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hidePivotFieldList="1" defaultThemeVersion="166925"/>
  <mc:AlternateContent xmlns:mc="http://schemas.openxmlformats.org/markup-compatibility/2006">
    <mc:Choice Requires="x15">
      <x15ac:absPath xmlns:x15ac="http://schemas.microsoft.com/office/spreadsheetml/2010/11/ac" url="D:\Checklist of Heteroptera of Turkey\Manuscript\"/>
    </mc:Choice>
  </mc:AlternateContent>
  <xr:revisionPtr revIDLastSave="0" documentId="13_ncr:1_{22075FAA-064C-4FA1-BCD4-8907B6DD9CE2}" xr6:coauthVersionLast="47" xr6:coauthVersionMax="47" xr10:uidLastSave="{00000000-0000-0000-0000-000000000000}"/>
  <bookViews>
    <workbookView xWindow="-108" yWindow="-108" windowWidth="23256" windowHeight="12456" tabRatio="701" xr2:uid="{58295413-4B19-4CC2-97B2-BB55E5D1405D}"/>
  </bookViews>
  <sheets>
    <sheet name="Checklist" sheetId="1" r:id="rId1"/>
    <sheet name="References" sheetId="2" r:id="rId2"/>
    <sheet name="Number of species by provinces " sheetId="3" r:id="rId3"/>
    <sheet name="Chorotypes by province" sheetId="4" r:id="rId4"/>
    <sheet name="t-SNE_subregions" sheetId="5" r:id="rId5"/>
    <sheet name="Absent species" sheetId="6" r:id="rId6"/>
    <sheet name="GEnS_Türkiye" sheetId="8" r:id="rId7"/>
  </sheets>
  <definedNames>
    <definedName name="_xlnm._FilterDatabase" localSheetId="0" hidden="1">Checklist!$AB$1:$DD$1669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37" i="1" l="1"/>
  <c r="P1237" i="1"/>
  <c r="Q1237" i="1"/>
  <c r="R1237" i="1"/>
  <c r="S1237" i="1"/>
  <c r="T1237" i="1"/>
  <c r="U1237" i="1"/>
  <c r="V1237" i="1"/>
  <c r="W1237" i="1"/>
  <c r="X1237" i="1"/>
  <c r="Y1237" i="1"/>
  <c r="Z1237" i="1"/>
  <c r="AA1237" i="1"/>
  <c r="AB1237" i="1"/>
  <c r="AC1237" i="1"/>
  <c r="AD1237" i="1"/>
  <c r="AE1237" i="1"/>
  <c r="AF1237" i="1"/>
  <c r="AG1237" i="1"/>
  <c r="AH1237" i="1"/>
  <c r="AI1237" i="1"/>
  <c r="AJ1237" i="1"/>
  <c r="AK1237" i="1"/>
  <c r="AL1237" i="1"/>
  <c r="AM1237" i="1"/>
  <c r="AN1237" i="1"/>
  <c r="AO1237" i="1"/>
  <c r="AP1237" i="1"/>
  <c r="AQ1237" i="1"/>
  <c r="AR1237" i="1"/>
  <c r="AS1237" i="1"/>
  <c r="AT1237" i="1"/>
  <c r="AU1237" i="1"/>
  <c r="AV1237" i="1"/>
  <c r="AW1237" i="1"/>
  <c r="AX1237" i="1"/>
  <c r="AY1237" i="1"/>
  <c r="AZ1237" i="1"/>
  <c r="BA1237" i="1"/>
  <c r="BB1237" i="1"/>
  <c r="BC1237" i="1"/>
  <c r="BD1237" i="1"/>
  <c r="BE1237" i="1"/>
  <c r="BF1237" i="1"/>
  <c r="BG1237" i="1"/>
  <c r="BH1237" i="1"/>
  <c r="BI1237" i="1"/>
  <c r="BJ1237" i="1"/>
  <c r="BK1237" i="1"/>
  <c r="BL1237" i="1"/>
  <c r="BM1237" i="1"/>
  <c r="BN1237" i="1"/>
  <c r="BO1237" i="1"/>
  <c r="BP1237" i="1"/>
  <c r="BQ1237" i="1"/>
  <c r="BR1237" i="1"/>
  <c r="BS1237" i="1"/>
  <c r="BT1237" i="1"/>
  <c r="BU1237" i="1"/>
  <c r="BV1237" i="1"/>
  <c r="BW1237" i="1"/>
  <c r="BX1237" i="1"/>
  <c r="BY1237" i="1"/>
  <c r="BZ1237" i="1"/>
  <c r="CA1237" i="1"/>
  <c r="CB1237" i="1"/>
  <c r="CC1237" i="1"/>
  <c r="CD1237" i="1"/>
  <c r="CE1237" i="1"/>
  <c r="CF1237" i="1"/>
  <c r="CG1237" i="1"/>
  <c r="CH1237" i="1"/>
  <c r="CI1237" i="1"/>
  <c r="CJ1237" i="1"/>
  <c r="CK1237" i="1"/>
  <c r="CL1237" i="1"/>
  <c r="CM1237" i="1"/>
  <c r="CN1237" i="1"/>
  <c r="CO1237" i="1"/>
  <c r="CP1237" i="1"/>
  <c r="CQ1237" i="1"/>
  <c r="CR1237" i="1"/>
  <c r="CS1237" i="1"/>
  <c r="CT1237" i="1"/>
  <c r="CU1237" i="1"/>
  <c r="CV1237" i="1"/>
  <c r="CW1237" i="1"/>
  <c r="CX1237" i="1"/>
  <c r="CY1237" i="1"/>
  <c r="CZ1237" i="1"/>
  <c r="DA1237" i="1"/>
  <c r="DB1237" i="1"/>
  <c r="DC1237" i="1"/>
  <c r="DD1237" i="1"/>
  <c r="R1669" i="1"/>
  <c r="R1668" i="1"/>
  <c r="R1667" i="1"/>
  <c r="R1666" i="1"/>
  <c r="R1665" i="1"/>
  <c r="R1664" i="1"/>
  <c r="R1663" i="1"/>
  <c r="R1662" i="1"/>
  <c r="R1661" i="1"/>
  <c r="R1660" i="1"/>
  <c r="R1659" i="1"/>
  <c r="R1658" i="1"/>
  <c r="R1657" i="1"/>
  <c r="R1656" i="1"/>
  <c r="R1655" i="1"/>
  <c r="R1654" i="1"/>
  <c r="R1653" i="1"/>
  <c r="R1652" i="1"/>
  <c r="R1651" i="1"/>
  <c r="R1650" i="1"/>
  <c r="R1649" i="1"/>
  <c r="R1648" i="1"/>
  <c r="R1647" i="1"/>
  <c r="R1646" i="1"/>
  <c r="R1645" i="1"/>
  <c r="R1644" i="1"/>
  <c r="R1643" i="1"/>
  <c r="R1642" i="1"/>
  <c r="R1641" i="1"/>
  <c r="R1640" i="1"/>
  <c r="R1639" i="1"/>
  <c r="R1638" i="1"/>
  <c r="R1637" i="1"/>
  <c r="R1636" i="1"/>
  <c r="R1635" i="1"/>
  <c r="R1634" i="1"/>
  <c r="R1633" i="1"/>
  <c r="R1632" i="1"/>
  <c r="R1631" i="1"/>
  <c r="R1630" i="1"/>
  <c r="R1629" i="1"/>
  <c r="R1628" i="1"/>
  <c r="R1627" i="1"/>
  <c r="R1626" i="1"/>
  <c r="R1625" i="1"/>
  <c r="R1624" i="1"/>
  <c r="R1623" i="1"/>
  <c r="R1622" i="1"/>
  <c r="R1621" i="1"/>
  <c r="R1620" i="1"/>
  <c r="R1619" i="1"/>
  <c r="R1618" i="1"/>
  <c r="R1617" i="1"/>
  <c r="R1616" i="1"/>
  <c r="R1615" i="1"/>
  <c r="R1614" i="1"/>
  <c r="R1613" i="1"/>
  <c r="R1612" i="1"/>
  <c r="R1611" i="1"/>
  <c r="R1610" i="1"/>
  <c r="R1609" i="1"/>
  <c r="R1608" i="1"/>
  <c r="R1607" i="1"/>
  <c r="R1606" i="1"/>
  <c r="R1605" i="1"/>
  <c r="R1604" i="1"/>
  <c r="R1603" i="1"/>
  <c r="R1602" i="1"/>
  <c r="R1601" i="1"/>
  <c r="R1600" i="1"/>
  <c r="R1599" i="1"/>
  <c r="R1598" i="1"/>
  <c r="R1597" i="1"/>
  <c r="R1596" i="1"/>
  <c r="R1595" i="1"/>
  <c r="R1594" i="1"/>
  <c r="R1593" i="1"/>
  <c r="R1592" i="1"/>
  <c r="R1591" i="1"/>
  <c r="R1590" i="1"/>
  <c r="R1589" i="1"/>
  <c r="R1588" i="1"/>
  <c r="R1587" i="1"/>
  <c r="R1586" i="1"/>
  <c r="R1585" i="1"/>
  <c r="R1584" i="1"/>
  <c r="R1583" i="1"/>
  <c r="R1582" i="1"/>
  <c r="R1581" i="1"/>
  <c r="R1580" i="1"/>
  <c r="R1579" i="1"/>
  <c r="R1578" i="1"/>
  <c r="R1577" i="1"/>
  <c r="R1576" i="1"/>
  <c r="R1575" i="1"/>
  <c r="R1574" i="1"/>
  <c r="R1573" i="1"/>
  <c r="R1572" i="1"/>
  <c r="R1571" i="1"/>
  <c r="R1570" i="1"/>
  <c r="R1569" i="1"/>
  <c r="R1568" i="1"/>
  <c r="R1567" i="1"/>
  <c r="R1566" i="1"/>
  <c r="R1565" i="1"/>
  <c r="R1564" i="1"/>
  <c r="R1563" i="1"/>
  <c r="R1562" i="1"/>
  <c r="R1561" i="1"/>
  <c r="R1560" i="1"/>
  <c r="R1559" i="1"/>
  <c r="R1558" i="1"/>
  <c r="R1557" i="1"/>
  <c r="R1556" i="1"/>
  <c r="R1555" i="1"/>
  <c r="R1554" i="1"/>
  <c r="R1553" i="1"/>
  <c r="R1552" i="1"/>
  <c r="R1551" i="1"/>
  <c r="R1550" i="1"/>
  <c r="R1549" i="1"/>
  <c r="R1548" i="1"/>
  <c r="R1547" i="1"/>
  <c r="R1546" i="1"/>
  <c r="R1545" i="1"/>
  <c r="R1544" i="1"/>
  <c r="R1543" i="1"/>
  <c r="R1542" i="1"/>
  <c r="R1541" i="1"/>
  <c r="R1540" i="1"/>
  <c r="R1539" i="1"/>
  <c r="R1538" i="1"/>
  <c r="R1537" i="1"/>
  <c r="R1536" i="1"/>
  <c r="R1535" i="1"/>
  <c r="R1534" i="1"/>
  <c r="R1533" i="1"/>
  <c r="R1532" i="1"/>
  <c r="R1531" i="1"/>
  <c r="R1530" i="1"/>
  <c r="R1529" i="1"/>
  <c r="R1528" i="1"/>
  <c r="R1527" i="1"/>
  <c r="R1526" i="1"/>
  <c r="R1525" i="1"/>
  <c r="R1524" i="1"/>
  <c r="R1523" i="1"/>
  <c r="R1522" i="1"/>
  <c r="R1521" i="1"/>
  <c r="R1520" i="1"/>
  <c r="R1519" i="1"/>
  <c r="R1518" i="1"/>
  <c r="R1517" i="1"/>
  <c r="R1516" i="1"/>
  <c r="R1515" i="1"/>
  <c r="R1514" i="1"/>
  <c r="R1513" i="1"/>
  <c r="R1512" i="1"/>
  <c r="R1511" i="1"/>
  <c r="R1510" i="1"/>
  <c r="R1509" i="1"/>
  <c r="R1508" i="1"/>
  <c r="R1507" i="1"/>
  <c r="R1506" i="1"/>
  <c r="R1505" i="1"/>
  <c r="R1504" i="1"/>
  <c r="R1503" i="1"/>
  <c r="R1502" i="1"/>
  <c r="R1501" i="1"/>
  <c r="R1500" i="1"/>
  <c r="R1499" i="1"/>
  <c r="R1498" i="1"/>
  <c r="R1497" i="1"/>
  <c r="R1496" i="1"/>
  <c r="R1495" i="1"/>
  <c r="R1494" i="1"/>
  <c r="R1493" i="1"/>
  <c r="R1492" i="1"/>
  <c r="R1491" i="1"/>
  <c r="R1490" i="1"/>
  <c r="R1489" i="1"/>
  <c r="R1488" i="1"/>
  <c r="R1487" i="1"/>
  <c r="R1486" i="1"/>
  <c r="R1485" i="1"/>
  <c r="R1484" i="1"/>
  <c r="R1483" i="1"/>
  <c r="R1482" i="1"/>
  <c r="R1481" i="1"/>
  <c r="R1480" i="1"/>
  <c r="R1479" i="1"/>
  <c r="R1478" i="1"/>
  <c r="R1477" i="1"/>
  <c r="R1476" i="1"/>
  <c r="R1475" i="1"/>
  <c r="R1474" i="1"/>
  <c r="R1473" i="1"/>
  <c r="R1472" i="1"/>
  <c r="R1471" i="1"/>
  <c r="R1470" i="1"/>
  <c r="R1469" i="1"/>
  <c r="R1468" i="1"/>
  <c r="R1467" i="1"/>
  <c r="R1466" i="1"/>
  <c r="R1465" i="1"/>
  <c r="R1464" i="1"/>
  <c r="R1463" i="1"/>
  <c r="R1462" i="1"/>
  <c r="R1461" i="1"/>
  <c r="R1460" i="1"/>
  <c r="R1459" i="1"/>
  <c r="R1458" i="1"/>
  <c r="R1457" i="1"/>
  <c r="R1456" i="1"/>
  <c r="R1455" i="1"/>
  <c r="R1454" i="1"/>
  <c r="R1453" i="1"/>
  <c r="R1452" i="1"/>
  <c r="R1451" i="1"/>
  <c r="R1450" i="1"/>
  <c r="R1449" i="1"/>
  <c r="R1448" i="1"/>
  <c r="R1447" i="1"/>
  <c r="R1446" i="1"/>
  <c r="R1445" i="1"/>
  <c r="R1444" i="1"/>
  <c r="R1443" i="1"/>
  <c r="R1442" i="1"/>
  <c r="R1441" i="1"/>
  <c r="R1440" i="1"/>
  <c r="R1439" i="1"/>
  <c r="R1438" i="1"/>
  <c r="R1437" i="1"/>
  <c r="R1436" i="1"/>
  <c r="R1435" i="1"/>
  <c r="R1434" i="1"/>
  <c r="R1433" i="1"/>
  <c r="R1432" i="1"/>
  <c r="R1431" i="1"/>
  <c r="R1430" i="1"/>
  <c r="R1429" i="1"/>
  <c r="R1428" i="1"/>
  <c r="R1427" i="1"/>
  <c r="R1426" i="1"/>
  <c r="R1425" i="1"/>
  <c r="R1424" i="1"/>
  <c r="R1423" i="1"/>
  <c r="R1422" i="1"/>
  <c r="R1421" i="1"/>
  <c r="R1420" i="1"/>
  <c r="R1419" i="1"/>
  <c r="R1418" i="1"/>
  <c r="R1417" i="1"/>
  <c r="R1416" i="1"/>
  <c r="R1415" i="1"/>
  <c r="R1414" i="1"/>
  <c r="R1413" i="1"/>
  <c r="R1412" i="1"/>
  <c r="R1411" i="1"/>
  <c r="R1410" i="1"/>
  <c r="R1409" i="1"/>
  <c r="R1408" i="1"/>
  <c r="R1407" i="1"/>
  <c r="R1406" i="1"/>
  <c r="R1405" i="1"/>
  <c r="R1404" i="1"/>
  <c r="R1403" i="1"/>
  <c r="R1402" i="1"/>
  <c r="R1401" i="1"/>
  <c r="R1400" i="1"/>
  <c r="R1399" i="1"/>
  <c r="R1398" i="1"/>
  <c r="R1397" i="1"/>
  <c r="R1396" i="1"/>
  <c r="R1395" i="1"/>
  <c r="R1394" i="1"/>
  <c r="R1393" i="1"/>
  <c r="R1392" i="1"/>
  <c r="R1391" i="1"/>
  <c r="R1390" i="1"/>
  <c r="R1389" i="1"/>
  <c r="R1388" i="1"/>
  <c r="R1387" i="1"/>
  <c r="R1386" i="1"/>
  <c r="R1385" i="1"/>
  <c r="R1384" i="1"/>
  <c r="R1383" i="1"/>
  <c r="R1382" i="1"/>
  <c r="R1381" i="1"/>
  <c r="R1380" i="1"/>
  <c r="R1379" i="1"/>
  <c r="R1378" i="1"/>
  <c r="R1377" i="1"/>
  <c r="R1376" i="1"/>
  <c r="R1375" i="1"/>
  <c r="R1374" i="1"/>
  <c r="R1373" i="1"/>
  <c r="R1372" i="1"/>
  <c r="R1371" i="1"/>
  <c r="R1370" i="1"/>
  <c r="R1369" i="1"/>
  <c r="R1368" i="1"/>
  <c r="R1367" i="1"/>
  <c r="R1366" i="1"/>
  <c r="R1365" i="1"/>
  <c r="R1364" i="1"/>
  <c r="R1363" i="1"/>
  <c r="R1362" i="1"/>
  <c r="R1361" i="1"/>
  <c r="R1360" i="1"/>
  <c r="R1359" i="1"/>
  <c r="R1358" i="1"/>
  <c r="R1357" i="1"/>
  <c r="R1356" i="1"/>
  <c r="R1355" i="1"/>
  <c r="R1354" i="1"/>
  <c r="R1353" i="1"/>
  <c r="R1352" i="1"/>
  <c r="R1351" i="1"/>
  <c r="R1350" i="1"/>
  <c r="R1349" i="1"/>
  <c r="R1348" i="1"/>
  <c r="R1347" i="1"/>
  <c r="R1346" i="1"/>
  <c r="R1345" i="1"/>
  <c r="R1344" i="1"/>
  <c r="R1343" i="1"/>
  <c r="R1342" i="1"/>
  <c r="R1341" i="1"/>
  <c r="R1340" i="1"/>
  <c r="R1339" i="1"/>
  <c r="R1338" i="1"/>
  <c r="R1337" i="1"/>
  <c r="R1336" i="1"/>
  <c r="R1335" i="1"/>
  <c r="R1334" i="1"/>
  <c r="R1333" i="1"/>
  <c r="R1332" i="1"/>
  <c r="R1331" i="1"/>
  <c r="R1330" i="1"/>
  <c r="R1329" i="1"/>
  <c r="R1328" i="1"/>
  <c r="R1327" i="1"/>
  <c r="R1326" i="1"/>
  <c r="R1325" i="1"/>
  <c r="R1324" i="1"/>
  <c r="R1323" i="1"/>
  <c r="R1322" i="1"/>
  <c r="R1321" i="1"/>
  <c r="R1320" i="1"/>
  <c r="R1319" i="1"/>
  <c r="R1318" i="1"/>
  <c r="R1317" i="1"/>
  <c r="R1316" i="1"/>
  <c r="R1315" i="1"/>
  <c r="R1314" i="1"/>
  <c r="R1313" i="1"/>
  <c r="R1312" i="1"/>
  <c r="R1311" i="1"/>
  <c r="R1310" i="1"/>
  <c r="R1309" i="1"/>
  <c r="R1308" i="1"/>
  <c r="R1307" i="1"/>
  <c r="R1306" i="1"/>
  <c r="R1305" i="1"/>
  <c r="R1304" i="1"/>
  <c r="R1303" i="1"/>
  <c r="R1302" i="1"/>
  <c r="R1301" i="1"/>
  <c r="R1300" i="1"/>
  <c r="R1299" i="1"/>
  <c r="R1298" i="1"/>
  <c r="R1297" i="1"/>
  <c r="R1296" i="1"/>
  <c r="R1295" i="1"/>
  <c r="R1294" i="1"/>
  <c r="R1293" i="1"/>
  <c r="R1292" i="1"/>
  <c r="R1291" i="1"/>
  <c r="R1290" i="1"/>
  <c r="R1289" i="1"/>
  <c r="R1288" i="1"/>
  <c r="R1287" i="1"/>
  <c r="R1286" i="1"/>
  <c r="R1285" i="1"/>
  <c r="R1284" i="1"/>
  <c r="R1283" i="1"/>
  <c r="R1282" i="1"/>
  <c r="R1281" i="1"/>
  <c r="R1280" i="1"/>
  <c r="R1279" i="1"/>
  <c r="R1278" i="1"/>
  <c r="R1277" i="1"/>
  <c r="R1276" i="1"/>
  <c r="R1275" i="1"/>
  <c r="R1274" i="1"/>
  <c r="R1273" i="1"/>
  <c r="R1272" i="1"/>
  <c r="R1271" i="1"/>
  <c r="R1270" i="1"/>
  <c r="R1269" i="1"/>
  <c r="R1268" i="1"/>
  <c r="R1267" i="1"/>
  <c r="R1266" i="1"/>
  <c r="R1265" i="1"/>
  <c r="R1264" i="1"/>
  <c r="R1263" i="1"/>
  <c r="R1262" i="1"/>
  <c r="R1261" i="1"/>
  <c r="R1260" i="1"/>
  <c r="R1259" i="1"/>
  <c r="R1258" i="1"/>
  <c r="R1257" i="1"/>
  <c r="R1256" i="1"/>
  <c r="R1255" i="1"/>
  <c r="R1254" i="1"/>
  <c r="R1253" i="1"/>
  <c r="R1252" i="1"/>
  <c r="R1251" i="1"/>
  <c r="R1250" i="1"/>
  <c r="R1249" i="1"/>
  <c r="R1248" i="1"/>
  <c r="R1247" i="1"/>
  <c r="R1246" i="1"/>
  <c r="R1245" i="1"/>
  <c r="R1244" i="1"/>
  <c r="R1243" i="1"/>
  <c r="R1242" i="1"/>
  <c r="R1241" i="1"/>
  <c r="R1240" i="1"/>
  <c r="R1239" i="1"/>
  <c r="R1238" i="1"/>
  <c r="R1236" i="1"/>
  <c r="R1235" i="1"/>
  <c r="R1234" i="1"/>
  <c r="R1233" i="1"/>
  <c r="R1232" i="1"/>
  <c r="R1231" i="1"/>
  <c r="R1230" i="1"/>
  <c r="R1229" i="1"/>
  <c r="R1228" i="1"/>
  <c r="R1227" i="1"/>
  <c r="R1226" i="1"/>
  <c r="R1225" i="1"/>
  <c r="R1224" i="1"/>
  <c r="R1223" i="1"/>
  <c r="R1222" i="1"/>
  <c r="R1221" i="1"/>
  <c r="R1220" i="1"/>
  <c r="R1219" i="1"/>
  <c r="R1218" i="1"/>
  <c r="R1217" i="1"/>
  <c r="R1216" i="1"/>
  <c r="R1215" i="1"/>
  <c r="R1214" i="1"/>
  <c r="R1213" i="1"/>
  <c r="R1212" i="1"/>
  <c r="R1211" i="1"/>
  <c r="R1210" i="1"/>
  <c r="R1209" i="1"/>
  <c r="R1208" i="1"/>
  <c r="R1207" i="1"/>
  <c r="R1206" i="1"/>
  <c r="R1205" i="1"/>
  <c r="R1204" i="1"/>
  <c r="R1203" i="1"/>
  <c r="R1202" i="1"/>
  <c r="R1201" i="1"/>
  <c r="R1200" i="1"/>
  <c r="R1199" i="1"/>
  <c r="R1198" i="1"/>
  <c r="R1197" i="1"/>
  <c r="R1196" i="1"/>
  <c r="R1195" i="1"/>
  <c r="R1194" i="1"/>
  <c r="R1193" i="1"/>
  <c r="R1192" i="1"/>
  <c r="R1191" i="1"/>
  <c r="R1190" i="1"/>
  <c r="R1189" i="1"/>
  <c r="R1188" i="1"/>
  <c r="R1187" i="1"/>
  <c r="R1186" i="1"/>
  <c r="R1185" i="1"/>
  <c r="R1184" i="1"/>
  <c r="R1183" i="1"/>
  <c r="R1182" i="1"/>
  <c r="R1181" i="1"/>
  <c r="R1180" i="1"/>
  <c r="R1179" i="1"/>
  <c r="R1178" i="1"/>
  <c r="R1177" i="1"/>
  <c r="R1176" i="1"/>
  <c r="R1175" i="1"/>
  <c r="R1174" i="1"/>
  <c r="R1173" i="1"/>
  <c r="R1172" i="1"/>
  <c r="R1171" i="1"/>
  <c r="R1170" i="1"/>
  <c r="R1169" i="1"/>
  <c r="R1168" i="1"/>
  <c r="R1167" i="1"/>
  <c r="R1166" i="1"/>
  <c r="R1165" i="1"/>
  <c r="R1164" i="1"/>
  <c r="R1163" i="1"/>
  <c r="R1162" i="1"/>
  <c r="R1161" i="1"/>
  <c r="R1160" i="1"/>
  <c r="R1159" i="1"/>
  <c r="R1158" i="1"/>
  <c r="R1157" i="1"/>
  <c r="R1156" i="1"/>
  <c r="R1155" i="1"/>
  <c r="R1154" i="1"/>
  <c r="R1153" i="1"/>
  <c r="R1152" i="1"/>
  <c r="R1151" i="1"/>
  <c r="R1150" i="1"/>
  <c r="R1149" i="1"/>
  <c r="R1148" i="1"/>
  <c r="R1147" i="1"/>
  <c r="R1146" i="1"/>
  <c r="R1145" i="1"/>
  <c r="R1144" i="1"/>
  <c r="R1143" i="1"/>
  <c r="R1142" i="1"/>
  <c r="R1141" i="1"/>
  <c r="R1140" i="1"/>
  <c r="R1139" i="1"/>
  <c r="R1138" i="1"/>
  <c r="R1137" i="1"/>
  <c r="R1136" i="1"/>
  <c r="R1135" i="1"/>
  <c r="R1134" i="1"/>
  <c r="R1133" i="1"/>
  <c r="R1132" i="1"/>
  <c r="R1131" i="1"/>
  <c r="R1130" i="1"/>
  <c r="R1129" i="1"/>
  <c r="R1128" i="1"/>
  <c r="R1127" i="1"/>
  <c r="R1126" i="1"/>
  <c r="R1125" i="1"/>
  <c r="R1124" i="1"/>
  <c r="R1123" i="1"/>
  <c r="R1122" i="1"/>
  <c r="R1121" i="1"/>
  <c r="R1120" i="1"/>
  <c r="R1119" i="1"/>
  <c r="R1118" i="1"/>
  <c r="R1117" i="1"/>
  <c r="R1116" i="1"/>
  <c r="R1115" i="1"/>
  <c r="R1114" i="1"/>
  <c r="R1113" i="1"/>
  <c r="R1112" i="1"/>
  <c r="R1111" i="1"/>
  <c r="R1110" i="1"/>
  <c r="R1109" i="1"/>
  <c r="R1108" i="1"/>
  <c r="R1107" i="1"/>
  <c r="R1106" i="1"/>
  <c r="R1105" i="1"/>
  <c r="R1104" i="1"/>
  <c r="R1103" i="1"/>
  <c r="R1102" i="1"/>
  <c r="R1101" i="1"/>
  <c r="R1100" i="1"/>
  <c r="R1099" i="1"/>
  <c r="R1098" i="1"/>
  <c r="R1097" i="1"/>
  <c r="R1096" i="1"/>
  <c r="R1095" i="1"/>
  <c r="R1094" i="1"/>
  <c r="R1093" i="1"/>
  <c r="R1092" i="1"/>
  <c r="R1091" i="1"/>
  <c r="R1090" i="1"/>
  <c r="R1089" i="1"/>
  <c r="R1088" i="1"/>
  <c r="R1087" i="1"/>
  <c r="R1086" i="1"/>
  <c r="R1085" i="1"/>
  <c r="R1084" i="1"/>
  <c r="R1083" i="1"/>
  <c r="R1082" i="1"/>
  <c r="R1081" i="1"/>
  <c r="R1080" i="1"/>
  <c r="R1079" i="1"/>
  <c r="R1078" i="1"/>
  <c r="R1077" i="1"/>
  <c r="R1076" i="1"/>
  <c r="R1075" i="1"/>
  <c r="R1074" i="1"/>
  <c r="R1073" i="1"/>
  <c r="R1072" i="1"/>
  <c r="R1071" i="1"/>
  <c r="R1070" i="1"/>
  <c r="R1069" i="1"/>
  <c r="R1068" i="1"/>
  <c r="R1067" i="1"/>
  <c r="R1066" i="1"/>
  <c r="R1065" i="1"/>
  <c r="R1064" i="1"/>
  <c r="R1063" i="1"/>
  <c r="R1062" i="1"/>
  <c r="R1061" i="1"/>
  <c r="R1060" i="1"/>
  <c r="R1059" i="1"/>
  <c r="R1058" i="1"/>
  <c r="R1057" i="1"/>
  <c r="R1056" i="1"/>
  <c r="R1055" i="1"/>
  <c r="R1054" i="1"/>
  <c r="R1053" i="1"/>
  <c r="R1052" i="1"/>
  <c r="R1051" i="1"/>
  <c r="R1050" i="1"/>
  <c r="R1049" i="1"/>
  <c r="R1048" i="1"/>
  <c r="R1047" i="1"/>
  <c r="R1046" i="1"/>
  <c r="R1045" i="1"/>
  <c r="R1044" i="1"/>
  <c r="R1043" i="1"/>
  <c r="R1042" i="1"/>
  <c r="R1041" i="1"/>
  <c r="R1040" i="1"/>
  <c r="R1039" i="1"/>
  <c r="R1038" i="1"/>
  <c r="R1037" i="1"/>
  <c r="R1036" i="1"/>
  <c r="R1035" i="1"/>
  <c r="R1034" i="1"/>
  <c r="R1033" i="1"/>
  <c r="R1032" i="1"/>
  <c r="R1031" i="1"/>
  <c r="R1030" i="1"/>
  <c r="R1029" i="1"/>
  <c r="R1028" i="1"/>
  <c r="R1027" i="1"/>
  <c r="R1026" i="1"/>
  <c r="R1025" i="1"/>
  <c r="R1024" i="1"/>
  <c r="R1023" i="1"/>
  <c r="R1022" i="1"/>
  <c r="R1021" i="1"/>
  <c r="R1020" i="1"/>
  <c r="R1019" i="1"/>
  <c r="R1018" i="1"/>
  <c r="R1017" i="1"/>
  <c r="R1016" i="1"/>
  <c r="R1015" i="1"/>
  <c r="R1014" i="1"/>
  <c r="R1013" i="1"/>
  <c r="R1012" i="1"/>
  <c r="R1011" i="1"/>
  <c r="R1010" i="1"/>
  <c r="R1009" i="1"/>
  <c r="R1008" i="1"/>
  <c r="R1007" i="1"/>
  <c r="R1006" i="1"/>
  <c r="R1005" i="1"/>
  <c r="R1004" i="1"/>
  <c r="R1003" i="1"/>
  <c r="R1002" i="1"/>
  <c r="R1001" i="1"/>
  <c r="R1000" i="1"/>
  <c r="R999" i="1"/>
  <c r="R998" i="1"/>
  <c r="R997" i="1"/>
  <c r="R996" i="1"/>
  <c r="R995" i="1"/>
  <c r="R994" i="1"/>
  <c r="R993" i="1"/>
  <c r="R992" i="1"/>
  <c r="R991" i="1"/>
  <c r="R990" i="1"/>
  <c r="R989" i="1"/>
  <c r="R988" i="1"/>
  <c r="R987" i="1"/>
  <c r="R986" i="1"/>
  <c r="R985" i="1"/>
  <c r="R984" i="1"/>
  <c r="R983" i="1"/>
  <c r="R982" i="1"/>
  <c r="R981" i="1"/>
  <c r="R980" i="1"/>
  <c r="R979" i="1"/>
  <c r="R978" i="1"/>
  <c r="R977" i="1"/>
  <c r="R976" i="1"/>
  <c r="R975" i="1"/>
  <c r="R974" i="1"/>
  <c r="R973" i="1"/>
  <c r="R972" i="1"/>
  <c r="R971" i="1"/>
  <c r="R970" i="1"/>
  <c r="R969" i="1"/>
  <c r="R968" i="1"/>
  <c r="R967" i="1"/>
  <c r="R966" i="1"/>
  <c r="R965" i="1"/>
  <c r="R964" i="1"/>
  <c r="R963" i="1"/>
  <c r="R962" i="1"/>
  <c r="R961" i="1"/>
  <c r="R960" i="1"/>
  <c r="R959" i="1"/>
  <c r="R958" i="1"/>
  <c r="R957" i="1"/>
  <c r="R956" i="1"/>
  <c r="R955" i="1"/>
  <c r="R954" i="1"/>
  <c r="R953" i="1"/>
  <c r="R952" i="1"/>
  <c r="R951" i="1"/>
  <c r="R950" i="1"/>
  <c r="R949" i="1"/>
  <c r="R948" i="1"/>
  <c r="R947" i="1"/>
  <c r="R946" i="1"/>
  <c r="R945" i="1"/>
  <c r="R944" i="1"/>
  <c r="R943" i="1"/>
  <c r="R942" i="1"/>
  <c r="R941" i="1"/>
  <c r="R940" i="1"/>
  <c r="R939" i="1"/>
  <c r="R938" i="1"/>
  <c r="R937" i="1"/>
  <c r="R936" i="1"/>
  <c r="R935" i="1"/>
  <c r="R934" i="1"/>
  <c r="R933" i="1"/>
  <c r="R932" i="1"/>
  <c r="R931" i="1"/>
  <c r="R930" i="1"/>
  <c r="R929" i="1"/>
  <c r="R928" i="1"/>
  <c r="R927" i="1"/>
  <c r="R926" i="1"/>
  <c r="R925" i="1"/>
  <c r="R924" i="1"/>
  <c r="R923" i="1"/>
  <c r="R922" i="1"/>
  <c r="R921" i="1"/>
  <c r="R920" i="1"/>
  <c r="R919" i="1"/>
  <c r="R918" i="1"/>
  <c r="R917" i="1"/>
  <c r="R916" i="1"/>
  <c r="R915" i="1"/>
  <c r="R914" i="1"/>
  <c r="R913" i="1"/>
  <c r="R912" i="1"/>
  <c r="R911" i="1"/>
  <c r="R910" i="1"/>
  <c r="R909" i="1"/>
  <c r="R908" i="1"/>
  <c r="R907" i="1"/>
  <c r="R906" i="1"/>
  <c r="R905" i="1"/>
  <c r="R904" i="1"/>
  <c r="R903" i="1"/>
  <c r="R902" i="1"/>
  <c r="R901" i="1"/>
  <c r="R900" i="1"/>
  <c r="R899" i="1"/>
  <c r="R898" i="1"/>
  <c r="R897" i="1"/>
  <c r="R896" i="1"/>
  <c r="R895" i="1"/>
  <c r="R894" i="1"/>
  <c r="R893" i="1"/>
  <c r="R892" i="1"/>
  <c r="R891" i="1"/>
  <c r="R890" i="1"/>
  <c r="R889" i="1"/>
  <c r="R888" i="1"/>
  <c r="R887" i="1"/>
  <c r="R886" i="1"/>
  <c r="R885" i="1"/>
  <c r="R884" i="1"/>
  <c r="R883" i="1"/>
  <c r="R882" i="1"/>
  <c r="R881" i="1"/>
  <c r="R880" i="1"/>
  <c r="R879" i="1"/>
  <c r="R878" i="1"/>
  <c r="R877" i="1"/>
  <c r="R876" i="1"/>
  <c r="R875" i="1"/>
  <c r="R874" i="1"/>
  <c r="R873" i="1"/>
  <c r="R872" i="1"/>
  <c r="R871" i="1"/>
  <c r="R870" i="1"/>
  <c r="R869" i="1"/>
  <c r="R868" i="1"/>
  <c r="R867" i="1"/>
  <c r="R866" i="1"/>
  <c r="R865" i="1"/>
  <c r="R864" i="1"/>
  <c r="R863" i="1"/>
  <c r="R862" i="1"/>
  <c r="R861" i="1"/>
  <c r="R860" i="1"/>
  <c r="R859" i="1"/>
  <c r="R858" i="1"/>
  <c r="R857" i="1"/>
  <c r="R856" i="1"/>
  <c r="R855" i="1"/>
  <c r="R854" i="1"/>
  <c r="R853" i="1"/>
  <c r="R852" i="1"/>
  <c r="R851" i="1"/>
  <c r="R850" i="1"/>
  <c r="R849" i="1"/>
  <c r="R848" i="1"/>
  <c r="R847" i="1"/>
  <c r="R846" i="1"/>
  <c r="R845" i="1"/>
  <c r="R844" i="1"/>
  <c r="R843" i="1"/>
  <c r="R842" i="1"/>
  <c r="R841" i="1"/>
  <c r="R840" i="1"/>
  <c r="R839" i="1"/>
  <c r="R838" i="1"/>
  <c r="R837" i="1"/>
  <c r="R836" i="1"/>
  <c r="R835" i="1"/>
  <c r="R834" i="1"/>
  <c r="R833" i="1"/>
  <c r="R832" i="1"/>
  <c r="R831" i="1"/>
  <c r="R830" i="1"/>
  <c r="R829" i="1"/>
  <c r="R828" i="1"/>
  <c r="R827" i="1"/>
  <c r="R826" i="1"/>
  <c r="R825" i="1"/>
  <c r="R824" i="1"/>
  <c r="R823" i="1"/>
  <c r="R822" i="1"/>
  <c r="R821" i="1"/>
  <c r="R820" i="1"/>
  <c r="R819" i="1"/>
  <c r="R818" i="1"/>
  <c r="R817" i="1"/>
  <c r="R816" i="1"/>
  <c r="R815" i="1"/>
  <c r="R814" i="1"/>
  <c r="R813" i="1"/>
  <c r="R812" i="1"/>
  <c r="R811" i="1"/>
  <c r="R810" i="1"/>
  <c r="R809" i="1"/>
  <c r="R808" i="1"/>
  <c r="R807" i="1"/>
  <c r="R806" i="1"/>
  <c r="R805" i="1"/>
  <c r="R804" i="1"/>
  <c r="R803" i="1"/>
  <c r="R802" i="1"/>
  <c r="R801" i="1"/>
  <c r="R800" i="1"/>
  <c r="R799" i="1"/>
  <c r="R798" i="1"/>
  <c r="R797" i="1"/>
  <c r="R796" i="1"/>
  <c r="R795" i="1"/>
  <c r="R794" i="1"/>
  <c r="R793" i="1"/>
  <c r="R792" i="1"/>
  <c r="R791" i="1"/>
  <c r="R790" i="1"/>
  <c r="R789" i="1"/>
  <c r="R788" i="1"/>
  <c r="R787" i="1"/>
  <c r="R786" i="1"/>
  <c r="R785" i="1"/>
  <c r="R784" i="1"/>
  <c r="R783" i="1"/>
  <c r="R782" i="1"/>
  <c r="R781" i="1"/>
  <c r="R780" i="1"/>
  <c r="R779" i="1"/>
  <c r="R778" i="1"/>
  <c r="R777" i="1"/>
  <c r="R776" i="1"/>
  <c r="R775" i="1"/>
  <c r="R774" i="1"/>
  <c r="R773" i="1"/>
  <c r="R772" i="1"/>
  <c r="R771" i="1"/>
  <c r="R770" i="1"/>
  <c r="R769" i="1"/>
  <c r="R768" i="1"/>
  <c r="R767" i="1"/>
  <c r="R766" i="1"/>
  <c r="R765" i="1"/>
  <c r="R764" i="1"/>
  <c r="R763" i="1"/>
  <c r="R762" i="1"/>
  <c r="R761" i="1"/>
  <c r="R760" i="1"/>
  <c r="R759" i="1"/>
  <c r="R758" i="1"/>
  <c r="R757" i="1"/>
  <c r="R756" i="1"/>
  <c r="R755" i="1"/>
  <c r="R754" i="1"/>
  <c r="R753" i="1"/>
  <c r="R752" i="1"/>
  <c r="R751" i="1"/>
  <c r="R750" i="1"/>
  <c r="R749" i="1"/>
  <c r="R748" i="1"/>
  <c r="R747" i="1"/>
  <c r="R746" i="1"/>
  <c r="R745" i="1"/>
  <c r="R744" i="1"/>
  <c r="R743" i="1"/>
  <c r="R742" i="1"/>
  <c r="R741" i="1"/>
  <c r="R740" i="1"/>
  <c r="R739" i="1"/>
  <c r="R738" i="1"/>
  <c r="R737" i="1"/>
  <c r="R736" i="1"/>
  <c r="R735" i="1"/>
  <c r="R734" i="1"/>
  <c r="R733" i="1"/>
  <c r="R732" i="1"/>
  <c r="R731" i="1"/>
  <c r="R730" i="1"/>
  <c r="R729" i="1"/>
  <c r="R728" i="1"/>
  <c r="R727" i="1"/>
  <c r="R726" i="1"/>
  <c r="R725" i="1"/>
  <c r="R724" i="1"/>
  <c r="R723" i="1"/>
  <c r="R722" i="1"/>
  <c r="R721" i="1"/>
  <c r="R720" i="1"/>
  <c r="R719" i="1"/>
  <c r="R718" i="1"/>
  <c r="R717" i="1"/>
  <c r="R716" i="1"/>
  <c r="R715" i="1"/>
  <c r="R714" i="1"/>
  <c r="R713" i="1"/>
  <c r="R712" i="1"/>
  <c r="R711" i="1"/>
  <c r="R710" i="1"/>
  <c r="R709" i="1"/>
  <c r="R708" i="1"/>
  <c r="R707" i="1"/>
  <c r="R706" i="1"/>
  <c r="R705" i="1"/>
  <c r="R704" i="1"/>
  <c r="R703" i="1"/>
  <c r="R702" i="1"/>
  <c r="R701" i="1"/>
  <c r="R700" i="1"/>
  <c r="R699" i="1"/>
  <c r="R698" i="1"/>
  <c r="R697" i="1"/>
  <c r="R696" i="1"/>
  <c r="R695" i="1"/>
  <c r="R694" i="1"/>
  <c r="R693" i="1"/>
  <c r="R692" i="1"/>
  <c r="R691" i="1"/>
  <c r="R690" i="1"/>
  <c r="R689" i="1"/>
  <c r="R688" i="1"/>
  <c r="R687" i="1"/>
  <c r="R686" i="1"/>
  <c r="R685" i="1"/>
  <c r="R684" i="1"/>
  <c r="R683" i="1"/>
  <c r="R682" i="1"/>
  <c r="R681" i="1"/>
  <c r="R680" i="1"/>
  <c r="R679" i="1"/>
  <c r="R678" i="1"/>
  <c r="R677" i="1"/>
  <c r="R676" i="1"/>
  <c r="R675" i="1"/>
  <c r="R674" i="1"/>
  <c r="R673" i="1"/>
  <c r="R672" i="1"/>
  <c r="R671" i="1"/>
  <c r="R670" i="1"/>
  <c r="R669" i="1"/>
  <c r="R668" i="1"/>
  <c r="R667" i="1"/>
  <c r="R666" i="1"/>
  <c r="R665" i="1"/>
  <c r="R664" i="1"/>
  <c r="R663" i="1"/>
  <c r="R662" i="1"/>
  <c r="R661" i="1"/>
  <c r="R660" i="1"/>
  <c r="R659" i="1"/>
  <c r="R658" i="1"/>
  <c r="R657" i="1"/>
  <c r="R656" i="1"/>
  <c r="R655"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6" i="1"/>
  <c r="R625" i="1"/>
  <c r="R624" i="1"/>
  <c r="R623" i="1"/>
  <c r="R622" i="1"/>
  <c r="R621" i="1"/>
  <c r="R620" i="1"/>
  <c r="R619" i="1"/>
  <c r="R618" i="1"/>
  <c r="R617" i="1"/>
  <c r="R616" i="1"/>
  <c r="R615" i="1"/>
  <c r="R614" i="1"/>
  <c r="R613" i="1"/>
  <c r="R612" i="1"/>
  <c r="R611" i="1"/>
  <c r="R610" i="1"/>
  <c r="R609" i="1"/>
  <c r="R589" i="1"/>
  <c r="R608" i="1"/>
  <c r="R607" i="1"/>
  <c r="R606" i="1"/>
  <c r="R605" i="1"/>
  <c r="R604" i="1"/>
  <c r="R603" i="1"/>
  <c r="R602" i="1"/>
  <c r="R601" i="1"/>
  <c r="R600" i="1"/>
  <c r="R599" i="1"/>
  <c r="R598" i="1"/>
  <c r="R597" i="1"/>
  <c r="R596" i="1"/>
  <c r="R595" i="1"/>
  <c r="R594" i="1"/>
  <c r="R593" i="1"/>
  <c r="R592" i="1"/>
  <c r="R591" i="1"/>
  <c r="R587" i="1"/>
  <c r="R586" i="1"/>
  <c r="R585" i="1"/>
  <c r="R584" i="1"/>
  <c r="R583" i="1"/>
  <c r="R582" i="1"/>
  <c r="R581" i="1"/>
  <c r="R580" i="1"/>
  <c r="R579" i="1"/>
  <c r="R578" i="1"/>
  <c r="R577" i="1"/>
  <c r="R576" i="1"/>
  <c r="R575" i="1"/>
  <c r="R574" i="1"/>
  <c r="R573" i="1"/>
  <c r="R572" i="1"/>
  <c r="R571" i="1"/>
  <c r="R570" i="1"/>
  <c r="R569" i="1"/>
  <c r="R568" i="1"/>
  <c r="R567" i="1"/>
  <c r="R566" i="1"/>
  <c r="R565" i="1"/>
  <c r="R564" i="1"/>
  <c r="R563" i="1"/>
  <c r="R562" i="1"/>
  <c r="R561" i="1"/>
  <c r="R560" i="1"/>
  <c r="R559" i="1"/>
  <c r="R558" i="1"/>
  <c r="R557" i="1"/>
  <c r="R556" i="1"/>
  <c r="R555" i="1"/>
  <c r="R554" i="1"/>
  <c r="R553" i="1"/>
  <c r="R552" i="1"/>
  <c r="R551" i="1"/>
  <c r="R550" i="1"/>
  <c r="R549" i="1"/>
  <c r="R548" i="1"/>
  <c r="R547" i="1"/>
  <c r="R546" i="1"/>
  <c r="R545" i="1"/>
  <c r="R544" i="1"/>
  <c r="R543" i="1"/>
  <c r="R542" i="1"/>
  <c r="R541" i="1"/>
  <c r="R540" i="1"/>
  <c r="R539" i="1"/>
  <c r="R538" i="1"/>
  <c r="R537" i="1"/>
  <c r="R536" i="1"/>
  <c r="R535" i="1"/>
  <c r="R534" i="1"/>
  <c r="R533" i="1"/>
  <c r="R532" i="1"/>
  <c r="R531" i="1"/>
  <c r="R530" i="1"/>
  <c r="R529" i="1"/>
  <c r="R528" i="1"/>
  <c r="R527" i="1"/>
  <c r="R526" i="1"/>
  <c r="R525" i="1"/>
  <c r="R524" i="1"/>
  <c r="R523" i="1"/>
  <c r="R522" i="1"/>
  <c r="R521" i="1"/>
  <c r="R520" i="1"/>
  <c r="R519" i="1"/>
  <c r="R518" i="1"/>
  <c r="R517" i="1"/>
  <c r="R516" i="1"/>
  <c r="R515" i="1"/>
  <c r="R514" i="1"/>
  <c r="R513" i="1"/>
  <c r="R512" i="1"/>
  <c r="R511" i="1"/>
  <c r="R510" i="1"/>
  <c r="R509" i="1"/>
  <c r="R508" i="1"/>
  <c r="R507" i="1"/>
  <c r="R506" i="1"/>
  <c r="R505" i="1"/>
  <c r="R504" i="1"/>
  <c r="R503" i="1"/>
  <c r="R502" i="1"/>
  <c r="R501" i="1"/>
  <c r="R500" i="1"/>
  <c r="R499" i="1"/>
  <c r="R498" i="1"/>
  <c r="R497" i="1"/>
  <c r="R496" i="1"/>
  <c r="R495" i="1"/>
  <c r="R494" i="1"/>
  <c r="R493" i="1"/>
  <c r="R492" i="1"/>
  <c r="R491" i="1"/>
  <c r="R490" i="1"/>
  <c r="R489" i="1"/>
  <c r="R488" i="1"/>
  <c r="R487" i="1"/>
  <c r="R486" i="1"/>
  <c r="R485" i="1"/>
  <c r="R484" i="1"/>
  <c r="R483" i="1"/>
  <c r="R482" i="1"/>
  <c r="R481" i="1"/>
  <c r="R590" i="1"/>
  <c r="R480" i="1"/>
  <c r="R588" i="1"/>
  <c r="R479" i="1"/>
  <c r="R478" i="1"/>
  <c r="R477" i="1"/>
  <c r="R476" i="1"/>
  <c r="R475" i="1"/>
  <c r="R474" i="1"/>
  <c r="R473" i="1"/>
  <c r="R472" i="1"/>
  <c r="R471" i="1"/>
  <c r="R470" i="1"/>
  <c r="R469" i="1"/>
  <c r="R468" i="1"/>
  <c r="R467" i="1"/>
  <c r="R466" i="1"/>
  <c r="R465" i="1"/>
  <c r="R464" i="1"/>
  <c r="R463" i="1"/>
  <c r="R462" i="1"/>
  <c r="R461" i="1"/>
  <c r="R460" i="1"/>
  <c r="R459" i="1"/>
  <c r="R458" i="1"/>
  <c r="R457" i="1"/>
  <c r="R456"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430" i="1"/>
  <c r="R429" i="1"/>
  <c r="R428" i="1"/>
  <c r="R427" i="1"/>
  <c r="R426" i="1"/>
  <c r="R425" i="1"/>
  <c r="R424" i="1"/>
  <c r="R423" i="1"/>
  <c r="R422" i="1"/>
  <c r="R421" i="1"/>
  <c r="R420" i="1"/>
  <c r="R419" i="1"/>
  <c r="R418" i="1"/>
  <c r="R417" i="1"/>
  <c r="R416" i="1"/>
  <c r="R415" i="1"/>
  <c r="R414" i="1"/>
  <c r="R413" i="1"/>
  <c r="R412" i="1"/>
  <c r="R411" i="1"/>
  <c r="R410" i="1"/>
  <c r="R409" i="1"/>
  <c r="R408" i="1"/>
  <c r="R407" i="1"/>
  <c r="R406" i="1"/>
  <c r="R405" i="1"/>
  <c r="R404" i="1"/>
  <c r="R403" i="1"/>
  <c r="R402" i="1"/>
  <c r="R401" i="1"/>
  <c r="R400" i="1"/>
  <c r="R399" i="1"/>
  <c r="R398" i="1"/>
  <c r="R397" i="1"/>
  <c r="R396" i="1"/>
  <c r="R395" i="1"/>
  <c r="R394" i="1"/>
  <c r="R393" i="1"/>
  <c r="R392" i="1"/>
  <c r="R391" i="1"/>
  <c r="R390" i="1"/>
  <c r="R389" i="1"/>
  <c r="R388" i="1"/>
  <c r="R387" i="1"/>
  <c r="R386" i="1"/>
  <c r="R385" i="1"/>
  <c r="R384" i="1"/>
  <c r="R383" i="1"/>
  <c r="R382" i="1"/>
  <c r="R381" i="1"/>
  <c r="R380" i="1"/>
  <c r="R379" i="1"/>
  <c r="R378" i="1"/>
  <c r="R377" i="1"/>
  <c r="R376" i="1"/>
  <c r="R375" i="1"/>
  <c r="R374" i="1"/>
  <c r="R373" i="1"/>
  <c r="R372" i="1"/>
  <c r="R371" i="1"/>
  <c r="R370" i="1"/>
  <c r="R369" i="1"/>
  <c r="R368" i="1"/>
  <c r="R367" i="1"/>
  <c r="R366" i="1"/>
  <c r="R365" i="1"/>
  <c r="R364" i="1"/>
  <c r="R363" i="1"/>
  <c r="R362" i="1"/>
  <c r="R361" i="1"/>
  <c r="R360" i="1"/>
  <c r="R359" i="1"/>
  <c r="R358" i="1"/>
  <c r="R357" i="1"/>
  <c r="R356" i="1"/>
  <c r="R355" i="1"/>
  <c r="R354" i="1"/>
  <c r="R353" i="1"/>
  <c r="R352" i="1"/>
  <c r="R351" i="1"/>
  <c r="R350" i="1"/>
  <c r="R349" i="1"/>
  <c r="R348" i="1"/>
  <c r="R347" i="1"/>
  <c r="R346" i="1"/>
  <c r="R345" i="1"/>
  <c r="R344" i="1"/>
  <c r="R343" i="1"/>
  <c r="R342" i="1"/>
  <c r="R341" i="1"/>
  <c r="R340" i="1"/>
  <c r="R339" i="1"/>
  <c r="R338" i="1"/>
  <c r="R337" i="1"/>
  <c r="R336" i="1"/>
  <c r="R335" i="1"/>
  <c r="R334" i="1"/>
  <c r="R333" i="1"/>
  <c r="R332" i="1"/>
  <c r="R331" i="1"/>
  <c r="R330" i="1"/>
  <c r="R329" i="1"/>
  <c r="R328" i="1"/>
  <c r="R327" i="1"/>
  <c r="R326" i="1"/>
  <c r="R325" i="1"/>
  <c r="R324" i="1"/>
  <c r="R323" i="1"/>
  <c r="R322" i="1"/>
  <c r="R321" i="1"/>
  <c r="R320" i="1"/>
  <c r="R319" i="1"/>
  <c r="R318" i="1"/>
  <c r="R317" i="1"/>
  <c r="R316" i="1"/>
  <c r="R315" i="1"/>
  <c r="R314" i="1"/>
  <c r="R313" i="1"/>
  <c r="R312" i="1"/>
  <c r="R311" i="1"/>
  <c r="R310" i="1"/>
  <c r="R309" i="1"/>
  <c r="R308" i="1"/>
  <c r="R307" i="1"/>
  <c r="R306" i="1"/>
  <c r="R305" i="1"/>
  <c r="R304" i="1"/>
  <c r="R303" i="1"/>
  <c r="R302" i="1"/>
  <c r="R301" i="1"/>
  <c r="R300" i="1"/>
  <c r="R299" i="1"/>
  <c r="R298" i="1"/>
  <c r="R297" i="1"/>
  <c r="R296" i="1"/>
  <c r="R295" i="1"/>
  <c r="R294" i="1"/>
  <c r="R293" i="1"/>
  <c r="R292" i="1"/>
  <c r="R291" i="1"/>
  <c r="R290" i="1"/>
  <c r="R289" i="1"/>
  <c r="R288" i="1"/>
  <c r="R287" i="1"/>
  <c r="R286" i="1"/>
  <c r="R285" i="1"/>
  <c r="R284" i="1"/>
  <c r="R283" i="1"/>
  <c r="R282" i="1"/>
  <c r="R281" i="1"/>
  <c r="R280" i="1"/>
  <c r="R279" i="1"/>
  <c r="R278" i="1"/>
  <c r="R277" i="1"/>
  <c r="R276" i="1"/>
  <c r="R275" i="1"/>
  <c r="R274" i="1"/>
  <c r="R273" i="1"/>
  <c r="R272" i="1"/>
  <c r="R271" i="1"/>
  <c r="R270" i="1"/>
  <c r="R269" i="1"/>
  <c r="R268" i="1"/>
  <c r="R267" i="1"/>
  <c r="R266" i="1"/>
  <c r="R265" i="1"/>
  <c r="R264" i="1"/>
  <c r="R263" i="1"/>
  <c r="R262" i="1"/>
  <c r="R261" i="1"/>
  <c r="R260" i="1"/>
  <c r="R259" i="1"/>
  <c r="R258" i="1"/>
  <c r="R257" i="1"/>
  <c r="R256" i="1"/>
  <c r="R255" i="1"/>
  <c r="R254" i="1"/>
  <c r="R253" i="1"/>
  <c r="R252" i="1"/>
  <c r="R251" i="1"/>
  <c r="R250" i="1"/>
  <c r="R249" i="1"/>
  <c r="R248" i="1"/>
  <c r="R247" i="1"/>
  <c r="R246" i="1"/>
  <c r="R245" i="1"/>
  <c r="R244" i="1"/>
  <c r="R243" i="1"/>
  <c r="R242" i="1"/>
  <c r="R241" i="1"/>
  <c r="R240" i="1"/>
  <c r="R239" i="1"/>
  <c r="R238" i="1"/>
  <c r="R237" i="1"/>
  <c r="R236" i="1"/>
  <c r="R235" i="1"/>
  <c r="R234" i="1"/>
  <c r="R233" i="1"/>
  <c r="R232" i="1"/>
  <c r="R231" i="1"/>
  <c r="R230" i="1"/>
  <c r="R229" i="1"/>
  <c r="R228" i="1"/>
  <c r="R227" i="1"/>
  <c r="R226" i="1"/>
  <c r="R225" i="1"/>
  <c r="R224" i="1"/>
  <c r="R223" i="1"/>
  <c r="R222" i="1"/>
  <c r="R221" i="1"/>
  <c r="R220" i="1"/>
  <c r="R219" i="1"/>
  <c r="R218" i="1"/>
  <c r="R217" i="1"/>
  <c r="R216" i="1"/>
  <c r="R215" i="1"/>
  <c r="R214" i="1"/>
  <c r="R213" i="1"/>
  <c r="R212" i="1"/>
  <c r="R211" i="1"/>
  <c r="R210" i="1"/>
  <c r="R209" i="1"/>
  <c r="R208" i="1"/>
  <c r="R207" i="1"/>
  <c r="R206" i="1"/>
  <c r="R205" i="1"/>
  <c r="R204" i="1"/>
  <c r="R203" i="1"/>
  <c r="R202" i="1"/>
  <c r="R201" i="1"/>
  <c r="R200" i="1"/>
  <c r="R199" i="1"/>
  <c r="R198" i="1"/>
  <c r="R197" i="1"/>
  <c r="R196" i="1"/>
  <c r="R195" i="1"/>
  <c r="R194" i="1"/>
  <c r="R193" i="1"/>
  <c r="R192" i="1"/>
  <c r="R191" i="1"/>
  <c r="R190" i="1"/>
  <c r="R189" i="1"/>
  <c r="R188" i="1"/>
  <c r="R187" i="1"/>
  <c r="R186" i="1"/>
  <c r="R185" i="1"/>
  <c r="R184" i="1"/>
  <c r="R183" i="1"/>
  <c r="R182" i="1"/>
  <c r="R181" i="1"/>
  <c r="R180" i="1"/>
  <c r="R179" i="1"/>
  <c r="R178" i="1"/>
  <c r="R177" i="1"/>
  <c r="R176" i="1"/>
  <c r="R175" i="1"/>
  <c r="R174" i="1"/>
  <c r="R173" i="1"/>
  <c r="R172" i="1"/>
  <c r="R171" i="1"/>
  <c r="R170" i="1"/>
  <c r="R169" i="1"/>
  <c r="R168" i="1"/>
  <c r="R167" i="1"/>
  <c r="R166" i="1"/>
  <c r="R165" i="1"/>
  <c r="R164" i="1"/>
  <c r="R163" i="1"/>
  <c r="R162" i="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R7" i="1"/>
  <c r="R6" i="1"/>
  <c r="R5" i="1"/>
  <c r="R4" i="1"/>
  <c r="R3" i="1"/>
  <c r="R2" i="1"/>
  <c r="O1008" i="1"/>
  <c r="P1008" i="1"/>
  <c r="Q1008" i="1"/>
  <c r="S1008" i="1"/>
  <c r="T1008" i="1"/>
  <c r="U1008" i="1"/>
  <c r="V1008" i="1"/>
  <c r="W1008" i="1"/>
  <c r="X1008" i="1"/>
  <c r="Y1008" i="1"/>
  <c r="Z1008" i="1"/>
  <c r="AA1008" i="1"/>
  <c r="AB1008" i="1"/>
  <c r="AC1008" i="1"/>
  <c r="AD1008" i="1"/>
  <c r="AE1008" i="1"/>
  <c r="AF1008" i="1"/>
  <c r="AG1008" i="1"/>
  <c r="AH1008" i="1"/>
  <c r="AI1008" i="1"/>
  <c r="AJ1008" i="1"/>
  <c r="AK1008" i="1"/>
  <c r="AL1008" i="1"/>
  <c r="AM1008" i="1"/>
  <c r="AN1008" i="1"/>
  <c r="AO1008" i="1"/>
  <c r="AP1008" i="1"/>
  <c r="AQ1008" i="1"/>
  <c r="AR1008" i="1"/>
  <c r="AS1008" i="1"/>
  <c r="AT1008" i="1"/>
  <c r="AU1008" i="1"/>
  <c r="AV1008" i="1"/>
  <c r="AW1008" i="1"/>
  <c r="AX1008" i="1"/>
  <c r="AY1008" i="1"/>
  <c r="AZ1008" i="1"/>
  <c r="BA1008" i="1"/>
  <c r="BB1008" i="1"/>
  <c r="BC1008" i="1"/>
  <c r="BD1008" i="1"/>
  <c r="BE1008" i="1"/>
  <c r="BF1008" i="1"/>
  <c r="BG1008" i="1"/>
  <c r="BH1008" i="1"/>
  <c r="BI1008" i="1"/>
  <c r="BJ1008" i="1"/>
  <c r="BK1008" i="1"/>
  <c r="BL1008" i="1"/>
  <c r="BM1008" i="1"/>
  <c r="BN1008" i="1"/>
  <c r="BO1008" i="1"/>
  <c r="BP1008" i="1"/>
  <c r="BQ1008" i="1"/>
  <c r="BR1008" i="1"/>
  <c r="BS1008" i="1"/>
  <c r="BT1008" i="1"/>
  <c r="BU1008" i="1"/>
  <c r="BV1008" i="1"/>
  <c r="BW1008" i="1"/>
  <c r="BX1008" i="1"/>
  <c r="BY1008" i="1"/>
  <c r="BZ1008" i="1"/>
  <c r="CA1008" i="1"/>
  <c r="CB1008" i="1"/>
  <c r="CC1008" i="1"/>
  <c r="CD1008" i="1"/>
  <c r="CE1008" i="1"/>
  <c r="CF1008" i="1"/>
  <c r="CG1008" i="1"/>
  <c r="CH1008" i="1"/>
  <c r="CI1008" i="1"/>
  <c r="CJ1008" i="1"/>
  <c r="CK1008" i="1"/>
  <c r="CL1008" i="1"/>
  <c r="CM1008" i="1"/>
  <c r="CN1008" i="1"/>
  <c r="CO1008" i="1"/>
  <c r="CP1008" i="1"/>
  <c r="CQ1008" i="1"/>
  <c r="CR1008" i="1"/>
  <c r="CS1008" i="1"/>
  <c r="CT1008" i="1"/>
  <c r="CU1008" i="1"/>
  <c r="CV1008" i="1"/>
  <c r="CW1008" i="1"/>
  <c r="CX1008" i="1"/>
  <c r="CY1008" i="1"/>
  <c r="CZ1008" i="1"/>
  <c r="DA1008" i="1"/>
  <c r="DB1008" i="1"/>
  <c r="DC1008" i="1"/>
  <c r="DD1008" i="1"/>
  <c r="O824" i="1"/>
  <c r="P824" i="1"/>
  <c r="Q824" i="1"/>
  <c r="S824" i="1"/>
  <c r="T824" i="1"/>
  <c r="U824" i="1"/>
  <c r="V824" i="1"/>
  <c r="W824" i="1"/>
  <c r="X824" i="1"/>
  <c r="Y824" i="1"/>
  <c r="Z824" i="1"/>
  <c r="AA824" i="1"/>
  <c r="AB824" i="1"/>
  <c r="AC824" i="1"/>
  <c r="AD824" i="1"/>
  <c r="AE824" i="1"/>
  <c r="AF824" i="1"/>
  <c r="AG824" i="1"/>
  <c r="AH824" i="1"/>
  <c r="AI824" i="1"/>
  <c r="AJ824" i="1"/>
  <c r="AK824" i="1"/>
  <c r="AL824" i="1"/>
  <c r="AM824" i="1"/>
  <c r="AN824" i="1"/>
  <c r="AO824" i="1"/>
  <c r="AP824" i="1"/>
  <c r="AQ824" i="1"/>
  <c r="AR824" i="1"/>
  <c r="AS824" i="1"/>
  <c r="AT824" i="1"/>
  <c r="AU824" i="1"/>
  <c r="AV824" i="1"/>
  <c r="AW824" i="1"/>
  <c r="AX824" i="1"/>
  <c r="AY824" i="1"/>
  <c r="AZ824" i="1"/>
  <c r="BA824" i="1"/>
  <c r="BB824" i="1"/>
  <c r="BC824" i="1"/>
  <c r="BD824" i="1"/>
  <c r="BE824" i="1"/>
  <c r="BF824" i="1"/>
  <c r="BG824" i="1"/>
  <c r="BH824" i="1"/>
  <c r="BI824" i="1"/>
  <c r="BJ824" i="1"/>
  <c r="BK824" i="1"/>
  <c r="BL824" i="1"/>
  <c r="BM824" i="1"/>
  <c r="BN824" i="1"/>
  <c r="BO824" i="1"/>
  <c r="BP824" i="1"/>
  <c r="BQ824" i="1"/>
  <c r="BR824" i="1"/>
  <c r="BS824" i="1"/>
  <c r="BT824" i="1"/>
  <c r="BU824" i="1"/>
  <c r="BV824" i="1"/>
  <c r="BW824" i="1"/>
  <c r="BX824" i="1"/>
  <c r="BY824" i="1"/>
  <c r="BZ824" i="1"/>
  <c r="CA824" i="1"/>
  <c r="CB824" i="1"/>
  <c r="CC824" i="1"/>
  <c r="CD824" i="1"/>
  <c r="CE824" i="1"/>
  <c r="CF824" i="1"/>
  <c r="CG824" i="1"/>
  <c r="CH824" i="1"/>
  <c r="CI824" i="1"/>
  <c r="CJ824" i="1"/>
  <c r="CK824" i="1"/>
  <c r="CL824" i="1"/>
  <c r="CM824" i="1"/>
  <c r="CN824" i="1"/>
  <c r="CO824" i="1"/>
  <c r="CP824" i="1"/>
  <c r="CQ824" i="1"/>
  <c r="CR824" i="1"/>
  <c r="CS824" i="1"/>
  <c r="CT824" i="1"/>
  <c r="CU824" i="1"/>
  <c r="CV824" i="1"/>
  <c r="CW824" i="1"/>
  <c r="CX824" i="1"/>
  <c r="CY824" i="1"/>
  <c r="CZ824" i="1"/>
  <c r="DA824" i="1"/>
  <c r="DB824" i="1"/>
  <c r="DC824" i="1"/>
  <c r="DD824" i="1"/>
  <c r="O820" i="1"/>
  <c r="P820" i="1"/>
  <c r="Q820" i="1"/>
  <c r="S820" i="1"/>
  <c r="T820" i="1"/>
  <c r="U820" i="1"/>
  <c r="V820" i="1"/>
  <c r="W820" i="1"/>
  <c r="X820" i="1"/>
  <c r="Y820" i="1"/>
  <c r="Z820" i="1"/>
  <c r="AA820" i="1"/>
  <c r="AB820" i="1"/>
  <c r="AC820" i="1"/>
  <c r="AD820" i="1"/>
  <c r="AE820" i="1"/>
  <c r="AF820" i="1"/>
  <c r="AG820" i="1"/>
  <c r="AH820" i="1"/>
  <c r="AI820" i="1"/>
  <c r="AJ820" i="1"/>
  <c r="AK820" i="1"/>
  <c r="AL820" i="1"/>
  <c r="AM820" i="1"/>
  <c r="AN820" i="1"/>
  <c r="AO820" i="1"/>
  <c r="AP820" i="1"/>
  <c r="AQ820" i="1"/>
  <c r="AR820" i="1"/>
  <c r="AS820" i="1"/>
  <c r="AT820" i="1"/>
  <c r="AU820" i="1"/>
  <c r="AV820" i="1"/>
  <c r="AW820" i="1"/>
  <c r="AX820" i="1"/>
  <c r="AY820" i="1"/>
  <c r="AZ820" i="1"/>
  <c r="BA820" i="1"/>
  <c r="BB820" i="1"/>
  <c r="BC820" i="1"/>
  <c r="BD820" i="1"/>
  <c r="BE820" i="1"/>
  <c r="BF820" i="1"/>
  <c r="BG820" i="1"/>
  <c r="BH820" i="1"/>
  <c r="BI820" i="1"/>
  <c r="BJ820" i="1"/>
  <c r="BK820" i="1"/>
  <c r="BL820" i="1"/>
  <c r="BM820" i="1"/>
  <c r="BN820" i="1"/>
  <c r="BO820" i="1"/>
  <c r="BP820" i="1"/>
  <c r="BQ820" i="1"/>
  <c r="BR820" i="1"/>
  <c r="BS820" i="1"/>
  <c r="BT820" i="1"/>
  <c r="BU820" i="1"/>
  <c r="BV820" i="1"/>
  <c r="BW820" i="1"/>
  <c r="BX820" i="1"/>
  <c r="BY820" i="1"/>
  <c r="BZ820" i="1"/>
  <c r="CA820" i="1"/>
  <c r="CB820" i="1"/>
  <c r="CC820" i="1"/>
  <c r="CD820" i="1"/>
  <c r="CE820" i="1"/>
  <c r="CF820" i="1"/>
  <c r="CG820" i="1"/>
  <c r="CH820" i="1"/>
  <c r="CI820" i="1"/>
  <c r="CJ820" i="1"/>
  <c r="CK820" i="1"/>
  <c r="CL820" i="1"/>
  <c r="CM820" i="1"/>
  <c r="CN820" i="1"/>
  <c r="CO820" i="1"/>
  <c r="CP820" i="1"/>
  <c r="CQ820" i="1"/>
  <c r="CR820" i="1"/>
  <c r="CS820" i="1"/>
  <c r="CT820" i="1"/>
  <c r="CU820" i="1"/>
  <c r="CV820" i="1"/>
  <c r="CW820" i="1"/>
  <c r="CX820" i="1"/>
  <c r="CY820" i="1"/>
  <c r="CZ820" i="1"/>
  <c r="DA820" i="1"/>
  <c r="DB820" i="1"/>
  <c r="DC820" i="1"/>
  <c r="DD820" i="1"/>
  <c r="O863" i="1"/>
  <c r="P863" i="1"/>
  <c r="Q863" i="1"/>
  <c r="S863" i="1"/>
  <c r="T863" i="1"/>
  <c r="U863" i="1"/>
  <c r="V863" i="1"/>
  <c r="W863" i="1"/>
  <c r="X863" i="1"/>
  <c r="Y863" i="1"/>
  <c r="Z863" i="1"/>
  <c r="AA863" i="1"/>
  <c r="AB863" i="1"/>
  <c r="AC863" i="1"/>
  <c r="AD863" i="1"/>
  <c r="AE863" i="1"/>
  <c r="AF863" i="1"/>
  <c r="AG863" i="1"/>
  <c r="AH863" i="1"/>
  <c r="AI863" i="1"/>
  <c r="AJ863" i="1"/>
  <c r="AK863" i="1"/>
  <c r="AL863" i="1"/>
  <c r="AM863" i="1"/>
  <c r="AN863" i="1"/>
  <c r="AO863" i="1"/>
  <c r="AP863" i="1"/>
  <c r="AQ863" i="1"/>
  <c r="AR863" i="1"/>
  <c r="AS863" i="1"/>
  <c r="AT863" i="1"/>
  <c r="AU863" i="1"/>
  <c r="AV863" i="1"/>
  <c r="AW863" i="1"/>
  <c r="AX863" i="1"/>
  <c r="AY863" i="1"/>
  <c r="AZ863" i="1"/>
  <c r="BA863" i="1"/>
  <c r="BB863" i="1"/>
  <c r="BC863" i="1"/>
  <c r="BD863" i="1"/>
  <c r="BE863" i="1"/>
  <c r="BF863" i="1"/>
  <c r="BG863" i="1"/>
  <c r="BH863" i="1"/>
  <c r="BI863" i="1"/>
  <c r="BJ863" i="1"/>
  <c r="BK863" i="1"/>
  <c r="BL863" i="1"/>
  <c r="BM863" i="1"/>
  <c r="BN863" i="1"/>
  <c r="BO863" i="1"/>
  <c r="BP863" i="1"/>
  <c r="BQ863" i="1"/>
  <c r="BR863" i="1"/>
  <c r="BS863" i="1"/>
  <c r="BT863" i="1"/>
  <c r="BU863" i="1"/>
  <c r="BV863" i="1"/>
  <c r="BW863" i="1"/>
  <c r="BX863" i="1"/>
  <c r="BY863" i="1"/>
  <c r="BZ863" i="1"/>
  <c r="CA863" i="1"/>
  <c r="CB863" i="1"/>
  <c r="CC863" i="1"/>
  <c r="CD863" i="1"/>
  <c r="CE863" i="1"/>
  <c r="CF863" i="1"/>
  <c r="CG863" i="1"/>
  <c r="CH863" i="1"/>
  <c r="CI863" i="1"/>
  <c r="CJ863" i="1"/>
  <c r="CK863" i="1"/>
  <c r="CL863" i="1"/>
  <c r="CM863" i="1"/>
  <c r="CN863" i="1"/>
  <c r="CO863" i="1"/>
  <c r="CP863" i="1"/>
  <c r="CQ863" i="1"/>
  <c r="CR863" i="1"/>
  <c r="CS863" i="1"/>
  <c r="CT863" i="1"/>
  <c r="CU863" i="1"/>
  <c r="CV863" i="1"/>
  <c r="CW863" i="1"/>
  <c r="CX863" i="1"/>
  <c r="CY863" i="1"/>
  <c r="CZ863" i="1"/>
  <c r="DA863" i="1"/>
  <c r="DB863" i="1"/>
  <c r="DC863" i="1"/>
  <c r="DD863" i="1"/>
  <c r="B11" i="4"/>
  <c r="B10" i="4"/>
  <c r="B9" i="4"/>
  <c r="B8" i="4"/>
  <c r="B7" i="4"/>
  <c r="B6" i="4"/>
  <c r="B5" i="4"/>
  <c r="B4" i="4"/>
  <c r="B3" i="4"/>
  <c r="M1237" i="6"/>
  <c r="M383" i="6"/>
  <c r="M382" i="6"/>
  <c r="M1236" i="6"/>
  <c r="M337" i="6"/>
  <c r="M265" i="6"/>
  <c r="M806" i="6"/>
  <c r="M77" i="6"/>
  <c r="M380" i="6"/>
  <c r="M1206" i="6"/>
  <c r="M371" i="6"/>
  <c r="M109" i="6"/>
  <c r="M1205" i="6"/>
  <c r="M370" i="6"/>
  <c r="M1204" i="6"/>
  <c r="M1203" i="6"/>
  <c r="M369" i="6"/>
  <c r="M1202" i="6"/>
  <c r="M108" i="6"/>
  <c r="M107" i="6"/>
  <c r="M1201" i="6"/>
  <c r="M368" i="6"/>
  <c r="M1200" i="6"/>
  <c r="M1161" i="6"/>
  <c r="M1160" i="6"/>
  <c r="M1159" i="6"/>
  <c r="M931" i="6"/>
  <c r="M930" i="6"/>
  <c r="M926" i="6"/>
  <c r="M925" i="6"/>
  <c r="M297" i="6"/>
  <c r="M30" i="6"/>
  <c r="M865" i="6"/>
  <c r="M815" i="6"/>
  <c r="M814" i="6"/>
  <c r="M813" i="6"/>
  <c r="M78" i="6"/>
  <c r="M812" i="6"/>
  <c r="M744" i="6"/>
  <c r="M235" i="6"/>
  <c r="M727" i="6"/>
  <c r="M73" i="6"/>
  <c r="M638" i="6"/>
  <c r="M637" i="6"/>
  <c r="M636" i="6"/>
  <c r="M635" i="6"/>
  <c r="M634" i="6"/>
  <c r="M193" i="6"/>
  <c r="M581" i="6"/>
  <c r="M580" i="6"/>
  <c r="M57" i="6"/>
  <c r="M21" i="6"/>
  <c r="M579" i="6"/>
  <c r="M578" i="6"/>
  <c r="M577" i="6"/>
  <c r="M576" i="6"/>
  <c r="M575" i="6"/>
  <c r="M574" i="6"/>
  <c r="M564" i="6"/>
  <c r="M563" i="6"/>
  <c r="M189" i="6"/>
  <c r="M188" i="6"/>
  <c r="M175" i="6"/>
  <c r="M545" i="6"/>
  <c r="M516" i="6"/>
  <c r="M157" i="6"/>
  <c r="M156" i="6"/>
  <c r="M155" i="6"/>
  <c r="M512" i="6"/>
  <c r="M409" i="6"/>
  <c r="M119" i="6"/>
  <c r="M118" i="6"/>
  <c r="M112" i="6"/>
  <c r="M392" i="6"/>
  <c r="M111" i="6"/>
  <c r="M391" i="6"/>
  <c r="M390" i="6"/>
  <c r="M1199" i="6"/>
  <c r="M1194" i="6"/>
  <c r="M366" i="6"/>
  <c r="M573" i="6"/>
  <c r="M572" i="6"/>
  <c r="M192" i="6"/>
  <c r="M571" i="6"/>
  <c r="M191" i="6"/>
  <c r="M385" i="6"/>
  <c r="M1055" i="6"/>
  <c r="M90" i="6"/>
  <c r="M1052" i="6"/>
  <c r="M927" i="6"/>
  <c r="M296" i="6"/>
  <c r="M273" i="6"/>
  <c r="M853" i="6"/>
  <c r="M852" i="6"/>
  <c r="M851" i="6"/>
  <c r="M786" i="6"/>
  <c r="M71" i="6"/>
  <c r="M707" i="6"/>
  <c r="M696" i="6"/>
  <c r="M608" i="6"/>
  <c r="M607" i="6"/>
  <c r="M416" i="6"/>
  <c r="M121" i="6"/>
  <c r="M415" i="6"/>
  <c r="M1191" i="6"/>
  <c r="M1125" i="6"/>
  <c r="M1124" i="6"/>
  <c r="M1123" i="6"/>
  <c r="M344" i="6"/>
  <c r="M791" i="6"/>
  <c r="M761" i="6"/>
  <c r="M760" i="6"/>
  <c r="M66" i="6"/>
  <c r="M673" i="6"/>
  <c r="M6" i="6"/>
  <c r="M522" i="6"/>
  <c r="M1250" i="6"/>
  <c r="M1212" i="6"/>
  <c r="M1208" i="6"/>
  <c r="M1186" i="6"/>
  <c r="M1181" i="6"/>
  <c r="M352" i="6"/>
  <c r="M1138" i="6"/>
  <c r="M98" i="6"/>
  <c r="M1117" i="6"/>
  <c r="M1090" i="6"/>
  <c r="M332" i="6"/>
  <c r="M319" i="6"/>
  <c r="M1046" i="6"/>
  <c r="M1045" i="6"/>
  <c r="M316" i="6"/>
  <c r="M1037" i="6"/>
  <c r="M1036" i="6"/>
  <c r="M315" i="6"/>
  <c r="M1026" i="6"/>
  <c r="M1022" i="6"/>
  <c r="M1021" i="6"/>
  <c r="M311" i="6"/>
  <c r="M298" i="6"/>
  <c r="M85" i="6"/>
  <c r="M914" i="6"/>
  <c r="M848" i="6"/>
  <c r="M847" i="6"/>
  <c r="M805" i="6"/>
  <c r="M804" i="6"/>
  <c r="M789" i="6"/>
  <c r="M259" i="6"/>
  <c r="M12" i="6"/>
  <c r="M775" i="6"/>
  <c r="M756" i="6"/>
  <c r="M242" i="6"/>
  <c r="M74" i="6"/>
  <c r="M735" i="6"/>
  <c r="M237" i="6"/>
  <c r="M731" i="6"/>
  <c r="M717" i="6"/>
  <c r="M716" i="6"/>
  <c r="M715" i="6"/>
  <c r="M714" i="6"/>
  <c r="M709" i="6"/>
  <c r="M708" i="6"/>
  <c r="M226" i="6"/>
  <c r="M666" i="6"/>
  <c r="M640" i="6"/>
  <c r="M212" i="6"/>
  <c r="M60" i="6"/>
  <c r="M619" i="6"/>
  <c r="M23" i="6"/>
  <c r="M208" i="6"/>
  <c r="M612" i="6"/>
  <c r="M207" i="6"/>
  <c r="M611" i="6"/>
  <c r="M610" i="6"/>
  <c r="M609" i="6"/>
  <c r="M206" i="6"/>
  <c r="M605" i="6"/>
  <c r="M596" i="6"/>
  <c r="M198" i="6"/>
  <c r="M590" i="6"/>
  <c r="M197" i="6"/>
  <c r="M589" i="6"/>
  <c r="M472" i="6"/>
  <c r="M18" i="6"/>
  <c r="M449" i="6"/>
  <c r="M422" i="6"/>
  <c r="M42" i="6"/>
  <c r="M117" i="6"/>
  <c r="M116" i="6"/>
  <c r="M104" i="6"/>
  <c r="M363" i="6"/>
  <c r="M362" i="6"/>
  <c r="M755" i="6"/>
  <c r="M11" i="6"/>
  <c r="M551" i="6"/>
  <c r="M526" i="6"/>
  <c r="M1234" i="6"/>
  <c r="M1233" i="6"/>
  <c r="M365" i="6"/>
  <c r="M1175" i="6"/>
  <c r="M1174" i="6"/>
  <c r="M1173" i="6"/>
  <c r="M364" i="6"/>
  <c r="M1172" i="6"/>
  <c r="M1171" i="6"/>
  <c r="M1170" i="6"/>
  <c r="M1153" i="6"/>
  <c r="M1152" i="6"/>
  <c r="M1151" i="6"/>
  <c r="M1148" i="6"/>
  <c r="M1116" i="6"/>
  <c r="M1115" i="6"/>
  <c r="M1114" i="6"/>
  <c r="M1113" i="6"/>
  <c r="M1112" i="6"/>
  <c r="M1111" i="6"/>
  <c r="M1110" i="6"/>
  <c r="M339" i="6"/>
  <c r="M1109" i="6"/>
  <c r="M338" i="6"/>
  <c r="M1101" i="6"/>
  <c r="M1100" i="6"/>
  <c r="M1099" i="6"/>
  <c r="M1098" i="6"/>
  <c r="M95" i="6"/>
  <c r="M38" i="6"/>
  <c r="M1097" i="6"/>
  <c r="M335" i="6"/>
  <c r="M1096" i="6"/>
  <c r="M1095" i="6"/>
  <c r="M1094" i="6"/>
  <c r="M1093" i="6"/>
  <c r="M334" i="6"/>
  <c r="M1092" i="6"/>
  <c r="M1091" i="6"/>
  <c r="M1086" i="6"/>
  <c r="M1085" i="6"/>
  <c r="M1084" i="6"/>
  <c r="M1053" i="6"/>
  <c r="M1044" i="6"/>
  <c r="M1042" i="6"/>
  <c r="M1041" i="6"/>
  <c r="M1040" i="6"/>
  <c r="M1039" i="6"/>
  <c r="M1038" i="6"/>
  <c r="M921" i="6"/>
  <c r="M920" i="6"/>
  <c r="M909" i="6"/>
  <c r="M864" i="6"/>
  <c r="M277" i="6"/>
  <c r="M863" i="6"/>
  <c r="M862" i="6"/>
  <c r="M276" i="6"/>
  <c r="M275" i="6"/>
  <c r="M81" i="6"/>
  <c r="M861" i="6"/>
  <c r="M860" i="6"/>
  <c r="M859" i="6"/>
  <c r="M858" i="6"/>
  <c r="M857" i="6"/>
  <c r="M856" i="6"/>
  <c r="M270" i="6"/>
  <c r="M28" i="6"/>
  <c r="M241" i="6"/>
  <c r="M703" i="6"/>
  <c r="M702" i="6"/>
  <c r="M701" i="6"/>
  <c r="M233" i="6"/>
  <c r="M700" i="6"/>
  <c r="M699" i="6"/>
  <c r="M698" i="6"/>
  <c r="M697" i="6"/>
  <c r="M694" i="6"/>
  <c r="M22" i="6"/>
  <c r="M616" i="6"/>
  <c r="M615" i="6"/>
  <c r="M614" i="6"/>
  <c r="M2" i="6"/>
  <c r="M613" i="6"/>
  <c r="M604" i="6"/>
  <c r="M603" i="6"/>
  <c r="M602" i="6"/>
  <c r="M205" i="6"/>
  <c r="M58" i="6"/>
  <c r="M204" i="6"/>
  <c r="M550" i="6"/>
  <c r="M549" i="6"/>
  <c r="M548" i="6"/>
  <c r="M174" i="6"/>
  <c r="M547" i="6"/>
  <c r="M546" i="6"/>
  <c r="M54" i="6"/>
  <c r="M122" i="6"/>
  <c r="M419" i="6"/>
  <c r="M97" i="6"/>
  <c r="M1088" i="6"/>
  <c r="M1087" i="6"/>
  <c r="M401" i="6"/>
  <c r="M913" i="6"/>
  <c r="M295" i="6"/>
  <c r="M294" i="6"/>
  <c r="M33" i="6"/>
  <c r="M3" i="6"/>
  <c r="M1243" i="6"/>
  <c r="M1242" i="6"/>
  <c r="M384" i="6"/>
  <c r="M1241" i="6"/>
  <c r="M1240" i="6"/>
  <c r="M40" i="6"/>
  <c r="M1239" i="6"/>
  <c r="M1238" i="6"/>
  <c r="M1213" i="6"/>
  <c r="M367" i="6"/>
  <c r="M1198" i="6"/>
  <c r="M1197" i="6"/>
  <c r="M1196" i="6"/>
  <c r="M1190" i="6"/>
  <c r="M1189" i="6"/>
  <c r="M1188" i="6"/>
  <c r="M1187" i="6"/>
  <c r="M1162" i="6"/>
  <c r="M1158" i="6"/>
  <c r="M360" i="6"/>
  <c r="M358" i="6"/>
  <c r="M1149" i="6"/>
  <c r="M350" i="6"/>
  <c r="M349" i="6"/>
  <c r="M348" i="6"/>
  <c r="M1134" i="6"/>
  <c r="M1133" i="6"/>
  <c r="M347" i="6"/>
  <c r="M1132" i="6"/>
  <c r="M1131" i="6"/>
  <c r="M1130" i="6"/>
  <c r="M346" i="6"/>
  <c r="M345" i="6"/>
  <c r="M1129" i="6"/>
  <c r="M1127" i="6"/>
  <c r="M1122" i="6"/>
  <c r="M1119" i="6"/>
  <c r="M1118" i="6"/>
  <c r="M340" i="6"/>
  <c r="M1083" i="6"/>
  <c r="M1081" i="6"/>
  <c r="M318" i="6"/>
  <c r="M1043" i="6"/>
  <c r="M317" i="6"/>
  <c r="M1020" i="6"/>
  <c r="M1019" i="6"/>
  <c r="M1018" i="6"/>
  <c r="M300" i="6"/>
  <c r="M929" i="6"/>
  <c r="M299" i="6"/>
  <c r="M924" i="6"/>
  <c r="M923" i="6"/>
  <c r="M922" i="6"/>
  <c r="M13" i="6"/>
  <c r="M868" i="6"/>
  <c r="M272" i="6"/>
  <c r="M843" i="6"/>
  <c r="M822" i="6"/>
  <c r="M821" i="6"/>
  <c r="M818" i="6"/>
  <c r="M267" i="6"/>
  <c r="M817" i="6"/>
  <c r="M816" i="6"/>
  <c r="M788" i="6"/>
  <c r="M787" i="6"/>
  <c r="M253" i="6"/>
  <c r="M726" i="6"/>
  <c r="M677" i="6"/>
  <c r="M676" i="6"/>
  <c r="M675" i="6"/>
  <c r="M65" i="6"/>
  <c r="M225" i="6"/>
  <c r="M224" i="6"/>
  <c r="M642" i="6"/>
  <c r="M631" i="6"/>
  <c r="M626" i="6"/>
  <c r="M625" i="6"/>
  <c r="M210" i="6"/>
  <c r="M624" i="6"/>
  <c r="M623" i="6"/>
  <c r="M622" i="6"/>
  <c r="M600" i="6"/>
  <c r="M201" i="6"/>
  <c r="M599" i="6"/>
  <c r="M566" i="6"/>
  <c r="M565" i="6"/>
  <c r="M181" i="6"/>
  <c r="M520" i="6"/>
  <c r="M515" i="6"/>
  <c r="M477" i="6"/>
  <c r="M476" i="6"/>
  <c r="M475" i="6"/>
  <c r="M17" i="6"/>
  <c r="M470" i="6"/>
  <c r="M47" i="6"/>
  <c r="M436" i="6"/>
  <c r="M435" i="6"/>
  <c r="M428" i="6"/>
  <c r="M421" i="6"/>
  <c r="M410" i="6"/>
  <c r="M408" i="6"/>
  <c r="M407" i="6"/>
  <c r="M406" i="6"/>
  <c r="M115" i="6"/>
  <c r="M404" i="6"/>
  <c r="M403" i="6"/>
  <c r="M402" i="6"/>
  <c r="M398" i="6"/>
  <c r="M397" i="6"/>
  <c r="M396" i="6"/>
  <c r="M5" i="6"/>
  <c r="M556" i="6"/>
  <c r="M56" i="6"/>
  <c r="M906" i="6"/>
  <c r="M905" i="6"/>
  <c r="M802" i="6"/>
  <c r="M801" i="6"/>
  <c r="M800" i="6"/>
  <c r="M790" i="6"/>
  <c r="M249" i="6"/>
  <c r="M25" i="6"/>
  <c r="M740" i="6"/>
  <c r="M725" i="6"/>
  <c r="M488" i="6"/>
  <c r="M147" i="6"/>
  <c r="M144" i="6"/>
  <c r="M467" i="6"/>
  <c r="M466" i="6"/>
  <c r="M424" i="6"/>
  <c r="M423" i="6"/>
  <c r="M44" i="6"/>
  <c r="M37" i="6"/>
  <c r="M333" i="6"/>
  <c r="M730" i="6"/>
  <c r="M729" i="6"/>
  <c r="M713" i="6"/>
  <c r="M684" i="6"/>
  <c r="M1058" i="6"/>
  <c r="M1057" i="6"/>
  <c r="M828" i="6"/>
  <c r="M827" i="6"/>
  <c r="M826" i="6"/>
  <c r="M825" i="6"/>
  <c r="M824" i="6"/>
  <c r="M29" i="6"/>
  <c r="M823" i="6"/>
  <c r="M693" i="6"/>
  <c r="M110" i="6"/>
  <c r="M1256" i="6"/>
  <c r="M389" i="6"/>
  <c r="M388" i="6"/>
  <c r="M1255" i="6"/>
  <c r="M387" i="6"/>
  <c r="M1254" i="6"/>
  <c r="M1249" i="6"/>
  <c r="M1248" i="6"/>
  <c r="M1247" i="6"/>
  <c r="M1246" i="6"/>
  <c r="M1245" i="6"/>
  <c r="M1244" i="6"/>
  <c r="M1230" i="6"/>
  <c r="M1229" i="6"/>
  <c r="M1228" i="6"/>
  <c r="M1227" i="6"/>
  <c r="M1226" i="6"/>
  <c r="M1225" i="6"/>
  <c r="M379" i="6"/>
  <c r="M378" i="6"/>
  <c r="M1224" i="6"/>
  <c r="M1223" i="6"/>
  <c r="M1222" i="6"/>
  <c r="M1221" i="6"/>
  <c r="M1220" i="6"/>
  <c r="M1219" i="6"/>
  <c r="M377" i="6"/>
  <c r="M376" i="6"/>
  <c r="M1218" i="6"/>
  <c r="M1217" i="6"/>
  <c r="M1216" i="6"/>
  <c r="M375" i="6"/>
  <c r="M1215" i="6"/>
  <c r="M1214" i="6"/>
  <c r="M374" i="6"/>
  <c r="M373" i="6"/>
  <c r="M1211" i="6"/>
  <c r="M1210" i="6"/>
  <c r="M1209" i="6"/>
  <c r="M4" i="6"/>
  <c r="M372" i="6"/>
  <c r="M1207" i="6"/>
  <c r="M1195" i="6"/>
  <c r="M1185" i="6"/>
  <c r="M1184" i="6"/>
  <c r="M1183" i="6"/>
  <c r="M1182" i="6"/>
  <c r="M105" i="6"/>
  <c r="M1180" i="6"/>
  <c r="M1179" i="6"/>
  <c r="M1178" i="6"/>
  <c r="M1176" i="6"/>
  <c r="M1169" i="6"/>
  <c r="M1168" i="6"/>
  <c r="M1167" i="6"/>
  <c r="M1166" i="6"/>
  <c r="M1165" i="6"/>
  <c r="M1164" i="6"/>
  <c r="M1163" i="6"/>
  <c r="M361" i="6"/>
  <c r="M103" i="6"/>
  <c r="M1157" i="6"/>
  <c r="M355" i="6"/>
  <c r="M1150" i="6"/>
  <c r="M101" i="6"/>
  <c r="M100" i="6"/>
  <c r="M1136" i="6"/>
  <c r="M1135" i="6"/>
  <c r="M1128" i="6"/>
  <c r="M96" i="6"/>
  <c r="M1126" i="6"/>
  <c r="M343" i="6"/>
  <c r="M1121" i="6"/>
  <c r="M1120" i="6"/>
  <c r="M1108" i="6"/>
  <c r="M1107" i="6"/>
  <c r="M1106" i="6"/>
  <c r="M1105" i="6"/>
  <c r="M1104" i="6"/>
  <c r="M1103" i="6"/>
  <c r="M336" i="6"/>
  <c r="M1102" i="6"/>
  <c r="M1082" i="6"/>
  <c r="M1080" i="6"/>
  <c r="M1079" i="6"/>
  <c r="M1078" i="6"/>
  <c r="M1077" i="6"/>
  <c r="M94" i="6"/>
  <c r="M1076" i="6"/>
  <c r="M1075" i="6"/>
  <c r="M330" i="6"/>
  <c r="M329" i="6"/>
  <c r="M1074" i="6"/>
  <c r="M1073" i="6"/>
  <c r="M328" i="6"/>
  <c r="M1072" i="6"/>
  <c r="M1071" i="6"/>
  <c r="M1070" i="6"/>
  <c r="M1069" i="6"/>
  <c r="M93" i="6"/>
  <c r="M1068" i="6"/>
  <c r="M1067" i="6"/>
  <c r="M327" i="6"/>
  <c r="M326" i="6"/>
  <c r="M1066" i="6"/>
  <c r="M1065" i="6"/>
  <c r="M36" i="6"/>
  <c r="M92" i="6"/>
  <c r="M1064" i="6"/>
  <c r="M1063" i="6"/>
  <c r="M1062" i="6"/>
  <c r="M14" i="6"/>
  <c r="M325" i="6"/>
  <c r="M1061" i="6"/>
  <c r="M1060" i="6"/>
  <c r="M1059" i="6"/>
  <c r="M91" i="6"/>
  <c r="M324" i="6"/>
  <c r="M323" i="6"/>
  <c r="M322" i="6"/>
  <c r="M321" i="6"/>
  <c r="M320" i="6"/>
  <c r="M1056" i="6"/>
  <c r="M1051" i="6"/>
  <c r="M1050" i="6"/>
  <c r="M1049" i="6"/>
  <c r="M1048" i="6"/>
  <c r="M1047" i="6"/>
  <c r="M89" i="6"/>
  <c r="M1035" i="6"/>
  <c r="M1034" i="6"/>
  <c r="M1033" i="6"/>
  <c r="M1032" i="6"/>
  <c r="M1031" i="6"/>
  <c r="M1030" i="6"/>
  <c r="M314" i="6"/>
  <c r="M1029" i="6"/>
  <c r="M1028" i="6"/>
  <c r="M1027" i="6"/>
  <c r="M1025" i="6"/>
  <c r="M313" i="6"/>
  <c r="M35" i="6"/>
  <c r="M1024" i="6"/>
  <c r="M312" i="6"/>
  <c r="M1023" i="6"/>
  <c r="M1017" i="6"/>
  <c r="M1016" i="6"/>
  <c r="M1015" i="6"/>
  <c r="M1014" i="6"/>
  <c r="M1013" i="6"/>
  <c r="M1012" i="6"/>
  <c r="M1011" i="6"/>
  <c r="M1010" i="6"/>
  <c r="M310" i="6"/>
  <c r="M1009" i="6"/>
  <c r="M34" i="6"/>
  <c r="M88" i="6"/>
  <c r="M1008" i="6"/>
  <c r="M1007" i="6"/>
  <c r="M1006" i="6"/>
  <c r="M87" i="6"/>
  <c r="M1005" i="6"/>
  <c r="M1004" i="6"/>
  <c r="M309" i="6"/>
  <c r="M1003" i="6"/>
  <c r="M1002" i="6"/>
  <c r="M1001" i="6"/>
  <c r="M1000" i="6"/>
  <c r="M308" i="6"/>
  <c r="M999" i="6"/>
  <c r="M307" i="6"/>
  <c r="M998" i="6"/>
  <c r="M997" i="6"/>
  <c r="M996" i="6"/>
  <c r="M995" i="6"/>
  <c r="M994" i="6"/>
  <c r="M993" i="6"/>
  <c r="M992" i="6"/>
  <c r="M991" i="6"/>
  <c r="M990" i="6"/>
  <c r="M989" i="6"/>
  <c r="M988" i="6"/>
  <c r="M987" i="6"/>
  <c r="M986" i="6"/>
  <c r="M306" i="6"/>
  <c r="M985" i="6"/>
  <c r="M984" i="6"/>
  <c r="M305" i="6"/>
  <c r="M983" i="6"/>
  <c r="M982" i="6"/>
  <c r="M304" i="6"/>
  <c r="M981" i="6"/>
  <c r="M980" i="6"/>
  <c r="M979" i="6"/>
  <c r="M978" i="6"/>
  <c r="M977" i="6"/>
  <c r="M976" i="6"/>
  <c r="M975" i="6"/>
  <c r="M974" i="6"/>
  <c r="M973" i="6"/>
  <c r="M972" i="6"/>
  <c r="M971" i="6"/>
  <c r="M970" i="6"/>
  <c r="M969" i="6"/>
  <c r="M968" i="6"/>
  <c r="M967" i="6"/>
  <c r="M966" i="6"/>
  <c r="M965" i="6"/>
  <c r="M964" i="6"/>
  <c r="M963" i="6"/>
  <c r="M962" i="6"/>
  <c r="M961" i="6"/>
  <c r="M960" i="6"/>
  <c r="M303" i="6"/>
  <c r="M959" i="6"/>
  <c r="M958" i="6"/>
  <c r="M302" i="6"/>
  <c r="M957" i="6"/>
  <c r="M301" i="6"/>
  <c r="M956" i="6"/>
  <c r="M955" i="6"/>
  <c r="M954" i="6"/>
  <c r="M953" i="6"/>
  <c r="M952" i="6"/>
  <c r="M951" i="6"/>
  <c r="M950" i="6"/>
  <c r="M949" i="6"/>
  <c r="M948" i="6"/>
  <c r="M947" i="6"/>
  <c r="M946" i="6"/>
  <c r="M945" i="6"/>
  <c r="M944" i="6"/>
  <c r="M943" i="6"/>
  <c r="M942" i="6"/>
  <c r="M941" i="6"/>
  <c r="M940" i="6"/>
  <c r="M939" i="6"/>
  <c r="M938" i="6"/>
  <c r="M937" i="6"/>
  <c r="M936" i="6"/>
  <c r="M935" i="6"/>
  <c r="M934" i="6"/>
  <c r="M933" i="6"/>
  <c r="M932" i="6"/>
  <c r="M86" i="6"/>
  <c r="M928" i="6"/>
  <c r="M918" i="6"/>
  <c r="M917" i="6"/>
  <c r="M916" i="6"/>
  <c r="M915" i="6"/>
  <c r="M910" i="6"/>
  <c r="M293" i="6"/>
  <c r="M291" i="6"/>
  <c r="M904" i="6"/>
  <c r="M903" i="6"/>
  <c r="M902" i="6"/>
  <c r="M901" i="6"/>
  <c r="M289" i="6"/>
  <c r="M288" i="6"/>
  <c r="M900" i="6"/>
  <c r="M899" i="6"/>
  <c r="M898" i="6"/>
  <c r="M897" i="6"/>
  <c r="M287" i="6"/>
  <c r="M286" i="6"/>
  <c r="M285" i="6"/>
  <c r="M896" i="6"/>
  <c r="M284" i="6"/>
  <c r="M895" i="6"/>
  <c r="M894" i="6"/>
  <c r="M893" i="6"/>
  <c r="M892" i="6"/>
  <c r="M891" i="6"/>
  <c r="M84" i="6"/>
  <c r="M890" i="6"/>
  <c r="M889" i="6"/>
  <c r="M283" i="6"/>
  <c r="M888" i="6"/>
  <c r="M887" i="6"/>
  <c r="M886" i="6"/>
  <c r="M282" i="6"/>
  <c r="M885" i="6"/>
  <c r="M32" i="6"/>
  <c r="M884" i="6"/>
  <c r="M883" i="6"/>
  <c r="M882" i="6"/>
  <c r="M881" i="6"/>
  <c r="M281" i="6"/>
  <c r="M880" i="6"/>
  <c r="M879" i="6"/>
  <c r="M280" i="6"/>
  <c r="M878" i="6"/>
  <c r="M83" i="6"/>
  <c r="M877" i="6"/>
  <c r="M279" i="6"/>
  <c r="M876" i="6"/>
  <c r="M875" i="6"/>
  <c r="M874" i="6"/>
  <c r="M278" i="6"/>
  <c r="M873" i="6"/>
  <c r="M82" i="6"/>
  <c r="M867" i="6"/>
  <c r="M866" i="6"/>
  <c r="M855" i="6"/>
  <c r="M854" i="6"/>
  <c r="M844" i="6"/>
  <c r="M842" i="6"/>
  <c r="M841" i="6"/>
  <c r="M840" i="6"/>
  <c r="M839" i="6"/>
  <c r="M837" i="6"/>
  <c r="M271" i="6"/>
  <c r="M836" i="6"/>
  <c r="M835" i="6"/>
  <c r="M834" i="6"/>
  <c r="M80" i="6"/>
  <c r="M833" i="6"/>
  <c r="M820" i="6"/>
  <c r="M819" i="6"/>
  <c r="M268" i="6"/>
  <c r="M811" i="6"/>
  <c r="M810" i="6"/>
  <c r="M266" i="6"/>
  <c r="M784" i="6"/>
  <c r="M783" i="6"/>
  <c r="M782" i="6"/>
  <c r="M258" i="6"/>
  <c r="M781" i="6"/>
  <c r="M257" i="6"/>
  <c r="M780" i="6"/>
  <c r="M779" i="6"/>
  <c r="M256" i="6"/>
  <c r="M778" i="6"/>
  <c r="M255" i="6"/>
  <c r="M777" i="6"/>
  <c r="M254" i="6"/>
  <c r="M252" i="6"/>
  <c r="M776" i="6"/>
  <c r="M774" i="6"/>
  <c r="M773" i="6"/>
  <c r="M772" i="6"/>
  <c r="M771" i="6"/>
  <c r="M770" i="6"/>
  <c r="M769" i="6"/>
  <c r="M251" i="6"/>
  <c r="M768" i="6"/>
  <c r="M767" i="6"/>
  <c r="M250" i="6"/>
  <c r="M766" i="6"/>
  <c r="M765" i="6"/>
  <c r="M764" i="6"/>
  <c r="M763" i="6"/>
  <c r="M762" i="6"/>
  <c r="M759" i="6"/>
  <c r="M758" i="6"/>
  <c r="M757" i="6"/>
  <c r="M248" i="6"/>
  <c r="M754" i="6"/>
  <c r="M753" i="6"/>
  <c r="M752" i="6"/>
  <c r="M75" i="6"/>
  <c r="M26" i="6"/>
  <c r="M741" i="6"/>
  <c r="M240" i="6"/>
  <c r="M239" i="6"/>
  <c r="M739" i="6"/>
  <c r="M238" i="6"/>
  <c r="M738" i="6"/>
  <c r="M737" i="6"/>
  <c r="M736" i="6"/>
  <c r="M734" i="6"/>
  <c r="M733" i="6"/>
  <c r="M236" i="6"/>
  <c r="M732" i="6"/>
  <c r="M724" i="6"/>
  <c r="M723" i="6"/>
  <c r="M722" i="6"/>
  <c r="M721" i="6"/>
  <c r="M720" i="6"/>
  <c r="M719" i="6"/>
  <c r="M718" i="6"/>
  <c r="M72" i="6"/>
  <c r="M712" i="6"/>
  <c r="M711" i="6"/>
  <c r="M234" i="6"/>
  <c r="M231" i="6"/>
  <c r="M692" i="6"/>
  <c r="M691" i="6"/>
  <c r="M690" i="6"/>
  <c r="M689" i="6"/>
  <c r="M688" i="6"/>
  <c r="M687" i="6"/>
  <c r="M680" i="6"/>
  <c r="M67" i="6"/>
  <c r="M229" i="6"/>
  <c r="M228" i="6"/>
  <c r="M674" i="6"/>
  <c r="M669" i="6"/>
  <c r="M227" i="6"/>
  <c r="M668" i="6"/>
  <c r="M9" i="6"/>
  <c r="M667" i="6"/>
  <c r="M665" i="6"/>
  <c r="M664" i="6"/>
  <c r="M663" i="6"/>
  <c r="M662" i="6"/>
  <c r="M661" i="6"/>
  <c r="M660" i="6"/>
  <c r="M659" i="6"/>
  <c r="M658" i="6"/>
  <c r="M657" i="6"/>
  <c r="M656" i="6"/>
  <c r="M655" i="6"/>
  <c r="M654" i="6"/>
  <c r="M64" i="6"/>
  <c r="M223" i="6"/>
  <c r="M653" i="6"/>
  <c r="M652" i="6"/>
  <c r="M651" i="6"/>
  <c r="M641" i="6"/>
  <c r="M633" i="6"/>
  <c r="M632" i="6"/>
  <c r="M621" i="6"/>
  <c r="M209" i="6"/>
  <c r="M61" i="6"/>
  <c r="M620" i="6"/>
  <c r="M601" i="6"/>
  <c r="M203" i="6"/>
  <c r="M202" i="6"/>
  <c r="M200" i="6"/>
  <c r="M597" i="6"/>
  <c r="M594" i="6"/>
  <c r="M593" i="6"/>
  <c r="M199" i="6"/>
  <c r="M592" i="6"/>
  <c r="M591" i="6"/>
  <c r="M588" i="6"/>
  <c r="M196" i="6"/>
  <c r="M587" i="6"/>
  <c r="M195" i="6"/>
  <c r="M194" i="6"/>
  <c r="M586" i="6"/>
  <c r="M585" i="6"/>
  <c r="M584" i="6"/>
  <c r="M583" i="6"/>
  <c r="M7" i="6"/>
  <c r="M582" i="6"/>
  <c r="M570" i="6"/>
  <c r="M569" i="6"/>
  <c r="M568" i="6"/>
  <c r="M567" i="6"/>
  <c r="M190" i="6"/>
  <c r="M562" i="6"/>
  <c r="M187" i="6"/>
  <c r="M561" i="6"/>
  <c r="M186" i="6"/>
  <c r="M560" i="6"/>
  <c r="M185" i="6"/>
  <c r="M559" i="6"/>
  <c r="M558" i="6"/>
  <c r="M184" i="6"/>
  <c r="M555" i="6"/>
  <c r="M554" i="6"/>
  <c r="M553" i="6"/>
  <c r="M55" i="6"/>
  <c r="M183" i="6"/>
  <c r="M180" i="6"/>
  <c r="M179" i="6"/>
  <c r="M552" i="6"/>
  <c r="M178" i="6"/>
  <c r="M177" i="6"/>
  <c r="M173" i="6"/>
  <c r="M544" i="6"/>
  <c r="M543" i="6"/>
  <c r="M542" i="6"/>
  <c r="M541" i="6"/>
  <c r="M540" i="6"/>
  <c r="M53" i="6"/>
  <c r="M539" i="6"/>
  <c r="M538" i="6"/>
  <c r="M172" i="6"/>
  <c r="M537" i="6"/>
  <c r="M171" i="6"/>
  <c r="M536" i="6"/>
  <c r="M170" i="6"/>
  <c r="M169" i="6"/>
  <c r="M535" i="6"/>
  <c r="M168" i="6"/>
  <c r="M167" i="6"/>
  <c r="M534" i="6"/>
  <c r="M166" i="6"/>
  <c r="M165" i="6"/>
  <c r="M533" i="6"/>
  <c r="M532" i="6"/>
  <c r="M164" i="6"/>
  <c r="M163" i="6"/>
  <c r="M531" i="6"/>
  <c r="M525" i="6"/>
  <c r="M20" i="6"/>
  <c r="M524" i="6"/>
  <c r="M52" i="6"/>
  <c r="M523" i="6"/>
  <c r="M162" i="6"/>
  <c r="M521" i="6"/>
  <c r="M160" i="6"/>
  <c r="M511" i="6"/>
  <c r="M50" i="6"/>
  <c r="M510" i="6"/>
  <c r="M509" i="6"/>
  <c r="M508" i="6"/>
  <c r="M507" i="6"/>
  <c r="M154" i="6"/>
  <c r="M506" i="6"/>
  <c r="M505" i="6"/>
  <c r="M504" i="6"/>
  <c r="M503" i="6"/>
  <c r="M502" i="6"/>
  <c r="M501" i="6"/>
  <c r="M500" i="6"/>
  <c r="M499" i="6"/>
  <c r="M498" i="6"/>
  <c r="M497" i="6"/>
  <c r="M496" i="6"/>
  <c r="M495" i="6"/>
  <c r="M153" i="6"/>
  <c r="M494" i="6"/>
  <c r="M493" i="6"/>
  <c r="M492" i="6"/>
  <c r="M152" i="6"/>
  <c r="M491" i="6"/>
  <c r="M490" i="6"/>
  <c r="M489" i="6"/>
  <c r="M486" i="6"/>
  <c r="M485" i="6"/>
  <c r="M474" i="6"/>
  <c r="M149" i="6"/>
  <c r="M473" i="6"/>
  <c r="M471" i="6"/>
  <c r="M146" i="6"/>
  <c r="M469" i="6"/>
  <c r="M468" i="6"/>
  <c r="M145" i="6"/>
  <c r="M16" i="6"/>
  <c r="M465" i="6"/>
  <c r="M464" i="6"/>
  <c r="M463" i="6"/>
  <c r="M143" i="6"/>
  <c r="M462" i="6"/>
  <c r="M461" i="6"/>
  <c r="M460" i="6"/>
  <c r="M459" i="6"/>
  <c r="M458" i="6"/>
  <c r="M457" i="6"/>
  <c r="M456" i="6"/>
  <c r="M455" i="6"/>
  <c r="M454" i="6"/>
  <c r="M453" i="6"/>
  <c r="M139" i="6"/>
  <c r="M130" i="6"/>
  <c r="M129" i="6"/>
  <c r="M426" i="6"/>
  <c r="M125" i="6"/>
  <c r="M124" i="6"/>
  <c r="M425" i="6"/>
  <c r="M123" i="6"/>
  <c r="M420" i="6"/>
  <c r="M418" i="6"/>
  <c r="M417" i="6"/>
  <c r="M43" i="6"/>
  <c r="M413" i="6"/>
  <c r="M412" i="6"/>
  <c r="M411" i="6"/>
  <c r="M114" i="6"/>
  <c r="M400" i="6"/>
  <c r="M399" i="6"/>
  <c r="M395" i="6"/>
  <c r="M394" i="6"/>
  <c r="M393" i="6"/>
  <c r="M246" i="6"/>
  <c r="M245" i="6"/>
  <c r="M749" i="6"/>
  <c r="M748" i="6"/>
  <c r="M244" i="6"/>
  <c r="M747" i="6"/>
  <c r="M746" i="6"/>
  <c r="M76" i="6"/>
  <c r="M799" i="6"/>
  <c r="M264" i="6"/>
  <c r="M798" i="6"/>
  <c r="M797" i="6"/>
  <c r="M796" i="6"/>
  <c r="M795" i="6"/>
  <c r="M794" i="6"/>
  <c r="M793" i="6"/>
  <c r="M357" i="6"/>
  <c r="M1155" i="6"/>
  <c r="M1154" i="6"/>
  <c r="M356" i="6"/>
  <c r="M331" i="6"/>
  <c r="M912" i="6"/>
  <c r="M911" i="6"/>
  <c r="M849" i="6"/>
  <c r="M846" i="6"/>
  <c r="M247" i="6"/>
  <c r="M10" i="6"/>
  <c r="M70" i="6"/>
  <c r="M706" i="6"/>
  <c r="M705" i="6"/>
  <c r="M704" i="6"/>
  <c r="M176" i="6"/>
  <c r="M151" i="6"/>
  <c r="M487" i="6"/>
  <c r="M450" i="6"/>
  <c r="M1137" i="6"/>
  <c r="M351" i="6"/>
  <c r="M751" i="6"/>
  <c r="M750" i="6"/>
  <c r="M1235" i="6"/>
  <c r="M919" i="6"/>
  <c r="M743" i="6"/>
  <c r="M742" i="6"/>
  <c r="M710" i="6"/>
  <c r="M69" i="6"/>
  <c r="M809" i="6"/>
  <c r="M683" i="6"/>
  <c r="M682" i="6"/>
  <c r="M230" i="6"/>
  <c r="M681" i="6"/>
  <c r="M838" i="6"/>
  <c r="M829" i="6"/>
  <c r="M269" i="6"/>
  <c r="M261" i="6"/>
  <c r="M686" i="6"/>
  <c r="M672" i="6"/>
  <c r="M671" i="6"/>
  <c r="M670" i="6"/>
  <c r="M650" i="6"/>
  <c r="M222" i="6"/>
  <c r="M221" i="6"/>
  <c r="M131" i="6"/>
  <c r="M1156" i="6"/>
  <c r="M359" i="6"/>
  <c r="M220" i="6"/>
  <c r="M219" i="6"/>
  <c r="M649" i="6"/>
  <c r="M648" i="6"/>
  <c r="M218" i="6"/>
  <c r="M647" i="6"/>
  <c r="M217" i="6"/>
  <c r="M8" i="6"/>
  <c r="M646" i="6"/>
  <c r="M216" i="6"/>
  <c r="M215" i="6"/>
  <c r="M645" i="6"/>
  <c r="M63" i="6"/>
  <c r="M644" i="6"/>
  <c r="M643" i="6"/>
  <c r="M381" i="6"/>
  <c r="M1231" i="6"/>
  <c r="M728" i="6"/>
  <c r="M290" i="6"/>
  <c r="M908" i="6"/>
  <c r="M907" i="6"/>
  <c r="M182" i="6"/>
  <c r="M557" i="6"/>
  <c r="M39" i="6"/>
  <c r="M1147" i="6"/>
  <c r="M353" i="6"/>
  <c r="M99" i="6"/>
  <c r="M850" i="6"/>
  <c r="M845" i="6"/>
  <c r="M243" i="6"/>
  <c r="M745" i="6"/>
  <c r="M62" i="6"/>
  <c r="M211" i="6"/>
  <c r="M630" i="6"/>
  <c r="M519" i="6"/>
  <c r="M514" i="6"/>
  <c r="M513" i="6"/>
  <c r="M484" i="6"/>
  <c r="M49" i="6"/>
  <c r="M483" i="6"/>
  <c r="M482" i="6"/>
  <c r="M481" i="6"/>
  <c r="M480" i="6"/>
  <c r="M479" i="6"/>
  <c r="M19" i="6"/>
  <c r="M48" i="6"/>
  <c r="M150" i="6"/>
  <c r="M120" i="6"/>
  <c r="M414" i="6"/>
  <c r="M405" i="6"/>
  <c r="M41" i="6"/>
  <c r="M1146" i="6"/>
  <c r="M354" i="6"/>
  <c r="M1145" i="6"/>
  <c r="M1144" i="6"/>
  <c r="M1143" i="6"/>
  <c r="M1142" i="6"/>
  <c r="M1141" i="6"/>
  <c r="M1140" i="6"/>
  <c r="M1139" i="6"/>
  <c r="M292" i="6"/>
  <c r="M68" i="6"/>
  <c r="M685" i="6"/>
  <c r="M24" i="6"/>
  <c r="M448" i="6"/>
  <c r="M447" i="6"/>
  <c r="M1232" i="6"/>
  <c r="M102" i="6"/>
  <c r="M1054" i="6"/>
  <c r="M274" i="6"/>
  <c r="M803" i="6"/>
  <c r="M679" i="6"/>
  <c r="M678" i="6"/>
  <c r="M618" i="6"/>
  <c r="M617" i="6"/>
  <c r="M530" i="6"/>
  <c r="M529" i="6"/>
  <c r="M159" i="6"/>
  <c r="M51" i="6"/>
  <c r="M518" i="6"/>
  <c r="M517" i="6"/>
  <c r="M427" i="6"/>
  <c r="M1177" i="6"/>
  <c r="M528" i="6"/>
  <c r="M527" i="6"/>
  <c r="M595" i="6"/>
  <c r="M27" i="6"/>
  <c r="M639" i="6"/>
  <c r="M214" i="6"/>
  <c r="M213" i="6"/>
  <c r="M148" i="6"/>
  <c r="M437" i="6"/>
  <c r="M232" i="6"/>
  <c r="M695" i="6"/>
  <c r="M161" i="6"/>
  <c r="M142" i="6"/>
  <c r="M141" i="6"/>
  <c r="M452" i="6"/>
  <c r="M451" i="6"/>
  <c r="M140" i="6"/>
  <c r="M1089" i="6"/>
  <c r="M263" i="6"/>
  <c r="M262" i="6"/>
  <c r="M446" i="6"/>
  <c r="M138" i="6"/>
  <c r="M137" i="6"/>
  <c r="M445" i="6"/>
  <c r="M444" i="6"/>
  <c r="M136" i="6"/>
  <c r="M135" i="6"/>
  <c r="M134" i="6"/>
  <c r="M46" i="6"/>
  <c r="M133" i="6"/>
  <c r="M443" i="6"/>
  <c r="M442" i="6"/>
  <c r="M441" i="6"/>
  <c r="M440" i="6"/>
  <c r="M132" i="6"/>
  <c r="M15" i="6"/>
  <c r="M439" i="6"/>
  <c r="M438" i="6"/>
  <c r="M1253" i="6"/>
  <c r="M1252" i="6"/>
  <c r="M386" i="6"/>
  <c r="M1251" i="6"/>
  <c r="M1193" i="6"/>
  <c r="M106" i="6"/>
  <c r="M872" i="6"/>
  <c r="M871" i="6"/>
  <c r="M870" i="6"/>
  <c r="M31" i="6"/>
  <c r="M869" i="6"/>
  <c r="M598" i="6"/>
  <c r="M158" i="6"/>
  <c r="M478" i="6"/>
  <c r="M434" i="6"/>
  <c r="M128" i="6"/>
  <c r="M433" i="6"/>
  <c r="M45" i="6"/>
  <c r="M127" i="6"/>
  <c r="M432" i="6"/>
  <c r="M431" i="6"/>
  <c r="M430" i="6"/>
  <c r="M429" i="6"/>
  <c r="M126" i="6"/>
  <c r="M113" i="6"/>
  <c r="M1192" i="6"/>
  <c r="M342" i="6"/>
  <c r="M341" i="6"/>
  <c r="M79" i="6"/>
  <c r="M832" i="6"/>
  <c r="M831" i="6"/>
  <c r="M830" i="6"/>
  <c r="M808" i="6"/>
  <c r="M807" i="6"/>
  <c r="M792" i="6"/>
  <c r="M785" i="6"/>
  <c r="M260" i="6"/>
  <c r="M629" i="6"/>
  <c r="M628" i="6"/>
  <c r="M627" i="6"/>
  <c r="M59" i="6"/>
  <c r="M606" i="6"/>
  <c r="J2" i="3" l="1"/>
  <c r="B32" i="4"/>
  <c r="B22" i="4"/>
  <c r="B27" i="4"/>
  <c r="B17" i="4"/>
  <c r="B30" i="4"/>
  <c r="B20" i="4"/>
  <c r="B31" i="4"/>
  <c r="B21" i="4"/>
  <c r="B15" i="4"/>
  <c r="B23" i="4"/>
  <c r="B28" i="4"/>
  <c r="B18" i="4"/>
  <c r="B16" i="4"/>
  <c r="B26" i="4"/>
  <c r="B12" i="4"/>
  <c r="B29" i="4"/>
  <c r="B19" i="4"/>
  <c r="B64" i="4" l="1"/>
  <c r="B66" i="4"/>
  <c r="B63" i="4"/>
  <c r="B65" i="4"/>
  <c r="B62" i="4"/>
  <c r="B57" i="4"/>
  <c r="B61" i="4"/>
  <c r="B60" i="4"/>
  <c r="B58" i="4"/>
  <c r="B53" i="4"/>
  <c r="B56" i="4"/>
  <c r="B55" i="4"/>
  <c r="B52" i="4"/>
  <c r="B59" i="4"/>
  <c r="B50" i="4"/>
  <c r="B47" i="4"/>
  <c r="B54" i="4"/>
  <c r="B51" i="4"/>
  <c r="B46" i="4"/>
  <c r="B49" i="4"/>
  <c r="B48" i="4"/>
  <c r="B37" i="4"/>
  <c r="B45" i="4"/>
  <c r="B42" i="4"/>
  <c r="B44" i="4"/>
  <c r="B36" i="4"/>
  <c r="B41" i="4"/>
  <c r="B38" i="4"/>
  <c r="B43" i="4"/>
  <c r="B39" i="4"/>
  <c r="B40" i="4"/>
  <c r="B35" i="4"/>
  <c r="DD865" i="1"/>
  <c r="DC865" i="1"/>
  <c r="DB865" i="1"/>
  <c r="DA865" i="1"/>
  <c r="CZ865" i="1"/>
  <c r="CY865" i="1"/>
  <c r="CX865" i="1"/>
  <c r="CW865" i="1"/>
  <c r="CV865" i="1"/>
  <c r="CU865" i="1"/>
  <c r="CT865" i="1"/>
  <c r="CS865" i="1"/>
  <c r="CR865" i="1"/>
  <c r="CQ865" i="1"/>
  <c r="CP865" i="1"/>
  <c r="CO865" i="1"/>
  <c r="CN865" i="1"/>
  <c r="CM865" i="1"/>
  <c r="CL865" i="1"/>
  <c r="CK865" i="1"/>
  <c r="CJ865" i="1"/>
  <c r="CI865" i="1"/>
  <c r="CH865" i="1"/>
  <c r="CG865" i="1"/>
  <c r="CF865" i="1"/>
  <c r="CE865" i="1"/>
  <c r="CD865" i="1"/>
  <c r="CC865" i="1"/>
  <c r="CB865" i="1"/>
  <c r="CA865" i="1"/>
  <c r="BZ865" i="1"/>
  <c r="BY865" i="1"/>
  <c r="BX865" i="1"/>
  <c r="BW865" i="1"/>
  <c r="BV865" i="1"/>
  <c r="BU865" i="1"/>
  <c r="BT865" i="1"/>
  <c r="BS865" i="1"/>
  <c r="BR865" i="1"/>
  <c r="BQ865" i="1"/>
  <c r="BP865" i="1"/>
  <c r="BO865" i="1"/>
  <c r="BN865" i="1"/>
  <c r="BM865" i="1"/>
  <c r="BL865" i="1"/>
  <c r="BK865" i="1"/>
  <c r="BJ865" i="1"/>
  <c r="BI865" i="1"/>
  <c r="BH865" i="1"/>
  <c r="BG865" i="1"/>
  <c r="BF865" i="1"/>
  <c r="BE865" i="1"/>
  <c r="BD865" i="1"/>
  <c r="BC865" i="1"/>
  <c r="BB865" i="1"/>
  <c r="BA865" i="1"/>
  <c r="AZ865" i="1"/>
  <c r="AY865" i="1"/>
  <c r="AX865" i="1"/>
  <c r="AW865" i="1"/>
  <c r="AV865" i="1"/>
  <c r="AU865" i="1"/>
  <c r="AT865" i="1"/>
  <c r="AS865" i="1"/>
  <c r="AR865" i="1"/>
  <c r="AQ865" i="1"/>
  <c r="AP865" i="1"/>
  <c r="AO865" i="1"/>
  <c r="AN865" i="1"/>
  <c r="AM865" i="1"/>
  <c r="AL865" i="1"/>
  <c r="AK865" i="1"/>
  <c r="AJ865" i="1"/>
  <c r="AI865" i="1"/>
  <c r="AH865" i="1"/>
  <c r="AG865" i="1"/>
  <c r="AF865" i="1"/>
  <c r="AE865" i="1"/>
  <c r="AD865" i="1"/>
  <c r="AC865" i="1"/>
  <c r="AB865" i="1"/>
  <c r="AA865" i="1"/>
  <c r="Z865" i="1"/>
  <c r="Y865" i="1"/>
  <c r="X865" i="1"/>
  <c r="W865" i="1"/>
  <c r="V865" i="1"/>
  <c r="U865" i="1"/>
  <c r="T865" i="1"/>
  <c r="S865" i="1"/>
  <c r="Q865" i="1"/>
  <c r="P865" i="1"/>
  <c r="O865" i="1"/>
  <c r="DD864" i="1"/>
  <c r="DC864" i="1"/>
  <c r="DB864" i="1"/>
  <c r="DA864" i="1"/>
  <c r="CZ864" i="1"/>
  <c r="CY864" i="1"/>
  <c r="CX864" i="1"/>
  <c r="CW864" i="1"/>
  <c r="CV864" i="1"/>
  <c r="CU864" i="1"/>
  <c r="CT864" i="1"/>
  <c r="CS864" i="1"/>
  <c r="CR864" i="1"/>
  <c r="CQ864" i="1"/>
  <c r="CP864" i="1"/>
  <c r="CO864" i="1"/>
  <c r="CN864" i="1"/>
  <c r="CM864" i="1"/>
  <c r="CL864" i="1"/>
  <c r="CK864" i="1"/>
  <c r="CJ864" i="1"/>
  <c r="CI864" i="1"/>
  <c r="CH864" i="1"/>
  <c r="CG864" i="1"/>
  <c r="CF864" i="1"/>
  <c r="CE864" i="1"/>
  <c r="CD864" i="1"/>
  <c r="CC864" i="1"/>
  <c r="CB864" i="1"/>
  <c r="CA864" i="1"/>
  <c r="BZ864" i="1"/>
  <c r="BY864" i="1"/>
  <c r="BX864" i="1"/>
  <c r="BW864" i="1"/>
  <c r="BV864" i="1"/>
  <c r="BU864" i="1"/>
  <c r="BT864" i="1"/>
  <c r="BS864" i="1"/>
  <c r="BR864" i="1"/>
  <c r="BQ864" i="1"/>
  <c r="BP864" i="1"/>
  <c r="BO864" i="1"/>
  <c r="BN864" i="1"/>
  <c r="BM864" i="1"/>
  <c r="BL864" i="1"/>
  <c r="BK864" i="1"/>
  <c r="BJ864" i="1"/>
  <c r="BI864" i="1"/>
  <c r="BH864" i="1"/>
  <c r="BG864" i="1"/>
  <c r="BF864" i="1"/>
  <c r="BE864" i="1"/>
  <c r="BD864" i="1"/>
  <c r="BC864" i="1"/>
  <c r="BB864" i="1"/>
  <c r="BA864" i="1"/>
  <c r="AZ864" i="1"/>
  <c r="AY864" i="1"/>
  <c r="AX864" i="1"/>
  <c r="AW864" i="1"/>
  <c r="AV864" i="1"/>
  <c r="AU864" i="1"/>
  <c r="AT864" i="1"/>
  <c r="AS864" i="1"/>
  <c r="AR864" i="1"/>
  <c r="AQ864" i="1"/>
  <c r="AP864" i="1"/>
  <c r="AO864" i="1"/>
  <c r="AN864" i="1"/>
  <c r="AM864" i="1"/>
  <c r="AL864" i="1"/>
  <c r="AK864" i="1"/>
  <c r="AJ864" i="1"/>
  <c r="AI864" i="1"/>
  <c r="AH864" i="1"/>
  <c r="AG864" i="1"/>
  <c r="AF864" i="1"/>
  <c r="AE864" i="1"/>
  <c r="AD864" i="1"/>
  <c r="AC864" i="1"/>
  <c r="AB864" i="1"/>
  <c r="AA864" i="1"/>
  <c r="Z864" i="1"/>
  <c r="Y864" i="1"/>
  <c r="X864" i="1"/>
  <c r="W864" i="1"/>
  <c r="V864" i="1"/>
  <c r="U864" i="1"/>
  <c r="T864" i="1"/>
  <c r="S864" i="1"/>
  <c r="Q864" i="1"/>
  <c r="P864" i="1"/>
  <c r="O864" i="1"/>
  <c r="DD862" i="1"/>
  <c r="DC862" i="1"/>
  <c r="DB862" i="1"/>
  <c r="DA862" i="1"/>
  <c r="CZ862" i="1"/>
  <c r="CY862" i="1"/>
  <c r="CX862" i="1"/>
  <c r="CW862" i="1"/>
  <c r="CV862" i="1"/>
  <c r="CU862" i="1"/>
  <c r="CT862" i="1"/>
  <c r="CS862" i="1"/>
  <c r="CR862" i="1"/>
  <c r="CQ862" i="1"/>
  <c r="CP862" i="1"/>
  <c r="CO862" i="1"/>
  <c r="CN862" i="1"/>
  <c r="CM862" i="1"/>
  <c r="CL862" i="1"/>
  <c r="CK862" i="1"/>
  <c r="CJ862" i="1"/>
  <c r="CI862" i="1"/>
  <c r="CH862" i="1"/>
  <c r="CG862" i="1"/>
  <c r="CF862" i="1"/>
  <c r="CE862" i="1"/>
  <c r="CD862" i="1"/>
  <c r="CC862" i="1"/>
  <c r="CB862" i="1"/>
  <c r="CA862" i="1"/>
  <c r="BZ862" i="1"/>
  <c r="BY862" i="1"/>
  <c r="BX862" i="1"/>
  <c r="BW862" i="1"/>
  <c r="BV862" i="1"/>
  <c r="BU862" i="1"/>
  <c r="BT862" i="1"/>
  <c r="BS862" i="1"/>
  <c r="BR862" i="1"/>
  <c r="BQ862" i="1"/>
  <c r="BP862" i="1"/>
  <c r="BO862" i="1"/>
  <c r="BN862" i="1"/>
  <c r="BM862" i="1"/>
  <c r="BL862" i="1"/>
  <c r="BK862" i="1"/>
  <c r="BJ862" i="1"/>
  <c r="BI862" i="1"/>
  <c r="BH862" i="1"/>
  <c r="BG862" i="1"/>
  <c r="BF862" i="1"/>
  <c r="BE862" i="1"/>
  <c r="BD862" i="1"/>
  <c r="BC862" i="1"/>
  <c r="BB862" i="1"/>
  <c r="BA862" i="1"/>
  <c r="AZ862" i="1"/>
  <c r="AY862" i="1"/>
  <c r="AX862" i="1"/>
  <c r="AW862" i="1"/>
  <c r="AV862" i="1"/>
  <c r="AU862" i="1"/>
  <c r="AT862" i="1"/>
  <c r="AS862" i="1"/>
  <c r="AR862" i="1"/>
  <c r="AQ862" i="1"/>
  <c r="AP862" i="1"/>
  <c r="AO862" i="1"/>
  <c r="AN862" i="1"/>
  <c r="AM862" i="1"/>
  <c r="AL862" i="1"/>
  <c r="AK862" i="1"/>
  <c r="AJ862" i="1"/>
  <c r="AI862" i="1"/>
  <c r="AH862" i="1"/>
  <c r="AG862" i="1"/>
  <c r="AF862" i="1"/>
  <c r="AE862" i="1"/>
  <c r="AD862" i="1"/>
  <c r="AC862" i="1"/>
  <c r="AB862" i="1"/>
  <c r="AA862" i="1"/>
  <c r="Z862" i="1"/>
  <c r="Y862" i="1"/>
  <c r="X862" i="1"/>
  <c r="W862" i="1"/>
  <c r="V862" i="1"/>
  <c r="U862" i="1"/>
  <c r="T862" i="1"/>
  <c r="S862" i="1"/>
  <c r="Q862" i="1"/>
  <c r="P862" i="1"/>
  <c r="O862" i="1"/>
  <c r="DD861" i="1"/>
  <c r="DC861" i="1"/>
  <c r="DB861" i="1"/>
  <c r="DA861" i="1"/>
  <c r="CZ861" i="1"/>
  <c r="CY861" i="1"/>
  <c r="CX861" i="1"/>
  <c r="CW861" i="1"/>
  <c r="CV861" i="1"/>
  <c r="CU861" i="1"/>
  <c r="CT861" i="1"/>
  <c r="CS861" i="1"/>
  <c r="CR861" i="1"/>
  <c r="CQ861" i="1"/>
  <c r="CP861" i="1"/>
  <c r="CO861" i="1"/>
  <c r="CN861" i="1"/>
  <c r="CM861" i="1"/>
  <c r="CL861" i="1"/>
  <c r="CK861" i="1"/>
  <c r="CJ861" i="1"/>
  <c r="CI861" i="1"/>
  <c r="CH861" i="1"/>
  <c r="CG861" i="1"/>
  <c r="CF861" i="1"/>
  <c r="CE861" i="1"/>
  <c r="CD861" i="1"/>
  <c r="CC861" i="1"/>
  <c r="CB861" i="1"/>
  <c r="CA861" i="1"/>
  <c r="BZ861" i="1"/>
  <c r="BY861" i="1"/>
  <c r="BX861" i="1"/>
  <c r="BW861" i="1"/>
  <c r="BV861" i="1"/>
  <c r="BU861" i="1"/>
  <c r="BT861" i="1"/>
  <c r="BS861" i="1"/>
  <c r="BR861" i="1"/>
  <c r="BQ861" i="1"/>
  <c r="BP861" i="1"/>
  <c r="BO861" i="1"/>
  <c r="BN861" i="1"/>
  <c r="BM861" i="1"/>
  <c r="BL861" i="1"/>
  <c r="BK861" i="1"/>
  <c r="BJ861" i="1"/>
  <c r="BI861" i="1"/>
  <c r="BH861" i="1"/>
  <c r="BG861" i="1"/>
  <c r="BF861" i="1"/>
  <c r="BE861" i="1"/>
  <c r="BD861" i="1"/>
  <c r="BC861" i="1"/>
  <c r="BB861" i="1"/>
  <c r="BA861" i="1"/>
  <c r="AZ861" i="1"/>
  <c r="AY861" i="1"/>
  <c r="AX861" i="1"/>
  <c r="AW861" i="1"/>
  <c r="AV861" i="1"/>
  <c r="AU861" i="1"/>
  <c r="AT861" i="1"/>
  <c r="AS861" i="1"/>
  <c r="AR861" i="1"/>
  <c r="AQ861" i="1"/>
  <c r="AP861" i="1"/>
  <c r="AO861" i="1"/>
  <c r="AN861" i="1"/>
  <c r="AM861" i="1"/>
  <c r="AL861" i="1"/>
  <c r="AK861" i="1"/>
  <c r="AJ861" i="1"/>
  <c r="AI861" i="1"/>
  <c r="AH861" i="1"/>
  <c r="AG861" i="1"/>
  <c r="AF861" i="1"/>
  <c r="AE861" i="1"/>
  <c r="AD861" i="1"/>
  <c r="AC861" i="1"/>
  <c r="AB861" i="1"/>
  <c r="AA861" i="1"/>
  <c r="Z861" i="1"/>
  <c r="Y861" i="1"/>
  <c r="X861" i="1"/>
  <c r="W861" i="1"/>
  <c r="V861" i="1"/>
  <c r="U861" i="1"/>
  <c r="T861" i="1"/>
  <c r="S861" i="1"/>
  <c r="Q861" i="1"/>
  <c r="P861" i="1"/>
  <c r="O861" i="1"/>
  <c r="DD860" i="1"/>
  <c r="DC860" i="1"/>
  <c r="DB860" i="1"/>
  <c r="DA860" i="1"/>
  <c r="CZ860" i="1"/>
  <c r="CY860" i="1"/>
  <c r="CX860" i="1"/>
  <c r="CW860" i="1"/>
  <c r="CV860" i="1"/>
  <c r="CU860" i="1"/>
  <c r="CT860" i="1"/>
  <c r="CS860" i="1"/>
  <c r="CR860" i="1"/>
  <c r="CQ860" i="1"/>
  <c r="CP860" i="1"/>
  <c r="CO860" i="1"/>
  <c r="CN860" i="1"/>
  <c r="CM860" i="1"/>
  <c r="CL860" i="1"/>
  <c r="CK860" i="1"/>
  <c r="CJ860" i="1"/>
  <c r="CI860" i="1"/>
  <c r="CH860" i="1"/>
  <c r="CG860" i="1"/>
  <c r="CF860" i="1"/>
  <c r="CE860" i="1"/>
  <c r="CD860" i="1"/>
  <c r="CC860" i="1"/>
  <c r="CB860" i="1"/>
  <c r="CA860" i="1"/>
  <c r="BZ860" i="1"/>
  <c r="BY860" i="1"/>
  <c r="BX860" i="1"/>
  <c r="BW860" i="1"/>
  <c r="BV860" i="1"/>
  <c r="BU860" i="1"/>
  <c r="BT860" i="1"/>
  <c r="BS860" i="1"/>
  <c r="BR860" i="1"/>
  <c r="BQ860" i="1"/>
  <c r="BP860" i="1"/>
  <c r="BO860" i="1"/>
  <c r="BN860" i="1"/>
  <c r="BM860" i="1"/>
  <c r="BL860" i="1"/>
  <c r="BK860" i="1"/>
  <c r="BJ860" i="1"/>
  <c r="BI860" i="1"/>
  <c r="BH860" i="1"/>
  <c r="BG860" i="1"/>
  <c r="BF860" i="1"/>
  <c r="BE860" i="1"/>
  <c r="BD860" i="1"/>
  <c r="BC860" i="1"/>
  <c r="BB860" i="1"/>
  <c r="BA860" i="1"/>
  <c r="AZ860" i="1"/>
  <c r="AY860" i="1"/>
  <c r="AX860" i="1"/>
  <c r="AW860" i="1"/>
  <c r="AV860" i="1"/>
  <c r="AU860" i="1"/>
  <c r="AT860" i="1"/>
  <c r="AS860" i="1"/>
  <c r="AR860" i="1"/>
  <c r="AQ860" i="1"/>
  <c r="AP860" i="1"/>
  <c r="AO860" i="1"/>
  <c r="AN860" i="1"/>
  <c r="AM860" i="1"/>
  <c r="AL860" i="1"/>
  <c r="AK860" i="1"/>
  <c r="AJ860" i="1"/>
  <c r="AI860" i="1"/>
  <c r="AH860" i="1"/>
  <c r="AG860" i="1"/>
  <c r="AF860" i="1"/>
  <c r="AE860" i="1"/>
  <c r="AD860" i="1"/>
  <c r="AC860" i="1"/>
  <c r="AB860" i="1"/>
  <c r="AA860" i="1"/>
  <c r="Z860" i="1"/>
  <c r="Y860" i="1"/>
  <c r="X860" i="1"/>
  <c r="W860" i="1"/>
  <c r="V860" i="1"/>
  <c r="U860" i="1"/>
  <c r="T860" i="1"/>
  <c r="S860" i="1"/>
  <c r="Q860" i="1"/>
  <c r="P860" i="1"/>
  <c r="O860" i="1"/>
  <c r="DD859" i="1"/>
  <c r="DC859" i="1"/>
  <c r="DB859" i="1"/>
  <c r="DA859" i="1"/>
  <c r="CZ859" i="1"/>
  <c r="CY859" i="1"/>
  <c r="CX859" i="1"/>
  <c r="CW859" i="1"/>
  <c r="CV859" i="1"/>
  <c r="CU859" i="1"/>
  <c r="CT859" i="1"/>
  <c r="CS859" i="1"/>
  <c r="CR859" i="1"/>
  <c r="CQ859" i="1"/>
  <c r="CP859" i="1"/>
  <c r="CO859" i="1"/>
  <c r="CN859" i="1"/>
  <c r="CM859" i="1"/>
  <c r="CL859" i="1"/>
  <c r="CK859" i="1"/>
  <c r="CJ859" i="1"/>
  <c r="CI859" i="1"/>
  <c r="CH859" i="1"/>
  <c r="CG859" i="1"/>
  <c r="CF859" i="1"/>
  <c r="CE859" i="1"/>
  <c r="CD859" i="1"/>
  <c r="CC859" i="1"/>
  <c r="CB859" i="1"/>
  <c r="CA859" i="1"/>
  <c r="BZ859" i="1"/>
  <c r="BY859" i="1"/>
  <c r="BX859" i="1"/>
  <c r="BW859" i="1"/>
  <c r="BV859" i="1"/>
  <c r="BU859" i="1"/>
  <c r="BT859" i="1"/>
  <c r="BS859" i="1"/>
  <c r="BR859" i="1"/>
  <c r="BQ859" i="1"/>
  <c r="BP859" i="1"/>
  <c r="BO859" i="1"/>
  <c r="BN859" i="1"/>
  <c r="BM859" i="1"/>
  <c r="BL859" i="1"/>
  <c r="BK859" i="1"/>
  <c r="BJ859" i="1"/>
  <c r="BI859" i="1"/>
  <c r="BH859" i="1"/>
  <c r="BG859" i="1"/>
  <c r="BF859" i="1"/>
  <c r="BE859" i="1"/>
  <c r="BD859" i="1"/>
  <c r="BC859" i="1"/>
  <c r="BB859" i="1"/>
  <c r="BA859" i="1"/>
  <c r="AZ859" i="1"/>
  <c r="AY859" i="1"/>
  <c r="AX859" i="1"/>
  <c r="AW859" i="1"/>
  <c r="AV859" i="1"/>
  <c r="AU859" i="1"/>
  <c r="AT859" i="1"/>
  <c r="AS859" i="1"/>
  <c r="AR859" i="1"/>
  <c r="AQ859" i="1"/>
  <c r="AP859" i="1"/>
  <c r="AO859" i="1"/>
  <c r="AN859" i="1"/>
  <c r="AM859" i="1"/>
  <c r="AL859" i="1"/>
  <c r="AK859" i="1"/>
  <c r="AJ859" i="1"/>
  <c r="AI859" i="1"/>
  <c r="AH859" i="1"/>
  <c r="AG859" i="1"/>
  <c r="AF859" i="1"/>
  <c r="AE859" i="1"/>
  <c r="AD859" i="1"/>
  <c r="AC859" i="1"/>
  <c r="AB859" i="1"/>
  <c r="AA859" i="1"/>
  <c r="Z859" i="1"/>
  <c r="Y859" i="1"/>
  <c r="X859" i="1"/>
  <c r="W859" i="1"/>
  <c r="V859" i="1"/>
  <c r="U859" i="1"/>
  <c r="T859" i="1"/>
  <c r="S859" i="1"/>
  <c r="Q859" i="1"/>
  <c r="P859" i="1"/>
  <c r="O859" i="1"/>
  <c r="DD858" i="1"/>
  <c r="DC858" i="1"/>
  <c r="DB858" i="1"/>
  <c r="DA858" i="1"/>
  <c r="CZ858" i="1"/>
  <c r="CY858" i="1"/>
  <c r="CX858" i="1"/>
  <c r="CW858" i="1"/>
  <c r="CV858" i="1"/>
  <c r="CU858" i="1"/>
  <c r="CT858" i="1"/>
  <c r="CS858" i="1"/>
  <c r="CR858" i="1"/>
  <c r="CQ858" i="1"/>
  <c r="CP858" i="1"/>
  <c r="CO858" i="1"/>
  <c r="CN858" i="1"/>
  <c r="CM858" i="1"/>
  <c r="CL858" i="1"/>
  <c r="CK858" i="1"/>
  <c r="CJ858" i="1"/>
  <c r="CI858" i="1"/>
  <c r="CH858" i="1"/>
  <c r="CG858" i="1"/>
  <c r="CF858" i="1"/>
  <c r="CE858" i="1"/>
  <c r="CD858" i="1"/>
  <c r="CC858" i="1"/>
  <c r="CB858" i="1"/>
  <c r="CA858" i="1"/>
  <c r="BZ858" i="1"/>
  <c r="BY858" i="1"/>
  <c r="BX858" i="1"/>
  <c r="BW858" i="1"/>
  <c r="BV858" i="1"/>
  <c r="BU858" i="1"/>
  <c r="BT858" i="1"/>
  <c r="BS858" i="1"/>
  <c r="BR858" i="1"/>
  <c r="BQ858" i="1"/>
  <c r="BP858" i="1"/>
  <c r="BO858" i="1"/>
  <c r="BN858" i="1"/>
  <c r="BM858" i="1"/>
  <c r="BL858" i="1"/>
  <c r="BK858" i="1"/>
  <c r="BJ858" i="1"/>
  <c r="BI858" i="1"/>
  <c r="BH858" i="1"/>
  <c r="BG858" i="1"/>
  <c r="BF858" i="1"/>
  <c r="BE858" i="1"/>
  <c r="BD858" i="1"/>
  <c r="BC858" i="1"/>
  <c r="BB858" i="1"/>
  <c r="BA858" i="1"/>
  <c r="AZ858" i="1"/>
  <c r="AY858" i="1"/>
  <c r="AX858" i="1"/>
  <c r="AW858" i="1"/>
  <c r="AV858" i="1"/>
  <c r="AU858" i="1"/>
  <c r="AT858" i="1"/>
  <c r="AS858" i="1"/>
  <c r="AR858" i="1"/>
  <c r="AQ858" i="1"/>
  <c r="AP858" i="1"/>
  <c r="AO858" i="1"/>
  <c r="AN858" i="1"/>
  <c r="AM858" i="1"/>
  <c r="AL858" i="1"/>
  <c r="AK858" i="1"/>
  <c r="AJ858" i="1"/>
  <c r="AI858" i="1"/>
  <c r="AH858" i="1"/>
  <c r="AG858" i="1"/>
  <c r="AF858" i="1"/>
  <c r="AE858" i="1"/>
  <c r="AD858" i="1"/>
  <c r="AC858" i="1"/>
  <c r="AB858" i="1"/>
  <c r="AA858" i="1"/>
  <c r="Z858" i="1"/>
  <c r="Y858" i="1"/>
  <c r="X858" i="1"/>
  <c r="W858" i="1"/>
  <c r="V858" i="1"/>
  <c r="U858" i="1"/>
  <c r="T858" i="1"/>
  <c r="S858" i="1"/>
  <c r="Q858" i="1"/>
  <c r="P858" i="1"/>
  <c r="O858" i="1"/>
  <c r="DD857" i="1"/>
  <c r="DC857" i="1"/>
  <c r="DB857" i="1"/>
  <c r="DA857" i="1"/>
  <c r="CZ857" i="1"/>
  <c r="CY857" i="1"/>
  <c r="CX857" i="1"/>
  <c r="CW857" i="1"/>
  <c r="CV857" i="1"/>
  <c r="CU857" i="1"/>
  <c r="CT857" i="1"/>
  <c r="CS857" i="1"/>
  <c r="CR857" i="1"/>
  <c r="CQ857" i="1"/>
  <c r="CP857" i="1"/>
  <c r="CO857" i="1"/>
  <c r="CN857" i="1"/>
  <c r="CM857" i="1"/>
  <c r="CL857" i="1"/>
  <c r="CK857" i="1"/>
  <c r="CJ857" i="1"/>
  <c r="CI857" i="1"/>
  <c r="CH857" i="1"/>
  <c r="CG857" i="1"/>
  <c r="CF857" i="1"/>
  <c r="CE857" i="1"/>
  <c r="CD857" i="1"/>
  <c r="CC857" i="1"/>
  <c r="CB857" i="1"/>
  <c r="CA857" i="1"/>
  <c r="BZ857" i="1"/>
  <c r="BY857" i="1"/>
  <c r="BX857" i="1"/>
  <c r="BW857" i="1"/>
  <c r="BV857" i="1"/>
  <c r="BU857" i="1"/>
  <c r="BT857" i="1"/>
  <c r="BS857" i="1"/>
  <c r="BR857" i="1"/>
  <c r="BQ857" i="1"/>
  <c r="BP857" i="1"/>
  <c r="BO857" i="1"/>
  <c r="BN857" i="1"/>
  <c r="BM857" i="1"/>
  <c r="BL857" i="1"/>
  <c r="BK857" i="1"/>
  <c r="BJ857" i="1"/>
  <c r="BI857" i="1"/>
  <c r="BH857" i="1"/>
  <c r="BG857" i="1"/>
  <c r="BF857" i="1"/>
  <c r="BE857" i="1"/>
  <c r="BD857" i="1"/>
  <c r="BC857" i="1"/>
  <c r="BB857" i="1"/>
  <c r="BA857" i="1"/>
  <c r="AZ857" i="1"/>
  <c r="AY857" i="1"/>
  <c r="AX857" i="1"/>
  <c r="AW857" i="1"/>
  <c r="AV857" i="1"/>
  <c r="AU857" i="1"/>
  <c r="AT857" i="1"/>
  <c r="AS857" i="1"/>
  <c r="AR857" i="1"/>
  <c r="AQ857" i="1"/>
  <c r="AP857" i="1"/>
  <c r="AO857" i="1"/>
  <c r="AN857" i="1"/>
  <c r="AM857" i="1"/>
  <c r="AL857" i="1"/>
  <c r="AK857" i="1"/>
  <c r="AJ857" i="1"/>
  <c r="AI857" i="1"/>
  <c r="AH857" i="1"/>
  <c r="AG857" i="1"/>
  <c r="AF857" i="1"/>
  <c r="AE857" i="1"/>
  <c r="AD857" i="1"/>
  <c r="AC857" i="1"/>
  <c r="AB857" i="1"/>
  <c r="AA857" i="1"/>
  <c r="Z857" i="1"/>
  <c r="Y857" i="1"/>
  <c r="X857" i="1"/>
  <c r="W857" i="1"/>
  <c r="V857" i="1"/>
  <c r="U857" i="1"/>
  <c r="T857" i="1"/>
  <c r="S857" i="1"/>
  <c r="Q857" i="1"/>
  <c r="P857" i="1"/>
  <c r="O857" i="1"/>
  <c r="DD856" i="1"/>
  <c r="DC856" i="1"/>
  <c r="DB856" i="1"/>
  <c r="DA856" i="1"/>
  <c r="CZ856" i="1"/>
  <c r="CY856" i="1"/>
  <c r="CX856" i="1"/>
  <c r="CW856" i="1"/>
  <c r="CV856" i="1"/>
  <c r="CU856" i="1"/>
  <c r="CT856" i="1"/>
  <c r="CS856" i="1"/>
  <c r="CR856" i="1"/>
  <c r="CQ856" i="1"/>
  <c r="CP856" i="1"/>
  <c r="CO856" i="1"/>
  <c r="CN856" i="1"/>
  <c r="CM856" i="1"/>
  <c r="CL856" i="1"/>
  <c r="CK856" i="1"/>
  <c r="CJ856" i="1"/>
  <c r="CI856" i="1"/>
  <c r="CH856" i="1"/>
  <c r="CG856" i="1"/>
  <c r="CF856" i="1"/>
  <c r="CE856" i="1"/>
  <c r="CD856" i="1"/>
  <c r="CC856" i="1"/>
  <c r="CB856" i="1"/>
  <c r="CA856" i="1"/>
  <c r="BZ856" i="1"/>
  <c r="BY856" i="1"/>
  <c r="BX856" i="1"/>
  <c r="BW856" i="1"/>
  <c r="BV856" i="1"/>
  <c r="BU856" i="1"/>
  <c r="BT856" i="1"/>
  <c r="BS856" i="1"/>
  <c r="BR856" i="1"/>
  <c r="BQ856" i="1"/>
  <c r="BP856" i="1"/>
  <c r="BO856" i="1"/>
  <c r="BN856" i="1"/>
  <c r="BM856" i="1"/>
  <c r="BL856" i="1"/>
  <c r="BK856" i="1"/>
  <c r="BJ856" i="1"/>
  <c r="BI856" i="1"/>
  <c r="BH856" i="1"/>
  <c r="BG856" i="1"/>
  <c r="BF856" i="1"/>
  <c r="BE856" i="1"/>
  <c r="BD856" i="1"/>
  <c r="BC856" i="1"/>
  <c r="BB856" i="1"/>
  <c r="BA856" i="1"/>
  <c r="AZ856" i="1"/>
  <c r="AY856" i="1"/>
  <c r="AX856" i="1"/>
  <c r="AW856" i="1"/>
  <c r="AV856" i="1"/>
  <c r="AU856" i="1"/>
  <c r="AT856" i="1"/>
  <c r="AS856" i="1"/>
  <c r="AR856" i="1"/>
  <c r="AQ856" i="1"/>
  <c r="AP856" i="1"/>
  <c r="AO856" i="1"/>
  <c r="AN856" i="1"/>
  <c r="AM856" i="1"/>
  <c r="AL856" i="1"/>
  <c r="AK856" i="1"/>
  <c r="AJ856" i="1"/>
  <c r="AI856" i="1"/>
  <c r="AH856" i="1"/>
  <c r="AG856" i="1"/>
  <c r="AF856" i="1"/>
  <c r="AE856" i="1"/>
  <c r="AD856" i="1"/>
  <c r="AC856" i="1"/>
  <c r="AB856" i="1"/>
  <c r="AA856" i="1"/>
  <c r="Z856" i="1"/>
  <c r="Y856" i="1"/>
  <c r="X856" i="1"/>
  <c r="W856" i="1"/>
  <c r="V856" i="1"/>
  <c r="U856" i="1"/>
  <c r="T856" i="1"/>
  <c r="S856" i="1"/>
  <c r="Q856" i="1"/>
  <c r="P856" i="1"/>
  <c r="O856" i="1"/>
  <c r="DD855" i="1"/>
  <c r="DC855" i="1"/>
  <c r="DB855" i="1"/>
  <c r="DA855" i="1"/>
  <c r="CZ855" i="1"/>
  <c r="CY855" i="1"/>
  <c r="CX855" i="1"/>
  <c r="CW855" i="1"/>
  <c r="CV855" i="1"/>
  <c r="CU855" i="1"/>
  <c r="CT855" i="1"/>
  <c r="CS855" i="1"/>
  <c r="CR855" i="1"/>
  <c r="CQ855" i="1"/>
  <c r="CP855" i="1"/>
  <c r="CO855" i="1"/>
  <c r="CN855" i="1"/>
  <c r="CM855" i="1"/>
  <c r="CL855" i="1"/>
  <c r="CK855" i="1"/>
  <c r="CJ855" i="1"/>
  <c r="CI855" i="1"/>
  <c r="CH855" i="1"/>
  <c r="CG855" i="1"/>
  <c r="CF855" i="1"/>
  <c r="CE855" i="1"/>
  <c r="CD855" i="1"/>
  <c r="CC855" i="1"/>
  <c r="CB855" i="1"/>
  <c r="CA855" i="1"/>
  <c r="BZ855" i="1"/>
  <c r="BY855" i="1"/>
  <c r="BX855" i="1"/>
  <c r="BW855" i="1"/>
  <c r="BV855" i="1"/>
  <c r="BU855" i="1"/>
  <c r="BT855" i="1"/>
  <c r="BS855" i="1"/>
  <c r="BR855" i="1"/>
  <c r="BQ855" i="1"/>
  <c r="BP855" i="1"/>
  <c r="BO855" i="1"/>
  <c r="BN855" i="1"/>
  <c r="BM855" i="1"/>
  <c r="BL855" i="1"/>
  <c r="BK855" i="1"/>
  <c r="BJ855" i="1"/>
  <c r="BI855" i="1"/>
  <c r="BH855" i="1"/>
  <c r="BG855" i="1"/>
  <c r="BF855" i="1"/>
  <c r="BE855" i="1"/>
  <c r="BD855" i="1"/>
  <c r="BC855" i="1"/>
  <c r="BB855" i="1"/>
  <c r="BA855" i="1"/>
  <c r="AZ855" i="1"/>
  <c r="AY855" i="1"/>
  <c r="AX855" i="1"/>
  <c r="AW855" i="1"/>
  <c r="AV855" i="1"/>
  <c r="AU855" i="1"/>
  <c r="AT855" i="1"/>
  <c r="AS855" i="1"/>
  <c r="AR855" i="1"/>
  <c r="AQ855" i="1"/>
  <c r="AP855" i="1"/>
  <c r="AO855" i="1"/>
  <c r="AN855" i="1"/>
  <c r="AM855" i="1"/>
  <c r="AL855" i="1"/>
  <c r="AK855" i="1"/>
  <c r="AJ855" i="1"/>
  <c r="AI855" i="1"/>
  <c r="AH855" i="1"/>
  <c r="AG855" i="1"/>
  <c r="AF855" i="1"/>
  <c r="AE855" i="1"/>
  <c r="AD855" i="1"/>
  <c r="AC855" i="1"/>
  <c r="AB855" i="1"/>
  <c r="AA855" i="1"/>
  <c r="Z855" i="1"/>
  <c r="Y855" i="1"/>
  <c r="X855" i="1"/>
  <c r="W855" i="1"/>
  <c r="V855" i="1"/>
  <c r="U855" i="1"/>
  <c r="T855" i="1"/>
  <c r="S855" i="1"/>
  <c r="Q855" i="1"/>
  <c r="P855" i="1"/>
  <c r="O855" i="1"/>
  <c r="DD749" i="1"/>
  <c r="DC749" i="1"/>
  <c r="DB749" i="1"/>
  <c r="DA749" i="1"/>
  <c r="CZ749" i="1"/>
  <c r="CY749" i="1"/>
  <c r="CX749" i="1"/>
  <c r="CW749" i="1"/>
  <c r="CV749" i="1"/>
  <c r="CU749" i="1"/>
  <c r="CT749" i="1"/>
  <c r="CS749" i="1"/>
  <c r="CR749" i="1"/>
  <c r="CQ749" i="1"/>
  <c r="CP749" i="1"/>
  <c r="CO749" i="1"/>
  <c r="CN749" i="1"/>
  <c r="CM749" i="1"/>
  <c r="CL749" i="1"/>
  <c r="CK749" i="1"/>
  <c r="CJ749" i="1"/>
  <c r="CI749" i="1"/>
  <c r="CH749" i="1"/>
  <c r="CG749" i="1"/>
  <c r="CF749" i="1"/>
  <c r="CE749" i="1"/>
  <c r="CD749" i="1"/>
  <c r="CC749" i="1"/>
  <c r="CB749" i="1"/>
  <c r="CA749" i="1"/>
  <c r="BZ749" i="1"/>
  <c r="BY749" i="1"/>
  <c r="BX749" i="1"/>
  <c r="BW749" i="1"/>
  <c r="BV749" i="1"/>
  <c r="BU749" i="1"/>
  <c r="BT749" i="1"/>
  <c r="BS749" i="1"/>
  <c r="BR749" i="1"/>
  <c r="BQ749" i="1"/>
  <c r="BP749" i="1"/>
  <c r="BO749" i="1"/>
  <c r="BN749" i="1"/>
  <c r="BM749" i="1"/>
  <c r="BL749" i="1"/>
  <c r="BK749" i="1"/>
  <c r="BJ749" i="1"/>
  <c r="BI749" i="1"/>
  <c r="BH749" i="1"/>
  <c r="BG749" i="1"/>
  <c r="BF749" i="1"/>
  <c r="BE749" i="1"/>
  <c r="BD749" i="1"/>
  <c r="BC749" i="1"/>
  <c r="BB749" i="1"/>
  <c r="BA749" i="1"/>
  <c r="AZ749" i="1"/>
  <c r="AY749" i="1"/>
  <c r="AX749" i="1"/>
  <c r="AW749" i="1"/>
  <c r="AV749" i="1"/>
  <c r="AU749" i="1"/>
  <c r="AT749" i="1"/>
  <c r="AS749" i="1"/>
  <c r="AR749" i="1"/>
  <c r="AQ749" i="1"/>
  <c r="AP749" i="1"/>
  <c r="AO749" i="1"/>
  <c r="AN749" i="1"/>
  <c r="AM749" i="1"/>
  <c r="AL749" i="1"/>
  <c r="AK749" i="1"/>
  <c r="AJ749" i="1"/>
  <c r="AI749" i="1"/>
  <c r="AH749" i="1"/>
  <c r="AG749" i="1"/>
  <c r="AF749" i="1"/>
  <c r="AE749" i="1"/>
  <c r="AD749" i="1"/>
  <c r="AC749" i="1"/>
  <c r="AB749" i="1"/>
  <c r="AA749" i="1"/>
  <c r="Z749" i="1"/>
  <c r="Y749" i="1"/>
  <c r="X749" i="1"/>
  <c r="W749" i="1"/>
  <c r="V749" i="1"/>
  <c r="U749" i="1"/>
  <c r="T749" i="1"/>
  <c r="S749" i="1"/>
  <c r="Q749" i="1"/>
  <c r="P749" i="1"/>
  <c r="O749" i="1"/>
  <c r="DD748" i="1"/>
  <c r="DC748" i="1"/>
  <c r="DB748" i="1"/>
  <c r="DA748" i="1"/>
  <c r="CZ748" i="1"/>
  <c r="CY748" i="1"/>
  <c r="CX748" i="1"/>
  <c r="CW748" i="1"/>
  <c r="CV748" i="1"/>
  <c r="CU748" i="1"/>
  <c r="CT748" i="1"/>
  <c r="CS748" i="1"/>
  <c r="CR748" i="1"/>
  <c r="CQ748" i="1"/>
  <c r="CP748" i="1"/>
  <c r="CO748" i="1"/>
  <c r="CN748" i="1"/>
  <c r="CM748" i="1"/>
  <c r="CL748" i="1"/>
  <c r="CK748" i="1"/>
  <c r="CJ748" i="1"/>
  <c r="CI748" i="1"/>
  <c r="CH748" i="1"/>
  <c r="CG748" i="1"/>
  <c r="CF748" i="1"/>
  <c r="CE748" i="1"/>
  <c r="CD748" i="1"/>
  <c r="CC748" i="1"/>
  <c r="CB748" i="1"/>
  <c r="CA748" i="1"/>
  <c r="BZ748" i="1"/>
  <c r="BY748" i="1"/>
  <c r="BX748" i="1"/>
  <c r="BW748" i="1"/>
  <c r="BV748" i="1"/>
  <c r="BU748" i="1"/>
  <c r="BT748" i="1"/>
  <c r="BS748" i="1"/>
  <c r="BR748" i="1"/>
  <c r="BQ748" i="1"/>
  <c r="BP748" i="1"/>
  <c r="BO748" i="1"/>
  <c r="BN748" i="1"/>
  <c r="BM748" i="1"/>
  <c r="BL748" i="1"/>
  <c r="BK748" i="1"/>
  <c r="BJ748" i="1"/>
  <c r="BI748" i="1"/>
  <c r="BH748" i="1"/>
  <c r="BG748" i="1"/>
  <c r="BF748" i="1"/>
  <c r="BE748" i="1"/>
  <c r="BD748" i="1"/>
  <c r="BC748" i="1"/>
  <c r="BB748" i="1"/>
  <c r="BA748" i="1"/>
  <c r="AZ748" i="1"/>
  <c r="AY748" i="1"/>
  <c r="AX748" i="1"/>
  <c r="AW748" i="1"/>
  <c r="AV748" i="1"/>
  <c r="AU748" i="1"/>
  <c r="AT748" i="1"/>
  <c r="AS748" i="1"/>
  <c r="AR748" i="1"/>
  <c r="AQ748" i="1"/>
  <c r="AP748" i="1"/>
  <c r="AO748" i="1"/>
  <c r="AN748" i="1"/>
  <c r="AM748" i="1"/>
  <c r="AL748" i="1"/>
  <c r="AK748" i="1"/>
  <c r="AJ748" i="1"/>
  <c r="AI748" i="1"/>
  <c r="AH748" i="1"/>
  <c r="AG748" i="1"/>
  <c r="AF748" i="1"/>
  <c r="AE748" i="1"/>
  <c r="AD748" i="1"/>
  <c r="AC748" i="1"/>
  <c r="AB748" i="1"/>
  <c r="AA748" i="1"/>
  <c r="Z748" i="1"/>
  <c r="Y748" i="1"/>
  <c r="X748" i="1"/>
  <c r="W748" i="1"/>
  <c r="V748" i="1"/>
  <c r="U748" i="1"/>
  <c r="T748" i="1"/>
  <c r="S748" i="1"/>
  <c r="Q748" i="1"/>
  <c r="P748" i="1"/>
  <c r="O748" i="1"/>
  <c r="DD747" i="1"/>
  <c r="DC747" i="1"/>
  <c r="DB747" i="1"/>
  <c r="DA747" i="1"/>
  <c r="CZ747" i="1"/>
  <c r="CY747" i="1"/>
  <c r="CX747" i="1"/>
  <c r="CW747" i="1"/>
  <c r="CV747" i="1"/>
  <c r="CU747" i="1"/>
  <c r="CT747" i="1"/>
  <c r="CS747" i="1"/>
  <c r="CR747" i="1"/>
  <c r="CQ747" i="1"/>
  <c r="CP747" i="1"/>
  <c r="CO747" i="1"/>
  <c r="CN747" i="1"/>
  <c r="CM747" i="1"/>
  <c r="CL747" i="1"/>
  <c r="CK747" i="1"/>
  <c r="CJ747" i="1"/>
  <c r="CI747" i="1"/>
  <c r="CH747" i="1"/>
  <c r="CG747" i="1"/>
  <c r="CF747" i="1"/>
  <c r="CE747" i="1"/>
  <c r="CD747" i="1"/>
  <c r="CC747" i="1"/>
  <c r="CB747" i="1"/>
  <c r="CA747" i="1"/>
  <c r="BZ747" i="1"/>
  <c r="BY747" i="1"/>
  <c r="BX747" i="1"/>
  <c r="BW747" i="1"/>
  <c r="BV747" i="1"/>
  <c r="BU747" i="1"/>
  <c r="BT747" i="1"/>
  <c r="BS747" i="1"/>
  <c r="BR747" i="1"/>
  <c r="BQ747" i="1"/>
  <c r="BP747" i="1"/>
  <c r="BO747" i="1"/>
  <c r="BN747" i="1"/>
  <c r="BM747" i="1"/>
  <c r="BL747" i="1"/>
  <c r="BK747" i="1"/>
  <c r="BJ747" i="1"/>
  <c r="BI747" i="1"/>
  <c r="BH747" i="1"/>
  <c r="BG747" i="1"/>
  <c r="BF747" i="1"/>
  <c r="BE747" i="1"/>
  <c r="BD747" i="1"/>
  <c r="BC747" i="1"/>
  <c r="BB747" i="1"/>
  <c r="BA747" i="1"/>
  <c r="AZ747" i="1"/>
  <c r="AY747" i="1"/>
  <c r="AX747" i="1"/>
  <c r="AW747" i="1"/>
  <c r="AV747" i="1"/>
  <c r="AU747" i="1"/>
  <c r="AT747" i="1"/>
  <c r="AS747" i="1"/>
  <c r="AR747" i="1"/>
  <c r="AQ747" i="1"/>
  <c r="AP747" i="1"/>
  <c r="AO747" i="1"/>
  <c r="AN747" i="1"/>
  <c r="AM747" i="1"/>
  <c r="AL747" i="1"/>
  <c r="AK747" i="1"/>
  <c r="AJ747" i="1"/>
  <c r="AI747" i="1"/>
  <c r="AH747" i="1"/>
  <c r="AG747" i="1"/>
  <c r="AF747" i="1"/>
  <c r="AE747" i="1"/>
  <c r="AD747" i="1"/>
  <c r="AC747" i="1"/>
  <c r="AB747" i="1"/>
  <c r="AA747" i="1"/>
  <c r="Z747" i="1"/>
  <c r="Y747" i="1"/>
  <c r="X747" i="1"/>
  <c r="W747" i="1"/>
  <c r="V747" i="1"/>
  <c r="U747" i="1"/>
  <c r="T747" i="1"/>
  <c r="S747" i="1"/>
  <c r="Q747" i="1"/>
  <c r="P747" i="1"/>
  <c r="O747" i="1"/>
  <c r="DD746" i="1"/>
  <c r="DC746" i="1"/>
  <c r="DB746" i="1"/>
  <c r="DA746" i="1"/>
  <c r="CZ746" i="1"/>
  <c r="CY746" i="1"/>
  <c r="CX746" i="1"/>
  <c r="CW746" i="1"/>
  <c r="CV746" i="1"/>
  <c r="CU746" i="1"/>
  <c r="CT746" i="1"/>
  <c r="CS746" i="1"/>
  <c r="CR746" i="1"/>
  <c r="CQ746" i="1"/>
  <c r="CP746" i="1"/>
  <c r="CO746" i="1"/>
  <c r="CN746" i="1"/>
  <c r="CM746" i="1"/>
  <c r="CL746" i="1"/>
  <c r="CK746" i="1"/>
  <c r="CJ746" i="1"/>
  <c r="CI746" i="1"/>
  <c r="CH746" i="1"/>
  <c r="CG746" i="1"/>
  <c r="CF746" i="1"/>
  <c r="CE746" i="1"/>
  <c r="CD746" i="1"/>
  <c r="CC746" i="1"/>
  <c r="CB746" i="1"/>
  <c r="CA746" i="1"/>
  <c r="BZ746" i="1"/>
  <c r="BY746" i="1"/>
  <c r="BX746" i="1"/>
  <c r="BW746" i="1"/>
  <c r="BV746" i="1"/>
  <c r="BU746" i="1"/>
  <c r="BT746" i="1"/>
  <c r="BS746" i="1"/>
  <c r="BR746" i="1"/>
  <c r="BQ746" i="1"/>
  <c r="BP746" i="1"/>
  <c r="BO746" i="1"/>
  <c r="BN746" i="1"/>
  <c r="BM746" i="1"/>
  <c r="BL746" i="1"/>
  <c r="BK746" i="1"/>
  <c r="BJ746" i="1"/>
  <c r="BI746" i="1"/>
  <c r="BH746" i="1"/>
  <c r="BG746" i="1"/>
  <c r="BF746" i="1"/>
  <c r="BE746" i="1"/>
  <c r="BD746" i="1"/>
  <c r="BC746" i="1"/>
  <c r="BB746" i="1"/>
  <c r="BA746" i="1"/>
  <c r="AZ746" i="1"/>
  <c r="AY746" i="1"/>
  <c r="AX746" i="1"/>
  <c r="AW746" i="1"/>
  <c r="AV746" i="1"/>
  <c r="AU746" i="1"/>
  <c r="AT746" i="1"/>
  <c r="AS746" i="1"/>
  <c r="AR746" i="1"/>
  <c r="AQ746" i="1"/>
  <c r="AP746" i="1"/>
  <c r="AO746" i="1"/>
  <c r="AN746" i="1"/>
  <c r="AM746" i="1"/>
  <c r="AL746" i="1"/>
  <c r="AK746" i="1"/>
  <c r="AJ746" i="1"/>
  <c r="AI746" i="1"/>
  <c r="AH746" i="1"/>
  <c r="AG746" i="1"/>
  <c r="AF746" i="1"/>
  <c r="AE746" i="1"/>
  <c r="AD746" i="1"/>
  <c r="AC746" i="1"/>
  <c r="AB746" i="1"/>
  <c r="AA746" i="1"/>
  <c r="Z746" i="1"/>
  <c r="Y746" i="1"/>
  <c r="X746" i="1"/>
  <c r="W746" i="1"/>
  <c r="V746" i="1"/>
  <c r="U746" i="1"/>
  <c r="T746" i="1"/>
  <c r="S746" i="1"/>
  <c r="Q746" i="1"/>
  <c r="P746" i="1"/>
  <c r="O746" i="1"/>
  <c r="DD745" i="1"/>
  <c r="DC745" i="1"/>
  <c r="DB745" i="1"/>
  <c r="DA745" i="1"/>
  <c r="CZ745" i="1"/>
  <c r="CY745" i="1"/>
  <c r="CX745" i="1"/>
  <c r="CW745" i="1"/>
  <c r="CV745" i="1"/>
  <c r="CU745" i="1"/>
  <c r="CT745" i="1"/>
  <c r="CS745" i="1"/>
  <c r="CR745" i="1"/>
  <c r="CQ745" i="1"/>
  <c r="CP745" i="1"/>
  <c r="CO745" i="1"/>
  <c r="CN745" i="1"/>
  <c r="CM745" i="1"/>
  <c r="CL745" i="1"/>
  <c r="CK745" i="1"/>
  <c r="CJ745" i="1"/>
  <c r="CI745" i="1"/>
  <c r="CH745" i="1"/>
  <c r="CG745" i="1"/>
  <c r="CF745" i="1"/>
  <c r="CE745" i="1"/>
  <c r="CD745" i="1"/>
  <c r="CC745" i="1"/>
  <c r="CB745" i="1"/>
  <c r="CA745" i="1"/>
  <c r="BZ745" i="1"/>
  <c r="BY745" i="1"/>
  <c r="BX745" i="1"/>
  <c r="BW745" i="1"/>
  <c r="BV745" i="1"/>
  <c r="BU745" i="1"/>
  <c r="BT745" i="1"/>
  <c r="BS745" i="1"/>
  <c r="BR745" i="1"/>
  <c r="BQ745" i="1"/>
  <c r="BP745" i="1"/>
  <c r="BO745" i="1"/>
  <c r="BN745" i="1"/>
  <c r="BM745" i="1"/>
  <c r="BL745" i="1"/>
  <c r="BK745" i="1"/>
  <c r="BJ745" i="1"/>
  <c r="BI745" i="1"/>
  <c r="BH745" i="1"/>
  <c r="BG745" i="1"/>
  <c r="BF745" i="1"/>
  <c r="BE745" i="1"/>
  <c r="BD745" i="1"/>
  <c r="BC745" i="1"/>
  <c r="BB745" i="1"/>
  <c r="BA745" i="1"/>
  <c r="AZ745" i="1"/>
  <c r="AY745" i="1"/>
  <c r="AX745" i="1"/>
  <c r="AW745" i="1"/>
  <c r="AV745" i="1"/>
  <c r="AU745" i="1"/>
  <c r="AT745" i="1"/>
  <c r="AS745" i="1"/>
  <c r="AR745" i="1"/>
  <c r="AQ745" i="1"/>
  <c r="AP745" i="1"/>
  <c r="AO745" i="1"/>
  <c r="AN745" i="1"/>
  <c r="AM745" i="1"/>
  <c r="AL745" i="1"/>
  <c r="AK745" i="1"/>
  <c r="AJ745" i="1"/>
  <c r="AI745" i="1"/>
  <c r="AH745" i="1"/>
  <c r="AG745" i="1"/>
  <c r="AF745" i="1"/>
  <c r="AE745" i="1"/>
  <c r="AD745" i="1"/>
  <c r="AC745" i="1"/>
  <c r="AB745" i="1"/>
  <c r="AA745" i="1"/>
  <c r="Z745" i="1"/>
  <c r="Y745" i="1"/>
  <c r="X745" i="1"/>
  <c r="W745" i="1"/>
  <c r="V745" i="1"/>
  <c r="U745" i="1"/>
  <c r="T745" i="1"/>
  <c r="S745" i="1"/>
  <c r="Q745" i="1"/>
  <c r="P745" i="1"/>
  <c r="O745" i="1"/>
  <c r="DD744" i="1"/>
  <c r="DC744" i="1"/>
  <c r="DB744" i="1"/>
  <c r="DA744" i="1"/>
  <c r="CZ744" i="1"/>
  <c r="CY744" i="1"/>
  <c r="CX744" i="1"/>
  <c r="CW744" i="1"/>
  <c r="CV744" i="1"/>
  <c r="CU744" i="1"/>
  <c r="CT744" i="1"/>
  <c r="CS744" i="1"/>
  <c r="CR744" i="1"/>
  <c r="CQ744" i="1"/>
  <c r="CP744" i="1"/>
  <c r="CO744" i="1"/>
  <c r="CN744" i="1"/>
  <c r="CM744" i="1"/>
  <c r="CL744" i="1"/>
  <c r="CK744" i="1"/>
  <c r="CJ744" i="1"/>
  <c r="CI744" i="1"/>
  <c r="CH744" i="1"/>
  <c r="CG744" i="1"/>
  <c r="CF744" i="1"/>
  <c r="CE744" i="1"/>
  <c r="CD744" i="1"/>
  <c r="CC744" i="1"/>
  <c r="CB744" i="1"/>
  <c r="CA744" i="1"/>
  <c r="BZ744" i="1"/>
  <c r="BY744" i="1"/>
  <c r="BX744" i="1"/>
  <c r="BW744" i="1"/>
  <c r="BV744" i="1"/>
  <c r="BU744" i="1"/>
  <c r="BT744" i="1"/>
  <c r="BS744" i="1"/>
  <c r="BR744" i="1"/>
  <c r="BQ744" i="1"/>
  <c r="BP744" i="1"/>
  <c r="BO744" i="1"/>
  <c r="BN744" i="1"/>
  <c r="BM744" i="1"/>
  <c r="BL744" i="1"/>
  <c r="BK744" i="1"/>
  <c r="BJ744" i="1"/>
  <c r="BI744" i="1"/>
  <c r="BH744" i="1"/>
  <c r="BG744" i="1"/>
  <c r="BF744" i="1"/>
  <c r="BE744" i="1"/>
  <c r="BD744" i="1"/>
  <c r="BC744" i="1"/>
  <c r="BB744" i="1"/>
  <c r="BA744" i="1"/>
  <c r="AZ744" i="1"/>
  <c r="AY744" i="1"/>
  <c r="AX744" i="1"/>
  <c r="AW744" i="1"/>
  <c r="AV744" i="1"/>
  <c r="AU744" i="1"/>
  <c r="AT744" i="1"/>
  <c r="AS744" i="1"/>
  <c r="AR744" i="1"/>
  <c r="AQ744" i="1"/>
  <c r="AP744" i="1"/>
  <c r="AO744" i="1"/>
  <c r="AN744" i="1"/>
  <c r="AM744" i="1"/>
  <c r="AL744" i="1"/>
  <c r="AK744" i="1"/>
  <c r="AJ744" i="1"/>
  <c r="AI744" i="1"/>
  <c r="AH744" i="1"/>
  <c r="AG744" i="1"/>
  <c r="AF744" i="1"/>
  <c r="AE744" i="1"/>
  <c r="AD744" i="1"/>
  <c r="AC744" i="1"/>
  <c r="AB744" i="1"/>
  <c r="AA744" i="1"/>
  <c r="Z744" i="1"/>
  <c r="Y744" i="1"/>
  <c r="X744" i="1"/>
  <c r="W744" i="1"/>
  <c r="V744" i="1"/>
  <c r="U744" i="1"/>
  <c r="T744" i="1"/>
  <c r="S744" i="1"/>
  <c r="Q744" i="1"/>
  <c r="P744" i="1"/>
  <c r="O744" i="1"/>
  <c r="DD743" i="1"/>
  <c r="DC743" i="1"/>
  <c r="DB743" i="1"/>
  <c r="DA743" i="1"/>
  <c r="CZ743" i="1"/>
  <c r="CY743" i="1"/>
  <c r="CX743" i="1"/>
  <c r="CW743" i="1"/>
  <c r="CV743" i="1"/>
  <c r="CU743" i="1"/>
  <c r="CT743" i="1"/>
  <c r="CS743" i="1"/>
  <c r="CR743" i="1"/>
  <c r="CQ743" i="1"/>
  <c r="CP743" i="1"/>
  <c r="CO743" i="1"/>
  <c r="CN743" i="1"/>
  <c r="CM743" i="1"/>
  <c r="CL743" i="1"/>
  <c r="CK743" i="1"/>
  <c r="CJ743" i="1"/>
  <c r="CI743" i="1"/>
  <c r="CH743" i="1"/>
  <c r="CG743" i="1"/>
  <c r="CF743" i="1"/>
  <c r="CE743" i="1"/>
  <c r="CD743" i="1"/>
  <c r="CC743" i="1"/>
  <c r="CB743" i="1"/>
  <c r="CA743" i="1"/>
  <c r="BZ743" i="1"/>
  <c r="BY743" i="1"/>
  <c r="BX743" i="1"/>
  <c r="BW743" i="1"/>
  <c r="BV743" i="1"/>
  <c r="BU743" i="1"/>
  <c r="BT743" i="1"/>
  <c r="BS743" i="1"/>
  <c r="BR743" i="1"/>
  <c r="BQ743" i="1"/>
  <c r="BP743" i="1"/>
  <c r="BO743" i="1"/>
  <c r="BN743" i="1"/>
  <c r="BM743" i="1"/>
  <c r="BL743" i="1"/>
  <c r="BK743" i="1"/>
  <c r="BJ743" i="1"/>
  <c r="BI743" i="1"/>
  <c r="BH743" i="1"/>
  <c r="BG743" i="1"/>
  <c r="BF743" i="1"/>
  <c r="BE743" i="1"/>
  <c r="BD743" i="1"/>
  <c r="BC743" i="1"/>
  <c r="BB743" i="1"/>
  <c r="BA743" i="1"/>
  <c r="AZ743" i="1"/>
  <c r="AY743" i="1"/>
  <c r="AX743" i="1"/>
  <c r="AW743" i="1"/>
  <c r="AV743" i="1"/>
  <c r="AU743" i="1"/>
  <c r="AT743" i="1"/>
  <c r="AS743" i="1"/>
  <c r="AR743" i="1"/>
  <c r="AQ743" i="1"/>
  <c r="AP743" i="1"/>
  <c r="AO743" i="1"/>
  <c r="AN743" i="1"/>
  <c r="AM743" i="1"/>
  <c r="AL743" i="1"/>
  <c r="AK743" i="1"/>
  <c r="AJ743" i="1"/>
  <c r="AI743" i="1"/>
  <c r="AH743" i="1"/>
  <c r="AG743" i="1"/>
  <c r="AF743" i="1"/>
  <c r="AE743" i="1"/>
  <c r="AD743" i="1"/>
  <c r="AC743" i="1"/>
  <c r="AB743" i="1"/>
  <c r="AA743" i="1"/>
  <c r="Z743" i="1"/>
  <c r="Y743" i="1"/>
  <c r="X743" i="1"/>
  <c r="W743" i="1"/>
  <c r="V743" i="1"/>
  <c r="U743" i="1"/>
  <c r="T743" i="1"/>
  <c r="S743" i="1"/>
  <c r="Q743" i="1"/>
  <c r="P743" i="1"/>
  <c r="O743" i="1"/>
  <c r="DD742" i="1"/>
  <c r="DC742" i="1"/>
  <c r="DB742" i="1"/>
  <c r="DA742" i="1"/>
  <c r="CZ742" i="1"/>
  <c r="CY742" i="1"/>
  <c r="CX742" i="1"/>
  <c r="CW742" i="1"/>
  <c r="CV742" i="1"/>
  <c r="CU742" i="1"/>
  <c r="CT742" i="1"/>
  <c r="CS742" i="1"/>
  <c r="CR742" i="1"/>
  <c r="CQ742" i="1"/>
  <c r="CP742" i="1"/>
  <c r="CO742" i="1"/>
  <c r="CN742" i="1"/>
  <c r="CM742" i="1"/>
  <c r="CL742" i="1"/>
  <c r="CK742" i="1"/>
  <c r="CJ742" i="1"/>
  <c r="CI742" i="1"/>
  <c r="CH742" i="1"/>
  <c r="CG742" i="1"/>
  <c r="CF742" i="1"/>
  <c r="CE742" i="1"/>
  <c r="CD742" i="1"/>
  <c r="CC742" i="1"/>
  <c r="CB742" i="1"/>
  <c r="CA742" i="1"/>
  <c r="BZ742" i="1"/>
  <c r="BY742" i="1"/>
  <c r="BX742" i="1"/>
  <c r="BW742" i="1"/>
  <c r="BV742" i="1"/>
  <c r="BU742" i="1"/>
  <c r="BT742" i="1"/>
  <c r="BS742" i="1"/>
  <c r="BR742" i="1"/>
  <c r="BQ742" i="1"/>
  <c r="BP742" i="1"/>
  <c r="BO742" i="1"/>
  <c r="BN742" i="1"/>
  <c r="BM742" i="1"/>
  <c r="BL742" i="1"/>
  <c r="BK742" i="1"/>
  <c r="BJ742" i="1"/>
  <c r="BI742" i="1"/>
  <c r="BH742" i="1"/>
  <c r="BG742" i="1"/>
  <c r="BF742" i="1"/>
  <c r="BE742" i="1"/>
  <c r="BD742" i="1"/>
  <c r="BC742" i="1"/>
  <c r="BB742" i="1"/>
  <c r="BA742" i="1"/>
  <c r="AZ742" i="1"/>
  <c r="AY742" i="1"/>
  <c r="AX742" i="1"/>
  <c r="AW742" i="1"/>
  <c r="AV742" i="1"/>
  <c r="AU742" i="1"/>
  <c r="AT742" i="1"/>
  <c r="AS742" i="1"/>
  <c r="AR742" i="1"/>
  <c r="AQ742" i="1"/>
  <c r="AP742" i="1"/>
  <c r="AO742" i="1"/>
  <c r="AN742" i="1"/>
  <c r="AM742" i="1"/>
  <c r="AL742" i="1"/>
  <c r="AK742" i="1"/>
  <c r="AJ742" i="1"/>
  <c r="AI742" i="1"/>
  <c r="AH742" i="1"/>
  <c r="AG742" i="1"/>
  <c r="AF742" i="1"/>
  <c r="AE742" i="1"/>
  <c r="AD742" i="1"/>
  <c r="AC742" i="1"/>
  <c r="AB742" i="1"/>
  <c r="AA742" i="1"/>
  <c r="Z742" i="1"/>
  <c r="Y742" i="1"/>
  <c r="X742" i="1"/>
  <c r="W742" i="1"/>
  <c r="V742" i="1"/>
  <c r="U742" i="1"/>
  <c r="T742" i="1"/>
  <c r="S742" i="1"/>
  <c r="Q742" i="1"/>
  <c r="P742" i="1"/>
  <c r="O742" i="1"/>
  <c r="DD741" i="1"/>
  <c r="DC741" i="1"/>
  <c r="DB741" i="1"/>
  <c r="DA741" i="1"/>
  <c r="CZ741" i="1"/>
  <c r="CY741" i="1"/>
  <c r="CX741" i="1"/>
  <c r="CW741" i="1"/>
  <c r="CV741" i="1"/>
  <c r="CU741" i="1"/>
  <c r="CT741" i="1"/>
  <c r="CS741" i="1"/>
  <c r="CR741" i="1"/>
  <c r="CQ741" i="1"/>
  <c r="CP741" i="1"/>
  <c r="CO741" i="1"/>
  <c r="CN741" i="1"/>
  <c r="CM741" i="1"/>
  <c r="CL741" i="1"/>
  <c r="CK741" i="1"/>
  <c r="CJ741" i="1"/>
  <c r="CI741" i="1"/>
  <c r="CH741" i="1"/>
  <c r="CG741" i="1"/>
  <c r="CF741" i="1"/>
  <c r="CE741" i="1"/>
  <c r="CD741" i="1"/>
  <c r="CC741" i="1"/>
  <c r="CB741" i="1"/>
  <c r="CA741" i="1"/>
  <c r="BZ741" i="1"/>
  <c r="BY741" i="1"/>
  <c r="BX741" i="1"/>
  <c r="BW741" i="1"/>
  <c r="BV741" i="1"/>
  <c r="BU741" i="1"/>
  <c r="BT741" i="1"/>
  <c r="BS741" i="1"/>
  <c r="BR741" i="1"/>
  <c r="BQ741" i="1"/>
  <c r="BP741" i="1"/>
  <c r="BO741" i="1"/>
  <c r="BN741" i="1"/>
  <c r="BM741" i="1"/>
  <c r="BL741" i="1"/>
  <c r="BK741" i="1"/>
  <c r="BJ741" i="1"/>
  <c r="BI741" i="1"/>
  <c r="BH741" i="1"/>
  <c r="BG741" i="1"/>
  <c r="BF741" i="1"/>
  <c r="BE741" i="1"/>
  <c r="BD741" i="1"/>
  <c r="BC741" i="1"/>
  <c r="BB741" i="1"/>
  <c r="BA741" i="1"/>
  <c r="AZ741" i="1"/>
  <c r="AY741" i="1"/>
  <c r="AX741" i="1"/>
  <c r="AW741" i="1"/>
  <c r="AV741" i="1"/>
  <c r="AU741" i="1"/>
  <c r="AT741" i="1"/>
  <c r="AS741" i="1"/>
  <c r="AR741" i="1"/>
  <c r="AQ741" i="1"/>
  <c r="AP741" i="1"/>
  <c r="AO741" i="1"/>
  <c r="AN741" i="1"/>
  <c r="AM741" i="1"/>
  <c r="AL741" i="1"/>
  <c r="AK741" i="1"/>
  <c r="AJ741" i="1"/>
  <c r="AI741" i="1"/>
  <c r="AH741" i="1"/>
  <c r="AG741" i="1"/>
  <c r="AF741" i="1"/>
  <c r="AE741" i="1"/>
  <c r="AD741" i="1"/>
  <c r="AC741" i="1"/>
  <c r="AB741" i="1"/>
  <c r="AA741" i="1"/>
  <c r="Z741" i="1"/>
  <c r="Y741" i="1"/>
  <c r="X741" i="1"/>
  <c r="W741" i="1"/>
  <c r="V741" i="1"/>
  <c r="U741" i="1"/>
  <c r="T741" i="1"/>
  <c r="S741" i="1"/>
  <c r="Q741" i="1"/>
  <c r="P741" i="1"/>
  <c r="O741" i="1"/>
  <c r="DD740" i="1"/>
  <c r="DC740" i="1"/>
  <c r="DB740" i="1"/>
  <c r="DA740" i="1"/>
  <c r="CZ740" i="1"/>
  <c r="CY740" i="1"/>
  <c r="CX740" i="1"/>
  <c r="CW740" i="1"/>
  <c r="CV740" i="1"/>
  <c r="CU740" i="1"/>
  <c r="CT740" i="1"/>
  <c r="CS740" i="1"/>
  <c r="CR740" i="1"/>
  <c r="CQ740" i="1"/>
  <c r="CP740" i="1"/>
  <c r="CO740" i="1"/>
  <c r="CN740" i="1"/>
  <c r="CM740" i="1"/>
  <c r="CL740" i="1"/>
  <c r="CK740" i="1"/>
  <c r="CJ740" i="1"/>
  <c r="CI740" i="1"/>
  <c r="CH740" i="1"/>
  <c r="CG740" i="1"/>
  <c r="CF740" i="1"/>
  <c r="CE740" i="1"/>
  <c r="CD740" i="1"/>
  <c r="CC740" i="1"/>
  <c r="CB740" i="1"/>
  <c r="CA740" i="1"/>
  <c r="BZ740" i="1"/>
  <c r="BY740" i="1"/>
  <c r="BX740" i="1"/>
  <c r="BW740" i="1"/>
  <c r="BV740" i="1"/>
  <c r="BU740" i="1"/>
  <c r="BT740" i="1"/>
  <c r="BS740" i="1"/>
  <c r="BR740" i="1"/>
  <c r="BQ740" i="1"/>
  <c r="BP740" i="1"/>
  <c r="BO740" i="1"/>
  <c r="BN740" i="1"/>
  <c r="BM740" i="1"/>
  <c r="BL740" i="1"/>
  <c r="BK740" i="1"/>
  <c r="BJ740" i="1"/>
  <c r="BI740" i="1"/>
  <c r="BH740" i="1"/>
  <c r="BG740" i="1"/>
  <c r="BF740" i="1"/>
  <c r="BE740" i="1"/>
  <c r="BD740" i="1"/>
  <c r="BC740" i="1"/>
  <c r="BB740" i="1"/>
  <c r="BA740" i="1"/>
  <c r="AZ740" i="1"/>
  <c r="AY740" i="1"/>
  <c r="AX740" i="1"/>
  <c r="AW740" i="1"/>
  <c r="AV740" i="1"/>
  <c r="AU740" i="1"/>
  <c r="AT740" i="1"/>
  <c r="AS740" i="1"/>
  <c r="AR740" i="1"/>
  <c r="AQ740" i="1"/>
  <c r="AP740" i="1"/>
  <c r="AO740" i="1"/>
  <c r="AN740" i="1"/>
  <c r="AM740" i="1"/>
  <c r="AL740" i="1"/>
  <c r="AK740" i="1"/>
  <c r="AJ740" i="1"/>
  <c r="AI740" i="1"/>
  <c r="AH740" i="1"/>
  <c r="AG740" i="1"/>
  <c r="AF740" i="1"/>
  <c r="AE740" i="1"/>
  <c r="AD740" i="1"/>
  <c r="AC740" i="1"/>
  <c r="AB740" i="1"/>
  <c r="AA740" i="1"/>
  <c r="Z740" i="1"/>
  <c r="Y740" i="1"/>
  <c r="X740" i="1"/>
  <c r="W740" i="1"/>
  <c r="V740" i="1"/>
  <c r="U740" i="1"/>
  <c r="T740" i="1"/>
  <c r="S740" i="1"/>
  <c r="Q740" i="1"/>
  <c r="P740" i="1"/>
  <c r="O740" i="1"/>
  <c r="DD739" i="1"/>
  <c r="DC739" i="1"/>
  <c r="DB739" i="1"/>
  <c r="DA739" i="1"/>
  <c r="CZ739" i="1"/>
  <c r="CY739" i="1"/>
  <c r="CX739" i="1"/>
  <c r="CW739" i="1"/>
  <c r="CV739" i="1"/>
  <c r="CU739" i="1"/>
  <c r="CT739" i="1"/>
  <c r="CS739" i="1"/>
  <c r="CR739" i="1"/>
  <c r="CQ739" i="1"/>
  <c r="CP739" i="1"/>
  <c r="CO739" i="1"/>
  <c r="CN739" i="1"/>
  <c r="CM739" i="1"/>
  <c r="CL739" i="1"/>
  <c r="CK739" i="1"/>
  <c r="CJ739" i="1"/>
  <c r="CI739" i="1"/>
  <c r="CH739" i="1"/>
  <c r="CG739" i="1"/>
  <c r="CF739" i="1"/>
  <c r="CE739" i="1"/>
  <c r="CD739" i="1"/>
  <c r="CC739" i="1"/>
  <c r="CB739" i="1"/>
  <c r="CA739" i="1"/>
  <c r="BZ739" i="1"/>
  <c r="BY739" i="1"/>
  <c r="BX739" i="1"/>
  <c r="BW739" i="1"/>
  <c r="BV739" i="1"/>
  <c r="BU739" i="1"/>
  <c r="BT739" i="1"/>
  <c r="BS739" i="1"/>
  <c r="BR739" i="1"/>
  <c r="BQ739" i="1"/>
  <c r="BP739" i="1"/>
  <c r="BO739" i="1"/>
  <c r="BN739" i="1"/>
  <c r="BM739" i="1"/>
  <c r="BL739" i="1"/>
  <c r="BK739" i="1"/>
  <c r="BJ739" i="1"/>
  <c r="BI739" i="1"/>
  <c r="BH739" i="1"/>
  <c r="BG739" i="1"/>
  <c r="BF739" i="1"/>
  <c r="BE739" i="1"/>
  <c r="BD739" i="1"/>
  <c r="BC739" i="1"/>
  <c r="BB739" i="1"/>
  <c r="BA739" i="1"/>
  <c r="AZ739" i="1"/>
  <c r="AY739" i="1"/>
  <c r="AX739" i="1"/>
  <c r="AW739" i="1"/>
  <c r="AV739" i="1"/>
  <c r="AU739" i="1"/>
  <c r="AT739" i="1"/>
  <c r="AS739" i="1"/>
  <c r="AR739" i="1"/>
  <c r="AQ739" i="1"/>
  <c r="AP739" i="1"/>
  <c r="AO739" i="1"/>
  <c r="AN739" i="1"/>
  <c r="AM739" i="1"/>
  <c r="AL739" i="1"/>
  <c r="AK739" i="1"/>
  <c r="AJ739" i="1"/>
  <c r="AI739" i="1"/>
  <c r="AH739" i="1"/>
  <c r="AG739" i="1"/>
  <c r="AF739" i="1"/>
  <c r="AE739" i="1"/>
  <c r="AD739" i="1"/>
  <c r="AC739" i="1"/>
  <c r="AB739" i="1"/>
  <c r="AA739" i="1"/>
  <c r="Z739" i="1"/>
  <c r="Y739" i="1"/>
  <c r="X739" i="1"/>
  <c r="W739" i="1"/>
  <c r="V739" i="1"/>
  <c r="U739" i="1"/>
  <c r="T739" i="1"/>
  <c r="S739" i="1"/>
  <c r="Q739" i="1"/>
  <c r="P739" i="1"/>
  <c r="O739" i="1"/>
  <c r="DD738" i="1"/>
  <c r="DC738" i="1"/>
  <c r="DB738" i="1"/>
  <c r="DA738" i="1"/>
  <c r="CZ738" i="1"/>
  <c r="CY738" i="1"/>
  <c r="CX738" i="1"/>
  <c r="CW738" i="1"/>
  <c r="CV738" i="1"/>
  <c r="CU738" i="1"/>
  <c r="CT738" i="1"/>
  <c r="CS738" i="1"/>
  <c r="CR738" i="1"/>
  <c r="CQ738" i="1"/>
  <c r="CP738" i="1"/>
  <c r="CO738" i="1"/>
  <c r="CN738" i="1"/>
  <c r="CM738" i="1"/>
  <c r="CL738" i="1"/>
  <c r="CK738" i="1"/>
  <c r="CJ738" i="1"/>
  <c r="CI738" i="1"/>
  <c r="CH738" i="1"/>
  <c r="CG738" i="1"/>
  <c r="CF738" i="1"/>
  <c r="CE738" i="1"/>
  <c r="CD738" i="1"/>
  <c r="CC738" i="1"/>
  <c r="CB738" i="1"/>
  <c r="CA738" i="1"/>
  <c r="BZ738" i="1"/>
  <c r="BY738" i="1"/>
  <c r="BX738" i="1"/>
  <c r="BW738" i="1"/>
  <c r="BV738" i="1"/>
  <c r="BU738" i="1"/>
  <c r="BT738" i="1"/>
  <c r="BS738" i="1"/>
  <c r="BR738" i="1"/>
  <c r="BQ738" i="1"/>
  <c r="BP738" i="1"/>
  <c r="BO738" i="1"/>
  <c r="BN738" i="1"/>
  <c r="BM738" i="1"/>
  <c r="BL738" i="1"/>
  <c r="BK738" i="1"/>
  <c r="BJ738" i="1"/>
  <c r="BI738" i="1"/>
  <c r="BH738" i="1"/>
  <c r="BG738" i="1"/>
  <c r="BF738" i="1"/>
  <c r="BE738" i="1"/>
  <c r="BD738" i="1"/>
  <c r="BC738" i="1"/>
  <c r="BB738" i="1"/>
  <c r="BA738" i="1"/>
  <c r="AZ738" i="1"/>
  <c r="AY738" i="1"/>
  <c r="AX738" i="1"/>
  <c r="AW738" i="1"/>
  <c r="AV738" i="1"/>
  <c r="AU738" i="1"/>
  <c r="AT738" i="1"/>
  <c r="AS738" i="1"/>
  <c r="AR738" i="1"/>
  <c r="AQ738" i="1"/>
  <c r="AP738" i="1"/>
  <c r="AO738" i="1"/>
  <c r="AN738" i="1"/>
  <c r="AM738" i="1"/>
  <c r="AL738" i="1"/>
  <c r="AK738" i="1"/>
  <c r="AJ738" i="1"/>
  <c r="AI738" i="1"/>
  <c r="AH738" i="1"/>
  <c r="AG738" i="1"/>
  <c r="AF738" i="1"/>
  <c r="AE738" i="1"/>
  <c r="AD738" i="1"/>
  <c r="AC738" i="1"/>
  <c r="AB738" i="1"/>
  <c r="AA738" i="1"/>
  <c r="Z738" i="1"/>
  <c r="Y738" i="1"/>
  <c r="X738" i="1"/>
  <c r="W738" i="1"/>
  <c r="V738" i="1"/>
  <c r="U738" i="1"/>
  <c r="T738" i="1"/>
  <c r="S738" i="1"/>
  <c r="Q738" i="1"/>
  <c r="P738" i="1"/>
  <c r="O738" i="1"/>
  <c r="DD737" i="1"/>
  <c r="DC737" i="1"/>
  <c r="DB737" i="1"/>
  <c r="DA737" i="1"/>
  <c r="CZ737" i="1"/>
  <c r="CY737" i="1"/>
  <c r="CX737" i="1"/>
  <c r="CW737" i="1"/>
  <c r="CV737" i="1"/>
  <c r="CU737" i="1"/>
  <c r="CT737" i="1"/>
  <c r="CS737" i="1"/>
  <c r="CR737" i="1"/>
  <c r="CQ737" i="1"/>
  <c r="CP737" i="1"/>
  <c r="CO737" i="1"/>
  <c r="CN737" i="1"/>
  <c r="CM737" i="1"/>
  <c r="CL737" i="1"/>
  <c r="CK737" i="1"/>
  <c r="CJ737" i="1"/>
  <c r="CI737" i="1"/>
  <c r="CH737" i="1"/>
  <c r="CG737" i="1"/>
  <c r="CF737" i="1"/>
  <c r="CE737" i="1"/>
  <c r="CD737" i="1"/>
  <c r="CC737" i="1"/>
  <c r="CB737" i="1"/>
  <c r="CA737" i="1"/>
  <c r="BZ737" i="1"/>
  <c r="BY737" i="1"/>
  <c r="BX737" i="1"/>
  <c r="BW737" i="1"/>
  <c r="BV737" i="1"/>
  <c r="BU737" i="1"/>
  <c r="BT737" i="1"/>
  <c r="BS737" i="1"/>
  <c r="BR737" i="1"/>
  <c r="BQ737" i="1"/>
  <c r="BP737" i="1"/>
  <c r="BO737" i="1"/>
  <c r="BN737" i="1"/>
  <c r="BM737" i="1"/>
  <c r="BL737" i="1"/>
  <c r="BK737" i="1"/>
  <c r="BJ737" i="1"/>
  <c r="BI737" i="1"/>
  <c r="BH737" i="1"/>
  <c r="BG737" i="1"/>
  <c r="BF737" i="1"/>
  <c r="BE737" i="1"/>
  <c r="BD737" i="1"/>
  <c r="BC737" i="1"/>
  <c r="BB737" i="1"/>
  <c r="BA737" i="1"/>
  <c r="AZ737" i="1"/>
  <c r="AY737" i="1"/>
  <c r="AX737" i="1"/>
  <c r="AW737" i="1"/>
  <c r="AV737" i="1"/>
  <c r="AU737" i="1"/>
  <c r="AT737" i="1"/>
  <c r="AS737" i="1"/>
  <c r="AR737" i="1"/>
  <c r="AQ737" i="1"/>
  <c r="AP737" i="1"/>
  <c r="AO737" i="1"/>
  <c r="AN737" i="1"/>
  <c r="AM737" i="1"/>
  <c r="AL737" i="1"/>
  <c r="AK737" i="1"/>
  <c r="AJ737" i="1"/>
  <c r="AI737" i="1"/>
  <c r="AH737" i="1"/>
  <c r="AG737" i="1"/>
  <c r="AF737" i="1"/>
  <c r="AE737" i="1"/>
  <c r="AD737" i="1"/>
  <c r="AC737" i="1"/>
  <c r="AB737" i="1"/>
  <c r="AA737" i="1"/>
  <c r="Z737" i="1"/>
  <c r="Y737" i="1"/>
  <c r="X737" i="1"/>
  <c r="W737" i="1"/>
  <c r="V737" i="1"/>
  <c r="U737" i="1"/>
  <c r="T737" i="1"/>
  <c r="S737" i="1"/>
  <c r="Q737" i="1"/>
  <c r="P737" i="1"/>
  <c r="O737" i="1"/>
  <c r="DD736" i="1"/>
  <c r="DC736" i="1"/>
  <c r="DB736" i="1"/>
  <c r="DA736" i="1"/>
  <c r="CZ736" i="1"/>
  <c r="CY736" i="1"/>
  <c r="CX736" i="1"/>
  <c r="CW736" i="1"/>
  <c r="CV736" i="1"/>
  <c r="CU736" i="1"/>
  <c r="CT736" i="1"/>
  <c r="CS736" i="1"/>
  <c r="CR736" i="1"/>
  <c r="CQ736" i="1"/>
  <c r="CP736" i="1"/>
  <c r="CO736" i="1"/>
  <c r="CN736" i="1"/>
  <c r="CM736" i="1"/>
  <c r="CL736" i="1"/>
  <c r="CK736" i="1"/>
  <c r="CJ736" i="1"/>
  <c r="CI736" i="1"/>
  <c r="CH736" i="1"/>
  <c r="CG736" i="1"/>
  <c r="CF736" i="1"/>
  <c r="CE736" i="1"/>
  <c r="CD736" i="1"/>
  <c r="CC736" i="1"/>
  <c r="CB736" i="1"/>
  <c r="CA736" i="1"/>
  <c r="BZ736" i="1"/>
  <c r="BY736" i="1"/>
  <c r="BX736" i="1"/>
  <c r="BW736" i="1"/>
  <c r="BV736" i="1"/>
  <c r="BU736" i="1"/>
  <c r="BT736" i="1"/>
  <c r="BS736" i="1"/>
  <c r="BR736" i="1"/>
  <c r="BQ736" i="1"/>
  <c r="BP736" i="1"/>
  <c r="BO736" i="1"/>
  <c r="BN736" i="1"/>
  <c r="BM736" i="1"/>
  <c r="BL736" i="1"/>
  <c r="BK736" i="1"/>
  <c r="BJ736" i="1"/>
  <c r="BI736" i="1"/>
  <c r="BH736" i="1"/>
  <c r="BG736" i="1"/>
  <c r="BF736" i="1"/>
  <c r="BE736" i="1"/>
  <c r="BD736" i="1"/>
  <c r="BC736" i="1"/>
  <c r="BB736" i="1"/>
  <c r="BA736" i="1"/>
  <c r="AZ736" i="1"/>
  <c r="AY736" i="1"/>
  <c r="AX736" i="1"/>
  <c r="AW736" i="1"/>
  <c r="AV736" i="1"/>
  <c r="AU736" i="1"/>
  <c r="AT736" i="1"/>
  <c r="AS736" i="1"/>
  <c r="AR736" i="1"/>
  <c r="AQ736" i="1"/>
  <c r="AP736" i="1"/>
  <c r="AO736" i="1"/>
  <c r="AN736" i="1"/>
  <c r="AM736" i="1"/>
  <c r="AL736" i="1"/>
  <c r="AK736" i="1"/>
  <c r="AJ736" i="1"/>
  <c r="AI736" i="1"/>
  <c r="AH736" i="1"/>
  <c r="AG736" i="1"/>
  <c r="AF736" i="1"/>
  <c r="AE736" i="1"/>
  <c r="AD736" i="1"/>
  <c r="AC736" i="1"/>
  <c r="AB736" i="1"/>
  <c r="AA736" i="1"/>
  <c r="Z736" i="1"/>
  <c r="Y736" i="1"/>
  <c r="X736" i="1"/>
  <c r="W736" i="1"/>
  <c r="V736" i="1"/>
  <c r="U736" i="1"/>
  <c r="T736" i="1"/>
  <c r="S736" i="1"/>
  <c r="Q736" i="1"/>
  <c r="P736" i="1"/>
  <c r="O736" i="1"/>
  <c r="DD735" i="1"/>
  <c r="DC735" i="1"/>
  <c r="DB735" i="1"/>
  <c r="DA735" i="1"/>
  <c r="CZ735" i="1"/>
  <c r="CY735" i="1"/>
  <c r="CX735" i="1"/>
  <c r="CW735" i="1"/>
  <c r="CV735" i="1"/>
  <c r="CU735" i="1"/>
  <c r="CT735" i="1"/>
  <c r="CS735" i="1"/>
  <c r="CR735" i="1"/>
  <c r="CQ735" i="1"/>
  <c r="CP735" i="1"/>
  <c r="CO735" i="1"/>
  <c r="CN735" i="1"/>
  <c r="CM735" i="1"/>
  <c r="CL735" i="1"/>
  <c r="CK735" i="1"/>
  <c r="CJ735" i="1"/>
  <c r="CI735" i="1"/>
  <c r="CH735" i="1"/>
  <c r="CG735" i="1"/>
  <c r="CF735" i="1"/>
  <c r="CE735" i="1"/>
  <c r="CD735" i="1"/>
  <c r="CC735" i="1"/>
  <c r="CB735" i="1"/>
  <c r="CA735" i="1"/>
  <c r="BZ735" i="1"/>
  <c r="BY735" i="1"/>
  <c r="BX735" i="1"/>
  <c r="BW735" i="1"/>
  <c r="BV735" i="1"/>
  <c r="BU735" i="1"/>
  <c r="BT735" i="1"/>
  <c r="BS735" i="1"/>
  <c r="BR735" i="1"/>
  <c r="BQ735" i="1"/>
  <c r="BP735" i="1"/>
  <c r="BO735" i="1"/>
  <c r="BN735" i="1"/>
  <c r="BM735" i="1"/>
  <c r="BL735" i="1"/>
  <c r="BK735" i="1"/>
  <c r="BJ735" i="1"/>
  <c r="BI735" i="1"/>
  <c r="BH735" i="1"/>
  <c r="BG735" i="1"/>
  <c r="BF735" i="1"/>
  <c r="BE735" i="1"/>
  <c r="BD735" i="1"/>
  <c r="BC735" i="1"/>
  <c r="BB735" i="1"/>
  <c r="BA735" i="1"/>
  <c r="AZ735" i="1"/>
  <c r="AY735" i="1"/>
  <c r="AX735" i="1"/>
  <c r="AW735" i="1"/>
  <c r="AV735" i="1"/>
  <c r="AU735" i="1"/>
  <c r="AT735" i="1"/>
  <c r="AS735" i="1"/>
  <c r="AR735" i="1"/>
  <c r="AQ735" i="1"/>
  <c r="AP735" i="1"/>
  <c r="AO735" i="1"/>
  <c r="AN735" i="1"/>
  <c r="AM735" i="1"/>
  <c r="AL735" i="1"/>
  <c r="AK735" i="1"/>
  <c r="AJ735" i="1"/>
  <c r="AI735" i="1"/>
  <c r="AH735" i="1"/>
  <c r="AG735" i="1"/>
  <c r="AF735" i="1"/>
  <c r="AE735" i="1"/>
  <c r="AD735" i="1"/>
  <c r="AC735" i="1"/>
  <c r="AB735" i="1"/>
  <c r="AA735" i="1"/>
  <c r="Z735" i="1"/>
  <c r="Y735" i="1"/>
  <c r="X735" i="1"/>
  <c r="W735" i="1"/>
  <c r="V735" i="1"/>
  <c r="U735" i="1"/>
  <c r="T735" i="1"/>
  <c r="S735" i="1"/>
  <c r="Q735" i="1"/>
  <c r="P735" i="1"/>
  <c r="O735" i="1"/>
  <c r="DD734" i="1"/>
  <c r="DC734" i="1"/>
  <c r="DB734" i="1"/>
  <c r="DA734" i="1"/>
  <c r="CZ734" i="1"/>
  <c r="CY734" i="1"/>
  <c r="CX734" i="1"/>
  <c r="CW734" i="1"/>
  <c r="CV734" i="1"/>
  <c r="CU734" i="1"/>
  <c r="CT734" i="1"/>
  <c r="CS734" i="1"/>
  <c r="CR734" i="1"/>
  <c r="CQ734" i="1"/>
  <c r="CP734" i="1"/>
  <c r="CO734" i="1"/>
  <c r="CN734" i="1"/>
  <c r="CM734" i="1"/>
  <c r="CL734" i="1"/>
  <c r="CK734" i="1"/>
  <c r="CJ734" i="1"/>
  <c r="CI734" i="1"/>
  <c r="CH734" i="1"/>
  <c r="CG734" i="1"/>
  <c r="CF734" i="1"/>
  <c r="CE734" i="1"/>
  <c r="CD734" i="1"/>
  <c r="CC734" i="1"/>
  <c r="CB734" i="1"/>
  <c r="CA734" i="1"/>
  <c r="BZ734" i="1"/>
  <c r="BY734" i="1"/>
  <c r="BX734" i="1"/>
  <c r="BW734" i="1"/>
  <c r="BV734" i="1"/>
  <c r="BU734" i="1"/>
  <c r="BT734" i="1"/>
  <c r="BS734" i="1"/>
  <c r="BR734" i="1"/>
  <c r="BQ734" i="1"/>
  <c r="BP734" i="1"/>
  <c r="BO734" i="1"/>
  <c r="BN734" i="1"/>
  <c r="BM734" i="1"/>
  <c r="BL734" i="1"/>
  <c r="BK734" i="1"/>
  <c r="BJ734" i="1"/>
  <c r="BI734" i="1"/>
  <c r="BH734" i="1"/>
  <c r="BG734" i="1"/>
  <c r="BF734" i="1"/>
  <c r="BE734" i="1"/>
  <c r="BD734" i="1"/>
  <c r="BC734" i="1"/>
  <c r="BB734" i="1"/>
  <c r="BA734" i="1"/>
  <c r="AZ734" i="1"/>
  <c r="AY734" i="1"/>
  <c r="AX734" i="1"/>
  <c r="AW734" i="1"/>
  <c r="AV734" i="1"/>
  <c r="AU734" i="1"/>
  <c r="AT734" i="1"/>
  <c r="AS734" i="1"/>
  <c r="AR734" i="1"/>
  <c r="AQ734" i="1"/>
  <c r="AP734" i="1"/>
  <c r="AO734" i="1"/>
  <c r="AN734" i="1"/>
  <c r="AM734" i="1"/>
  <c r="AL734" i="1"/>
  <c r="AK734" i="1"/>
  <c r="AJ734" i="1"/>
  <c r="AI734" i="1"/>
  <c r="AH734" i="1"/>
  <c r="AG734" i="1"/>
  <c r="AF734" i="1"/>
  <c r="AE734" i="1"/>
  <c r="AD734" i="1"/>
  <c r="AC734" i="1"/>
  <c r="AB734" i="1"/>
  <c r="AA734" i="1"/>
  <c r="Z734" i="1"/>
  <c r="Y734" i="1"/>
  <c r="X734" i="1"/>
  <c r="W734" i="1"/>
  <c r="V734" i="1"/>
  <c r="U734" i="1"/>
  <c r="T734" i="1"/>
  <c r="S734" i="1"/>
  <c r="Q734" i="1"/>
  <c r="P734" i="1"/>
  <c r="O734" i="1"/>
  <c r="DD733" i="1"/>
  <c r="DC733" i="1"/>
  <c r="DB733" i="1"/>
  <c r="DA733" i="1"/>
  <c r="CZ733" i="1"/>
  <c r="CY733" i="1"/>
  <c r="CX733" i="1"/>
  <c r="CW733" i="1"/>
  <c r="CV733" i="1"/>
  <c r="CU733" i="1"/>
  <c r="CT733" i="1"/>
  <c r="CS733" i="1"/>
  <c r="CR733" i="1"/>
  <c r="CQ733" i="1"/>
  <c r="CP733" i="1"/>
  <c r="CO733" i="1"/>
  <c r="CN733" i="1"/>
  <c r="CM733" i="1"/>
  <c r="CL733" i="1"/>
  <c r="CK733" i="1"/>
  <c r="CJ733" i="1"/>
  <c r="CI733" i="1"/>
  <c r="CH733" i="1"/>
  <c r="CG733" i="1"/>
  <c r="CF733" i="1"/>
  <c r="CE733" i="1"/>
  <c r="CD733" i="1"/>
  <c r="CC733" i="1"/>
  <c r="CB733" i="1"/>
  <c r="CA733" i="1"/>
  <c r="BZ733" i="1"/>
  <c r="BY733" i="1"/>
  <c r="BX733" i="1"/>
  <c r="BW733" i="1"/>
  <c r="BV733" i="1"/>
  <c r="BU733" i="1"/>
  <c r="BT733" i="1"/>
  <c r="BS733" i="1"/>
  <c r="BR733" i="1"/>
  <c r="BQ733" i="1"/>
  <c r="BP733" i="1"/>
  <c r="BO733" i="1"/>
  <c r="BN733" i="1"/>
  <c r="BM733" i="1"/>
  <c r="BL733" i="1"/>
  <c r="BK733" i="1"/>
  <c r="BJ733" i="1"/>
  <c r="BI733" i="1"/>
  <c r="BH733" i="1"/>
  <c r="BG733" i="1"/>
  <c r="BF733" i="1"/>
  <c r="BE733" i="1"/>
  <c r="BD733" i="1"/>
  <c r="BC733" i="1"/>
  <c r="BB733" i="1"/>
  <c r="BA733" i="1"/>
  <c r="AZ733" i="1"/>
  <c r="AY733" i="1"/>
  <c r="AX733" i="1"/>
  <c r="AW733" i="1"/>
  <c r="AV733" i="1"/>
  <c r="AU733" i="1"/>
  <c r="AT733" i="1"/>
  <c r="AS733" i="1"/>
  <c r="AR733" i="1"/>
  <c r="AQ733" i="1"/>
  <c r="AP733" i="1"/>
  <c r="AO733" i="1"/>
  <c r="AN733" i="1"/>
  <c r="AM733" i="1"/>
  <c r="AL733" i="1"/>
  <c r="AK733" i="1"/>
  <c r="AJ733" i="1"/>
  <c r="AI733" i="1"/>
  <c r="AH733" i="1"/>
  <c r="AG733" i="1"/>
  <c r="AF733" i="1"/>
  <c r="AE733" i="1"/>
  <c r="AD733" i="1"/>
  <c r="AC733" i="1"/>
  <c r="AB733" i="1"/>
  <c r="AA733" i="1"/>
  <c r="Z733" i="1"/>
  <c r="Y733" i="1"/>
  <c r="X733" i="1"/>
  <c r="W733" i="1"/>
  <c r="V733" i="1"/>
  <c r="U733" i="1"/>
  <c r="T733" i="1"/>
  <c r="S733" i="1"/>
  <c r="Q733" i="1"/>
  <c r="P733" i="1"/>
  <c r="O733" i="1"/>
  <c r="DD732" i="1"/>
  <c r="DC732" i="1"/>
  <c r="DB732" i="1"/>
  <c r="DA732" i="1"/>
  <c r="CZ732" i="1"/>
  <c r="CY732" i="1"/>
  <c r="CX732" i="1"/>
  <c r="CW732" i="1"/>
  <c r="CV732" i="1"/>
  <c r="CU732" i="1"/>
  <c r="CT732" i="1"/>
  <c r="CS732" i="1"/>
  <c r="CR732" i="1"/>
  <c r="CQ732" i="1"/>
  <c r="CP732" i="1"/>
  <c r="CO732" i="1"/>
  <c r="CN732" i="1"/>
  <c r="CM732" i="1"/>
  <c r="CL732" i="1"/>
  <c r="CK732" i="1"/>
  <c r="CJ732" i="1"/>
  <c r="CI732" i="1"/>
  <c r="CH732" i="1"/>
  <c r="CG732" i="1"/>
  <c r="CF732" i="1"/>
  <c r="CE732" i="1"/>
  <c r="CD732" i="1"/>
  <c r="CC732" i="1"/>
  <c r="CB732" i="1"/>
  <c r="CA732" i="1"/>
  <c r="BZ732" i="1"/>
  <c r="BY732" i="1"/>
  <c r="BX732" i="1"/>
  <c r="BW732" i="1"/>
  <c r="BV732" i="1"/>
  <c r="BU732" i="1"/>
  <c r="BT732" i="1"/>
  <c r="BS732" i="1"/>
  <c r="BR732" i="1"/>
  <c r="BQ732" i="1"/>
  <c r="BP732" i="1"/>
  <c r="BO732" i="1"/>
  <c r="BN732" i="1"/>
  <c r="BM732" i="1"/>
  <c r="BL732" i="1"/>
  <c r="BK732" i="1"/>
  <c r="BJ732" i="1"/>
  <c r="BI732" i="1"/>
  <c r="BH732" i="1"/>
  <c r="BG732" i="1"/>
  <c r="BF732" i="1"/>
  <c r="BE732" i="1"/>
  <c r="BD732" i="1"/>
  <c r="BC732" i="1"/>
  <c r="BB732" i="1"/>
  <c r="BA732" i="1"/>
  <c r="AZ732" i="1"/>
  <c r="AY732" i="1"/>
  <c r="AX732" i="1"/>
  <c r="AW732" i="1"/>
  <c r="AV732" i="1"/>
  <c r="AU732" i="1"/>
  <c r="AT732" i="1"/>
  <c r="AS732" i="1"/>
  <c r="AR732" i="1"/>
  <c r="AQ732" i="1"/>
  <c r="AP732" i="1"/>
  <c r="AO732" i="1"/>
  <c r="AN732" i="1"/>
  <c r="AM732" i="1"/>
  <c r="AL732" i="1"/>
  <c r="AK732" i="1"/>
  <c r="AJ732" i="1"/>
  <c r="AI732" i="1"/>
  <c r="AH732" i="1"/>
  <c r="AG732" i="1"/>
  <c r="AF732" i="1"/>
  <c r="AE732" i="1"/>
  <c r="AD732" i="1"/>
  <c r="AC732" i="1"/>
  <c r="AB732" i="1"/>
  <c r="AA732" i="1"/>
  <c r="Z732" i="1"/>
  <c r="Y732" i="1"/>
  <c r="X732" i="1"/>
  <c r="W732" i="1"/>
  <c r="V732" i="1"/>
  <c r="U732" i="1"/>
  <c r="T732" i="1"/>
  <c r="S732" i="1"/>
  <c r="Q732" i="1"/>
  <c r="P732" i="1"/>
  <c r="O732" i="1"/>
  <c r="DD731" i="1"/>
  <c r="DC731" i="1"/>
  <c r="DB731" i="1"/>
  <c r="DA731" i="1"/>
  <c r="CZ731" i="1"/>
  <c r="CY731" i="1"/>
  <c r="CX731" i="1"/>
  <c r="CW731" i="1"/>
  <c r="CV731" i="1"/>
  <c r="CU731" i="1"/>
  <c r="CT731" i="1"/>
  <c r="CS731" i="1"/>
  <c r="CR731" i="1"/>
  <c r="CQ731" i="1"/>
  <c r="CP731" i="1"/>
  <c r="CO731" i="1"/>
  <c r="CN731" i="1"/>
  <c r="CM731" i="1"/>
  <c r="CL731" i="1"/>
  <c r="CK731" i="1"/>
  <c r="CJ731" i="1"/>
  <c r="CI731" i="1"/>
  <c r="CH731" i="1"/>
  <c r="CG731" i="1"/>
  <c r="CF731" i="1"/>
  <c r="CE731" i="1"/>
  <c r="CD731" i="1"/>
  <c r="CC731" i="1"/>
  <c r="CB731" i="1"/>
  <c r="CA731" i="1"/>
  <c r="BZ731" i="1"/>
  <c r="BY731" i="1"/>
  <c r="BX731" i="1"/>
  <c r="BW731" i="1"/>
  <c r="BV731" i="1"/>
  <c r="BU731" i="1"/>
  <c r="BT731" i="1"/>
  <c r="BS731" i="1"/>
  <c r="BR731" i="1"/>
  <c r="BQ731" i="1"/>
  <c r="BP731" i="1"/>
  <c r="BO731" i="1"/>
  <c r="BN731" i="1"/>
  <c r="BM731" i="1"/>
  <c r="BL731" i="1"/>
  <c r="BK731" i="1"/>
  <c r="BJ731" i="1"/>
  <c r="BI731" i="1"/>
  <c r="BH731" i="1"/>
  <c r="BG731" i="1"/>
  <c r="BF731" i="1"/>
  <c r="BE731" i="1"/>
  <c r="BD731" i="1"/>
  <c r="BC731" i="1"/>
  <c r="BB731" i="1"/>
  <c r="BA731" i="1"/>
  <c r="AZ731" i="1"/>
  <c r="AY731" i="1"/>
  <c r="AX731" i="1"/>
  <c r="AW731" i="1"/>
  <c r="AV731" i="1"/>
  <c r="AU731" i="1"/>
  <c r="AT731" i="1"/>
  <c r="AS731" i="1"/>
  <c r="AR731" i="1"/>
  <c r="AQ731" i="1"/>
  <c r="AP731" i="1"/>
  <c r="AO731" i="1"/>
  <c r="AN731" i="1"/>
  <c r="AM731" i="1"/>
  <c r="AL731" i="1"/>
  <c r="AK731" i="1"/>
  <c r="AJ731" i="1"/>
  <c r="AI731" i="1"/>
  <c r="AH731" i="1"/>
  <c r="AG731" i="1"/>
  <c r="AF731" i="1"/>
  <c r="AE731" i="1"/>
  <c r="AD731" i="1"/>
  <c r="AC731" i="1"/>
  <c r="AB731" i="1"/>
  <c r="AA731" i="1"/>
  <c r="Z731" i="1"/>
  <c r="Y731" i="1"/>
  <c r="X731" i="1"/>
  <c r="W731" i="1"/>
  <c r="V731" i="1"/>
  <c r="U731" i="1"/>
  <c r="T731" i="1"/>
  <c r="S731" i="1"/>
  <c r="Q731" i="1"/>
  <c r="P731" i="1"/>
  <c r="O731" i="1"/>
  <c r="DD730" i="1"/>
  <c r="DC730" i="1"/>
  <c r="DB730" i="1"/>
  <c r="DA730" i="1"/>
  <c r="CZ730" i="1"/>
  <c r="CY730" i="1"/>
  <c r="CX730" i="1"/>
  <c r="CW730" i="1"/>
  <c r="CV730" i="1"/>
  <c r="CU730" i="1"/>
  <c r="CT730" i="1"/>
  <c r="CS730" i="1"/>
  <c r="CR730" i="1"/>
  <c r="CQ730" i="1"/>
  <c r="CP730" i="1"/>
  <c r="CO730" i="1"/>
  <c r="CN730" i="1"/>
  <c r="CM730" i="1"/>
  <c r="CL730" i="1"/>
  <c r="CK730" i="1"/>
  <c r="CJ730" i="1"/>
  <c r="CI730" i="1"/>
  <c r="CH730" i="1"/>
  <c r="CG730" i="1"/>
  <c r="CF730" i="1"/>
  <c r="CE730" i="1"/>
  <c r="CD730" i="1"/>
  <c r="CC730" i="1"/>
  <c r="CB730" i="1"/>
  <c r="CA730" i="1"/>
  <c r="BZ730" i="1"/>
  <c r="BY730" i="1"/>
  <c r="BX730" i="1"/>
  <c r="BW730" i="1"/>
  <c r="BV730" i="1"/>
  <c r="BU730" i="1"/>
  <c r="BT730" i="1"/>
  <c r="BS730" i="1"/>
  <c r="BR730" i="1"/>
  <c r="BQ730" i="1"/>
  <c r="BP730" i="1"/>
  <c r="BO730" i="1"/>
  <c r="BN730" i="1"/>
  <c r="BM730" i="1"/>
  <c r="BL730" i="1"/>
  <c r="BK730" i="1"/>
  <c r="BJ730" i="1"/>
  <c r="BI730" i="1"/>
  <c r="BH730" i="1"/>
  <c r="BG730" i="1"/>
  <c r="BF730" i="1"/>
  <c r="BE730" i="1"/>
  <c r="BD730" i="1"/>
  <c r="BC730" i="1"/>
  <c r="BB730" i="1"/>
  <c r="BA730" i="1"/>
  <c r="AZ730" i="1"/>
  <c r="AY730" i="1"/>
  <c r="AX730" i="1"/>
  <c r="AW730" i="1"/>
  <c r="AV730" i="1"/>
  <c r="AU730" i="1"/>
  <c r="AT730" i="1"/>
  <c r="AS730" i="1"/>
  <c r="AR730" i="1"/>
  <c r="AQ730" i="1"/>
  <c r="AP730" i="1"/>
  <c r="AO730" i="1"/>
  <c r="AN730" i="1"/>
  <c r="AM730" i="1"/>
  <c r="AL730" i="1"/>
  <c r="AK730" i="1"/>
  <c r="AJ730" i="1"/>
  <c r="AI730" i="1"/>
  <c r="AH730" i="1"/>
  <c r="AG730" i="1"/>
  <c r="AF730" i="1"/>
  <c r="AE730" i="1"/>
  <c r="AD730" i="1"/>
  <c r="AC730" i="1"/>
  <c r="AB730" i="1"/>
  <c r="AA730" i="1"/>
  <c r="Z730" i="1"/>
  <c r="Y730" i="1"/>
  <c r="X730" i="1"/>
  <c r="W730" i="1"/>
  <c r="V730" i="1"/>
  <c r="U730" i="1"/>
  <c r="T730" i="1"/>
  <c r="S730" i="1"/>
  <c r="Q730" i="1"/>
  <c r="P730" i="1"/>
  <c r="O730" i="1"/>
  <c r="DD729" i="1"/>
  <c r="DC729" i="1"/>
  <c r="DB729" i="1"/>
  <c r="DA729" i="1"/>
  <c r="CZ729" i="1"/>
  <c r="CY729" i="1"/>
  <c r="CX729" i="1"/>
  <c r="CW729" i="1"/>
  <c r="CV729" i="1"/>
  <c r="CU729" i="1"/>
  <c r="CT729" i="1"/>
  <c r="CS729" i="1"/>
  <c r="CR729" i="1"/>
  <c r="CQ729" i="1"/>
  <c r="CP729" i="1"/>
  <c r="CO729" i="1"/>
  <c r="CN729" i="1"/>
  <c r="CM729" i="1"/>
  <c r="CL729" i="1"/>
  <c r="CK729" i="1"/>
  <c r="CJ729" i="1"/>
  <c r="CI729" i="1"/>
  <c r="CH729" i="1"/>
  <c r="CG729" i="1"/>
  <c r="CF729" i="1"/>
  <c r="CE729" i="1"/>
  <c r="CD729" i="1"/>
  <c r="CC729" i="1"/>
  <c r="CB729" i="1"/>
  <c r="CA729" i="1"/>
  <c r="BZ729" i="1"/>
  <c r="BY729" i="1"/>
  <c r="BX729" i="1"/>
  <c r="BW729" i="1"/>
  <c r="BV729" i="1"/>
  <c r="BU729" i="1"/>
  <c r="BT729" i="1"/>
  <c r="BS729" i="1"/>
  <c r="BR729" i="1"/>
  <c r="BQ729" i="1"/>
  <c r="BP729" i="1"/>
  <c r="BO729" i="1"/>
  <c r="BN729" i="1"/>
  <c r="BM729" i="1"/>
  <c r="BL729" i="1"/>
  <c r="BK729" i="1"/>
  <c r="BJ729" i="1"/>
  <c r="BI729" i="1"/>
  <c r="BH729" i="1"/>
  <c r="BG729" i="1"/>
  <c r="BF729" i="1"/>
  <c r="BE729" i="1"/>
  <c r="BD729" i="1"/>
  <c r="BC729" i="1"/>
  <c r="BB729" i="1"/>
  <c r="BA729" i="1"/>
  <c r="AZ729" i="1"/>
  <c r="AY729" i="1"/>
  <c r="AX729" i="1"/>
  <c r="AW729" i="1"/>
  <c r="AV729" i="1"/>
  <c r="AU729" i="1"/>
  <c r="AT729" i="1"/>
  <c r="AS729" i="1"/>
  <c r="AR729" i="1"/>
  <c r="AQ729" i="1"/>
  <c r="AP729" i="1"/>
  <c r="AO729" i="1"/>
  <c r="AN729" i="1"/>
  <c r="AM729" i="1"/>
  <c r="AL729" i="1"/>
  <c r="AK729" i="1"/>
  <c r="AJ729" i="1"/>
  <c r="AI729" i="1"/>
  <c r="AH729" i="1"/>
  <c r="AG729" i="1"/>
  <c r="AF729" i="1"/>
  <c r="AE729" i="1"/>
  <c r="AD729" i="1"/>
  <c r="AC729" i="1"/>
  <c r="AB729" i="1"/>
  <c r="AA729" i="1"/>
  <c r="Z729" i="1"/>
  <c r="Y729" i="1"/>
  <c r="X729" i="1"/>
  <c r="W729" i="1"/>
  <c r="V729" i="1"/>
  <c r="U729" i="1"/>
  <c r="T729" i="1"/>
  <c r="S729" i="1"/>
  <c r="Q729" i="1"/>
  <c r="P729" i="1"/>
  <c r="O729" i="1"/>
  <c r="DD728" i="1"/>
  <c r="DC728" i="1"/>
  <c r="DB728" i="1"/>
  <c r="DA728" i="1"/>
  <c r="CZ728" i="1"/>
  <c r="CY728" i="1"/>
  <c r="CX728" i="1"/>
  <c r="CW728" i="1"/>
  <c r="CV728" i="1"/>
  <c r="CU728" i="1"/>
  <c r="CT728" i="1"/>
  <c r="CS728" i="1"/>
  <c r="CR728" i="1"/>
  <c r="CQ728" i="1"/>
  <c r="CP728" i="1"/>
  <c r="CO728" i="1"/>
  <c r="CN728" i="1"/>
  <c r="CM728" i="1"/>
  <c r="CL728" i="1"/>
  <c r="CK728" i="1"/>
  <c r="CJ728" i="1"/>
  <c r="CI728" i="1"/>
  <c r="CH728" i="1"/>
  <c r="CG728" i="1"/>
  <c r="CF728" i="1"/>
  <c r="CE728" i="1"/>
  <c r="CD728" i="1"/>
  <c r="CC728" i="1"/>
  <c r="CB728" i="1"/>
  <c r="CA728" i="1"/>
  <c r="BZ728" i="1"/>
  <c r="BY728" i="1"/>
  <c r="BX728" i="1"/>
  <c r="BW728" i="1"/>
  <c r="BV728" i="1"/>
  <c r="BU728" i="1"/>
  <c r="BT728" i="1"/>
  <c r="BS728" i="1"/>
  <c r="BR728" i="1"/>
  <c r="BQ728" i="1"/>
  <c r="BP728" i="1"/>
  <c r="BO728" i="1"/>
  <c r="BN728" i="1"/>
  <c r="BM728" i="1"/>
  <c r="BL728" i="1"/>
  <c r="BK728" i="1"/>
  <c r="BJ728" i="1"/>
  <c r="BI728" i="1"/>
  <c r="BH728" i="1"/>
  <c r="BG728" i="1"/>
  <c r="BF728" i="1"/>
  <c r="BE728" i="1"/>
  <c r="BD728" i="1"/>
  <c r="BC728" i="1"/>
  <c r="BB728" i="1"/>
  <c r="BA728" i="1"/>
  <c r="AZ728" i="1"/>
  <c r="AY728" i="1"/>
  <c r="AX728" i="1"/>
  <c r="AW728" i="1"/>
  <c r="AV728" i="1"/>
  <c r="AU728" i="1"/>
  <c r="AT728" i="1"/>
  <c r="AS728" i="1"/>
  <c r="AR728" i="1"/>
  <c r="AQ728" i="1"/>
  <c r="AP728" i="1"/>
  <c r="AO728" i="1"/>
  <c r="AN728" i="1"/>
  <c r="AM728" i="1"/>
  <c r="AL728" i="1"/>
  <c r="AK728" i="1"/>
  <c r="AJ728" i="1"/>
  <c r="AI728" i="1"/>
  <c r="AH728" i="1"/>
  <c r="AG728" i="1"/>
  <c r="AF728" i="1"/>
  <c r="AE728" i="1"/>
  <c r="AD728" i="1"/>
  <c r="AC728" i="1"/>
  <c r="AB728" i="1"/>
  <c r="AA728" i="1"/>
  <c r="Z728" i="1"/>
  <c r="Y728" i="1"/>
  <c r="X728" i="1"/>
  <c r="W728" i="1"/>
  <c r="V728" i="1"/>
  <c r="U728" i="1"/>
  <c r="T728" i="1"/>
  <c r="S728" i="1"/>
  <c r="Q728" i="1"/>
  <c r="P728" i="1"/>
  <c r="O728" i="1"/>
  <c r="DD727" i="1"/>
  <c r="DC727" i="1"/>
  <c r="DB727" i="1"/>
  <c r="DA727" i="1"/>
  <c r="CZ727" i="1"/>
  <c r="CY727" i="1"/>
  <c r="CX727" i="1"/>
  <c r="CW727" i="1"/>
  <c r="CV727" i="1"/>
  <c r="CU727" i="1"/>
  <c r="CT727" i="1"/>
  <c r="CS727" i="1"/>
  <c r="CR727" i="1"/>
  <c r="CQ727" i="1"/>
  <c r="CP727" i="1"/>
  <c r="CO727" i="1"/>
  <c r="CN727" i="1"/>
  <c r="CM727" i="1"/>
  <c r="CL727" i="1"/>
  <c r="CK727" i="1"/>
  <c r="CJ727" i="1"/>
  <c r="CI727" i="1"/>
  <c r="CH727" i="1"/>
  <c r="CG727" i="1"/>
  <c r="CF727" i="1"/>
  <c r="CE727" i="1"/>
  <c r="CD727" i="1"/>
  <c r="CC727" i="1"/>
  <c r="CB727" i="1"/>
  <c r="CA727" i="1"/>
  <c r="BZ727" i="1"/>
  <c r="BY727" i="1"/>
  <c r="BX727" i="1"/>
  <c r="BW727" i="1"/>
  <c r="BV727" i="1"/>
  <c r="BU727" i="1"/>
  <c r="BT727" i="1"/>
  <c r="BS727" i="1"/>
  <c r="BR727" i="1"/>
  <c r="BQ727" i="1"/>
  <c r="BP727" i="1"/>
  <c r="BO727" i="1"/>
  <c r="BN727" i="1"/>
  <c r="BM727" i="1"/>
  <c r="BL727" i="1"/>
  <c r="BK727" i="1"/>
  <c r="BJ727" i="1"/>
  <c r="BI727" i="1"/>
  <c r="BH727" i="1"/>
  <c r="BG727" i="1"/>
  <c r="BF727" i="1"/>
  <c r="BE727" i="1"/>
  <c r="BD727" i="1"/>
  <c r="BC727" i="1"/>
  <c r="BB727" i="1"/>
  <c r="BA727" i="1"/>
  <c r="AZ727" i="1"/>
  <c r="AY727" i="1"/>
  <c r="AX727" i="1"/>
  <c r="AW727" i="1"/>
  <c r="AV727" i="1"/>
  <c r="AU727" i="1"/>
  <c r="AT727" i="1"/>
  <c r="AS727" i="1"/>
  <c r="AR727" i="1"/>
  <c r="AQ727" i="1"/>
  <c r="AP727" i="1"/>
  <c r="AO727" i="1"/>
  <c r="AN727" i="1"/>
  <c r="AM727" i="1"/>
  <c r="AL727" i="1"/>
  <c r="AK727" i="1"/>
  <c r="AJ727" i="1"/>
  <c r="AI727" i="1"/>
  <c r="AH727" i="1"/>
  <c r="AG727" i="1"/>
  <c r="AF727" i="1"/>
  <c r="AE727" i="1"/>
  <c r="AD727" i="1"/>
  <c r="AC727" i="1"/>
  <c r="AB727" i="1"/>
  <c r="AA727" i="1"/>
  <c r="Z727" i="1"/>
  <c r="Y727" i="1"/>
  <c r="X727" i="1"/>
  <c r="W727" i="1"/>
  <c r="V727" i="1"/>
  <c r="U727" i="1"/>
  <c r="T727" i="1"/>
  <c r="S727" i="1"/>
  <c r="Q727" i="1"/>
  <c r="P727" i="1"/>
  <c r="O727" i="1"/>
  <c r="DD726" i="1"/>
  <c r="DC726" i="1"/>
  <c r="DB726" i="1"/>
  <c r="DA726" i="1"/>
  <c r="CZ726" i="1"/>
  <c r="CY726" i="1"/>
  <c r="CX726" i="1"/>
  <c r="CW726" i="1"/>
  <c r="CV726" i="1"/>
  <c r="CU726" i="1"/>
  <c r="CT726" i="1"/>
  <c r="CS726" i="1"/>
  <c r="CR726" i="1"/>
  <c r="CQ726" i="1"/>
  <c r="CP726" i="1"/>
  <c r="CO726" i="1"/>
  <c r="CN726" i="1"/>
  <c r="CM726" i="1"/>
  <c r="CL726" i="1"/>
  <c r="CK726" i="1"/>
  <c r="CJ726" i="1"/>
  <c r="CI726" i="1"/>
  <c r="CH726" i="1"/>
  <c r="CG726" i="1"/>
  <c r="CF726" i="1"/>
  <c r="CE726" i="1"/>
  <c r="CD726" i="1"/>
  <c r="CC726" i="1"/>
  <c r="CB726" i="1"/>
  <c r="CA726" i="1"/>
  <c r="BZ726" i="1"/>
  <c r="BY726" i="1"/>
  <c r="BX726" i="1"/>
  <c r="BW726" i="1"/>
  <c r="BV726" i="1"/>
  <c r="BU726" i="1"/>
  <c r="BT726" i="1"/>
  <c r="BS726" i="1"/>
  <c r="BR726" i="1"/>
  <c r="BQ726" i="1"/>
  <c r="BP726" i="1"/>
  <c r="BO726" i="1"/>
  <c r="BN726" i="1"/>
  <c r="BM726" i="1"/>
  <c r="BL726" i="1"/>
  <c r="BK726" i="1"/>
  <c r="BJ726" i="1"/>
  <c r="BI726" i="1"/>
  <c r="BH726" i="1"/>
  <c r="BG726" i="1"/>
  <c r="BF726" i="1"/>
  <c r="BE726" i="1"/>
  <c r="BD726" i="1"/>
  <c r="BC726" i="1"/>
  <c r="BB726" i="1"/>
  <c r="BA726" i="1"/>
  <c r="AZ726" i="1"/>
  <c r="AY726" i="1"/>
  <c r="AX726" i="1"/>
  <c r="AW726" i="1"/>
  <c r="AV726" i="1"/>
  <c r="AU726" i="1"/>
  <c r="AT726" i="1"/>
  <c r="AS726" i="1"/>
  <c r="AR726" i="1"/>
  <c r="AQ726" i="1"/>
  <c r="AP726" i="1"/>
  <c r="AO726" i="1"/>
  <c r="AN726" i="1"/>
  <c r="AM726" i="1"/>
  <c r="AL726" i="1"/>
  <c r="AK726" i="1"/>
  <c r="AJ726" i="1"/>
  <c r="AI726" i="1"/>
  <c r="AH726" i="1"/>
  <c r="AG726" i="1"/>
  <c r="AF726" i="1"/>
  <c r="AE726" i="1"/>
  <c r="AD726" i="1"/>
  <c r="AC726" i="1"/>
  <c r="AB726" i="1"/>
  <c r="AA726" i="1"/>
  <c r="Z726" i="1"/>
  <c r="Y726" i="1"/>
  <c r="X726" i="1"/>
  <c r="W726" i="1"/>
  <c r="V726" i="1"/>
  <c r="U726" i="1"/>
  <c r="T726" i="1"/>
  <c r="S726" i="1"/>
  <c r="Q726" i="1"/>
  <c r="P726" i="1"/>
  <c r="O726" i="1"/>
  <c r="DD725" i="1"/>
  <c r="DC725" i="1"/>
  <c r="DB725" i="1"/>
  <c r="DA725" i="1"/>
  <c r="CZ725" i="1"/>
  <c r="CY725" i="1"/>
  <c r="CX725" i="1"/>
  <c r="CW725" i="1"/>
  <c r="CV725" i="1"/>
  <c r="CU725" i="1"/>
  <c r="CT725" i="1"/>
  <c r="CS725" i="1"/>
  <c r="CR725" i="1"/>
  <c r="CQ725" i="1"/>
  <c r="CP725" i="1"/>
  <c r="CO725" i="1"/>
  <c r="CN725" i="1"/>
  <c r="CM725" i="1"/>
  <c r="CL725" i="1"/>
  <c r="CK725" i="1"/>
  <c r="CJ725" i="1"/>
  <c r="CI725" i="1"/>
  <c r="CH725" i="1"/>
  <c r="CG725" i="1"/>
  <c r="CF725" i="1"/>
  <c r="CE725" i="1"/>
  <c r="CD725" i="1"/>
  <c r="CC725" i="1"/>
  <c r="CB725" i="1"/>
  <c r="CA725" i="1"/>
  <c r="BZ725" i="1"/>
  <c r="BY725" i="1"/>
  <c r="BX725" i="1"/>
  <c r="BW725" i="1"/>
  <c r="BV725" i="1"/>
  <c r="BU725" i="1"/>
  <c r="BT725" i="1"/>
  <c r="BS725" i="1"/>
  <c r="BR725" i="1"/>
  <c r="BQ725" i="1"/>
  <c r="BP725" i="1"/>
  <c r="BO725" i="1"/>
  <c r="BN725" i="1"/>
  <c r="BM725" i="1"/>
  <c r="BL725" i="1"/>
  <c r="BK725" i="1"/>
  <c r="BJ725" i="1"/>
  <c r="BI725" i="1"/>
  <c r="BH725" i="1"/>
  <c r="BG725" i="1"/>
  <c r="BF725" i="1"/>
  <c r="BE725" i="1"/>
  <c r="BD725" i="1"/>
  <c r="BC725" i="1"/>
  <c r="BB725" i="1"/>
  <c r="BA725" i="1"/>
  <c r="AZ725" i="1"/>
  <c r="AY725" i="1"/>
  <c r="AX725" i="1"/>
  <c r="AW725" i="1"/>
  <c r="AV725" i="1"/>
  <c r="AU725" i="1"/>
  <c r="AT725" i="1"/>
  <c r="AS725" i="1"/>
  <c r="AR725" i="1"/>
  <c r="AQ725" i="1"/>
  <c r="AP725" i="1"/>
  <c r="AO725" i="1"/>
  <c r="AN725" i="1"/>
  <c r="AM725" i="1"/>
  <c r="AL725" i="1"/>
  <c r="AK725" i="1"/>
  <c r="AJ725" i="1"/>
  <c r="AI725" i="1"/>
  <c r="AH725" i="1"/>
  <c r="AG725" i="1"/>
  <c r="AF725" i="1"/>
  <c r="AE725" i="1"/>
  <c r="AD725" i="1"/>
  <c r="AC725" i="1"/>
  <c r="AB725" i="1"/>
  <c r="AA725" i="1"/>
  <c r="Z725" i="1"/>
  <c r="Y725" i="1"/>
  <c r="X725" i="1"/>
  <c r="W725" i="1"/>
  <c r="V725" i="1"/>
  <c r="U725" i="1"/>
  <c r="T725" i="1"/>
  <c r="S725" i="1"/>
  <c r="Q725" i="1"/>
  <c r="P725" i="1"/>
  <c r="O725" i="1"/>
  <c r="DD724" i="1"/>
  <c r="DC724" i="1"/>
  <c r="DB724" i="1"/>
  <c r="DA724" i="1"/>
  <c r="CZ724" i="1"/>
  <c r="CY724" i="1"/>
  <c r="CX724" i="1"/>
  <c r="CW724" i="1"/>
  <c r="CV724" i="1"/>
  <c r="CU724" i="1"/>
  <c r="CT724" i="1"/>
  <c r="CS724" i="1"/>
  <c r="CR724" i="1"/>
  <c r="CQ724" i="1"/>
  <c r="CP724" i="1"/>
  <c r="CO724" i="1"/>
  <c r="CN724" i="1"/>
  <c r="CM724" i="1"/>
  <c r="CL724" i="1"/>
  <c r="CK724" i="1"/>
  <c r="CJ724" i="1"/>
  <c r="CI724" i="1"/>
  <c r="CH724" i="1"/>
  <c r="CG724" i="1"/>
  <c r="CF724" i="1"/>
  <c r="CE724" i="1"/>
  <c r="CD724" i="1"/>
  <c r="CC724" i="1"/>
  <c r="CB724" i="1"/>
  <c r="CA724" i="1"/>
  <c r="BZ724" i="1"/>
  <c r="BY724" i="1"/>
  <c r="BX724" i="1"/>
  <c r="BW724" i="1"/>
  <c r="BV724" i="1"/>
  <c r="BU724" i="1"/>
  <c r="BT724" i="1"/>
  <c r="BS724" i="1"/>
  <c r="BR724" i="1"/>
  <c r="BQ724" i="1"/>
  <c r="BP724" i="1"/>
  <c r="BO724" i="1"/>
  <c r="BN724" i="1"/>
  <c r="BM724" i="1"/>
  <c r="BL724" i="1"/>
  <c r="BK724" i="1"/>
  <c r="BJ724" i="1"/>
  <c r="BI724" i="1"/>
  <c r="BH724" i="1"/>
  <c r="BG724" i="1"/>
  <c r="BF724" i="1"/>
  <c r="BE724" i="1"/>
  <c r="BD724" i="1"/>
  <c r="BC724" i="1"/>
  <c r="BB724" i="1"/>
  <c r="BA724" i="1"/>
  <c r="AZ724" i="1"/>
  <c r="AY724" i="1"/>
  <c r="AX724" i="1"/>
  <c r="AW724" i="1"/>
  <c r="AV724" i="1"/>
  <c r="AU724" i="1"/>
  <c r="AT724" i="1"/>
  <c r="AS724" i="1"/>
  <c r="AR724" i="1"/>
  <c r="AQ724" i="1"/>
  <c r="AP724" i="1"/>
  <c r="AO724" i="1"/>
  <c r="AN724" i="1"/>
  <c r="AM724" i="1"/>
  <c r="AL724" i="1"/>
  <c r="AK724" i="1"/>
  <c r="AJ724" i="1"/>
  <c r="AI724" i="1"/>
  <c r="AH724" i="1"/>
  <c r="AG724" i="1"/>
  <c r="AF724" i="1"/>
  <c r="AE724" i="1"/>
  <c r="AD724" i="1"/>
  <c r="AC724" i="1"/>
  <c r="AB724" i="1"/>
  <c r="AA724" i="1"/>
  <c r="Z724" i="1"/>
  <c r="Y724" i="1"/>
  <c r="X724" i="1"/>
  <c r="W724" i="1"/>
  <c r="V724" i="1"/>
  <c r="U724" i="1"/>
  <c r="T724" i="1"/>
  <c r="S724" i="1"/>
  <c r="Q724" i="1"/>
  <c r="P724" i="1"/>
  <c r="O724" i="1"/>
  <c r="DD723" i="1"/>
  <c r="DC723" i="1"/>
  <c r="DB723" i="1"/>
  <c r="DA723" i="1"/>
  <c r="CZ723" i="1"/>
  <c r="CY723" i="1"/>
  <c r="CX723" i="1"/>
  <c r="CW723" i="1"/>
  <c r="CV723" i="1"/>
  <c r="CU723" i="1"/>
  <c r="CT723" i="1"/>
  <c r="CS723" i="1"/>
  <c r="CR723" i="1"/>
  <c r="CQ723" i="1"/>
  <c r="CP723" i="1"/>
  <c r="CO723" i="1"/>
  <c r="CN723" i="1"/>
  <c r="CM723" i="1"/>
  <c r="CL723" i="1"/>
  <c r="CK723" i="1"/>
  <c r="CJ723" i="1"/>
  <c r="CI723" i="1"/>
  <c r="CH723" i="1"/>
  <c r="CG723" i="1"/>
  <c r="CF723" i="1"/>
  <c r="CE723" i="1"/>
  <c r="CD723" i="1"/>
  <c r="CC723" i="1"/>
  <c r="CB723" i="1"/>
  <c r="CA723" i="1"/>
  <c r="BZ723" i="1"/>
  <c r="BY723" i="1"/>
  <c r="BX723" i="1"/>
  <c r="BW723" i="1"/>
  <c r="BV723" i="1"/>
  <c r="BU723" i="1"/>
  <c r="BT723" i="1"/>
  <c r="BS723" i="1"/>
  <c r="BR723" i="1"/>
  <c r="BQ723" i="1"/>
  <c r="BP723" i="1"/>
  <c r="BO723" i="1"/>
  <c r="BN723" i="1"/>
  <c r="BM723" i="1"/>
  <c r="BL723" i="1"/>
  <c r="BK723" i="1"/>
  <c r="BJ723" i="1"/>
  <c r="BI723" i="1"/>
  <c r="BH723" i="1"/>
  <c r="BG723" i="1"/>
  <c r="BF723" i="1"/>
  <c r="BE723" i="1"/>
  <c r="BD723" i="1"/>
  <c r="BC723" i="1"/>
  <c r="BB723" i="1"/>
  <c r="BA723" i="1"/>
  <c r="AZ723" i="1"/>
  <c r="AY723" i="1"/>
  <c r="AX723" i="1"/>
  <c r="AW723" i="1"/>
  <c r="AV723" i="1"/>
  <c r="AU723" i="1"/>
  <c r="AT723" i="1"/>
  <c r="AS723" i="1"/>
  <c r="AR723" i="1"/>
  <c r="AQ723" i="1"/>
  <c r="AP723" i="1"/>
  <c r="AO723" i="1"/>
  <c r="AN723" i="1"/>
  <c r="AM723" i="1"/>
  <c r="AL723" i="1"/>
  <c r="AK723" i="1"/>
  <c r="AJ723" i="1"/>
  <c r="AI723" i="1"/>
  <c r="AH723" i="1"/>
  <c r="AG723" i="1"/>
  <c r="AF723" i="1"/>
  <c r="AE723" i="1"/>
  <c r="AD723" i="1"/>
  <c r="AC723" i="1"/>
  <c r="AB723" i="1"/>
  <c r="AA723" i="1"/>
  <c r="Z723" i="1"/>
  <c r="Y723" i="1"/>
  <c r="X723" i="1"/>
  <c r="W723" i="1"/>
  <c r="V723" i="1"/>
  <c r="U723" i="1"/>
  <c r="T723" i="1"/>
  <c r="S723" i="1"/>
  <c r="Q723" i="1"/>
  <c r="P723" i="1"/>
  <c r="O723" i="1"/>
  <c r="DD722" i="1"/>
  <c r="DC722" i="1"/>
  <c r="DB722" i="1"/>
  <c r="DA722" i="1"/>
  <c r="CZ722" i="1"/>
  <c r="CY722" i="1"/>
  <c r="CX722" i="1"/>
  <c r="CW722" i="1"/>
  <c r="CV722" i="1"/>
  <c r="CU722" i="1"/>
  <c r="CT722" i="1"/>
  <c r="CS722" i="1"/>
  <c r="CR722" i="1"/>
  <c r="CQ722" i="1"/>
  <c r="CP722" i="1"/>
  <c r="CO722" i="1"/>
  <c r="CN722" i="1"/>
  <c r="CM722" i="1"/>
  <c r="CL722" i="1"/>
  <c r="CK722" i="1"/>
  <c r="CJ722" i="1"/>
  <c r="CI722" i="1"/>
  <c r="CH722" i="1"/>
  <c r="CG722" i="1"/>
  <c r="CF722" i="1"/>
  <c r="CE722" i="1"/>
  <c r="CD722" i="1"/>
  <c r="CC722" i="1"/>
  <c r="CB722" i="1"/>
  <c r="CA722" i="1"/>
  <c r="BZ722" i="1"/>
  <c r="BY722" i="1"/>
  <c r="BX722" i="1"/>
  <c r="BW722" i="1"/>
  <c r="BV722" i="1"/>
  <c r="BU722" i="1"/>
  <c r="BT722" i="1"/>
  <c r="BS722" i="1"/>
  <c r="BR722" i="1"/>
  <c r="BQ722" i="1"/>
  <c r="BP722" i="1"/>
  <c r="BO722" i="1"/>
  <c r="BN722" i="1"/>
  <c r="BM722" i="1"/>
  <c r="BL722" i="1"/>
  <c r="BK722" i="1"/>
  <c r="BJ722" i="1"/>
  <c r="BI722" i="1"/>
  <c r="BH722" i="1"/>
  <c r="BG722" i="1"/>
  <c r="BF722" i="1"/>
  <c r="BE722" i="1"/>
  <c r="BD722" i="1"/>
  <c r="BC722" i="1"/>
  <c r="BB722" i="1"/>
  <c r="BA722" i="1"/>
  <c r="AZ722" i="1"/>
  <c r="AY722" i="1"/>
  <c r="AX722" i="1"/>
  <c r="AW722" i="1"/>
  <c r="AV722" i="1"/>
  <c r="AU722" i="1"/>
  <c r="AT722" i="1"/>
  <c r="AS722" i="1"/>
  <c r="AR722" i="1"/>
  <c r="AQ722" i="1"/>
  <c r="AP722" i="1"/>
  <c r="AO722" i="1"/>
  <c r="AN722" i="1"/>
  <c r="AM722" i="1"/>
  <c r="AL722" i="1"/>
  <c r="AK722" i="1"/>
  <c r="AJ722" i="1"/>
  <c r="AI722" i="1"/>
  <c r="AH722" i="1"/>
  <c r="AG722" i="1"/>
  <c r="AF722" i="1"/>
  <c r="AE722" i="1"/>
  <c r="AD722" i="1"/>
  <c r="AC722" i="1"/>
  <c r="AB722" i="1"/>
  <c r="AA722" i="1"/>
  <c r="Z722" i="1"/>
  <c r="Y722" i="1"/>
  <c r="X722" i="1"/>
  <c r="W722" i="1"/>
  <c r="V722" i="1"/>
  <c r="U722" i="1"/>
  <c r="T722" i="1"/>
  <c r="S722" i="1"/>
  <c r="Q722" i="1"/>
  <c r="P722" i="1"/>
  <c r="O722" i="1"/>
  <c r="DD721" i="1"/>
  <c r="DC721" i="1"/>
  <c r="DB721" i="1"/>
  <c r="DA721" i="1"/>
  <c r="CZ721" i="1"/>
  <c r="CY721" i="1"/>
  <c r="CX721" i="1"/>
  <c r="CW721" i="1"/>
  <c r="CV721" i="1"/>
  <c r="CU721" i="1"/>
  <c r="CT721" i="1"/>
  <c r="CS721" i="1"/>
  <c r="CR721" i="1"/>
  <c r="CQ721" i="1"/>
  <c r="CP721" i="1"/>
  <c r="CO721" i="1"/>
  <c r="CN721" i="1"/>
  <c r="CM721" i="1"/>
  <c r="CL721" i="1"/>
  <c r="CK721" i="1"/>
  <c r="CJ721" i="1"/>
  <c r="CI721" i="1"/>
  <c r="CH721" i="1"/>
  <c r="CG721" i="1"/>
  <c r="CF721" i="1"/>
  <c r="CE721" i="1"/>
  <c r="CD721" i="1"/>
  <c r="CC721" i="1"/>
  <c r="CB721" i="1"/>
  <c r="CA721" i="1"/>
  <c r="BZ721" i="1"/>
  <c r="BY721" i="1"/>
  <c r="BX721" i="1"/>
  <c r="BW721" i="1"/>
  <c r="BV721" i="1"/>
  <c r="BU721" i="1"/>
  <c r="BT721" i="1"/>
  <c r="BS721" i="1"/>
  <c r="BR721" i="1"/>
  <c r="BQ721" i="1"/>
  <c r="BP721" i="1"/>
  <c r="BO721" i="1"/>
  <c r="BN721" i="1"/>
  <c r="BM721" i="1"/>
  <c r="BL721" i="1"/>
  <c r="BK721" i="1"/>
  <c r="BJ721" i="1"/>
  <c r="BI721" i="1"/>
  <c r="BH721" i="1"/>
  <c r="BG721" i="1"/>
  <c r="BF721" i="1"/>
  <c r="BE721" i="1"/>
  <c r="BD721" i="1"/>
  <c r="BC721" i="1"/>
  <c r="BB721" i="1"/>
  <c r="BA721" i="1"/>
  <c r="AZ721" i="1"/>
  <c r="AY721" i="1"/>
  <c r="AX721" i="1"/>
  <c r="AW721" i="1"/>
  <c r="AV721" i="1"/>
  <c r="AU721" i="1"/>
  <c r="AT721" i="1"/>
  <c r="AS721" i="1"/>
  <c r="AR721" i="1"/>
  <c r="AQ721" i="1"/>
  <c r="AP721" i="1"/>
  <c r="AO721" i="1"/>
  <c r="AN721" i="1"/>
  <c r="AM721" i="1"/>
  <c r="AL721" i="1"/>
  <c r="AK721" i="1"/>
  <c r="AJ721" i="1"/>
  <c r="AI721" i="1"/>
  <c r="AH721" i="1"/>
  <c r="AG721" i="1"/>
  <c r="AF721" i="1"/>
  <c r="AE721" i="1"/>
  <c r="AD721" i="1"/>
  <c r="AC721" i="1"/>
  <c r="AB721" i="1"/>
  <c r="AA721" i="1"/>
  <c r="Z721" i="1"/>
  <c r="Y721" i="1"/>
  <c r="X721" i="1"/>
  <c r="W721" i="1"/>
  <c r="V721" i="1"/>
  <c r="U721" i="1"/>
  <c r="T721" i="1"/>
  <c r="S721" i="1"/>
  <c r="Q721" i="1"/>
  <c r="P721" i="1"/>
  <c r="O721" i="1"/>
  <c r="DD720" i="1"/>
  <c r="DC720" i="1"/>
  <c r="DB720" i="1"/>
  <c r="DA720" i="1"/>
  <c r="CZ720" i="1"/>
  <c r="CY720" i="1"/>
  <c r="CX720" i="1"/>
  <c r="CW720" i="1"/>
  <c r="CV720" i="1"/>
  <c r="CU720" i="1"/>
  <c r="CT720" i="1"/>
  <c r="CS720" i="1"/>
  <c r="CR720" i="1"/>
  <c r="CQ720" i="1"/>
  <c r="CP720" i="1"/>
  <c r="CO720" i="1"/>
  <c r="CN720" i="1"/>
  <c r="CM720" i="1"/>
  <c r="CL720" i="1"/>
  <c r="CK720" i="1"/>
  <c r="CJ720" i="1"/>
  <c r="CI720" i="1"/>
  <c r="CH720" i="1"/>
  <c r="CG720" i="1"/>
  <c r="CF720" i="1"/>
  <c r="CE720" i="1"/>
  <c r="CD720" i="1"/>
  <c r="CC720" i="1"/>
  <c r="CB720" i="1"/>
  <c r="CA720" i="1"/>
  <c r="BZ720" i="1"/>
  <c r="BY720" i="1"/>
  <c r="BX720" i="1"/>
  <c r="BW720" i="1"/>
  <c r="BV720" i="1"/>
  <c r="BU720" i="1"/>
  <c r="BT720" i="1"/>
  <c r="BS720" i="1"/>
  <c r="BR720" i="1"/>
  <c r="BQ720" i="1"/>
  <c r="BP720" i="1"/>
  <c r="BO720" i="1"/>
  <c r="BN720" i="1"/>
  <c r="BM720" i="1"/>
  <c r="BL720" i="1"/>
  <c r="BK720" i="1"/>
  <c r="BJ720" i="1"/>
  <c r="BI720" i="1"/>
  <c r="BH720" i="1"/>
  <c r="BG720" i="1"/>
  <c r="BF720" i="1"/>
  <c r="BE720" i="1"/>
  <c r="BD720" i="1"/>
  <c r="BC720" i="1"/>
  <c r="BB720" i="1"/>
  <c r="BA720" i="1"/>
  <c r="AZ720" i="1"/>
  <c r="AY720" i="1"/>
  <c r="AX720" i="1"/>
  <c r="AW720" i="1"/>
  <c r="AV720" i="1"/>
  <c r="AU720" i="1"/>
  <c r="AT720" i="1"/>
  <c r="AS720" i="1"/>
  <c r="AR720" i="1"/>
  <c r="AQ720" i="1"/>
  <c r="AP720" i="1"/>
  <c r="AO720" i="1"/>
  <c r="AN720" i="1"/>
  <c r="AM720" i="1"/>
  <c r="AL720" i="1"/>
  <c r="AK720" i="1"/>
  <c r="AJ720" i="1"/>
  <c r="AI720" i="1"/>
  <c r="AH720" i="1"/>
  <c r="AG720" i="1"/>
  <c r="AF720" i="1"/>
  <c r="AE720" i="1"/>
  <c r="AD720" i="1"/>
  <c r="AC720" i="1"/>
  <c r="AB720" i="1"/>
  <c r="AA720" i="1"/>
  <c r="Z720" i="1"/>
  <c r="Y720" i="1"/>
  <c r="X720" i="1"/>
  <c r="W720" i="1"/>
  <c r="V720" i="1"/>
  <c r="U720" i="1"/>
  <c r="T720" i="1"/>
  <c r="S720" i="1"/>
  <c r="Q720" i="1"/>
  <c r="P720" i="1"/>
  <c r="O720" i="1"/>
  <c r="DD719" i="1"/>
  <c r="DC719" i="1"/>
  <c r="DB719" i="1"/>
  <c r="DA719" i="1"/>
  <c r="CZ719" i="1"/>
  <c r="CY719" i="1"/>
  <c r="CX719" i="1"/>
  <c r="CW719" i="1"/>
  <c r="CV719" i="1"/>
  <c r="CU719" i="1"/>
  <c r="CT719" i="1"/>
  <c r="CS719" i="1"/>
  <c r="CR719" i="1"/>
  <c r="CQ719" i="1"/>
  <c r="CP719" i="1"/>
  <c r="CO719" i="1"/>
  <c r="CN719" i="1"/>
  <c r="CM719" i="1"/>
  <c r="CL719" i="1"/>
  <c r="CK719" i="1"/>
  <c r="CJ719" i="1"/>
  <c r="CI719" i="1"/>
  <c r="CH719" i="1"/>
  <c r="CG719" i="1"/>
  <c r="CF719" i="1"/>
  <c r="CE719" i="1"/>
  <c r="CD719" i="1"/>
  <c r="CC719" i="1"/>
  <c r="CB719" i="1"/>
  <c r="CA719" i="1"/>
  <c r="BZ719" i="1"/>
  <c r="BY719" i="1"/>
  <c r="BX719" i="1"/>
  <c r="BW719" i="1"/>
  <c r="BV719" i="1"/>
  <c r="BU719" i="1"/>
  <c r="BT719" i="1"/>
  <c r="BS719" i="1"/>
  <c r="BR719" i="1"/>
  <c r="BQ719" i="1"/>
  <c r="BP719" i="1"/>
  <c r="BO719" i="1"/>
  <c r="BN719" i="1"/>
  <c r="BM719" i="1"/>
  <c r="BL719" i="1"/>
  <c r="BK719" i="1"/>
  <c r="BJ719" i="1"/>
  <c r="BI719" i="1"/>
  <c r="BH719" i="1"/>
  <c r="BG719" i="1"/>
  <c r="BF719" i="1"/>
  <c r="BE719" i="1"/>
  <c r="BD719" i="1"/>
  <c r="BC719" i="1"/>
  <c r="BB719" i="1"/>
  <c r="BA719" i="1"/>
  <c r="AZ719" i="1"/>
  <c r="AY719" i="1"/>
  <c r="AX719" i="1"/>
  <c r="AW719" i="1"/>
  <c r="AV719" i="1"/>
  <c r="AU719" i="1"/>
  <c r="AT719" i="1"/>
  <c r="AS719" i="1"/>
  <c r="AR719" i="1"/>
  <c r="AQ719" i="1"/>
  <c r="AP719" i="1"/>
  <c r="AO719" i="1"/>
  <c r="AN719" i="1"/>
  <c r="AM719" i="1"/>
  <c r="AL719" i="1"/>
  <c r="AK719" i="1"/>
  <c r="AJ719" i="1"/>
  <c r="AI719" i="1"/>
  <c r="AH719" i="1"/>
  <c r="AG719" i="1"/>
  <c r="AF719" i="1"/>
  <c r="AE719" i="1"/>
  <c r="AD719" i="1"/>
  <c r="AC719" i="1"/>
  <c r="AB719" i="1"/>
  <c r="AA719" i="1"/>
  <c r="Z719" i="1"/>
  <c r="Y719" i="1"/>
  <c r="X719" i="1"/>
  <c r="W719" i="1"/>
  <c r="V719" i="1"/>
  <c r="U719" i="1"/>
  <c r="T719" i="1"/>
  <c r="S719" i="1"/>
  <c r="Q719" i="1"/>
  <c r="P719" i="1"/>
  <c r="O719" i="1"/>
  <c r="DD718" i="1"/>
  <c r="DC718" i="1"/>
  <c r="DB718" i="1"/>
  <c r="DA718" i="1"/>
  <c r="CZ718" i="1"/>
  <c r="CY718" i="1"/>
  <c r="CX718" i="1"/>
  <c r="CW718" i="1"/>
  <c r="CV718" i="1"/>
  <c r="CU718" i="1"/>
  <c r="CT718" i="1"/>
  <c r="CS718" i="1"/>
  <c r="CR718" i="1"/>
  <c r="CQ718" i="1"/>
  <c r="CP718" i="1"/>
  <c r="CO718" i="1"/>
  <c r="CN718" i="1"/>
  <c r="CM718" i="1"/>
  <c r="CL718" i="1"/>
  <c r="CK718" i="1"/>
  <c r="CJ718" i="1"/>
  <c r="CI718" i="1"/>
  <c r="CH718" i="1"/>
  <c r="CG718" i="1"/>
  <c r="CF718" i="1"/>
  <c r="CE718" i="1"/>
  <c r="CD718" i="1"/>
  <c r="CC718" i="1"/>
  <c r="CB718" i="1"/>
  <c r="CA718" i="1"/>
  <c r="BZ718" i="1"/>
  <c r="BY718" i="1"/>
  <c r="BX718" i="1"/>
  <c r="BW718" i="1"/>
  <c r="BV718" i="1"/>
  <c r="BU718" i="1"/>
  <c r="BT718" i="1"/>
  <c r="BS718" i="1"/>
  <c r="BR718" i="1"/>
  <c r="BQ718" i="1"/>
  <c r="BP718" i="1"/>
  <c r="BO718" i="1"/>
  <c r="BN718" i="1"/>
  <c r="BM718" i="1"/>
  <c r="BL718" i="1"/>
  <c r="BK718" i="1"/>
  <c r="BJ718" i="1"/>
  <c r="BI718" i="1"/>
  <c r="BH718" i="1"/>
  <c r="BG718" i="1"/>
  <c r="BF718" i="1"/>
  <c r="BE718" i="1"/>
  <c r="BD718" i="1"/>
  <c r="BC718" i="1"/>
  <c r="BB718" i="1"/>
  <c r="BA718" i="1"/>
  <c r="AZ718" i="1"/>
  <c r="AY718" i="1"/>
  <c r="AX718" i="1"/>
  <c r="AW718" i="1"/>
  <c r="AV718" i="1"/>
  <c r="AU718" i="1"/>
  <c r="AT718" i="1"/>
  <c r="AS718" i="1"/>
  <c r="AR718" i="1"/>
  <c r="AQ718" i="1"/>
  <c r="AP718" i="1"/>
  <c r="AO718" i="1"/>
  <c r="AN718" i="1"/>
  <c r="AM718" i="1"/>
  <c r="AL718" i="1"/>
  <c r="AK718" i="1"/>
  <c r="AJ718" i="1"/>
  <c r="AI718" i="1"/>
  <c r="AH718" i="1"/>
  <c r="AG718" i="1"/>
  <c r="AF718" i="1"/>
  <c r="AE718" i="1"/>
  <c r="AD718" i="1"/>
  <c r="AC718" i="1"/>
  <c r="AB718" i="1"/>
  <c r="AA718" i="1"/>
  <c r="Z718" i="1"/>
  <c r="Y718" i="1"/>
  <c r="X718" i="1"/>
  <c r="W718" i="1"/>
  <c r="V718" i="1"/>
  <c r="U718" i="1"/>
  <c r="T718" i="1"/>
  <c r="S718" i="1"/>
  <c r="Q718" i="1"/>
  <c r="P718" i="1"/>
  <c r="O718" i="1"/>
  <c r="DD717" i="1"/>
  <c r="DC717" i="1"/>
  <c r="DB717" i="1"/>
  <c r="DA717" i="1"/>
  <c r="CZ717" i="1"/>
  <c r="CY717" i="1"/>
  <c r="CX717" i="1"/>
  <c r="CW717" i="1"/>
  <c r="CV717" i="1"/>
  <c r="CU717" i="1"/>
  <c r="CT717" i="1"/>
  <c r="CS717" i="1"/>
  <c r="CR717" i="1"/>
  <c r="CQ717" i="1"/>
  <c r="CP717" i="1"/>
  <c r="CO717" i="1"/>
  <c r="CN717" i="1"/>
  <c r="CM717" i="1"/>
  <c r="CL717" i="1"/>
  <c r="CK717" i="1"/>
  <c r="CJ717" i="1"/>
  <c r="CI717" i="1"/>
  <c r="CH717" i="1"/>
  <c r="CG717" i="1"/>
  <c r="CF717" i="1"/>
  <c r="CE717" i="1"/>
  <c r="CD717" i="1"/>
  <c r="CC717" i="1"/>
  <c r="CB717" i="1"/>
  <c r="CA717" i="1"/>
  <c r="BZ717" i="1"/>
  <c r="BY717" i="1"/>
  <c r="BX717" i="1"/>
  <c r="BW717" i="1"/>
  <c r="BV717" i="1"/>
  <c r="BU717" i="1"/>
  <c r="BT717" i="1"/>
  <c r="BS717" i="1"/>
  <c r="BR717" i="1"/>
  <c r="BQ717" i="1"/>
  <c r="BP717" i="1"/>
  <c r="BO717" i="1"/>
  <c r="BN717" i="1"/>
  <c r="BM717" i="1"/>
  <c r="BL717" i="1"/>
  <c r="BK717" i="1"/>
  <c r="BJ717" i="1"/>
  <c r="BI717" i="1"/>
  <c r="BH717" i="1"/>
  <c r="BG717" i="1"/>
  <c r="BF717" i="1"/>
  <c r="BE717" i="1"/>
  <c r="BD717" i="1"/>
  <c r="BC717" i="1"/>
  <c r="BB717" i="1"/>
  <c r="BA717" i="1"/>
  <c r="AZ717" i="1"/>
  <c r="AY717" i="1"/>
  <c r="AX717" i="1"/>
  <c r="AW717" i="1"/>
  <c r="AV717" i="1"/>
  <c r="AU717" i="1"/>
  <c r="AT717" i="1"/>
  <c r="AS717" i="1"/>
  <c r="AR717" i="1"/>
  <c r="AQ717" i="1"/>
  <c r="AP717" i="1"/>
  <c r="AO717" i="1"/>
  <c r="AN717" i="1"/>
  <c r="AM717" i="1"/>
  <c r="AL717" i="1"/>
  <c r="AK717" i="1"/>
  <c r="AJ717" i="1"/>
  <c r="AI717" i="1"/>
  <c r="AH717" i="1"/>
  <c r="AG717" i="1"/>
  <c r="AF717" i="1"/>
  <c r="AE717" i="1"/>
  <c r="AD717" i="1"/>
  <c r="AC717" i="1"/>
  <c r="AB717" i="1"/>
  <c r="AA717" i="1"/>
  <c r="Z717" i="1"/>
  <c r="Y717" i="1"/>
  <c r="X717" i="1"/>
  <c r="W717" i="1"/>
  <c r="V717" i="1"/>
  <c r="U717" i="1"/>
  <c r="T717" i="1"/>
  <c r="S717" i="1"/>
  <c r="Q717" i="1"/>
  <c r="P717" i="1"/>
  <c r="O717" i="1"/>
  <c r="DD716" i="1"/>
  <c r="DC716" i="1"/>
  <c r="DB716" i="1"/>
  <c r="DA716" i="1"/>
  <c r="CZ716" i="1"/>
  <c r="CY716" i="1"/>
  <c r="CX716" i="1"/>
  <c r="CW716" i="1"/>
  <c r="CV716" i="1"/>
  <c r="CU716" i="1"/>
  <c r="CT716" i="1"/>
  <c r="CS716" i="1"/>
  <c r="CR716" i="1"/>
  <c r="CQ716" i="1"/>
  <c r="CP716" i="1"/>
  <c r="CO716" i="1"/>
  <c r="CN716" i="1"/>
  <c r="CM716" i="1"/>
  <c r="CL716" i="1"/>
  <c r="CK716" i="1"/>
  <c r="CJ716" i="1"/>
  <c r="CI716" i="1"/>
  <c r="CH716" i="1"/>
  <c r="CG716" i="1"/>
  <c r="CF716" i="1"/>
  <c r="CE716" i="1"/>
  <c r="CD716" i="1"/>
  <c r="CC716" i="1"/>
  <c r="CB716" i="1"/>
  <c r="CA716" i="1"/>
  <c r="BZ716" i="1"/>
  <c r="BY716" i="1"/>
  <c r="BX716" i="1"/>
  <c r="BW716" i="1"/>
  <c r="BV716" i="1"/>
  <c r="BU716" i="1"/>
  <c r="BT716" i="1"/>
  <c r="BS716" i="1"/>
  <c r="BR716" i="1"/>
  <c r="BQ716" i="1"/>
  <c r="BP716" i="1"/>
  <c r="BO716" i="1"/>
  <c r="BN716" i="1"/>
  <c r="BM716" i="1"/>
  <c r="BL716" i="1"/>
  <c r="BK716" i="1"/>
  <c r="BJ716" i="1"/>
  <c r="BI716" i="1"/>
  <c r="BH716" i="1"/>
  <c r="BG716" i="1"/>
  <c r="BF716" i="1"/>
  <c r="BE716" i="1"/>
  <c r="BD716" i="1"/>
  <c r="BC716" i="1"/>
  <c r="BB716" i="1"/>
  <c r="BA716" i="1"/>
  <c r="AZ716" i="1"/>
  <c r="AY716" i="1"/>
  <c r="AX716" i="1"/>
  <c r="AW716" i="1"/>
  <c r="AV716" i="1"/>
  <c r="AU716" i="1"/>
  <c r="AT716" i="1"/>
  <c r="AS716" i="1"/>
  <c r="AR716" i="1"/>
  <c r="AQ716" i="1"/>
  <c r="AP716" i="1"/>
  <c r="AO716" i="1"/>
  <c r="AN716" i="1"/>
  <c r="AM716" i="1"/>
  <c r="AL716" i="1"/>
  <c r="AK716" i="1"/>
  <c r="AJ716" i="1"/>
  <c r="AI716" i="1"/>
  <c r="AH716" i="1"/>
  <c r="AG716" i="1"/>
  <c r="AF716" i="1"/>
  <c r="AE716" i="1"/>
  <c r="AD716" i="1"/>
  <c r="AC716" i="1"/>
  <c r="AB716" i="1"/>
  <c r="AA716" i="1"/>
  <c r="Z716" i="1"/>
  <c r="Y716" i="1"/>
  <c r="X716" i="1"/>
  <c r="W716" i="1"/>
  <c r="V716" i="1"/>
  <c r="U716" i="1"/>
  <c r="T716" i="1"/>
  <c r="S716" i="1"/>
  <c r="Q716" i="1"/>
  <c r="P716" i="1"/>
  <c r="O716" i="1"/>
  <c r="DD715" i="1"/>
  <c r="DC715" i="1"/>
  <c r="DB715" i="1"/>
  <c r="DA715" i="1"/>
  <c r="CZ715" i="1"/>
  <c r="CY715" i="1"/>
  <c r="CX715" i="1"/>
  <c r="CW715" i="1"/>
  <c r="CV715" i="1"/>
  <c r="CU715" i="1"/>
  <c r="CT715" i="1"/>
  <c r="CS715" i="1"/>
  <c r="CR715" i="1"/>
  <c r="CQ715" i="1"/>
  <c r="CP715" i="1"/>
  <c r="CO715" i="1"/>
  <c r="CN715" i="1"/>
  <c r="CM715" i="1"/>
  <c r="CL715" i="1"/>
  <c r="CK715" i="1"/>
  <c r="CJ715" i="1"/>
  <c r="CI715" i="1"/>
  <c r="CH715" i="1"/>
  <c r="CG715" i="1"/>
  <c r="CF715" i="1"/>
  <c r="CE715" i="1"/>
  <c r="CD715" i="1"/>
  <c r="CC715" i="1"/>
  <c r="CB715" i="1"/>
  <c r="CA715" i="1"/>
  <c r="BZ715" i="1"/>
  <c r="BY715" i="1"/>
  <c r="BX715" i="1"/>
  <c r="BW715" i="1"/>
  <c r="BV715" i="1"/>
  <c r="BU715" i="1"/>
  <c r="BT715" i="1"/>
  <c r="BS715" i="1"/>
  <c r="BR715" i="1"/>
  <c r="BQ715" i="1"/>
  <c r="BP715" i="1"/>
  <c r="BO715" i="1"/>
  <c r="BN715" i="1"/>
  <c r="BM715" i="1"/>
  <c r="BL715" i="1"/>
  <c r="BK715" i="1"/>
  <c r="BJ715" i="1"/>
  <c r="BI715" i="1"/>
  <c r="BH715" i="1"/>
  <c r="BG715" i="1"/>
  <c r="BF715" i="1"/>
  <c r="BE715" i="1"/>
  <c r="BD715" i="1"/>
  <c r="BC715" i="1"/>
  <c r="BB715" i="1"/>
  <c r="BA715" i="1"/>
  <c r="AZ715" i="1"/>
  <c r="AY715" i="1"/>
  <c r="AX715" i="1"/>
  <c r="AW715" i="1"/>
  <c r="AV715" i="1"/>
  <c r="AU715" i="1"/>
  <c r="AT715" i="1"/>
  <c r="AS715" i="1"/>
  <c r="AR715" i="1"/>
  <c r="AQ715" i="1"/>
  <c r="AP715" i="1"/>
  <c r="AO715" i="1"/>
  <c r="AN715" i="1"/>
  <c r="AM715" i="1"/>
  <c r="AL715" i="1"/>
  <c r="AK715" i="1"/>
  <c r="AJ715" i="1"/>
  <c r="AI715" i="1"/>
  <c r="AH715" i="1"/>
  <c r="AG715" i="1"/>
  <c r="AF715" i="1"/>
  <c r="AE715" i="1"/>
  <c r="AD715" i="1"/>
  <c r="AC715" i="1"/>
  <c r="AB715" i="1"/>
  <c r="AA715" i="1"/>
  <c r="Z715" i="1"/>
  <c r="Y715" i="1"/>
  <c r="X715" i="1"/>
  <c r="W715" i="1"/>
  <c r="V715" i="1"/>
  <c r="U715" i="1"/>
  <c r="T715" i="1"/>
  <c r="S715" i="1"/>
  <c r="Q715" i="1"/>
  <c r="P715" i="1"/>
  <c r="O715" i="1"/>
  <c r="DD714" i="1"/>
  <c r="DC714" i="1"/>
  <c r="DB714" i="1"/>
  <c r="DA714" i="1"/>
  <c r="CZ714" i="1"/>
  <c r="CY714" i="1"/>
  <c r="CX714" i="1"/>
  <c r="CW714" i="1"/>
  <c r="CV714" i="1"/>
  <c r="CU714" i="1"/>
  <c r="CT714" i="1"/>
  <c r="CS714" i="1"/>
  <c r="CR714" i="1"/>
  <c r="CQ714" i="1"/>
  <c r="CP714" i="1"/>
  <c r="CO714" i="1"/>
  <c r="CN714" i="1"/>
  <c r="CM714" i="1"/>
  <c r="CL714" i="1"/>
  <c r="CK714" i="1"/>
  <c r="CJ714" i="1"/>
  <c r="CI714" i="1"/>
  <c r="CH714" i="1"/>
  <c r="CG714" i="1"/>
  <c r="CF714" i="1"/>
  <c r="CE714" i="1"/>
  <c r="CD714" i="1"/>
  <c r="CC714" i="1"/>
  <c r="CB714" i="1"/>
  <c r="CA714" i="1"/>
  <c r="BZ714" i="1"/>
  <c r="BY714" i="1"/>
  <c r="BX714" i="1"/>
  <c r="BW714" i="1"/>
  <c r="BV714" i="1"/>
  <c r="BU714" i="1"/>
  <c r="BT714" i="1"/>
  <c r="BS714" i="1"/>
  <c r="BR714" i="1"/>
  <c r="BQ714" i="1"/>
  <c r="BP714" i="1"/>
  <c r="BO714" i="1"/>
  <c r="BN714" i="1"/>
  <c r="BM714" i="1"/>
  <c r="BL714" i="1"/>
  <c r="BK714" i="1"/>
  <c r="BJ714" i="1"/>
  <c r="BI714" i="1"/>
  <c r="BH714" i="1"/>
  <c r="BG714" i="1"/>
  <c r="BF714" i="1"/>
  <c r="BE714" i="1"/>
  <c r="BD714" i="1"/>
  <c r="BC714" i="1"/>
  <c r="BB714" i="1"/>
  <c r="BA714" i="1"/>
  <c r="AZ714" i="1"/>
  <c r="AY714" i="1"/>
  <c r="AX714" i="1"/>
  <c r="AW714" i="1"/>
  <c r="AV714" i="1"/>
  <c r="AU714" i="1"/>
  <c r="AT714" i="1"/>
  <c r="AS714" i="1"/>
  <c r="AR714" i="1"/>
  <c r="AQ714" i="1"/>
  <c r="AP714" i="1"/>
  <c r="AO714" i="1"/>
  <c r="AN714" i="1"/>
  <c r="AM714" i="1"/>
  <c r="AL714" i="1"/>
  <c r="AK714" i="1"/>
  <c r="AJ714" i="1"/>
  <c r="AI714" i="1"/>
  <c r="AH714" i="1"/>
  <c r="AG714" i="1"/>
  <c r="AF714" i="1"/>
  <c r="AE714" i="1"/>
  <c r="AD714" i="1"/>
  <c r="AC714" i="1"/>
  <c r="AB714" i="1"/>
  <c r="AA714" i="1"/>
  <c r="Z714" i="1"/>
  <c r="Y714" i="1"/>
  <c r="X714" i="1"/>
  <c r="W714" i="1"/>
  <c r="V714" i="1"/>
  <c r="U714" i="1"/>
  <c r="T714" i="1"/>
  <c r="S714" i="1"/>
  <c r="Q714" i="1"/>
  <c r="P714" i="1"/>
  <c r="O714" i="1"/>
  <c r="DD713" i="1"/>
  <c r="DC713" i="1"/>
  <c r="DB713" i="1"/>
  <c r="DA713" i="1"/>
  <c r="CZ713" i="1"/>
  <c r="CY713" i="1"/>
  <c r="CX713" i="1"/>
  <c r="CW713" i="1"/>
  <c r="CV713" i="1"/>
  <c r="CU713" i="1"/>
  <c r="CT713" i="1"/>
  <c r="CS713" i="1"/>
  <c r="CR713" i="1"/>
  <c r="CQ713" i="1"/>
  <c r="CP713" i="1"/>
  <c r="CO713" i="1"/>
  <c r="CN713" i="1"/>
  <c r="CM713" i="1"/>
  <c r="CL713" i="1"/>
  <c r="CK713" i="1"/>
  <c r="CJ713" i="1"/>
  <c r="CI713" i="1"/>
  <c r="CH713" i="1"/>
  <c r="CG713" i="1"/>
  <c r="CF713" i="1"/>
  <c r="CE713" i="1"/>
  <c r="CD713" i="1"/>
  <c r="CC713" i="1"/>
  <c r="CB713" i="1"/>
  <c r="CA713" i="1"/>
  <c r="BZ713" i="1"/>
  <c r="BY713" i="1"/>
  <c r="BX713" i="1"/>
  <c r="BW713" i="1"/>
  <c r="BV713" i="1"/>
  <c r="BU713" i="1"/>
  <c r="BT713" i="1"/>
  <c r="BS713" i="1"/>
  <c r="BR713" i="1"/>
  <c r="BQ713" i="1"/>
  <c r="BP713" i="1"/>
  <c r="BO713" i="1"/>
  <c r="BN713" i="1"/>
  <c r="BM713" i="1"/>
  <c r="BL713" i="1"/>
  <c r="BK713" i="1"/>
  <c r="BJ713" i="1"/>
  <c r="BI713" i="1"/>
  <c r="BH713" i="1"/>
  <c r="BG713" i="1"/>
  <c r="BF713" i="1"/>
  <c r="BE713" i="1"/>
  <c r="BD713" i="1"/>
  <c r="BC713" i="1"/>
  <c r="BB713" i="1"/>
  <c r="BA713" i="1"/>
  <c r="AZ713" i="1"/>
  <c r="AY713" i="1"/>
  <c r="AX713" i="1"/>
  <c r="AW713" i="1"/>
  <c r="AV713" i="1"/>
  <c r="AU713" i="1"/>
  <c r="AT713" i="1"/>
  <c r="AS713" i="1"/>
  <c r="AR713" i="1"/>
  <c r="AQ713" i="1"/>
  <c r="AP713" i="1"/>
  <c r="AO713" i="1"/>
  <c r="AN713" i="1"/>
  <c r="AM713" i="1"/>
  <c r="AL713" i="1"/>
  <c r="AK713" i="1"/>
  <c r="AJ713" i="1"/>
  <c r="AI713" i="1"/>
  <c r="AH713" i="1"/>
  <c r="AG713" i="1"/>
  <c r="AF713" i="1"/>
  <c r="AE713" i="1"/>
  <c r="AD713" i="1"/>
  <c r="AC713" i="1"/>
  <c r="AB713" i="1"/>
  <c r="AA713" i="1"/>
  <c r="Z713" i="1"/>
  <c r="Y713" i="1"/>
  <c r="X713" i="1"/>
  <c r="W713" i="1"/>
  <c r="V713" i="1"/>
  <c r="U713" i="1"/>
  <c r="T713" i="1"/>
  <c r="S713" i="1"/>
  <c r="Q713" i="1"/>
  <c r="P713" i="1"/>
  <c r="O713" i="1"/>
  <c r="DD712" i="1"/>
  <c r="DC712" i="1"/>
  <c r="DB712" i="1"/>
  <c r="DA712" i="1"/>
  <c r="CZ712" i="1"/>
  <c r="CY712" i="1"/>
  <c r="CX712" i="1"/>
  <c r="CW712" i="1"/>
  <c r="CV712" i="1"/>
  <c r="CU712" i="1"/>
  <c r="CT712" i="1"/>
  <c r="CS712" i="1"/>
  <c r="CR712" i="1"/>
  <c r="CQ712" i="1"/>
  <c r="CP712" i="1"/>
  <c r="CO712" i="1"/>
  <c r="CN712" i="1"/>
  <c r="CM712" i="1"/>
  <c r="CL712" i="1"/>
  <c r="CK712" i="1"/>
  <c r="CJ712" i="1"/>
  <c r="CI712" i="1"/>
  <c r="CH712" i="1"/>
  <c r="CG712" i="1"/>
  <c r="CF712" i="1"/>
  <c r="CE712" i="1"/>
  <c r="CD712" i="1"/>
  <c r="CC712" i="1"/>
  <c r="CB712" i="1"/>
  <c r="CA712" i="1"/>
  <c r="BZ712" i="1"/>
  <c r="BY712" i="1"/>
  <c r="BX712" i="1"/>
  <c r="BW712" i="1"/>
  <c r="BV712" i="1"/>
  <c r="BU712" i="1"/>
  <c r="BT712" i="1"/>
  <c r="BS712" i="1"/>
  <c r="BR712" i="1"/>
  <c r="BQ712" i="1"/>
  <c r="BP712" i="1"/>
  <c r="BO712" i="1"/>
  <c r="BN712" i="1"/>
  <c r="BM712" i="1"/>
  <c r="BL712" i="1"/>
  <c r="BK712" i="1"/>
  <c r="BJ712" i="1"/>
  <c r="BI712" i="1"/>
  <c r="BH712" i="1"/>
  <c r="BG712" i="1"/>
  <c r="BF712" i="1"/>
  <c r="BE712" i="1"/>
  <c r="BD712" i="1"/>
  <c r="BC712" i="1"/>
  <c r="BB712" i="1"/>
  <c r="BA712" i="1"/>
  <c r="AZ712" i="1"/>
  <c r="AY712" i="1"/>
  <c r="AX712" i="1"/>
  <c r="AW712" i="1"/>
  <c r="AV712" i="1"/>
  <c r="AU712" i="1"/>
  <c r="AT712" i="1"/>
  <c r="AS712" i="1"/>
  <c r="AR712" i="1"/>
  <c r="AQ712" i="1"/>
  <c r="AP712" i="1"/>
  <c r="AO712" i="1"/>
  <c r="AN712" i="1"/>
  <c r="AM712" i="1"/>
  <c r="AL712" i="1"/>
  <c r="AK712" i="1"/>
  <c r="AJ712" i="1"/>
  <c r="AI712" i="1"/>
  <c r="AH712" i="1"/>
  <c r="AG712" i="1"/>
  <c r="AF712" i="1"/>
  <c r="AE712" i="1"/>
  <c r="AD712" i="1"/>
  <c r="AC712" i="1"/>
  <c r="AB712" i="1"/>
  <c r="AA712" i="1"/>
  <c r="Z712" i="1"/>
  <c r="Y712" i="1"/>
  <c r="X712" i="1"/>
  <c r="W712" i="1"/>
  <c r="V712" i="1"/>
  <c r="U712" i="1"/>
  <c r="T712" i="1"/>
  <c r="S712" i="1"/>
  <c r="Q712" i="1"/>
  <c r="P712" i="1"/>
  <c r="O712" i="1"/>
  <c r="DD711" i="1"/>
  <c r="DC711" i="1"/>
  <c r="DB711" i="1"/>
  <c r="DA711" i="1"/>
  <c r="CZ711" i="1"/>
  <c r="CY711" i="1"/>
  <c r="CX711" i="1"/>
  <c r="CW711" i="1"/>
  <c r="CV711" i="1"/>
  <c r="CU711" i="1"/>
  <c r="CT711" i="1"/>
  <c r="CS711" i="1"/>
  <c r="CR711" i="1"/>
  <c r="CQ711" i="1"/>
  <c r="CP711" i="1"/>
  <c r="CO711" i="1"/>
  <c r="CN711" i="1"/>
  <c r="CM711" i="1"/>
  <c r="CL711" i="1"/>
  <c r="CK711" i="1"/>
  <c r="CJ711" i="1"/>
  <c r="CI711" i="1"/>
  <c r="CH711" i="1"/>
  <c r="CG711" i="1"/>
  <c r="CF711" i="1"/>
  <c r="CE711" i="1"/>
  <c r="CD711" i="1"/>
  <c r="CC711" i="1"/>
  <c r="CB711" i="1"/>
  <c r="CA711" i="1"/>
  <c r="BZ711" i="1"/>
  <c r="BY711" i="1"/>
  <c r="BX711" i="1"/>
  <c r="BW711" i="1"/>
  <c r="BV711" i="1"/>
  <c r="BU711" i="1"/>
  <c r="BT711" i="1"/>
  <c r="BS711" i="1"/>
  <c r="BR711" i="1"/>
  <c r="BQ711" i="1"/>
  <c r="BP711" i="1"/>
  <c r="BO711" i="1"/>
  <c r="BN711" i="1"/>
  <c r="BM711" i="1"/>
  <c r="BL711" i="1"/>
  <c r="BK711" i="1"/>
  <c r="BJ711" i="1"/>
  <c r="BI711" i="1"/>
  <c r="BH711" i="1"/>
  <c r="BG711" i="1"/>
  <c r="BF711" i="1"/>
  <c r="BE711" i="1"/>
  <c r="BD711" i="1"/>
  <c r="BC711" i="1"/>
  <c r="BB711" i="1"/>
  <c r="BA711" i="1"/>
  <c r="AZ711" i="1"/>
  <c r="AY711" i="1"/>
  <c r="AX711" i="1"/>
  <c r="AW711" i="1"/>
  <c r="AV711" i="1"/>
  <c r="AU711" i="1"/>
  <c r="AT711" i="1"/>
  <c r="AS711" i="1"/>
  <c r="AR711" i="1"/>
  <c r="AQ711" i="1"/>
  <c r="AP711" i="1"/>
  <c r="AO711" i="1"/>
  <c r="AN711" i="1"/>
  <c r="AM711" i="1"/>
  <c r="AL711" i="1"/>
  <c r="AK711" i="1"/>
  <c r="AJ711" i="1"/>
  <c r="AI711" i="1"/>
  <c r="AH711" i="1"/>
  <c r="AG711" i="1"/>
  <c r="AF711" i="1"/>
  <c r="AE711" i="1"/>
  <c r="AD711" i="1"/>
  <c r="AC711" i="1"/>
  <c r="AB711" i="1"/>
  <c r="AA711" i="1"/>
  <c r="Z711" i="1"/>
  <c r="Y711" i="1"/>
  <c r="X711" i="1"/>
  <c r="W711" i="1"/>
  <c r="V711" i="1"/>
  <c r="U711" i="1"/>
  <c r="T711" i="1"/>
  <c r="S711" i="1"/>
  <c r="Q711" i="1"/>
  <c r="P711" i="1"/>
  <c r="O711" i="1"/>
  <c r="DD710" i="1"/>
  <c r="DC710" i="1"/>
  <c r="DB710" i="1"/>
  <c r="DA710" i="1"/>
  <c r="CZ710" i="1"/>
  <c r="CY710" i="1"/>
  <c r="CX710" i="1"/>
  <c r="CW710" i="1"/>
  <c r="CV710" i="1"/>
  <c r="CU710" i="1"/>
  <c r="CT710" i="1"/>
  <c r="CS710" i="1"/>
  <c r="CR710" i="1"/>
  <c r="CQ710" i="1"/>
  <c r="CP710" i="1"/>
  <c r="CO710" i="1"/>
  <c r="CN710" i="1"/>
  <c r="CM710" i="1"/>
  <c r="CL710" i="1"/>
  <c r="CK710" i="1"/>
  <c r="CJ710" i="1"/>
  <c r="CI710" i="1"/>
  <c r="CH710" i="1"/>
  <c r="CG710" i="1"/>
  <c r="CF710" i="1"/>
  <c r="CE710" i="1"/>
  <c r="CD710" i="1"/>
  <c r="CC710" i="1"/>
  <c r="CB710" i="1"/>
  <c r="CA710" i="1"/>
  <c r="BZ710" i="1"/>
  <c r="BY710" i="1"/>
  <c r="BX710" i="1"/>
  <c r="BW710" i="1"/>
  <c r="BV710" i="1"/>
  <c r="BU710" i="1"/>
  <c r="BT710" i="1"/>
  <c r="BS710" i="1"/>
  <c r="BR710" i="1"/>
  <c r="BQ710" i="1"/>
  <c r="BP710" i="1"/>
  <c r="BO710" i="1"/>
  <c r="BN710" i="1"/>
  <c r="BM710" i="1"/>
  <c r="BL710" i="1"/>
  <c r="BK710" i="1"/>
  <c r="BJ710" i="1"/>
  <c r="BI710" i="1"/>
  <c r="BH710" i="1"/>
  <c r="BG710" i="1"/>
  <c r="BF710" i="1"/>
  <c r="BE710" i="1"/>
  <c r="BD710" i="1"/>
  <c r="BC710" i="1"/>
  <c r="BB710" i="1"/>
  <c r="BA710" i="1"/>
  <c r="AZ710" i="1"/>
  <c r="AY710" i="1"/>
  <c r="AX710" i="1"/>
  <c r="AW710" i="1"/>
  <c r="AV710" i="1"/>
  <c r="AU710" i="1"/>
  <c r="AT710" i="1"/>
  <c r="AS710" i="1"/>
  <c r="AR710" i="1"/>
  <c r="AQ710" i="1"/>
  <c r="AP710" i="1"/>
  <c r="AO710" i="1"/>
  <c r="AN710" i="1"/>
  <c r="AM710" i="1"/>
  <c r="AL710" i="1"/>
  <c r="AK710" i="1"/>
  <c r="AJ710" i="1"/>
  <c r="AI710" i="1"/>
  <c r="AH710" i="1"/>
  <c r="AG710" i="1"/>
  <c r="AF710" i="1"/>
  <c r="AE710" i="1"/>
  <c r="AD710" i="1"/>
  <c r="AC710" i="1"/>
  <c r="AB710" i="1"/>
  <c r="AA710" i="1"/>
  <c r="Z710" i="1"/>
  <c r="Y710" i="1"/>
  <c r="X710" i="1"/>
  <c r="W710" i="1"/>
  <c r="V710" i="1"/>
  <c r="U710" i="1"/>
  <c r="T710" i="1"/>
  <c r="S710" i="1"/>
  <c r="Q710" i="1"/>
  <c r="P710" i="1"/>
  <c r="O710" i="1"/>
  <c r="DD671" i="1"/>
  <c r="DC671" i="1"/>
  <c r="DB671" i="1"/>
  <c r="DA671" i="1"/>
  <c r="CZ671" i="1"/>
  <c r="CY671" i="1"/>
  <c r="CX671" i="1"/>
  <c r="CW671" i="1"/>
  <c r="CV671" i="1"/>
  <c r="CU671" i="1"/>
  <c r="CT671" i="1"/>
  <c r="CS671" i="1"/>
  <c r="CR671" i="1"/>
  <c r="CQ671" i="1"/>
  <c r="CP671" i="1"/>
  <c r="CO671" i="1"/>
  <c r="CN671" i="1"/>
  <c r="CM671" i="1"/>
  <c r="CL671" i="1"/>
  <c r="CK671" i="1"/>
  <c r="CJ671" i="1"/>
  <c r="CI671" i="1"/>
  <c r="CH671" i="1"/>
  <c r="CG671" i="1"/>
  <c r="CF671" i="1"/>
  <c r="CE671" i="1"/>
  <c r="CD671" i="1"/>
  <c r="CC671" i="1"/>
  <c r="CB671" i="1"/>
  <c r="CA671" i="1"/>
  <c r="BZ671" i="1"/>
  <c r="BY671" i="1"/>
  <c r="BX671" i="1"/>
  <c r="BW671" i="1"/>
  <c r="BV671" i="1"/>
  <c r="BU671" i="1"/>
  <c r="BT671" i="1"/>
  <c r="BS671" i="1"/>
  <c r="BR671" i="1"/>
  <c r="BQ671" i="1"/>
  <c r="BP671" i="1"/>
  <c r="BO671" i="1"/>
  <c r="BN671" i="1"/>
  <c r="BM671" i="1"/>
  <c r="BL671" i="1"/>
  <c r="BK671" i="1"/>
  <c r="BJ671" i="1"/>
  <c r="BI671" i="1"/>
  <c r="BH671" i="1"/>
  <c r="BG671" i="1"/>
  <c r="BF671" i="1"/>
  <c r="BE671" i="1"/>
  <c r="BD671" i="1"/>
  <c r="BC671" i="1"/>
  <c r="BB671" i="1"/>
  <c r="BA671" i="1"/>
  <c r="AZ671" i="1"/>
  <c r="AY671" i="1"/>
  <c r="AX671" i="1"/>
  <c r="AW671" i="1"/>
  <c r="AV671" i="1"/>
  <c r="AU671" i="1"/>
  <c r="AT671" i="1"/>
  <c r="AS671" i="1"/>
  <c r="AR671" i="1"/>
  <c r="AQ671" i="1"/>
  <c r="AP671" i="1"/>
  <c r="AO671" i="1"/>
  <c r="AN671" i="1"/>
  <c r="AM671" i="1"/>
  <c r="AL671" i="1"/>
  <c r="AK671" i="1"/>
  <c r="AJ671" i="1"/>
  <c r="AI671" i="1"/>
  <c r="AH671" i="1"/>
  <c r="AG671" i="1"/>
  <c r="AF671" i="1"/>
  <c r="AE671" i="1"/>
  <c r="AD671" i="1"/>
  <c r="AC671" i="1"/>
  <c r="AB671" i="1"/>
  <c r="AA671" i="1"/>
  <c r="Z671" i="1"/>
  <c r="Y671" i="1"/>
  <c r="X671" i="1"/>
  <c r="W671" i="1"/>
  <c r="V671" i="1"/>
  <c r="U671" i="1"/>
  <c r="T671" i="1"/>
  <c r="S671" i="1"/>
  <c r="Q671" i="1"/>
  <c r="P671" i="1"/>
  <c r="O671" i="1"/>
  <c r="DD670" i="1"/>
  <c r="DC670" i="1"/>
  <c r="DB670" i="1"/>
  <c r="DA670" i="1"/>
  <c r="CZ670" i="1"/>
  <c r="CY670" i="1"/>
  <c r="CX670" i="1"/>
  <c r="CW670" i="1"/>
  <c r="CV670" i="1"/>
  <c r="CU670" i="1"/>
  <c r="CT670" i="1"/>
  <c r="CS670" i="1"/>
  <c r="CR670" i="1"/>
  <c r="CQ670" i="1"/>
  <c r="CP670" i="1"/>
  <c r="CO670" i="1"/>
  <c r="CN670" i="1"/>
  <c r="CM670" i="1"/>
  <c r="CL670" i="1"/>
  <c r="CK670" i="1"/>
  <c r="CJ670" i="1"/>
  <c r="CI670" i="1"/>
  <c r="CH670" i="1"/>
  <c r="CG670" i="1"/>
  <c r="CF670" i="1"/>
  <c r="CE670" i="1"/>
  <c r="CD670" i="1"/>
  <c r="CC670" i="1"/>
  <c r="CB670" i="1"/>
  <c r="CA670" i="1"/>
  <c r="BZ670" i="1"/>
  <c r="BY670" i="1"/>
  <c r="BX670" i="1"/>
  <c r="BW670" i="1"/>
  <c r="BV670" i="1"/>
  <c r="BU670" i="1"/>
  <c r="BT670" i="1"/>
  <c r="BS670" i="1"/>
  <c r="BR670" i="1"/>
  <c r="BQ670" i="1"/>
  <c r="BP670" i="1"/>
  <c r="BO670" i="1"/>
  <c r="BN670" i="1"/>
  <c r="BM670" i="1"/>
  <c r="BL670" i="1"/>
  <c r="BK670" i="1"/>
  <c r="BJ670" i="1"/>
  <c r="BI670" i="1"/>
  <c r="BH670" i="1"/>
  <c r="BG670" i="1"/>
  <c r="BF670" i="1"/>
  <c r="BE670" i="1"/>
  <c r="BD670" i="1"/>
  <c r="BC670" i="1"/>
  <c r="BB670" i="1"/>
  <c r="BA670" i="1"/>
  <c r="AZ670" i="1"/>
  <c r="AY670" i="1"/>
  <c r="AX670" i="1"/>
  <c r="AW670" i="1"/>
  <c r="AV670" i="1"/>
  <c r="AU670" i="1"/>
  <c r="AT670" i="1"/>
  <c r="AS670" i="1"/>
  <c r="AR670" i="1"/>
  <c r="AQ670" i="1"/>
  <c r="AP670" i="1"/>
  <c r="AO670" i="1"/>
  <c r="AN670" i="1"/>
  <c r="AM670" i="1"/>
  <c r="AL670" i="1"/>
  <c r="AK670" i="1"/>
  <c r="AJ670" i="1"/>
  <c r="AI670" i="1"/>
  <c r="AH670" i="1"/>
  <c r="AG670" i="1"/>
  <c r="AF670" i="1"/>
  <c r="AE670" i="1"/>
  <c r="AD670" i="1"/>
  <c r="AC670" i="1"/>
  <c r="AB670" i="1"/>
  <c r="AA670" i="1"/>
  <c r="Z670" i="1"/>
  <c r="Y670" i="1"/>
  <c r="X670" i="1"/>
  <c r="W670" i="1"/>
  <c r="V670" i="1"/>
  <c r="U670" i="1"/>
  <c r="T670" i="1"/>
  <c r="S670" i="1"/>
  <c r="Q670" i="1"/>
  <c r="P670" i="1"/>
  <c r="O670" i="1"/>
  <c r="DD669" i="1"/>
  <c r="DC669" i="1"/>
  <c r="DB669" i="1"/>
  <c r="DA669" i="1"/>
  <c r="CZ669" i="1"/>
  <c r="CY669" i="1"/>
  <c r="CX669" i="1"/>
  <c r="CW669" i="1"/>
  <c r="CV669" i="1"/>
  <c r="CU669" i="1"/>
  <c r="CT669" i="1"/>
  <c r="CS669" i="1"/>
  <c r="CR669" i="1"/>
  <c r="CQ669" i="1"/>
  <c r="CP669" i="1"/>
  <c r="CO669" i="1"/>
  <c r="CN669" i="1"/>
  <c r="CM669" i="1"/>
  <c r="CL669" i="1"/>
  <c r="CK669" i="1"/>
  <c r="CJ669" i="1"/>
  <c r="CI669" i="1"/>
  <c r="CH669" i="1"/>
  <c r="CG669" i="1"/>
  <c r="CF669" i="1"/>
  <c r="CE669" i="1"/>
  <c r="CD669" i="1"/>
  <c r="CC669" i="1"/>
  <c r="CB669" i="1"/>
  <c r="CA669" i="1"/>
  <c r="BZ669" i="1"/>
  <c r="BY669" i="1"/>
  <c r="BX669" i="1"/>
  <c r="BW669" i="1"/>
  <c r="BV669" i="1"/>
  <c r="BU669" i="1"/>
  <c r="BT669" i="1"/>
  <c r="BS669" i="1"/>
  <c r="BR669" i="1"/>
  <c r="BQ669" i="1"/>
  <c r="BP669" i="1"/>
  <c r="BO669" i="1"/>
  <c r="BN669" i="1"/>
  <c r="BM669" i="1"/>
  <c r="BL669" i="1"/>
  <c r="BK669" i="1"/>
  <c r="BJ669" i="1"/>
  <c r="BI669" i="1"/>
  <c r="BH669" i="1"/>
  <c r="BG669" i="1"/>
  <c r="BF669" i="1"/>
  <c r="BE669" i="1"/>
  <c r="BD669" i="1"/>
  <c r="BC669" i="1"/>
  <c r="BB669" i="1"/>
  <c r="BA669" i="1"/>
  <c r="AZ669" i="1"/>
  <c r="AY669" i="1"/>
  <c r="AX669" i="1"/>
  <c r="AW669" i="1"/>
  <c r="AV669" i="1"/>
  <c r="AU669" i="1"/>
  <c r="AT669" i="1"/>
  <c r="AS669" i="1"/>
  <c r="AR669" i="1"/>
  <c r="AQ669" i="1"/>
  <c r="AP669" i="1"/>
  <c r="AO669" i="1"/>
  <c r="AN669" i="1"/>
  <c r="AM669" i="1"/>
  <c r="AL669" i="1"/>
  <c r="AK669" i="1"/>
  <c r="AJ669" i="1"/>
  <c r="AI669" i="1"/>
  <c r="AH669" i="1"/>
  <c r="AG669" i="1"/>
  <c r="AF669" i="1"/>
  <c r="AE669" i="1"/>
  <c r="AD669" i="1"/>
  <c r="AC669" i="1"/>
  <c r="AB669" i="1"/>
  <c r="AA669" i="1"/>
  <c r="Z669" i="1"/>
  <c r="Y669" i="1"/>
  <c r="X669" i="1"/>
  <c r="W669" i="1"/>
  <c r="V669" i="1"/>
  <c r="U669" i="1"/>
  <c r="T669" i="1"/>
  <c r="S669" i="1"/>
  <c r="Q669" i="1"/>
  <c r="P669" i="1"/>
  <c r="O669" i="1"/>
  <c r="DD709" i="1"/>
  <c r="DC709" i="1"/>
  <c r="DB709" i="1"/>
  <c r="DA709" i="1"/>
  <c r="CZ709" i="1"/>
  <c r="CY709" i="1"/>
  <c r="CX709" i="1"/>
  <c r="CW709" i="1"/>
  <c r="CV709" i="1"/>
  <c r="CU709" i="1"/>
  <c r="CT709" i="1"/>
  <c r="CS709" i="1"/>
  <c r="CR709" i="1"/>
  <c r="CQ709" i="1"/>
  <c r="CP709" i="1"/>
  <c r="CO709" i="1"/>
  <c r="CN709" i="1"/>
  <c r="CM709" i="1"/>
  <c r="CL709" i="1"/>
  <c r="CK709" i="1"/>
  <c r="CJ709" i="1"/>
  <c r="CI709" i="1"/>
  <c r="CH709" i="1"/>
  <c r="CG709" i="1"/>
  <c r="CF709" i="1"/>
  <c r="CE709" i="1"/>
  <c r="CD709" i="1"/>
  <c r="CC709" i="1"/>
  <c r="CB709" i="1"/>
  <c r="CA709" i="1"/>
  <c r="BZ709" i="1"/>
  <c r="BY709" i="1"/>
  <c r="BX709" i="1"/>
  <c r="BW709" i="1"/>
  <c r="BV709" i="1"/>
  <c r="BU709" i="1"/>
  <c r="BT709" i="1"/>
  <c r="BS709" i="1"/>
  <c r="BR709" i="1"/>
  <c r="BQ709" i="1"/>
  <c r="BP709" i="1"/>
  <c r="BO709" i="1"/>
  <c r="BN709" i="1"/>
  <c r="BM709" i="1"/>
  <c r="BL709" i="1"/>
  <c r="BK709" i="1"/>
  <c r="BJ709" i="1"/>
  <c r="BI709" i="1"/>
  <c r="BH709" i="1"/>
  <c r="BG709" i="1"/>
  <c r="BF709" i="1"/>
  <c r="BE709" i="1"/>
  <c r="BD709" i="1"/>
  <c r="BC709" i="1"/>
  <c r="BB709" i="1"/>
  <c r="BA709" i="1"/>
  <c r="AZ709" i="1"/>
  <c r="AY709" i="1"/>
  <c r="AX709" i="1"/>
  <c r="AW709" i="1"/>
  <c r="AV709" i="1"/>
  <c r="AU709" i="1"/>
  <c r="AT709" i="1"/>
  <c r="AS709" i="1"/>
  <c r="AR709" i="1"/>
  <c r="AQ709" i="1"/>
  <c r="AP709" i="1"/>
  <c r="AO709" i="1"/>
  <c r="AN709" i="1"/>
  <c r="AM709" i="1"/>
  <c r="AL709" i="1"/>
  <c r="AK709" i="1"/>
  <c r="AJ709" i="1"/>
  <c r="AI709" i="1"/>
  <c r="AH709" i="1"/>
  <c r="AG709" i="1"/>
  <c r="AF709" i="1"/>
  <c r="AE709" i="1"/>
  <c r="AD709" i="1"/>
  <c r="AC709" i="1"/>
  <c r="AB709" i="1"/>
  <c r="AA709" i="1"/>
  <c r="Z709" i="1"/>
  <c r="Y709" i="1"/>
  <c r="X709" i="1"/>
  <c r="W709" i="1"/>
  <c r="V709" i="1"/>
  <c r="U709" i="1"/>
  <c r="T709" i="1"/>
  <c r="S709" i="1"/>
  <c r="Q709" i="1"/>
  <c r="P709" i="1"/>
  <c r="O709" i="1"/>
  <c r="DD708" i="1"/>
  <c r="DC708" i="1"/>
  <c r="DB708" i="1"/>
  <c r="DA708" i="1"/>
  <c r="CZ708" i="1"/>
  <c r="CY708" i="1"/>
  <c r="CX708" i="1"/>
  <c r="CW708" i="1"/>
  <c r="CV708" i="1"/>
  <c r="CU708" i="1"/>
  <c r="CT708" i="1"/>
  <c r="CS708" i="1"/>
  <c r="CR708" i="1"/>
  <c r="CQ708" i="1"/>
  <c r="CP708" i="1"/>
  <c r="CO708" i="1"/>
  <c r="CN708" i="1"/>
  <c r="CM708" i="1"/>
  <c r="CL708" i="1"/>
  <c r="CK708" i="1"/>
  <c r="CJ708" i="1"/>
  <c r="CI708" i="1"/>
  <c r="CH708" i="1"/>
  <c r="CG708" i="1"/>
  <c r="CF708" i="1"/>
  <c r="CE708" i="1"/>
  <c r="CD708" i="1"/>
  <c r="CC708" i="1"/>
  <c r="CB708" i="1"/>
  <c r="CA708" i="1"/>
  <c r="BZ708" i="1"/>
  <c r="BY708" i="1"/>
  <c r="BX708" i="1"/>
  <c r="BW708" i="1"/>
  <c r="BV708" i="1"/>
  <c r="BU708" i="1"/>
  <c r="BT708" i="1"/>
  <c r="BS708" i="1"/>
  <c r="BR708" i="1"/>
  <c r="BQ708" i="1"/>
  <c r="BP708" i="1"/>
  <c r="BO708" i="1"/>
  <c r="BN708" i="1"/>
  <c r="BM708" i="1"/>
  <c r="BL708" i="1"/>
  <c r="BK708" i="1"/>
  <c r="BJ708" i="1"/>
  <c r="BI708" i="1"/>
  <c r="BH708" i="1"/>
  <c r="BG708" i="1"/>
  <c r="BF708" i="1"/>
  <c r="BE708" i="1"/>
  <c r="BD708" i="1"/>
  <c r="BC708" i="1"/>
  <c r="BB708" i="1"/>
  <c r="BA708" i="1"/>
  <c r="AZ708" i="1"/>
  <c r="AY708" i="1"/>
  <c r="AX708" i="1"/>
  <c r="AW708" i="1"/>
  <c r="AV708" i="1"/>
  <c r="AU708" i="1"/>
  <c r="AT708" i="1"/>
  <c r="AS708" i="1"/>
  <c r="AR708" i="1"/>
  <c r="AQ708" i="1"/>
  <c r="AP708" i="1"/>
  <c r="AO708" i="1"/>
  <c r="AN708" i="1"/>
  <c r="AM708" i="1"/>
  <c r="AL708" i="1"/>
  <c r="AK708" i="1"/>
  <c r="AJ708" i="1"/>
  <c r="AI708" i="1"/>
  <c r="AH708" i="1"/>
  <c r="AG708" i="1"/>
  <c r="AF708" i="1"/>
  <c r="AE708" i="1"/>
  <c r="AD708" i="1"/>
  <c r="AC708" i="1"/>
  <c r="AB708" i="1"/>
  <c r="AA708" i="1"/>
  <c r="Z708" i="1"/>
  <c r="Y708" i="1"/>
  <c r="X708" i="1"/>
  <c r="W708" i="1"/>
  <c r="V708" i="1"/>
  <c r="U708" i="1"/>
  <c r="T708" i="1"/>
  <c r="S708" i="1"/>
  <c r="Q708" i="1"/>
  <c r="P708" i="1"/>
  <c r="O708" i="1"/>
  <c r="DD707" i="1"/>
  <c r="DC707" i="1"/>
  <c r="DB707" i="1"/>
  <c r="DA707" i="1"/>
  <c r="CZ707" i="1"/>
  <c r="CY707" i="1"/>
  <c r="CX707" i="1"/>
  <c r="CW707" i="1"/>
  <c r="CV707" i="1"/>
  <c r="CU707" i="1"/>
  <c r="CT707" i="1"/>
  <c r="CS707" i="1"/>
  <c r="CR707" i="1"/>
  <c r="CQ707" i="1"/>
  <c r="CP707" i="1"/>
  <c r="CO707" i="1"/>
  <c r="CN707" i="1"/>
  <c r="CM707" i="1"/>
  <c r="CL707" i="1"/>
  <c r="CK707" i="1"/>
  <c r="CJ707" i="1"/>
  <c r="CI707" i="1"/>
  <c r="CH707" i="1"/>
  <c r="CG707" i="1"/>
  <c r="CF707" i="1"/>
  <c r="CE707" i="1"/>
  <c r="CD707" i="1"/>
  <c r="CC707" i="1"/>
  <c r="CB707" i="1"/>
  <c r="CA707" i="1"/>
  <c r="BZ707" i="1"/>
  <c r="BY707" i="1"/>
  <c r="BX707" i="1"/>
  <c r="BW707" i="1"/>
  <c r="BV707" i="1"/>
  <c r="BU707" i="1"/>
  <c r="BT707" i="1"/>
  <c r="BS707" i="1"/>
  <c r="BR707" i="1"/>
  <c r="BQ707" i="1"/>
  <c r="BP707" i="1"/>
  <c r="BO707" i="1"/>
  <c r="BN707" i="1"/>
  <c r="BM707" i="1"/>
  <c r="BL707" i="1"/>
  <c r="BK707" i="1"/>
  <c r="BJ707" i="1"/>
  <c r="BI707" i="1"/>
  <c r="BH707" i="1"/>
  <c r="BG707" i="1"/>
  <c r="BF707" i="1"/>
  <c r="BE707" i="1"/>
  <c r="BD707" i="1"/>
  <c r="BC707" i="1"/>
  <c r="BB707" i="1"/>
  <c r="BA707" i="1"/>
  <c r="AZ707" i="1"/>
  <c r="AY707" i="1"/>
  <c r="AX707" i="1"/>
  <c r="AW707" i="1"/>
  <c r="AV707" i="1"/>
  <c r="AU707" i="1"/>
  <c r="AT707" i="1"/>
  <c r="AS707" i="1"/>
  <c r="AR707" i="1"/>
  <c r="AQ707" i="1"/>
  <c r="AP707" i="1"/>
  <c r="AO707" i="1"/>
  <c r="AN707" i="1"/>
  <c r="AM707" i="1"/>
  <c r="AL707" i="1"/>
  <c r="AK707" i="1"/>
  <c r="AJ707" i="1"/>
  <c r="AI707" i="1"/>
  <c r="AH707" i="1"/>
  <c r="AG707" i="1"/>
  <c r="AF707" i="1"/>
  <c r="AE707" i="1"/>
  <c r="AD707" i="1"/>
  <c r="AC707" i="1"/>
  <c r="AB707" i="1"/>
  <c r="AA707" i="1"/>
  <c r="Z707" i="1"/>
  <c r="Y707" i="1"/>
  <c r="X707" i="1"/>
  <c r="W707" i="1"/>
  <c r="V707" i="1"/>
  <c r="U707" i="1"/>
  <c r="T707" i="1"/>
  <c r="S707" i="1"/>
  <c r="Q707" i="1"/>
  <c r="P707" i="1"/>
  <c r="O707" i="1"/>
  <c r="DD706" i="1"/>
  <c r="DC706" i="1"/>
  <c r="DB706" i="1"/>
  <c r="DA706" i="1"/>
  <c r="CZ706" i="1"/>
  <c r="CY706" i="1"/>
  <c r="CX706" i="1"/>
  <c r="CW706" i="1"/>
  <c r="CV706" i="1"/>
  <c r="CU706" i="1"/>
  <c r="CT706" i="1"/>
  <c r="CS706" i="1"/>
  <c r="CR706" i="1"/>
  <c r="CQ706" i="1"/>
  <c r="CP706" i="1"/>
  <c r="CO706" i="1"/>
  <c r="CN706" i="1"/>
  <c r="CM706" i="1"/>
  <c r="CL706" i="1"/>
  <c r="CK706" i="1"/>
  <c r="CJ706" i="1"/>
  <c r="CI706" i="1"/>
  <c r="CH706" i="1"/>
  <c r="CG706" i="1"/>
  <c r="CF706" i="1"/>
  <c r="CE706" i="1"/>
  <c r="CD706" i="1"/>
  <c r="CC706" i="1"/>
  <c r="CB706" i="1"/>
  <c r="CA706" i="1"/>
  <c r="BZ706" i="1"/>
  <c r="BY706" i="1"/>
  <c r="BX706" i="1"/>
  <c r="BW706" i="1"/>
  <c r="BV706" i="1"/>
  <c r="BU706" i="1"/>
  <c r="BT706" i="1"/>
  <c r="BS706" i="1"/>
  <c r="BR706" i="1"/>
  <c r="BQ706" i="1"/>
  <c r="BP706" i="1"/>
  <c r="BO706" i="1"/>
  <c r="BN706" i="1"/>
  <c r="BM706" i="1"/>
  <c r="BL706" i="1"/>
  <c r="BK706" i="1"/>
  <c r="BJ706" i="1"/>
  <c r="BI706" i="1"/>
  <c r="BH706" i="1"/>
  <c r="BG706" i="1"/>
  <c r="BF706" i="1"/>
  <c r="BE706" i="1"/>
  <c r="BD706" i="1"/>
  <c r="BC706" i="1"/>
  <c r="BB706" i="1"/>
  <c r="BA706" i="1"/>
  <c r="AZ706" i="1"/>
  <c r="AY706" i="1"/>
  <c r="AX706" i="1"/>
  <c r="AW706" i="1"/>
  <c r="AV706" i="1"/>
  <c r="AU706" i="1"/>
  <c r="AT706" i="1"/>
  <c r="AS706" i="1"/>
  <c r="AR706" i="1"/>
  <c r="AQ706" i="1"/>
  <c r="AP706" i="1"/>
  <c r="AO706" i="1"/>
  <c r="AN706" i="1"/>
  <c r="AM706" i="1"/>
  <c r="AL706" i="1"/>
  <c r="AK706" i="1"/>
  <c r="AJ706" i="1"/>
  <c r="AI706" i="1"/>
  <c r="AH706" i="1"/>
  <c r="AG706" i="1"/>
  <c r="AF706" i="1"/>
  <c r="AE706" i="1"/>
  <c r="AD706" i="1"/>
  <c r="AC706" i="1"/>
  <c r="AB706" i="1"/>
  <c r="AA706" i="1"/>
  <c r="Z706" i="1"/>
  <c r="Y706" i="1"/>
  <c r="X706" i="1"/>
  <c r="W706" i="1"/>
  <c r="V706" i="1"/>
  <c r="U706" i="1"/>
  <c r="T706" i="1"/>
  <c r="S706" i="1"/>
  <c r="Q706" i="1"/>
  <c r="P706" i="1"/>
  <c r="O706" i="1"/>
  <c r="DD705" i="1"/>
  <c r="DC705" i="1"/>
  <c r="DB705" i="1"/>
  <c r="DA705" i="1"/>
  <c r="CZ705" i="1"/>
  <c r="CY705" i="1"/>
  <c r="CX705" i="1"/>
  <c r="CW705" i="1"/>
  <c r="CV705" i="1"/>
  <c r="CU705" i="1"/>
  <c r="CT705" i="1"/>
  <c r="CS705" i="1"/>
  <c r="CR705" i="1"/>
  <c r="CQ705" i="1"/>
  <c r="CP705" i="1"/>
  <c r="CO705" i="1"/>
  <c r="CN705" i="1"/>
  <c r="CM705" i="1"/>
  <c r="CL705" i="1"/>
  <c r="CK705" i="1"/>
  <c r="CJ705" i="1"/>
  <c r="CI705" i="1"/>
  <c r="CH705" i="1"/>
  <c r="CG705" i="1"/>
  <c r="CF705" i="1"/>
  <c r="CE705" i="1"/>
  <c r="CD705" i="1"/>
  <c r="CC705" i="1"/>
  <c r="CB705" i="1"/>
  <c r="CA705" i="1"/>
  <c r="BZ705" i="1"/>
  <c r="BY705" i="1"/>
  <c r="BX705" i="1"/>
  <c r="BW705" i="1"/>
  <c r="BV705" i="1"/>
  <c r="BU705" i="1"/>
  <c r="BT705" i="1"/>
  <c r="BS705" i="1"/>
  <c r="BR705" i="1"/>
  <c r="BQ705" i="1"/>
  <c r="BP705" i="1"/>
  <c r="BO705" i="1"/>
  <c r="BN705" i="1"/>
  <c r="BM705" i="1"/>
  <c r="BL705" i="1"/>
  <c r="BK705" i="1"/>
  <c r="BJ705" i="1"/>
  <c r="BI705" i="1"/>
  <c r="BH705" i="1"/>
  <c r="BG705" i="1"/>
  <c r="BF705" i="1"/>
  <c r="BE705" i="1"/>
  <c r="BD705" i="1"/>
  <c r="BC705" i="1"/>
  <c r="BB705" i="1"/>
  <c r="BA705" i="1"/>
  <c r="AZ705" i="1"/>
  <c r="AY705" i="1"/>
  <c r="AX705" i="1"/>
  <c r="AW705" i="1"/>
  <c r="AV705" i="1"/>
  <c r="AU705" i="1"/>
  <c r="AT705" i="1"/>
  <c r="AS705" i="1"/>
  <c r="AR705" i="1"/>
  <c r="AQ705" i="1"/>
  <c r="AP705" i="1"/>
  <c r="AO705" i="1"/>
  <c r="AN705" i="1"/>
  <c r="AM705" i="1"/>
  <c r="AL705" i="1"/>
  <c r="AK705" i="1"/>
  <c r="AJ705" i="1"/>
  <c r="AI705" i="1"/>
  <c r="AH705" i="1"/>
  <c r="AG705" i="1"/>
  <c r="AF705" i="1"/>
  <c r="AE705" i="1"/>
  <c r="AD705" i="1"/>
  <c r="AC705" i="1"/>
  <c r="AB705" i="1"/>
  <c r="AA705" i="1"/>
  <c r="Z705" i="1"/>
  <c r="Y705" i="1"/>
  <c r="X705" i="1"/>
  <c r="W705" i="1"/>
  <c r="V705" i="1"/>
  <c r="U705" i="1"/>
  <c r="T705" i="1"/>
  <c r="S705" i="1"/>
  <c r="Q705" i="1"/>
  <c r="P705" i="1"/>
  <c r="O705" i="1"/>
  <c r="DD704" i="1"/>
  <c r="DC704" i="1"/>
  <c r="DB704" i="1"/>
  <c r="DA704" i="1"/>
  <c r="CZ704" i="1"/>
  <c r="CY704" i="1"/>
  <c r="CX704" i="1"/>
  <c r="CW704" i="1"/>
  <c r="CV704" i="1"/>
  <c r="CU704" i="1"/>
  <c r="CT704" i="1"/>
  <c r="CS704" i="1"/>
  <c r="CR704" i="1"/>
  <c r="CQ704" i="1"/>
  <c r="CP704" i="1"/>
  <c r="CO704" i="1"/>
  <c r="CN704" i="1"/>
  <c r="CM704" i="1"/>
  <c r="CL704" i="1"/>
  <c r="CK704" i="1"/>
  <c r="CJ704" i="1"/>
  <c r="CI704" i="1"/>
  <c r="CH704" i="1"/>
  <c r="CG704" i="1"/>
  <c r="CF704" i="1"/>
  <c r="CE704" i="1"/>
  <c r="CD704" i="1"/>
  <c r="CC704" i="1"/>
  <c r="CB704" i="1"/>
  <c r="CA704" i="1"/>
  <c r="BZ704" i="1"/>
  <c r="BY704" i="1"/>
  <c r="BX704" i="1"/>
  <c r="BW704" i="1"/>
  <c r="BV704" i="1"/>
  <c r="BU704" i="1"/>
  <c r="BT704" i="1"/>
  <c r="BS704" i="1"/>
  <c r="BR704" i="1"/>
  <c r="BQ704" i="1"/>
  <c r="BP704" i="1"/>
  <c r="BO704" i="1"/>
  <c r="BN704" i="1"/>
  <c r="BM704" i="1"/>
  <c r="BL704" i="1"/>
  <c r="BK704" i="1"/>
  <c r="BJ704" i="1"/>
  <c r="BI704" i="1"/>
  <c r="BH704" i="1"/>
  <c r="BG704" i="1"/>
  <c r="BF704" i="1"/>
  <c r="BE704" i="1"/>
  <c r="BD704" i="1"/>
  <c r="BC704" i="1"/>
  <c r="BB704" i="1"/>
  <c r="BA704" i="1"/>
  <c r="AZ704" i="1"/>
  <c r="AY704" i="1"/>
  <c r="AX704" i="1"/>
  <c r="AW704" i="1"/>
  <c r="AV704" i="1"/>
  <c r="AU704" i="1"/>
  <c r="AT704" i="1"/>
  <c r="AS704" i="1"/>
  <c r="AR704" i="1"/>
  <c r="AQ704" i="1"/>
  <c r="AP704" i="1"/>
  <c r="AO704" i="1"/>
  <c r="AN704" i="1"/>
  <c r="AM704" i="1"/>
  <c r="AL704" i="1"/>
  <c r="AK704" i="1"/>
  <c r="AJ704" i="1"/>
  <c r="AI704" i="1"/>
  <c r="AH704" i="1"/>
  <c r="AG704" i="1"/>
  <c r="AF704" i="1"/>
  <c r="AE704" i="1"/>
  <c r="AD704" i="1"/>
  <c r="AC704" i="1"/>
  <c r="AB704" i="1"/>
  <c r="AA704" i="1"/>
  <c r="Z704" i="1"/>
  <c r="Y704" i="1"/>
  <c r="X704" i="1"/>
  <c r="W704" i="1"/>
  <c r="V704" i="1"/>
  <c r="U704" i="1"/>
  <c r="T704" i="1"/>
  <c r="S704" i="1"/>
  <c r="Q704" i="1"/>
  <c r="P704" i="1"/>
  <c r="O704" i="1"/>
  <c r="DD668" i="1"/>
  <c r="DC668" i="1"/>
  <c r="DB668" i="1"/>
  <c r="DA668" i="1"/>
  <c r="CZ668" i="1"/>
  <c r="CY668" i="1"/>
  <c r="CX668" i="1"/>
  <c r="CW668" i="1"/>
  <c r="CV668" i="1"/>
  <c r="CU668" i="1"/>
  <c r="CT668" i="1"/>
  <c r="CS668" i="1"/>
  <c r="CR668" i="1"/>
  <c r="CQ668" i="1"/>
  <c r="CP668" i="1"/>
  <c r="CO668" i="1"/>
  <c r="CN668" i="1"/>
  <c r="CM668" i="1"/>
  <c r="CL668" i="1"/>
  <c r="CK668" i="1"/>
  <c r="CJ668" i="1"/>
  <c r="CI668" i="1"/>
  <c r="CH668" i="1"/>
  <c r="CG668" i="1"/>
  <c r="CF668" i="1"/>
  <c r="CE668" i="1"/>
  <c r="CD668" i="1"/>
  <c r="CC668" i="1"/>
  <c r="CB668" i="1"/>
  <c r="CA668" i="1"/>
  <c r="BZ668" i="1"/>
  <c r="BY668" i="1"/>
  <c r="BX668" i="1"/>
  <c r="BW668" i="1"/>
  <c r="BV668" i="1"/>
  <c r="BU668" i="1"/>
  <c r="BT668" i="1"/>
  <c r="BS668" i="1"/>
  <c r="BR668" i="1"/>
  <c r="BQ668" i="1"/>
  <c r="BP668" i="1"/>
  <c r="BO668" i="1"/>
  <c r="BN668" i="1"/>
  <c r="BM668" i="1"/>
  <c r="BL668" i="1"/>
  <c r="BK668" i="1"/>
  <c r="BJ668" i="1"/>
  <c r="BI668" i="1"/>
  <c r="BH668" i="1"/>
  <c r="BG668" i="1"/>
  <c r="BF668" i="1"/>
  <c r="BE668" i="1"/>
  <c r="BD668" i="1"/>
  <c r="BC668" i="1"/>
  <c r="BB668" i="1"/>
  <c r="BA668" i="1"/>
  <c r="AZ668" i="1"/>
  <c r="AY668" i="1"/>
  <c r="AX668" i="1"/>
  <c r="AW668" i="1"/>
  <c r="AV668" i="1"/>
  <c r="AU668" i="1"/>
  <c r="AT668" i="1"/>
  <c r="AS668" i="1"/>
  <c r="AR668" i="1"/>
  <c r="AQ668" i="1"/>
  <c r="AP668" i="1"/>
  <c r="AO668" i="1"/>
  <c r="AN668" i="1"/>
  <c r="AM668" i="1"/>
  <c r="AL668" i="1"/>
  <c r="AK668" i="1"/>
  <c r="AJ668" i="1"/>
  <c r="AI668" i="1"/>
  <c r="AH668" i="1"/>
  <c r="AG668" i="1"/>
  <c r="AF668" i="1"/>
  <c r="AE668" i="1"/>
  <c r="AD668" i="1"/>
  <c r="AC668" i="1"/>
  <c r="AB668" i="1"/>
  <c r="AA668" i="1"/>
  <c r="Z668" i="1"/>
  <c r="Y668" i="1"/>
  <c r="X668" i="1"/>
  <c r="W668" i="1"/>
  <c r="V668" i="1"/>
  <c r="U668" i="1"/>
  <c r="T668" i="1"/>
  <c r="S668" i="1"/>
  <c r="Q668" i="1"/>
  <c r="P668" i="1"/>
  <c r="O668" i="1"/>
  <c r="DD667" i="1"/>
  <c r="DC667" i="1"/>
  <c r="DB667" i="1"/>
  <c r="DA667" i="1"/>
  <c r="CZ667" i="1"/>
  <c r="CY667" i="1"/>
  <c r="CX667" i="1"/>
  <c r="CW667" i="1"/>
  <c r="CV667" i="1"/>
  <c r="CU667" i="1"/>
  <c r="CT667" i="1"/>
  <c r="CS667" i="1"/>
  <c r="CR667" i="1"/>
  <c r="CQ667" i="1"/>
  <c r="CP667" i="1"/>
  <c r="CO667" i="1"/>
  <c r="CN667" i="1"/>
  <c r="CM667" i="1"/>
  <c r="CL667" i="1"/>
  <c r="CK667" i="1"/>
  <c r="CJ667" i="1"/>
  <c r="CI667" i="1"/>
  <c r="CH667" i="1"/>
  <c r="CG667" i="1"/>
  <c r="CF667" i="1"/>
  <c r="CE667" i="1"/>
  <c r="CD667" i="1"/>
  <c r="CC667" i="1"/>
  <c r="CB667" i="1"/>
  <c r="CA667" i="1"/>
  <c r="BZ667" i="1"/>
  <c r="BY667" i="1"/>
  <c r="BX667" i="1"/>
  <c r="BW667" i="1"/>
  <c r="BV667" i="1"/>
  <c r="BU667" i="1"/>
  <c r="BT667" i="1"/>
  <c r="BS667" i="1"/>
  <c r="BR667" i="1"/>
  <c r="BQ667" i="1"/>
  <c r="BP667" i="1"/>
  <c r="BO667" i="1"/>
  <c r="BN667" i="1"/>
  <c r="BM667" i="1"/>
  <c r="BL667" i="1"/>
  <c r="BK667" i="1"/>
  <c r="BJ667" i="1"/>
  <c r="BI667" i="1"/>
  <c r="BH667" i="1"/>
  <c r="BG667" i="1"/>
  <c r="BF667" i="1"/>
  <c r="BE667" i="1"/>
  <c r="BD667" i="1"/>
  <c r="BC667" i="1"/>
  <c r="BB667" i="1"/>
  <c r="BA667" i="1"/>
  <c r="AZ667" i="1"/>
  <c r="AY667" i="1"/>
  <c r="AX667" i="1"/>
  <c r="AW667" i="1"/>
  <c r="AV667" i="1"/>
  <c r="AU667" i="1"/>
  <c r="AT667" i="1"/>
  <c r="AS667" i="1"/>
  <c r="AR667" i="1"/>
  <c r="AQ667" i="1"/>
  <c r="AP667" i="1"/>
  <c r="AO667" i="1"/>
  <c r="AN667" i="1"/>
  <c r="AM667" i="1"/>
  <c r="AL667" i="1"/>
  <c r="AK667" i="1"/>
  <c r="AJ667" i="1"/>
  <c r="AI667" i="1"/>
  <c r="AH667" i="1"/>
  <c r="AG667" i="1"/>
  <c r="AF667" i="1"/>
  <c r="AE667" i="1"/>
  <c r="AD667" i="1"/>
  <c r="AC667" i="1"/>
  <c r="AB667" i="1"/>
  <c r="AA667" i="1"/>
  <c r="Z667" i="1"/>
  <c r="Y667" i="1"/>
  <c r="X667" i="1"/>
  <c r="W667" i="1"/>
  <c r="V667" i="1"/>
  <c r="U667" i="1"/>
  <c r="T667" i="1"/>
  <c r="S667" i="1"/>
  <c r="Q667" i="1"/>
  <c r="P667" i="1"/>
  <c r="O667" i="1"/>
  <c r="DD666" i="1"/>
  <c r="DC666" i="1"/>
  <c r="DB666" i="1"/>
  <c r="DA666" i="1"/>
  <c r="CZ666" i="1"/>
  <c r="CY666" i="1"/>
  <c r="CX666" i="1"/>
  <c r="CW666" i="1"/>
  <c r="CV666" i="1"/>
  <c r="CU666" i="1"/>
  <c r="CT666" i="1"/>
  <c r="CS666" i="1"/>
  <c r="CR666" i="1"/>
  <c r="CQ666" i="1"/>
  <c r="CP666" i="1"/>
  <c r="CO666" i="1"/>
  <c r="CN666" i="1"/>
  <c r="CM666" i="1"/>
  <c r="CL666" i="1"/>
  <c r="CK666" i="1"/>
  <c r="CJ666" i="1"/>
  <c r="CI666" i="1"/>
  <c r="CH666" i="1"/>
  <c r="CG666" i="1"/>
  <c r="CF666" i="1"/>
  <c r="CE666" i="1"/>
  <c r="CD666" i="1"/>
  <c r="CC666" i="1"/>
  <c r="CB666" i="1"/>
  <c r="CA666" i="1"/>
  <c r="BZ666" i="1"/>
  <c r="BY666" i="1"/>
  <c r="BX666" i="1"/>
  <c r="BW666" i="1"/>
  <c r="BV666" i="1"/>
  <c r="BU666" i="1"/>
  <c r="BT666" i="1"/>
  <c r="BS666" i="1"/>
  <c r="BR666" i="1"/>
  <c r="BQ666" i="1"/>
  <c r="BP666" i="1"/>
  <c r="BO666" i="1"/>
  <c r="BN666" i="1"/>
  <c r="BM666" i="1"/>
  <c r="BL666" i="1"/>
  <c r="BK666" i="1"/>
  <c r="BJ666" i="1"/>
  <c r="BI666" i="1"/>
  <c r="BH666" i="1"/>
  <c r="BG666" i="1"/>
  <c r="BF666" i="1"/>
  <c r="BE666" i="1"/>
  <c r="BD666" i="1"/>
  <c r="BC666" i="1"/>
  <c r="BB666" i="1"/>
  <c r="BA666" i="1"/>
  <c r="AZ666" i="1"/>
  <c r="AY666" i="1"/>
  <c r="AX666" i="1"/>
  <c r="AW666" i="1"/>
  <c r="AV666" i="1"/>
  <c r="AU666" i="1"/>
  <c r="AT666" i="1"/>
  <c r="AS666" i="1"/>
  <c r="AR666" i="1"/>
  <c r="AQ666" i="1"/>
  <c r="AP666" i="1"/>
  <c r="AO666" i="1"/>
  <c r="AN666" i="1"/>
  <c r="AM666" i="1"/>
  <c r="AL666" i="1"/>
  <c r="AK666" i="1"/>
  <c r="AJ666" i="1"/>
  <c r="AI666" i="1"/>
  <c r="AH666" i="1"/>
  <c r="AG666" i="1"/>
  <c r="AF666" i="1"/>
  <c r="AE666" i="1"/>
  <c r="AD666" i="1"/>
  <c r="AC666" i="1"/>
  <c r="AB666" i="1"/>
  <c r="AA666" i="1"/>
  <c r="Z666" i="1"/>
  <c r="Y666" i="1"/>
  <c r="X666" i="1"/>
  <c r="W666" i="1"/>
  <c r="V666" i="1"/>
  <c r="U666" i="1"/>
  <c r="T666" i="1"/>
  <c r="S666" i="1"/>
  <c r="Q666" i="1"/>
  <c r="P666" i="1"/>
  <c r="O666" i="1"/>
  <c r="DD665" i="1"/>
  <c r="DC665" i="1"/>
  <c r="DB665" i="1"/>
  <c r="DA665" i="1"/>
  <c r="CZ665" i="1"/>
  <c r="CY665" i="1"/>
  <c r="CX665" i="1"/>
  <c r="CW665" i="1"/>
  <c r="CV665" i="1"/>
  <c r="CU665" i="1"/>
  <c r="CT665" i="1"/>
  <c r="CS665" i="1"/>
  <c r="CR665" i="1"/>
  <c r="CQ665" i="1"/>
  <c r="CP665" i="1"/>
  <c r="CO665" i="1"/>
  <c r="CN665" i="1"/>
  <c r="CM665" i="1"/>
  <c r="CL665" i="1"/>
  <c r="CK665" i="1"/>
  <c r="CJ665" i="1"/>
  <c r="CI665" i="1"/>
  <c r="CH665" i="1"/>
  <c r="CG665" i="1"/>
  <c r="CF665" i="1"/>
  <c r="CE665" i="1"/>
  <c r="CD665" i="1"/>
  <c r="CC665" i="1"/>
  <c r="CB665" i="1"/>
  <c r="CA665" i="1"/>
  <c r="BZ665" i="1"/>
  <c r="BY665" i="1"/>
  <c r="BX665" i="1"/>
  <c r="BW665" i="1"/>
  <c r="BV665" i="1"/>
  <c r="BU665" i="1"/>
  <c r="BT665" i="1"/>
  <c r="BS665" i="1"/>
  <c r="BR665" i="1"/>
  <c r="BQ665" i="1"/>
  <c r="BP665" i="1"/>
  <c r="BO665" i="1"/>
  <c r="BN665" i="1"/>
  <c r="BM665" i="1"/>
  <c r="BL665" i="1"/>
  <c r="BK665" i="1"/>
  <c r="BJ665" i="1"/>
  <c r="BI665" i="1"/>
  <c r="BH665" i="1"/>
  <c r="BG665" i="1"/>
  <c r="BF665" i="1"/>
  <c r="BE665" i="1"/>
  <c r="BD665" i="1"/>
  <c r="BC665" i="1"/>
  <c r="BB665" i="1"/>
  <c r="BA665" i="1"/>
  <c r="AZ665" i="1"/>
  <c r="AY665" i="1"/>
  <c r="AX665" i="1"/>
  <c r="AW665" i="1"/>
  <c r="AV665" i="1"/>
  <c r="AU665" i="1"/>
  <c r="AT665" i="1"/>
  <c r="AS665" i="1"/>
  <c r="AR665" i="1"/>
  <c r="AQ665" i="1"/>
  <c r="AP665" i="1"/>
  <c r="AO665" i="1"/>
  <c r="AN665" i="1"/>
  <c r="AM665" i="1"/>
  <c r="AL665" i="1"/>
  <c r="AK665" i="1"/>
  <c r="AJ665" i="1"/>
  <c r="AI665" i="1"/>
  <c r="AH665" i="1"/>
  <c r="AG665" i="1"/>
  <c r="AF665" i="1"/>
  <c r="AE665" i="1"/>
  <c r="AD665" i="1"/>
  <c r="AC665" i="1"/>
  <c r="AB665" i="1"/>
  <c r="AA665" i="1"/>
  <c r="Z665" i="1"/>
  <c r="Y665" i="1"/>
  <c r="X665" i="1"/>
  <c r="W665" i="1"/>
  <c r="V665" i="1"/>
  <c r="U665" i="1"/>
  <c r="T665" i="1"/>
  <c r="S665" i="1"/>
  <c r="Q665" i="1"/>
  <c r="P665" i="1"/>
  <c r="O665" i="1"/>
  <c r="DD703" i="1"/>
  <c r="DC703" i="1"/>
  <c r="DB703" i="1"/>
  <c r="DA703" i="1"/>
  <c r="CZ703" i="1"/>
  <c r="CY703" i="1"/>
  <c r="CX703" i="1"/>
  <c r="CW703" i="1"/>
  <c r="CV703" i="1"/>
  <c r="CU703" i="1"/>
  <c r="CT703" i="1"/>
  <c r="CS703" i="1"/>
  <c r="CR703" i="1"/>
  <c r="CQ703" i="1"/>
  <c r="CP703" i="1"/>
  <c r="CO703" i="1"/>
  <c r="CN703" i="1"/>
  <c r="CM703" i="1"/>
  <c r="CL703" i="1"/>
  <c r="CK703" i="1"/>
  <c r="CJ703" i="1"/>
  <c r="CI703" i="1"/>
  <c r="CH703" i="1"/>
  <c r="CG703" i="1"/>
  <c r="CF703" i="1"/>
  <c r="CE703" i="1"/>
  <c r="CD703" i="1"/>
  <c r="CC703" i="1"/>
  <c r="CB703" i="1"/>
  <c r="CA703" i="1"/>
  <c r="BZ703" i="1"/>
  <c r="BY703" i="1"/>
  <c r="BX703" i="1"/>
  <c r="BW703" i="1"/>
  <c r="BV703" i="1"/>
  <c r="BU703" i="1"/>
  <c r="BT703" i="1"/>
  <c r="BS703" i="1"/>
  <c r="BR703" i="1"/>
  <c r="BQ703" i="1"/>
  <c r="BP703" i="1"/>
  <c r="BO703" i="1"/>
  <c r="BN703" i="1"/>
  <c r="BM703" i="1"/>
  <c r="BL703" i="1"/>
  <c r="BK703" i="1"/>
  <c r="BJ703" i="1"/>
  <c r="BI703" i="1"/>
  <c r="BH703" i="1"/>
  <c r="BG703" i="1"/>
  <c r="BF703" i="1"/>
  <c r="BE703" i="1"/>
  <c r="BD703" i="1"/>
  <c r="BC703" i="1"/>
  <c r="BB703" i="1"/>
  <c r="BA703" i="1"/>
  <c r="AZ703" i="1"/>
  <c r="AY703" i="1"/>
  <c r="AX703" i="1"/>
  <c r="AW703" i="1"/>
  <c r="AV703" i="1"/>
  <c r="AU703" i="1"/>
  <c r="AT703" i="1"/>
  <c r="AS703" i="1"/>
  <c r="AR703" i="1"/>
  <c r="AQ703" i="1"/>
  <c r="AP703" i="1"/>
  <c r="AO703" i="1"/>
  <c r="AN703" i="1"/>
  <c r="AM703" i="1"/>
  <c r="AL703" i="1"/>
  <c r="AK703" i="1"/>
  <c r="AJ703" i="1"/>
  <c r="AI703" i="1"/>
  <c r="AH703" i="1"/>
  <c r="AG703" i="1"/>
  <c r="AF703" i="1"/>
  <c r="AE703" i="1"/>
  <c r="AD703" i="1"/>
  <c r="AC703" i="1"/>
  <c r="AB703" i="1"/>
  <c r="AA703" i="1"/>
  <c r="Z703" i="1"/>
  <c r="Y703" i="1"/>
  <c r="X703" i="1"/>
  <c r="W703" i="1"/>
  <c r="V703" i="1"/>
  <c r="U703" i="1"/>
  <c r="T703" i="1"/>
  <c r="S703" i="1"/>
  <c r="Q703" i="1"/>
  <c r="P703" i="1"/>
  <c r="O703" i="1"/>
  <c r="DD702" i="1"/>
  <c r="DC702" i="1"/>
  <c r="DB702" i="1"/>
  <c r="DA702" i="1"/>
  <c r="CZ702" i="1"/>
  <c r="CY702" i="1"/>
  <c r="CX702" i="1"/>
  <c r="CW702" i="1"/>
  <c r="CV702" i="1"/>
  <c r="CU702" i="1"/>
  <c r="CT702" i="1"/>
  <c r="CS702" i="1"/>
  <c r="CR702" i="1"/>
  <c r="CQ702" i="1"/>
  <c r="CP702" i="1"/>
  <c r="CO702" i="1"/>
  <c r="CN702" i="1"/>
  <c r="CM702" i="1"/>
  <c r="CL702" i="1"/>
  <c r="CK702" i="1"/>
  <c r="CJ702" i="1"/>
  <c r="CI702" i="1"/>
  <c r="CH702" i="1"/>
  <c r="CG702" i="1"/>
  <c r="CF702" i="1"/>
  <c r="CE702" i="1"/>
  <c r="CD702" i="1"/>
  <c r="CC702" i="1"/>
  <c r="CB702" i="1"/>
  <c r="CA702" i="1"/>
  <c r="BZ702" i="1"/>
  <c r="BY702" i="1"/>
  <c r="BX702" i="1"/>
  <c r="BW702" i="1"/>
  <c r="BV702" i="1"/>
  <c r="BU702" i="1"/>
  <c r="BT702" i="1"/>
  <c r="BS702" i="1"/>
  <c r="BR702" i="1"/>
  <c r="BQ702" i="1"/>
  <c r="BP702" i="1"/>
  <c r="BO702" i="1"/>
  <c r="BN702" i="1"/>
  <c r="BM702" i="1"/>
  <c r="BL702" i="1"/>
  <c r="BK702" i="1"/>
  <c r="BJ702" i="1"/>
  <c r="BI702" i="1"/>
  <c r="BH702" i="1"/>
  <c r="BG702" i="1"/>
  <c r="BF702" i="1"/>
  <c r="BE702" i="1"/>
  <c r="BD702" i="1"/>
  <c r="BC702" i="1"/>
  <c r="BB702" i="1"/>
  <c r="BA702" i="1"/>
  <c r="AZ702" i="1"/>
  <c r="AY702" i="1"/>
  <c r="AX702" i="1"/>
  <c r="AW702" i="1"/>
  <c r="AV702" i="1"/>
  <c r="AU702" i="1"/>
  <c r="AT702" i="1"/>
  <c r="AS702" i="1"/>
  <c r="AR702" i="1"/>
  <c r="AQ702" i="1"/>
  <c r="AP702" i="1"/>
  <c r="AO702" i="1"/>
  <c r="AN702" i="1"/>
  <c r="AM702" i="1"/>
  <c r="AL702" i="1"/>
  <c r="AK702" i="1"/>
  <c r="AJ702" i="1"/>
  <c r="AI702" i="1"/>
  <c r="AH702" i="1"/>
  <c r="AG702" i="1"/>
  <c r="AF702" i="1"/>
  <c r="AE702" i="1"/>
  <c r="AD702" i="1"/>
  <c r="AC702" i="1"/>
  <c r="AB702" i="1"/>
  <c r="AA702" i="1"/>
  <c r="Z702" i="1"/>
  <c r="Y702" i="1"/>
  <c r="X702" i="1"/>
  <c r="W702" i="1"/>
  <c r="V702" i="1"/>
  <c r="U702" i="1"/>
  <c r="T702" i="1"/>
  <c r="S702" i="1"/>
  <c r="Q702" i="1"/>
  <c r="P702" i="1"/>
  <c r="O702" i="1"/>
  <c r="DD701" i="1"/>
  <c r="DC701" i="1"/>
  <c r="DB701" i="1"/>
  <c r="DA701" i="1"/>
  <c r="CZ701" i="1"/>
  <c r="CY701" i="1"/>
  <c r="CX701" i="1"/>
  <c r="CW701" i="1"/>
  <c r="CV701" i="1"/>
  <c r="CU701" i="1"/>
  <c r="CT701" i="1"/>
  <c r="CS701" i="1"/>
  <c r="CR701" i="1"/>
  <c r="CQ701" i="1"/>
  <c r="CP701" i="1"/>
  <c r="CO701" i="1"/>
  <c r="CN701" i="1"/>
  <c r="CM701" i="1"/>
  <c r="CL701" i="1"/>
  <c r="CK701" i="1"/>
  <c r="CJ701" i="1"/>
  <c r="CI701" i="1"/>
  <c r="CH701" i="1"/>
  <c r="CG701" i="1"/>
  <c r="CF701" i="1"/>
  <c r="CE701" i="1"/>
  <c r="CD701" i="1"/>
  <c r="CC701" i="1"/>
  <c r="CB701" i="1"/>
  <c r="CA701" i="1"/>
  <c r="BZ701" i="1"/>
  <c r="BY701" i="1"/>
  <c r="BX701" i="1"/>
  <c r="BW701" i="1"/>
  <c r="BV701" i="1"/>
  <c r="BU701" i="1"/>
  <c r="BT701" i="1"/>
  <c r="BS701" i="1"/>
  <c r="BR701" i="1"/>
  <c r="BQ701" i="1"/>
  <c r="BP701" i="1"/>
  <c r="BO701" i="1"/>
  <c r="BN701" i="1"/>
  <c r="BM701" i="1"/>
  <c r="BL701" i="1"/>
  <c r="BK701" i="1"/>
  <c r="BJ701" i="1"/>
  <c r="BI701" i="1"/>
  <c r="BH701" i="1"/>
  <c r="BG701" i="1"/>
  <c r="BF701" i="1"/>
  <c r="BE701" i="1"/>
  <c r="BD701" i="1"/>
  <c r="BC701" i="1"/>
  <c r="BB701" i="1"/>
  <c r="BA701" i="1"/>
  <c r="AZ701" i="1"/>
  <c r="AY701" i="1"/>
  <c r="AX701" i="1"/>
  <c r="AW701" i="1"/>
  <c r="AV701" i="1"/>
  <c r="AU701" i="1"/>
  <c r="AT701" i="1"/>
  <c r="AS701" i="1"/>
  <c r="AR701" i="1"/>
  <c r="AQ701" i="1"/>
  <c r="AP701" i="1"/>
  <c r="AO701" i="1"/>
  <c r="AN701" i="1"/>
  <c r="AM701" i="1"/>
  <c r="AL701" i="1"/>
  <c r="AK701" i="1"/>
  <c r="AJ701" i="1"/>
  <c r="AI701" i="1"/>
  <c r="AH701" i="1"/>
  <c r="AG701" i="1"/>
  <c r="AF701" i="1"/>
  <c r="AE701" i="1"/>
  <c r="AD701" i="1"/>
  <c r="AC701" i="1"/>
  <c r="AB701" i="1"/>
  <c r="AA701" i="1"/>
  <c r="Z701" i="1"/>
  <c r="Y701" i="1"/>
  <c r="X701" i="1"/>
  <c r="W701" i="1"/>
  <c r="V701" i="1"/>
  <c r="U701" i="1"/>
  <c r="T701" i="1"/>
  <c r="S701" i="1"/>
  <c r="Q701" i="1"/>
  <c r="P701" i="1"/>
  <c r="O701" i="1"/>
  <c r="DD700" i="1"/>
  <c r="DC700" i="1"/>
  <c r="DB700" i="1"/>
  <c r="DA700" i="1"/>
  <c r="CZ700" i="1"/>
  <c r="CY700" i="1"/>
  <c r="CX700" i="1"/>
  <c r="CW700" i="1"/>
  <c r="CV700" i="1"/>
  <c r="CU700" i="1"/>
  <c r="CT700" i="1"/>
  <c r="CS700" i="1"/>
  <c r="CR700" i="1"/>
  <c r="CQ700" i="1"/>
  <c r="CP700" i="1"/>
  <c r="CO700" i="1"/>
  <c r="CN700" i="1"/>
  <c r="CM700" i="1"/>
  <c r="CL700" i="1"/>
  <c r="CK700" i="1"/>
  <c r="CJ700" i="1"/>
  <c r="CI700" i="1"/>
  <c r="CH700" i="1"/>
  <c r="CG700" i="1"/>
  <c r="CF700" i="1"/>
  <c r="CE700" i="1"/>
  <c r="CD700" i="1"/>
  <c r="CC700" i="1"/>
  <c r="CB700" i="1"/>
  <c r="CA700" i="1"/>
  <c r="BZ700" i="1"/>
  <c r="BY700" i="1"/>
  <c r="BX700" i="1"/>
  <c r="BW700" i="1"/>
  <c r="BV700" i="1"/>
  <c r="BU700" i="1"/>
  <c r="BT700" i="1"/>
  <c r="BS700" i="1"/>
  <c r="BR700" i="1"/>
  <c r="BQ700" i="1"/>
  <c r="BP700" i="1"/>
  <c r="BO700" i="1"/>
  <c r="BN700" i="1"/>
  <c r="BM700" i="1"/>
  <c r="BL700" i="1"/>
  <c r="BK700" i="1"/>
  <c r="BJ700" i="1"/>
  <c r="BI700" i="1"/>
  <c r="BH700" i="1"/>
  <c r="BG700" i="1"/>
  <c r="BF700" i="1"/>
  <c r="BE700" i="1"/>
  <c r="BD700" i="1"/>
  <c r="BC700" i="1"/>
  <c r="BB700" i="1"/>
  <c r="BA700" i="1"/>
  <c r="AZ700" i="1"/>
  <c r="AY700" i="1"/>
  <c r="AX700" i="1"/>
  <c r="AW700" i="1"/>
  <c r="AV700" i="1"/>
  <c r="AU700" i="1"/>
  <c r="AT700" i="1"/>
  <c r="AS700" i="1"/>
  <c r="AR700" i="1"/>
  <c r="AQ700" i="1"/>
  <c r="AP700" i="1"/>
  <c r="AO700" i="1"/>
  <c r="AN700" i="1"/>
  <c r="AM700" i="1"/>
  <c r="AL700" i="1"/>
  <c r="AK700" i="1"/>
  <c r="AJ700" i="1"/>
  <c r="AI700" i="1"/>
  <c r="AH700" i="1"/>
  <c r="AG700" i="1"/>
  <c r="AF700" i="1"/>
  <c r="AE700" i="1"/>
  <c r="AD700" i="1"/>
  <c r="AC700" i="1"/>
  <c r="AB700" i="1"/>
  <c r="AA700" i="1"/>
  <c r="Z700" i="1"/>
  <c r="Y700" i="1"/>
  <c r="X700" i="1"/>
  <c r="W700" i="1"/>
  <c r="V700" i="1"/>
  <c r="U700" i="1"/>
  <c r="T700" i="1"/>
  <c r="S700" i="1"/>
  <c r="Q700" i="1"/>
  <c r="P700" i="1"/>
  <c r="O700" i="1"/>
  <c r="DD699" i="1"/>
  <c r="DC699" i="1"/>
  <c r="DB699" i="1"/>
  <c r="DA699" i="1"/>
  <c r="CZ699" i="1"/>
  <c r="CY699" i="1"/>
  <c r="CX699" i="1"/>
  <c r="CW699" i="1"/>
  <c r="CV699" i="1"/>
  <c r="CU699" i="1"/>
  <c r="CT699" i="1"/>
  <c r="CS699" i="1"/>
  <c r="CR699" i="1"/>
  <c r="CQ699" i="1"/>
  <c r="CP699" i="1"/>
  <c r="CO699" i="1"/>
  <c r="CN699" i="1"/>
  <c r="CM699" i="1"/>
  <c r="CL699" i="1"/>
  <c r="CK699" i="1"/>
  <c r="CJ699" i="1"/>
  <c r="CI699" i="1"/>
  <c r="CH699" i="1"/>
  <c r="CG699" i="1"/>
  <c r="CF699" i="1"/>
  <c r="CE699" i="1"/>
  <c r="CD699" i="1"/>
  <c r="CC699" i="1"/>
  <c r="CB699" i="1"/>
  <c r="CA699" i="1"/>
  <c r="BZ699" i="1"/>
  <c r="BY699" i="1"/>
  <c r="BX699" i="1"/>
  <c r="BW699" i="1"/>
  <c r="BV699" i="1"/>
  <c r="BU699" i="1"/>
  <c r="BT699" i="1"/>
  <c r="BS699" i="1"/>
  <c r="BR699" i="1"/>
  <c r="BQ699" i="1"/>
  <c r="BP699" i="1"/>
  <c r="BO699" i="1"/>
  <c r="BN699" i="1"/>
  <c r="BM699" i="1"/>
  <c r="BL699" i="1"/>
  <c r="BK699" i="1"/>
  <c r="BJ699" i="1"/>
  <c r="BI699" i="1"/>
  <c r="BH699" i="1"/>
  <c r="BG699" i="1"/>
  <c r="BF699" i="1"/>
  <c r="BE699" i="1"/>
  <c r="BD699" i="1"/>
  <c r="BC699" i="1"/>
  <c r="BB699" i="1"/>
  <c r="BA699" i="1"/>
  <c r="AZ699" i="1"/>
  <c r="AY699" i="1"/>
  <c r="AX699" i="1"/>
  <c r="AW699" i="1"/>
  <c r="AV699" i="1"/>
  <c r="AU699" i="1"/>
  <c r="AT699" i="1"/>
  <c r="AS699" i="1"/>
  <c r="AR699" i="1"/>
  <c r="AQ699" i="1"/>
  <c r="AP699" i="1"/>
  <c r="AO699" i="1"/>
  <c r="AN699" i="1"/>
  <c r="AM699" i="1"/>
  <c r="AL699" i="1"/>
  <c r="AK699" i="1"/>
  <c r="AJ699" i="1"/>
  <c r="AI699" i="1"/>
  <c r="AH699" i="1"/>
  <c r="AG699" i="1"/>
  <c r="AF699" i="1"/>
  <c r="AE699" i="1"/>
  <c r="AD699" i="1"/>
  <c r="AC699" i="1"/>
  <c r="AB699" i="1"/>
  <c r="AA699" i="1"/>
  <c r="Z699" i="1"/>
  <c r="Y699" i="1"/>
  <c r="X699" i="1"/>
  <c r="W699" i="1"/>
  <c r="V699" i="1"/>
  <c r="U699" i="1"/>
  <c r="T699" i="1"/>
  <c r="S699" i="1"/>
  <c r="Q699" i="1"/>
  <c r="P699" i="1"/>
  <c r="O699" i="1"/>
  <c r="DD698" i="1"/>
  <c r="DC698" i="1"/>
  <c r="DB698" i="1"/>
  <c r="DA698" i="1"/>
  <c r="CZ698" i="1"/>
  <c r="CY698" i="1"/>
  <c r="CX698" i="1"/>
  <c r="CW698" i="1"/>
  <c r="CV698" i="1"/>
  <c r="CU698" i="1"/>
  <c r="CT698" i="1"/>
  <c r="CS698" i="1"/>
  <c r="CR698" i="1"/>
  <c r="CQ698" i="1"/>
  <c r="CP698" i="1"/>
  <c r="CO698" i="1"/>
  <c r="CN698" i="1"/>
  <c r="CM698" i="1"/>
  <c r="CL698" i="1"/>
  <c r="CK698" i="1"/>
  <c r="CJ698" i="1"/>
  <c r="CI698" i="1"/>
  <c r="CH698" i="1"/>
  <c r="CG698" i="1"/>
  <c r="CF698" i="1"/>
  <c r="CE698" i="1"/>
  <c r="CD698" i="1"/>
  <c r="CC698" i="1"/>
  <c r="CB698" i="1"/>
  <c r="CA698" i="1"/>
  <c r="BZ698" i="1"/>
  <c r="BY698" i="1"/>
  <c r="BX698" i="1"/>
  <c r="BW698" i="1"/>
  <c r="BV698" i="1"/>
  <c r="BU698" i="1"/>
  <c r="BT698" i="1"/>
  <c r="BS698" i="1"/>
  <c r="BR698" i="1"/>
  <c r="BQ698" i="1"/>
  <c r="BP698" i="1"/>
  <c r="BO698" i="1"/>
  <c r="BN698" i="1"/>
  <c r="BM698" i="1"/>
  <c r="BL698" i="1"/>
  <c r="BK698" i="1"/>
  <c r="BJ698" i="1"/>
  <c r="BI698" i="1"/>
  <c r="BH698" i="1"/>
  <c r="BG698" i="1"/>
  <c r="BF698" i="1"/>
  <c r="BE698" i="1"/>
  <c r="BD698" i="1"/>
  <c r="BC698" i="1"/>
  <c r="BB698" i="1"/>
  <c r="BA698" i="1"/>
  <c r="AZ698" i="1"/>
  <c r="AY698" i="1"/>
  <c r="AX698" i="1"/>
  <c r="AW698" i="1"/>
  <c r="AV698" i="1"/>
  <c r="AU698" i="1"/>
  <c r="AT698" i="1"/>
  <c r="AS698" i="1"/>
  <c r="AR698" i="1"/>
  <c r="AQ698" i="1"/>
  <c r="AP698" i="1"/>
  <c r="AO698" i="1"/>
  <c r="AN698" i="1"/>
  <c r="AM698" i="1"/>
  <c r="AL698" i="1"/>
  <c r="AK698" i="1"/>
  <c r="AJ698" i="1"/>
  <c r="AI698" i="1"/>
  <c r="AH698" i="1"/>
  <c r="AG698" i="1"/>
  <c r="AF698" i="1"/>
  <c r="AE698" i="1"/>
  <c r="AD698" i="1"/>
  <c r="AC698" i="1"/>
  <c r="AB698" i="1"/>
  <c r="AA698" i="1"/>
  <c r="Z698" i="1"/>
  <c r="Y698" i="1"/>
  <c r="X698" i="1"/>
  <c r="W698" i="1"/>
  <c r="V698" i="1"/>
  <c r="U698" i="1"/>
  <c r="T698" i="1"/>
  <c r="S698" i="1"/>
  <c r="Q698" i="1"/>
  <c r="P698" i="1"/>
  <c r="O698" i="1"/>
  <c r="DD697" i="1"/>
  <c r="DC697" i="1"/>
  <c r="DB697" i="1"/>
  <c r="DA697" i="1"/>
  <c r="CZ697" i="1"/>
  <c r="CY697" i="1"/>
  <c r="CX697" i="1"/>
  <c r="CW697" i="1"/>
  <c r="CV697" i="1"/>
  <c r="CU697" i="1"/>
  <c r="CT697" i="1"/>
  <c r="CS697" i="1"/>
  <c r="CR697" i="1"/>
  <c r="CQ697" i="1"/>
  <c r="CP697" i="1"/>
  <c r="CO697" i="1"/>
  <c r="CN697" i="1"/>
  <c r="CM697" i="1"/>
  <c r="CL697" i="1"/>
  <c r="CK697" i="1"/>
  <c r="CJ697" i="1"/>
  <c r="CI697" i="1"/>
  <c r="CH697" i="1"/>
  <c r="CG697" i="1"/>
  <c r="CF697" i="1"/>
  <c r="CE697" i="1"/>
  <c r="CD697" i="1"/>
  <c r="CC697" i="1"/>
  <c r="CB697" i="1"/>
  <c r="CA697" i="1"/>
  <c r="BZ697" i="1"/>
  <c r="BY697" i="1"/>
  <c r="BX697" i="1"/>
  <c r="BW697" i="1"/>
  <c r="BV697" i="1"/>
  <c r="BU697" i="1"/>
  <c r="BT697" i="1"/>
  <c r="BS697" i="1"/>
  <c r="BR697" i="1"/>
  <c r="BQ697" i="1"/>
  <c r="BP697" i="1"/>
  <c r="BO697" i="1"/>
  <c r="BN697" i="1"/>
  <c r="BM697" i="1"/>
  <c r="BL697" i="1"/>
  <c r="BK697" i="1"/>
  <c r="BJ697" i="1"/>
  <c r="BI697" i="1"/>
  <c r="BH697" i="1"/>
  <c r="BG697" i="1"/>
  <c r="BF697" i="1"/>
  <c r="BE697" i="1"/>
  <c r="BD697" i="1"/>
  <c r="BC697" i="1"/>
  <c r="BB697" i="1"/>
  <c r="BA697" i="1"/>
  <c r="AZ697" i="1"/>
  <c r="AY697" i="1"/>
  <c r="AX697" i="1"/>
  <c r="AW697" i="1"/>
  <c r="AV697" i="1"/>
  <c r="AU697" i="1"/>
  <c r="AT697" i="1"/>
  <c r="AS697" i="1"/>
  <c r="AR697" i="1"/>
  <c r="AQ697" i="1"/>
  <c r="AP697" i="1"/>
  <c r="AO697" i="1"/>
  <c r="AN697" i="1"/>
  <c r="AM697" i="1"/>
  <c r="AL697" i="1"/>
  <c r="AK697" i="1"/>
  <c r="AJ697" i="1"/>
  <c r="AI697" i="1"/>
  <c r="AH697" i="1"/>
  <c r="AG697" i="1"/>
  <c r="AF697" i="1"/>
  <c r="AE697" i="1"/>
  <c r="AD697" i="1"/>
  <c r="AC697" i="1"/>
  <c r="AB697" i="1"/>
  <c r="AA697" i="1"/>
  <c r="Z697" i="1"/>
  <c r="Y697" i="1"/>
  <c r="X697" i="1"/>
  <c r="W697" i="1"/>
  <c r="V697" i="1"/>
  <c r="U697" i="1"/>
  <c r="T697" i="1"/>
  <c r="S697" i="1"/>
  <c r="Q697" i="1"/>
  <c r="P697" i="1"/>
  <c r="O697" i="1"/>
  <c r="DD696" i="1"/>
  <c r="DC696" i="1"/>
  <c r="DB696" i="1"/>
  <c r="DA696" i="1"/>
  <c r="CZ696" i="1"/>
  <c r="CY696" i="1"/>
  <c r="CX696" i="1"/>
  <c r="CW696" i="1"/>
  <c r="CV696" i="1"/>
  <c r="CU696" i="1"/>
  <c r="CT696" i="1"/>
  <c r="CS696" i="1"/>
  <c r="CR696" i="1"/>
  <c r="CQ696" i="1"/>
  <c r="CP696" i="1"/>
  <c r="CO696" i="1"/>
  <c r="CN696" i="1"/>
  <c r="CM696" i="1"/>
  <c r="CL696" i="1"/>
  <c r="CK696" i="1"/>
  <c r="CJ696" i="1"/>
  <c r="CI696" i="1"/>
  <c r="CH696" i="1"/>
  <c r="CG696" i="1"/>
  <c r="CF696" i="1"/>
  <c r="CE696" i="1"/>
  <c r="CD696" i="1"/>
  <c r="CC696" i="1"/>
  <c r="CB696" i="1"/>
  <c r="CA696" i="1"/>
  <c r="BZ696" i="1"/>
  <c r="BY696" i="1"/>
  <c r="BX696" i="1"/>
  <c r="BW696" i="1"/>
  <c r="BV696" i="1"/>
  <c r="BU696" i="1"/>
  <c r="BT696" i="1"/>
  <c r="BS696" i="1"/>
  <c r="BR696" i="1"/>
  <c r="BQ696" i="1"/>
  <c r="BP696" i="1"/>
  <c r="BO696" i="1"/>
  <c r="BN696" i="1"/>
  <c r="BM696" i="1"/>
  <c r="BL696" i="1"/>
  <c r="BK696" i="1"/>
  <c r="BJ696" i="1"/>
  <c r="BI696" i="1"/>
  <c r="BH696" i="1"/>
  <c r="BG696" i="1"/>
  <c r="BF696" i="1"/>
  <c r="BE696" i="1"/>
  <c r="BD696" i="1"/>
  <c r="BC696" i="1"/>
  <c r="BB696" i="1"/>
  <c r="BA696" i="1"/>
  <c r="AZ696" i="1"/>
  <c r="AY696" i="1"/>
  <c r="AX696" i="1"/>
  <c r="AW696" i="1"/>
  <c r="AV696" i="1"/>
  <c r="AU696" i="1"/>
  <c r="AT696" i="1"/>
  <c r="AS696" i="1"/>
  <c r="AR696" i="1"/>
  <c r="AQ696" i="1"/>
  <c r="AP696" i="1"/>
  <c r="AO696" i="1"/>
  <c r="AN696" i="1"/>
  <c r="AM696" i="1"/>
  <c r="AL696" i="1"/>
  <c r="AK696" i="1"/>
  <c r="AJ696" i="1"/>
  <c r="AI696" i="1"/>
  <c r="AH696" i="1"/>
  <c r="AG696" i="1"/>
  <c r="AF696" i="1"/>
  <c r="AE696" i="1"/>
  <c r="AD696" i="1"/>
  <c r="AC696" i="1"/>
  <c r="AB696" i="1"/>
  <c r="AA696" i="1"/>
  <c r="Z696" i="1"/>
  <c r="Y696" i="1"/>
  <c r="X696" i="1"/>
  <c r="W696" i="1"/>
  <c r="V696" i="1"/>
  <c r="U696" i="1"/>
  <c r="T696" i="1"/>
  <c r="S696" i="1"/>
  <c r="Q696" i="1"/>
  <c r="P696" i="1"/>
  <c r="O696" i="1"/>
  <c r="DD664" i="1"/>
  <c r="DC664" i="1"/>
  <c r="DB664" i="1"/>
  <c r="DA664" i="1"/>
  <c r="CZ664" i="1"/>
  <c r="CY664" i="1"/>
  <c r="CX664" i="1"/>
  <c r="CW664" i="1"/>
  <c r="CV664" i="1"/>
  <c r="CU664" i="1"/>
  <c r="CT664" i="1"/>
  <c r="CS664" i="1"/>
  <c r="CR664" i="1"/>
  <c r="CQ664" i="1"/>
  <c r="CP664" i="1"/>
  <c r="CO664" i="1"/>
  <c r="CN664" i="1"/>
  <c r="CM664" i="1"/>
  <c r="CL664" i="1"/>
  <c r="CK664" i="1"/>
  <c r="CJ664" i="1"/>
  <c r="CI664" i="1"/>
  <c r="CH664" i="1"/>
  <c r="CG664" i="1"/>
  <c r="CF664" i="1"/>
  <c r="CE664" i="1"/>
  <c r="CD664" i="1"/>
  <c r="CC664" i="1"/>
  <c r="CB664" i="1"/>
  <c r="CA664" i="1"/>
  <c r="BZ664" i="1"/>
  <c r="BY664" i="1"/>
  <c r="BX664" i="1"/>
  <c r="BW664" i="1"/>
  <c r="BV664" i="1"/>
  <c r="BU664" i="1"/>
  <c r="BT664" i="1"/>
  <c r="BS664" i="1"/>
  <c r="BR664" i="1"/>
  <c r="BQ664" i="1"/>
  <c r="BP664" i="1"/>
  <c r="BO664" i="1"/>
  <c r="BN664" i="1"/>
  <c r="BM664" i="1"/>
  <c r="BL664" i="1"/>
  <c r="BK664" i="1"/>
  <c r="BJ664" i="1"/>
  <c r="BI664" i="1"/>
  <c r="BH664" i="1"/>
  <c r="BG664" i="1"/>
  <c r="BF664" i="1"/>
  <c r="BE664" i="1"/>
  <c r="BD664" i="1"/>
  <c r="BC664" i="1"/>
  <c r="BB664" i="1"/>
  <c r="BA664" i="1"/>
  <c r="AZ664" i="1"/>
  <c r="AY664" i="1"/>
  <c r="AX664" i="1"/>
  <c r="AW664" i="1"/>
  <c r="AV664" i="1"/>
  <c r="AU664" i="1"/>
  <c r="AT664" i="1"/>
  <c r="AS664" i="1"/>
  <c r="AR664" i="1"/>
  <c r="AQ664" i="1"/>
  <c r="AP664" i="1"/>
  <c r="AO664" i="1"/>
  <c r="AN664" i="1"/>
  <c r="AM664" i="1"/>
  <c r="AL664" i="1"/>
  <c r="AK664" i="1"/>
  <c r="AJ664" i="1"/>
  <c r="AI664" i="1"/>
  <c r="AH664" i="1"/>
  <c r="AG664" i="1"/>
  <c r="AF664" i="1"/>
  <c r="AE664" i="1"/>
  <c r="AD664" i="1"/>
  <c r="AC664" i="1"/>
  <c r="AB664" i="1"/>
  <c r="AA664" i="1"/>
  <c r="Z664" i="1"/>
  <c r="Y664" i="1"/>
  <c r="X664" i="1"/>
  <c r="W664" i="1"/>
  <c r="V664" i="1"/>
  <c r="U664" i="1"/>
  <c r="T664" i="1"/>
  <c r="S664" i="1"/>
  <c r="Q664" i="1"/>
  <c r="P664" i="1"/>
  <c r="O664" i="1"/>
  <c r="DD695" i="1"/>
  <c r="DC695" i="1"/>
  <c r="DB695" i="1"/>
  <c r="DA695" i="1"/>
  <c r="CZ695" i="1"/>
  <c r="CY695" i="1"/>
  <c r="CX695" i="1"/>
  <c r="CW695" i="1"/>
  <c r="CV695" i="1"/>
  <c r="CU695" i="1"/>
  <c r="CT695" i="1"/>
  <c r="CS695" i="1"/>
  <c r="CR695" i="1"/>
  <c r="CQ695" i="1"/>
  <c r="CP695" i="1"/>
  <c r="CO695" i="1"/>
  <c r="CN695" i="1"/>
  <c r="CM695" i="1"/>
  <c r="CL695" i="1"/>
  <c r="CK695" i="1"/>
  <c r="CJ695" i="1"/>
  <c r="CI695" i="1"/>
  <c r="CH695" i="1"/>
  <c r="CG695" i="1"/>
  <c r="CF695" i="1"/>
  <c r="CE695" i="1"/>
  <c r="CD695" i="1"/>
  <c r="CC695" i="1"/>
  <c r="CB695" i="1"/>
  <c r="CA695" i="1"/>
  <c r="BZ695" i="1"/>
  <c r="BY695" i="1"/>
  <c r="BX695" i="1"/>
  <c r="BW695" i="1"/>
  <c r="BV695" i="1"/>
  <c r="BU695" i="1"/>
  <c r="BT695" i="1"/>
  <c r="BS695" i="1"/>
  <c r="BR695" i="1"/>
  <c r="BQ695" i="1"/>
  <c r="BP695" i="1"/>
  <c r="BO695" i="1"/>
  <c r="BN695" i="1"/>
  <c r="BM695" i="1"/>
  <c r="BL695" i="1"/>
  <c r="BK695" i="1"/>
  <c r="BJ695" i="1"/>
  <c r="BI695" i="1"/>
  <c r="BH695" i="1"/>
  <c r="BG695" i="1"/>
  <c r="BF695" i="1"/>
  <c r="BE695" i="1"/>
  <c r="BD695" i="1"/>
  <c r="BC695" i="1"/>
  <c r="BB695" i="1"/>
  <c r="BA695" i="1"/>
  <c r="AZ695" i="1"/>
  <c r="AY695" i="1"/>
  <c r="AX695" i="1"/>
  <c r="AW695" i="1"/>
  <c r="AV695" i="1"/>
  <c r="AU695" i="1"/>
  <c r="AT695" i="1"/>
  <c r="AS695" i="1"/>
  <c r="AR695" i="1"/>
  <c r="AQ695" i="1"/>
  <c r="AP695" i="1"/>
  <c r="AO695" i="1"/>
  <c r="AN695" i="1"/>
  <c r="AM695" i="1"/>
  <c r="AL695" i="1"/>
  <c r="AK695" i="1"/>
  <c r="AJ695" i="1"/>
  <c r="AI695" i="1"/>
  <c r="AH695" i="1"/>
  <c r="AG695" i="1"/>
  <c r="AF695" i="1"/>
  <c r="AE695" i="1"/>
  <c r="AD695" i="1"/>
  <c r="AC695" i="1"/>
  <c r="AB695" i="1"/>
  <c r="AA695" i="1"/>
  <c r="Z695" i="1"/>
  <c r="Y695" i="1"/>
  <c r="X695" i="1"/>
  <c r="W695" i="1"/>
  <c r="V695" i="1"/>
  <c r="U695" i="1"/>
  <c r="T695" i="1"/>
  <c r="S695" i="1"/>
  <c r="Q695" i="1"/>
  <c r="P695" i="1"/>
  <c r="O695" i="1"/>
  <c r="DD694" i="1"/>
  <c r="DC694" i="1"/>
  <c r="DB694" i="1"/>
  <c r="DA694" i="1"/>
  <c r="CZ694" i="1"/>
  <c r="CY694" i="1"/>
  <c r="CX694" i="1"/>
  <c r="CW694" i="1"/>
  <c r="CV694" i="1"/>
  <c r="CU694" i="1"/>
  <c r="CT694" i="1"/>
  <c r="CS694" i="1"/>
  <c r="CR694" i="1"/>
  <c r="CQ694" i="1"/>
  <c r="CP694" i="1"/>
  <c r="CO694" i="1"/>
  <c r="CN694" i="1"/>
  <c r="CM694" i="1"/>
  <c r="CL694" i="1"/>
  <c r="CK694" i="1"/>
  <c r="CJ694" i="1"/>
  <c r="CI694" i="1"/>
  <c r="CH694" i="1"/>
  <c r="CG694" i="1"/>
  <c r="CF694" i="1"/>
  <c r="CE694" i="1"/>
  <c r="CD694" i="1"/>
  <c r="CC694" i="1"/>
  <c r="CB694" i="1"/>
  <c r="CA694" i="1"/>
  <c r="BZ694" i="1"/>
  <c r="BY694" i="1"/>
  <c r="BX694" i="1"/>
  <c r="BW694" i="1"/>
  <c r="BV694" i="1"/>
  <c r="BU694" i="1"/>
  <c r="BT694" i="1"/>
  <c r="BS694" i="1"/>
  <c r="BR694" i="1"/>
  <c r="BQ694" i="1"/>
  <c r="BP694" i="1"/>
  <c r="BO694" i="1"/>
  <c r="BN694" i="1"/>
  <c r="BM694" i="1"/>
  <c r="BL694" i="1"/>
  <c r="BK694" i="1"/>
  <c r="BJ694" i="1"/>
  <c r="BI694" i="1"/>
  <c r="BH694" i="1"/>
  <c r="BG694" i="1"/>
  <c r="BF694" i="1"/>
  <c r="BE694" i="1"/>
  <c r="BD694" i="1"/>
  <c r="BC694" i="1"/>
  <c r="BB694" i="1"/>
  <c r="BA694" i="1"/>
  <c r="AZ694" i="1"/>
  <c r="AY694" i="1"/>
  <c r="AX694" i="1"/>
  <c r="AW694" i="1"/>
  <c r="AV694" i="1"/>
  <c r="AU694" i="1"/>
  <c r="AT694" i="1"/>
  <c r="AS694" i="1"/>
  <c r="AR694" i="1"/>
  <c r="AQ694" i="1"/>
  <c r="AP694" i="1"/>
  <c r="AO694" i="1"/>
  <c r="AN694" i="1"/>
  <c r="AM694" i="1"/>
  <c r="AL694" i="1"/>
  <c r="AK694" i="1"/>
  <c r="AJ694" i="1"/>
  <c r="AI694" i="1"/>
  <c r="AH694" i="1"/>
  <c r="AG694" i="1"/>
  <c r="AF694" i="1"/>
  <c r="AE694" i="1"/>
  <c r="AD694" i="1"/>
  <c r="AC694" i="1"/>
  <c r="AB694" i="1"/>
  <c r="AA694" i="1"/>
  <c r="Z694" i="1"/>
  <c r="Y694" i="1"/>
  <c r="X694" i="1"/>
  <c r="W694" i="1"/>
  <c r="V694" i="1"/>
  <c r="U694" i="1"/>
  <c r="T694" i="1"/>
  <c r="S694" i="1"/>
  <c r="Q694" i="1"/>
  <c r="P694" i="1"/>
  <c r="O694" i="1"/>
  <c r="DD693" i="1"/>
  <c r="DC693" i="1"/>
  <c r="DB693" i="1"/>
  <c r="DA693" i="1"/>
  <c r="CZ693" i="1"/>
  <c r="CY693" i="1"/>
  <c r="CX693" i="1"/>
  <c r="CW693" i="1"/>
  <c r="CV693" i="1"/>
  <c r="CU693" i="1"/>
  <c r="CT693" i="1"/>
  <c r="CS693" i="1"/>
  <c r="CR693" i="1"/>
  <c r="CQ693" i="1"/>
  <c r="CP693" i="1"/>
  <c r="CO693" i="1"/>
  <c r="CN693" i="1"/>
  <c r="CM693" i="1"/>
  <c r="CL693" i="1"/>
  <c r="CK693" i="1"/>
  <c r="CJ693" i="1"/>
  <c r="CI693" i="1"/>
  <c r="CH693" i="1"/>
  <c r="CG693" i="1"/>
  <c r="CF693" i="1"/>
  <c r="CE693" i="1"/>
  <c r="CD693" i="1"/>
  <c r="CC693" i="1"/>
  <c r="CB693" i="1"/>
  <c r="CA693" i="1"/>
  <c r="BZ693" i="1"/>
  <c r="BY693" i="1"/>
  <c r="BX693" i="1"/>
  <c r="BW693" i="1"/>
  <c r="BV693" i="1"/>
  <c r="BU693" i="1"/>
  <c r="BT693" i="1"/>
  <c r="BS693" i="1"/>
  <c r="BR693" i="1"/>
  <c r="BQ693" i="1"/>
  <c r="BP693" i="1"/>
  <c r="BO693" i="1"/>
  <c r="BN693" i="1"/>
  <c r="BM693" i="1"/>
  <c r="BL693" i="1"/>
  <c r="BK693" i="1"/>
  <c r="BJ693" i="1"/>
  <c r="BI693" i="1"/>
  <c r="BH693" i="1"/>
  <c r="BG693" i="1"/>
  <c r="BF693" i="1"/>
  <c r="BE693" i="1"/>
  <c r="BD693" i="1"/>
  <c r="BC693" i="1"/>
  <c r="BB693" i="1"/>
  <c r="BA693" i="1"/>
  <c r="AZ693" i="1"/>
  <c r="AY693" i="1"/>
  <c r="AX693" i="1"/>
  <c r="AW693" i="1"/>
  <c r="AV693" i="1"/>
  <c r="AU693" i="1"/>
  <c r="AT693" i="1"/>
  <c r="AS693" i="1"/>
  <c r="AR693" i="1"/>
  <c r="AQ693" i="1"/>
  <c r="AP693" i="1"/>
  <c r="AO693" i="1"/>
  <c r="AN693" i="1"/>
  <c r="AM693" i="1"/>
  <c r="AL693" i="1"/>
  <c r="AK693" i="1"/>
  <c r="AJ693" i="1"/>
  <c r="AI693" i="1"/>
  <c r="AH693" i="1"/>
  <c r="AG693" i="1"/>
  <c r="AF693" i="1"/>
  <c r="AE693" i="1"/>
  <c r="AD693" i="1"/>
  <c r="AC693" i="1"/>
  <c r="AB693" i="1"/>
  <c r="AA693" i="1"/>
  <c r="Z693" i="1"/>
  <c r="Y693" i="1"/>
  <c r="X693" i="1"/>
  <c r="W693" i="1"/>
  <c r="V693" i="1"/>
  <c r="U693" i="1"/>
  <c r="T693" i="1"/>
  <c r="S693" i="1"/>
  <c r="Q693" i="1"/>
  <c r="P693" i="1"/>
  <c r="O693" i="1"/>
  <c r="DD692" i="1"/>
  <c r="DC692" i="1"/>
  <c r="DB692" i="1"/>
  <c r="DA692" i="1"/>
  <c r="CZ692" i="1"/>
  <c r="CY692" i="1"/>
  <c r="CX692" i="1"/>
  <c r="CW692" i="1"/>
  <c r="CV692" i="1"/>
  <c r="CU692" i="1"/>
  <c r="CT692" i="1"/>
  <c r="CS692" i="1"/>
  <c r="CR692" i="1"/>
  <c r="CQ692" i="1"/>
  <c r="CP692" i="1"/>
  <c r="CO692" i="1"/>
  <c r="CN692" i="1"/>
  <c r="CM692" i="1"/>
  <c r="CL692" i="1"/>
  <c r="CK692" i="1"/>
  <c r="CJ692" i="1"/>
  <c r="CI692" i="1"/>
  <c r="CH692" i="1"/>
  <c r="CG692" i="1"/>
  <c r="CF692" i="1"/>
  <c r="CE692" i="1"/>
  <c r="CD692" i="1"/>
  <c r="CC692" i="1"/>
  <c r="CB692" i="1"/>
  <c r="CA692" i="1"/>
  <c r="BZ692" i="1"/>
  <c r="BY692" i="1"/>
  <c r="BX692" i="1"/>
  <c r="BW692" i="1"/>
  <c r="BV692" i="1"/>
  <c r="BU692" i="1"/>
  <c r="BT692" i="1"/>
  <c r="BS692" i="1"/>
  <c r="BR692" i="1"/>
  <c r="BQ692" i="1"/>
  <c r="BP692" i="1"/>
  <c r="BO692" i="1"/>
  <c r="BN692" i="1"/>
  <c r="BM692" i="1"/>
  <c r="BL692" i="1"/>
  <c r="BK692" i="1"/>
  <c r="BJ692" i="1"/>
  <c r="BI692" i="1"/>
  <c r="BH692" i="1"/>
  <c r="BG692" i="1"/>
  <c r="BF692" i="1"/>
  <c r="BE692" i="1"/>
  <c r="BD692" i="1"/>
  <c r="BC692" i="1"/>
  <c r="BB692" i="1"/>
  <c r="BA692" i="1"/>
  <c r="AZ692" i="1"/>
  <c r="AY692" i="1"/>
  <c r="AX692" i="1"/>
  <c r="AW692" i="1"/>
  <c r="AV692" i="1"/>
  <c r="AU692" i="1"/>
  <c r="AT692" i="1"/>
  <c r="AS692" i="1"/>
  <c r="AR692" i="1"/>
  <c r="AQ692" i="1"/>
  <c r="AP692" i="1"/>
  <c r="AO692" i="1"/>
  <c r="AN692" i="1"/>
  <c r="AM692" i="1"/>
  <c r="AL692" i="1"/>
  <c r="AK692" i="1"/>
  <c r="AJ692" i="1"/>
  <c r="AI692" i="1"/>
  <c r="AH692" i="1"/>
  <c r="AG692" i="1"/>
  <c r="AF692" i="1"/>
  <c r="AE692" i="1"/>
  <c r="AD692" i="1"/>
  <c r="AC692" i="1"/>
  <c r="AB692" i="1"/>
  <c r="AA692" i="1"/>
  <c r="Z692" i="1"/>
  <c r="Y692" i="1"/>
  <c r="X692" i="1"/>
  <c r="W692" i="1"/>
  <c r="V692" i="1"/>
  <c r="U692" i="1"/>
  <c r="T692" i="1"/>
  <c r="S692" i="1"/>
  <c r="Q692" i="1"/>
  <c r="P692" i="1"/>
  <c r="O692" i="1"/>
  <c r="DD691" i="1"/>
  <c r="DC691" i="1"/>
  <c r="DB691" i="1"/>
  <c r="DA691" i="1"/>
  <c r="CZ691" i="1"/>
  <c r="CY691" i="1"/>
  <c r="CX691" i="1"/>
  <c r="CW691" i="1"/>
  <c r="CV691" i="1"/>
  <c r="CU691" i="1"/>
  <c r="CT691" i="1"/>
  <c r="CS691" i="1"/>
  <c r="CR691" i="1"/>
  <c r="CQ691" i="1"/>
  <c r="CP691" i="1"/>
  <c r="CO691" i="1"/>
  <c r="CN691" i="1"/>
  <c r="CM691" i="1"/>
  <c r="CL691" i="1"/>
  <c r="CK691" i="1"/>
  <c r="CJ691" i="1"/>
  <c r="CI691" i="1"/>
  <c r="CH691" i="1"/>
  <c r="CG691" i="1"/>
  <c r="CF691" i="1"/>
  <c r="CE691" i="1"/>
  <c r="CD691" i="1"/>
  <c r="CC691" i="1"/>
  <c r="CB691" i="1"/>
  <c r="CA691" i="1"/>
  <c r="BZ691" i="1"/>
  <c r="BY691" i="1"/>
  <c r="BX691" i="1"/>
  <c r="BW691" i="1"/>
  <c r="BV691" i="1"/>
  <c r="BU691" i="1"/>
  <c r="BT691" i="1"/>
  <c r="BS691" i="1"/>
  <c r="BR691" i="1"/>
  <c r="BQ691" i="1"/>
  <c r="BP691" i="1"/>
  <c r="BO691" i="1"/>
  <c r="BN691" i="1"/>
  <c r="BM691" i="1"/>
  <c r="BL691" i="1"/>
  <c r="BK691" i="1"/>
  <c r="BJ691" i="1"/>
  <c r="BI691" i="1"/>
  <c r="BH691" i="1"/>
  <c r="BG691" i="1"/>
  <c r="BF691" i="1"/>
  <c r="BE691" i="1"/>
  <c r="BD691" i="1"/>
  <c r="BC691" i="1"/>
  <c r="BB691" i="1"/>
  <c r="BA691" i="1"/>
  <c r="AZ691" i="1"/>
  <c r="AY691" i="1"/>
  <c r="AX691" i="1"/>
  <c r="AW691" i="1"/>
  <c r="AV691" i="1"/>
  <c r="AU691" i="1"/>
  <c r="AT691" i="1"/>
  <c r="AS691" i="1"/>
  <c r="AR691" i="1"/>
  <c r="AQ691" i="1"/>
  <c r="AP691" i="1"/>
  <c r="AO691" i="1"/>
  <c r="AN691" i="1"/>
  <c r="AM691" i="1"/>
  <c r="AL691" i="1"/>
  <c r="AK691" i="1"/>
  <c r="AJ691" i="1"/>
  <c r="AI691" i="1"/>
  <c r="AH691" i="1"/>
  <c r="AG691" i="1"/>
  <c r="AF691" i="1"/>
  <c r="AE691" i="1"/>
  <c r="AD691" i="1"/>
  <c r="AC691" i="1"/>
  <c r="AB691" i="1"/>
  <c r="AA691" i="1"/>
  <c r="Z691" i="1"/>
  <c r="Y691" i="1"/>
  <c r="X691" i="1"/>
  <c r="W691" i="1"/>
  <c r="V691" i="1"/>
  <c r="U691" i="1"/>
  <c r="T691" i="1"/>
  <c r="S691" i="1"/>
  <c r="Q691" i="1"/>
  <c r="P691" i="1"/>
  <c r="O691" i="1"/>
  <c r="DD690" i="1"/>
  <c r="DC690" i="1"/>
  <c r="DB690" i="1"/>
  <c r="DA690" i="1"/>
  <c r="CZ690" i="1"/>
  <c r="CY690" i="1"/>
  <c r="CX690" i="1"/>
  <c r="CW690" i="1"/>
  <c r="CV690" i="1"/>
  <c r="CU690" i="1"/>
  <c r="CT690" i="1"/>
  <c r="CS690" i="1"/>
  <c r="CR690" i="1"/>
  <c r="CQ690" i="1"/>
  <c r="CP690" i="1"/>
  <c r="CO690" i="1"/>
  <c r="CN690" i="1"/>
  <c r="CM690" i="1"/>
  <c r="CL690" i="1"/>
  <c r="CK690" i="1"/>
  <c r="CJ690" i="1"/>
  <c r="CI690" i="1"/>
  <c r="CH690" i="1"/>
  <c r="CG690" i="1"/>
  <c r="CF690" i="1"/>
  <c r="CE690" i="1"/>
  <c r="CD690" i="1"/>
  <c r="CC690" i="1"/>
  <c r="CB690" i="1"/>
  <c r="CA690" i="1"/>
  <c r="BZ690" i="1"/>
  <c r="BY690" i="1"/>
  <c r="BX690" i="1"/>
  <c r="BW690" i="1"/>
  <c r="BV690" i="1"/>
  <c r="BU690" i="1"/>
  <c r="BT690" i="1"/>
  <c r="BS690" i="1"/>
  <c r="BR690" i="1"/>
  <c r="BQ690" i="1"/>
  <c r="BP690" i="1"/>
  <c r="BO690" i="1"/>
  <c r="BN690" i="1"/>
  <c r="BM690" i="1"/>
  <c r="BL690" i="1"/>
  <c r="BK690" i="1"/>
  <c r="BJ690" i="1"/>
  <c r="BI690" i="1"/>
  <c r="BH690" i="1"/>
  <c r="BG690" i="1"/>
  <c r="BF690" i="1"/>
  <c r="BE690" i="1"/>
  <c r="BD690" i="1"/>
  <c r="BC690" i="1"/>
  <c r="BB690" i="1"/>
  <c r="BA690" i="1"/>
  <c r="AZ690" i="1"/>
  <c r="AY690" i="1"/>
  <c r="AX690" i="1"/>
  <c r="AW690" i="1"/>
  <c r="AV690" i="1"/>
  <c r="AU690" i="1"/>
  <c r="AT690" i="1"/>
  <c r="AS690" i="1"/>
  <c r="AR690" i="1"/>
  <c r="AQ690" i="1"/>
  <c r="AP690" i="1"/>
  <c r="AO690" i="1"/>
  <c r="AN690" i="1"/>
  <c r="AM690" i="1"/>
  <c r="AL690" i="1"/>
  <c r="AK690" i="1"/>
  <c r="AJ690" i="1"/>
  <c r="AI690" i="1"/>
  <c r="AH690" i="1"/>
  <c r="AG690" i="1"/>
  <c r="AF690" i="1"/>
  <c r="AE690" i="1"/>
  <c r="AD690" i="1"/>
  <c r="AC690" i="1"/>
  <c r="AB690" i="1"/>
  <c r="AA690" i="1"/>
  <c r="Z690" i="1"/>
  <c r="Y690" i="1"/>
  <c r="X690" i="1"/>
  <c r="W690" i="1"/>
  <c r="V690" i="1"/>
  <c r="U690" i="1"/>
  <c r="T690" i="1"/>
  <c r="S690" i="1"/>
  <c r="Q690" i="1"/>
  <c r="P690" i="1"/>
  <c r="O690" i="1"/>
  <c r="DD689" i="1"/>
  <c r="DC689" i="1"/>
  <c r="DB689" i="1"/>
  <c r="DA689" i="1"/>
  <c r="CZ689" i="1"/>
  <c r="CY689" i="1"/>
  <c r="CX689" i="1"/>
  <c r="CW689" i="1"/>
  <c r="CV689" i="1"/>
  <c r="CU689" i="1"/>
  <c r="CT689" i="1"/>
  <c r="CS689" i="1"/>
  <c r="CR689" i="1"/>
  <c r="CQ689" i="1"/>
  <c r="CP689" i="1"/>
  <c r="CO689" i="1"/>
  <c r="CN689" i="1"/>
  <c r="CM689" i="1"/>
  <c r="CL689" i="1"/>
  <c r="CK689" i="1"/>
  <c r="CJ689" i="1"/>
  <c r="CI689" i="1"/>
  <c r="CH689" i="1"/>
  <c r="CG689" i="1"/>
  <c r="CF689" i="1"/>
  <c r="CE689" i="1"/>
  <c r="CD689" i="1"/>
  <c r="CC689" i="1"/>
  <c r="CB689" i="1"/>
  <c r="CA689" i="1"/>
  <c r="BZ689" i="1"/>
  <c r="BY689" i="1"/>
  <c r="BX689" i="1"/>
  <c r="BW689" i="1"/>
  <c r="BV689" i="1"/>
  <c r="BU689" i="1"/>
  <c r="BT689" i="1"/>
  <c r="BS689" i="1"/>
  <c r="BR689" i="1"/>
  <c r="BQ689" i="1"/>
  <c r="BP689" i="1"/>
  <c r="BO689" i="1"/>
  <c r="BN689" i="1"/>
  <c r="BM689" i="1"/>
  <c r="BL689" i="1"/>
  <c r="BK689" i="1"/>
  <c r="BJ689" i="1"/>
  <c r="BI689" i="1"/>
  <c r="BH689" i="1"/>
  <c r="BG689" i="1"/>
  <c r="BF689" i="1"/>
  <c r="BE689" i="1"/>
  <c r="BD689" i="1"/>
  <c r="BC689" i="1"/>
  <c r="BB689" i="1"/>
  <c r="BA689" i="1"/>
  <c r="AZ689" i="1"/>
  <c r="AY689" i="1"/>
  <c r="AX689" i="1"/>
  <c r="AW689" i="1"/>
  <c r="AV689" i="1"/>
  <c r="AU689" i="1"/>
  <c r="AT689" i="1"/>
  <c r="AS689" i="1"/>
  <c r="AR689" i="1"/>
  <c r="AQ689" i="1"/>
  <c r="AP689" i="1"/>
  <c r="AO689" i="1"/>
  <c r="AN689" i="1"/>
  <c r="AM689" i="1"/>
  <c r="AL689" i="1"/>
  <c r="AK689" i="1"/>
  <c r="AJ689" i="1"/>
  <c r="AI689" i="1"/>
  <c r="AH689" i="1"/>
  <c r="AG689" i="1"/>
  <c r="AF689" i="1"/>
  <c r="AE689" i="1"/>
  <c r="AD689" i="1"/>
  <c r="AC689" i="1"/>
  <c r="AB689" i="1"/>
  <c r="AA689" i="1"/>
  <c r="Z689" i="1"/>
  <c r="Y689" i="1"/>
  <c r="X689" i="1"/>
  <c r="W689" i="1"/>
  <c r="V689" i="1"/>
  <c r="U689" i="1"/>
  <c r="T689" i="1"/>
  <c r="S689" i="1"/>
  <c r="Q689" i="1"/>
  <c r="P689" i="1"/>
  <c r="O689" i="1"/>
  <c r="DD688" i="1"/>
  <c r="DC688" i="1"/>
  <c r="DB688" i="1"/>
  <c r="DA688" i="1"/>
  <c r="CZ688" i="1"/>
  <c r="CY688" i="1"/>
  <c r="CX688" i="1"/>
  <c r="CW688" i="1"/>
  <c r="CV688" i="1"/>
  <c r="CU688" i="1"/>
  <c r="CT688" i="1"/>
  <c r="CS688" i="1"/>
  <c r="CR688" i="1"/>
  <c r="CQ688" i="1"/>
  <c r="CP688" i="1"/>
  <c r="CO688" i="1"/>
  <c r="CN688" i="1"/>
  <c r="CM688" i="1"/>
  <c r="CL688" i="1"/>
  <c r="CK688" i="1"/>
  <c r="CJ688" i="1"/>
  <c r="CI688" i="1"/>
  <c r="CH688" i="1"/>
  <c r="CG688" i="1"/>
  <c r="CF688" i="1"/>
  <c r="CE688" i="1"/>
  <c r="CD688" i="1"/>
  <c r="CC688" i="1"/>
  <c r="CB688" i="1"/>
  <c r="CA688" i="1"/>
  <c r="BZ688" i="1"/>
  <c r="BY688" i="1"/>
  <c r="BX688" i="1"/>
  <c r="BW688" i="1"/>
  <c r="BV688" i="1"/>
  <c r="BU688" i="1"/>
  <c r="BT688" i="1"/>
  <c r="BS688" i="1"/>
  <c r="BR688" i="1"/>
  <c r="BQ688" i="1"/>
  <c r="BP688" i="1"/>
  <c r="BO688" i="1"/>
  <c r="BN688" i="1"/>
  <c r="BM688" i="1"/>
  <c r="BL688" i="1"/>
  <c r="BK688" i="1"/>
  <c r="BJ688" i="1"/>
  <c r="BI688" i="1"/>
  <c r="BH688" i="1"/>
  <c r="BG688" i="1"/>
  <c r="BF688" i="1"/>
  <c r="BE688" i="1"/>
  <c r="BD688" i="1"/>
  <c r="BC688" i="1"/>
  <c r="BB688" i="1"/>
  <c r="BA688" i="1"/>
  <c r="AZ688" i="1"/>
  <c r="AY688" i="1"/>
  <c r="AX688" i="1"/>
  <c r="AW688" i="1"/>
  <c r="AV688" i="1"/>
  <c r="AU688" i="1"/>
  <c r="AT688" i="1"/>
  <c r="AS688" i="1"/>
  <c r="AR688" i="1"/>
  <c r="AQ688" i="1"/>
  <c r="AP688" i="1"/>
  <c r="AO688" i="1"/>
  <c r="AN688" i="1"/>
  <c r="AM688" i="1"/>
  <c r="AL688" i="1"/>
  <c r="AK688" i="1"/>
  <c r="AJ688" i="1"/>
  <c r="AI688" i="1"/>
  <c r="AH688" i="1"/>
  <c r="AG688" i="1"/>
  <c r="AF688" i="1"/>
  <c r="AE688" i="1"/>
  <c r="AD688" i="1"/>
  <c r="AC688" i="1"/>
  <c r="AB688" i="1"/>
  <c r="AA688" i="1"/>
  <c r="Z688" i="1"/>
  <c r="Y688" i="1"/>
  <c r="X688" i="1"/>
  <c r="W688" i="1"/>
  <c r="V688" i="1"/>
  <c r="U688" i="1"/>
  <c r="T688" i="1"/>
  <c r="S688" i="1"/>
  <c r="Q688" i="1"/>
  <c r="P688" i="1"/>
  <c r="O688" i="1"/>
  <c r="DD687" i="1"/>
  <c r="DC687" i="1"/>
  <c r="DB687" i="1"/>
  <c r="DA687" i="1"/>
  <c r="CZ687" i="1"/>
  <c r="CY687" i="1"/>
  <c r="CX687" i="1"/>
  <c r="CW687" i="1"/>
  <c r="CV687" i="1"/>
  <c r="CU687" i="1"/>
  <c r="CT687" i="1"/>
  <c r="CS687" i="1"/>
  <c r="CR687" i="1"/>
  <c r="CQ687" i="1"/>
  <c r="CP687" i="1"/>
  <c r="CO687" i="1"/>
  <c r="CN687" i="1"/>
  <c r="CM687" i="1"/>
  <c r="CL687" i="1"/>
  <c r="CK687" i="1"/>
  <c r="CJ687" i="1"/>
  <c r="CI687" i="1"/>
  <c r="CH687" i="1"/>
  <c r="CG687" i="1"/>
  <c r="CF687" i="1"/>
  <c r="CE687" i="1"/>
  <c r="CD687" i="1"/>
  <c r="CC687" i="1"/>
  <c r="CB687" i="1"/>
  <c r="CA687" i="1"/>
  <c r="BZ687" i="1"/>
  <c r="BY687" i="1"/>
  <c r="BX687" i="1"/>
  <c r="BW687" i="1"/>
  <c r="BV687" i="1"/>
  <c r="BU687" i="1"/>
  <c r="BT687" i="1"/>
  <c r="BS687" i="1"/>
  <c r="BR687" i="1"/>
  <c r="BQ687" i="1"/>
  <c r="BP687" i="1"/>
  <c r="BO687" i="1"/>
  <c r="BN687" i="1"/>
  <c r="BM687" i="1"/>
  <c r="BL687" i="1"/>
  <c r="BK687" i="1"/>
  <c r="BJ687" i="1"/>
  <c r="BI687" i="1"/>
  <c r="BH687" i="1"/>
  <c r="BG687" i="1"/>
  <c r="BF687" i="1"/>
  <c r="BE687" i="1"/>
  <c r="BD687" i="1"/>
  <c r="BC687" i="1"/>
  <c r="BB687" i="1"/>
  <c r="BA687" i="1"/>
  <c r="AZ687" i="1"/>
  <c r="AY687" i="1"/>
  <c r="AX687" i="1"/>
  <c r="AW687" i="1"/>
  <c r="AV687" i="1"/>
  <c r="AU687" i="1"/>
  <c r="AT687" i="1"/>
  <c r="AS687" i="1"/>
  <c r="AR687" i="1"/>
  <c r="AQ687" i="1"/>
  <c r="AP687" i="1"/>
  <c r="AO687" i="1"/>
  <c r="AN687" i="1"/>
  <c r="AM687" i="1"/>
  <c r="AL687" i="1"/>
  <c r="AK687" i="1"/>
  <c r="AJ687" i="1"/>
  <c r="AI687" i="1"/>
  <c r="AH687" i="1"/>
  <c r="AG687" i="1"/>
  <c r="AF687" i="1"/>
  <c r="AE687" i="1"/>
  <c r="AD687" i="1"/>
  <c r="AC687" i="1"/>
  <c r="AB687" i="1"/>
  <c r="AA687" i="1"/>
  <c r="Z687" i="1"/>
  <c r="Y687" i="1"/>
  <c r="X687" i="1"/>
  <c r="W687" i="1"/>
  <c r="V687" i="1"/>
  <c r="U687" i="1"/>
  <c r="T687" i="1"/>
  <c r="S687" i="1"/>
  <c r="Q687" i="1"/>
  <c r="P687" i="1"/>
  <c r="O687" i="1"/>
  <c r="DD686" i="1"/>
  <c r="DC686" i="1"/>
  <c r="DB686" i="1"/>
  <c r="DA686" i="1"/>
  <c r="CZ686" i="1"/>
  <c r="CY686" i="1"/>
  <c r="CX686" i="1"/>
  <c r="CW686" i="1"/>
  <c r="CV686" i="1"/>
  <c r="CU686" i="1"/>
  <c r="CT686" i="1"/>
  <c r="CS686" i="1"/>
  <c r="CR686" i="1"/>
  <c r="CQ686" i="1"/>
  <c r="CP686" i="1"/>
  <c r="CO686" i="1"/>
  <c r="CN686" i="1"/>
  <c r="CM686" i="1"/>
  <c r="CL686" i="1"/>
  <c r="CK686" i="1"/>
  <c r="CJ686" i="1"/>
  <c r="CI686" i="1"/>
  <c r="CH686" i="1"/>
  <c r="CG686" i="1"/>
  <c r="CF686" i="1"/>
  <c r="CE686" i="1"/>
  <c r="CD686" i="1"/>
  <c r="CC686" i="1"/>
  <c r="CB686" i="1"/>
  <c r="CA686" i="1"/>
  <c r="BZ686" i="1"/>
  <c r="BY686" i="1"/>
  <c r="BX686" i="1"/>
  <c r="BW686" i="1"/>
  <c r="BV686" i="1"/>
  <c r="BU686" i="1"/>
  <c r="BT686" i="1"/>
  <c r="BS686" i="1"/>
  <c r="BR686" i="1"/>
  <c r="BQ686" i="1"/>
  <c r="BP686" i="1"/>
  <c r="BO686" i="1"/>
  <c r="BN686" i="1"/>
  <c r="BM686" i="1"/>
  <c r="BL686" i="1"/>
  <c r="BK686" i="1"/>
  <c r="BJ686" i="1"/>
  <c r="BI686" i="1"/>
  <c r="BH686" i="1"/>
  <c r="BG686" i="1"/>
  <c r="BF686" i="1"/>
  <c r="BE686" i="1"/>
  <c r="BD686" i="1"/>
  <c r="BC686" i="1"/>
  <c r="BB686" i="1"/>
  <c r="BA686" i="1"/>
  <c r="AZ686" i="1"/>
  <c r="AY686" i="1"/>
  <c r="AX686" i="1"/>
  <c r="AW686" i="1"/>
  <c r="AV686" i="1"/>
  <c r="AU686" i="1"/>
  <c r="AT686" i="1"/>
  <c r="AS686" i="1"/>
  <c r="AR686" i="1"/>
  <c r="AQ686" i="1"/>
  <c r="AP686" i="1"/>
  <c r="AO686" i="1"/>
  <c r="AN686" i="1"/>
  <c r="AM686" i="1"/>
  <c r="AL686" i="1"/>
  <c r="AK686" i="1"/>
  <c r="AJ686" i="1"/>
  <c r="AI686" i="1"/>
  <c r="AH686" i="1"/>
  <c r="AG686" i="1"/>
  <c r="AF686" i="1"/>
  <c r="AE686" i="1"/>
  <c r="AD686" i="1"/>
  <c r="AC686" i="1"/>
  <c r="AB686" i="1"/>
  <c r="AA686" i="1"/>
  <c r="Z686" i="1"/>
  <c r="Y686" i="1"/>
  <c r="X686" i="1"/>
  <c r="W686" i="1"/>
  <c r="V686" i="1"/>
  <c r="U686" i="1"/>
  <c r="T686" i="1"/>
  <c r="S686" i="1"/>
  <c r="Q686" i="1"/>
  <c r="P686" i="1"/>
  <c r="O686" i="1"/>
  <c r="DD685" i="1"/>
  <c r="DC685" i="1"/>
  <c r="DB685" i="1"/>
  <c r="DA685" i="1"/>
  <c r="CZ685" i="1"/>
  <c r="CY685" i="1"/>
  <c r="CX685" i="1"/>
  <c r="CW685" i="1"/>
  <c r="CV685" i="1"/>
  <c r="CU685" i="1"/>
  <c r="CT685" i="1"/>
  <c r="CS685" i="1"/>
  <c r="CR685" i="1"/>
  <c r="CQ685" i="1"/>
  <c r="CP685" i="1"/>
  <c r="CO685" i="1"/>
  <c r="CN685" i="1"/>
  <c r="CM685" i="1"/>
  <c r="CL685" i="1"/>
  <c r="CK685" i="1"/>
  <c r="CJ685" i="1"/>
  <c r="CI685" i="1"/>
  <c r="CH685" i="1"/>
  <c r="CG685" i="1"/>
  <c r="CF685" i="1"/>
  <c r="CE685" i="1"/>
  <c r="CD685" i="1"/>
  <c r="CC685" i="1"/>
  <c r="CB685" i="1"/>
  <c r="CA685" i="1"/>
  <c r="BZ685" i="1"/>
  <c r="BY685" i="1"/>
  <c r="BX685" i="1"/>
  <c r="BW685" i="1"/>
  <c r="BV685" i="1"/>
  <c r="BU685" i="1"/>
  <c r="BT685" i="1"/>
  <c r="BS685" i="1"/>
  <c r="BR685" i="1"/>
  <c r="BQ685" i="1"/>
  <c r="BP685" i="1"/>
  <c r="BO685" i="1"/>
  <c r="BN685" i="1"/>
  <c r="BM685" i="1"/>
  <c r="BL685" i="1"/>
  <c r="BK685" i="1"/>
  <c r="BJ685" i="1"/>
  <c r="BI685" i="1"/>
  <c r="BH685" i="1"/>
  <c r="BG685" i="1"/>
  <c r="BF685" i="1"/>
  <c r="BE685" i="1"/>
  <c r="BD685" i="1"/>
  <c r="BC685" i="1"/>
  <c r="BB685" i="1"/>
  <c r="BA685" i="1"/>
  <c r="AZ685" i="1"/>
  <c r="AY685" i="1"/>
  <c r="AX685" i="1"/>
  <c r="AW685" i="1"/>
  <c r="AV685" i="1"/>
  <c r="AU685" i="1"/>
  <c r="AT685" i="1"/>
  <c r="AS685" i="1"/>
  <c r="AR685" i="1"/>
  <c r="AQ685" i="1"/>
  <c r="AP685" i="1"/>
  <c r="AO685" i="1"/>
  <c r="AN685" i="1"/>
  <c r="AM685" i="1"/>
  <c r="AL685" i="1"/>
  <c r="AK685" i="1"/>
  <c r="AJ685" i="1"/>
  <c r="AI685" i="1"/>
  <c r="AH685" i="1"/>
  <c r="AG685" i="1"/>
  <c r="AF685" i="1"/>
  <c r="AE685" i="1"/>
  <c r="AD685" i="1"/>
  <c r="AC685" i="1"/>
  <c r="AB685" i="1"/>
  <c r="AA685" i="1"/>
  <c r="Z685" i="1"/>
  <c r="Y685" i="1"/>
  <c r="X685" i="1"/>
  <c r="W685" i="1"/>
  <c r="V685" i="1"/>
  <c r="U685" i="1"/>
  <c r="T685" i="1"/>
  <c r="S685" i="1"/>
  <c r="Q685" i="1"/>
  <c r="P685" i="1"/>
  <c r="O685" i="1"/>
  <c r="DD684" i="1"/>
  <c r="DC684" i="1"/>
  <c r="DB684" i="1"/>
  <c r="DA684" i="1"/>
  <c r="CZ684" i="1"/>
  <c r="CY684" i="1"/>
  <c r="CX684" i="1"/>
  <c r="CW684" i="1"/>
  <c r="CV684" i="1"/>
  <c r="CU684" i="1"/>
  <c r="CT684" i="1"/>
  <c r="CS684" i="1"/>
  <c r="CR684" i="1"/>
  <c r="CQ684" i="1"/>
  <c r="CP684" i="1"/>
  <c r="CO684" i="1"/>
  <c r="CN684" i="1"/>
  <c r="CM684" i="1"/>
  <c r="CL684" i="1"/>
  <c r="CK684" i="1"/>
  <c r="CJ684" i="1"/>
  <c r="CI684" i="1"/>
  <c r="CH684" i="1"/>
  <c r="CG684" i="1"/>
  <c r="CF684" i="1"/>
  <c r="CE684" i="1"/>
  <c r="CD684" i="1"/>
  <c r="CC684" i="1"/>
  <c r="CB684" i="1"/>
  <c r="CA684" i="1"/>
  <c r="BZ684" i="1"/>
  <c r="BY684" i="1"/>
  <c r="BX684" i="1"/>
  <c r="BW684" i="1"/>
  <c r="BV684" i="1"/>
  <c r="BU684" i="1"/>
  <c r="BT684" i="1"/>
  <c r="BS684" i="1"/>
  <c r="BR684" i="1"/>
  <c r="BQ684" i="1"/>
  <c r="BP684" i="1"/>
  <c r="BO684" i="1"/>
  <c r="BN684" i="1"/>
  <c r="BM684" i="1"/>
  <c r="BL684" i="1"/>
  <c r="BK684" i="1"/>
  <c r="BJ684" i="1"/>
  <c r="BI684" i="1"/>
  <c r="BH684" i="1"/>
  <c r="BG684" i="1"/>
  <c r="BF684" i="1"/>
  <c r="BE684" i="1"/>
  <c r="BD684" i="1"/>
  <c r="BC684" i="1"/>
  <c r="BB684" i="1"/>
  <c r="BA684" i="1"/>
  <c r="AZ684" i="1"/>
  <c r="AY684" i="1"/>
  <c r="AX684" i="1"/>
  <c r="AW684" i="1"/>
  <c r="AV684" i="1"/>
  <c r="AU684" i="1"/>
  <c r="AT684" i="1"/>
  <c r="AS684" i="1"/>
  <c r="AR684" i="1"/>
  <c r="AQ684" i="1"/>
  <c r="AP684" i="1"/>
  <c r="AO684" i="1"/>
  <c r="AN684" i="1"/>
  <c r="AM684" i="1"/>
  <c r="AL684" i="1"/>
  <c r="AK684" i="1"/>
  <c r="AJ684" i="1"/>
  <c r="AI684" i="1"/>
  <c r="AH684" i="1"/>
  <c r="AG684" i="1"/>
  <c r="AF684" i="1"/>
  <c r="AE684" i="1"/>
  <c r="AD684" i="1"/>
  <c r="AC684" i="1"/>
  <c r="AB684" i="1"/>
  <c r="AA684" i="1"/>
  <c r="Z684" i="1"/>
  <c r="Y684" i="1"/>
  <c r="X684" i="1"/>
  <c r="W684" i="1"/>
  <c r="V684" i="1"/>
  <c r="U684" i="1"/>
  <c r="T684" i="1"/>
  <c r="S684" i="1"/>
  <c r="Q684" i="1"/>
  <c r="P684" i="1"/>
  <c r="O684" i="1"/>
  <c r="DD683" i="1"/>
  <c r="DC683" i="1"/>
  <c r="DB683" i="1"/>
  <c r="DA683" i="1"/>
  <c r="CZ683" i="1"/>
  <c r="CY683" i="1"/>
  <c r="CX683" i="1"/>
  <c r="CW683" i="1"/>
  <c r="CV683" i="1"/>
  <c r="CU683" i="1"/>
  <c r="CT683" i="1"/>
  <c r="CS683" i="1"/>
  <c r="CR683" i="1"/>
  <c r="CQ683" i="1"/>
  <c r="CP683" i="1"/>
  <c r="CO683" i="1"/>
  <c r="CN683" i="1"/>
  <c r="CM683" i="1"/>
  <c r="CL683" i="1"/>
  <c r="CK683" i="1"/>
  <c r="CJ683" i="1"/>
  <c r="CI683" i="1"/>
  <c r="CH683" i="1"/>
  <c r="CG683" i="1"/>
  <c r="CF683" i="1"/>
  <c r="CE683" i="1"/>
  <c r="CD683" i="1"/>
  <c r="CC683" i="1"/>
  <c r="CB683" i="1"/>
  <c r="CA683" i="1"/>
  <c r="BZ683" i="1"/>
  <c r="BY683" i="1"/>
  <c r="BX683" i="1"/>
  <c r="BW683" i="1"/>
  <c r="BV683" i="1"/>
  <c r="BU683" i="1"/>
  <c r="BT683" i="1"/>
  <c r="BS683" i="1"/>
  <c r="BR683" i="1"/>
  <c r="BQ683" i="1"/>
  <c r="BP683" i="1"/>
  <c r="BO683" i="1"/>
  <c r="BN683" i="1"/>
  <c r="BM683" i="1"/>
  <c r="BL683" i="1"/>
  <c r="BK683" i="1"/>
  <c r="BJ683" i="1"/>
  <c r="BI683" i="1"/>
  <c r="BH683" i="1"/>
  <c r="BG683" i="1"/>
  <c r="BF683" i="1"/>
  <c r="BE683" i="1"/>
  <c r="BD683" i="1"/>
  <c r="BC683" i="1"/>
  <c r="BB683" i="1"/>
  <c r="BA683" i="1"/>
  <c r="AZ683" i="1"/>
  <c r="AY683" i="1"/>
  <c r="AX683" i="1"/>
  <c r="AW683" i="1"/>
  <c r="AV683" i="1"/>
  <c r="AU683" i="1"/>
  <c r="AT683" i="1"/>
  <c r="AS683" i="1"/>
  <c r="AR683" i="1"/>
  <c r="AQ683" i="1"/>
  <c r="AP683" i="1"/>
  <c r="AO683" i="1"/>
  <c r="AN683" i="1"/>
  <c r="AM683" i="1"/>
  <c r="AL683" i="1"/>
  <c r="AK683" i="1"/>
  <c r="AJ683" i="1"/>
  <c r="AI683" i="1"/>
  <c r="AH683" i="1"/>
  <c r="AG683" i="1"/>
  <c r="AF683" i="1"/>
  <c r="AE683" i="1"/>
  <c r="AD683" i="1"/>
  <c r="AC683" i="1"/>
  <c r="AB683" i="1"/>
  <c r="AA683" i="1"/>
  <c r="Z683" i="1"/>
  <c r="Y683" i="1"/>
  <c r="X683" i="1"/>
  <c r="W683" i="1"/>
  <c r="V683" i="1"/>
  <c r="U683" i="1"/>
  <c r="T683" i="1"/>
  <c r="S683" i="1"/>
  <c r="Q683" i="1"/>
  <c r="P683" i="1"/>
  <c r="O683" i="1"/>
  <c r="DD682" i="1"/>
  <c r="DC682" i="1"/>
  <c r="DB682" i="1"/>
  <c r="DA682" i="1"/>
  <c r="CZ682" i="1"/>
  <c r="CY682" i="1"/>
  <c r="CX682" i="1"/>
  <c r="CW682" i="1"/>
  <c r="CV682" i="1"/>
  <c r="CU682" i="1"/>
  <c r="CT682" i="1"/>
  <c r="CS682" i="1"/>
  <c r="CR682" i="1"/>
  <c r="CQ682" i="1"/>
  <c r="CP682" i="1"/>
  <c r="CO682" i="1"/>
  <c r="CN682" i="1"/>
  <c r="CM682" i="1"/>
  <c r="CL682" i="1"/>
  <c r="CK682" i="1"/>
  <c r="CJ682" i="1"/>
  <c r="CI682" i="1"/>
  <c r="CH682" i="1"/>
  <c r="CG682" i="1"/>
  <c r="CF682" i="1"/>
  <c r="CE682" i="1"/>
  <c r="CD682" i="1"/>
  <c r="CC682" i="1"/>
  <c r="CB682" i="1"/>
  <c r="CA682" i="1"/>
  <c r="BZ682" i="1"/>
  <c r="BY682" i="1"/>
  <c r="BX682" i="1"/>
  <c r="BW682" i="1"/>
  <c r="BV682" i="1"/>
  <c r="BU682" i="1"/>
  <c r="BT682" i="1"/>
  <c r="BS682" i="1"/>
  <c r="BR682" i="1"/>
  <c r="BQ682" i="1"/>
  <c r="BP682" i="1"/>
  <c r="BO682" i="1"/>
  <c r="BN682" i="1"/>
  <c r="BM682" i="1"/>
  <c r="BL682" i="1"/>
  <c r="BK682" i="1"/>
  <c r="BJ682" i="1"/>
  <c r="BI682" i="1"/>
  <c r="BH682" i="1"/>
  <c r="BG682" i="1"/>
  <c r="BF682" i="1"/>
  <c r="BE682" i="1"/>
  <c r="BD682" i="1"/>
  <c r="BC682" i="1"/>
  <c r="BB682" i="1"/>
  <c r="BA682" i="1"/>
  <c r="AZ682" i="1"/>
  <c r="AY682" i="1"/>
  <c r="AX682" i="1"/>
  <c r="AW682" i="1"/>
  <c r="AV682" i="1"/>
  <c r="AU682" i="1"/>
  <c r="AT682" i="1"/>
  <c r="AS682" i="1"/>
  <c r="AR682" i="1"/>
  <c r="AQ682" i="1"/>
  <c r="AP682" i="1"/>
  <c r="AO682" i="1"/>
  <c r="AN682" i="1"/>
  <c r="AM682" i="1"/>
  <c r="AL682" i="1"/>
  <c r="AK682" i="1"/>
  <c r="AJ682" i="1"/>
  <c r="AI682" i="1"/>
  <c r="AH682" i="1"/>
  <c r="AG682" i="1"/>
  <c r="AF682" i="1"/>
  <c r="AE682" i="1"/>
  <c r="AD682" i="1"/>
  <c r="AC682" i="1"/>
  <c r="AB682" i="1"/>
  <c r="AA682" i="1"/>
  <c r="Z682" i="1"/>
  <c r="Y682" i="1"/>
  <c r="X682" i="1"/>
  <c r="W682" i="1"/>
  <c r="V682" i="1"/>
  <c r="U682" i="1"/>
  <c r="T682" i="1"/>
  <c r="S682" i="1"/>
  <c r="Q682" i="1"/>
  <c r="P682" i="1"/>
  <c r="O682" i="1"/>
  <c r="DD681" i="1"/>
  <c r="DC681" i="1"/>
  <c r="DB681" i="1"/>
  <c r="DA681" i="1"/>
  <c r="CZ681" i="1"/>
  <c r="CY681" i="1"/>
  <c r="CX681" i="1"/>
  <c r="CW681" i="1"/>
  <c r="CV681" i="1"/>
  <c r="CU681" i="1"/>
  <c r="CT681" i="1"/>
  <c r="CS681" i="1"/>
  <c r="CR681" i="1"/>
  <c r="CQ681" i="1"/>
  <c r="CP681" i="1"/>
  <c r="CO681" i="1"/>
  <c r="CN681" i="1"/>
  <c r="CM681" i="1"/>
  <c r="CL681" i="1"/>
  <c r="CK681" i="1"/>
  <c r="CJ681" i="1"/>
  <c r="CI681" i="1"/>
  <c r="CH681" i="1"/>
  <c r="CG681" i="1"/>
  <c r="CF681" i="1"/>
  <c r="CE681" i="1"/>
  <c r="CD681" i="1"/>
  <c r="CC681" i="1"/>
  <c r="CB681" i="1"/>
  <c r="CA681" i="1"/>
  <c r="BZ681" i="1"/>
  <c r="BY681" i="1"/>
  <c r="BX681" i="1"/>
  <c r="BW681" i="1"/>
  <c r="BV681" i="1"/>
  <c r="BU681" i="1"/>
  <c r="BT681" i="1"/>
  <c r="BS681" i="1"/>
  <c r="BR681" i="1"/>
  <c r="BQ681" i="1"/>
  <c r="BP681" i="1"/>
  <c r="BO681" i="1"/>
  <c r="BN681" i="1"/>
  <c r="BM681" i="1"/>
  <c r="BL681" i="1"/>
  <c r="BK681" i="1"/>
  <c r="BJ681" i="1"/>
  <c r="BI681" i="1"/>
  <c r="BH681" i="1"/>
  <c r="BG681" i="1"/>
  <c r="BF681" i="1"/>
  <c r="BE681" i="1"/>
  <c r="BD681" i="1"/>
  <c r="BC681" i="1"/>
  <c r="BB681" i="1"/>
  <c r="BA681" i="1"/>
  <c r="AZ681" i="1"/>
  <c r="AY681" i="1"/>
  <c r="AX681" i="1"/>
  <c r="AW681" i="1"/>
  <c r="AV681" i="1"/>
  <c r="AU681" i="1"/>
  <c r="AT681" i="1"/>
  <c r="AS681" i="1"/>
  <c r="AR681" i="1"/>
  <c r="AQ681" i="1"/>
  <c r="AP681" i="1"/>
  <c r="AO681" i="1"/>
  <c r="AN681" i="1"/>
  <c r="AM681" i="1"/>
  <c r="AL681" i="1"/>
  <c r="AK681" i="1"/>
  <c r="AJ681" i="1"/>
  <c r="AI681" i="1"/>
  <c r="AH681" i="1"/>
  <c r="AG681" i="1"/>
  <c r="AF681" i="1"/>
  <c r="AE681" i="1"/>
  <c r="AD681" i="1"/>
  <c r="AC681" i="1"/>
  <c r="AB681" i="1"/>
  <c r="AA681" i="1"/>
  <c r="Z681" i="1"/>
  <c r="Y681" i="1"/>
  <c r="X681" i="1"/>
  <c r="W681" i="1"/>
  <c r="V681" i="1"/>
  <c r="U681" i="1"/>
  <c r="T681" i="1"/>
  <c r="S681" i="1"/>
  <c r="Q681" i="1"/>
  <c r="P681" i="1"/>
  <c r="O681" i="1"/>
  <c r="DD680" i="1"/>
  <c r="DC680" i="1"/>
  <c r="DB680" i="1"/>
  <c r="DA680" i="1"/>
  <c r="CZ680" i="1"/>
  <c r="CY680" i="1"/>
  <c r="CX680" i="1"/>
  <c r="CW680" i="1"/>
  <c r="CV680" i="1"/>
  <c r="CU680" i="1"/>
  <c r="CT680" i="1"/>
  <c r="CS680" i="1"/>
  <c r="CR680" i="1"/>
  <c r="CQ680" i="1"/>
  <c r="CP680" i="1"/>
  <c r="CO680" i="1"/>
  <c r="CN680" i="1"/>
  <c r="CM680" i="1"/>
  <c r="CL680" i="1"/>
  <c r="CK680" i="1"/>
  <c r="CJ680" i="1"/>
  <c r="CI680" i="1"/>
  <c r="CH680" i="1"/>
  <c r="CG680" i="1"/>
  <c r="CF680" i="1"/>
  <c r="CE680" i="1"/>
  <c r="CD680" i="1"/>
  <c r="CC680" i="1"/>
  <c r="CB680" i="1"/>
  <c r="CA680" i="1"/>
  <c r="BZ680" i="1"/>
  <c r="BY680" i="1"/>
  <c r="BX680" i="1"/>
  <c r="BW680" i="1"/>
  <c r="BV680" i="1"/>
  <c r="BU680" i="1"/>
  <c r="BT680" i="1"/>
  <c r="BS680" i="1"/>
  <c r="BR680" i="1"/>
  <c r="BQ680" i="1"/>
  <c r="BP680" i="1"/>
  <c r="BO680" i="1"/>
  <c r="BN680" i="1"/>
  <c r="BM680" i="1"/>
  <c r="BL680" i="1"/>
  <c r="BK680" i="1"/>
  <c r="BJ680" i="1"/>
  <c r="BI680" i="1"/>
  <c r="BH680" i="1"/>
  <c r="BG680" i="1"/>
  <c r="BF680" i="1"/>
  <c r="BE680" i="1"/>
  <c r="BD680" i="1"/>
  <c r="BC680" i="1"/>
  <c r="BB680" i="1"/>
  <c r="BA680" i="1"/>
  <c r="AZ680" i="1"/>
  <c r="AY680" i="1"/>
  <c r="AX680" i="1"/>
  <c r="AW680" i="1"/>
  <c r="AV680" i="1"/>
  <c r="AU680" i="1"/>
  <c r="AT680" i="1"/>
  <c r="AS680" i="1"/>
  <c r="AR680" i="1"/>
  <c r="AQ680" i="1"/>
  <c r="AP680" i="1"/>
  <c r="AO680" i="1"/>
  <c r="AN680" i="1"/>
  <c r="AM680" i="1"/>
  <c r="AL680" i="1"/>
  <c r="AK680" i="1"/>
  <c r="AJ680" i="1"/>
  <c r="AI680" i="1"/>
  <c r="AH680" i="1"/>
  <c r="AG680" i="1"/>
  <c r="AF680" i="1"/>
  <c r="AE680" i="1"/>
  <c r="AD680" i="1"/>
  <c r="AC680" i="1"/>
  <c r="AB680" i="1"/>
  <c r="AA680" i="1"/>
  <c r="Z680" i="1"/>
  <c r="Y680" i="1"/>
  <c r="X680" i="1"/>
  <c r="W680" i="1"/>
  <c r="V680" i="1"/>
  <c r="U680" i="1"/>
  <c r="T680" i="1"/>
  <c r="S680" i="1"/>
  <c r="Q680" i="1"/>
  <c r="P680" i="1"/>
  <c r="O680" i="1"/>
  <c r="DD679" i="1"/>
  <c r="DC679" i="1"/>
  <c r="DB679" i="1"/>
  <c r="DA679" i="1"/>
  <c r="CZ679" i="1"/>
  <c r="CY679" i="1"/>
  <c r="CX679" i="1"/>
  <c r="CW679" i="1"/>
  <c r="CV679" i="1"/>
  <c r="CU679" i="1"/>
  <c r="CT679" i="1"/>
  <c r="CS679" i="1"/>
  <c r="CR679" i="1"/>
  <c r="CQ679" i="1"/>
  <c r="CP679" i="1"/>
  <c r="CO679" i="1"/>
  <c r="CN679" i="1"/>
  <c r="CM679" i="1"/>
  <c r="CL679" i="1"/>
  <c r="CK679" i="1"/>
  <c r="CJ679" i="1"/>
  <c r="CI679" i="1"/>
  <c r="CH679" i="1"/>
  <c r="CG679" i="1"/>
  <c r="CF679" i="1"/>
  <c r="CE679" i="1"/>
  <c r="CD679" i="1"/>
  <c r="CC679" i="1"/>
  <c r="CB679" i="1"/>
  <c r="CA679" i="1"/>
  <c r="BZ679" i="1"/>
  <c r="BY679" i="1"/>
  <c r="BX679" i="1"/>
  <c r="BW679" i="1"/>
  <c r="BV679" i="1"/>
  <c r="BU679" i="1"/>
  <c r="BT679" i="1"/>
  <c r="BS679" i="1"/>
  <c r="BR679" i="1"/>
  <c r="BQ679" i="1"/>
  <c r="BP679" i="1"/>
  <c r="BO679" i="1"/>
  <c r="BN679" i="1"/>
  <c r="BM679" i="1"/>
  <c r="BL679" i="1"/>
  <c r="BK679" i="1"/>
  <c r="BJ679" i="1"/>
  <c r="BI679" i="1"/>
  <c r="BH679" i="1"/>
  <c r="BG679" i="1"/>
  <c r="BF679" i="1"/>
  <c r="BE679" i="1"/>
  <c r="BD679" i="1"/>
  <c r="BC679" i="1"/>
  <c r="BB679" i="1"/>
  <c r="BA679" i="1"/>
  <c r="AZ679" i="1"/>
  <c r="AY679" i="1"/>
  <c r="AX679" i="1"/>
  <c r="AW679" i="1"/>
  <c r="AV679" i="1"/>
  <c r="AU679" i="1"/>
  <c r="AT679" i="1"/>
  <c r="AS679" i="1"/>
  <c r="AR679" i="1"/>
  <c r="AQ679" i="1"/>
  <c r="AP679" i="1"/>
  <c r="AO679" i="1"/>
  <c r="AN679" i="1"/>
  <c r="AM679" i="1"/>
  <c r="AL679" i="1"/>
  <c r="AK679" i="1"/>
  <c r="AJ679" i="1"/>
  <c r="AI679" i="1"/>
  <c r="AH679" i="1"/>
  <c r="AG679" i="1"/>
  <c r="AF679" i="1"/>
  <c r="AE679" i="1"/>
  <c r="AD679" i="1"/>
  <c r="AC679" i="1"/>
  <c r="AB679" i="1"/>
  <c r="AA679" i="1"/>
  <c r="Z679" i="1"/>
  <c r="Y679" i="1"/>
  <c r="X679" i="1"/>
  <c r="W679" i="1"/>
  <c r="V679" i="1"/>
  <c r="U679" i="1"/>
  <c r="T679" i="1"/>
  <c r="S679" i="1"/>
  <c r="Q679" i="1"/>
  <c r="P679" i="1"/>
  <c r="O679" i="1"/>
  <c r="DD657" i="1"/>
  <c r="DC657" i="1"/>
  <c r="DB657" i="1"/>
  <c r="DA657" i="1"/>
  <c r="CZ657" i="1"/>
  <c r="CY657" i="1"/>
  <c r="CX657" i="1"/>
  <c r="CW657" i="1"/>
  <c r="CV657" i="1"/>
  <c r="CU657" i="1"/>
  <c r="CT657" i="1"/>
  <c r="CS657" i="1"/>
  <c r="CR657" i="1"/>
  <c r="CQ657" i="1"/>
  <c r="CP657" i="1"/>
  <c r="CO657" i="1"/>
  <c r="CN657" i="1"/>
  <c r="CM657" i="1"/>
  <c r="CL657" i="1"/>
  <c r="CK657" i="1"/>
  <c r="CJ657" i="1"/>
  <c r="CI657" i="1"/>
  <c r="CH657" i="1"/>
  <c r="CG657" i="1"/>
  <c r="CF657" i="1"/>
  <c r="CE657" i="1"/>
  <c r="CD657" i="1"/>
  <c r="CC657" i="1"/>
  <c r="CB657" i="1"/>
  <c r="CA657" i="1"/>
  <c r="BZ657" i="1"/>
  <c r="BY657" i="1"/>
  <c r="BX657" i="1"/>
  <c r="BW657" i="1"/>
  <c r="BV657" i="1"/>
  <c r="BU657" i="1"/>
  <c r="BT657" i="1"/>
  <c r="BS657" i="1"/>
  <c r="BR657" i="1"/>
  <c r="BQ657" i="1"/>
  <c r="BP657" i="1"/>
  <c r="BO657" i="1"/>
  <c r="BN657" i="1"/>
  <c r="BM657" i="1"/>
  <c r="BL657" i="1"/>
  <c r="BK657" i="1"/>
  <c r="BJ657" i="1"/>
  <c r="BI657" i="1"/>
  <c r="BH657" i="1"/>
  <c r="BG657" i="1"/>
  <c r="BF657" i="1"/>
  <c r="BE657" i="1"/>
  <c r="BD657" i="1"/>
  <c r="BC657" i="1"/>
  <c r="BB657" i="1"/>
  <c r="BA657" i="1"/>
  <c r="AZ657" i="1"/>
  <c r="AY657" i="1"/>
  <c r="AX657" i="1"/>
  <c r="AW657" i="1"/>
  <c r="AV657" i="1"/>
  <c r="AU657" i="1"/>
  <c r="AT657" i="1"/>
  <c r="AS657" i="1"/>
  <c r="AR657" i="1"/>
  <c r="AQ657" i="1"/>
  <c r="AP657" i="1"/>
  <c r="AO657" i="1"/>
  <c r="AN657" i="1"/>
  <c r="AM657" i="1"/>
  <c r="AL657" i="1"/>
  <c r="AK657" i="1"/>
  <c r="AJ657" i="1"/>
  <c r="AI657" i="1"/>
  <c r="AH657" i="1"/>
  <c r="AG657" i="1"/>
  <c r="AF657" i="1"/>
  <c r="AE657" i="1"/>
  <c r="AD657" i="1"/>
  <c r="AC657" i="1"/>
  <c r="AB657" i="1"/>
  <c r="AA657" i="1"/>
  <c r="Z657" i="1"/>
  <c r="Y657" i="1"/>
  <c r="X657" i="1"/>
  <c r="W657" i="1"/>
  <c r="V657" i="1"/>
  <c r="U657" i="1"/>
  <c r="T657" i="1"/>
  <c r="S657" i="1"/>
  <c r="Q657" i="1"/>
  <c r="P657" i="1"/>
  <c r="O657" i="1"/>
  <c r="DD678" i="1"/>
  <c r="DC678" i="1"/>
  <c r="DB678" i="1"/>
  <c r="DA678" i="1"/>
  <c r="CZ678" i="1"/>
  <c r="CY678" i="1"/>
  <c r="CX678" i="1"/>
  <c r="CW678" i="1"/>
  <c r="CV678" i="1"/>
  <c r="CU678" i="1"/>
  <c r="CT678" i="1"/>
  <c r="CS678" i="1"/>
  <c r="CR678" i="1"/>
  <c r="CQ678" i="1"/>
  <c r="CP678" i="1"/>
  <c r="CO678" i="1"/>
  <c r="CN678" i="1"/>
  <c r="CM678" i="1"/>
  <c r="CL678" i="1"/>
  <c r="CK678" i="1"/>
  <c r="CJ678" i="1"/>
  <c r="CI678" i="1"/>
  <c r="CH678" i="1"/>
  <c r="CG678" i="1"/>
  <c r="CF678" i="1"/>
  <c r="CE678" i="1"/>
  <c r="CD678" i="1"/>
  <c r="CC678" i="1"/>
  <c r="CB678" i="1"/>
  <c r="CA678" i="1"/>
  <c r="BZ678" i="1"/>
  <c r="BY678" i="1"/>
  <c r="BX678" i="1"/>
  <c r="BW678" i="1"/>
  <c r="BV678" i="1"/>
  <c r="BU678" i="1"/>
  <c r="BT678" i="1"/>
  <c r="BS678" i="1"/>
  <c r="BR678" i="1"/>
  <c r="BQ678" i="1"/>
  <c r="BP678" i="1"/>
  <c r="BO678" i="1"/>
  <c r="BN678" i="1"/>
  <c r="BM678" i="1"/>
  <c r="BL678" i="1"/>
  <c r="BK678" i="1"/>
  <c r="BJ678" i="1"/>
  <c r="BI678" i="1"/>
  <c r="BH678" i="1"/>
  <c r="BG678" i="1"/>
  <c r="BF678" i="1"/>
  <c r="BE678" i="1"/>
  <c r="BD678" i="1"/>
  <c r="BC678" i="1"/>
  <c r="BB678" i="1"/>
  <c r="BA678" i="1"/>
  <c r="AZ678" i="1"/>
  <c r="AY678" i="1"/>
  <c r="AX678" i="1"/>
  <c r="AW678" i="1"/>
  <c r="AV678" i="1"/>
  <c r="AU678" i="1"/>
  <c r="AT678" i="1"/>
  <c r="AS678" i="1"/>
  <c r="AR678" i="1"/>
  <c r="AQ678" i="1"/>
  <c r="AP678" i="1"/>
  <c r="AO678" i="1"/>
  <c r="AN678" i="1"/>
  <c r="AM678" i="1"/>
  <c r="AL678" i="1"/>
  <c r="AK678" i="1"/>
  <c r="AJ678" i="1"/>
  <c r="AI678" i="1"/>
  <c r="AH678" i="1"/>
  <c r="AG678" i="1"/>
  <c r="AF678" i="1"/>
  <c r="AE678" i="1"/>
  <c r="AD678" i="1"/>
  <c r="AC678" i="1"/>
  <c r="AB678" i="1"/>
  <c r="AA678" i="1"/>
  <c r="Z678" i="1"/>
  <c r="Y678" i="1"/>
  <c r="X678" i="1"/>
  <c r="W678" i="1"/>
  <c r="V678" i="1"/>
  <c r="U678" i="1"/>
  <c r="T678" i="1"/>
  <c r="S678" i="1"/>
  <c r="Q678" i="1"/>
  <c r="P678" i="1"/>
  <c r="O678" i="1"/>
  <c r="DD677" i="1"/>
  <c r="DC677" i="1"/>
  <c r="DB677" i="1"/>
  <c r="DA677" i="1"/>
  <c r="CZ677" i="1"/>
  <c r="CY677" i="1"/>
  <c r="CX677" i="1"/>
  <c r="CW677" i="1"/>
  <c r="CV677" i="1"/>
  <c r="CU677" i="1"/>
  <c r="CT677" i="1"/>
  <c r="CS677" i="1"/>
  <c r="CR677" i="1"/>
  <c r="CQ677" i="1"/>
  <c r="CP677" i="1"/>
  <c r="CO677" i="1"/>
  <c r="CN677" i="1"/>
  <c r="CM677" i="1"/>
  <c r="CL677" i="1"/>
  <c r="CK677" i="1"/>
  <c r="CJ677" i="1"/>
  <c r="CI677" i="1"/>
  <c r="CH677" i="1"/>
  <c r="CG677" i="1"/>
  <c r="CF677" i="1"/>
  <c r="CE677" i="1"/>
  <c r="CD677" i="1"/>
  <c r="CC677" i="1"/>
  <c r="CB677" i="1"/>
  <c r="CA677" i="1"/>
  <c r="BZ677" i="1"/>
  <c r="BY677" i="1"/>
  <c r="BX677" i="1"/>
  <c r="BW677" i="1"/>
  <c r="BV677" i="1"/>
  <c r="BU677" i="1"/>
  <c r="BT677" i="1"/>
  <c r="BS677" i="1"/>
  <c r="BR677" i="1"/>
  <c r="BQ677" i="1"/>
  <c r="BP677" i="1"/>
  <c r="BO677" i="1"/>
  <c r="BN677" i="1"/>
  <c r="BM677" i="1"/>
  <c r="BL677" i="1"/>
  <c r="BK677" i="1"/>
  <c r="BJ677" i="1"/>
  <c r="BI677" i="1"/>
  <c r="BH677" i="1"/>
  <c r="BG677" i="1"/>
  <c r="BF677" i="1"/>
  <c r="BE677" i="1"/>
  <c r="BD677" i="1"/>
  <c r="BC677" i="1"/>
  <c r="BB677" i="1"/>
  <c r="BA677" i="1"/>
  <c r="AZ677" i="1"/>
  <c r="AY677" i="1"/>
  <c r="AX677" i="1"/>
  <c r="AW677" i="1"/>
  <c r="AV677" i="1"/>
  <c r="AU677" i="1"/>
  <c r="AT677" i="1"/>
  <c r="AS677" i="1"/>
  <c r="AR677" i="1"/>
  <c r="AQ677" i="1"/>
  <c r="AP677" i="1"/>
  <c r="AO677" i="1"/>
  <c r="AN677" i="1"/>
  <c r="AM677" i="1"/>
  <c r="AL677" i="1"/>
  <c r="AK677" i="1"/>
  <c r="AJ677" i="1"/>
  <c r="AI677" i="1"/>
  <c r="AH677" i="1"/>
  <c r="AG677" i="1"/>
  <c r="AF677" i="1"/>
  <c r="AE677" i="1"/>
  <c r="AD677" i="1"/>
  <c r="AC677" i="1"/>
  <c r="AB677" i="1"/>
  <c r="AA677" i="1"/>
  <c r="Z677" i="1"/>
  <c r="Y677" i="1"/>
  <c r="X677" i="1"/>
  <c r="W677" i="1"/>
  <c r="V677" i="1"/>
  <c r="U677" i="1"/>
  <c r="T677" i="1"/>
  <c r="S677" i="1"/>
  <c r="Q677" i="1"/>
  <c r="P677" i="1"/>
  <c r="O677" i="1"/>
  <c r="DD676" i="1"/>
  <c r="DC676" i="1"/>
  <c r="DB676" i="1"/>
  <c r="DA676" i="1"/>
  <c r="CZ676" i="1"/>
  <c r="CY676" i="1"/>
  <c r="CX676" i="1"/>
  <c r="CW676" i="1"/>
  <c r="CV676" i="1"/>
  <c r="CU676" i="1"/>
  <c r="CT676" i="1"/>
  <c r="CS676" i="1"/>
  <c r="CR676" i="1"/>
  <c r="CQ676" i="1"/>
  <c r="CP676" i="1"/>
  <c r="CO676" i="1"/>
  <c r="CN676" i="1"/>
  <c r="CM676" i="1"/>
  <c r="CL676" i="1"/>
  <c r="CK676" i="1"/>
  <c r="CJ676" i="1"/>
  <c r="CI676" i="1"/>
  <c r="CH676" i="1"/>
  <c r="CG676" i="1"/>
  <c r="CF676" i="1"/>
  <c r="CE676" i="1"/>
  <c r="CD676" i="1"/>
  <c r="CC676" i="1"/>
  <c r="CB676" i="1"/>
  <c r="CA676" i="1"/>
  <c r="BZ676" i="1"/>
  <c r="BY676" i="1"/>
  <c r="BX676" i="1"/>
  <c r="BW676" i="1"/>
  <c r="BV676" i="1"/>
  <c r="BU676" i="1"/>
  <c r="BT676" i="1"/>
  <c r="BS676" i="1"/>
  <c r="BR676" i="1"/>
  <c r="BQ676" i="1"/>
  <c r="BP676" i="1"/>
  <c r="BO676" i="1"/>
  <c r="BN676" i="1"/>
  <c r="BM676" i="1"/>
  <c r="BL676" i="1"/>
  <c r="BK676" i="1"/>
  <c r="BJ676" i="1"/>
  <c r="BI676" i="1"/>
  <c r="BH676" i="1"/>
  <c r="BG676" i="1"/>
  <c r="BF676" i="1"/>
  <c r="BE676" i="1"/>
  <c r="BD676" i="1"/>
  <c r="BC676" i="1"/>
  <c r="BB676" i="1"/>
  <c r="BA676" i="1"/>
  <c r="AZ676" i="1"/>
  <c r="AY676" i="1"/>
  <c r="AX676" i="1"/>
  <c r="AW676" i="1"/>
  <c r="AV676" i="1"/>
  <c r="AU676" i="1"/>
  <c r="AT676" i="1"/>
  <c r="AS676" i="1"/>
  <c r="AR676" i="1"/>
  <c r="AQ676" i="1"/>
  <c r="AP676" i="1"/>
  <c r="AO676" i="1"/>
  <c r="AN676" i="1"/>
  <c r="AM676" i="1"/>
  <c r="AL676" i="1"/>
  <c r="AK676" i="1"/>
  <c r="AJ676" i="1"/>
  <c r="AI676" i="1"/>
  <c r="AH676" i="1"/>
  <c r="AG676" i="1"/>
  <c r="AF676" i="1"/>
  <c r="AE676" i="1"/>
  <c r="AD676" i="1"/>
  <c r="AC676" i="1"/>
  <c r="AB676" i="1"/>
  <c r="AA676" i="1"/>
  <c r="Z676" i="1"/>
  <c r="Y676" i="1"/>
  <c r="X676" i="1"/>
  <c r="W676" i="1"/>
  <c r="V676" i="1"/>
  <c r="U676" i="1"/>
  <c r="T676" i="1"/>
  <c r="S676" i="1"/>
  <c r="Q676" i="1"/>
  <c r="P676" i="1"/>
  <c r="O676" i="1"/>
  <c r="DD675" i="1"/>
  <c r="DC675" i="1"/>
  <c r="DB675" i="1"/>
  <c r="DA675" i="1"/>
  <c r="CZ675" i="1"/>
  <c r="CY675" i="1"/>
  <c r="CX675" i="1"/>
  <c r="CW675" i="1"/>
  <c r="CV675" i="1"/>
  <c r="CU675" i="1"/>
  <c r="CT675" i="1"/>
  <c r="CS675" i="1"/>
  <c r="CR675" i="1"/>
  <c r="CQ675" i="1"/>
  <c r="CP675" i="1"/>
  <c r="CO675" i="1"/>
  <c r="CN675" i="1"/>
  <c r="CM675" i="1"/>
  <c r="CL675" i="1"/>
  <c r="CK675" i="1"/>
  <c r="CJ675" i="1"/>
  <c r="CI675" i="1"/>
  <c r="CH675" i="1"/>
  <c r="CG675" i="1"/>
  <c r="CF675" i="1"/>
  <c r="CE675" i="1"/>
  <c r="CD675" i="1"/>
  <c r="CC675" i="1"/>
  <c r="CB675" i="1"/>
  <c r="CA675" i="1"/>
  <c r="BZ675" i="1"/>
  <c r="BY675" i="1"/>
  <c r="BX675" i="1"/>
  <c r="BW675" i="1"/>
  <c r="BV675" i="1"/>
  <c r="BU675" i="1"/>
  <c r="BT675" i="1"/>
  <c r="BS675" i="1"/>
  <c r="BR675" i="1"/>
  <c r="BQ675" i="1"/>
  <c r="BP675" i="1"/>
  <c r="BO675" i="1"/>
  <c r="BN675" i="1"/>
  <c r="BM675" i="1"/>
  <c r="BL675" i="1"/>
  <c r="BK675" i="1"/>
  <c r="BJ675" i="1"/>
  <c r="BI675" i="1"/>
  <c r="BH675" i="1"/>
  <c r="BG675" i="1"/>
  <c r="BF675" i="1"/>
  <c r="BE675" i="1"/>
  <c r="BD675" i="1"/>
  <c r="BC675" i="1"/>
  <c r="BB675" i="1"/>
  <c r="BA675" i="1"/>
  <c r="AZ675" i="1"/>
  <c r="AY675" i="1"/>
  <c r="AX675" i="1"/>
  <c r="AW675" i="1"/>
  <c r="AV675" i="1"/>
  <c r="AU675" i="1"/>
  <c r="AT675" i="1"/>
  <c r="AS675" i="1"/>
  <c r="AR675" i="1"/>
  <c r="AQ675" i="1"/>
  <c r="AP675" i="1"/>
  <c r="AO675" i="1"/>
  <c r="AN675" i="1"/>
  <c r="AM675" i="1"/>
  <c r="AL675" i="1"/>
  <c r="AK675" i="1"/>
  <c r="AJ675" i="1"/>
  <c r="AI675" i="1"/>
  <c r="AH675" i="1"/>
  <c r="AG675" i="1"/>
  <c r="AF675" i="1"/>
  <c r="AE675" i="1"/>
  <c r="AD675" i="1"/>
  <c r="AC675" i="1"/>
  <c r="AB675" i="1"/>
  <c r="AA675" i="1"/>
  <c r="Z675" i="1"/>
  <c r="Y675" i="1"/>
  <c r="X675" i="1"/>
  <c r="W675" i="1"/>
  <c r="V675" i="1"/>
  <c r="U675" i="1"/>
  <c r="T675" i="1"/>
  <c r="S675" i="1"/>
  <c r="Q675" i="1"/>
  <c r="P675" i="1"/>
  <c r="O675" i="1"/>
  <c r="DD674" i="1"/>
  <c r="DC674" i="1"/>
  <c r="DB674" i="1"/>
  <c r="DA674" i="1"/>
  <c r="CZ674" i="1"/>
  <c r="CY674" i="1"/>
  <c r="CX674" i="1"/>
  <c r="CW674" i="1"/>
  <c r="CV674" i="1"/>
  <c r="CU674" i="1"/>
  <c r="CT674" i="1"/>
  <c r="CS674" i="1"/>
  <c r="CR674" i="1"/>
  <c r="CQ674" i="1"/>
  <c r="CP674" i="1"/>
  <c r="CO674" i="1"/>
  <c r="CN674" i="1"/>
  <c r="CM674" i="1"/>
  <c r="CL674" i="1"/>
  <c r="CK674" i="1"/>
  <c r="CJ674" i="1"/>
  <c r="CI674" i="1"/>
  <c r="CH674" i="1"/>
  <c r="CG674" i="1"/>
  <c r="CF674" i="1"/>
  <c r="CE674" i="1"/>
  <c r="CD674" i="1"/>
  <c r="CC674" i="1"/>
  <c r="CB674" i="1"/>
  <c r="CA674" i="1"/>
  <c r="BZ674" i="1"/>
  <c r="BY674" i="1"/>
  <c r="BX674" i="1"/>
  <c r="BW674" i="1"/>
  <c r="BV674" i="1"/>
  <c r="BU674" i="1"/>
  <c r="BT674" i="1"/>
  <c r="BS674" i="1"/>
  <c r="BR674" i="1"/>
  <c r="BQ674" i="1"/>
  <c r="BP674" i="1"/>
  <c r="BO674" i="1"/>
  <c r="BN674" i="1"/>
  <c r="BM674" i="1"/>
  <c r="BL674" i="1"/>
  <c r="BK674" i="1"/>
  <c r="BJ674" i="1"/>
  <c r="BI674" i="1"/>
  <c r="BH674" i="1"/>
  <c r="BG674" i="1"/>
  <c r="BF674" i="1"/>
  <c r="BE674" i="1"/>
  <c r="BD674" i="1"/>
  <c r="BC674" i="1"/>
  <c r="BB674" i="1"/>
  <c r="BA674" i="1"/>
  <c r="AZ674" i="1"/>
  <c r="AY674" i="1"/>
  <c r="AX674" i="1"/>
  <c r="AW674" i="1"/>
  <c r="AV674" i="1"/>
  <c r="AU674" i="1"/>
  <c r="AT674" i="1"/>
  <c r="AS674" i="1"/>
  <c r="AR674" i="1"/>
  <c r="AQ674" i="1"/>
  <c r="AP674" i="1"/>
  <c r="AO674" i="1"/>
  <c r="AN674" i="1"/>
  <c r="AM674" i="1"/>
  <c r="AL674" i="1"/>
  <c r="AK674" i="1"/>
  <c r="AJ674" i="1"/>
  <c r="AI674" i="1"/>
  <c r="AH674" i="1"/>
  <c r="AG674" i="1"/>
  <c r="AF674" i="1"/>
  <c r="AE674" i="1"/>
  <c r="AD674" i="1"/>
  <c r="AC674" i="1"/>
  <c r="AB674" i="1"/>
  <c r="AA674" i="1"/>
  <c r="Z674" i="1"/>
  <c r="Y674" i="1"/>
  <c r="X674" i="1"/>
  <c r="W674" i="1"/>
  <c r="V674" i="1"/>
  <c r="U674" i="1"/>
  <c r="T674" i="1"/>
  <c r="S674" i="1"/>
  <c r="Q674" i="1"/>
  <c r="P674" i="1"/>
  <c r="O674" i="1"/>
  <c r="DD673" i="1"/>
  <c r="DC673" i="1"/>
  <c r="DB673" i="1"/>
  <c r="DA673" i="1"/>
  <c r="CZ673" i="1"/>
  <c r="CY673" i="1"/>
  <c r="CX673" i="1"/>
  <c r="CW673" i="1"/>
  <c r="CV673" i="1"/>
  <c r="CU673" i="1"/>
  <c r="CT673" i="1"/>
  <c r="CS673" i="1"/>
  <c r="CR673" i="1"/>
  <c r="CQ673" i="1"/>
  <c r="CP673" i="1"/>
  <c r="CO673" i="1"/>
  <c r="CN673" i="1"/>
  <c r="CM673" i="1"/>
  <c r="CL673" i="1"/>
  <c r="CK673" i="1"/>
  <c r="CJ673" i="1"/>
  <c r="CI673" i="1"/>
  <c r="CH673" i="1"/>
  <c r="CG673" i="1"/>
  <c r="CF673" i="1"/>
  <c r="CE673" i="1"/>
  <c r="CD673" i="1"/>
  <c r="CC673" i="1"/>
  <c r="CB673" i="1"/>
  <c r="CA673" i="1"/>
  <c r="BZ673" i="1"/>
  <c r="BY673" i="1"/>
  <c r="BX673" i="1"/>
  <c r="BW673" i="1"/>
  <c r="BV673" i="1"/>
  <c r="BU673" i="1"/>
  <c r="BT673" i="1"/>
  <c r="BS673" i="1"/>
  <c r="BR673" i="1"/>
  <c r="BQ673" i="1"/>
  <c r="BP673" i="1"/>
  <c r="BO673" i="1"/>
  <c r="BN673" i="1"/>
  <c r="BM673" i="1"/>
  <c r="BL673" i="1"/>
  <c r="BK673" i="1"/>
  <c r="BJ673" i="1"/>
  <c r="BI673" i="1"/>
  <c r="BH673" i="1"/>
  <c r="BG673" i="1"/>
  <c r="BF673" i="1"/>
  <c r="BE673" i="1"/>
  <c r="BD673" i="1"/>
  <c r="BC673" i="1"/>
  <c r="BB673" i="1"/>
  <c r="BA673" i="1"/>
  <c r="AZ673" i="1"/>
  <c r="AY673" i="1"/>
  <c r="AX673" i="1"/>
  <c r="AW673" i="1"/>
  <c r="AV673" i="1"/>
  <c r="AU673" i="1"/>
  <c r="AT673" i="1"/>
  <c r="AS673" i="1"/>
  <c r="AR673" i="1"/>
  <c r="AQ673" i="1"/>
  <c r="AP673" i="1"/>
  <c r="AO673" i="1"/>
  <c r="AN673" i="1"/>
  <c r="AM673" i="1"/>
  <c r="AL673" i="1"/>
  <c r="AK673" i="1"/>
  <c r="AJ673" i="1"/>
  <c r="AI673" i="1"/>
  <c r="AH673" i="1"/>
  <c r="AG673" i="1"/>
  <c r="AF673" i="1"/>
  <c r="AE673" i="1"/>
  <c r="AD673" i="1"/>
  <c r="AC673" i="1"/>
  <c r="AB673" i="1"/>
  <c r="AA673" i="1"/>
  <c r="Z673" i="1"/>
  <c r="Y673" i="1"/>
  <c r="X673" i="1"/>
  <c r="W673" i="1"/>
  <c r="V673" i="1"/>
  <c r="U673" i="1"/>
  <c r="T673" i="1"/>
  <c r="S673" i="1"/>
  <c r="Q673" i="1"/>
  <c r="P673" i="1"/>
  <c r="O673" i="1"/>
  <c r="DD672" i="1"/>
  <c r="DC672" i="1"/>
  <c r="DB672" i="1"/>
  <c r="DA672" i="1"/>
  <c r="CZ672" i="1"/>
  <c r="CY672" i="1"/>
  <c r="CX672" i="1"/>
  <c r="CW672" i="1"/>
  <c r="CV672" i="1"/>
  <c r="CU672" i="1"/>
  <c r="CT672" i="1"/>
  <c r="CS672" i="1"/>
  <c r="CR672" i="1"/>
  <c r="CQ672" i="1"/>
  <c r="CP672" i="1"/>
  <c r="CO672" i="1"/>
  <c r="CN672" i="1"/>
  <c r="CM672" i="1"/>
  <c r="CL672" i="1"/>
  <c r="CK672" i="1"/>
  <c r="CJ672" i="1"/>
  <c r="CI672" i="1"/>
  <c r="CH672" i="1"/>
  <c r="CG672" i="1"/>
  <c r="CF672" i="1"/>
  <c r="CE672" i="1"/>
  <c r="CD672" i="1"/>
  <c r="CC672" i="1"/>
  <c r="CB672" i="1"/>
  <c r="CA672" i="1"/>
  <c r="BZ672" i="1"/>
  <c r="BY672" i="1"/>
  <c r="BX672" i="1"/>
  <c r="BW672" i="1"/>
  <c r="BV672" i="1"/>
  <c r="BU672" i="1"/>
  <c r="BT672" i="1"/>
  <c r="BS672" i="1"/>
  <c r="BR672" i="1"/>
  <c r="BQ672" i="1"/>
  <c r="BP672" i="1"/>
  <c r="BO672" i="1"/>
  <c r="BN672" i="1"/>
  <c r="BM672" i="1"/>
  <c r="BL672" i="1"/>
  <c r="BK672" i="1"/>
  <c r="BJ672" i="1"/>
  <c r="BI672" i="1"/>
  <c r="BH672" i="1"/>
  <c r="BG672" i="1"/>
  <c r="BF672" i="1"/>
  <c r="BE672" i="1"/>
  <c r="BD672" i="1"/>
  <c r="BC672" i="1"/>
  <c r="BB672" i="1"/>
  <c r="BA672" i="1"/>
  <c r="AZ672" i="1"/>
  <c r="AY672" i="1"/>
  <c r="AX672" i="1"/>
  <c r="AW672" i="1"/>
  <c r="AV672" i="1"/>
  <c r="AU672" i="1"/>
  <c r="AT672" i="1"/>
  <c r="AS672" i="1"/>
  <c r="AR672" i="1"/>
  <c r="AQ672" i="1"/>
  <c r="AP672" i="1"/>
  <c r="AO672" i="1"/>
  <c r="AN672" i="1"/>
  <c r="AM672" i="1"/>
  <c r="AL672" i="1"/>
  <c r="AK672" i="1"/>
  <c r="AJ672" i="1"/>
  <c r="AI672" i="1"/>
  <c r="AH672" i="1"/>
  <c r="AG672" i="1"/>
  <c r="AF672" i="1"/>
  <c r="AE672" i="1"/>
  <c r="AD672" i="1"/>
  <c r="AC672" i="1"/>
  <c r="AB672" i="1"/>
  <c r="AA672" i="1"/>
  <c r="Z672" i="1"/>
  <c r="Y672" i="1"/>
  <c r="X672" i="1"/>
  <c r="W672" i="1"/>
  <c r="V672" i="1"/>
  <c r="U672" i="1"/>
  <c r="T672" i="1"/>
  <c r="S672" i="1"/>
  <c r="Q672" i="1"/>
  <c r="P672" i="1"/>
  <c r="O672" i="1"/>
  <c r="DD663" i="1"/>
  <c r="DC663" i="1"/>
  <c r="DB663" i="1"/>
  <c r="DA663" i="1"/>
  <c r="CZ663" i="1"/>
  <c r="CY663" i="1"/>
  <c r="CX663" i="1"/>
  <c r="CW663" i="1"/>
  <c r="CV663" i="1"/>
  <c r="CU663" i="1"/>
  <c r="CT663" i="1"/>
  <c r="CS663" i="1"/>
  <c r="CR663" i="1"/>
  <c r="CQ663" i="1"/>
  <c r="CP663" i="1"/>
  <c r="CO663" i="1"/>
  <c r="CN663" i="1"/>
  <c r="CM663" i="1"/>
  <c r="CL663" i="1"/>
  <c r="CK663" i="1"/>
  <c r="CJ663" i="1"/>
  <c r="CI663" i="1"/>
  <c r="CH663" i="1"/>
  <c r="CG663" i="1"/>
  <c r="CF663" i="1"/>
  <c r="CE663" i="1"/>
  <c r="CD663" i="1"/>
  <c r="CC663" i="1"/>
  <c r="CB663" i="1"/>
  <c r="CA663" i="1"/>
  <c r="BZ663" i="1"/>
  <c r="BY663" i="1"/>
  <c r="BX663" i="1"/>
  <c r="BW663" i="1"/>
  <c r="BV663" i="1"/>
  <c r="BU663" i="1"/>
  <c r="BT663" i="1"/>
  <c r="BS663" i="1"/>
  <c r="BR663" i="1"/>
  <c r="BQ663" i="1"/>
  <c r="BP663" i="1"/>
  <c r="BO663" i="1"/>
  <c r="BN663" i="1"/>
  <c r="BM663" i="1"/>
  <c r="BL663" i="1"/>
  <c r="BK663" i="1"/>
  <c r="BJ663" i="1"/>
  <c r="BI663" i="1"/>
  <c r="BH663" i="1"/>
  <c r="BG663" i="1"/>
  <c r="BF663" i="1"/>
  <c r="BE663" i="1"/>
  <c r="BD663" i="1"/>
  <c r="BC663" i="1"/>
  <c r="BB663" i="1"/>
  <c r="BA663" i="1"/>
  <c r="AZ663" i="1"/>
  <c r="AY663" i="1"/>
  <c r="AX663" i="1"/>
  <c r="AW663" i="1"/>
  <c r="AV663" i="1"/>
  <c r="AU663" i="1"/>
  <c r="AT663" i="1"/>
  <c r="AS663" i="1"/>
  <c r="AR663" i="1"/>
  <c r="AQ663" i="1"/>
  <c r="AP663" i="1"/>
  <c r="AO663" i="1"/>
  <c r="AN663" i="1"/>
  <c r="AM663" i="1"/>
  <c r="AL663" i="1"/>
  <c r="AK663" i="1"/>
  <c r="AJ663" i="1"/>
  <c r="AI663" i="1"/>
  <c r="AH663" i="1"/>
  <c r="AG663" i="1"/>
  <c r="AF663" i="1"/>
  <c r="AE663" i="1"/>
  <c r="AD663" i="1"/>
  <c r="AC663" i="1"/>
  <c r="AB663" i="1"/>
  <c r="AA663" i="1"/>
  <c r="Z663" i="1"/>
  <c r="Y663" i="1"/>
  <c r="X663" i="1"/>
  <c r="W663" i="1"/>
  <c r="V663" i="1"/>
  <c r="U663" i="1"/>
  <c r="T663" i="1"/>
  <c r="S663" i="1"/>
  <c r="Q663" i="1"/>
  <c r="P663" i="1"/>
  <c r="O663" i="1"/>
  <c r="DD662" i="1"/>
  <c r="DC662" i="1"/>
  <c r="DB662" i="1"/>
  <c r="DA662" i="1"/>
  <c r="CZ662" i="1"/>
  <c r="CY662" i="1"/>
  <c r="CX662" i="1"/>
  <c r="CW662" i="1"/>
  <c r="CV662" i="1"/>
  <c r="CU662" i="1"/>
  <c r="CT662" i="1"/>
  <c r="CS662" i="1"/>
  <c r="CR662" i="1"/>
  <c r="CQ662" i="1"/>
  <c r="CP662" i="1"/>
  <c r="CO662" i="1"/>
  <c r="CN662" i="1"/>
  <c r="CM662" i="1"/>
  <c r="CL662" i="1"/>
  <c r="CK662" i="1"/>
  <c r="CJ662" i="1"/>
  <c r="CI662" i="1"/>
  <c r="CH662" i="1"/>
  <c r="CG662" i="1"/>
  <c r="CF662" i="1"/>
  <c r="CE662" i="1"/>
  <c r="CD662" i="1"/>
  <c r="CC662" i="1"/>
  <c r="CB662" i="1"/>
  <c r="CA662" i="1"/>
  <c r="BZ662" i="1"/>
  <c r="BY662" i="1"/>
  <c r="BX662" i="1"/>
  <c r="BW662" i="1"/>
  <c r="BV662" i="1"/>
  <c r="BU662" i="1"/>
  <c r="BT662" i="1"/>
  <c r="BS662" i="1"/>
  <c r="BR662" i="1"/>
  <c r="BQ662" i="1"/>
  <c r="BP662" i="1"/>
  <c r="BO662" i="1"/>
  <c r="BN662" i="1"/>
  <c r="BM662" i="1"/>
  <c r="BL662" i="1"/>
  <c r="BK662" i="1"/>
  <c r="BJ662" i="1"/>
  <c r="BI662" i="1"/>
  <c r="BH662" i="1"/>
  <c r="BG662" i="1"/>
  <c r="BF662" i="1"/>
  <c r="BE662" i="1"/>
  <c r="BD662" i="1"/>
  <c r="BC662" i="1"/>
  <c r="BB662" i="1"/>
  <c r="BA662" i="1"/>
  <c r="AZ662" i="1"/>
  <c r="AY662" i="1"/>
  <c r="AX662" i="1"/>
  <c r="AW662" i="1"/>
  <c r="AV662" i="1"/>
  <c r="AU662" i="1"/>
  <c r="AT662" i="1"/>
  <c r="AS662" i="1"/>
  <c r="AR662" i="1"/>
  <c r="AQ662" i="1"/>
  <c r="AP662" i="1"/>
  <c r="AO662" i="1"/>
  <c r="AN662" i="1"/>
  <c r="AM662" i="1"/>
  <c r="AL662" i="1"/>
  <c r="AK662" i="1"/>
  <c r="AJ662" i="1"/>
  <c r="AI662" i="1"/>
  <c r="AH662" i="1"/>
  <c r="AG662" i="1"/>
  <c r="AF662" i="1"/>
  <c r="AE662" i="1"/>
  <c r="AD662" i="1"/>
  <c r="AC662" i="1"/>
  <c r="AB662" i="1"/>
  <c r="AA662" i="1"/>
  <c r="Z662" i="1"/>
  <c r="Y662" i="1"/>
  <c r="X662" i="1"/>
  <c r="W662" i="1"/>
  <c r="V662" i="1"/>
  <c r="U662" i="1"/>
  <c r="T662" i="1"/>
  <c r="S662" i="1"/>
  <c r="Q662" i="1"/>
  <c r="P662" i="1"/>
  <c r="O662" i="1"/>
  <c r="DD661" i="1"/>
  <c r="DC661" i="1"/>
  <c r="DB661" i="1"/>
  <c r="DA661" i="1"/>
  <c r="CZ661" i="1"/>
  <c r="CY661" i="1"/>
  <c r="CX661" i="1"/>
  <c r="CW661" i="1"/>
  <c r="CV661" i="1"/>
  <c r="CU661" i="1"/>
  <c r="CT661" i="1"/>
  <c r="CS661" i="1"/>
  <c r="CR661" i="1"/>
  <c r="CQ661" i="1"/>
  <c r="CP661" i="1"/>
  <c r="CO661" i="1"/>
  <c r="CN661" i="1"/>
  <c r="CM661" i="1"/>
  <c r="CL661" i="1"/>
  <c r="CK661" i="1"/>
  <c r="CJ661" i="1"/>
  <c r="CI661" i="1"/>
  <c r="CH661" i="1"/>
  <c r="CG661" i="1"/>
  <c r="CF661" i="1"/>
  <c r="CE661" i="1"/>
  <c r="CD661" i="1"/>
  <c r="CC661" i="1"/>
  <c r="CB661" i="1"/>
  <c r="CA661" i="1"/>
  <c r="BZ661" i="1"/>
  <c r="BY661" i="1"/>
  <c r="BX661" i="1"/>
  <c r="BW661" i="1"/>
  <c r="BV661" i="1"/>
  <c r="BU661" i="1"/>
  <c r="BT661" i="1"/>
  <c r="BS661" i="1"/>
  <c r="BR661" i="1"/>
  <c r="BQ661" i="1"/>
  <c r="BP661" i="1"/>
  <c r="BO661" i="1"/>
  <c r="BN661" i="1"/>
  <c r="BM661" i="1"/>
  <c r="BL661" i="1"/>
  <c r="BK661" i="1"/>
  <c r="BJ661" i="1"/>
  <c r="BI661" i="1"/>
  <c r="BH661" i="1"/>
  <c r="BG661" i="1"/>
  <c r="BF661" i="1"/>
  <c r="BE661" i="1"/>
  <c r="BD661" i="1"/>
  <c r="BC661" i="1"/>
  <c r="BB661" i="1"/>
  <c r="BA661" i="1"/>
  <c r="AZ661" i="1"/>
  <c r="AY661" i="1"/>
  <c r="AX661" i="1"/>
  <c r="AW661" i="1"/>
  <c r="AV661" i="1"/>
  <c r="AU661" i="1"/>
  <c r="AT661" i="1"/>
  <c r="AS661" i="1"/>
  <c r="AR661" i="1"/>
  <c r="AQ661" i="1"/>
  <c r="AP661" i="1"/>
  <c r="AO661" i="1"/>
  <c r="AN661" i="1"/>
  <c r="AM661" i="1"/>
  <c r="AL661" i="1"/>
  <c r="AK661" i="1"/>
  <c r="AJ661" i="1"/>
  <c r="AI661" i="1"/>
  <c r="AH661" i="1"/>
  <c r="AG661" i="1"/>
  <c r="AF661" i="1"/>
  <c r="AE661" i="1"/>
  <c r="AD661" i="1"/>
  <c r="AC661" i="1"/>
  <c r="AB661" i="1"/>
  <c r="AA661" i="1"/>
  <c r="Z661" i="1"/>
  <c r="Y661" i="1"/>
  <c r="X661" i="1"/>
  <c r="W661" i="1"/>
  <c r="V661" i="1"/>
  <c r="U661" i="1"/>
  <c r="T661" i="1"/>
  <c r="S661" i="1"/>
  <c r="Q661" i="1"/>
  <c r="P661" i="1"/>
  <c r="O661" i="1"/>
  <c r="DD660" i="1"/>
  <c r="DC660" i="1"/>
  <c r="DB660" i="1"/>
  <c r="DA660" i="1"/>
  <c r="CZ660" i="1"/>
  <c r="CY660" i="1"/>
  <c r="CX660" i="1"/>
  <c r="CW660" i="1"/>
  <c r="CV660" i="1"/>
  <c r="CU660" i="1"/>
  <c r="CT660" i="1"/>
  <c r="CS660" i="1"/>
  <c r="CR660" i="1"/>
  <c r="CQ660" i="1"/>
  <c r="CP660" i="1"/>
  <c r="CO660" i="1"/>
  <c r="CN660" i="1"/>
  <c r="CM660" i="1"/>
  <c r="CL660" i="1"/>
  <c r="CK660" i="1"/>
  <c r="CJ660" i="1"/>
  <c r="CI660" i="1"/>
  <c r="CH660" i="1"/>
  <c r="CG660" i="1"/>
  <c r="CF660" i="1"/>
  <c r="CE660" i="1"/>
  <c r="CD660" i="1"/>
  <c r="CC660" i="1"/>
  <c r="CB660" i="1"/>
  <c r="CA660" i="1"/>
  <c r="BZ660" i="1"/>
  <c r="BY660" i="1"/>
  <c r="BX660" i="1"/>
  <c r="BW660" i="1"/>
  <c r="BV660" i="1"/>
  <c r="BU660" i="1"/>
  <c r="BT660" i="1"/>
  <c r="BS660" i="1"/>
  <c r="BR660" i="1"/>
  <c r="BQ660" i="1"/>
  <c r="BP660" i="1"/>
  <c r="BO660" i="1"/>
  <c r="BN660" i="1"/>
  <c r="BM660" i="1"/>
  <c r="BL660" i="1"/>
  <c r="BK660" i="1"/>
  <c r="BJ660" i="1"/>
  <c r="BI660" i="1"/>
  <c r="BH660" i="1"/>
  <c r="BG660" i="1"/>
  <c r="BF660" i="1"/>
  <c r="BE660" i="1"/>
  <c r="BD660" i="1"/>
  <c r="BC660" i="1"/>
  <c r="BB660" i="1"/>
  <c r="BA660" i="1"/>
  <c r="AZ660" i="1"/>
  <c r="AY660" i="1"/>
  <c r="AX660" i="1"/>
  <c r="AW660" i="1"/>
  <c r="AV660" i="1"/>
  <c r="AU660" i="1"/>
  <c r="AT660" i="1"/>
  <c r="AS660" i="1"/>
  <c r="AR660" i="1"/>
  <c r="AQ660" i="1"/>
  <c r="AP660" i="1"/>
  <c r="AO660" i="1"/>
  <c r="AN660" i="1"/>
  <c r="AM660" i="1"/>
  <c r="AL660" i="1"/>
  <c r="AK660" i="1"/>
  <c r="AJ660" i="1"/>
  <c r="AI660" i="1"/>
  <c r="AH660" i="1"/>
  <c r="AG660" i="1"/>
  <c r="AF660" i="1"/>
  <c r="AE660" i="1"/>
  <c r="AD660" i="1"/>
  <c r="AC660" i="1"/>
  <c r="AB660" i="1"/>
  <c r="AA660" i="1"/>
  <c r="Z660" i="1"/>
  <c r="Y660" i="1"/>
  <c r="X660" i="1"/>
  <c r="W660" i="1"/>
  <c r="V660" i="1"/>
  <c r="U660" i="1"/>
  <c r="T660" i="1"/>
  <c r="S660" i="1"/>
  <c r="Q660" i="1"/>
  <c r="P660" i="1"/>
  <c r="O660" i="1"/>
  <c r="DD659" i="1"/>
  <c r="DC659" i="1"/>
  <c r="DB659" i="1"/>
  <c r="DA659" i="1"/>
  <c r="CZ659" i="1"/>
  <c r="CY659" i="1"/>
  <c r="CX659" i="1"/>
  <c r="CW659" i="1"/>
  <c r="CV659" i="1"/>
  <c r="CU659" i="1"/>
  <c r="CT659" i="1"/>
  <c r="CS659" i="1"/>
  <c r="CR659" i="1"/>
  <c r="CQ659" i="1"/>
  <c r="CP659" i="1"/>
  <c r="CO659" i="1"/>
  <c r="CN659" i="1"/>
  <c r="CM659" i="1"/>
  <c r="CL659" i="1"/>
  <c r="CK659" i="1"/>
  <c r="CJ659" i="1"/>
  <c r="CI659" i="1"/>
  <c r="CH659" i="1"/>
  <c r="CG659" i="1"/>
  <c r="CF659" i="1"/>
  <c r="CE659" i="1"/>
  <c r="CD659" i="1"/>
  <c r="CC659" i="1"/>
  <c r="CB659" i="1"/>
  <c r="CA659" i="1"/>
  <c r="BZ659" i="1"/>
  <c r="BY659" i="1"/>
  <c r="BX659" i="1"/>
  <c r="BW659" i="1"/>
  <c r="BV659" i="1"/>
  <c r="BU659" i="1"/>
  <c r="BT659" i="1"/>
  <c r="BS659" i="1"/>
  <c r="BR659" i="1"/>
  <c r="BQ659" i="1"/>
  <c r="BP659" i="1"/>
  <c r="BO659" i="1"/>
  <c r="BN659" i="1"/>
  <c r="BM659" i="1"/>
  <c r="BL659" i="1"/>
  <c r="BK659" i="1"/>
  <c r="BJ659" i="1"/>
  <c r="BI659" i="1"/>
  <c r="BH659" i="1"/>
  <c r="BG659" i="1"/>
  <c r="BF659" i="1"/>
  <c r="BE659" i="1"/>
  <c r="BD659" i="1"/>
  <c r="BC659" i="1"/>
  <c r="BB659" i="1"/>
  <c r="BA659" i="1"/>
  <c r="AZ659" i="1"/>
  <c r="AY659" i="1"/>
  <c r="AX659" i="1"/>
  <c r="AW659" i="1"/>
  <c r="AV659" i="1"/>
  <c r="AU659" i="1"/>
  <c r="AT659" i="1"/>
  <c r="AS659" i="1"/>
  <c r="AR659" i="1"/>
  <c r="AQ659" i="1"/>
  <c r="AP659" i="1"/>
  <c r="AO659" i="1"/>
  <c r="AN659" i="1"/>
  <c r="AM659" i="1"/>
  <c r="AL659" i="1"/>
  <c r="AK659" i="1"/>
  <c r="AJ659" i="1"/>
  <c r="AI659" i="1"/>
  <c r="AH659" i="1"/>
  <c r="AG659" i="1"/>
  <c r="AF659" i="1"/>
  <c r="AE659" i="1"/>
  <c r="AD659" i="1"/>
  <c r="AC659" i="1"/>
  <c r="AB659" i="1"/>
  <c r="AA659" i="1"/>
  <c r="Z659" i="1"/>
  <c r="Y659" i="1"/>
  <c r="X659" i="1"/>
  <c r="W659" i="1"/>
  <c r="V659" i="1"/>
  <c r="U659" i="1"/>
  <c r="T659" i="1"/>
  <c r="S659" i="1"/>
  <c r="Q659" i="1"/>
  <c r="P659" i="1"/>
  <c r="O659" i="1"/>
  <c r="DD658" i="1"/>
  <c r="DC658" i="1"/>
  <c r="DB658" i="1"/>
  <c r="DA658" i="1"/>
  <c r="CZ658" i="1"/>
  <c r="CY658" i="1"/>
  <c r="CX658" i="1"/>
  <c r="CW658" i="1"/>
  <c r="CV658" i="1"/>
  <c r="CU658" i="1"/>
  <c r="CT658" i="1"/>
  <c r="CS658" i="1"/>
  <c r="CR658" i="1"/>
  <c r="CQ658" i="1"/>
  <c r="CP658" i="1"/>
  <c r="CO658" i="1"/>
  <c r="CN658" i="1"/>
  <c r="CM658" i="1"/>
  <c r="CL658" i="1"/>
  <c r="CK658" i="1"/>
  <c r="CJ658" i="1"/>
  <c r="CI658" i="1"/>
  <c r="CH658" i="1"/>
  <c r="CG658" i="1"/>
  <c r="CF658" i="1"/>
  <c r="CE658" i="1"/>
  <c r="CD658" i="1"/>
  <c r="CC658" i="1"/>
  <c r="CB658" i="1"/>
  <c r="CA658" i="1"/>
  <c r="BZ658" i="1"/>
  <c r="BY658" i="1"/>
  <c r="BX658" i="1"/>
  <c r="BW658" i="1"/>
  <c r="BV658" i="1"/>
  <c r="BU658" i="1"/>
  <c r="BT658" i="1"/>
  <c r="BS658" i="1"/>
  <c r="BR658" i="1"/>
  <c r="BQ658" i="1"/>
  <c r="BP658" i="1"/>
  <c r="BO658" i="1"/>
  <c r="BN658" i="1"/>
  <c r="BM658" i="1"/>
  <c r="BL658" i="1"/>
  <c r="BK658" i="1"/>
  <c r="BJ658" i="1"/>
  <c r="BI658" i="1"/>
  <c r="BH658" i="1"/>
  <c r="BG658" i="1"/>
  <c r="BF658" i="1"/>
  <c r="BE658" i="1"/>
  <c r="BD658" i="1"/>
  <c r="BC658" i="1"/>
  <c r="BB658" i="1"/>
  <c r="BA658" i="1"/>
  <c r="AZ658" i="1"/>
  <c r="AY658" i="1"/>
  <c r="AX658" i="1"/>
  <c r="AW658" i="1"/>
  <c r="AV658" i="1"/>
  <c r="AU658" i="1"/>
  <c r="AT658" i="1"/>
  <c r="AS658" i="1"/>
  <c r="AR658" i="1"/>
  <c r="AQ658" i="1"/>
  <c r="AP658" i="1"/>
  <c r="AO658" i="1"/>
  <c r="AN658" i="1"/>
  <c r="AM658" i="1"/>
  <c r="AL658" i="1"/>
  <c r="AK658" i="1"/>
  <c r="AJ658" i="1"/>
  <c r="AI658" i="1"/>
  <c r="AH658" i="1"/>
  <c r="AG658" i="1"/>
  <c r="AF658" i="1"/>
  <c r="AE658" i="1"/>
  <c r="AD658" i="1"/>
  <c r="AC658" i="1"/>
  <c r="AB658" i="1"/>
  <c r="AA658" i="1"/>
  <c r="Z658" i="1"/>
  <c r="Y658" i="1"/>
  <c r="X658" i="1"/>
  <c r="W658" i="1"/>
  <c r="V658" i="1"/>
  <c r="U658" i="1"/>
  <c r="T658" i="1"/>
  <c r="S658" i="1"/>
  <c r="Q658" i="1"/>
  <c r="P658" i="1"/>
  <c r="O658" i="1"/>
  <c r="DD1665" i="1"/>
  <c r="DC1665" i="1"/>
  <c r="DB1665" i="1"/>
  <c r="DA1665" i="1"/>
  <c r="CZ1665" i="1"/>
  <c r="CY1665" i="1"/>
  <c r="CX1665" i="1"/>
  <c r="CW1665" i="1"/>
  <c r="CV1665" i="1"/>
  <c r="CU1665" i="1"/>
  <c r="CT1665" i="1"/>
  <c r="CS1665" i="1"/>
  <c r="CR1665" i="1"/>
  <c r="CQ1665" i="1"/>
  <c r="CP1665" i="1"/>
  <c r="CO1665" i="1"/>
  <c r="CN1665" i="1"/>
  <c r="CM1665" i="1"/>
  <c r="CL1665" i="1"/>
  <c r="CK1665" i="1"/>
  <c r="CJ1665" i="1"/>
  <c r="CI1665" i="1"/>
  <c r="CH1665" i="1"/>
  <c r="CG1665" i="1"/>
  <c r="CF1665" i="1"/>
  <c r="CE1665" i="1"/>
  <c r="CD1665" i="1"/>
  <c r="CC1665" i="1"/>
  <c r="CB1665" i="1"/>
  <c r="CA1665" i="1"/>
  <c r="BZ1665" i="1"/>
  <c r="BY1665" i="1"/>
  <c r="BX1665" i="1"/>
  <c r="BW1665" i="1"/>
  <c r="BV1665" i="1"/>
  <c r="BU1665" i="1"/>
  <c r="BT1665" i="1"/>
  <c r="BS1665" i="1"/>
  <c r="BR1665" i="1"/>
  <c r="BQ1665" i="1"/>
  <c r="BP1665" i="1"/>
  <c r="BO1665" i="1"/>
  <c r="BN1665" i="1"/>
  <c r="BM1665" i="1"/>
  <c r="BL1665" i="1"/>
  <c r="BK1665" i="1"/>
  <c r="BJ1665" i="1"/>
  <c r="BI1665" i="1"/>
  <c r="BH1665" i="1"/>
  <c r="BG1665" i="1"/>
  <c r="BF1665" i="1"/>
  <c r="BE1665" i="1"/>
  <c r="BD1665" i="1"/>
  <c r="BC1665" i="1"/>
  <c r="BB1665" i="1"/>
  <c r="BA1665" i="1"/>
  <c r="AZ1665" i="1"/>
  <c r="AY1665" i="1"/>
  <c r="AX1665" i="1"/>
  <c r="AW1665" i="1"/>
  <c r="AV1665" i="1"/>
  <c r="AU1665" i="1"/>
  <c r="AT1665" i="1"/>
  <c r="AS1665" i="1"/>
  <c r="AR1665" i="1"/>
  <c r="AQ1665" i="1"/>
  <c r="AP1665" i="1"/>
  <c r="AO1665" i="1"/>
  <c r="AN1665" i="1"/>
  <c r="AM1665" i="1"/>
  <c r="AL1665" i="1"/>
  <c r="AK1665" i="1"/>
  <c r="AJ1665" i="1"/>
  <c r="AI1665" i="1"/>
  <c r="AH1665" i="1"/>
  <c r="AG1665" i="1"/>
  <c r="AF1665" i="1"/>
  <c r="AE1665" i="1"/>
  <c r="AD1665" i="1"/>
  <c r="AC1665" i="1"/>
  <c r="AB1665" i="1"/>
  <c r="AA1665" i="1"/>
  <c r="Z1665" i="1"/>
  <c r="Y1665" i="1"/>
  <c r="X1665" i="1"/>
  <c r="W1665" i="1"/>
  <c r="V1665" i="1"/>
  <c r="U1665" i="1"/>
  <c r="T1665" i="1"/>
  <c r="S1665" i="1"/>
  <c r="Q1665" i="1"/>
  <c r="P1665" i="1"/>
  <c r="O1665" i="1"/>
  <c r="DD1664" i="1"/>
  <c r="DC1664" i="1"/>
  <c r="DB1664" i="1"/>
  <c r="DA1664" i="1"/>
  <c r="CZ1664" i="1"/>
  <c r="CY1664" i="1"/>
  <c r="CX1664" i="1"/>
  <c r="CW1664" i="1"/>
  <c r="CV1664" i="1"/>
  <c r="CU1664" i="1"/>
  <c r="CT1664" i="1"/>
  <c r="CS1664" i="1"/>
  <c r="CR1664" i="1"/>
  <c r="CQ1664" i="1"/>
  <c r="CP1664" i="1"/>
  <c r="CO1664" i="1"/>
  <c r="CN1664" i="1"/>
  <c r="CM1664" i="1"/>
  <c r="CL1664" i="1"/>
  <c r="CK1664" i="1"/>
  <c r="CJ1664" i="1"/>
  <c r="CI1664" i="1"/>
  <c r="CH1664" i="1"/>
  <c r="CG1664" i="1"/>
  <c r="CF1664" i="1"/>
  <c r="CE1664" i="1"/>
  <c r="CD1664" i="1"/>
  <c r="CC1664" i="1"/>
  <c r="CB1664" i="1"/>
  <c r="CA1664" i="1"/>
  <c r="BZ1664" i="1"/>
  <c r="BY1664" i="1"/>
  <c r="BX1664" i="1"/>
  <c r="BW1664" i="1"/>
  <c r="BV1664" i="1"/>
  <c r="BU1664" i="1"/>
  <c r="BT1664" i="1"/>
  <c r="BS1664" i="1"/>
  <c r="BR1664" i="1"/>
  <c r="BQ1664" i="1"/>
  <c r="BP1664" i="1"/>
  <c r="BO1664" i="1"/>
  <c r="BN1664" i="1"/>
  <c r="BM1664" i="1"/>
  <c r="BL1664" i="1"/>
  <c r="BK1664" i="1"/>
  <c r="BJ1664" i="1"/>
  <c r="BI1664" i="1"/>
  <c r="BH1664" i="1"/>
  <c r="BG1664" i="1"/>
  <c r="BF1664" i="1"/>
  <c r="BE1664" i="1"/>
  <c r="BD1664" i="1"/>
  <c r="BC1664" i="1"/>
  <c r="BB1664" i="1"/>
  <c r="BA1664" i="1"/>
  <c r="AZ1664" i="1"/>
  <c r="AY1664" i="1"/>
  <c r="AX1664" i="1"/>
  <c r="AW1664" i="1"/>
  <c r="AV1664" i="1"/>
  <c r="AU1664" i="1"/>
  <c r="AT1664" i="1"/>
  <c r="AS1664" i="1"/>
  <c r="AR1664" i="1"/>
  <c r="AQ1664" i="1"/>
  <c r="AP1664" i="1"/>
  <c r="AO1664" i="1"/>
  <c r="AN1664" i="1"/>
  <c r="AM1664" i="1"/>
  <c r="AL1664" i="1"/>
  <c r="AK1664" i="1"/>
  <c r="AJ1664" i="1"/>
  <c r="AI1664" i="1"/>
  <c r="AH1664" i="1"/>
  <c r="AG1664" i="1"/>
  <c r="AF1664" i="1"/>
  <c r="AE1664" i="1"/>
  <c r="AD1664" i="1"/>
  <c r="AC1664" i="1"/>
  <c r="AB1664" i="1"/>
  <c r="AA1664" i="1"/>
  <c r="Z1664" i="1"/>
  <c r="Y1664" i="1"/>
  <c r="X1664" i="1"/>
  <c r="W1664" i="1"/>
  <c r="V1664" i="1"/>
  <c r="U1664" i="1"/>
  <c r="T1664" i="1"/>
  <c r="S1664" i="1"/>
  <c r="Q1664" i="1"/>
  <c r="P1664" i="1"/>
  <c r="O1664" i="1"/>
  <c r="DD1070" i="1"/>
  <c r="DC1070" i="1"/>
  <c r="DB1070" i="1"/>
  <c r="DA1070" i="1"/>
  <c r="CZ1070" i="1"/>
  <c r="CY1070" i="1"/>
  <c r="CX1070" i="1"/>
  <c r="CW1070" i="1"/>
  <c r="CV1070" i="1"/>
  <c r="CU1070" i="1"/>
  <c r="CT1070" i="1"/>
  <c r="CS1070" i="1"/>
  <c r="CR1070" i="1"/>
  <c r="CQ1070" i="1"/>
  <c r="CP1070" i="1"/>
  <c r="CO1070" i="1"/>
  <c r="CN1070" i="1"/>
  <c r="CM1070" i="1"/>
  <c r="CL1070" i="1"/>
  <c r="CK1070" i="1"/>
  <c r="CJ1070" i="1"/>
  <c r="CI1070" i="1"/>
  <c r="CH1070" i="1"/>
  <c r="CG1070" i="1"/>
  <c r="CF1070" i="1"/>
  <c r="CE1070" i="1"/>
  <c r="CD1070" i="1"/>
  <c r="CC1070" i="1"/>
  <c r="CB1070" i="1"/>
  <c r="CA1070" i="1"/>
  <c r="BZ1070" i="1"/>
  <c r="BY1070" i="1"/>
  <c r="BX1070" i="1"/>
  <c r="BW1070" i="1"/>
  <c r="BV1070" i="1"/>
  <c r="BU1070" i="1"/>
  <c r="BT1070" i="1"/>
  <c r="BS1070" i="1"/>
  <c r="BR1070" i="1"/>
  <c r="BQ1070" i="1"/>
  <c r="BP1070" i="1"/>
  <c r="BO1070" i="1"/>
  <c r="BN1070" i="1"/>
  <c r="BM1070" i="1"/>
  <c r="BL1070" i="1"/>
  <c r="BK1070" i="1"/>
  <c r="BJ1070" i="1"/>
  <c r="BI1070" i="1"/>
  <c r="BH1070" i="1"/>
  <c r="BG1070" i="1"/>
  <c r="BF1070" i="1"/>
  <c r="BE1070" i="1"/>
  <c r="BD1070" i="1"/>
  <c r="BC1070" i="1"/>
  <c r="BB1070" i="1"/>
  <c r="BA1070" i="1"/>
  <c r="AZ1070" i="1"/>
  <c r="AY1070" i="1"/>
  <c r="AX1070" i="1"/>
  <c r="AW1070" i="1"/>
  <c r="AV1070" i="1"/>
  <c r="AU1070" i="1"/>
  <c r="AT1070" i="1"/>
  <c r="AS1070" i="1"/>
  <c r="AR1070" i="1"/>
  <c r="AQ1070" i="1"/>
  <c r="AP1070" i="1"/>
  <c r="AO1070" i="1"/>
  <c r="AN1070" i="1"/>
  <c r="AM1070" i="1"/>
  <c r="AL1070" i="1"/>
  <c r="AK1070" i="1"/>
  <c r="AJ1070" i="1"/>
  <c r="AI1070" i="1"/>
  <c r="AH1070" i="1"/>
  <c r="AG1070" i="1"/>
  <c r="AF1070" i="1"/>
  <c r="AE1070" i="1"/>
  <c r="AD1070" i="1"/>
  <c r="AC1070" i="1"/>
  <c r="AB1070" i="1"/>
  <c r="AA1070" i="1"/>
  <c r="Z1070" i="1"/>
  <c r="Y1070" i="1"/>
  <c r="X1070" i="1"/>
  <c r="W1070" i="1"/>
  <c r="V1070" i="1"/>
  <c r="U1070" i="1"/>
  <c r="T1070" i="1"/>
  <c r="S1070" i="1"/>
  <c r="Q1070" i="1"/>
  <c r="P1070" i="1"/>
  <c r="O1070" i="1"/>
  <c r="DD1069" i="1"/>
  <c r="DC1069" i="1"/>
  <c r="DB1069" i="1"/>
  <c r="DA1069" i="1"/>
  <c r="CZ1069" i="1"/>
  <c r="CY1069" i="1"/>
  <c r="CX1069" i="1"/>
  <c r="CW1069" i="1"/>
  <c r="CV1069" i="1"/>
  <c r="CU1069" i="1"/>
  <c r="CT1069" i="1"/>
  <c r="CS1069" i="1"/>
  <c r="CR1069" i="1"/>
  <c r="CQ1069" i="1"/>
  <c r="CP1069" i="1"/>
  <c r="CO1069" i="1"/>
  <c r="CN1069" i="1"/>
  <c r="CM1069" i="1"/>
  <c r="CL1069" i="1"/>
  <c r="CK1069" i="1"/>
  <c r="CJ1069" i="1"/>
  <c r="CI1069" i="1"/>
  <c r="CH1069" i="1"/>
  <c r="CG1069" i="1"/>
  <c r="CF1069" i="1"/>
  <c r="CE1069" i="1"/>
  <c r="CD1069" i="1"/>
  <c r="CC1069" i="1"/>
  <c r="CB1069" i="1"/>
  <c r="CA1069" i="1"/>
  <c r="BZ1069" i="1"/>
  <c r="BY1069" i="1"/>
  <c r="BX1069" i="1"/>
  <c r="BW1069" i="1"/>
  <c r="BV1069" i="1"/>
  <c r="BU1069" i="1"/>
  <c r="BT1069" i="1"/>
  <c r="BS1069" i="1"/>
  <c r="BR1069" i="1"/>
  <c r="BQ1069" i="1"/>
  <c r="BP1069" i="1"/>
  <c r="BO1069" i="1"/>
  <c r="BN1069" i="1"/>
  <c r="BM1069" i="1"/>
  <c r="BL1069" i="1"/>
  <c r="BK1069" i="1"/>
  <c r="BJ1069" i="1"/>
  <c r="BI1069" i="1"/>
  <c r="BH1069" i="1"/>
  <c r="BG1069" i="1"/>
  <c r="BF1069" i="1"/>
  <c r="BE1069" i="1"/>
  <c r="BD1069" i="1"/>
  <c r="BC1069" i="1"/>
  <c r="BB1069" i="1"/>
  <c r="BA1069" i="1"/>
  <c r="AZ1069" i="1"/>
  <c r="AY1069" i="1"/>
  <c r="AX1069" i="1"/>
  <c r="AW1069" i="1"/>
  <c r="AV1069" i="1"/>
  <c r="AU1069" i="1"/>
  <c r="AT1069" i="1"/>
  <c r="AS1069" i="1"/>
  <c r="AR1069" i="1"/>
  <c r="AQ1069" i="1"/>
  <c r="AP1069" i="1"/>
  <c r="AO1069" i="1"/>
  <c r="AN1069" i="1"/>
  <c r="AM1069" i="1"/>
  <c r="AL1069" i="1"/>
  <c r="AK1069" i="1"/>
  <c r="AJ1069" i="1"/>
  <c r="AI1069" i="1"/>
  <c r="AH1069" i="1"/>
  <c r="AG1069" i="1"/>
  <c r="AF1069" i="1"/>
  <c r="AE1069" i="1"/>
  <c r="AD1069" i="1"/>
  <c r="AC1069" i="1"/>
  <c r="AB1069" i="1"/>
  <c r="AA1069" i="1"/>
  <c r="Z1069" i="1"/>
  <c r="Y1069" i="1"/>
  <c r="X1069" i="1"/>
  <c r="W1069" i="1"/>
  <c r="V1069" i="1"/>
  <c r="U1069" i="1"/>
  <c r="T1069" i="1"/>
  <c r="S1069" i="1"/>
  <c r="Q1069" i="1"/>
  <c r="P1069" i="1"/>
  <c r="O1069" i="1"/>
  <c r="DD1068" i="1"/>
  <c r="DC1068" i="1"/>
  <c r="DB1068" i="1"/>
  <c r="DA1068" i="1"/>
  <c r="CZ1068" i="1"/>
  <c r="CY1068" i="1"/>
  <c r="CX1068" i="1"/>
  <c r="CW1068" i="1"/>
  <c r="CV1068" i="1"/>
  <c r="CU1068" i="1"/>
  <c r="CT1068" i="1"/>
  <c r="CS1068" i="1"/>
  <c r="CR1068" i="1"/>
  <c r="CQ1068" i="1"/>
  <c r="CP1068" i="1"/>
  <c r="CO1068" i="1"/>
  <c r="CN1068" i="1"/>
  <c r="CM1068" i="1"/>
  <c r="CL1068" i="1"/>
  <c r="CK1068" i="1"/>
  <c r="CJ1068" i="1"/>
  <c r="CI1068" i="1"/>
  <c r="CH1068" i="1"/>
  <c r="CG1068" i="1"/>
  <c r="CF1068" i="1"/>
  <c r="CE1068" i="1"/>
  <c r="CD1068" i="1"/>
  <c r="CC1068" i="1"/>
  <c r="CB1068" i="1"/>
  <c r="CA1068" i="1"/>
  <c r="BZ1068" i="1"/>
  <c r="BY1068" i="1"/>
  <c r="BX1068" i="1"/>
  <c r="BW1068" i="1"/>
  <c r="BV1068" i="1"/>
  <c r="BU1068" i="1"/>
  <c r="BT1068" i="1"/>
  <c r="BS1068" i="1"/>
  <c r="BR1068" i="1"/>
  <c r="BQ1068" i="1"/>
  <c r="BP1068" i="1"/>
  <c r="BO1068" i="1"/>
  <c r="BN1068" i="1"/>
  <c r="BM1068" i="1"/>
  <c r="BL1068" i="1"/>
  <c r="BK1068" i="1"/>
  <c r="BJ1068" i="1"/>
  <c r="BI1068" i="1"/>
  <c r="BH1068" i="1"/>
  <c r="BG1068" i="1"/>
  <c r="BF1068" i="1"/>
  <c r="BE1068" i="1"/>
  <c r="BD1068" i="1"/>
  <c r="BC1068" i="1"/>
  <c r="BB1068" i="1"/>
  <c r="BA1068" i="1"/>
  <c r="AZ1068" i="1"/>
  <c r="AY1068" i="1"/>
  <c r="AX1068" i="1"/>
  <c r="AW1068" i="1"/>
  <c r="AV1068" i="1"/>
  <c r="AU1068" i="1"/>
  <c r="AT1068" i="1"/>
  <c r="AS1068" i="1"/>
  <c r="AR1068" i="1"/>
  <c r="AQ1068" i="1"/>
  <c r="AP1068" i="1"/>
  <c r="AO1068" i="1"/>
  <c r="AN1068" i="1"/>
  <c r="AM1068" i="1"/>
  <c r="AL1068" i="1"/>
  <c r="AK1068" i="1"/>
  <c r="AJ1068" i="1"/>
  <c r="AI1068" i="1"/>
  <c r="AH1068" i="1"/>
  <c r="AG1068" i="1"/>
  <c r="AF1068" i="1"/>
  <c r="AE1068" i="1"/>
  <c r="AD1068" i="1"/>
  <c r="AC1068" i="1"/>
  <c r="AB1068" i="1"/>
  <c r="AA1068" i="1"/>
  <c r="Z1068" i="1"/>
  <c r="Y1068" i="1"/>
  <c r="X1068" i="1"/>
  <c r="W1068" i="1"/>
  <c r="V1068" i="1"/>
  <c r="U1068" i="1"/>
  <c r="T1068" i="1"/>
  <c r="S1068" i="1"/>
  <c r="Q1068" i="1"/>
  <c r="P1068" i="1"/>
  <c r="O1068" i="1"/>
  <c r="DD1067" i="1"/>
  <c r="DC1067" i="1"/>
  <c r="DB1067" i="1"/>
  <c r="DA1067" i="1"/>
  <c r="CZ1067" i="1"/>
  <c r="CY1067" i="1"/>
  <c r="CX1067" i="1"/>
  <c r="CW1067" i="1"/>
  <c r="CV1067" i="1"/>
  <c r="CU1067" i="1"/>
  <c r="CT1067" i="1"/>
  <c r="CS1067" i="1"/>
  <c r="CR1067" i="1"/>
  <c r="CQ1067" i="1"/>
  <c r="CP1067" i="1"/>
  <c r="CO1067" i="1"/>
  <c r="CN1067" i="1"/>
  <c r="CM1067" i="1"/>
  <c r="CL1067" i="1"/>
  <c r="CK1067" i="1"/>
  <c r="CJ1067" i="1"/>
  <c r="CI1067" i="1"/>
  <c r="CH1067" i="1"/>
  <c r="CG1067" i="1"/>
  <c r="CF1067" i="1"/>
  <c r="CE1067" i="1"/>
  <c r="CD1067" i="1"/>
  <c r="CC1067" i="1"/>
  <c r="CB1067" i="1"/>
  <c r="CA1067" i="1"/>
  <c r="BZ1067" i="1"/>
  <c r="BY1067" i="1"/>
  <c r="BX1067" i="1"/>
  <c r="BW1067" i="1"/>
  <c r="BV1067" i="1"/>
  <c r="BU1067" i="1"/>
  <c r="BT1067" i="1"/>
  <c r="BS1067" i="1"/>
  <c r="BR1067" i="1"/>
  <c r="BQ1067" i="1"/>
  <c r="BP1067" i="1"/>
  <c r="BO1067" i="1"/>
  <c r="BN1067" i="1"/>
  <c r="BM1067" i="1"/>
  <c r="BL1067" i="1"/>
  <c r="BK1067" i="1"/>
  <c r="BJ1067" i="1"/>
  <c r="BI1067" i="1"/>
  <c r="BH1067" i="1"/>
  <c r="BG1067" i="1"/>
  <c r="BF1067" i="1"/>
  <c r="BE1067" i="1"/>
  <c r="BD1067" i="1"/>
  <c r="BC1067" i="1"/>
  <c r="BB1067" i="1"/>
  <c r="BA1067" i="1"/>
  <c r="AZ1067" i="1"/>
  <c r="AY1067" i="1"/>
  <c r="AX1067" i="1"/>
  <c r="AW1067" i="1"/>
  <c r="AV1067" i="1"/>
  <c r="AU1067" i="1"/>
  <c r="AT1067" i="1"/>
  <c r="AS1067" i="1"/>
  <c r="AR1067" i="1"/>
  <c r="AQ1067" i="1"/>
  <c r="AP1067" i="1"/>
  <c r="AO1067" i="1"/>
  <c r="AN1067" i="1"/>
  <c r="AM1067" i="1"/>
  <c r="AL1067" i="1"/>
  <c r="AK1067" i="1"/>
  <c r="AJ1067" i="1"/>
  <c r="AI1067" i="1"/>
  <c r="AH1067" i="1"/>
  <c r="AG1067" i="1"/>
  <c r="AF1067" i="1"/>
  <c r="AE1067" i="1"/>
  <c r="AD1067" i="1"/>
  <c r="AC1067" i="1"/>
  <c r="AB1067" i="1"/>
  <c r="AA1067" i="1"/>
  <c r="Z1067" i="1"/>
  <c r="Y1067" i="1"/>
  <c r="X1067" i="1"/>
  <c r="W1067" i="1"/>
  <c r="V1067" i="1"/>
  <c r="U1067" i="1"/>
  <c r="T1067" i="1"/>
  <c r="S1067" i="1"/>
  <c r="Q1067" i="1"/>
  <c r="P1067" i="1"/>
  <c r="O1067" i="1"/>
  <c r="DD1066" i="1"/>
  <c r="DC1066" i="1"/>
  <c r="DB1066" i="1"/>
  <c r="DA1066" i="1"/>
  <c r="CZ1066" i="1"/>
  <c r="CY1066" i="1"/>
  <c r="CX1066" i="1"/>
  <c r="CW1066" i="1"/>
  <c r="CV1066" i="1"/>
  <c r="CU1066" i="1"/>
  <c r="CT1066" i="1"/>
  <c r="CS1066" i="1"/>
  <c r="CR1066" i="1"/>
  <c r="CQ1066" i="1"/>
  <c r="CP1066" i="1"/>
  <c r="CO1066" i="1"/>
  <c r="CN1066" i="1"/>
  <c r="CM1066" i="1"/>
  <c r="CL1066" i="1"/>
  <c r="CK1066" i="1"/>
  <c r="CJ1066" i="1"/>
  <c r="CI1066" i="1"/>
  <c r="CH1066" i="1"/>
  <c r="CG1066" i="1"/>
  <c r="CF1066" i="1"/>
  <c r="CE1066" i="1"/>
  <c r="CD1066" i="1"/>
  <c r="CC1066" i="1"/>
  <c r="CB1066" i="1"/>
  <c r="CA1066" i="1"/>
  <c r="BZ1066" i="1"/>
  <c r="BY1066" i="1"/>
  <c r="BX1066" i="1"/>
  <c r="BW1066" i="1"/>
  <c r="BV1066" i="1"/>
  <c r="BU1066" i="1"/>
  <c r="BT1066" i="1"/>
  <c r="BS1066" i="1"/>
  <c r="BR1066" i="1"/>
  <c r="BQ1066" i="1"/>
  <c r="BP1066" i="1"/>
  <c r="BO1066" i="1"/>
  <c r="BN1066" i="1"/>
  <c r="BM1066" i="1"/>
  <c r="BL1066" i="1"/>
  <c r="BK1066" i="1"/>
  <c r="BJ1066" i="1"/>
  <c r="BI1066" i="1"/>
  <c r="BH1066" i="1"/>
  <c r="BG1066" i="1"/>
  <c r="BF1066" i="1"/>
  <c r="BE1066" i="1"/>
  <c r="BD1066" i="1"/>
  <c r="BC1066" i="1"/>
  <c r="BB1066" i="1"/>
  <c r="BA1066" i="1"/>
  <c r="AZ1066" i="1"/>
  <c r="AY1066" i="1"/>
  <c r="AX1066" i="1"/>
  <c r="AW1066" i="1"/>
  <c r="AV1066" i="1"/>
  <c r="AU1066" i="1"/>
  <c r="AT1066" i="1"/>
  <c r="AS1066" i="1"/>
  <c r="AR1066" i="1"/>
  <c r="AQ1066" i="1"/>
  <c r="AP1066" i="1"/>
  <c r="AO1066" i="1"/>
  <c r="AN1066" i="1"/>
  <c r="AM1066" i="1"/>
  <c r="AL1066" i="1"/>
  <c r="AK1066" i="1"/>
  <c r="AJ1066" i="1"/>
  <c r="AI1066" i="1"/>
  <c r="AH1066" i="1"/>
  <c r="AG1066" i="1"/>
  <c r="AF1066" i="1"/>
  <c r="AE1066" i="1"/>
  <c r="AD1066" i="1"/>
  <c r="AC1066" i="1"/>
  <c r="AB1066" i="1"/>
  <c r="AA1066" i="1"/>
  <c r="Z1066" i="1"/>
  <c r="Y1066" i="1"/>
  <c r="X1066" i="1"/>
  <c r="W1066" i="1"/>
  <c r="V1066" i="1"/>
  <c r="U1066" i="1"/>
  <c r="T1066" i="1"/>
  <c r="S1066" i="1"/>
  <c r="Q1066" i="1"/>
  <c r="P1066" i="1"/>
  <c r="O1066" i="1"/>
  <c r="DD1065" i="1"/>
  <c r="DC1065" i="1"/>
  <c r="DB1065" i="1"/>
  <c r="DA1065" i="1"/>
  <c r="CZ1065" i="1"/>
  <c r="CY1065" i="1"/>
  <c r="CX1065" i="1"/>
  <c r="CW1065" i="1"/>
  <c r="CV1065" i="1"/>
  <c r="CU1065" i="1"/>
  <c r="CT1065" i="1"/>
  <c r="CS1065" i="1"/>
  <c r="CR1065" i="1"/>
  <c r="CQ1065" i="1"/>
  <c r="CP1065" i="1"/>
  <c r="CO1065" i="1"/>
  <c r="CN1065" i="1"/>
  <c r="CM1065" i="1"/>
  <c r="CL1065" i="1"/>
  <c r="CK1065" i="1"/>
  <c r="CJ1065" i="1"/>
  <c r="CI1065" i="1"/>
  <c r="CH1065" i="1"/>
  <c r="CG1065" i="1"/>
  <c r="CF1065" i="1"/>
  <c r="CE1065" i="1"/>
  <c r="CD1065" i="1"/>
  <c r="CC1065" i="1"/>
  <c r="CB1065" i="1"/>
  <c r="CA1065" i="1"/>
  <c r="BZ1065" i="1"/>
  <c r="BY1065" i="1"/>
  <c r="BX1065" i="1"/>
  <c r="BW1065" i="1"/>
  <c r="BV1065" i="1"/>
  <c r="BU1065" i="1"/>
  <c r="BT1065" i="1"/>
  <c r="BS1065" i="1"/>
  <c r="BR1065" i="1"/>
  <c r="BQ1065" i="1"/>
  <c r="BP1065" i="1"/>
  <c r="BO1065" i="1"/>
  <c r="BN1065" i="1"/>
  <c r="BM1065" i="1"/>
  <c r="BL1065" i="1"/>
  <c r="BK1065" i="1"/>
  <c r="BJ1065" i="1"/>
  <c r="BI1065" i="1"/>
  <c r="BH1065" i="1"/>
  <c r="BG1065" i="1"/>
  <c r="BF1065" i="1"/>
  <c r="BE1065" i="1"/>
  <c r="BD1065" i="1"/>
  <c r="BC1065" i="1"/>
  <c r="BB1065" i="1"/>
  <c r="BA1065" i="1"/>
  <c r="AZ1065" i="1"/>
  <c r="AY1065" i="1"/>
  <c r="AX1065" i="1"/>
  <c r="AW1065" i="1"/>
  <c r="AV1065" i="1"/>
  <c r="AU1065" i="1"/>
  <c r="AT1065" i="1"/>
  <c r="AS1065" i="1"/>
  <c r="AR1065" i="1"/>
  <c r="AQ1065" i="1"/>
  <c r="AP1065" i="1"/>
  <c r="AO1065" i="1"/>
  <c r="AN1065" i="1"/>
  <c r="AM1065" i="1"/>
  <c r="AL1065" i="1"/>
  <c r="AK1065" i="1"/>
  <c r="AJ1065" i="1"/>
  <c r="AI1065" i="1"/>
  <c r="AH1065" i="1"/>
  <c r="AG1065" i="1"/>
  <c r="AF1065" i="1"/>
  <c r="AE1065" i="1"/>
  <c r="AD1065" i="1"/>
  <c r="AC1065" i="1"/>
  <c r="AB1065" i="1"/>
  <c r="AA1065" i="1"/>
  <c r="Z1065" i="1"/>
  <c r="Y1065" i="1"/>
  <c r="X1065" i="1"/>
  <c r="W1065" i="1"/>
  <c r="V1065" i="1"/>
  <c r="U1065" i="1"/>
  <c r="T1065" i="1"/>
  <c r="S1065" i="1"/>
  <c r="Q1065" i="1"/>
  <c r="P1065" i="1"/>
  <c r="O1065" i="1"/>
  <c r="DD1064" i="1"/>
  <c r="DC1064" i="1"/>
  <c r="DB1064" i="1"/>
  <c r="DA1064" i="1"/>
  <c r="CZ1064" i="1"/>
  <c r="CY1064" i="1"/>
  <c r="CX1064" i="1"/>
  <c r="CW1064" i="1"/>
  <c r="CV1064" i="1"/>
  <c r="CU1064" i="1"/>
  <c r="CT1064" i="1"/>
  <c r="CS1064" i="1"/>
  <c r="CR1064" i="1"/>
  <c r="CQ1064" i="1"/>
  <c r="CP1064" i="1"/>
  <c r="CO1064" i="1"/>
  <c r="CN1064" i="1"/>
  <c r="CM1064" i="1"/>
  <c r="CL1064" i="1"/>
  <c r="CK1064" i="1"/>
  <c r="CJ1064" i="1"/>
  <c r="CI1064" i="1"/>
  <c r="CH1064" i="1"/>
  <c r="CG1064" i="1"/>
  <c r="CF1064" i="1"/>
  <c r="CE1064" i="1"/>
  <c r="CD1064" i="1"/>
  <c r="CC1064" i="1"/>
  <c r="CB1064" i="1"/>
  <c r="CA1064" i="1"/>
  <c r="BZ1064" i="1"/>
  <c r="BY1064" i="1"/>
  <c r="BX1064" i="1"/>
  <c r="BW1064" i="1"/>
  <c r="BV1064" i="1"/>
  <c r="BU1064" i="1"/>
  <c r="BT1064" i="1"/>
  <c r="BS1064" i="1"/>
  <c r="BR1064" i="1"/>
  <c r="BQ1064" i="1"/>
  <c r="BP1064" i="1"/>
  <c r="BO1064" i="1"/>
  <c r="BN1064" i="1"/>
  <c r="BM1064" i="1"/>
  <c r="BL1064" i="1"/>
  <c r="BK1064" i="1"/>
  <c r="BJ1064" i="1"/>
  <c r="BI1064" i="1"/>
  <c r="BH1064" i="1"/>
  <c r="BG1064" i="1"/>
  <c r="BF1064" i="1"/>
  <c r="BE1064" i="1"/>
  <c r="BD1064" i="1"/>
  <c r="BC1064" i="1"/>
  <c r="BB1064" i="1"/>
  <c r="BA1064" i="1"/>
  <c r="AZ1064" i="1"/>
  <c r="AY1064" i="1"/>
  <c r="AX1064" i="1"/>
  <c r="AW1064" i="1"/>
  <c r="AV1064" i="1"/>
  <c r="AU1064" i="1"/>
  <c r="AT1064" i="1"/>
  <c r="AS1064" i="1"/>
  <c r="AR1064" i="1"/>
  <c r="AQ1064" i="1"/>
  <c r="AP1064" i="1"/>
  <c r="AO1064" i="1"/>
  <c r="AN1064" i="1"/>
  <c r="AM1064" i="1"/>
  <c r="AL1064" i="1"/>
  <c r="AK1064" i="1"/>
  <c r="AJ1064" i="1"/>
  <c r="AI1064" i="1"/>
  <c r="AH1064" i="1"/>
  <c r="AG1064" i="1"/>
  <c r="AF1064" i="1"/>
  <c r="AE1064" i="1"/>
  <c r="AD1064" i="1"/>
  <c r="AC1064" i="1"/>
  <c r="AB1064" i="1"/>
  <c r="AA1064" i="1"/>
  <c r="Z1064" i="1"/>
  <c r="Y1064" i="1"/>
  <c r="X1064" i="1"/>
  <c r="W1064" i="1"/>
  <c r="V1064" i="1"/>
  <c r="U1064" i="1"/>
  <c r="T1064" i="1"/>
  <c r="S1064" i="1"/>
  <c r="Q1064" i="1"/>
  <c r="P1064" i="1"/>
  <c r="O1064" i="1"/>
  <c r="DD1620" i="1"/>
  <c r="DC1620" i="1"/>
  <c r="DB1620" i="1"/>
  <c r="DA1620" i="1"/>
  <c r="CZ1620" i="1"/>
  <c r="CY1620" i="1"/>
  <c r="CX1620" i="1"/>
  <c r="CW1620" i="1"/>
  <c r="CV1620" i="1"/>
  <c r="CU1620" i="1"/>
  <c r="CT1620" i="1"/>
  <c r="CS1620" i="1"/>
  <c r="CR1620" i="1"/>
  <c r="CQ1620" i="1"/>
  <c r="CP1620" i="1"/>
  <c r="CO1620" i="1"/>
  <c r="CN1620" i="1"/>
  <c r="CM1620" i="1"/>
  <c r="CL1620" i="1"/>
  <c r="CK1620" i="1"/>
  <c r="CJ1620" i="1"/>
  <c r="CI1620" i="1"/>
  <c r="CH1620" i="1"/>
  <c r="CG1620" i="1"/>
  <c r="CF1620" i="1"/>
  <c r="CE1620" i="1"/>
  <c r="CD1620" i="1"/>
  <c r="CC1620" i="1"/>
  <c r="CB1620" i="1"/>
  <c r="CA1620" i="1"/>
  <c r="BZ1620" i="1"/>
  <c r="BY1620" i="1"/>
  <c r="BX1620" i="1"/>
  <c r="BW1620" i="1"/>
  <c r="BV1620" i="1"/>
  <c r="BU1620" i="1"/>
  <c r="BT1620" i="1"/>
  <c r="BS1620" i="1"/>
  <c r="BR1620" i="1"/>
  <c r="BQ1620" i="1"/>
  <c r="BP1620" i="1"/>
  <c r="BO1620" i="1"/>
  <c r="BN1620" i="1"/>
  <c r="BM1620" i="1"/>
  <c r="BL1620" i="1"/>
  <c r="BK1620" i="1"/>
  <c r="BJ1620" i="1"/>
  <c r="BI1620" i="1"/>
  <c r="BH1620" i="1"/>
  <c r="BG1620" i="1"/>
  <c r="BF1620" i="1"/>
  <c r="BE1620" i="1"/>
  <c r="BD1620" i="1"/>
  <c r="BC1620" i="1"/>
  <c r="BB1620" i="1"/>
  <c r="BA1620" i="1"/>
  <c r="AZ1620" i="1"/>
  <c r="AY1620" i="1"/>
  <c r="AX1620" i="1"/>
  <c r="AW1620" i="1"/>
  <c r="AV1620" i="1"/>
  <c r="AU1620" i="1"/>
  <c r="AT1620" i="1"/>
  <c r="AS1620" i="1"/>
  <c r="AR1620" i="1"/>
  <c r="AQ1620" i="1"/>
  <c r="AP1620" i="1"/>
  <c r="AO1620" i="1"/>
  <c r="AN1620" i="1"/>
  <c r="AM1620" i="1"/>
  <c r="AL1620" i="1"/>
  <c r="AK1620" i="1"/>
  <c r="AJ1620" i="1"/>
  <c r="AI1620" i="1"/>
  <c r="AH1620" i="1"/>
  <c r="AG1620" i="1"/>
  <c r="AF1620" i="1"/>
  <c r="AE1620" i="1"/>
  <c r="AD1620" i="1"/>
  <c r="AC1620" i="1"/>
  <c r="AB1620" i="1"/>
  <c r="AA1620" i="1"/>
  <c r="Z1620" i="1"/>
  <c r="Y1620" i="1"/>
  <c r="X1620" i="1"/>
  <c r="W1620" i="1"/>
  <c r="V1620" i="1"/>
  <c r="U1620" i="1"/>
  <c r="T1620" i="1"/>
  <c r="S1620" i="1"/>
  <c r="Q1620" i="1"/>
  <c r="P1620" i="1"/>
  <c r="O1620" i="1"/>
  <c r="DD1635" i="1"/>
  <c r="DC1635" i="1"/>
  <c r="DB1635" i="1"/>
  <c r="DA1635" i="1"/>
  <c r="CZ1635" i="1"/>
  <c r="CY1635" i="1"/>
  <c r="CX1635" i="1"/>
  <c r="CW1635" i="1"/>
  <c r="CV1635" i="1"/>
  <c r="CU1635" i="1"/>
  <c r="CT1635" i="1"/>
  <c r="CS1635" i="1"/>
  <c r="CR1635" i="1"/>
  <c r="CQ1635" i="1"/>
  <c r="CP1635" i="1"/>
  <c r="CO1635" i="1"/>
  <c r="CN1635" i="1"/>
  <c r="CM1635" i="1"/>
  <c r="CL1635" i="1"/>
  <c r="CK1635" i="1"/>
  <c r="CJ1635" i="1"/>
  <c r="CI1635" i="1"/>
  <c r="CH1635" i="1"/>
  <c r="CG1635" i="1"/>
  <c r="CF1635" i="1"/>
  <c r="CE1635" i="1"/>
  <c r="CD1635" i="1"/>
  <c r="CC1635" i="1"/>
  <c r="CB1635" i="1"/>
  <c r="CA1635" i="1"/>
  <c r="BZ1635" i="1"/>
  <c r="BY1635" i="1"/>
  <c r="BX1635" i="1"/>
  <c r="BW1635" i="1"/>
  <c r="BV1635" i="1"/>
  <c r="BU1635" i="1"/>
  <c r="BT1635" i="1"/>
  <c r="BS1635" i="1"/>
  <c r="BR1635" i="1"/>
  <c r="BQ1635" i="1"/>
  <c r="BP1635" i="1"/>
  <c r="BO1635" i="1"/>
  <c r="BN1635" i="1"/>
  <c r="BM1635" i="1"/>
  <c r="BL1635" i="1"/>
  <c r="BK1635" i="1"/>
  <c r="BJ1635" i="1"/>
  <c r="BI1635" i="1"/>
  <c r="BH1635" i="1"/>
  <c r="BG1635" i="1"/>
  <c r="BF1635" i="1"/>
  <c r="BE1635" i="1"/>
  <c r="BD1635" i="1"/>
  <c r="BC1635" i="1"/>
  <c r="BB1635" i="1"/>
  <c r="BA1635" i="1"/>
  <c r="AZ1635" i="1"/>
  <c r="AY1635" i="1"/>
  <c r="AX1635" i="1"/>
  <c r="AW1635" i="1"/>
  <c r="AV1635" i="1"/>
  <c r="AU1635" i="1"/>
  <c r="AT1635" i="1"/>
  <c r="AS1635" i="1"/>
  <c r="AR1635" i="1"/>
  <c r="AQ1635" i="1"/>
  <c r="AP1635" i="1"/>
  <c r="AO1635" i="1"/>
  <c r="AN1635" i="1"/>
  <c r="AM1635" i="1"/>
  <c r="AL1635" i="1"/>
  <c r="AK1635" i="1"/>
  <c r="AJ1635" i="1"/>
  <c r="AI1635" i="1"/>
  <c r="AH1635" i="1"/>
  <c r="AG1635" i="1"/>
  <c r="AF1635" i="1"/>
  <c r="AE1635" i="1"/>
  <c r="AD1635" i="1"/>
  <c r="AC1635" i="1"/>
  <c r="AB1635" i="1"/>
  <c r="AA1635" i="1"/>
  <c r="Z1635" i="1"/>
  <c r="Y1635" i="1"/>
  <c r="X1635" i="1"/>
  <c r="W1635" i="1"/>
  <c r="V1635" i="1"/>
  <c r="U1635" i="1"/>
  <c r="T1635" i="1"/>
  <c r="S1635" i="1"/>
  <c r="Q1635" i="1"/>
  <c r="P1635" i="1"/>
  <c r="O1635" i="1"/>
  <c r="DD1634" i="1"/>
  <c r="DC1634" i="1"/>
  <c r="DB1634" i="1"/>
  <c r="DA1634" i="1"/>
  <c r="CZ1634" i="1"/>
  <c r="CY1634" i="1"/>
  <c r="CX1634" i="1"/>
  <c r="CW1634" i="1"/>
  <c r="CV1634" i="1"/>
  <c r="CU1634" i="1"/>
  <c r="CT1634" i="1"/>
  <c r="CS1634" i="1"/>
  <c r="CR1634" i="1"/>
  <c r="CQ1634" i="1"/>
  <c r="CP1634" i="1"/>
  <c r="CO1634" i="1"/>
  <c r="CN1634" i="1"/>
  <c r="CM1634" i="1"/>
  <c r="CL1634" i="1"/>
  <c r="CK1634" i="1"/>
  <c r="CJ1634" i="1"/>
  <c r="CI1634" i="1"/>
  <c r="CH1634" i="1"/>
  <c r="CG1634" i="1"/>
  <c r="CF1634" i="1"/>
  <c r="CE1634" i="1"/>
  <c r="CD1634" i="1"/>
  <c r="CC1634" i="1"/>
  <c r="CB1634" i="1"/>
  <c r="CA1634" i="1"/>
  <c r="BZ1634" i="1"/>
  <c r="BY1634" i="1"/>
  <c r="BX1634" i="1"/>
  <c r="BW1634" i="1"/>
  <c r="BV1634" i="1"/>
  <c r="BU1634" i="1"/>
  <c r="BT1634" i="1"/>
  <c r="BS1634" i="1"/>
  <c r="BR1634" i="1"/>
  <c r="BQ1634" i="1"/>
  <c r="BP1634" i="1"/>
  <c r="BO1634" i="1"/>
  <c r="BN1634" i="1"/>
  <c r="BM1634" i="1"/>
  <c r="BL1634" i="1"/>
  <c r="BK1634" i="1"/>
  <c r="BJ1634" i="1"/>
  <c r="BI1634" i="1"/>
  <c r="BH1634" i="1"/>
  <c r="BG1634" i="1"/>
  <c r="BF1634" i="1"/>
  <c r="BE1634" i="1"/>
  <c r="BD1634" i="1"/>
  <c r="BC1634" i="1"/>
  <c r="BB1634" i="1"/>
  <c r="BA1634" i="1"/>
  <c r="AZ1634" i="1"/>
  <c r="AY1634" i="1"/>
  <c r="AX1634" i="1"/>
  <c r="AW1634" i="1"/>
  <c r="AV1634" i="1"/>
  <c r="AU1634" i="1"/>
  <c r="AT1634" i="1"/>
  <c r="AS1634" i="1"/>
  <c r="AR1634" i="1"/>
  <c r="AQ1634" i="1"/>
  <c r="AP1634" i="1"/>
  <c r="AO1634" i="1"/>
  <c r="AN1634" i="1"/>
  <c r="AM1634" i="1"/>
  <c r="AL1634" i="1"/>
  <c r="AK1634" i="1"/>
  <c r="AJ1634" i="1"/>
  <c r="AI1634" i="1"/>
  <c r="AH1634" i="1"/>
  <c r="AG1634" i="1"/>
  <c r="AF1634" i="1"/>
  <c r="AE1634" i="1"/>
  <c r="AD1634" i="1"/>
  <c r="AC1634" i="1"/>
  <c r="AB1634" i="1"/>
  <c r="AA1634" i="1"/>
  <c r="Z1634" i="1"/>
  <c r="Y1634" i="1"/>
  <c r="X1634" i="1"/>
  <c r="W1634" i="1"/>
  <c r="V1634" i="1"/>
  <c r="U1634" i="1"/>
  <c r="T1634" i="1"/>
  <c r="S1634" i="1"/>
  <c r="Q1634" i="1"/>
  <c r="P1634" i="1"/>
  <c r="O1634" i="1"/>
  <c r="DD1633" i="1"/>
  <c r="DC1633" i="1"/>
  <c r="DB1633" i="1"/>
  <c r="DA1633" i="1"/>
  <c r="CZ1633" i="1"/>
  <c r="CY1633" i="1"/>
  <c r="CX1633" i="1"/>
  <c r="CW1633" i="1"/>
  <c r="CV1633" i="1"/>
  <c r="CU1633" i="1"/>
  <c r="CT1633" i="1"/>
  <c r="CS1633" i="1"/>
  <c r="CR1633" i="1"/>
  <c r="CQ1633" i="1"/>
  <c r="CP1633" i="1"/>
  <c r="CO1633" i="1"/>
  <c r="CN1633" i="1"/>
  <c r="CM1633" i="1"/>
  <c r="CL1633" i="1"/>
  <c r="CK1633" i="1"/>
  <c r="CJ1633" i="1"/>
  <c r="CI1633" i="1"/>
  <c r="CH1633" i="1"/>
  <c r="CG1633" i="1"/>
  <c r="CF1633" i="1"/>
  <c r="CE1633" i="1"/>
  <c r="CD1633" i="1"/>
  <c r="CC1633" i="1"/>
  <c r="CB1633" i="1"/>
  <c r="CA1633" i="1"/>
  <c r="BZ1633" i="1"/>
  <c r="BY1633" i="1"/>
  <c r="BX1633" i="1"/>
  <c r="BW1633" i="1"/>
  <c r="BV1633" i="1"/>
  <c r="BU1633" i="1"/>
  <c r="BT1633" i="1"/>
  <c r="BS1633" i="1"/>
  <c r="BR1633" i="1"/>
  <c r="BQ1633" i="1"/>
  <c r="BP1633" i="1"/>
  <c r="BO1633" i="1"/>
  <c r="BN1633" i="1"/>
  <c r="BM1633" i="1"/>
  <c r="BL1633" i="1"/>
  <c r="BK1633" i="1"/>
  <c r="BJ1633" i="1"/>
  <c r="BI1633" i="1"/>
  <c r="BH1633" i="1"/>
  <c r="BG1633" i="1"/>
  <c r="BF1633" i="1"/>
  <c r="BE1633" i="1"/>
  <c r="BD1633" i="1"/>
  <c r="BC1633" i="1"/>
  <c r="BB1633" i="1"/>
  <c r="BA1633" i="1"/>
  <c r="AZ1633" i="1"/>
  <c r="AY1633" i="1"/>
  <c r="AX1633" i="1"/>
  <c r="AW1633" i="1"/>
  <c r="AV1633" i="1"/>
  <c r="AU1633" i="1"/>
  <c r="AT1633" i="1"/>
  <c r="AS1633" i="1"/>
  <c r="AR1633" i="1"/>
  <c r="AQ1633" i="1"/>
  <c r="AP1633" i="1"/>
  <c r="AO1633" i="1"/>
  <c r="AN1633" i="1"/>
  <c r="AM1633" i="1"/>
  <c r="AL1633" i="1"/>
  <c r="AK1633" i="1"/>
  <c r="AJ1633" i="1"/>
  <c r="AI1633" i="1"/>
  <c r="AH1633" i="1"/>
  <c r="AG1633" i="1"/>
  <c r="AF1633" i="1"/>
  <c r="AE1633" i="1"/>
  <c r="AD1633" i="1"/>
  <c r="AC1633" i="1"/>
  <c r="AB1633" i="1"/>
  <c r="AA1633" i="1"/>
  <c r="Z1633" i="1"/>
  <c r="Y1633" i="1"/>
  <c r="X1633" i="1"/>
  <c r="W1633" i="1"/>
  <c r="V1633" i="1"/>
  <c r="U1633" i="1"/>
  <c r="T1633" i="1"/>
  <c r="S1633" i="1"/>
  <c r="Q1633" i="1"/>
  <c r="P1633" i="1"/>
  <c r="O1633" i="1"/>
  <c r="DD1632" i="1"/>
  <c r="DC1632" i="1"/>
  <c r="DB1632" i="1"/>
  <c r="DA1632" i="1"/>
  <c r="CZ1632" i="1"/>
  <c r="CY1632" i="1"/>
  <c r="CX1632" i="1"/>
  <c r="CW1632" i="1"/>
  <c r="CV1632" i="1"/>
  <c r="CU1632" i="1"/>
  <c r="CT1632" i="1"/>
  <c r="CS1632" i="1"/>
  <c r="CR1632" i="1"/>
  <c r="CQ1632" i="1"/>
  <c r="CP1632" i="1"/>
  <c r="CO1632" i="1"/>
  <c r="CN1632" i="1"/>
  <c r="CM1632" i="1"/>
  <c r="CL1632" i="1"/>
  <c r="CK1632" i="1"/>
  <c r="CJ1632" i="1"/>
  <c r="CI1632" i="1"/>
  <c r="CH1632" i="1"/>
  <c r="CG1632" i="1"/>
  <c r="CF1632" i="1"/>
  <c r="CE1632" i="1"/>
  <c r="CD1632" i="1"/>
  <c r="CC1632" i="1"/>
  <c r="CB1632" i="1"/>
  <c r="CA1632" i="1"/>
  <c r="BZ1632" i="1"/>
  <c r="BY1632" i="1"/>
  <c r="BX1632" i="1"/>
  <c r="BW1632" i="1"/>
  <c r="BV1632" i="1"/>
  <c r="BU1632" i="1"/>
  <c r="BT1632" i="1"/>
  <c r="BS1632" i="1"/>
  <c r="BR1632" i="1"/>
  <c r="BQ1632" i="1"/>
  <c r="BP1632" i="1"/>
  <c r="BO1632" i="1"/>
  <c r="BN1632" i="1"/>
  <c r="BM1632" i="1"/>
  <c r="BL1632" i="1"/>
  <c r="BK1632" i="1"/>
  <c r="BJ1632" i="1"/>
  <c r="BI1632" i="1"/>
  <c r="BH1632" i="1"/>
  <c r="BG1632" i="1"/>
  <c r="BF1632" i="1"/>
  <c r="BE1632" i="1"/>
  <c r="BD1632" i="1"/>
  <c r="BC1632" i="1"/>
  <c r="BB1632" i="1"/>
  <c r="BA1632" i="1"/>
  <c r="AZ1632" i="1"/>
  <c r="AY1632" i="1"/>
  <c r="AX1632" i="1"/>
  <c r="AW1632" i="1"/>
  <c r="AV1632" i="1"/>
  <c r="AU1632" i="1"/>
  <c r="AT1632" i="1"/>
  <c r="AS1632" i="1"/>
  <c r="AR1632" i="1"/>
  <c r="AQ1632" i="1"/>
  <c r="AP1632" i="1"/>
  <c r="AO1632" i="1"/>
  <c r="AN1632" i="1"/>
  <c r="AM1632" i="1"/>
  <c r="AL1632" i="1"/>
  <c r="AK1632" i="1"/>
  <c r="AJ1632" i="1"/>
  <c r="AI1632" i="1"/>
  <c r="AH1632" i="1"/>
  <c r="AG1632" i="1"/>
  <c r="AF1632" i="1"/>
  <c r="AE1632" i="1"/>
  <c r="AD1632" i="1"/>
  <c r="AC1632" i="1"/>
  <c r="AB1632" i="1"/>
  <c r="AA1632" i="1"/>
  <c r="Z1632" i="1"/>
  <c r="Y1632" i="1"/>
  <c r="X1632" i="1"/>
  <c r="W1632" i="1"/>
  <c r="V1632" i="1"/>
  <c r="U1632" i="1"/>
  <c r="T1632" i="1"/>
  <c r="S1632" i="1"/>
  <c r="Q1632" i="1"/>
  <c r="P1632" i="1"/>
  <c r="O1632" i="1"/>
  <c r="DD1631" i="1"/>
  <c r="DC1631" i="1"/>
  <c r="DB1631" i="1"/>
  <c r="DA1631" i="1"/>
  <c r="CZ1631" i="1"/>
  <c r="CY1631" i="1"/>
  <c r="CX1631" i="1"/>
  <c r="CW1631" i="1"/>
  <c r="CV1631" i="1"/>
  <c r="CU1631" i="1"/>
  <c r="CT1631" i="1"/>
  <c r="CS1631" i="1"/>
  <c r="CR1631" i="1"/>
  <c r="CQ1631" i="1"/>
  <c r="CP1631" i="1"/>
  <c r="CO1631" i="1"/>
  <c r="CN1631" i="1"/>
  <c r="CM1631" i="1"/>
  <c r="CL1631" i="1"/>
  <c r="CK1631" i="1"/>
  <c r="CJ1631" i="1"/>
  <c r="CI1631" i="1"/>
  <c r="CH1631" i="1"/>
  <c r="CG1631" i="1"/>
  <c r="CF1631" i="1"/>
  <c r="CE1631" i="1"/>
  <c r="CD1631" i="1"/>
  <c r="CC1631" i="1"/>
  <c r="CB1631" i="1"/>
  <c r="CA1631" i="1"/>
  <c r="BZ1631" i="1"/>
  <c r="BY1631" i="1"/>
  <c r="BX1631" i="1"/>
  <c r="BW1631" i="1"/>
  <c r="BV1631" i="1"/>
  <c r="BU1631" i="1"/>
  <c r="BT1631" i="1"/>
  <c r="BS1631" i="1"/>
  <c r="BR1631" i="1"/>
  <c r="BQ1631" i="1"/>
  <c r="BP1631" i="1"/>
  <c r="BO1631" i="1"/>
  <c r="BN1631" i="1"/>
  <c r="BM1631" i="1"/>
  <c r="BL1631" i="1"/>
  <c r="BK1631" i="1"/>
  <c r="BJ1631" i="1"/>
  <c r="BI1631" i="1"/>
  <c r="BH1631" i="1"/>
  <c r="BG1631" i="1"/>
  <c r="BF1631" i="1"/>
  <c r="BE1631" i="1"/>
  <c r="BD1631" i="1"/>
  <c r="BC1631" i="1"/>
  <c r="BB1631" i="1"/>
  <c r="BA1631" i="1"/>
  <c r="AZ1631" i="1"/>
  <c r="AY1631" i="1"/>
  <c r="AX1631" i="1"/>
  <c r="AW1631" i="1"/>
  <c r="AV1631" i="1"/>
  <c r="AU1631" i="1"/>
  <c r="AT1631" i="1"/>
  <c r="AS1631" i="1"/>
  <c r="AR1631" i="1"/>
  <c r="AQ1631" i="1"/>
  <c r="AP1631" i="1"/>
  <c r="AO1631" i="1"/>
  <c r="AN1631" i="1"/>
  <c r="AM1631" i="1"/>
  <c r="AL1631" i="1"/>
  <c r="AK1631" i="1"/>
  <c r="AJ1631" i="1"/>
  <c r="AI1631" i="1"/>
  <c r="AH1631" i="1"/>
  <c r="AG1631" i="1"/>
  <c r="AF1631" i="1"/>
  <c r="AE1631" i="1"/>
  <c r="AD1631" i="1"/>
  <c r="AC1631" i="1"/>
  <c r="AB1631" i="1"/>
  <c r="AA1631" i="1"/>
  <c r="Z1631" i="1"/>
  <c r="Y1631" i="1"/>
  <c r="X1631" i="1"/>
  <c r="W1631" i="1"/>
  <c r="V1631" i="1"/>
  <c r="U1631" i="1"/>
  <c r="T1631" i="1"/>
  <c r="S1631" i="1"/>
  <c r="Q1631" i="1"/>
  <c r="P1631" i="1"/>
  <c r="O1631" i="1"/>
  <c r="DD1630" i="1"/>
  <c r="DC1630" i="1"/>
  <c r="DB1630" i="1"/>
  <c r="DA1630" i="1"/>
  <c r="CZ1630" i="1"/>
  <c r="CY1630" i="1"/>
  <c r="CX1630" i="1"/>
  <c r="CW1630" i="1"/>
  <c r="CV1630" i="1"/>
  <c r="CU1630" i="1"/>
  <c r="CT1630" i="1"/>
  <c r="CS1630" i="1"/>
  <c r="CR1630" i="1"/>
  <c r="CQ1630" i="1"/>
  <c r="CP1630" i="1"/>
  <c r="CO1630" i="1"/>
  <c r="CN1630" i="1"/>
  <c r="CM1630" i="1"/>
  <c r="CL1630" i="1"/>
  <c r="CK1630" i="1"/>
  <c r="CJ1630" i="1"/>
  <c r="CI1630" i="1"/>
  <c r="CH1630" i="1"/>
  <c r="CG1630" i="1"/>
  <c r="CF1630" i="1"/>
  <c r="CE1630" i="1"/>
  <c r="CD1630" i="1"/>
  <c r="CC1630" i="1"/>
  <c r="CB1630" i="1"/>
  <c r="CA1630" i="1"/>
  <c r="BZ1630" i="1"/>
  <c r="BY1630" i="1"/>
  <c r="BX1630" i="1"/>
  <c r="BW1630" i="1"/>
  <c r="BV1630" i="1"/>
  <c r="BU1630" i="1"/>
  <c r="BT1630" i="1"/>
  <c r="BS1630" i="1"/>
  <c r="BR1630" i="1"/>
  <c r="BQ1630" i="1"/>
  <c r="BP1630" i="1"/>
  <c r="BO1630" i="1"/>
  <c r="BN1630" i="1"/>
  <c r="BM1630" i="1"/>
  <c r="BL1630" i="1"/>
  <c r="BK1630" i="1"/>
  <c r="BJ1630" i="1"/>
  <c r="BI1630" i="1"/>
  <c r="BH1630" i="1"/>
  <c r="BG1630" i="1"/>
  <c r="BF1630" i="1"/>
  <c r="BE1630" i="1"/>
  <c r="BD1630" i="1"/>
  <c r="BC1630" i="1"/>
  <c r="BB1630" i="1"/>
  <c r="BA1630" i="1"/>
  <c r="AZ1630" i="1"/>
  <c r="AY1630" i="1"/>
  <c r="AX1630" i="1"/>
  <c r="AW1630" i="1"/>
  <c r="AV1630" i="1"/>
  <c r="AU1630" i="1"/>
  <c r="AT1630" i="1"/>
  <c r="AS1630" i="1"/>
  <c r="AR1630" i="1"/>
  <c r="AQ1630" i="1"/>
  <c r="AP1630" i="1"/>
  <c r="AO1630" i="1"/>
  <c r="AN1630" i="1"/>
  <c r="AM1630" i="1"/>
  <c r="AL1630" i="1"/>
  <c r="AK1630" i="1"/>
  <c r="AJ1630" i="1"/>
  <c r="AI1630" i="1"/>
  <c r="AH1630" i="1"/>
  <c r="AG1630" i="1"/>
  <c r="AF1630" i="1"/>
  <c r="AE1630" i="1"/>
  <c r="AD1630" i="1"/>
  <c r="AC1630" i="1"/>
  <c r="AB1630" i="1"/>
  <c r="AA1630" i="1"/>
  <c r="Z1630" i="1"/>
  <c r="Y1630" i="1"/>
  <c r="X1630" i="1"/>
  <c r="W1630" i="1"/>
  <c r="V1630" i="1"/>
  <c r="U1630" i="1"/>
  <c r="T1630" i="1"/>
  <c r="S1630" i="1"/>
  <c r="Q1630" i="1"/>
  <c r="P1630" i="1"/>
  <c r="O1630" i="1"/>
  <c r="DD1629" i="1"/>
  <c r="DC1629" i="1"/>
  <c r="DB1629" i="1"/>
  <c r="DA1629" i="1"/>
  <c r="CZ1629" i="1"/>
  <c r="CY1629" i="1"/>
  <c r="CX1629" i="1"/>
  <c r="CW1629" i="1"/>
  <c r="CV1629" i="1"/>
  <c r="CU1629" i="1"/>
  <c r="CT1629" i="1"/>
  <c r="CS1629" i="1"/>
  <c r="CR1629" i="1"/>
  <c r="CQ1629" i="1"/>
  <c r="CP1629" i="1"/>
  <c r="CO1629" i="1"/>
  <c r="CN1629" i="1"/>
  <c r="CM1629" i="1"/>
  <c r="CL1629" i="1"/>
  <c r="CK1629" i="1"/>
  <c r="CJ1629" i="1"/>
  <c r="CI1629" i="1"/>
  <c r="CH1629" i="1"/>
  <c r="CG1629" i="1"/>
  <c r="CF1629" i="1"/>
  <c r="CE1629" i="1"/>
  <c r="CD1629" i="1"/>
  <c r="CC1629" i="1"/>
  <c r="CB1629" i="1"/>
  <c r="CA1629" i="1"/>
  <c r="BZ1629" i="1"/>
  <c r="BY1629" i="1"/>
  <c r="BX1629" i="1"/>
  <c r="BW1629" i="1"/>
  <c r="BV1629" i="1"/>
  <c r="BU1629" i="1"/>
  <c r="BT1629" i="1"/>
  <c r="BS1629" i="1"/>
  <c r="BR1629" i="1"/>
  <c r="BQ1629" i="1"/>
  <c r="BP1629" i="1"/>
  <c r="BO1629" i="1"/>
  <c r="BN1629" i="1"/>
  <c r="BM1629" i="1"/>
  <c r="BL1629" i="1"/>
  <c r="BK1629" i="1"/>
  <c r="BJ1629" i="1"/>
  <c r="BI1629" i="1"/>
  <c r="BH1629" i="1"/>
  <c r="BG1629" i="1"/>
  <c r="BF1629" i="1"/>
  <c r="BE1629" i="1"/>
  <c r="BD1629" i="1"/>
  <c r="BC1629" i="1"/>
  <c r="BB1629" i="1"/>
  <c r="BA1629" i="1"/>
  <c r="AZ1629" i="1"/>
  <c r="AY1629" i="1"/>
  <c r="AX1629" i="1"/>
  <c r="AW1629" i="1"/>
  <c r="AV1629" i="1"/>
  <c r="AU1629" i="1"/>
  <c r="AT1629" i="1"/>
  <c r="AS1629" i="1"/>
  <c r="AR1629" i="1"/>
  <c r="AQ1629" i="1"/>
  <c r="AP1629" i="1"/>
  <c r="AO1629" i="1"/>
  <c r="AN1629" i="1"/>
  <c r="AM1629" i="1"/>
  <c r="AL1629" i="1"/>
  <c r="AK1629" i="1"/>
  <c r="AJ1629" i="1"/>
  <c r="AI1629" i="1"/>
  <c r="AH1629" i="1"/>
  <c r="AG1629" i="1"/>
  <c r="AF1629" i="1"/>
  <c r="AE1629" i="1"/>
  <c r="AD1629" i="1"/>
  <c r="AC1629" i="1"/>
  <c r="AB1629" i="1"/>
  <c r="AA1629" i="1"/>
  <c r="Z1629" i="1"/>
  <c r="Y1629" i="1"/>
  <c r="X1629" i="1"/>
  <c r="W1629" i="1"/>
  <c r="V1629" i="1"/>
  <c r="U1629" i="1"/>
  <c r="T1629" i="1"/>
  <c r="S1629" i="1"/>
  <c r="Q1629" i="1"/>
  <c r="P1629" i="1"/>
  <c r="O1629" i="1"/>
  <c r="DD1663" i="1"/>
  <c r="DC1663" i="1"/>
  <c r="DB1663" i="1"/>
  <c r="DA1663" i="1"/>
  <c r="CZ1663" i="1"/>
  <c r="CY1663" i="1"/>
  <c r="CX1663" i="1"/>
  <c r="CW1663" i="1"/>
  <c r="CV1663" i="1"/>
  <c r="CU1663" i="1"/>
  <c r="CT1663" i="1"/>
  <c r="CS1663" i="1"/>
  <c r="CR1663" i="1"/>
  <c r="CQ1663" i="1"/>
  <c r="CP1663" i="1"/>
  <c r="CO1663" i="1"/>
  <c r="CN1663" i="1"/>
  <c r="CM1663" i="1"/>
  <c r="CL1663" i="1"/>
  <c r="CK1663" i="1"/>
  <c r="CJ1663" i="1"/>
  <c r="CI1663" i="1"/>
  <c r="CH1663" i="1"/>
  <c r="CG1663" i="1"/>
  <c r="CF1663" i="1"/>
  <c r="CE1663" i="1"/>
  <c r="CD1663" i="1"/>
  <c r="CC1663" i="1"/>
  <c r="CB1663" i="1"/>
  <c r="CA1663" i="1"/>
  <c r="BZ1663" i="1"/>
  <c r="BY1663" i="1"/>
  <c r="BX1663" i="1"/>
  <c r="BW1663" i="1"/>
  <c r="BV1663" i="1"/>
  <c r="BU1663" i="1"/>
  <c r="BT1663" i="1"/>
  <c r="BS1663" i="1"/>
  <c r="BR1663" i="1"/>
  <c r="BQ1663" i="1"/>
  <c r="BP1663" i="1"/>
  <c r="BO1663" i="1"/>
  <c r="BN1663" i="1"/>
  <c r="BM1663" i="1"/>
  <c r="BL1663" i="1"/>
  <c r="BK1663" i="1"/>
  <c r="BJ1663" i="1"/>
  <c r="BI1663" i="1"/>
  <c r="BH1663" i="1"/>
  <c r="BG1663" i="1"/>
  <c r="BF1663" i="1"/>
  <c r="BE1663" i="1"/>
  <c r="BD1663" i="1"/>
  <c r="BC1663" i="1"/>
  <c r="BB1663" i="1"/>
  <c r="BA1663" i="1"/>
  <c r="AZ1663" i="1"/>
  <c r="AY1663" i="1"/>
  <c r="AX1663" i="1"/>
  <c r="AW1663" i="1"/>
  <c r="AV1663" i="1"/>
  <c r="AU1663" i="1"/>
  <c r="AT1663" i="1"/>
  <c r="AS1663" i="1"/>
  <c r="AR1663" i="1"/>
  <c r="AQ1663" i="1"/>
  <c r="AP1663" i="1"/>
  <c r="AO1663" i="1"/>
  <c r="AN1663" i="1"/>
  <c r="AM1663" i="1"/>
  <c r="AL1663" i="1"/>
  <c r="AK1663" i="1"/>
  <c r="AJ1663" i="1"/>
  <c r="AI1663" i="1"/>
  <c r="AH1663" i="1"/>
  <c r="AG1663" i="1"/>
  <c r="AF1663" i="1"/>
  <c r="AE1663" i="1"/>
  <c r="AD1663" i="1"/>
  <c r="AC1663" i="1"/>
  <c r="AB1663" i="1"/>
  <c r="AA1663" i="1"/>
  <c r="Z1663" i="1"/>
  <c r="Y1663" i="1"/>
  <c r="X1663" i="1"/>
  <c r="W1663" i="1"/>
  <c r="V1663" i="1"/>
  <c r="U1663" i="1"/>
  <c r="T1663" i="1"/>
  <c r="S1663" i="1"/>
  <c r="Q1663" i="1"/>
  <c r="P1663" i="1"/>
  <c r="O1663" i="1"/>
  <c r="DD1662" i="1"/>
  <c r="DC1662" i="1"/>
  <c r="DB1662" i="1"/>
  <c r="DA1662" i="1"/>
  <c r="CZ1662" i="1"/>
  <c r="CY1662" i="1"/>
  <c r="CX1662" i="1"/>
  <c r="CW1662" i="1"/>
  <c r="CV1662" i="1"/>
  <c r="CU1662" i="1"/>
  <c r="CT1662" i="1"/>
  <c r="CS1662" i="1"/>
  <c r="CR1662" i="1"/>
  <c r="CQ1662" i="1"/>
  <c r="CP1662" i="1"/>
  <c r="CO1662" i="1"/>
  <c r="CN1662" i="1"/>
  <c r="CM1662" i="1"/>
  <c r="CL1662" i="1"/>
  <c r="CK1662" i="1"/>
  <c r="CJ1662" i="1"/>
  <c r="CI1662" i="1"/>
  <c r="CH1662" i="1"/>
  <c r="CG1662" i="1"/>
  <c r="CF1662" i="1"/>
  <c r="CE1662" i="1"/>
  <c r="CD1662" i="1"/>
  <c r="CC1662" i="1"/>
  <c r="CB1662" i="1"/>
  <c r="CA1662" i="1"/>
  <c r="BZ1662" i="1"/>
  <c r="BY1662" i="1"/>
  <c r="BX1662" i="1"/>
  <c r="BW1662" i="1"/>
  <c r="BV1662" i="1"/>
  <c r="BU1662" i="1"/>
  <c r="BT1662" i="1"/>
  <c r="BS1662" i="1"/>
  <c r="BR1662" i="1"/>
  <c r="BQ1662" i="1"/>
  <c r="BP1662" i="1"/>
  <c r="BO1662" i="1"/>
  <c r="BN1662" i="1"/>
  <c r="BM1662" i="1"/>
  <c r="BL1662" i="1"/>
  <c r="BK1662" i="1"/>
  <c r="BJ1662" i="1"/>
  <c r="BI1662" i="1"/>
  <c r="BH1662" i="1"/>
  <c r="BG1662" i="1"/>
  <c r="BF1662" i="1"/>
  <c r="BE1662" i="1"/>
  <c r="BD1662" i="1"/>
  <c r="BC1662" i="1"/>
  <c r="BB1662" i="1"/>
  <c r="BA1662" i="1"/>
  <c r="AZ1662" i="1"/>
  <c r="AY1662" i="1"/>
  <c r="AX1662" i="1"/>
  <c r="AW1662" i="1"/>
  <c r="AV1662" i="1"/>
  <c r="AU1662" i="1"/>
  <c r="AT1662" i="1"/>
  <c r="AS1662" i="1"/>
  <c r="AR1662" i="1"/>
  <c r="AQ1662" i="1"/>
  <c r="AP1662" i="1"/>
  <c r="AO1662" i="1"/>
  <c r="AN1662" i="1"/>
  <c r="AM1662" i="1"/>
  <c r="AL1662" i="1"/>
  <c r="AK1662" i="1"/>
  <c r="AJ1662" i="1"/>
  <c r="AI1662" i="1"/>
  <c r="AH1662" i="1"/>
  <c r="AG1662" i="1"/>
  <c r="AF1662" i="1"/>
  <c r="AE1662" i="1"/>
  <c r="AD1662" i="1"/>
  <c r="AC1662" i="1"/>
  <c r="AB1662" i="1"/>
  <c r="AA1662" i="1"/>
  <c r="Z1662" i="1"/>
  <c r="Y1662" i="1"/>
  <c r="X1662" i="1"/>
  <c r="W1662" i="1"/>
  <c r="V1662" i="1"/>
  <c r="U1662" i="1"/>
  <c r="T1662" i="1"/>
  <c r="S1662" i="1"/>
  <c r="Q1662" i="1"/>
  <c r="P1662" i="1"/>
  <c r="O1662" i="1"/>
  <c r="DD1661" i="1"/>
  <c r="DC1661" i="1"/>
  <c r="DB1661" i="1"/>
  <c r="DA1661" i="1"/>
  <c r="CZ1661" i="1"/>
  <c r="CY1661" i="1"/>
  <c r="CX1661" i="1"/>
  <c r="CW1661" i="1"/>
  <c r="CV1661" i="1"/>
  <c r="CU1661" i="1"/>
  <c r="CT1661" i="1"/>
  <c r="CS1661" i="1"/>
  <c r="CR1661" i="1"/>
  <c r="CQ1661" i="1"/>
  <c r="CP1661" i="1"/>
  <c r="CO1661" i="1"/>
  <c r="CN1661" i="1"/>
  <c r="CM1661" i="1"/>
  <c r="CL1661" i="1"/>
  <c r="CK1661" i="1"/>
  <c r="CJ1661" i="1"/>
  <c r="CI1661" i="1"/>
  <c r="CH1661" i="1"/>
  <c r="CG1661" i="1"/>
  <c r="CF1661" i="1"/>
  <c r="CE1661" i="1"/>
  <c r="CD1661" i="1"/>
  <c r="CC1661" i="1"/>
  <c r="CB1661" i="1"/>
  <c r="CA1661" i="1"/>
  <c r="BZ1661" i="1"/>
  <c r="BY1661" i="1"/>
  <c r="BX1661" i="1"/>
  <c r="BW1661" i="1"/>
  <c r="BV1661" i="1"/>
  <c r="BU1661" i="1"/>
  <c r="BT1661" i="1"/>
  <c r="BS1661" i="1"/>
  <c r="BR1661" i="1"/>
  <c r="BQ1661" i="1"/>
  <c r="BP1661" i="1"/>
  <c r="BO1661" i="1"/>
  <c r="BN1661" i="1"/>
  <c r="BM1661" i="1"/>
  <c r="BL1661" i="1"/>
  <c r="BK1661" i="1"/>
  <c r="BJ1661" i="1"/>
  <c r="BI1661" i="1"/>
  <c r="BH1661" i="1"/>
  <c r="BG1661" i="1"/>
  <c r="BF1661" i="1"/>
  <c r="BE1661" i="1"/>
  <c r="BD1661" i="1"/>
  <c r="BC1661" i="1"/>
  <c r="BB1661" i="1"/>
  <c r="BA1661" i="1"/>
  <c r="AZ1661" i="1"/>
  <c r="AY1661" i="1"/>
  <c r="AX1661" i="1"/>
  <c r="AW1661" i="1"/>
  <c r="AV1661" i="1"/>
  <c r="AU1661" i="1"/>
  <c r="AT1661" i="1"/>
  <c r="AS1661" i="1"/>
  <c r="AR1661" i="1"/>
  <c r="AQ1661" i="1"/>
  <c r="AP1661" i="1"/>
  <c r="AO1661" i="1"/>
  <c r="AN1661" i="1"/>
  <c r="AM1661" i="1"/>
  <c r="AL1661" i="1"/>
  <c r="AK1661" i="1"/>
  <c r="AJ1661" i="1"/>
  <c r="AI1661" i="1"/>
  <c r="AH1661" i="1"/>
  <c r="AG1661" i="1"/>
  <c r="AF1661" i="1"/>
  <c r="AE1661" i="1"/>
  <c r="AD1661" i="1"/>
  <c r="AC1661" i="1"/>
  <c r="AB1661" i="1"/>
  <c r="AA1661" i="1"/>
  <c r="Z1661" i="1"/>
  <c r="Y1661" i="1"/>
  <c r="X1661" i="1"/>
  <c r="W1661" i="1"/>
  <c r="V1661" i="1"/>
  <c r="U1661" i="1"/>
  <c r="T1661" i="1"/>
  <c r="S1661" i="1"/>
  <c r="Q1661" i="1"/>
  <c r="P1661" i="1"/>
  <c r="O1661" i="1"/>
  <c r="DD1660" i="1"/>
  <c r="DC1660" i="1"/>
  <c r="DB1660" i="1"/>
  <c r="DA1660" i="1"/>
  <c r="CZ1660" i="1"/>
  <c r="CY1660" i="1"/>
  <c r="CX1660" i="1"/>
  <c r="CW1660" i="1"/>
  <c r="CV1660" i="1"/>
  <c r="CU1660" i="1"/>
  <c r="CT1660" i="1"/>
  <c r="CS1660" i="1"/>
  <c r="CR1660" i="1"/>
  <c r="CQ1660" i="1"/>
  <c r="CP1660" i="1"/>
  <c r="CO1660" i="1"/>
  <c r="CN1660" i="1"/>
  <c r="CM1660" i="1"/>
  <c r="CL1660" i="1"/>
  <c r="CK1660" i="1"/>
  <c r="CJ1660" i="1"/>
  <c r="CI1660" i="1"/>
  <c r="CH1660" i="1"/>
  <c r="CG1660" i="1"/>
  <c r="CF1660" i="1"/>
  <c r="CE1660" i="1"/>
  <c r="CD1660" i="1"/>
  <c r="CC1660" i="1"/>
  <c r="CB1660" i="1"/>
  <c r="CA1660" i="1"/>
  <c r="BZ1660" i="1"/>
  <c r="BY1660" i="1"/>
  <c r="BX1660" i="1"/>
  <c r="BW1660" i="1"/>
  <c r="BV1660" i="1"/>
  <c r="BU1660" i="1"/>
  <c r="BT1660" i="1"/>
  <c r="BS1660" i="1"/>
  <c r="BR1660" i="1"/>
  <c r="BQ1660" i="1"/>
  <c r="BP1660" i="1"/>
  <c r="BO1660" i="1"/>
  <c r="BN1660" i="1"/>
  <c r="BM1660" i="1"/>
  <c r="BL1660" i="1"/>
  <c r="BK1660" i="1"/>
  <c r="BJ1660" i="1"/>
  <c r="BI1660" i="1"/>
  <c r="BH1660" i="1"/>
  <c r="BG1660" i="1"/>
  <c r="BF1660" i="1"/>
  <c r="BE1660" i="1"/>
  <c r="BD1660" i="1"/>
  <c r="BC1660" i="1"/>
  <c r="BB1660" i="1"/>
  <c r="BA1660" i="1"/>
  <c r="AZ1660" i="1"/>
  <c r="AY1660" i="1"/>
  <c r="AX1660" i="1"/>
  <c r="AW1660" i="1"/>
  <c r="AV1660" i="1"/>
  <c r="AU1660" i="1"/>
  <c r="AT1660" i="1"/>
  <c r="AS1660" i="1"/>
  <c r="AR1660" i="1"/>
  <c r="AQ1660" i="1"/>
  <c r="AP1660" i="1"/>
  <c r="AO1660" i="1"/>
  <c r="AN1660" i="1"/>
  <c r="AM1660" i="1"/>
  <c r="AL1660" i="1"/>
  <c r="AK1660" i="1"/>
  <c r="AJ1660" i="1"/>
  <c r="AI1660" i="1"/>
  <c r="AH1660" i="1"/>
  <c r="AG1660" i="1"/>
  <c r="AF1660" i="1"/>
  <c r="AE1660" i="1"/>
  <c r="AD1660" i="1"/>
  <c r="AC1660" i="1"/>
  <c r="AB1660" i="1"/>
  <c r="AA1660" i="1"/>
  <c r="Z1660" i="1"/>
  <c r="Y1660" i="1"/>
  <c r="X1660" i="1"/>
  <c r="W1660" i="1"/>
  <c r="V1660" i="1"/>
  <c r="U1660" i="1"/>
  <c r="T1660" i="1"/>
  <c r="S1660" i="1"/>
  <c r="Q1660" i="1"/>
  <c r="P1660" i="1"/>
  <c r="O1660" i="1"/>
  <c r="DD1659" i="1"/>
  <c r="DC1659" i="1"/>
  <c r="DB1659" i="1"/>
  <c r="DA1659" i="1"/>
  <c r="CZ1659" i="1"/>
  <c r="CY1659" i="1"/>
  <c r="CX1659" i="1"/>
  <c r="CW1659" i="1"/>
  <c r="CV1659" i="1"/>
  <c r="CU1659" i="1"/>
  <c r="CT1659" i="1"/>
  <c r="CS1659" i="1"/>
  <c r="CR1659" i="1"/>
  <c r="CQ1659" i="1"/>
  <c r="CP1659" i="1"/>
  <c r="CO1659" i="1"/>
  <c r="CN1659" i="1"/>
  <c r="CM1659" i="1"/>
  <c r="CL1659" i="1"/>
  <c r="CK1659" i="1"/>
  <c r="CJ1659" i="1"/>
  <c r="CI1659" i="1"/>
  <c r="CH1659" i="1"/>
  <c r="CG1659" i="1"/>
  <c r="CF1659" i="1"/>
  <c r="CE1659" i="1"/>
  <c r="CD1659" i="1"/>
  <c r="CC1659" i="1"/>
  <c r="CB1659" i="1"/>
  <c r="CA1659" i="1"/>
  <c r="BZ1659" i="1"/>
  <c r="BY1659" i="1"/>
  <c r="BX1659" i="1"/>
  <c r="BW1659" i="1"/>
  <c r="BV1659" i="1"/>
  <c r="BU1659" i="1"/>
  <c r="BT1659" i="1"/>
  <c r="BS1659" i="1"/>
  <c r="BR1659" i="1"/>
  <c r="BQ1659" i="1"/>
  <c r="BP1659" i="1"/>
  <c r="BO1659" i="1"/>
  <c r="BN1659" i="1"/>
  <c r="BM1659" i="1"/>
  <c r="BL1659" i="1"/>
  <c r="BK1659" i="1"/>
  <c r="BJ1659" i="1"/>
  <c r="BI1659" i="1"/>
  <c r="BH1659" i="1"/>
  <c r="BG1659" i="1"/>
  <c r="BF1659" i="1"/>
  <c r="BE1659" i="1"/>
  <c r="BD1659" i="1"/>
  <c r="BC1659" i="1"/>
  <c r="BB1659" i="1"/>
  <c r="BA1659" i="1"/>
  <c r="AZ1659" i="1"/>
  <c r="AY1659" i="1"/>
  <c r="AX1659" i="1"/>
  <c r="AW1659" i="1"/>
  <c r="AV1659" i="1"/>
  <c r="AU1659" i="1"/>
  <c r="AT1659" i="1"/>
  <c r="AS1659" i="1"/>
  <c r="AR1659" i="1"/>
  <c r="AQ1659" i="1"/>
  <c r="AP1659" i="1"/>
  <c r="AO1659" i="1"/>
  <c r="AN1659" i="1"/>
  <c r="AM1659" i="1"/>
  <c r="AL1659" i="1"/>
  <c r="AK1659" i="1"/>
  <c r="AJ1659" i="1"/>
  <c r="AI1659" i="1"/>
  <c r="AH1659" i="1"/>
  <c r="AG1659" i="1"/>
  <c r="AF1659" i="1"/>
  <c r="AE1659" i="1"/>
  <c r="AD1659" i="1"/>
  <c r="AC1659" i="1"/>
  <c r="AB1659" i="1"/>
  <c r="AA1659" i="1"/>
  <c r="Z1659" i="1"/>
  <c r="Y1659" i="1"/>
  <c r="X1659" i="1"/>
  <c r="W1659" i="1"/>
  <c r="V1659" i="1"/>
  <c r="U1659" i="1"/>
  <c r="T1659" i="1"/>
  <c r="S1659" i="1"/>
  <c r="Q1659" i="1"/>
  <c r="P1659" i="1"/>
  <c r="O1659" i="1"/>
  <c r="DD1658" i="1"/>
  <c r="DC1658" i="1"/>
  <c r="DB1658" i="1"/>
  <c r="DA1658" i="1"/>
  <c r="CZ1658" i="1"/>
  <c r="CY1658" i="1"/>
  <c r="CX1658" i="1"/>
  <c r="CW1658" i="1"/>
  <c r="CV1658" i="1"/>
  <c r="CU1658" i="1"/>
  <c r="CT1658" i="1"/>
  <c r="CS1658" i="1"/>
  <c r="CR1658" i="1"/>
  <c r="CQ1658" i="1"/>
  <c r="CP1658" i="1"/>
  <c r="CO1658" i="1"/>
  <c r="CN1658" i="1"/>
  <c r="CM1658" i="1"/>
  <c r="CL1658" i="1"/>
  <c r="CK1658" i="1"/>
  <c r="CJ1658" i="1"/>
  <c r="CI1658" i="1"/>
  <c r="CH1658" i="1"/>
  <c r="CG1658" i="1"/>
  <c r="CF1658" i="1"/>
  <c r="CE1658" i="1"/>
  <c r="CD1658" i="1"/>
  <c r="CC1658" i="1"/>
  <c r="CB1658" i="1"/>
  <c r="CA1658" i="1"/>
  <c r="BZ1658" i="1"/>
  <c r="BY1658" i="1"/>
  <c r="BX1658" i="1"/>
  <c r="BW1658" i="1"/>
  <c r="BV1658" i="1"/>
  <c r="BU1658" i="1"/>
  <c r="BT1658" i="1"/>
  <c r="BS1658" i="1"/>
  <c r="BR1658" i="1"/>
  <c r="BQ1658" i="1"/>
  <c r="BP1658" i="1"/>
  <c r="BO1658" i="1"/>
  <c r="BN1658" i="1"/>
  <c r="BM1658" i="1"/>
  <c r="BL1658" i="1"/>
  <c r="BK1658" i="1"/>
  <c r="BJ1658" i="1"/>
  <c r="BI1658" i="1"/>
  <c r="BH1658" i="1"/>
  <c r="BG1658" i="1"/>
  <c r="BF1658" i="1"/>
  <c r="BE1658" i="1"/>
  <c r="BD1658" i="1"/>
  <c r="BC1658" i="1"/>
  <c r="BB1658" i="1"/>
  <c r="BA1658" i="1"/>
  <c r="AZ1658" i="1"/>
  <c r="AY1658" i="1"/>
  <c r="AX1658" i="1"/>
  <c r="AW1658" i="1"/>
  <c r="AV1658" i="1"/>
  <c r="AU1658" i="1"/>
  <c r="AT1658" i="1"/>
  <c r="AS1658" i="1"/>
  <c r="AR1658" i="1"/>
  <c r="AQ1658" i="1"/>
  <c r="AP1658" i="1"/>
  <c r="AO1658" i="1"/>
  <c r="AN1658" i="1"/>
  <c r="AM1658" i="1"/>
  <c r="AL1658" i="1"/>
  <c r="AK1658" i="1"/>
  <c r="AJ1658" i="1"/>
  <c r="AI1658" i="1"/>
  <c r="AH1658" i="1"/>
  <c r="AG1658" i="1"/>
  <c r="AF1658" i="1"/>
  <c r="AE1658" i="1"/>
  <c r="AD1658" i="1"/>
  <c r="AC1658" i="1"/>
  <c r="AB1658" i="1"/>
  <c r="AA1658" i="1"/>
  <c r="Z1658" i="1"/>
  <c r="Y1658" i="1"/>
  <c r="X1658" i="1"/>
  <c r="W1658" i="1"/>
  <c r="V1658" i="1"/>
  <c r="U1658" i="1"/>
  <c r="T1658" i="1"/>
  <c r="S1658" i="1"/>
  <c r="Q1658" i="1"/>
  <c r="P1658" i="1"/>
  <c r="O1658" i="1"/>
  <c r="DD1657" i="1"/>
  <c r="DC1657" i="1"/>
  <c r="DB1657" i="1"/>
  <c r="DA1657" i="1"/>
  <c r="CZ1657" i="1"/>
  <c r="CY1657" i="1"/>
  <c r="CX1657" i="1"/>
  <c r="CW1657" i="1"/>
  <c r="CV1657" i="1"/>
  <c r="CU1657" i="1"/>
  <c r="CT1657" i="1"/>
  <c r="CS1657" i="1"/>
  <c r="CR1657" i="1"/>
  <c r="CQ1657" i="1"/>
  <c r="CP1657" i="1"/>
  <c r="CO1657" i="1"/>
  <c r="CN1657" i="1"/>
  <c r="CM1657" i="1"/>
  <c r="CL1657" i="1"/>
  <c r="CK1657" i="1"/>
  <c r="CJ1657" i="1"/>
  <c r="CI1657" i="1"/>
  <c r="CH1657" i="1"/>
  <c r="CG1657" i="1"/>
  <c r="CF1657" i="1"/>
  <c r="CE1657" i="1"/>
  <c r="CD1657" i="1"/>
  <c r="CC1657" i="1"/>
  <c r="CB1657" i="1"/>
  <c r="CA1657" i="1"/>
  <c r="BZ1657" i="1"/>
  <c r="BY1657" i="1"/>
  <c r="BX1657" i="1"/>
  <c r="BW1657" i="1"/>
  <c r="BV1657" i="1"/>
  <c r="BU1657" i="1"/>
  <c r="BT1657" i="1"/>
  <c r="BS1657" i="1"/>
  <c r="BR1657" i="1"/>
  <c r="BQ1657" i="1"/>
  <c r="BP1657" i="1"/>
  <c r="BO1657" i="1"/>
  <c r="BN1657" i="1"/>
  <c r="BM1657" i="1"/>
  <c r="BL1657" i="1"/>
  <c r="BK1657" i="1"/>
  <c r="BJ1657" i="1"/>
  <c r="BI1657" i="1"/>
  <c r="BH1657" i="1"/>
  <c r="BG1657" i="1"/>
  <c r="BF1657" i="1"/>
  <c r="BE1657" i="1"/>
  <c r="BD1657" i="1"/>
  <c r="BC1657" i="1"/>
  <c r="BB1657" i="1"/>
  <c r="BA1657" i="1"/>
  <c r="AZ1657" i="1"/>
  <c r="AY1657" i="1"/>
  <c r="AX1657" i="1"/>
  <c r="AW1657" i="1"/>
  <c r="AV1657" i="1"/>
  <c r="AU1657" i="1"/>
  <c r="AT1657" i="1"/>
  <c r="AS1657" i="1"/>
  <c r="AR1657" i="1"/>
  <c r="AQ1657" i="1"/>
  <c r="AP1657" i="1"/>
  <c r="AO1657" i="1"/>
  <c r="AN1657" i="1"/>
  <c r="AM1657" i="1"/>
  <c r="AL1657" i="1"/>
  <c r="AK1657" i="1"/>
  <c r="AJ1657" i="1"/>
  <c r="AI1657" i="1"/>
  <c r="AH1657" i="1"/>
  <c r="AG1657" i="1"/>
  <c r="AF1657" i="1"/>
  <c r="AE1657" i="1"/>
  <c r="AD1657" i="1"/>
  <c r="AC1657" i="1"/>
  <c r="AB1657" i="1"/>
  <c r="AA1657" i="1"/>
  <c r="Z1657" i="1"/>
  <c r="Y1657" i="1"/>
  <c r="X1657" i="1"/>
  <c r="W1657" i="1"/>
  <c r="V1657" i="1"/>
  <c r="U1657" i="1"/>
  <c r="T1657" i="1"/>
  <c r="S1657" i="1"/>
  <c r="Q1657" i="1"/>
  <c r="P1657" i="1"/>
  <c r="O1657" i="1"/>
  <c r="DD1656" i="1"/>
  <c r="DC1656" i="1"/>
  <c r="DB1656" i="1"/>
  <c r="DA1656" i="1"/>
  <c r="CZ1656" i="1"/>
  <c r="CY1656" i="1"/>
  <c r="CX1656" i="1"/>
  <c r="CW1656" i="1"/>
  <c r="CV1656" i="1"/>
  <c r="CU1656" i="1"/>
  <c r="CT1656" i="1"/>
  <c r="CS1656" i="1"/>
  <c r="CR1656" i="1"/>
  <c r="CQ1656" i="1"/>
  <c r="CP1656" i="1"/>
  <c r="CO1656" i="1"/>
  <c r="CN1656" i="1"/>
  <c r="CM1656" i="1"/>
  <c r="CL1656" i="1"/>
  <c r="CK1656" i="1"/>
  <c r="CJ1656" i="1"/>
  <c r="CI1656" i="1"/>
  <c r="CH1656" i="1"/>
  <c r="CG1656" i="1"/>
  <c r="CF1656" i="1"/>
  <c r="CE1656" i="1"/>
  <c r="CD1656" i="1"/>
  <c r="CC1656" i="1"/>
  <c r="CB1656" i="1"/>
  <c r="CA1656" i="1"/>
  <c r="BZ1656" i="1"/>
  <c r="BY1656" i="1"/>
  <c r="BX1656" i="1"/>
  <c r="BW1656" i="1"/>
  <c r="BV1656" i="1"/>
  <c r="BU1656" i="1"/>
  <c r="BT1656" i="1"/>
  <c r="BS1656" i="1"/>
  <c r="BR1656" i="1"/>
  <c r="BQ1656" i="1"/>
  <c r="BP1656" i="1"/>
  <c r="BO1656" i="1"/>
  <c r="BN1656" i="1"/>
  <c r="BM1656" i="1"/>
  <c r="BL1656" i="1"/>
  <c r="BK1656" i="1"/>
  <c r="BJ1656" i="1"/>
  <c r="BI1656" i="1"/>
  <c r="BH1656" i="1"/>
  <c r="BG1656" i="1"/>
  <c r="BF1656" i="1"/>
  <c r="BE1656" i="1"/>
  <c r="BD1656" i="1"/>
  <c r="BC1656" i="1"/>
  <c r="BB1656" i="1"/>
  <c r="BA1656" i="1"/>
  <c r="AZ1656" i="1"/>
  <c r="AY1656" i="1"/>
  <c r="AX1656" i="1"/>
  <c r="AW1656" i="1"/>
  <c r="AV1656" i="1"/>
  <c r="AU1656" i="1"/>
  <c r="AT1656" i="1"/>
  <c r="AS1656" i="1"/>
  <c r="AR1656" i="1"/>
  <c r="AQ1656" i="1"/>
  <c r="AP1656" i="1"/>
  <c r="AO1656" i="1"/>
  <c r="AN1656" i="1"/>
  <c r="AM1656" i="1"/>
  <c r="AL1656" i="1"/>
  <c r="AK1656" i="1"/>
  <c r="AJ1656" i="1"/>
  <c r="AI1656" i="1"/>
  <c r="AH1656" i="1"/>
  <c r="AG1656" i="1"/>
  <c r="AF1656" i="1"/>
  <c r="AE1656" i="1"/>
  <c r="AD1656" i="1"/>
  <c r="AC1656" i="1"/>
  <c r="AB1656" i="1"/>
  <c r="AA1656" i="1"/>
  <c r="Z1656" i="1"/>
  <c r="Y1656" i="1"/>
  <c r="X1656" i="1"/>
  <c r="W1656" i="1"/>
  <c r="V1656" i="1"/>
  <c r="U1656" i="1"/>
  <c r="T1656" i="1"/>
  <c r="S1656" i="1"/>
  <c r="Q1656" i="1"/>
  <c r="P1656" i="1"/>
  <c r="O1656" i="1"/>
  <c r="DD1655" i="1"/>
  <c r="DC1655" i="1"/>
  <c r="DB1655" i="1"/>
  <c r="DA1655" i="1"/>
  <c r="CZ1655" i="1"/>
  <c r="CY1655" i="1"/>
  <c r="CX1655" i="1"/>
  <c r="CW1655" i="1"/>
  <c r="CV1655" i="1"/>
  <c r="CU1655" i="1"/>
  <c r="CT1655" i="1"/>
  <c r="CS1655" i="1"/>
  <c r="CR1655" i="1"/>
  <c r="CQ1655" i="1"/>
  <c r="CP1655" i="1"/>
  <c r="CO1655" i="1"/>
  <c r="CN1655" i="1"/>
  <c r="CM1655" i="1"/>
  <c r="CL1655" i="1"/>
  <c r="CK1655" i="1"/>
  <c r="CJ1655" i="1"/>
  <c r="CI1655" i="1"/>
  <c r="CH1655" i="1"/>
  <c r="CG1655" i="1"/>
  <c r="CF1655" i="1"/>
  <c r="CE1655" i="1"/>
  <c r="CD1655" i="1"/>
  <c r="CC1655" i="1"/>
  <c r="CB1655" i="1"/>
  <c r="CA1655" i="1"/>
  <c r="BZ1655" i="1"/>
  <c r="BY1655" i="1"/>
  <c r="BX1655" i="1"/>
  <c r="BW1655" i="1"/>
  <c r="BV1655" i="1"/>
  <c r="BU1655" i="1"/>
  <c r="BT1655" i="1"/>
  <c r="BS1655" i="1"/>
  <c r="BR1655" i="1"/>
  <c r="BQ1655" i="1"/>
  <c r="BP1655" i="1"/>
  <c r="BO1655" i="1"/>
  <c r="BN1655" i="1"/>
  <c r="BM1655" i="1"/>
  <c r="BL1655" i="1"/>
  <c r="BK1655" i="1"/>
  <c r="BJ1655" i="1"/>
  <c r="BI1655" i="1"/>
  <c r="BH1655" i="1"/>
  <c r="BG1655" i="1"/>
  <c r="BF1655" i="1"/>
  <c r="BE1655" i="1"/>
  <c r="BD1655" i="1"/>
  <c r="BC1655" i="1"/>
  <c r="BB1655" i="1"/>
  <c r="BA1655" i="1"/>
  <c r="AZ1655" i="1"/>
  <c r="AY1655" i="1"/>
  <c r="AX1655" i="1"/>
  <c r="AW1655" i="1"/>
  <c r="AV1655" i="1"/>
  <c r="AU1655" i="1"/>
  <c r="AT1655" i="1"/>
  <c r="AS1655" i="1"/>
  <c r="AR1655" i="1"/>
  <c r="AQ1655" i="1"/>
  <c r="AP1655" i="1"/>
  <c r="AO1655" i="1"/>
  <c r="AN1655" i="1"/>
  <c r="AM1655" i="1"/>
  <c r="AL1655" i="1"/>
  <c r="AK1655" i="1"/>
  <c r="AJ1655" i="1"/>
  <c r="AI1655" i="1"/>
  <c r="AH1655" i="1"/>
  <c r="AG1655" i="1"/>
  <c r="AF1655" i="1"/>
  <c r="AE1655" i="1"/>
  <c r="AD1655" i="1"/>
  <c r="AC1655" i="1"/>
  <c r="AB1655" i="1"/>
  <c r="AA1655" i="1"/>
  <c r="Z1655" i="1"/>
  <c r="Y1655" i="1"/>
  <c r="X1655" i="1"/>
  <c r="W1655" i="1"/>
  <c r="V1655" i="1"/>
  <c r="U1655" i="1"/>
  <c r="T1655" i="1"/>
  <c r="S1655" i="1"/>
  <c r="Q1655" i="1"/>
  <c r="P1655" i="1"/>
  <c r="O1655" i="1"/>
  <c r="DD1654" i="1"/>
  <c r="DC1654" i="1"/>
  <c r="DB1654" i="1"/>
  <c r="DA1654" i="1"/>
  <c r="CZ1654" i="1"/>
  <c r="CY1654" i="1"/>
  <c r="CX1654" i="1"/>
  <c r="CW1654" i="1"/>
  <c r="CV1654" i="1"/>
  <c r="CU1654" i="1"/>
  <c r="CT1654" i="1"/>
  <c r="CS1654" i="1"/>
  <c r="CR1654" i="1"/>
  <c r="CQ1654" i="1"/>
  <c r="CP1654" i="1"/>
  <c r="CO1654" i="1"/>
  <c r="CN1654" i="1"/>
  <c r="CM1654" i="1"/>
  <c r="CL1654" i="1"/>
  <c r="CK1654" i="1"/>
  <c r="CJ1654" i="1"/>
  <c r="CI1654" i="1"/>
  <c r="CH1654" i="1"/>
  <c r="CG1654" i="1"/>
  <c r="CF1654" i="1"/>
  <c r="CE1654" i="1"/>
  <c r="CD1654" i="1"/>
  <c r="CC1654" i="1"/>
  <c r="CB1654" i="1"/>
  <c r="CA1654" i="1"/>
  <c r="BZ1654" i="1"/>
  <c r="BY1654" i="1"/>
  <c r="BX1654" i="1"/>
  <c r="BW1654" i="1"/>
  <c r="BV1654" i="1"/>
  <c r="BU1654" i="1"/>
  <c r="BT1654" i="1"/>
  <c r="BS1654" i="1"/>
  <c r="BR1654" i="1"/>
  <c r="BQ1654" i="1"/>
  <c r="BP1654" i="1"/>
  <c r="BO1654" i="1"/>
  <c r="BN1654" i="1"/>
  <c r="BM1654" i="1"/>
  <c r="BL1654" i="1"/>
  <c r="BK1654" i="1"/>
  <c r="BJ1654" i="1"/>
  <c r="BI1654" i="1"/>
  <c r="BH1654" i="1"/>
  <c r="BG1654" i="1"/>
  <c r="BF1654" i="1"/>
  <c r="BE1654" i="1"/>
  <c r="BD1654" i="1"/>
  <c r="BC1654" i="1"/>
  <c r="BB1654" i="1"/>
  <c r="BA1654" i="1"/>
  <c r="AZ1654" i="1"/>
  <c r="AY1654" i="1"/>
  <c r="AX1654" i="1"/>
  <c r="AW1654" i="1"/>
  <c r="AV1654" i="1"/>
  <c r="AU1654" i="1"/>
  <c r="AT1654" i="1"/>
  <c r="AS1654" i="1"/>
  <c r="AR1654" i="1"/>
  <c r="AQ1654" i="1"/>
  <c r="AP1654" i="1"/>
  <c r="AO1654" i="1"/>
  <c r="AN1654" i="1"/>
  <c r="AM1654" i="1"/>
  <c r="AL1654" i="1"/>
  <c r="AK1654" i="1"/>
  <c r="AJ1654" i="1"/>
  <c r="AI1654" i="1"/>
  <c r="AH1654" i="1"/>
  <c r="AG1654" i="1"/>
  <c r="AF1654" i="1"/>
  <c r="AE1654" i="1"/>
  <c r="AD1654" i="1"/>
  <c r="AC1654" i="1"/>
  <c r="AB1654" i="1"/>
  <c r="AA1654" i="1"/>
  <c r="Z1654" i="1"/>
  <c r="Y1654" i="1"/>
  <c r="X1654" i="1"/>
  <c r="W1654" i="1"/>
  <c r="V1654" i="1"/>
  <c r="U1654" i="1"/>
  <c r="T1654" i="1"/>
  <c r="S1654" i="1"/>
  <c r="Q1654" i="1"/>
  <c r="P1654" i="1"/>
  <c r="O1654" i="1"/>
  <c r="DD1653" i="1"/>
  <c r="DC1653" i="1"/>
  <c r="DB1653" i="1"/>
  <c r="DA1653" i="1"/>
  <c r="CZ1653" i="1"/>
  <c r="CY1653" i="1"/>
  <c r="CX1653" i="1"/>
  <c r="CW1653" i="1"/>
  <c r="CV1653" i="1"/>
  <c r="CU1653" i="1"/>
  <c r="CT1653" i="1"/>
  <c r="CS1653" i="1"/>
  <c r="CR1653" i="1"/>
  <c r="CQ1653" i="1"/>
  <c r="CP1653" i="1"/>
  <c r="CO1653" i="1"/>
  <c r="CN1653" i="1"/>
  <c r="CM1653" i="1"/>
  <c r="CL1653" i="1"/>
  <c r="CK1653" i="1"/>
  <c r="CJ1653" i="1"/>
  <c r="CI1653" i="1"/>
  <c r="CH1653" i="1"/>
  <c r="CG1653" i="1"/>
  <c r="CF1653" i="1"/>
  <c r="CE1653" i="1"/>
  <c r="CD1653" i="1"/>
  <c r="CC1653" i="1"/>
  <c r="CB1653" i="1"/>
  <c r="CA1653" i="1"/>
  <c r="BZ1653" i="1"/>
  <c r="BY1653" i="1"/>
  <c r="BX1653" i="1"/>
  <c r="BW1653" i="1"/>
  <c r="BV1653" i="1"/>
  <c r="BU1653" i="1"/>
  <c r="BT1653" i="1"/>
  <c r="BS1653" i="1"/>
  <c r="BR1653" i="1"/>
  <c r="BQ1653" i="1"/>
  <c r="BP1653" i="1"/>
  <c r="BO1653" i="1"/>
  <c r="BN1653" i="1"/>
  <c r="BM1653" i="1"/>
  <c r="BL1653" i="1"/>
  <c r="BK1653" i="1"/>
  <c r="BJ1653" i="1"/>
  <c r="BI1653" i="1"/>
  <c r="BH1653" i="1"/>
  <c r="BG1653" i="1"/>
  <c r="BF1653" i="1"/>
  <c r="BE1653" i="1"/>
  <c r="BD1653" i="1"/>
  <c r="BC1653" i="1"/>
  <c r="BB1653" i="1"/>
  <c r="BA1653" i="1"/>
  <c r="AZ1653" i="1"/>
  <c r="AY1653" i="1"/>
  <c r="AX1653" i="1"/>
  <c r="AW1653" i="1"/>
  <c r="AV1653" i="1"/>
  <c r="AU1653" i="1"/>
  <c r="AT1653" i="1"/>
  <c r="AS1653" i="1"/>
  <c r="AR1653" i="1"/>
  <c r="AQ1653" i="1"/>
  <c r="AP1653" i="1"/>
  <c r="AO1653" i="1"/>
  <c r="AN1653" i="1"/>
  <c r="AM1653" i="1"/>
  <c r="AL1653" i="1"/>
  <c r="AK1653" i="1"/>
  <c r="AJ1653" i="1"/>
  <c r="AI1653" i="1"/>
  <c r="AH1653" i="1"/>
  <c r="AG1653" i="1"/>
  <c r="AF1653" i="1"/>
  <c r="AE1653" i="1"/>
  <c r="AD1653" i="1"/>
  <c r="AC1653" i="1"/>
  <c r="AB1653" i="1"/>
  <c r="AA1653" i="1"/>
  <c r="Z1653" i="1"/>
  <c r="Y1653" i="1"/>
  <c r="X1653" i="1"/>
  <c r="W1653" i="1"/>
  <c r="V1653" i="1"/>
  <c r="U1653" i="1"/>
  <c r="T1653" i="1"/>
  <c r="S1653" i="1"/>
  <c r="Q1653" i="1"/>
  <c r="P1653" i="1"/>
  <c r="O1653" i="1"/>
  <c r="DD1652" i="1"/>
  <c r="DC1652" i="1"/>
  <c r="DB1652" i="1"/>
  <c r="DA1652" i="1"/>
  <c r="CZ1652" i="1"/>
  <c r="CY1652" i="1"/>
  <c r="CX1652" i="1"/>
  <c r="CW1652" i="1"/>
  <c r="CV1652" i="1"/>
  <c r="CU1652" i="1"/>
  <c r="CT1652" i="1"/>
  <c r="CS1652" i="1"/>
  <c r="CR1652" i="1"/>
  <c r="CQ1652" i="1"/>
  <c r="CP1652" i="1"/>
  <c r="CO1652" i="1"/>
  <c r="CN1652" i="1"/>
  <c r="CM1652" i="1"/>
  <c r="CL1652" i="1"/>
  <c r="CK1652" i="1"/>
  <c r="CJ1652" i="1"/>
  <c r="CI1652" i="1"/>
  <c r="CH1652" i="1"/>
  <c r="CG1652" i="1"/>
  <c r="CF1652" i="1"/>
  <c r="CE1652" i="1"/>
  <c r="CD1652" i="1"/>
  <c r="CC1652" i="1"/>
  <c r="CB1652" i="1"/>
  <c r="CA1652" i="1"/>
  <c r="BZ1652" i="1"/>
  <c r="BY1652" i="1"/>
  <c r="BX1652" i="1"/>
  <c r="BW1652" i="1"/>
  <c r="BV1652" i="1"/>
  <c r="BU1652" i="1"/>
  <c r="BT1652" i="1"/>
  <c r="BS1652" i="1"/>
  <c r="BR1652" i="1"/>
  <c r="BQ1652" i="1"/>
  <c r="BP1652" i="1"/>
  <c r="BO1652" i="1"/>
  <c r="BN1652" i="1"/>
  <c r="BM1652" i="1"/>
  <c r="BL1652" i="1"/>
  <c r="BK1652" i="1"/>
  <c r="BJ1652" i="1"/>
  <c r="BI1652" i="1"/>
  <c r="BH1652" i="1"/>
  <c r="BG1652" i="1"/>
  <c r="BF1652" i="1"/>
  <c r="BE1652" i="1"/>
  <c r="BD1652" i="1"/>
  <c r="BC1652" i="1"/>
  <c r="BB1652" i="1"/>
  <c r="BA1652" i="1"/>
  <c r="AZ1652" i="1"/>
  <c r="AY1652" i="1"/>
  <c r="AX1652" i="1"/>
  <c r="AW1652" i="1"/>
  <c r="AV1652" i="1"/>
  <c r="AU1652" i="1"/>
  <c r="AT1652" i="1"/>
  <c r="AS1652" i="1"/>
  <c r="AR1652" i="1"/>
  <c r="AQ1652" i="1"/>
  <c r="AP1652" i="1"/>
  <c r="AO1652" i="1"/>
  <c r="AN1652" i="1"/>
  <c r="AM1652" i="1"/>
  <c r="AL1652" i="1"/>
  <c r="AK1652" i="1"/>
  <c r="AJ1652" i="1"/>
  <c r="AI1652" i="1"/>
  <c r="AH1652" i="1"/>
  <c r="AG1652" i="1"/>
  <c r="AF1652" i="1"/>
  <c r="AE1652" i="1"/>
  <c r="AD1652" i="1"/>
  <c r="AC1652" i="1"/>
  <c r="AB1652" i="1"/>
  <c r="AA1652" i="1"/>
  <c r="Z1652" i="1"/>
  <c r="Y1652" i="1"/>
  <c r="X1652" i="1"/>
  <c r="W1652" i="1"/>
  <c r="V1652" i="1"/>
  <c r="U1652" i="1"/>
  <c r="T1652" i="1"/>
  <c r="S1652" i="1"/>
  <c r="Q1652" i="1"/>
  <c r="P1652" i="1"/>
  <c r="O1652" i="1"/>
  <c r="DD1651" i="1"/>
  <c r="DC1651" i="1"/>
  <c r="DB1651" i="1"/>
  <c r="DA1651" i="1"/>
  <c r="CZ1651" i="1"/>
  <c r="CY1651" i="1"/>
  <c r="CX1651" i="1"/>
  <c r="CW1651" i="1"/>
  <c r="CV1651" i="1"/>
  <c r="CU1651" i="1"/>
  <c r="CT1651" i="1"/>
  <c r="CS1651" i="1"/>
  <c r="CR1651" i="1"/>
  <c r="CQ1651" i="1"/>
  <c r="CP1651" i="1"/>
  <c r="CO1651" i="1"/>
  <c r="CN1651" i="1"/>
  <c r="CM1651" i="1"/>
  <c r="CL1651" i="1"/>
  <c r="CK1651" i="1"/>
  <c r="CJ1651" i="1"/>
  <c r="CI1651" i="1"/>
  <c r="CH1651" i="1"/>
  <c r="CG1651" i="1"/>
  <c r="CF1651" i="1"/>
  <c r="CE1651" i="1"/>
  <c r="CD1651" i="1"/>
  <c r="CC1651" i="1"/>
  <c r="CB1651" i="1"/>
  <c r="CA1651" i="1"/>
  <c r="BZ1651" i="1"/>
  <c r="BY1651" i="1"/>
  <c r="BX1651" i="1"/>
  <c r="BW1651" i="1"/>
  <c r="BV1651" i="1"/>
  <c r="BU1651" i="1"/>
  <c r="BT1651" i="1"/>
  <c r="BS1651" i="1"/>
  <c r="BR1651" i="1"/>
  <c r="BQ1651" i="1"/>
  <c r="BP1651" i="1"/>
  <c r="BO1651" i="1"/>
  <c r="BN1651" i="1"/>
  <c r="BM1651" i="1"/>
  <c r="BL1651" i="1"/>
  <c r="BK1651" i="1"/>
  <c r="BJ1651" i="1"/>
  <c r="BI1651" i="1"/>
  <c r="BH1651" i="1"/>
  <c r="BG1651" i="1"/>
  <c r="BF1651" i="1"/>
  <c r="BE1651" i="1"/>
  <c r="BD1651" i="1"/>
  <c r="BC1651" i="1"/>
  <c r="BB1651" i="1"/>
  <c r="BA1651" i="1"/>
  <c r="AZ1651" i="1"/>
  <c r="AY1651" i="1"/>
  <c r="AX1651" i="1"/>
  <c r="AW1651" i="1"/>
  <c r="AV1651" i="1"/>
  <c r="AU1651" i="1"/>
  <c r="AT1651" i="1"/>
  <c r="AS1651" i="1"/>
  <c r="AR1651" i="1"/>
  <c r="AQ1651" i="1"/>
  <c r="AP1651" i="1"/>
  <c r="AO1651" i="1"/>
  <c r="AN1651" i="1"/>
  <c r="AM1651" i="1"/>
  <c r="AL1651" i="1"/>
  <c r="AK1651" i="1"/>
  <c r="AJ1651" i="1"/>
  <c r="AI1651" i="1"/>
  <c r="AH1651" i="1"/>
  <c r="AG1651" i="1"/>
  <c r="AF1651" i="1"/>
  <c r="AE1651" i="1"/>
  <c r="AD1651" i="1"/>
  <c r="AC1651" i="1"/>
  <c r="AB1651" i="1"/>
  <c r="AA1651" i="1"/>
  <c r="Z1651" i="1"/>
  <c r="Y1651" i="1"/>
  <c r="X1651" i="1"/>
  <c r="W1651" i="1"/>
  <c r="V1651" i="1"/>
  <c r="U1651" i="1"/>
  <c r="T1651" i="1"/>
  <c r="S1651" i="1"/>
  <c r="Q1651" i="1"/>
  <c r="P1651" i="1"/>
  <c r="O1651" i="1"/>
  <c r="DD1650" i="1"/>
  <c r="DC1650" i="1"/>
  <c r="DB1650" i="1"/>
  <c r="DA1650" i="1"/>
  <c r="CZ1650" i="1"/>
  <c r="CY1650" i="1"/>
  <c r="CX1650" i="1"/>
  <c r="CW1650" i="1"/>
  <c r="CV1650" i="1"/>
  <c r="CU1650" i="1"/>
  <c r="CT1650" i="1"/>
  <c r="CS1650" i="1"/>
  <c r="CR1650" i="1"/>
  <c r="CQ1650" i="1"/>
  <c r="CP1650" i="1"/>
  <c r="CO1650" i="1"/>
  <c r="CN1650" i="1"/>
  <c r="CM1650" i="1"/>
  <c r="CL1650" i="1"/>
  <c r="CK1650" i="1"/>
  <c r="CJ1650" i="1"/>
  <c r="CI1650" i="1"/>
  <c r="CH1650" i="1"/>
  <c r="CG1650" i="1"/>
  <c r="CF1650" i="1"/>
  <c r="CE1650" i="1"/>
  <c r="CD1650" i="1"/>
  <c r="CC1650" i="1"/>
  <c r="CB1650" i="1"/>
  <c r="CA1650" i="1"/>
  <c r="BZ1650" i="1"/>
  <c r="BY1650" i="1"/>
  <c r="BX1650" i="1"/>
  <c r="BW1650" i="1"/>
  <c r="BV1650" i="1"/>
  <c r="BU1650" i="1"/>
  <c r="BT1650" i="1"/>
  <c r="BS1650" i="1"/>
  <c r="BR1650" i="1"/>
  <c r="BQ1650" i="1"/>
  <c r="BP1650" i="1"/>
  <c r="BO1650" i="1"/>
  <c r="BN1650" i="1"/>
  <c r="BM1650" i="1"/>
  <c r="BL1650" i="1"/>
  <c r="BK1650" i="1"/>
  <c r="BJ1650" i="1"/>
  <c r="BI1650" i="1"/>
  <c r="BH1650" i="1"/>
  <c r="BG1650" i="1"/>
  <c r="BF1650" i="1"/>
  <c r="BE1650" i="1"/>
  <c r="BD1650" i="1"/>
  <c r="BC1650" i="1"/>
  <c r="BB1650" i="1"/>
  <c r="BA1650" i="1"/>
  <c r="AZ1650" i="1"/>
  <c r="AY1650" i="1"/>
  <c r="AX1650" i="1"/>
  <c r="AW1650" i="1"/>
  <c r="AV1650" i="1"/>
  <c r="AU1650" i="1"/>
  <c r="AT1650" i="1"/>
  <c r="AS1650" i="1"/>
  <c r="AR1650" i="1"/>
  <c r="AQ1650" i="1"/>
  <c r="AP1650" i="1"/>
  <c r="AO1650" i="1"/>
  <c r="AN1650" i="1"/>
  <c r="AM1650" i="1"/>
  <c r="AL1650" i="1"/>
  <c r="AK1650" i="1"/>
  <c r="AJ1650" i="1"/>
  <c r="AI1650" i="1"/>
  <c r="AH1650" i="1"/>
  <c r="AG1650" i="1"/>
  <c r="AF1650" i="1"/>
  <c r="AE1650" i="1"/>
  <c r="AD1650" i="1"/>
  <c r="AC1650" i="1"/>
  <c r="AB1650" i="1"/>
  <c r="AA1650" i="1"/>
  <c r="Z1650" i="1"/>
  <c r="Y1650" i="1"/>
  <c r="X1650" i="1"/>
  <c r="W1650" i="1"/>
  <c r="V1650" i="1"/>
  <c r="U1650" i="1"/>
  <c r="T1650" i="1"/>
  <c r="S1650" i="1"/>
  <c r="Q1650" i="1"/>
  <c r="P1650" i="1"/>
  <c r="O1650" i="1"/>
  <c r="DD1649" i="1"/>
  <c r="DC1649" i="1"/>
  <c r="DB1649" i="1"/>
  <c r="DA1649" i="1"/>
  <c r="CZ1649" i="1"/>
  <c r="CY1649" i="1"/>
  <c r="CX1649" i="1"/>
  <c r="CW1649" i="1"/>
  <c r="CV1649" i="1"/>
  <c r="CU1649" i="1"/>
  <c r="CT1649" i="1"/>
  <c r="CS1649" i="1"/>
  <c r="CR1649" i="1"/>
  <c r="CQ1649" i="1"/>
  <c r="CP1649" i="1"/>
  <c r="CO1649" i="1"/>
  <c r="CN1649" i="1"/>
  <c r="CM1649" i="1"/>
  <c r="CL1649" i="1"/>
  <c r="CK1649" i="1"/>
  <c r="CJ1649" i="1"/>
  <c r="CI1649" i="1"/>
  <c r="CH1649" i="1"/>
  <c r="CG1649" i="1"/>
  <c r="CF1649" i="1"/>
  <c r="CE1649" i="1"/>
  <c r="CD1649" i="1"/>
  <c r="CC1649" i="1"/>
  <c r="CB1649" i="1"/>
  <c r="CA1649" i="1"/>
  <c r="BZ1649" i="1"/>
  <c r="BY1649" i="1"/>
  <c r="BX1649" i="1"/>
  <c r="BW1649" i="1"/>
  <c r="BV1649" i="1"/>
  <c r="BU1649" i="1"/>
  <c r="BT1649" i="1"/>
  <c r="BS1649" i="1"/>
  <c r="BR1649" i="1"/>
  <c r="BQ1649" i="1"/>
  <c r="BP1649" i="1"/>
  <c r="BO1649" i="1"/>
  <c r="BN1649" i="1"/>
  <c r="BM1649" i="1"/>
  <c r="BL1649" i="1"/>
  <c r="BK1649" i="1"/>
  <c r="BJ1649" i="1"/>
  <c r="BI1649" i="1"/>
  <c r="BH1649" i="1"/>
  <c r="BG1649" i="1"/>
  <c r="BF1649" i="1"/>
  <c r="BE1649" i="1"/>
  <c r="BD1649" i="1"/>
  <c r="BC1649" i="1"/>
  <c r="BB1649" i="1"/>
  <c r="BA1649" i="1"/>
  <c r="AZ1649" i="1"/>
  <c r="AY1649" i="1"/>
  <c r="AX1649" i="1"/>
  <c r="AW1649" i="1"/>
  <c r="AV1649" i="1"/>
  <c r="AU1649" i="1"/>
  <c r="AT1649" i="1"/>
  <c r="AS1649" i="1"/>
  <c r="AR1649" i="1"/>
  <c r="AQ1649" i="1"/>
  <c r="AP1649" i="1"/>
  <c r="AO1649" i="1"/>
  <c r="AN1649" i="1"/>
  <c r="AM1649" i="1"/>
  <c r="AL1649" i="1"/>
  <c r="AK1649" i="1"/>
  <c r="AJ1649" i="1"/>
  <c r="AI1649" i="1"/>
  <c r="AH1649" i="1"/>
  <c r="AG1649" i="1"/>
  <c r="AF1649" i="1"/>
  <c r="AE1649" i="1"/>
  <c r="AD1649" i="1"/>
  <c r="AC1649" i="1"/>
  <c r="AB1649" i="1"/>
  <c r="AA1649" i="1"/>
  <c r="Z1649" i="1"/>
  <c r="Y1649" i="1"/>
  <c r="X1649" i="1"/>
  <c r="W1649" i="1"/>
  <c r="V1649" i="1"/>
  <c r="U1649" i="1"/>
  <c r="T1649" i="1"/>
  <c r="S1649" i="1"/>
  <c r="Q1649" i="1"/>
  <c r="P1649" i="1"/>
  <c r="O1649" i="1"/>
  <c r="DD1648" i="1"/>
  <c r="DC1648" i="1"/>
  <c r="DB1648" i="1"/>
  <c r="DA1648" i="1"/>
  <c r="CZ1648" i="1"/>
  <c r="CY1648" i="1"/>
  <c r="CX1648" i="1"/>
  <c r="CW1648" i="1"/>
  <c r="CV1648" i="1"/>
  <c r="CU1648" i="1"/>
  <c r="CT1648" i="1"/>
  <c r="CS1648" i="1"/>
  <c r="CR1648" i="1"/>
  <c r="CQ1648" i="1"/>
  <c r="CP1648" i="1"/>
  <c r="CO1648" i="1"/>
  <c r="CN1648" i="1"/>
  <c r="CM1648" i="1"/>
  <c r="CL1648" i="1"/>
  <c r="CK1648" i="1"/>
  <c r="CJ1648" i="1"/>
  <c r="CI1648" i="1"/>
  <c r="CH1648" i="1"/>
  <c r="CG1648" i="1"/>
  <c r="CF1648" i="1"/>
  <c r="CE1648" i="1"/>
  <c r="CD1648" i="1"/>
  <c r="CC1648" i="1"/>
  <c r="CB1648" i="1"/>
  <c r="CA1648" i="1"/>
  <c r="BZ1648" i="1"/>
  <c r="BY1648" i="1"/>
  <c r="BX1648" i="1"/>
  <c r="BW1648" i="1"/>
  <c r="BV1648" i="1"/>
  <c r="BU1648" i="1"/>
  <c r="BT1648" i="1"/>
  <c r="BS1648" i="1"/>
  <c r="BR1648" i="1"/>
  <c r="BQ1648" i="1"/>
  <c r="BP1648" i="1"/>
  <c r="BO1648" i="1"/>
  <c r="BN1648" i="1"/>
  <c r="BM1648" i="1"/>
  <c r="BL1648" i="1"/>
  <c r="BK1648" i="1"/>
  <c r="BJ1648" i="1"/>
  <c r="BI1648" i="1"/>
  <c r="BH1648" i="1"/>
  <c r="BG1648" i="1"/>
  <c r="BF1648" i="1"/>
  <c r="BE1648" i="1"/>
  <c r="BD1648" i="1"/>
  <c r="BC1648" i="1"/>
  <c r="BB1648" i="1"/>
  <c r="BA1648" i="1"/>
  <c r="AZ1648" i="1"/>
  <c r="AY1648" i="1"/>
  <c r="AX1648" i="1"/>
  <c r="AW1648" i="1"/>
  <c r="AV1648" i="1"/>
  <c r="AU1648" i="1"/>
  <c r="AT1648" i="1"/>
  <c r="AS1648" i="1"/>
  <c r="AR1648" i="1"/>
  <c r="AQ1648" i="1"/>
  <c r="AP1648" i="1"/>
  <c r="AO1648" i="1"/>
  <c r="AN1648" i="1"/>
  <c r="AM1648" i="1"/>
  <c r="AL1648" i="1"/>
  <c r="AK1648" i="1"/>
  <c r="AJ1648" i="1"/>
  <c r="AI1648" i="1"/>
  <c r="AH1648" i="1"/>
  <c r="AG1648" i="1"/>
  <c r="AF1648" i="1"/>
  <c r="AE1648" i="1"/>
  <c r="AD1648" i="1"/>
  <c r="AC1648" i="1"/>
  <c r="AB1648" i="1"/>
  <c r="AA1648" i="1"/>
  <c r="Z1648" i="1"/>
  <c r="Y1648" i="1"/>
  <c r="X1648" i="1"/>
  <c r="W1648" i="1"/>
  <c r="V1648" i="1"/>
  <c r="U1648" i="1"/>
  <c r="T1648" i="1"/>
  <c r="S1648" i="1"/>
  <c r="Q1648" i="1"/>
  <c r="P1648" i="1"/>
  <c r="O1648" i="1"/>
  <c r="DD1645" i="1"/>
  <c r="DC1645" i="1"/>
  <c r="DB1645" i="1"/>
  <c r="DA1645" i="1"/>
  <c r="CZ1645" i="1"/>
  <c r="CY1645" i="1"/>
  <c r="CX1645" i="1"/>
  <c r="CW1645" i="1"/>
  <c r="CV1645" i="1"/>
  <c r="CU1645" i="1"/>
  <c r="CT1645" i="1"/>
  <c r="CS1645" i="1"/>
  <c r="CR1645" i="1"/>
  <c r="CQ1645" i="1"/>
  <c r="CP1645" i="1"/>
  <c r="CO1645" i="1"/>
  <c r="CN1645" i="1"/>
  <c r="CM1645" i="1"/>
  <c r="CL1645" i="1"/>
  <c r="CK1645" i="1"/>
  <c r="CJ1645" i="1"/>
  <c r="CI1645" i="1"/>
  <c r="CH1645" i="1"/>
  <c r="CG1645" i="1"/>
  <c r="CF1645" i="1"/>
  <c r="CE1645" i="1"/>
  <c r="CD1645" i="1"/>
  <c r="CC1645" i="1"/>
  <c r="CB1645" i="1"/>
  <c r="CA1645" i="1"/>
  <c r="BZ1645" i="1"/>
  <c r="BY1645" i="1"/>
  <c r="BX1645" i="1"/>
  <c r="BW1645" i="1"/>
  <c r="BV1645" i="1"/>
  <c r="BU1645" i="1"/>
  <c r="BT1645" i="1"/>
  <c r="BS1645" i="1"/>
  <c r="BR1645" i="1"/>
  <c r="BQ1645" i="1"/>
  <c r="BP1645" i="1"/>
  <c r="BO1645" i="1"/>
  <c r="BN1645" i="1"/>
  <c r="BM1645" i="1"/>
  <c r="BL1645" i="1"/>
  <c r="BK1645" i="1"/>
  <c r="BJ1645" i="1"/>
  <c r="BI1645" i="1"/>
  <c r="BH1645" i="1"/>
  <c r="BG1645" i="1"/>
  <c r="BF1645" i="1"/>
  <c r="BE1645" i="1"/>
  <c r="BD1645" i="1"/>
  <c r="BC1645" i="1"/>
  <c r="BB1645" i="1"/>
  <c r="BA1645" i="1"/>
  <c r="AZ1645" i="1"/>
  <c r="AY1645" i="1"/>
  <c r="AX1645" i="1"/>
  <c r="AW1645" i="1"/>
  <c r="AV1645" i="1"/>
  <c r="AU1645" i="1"/>
  <c r="AT1645" i="1"/>
  <c r="AS1645" i="1"/>
  <c r="AR1645" i="1"/>
  <c r="AQ1645" i="1"/>
  <c r="AP1645" i="1"/>
  <c r="AO1645" i="1"/>
  <c r="AN1645" i="1"/>
  <c r="AM1645" i="1"/>
  <c r="AL1645" i="1"/>
  <c r="AK1645" i="1"/>
  <c r="AJ1645" i="1"/>
  <c r="AI1645" i="1"/>
  <c r="AH1645" i="1"/>
  <c r="AG1645" i="1"/>
  <c r="AF1645" i="1"/>
  <c r="AE1645" i="1"/>
  <c r="AD1645" i="1"/>
  <c r="AC1645" i="1"/>
  <c r="AB1645" i="1"/>
  <c r="AA1645" i="1"/>
  <c r="Z1645" i="1"/>
  <c r="Y1645" i="1"/>
  <c r="X1645" i="1"/>
  <c r="W1645" i="1"/>
  <c r="V1645" i="1"/>
  <c r="U1645" i="1"/>
  <c r="T1645" i="1"/>
  <c r="S1645" i="1"/>
  <c r="Q1645" i="1"/>
  <c r="P1645" i="1"/>
  <c r="O1645" i="1"/>
  <c r="DD1644" i="1"/>
  <c r="DC1644" i="1"/>
  <c r="DB1644" i="1"/>
  <c r="DA1644" i="1"/>
  <c r="CZ1644" i="1"/>
  <c r="CY1644" i="1"/>
  <c r="CX1644" i="1"/>
  <c r="CW1644" i="1"/>
  <c r="CV1644" i="1"/>
  <c r="CU1644" i="1"/>
  <c r="CT1644" i="1"/>
  <c r="CS1644" i="1"/>
  <c r="CR1644" i="1"/>
  <c r="CQ1644" i="1"/>
  <c r="CP1644" i="1"/>
  <c r="CO1644" i="1"/>
  <c r="CN1644" i="1"/>
  <c r="CM1644" i="1"/>
  <c r="CL1644" i="1"/>
  <c r="CK1644" i="1"/>
  <c r="CJ1644" i="1"/>
  <c r="CI1644" i="1"/>
  <c r="CH1644" i="1"/>
  <c r="CG1644" i="1"/>
  <c r="CF1644" i="1"/>
  <c r="CE1644" i="1"/>
  <c r="CD1644" i="1"/>
  <c r="CC1644" i="1"/>
  <c r="CB1644" i="1"/>
  <c r="CA1644" i="1"/>
  <c r="BZ1644" i="1"/>
  <c r="BY1644" i="1"/>
  <c r="BX1644" i="1"/>
  <c r="BW1644" i="1"/>
  <c r="BV1644" i="1"/>
  <c r="BU1644" i="1"/>
  <c r="BT1644" i="1"/>
  <c r="BS1644" i="1"/>
  <c r="BR1644" i="1"/>
  <c r="BQ1644" i="1"/>
  <c r="BP1644" i="1"/>
  <c r="BO1644" i="1"/>
  <c r="BN1644" i="1"/>
  <c r="BM1644" i="1"/>
  <c r="BL1644" i="1"/>
  <c r="BK1644" i="1"/>
  <c r="BJ1644" i="1"/>
  <c r="BI1644" i="1"/>
  <c r="BH1644" i="1"/>
  <c r="BG1644" i="1"/>
  <c r="BF1644" i="1"/>
  <c r="BE1644" i="1"/>
  <c r="BD1644" i="1"/>
  <c r="BC1644" i="1"/>
  <c r="BB1644" i="1"/>
  <c r="BA1644" i="1"/>
  <c r="AZ1644" i="1"/>
  <c r="AY1644" i="1"/>
  <c r="AX1644" i="1"/>
  <c r="AW1644" i="1"/>
  <c r="AV1644" i="1"/>
  <c r="AU1644" i="1"/>
  <c r="AT1644" i="1"/>
  <c r="AS1644" i="1"/>
  <c r="AR1644" i="1"/>
  <c r="AQ1644" i="1"/>
  <c r="AP1644" i="1"/>
  <c r="AO1644" i="1"/>
  <c r="AN1644" i="1"/>
  <c r="AM1644" i="1"/>
  <c r="AL1644" i="1"/>
  <c r="AK1644" i="1"/>
  <c r="AJ1644" i="1"/>
  <c r="AI1644" i="1"/>
  <c r="AH1644" i="1"/>
  <c r="AG1644" i="1"/>
  <c r="AF1644" i="1"/>
  <c r="AE1644" i="1"/>
  <c r="AD1644" i="1"/>
  <c r="AC1644" i="1"/>
  <c r="AB1644" i="1"/>
  <c r="AA1644" i="1"/>
  <c r="Z1644" i="1"/>
  <c r="Y1644" i="1"/>
  <c r="X1644" i="1"/>
  <c r="W1644" i="1"/>
  <c r="V1644" i="1"/>
  <c r="U1644" i="1"/>
  <c r="T1644" i="1"/>
  <c r="S1644" i="1"/>
  <c r="Q1644" i="1"/>
  <c r="P1644" i="1"/>
  <c r="O1644" i="1"/>
  <c r="DD1643" i="1"/>
  <c r="DC1643" i="1"/>
  <c r="DB1643" i="1"/>
  <c r="DA1643" i="1"/>
  <c r="CZ1643" i="1"/>
  <c r="CY1643" i="1"/>
  <c r="CX1643" i="1"/>
  <c r="CW1643" i="1"/>
  <c r="CV1643" i="1"/>
  <c r="CU1643" i="1"/>
  <c r="CT1643" i="1"/>
  <c r="CS1643" i="1"/>
  <c r="CR1643" i="1"/>
  <c r="CQ1643" i="1"/>
  <c r="CP1643" i="1"/>
  <c r="CO1643" i="1"/>
  <c r="CN1643" i="1"/>
  <c r="CM1643" i="1"/>
  <c r="CL1643" i="1"/>
  <c r="CK1643" i="1"/>
  <c r="CJ1643" i="1"/>
  <c r="CI1643" i="1"/>
  <c r="CH1643" i="1"/>
  <c r="CG1643" i="1"/>
  <c r="CF1643" i="1"/>
  <c r="CE1643" i="1"/>
  <c r="CD1643" i="1"/>
  <c r="CC1643" i="1"/>
  <c r="CB1643" i="1"/>
  <c r="CA1643" i="1"/>
  <c r="BZ1643" i="1"/>
  <c r="BY1643" i="1"/>
  <c r="BX1643" i="1"/>
  <c r="BW1643" i="1"/>
  <c r="BV1643" i="1"/>
  <c r="BU1643" i="1"/>
  <c r="BT1643" i="1"/>
  <c r="BS1643" i="1"/>
  <c r="BR1643" i="1"/>
  <c r="BQ1643" i="1"/>
  <c r="BP1643" i="1"/>
  <c r="BO1643" i="1"/>
  <c r="BN1643" i="1"/>
  <c r="BM1643" i="1"/>
  <c r="BL1643" i="1"/>
  <c r="BK1643" i="1"/>
  <c r="BJ1643" i="1"/>
  <c r="BI1643" i="1"/>
  <c r="BH1643" i="1"/>
  <c r="BG1643" i="1"/>
  <c r="BF1643" i="1"/>
  <c r="BE1643" i="1"/>
  <c r="BD1643" i="1"/>
  <c r="BC1643" i="1"/>
  <c r="BB1643" i="1"/>
  <c r="BA1643" i="1"/>
  <c r="AZ1643" i="1"/>
  <c r="AY1643" i="1"/>
  <c r="AX1643" i="1"/>
  <c r="AW1643" i="1"/>
  <c r="AV1643" i="1"/>
  <c r="AU1643" i="1"/>
  <c r="AT1643" i="1"/>
  <c r="AS1643" i="1"/>
  <c r="AR1643" i="1"/>
  <c r="AQ1643" i="1"/>
  <c r="AP1643" i="1"/>
  <c r="AO1643" i="1"/>
  <c r="AN1643" i="1"/>
  <c r="AM1643" i="1"/>
  <c r="AL1643" i="1"/>
  <c r="AK1643" i="1"/>
  <c r="AJ1643" i="1"/>
  <c r="AI1643" i="1"/>
  <c r="AH1643" i="1"/>
  <c r="AG1643" i="1"/>
  <c r="AF1643" i="1"/>
  <c r="AE1643" i="1"/>
  <c r="AD1643" i="1"/>
  <c r="AC1643" i="1"/>
  <c r="AB1643" i="1"/>
  <c r="AA1643" i="1"/>
  <c r="Z1643" i="1"/>
  <c r="Y1643" i="1"/>
  <c r="X1643" i="1"/>
  <c r="W1643" i="1"/>
  <c r="V1643" i="1"/>
  <c r="U1643" i="1"/>
  <c r="T1643" i="1"/>
  <c r="S1643" i="1"/>
  <c r="Q1643" i="1"/>
  <c r="P1643" i="1"/>
  <c r="O1643" i="1"/>
  <c r="DD1642" i="1"/>
  <c r="DC1642" i="1"/>
  <c r="DB1642" i="1"/>
  <c r="DA1642" i="1"/>
  <c r="CZ1642" i="1"/>
  <c r="CY1642" i="1"/>
  <c r="CX1642" i="1"/>
  <c r="CW1642" i="1"/>
  <c r="CV1642" i="1"/>
  <c r="CU1642" i="1"/>
  <c r="CT1642" i="1"/>
  <c r="CS1642" i="1"/>
  <c r="CR1642" i="1"/>
  <c r="CQ1642" i="1"/>
  <c r="CP1642" i="1"/>
  <c r="CO1642" i="1"/>
  <c r="CN1642" i="1"/>
  <c r="CM1642" i="1"/>
  <c r="CL1642" i="1"/>
  <c r="CK1642" i="1"/>
  <c r="CJ1642" i="1"/>
  <c r="CI1642" i="1"/>
  <c r="CH1642" i="1"/>
  <c r="CG1642" i="1"/>
  <c r="CF1642" i="1"/>
  <c r="CE1642" i="1"/>
  <c r="CD1642" i="1"/>
  <c r="CC1642" i="1"/>
  <c r="CB1642" i="1"/>
  <c r="CA1642" i="1"/>
  <c r="BZ1642" i="1"/>
  <c r="BY1642" i="1"/>
  <c r="BX1642" i="1"/>
  <c r="BW1642" i="1"/>
  <c r="BV1642" i="1"/>
  <c r="BU1642" i="1"/>
  <c r="BT1642" i="1"/>
  <c r="BS1642" i="1"/>
  <c r="BR1642" i="1"/>
  <c r="BQ1642" i="1"/>
  <c r="BP1642" i="1"/>
  <c r="BO1642" i="1"/>
  <c r="BN1642" i="1"/>
  <c r="BM1642" i="1"/>
  <c r="BL1642" i="1"/>
  <c r="BK1642" i="1"/>
  <c r="BJ1642" i="1"/>
  <c r="BI1642" i="1"/>
  <c r="BH1642" i="1"/>
  <c r="BG1642" i="1"/>
  <c r="BF1642" i="1"/>
  <c r="BE1642" i="1"/>
  <c r="BD1642" i="1"/>
  <c r="BC1642" i="1"/>
  <c r="BB1642" i="1"/>
  <c r="BA1642" i="1"/>
  <c r="AZ1642" i="1"/>
  <c r="AY1642" i="1"/>
  <c r="AX1642" i="1"/>
  <c r="AW1642" i="1"/>
  <c r="AV1642" i="1"/>
  <c r="AU1642" i="1"/>
  <c r="AT1642" i="1"/>
  <c r="AS1642" i="1"/>
  <c r="AR1642" i="1"/>
  <c r="AQ1642" i="1"/>
  <c r="AP1642" i="1"/>
  <c r="AO1642" i="1"/>
  <c r="AN1642" i="1"/>
  <c r="AM1642" i="1"/>
  <c r="AL1642" i="1"/>
  <c r="AK1642" i="1"/>
  <c r="AJ1642" i="1"/>
  <c r="AI1642" i="1"/>
  <c r="AH1642" i="1"/>
  <c r="AG1642" i="1"/>
  <c r="AF1642" i="1"/>
  <c r="AE1642" i="1"/>
  <c r="AD1642" i="1"/>
  <c r="AC1642" i="1"/>
  <c r="AB1642" i="1"/>
  <c r="AA1642" i="1"/>
  <c r="Z1642" i="1"/>
  <c r="Y1642" i="1"/>
  <c r="X1642" i="1"/>
  <c r="W1642" i="1"/>
  <c r="V1642" i="1"/>
  <c r="U1642" i="1"/>
  <c r="T1642" i="1"/>
  <c r="S1642" i="1"/>
  <c r="Q1642" i="1"/>
  <c r="P1642" i="1"/>
  <c r="O1642" i="1"/>
  <c r="DD1641" i="1"/>
  <c r="DC1641" i="1"/>
  <c r="DB1641" i="1"/>
  <c r="DA1641" i="1"/>
  <c r="CZ1641" i="1"/>
  <c r="CY1641" i="1"/>
  <c r="CX1641" i="1"/>
  <c r="CW1641" i="1"/>
  <c r="CV1641" i="1"/>
  <c r="CU1641" i="1"/>
  <c r="CT1641" i="1"/>
  <c r="CS1641" i="1"/>
  <c r="CR1641" i="1"/>
  <c r="CQ1641" i="1"/>
  <c r="CP1641" i="1"/>
  <c r="CO1641" i="1"/>
  <c r="CN1641" i="1"/>
  <c r="CM1641" i="1"/>
  <c r="CL1641" i="1"/>
  <c r="CK1641" i="1"/>
  <c r="CJ1641" i="1"/>
  <c r="CI1641" i="1"/>
  <c r="CH1641" i="1"/>
  <c r="CG1641" i="1"/>
  <c r="CF1641" i="1"/>
  <c r="CE1641" i="1"/>
  <c r="CD1641" i="1"/>
  <c r="CC1641" i="1"/>
  <c r="CB1641" i="1"/>
  <c r="CA1641" i="1"/>
  <c r="BZ1641" i="1"/>
  <c r="BY1641" i="1"/>
  <c r="BX1641" i="1"/>
  <c r="BW1641" i="1"/>
  <c r="BV1641" i="1"/>
  <c r="BU1641" i="1"/>
  <c r="BT1641" i="1"/>
  <c r="BS1641" i="1"/>
  <c r="BR1641" i="1"/>
  <c r="BQ1641" i="1"/>
  <c r="BP1641" i="1"/>
  <c r="BO1641" i="1"/>
  <c r="BN1641" i="1"/>
  <c r="BM1641" i="1"/>
  <c r="BL1641" i="1"/>
  <c r="BK1641" i="1"/>
  <c r="BJ1641" i="1"/>
  <c r="BI1641" i="1"/>
  <c r="BH1641" i="1"/>
  <c r="BG1641" i="1"/>
  <c r="BF1641" i="1"/>
  <c r="BE1641" i="1"/>
  <c r="BD1641" i="1"/>
  <c r="BC1641" i="1"/>
  <c r="BB1641" i="1"/>
  <c r="BA1641" i="1"/>
  <c r="AZ1641" i="1"/>
  <c r="AY1641" i="1"/>
  <c r="AX1641" i="1"/>
  <c r="AW1641" i="1"/>
  <c r="AV1641" i="1"/>
  <c r="AU1641" i="1"/>
  <c r="AT1641" i="1"/>
  <c r="AS1641" i="1"/>
  <c r="AR1641" i="1"/>
  <c r="AQ1641" i="1"/>
  <c r="AP1641" i="1"/>
  <c r="AO1641" i="1"/>
  <c r="AN1641" i="1"/>
  <c r="AM1641" i="1"/>
  <c r="AL1641" i="1"/>
  <c r="AK1641" i="1"/>
  <c r="AJ1641" i="1"/>
  <c r="AI1641" i="1"/>
  <c r="AH1641" i="1"/>
  <c r="AG1641" i="1"/>
  <c r="AF1641" i="1"/>
  <c r="AE1641" i="1"/>
  <c r="AD1641" i="1"/>
  <c r="AC1641" i="1"/>
  <c r="AB1641" i="1"/>
  <c r="AA1641" i="1"/>
  <c r="Z1641" i="1"/>
  <c r="Y1641" i="1"/>
  <c r="X1641" i="1"/>
  <c r="W1641" i="1"/>
  <c r="V1641" i="1"/>
  <c r="U1641" i="1"/>
  <c r="T1641" i="1"/>
  <c r="S1641" i="1"/>
  <c r="Q1641" i="1"/>
  <c r="P1641" i="1"/>
  <c r="O1641" i="1"/>
  <c r="DD1640" i="1"/>
  <c r="DC1640" i="1"/>
  <c r="DB1640" i="1"/>
  <c r="DA1640" i="1"/>
  <c r="CZ1640" i="1"/>
  <c r="CY1640" i="1"/>
  <c r="CX1640" i="1"/>
  <c r="CW1640" i="1"/>
  <c r="CV1640" i="1"/>
  <c r="CU1640" i="1"/>
  <c r="CT1640" i="1"/>
  <c r="CS1640" i="1"/>
  <c r="CR1640" i="1"/>
  <c r="CQ1640" i="1"/>
  <c r="CP1640" i="1"/>
  <c r="CO1640" i="1"/>
  <c r="CN1640" i="1"/>
  <c r="CM1640" i="1"/>
  <c r="CL1640" i="1"/>
  <c r="CK1640" i="1"/>
  <c r="CJ1640" i="1"/>
  <c r="CI1640" i="1"/>
  <c r="CH1640" i="1"/>
  <c r="CG1640" i="1"/>
  <c r="CF1640" i="1"/>
  <c r="CE1640" i="1"/>
  <c r="CD1640" i="1"/>
  <c r="CC1640" i="1"/>
  <c r="CB1640" i="1"/>
  <c r="CA1640" i="1"/>
  <c r="BZ1640" i="1"/>
  <c r="BY1640" i="1"/>
  <c r="BX1640" i="1"/>
  <c r="BW1640" i="1"/>
  <c r="BV1640" i="1"/>
  <c r="BU1640" i="1"/>
  <c r="BT1640" i="1"/>
  <c r="BS1640" i="1"/>
  <c r="BR1640" i="1"/>
  <c r="BQ1640" i="1"/>
  <c r="BP1640" i="1"/>
  <c r="BO1640" i="1"/>
  <c r="BN1640" i="1"/>
  <c r="BM1640" i="1"/>
  <c r="BL1640" i="1"/>
  <c r="BK1640" i="1"/>
  <c r="BJ1640" i="1"/>
  <c r="BI1640" i="1"/>
  <c r="BH1640" i="1"/>
  <c r="BG1640" i="1"/>
  <c r="BF1640" i="1"/>
  <c r="BE1640" i="1"/>
  <c r="BD1640" i="1"/>
  <c r="BC1640" i="1"/>
  <c r="BB1640" i="1"/>
  <c r="BA1640" i="1"/>
  <c r="AZ1640" i="1"/>
  <c r="AY1640" i="1"/>
  <c r="AX1640" i="1"/>
  <c r="AW1640" i="1"/>
  <c r="AV1640" i="1"/>
  <c r="AU1640" i="1"/>
  <c r="AT1640" i="1"/>
  <c r="AS1640" i="1"/>
  <c r="AR1640" i="1"/>
  <c r="AQ1640" i="1"/>
  <c r="AP1640" i="1"/>
  <c r="AO1640" i="1"/>
  <c r="AN1640" i="1"/>
  <c r="AM1640" i="1"/>
  <c r="AL1640" i="1"/>
  <c r="AK1640" i="1"/>
  <c r="AJ1640" i="1"/>
  <c r="AI1640" i="1"/>
  <c r="AH1640" i="1"/>
  <c r="AG1640" i="1"/>
  <c r="AF1640" i="1"/>
  <c r="AE1640" i="1"/>
  <c r="AD1640" i="1"/>
  <c r="AC1640" i="1"/>
  <c r="AB1640" i="1"/>
  <c r="AA1640" i="1"/>
  <c r="Z1640" i="1"/>
  <c r="Y1640" i="1"/>
  <c r="X1640" i="1"/>
  <c r="W1640" i="1"/>
  <c r="V1640" i="1"/>
  <c r="U1640" i="1"/>
  <c r="T1640" i="1"/>
  <c r="S1640" i="1"/>
  <c r="Q1640" i="1"/>
  <c r="P1640" i="1"/>
  <c r="O1640" i="1"/>
  <c r="DD1639" i="1"/>
  <c r="DC1639" i="1"/>
  <c r="DB1639" i="1"/>
  <c r="DA1639" i="1"/>
  <c r="CZ1639" i="1"/>
  <c r="CY1639" i="1"/>
  <c r="CX1639" i="1"/>
  <c r="CW1639" i="1"/>
  <c r="CV1639" i="1"/>
  <c r="CU1639" i="1"/>
  <c r="CT1639" i="1"/>
  <c r="CS1639" i="1"/>
  <c r="CR1639" i="1"/>
  <c r="CQ1639" i="1"/>
  <c r="CP1639" i="1"/>
  <c r="CO1639" i="1"/>
  <c r="CN1639" i="1"/>
  <c r="CM1639" i="1"/>
  <c r="CL1639" i="1"/>
  <c r="CK1639" i="1"/>
  <c r="CJ1639" i="1"/>
  <c r="CI1639" i="1"/>
  <c r="CH1639" i="1"/>
  <c r="CG1639" i="1"/>
  <c r="CF1639" i="1"/>
  <c r="CE1639" i="1"/>
  <c r="CD1639" i="1"/>
  <c r="CC1639" i="1"/>
  <c r="CB1639" i="1"/>
  <c r="CA1639" i="1"/>
  <c r="BZ1639" i="1"/>
  <c r="BY1639" i="1"/>
  <c r="BX1639" i="1"/>
  <c r="BW1639" i="1"/>
  <c r="BV1639" i="1"/>
  <c r="BU1639" i="1"/>
  <c r="BT1639" i="1"/>
  <c r="BS1639" i="1"/>
  <c r="BR1639" i="1"/>
  <c r="BQ1639" i="1"/>
  <c r="BP1639" i="1"/>
  <c r="BO1639" i="1"/>
  <c r="BN1639" i="1"/>
  <c r="BM1639" i="1"/>
  <c r="BL1639" i="1"/>
  <c r="BK1639" i="1"/>
  <c r="BJ1639" i="1"/>
  <c r="BI1639" i="1"/>
  <c r="BH1639" i="1"/>
  <c r="BG1639" i="1"/>
  <c r="BF1639" i="1"/>
  <c r="BE1639" i="1"/>
  <c r="BD1639" i="1"/>
  <c r="BC1639" i="1"/>
  <c r="BB1639" i="1"/>
  <c r="BA1639" i="1"/>
  <c r="AZ1639" i="1"/>
  <c r="AY1639" i="1"/>
  <c r="AX1639" i="1"/>
  <c r="AW1639" i="1"/>
  <c r="AV1639" i="1"/>
  <c r="AU1639" i="1"/>
  <c r="AT1639" i="1"/>
  <c r="AS1639" i="1"/>
  <c r="AR1639" i="1"/>
  <c r="AQ1639" i="1"/>
  <c r="AP1639" i="1"/>
  <c r="AO1639" i="1"/>
  <c r="AN1639" i="1"/>
  <c r="AM1639" i="1"/>
  <c r="AL1639" i="1"/>
  <c r="AK1639" i="1"/>
  <c r="AJ1639" i="1"/>
  <c r="AI1639" i="1"/>
  <c r="AH1639" i="1"/>
  <c r="AG1639" i="1"/>
  <c r="AF1639" i="1"/>
  <c r="AE1639" i="1"/>
  <c r="AD1639" i="1"/>
  <c r="AC1639" i="1"/>
  <c r="AB1639" i="1"/>
  <c r="AA1639" i="1"/>
  <c r="Z1639" i="1"/>
  <c r="Y1639" i="1"/>
  <c r="X1639" i="1"/>
  <c r="W1639" i="1"/>
  <c r="V1639" i="1"/>
  <c r="U1639" i="1"/>
  <c r="T1639" i="1"/>
  <c r="S1639" i="1"/>
  <c r="Q1639" i="1"/>
  <c r="P1639" i="1"/>
  <c r="O1639" i="1"/>
  <c r="DD1638" i="1"/>
  <c r="DC1638" i="1"/>
  <c r="DB1638" i="1"/>
  <c r="DA1638" i="1"/>
  <c r="CZ1638" i="1"/>
  <c r="CY1638" i="1"/>
  <c r="CX1638" i="1"/>
  <c r="CW1638" i="1"/>
  <c r="CV1638" i="1"/>
  <c r="CU1638" i="1"/>
  <c r="CT1638" i="1"/>
  <c r="CS1638" i="1"/>
  <c r="CR1638" i="1"/>
  <c r="CQ1638" i="1"/>
  <c r="CP1638" i="1"/>
  <c r="CO1638" i="1"/>
  <c r="CN1638" i="1"/>
  <c r="CM1638" i="1"/>
  <c r="CL1638" i="1"/>
  <c r="CK1638" i="1"/>
  <c r="CJ1638" i="1"/>
  <c r="CI1638" i="1"/>
  <c r="CH1638" i="1"/>
  <c r="CG1638" i="1"/>
  <c r="CF1638" i="1"/>
  <c r="CE1638" i="1"/>
  <c r="CD1638" i="1"/>
  <c r="CC1638" i="1"/>
  <c r="CB1638" i="1"/>
  <c r="CA1638" i="1"/>
  <c r="BZ1638" i="1"/>
  <c r="BY1638" i="1"/>
  <c r="BX1638" i="1"/>
  <c r="BW1638" i="1"/>
  <c r="BV1638" i="1"/>
  <c r="BU1638" i="1"/>
  <c r="BT1638" i="1"/>
  <c r="BS1638" i="1"/>
  <c r="BR1638" i="1"/>
  <c r="BQ1638" i="1"/>
  <c r="BP1638" i="1"/>
  <c r="BO1638" i="1"/>
  <c r="BN1638" i="1"/>
  <c r="BM1638" i="1"/>
  <c r="BL1638" i="1"/>
  <c r="BK1638" i="1"/>
  <c r="BJ1638" i="1"/>
  <c r="BI1638" i="1"/>
  <c r="BH1638" i="1"/>
  <c r="BG1638" i="1"/>
  <c r="BF1638" i="1"/>
  <c r="BE1638" i="1"/>
  <c r="BD1638" i="1"/>
  <c r="BC1638" i="1"/>
  <c r="BB1638" i="1"/>
  <c r="BA1638" i="1"/>
  <c r="AZ1638" i="1"/>
  <c r="AY1638" i="1"/>
  <c r="AX1638" i="1"/>
  <c r="AW1638" i="1"/>
  <c r="AV1638" i="1"/>
  <c r="AU1638" i="1"/>
  <c r="AT1638" i="1"/>
  <c r="AS1638" i="1"/>
  <c r="AR1638" i="1"/>
  <c r="AQ1638" i="1"/>
  <c r="AP1638" i="1"/>
  <c r="AO1638" i="1"/>
  <c r="AN1638" i="1"/>
  <c r="AM1638" i="1"/>
  <c r="AL1638" i="1"/>
  <c r="AK1638" i="1"/>
  <c r="AJ1638" i="1"/>
  <c r="AI1638" i="1"/>
  <c r="AH1638" i="1"/>
  <c r="AG1638" i="1"/>
  <c r="AF1638" i="1"/>
  <c r="AE1638" i="1"/>
  <c r="AD1638" i="1"/>
  <c r="AC1638" i="1"/>
  <c r="AB1638" i="1"/>
  <c r="AA1638" i="1"/>
  <c r="Z1638" i="1"/>
  <c r="Y1638" i="1"/>
  <c r="X1638" i="1"/>
  <c r="W1638" i="1"/>
  <c r="V1638" i="1"/>
  <c r="U1638" i="1"/>
  <c r="T1638" i="1"/>
  <c r="S1638" i="1"/>
  <c r="Q1638" i="1"/>
  <c r="P1638" i="1"/>
  <c r="O1638" i="1"/>
  <c r="DD1637" i="1"/>
  <c r="DC1637" i="1"/>
  <c r="DB1637" i="1"/>
  <c r="DA1637" i="1"/>
  <c r="CZ1637" i="1"/>
  <c r="CY1637" i="1"/>
  <c r="CX1637" i="1"/>
  <c r="CW1637" i="1"/>
  <c r="CV1637" i="1"/>
  <c r="CU1637" i="1"/>
  <c r="CT1637" i="1"/>
  <c r="CS1637" i="1"/>
  <c r="CR1637" i="1"/>
  <c r="CQ1637" i="1"/>
  <c r="CP1637" i="1"/>
  <c r="CO1637" i="1"/>
  <c r="CN1637" i="1"/>
  <c r="CM1637" i="1"/>
  <c r="CL1637" i="1"/>
  <c r="CK1637" i="1"/>
  <c r="CJ1637" i="1"/>
  <c r="CI1637" i="1"/>
  <c r="CH1637" i="1"/>
  <c r="CG1637" i="1"/>
  <c r="CF1637" i="1"/>
  <c r="CE1637" i="1"/>
  <c r="CD1637" i="1"/>
  <c r="CC1637" i="1"/>
  <c r="CB1637" i="1"/>
  <c r="CA1637" i="1"/>
  <c r="BZ1637" i="1"/>
  <c r="BY1637" i="1"/>
  <c r="BX1637" i="1"/>
  <c r="BW1637" i="1"/>
  <c r="BV1637" i="1"/>
  <c r="BU1637" i="1"/>
  <c r="BT1637" i="1"/>
  <c r="BS1637" i="1"/>
  <c r="BR1637" i="1"/>
  <c r="BQ1637" i="1"/>
  <c r="BP1637" i="1"/>
  <c r="BO1637" i="1"/>
  <c r="BN1637" i="1"/>
  <c r="BM1637" i="1"/>
  <c r="BL1637" i="1"/>
  <c r="BK1637" i="1"/>
  <c r="BJ1637" i="1"/>
  <c r="BI1637" i="1"/>
  <c r="BH1637" i="1"/>
  <c r="BG1637" i="1"/>
  <c r="BF1637" i="1"/>
  <c r="BE1637" i="1"/>
  <c r="BD1637" i="1"/>
  <c r="BC1637" i="1"/>
  <c r="BB1637" i="1"/>
  <c r="BA1637" i="1"/>
  <c r="AZ1637" i="1"/>
  <c r="AY1637" i="1"/>
  <c r="AX1637" i="1"/>
  <c r="AW1637" i="1"/>
  <c r="AV1637" i="1"/>
  <c r="AU1637" i="1"/>
  <c r="AT1637" i="1"/>
  <c r="AS1637" i="1"/>
  <c r="AR1637" i="1"/>
  <c r="AQ1637" i="1"/>
  <c r="AP1637" i="1"/>
  <c r="AO1637" i="1"/>
  <c r="AN1637" i="1"/>
  <c r="AM1637" i="1"/>
  <c r="AL1637" i="1"/>
  <c r="AK1637" i="1"/>
  <c r="AJ1637" i="1"/>
  <c r="AI1637" i="1"/>
  <c r="AH1637" i="1"/>
  <c r="AG1637" i="1"/>
  <c r="AF1637" i="1"/>
  <c r="AE1637" i="1"/>
  <c r="AD1637" i="1"/>
  <c r="AC1637" i="1"/>
  <c r="AB1637" i="1"/>
  <c r="AA1637" i="1"/>
  <c r="Z1637" i="1"/>
  <c r="Y1637" i="1"/>
  <c r="X1637" i="1"/>
  <c r="W1637" i="1"/>
  <c r="V1637" i="1"/>
  <c r="U1637" i="1"/>
  <c r="T1637" i="1"/>
  <c r="S1637" i="1"/>
  <c r="Q1637" i="1"/>
  <c r="P1637" i="1"/>
  <c r="O1637" i="1"/>
  <c r="DD1636" i="1"/>
  <c r="DC1636" i="1"/>
  <c r="DB1636" i="1"/>
  <c r="DA1636" i="1"/>
  <c r="CZ1636" i="1"/>
  <c r="CY1636" i="1"/>
  <c r="CX1636" i="1"/>
  <c r="CW1636" i="1"/>
  <c r="CV1636" i="1"/>
  <c r="CU1636" i="1"/>
  <c r="CT1636" i="1"/>
  <c r="CS1636" i="1"/>
  <c r="CR1636" i="1"/>
  <c r="CQ1636" i="1"/>
  <c r="CP1636" i="1"/>
  <c r="CO1636" i="1"/>
  <c r="CN1636" i="1"/>
  <c r="CM1636" i="1"/>
  <c r="CL1636" i="1"/>
  <c r="CK1636" i="1"/>
  <c r="CJ1636" i="1"/>
  <c r="CI1636" i="1"/>
  <c r="CH1636" i="1"/>
  <c r="CG1636" i="1"/>
  <c r="CF1636" i="1"/>
  <c r="CE1636" i="1"/>
  <c r="CD1636" i="1"/>
  <c r="CC1636" i="1"/>
  <c r="CB1636" i="1"/>
  <c r="CA1636" i="1"/>
  <c r="BZ1636" i="1"/>
  <c r="BY1636" i="1"/>
  <c r="BX1636" i="1"/>
  <c r="BW1636" i="1"/>
  <c r="BV1636" i="1"/>
  <c r="BU1636" i="1"/>
  <c r="BT1636" i="1"/>
  <c r="BS1636" i="1"/>
  <c r="BR1636" i="1"/>
  <c r="BQ1636" i="1"/>
  <c r="BP1636" i="1"/>
  <c r="BO1636" i="1"/>
  <c r="BN1636" i="1"/>
  <c r="BM1636" i="1"/>
  <c r="BL1636" i="1"/>
  <c r="BK1636" i="1"/>
  <c r="BJ1636" i="1"/>
  <c r="BI1636" i="1"/>
  <c r="BH1636" i="1"/>
  <c r="BG1636" i="1"/>
  <c r="BF1636" i="1"/>
  <c r="BE1636" i="1"/>
  <c r="BD1636" i="1"/>
  <c r="BC1636" i="1"/>
  <c r="BB1636" i="1"/>
  <c r="BA1636" i="1"/>
  <c r="AZ1636" i="1"/>
  <c r="AY1636" i="1"/>
  <c r="AX1636" i="1"/>
  <c r="AW1636" i="1"/>
  <c r="AV1636" i="1"/>
  <c r="AU1636" i="1"/>
  <c r="AT1636" i="1"/>
  <c r="AS1636" i="1"/>
  <c r="AR1636" i="1"/>
  <c r="AQ1636" i="1"/>
  <c r="AP1636" i="1"/>
  <c r="AO1636" i="1"/>
  <c r="AN1636" i="1"/>
  <c r="AM1636" i="1"/>
  <c r="AL1636" i="1"/>
  <c r="AK1636" i="1"/>
  <c r="AJ1636" i="1"/>
  <c r="AI1636" i="1"/>
  <c r="AH1636" i="1"/>
  <c r="AG1636" i="1"/>
  <c r="AF1636" i="1"/>
  <c r="AE1636" i="1"/>
  <c r="AD1636" i="1"/>
  <c r="AC1636" i="1"/>
  <c r="AB1636" i="1"/>
  <c r="AA1636" i="1"/>
  <c r="Z1636" i="1"/>
  <c r="Y1636" i="1"/>
  <c r="X1636" i="1"/>
  <c r="W1636" i="1"/>
  <c r="V1636" i="1"/>
  <c r="U1636" i="1"/>
  <c r="T1636" i="1"/>
  <c r="S1636" i="1"/>
  <c r="Q1636" i="1"/>
  <c r="P1636" i="1"/>
  <c r="O1636" i="1"/>
  <c r="DD1628" i="1"/>
  <c r="DC1628" i="1"/>
  <c r="DB1628" i="1"/>
  <c r="DA1628" i="1"/>
  <c r="CZ1628" i="1"/>
  <c r="CY1628" i="1"/>
  <c r="CX1628" i="1"/>
  <c r="CW1628" i="1"/>
  <c r="CV1628" i="1"/>
  <c r="CU1628" i="1"/>
  <c r="CT1628" i="1"/>
  <c r="CS1628" i="1"/>
  <c r="CR1628" i="1"/>
  <c r="CQ1628" i="1"/>
  <c r="CP1628" i="1"/>
  <c r="CO1628" i="1"/>
  <c r="CN1628" i="1"/>
  <c r="CM1628" i="1"/>
  <c r="CL1628" i="1"/>
  <c r="CK1628" i="1"/>
  <c r="CJ1628" i="1"/>
  <c r="CI1628" i="1"/>
  <c r="CH1628" i="1"/>
  <c r="CG1628" i="1"/>
  <c r="CF1628" i="1"/>
  <c r="CE1628" i="1"/>
  <c r="CD1628" i="1"/>
  <c r="CC1628" i="1"/>
  <c r="CB1628" i="1"/>
  <c r="CA1628" i="1"/>
  <c r="BZ1628" i="1"/>
  <c r="BY1628" i="1"/>
  <c r="BX1628" i="1"/>
  <c r="BW1628" i="1"/>
  <c r="BV1628" i="1"/>
  <c r="BU1628" i="1"/>
  <c r="BT1628" i="1"/>
  <c r="BS1628" i="1"/>
  <c r="BR1628" i="1"/>
  <c r="BQ1628" i="1"/>
  <c r="BP1628" i="1"/>
  <c r="BO1628" i="1"/>
  <c r="BN1628" i="1"/>
  <c r="BM1628" i="1"/>
  <c r="BL1628" i="1"/>
  <c r="BK1628" i="1"/>
  <c r="BJ1628" i="1"/>
  <c r="BI1628" i="1"/>
  <c r="BH1628" i="1"/>
  <c r="BG1628" i="1"/>
  <c r="BF1628" i="1"/>
  <c r="BE1628" i="1"/>
  <c r="BD1628" i="1"/>
  <c r="BC1628" i="1"/>
  <c r="BB1628" i="1"/>
  <c r="BA1628" i="1"/>
  <c r="AZ1628" i="1"/>
  <c r="AY1628" i="1"/>
  <c r="AX1628" i="1"/>
  <c r="AW1628" i="1"/>
  <c r="AV1628" i="1"/>
  <c r="AU1628" i="1"/>
  <c r="AT1628" i="1"/>
  <c r="AS1628" i="1"/>
  <c r="AR1628" i="1"/>
  <c r="AQ1628" i="1"/>
  <c r="AP1628" i="1"/>
  <c r="AO1628" i="1"/>
  <c r="AN1628" i="1"/>
  <c r="AM1628" i="1"/>
  <c r="AL1628" i="1"/>
  <c r="AK1628" i="1"/>
  <c r="AJ1628" i="1"/>
  <c r="AI1628" i="1"/>
  <c r="AH1628" i="1"/>
  <c r="AG1628" i="1"/>
  <c r="AF1628" i="1"/>
  <c r="AE1628" i="1"/>
  <c r="AD1628" i="1"/>
  <c r="AC1628" i="1"/>
  <c r="AB1628" i="1"/>
  <c r="AA1628" i="1"/>
  <c r="Z1628" i="1"/>
  <c r="Y1628" i="1"/>
  <c r="X1628" i="1"/>
  <c r="W1628" i="1"/>
  <c r="V1628" i="1"/>
  <c r="U1628" i="1"/>
  <c r="T1628" i="1"/>
  <c r="S1628" i="1"/>
  <c r="Q1628" i="1"/>
  <c r="P1628" i="1"/>
  <c r="O1628" i="1"/>
  <c r="DD1627" i="1"/>
  <c r="DC1627" i="1"/>
  <c r="DB1627" i="1"/>
  <c r="DA1627" i="1"/>
  <c r="CZ1627" i="1"/>
  <c r="CY1627" i="1"/>
  <c r="CX1627" i="1"/>
  <c r="CW1627" i="1"/>
  <c r="CV1627" i="1"/>
  <c r="CU1627" i="1"/>
  <c r="CT1627" i="1"/>
  <c r="CS1627" i="1"/>
  <c r="CR1627" i="1"/>
  <c r="CQ1627" i="1"/>
  <c r="CP1627" i="1"/>
  <c r="CO1627" i="1"/>
  <c r="CN1627" i="1"/>
  <c r="CM1627" i="1"/>
  <c r="CL1627" i="1"/>
  <c r="CK1627" i="1"/>
  <c r="CJ1627" i="1"/>
  <c r="CI1627" i="1"/>
  <c r="CH1627" i="1"/>
  <c r="CG1627" i="1"/>
  <c r="CF1627" i="1"/>
  <c r="CE1627" i="1"/>
  <c r="CD1627" i="1"/>
  <c r="CC1627" i="1"/>
  <c r="CB1627" i="1"/>
  <c r="CA1627" i="1"/>
  <c r="BZ1627" i="1"/>
  <c r="BY1627" i="1"/>
  <c r="BX1627" i="1"/>
  <c r="BW1627" i="1"/>
  <c r="BV1627" i="1"/>
  <c r="BU1627" i="1"/>
  <c r="BT1627" i="1"/>
  <c r="BS1627" i="1"/>
  <c r="BR1627" i="1"/>
  <c r="BQ1627" i="1"/>
  <c r="BP1627" i="1"/>
  <c r="BO1627" i="1"/>
  <c r="BN1627" i="1"/>
  <c r="BM1627" i="1"/>
  <c r="BL1627" i="1"/>
  <c r="BK1627" i="1"/>
  <c r="BJ1627" i="1"/>
  <c r="BI1627" i="1"/>
  <c r="BH1627" i="1"/>
  <c r="BG1627" i="1"/>
  <c r="BF1627" i="1"/>
  <c r="BE1627" i="1"/>
  <c r="BD1627" i="1"/>
  <c r="BC1627" i="1"/>
  <c r="BB1627" i="1"/>
  <c r="BA1627" i="1"/>
  <c r="AZ1627" i="1"/>
  <c r="AY1627" i="1"/>
  <c r="AX1627" i="1"/>
  <c r="AW1627" i="1"/>
  <c r="AV1627" i="1"/>
  <c r="AU1627" i="1"/>
  <c r="AT1627" i="1"/>
  <c r="AS1627" i="1"/>
  <c r="AR1627" i="1"/>
  <c r="AQ1627" i="1"/>
  <c r="AP1627" i="1"/>
  <c r="AO1627" i="1"/>
  <c r="AN1627" i="1"/>
  <c r="AM1627" i="1"/>
  <c r="AL1627" i="1"/>
  <c r="AK1627" i="1"/>
  <c r="AJ1627" i="1"/>
  <c r="AI1627" i="1"/>
  <c r="AH1627" i="1"/>
  <c r="AG1627" i="1"/>
  <c r="AF1627" i="1"/>
  <c r="AE1627" i="1"/>
  <c r="AD1627" i="1"/>
  <c r="AC1627" i="1"/>
  <c r="AB1627" i="1"/>
  <c r="AA1627" i="1"/>
  <c r="Z1627" i="1"/>
  <c r="Y1627" i="1"/>
  <c r="X1627" i="1"/>
  <c r="W1627" i="1"/>
  <c r="V1627" i="1"/>
  <c r="U1627" i="1"/>
  <c r="T1627" i="1"/>
  <c r="S1627" i="1"/>
  <c r="Q1627" i="1"/>
  <c r="P1627" i="1"/>
  <c r="O1627" i="1"/>
  <c r="DD1626" i="1"/>
  <c r="DC1626" i="1"/>
  <c r="DB1626" i="1"/>
  <c r="DA1626" i="1"/>
  <c r="CZ1626" i="1"/>
  <c r="CY1626" i="1"/>
  <c r="CX1626" i="1"/>
  <c r="CW1626" i="1"/>
  <c r="CV1626" i="1"/>
  <c r="CU1626" i="1"/>
  <c r="CT1626" i="1"/>
  <c r="CS1626" i="1"/>
  <c r="CR1626" i="1"/>
  <c r="CQ1626" i="1"/>
  <c r="CP1626" i="1"/>
  <c r="CO1626" i="1"/>
  <c r="CN1626" i="1"/>
  <c r="CM1626" i="1"/>
  <c r="CL1626" i="1"/>
  <c r="CK1626" i="1"/>
  <c r="CJ1626" i="1"/>
  <c r="CI1626" i="1"/>
  <c r="CH1626" i="1"/>
  <c r="CG1626" i="1"/>
  <c r="CF1626" i="1"/>
  <c r="CE1626" i="1"/>
  <c r="CD1626" i="1"/>
  <c r="CC1626" i="1"/>
  <c r="CB1626" i="1"/>
  <c r="CA1626" i="1"/>
  <c r="BZ1626" i="1"/>
  <c r="BY1626" i="1"/>
  <c r="BX1626" i="1"/>
  <c r="BW1626" i="1"/>
  <c r="BV1626" i="1"/>
  <c r="BU1626" i="1"/>
  <c r="BT1626" i="1"/>
  <c r="BS1626" i="1"/>
  <c r="BR1626" i="1"/>
  <c r="BQ1626" i="1"/>
  <c r="BP1626" i="1"/>
  <c r="BO1626" i="1"/>
  <c r="BN1626" i="1"/>
  <c r="BM1626" i="1"/>
  <c r="BL1626" i="1"/>
  <c r="BK1626" i="1"/>
  <c r="BJ1626" i="1"/>
  <c r="BI1626" i="1"/>
  <c r="BH1626" i="1"/>
  <c r="BG1626" i="1"/>
  <c r="BF1626" i="1"/>
  <c r="BE1626" i="1"/>
  <c r="BD1626" i="1"/>
  <c r="BC1626" i="1"/>
  <c r="BB1626" i="1"/>
  <c r="BA1626" i="1"/>
  <c r="AZ1626" i="1"/>
  <c r="AY1626" i="1"/>
  <c r="AX1626" i="1"/>
  <c r="AW1626" i="1"/>
  <c r="AV1626" i="1"/>
  <c r="AU1626" i="1"/>
  <c r="AT1626" i="1"/>
  <c r="AS1626" i="1"/>
  <c r="AR1626" i="1"/>
  <c r="AQ1626" i="1"/>
  <c r="AP1626" i="1"/>
  <c r="AO1626" i="1"/>
  <c r="AN1626" i="1"/>
  <c r="AM1626" i="1"/>
  <c r="AL1626" i="1"/>
  <c r="AK1626" i="1"/>
  <c r="AJ1626" i="1"/>
  <c r="AI1626" i="1"/>
  <c r="AH1626" i="1"/>
  <c r="AG1626" i="1"/>
  <c r="AF1626" i="1"/>
  <c r="AE1626" i="1"/>
  <c r="AD1626" i="1"/>
  <c r="AC1626" i="1"/>
  <c r="AB1626" i="1"/>
  <c r="AA1626" i="1"/>
  <c r="Z1626" i="1"/>
  <c r="Y1626" i="1"/>
  <c r="X1626" i="1"/>
  <c r="W1626" i="1"/>
  <c r="V1626" i="1"/>
  <c r="U1626" i="1"/>
  <c r="T1626" i="1"/>
  <c r="S1626" i="1"/>
  <c r="Q1626" i="1"/>
  <c r="P1626" i="1"/>
  <c r="O1626" i="1"/>
  <c r="DD1625" i="1"/>
  <c r="DC1625" i="1"/>
  <c r="DB1625" i="1"/>
  <c r="DA1625" i="1"/>
  <c r="CZ1625" i="1"/>
  <c r="CY1625" i="1"/>
  <c r="CX1625" i="1"/>
  <c r="CW1625" i="1"/>
  <c r="CV1625" i="1"/>
  <c r="CU1625" i="1"/>
  <c r="CT1625" i="1"/>
  <c r="CS1625" i="1"/>
  <c r="CR1625" i="1"/>
  <c r="CQ1625" i="1"/>
  <c r="CP1625" i="1"/>
  <c r="CO1625" i="1"/>
  <c r="CN1625" i="1"/>
  <c r="CM1625" i="1"/>
  <c r="CL1625" i="1"/>
  <c r="CK1625" i="1"/>
  <c r="CJ1625" i="1"/>
  <c r="CI1625" i="1"/>
  <c r="CH1625" i="1"/>
  <c r="CG1625" i="1"/>
  <c r="CF1625" i="1"/>
  <c r="CE1625" i="1"/>
  <c r="CD1625" i="1"/>
  <c r="CC1625" i="1"/>
  <c r="CB1625" i="1"/>
  <c r="CA1625" i="1"/>
  <c r="BZ1625" i="1"/>
  <c r="BY1625" i="1"/>
  <c r="BX1625" i="1"/>
  <c r="BW1625" i="1"/>
  <c r="BV1625" i="1"/>
  <c r="BU1625" i="1"/>
  <c r="BT1625" i="1"/>
  <c r="BS1625" i="1"/>
  <c r="BR1625" i="1"/>
  <c r="BQ1625" i="1"/>
  <c r="BP1625" i="1"/>
  <c r="BO1625" i="1"/>
  <c r="BN1625" i="1"/>
  <c r="BM1625" i="1"/>
  <c r="BL1625" i="1"/>
  <c r="BK1625" i="1"/>
  <c r="BJ1625" i="1"/>
  <c r="BI1625" i="1"/>
  <c r="BH1625" i="1"/>
  <c r="BG1625" i="1"/>
  <c r="BF1625" i="1"/>
  <c r="BE1625" i="1"/>
  <c r="BD1625" i="1"/>
  <c r="BC1625" i="1"/>
  <c r="BB1625" i="1"/>
  <c r="BA1625" i="1"/>
  <c r="AZ1625" i="1"/>
  <c r="AY1625" i="1"/>
  <c r="AX1625" i="1"/>
  <c r="AW1625" i="1"/>
  <c r="AV1625" i="1"/>
  <c r="AU1625" i="1"/>
  <c r="AT1625" i="1"/>
  <c r="AS1625" i="1"/>
  <c r="AR1625" i="1"/>
  <c r="AQ1625" i="1"/>
  <c r="AP1625" i="1"/>
  <c r="AO1625" i="1"/>
  <c r="AN1625" i="1"/>
  <c r="AM1625" i="1"/>
  <c r="AL1625" i="1"/>
  <c r="AK1625" i="1"/>
  <c r="AJ1625" i="1"/>
  <c r="AI1625" i="1"/>
  <c r="AH1625" i="1"/>
  <c r="AG1625" i="1"/>
  <c r="AF1625" i="1"/>
  <c r="AE1625" i="1"/>
  <c r="AD1625" i="1"/>
  <c r="AC1625" i="1"/>
  <c r="AB1625" i="1"/>
  <c r="AA1625" i="1"/>
  <c r="Z1625" i="1"/>
  <c r="Y1625" i="1"/>
  <c r="X1625" i="1"/>
  <c r="W1625" i="1"/>
  <c r="V1625" i="1"/>
  <c r="U1625" i="1"/>
  <c r="T1625" i="1"/>
  <c r="S1625" i="1"/>
  <c r="Q1625" i="1"/>
  <c r="P1625" i="1"/>
  <c r="O1625" i="1"/>
  <c r="DD1624" i="1"/>
  <c r="DC1624" i="1"/>
  <c r="DB1624" i="1"/>
  <c r="DA1624" i="1"/>
  <c r="CZ1624" i="1"/>
  <c r="CY1624" i="1"/>
  <c r="CX1624" i="1"/>
  <c r="CW1624" i="1"/>
  <c r="CV1624" i="1"/>
  <c r="CU1624" i="1"/>
  <c r="CT1624" i="1"/>
  <c r="CS1624" i="1"/>
  <c r="CR1624" i="1"/>
  <c r="CQ1624" i="1"/>
  <c r="CP1624" i="1"/>
  <c r="CO1624" i="1"/>
  <c r="CN1624" i="1"/>
  <c r="CM1624" i="1"/>
  <c r="CL1624" i="1"/>
  <c r="CK1624" i="1"/>
  <c r="CJ1624" i="1"/>
  <c r="CI1624" i="1"/>
  <c r="CH1624" i="1"/>
  <c r="CG1624" i="1"/>
  <c r="CF1624" i="1"/>
  <c r="CE1624" i="1"/>
  <c r="CD1624" i="1"/>
  <c r="CC1624" i="1"/>
  <c r="CB1624" i="1"/>
  <c r="CA1624" i="1"/>
  <c r="BZ1624" i="1"/>
  <c r="BY1624" i="1"/>
  <c r="BX1624" i="1"/>
  <c r="BW1624" i="1"/>
  <c r="BV1624" i="1"/>
  <c r="BU1624" i="1"/>
  <c r="BT1624" i="1"/>
  <c r="BS1624" i="1"/>
  <c r="BR1624" i="1"/>
  <c r="BQ1624" i="1"/>
  <c r="BP1624" i="1"/>
  <c r="BO1624" i="1"/>
  <c r="BN1624" i="1"/>
  <c r="BM1624" i="1"/>
  <c r="BL1624" i="1"/>
  <c r="BK1624" i="1"/>
  <c r="BJ1624" i="1"/>
  <c r="BI1624" i="1"/>
  <c r="BH1624" i="1"/>
  <c r="BG1624" i="1"/>
  <c r="BF1624" i="1"/>
  <c r="BE1624" i="1"/>
  <c r="BD1624" i="1"/>
  <c r="BC1624" i="1"/>
  <c r="BB1624" i="1"/>
  <c r="BA1624" i="1"/>
  <c r="AZ1624" i="1"/>
  <c r="AY1624" i="1"/>
  <c r="AX1624" i="1"/>
  <c r="AW1624" i="1"/>
  <c r="AV1624" i="1"/>
  <c r="AU1624" i="1"/>
  <c r="AT1624" i="1"/>
  <c r="AS1624" i="1"/>
  <c r="AR1624" i="1"/>
  <c r="AQ1624" i="1"/>
  <c r="AP1624" i="1"/>
  <c r="AO1624" i="1"/>
  <c r="AN1624" i="1"/>
  <c r="AM1624" i="1"/>
  <c r="AL1624" i="1"/>
  <c r="AK1624" i="1"/>
  <c r="AJ1624" i="1"/>
  <c r="AI1624" i="1"/>
  <c r="AH1624" i="1"/>
  <c r="AG1624" i="1"/>
  <c r="AF1624" i="1"/>
  <c r="AE1624" i="1"/>
  <c r="AD1624" i="1"/>
  <c r="AC1624" i="1"/>
  <c r="AB1624" i="1"/>
  <c r="AA1624" i="1"/>
  <c r="Z1624" i="1"/>
  <c r="Y1624" i="1"/>
  <c r="X1624" i="1"/>
  <c r="W1624" i="1"/>
  <c r="V1624" i="1"/>
  <c r="U1624" i="1"/>
  <c r="T1624" i="1"/>
  <c r="S1624" i="1"/>
  <c r="Q1624" i="1"/>
  <c r="P1624" i="1"/>
  <c r="O1624" i="1"/>
  <c r="DD1623" i="1"/>
  <c r="DC1623" i="1"/>
  <c r="DB1623" i="1"/>
  <c r="DA1623" i="1"/>
  <c r="CZ1623" i="1"/>
  <c r="CY1623" i="1"/>
  <c r="CX1623" i="1"/>
  <c r="CW1623" i="1"/>
  <c r="CV1623" i="1"/>
  <c r="CU1623" i="1"/>
  <c r="CT1623" i="1"/>
  <c r="CS1623" i="1"/>
  <c r="CR1623" i="1"/>
  <c r="CQ1623" i="1"/>
  <c r="CP1623" i="1"/>
  <c r="CO1623" i="1"/>
  <c r="CN1623" i="1"/>
  <c r="CM1623" i="1"/>
  <c r="CL1623" i="1"/>
  <c r="CK1623" i="1"/>
  <c r="CJ1623" i="1"/>
  <c r="CI1623" i="1"/>
  <c r="CH1623" i="1"/>
  <c r="CG1623" i="1"/>
  <c r="CF1623" i="1"/>
  <c r="CE1623" i="1"/>
  <c r="CD1623" i="1"/>
  <c r="CC1623" i="1"/>
  <c r="CB1623" i="1"/>
  <c r="CA1623" i="1"/>
  <c r="BZ1623" i="1"/>
  <c r="BY1623" i="1"/>
  <c r="BX1623" i="1"/>
  <c r="BW1623" i="1"/>
  <c r="BV1623" i="1"/>
  <c r="BU1623" i="1"/>
  <c r="BT1623" i="1"/>
  <c r="BS1623" i="1"/>
  <c r="BR1623" i="1"/>
  <c r="BQ1623" i="1"/>
  <c r="BP1623" i="1"/>
  <c r="BO1623" i="1"/>
  <c r="BN1623" i="1"/>
  <c r="BM1623" i="1"/>
  <c r="BL1623" i="1"/>
  <c r="BK1623" i="1"/>
  <c r="BJ1623" i="1"/>
  <c r="BI1623" i="1"/>
  <c r="BH1623" i="1"/>
  <c r="BG1623" i="1"/>
  <c r="BF1623" i="1"/>
  <c r="BE1623" i="1"/>
  <c r="BD1623" i="1"/>
  <c r="BC1623" i="1"/>
  <c r="BB1623" i="1"/>
  <c r="BA1623" i="1"/>
  <c r="AZ1623" i="1"/>
  <c r="AY1623" i="1"/>
  <c r="AX1623" i="1"/>
  <c r="AW1623" i="1"/>
  <c r="AV1623" i="1"/>
  <c r="AU1623" i="1"/>
  <c r="AT1623" i="1"/>
  <c r="AS1623" i="1"/>
  <c r="AR1623" i="1"/>
  <c r="AQ1623" i="1"/>
  <c r="AP1623" i="1"/>
  <c r="AO1623" i="1"/>
  <c r="AN1623" i="1"/>
  <c r="AM1623" i="1"/>
  <c r="AL1623" i="1"/>
  <c r="AK1623" i="1"/>
  <c r="AJ1623" i="1"/>
  <c r="AI1623" i="1"/>
  <c r="AH1623" i="1"/>
  <c r="AG1623" i="1"/>
  <c r="AF1623" i="1"/>
  <c r="AE1623" i="1"/>
  <c r="AD1623" i="1"/>
  <c r="AC1623" i="1"/>
  <c r="AB1623" i="1"/>
  <c r="AA1623" i="1"/>
  <c r="Z1623" i="1"/>
  <c r="Y1623" i="1"/>
  <c r="X1623" i="1"/>
  <c r="W1623" i="1"/>
  <c r="V1623" i="1"/>
  <c r="U1623" i="1"/>
  <c r="T1623" i="1"/>
  <c r="S1623" i="1"/>
  <c r="Q1623" i="1"/>
  <c r="P1623" i="1"/>
  <c r="O1623" i="1"/>
  <c r="DD1622" i="1"/>
  <c r="DC1622" i="1"/>
  <c r="DB1622" i="1"/>
  <c r="DA1622" i="1"/>
  <c r="CZ1622" i="1"/>
  <c r="CY1622" i="1"/>
  <c r="CX1622" i="1"/>
  <c r="CW1622" i="1"/>
  <c r="CV1622" i="1"/>
  <c r="CU1622" i="1"/>
  <c r="CT1622" i="1"/>
  <c r="CS1622" i="1"/>
  <c r="CR1622" i="1"/>
  <c r="CQ1622" i="1"/>
  <c r="CP1622" i="1"/>
  <c r="CO1622" i="1"/>
  <c r="CN1622" i="1"/>
  <c r="CM1622" i="1"/>
  <c r="CL1622" i="1"/>
  <c r="CK1622" i="1"/>
  <c r="CJ1622" i="1"/>
  <c r="CI1622" i="1"/>
  <c r="CH1622" i="1"/>
  <c r="CG1622" i="1"/>
  <c r="CF1622" i="1"/>
  <c r="CE1622" i="1"/>
  <c r="CD1622" i="1"/>
  <c r="CC1622" i="1"/>
  <c r="CB1622" i="1"/>
  <c r="CA1622" i="1"/>
  <c r="BZ1622" i="1"/>
  <c r="BY1622" i="1"/>
  <c r="BX1622" i="1"/>
  <c r="BW1622" i="1"/>
  <c r="BV1622" i="1"/>
  <c r="BU1622" i="1"/>
  <c r="BT1622" i="1"/>
  <c r="BS1622" i="1"/>
  <c r="BR1622" i="1"/>
  <c r="BQ1622" i="1"/>
  <c r="BP1622" i="1"/>
  <c r="BO1622" i="1"/>
  <c r="BN1622" i="1"/>
  <c r="BM1622" i="1"/>
  <c r="BL1622" i="1"/>
  <c r="BK1622" i="1"/>
  <c r="BJ1622" i="1"/>
  <c r="BI1622" i="1"/>
  <c r="BH1622" i="1"/>
  <c r="BG1622" i="1"/>
  <c r="BF1622" i="1"/>
  <c r="BE1622" i="1"/>
  <c r="BD1622" i="1"/>
  <c r="BC1622" i="1"/>
  <c r="BB1622" i="1"/>
  <c r="BA1622" i="1"/>
  <c r="AZ1622" i="1"/>
  <c r="AY1622" i="1"/>
  <c r="AX1622" i="1"/>
  <c r="AW1622" i="1"/>
  <c r="AV1622" i="1"/>
  <c r="AU1622" i="1"/>
  <c r="AT1622" i="1"/>
  <c r="AS1622" i="1"/>
  <c r="AR1622" i="1"/>
  <c r="AQ1622" i="1"/>
  <c r="AP1622" i="1"/>
  <c r="AO1622" i="1"/>
  <c r="AN1622" i="1"/>
  <c r="AM1622" i="1"/>
  <c r="AL1622" i="1"/>
  <c r="AK1622" i="1"/>
  <c r="AJ1622" i="1"/>
  <c r="AI1622" i="1"/>
  <c r="AH1622" i="1"/>
  <c r="AG1622" i="1"/>
  <c r="AF1622" i="1"/>
  <c r="AE1622" i="1"/>
  <c r="AD1622" i="1"/>
  <c r="AC1622" i="1"/>
  <c r="AB1622" i="1"/>
  <c r="AA1622" i="1"/>
  <c r="Z1622" i="1"/>
  <c r="Y1622" i="1"/>
  <c r="X1622" i="1"/>
  <c r="W1622" i="1"/>
  <c r="V1622" i="1"/>
  <c r="U1622" i="1"/>
  <c r="T1622" i="1"/>
  <c r="S1622" i="1"/>
  <c r="Q1622" i="1"/>
  <c r="P1622" i="1"/>
  <c r="O1622" i="1"/>
  <c r="DD1647" i="1"/>
  <c r="DC1647" i="1"/>
  <c r="DB1647" i="1"/>
  <c r="DA1647" i="1"/>
  <c r="CZ1647" i="1"/>
  <c r="CY1647" i="1"/>
  <c r="CX1647" i="1"/>
  <c r="CW1647" i="1"/>
  <c r="CV1647" i="1"/>
  <c r="CU1647" i="1"/>
  <c r="CT1647" i="1"/>
  <c r="CS1647" i="1"/>
  <c r="CR1647" i="1"/>
  <c r="CQ1647" i="1"/>
  <c r="CP1647" i="1"/>
  <c r="CO1647" i="1"/>
  <c r="CN1647" i="1"/>
  <c r="CM1647" i="1"/>
  <c r="CL1647" i="1"/>
  <c r="CK1647" i="1"/>
  <c r="CJ1647" i="1"/>
  <c r="CI1647" i="1"/>
  <c r="CH1647" i="1"/>
  <c r="CG1647" i="1"/>
  <c r="CF1647" i="1"/>
  <c r="CE1647" i="1"/>
  <c r="CD1647" i="1"/>
  <c r="CC1647" i="1"/>
  <c r="CB1647" i="1"/>
  <c r="CA1647" i="1"/>
  <c r="BZ1647" i="1"/>
  <c r="BY1647" i="1"/>
  <c r="BX1647" i="1"/>
  <c r="BW1647" i="1"/>
  <c r="BV1647" i="1"/>
  <c r="BU1647" i="1"/>
  <c r="BT1647" i="1"/>
  <c r="BS1647" i="1"/>
  <c r="BR1647" i="1"/>
  <c r="BQ1647" i="1"/>
  <c r="BP1647" i="1"/>
  <c r="BO1647" i="1"/>
  <c r="BN1647" i="1"/>
  <c r="BM1647" i="1"/>
  <c r="BL1647" i="1"/>
  <c r="BK1647" i="1"/>
  <c r="BJ1647" i="1"/>
  <c r="BI1647" i="1"/>
  <c r="BH1647" i="1"/>
  <c r="BG1647" i="1"/>
  <c r="BF1647" i="1"/>
  <c r="BE1647" i="1"/>
  <c r="BD1647" i="1"/>
  <c r="BC1647" i="1"/>
  <c r="BB1647" i="1"/>
  <c r="BA1647" i="1"/>
  <c r="AZ1647" i="1"/>
  <c r="AY1647" i="1"/>
  <c r="AX1647" i="1"/>
  <c r="AW1647" i="1"/>
  <c r="AV1647" i="1"/>
  <c r="AU1647" i="1"/>
  <c r="AT1647" i="1"/>
  <c r="AS1647" i="1"/>
  <c r="AR1647" i="1"/>
  <c r="AQ1647" i="1"/>
  <c r="AP1647" i="1"/>
  <c r="AO1647" i="1"/>
  <c r="AN1647" i="1"/>
  <c r="AM1647" i="1"/>
  <c r="AL1647" i="1"/>
  <c r="AK1647" i="1"/>
  <c r="AJ1647" i="1"/>
  <c r="AI1647" i="1"/>
  <c r="AH1647" i="1"/>
  <c r="AG1647" i="1"/>
  <c r="AF1647" i="1"/>
  <c r="AE1647" i="1"/>
  <c r="AD1647" i="1"/>
  <c r="AC1647" i="1"/>
  <c r="AB1647" i="1"/>
  <c r="AA1647" i="1"/>
  <c r="Z1647" i="1"/>
  <c r="Y1647" i="1"/>
  <c r="X1647" i="1"/>
  <c r="W1647" i="1"/>
  <c r="V1647" i="1"/>
  <c r="U1647" i="1"/>
  <c r="T1647" i="1"/>
  <c r="S1647" i="1"/>
  <c r="Q1647" i="1"/>
  <c r="P1647" i="1"/>
  <c r="O1647" i="1"/>
  <c r="DD1646" i="1"/>
  <c r="DC1646" i="1"/>
  <c r="DB1646" i="1"/>
  <c r="DA1646" i="1"/>
  <c r="CZ1646" i="1"/>
  <c r="CY1646" i="1"/>
  <c r="CX1646" i="1"/>
  <c r="CW1646" i="1"/>
  <c r="CV1646" i="1"/>
  <c r="CU1646" i="1"/>
  <c r="CT1646" i="1"/>
  <c r="CS1646" i="1"/>
  <c r="CR1646" i="1"/>
  <c r="CQ1646" i="1"/>
  <c r="CP1646" i="1"/>
  <c r="CO1646" i="1"/>
  <c r="CN1646" i="1"/>
  <c r="CM1646" i="1"/>
  <c r="CL1646" i="1"/>
  <c r="CK1646" i="1"/>
  <c r="CJ1646" i="1"/>
  <c r="CI1646" i="1"/>
  <c r="CH1646" i="1"/>
  <c r="CG1646" i="1"/>
  <c r="CF1646" i="1"/>
  <c r="CE1646" i="1"/>
  <c r="CD1646" i="1"/>
  <c r="CC1646" i="1"/>
  <c r="CB1646" i="1"/>
  <c r="CA1646" i="1"/>
  <c r="BZ1646" i="1"/>
  <c r="BY1646" i="1"/>
  <c r="BX1646" i="1"/>
  <c r="BW1646" i="1"/>
  <c r="BV1646" i="1"/>
  <c r="BU1646" i="1"/>
  <c r="BT1646" i="1"/>
  <c r="BS1646" i="1"/>
  <c r="BR1646" i="1"/>
  <c r="BQ1646" i="1"/>
  <c r="BP1646" i="1"/>
  <c r="BO1646" i="1"/>
  <c r="BN1646" i="1"/>
  <c r="BM1646" i="1"/>
  <c r="BL1646" i="1"/>
  <c r="BK1646" i="1"/>
  <c r="BJ1646" i="1"/>
  <c r="BI1646" i="1"/>
  <c r="BH1646" i="1"/>
  <c r="BG1646" i="1"/>
  <c r="BF1646" i="1"/>
  <c r="BE1646" i="1"/>
  <c r="BD1646" i="1"/>
  <c r="BC1646" i="1"/>
  <c r="BB1646" i="1"/>
  <c r="BA1646" i="1"/>
  <c r="AZ1646" i="1"/>
  <c r="AY1646" i="1"/>
  <c r="AX1646" i="1"/>
  <c r="AW1646" i="1"/>
  <c r="AV1646" i="1"/>
  <c r="AU1646" i="1"/>
  <c r="AT1646" i="1"/>
  <c r="AS1646" i="1"/>
  <c r="AR1646" i="1"/>
  <c r="AQ1646" i="1"/>
  <c r="AP1646" i="1"/>
  <c r="AO1646" i="1"/>
  <c r="AN1646" i="1"/>
  <c r="AM1646" i="1"/>
  <c r="AL1646" i="1"/>
  <c r="AK1646" i="1"/>
  <c r="AJ1646" i="1"/>
  <c r="AI1646" i="1"/>
  <c r="AH1646" i="1"/>
  <c r="AG1646" i="1"/>
  <c r="AF1646" i="1"/>
  <c r="AE1646" i="1"/>
  <c r="AD1646" i="1"/>
  <c r="AC1646" i="1"/>
  <c r="AB1646" i="1"/>
  <c r="AA1646" i="1"/>
  <c r="Z1646" i="1"/>
  <c r="Y1646" i="1"/>
  <c r="X1646" i="1"/>
  <c r="W1646" i="1"/>
  <c r="V1646" i="1"/>
  <c r="U1646" i="1"/>
  <c r="T1646" i="1"/>
  <c r="S1646" i="1"/>
  <c r="Q1646" i="1"/>
  <c r="P1646" i="1"/>
  <c r="O1646" i="1"/>
  <c r="DD1621" i="1"/>
  <c r="DC1621" i="1"/>
  <c r="DB1621" i="1"/>
  <c r="DA1621" i="1"/>
  <c r="CZ1621" i="1"/>
  <c r="CY1621" i="1"/>
  <c r="CX1621" i="1"/>
  <c r="CW1621" i="1"/>
  <c r="CV1621" i="1"/>
  <c r="CU1621" i="1"/>
  <c r="CT1621" i="1"/>
  <c r="CS1621" i="1"/>
  <c r="CR1621" i="1"/>
  <c r="CQ1621" i="1"/>
  <c r="CP1621" i="1"/>
  <c r="CO1621" i="1"/>
  <c r="CN1621" i="1"/>
  <c r="CM1621" i="1"/>
  <c r="CL1621" i="1"/>
  <c r="CK1621" i="1"/>
  <c r="CJ1621" i="1"/>
  <c r="CI1621" i="1"/>
  <c r="CH1621" i="1"/>
  <c r="CG1621" i="1"/>
  <c r="CF1621" i="1"/>
  <c r="CE1621" i="1"/>
  <c r="CD1621" i="1"/>
  <c r="CC1621" i="1"/>
  <c r="CB1621" i="1"/>
  <c r="CA1621" i="1"/>
  <c r="BZ1621" i="1"/>
  <c r="BY1621" i="1"/>
  <c r="BX1621" i="1"/>
  <c r="BW1621" i="1"/>
  <c r="BV1621" i="1"/>
  <c r="BU1621" i="1"/>
  <c r="BT1621" i="1"/>
  <c r="BS1621" i="1"/>
  <c r="BR1621" i="1"/>
  <c r="BQ1621" i="1"/>
  <c r="BP1621" i="1"/>
  <c r="BO1621" i="1"/>
  <c r="BN1621" i="1"/>
  <c r="BM1621" i="1"/>
  <c r="BL1621" i="1"/>
  <c r="BK1621" i="1"/>
  <c r="BJ1621" i="1"/>
  <c r="BI1621" i="1"/>
  <c r="BH1621" i="1"/>
  <c r="BG1621" i="1"/>
  <c r="BF1621" i="1"/>
  <c r="BE1621" i="1"/>
  <c r="BD1621" i="1"/>
  <c r="BC1621" i="1"/>
  <c r="BB1621" i="1"/>
  <c r="BA1621" i="1"/>
  <c r="AZ1621" i="1"/>
  <c r="AY1621" i="1"/>
  <c r="AX1621" i="1"/>
  <c r="AW1621" i="1"/>
  <c r="AV1621" i="1"/>
  <c r="AU1621" i="1"/>
  <c r="AT1621" i="1"/>
  <c r="AS1621" i="1"/>
  <c r="AR1621" i="1"/>
  <c r="AQ1621" i="1"/>
  <c r="AP1621" i="1"/>
  <c r="AO1621" i="1"/>
  <c r="AN1621" i="1"/>
  <c r="AM1621" i="1"/>
  <c r="AL1621" i="1"/>
  <c r="AK1621" i="1"/>
  <c r="AJ1621" i="1"/>
  <c r="AI1621" i="1"/>
  <c r="AH1621" i="1"/>
  <c r="AG1621" i="1"/>
  <c r="AF1621" i="1"/>
  <c r="AE1621" i="1"/>
  <c r="AD1621" i="1"/>
  <c r="AC1621" i="1"/>
  <c r="AB1621" i="1"/>
  <c r="AA1621" i="1"/>
  <c r="Z1621" i="1"/>
  <c r="Y1621" i="1"/>
  <c r="X1621" i="1"/>
  <c r="W1621" i="1"/>
  <c r="V1621" i="1"/>
  <c r="U1621" i="1"/>
  <c r="T1621" i="1"/>
  <c r="S1621" i="1"/>
  <c r="Q1621" i="1"/>
  <c r="P1621" i="1"/>
  <c r="O1621" i="1"/>
  <c r="DD897" i="1"/>
  <c r="DC897" i="1"/>
  <c r="DB897" i="1"/>
  <c r="DA897" i="1"/>
  <c r="CZ897" i="1"/>
  <c r="CY897" i="1"/>
  <c r="CX897" i="1"/>
  <c r="CW897" i="1"/>
  <c r="CV897" i="1"/>
  <c r="CU897" i="1"/>
  <c r="CT897" i="1"/>
  <c r="CS897" i="1"/>
  <c r="CR897" i="1"/>
  <c r="CQ897" i="1"/>
  <c r="CP897" i="1"/>
  <c r="CO897" i="1"/>
  <c r="CN897" i="1"/>
  <c r="CM897" i="1"/>
  <c r="CL897" i="1"/>
  <c r="CK897" i="1"/>
  <c r="CJ897" i="1"/>
  <c r="CI897" i="1"/>
  <c r="CH897" i="1"/>
  <c r="CG897" i="1"/>
  <c r="CF897" i="1"/>
  <c r="CE897" i="1"/>
  <c r="CD897" i="1"/>
  <c r="CC897" i="1"/>
  <c r="CB897" i="1"/>
  <c r="CA897" i="1"/>
  <c r="BZ897" i="1"/>
  <c r="BY897" i="1"/>
  <c r="BX897" i="1"/>
  <c r="BW897" i="1"/>
  <c r="BV897" i="1"/>
  <c r="BU897" i="1"/>
  <c r="BT897" i="1"/>
  <c r="BS897" i="1"/>
  <c r="BR897" i="1"/>
  <c r="BQ897" i="1"/>
  <c r="BP897" i="1"/>
  <c r="BO897" i="1"/>
  <c r="BN897" i="1"/>
  <c r="BM897" i="1"/>
  <c r="BL897" i="1"/>
  <c r="BK897" i="1"/>
  <c r="BJ897" i="1"/>
  <c r="BI897" i="1"/>
  <c r="BH897" i="1"/>
  <c r="BG897" i="1"/>
  <c r="BF897" i="1"/>
  <c r="BE897" i="1"/>
  <c r="BD897" i="1"/>
  <c r="BC897" i="1"/>
  <c r="BB897" i="1"/>
  <c r="BA897" i="1"/>
  <c r="AZ897" i="1"/>
  <c r="AY897" i="1"/>
  <c r="AX897" i="1"/>
  <c r="AW897" i="1"/>
  <c r="AV897" i="1"/>
  <c r="AU897" i="1"/>
  <c r="AT897" i="1"/>
  <c r="AS897" i="1"/>
  <c r="AR897" i="1"/>
  <c r="AQ897" i="1"/>
  <c r="AP897" i="1"/>
  <c r="AO897" i="1"/>
  <c r="AN897" i="1"/>
  <c r="AM897" i="1"/>
  <c r="AL897" i="1"/>
  <c r="AK897" i="1"/>
  <c r="AJ897" i="1"/>
  <c r="AI897" i="1"/>
  <c r="AH897" i="1"/>
  <c r="AG897" i="1"/>
  <c r="AF897" i="1"/>
  <c r="AE897" i="1"/>
  <c r="AD897" i="1"/>
  <c r="AC897" i="1"/>
  <c r="AB897" i="1"/>
  <c r="AA897" i="1"/>
  <c r="Z897" i="1"/>
  <c r="Y897" i="1"/>
  <c r="X897" i="1"/>
  <c r="W897" i="1"/>
  <c r="V897" i="1"/>
  <c r="U897" i="1"/>
  <c r="T897" i="1"/>
  <c r="S897" i="1"/>
  <c r="Q897" i="1"/>
  <c r="P897" i="1"/>
  <c r="O897" i="1"/>
  <c r="DD896" i="1"/>
  <c r="DC896" i="1"/>
  <c r="DB896" i="1"/>
  <c r="DA896" i="1"/>
  <c r="CZ896" i="1"/>
  <c r="CY896" i="1"/>
  <c r="CX896" i="1"/>
  <c r="CW896" i="1"/>
  <c r="CV896" i="1"/>
  <c r="CU896" i="1"/>
  <c r="CT896" i="1"/>
  <c r="CS896" i="1"/>
  <c r="CR896" i="1"/>
  <c r="CQ896" i="1"/>
  <c r="CP896" i="1"/>
  <c r="CO896" i="1"/>
  <c r="CN896" i="1"/>
  <c r="CM896" i="1"/>
  <c r="CL896" i="1"/>
  <c r="CK896" i="1"/>
  <c r="CJ896" i="1"/>
  <c r="CI896" i="1"/>
  <c r="CH896" i="1"/>
  <c r="CG896" i="1"/>
  <c r="CF896" i="1"/>
  <c r="CE896" i="1"/>
  <c r="CD896" i="1"/>
  <c r="CC896" i="1"/>
  <c r="CB896" i="1"/>
  <c r="CA896" i="1"/>
  <c r="BZ896" i="1"/>
  <c r="BY896" i="1"/>
  <c r="BX896" i="1"/>
  <c r="BW896" i="1"/>
  <c r="BV896" i="1"/>
  <c r="BU896" i="1"/>
  <c r="BT896" i="1"/>
  <c r="BS896" i="1"/>
  <c r="BR896" i="1"/>
  <c r="BQ896" i="1"/>
  <c r="BP896" i="1"/>
  <c r="BO896" i="1"/>
  <c r="BN896" i="1"/>
  <c r="BM896" i="1"/>
  <c r="BL896" i="1"/>
  <c r="BK896" i="1"/>
  <c r="BJ896" i="1"/>
  <c r="BI896" i="1"/>
  <c r="BH896" i="1"/>
  <c r="BG896" i="1"/>
  <c r="BF896" i="1"/>
  <c r="BE896" i="1"/>
  <c r="BD896" i="1"/>
  <c r="BC896" i="1"/>
  <c r="BB896" i="1"/>
  <c r="BA896" i="1"/>
  <c r="AZ896" i="1"/>
  <c r="AY896" i="1"/>
  <c r="AX896" i="1"/>
  <c r="AW896" i="1"/>
  <c r="AV896" i="1"/>
  <c r="AU896" i="1"/>
  <c r="AT896" i="1"/>
  <c r="AS896" i="1"/>
  <c r="AR896" i="1"/>
  <c r="AQ896" i="1"/>
  <c r="AP896" i="1"/>
  <c r="AO896" i="1"/>
  <c r="AN896" i="1"/>
  <c r="AM896" i="1"/>
  <c r="AL896" i="1"/>
  <c r="AK896" i="1"/>
  <c r="AJ896" i="1"/>
  <c r="AI896" i="1"/>
  <c r="AH896" i="1"/>
  <c r="AG896" i="1"/>
  <c r="AF896" i="1"/>
  <c r="AE896" i="1"/>
  <c r="AD896" i="1"/>
  <c r="AC896" i="1"/>
  <c r="AB896" i="1"/>
  <c r="AA896" i="1"/>
  <c r="Z896" i="1"/>
  <c r="Y896" i="1"/>
  <c r="X896" i="1"/>
  <c r="W896" i="1"/>
  <c r="V896" i="1"/>
  <c r="U896" i="1"/>
  <c r="T896" i="1"/>
  <c r="S896" i="1"/>
  <c r="Q896" i="1"/>
  <c r="P896" i="1"/>
  <c r="O896" i="1"/>
  <c r="DD895" i="1"/>
  <c r="DC895" i="1"/>
  <c r="DB895" i="1"/>
  <c r="DA895" i="1"/>
  <c r="CZ895" i="1"/>
  <c r="CY895" i="1"/>
  <c r="CX895" i="1"/>
  <c r="CW895" i="1"/>
  <c r="CV895" i="1"/>
  <c r="CU895" i="1"/>
  <c r="CT895" i="1"/>
  <c r="CS895" i="1"/>
  <c r="CR895" i="1"/>
  <c r="CQ895" i="1"/>
  <c r="CP895" i="1"/>
  <c r="CO895" i="1"/>
  <c r="CN895" i="1"/>
  <c r="CM895" i="1"/>
  <c r="CL895" i="1"/>
  <c r="CK895" i="1"/>
  <c r="CJ895" i="1"/>
  <c r="CI895" i="1"/>
  <c r="CH895" i="1"/>
  <c r="CG895" i="1"/>
  <c r="CF895" i="1"/>
  <c r="CE895" i="1"/>
  <c r="CD895" i="1"/>
  <c r="CC895" i="1"/>
  <c r="CB895" i="1"/>
  <c r="CA895" i="1"/>
  <c r="BZ895" i="1"/>
  <c r="BY895" i="1"/>
  <c r="BX895" i="1"/>
  <c r="BW895" i="1"/>
  <c r="BV895" i="1"/>
  <c r="BU895" i="1"/>
  <c r="BT895" i="1"/>
  <c r="BS895" i="1"/>
  <c r="BR895" i="1"/>
  <c r="BQ895" i="1"/>
  <c r="BP895" i="1"/>
  <c r="BO895" i="1"/>
  <c r="BN895" i="1"/>
  <c r="BM895" i="1"/>
  <c r="BL895" i="1"/>
  <c r="BK895" i="1"/>
  <c r="BJ895" i="1"/>
  <c r="BI895" i="1"/>
  <c r="BH895" i="1"/>
  <c r="BG895" i="1"/>
  <c r="BF895" i="1"/>
  <c r="BE895" i="1"/>
  <c r="BD895" i="1"/>
  <c r="BC895" i="1"/>
  <c r="BB895" i="1"/>
  <c r="BA895" i="1"/>
  <c r="AZ895" i="1"/>
  <c r="AY895" i="1"/>
  <c r="AX895" i="1"/>
  <c r="AW895" i="1"/>
  <c r="AV895" i="1"/>
  <c r="AU895" i="1"/>
  <c r="AT895" i="1"/>
  <c r="AS895" i="1"/>
  <c r="AR895" i="1"/>
  <c r="AQ895" i="1"/>
  <c r="AP895" i="1"/>
  <c r="AO895" i="1"/>
  <c r="AN895" i="1"/>
  <c r="AM895" i="1"/>
  <c r="AL895" i="1"/>
  <c r="AK895" i="1"/>
  <c r="AJ895" i="1"/>
  <c r="AI895" i="1"/>
  <c r="AH895" i="1"/>
  <c r="AG895" i="1"/>
  <c r="AF895" i="1"/>
  <c r="AE895" i="1"/>
  <c r="AD895" i="1"/>
  <c r="AC895" i="1"/>
  <c r="AB895" i="1"/>
  <c r="AA895" i="1"/>
  <c r="Z895" i="1"/>
  <c r="Y895" i="1"/>
  <c r="X895" i="1"/>
  <c r="W895" i="1"/>
  <c r="V895" i="1"/>
  <c r="U895" i="1"/>
  <c r="T895" i="1"/>
  <c r="S895" i="1"/>
  <c r="Q895" i="1"/>
  <c r="P895" i="1"/>
  <c r="O895" i="1"/>
  <c r="DD894" i="1"/>
  <c r="DC894" i="1"/>
  <c r="DB894" i="1"/>
  <c r="DA894" i="1"/>
  <c r="CZ894" i="1"/>
  <c r="CY894" i="1"/>
  <c r="CX894" i="1"/>
  <c r="CW894" i="1"/>
  <c r="CV894" i="1"/>
  <c r="CU894" i="1"/>
  <c r="CT894" i="1"/>
  <c r="CS894" i="1"/>
  <c r="CR894" i="1"/>
  <c r="CQ894" i="1"/>
  <c r="CP894" i="1"/>
  <c r="CO894" i="1"/>
  <c r="CN894" i="1"/>
  <c r="CM894" i="1"/>
  <c r="CL894" i="1"/>
  <c r="CK894" i="1"/>
  <c r="CJ894" i="1"/>
  <c r="CI894" i="1"/>
  <c r="CH894" i="1"/>
  <c r="CG894" i="1"/>
  <c r="CF894" i="1"/>
  <c r="CE894" i="1"/>
  <c r="CD894" i="1"/>
  <c r="CC894" i="1"/>
  <c r="CB894" i="1"/>
  <c r="CA894" i="1"/>
  <c r="BZ894" i="1"/>
  <c r="BY894" i="1"/>
  <c r="BX894" i="1"/>
  <c r="BW894" i="1"/>
  <c r="BV894" i="1"/>
  <c r="BU894" i="1"/>
  <c r="BT894" i="1"/>
  <c r="BS894" i="1"/>
  <c r="BR894" i="1"/>
  <c r="BQ894" i="1"/>
  <c r="BP894" i="1"/>
  <c r="BO894" i="1"/>
  <c r="BN894" i="1"/>
  <c r="BM894" i="1"/>
  <c r="BL894" i="1"/>
  <c r="BK894" i="1"/>
  <c r="BJ894" i="1"/>
  <c r="BI894" i="1"/>
  <c r="BH894" i="1"/>
  <c r="BG894" i="1"/>
  <c r="BF894" i="1"/>
  <c r="BE894" i="1"/>
  <c r="BD894" i="1"/>
  <c r="BC894" i="1"/>
  <c r="BB894" i="1"/>
  <c r="BA894" i="1"/>
  <c r="AZ894" i="1"/>
  <c r="AY894" i="1"/>
  <c r="AX894" i="1"/>
  <c r="AW894" i="1"/>
  <c r="AV894" i="1"/>
  <c r="AU894" i="1"/>
  <c r="AT894" i="1"/>
  <c r="AS894" i="1"/>
  <c r="AR894" i="1"/>
  <c r="AQ894" i="1"/>
  <c r="AP894" i="1"/>
  <c r="AO894" i="1"/>
  <c r="AN894" i="1"/>
  <c r="AM894" i="1"/>
  <c r="AL894" i="1"/>
  <c r="AK894" i="1"/>
  <c r="AJ894" i="1"/>
  <c r="AI894" i="1"/>
  <c r="AH894" i="1"/>
  <c r="AG894" i="1"/>
  <c r="AF894" i="1"/>
  <c r="AE894" i="1"/>
  <c r="AD894" i="1"/>
  <c r="AC894" i="1"/>
  <c r="AB894" i="1"/>
  <c r="AA894" i="1"/>
  <c r="Z894" i="1"/>
  <c r="Y894" i="1"/>
  <c r="X894" i="1"/>
  <c r="W894" i="1"/>
  <c r="V894" i="1"/>
  <c r="U894" i="1"/>
  <c r="T894" i="1"/>
  <c r="S894" i="1"/>
  <c r="Q894" i="1"/>
  <c r="P894" i="1"/>
  <c r="O894" i="1"/>
  <c r="DD893" i="1"/>
  <c r="DC893" i="1"/>
  <c r="DB893" i="1"/>
  <c r="DA893" i="1"/>
  <c r="CZ893" i="1"/>
  <c r="CY893" i="1"/>
  <c r="CX893" i="1"/>
  <c r="CW893" i="1"/>
  <c r="CV893" i="1"/>
  <c r="CU893" i="1"/>
  <c r="CT893" i="1"/>
  <c r="CS893" i="1"/>
  <c r="CR893" i="1"/>
  <c r="CQ893" i="1"/>
  <c r="CP893" i="1"/>
  <c r="CO893" i="1"/>
  <c r="CN893" i="1"/>
  <c r="CM893" i="1"/>
  <c r="CL893" i="1"/>
  <c r="CK893" i="1"/>
  <c r="CJ893" i="1"/>
  <c r="CI893" i="1"/>
  <c r="CH893" i="1"/>
  <c r="CG893" i="1"/>
  <c r="CF893" i="1"/>
  <c r="CE893" i="1"/>
  <c r="CD893" i="1"/>
  <c r="CC893" i="1"/>
  <c r="CB893" i="1"/>
  <c r="CA893" i="1"/>
  <c r="BZ893" i="1"/>
  <c r="BY893" i="1"/>
  <c r="BX893" i="1"/>
  <c r="BW893" i="1"/>
  <c r="BV893" i="1"/>
  <c r="BU893" i="1"/>
  <c r="BT893" i="1"/>
  <c r="BS893" i="1"/>
  <c r="BR893" i="1"/>
  <c r="BQ893" i="1"/>
  <c r="BP893" i="1"/>
  <c r="BO893" i="1"/>
  <c r="BN893" i="1"/>
  <c r="BM893" i="1"/>
  <c r="BL893" i="1"/>
  <c r="BK893" i="1"/>
  <c r="BJ893" i="1"/>
  <c r="BI893" i="1"/>
  <c r="BH893" i="1"/>
  <c r="BG893" i="1"/>
  <c r="BF893" i="1"/>
  <c r="BE893" i="1"/>
  <c r="BD893" i="1"/>
  <c r="BC893" i="1"/>
  <c r="BB893" i="1"/>
  <c r="BA893" i="1"/>
  <c r="AZ893" i="1"/>
  <c r="AY893" i="1"/>
  <c r="AX893" i="1"/>
  <c r="AW893" i="1"/>
  <c r="AV893" i="1"/>
  <c r="AU893" i="1"/>
  <c r="AT893" i="1"/>
  <c r="AS893" i="1"/>
  <c r="AR893" i="1"/>
  <c r="AQ893" i="1"/>
  <c r="AP893" i="1"/>
  <c r="AO893" i="1"/>
  <c r="AN893" i="1"/>
  <c r="AM893" i="1"/>
  <c r="AL893" i="1"/>
  <c r="AK893" i="1"/>
  <c r="AJ893" i="1"/>
  <c r="AI893" i="1"/>
  <c r="AH893" i="1"/>
  <c r="AG893" i="1"/>
  <c r="AF893" i="1"/>
  <c r="AE893" i="1"/>
  <c r="AD893" i="1"/>
  <c r="AC893" i="1"/>
  <c r="AB893" i="1"/>
  <c r="AA893" i="1"/>
  <c r="Z893" i="1"/>
  <c r="Y893" i="1"/>
  <c r="X893" i="1"/>
  <c r="W893" i="1"/>
  <c r="V893" i="1"/>
  <c r="U893" i="1"/>
  <c r="T893" i="1"/>
  <c r="S893" i="1"/>
  <c r="Q893" i="1"/>
  <c r="P893" i="1"/>
  <c r="O893" i="1"/>
  <c r="DD892" i="1"/>
  <c r="DC892" i="1"/>
  <c r="DB892" i="1"/>
  <c r="DA892" i="1"/>
  <c r="CZ892" i="1"/>
  <c r="CY892" i="1"/>
  <c r="CX892" i="1"/>
  <c r="CW892" i="1"/>
  <c r="CV892" i="1"/>
  <c r="CU892" i="1"/>
  <c r="CT892" i="1"/>
  <c r="CS892" i="1"/>
  <c r="CR892" i="1"/>
  <c r="CQ892" i="1"/>
  <c r="CP892" i="1"/>
  <c r="CO892" i="1"/>
  <c r="CN892" i="1"/>
  <c r="CM892" i="1"/>
  <c r="CL892" i="1"/>
  <c r="CK892" i="1"/>
  <c r="CJ892" i="1"/>
  <c r="CI892" i="1"/>
  <c r="CH892" i="1"/>
  <c r="CG892" i="1"/>
  <c r="CF892" i="1"/>
  <c r="CE892" i="1"/>
  <c r="CD892" i="1"/>
  <c r="CC892" i="1"/>
  <c r="CB892" i="1"/>
  <c r="CA892" i="1"/>
  <c r="BZ892" i="1"/>
  <c r="BY892" i="1"/>
  <c r="BX892" i="1"/>
  <c r="BW892" i="1"/>
  <c r="BV892" i="1"/>
  <c r="BU892" i="1"/>
  <c r="BT892" i="1"/>
  <c r="BS892" i="1"/>
  <c r="BR892" i="1"/>
  <c r="BQ892" i="1"/>
  <c r="BP892" i="1"/>
  <c r="BO892" i="1"/>
  <c r="BN892" i="1"/>
  <c r="BM892" i="1"/>
  <c r="BL892" i="1"/>
  <c r="BK892" i="1"/>
  <c r="BJ892" i="1"/>
  <c r="BI892" i="1"/>
  <c r="BH892" i="1"/>
  <c r="BG892" i="1"/>
  <c r="BF892" i="1"/>
  <c r="BE892" i="1"/>
  <c r="BD892" i="1"/>
  <c r="BC892" i="1"/>
  <c r="BB892" i="1"/>
  <c r="BA892" i="1"/>
  <c r="AZ892" i="1"/>
  <c r="AY892" i="1"/>
  <c r="AX892" i="1"/>
  <c r="AW892" i="1"/>
  <c r="AV892" i="1"/>
  <c r="AU892" i="1"/>
  <c r="AT892" i="1"/>
  <c r="AS892" i="1"/>
  <c r="AR892" i="1"/>
  <c r="AQ892" i="1"/>
  <c r="AP892" i="1"/>
  <c r="AO892" i="1"/>
  <c r="AN892" i="1"/>
  <c r="AM892" i="1"/>
  <c r="AL892" i="1"/>
  <c r="AK892" i="1"/>
  <c r="AJ892" i="1"/>
  <c r="AI892" i="1"/>
  <c r="AH892" i="1"/>
  <c r="AG892" i="1"/>
  <c r="AF892" i="1"/>
  <c r="AE892" i="1"/>
  <c r="AD892" i="1"/>
  <c r="AC892" i="1"/>
  <c r="AB892" i="1"/>
  <c r="AA892" i="1"/>
  <c r="Z892" i="1"/>
  <c r="Y892" i="1"/>
  <c r="X892" i="1"/>
  <c r="W892" i="1"/>
  <c r="V892" i="1"/>
  <c r="U892" i="1"/>
  <c r="T892" i="1"/>
  <c r="S892" i="1"/>
  <c r="Q892" i="1"/>
  <c r="P892" i="1"/>
  <c r="O892" i="1"/>
  <c r="DD891" i="1"/>
  <c r="DC891" i="1"/>
  <c r="DB891" i="1"/>
  <c r="DA891" i="1"/>
  <c r="CZ891" i="1"/>
  <c r="CY891" i="1"/>
  <c r="CX891" i="1"/>
  <c r="CW891" i="1"/>
  <c r="CV891" i="1"/>
  <c r="CU891" i="1"/>
  <c r="CT891" i="1"/>
  <c r="CS891" i="1"/>
  <c r="CR891" i="1"/>
  <c r="CQ891" i="1"/>
  <c r="CP891" i="1"/>
  <c r="CO891" i="1"/>
  <c r="CN891" i="1"/>
  <c r="CM891" i="1"/>
  <c r="CL891" i="1"/>
  <c r="CK891" i="1"/>
  <c r="CJ891" i="1"/>
  <c r="CI891" i="1"/>
  <c r="CH891" i="1"/>
  <c r="CG891" i="1"/>
  <c r="CF891" i="1"/>
  <c r="CE891" i="1"/>
  <c r="CD891" i="1"/>
  <c r="CC891" i="1"/>
  <c r="CB891" i="1"/>
  <c r="CA891" i="1"/>
  <c r="BZ891" i="1"/>
  <c r="BY891" i="1"/>
  <c r="BX891" i="1"/>
  <c r="BW891" i="1"/>
  <c r="BV891" i="1"/>
  <c r="BU891" i="1"/>
  <c r="BT891" i="1"/>
  <c r="BS891" i="1"/>
  <c r="BR891" i="1"/>
  <c r="BQ891" i="1"/>
  <c r="BP891" i="1"/>
  <c r="BO891" i="1"/>
  <c r="BN891" i="1"/>
  <c r="BM891" i="1"/>
  <c r="BL891" i="1"/>
  <c r="BK891" i="1"/>
  <c r="BJ891" i="1"/>
  <c r="BI891" i="1"/>
  <c r="BH891" i="1"/>
  <c r="BG891" i="1"/>
  <c r="BF891" i="1"/>
  <c r="BE891" i="1"/>
  <c r="BD891" i="1"/>
  <c r="BC891" i="1"/>
  <c r="BB891" i="1"/>
  <c r="BA891" i="1"/>
  <c r="AZ891" i="1"/>
  <c r="AY891" i="1"/>
  <c r="AX891" i="1"/>
  <c r="AW891" i="1"/>
  <c r="AV891" i="1"/>
  <c r="AU891" i="1"/>
  <c r="AT891" i="1"/>
  <c r="AS891" i="1"/>
  <c r="AR891" i="1"/>
  <c r="AQ891" i="1"/>
  <c r="AP891" i="1"/>
  <c r="AO891" i="1"/>
  <c r="AN891" i="1"/>
  <c r="AM891" i="1"/>
  <c r="AL891" i="1"/>
  <c r="AK891" i="1"/>
  <c r="AJ891" i="1"/>
  <c r="AI891" i="1"/>
  <c r="AH891" i="1"/>
  <c r="AG891" i="1"/>
  <c r="AF891" i="1"/>
  <c r="AE891" i="1"/>
  <c r="AD891" i="1"/>
  <c r="AC891" i="1"/>
  <c r="AB891" i="1"/>
  <c r="AA891" i="1"/>
  <c r="Z891" i="1"/>
  <c r="Y891" i="1"/>
  <c r="X891" i="1"/>
  <c r="W891" i="1"/>
  <c r="V891" i="1"/>
  <c r="U891" i="1"/>
  <c r="T891" i="1"/>
  <c r="S891" i="1"/>
  <c r="Q891" i="1"/>
  <c r="P891" i="1"/>
  <c r="O891" i="1"/>
  <c r="DD890" i="1"/>
  <c r="DC890" i="1"/>
  <c r="DB890" i="1"/>
  <c r="DA890" i="1"/>
  <c r="CZ890" i="1"/>
  <c r="CY890" i="1"/>
  <c r="CX890" i="1"/>
  <c r="CW890" i="1"/>
  <c r="CV890" i="1"/>
  <c r="CU890" i="1"/>
  <c r="CT890" i="1"/>
  <c r="CS890" i="1"/>
  <c r="CR890" i="1"/>
  <c r="CQ890" i="1"/>
  <c r="CP890" i="1"/>
  <c r="CO890" i="1"/>
  <c r="CN890" i="1"/>
  <c r="CM890" i="1"/>
  <c r="CL890" i="1"/>
  <c r="CK890" i="1"/>
  <c r="CJ890" i="1"/>
  <c r="CI890" i="1"/>
  <c r="CH890" i="1"/>
  <c r="CG890" i="1"/>
  <c r="CF890" i="1"/>
  <c r="CE890" i="1"/>
  <c r="CD890" i="1"/>
  <c r="CC890" i="1"/>
  <c r="CB890" i="1"/>
  <c r="CA890" i="1"/>
  <c r="BZ890" i="1"/>
  <c r="BY890" i="1"/>
  <c r="BX890" i="1"/>
  <c r="BW890" i="1"/>
  <c r="BV890" i="1"/>
  <c r="BU890" i="1"/>
  <c r="BT890" i="1"/>
  <c r="BS890" i="1"/>
  <c r="BR890" i="1"/>
  <c r="BQ890" i="1"/>
  <c r="BP890" i="1"/>
  <c r="BO890" i="1"/>
  <c r="BN890" i="1"/>
  <c r="BM890" i="1"/>
  <c r="BL890" i="1"/>
  <c r="BK890" i="1"/>
  <c r="BJ890" i="1"/>
  <c r="BI890" i="1"/>
  <c r="BH890" i="1"/>
  <c r="BG890" i="1"/>
  <c r="BF890" i="1"/>
  <c r="BE890" i="1"/>
  <c r="BD890" i="1"/>
  <c r="BC890" i="1"/>
  <c r="BB890" i="1"/>
  <c r="BA890" i="1"/>
  <c r="AZ890" i="1"/>
  <c r="AY890" i="1"/>
  <c r="AX890" i="1"/>
  <c r="AW890" i="1"/>
  <c r="AV890" i="1"/>
  <c r="AU890" i="1"/>
  <c r="AT890" i="1"/>
  <c r="AS890" i="1"/>
  <c r="AR890" i="1"/>
  <c r="AQ890" i="1"/>
  <c r="AP890" i="1"/>
  <c r="AO890" i="1"/>
  <c r="AN890" i="1"/>
  <c r="AM890" i="1"/>
  <c r="AL890" i="1"/>
  <c r="AK890" i="1"/>
  <c r="AJ890" i="1"/>
  <c r="AI890" i="1"/>
  <c r="AH890" i="1"/>
  <c r="AG890" i="1"/>
  <c r="AF890" i="1"/>
  <c r="AE890" i="1"/>
  <c r="AD890" i="1"/>
  <c r="AC890" i="1"/>
  <c r="AB890" i="1"/>
  <c r="AA890" i="1"/>
  <c r="Z890" i="1"/>
  <c r="Y890" i="1"/>
  <c r="X890" i="1"/>
  <c r="W890" i="1"/>
  <c r="V890" i="1"/>
  <c r="U890" i="1"/>
  <c r="T890" i="1"/>
  <c r="S890" i="1"/>
  <c r="Q890" i="1"/>
  <c r="P890" i="1"/>
  <c r="O890" i="1"/>
  <c r="DD889" i="1"/>
  <c r="DC889" i="1"/>
  <c r="DB889" i="1"/>
  <c r="DA889" i="1"/>
  <c r="CZ889" i="1"/>
  <c r="CY889" i="1"/>
  <c r="CX889" i="1"/>
  <c r="CW889" i="1"/>
  <c r="CV889" i="1"/>
  <c r="CU889" i="1"/>
  <c r="CT889" i="1"/>
  <c r="CS889" i="1"/>
  <c r="CR889" i="1"/>
  <c r="CQ889" i="1"/>
  <c r="CP889" i="1"/>
  <c r="CO889" i="1"/>
  <c r="CN889" i="1"/>
  <c r="CM889" i="1"/>
  <c r="CL889" i="1"/>
  <c r="CK889" i="1"/>
  <c r="CJ889" i="1"/>
  <c r="CI889" i="1"/>
  <c r="CH889" i="1"/>
  <c r="CG889" i="1"/>
  <c r="CF889" i="1"/>
  <c r="CE889" i="1"/>
  <c r="CD889" i="1"/>
  <c r="CC889" i="1"/>
  <c r="CB889" i="1"/>
  <c r="CA889" i="1"/>
  <c r="BZ889" i="1"/>
  <c r="BY889" i="1"/>
  <c r="BX889" i="1"/>
  <c r="BW889" i="1"/>
  <c r="BV889" i="1"/>
  <c r="BU889" i="1"/>
  <c r="BT889" i="1"/>
  <c r="BS889" i="1"/>
  <c r="BR889" i="1"/>
  <c r="BQ889" i="1"/>
  <c r="BP889" i="1"/>
  <c r="BO889" i="1"/>
  <c r="BN889" i="1"/>
  <c r="BM889" i="1"/>
  <c r="BL889" i="1"/>
  <c r="BK889" i="1"/>
  <c r="BJ889" i="1"/>
  <c r="BI889" i="1"/>
  <c r="BH889" i="1"/>
  <c r="BG889" i="1"/>
  <c r="BF889" i="1"/>
  <c r="BE889" i="1"/>
  <c r="BD889" i="1"/>
  <c r="BC889" i="1"/>
  <c r="BB889" i="1"/>
  <c r="BA889" i="1"/>
  <c r="AZ889" i="1"/>
  <c r="AY889" i="1"/>
  <c r="AX889" i="1"/>
  <c r="AW889" i="1"/>
  <c r="AV889" i="1"/>
  <c r="AU889" i="1"/>
  <c r="AT889" i="1"/>
  <c r="AS889" i="1"/>
  <c r="AR889" i="1"/>
  <c r="AQ889" i="1"/>
  <c r="AP889" i="1"/>
  <c r="AO889" i="1"/>
  <c r="AN889" i="1"/>
  <c r="AM889" i="1"/>
  <c r="AL889" i="1"/>
  <c r="AK889" i="1"/>
  <c r="AJ889" i="1"/>
  <c r="AI889" i="1"/>
  <c r="AH889" i="1"/>
  <c r="AG889" i="1"/>
  <c r="AF889" i="1"/>
  <c r="AE889" i="1"/>
  <c r="AD889" i="1"/>
  <c r="AC889" i="1"/>
  <c r="AB889" i="1"/>
  <c r="AA889" i="1"/>
  <c r="Z889" i="1"/>
  <c r="Y889" i="1"/>
  <c r="X889" i="1"/>
  <c r="W889" i="1"/>
  <c r="V889" i="1"/>
  <c r="U889" i="1"/>
  <c r="T889" i="1"/>
  <c r="S889" i="1"/>
  <c r="Q889" i="1"/>
  <c r="P889" i="1"/>
  <c r="O889" i="1"/>
  <c r="DD888" i="1"/>
  <c r="DC888" i="1"/>
  <c r="DB888" i="1"/>
  <c r="DA888" i="1"/>
  <c r="CZ888" i="1"/>
  <c r="CY888" i="1"/>
  <c r="CX888" i="1"/>
  <c r="CW888" i="1"/>
  <c r="CV888" i="1"/>
  <c r="CU888" i="1"/>
  <c r="CT888" i="1"/>
  <c r="CS888" i="1"/>
  <c r="CR888" i="1"/>
  <c r="CQ888" i="1"/>
  <c r="CP888" i="1"/>
  <c r="CO888" i="1"/>
  <c r="CN888" i="1"/>
  <c r="CM888" i="1"/>
  <c r="CL888" i="1"/>
  <c r="CK888" i="1"/>
  <c r="CJ888" i="1"/>
  <c r="CI888" i="1"/>
  <c r="CH888" i="1"/>
  <c r="CG888" i="1"/>
  <c r="CF888" i="1"/>
  <c r="CE888" i="1"/>
  <c r="CD888" i="1"/>
  <c r="CC888" i="1"/>
  <c r="CB888" i="1"/>
  <c r="CA888" i="1"/>
  <c r="BZ888" i="1"/>
  <c r="BY888" i="1"/>
  <c r="BX888" i="1"/>
  <c r="BW888" i="1"/>
  <c r="BV888" i="1"/>
  <c r="BU888" i="1"/>
  <c r="BT888" i="1"/>
  <c r="BS888" i="1"/>
  <c r="BR888" i="1"/>
  <c r="BQ888" i="1"/>
  <c r="BP888" i="1"/>
  <c r="BO888" i="1"/>
  <c r="BN888" i="1"/>
  <c r="BM888" i="1"/>
  <c r="BL888" i="1"/>
  <c r="BK888" i="1"/>
  <c r="BJ888" i="1"/>
  <c r="BI888" i="1"/>
  <c r="BH888" i="1"/>
  <c r="BG888" i="1"/>
  <c r="BF888" i="1"/>
  <c r="BE888" i="1"/>
  <c r="BD888" i="1"/>
  <c r="BC888" i="1"/>
  <c r="BB888" i="1"/>
  <c r="BA888" i="1"/>
  <c r="AZ888" i="1"/>
  <c r="AY888" i="1"/>
  <c r="AX888" i="1"/>
  <c r="AW888" i="1"/>
  <c r="AV888" i="1"/>
  <c r="AU888" i="1"/>
  <c r="AT888" i="1"/>
  <c r="AS888" i="1"/>
  <c r="AR888" i="1"/>
  <c r="AQ888" i="1"/>
  <c r="AP888" i="1"/>
  <c r="AO888" i="1"/>
  <c r="AN888" i="1"/>
  <c r="AM888" i="1"/>
  <c r="AL888" i="1"/>
  <c r="AK888" i="1"/>
  <c r="AJ888" i="1"/>
  <c r="AI888" i="1"/>
  <c r="AH888" i="1"/>
  <c r="AG888" i="1"/>
  <c r="AF888" i="1"/>
  <c r="AE888" i="1"/>
  <c r="AD888" i="1"/>
  <c r="AC888" i="1"/>
  <c r="AB888" i="1"/>
  <c r="AA888" i="1"/>
  <c r="Z888" i="1"/>
  <c r="Y888" i="1"/>
  <c r="X888" i="1"/>
  <c r="W888" i="1"/>
  <c r="V888" i="1"/>
  <c r="U888" i="1"/>
  <c r="T888" i="1"/>
  <c r="S888" i="1"/>
  <c r="Q888" i="1"/>
  <c r="P888" i="1"/>
  <c r="O888" i="1"/>
  <c r="DD887" i="1"/>
  <c r="DC887" i="1"/>
  <c r="DB887" i="1"/>
  <c r="DA887" i="1"/>
  <c r="CZ887" i="1"/>
  <c r="CY887" i="1"/>
  <c r="CX887" i="1"/>
  <c r="CW887" i="1"/>
  <c r="CV887" i="1"/>
  <c r="CU887" i="1"/>
  <c r="CT887" i="1"/>
  <c r="CS887" i="1"/>
  <c r="CR887" i="1"/>
  <c r="CQ887" i="1"/>
  <c r="CP887" i="1"/>
  <c r="CO887" i="1"/>
  <c r="CN887" i="1"/>
  <c r="CM887" i="1"/>
  <c r="CL887" i="1"/>
  <c r="CK887" i="1"/>
  <c r="CJ887" i="1"/>
  <c r="CI887" i="1"/>
  <c r="CH887" i="1"/>
  <c r="CG887" i="1"/>
  <c r="CF887" i="1"/>
  <c r="CE887" i="1"/>
  <c r="CD887" i="1"/>
  <c r="CC887" i="1"/>
  <c r="CB887" i="1"/>
  <c r="CA887" i="1"/>
  <c r="BZ887" i="1"/>
  <c r="BY887" i="1"/>
  <c r="BX887" i="1"/>
  <c r="BW887" i="1"/>
  <c r="BV887" i="1"/>
  <c r="BU887" i="1"/>
  <c r="BT887" i="1"/>
  <c r="BS887" i="1"/>
  <c r="BR887" i="1"/>
  <c r="BQ887" i="1"/>
  <c r="BP887" i="1"/>
  <c r="BO887" i="1"/>
  <c r="BN887" i="1"/>
  <c r="BM887" i="1"/>
  <c r="BL887" i="1"/>
  <c r="BK887" i="1"/>
  <c r="BJ887" i="1"/>
  <c r="BI887" i="1"/>
  <c r="BH887" i="1"/>
  <c r="BG887" i="1"/>
  <c r="BF887" i="1"/>
  <c r="BE887" i="1"/>
  <c r="BD887" i="1"/>
  <c r="BC887" i="1"/>
  <c r="BB887" i="1"/>
  <c r="BA887" i="1"/>
  <c r="AZ887" i="1"/>
  <c r="AY887" i="1"/>
  <c r="AX887" i="1"/>
  <c r="AW887" i="1"/>
  <c r="AV887" i="1"/>
  <c r="AU887" i="1"/>
  <c r="AT887" i="1"/>
  <c r="AS887" i="1"/>
  <c r="AR887" i="1"/>
  <c r="AQ887" i="1"/>
  <c r="AP887" i="1"/>
  <c r="AO887" i="1"/>
  <c r="AN887" i="1"/>
  <c r="AM887" i="1"/>
  <c r="AL887" i="1"/>
  <c r="AK887" i="1"/>
  <c r="AJ887" i="1"/>
  <c r="AI887" i="1"/>
  <c r="AH887" i="1"/>
  <c r="AG887" i="1"/>
  <c r="AF887" i="1"/>
  <c r="AE887" i="1"/>
  <c r="AD887" i="1"/>
  <c r="AC887" i="1"/>
  <c r="AB887" i="1"/>
  <c r="AA887" i="1"/>
  <c r="Z887" i="1"/>
  <c r="Y887" i="1"/>
  <c r="X887" i="1"/>
  <c r="W887" i="1"/>
  <c r="V887" i="1"/>
  <c r="U887" i="1"/>
  <c r="T887" i="1"/>
  <c r="S887" i="1"/>
  <c r="Q887" i="1"/>
  <c r="P887" i="1"/>
  <c r="O887" i="1"/>
  <c r="DD886" i="1"/>
  <c r="DC886" i="1"/>
  <c r="DB886" i="1"/>
  <c r="DA886" i="1"/>
  <c r="CZ886" i="1"/>
  <c r="CY886" i="1"/>
  <c r="CX886" i="1"/>
  <c r="CW886" i="1"/>
  <c r="CV886" i="1"/>
  <c r="CU886" i="1"/>
  <c r="CT886" i="1"/>
  <c r="CS886" i="1"/>
  <c r="CR886" i="1"/>
  <c r="CQ886" i="1"/>
  <c r="CP886" i="1"/>
  <c r="CO886" i="1"/>
  <c r="CN886" i="1"/>
  <c r="CM886" i="1"/>
  <c r="CL886" i="1"/>
  <c r="CK886" i="1"/>
  <c r="CJ886" i="1"/>
  <c r="CI886" i="1"/>
  <c r="CH886" i="1"/>
  <c r="CG886" i="1"/>
  <c r="CF886" i="1"/>
  <c r="CE886" i="1"/>
  <c r="CD886" i="1"/>
  <c r="CC886" i="1"/>
  <c r="CB886" i="1"/>
  <c r="CA886" i="1"/>
  <c r="BZ886" i="1"/>
  <c r="BY886" i="1"/>
  <c r="BX886" i="1"/>
  <c r="BW886" i="1"/>
  <c r="BV886" i="1"/>
  <c r="BU886" i="1"/>
  <c r="BT886" i="1"/>
  <c r="BS886" i="1"/>
  <c r="BR886" i="1"/>
  <c r="BQ886" i="1"/>
  <c r="BP886" i="1"/>
  <c r="BO886" i="1"/>
  <c r="BN886" i="1"/>
  <c r="BM886" i="1"/>
  <c r="BL886" i="1"/>
  <c r="BK886" i="1"/>
  <c r="BJ886" i="1"/>
  <c r="BI886" i="1"/>
  <c r="BH886" i="1"/>
  <c r="BG886" i="1"/>
  <c r="BF886" i="1"/>
  <c r="BE886" i="1"/>
  <c r="BD886" i="1"/>
  <c r="BC886" i="1"/>
  <c r="BB886" i="1"/>
  <c r="BA886" i="1"/>
  <c r="AZ886" i="1"/>
  <c r="AY886" i="1"/>
  <c r="AX886" i="1"/>
  <c r="AW886" i="1"/>
  <c r="AV886" i="1"/>
  <c r="AU886" i="1"/>
  <c r="AT886" i="1"/>
  <c r="AS886" i="1"/>
  <c r="AR886" i="1"/>
  <c r="AQ886" i="1"/>
  <c r="AP886" i="1"/>
  <c r="AO886" i="1"/>
  <c r="AN886" i="1"/>
  <c r="AM886" i="1"/>
  <c r="AL886" i="1"/>
  <c r="AK886" i="1"/>
  <c r="AJ886" i="1"/>
  <c r="AI886" i="1"/>
  <c r="AH886" i="1"/>
  <c r="AG886" i="1"/>
  <c r="AF886" i="1"/>
  <c r="AE886" i="1"/>
  <c r="AD886" i="1"/>
  <c r="AC886" i="1"/>
  <c r="AB886" i="1"/>
  <c r="AA886" i="1"/>
  <c r="Z886" i="1"/>
  <c r="Y886" i="1"/>
  <c r="X886" i="1"/>
  <c r="W886" i="1"/>
  <c r="V886" i="1"/>
  <c r="U886" i="1"/>
  <c r="T886" i="1"/>
  <c r="S886" i="1"/>
  <c r="Q886" i="1"/>
  <c r="P886" i="1"/>
  <c r="O886" i="1"/>
  <c r="DD885" i="1"/>
  <c r="DC885" i="1"/>
  <c r="DB885" i="1"/>
  <c r="DA885" i="1"/>
  <c r="CZ885" i="1"/>
  <c r="CY885" i="1"/>
  <c r="CX885" i="1"/>
  <c r="CW885" i="1"/>
  <c r="CV885" i="1"/>
  <c r="CU885" i="1"/>
  <c r="CT885" i="1"/>
  <c r="CS885" i="1"/>
  <c r="CR885" i="1"/>
  <c r="CQ885" i="1"/>
  <c r="CP885" i="1"/>
  <c r="CO885" i="1"/>
  <c r="CN885" i="1"/>
  <c r="CM885" i="1"/>
  <c r="CL885" i="1"/>
  <c r="CK885" i="1"/>
  <c r="CJ885" i="1"/>
  <c r="CI885" i="1"/>
  <c r="CH885" i="1"/>
  <c r="CG885" i="1"/>
  <c r="CF885" i="1"/>
  <c r="CE885" i="1"/>
  <c r="CD885" i="1"/>
  <c r="CC885" i="1"/>
  <c r="CB885" i="1"/>
  <c r="CA885" i="1"/>
  <c r="BZ885" i="1"/>
  <c r="BY885" i="1"/>
  <c r="BX885" i="1"/>
  <c r="BW885" i="1"/>
  <c r="BV885" i="1"/>
  <c r="BU885" i="1"/>
  <c r="BT885" i="1"/>
  <c r="BS885" i="1"/>
  <c r="BR885" i="1"/>
  <c r="BQ885" i="1"/>
  <c r="BP885" i="1"/>
  <c r="BO885" i="1"/>
  <c r="BN885" i="1"/>
  <c r="BM885" i="1"/>
  <c r="BL885" i="1"/>
  <c r="BK885" i="1"/>
  <c r="BJ885" i="1"/>
  <c r="BI885" i="1"/>
  <c r="BH885" i="1"/>
  <c r="BG885" i="1"/>
  <c r="BF885" i="1"/>
  <c r="BE885" i="1"/>
  <c r="BD885" i="1"/>
  <c r="BC885" i="1"/>
  <c r="BB885" i="1"/>
  <c r="BA885" i="1"/>
  <c r="AZ885" i="1"/>
  <c r="AY885" i="1"/>
  <c r="AX885" i="1"/>
  <c r="AW885" i="1"/>
  <c r="AV885" i="1"/>
  <c r="AU885" i="1"/>
  <c r="AT885" i="1"/>
  <c r="AS885" i="1"/>
  <c r="AR885" i="1"/>
  <c r="AQ885" i="1"/>
  <c r="AP885" i="1"/>
  <c r="AO885" i="1"/>
  <c r="AN885" i="1"/>
  <c r="AM885" i="1"/>
  <c r="AL885" i="1"/>
  <c r="AK885" i="1"/>
  <c r="AJ885" i="1"/>
  <c r="AI885" i="1"/>
  <c r="AH885" i="1"/>
  <c r="AG885" i="1"/>
  <c r="AF885" i="1"/>
  <c r="AE885" i="1"/>
  <c r="AD885" i="1"/>
  <c r="AC885" i="1"/>
  <c r="AB885" i="1"/>
  <c r="AA885" i="1"/>
  <c r="Z885" i="1"/>
  <c r="Y885" i="1"/>
  <c r="X885" i="1"/>
  <c r="W885" i="1"/>
  <c r="V885" i="1"/>
  <c r="U885" i="1"/>
  <c r="T885" i="1"/>
  <c r="S885" i="1"/>
  <c r="Q885" i="1"/>
  <c r="P885" i="1"/>
  <c r="O885" i="1"/>
  <c r="DD884" i="1"/>
  <c r="DC884" i="1"/>
  <c r="DB884" i="1"/>
  <c r="DA884" i="1"/>
  <c r="CZ884" i="1"/>
  <c r="CY884" i="1"/>
  <c r="CX884" i="1"/>
  <c r="CW884" i="1"/>
  <c r="CV884" i="1"/>
  <c r="CU884" i="1"/>
  <c r="CT884" i="1"/>
  <c r="CS884" i="1"/>
  <c r="CR884" i="1"/>
  <c r="CQ884" i="1"/>
  <c r="CP884" i="1"/>
  <c r="CO884" i="1"/>
  <c r="CN884" i="1"/>
  <c r="CM884" i="1"/>
  <c r="CL884" i="1"/>
  <c r="CK884" i="1"/>
  <c r="CJ884" i="1"/>
  <c r="CI884" i="1"/>
  <c r="CH884" i="1"/>
  <c r="CG884" i="1"/>
  <c r="CF884" i="1"/>
  <c r="CE884" i="1"/>
  <c r="CD884" i="1"/>
  <c r="CC884" i="1"/>
  <c r="CB884" i="1"/>
  <c r="CA884" i="1"/>
  <c r="BZ884" i="1"/>
  <c r="BY884" i="1"/>
  <c r="BX884" i="1"/>
  <c r="BW884" i="1"/>
  <c r="BV884" i="1"/>
  <c r="BU884" i="1"/>
  <c r="BT884" i="1"/>
  <c r="BS884" i="1"/>
  <c r="BR884" i="1"/>
  <c r="BQ884" i="1"/>
  <c r="BP884" i="1"/>
  <c r="BO884" i="1"/>
  <c r="BN884" i="1"/>
  <c r="BM884" i="1"/>
  <c r="BL884" i="1"/>
  <c r="BK884" i="1"/>
  <c r="BJ884" i="1"/>
  <c r="BI884" i="1"/>
  <c r="BH884" i="1"/>
  <c r="BG884" i="1"/>
  <c r="BF884" i="1"/>
  <c r="BE884" i="1"/>
  <c r="BD884" i="1"/>
  <c r="BC884" i="1"/>
  <c r="BB884" i="1"/>
  <c r="BA884" i="1"/>
  <c r="AZ884" i="1"/>
  <c r="AY884" i="1"/>
  <c r="AX884" i="1"/>
  <c r="AW884" i="1"/>
  <c r="AV884" i="1"/>
  <c r="AU884" i="1"/>
  <c r="AT884" i="1"/>
  <c r="AS884" i="1"/>
  <c r="AR884" i="1"/>
  <c r="AQ884" i="1"/>
  <c r="AP884" i="1"/>
  <c r="AO884" i="1"/>
  <c r="AN884" i="1"/>
  <c r="AM884" i="1"/>
  <c r="AL884" i="1"/>
  <c r="AK884" i="1"/>
  <c r="AJ884" i="1"/>
  <c r="AI884" i="1"/>
  <c r="AH884" i="1"/>
  <c r="AG884" i="1"/>
  <c r="AF884" i="1"/>
  <c r="AE884" i="1"/>
  <c r="AD884" i="1"/>
  <c r="AC884" i="1"/>
  <c r="AB884" i="1"/>
  <c r="AA884" i="1"/>
  <c r="Z884" i="1"/>
  <c r="Y884" i="1"/>
  <c r="X884" i="1"/>
  <c r="W884" i="1"/>
  <c r="V884" i="1"/>
  <c r="U884" i="1"/>
  <c r="T884" i="1"/>
  <c r="S884" i="1"/>
  <c r="Q884" i="1"/>
  <c r="P884" i="1"/>
  <c r="O884" i="1"/>
  <c r="DD878" i="1"/>
  <c r="DC878" i="1"/>
  <c r="DB878" i="1"/>
  <c r="DA878" i="1"/>
  <c r="CZ878" i="1"/>
  <c r="CY878" i="1"/>
  <c r="CX878" i="1"/>
  <c r="CW878" i="1"/>
  <c r="CV878" i="1"/>
  <c r="CU878" i="1"/>
  <c r="CT878" i="1"/>
  <c r="CS878" i="1"/>
  <c r="CR878" i="1"/>
  <c r="CQ878" i="1"/>
  <c r="CP878" i="1"/>
  <c r="CO878" i="1"/>
  <c r="CN878" i="1"/>
  <c r="CM878" i="1"/>
  <c r="CL878" i="1"/>
  <c r="CK878" i="1"/>
  <c r="CJ878" i="1"/>
  <c r="CI878" i="1"/>
  <c r="CH878" i="1"/>
  <c r="CG878" i="1"/>
  <c r="CF878" i="1"/>
  <c r="CE878" i="1"/>
  <c r="CD878" i="1"/>
  <c r="CC878" i="1"/>
  <c r="CB878" i="1"/>
  <c r="CA878" i="1"/>
  <c r="BZ878" i="1"/>
  <c r="BY878" i="1"/>
  <c r="BX878" i="1"/>
  <c r="BW878" i="1"/>
  <c r="BV878" i="1"/>
  <c r="BU878" i="1"/>
  <c r="BT878" i="1"/>
  <c r="BS878" i="1"/>
  <c r="BR878" i="1"/>
  <c r="BQ878" i="1"/>
  <c r="BP878" i="1"/>
  <c r="BO878" i="1"/>
  <c r="BN878" i="1"/>
  <c r="BM878" i="1"/>
  <c r="BL878" i="1"/>
  <c r="BK878" i="1"/>
  <c r="BJ878" i="1"/>
  <c r="BI878" i="1"/>
  <c r="BH878" i="1"/>
  <c r="BG878" i="1"/>
  <c r="BF878" i="1"/>
  <c r="BE878" i="1"/>
  <c r="BD878" i="1"/>
  <c r="BC878" i="1"/>
  <c r="BB878" i="1"/>
  <c r="BA878" i="1"/>
  <c r="AZ878" i="1"/>
  <c r="AY878" i="1"/>
  <c r="AX878" i="1"/>
  <c r="AW878" i="1"/>
  <c r="AV878" i="1"/>
  <c r="AU878" i="1"/>
  <c r="AT878" i="1"/>
  <c r="AS878" i="1"/>
  <c r="AR878" i="1"/>
  <c r="AQ878" i="1"/>
  <c r="AP878" i="1"/>
  <c r="AO878" i="1"/>
  <c r="AN878" i="1"/>
  <c r="AM878" i="1"/>
  <c r="AL878" i="1"/>
  <c r="AK878" i="1"/>
  <c r="AJ878" i="1"/>
  <c r="AI878" i="1"/>
  <c r="AH878" i="1"/>
  <c r="AG878" i="1"/>
  <c r="AF878" i="1"/>
  <c r="AE878" i="1"/>
  <c r="AD878" i="1"/>
  <c r="AC878" i="1"/>
  <c r="AB878" i="1"/>
  <c r="AA878" i="1"/>
  <c r="Z878" i="1"/>
  <c r="Y878" i="1"/>
  <c r="X878" i="1"/>
  <c r="W878" i="1"/>
  <c r="V878" i="1"/>
  <c r="U878" i="1"/>
  <c r="T878" i="1"/>
  <c r="S878" i="1"/>
  <c r="Q878" i="1"/>
  <c r="P878" i="1"/>
  <c r="O878" i="1"/>
  <c r="DD883" i="1"/>
  <c r="DC883" i="1"/>
  <c r="DB883" i="1"/>
  <c r="DA883" i="1"/>
  <c r="CZ883" i="1"/>
  <c r="CY883" i="1"/>
  <c r="CX883" i="1"/>
  <c r="CW883" i="1"/>
  <c r="CV883" i="1"/>
  <c r="CU883" i="1"/>
  <c r="CT883" i="1"/>
  <c r="CS883" i="1"/>
  <c r="CR883" i="1"/>
  <c r="CQ883" i="1"/>
  <c r="CP883" i="1"/>
  <c r="CO883" i="1"/>
  <c r="CN883" i="1"/>
  <c r="CM883" i="1"/>
  <c r="CL883" i="1"/>
  <c r="CK883" i="1"/>
  <c r="CJ883" i="1"/>
  <c r="CI883" i="1"/>
  <c r="CH883" i="1"/>
  <c r="CG883" i="1"/>
  <c r="CF883" i="1"/>
  <c r="CE883" i="1"/>
  <c r="CD883" i="1"/>
  <c r="CC883" i="1"/>
  <c r="CB883" i="1"/>
  <c r="CA883" i="1"/>
  <c r="BZ883" i="1"/>
  <c r="BY883" i="1"/>
  <c r="BX883" i="1"/>
  <c r="BW883" i="1"/>
  <c r="BV883" i="1"/>
  <c r="BU883" i="1"/>
  <c r="BT883" i="1"/>
  <c r="BS883" i="1"/>
  <c r="BR883" i="1"/>
  <c r="BQ883" i="1"/>
  <c r="BP883" i="1"/>
  <c r="BO883" i="1"/>
  <c r="BN883" i="1"/>
  <c r="BM883" i="1"/>
  <c r="BL883" i="1"/>
  <c r="BK883" i="1"/>
  <c r="BJ883" i="1"/>
  <c r="BI883" i="1"/>
  <c r="BH883" i="1"/>
  <c r="BG883" i="1"/>
  <c r="BF883" i="1"/>
  <c r="BE883" i="1"/>
  <c r="BD883" i="1"/>
  <c r="BC883" i="1"/>
  <c r="BB883" i="1"/>
  <c r="BA883" i="1"/>
  <c r="AZ883" i="1"/>
  <c r="AY883" i="1"/>
  <c r="AX883" i="1"/>
  <c r="AW883" i="1"/>
  <c r="AV883" i="1"/>
  <c r="AU883" i="1"/>
  <c r="AT883" i="1"/>
  <c r="AS883" i="1"/>
  <c r="AR883" i="1"/>
  <c r="AQ883" i="1"/>
  <c r="AP883" i="1"/>
  <c r="AO883" i="1"/>
  <c r="AN883" i="1"/>
  <c r="AM883" i="1"/>
  <c r="AL883" i="1"/>
  <c r="AK883" i="1"/>
  <c r="AJ883" i="1"/>
  <c r="AI883" i="1"/>
  <c r="AH883" i="1"/>
  <c r="AG883" i="1"/>
  <c r="AF883" i="1"/>
  <c r="AE883" i="1"/>
  <c r="AD883" i="1"/>
  <c r="AC883" i="1"/>
  <c r="AB883" i="1"/>
  <c r="AA883" i="1"/>
  <c r="Z883" i="1"/>
  <c r="Y883" i="1"/>
  <c r="X883" i="1"/>
  <c r="W883" i="1"/>
  <c r="V883" i="1"/>
  <c r="U883" i="1"/>
  <c r="T883" i="1"/>
  <c r="S883" i="1"/>
  <c r="Q883" i="1"/>
  <c r="P883" i="1"/>
  <c r="O883" i="1"/>
  <c r="DD882" i="1"/>
  <c r="DC882" i="1"/>
  <c r="DB882" i="1"/>
  <c r="DA882" i="1"/>
  <c r="CZ882" i="1"/>
  <c r="CY882" i="1"/>
  <c r="CX882" i="1"/>
  <c r="CW882" i="1"/>
  <c r="CV882" i="1"/>
  <c r="CU882" i="1"/>
  <c r="CT882" i="1"/>
  <c r="CS882" i="1"/>
  <c r="CR882" i="1"/>
  <c r="CQ882" i="1"/>
  <c r="CP882" i="1"/>
  <c r="CO882" i="1"/>
  <c r="CN882" i="1"/>
  <c r="CM882" i="1"/>
  <c r="CL882" i="1"/>
  <c r="CK882" i="1"/>
  <c r="CJ882" i="1"/>
  <c r="CI882" i="1"/>
  <c r="CH882" i="1"/>
  <c r="CG882" i="1"/>
  <c r="CF882" i="1"/>
  <c r="CE882" i="1"/>
  <c r="CD882" i="1"/>
  <c r="CC882" i="1"/>
  <c r="CB882" i="1"/>
  <c r="CA882" i="1"/>
  <c r="BZ882" i="1"/>
  <c r="BY882" i="1"/>
  <c r="BX882" i="1"/>
  <c r="BW882" i="1"/>
  <c r="BV882" i="1"/>
  <c r="BU882" i="1"/>
  <c r="BT882" i="1"/>
  <c r="BS882" i="1"/>
  <c r="BR882" i="1"/>
  <c r="BQ882" i="1"/>
  <c r="BP882" i="1"/>
  <c r="BO882" i="1"/>
  <c r="BN882" i="1"/>
  <c r="BM882" i="1"/>
  <c r="BL882" i="1"/>
  <c r="BK882" i="1"/>
  <c r="BJ882" i="1"/>
  <c r="BI882" i="1"/>
  <c r="BH882" i="1"/>
  <c r="BG882" i="1"/>
  <c r="BF882" i="1"/>
  <c r="BE882" i="1"/>
  <c r="BD882" i="1"/>
  <c r="BC882" i="1"/>
  <c r="BB882" i="1"/>
  <c r="BA882" i="1"/>
  <c r="AZ882" i="1"/>
  <c r="AY882" i="1"/>
  <c r="AX882" i="1"/>
  <c r="AW882" i="1"/>
  <c r="AV882" i="1"/>
  <c r="AU882" i="1"/>
  <c r="AT882" i="1"/>
  <c r="AS882" i="1"/>
  <c r="AR882" i="1"/>
  <c r="AQ882" i="1"/>
  <c r="AP882" i="1"/>
  <c r="AO882" i="1"/>
  <c r="AN882" i="1"/>
  <c r="AM882" i="1"/>
  <c r="AL882" i="1"/>
  <c r="AK882" i="1"/>
  <c r="AJ882" i="1"/>
  <c r="AI882" i="1"/>
  <c r="AH882" i="1"/>
  <c r="AG882" i="1"/>
  <c r="AF882" i="1"/>
  <c r="AE882" i="1"/>
  <c r="AD882" i="1"/>
  <c r="AC882" i="1"/>
  <c r="AB882" i="1"/>
  <c r="AA882" i="1"/>
  <c r="Z882" i="1"/>
  <c r="Y882" i="1"/>
  <c r="X882" i="1"/>
  <c r="W882" i="1"/>
  <c r="V882" i="1"/>
  <c r="U882" i="1"/>
  <c r="T882" i="1"/>
  <c r="S882" i="1"/>
  <c r="Q882" i="1"/>
  <c r="P882" i="1"/>
  <c r="O882" i="1"/>
  <c r="DD881" i="1"/>
  <c r="DC881" i="1"/>
  <c r="DB881" i="1"/>
  <c r="DA881" i="1"/>
  <c r="CZ881" i="1"/>
  <c r="CY881" i="1"/>
  <c r="CX881" i="1"/>
  <c r="CW881" i="1"/>
  <c r="CV881" i="1"/>
  <c r="CU881" i="1"/>
  <c r="CT881" i="1"/>
  <c r="CS881" i="1"/>
  <c r="CR881" i="1"/>
  <c r="CQ881" i="1"/>
  <c r="CP881" i="1"/>
  <c r="CO881" i="1"/>
  <c r="CN881" i="1"/>
  <c r="CM881" i="1"/>
  <c r="CL881" i="1"/>
  <c r="CK881" i="1"/>
  <c r="CJ881" i="1"/>
  <c r="CI881" i="1"/>
  <c r="CH881" i="1"/>
  <c r="CG881" i="1"/>
  <c r="CF881" i="1"/>
  <c r="CE881" i="1"/>
  <c r="CD881" i="1"/>
  <c r="CC881" i="1"/>
  <c r="CB881" i="1"/>
  <c r="CA881" i="1"/>
  <c r="BZ881" i="1"/>
  <c r="BY881" i="1"/>
  <c r="BX881" i="1"/>
  <c r="BW881" i="1"/>
  <c r="BV881" i="1"/>
  <c r="BU881" i="1"/>
  <c r="BT881" i="1"/>
  <c r="BS881" i="1"/>
  <c r="BR881" i="1"/>
  <c r="BQ881" i="1"/>
  <c r="BP881" i="1"/>
  <c r="BO881" i="1"/>
  <c r="BN881" i="1"/>
  <c r="BM881" i="1"/>
  <c r="BL881" i="1"/>
  <c r="BK881" i="1"/>
  <c r="BJ881" i="1"/>
  <c r="BI881" i="1"/>
  <c r="BH881" i="1"/>
  <c r="BG881" i="1"/>
  <c r="BF881" i="1"/>
  <c r="BE881" i="1"/>
  <c r="BD881" i="1"/>
  <c r="BC881" i="1"/>
  <c r="BB881" i="1"/>
  <c r="BA881" i="1"/>
  <c r="AZ881" i="1"/>
  <c r="AY881" i="1"/>
  <c r="AX881" i="1"/>
  <c r="AW881" i="1"/>
  <c r="AV881" i="1"/>
  <c r="AU881" i="1"/>
  <c r="AT881" i="1"/>
  <c r="AS881" i="1"/>
  <c r="AR881" i="1"/>
  <c r="AQ881" i="1"/>
  <c r="AP881" i="1"/>
  <c r="AO881" i="1"/>
  <c r="AN881" i="1"/>
  <c r="AM881" i="1"/>
  <c r="AL881" i="1"/>
  <c r="AK881" i="1"/>
  <c r="AJ881" i="1"/>
  <c r="AI881" i="1"/>
  <c r="AH881" i="1"/>
  <c r="AG881" i="1"/>
  <c r="AF881" i="1"/>
  <c r="AE881" i="1"/>
  <c r="AD881" i="1"/>
  <c r="AC881" i="1"/>
  <c r="AB881" i="1"/>
  <c r="AA881" i="1"/>
  <c r="Z881" i="1"/>
  <c r="Y881" i="1"/>
  <c r="X881" i="1"/>
  <c r="W881" i="1"/>
  <c r="V881" i="1"/>
  <c r="U881" i="1"/>
  <c r="T881" i="1"/>
  <c r="S881" i="1"/>
  <c r="Q881" i="1"/>
  <c r="P881" i="1"/>
  <c r="O881" i="1"/>
  <c r="DD880" i="1"/>
  <c r="DC880" i="1"/>
  <c r="DB880" i="1"/>
  <c r="DA880" i="1"/>
  <c r="CZ880" i="1"/>
  <c r="CY880" i="1"/>
  <c r="CX880" i="1"/>
  <c r="CW880" i="1"/>
  <c r="CV880" i="1"/>
  <c r="CU880" i="1"/>
  <c r="CT880" i="1"/>
  <c r="CS880" i="1"/>
  <c r="CR880" i="1"/>
  <c r="CQ880" i="1"/>
  <c r="CP880" i="1"/>
  <c r="CO880" i="1"/>
  <c r="CN880" i="1"/>
  <c r="CM880" i="1"/>
  <c r="CL880" i="1"/>
  <c r="CK880" i="1"/>
  <c r="CJ880" i="1"/>
  <c r="CI880" i="1"/>
  <c r="CH880" i="1"/>
  <c r="CG880" i="1"/>
  <c r="CF880" i="1"/>
  <c r="CE880" i="1"/>
  <c r="CD880" i="1"/>
  <c r="CC880" i="1"/>
  <c r="CB880" i="1"/>
  <c r="CA880" i="1"/>
  <c r="BZ880" i="1"/>
  <c r="BY880" i="1"/>
  <c r="BX880" i="1"/>
  <c r="BW880" i="1"/>
  <c r="BV880" i="1"/>
  <c r="BU880" i="1"/>
  <c r="BT880" i="1"/>
  <c r="BS880" i="1"/>
  <c r="BR880" i="1"/>
  <c r="BQ880" i="1"/>
  <c r="BP880" i="1"/>
  <c r="BO880" i="1"/>
  <c r="BN880" i="1"/>
  <c r="BM880" i="1"/>
  <c r="BL880" i="1"/>
  <c r="BK880" i="1"/>
  <c r="BJ880" i="1"/>
  <c r="BI880" i="1"/>
  <c r="BH880" i="1"/>
  <c r="BG880" i="1"/>
  <c r="BF880" i="1"/>
  <c r="BE880" i="1"/>
  <c r="BD880" i="1"/>
  <c r="BC880" i="1"/>
  <c r="BB880" i="1"/>
  <c r="BA880" i="1"/>
  <c r="AZ880" i="1"/>
  <c r="AY880" i="1"/>
  <c r="AX880" i="1"/>
  <c r="AW880" i="1"/>
  <c r="AV880" i="1"/>
  <c r="AU880" i="1"/>
  <c r="AT880" i="1"/>
  <c r="AS880" i="1"/>
  <c r="AR880" i="1"/>
  <c r="AQ880" i="1"/>
  <c r="AP880" i="1"/>
  <c r="AO880" i="1"/>
  <c r="AN880" i="1"/>
  <c r="AM880" i="1"/>
  <c r="AL880" i="1"/>
  <c r="AK880" i="1"/>
  <c r="AJ880" i="1"/>
  <c r="AI880" i="1"/>
  <c r="AH880" i="1"/>
  <c r="AG880" i="1"/>
  <c r="AF880" i="1"/>
  <c r="AE880" i="1"/>
  <c r="AD880" i="1"/>
  <c r="AC880" i="1"/>
  <c r="AB880" i="1"/>
  <c r="AA880" i="1"/>
  <c r="Z880" i="1"/>
  <c r="Y880" i="1"/>
  <c r="X880" i="1"/>
  <c r="W880" i="1"/>
  <c r="V880" i="1"/>
  <c r="U880" i="1"/>
  <c r="T880" i="1"/>
  <c r="S880" i="1"/>
  <c r="Q880" i="1"/>
  <c r="P880" i="1"/>
  <c r="O880" i="1"/>
  <c r="DD879" i="1"/>
  <c r="DC879" i="1"/>
  <c r="DB879" i="1"/>
  <c r="DA879" i="1"/>
  <c r="CZ879" i="1"/>
  <c r="CY879" i="1"/>
  <c r="CX879" i="1"/>
  <c r="CW879" i="1"/>
  <c r="CV879" i="1"/>
  <c r="CU879" i="1"/>
  <c r="CT879" i="1"/>
  <c r="CS879" i="1"/>
  <c r="CR879" i="1"/>
  <c r="CQ879" i="1"/>
  <c r="CP879" i="1"/>
  <c r="CO879" i="1"/>
  <c r="CN879" i="1"/>
  <c r="CM879" i="1"/>
  <c r="CL879" i="1"/>
  <c r="CK879" i="1"/>
  <c r="CJ879" i="1"/>
  <c r="CI879" i="1"/>
  <c r="CH879" i="1"/>
  <c r="CG879" i="1"/>
  <c r="CF879" i="1"/>
  <c r="CE879" i="1"/>
  <c r="CD879" i="1"/>
  <c r="CC879" i="1"/>
  <c r="CB879" i="1"/>
  <c r="CA879" i="1"/>
  <c r="BZ879" i="1"/>
  <c r="BY879" i="1"/>
  <c r="BX879" i="1"/>
  <c r="BW879" i="1"/>
  <c r="BV879" i="1"/>
  <c r="BU879" i="1"/>
  <c r="BT879" i="1"/>
  <c r="BS879" i="1"/>
  <c r="BR879" i="1"/>
  <c r="BQ879" i="1"/>
  <c r="BP879" i="1"/>
  <c r="BO879" i="1"/>
  <c r="BN879" i="1"/>
  <c r="BM879" i="1"/>
  <c r="BL879" i="1"/>
  <c r="BK879" i="1"/>
  <c r="BJ879" i="1"/>
  <c r="BI879" i="1"/>
  <c r="BH879" i="1"/>
  <c r="BG879" i="1"/>
  <c r="BF879" i="1"/>
  <c r="BE879" i="1"/>
  <c r="BD879" i="1"/>
  <c r="BC879" i="1"/>
  <c r="BB879" i="1"/>
  <c r="BA879" i="1"/>
  <c r="AZ879" i="1"/>
  <c r="AY879" i="1"/>
  <c r="AX879" i="1"/>
  <c r="AW879" i="1"/>
  <c r="AV879" i="1"/>
  <c r="AU879" i="1"/>
  <c r="AT879" i="1"/>
  <c r="AS879" i="1"/>
  <c r="AR879" i="1"/>
  <c r="AQ879" i="1"/>
  <c r="AP879" i="1"/>
  <c r="AO879" i="1"/>
  <c r="AN879" i="1"/>
  <c r="AM879" i="1"/>
  <c r="AL879" i="1"/>
  <c r="AK879" i="1"/>
  <c r="AJ879" i="1"/>
  <c r="AI879" i="1"/>
  <c r="AH879" i="1"/>
  <c r="AG879" i="1"/>
  <c r="AF879" i="1"/>
  <c r="AE879" i="1"/>
  <c r="AD879" i="1"/>
  <c r="AC879" i="1"/>
  <c r="AB879" i="1"/>
  <c r="AA879" i="1"/>
  <c r="Z879" i="1"/>
  <c r="Y879" i="1"/>
  <c r="X879" i="1"/>
  <c r="W879" i="1"/>
  <c r="V879" i="1"/>
  <c r="U879" i="1"/>
  <c r="T879" i="1"/>
  <c r="S879" i="1"/>
  <c r="Q879" i="1"/>
  <c r="P879" i="1"/>
  <c r="O879" i="1"/>
  <c r="DD1372" i="1"/>
  <c r="DC1372" i="1"/>
  <c r="DB1372" i="1"/>
  <c r="DA1372" i="1"/>
  <c r="CZ1372" i="1"/>
  <c r="CY1372" i="1"/>
  <c r="CX1372" i="1"/>
  <c r="CW1372" i="1"/>
  <c r="CV1372" i="1"/>
  <c r="CU1372" i="1"/>
  <c r="CT1372" i="1"/>
  <c r="CS1372" i="1"/>
  <c r="CR1372" i="1"/>
  <c r="CQ1372" i="1"/>
  <c r="CP1372" i="1"/>
  <c r="CO1372" i="1"/>
  <c r="CN1372" i="1"/>
  <c r="CM1372" i="1"/>
  <c r="CL1372" i="1"/>
  <c r="CK1372" i="1"/>
  <c r="CJ1372" i="1"/>
  <c r="CI1372" i="1"/>
  <c r="CH1372" i="1"/>
  <c r="CG1372" i="1"/>
  <c r="CF1372" i="1"/>
  <c r="CE1372" i="1"/>
  <c r="CD1372" i="1"/>
  <c r="CC1372" i="1"/>
  <c r="CB1372" i="1"/>
  <c r="CA1372" i="1"/>
  <c r="BZ1372" i="1"/>
  <c r="BY1372" i="1"/>
  <c r="BX1372" i="1"/>
  <c r="BW1372" i="1"/>
  <c r="BV1372" i="1"/>
  <c r="BU1372" i="1"/>
  <c r="BT1372" i="1"/>
  <c r="BS1372" i="1"/>
  <c r="BR1372" i="1"/>
  <c r="BQ1372" i="1"/>
  <c r="BP1372" i="1"/>
  <c r="BO1372" i="1"/>
  <c r="BN1372" i="1"/>
  <c r="BM1372" i="1"/>
  <c r="BL1372" i="1"/>
  <c r="BK1372" i="1"/>
  <c r="BJ1372" i="1"/>
  <c r="BI1372" i="1"/>
  <c r="BH1372" i="1"/>
  <c r="BG1372" i="1"/>
  <c r="BF1372" i="1"/>
  <c r="BE1372" i="1"/>
  <c r="BD1372" i="1"/>
  <c r="BC1372" i="1"/>
  <c r="BB1372" i="1"/>
  <c r="BA1372" i="1"/>
  <c r="AZ1372" i="1"/>
  <c r="AY1372" i="1"/>
  <c r="AX1372" i="1"/>
  <c r="AW1372" i="1"/>
  <c r="AV1372" i="1"/>
  <c r="AU1372" i="1"/>
  <c r="AT1372" i="1"/>
  <c r="AS1372" i="1"/>
  <c r="AR1372" i="1"/>
  <c r="AQ1372" i="1"/>
  <c r="AP1372" i="1"/>
  <c r="AO1372" i="1"/>
  <c r="AN1372" i="1"/>
  <c r="AM1372" i="1"/>
  <c r="AL1372" i="1"/>
  <c r="AK1372" i="1"/>
  <c r="AJ1372" i="1"/>
  <c r="AI1372" i="1"/>
  <c r="AH1372" i="1"/>
  <c r="AG1372" i="1"/>
  <c r="AF1372" i="1"/>
  <c r="AE1372" i="1"/>
  <c r="AD1372" i="1"/>
  <c r="AC1372" i="1"/>
  <c r="AB1372" i="1"/>
  <c r="AA1372" i="1"/>
  <c r="Z1372" i="1"/>
  <c r="Y1372" i="1"/>
  <c r="X1372" i="1"/>
  <c r="W1372" i="1"/>
  <c r="V1372" i="1"/>
  <c r="U1372" i="1"/>
  <c r="T1372" i="1"/>
  <c r="S1372" i="1"/>
  <c r="Q1372" i="1"/>
  <c r="P1372" i="1"/>
  <c r="O1372" i="1"/>
  <c r="DD1371" i="1"/>
  <c r="DC1371" i="1"/>
  <c r="DB1371" i="1"/>
  <c r="DA1371" i="1"/>
  <c r="CZ1371" i="1"/>
  <c r="CY1371" i="1"/>
  <c r="CX1371" i="1"/>
  <c r="CW1371" i="1"/>
  <c r="CV1371" i="1"/>
  <c r="CU1371" i="1"/>
  <c r="CT1371" i="1"/>
  <c r="CS1371" i="1"/>
  <c r="CR1371" i="1"/>
  <c r="CQ1371" i="1"/>
  <c r="CP1371" i="1"/>
  <c r="CO1371" i="1"/>
  <c r="CN1371" i="1"/>
  <c r="CM1371" i="1"/>
  <c r="CL1371" i="1"/>
  <c r="CK1371" i="1"/>
  <c r="CJ1371" i="1"/>
  <c r="CI1371" i="1"/>
  <c r="CH1371" i="1"/>
  <c r="CG1371" i="1"/>
  <c r="CF1371" i="1"/>
  <c r="CE1371" i="1"/>
  <c r="CD1371" i="1"/>
  <c r="CC1371" i="1"/>
  <c r="CB1371" i="1"/>
  <c r="CA1371" i="1"/>
  <c r="BZ1371" i="1"/>
  <c r="BY1371" i="1"/>
  <c r="BX1371" i="1"/>
  <c r="BW1371" i="1"/>
  <c r="BV1371" i="1"/>
  <c r="BU1371" i="1"/>
  <c r="BT1371" i="1"/>
  <c r="BS1371" i="1"/>
  <c r="BR1371" i="1"/>
  <c r="BQ1371" i="1"/>
  <c r="BP1371" i="1"/>
  <c r="BO1371" i="1"/>
  <c r="BN1371" i="1"/>
  <c r="BM1371" i="1"/>
  <c r="BL1371" i="1"/>
  <c r="BK1371" i="1"/>
  <c r="BJ1371" i="1"/>
  <c r="BI1371" i="1"/>
  <c r="BH1371" i="1"/>
  <c r="BG1371" i="1"/>
  <c r="BF1371" i="1"/>
  <c r="BE1371" i="1"/>
  <c r="BD1371" i="1"/>
  <c r="BC1371" i="1"/>
  <c r="BB1371" i="1"/>
  <c r="BA1371" i="1"/>
  <c r="AZ1371" i="1"/>
  <c r="AY1371" i="1"/>
  <c r="AX1371" i="1"/>
  <c r="AW1371" i="1"/>
  <c r="AV1371" i="1"/>
  <c r="AU1371" i="1"/>
  <c r="AT1371" i="1"/>
  <c r="AS1371" i="1"/>
  <c r="AR1371" i="1"/>
  <c r="AQ1371" i="1"/>
  <c r="AP1371" i="1"/>
  <c r="AO1371" i="1"/>
  <c r="AN1371" i="1"/>
  <c r="AM1371" i="1"/>
  <c r="AL1371" i="1"/>
  <c r="AK1371" i="1"/>
  <c r="AJ1371" i="1"/>
  <c r="AI1371" i="1"/>
  <c r="AH1371" i="1"/>
  <c r="AG1371" i="1"/>
  <c r="AF1371" i="1"/>
  <c r="AE1371" i="1"/>
  <c r="AD1371" i="1"/>
  <c r="AC1371" i="1"/>
  <c r="AB1371" i="1"/>
  <c r="AA1371" i="1"/>
  <c r="Z1371" i="1"/>
  <c r="Y1371" i="1"/>
  <c r="X1371" i="1"/>
  <c r="W1371" i="1"/>
  <c r="V1371" i="1"/>
  <c r="U1371" i="1"/>
  <c r="T1371" i="1"/>
  <c r="S1371" i="1"/>
  <c r="Q1371" i="1"/>
  <c r="P1371" i="1"/>
  <c r="O1371" i="1"/>
  <c r="DD1370" i="1"/>
  <c r="DC1370" i="1"/>
  <c r="DB1370" i="1"/>
  <c r="DA1370" i="1"/>
  <c r="CZ1370" i="1"/>
  <c r="CY1370" i="1"/>
  <c r="CX1370" i="1"/>
  <c r="CW1370" i="1"/>
  <c r="CV1370" i="1"/>
  <c r="CU1370" i="1"/>
  <c r="CT1370" i="1"/>
  <c r="CS1370" i="1"/>
  <c r="CR1370" i="1"/>
  <c r="CQ1370" i="1"/>
  <c r="CP1370" i="1"/>
  <c r="CO1370" i="1"/>
  <c r="CN1370" i="1"/>
  <c r="CM1370" i="1"/>
  <c r="CL1370" i="1"/>
  <c r="CK1370" i="1"/>
  <c r="CJ1370" i="1"/>
  <c r="CI1370" i="1"/>
  <c r="CH1370" i="1"/>
  <c r="CG1370" i="1"/>
  <c r="CF1370" i="1"/>
  <c r="CE1370" i="1"/>
  <c r="CD1370" i="1"/>
  <c r="CC1370" i="1"/>
  <c r="CB1370" i="1"/>
  <c r="CA1370" i="1"/>
  <c r="BZ1370" i="1"/>
  <c r="BY1370" i="1"/>
  <c r="BX1370" i="1"/>
  <c r="BW1370" i="1"/>
  <c r="BV1370" i="1"/>
  <c r="BU1370" i="1"/>
  <c r="BT1370" i="1"/>
  <c r="BS1370" i="1"/>
  <c r="BR1370" i="1"/>
  <c r="BQ1370" i="1"/>
  <c r="BP1370" i="1"/>
  <c r="BO1370" i="1"/>
  <c r="BN1370" i="1"/>
  <c r="BM1370" i="1"/>
  <c r="BL1370" i="1"/>
  <c r="BK1370" i="1"/>
  <c r="BJ1370" i="1"/>
  <c r="BI1370" i="1"/>
  <c r="BH1370" i="1"/>
  <c r="BG1370" i="1"/>
  <c r="BF1370" i="1"/>
  <c r="BE1370" i="1"/>
  <c r="BD1370" i="1"/>
  <c r="BC1370" i="1"/>
  <c r="BB1370" i="1"/>
  <c r="BA1370" i="1"/>
  <c r="AZ1370" i="1"/>
  <c r="AY1370" i="1"/>
  <c r="AX1370" i="1"/>
  <c r="AW1370" i="1"/>
  <c r="AV1370" i="1"/>
  <c r="AU1370" i="1"/>
  <c r="AT1370" i="1"/>
  <c r="AS1370" i="1"/>
  <c r="AR1370" i="1"/>
  <c r="AQ1370" i="1"/>
  <c r="AP1370" i="1"/>
  <c r="AO1370" i="1"/>
  <c r="AN1370" i="1"/>
  <c r="AM1370" i="1"/>
  <c r="AL1370" i="1"/>
  <c r="AK1370" i="1"/>
  <c r="AJ1370" i="1"/>
  <c r="AI1370" i="1"/>
  <c r="AH1370" i="1"/>
  <c r="AG1370" i="1"/>
  <c r="AF1370" i="1"/>
  <c r="AE1370" i="1"/>
  <c r="AD1370" i="1"/>
  <c r="AC1370" i="1"/>
  <c r="AB1370" i="1"/>
  <c r="AA1370" i="1"/>
  <c r="Z1370" i="1"/>
  <c r="Y1370" i="1"/>
  <c r="X1370" i="1"/>
  <c r="W1370" i="1"/>
  <c r="V1370" i="1"/>
  <c r="U1370" i="1"/>
  <c r="T1370" i="1"/>
  <c r="S1370" i="1"/>
  <c r="Q1370" i="1"/>
  <c r="P1370" i="1"/>
  <c r="O1370" i="1"/>
  <c r="DD1369" i="1"/>
  <c r="DC1369" i="1"/>
  <c r="DB1369" i="1"/>
  <c r="DA1369" i="1"/>
  <c r="CZ1369" i="1"/>
  <c r="CY1369" i="1"/>
  <c r="CX1369" i="1"/>
  <c r="CW1369" i="1"/>
  <c r="CV1369" i="1"/>
  <c r="CU1369" i="1"/>
  <c r="CT1369" i="1"/>
  <c r="CS1369" i="1"/>
  <c r="CR1369" i="1"/>
  <c r="CQ1369" i="1"/>
  <c r="CP1369" i="1"/>
  <c r="CO1369" i="1"/>
  <c r="CN1369" i="1"/>
  <c r="CM1369" i="1"/>
  <c r="CL1369" i="1"/>
  <c r="CK1369" i="1"/>
  <c r="CJ1369" i="1"/>
  <c r="CI1369" i="1"/>
  <c r="CH1369" i="1"/>
  <c r="CG1369" i="1"/>
  <c r="CF1369" i="1"/>
  <c r="CE1369" i="1"/>
  <c r="CD1369" i="1"/>
  <c r="CC1369" i="1"/>
  <c r="CB1369" i="1"/>
  <c r="CA1369" i="1"/>
  <c r="BZ1369" i="1"/>
  <c r="BY1369" i="1"/>
  <c r="BX1369" i="1"/>
  <c r="BW1369" i="1"/>
  <c r="BV1369" i="1"/>
  <c r="BU1369" i="1"/>
  <c r="BT1369" i="1"/>
  <c r="BS1369" i="1"/>
  <c r="BR1369" i="1"/>
  <c r="BQ1369" i="1"/>
  <c r="BP1369" i="1"/>
  <c r="BO1369" i="1"/>
  <c r="BN1369" i="1"/>
  <c r="BM1369" i="1"/>
  <c r="BL1369" i="1"/>
  <c r="BK1369" i="1"/>
  <c r="BJ1369" i="1"/>
  <c r="BI1369" i="1"/>
  <c r="BH1369" i="1"/>
  <c r="BG1369" i="1"/>
  <c r="BF1369" i="1"/>
  <c r="BE1369" i="1"/>
  <c r="BD1369" i="1"/>
  <c r="BC1369" i="1"/>
  <c r="BB1369" i="1"/>
  <c r="BA1369" i="1"/>
  <c r="AZ1369" i="1"/>
  <c r="AY1369" i="1"/>
  <c r="AX1369" i="1"/>
  <c r="AW1369" i="1"/>
  <c r="AV1369" i="1"/>
  <c r="AU1369" i="1"/>
  <c r="AT1369" i="1"/>
  <c r="AS1369" i="1"/>
  <c r="AR1369" i="1"/>
  <c r="AQ1369" i="1"/>
  <c r="AP1369" i="1"/>
  <c r="AO1369" i="1"/>
  <c r="AN1369" i="1"/>
  <c r="AM1369" i="1"/>
  <c r="AL1369" i="1"/>
  <c r="AK1369" i="1"/>
  <c r="AJ1369" i="1"/>
  <c r="AI1369" i="1"/>
  <c r="AH1369" i="1"/>
  <c r="AG1369" i="1"/>
  <c r="AF1369" i="1"/>
  <c r="AE1369" i="1"/>
  <c r="AD1369" i="1"/>
  <c r="AC1369" i="1"/>
  <c r="AB1369" i="1"/>
  <c r="AA1369" i="1"/>
  <c r="Z1369" i="1"/>
  <c r="Y1369" i="1"/>
  <c r="X1369" i="1"/>
  <c r="W1369" i="1"/>
  <c r="V1369" i="1"/>
  <c r="U1369" i="1"/>
  <c r="T1369" i="1"/>
  <c r="S1369" i="1"/>
  <c r="Q1369" i="1"/>
  <c r="P1369" i="1"/>
  <c r="O1369" i="1"/>
  <c r="DD1232" i="1"/>
  <c r="DC1232" i="1"/>
  <c r="DB1232" i="1"/>
  <c r="DA1232" i="1"/>
  <c r="CZ1232" i="1"/>
  <c r="CY1232" i="1"/>
  <c r="CX1232" i="1"/>
  <c r="CW1232" i="1"/>
  <c r="CV1232" i="1"/>
  <c r="CU1232" i="1"/>
  <c r="CT1232" i="1"/>
  <c r="CS1232" i="1"/>
  <c r="CR1232" i="1"/>
  <c r="CQ1232" i="1"/>
  <c r="CP1232" i="1"/>
  <c r="CO1232" i="1"/>
  <c r="CN1232" i="1"/>
  <c r="CM1232" i="1"/>
  <c r="CL1232" i="1"/>
  <c r="CK1232" i="1"/>
  <c r="CJ1232" i="1"/>
  <c r="CI1232" i="1"/>
  <c r="CH1232" i="1"/>
  <c r="CG1232" i="1"/>
  <c r="CF1232" i="1"/>
  <c r="CE1232" i="1"/>
  <c r="CD1232" i="1"/>
  <c r="CC1232" i="1"/>
  <c r="CB1232" i="1"/>
  <c r="CA1232" i="1"/>
  <c r="BZ1232" i="1"/>
  <c r="BY1232" i="1"/>
  <c r="BX1232" i="1"/>
  <c r="BW1232" i="1"/>
  <c r="BV1232" i="1"/>
  <c r="BU1232" i="1"/>
  <c r="BT1232" i="1"/>
  <c r="BS1232" i="1"/>
  <c r="BR1232" i="1"/>
  <c r="BQ1232" i="1"/>
  <c r="BP1232" i="1"/>
  <c r="BO1232" i="1"/>
  <c r="BN1232" i="1"/>
  <c r="BM1232" i="1"/>
  <c r="BL1232" i="1"/>
  <c r="BK1232" i="1"/>
  <c r="BJ1232" i="1"/>
  <c r="BI1232" i="1"/>
  <c r="BH1232" i="1"/>
  <c r="BG1232" i="1"/>
  <c r="BF1232" i="1"/>
  <c r="BE1232" i="1"/>
  <c r="BD1232" i="1"/>
  <c r="BC1232" i="1"/>
  <c r="BB1232" i="1"/>
  <c r="BA1232" i="1"/>
  <c r="AZ1232" i="1"/>
  <c r="AY1232" i="1"/>
  <c r="AX1232" i="1"/>
  <c r="AW1232" i="1"/>
  <c r="AV1232" i="1"/>
  <c r="AU1232" i="1"/>
  <c r="AT1232" i="1"/>
  <c r="AS1232" i="1"/>
  <c r="AR1232" i="1"/>
  <c r="AQ1232" i="1"/>
  <c r="AP1232" i="1"/>
  <c r="AO1232" i="1"/>
  <c r="AN1232" i="1"/>
  <c r="AM1232" i="1"/>
  <c r="AL1232" i="1"/>
  <c r="AK1232" i="1"/>
  <c r="AJ1232" i="1"/>
  <c r="AI1232" i="1"/>
  <c r="AH1232" i="1"/>
  <c r="AG1232" i="1"/>
  <c r="AF1232" i="1"/>
  <c r="AE1232" i="1"/>
  <c r="AD1232" i="1"/>
  <c r="AC1232" i="1"/>
  <c r="AB1232" i="1"/>
  <c r="AA1232" i="1"/>
  <c r="Z1232" i="1"/>
  <c r="Y1232" i="1"/>
  <c r="X1232" i="1"/>
  <c r="W1232" i="1"/>
  <c r="V1232" i="1"/>
  <c r="U1232" i="1"/>
  <c r="T1232" i="1"/>
  <c r="S1232" i="1"/>
  <c r="Q1232" i="1"/>
  <c r="P1232" i="1"/>
  <c r="O1232" i="1"/>
  <c r="DD1231" i="1"/>
  <c r="DC1231" i="1"/>
  <c r="DB1231" i="1"/>
  <c r="DA1231" i="1"/>
  <c r="CZ1231" i="1"/>
  <c r="CY1231" i="1"/>
  <c r="CX1231" i="1"/>
  <c r="CW1231" i="1"/>
  <c r="CV1231" i="1"/>
  <c r="CU1231" i="1"/>
  <c r="CT1231" i="1"/>
  <c r="CS1231" i="1"/>
  <c r="CR1231" i="1"/>
  <c r="CQ1231" i="1"/>
  <c r="CP1231" i="1"/>
  <c r="CO1231" i="1"/>
  <c r="CN1231" i="1"/>
  <c r="CM1231" i="1"/>
  <c r="CL1231" i="1"/>
  <c r="CK1231" i="1"/>
  <c r="CJ1231" i="1"/>
  <c r="CI1231" i="1"/>
  <c r="CH1231" i="1"/>
  <c r="CG1231" i="1"/>
  <c r="CF1231" i="1"/>
  <c r="CE1231" i="1"/>
  <c r="CD1231" i="1"/>
  <c r="CC1231" i="1"/>
  <c r="CB1231" i="1"/>
  <c r="CA1231" i="1"/>
  <c r="BZ1231" i="1"/>
  <c r="BY1231" i="1"/>
  <c r="BX1231" i="1"/>
  <c r="BW1231" i="1"/>
  <c r="BV1231" i="1"/>
  <c r="BU1231" i="1"/>
  <c r="BT1231" i="1"/>
  <c r="BS1231" i="1"/>
  <c r="BR1231" i="1"/>
  <c r="BQ1231" i="1"/>
  <c r="BP1231" i="1"/>
  <c r="BO1231" i="1"/>
  <c r="BN1231" i="1"/>
  <c r="BM1231" i="1"/>
  <c r="BL1231" i="1"/>
  <c r="BK1231" i="1"/>
  <c r="BJ1231" i="1"/>
  <c r="BI1231" i="1"/>
  <c r="BH1231" i="1"/>
  <c r="BG1231" i="1"/>
  <c r="BF1231" i="1"/>
  <c r="BE1231" i="1"/>
  <c r="BD1231" i="1"/>
  <c r="BC1231" i="1"/>
  <c r="BB1231" i="1"/>
  <c r="BA1231" i="1"/>
  <c r="AZ1231" i="1"/>
  <c r="AY1231" i="1"/>
  <c r="AX1231" i="1"/>
  <c r="AW1231" i="1"/>
  <c r="AV1231" i="1"/>
  <c r="AU1231" i="1"/>
  <c r="AT1231" i="1"/>
  <c r="AS1231" i="1"/>
  <c r="AR1231" i="1"/>
  <c r="AQ1231" i="1"/>
  <c r="AP1231" i="1"/>
  <c r="AO1231" i="1"/>
  <c r="AN1231" i="1"/>
  <c r="AM1231" i="1"/>
  <c r="AL1231" i="1"/>
  <c r="AK1231" i="1"/>
  <c r="AJ1231" i="1"/>
  <c r="AI1231" i="1"/>
  <c r="AH1231" i="1"/>
  <c r="AG1231" i="1"/>
  <c r="AF1231" i="1"/>
  <c r="AE1231" i="1"/>
  <c r="AD1231" i="1"/>
  <c r="AC1231" i="1"/>
  <c r="AB1231" i="1"/>
  <c r="AA1231" i="1"/>
  <c r="Z1231" i="1"/>
  <c r="Y1231" i="1"/>
  <c r="X1231" i="1"/>
  <c r="W1231" i="1"/>
  <c r="V1231" i="1"/>
  <c r="U1231" i="1"/>
  <c r="T1231" i="1"/>
  <c r="S1231" i="1"/>
  <c r="Q1231" i="1"/>
  <c r="P1231" i="1"/>
  <c r="O1231" i="1"/>
  <c r="DD1230" i="1"/>
  <c r="DC1230" i="1"/>
  <c r="DB1230" i="1"/>
  <c r="DA1230" i="1"/>
  <c r="CZ1230" i="1"/>
  <c r="CY1230" i="1"/>
  <c r="CX1230" i="1"/>
  <c r="CW1230" i="1"/>
  <c r="CV1230" i="1"/>
  <c r="CU1230" i="1"/>
  <c r="CT1230" i="1"/>
  <c r="CS1230" i="1"/>
  <c r="CR1230" i="1"/>
  <c r="CQ1230" i="1"/>
  <c r="CP1230" i="1"/>
  <c r="CO1230" i="1"/>
  <c r="CN1230" i="1"/>
  <c r="CM1230" i="1"/>
  <c r="CL1230" i="1"/>
  <c r="CK1230" i="1"/>
  <c r="CJ1230" i="1"/>
  <c r="CI1230" i="1"/>
  <c r="CH1230" i="1"/>
  <c r="CG1230" i="1"/>
  <c r="CF1230" i="1"/>
  <c r="CE1230" i="1"/>
  <c r="CD1230" i="1"/>
  <c r="CC1230" i="1"/>
  <c r="CB1230" i="1"/>
  <c r="CA1230" i="1"/>
  <c r="BZ1230" i="1"/>
  <c r="BY1230" i="1"/>
  <c r="BX1230" i="1"/>
  <c r="BW1230" i="1"/>
  <c r="BV1230" i="1"/>
  <c r="BU1230" i="1"/>
  <c r="BT1230" i="1"/>
  <c r="BS1230" i="1"/>
  <c r="BR1230" i="1"/>
  <c r="BQ1230" i="1"/>
  <c r="BP1230" i="1"/>
  <c r="BO1230" i="1"/>
  <c r="BN1230" i="1"/>
  <c r="BM1230" i="1"/>
  <c r="BL1230" i="1"/>
  <c r="BK1230" i="1"/>
  <c r="BJ1230" i="1"/>
  <c r="BI1230" i="1"/>
  <c r="BH1230" i="1"/>
  <c r="BG1230" i="1"/>
  <c r="BF1230" i="1"/>
  <c r="BE1230" i="1"/>
  <c r="BD1230" i="1"/>
  <c r="BC1230" i="1"/>
  <c r="BB1230" i="1"/>
  <c r="BA1230" i="1"/>
  <c r="AZ1230" i="1"/>
  <c r="AY1230" i="1"/>
  <c r="AX1230" i="1"/>
  <c r="AW1230" i="1"/>
  <c r="AV1230" i="1"/>
  <c r="AU1230" i="1"/>
  <c r="AT1230" i="1"/>
  <c r="AS1230" i="1"/>
  <c r="AR1230" i="1"/>
  <c r="AQ1230" i="1"/>
  <c r="AP1230" i="1"/>
  <c r="AO1230" i="1"/>
  <c r="AN1230" i="1"/>
  <c r="AM1230" i="1"/>
  <c r="AL1230" i="1"/>
  <c r="AK1230" i="1"/>
  <c r="AJ1230" i="1"/>
  <c r="AI1230" i="1"/>
  <c r="AH1230" i="1"/>
  <c r="AG1230" i="1"/>
  <c r="AF1230" i="1"/>
  <c r="AE1230" i="1"/>
  <c r="AD1230" i="1"/>
  <c r="AC1230" i="1"/>
  <c r="AB1230" i="1"/>
  <c r="AA1230" i="1"/>
  <c r="Z1230" i="1"/>
  <c r="Y1230" i="1"/>
  <c r="X1230" i="1"/>
  <c r="W1230" i="1"/>
  <c r="V1230" i="1"/>
  <c r="U1230" i="1"/>
  <c r="T1230" i="1"/>
  <c r="S1230" i="1"/>
  <c r="Q1230" i="1"/>
  <c r="P1230" i="1"/>
  <c r="O1230" i="1"/>
  <c r="DD1368" i="1"/>
  <c r="DC1368" i="1"/>
  <c r="DB1368" i="1"/>
  <c r="DA1368" i="1"/>
  <c r="CZ1368" i="1"/>
  <c r="CY1368" i="1"/>
  <c r="CX1368" i="1"/>
  <c r="CW1368" i="1"/>
  <c r="CV1368" i="1"/>
  <c r="CU1368" i="1"/>
  <c r="CT1368" i="1"/>
  <c r="CS1368" i="1"/>
  <c r="CR1368" i="1"/>
  <c r="CQ1368" i="1"/>
  <c r="CP1368" i="1"/>
  <c r="CO1368" i="1"/>
  <c r="CN1368" i="1"/>
  <c r="CM1368" i="1"/>
  <c r="CL1368" i="1"/>
  <c r="CK1368" i="1"/>
  <c r="CJ1368" i="1"/>
  <c r="CI1368" i="1"/>
  <c r="CH1368" i="1"/>
  <c r="CG1368" i="1"/>
  <c r="CF1368" i="1"/>
  <c r="CE1368" i="1"/>
  <c r="CD1368" i="1"/>
  <c r="CC1368" i="1"/>
  <c r="CB1368" i="1"/>
  <c r="CA1368" i="1"/>
  <c r="BZ1368" i="1"/>
  <c r="BY1368" i="1"/>
  <c r="BX1368" i="1"/>
  <c r="BW1368" i="1"/>
  <c r="BV1368" i="1"/>
  <c r="BU1368" i="1"/>
  <c r="BT1368" i="1"/>
  <c r="BS1368" i="1"/>
  <c r="BR1368" i="1"/>
  <c r="BQ1368" i="1"/>
  <c r="BP1368" i="1"/>
  <c r="BO1368" i="1"/>
  <c r="BN1368" i="1"/>
  <c r="BM1368" i="1"/>
  <c r="BL1368" i="1"/>
  <c r="BK1368" i="1"/>
  <c r="BJ1368" i="1"/>
  <c r="BI1368" i="1"/>
  <c r="BH1368" i="1"/>
  <c r="BG1368" i="1"/>
  <c r="BF1368" i="1"/>
  <c r="BE1368" i="1"/>
  <c r="BD1368" i="1"/>
  <c r="BC1368" i="1"/>
  <c r="BB1368" i="1"/>
  <c r="BA1368" i="1"/>
  <c r="AZ1368" i="1"/>
  <c r="AY1368" i="1"/>
  <c r="AX1368" i="1"/>
  <c r="AW1368" i="1"/>
  <c r="AV1368" i="1"/>
  <c r="AU1368" i="1"/>
  <c r="AT1368" i="1"/>
  <c r="AS1368" i="1"/>
  <c r="AR1368" i="1"/>
  <c r="AQ1368" i="1"/>
  <c r="AP1368" i="1"/>
  <c r="AO1368" i="1"/>
  <c r="AN1368" i="1"/>
  <c r="AM1368" i="1"/>
  <c r="AL1368" i="1"/>
  <c r="AK1368" i="1"/>
  <c r="AJ1368" i="1"/>
  <c r="AI1368" i="1"/>
  <c r="AH1368" i="1"/>
  <c r="AG1368" i="1"/>
  <c r="AF1368" i="1"/>
  <c r="AE1368" i="1"/>
  <c r="AD1368" i="1"/>
  <c r="AC1368" i="1"/>
  <c r="AB1368" i="1"/>
  <c r="AA1368" i="1"/>
  <c r="Z1368" i="1"/>
  <c r="Y1368" i="1"/>
  <c r="X1368" i="1"/>
  <c r="W1368" i="1"/>
  <c r="V1368" i="1"/>
  <c r="U1368" i="1"/>
  <c r="T1368" i="1"/>
  <c r="S1368" i="1"/>
  <c r="Q1368" i="1"/>
  <c r="P1368" i="1"/>
  <c r="O1368" i="1"/>
  <c r="DD1300" i="1"/>
  <c r="DC1300" i="1"/>
  <c r="DB1300" i="1"/>
  <c r="DA1300" i="1"/>
  <c r="CZ1300" i="1"/>
  <c r="CY1300" i="1"/>
  <c r="CX1300" i="1"/>
  <c r="CW1300" i="1"/>
  <c r="CV1300" i="1"/>
  <c r="CU1300" i="1"/>
  <c r="CT1300" i="1"/>
  <c r="CS1300" i="1"/>
  <c r="CR1300" i="1"/>
  <c r="CQ1300" i="1"/>
  <c r="CP1300" i="1"/>
  <c r="CO1300" i="1"/>
  <c r="CN1300" i="1"/>
  <c r="CM1300" i="1"/>
  <c r="CL1300" i="1"/>
  <c r="CK1300" i="1"/>
  <c r="CJ1300" i="1"/>
  <c r="CI1300" i="1"/>
  <c r="CH1300" i="1"/>
  <c r="CG1300" i="1"/>
  <c r="CF1300" i="1"/>
  <c r="CE1300" i="1"/>
  <c r="CD1300" i="1"/>
  <c r="CC1300" i="1"/>
  <c r="CB1300" i="1"/>
  <c r="CA1300" i="1"/>
  <c r="BZ1300" i="1"/>
  <c r="BY1300" i="1"/>
  <c r="BX1300" i="1"/>
  <c r="BW1300" i="1"/>
  <c r="BV1300" i="1"/>
  <c r="BU1300" i="1"/>
  <c r="BT1300" i="1"/>
  <c r="BS1300" i="1"/>
  <c r="BR1300" i="1"/>
  <c r="BQ1300" i="1"/>
  <c r="BP1300" i="1"/>
  <c r="BO1300" i="1"/>
  <c r="BN1300" i="1"/>
  <c r="BM1300" i="1"/>
  <c r="BL1300" i="1"/>
  <c r="BK1300" i="1"/>
  <c r="BJ1300" i="1"/>
  <c r="BI1300" i="1"/>
  <c r="BH1300" i="1"/>
  <c r="BG1300" i="1"/>
  <c r="BF1300" i="1"/>
  <c r="BE1300" i="1"/>
  <c r="BD1300" i="1"/>
  <c r="BC1300" i="1"/>
  <c r="BB1300" i="1"/>
  <c r="BA1300" i="1"/>
  <c r="AZ1300" i="1"/>
  <c r="AY1300" i="1"/>
  <c r="AX1300" i="1"/>
  <c r="AW1300" i="1"/>
  <c r="AV1300" i="1"/>
  <c r="AU1300" i="1"/>
  <c r="AT1300" i="1"/>
  <c r="AS1300" i="1"/>
  <c r="AR1300" i="1"/>
  <c r="AQ1300" i="1"/>
  <c r="AP1300" i="1"/>
  <c r="AO1300" i="1"/>
  <c r="AN1300" i="1"/>
  <c r="AM1300" i="1"/>
  <c r="AL1300" i="1"/>
  <c r="AK1300" i="1"/>
  <c r="AJ1300" i="1"/>
  <c r="AI1300" i="1"/>
  <c r="AH1300" i="1"/>
  <c r="AG1300" i="1"/>
  <c r="AF1300" i="1"/>
  <c r="AE1300" i="1"/>
  <c r="AD1300" i="1"/>
  <c r="AC1300" i="1"/>
  <c r="AB1300" i="1"/>
  <c r="AA1300" i="1"/>
  <c r="Z1300" i="1"/>
  <c r="Y1300" i="1"/>
  <c r="X1300" i="1"/>
  <c r="W1300" i="1"/>
  <c r="V1300" i="1"/>
  <c r="U1300" i="1"/>
  <c r="T1300" i="1"/>
  <c r="S1300" i="1"/>
  <c r="Q1300" i="1"/>
  <c r="P1300" i="1"/>
  <c r="O1300" i="1"/>
  <c r="DD1299" i="1"/>
  <c r="DC1299" i="1"/>
  <c r="DB1299" i="1"/>
  <c r="DA1299" i="1"/>
  <c r="CZ1299" i="1"/>
  <c r="CY1299" i="1"/>
  <c r="CX1299" i="1"/>
  <c r="CW1299" i="1"/>
  <c r="CV1299" i="1"/>
  <c r="CU1299" i="1"/>
  <c r="CT1299" i="1"/>
  <c r="CS1299" i="1"/>
  <c r="CR1299" i="1"/>
  <c r="CQ1299" i="1"/>
  <c r="CP1299" i="1"/>
  <c r="CO1299" i="1"/>
  <c r="CN1299" i="1"/>
  <c r="CM1299" i="1"/>
  <c r="CL1299" i="1"/>
  <c r="CK1299" i="1"/>
  <c r="CJ1299" i="1"/>
  <c r="CI1299" i="1"/>
  <c r="CH1299" i="1"/>
  <c r="CG1299" i="1"/>
  <c r="CF1299" i="1"/>
  <c r="CE1299" i="1"/>
  <c r="CD1299" i="1"/>
  <c r="CC1299" i="1"/>
  <c r="CB1299" i="1"/>
  <c r="CA1299" i="1"/>
  <c r="BZ1299" i="1"/>
  <c r="BY1299" i="1"/>
  <c r="BX1299" i="1"/>
  <c r="BW1299" i="1"/>
  <c r="BV1299" i="1"/>
  <c r="BU1299" i="1"/>
  <c r="BT1299" i="1"/>
  <c r="BS1299" i="1"/>
  <c r="BR1299" i="1"/>
  <c r="BQ1299" i="1"/>
  <c r="BP1299" i="1"/>
  <c r="BO1299" i="1"/>
  <c r="BN1299" i="1"/>
  <c r="BM1299" i="1"/>
  <c r="BL1299" i="1"/>
  <c r="BK1299" i="1"/>
  <c r="BJ1299" i="1"/>
  <c r="BI1299" i="1"/>
  <c r="BH1299" i="1"/>
  <c r="BG1299" i="1"/>
  <c r="BF1299" i="1"/>
  <c r="BE1299" i="1"/>
  <c r="BD1299" i="1"/>
  <c r="BC1299" i="1"/>
  <c r="BB1299" i="1"/>
  <c r="BA1299" i="1"/>
  <c r="AZ1299" i="1"/>
  <c r="AY1299" i="1"/>
  <c r="AX1299" i="1"/>
  <c r="AW1299" i="1"/>
  <c r="AV1299" i="1"/>
  <c r="AU1299" i="1"/>
  <c r="AT1299" i="1"/>
  <c r="AS1299" i="1"/>
  <c r="AR1299" i="1"/>
  <c r="AQ1299" i="1"/>
  <c r="AP1299" i="1"/>
  <c r="AO1299" i="1"/>
  <c r="AN1299" i="1"/>
  <c r="AM1299" i="1"/>
  <c r="AL1299" i="1"/>
  <c r="AK1299" i="1"/>
  <c r="AJ1299" i="1"/>
  <c r="AI1299" i="1"/>
  <c r="AH1299" i="1"/>
  <c r="AG1299" i="1"/>
  <c r="AF1299" i="1"/>
  <c r="AE1299" i="1"/>
  <c r="AD1299" i="1"/>
  <c r="AC1299" i="1"/>
  <c r="AB1299" i="1"/>
  <c r="AA1299" i="1"/>
  <c r="Z1299" i="1"/>
  <c r="Y1299" i="1"/>
  <c r="X1299" i="1"/>
  <c r="W1299" i="1"/>
  <c r="V1299" i="1"/>
  <c r="U1299" i="1"/>
  <c r="T1299" i="1"/>
  <c r="S1299" i="1"/>
  <c r="Q1299" i="1"/>
  <c r="P1299" i="1"/>
  <c r="O1299" i="1"/>
  <c r="DD1298" i="1"/>
  <c r="DC1298" i="1"/>
  <c r="DB1298" i="1"/>
  <c r="DA1298" i="1"/>
  <c r="CZ1298" i="1"/>
  <c r="CY1298" i="1"/>
  <c r="CX1298" i="1"/>
  <c r="CW1298" i="1"/>
  <c r="CV1298" i="1"/>
  <c r="CU1298" i="1"/>
  <c r="CT1298" i="1"/>
  <c r="CS1298" i="1"/>
  <c r="CR1298" i="1"/>
  <c r="CQ1298" i="1"/>
  <c r="CP1298" i="1"/>
  <c r="CO1298" i="1"/>
  <c r="CN1298" i="1"/>
  <c r="CM1298" i="1"/>
  <c r="CL1298" i="1"/>
  <c r="CK1298" i="1"/>
  <c r="CJ1298" i="1"/>
  <c r="CI1298" i="1"/>
  <c r="CH1298" i="1"/>
  <c r="CG1298" i="1"/>
  <c r="CF1298" i="1"/>
  <c r="CE1298" i="1"/>
  <c r="CD1298" i="1"/>
  <c r="CC1298" i="1"/>
  <c r="CB1298" i="1"/>
  <c r="CA1298" i="1"/>
  <c r="BZ1298" i="1"/>
  <c r="BY1298" i="1"/>
  <c r="BX1298" i="1"/>
  <c r="BW1298" i="1"/>
  <c r="BV1298" i="1"/>
  <c r="BU1298" i="1"/>
  <c r="BT1298" i="1"/>
  <c r="BS1298" i="1"/>
  <c r="BR1298" i="1"/>
  <c r="BQ1298" i="1"/>
  <c r="BP1298" i="1"/>
  <c r="BO1298" i="1"/>
  <c r="BN1298" i="1"/>
  <c r="BM1298" i="1"/>
  <c r="BL1298" i="1"/>
  <c r="BK1298" i="1"/>
  <c r="BJ1298" i="1"/>
  <c r="BI1298" i="1"/>
  <c r="BH1298" i="1"/>
  <c r="BG1298" i="1"/>
  <c r="BF1298" i="1"/>
  <c r="BE1298" i="1"/>
  <c r="BD1298" i="1"/>
  <c r="BC1298" i="1"/>
  <c r="BB1298" i="1"/>
  <c r="BA1298" i="1"/>
  <c r="AZ1298" i="1"/>
  <c r="AY1298" i="1"/>
  <c r="AX1298" i="1"/>
  <c r="AW1298" i="1"/>
  <c r="AV1298" i="1"/>
  <c r="AU1298" i="1"/>
  <c r="AT1298" i="1"/>
  <c r="AS1298" i="1"/>
  <c r="AR1298" i="1"/>
  <c r="AQ1298" i="1"/>
  <c r="AP1298" i="1"/>
  <c r="AO1298" i="1"/>
  <c r="AN1298" i="1"/>
  <c r="AM1298" i="1"/>
  <c r="AL1298" i="1"/>
  <c r="AK1298" i="1"/>
  <c r="AJ1298" i="1"/>
  <c r="AI1298" i="1"/>
  <c r="AH1298" i="1"/>
  <c r="AG1298" i="1"/>
  <c r="AF1298" i="1"/>
  <c r="AE1298" i="1"/>
  <c r="AD1298" i="1"/>
  <c r="AC1298" i="1"/>
  <c r="AB1298" i="1"/>
  <c r="AA1298" i="1"/>
  <c r="Z1298" i="1"/>
  <c r="Y1298" i="1"/>
  <c r="X1298" i="1"/>
  <c r="W1298" i="1"/>
  <c r="V1298" i="1"/>
  <c r="U1298" i="1"/>
  <c r="T1298" i="1"/>
  <c r="S1298" i="1"/>
  <c r="Q1298" i="1"/>
  <c r="P1298" i="1"/>
  <c r="O1298" i="1"/>
  <c r="DD1297" i="1"/>
  <c r="DC1297" i="1"/>
  <c r="DB1297" i="1"/>
  <c r="DA1297" i="1"/>
  <c r="CZ1297" i="1"/>
  <c r="CY1297" i="1"/>
  <c r="CX1297" i="1"/>
  <c r="CW1297" i="1"/>
  <c r="CV1297" i="1"/>
  <c r="CU1297" i="1"/>
  <c r="CT1297" i="1"/>
  <c r="CS1297" i="1"/>
  <c r="CR1297" i="1"/>
  <c r="CQ1297" i="1"/>
  <c r="CP1297" i="1"/>
  <c r="CO1297" i="1"/>
  <c r="CN1297" i="1"/>
  <c r="CM1297" i="1"/>
  <c r="CL1297" i="1"/>
  <c r="CK1297" i="1"/>
  <c r="CJ1297" i="1"/>
  <c r="CI1297" i="1"/>
  <c r="CH1297" i="1"/>
  <c r="CG1297" i="1"/>
  <c r="CF1297" i="1"/>
  <c r="CE1297" i="1"/>
  <c r="CD1297" i="1"/>
  <c r="CC1297" i="1"/>
  <c r="CB1297" i="1"/>
  <c r="CA1297" i="1"/>
  <c r="BZ1297" i="1"/>
  <c r="BY1297" i="1"/>
  <c r="BX1297" i="1"/>
  <c r="BW1297" i="1"/>
  <c r="BV1297" i="1"/>
  <c r="BU1297" i="1"/>
  <c r="BT1297" i="1"/>
  <c r="BS1297" i="1"/>
  <c r="BR1297" i="1"/>
  <c r="BQ1297" i="1"/>
  <c r="BP1297" i="1"/>
  <c r="BO1297" i="1"/>
  <c r="BN1297" i="1"/>
  <c r="BM1297" i="1"/>
  <c r="BL1297" i="1"/>
  <c r="BK1297" i="1"/>
  <c r="BJ1297" i="1"/>
  <c r="BI1297" i="1"/>
  <c r="BH1297" i="1"/>
  <c r="BG1297" i="1"/>
  <c r="BF1297" i="1"/>
  <c r="BE1297" i="1"/>
  <c r="BD1297" i="1"/>
  <c r="BC1297" i="1"/>
  <c r="BB1297" i="1"/>
  <c r="BA1297" i="1"/>
  <c r="AZ1297" i="1"/>
  <c r="AY1297" i="1"/>
  <c r="AX1297" i="1"/>
  <c r="AW1297" i="1"/>
  <c r="AV1297" i="1"/>
  <c r="AU1297" i="1"/>
  <c r="AT1297" i="1"/>
  <c r="AS1297" i="1"/>
  <c r="AR1297" i="1"/>
  <c r="AQ1297" i="1"/>
  <c r="AP1297" i="1"/>
  <c r="AO1297" i="1"/>
  <c r="AN1297" i="1"/>
  <c r="AM1297" i="1"/>
  <c r="AL1297" i="1"/>
  <c r="AK1297" i="1"/>
  <c r="AJ1297" i="1"/>
  <c r="AI1297" i="1"/>
  <c r="AH1297" i="1"/>
  <c r="AG1297" i="1"/>
  <c r="AF1297" i="1"/>
  <c r="AE1297" i="1"/>
  <c r="AD1297" i="1"/>
  <c r="AC1297" i="1"/>
  <c r="AB1297" i="1"/>
  <c r="AA1297" i="1"/>
  <c r="Z1297" i="1"/>
  <c r="Y1297" i="1"/>
  <c r="X1297" i="1"/>
  <c r="W1297" i="1"/>
  <c r="V1297" i="1"/>
  <c r="U1297" i="1"/>
  <c r="T1297" i="1"/>
  <c r="S1297" i="1"/>
  <c r="Q1297" i="1"/>
  <c r="P1297" i="1"/>
  <c r="O1297" i="1"/>
  <c r="DD1296" i="1"/>
  <c r="DC1296" i="1"/>
  <c r="DB1296" i="1"/>
  <c r="DA1296" i="1"/>
  <c r="CZ1296" i="1"/>
  <c r="CY1296" i="1"/>
  <c r="CX1296" i="1"/>
  <c r="CW1296" i="1"/>
  <c r="CV1296" i="1"/>
  <c r="CU1296" i="1"/>
  <c r="CT1296" i="1"/>
  <c r="CS1296" i="1"/>
  <c r="CR1296" i="1"/>
  <c r="CQ1296" i="1"/>
  <c r="CP1296" i="1"/>
  <c r="CO1296" i="1"/>
  <c r="CN1296" i="1"/>
  <c r="CM1296" i="1"/>
  <c r="CL1296" i="1"/>
  <c r="CK1296" i="1"/>
  <c r="CJ1296" i="1"/>
  <c r="CI1296" i="1"/>
  <c r="CH1296" i="1"/>
  <c r="CG1296" i="1"/>
  <c r="CF1296" i="1"/>
  <c r="CE1296" i="1"/>
  <c r="CD1296" i="1"/>
  <c r="CC1296" i="1"/>
  <c r="CB1296" i="1"/>
  <c r="CA1296" i="1"/>
  <c r="BZ1296" i="1"/>
  <c r="BY1296" i="1"/>
  <c r="BX1296" i="1"/>
  <c r="BW1296" i="1"/>
  <c r="BV1296" i="1"/>
  <c r="BU1296" i="1"/>
  <c r="BT1296" i="1"/>
  <c r="BS1296" i="1"/>
  <c r="BR1296" i="1"/>
  <c r="BQ1296" i="1"/>
  <c r="BP1296" i="1"/>
  <c r="BO1296" i="1"/>
  <c r="BN1296" i="1"/>
  <c r="BM1296" i="1"/>
  <c r="BL1296" i="1"/>
  <c r="BK1296" i="1"/>
  <c r="BJ1296" i="1"/>
  <c r="BI1296" i="1"/>
  <c r="BH1296" i="1"/>
  <c r="BG1296" i="1"/>
  <c r="BF1296" i="1"/>
  <c r="BE1296" i="1"/>
  <c r="BD1296" i="1"/>
  <c r="BC1296" i="1"/>
  <c r="BB1296" i="1"/>
  <c r="BA1296" i="1"/>
  <c r="AZ1296" i="1"/>
  <c r="AY1296" i="1"/>
  <c r="AX1296" i="1"/>
  <c r="AW1296" i="1"/>
  <c r="AV1296" i="1"/>
  <c r="AU1296" i="1"/>
  <c r="AT1296" i="1"/>
  <c r="AS1296" i="1"/>
  <c r="AR1296" i="1"/>
  <c r="AQ1296" i="1"/>
  <c r="AP1296" i="1"/>
  <c r="AO1296" i="1"/>
  <c r="AN1296" i="1"/>
  <c r="AM1296" i="1"/>
  <c r="AL1296" i="1"/>
  <c r="AK1296" i="1"/>
  <c r="AJ1296" i="1"/>
  <c r="AI1296" i="1"/>
  <c r="AH1296" i="1"/>
  <c r="AG1296" i="1"/>
  <c r="AF1296" i="1"/>
  <c r="AE1296" i="1"/>
  <c r="AD1296" i="1"/>
  <c r="AC1296" i="1"/>
  <c r="AB1296" i="1"/>
  <c r="AA1296" i="1"/>
  <c r="Z1296" i="1"/>
  <c r="Y1296" i="1"/>
  <c r="X1296" i="1"/>
  <c r="W1296" i="1"/>
  <c r="V1296" i="1"/>
  <c r="U1296" i="1"/>
  <c r="T1296" i="1"/>
  <c r="S1296" i="1"/>
  <c r="Q1296" i="1"/>
  <c r="P1296" i="1"/>
  <c r="O1296" i="1"/>
  <c r="DD1262" i="1"/>
  <c r="DC1262" i="1"/>
  <c r="DB1262" i="1"/>
  <c r="DA1262" i="1"/>
  <c r="CZ1262" i="1"/>
  <c r="CY1262" i="1"/>
  <c r="CX1262" i="1"/>
  <c r="CW1262" i="1"/>
  <c r="CV1262" i="1"/>
  <c r="CU1262" i="1"/>
  <c r="CT1262" i="1"/>
  <c r="CS1262" i="1"/>
  <c r="CR1262" i="1"/>
  <c r="CQ1262" i="1"/>
  <c r="CP1262" i="1"/>
  <c r="CO1262" i="1"/>
  <c r="CN1262" i="1"/>
  <c r="CM1262" i="1"/>
  <c r="CL1262" i="1"/>
  <c r="CK1262" i="1"/>
  <c r="CJ1262" i="1"/>
  <c r="CI1262" i="1"/>
  <c r="CH1262" i="1"/>
  <c r="CG1262" i="1"/>
  <c r="CF1262" i="1"/>
  <c r="CE1262" i="1"/>
  <c r="CD1262" i="1"/>
  <c r="CC1262" i="1"/>
  <c r="CB1262" i="1"/>
  <c r="CA1262" i="1"/>
  <c r="BZ1262" i="1"/>
  <c r="BY1262" i="1"/>
  <c r="BX1262" i="1"/>
  <c r="BW1262" i="1"/>
  <c r="BV1262" i="1"/>
  <c r="BU1262" i="1"/>
  <c r="BT1262" i="1"/>
  <c r="BS1262" i="1"/>
  <c r="BR1262" i="1"/>
  <c r="BQ1262" i="1"/>
  <c r="BP1262" i="1"/>
  <c r="BO1262" i="1"/>
  <c r="BN1262" i="1"/>
  <c r="BM1262" i="1"/>
  <c r="BL1262" i="1"/>
  <c r="BK1262" i="1"/>
  <c r="BJ1262" i="1"/>
  <c r="BI1262" i="1"/>
  <c r="BH1262" i="1"/>
  <c r="BG1262" i="1"/>
  <c r="BF1262" i="1"/>
  <c r="BE1262" i="1"/>
  <c r="BD1262" i="1"/>
  <c r="BC1262" i="1"/>
  <c r="BB1262" i="1"/>
  <c r="BA1262" i="1"/>
  <c r="AZ1262" i="1"/>
  <c r="AY1262" i="1"/>
  <c r="AX1262" i="1"/>
  <c r="AW1262" i="1"/>
  <c r="AV1262" i="1"/>
  <c r="AU1262" i="1"/>
  <c r="AT1262" i="1"/>
  <c r="AS1262" i="1"/>
  <c r="AR1262" i="1"/>
  <c r="AQ1262" i="1"/>
  <c r="AP1262" i="1"/>
  <c r="AO1262" i="1"/>
  <c r="AN1262" i="1"/>
  <c r="AM1262" i="1"/>
  <c r="AL1262" i="1"/>
  <c r="AK1262" i="1"/>
  <c r="AJ1262" i="1"/>
  <c r="AI1262" i="1"/>
  <c r="AH1262" i="1"/>
  <c r="AG1262" i="1"/>
  <c r="AF1262" i="1"/>
  <c r="AE1262" i="1"/>
  <c r="AD1262" i="1"/>
  <c r="AC1262" i="1"/>
  <c r="AB1262" i="1"/>
  <c r="AA1262" i="1"/>
  <c r="Z1262" i="1"/>
  <c r="Y1262" i="1"/>
  <c r="X1262" i="1"/>
  <c r="W1262" i="1"/>
  <c r="V1262" i="1"/>
  <c r="U1262" i="1"/>
  <c r="T1262" i="1"/>
  <c r="S1262" i="1"/>
  <c r="Q1262" i="1"/>
  <c r="P1262" i="1"/>
  <c r="O1262" i="1"/>
  <c r="DD1261" i="1"/>
  <c r="DC1261" i="1"/>
  <c r="DB1261" i="1"/>
  <c r="DA1261" i="1"/>
  <c r="CZ1261" i="1"/>
  <c r="CY1261" i="1"/>
  <c r="CX1261" i="1"/>
  <c r="CW1261" i="1"/>
  <c r="CV1261" i="1"/>
  <c r="CU1261" i="1"/>
  <c r="CT1261" i="1"/>
  <c r="CS1261" i="1"/>
  <c r="CR1261" i="1"/>
  <c r="CQ1261" i="1"/>
  <c r="CP1261" i="1"/>
  <c r="CO1261" i="1"/>
  <c r="CN1261" i="1"/>
  <c r="CM1261" i="1"/>
  <c r="CL1261" i="1"/>
  <c r="CK1261" i="1"/>
  <c r="CJ1261" i="1"/>
  <c r="CI1261" i="1"/>
  <c r="CH1261" i="1"/>
  <c r="CG1261" i="1"/>
  <c r="CF1261" i="1"/>
  <c r="CE1261" i="1"/>
  <c r="CD1261" i="1"/>
  <c r="CC1261" i="1"/>
  <c r="CB1261" i="1"/>
  <c r="CA1261" i="1"/>
  <c r="BZ1261" i="1"/>
  <c r="BY1261" i="1"/>
  <c r="BX1261" i="1"/>
  <c r="BW1261" i="1"/>
  <c r="BV1261" i="1"/>
  <c r="BU1261" i="1"/>
  <c r="BT1261" i="1"/>
  <c r="BS1261" i="1"/>
  <c r="BR1261" i="1"/>
  <c r="BQ1261" i="1"/>
  <c r="BP1261" i="1"/>
  <c r="BO1261" i="1"/>
  <c r="BN1261" i="1"/>
  <c r="BM1261" i="1"/>
  <c r="BL1261" i="1"/>
  <c r="BK1261" i="1"/>
  <c r="BJ1261" i="1"/>
  <c r="BI1261" i="1"/>
  <c r="BH1261" i="1"/>
  <c r="BG1261" i="1"/>
  <c r="BF1261" i="1"/>
  <c r="BE1261" i="1"/>
  <c r="BD1261" i="1"/>
  <c r="BC1261" i="1"/>
  <c r="BB1261" i="1"/>
  <c r="BA1261" i="1"/>
  <c r="AZ1261" i="1"/>
  <c r="AY1261" i="1"/>
  <c r="AX1261" i="1"/>
  <c r="AW1261" i="1"/>
  <c r="AV1261" i="1"/>
  <c r="AU1261" i="1"/>
  <c r="AT1261" i="1"/>
  <c r="AS1261" i="1"/>
  <c r="AR1261" i="1"/>
  <c r="AQ1261" i="1"/>
  <c r="AP1261" i="1"/>
  <c r="AO1261" i="1"/>
  <c r="AN1261" i="1"/>
  <c r="AM1261" i="1"/>
  <c r="AL1261" i="1"/>
  <c r="AK1261" i="1"/>
  <c r="AJ1261" i="1"/>
  <c r="AI1261" i="1"/>
  <c r="AH1261" i="1"/>
  <c r="AG1261" i="1"/>
  <c r="AF1261" i="1"/>
  <c r="AE1261" i="1"/>
  <c r="AD1261" i="1"/>
  <c r="AC1261" i="1"/>
  <c r="AB1261" i="1"/>
  <c r="AA1261" i="1"/>
  <c r="Z1261" i="1"/>
  <c r="Y1261" i="1"/>
  <c r="X1261" i="1"/>
  <c r="W1261" i="1"/>
  <c r="V1261" i="1"/>
  <c r="U1261" i="1"/>
  <c r="T1261" i="1"/>
  <c r="S1261" i="1"/>
  <c r="Q1261" i="1"/>
  <c r="P1261" i="1"/>
  <c r="O1261" i="1"/>
  <c r="DD1385" i="1"/>
  <c r="DC1385" i="1"/>
  <c r="DB1385" i="1"/>
  <c r="DA1385" i="1"/>
  <c r="CZ1385" i="1"/>
  <c r="CY1385" i="1"/>
  <c r="CX1385" i="1"/>
  <c r="CW1385" i="1"/>
  <c r="CV1385" i="1"/>
  <c r="CU1385" i="1"/>
  <c r="CT1385" i="1"/>
  <c r="CS1385" i="1"/>
  <c r="CR1385" i="1"/>
  <c r="CQ1385" i="1"/>
  <c r="CP1385" i="1"/>
  <c r="CO1385" i="1"/>
  <c r="CN1385" i="1"/>
  <c r="CM1385" i="1"/>
  <c r="CL1385" i="1"/>
  <c r="CK1385" i="1"/>
  <c r="CJ1385" i="1"/>
  <c r="CI1385" i="1"/>
  <c r="CH1385" i="1"/>
  <c r="CG1385" i="1"/>
  <c r="CF1385" i="1"/>
  <c r="CE1385" i="1"/>
  <c r="CD1385" i="1"/>
  <c r="CC1385" i="1"/>
  <c r="CB1385" i="1"/>
  <c r="CA1385" i="1"/>
  <c r="BZ1385" i="1"/>
  <c r="BY1385" i="1"/>
  <c r="BX1385" i="1"/>
  <c r="BW1385" i="1"/>
  <c r="BV1385" i="1"/>
  <c r="BU1385" i="1"/>
  <c r="BT1385" i="1"/>
  <c r="BS1385" i="1"/>
  <c r="BR1385" i="1"/>
  <c r="BQ1385" i="1"/>
  <c r="BP1385" i="1"/>
  <c r="BO1385" i="1"/>
  <c r="BN1385" i="1"/>
  <c r="BM1385" i="1"/>
  <c r="BL1385" i="1"/>
  <c r="BK1385" i="1"/>
  <c r="BJ1385" i="1"/>
  <c r="BI1385" i="1"/>
  <c r="BH1385" i="1"/>
  <c r="BG1385" i="1"/>
  <c r="BF1385" i="1"/>
  <c r="BE1385" i="1"/>
  <c r="BD1385" i="1"/>
  <c r="BC1385" i="1"/>
  <c r="BB1385" i="1"/>
  <c r="BA1385" i="1"/>
  <c r="AZ1385" i="1"/>
  <c r="AY1385" i="1"/>
  <c r="AX1385" i="1"/>
  <c r="AW1385" i="1"/>
  <c r="AV1385" i="1"/>
  <c r="AU1385" i="1"/>
  <c r="AT1385" i="1"/>
  <c r="AS1385" i="1"/>
  <c r="AR1385" i="1"/>
  <c r="AQ1385" i="1"/>
  <c r="AP1385" i="1"/>
  <c r="AO1385" i="1"/>
  <c r="AN1385" i="1"/>
  <c r="AM1385" i="1"/>
  <c r="AL1385" i="1"/>
  <c r="AK1385" i="1"/>
  <c r="AJ1385" i="1"/>
  <c r="AI1385" i="1"/>
  <c r="AH1385" i="1"/>
  <c r="AG1385" i="1"/>
  <c r="AF1385" i="1"/>
  <c r="AE1385" i="1"/>
  <c r="AD1385" i="1"/>
  <c r="AC1385" i="1"/>
  <c r="AB1385" i="1"/>
  <c r="AA1385" i="1"/>
  <c r="Z1385" i="1"/>
  <c r="Y1385" i="1"/>
  <c r="X1385" i="1"/>
  <c r="W1385" i="1"/>
  <c r="V1385" i="1"/>
  <c r="U1385" i="1"/>
  <c r="T1385" i="1"/>
  <c r="S1385" i="1"/>
  <c r="Q1385" i="1"/>
  <c r="P1385" i="1"/>
  <c r="O1385" i="1"/>
  <c r="DD1260" i="1"/>
  <c r="DC1260" i="1"/>
  <c r="DB1260" i="1"/>
  <c r="DA1260" i="1"/>
  <c r="CZ1260" i="1"/>
  <c r="CY1260" i="1"/>
  <c r="CX1260" i="1"/>
  <c r="CW1260" i="1"/>
  <c r="CV1260" i="1"/>
  <c r="CU1260" i="1"/>
  <c r="CT1260" i="1"/>
  <c r="CS1260" i="1"/>
  <c r="CR1260" i="1"/>
  <c r="CQ1260" i="1"/>
  <c r="CP1260" i="1"/>
  <c r="CO1260" i="1"/>
  <c r="CN1260" i="1"/>
  <c r="CM1260" i="1"/>
  <c r="CL1260" i="1"/>
  <c r="CK1260" i="1"/>
  <c r="CJ1260" i="1"/>
  <c r="CI1260" i="1"/>
  <c r="CH1260" i="1"/>
  <c r="CG1260" i="1"/>
  <c r="CF1260" i="1"/>
  <c r="CE1260" i="1"/>
  <c r="CD1260" i="1"/>
  <c r="CC1260" i="1"/>
  <c r="CB1260" i="1"/>
  <c r="CA1260" i="1"/>
  <c r="BZ1260" i="1"/>
  <c r="BY1260" i="1"/>
  <c r="BX1260" i="1"/>
  <c r="BW1260" i="1"/>
  <c r="BV1260" i="1"/>
  <c r="BU1260" i="1"/>
  <c r="BT1260" i="1"/>
  <c r="BS1260" i="1"/>
  <c r="BR1260" i="1"/>
  <c r="BQ1260" i="1"/>
  <c r="BP1260" i="1"/>
  <c r="BO1260" i="1"/>
  <c r="BN1260" i="1"/>
  <c r="BM1260" i="1"/>
  <c r="BL1260" i="1"/>
  <c r="BK1260" i="1"/>
  <c r="BJ1260" i="1"/>
  <c r="BI1260" i="1"/>
  <c r="BH1260" i="1"/>
  <c r="BG1260" i="1"/>
  <c r="BF1260" i="1"/>
  <c r="BE1260" i="1"/>
  <c r="BD1260" i="1"/>
  <c r="BC1260" i="1"/>
  <c r="BB1260" i="1"/>
  <c r="BA1260" i="1"/>
  <c r="AZ1260" i="1"/>
  <c r="AY1260" i="1"/>
  <c r="AX1260" i="1"/>
  <c r="AW1260" i="1"/>
  <c r="AV1260" i="1"/>
  <c r="AU1260" i="1"/>
  <c r="AT1260" i="1"/>
  <c r="AS1260" i="1"/>
  <c r="AR1260" i="1"/>
  <c r="AQ1260" i="1"/>
  <c r="AP1260" i="1"/>
  <c r="AO1260" i="1"/>
  <c r="AN1260" i="1"/>
  <c r="AM1260" i="1"/>
  <c r="AL1260" i="1"/>
  <c r="AK1260" i="1"/>
  <c r="AJ1260" i="1"/>
  <c r="AI1260" i="1"/>
  <c r="AH1260" i="1"/>
  <c r="AG1260" i="1"/>
  <c r="AF1260" i="1"/>
  <c r="AE1260" i="1"/>
  <c r="AD1260" i="1"/>
  <c r="AC1260" i="1"/>
  <c r="AB1260" i="1"/>
  <c r="AA1260" i="1"/>
  <c r="Z1260" i="1"/>
  <c r="Y1260" i="1"/>
  <c r="X1260" i="1"/>
  <c r="W1260" i="1"/>
  <c r="V1260" i="1"/>
  <c r="U1260" i="1"/>
  <c r="T1260" i="1"/>
  <c r="S1260" i="1"/>
  <c r="Q1260" i="1"/>
  <c r="P1260" i="1"/>
  <c r="O1260" i="1"/>
  <c r="DD1259" i="1"/>
  <c r="DC1259" i="1"/>
  <c r="DB1259" i="1"/>
  <c r="DA1259" i="1"/>
  <c r="CZ1259" i="1"/>
  <c r="CY1259" i="1"/>
  <c r="CX1259" i="1"/>
  <c r="CW1259" i="1"/>
  <c r="CV1259" i="1"/>
  <c r="CU1259" i="1"/>
  <c r="CT1259" i="1"/>
  <c r="CS1259" i="1"/>
  <c r="CR1259" i="1"/>
  <c r="CQ1259" i="1"/>
  <c r="CP1259" i="1"/>
  <c r="CO1259" i="1"/>
  <c r="CN1259" i="1"/>
  <c r="CM1259" i="1"/>
  <c r="CL1259" i="1"/>
  <c r="CK1259" i="1"/>
  <c r="CJ1259" i="1"/>
  <c r="CI1259" i="1"/>
  <c r="CH1259" i="1"/>
  <c r="CG1259" i="1"/>
  <c r="CF1259" i="1"/>
  <c r="CE1259" i="1"/>
  <c r="CD1259" i="1"/>
  <c r="CC1259" i="1"/>
  <c r="CB1259" i="1"/>
  <c r="CA1259" i="1"/>
  <c r="BZ1259" i="1"/>
  <c r="BY1259" i="1"/>
  <c r="BX1259" i="1"/>
  <c r="BW1259" i="1"/>
  <c r="BV1259" i="1"/>
  <c r="BU1259" i="1"/>
  <c r="BT1259" i="1"/>
  <c r="BS1259" i="1"/>
  <c r="BR1259" i="1"/>
  <c r="BQ1259" i="1"/>
  <c r="BP1259" i="1"/>
  <c r="BO1259" i="1"/>
  <c r="BN1259" i="1"/>
  <c r="BM1259" i="1"/>
  <c r="BL1259" i="1"/>
  <c r="BK1259" i="1"/>
  <c r="BJ1259" i="1"/>
  <c r="BI1259" i="1"/>
  <c r="BH1259" i="1"/>
  <c r="BG1259" i="1"/>
  <c r="BF1259" i="1"/>
  <c r="BE1259" i="1"/>
  <c r="BD1259" i="1"/>
  <c r="BC1259" i="1"/>
  <c r="BB1259" i="1"/>
  <c r="BA1259" i="1"/>
  <c r="AZ1259" i="1"/>
  <c r="AY1259" i="1"/>
  <c r="AX1259" i="1"/>
  <c r="AW1259" i="1"/>
  <c r="AV1259" i="1"/>
  <c r="AU1259" i="1"/>
  <c r="AT1259" i="1"/>
  <c r="AS1259" i="1"/>
  <c r="AR1259" i="1"/>
  <c r="AQ1259" i="1"/>
  <c r="AP1259" i="1"/>
  <c r="AO1259" i="1"/>
  <c r="AN1259" i="1"/>
  <c r="AM1259" i="1"/>
  <c r="AL1259" i="1"/>
  <c r="AK1259" i="1"/>
  <c r="AJ1259" i="1"/>
  <c r="AI1259" i="1"/>
  <c r="AH1259" i="1"/>
  <c r="AG1259" i="1"/>
  <c r="AF1259" i="1"/>
  <c r="AE1259" i="1"/>
  <c r="AD1259" i="1"/>
  <c r="AC1259" i="1"/>
  <c r="AB1259" i="1"/>
  <c r="AA1259" i="1"/>
  <c r="Z1259" i="1"/>
  <c r="Y1259" i="1"/>
  <c r="X1259" i="1"/>
  <c r="W1259" i="1"/>
  <c r="V1259" i="1"/>
  <c r="U1259" i="1"/>
  <c r="T1259" i="1"/>
  <c r="S1259" i="1"/>
  <c r="Q1259" i="1"/>
  <c r="P1259" i="1"/>
  <c r="O1259" i="1"/>
  <c r="DD1258" i="1"/>
  <c r="DC1258" i="1"/>
  <c r="DB1258" i="1"/>
  <c r="DA1258" i="1"/>
  <c r="CZ1258" i="1"/>
  <c r="CY1258" i="1"/>
  <c r="CX1258" i="1"/>
  <c r="CW1258" i="1"/>
  <c r="CV1258" i="1"/>
  <c r="CU1258" i="1"/>
  <c r="CT1258" i="1"/>
  <c r="CS1258" i="1"/>
  <c r="CR1258" i="1"/>
  <c r="CQ1258" i="1"/>
  <c r="CP1258" i="1"/>
  <c r="CO1258" i="1"/>
  <c r="CN1258" i="1"/>
  <c r="CM1258" i="1"/>
  <c r="CL1258" i="1"/>
  <c r="CK1258" i="1"/>
  <c r="CJ1258" i="1"/>
  <c r="CI1258" i="1"/>
  <c r="CH1258" i="1"/>
  <c r="CG1258" i="1"/>
  <c r="CF1258" i="1"/>
  <c r="CE1258" i="1"/>
  <c r="CD1258" i="1"/>
  <c r="CC1258" i="1"/>
  <c r="CB1258" i="1"/>
  <c r="CA1258" i="1"/>
  <c r="BZ1258" i="1"/>
  <c r="BY1258" i="1"/>
  <c r="BX1258" i="1"/>
  <c r="BW1258" i="1"/>
  <c r="BV1258" i="1"/>
  <c r="BU1258" i="1"/>
  <c r="BT1258" i="1"/>
  <c r="BS1258" i="1"/>
  <c r="BR1258" i="1"/>
  <c r="BQ1258" i="1"/>
  <c r="BP1258" i="1"/>
  <c r="BO1258" i="1"/>
  <c r="BN1258" i="1"/>
  <c r="BM1258" i="1"/>
  <c r="BL1258" i="1"/>
  <c r="BK1258" i="1"/>
  <c r="BJ1258" i="1"/>
  <c r="BI1258" i="1"/>
  <c r="BH1258" i="1"/>
  <c r="BG1258" i="1"/>
  <c r="BF1258" i="1"/>
  <c r="BE1258" i="1"/>
  <c r="BD1258" i="1"/>
  <c r="BC1258" i="1"/>
  <c r="BB1258" i="1"/>
  <c r="BA1258" i="1"/>
  <c r="AZ1258" i="1"/>
  <c r="AY1258" i="1"/>
  <c r="AX1258" i="1"/>
  <c r="AW1258" i="1"/>
  <c r="AV1258" i="1"/>
  <c r="AU1258" i="1"/>
  <c r="AT1258" i="1"/>
  <c r="AS1258" i="1"/>
  <c r="AR1258" i="1"/>
  <c r="AQ1258" i="1"/>
  <c r="AP1258" i="1"/>
  <c r="AO1258" i="1"/>
  <c r="AN1258" i="1"/>
  <c r="AM1258" i="1"/>
  <c r="AL1258" i="1"/>
  <c r="AK1258" i="1"/>
  <c r="AJ1258" i="1"/>
  <c r="AI1258" i="1"/>
  <c r="AH1258" i="1"/>
  <c r="AG1258" i="1"/>
  <c r="AF1258" i="1"/>
  <c r="AE1258" i="1"/>
  <c r="AD1258" i="1"/>
  <c r="AC1258" i="1"/>
  <c r="AB1258" i="1"/>
  <c r="AA1258" i="1"/>
  <c r="Z1258" i="1"/>
  <c r="Y1258" i="1"/>
  <c r="X1258" i="1"/>
  <c r="W1258" i="1"/>
  <c r="V1258" i="1"/>
  <c r="U1258" i="1"/>
  <c r="T1258" i="1"/>
  <c r="S1258" i="1"/>
  <c r="Q1258" i="1"/>
  <c r="P1258" i="1"/>
  <c r="O1258" i="1"/>
  <c r="DD1257" i="1"/>
  <c r="DC1257" i="1"/>
  <c r="DB1257" i="1"/>
  <c r="DA1257" i="1"/>
  <c r="CZ1257" i="1"/>
  <c r="CY1257" i="1"/>
  <c r="CX1257" i="1"/>
  <c r="CW1257" i="1"/>
  <c r="CV1257" i="1"/>
  <c r="CU1257" i="1"/>
  <c r="CT1257" i="1"/>
  <c r="CS1257" i="1"/>
  <c r="CR1257" i="1"/>
  <c r="CQ1257" i="1"/>
  <c r="CP1257" i="1"/>
  <c r="CO1257" i="1"/>
  <c r="CN1257" i="1"/>
  <c r="CM1257" i="1"/>
  <c r="CL1257" i="1"/>
  <c r="CK1257" i="1"/>
  <c r="CJ1257" i="1"/>
  <c r="CI1257" i="1"/>
  <c r="CH1257" i="1"/>
  <c r="CG1257" i="1"/>
  <c r="CF1257" i="1"/>
  <c r="CE1257" i="1"/>
  <c r="CD1257" i="1"/>
  <c r="CC1257" i="1"/>
  <c r="CB1257" i="1"/>
  <c r="CA1257" i="1"/>
  <c r="BZ1257" i="1"/>
  <c r="BY1257" i="1"/>
  <c r="BX1257" i="1"/>
  <c r="BW1257" i="1"/>
  <c r="BV1257" i="1"/>
  <c r="BU1257" i="1"/>
  <c r="BT1257" i="1"/>
  <c r="BS1257" i="1"/>
  <c r="BR1257" i="1"/>
  <c r="BQ1257" i="1"/>
  <c r="BP1257" i="1"/>
  <c r="BO1257" i="1"/>
  <c r="BN1257" i="1"/>
  <c r="BM1257" i="1"/>
  <c r="BL1257" i="1"/>
  <c r="BK1257" i="1"/>
  <c r="BJ1257" i="1"/>
  <c r="BI1257" i="1"/>
  <c r="BH1257" i="1"/>
  <c r="BG1257" i="1"/>
  <c r="BF1257" i="1"/>
  <c r="BE1257" i="1"/>
  <c r="BD1257" i="1"/>
  <c r="BC1257" i="1"/>
  <c r="BB1257" i="1"/>
  <c r="BA1257" i="1"/>
  <c r="AZ1257" i="1"/>
  <c r="AY1257" i="1"/>
  <c r="AX1257" i="1"/>
  <c r="AW1257" i="1"/>
  <c r="AV1257" i="1"/>
  <c r="AU1257" i="1"/>
  <c r="AT1257" i="1"/>
  <c r="AS1257" i="1"/>
  <c r="AR1257" i="1"/>
  <c r="AQ1257" i="1"/>
  <c r="AP1257" i="1"/>
  <c r="AO1257" i="1"/>
  <c r="AN1257" i="1"/>
  <c r="AM1257" i="1"/>
  <c r="AL1257" i="1"/>
  <c r="AK1257" i="1"/>
  <c r="AJ1257" i="1"/>
  <c r="AI1257" i="1"/>
  <c r="AH1257" i="1"/>
  <c r="AG1257" i="1"/>
  <c r="AF1257" i="1"/>
  <c r="AE1257" i="1"/>
  <c r="AD1257" i="1"/>
  <c r="AC1257" i="1"/>
  <c r="AB1257" i="1"/>
  <c r="AA1257" i="1"/>
  <c r="Z1257" i="1"/>
  <c r="Y1257" i="1"/>
  <c r="X1257" i="1"/>
  <c r="W1257" i="1"/>
  <c r="V1257" i="1"/>
  <c r="U1257" i="1"/>
  <c r="T1257" i="1"/>
  <c r="S1257" i="1"/>
  <c r="Q1257" i="1"/>
  <c r="P1257" i="1"/>
  <c r="O1257" i="1"/>
  <c r="DD1384" i="1"/>
  <c r="DC1384" i="1"/>
  <c r="DB1384" i="1"/>
  <c r="DA1384" i="1"/>
  <c r="CZ1384" i="1"/>
  <c r="CY1384" i="1"/>
  <c r="CX1384" i="1"/>
  <c r="CW1384" i="1"/>
  <c r="CV1384" i="1"/>
  <c r="CU1384" i="1"/>
  <c r="CT1384" i="1"/>
  <c r="CS1384" i="1"/>
  <c r="CR1384" i="1"/>
  <c r="CQ1384" i="1"/>
  <c r="CP1384" i="1"/>
  <c r="CO1384" i="1"/>
  <c r="CN1384" i="1"/>
  <c r="CM1384" i="1"/>
  <c r="CL1384" i="1"/>
  <c r="CK1384" i="1"/>
  <c r="CJ1384" i="1"/>
  <c r="CI1384" i="1"/>
  <c r="CH1384" i="1"/>
  <c r="CG1384" i="1"/>
  <c r="CF1384" i="1"/>
  <c r="CE1384" i="1"/>
  <c r="CD1384" i="1"/>
  <c r="CC1384" i="1"/>
  <c r="CB1384" i="1"/>
  <c r="CA1384" i="1"/>
  <c r="BZ1384" i="1"/>
  <c r="BY1384" i="1"/>
  <c r="BX1384" i="1"/>
  <c r="BW1384" i="1"/>
  <c r="BV1384" i="1"/>
  <c r="BU1384" i="1"/>
  <c r="BT1384" i="1"/>
  <c r="BS1384" i="1"/>
  <c r="BR1384" i="1"/>
  <c r="BQ1384" i="1"/>
  <c r="BP1384" i="1"/>
  <c r="BO1384" i="1"/>
  <c r="BN1384" i="1"/>
  <c r="BM1384" i="1"/>
  <c r="BL1384" i="1"/>
  <c r="BK1384" i="1"/>
  <c r="BJ1384" i="1"/>
  <c r="BI1384" i="1"/>
  <c r="BH1384" i="1"/>
  <c r="BG1384" i="1"/>
  <c r="BF1384" i="1"/>
  <c r="BE1384" i="1"/>
  <c r="BD1384" i="1"/>
  <c r="BC1384" i="1"/>
  <c r="BB1384" i="1"/>
  <c r="BA1384" i="1"/>
  <c r="AZ1384" i="1"/>
  <c r="AY1384" i="1"/>
  <c r="AX1384" i="1"/>
  <c r="AW1384" i="1"/>
  <c r="AV1384" i="1"/>
  <c r="AU1384" i="1"/>
  <c r="AT1384" i="1"/>
  <c r="AS1384" i="1"/>
  <c r="AR1384" i="1"/>
  <c r="AQ1384" i="1"/>
  <c r="AP1384" i="1"/>
  <c r="AO1384" i="1"/>
  <c r="AN1384" i="1"/>
  <c r="AM1384" i="1"/>
  <c r="AL1384" i="1"/>
  <c r="AK1384" i="1"/>
  <c r="AJ1384" i="1"/>
  <c r="AI1384" i="1"/>
  <c r="AH1384" i="1"/>
  <c r="AG1384" i="1"/>
  <c r="AF1384" i="1"/>
  <c r="AE1384" i="1"/>
  <c r="AD1384" i="1"/>
  <c r="AC1384" i="1"/>
  <c r="AB1384" i="1"/>
  <c r="AA1384" i="1"/>
  <c r="Z1384" i="1"/>
  <c r="Y1384" i="1"/>
  <c r="X1384" i="1"/>
  <c r="W1384" i="1"/>
  <c r="V1384" i="1"/>
  <c r="U1384" i="1"/>
  <c r="T1384" i="1"/>
  <c r="S1384" i="1"/>
  <c r="Q1384" i="1"/>
  <c r="P1384" i="1"/>
  <c r="O1384" i="1"/>
  <c r="DD1383" i="1"/>
  <c r="DC1383" i="1"/>
  <c r="DB1383" i="1"/>
  <c r="DA1383" i="1"/>
  <c r="CZ1383" i="1"/>
  <c r="CY1383" i="1"/>
  <c r="CX1383" i="1"/>
  <c r="CW1383" i="1"/>
  <c r="CV1383" i="1"/>
  <c r="CU1383" i="1"/>
  <c r="CT1383" i="1"/>
  <c r="CS1383" i="1"/>
  <c r="CR1383" i="1"/>
  <c r="CQ1383" i="1"/>
  <c r="CP1383" i="1"/>
  <c r="CO1383" i="1"/>
  <c r="CN1383" i="1"/>
  <c r="CM1383" i="1"/>
  <c r="CL1383" i="1"/>
  <c r="CK1383" i="1"/>
  <c r="CJ1383" i="1"/>
  <c r="CI1383" i="1"/>
  <c r="CH1383" i="1"/>
  <c r="CG1383" i="1"/>
  <c r="CF1383" i="1"/>
  <c r="CE1383" i="1"/>
  <c r="CD1383" i="1"/>
  <c r="CC1383" i="1"/>
  <c r="CB1383" i="1"/>
  <c r="CA1383" i="1"/>
  <c r="BZ1383" i="1"/>
  <c r="BY1383" i="1"/>
  <c r="BX1383" i="1"/>
  <c r="BW1383" i="1"/>
  <c r="BV1383" i="1"/>
  <c r="BU1383" i="1"/>
  <c r="BT1383" i="1"/>
  <c r="BS1383" i="1"/>
  <c r="BR1383" i="1"/>
  <c r="BQ1383" i="1"/>
  <c r="BP1383" i="1"/>
  <c r="BO1383" i="1"/>
  <c r="BN1383" i="1"/>
  <c r="BM1383" i="1"/>
  <c r="BL1383" i="1"/>
  <c r="BK1383" i="1"/>
  <c r="BJ1383" i="1"/>
  <c r="BI1383" i="1"/>
  <c r="BH1383" i="1"/>
  <c r="BG1383" i="1"/>
  <c r="BF1383" i="1"/>
  <c r="BE1383" i="1"/>
  <c r="BD1383" i="1"/>
  <c r="BC1383" i="1"/>
  <c r="BB1383" i="1"/>
  <c r="BA1383" i="1"/>
  <c r="AZ1383" i="1"/>
  <c r="AY1383" i="1"/>
  <c r="AX1383" i="1"/>
  <c r="AW1383" i="1"/>
  <c r="AV1383" i="1"/>
  <c r="AU1383" i="1"/>
  <c r="AT1383" i="1"/>
  <c r="AS1383" i="1"/>
  <c r="AR1383" i="1"/>
  <c r="AQ1383" i="1"/>
  <c r="AP1383" i="1"/>
  <c r="AO1383" i="1"/>
  <c r="AN1383" i="1"/>
  <c r="AM1383" i="1"/>
  <c r="AL1383" i="1"/>
  <c r="AK1383" i="1"/>
  <c r="AJ1383" i="1"/>
  <c r="AI1383" i="1"/>
  <c r="AH1383" i="1"/>
  <c r="AG1383" i="1"/>
  <c r="AF1383" i="1"/>
  <c r="AE1383" i="1"/>
  <c r="AD1383" i="1"/>
  <c r="AC1383" i="1"/>
  <c r="AB1383" i="1"/>
  <c r="AA1383" i="1"/>
  <c r="Z1383" i="1"/>
  <c r="Y1383" i="1"/>
  <c r="X1383" i="1"/>
  <c r="W1383" i="1"/>
  <c r="V1383" i="1"/>
  <c r="U1383" i="1"/>
  <c r="T1383" i="1"/>
  <c r="S1383" i="1"/>
  <c r="Q1383" i="1"/>
  <c r="P1383" i="1"/>
  <c r="O1383" i="1"/>
  <c r="DD1382" i="1"/>
  <c r="DC1382" i="1"/>
  <c r="DB1382" i="1"/>
  <c r="DA1382" i="1"/>
  <c r="CZ1382" i="1"/>
  <c r="CY1382" i="1"/>
  <c r="CX1382" i="1"/>
  <c r="CW1382" i="1"/>
  <c r="CV1382" i="1"/>
  <c r="CU1382" i="1"/>
  <c r="CT1382" i="1"/>
  <c r="CS1382" i="1"/>
  <c r="CR1382" i="1"/>
  <c r="CQ1382" i="1"/>
  <c r="CP1382" i="1"/>
  <c r="CO1382" i="1"/>
  <c r="CN1382" i="1"/>
  <c r="CM1382" i="1"/>
  <c r="CL1382" i="1"/>
  <c r="CK1382" i="1"/>
  <c r="CJ1382" i="1"/>
  <c r="CI1382" i="1"/>
  <c r="CH1382" i="1"/>
  <c r="CG1382" i="1"/>
  <c r="CF1382" i="1"/>
  <c r="CE1382" i="1"/>
  <c r="CD1382" i="1"/>
  <c r="CC1382" i="1"/>
  <c r="CB1382" i="1"/>
  <c r="CA1382" i="1"/>
  <c r="BZ1382" i="1"/>
  <c r="BY1382" i="1"/>
  <c r="BX1382" i="1"/>
  <c r="BW1382" i="1"/>
  <c r="BV1382" i="1"/>
  <c r="BU1382" i="1"/>
  <c r="BT1382" i="1"/>
  <c r="BS1382" i="1"/>
  <c r="BR1382" i="1"/>
  <c r="BQ1382" i="1"/>
  <c r="BP1382" i="1"/>
  <c r="BO1382" i="1"/>
  <c r="BN1382" i="1"/>
  <c r="BM1382" i="1"/>
  <c r="BL1382" i="1"/>
  <c r="BK1382" i="1"/>
  <c r="BJ1382" i="1"/>
  <c r="BI1382" i="1"/>
  <c r="BH1382" i="1"/>
  <c r="BG1382" i="1"/>
  <c r="BF1382" i="1"/>
  <c r="BE1382" i="1"/>
  <c r="BD1382" i="1"/>
  <c r="BC1382" i="1"/>
  <c r="BB1382" i="1"/>
  <c r="BA1382" i="1"/>
  <c r="AZ1382" i="1"/>
  <c r="AY1382" i="1"/>
  <c r="AX1382" i="1"/>
  <c r="AW1382" i="1"/>
  <c r="AV1382" i="1"/>
  <c r="AU1382" i="1"/>
  <c r="AT1382" i="1"/>
  <c r="AS1382" i="1"/>
  <c r="AR1382" i="1"/>
  <c r="AQ1382" i="1"/>
  <c r="AP1382" i="1"/>
  <c r="AO1382" i="1"/>
  <c r="AN1382" i="1"/>
  <c r="AM1382" i="1"/>
  <c r="AL1382" i="1"/>
  <c r="AK1382" i="1"/>
  <c r="AJ1382" i="1"/>
  <c r="AI1382" i="1"/>
  <c r="AH1382" i="1"/>
  <c r="AG1382" i="1"/>
  <c r="AF1382" i="1"/>
  <c r="AE1382" i="1"/>
  <c r="AD1382" i="1"/>
  <c r="AC1382" i="1"/>
  <c r="AB1382" i="1"/>
  <c r="AA1382" i="1"/>
  <c r="Z1382" i="1"/>
  <c r="Y1382" i="1"/>
  <c r="X1382" i="1"/>
  <c r="W1382" i="1"/>
  <c r="V1382" i="1"/>
  <c r="U1382" i="1"/>
  <c r="T1382" i="1"/>
  <c r="S1382" i="1"/>
  <c r="Q1382" i="1"/>
  <c r="P1382" i="1"/>
  <c r="O1382" i="1"/>
  <c r="DD1381" i="1"/>
  <c r="DC1381" i="1"/>
  <c r="DB1381" i="1"/>
  <c r="DA1381" i="1"/>
  <c r="CZ1381" i="1"/>
  <c r="CY1381" i="1"/>
  <c r="CX1381" i="1"/>
  <c r="CW1381" i="1"/>
  <c r="CV1381" i="1"/>
  <c r="CU1381" i="1"/>
  <c r="CT1381" i="1"/>
  <c r="CS1381" i="1"/>
  <c r="CR1381" i="1"/>
  <c r="CQ1381" i="1"/>
  <c r="CP1381" i="1"/>
  <c r="CO1381" i="1"/>
  <c r="CN1381" i="1"/>
  <c r="CM1381" i="1"/>
  <c r="CL1381" i="1"/>
  <c r="CK1381" i="1"/>
  <c r="CJ1381" i="1"/>
  <c r="CI1381" i="1"/>
  <c r="CH1381" i="1"/>
  <c r="CG1381" i="1"/>
  <c r="CF1381" i="1"/>
  <c r="CE1381" i="1"/>
  <c r="CD1381" i="1"/>
  <c r="CC1381" i="1"/>
  <c r="CB1381" i="1"/>
  <c r="CA1381" i="1"/>
  <c r="BZ1381" i="1"/>
  <c r="BY1381" i="1"/>
  <c r="BX1381" i="1"/>
  <c r="BW1381" i="1"/>
  <c r="BV1381" i="1"/>
  <c r="BU1381" i="1"/>
  <c r="BT1381" i="1"/>
  <c r="BS1381" i="1"/>
  <c r="BR1381" i="1"/>
  <c r="BQ1381" i="1"/>
  <c r="BP1381" i="1"/>
  <c r="BO1381" i="1"/>
  <c r="BN1381" i="1"/>
  <c r="BM1381" i="1"/>
  <c r="BL1381" i="1"/>
  <c r="BK1381" i="1"/>
  <c r="BJ1381" i="1"/>
  <c r="BI1381" i="1"/>
  <c r="BH1381" i="1"/>
  <c r="BG1381" i="1"/>
  <c r="BF1381" i="1"/>
  <c r="BE1381" i="1"/>
  <c r="BD1381" i="1"/>
  <c r="BC1381" i="1"/>
  <c r="BB1381" i="1"/>
  <c r="BA1381" i="1"/>
  <c r="AZ1381" i="1"/>
  <c r="AY1381" i="1"/>
  <c r="AX1381" i="1"/>
  <c r="AW1381" i="1"/>
  <c r="AV1381" i="1"/>
  <c r="AU1381" i="1"/>
  <c r="AT1381" i="1"/>
  <c r="AS1381" i="1"/>
  <c r="AR1381" i="1"/>
  <c r="AQ1381" i="1"/>
  <c r="AP1381" i="1"/>
  <c r="AO1381" i="1"/>
  <c r="AN1381" i="1"/>
  <c r="AM1381" i="1"/>
  <c r="AL1381" i="1"/>
  <c r="AK1381" i="1"/>
  <c r="AJ1381" i="1"/>
  <c r="AI1381" i="1"/>
  <c r="AH1381" i="1"/>
  <c r="AG1381" i="1"/>
  <c r="AF1381" i="1"/>
  <c r="AE1381" i="1"/>
  <c r="AD1381" i="1"/>
  <c r="AC1381" i="1"/>
  <c r="AB1381" i="1"/>
  <c r="AA1381" i="1"/>
  <c r="Z1381" i="1"/>
  <c r="Y1381" i="1"/>
  <c r="X1381" i="1"/>
  <c r="W1381" i="1"/>
  <c r="V1381" i="1"/>
  <c r="U1381" i="1"/>
  <c r="T1381" i="1"/>
  <c r="S1381" i="1"/>
  <c r="Q1381" i="1"/>
  <c r="P1381" i="1"/>
  <c r="O1381" i="1"/>
  <c r="DD1380" i="1"/>
  <c r="DC1380" i="1"/>
  <c r="DB1380" i="1"/>
  <c r="DA1380" i="1"/>
  <c r="CZ1380" i="1"/>
  <c r="CY1380" i="1"/>
  <c r="CX1380" i="1"/>
  <c r="CW1380" i="1"/>
  <c r="CV1380" i="1"/>
  <c r="CU1380" i="1"/>
  <c r="CT1380" i="1"/>
  <c r="CS1380" i="1"/>
  <c r="CR1380" i="1"/>
  <c r="CQ1380" i="1"/>
  <c r="CP1380" i="1"/>
  <c r="CO1380" i="1"/>
  <c r="CN1380" i="1"/>
  <c r="CM1380" i="1"/>
  <c r="CL1380" i="1"/>
  <c r="CK1380" i="1"/>
  <c r="CJ1380" i="1"/>
  <c r="CI1380" i="1"/>
  <c r="CH1380" i="1"/>
  <c r="CG1380" i="1"/>
  <c r="CF1380" i="1"/>
  <c r="CE1380" i="1"/>
  <c r="CD1380" i="1"/>
  <c r="CC1380" i="1"/>
  <c r="CB1380" i="1"/>
  <c r="CA1380" i="1"/>
  <c r="BZ1380" i="1"/>
  <c r="BY1380" i="1"/>
  <c r="BX1380" i="1"/>
  <c r="BW1380" i="1"/>
  <c r="BV1380" i="1"/>
  <c r="BU1380" i="1"/>
  <c r="BT1380" i="1"/>
  <c r="BS1380" i="1"/>
  <c r="BR1380" i="1"/>
  <c r="BQ1380" i="1"/>
  <c r="BP1380" i="1"/>
  <c r="BO1380" i="1"/>
  <c r="BN1380" i="1"/>
  <c r="BM1380" i="1"/>
  <c r="BL1380" i="1"/>
  <c r="BK1380" i="1"/>
  <c r="BJ1380" i="1"/>
  <c r="BI1380" i="1"/>
  <c r="BH1380" i="1"/>
  <c r="BG1380" i="1"/>
  <c r="BF1380" i="1"/>
  <c r="BE1380" i="1"/>
  <c r="BD1380" i="1"/>
  <c r="BC1380" i="1"/>
  <c r="BB1380" i="1"/>
  <c r="BA1380" i="1"/>
  <c r="AZ1380" i="1"/>
  <c r="AY1380" i="1"/>
  <c r="AX1380" i="1"/>
  <c r="AW1380" i="1"/>
  <c r="AV1380" i="1"/>
  <c r="AU1380" i="1"/>
  <c r="AT1380" i="1"/>
  <c r="AS1380" i="1"/>
  <c r="AR1380" i="1"/>
  <c r="AQ1380" i="1"/>
  <c r="AP1380" i="1"/>
  <c r="AO1380" i="1"/>
  <c r="AN1380" i="1"/>
  <c r="AM1380" i="1"/>
  <c r="AL1380" i="1"/>
  <c r="AK1380" i="1"/>
  <c r="AJ1380" i="1"/>
  <c r="AI1380" i="1"/>
  <c r="AH1380" i="1"/>
  <c r="AG1380" i="1"/>
  <c r="AF1380" i="1"/>
  <c r="AE1380" i="1"/>
  <c r="AD1380" i="1"/>
  <c r="AC1380" i="1"/>
  <c r="AB1380" i="1"/>
  <c r="AA1380" i="1"/>
  <c r="Z1380" i="1"/>
  <c r="Y1380" i="1"/>
  <c r="X1380" i="1"/>
  <c r="W1380" i="1"/>
  <c r="V1380" i="1"/>
  <c r="U1380" i="1"/>
  <c r="T1380" i="1"/>
  <c r="S1380" i="1"/>
  <c r="Q1380" i="1"/>
  <c r="P1380" i="1"/>
  <c r="O1380" i="1"/>
  <c r="DD1379" i="1"/>
  <c r="DC1379" i="1"/>
  <c r="DB1379" i="1"/>
  <c r="DA1379" i="1"/>
  <c r="CZ1379" i="1"/>
  <c r="CY1379" i="1"/>
  <c r="CX1379" i="1"/>
  <c r="CW1379" i="1"/>
  <c r="CV1379" i="1"/>
  <c r="CU1379" i="1"/>
  <c r="CT1379" i="1"/>
  <c r="CS1379" i="1"/>
  <c r="CR1379" i="1"/>
  <c r="CQ1379" i="1"/>
  <c r="CP1379" i="1"/>
  <c r="CO1379" i="1"/>
  <c r="CN1379" i="1"/>
  <c r="CM1379" i="1"/>
  <c r="CL1379" i="1"/>
  <c r="CK1379" i="1"/>
  <c r="CJ1379" i="1"/>
  <c r="CI1379" i="1"/>
  <c r="CH1379" i="1"/>
  <c r="CG1379" i="1"/>
  <c r="CF1379" i="1"/>
  <c r="CE1379" i="1"/>
  <c r="CD1379" i="1"/>
  <c r="CC1379" i="1"/>
  <c r="CB1379" i="1"/>
  <c r="CA1379" i="1"/>
  <c r="BZ1379" i="1"/>
  <c r="BY1379" i="1"/>
  <c r="BX1379" i="1"/>
  <c r="BW1379" i="1"/>
  <c r="BV1379" i="1"/>
  <c r="BU1379" i="1"/>
  <c r="BT1379" i="1"/>
  <c r="BS1379" i="1"/>
  <c r="BR1379" i="1"/>
  <c r="BQ1379" i="1"/>
  <c r="BP1379" i="1"/>
  <c r="BO1379" i="1"/>
  <c r="BN1379" i="1"/>
  <c r="BM1379" i="1"/>
  <c r="BL1379" i="1"/>
  <c r="BK1379" i="1"/>
  <c r="BJ1379" i="1"/>
  <c r="BI1379" i="1"/>
  <c r="BH1379" i="1"/>
  <c r="BG1379" i="1"/>
  <c r="BF1379" i="1"/>
  <c r="BE1379" i="1"/>
  <c r="BD1379" i="1"/>
  <c r="BC1379" i="1"/>
  <c r="BB1379" i="1"/>
  <c r="BA1379" i="1"/>
  <c r="AZ1379" i="1"/>
  <c r="AY1379" i="1"/>
  <c r="AX1379" i="1"/>
  <c r="AW1379" i="1"/>
  <c r="AV1379" i="1"/>
  <c r="AU1379" i="1"/>
  <c r="AT1379" i="1"/>
  <c r="AS1379" i="1"/>
  <c r="AR1379" i="1"/>
  <c r="AQ1379" i="1"/>
  <c r="AP1379" i="1"/>
  <c r="AO1379" i="1"/>
  <c r="AN1379" i="1"/>
  <c r="AM1379" i="1"/>
  <c r="AL1379" i="1"/>
  <c r="AK1379" i="1"/>
  <c r="AJ1379" i="1"/>
  <c r="AI1379" i="1"/>
  <c r="AH1379" i="1"/>
  <c r="AG1379" i="1"/>
  <c r="AF1379" i="1"/>
  <c r="AE1379" i="1"/>
  <c r="AD1379" i="1"/>
  <c r="AC1379" i="1"/>
  <c r="AB1379" i="1"/>
  <c r="AA1379" i="1"/>
  <c r="Z1379" i="1"/>
  <c r="Y1379" i="1"/>
  <c r="X1379" i="1"/>
  <c r="W1379" i="1"/>
  <c r="V1379" i="1"/>
  <c r="U1379" i="1"/>
  <c r="T1379" i="1"/>
  <c r="S1379" i="1"/>
  <c r="Q1379" i="1"/>
  <c r="P1379" i="1"/>
  <c r="O1379" i="1"/>
  <c r="DD1378" i="1"/>
  <c r="DC1378" i="1"/>
  <c r="DB1378" i="1"/>
  <c r="DA1378" i="1"/>
  <c r="CZ1378" i="1"/>
  <c r="CY1378" i="1"/>
  <c r="CX1378" i="1"/>
  <c r="CW1378" i="1"/>
  <c r="CV1378" i="1"/>
  <c r="CU1378" i="1"/>
  <c r="CT1378" i="1"/>
  <c r="CS1378" i="1"/>
  <c r="CR1378" i="1"/>
  <c r="CQ1378" i="1"/>
  <c r="CP1378" i="1"/>
  <c r="CO1378" i="1"/>
  <c r="CN1378" i="1"/>
  <c r="CM1378" i="1"/>
  <c r="CL1378" i="1"/>
  <c r="CK1378" i="1"/>
  <c r="CJ1378" i="1"/>
  <c r="CI1378" i="1"/>
  <c r="CH1378" i="1"/>
  <c r="CG1378" i="1"/>
  <c r="CF1378" i="1"/>
  <c r="CE1378" i="1"/>
  <c r="CD1378" i="1"/>
  <c r="CC1378" i="1"/>
  <c r="CB1378" i="1"/>
  <c r="CA1378" i="1"/>
  <c r="BZ1378" i="1"/>
  <c r="BY1378" i="1"/>
  <c r="BX1378" i="1"/>
  <c r="BW1378" i="1"/>
  <c r="BV1378" i="1"/>
  <c r="BU1378" i="1"/>
  <c r="BT1378" i="1"/>
  <c r="BS1378" i="1"/>
  <c r="BR1378" i="1"/>
  <c r="BQ1378" i="1"/>
  <c r="BP1378" i="1"/>
  <c r="BO1378" i="1"/>
  <c r="BN1378" i="1"/>
  <c r="BM1378" i="1"/>
  <c r="BL1378" i="1"/>
  <c r="BK1378" i="1"/>
  <c r="BJ1378" i="1"/>
  <c r="BI1378" i="1"/>
  <c r="BH1378" i="1"/>
  <c r="BG1378" i="1"/>
  <c r="BF1378" i="1"/>
  <c r="BE1378" i="1"/>
  <c r="BD1378" i="1"/>
  <c r="BC1378" i="1"/>
  <c r="BB1378" i="1"/>
  <c r="BA1378" i="1"/>
  <c r="AZ1378" i="1"/>
  <c r="AY1378" i="1"/>
  <c r="AX1378" i="1"/>
  <c r="AW1378" i="1"/>
  <c r="AV1378" i="1"/>
  <c r="AU1378" i="1"/>
  <c r="AT1378" i="1"/>
  <c r="AS1378" i="1"/>
  <c r="AR1378" i="1"/>
  <c r="AQ1378" i="1"/>
  <c r="AP1378" i="1"/>
  <c r="AO1378" i="1"/>
  <c r="AN1378" i="1"/>
  <c r="AM1378" i="1"/>
  <c r="AL1378" i="1"/>
  <c r="AK1378" i="1"/>
  <c r="AJ1378" i="1"/>
  <c r="AI1378" i="1"/>
  <c r="AH1378" i="1"/>
  <c r="AG1378" i="1"/>
  <c r="AF1378" i="1"/>
  <c r="AE1378" i="1"/>
  <c r="AD1378" i="1"/>
  <c r="AC1378" i="1"/>
  <c r="AB1378" i="1"/>
  <c r="AA1378" i="1"/>
  <c r="Z1378" i="1"/>
  <c r="Y1378" i="1"/>
  <c r="X1378" i="1"/>
  <c r="W1378" i="1"/>
  <c r="V1378" i="1"/>
  <c r="U1378" i="1"/>
  <c r="T1378" i="1"/>
  <c r="S1378" i="1"/>
  <c r="Q1378" i="1"/>
  <c r="P1378" i="1"/>
  <c r="O1378" i="1"/>
  <c r="DD1377" i="1"/>
  <c r="DC1377" i="1"/>
  <c r="DB1377" i="1"/>
  <c r="DA1377" i="1"/>
  <c r="CZ1377" i="1"/>
  <c r="CY1377" i="1"/>
  <c r="CX1377" i="1"/>
  <c r="CW1377" i="1"/>
  <c r="CV1377" i="1"/>
  <c r="CU1377" i="1"/>
  <c r="CT1377" i="1"/>
  <c r="CS1377" i="1"/>
  <c r="CR1377" i="1"/>
  <c r="CQ1377" i="1"/>
  <c r="CP1377" i="1"/>
  <c r="CO1377" i="1"/>
  <c r="CN1377" i="1"/>
  <c r="CM1377" i="1"/>
  <c r="CL1377" i="1"/>
  <c r="CK1377" i="1"/>
  <c r="CJ1377" i="1"/>
  <c r="CI1377" i="1"/>
  <c r="CH1377" i="1"/>
  <c r="CG1377" i="1"/>
  <c r="CF1377" i="1"/>
  <c r="CE1377" i="1"/>
  <c r="CD1377" i="1"/>
  <c r="CC1377" i="1"/>
  <c r="CB1377" i="1"/>
  <c r="CA1377" i="1"/>
  <c r="BZ1377" i="1"/>
  <c r="BY1377" i="1"/>
  <c r="BX1377" i="1"/>
  <c r="BW1377" i="1"/>
  <c r="BV1377" i="1"/>
  <c r="BU1377" i="1"/>
  <c r="BT1377" i="1"/>
  <c r="BS1377" i="1"/>
  <c r="BR1377" i="1"/>
  <c r="BQ1377" i="1"/>
  <c r="BP1377" i="1"/>
  <c r="BO1377" i="1"/>
  <c r="BN1377" i="1"/>
  <c r="BM1377" i="1"/>
  <c r="BL1377" i="1"/>
  <c r="BK1377" i="1"/>
  <c r="BJ1377" i="1"/>
  <c r="BI1377" i="1"/>
  <c r="BH1377" i="1"/>
  <c r="BG1377" i="1"/>
  <c r="BF1377" i="1"/>
  <c r="BE1377" i="1"/>
  <c r="BD1377" i="1"/>
  <c r="BC1377" i="1"/>
  <c r="BB1377" i="1"/>
  <c r="BA1377" i="1"/>
  <c r="AZ1377" i="1"/>
  <c r="AY1377" i="1"/>
  <c r="AX1377" i="1"/>
  <c r="AW1377" i="1"/>
  <c r="AV1377" i="1"/>
  <c r="AU1377" i="1"/>
  <c r="AT1377" i="1"/>
  <c r="AS1377" i="1"/>
  <c r="AR1377" i="1"/>
  <c r="AQ1377" i="1"/>
  <c r="AP1377" i="1"/>
  <c r="AO1377" i="1"/>
  <c r="AN1377" i="1"/>
  <c r="AM1377" i="1"/>
  <c r="AL1377" i="1"/>
  <c r="AK1377" i="1"/>
  <c r="AJ1377" i="1"/>
  <c r="AI1377" i="1"/>
  <c r="AH1377" i="1"/>
  <c r="AG1377" i="1"/>
  <c r="AF1377" i="1"/>
  <c r="AE1377" i="1"/>
  <c r="AD1377" i="1"/>
  <c r="AC1377" i="1"/>
  <c r="AB1377" i="1"/>
  <c r="AA1377" i="1"/>
  <c r="Z1377" i="1"/>
  <c r="Y1377" i="1"/>
  <c r="X1377" i="1"/>
  <c r="W1377" i="1"/>
  <c r="V1377" i="1"/>
  <c r="U1377" i="1"/>
  <c r="T1377" i="1"/>
  <c r="S1377" i="1"/>
  <c r="Q1377" i="1"/>
  <c r="P1377" i="1"/>
  <c r="O1377" i="1"/>
  <c r="DD1333" i="1"/>
  <c r="DC1333" i="1"/>
  <c r="DB1333" i="1"/>
  <c r="DA1333" i="1"/>
  <c r="CZ1333" i="1"/>
  <c r="CY1333" i="1"/>
  <c r="CX1333" i="1"/>
  <c r="CW1333" i="1"/>
  <c r="CV1333" i="1"/>
  <c r="CU1333" i="1"/>
  <c r="CT1333" i="1"/>
  <c r="CS1333" i="1"/>
  <c r="CR1333" i="1"/>
  <c r="CQ1333" i="1"/>
  <c r="CP1333" i="1"/>
  <c r="CO1333" i="1"/>
  <c r="CN1333" i="1"/>
  <c r="CM1333" i="1"/>
  <c r="CL1333" i="1"/>
  <c r="CK1333" i="1"/>
  <c r="CJ1333" i="1"/>
  <c r="CI1333" i="1"/>
  <c r="CH1333" i="1"/>
  <c r="CG1333" i="1"/>
  <c r="CF1333" i="1"/>
  <c r="CE1333" i="1"/>
  <c r="CD1333" i="1"/>
  <c r="CC1333" i="1"/>
  <c r="CB1333" i="1"/>
  <c r="CA1333" i="1"/>
  <c r="BZ1333" i="1"/>
  <c r="BY1333" i="1"/>
  <c r="BX1333" i="1"/>
  <c r="BW1333" i="1"/>
  <c r="BV1333" i="1"/>
  <c r="BU1333" i="1"/>
  <c r="BT1333" i="1"/>
  <c r="BS1333" i="1"/>
  <c r="BR1333" i="1"/>
  <c r="BQ1333" i="1"/>
  <c r="BP1333" i="1"/>
  <c r="BO1333" i="1"/>
  <c r="BN1333" i="1"/>
  <c r="BM1333" i="1"/>
  <c r="BL1333" i="1"/>
  <c r="BK1333" i="1"/>
  <c r="BJ1333" i="1"/>
  <c r="BI1333" i="1"/>
  <c r="BH1333" i="1"/>
  <c r="BG1333" i="1"/>
  <c r="BF1333" i="1"/>
  <c r="BE1333" i="1"/>
  <c r="BD1333" i="1"/>
  <c r="BC1333" i="1"/>
  <c r="BB1333" i="1"/>
  <c r="BA1333" i="1"/>
  <c r="AZ1333" i="1"/>
  <c r="AY1333" i="1"/>
  <c r="AX1333" i="1"/>
  <c r="AW1333" i="1"/>
  <c r="AV1333" i="1"/>
  <c r="AU1333" i="1"/>
  <c r="AT1333" i="1"/>
  <c r="AS1333" i="1"/>
  <c r="AR1333" i="1"/>
  <c r="AQ1333" i="1"/>
  <c r="AP1333" i="1"/>
  <c r="AO1333" i="1"/>
  <c r="AN1333" i="1"/>
  <c r="AM1333" i="1"/>
  <c r="AL1333" i="1"/>
  <c r="AK1333" i="1"/>
  <c r="AJ1333" i="1"/>
  <c r="AI1333" i="1"/>
  <c r="AH1333" i="1"/>
  <c r="AG1333" i="1"/>
  <c r="AF1333" i="1"/>
  <c r="AE1333" i="1"/>
  <c r="AD1333" i="1"/>
  <c r="AC1333" i="1"/>
  <c r="AB1333" i="1"/>
  <c r="AA1333" i="1"/>
  <c r="Z1333" i="1"/>
  <c r="Y1333" i="1"/>
  <c r="X1333" i="1"/>
  <c r="W1333" i="1"/>
  <c r="V1333" i="1"/>
  <c r="U1333" i="1"/>
  <c r="T1333" i="1"/>
  <c r="S1333" i="1"/>
  <c r="Q1333" i="1"/>
  <c r="P1333" i="1"/>
  <c r="O1333" i="1"/>
  <c r="DD1256" i="1"/>
  <c r="DC1256" i="1"/>
  <c r="DB1256" i="1"/>
  <c r="DA1256" i="1"/>
  <c r="CZ1256" i="1"/>
  <c r="CY1256" i="1"/>
  <c r="CX1256" i="1"/>
  <c r="CW1256" i="1"/>
  <c r="CV1256" i="1"/>
  <c r="CU1256" i="1"/>
  <c r="CT1256" i="1"/>
  <c r="CS1256" i="1"/>
  <c r="CR1256" i="1"/>
  <c r="CQ1256" i="1"/>
  <c r="CP1256" i="1"/>
  <c r="CO1256" i="1"/>
  <c r="CN1256" i="1"/>
  <c r="CM1256" i="1"/>
  <c r="CL1256" i="1"/>
  <c r="CK1256" i="1"/>
  <c r="CJ1256" i="1"/>
  <c r="CI1256" i="1"/>
  <c r="CH1256" i="1"/>
  <c r="CG1256" i="1"/>
  <c r="CF1256" i="1"/>
  <c r="CE1256" i="1"/>
  <c r="CD1256" i="1"/>
  <c r="CC1256" i="1"/>
  <c r="CB1256" i="1"/>
  <c r="CA1256" i="1"/>
  <c r="BZ1256" i="1"/>
  <c r="BY1256" i="1"/>
  <c r="BX1256" i="1"/>
  <c r="BW1256" i="1"/>
  <c r="BV1256" i="1"/>
  <c r="BU1256" i="1"/>
  <c r="BT1256" i="1"/>
  <c r="BS1256" i="1"/>
  <c r="BR1256" i="1"/>
  <c r="BQ1256" i="1"/>
  <c r="BP1256" i="1"/>
  <c r="BO1256" i="1"/>
  <c r="BN1256" i="1"/>
  <c r="BM1256" i="1"/>
  <c r="BL1256" i="1"/>
  <c r="BK1256" i="1"/>
  <c r="BJ1256" i="1"/>
  <c r="BI1256" i="1"/>
  <c r="BH1256" i="1"/>
  <c r="BG1256" i="1"/>
  <c r="BF1256" i="1"/>
  <c r="BE1256" i="1"/>
  <c r="BD1256" i="1"/>
  <c r="BC1256" i="1"/>
  <c r="BB1256" i="1"/>
  <c r="BA1256" i="1"/>
  <c r="AZ1256" i="1"/>
  <c r="AY1256" i="1"/>
  <c r="AX1256" i="1"/>
  <c r="AW1256" i="1"/>
  <c r="AV1256" i="1"/>
  <c r="AU1256" i="1"/>
  <c r="AT1256" i="1"/>
  <c r="AS1256" i="1"/>
  <c r="AR1256" i="1"/>
  <c r="AQ1256" i="1"/>
  <c r="AP1256" i="1"/>
  <c r="AO1256" i="1"/>
  <c r="AN1256" i="1"/>
  <c r="AM1256" i="1"/>
  <c r="AL1256" i="1"/>
  <c r="AK1256" i="1"/>
  <c r="AJ1256" i="1"/>
  <c r="AI1256" i="1"/>
  <c r="AH1256" i="1"/>
  <c r="AG1256" i="1"/>
  <c r="AF1256" i="1"/>
  <c r="AE1256" i="1"/>
  <c r="AD1256" i="1"/>
  <c r="AC1256" i="1"/>
  <c r="AB1256" i="1"/>
  <c r="AA1256" i="1"/>
  <c r="Z1256" i="1"/>
  <c r="Y1256" i="1"/>
  <c r="X1256" i="1"/>
  <c r="W1256" i="1"/>
  <c r="V1256" i="1"/>
  <c r="U1256" i="1"/>
  <c r="T1256" i="1"/>
  <c r="S1256" i="1"/>
  <c r="Q1256" i="1"/>
  <c r="P1256" i="1"/>
  <c r="O1256" i="1"/>
  <c r="DD1255" i="1"/>
  <c r="DC1255" i="1"/>
  <c r="DB1255" i="1"/>
  <c r="DA1255" i="1"/>
  <c r="CZ1255" i="1"/>
  <c r="CY1255" i="1"/>
  <c r="CX1255" i="1"/>
  <c r="CW1255" i="1"/>
  <c r="CV1255" i="1"/>
  <c r="CU1255" i="1"/>
  <c r="CT1255" i="1"/>
  <c r="CS1255" i="1"/>
  <c r="CR1255" i="1"/>
  <c r="CQ1255" i="1"/>
  <c r="CP1255" i="1"/>
  <c r="CO1255" i="1"/>
  <c r="CN1255" i="1"/>
  <c r="CM1255" i="1"/>
  <c r="CL1255" i="1"/>
  <c r="CK1255" i="1"/>
  <c r="CJ1255" i="1"/>
  <c r="CI1255" i="1"/>
  <c r="CH1255" i="1"/>
  <c r="CG1255" i="1"/>
  <c r="CF1255" i="1"/>
  <c r="CE1255" i="1"/>
  <c r="CD1255" i="1"/>
  <c r="CC1255" i="1"/>
  <c r="CB1255" i="1"/>
  <c r="CA1255" i="1"/>
  <c r="BZ1255" i="1"/>
  <c r="BY1255" i="1"/>
  <c r="BX1255" i="1"/>
  <c r="BW1255" i="1"/>
  <c r="BV1255" i="1"/>
  <c r="BU1255" i="1"/>
  <c r="BT1255" i="1"/>
  <c r="BS1255" i="1"/>
  <c r="BR1255" i="1"/>
  <c r="BQ1255" i="1"/>
  <c r="BP1255" i="1"/>
  <c r="BO1255" i="1"/>
  <c r="BN1255" i="1"/>
  <c r="BM1255" i="1"/>
  <c r="BL1255" i="1"/>
  <c r="BK1255" i="1"/>
  <c r="BJ1255" i="1"/>
  <c r="BI1255" i="1"/>
  <c r="BH1255" i="1"/>
  <c r="BG1255" i="1"/>
  <c r="BF1255" i="1"/>
  <c r="BE1255" i="1"/>
  <c r="BD1255" i="1"/>
  <c r="BC1255" i="1"/>
  <c r="BB1255" i="1"/>
  <c r="BA1255" i="1"/>
  <c r="AZ1255" i="1"/>
  <c r="AY1255" i="1"/>
  <c r="AX1255" i="1"/>
  <c r="AW1255" i="1"/>
  <c r="AV1255" i="1"/>
  <c r="AU1255" i="1"/>
  <c r="AT1255" i="1"/>
  <c r="AS1255" i="1"/>
  <c r="AR1255" i="1"/>
  <c r="AQ1255" i="1"/>
  <c r="AP1255" i="1"/>
  <c r="AO1255" i="1"/>
  <c r="AN1255" i="1"/>
  <c r="AM1255" i="1"/>
  <c r="AL1255" i="1"/>
  <c r="AK1255" i="1"/>
  <c r="AJ1255" i="1"/>
  <c r="AI1255" i="1"/>
  <c r="AH1255" i="1"/>
  <c r="AG1255" i="1"/>
  <c r="AF1255" i="1"/>
  <c r="AE1255" i="1"/>
  <c r="AD1255" i="1"/>
  <c r="AC1255" i="1"/>
  <c r="AB1255" i="1"/>
  <c r="AA1255" i="1"/>
  <c r="Z1255" i="1"/>
  <c r="Y1255" i="1"/>
  <c r="X1255" i="1"/>
  <c r="W1255" i="1"/>
  <c r="V1255" i="1"/>
  <c r="U1255" i="1"/>
  <c r="T1255" i="1"/>
  <c r="S1255" i="1"/>
  <c r="Q1255" i="1"/>
  <c r="P1255" i="1"/>
  <c r="O1255" i="1"/>
  <c r="DD1254" i="1"/>
  <c r="DC1254" i="1"/>
  <c r="DB1254" i="1"/>
  <c r="DA1254" i="1"/>
  <c r="CZ1254" i="1"/>
  <c r="CY1254" i="1"/>
  <c r="CX1254" i="1"/>
  <c r="CW1254" i="1"/>
  <c r="CV1254" i="1"/>
  <c r="CU1254" i="1"/>
  <c r="CT1254" i="1"/>
  <c r="CS1254" i="1"/>
  <c r="CR1254" i="1"/>
  <c r="CQ1254" i="1"/>
  <c r="CP1254" i="1"/>
  <c r="CO1254" i="1"/>
  <c r="CN1254" i="1"/>
  <c r="CM1254" i="1"/>
  <c r="CL1254" i="1"/>
  <c r="CK1254" i="1"/>
  <c r="CJ1254" i="1"/>
  <c r="CI1254" i="1"/>
  <c r="CH1254" i="1"/>
  <c r="CG1254" i="1"/>
  <c r="CF1254" i="1"/>
  <c r="CE1254" i="1"/>
  <c r="CD1254" i="1"/>
  <c r="CC1254" i="1"/>
  <c r="CB1254" i="1"/>
  <c r="CA1254" i="1"/>
  <c r="BZ1254" i="1"/>
  <c r="BY1254" i="1"/>
  <c r="BX1254" i="1"/>
  <c r="BW1254" i="1"/>
  <c r="BV1254" i="1"/>
  <c r="BU1254" i="1"/>
  <c r="BT1254" i="1"/>
  <c r="BS1254" i="1"/>
  <c r="BR1254" i="1"/>
  <c r="BQ1254" i="1"/>
  <c r="BP1254" i="1"/>
  <c r="BO1254" i="1"/>
  <c r="BN1254" i="1"/>
  <c r="BM1254" i="1"/>
  <c r="BL1254" i="1"/>
  <c r="BK1254" i="1"/>
  <c r="BJ1254" i="1"/>
  <c r="BI1254" i="1"/>
  <c r="BH1254" i="1"/>
  <c r="BG1254" i="1"/>
  <c r="BF1254" i="1"/>
  <c r="BE1254" i="1"/>
  <c r="BD1254" i="1"/>
  <c r="BC1254" i="1"/>
  <c r="BB1254" i="1"/>
  <c r="BA1254" i="1"/>
  <c r="AZ1254" i="1"/>
  <c r="AY1254" i="1"/>
  <c r="AX1254" i="1"/>
  <c r="AW1254" i="1"/>
  <c r="AV1254" i="1"/>
  <c r="AU1254" i="1"/>
  <c r="AT1254" i="1"/>
  <c r="AS1254" i="1"/>
  <c r="AR1254" i="1"/>
  <c r="AQ1254" i="1"/>
  <c r="AP1254" i="1"/>
  <c r="AO1254" i="1"/>
  <c r="AN1254" i="1"/>
  <c r="AM1254" i="1"/>
  <c r="AL1254" i="1"/>
  <c r="AK1254" i="1"/>
  <c r="AJ1254" i="1"/>
  <c r="AI1254" i="1"/>
  <c r="AH1254" i="1"/>
  <c r="AG1254" i="1"/>
  <c r="AF1254" i="1"/>
  <c r="AE1254" i="1"/>
  <c r="AD1254" i="1"/>
  <c r="AC1254" i="1"/>
  <c r="AB1254" i="1"/>
  <c r="AA1254" i="1"/>
  <c r="Z1254" i="1"/>
  <c r="Y1254" i="1"/>
  <c r="X1254" i="1"/>
  <c r="W1254" i="1"/>
  <c r="V1254" i="1"/>
  <c r="U1254" i="1"/>
  <c r="T1254" i="1"/>
  <c r="S1254" i="1"/>
  <c r="Q1254" i="1"/>
  <c r="P1254" i="1"/>
  <c r="O1254" i="1"/>
  <c r="DD1253" i="1"/>
  <c r="DC1253" i="1"/>
  <c r="DB1253" i="1"/>
  <c r="DA1253" i="1"/>
  <c r="CZ1253" i="1"/>
  <c r="CY1253" i="1"/>
  <c r="CX1253" i="1"/>
  <c r="CW1253" i="1"/>
  <c r="CV1253" i="1"/>
  <c r="CU1253" i="1"/>
  <c r="CT1253" i="1"/>
  <c r="CS1253" i="1"/>
  <c r="CR1253" i="1"/>
  <c r="CQ1253" i="1"/>
  <c r="CP1253" i="1"/>
  <c r="CO1253" i="1"/>
  <c r="CN1253" i="1"/>
  <c r="CM1253" i="1"/>
  <c r="CL1253" i="1"/>
  <c r="CK1253" i="1"/>
  <c r="CJ1253" i="1"/>
  <c r="CI1253" i="1"/>
  <c r="CH1253" i="1"/>
  <c r="CG1253" i="1"/>
  <c r="CF1253" i="1"/>
  <c r="CE1253" i="1"/>
  <c r="CD1253" i="1"/>
  <c r="CC1253" i="1"/>
  <c r="CB1253" i="1"/>
  <c r="CA1253" i="1"/>
  <c r="BZ1253" i="1"/>
  <c r="BY1253" i="1"/>
  <c r="BX1253" i="1"/>
  <c r="BW1253" i="1"/>
  <c r="BV1253" i="1"/>
  <c r="BU1253" i="1"/>
  <c r="BT1253" i="1"/>
  <c r="BS1253" i="1"/>
  <c r="BR1253" i="1"/>
  <c r="BQ1253" i="1"/>
  <c r="BP1253" i="1"/>
  <c r="BO1253" i="1"/>
  <c r="BN1253" i="1"/>
  <c r="BM1253" i="1"/>
  <c r="BL1253" i="1"/>
  <c r="BK1253" i="1"/>
  <c r="BJ1253" i="1"/>
  <c r="BI1253" i="1"/>
  <c r="BH1253" i="1"/>
  <c r="BG1253" i="1"/>
  <c r="BF1253" i="1"/>
  <c r="BE1253" i="1"/>
  <c r="BD1253" i="1"/>
  <c r="BC1253" i="1"/>
  <c r="BB1253" i="1"/>
  <c r="BA1253" i="1"/>
  <c r="AZ1253" i="1"/>
  <c r="AY1253" i="1"/>
  <c r="AX1253" i="1"/>
  <c r="AW1253" i="1"/>
  <c r="AV1253" i="1"/>
  <c r="AU1253" i="1"/>
  <c r="AT1253" i="1"/>
  <c r="AS1253" i="1"/>
  <c r="AR1253" i="1"/>
  <c r="AQ1253" i="1"/>
  <c r="AP1253" i="1"/>
  <c r="AO1253" i="1"/>
  <c r="AN1253" i="1"/>
  <c r="AM1253" i="1"/>
  <c r="AL1253" i="1"/>
  <c r="AK1253" i="1"/>
  <c r="AJ1253" i="1"/>
  <c r="AI1253" i="1"/>
  <c r="AH1253" i="1"/>
  <c r="AG1253" i="1"/>
  <c r="AF1253" i="1"/>
  <c r="AE1253" i="1"/>
  <c r="AD1253" i="1"/>
  <c r="AC1253" i="1"/>
  <c r="AB1253" i="1"/>
  <c r="AA1253" i="1"/>
  <c r="Z1253" i="1"/>
  <c r="Y1253" i="1"/>
  <c r="X1253" i="1"/>
  <c r="W1253" i="1"/>
  <c r="V1253" i="1"/>
  <c r="U1253" i="1"/>
  <c r="T1253" i="1"/>
  <c r="S1253" i="1"/>
  <c r="Q1253" i="1"/>
  <c r="P1253" i="1"/>
  <c r="O1253" i="1"/>
  <c r="DD1252" i="1"/>
  <c r="DC1252" i="1"/>
  <c r="DB1252" i="1"/>
  <c r="DA1252" i="1"/>
  <c r="CZ1252" i="1"/>
  <c r="CY1252" i="1"/>
  <c r="CX1252" i="1"/>
  <c r="CW1252" i="1"/>
  <c r="CV1252" i="1"/>
  <c r="CU1252" i="1"/>
  <c r="CT1252" i="1"/>
  <c r="CS1252" i="1"/>
  <c r="CR1252" i="1"/>
  <c r="CQ1252" i="1"/>
  <c r="CP1252" i="1"/>
  <c r="CO1252" i="1"/>
  <c r="CN1252" i="1"/>
  <c r="CM1252" i="1"/>
  <c r="CL1252" i="1"/>
  <c r="CK1252" i="1"/>
  <c r="CJ1252" i="1"/>
  <c r="CI1252" i="1"/>
  <c r="CH1252" i="1"/>
  <c r="CG1252" i="1"/>
  <c r="CF1252" i="1"/>
  <c r="CE1252" i="1"/>
  <c r="CD1252" i="1"/>
  <c r="CC1252" i="1"/>
  <c r="CB1252" i="1"/>
  <c r="CA1252" i="1"/>
  <c r="BZ1252" i="1"/>
  <c r="BY1252" i="1"/>
  <c r="BX1252" i="1"/>
  <c r="BW1252" i="1"/>
  <c r="BV1252" i="1"/>
  <c r="BU1252" i="1"/>
  <c r="BT1252" i="1"/>
  <c r="BS1252" i="1"/>
  <c r="BR1252" i="1"/>
  <c r="BQ1252" i="1"/>
  <c r="BP1252" i="1"/>
  <c r="BO1252" i="1"/>
  <c r="BN1252" i="1"/>
  <c r="BM1252" i="1"/>
  <c r="BL1252" i="1"/>
  <c r="BK1252" i="1"/>
  <c r="BJ1252" i="1"/>
  <c r="BI1252" i="1"/>
  <c r="BH1252" i="1"/>
  <c r="BG1252" i="1"/>
  <c r="BF1252" i="1"/>
  <c r="BE1252" i="1"/>
  <c r="BD1252" i="1"/>
  <c r="BC1252" i="1"/>
  <c r="BB1252" i="1"/>
  <c r="BA1252" i="1"/>
  <c r="AZ1252" i="1"/>
  <c r="AY1252" i="1"/>
  <c r="AX1252" i="1"/>
  <c r="AW1252" i="1"/>
  <c r="AV1252" i="1"/>
  <c r="AU1252" i="1"/>
  <c r="AT1252" i="1"/>
  <c r="AS1252" i="1"/>
  <c r="AR1252" i="1"/>
  <c r="AQ1252" i="1"/>
  <c r="AP1252" i="1"/>
  <c r="AO1252" i="1"/>
  <c r="AN1252" i="1"/>
  <c r="AM1252" i="1"/>
  <c r="AL1252" i="1"/>
  <c r="AK1252" i="1"/>
  <c r="AJ1252" i="1"/>
  <c r="AI1252" i="1"/>
  <c r="AH1252" i="1"/>
  <c r="AG1252" i="1"/>
  <c r="AF1252" i="1"/>
  <c r="AE1252" i="1"/>
  <c r="AD1252" i="1"/>
  <c r="AC1252" i="1"/>
  <c r="AB1252" i="1"/>
  <c r="AA1252" i="1"/>
  <c r="Z1252" i="1"/>
  <c r="Y1252" i="1"/>
  <c r="X1252" i="1"/>
  <c r="W1252" i="1"/>
  <c r="V1252" i="1"/>
  <c r="U1252" i="1"/>
  <c r="T1252" i="1"/>
  <c r="S1252" i="1"/>
  <c r="Q1252" i="1"/>
  <c r="P1252" i="1"/>
  <c r="O1252" i="1"/>
  <c r="DD1251" i="1"/>
  <c r="DC1251" i="1"/>
  <c r="DB1251" i="1"/>
  <c r="DA1251" i="1"/>
  <c r="CZ1251" i="1"/>
  <c r="CY1251" i="1"/>
  <c r="CX1251" i="1"/>
  <c r="CW1251" i="1"/>
  <c r="CV1251" i="1"/>
  <c r="CU1251" i="1"/>
  <c r="CT1251" i="1"/>
  <c r="CS1251" i="1"/>
  <c r="CR1251" i="1"/>
  <c r="CQ1251" i="1"/>
  <c r="CP1251" i="1"/>
  <c r="CO1251" i="1"/>
  <c r="CN1251" i="1"/>
  <c r="CM1251" i="1"/>
  <c r="CL1251" i="1"/>
  <c r="CK1251" i="1"/>
  <c r="CJ1251" i="1"/>
  <c r="CI1251" i="1"/>
  <c r="CH1251" i="1"/>
  <c r="CG1251" i="1"/>
  <c r="CF1251" i="1"/>
  <c r="CE1251" i="1"/>
  <c r="CD1251" i="1"/>
  <c r="CC1251" i="1"/>
  <c r="CB1251" i="1"/>
  <c r="CA1251" i="1"/>
  <c r="BZ1251" i="1"/>
  <c r="BY1251" i="1"/>
  <c r="BX1251" i="1"/>
  <c r="BW1251" i="1"/>
  <c r="BV1251" i="1"/>
  <c r="BU1251" i="1"/>
  <c r="BT1251" i="1"/>
  <c r="BS1251" i="1"/>
  <c r="BR1251" i="1"/>
  <c r="BQ1251" i="1"/>
  <c r="BP1251" i="1"/>
  <c r="BO1251" i="1"/>
  <c r="BN1251" i="1"/>
  <c r="BM1251" i="1"/>
  <c r="BL1251" i="1"/>
  <c r="BK1251" i="1"/>
  <c r="BJ1251" i="1"/>
  <c r="BI1251" i="1"/>
  <c r="BH1251" i="1"/>
  <c r="BG1251" i="1"/>
  <c r="BF1251" i="1"/>
  <c r="BE1251" i="1"/>
  <c r="BD1251" i="1"/>
  <c r="BC1251" i="1"/>
  <c r="BB1251" i="1"/>
  <c r="BA1251" i="1"/>
  <c r="AZ1251" i="1"/>
  <c r="AY1251" i="1"/>
  <c r="AX1251" i="1"/>
  <c r="AW1251" i="1"/>
  <c r="AV1251" i="1"/>
  <c r="AU1251" i="1"/>
  <c r="AT1251" i="1"/>
  <c r="AS1251" i="1"/>
  <c r="AR1251" i="1"/>
  <c r="AQ1251" i="1"/>
  <c r="AP1251" i="1"/>
  <c r="AO1251" i="1"/>
  <c r="AN1251" i="1"/>
  <c r="AM1251" i="1"/>
  <c r="AL1251" i="1"/>
  <c r="AK1251" i="1"/>
  <c r="AJ1251" i="1"/>
  <c r="AI1251" i="1"/>
  <c r="AH1251" i="1"/>
  <c r="AG1251" i="1"/>
  <c r="AF1251" i="1"/>
  <c r="AE1251" i="1"/>
  <c r="AD1251" i="1"/>
  <c r="AC1251" i="1"/>
  <c r="AB1251" i="1"/>
  <c r="AA1251" i="1"/>
  <c r="Z1251" i="1"/>
  <c r="Y1251" i="1"/>
  <c r="X1251" i="1"/>
  <c r="W1251" i="1"/>
  <c r="V1251" i="1"/>
  <c r="U1251" i="1"/>
  <c r="T1251" i="1"/>
  <c r="S1251" i="1"/>
  <c r="Q1251" i="1"/>
  <c r="P1251" i="1"/>
  <c r="O1251" i="1"/>
  <c r="DD1367" i="1"/>
  <c r="DC1367" i="1"/>
  <c r="DB1367" i="1"/>
  <c r="DA1367" i="1"/>
  <c r="CZ1367" i="1"/>
  <c r="CY1367" i="1"/>
  <c r="CX1367" i="1"/>
  <c r="CW1367" i="1"/>
  <c r="CV1367" i="1"/>
  <c r="CU1367" i="1"/>
  <c r="CT1367" i="1"/>
  <c r="CS1367" i="1"/>
  <c r="CR1367" i="1"/>
  <c r="CQ1367" i="1"/>
  <c r="CP1367" i="1"/>
  <c r="CO1367" i="1"/>
  <c r="CN1367" i="1"/>
  <c r="CM1367" i="1"/>
  <c r="CL1367" i="1"/>
  <c r="CK1367" i="1"/>
  <c r="CJ1367" i="1"/>
  <c r="CI1367" i="1"/>
  <c r="CH1367" i="1"/>
  <c r="CG1367" i="1"/>
  <c r="CF1367" i="1"/>
  <c r="CE1367" i="1"/>
  <c r="CD1367" i="1"/>
  <c r="CC1367" i="1"/>
  <c r="CB1367" i="1"/>
  <c r="CA1367" i="1"/>
  <c r="BZ1367" i="1"/>
  <c r="BY1367" i="1"/>
  <c r="BX1367" i="1"/>
  <c r="BW1367" i="1"/>
  <c r="BV1367" i="1"/>
  <c r="BU1367" i="1"/>
  <c r="BT1367" i="1"/>
  <c r="BS1367" i="1"/>
  <c r="BR1367" i="1"/>
  <c r="BQ1367" i="1"/>
  <c r="BP1367" i="1"/>
  <c r="BO1367" i="1"/>
  <c r="BN1367" i="1"/>
  <c r="BM1367" i="1"/>
  <c r="BL1367" i="1"/>
  <c r="BK1367" i="1"/>
  <c r="BJ1367" i="1"/>
  <c r="BI1367" i="1"/>
  <c r="BH1367" i="1"/>
  <c r="BG1367" i="1"/>
  <c r="BF1367" i="1"/>
  <c r="BE1367" i="1"/>
  <c r="BD1367" i="1"/>
  <c r="BC1367" i="1"/>
  <c r="BB1367" i="1"/>
  <c r="BA1367" i="1"/>
  <c r="AZ1367" i="1"/>
  <c r="AY1367" i="1"/>
  <c r="AX1367" i="1"/>
  <c r="AW1367" i="1"/>
  <c r="AV1367" i="1"/>
  <c r="AU1367" i="1"/>
  <c r="AT1367" i="1"/>
  <c r="AS1367" i="1"/>
  <c r="AR1367" i="1"/>
  <c r="AQ1367" i="1"/>
  <c r="AP1367" i="1"/>
  <c r="AO1367" i="1"/>
  <c r="AN1367" i="1"/>
  <c r="AM1367" i="1"/>
  <c r="AL1367" i="1"/>
  <c r="AK1367" i="1"/>
  <c r="AJ1367" i="1"/>
  <c r="AI1367" i="1"/>
  <c r="AH1367" i="1"/>
  <c r="AG1367" i="1"/>
  <c r="AF1367" i="1"/>
  <c r="AE1367" i="1"/>
  <c r="AD1367" i="1"/>
  <c r="AC1367" i="1"/>
  <c r="AB1367" i="1"/>
  <c r="AA1367" i="1"/>
  <c r="Z1367" i="1"/>
  <c r="Y1367" i="1"/>
  <c r="X1367" i="1"/>
  <c r="W1367" i="1"/>
  <c r="V1367" i="1"/>
  <c r="U1367" i="1"/>
  <c r="T1367" i="1"/>
  <c r="S1367" i="1"/>
  <c r="Q1367" i="1"/>
  <c r="P1367" i="1"/>
  <c r="O1367" i="1"/>
  <c r="DD1366" i="1"/>
  <c r="DC1366" i="1"/>
  <c r="DB1366" i="1"/>
  <c r="DA1366" i="1"/>
  <c r="CZ1366" i="1"/>
  <c r="CY1366" i="1"/>
  <c r="CX1366" i="1"/>
  <c r="CW1366" i="1"/>
  <c r="CV1366" i="1"/>
  <c r="CU1366" i="1"/>
  <c r="CT1366" i="1"/>
  <c r="CS1366" i="1"/>
  <c r="CR1366" i="1"/>
  <c r="CQ1366" i="1"/>
  <c r="CP1366" i="1"/>
  <c r="CO1366" i="1"/>
  <c r="CN1366" i="1"/>
  <c r="CM1366" i="1"/>
  <c r="CL1366" i="1"/>
  <c r="CK1366" i="1"/>
  <c r="CJ1366" i="1"/>
  <c r="CI1366" i="1"/>
  <c r="CH1366" i="1"/>
  <c r="CG1366" i="1"/>
  <c r="CF1366" i="1"/>
  <c r="CE1366" i="1"/>
  <c r="CD1366" i="1"/>
  <c r="CC1366" i="1"/>
  <c r="CB1366" i="1"/>
  <c r="CA1366" i="1"/>
  <c r="BZ1366" i="1"/>
  <c r="BY1366" i="1"/>
  <c r="BX1366" i="1"/>
  <c r="BW1366" i="1"/>
  <c r="BV1366" i="1"/>
  <c r="BU1366" i="1"/>
  <c r="BT1366" i="1"/>
  <c r="BS1366" i="1"/>
  <c r="BR1366" i="1"/>
  <c r="BQ1366" i="1"/>
  <c r="BP1366" i="1"/>
  <c r="BO1366" i="1"/>
  <c r="BN1366" i="1"/>
  <c r="BM1366" i="1"/>
  <c r="BL1366" i="1"/>
  <c r="BK1366" i="1"/>
  <c r="BJ1366" i="1"/>
  <c r="BI1366" i="1"/>
  <c r="BH1366" i="1"/>
  <c r="BG1366" i="1"/>
  <c r="BF1366" i="1"/>
  <c r="BE1366" i="1"/>
  <c r="BD1366" i="1"/>
  <c r="BC1366" i="1"/>
  <c r="BB1366" i="1"/>
  <c r="BA1366" i="1"/>
  <c r="AZ1366" i="1"/>
  <c r="AY1366" i="1"/>
  <c r="AX1366" i="1"/>
  <c r="AW1366" i="1"/>
  <c r="AV1366" i="1"/>
  <c r="AU1366" i="1"/>
  <c r="AT1366" i="1"/>
  <c r="AS1366" i="1"/>
  <c r="AR1366" i="1"/>
  <c r="AQ1366" i="1"/>
  <c r="AP1366" i="1"/>
  <c r="AO1366" i="1"/>
  <c r="AN1366" i="1"/>
  <c r="AM1366" i="1"/>
  <c r="AL1366" i="1"/>
  <c r="AK1366" i="1"/>
  <c r="AJ1366" i="1"/>
  <c r="AI1366" i="1"/>
  <c r="AH1366" i="1"/>
  <c r="AG1366" i="1"/>
  <c r="AF1366" i="1"/>
  <c r="AE1366" i="1"/>
  <c r="AD1366" i="1"/>
  <c r="AC1366" i="1"/>
  <c r="AB1366" i="1"/>
  <c r="AA1366" i="1"/>
  <c r="Z1366" i="1"/>
  <c r="Y1366" i="1"/>
  <c r="X1366" i="1"/>
  <c r="W1366" i="1"/>
  <c r="V1366" i="1"/>
  <c r="U1366" i="1"/>
  <c r="T1366" i="1"/>
  <c r="S1366" i="1"/>
  <c r="Q1366" i="1"/>
  <c r="P1366" i="1"/>
  <c r="O1366" i="1"/>
  <c r="DD1365" i="1"/>
  <c r="DC1365" i="1"/>
  <c r="DB1365" i="1"/>
  <c r="DA1365" i="1"/>
  <c r="CZ1365" i="1"/>
  <c r="CY1365" i="1"/>
  <c r="CX1365" i="1"/>
  <c r="CW1365" i="1"/>
  <c r="CV1365" i="1"/>
  <c r="CU1365" i="1"/>
  <c r="CT1365" i="1"/>
  <c r="CS1365" i="1"/>
  <c r="CR1365" i="1"/>
  <c r="CQ1365" i="1"/>
  <c r="CP1365" i="1"/>
  <c r="CO1365" i="1"/>
  <c r="CN1365" i="1"/>
  <c r="CM1365" i="1"/>
  <c r="CL1365" i="1"/>
  <c r="CK1365" i="1"/>
  <c r="CJ1365" i="1"/>
  <c r="CI1365" i="1"/>
  <c r="CH1365" i="1"/>
  <c r="CG1365" i="1"/>
  <c r="CF1365" i="1"/>
  <c r="CE1365" i="1"/>
  <c r="CD1365" i="1"/>
  <c r="CC1365" i="1"/>
  <c r="CB1365" i="1"/>
  <c r="CA1365" i="1"/>
  <c r="BZ1365" i="1"/>
  <c r="BY1365" i="1"/>
  <c r="BX1365" i="1"/>
  <c r="BW1365" i="1"/>
  <c r="BV1365" i="1"/>
  <c r="BU1365" i="1"/>
  <c r="BT1365" i="1"/>
  <c r="BS1365" i="1"/>
  <c r="BR1365" i="1"/>
  <c r="BQ1365" i="1"/>
  <c r="BP1365" i="1"/>
  <c r="BO1365" i="1"/>
  <c r="BN1365" i="1"/>
  <c r="BM1365" i="1"/>
  <c r="BL1365" i="1"/>
  <c r="BK1365" i="1"/>
  <c r="BJ1365" i="1"/>
  <c r="BI1365" i="1"/>
  <c r="BH1365" i="1"/>
  <c r="BG1365" i="1"/>
  <c r="BF1365" i="1"/>
  <c r="BE1365" i="1"/>
  <c r="BD1365" i="1"/>
  <c r="BC1365" i="1"/>
  <c r="BB1365" i="1"/>
  <c r="BA1365" i="1"/>
  <c r="AZ1365" i="1"/>
  <c r="AY1365" i="1"/>
  <c r="AX1365" i="1"/>
  <c r="AW1365" i="1"/>
  <c r="AV1365" i="1"/>
  <c r="AU1365" i="1"/>
  <c r="AT1365" i="1"/>
  <c r="AS1365" i="1"/>
  <c r="AR1365" i="1"/>
  <c r="AQ1365" i="1"/>
  <c r="AP1365" i="1"/>
  <c r="AO1365" i="1"/>
  <c r="AN1365" i="1"/>
  <c r="AM1365" i="1"/>
  <c r="AL1365" i="1"/>
  <c r="AK1365" i="1"/>
  <c r="AJ1365" i="1"/>
  <c r="AI1365" i="1"/>
  <c r="AH1365" i="1"/>
  <c r="AG1365" i="1"/>
  <c r="AF1365" i="1"/>
  <c r="AE1365" i="1"/>
  <c r="AD1365" i="1"/>
  <c r="AC1365" i="1"/>
  <c r="AB1365" i="1"/>
  <c r="AA1365" i="1"/>
  <c r="Z1365" i="1"/>
  <c r="Y1365" i="1"/>
  <c r="X1365" i="1"/>
  <c r="W1365" i="1"/>
  <c r="V1365" i="1"/>
  <c r="U1365" i="1"/>
  <c r="T1365" i="1"/>
  <c r="S1365" i="1"/>
  <c r="Q1365" i="1"/>
  <c r="P1365" i="1"/>
  <c r="O1365" i="1"/>
  <c r="DD1364" i="1"/>
  <c r="DC1364" i="1"/>
  <c r="DB1364" i="1"/>
  <c r="DA1364" i="1"/>
  <c r="CZ1364" i="1"/>
  <c r="CY1364" i="1"/>
  <c r="CX1364" i="1"/>
  <c r="CW1364" i="1"/>
  <c r="CV1364" i="1"/>
  <c r="CU1364" i="1"/>
  <c r="CT1364" i="1"/>
  <c r="CS1364" i="1"/>
  <c r="CR1364" i="1"/>
  <c r="CQ1364" i="1"/>
  <c r="CP1364" i="1"/>
  <c r="CO1364" i="1"/>
  <c r="CN1364" i="1"/>
  <c r="CM1364" i="1"/>
  <c r="CL1364" i="1"/>
  <c r="CK1364" i="1"/>
  <c r="CJ1364" i="1"/>
  <c r="CI1364" i="1"/>
  <c r="CH1364" i="1"/>
  <c r="CG1364" i="1"/>
  <c r="CF1364" i="1"/>
  <c r="CE1364" i="1"/>
  <c r="CD1364" i="1"/>
  <c r="CC1364" i="1"/>
  <c r="CB1364" i="1"/>
  <c r="CA1364" i="1"/>
  <c r="BZ1364" i="1"/>
  <c r="BY1364" i="1"/>
  <c r="BX1364" i="1"/>
  <c r="BW1364" i="1"/>
  <c r="BV1364" i="1"/>
  <c r="BU1364" i="1"/>
  <c r="BT1364" i="1"/>
  <c r="BS1364" i="1"/>
  <c r="BR1364" i="1"/>
  <c r="BQ1364" i="1"/>
  <c r="BP1364" i="1"/>
  <c r="BO1364" i="1"/>
  <c r="BN1364" i="1"/>
  <c r="BM1364" i="1"/>
  <c r="BL1364" i="1"/>
  <c r="BK1364" i="1"/>
  <c r="BJ1364" i="1"/>
  <c r="BI1364" i="1"/>
  <c r="BH1364" i="1"/>
  <c r="BG1364" i="1"/>
  <c r="BF1364" i="1"/>
  <c r="BE1364" i="1"/>
  <c r="BD1364" i="1"/>
  <c r="BC1364" i="1"/>
  <c r="BB1364" i="1"/>
  <c r="BA1364" i="1"/>
  <c r="AZ1364" i="1"/>
  <c r="AY1364" i="1"/>
  <c r="AX1364" i="1"/>
  <c r="AW1364" i="1"/>
  <c r="AV1364" i="1"/>
  <c r="AU1364" i="1"/>
  <c r="AT1364" i="1"/>
  <c r="AS1364" i="1"/>
  <c r="AR1364" i="1"/>
  <c r="AQ1364" i="1"/>
  <c r="AP1364" i="1"/>
  <c r="AO1364" i="1"/>
  <c r="AN1364" i="1"/>
  <c r="AM1364" i="1"/>
  <c r="AL1364" i="1"/>
  <c r="AK1364" i="1"/>
  <c r="AJ1364" i="1"/>
  <c r="AI1364" i="1"/>
  <c r="AH1364" i="1"/>
  <c r="AG1364" i="1"/>
  <c r="AF1364" i="1"/>
  <c r="AE1364" i="1"/>
  <c r="AD1364" i="1"/>
  <c r="AC1364" i="1"/>
  <c r="AB1364" i="1"/>
  <c r="AA1364" i="1"/>
  <c r="Z1364" i="1"/>
  <c r="Y1364" i="1"/>
  <c r="X1364" i="1"/>
  <c r="W1364" i="1"/>
  <c r="V1364" i="1"/>
  <c r="U1364" i="1"/>
  <c r="T1364" i="1"/>
  <c r="S1364" i="1"/>
  <c r="Q1364" i="1"/>
  <c r="P1364" i="1"/>
  <c r="O1364" i="1"/>
  <c r="DD1363" i="1"/>
  <c r="DC1363" i="1"/>
  <c r="DB1363" i="1"/>
  <c r="DA1363" i="1"/>
  <c r="CZ1363" i="1"/>
  <c r="CY1363" i="1"/>
  <c r="CX1363" i="1"/>
  <c r="CW1363" i="1"/>
  <c r="CV1363" i="1"/>
  <c r="CU1363" i="1"/>
  <c r="CT1363" i="1"/>
  <c r="CS1363" i="1"/>
  <c r="CR1363" i="1"/>
  <c r="CQ1363" i="1"/>
  <c r="CP1363" i="1"/>
  <c r="CO1363" i="1"/>
  <c r="CN1363" i="1"/>
  <c r="CM1363" i="1"/>
  <c r="CL1363" i="1"/>
  <c r="CK1363" i="1"/>
  <c r="CJ1363" i="1"/>
  <c r="CI1363" i="1"/>
  <c r="CH1363" i="1"/>
  <c r="CG1363" i="1"/>
  <c r="CF1363" i="1"/>
  <c r="CE1363" i="1"/>
  <c r="CD1363" i="1"/>
  <c r="CC1363" i="1"/>
  <c r="CB1363" i="1"/>
  <c r="CA1363" i="1"/>
  <c r="BZ1363" i="1"/>
  <c r="BY1363" i="1"/>
  <c r="BX1363" i="1"/>
  <c r="BW1363" i="1"/>
  <c r="BV1363" i="1"/>
  <c r="BU1363" i="1"/>
  <c r="BT1363" i="1"/>
  <c r="BS1363" i="1"/>
  <c r="BR1363" i="1"/>
  <c r="BQ1363" i="1"/>
  <c r="BP1363" i="1"/>
  <c r="BO1363" i="1"/>
  <c r="BN1363" i="1"/>
  <c r="BM1363" i="1"/>
  <c r="BL1363" i="1"/>
  <c r="BK1363" i="1"/>
  <c r="BJ1363" i="1"/>
  <c r="BI1363" i="1"/>
  <c r="BH1363" i="1"/>
  <c r="BG1363" i="1"/>
  <c r="BF1363" i="1"/>
  <c r="BE1363" i="1"/>
  <c r="BD1363" i="1"/>
  <c r="BC1363" i="1"/>
  <c r="BB1363" i="1"/>
  <c r="BA1363" i="1"/>
  <c r="AZ1363" i="1"/>
  <c r="AY1363" i="1"/>
  <c r="AX1363" i="1"/>
  <c r="AW1363" i="1"/>
  <c r="AV1363" i="1"/>
  <c r="AU1363" i="1"/>
  <c r="AT1363" i="1"/>
  <c r="AS1363" i="1"/>
  <c r="AR1363" i="1"/>
  <c r="AQ1363" i="1"/>
  <c r="AP1363" i="1"/>
  <c r="AO1363" i="1"/>
  <c r="AN1363" i="1"/>
  <c r="AM1363" i="1"/>
  <c r="AL1363" i="1"/>
  <c r="AK1363" i="1"/>
  <c r="AJ1363" i="1"/>
  <c r="AI1363" i="1"/>
  <c r="AH1363" i="1"/>
  <c r="AG1363" i="1"/>
  <c r="AF1363" i="1"/>
  <c r="AE1363" i="1"/>
  <c r="AD1363" i="1"/>
  <c r="AC1363" i="1"/>
  <c r="AB1363" i="1"/>
  <c r="AA1363" i="1"/>
  <c r="Z1363" i="1"/>
  <c r="Y1363" i="1"/>
  <c r="X1363" i="1"/>
  <c r="W1363" i="1"/>
  <c r="V1363" i="1"/>
  <c r="U1363" i="1"/>
  <c r="T1363" i="1"/>
  <c r="S1363" i="1"/>
  <c r="Q1363" i="1"/>
  <c r="P1363" i="1"/>
  <c r="O1363" i="1"/>
  <c r="DD1337" i="1"/>
  <c r="DC1337" i="1"/>
  <c r="DB1337" i="1"/>
  <c r="DA1337" i="1"/>
  <c r="CZ1337" i="1"/>
  <c r="CY1337" i="1"/>
  <c r="CX1337" i="1"/>
  <c r="CW1337" i="1"/>
  <c r="CV1337" i="1"/>
  <c r="CU1337" i="1"/>
  <c r="CT1337" i="1"/>
  <c r="CS1337" i="1"/>
  <c r="CR1337" i="1"/>
  <c r="CQ1337" i="1"/>
  <c r="CP1337" i="1"/>
  <c r="CO1337" i="1"/>
  <c r="CN1337" i="1"/>
  <c r="CM1337" i="1"/>
  <c r="CL1337" i="1"/>
  <c r="CK1337" i="1"/>
  <c r="CJ1337" i="1"/>
  <c r="CI1337" i="1"/>
  <c r="CH1337" i="1"/>
  <c r="CG1337" i="1"/>
  <c r="CF1337" i="1"/>
  <c r="CE1337" i="1"/>
  <c r="CD1337" i="1"/>
  <c r="CC1337" i="1"/>
  <c r="CB1337" i="1"/>
  <c r="CA1337" i="1"/>
  <c r="BZ1337" i="1"/>
  <c r="BY1337" i="1"/>
  <c r="BX1337" i="1"/>
  <c r="BW1337" i="1"/>
  <c r="BV1337" i="1"/>
  <c r="BU1337" i="1"/>
  <c r="BT1337" i="1"/>
  <c r="BS1337" i="1"/>
  <c r="BR1337" i="1"/>
  <c r="BQ1337" i="1"/>
  <c r="BP1337" i="1"/>
  <c r="BO1337" i="1"/>
  <c r="BN1337" i="1"/>
  <c r="BM1337" i="1"/>
  <c r="BL1337" i="1"/>
  <c r="BK1337" i="1"/>
  <c r="BJ1337" i="1"/>
  <c r="BI1337" i="1"/>
  <c r="BH1337" i="1"/>
  <c r="BG1337" i="1"/>
  <c r="BF1337" i="1"/>
  <c r="BE1337" i="1"/>
  <c r="BD1337" i="1"/>
  <c r="BC1337" i="1"/>
  <c r="BB1337" i="1"/>
  <c r="BA1337" i="1"/>
  <c r="AZ1337" i="1"/>
  <c r="AY1337" i="1"/>
  <c r="AX1337" i="1"/>
  <c r="AW1337" i="1"/>
  <c r="AV1337" i="1"/>
  <c r="AU1337" i="1"/>
  <c r="AT1337" i="1"/>
  <c r="AS1337" i="1"/>
  <c r="AR1337" i="1"/>
  <c r="AQ1337" i="1"/>
  <c r="AP1337" i="1"/>
  <c r="AO1337" i="1"/>
  <c r="AN1337" i="1"/>
  <c r="AM1337" i="1"/>
  <c r="AL1337" i="1"/>
  <c r="AK1337" i="1"/>
  <c r="AJ1337" i="1"/>
  <c r="AI1337" i="1"/>
  <c r="AH1337" i="1"/>
  <c r="AG1337" i="1"/>
  <c r="AF1337" i="1"/>
  <c r="AE1337" i="1"/>
  <c r="AD1337" i="1"/>
  <c r="AC1337" i="1"/>
  <c r="AB1337" i="1"/>
  <c r="AA1337" i="1"/>
  <c r="Z1337" i="1"/>
  <c r="Y1337" i="1"/>
  <c r="X1337" i="1"/>
  <c r="W1337" i="1"/>
  <c r="V1337" i="1"/>
  <c r="U1337" i="1"/>
  <c r="T1337" i="1"/>
  <c r="S1337" i="1"/>
  <c r="Q1337" i="1"/>
  <c r="P1337" i="1"/>
  <c r="O1337" i="1"/>
  <c r="DD1362" i="1"/>
  <c r="DC1362" i="1"/>
  <c r="DB1362" i="1"/>
  <c r="DA1362" i="1"/>
  <c r="CZ1362" i="1"/>
  <c r="CY1362" i="1"/>
  <c r="CX1362" i="1"/>
  <c r="CW1362" i="1"/>
  <c r="CV1362" i="1"/>
  <c r="CU1362" i="1"/>
  <c r="CT1362" i="1"/>
  <c r="CS1362" i="1"/>
  <c r="CR1362" i="1"/>
  <c r="CQ1362" i="1"/>
  <c r="CP1362" i="1"/>
  <c r="CO1362" i="1"/>
  <c r="CN1362" i="1"/>
  <c r="CM1362" i="1"/>
  <c r="CL1362" i="1"/>
  <c r="CK1362" i="1"/>
  <c r="CJ1362" i="1"/>
  <c r="CI1362" i="1"/>
  <c r="CH1362" i="1"/>
  <c r="CG1362" i="1"/>
  <c r="CF1362" i="1"/>
  <c r="CE1362" i="1"/>
  <c r="CD1362" i="1"/>
  <c r="CC1362" i="1"/>
  <c r="CB1362" i="1"/>
  <c r="CA1362" i="1"/>
  <c r="BZ1362" i="1"/>
  <c r="BY1362" i="1"/>
  <c r="BX1362" i="1"/>
  <c r="BW1362" i="1"/>
  <c r="BV1362" i="1"/>
  <c r="BU1362" i="1"/>
  <c r="BT1362" i="1"/>
  <c r="BS1362" i="1"/>
  <c r="BR1362" i="1"/>
  <c r="BQ1362" i="1"/>
  <c r="BP1362" i="1"/>
  <c r="BO1362" i="1"/>
  <c r="BN1362" i="1"/>
  <c r="BM1362" i="1"/>
  <c r="BL1362" i="1"/>
  <c r="BK1362" i="1"/>
  <c r="BJ1362" i="1"/>
  <c r="BI1362" i="1"/>
  <c r="BH1362" i="1"/>
  <c r="BG1362" i="1"/>
  <c r="BF1362" i="1"/>
  <c r="BE1362" i="1"/>
  <c r="BD1362" i="1"/>
  <c r="BC1362" i="1"/>
  <c r="BB1362" i="1"/>
  <c r="BA1362" i="1"/>
  <c r="AZ1362" i="1"/>
  <c r="AY1362" i="1"/>
  <c r="AX1362" i="1"/>
  <c r="AW1362" i="1"/>
  <c r="AV1362" i="1"/>
  <c r="AU1362" i="1"/>
  <c r="AT1362" i="1"/>
  <c r="AS1362" i="1"/>
  <c r="AR1362" i="1"/>
  <c r="AQ1362" i="1"/>
  <c r="AP1362" i="1"/>
  <c r="AO1362" i="1"/>
  <c r="AN1362" i="1"/>
  <c r="AM1362" i="1"/>
  <c r="AL1362" i="1"/>
  <c r="AK1362" i="1"/>
  <c r="AJ1362" i="1"/>
  <c r="AI1362" i="1"/>
  <c r="AH1362" i="1"/>
  <c r="AG1362" i="1"/>
  <c r="AF1362" i="1"/>
  <c r="AE1362" i="1"/>
  <c r="AD1362" i="1"/>
  <c r="AC1362" i="1"/>
  <c r="AB1362" i="1"/>
  <c r="AA1362" i="1"/>
  <c r="Z1362" i="1"/>
  <c r="Y1362" i="1"/>
  <c r="X1362" i="1"/>
  <c r="W1362" i="1"/>
  <c r="V1362" i="1"/>
  <c r="U1362" i="1"/>
  <c r="T1362" i="1"/>
  <c r="S1362" i="1"/>
  <c r="Q1362" i="1"/>
  <c r="P1362" i="1"/>
  <c r="O1362" i="1"/>
  <c r="DD1361" i="1"/>
  <c r="DC1361" i="1"/>
  <c r="DB1361" i="1"/>
  <c r="DA1361" i="1"/>
  <c r="CZ1361" i="1"/>
  <c r="CY1361" i="1"/>
  <c r="CX1361" i="1"/>
  <c r="CW1361" i="1"/>
  <c r="CV1361" i="1"/>
  <c r="CU1361" i="1"/>
  <c r="CT1361" i="1"/>
  <c r="CS1361" i="1"/>
  <c r="CR1361" i="1"/>
  <c r="CQ1361" i="1"/>
  <c r="CP1361" i="1"/>
  <c r="CO1361" i="1"/>
  <c r="CN1361" i="1"/>
  <c r="CM1361" i="1"/>
  <c r="CL1361" i="1"/>
  <c r="CK1361" i="1"/>
  <c r="CJ1361" i="1"/>
  <c r="CI1361" i="1"/>
  <c r="CH1361" i="1"/>
  <c r="CG1361" i="1"/>
  <c r="CF1361" i="1"/>
  <c r="CE1361" i="1"/>
  <c r="CD1361" i="1"/>
  <c r="CC1361" i="1"/>
  <c r="CB1361" i="1"/>
  <c r="CA1361" i="1"/>
  <c r="BZ1361" i="1"/>
  <c r="BY1361" i="1"/>
  <c r="BX1361" i="1"/>
  <c r="BW1361" i="1"/>
  <c r="BV1361" i="1"/>
  <c r="BU1361" i="1"/>
  <c r="BT1361" i="1"/>
  <c r="BS1361" i="1"/>
  <c r="BR1361" i="1"/>
  <c r="BQ1361" i="1"/>
  <c r="BP1361" i="1"/>
  <c r="BO1361" i="1"/>
  <c r="BN1361" i="1"/>
  <c r="BM1361" i="1"/>
  <c r="BL1361" i="1"/>
  <c r="BK1361" i="1"/>
  <c r="BJ1361" i="1"/>
  <c r="BI1361" i="1"/>
  <c r="BH1361" i="1"/>
  <c r="BG1361" i="1"/>
  <c r="BF1361" i="1"/>
  <c r="BE1361" i="1"/>
  <c r="BD1361" i="1"/>
  <c r="BC1361" i="1"/>
  <c r="BB1361" i="1"/>
  <c r="BA1361" i="1"/>
  <c r="AZ1361" i="1"/>
  <c r="AY1361" i="1"/>
  <c r="AX1361" i="1"/>
  <c r="AW1361" i="1"/>
  <c r="AV1361" i="1"/>
  <c r="AU1361" i="1"/>
  <c r="AT1361" i="1"/>
  <c r="AS1361" i="1"/>
  <c r="AR1361" i="1"/>
  <c r="AQ1361" i="1"/>
  <c r="AP1361" i="1"/>
  <c r="AO1361" i="1"/>
  <c r="AN1361" i="1"/>
  <c r="AM1361" i="1"/>
  <c r="AL1361" i="1"/>
  <c r="AK1361" i="1"/>
  <c r="AJ1361" i="1"/>
  <c r="AI1361" i="1"/>
  <c r="AH1361" i="1"/>
  <c r="AG1361" i="1"/>
  <c r="AF1361" i="1"/>
  <c r="AE1361" i="1"/>
  <c r="AD1361" i="1"/>
  <c r="AC1361" i="1"/>
  <c r="AB1361" i="1"/>
  <c r="AA1361" i="1"/>
  <c r="Z1361" i="1"/>
  <c r="Y1361" i="1"/>
  <c r="X1361" i="1"/>
  <c r="W1361" i="1"/>
  <c r="V1361" i="1"/>
  <c r="U1361" i="1"/>
  <c r="T1361" i="1"/>
  <c r="S1361" i="1"/>
  <c r="Q1361" i="1"/>
  <c r="P1361" i="1"/>
  <c r="O1361" i="1"/>
  <c r="DD1360" i="1"/>
  <c r="DC1360" i="1"/>
  <c r="DB1360" i="1"/>
  <c r="DA1360" i="1"/>
  <c r="CZ1360" i="1"/>
  <c r="CY1360" i="1"/>
  <c r="CX1360" i="1"/>
  <c r="CW1360" i="1"/>
  <c r="CV1360" i="1"/>
  <c r="CU1360" i="1"/>
  <c r="CT1360" i="1"/>
  <c r="CS1360" i="1"/>
  <c r="CR1360" i="1"/>
  <c r="CQ1360" i="1"/>
  <c r="CP1360" i="1"/>
  <c r="CO1360" i="1"/>
  <c r="CN1360" i="1"/>
  <c r="CM1360" i="1"/>
  <c r="CL1360" i="1"/>
  <c r="CK1360" i="1"/>
  <c r="CJ1360" i="1"/>
  <c r="CI1360" i="1"/>
  <c r="CH1360" i="1"/>
  <c r="CG1360" i="1"/>
  <c r="CF1360" i="1"/>
  <c r="CE1360" i="1"/>
  <c r="CD1360" i="1"/>
  <c r="CC1360" i="1"/>
  <c r="CB1360" i="1"/>
  <c r="CA1360" i="1"/>
  <c r="BZ1360" i="1"/>
  <c r="BY1360" i="1"/>
  <c r="BX1360" i="1"/>
  <c r="BW1360" i="1"/>
  <c r="BV1360" i="1"/>
  <c r="BU1360" i="1"/>
  <c r="BT1360" i="1"/>
  <c r="BS1360" i="1"/>
  <c r="BR1360" i="1"/>
  <c r="BQ1360" i="1"/>
  <c r="BP1360" i="1"/>
  <c r="BO1360" i="1"/>
  <c r="BN1360" i="1"/>
  <c r="BM1360" i="1"/>
  <c r="BL1360" i="1"/>
  <c r="BK1360" i="1"/>
  <c r="BJ1360" i="1"/>
  <c r="BI1360" i="1"/>
  <c r="BH1360" i="1"/>
  <c r="BG1360" i="1"/>
  <c r="BF1360" i="1"/>
  <c r="BE1360" i="1"/>
  <c r="BD1360" i="1"/>
  <c r="BC1360" i="1"/>
  <c r="BB1360" i="1"/>
  <c r="BA1360" i="1"/>
  <c r="AZ1360" i="1"/>
  <c r="AY1360" i="1"/>
  <c r="AX1360" i="1"/>
  <c r="AW1360" i="1"/>
  <c r="AV1360" i="1"/>
  <c r="AU1360" i="1"/>
  <c r="AT1360" i="1"/>
  <c r="AS1360" i="1"/>
  <c r="AR1360" i="1"/>
  <c r="AQ1360" i="1"/>
  <c r="AP1360" i="1"/>
  <c r="AO1360" i="1"/>
  <c r="AN1360" i="1"/>
  <c r="AM1360" i="1"/>
  <c r="AL1360" i="1"/>
  <c r="AK1360" i="1"/>
  <c r="AJ1360" i="1"/>
  <c r="AI1360" i="1"/>
  <c r="AH1360" i="1"/>
  <c r="AG1360" i="1"/>
  <c r="AF1360" i="1"/>
  <c r="AE1360" i="1"/>
  <c r="AD1360" i="1"/>
  <c r="AC1360" i="1"/>
  <c r="AB1360" i="1"/>
  <c r="AA1360" i="1"/>
  <c r="Z1360" i="1"/>
  <c r="Y1360" i="1"/>
  <c r="X1360" i="1"/>
  <c r="W1360" i="1"/>
  <c r="V1360" i="1"/>
  <c r="U1360" i="1"/>
  <c r="T1360" i="1"/>
  <c r="S1360" i="1"/>
  <c r="Q1360" i="1"/>
  <c r="P1360" i="1"/>
  <c r="O1360" i="1"/>
  <c r="DD1359" i="1"/>
  <c r="DC1359" i="1"/>
  <c r="DB1359" i="1"/>
  <c r="DA1359" i="1"/>
  <c r="CZ1359" i="1"/>
  <c r="CY1359" i="1"/>
  <c r="CX1359" i="1"/>
  <c r="CW1359" i="1"/>
  <c r="CV1359" i="1"/>
  <c r="CU1359" i="1"/>
  <c r="CT1359" i="1"/>
  <c r="CS1359" i="1"/>
  <c r="CR1359" i="1"/>
  <c r="CQ1359" i="1"/>
  <c r="CP1359" i="1"/>
  <c r="CO1359" i="1"/>
  <c r="CN1359" i="1"/>
  <c r="CM1359" i="1"/>
  <c r="CL1359" i="1"/>
  <c r="CK1359" i="1"/>
  <c r="CJ1359" i="1"/>
  <c r="CI1359" i="1"/>
  <c r="CH1359" i="1"/>
  <c r="CG1359" i="1"/>
  <c r="CF1359" i="1"/>
  <c r="CE1359" i="1"/>
  <c r="CD1359" i="1"/>
  <c r="CC1359" i="1"/>
  <c r="CB1359" i="1"/>
  <c r="CA1359" i="1"/>
  <c r="BZ1359" i="1"/>
  <c r="BY1359" i="1"/>
  <c r="BX1359" i="1"/>
  <c r="BW1359" i="1"/>
  <c r="BV1359" i="1"/>
  <c r="BU1359" i="1"/>
  <c r="BT1359" i="1"/>
  <c r="BS1359" i="1"/>
  <c r="BR1359" i="1"/>
  <c r="BQ1359" i="1"/>
  <c r="BP1359" i="1"/>
  <c r="BO1359" i="1"/>
  <c r="BN1359" i="1"/>
  <c r="BM1359" i="1"/>
  <c r="BL1359" i="1"/>
  <c r="BK1359" i="1"/>
  <c r="BJ1359" i="1"/>
  <c r="BI1359" i="1"/>
  <c r="BH1359" i="1"/>
  <c r="BG1359" i="1"/>
  <c r="BF1359" i="1"/>
  <c r="BE1359" i="1"/>
  <c r="BD1359" i="1"/>
  <c r="BC1359" i="1"/>
  <c r="BB1359" i="1"/>
  <c r="BA1359" i="1"/>
  <c r="AZ1359" i="1"/>
  <c r="AY1359" i="1"/>
  <c r="AX1359" i="1"/>
  <c r="AW1359" i="1"/>
  <c r="AV1359" i="1"/>
  <c r="AU1359" i="1"/>
  <c r="AT1359" i="1"/>
  <c r="AS1359" i="1"/>
  <c r="AR1359" i="1"/>
  <c r="AQ1359" i="1"/>
  <c r="AP1359" i="1"/>
  <c r="AO1359" i="1"/>
  <c r="AN1359" i="1"/>
  <c r="AM1359" i="1"/>
  <c r="AL1359" i="1"/>
  <c r="AK1359" i="1"/>
  <c r="AJ1359" i="1"/>
  <c r="AI1359" i="1"/>
  <c r="AH1359" i="1"/>
  <c r="AG1359" i="1"/>
  <c r="AF1359" i="1"/>
  <c r="AE1359" i="1"/>
  <c r="AD1359" i="1"/>
  <c r="AC1359" i="1"/>
  <c r="AB1359" i="1"/>
  <c r="AA1359" i="1"/>
  <c r="Z1359" i="1"/>
  <c r="Y1359" i="1"/>
  <c r="X1359" i="1"/>
  <c r="W1359" i="1"/>
  <c r="V1359" i="1"/>
  <c r="U1359" i="1"/>
  <c r="T1359" i="1"/>
  <c r="S1359" i="1"/>
  <c r="Q1359" i="1"/>
  <c r="P1359" i="1"/>
  <c r="O1359" i="1"/>
  <c r="DD1358" i="1"/>
  <c r="DC1358" i="1"/>
  <c r="DB1358" i="1"/>
  <c r="DA1358" i="1"/>
  <c r="CZ1358" i="1"/>
  <c r="CY1358" i="1"/>
  <c r="CX1358" i="1"/>
  <c r="CW1358" i="1"/>
  <c r="CV1358" i="1"/>
  <c r="CU1358" i="1"/>
  <c r="CT1358" i="1"/>
  <c r="CS1358" i="1"/>
  <c r="CR1358" i="1"/>
  <c r="CQ1358" i="1"/>
  <c r="CP1358" i="1"/>
  <c r="CO1358" i="1"/>
  <c r="CN1358" i="1"/>
  <c r="CM1358" i="1"/>
  <c r="CL1358" i="1"/>
  <c r="CK1358" i="1"/>
  <c r="CJ1358" i="1"/>
  <c r="CI1358" i="1"/>
  <c r="CH1358" i="1"/>
  <c r="CG1358" i="1"/>
  <c r="CF1358" i="1"/>
  <c r="CE1358" i="1"/>
  <c r="CD1358" i="1"/>
  <c r="CC1358" i="1"/>
  <c r="CB1358" i="1"/>
  <c r="CA1358" i="1"/>
  <c r="BZ1358" i="1"/>
  <c r="BY1358" i="1"/>
  <c r="BX1358" i="1"/>
  <c r="BW1358" i="1"/>
  <c r="BV1358" i="1"/>
  <c r="BU1358" i="1"/>
  <c r="BT1358" i="1"/>
  <c r="BS1358" i="1"/>
  <c r="BR1358" i="1"/>
  <c r="BQ1358" i="1"/>
  <c r="BP1358" i="1"/>
  <c r="BO1358" i="1"/>
  <c r="BN1358" i="1"/>
  <c r="BM1358" i="1"/>
  <c r="BL1358" i="1"/>
  <c r="BK1358" i="1"/>
  <c r="BJ1358" i="1"/>
  <c r="BI1358" i="1"/>
  <c r="BH1358" i="1"/>
  <c r="BG1358" i="1"/>
  <c r="BF1358" i="1"/>
  <c r="BE1358" i="1"/>
  <c r="BD1358" i="1"/>
  <c r="BC1358" i="1"/>
  <c r="BB1358" i="1"/>
  <c r="BA1358" i="1"/>
  <c r="AZ1358" i="1"/>
  <c r="AY1358" i="1"/>
  <c r="AX1358" i="1"/>
  <c r="AW1358" i="1"/>
  <c r="AV1358" i="1"/>
  <c r="AU1358" i="1"/>
  <c r="AT1358" i="1"/>
  <c r="AS1358" i="1"/>
  <c r="AR1358" i="1"/>
  <c r="AQ1358" i="1"/>
  <c r="AP1358" i="1"/>
  <c r="AO1358" i="1"/>
  <c r="AN1358" i="1"/>
  <c r="AM1358" i="1"/>
  <c r="AL1358" i="1"/>
  <c r="AK1358" i="1"/>
  <c r="AJ1358" i="1"/>
  <c r="AI1358" i="1"/>
  <c r="AH1358" i="1"/>
  <c r="AG1358" i="1"/>
  <c r="AF1358" i="1"/>
  <c r="AE1358" i="1"/>
  <c r="AD1358" i="1"/>
  <c r="AC1358" i="1"/>
  <c r="AB1358" i="1"/>
  <c r="AA1358" i="1"/>
  <c r="Z1358" i="1"/>
  <c r="Y1358" i="1"/>
  <c r="X1358" i="1"/>
  <c r="W1358" i="1"/>
  <c r="V1358" i="1"/>
  <c r="U1358" i="1"/>
  <c r="T1358" i="1"/>
  <c r="S1358" i="1"/>
  <c r="Q1358" i="1"/>
  <c r="P1358" i="1"/>
  <c r="O1358" i="1"/>
  <c r="DD1295" i="1"/>
  <c r="DC1295" i="1"/>
  <c r="DB1295" i="1"/>
  <c r="DA1295" i="1"/>
  <c r="CZ1295" i="1"/>
  <c r="CY1295" i="1"/>
  <c r="CX1295" i="1"/>
  <c r="CW1295" i="1"/>
  <c r="CV1295" i="1"/>
  <c r="CU1295" i="1"/>
  <c r="CT1295" i="1"/>
  <c r="CS1295" i="1"/>
  <c r="CR1295" i="1"/>
  <c r="CQ1295" i="1"/>
  <c r="CP1295" i="1"/>
  <c r="CO1295" i="1"/>
  <c r="CN1295" i="1"/>
  <c r="CM1295" i="1"/>
  <c r="CL1295" i="1"/>
  <c r="CK1295" i="1"/>
  <c r="CJ1295" i="1"/>
  <c r="CI1295" i="1"/>
  <c r="CH1295" i="1"/>
  <c r="CG1295" i="1"/>
  <c r="CF1295" i="1"/>
  <c r="CE1295" i="1"/>
  <c r="CD1295" i="1"/>
  <c r="CC1295" i="1"/>
  <c r="CB1295" i="1"/>
  <c r="CA1295" i="1"/>
  <c r="BZ1295" i="1"/>
  <c r="BY1295" i="1"/>
  <c r="BX1295" i="1"/>
  <c r="BW1295" i="1"/>
  <c r="BV1295" i="1"/>
  <c r="BU1295" i="1"/>
  <c r="BT1295" i="1"/>
  <c r="BS1295" i="1"/>
  <c r="BR1295" i="1"/>
  <c r="BQ1295" i="1"/>
  <c r="BP1295" i="1"/>
  <c r="BO1295" i="1"/>
  <c r="BN1295" i="1"/>
  <c r="BM1295" i="1"/>
  <c r="BL1295" i="1"/>
  <c r="BK1295" i="1"/>
  <c r="BJ1295" i="1"/>
  <c r="BI1295" i="1"/>
  <c r="BH1295" i="1"/>
  <c r="BG1295" i="1"/>
  <c r="BF1295" i="1"/>
  <c r="BE1295" i="1"/>
  <c r="BD1295" i="1"/>
  <c r="BC1295" i="1"/>
  <c r="BB1295" i="1"/>
  <c r="BA1295" i="1"/>
  <c r="AZ1295" i="1"/>
  <c r="AY1295" i="1"/>
  <c r="AX1295" i="1"/>
  <c r="AW1295" i="1"/>
  <c r="AV1295" i="1"/>
  <c r="AU1295" i="1"/>
  <c r="AT1295" i="1"/>
  <c r="AS1295" i="1"/>
  <c r="AR1295" i="1"/>
  <c r="AQ1295" i="1"/>
  <c r="AP1295" i="1"/>
  <c r="AO1295" i="1"/>
  <c r="AN1295" i="1"/>
  <c r="AM1295" i="1"/>
  <c r="AL1295" i="1"/>
  <c r="AK1295" i="1"/>
  <c r="AJ1295" i="1"/>
  <c r="AI1295" i="1"/>
  <c r="AH1295" i="1"/>
  <c r="AG1295" i="1"/>
  <c r="AF1295" i="1"/>
  <c r="AE1295" i="1"/>
  <c r="AD1295" i="1"/>
  <c r="AC1295" i="1"/>
  <c r="AB1295" i="1"/>
  <c r="AA1295" i="1"/>
  <c r="Z1295" i="1"/>
  <c r="Y1295" i="1"/>
  <c r="X1295" i="1"/>
  <c r="W1295" i="1"/>
  <c r="V1295" i="1"/>
  <c r="U1295" i="1"/>
  <c r="T1295" i="1"/>
  <c r="S1295" i="1"/>
  <c r="Q1295" i="1"/>
  <c r="P1295" i="1"/>
  <c r="O1295" i="1"/>
  <c r="DD1332" i="1"/>
  <c r="DC1332" i="1"/>
  <c r="DB1332" i="1"/>
  <c r="DA1332" i="1"/>
  <c r="CZ1332" i="1"/>
  <c r="CY1332" i="1"/>
  <c r="CX1332" i="1"/>
  <c r="CW1332" i="1"/>
  <c r="CV1332" i="1"/>
  <c r="CU1332" i="1"/>
  <c r="CT1332" i="1"/>
  <c r="CS1332" i="1"/>
  <c r="CR1332" i="1"/>
  <c r="CQ1332" i="1"/>
  <c r="CP1332" i="1"/>
  <c r="CO1332" i="1"/>
  <c r="CN1332" i="1"/>
  <c r="CM1332" i="1"/>
  <c r="CL1332" i="1"/>
  <c r="CK1332" i="1"/>
  <c r="CJ1332" i="1"/>
  <c r="CI1332" i="1"/>
  <c r="CH1332" i="1"/>
  <c r="CG1332" i="1"/>
  <c r="CF1332" i="1"/>
  <c r="CE1332" i="1"/>
  <c r="CD1332" i="1"/>
  <c r="CC1332" i="1"/>
  <c r="CB1332" i="1"/>
  <c r="CA1332" i="1"/>
  <c r="BZ1332" i="1"/>
  <c r="BY1332" i="1"/>
  <c r="BX1332" i="1"/>
  <c r="BW1332" i="1"/>
  <c r="BV1332" i="1"/>
  <c r="BU1332" i="1"/>
  <c r="BT1332" i="1"/>
  <c r="BS1332" i="1"/>
  <c r="BR1332" i="1"/>
  <c r="BQ1332" i="1"/>
  <c r="BP1332" i="1"/>
  <c r="BO1332" i="1"/>
  <c r="BN1332" i="1"/>
  <c r="BM1332" i="1"/>
  <c r="BL1332" i="1"/>
  <c r="BK1332" i="1"/>
  <c r="BJ1332" i="1"/>
  <c r="BI1332" i="1"/>
  <c r="BH1332" i="1"/>
  <c r="BG1332" i="1"/>
  <c r="BF1332" i="1"/>
  <c r="BE1332" i="1"/>
  <c r="BD1332" i="1"/>
  <c r="BC1332" i="1"/>
  <c r="BB1332" i="1"/>
  <c r="BA1332" i="1"/>
  <c r="AZ1332" i="1"/>
  <c r="AY1332" i="1"/>
  <c r="AX1332" i="1"/>
  <c r="AW1332" i="1"/>
  <c r="AV1332" i="1"/>
  <c r="AU1332" i="1"/>
  <c r="AT1332" i="1"/>
  <c r="AS1332" i="1"/>
  <c r="AR1332" i="1"/>
  <c r="AQ1332" i="1"/>
  <c r="AP1332" i="1"/>
  <c r="AO1332" i="1"/>
  <c r="AN1332" i="1"/>
  <c r="AM1332" i="1"/>
  <c r="AL1332" i="1"/>
  <c r="AK1332" i="1"/>
  <c r="AJ1332" i="1"/>
  <c r="AI1332" i="1"/>
  <c r="AH1332" i="1"/>
  <c r="AG1332" i="1"/>
  <c r="AF1332" i="1"/>
  <c r="AE1332" i="1"/>
  <c r="AD1332" i="1"/>
  <c r="AC1332" i="1"/>
  <c r="AB1332" i="1"/>
  <c r="AA1332" i="1"/>
  <c r="Z1332" i="1"/>
  <c r="Y1332" i="1"/>
  <c r="X1332" i="1"/>
  <c r="W1332" i="1"/>
  <c r="V1332" i="1"/>
  <c r="U1332" i="1"/>
  <c r="T1332" i="1"/>
  <c r="S1332" i="1"/>
  <c r="Q1332" i="1"/>
  <c r="P1332" i="1"/>
  <c r="O1332" i="1"/>
  <c r="DD1228" i="1"/>
  <c r="DC1228" i="1"/>
  <c r="DB1228" i="1"/>
  <c r="DA1228" i="1"/>
  <c r="CZ1228" i="1"/>
  <c r="CY1228" i="1"/>
  <c r="CX1228" i="1"/>
  <c r="CW1228" i="1"/>
  <c r="CV1228" i="1"/>
  <c r="CU1228" i="1"/>
  <c r="CT1228" i="1"/>
  <c r="CS1228" i="1"/>
  <c r="CR1228" i="1"/>
  <c r="CQ1228" i="1"/>
  <c r="CP1228" i="1"/>
  <c r="CO1228" i="1"/>
  <c r="CN1228" i="1"/>
  <c r="CM1228" i="1"/>
  <c r="CL1228" i="1"/>
  <c r="CK1228" i="1"/>
  <c r="CJ1228" i="1"/>
  <c r="CI1228" i="1"/>
  <c r="CH1228" i="1"/>
  <c r="CG1228" i="1"/>
  <c r="CF1228" i="1"/>
  <c r="CE1228" i="1"/>
  <c r="CD1228" i="1"/>
  <c r="CC1228" i="1"/>
  <c r="CB1228" i="1"/>
  <c r="CA1228" i="1"/>
  <c r="BZ1228" i="1"/>
  <c r="BY1228" i="1"/>
  <c r="BX1228" i="1"/>
  <c r="BW1228" i="1"/>
  <c r="BV1228" i="1"/>
  <c r="BU1228" i="1"/>
  <c r="BT1228" i="1"/>
  <c r="BS1228" i="1"/>
  <c r="BR1228" i="1"/>
  <c r="BQ1228" i="1"/>
  <c r="BP1228" i="1"/>
  <c r="BO1228" i="1"/>
  <c r="BN1228" i="1"/>
  <c r="BM1228" i="1"/>
  <c r="BL1228" i="1"/>
  <c r="BK1228" i="1"/>
  <c r="BJ1228" i="1"/>
  <c r="BI1228" i="1"/>
  <c r="BH1228" i="1"/>
  <c r="BG1228" i="1"/>
  <c r="BF1228" i="1"/>
  <c r="BE1228" i="1"/>
  <c r="BD1228" i="1"/>
  <c r="BC1228" i="1"/>
  <c r="BB1228" i="1"/>
  <c r="BA1228" i="1"/>
  <c r="AZ1228" i="1"/>
  <c r="AY1228" i="1"/>
  <c r="AX1228" i="1"/>
  <c r="AW1228" i="1"/>
  <c r="AV1228" i="1"/>
  <c r="AU1228" i="1"/>
  <c r="AT1228" i="1"/>
  <c r="AS1228" i="1"/>
  <c r="AR1228" i="1"/>
  <c r="AQ1228" i="1"/>
  <c r="AP1228" i="1"/>
  <c r="AO1228" i="1"/>
  <c r="AN1228" i="1"/>
  <c r="AM1228" i="1"/>
  <c r="AL1228" i="1"/>
  <c r="AK1228" i="1"/>
  <c r="AJ1228" i="1"/>
  <c r="AI1228" i="1"/>
  <c r="AH1228" i="1"/>
  <c r="AG1228" i="1"/>
  <c r="AF1228" i="1"/>
  <c r="AE1228" i="1"/>
  <c r="AD1228" i="1"/>
  <c r="AC1228" i="1"/>
  <c r="AB1228" i="1"/>
  <c r="AA1228" i="1"/>
  <c r="Z1228" i="1"/>
  <c r="Y1228" i="1"/>
  <c r="X1228" i="1"/>
  <c r="W1228" i="1"/>
  <c r="V1228" i="1"/>
  <c r="U1228" i="1"/>
  <c r="T1228" i="1"/>
  <c r="S1228" i="1"/>
  <c r="Q1228" i="1"/>
  <c r="P1228" i="1"/>
  <c r="O1228" i="1"/>
  <c r="DD1227" i="1"/>
  <c r="DC1227" i="1"/>
  <c r="DB1227" i="1"/>
  <c r="DA1227" i="1"/>
  <c r="CZ1227" i="1"/>
  <c r="CY1227" i="1"/>
  <c r="CX1227" i="1"/>
  <c r="CW1227" i="1"/>
  <c r="CV1227" i="1"/>
  <c r="CU1227" i="1"/>
  <c r="CT1227" i="1"/>
  <c r="CS1227" i="1"/>
  <c r="CR1227" i="1"/>
  <c r="CQ1227" i="1"/>
  <c r="CP1227" i="1"/>
  <c r="CO1227" i="1"/>
  <c r="CN1227" i="1"/>
  <c r="CM1227" i="1"/>
  <c r="CL1227" i="1"/>
  <c r="CK1227" i="1"/>
  <c r="CJ1227" i="1"/>
  <c r="CI1227" i="1"/>
  <c r="CH1227" i="1"/>
  <c r="CG1227" i="1"/>
  <c r="CF1227" i="1"/>
  <c r="CE1227" i="1"/>
  <c r="CD1227" i="1"/>
  <c r="CC1227" i="1"/>
  <c r="CB1227" i="1"/>
  <c r="CA1227" i="1"/>
  <c r="BZ1227" i="1"/>
  <c r="BY1227" i="1"/>
  <c r="BX1227" i="1"/>
  <c r="BW1227" i="1"/>
  <c r="BV1227" i="1"/>
  <c r="BU1227" i="1"/>
  <c r="BT1227" i="1"/>
  <c r="BS1227" i="1"/>
  <c r="BR1227" i="1"/>
  <c r="BQ1227" i="1"/>
  <c r="BP1227" i="1"/>
  <c r="BO1227" i="1"/>
  <c r="BN1227" i="1"/>
  <c r="BM1227" i="1"/>
  <c r="BL1227" i="1"/>
  <c r="BK1227" i="1"/>
  <c r="BJ1227" i="1"/>
  <c r="BI1227" i="1"/>
  <c r="BH1227" i="1"/>
  <c r="BG1227" i="1"/>
  <c r="BF1227" i="1"/>
  <c r="BE1227" i="1"/>
  <c r="BD1227" i="1"/>
  <c r="BC1227" i="1"/>
  <c r="BB1227" i="1"/>
  <c r="BA1227" i="1"/>
  <c r="AZ1227" i="1"/>
  <c r="AY1227" i="1"/>
  <c r="AX1227" i="1"/>
  <c r="AW1227" i="1"/>
  <c r="AV1227" i="1"/>
  <c r="AU1227" i="1"/>
  <c r="AT1227" i="1"/>
  <c r="AS1227" i="1"/>
  <c r="AR1227" i="1"/>
  <c r="AQ1227" i="1"/>
  <c r="AP1227" i="1"/>
  <c r="AO1227" i="1"/>
  <c r="AN1227" i="1"/>
  <c r="AM1227" i="1"/>
  <c r="AL1227" i="1"/>
  <c r="AK1227" i="1"/>
  <c r="AJ1227" i="1"/>
  <c r="AI1227" i="1"/>
  <c r="AH1227" i="1"/>
  <c r="AG1227" i="1"/>
  <c r="AF1227" i="1"/>
  <c r="AE1227" i="1"/>
  <c r="AD1227" i="1"/>
  <c r="AC1227" i="1"/>
  <c r="AB1227" i="1"/>
  <c r="AA1227" i="1"/>
  <c r="Z1227" i="1"/>
  <c r="Y1227" i="1"/>
  <c r="X1227" i="1"/>
  <c r="W1227" i="1"/>
  <c r="V1227" i="1"/>
  <c r="U1227" i="1"/>
  <c r="T1227" i="1"/>
  <c r="S1227" i="1"/>
  <c r="Q1227" i="1"/>
  <c r="P1227" i="1"/>
  <c r="O1227" i="1"/>
  <c r="DD1226" i="1"/>
  <c r="DC1226" i="1"/>
  <c r="DB1226" i="1"/>
  <c r="DA1226" i="1"/>
  <c r="CZ1226" i="1"/>
  <c r="CY1226" i="1"/>
  <c r="CX1226" i="1"/>
  <c r="CW1226" i="1"/>
  <c r="CV1226" i="1"/>
  <c r="CU1226" i="1"/>
  <c r="CT1226" i="1"/>
  <c r="CS1226" i="1"/>
  <c r="CR1226" i="1"/>
  <c r="CQ1226" i="1"/>
  <c r="CP1226" i="1"/>
  <c r="CO1226" i="1"/>
  <c r="CN1226" i="1"/>
  <c r="CM1226" i="1"/>
  <c r="CL1226" i="1"/>
  <c r="CK1226" i="1"/>
  <c r="CJ1226" i="1"/>
  <c r="CI1226" i="1"/>
  <c r="CH1226" i="1"/>
  <c r="CG1226" i="1"/>
  <c r="CF1226" i="1"/>
  <c r="CE1226" i="1"/>
  <c r="CD1226" i="1"/>
  <c r="CC1226" i="1"/>
  <c r="CB1226" i="1"/>
  <c r="CA1226" i="1"/>
  <c r="BZ1226" i="1"/>
  <c r="BY1226" i="1"/>
  <c r="BX1226" i="1"/>
  <c r="BW1226" i="1"/>
  <c r="BV1226" i="1"/>
  <c r="BU1226" i="1"/>
  <c r="BT1226" i="1"/>
  <c r="BS1226" i="1"/>
  <c r="BR1226" i="1"/>
  <c r="BQ1226" i="1"/>
  <c r="BP1226" i="1"/>
  <c r="BO1226" i="1"/>
  <c r="BN1226" i="1"/>
  <c r="BM1226" i="1"/>
  <c r="BL1226" i="1"/>
  <c r="BK1226" i="1"/>
  <c r="BJ1226" i="1"/>
  <c r="BI1226" i="1"/>
  <c r="BH1226" i="1"/>
  <c r="BG1226" i="1"/>
  <c r="BF1226" i="1"/>
  <c r="BE1226" i="1"/>
  <c r="BD1226" i="1"/>
  <c r="BC1226" i="1"/>
  <c r="BB1226" i="1"/>
  <c r="BA1226" i="1"/>
  <c r="AZ1226" i="1"/>
  <c r="AY1226" i="1"/>
  <c r="AX1226" i="1"/>
  <c r="AW1226" i="1"/>
  <c r="AV1226" i="1"/>
  <c r="AU1226" i="1"/>
  <c r="AT1226" i="1"/>
  <c r="AS1226" i="1"/>
  <c r="AR1226" i="1"/>
  <c r="AQ1226" i="1"/>
  <c r="AP1226" i="1"/>
  <c r="AO1226" i="1"/>
  <c r="AN1226" i="1"/>
  <c r="AM1226" i="1"/>
  <c r="AL1226" i="1"/>
  <c r="AK1226" i="1"/>
  <c r="AJ1226" i="1"/>
  <c r="AI1226" i="1"/>
  <c r="AH1226" i="1"/>
  <c r="AG1226" i="1"/>
  <c r="AF1226" i="1"/>
  <c r="AE1226" i="1"/>
  <c r="AD1226" i="1"/>
  <c r="AC1226" i="1"/>
  <c r="AB1226" i="1"/>
  <c r="AA1226" i="1"/>
  <c r="Z1226" i="1"/>
  <c r="Y1226" i="1"/>
  <c r="X1226" i="1"/>
  <c r="W1226" i="1"/>
  <c r="V1226" i="1"/>
  <c r="U1226" i="1"/>
  <c r="T1226" i="1"/>
  <c r="S1226" i="1"/>
  <c r="Q1226" i="1"/>
  <c r="P1226" i="1"/>
  <c r="O1226" i="1"/>
  <c r="DD1225" i="1"/>
  <c r="DC1225" i="1"/>
  <c r="DB1225" i="1"/>
  <c r="DA1225" i="1"/>
  <c r="CZ1225" i="1"/>
  <c r="CY1225" i="1"/>
  <c r="CX1225" i="1"/>
  <c r="CW1225" i="1"/>
  <c r="CV1225" i="1"/>
  <c r="CU1225" i="1"/>
  <c r="CT1225" i="1"/>
  <c r="CS1225" i="1"/>
  <c r="CR1225" i="1"/>
  <c r="CQ1225" i="1"/>
  <c r="CP1225" i="1"/>
  <c r="CO1225" i="1"/>
  <c r="CN1225" i="1"/>
  <c r="CM1225" i="1"/>
  <c r="CL1225" i="1"/>
  <c r="CK1225" i="1"/>
  <c r="CJ1225" i="1"/>
  <c r="CI1225" i="1"/>
  <c r="CH1225" i="1"/>
  <c r="CG1225" i="1"/>
  <c r="CF1225" i="1"/>
  <c r="CE1225" i="1"/>
  <c r="CD1225" i="1"/>
  <c r="CC1225" i="1"/>
  <c r="CB1225" i="1"/>
  <c r="CA1225" i="1"/>
  <c r="BZ1225" i="1"/>
  <c r="BY1225" i="1"/>
  <c r="BX1225" i="1"/>
  <c r="BW1225" i="1"/>
  <c r="BV1225" i="1"/>
  <c r="BU1225" i="1"/>
  <c r="BT1225" i="1"/>
  <c r="BS1225" i="1"/>
  <c r="BR1225" i="1"/>
  <c r="BQ1225" i="1"/>
  <c r="BP1225" i="1"/>
  <c r="BO1225" i="1"/>
  <c r="BN1225" i="1"/>
  <c r="BM1225" i="1"/>
  <c r="BL1225" i="1"/>
  <c r="BK1225" i="1"/>
  <c r="BJ1225" i="1"/>
  <c r="BI1225" i="1"/>
  <c r="BH1225" i="1"/>
  <c r="BG1225" i="1"/>
  <c r="BF1225" i="1"/>
  <c r="BE1225" i="1"/>
  <c r="BD1225" i="1"/>
  <c r="BC1225" i="1"/>
  <c r="BB1225" i="1"/>
  <c r="BA1225" i="1"/>
  <c r="AZ1225" i="1"/>
  <c r="AY1225" i="1"/>
  <c r="AX1225" i="1"/>
  <c r="AW1225" i="1"/>
  <c r="AV1225" i="1"/>
  <c r="AU1225" i="1"/>
  <c r="AT1225" i="1"/>
  <c r="AS1225" i="1"/>
  <c r="AR1225" i="1"/>
  <c r="AQ1225" i="1"/>
  <c r="AP1225" i="1"/>
  <c r="AO1225" i="1"/>
  <c r="AN1225" i="1"/>
  <c r="AM1225" i="1"/>
  <c r="AL1225" i="1"/>
  <c r="AK1225" i="1"/>
  <c r="AJ1225" i="1"/>
  <c r="AI1225" i="1"/>
  <c r="AH1225" i="1"/>
  <c r="AG1225" i="1"/>
  <c r="AF1225" i="1"/>
  <c r="AE1225" i="1"/>
  <c r="AD1225" i="1"/>
  <c r="AC1225" i="1"/>
  <c r="AB1225" i="1"/>
  <c r="AA1225" i="1"/>
  <c r="Z1225" i="1"/>
  <c r="Y1225" i="1"/>
  <c r="X1225" i="1"/>
  <c r="W1225" i="1"/>
  <c r="V1225" i="1"/>
  <c r="U1225" i="1"/>
  <c r="T1225" i="1"/>
  <c r="S1225" i="1"/>
  <c r="Q1225" i="1"/>
  <c r="P1225" i="1"/>
  <c r="O1225" i="1"/>
  <c r="DD1224" i="1"/>
  <c r="DC1224" i="1"/>
  <c r="DB1224" i="1"/>
  <c r="DA1224" i="1"/>
  <c r="CZ1224" i="1"/>
  <c r="CY1224" i="1"/>
  <c r="CX1224" i="1"/>
  <c r="CW1224" i="1"/>
  <c r="CV1224" i="1"/>
  <c r="CU1224" i="1"/>
  <c r="CT1224" i="1"/>
  <c r="CS1224" i="1"/>
  <c r="CR1224" i="1"/>
  <c r="CQ1224" i="1"/>
  <c r="CP1224" i="1"/>
  <c r="CO1224" i="1"/>
  <c r="CN1224" i="1"/>
  <c r="CM1224" i="1"/>
  <c r="CL1224" i="1"/>
  <c r="CK1224" i="1"/>
  <c r="CJ1224" i="1"/>
  <c r="CI1224" i="1"/>
  <c r="CH1224" i="1"/>
  <c r="CG1224" i="1"/>
  <c r="CF1224" i="1"/>
  <c r="CE1224" i="1"/>
  <c r="CD1224" i="1"/>
  <c r="CC1224" i="1"/>
  <c r="CB1224" i="1"/>
  <c r="CA1224" i="1"/>
  <c r="BZ1224" i="1"/>
  <c r="BY1224" i="1"/>
  <c r="BX1224" i="1"/>
  <c r="BW1224" i="1"/>
  <c r="BV1224" i="1"/>
  <c r="BU1224" i="1"/>
  <c r="BT1224" i="1"/>
  <c r="BS1224" i="1"/>
  <c r="BR1224" i="1"/>
  <c r="BQ1224" i="1"/>
  <c r="BP1224" i="1"/>
  <c r="BO1224" i="1"/>
  <c r="BN1224" i="1"/>
  <c r="BM1224" i="1"/>
  <c r="BL1224" i="1"/>
  <c r="BK1224" i="1"/>
  <c r="BJ1224" i="1"/>
  <c r="BI1224" i="1"/>
  <c r="BH1224" i="1"/>
  <c r="BG1224" i="1"/>
  <c r="BF1224" i="1"/>
  <c r="BE1224" i="1"/>
  <c r="BD1224" i="1"/>
  <c r="BC1224" i="1"/>
  <c r="BB1224" i="1"/>
  <c r="BA1224" i="1"/>
  <c r="AZ1224" i="1"/>
  <c r="AY1224" i="1"/>
  <c r="AX1224" i="1"/>
  <c r="AW1224" i="1"/>
  <c r="AV1224" i="1"/>
  <c r="AU1224" i="1"/>
  <c r="AT1224" i="1"/>
  <c r="AS1224" i="1"/>
  <c r="AR1224" i="1"/>
  <c r="AQ1224" i="1"/>
  <c r="AP1224" i="1"/>
  <c r="AO1224" i="1"/>
  <c r="AN1224" i="1"/>
  <c r="AM1224" i="1"/>
  <c r="AL1224" i="1"/>
  <c r="AK1224" i="1"/>
  <c r="AJ1224" i="1"/>
  <c r="AI1224" i="1"/>
  <c r="AH1224" i="1"/>
  <c r="AG1224" i="1"/>
  <c r="AF1224" i="1"/>
  <c r="AE1224" i="1"/>
  <c r="AD1224" i="1"/>
  <c r="AC1224" i="1"/>
  <c r="AB1224" i="1"/>
  <c r="AA1224" i="1"/>
  <c r="Z1224" i="1"/>
  <c r="Y1224" i="1"/>
  <c r="X1224" i="1"/>
  <c r="W1224" i="1"/>
  <c r="V1224" i="1"/>
  <c r="U1224" i="1"/>
  <c r="T1224" i="1"/>
  <c r="S1224" i="1"/>
  <c r="Q1224" i="1"/>
  <c r="P1224" i="1"/>
  <c r="O1224" i="1"/>
  <c r="DD1223" i="1"/>
  <c r="DC1223" i="1"/>
  <c r="DB1223" i="1"/>
  <c r="DA1223" i="1"/>
  <c r="CZ1223" i="1"/>
  <c r="CY1223" i="1"/>
  <c r="CX1223" i="1"/>
  <c r="CW1223" i="1"/>
  <c r="CV1223" i="1"/>
  <c r="CU1223" i="1"/>
  <c r="CT1223" i="1"/>
  <c r="CS1223" i="1"/>
  <c r="CR1223" i="1"/>
  <c r="CQ1223" i="1"/>
  <c r="CP1223" i="1"/>
  <c r="CO1223" i="1"/>
  <c r="CN1223" i="1"/>
  <c r="CM1223" i="1"/>
  <c r="CL1223" i="1"/>
  <c r="CK1223" i="1"/>
  <c r="CJ1223" i="1"/>
  <c r="CI1223" i="1"/>
  <c r="CH1223" i="1"/>
  <c r="CG1223" i="1"/>
  <c r="CF1223" i="1"/>
  <c r="CE1223" i="1"/>
  <c r="CD1223" i="1"/>
  <c r="CC1223" i="1"/>
  <c r="CB1223" i="1"/>
  <c r="CA1223" i="1"/>
  <c r="BZ1223" i="1"/>
  <c r="BY1223" i="1"/>
  <c r="BX1223" i="1"/>
  <c r="BW1223" i="1"/>
  <c r="BV1223" i="1"/>
  <c r="BU1223" i="1"/>
  <c r="BT1223" i="1"/>
  <c r="BS1223" i="1"/>
  <c r="BR1223" i="1"/>
  <c r="BQ1223" i="1"/>
  <c r="BP1223" i="1"/>
  <c r="BO1223" i="1"/>
  <c r="BN1223" i="1"/>
  <c r="BM1223" i="1"/>
  <c r="BL1223" i="1"/>
  <c r="BK1223" i="1"/>
  <c r="BJ1223" i="1"/>
  <c r="BI1223" i="1"/>
  <c r="BH1223" i="1"/>
  <c r="BG1223" i="1"/>
  <c r="BF1223" i="1"/>
  <c r="BE1223" i="1"/>
  <c r="BD1223" i="1"/>
  <c r="BC1223" i="1"/>
  <c r="BB1223" i="1"/>
  <c r="BA1223" i="1"/>
  <c r="AZ1223" i="1"/>
  <c r="AY1223" i="1"/>
  <c r="AX1223" i="1"/>
  <c r="AW1223" i="1"/>
  <c r="AV1223" i="1"/>
  <c r="AU1223" i="1"/>
  <c r="AT1223" i="1"/>
  <c r="AS1223" i="1"/>
  <c r="AR1223" i="1"/>
  <c r="AQ1223" i="1"/>
  <c r="AP1223" i="1"/>
  <c r="AO1223" i="1"/>
  <c r="AN1223" i="1"/>
  <c r="AM1223" i="1"/>
  <c r="AL1223" i="1"/>
  <c r="AK1223" i="1"/>
  <c r="AJ1223" i="1"/>
  <c r="AI1223" i="1"/>
  <c r="AH1223" i="1"/>
  <c r="AG1223" i="1"/>
  <c r="AF1223" i="1"/>
  <c r="AE1223" i="1"/>
  <c r="AD1223" i="1"/>
  <c r="AC1223" i="1"/>
  <c r="AB1223" i="1"/>
  <c r="AA1223" i="1"/>
  <c r="Z1223" i="1"/>
  <c r="Y1223" i="1"/>
  <c r="X1223" i="1"/>
  <c r="W1223" i="1"/>
  <c r="V1223" i="1"/>
  <c r="U1223" i="1"/>
  <c r="T1223" i="1"/>
  <c r="S1223" i="1"/>
  <c r="Q1223" i="1"/>
  <c r="P1223" i="1"/>
  <c r="O1223" i="1"/>
  <c r="DD1222" i="1"/>
  <c r="DC1222" i="1"/>
  <c r="DB1222" i="1"/>
  <c r="DA1222" i="1"/>
  <c r="CZ1222" i="1"/>
  <c r="CY1222" i="1"/>
  <c r="CX1222" i="1"/>
  <c r="CW1222" i="1"/>
  <c r="CV1222" i="1"/>
  <c r="CU1222" i="1"/>
  <c r="CT1222" i="1"/>
  <c r="CS1222" i="1"/>
  <c r="CR1222" i="1"/>
  <c r="CQ1222" i="1"/>
  <c r="CP1222" i="1"/>
  <c r="CO1222" i="1"/>
  <c r="CN1222" i="1"/>
  <c r="CM1222" i="1"/>
  <c r="CL1222" i="1"/>
  <c r="CK1222" i="1"/>
  <c r="CJ1222" i="1"/>
  <c r="CI1222" i="1"/>
  <c r="CH1222" i="1"/>
  <c r="CG1222" i="1"/>
  <c r="CF1222" i="1"/>
  <c r="CE1222" i="1"/>
  <c r="CD1222" i="1"/>
  <c r="CC1222" i="1"/>
  <c r="CB1222" i="1"/>
  <c r="CA1222" i="1"/>
  <c r="BZ1222" i="1"/>
  <c r="BY1222" i="1"/>
  <c r="BX1222" i="1"/>
  <c r="BW1222" i="1"/>
  <c r="BV1222" i="1"/>
  <c r="BU1222" i="1"/>
  <c r="BT1222" i="1"/>
  <c r="BS1222" i="1"/>
  <c r="BR1222" i="1"/>
  <c r="BQ1222" i="1"/>
  <c r="BP1222" i="1"/>
  <c r="BO1222" i="1"/>
  <c r="BN1222" i="1"/>
  <c r="BM1222" i="1"/>
  <c r="BL1222" i="1"/>
  <c r="BK1222" i="1"/>
  <c r="BJ1222" i="1"/>
  <c r="BI1222" i="1"/>
  <c r="BH1222" i="1"/>
  <c r="BG1222" i="1"/>
  <c r="BF1222" i="1"/>
  <c r="BE1222" i="1"/>
  <c r="BD1222" i="1"/>
  <c r="BC1222" i="1"/>
  <c r="BB1222" i="1"/>
  <c r="BA1222" i="1"/>
  <c r="AZ1222" i="1"/>
  <c r="AY1222" i="1"/>
  <c r="AX1222" i="1"/>
  <c r="AW1222" i="1"/>
  <c r="AV1222" i="1"/>
  <c r="AU1222" i="1"/>
  <c r="AT1222" i="1"/>
  <c r="AS1222" i="1"/>
  <c r="AR1222" i="1"/>
  <c r="AQ1222" i="1"/>
  <c r="AP1222" i="1"/>
  <c r="AO1222" i="1"/>
  <c r="AN1222" i="1"/>
  <c r="AM1222" i="1"/>
  <c r="AL1222" i="1"/>
  <c r="AK1222" i="1"/>
  <c r="AJ1222" i="1"/>
  <c r="AI1222" i="1"/>
  <c r="AH1222" i="1"/>
  <c r="AG1222" i="1"/>
  <c r="AF1222" i="1"/>
  <c r="AE1222" i="1"/>
  <c r="AD1222" i="1"/>
  <c r="AC1222" i="1"/>
  <c r="AB1222" i="1"/>
  <c r="AA1222" i="1"/>
  <c r="Z1222" i="1"/>
  <c r="Y1222" i="1"/>
  <c r="X1222" i="1"/>
  <c r="W1222" i="1"/>
  <c r="V1222" i="1"/>
  <c r="U1222" i="1"/>
  <c r="T1222" i="1"/>
  <c r="S1222" i="1"/>
  <c r="Q1222" i="1"/>
  <c r="P1222" i="1"/>
  <c r="O1222" i="1"/>
  <c r="DD1221" i="1"/>
  <c r="DC1221" i="1"/>
  <c r="DB1221" i="1"/>
  <c r="DA1221" i="1"/>
  <c r="CZ1221" i="1"/>
  <c r="CY1221" i="1"/>
  <c r="CX1221" i="1"/>
  <c r="CW1221" i="1"/>
  <c r="CV1221" i="1"/>
  <c r="CU1221" i="1"/>
  <c r="CT1221" i="1"/>
  <c r="CS1221" i="1"/>
  <c r="CR1221" i="1"/>
  <c r="CQ1221" i="1"/>
  <c r="CP1221" i="1"/>
  <c r="CO1221" i="1"/>
  <c r="CN1221" i="1"/>
  <c r="CM1221" i="1"/>
  <c r="CL1221" i="1"/>
  <c r="CK1221" i="1"/>
  <c r="CJ1221" i="1"/>
  <c r="CI1221" i="1"/>
  <c r="CH1221" i="1"/>
  <c r="CG1221" i="1"/>
  <c r="CF1221" i="1"/>
  <c r="CE1221" i="1"/>
  <c r="CD1221" i="1"/>
  <c r="CC1221" i="1"/>
  <c r="CB1221" i="1"/>
  <c r="CA1221" i="1"/>
  <c r="BZ1221" i="1"/>
  <c r="BY1221" i="1"/>
  <c r="BX1221" i="1"/>
  <c r="BW1221" i="1"/>
  <c r="BV1221" i="1"/>
  <c r="BU1221" i="1"/>
  <c r="BT1221" i="1"/>
  <c r="BS1221" i="1"/>
  <c r="BR1221" i="1"/>
  <c r="BQ1221" i="1"/>
  <c r="BP1221" i="1"/>
  <c r="BO1221" i="1"/>
  <c r="BN1221" i="1"/>
  <c r="BM1221" i="1"/>
  <c r="BL1221" i="1"/>
  <c r="BK1221" i="1"/>
  <c r="BJ1221" i="1"/>
  <c r="BI1221" i="1"/>
  <c r="BH1221" i="1"/>
  <c r="BG1221" i="1"/>
  <c r="BF1221" i="1"/>
  <c r="BE1221" i="1"/>
  <c r="BD1221" i="1"/>
  <c r="BC1221" i="1"/>
  <c r="BB1221" i="1"/>
  <c r="BA1221" i="1"/>
  <c r="AZ1221" i="1"/>
  <c r="AY1221" i="1"/>
  <c r="AX1221" i="1"/>
  <c r="AW1221" i="1"/>
  <c r="AV1221" i="1"/>
  <c r="AU1221" i="1"/>
  <c r="AT1221" i="1"/>
  <c r="AS1221" i="1"/>
  <c r="AR1221" i="1"/>
  <c r="AQ1221" i="1"/>
  <c r="AP1221" i="1"/>
  <c r="AO1221" i="1"/>
  <c r="AN1221" i="1"/>
  <c r="AM1221" i="1"/>
  <c r="AL1221" i="1"/>
  <c r="AK1221" i="1"/>
  <c r="AJ1221" i="1"/>
  <c r="AI1221" i="1"/>
  <c r="AH1221" i="1"/>
  <c r="AG1221" i="1"/>
  <c r="AF1221" i="1"/>
  <c r="AE1221" i="1"/>
  <c r="AD1221" i="1"/>
  <c r="AC1221" i="1"/>
  <c r="AB1221" i="1"/>
  <c r="AA1221" i="1"/>
  <c r="Z1221" i="1"/>
  <c r="Y1221" i="1"/>
  <c r="X1221" i="1"/>
  <c r="W1221" i="1"/>
  <c r="V1221" i="1"/>
  <c r="U1221" i="1"/>
  <c r="T1221" i="1"/>
  <c r="S1221" i="1"/>
  <c r="Q1221" i="1"/>
  <c r="P1221" i="1"/>
  <c r="O1221" i="1"/>
  <c r="DD1220" i="1"/>
  <c r="DC1220" i="1"/>
  <c r="DB1220" i="1"/>
  <c r="DA1220" i="1"/>
  <c r="CZ1220" i="1"/>
  <c r="CY1220" i="1"/>
  <c r="CX1220" i="1"/>
  <c r="CW1220" i="1"/>
  <c r="CV1220" i="1"/>
  <c r="CU1220" i="1"/>
  <c r="CT1220" i="1"/>
  <c r="CS1220" i="1"/>
  <c r="CR1220" i="1"/>
  <c r="CQ1220" i="1"/>
  <c r="CP1220" i="1"/>
  <c r="CO1220" i="1"/>
  <c r="CN1220" i="1"/>
  <c r="CM1220" i="1"/>
  <c r="CL1220" i="1"/>
  <c r="CK1220" i="1"/>
  <c r="CJ1220" i="1"/>
  <c r="CI1220" i="1"/>
  <c r="CH1220" i="1"/>
  <c r="CG1220" i="1"/>
  <c r="CF1220" i="1"/>
  <c r="CE1220" i="1"/>
  <c r="CD1220" i="1"/>
  <c r="CC1220" i="1"/>
  <c r="CB1220" i="1"/>
  <c r="CA1220" i="1"/>
  <c r="BZ1220" i="1"/>
  <c r="BY1220" i="1"/>
  <c r="BX1220" i="1"/>
  <c r="BW1220" i="1"/>
  <c r="BV1220" i="1"/>
  <c r="BU1220" i="1"/>
  <c r="BT1220" i="1"/>
  <c r="BS1220" i="1"/>
  <c r="BR1220" i="1"/>
  <c r="BQ1220" i="1"/>
  <c r="BP1220" i="1"/>
  <c r="BO1220" i="1"/>
  <c r="BN1220" i="1"/>
  <c r="BM1220" i="1"/>
  <c r="BL1220" i="1"/>
  <c r="BK1220" i="1"/>
  <c r="BJ1220" i="1"/>
  <c r="BI1220" i="1"/>
  <c r="BH1220" i="1"/>
  <c r="BG1220" i="1"/>
  <c r="BF1220" i="1"/>
  <c r="BE1220" i="1"/>
  <c r="BD1220" i="1"/>
  <c r="BC1220" i="1"/>
  <c r="BB1220" i="1"/>
  <c r="BA1220" i="1"/>
  <c r="AZ1220" i="1"/>
  <c r="AY1220" i="1"/>
  <c r="AX1220" i="1"/>
  <c r="AW1220" i="1"/>
  <c r="AV1220" i="1"/>
  <c r="AU1220" i="1"/>
  <c r="AT1220" i="1"/>
  <c r="AS1220" i="1"/>
  <c r="AR1220" i="1"/>
  <c r="AQ1220" i="1"/>
  <c r="AP1220" i="1"/>
  <c r="AO1220" i="1"/>
  <c r="AN1220" i="1"/>
  <c r="AM1220" i="1"/>
  <c r="AL1220" i="1"/>
  <c r="AK1220" i="1"/>
  <c r="AJ1220" i="1"/>
  <c r="AI1220" i="1"/>
  <c r="AH1220" i="1"/>
  <c r="AG1220" i="1"/>
  <c r="AF1220" i="1"/>
  <c r="AE1220" i="1"/>
  <c r="AD1220" i="1"/>
  <c r="AC1220" i="1"/>
  <c r="AB1220" i="1"/>
  <c r="AA1220" i="1"/>
  <c r="Z1220" i="1"/>
  <c r="Y1220" i="1"/>
  <c r="X1220" i="1"/>
  <c r="W1220" i="1"/>
  <c r="V1220" i="1"/>
  <c r="U1220" i="1"/>
  <c r="T1220" i="1"/>
  <c r="S1220" i="1"/>
  <c r="Q1220" i="1"/>
  <c r="P1220" i="1"/>
  <c r="O1220" i="1"/>
  <c r="DD1219" i="1"/>
  <c r="DC1219" i="1"/>
  <c r="DB1219" i="1"/>
  <c r="DA1219" i="1"/>
  <c r="CZ1219" i="1"/>
  <c r="CY1219" i="1"/>
  <c r="CX1219" i="1"/>
  <c r="CW1219" i="1"/>
  <c r="CV1219" i="1"/>
  <c r="CU1219" i="1"/>
  <c r="CT1219" i="1"/>
  <c r="CS1219" i="1"/>
  <c r="CR1219" i="1"/>
  <c r="CQ1219" i="1"/>
  <c r="CP1219" i="1"/>
  <c r="CO1219" i="1"/>
  <c r="CN1219" i="1"/>
  <c r="CM1219" i="1"/>
  <c r="CL1219" i="1"/>
  <c r="CK1219" i="1"/>
  <c r="CJ1219" i="1"/>
  <c r="CI1219" i="1"/>
  <c r="CH1219" i="1"/>
  <c r="CG1219" i="1"/>
  <c r="CF1219" i="1"/>
  <c r="CE1219" i="1"/>
  <c r="CD1219" i="1"/>
  <c r="CC1219" i="1"/>
  <c r="CB1219" i="1"/>
  <c r="CA1219" i="1"/>
  <c r="BZ1219" i="1"/>
  <c r="BY1219" i="1"/>
  <c r="BX1219" i="1"/>
  <c r="BW1219" i="1"/>
  <c r="BV1219" i="1"/>
  <c r="BU1219" i="1"/>
  <c r="BT1219" i="1"/>
  <c r="BS1219" i="1"/>
  <c r="BR1219" i="1"/>
  <c r="BQ1219" i="1"/>
  <c r="BP1219" i="1"/>
  <c r="BO1219" i="1"/>
  <c r="BN1219" i="1"/>
  <c r="BM1219" i="1"/>
  <c r="BL1219" i="1"/>
  <c r="BK1219" i="1"/>
  <c r="BJ1219" i="1"/>
  <c r="BI1219" i="1"/>
  <c r="BH1219" i="1"/>
  <c r="BG1219" i="1"/>
  <c r="BF1219" i="1"/>
  <c r="BE1219" i="1"/>
  <c r="BD1219" i="1"/>
  <c r="BC1219" i="1"/>
  <c r="BB1219" i="1"/>
  <c r="BA1219" i="1"/>
  <c r="AZ1219" i="1"/>
  <c r="AY1219" i="1"/>
  <c r="AX1219" i="1"/>
  <c r="AW1219" i="1"/>
  <c r="AV1219" i="1"/>
  <c r="AU1219" i="1"/>
  <c r="AT1219" i="1"/>
  <c r="AS1219" i="1"/>
  <c r="AR1219" i="1"/>
  <c r="AQ1219" i="1"/>
  <c r="AP1219" i="1"/>
  <c r="AO1219" i="1"/>
  <c r="AN1219" i="1"/>
  <c r="AM1219" i="1"/>
  <c r="AL1219" i="1"/>
  <c r="AK1219" i="1"/>
  <c r="AJ1219" i="1"/>
  <c r="AI1219" i="1"/>
  <c r="AH1219" i="1"/>
  <c r="AG1219" i="1"/>
  <c r="AF1219" i="1"/>
  <c r="AE1219" i="1"/>
  <c r="AD1219" i="1"/>
  <c r="AC1219" i="1"/>
  <c r="AB1219" i="1"/>
  <c r="AA1219" i="1"/>
  <c r="Z1219" i="1"/>
  <c r="Y1219" i="1"/>
  <c r="X1219" i="1"/>
  <c r="W1219" i="1"/>
  <c r="V1219" i="1"/>
  <c r="U1219" i="1"/>
  <c r="T1219" i="1"/>
  <c r="S1219" i="1"/>
  <c r="Q1219" i="1"/>
  <c r="P1219" i="1"/>
  <c r="O1219" i="1"/>
  <c r="DD1218" i="1"/>
  <c r="DC1218" i="1"/>
  <c r="DB1218" i="1"/>
  <c r="DA1218" i="1"/>
  <c r="CZ1218" i="1"/>
  <c r="CY1218" i="1"/>
  <c r="CX1218" i="1"/>
  <c r="CW1218" i="1"/>
  <c r="CV1218" i="1"/>
  <c r="CU1218" i="1"/>
  <c r="CT1218" i="1"/>
  <c r="CS1218" i="1"/>
  <c r="CR1218" i="1"/>
  <c r="CQ1218" i="1"/>
  <c r="CP1218" i="1"/>
  <c r="CO1218" i="1"/>
  <c r="CN1218" i="1"/>
  <c r="CM1218" i="1"/>
  <c r="CL1218" i="1"/>
  <c r="CK1218" i="1"/>
  <c r="CJ1218" i="1"/>
  <c r="CI1218" i="1"/>
  <c r="CH1218" i="1"/>
  <c r="CG1218" i="1"/>
  <c r="CF1218" i="1"/>
  <c r="CE1218" i="1"/>
  <c r="CD1218" i="1"/>
  <c r="CC1218" i="1"/>
  <c r="CB1218" i="1"/>
  <c r="CA1218" i="1"/>
  <c r="BZ1218" i="1"/>
  <c r="BY1218" i="1"/>
  <c r="BX1218" i="1"/>
  <c r="BW1218" i="1"/>
  <c r="BV1218" i="1"/>
  <c r="BU1218" i="1"/>
  <c r="BT1218" i="1"/>
  <c r="BS1218" i="1"/>
  <c r="BR1218" i="1"/>
  <c r="BQ1218" i="1"/>
  <c r="BP1218" i="1"/>
  <c r="BO1218" i="1"/>
  <c r="BN1218" i="1"/>
  <c r="BM1218" i="1"/>
  <c r="BL1218" i="1"/>
  <c r="BK1218" i="1"/>
  <c r="BJ1218" i="1"/>
  <c r="BI1218" i="1"/>
  <c r="BH1218" i="1"/>
  <c r="BG1218" i="1"/>
  <c r="BF1218" i="1"/>
  <c r="BE1218" i="1"/>
  <c r="BD1218" i="1"/>
  <c r="BC1218" i="1"/>
  <c r="BB1218" i="1"/>
  <c r="BA1218" i="1"/>
  <c r="AZ1218" i="1"/>
  <c r="AY1218" i="1"/>
  <c r="AX1218" i="1"/>
  <c r="AW1218" i="1"/>
  <c r="AV1218" i="1"/>
  <c r="AU1218" i="1"/>
  <c r="AT1218" i="1"/>
  <c r="AS1218" i="1"/>
  <c r="AR1218" i="1"/>
  <c r="AQ1218" i="1"/>
  <c r="AP1218" i="1"/>
  <c r="AO1218" i="1"/>
  <c r="AN1218" i="1"/>
  <c r="AM1218" i="1"/>
  <c r="AL1218" i="1"/>
  <c r="AK1218" i="1"/>
  <c r="AJ1218" i="1"/>
  <c r="AI1218" i="1"/>
  <c r="AH1218" i="1"/>
  <c r="AG1218" i="1"/>
  <c r="AF1218" i="1"/>
  <c r="AE1218" i="1"/>
  <c r="AD1218" i="1"/>
  <c r="AC1218" i="1"/>
  <c r="AB1218" i="1"/>
  <c r="AA1218" i="1"/>
  <c r="Z1218" i="1"/>
  <c r="Y1218" i="1"/>
  <c r="X1218" i="1"/>
  <c r="W1218" i="1"/>
  <c r="V1218" i="1"/>
  <c r="U1218" i="1"/>
  <c r="T1218" i="1"/>
  <c r="S1218" i="1"/>
  <c r="Q1218" i="1"/>
  <c r="P1218" i="1"/>
  <c r="O1218" i="1"/>
  <c r="DD1217" i="1"/>
  <c r="DC1217" i="1"/>
  <c r="DB1217" i="1"/>
  <c r="DA1217" i="1"/>
  <c r="CZ1217" i="1"/>
  <c r="CY1217" i="1"/>
  <c r="CX1217" i="1"/>
  <c r="CW1217" i="1"/>
  <c r="CV1217" i="1"/>
  <c r="CU1217" i="1"/>
  <c r="CT1217" i="1"/>
  <c r="CS1217" i="1"/>
  <c r="CR1217" i="1"/>
  <c r="CQ1217" i="1"/>
  <c r="CP1217" i="1"/>
  <c r="CO1217" i="1"/>
  <c r="CN1217" i="1"/>
  <c r="CM1217" i="1"/>
  <c r="CL1217" i="1"/>
  <c r="CK1217" i="1"/>
  <c r="CJ1217" i="1"/>
  <c r="CI1217" i="1"/>
  <c r="CH1217" i="1"/>
  <c r="CG1217" i="1"/>
  <c r="CF1217" i="1"/>
  <c r="CE1217" i="1"/>
  <c r="CD1217" i="1"/>
  <c r="CC1217" i="1"/>
  <c r="CB1217" i="1"/>
  <c r="CA1217" i="1"/>
  <c r="BZ1217" i="1"/>
  <c r="BY1217" i="1"/>
  <c r="BX1217" i="1"/>
  <c r="BW1217" i="1"/>
  <c r="BV1217" i="1"/>
  <c r="BU1217" i="1"/>
  <c r="BT1217" i="1"/>
  <c r="BS1217" i="1"/>
  <c r="BR1217" i="1"/>
  <c r="BQ1217" i="1"/>
  <c r="BP1217" i="1"/>
  <c r="BO1217" i="1"/>
  <c r="BN1217" i="1"/>
  <c r="BM1217" i="1"/>
  <c r="BL1217" i="1"/>
  <c r="BK1217" i="1"/>
  <c r="BJ1217" i="1"/>
  <c r="BI1217" i="1"/>
  <c r="BH1217" i="1"/>
  <c r="BG1217" i="1"/>
  <c r="BF1217" i="1"/>
  <c r="BE1217" i="1"/>
  <c r="BD1217" i="1"/>
  <c r="BC1217" i="1"/>
  <c r="BB1217" i="1"/>
  <c r="BA1217" i="1"/>
  <c r="AZ1217" i="1"/>
  <c r="AY1217" i="1"/>
  <c r="AX1217" i="1"/>
  <c r="AW1217" i="1"/>
  <c r="AV1217" i="1"/>
  <c r="AU1217" i="1"/>
  <c r="AT1217" i="1"/>
  <c r="AS1217" i="1"/>
  <c r="AR1217" i="1"/>
  <c r="AQ1217" i="1"/>
  <c r="AP1217" i="1"/>
  <c r="AO1217" i="1"/>
  <c r="AN1217" i="1"/>
  <c r="AM1217" i="1"/>
  <c r="AL1217" i="1"/>
  <c r="AK1217" i="1"/>
  <c r="AJ1217" i="1"/>
  <c r="AI1217" i="1"/>
  <c r="AH1217" i="1"/>
  <c r="AG1217" i="1"/>
  <c r="AF1217" i="1"/>
  <c r="AE1217" i="1"/>
  <c r="AD1217" i="1"/>
  <c r="AC1217" i="1"/>
  <c r="AB1217" i="1"/>
  <c r="AA1217" i="1"/>
  <c r="Z1217" i="1"/>
  <c r="Y1217" i="1"/>
  <c r="X1217" i="1"/>
  <c r="W1217" i="1"/>
  <c r="V1217" i="1"/>
  <c r="U1217" i="1"/>
  <c r="T1217" i="1"/>
  <c r="S1217" i="1"/>
  <c r="Q1217" i="1"/>
  <c r="P1217" i="1"/>
  <c r="O1217" i="1"/>
  <c r="DD1216" i="1"/>
  <c r="DC1216" i="1"/>
  <c r="DB1216" i="1"/>
  <c r="DA1216" i="1"/>
  <c r="CZ1216" i="1"/>
  <c r="CY1216" i="1"/>
  <c r="CX1216" i="1"/>
  <c r="CW1216" i="1"/>
  <c r="CV1216" i="1"/>
  <c r="CU1216" i="1"/>
  <c r="CT1216" i="1"/>
  <c r="CS1216" i="1"/>
  <c r="CR1216" i="1"/>
  <c r="CQ1216" i="1"/>
  <c r="CP1216" i="1"/>
  <c r="CO1216" i="1"/>
  <c r="CN1216" i="1"/>
  <c r="CM1216" i="1"/>
  <c r="CL1216" i="1"/>
  <c r="CK1216" i="1"/>
  <c r="CJ1216" i="1"/>
  <c r="CI1216" i="1"/>
  <c r="CH1216" i="1"/>
  <c r="CG1216" i="1"/>
  <c r="CF1216" i="1"/>
  <c r="CE1216" i="1"/>
  <c r="CD1216" i="1"/>
  <c r="CC1216" i="1"/>
  <c r="CB1216" i="1"/>
  <c r="CA1216" i="1"/>
  <c r="BZ1216" i="1"/>
  <c r="BY1216" i="1"/>
  <c r="BX1216" i="1"/>
  <c r="BW1216" i="1"/>
  <c r="BV1216" i="1"/>
  <c r="BU1216" i="1"/>
  <c r="BT1216" i="1"/>
  <c r="BS1216" i="1"/>
  <c r="BR1216" i="1"/>
  <c r="BQ1216" i="1"/>
  <c r="BP1216" i="1"/>
  <c r="BO1216" i="1"/>
  <c r="BN1216" i="1"/>
  <c r="BM1216" i="1"/>
  <c r="BL1216" i="1"/>
  <c r="BK1216" i="1"/>
  <c r="BJ1216" i="1"/>
  <c r="BI1216" i="1"/>
  <c r="BH1216" i="1"/>
  <c r="BG1216" i="1"/>
  <c r="BF1216" i="1"/>
  <c r="BE1216" i="1"/>
  <c r="BD1216" i="1"/>
  <c r="BC1216" i="1"/>
  <c r="BB1216" i="1"/>
  <c r="BA1216" i="1"/>
  <c r="AZ1216" i="1"/>
  <c r="AY1216" i="1"/>
  <c r="AX1216" i="1"/>
  <c r="AW1216" i="1"/>
  <c r="AV1216" i="1"/>
  <c r="AU1216" i="1"/>
  <c r="AT1216" i="1"/>
  <c r="AS1216" i="1"/>
  <c r="AR1216" i="1"/>
  <c r="AQ1216" i="1"/>
  <c r="AP1216" i="1"/>
  <c r="AO1216" i="1"/>
  <c r="AN1216" i="1"/>
  <c r="AM1216" i="1"/>
  <c r="AL1216" i="1"/>
  <c r="AK1216" i="1"/>
  <c r="AJ1216" i="1"/>
  <c r="AI1216" i="1"/>
  <c r="AH1216" i="1"/>
  <c r="AG1216" i="1"/>
  <c r="AF1216" i="1"/>
  <c r="AE1216" i="1"/>
  <c r="AD1216" i="1"/>
  <c r="AC1216" i="1"/>
  <c r="AB1216" i="1"/>
  <c r="AA1216" i="1"/>
  <c r="Z1216" i="1"/>
  <c r="Y1216" i="1"/>
  <c r="X1216" i="1"/>
  <c r="W1216" i="1"/>
  <c r="V1216" i="1"/>
  <c r="U1216" i="1"/>
  <c r="T1216" i="1"/>
  <c r="S1216" i="1"/>
  <c r="Q1216" i="1"/>
  <c r="P1216" i="1"/>
  <c r="O1216" i="1"/>
  <c r="DD1294" i="1"/>
  <c r="DC1294" i="1"/>
  <c r="DB1294" i="1"/>
  <c r="DA1294" i="1"/>
  <c r="CZ1294" i="1"/>
  <c r="CY1294" i="1"/>
  <c r="CX1294" i="1"/>
  <c r="CW1294" i="1"/>
  <c r="CV1294" i="1"/>
  <c r="CU1294" i="1"/>
  <c r="CT1294" i="1"/>
  <c r="CS1294" i="1"/>
  <c r="CR1294" i="1"/>
  <c r="CQ1294" i="1"/>
  <c r="CP1294" i="1"/>
  <c r="CO1294" i="1"/>
  <c r="CN1294" i="1"/>
  <c r="CM1294" i="1"/>
  <c r="CL1294" i="1"/>
  <c r="CK1294" i="1"/>
  <c r="CJ1294" i="1"/>
  <c r="CI1294" i="1"/>
  <c r="CH1294" i="1"/>
  <c r="CG1294" i="1"/>
  <c r="CF1294" i="1"/>
  <c r="CE1294" i="1"/>
  <c r="CD1294" i="1"/>
  <c r="CC1294" i="1"/>
  <c r="CB1294" i="1"/>
  <c r="CA1294" i="1"/>
  <c r="BZ1294" i="1"/>
  <c r="BY1294" i="1"/>
  <c r="BX1294" i="1"/>
  <c r="BW1294" i="1"/>
  <c r="BV1294" i="1"/>
  <c r="BU1294" i="1"/>
  <c r="BT1294" i="1"/>
  <c r="BS1294" i="1"/>
  <c r="BR1294" i="1"/>
  <c r="BQ1294" i="1"/>
  <c r="BP1294" i="1"/>
  <c r="BO1294" i="1"/>
  <c r="BN1294" i="1"/>
  <c r="BM1294" i="1"/>
  <c r="BL1294" i="1"/>
  <c r="BK1294" i="1"/>
  <c r="BJ1294" i="1"/>
  <c r="BI1294" i="1"/>
  <c r="BH1294" i="1"/>
  <c r="BG1294" i="1"/>
  <c r="BF1294" i="1"/>
  <c r="BE1294" i="1"/>
  <c r="BD1294" i="1"/>
  <c r="BC1294" i="1"/>
  <c r="BB1294" i="1"/>
  <c r="BA1294" i="1"/>
  <c r="AZ1294" i="1"/>
  <c r="AY1294" i="1"/>
  <c r="AX1294" i="1"/>
  <c r="AW1294" i="1"/>
  <c r="AV1294" i="1"/>
  <c r="AU1294" i="1"/>
  <c r="AT1294" i="1"/>
  <c r="AS1294" i="1"/>
  <c r="AR1294" i="1"/>
  <c r="AQ1294" i="1"/>
  <c r="AP1294" i="1"/>
  <c r="AO1294" i="1"/>
  <c r="AN1294" i="1"/>
  <c r="AM1294" i="1"/>
  <c r="AL1294" i="1"/>
  <c r="AK1294" i="1"/>
  <c r="AJ1294" i="1"/>
  <c r="AI1294" i="1"/>
  <c r="AH1294" i="1"/>
  <c r="AG1294" i="1"/>
  <c r="AF1294" i="1"/>
  <c r="AE1294" i="1"/>
  <c r="AD1294" i="1"/>
  <c r="AC1294" i="1"/>
  <c r="AB1294" i="1"/>
  <c r="AA1294" i="1"/>
  <c r="Z1294" i="1"/>
  <c r="Y1294" i="1"/>
  <c r="X1294" i="1"/>
  <c r="W1294" i="1"/>
  <c r="V1294" i="1"/>
  <c r="U1294" i="1"/>
  <c r="T1294" i="1"/>
  <c r="S1294" i="1"/>
  <c r="Q1294" i="1"/>
  <c r="P1294" i="1"/>
  <c r="O1294" i="1"/>
  <c r="DD1293" i="1"/>
  <c r="DC1293" i="1"/>
  <c r="DB1293" i="1"/>
  <c r="DA1293" i="1"/>
  <c r="CZ1293" i="1"/>
  <c r="CY1293" i="1"/>
  <c r="CX1293" i="1"/>
  <c r="CW1293" i="1"/>
  <c r="CV1293" i="1"/>
  <c r="CU1293" i="1"/>
  <c r="CT1293" i="1"/>
  <c r="CS1293" i="1"/>
  <c r="CR1293" i="1"/>
  <c r="CQ1293" i="1"/>
  <c r="CP1293" i="1"/>
  <c r="CO1293" i="1"/>
  <c r="CN1293" i="1"/>
  <c r="CM1293" i="1"/>
  <c r="CL1293" i="1"/>
  <c r="CK1293" i="1"/>
  <c r="CJ1293" i="1"/>
  <c r="CI1293" i="1"/>
  <c r="CH1293" i="1"/>
  <c r="CG1293" i="1"/>
  <c r="CF1293" i="1"/>
  <c r="CE1293" i="1"/>
  <c r="CD1293" i="1"/>
  <c r="CC1293" i="1"/>
  <c r="CB1293" i="1"/>
  <c r="CA1293" i="1"/>
  <c r="BZ1293" i="1"/>
  <c r="BY1293" i="1"/>
  <c r="BX1293" i="1"/>
  <c r="BW1293" i="1"/>
  <c r="BV1293" i="1"/>
  <c r="BU1293" i="1"/>
  <c r="BT1293" i="1"/>
  <c r="BS1293" i="1"/>
  <c r="BR1293" i="1"/>
  <c r="BQ1293" i="1"/>
  <c r="BP1293" i="1"/>
  <c r="BO1293" i="1"/>
  <c r="BN1293" i="1"/>
  <c r="BM1293" i="1"/>
  <c r="BL1293" i="1"/>
  <c r="BK1293" i="1"/>
  <c r="BJ1293" i="1"/>
  <c r="BI1293" i="1"/>
  <c r="BH1293" i="1"/>
  <c r="BG1293" i="1"/>
  <c r="BF1293" i="1"/>
  <c r="BE1293" i="1"/>
  <c r="BD1293" i="1"/>
  <c r="BC1293" i="1"/>
  <c r="BB1293" i="1"/>
  <c r="BA1293" i="1"/>
  <c r="AZ1293" i="1"/>
  <c r="AY1293" i="1"/>
  <c r="AX1293" i="1"/>
  <c r="AW1293" i="1"/>
  <c r="AV1293" i="1"/>
  <c r="AU1293" i="1"/>
  <c r="AT1293" i="1"/>
  <c r="AS1293" i="1"/>
  <c r="AR1293" i="1"/>
  <c r="AQ1293" i="1"/>
  <c r="AP1293" i="1"/>
  <c r="AO1293" i="1"/>
  <c r="AN1293" i="1"/>
  <c r="AM1293" i="1"/>
  <c r="AL1293" i="1"/>
  <c r="AK1293" i="1"/>
  <c r="AJ1293" i="1"/>
  <c r="AI1293" i="1"/>
  <c r="AH1293" i="1"/>
  <c r="AG1293" i="1"/>
  <c r="AF1293" i="1"/>
  <c r="AE1293" i="1"/>
  <c r="AD1293" i="1"/>
  <c r="AC1293" i="1"/>
  <c r="AB1293" i="1"/>
  <c r="AA1293" i="1"/>
  <c r="Z1293" i="1"/>
  <c r="Y1293" i="1"/>
  <c r="X1293" i="1"/>
  <c r="W1293" i="1"/>
  <c r="V1293" i="1"/>
  <c r="U1293" i="1"/>
  <c r="T1293" i="1"/>
  <c r="S1293" i="1"/>
  <c r="Q1293" i="1"/>
  <c r="P1293" i="1"/>
  <c r="O1293" i="1"/>
  <c r="DD1292" i="1"/>
  <c r="DC1292" i="1"/>
  <c r="DB1292" i="1"/>
  <c r="DA1292" i="1"/>
  <c r="CZ1292" i="1"/>
  <c r="CY1292" i="1"/>
  <c r="CX1292" i="1"/>
  <c r="CW1292" i="1"/>
  <c r="CV1292" i="1"/>
  <c r="CU1292" i="1"/>
  <c r="CT1292" i="1"/>
  <c r="CS1292" i="1"/>
  <c r="CR1292" i="1"/>
  <c r="CQ1292" i="1"/>
  <c r="CP1292" i="1"/>
  <c r="CO1292" i="1"/>
  <c r="CN1292" i="1"/>
  <c r="CM1292" i="1"/>
  <c r="CL1292" i="1"/>
  <c r="CK1292" i="1"/>
  <c r="CJ1292" i="1"/>
  <c r="CI1292" i="1"/>
  <c r="CH1292" i="1"/>
  <c r="CG1292" i="1"/>
  <c r="CF1292" i="1"/>
  <c r="CE1292" i="1"/>
  <c r="CD1292" i="1"/>
  <c r="CC1292" i="1"/>
  <c r="CB1292" i="1"/>
  <c r="CA1292" i="1"/>
  <c r="BZ1292" i="1"/>
  <c r="BY1292" i="1"/>
  <c r="BX1292" i="1"/>
  <c r="BW1292" i="1"/>
  <c r="BV1292" i="1"/>
  <c r="BU1292" i="1"/>
  <c r="BT1292" i="1"/>
  <c r="BS1292" i="1"/>
  <c r="BR1292" i="1"/>
  <c r="BQ1292" i="1"/>
  <c r="BP1292" i="1"/>
  <c r="BO1292" i="1"/>
  <c r="BN1292" i="1"/>
  <c r="BM1292" i="1"/>
  <c r="BL1292" i="1"/>
  <c r="BK1292" i="1"/>
  <c r="BJ1292" i="1"/>
  <c r="BI1292" i="1"/>
  <c r="BH1292" i="1"/>
  <c r="BG1292" i="1"/>
  <c r="BF1292" i="1"/>
  <c r="BE1292" i="1"/>
  <c r="BD1292" i="1"/>
  <c r="BC1292" i="1"/>
  <c r="BB1292" i="1"/>
  <c r="BA1292" i="1"/>
  <c r="AZ1292" i="1"/>
  <c r="AY1292" i="1"/>
  <c r="AX1292" i="1"/>
  <c r="AW1292" i="1"/>
  <c r="AV1292" i="1"/>
  <c r="AU1292" i="1"/>
  <c r="AT1292" i="1"/>
  <c r="AS1292" i="1"/>
  <c r="AR1292" i="1"/>
  <c r="AQ1292" i="1"/>
  <c r="AP1292" i="1"/>
  <c r="AO1292" i="1"/>
  <c r="AN1292" i="1"/>
  <c r="AM1292" i="1"/>
  <c r="AL1292" i="1"/>
  <c r="AK1292" i="1"/>
  <c r="AJ1292" i="1"/>
  <c r="AI1292" i="1"/>
  <c r="AH1292" i="1"/>
  <c r="AG1292" i="1"/>
  <c r="AF1292" i="1"/>
  <c r="AE1292" i="1"/>
  <c r="AD1292" i="1"/>
  <c r="AC1292" i="1"/>
  <c r="AB1292" i="1"/>
  <c r="AA1292" i="1"/>
  <c r="Z1292" i="1"/>
  <c r="Y1292" i="1"/>
  <c r="X1292" i="1"/>
  <c r="W1292" i="1"/>
  <c r="V1292" i="1"/>
  <c r="U1292" i="1"/>
  <c r="T1292" i="1"/>
  <c r="S1292" i="1"/>
  <c r="Q1292" i="1"/>
  <c r="P1292" i="1"/>
  <c r="O1292" i="1"/>
  <c r="DD1291" i="1"/>
  <c r="DC1291" i="1"/>
  <c r="DB1291" i="1"/>
  <c r="DA1291" i="1"/>
  <c r="CZ1291" i="1"/>
  <c r="CY1291" i="1"/>
  <c r="CX1291" i="1"/>
  <c r="CW1291" i="1"/>
  <c r="CV1291" i="1"/>
  <c r="CU1291" i="1"/>
  <c r="CT1291" i="1"/>
  <c r="CS1291" i="1"/>
  <c r="CR1291" i="1"/>
  <c r="CQ1291" i="1"/>
  <c r="CP1291" i="1"/>
  <c r="CO1291" i="1"/>
  <c r="CN1291" i="1"/>
  <c r="CM1291" i="1"/>
  <c r="CL1291" i="1"/>
  <c r="CK1291" i="1"/>
  <c r="CJ1291" i="1"/>
  <c r="CI1291" i="1"/>
  <c r="CH1291" i="1"/>
  <c r="CG1291" i="1"/>
  <c r="CF1291" i="1"/>
  <c r="CE1291" i="1"/>
  <c r="CD1291" i="1"/>
  <c r="CC1291" i="1"/>
  <c r="CB1291" i="1"/>
  <c r="CA1291" i="1"/>
  <c r="BZ1291" i="1"/>
  <c r="BY1291" i="1"/>
  <c r="BX1291" i="1"/>
  <c r="BW1291" i="1"/>
  <c r="BV1291" i="1"/>
  <c r="BU1291" i="1"/>
  <c r="BT1291" i="1"/>
  <c r="BS1291" i="1"/>
  <c r="BR1291" i="1"/>
  <c r="BQ1291" i="1"/>
  <c r="BP1291" i="1"/>
  <c r="BO1291" i="1"/>
  <c r="BN1291" i="1"/>
  <c r="BM1291" i="1"/>
  <c r="BL1291" i="1"/>
  <c r="BK1291" i="1"/>
  <c r="BJ1291" i="1"/>
  <c r="BI1291" i="1"/>
  <c r="BH1291" i="1"/>
  <c r="BG1291" i="1"/>
  <c r="BF1291" i="1"/>
  <c r="BE1291" i="1"/>
  <c r="BD1291" i="1"/>
  <c r="BC1291" i="1"/>
  <c r="BB1291" i="1"/>
  <c r="BA1291" i="1"/>
  <c r="AZ1291" i="1"/>
  <c r="AY1291" i="1"/>
  <c r="AX1291" i="1"/>
  <c r="AW1291" i="1"/>
  <c r="AV1291" i="1"/>
  <c r="AU1291" i="1"/>
  <c r="AT1291" i="1"/>
  <c r="AS1291" i="1"/>
  <c r="AR1291" i="1"/>
  <c r="AQ1291" i="1"/>
  <c r="AP1291" i="1"/>
  <c r="AO1291" i="1"/>
  <c r="AN1291" i="1"/>
  <c r="AM1291" i="1"/>
  <c r="AL1291" i="1"/>
  <c r="AK1291" i="1"/>
  <c r="AJ1291" i="1"/>
  <c r="AI1291" i="1"/>
  <c r="AH1291" i="1"/>
  <c r="AG1291" i="1"/>
  <c r="AF1291" i="1"/>
  <c r="AE1291" i="1"/>
  <c r="AD1291" i="1"/>
  <c r="AC1291" i="1"/>
  <c r="AB1291" i="1"/>
  <c r="AA1291" i="1"/>
  <c r="Z1291" i="1"/>
  <c r="Y1291" i="1"/>
  <c r="X1291" i="1"/>
  <c r="W1291" i="1"/>
  <c r="V1291" i="1"/>
  <c r="U1291" i="1"/>
  <c r="T1291" i="1"/>
  <c r="S1291" i="1"/>
  <c r="Q1291" i="1"/>
  <c r="P1291" i="1"/>
  <c r="O1291" i="1"/>
  <c r="DD1290" i="1"/>
  <c r="DC1290" i="1"/>
  <c r="DB1290" i="1"/>
  <c r="DA1290" i="1"/>
  <c r="CZ1290" i="1"/>
  <c r="CY1290" i="1"/>
  <c r="CX1290" i="1"/>
  <c r="CW1290" i="1"/>
  <c r="CV1290" i="1"/>
  <c r="CU1290" i="1"/>
  <c r="CT1290" i="1"/>
  <c r="CS1290" i="1"/>
  <c r="CR1290" i="1"/>
  <c r="CQ1290" i="1"/>
  <c r="CP1290" i="1"/>
  <c r="CO1290" i="1"/>
  <c r="CN1290" i="1"/>
  <c r="CM1290" i="1"/>
  <c r="CL1290" i="1"/>
  <c r="CK1290" i="1"/>
  <c r="CJ1290" i="1"/>
  <c r="CI1290" i="1"/>
  <c r="CH1290" i="1"/>
  <c r="CG1290" i="1"/>
  <c r="CF1290" i="1"/>
  <c r="CE1290" i="1"/>
  <c r="CD1290" i="1"/>
  <c r="CC1290" i="1"/>
  <c r="CB1290" i="1"/>
  <c r="CA1290" i="1"/>
  <c r="BZ1290" i="1"/>
  <c r="BY1290" i="1"/>
  <c r="BX1290" i="1"/>
  <c r="BW1290" i="1"/>
  <c r="BV1290" i="1"/>
  <c r="BU1290" i="1"/>
  <c r="BT1290" i="1"/>
  <c r="BS1290" i="1"/>
  <c r="BR1290" i="1"/>
  <c r="BQ1290" i="1"/>
  <c r="BP1290" i="1"/>
  <c r="BO1290" i="1"/>
  <c r="BN1290" i="1"/>
  <c r="BM1290" i="1"/>
  <c r="BL1290" i="1"/>
  <c r="BK1290" i="1"/>
  <c r="BJ1290" i="1"/>
  <c r="BI1290" i="1"/>
  <c r="BH1290" i="1"/>
  <c r="BG1290" i="1"/>
  <c r="BF1290" i="1"/>
  <c r="BE1290" i="1"/>
  <c r="BD1290" i="1"/>
  <c r="BC1290" i="1"/>
  <c r="BB1290" i="1"/>
  <c r="BA1290" i="1"/>
  <c r="AZ1290" i="1"/>
  <c r="AY1290" i="1"/>
  <c r="AX1290" i="1"/>
  <c r="AW1290" i="1"/>
  <c r="AV1290" i="1"/>
  <c r="AU1290" i="1"/>
  <c r="AT1290" i="1"/>
  <c r="AS1290" i="1"/>
  <c r="AR1290" i="1"/>
  <c r="AQ1290" i="1"/>
  <c r="AP1290" i="1"/>
  <c r="AO1290" i="1"/>
  <c r="AN1290" i="1"/>
  <c r="AM1290" i="1"/>
  <c r="AL1290" i="1"/>
  <c r="AK1290" i="1"/>
  <c r="AJ1290" i="1"/>
  <c r="AI1290" i="1"/>
  <c r="AH1290" i="1"/>
  <c r="AG1290" i="1"/>
  <c r="AF1290" i="1"/>
  <c r="AE1290" i="1"/>
  <c r="AD1290" i="1"/>
  <c r="AC1290" i="1"/>
  <c r="AB1290" i="1"/>
  <c r="AA1290" i="1"/>
  <c r="Z1290" i="1"/>
  <c r="Y1290" i="1"/>
  <c r="X1290" i="1"/>
  <c r="W1290" i="1"/>
  <c r="V1290" i="1"/>
  <c r="U1290" i="1"/>
  <c r="T1290" i="1"/>
  <c r="S1290" i="1"/>
  <c r="Q1290" i="1"/>
  <c r="P1290" i="1"/>
  <c r="O1290" i="1"/>
  <c r="DD1331" i="1"/>
  <c r="DC1331" i="1"/>
  <c r="DB1331" i="1"/>
  <c r="DA1331" i="1"/>
  <c r="CZ1331" i="1"/>
  <c r="CY1331" i="1"/>
  <c r="CX1331" i="1"/>
  <c r="CW1331" i="1"/>
  <c r="CV1331" i="1"/>
  <c r="CU1331" i="1"/>
  <c r="CT1331" i="1"/>
  <c r="CS1331" i="1"/>
  <c r="CR1331" i="1"/>
  <c r="CQ1331" i="1"/>
  <c r="CP1331" i="1"/>
  <c r="CO1331" i="1"/>
  <c r="CN1331" i="1"/>
  <c r="CM1331" i="1"/>
  <c r="CL1331" i="1"/>
  <c r="CK1331" i="1"/>
  <c r="CJ1331" i="1"/>
  <c r="CI1331" i="1"/>
  <c r="CH1331" i="1"/>
  <c r="CG1331" i="1"/>
  <c r="CF1331" i="1"/>
  <c r="CE1331" i="1"/>
  <c r="CD1331" i="1"/>
  <c r="CC1331" i="1"/>
  <c r="CB1331" i="1"/>
  <c r="CA1331" i="1"/>
  <c r="BZ1331" i="1"/>
  <c r="BY1331" i="1"/>
  <c r="BX1331" i="1"/>
  <c r="BW1331" i="1"/>
  <c r="BV1331" i="1"/>
  <c r="BU1331" i="1"/>
  <c r="BT1331" i="1"/>
  <c r="BS1331" i="1"/>
  <c r="BR1331" i="1"/>
  <c r="BQ1331" i="1"/>
  <c r="BP1331" i="1"/>
  <c r="BO1331" i="1"/>
  <c r="BN1331" i="1"/>
  <c r="BM1331" i="1"/>
  <c r="BL1331" i="1"/>
  <c r="BK1331" i="1"/>
  <c r="BJ1331" i="1"/>
  <c r="BI1331" i="1"/>
  <c r="BH1331" i="1"/>
  <c r="BG1331" i="1"/>
  <c r="BF1331" i="1"/>
  <c r="BE1331" i="1"/>
  <c r="BD1331" i="1"/>
  <c r="BC1331" i="1"/>
  <c r="BB1331" i="1"/>
  <c r="BA1331" i="1"/>
  <c r="AZ1331" i="1"/>
  <c r="AY1331" i="1"/>
  <c r="AX1331" i="1"/>
  <c r="AW1331" i="1"/>
  <c r="AV1331" i="1"/>
  <c r="AU1331" i="1"/>
  <c r="AT1331" i="1"/>
  <c r="AS1331" i="1"/>
  <c r="AR1331" i="1"/>
  <c r="AQ1331" i="1"/>
  <c r="AP1331" i="1"/>
  <c r="AO1331" i="1"/>
  <c r="AN1331" i="1"/>
  <c r="AM1331" i="1"/>
  <c r="AL1331" i="1"/>
  <c r="AK1331" i="1"/>
  <c r="AJ1331" i="1"/>
  <c r="AI1331" i="1"/>
  <c r="AH1331" i="1"/>
  <c r="AG1331" i="1"/>
  <c r="AF1331" i="1"/>
  <c r="AE1331" i="1"/>
  <c r="AD1331" i="1"/>
  <c r="AC1331" i="1"/>
  <c r="AB1331" i="1"/>
  <c r="AA1331" i="1"/>
  <c r="Z1331" i="1"/>
  <c r="Y1331" i="1"/>
  <c r="X1331" i="1"/>
  <c r="W1331" i="1"/>
  <c r="V1331" i="1"/>
  <c r="U1331" i="1"/>
  <c r="T1331" i="1"/>
  <c r="S1331" i="1"/>
  <c r="Q1331" i="1"/>
  <c r="P1331" i="1"/>
  <c r="O1331" i="1"/>
  <c r="DD1330" i="1"/>
  <c r="DC1330" i="1"/>
  <c r="DB1330" i="1"/>
  <c r="DA1330" i="1"/>
  <c r="CZ1330" i="1"/>
  <c r="CY1330" i="1"/>
  <c r="CX1330" i="1"/>
  <c r="CW1330" i="1"/>
  <c r="CV1330" i="1"/>
  <c r="CU1330" i="1"/>
  <c r="CT1330" i="1"/>
  <c r="CS1330" i="1"/>
  <c r="CR1330" i="1"/>
  <c r="CQ1330" i="1"/>
  <c r="CP1330" i="1"/>
  <c r="CO1330" i="1"/>
  <c r="CN1330" i="1"/>
  <c r="CM1330" i="1"/>
  <c r="CL1330" i="1"/>
  <c r="CK1330" i="1"/>
  <c r="CJ1330" i="1"/>
  <c r="CI1330" i="1"/>
  <c r="CH1330" i="1"/>
  <c r="CG1330" i="1"/>
  <c r="CF1330" i="1"/>
  <c r="CE1330" i="1"/>
  <c r="CD1330" i="1"/>
  <c r="CC1330" i="1"/>
  <c r="CB1330" i="1"/>
  <c r="CA1330" i="1"/>
  <c r="BZ1330" i="1"/>
  <c r="BY1330" i="1"/>
  <c r="BX1330" i="1"/>
  <c r="BW1330" i="1"/>
  <c r="BV1330" i="1"/>
  <c r="BU1330" i="1"/>
  <c r="BT1330" i="1"/>
  <c r="BS1330" i="1"/>
  <c r="BR1330" i="1"/>
  <c r="BQ1330" i="1"/>
  <c r="BP1330" i="1"/>
  <c r="BO1330" i="1"/>
  <c r="BN1330" i="1"/>
  <c r="BM1330" i="1"/>
  <c r="BL1330" i="1"/>
  <c r="BK1330" i="1"/>
  <c r="BJ1330" i="1"/>
  <c r="BI1330" i="1"/>
  <c r="BH1330" i="1"/>
  <c r="BG1330" i="1"/>
  <c r="BF1330" i="1"/>
  <c r="BE1330" i="1"/>
  <c r="BD1330" i="1"/>
  <c r="BC1330" i="1"/>
  <c r="BB1330" i="1"/>
  <c r="BA1330" i="1"/>
  <c r="AZ1330" i="1"/>
  <c r="AY1330" i="1"/>
  <c r="AX1330" i="1"/>
  <c r="AW1330" i="1"/>
  <c r="AV1330" i="1"/>
  <c r="AU1330" i="1"/>
  <c r="AT1330" i="1"/>
  <c r="AS1330" i="1"/>
  <c r="AR1330" i="1"/>
  <c r="AQ1330" i="1"/>
  <c r="AP1330" i="1"/>
  <c r="AO1330" i="1"/>
  <c r="AN1330" i="1"/>
  <c r="AM1330" i="1"/>
  <c r="AL1330" i="1"/>
  <c r="AK1330" i="1"/>
  <c r="AJ1330" i="1"/>
  <c r="AI1330" i="1"/>
  <c r="AH1330" i="1"/>
  <c r="AG1330" i="1"/>
  <c r="AF1330" i="1"/>
  <c r="AE1330" i="1"/>
  <c r="AD1330" i="1"/>
  <c r="AC1330" i="1"/>
  <c r="AB1330" i="1"/>
  <c r="AA1330" i="1"/>
  <c r="Z1330" i="1"/>
  <c r="Y1330" i="1"/>
  <c r="X1330" i="1"/>
  <c r="W1330" i="1"/>
  <c r="V1330" i="1"/>
  <c r="U1330" i="1"/>
  <c r="T1330" i="1"/>
  <c r="S1330" i="1"/>
  <c r="Q1330" i="1"/>
  <c r="P1330" i="1"/>
  <c r="O1330" i="1"/>
  <c r="DD1357" i="1"/>
  <c r="DC1357" i="1"/>
  <c r="DB1357" i="1"/>
  <c r="DA1357" i="1"/>
  <c r="CZ1357" i="1"/>
  <c r="CY1357" i="1"/>
  <c r="CX1357" i="1"/>
  <c r="CW1357" i="1"/>
  <c r="CV1357" i="1"/>
  <c r="CU1357" i="1"/>
  <c r="CT1357" i="1"/>
  <c r="CS1357" i="1"/>
  <c r="CR1357" i="1"/>
  <c r="CQ1357" i="1"/>
  <c r="CP1357" i="1"/>
  <c r="CO1357" i="1"/>
  <c r="CN1357" i="1"/>
  <c r="CM1357" i="1"/>
  <c r="CL1357" i="1"/>
  <c r="CK1357" i="1"/>
  <c r="CJ1357" i="1"/>
  <c r="CI1357" i="1"/>
  <c r="CH1357" i="1"/>
  <c r="CG1357" i="1"/>
  <c r="CF1357" i="1"/>
  <c r="CE1357" i="1"/>
  <c r="CD1357" i="1"/>
  <c r="CC1357" i="1"/>
  <c r="CB1357" i="1"/>
  <c r="CA1357" i="1"/>
  <c r="BZ1357" i="1"/>
  <c r="BY1357" i="1"/>
  <c r="BX1357" i="1"/>
  <c r="BW1357" i="1"/>
  <c r="BV1357" i="1"/>
  <c r="BU1357" i="1"/>
  <c r="BT1357" i="1"/>
  <c r="BS1357" i="1"/>
  <c r="BR1357" i="1"/>
  <c r="BQ1357" i="1"/>
  <c r="BP1357" i="1"/>
  <c r="BO1357" i="1"/>
  <c r="BN1357" i="1"/>
  <c r="BM1357" i="1"/>
  <c r="BL1357" i="1"/>
  <c r="BK1357" i="1"/>
  <c r="BJ1357" i="1"/>
  <c r="BI1357" i="1"/>
  <c r="BH1357" i="1"/>
  <c r="BG1357" i="1"/>
  <c r="BF1357" i="1"/>
  <c r="BE1357" i="1"/>
  <c r="BD1357" i="1"/>
  <c r="BC1357" i="1"/>
  <c r="BB1357" i="1"/>
  <c r="BA1357" i="1"/>
  <c r="AZ1357" i="1"/>
  <c r="AY1357" i="1"/>
  <c r="AX1357" i="1"/>
  <c r="AW1357" i="1"/>
  <c r="AV1357" i="1"/>
  <c r="AU1357" i="1"/>
  <c r="AT1357" i="1"/>
  <c r="AS1357" i="1"/>
  <c r="AR1357" i="1"/>
  <c r="AQ1357" i="1"/>
  <c r="AP1357" i="1"/>
  <c r="AO1357" i="1"/>
  <c r="AN1357" i="1"/>
  <c r="AM1357" i="1"/>
  <c r="AL1357" i="1"/>
  <c r="AK1357" i="1"/>
  <c r="AJ1357" i="1"/>
  <c r="AI1357" i="1"/>
  <c r="AH1357" i="1"/>
  <c r="AG1357" i="1"/>
  <c r="AF1357" i="1"/>
  <c r="AE1357" i="1"/>
  <c r="AD1357" i="1"/>
  <c r="AC1357" i="1"/>
  <c r="AB1357" i="1"/>
  <c r="AA1357" i="1"/>
  <c r="Z1357" i="1"/>
  <c r="Y1357" i="1"/>
  <c r="X1357" i="1"/>
  <c r="W1357" i="1"/>
  <c r="V1357" i="1"/>
  <c r="U1357" i="1"/>
  <c r="T1357" i="1"/>
  <c r="S1357" i="1"/>
  <c r="Q1357" i="1"/>
  <c r="P1357" i="1"/>
  <c r="O1357" i="1"/>
  <c r="DD1356" i="1"/>
  <c r="DC1356" i="1"/>
  <c r="DB1356" i="1"/>
  <c r="DA1356" i="1"/>
  <c r="CZ1356" i="1"/>
  <c r="CY1356" i="1"/>
  <c r="CX1356" i="1"/>
  <c r="CW1356" i="1"/>
  <c r="CV1356" i="1"/>
  <c r="CU1356" i="1"/>
  <c r="CT1356" i="1"/>
  <c r="CS1356" i="1"/>
  <c r="CR1356" i="1"/>
  <c r="CQ1356" i="1"/>
  <c r="CP1356" i="1"/>
  <c r="CO1356" i="1"/>
  <c r="CN1356" i="1"/>
  <c r="CM1356" i="1"/>
  <c r="CL1356" i="1"/>
  <c r="CK1356" i="1"/>
  <c r="CJ1356" i="1"/>
  <c r="CI1356" i="1"/>
  <c r="CH1356" i="1"/>
  <c r="CG1356" i="1"/>
  <c r="CF1356" i="1"/>
  <c r="CE1356" i="1"/>
  <c r="CD1356" i="1"/>
  <c r="CC1356" i="1"/>
  <c r="CB1356" i="1"/>
  <c r="CA1356" i="1"/>
  <c r="BZ1356" i="1"/>
  <c r="BY1356" i="1"/>
  <c r="BX1356" i="1"/>
  <c r="BW1356" i="1"/>
  <c r="BV1356" i="1"/>
  <c r="BU1356" i="1"/>
  <c r="BT1356" i="1"/>
  <c r="BS1356" i="1"/>
  <c r="BR1356" i="1"/>
  <c r="BQ1356" i="1"/>
  <c r="BP1356" i="1"/>
  <c r="BO1356" i="1"/>
  <c r="BN1356" i="1"/>
  <c r="BM1356" i="1"/>
  <c r="BL1356" i="1"/>
  <c r="BK1356" i="1"/>
  <c r="BJ1356" i="1"/>
  <c r="BI1356" i="1"/>
  <c r="BH1356" i="1"/>
  <c r="BG1356" i="1"/>
  <c r="BF1356" i="1"/>
  <c r="BE1356" i="1"/>
  <c r="BD1356" i="1"/>
  <c r="BC1356" i="1"/>
  <c r="BB1356" i="1"/>
  <c r="BA1356" i="1"/>
  <c r="AZ1356" i="1"/>
  <c r="AY1356" i="1"/>
  <c r="AX1356" i="1"/>
  <c r="AW1356" i="1"/>
  <c r="AV1356" i="1"/>
  <c r="AU1356" i="1"/>
  <c r="AT1356" i="1"/>
  <c r="AS1356" i="1"/>
  <c r="AR1356" i="1"/>
  <c r="AQ1356" i="1"/>
  <c r="AP1356" i="1"/>
  <c r="AO1356" i="1"/>
  <c r="AN1356" i="1"/>
  <c r="AM1356" i="1"/>
  <c r="AL1356" i="1"/>
  <c r="AK1356" i="1"/>
  <c r="AJ1356" i="1"/>
  <c r="AI1356" i="1"/>
  <c r="AH1356" i="1"/>
  <c r="AG1356" i="1"/>
  <c r="AF1356" i="1"/>
  <c r="AE1356" i="1"/>
  <c r="AD1356" i="1"/>
  <c r="AC1356" i="1"/>
  <c r="AB1356" i="1"/>
  <c r="AA1356" i="1"/>
  <c r="Z1356" i="1"/>
  <c r="Y1356" i="1"/>
  <c r="X1356" i="1"/>
  <c r="W1356" i="1"/>
  <c r="V1356" i="1"/>
  <c r="U1356" i="1"/>
  <c r="T1356" i="1"/>
  <c r="S1356" i="1"/>
  <c r="Q1356" i="1"/>
  <c r="P1356" i="1"/>
  <c r="O1356" i="1"/>
  <c r="DD1355" i="1"/>
  <c r="DC1355" i="1"/>
  <c r="DB1355" i="1"/>
  <c r="DA1355" i="1"/>
  <c r="CZ1355" i="1"/>
  <c r="CY1355" i="1"/>
  <c r="CX1355" i="1"/>
  <c r="CW1355" i="1"/>
  <c r="CV1355" i="1"/>
  <c r="CU1355" i="1"/>
  <c r="CT1355" i="1"/>
  <c r="CS1355" i="1"/>
  <c r="CR1355" i="1"/>
  <c r="CQ1355" i="1"/>
  <c r="CP1355" i="1"/>
  <c r="CO1355" i="1"/>
  <c r="CN1355" i="1"/>
  <c r="CM1355" i="1"/>
  <c r="CL1355" i="1"/>
  <c r="CK1355" i="1"/>
  <c r="CJ1355" i="1"/>
  <c r="CI1355" i="1"/>
  <c r="CH1355" i="1"/>
  <c r="CG1355" i="1"/>
  <c r="CF1355" i="1"/>
  <c r="CE1355" i="1"/>
  <c r="CD1355" i="1"/>
  <c r="CC1355" i="1"/>
  <c r="CB1355" i="1"/>
  <c r="CA1355" i="1"/>
  <c r="BZ1355" i="1"/>
  <c r="BY1355" i="1"/>
  <c r="BX1355" i="1"/>
  <c r="BW1355" i="1"/>
  <c r="BV1355" i="1"/>
  <c r="BU1355" i="1"/>
  <c r="BT1355" i="1"/>
  <c r="BS1355" i="1"/>
  <c r="BR1355" i="1"/>
  <c r="BQ1355" i="1"/>
  <c r="BP1355" i="1"/>
  <c r="BO1355" i="1"/>
  <c r="BN1355" i="1"/>
  <c r="BM1355" i="1"/>
  <c r="BL1355" i="1"/>
  <c r="BK1355" i="1"/>
  <c r="BJ1355" i="1"/>
  <c r="BI1355" i="1"/>
  <c r="BH1355" i="1"/>
  <c r="BG1355" i="1"/>
  <c r="BF1355" i="1"/>
  <c r="BE1355" i="1"/>
  <c r="BD1355" i="1"/>
  <c r="BC1355" i="1"/>
  <c r="BB1355" i="1"/>
  <c r="BA1355" i="1"/>
  <c r="AZ1355" i="1"/>
  <c r="AY1355" i="1"/>
  <c r="AX1355" i="1"/>
  <c r="AW1355" i="1"/>
  <c r="AV1355" i="1"/>
  <c r="AU1355" i="1"/>
  <c r="AT1355" i="1"/>
  <c r="AS1355" i="1"/>
  <c r="AR1355" i="1"/>
  <c r="AQ1355" i="1"/>
  <c r="AP1355" i="1"/>
  <c r="AO1355" i="1"/>
  <c r="AN1355" i="1"/>
  <c r="AM1355" i="1"/>
  <c r="AL1355" i="1"/>
  <c r="AK1355" i="1"/>
  <c r="AJ1355" i="1"/>
  <c r="AI1355" i="1"/>
  <c r="AH1355" i="1"/>
  <c r="AG1355" i="1"/>
  <c r="AF1355" i="1"/>
  <c r="AE1355" i="1"/>
  <c r="AD1355" i="1"/>
  <c r="AC1355" i="1"/>
  <c r="AB1355" i="1"/>
  <c r="AA1355" i="1"/>
  <c r="Z1355" i="1"/>
  <c r="Y1355" i="1"/>
  <c r="X1355" i="1"/>
  <c r="W1355" i="1"/>
  <c r="V1355" i="1"/>
  <c r="U1355" i="1"/>
  <c r="T1355" i="1"/>
  <c r="S1355" i="1"/>
  <c r="Q1355" i="1"/>
  <c r="P1355" i="1"/>
  <c r="O1355" i="1"/>
  <c r="DD1354" i="1"/>
  <c r="DC1354" i="1"/>
  <c r="DB1354" i="1"/>
  <c r="DA1354" i="1"/>
  <c r="CZ1354" i="1"/>
  <c r="CY1354" i="1"/>
  <c r="CX1354" i="1"/>
  <c r="CW1354" i="1"/>
  <c r="CV1354" i="1"/>
  <c r="CU1354" i="1"/>
  <c r="CT1354" i="1"/>
  <c r="CS1354" i="1"/>
  <c r="CR1354" i="1"/>
  <c r="CQ1354" i="1"/>
  <c r="CP1354" i="1"/>
  <c r="CO1354" i="1"/>
  <c r="CN1354" i="1"/>
  <c r="CM1354" i="1"/>
  <c r="CL1354" i="1"/>
  <c r="CK1354" i="1"/>
  <c r="CJ1354" i="1"/>
  <c r="CI1354" i="1"/>
  <c r="CH1354" i="1"/>
  <c r="CG1354" i="1"/>
  <c r="CF1354" i="1"/>
  <c r="CE1354" i="1"/>
  <c r="CD1354" i="1"/>
  <c r="CC1354" i="1"/>
  <c r="CB1354" i="1"/>
  <c r="CA1354" i="1"/>
  <c r="BZ1354" i="1"/>
  <c r="BY1354" i="1"/>
  <c r="BX1354" i="1"/>
  <c r="BW1354" i="1"/>
  <c r="BV1354" i="1"/>
  <c r="BU1354" i="1"/>
  <c r="BT1354" i="1"/>
  <c r="BS1354" i="1"/>
  <c r="BR1354" i="1"/>
  <c r="BQ1354" i="1"/>
  <c r="BP1354" i="1"/>
  <c r="BO1354" i="1"/>
  <c r="BN1354" i="1"/>
  <c r="BM1354" i="1"/>
  <c r="BL1354" i="1"/>
  <c r="BK1354" i="1"/>
  <c r="BJ1354" i="1"/>
  <c r="BI1354" i="1"/>
  <c r="BH1354" i="1"/>
  <c r="BG1354" i="1"/>
  <c r="BF1354" i="1"/>
  <c r="BE1354" i="1"/>
  <c r="BD1354" i="1"/>
  <c r="BC1354" i="1"/>
  <c r="BB1354" i="1"/>
  <c r="BA1354" i="1"/>
  <c r="AZ1354" i="1"/>
  <c r="AY1354" i="1"/>
  <c r="AX1354" i="1"/>
  <c r="AW1354" i="1"/>
  <c r="AV1354" i="1"/>
  <c r="AU1354" i="1"/>
  <c r="AT1354" i="1"/>
  <c r="AS1354" i="1"/>
  <c r="AR1354" i="1"/>
  <c r="AQ1354" i="1"/>
  <c r="AP1354" i="1"/>
  <c r="AO1354" i="1"/>
  <c r="AN1354" i="1"/>
  <c r="AM1354" i="1"/>
  <c r="AL1354" i="1"/>
  <c r="AK1354" i="1"/>
  <c r="AJ1354" i="1"/>
  <c r="AI1354" i="1"/>
  <c r="AH1354" i="1"/>
  <c r="AG1354" i="1"/>
  <c r="AF1354" i="1"/>
  <c r="AE1354" i="1"/>
  <c r="AD1354" i="1"/>
  <c r="AC1354" i="1"/>
  <c r="AB1354" i="1"/>
  <c r="AA1354" i="1"/>
  <c r="Z1354" i="1"/>
  <c r="Y1354" i="1"/>
  <c r="X1354" i="1"/>
  <c r="W1354" i="1"/>
  <c r="V1354" i="1"/>
  <c r="U1354" i="1"/>
  <c r="T1354" i="1"/>
  <c r="S1354" i="1"/>
  <c r="Q1354" i="1"/>
  <c r="P1354" i="1"/>
  <c r="O1354" i="1"/>
  <c r="DD1353" i="1"/>
  <c r="DC1353" i="1"/>
  <c r="DB1353" i="1"/>
  <c r="DA1353" i="1"/>
  <c r="CZ1353" i="1"/>
  <c r="CY1353" i="1"/>
  <c r="CX1353" i="1"/>
  <c r="CW1353" i="1"/>
  <c r="CV1353" i="1"/>
  <c r="CU1353" i="1"/>
  <c r="CT1353" i="1"/>
  <c r="CS1353" i="1"/>
  <c r="CR1353" i="1"/>
  <c r="CQ1353" i="1"/>
  <c r="CP1353" i="1"/>
  <c r="CO1353" i="1"/>
  <c r="CN1353" i="1"/>
  <c r="CM1353" i="1"/>
  <c r="CL1353" i="1"/>
  <c r="CK1353" i="1"/>
  <c r="CJ1353" i="1"/>
  <c r="CI1353" i="1"/>
  <c r="CH1353" i="1"/>
  <c r="CG1353" i="1"/>
  <c r="CF1353" i="1"/>
  <c r="CE1353" i="1"/>
  <c r="CD1353" i="1"/>
  <c r="CC1353" i="1"/>
  <c r="CB1353" i="1"/>
  <c r="CA1353" i="1"/>
  <c r="BZ1353" i="1"/>
  <c r="BY1353" i="1"/>
  <c r="BX1353" i="1"/>
  <c r="BW1353" i="1"/>
  <c r="BV1353" i="1"/>
  <c r="BU1353" i="1"/>
  <c r="BT1353" i="1"/>
  <c r="BS1353" i="1"/>
  <c r="BR1353" i="1"/>
  <c r="BQ1353" i="1"/>
  <c r="BP1353" i="1"/>
  <c r="BO1353" i="1"/>
  <c r="BN1353" i="1"/>
  <c r="BM1353" i="1"/>
  <c r="BL1353" i="1"/>
  <c r="BK1353" i="1"/>
  <c r="BJ1353" i="1"/>
  <c r="BI1353" i="1"/>
  <c r="BH1353" i="1"/>
  <c r="BG1353" i="1"/>
  <c r="BF1353" i="1"/>
  <c r="BE1353" i="1"/>
  <c r="BD1353" i="1"/>
  <c r="BC1353" i="1"/>
  <c r="BB1353" i="1"/>
  <c r="BA1353" i="1"/>
  <c r="AZ1353" i="1"/>
  <c r="AY1353" i="1"/>
  <c r="AX1353" i="1"/>
  <c r="AW1353" i="1"/>
  <c r="AV1353" i="1"/>
  <c r="AU1353" i="1"/>
  <c r="AT1353" i="1"/>
  <c r="AS1353" i="1"/>
  <c r="AR1353" i="1"/>
  <c r="AQ1353" i="1"/>
  <c r="AP1353" i="1"/>
  <c r="AO1353" i="1"/>
  <c r="AN1353" i="1"/>
  <c r="AM1353" i="1"/>
  <c r="AL1353" i="1"/>
  <c r="AK1353" i="1"/>
  <c r="AJ1353" i="1"/>
  <c r="AI1353" i="1"/>
  <c r="AH1353" i="1"/>
  <c r="AG1353" i="1"/>
  <c r="AF1353" i="1"/>
  <c r="AE1353" i="1"/>
  <c r="AD1353" i="1"/>
  <c r="AC1353" i="1"/>
  <c r="AB1353" i="1"/>
  <c r="AA1353" i="1"/>
  <c r="Z1353" i="1"/>
  <c r="Y1353" i="1"/>
  <c r="X1353" i="1"/>
  <c r="W1353" i="1"/>
  <c r="V1353" i="1"/>
  <c r="U1353" i="1"/>
  <c r="T1353" i="1"/>
  <c r="S1353" i="1"/>
  <c r="Q1353" i="1"/>
  <c r="P1353" i="1"/>
  <c r="O1353" i="1"/>
  <c r="DD1352" i="1"/>
  <c r="DC1352" i="1"/>
  <c r="DB1352" i="1"/>
  <c r="DA1352" i="1"/>
  <c r="CZ1352" i="1"/>
  <c r="CY1352" i="1"/>
  <c r="CX1352" i="1"/>
  <c r="CW1352" i="1"/>
  <c r="CV1352" i="1"/>
  <c r="CU1352" i="1"/>
  <c r="CT1352" i="1"/>
  <c r="CS1352" i="1"/>
  <c r="CR1352" i="1"/>
  <c r="CQ1352" i="1"/>
  <c r="CP1352" i="1"/>
  <c r="CO1352" i="1"/>
  <c r="CN1352" i="1"/>
  <c r="CM1352" i="1"/>
  <c r="CL1352" i="1"/>
  <c r="CK1352" i="1"/>
  <c r="CJ1352" i="1"/>
  <c r="CI1352" i="1"/>
  <c r="CH1352" i="1"/>
  <c r="CG1352" i="1"/>
  <c r="CF1352" i="1"/>
  <c r="CE1352" i="1"/>
  <c r="CD1352" i="1"/>
  <c r="CC1352" i="1"/>
  <c r="CB1352" i="1"/>
  <c r="CA1352" i="1"/>
  <c r="BZ1352" i="1"/>
  <c r="BY1352" i="1"/>
  <c r="BX1352" i="1"/>
  <c r="BW1352" i="1"/>
  <c r="BV1352" i="1"/>
  <c r="BU1352" i="1"/>
  <c r="BT1352" i="1"/>
  <c r="BS1352" i="1"/>
  <c r="BR1352" i="1"/>
  <c r="BQ1352" i="1"/>
  <c r="BP1352" i="1"/>
  <c r="BO1352" i="1"/>
  <c r="BN1352" i="1"/>
  <c r="BM1352" i="1"/>
  <c r="BL1352" i="1"/>
  <c r="BK1352" i="1"/>
  <c r="BJ1352" i="1"/>
  <c r="BI1352" i="1"/>
  <c r="BH1352" i="1"/>
  <c r="BG1352" i="1"/>
  <c r="BF1352" i="1"/>
  <c r="BE1352" i="1"/>
  <c r="BD1352" i="1"/>
  <c r="BC1352" i="1"/>
  <c r="BB1352" i="1"/>
  <c r="BA1352" i="1"/>
  <c r="AZ1352" i="1"/>
  <c r="AY1352" i="1"/>
  <c r="AX1352" i="1"/>
  <c r="AW1352" i="1"/>
  <c r="AV1352" i="1"/>
  <c r="AU1352" i="1"/>
  <c r="AT1352" i="1"/>
  <c r="AS1352" i="1"/>
  <c r="AR1352" i="1"/>
  <c r="AQ1352" i="1"/>
  <c r="AP1352" i="1"/>
  <c r="AO1352" i="1"/>
  <c r="AN1352" i="1"/>
  <c r="AM1352" i="1"/>
  <c r="AL1352" i="1"/>
  <c r="AK1352" i="1"/>
  <c r="AJ1352" i="1"/>
  <c r="AI1352" i="1"/>
  <c r="AH1352" i="1"/>
  <c r="AG1352" i="1"/>
  <c r="AF1352" i="1"/>
  <c r="AE1352" i="1"/>
  <c r="AD1352" i="1"/>
  <c r="AC1352" i="1"/>
  <c r="AB1352" i="1"/>
  <c r="AA1352" i="1"/>
  <c r="Z1352" i="1"/>
  <c r="Y1352" i="1"/>
  <c r="X1352" i="1"/>
  <c r="W1352" i="1"/>
  <c r="V1352" i="1"/>
  <c r="U1352" i="1"/>
  <c r="T1352" i="1"/>
  <c r="S1352" i="1"/>
  <c r="Q1352" i="1"/>
  <c r="P1352" i="1"/>
  <c r="O1352" i="1"/>
  <c r="DD1351" i="1"/>
  <c r="DC1351" i="1"/>
  <c r="DB1351" i="1"/>
  <c r="DA1351" i="1"/>
  <c r="CZ1351" i="1"/>
  <c r="CY1351" i="1"/>
  <c r="CX1351" i="1"/>
  <c r="CW1351" i="1"/>
  <c r="CV1351" i="1"/>
  <c r="CU1351" i="1"/>
  <c r="CT1351" i="1"/>
  <c r="CS1351" i="1"/>
  <c r="CR1351" i="1"/>
  <c r="CQ1351" i="1"/>
  <c r="CP1351" i="1"/>
  <c r="CO1351" i="1"/>
  <c r="CN1351" i="1"/>
  <c r="CM1351" i="1"/>
  <c r="CL1351" i="1"/>
  <c r="CK1351" i="1"/>
  <c r="CJ1351" i="1"/>
  <c r="CI1351" i="1"/>
  <c r="CH1351" i="1"/>
  <c r="CG1351" i="1"/>
  <c r="CF1351" i="1"/>
  <c r="CE1351" i="1"/>
  <c r="CD1351" i="1"/>
  <c r="CC1351" i="1"/>
  <c r="CB1351" i="1"/>
  <c r="CA1351" i="1"/>
  <c r="BZ1351" i="1"/>
  <c r="BY1351" i="1"/>
  <c r="BX1351" i="1"/>
  <c r="BW1351" i="1"/>
  <c r="BV1351" i="1"/>
  <c r="BU1351" i="1"/>
  <c r="BT1351" i="1"/>
  <c r="BS1351" i="1"/>
  <c r="BR1351" i="1"/>
  <c r="BQ1351" i="1"/>
  <c r="BP1351" i="1"/>
  <c r="BO1351" i="1"/>
  <c r="BN1351" i="1"/>
  <c r="BM1351" i="1"/>
  <c r="BL1351" i="1"/>
  <c r="BK1351" i="1"/>
  <c r="BJ1351" i="1"/>
  <c r="BI1351" i="1"/>
  <c r="BH1351" i="1"/>
  <c r="BG1351" i="1"/>
  <c r="BF1351" i="1"/>
  <c r="BE1351" i="1"/>
  <c r="BD1351" i="1"/>
  <c r="BC1351" i="1"/>
  <c r="BB1351" i="1"/>
  <c r="BA1351" i="1"/>
  <c r="AZ1351" i="1"/>
  <c r="AY1351" i="1"/>
  <c r="AX1351" i="1"/>
  <c r="AW1351" i="1"/>
  <c r="AV1351" i="1"/>
  <c r="AU1351" i="1"/>
  <c r="AT1351" i="1"/>
  <c r="AS1351" i="1"/>
  <c r="AR1351" i="1"/>
  <c r="AQ1351" i="1"/>
  <c r="AP1351" i="1"/>
  <c r="AO1351" i="1"/>
  <c r="AN1351" i="1"/>
  <c r="AM1351" i="1"/>
  <c r="AL1351" i="1"/>
  <c r="AK1351" i="1"/>
  <c r="AJ1351" i="1"/>
  <c r="AI1351" i="1"/>
  <c r="AH1351" i="1"/>
  <c r="AG1351" i="1"/>
  <c r="AF1351" i="1"/>
  <c r="AE1351" i="1"/>
  <c r="AD1351" i="1"/>
  <c r="AC1351" i="1"/>
  <c r="AB1351" i="1"/>
  <c r="AA1351" i="1"/>
  <c r="Z1351" i="1"/>
  <c r="Y1351" i="1"/>
  <c r="X1351" i="1"/>
  <c r="W1351" i="1"/>
  <c r="V1351" i="1"/>
  <c r="U1351" i="1"/>
  <c r="T1351" i="1"/>
  <c r="S1351" i="1"/>
  <c r="Q1351" i="1"/>
  <c r="P1351" i="1"/>
  <c r="O1351" i="1"/>
  <c r="DD1350" i="1"/>
  <c r="DC1350" i="1"/>
  <c r="DB1350" i="1"/>
  <c r="DA1350" i="1"/>
  <c r="CZ1350" i="1"/>
  <c r="CY1350" i="1"/>
  <c r="CX1350" i="1"/>
  <c r="CW1350" i="1"/>
  <c r="CV1350" i="1"/>
  <c r="CU1350" i="1"/>
  <c r="CT1350" i="1"/>
  <c r="CS1350" i="1"/>
  <c r="CR1350" i="1"/>
  <c r="CQ1350" i="1"/>
  <c r="CP1350" i="1"/>
  <c r="CO1350" i="1"/>
  <c r="CN1350" i="1"/>
  <c r="CM1350" i="1"/>
  <c r="CL1350" i="1"/>
  <c r="CK1350" i="1"/>
  <c r="CJ1350" i="1"/>
  <c r="CI1350" i="1"/>
  <c r="CH1350" i="1"/>
  <c r="CG1350" i="1"/>
  <c r="CF1350" i="1"/>
  <c r="CE1350" i="1"/>
  <c r="CD1350" i="1"/>
  <c r="CC1350" i="1"/>
  <c r="CB1350" i="1"/>
  <c r="CA1350" i="1"/>
  <c r="BZ1350" i="1"/>
  <c r="BY1350" i="1"/>
  <c r="BX1350" i="1"/>
  <c r="BW1350" i="1"/>
  <c r="BV1350" i="1"/>
  <c r="BU1350" i="1"/>
  <c r="BT1350" i="1"/>
  <c r="BS1350" i="1"/>
  <c r="BR1350" i="1"/>
  <c r="BQ1350" i="1"/>
  <c r="BP1350" i="1"/>
  <c r="BO1350" i="1"/>
  <c r="BN1350" i="1"/>
  <c r="BM1350" i="1"/>
  <c r="BL1350" i="1"/>
  <c r="BK1350" i="1"/>
  <c r="BJ1350" i="1"/>
  <c r="BI1350" i="1"/>
  <c r="BH1350" i="1"/>
  <c r="BG1350" i="1"/>
  <c r="BF1350" i="1"/>
  <c r="BE1350" i="1"/>
  <c r="BD1350" i="1"/>
  <c r="BC1350" i="1"/>
  <c r="BB1350" i="1"/>
  <c r="BA1350" i="1"/>
  <c r="AZ1350" i="1"/>
  <c r="AY1350" i="1"/>
  <c r="AX1350" i="1"/>
  <c r="AW1350" i="1"/>
  <c r="AV1350" i="1"/>
  <c r="AU1350" i="1"/>
  <c r="AT1350" i="1"/>
  <c r="AS1350" i="1"/>
  <c r="AR1350" i="1"/>
  <c r="AQ1350" i="1"/>
  <c r="AP1350" i="1"/>
  <c r="AO1350" i="1"/>
  <c r="AN1350" i="1"/>
  <c r="AM1350" i="1"/>
  <c r="AL1350" i="1"/>
  <c r="AK1350" i="1"/>
  <c r="AJ1350" i="1"/>
  <c r="AI1350" i="1"/>
  <c r="AH1350" i="1"/>
  <c r="AG1350" i="1"/>
  <c r="AF1350" i="1"/>
  <c r="AE1350" i="1"/>
  <c r="AD1350" i="1"/>
  <c r="AC1350" i="1"/>
  <c r="AB1350" i="1"/>
  <c r="AA1350" i="1"/>
  <c r="Z1350" i="1"/>
  <c r="Y1350" i="1"/>
  <c r="X1350" i="1"/>
  <c r="W1350" i="1"/>
  <c r="V1350" i="1"/>
  <c r="U1350" i="1"/>
  <c r="T1350" i="1"/>
  <c r="S1350" i="1"/>
  <c r="Q1350" i="1"/>
  <c r="P1350" i="1"/>
  <c r="O1350" i="1"/>
  <c r="DD1349" i="1"/>
  <c r="DC1349" i="1"/>
  <c r="DB1349" i="1"/>
  <c r="DA1349" i="1"/>
  <c r="CZ1349" i="1"/>
  <c r="CY1349" i="1"/>
  <c r="CX1349" i="1"/>
  <c r="CW1349" i="1"/>
  <c r="CV1349" i="1"/>
  <c r="CU1349" i="1"/>
  <c r="CT1349" i="1"/>
  <c r="CS1349" i="1"/>
  <c r="CR1349" i="1"/>
  <c r="CQ1349" i="1"/>
  <c r="CP1349" i="1"/>
  <c r="CO1349" i="1"/>
  <c r="CN1349" i="1"/>
  <c r="CM1349" i="1"/>
  <c r="CL1349" i="1"/>
  <c r="CK1349" i="1"/>
  <c r="CJ1349" i="1"/>
  <c r="CI1349" i="1"/>
  <c r="CH1349" i="1"/>
  <c r="CG1349" i="1"/>
  <c r="CF1349" i="1"/>
  <c r="CE1349" i="1"/>
  <c r="CD1349" i="1"/>
  <c r="CC1349" i="1"/>
  <c r="CB1349" i="1"/>
  <c r="CA1349" i="1"/>
  <c r="BZ1349" i="1"/>
  <c r="BY1349" i="1"/>
  <c r="BX1349" i="1"/>
  <c r="BW1349" i="1"/>
  <c r="BV1349" i="1"/>
  <c r="BU1349" i="1"/>
  <c r="BT1349" i="1"/>
  <c r="BS1349" i="1"/>
  <c r="BR1349" i="1"/>
  <c r="BQ1349" i="1"/>
  <c r="BP1349" i="1"/>
  <c r="BO1349" i="1"/>
  <c r="BN1349" i="1"/>
  <c r="BM1349" i="1"/>
  <c r="BL1349" i="1"/>
  <c r="BK1349" i="1"/>
  <c r="BJ1349" i="1"/>
  <c r="BI1349" i="1"/>
  <c r="BH1349" i="1"/>
  <c r="BG1349" i="1"/>
  <c r="BF1349" i="1"/>
  <c r="BE1349" i="1"/>
  <c r="BD1349" i="1"/>
  <c r="BC1349" i="1"/>
  <c r="BB1349" i="1"/>
  <c r="BA1349" i="1"/>
  <c r="AZ1349" i="1"/>
  <c r="AY1349" i="1"/>
  <c r="AX1349" i="1"/>
  <c r="AW1349" i="1"/>
  <c r="AV1349" i="1"/>
  <c r="AU1349" i="1"/>
  <c r="AT1349" i="1"/>
  <c r="AS1349" i="1"/>
  <c r="AR1349" i="1"/>
  <c r="AQ1349" i="1"/>
  <c r="AP1349" i="1"/>
  <c r="AO1349" i="1"/>
  <c r="AN1349" i="1"/>
  <c r="AM1349" i="1"/>
  <c r="AL1349" i="1"/>
  <c r="AK1349" i="1"/>
  <c r="AJ1349" i="1"/>
  <c r="AI1349" i="1"/>
  <c r="AH1349" i="1"/>
  <c r="AG1349" i="1"/>
  <c r="AF1349" i="1"/>
  <c r="AE1349" i="1"/>
  <c r="AD1349" i="1"/>
  <c r="AC1349" i="1"/>
  <c r="AB1349" i="1"/>
  <c r="AA1349" i="1"/>
  <c r="Z1349" i="1"/>
  <c r="Y1349" i="1"/>
  <c r="X1349" i="1"/>
  <c r="W1349" i="1"/>
  <c r="V1349" i="1"/>
  <c r="U1349" i="1"/>
  <c r="T1349" i="1"/>
  <c r="S1349" i="1"/>
  <c r="Q1349" i="1"/>
  <c r="P1349" i="1"/>
  <c r="O1349" i="1"/>
  <c r="DD1336" i="1"/>
  <c r="DC1336" i="1"/>
  <c r="DB1336" i="1"/>
  <c r="DA1336" i="1"/>
  <c r="CZ1336" i="1"/>
  <c r="CY1336" i="1"/>
  <c r="CX1336" i="1"/>
  <c r="CW1336" i="1"/>
  <c r="CV1336" i="1"/>
  <c r="CU1336" i="1"/>
  <c r="CT1336" i="1"/>
  <c r="CS1336" i="1"/>
  <c r="CR1336" i="1"/>
  <c r="CQ1336" i="1"/>
  <c r="CP1336" i="1"/>
  <c r="CO1336" i="1"/>
  <c r="CN1336" i="1"/>
  <c r="CM1336" i="1"/>
  <c r="CL1336" i="1"/>
  <c r="CK1336" i="1"/>
  <c r="CJ1336" i="1"/>
  <c r="CI1336" i="1"/>
  <c r="CH1336" i="1"/>
  <c r="CG1336" i="1"/>
  <c r="CF1336" i="1"/>
  <c r="CE1336" i="1"/>
  <c r="CD1336" i="1"/>
  <c r="CC1336" i="1"/>
  <c r="CB1336" i="1"/>
  <c r="CA1336" i="1"/>
  <c r="BZ1336" i="1"/>
  <c r="BY1336" i="1"/>
  <c r="BX1336" i="1"/>
  <c r="BW1336" i="1"/>
  <c r="BV1336" i="1"/>
  <c r="BU1336" i="1"/>
  <c r="BT1336" i="1"/>
  <c r="BS1336" i="1"/>
  <c r="BR1336" i="1"/>
  <c r="BQ1336" i="1"/>
  <c r="BP1336" i="1"/>
  <c r="BO1336" i="1"/>
  <c r="BN1336" i="1"/>
  <c r="BM1336" i="1"/>
  <c r="BL1336" i="1"/>
  <c r="BK1336" i="1"/>
  <c r="BJ1336" i="1"/>
  <c r="BI1336" i="1"/>
  <c r="BH1336" i="1"/>
  <c r="BG1336" i="1"/>
  <c r="BF1336" i="1"/>
  <c r="BE1336" i="1"/>
  <c r="BD1336" i="1"/>
  <c r="BC1336" i="1"/>
  <c r="BB1336" i="1"/>
  <c r="BA1336" i="1"/>
  <c r="AZ1336" i="1"/>
  <c r="AY1336" i="1"/>
  <c r="AX1336" i="1"/>
  <c r="AW1336" i="1"/>
  <c r="AV1336" i="1"/>
  <c r="AU1336" i="1"/>
  <c r="AT1336" i="1"/>
  <c r="AS1336" i="1"/>
  <c r="AR1336" i="1"/>
  <c r="AQ1336" i="1"/>
  <c r="AP1336" i="1"/>
  <c r="AO1336" i="1"/>
  <c r="AN1336" i="1"/>
  <c r="AM1336" i="1"/>
  <c r="AL1336" i="1"/>
  <c r="AK1336" i="1"/>
  <c r="AJ1336" i="1"/>
  <c r="AI1336" i="1"/>
  <c r="AH1336" i="1"/>
  <c r="AG1336" i="1"/>
  <c r="AF1336" i="1"/>
  <c r="AE1336" i="1"/>
  <c r="AD1336" i="1"/>
  <c r="AC1336" i="1"/>
  <c r="AB1336" i="1"/>
  <c r="AA1336" i="1"/>
  <c r="Z1336" i="1"/>
  <c r="Y1336" i="1"/>
  <c r="X1336" i="1"/>
  <c r="W1336" i="1"/>
  <c r="V1336" i="1"/>
  <c r="U1336" i="1"/>
  <c r="T1336" i="1"/>
  <c r="S1336" i="1"/>
  <c r="Q1336" i="1"/>
  <c r="P1336" i="1"/>
  <c r="O1336" i="1"/>
  <c r="DD1335" i="1"/>
  <c r="DC1335" i="1"/>
  <c r="DB1335" i="1"/>
  <c r="DA1335" i="1"/>
  <c r="CZ1335" i="1"/>
  <c r="CY1335" i="1"/>
  <c r="CX1335" i="1"/>
  <c r="CW1335" i="1"/>
  <c r="CV1335" i="1"/>
  <c r="CU1335" i="1"/>
  <c r="CT1335" i="1"/>
  <c r="CS1335" i="1"/>
  <c r="CR1335" i="1"/>
  <c r="CQ1335" i="1"/>
  <c r="CP1335" i="1"/>
  <c r="CO1335" i="1"/>
  <c r="CN1335" i="1"/>
  <c r="CM1335" i="1"/>
  <c r="CL1335" i="1"/>
  <c r="CK1335" i="1"/>
  <c r="CJ1335" i="1"/>
  <c r="CI1335" i="1"/>
  <c r="CH1335" i="1"/>
  <c r="CG1335" i="1"/>
  <c r="CF1335" i="1"/>
  <c r="CE1335" i="1"/>
  <c r="CD1335" i="1"/>
  <c r="CC1335" i="1"/>
  <c r="CB1335" i="1"/>
  <c r="CA1335" i="1"/>
  <c r="BZ1335" i="1"/>
  <c r="BY1335" i="1"/>
  <c r="BX1335" i="1"/>
  <c r="BW1335" i="1"/>
  <c r="BV1335" i="1"/>
  <c r="BU1335" i="1"/>
  <c r="BT1335" i="1"/>
  <c r="BS1335" i="1"/>
  <c r="BR1335" i="1"/>
  <c r="BQ1335" i="1"/>
  <c r="BP1335" i="1"/>
  <c r="BO1335" i="1"/>
  <c r="BN1335" i="1"/>
  <c r="BM1335" i="1"/>
  <c r="BL1335" i="1"/>
  <c r="BK1335" i="1"/>
  <c r="BJ1335" i="1"/>
  <c r="BI1335" i="1"/>
  <c r="BH1335" i="1"/>
  <c r="BG1335" i="1"/>
  <c r="BF1335" i="1"/>
  <c r="BE1335" i="1"/>
  <c r="BD1335" i="1"/>
  <c r="BC1335" i="1"/>
  <c r="BB1335" i="1"/>
  <c r="BA1335" i="1"/>
  <c r="AZ1335" i="1"/>
  <c r="AY1335" i="1"/>
  <c r="AX1335" i="1"/>
  <c r="AW1335" i="1"/>
  <c r="AV1335" i="1"/>
  <c r="AU1335" i="1"/>
  <c r="AT1335" i="1"/>
  <c r="AS1335" i="1"/>
  <c r="AR1335" i="1"/>
  <c r="AQ1335" i="1"/>
  <c r="AP1335" i="1"/>
  <c r="AO1335" i="1"/>
  <c r="AN1335" i="1"/>
  <c r="AM1335" i="1"/>
  <c r="AL1335" i="1"/>
  <c r="AK1335" i="1"/>
  <c r="AJ1335" i="1"/>
  <c r="AI1335" i="1"/>
  <c r="AH1335" i="1"/>
  <c r="AG1335" i="1"/>
  <c r="AF1335" i="1"/>
  <c r="AE1335" i="1"/>
  <c r="AD1335" i="1"/>
  <c r="AC1335" i="1"/>
  <c r="AB1335" i="1"/>
  <c r="AA1335" i="1"/>
  <c r="Z1335" i="1"/>
  <c r="Y1335" i="1"/>
  <c r="X1335" i="1"/>
  <c r="W1335" i="1"/>
  <c r="V1335" i="1"/>
  <c r="U1335" i="1"/>
  <c r="T1335" i="1"/>
  <c r="S1335" i="1"/>
  <c r="Q1335" i="1"/>
  <c r="P1335" i="1"/>
  <c r="O1335" i="1"/>
  <c r="DD1334" i="1"/>
  <c r="DC1334" i="1"/>
  <c r="DB1334" i="1"/>
  <c r="DA1334" i="1"/>
  <c r="CZ1334" i="1"/>
  <c r="CY1334" i="1"/>
  <c r="CX1334" i="1"/>
  <c r="CW1334" i="1"/>
  <c r="CV1334" i="1"/>
  <c r="CU1334" i="1"/>
  <c r="CT1334" i="1"/>
  <c r="CS1334" i="1"/>
  <c r="CR1334" i="1"/>
  <c r="CQ1334" i="1"/>
  <c r="CP1334" i="1"/>
  <c r="CO1334" i="1"/>
  <c r="CN1334" i="1"/>
  <c r="CM1334" i="1"/>
  <c r="CL1334" i="1"/>
  <c r="CK1334" i="1"/>
  <c r="CJ1334" i="1"/>
  <c r="CI1334" i="1"/>
  <c r="CH1334" i="1"/>
  <c r="CG1334" i="1"/>
  <c r="CF1334" i="1"/>
  <c r="CE1334" i="1"/>
  <c r="CD1334" i="1"/>
  <c r="CC1334" i="1"/>
  <c r="CB1334" i="1"/>
  <c r="CA1334" i="1"/>
  <c r="BZ1334" i="1"/>
  <c r="BY1334" i="1"/>
  <c r="BX1334" i="1"/>
  <c r="BW1334" i="1"/>
  <c r="BV1334" i="1"/>
  <c r="BU1334" i="1"/>
  <c r="BT1334" i="1"/>
  <c r="BS1334" i="1"/>
  <c r="BR1334" i="1"/>
  <c r="BQ1334" i="1"/>
  <c r="BP1334" i="1"/>
  <c r="BO1334" i="1"/>
  <c r="BN1334" i="1"/>
  <c r="BM1334" i="1"/>
  <c r="BL1334" i="1"/>
  <c r="BK1334" i="1"/>
  <c r="BJ1334" i="1"/>
  <c r="BI1334" i="1"/>
  <c r="BH1334" i="1"/>
  <c r="BG1334" i="1"/>
  <c r="BF1334" i="1"/>
  <c r="BE1334" i="1"/>
  <c r="BD1334" i="1"/>
  <c r="BC1334" i="1"/>
  <c r="BB1334" i="1"/>
  <c r="BA1334" i="1"/>
  <c r="AZ1334" i="1"/>
  <c r="AY1334" i="1"/>
  <c r="AX1334" i="1"/>
  <c r="AW1334" i="1"/>
  <c r="AV1334" i="1"/>
  <c r="AU1334" i="1"/>
  <c r="AT1334" i="1"/>
  <c r="AS1334" i="1"/>
  <c r="AR1334" i="1"/>
  <c r="AQ1334" i="1"/>
  <c r="AP1334" i="1"/>
  <c r="AO1334" i="1"/>
  <c r="AN1334" i="1"/>
  <c r="AM1334" i="1"/>
  <c r="AL1334" i="1"/>
  <c r="AK1334" i="1"/>
  <c r="AJ1334" i="1"/>
  <c r="AI1334" i="1"/>
  <c r="AH1334" i="1"/>
  <c r="AG1334" i="1"/>
  <c r="AF1334" i="1"/>
  <c r="AE1334" i="1"/>
  <c r="AD1334" i="1"/>
  <c r="AC1334" i="1"/>
  <c r="AB1334" i="1"/>
  <c r="AA1334" i="1"/>
  <c r="Z1334" i="1"/>
  <c r="Y1334" i="1"/>
  <c r="X1334" i="1"/>
  <c r="W1334" i="1"/>
  <c r="V1334" i="1"/>
  <c r="U1334" i="1"/>
  <c r="T1334" i="1"/>
  <c r="S1334" i="1"/>
  <c r="Q1334" i="1"/>
  <c r="P1334" i="1"/>
  <c r="O1334" i="1"/>
  <c r="DD1250" i="1"/>
  <c r="DC1250" i="1"/>
  <c r="DB1250" i="1"/>
  <c r="DA1250" i="1"/>
  <c r="CZ1250" i="1"/>
  <c r="CY1250" i="1"/>
  <c r="CX1250" i="1"/>
  <c r="CW1250" i="1"/>
  <c r="CV1250" i="1"/>
  <c r="CU1250" i="1"/>
  <c r="CT1250" i="1"/>
  <c r="CS1250" i="1"/>
  <c r="CR1250" i="1"/>
  <c r="CQ1250" i="1"/>
  <c r="CP1250" i="1"/>
  <c r="CO1250" i="1"/>
  <c r="CN1250" i="1"/>
  <c r="CM1250" i="1"/>
  <c r="CL1250" i="1"/>
  <c r="CK1250" i="1"/>
  <c r="CJ1250" i="1"/>
  <c r="CI1250" i="1"/>
  <c r="CH1250" i="1"/>
  <c r="CG1250" i="1"/>
  <c r="CF1250" i="1"/>
  <c r="CE1250" i="1"/>
  <c r="CD1250" i="1"/>
  <c r="CC1250" i="1"/>
  <c r="CB1250" i="1"/>
  <c r="CA1250" i="1"/>
  <c r="BZ1250" i="1"/>
  <c r="BY1250" i="1"/>
  <c r="BX1250" i="1"/>
  <c r="BW1250" i="1"/>
  <c r="BV1250" i="1"/>
  <c r="BU1250" i="1"/>
  <c r="BT1250" i="1"/>
  <c r="BS1250" i="1"/>
  <c r="BR1250" i="1"/>
  <c r="BQ1250" i="1"/>
  <c r="BP1250" i="1"/>
  <c r="BO1250" i="1"/>
  <c r="BN1250" i="1"/>
  <c r="BM1250" i="1"/>
  <c r="BL1250" i="1"/>
  <c r="BK1250" i="1"/>
  <c r="BJ1250" i="1"/>
  <c r="BI1250" i="1"/>
  <c r="BH1250" i="1"/>
  <c r="BG1250" i="1"/>
  <c r="BF1250" i="1"/>
  <c r="BE1250" i="1"/>
  <c r="BD1250" i="1"/>
  <c r="BC1250" i="1"/>
  <c r="BB1250" i="1"/>
  <c r="BA1250" i="1"/>
  <c r="AZ1250" i="1"/>
  <c r="AY1250" i="1"/>
  <c r="AX1250" i="1"/>
  <c r="AW1250" i="1"/>
  <c r="AV1250" i="1"/>
  <c r="AU1250" i="1"/>
  <c r="AT1250" i="1"/>
  <c r="AS1250" i="1"/>
  <c r="AR1250" i="1"/>
  <c r="AQ1250" i="1"/>
  <c r="AP1250" i="1"/>
  <c r="AO1250" i="1"/>
  <c r="AN1250" i="1"/>
  <c r="AM1250" i="1"/>
  <c r="AL1250" i="1"/>
  <c r="AK1250" i="1"/>
  <c r="AJ1250" i="1"/>
  <c r="AI1250" i="1"/>
  <c r="AH1250" i="1"/>
  <c r="AG1250" i="1"/>
  <c r="AF1250" i="1"/>
  <c r="AE1250" i="1"/>
  <c r="AD1250" i="1"/>
  <c r="AC1250" i="1"/>
  <c r="AB1250" i="1"/>
  <c r="AA1250" i="1"/>
  <c r="Z1250" i="1"/>
  <c r="Y1250" i="1"/>
  <c r="X1250" i="1"/>
  <c r="W1250" i="1"/>
  <c r="V1250" i="1"/>
  <c r="U1250" i="1"/>
  <c r="T1250" i="1"/>
  <c r="S1250" i="1"/>
  <c r="Q1250" i="1"/>
  <c r="P1250" i="1"/>
  <c r="O1250" i="1"/>
  <c r="DD1289" i="1"/>
  <c r="DC1289" i="1"/>
  <c r="DB1289" i="1"/>
  <c r="DA1289" i="1"/>
  <c r="CZ1289" i="1"/>
  <c r="CY1289" i="1"/>
  <c r="CX1289" i="1"/>
  <c r="CW1289" i="1"/>
  <c r="CV1289" i="1"/>
  <c r="CU1289" i="1"/>
  <c r="CT1289" i="1"/>
  <c r="CS1289" i="1"/>
  <c r="CR1289" i="1"/>
  <c r="CQ1289" i="1"/>
  <c r="CP1289" i="1"/>
  <c r="CO1289" i="1"/>
  <c r="CN1289" i="1"/>
  <c r="CM1289" i="1"/>
  <c r="CL1289" i="1"/>
  <c r="CK1289" i="1"/>
  <c r="CJ1289" i="1"/>
  <c r="CI1289" i="1"/>
  <c r="CH1289" i="1"/>
  <c r="CG1289" i="1"/>
  <c r="CF1289" i="1"/>
  <c r="CE1289" i="1"/>
  <c r="CD1289" i="1"/>
  <c r="CC1289" i="1"/>
  <c r="CB1289" i="1"/>
  <c r="CA1289" i="1"/>
  <c r="BZ1289" i="1"/>
  <c r="BY1289" i="1"/>
  <c r="BX1289" i="1"/>
  <c r="BW1289" i="1"/>
  <c r="BV1289" i="1"/>
  <c r="BU1289" i="1"/>
  <c r="BT1289" i="1"/>
  <c r="BS1289" i="1"/>
  <c r="BR1289" i="1"/>
  <c r="BQ1289" i="1"/>
  <c r="BP1289" i="1"/>
  <c r="BO1289" i="1"/>
  <c r="BN1289" i="1"/>
  <c r="BM1289" i="1"/>
  <c r="BL1289" i="1"/>
  <c r="BK1289" i="1"/>
  <c r="BJ1289" i="1"/>
  <c r="BI1289" i="1"/>
  <c r="BH1289" i="1"/>
  <c r="BG1289" i="1"/>
  <c r="BF1289" i="1"/>
  <c r="BE1289" i="1"/>
  <c r="BD1289" i="1"/>
  <c r="BC1289" i="1"/>
  <c r="BB1289" i="1"/>
  <c r="BA1289" i="1"/>
  <c r="AZ1289" i="1"/>
  <c r="AY1289" i="1"/>
  <c r="AX1289" i="1"/>
  <c r="AW1289" i="1"/>
  <c r="AV1289" i="1"/>
  <c r="AU1289" i="1"/>
  <c r="AT1289" i="1"/>
  <c r="AS1289" i="1"/>
  <c r="AR1289" i="1"/>
  <c r="AQ1289" i="1"/>
  <c r="AP1289" i="1"/>
  <c r="AO1289" i="1"/>
  <c r="AN1289" i="1"/>
  <c r="AM1289" i="1"/>
  <c r="AL1289" i="1"/>
  <c r="AK1289" i="1"/>
  <c r="AJ1289" i="1"/>
  <c r="AI1289" i="1"/>
  <c r="AH1289" i="1"/>
  <c r="AG1289" i="1"/>
  <c r="AF1289" i="1"/>
  <c r="AE1289" i="1"/>
  <c r="AD1289" i="1"/>
  <c r="AC1289" i="1"/>
  <c r="AB1289" i="1"/>
  <c r="AA1289" i="1"/>
  <c r="Z1289" i="1"/>
  <c r="Y1289" i="1"/>
  <c r="X1289" i="1"/>
  <c r="W1289" i="1"/>
  <c r="V1289" i="1"/>
  <c r="U1289" i="1"/>
  <c r="T1289" i="1"/>
  <c r="S1289" i="1"/>
  <c r="Q1289" i="1"/>
  <c r="P1289" i="1"/>
  <c r="O1289" i="1"/>
  <c r="DD1348" i="1"/>
  <c r="DC1348" i="1"/>
  <c r="DB1348" i="1"/>
  <c r="DA1348" i="1"/>
  <c r="CZ1348" i="1"/>
  <c r="CY1348" i="1"/>
  <c r="CX1348" i="1"/>
  <c r="CW1348" i="1"/>
  <c r="CV1348" i="1"/>
  <c r="CU1348" i="1"/>
  <c r="CT1348" i="1"/>
  <c r="CS1348" i="1"/>
  <c r="CR1348" i="1"/>
  <c r="CQ1348" i="1"/>
  <c r="CP1348" i="1"/>
  <c r="CO1348" i="1"/>
  <c r="CN1348" i="1"/>
  <c r="CM1348" i="1"/>
  <c r="CL1348" i="1"/>
  <c r="CK1348" i="1"/>
  <c r="CJ1348" i="1"/>
  <c r="CI1348" i="1"/>
  <c r="CH1348" i="1"/>
  <c r="CG1348" i="1"/>
  <c r="CF1348" i="1"/>
  <c r="CE1348" i="1"/>
  <c r="CD1348" i="1"/>
  <c r="CC1348" i="1"/>
  <c r="CB1348" i="1"/>
  <c r="CA1348" i="1"/>
  <c r="BZ1348" i="1"/>
  <c r="BY1348" i="1"/>
  <c r="BX1348" i="1"/>
  <c r="BW1348" i="1"/>
  <c r="BV1348" i="1"/>
  <c r="BU1348" i="1"/>
  <c r="BT1348" i="1"/>
  <c r="BS1348" i="1"/>
  <c r="BR1348" i="1"/>
  <c r="BQ1348" i="1"/>
  <c r="BP1348" i="1"/>
  <c r="BO1348" i="1"/>
  <c r="BN1348" i="1"/>
  <c r="BM1348" i="1"/>
  <c r="BL1348" i="1"/>
  <c r="BK1348" i="1"/>
  <c r="BJ1348" i="1"/>
  <c r="BI1348" i="1"/>
  <c r="BH1348" i="1"/>
  <c r="BG1348" i="1"/>
  <c r="BF1348" i="1"/>
  <c r="BE1348" i="1"/>
  <c r="BD1348" i="1"/>
  <c r="BC1348" i="1"/>
  <c r="BB1348" i="1"/>
  <c r="BA1348" i="1"/>
  <c r="AZ1348" i="1"/>
  <c r="AY1348" i="1"/>
  <c r="AX1348" i="1"/>
  <c r="AW1348" i="1"/>
  <c r="AV1348" i="1"/>
  <c r="AU1348" i="1"/>
  <c r="AT1348" i="1"/>
  <c r="AS1348" i="1"/>
  <c r="AR1348" i="1"/>
  <c r="AQ1348" i="1"/>
  <c r="AP1348" i="1"/>
  <c r="AO1348" i="1"/>
  <c r="AN1348" i="1"/>
  <c r="AM1348" i="1"/>
  <c r="AL1348" i="1"/>
  <c r="AK1348" i="1"/>
  <c r="AJ1348" i="1"/>
  <c r="AI1348" i="1"/>
  <c r="AH1348" i="1"/>
  <c r="AG1348" i="1"/>
  <c r="AF1348" i="1"/>
  <c r="AE1348" i="1"/>
  <c r="AD1348" i="1"/>
  <c r="AC1348" i="1"/>
  <c r="AB1348" i="1"/>
  <c r="AA1348" i="1"/>
  <c r="Z1348" i="1"/>
  <c r="Y1348" i="1"/>
  <c r="X1348" i="1"/>
  <c r="W1348" i="1"/>
  <c r="V1348" i="1"/>
  <c r="U1348" i="1"/>
  <c r="T1348" i="1"/>
  <c r="S1348" i="1"/>
  <c r="Q1348" i="1"/>
  <c r="P1348" i="1"/>
  <c r="O1348" i="1"/>
  <c r="DD1347" i="1"/>
  <c r="DC1347" i="1"/>
  <c r="DB1347" i="1"/>
  <c r="DA1347" i="1"/>
  <c r="CZ1347" i="1"/>
  <c r="CY1347" i="1"/>
  <c r="CX1347" i="1"/>
  <c r="CW1347" i="1"/>
  <c r="CV1347" i="1"/>
  <c r="CU1347" i="1"/>
  <c r="CT1347" i="1"/>
  <c r="CS1347" i="1"/>
  <c r="CR1347" i="1"/>
  <c r="CQ1347" i="1"/>
  <c r="CP1347" i="1"/>
  <c r="CO1347" i="1"/>
  <c r="CN1347" i="1"/>
  <c r="CM1347" i="1"/>
  <c r="CL1347" i="1"/>
  <c r="CK1347" i="1"/>
  <c r="CJ1347" i="1"/>
  <c r="CI1347" i="1"/>
  <c r="CH1347" i="1"/>
  <c r="CG1347" i="1"/>
  <c r="CF1347" i="1"/>
  <c r="CE1347" i="1"/>
  <c r="CD1347" i="1"/>
  <c r="CC1347" i="1"/>
  <c r="CB1347" i="1"/>
  <c r="CA1347" i="1"/>
  <c r="BZ1347" i="1"/>
  <c r="BY1347" i="1"/>
  <c r="BX1347" i="1"/>
  <c r="BW1347" i="1"/>
  <c r="BV1347" i="1"/>
  <c r="BU1347" i="1"/>
  <c r="BT1347" i="1"/>
  <c r="BS1347" i="1"/>
  <c r="BR1347" i="1"/>
  <c r="BQ1347" i="1"/>
  <c r="BP1347" i="1"/>
  <c r="BO1347" i="1"/>
  <c r="BN1347" i="1"/>
  <c r="BM1347" i="1"/>
  <c r="BL1347" i="1"/>
  <c r="BK1347" i="1"/>
  <c r="BJ1347" i="1"/>
  <c r="BI1347" i="1"/>
  <c r="BH1347" i="1"/>
  <c r="BG1347" i="1"/>
  <c r="BF1347" i="1"/>
  <c r="BE1347" i="1"/>
  <c r="BD1347" i="1"/>
  <c r="BC1347" i="1"/>
  <c r="BB1347" i="1"/>
  <c r="BA1347" i="1"/>
  <c r="AZ1347" i="1"/>
  <c r="AY1347" i="1"/>
  <c r="AX1347" i="1"/>
  <c r="AW1347" i="1"/>
  <c r="AV1347" i="1"/>
  <c r="AU1347" i="1"/>
  <c r="AT1347" i="1"/>
  <c r="AS1347" i="1"/>
  <c r="AR1347" i="1"/>
  <c r="AQ1347" i="1"/>
  <c r="AP1347" i="1"/>
  <c r="AO1347" i="1"/>
  <c r="AN1347" i="1"/>
  <c r="AM1347" i="1"/>
  <c r="AL1347" i="1"/>
  <c r="AK1347" i="1"/>
  <c r="AJ1347" i="1"/>
  <c r="AI1347" i="1"/>
  <c r="AH1347" i="1"/>
  <c r="AG1347" i="1"/>
  <c r="AF1347" i="1"/>
  <c r="AE1347" i="1"/>
  <c r="AD1347" i="1"/>
  <c r="AC1347" i="1"/>
  <c r="AB1347" i="1"/>
  <c r="AA1347" i="1"/>
  <c r="Z1347" i="1"/>
  <c r="Y1347" i="1"/>
  <c r="X1347" i="1"/>
  <c r="W1347" i="1"/>
  <c r="V1347" i="1"/>
  <c r="U1347" i="1"/>
  <c r="T1347" i="1"/>
  <c r="S1347" i="1"/>
  <c r="Q1347" i="1"/>
  <c r="P1347" i="1"/>
  <c r="O1347" i="1"/>
  <c r="DD1329" i="1"/>
  <c r="DC1329" i="1"/>
  <c r="DB1329" i="1"/>
  <c r="DA1329" i="1"/>
  <c r="CZ1329" i="1"/>
  <c r="CY1329" i="1"/>
  <c r="CX1329" i="1"/>
  <c r="CW1329" i="1"/>
  <c r="CV1329" i="1"/>
  <c r="CU1329" i="1"/>
  <c r="CT1329" i="1"/>
  <c r="CS1329" i="1"/>
  <c r="CR1329" i="1"/>
  <c r="CQ1329" i="1"/>
  <c r="CP1329" i="1"/>
  <c r="CO1329" i="1"/>
  <c r="CN1329" i="1"/>
  <c r="CM1329" i="1"/>
  <c r="CL1329" i="1"/>
  <c r="CK1329" i="1"/>
  <c r="CJ1329" i="1"/>
  <c r="CI1329" i="1"/>
  <c r="CH1329" i="1"/>
  <c r="CG1329" i="1"/>
  <c r="CF1329" i="1"/>
  <c r="CE1329" i="1"/>
  <c r="CD1329" i="1"/>
  <c r="CC1329" i="1"/>
  <c r="CB1329" i="1"/>
  <c r="CA1329" i="1"/>
  <c r="BZ1329" i="1"/>
  <c r="BY1329" i="1"/>
  <c r="BX1329" i="1"/>
  <c r="BW1329" i="1"/>
  <c r="BV1329" i="1"/>
  <c r="BU1329" i="1"/>
  <c r="BT1329" i="1"/>
  <c r="BS1329" i="1"/>
  <c r="BR1329" i="1"/>
  <c r="BQ1329" i="1"/>
  <c r="BP1329" i="1"/>
  <c r="BO1329" i="1"/>
  <c r="BN1329" i="1"/>
  <c r="BM1329" i="1"/>
  <c r="BL1329" i="1"/>
  <c r="BK1329" i="1"/>
  <c r="BJ1329" i="1"/>
  <c r="BI1329" i="1"/>
  <c r="BH1329" i="1"/>
  <c r="BG1329" i="1"/>
  <c r="BF1329" i="1"/>
  <c r="BE1329" i="1"/>
  <c r="BD1329" i="1"/>
  <c r="BC1329" i="1"/>
  <c r="BB1329" i="1"/>
  <c r="BA1329" i="1"/>
  <c r="AZ1329" i="1"/>
  <c r="AY1329" i="1"/>
  <c r="AX1329" i="1"/>
  <c r="AW1329" i="1"/>
  <c r="AV1329" i="1"/>
  <c r="AU1329" i="1"/>
  <c r="AT1329" i="1"/>
  <c r="AS1329" i="1"/>
  <c r="AR1329" i="1"/>
  <c r="AQ1329" i="1"/>
  <c r="AP1329" i="1"/>
  <c r="AO1329" i="1"/>
  <c r="AN1329" i="1"/>
  <c r="AM1329" i="1"/>
  <c r="AL1329" i="1"/>
  <c r="AK1329" i="1"/>
  <c r="AJ1329" i="1"/>
  <c r="AI1329" i="1"/>
  <c r="AH1329" i="1"/>
  <c r="AG1329" i="1"/>
  <c r="AF1329" i="1"/>
  <c r="AE1329" i="1"/>
  <c r="AD1329" i="1"/>
  <c r="AC1329" i="1"/>
  <c r="AB1329" i="1"/>
  <c r="AA1329" i="1"/>
  <c r="Z1329" i="1"/>
  <c r="Y1329" i="1"/>
  <c r="X1329" i="1"/>
  <c r="W1329" i="1"/>
  <c r="V1329" i="1"/>
  <c r="U1329" i="1"/>
  <c r="T1329" i="1"/>
  <c r="S1329" i="1"/>
  <c r="Q1329" i="1"/>
  <c r="P1329" i="1"/>
  <c r="O1329" i="1"/>
  <c r="DD1328" i="1"/>
  <c r="DC1328" i="1"/>
  <c r="DB1328" i="1"/>
  <c r="DA1328" i="1"/>
  <c r="CZ1328" i="1"/>
  <c r="CY1328" i="1"/>
  <c r="CX1328" i="1"/>
  <c r="CW1328" i="1"/>
  <c r="CV1328" i="1"/>
  <c r="CU1328" i="1"/>
  <c r="CT1328" i="1"/>
  <c r="CS1328" i="1"/>
  <c r="CR1328" i="1"/>
  <c r="CQ1328" i="1"/>
  <c r="CP1328" i="1"/>
  <c r="CO1328" i="1"/>
  <c r="CN1328" i="1"/>
  <c r="CM1328" i="1"/>
  <c r="CL1328" i="1"/>
  <c r="CK1328" i="1"/>
  <c r="CJ1328" i="1"/>
  <c r="CI1328" i="1"/>
  <c r="CH1328" i="1"/>
  <c r="CG1328" i="1"/>
  <c r="CF1328" i="1"/>
  <c r="CE1328" i="1"/>
  <c r="CD1328" i="1"/>
  <c r="CC1328" i="1"/>
  <c r="CB1328" i="1"/>
  <c r="CA1328" i="1"/>
  <c r="BZ1328" i="1"/>
  <c r="BY1328" i="1"/>
  <c r="BX1328" i="1"/>
  <c r="BW1328" i="1"/>
  <c r="BV1328" i="1"/>
  <c r="BU1328" i="1"/>
  <c r="BT1328" i="1"/>
  <c r="BS1328" i="1"/>
  <c r="BR1328" i="1"/>
  <c r="BQ1328" i="1"/>
  <c r="BP1328" i="1"/>
  <c r="BO1328" i="1"/>
  <c r="BN1328" i="1"/>
  <c r="BM1328" i="1"/>
  <c r="BL1328" i="1"/>
  <c r="BK1328" i="1"/>
  <c r="BJ1328" i="1"/>
  <c r="BI1328" i="1"/>
  <c r="BH1328" i="1"/>
  <c r="BG1328" i="1"/>
  <c r="BF1328" i="1"/>
  <c r="BE1328" i="1"/>
  <c r="BD1328" i="1"/>
  <c r="BC1328" i="1"/>
  <c r="BB1328" i="1"/>
  <c r="BA1328" i="1"/>
  <c r="AZ1328" i="1"/>
  <c r="AY1328" i="1"/>
  <c r="AX1328" i="1"/>
  <c r="AW1328" i="1"/>
  <c r="AV1328" i="1"/>
  <c r="AU1328" i="1"/>
  <c r="AT1328" i="1"/>
  <c r="AS1328" i="1"/>
  <c r="AR1328" i="1"/>
  <c r="AQ1328" i="1"/>
  <c r="AP1328" i="1"/>
  <c r="AO1328" i="1"/>
  <c r="AN1328" i="1"/>
  <c r="AM1328" i="1"/>
  <c r="AL1328" i="1"/>
  <c r="AK1328" i="1"/>
  <c r="AJ1328" i="1"/>
  <c r="AI1328" i="1"/>
  <c r="AH1328" i="1"/>
  <c r="AG1328" i="1"/>
  <c r="AF1328" i="1"/>
  <c r="AE1328" i="1"/>
  <c r="AD1328" i="1"/>
  <c r="AC1328" i="1"/>
  <c r="AB1328" i="1"/>
  <c r="AA1328" i="1"/>
  <c r="Z1328" i="1"/>
  <c r="Y1328" i="1"/>
  <c r="X1328" i="1"/>
  <c r="W1328" i="1"/>
  <c r="V1328" i="1"/>
  <c r="U1328" i="1"/>
  <c r="T1328" i="1"/>
  <c r="S1328" i="1"/>
  <c r="Q1328" i="1"/>
  <c r="P1328" i="1"/>
  <c r="O1328" i="1"/>
  <c r="DD1327" i="1"/>
  <c r="DC1327" i="1"/>
  <c r="DB1327" i="1"/>
  <c r="DA1327" i="1"/>
  <c r="CZ1327" i="1"/>
  <c r="CY1327" i="1"/>
  <c r="CX1327" i="1"/>
  <c r="CW1327" i="1"/>
  <c r="CV1327" i="1"/>
  <c r="CU1327" i="1"/>
  <c r="CT1327" i="1"/>
  <c r="CS1327" i="1"/>
  <c r="CR1327" i="1"/>
  <c r="CQ1327" i="1"/>
  <c r="CP1327" i="1"/>
  <c r="CO1327" i="1"/>
  <c r="CN1327" i="1"/>
  <c r="CM1327" i="1"/>
  <c r="CL1327" i="1"/>
  <c r="CK1327" i="1"/>
  <c r="CJ1327" i="1"/>
  <c r="CI1327" i="1"/>
  <c r="CH1327" i="1"/>
  <c r="CG1327" i="1"/>
  <c r="CF1327" i="1"/>
  <c r="CE1327" i="1"/>
  <c r="CD1327" i="1"/>
  <c r="CC1327" i="1"/>
  <c r="CB1327" i="1"/>
  <c r="CA1327" i="1"/>
  <c r="BZ1327" i="1"/>
  <c r="BY1327" i="1"/>
  <c r="BX1327" i="1"/>
  <c r="BW1327" i="1"/>
  <c r="BV1327" i="1"/>
  <c r="BU1327" i="1"/>
  <c r="BT1327" i="1"/>
  <c r="BS1327" i="1"/>
  <c r="BR1327" i="1"/>
  <c r="BQ1327" i="1"/>
  <c r="BP1327" i="1"/>
  <c r="BO1327" i="1"/>
  <c r="BN1327" i="1"/>
  <c r="BM1327" i="1"/>
  <c r="BL1327" i="1"/>
  <c r="BK1327" i="1"/>
  <c r="BJ1327" i="1"/>
  <c r="BI1327" i="1"/>
  <c r="BH1327" i="1"/>
  <c r="BG1327" i="1"/>
  <c r="BF1327" i="1"/>
  <c r="BE1327" i="1"/>
  <c r="BD1327" i="1"/>
  <c r="BC1327" i="1"/>
  <c r="BB1327" i="1"/>
  <c r="BA1327" i="1"/>
  <c r="AZ1327" i="1"/>
  <c r="AY1327" i="1"/>
  <c r="AX1327" i="1"/>
  <c r="AW1327" i="1"/>
  <c r="AV1327" i="1"/>
  <c r="AU1327" i="1"/>
  <c r="AT1327" i="1"/>
  <c r="AS1327" i="1"/>
  <c r="AR1327" i="1"/>
  <c r="AQ1327" i="1"/>
  <c r="AP1327" i="1"/>
  <c r="AO1327" i="1"/>
  <c r="AN1327" i="1"/>
  <c r="AM1327" i="1"/>
  <c r="AL1327" i="1"/>
  <c r="AK1327" i="1"/>
  <c r="AJ1327" i="1"/>
  <c r="AI1327" i="1"/>
  <c r="AH1327" i="1"/>
  <c r="AG1327" i="1"/>
  <c r="AF1327" i="1"/>
  <c r="AE1327" i="1"/>
  <c r="AD1327" i="1"/>
  <c r="AC1327" i="1"/>
  <c r="AB1327" i="1"/>
  <c r="AA1327" i="1"/>
  <c r="Z1327" i="1"/>
  <c r="Y1327" i="1"/>
  <c r="X1327" i="1"/>
  <c r="W1327" i="1"/>
  <c r="V1327" i="1"/>
  <c r="U1327" i="1"/>
  <c r="T1327" i="1"/>
  <c r="S1327" i="1"/>
  <c r="Q1327" i="1"/>
  <c r="P1327" i="1"/>
  <c r="O1327" i="1"/>
  <c r="DD1326" i="1"/>
  <c r="DC1326" i="1"/>
  <c r="DB1326" i="1"/>
  <c r="DA1326" i="1"/>
  <c r="CZ1326" i="1"/>
  <c r="CY1326" i="1"/>
  <c r="CX1326" i="1"/>
  <c r="CW1326" i="1"/>
  <c r="CV1326" i="1"/>
  <c r="CU1326" i="1"/>
  <c r="CT1326" i="1"/>
  <c r="CS1326" i="1"/>
  <c r="CR1326" i="1"/>
  <c r="CQ1326" i="1"/>
  <c r="CP1326" i="1"/>
  <c r="CO1326" i="1"/>
  <c r="CN1326" i="1"/>
  <c r="CM1326" i="1"/>
  <c r="CL1326" i="1"/>
  <c r="CK1326" i="1"/>
  <c r="CJ1326" i="1"/>
  <c r="CI1326" i="1"/>
  <c r="CH1326" i="1"/>
  <c r="CG1326" i="1"/>
  <c r="CF1326" i="1"/>
  <c r="CE1326" i="1"/>
  <c r="CD1326" i="1"/>
  <c r="CC1326" i="1"/>
  <c r="CB1326" i="1"/>
  <c r="CA1326" i="1"/>
  <c r="BZ1326" i="1"/>
  <c r="BY1326" i="1"/>
  <c r="BX1326" i="1"/>
  <c r="BW1326" i="1"/>
  <c r="BV1326" i="1"/>
  <c r="BU1326" i="1"/>
  <c r="BT1326" i="1"/>
  <c r="BS1326" i="1"/>
  <c r="BR1326" i="1"/>
  <c r="BQ1326" i="1"/>
  <c r="BP1326" i="1"/>
  <c r="BO1326" i="1"/>
  <c r="BN1326" i="1"/>
  <c r="BM1326" i="1"/>
  <c r="BL1326" i="1"/>
  <c r="BK1326" i="1"/>
  <c r="BJ1326" i="1"/>
  <c r="BI1326" i="1"/>
  <c r="BH1326" i="1"/>
  <c r="BG1326" i="1"/>
  <c r="BF1326" i="1"/>
  <c r="BE1326" i="1"/>
  <c r="BD1326" i="1"/>
  <c r="BC1326" i="1"/>
  <c r="BB1326" i="1"/>
  <c r="BA1326" i="1"/>
  <c r="AZ1326" i="1"/>
  <c r="AY1326" i="1"/>
  <c r="AX1326" i="1"/>
  <c r="AW1326" i="1"/>
  <c r="AV1326" i="1"/>
  <c r="AU1326" i="1"/>
  <c r="AT1326" i="1"/>
  <c r="AS1326" i="1"/>
  <c r="AR1326" i="1"/>
  <c r="AQ1326" i="1"/>
  <c r="AP1326" i="1"/>
  <c r="AO1326" i="1"/>
  <c r="AN1326" i="1"/>
  <c r="AM1326" i="1"/>
  <c r="AL1326" i="1"/>
  <c r="AK1326" i="1"/>
  <c r="AJ1326" i="1"/>
  <c r="AI1326" i="1"/>
  <c r="AH1326" i="1"/>
  <c r="AG1326" i="1"/>
  <c r="AF1326" i="1"/>
  <c r="AE1326" i="1"/>
  <c r="AD1326" i="1"/>
  <c r="AC1326" i="1"/>
  <c r="AB1326" i="1"/>
  <c r="AA1326" i="1"/>
  <c r="Z1326" i="1"/>
  <c r="Y1326" i="1"/>
  <c r="X1326" i="1"/>
  <c r="W1326" i="1"/>
  <c r="V1326" i="1"/>
  <c r="U1326" i="1"/>
  <c r="T1326" i="1"/>
  <c r="S1326" i="1"/>
  <c r="Q1326" i="1"/>
  <c r="P1326" i="1"/>
  <c r="O1326" i="1"/>
  <c r="DD1325" i="1"/>
  <c r="DC1325" i="1"/>
  <c r="DB1325" i="1"/>
  <c r="DA1325" i="1"/>
  <c r="CZ1325" i="1"/>
  <c r="CY1325" i="1"/>
  <c r="CX1325" i="1"/>
  <c r="CW1325" i="1"/>
  <c r="CV1325" i="1"/>
  <c r="CU1325" i="1"/>
  <c r="CT1325" i="1"/>
  <c r="CS1325" i="1"/>
  <c r="CR1325" i="1"/>
  <c r="CQ1325" i="1"/>
  <c r="CP1325" i="1"/>
  <c r="CO1325" i="1"/>
  <c r="CN1325" i="1"/>
  <c r="CM1325" i="1"/>
  <c r="CL1325" i="1"/>
  <c r="CK1325" i="1"/>
  <c r="CJ1325" i="1"/>
  <c r="CI1325" i="1"/>
  <c r="CH1325" i="1"/>
  <c r="CG1325" i="1"/>
  <c r="CF1325" i="1"/>
  <c r="CE1325" i="1"/>
  <c r="CD1325" i="1"/>
  <c r="CC1325" i="1"/>
  <c r="CB1325" i="1"/>
  <c r="CA1325" i="1"/>
  <c r="BZ1325" i="1"/>
  <c r="BY1325" i="1"/>
  <c r="BX1325" i="1"/>
  <c r="BW1325" i="1"/>
  <c r="BV1325" i="1"/>
  <c r="BU1325" i="1"/>
  <c r="BT1325" i="1"/>
  <c r="BS1325" i="1"/>
  <c r="BR1325" i="1"/>
  <c r="BQ1325" i="1"/>
  <c r="BP1325" i="1"/>
  <c r="BO1325" i="1"/>
  <c r="BN1325" i="1"/>
  <c r="BM1325" i="1"/>
  <c r="BL1325" i="1"/>
  <c r="BK1325" i="1"/>
  <c r="BJ1325" i="1"/>
  <c r="BI1325" i="1"/>
  <c r="BH1325" i="1"/>
  <c r="BG1325" i="1"/>
  <c r="BF1325" i="1"/>
  <c r="BE1325" i="1"/>
  <c r="BD1325" i="1"/>
  <c r="BC1325" i="1"/>
  <c r="BB1325" i="1"/>
  <c r="BA1325" i="1"/>
  <c r="AZ1325" i="1"/>
  <c r="AY1325" i="1"/>
  <c r="AX1325" i="1"/>
  <c r="AW1325" i="1"/>
  <c r="AV1325" i="1"/>
  <c r="AU1325" i="1"/>
  <c r="AT1325" i="1"/>
  <c r="AS1325" i="1"/>
  <c r="AR1325" i="1"/>
  <c r="AQ1325" i="1"/>
  <c r="AP1325" i="1"/>
  <c r="AO1325" i="1"/>
  <c r="AN1325" i="1"/>
  <c r="AM1325" i="1"/>
  <c r="AL1325" i="1"/>
  <c r="AK1325" i="1"/>
  <c r="AJ1325" i="1"/>
  <c r="AI1325" i="1"/>
  <c r="AH1325" i="1"/>
  <c r="AG1325" i="1"/>
  <c r="AF1325" i="1"/>
  <c r="AE1325" i="1"/>
  <c r="AD1325" i="1"/>
  <c r="AC1325" i="1"/>
  <c r="AB1325" i="1"/>
  <c r="AA1325" i="1"/>
  <c r="Z1325" i="1"/>
  <c r="Y1325" i="1"/>
  <c r="X1325" i="1"/>
  <c r="W1325" i="1"/>
  <c r="V1325" i="1"/>
  <c r="U1325" i="1"/>
  <c r="T1325" i="1"/>
  <c r="S1325" i="1"/>
  <c r="Q1325" i="1"/>
  <c r="P1325" i="1"/>
  <c r="O1325" i="1"/>
  <c r="DD1324" i="1"/>
  <c r="DC1324" i="1"/>
  <c r="DB1324" i="1"/>
  <c r="DA1324" i="1"/>
  <c r="CZ1324" i="1"/>
  <c r="CY1324" i="1"/>
  <c r="CX1324" i="1"/>
  <c r="CW1324" i="1"/>
  <c r="CV1324" i="1"/>
  <c r="CU1324" i="1"/>
  <c r="CT1324" i="1"/>
  <c r="CS1324" i="1"/>
  <c r="CR1324" i="1"/>
  <c r="CQ1324" i="1"/>
  <c r="CP1324" i="1"/>
  <c r="CO1324" i="1"/>
  <c r="CN1324" i="1"/>
  <c r="CM1324" i="1"/>
  <c r="CL1324" i="1"/>
  <c r="CK1324" i="1"/>
  <c r="CJ1324" i="1"/>
  <c r="CI1324" i="1"/>
  <c r="CH1324" i="1"/>
  <c r="CG1324" i="1"/>
  <c r="CF1324" i="1"/>
  <c r="CE1324" i="1"/>
  <c r="CD1324" i="1"/>
  <c r="CC1324" i="1"/>
  <c r="CB1324" i="1"/>
  <c r="CA1324" i="1"/>
  <c r="BZ1324" i="1"/>
  <c r="BY1324" i="1"/>
  <c r="BX1324" i="1"/>
  <c r="BW1324" i="1"/>
  <c r="BV1324" i="1"/>
  <c r="BU1324" i="1"/>
  <c r="BT1324" i="1"/>
  <c r="BS1324" i="1"/>
  <c r="BR1324" i="1"/>
  <c r="BQ1324" i="1"/>
  <c r="BP1324" i="1"/>
  <c r="BO1324" i="1"/>
  <c r="BN1324" i="1"/>
  <c r="BM1324" i="1"/>
  <c r="BL1324" i="1"/>
  <c r="BK1324" i="1"/>
  <c r="BJ1324" i="1"/>
  <c r="BI1324" i="1"/>
  <c r="BH1324" i="1"/>
  <c r="BG1324" i="1"/>
  <c r="BF1324" i="1"/>
  <c r="BE1324" i="1"/>
  <c r="BD1324" i="1"/>
  <c r="BC1324" i="1"/>
  <c r="BB1324" i="1"/>
  <c r="BA1324" i="1"/>
  <c r="AZ1324" i="1"/>
  <c r="AY1324" i="1"/>
  <c r="AX1324" i="1"/>
  <c r="AW1324" i="1"/>
  <c r="AV1324" i="1"/>
  <c r="AU1324" i="1"/>
  <c r="AT1324" i="1"/>
  <c r="AS1324" i="1"/>
  <c r="AR1324" i="1"/>
  <c r="AQ1324" i="1"/>
  <c r="AP1324" i="1"/>
  <c r="AO1324" i="1"/>
  <c r="AN1324" i="1"/>
  <c r="AM1324" i="1"/>
  <c r="AL1324" i="1"/>
  <c r="AK1324" i="1"/>
  <c r="AJ1324" i="1"/>
  <c r="AI1324" i="1"/>
  <c r="AH1324" i="1"/>
  <c r="AG1324" i="1"/>
  <c r="AF1324" i="1"/>
  <c r="AE1324" i="1"/>
  <c r="AD1324" i="1"/>
  <c r="AC1324" i="1"/>
  <c r="AB1324" i="1"/>
  <c r="AA1324" i="1"/>
  <c r="Z1324" i="1"/>
  <c r="Y1324" i="1"/>
  <c r="X1324" i="1"/>
  <c r="W1324" i="1"/>
  <c r="V1324" i="1"/>
  <c r="U1324" i="1"/>
  <c r="T1324" i="1"/>
  <c r="S1324" i="1"/>
  <c r="Q1324" i="1"/>
  <c r="P1324" i="1"/>
  <c r="O1324" i="1"/>
  <c r="DD1323" i="1"/>
  <c r="DC1323" i="1"/>
  <c r="DB1323" i="1"/>
  <c r="DA1323" i="1"/>
  <c r="CZ1323" i="1"/>
  <c r="CY1323" i="1"/>
  <c r="CX1323" i="1"/>
  <c r="CW1323" i="1"/>
  <c r="CV1323" i="1"/>
  <c r="CU1323" i="1"/>
  <c r="CT1323" i="1"/>
  <c r="CS1323" i="1"/>
  <c r="CR1323" i="1"/>
  <c r="CQ1323" i="1"/>
  <c r="CP1323" i="1"/>
  <c r="CO1323" i="1"/>
  <c r="CN1323" i="1"/>
  <c r="CM1323" i="1"/>
  <c r="CL1323" i="1"/>
  <c r="CK1323" i="1"/>
  <c r="CJ1323" i="1"/>
  <c r="CI1323" i="1"/>
  <c r="CH1323" i="1"/>
  <c r="CG1323" i="1"/>
  <c r="CF1323" i="1"/>
  <c r="CE1323" i="1"/>
  <c r="CD1323" i="1"/>
  <c r="CC1323" i="1"/>
  <c r="CB1323" i="1"/>
  <c r="CA1323" i="1"/>
  <c r="BZ1323" i="1"/>
  <c r="BY1323" i="1"/>
  <c r="BX1323" i="1"/>
  <c r="BW1323" i="1"/>
  <c r="BV1323" i="1"/>
  <c r="BU1323" i="1"/>
  <c r="BT1323" i="1"/>
  <c r="BS1323" i="1"/>
  <c r="BR1323" i="1"/>
  <c r="BQ1323" i="1"/>
  <c r="BP1323" i="1"/>
  <c r="BO1323" i="1"/>
  <c r="BN1323" i="1"/>
  <c r="BM1323" i="1"/>
  <c r="BL1323" i="1"/>
  <c r="BK1323" i="1"/>
  <c r="BJ1323" i="1"/>
  <c r="BI1323" i="1"/>
  <c r="BH1323" i="1"/>
  <c r="BG1323" i="1"/>
  <c r="BF1323" i="1"/>
  <c r="BE1323" i="1"/>
  <c r="BD1323" i="1"/>
  <c r="BC1323" i="1"/>
  <c r="BB1323" i="1"/>
  <c r="BA1323" i="1"/>
  <c r="AZ1323" i="1"/>
  <c r="AY1323" i="1"/>
  <c r="AX1323" i="1"/>
  <c r="AW1323" i="1"/>
  <c r="AV1323" i="1"/>
  <c r="AU1323" i="1"/>
  <c r="AT1323" i="1"/>
  <c r="AS1323" i="1"/>
  <c r="AR1323" i="1"/>
  <c r="AQ1323" i="1"/>
  <c r="AP1323" i="1"/>
  <c r="AO1323" i="1"/>
  <c r="AN1323" i="1"/>
  <c r="AM1323" i="1"/>
  <c r="AL1323" i="1"/>
  <c r="AK1323" i="1"/>
  <c r="AJ1323" i="1"/>
  <c r="AI1323" i="1"/>
  <c r="AH1323" i="1"/>
  <c r="AG1323" i="1"/>
  <c r="AF1323" i="1"/>
  <c r="AE1323" i="1"/>
  <c r="AD1323" i="1"/>
  <c r="AC1323" i="1"/>
  <c r="AB1323" i="1"/>
  <c r="AA1323" i="1"/>
  <c r="Z1323" i="1"/>
  <c r="Y1323" i="1"/>
  <c r="X1323" i="1"/>
  <c r="W1323" i="1"/>
  <c r="V1323" i="1"/>
  <c r="U1323" i="1"/>
  <c r="T1323" i="1"/>
  <c r="S1323" i="1"/>
  <c r="Q1323" i="1"/>
  <c r="P1323" i="1"/>
  <c r="O1323" i="1"/>
  <c r="DD1322" i="1"/>
  <c r="DC1322" i="1"/>
  <c r="DB1322" i="1"/>
  <c r="DA1322" i="1"/>
  <c r="CZ1322" i="1"/>
  <c r="CY1322" i="1"/>
  <c r="CX1322" i="1"/>
  <c r="CW1322" i="1"/>
  <c r="CV1322" i="1"/>
  <c r="CU1322" i="1"/>
  <c r="CT1322" i="1"/>
  <c r="CS1322" i="1"/>
  <c r="CR1322" i="1"/>
  <c r="CQ1322" i="1"/>
  <c r="CP1322" i="1"/>
  <c r="CO1322" i="1"/>
  <c r="CN1322" i="1"/>
  <c r="CM1322" i="1"/>
  <c r="CL1322" i="1"/>
  <c r="CK1322" i="1"/>
  <c r="CJ1322" i="1"/>
  <c r="CI1322" i="1"/>
  <c r="CH1322" i="1"/>
  <c r="CG1322" i="1"/>
  <c r="CF1322" i="1"/>
  <c r="CE1322" i="1"/>
  <c r="CD1322" i="1"/>
  <c r="CC1322" i="1"/>
  <c r="CB1322" i="1"/>
  <c r="CA1322" i="1"/>
  <c r="BZ1322" i="1"/>
  <c r="BY1322" i="1"/>
  <c r="BX1322" i="1"/>
  <c r="BW1322" i="1"/>
  <c r="BV1322" i="1"/>
  <c r="BU1322" i="1"/>
  <c r="BT1322" i="1"/>
  <c r="BS1322" i="1"/>
  <c r="BR1322" i="1"/>
  <c r="BQ1322" i="1"/>
  <c r="BP1322" i="1"/>
  <c r="BO1322" i="1"/>
  <c r="BN1322" i="1"/>
  <c r="BM1322" i="1"/>
  <c r="BL1322" i="1"/>
  <c r="BK1322" i="1"/>
  <c r="BJ1322" i="1"/>
  <c r="BI1322" i="1"/>
  <c r="BH1322" i="1"/>
  <c r="BG1322" i="1"/>
  <c r="BF1322" i="1"/>
  <c r="BE1322" i="1"/>
  <c r="BD1322" i="1"/>
  <c r="BC1322" i="1"/>
  <c r="BB1322" i="1"/>
  <c r="BA1322" i="1"/>
  <c r="AZ1322" i="1"/>
  <c r="AY1322" i="1"/>
  <c r="AX1322" i="1"/>
  <c r="AW1322" i="1"/>
  <c r="AV1322" i="1"/>
  <c r="AU1322" i="1"/>
  <c r="AT1322" i="1"/>
  <c r="AS1322" i="1"/>
  <c r="AR1322" i="1"/>
  <c r="AQ1322" i="1"/>
  <c r="AP1322" i="1"/>
  <c r="AO1322" i="1"/>
  <c r="AN1322" i="1"/>
  <c r="AM1322" i="1"/>
  <c r="AL1322" i="1"/>
  <c r="AK1322" i="1"/>
  <c r="AJ1322" i="1"/>
  <c r="AI1322" i="1"/>
  <c r="AH1322" i="1"/>
  <c r="AG1322" i="1"/>
  <c r="AF1322" i="1"/>
  <c r="AE1322" i="1"/>
  <c r="AD1322" i="1"/>
  <c r="AC1322" i="1"/>
  <c r="AB1322" i="1"/>
  <c r="AA1322" i="1"/>
  <c r="Z1322" i="1"/>
  <c r="Y1322" i="1"/>
  <c r="X1322" i="1"/>
  <c r="W1322" i="1"/>
  <c r="V1322" i="1"/>
  <c r="U1322" i="1"/>
  <c r="T1322" i="1"/>
  <c r="S1322" i="1"/>
  <c r="Q1322" i="1"/>
  <c r="P1322" i="1"/>
  <c r="O1322" i="1"/>
  <c r="DD1321" i="1"/>
  <c r="DC1321" i="1"/>
  <c r="DB1321" i="1"/>
  <c r="DA1321" i="1"/>
  <c r="CZ1321" i="1"/>
  <c r="CY1321" i="1"/>
  <c r="CX1321" i="1"/>
  <c r="CW1321" i="1"/>
  <c r="CV1321" i="1"/>
  <c r="CU1321" i="1"/>
  <c r="CT1321" i="1"/>
  <c r="CS1321" i="1"/>
  <c r="CR1321" i="1"/>
  <c r="CQ1321" i="1"/>
  <c r="CP1321" i="1"/>
  <c r="CO1321" i="1"/>
  <c r="CN1321" i="1"/>
  <c r="CM1321" i="1"/>
  <c r="CL1321" i="1"/>
  <c r="CK1321" i="1"/>
  <c r="CJ1321" i="1"/>
  <c r="CI1321" i="1"/>
  <c r="CH1321" i="1"/>
  <c r="CG1321" i="1"/>
  <c r="CF1321" i="1"/>
  <c r="CE1321" i="1"/>
  <c r="CD1321" i="1"/>
  <c r="CC1321" i="1"/>
  <c r="CB1321" i="1"/>
  <c r="CA1321" i="1"/>
  <c r="BZ1321" i="1"/>
  <c r="BY1321" i="1"/>
  <c r="BX1321" i="1"/>
  <c r="BW1321" i="1"/>
  <c r="BV1321" i="1"/>
  <c r="BU1321" i="1"/>
  <c r="BT1321" i="1"/>
  <c r="BS1321" i="1"/>
  <c r="BR1321" i="1"/>
  <c r="BQ1321" i="1"/>
  <c r="BP1321" i="1"/>
  <c r="BO1321" i="1"/>
  <c r="BN1321" i="1"/>
  <c r="BM1321" i="1"/>
  <c r="BL1321" i="1"/>
  <c r="BK1321" i="1"/>
  <c r="BJ1321" i="1"/>
  <c r="BI1321" i="1"/>
  <c r="BH1321" i="1"/>
  <c r="BG1321" i="1"/>
  <c r="BF1321" i="1"/>
  <c r="BE1321" i="1"/>
  <c r="BD1321" i="1"/>
  <c r="BC1321" i="1"/>
  <c r="BB1321" i="1"/>
  <c r="BA1321" i="1"/>
  <c r="AZ1321" i="1"/>
  <c r="AY1321" i="1"/>
  <c r="AX1321" i="1"/>
  <c r="AW1321" i="1"/>
  <c r="AV1321" i="1"/>
  <c r="AU1321" i="1"/>
  <c r="AT1321" i="1"/>
  <c r="AS1321" i="1"/>
  <c r="AR1321" i="1"/>
  <c r="AQ1321" i="1"/>
  <c r="AP1321" i="1"/>
  <c r="AO1321" i="1"/>
  <c r="AN1321" i="1"/>
  <c r="AM1321" i="1"/>
  <c r="AL1321" i="1"/>
  <c r="AK1321" i="1"/>
  <c r="AJ1321" i="1"/>
  <c r="AI1321" i="1"/>
  <c r="AH1321" i="1"/>
  <c r="AG1321" i="1"/>
  <c r="AF1321" i="1"/>
  <c r="AE1321" i="1"/>
  <c r="AD1321" i="1"/>
  <c r="AC1321" i="1"/>
  <c r="AB1321" i="1"/>
  <c r="AA1321" i="1"/>
  <c r="Z1321" i="1"/>
  <c r="Y1321" i="1"/>
  <c r="X1321" i="1"/>
  <c r="W1321" i="1"/>
  <c r="V1321" i="1"/>
  <c r="U1321" i="1"/>
  <c r="T1321" i="1"/>
  <c r="S1321" i="1"/>
  <c r="Q1321" i="1"/>
  <c r="P1321" i="1"/>
  <c r="O1321" i="1"/>
  <c r="DD1320" i="1"/>
  <c r="DC1320" i="1"/>
  <c r="DB1320" i="1"/>
  <c r="DA1320" i="1"/>
  <c r="CZ1320" i="1"/>
  <c r="CY1320" i="1"/>
  <c r="CX1320" i="1"/>
  <c r="CW1320" i="1"/>
  <c r="CV1320" i="1"/>
  <c r="CU1320" i="1"/>
  <c r="CT1320" i="1"/>
  <c r="CS1320" i="1"/>
  <c r="CR1320" i="1"/>
  <c r="CQ1320" i="1"/>
  <c r="CP1320" i="1"/>
  <c r="CO1320" i="1"/>
  <c r="CN1320" i="1"/>
  <c r="CM1320" i="1"/>
  <c r="CL1320" i="1"/>
  <c r="CK1320" i="1"/>
  <c r="CJ1320" i="1"/>
  <c r="CI1320" i="1"/>
  <c r="CH1320" i="1"/>
  <c r="CG1320" i="1"/>
  <c r="CF1320" i="1"/>
  <c r="CE1320" i="1"/>
  <c r="CD1320" i="1"/>
  <c r="CC1320" i="1"/>
  <c r="CB1320" i="1"/>
  <c r="CA1320" i="1"/>
  <c r="BZ1320" i="1"/>
  <c r="BY1320" i="1"/>
  <c r="BX1320" i="1"/>
  <c r="BW1320" i="1"/>
  <c r="BV1320" i="1"/>
  <c r="BU1320" i="1"/>
  <c r="BT1320" i="1"/>
  <c r="BS1320" i="1"/>
  <c r="BR1320" i="1"/>
  <c r="BQ1320" i="1"/>
  <c r="BP1320" i="1"/>
  <c r="BO1320" i="1"/>
  <c r="BN1320" i="1"/>
  <c r="BM1320" i="1"/>
  <c r="BL1320" i="1"/>
  <c r="BK1320" i="1"/>
  <c r="BJ1320" i="1"/>
  <c r="BI1320" i="1"/>
  <c r="BH1320" i="1"/>
  <c r="BG1320" i="1"/>
  <c r="BF1320" i="1"/>
  <c r="BE1320" i="1"/>
  <c r="BD1320" i="1"/>
  <c r="BC1320" i="1"/>
  <c r="BB1320" i="1"/>
  <c r="BA1320" i="1"/>
  <c r="AZ1320" i="1"/>
  <c r="AY1320" i="1"/>
  <c r="AX1320" i="1"/>
  <c r="AW1320" i="1"/>
  <c r="AV1320" i="1"/>
  <c r="AU1320" i="1"/>
  <c r="AT1320" i="1"/>
  <c r="AS1320" i="1"/>
  <c r="AR1320" i="1"/>
  <c r="AQ1320" i="1"/>
  <c r="AP1320" i="1"/>
  <c r="AO1320" i="1"/>
  <c r="AN1320" i="1"/>
  <c r="AM1320" i="1"/>
  <c r="AL1320" i="1"/>
  <c r="AK1320" i="1"/>
  <c r="AJ1320" i="1"/>
  <c r="AI1320" i="1"/>
  <c r="AH1320" i="1"/>
  <c r="AG1320" i="1"/>
  <c r="AF1320" i="1"/>
  <c r="AE1320" i="1"/>
  <c r="AD1320" i="1"/>
  <c r="AC1320" i="1"/>
  <c r="AB1320" i="1"/>
  <c r="AA1320" i="1"/>
  <c r="Z1320" i="1"/>
  <c r="Y1320" i="1"/>
  <c r="X1320" i="1"/>
  <c r="W1320" i="1"/>
  <c r="V1320" i="1"/>
  <c r="U1320" i="1"/>
  <c r="T1320" i="1"/>
  <c r="S1320" i="1"/>
  <c r="Q1320" i="1"/>
  <c r="P1320" i="1"/>
  <c r="O1320" i="1"/>
  <c r="DD1319" i="1"/>
  <c r="DC1319" i="1"/>
  <c r="DB1319" i="1"/>
  <c r="DA1319" i="1"/>
  <c r="CZ1319" i="1"/>
  <c r="CY1319" i="1"/>
  <c r="CX1319" i="1"/>
  <c r="CW1319" i="1"/>
  <c r="CV1319" i="1"/>
  <c r="CU1319" i="1"/>
  <c r="CT1319" i="1"/>
  <c r="CS1319" i="1"/>
  <c r="CR1319" i="1"/>
  <c r="CQ1319" i="1"/>
  <c r="CP1319" i="1"/>
  <c r="CO1319" i="1"/>
  <c r="CN1319" i="1"/>
  <c r="CM1319" i="1"/>
  <c r="CL1319" i="1"/>
  <c r="CK1319" i="1"/>
  <c r="CJ1319" i="1"/>
  <c r="CI1319" i="1"/>
  <c r="CH1319" i="1"/>
  <c r="CG1319" i="1"/>
  <c r="CF1319" i="1"/>
  <c r="CE1319" i="1"/>
  <c r="CD1319" i="1"/>
  <c r="CC1319" i="1"/>
  <c r="CB1319" i="1"/>
  <c r="CA1319" i="1"/>
  <c r="BZ1319" i="1"/>
  <c r="BY1319" i="1"/>
  <c r="BX1319" i="1"/>
  <c r="BW1319" i="1"/>
  <c r="BV1319" i="1"/>
  <c r="BU1319" i="1"/>
  <c r="BT1319" i="1"/>
  <c r="BS1319" i="1"/>
  <c r="BR1319" i="1"/>
  <c r="BQ1319" i="1"/>
  <c r="BP1319" i="1"/>
  <c r="BO1319" i="1"/>
  <c r="BN1319" i="1"/>
  <c r="BM1319" i="1"/>
  <c r="BL1319" i="1"/>
  <c r="BK1319" i="1"/>
  <c r="BJ1319" i="1"/>
  <c r="BI1319" i="1"/>
  <c r="BH1319" i="1"/>
  <c r="BG1319" i="1"/>
  <c r="BF1319" i="1"/>
  <c r="BE1319" i="1"/>
  <c r="BD1319" i="1"/>
  <c r="BC1319" i="1"/>
  <c r="BB1319" i="1"/>
  <c r="BA1319" i="1"/>
  <c r="AZ1319" i="1"/>
  <c r="AY1319" i="1"/>
  <c r="AX1319" i="1"/>
  <c r="AW1319" i="1"/>
  <c r="AV1319" i="1"/>
  <c r="AU1319" i="1"/>
  <c r="AT1319" i="1"/>
  <c r="AS1319" i="1"/>
  <c r="AR1319" i="1"/>
  <c r="AQ1319" i="1"/>
  <c r="AP1319" i="1"/>
  <c r="AO1319" i="1"/>
  <c r="AN1319" i="1"/>
  <c r="AM1319" i="1"/>
  <c r="AL1319" i="1"/>
  <c r="AK1319" i="1"/>
  <c r="AJ1319" i="1"/>
  <c r="AI1319" i="1"/>
  <c r="AH1319" i="1"/>
  <c r="AG1319" i="1"/>
  <c r="AF1319" i="1"/>
  <c r="AE1319" i="1"/>
  <c r="AD1319" i="1"/>
  <c r="AC1319" i="1"/>
  <c r="AB1319" i="1"/>
  <c r="AA1319" i="1"/>
  <c r="Z1319" i="1"/>
  <c r="Y1319" i="1"/>
  <c r="X1319" i="1"/>
  <c r="W1319" i="1"/>
  <c r="V1319" i="1"/>
  <c r="U1319" i="1"/>
  <c r="T1319" i="1"/>
  <c r="S1319" i="1"/>
  <c r="Q1319" i="1"/>
  <c r="P1319" i="1"/>
  <c r="O1319" i="1"/>
  <c r="DD1318" i="1"/>
  <c r="DC1318" i="1"/>
  <c r="DB1318" i="1"/>
  <c r="DA1318" i="1"/>
  <c r="CZ1318" i="1"/>
  <c r="CY1318" i="1"/>
  <c r="CX1318" i="1"/>
  <c r="CW1318" i="1"/>
  <c r="CV1318" i="1"/>
  <c r="CU1318" i="1"/>
  <c r="CT1318" i="1"/>
  <c r="CS1318" i="1"/>
  <c r="CR1318" i="1"/>
  <c r="CQ1318" i="1"/>
  <c r="CP1318" i="1"/>
  <c r="CO1318" i="1"/>
  <c r="CN1318" i="1"/>
  <c r="CM1318" i="1"/>
  <c r="CL1318" i="1"/>
  <c r="CK1318" i="1"/>
  <c r="CJ1318" i="1"/>
  <c r="CI1318" i="1"/>
  <c r="CH1318" i="1"/>
  <c r="CG1318" i="1"/>
  <c r="CF1318" i="1"/>
  <c r="CE1318" i="1"/>
  <c r="CD1318" i="1"/>
  <c r="CC1318" i="1"/>
  <c r="CB1318" i="1"/>
  <c r="CA1318" i="1"/>
  <c r="BZ1318" i="1"/>
  <c r="BY1318" i="1"/>
  <c r="BX1318" i="1"/>
  <c r="BW1318" i="1"/>
  <c r="BV1318" i="1"/>
  <c r="BU1318" i="1"/>
  <c r="BT1318" i="1"/>
  <c r="BS1318" i="1"/>
  <c r="BR1318" i="1"/>
  <c r="BQ1318" i="1"/>
  <c r="BP1318" i="1"/>
  <c r="BO1318" i="1"/>
  <c r="BN1318" i="1"/>
  <c r="BM1318" i="1"/>
  <c r="BL1318" i="1"/>
  <c r="BK1318" i="1"/>
  <c r="BJ1318" i="1"/>
  <c r="BI1318" i="1"/>
  <c r="BH1318" i="1"/>
  <c r="BG1318" i="1"/>
  <c r="BF1318" i="1"/>
  <c r="BE1318" i="1"/>
  <c r="BD1318" i="1"/>
  <c r="BC1318" i="1"/>
  <c r="BB1318" i="1"/>
  <c r="BA1318" i="1"/>
  <c r="AZ1318" i="1"/>
  <c r="AY1318" i="1"/>
  <c r="AX1318" i="1"/>
  <c r="AW1318" i="1"/>
  <c r="AV1318" i="1"/>
  <c r="AU1318" i="1"/>
  <c r="AT1318" i="1"/>
  <c r="AS1318" i="1"/>
  <c r="AR1318" i="1"/>
  <c r="AQ1318" i="1"/>
  <c r="AP1318" i="1"/>
  <c r="AO1318" i="1"/>
  <c r="AN1318" i="1"/>
  <c r="AM1318" i="1"/>
  <c r="AL1318" i="1"/>
  <c r="AK1318" i="1"/>
  <c r="AJ1318" i="1"/>
  <c r="AI1318" i="1"/>
  <c r="AH1318" i="1"/>
  <c r="AG1318" i="1"/>
  <c r="AF1318" i="1"/>
  <c r="AE1318" i="1"/>
  <c r="AD1318" i="1"/>
  <c r="AC1318" i="1"/>
  <c r="AB1318" i="1"/>
  <c r="AA1318" i="1"/>
  <c r="Z1318" i="1"/>
  <c r="Y1318" i="1"/>
  <c r="X1318" i="1"/>
  <c r="W1318" i="1"/>
  <c r="V1318" i="1"/>
  <c r="U1318" i="1"/>
  <c r="T1318" i="1"/>
  <c r="S1318" i="1"/>
  <c r="Q1318" i="1"/>
  <c r="P1318" i="1"/>
  <c r="O1318" i="1"/>
  <c r="DD1317" i="1"/>
  <c r="DC1317" i="1"/>
  <c r="DB1317" i="1"/>
  <c r="DA1317" i="1"/>
  <c r="CZ1317" i="1"/>
  <c r="CY1317" i="1"/>
  <c r="CX1317" i="1"/>
  <c r="CW1317" i="1"/>
  <c r="CV1317" i="1"/>
  <c r="CU1317" i="1"/>
  <c r="CT1317" i="1"/>
  <c r="CS1317" i="1"/>
  <c r="CR1317" i="1"/>
  <c r="CQ1317" i="1"/>
  <c r="CP1317" i="1"/>
  <c r="CO1317" i="1"/>
  <c r="CN1317" i="1"/>
  <c r="CM1317" i="1"/>
  <c r="CL1317" i="1"/>
  <c r="CK1317" i="1"/>
  <c r="CJ1317" i="1"/>
  <c r="CI1317" i="1"/>
  <c r="CH1317" i="1"/>
  <c r="CG1317" i="1"/>
  <c r="CF1317" i="1"/>
  <c r="CE1317" i="1"/>
  <c r="CD1317" i="1"/>
  <c r="CC1317" i="1"/>
  <c r="CB1317" i="1"/>
  <c r="CA1317" i="1"/>
  <c r="BZ1317" i="1"/>
  <c r="BY1317" i="1"/>
  <c r="BX1317" i="1"/>
  <c r="BW1317" i="1"/>
  <c r="BV1317" i="1"/>
  <c r="BU1317" i="1"/>
  <c r="BT1317" i="1"/>
  <c r="BS1317" i="1"/>
  <c r="BR1317" i="1"/>
  <c r="BQ1317" i="1"/>
  <c r="BP1317" i="1"/>
  <c r="BO1317" i="1"/>
  <c r="BN1317" i="1"/>
  <c r="BM1317" i="1"/>
  <c r="BL1317" i="1"/>
  <c r="BK1317" i="1"/>
  <c r="BJ1317" i="1"/>
  <c r="BI1317" i="1"/>
  <c r="BH1317" i="1"/>
  <c r="BG1317" i="1"/>
  <c r="BF1317" i="1"/>
  <c r="BE1317" i="1"/>
  <c r="BD1317" i="1"/>
  <c r="BC1317" i="1"/>
  <c r="BB1317" i="1"/>
  <c r="BA1317" i="1"/>
  <c r="AZ1317" i="1"/>
  <c r="AY1317" i="1"/>
  <c r="AX1317" i="1"/>
  <c r="AW1317" i="1"/>
  <c r="AV1317" i="1"/>
  <c r="AU1317" i="1"/>
  <c r="AT1317" i="1"/>
  <c r="AS1317" i="1"/>
  <c r="AR1317" i="1"/>
  <c r="AQ1317" i="1"/>
  <c r="AP1317" i="1"/>
  <c r="AO1317" i="1"/>
  <c r="AN1317" i="1"/>
  <c r="AM1317" i="1"/>
  <c r="AL1317" i="1"/>
  <c r="AK1317" i="1"/>
  <c r="AJ1317" i="1"/>
  <c r="AI1317" i="1"/>
  <c r="AH1317" i="1"/>
  <c r="AG1317" i="1"/>
  <c r="AF1317" i="1"/>
  <c r="AE1317" i="1"/>
  <c r="AD1317" i="1"/>
  <c r="AC1317" i="1"/>
  <c r="AB1317" i="1"/>
  <c r="AA1317" i="1"/>
  <c r="Z1317" i="1"/>
  <c r="Y1317" i="1"/>
  <c r="X1317" i="1"/>
  <c r="W1317" i="1"/>
  <c r="V1317" i="1"/>
  <c r="U1317" i="1"/>
  <c r="T1317" i="1"/>
  <c r="S1317" i="1"/>
  <c r="Q1317" i="1"/>
  <c r="P1317" i="1"/>
  <c r="O1317" i="1"/>
  <c r="DD1316" i="1"/>
  <c r="DC1316" i="1"/>
  <c r="DB1316" i="1"/>
  <c r="DA1316" i="1"/>
  <c r="CZ1316" i="1"/>
  <c r="CY1316" i="1"/>
  <c r="CX1316" i="1"/>
  <c r="CW1316" i="1"/>
  <c r="CV1316" i="1"/>
  <c r="CU1316" i="1"/>
  <c r="CT1316" i="1"/>
  <c r="CS1316" i="1"/>
  <c r="CR1316" i="1"/>
  <c r="CQ1316" i="1"/>
  <c r="CP1316" i="1"/>
  <c r="CO1316" i="1"/>
  <c r="CN1316" i="1"/>
  <c r="CM1316" i="1"/>
  <c r="CL1316" i="1"/>
  <c r="CK1316" i="1"/>
  <c r="CJ1316" i="1"/>
  <c r="CI1316" i="1"/>
  <c r="CH1316" i="1"/>
  <c r="CG1316" i="1"/>
  <c r="CF1316" i="1"/>
  <c r="CE1316" i="1"/>
  <c r="CD1316" i="1"/>
  <c r="CC1316" i="1"/>
  <c r="CB1316" i="1"/>
  <c r="CA1316" i="1"/>
  <c r="BZ1316" i="1"/>
  <c r="BY1316" i="1"/>
  <c r="BX1316" i="1"/>
  <c r="BW1316" i="1"/>
  <c r="BV1316" i="1"/>
  <c r="BU1316" i="1"/>
  <c r="BT1316" i="1"/>
  <c r="BS1316" i="1"/>
  <c r="BR1316" i="1"/>
  <c r="BQ1316" i="1"/>
  <c r="BP1316" i="1"/>
  <c r="BO1316" i="1"/>
  <c r="BN1316" i="1"/>
  <c r="BM1316" i="1"/>
  <c r="BL1316" i="1"/>
  <c r="BK1316" i="1"/>
  <c r="BJ1316" i="1"/>
  <c r="BI1316" i="1"/>
  <c r="BH1316" i="1"/>
  <c r="BG1316" i="1"/>
  <c r="BF1316" i="1"/>
  <c r="BE1316" i="1"/>
  <c r="BD1316" i="1"/>
  <c r="BC1316" i="1"/>
  <c r="BB1316" i="1"/>
  <c r="BA1316" i="1"/>
  <c r="AZ1316" i="1"/>
  <c r="AY1316" i="1"/>
  <c r="AX1316" i="1"/>
  <c r="AW1316" i="1"/>
  <c r="AV1316" i="1"/>
  <c r="AU1316" i="1"/>
  <c r="AT1316" i="1"/>
  <c r="AS1316" i="1"/>
  <c r="AR1316" i="1"/>
  <c r="AQ1316" i="1"/>
  <c r="AP1316" i="1"/>
  <c r="AO1316" i="1"/>
  <c r="AN1316" i="1"/>
  <c r="AM1316" i="1"/>
  <c r="AL1316" i="1"/>
  <c r="AK1316" i="1"/>
  <c r="AJ1316" i="1"/>
  <c r="AI1316" i="1"/>
  <c r="AH1316" i="1"/>
  <c r="AG1316" i="1"/>
  <c r="AF1316" i="1"/>
  <c r="AE1316" i="1"/>
  <c r="AD1316" i="1"/>
  <c r="AC1316" i="1"/>
  <c r="AB1316" i="1"/>
  <c r="AA1316" i="1"/>
  <c r="Z1316" i="1"/>
  <c r="Y1316" i="1"/>
  <c r="X1316" i="1"/>
  <c r="W1316" i="1"/>
  <c r="V1316" i="1"/>
  <c r="U1316" i="1"/>
  <c r="T1316" i="1"/>
  <c r="S1316" i="1"/>
  <c r="Q1316" i="1"/>
  <c r="P1316" i="1"/>
  <c r="O1316" i="1"/>
  <c r="DD1315" i="1"/>
  <c r="DC1315" i="1"/>
  <c r="DB1315" i="1"/>
  <c r="DA1315" i="1"/>
  <c r="CZ1315" i="1"/>
  <c r="CY1315" i="1"/>
  <c r="CX1315" i="1"/>
  <c r="CW1315" i="1"/>
  <c r="CV1315" i="1"/>
  <c r="CU1315" i="1"/>
  <c r="CT1315" i="1"/>
  <c r="CS1315" i="1"/>
  <c r="CR1315" i="1"/>
  <c r="CQ1315" i="1"/>
  <c r="CP1315" i="1"/>
  <c r="CO1315" i="1"/>
  <c r="CN1315" i="1"/>
  <c r="CM1315" i="1"/>
  <c r="CL1315" i="1"/>
  <c r="CK1315" i="1"/>
  <c r="CJ1315" i="1"/>
  <c r="CI1315" i="1"/>
  <c r="CH1315" i="1"/>
  <c r="CG1315" i="1"/>
  <c r="CF1315" i="1"/>
  <c r="CE1315" i="1"/>
  <c r="CD1315" i="1"/>
  <c r="CC1315" i="1"/>
  <c r="CB1315" i="1"/>
  <c r="CA1315" i="1"/>
  <c r="BZ1315" i="1"/>
  <c r="BY1315" i="1"/>
  <c r="BX1315" i="1"/>
  <c r="BW1315" i="1"/>
  <c r="BV1315" i="1"/>
  <c r="BU1315" i="1"/>
  <c r="BT1315" i="1"/>
  <c r="BS1315" i="1"/>
  <c r="BR1315" i="1"/>
  <c r="BQ1315" i="1"/>
  <c r="BP1315" i="1"/>
  <c r="BO1315" i="1"/>
  <c r="BN1315" i="1"/>
  <c r="BM1315" i="1"/>
  <c r="BL1315" i="1"/>
  <c r="BK1315" i="1"/>
  <c r="BJ1315" i="1"/>
  <c r="BI1315" i="1"/>
  <c r="BH1315" i="1"/>
  <c r="BG1315" i="1"/>
  <c r="BF1315" i="1"/>
  <c r="BE1315" i="1"/>
  <c r="BD1315" i="1"/>
  <c r="BC1315" i="1"/>
  <c r="BB1315" i="1"/>
  <c r="BA1315" i="1"/>
  <c r="AZ1315" i="1"/>
  <c r="AY1315" i="1"/>
  <c r="AX1315" i="1"/>
  <c r="AW1315" i="1"/>
  <c r="AV1315" i="1"/>
  <c r="AU1315" i="1"/>
  <c r="AT1315" i="1"/>
  <c r="AS1315" i="1"/>
  <c r="AR1315" i="1"/>
  <c r="AQ1315" i="1"/>
  <c r="AP1315" i="1"/>
  <c r="AO1315" i="1"/>
  <c r="AN1315" i="1"/>
  <c r="AM1315" i="1"/>
  <c r="AL1315" i="1"/>
  <c r="AK1315" i="1"/>
  <c r="AJ1315" i="1"/>
  <c r="AI1315" i="1"/>
  <c r="AH1315" i="1"/>
  <c r="AG1315" i="1"/>
  <c r="AF1315" i="1"/>
  <c r="AE1315" i="1"/>
  <c r="AD1315" i="1"/>
  <c r="AC1315" i="1"/>
  <c r="AB1315" i="1"/>
  <c r="AA1315" i="1"/>
  <c r="Z1315" i="1"/>
  <c r="Y1315" i="1"/>
  <c r="X1315" i="1"/>
  <c r="W1315" i="1"/>
  <c r="V1315" i="1"/>
  <c r="U1315" i="1"/>
  <c r="T1315" i="1"/>
  <c r="S1315" i="1"/>
  <c r="Q1315" i="1"/>
  <c r="P1315" i="1"/>
  <c r="O1315" i="1"/>
  <c r="DD1314" i="1"/>
  <c r="DC1314" i="1"/>
  <c r="DB1314" i="1"/>
  <c r="DA1314" i="1"/>
  <c r="CZ1314" i="1"/>
  <c r="CY1314" i="1"/>
  <c r="CX1314" i="1"/>
  <c r="CW1314" i="1"/>
  <c r="CV1314" i="1"/>
  <c r="CU1314" i="1"/>
  <c r="CT1314" i="1"/>
  <c r="CS1314" i="1"/>
  <c r="CR1314" i="1"/>
  <c r="CQ1314" i="1"/>
  <c r="CP1314" i="1"/>
  <c r="CO1314" i="1"/>
  <c r="CN1314" i="1"/>
  <c r="CM1314" i="1"/>
  <c r="CL1314" i="1"/>
  <c r="CK1314" i="1"/>
  <c r="CJ1314" i="1"/>
  <c r="CI1314" i="1"/>
  <c r="CH1314" i="1"/>
  <c r="CG1314" i="1"/>
  <c r="CF1314" i="1"/>
  <c r="CE1314" i="1"/>
  <c r="CD1314" i="1"/>
  <c r="CC1314" i="1"/>
  <c r="CB1314" i="1"/>
  <c r="CA1314" i="1"/>
  <c r="BZ1314" i="1"/>
  <c r="BY1314" i="1"/>
  <c r="BX1314" i="1"/>
  <c r="BW1314" i="1"/>
  <c r="BV1314" i="1"/>
  <c r="BU1314" i="1"/>
  <c r="BT1314" i="1"/>
  <c r="BS1314" i="1"/>
  <c r="BR1314" i="1"/>
  <c r="BQ1314" i="1"/>
  <c r="BP1314" i="1"/>
  <c r="BO1314" i="1"/>
  <c r="BN1314" i="1"/>
  <c r="BM1314" i="1"/>
  <c r="BL1314" i="1"/>
  <c r="BK1314" i="1"/>
  <c r="BJ1314" i="1"/>
  <c r="BI1314" i="1"/>
  <c r="BH1314" i="1"/>
  <c r="BG1314" i="1"/>
  <c r="BF1314" i="1"/>
  <c r="BE1314" i="1"/>
  <c r="BD1314" i="1"/>
  <c r="BC1314" i="1"/>
  <c r="BB1314" i="1"/>
  <c r="BA1314" i="1"/>
  <c r="AZ1314" i="1"/>
  <c r="AY1314" i="1"/>
  <c r="AX1314" i="1"/>
  <c r="AW1314" i="1"/>
  <c r="AV1314" i="1"/>
  <c r="AU1314" i="1"/>
  <c r="AT1314" i="1"/>
  <c r="AS1314" i="1"/>
  <c r="AR1314" i="1"/>
  <c r="AQ1314" i="1"/>
  <c r="AP1314" i="1"/>
  <c r="AO1314" i="1"/>
  <c r="AN1314" i="1"/>
  <c r="AM1314" i="1"/>
  <c r="AL1314" i="1"/>
  <c r="AK1314" i="1"/>
  <c r="AJ1314" i="1"/>
  <c r="AI1314" i="1"/>
  <c r="AH1314" i="1"/>
  <c r="AG1314" i="1"/>
  <c r="AF1314" i="1"/>
  <c r="AE1314" i="1"/>
  <c r="AD1314" i="1"/>
  <c r="AC1314" i="1"/>
  <c r="AB1314" i="1"/>
  <c r="AA1314" i="1"/>
  <c r="Z1314" i="1"/>
  <c r="Y1314" i="1"/>
  <c r="X1314" i="1"/>
  <c r="W1314" i="1"/>
  <c r="V1314" i="1"/>
  <c r="U1314" i="1"/>
  <c r="T1314" i="1"/>
  <c r="S1314" i="1"/>
  <c r="Q1314" i="1"/>
  <c r="P1314" i="1"/>
  <c r="O1314" i="1"/>
  <c r="DD1313" i="1"/>
  <c r="DC1313" i="1"/>
  <c r="DB1313" i="1"/>
  <c r="DA1313" i="1"/>
  <c r="CZ1313" i="1"/>
  <c r="CY1313" i="1"/>
  <c r="CX1313" i="1"/>
  <c r="CW1313" i="1"/>
  <c r="CV1313" i="1"/>
  <c r="CU1313" i="1"/>
  <c r="CT1313" i="1"/>
  <c r="CS1313" i="1"/>
  <c r="CR1313" i="1"/>
  <c r="CQ1313" i="1"/>
  <c r="CP1313" i="1"/>
  <c r="CO1313" i="1"/>
  <c r="CN1313" i="1"/>
  <c r="CM1313" i="1"/>
  <c r="CL1313" i="1"/>
  <c r="CK1313" i="1"/>
  <c r="CJ1313" i="1"/>
  <c r="CI1313" i="1"/>
  <c r="CH1313" i="1"/>
  <c r="CG1313" i="1"/>
  <c r="CF1313" i="1"/>
  <c r="CE1313" i="1"/>
  <c r="CD1313" i="1"/>
  <c r="CC1313" i="1"/>
  <c r="CB1313" i="1"/>
  <c r="CA1313" i="1"/>
  <c r="BZ1313" i="1"/>
  <c r="BY1313" i="1"/>
  <c r="BX1313" i="1"/>
  <c r="BW1313" i="1"/>
  <c r="BV1313" i="1"/>
  <c r="BU1313" i="1"/>
  <c r="BT1313" i="1"/>
  <c r="BS1313" i="1"/>
  <c r="BR1313" i="1"/>
  <c r="BQ1313" i="1"/>
  <c r="BP1313" i="1"/>
  <c r="BO1313" i="1"/>
  <c r="BN1313" i="1"/>
  <c r="BM1313" i="1"/>
  <c r="BL1313" i="1"/>
  <c r="BK1313" i="1"/>
  <c r="BJ1313" i="1"/>
  <c r="BI1313" i="1"/>
  <c r="BH1313" i="1"/>
  <c r="BG1313" i="1"/>
  <c r="BF1313" i="1"/>
  <c r="BE1313" i="1"/>
  <c r="BD1313" i="1"/>
  <c r="BC1313" i="1"/>
  <c r="BB1313" i="1"/>
  <c r="BA1313" i="1"/>
  <c r="AZ1313" i="1"/>
  <c r="AY1313" i="1"/>
  <c r="AX1313" i="1"/>
  <c r="AW1313" i="1"/>
  <c r="AV1313" i="1"/>
  <c r="AU1313" i="1"/>
  <c r="AT1313" i="1"/>
  <c r="AS1313" i="1"/>
  <c r="AR1313" i="1"/>
  <c r="AQ1313" i="1"/>
  <c r="AP1313" i="1"/>
  <c r="AO1313" i="1"/>
  <c r="AN1313" i="1"/>
  <c r="AM1313" i="1"/>
  <c r="AL1313" i="1"/>
  <c r="AK1313" i="1"/>
  <c r="AJ1313" i="1"/>
  <c r="AI1313" i="1"/>
  <c r="AH1313" i="1"/>
  <c r="AG1313" i="1"/>
  <c r="AF1313" i="1"/>
  <c r="AE1313" i="1"/>
  <c r="AD1313" i="1"/>
  <c r="AC1313" i="1"/>
  <c r="AB1313" i="1"/>
  <c r="AA1313" i="1"/>
  <c r="Z1313" i="1"/>
  <c r="Y1313" i="1"/>
  <c r="X1313" i="1"/>
  <c r="W1313" i="1"/>
  <c r="V1313" i="1"/>
  <c r="U1313" i="1"/>
  <c r="T1313" i="1"/>
  <c r="S1313" i="1"/>
  <c r="Q1313" i="1"/>
  <c r="P1313" i="1"/>
  <c r="O1313" i="1"/>
  <c r="DD1312" i="1"/>
  <c r="DC1312" i="1"/>
  <c r="DB1312" i="1"/>
  <c r="DA1312" i="1"/>
  <c r="CZ1312" i="1"/>
  <c r="CY1312" i="1"/>
  <c r="CX1312" i="1"/>
  <c r="CW1312" i="1"/>
  <c r="CV1312" i="1"/>
  <c r="CU1312" i="1"/>
  <c r="CT1312" i="1"/>
  <c r="CS1312" i="1"/>
  <c r="CR1312" i="1"/>
  <c r="CQ1312" i="1"/>
  <c r="CP1312" i="1"/>
  <c r="CO1312" i="1"/>
  <c r="CN1312" i="1"/>
  <c r="CM1312" i="1"/>
  <c r="CL1312" i="1"/>
  <c r="CK1312" i="1"/>
  <c r="CJ1312" i="1"/>
  <c r="CI1312" i="1"/>
  <c r="CH1312" i="1"/>
  <c r="CG1312" i="1"/>
  <c r="CF1312" i="1"/>
  <c r="CE1312" i="1"/>
  <c r="CD1312" i="1"/>
  <c r="CC1312" i="1"/>
  <c r="CB1312" i="1"/>
  <c r="CA1312" i="1"/>
  <c r="BZ1312" i="1"/>
  <c r="BY1312" i="1"/>
  <c r="BX1312" i="1"/>
  <c r="BW1312" i="1"/>
  <c r="BV1312" i="1"/>
  <c r="BU1312" i="1"/>
  <c r="BT1312" i="1"/>
  <c r="BS1312" i="1"/>
  <c r="BR1312" i="1"/>
  <c r="BQ1312" i="1"/>
  <c r="BP1312" i="1"/>
  <c r="BO1312" i="1"/>
  <c r="BN1312" i="1"/>
  <c r="BM1312" i="1"/>
  <c r="BL1312" i="1"/>
  <c r="BK1312" i="1"/>
  <c r="BJ1312" i="1"/>
  <c r="BI1312" i="1"/>
  <c r="BH1312" i="1"/>
  <c r="BG1312" i="1"/>
  <c r="BF1312" i="1"/>
  <c r="BE1312" i="1"/>
  <c r="BD1312" i="1"/>
  <c r="BC1312" i="1"/>
  <c r="BB1312" i="1"/>
  <c r="BA1312" i="1"/>
  <c r="AZ1312" i="1"/>
  <c r="AY1312" i="1"/>
  <c r="AX1312" i="1"/>
  <c r="AW1312" i="1"/>
  <c r="AV1312" i="1"/>
  <c r="AU1312" i="1"/>
  <c r="AT1312" i="1"/>
  <c r="AS1312" i="1"/>
  <c r="AR1312" i="1"/>
  <c r="AQ1312" i="1"/>
  <c r="AP1312" i="1"/>
  <c r="AO1312" i="1"/>
  <c r="AN1312" i="1"/>
  <c r="AM1312" i="1"/>
  <c r="AL1312" i="1"/>
  <c r="AK1312" i="1"/>
  <c r="AJ1312" i="1"/>
  <c r="AI1312" i="1"/>
  <c r="AH1312" i="1"/>
  <c r="AG1312" i="1"/>
  <c r="AF1312" i="1"/>
  <c r="AE1312" i="1"/>
  <c r="AD1312" i="1"/>
  <c r="AC1312" i="1"/>
  <c r="AB1312" i="1"/>
  <c r="AA1312" i="1"/>
  <c r="Z1312" i="1"/>
  <c r="Y1312" i="1"/>
  <c r="X1312" i="1"/>
  <c r="W1312" i="1"/>
  <c r="V1312" i="1"/>
  <c r="U1312" i="1"/>
  <c r="T1312" i="1"/>
  <c r="S1312" i="1"/>
  <c r="Q1312" i="1"/>
  <c r="P1312" i="1"/>
  <c r="O1312" i="1"/>
  <c r="DD1346" i="1"/>
  <c r="DC1346" i="1"/>
  <c r="DB1346" i="1"/>
  <c r="DA1346" i="1"/>
  <c r="CZ1346" i="1"/>
  <c r="CY1346" i="1"/>
  <c r="CX1346" i="1"/>
  <c r="CW1346" i="1"/>
  <c r="CV1346" i="1"/>
  <c r="CU1346" i="1"/>
  <c r="CT1346" i="1"/>
  <c r="CS1346" i="1"/>
  <c r="CR1346" i="1"/>
  <c r="CQ1346" i="1"/>
  <c r="CP1346" i="1"/>
  <c r="CO1346" i="1"/>
  <c r="CN1346" i="1"/>
  <c r="CM1346" i="1"/>
  <c r="CL1346" i="1"/>
  <c r="CK1346" i="1"/>
  <c r="CJ1346" i="1"/>
  <c r="CI1346" i="1"/>
  <c r="CH1346" i="1"/>
  <c r="CG1346" i="1"/>
  <c r="CF1346" i="1"/>
  <c r="CE1346" i="1"/>
  <c r="CD1346" i="1"/>
  <c r="CC1346" i="1"/>
  <c r="CB1346" i="1"/>
  <c r="CA1346" i="1"/>
  <c r="BZ1346" i="1"/>
  <c r="BY1346" i="1"/>
  <c r="BX1346" i="1"/>
  <c r="BW1346" i="1"/>
  <c r="BV1346" i="1"/>
  <c r="BU1346" i="1"/>
  <c r="BT1346" i="1"/>
  <c r="BS1346" i="1"/>
  <c r="BR1346" i="1"/>
  <c r="BQ1346" i="1"/>
  <c r="BP1346" i="1"/>
  <c r="BO1346" i="1"/>
  <c r="BN1346" i="1"/>
  <c r="BM1346" i="1"/>
  <c r="BL1346" i="1"/>
  <c r="BK1346" i="1"/>
  <c r="BJ1346" i="1"/>
  <c r="BI1346" i="1"/>
  <c r="BH1346" i="1"/>
  <c r="BG1346" i="1"/>
  <c r="BF1346" i="1"/>
  <c r="BE1346" i="1"/>
  <c r="BD1346" i="1"/>
  <c r="BC1346" i="1"/>
  <c r="BB1346" i="1"/>
  <c r="BA1346" i="1"/>
  <c r="AZ1346" i="1"/>
  <c r="AY1346" i="1"/>
  <c r="AX1346" i="1"/>
  <c r="AW1346" i="1"/>
  <c r="AV1346" i="1"/>
  <c r="AU1346" i="1"/>
  <c r="AT1346" i="1"/>
  <c r="AS1346" i="1"/>
  <c r="AR1346" i="1"/>
  <c r="AQ1346" i="1"/>
  <c r="AP1346" i="1"/>
  <c r="AO1346" i="1"/>
  <c r="AN1346" i="1"/>
  <c r="AM1346" i="1"/>
  <c r="AL1346" i="1"/>
  <c r="AK1346" i="1"/>
  <c r="AJ1346" i="1"/>
  <c r="AI1346" i="1"/>
  <c r="AH1346" i="1"/>
  <c r="AG1346" i="1"/>
  <c r="AF1346" i="1"/>
  <c r="AE1346" i="1"/>
  <c r="AD1346" i="1"/>
  <c r="AC1346" i="1"/>
  <c r="AB1346" i="1"/>
  <c r="AA1346" i="1"/>
  <c r="Z1346" i="1"/>
  <c r="Y1346" i="1"/>
  <c r="X1346" i="1"/>
  <c r="W1346" i="1"/>
  <c r="V1346" i="1"/>
  <c r="U1346" i="1"/>
  <c r="T1346" i="1"/>
  <c r="S1346" i="1"/>
  <c r="Q1346" i="1"/>
  <c r="P1346" i="1"/>
  <c r="O1346" i="1"/>
  <c r="DD1306" i="1"/>
  <c r="DC1306" i="1"/>
  <c r="DB1306" i="1"/>
  <c r="DA1306" i="1"/>
  <c r="CZ1306" i="1"/>
  <c r="CY1306" i="1"/>
  <c r="CX1306" i="1"/>
  <c r="CW1306" i="1"/>
  <c r="CV1306" i="1"/>
  <c r="CU1306" i="1"/>
  <c r="CT1306" i="1"/>
  <c r="CS1306" i="1"/>
  <c r="CR1306" i="1"/>
  <c r="CQ1306" i="1"/>
  <c r="CP1306" i="1"/>
  <c r="CO1306" i="1"/>
  <c r="CN1306" i="1"/>
  <c r="CM1306" i="1"/>
  <c r="CL1306" i="1"/>
  <c r="CK1306" i="1"/>
  <c r="CJ1306" i="1"/>
  <c r="CI1306" i="1"/>
  <c r="CH1306" i="1"/>
  <c r="CG1306" i="1"/>
  <c r="CF1306" i="1"/>
  <c r="CE1306" i="1"/>
  <c r="CD1306" i="1"/>
  <c r="CC1306" i="1"/>
  <c r="CB1306" i="1"/>
  <c r="CA1306" i="1"/>
  <c r="BZ1306" i="1"/>
  <c r="BY1306" i="1"/>
  <c r="BX1306" i="1"/>
  <c r="BW1306" i="1"/>
  <c r="BV1306" i="1"/>
  <c r="BU1306" i="1"/>
  <c r="BT1306" i="1"/>
  <c r="BS1306" i="1"/>
  <c r="BR1306" i="1"/>
  <c r="BQ1306" i="1"/>
  <c r="BP1306" i="1"/>
  <c r="BO1306" i="1"/>
  <c r="BN1306" i="1"/>
  <c r="BM1306" i="1"/>
  <c r="BL1306" i="1"/>
  <c r="BK1306" i="1"/>
  <c r="BJ1306" i="1"/>
  <c r="BI1306" i="1"/>
  <c r="BH1306" i="1"/>
  <c r="BG1306" i="1"/>
  <c r="BF1306" i="1"/>
  <c r="BE1306" i="1"/>
  <c r="BD1306" i="1"/>
  <c r="BC1306" i="1"/>
  <c r="BB1306" i="1"/>
  <c r="BA1306" i="1"/>
  <c r="AZ1306" i="1"/>
  <c r="AY1306" i="1"/>
  <c r="AX1306" i="1"/>
  <c r="AW1306" i="1"/>
  <c r="AV1306" i="1"/>
  <c r="AU1306" i="1"/>
  <c r="AT1306" i="1"/>
  <c r="AS1306" i="1"/>
  <c r="AR1306" i="1"/>
  <c r="AQ1306" i="1"/>
  <c r="AP1306" i="1"/>
  <c r="AO1306" i="1"/>
  <c r="AN1306" i="1"/>
  <c r="AM1306" i="1"/>
  <c r="AL1306" i="1"/>
  <c r="AK1306" i="1"/>
  <c r="AJ1306" i="1"/>
  <c r="AI1306" i="1"/>
  <c r="AH1306" i="1"/>
  <c r="AG1306" i="1"/>
  <c r="AF1306" i="1"/>
  <c r="AE1306" i="1"/>
  <c r="AD1306" i="1"/>
  <c r="AC1306" i="1"/>
  <c r="AB1306" i="1"/>
  <c r="AA1306" i="1"/>
  <c r="Z1306" i="1"/>
  <c r="Y1306" i="1"/>
  <c r="X1306" i="1"/>
  <c r="W1306" i="1"/>
  <c r="V1306" i="1"/>
  <c r="U1306" i="1"/>
  <c r="T1306" i="1"/>
  <c r="S1306" i="1"/>
  <c r="Q1306" i="1"/>
  <c r="P1306" i="1"/>
  <c r="O1306" i="1"/>
  <c r="DD1305" i="1"/>
  <c r="DC1305" i="1"/>
  <c r="DB1305" i="1"/>
  <c r="DA1305" i="1"/>
  <c r="CZ1305" i="1"/>
  <c r="CY1305" i="1"/>
  <c r="CX1305" i="1"/>
  <c r="CW1305" i="1"/>
  <c r="CV1305" i="1"/>
  <c r="CU1305" i="1"/>
  <c r="CT1305" i="1"/>
  <c r="CS1305" i="1"/>
  <c r="CR1305" i="1"/>
  <c r="CQ1305" i="1"/>
  <c r="CP1305" i="1"/>
  <c r="CO1305" i="1"/>
  <c r="CN1305" i="1"/>
  <c r="CM1305" i="1"/>
  <c r="CL1305" i="1"/>
  <c r="CK1305" i="1"/>
  <c r="CJ1305" i="1"/>
  <c r="CI1305" i="1"/>
  <c r="CH1305" i="1"/>
  <c r="CG1305" i="1"/>
  <c r="CF1305" i="1"/>
  <c r="CE1305" i="1"/>
  <c r="CD1305" i="1"/>
  <c r="CC1305" i="1"/>
  <c r="CB1305" i="1"/>
  <c r="CA1305" i="1"/>
  <c r="BZ1305" i="1"/>
  <c r="BY1305" i="1"/>
  <c r="BX1305" i="1"/>
  <c r="BW1305" i="1"/>
  <c r="BV1305" i="1"/>
  <c r="BU1305" i="1"/>
  <c r="BT1305" i="1"/>
  <c r="BS1305" i="1"/>
  <c r="BR1305" i="1"/>
  <c r="BQ1305" i="1"/>
  <c r="BP1305" i="1"/>
  <c r="BO1305" i="1"/>
  <c r="BN1305" i="1"/>
  <c r="BM1305" i="1"/>
  <c r="BL1305" i="1"/>
  <c r="BK1305" i="1"/>
  <c r="BJ1305" i="1"/>
  <c r="BI1305" i="1"/>
  <c r="BH1305" i="1"/>
  <c r="BG1305" i="1"/>
  <c r="BF1305" i="1"/>
  <c r="BE1305" i="1"/>
  <c r="BD1305" i="1"/>
  <c r="BC1305" i="1"/>
  <c r="BB1305" i="1"/>
  <c r="BA1305" i="1"/>
  <c r="AZ1305" i="1"/>
  <c r="AY1305" i="1"/>
  <c r="AX1305" i="1"/>
  <c r="AW1305" i="1"/>
  <c r="AV1305" i="1"/>
  <c r="AU1305" i="1"/>
  <c r="AT1305" i="1"/>
  <c r="AS1305" i="1"/>
  <c r="AR1305" i="1"/>
  <c r="AQ1305" i="1"/>
  <c r="AP1305" i="1"/>
  <c r="AO1305" i="1"/>
  <c r="AN1305" i="1"/>
  <c r="AM1305" i="1"/>
  <c r="AL1305" i="1"/>
  <c r="AK1305" i="1"/>
  <c r="AJ1305" i="1"/>
  <c r="AI1305" i="1"/>
  <c r="AH1305" i="1"/>
  <c r="AG1305" i="1"/>
  <c r="AF1305" i="1"/>
  <c r="AE1305" i="1"/>
  <c r="AD1305" i="1"/>
  <c r="AC1305" i="1"/>
  <c r="AB1305" i="1"/>
  <c r="AA1305" i="1"/>
  <c r="Z1305" i="1"/>
  <c r="Y1305" i="1"/>
  <c r="X1305" i="1"/>
  <c r="W1305" i="1"/>
  <c r="V1305" i="1"/>
  <c r="U1305" i="1"/>
  <c r="T1305" i="1"/>
  <c r="S1305" i="1"/>
  <c r="Q1305" i="1"/>
  <c r="P1305" i="1"/>
  <c r="O1305" i="1"/>
  <c r="DD1304" i="1"/>
  <c r="DC1304" i="1"/>
  <c r="DB1304" i="1"/>
  <c r="DA1304" i="1"/>
  <c r="CZ1304" i="1"/>
  <c r="CY1304" i="1"/>
  <c r="CX1304" i="1"/>
  <c r="CW1304" i="1"/>
  <c r="CV1304" i="1"/>
  <c r="CU1304" i="1"/>
  <c r="CT1304" i="1"/>
  <c r="CS1304" i="1"/>
  <c r="CR1304" i="1"/>
  <c r="CQ1304" i="1"/>
  <c r="CP1304" i="1"/>
  <c r="CO1304" i="1"/>
  <c r="CN1304" i="1"/>
  <c r="CM1304" i="1"/>
  <c r="CL1304" i="1"/>
  <c r="CK1304" i="1"/>
  <c r="CJ1304" i="1"/>
  <c r="CI1304" i="1"/>
  <c r="CH1304" i="1"/>
  <c r="CG1304" i="1"/>
  <c r="CF1304" i="1"/>
  <c r="CE1304" i="1"/>
  <c r="CD1304" i="1"/>
  <c r="CC1304" i="1"/>
  <c r="CB1304" i="1"/>
  <c r="CA1304" i="1"/>
  <c r="BZ1304" i="1"/>
  <c r="BY1304" i="1"/>
  <c r="BX1304" i="1"/>
  <c r="BW1304" i="1"/>
  <c r="BV1304" i="1"/>
  <c r="BU1304" i="1"/>
  <c r="BT1304" i="1"/>
  <c r="BS1304" i="1"/>
  <c r="BR1304" i="1"/>
  <c r="BQ1304" i="1"/>
  <c r="BP1304" i="1"/>
  <c r="BO1304" i="1"/>
  <c r="BN1304" i="1"/>
  <c r="BM1304" i="1"/>
  <c r="BL1304" i="1"/>
  <c r="BK1304" i="1"/>
  <c r="BJ1304" i="1"/>
  <c r="BI1304" i="1"/>
  <c r="BH1304" i="1"/>
  <c r="BG1304" i="1"/>
  <c r="BF1304" i="1"/>
  <c r="BE1304" i="1"/>
  <c r="BD1304" i="1"/>
  <c r="BC1304" i="1"/>
  <c r="BB1304" i="1"/>
  <c r="BA1304" i="1"/>
  <c r="AZ1304" i="1"/>
  <c r="AY1304" i="1"/>
  <c r="AX1304" i="1"/>
  <c r="AW1304" i="1"/>
  <c r="AV1304" i="1"/>
  <c r="AU1304" i="1"/>
  <c r="AT1304" i="1"/>
  <c r="AS1304" i="1"/>
  <c r="AR1304" i="1"/>
  <c r="AQ1304" i="1"/>
  <c r="AP1304" i="1"/>
  <c r="AO1304" i="1"/>
  <c r="AN1304" i="1"/>
  <c r="AM1304" i="1"/>
  <c r="AL1304" i="1"/>
  <c r="AK1304" i="1"/>
  <c r="AJ1304" i="1"/>
  <c r="AI1304" i="1"/>
  <c r="AH1304" i="1"/>
  <c r="AG1304" i="1"/>
  <c r="AF1304" i="1"/>
  <c r="AE1304" i="1"/>
  <c r="AD1304" i="1"/>
  <c r="AC1304" i="1"/>
  <c r="AB1304" i="1"/>
  <c r="AA1304" i="1"/>
  <c r="Z1304" i="1"/>
  <c r="Y1304" i="1"/>
  <c r="X1304" i="1"/>
  <c r="W1304" i="1"/>
  <c r="V1304" i="1"/>
  <c r="U1304" i="1"/>
  <c r="T1304" i="1"/>
  <c r="S1304" i="1"/>
  <c r="Q1304" i="1"/>
  <c r="P1304" i="1"/>
  <c r="O1304" i="1"/>
  <c r="DD1303" i="1"/>
  <c r="DC1303" i="1"/>
  <c r="DB1303" i="1"/>
  <c r="DA1303" i="1"/>
  <c r="CZ1303" i="1"/>
  <c r="CY1303" i="1"/>
  <c r="CX1303" i="1"/>
  <c r="CW1303" i="1"/>
  <c r="CV1303" i="1"/>
  <c r="CU1303" i="1"/>
  <c r="CT1303" i="1"/>
  <c r="CS1303" i="1"/>
  <c r="CR1303" i="1"/>
  <c r="CQ1303" i="1"/>
  <c r="CP1303" i="1"/>
  <c r="CO1303" i="1"/>
  <c r="CN1303" i="1"/>
  <c r="CM1303" i="1"/>
  <c r="CL1303" i="1"/>
  <c r="CK1303" i="1"/>
  <c r="CJ1303" i="1"/>
  <c r="CI1303" i="1"/>
  <c r="CH1303" i="1"/>
  <c r="CG1303" i="1"/>
  <c r="CF1303" i="1"/>
  <c r="CE1303" i="1"/>
  <c r="CD1303" i="1"/>
  <c r="CC1303" i="1"/>
  <c r="CB1303" i="1"/>
  <c r="CA1303" i="1"/>
  <c r="BZ1303" i="1"/>
  <c r="BY1303" i="1"/>
  <c r="BX1303" i="1"/>
  <c r="BW1303" i="1"/>
  <c r="BV1303" i="1"/>
  <c r="BU1303" i="1"/>
  <c r="BT1303" i="1"/>
  <c r="BS1303" i="1"/>
  <c r="BR1303" i="1"/>
  <c r="BQ1303" i="1"/>
  <c r="BP1303" i="1"/>
  <c r="BO1303" i="1"/>
  <c r="BN1303" i="1"/>
  <c r="BM1303" i="1"/>
  <c r="BL1303" i="1"/>
  <c r="BK1303" i="1"/>
  <c r="BJ1303" i="1"/>
  <c r="BI1303" i="1"/>
  <c r="BH1303" i="1"/>
  <c r="BG1303" i="1"/>
  <c r="BF1303" i="1"/>
  <c r="BE1303" i="1"/>
  <c r="BD1303" i="1"/>
  <c r="BC1303" i="1"/>
  <c r="BB1303" i="1"/>
  <c r="BA1303" i="1"/>
  <c r="AZ1303" i="1"/>
  <c r="AY1303" i="1"/>
  <c r="AX1303" i="1"/>
  <c r="AW1303" i="1"/>
  <c r="AV1303" i="1"/>
  <c r="AU1303" i="1"/>
  <c r="AT1303" i="1"/>
  <c r="AS1303" i="1"/>
  <c r="AR1303" i="1"/>
  <c r="AQ1303" i="1"/>
  <c r="AP1303" i="1"/>
  <c r="AO1303" i="1"/>
  <c r="AN1303" i="1"/>
  <c r="AM1303" i="1"/>
  <c r="AL1303" i="1"/>
  <c r="AK1303" i="1"/>
  <c r="AJ1303" i="1"/>
  <c r="AI1303" i="1"/>
  <c r="AH1303" i="1"/>
  <c r="AG1303" i="1"/>
  <c r="AF1303" i="1"/>
  <c r="AE1303" i="1"/>
  <c r="AD1303" i="1"/>
  <c r="AC1303" i="1"/>
  <c r="AB1303" i="1"/>
  <c r="AA1303" i="1"/>
  <c r="Z1303" i="1"/>
  <c r="Y1303" i="1"/>
  <c r="X1303" i="1"/>
  <c r="W1303" i="1"/>
  <c r="V1303" i="1"/>
  <c r="U1303" i="1"/>
  <c r="T1303" i="1"/>
  <c r="S1303" i="1"/>
  <c r="Q1303" i="1"/>
  <c r="P1303" i="1"/>
  <c r="O1303" i="1"/>
  <c r="DD1302" i="1"/>
  <c r="DC1302" i="1"/>
  <c r="DB1302" i="1"/>
  <c r="DA1302" i="1"/>
  <c r="CZ1302" i="1"/>
  <c r="CY1302" i="1"/>
  <c r="CX1302" i="1"/>
  <c r="CW1302" i="1"/>
  <c r="CV1302" i="1"/>
  <c r="CU1302" i="1"/>
  <c r="CT1302" i="1"/>
  <c r="CS1302" i="1"/>
  <c r="CR1302" i="1"/>
  <c r="CQ1302" i="1"/>
  <c r="CP1302" i="1"/>
  <c r="CO1302" i="1"/>
  <c r="CN1302" i="1"/>
  <c r="CM1302" i="1"/>
  <c r="CL1302" i="1"/>
  <c r="CK1302" i="1"/>
  <c r="CJ1302" i="1"/>
  <c r="CI1302" i="1"/>
  <c r="CH1302" i="1"/>
  <c r="CG1302" i="1"/>
  <c r="CF1302" i="1"/>
  <c r="CE1302" i="1"/>
  <c r="CD1302" i="1"/>
  <c r="CC1302" i="1"/>
  <c r="CB1302" i="1"/>
  <c r="CA1302" i="1"/>
  <c r="BZ1302" i="1"/>
  <c r="BY1302" i="1"/>
  <c r="BX1302" i="1"/>
  <c r="BW1302" i="1"/>
  <c r="BV1302" i="1"/>
  <c r="BU1302" i="1"/>
  <c r="BT1302" i="1"/>
  <c r="BS1302" i="1"/>
  <c r="BR1302" i="1"/>
  <c r="BQ1302" i="1"/>
  <c r="BP1302" i="1"/>
  <c r="BO1302" i="1"/>
  <c r="BN1302" i="1"/>
  <c r="BM1302" i="1"/>
  <c r="BL1302" i="1"/>
  <c r="BK1302" i="1"/>
  <c r="BJ1302" i="1"/>
  <c r="BI1302" i="1"/>
  <c r="BH1302" i="1"/>
  <c r="BG1302" i="1"/>
  <c r="BF1302" i="1"/>
  <c r="BE1302" i="1"/>
  <c r="BD1302" i="1"/>
  <c r="BC1302" i="1"/>
  <c r="BB1302" i="1"/>
  <c r="BA1302" i="1"/>
  <c r="AZ1302" i="1"/>
  <c r="AY1302" i="1"/>
  <c r="AX1302" i="1"/>
  <c r="AW1302" i="1"/>
  <c r="AV1302" i="1"/>
  <c r="AU1302" i="1"/>
  <c r="AT1302" i="1"/>
  <c r="AS1302" i="1"/>
  <c r="AR1302" i="1"/>
  <c r="AQ1302" i="1"/>
  <c r="AP1302" i="1"/>
  <c r="AO1302" i="1"/>
  <c r="AN1302" i="1"/>
  <c r="AM1302" i="1"/>
  <c r="AL1302" i="1"/>
  <c r="AK1302" i="1"/>
  <c r="AJ1302" i="1"/>
  <c r="AI1302" i="1"/>
  <c r="AH1302" i="1"/>
  <c r="AG1302" i="1"/>
  <c r="AF1302" i="1"/>
  <c r="AE1302" i="1"/>
  <c r="AD1302" i="1"/>
  <c r="AC1302" i="1"/>
  <c r="AB1302" i="1"/>
  <c r="AA1302" i="1"/>
  <c r="Z1302" i="1"/>
  <c r="Y1302" i="1"/>
  <c r="X1302" i="1"/>
  <c r="W1302" i="1"/>
  <c r="V1302" i="1"/>
  <c r="U1302" i="1"/>
  <c r="T1302" i="1"/>
  <c r="S1302" i="1"/>
  <c r="Q1302" i="1"/>
  <c r="P1302" i="1"/>
  <c r="O1302" i="1"/>
  <c r="DD1311" i="1"/>
  <c r="DC1311" i="1"/>
  <c r="DB1311" i="1"/>
  <c r="DA1311" i="1"/>
  <c r="CZ1311" i="1"/>
  <c r="CY1311" i="1"/>
  <c r="CX1311" i="1"/>
  <c r="CW1311" i="1"/>
  <c r="CV1311" i="1"/>
  <c r="CU1311" i="1"/>
  <c r="CT1311" i="1"/>
  <c r="CS1311" i="1"/>
  <c r="CR1311" i="1"/>
  <c r="CQ1311" i="1"/>
  <c r="CP1311" i="1"/>
  <c r="CO1311" i="1"/>
  <c r="CN1311" i="1"/>
  <c r="CM1311" i="1"/>
  <c r="CL1311" i="1"/>
  <c r="CK1311" i="1"/>
  <c r="CJ1311" i="1"/>
  <c r="CI1311" i="1"/>
  <c r="CH1311" i="1"/>
  <c r="CG1311" i="1"/>
  <c r="CF1311" i="1"/>
  <c r="CE1311" i="1"/>
  <c r="CD1311" i="1"/>
  <c r="CC1311" i="1"/>
  <c r="CB1311" i="1"/>
  <c r="CA1311" i="1"/>
  <c r="BZ1311" i="1"/>
  <c r="BY1311" i="1"/>
  <c r="BX1311" i="1"/>
  <c r="BW1311" i="1"/>
  <c r="BV1311" i="1"/>
  <c r="BU1311" i="1"/>
  <c r="BT1311" i="1"/>
  <c r="BS1311" i="1"/>
  <c r="BR1311" i="1"/>
  <c r="BQ1311" i="1"/>
  <c r="BP1311" i="1"/>
  <c r="BO1311" i="1"/>
  <c r="BN1311" i="1"/>
  <c r="BM1311" i="1"/>
  <c r="BL1311" i="1"/>
  <c r="BK1311" i="1"/>
  <c r="BJ1311" i="1"/>
  <c r="BI1311" i="1"/>
  <c r="BH1311" i="1"/>
  <c r="BG1311" i="1"/>
  <c r="BF1311" i="1"/>
  <c r="BE1311" i="1"/>
  <c r="BD1311" i="1"/>
  <c r="BC1311" i="1"/>
  <c r="BB1311" i="1"/>
  <c r="BA1311" i="1"/>
  <c r="AZ1311" i="1"/>
  <c r="AY1311" i="1"/>
  <c r="AX1311" i="1"/>
  <c r="AW1311" i="1"/>
  <c r="AV1311" i="1"/>
  <c r="AU1311" i="1"/>
  <c r="AT1311" i="1"/>
  <c r="AS1311" i="1"/>
  <c r="AR1311" i="1"/>
  <c r="AQ1311" i="1"/>
  <c r="AP1311" i="1"/>
  <c r="AO1311" i="1"/>
  <c r="AN1311" i="1"/>
  <c r="AM1311" i="1"/>
  <c r="AL1311" i="1"/>
  <c r="AK1311" i="1"/>
  <c r="AJ1311" i="1"/>
  <c r="AI1311" i="1"/>
  <c r="AH1311" i="1"/>
  <c r="AG1311" i="1"/>
  <c r="AF1311" i="1"/>
  <c r="AE1311" i="1"/>
  <c r="AD1311" i="1"/>
  <c r="AC1311" i="1"/>
  <c r="AB1311" i="1"/>
  <c r="AA1311" i="1"/>
  <c r="Z1311" i="1"/>
  <c r="Y1311" i="1"/>
  <c r="X1311" i="1"/>
  <c r="W1311" i="1"/>
  <c r="V1311" i="1"/>
  <c r="U1311" i="1"/>
  <c r="T1311" i="1"/>
  <c r="S1311" i="1"/>
  <c r="Q1311" i="1"/>
  <c r="P1311" i="1"/>
  <c r="O1311" i="1"/>
  <c r="DD1310" i="1"/>
  <c r="DC1310" i="1"/>
  <c r="DB1310" i="1"/>
  <c r="DA1310" i="1"/>
  <c r="CZ1310" i="1"/>
  <c r="CY1310" i="1"/>
  <c r="CX1310" i="1"/>
  <c r="CW1310" i="1"/>
  <c r="CV1310" i="1"/>
  <c r="CU1310" i="1"/>
  <c r="CT1310" i="1"/>
  <c r="CS1310" i="1"/>
  <c r="CR1310" i="1"/>
  <c r="CQ1310" i="1"/>
  <c r="CP1310" i="1"/>
  <c r="CO1310" i="1"/>
  <c r="CN1310" i="1"/>
  <c r="CM1310" i="1"/>
  <c r="CL1310" i="1"/>
  <c r="CK1310" i="1"/>
  <c r="CJ1310" i="1"/>
  <c r="CI1310" i="1"/>
  <c r="CH1310" i="1"/>
  <c r="CG1310" i="1"/>
  <c r="CF1310" i="1"/>
  <c r="CE1310" i="1"/>
  <c r="CD1310" i="1"/>
  <c r="CC1310" i="1"/>
  <c r="CB1310" i="1"/>
  <c r="CA1310" i="1"/>
  <c r="BZ1310" i="1"/>
  <c r="BY1310" i="1"/>
  <c r="BX1310" i="1"/>
  <c r="BW1310" i="1"/>
  <c r="BV1310" i="1"/>
  <c r="BU1310" i="1"/>
  <c r="BT1310" i="1"/>
  <c r="BS1310" i="1"/>
  <c r="BR1310" i="1"/>
  <c r="BQ1310" i="1"/>
  <c r="BP1310" i="1"/>
  <c r="BO1310" i="1"/>
  <c r="BN1310" i="1"/>
  <c r="BM1310" i="1"/>
  <c r="BL1310" i="1"/>
  <c r="BK1310" i="1"/>
  <c r="BJ1310" i="1"/>
  <c r="BI1310" i="1"/>
  <c r="BH1310" i="1"/>
  <c r="BG1310" i="1"/>
  <c r="BF1310" i="1"/>
  <c r="BE1310" i="1"/>
  <c r="BD1310" i="1"/>
  <c r="BC1310" i="1"/>
  <c r="BB1310" i="1"/>
  <c r="BA1310" i="1"/>
  <c r="AZ1310" i="1"/>
  <c r="AY1310" i="1"/>
  <c r="AX1310" i="1"/>
  <c r="AW1310" i="1"/>
  <c r="AV1310" i="1"/>
  <c r="AU1310" i="1"/>
  <c r="AT1310" i="1"/>
  <c r="AS1310" i="1"/>
  <c r="AR1310" i="1"/>
  <c r="AQ1310" i="1"/>
  <c r="AP1310" i="1"/>
  <c r="AO1310" i="1"/>
  <c r="AN1310" i="1"/>
  <c r="AM1310" i="1"/>
  <c r="AL1310" i="1"/>
  <c r="AK1310" i="1"/>
  <c r="AJ1310" i="1"/>
  <c r="AI1310" i="1"/>
  <c r="AH1310" i="1"/>
  <c r="AG1310" i="1"/>
  <c r="AF1310" i="1"/>
  <c r="AE1310" i="1"/>
  <c r="AD1310" i="1"/>
  <c r="AC1310" i="1"/>
  <c r="AB1310" i="1"/>
  <c r="AA1310" i="1"/>
  <c r="Z1310" i="1"/>
  <c r="Y1310" i="1"/>
  <c r="X1310" i="1"/>
  <c r="W1310" i="1"/>
  <c r="V1310" i="1"/>
  <c r="U1310" i="1"/>
  <c r="T1310" i="1"/>
  <c r="S1310" i="1"/>
  <c r="Q1310" i="1"/>
  <c r="P1310" i="1"/>
  <c r="O1310" i="1"/>
  <c r="DD1309" i="1"/>
  <c r="DC1309" i="1"/>
  <c r="DB1309" i="1"/>
  <c r="DA1309" i="1"/>
  <c r="CZ1309" i="1"/>
  <c r="CY1309" i="1"/>
  <c r="CX1309" i="1"/>
  <c r="CW1309" i="1"/>
  <c r="CV1309" i="1"/>
  <c r="CU1309" i="1"/>
  <c r="CT1309" i="1"/>
  <c r="CS1309" i="1"/>
  <c r="CR1309" i="1"/>
  <c r="CQ1309" i="1"/>
  <c r="CP1309" i="1"/>
  <c r="CO1309" i="1"/>
  <c r="CN1309" i="1"/>
  <c r="CM1309" i="1"/>
  <c r="CL1309" i="1"/>
  <c r="CK1309" i="1"/>
  <c r="CJ1309" i="1"/>
  <c r="CI1309" i="1"/>
  <c r="CH1309" i="1"/>
  <c r="CG1309" i="1"/>
  <c r="CF1309" i="1"/>
  <c r="CE1309" i="1"/>
  <c r="CD1309" i="1"/>
  <c r="CC1309" i="1"/>
  <c r="CB1309" i="1"/>
  <c r="CA1309" i="1"/>
  <c r="BZ1309" i="1"/>
  <c r="BY1309" i="1"/>
  <c r="BX1309" i="1"/>
  <c r="BW1309" i="1"/>
  <c r="BV1309" i="1"/>
  <c r="BU1309" i="1"/>
  <c r="BT1309" i="1"/>
  <c r="BS1309" i="1"/>
  <c r="BR1309" i="1"/>
  <c r="BQ1309" i="1"/>
  <c r="BP1309" i="1"/>
  <c r="BO1309" i="1"/>
  <c r="BN1309" i="1"/>
  <c r="BM1309" i="1"/>
  <c r="BL1309" i="1"/>
  <c r="BK1309" i="1"/>
  <c r="BJ1309" i="1"/>
  <c r="BI1309" i="1"/>
  <c r="BH1309" i="1"/>
  <c r="BG1309" i="1"/>
  <c r="BF1309" i="1"/>
  <c r="BE1309" i="1"/>
  <c r="BD1309" i="1"/>
  <c r="BC1309" i="1"/>
  <c r="BB1309" i="1"/>
  <c r="BA1309" i="1"/>
  <c r="AZ1309" i="1"/>
  <c r="AY1309" i="1"/>
  <c r="AX1309" i="1"/>
  <c r="AW1309" i="1"/>
  <c r="AV1309" i="1"/>
  <c r="AU1309" i="1"/>
  <c r="AT1309" i="1"/>
  <c r="AS1309" i="1"/>
  <c r="AR1309" i="1"/>
  <c r="AQ1309" i="1"/>
  <c r="AP1309" i="1"/>
  <c r="AO1309" i="1"/>
  <c r="AN1309" i="1"/>
  <c r="AM1309" i="1"/>
  <c r="AL1309" i="1"/>
  <c r="AK1309" i="1"/>
  <c r="AJ1309" i="1"/>
  <c r="AI1309" i="1"/>
  <c r="AH1309" i="1"/>
  <c r="AG1309" i="1"/>
  <c r="AF1309" i="1"/>
  <c r="AE1309" i="1"/>
  <c r="AD1309" i="1"/>
  <c r="AC1309" i="1"/>
  <c r="AB1309" i="1"/>
  <c r="AA1309" i="1"/>
  <c r="Z1309" i="1"/>
  <c r="Y1309" i="1"/>
  <c r="X1309" i="1"/>
  <c r="W1309" i="1"/>
  <c r="V1309" i="1"/>
  <c r="U1309" i="1"/>
  <c r="T1309" i="1"/>
  <c r="S1309" i="1"/>
  <c r="Q1309" i="1"/>
  <c r="P1309" i="1"/>
  <c r="O1309" i="1"/>
  <c r="DD1288" i="1"/>
  <c r="DC1288" i="1"/>
  <c r="DB1288" i="1"/>
  <c r="DA1288" i="1"/>
  <c r="CZ1288" i="1"/>
  <c r="CY1288" i="1"/>
  <c r="CX1288" i="1"/>
  <c r="CW1288" i="1"/>
  <c r="CV1288" i="1"/>
  <c r="CU1288" i="1"/>
  <c r="CT1288" i="1"/>
  <c r="CS1288" i="1"/>
  <c r="CR1288" i="1"/>
  <c r="CQ1288" i="1"/>
  <c r="CP1288" i="1"/>
  <c r="CO1288" i="1"/>
  <c r="CN1288" i="1"/>
  <c r="CM1288" i="1"/>
  <c r="CL1288" i="1"/>
  <c r="CK1288" i="1"/>
  <c r="CJ1288" i="1"/>
  <c r="CI1288" i="1"/>
  <c r="CH1288" i="1"/>
  <c r="CG1288" i="1"/>
  <c r="CF1288" i="1"/>
  <c r="CE1288" i="1"/>
  <c r="CD1288" i="1"/>
  <c r="CC1288" i="1"/>
  <c r="CB1288" i="1"/>
  <c r="CA1288" i="1"/>
  <c r="BZ1288" i="1"/>
  <c r="BY1288" i="1"/>
  <c r="BX1288" i="1"/>
  <c r="BW1288" i="1"/>
  <c r="BV1288" i="1"/>
  <c r="BU1288" i="1"/>
  <c r="BT1288" i="1"/>
  <c r="BS1288" i="1"/>
  <c r="BR1288" i="1"/>
  <c r="BQ1288" i="1"/>
  <c r="BP1288" i="1"/>
  <c r="BO1288" i="1"/>
  <c r="BN1288" i="1"/>
  <c r="BM1288" i="1"/>
  <c r="BL1288" i="1"/>
  <c r="BK1288" i="1"/>
  <c r="BJ1288" i="1"/>
  <c r="BI1288" i="1"/>
  <c r="BH1288" i="1"/>
  <c r="BG1288" i="1"/>
  <c r="BF1288" i="1"/>
  <c r="BE1288" i="1"/>
  <c r="BD1288" i="1"/>
  <c r="BC1288" i="1"/>
  <c r="BB1288" i="1"/>
  <c r="BA1288" i="1"/>
  <c r="AZ1288" i="1"/>
  <c r="AY1288" i="1"/>
  <c r="AX1288" i="1"/>
  <c r="AW1288" i="1"/>
  <c r="AV1288" i="1"/>
  <c r="AU1288" i="1"/>
  <c r="AT1288" i="1"/>
  <c r="AS1288" i="1"/>
  <c r="AR1288" i="1"/>
  <c r="AQ1288" i="1"/>
  <c r="AP1288" i="1"/>
  <c r="AO1288" i="1"/>
  <c r="AN1288" i="1"/>
  <c r="AM1288" i="1"/>
  <c r="AL1288" i="1"/>
  <c r="AK1288" i="1"/>
  <c r="AJ1288" i="1"/>
  <c r="AI1288" i="1"/>
  <c r="AH1288" i="1"/>
  <c r="AG1288" i="1"/>
  <c r="AF1288" i="1"/>
  <c r="AE1288" i="1"/>
  <c r="AD1288" i="1"/>
  <c r="AC1288" i="1"/>
  <c r="AB1288" i="1"/>
  <c r="AA1288" i="1"/>
  <c r="Z1288" i="1"/>
  <c r="Y1288" i="1"/>
  <c r="X1288" i="1"/>
  <c r="W1288" i="1"/>
  <c r="V1288" i="1"/>
  <c r="U1288" i="1"/>
  <c r="T1288" i="1"/>
  <c r="S1288" i="1"/>
  <c r="Q1288" i="1"/>
  <c r="P1288" i="1"/>
  <c r="O1288" i="1"/>
  <c r="DD1287" i="1"/>
  <c r="DC1287" i="1"/>
  <c r="DB1287" i="1"/>
  <c r="DA1287" i="1"/>
  <c r="CZ1287" i="1"/>
  <c r="CY1287" i="1"/>
  <c r="CX1287" i="1"/>
  <c r="CW1287" i="1"/>
  <c r="CV1287" i="1"/>
  <c r="CU1287" i="1"/>
  <c r="CT1287" i="1"/>
  <c r="CS1287" i="1"/>
  <c r="CR1287" i="1"/>
  <c r="CQ1287" i="1"/>
  <c r="CP1287" i="1"/>
  <c r="CO1287" i="1"/>
  <c r="CN1287" i="1"/>
  <c r="CM1287" i="1"/>
  <c r="CL1287" i="1"/>
  <c r="CK1287" i="1"/>
  <c r="CJ1287" i="1"/>
  <c r="CI1287" i="1"/>
  <c r="CH1287" i="1"/>
  <c r="CG1287" i="1"/>
  <c r="CF1287" i="1"/>
  <c r="CE1287" i="1"/>
  <c r="CD1287" i="1"/>
  <c r="CC1287" i="1"/>
  <c r="CB1287" i="1"/>
  <c r="CA1287" i="1"/>
  <c r="BZ1287" i="1"/>
  <c r="BY1287" i="1"/>
  <c r="BX1287" i="1"/>
  <c r="BW1287" i="1"/>
  <c r="BV1287" i="1"/>
  <c r="BU1287" i="1"/>
  <c r="BT1287" i="1"/>
  <c r="BS1287" i="1"/>
  <c r="BR1287" i="1"/>
  <c r="BQ1287" i="1"/>
  <c r="BP1287" i="1"/>
  <c r="BO1287" i="1"/>
  <c r="BN1287" i="1"/>
  <c r="BM1287" i="1"/>
  <c r="BL1287" i="1"/>
  <c r="BK1287" i="1"/>
  <c r="BJ1287" i="1"/>
  <c r="BI1287" i="1"/>
  <c r="BH1287" i="1"/>
  <c r="BG1287" i="1"/>
  <c r="BF1287" i="1"/>
  <c r="BE1287" i="1"/>
  <c r="BD1287" i="1"/>
  <c r="BC1287" i="1"/>
  <c r="BB1287" i="1"/>
  <c r="BA1287" i="1"/>
  <c r="AZ1287" i="1"/>
  <c r="AY1287" i="1"/>
  <c r="AX1287" i="1"/>
  <c r="AW1287" i="1"/>
  <c r="AV1287" i="1"/>
  <c r="AU1287" i="1"/>
  <c r="AT1287" i="1"/>
  <c r="AS1287" i="1"/>
  <c r="AR1287" i="1"/>
  <c r="AQ1287" i="1"/>
  <c r="AP1287" i="1"/>
  <c r="AO1287" i="1"/>
  <c r="AN1287" i="1"/>
  <c r="AM1287" i="1"/>
  <c r="AL1287" i="1"/>
  <c r="AK1287" i="1"/>
  <c r="AJ1287" i="1"/>
  <c r="AI1287" i="1"/>
  <c r="AH1287" i="1"/>
  <c r="AG1287" i="1"/>
  <c r="AF1287" i="1"/>
  <c r="AE1287" i="1"/>
  <c r="AD1287" i="1"/>
  <c r="AC1287" i="1"/>
  <c r="AB1287" i="1"/>
  <c r="AA1287" i="1"/>
  <c r="Z1287" i="1"/>
  <c r="Y1287" i="1"/>
  <c r="X1287" i="1"/>
  <c r="W1287" i="1"/>
  <c r="V1287" i="1"/>
  <c r="U1287" i="1"/>
  <c r="T1287" i="1"/>
  <c r="S1287" i="1"/>
  <c r="Q1287" i="1"/>
  <c r="P1287" i="1"/>
  <c r="O1287" i="1"/>
  <c r="DD1249" i="1"/>
  <c r="DC1249" i="1"/>
  <c r="DB1249" i="1"/>
  <c r="DA1249" i="1"/>
  <c r="CZ1249" i="1"/>
  <c r="CY1249" i="1"/>
  <c r="CX1249" i="1"/>
  <c r="CW1249" i="1"/>
  <c r="CV1249" i="1"/>
  <c r="CU1249" i="1"/>
  <c r="CT1249" i="1"/>
  <c r="CS1249" i="1"/>
  <c r="CR1249" i="1"/>
  <c r="CQ1249" i="1"/>
  <c r="CP1249" i="1"/>
  <c r="CO1249" i="1"/>
  <c r="CN1249" i="1"/>
  <c r="CM1249" i="1"/>
  <c r="CL1249" i="1"/>
  <c r="CK1249" i="1"/>
  <c r="CJ1249" i="1"/>
  <c r="CI1249" i="1"/>
  <c r="CH1249" i="1"/>
  <c r="CG1249" i="1"/>
  <c r="CF1249" i="1"/>
  <c r="CE1249" i="1"/>
  <c r="CD1249" i="1"/>
  <c r="CC1249" i="1"/>
  <c r="CB1249" i="1"/>
  <c r="CA1249" i="1"/>
  <c r="BZ1249" i="1"/>
  <c r="BY1249" i="1"/>
  <c r="BX1249" i="1"/>
  <c r="BW1249" i="1"/>
  <c r="BV1249" i="1"/>
  <c r="BU1249" i="1"/>
  <c r="BT1249" i="1"/>
  <c r="BS1249" i="1"/>
  <c r="BR1249" i="1"/>
  <c r="BQ1249" i="1"/>
  <c r="BP1249" i="1"/>
  <c r="BO1249" i="1"/>
  <c r="BN1249" i="1"/>
  <c r="BM1249" i="1"/>
  <c r="BL1249" i="1"/>
  <c r="BK1249" i="1"/>
  <c r="BJ1249" i="1"/>
  <c r="BI1249" i="1"/>
  <c r="BH1249" i="1"/>
  <c r="BG1249" i="1"/>
  <c r="BF1249" i="1"/>
  <c r="BE1249" i="1"/>
  <c r="BD1249" i="1"/>
  <c r="BC1249" i="1"/>
  <c r="BB1249" i="1"/>
  <c r="BA1249" i="1"/>
  <c r="AZ1249" i="1"/>
  <c r="AY1249" i="1"/>
  <c r="AX1249" i="1"/>
  <c r="AW1249" i="1"/>
  <c r="AV1249" i="1"/>
  <c r="AU1249" i="1"/>
  <c r="AT1249" i="1"/>
  <c r="AS1249" i="1"/>
  <c r="AR1249" i="1"/>
  <c r="AQ1249" i="1"/>
  <c r="AP1249" i="1"/>
  <c r="AO1249" i="1"/>
  <c r="AN1249" i="1"/>
  <c r="AM1249" i="1"/>
  <c r="AL1249" i="1"/>
  <c r="AK1249" i="1"/>
  <c r="AJ1249" i="1"/>
  <c r="AI1249" i="1"/>
  <c r="AH1249" i="1"/>
  <c r="AG1249" i="1"/>
  <c r="AF1249" i="1"/>
  <c r="AE1249" i="1"/>
  <c r="AD1249" i="1"/>
  <c r="AC1249" i="1"/>
  <c r="AB1249" i="1"/>
  <c r="AA1249" i="1"/>
  <c r="Z1249" i="1"/>
  <c r="Y1249" i="1"/>
  <c r="X1249" i="1"/>
  <c r="W1249" i="1"/>
  <c r="V1249" i="1"/>
  <c r="U1249" i="1"/>
  <c r="T1249" i="1"/>
  <c r="S1249" i="1"/>
  <c r="Q1249" i="1"/>
  <c r="P1249" i="1"/>
  <c r="O1249" i="1"/>
  <c r="DD1248" i="1"/>
  <c r="DC1248" i="1"/>
  <c r="DB1248" i="1"/>
  <c r="DA1248" i="1"/>
  <c r="CZ1248" i="1"/>
  <c r="CY1248" i="1"/>
  <c r="CX1248" i="1"/>
  <c r="CW1248" i="1"/>
  <c r="CV1248" i="1"/>
  <c r="CU1248" i="1"/>
  <c r="CT1248" i="1"/>
  <c r="CS1248" i="1"/>
  <c r="CR1248" i="1"/>
  <c r="CQ1248" i="1"/>
  <c r="CP1248" i="1"/>
  <c r="CO1248" i="1"/>
  <c r="CN1248" i="1"/>
  <c r="CM1248" i="1"/>
  <c r="CL1248" i="1"/>
  <c r="CK1248" i="1"/>
  <c r="CJ1248" i="1"/>
  <c r="CI1248" i="1"/>
  <c r="CH1248" i="1"/>
  <c r="CG1248" i="1"/>
  <c r="CF1248" i="1"/>
  <c r="CE1248" i="1"/>
  <c r="CD1248" i="1"/>
  <c r="CC1248" i="1"/>
  <c r="CB1248" i="1"/>
  <c r="CA1248" i="1"/>
  <c r="BZ1248" i="1"/>
  <c r="BY1248" i="1"/>
  <c r="BX1248" i="1"/>
  <c r="BW1248" i="1"/>
  <c r="BV1248" i="1"/>
  <c r="BU1248" i="1"/>
  <c r="BT1248" i="1"/>
  <c r="BS1248" i="1"/>
  <c r="BR1248" i="1"/>
  <c r="BQ1248" i="1"/>
  <c r="BP1248" i="1"/>
  <c r="BO1248" i="1"/>
  <c r="BN1248" i="1"/>
  <c r="BM1248" i="1"/>
  <c r="BL1248" i="1"/>
  <c r="BK1248" i="1"/>
  <c r="BJ1248" i="1"/>
  <c r="BI1248" i="1"/>
  <c r="BH1248" i="1"/>
  <c r="BG1248" i="1"/>
  <c r="BF1248" i="1"/>
  <c r="BE1248" i="1"/>
  <c r="BD1248" i="1"/>
  <c r="BC1248" i="1"/>
  <c r="BB1248" i="1"/>
  <c r="BA1248" i="1"/>
  <c r="AZ1248" i="1"/>
  <c r="AY1248" i="1"/>
  <c r="AX1248" i="1"/>
  <c r="AW1248" i="1"/>
  <c r="AV1248" i="1"/>
  <c r="AU1248" i="1"/>
  <c r="AT1248" i="1"/>
  <c r="AS1248" i="1"/>
  <c r="AR1248" i="1"/>
  <c r="AQ1248" i="1"/>
  <c r="AP1248" i="1"/>
  <c r="AO1248" i="1"/>
  <c r="AN1248" i="1"/>
  <c r="AM1248" i="1"/>
  <c r="AL1248" i="1"/>
  <c r="AK1248" i="1"/>
  <c r="AJ1248" i="1"/>
  <c r="AI1248" i="1"/>
  <c r="AH1248" i="1"/>
  <c r="AG1248" i="1"/>
  <c r="AF1248" i="1"/>
  <c r="AE1248" i="1"/>
  <c r="AD1248" i="1"/>
  <c r="AC1248" i="1"/>
  <c r="AB1248" i="1"/>
  <c r="AA1248" i="1"/>
  <c r="Z1248" i="1"/>
  <c r="Y1248" i="1"/>
  <c r="X1248" i="1"/>
  <c r="W1248" i="1"/>
  <c r="V1248" i="1"/>
  <c r="U1248" i="1"/>
  <c r="T1248" i="1"/>
  <c r="S1248" i="1"/>
  <c r="Q1248" i="1"/>
  <c r="P1248" i="1"/>
  <c r="O1248" i="1"/>
  <c r="DD1247" i="1"/>
  <c r="DC1247" i="1"/>
  <c r="DB1247" i="1"/>
  <c r="DA1247" i="1"/>
  <c r="CZ1247" i="1"/>
  <c r="CY1247" i="1"/>
  <c r="CX1247" i="1"/>
  <c r="CW1247" i="1"/>
  <c r="CV1247" i="1"/>
  <c r="CU1247" i="1"/>
  <c r="CT1247" i="1"/>
  <c r="CS1247" i="1"/>
  <c r="CR1247" i="1"/>
  <c r="CQ1247" i="1"/>
  <c r="CP1247" i="1"/>
  <c r="CO1247" i="1"/>
  <c r="CN1247" i="1"/>
  <c r="CM1247" i="1"/>
  <c r="CL1247" i="1"/>
  <c r="CK1247" i="1"/>
  <c r="CJ1247" i="1"/>
  <c r="CI1247" i="1"/>
  <c r="CH1247" i="1"/>
  <c r="CG1247" i="1"/>
  <c r="CF1247" i="1"/>
  <c r="CE1247" i="1"/>
  <c r="CD1247" i="1"/>
  <c r="CC1247" i="1"/>
  <c r="CB1247" i="1"/>
  <c r="CA1247" i="1"/>
  <c r="BZ1247" i="1"/>
  <c r="BY1247" i="1"/>
  <c r="BX1247" i="1"/>
  <c r="BW1247" i="1"/>
  <c r="BV1247" i="1"/>
  <c r="BU1247" i="1"/>
  <c r="BT1247" i="1"/>
  <c r="BS1247" i="1"/>
  <c r="BR1247" i="1"/>
  <c r="BQ1247" i="1"/>
  <c r="BP1247" i="1"/>
  <c r="BO1247" i="1"/>
  <c r="BN1247" i="1"/>
  <c r="BM1247" i="1"/>
  <c r="BL1247" i="1"/>
  <c r="BK1247" i="1"/>
  <c r="BJ1247" i="1"/>
  <c r="BI1247" i="1"/>
  <c r="BH1247" i="1"/>
  <c r="BG1247" i="1"/>
  <c r="BF1247" i="1"/>
  <c r="BE1247" i="1"/>
  <c r="BD1247" i="1"/>
  <c r="BC1247" i="1"/>
  <c r="BB1247" i="1"/>
  <c r="BA1247" i="1"/>
  <c r="AZ1247" i="1"/>
  <c r="AY1247" i="1"/>
  <c r="AX1247" i="1"/>
  <c r="AW1247" i="1"/>
  <c r="AV1247" i="1"/>
  <c r="AU1247" i="1"/>
  <c r="AT1247" i="1"/>
  <c r="AS1247" i="1"/>
  <c r="AR1247" i="1"/>
  <c r="AQ1247" i="1"/>
  <c r="AP1247" i="1"/>
  <c r="AO1247" i="1"/>
  <c r="AN1247" i="1"/>
  <c r="AM1247" i="1"/>
  <c r="AL1247" i="1"/>
  <c r="AK1247" i="1"/>
  <c r="AJ1247" i="1"/>
  <c r="AI1247" i="1"/>
  <c r="AH1247" i="1"/>
  <c r="AG1247" i="1"/>
  <c r="AF1247" i="1"/>
  <c r="AE1247" i="1"/>
  <c r="AD1247" i="1"/>
  <c r="AC1247" i="1"/>
  <c r="AB1247" i="1"/>
  <c r="AA1247" i="1"/>
  <c r="Z1247" i="1"/>
  <c r="Y1247" i="1"/>
  <c r="X1247" i="1"/>
  <c r="W1247" i="1"/>
  <c r="V1247" i="1"/>
  <c r="U1247" i="1"/>
  <c r="T1247" i="1"/>
  <c r="S1247" i="1"/>
  <c r="Q1247" i="1"/>
  <c r="P1247" i="1"/>
  <c r="O1247" i="1"/>
  <c r="DD1246" i="1"/>
  <c r="DC1246" i="1"/>
  <c r="DB1246" i="1"/>
  <c r="DA1246" i="1"/>
  <c r="CZ1246" i="1"/>
  <c r="CY1246" i="1"/>
  <c r="CX1246" i="1"/>
  <c r="CW1246" i="1"/>
  <c r="CV1246" i="1"/>
  <c r="CU1246" i="1"/>
  <c r="CT1246" i="1"/>
  <c r="CS1246" i="1"/>
  <c r="CR1246" i="1"/>
  <c r="CQ1246" i="1"/>
  <c r="CP1246" i="1"/>
  <c r="CO1246" i="1"/>
  <c r="CN1246" i="1"/>
  <c r="CM1246" i="1"/>
  <c r="CL1246" i="1"/>
  <c r="CK1246" i="1"/>
  <c r="CJ1246" i="1"/>
  <c r="CI1246" i="1"/>
  <c r="CH1246" i="1"/>
  <c r="CG1246" i="1"/>
  <c r="CF1246" i="1"/>
  <c r="CE1246" i="1"/>
  <c r="CD1246" i="1"/>
  <c r="CC1246" i="1"/>
  <c r="CB1246" i="1"/>
  <c r="CA1246" i="1"/>
  <c r="BZ1246" i="1"/>
  <c r="BY1246" i="1"/>
  <c r="BX1246" i="1"/>
  <c r="BW1246" i="1"/>
  <c r="BV1246" i="1"/>
  <c r="BU1246" i="1"/>
  <c r="BT1246" i="1"/>
  <c r="BS1246" i="1"/>
  <c r="BR1246" i="1"/>
  <c r="BQ1246" i="1"/>
  <c r="BP1246" i="1"/>
  <c r="BO1246" i="1"/>
  <c r="BN1246" i="1"/>
  <c r="BM1246" i="1"/>
  <c r="BL1246" i="1"/>
  <c r="BK1246" i="1"/>
  <c r="BJ1246" i="1"/>
  <c r="BI1246" i="1"/>
  <c r="BH1246" i="1"/>
  <c r="BG1246" i="1"/>
  <c r="BF1246" i="1"/>
  <c r="BE1246" i="1"/>
  <c r="BD1246" i="1"/>
  <c r="BC1246" i="1"/>
  <c r="BB1246" i="1"/>
  <c r="BA1246" i="1"/>
  <c r="AZ1246" i="1"/>
  <c r="AY1246" i="1"/>
  <c r="AX1246" i="1"/>
  <c r="AW1246" i="1"/>
  <c r="AV1246" i="1"/>
  <c r="AU1246" i="1"/>
  <c r="AT1246" i="1"/>
  <c r="AS1246" i="1"/>
  <c r="AR1246" i="1"/>
  <c r="AQ1246" i="1"/>
  <c r="AP1246" i="1"/>
  <c r="AO1246" i="1"/>
  <c r="AN1246" i="1"/>
  <c r="AM1246" i="1"/>
  <c r="AL1246" i="1"/>
  <c r="AK1246" i="1"/>
  <c r="AJ1246" i="1"/>
  <c r="AI1246" i="1"/>
  <c r="AH1246" i="1"/>
  <c r="AG1246" i="1"/>
  <c r="AF1246" i="1"/>
  <c r="AE1246" i="1"/>
  <c r="AD1246" i="1"/>
  <c r="AC1246" i="1"/>
  <c r="AB1246" i="1"/>
  <c r="AA1246" i="1"/>
  <c r="Z1246" i="1"/>
  <c r="Y1246" i="1"/>
  <c r="X1246" i="1"/>
  <c r="W1246" i="1"/>
  <c r="V1246" i="1"/>
  <c r="U1246" i="1"/>
  <c r="T1246" i="1"/>
  <c r="S1246" i="1"/>
  <c r="Q1246" i="1"/>
  <c r="P1246" i="1"/>
  <c r="O1246" i="1"/>
  <c r="DD1308" i="1"/>
  <c r="DC1308" i="1"/>
  <c r="DB1308" i="1"/>
  <c r="DA1308" i="1"/>
  <c r="CZ1308" i="1"/>
  <c r="CY1308" i="1"/>
  <c r="CX1308" i="1"/>
  <c r="CW1308" i="1"/>
  <c r="CV1308" i="1"/>
  <c r="CU1308" i="1"/>
  <c r="CT1308" i="1"/>
  <c r="CS1308" i="1"/>
  <c r="CR1308" i="1"/>
  <c r="CQ1308" i="1"/>
  <c r="CP1308" i="1"/>
  <c r="CO1308" i="1"/>
  <c r="CN1308" i="1"/>
  <c r="CM1308" i="1"/>
  <c r="CL1308" i="1"/>
  <c r="CK1308" i="1"/>
  <c r="CJ1308" i="1"/>
  <c r="CI1308" i="1"/>
  <c r="CH1308" i="1"/>
  <c r="CG1308" i="1"/>
  <c r="CF1308" i="1"/>
  <c r="CE1308" i="1"/>
  <c r="CD1308" i="1"/>
  <c r="CC1308" i="1"/>
  <c r="CB1308" i="1"/>
  <c r="CA1308" i="1"/>
  <c r="BZ1308" i="1"/>
  <c r="BY1308" i="1"/>
  <c r="BX1308" i="1"/>
  <c r="BW1308" i="1"/>
  <c r="BV1308" i="1"/>
  <c r="BU1308" i="1"/>
  <c r="BT1308" i="1"/>
  <c r="BS1308" i="1"/>
  <c r="BR1308" i="1"/>
  <c r="BQ1308" i="1"/>
  <c r="BP1308" i="1"/>
  <c r="BO1308" i="1"/>
  <c r="BN1308" i="1"/>
  <c r="BM1308" i="1"/>
  <c r="BL1308" i="1"/>
  <c r="BK1308" i="1"/>
  <c r="BJ1308" i="1"/>
  <c r="BI1308" i="1"/>
  <c r="BH1308" i="1"/>
  <c r="BG1308" i="1"/>
  <c r="BF1308" i="1"/>
  <c r="BE1308" i="1"/>
  <c r="BD1308" i="1"/>
  <c r="BC1308" i="1"/>
  <c r="BB1308" i="1"/>
  <c r="BA1308" i="1"/>
  <c r="AZ1308" i="1"/>
  <c r="AY1308" i="1"/>
  <c r="AX1308" i="1"/>
  <c r="AW1308" i="1"/>
  <c r="AV1308" i="1"/>
  <c r="AU1308" i="1"/>
  <c r="AT1308" i="1"/>
  <c r="AS1308" i="1"/>
  <c r="AR1308" i="1"/>
  <c r="AQ1308" i="1"/>
  <c r="AP1308" i="1"/>
  <c r="AO1308" i="1"/>
  <c r="AN1308" i="1"/>
  <c r="AM1308" i="1"/>
  <c r="AL1308" i="1"/>
  <c r="AK1308" i="1"/>
  <c r="AJ1308" i="1"/>
  <c r="AI1308" i="1"/>
  <c r="AH1308" i="1"/>
  <c r="AG1308" i="1"/>
  <c r="AF1308" i="1"/>
  <c r="AE1308" i="1"/>
  <c r="AD1308" i="1"/>
  <c r="AC1308" i="1"/>
  <c r="AB1308" i="1"/>
  <c r="AA1308" i="1"/>
  <c r="Z1308" i="1"/>
  <c r="Y1308" i="1"/>
  <c r="X1308" i="1"/>
  <c r="W1308" i="1"/>
  <c r="V1308" i="1"/>
  <c r="U1308" i="1"/>
  <c r="T1308" i="1"/>
  <c r="S1308" i="1"/>
  <c r="Q1308" i="1"/>
  <c r="P1308" i="1"/>
  <c r="O1308" i="1"/>
  <c r="DD1376" i="1"/>
  <c r="DC1376" i="1"/>
  <c r="DB1376" i="1"/>
  <c r="DA1376" i="1"/>
  <c r="CZ1376" i="1"/>
  <c r="CY1376" i="1"/>
  <c r="CX1376" i="1"/>
  <c r="CW1376" i="1"/>
  <c r="CV1376" i="1"/>
  <c r="CU1376" i="1"/>
  <c r="CT1376" i="1"/>
  <c r="CS1376" i="1"/>
  <c r="CR1376" i="1"/>
  <c r="CQ1376" i="1"/>
  <c r="CP1376" i="1"/>
  <c r="CO1376" i="1"/>
  <c r="CN1376" i="1"/>
  <c r="CM1376" i="1"/>
  <c r="CL1376" i="1"/>
  <c r="CK1376" i="1"/>
  <c r="CJ1376" i="1"/>
  <c r="CI1376" i="1"/>
  <c r="CH1376" i="1"/>
  <c r="CG1376" i="1"/>
  <c r="CF1376" i="1"/>
  <c r="CE1376" i="1"/>
  <c r="CD1376" i="1"/>
  <c r="CC1376" i="1"/>
  <c r="CB1376" i="1"/>
  <c r="CA1376" i="1"/>
  <c r="BZ1376" i="1"/>
  <c r="BY1376" i="1"/>
  <c r="BX1376" i="1"/>
  <c r="BW1376" i="1"/>
  <c r="BV1376" i="1"/>
  <c r="BU1376" i="1"/>
  <c r="BT1376" i="1"/>
  <c r="BS1376" i="1"/>
  <c r="BR1376" i="1"/>
  <c r="BQ1376" i="1"/>
  <c r="BP1376" i="1"/>
  <c r="BO1376" i="1"/>
  <c r="BN1376" i="1"/>
  <c r="BM1376" i="1"/>
  <c r="BL1376" i="1"/>
  <c r="BK1376" i="1"/>
  <c r="BJ1376" i="1"/>
  <c r="BI1376" i="1"/>
  <c r="BH1376" i="1"/>
  <c r="BG1376" i="1"/>
  <c r="BF1376" i="1"/>
  <c r="BE1376" i="1"/>
  <c r="BD1376" i="1"/>
  <c r="BC1376" i="1"/>
  <c r="BB1376" i="1"/>
  <c r="BA1376" i="1"/>
  <c r="AZ1376" i="1"/>
  <c r="AY1376" i="1"/>
  <c r="AX1376" i="1"/>
  <c r="AW1376" i="1"/>
  <c r="AV1376" i="1"/>
  <c r="AU1376" i="1"/>
  <c r="AT1376" i="1"/>
  <c r="AS1376" i="1"/>
  <c r="AR1376" i="1"/>
  <c r="AQ1376" i="1"/>
  <c r="AP1376" i="1"/>
  <c r="AO1376" i="1"/>
  <c r="AN1376" i="1"/>
  <c r="AM1376" i="1"/>
  <c r="AL1376" i="1"/>
  <c r="AK1376" i="1"/>
  <c r="AJ1376" i="1"/>
  <c r="AI1376" i="1"/>
  <c r="AH1376" i="1"/>
  <c r="AG1376" i="1"/>
  <c r="AF1376" i="1"/>
  <c r="AE1376" i="1"/>
  <c r="AD1376" i="1"/>
  <c r="AC1376" i="1"/>
  <c r="AB1376" i="1"/>
  <c r="AA1376" i="1"/>
  <c r="Z1376" i="1"/>
  <c r="Y1376" i="1"/>
  <c r="X1376" i="1"/>
  <c r="W1376" i="1"/>
  <c r="V1376" i="1"/>
  <c r="U1376" i="1"/>
  <c r="T1376" i="1"/>
  <c r="S1376" i="1"/>
  <c r="Q1376" i="1"/>
  <c r="P1376" i="1"/>
  <c r="O1376" i="1"/>
  <c r="DD1375" i="1"/>
  <c r="DC1375" i="1"/>
  <c r="DB1375" i="1"/>
  <c r="DA1375" i="1"/>
  <c r="CZ1375" i="1"/>
  <c r="CY1375" i="1"/>
  <c r="CX1375" i="1"/>
  <c r="CW1375" i="1"/>
  <c r="CV1375" i="1"/>
  <c r="CU1375" i="1"/>
  <c r="CT1375" i="1"/>
  <c r="CS1375" i="1"/>
  <c r="CR1375" i="1"/>
  <c r="CQ1375" i="1"/>
  <c r="CP1375" i="1"/>
  <c r="CO1375" i="1"/>
  <c r="CN1375" i="1"/>
  <c r="CM1375" i="1"/>
  <c r="CL1375" i="1"/>
  <c r="CK1375" i="1"/>
  <c r="CJ1375" i="1"/>
  <c r="CI1375" i="1"/>
  <c r="CH1375" i="1"/>
  <c r="CG1375" i="1"/>
  <c r="CF1375" i="1"/>
  <c r="CE1375" i="1"/>
  <c r="CD1375" i="1"/>
  <c r="CC1375" i="1"/>
  <c r="CB1375" i="1"/>
  <c r="CA1375" i="1"/>
  <c r="BZ1375" i="1"/>
  <c r="BY1375" i="1"/>
  <c r="BX1375" i="1"/>
  <c r="BW1375" i="1"/>
  <c r="BV1375" i="1"/>
  <c r="BU1375" i="1"/>
  <c r="BT1375" i="1"/>
  <c r="BS1375" i="1"/>
  <c r="BR1375" i="1"/>
  <c r="BQ1375" i="1"/>
  <c r="BP1375" i="1"/>
  <c r="BO1375" i="1"/>
  <c r="BN1375" i="1"/>
  <c r="BM1375" i="1"/>
  <c r="BL1375" i="1"/>
  <c r="BK1375" i="1"/>
  <c r="BJ1375" i="1"/>
  <c r="BI1375" i="1"/>
  <c r="BH1375" i="1"/>
  <c r="BG1375" i="1"/>
  <c r="BF1375" i="1"/>
  <c r="BE1375" i="1"/>
  <c r="BD1375" i="1"/>
  <c r="BC1375" i="1"/>
  <c r="BB1375" i="1"/>
  <c r="BA1375" i="1"/>
  <c r="AZ1375" i="1"/>
  <c r="AY1375" i="1"/>
  <c r="AX1375" i="1"/>
  <c r="AW1375" i="1"/>
  <c r="AV1375" i="1"/>
  <c r="AU1375" i="1"/>
  <c r="AT1375" i="1"/>
  <c r="AS1375" i="1"/>
  <c r="AR1375" i="1"/>
  <c r="AQ1375" i="1"/>
  <c r="AP1375" i="1"/>
  <c r="AO1375" i="1"/>
  <c r="AN1375" i="1"/>
  <c r="AM1375" i="1"/>
  <c r="AL1375" i="1"/>
  <c r="AK1375" i="1"/>
  <c r="AJ1375" i="1"/>
  <c r="AI1375" i="1"/>
  <c r="AH1375" i="1"/>
  <c r="AG1375" i="1"/>
  <c r="AF1375" i="1"/>
  <c r="AE1375" i="1"/>
  <c r="AD1375" i="1"/>
  <c r="AC1375" i="1"/>
  <c r="AB1375" i="1"/>
  <c r="AA1375" i="1"/>
  <c r="Z1375" i="1"/>
  <c r="Y1375" i="1"/>
  <c r="X1375" i="1"/>
  <c r="W1375" i="1"/>
  <c r="V1375" i="1"/>
  <c r="U1375" i="1"/>
  <c r="T1375" i="1"/>
  <c r="S1375" i="1"/>
  <c r="Q1375" i="1"/>
  <c r="P1375" i="1"/>
  <c r="O1375" i="1"/>
  <c r="DD1229" i="1"/>
  <c r="DC1229" i="1"/>
  <c r="DB1229" i="1"/>
  <c r="DA1229" i="1"/>
  <c r="CZ1229" i="1"/>
  <c r="CY1229" i="1"/>
  <c r="CX1229" i="1"/>
  <c r="CW1229" i="1"/>
  <c r="CV1229" i="1"/>
  <c r="CU1229" i="1"/>
  <c r="CT1229" i="1"/>
  <c r="CS1229" i="1"/>
  <c r="CR1229" i="1"/>
  <c r="CQ1229" i="1"/>
  <c r="CP1229" i="1"/>
  <c r="CO1229" i="1"/>
  <c r="CN1229" i="1"/>
  <c r="CM1229" i="1"/>
  <c r="CL1229" i="1"/>
  <c r="CK1229" i="1"/>
  <c r="CJ1229" i="1"/>
  <c r="CI1229" i="1"/>
  <c r="CH1229" i="1"/>
  <c r="CG1229" i="1"/>
  <c r="CF1229" i="1"/>
  <c r="CE1229" i="1"/>
  <c r="CD1229" i="1"/>
  <c r="CC1229" i="1"/>
  <c r="CB1229" i="1"/>
  <c r="CA1229" i="1"/>
  <c r="BZ1229" i="1"/>
  <c r="BY1229" i="1"/>
  <c r="BX1229" i="1"/>
  <c r="BW1229" i="1"/>
  <c r="BV1229" i="1"/>
  <c r="BU1229" i="1"/>
  <c r="BT1229" i="1"/>
  <c r="BS1229" i="1"/>
  <c r="BR1229" i="1"/>
  <c r="BQ1229" i="1"/>
  <c r="BP1229" i="1"/>
  <c r="BO1229" i="1"/>
  <c r="BN1229" i="1"/>
  <c r="BM1229" i="1"/>
  <c r="BL1229" i="1"/>
  <c r="BK1229" i="1"/>
  <c r="BJ1229" i="1"/>
  <c r="BI1229" i="1"/>
  <c r="BH1229" i="1"/>
  <c r="BG1229" i="1"/>
  <c r="BF1229" i="1"/>
  <c r="BE1229" i="1"/>
  <c r="BD1229" i="1"/>
  <c r="BC1229" i="1"/>
  <c r="BB1229" i="1"/>
  <c r="BA1229" i="1"/>
  <c r="AZ1229" i="1"/>
  <c r="AY1229" i="1"/>
  <c r="AX1229" i="1"/>
  <c r="AW1229" i="1"/>
  <c r="AV1229" i="1"/>
  <c r="AU1229" i="1"/>
  <c r="AT1229" i="1"/>
  <c r="AS1229" i="1"/>
  <c r="AR1229" i="1"/>
  <c r="AQ1229" i="1"/>
  <c r="AP1229" i="1"/>
  <c r="AO1229" i="1"/>
  <c r="AN1229" i="1"/>
  <c r="AM1229" i="1"/>
  <c r="AL1229" i="1"/>
  <c r="AK1229" i="1"/>
  <c r="AJ1229" i="1"/>
  <c r="AI1229" i="1"/>
  <c r="AH1229" i="1"/>
  <c r="AG1229" i="1"/>
  <c r="AF1229" i="1"/>
  <c r="AE1229" i="1"/>
  <c r="AD1229" i="1"/>
  <c r="AC1229" i="1"/>
  <c r="AB1229" i="1"/>
  <c r="AA1229" i="1"/>
  <c r="Z1229" i="1"/>
  <c r="Y1229" i="1"/>
  <c r="X1229" i="1"/>
  <c r="W1229" i="1"/>
  <c r="V1229" i="1"/>
  <c r="U1229" i="1"/>
  <c r="T1229" i="1"/>
  <c r="S1229" i="1"/>
  <c r="Q1229" i="1"/>
  <c r="P1229" i="1"/>
  <c r="O1229" i="1"/>
  <c r="DD1307" i="1"/>
  <c r="DC1307" i="1"/>
  <c r="DB1307" i="1"/>
  <c r="DA1307" i="1"/>
  <c r="CZ1307" i="1"/>
  <c r="CY1307" i="1"/>
  <c r="CX1307" i="1"/>
  <c r="CW1307" i="1"/>
  <c r="CV1307" i="1"/>
  <c r="CU1307" i="1"/>
  <c r="CT1307" i="1"/>
  <c r="CS1307" i="1"/>
  <c r="CR1307" i="1"/>
  <c r="CQ1307" i="1"/>
  <c r="CP1307" i="1"/>
  <c r="CO1307" i="1"/>
  <c r="CN1307" i="1"/>
  <c r="CM1307" i="1"/>
  <c r="CL1307" i="1"/>
  <c r="CK1307" i="1"/>
  <c r="CJ1307" i="1"/>
  <c r="CI1307" i="1"/>
  <c r="CH1307" i="1"/>
  <c r="CG1307" i="1"/>
  <c r="CF1307" i="1"/>
  <c r="CE1307" i="1"/>
  <c r="CD1307" i="1"/>
  <c r="CC1307" i="1"/>
  <c r="CB1307" i="1"/>
  <c r="CA1307" i="1"/>
  <c r="BZ1307" i="1"/>
  <c r="BY1307" i="1"/>
  <c r="BX1307" i="1"/>
  <c r="BW1307" i="1"/>
  <c r="BV1307" i="1"/>
  <c r="BU1307" i="1"/>
  <c r="BT1307" i="1"/>
  <c r="BS1307" i="1"/>
  <c r="BR1307" i="1"/>
  <c r="BQ1307" i="1"/>
  <c r="BP1307" i="1"/>
  <c r="BO1307" i="1"/>
  <c r="BN1307" i="1"/>
  <c r="BM1307" i="1"/>
  <c r="BL1307" i="1"/>
  <c r="BK1307" i="1"/>
  <c r="BJ1307" i="1"/>
  <c r="BI1307" i="1"/>
  <c r="BH1307" i="1"/>
  <c r="BG1307" i="1"/>
  <c r="BF1307" i="1"/>
  <c r="BE1307" i="1"/>
  <c r="BD1307" i="1"/>
  <c r="BC1307" i="1"/>
  <c r="BB1307" i="1"/>
  <c r="BA1307" i="1"/>
  <c r="AZ1307" i="1"/>
  <c r="AY1307" i="1"/>
  <c r="AX1307" i="1"/>
  <c r="AW1307" i="1"/>
  <c r="AV1307" i="1"/>
  <c r="AU1307" i="1"/>
  <c r="AT1307" i="1"/>
  <c r="AS1307" i="1"/>
  <c r="AR1307" i="1"/>
  <c r="AQ1307" i="1"/>
  <c r="AP1307" i="1"/>
  <c r="AO1307" i="1"/>
  <c r="AN1307" i="1"/>
  <c r="AM1307" i="1"/>
  <c r="AL1307" i="1"/>
  <c r="AK1307" i="1"/>
  <c r="AJ1307" i="1"/>
  <c r="AI1307" i="1"/>
  <c r="AH1307" i="1"/>
  <c r="AG1307" i="1"/>
  <c r="AF1307" i="1"/>
  <c r="AE1307" i="1"/>
  <c r="AD1307" i="1"/>
  <c r="AC1307" i="1"/>
  <c r="AB1307" i="1"/>
  <c r="AA1307" i="1"/>
  <c r="Z1307" i="1"/>
  <c r="Y1307" i="1"/>
  <c r="X1307" i="1"/>
  <c r="W1307" i="1"/>
  <c r="V1307" i="1"/>
  <c r="U1307" i="1"/>
  <c r="T1307" i="1"/>
  <c r="S1307" i="1"/>
  <c r="Q1307" i="1"/>
  <c r="P1307" i="1"/>
  <c r="O1307" i="1"/>
  <c r="DD1345" i="1"/>
  <c r="DC1345" i="1"/>
  <c r="DB1345" i="1"/>
  <c r="DA1345" i="1"/>
  <c r="CZ1345" i="1"/>
  <c r="CY1345" i="1"/>
  <c r="CX1345" i="1"/>
  <c r="CW1345" i="1"/>
  <c r="CV1345" i="1"/>
  <c r="CU1345" i="1"/>
  <c r="CT1345" i="1"/>
  <c r="CS1345" i="1"/>
  <c r="CR1345" i="1"/>
  <c r="CQ1345" i="1"/>
  <c r="CP1345" i="1"/>
  <c r="CO1345" i="1"/>
  <c r="CN1345" i="1"/>
  <c r="CM1345" i="1"/>
  <c r="CL1345" i="1"/>
  <c r="CK1345" i="1"/>
  <c r="CJ1345" i="1"/>
  <c r="CI1345" i="1"/>
  <c r="CH1345" i="1"/>
  <c r="CG1345" i="1"/>
  <c r="CF1345" i="1"/>
  <c r="CE1345" i="1"/>
  <c r="CD1345" i="1"/>
  <c r="CC1345" i="1"/>
  <c r="CB1345" i="1"/>
  <c r="CA1345" i="1"/>
  <c r="BZ1345" i="1"/>
  <c r="BY1345" i="1"/>
  <c r="BX1345" i="1"/>
  <c r="BW1345" i="1"/>
  <c r="BV1345" i="1"/>
  <c r="BU1345" i="1"/>
  <c r="BT1345" i="1"/>
  <c r="BS1345" i="1"/>
  <c r="BR1345" i="1"/>
  <c r="BQ1345" i="1"/>
  <c r="BP1345" i="1"/>
  <c r="BO1345" i="1"/>
  <c r="BN1345" i="1"/>
  <c r="BM1345" i="1"/>
  <c r="BL1345" i="1"/>
  <c r="BK1345" i="1"/>
  <c r="BJ1345" i="1"/>
  <c r="BI1345" i="1"/>
  <c r="BH1345" i="1"/>
  <c r="BG1345" i="1"/>
  <c r="BF1345" i="1"/>
  <c r="BE1345" i="1"/>
  <c r="BD1345" i="1"/>
  <c r="BC1345" i="1"/>
  <c r="BB1345" i="1"/>
  <c r="BA1345" i="1"/>
  <c r="AZ1345" i="1"/>
  <c r="AY1345" i="1"/>
  <c r="AX1345" i="1"/>
  <c r="AW1345" i="1"/>
  <c r="AV1345" i="1"/>
  <c r="AU1345" i="1"/>
  <c r="AT1345" i="1"/>
  <c r="AS1345" i="1"/>
  <c r="AR1345" i="1"/>
  <c r="AQ1345" i="1"/>
  <c r="AP1345" i="1"/>
  <c r="AO1345" i="1"/>
  <c r="AN1345" i="1"/>
  <c r="AM1345" i="1"/>
  <c r="AL1345" i="1"/>
  <c r="AK1345" i="1"/>
  <c r="AJ1345" i="1"/>
  <c r="AI1345" i="1"/>
  <c r="AH1345" i="1"/>
  <c r="AG1345" i="1"/>
  <c r="AF1345" i="1"/>
  <c r="AE1345" i="1"/>
  <c r="AD1345" i="1"/>
  <c r="AC1345" i="1"/>
  <c r="AB1345" i="1"/>
  <c r="AA1345" i="1"/>
  <c r="Z1345" i="1"/>
  <c r="Y1345" i="1"/>
  <c r="X1345" i="1"/>
  <c r="W1345" i="1"/>
  <c r="V1345" i="1"/>
  <c r="U1345" i="1"/>
  <c r="T1345" i="1"/>
  <c r="S1345" i="1"/>
  <c r="Q1345" i="1"/>
  <c r="P1345" i="1"/>
  <c r="O1345" i="1"/>
  <c r="DD1344" i="1"/>
  <c r="DC1344" i="1"/>
  <c r="DB1344" i="1"/>
  <c r="DA1344" i="1"/>
  <c r="CZ1344" i="1"/>
  <c r="CY1344" i="1"/>
  <c r="CX1344" i="1"/>
  <c r="CW1344" i="1"/>
  <c r="CV1344" i="1"/>
  <c r="CU1344" i="1"/>
  <c r="CT1344" i="1"/>
  <c r="CS1344" i="1"/>
  <c r="CR1344" i="1"/>
  <c r="CQ1344" i="1"/>
  <c r="CP1344" i="1"/>
  <c r="CO1344" i="1"/>
  <c r="CN1344" i="1"/>
  <c r="CM1344" i="1"/>
  <c r="CL1344" i="1"/>
  <c r="CK1344" i="1"/>
  <c r="CJ1344" i="1"/>
  <c r="CI1344" i="1"/>
  <c r="CH1344" i="1"/>
  <c r="CG1344" i="1"/>
  <c r="CF1344" i="1"/>
  <c r="CE1344" i="1"/>
  <c r="CD1344" i="1"/>
  <c r="CC1344" i="1"/>
  <c r="CB1344" i="1"/>
  <c r="CA1344" i="1"/>
  <c r="BZ1344" i="1"/>
  <c r="BY1344" i="1"/>
  <c r="BX1344" i="1"/>
  <c r="BW1344" i="1"/>
  <c r="BV1344" i="1"/>
  <c r="BU1344" i="1"/>
  <c r="BT1344" i="1"/>
  <c r="BS1344" i="1"/>
  <c r="BR1344" i="1"/>
  <c r="BQ1344" i="1"/>
  <c r="BP1344" i="1"/>
  <c r="BO1344" i="1"/>
  <c r="BN1344" i="1"/>
  <c r="BM1344" i="1"/>
  <c r="BL1344" i="1"/>
  <c r="BK1344" i="1"/>
  <c r="BJ1344" i="1"/>
  <c r="BI1344" i="1"/>
  <c r="BH1344" i="1"/>
  <c r="BG1344" i="1"/>
  <c r="BF1344" i="1"/>
  <c r="BE1344" i="1"/>
  <c r="BD1344" i="1"/>
  <c r="BC1344" i="1"/>
  <c r="BB1344" i="1"/>
  <c r="BA1344" i="1"/>
  <c r="AZ1344" i="1"/>
  <c r="AY1344" i="1"/>
  <c r="AX1344" i="1"/>
  <c r="AW1344" i="1"/>
  <c r="AV1344" i="1"/>
  <c r="AU1344" i="1"/>
  <c r="AT1344" i="1"/>
  <c r="AS1344" i="1"/>
  <c r="AR1344" i="1"/>
  <c r="AQ1344" i="1"/>
  <c r="AP1344" i="1"/>
  <c r="AO1344" i="1"/>
  <c r="AN1344" i="1"/>
  <c r="AM1344" i="1"/>
  <c r="AL1344" i="1"/>
  <c r="AK1344" i="1"/>
  <c r="AJ1344" i="1"/>
  <c r="AI1344" i="1"/>
  <c r="AH1344" i="1"/>
  <c r="AG1344" i="1"/>
  <c r="AF1344" i="1"/>
  <c r="AE1344" i="1"/>
  <c r="AD1344" i="1"/>
  <c r="AC1344" i="1"/>
  <c r="AB1344" i="1"/>
  <c r="AA1344" i="1"/>
  <c r="Z1344" i="1"/>
  <c r="Y1344" i="1"/>
  <c r="X1344" i="1"/>
  <c r="W1344" i="1"/>
  <c r="V1344" i="1"/>
  <c r="U1344" i="1"/>
  <c r="T1344" i="1"/>
  <c r="S1344" i="1"/>
  <c r="Q1344" i="1"/>
  <c r="P1344" i="1"/>
  <c r="O1344" i="1"/>
  <c r="DD1286" i="1"/>
  <c r="DC1286" i="1"/>
  <c r="DB1286" i="1"/>
  <c r="DA1286" i="1"/>
  <c r="CZ1286" i="1"/>
  <c r="CY1286" i="1"/>
  <c r="CX1286" i="1"/>
  <c r="CW1286" i="1"/>
  <c r="CV1286" i="1"/>
  <c r="CU1286" i="1"/>
  <c r="CT1286" i="1"/>
  <c r="CS1286" i="1"/>
  <c r="CR1286" i="1"/>
  <c r="CQ1286" i="1"/>
  <c r="CP1286" i="1"/>
  <c r="CO1286" i="1"/>
  <c r="CN1286" i="1"/>
  <c r="CM1286" i="1"/>
  <c r="CL1286" i="1"/>
  <c r="CK1286" i="1"/>
  <c r="CJ1286" i="1"/>
  <c r="CI1286" i="1"/>
  <c r="CH1286" i="1"/>
  <c r="CG1286" i="1"/>
  <c r="CF1286" i="1"/>
  <c r="CE1286" i="1"/>
  <c r="CD1286" i="1"/>
  <c r="CC1286" i="1"/>
  <c r="CB1286" i="1"/>
  <c r="CA1286" i="1"/>
  <c r="BZ1286" i="1"/>
  <c r="BY1286" i="1"/>
  <c r="BX1286" i="1"/>
  <c r="BW1286" i="1"/>
  <c r="BV1286" i="1"/>
  <c r="BU1286" i="1"/>
  <c r="BT1286" i="1"/>
  <c r="BS1286" i="1"/>
  <c r="BR1286" i="1"/>
  <c r="BQ1286" i="1"/>
  <c r="BP1286" i="1"/>
  <c r="BO1286" i="1"/>
  <c r="BN1286" i="1"/>
  <c r="BM1286" i="1"/>
  <c r="BL1286" i="1"/>
  <c r="BK1286" i="1"/>
  <c r="BJ1286" i="1"/>
  <c r="BI1286" i="1"/>
  <c r="BH1286" i="1"/>
  <c r="BG1286" i="1"/>
  <c r="BF1286" i="1"/>
  <c r="BE1286" i="1"/>
  <c r="BD1286" i="1"/>
  <c r="BC1286" i="1"/>
  <c r="BB1286" i="1"/>
  <c r="BA1286" i="1"/>
  <c r="AZ1286" i="1"/>
  <c r="AY1286" i="1"/>
  <c r="AX1286" i="1"/>
  <c r="AW1286" i="1"/>
  <c r="AV1286" i="1"/>
  <c r="AU1286" i="1"/>
  <c r="AT1286" i="1"/>
  <c r="AS1286" i="1"/>
  <c r="AR1286" i="1"/>
  <c r="AQ1286" i="1"/>
  <c r="AP1286" i="1"/>
  <c r="AO1286" i="1"/>
  <c r="AN1286" i="1"/>
  <c r="AM1286" i="1"/>
  <c r="AL1286" i="1"/>
  <c r="AK1286" i="1"/>
  <c r="AJ1286" i="1"/>
  <c r="AI1286" i="1"/>
  <c r="AH1286" i="1"/>
  <c r="AG1286" i="1"/>
  <c r="AF1286" i="1"/>
  <c r="AE1286" i="1"/>
  <c r="AD1286" i="1"/>
  <c r="AC1286" i="1"/>
  <c r="AB1286" i="1"/>
  <c r="AA1286" i="1"/>
  <c r="Z1286" i="1"/>
  <c r="Y1286" i="1"/>
  <c r="X1286" i="1"/>
  <c r="W1286" i="1"/>
  <c r="V1286" i="1"/>
  <c r="U1286" i="1"/>
  <c r="T1286" i="1"/>
  <c r="S1286" i="1"/>
  <c r="Q1286" i="1"/>
  <c r="P1286" i="1"/>
  <c r="O1286" i="1"/>
  <c r="DD1285" i="1"/>
  <c r="DC1285" i="1"/>
  <c r="DB1285" i="1"/>
  <c r="DA1285" i="1"/>
  <c r="CZ1285" i="1"/>
  <c r="CY1285" i="1"/>
  <c r="CX1285" i="1"/>
  <c r="CW1285" i="1"/>
  <c r="CV1285" i="1"/>
  <c r="CU1285" i="1"/>
  <c r="CT1285" i="1"/>
  <c r="CS1285" i="1"/>
  <c r="CR1285" i="1"/>
  <c r="CQ1285" i="1"/>
  <c r="CP1285" i="1"/>
  <c r="CO1285" i="1"/>
  <c r="CN1285" i="1"/>
  <c r="CM1285" i="1"/>
  <c r="CL1285" i="1"/>
  <c r="CK1285" i="1"/>
  <c r="CJ1285" i="1"/>
  <c r="CI1285" i="1"/>
  <c r="CH1285" i="1"/>
  <c r="CG1285" i="1"/>
  <c r="CF1285" i="1"/>
  <c r="CE1285" i="1"/>
  <c r="CD1285" i="1"/>
  <c r="CC1285" i="1"/>
  <c r="CB1285" i="1"/>
  <c r="CA1285" i="1"/>
  <c r="BZ1285" i="1"/>
  <c r="BY1285" i="1"/>
  <c r="BX1285" i="1"/>
  <c r="BW1285" i="1"/>
  <c r="BV1285" i="1"/>
  <c r="BU1285" i="1"/>
  <c r="BT1285" i="1"/>
  <c r="BS1285" i="1"/>
  <c r="BR1285" i="1"/>
  <c r="BQ1285" i="1"/>
  <c r="BP1285" i="1"/>
  <c r="BO1285" i="1"/>
  <c r="BN1285" i="1"/>
  <c r="BM1285" i="1"/>
  <c r="BL1285" i="1"/>
  <c r="BK1285" i="1"/>
  <c r="BJ1285" i="1"/>
  <c r="BI1285" i="1"/>
  <c r="BH1285" i="1"/>
  <c r="BG1285" i="1"/>
  <c r="BF1285" i="1"/>
  <c r="BE1285" i="1"/>
  <c r="BD1285" i="1"/>
  <c r="BC1285" i="1"/>
  <c r="BB1285" i="1"/>
  <c r="BA1285" i="1"/>
  <c r="AZ1285" i="1"/>
  <c r="AY1285" i="1"/>
  <c r="AX1285" i="1"/>
  <c r="AW1285" i="1"/>
  <c r="AV1285" i="1"/>
  <c r="AU1285" i="1"/>
  <c r="AT1285" i="1"/>
  <c r="AS1285" i="1"/>
  <c r="AR1285" i="1"/>
  <c r="AQ1285" i="1"/>
  <c r="AP1285" i="1"/>
  <c r="AO1285" i="1"/>
  <c r="AN1285" i="1"/>
  <c r="AM1285" i="1"/>
  <c r="AL1285" i="1"/>
  <c r="AK1285" i="1"/>
  <c r="AJ1285" i="1"/>
  <c r="AI1285" i="1"/>
  <c r="AH1285" i="1"/>
  <c r="AG1285" i="1"/>
  <c r="AF1285" i="1"/>
  <c r="AE1285" i="1"/>
  <c r="AD1285" i="1"/>
  <c r="AC1285" i="1"/>
  <c r="AB1285" i="1"/>
  <c r="AA1285" i="1"/>
  <c r="Z1285" i="1"/>
  <c r="Y1285" i="1"/>
  <c r="X1285" i="1"/>
  <c r="W1285" i="1"/>
  <c r="V1285" i="1"/>
  <c r="U1285" i="1"/>
  <c r="T1285" i="1"/>
  <c r="S1285" i="1"/>
  <c r="Q1285" i="1"/>
  <c r="P1285" i="1"/>
  <c r="O1285" i="1"/>
  <c r="DD1245" i="1"/>
  <c r="DC1245" i="1"/>
  <c r="DB1245" i="1"/>
  <c r="DA1245" i="1"/>
  <c r="CZ1245" i="1"/>
  <c r="CY1245" i="1"/>
  <c r="CX1245" i="1"/>
  <c r="CW1245" i="1"/>
  <c r="CV1245" i="1"/>
  <c r="CU1245" i="1"/>
  <c r="CT1245" i="1"/>
  <c r="CS1245" i="1"/>
  <c r="CR1245" i="1"/>
  <c r="CQ1245" i="1"/>
  <c r="CP1245" i="1"/>
  <c r="CO1245" i="1"/>
  <c r="CN1245" i="1"/>
  <c r="CM1245" i="1"/>
  <c r="CL1245" i="1"/>
  <c r="CK1245" i="1"/>
  <c r="CJ1245" i="1"/>
  <c r="CI1245" i="1"/>
  <c r="CH1245" i="1"/>
  <c r="CG1245" i="1"/>
  <c r="CF1245" i="1"/>
  <c r="CE1245" i="1"/>
  <c r="CD1245" i="1"/>
  <c r="CC1245" i="1"/>
  <c r="CB1245" i="1"/>
  <c r="CA1245" i="1"/>
  <c r="BZ1245" i="1"/>
  <c r="BY1245" i="1"/>
  <c r="BX1245" i="1"/>
  <c r="BW1245" i="1"/>
  <c r="BV1245" i="1"/>
  <c r="BU1245" i="1"/>
  <c r="BT1245" i="1"/>
  <c r="BS1245" i="1"/>
  <c r="BR1245" i="1"/>
  <c r="BQ1245" i="1"/>
  <c r="BP1245" i="1"/>
  <c r="BO1245" i="1"/>
  <c r="BN1245" i="1"/>
  <c r="BM1245" i="1"/>
  <c r="BL1245" i="1"/>
  <c r="BK1245" i="1"/>
  <c r="BJ1245" i="1"/>
  <c r="BI1245" i="1"/>
  <c r="BH1245" i="1"/>
  <c r="BG1245" i="1"/>
  <c r="BF1245" i="1"/>
  <c r="BE1245" i="1"/>
  <c r="BD1245" i="1"/>
  <c r="BC1245" i="1"/>
  <c r="BB1245" i="1"/>
  <c r="BA1245" i="1"/>
  <c r="AZ1245" i="1"/>
  <c r="AY1245" i="1"/>
  <c r="AX1245" i="1"/>
  <c r="AW1245" i="1"/>
  <c r="AV1245" i="1"/>
  <c r="AU1245" i="1"/>
  <c r="AT1245" i="1"/>
  <c r="AS1245" i="1"/>
  <c r="AR1245" i="1"/>
  <c r="AQ1245" i="1"/>
  <c r="AP1245" i="1"/>
  <c r="AO1245" i="1"/>
  <c r="AN1245" i="1"/>
  <c r="AM1245" i="1"/>
  <c r="AL1245" i="1"/>
  <c r="AK1245" i="1"/>
  <c r="AJ1245" i="1"/>
  <c r="AI1245" i="1"/>
  <c r="AH1245" i="1"/>
  <c r="AG1245" i="1"/>
  <c r="AF1245" i="1"/>
  <c r="AE1245" i="1"/>
  <c r="AD1245" i="1"/>
  <c r="AC1245" i="1"/>
  <c r="AB1245" i="1"/>
  <c r="AA1245" i="1"/>
  <c r="Z1245" i="1"/>
  <c r="Y1245" i="1"/>
  <c r="X1245" i="1"/>
  <c r="W1245" i="1"/>
  <c r="V1245" i="1"/>
  <c r="U1245" i="1"/>
  <c r="T1245" i="1"/>
  <c r="S1245" i="1"/>
  <c r="Q1245" i="1"/>
  <c r="P1245" i="1"/>
  <c r="O1245" i="1"/>
  <c r="DD1244" i="1"/>
  <c r="DC1244" i="1"/>
  <c r="DB1244" i="1"/>
  <c r="DA1244" i="1"/>
  <c r="CZ1244" i="1"/>
  <c r="CY1244" i="1"/>
  <c r="CX1244" i="1"/>
  <c r="CW1244" i="1"/>
  <c r="CV1244" i="1"/>
  <c r="CU1244" i="1"/>
  <c r="CT1244" i="1"/>
  <c r="CS1244" i="1"/>
  <c r="CR1244" i="1"/>
  <c r="CQ1244" i="1"/>
  <c r="CP1244" i="1"/>
  <c r="CO1244" i="1"/>
  <c r="CN1244" i="1"/>
  <c r="CM1244" i="1"/>
  <c r="CL1244" i="1"/>
  <c r="CK1244" i="1"/>
  <c r="CJ1244" i="1"/>
  <c r="CI1244" i="1"/>
  <c r="CH1244" i="1"/>
  <c r="CG1244" i="1"/>
  <c r="CF1244" i="1"/>
  <c r="CE1244" i="1"/>
  <c r="CD1244" i="1"/>
  <c r="CC1244" i="1"/>
  <c r="CB1244" i="1"/>
  <c r="CA1244" i="1"/>
  <c r="BZ1244" i="1"/>
  <c r="BY1244" i="1"/>
  <c r="BX1244" i="1"/>
  <c r="BW1244" i="1"/>
  <c r="BV1244" i="1"/>
  <c r="BU1244" i="1"/>
  <c r="BT1244" i="1"/>
  <c r="BS1244" i="1"/>
  <c r="BR1244" i="1"/>
  <c r="BQ1244" i="1"/>
  <c r="BP1244" i="1"/>
  <c r="BO1244" i="1"/>
  <c r="BN1244" i="1"/>
  <c r="BM1244" i="1"/>
  <c r="BL1244" i="1"/>
  <c r="BK1244" i="1"/>
  <c r="BJ1244" i="1"/>
  <c r="BI1244" i="1"/>
  <c r="BH1244" i="1"/>
  <c r="BG1244" i="1"/>
  <c r="BF1244" i="1"/>
  <c r="BE1244" i="1"/>
  <c r="BD1244" i="1"/>
  <c r="BC1244" i="1"/>
  <c r="BB1244" i="1"/>
  <c r="BA1244" i="1"/>
  <c r="AZ1244" i="1"/>
  <c r="AY1244" i="1"/>
  <c r="AX1244" i="1"/>
  <c r="AW1244" i="1"/>
  <c r="AV1244" i="1"/>
  <c r="AU1244" i="1"/>
  <c r="AT1244" i="1"/>
  <c r="AS1244" i="1"/>
  <c r="AR1244" i="1"/>
  <c r="AQ1244" i="1"/>
  <c r="AP1244" i="1"/>
  <c r="AO1244" i="1"/>
  <c r="AN1244" i="1"/>
  <c r="AM1244" i="1"/>
  <c r="AL1244" i="1"/>
  <c r="AK1244" i="1"/>
  <c r="AJ1244" i="1"/>
  <c r="AI1244" i="1"/>
  <c r="AH1244" i="1"/>
  <c r="AG1244" i="1"/>
  <c r="AF1244" i="1"/>
  <c r="AE1244" i="1"/>
  <c r="AD1244" i="1"/>
  <c r="AC1244" i="1"/>
  <c r="AB1244" i="1"/>
  <c r="AA1244" i="1"/>
  <c r="Z1244" i="1"/>
  <c r="Y1244" i="1"/>
  <c r="X1244" i="1"/>
  <c r="W1244" i="1"/>
  <c r="V1244" i="1"/>
  <c r="U1244" i="1"/>
  <c r="T1244" i="1"/>
  <c r="S1244" i="1"/>
  <c r="Q1244" i="1"/>
  <c r="P1244" i="1"/>
  <c r="O1244" i="1"/>
  <c r="DD1243" i="1"/>
  <c r="DC1243" i="1"/>
  <c r="DB1243" i="1"/>
  <c r="DA1243" i="1"/>
  <c r="CZ1243" i="1"/>
  <c r="CY1243" i="1"/>
  <c r="CX1243" i="1"/>
  <c r="CW1243" i="1"/>
  <c r="CV1243" i="1"/>
  <c r="CU1243" i="1"/>
  <c r="CT1243" i="1"/>
  <c r="CS1243" i="1"/>
  <c r="CR1243" i="1"/>
  <c r="CQ1243" i="1"/>
  <c r="CP1243" i="1"/>
  <c r="CO1243" i="1"/>
  <c r="CN1243" i="1"/>
  <c r="CM1243" i="1"/>
  <c r="CL1243" i="1"/>
  <c r="CK1243" i="1"/>
  <c r="CJ1243" i="1"/>
  <c r="CI1243" i="1"/>
  <c r="CH1243" i="1"/>
  <c r="CG1243" i="1"/>
  <c r="CF1243" i="1"/>
  <c r="CE1243" i="1"/>
  <c r="CD1243" i="1"/>
  <c r="CC1243" i="1"/>
  <c r="CB1243" i="1"/>
  <c r="CA1243" i="1"/>
  <c r="BZ1243" i="1"/>
  <c r="BY1243" i="1"/>
  <c r="BX1243" i="1"/>
  <c r="BW1243" i="1"/>
  <c r="BV1243" i="1"/>
  <c r="BU1243" i="1"/>
  <c r="BT1243" i="1"/>
  <c r="BS1243" i="1"/>
  <c r="BR1243" i="1"/>
  <c r="BQ1243" i="1"/>
  <c r="BP1243" i="1"/>
  <c r="BO1243" i="1"/>
  <c r="BN1243" i="1"/>
  <c r="BM1243" i="1"/>
  <c r="BL1243" i="1"/>
  <c r="BK1243" i="1"/>
  <c r="BJ1243" i="1"/>
  <c r="BI1243" i="1"/>
  <c r="BH1243" i="1"/>
  <c r="BG1243" i="1"/>
  <c r="BF1243" i="1"/>
  <c r="BE1243" i="1"/>
  <c r="BD1243" i="1"/>
  <c r="BC1243" i="1"/>
  <c r="BB1243" i="1"/>
  <c r="BA1243" i="1"/>
  <c r="AZ1243" i="1"/>
  <c r="AY1243" i="1"/>
  <c r="AX1243" i="1"/>
  <c r="AW1243" i="1"/>
  <c r="AV1243" i="1"/>
  <c r="AU1243" i="1"/>
  <c r="AT1243" i="1"/>
  <c r="AS1243" i="1"/>
  <c r="AR1243" i="1"/>
  <c r="AQ1243" i="1"/>
  <c r="AP1243" i="1"/>
  <c r="AO1243" i="1"/>
  <c r="AN1243" i="1"/>
  <c r="AM1243" i="1"/>
  <c r="AL1243" i="1"/>
  <c r="AK1243" i="1"/>
  <c r="AJ1243" i="1"/>
  <c r="AI1243" i="1"/>
  <c r="AH1243" i="1"/>
  <c r="AG1243" i="1"/>
  <c r="AF1243" i="1"/>
  <c r="AE1243" i="1"/>
  <c r="AD1243" i="1"/>
  <c r="AC1243" i="1"/>
  <c r="AB1243" i="1"/>
  <c r="AA1243" i="1"/>
  <c r="Z1243" i="1"/>
  <c r="Y1243" i="1"/>
  <c r="X1243" i="1"/>
  <c r="W1243" i="1"/>
  <c r="V1243" i="1"/>
  <c r="U1243" i="1"/>
  <c r="T1243" i="1"/>
  <c r="S1243" i="1"/>
  <c r="Q1243" i="1"/>
  <c r="P1243" i="1"/>
  <c r="O1243" i="1"/>
  <c r="DD1242" i="1"/>
  <c r="DC1242" i="1"/>
  <c r="DB1242" i="1"/>
  <c r="DA1242" i="1"/>
  <c r="CZ1242" i="1"/>
  <c r="CY1242" i="1"/>
  <c r="CX1242" i="1"/>
  <c r="CW1242" i="1"/>
  <c r="CV1242" i="1"/>
  <c r="CU1242" i="1"/>
  <c r="CT1242" i="1"/>
  <c r="CS1242" i="1"/>
  <c r="CR1242" i="1"/>
  <c r="CQ1242" i="1"/>
  <c r="CP1242" i="1"/>
  <c r="CO1242" i="1"/>
  <c r="CN1242" i="1"/>
  <c r="CM1242" i="1"/>
  <c r="CL1242" i="1"/>
  <c r="CK1242" i="1"/>
  <c r="CJ1242" i="1"/>
  <c r="CI1242" i="1"/>
  <c r="CH1242" i="1"/>
  <c r="CG1242" i="1"/>
  <c r="CF1242" i="1"/>
  <c r="CE1242" i="1"/>
  <c r="CD1242" i="1"/>
  <c r="CC1242" i="1"/>
  <c r="CB1242" i="1"/>
  <c r="CA1242" i="1"/>
  <c r="BZ1242" i="1"/>
  <c r="BY1242" i="1"/>
  <c r="BX1242" i="1"/>
  <c r="BW1242" i="1"/>
  <c r="BV1242" i="1"/>
  <c r="BU1242" i="1"/>
  <c r="BT1242" i="1"/>
  <c r="BS1242" i="1"/>
  <c r="BR1242" i="1"/>
  <c r="BQ1242" i="1"/>
  <c r="BP1242" i="1"/>
  <c r="BO1242" i="1"/>
  <c r="BN1242" i="1"/>
  <c r="BM1242" i="1"/>
  <c r="BL1242" i="1"/>
  <c r="BK1242" i="1"/>
  <c r="BJ1242" i="1"/>
  <c r="BI1242" i="1"/>
  <c r="BH1242" i="1"/>
  <c r="BG1242" i="1"/>
  <c r="BF1242" i="1"/>
  <c r="BE1242" i="1"/>
  <c r="BD1242" i="1"/>
  <c r="BC1242" i="1"/>
  <c r="BB1242" i="1"/>
  <c r="BA1242" i="1"/>
  <c r="AZ1242" i="1"/>
  <c r="AY1242" i="1"/>
  <c r="AX1242" i="1"/>
  <c r="AW1242" i="1"/>
  <c r="AV1242" i="1"/>
  <c r="AU1242" i="1"/>
  <c r="AT1242" i="1"/>
  <c r="AS1242" i="1"/>
  <c r="AR1242" i="1"/>
  <c r="AQ1242" i="1"/>
  <c r="AP1242" i="1"/>
  <c r="AO1242" i="1"/>
  <c r="AN1242" i="1"/>
  <c r="AM1242" i="1"/>
  <c r="AL1242" i="1"/>
  <c r="AK1242" i="1"/>
  <c r="AJ1242" i="1"/>
  <c r="AI1242" i="1"/>
  <c r="AH1242" i="1"/>
  <c r="AG1242" i="1"/>
  <c r="AF1242" i="1"/>
  <c r="AE1242" i="1"/>
  <c r="AD1242" i="1"/>
  <c r="AC1242" i="1"/>
  <c r="AB1242" i="1"/>
  <c r="AA1242" i="1"/>
  <c r="Z1242" i="1"/>
  <c r="Y1242" i="1"/>
  <c r="X1242" i="1"/>
  <c r="W1242" i="1"/>
  <c r="V1242" i="1"/>
  <c r="U1242" i="1"/>
  <c r="T1242" i="1"/>
  <c r="S1242" i="1"/>
  <c r="Q1242" i="1"/>
  <c r="P1242" i="1"/>
  <c r="O1242" i="1"/>
  <c r="DD1241" i="1"/>
  <c r="DC1241" i="1"/>
  <c r="DB1241" i="1"/>
  <c r="DA1241" i="1"/>
  <c r="CZ1241" i="1"/>
  <c r="CY1241" i="1"/>
  <c r="CX1241" i="1"/>
  <c r="CW1241" i="1"/>
  <c r="CV1241" i="1"/>
  <c r="CU1241" i="1"/>
  <c r="CT1241" i="1"/>
  <c r="CS1241" i="1"/>
  <c r="CR1241" i="1"/>
  <c r="CQ1241" i="1"/>
  <c r="CP1241" i="1"/>
  <c r="CO1241" i="1"/>
  <c r="CN1241" i="1"/>
  <c r="CM1241" i="1"/>
  <c r="CL1241" i="1"/>
  <c r="CK1241" i="1"/>
  <c r="CJ1241" i="1"/>
  <c r="CI1241" i="1"/>
  <c r="CH1241" i="1"/>
  <c r="CG1241" i="1"/>
  <c r="CF1241" i="1"/>
  <c r="CE1241" i="1"/>
  <c r="CD1241" i="1"/>
  <c r="CC1241" i="1"/>
  <c r="CB1241" i="1"/>
  <c r="CA1241" i="1"/>
  <c r="BZ1241" i="1"/>
  <c r="BY1241" i="1"/>
  <c r="BX1241" i="1"/>
  <c r="BW1241" i="1"/>
  <c r="BV1241" i="1"/>
  <c r="BU1241" i="1"/>
  <c r="BT1241" i="1"/>
  <c r="BS1241" i="1"/>
  <c r="BR1241" i="1"/>
  <c r="BQ1241" i="1"/>
  <c r="BP1241" i="1"/>
  <c r="BO1241" i="1"/>
  <c r="BN1241" i="1"/>
  <c r="BM1241" i="1"/>
  <c r="BL1241" i="1"/>
  <c r="BK1241" i="1"/>
  <c r="BJ1241" i="1"/>
  <c r="BI1241" i="1"/>
  <c r="BH1241" i="1"/>
  <c r="BG1241" i="1"/>
  <c r="BF1241" i="1"/>
  <c r="BE1241" i="1"/>
  <c r="BD1241" i="1"/>
  <c r="BC1241" i="1"/>
  <c r="BB1241" i="1"/>
  <c r="BA1241" i="1"/>
  <c r="AZ1241" i="1"/>
  <c r="AY1241" i="1"/>
  <c r="AX1241" i="1"/>
  <c r="AW1241" i="1"/>
  <c r="AV1241" i="1"/>
  <c r="AU1241" i="1"/>
  <c r="AT1241" i="1"/>
  <c r="AS1241" i="1"/>
  <c r="AR1241" i="1"/>
  <c r="AQ1241" i="1"/>
  <c r="AP1241" i="1"/>
  <c r="AO1241" i="1"/>
  <c r="AN1241" i="1"/>
  <c r="AM1241" i="1"/>
  <c r="AL1241" i="1"/>
  <c r="AK1241" i="1"/>
  <c r="AJ1241" i="1"/>
  <c r="AI1241" i="1"/>
  <c r="AH1241" i="1"/>
  <c r="AG1241" i="1"/>
  <c r="AF1241" i="1"/>
  <c r="AE1241" i="1"/>
  <c r="AD1241" i="1"/>
  <c r="AC1241" i="1"/>
  <c r="AB1241" i="1"/>
  <c r="AA1241" i="1"/>
  <c r="Z1241" i="1"/>
  <c r="Y1241" i="1"/>
  <c r="X1241" i="1"/>
  <c r="W1241" i="1"/>
  <c r="V1241" i="1"/>
  <c r="U1241" i="1"/>
  <c r="T1241" i="1"/>
  <c r="S1241" i="1"/>
  <c r="Q1241" i="1"/>
  <c r="P1241" i="1"/>
  <c r="O1241" i="1"/>
  <c r="DD1240" i="1"/>
  <c r="DC1240" i="1"/>
  <c r="DB1240" i="1"/>
  <c r="DA1240" i="1"/>
  <c r="CZ1240" i="1"/>
  <c r="CY1240" i="1"/>
  <c r="CX1240" i="1"/>
  <c r="CW1240" i="1"/>
  <c r="CV1240" i="1"/>
  <c r="CU1240" i="1"/>
  <c r="CT1240" i="1"/>
  <c r="CS1240" i="1"/>
  <c r="CR1240" i="1"/>
  <c r="CQ1240" i="1"/>
  <c r="CP1240" i="1"/>
  <c r="CO1240" i="1"/>
  <c r="CN1240" i="1"/>
  <c r="CM1240" i="1"/>
  <c r="CL1240" i="1"/>
  <c r="CK1240" i="1"/>
  <c r="CJ1240" i="1"/>
  <c r="CI1240" i="1"/>
  <c r="CH1240" i="1"/>
  <c r="CG1240" i="1"/>
  <c r="CF1240" i="1"/>
  <c r="CE1240" i="1"/>
  <c r="CD1240" i="1"/>
  <c r="CC1240" i="1"/>
  <c r="CB1240" i="1"/>
  <c r="CA1240" i="1"/>
  <c r="BZ1240" i="1"/>
  <c r="BY1240" i="1"/>
  <c r="BX1240" i="1"/>
  <c r="BW1240" i="1"/>
  <c r="BV1240" i="1"/>
  <c r="BU1240" i="1"/>
  <c r="BT1240" i="1"/>
  <c r="BS1240" i="1"/>
  <c r="BR1240" i="1"/>
  <c r="BQ1240" i="1"/>
  <c r="BP1240" i="1"/>
  <c r="BO1240" i="1"/>
  <c r="BN1240" i="1"/>
  <c r="BM1240" i="1"/>
  <c r="BL1240" i="1"/>
  <c r="BK1240" i="1"/>
  <c r="BJ1240" i="1"/>
  <c r="BI1240" i="1"/>
  <c r="BH1240" i="1"/>
  <c r="BG1240" i="1"/>
  <c r="BF1240" i="1"/>
  <c r="BE1240" i="1"/>
  <c r="BD1240" i="1"/>
  <c r="BC1240" i="1"/>
  <c r="BB1240" i="1"/>
  <c r="BA1240" i="1"/>
  <c r="AZ1240" i="1"/>
  <c r="AY1240" i="1"/>
  <c r="AX1240" i="1"/>
  <c r="AW1240" i="1"/>
  <c r="AV1240" i="1"/>
  <c r="AU1240" i="1"/>
  <c r="AT1240" i="1"/>
  <c r="AS1240" i="1"/>
  <c r="AR1240" i="1"/>
  <c r="AQ1240" i="1"/>
  <c r="AP1240" i="1"/>
  <c r="AO1240" i="1"/>
  <c r="AN1240" i="1"/>
  <c r="AM1240" i="1"/>
  <c r="AL1240" i="1"/>
  <c r="AK1240" i="1"/>
  <c r="AJ1240" i="1"/>
  <c r="AI1240" i="1"/>
  <c r="AH1240" i="1"/>
  <c r="AG1240" i="1"/>
  <c r="AF1240" i="1"/>
  <c r="AE1240" i="1"/>
  <c r="AD1240" i="1"/>
  <c r="AC1240" i="1"/>
  <c r="AB1240" i="1"/>
  <c r="AA1240" i="1"/>
  <c r="Z1240" i="1"/>
  <c r="Y1240" i="1"/>
  <c r="X1240" i="1"/>
  <c r="W1240" i="1"/>
  <c r="V1240" i="1"/>
  <c r="U1240" i="1"/>
  <c r="T1240" i="1"/>
  <c r="S1240" i="1"/>
  <c r="Q1240" i="1"/>
  <c r="P1240" i="1"/>
  <c r="O1240" i="1"/>
  <c r="DD1239" i="1"/>
  <c r="DC1239" i="1"/>
  <c r="DB1239" i="1"/>
  <c r="DA1239" i="1"/>
  <c r="CZ1239" i="1"/>
  <c r="CY1239" i="1"/>
  <c r="CX1239" i="1"/>
  <c r="CW1239" i="1"/>
  <c r="CV1239" i="1"/>
  <c r="CU1239" i="1"/>
  <c r="CT1239" i="1"/>
  <c r="CS1239" i="1"/>
  <c r="CR1239" i="1"/>
  <c r="CQ1239" i="1"/>
  <c r="CP1239" i="1"/>
  <c r="CO1239" i="1"/>
  <c r="CN1239" i="1"/>
  <c r="CM1239" i="1"/>
  <c r="CL1239" i="1"/>
  <c r="CK1239" i="1"/>
  <c r="CJ1239" i="1"/>
  <c r="CI1239" i="1"/>
  <c r="CH1239" i="1"/>
  <c r="CG1239" i="1"/>
  <c r="CF1239" i="1"/>
  <c r="CE1239" i="1"/>
  <c r="CD1239" i="1"/>
  <c r="CC1239" i="1"/>
  <c r="CB1239" i="1"/>
  <c r="CA1239" i="1"/>
  <c r="BZ1239" i="1"/>
  <c r="BY1239" i="1"/>
  <c r="BX1239" i="1"/>
  <c r="BW1239" i="1"/>
  <c r="BV1239" i="1"/>
  <c r="BU1239" i="1"/>
  <c r="BT1239" i="1"/>
  <c r="BS1239" i="1"/>
  <c r="BR1239" i="1"/>
  <c r="BQ1239" i="1"/>
  <c r="BP1239" i="1"/>
  <c r="BO1239" i="1"/>
  <c r="BN1239" i="1"/>
  <c r="BM1239" i="1"/>
  <c r="BL1239" i="1"/>
  <c r="BK1239" i="1"/>
  <c r="BJ1239" i="1"/>
  <c r="BI1239" i="1"/>
  <c r="BH1239" i="1"/>
  <c r="BG1239" i="1"/>
  <c r="BF1239" i="1"/>
  <c r="BE1239" i="1"/>
  <c r="BD1239" i="1"/>
  <c r="BC1239" i="1"/>
  <c r="BB1239" i="1"/>
  <c r="BA1239" i="1"/>
  <c r="AZ1239" i="1"/>
  <c r="AY1239" i="1"/>
  <c r="AX1239" i="1"/>
  <c r="AW1239" i="1"/>
  <c r="AV1239" i="1"/>
  <c r="AU1239" i="1"/>
  <c r="AT1239" i="1"/>
  <c r="AS1239" i="1"/>
  <c r="AR1239" i="1"/>
  <c r="AQ1239" i="1"/>
  <c r="AP1239" i="1"/>
  <c r="AO1239" i="1"/>
  <c r="AN1239" i="1"/>
  <c r="AM1239" i="1"/>
  <c r="AL1239" i="1"/>
  <c r="AK1239" i="1"/>
  <c r="AJ1239" i="1"/>
  <c r="AI1239" i="1"/>
  <c r="AH1239" i="1"/>
  <c r="AG1239" i="1"/>
  <c r="AF1239" i="1"/>
  <c r="AE1239" i="1"/>
  <c r="AD1239" i="1"/>
  <c r="AC1239" i="1"/>
  <c r="AB1239" i="1"/>
  <c r="AA1239" i="1"/>
  <c r="Z1239" i="1"/>
  <c r="Y1239" i="1"/>
  <c r="X1239" i="1"/>
  <c r="W1239" i="1"/>
  <c r="V1239" i="1"/>
  <c r="U1239" i="1"/>
  <c r="T1239" i="1"/>
  <c r="S1239" i="1"/>
  <c r="Q1239" i="1"/>
  <c r="P1239" i="1"/>
  <c r="O1239" i="1"/>
  <c r="DD1284" i="1"/>
  <c r="DC1284" i="1"/>
  <c r="DB1284" i="1"/>
  <c r="DA1284" i="1"/>
  <c r="CZ1284" i="1"/>
  <c r="CY1284" i="1"/>
  <c r="CX1284" i="1"/>
  <c r="CW1284" i="1"/>
  <c r="CV1284" i="1"/>
  <c r="CU1284" i="1"/>
  <c r="CT1284" i="1"/>
  <c r="CS1284" i="1"/>
  <c r="CR1284" i="1"/>
  <c r="CQ1284" i="1"/>
  <c r="CP1284" i="1"/>
  <c r="CO1284" i="1"/>
  <c r="CN1284" i="1"/>
  <c r="CM1284" i="1"/>
  <c r="CL1284" i="1"/>
  <c r="CK1284" i="1"/>
  <c r="CJ1284" i="1"/>
  <c r="CI1284" i="1"/>
  <c r="CH1284" i="1"/>
  <c r="CG1284" i="1"/>
  <c r="CF1284" i="1"/>
  <c r="CE1284" i="1"/>
  <c r="CD1284" i="1"/>
  <c r="CC1284" i="1"/>
  <c r="CB1284" i="1"/>
  <c r="CA1284" i="1"/>
  <c r="BZ1284" i="1"/>
  <c r="BY1284" i="1"/>
  <c r="BX1284" i="1"/>
  <c r="BW1284" i="1"/>
  <c r="BV1284" i="1"/>
  <c r="BU1284" i="1"/>
  <c r="BT1284" i="1"/>
  <c r="BS1284" i="1"/>
  <c r="BR1284" i="1"/>
  <c r="BQ1284" i="1"/>
  <c r="BP1284" i="1"/>
  <c r="BO1284" i="1"/>
  <c r="BN1284" i="1"/>
  <c r="BM1284" i="1"/>
  <c r="BL1284" i="1"/>
  <c r="BK1284" i="1"/>
  <c r="BJ1284" i="1"/>
  <c r="BI1284" i="1"/>
  <c r="BH1284" i="1"/>
  <c r="BG1284" i="1"/>
  <c r="BF1284" i="1"/>
  <c r="BE1284" i="1"/>
  <c r="BD1284" i="1"/>
  <c r="BC1284" i="1"/>
  <c r="BB1284" i="1"/>
  <c r="BA1284" i="1"/>
  <c r="AZ1284" i="1"/>
  <c r="AY1284" i="1"/>
  <c r="AX1284" i="1"/>
  <c r="AW1284" i="1"/>
  <c r="AV1284" i="1"/>
  <c r="AU1284" i="1"/>
  <c r="AT1284" i="1"/>
  <c r="AS1284" i="1"/>
  <c r="AR1284" i="1"/>
  <c r="AQ1284" i="1"/>
  <c r="AP1284" i="1"/>
  <c r="AO1284" i="1"/>
  <c r="AN1284" i="1"/>
  <c r="AM1284" i="1"/>
  <c r="AL1284" i="1"/>
  <c r="AK1284" i="1"/>
  <c r="AJ1284" i="1"/>
  <c r="AI1284" i="1"/>
  <c r="AH1284" i="1"/>
  <c r="AG1284" i="1"/>
  <c r="AF1284" i="1"/>
  <c r="AE1284" i="1"/>
  <c r="AD1284" i="1"/>
  <c r="AC1284" i="1"/>
  <c r="AB1284" i="1"/>
  <c r="AA1284" i="1"/>
  <c r="Z1284" i="1"/>
  <c r="Y1284" i="1"/>
  <c r="X1284" i="1"/>
  <c r="W1284" i="1"/>
  <c r="V1284" i="1"/>
  <c r="U1284" i="1"/>
  <c r="T1284" i="1"/>
  <c r="S1284" i="1"/>
  <c r="Q1284" i="1"/>
  <c r="P1284" i="1"/>
  <c r="O1284" i="1"/>
  <c r="DD1283" i="1"/>
  <c r="DC1283" i="1"/>
  <c r="DB1283" i="1"/>
  <c r="DA1283" i="1"/>
  <c r="CZ1283" i="1"/>
  <c r="CY1283" i="1"/>
  <c r="CX1283" i="1"/>
  <c r="CW1283" i="1"/>
  <c r="CV1283" i="1"/>
  <c r="CU1283" i="1"/>
  <c r="CT1283" i="1"/>
  <c r="CS1283" i="1"/>
  <c r="CR1283" i="1"/>
  <c r="CQ1283" i="1"/>
  <c r="CP1283" i="1"/>
  <c r="CO1283" i="1"/>
  <c r="CN1283" i="1"/>
  <c r="CM1283" i="1"/>
  <c r="CL1283" i="1"/>
  <c r="CK1283" i="1"/>
  <c r="CJ1283" i="1"/>
  <c r="CI1283" i="1"/>
  <c r="CH1283" i="1"/>
  <c r="CG1283" i="1"/>
  <c r="CF1283" i="1"/>
  <c r="CE1283" i="1"/>
  <c r="CD1283" i="1"/>
  <c r="CC1283" i="1"/>
  <c r="CB1283" i="1"/>
  <c r="CA1283" i="1"/>
  <c r="BZ1283" i="1"/>
  <c r="BY1283" i="1"/>
  <c r="BX1283" i="1"/>
  <c r="BW1283" i="1"/>
  <c r="BV1283" i="1"/>
  <c r="BU1283" i="1"/>
  <c r="BT1283" i="1"/>
  <c r="BS1283" i="1"/>
  <c r="BR1283" i="1"/>
  <c r="BQ1283" i="1"/>
  <c r="BP1283" i="1"/>
  <c r="BO1283" i="1"/>
  <c r="BN1283" i="1"/>
  <c r="BM1283" i="1"/>
  <c r="BL1283" i="1"/>
  <c r="BK1283" i="1"/>
  <c r="BJ1283" i="1"/>
  <c r="BI1283" i="1"/>
  <c r="BH1283" i="1"/>
  <c r="BG1283" i="1"/>
  <c r="BF1283" i="1"/>
  <c r="BE1283" i="1"/>
  <c r="BD1283" i="1"/>
  <c r="BC1283" i="1"/>
  <c r="BB1283" i="1"/>
  <c r="BA1283" i="1"/>
  <c r="AZ1283" i="1"/>
  <c r="AY1283" i="1"/>
  <c r="AX1283" i="1"/>
  <c r="AW1283" i="1"/>
  <c r="AV1283" i="1"/>
  <c r="AU1283" i="1"/>
  <c r="AT1283" i="1"/>
  <c r="AS1283" i="1"/>
  <c r="AR1283" i="1"/>
  <c r="AQ1283" i="1"/>
  <c r="AP1283" i="1"/>
  <c r="AO1283" i="1"/>
  <c r="AN1283" i="1"/>
  <c r="AM1283" i="1"/>
  <c r="AL1283" i="1"/>
  <c r="AK1283" i="1"/>
  <c r="AJ1283" i="1"/>
  <c r="AI1283" i="1"/>
  <c r="AH1283" i="1"/>
  <c r="AG1283" i="1"/>
  <c r="AF1283" i="1"/>
  <c r="AE1283" i="1"/>
  <c r="AD1283" i="1"/>
  <c r="AC1283" i="1"/>
  <c r="AB1283" i="1"/>
  <c r="AA1283" i="1"/>
  <c r="Z1283" i="1"/>
  <c r="Y1283" i="1"/>
  <c r="X1283" i="1"/>
  <c r="W1283" i="1"/>
  <c r="V1283" i="1"/>
  <c r="U1283" i="1"/>
  <c r="T1283" i="1"/>
  <c r="S1283" i="1"/>
  <c r="Q1283" i="1"/>
  <c r="P1283" i="1"/>
  <c r="O1283" i="1"/>
  <c r="DD1282" i="1"/>
  <c r="DC1282" i="1"/>
  <c r="DB1282" i="1"/>
  <c r="DA1282" i="1"/>
  <c r="CZ1282" i="1"/>
  <c r="CY1282" i="1"/>
  <c r="CX1282" i="1"/>
  <c r="CW1282" i="1"/>
  <c r="CV1282" i="1"/>
  <c r="CU1282" i="1"/>
  <c r="CT1282" i="1"/>
  <c r="CS1282" i="1"/>
  <c r="CR1282" i="1"/>
  <c r="CQ1282" i="1"/>
  <c r="CP1282" i="1"/>
  <c r="CO1282" i="1"/>
  <c r="CN1282" i="1"/>
  <c r="CM1282" i="1"/>
  <c r="CL1282" i="1"/>
  <c r="CK1282" i="1"/>
  <c r="CJ1282" i="1"/>
  <c r="CI1282" i="1"/>
  <c r="CH1282" i="1"/>
  <c r="CG1282" i="1"/>
  <c r="CF1282" i="1"/>
  <c r="CE1282" i="1"/>
  <c r="CD1282" i="1"/>
  <c r="CC1282" i="1"/>
  <c r="CB1282" i="1"/>
  <c r="CA1282" i="1"/>
  <c r="BZ1282" i="1"/>
  <c r="BY1282" i="1"/>
  <c r="BX1282" i="1"/>
  <c r="BW1282" i="1"/>
  <c r="BV1282" i="1"/>
  <c r="BU1282" i="1"/>
  <c r="BT1282" i="1"/>
  <c r="BS1282" i="1"/>
  <c r="BR1282" i="1"/>
  <c r="BQ1282" i="1"/>
  <c r="BP1282" i="1"/>
  <c r="BO1282" i="1"/>
  <c r="BN1282" i="1"/>
  <c r="BM1282" i="1"/>
  <c r="BL1282" i="1"/>
  <c r="BK1282" i="1"/>
  <c r="BJ1282" i="1"/>
  <c r="BI1282" i="1"/>
  <c r="BH1282" i="1"/>
  <c r="BG1282" i="1"/>
  <c r="BF1282" i="1"/>
  <c r="BE1282" i="1"/>
  <c r="BD1282" i="1"/>
  <c r="BC1282" i="1"/>
  <c r="BB1282" i="1"/>
  <c r="BA1282" i="1"/>
  <c r="AZ1282" i="1"/>
  <c r="AY1282" i="1"/>
  <c r="AX1282" i="1"/>
  <c r="AW1282" i="1"/>
  <c r="AV1282" i="1"/>
  <c r="AU1282" i="1"/>
  <c r="AT1282" i="1"/>
  <c r="AS1282" i="1"/>
  <c r="AR1282" i="1"/>
  <c r="AQ1282" i="1"/>
  <c r="AP1282" i="1"/>
  <c r="AO1282" i="1"/>
  <c r="AN1282" i="1"/>
  <c r="AM1282" i="1"/>
  <c r="AL1282" i="1"/>
  <c r="AK1282" i="1"/>
  <c r="AJ1282" i="1"/>
  <c r="AI1282" i="1"/>
  <c r="AH1282" i="1"/>
  <c r="AG1282" i="1"/>
  <c r="AF1282" i="1"/>
  <c r="AE1282" i="1"/>
  <c r="AD1282" i="1"/>
  <c r="AC1282" i="1"/>
  <c r="AB1282" i="1"/>
  <c r="AA1282" i="1"/>
  <c r="Z1282" i="1"/>
  <c r="Y1282" i="1"/>
  <c r="X1282" i="1"/>
  <c r="W1282" i="1"/>
  <c r="V1282" i="1"/>
  <c r="U1282" i="1"/>
  <c r="T1282" i="1"/>
  <c r="S1282" i="1"/>
  <c r="Q1282" i="1"/>
  <c r="P1282" i="1"/>
  <c r="O1282" i="1"/>
  <c r="DD1281" i="1"/>
  <c r="DC1281" i="1"/>
  <c r="DB1281" i="1"/>
  <c r="DA1281" i="1"/>
  <c r="CZ1281" i="1"/>
  <c r="CY1281" i="1"/>
  <c r="CX1281" i="1"/>
  <c r="CW1281" i="1"/>
  <c r="CV1281" i="1"/>
  <c r="CU1281" i="1"/>
  <c r="CT1281" i="1"/>
  <c r="CS1281" i="1"/>
  <c r="CR1281" i="1"/>
  <c r="CQ1281" i="1"/>
  <c r="CP1281" i="1"/>
  <c r="CO1281" i="1"/>
  <c r="CN1281" i="1"/>
  <c r="CM1281" i="1"/>
  <c r="CL1281" i="1"/>
  <c r="CK1281" i="1"/>
  <c r="CJ1281" i="1"/>
  <c r="CI1281" i="1"/>
  <c r="CH1281" i="1"/>
  <c r="CG1281" i="1"/>
  <c r="CF1281" i="1"/>
  <c r="CE1281" i="1"/>
  <c r="CD1281" i="1"/>
  <c r="CC1281" i="1"/>
  <c r="CB1281" i="1"/>
  <c r="CA1281" i="1"/>
  <c r="BZ1281" i="1"/>
  <c r="BY1281" i="1"/>
  <c r="BX1281" i="1"/>
  <c r="BW1281" i="1"/>
  <c r="BV1281" i="1"/>
  <c r="BU1281" i="1"/>
  <c r="BT1281" i="1"/>
  <c r="BS1281" i="1"/>
  <c r="BR1281" i="1"/>
  <c r="BQ1281" i="1"/>
  <c r="BP1281" i="1"/>
  <c r="BO1281" i="1"/>
  <c r="BN1281" i="1"/>
  <c r="BM1281" i="1"/>
  <c r="BL1281" i="1"/>
  <c r="BK1281" i="1"/>
  <c r="BJ1281" i="1"/>
  <c r="BI1281" i="1"/>
  <c r="BH1281" i="1"/>
  <c r="BG1281" i="1"/>
  <c r="BF1281" i="1"/>
  <c r="BE1281" i="1"/>
  <c r="BD1281" i="1"/>
  <c r="BC1281" i="1"/>
  <c r="BB1281" i="1"/>
  <c r="BA1281" i="1"/>
  <c r="AZ1281" i="1"/>
  <c r="AY1281" i="1"/>
  <c r="AX1281" i="1"/>
  <c r="AW1281" i="1"/>
  <c r="AV1281" i="1"/>
  <c r="AU1281" i="1"/>
  <c r="AT1281" i="1"/>
  <c r="AS1281" i="1"/>
  <c r="AR1281" i="1"/>
  <c r="AQ1281" i="1"/>
  <c r="AP1281" i="1"/>
  <c r="AO1281" i="1"/>
  <c r="AN1281" i="1"/>
  <c r="AM1281" i="1"/>
  <c r="AL1281" i="1"/>
  <c r="AK1281" i="1"/>
  <c r="AJ1281" i="1"/>
  <c r="AI1281" i="1"/>
  <c r="AH1281" i="1"/>
  <c r="AG1281" i="1"/>
  <c r="AF1281" i="1"/>
  <c r="AE1281" i="1"/>
  <c r="AD1281" i="1"/>
  <c r="AC1281" i="1"/>
  <c r="AB1281" i="1"/>
  <c r="AA1281" i="1"/>
  <c r="Z1281" i="1"/>
  <c r="Y1281" i="1"/>
  <c r="X1281" i="1"/>
  <c r="W1281" i="1"/>
  <c r="V1281" i="1"/>
  <c r="U1281" i="1"/>
  <c r="T1281" i="1"/>
  <c r="S1281" i="1"/>
  <c r="Q1281" i="1"/>
  <c r="P1281" i="1"/>
  <c r="O1281" i="1"/>
  <c r="DD1280" i="1"/>
  <c r="DC1280" i="1"/>
  <c r="DB1280" i="1"/>
  <c r="DA1280" i="1"/>
  <c r="CZ1280" i="1"/>
  <c r="CY1280" i="1"/>
  <c r="CX1280" i="1"/>
  <c r="CW1280" i="1"/>
  <c r="CV1280" i="1"/>
  <c r="CU1280" i="1"/>
  <c r="CT1280" i="1"/>
  <c r="CS1280" i="1"/>
  <c r="CR1280" i="1"/>
  <c r="CQ1280" i="1"/>
  <c r="CP1280" i="1"/>
  <c r="CO1280" i="1"/>
  <c r="CN1280" i="1"/>
  <c r="CM1280" i="1"/>
  <c r="CL1280" i="1"/>
  <c r="CK1280" i="1"/>
  <c r="CJ1280" i="1"/>
  <c r="CI1280" i="1"/>
  <c r="CH1280" i="1"/>
  <c r="CG1280" i="1"/>
  <c r="CF1280" i="1"/>
  <c r="CE1280" i="1"/>
  <c r="CD1280" i="1"/>
  <c r="CC1280" i="1"/>
  <c r="CB1280" i="1"/>
  <c r="CA1280" i="1"/>
  <c r="BZ1280" i="1"/>
  <c r="BY1280" i="1"/>
  <c r="BX1280" i="1"/>
  <c r="BW1280" i="1"/>
  <c r="BV1280" i="1"/>
  <c r="BU1280" i="1"/>
  <c r="BT1280" i="1"/>
  <c r="BS1280" i="1"/>
  <c r="BR1280" i="1"/>
  <c r="BQ1280" i="1"/>
  <c r="BP1280" i="1"/>
  <c r="BO1280" i="1"/>
  <c r="BN1280" i="1"/>
  <c r="BM1280" i="1"/>
  <c r="BL1280" i="1"/>
  <c r="BK1280" i="1"/>
  <c r="BJ1280" i="1"/>
  <c r="BI1280" i="1"/>
  <c r="BH1280" i="1"/>
  <c r="BG1280" i="1"/>
  <c r="BF1280" i="1"/>
  <c r="BE1280" i="1"/>
  <c r="BD1280" i="1"/>
  <c r="BC1280" i="1"/>
  <c r="BB1280" i="1"/>
  <c r="BA1280" i="1"/>
  <c r="AZ1280" i="1"/>
  <c r="AY1280" i="1"/>
  <c r="AX1280" i="1"/>
  <c r="AW1280" i="1"/>
  <c r="AV1280" i="1"/>
  <c r="AU1280" i="1"/>
  <c r="AT1280" i="1"/>
  <c r="AS1280" i="1"/>
  <c r="AR1280" i="1"/>
  <c r="AQ1280" i="1"/>
  <c r="AP1280" i="1"/>
  <c r="AO1280" i="1"/>
  <c r="AN1280" i="1"/>
  <c r="AM1280" i="1"/>
  <c r="AL1280" i="1"/>
  <c r="AK1280" i="1"/>
  <c r="AJ1280" i="1"/>
  <c r="AI1280" i="1"/>
  <c r="AH1280" i="1"/>
  <c r="AG1280" i="1"/>
  <c r="AF1280" i="1"/>
  <c r="AE1280" i="1"/>
  <c r="AD1280" i="1"/>
  <c r="AC1280" i="1"/>
  <c r="AB1280" i="1"/>
  <c r="AA1280" i="1"/>
  <c r="Z1280" i="1"/>
  <c r="Y1280" i="1"/>
  <c r="X1280" i="1"/>
  <c r="W1280" i="1"/>
  <c r="V1280" i="1"/>
  <c r="U1280" i="1"/>
  <c r="T1280" i="1"/>
  <c r="S1280" i="1"/>
  <c r="Q1280" i="1"/>
  <c r="P1280" i="1"/>
  <c r="O1280" i="1"/>
  <c r="DD1279" i="1"/>
  <c r="DC1279" i="1"/>
  <c r="DB1279" i="1"/>
  <c r="DA1279" i="1"/>
  <c r="CZ1279" i="1"/>
  <c r="CY1279" i="1"/>
  <c r="CX1279" i="1"/>
  <c r="CW1279" i="1"/>
  <c r="CV1279" i="1"/>
  <c r="CU1279" i="1"/>
  <c r="CT1279" i="1"/>
  <c r="CS1279" i="1"/>
  <c r="CR1279" i="1"/>
  <c r="CQ1279" i="1"/>
  <c r="CP1279" i="1"/>
  <c r="CO1279" i="1"/>
  <c r="CN1279" i="1"/>
  <c r="CM1279" i="1"/>
  <c r="CL1279" i="1"/>
  <c r="CK1279" i="1"/>
  <c r="CJ1279" i="1"/>
  <c r="CI1279" i="1"/>
  <c r="CH1279" i="1"/>
  <c r="CG1279" i="1"/>
  <c r="CF1279" i="1"/>
  <c r="CE1279" i="1"/>
  <c r="CD1279" i="1"/>
  <c r="CC1279" i="1"/>
  <c r="CB1279" i="1"/>
  <c r="CA1279" i="1"/>
  <c r="BZ1279" i="1"/>
  <c r="BY1279" i="1"/>
  <c r="BX1279" i="1"/>
  <c r="BW1279" i="1"/>
  <c r="BV1279" i="1"/>
  <c r="BU1279" i="1"/>
  <c r="BT1279" i="1"/>
  <c r="BS1279" i="1"/>
  <c r="BR1279" i="1"/>
  <c r="BQ1279" i="1"/>
  <c r="BP1279" i="1"/>
  <c r="BO1279" i="1"/>
  <c r="BN1279" i="1"/>
  <c r="BM1279" i="1"/>
  <c r="BL1279" i="1"/>
  <c r="BK1279" i="1"/>
  <c r="BJ1279" i="1"/>
  <c r="BI1279" i="1"/>
  <c r="BH1279" i="1"/>
  <c r="BG1279" i="1"/>
  <c r="BF1279" i="1"/>
  <c r="BE1279" i="1"/>
  <c r="BD1279" i="1"/>
  <c r="BC1279" i="1"/>
  <c r="BB1279" i="1"/>
  <c r="BA1279" i="1"/>
  <c r="AZ1279" i="1"/>
  <c r="AY1279" i="1"/>
  <c r="AX1279" i="1"/>
  <c r="AW1279" i="1"/>
  <c r="AV1279" i="1"/>
  <c r="AU1279" i="1"/>
  <c r="AT1279" i="1"/>
  <c r="AS1279" i="1"/>
  <c r="AR1279" i="1"/>
  <c r="AQ1279" i="1"/>
  <c r="AP1279" i="1"/>
  <c r="AO1279" i="1"/>
  <c r="AN1279" i="1"/>
  <c r="AM1279" i="1"/>
  <c r="AL1279" i="1"/>
  <c r="AK1279" i="1"/>
  <c r="AJ1279" i="1"/>
  <c r="AI1279" i="1"/>
  <c r="AH1279" i="1"/>
  <c r="AG1279" i="1"/>
  <c r="AF1279" i="1"/>
  <c r="AE1279" i="1"/>
  <c r="AD1279" i="1"/>
  <c r="AC1279" i="1"/>
  <c r="AB1279" i="1"/>
  <c r="AA1279" i="1"/>
  <c r="Z1279" i="1"/>
  <c r="Y1279" i="1"/>
  <c r="X1279" i="1"/>
  <c r="W1279" i="1"/>
  <c r="V1279" i="1"/>
  <c r="U1279" i="1"/>
  <c r="T1279" i="1"/>
  <c r="S1279" i="1"/>
  <c r="Q1279" i="1"/>
  <c r="P1279" i="1"/>
  <c r="O1279" i="1"/>
  <c r="DD1278" i="1"/>
  <c r="DC1278" i="1"/>
  <c r="DB1278" i="1"/>
  <c r="DA1278" i="1"/>
  <c r="CZ1278" i="1"/>
  <c r="CY1278" i="1"/>
  <c r="CX1278" i="1"/>
  <c r="CW1278" i="1"/>
  <c r="CV1278" i="1"/>
  <c r="CU1278" i="1"/>
  <c r="CT1278" i="1"/>
  <c r="CS1278" i="1"/>
  <c r="CR1278" i="1"/>
  <c r="CQ1278" i="1"/>
  <c r="CP1278" i="1"/>
  <c r="CO1278" i="1"/>
  <c r="CN1278" i="1"/>
  <c r="CM1278" i="1"/>
  <c r="CL1278" i="1"/>
  <c r="CK1278" i="1"/>
  <c r="CJ1278" i="1"/>
  <c r="CI1278" i="1"/>
  <c r="CH1278" i="1"/>
  <c r="CG1278" i="1"/>
  <c r="CF1278" i="1"/>
  <c r="CE1278" i="1"/>
  <c r="CD1278" i="1"/>
  <c r="CC1278" i="1"/>
  <c r="CB1278" i="1"/>
  <c r="CA1278" i="1"/>
  <c r="BZ1278" i="1"/>
  <c r="BY1278" i="1"/>
  <c r="BX1278" i="1"/>
  <c r="BW1278" i="1"/>
  <c r="BV1278" i="1"/>
  <c r="BU1278" i="1"/>
  <c r="BT1278" i="1"/>
  <c r="BS1278" i="1"/>
  <c r="BR1278" i="1"/>
  <c r="BQ1278" i="1"/>
  <c r="BP1278" i="1"/>
  <c r="BO1278" i="1"/>
  <c r="BN1278" i="1"/>
  <c r="BM1278" i="1"/>
  <c r="BL1278" i="1"/>
  <c r="BK1278" i="1"/>
  <c r="BJ1278" i="1"/>
  <c r="BI1278" i="1"/>
  <c r="BH1278" i="1"/>
  <c r="BG1278" i="1"/>
  <c r="BF1278" i="1"/>
  <c r="BE1278" i="1"/>
  <c r="BD1278" i="1"/>
  <c r="BC1278" i="1"/>
  <c r="BB1278" i="1"/>
  <c r="BA1278" i="1"/>
  <c r="AZ1278" i="1"/>
  <c r="AY1278" i="1"/>
  <c r="AX1278" i="1"/>
  <c r="AW1278" i="1"/>
  <c r="AV1278" i="1"/>
  <c r="AU1278" i="1"/>
  <c r="AT1278" i="1"/>
  <c r="AS1278" i="1"/>
  <c r="AR1278" i="1"/>
  <c r="AQ1278" i="1"/>
  <c r="AP1278" i="1"/>
  <c r="AO1278" i="1"/>
  <c r="AN1278" i="1"/>
  <c r="AM1278" i="1"/>
  <c r="AL1278" i="1"/>
  <c r="AK1278" i="1"/>
  <c r="AJ1278" i="1"/>
  <c r="AI1278" i="1"/>
  <c r="AH1278" i="1"/>
  <c r="AG1278" i="1"/>
  <c r="AF1278" i="1"/>
  <c r="AE1278" i="1"/>
  <c r="AD1278" i="1"/>
  <c r="AC1278" i="1"/>
  <c r="AB1278" i="1"/>
  <c r="AA1278" i="1"/>
  <c r="Z1278" i="1"/>
  <c r="Y1278" i="1"/>
  <c r="X1278" i="1"/>
  <c r="W1278" i="1"/>
  <c r="V1278" i="1"/>
  <c r="U1278" i="1"/>
  <c r="T1278" i="1"/>
  <c r="S1278" i="1"/>
  <c r="Q1278" i="1"/>
  <c r="P1278" i="1"/>
  <c r="O1278" i="1"/>
  <c r="DD1277" i="1"/>
  <c r="DC1277" i="1"/>
  <c r="DB1277" i="1"/>
  <c r="DA1277" i="1"/>
  <c r="CZ1277" i="1"/>
  <c r="CY1277" i="1"/>
  <c r="CX1277" i="1"/>
  <c r="CW1277" i="1"/>
  <c r="CV1277" i="1"/>
  <c r="CU1277" i="1"/>
  <c r="CT1277" i="1"/>
  <c r="CS1277" i="1"/>
  <c r="CR1277" i="1"/>
  <c r="CQ1277" i="1"/>
  <c r="CP1277" i="1"/>
  <c r="CO1277" i="1"/>
  <c r="CN1277" i="1"/>
  <c r="CM1277" i="1"/>
  <c r="CL1277" i="1"/>
  <c r="CK1277" i="1"/>
  <c r="CJ1277" i="1"/>
  <c r="CI1277" i="1"/>
  <c r="CH1277" i="1"/>
  <c r="CG1277" i="1"/>
  <c r="CF1277" i="1"/>
  <c r="CE1277" i="1"/>
  <c r="CD1277" i="1"/>
  <c r="CC1277" i="1"/>
  <c r="CB1277" i="1"/>
  <c r="CA1277" i="1"/>
  <c r="BZ1277" i="1"/>
  <c r="BY1277" i="1"/>
  <c r="BX1277" i="1"/>
  <c r="BW1277" i="1"/>
  <c r="BV1277" i="1"/>
  <c r="BU1277" i="1"/>
  <c r="BT1277" i="1"/>
  <c r="BS1277" i="1"/>
  <c r="BR1277" i="1"/>
  <c r="BQ1277" i="1"/>
  <c r="BP1277" i="1"/>
  <c r="BO1277" i="1"/>
  <c r="BN1277" i="1"/>
  <c r="BM1277" i="1"/>
  <c r="BL1277" i="1"/>
  <c r="BK1277" i="1"/>
  <c r="BJ1277" i="1"/>
  <c r="BI1277" i="1"/>
  <c r="BH1277" i="1"/>
  <c r="BG1277" i="1"/>
  <c r="BF1277" i="1"/>
  <c r="BE1277" i="1"/>
  <c r="BD1277" i="1"/>
  <c r="BC1277" i="1"/>
  <c r="BB1277" i="1"/>
  <c r="BA1277" i="1"/>
  <c r="AZ1277" i="1"/>
  <c r="AY1277" i="1"/>
  <c r="AX1277" i="1"/>
  <c r="AW1277" i="1"/>
  <c r="AV1277" i="1"/>
  <c r="AU1277" i="1"/>
  <c r="AT1277" i="1"/>
  <c r="AS1277" i="1"/>
  <c r="AR1277" i="1"/>
  <c r="AQ1277" i="1"/>
  <c r="AP1277" i="1"/>
  <c r="AO1277" i="1"/>
  <c r="AN1277" i="1"/>
  <c r="AM1277" i="1"/>
  <c r="AL1277" i="1"/>
  <c r="AK1277" i="1"/>
  <c r="AJ1277" i="1"/>
  <c r="AI1277" i="1"/>
  <c r="AH1277" i="1"/>
  <c r="AG1277" i="1"/>
  <c r="AF1277" i="1"/>
  <c r="AE1277" i="1"/>
  <c r="AD1277" i="1"/>
  <c r="AC1277" i="1"/>
  <c r="AB1277" i="1"/>
  <c r="AA1277" i="1"/>
  <c r="Z1277" i="1"/>
  <c r="Y1277" i="1"/>
  <c r="X1277" i="1"/>
  <c r="W1277" i="1"/>
  <c r="V1277" i="1"/>
  <c r="U1277" i="1"/>
  <c r="T1277" i="1"/>
  <c r="S1277" i="1"/>
  <c r="Q1277" i="1"/>
  <c r="P1277" i="1"/>
  <c r="O1277" i="1"/>
  <c r="DD1276" i="1"/>
  <c r="DC1276" i="1"/>
  <c r="DB1276" i="1"/>
  <c r="DA1276" i="1"/>
  <c r="CZ1276" i="1"/>
  <c r="CY1276" i="1"/>
  <c r="CX1276" i="1"/>
  <c r="CW1276" i="1"/>
  <c r="CV1276" i="1"/>
  <c r="CU1276" i="1"/>
  <c r="CT1276" i="1"/>
  <c r="CS1276" i="1"/>
  <c r="CR1276" i="1"/>
  <c r="CQ1276" i="1"/>
  <c r="CP1276" i="1"/>
  <c r="CO1276" i="1"/>
  <c r="CN1276" i="1"/>
  <c r="CM1276" i="1"/>
  <c r="CL1276" i="1"/>
  <c r="CK1276" i="1"/>
  <c r="CJ1276" i="1"/>
  <c r="CI1276" i="1"/>
  <c r="CH1276" i="1"/>
  <c r="CG1276" i="1"/>
  <c r="CF1276" i="1"/>
  <c r="CE1276" i="1"/>
  <c r="CD1276" i="1"/>
  <c r="CC1276" i="1"/>
  <c r="CB1276" i="1"/>
  <c r="CA1276" i="1"/>
  <c r="BZ1276" i="1"/>
  <c r="BY1276" i="1"/>
  <c r="BX1276" i="1"/>
  <c r="BW1276" i="1"/>
  <c r="BV1276" i="1"/>
  <c r="BU1276" i="1"/>
  <c r="BT1276" i="1"/>
  <c r="BS1276" i="1"/>
  <c r="BR1276" i="1"/>
  <c r="BQ1276" i="1"/>
  <c r="BP1276" i="1"/>
  <c r="BO1276" i="1"/>
  <c r="BN1276" i="1"/>
  <c r="BM1276" i="1"/>
  <c r="BL1276" i="1"/>
  <c r="BK1276" i="1"/>
  <c r="BJ1276" i="1"/>
  <c r="BI1276" i="1"/>
  <c r="BH1276" i="1"/>
  <c r="BG1276" i="1"/>
  <c r="BF1276" i="1"/>
  <c r="BE1276" i="1"/>
  <c r="BD1276" i="1"/>
  <c r="BC1276" i="1"/>
  <c r="BB1276" i="1"/>
  <c r="BA1276" i="1"/>
  <c r="AZ1276" i="1"/>
  <c r="AY1276" i="1"/>
  <c r="AX1276" i="1"/>
  <c r="AW1276" i="1"/>
  <c r="AV1276" i="1"/>
  <c r="AU1276" i="1"/>
  <c r="AT1276" i="1"/>
  <c r="AS1276" i="1"/>
  <c r="AR1276" i="1"/>
  <c r="AQ1276" i="1"/>
  <c r="AP1276" i="1"/>
  <c r="AO1276" i="1"/>
  <c r="AN1276" i="1"/>
  <c r="AM1276" i="1"/>
  <c r="AL1276" i="1"/>
  <c r="AK1276" i="1"/>
  <c r="AJ1276" i="1"/>
  <c r="AI1276" i="1"/>
  <c r="AH1276" i="1"/>
  <c r="AG1276" i="1"/>
  <c r="AF1276" i="1"/>
  <c r="AE1276" i="1"/>
  <c r="AD1276" i="1"/>
  <c r="AC1276" i="1"/>
  <c r="AB1276" i="1"/>
  <c r="AA1276" i="1"/>
  <c r="Z1276" i="1"/>
  <c r="Y1276" i="1"/>
  <c r="X1276" i="1"/>
  <c r="W1276" i="1"/>
  <c r="V1276" i="1"/>
  <c r="U1276" i="1"/>
  <c r="T1276" i="1"/>
  <c r="S1276" i="1"/>
  <c r="Q1276" i="1"/>
  <c r="P1276" i="1"/>
  <c r="O1276" i="1"/>
  <c r="DD1275" i="1"/>
  <c r="DC1275" i="1"/>
  <c r="DB1275" i="1"/>
  <c r="DA1275" i="1"/>
  <c r="CZ1275" i="1"/>
  <c r="CY1275" i="1"/>
  <c r="CX1275" i="1"/>
  <c r="CW1275" i="1"/>
  <c r="CV1275" i="1"/>
  <c r="CU1275" i="1"/>
  <c r="CT1275" i="1"/>
  <c r="CS1275" i="1"/>
  <c r="CR1275" i="1"/>
  <c r="CQ1275" i="1"/>
  <c r="CP1275" i="1"/>
  <c r="CO1275" i="1"/>
  <c r="CN1275" i="1"/>
  <c r="CM1275" i="1"/>
  <c r="CL1275" i="1"/>
  <c r="CK1275" i="1"/>
  <c r="CJ1275" i="1"/>
  <c r="CI1275" i="1"/>
  <c r="CH1275" i="1"/>
  <c r="CG1275" i="1"/>
  <c r="CF1275" i="1"/>
  <c r="CE1275" i="1"/>
  <c r="CD1275" i="1"/>
  <c r="CC1275" i="1"/>
  <c r="CB1275" i="1"/>
  <c r="CA1275" i="1"/>
  <c r="BZ1275" i="1"/>
  <c r="BY1275" i="1"/>
  <c r="BX1275" i="1"/>
  <c r="BW1275" i="1"/>
  <c r="BV1275" i="1"/>
  <c r="BU1275" i="1"/>
  <c r="BT1275" i="1"/>
  <c r="BS1275" i="1"/>
  <c r="BR1275" i="1"/>
  <c r="BQ1275" i="1"/>
  <c r="BP1275" i="1"/>
  <c r="BO1275" i="1"/>
  <c r="BN1275" i="1"/>
  <c r="BM1275" i="1"/>
  <c r="BL1275" i="1"/>
  <c r="BK1275" i="1"/>
  <c r="BJ1275" i="1"/>
  <c r="BI1275" i="1"/>
  <c r="BH1275" i="1"/>
  <c r="BG1275" i="1"/>
  <c r="BF1275" i="1"/>
  <c r="BE1275" i="1"/>
  <c r="BD1275" i="1"/>
  <c r="BC1275" i="1"/>
  <c r="BB1275" i="1"/>
  <c r="BA1275" i="1"/>
  <c r="AZ1275" i="1"/>
  <c r="AY1275" i="1"/>
  <c r="AX1275" i="1"/>
  <c r="AW1275" i="1"/>
  <c r="AV1275" i="1"/>
  <c r="AU1275" i="1"/>
  <c r="AT1275" i="1"/>
  <c r="AS1275" i="1"/>
  <c r="AR1275" i="1"/>
  <c r="AQ1275" i="1"/>
  <c r="AP1275" i="1"/>
  <c r="AO1275" i="1"/>
  <c r="AN1275" i="1"/>
  <c r="AM1275" i="1"/>
  <c r="AL1275" i="1"/>
  <c r="AK1275" i="1"/>
  <c r="AJ1275" i="1"/>
  <c r="AI1275" i="1"/>
  <c r="AH1275" i="1"/>
  <c r="AG1275" i="1"/>
  <c r="AF1275" i="1"/>
  <c r="AE1275" i="1"/>
  <c r="AD1275" i="1"/>
  <c r="AC1275" i="1"/>
  <c r="AB1275" i="1"/>
  <c r="AA1275" i="1"/>
  <c r="Z1275" i="1"/>
  <c r="Y1275" i="1"/>
  <c r="X1275" i="1"/>
  <c r="W1275" i="1"/>
  <c r="V1275" i="1"/>
  <c r="U1275" i="1"/>
  <c r="T1275" i="1"/>
  <c r="S1275" i="1"/>
  <c r="Q1275" i="1"/>
  <c r="P1275" i="1"/>
  <c r="O1275" i="1"/>
  <c r="DD1274" i="1"/>
  <c r="DC1274" i="1"/>
  <c r="DB1274" i="1"/>
  <c r="DA1274" i="1"/>
  <c r="CZ1274" i="1"/>
  <c r="CY1274" i="1"/>
  <c r="CX1274" i="1"/>
  <c r="CW1274" i="1"/>
  <c r="CV1274" i="1"/>
  <c r="CU1274" i="1"/>
  <c r="CT1274" i="1"/>
  <c r="CS1274" i="1"/>
  <c r="CR1274" i="1"/>
  <c r="CQ1274" i="1"/>
  <c r="CP1274" i="1"/>
  <c r="CO1274" i="1"/>
  <c r="CN1274" i="1"/>
  <c r="CM1274" i="1"/>
  <c r="CL1274" i="1"/>
  <c r="CK1274" i="1"/>
  <c r="CJ1274" i="1"/>
  <c r="CI1274" i="1"/>
  <c r="CH1274" i="1"/>
  <c r="CG1274" i="1"/>
  <c r="CF1274" i="1"/>
  <c r="CE1274" i="1"/>
  <c r="CD1274" i="1"/>
  <c r="CC1274" i="1"/>
  <c r="CB1274" i="1"/>
  <c r="CA1274" i="1"/>
  <c r="BZ1274" i="1"/>
  <c r="BY1274" i="1"/>
  <c r="BX1274" i="1"/>
  <c r="BW1274" i="1"/>
  <c r="BV1274" i="1"/>
  <c r="BU1274" i="1"/>
  <c r="BT1274" i="1"/>
  <c r="BS1274" i="1"/>
  <c r="BR1274" i="1"/>
  <c r="BQ1274" i="1"/>
  <c r="BP1274" i="1"/>
  <c r="BO1274" i="1"/>
  <c r="BN1274" i="1"/>
  <c r="BM1274" i="1"/>
  <c r="BL1274" i="1"/>
  <c r="BK1274" i="1"/>
  <c r="BJ1274" i="1"/>
  <c r="BI1274" i="1"/>
  <c r="BH1274" i="1"/>
  <c r="BG1274" i="1"/>
  <c r="BF1274" i="1"/>
  <c r="BE1274" i="1"/>
  <c r="BD1274" i="1"/>
  <c r="BC1274" i="1"/>
  <c r="BB1274" i="1"/>
  <c r="BA1274" i="1"/>
  <c r="AZ1274" i="1"/>
  <c r="AY1274" i="1"/>
  <c r="AX1274" i="1"/>
  <c r="AW1274" i="1"/>
  <c r="AV1274" i="1"/>
  <c r="AU1274" i="1"/>
  <c r="AT1274" i="1"/>
  <c r="AS1274" i="1"/>
  <c r="AR1274" i="1"/>
  <c r="AQ1274" i="1"/>
  <c r="AP1274" i="1"/>
  <c r="AO1274" i="1"/>
  <c r="AN1274" i="1"/>
  <c r="AM1274" i="1"/>
  <c r="AL1274" i="1"/>
  <c r="AK1274" i="1"/>
  <c r="AJ1274" i="1"/>
  <c r="AI1274" i="1"/>
  <c r="AH1274" i="1"/>
  <c r="AG1274" i="1"/>
  <c r="AF1274" i="1"/>
  <c r="AE1274" i="1"/>
  <c r="AD1274" i="1"/>
  <c r="AC1274" i="1"/>
  <c r="AB1274" i="1"/>
  <c r="AA1274" i="1"/>
  <c r="Z1274" i="1"/>
  <c r="Y1274" i="1"/>
  <c r="X1274" i="1"/>
  <c r="W1274" i="1"/>
  <c r="V1274" i="1"/>
  <c r="U1274" i="1"/>
  <c r="T1274" i="1"/>
  <c r="S1274" i="1"/>
  <c r="Q1274" i="1"/>
  <c r="P1274" i="1"/>
  <c r="O1274" i="1"/>
  <c r="DD1273" i="1"/>
  <c r="DC1273" i="1"/>
  <c r="DB1273" i="1"/>
  <c r="DA1273" i="1"/>
  <c r="CZ1273" i="1"/>
  <c r="CY1273" i="1"/>
  <c r="CX1273" i="1"/>
  <c r="CW1273" i="1"/>
  <c r="CV1273" i="1"/>
  <c r="CU1273" i="1"/>
  <c r="CT1273" i="1"/>
  <c r="CS1273" i="1"/>
  <c r="CR1273" i="1"/>
  <c r="CQ1273" i="1"/>
  <c r="CP1273" i="1"/>
  <c r="CO1273" i="1"/>
  <c r="CN1273" i="1"/>
  <c r="CM1273" i="1"/>
  <c r="CL1273" i="1"/>
  <c r="CK1273" i="1"/>
  <c r="CJ1273" i="1"/>
  <c r="CI1273" i="1"/>
  <c r="CH1273" i="1"/>
  <c r="CG1273" i="1"/>
  <c r="CF1273" i="1"/>
  <c r="CE1273" i="1"/>
  <c r="CD1273" i="1"/>
  <c r="CC1273" i="1"/>
  <c r="CB1273" i="1"/>
  <c r="CA1273" i="1"/>
  <c r="BZ1273" i="1"/>
  <c r="BY1273" i="1"/>
  <c r="BX1273" i="1"/>
  <c r="BW1273" i="1"/>
  <c r="BV1273" i="1"/>
  <c r="BU1273" i="1"/>
  <c r="BT1273" i="1"/>
  <c r="BS1273" i="1"/>
  <c r="BR1273" i="1"/>
  <c r="BQ1273" i="1"/>
  <c r="BP1273" i="1"/>
  <c r="BO1273" i="1"/>
  <c r="BN1273" i="1"/>
  <c r="BM1273" i="1"/>
  <c r="BL1273" i="1"/>
  <c r="BK1273" i="1"/>
  <c r="BJ1273" i="1"/>
  <c r="BI1273" i="1"/>
  <c r="BH1273" i="1"/>
  <c r="BG1273" i="1"/>
  <c r="BF1273" i="1"/>
  <c r="BE1273" i="1"/>
  <c r="BD1273" i="1"/>
  <c r="BC1273" i="1"/>
  <c r="BB1273" i="1"/>
  <c r="BA1273" i="1"/>
  <c r="AZ1273" i="1"/>
  <c r="AY1273" i="1"/>
  <c r="AX1273" i="1"/>
  <c r="AW1273" i="1"/>
  <c r="AV1273" i="1"/>
  <c r="AU1273" i="1"/>
  <c r="AT1273" i="1"/>
  <c r="AS1273" i="1"/>
  <c r="AR1273" i="1"/>
  <c r="AQ1273" i="1"/>
  <c r="AP1273" i="1"/>
  <c r="AO1273" i="1"/>
  <c r="AN1273" i="1"/>
  <c r="AM1273" i="1"/>
  <c r="AL1273" i="1"/>
  <c r="AK1273" i="1"/>
  <c r="AJ1273" i="1"/>
  <c r="AI1273" i="1"/>
  <c r="AH1273" i="1"/>
  <c r="AG1273" i="1"/>
  <c r="AF1273" i="1"/>
  <c r="AE1273" i="1"/>
  <c r="AD1273" i="1"/>
  <c r="AC1273" i="1"/>
  <c r="AB1273" i="1"/>
  <c r="AA1273" i="1"/>
  <c r="Z1273" i="1"/>
  <c r="Y1273" i="1"/>
  <c r="X1273" i="1"/>
  <c r="W1273" i="1"/>
  <c r="V1273" i="1"/>
  <c r="U1273" i="1"/>
  <c r="T1273" i="1"/>
  <c r="S1273" i="1"/>
  <c r="Q1273" i="1"/>
  <c r="P1273" i="1"/>
  <c r="O1273" i="1"/>
  <c r="DD1272" i="1"/>
  <c r="DC1272" i="1"/>
  <c r="DB1272" i="1"/>
  <c r="DA1272" i="1"/>
  <c r="CZ1272" i="1"/>
  <c r="CY1272" i="1"/>
  <c r="CX1272" i="1"/>
  <c r="CW1272" i="1"/>
  <c r="CV1272" i="1"/>
  <c r="CU1272" i="1"/>
  <c r="CT1272" i="1"/>
  <c r="CS1272" i="1"/>
  <c r="CR1272" i="1"/>
  <c r="CQ1272" i="1"/>
  <c r="CP1272" i="1"/>
  <c r="CO1272" i="1"/>
  <c r="CN1272" i="1"/>
  <c r="CM1272" i="1"/>
  <c r="CL1272" i="1"/>
  <c r="CK1272" i="1"/>
  <c r="CJ1272" i="1"/>
  <c r="CI1272" i="1"/>
  <c r="CH1272" i="1"/>
  <c r="CG1272" i="1"/>
  <c r="CF1272" i="1"/>
  <c r="CE1272" i="1"/>
  <c r="CD1272" i="1"/>
  <c r="CC1272" i="1"/>
  <c r="CB1272" i="1"/>
  <c r="CA1272" i="1"/>
  <c r="BZ1272" i="1"/>
  <c r="BY1272" i="1"/>
  <c r="BX1272" i="1"/>
  <c r="BW1272" i="1"/>
  <c r="BV1272" i="1"/>
  <c r="BU1272" i="1"/>
  <c r="BT1272" i="1"/>
  <c r="BS1272" i="1"/>
  <c r="BR1272" i="1"/>
  <c r="BQ1272" i="1"/>
  <c r="BP1272" i="1"/>
  <c r="BO1272" i="1"/>
  <c r="BN1272" i="1"/>
  <c r="BM1272" i="1"/>
  <c r="BL1272" i="1"/>
  <c r="BK1272" i="1"/>
  <c r="BJ1272" i="1"/>
  <c r="BI1272" i="1"/>
  <c r="BH1272" i="1"/>
  <c r="BG1272" i="1"/>
  <c r="BF1272" i="1"/>
  <c r="BE1272" i="1"/>
  <c r="BD1272" i="1"/>
  <c r="BC1272" i="1"/>
  <c r="BB1272" i="1"/>
  <c r="BA1272" i="1"/>
  <c r="AZ1272" i="1"/>
  <c r="AY1272" i="1"/>
  <c r="AX1272" i="1"/>
  <c r="AW1272" i="1"/>
  <c r="AV1272" i="1"/>
  <c r="AU1272" i="1"/>
  <c r="AT1272" i="1"/>
  <c r="AS1272" i="1"/>
  <c r="AR1272" i="1"/>
  <c r="AQ1272" i="1"/>
  <c r="AP1272" i="1"/>
  <c r="AO1272" i="1"/>
  <c r="AN1272" i="1"/>
  <c r="AM1272" i="1"/>
  <c r="AL1272" i="1"/>
  <c r="AK1272" i="1"/>
  <c r="AJ1272" i="1"/>
  <c r="AI1272" i="1"/>
  <c r="AH1272" i="1"/>
  <c r="AG1272" i="1"/>
  <c r="AF1272" i="1"/>
  <c r="AE1272" i="1"/>
  <c r="AD1272" i="1"/>
  <c r="AC1272" i="1"/>
  <c r="AB1272" i="1"/>
  <c r="AA1272" i="1"/>
  <c r="Z1272" i="1"/>
  <c r="Y1272" i="1"/>
  <c r="X1272" i="1"/>
  <c r="W1272" i="1"/>
  <c r="V1272" i="1"/>
  <c r="U1272" i="1"/>
  <c r="T1272" i="1"/>
  <c r="S1272" i="1"/>
  <c r="Q1272" i="1"/>
  <c r="P1272" i="1"/>
  <c r="O1272" i="1"/>
  <c r="DD1271" i="1"/>
  <c r="DC1271" i="1"/>
  <c r="DB1271" i="1"/>
  <c r="DA1271" i="1"/>
  <c r="CZ1271" i="1"/>
  <c r="CY1271" i="1"/>
  <c r="CX1271" i="1"/>
  <c r="CW1271" i="1"/>
  <c r="CV1271" i="1"/>
  <c r="CU1271" i="1"/>
  <c r="CT1271" i="1"/>
  <c r="CS1271" i="1"/>
  <c r="CR1271" i="1"/>
  <c r="CQ1271" i="1"/>
  <c r="CP1271" i="1"/>
  <c r="CO1271" i="1"/>
  <c r="CN1271" i="1"/>
  <c r="CM1271" i="1"/>
  <c r="CL1271" i="1"/>
  <c r="CK1271" i="1"/>
  <c r="CJ1271" i="1"/>
  <c r="CI1271" i="1"/>
  <c r="CH1271" i="1"/>
  <c r="CG1271" i="1"/>
  <c r="CF1271" i="1"/>
  <c r="CE1271" i="1"/>
  <c r="CD1271" i="1"/>
  <c r="CC1271" i="1"/>
  <c r="CB1271" i="1"/>
  <c r="CA1271" i="1"/>
  <c r="BZ1271" i="1"/>
  <c r="BY1271" i="1"/>
  <c r="BX1271" i="1"/>
  <c r="BW1271" i="1"/>
  <c r="BV1271" i="1"/>
  <c r="BU1271" i="1"/>
  <c r="BT1271" i="1"/>
  <c r="BS1271" i="1"/>
  <c r="BR1271" i="1"/>
  <c r="BQ1271" i="1"/>
  <c r="BP1271" i="1"/>
  <c r="BO1271" i="1"/>
  <c r="BN1271" i="1"/>
  <c r="BM1271" i="1"/>
  <c r="BL1271" i="1"/>
  <c r="BK1271" i="1"/>
  <c r="BJ1271" i="1"/>
  <c r="BI1271" i="1"/>
  <c r="BH1271" i="1"/>
  <c r="BG1271" i="1"/>
  <c r="BF1271" i="1"/>
  <c r="BE1271" i="1"/>
  <c r="BD1271" i="1"/>
  <c r="BC1271" i="1"/>
  <c r="BB1271" i="1"/>
  <c r="BA1271" i="1"/>
  <c r="AZ1271" i="1"/>
  <c r="AY1271" i="1"/>
  <c r="AX1271" i="1"/>
  <c r="AW1271" i="1"/>
  <c r="AV1271" i="1"/>
  <c r="AU1271" i="1"/>
  <c r="AT1271" i="1"/>
  <c r="AS1271" i="1"/>
  <c r="AR1271" i="1"/>
  <c r="AQ1271" i="1"/>
  <c r="AP1271" i="1"/>
  <c r="AO1271" i="1"/>
  <c r="AN1271" i="1"/>
  <c r="AM1271" i="1"/>
  <c r="AL1271" i="1"/>
  <c r="AK1271" i="1"/>
  <c r="AJ1271" i="1"/>
  <c r="AI1271" i="1"/>
  <c r="AH1271" i="1"/>
  <c r="AG1271" i="1"/>
  <c r="AF1271" i="1"/>
  <c r="AE1271" i="1"/>
  <c r="AD1271" i="1"/>
  <c r="AC1271" i="1"/>
  <c r="AB1271" i="1"/>
  <c r="AA1271" i="1"/>
  <c r="Z1271" i="1"/>
  <c r="Y1271" i="1"/>
  <c r="X1271" i="1"/>
  <c r="W1271" i="1"/>
  <c r="V1271" i="1"/>
  <c r="U1271" i="1"/>
  <c r="T1271" i="1"/>
  <c r="S1271" i="1"/>
  <c r="Q1271" i="1"/>
  <c r="P1271" i="1"/>
  <c r="O1271" i="1"/>
  <c r="DD1270" i="1"/>
  <c r="DC1270" i="1"/>
  <c r="DB1270" i="1"/>
  <c r="DA1270" i="1"/>
  <c r="CZ1270" i="1"/>
  <c r="CY1270" i="1"/>
  <c r="CX1270" i="1"/>
  <c r="CW1270" i="1"/>
  <c r="CV1270" i="1"/>
  <c r="CU1270" i="1"/>
  <c r="CT1270" i="1"/>
  <c r="CS1270" i="1"/>
  <c r="CR1270" i="1"/>
  <c r="CQ1270" i="1"/>
  <c r="CP1270" i="1"/>
  <c r="CO1270" i="1"/>
  <c r="CN1270" i="1"/>
  <c r="CM1270" i="1"/>
  <c r="CL1270" i="1"/>
  <c r="CK1270" i="1"/>
  <c r="CJ1270" i="1"/>
  <c r="CI1270" i="1"/>
  <c r="CH1270" i="1"/>
  <c r="CG1270" i="1"/>
  <c r="CF1270" i="1"/>
  <c r="CE1270" i="1"/>
  <c r="CD1270" i="1"/>
  <c r="CC1270" i="1"/>
  <c r="CB1270" i="1"/>
  <c r="CA1270" i="1"/>
  <c r="BZ1270" i="1"/>
  <c r="BY1270" i="1"/>
  <c r="BX1270" i="1"/>
  <c r="BW1270" i="1"/>
  <c r="BV1270" i="1"/>
  <c r="BU1270" i="1"/>
  <c r="BT1270" i="1"/>
  <c r="BS1270" i="1"/>
  <c r="BR1270" i="1"/>
  <c r="BQ1270" i="1"/>
  <c r="BP1270" i="1"/>
  <c r="BO1270" i="1"/>
  <c r="BN1270" i="1"/>
  <c r="BM1270" i="1"/>
  <c r="BL1270" i="1"/>
  <c r="BK1270" i="1"/>
  <c r="BJ1270" i="1"/>
  <c r="BI1270" i="1"/>
  <c r="BH1270" i="1"/>
  <c r="BG1270" i="1"/>
  <c r="BF1270" i="1"/>
  <c r="BE1270" i="1"/>
  <c r="BD1270" i="1"/>
  <c r="BC1270" i="1"/>
  <c r="BB1270" i="1"/>
  <c r="BA1270" i="1"/>
  <c r="AZ1270" i="1"/>
  <c r="AY1270" i="1"/>
  <c r="AX1270" i="1"/>
  <c r="AW1270" i="1"/>
  <c r="AV1270" i="1"/>
  <c r="AU1270" i="1"/>
  <c r="AT1270" i="1"/>
  <c r="AS1270" i="1"/>
  <c r="AR1270" i="1"/>
  <c r="AQ1270" i="1"/>
  <c r="AP1270" i="1"/>
  <c r="AO1270" i="1"/>
  <c r="AN1270" i="1"/>
  <c r="AM1270" i="1"/>
  <c r="AL1270" i="1"/>
  <c r="AK1270" i="1"/>
  <c r="AJ1270" i="1"/>
  <c r="AI1270" i="1"/>
  <c r="AH1270" i="1"/>
  <c r="AG1270" i="1"/>
  <c r="AF1270" i="1"/>
  <c r="AE1270" i="1"/>
  <c r="AD1270" i="1"/>
  <c r="AC1270" i="1"/>
  <c r="AB1270" i="1"/>
  <c r="AA1270" i="1"/>
  <c r="Z1270" i="1"/>
  <c r="Y1270" i="1"/>
  <c r="X1270" i="1"/>
  <c r="W1270" i="1"/>
  <c r="V1270" i="1"/>
  <c r="U1270" i="1"/>
  <c r="T1270" i="1"/>
  <c r="S1270" i="1"/>
  <c r="Q1270" i="1"/>
  <c r="P1270" i="1"/>
  <c r="O1270" i="1"/>
  <c r="DD1269" i="1"/>
  <c r="DC1269" i="1"/>
  <c r="DB1269" i="1"/>
  <c r="DA1269" i="1"/>
  <c r="CZ1269" i="1"/>
  <c r="CY1269" i="1"/>
  <c r="CX1269" i="1"/>
  <c r="CW1269" i="1"/>
  <c r="CV1269" i="1"/>
  <c r="CU1269" i="1"/>
  <c r="CT1269" i="1"/>
  <c r="CS1269" i="1"/>
  <c r="CR1269" i="1"/>
  <c r="CQ1269" i="1"/>
  <c r="CP1269" i="1"/>
  <c r="CO1269" i="1"/>
  <c r="CN1269" i="1"/>
  <c r="CM1269" i="1"/>
  <c r="CL1269" i="1"/>
  <c r="CK1269" i="1"/>
  <c r="CJ1269" i="1"/>
  <c r="CI1269" i="1"/>
  <c r="CH1269" i="1"/>
  <c r="CG1269" i="1"/>
  <c r="CF1269" i="1"/>
  <c r="CE1269" i="1"/>
  <c r="CD1269" i="1"/>
  <c r="CC1269" i="1"/>
  <c r="CB1269" i="1"/>
  <c r="CA1269" i="1"/>
  <c r="BZ1269" i="1"/>
  <c r="BY1269" i="1"/>
  <c r="BX1269" i="1"/>
  <c r="BW1269" i="1"/>
  <c r="BV1269" i="1"/>
  <c r="BU1269" i="1"/>
  <c r="BT1269" i="1"/>
  <c r="BS1269" i="1"/>
  <c r="BR1269" i="1"/>
  <c r="BQ1269" i="1"/>
  <c r="BP1269" i="1"/>
  <c r="BO1269" i="1"/>
  <c r="BN1269" i="1"/>
  <c r="BM1269" i="1"/>
  <c r="BL1269" i="1"/>
  <c r="BK1269" i="1"/>
  <c r="BJ1269" i="1"/>
  <c r="BI1269" i="1"/>
  <c r="BH1269" i="1"/>
  <c r="BG1269" i="1"/>
  <c r="BF1269" i="1"/>
  <c r="BE1269" i="1"/>
  <c r="BD1269" i="1"/>
  <c r="BC1269" i="1"/>
  <c r="BB1269" i="1"/>
  <c r="BA1269" i="1"/>
  <c r="AZ1269" i="1"/>
  <c r="AY1269" i="1"/>
  <c r="AX1269" i="1"/>
  <c r="AW1269" i="1"/>
  <c r="AV1269" i="1"/>
  <c r="AU1269" i="1"/>
  <c r="AT1269" i="1"/>
  <c r="AS1269" i="1"/>
  <c r="AR1269" i="1"/>
  <c r="AQ1269" i="1"/>
  <c r="AP1269" i="1"/>
  <c r="AO1269" i="1"/>
  <c r="AN1269" i="1"/>
  <c r="AM1269" i="1"/>
  <c r="AL1269" i="1"/>
  <c r="AK1269" i="1"/>
  <c r="AJ1269" i="1"/>
  <c r="AI1269" i="1"/>
  <c r="AH1269" i="1"/>
  <c r="AG1269" i="1"/>
  <c r="AF1269" i="1"/>
  <c r="AE1269" i="1"/>
  <c r="AD1269" i="1"/>
  <c r="AC1269" i="1"/>
  <c r="AB1269" i="1"/>
  <c r="AA1269" i="1"/>
  <c r="Z1269" i="1"/>
  <c r="Y1269" i="1"/>
  <c r="X1269" i="1"/>
  <c r="W1269" i="1"/>
  <c r="V1269" i="1"/>
  <c r="U1269" i="1"/>
  <c r="T1269" i="1"/>
  <c r="S1269" i="1"/>
  <c r="Q1269" i="1"/>
  <c r="P1269" i="1"/>
  <c r="O1269" i="1"/>
  <c r="DD1268" i="1"/>
  <c r="DC1268" i="1"/>
  <c r="DB1268" i="1"/>
  <c r="DA1268" i="1"/>
  <c r="CZ1268" i="1"/>
  <c r="CY1268" i="1"/>
  <c r="CX1268" i="1"/>
  <c r="CW1268" i="1"/>
  <c r="CV1268" i="1"/>
  <c r="CU1268" i="1"/>
  <c r="CT1268" i="1"/>
  <c r="CS1268" i="1"/>
  <c r="CR1268" i="1"/>
  <c r="CQ1268" i="1"/>
  <c r="CP1268" i="1"/>
  <c r="CO1268" i="1"/>
  <c r="CN1268" i="1"/>
  <c r="CM1268" i="1"/>
  <c r="CL1268" i="1"/>
  <c r="CK1268" i="1"/>
  <c r="CJ1268" i="1"/>
  <c r="CI1268" i="1"/>
  <c r="CH1268" i="1"/>
  <c r="CG1268" i="1"/>
  <c r="CF1268" i="1"/>
  <c r="CE1268" i="1"/>
  <c r="CD1268" i="1"/>
  <c r="CC1268" i="1"/>
  <c r="CB1268" i="1"/>
  <c r="CA1268" i="1"/>
  <c r="BZ1268" i="1"/>
  <c r="BY1268" i="1"/>
  <c r="BX1268" i="1"/>
  <c r="BW1268" i="1"/>
  <c r="BV1268" i="1"/>
  <c r="BU1268" i="1"/>
  <c r="BT1268" i="1"/>
  <c r="BS1268" i="1"/>
  <c r="BR1268" i="1"/>
  <c r="BQ1268" i="1"/>
  <c r="BP1268" i="1"/>
  <c r="BO1268" i="1"/>
  <c r="BN1268" i="1"/>
  <c r="BM1268" i="1"/>
  <c r="BL1268" i="1"/>
  <c r="BK1268" i="1"/>
  <c r="BJ1268" i="1"/>
  <c r="BI1268" i="1"/>
  <c r="BH1268" i="1"/>
  <c r="BG1268" i="1"/>
  <c r="BF1268" i="1"/>
  <c r="BE1268" i="1"/>
  <c r="BD1268" i="1"/>
  <c r="BC1268" i="1"/>
  <c r="BB1268" i="1"/>
  <c r="BA1268" i="1"/>
  <c r="AZ1268" i="1"/>
  <c r="AY1268" i="1"/>
  <c r="AX1268" i="1"/>
  <c r="AW1268" i="1"/>
  <c r="AV1268" i="1"/>
  <c r="AU1268" i="1"/>
  <c r="AT1268" i="1"/>
  <c r="AS1268" i="1"/>
  <c r="AR1268" i="1"/>
  <c r="AQ1268" i="1"/>
  <c r="AP1268" i="1"/>
  <c r="AO1268" i="1"/>
  <c r="AN1268" i="1"/>
  <c r="AM1268" i="1"/>
  <c r="AL1268" i="1"/>
  <c r="AK1268" i="1"/>
  <c r="AJ1268" i="1"/>
  <c r="AI1268" i="1"/>
  <c r="AH1268" i="1"/>
  <c r="AG1268" i="1"/>
  <c r="AF1268" i="1"/>
  <c r="AE1268" i="1"/>
  <c r="AD1268" i="1"/>
  <c r="AC1268" i="1"/>
  <c r="AB1268" i="1"/>
  <c r="AA1268" i="1"/>
  <c r="Z1268" i="1"/>
  <c r="Y1268" i="1"/>
  <c r="X1268" i="1"/>
  <c r="W1268" i="1"/>
  <c r="V1268" i="1"/>
  <c r="U1268" i="1"/>
  <c r="T1268" i="1"/>
  <c r="S1268" i="1"/>
  <c r="Q1268" i="1"/>
  <c r="P1268" i="1"/>
  <c r="O1268" i="1"/>
  <c r="DD1267" i="1"/>
  <c r="DC1267" i="1"/>
  <c r="DB1267" i="1"/>
  <c r="DA1267" i="1"/>
  <c r="CZ1267" i="1"/>
  <c r="CY1267" i="1"/>
  <c r="CX1267" i="1"/>
  <c r="CW1267" i="1"/>
  <c r="CV1267" i="1"/>
  <c r="CU1267" i="1"/>
  <c r="CT1267" i="1"/>
  <c r="CS1267" i="1"/>
  <c r="CR1267" i="1"/>
  <c r="CQ1267" i="1"/>
  <c r="CP1267" i="1"/>
  <c r="CO1267" i="1"/>
  <c r="CN1267" i="1"/>
  <c r="CM1267" i="1"/>
  <c r="CL1267" i="1"/>
  <c r="CK1267" i="1"/>
  <c r="CJ1267" i="1"/>
  <c r="CI1267" i="1"/>
  <c r="CH1267" i="1"/>
  <c r="CG1267" i="1"/>
  <c r="CF1267" i="1"/>
  <c r="CE1267" i="1"/>
  <c r="CD1267" i="1"/>
  <c r="CC1267" i="1"/>
  <c r="CB1267" i="1"/>
  <c r="CA1267" i="1"/>
  <c r="BZ1267" i="1"/>
  <c r="BY1267" i="1"/>
  <c r="BX1267" i="1"/>
  <c r="BW1267" i="1"/>
  <c r="BV1267" i="1"/>
  <c r="BU1267" i="1"/>
  <c r="BT1267" i="1"/>
  <c r="BS1267" i="1"/>
  <c r="BR1267" i="1"/>
  <c r="BQ1267" i="1"/>
  <c r="BP1267" i="1"/>
  <c r="BO1267" i="1"/>
  <c r="BN1267" i="1"/>
  <c r="BM1267" i="1"/>
  <c r="BL1267" i="1"/>
  <c r="BK1267" i="1"/>
  <c r="BJ1267" i="1"/>
  <c r="BI1267" i="1"/>
  <c r="BH1267" i="1"/>
  <c r="BG1267" i="1"/>
  <c r="BF1267" i="1"/>
  <c r="BE1267" i="1"/>
  <c r="BD1267" i="1"/>
  <c r="BC1267" i="1"/>
  <c r="BB1267" i="1"/>
  <c r="BA1267" i="1"/>
  <c r="AZ1267" i="1"/>
  <c r="AY1267" i="1"/>
  <c r="AX1267" i="1"/>
  <c r="AW1267" i="1"/>
  <c r="AV1267" i="1"/>
  <c r="AU1267" i="1"/>
  <c r="AT1267" i="1"/>
  <c r="AS1267" i="1"/>
  <c r="AR1267" i="1"/>
  <c r="AQ1267" i="1"/>
  <c r="AP1267" i="1"/>
  <c r="AO1267" i="1"/>
  <c r="AN1267" i="1"/>
  <c r="AM1267" i="1"/>
  <c r="AL1267" i="1"/>
  <c r="AK1267" i="1"/>
  <c r="AJ1267" i="1"/>
  <c r="AI1267" i="1"/>
  <c r="AH1267" i="1"/>
  <c r="AG1267" i="1"/>
  <c r="AF1267" i="1"/>
  <c r="AE1267" i="1"/>
  <c r="AD1267" i="1"/>
  <c r="AC1267" i="1"/>
  <c r="AB1267" i="1"/>
  <c r="AA1267" i="1"/>
  <c r="Z1267" i="1"/>
  <c r="Y1267" i="1"/>
  <c r="X1267" i="1"/>
  <c r="W1267" i="1"/>
  <c r="V1267" i="1"/>
  <c r="U1267" i="1"/>
  <c r="T1267" i="1"/>
  <c r="S1267" i="1"/>
  <c r="Q1267" i="1"/>
  <c r="P1267" i="1"/>
  <c r="O1267" i="1"/>
  <c r="DD1238" i="1"/>
  <c r="DC1238" i="1"/>
  <c r="DB1238" i="1"/>
  <c r="DA1238" i="1"/>
  <c r="CZ1238" i="1"/>
  <c r="CY1238" i="1"/>
  <c r="CX1238" i="1"/>
  <c r="CW1238" i="1"/>
  <c r="CV1238" i="1"/>
  <c r="CU1238" i="1"/>
  <c r="CT1238" i="1"/>
  <c r="CS1238" i="1"/>
  <c r="CR1238" i="1"/>
  <c r="CQ1238" i="1"/>
  <c r="CP1238" i="1"/>
  <c r="CO1238" i="1"/>
  <c r="CN1238" i="1"/>
  <c r="CM1238" i="1"/>
  <c r="CL1238" i="1"/>
  <c r="CK1238" i="1"/>
  <c r="CJ1238" i="1"/>
  <c r="CI1238" i="1"/>
  <c r="CH1238" i="1"/>
  <c r="CG1238" i="1"/>
  <c r="CF1238" i="1"/>
  <c r="CE1238" i="1"/>
  <c r="CD1238" i="1"/>
  <c r="CC1238" i="1"/>
  <c r="CB1238" i="1"/>
  <c r="CA1238" i="1"/>
  <c r="BZ1238" i="1"/>
  <c r="BY1238" i="1"/>
  <c r="BX1238" i="1"/>
  <c r="BW1238" i="1"/>
  <c r="BV1238" i="1"/>
  <c r="BU1238" i="1"/>
  <c r="BT1238" i="1"/>
  <c r="BS1238" i="1"/>
  <c r="BR1238" i="1"/>
  <c r="BQ1238" i="1"/>
  <c r="BP1238" i="1"/>
  <c r="BO1238" i="1"/>
  <c r="BN1238" i="1"/>
  <c r="BM1238" i="1"/>
  <c r="BL1238" i="1"/>
  <c r="BK1238" i="1"/>
  <c r="BJ1238" i="1"/>
  <c r="BI1238" i="1"/>
  <c r="BH1238" i="1"/>
  <c r="BG1238" i="1"/>
  <c r="BF1238" i="1"/>
  <c r="BE1238" i="1"/>
  <c r="BD1238" i="1"/>
  <c r="BC1238" i="1"/>
  <c r="BB1238" i="1"/>
  <c r="BA1238" i="1"/>
  <c r="AZ1238" i="1"/>
  <c r="AY1238" i="1"/>
  <c r="AX1238" i="1"/>
  <c r="AW1238" i="1"/>
  <c r="AV1238" i="1"/>
  <c r="AU1238" i="1"/>
  <c r="AT1238" i="1"/>
  <c r="AS1238" i="1"/>
  <c r="AR1238" i="1"/>
  <c r="AQ1238" i="1"/>
  <c r="AP1238" i="1"/>
  <c r="AO1238" i="1"/>
  <c r="AN1238" i="1"/>
  <c r="AM1238" i="1"/>
  <c r="AL1238" i="1"/>
  <c r="AK1238" i="1"/>
  <c r="AJ1238" i="1"/>
  <c r="AI1238" i="1"/>
  <c r="AH1238" i="1"/>
  <c r="AG1238" i="1"/>
  <c r="AF1238" i="1"/>
  <c r="AE1238" i="1"/>
  <c r="AD1238" i="1"/>
  <c r="AC1238" i="1"/>
  <c r="AB1238" i="1"/>
  <c r="AA1238" i="1"/>
  <c r="Z1238" i="1"/>
  <c r="Y1238" i="1"/>
  <c r="X1238" i="1"/>
  <c r="W1238" i="1"/>
  <c r="V1238" i="1"/>
  <c r="U1238" i="1"/>
  <c r="T1238" i="1"/>
  <c r="S1238" i="1"/>
  <c r="Q1238" i="1"/>
  <c r="P1238" i="1"/>
  <c r="O1238" i="1"/>
  <c r="DD1236" i="1"/>
  <c r="DC1236" i="1"/>
  <c r="DB1236" i="1"/>
  <c r="DA1236" i="1"/>
  <c r="CZ1236" i="1"/>
  <c r="CY1236" i="1"/>
  <c r="CX1236" i="1"/>
  <c r="CW1236" i="1"/>
  <c r="CV1236" i="1"/>
  <c r="CU1236" i="1"/>
  <c r="CT1236" i="1"/>
  <c r="CS1236" i="1"/>
  <c r="CR1236" i="1"/>
  <c r="CQ1236" i="1"/>
  <c r="CP1236" i="1"/>
  <c r="CO1236" i="1"/>
  <c r="CN1236" i="1"/>
  <c r="CM1236" i="1"/>
  <c r="CL1236" i="1"/>
  <c r="CK1236" i="1"/>
  <c r="CJ1236" i="1"/>
  <c r="CI1236" i="1"/>
  <c r="CH1236" i="1"/>
  <c r="CG1236" i="1"/>
  <c r="CF1236" i="1"/>
  <c r="CE1236" i="1"/>
  <c r="CD1236" i="1"/>
  <c r="CC1236" i="1"/>
  <c r="CB1236" i="1"/>
  <c r="CA1236" i="1"/>
  <c r="BZ1236" i="1"/>
  <c r="BY1236" i="1"/>
  <c r="BX1236" i="1"/>
  <c r="BW1236" i="1"/>
  <c r="BV1236" i="1"/>
  <c r="BU1236" i="1"/>
  <c r="BT1236" i="1"/>
  <c r="BS1236" i="1"/>
  <c r="BR1236" i="1"/>
  <c r="BQ1236" i="1"/>
  <c r="BP1236" i="1"/>
  <c r="BO1236" i="1"/>
  <c r="BN1236" i="1"/>
  <c r="BM1236" i="1"/>
  <c r="BL1236" i="1"/>
  <c r="BK1236" i="1"/>
  <c r="BJ1236" i="1"/>
  <c r="BI1236" i="1"/>
  <c r="BH1236" i="1"/>
  <c r="BG1236" i="1"/>
  <c r="BF1236" i="1"/>
  <c r="BE1236" i="1"/>
  <c r="BD1236" i="1"/>
  <c r="BC1236" i="1"/>
  <c r="BB1236" i="1"/>
  <c r="BA1236" i="1"/>
  <c r="AZ1236" i="1"/>
  <c r="AY1236" i="1"/>
  <c r="AX1236" i="1"/>
  <c r="AW1236" i="1"/>
  <c r="AV1236" i="1"/>
  <c r="AU1236" i="1"/>
  <c r="AT1236" i="1"/>
  <c r="AS1236" i="1"/>
  <c r="AR1236" i="1"/>
  <c r="AQ1236" i="1"/>
  <c r="AP1236" i="1"/>
  <c r="AO1236" i="1"/>
  <c r="AN1236" i="1"/>
  <c r="AM1236" i="1"/>
  <c r="AL1236" i="1"/>
  <c r="AK1236" i="1"/>
  <c r="AJ1236" i="1"/>
  <c r="AI1236" i="1"/>
  <c r="AH1236" i="1"/>
  <c r="AG1236" i="1"/>
  <c r="AF1236" i="1"/>
  <c r="AE1236" i="1"/>
  <c r="AD1236" i="1"/>
  <c r="AC1236" i="1"/>
  <c r="AB1236" i="1"/>
  <c r="AA1236" i="1"/>
  <c r="Z1236" i="1"/>
  <c r="Y1236" i="1"/>
  <c r="X1236" i="1"/>
  <c r="W1236" i="1"/>
  <c r="V1236" i="1"/>
  <c r="U1236" i="1"/>
  <c r="T1236" i="1"/>
  <c r="S1236" i="1"/>
  <c r="Q1236" i="1"/>
  <c r="P1236" i="1"/>
  <c r="O1236" i="1"/>
  <c r="DD1235" i="1"/>
  <c r="DC1235" i="1"/>
  <c r="DB1235" i="1"/>
  <c r="DA1235" i="1"/>
  <c r="CZ1235" i="1"/>
  <c r="CY1235" i="1"/>
  <c r="CX1235" i="1"/>
  <c r="CW1235" i="1"/>
  <c r="CV1235" i="1"/>
  <c r="CU1235" i="1"/>
  <c r="CT1235" i="1"/>
  <c r="CS1235" i="1"/>
  <c r="CR1235" i="1"/>
  <c r="CQ1235" i="1"/>
  <c r="CP1235" i="1"/>
  <c r="CO1235" i="1"/>
  <c r="CN1235" i="1"/>
  <c r="CM1235" i="1"/>
  <c r="CL1235" i="1"/>
  <c r="CK1235" i="1"/>
  <c r="CJ1235" i="1"/>
  <c r="CI1235" i="1"/>
  <c r="CH1235" i="1"/>
  <c r="CG1235" i="1"/>
  <c r="CF1235" i="1"/>
  <c r="CE1235" i="1"/>
  <c r="CD1235" i="1"/>
  <c r="CC1235" i="1"/>
  <c r="CB1235" i="1"/>
  <c r="CA1235" i="1"/>
  <c r="BZ1235" i="1"/>
  <c r="BY1235" i="1"/>
  <c r="BX1235" i="1"/>
  <c r="BW1235" i="1"/>
  <c r="BV1235" i="1"/>
  <c r="BU1235" i="1"/>
  <c r="BT1235" i="1"/>
  <c r="BS1235" i="1"/>
  <c r="BR1235" i="1"/>
  <c r="BQ1235" i="1"/>
  <c r="BP1235" i="1"/>
  <c r="BO1235" i="1"/>
  <c r="BN1235" i="1"/>
  <c r="BM1235" i="1"/>
  <c r="BL1235" i="1"/>
  <c r="BK1235" i="1"/>
  <c r="BJ1235" i="1"/>
  <c r="BI1235" i="1"/>
  <c r="BH1235" i="1"/>
  <c r="BG1235" i="1"/>
  <c r="BF1235" i="1"/>
  <c r="BE1235" i="1"/>
  <c r="BD1235" i="1"/>
  <c r="BC1235" i="1"/>
  <c r="BB1235" i="1"/>
  <c r="BA1235" i="1"/>
  <c r="AZ1235" i="1"/>
  <c r="AY1235" i="1"/>
  <c r="AX1235" i="1"/>
  <c r="AW1235" i="1"/>
  <c r="AV1235" i="1"/>
  <c r="AU1235" i="1"/>
  <c r="AT1235" i="1"/>
  <c r="AS1235" i="1"/>
  <c r="AR1235" i="1"/>
  <c r="AQ1235" i="1"/>
  <c r="AP1235" i="1"/>
  <c r="AO1235" i="1"/>
  <c r="AN1235" i="1"/>
  <c r="AM1235" i="1"/>
  <c r="AL1235" i="1"/>
  <c r="AK1235" i="1"/>
  <c r="AJ1235" i="1"/>
  <c r="AI1235" i="1"/>
  <c r="AH1235" i="1"/>
  <c r="AG1235" i="1"/>
  <c r="AF1235" i="1"/>
  <c r="AE1235" i="1"/>
  <c r="AD1235" i="1"/>
  <c r="AC1235" i="1"/>
  <c r="AB1235" i="1"/>
  <c r="AA1235" i="1"/>
  <c r="Z1235" i="1"/>
  <c r="Y1235" i="1"/>
  <c r="X1235" i="1"/>
  <c r="W1235" i="1"/>
  <c r="V1235" i="1"/>
  <c r="U1235" i="1"/>
  <c r="T1235" i="1"/>
  <c r="S1235" i="1"/>
  <c r="Q1235" i="1"/>
  <c r="P1235" i="1"/>
  <c r="O1235" i="1"/>
  <c r="DD1234" i="1"/>
  <c r="DC1234" i="1"/>
  <c r="DB1234" i="1"/>
  <c r="DA1234" i="1"/>
  <c r="CZ1234" i="1"/>
  <c r="CY1234" i="1"/>
  <c r="CX1234" i="1"/>
  <c r="CW1234" i="1"/>
  <c r="CV1234" i="1"/>
  <c r="CU1234" i="1"/>
  <c r="CT1234" i="1"/>
  <c r="CS1234" i="1"/>
  <c r="CR1234" i="1"/>
  <c r="CQ1234" i="1"/>
  <c r="CP1234" i="1"/>
  <c r="CO1234" i="1"/>
  <c r="CN1234" i="1"/>
  <c r="CM1234" i="1"/>
  <c r="CL1234" i="1"/>
  <c r="CK1234" i="1"/>
  <c r="CJ1234" i="1"/>
  <c r="CI1234" i="1"/>
  <c r="CH1234" i="1"/>
  <c r="CG1234" i="1"/>
  <c r="CF1234" i="1"/>
  <c r="CE1234" i="1"/>
  <c r="CD1234" i="1"/>
  <c r="CC1234" i="1"/>
  <c r="CB1234" i="1"/>
  <c r="CA1234" i="1"/>
  <c r="BZ1234" i="1"/>
  <c r="BY1234" i="1"/>
  <c r="BX1234" i="1"/>
  <c r="BW1234" i="1"/>
  <c r="BV1234" i="1"/>
  <c r="BU1234" i="1"/>
  <c r="BT1234" i="1"/>
  <c r="BS1234" i="1"/>
  <c r="BR1234" i="1"/>
  <c r="BQ1234" i="1"/>
  <c r="BP1234" i="1"/>
  <c r="BO1234" i="1"/>
  <c r="BN1234" i="1"/>
  <c r="BM1234" i="1"/>
  <c r="BL1234" i="1"/>
  <c r="BK1234" i="1"/>
  <c r="BJ1234" i="1"/>
  <c r="BI1234" i="1"/>
  <c r="BH1234" i="1"/>
  <c r="BG1234" i="1"/>
  <c r="BF1234" i="1"/>
  <c r="BE1234" i="1"/>
  <c r="BD1234" i="1"/>
  <c r="BC1234" i="1"/>
  <c r="BB1234" i="1"/>
  <c r="BA1234" i="1"/>
  <c r="AZ1234" i="1"/>
  <c r="AY1234" i="1"/>
  <c r="AX1234" i="1"/>
  <c r="AW1234" i="1"/>
  <c r="AV1234" i="1"/>
  <c r="AU1234" i="1"/>
  <c r="AT1234" i="1"/>
  <c r="AS1234" i="1"/>
  <c r="AR1234" i="1"/>
  <c r="AQ1234" i="1"/>
  <c r="AP1234" i="1"/>
  <c r="AO1234" i="1"/>
  <c r="AN1234" i="1"/>
  <c r="AM1234" i="1"/>
  <c r="AL1234" i="1"/>
  <c r="AK1234" i="1"/>
  <c r="AJ1234" i="1"/>
  <c r="AI1234" i="1"/>
  <c r="AH1234" i="1"/>
  <c r="AG1234" i="1"/>
  <c r="AF1234" i="1"/>
  <c r="AE1234" i="1"/>
  <c r="AD1234" i="1"/>
  <c r="AC1234" i="1"/>
  <c r="AB1234" i="1"/>
  <c r="AA1234" i="1"/>
  <c r="Z1234" i="1"/>
  <c r="Y1234" i="1"/>
  <c r="X1234" i="1"/>
  <c r="W1234" i="1"/>
  <c r="V1234" i="1"/>
  <c r="U1234" i="1"/>
  <c r="T1234" i="1"/>
  <c r="S1234" i="1"/>
  <c r="Q1234" i="1"/>
  <c r="P1234" i="1"/>
  <c r="O1234" i="1"/>
  <c r="DD1233" i="1"/>
  <c r="DC1233" i="1"/>
  <c r="DB1233" i="1"/>
  <c r="DA1233" i="1"/>
  <c r="CZ1233" i="1"/>
  <c r="CY1233" i="1"/>
  <c r="CX1233" i="1"/>
  <c r="CW1233" i="1"/>
  <c r="CV1233" i="1"/>
  <c r="CU1233" i="1"/>
  <c r="CT1233" i="1"/>
  <c r="CS1233" i="1"/>
  <c r="CR1233" i="1"/>
  <c r="CQ1233" i="1"/>
  <c r="CP1233" i="1"/>
  <c r="CO1233" i="1"/>
  <c r="CN1233" i="1"/>
  <c r="CM1233" i="1"/>
  <c r="CL1233" i="1"/>
  <c r="CK1233" i="1"/>
  <c r="CJ1233" i="1"/>
  <c r="CI1233" i="1"/>
  <c r="CH1233" i="1"/>
  <c r="CG1233" i="1"/>
  <c r="CF1233" i="1"/>
  <c r="CE1233" i="1"/>
  <c r="CD1233" i="1"/>
  <c r="CC1233" i="1"/>
  <c r="CB1233" i="1"/>
  <c r="CA1233" i="1"/>
  <c r="BZ1233" i="1"/>
  <c r="BY1233" i="1"/>
  <c r="BX1233" i="1"/>
  <c r="BW1233" i="1"/>
  <c r="BV1233" i="1"/>
  <c r="BU1233" i="1"/>
  <c r="BT1233" i="1"/>
  <c r="BS1233" i="1"/>
  <c r="BR1233" i="1"/>
  <c r="BQ1233" i="1"/>
  <c r="BP1233" i="1"/>
  <c r="BO1233" i="1"/>
  <c r="BN1233" i="1"/>
  <c r="BM1233" i="1"/>
  <c r="BL1233" i="1"/>
  <c r="BK1233" i="1"/>
  <c r="BJ1233" i="1"/>
  <c r="BI1233" i="1"/>
  <c r="BH1233" i="1"/>
  <c r="BG1233" i="1"/>
  <c r="BF1233" i="1"/>
  <c r="BE1233" i="1"/>
  <c r="BD1233" i="1"/>
  <c r="BC1233" i="1"/>
  <c r="BB1233" i="1"/>
  <c r="BA1233" i="1"/>
  <c r="AZ1233" i="1"/>
  <c r="AY1233" i="1"/>
  <c r="AX1233" i="1"/>
  <c r="AW1233" i="1"/>
  <c r="AV1233" i="1"/>
  <c r="AU1233" i="1"/>
  <c r="AT1233" i="1"/>
  <c r="AS1233" i="1"/>
  <c r="AR1233" i="1"/>
  <c r="AQ1233" i="1"/>
  <c r="AP1233" i="1"/>
  <c r="AO1233" i="1"/>
  <c r="AN1233" i="1"/>
  <c r="AM1233" i="1"/>
  <c r="AL1233" i="1"/>
  <c r="AK1233" i="1"/>
  <c r="AJ1233" i="1"/>
  <c r="AI1233" i="1"/>
  <c r="AH1233" i="1"/>
  <c r="AG1233" i="1"/>
  <c r="AF1233" i="1"/>
  <c r="AE1233" i="1"/>
  <c r="AD1233" i="1"/>
  <c r="AC1233" i="1"/>
  <c r="AB1233" i="1"/>
  <c r="AA1233" i="1"/>
  <c r="Z1233" i="1"/>
  <c r="Y1233" i="1"/>
  <c r="X1233" i="1"/>
  <c r="W1233" i="1"/>
  <c r="V1233" i="1"/>
  <c r="U1233" i="1"/>
  <c r="T1233" i="1"/>
  <c r="S1233" i="1"/>
  <c r="Q1233" i="1"/>
  <c r="P1233" i="1"/>
  <c r="O1233" i="1"/>
  <c r="DD1266" i="1"/>
  <c r="DC1266" i="1"/>
  <c r="DB1266" i="1"/>
  <c r="DA1266" i="1"/>
  <c r="CZ1266" i="1"/>
  <c r="CY1266" i="1"/>
  <c r="CX1266" i="1"/>
  <c r="CW1266" i="1"/>
  <c r="CV1266" i="1"/>
  <c r="CU1266" i="1"/>
  <c r="CT1266" i="1"/>
  <c r="CS1266" i="1"/>
  <c r="CR1266" i="1"/>
  <c r="CQ1266" i="1"/>
  <c r="CP1266" i="1"/>
  <c r="CO1266" i="1"/>
  <c r="CN1266" i="1"/>
  <c r="CM1266" i="1"/>
  <c r="CL1266" i="1"/>
  <c r="CK1266" i="1"/>
  <c r="CJ1266" i="1"/>
  <c r="CI1266" i="1"/>
  <c r="CH1266" i="1"/>
  <c r="CG1266" i="1"/>
  <c r="CF1266" i="1"/>
  <c r="CE1266" i="1"/>
  <c r="CD1266" i="1"/>
  <c r="CC1266" i="1"/>
  <c r="CB1266" i="1"/>
  <c r="CA1266" i="1"/>
  <c r="BZ1266" i="1"/>
  <c r="BY1266" i="1"/>
  <c r="BX1266" i="1"/>
  <c r="BW1266" i="1"/>
  <c r="BV1266" i="1"/>
  <c r="BU1266" i="1"/>
  <c r="BT1266" i="1"/>
  <c r="BS1266" i="1"/>
  <c r="BR1266" i="1"/>
  <c r="BQ1266" i="1"/>
  <c r="BP1266" i="1"/>
  <c r="BO1266" i="1"/>
  <c r="BN1266" i="1"/>
  <c r="BM1266" i="1"/>
  <c r="BL1266" i="1"/>
  <c r="BK1266" i="1"/>
  <c r="BJ1266" i="1"/>
  <c r="BI1266" i="1"/>
  <c r="BH1266" i="1"/>
  <c r="BG1266" i="1"/>
  <c r="BF1266" i="1"/>
  <c r="BE1266" i="1"/>
  <c r="BD1266" i="1"/>
  <c r="BC1266" i="1"/>
  <c r="BB1266" i="1"/>
  <c r="BA1266" i="1"/>
  <c r="AZ1266" i="1"/>
  <c r="AY1266" i="1"/>
  <c r="AX1266" i="1"/>
  <c r="AW1266" i="1"/>
  <c r="AV1266" i="1"/>
  <c r="AU1266" i="1"/>
  <c r="AT1266" i="1"/>
  <c r="AS1266" i="1"/>
  <c r="AR1266" i="1"/>
  <c r="AQ1266" i="1"/>
  <c r="AP1266" i="1"/>
  <c r="AO1266" i="1"/>
  <c r="AN1266" i="1"/>
  <c r="AM1266" i="1"/>
  <c r="AL1266" i="1"/>
  <c r="AK1266" i="1"/>
  <c r="AJ1266" i="1"/>
  <c r="AI1266" i="1"/>
  <c r="AH1266" i="1"/>
  <c r="AG1266" i="1"/>
  <c r="AF1266" i="1"/>
  <c r="AE1266" i="1"/>
  <c r="AD1266" i="1"/>
  <c r="AC1266" i="1"/>
  <c r="AB1266" i="1"/>
  <c r="AA1266" i="1"/>
  <c r="Z1266" i="1"/>
  <c r="Y1266" i="1"/>
  <c r="X1266" i="1"/>
  <c r="W1266" i="1"/>
  <c r="V1266" i="1"/>
  <c r="U1266" i="1"/>
  <c r="T1266" i="1"/>
  <c r="S1266" i="1"/>
  <c r="Q1266" i="1"/>
  <c r="P1266" i="1"/>
  <c r="O1266" i="1"/>
  <c r="DD1343" i="1"/>
  <c r="DC1343" i="1"/>
  <c r="DB1343" i="1"/>
  <c r="DA1343" i="1"/>
  <c r="CZ1343" i="1"/>
  <c r="CY1343" i="1"/>
  <c r="CX1343" i="1"/>
  <c r="CW1343" i="1"/>
  <c r="CV1343" i="1"/>
  <c r="CU1343" i="1"/>
  <c r="CT1343" i="1"/>
  <c r="CS1343" i="1"/>
  <c r="CR1343" i="1"/>
  <c r="CQ1343" i="1"/>
  <c r="CP1343" i="1"/>
  <c r="CO1343" i="1"/>
  <c r="CN1343" i="1"/>
  <c r="CM1343" i="1"/>
  <c r="CL1343" i="1"/>
  <c r="CK1343" i="1"/>
  <c r="CJ1343" i="1"/>
  <c r="CI1343" i="1"/>
  <c r="CH1343" i="1"/>
  <c r="CG1343" i="1"/>
  <c r="CF1343" i="1"/>
  <c r="CE1343" i="1"/>
  <c r="CD1343" i="1"/>
  <c r="CC1343" i="1"/>
  <c r="CB1343" i="1"/>
  <c r="CA1343" i="1"/>
  <c r="BZ1343" i="1"/>
  <c r="BY1343" i="1"/>
  <c r="BX1343" i="1"/>
  <c r="BW1343" i="1"/>
  <c r="BV1343" i="1"/>
  <c r="BU1343" i="1"/>
  <c r="BT1343" i="1"/>
  <c r="BS1343" i="1"/>
  <c r="BR1343" i="1"/>
  <c r="BQ1343" i="1"/>
  <c r="BP1343" i="1"/>
  <c r="BO1343" i="1"/>
  <c r="BN1343" i="1"/>
  <c r="BM1343" i="1"/>
  <c r="BL1343" i="1"/>
  <c r="BK1343" i="1"/>
  <c r="BJ1343" i="1"/>
  <c r="BI1343" i="1"/>
  <c r="BH1343" i="1"/>
  <c r="BG1343" i="1"/>
  <c r="BF1343" i="1"/>
  <c r="BE1343" i="1"/>
  <c r="BD1343" i="1"/>
  <c r="BC1343" i="1"/>
  <c r="BB1343" i="1"/>
  <c r="BA1343" i="1"/>
  <c r="AZ1343" i="1"/>
  <c r="AY1343" i="1"/>
  <c r="AX1343" i="1"/>
  <c r="AW1343" i="1"/>
  <c r="AV1343" i="1"/>
  <c r="AU1343" i="1"/>
  <c r="AT1343" i="1"/>
  <c r="AS1343" i="1"/>
  <c r="AR1343" i="1"/>
  <c r="AQ1343" i="1"/>
  <c r="AP1343" i="1"/>
  <c r="AO1343" i="1"/>
  <c r="AN1343" i="1"/>
  <c r="AM1343" i="1"/>
  <c r="AL1343" i="1"/>
  <c r="AK1343" i="1"/>
  <c r="AJ1343" i="1"/>
  <c r="AI1343" i="1"/>
  <c r="AH1343" i="1"/>
  <c r="AG1343" i="1"/>
  <c r="AF1343" i="1"/>
  <c r="AE1343" i="1"/>
  <c r="AD1343" i="1"/>
  <c r="AC1343" i="1"/>
  <c r="AB1343" i="1"/>
  <c r="AA1343" i="1"/>
  <c r="Z1343" i="1"/>
  <c r="Y1343" i="1"/>
  <c r="X1343" i="1"/>
  <c r="W1343" i="1"/>
  <c r="V1343" i="1"/>
  <c r="U1343" i="1"/>
  <c r="T1343" i="1"/>
  <c r="S1343" i="1"/>
  <c r="Q1343" i="1"/>
  <c r="P1343" i="1"/>
  <c r="O1343" i="1"/>
  <c r="DD1301" i="1"/>
  <c r="DC1301" i="1"/>
  <c r="DB1301" i="1"/>
  <c r="DA1301" i="1"/>
  <c r="CZ1301" i="1"/>
  <c r="CY1301" i="1"/>
  <c r="CX1301" i="1"/>
  <c r="CW1301" i="1"/>
  <c r="CV1301" i="1"/>
  <c r="CU1301" i="1"/>
  <c r="CT1301" i="1"/>
  <c r="CS1301" i="1"/>
  <c r="CR1301" i="1"/>
  <c r="CQ1301" i="1"/>
  <c r="CP1301" i="1"/>
  <c r="CO1301" i="1"/>
  <c r="CN1301" i="1"/>
  <c r="CM1301" i="1"/>
  <c r="CL1301" i="1"/>
  <c r="CK1301" i="1"/>
  <c r="CJ1301" i="1"/>
  <c r="CI1301" i="1"/>
  <c r="CH1301" i="1"/>
  <c r="CG1301" i="1"/>
  <c r="CF1301" i="1"/>
  <c r="CE1301" i="1"/>
  <c r="CD1301" i="1"/>
  <c r="CC1301" i="1"/>
  <c r="CB1301" i="1"/>
  <c r="CA1301" i="1"/>
  <c r="BZ1301" i="1"/>
  <c r="BY1301" i="1"/>
  <c r="BX1301" i="1"/>
  <c r="BW1301" i="1"/>
  <c r="BV1301" i="1"/>
  <c r="BU1301" i="1"/>
  <c r="BT1301" i="1"/>
  <c r="BS1301" i="1"/>
  <c r="BR1301" i="1"/>
  <c r="BQ1301" i="1"/>
  <c r="BP1301" i="1"/>
  <c r="BO1301" i="1"/>
  <c r="BN1301" i="1"/>
  <c r="BM1301" i="1"/>
  <c r="BL1301" i="1"/>
  <c r="BK1301" i="1"/>
  <c r="BJ1301" i="1"/>
  <c r="BI1301" i="1"/>
  <c r="BH1301" i="1"/>
  <c r="BG1301" i="1"/>
  <c r="BF1301" i="1"/>
  <c r="BE1301" i="1"/>
  <c r="BD1301" i="1"/>
  <c r="BC1301" i="1"/>
  <c r="BB1301" i="1"/>
  <c r="BA1301" i="1"/>
  <c r="AZ1301" i="1"/>
  <c r="AY1301" i="1"/>
  <c r="AX1301" i="1"/>
  <c r="AW1301" i="1"/>
  <c r="AV1301" i="1"/>
  <c r="AU1301" i="1"/>
  <c r="AT1301" i="1"/>
  <c r="AS1301" i="1"/>
  <c r="AR1301" i="1"/>
  <c r="AQ1301" i="1"/>
  <c r="AP1301" i="1"/>
  <c r="AO1301" i="1"/>
  <c r="AN1301" i="1"/>
  <c r="AM1301" i="1"/>
  <c r="AL1301" i="1"/>
  <c r="AK1301" i="1"/>
  <c r="AJ1301" i="1"/>
  <c r="AI1301" i="1"/>
  <c r="AH1301" i="1"/>
  <c r="AG1301" i="1"/>
  <c r="AF1301" i="1"/>
  <c r="AE1301" i="1"/>
  <c r="AD1301" i="1"/>
  <c r="AC1301" i="1"/>
  <c r="AB1301" i="1"/>
  <c r="AA1301" i="1"/>
  <c r="Z1301" i="1"/>
  <c r="Y1301" i="1"/>
  <c r="X1301" i="1"/>
  <c r="W1301" i="1"/>
  <c r="V1301" i="1"/>
  <c r="U1301" i="1"/>
  <c r="T1301" i="1"/>
  <c r="S1301" i="1"/>
  <c r="Q1301" i="1"/>
  <c r="P1301" i="1"/>
  <c r="O1301" i="1"/>
  <c r="DD1342" i="1"/>
  <c r="DC1342" i="1"/>
  <c r="DB1342" i="1"/>
  <c r="DA1342" i="1"/>
  <c r="CZ1342" i="1"/>
  <c r="CY1342" i="1"/>
  <c r="CX1342" i="1"/>
  <c r="CW1342" i="1"/>
  <c r="CV1342" i="1"/>
  <c r="CU1342" i="1"/>
  <c r="CT1342" i="1"/>
  <c r="CS1342" i="1"/>
  <c r="CR1342" i="1"/>
  <c r="CQ1342" i="1"/>
  <c r="CP1342" i="1"/>
  <c r="CO1342" i="1"/>
  <c r="CN1342" i="1"/>
  <c r="CM1342" i="1"/>
  <c r="CL1342" i="1"/>
  <c r="CK1342" i="1"/>
  <c r="CJ1342" i="1"/>
  <c r="CI1342" i="1"/>
  <c r="CH1342" i="1"/>
  <c r="CG1342" i="1"/>
  <c r="CF1342" i="1"/>
  <c r="CE1342" i="1"/>
  <c r="CD1342" i="1"/>
  <c r="CC1342" i="1"/>
  <c r="CB1342" i="1"/>
  <c r="CA1342" i="1"/>
  <c r="BZ1342" i="1"/>
  <c r="BY1342" i="1"/>
  <c r="BX1342" i="1"/>
  <c r="BW1342" i="1"/>
  <c r="BV1342" i="1"/>
  <c r="BU1342" i="1"/>
  <c r="BT1342" i="1"/>
  <c r="BS1342" i="1"/>
  <c r="BR1342" i="1"/>
  <c r="BQ1342" i="1"/>
  <c r="BP1342" i="1"/>
  <c r="BO1342" i="1"/>
  <c r="BN1342" i="1"/>
  <c r="BM1342" i="1"/>
  <c r="BL1342" i="1"/>
  <c r="BK1342" i="1"/>
  <c r="BJ1342" i="1"/>
  <c r="BI1342" i="1"/>
  <c r="BH1342" i="1"/>
  <c r="BG1342" i="1"/>
  <c r="BF1342" i="1"/>
  <c r="BE1342" i="1"/>
  <c r="BD1342" i="1"/>
  <c r="BC1342" i="1"/>
  <c r="BB1342" i="1"/>
  <c r="BA1342" i="1"/>
  <c r="AZ1342" i="1"/>
  <c r="AY1342" i="1"/>
  <c r="AX1342" i="1"/>
  <c r="AW1342" i="1"/>
  <c r="AV1342" i="1"/>
  <c r="AU1342" i="1"/>
  <c r="AT1342" i="1"/>
  <c r="AS1342" i="1"/>
  <c r="AR1342" i="1"/>
  <c r="AQ1342" i="1"/>
  <c r="AP1342" i="1"/>
  <c r="AO1342" i="1"/>
  <c r="AN1342" i="1"/>
  <c r="AM1342" i="1"/>
  <c r="AL1342" i="1"/>
  <c r="AK1342" i="1"/>
  <c r="AJ1342" i="1"/>
  <c r="AI1342" i="1"/>
  <c r="AH1342" i="1"/>
  <c r="AG1342" i="1"/>
  <c r="AF1342" i="1"/>
  <c r="AE1342" i="1"/>
  <c r="AD1342" i="1"/>
  <c r="AC1342" i="1"/>
  <c r="AB1342" i="1"/>
  <c r="AA1342" i="1"/>
  <c r="Z1342" i="1"/>
  <c r="Y1342" i="1"/>
  <c r="X1342" i="1"/>
  <c r="W1342" i="1"/>
  <c r="V1342" i="1"/>
  <c r="U1342" i="1"/>
  <c r="T1342" i="1"/>
  <c r="S1342" i="1"/>
  <c r="Q1342" i="1"/>
  <c r="P1342" i="1"/>
  <c r="O1342" i="1"/>
  <c r="DD1341" i="1"/>
  <c r="DC1341" i="1"/>
  <c r="DB1341" i="1"/>
  <c r="DA1341" i="1"/>
  <c r="CZ1341" i="1"/>
  <c r="CY1341" i="1"/>
  <c r="CX1341" i="1"/>
  <c r="CW1341" i="1"/>
  <c r="CV1341" i="1"/>
  <c r="CU1341" i="1"/>
  <c r="CT1341" i="1"/>
  <c r="CS1341" i="1"/>
  <c r="CR1341" i="1"/>
  <c r="CQ1341" i="1"/>
  <c r="CP1341" i="1"/>
  <c r="CO1341" i="1"/>
  <c r="CN1341" i="1"/>
  <c r="CM1341" i="1"/>
  <c r="CL1341" i="1"/>
  <c r="CK1341" i="1"/>
  <c r="CJ1341" i="1"/>
  <c r="CI1341" i="1"/>
  <c r="CH1341" i="1"/>
  <c r="CG1341" i="1"/>
  <c r="CF1341" i="1"/>
  <c r="CE1341" i="1"/>
  <c r="CD1341" i="1"/>
  <c r="CC1341" i="1"/>
  <c r="CB1341" i="1"/>
  <c r="CA1341" i="1"/>
  <c r="BZ1341" i="1"/>
  <c r="BY1341" i="1"/>
  <c r="BX1341" i="1"/>
  <c r="BW1341" i="1"/>
  <c r="BV1341" i="1"/>
  <c r="BU1341" i="1"/>
  <c r="BT1341" i="1"/>
  <c r="BS1341" i="1"/>
  <c r="BR1341" i="1"/>
  <c r="BQ1341" i="1"/>
  <c r="BP1341" i="1"/>
  <c r="BO1341" i="1"/>
  <c r="BN1341" i="1"/>
  <c r="BM1341" i="1"/>
  <c r="BL1341" i="1"/>
  <c r="BK1341" i="1"/>
  <c r="BJ1341" i="1"/>
  <c r="BI1341" i="1"/>
  <c r="BH1341" i="1"/>
  <c r="BG1341" i="1"/>
  <c r="BF1341" i="1"/>
  <c r="BE1341" i="1"/>
  <c r="BD1341" i="1"/>
  <c r="BC1341" i="1"/>
  <c r="BB1341" i="1"/>
  <c r="BA1341" i="1"/>
  <c r="AZ1341" i="1"/>
  <c r="AY1341" i="1"/>
  <c r="AX1341" i="1"/>
  <c r="AW1341" i="1"/>
  <c r="AV1341" i="1"/>
  <c r="AU1341" i="1"/>
  <c r="AT1341" i="1"/>
  <c r="AS1341" i="1"/>
  <c r="AR1341" i="1"/>
  <c r="AQ1341" i="1"/>
  <c r="AP1341" i="1"/>
  <c r="AO1341" i="1"/>
  <c r="AN1341" i="1"/>
  <c r="AM1341" i="1"/>
  <c r="AL1341" i="1"/>
  <c r="AK1341" i="1"/>
  <c r="AJ1341" i="1"/>
  <c r="AI1341" i="1"/>
  <c r="AH1341" i="1"/>
  <c r="AG1341" i="1"/>
  <c r="AF1341" i="1"/>
  <c r="AE1341" i="1"/>
  <c r="AD1341" i="1"/>
  <c r="AC1341" i="1"/>
  <c r="AB1341" i="1"/>
  <c r="AA1341" i="1"/>
  <c r="Z1341" i="1"/>
  <c r="Y1341" i="1"/>
  <c r="X1341" i="1"/>
  <c r="W1341" i="1"/>
  <c r="V1341" i="1"/>
  <c r="U1341" i="1"/>
  <c r="T1341" i="1"/>
  <c r="S1341" i="1"/>
  <c r="Q1341" i="1"/>
  <c r="P1341" i="1"/>
  <c r="O1341" i="1"/>
  <c r="DD1340" i="1"/>
  <c r="DC1340" i="1"/>
  <c r="DB1340" i="1"/>
  <c r="DA1340" i="1"/>
  <c r="CZ1340" i="1"/>
  <c r="CY1340" i="1"/>
  <c r="CX1340" i="1"/>
  <c r="CW1340" i="1"/>
  <c r="CV1340" i="1"/>
  <c r="CU1340" i="1"/>
  <c r="CT1340" i="1"/>
  <c r="CS1340" i="1"/>
  <c r="CR1340" i="1"/>
  <c r="CQ1340" i="1"/>
  <c r="CP1340" i="1"/>
  <c r="CO1340" i="1"/>
  <c r="CN1340" i="1"/>
  <c r="CM1340" i="1"/>
  <c r="CL1340" i="1"/>
  <c r="CK1340" i="1"/>
  <c r="CJ1340" i="1"/>
  <c r="CI1340" i="1"/>
  <c r="CH1340" i="1"/>
  <c r="CG1340" i="1"/>
  <c r="CF1340" i="1"/>
  <c r="CE1340" i="1"/>
  <c r="CD1340" i="1"/>
  <c r="CC1340" i="1"/>
  <c r="CB1340" i="1"/>
  <c r="CA1340" i="1"/>
  <c r="BZ1340" i="1"/>
  <c r="BY1340" i="1"/>
  <c r="BX1340" i="1"/>
  <c r="BW1340" i="1"/>
  <c r="BV1340" i="1"/>
  <c r="BU1340" i="1"/>
  <c r="BT1340" i="1"/>
  <c r="BS1340" i="1"/>
  <c r="BR1340" i="1"/>
  <c r="BQ1340" i="1"/>
  <c r="BP1340" i="1"/>
  <c r="BO1340" i="1"/>
  <c r="BN1340" i="1"/>
  <c r="BM1340" i="1"/>
  <c r="BL1340" i="1"/>
  <c r="BK1340" i="1"/>
  <c r="BJ1340" i="1"/>
  <c r="BI1340" i="1"/>
  <c r="BH1340" i="1"/>
  <c r="BG1340" i="1"/>
  <c r="BF1340" i="1"/>
  <c r="BE1340" i="1"/>
  <c r="BD1340" i="1"/>
  <c r="BC1340" i="1"/>
  <c r="BB1340" i="1"/>
  <c r="BA1340" i="1"/>
  <c r="AZ1340" i="1"/>
  <c r="AY1340" i="1"/>
  <c r="AX1340" i="1"/>
  <c r="AW1340" i="1"/>
  <c r="AV1340" i="1"/>
  <c r="AU1340" i="1"/>
  <c r="AT1340" i="1"/>
  <c r="AS1340" i="1"/>
  <c r="AR1340" i="1"/>
  <c r="AQ1340" i="1"/>
  <c r="AP1340" i="1"/>
  <c r="AO1340" i="1"/>
  <c r="AN1340" i="1"/>
  <c r="AM1340" i="1"/>
  <c r="AL1340" i="1"/>
  <c r="AK1340" i="1"/>
  <c r="AJ1340" i="1"/>
  <c r="AI1340" i="1"/>
  <c r="AH1340" i="1"/>
  <c r="AG1340" i="1"/>
  <c r="AF1340" i="1"/>
  <c r="AE1340" i="1"/>
  <c r="AD1340" i="1"/>
  <c r="AC1340" i="1"/>
  <c r="AB1340" i="1"/>
  <c r="AA1340" i="1"/>
  <c r="Z1340" i="1"/>
  <c r="Y1340" i="1"/>
  <c r="X1340" i="1"/>
  <c r="W1340" i="1"/>
  <c r="V1340" i="1"/>
  <c r="U1340" i="1"/>
  <c r="T1340" i="1"/>
  <c r="S1340" i="1"/>
  <c r="Q1340" i="1"/>
  <c r="P1340" i="1"/>
  <c r="O1340" i="1"/>
  <c r="DD1265" i="1"/>
  <c r="DC1265" i="1"/>
  <c r="DB1265" i="1"/>
  <c r="DA1265" i="1"/>
  <c r="CZ1265" i="1"/>
  <c r="CY1265" i="1"/>
  <c r="CX1265" i="1"/>
  <c r="CW1265" i="1"/>
  <c r="CV1265" i="1"/>
  <c r="CU1265" i="1"/>
  <c r="CT1265" i="1"/>
  <c r="CS1265" i="1"/>
  <c r="CR1265" i="1"/>
  <c r="CQ1265" i="1"/>
  <c r="CP1265" i="1"/>
  <c r="CO1265" i="1"/>
  <c r="CN1265" i="1"/>
  <c r="CM1265" i="1"/>
  <c r="CL1265" i="1"/>
  <c r="CK1265" i="1"/>
  <c r="CJ1265" i="1"/>
  <c r="CI1265" i="1"/>
  <c r="CH1265" i="1"/>
  <c r="CG1265" i="1"/>
  <c r="CF1265" i="1"/>
  <c r="CE1265" i="1"/>
  <c r="CD1265" i="1"/>
  <c r="CC1265" i="1"/>
  <c r="CB1265" i="1"/>
  <c r="CA1265" i="1"/>
  <c r="BZ1265" i="1"/>
  <c r="BY1265" i="1"/>
  <c r="BX1265" i="1"/>
  <c r="BW1265" i="1"/>
  <c r="BV1265" i="1"/>
  <c r="BU1265" i="1"/>
  <c r="BT1265" i="1"/>
  <c r="BS1265" i="1"/>
  <c r="BR1265" i="1"/>
  <c r="BQ1265" i="1"/>
  <c r="BP1265" i="1"/>
  <c r="BO1265" i="1"/>
  <c r="BN1265" i="1"/>
  <c r="BM1265" i="1"/>
  <c r="BL1265" i="1"/>
  <c r="BK1265" i="1"/>
  <c r="BJ1265" i="1"/>
  <c r="BI1265" i="1"/>
  <c r="BH1265" i="1"/>
  <c r="BG1265" i="1"/>
  <c r="BF1265" i="1"/>
  <c r="BE1265" i="1"/>
  <c r="BD1265" i="1"/>
  <c r="BC1265" i="1"/>
  <c r="BB1265" i="1"/>
  <c r="BA1265" i="1"/>
  <c r="AZ1265" i="1"/>
  <c r="AY1265" i="1"/>
  <c r="AX1265" i="1"/>
  <c r="AW1265" i="1"/>
  <c r="AV1265" i="1"/>
  <c r="AU1265" i="1"/>
  <c r="AT1265" i="1"/>
  <c r="AS1265" i="1"/>
  <c r="AR1265" i="1"/>
  <c r="AQ1265" i="1"/>
  <c r="AP1265" i="1"/>
  <c r="AO1265" i="1"/>
  <c r="AN1265" i="1"/>
  <c r="AM1265" i="1"/>
  <c r="AL1265" i="1"/>
  <c r="AK1265" i="1"/>
  <c r="AJ1265" i="1"/>
  <c r="AI1265" i="1"/>
  <c r="AH1265" i="1"/>
  <c r="AG1265" i="1"/>
  <c r="AF1265" i="1"/>
  <c r="AE1265" i="1"/>
  <c r="AD1265" i="1"/>
  <c r="AC1265" i="1"/>
  <c r="AB1265" i="1"/>
  <c r="AA1265" i="1"/>
  <c r="Z1265" i="1"/>
  <c r="Y1265" i="1"/>
  <c r="X1265" i="1"/>
  <c r="W1265" i="1"/>
  <c r="V1265" i="1"/>
  <c r="U1265" i="1"/>
  <c r="T1265" i="1"/>
  <c r="S1265" i="1"/>
  <c r="Q1265" i="1"/>
  <c r="P1265" i="1"/>
  <c r="O1265" i="1"/>
  <c r="DD1264" i="1"/>
  <c r="DC1264" i="1"/>
  <c r="DB1264" i="1"/>
  <c r="DA1264" i="1"/>
  <c r="CZ1264" i="1"/>
  <c r="CY1264" i="1"/>
  <c r="CX1264" i="1"/>
  <c r="CW1264" i="1"/>
  <c r="CV1264" i="1"/>
  <c r="CU1264" i="1"/>
  <c r="CT1264" i="1"/>
  <c r="CS1264" i="1"/>
  <c r="CR1264" i="1"/>
  <c r="CQ1264" i="1"/>
  <c r="CP1264" i="1"/>
  <c r="CO1264" i="1"/>
  <c r="CN1264" i="1"/>
  <c r="CM1264" i="1"/>
  <c r="CL1264" i="1"/>
  <c r="CK1264" i="1"/>
  <c r="CJ1264" i="1"/>
  <c r="CI1264" i="1"/>
  <c r="CH1264" i="1"/>
  <c r="CG1264" i="1"/>
  <c r="CF1264" i="1"/>
  <c r="CE1264" i="1"/>
  <c r="CD1264" i="1"/>
  <c r="CC1264" i="1"/>
  <c r="CB1264" i="1"/>
  <c r="CA1264" i="1"/>
  <c r="BZ1264" i="1"/>
  <c r="BY1264" i="1"/>
  <c r="BX1264" i="1"/>
  <c r="BW1264" i="1"/>
  <c r="BV1264" i="1"/>
  <c r="BU1264" i="1"/>
  <c r="BT1264" i="1"/>
  <c r="BS1264" i="1"/>
  <c r="BR1264" i="1"/>
  <c r="BQ1264" i="1"/>
  <c r="BP1264" i="1"/>
  <c r="BO1264" i="1"/>
  <c r="BN1264" i="1"/>
  <c r="BM1264" i="1"/>
  <c r="BL1264" i="1"/>
  <c r="BK1264" i="1"/>
  <c r="BJ1264" i="1"/>
  <c r="BI1264" i="1"/>
  <c r="BH1264" i="1"/>
  <c r="BG1264" i="1"/>
  <c r="BF1264" i="1"/>
  <c r="BE1264" i="1"/>
  <c r="BD1264" i="1"/>
  <c r="BC1264" i="1"/>
  <c r="BB1264" i="1"/>
  <c r="BA1264" i="1"/>
  <c r="AZ1264" i="1"/>
  <c r="AY1264" i="1"/>
  <c r="AX1264" i="1"/>
  <c r="AW1264" i="1"/>
  <c r="AV1264" i="1"/>
  <c r="AU1264" i="1"/>
  <c r="AT1264" i="1"/>
  <c r="AS1264" i="1"/>
  <c r="AR1264" i="1"/>
  <c r="AQ1264" i="1"/>
  <c r="AP1264" i="1"/>
  <c r="AO1264" i="1"/>
  <c r="AN1264" i="1"/>
  <c r="AM1264" i="1"/>
  <c r="AL1264" i="1"/>
  <c r="AK1264" i="1"/>
  <c r="AJ1264" i="1"/>
  <c r="AI1264" i="1"/>
  <c r="AH1264" i="1"/>
  <c r="AG1264" i="1"/>
  <c r="AF1264" i="1"/>
  <c r="AE1264" i="1"/>
  <c r="AD1264" i="1"/>
  <c r="AC1264" i="1"/>
  <c r="AB1264" i="1"/>
  <c r="AA1264" i="1"/>
  <c r="Z1264" i="1"/>
  <c r="Y1264" i="1"/>
  <c r="X1264" i="1"/>
  <c r="W1264" i="1"/>
  <c r="V1264" i="1"/>
  <c r="U1264" i="1"/>
  <c r="T1264" i="1"/>
  <c r="S1264" i="1"/>
  <c r="Q1264" i="1"/>
  <c r="P1264" i="1"/>
  <c r="O1264" i="1"/>
  <c r="DD1263" i="1"/>
  <c r="DC1263" i="1"/>
  <c r="DB1263" i="1"/>
  <c r="DA1263" i="1"/>
  <c r="CZ1263" i="1"/>
  <c r="CY1263" i="1"/>
  <c r="CX1263" i="1"/>
  <c r="CW1263" i="1"/>
  <c r="CV1263" i="1"/>
  <c r="CU1263" i="1"/>
  <c r="CT1263" i="1"/>
  <c r="CS1263" i="1"/>
  <c r="CR1263" i="1"/>
  <c r="CQ1263" i="1"/>
  <c r="CP1263" i="1"/>
  <c r="CO1263" i="1"/>
  <c r="CN1263" i="1"/>
  <c r="CM1263" i="1"/>
  <c r="CL1263" i="1"/>
  <c r="CK1263" i="1"/>
  <c r="CJ1263" i="1"/>
  <c r="CI1263" i="1"/>
  <c r="CH1263" i="1"/>
  <c r="CG1263" i="1"/>
  <c r="CF1263" i="1"/>
  <c r="CE1263" i="1"/>
  <c r="CD1263" i="1"/>
  <c r="CC1263" i="1"/>
  <c r="CB1263" i="1"/>
  <c r="CA1263" i="1"/>
  <c r="BZ1263" i="1"/>
  <c r="BY1263" i="1"/>
  <c r="BX1263" i="1"/>
  <c r="BW1263" i="1"/>
  <c r="BV1263" i="1"/>
  <c r="BU1263" i="1"/>
  <c r="BT1263" i="1"/>
  <c r="BS1263" i="1"/>
  <c r="BR1263" i="1"/>
  <c r="BQ1263" i="1"/>
  <c r="BP1263" i="1"/>
  <c r="BO1263" i="1"/>
  <c r="BN1263" i="1"/>
  <c r="BM1263" i="1"/>
  <c r="BL1263" i="1"/>
  <c r="BK1263" i="1"/>
  <c r="BJ1263" i="1"/>
  <c r="BI1263" i="1"/>
  <c r="BH1263" i="1"/>
  <c r="BG1263" i="1"/>
  <c r="BF1263" i="1"/>
  <c r="BE1263" i="1"/>
  <c r="BD1263" i="1"/>
  <c r="BC1263" i="1"/>
  <c r="BB1263" i="1"/>
  <c r="BA1263" i="1"/>
  <c r="AZ1263" i="1"/>
  <c r="AY1263" i="1"/>
  <c r="AX1263" i="1"/>
  <c r="AW1263" i="1"/>
  <c r="AV1263" i="1"/>
  <c r="AU1263" i="1"/>
  <c r="AT1263" i="1"/>
  <c r="AS1263" i="1"/>
  <c r="AR1263" i="1"/>
  <c r="AQ1263" i="1"/>
  <c r="AP1263" i="1"/>
  <c r="AO1263" i="1"/>
  <c r="AN1263" i="1"/>
  <c r="AM1263" i="1"/>
  <c r="AL1263" i="1"/>
  <c r="AK1263" i="1"/>
  <c r="AJ1263" i="1"/>
  <c r="AI1263" i="1"/>
  <c r="AH1263" i="1"/>
  <c r="AG1263" i="1"/>
  <c r="AF1263" i="1"/>
  <c r="AE1263" i="1"/>
  <c r="AD1263" i="1"/>
  <c r="AC1263" i="1"/>
  <c r="AB1263" i="1"/>
  <c r="AA1263" i="1"/>
  <c r="Z1263" i="1"/>
  <c r="Y1263" i="1"/>
  <c r="X1263" i="1"/>
  <c r="W1263" i="1"/>
  <c r="V1263" i="1"/>
  <c r="U1263" i="1"/>
  <c r="T1263" i="1"/>
  <c r="S1263" i="1"/>
  <c r="Q1263" i="1"/>
  <c r="P1263" i="1"/>
  <c r="O1263" i="1"/>
  <c r="DD1339" i="1"/>
  <c r="DC1339" i="1"/>
  <c r="DB1339" i="1"/>
  <c r="DA1339" i="1"/>
  <c r="CZ1339" i="1"/>
  <c r="CY1339" i="1"/>
  <c r="CX1339" i="1"/>
  <c r="CW1339" i="1"/>
  <c r="CV1339" i="1"/>
  <c r="CU1339" i="1"/>
  <c r="CT1339" i="1"/>
  <c r="CS1339" i="1"/>
  <c r="CR1339" i="1"/>
  <c r="CQ1339" i="1"/>
  <c r="CP1339" i="1"/>
  <c r="CO1339" i="1"/>
  <c r="CN1339" i="1"/>
  <c r="CM1339" i="1"/>
  <c r="CL1339" i="1"/>
  <c r="CK1339" i="1"/>
  <c r="CJ1339" i="1"/>
  <c r="CI1339" i="1"/>
  <c r="CH1339" i="1"/>
  <c r="CG1339" i="1"/>
  <c r="CF1339" i="1"/>
  <c r="CE1339" i="1"/>
  <c r="CD1339" i="1"/>
  <c r="CC1339" i="1"/>
  <c r="CB1339" i="1"/>
  <c r="CA1339" i="1"/>
  <c r="BZ1339" i="1"/>
  <c r="BY1339" i="1"/>
  <c r="BX1339" i="1"/>
  <c r="BW1339" i="1"/>
  <c r="BV1339" i="1"/>
  <c r="BU1339" i="1"/>
  <c r="BT1339" i="1"/>
  <c r="BS1339" i="1"/>
  <c r="BR1339" i="1"/>
  <c r="BQ1339" i="1"/>
  <c r="BP1339" i="1"/>
  <c r="BO1339" i="1"/>
  <c r="BN1339" i="1"/>
  <c r="BM1339" i="1"/>
  <c r="BL1339" i="1"/>
  <c r="BK1339" i="1"/>
  <c r="BJ1339" i="1"/>
  <c r="BI1339" i="1"/>
  <c r="BH1339" i="1"/>
  <c r="BG1339" i="1"/>
  <c r="BF1339" i="1"/>
  <c r="BE1339" i="1"/>
  <c r="BD1339" i="1"/>
  <c r="BC1339" i="1"/>
  <c r="BB1339" i="1"/>
  <c r="BA1339" i="1"/>
  <c r="AZ1339" i="1"/>
  <c r="AY1339" i="1"/>
  <c r="AX1339" i="1"/>
  <c r="AW1339" i="1"/>
  <c r="AV1339" i="1"/>
  <c r="AU1339" i="1"/>
  <c r="AT1339" i="1"/>
  <c r="AS1339" i="1"/>
  <c r="AR1339" i="1"/>
  <c r="AQ1339" i="1"/>
  <c r="AP1339" i="1"/>
  <c r="AO1339" i="1"/>
  <c r="AN1339" i="1"/>
  <c r="AM1339" i="1"/>
  <c r="AL1339" i="1"/>
  <c r="AK1339" i="1"/>
  <c r="AJ1339" i="1"/>
  <c r="AI1339" i="1"/>
  <c r="AH1339" i="1"/>
  <c r="AG1339" i="1"/>
  <c r="AF1339" i="1"/>
  <c r="AE1339" i="1"/>
  <c r="AD1339" i="1"/>
  <c r="AC1339" i="1"/>
  <c r="AB1339" i="1"/>
  <c r="AA1339" i="1"/>
  <c r="Z1339" i="1"/>
  <c r="Y1339" i="1"/>
  <c r="X1339" i="1"/>
  <c r="W1339" i="1"/>
  <c r="V1339" i="1"/>
  <c r="U1339" i="1"/>
  <c r="T1339" i="1"/>
  <c r="S1339" i="1"/>
  <c r="Q1339" i="1"/>
  <c r="P1339" i="1"/>
  <c r="O1339" i="1"/>
  <c r="DD1338" i="1"/>
  <c r="DC1338" i="1"/>
  <c r="DB1338" i="1"/>
  <c r="DA1338" i="1"/>
  <c r="CZ1338" i="1"/>
  <c r="CY1338" i="1"/>
  <c r="CX1338" i="1"/>
  <c r="CW1338" i="1"/>
  <c r="CV1338" i="1"/>
  <c r="CU1338" i="1"/>
  <c r="CT1338" i="1"/>
  <c r="CS1338" i="1"/>
  <c r="CR1338" i="1"/>
  <c r="CQ1338" i="1"/>
  <c r="CP1338" i="1"/>
  <c r="CO1338" i="1"/>
  <c r="CN1338" i="1"/>
  <c r="CM1338" i="1"/>
  <c r="CL1338" i="1"/>
  <c r="CK1338" i="1"/>
  <c r="CJ1338" i="1"/>
  <c r="CI1338" i="1"/>
  <c r="CH1338" i="1"/>
  <c r="CG1338" i="1"/>
  <c r="CF1338" i="1"/>
  <c r="CE1338" i="1"/>
  <c r="CD1338" i="1"/>
  <c r="CC1338" i="1"/>
  <c r="CB1338" i="1"/>
  <c r="CA1338" i="1"/>
  <c r="BZ1338" i="1"/>
  <c r="BY1338" i="1"/>
  <c r="BX1338" i="1"/>
  <c r="BW1338" i="1"/>
  <c r="BV1338" i="1"/>
  <c r="BU1338" i="1"/>
  <c r="BT1338" i="1"/>
  <c r="BS1338" i="1"/>
  <c r="BR1338" i="1"/>
  <c r="BQ1338" i="1"/>
  <c r="BP1338" i="1"/>
  <c r="BO1338" i="1"/>
  <c r="BN1338" i="1"/>
  <c r="BM1338" i="1"/>
  <c r="BL1338" i="1"/>
  <c r="BK1338" i="1"/>
  <c r="BJ1338" i="1"/>
  <c r="BI1338" i="1"/>
  <c r="BH1338" i="1"/>
  <c r="BG1338" i="1"/>
  <c r="BF1338" i="1"/>
  <c r="BE1338" i="1"/>
  <c r="BD1338" i="1"/>
  <c r="BC1338" i="1"/>
  <c r="BB1338" i="1"/>
  <c r="BA1338" i="1"/>
  <c r="AZ1338" i="1"/>
  <c r="AY1338" i="1"/>
  <c r="AX1338" i="1"/>
  <c r="AW1338" i="1"/>
  <c r="AV1338" i="1"/>
  <c r="AU1338" i="1"/>
  <c r="AT1338" i="1"/>
  <c r="AS1338" i="1"/>
  <c r="AR1338" i="1"/>
  <c r="AQ1338" i="1"/>
  <c r="AP1338" i="1"/>
  <c r="AO1338" i="1"/>
  <c r="AN1338" i="1"/>
  <c r="AM1338" i="1"/>
  <c r="AL1338" i="1"/>
  <c r="AK1338" i="1"/>
  <c r="AJ1338" i="1"/>
  <c r="AI1338" i="1"/>
  <c r="AH1338" i="1"/>
  <c r="AG1338" i="1"/>
  <c r="AF1338" i="1"/>
  <c r="AE1338" i="1"/>
  <c r="AD1338" i="1"/>
  <c r="AC1338" i="1"/>
  <c r="AB1338" i="1"/>
  <c r="AA1338" i="1"/>
  <c r="Z1338" i="1"/>
  <c r="Y1338" i="1"/>
  <c r="X1338" i="1"/>
  <c r="W1338" i="1"/>
  <c r="V1338" i="1"/>
  <c r="U1338" i="1"/>
  <c r="T1338" i="1"/>
  <c r="S1338" i="1"/>
  <c r="Q1338" i="1"/>
  <c r="P1338" i="1"/>
  <c r="O1338" i="1"/>
  <c r="DD1374" i="1"/>
  <c r="DC1374" i="1"/>
  <c r="DB1374" i="1"/>
  <c r="DA1374" i="1"/>
  <c r="CZ1374" i="1"/>
  <c r="CY1374" i="1"/>
  <c r="CX1374" i="1"/>
  <c r="CW1374" i="1"/>
  <c r="CV1374" i="1"/>
  <c r="CU1374" i="1"/>
  <c r="CT1374" i="1"/>
  <c r="CS1374" i="1"/>
  <c r="CR1374" i="1"/>
  <c r="CQ1374" i="1"/>
  <c r="CP1374" i="1"/>
  <c r="CO1374" i="1"/>
  <c r="CN1374" i="1"/>
  <c r="CM1374" i="1"/>
  <c r="CL1374" i="1"/>
  <c r="CK1374" i="1"/>
  <c r="CJ1374" i="1"/>
  <c r="CI1374" i="1"/>
  <c r="CH1374" i="1"/>
  <c r="CG1374" i="1"/>
  <c r="CF1374" i="1"/>
  <c r="CE1374" i="1"/>
  <c r="CD1374" i="1"/>
  <c r="CC1374" i="1"/>
  <c r="CB1374" i="1"/>
  <c r="CA1374" i="1"/>
  <c r="BZ1374" i="1"/>
  <c r="BY1374" i="1"/>
  <c r="BX1374" i="1"/>
  <c r="BW1374" i="1"/>
  <c r="BV1374" i="1"/>
  <c r="BU1374" i="1"/>
  <c r="BT1374" i="1"/>
  <c r="BS1374" i="1"/>
  <c r="BR1374" i="1"/>
  <c r="BQ1374" i="1"/>
  <c r="BP1374" i="1"/>
  <c r="BO1374" i="1"/>
  <c r="BN1374" i="1"/>
  <c r="BM1374" i="1"/>
  <c r="BL1374" i="1"/>
  <c r="BK1374" i="1"/>
  <c r="BJ1374" i="1"/>
  <c r="BI1374" i="1"/>
  <c r="BH1374" i="1"/>
  <c r="BG1374" i="1"/>
  <c r="BF1374" i="1"/>
  <c r="BE1374" i="1"/>
  <c r="BD1374" i="1"/>
  <c r="BC1374" i="1"/>
  <c r="BB1374" i="1"/>
  <c r="BA1374" i="1"/>
  <c r="AZ1374" i="1"/>
  <c r="AY1374" i="1"/>
  <c r="AX1374" i="1"/>
  <c r="AW1374" i="1"/>
  <c r="AV1374" i="1"/>
  <c r="AU1374" i="1"/>
  <c r="AT1374" i="1"/>
  <c r="AS1374" i="1"/>
  <c r="AR1374" i="1"/>
  <c r="AQ1374" i="1"/>
  <c r="AP1374" i="1"/>
  <c r="AO1374" i="1"/>
  <c r="AN1374" i="1"/>
  <c r="AM1374" i="1"/>
  <c r="AL1374" i="1"/>
  <c r="AK1374" i="1"/>
  <c r="AJ1374" i="1"/>
  <c r="AI1374" i="1"/>
  <c r="AH1374" i="1"/>
  <c r="AG1374" i="1"/>
  <c r="AF1374" i="1"/>
  <c r="AE1374" i="1"/>
  <c r="AD1374" i="1"/>
  <c r="AC1374" i="1"/>
  <c r="AB1374" i="1"/>
  <c r="AA1374" i="1"/>
  <c r="Z1374" i="1"/>
  <c r="Y1374" i="1"/>
  <c r="X1374" i="1"/>
  <c r="W1374" i="1"/>
  <c r="V1374" i="1"/>
  <c r="U1374" i="1"/>
  <c r="T1374" i="1"/>
  <c r="S1374" i="1"/>
  <c r="Q1374" i="1"/>
  <c r="P1374" i="1"/>
  <c r="O1374" i="1"/>
  <c r="DD1373" i="1"/>
  <c r="DC1373" i="1"/>
  <c r="DB1373" i="1"/>
  <c r="DA1373" i="1"/>
  <c r="CZ1373" i="1"/>
  <c r="CY1373" i="1"/>
  <c r="CX1373" i="1"/>
  <c r="CW1373" i="1"/>
  <c r="CV1373" i="1"/>
  <c r="CU1373" i="1"/>
  <c r="CT1373" i="1"/>
  <c r="CS1373" i="1"/>
  <c r="CR1373" i="1"/>
  <c r="CQ1373" i="1"/>
  <c r="CP1373" i="1"/>
  <c r="CO1373" i="1"/>
  <c r="CN1373" i="1"/>
  <c r="CM1373" i="1"/>
  <c r="CL1373" i="1"/>
  <c r="CK1373" i="1"/>
  <c r="CJ1373" i="1"/>
  <c r="CI1373" i="1"/>
  <c r="CH1373" i="1"/>
  <c r="CG1373" i="1"/>
  <c r="CF1373" i="1"/>
  <c r="CE1373" i="1"/>
  <c r="CD1373" i="1"/>
  <c r="CC1373" i="1"/>
  <c r="CB1373" i="1"/>
  <c r="CA1373" i="1"/>
  <c r="BZ1373" i="1"/>
  <c r="BY1373" i="1"/>
  <c r="BX1373" i="1"/>
  <c r="BW1373" i="1"/>
  <c r="BV1373" i="1"/>
  <c r="BU1373" i="1"/>
  <c r="BT1373" i="1"/>
  <c r="BS1373" i="1"/>
  <c r="BR1373" i="1"/>
  <c r="BQ1373" i="1"/>
  <c r="BP1373" i="1"/>
  <c r="BO1373" i="1"/>
  <c r="BN1373" i="1"/>
  <c r="BM1373" i="1"/>
  <c r="BL1373" i="1"/>
  <c r="BK1373" i="1"/>
  <c r="BJ1373" i="1"/>
  <c r="BI1373" i="1"/>
  <c r="BH1373" i="1"/>
  <c r="BG1373" i="1"/>
  <c r="BF1373" i="1"/>
  <c r="BE1373" i="1"/>
  <c r="BD1373" i="1"/>
  <c r="BC1373" i="1"/>
  <c r="BB1373" i="1"/>
  <c r="BA1373" i="1"/>
  <c r="AZ1373" i="1"/>
  <c r="AY1373" i="1"/>
  <c r="AX1373" i="1"/>
  <c r="AW1373" i="1"/>
  <c r="AV1373" i="1"/>
  <c r="AU1373" i="1"/>
  <c r="AT1373" i="1"/>
  <c r="AS1373" i="1"/>
  <c r="AR1373" i="1"/>
  <c r="AQ1373" i="1"/>
  <c r="AP1373" i="1"/>
  <c r="AO1373" i="1"/>
  <c r="AN1373" i="1"/>
  <c r="AM1373" i="1"/>
  <c r="AL1373" i="1"/>
  <c r="AK1373" i="1"/>
  <c r="AJ1373" i="1"/>
  <c r="AI1373" i="1"/>
  <c r="AH1373" i="1"/>
  <c r="AG1373" i="1"/>
  <c r="AF1373" i="1"/>
  <c r="AE1373" i="1"/>
  <c r="AD1373" i="1"/>
  <c r="AC1373" i="1"/>
  <c r="AB1373" i="1"/>
  <c r="AA1373" i="1"/>
  <c r="Z1373" i="1"/>
  <c r="Y1373" i="1"/>
  <c r="X1373" i="1"/>
  <c r="W1373" i="1"/>
  <c r="V1373" i="1"/>
  <c r="U1373" i="1"/>
  <c r="T1373" i="1"/>
  <c r="S1373" i="1"/>
  <c r="Q1373" i="1"/>
  <c r="P1373" i="1"/>
  <c r="O1373" i="1"/>
  <c r="DD1063" i="1"/>
  <c r="DC1063" i="1"/>
  <c r="DB1063" i="1"/>
  <c r="DA1063" i="1"/>
  <c r="CZ1063" i="1"/>
  <c r="CY1063" i="1"/>
  <c r="CX1063" i="1"/>
  <c r="CW1063" i="1"/>
  <c r="CV1063" i="1"/>
  <c r="CU1063" i="1"/>
  <c r="CT1063" i="1"/>
  <c r="CS1063" i="1"/>
  <c r="CR1063" i="1"/>
  <c r="CQ1063" i="1"/>
  <c r="CP1063" i="1"/>
  <c r="CO1063" i="1"/>
  <c r="CN1063" i="1"/>
  <c r="CM1063" i="1"/>
  <c r="CL1063" i="1"/>
  <c r="CK1063" i="1"/>
  <c r="CJ1063" i="1"/>
  <c r="CI1063" i="1"/>
  <c r="CH1063" i="1"/>
  <c r="CG1063" i="1"/>
  <c r="CF1063" i="1"/>
  <c r="CE1063" i="1"/>
  <c r="CD1063" i="1"/>
  <c r="CC1063" i="1"/>
  <c r="CB1063" i="1"/>
  <c r="CA1063" i="1"/>
  <c r="BZ1063" i="1"/>
  <c r="BY1063" i="1"/>
  <c r="BX1063" i="1"/>
  <c r="BW1063" i="1"/>
  <c r="BV1063" i="1"/>
  <c r="BU1063" i="1"/>
  <c r="BT1063" i="1"/>
  <c r="BS1063" i="1"/>
  <c r="BR1063" i="1"/>
  <c r="BQ1063" i="1"/>
  <c r="BP1063" i="1"/>
  <c r="BO1063" i="1"/>
  <c r="BN1063" i="1"/>
  <c r="BM1063" i="1"/>
  <c r="BL1063" i="1"/>
  <c r="BK1063" i="1"/>
  <c r="BJ1063" i="1"/>
  <c r="BI1063" i="1"/>
  <c r="BH1063" i="1"/>
  <c r="BG1063" i="1"/>
  <c r="BF1063" i="1"/>
  <c r="BE1063" i="1"/>
  <c r="BD1063" i="1"/>
  <c r="BC1063" i="1"/>
  <c r="BB1063" i="1"/>
  <c r="BA1063" i="1"/>
  <c r="AZ1063" i="1"/>
  <c r="AY1063" i="1"/>
  <c r="AX1063" i="1"/>
  <c r="AW1063" i="1"/>
  <c r="AV1063" i="1"/>
  <c r="AU1063" i="1"/>
  <c r="AT1063" i="1"/>
  <c r="AS1063" i="1"/>
  <c r="AR1063" i="1"/>
  <c r="AQ1063" i="1"/>
  <c r="AP1063" i="1"/>
  <c r="AO1063" i="1"/>
  <c r="AN1063" i="1"/>
  <c r="AM1063" i="1"/>
  <c r="AL1063" i="1"/>
  <c r="AK1063" i="1"/>
  <c r="AJ1063" i="1"/>
  <c r="AI1063" i="1"/>
  <c r="AH1063" i="1"/>
  <c r="AG1063" i="1"/>
  <c r="AF1063" i="1"/>
  <c r="AE1063" i="1"/>
  <c r="AD1063" i="1"/>
  <c r="AC1063" i="1"/>
  <c r="AB1063" i="1"/>
  <c r="AA1063" i="1"/>
  <c r="Z1063" i="1"/>
  <c r="Y1063" i="1"/>
  <c r="X1063" i="1"/>
  <c r="W1063" i="1"/>
  <c r="V1063" i="1"/>
  <c r="U1063" i="1"/>
  <c r="T1063" i="1"/>
  <c r="S1063" i="1"/>
  <c r="Q1063" i="1"/>
  <c r="P1063" i="1"/>
  <c r="O1063" i="1"/>
  <c r="DD1062" i="1"/>
  <c r="DC1062" i="1"/>
  <c r="DB1062" i="1"/>
  <c r="DA1062" i="1"/>
  <c r="CZ1062" i="1"/>
  <c r="CY1062" i="1"/>
  <c r="CX1062" i="1"/>
  <c r="CW1062" i="1"/>
  <c r="CV1062" i="1"/>
  <c r="CU1062" i="1"/>
  <c r="CT1062" i="1"/>
  <c r="CS1062" i="1"/>
  <c r="CR1062" i="1"/>
  <c r="CQ1062" i="1"/>
  <c r="CP1062" i="1"/>
  <c r="CO1062" i="1"/>
  <c r="CN1062" i="1"/>
  <c r="CM1062" i="1"/>
  <c r="CL1062" i="1"/>
  <c r="CK1062" i="1"/>
  <c r="CJ1062" i="1"/>
  <c r="CI1062" i="1"/>
  <c r="CH1062" i="1"/>
  <c r="CG1062" i="1"/>
  <c r="CF1062" i="1"/>
  <c r="CE1062" i="1"/>
  <c r="CD1062" i="1"/>
  <c r="CC1062" i="1"/>
  <c r="CB1062" i="1"/>
  <c r="CA1062" i="1"/>
  <c r="BZ1062" i="1"/>
  <c r="BY1062" i="1"/>
  <c r="BX1062" i="1"/>
  <c r="BW1062" i="1"/>
  <c r="BV1062" i="1"/>
  <c r="BU1062" i="1"/>
  <c r="BT1062" i="1"/>
  <c r="BS1062" i="1"/>
  <c r="BR1062" i="1"/>
  <c r="BQ1062" i="1"/>
  <c r="BP1062" i="1"/>
  <c r="BO1062" i="1"/>
  <c r="BN1062" i="1"/>
  <c r="BM1062" i="1"/>
  <c r="BL1062" i="1"/>
  <c r="BK1062" i="1"/>
  <c r="BJ1062" i="1"/>
  <c r="BI1062" i="1"/>
  <c r="BH1062" i="1"/>
  <c r="BG1062" i="1"/>
  <c r="BF1062" i="1"/>
  <c r="BE1062" i="1"/>
  <c r="BD1062" i="1"/>
  <c r="BC1062" i="1"/>
  <c r="BB1062" i="1"/>
  <c r="BA1062" i="1"/>
  <c r="AZ1062" i="1"/>
  <c r="AY1062" i="1"/>
  <c r="AX1062" i="1"/>
  <c r="AW1062" i="1"/>
  <c r="AV1062" i="1"/>
  <c r="AU1062" i="1"/>
  <c r="AT1062" i="1"/>
  <c r="AS1062" i="1"/>
  <c r="AR1062" i="1"/>
  <c r="AQ1062" i="1"/>
  <c r="AP1062" i="1"/>
  <c r="AO1062" i="1"/>
  <c r="AN1062" i="1"/>
  <c r="AM1062" i="1"/>
  <c r="AL1062" i="1"/>
  <c r="AK1062" i="1"/>
  <c r="AJ1062" i="1"/>
  <c r="AI1062" i="1"/>
  <c r="AH1062" i="1"/>
  <c r="AG1062" i="1"/>
  <c r="AF1062" i="1"/>
  <c r="AE1062" i="1"/>
  <c r="AD1062" i="1"/>
  <c r="AC1062" i="1"/>
  <c r="AB1062" i="1"/>
  <c r="AA1062" i="1"/>
  <c r="Z1062" i="1"/>
  <c r="Y1062" i="1"/>
  <c r="X1062" i="1"/>
  <c r="W1062" i="1"/>
  <c r="V1062" i="1"/>
  <c r="U1062" i="1"/>
  <c r="T1062" i="1"/>
  <c r="S1062" i="1"/>
  <c r="Q1062" i="1"/>
  <c r="P1062" i="1"/>
  <c r="O1062" i="1"/>
  <c r="DD1061" i="1"/>
  <c r="DC1061" i="1"/>
  <c r="DB1061" i="1"/>
  <c r="DA1061" i="1"/>
  <c r="CZ1061" i="1"/>
  <c r="CY1061" i="1"/>
  <c r="CX1061" i="1"/>
  <c r="CW1061" i="1"/>
  <c r="CV1061" i="1"/>
  <c r="CU1061" i="1"/>
  <c r="CT1061" i="1"/>
  <c r="CS1061" i="1"/>
  <c r="CR1061" i="1"/>
  <c r="CQ1061" i="1"/>
  <c r="CP1061" i="1"/>
  <c r="CO1061" i="1"/>
  <c r="CN1061" i="1"/>
  <c r="CM1061" i="1"/>
  <c r="CL1061" i="1"/>
  <c r="CK1061" i="1"/>
  <c r="CJ1061" i="1"/>
  <c r="CI1061" i="1"/>
  <c r="CH1061" i="1"/>
  <c r="CG1061" i="1"/>
  <c r="CF1061" i="1"/>
  <c r="CE1061" i="1"/>
  <c r="CD1061" i="1"/>
  <c r="CC1061" i="1"/>
  <c r="CB1061" i="1"/>
  <c r="CA1061" i="1"/>
  <c r="BZ1061" i="1"/>
  <c r="BY1061" i="1"/>
  <c r="BX1061" i="1"/>
  <c r="BW1061" i="1"/>
  <c r="BV1061" i="1"/>
  <c r="BU1061" i="1"/>
  <c r="BT1061" i="1"/>
  <c r="BS1061" i="1"/>
  <c r="BR1061" i="1"/>
  <c r="BQ1061" i="1"/>
  <c r="BP1061" i="1"/>
  <c r="BO1061" i="1"/>
  <c r="BN1061" i="1"/>
  <c r="BM1061" i="1"/>
  <c r="BL1061" i="1"/>
  <c r="BK1061" i="1"/>
  <c r="BJ1061" i="1"/>
  <c r="BI1061" i="1"/>
  <c r="BH1061" i="1"/>
  <c r="BG1061" i="1"/>
  <c r="BF1061" i="1"/>
  <c r="BE1061" i="1"/>
  <c r="BD1061" i="1"/>
  <c r="BC1061" i="1"/>
  <c r="BB1061" i="1"/>
  <c r="BA1061" i="1"/>
  <c r="AZ1061" i="1"/>
  <c r="AY1061" i="1"/>
  <c r="AX1061" i="1"/>
  <c r="AW1061" i="1"/>
  <c r="AV1061" i="1"/>
  <c r="AU1061" i="1"/>
  <c r="AT1061" i="1"/>
  <c r="AS1061" i="1"/>
  <c r="AR1061" i="1"/>
  <c r="AQ1061" i="1"/>
  <c r="AP1061" i="1"/>
  <c r="AO1061" i="1"/>
  <c r="AN1061" i="1"/>
  <c r="AM1061" i="1"/>
  <c r="AL1061" i="1"/>
  <c r="AK1061" i="1"/>
  <c r="AJ1061" i="1"/>
  <c r="AI1061" i="1"/>
  <c r="AH1061" i="1"/>
  <c r="AG1061" i="1"/>
  <c r="AF1061" i="1"/>
  <c r="AE1061" i="1"/>
  <c r="AD1061" i="1"/>
  <c r="AC1061" i="1"/>
  <c r="AB1061" i="1"/>
  <c r="AA1061" i="1"/>
  <c r="Z1061" i="1"/>
  <c r="Y1061" i="1"/>
  <c r="X1061" i="1"/>
  <c r="W1061" i="1"/>
  <c r="V1061" i="1"/>
  <c r="U1061" i="1"/>
  <c r="T1061" i="1"/>
  <c r="S1061" i="1"/>
  <c r="Q1061" i="1"/>
  <c r="P1061" i="1"/>
  <c r="O1061" i="1"/>
  <c r="DD1060" i="1"/>
  <c r="DC1060" i="1"/>
  <c r="DB1060" i="1"/>
  <c r="DA1060" i="1"/>
  <c r="CZ1060" i="1"/>
  <c r="CY1060" i="1"/>
  <c r="CX1060" i="1"/>
  <c r="CW1060" i="1"/>
  <c r="CV1060" i="1"/>
  <c r="CU1060" i="1"/>
  <c r="CT1060" i="1"/>
  <c r="CS1060" i="1"/>
  <c r="CR1060" i="1"/>
  <c r="CQ1060" i="1"/>
  <c r="CP1060" i="1"/>
  <c r="CO1060" i="1"/>
  <c r="CN1060" i="1"/>
  <c r="CM1060" i="1"/>
  <c r="CL1060" i="1"/>
  <c r="CK1060" i="1"/>
  <c r="CJ1060" i="1"/>
  <c r="CI1060" i="1"/>
  <c r="CH1060" i="1"/>
  <c r="CG1060" i="1"/>
  <c r="CF1060" i="1"/>
  <c r="CE1060" i="1"/>
  <c r="CD1060" i="1"/>
  <c r="CC1060" i="1"/>
  <c r="CB1060" i="1"/>
  <c r="CA1060" i="1"/>
  <c r="BZ1060" i="1"/>
  <c r="BY1060" i="1"/>
  <c r="BX1060" i="1"/>
  <c r="BW1060" i="1"/>
  <c r="BV1060" i="1"/>
  <c r="BU1060" i="1"/>
  <c r="BT1060" i="1"/>
  <c r="BS1060" i="1"/>
  <c r="BR1060" i="1"/>
  <c r="BQ1060" i="1"/>
  <c r="BP1060" i="1"/>
  <c r="BO1060" i="1"/>
  <c r="BN1060" i="1"/>
  <c r="BM1060" i="1"/>
  <c r="BL1060" i="1"/>
  <c r="BK1060" i="1"/>
  <c r="BJ1060" i="1"/>
  <c r="BI1060" i="1"/>
  <c r="BH1060" i="1"/>
  <c r="BG1060" i="1"/>
  <c r="BF1060" i="1"/>
  <c r="BE1060" i="1"/>
  <c r="BD1060" i="1"/>
  <c r="BC1060" i="1"/>
  <c r="BB1060" i="1"/>
  <c r="BA1060" i="1"/>
  <c r="AZ1060" i="1"/>
  <c r="AY1060" i="1"/>
  <c r="AX1060" i="1"/>
  <c r="AW1060" i="1"/>
  <c r="AV1060" i="1"/>
  <c r="AU1060" i="1"/>
  <c r="AT1060" i="1"/>
  <c r="AS1060" i="1"/>
  <c r="AR1060" i="1"/>
  <c r="AQ1060" i="1"/>
  <c r="AP1060" i="1"/>
  <c r="AO1060" i="1"/>
  <c r="AN1060" i="1"/>
  <c r="AM1060" i="1"/>
  <c r="AL1060" i="1"/>
  <c r="AK1060" i="1"/>
  <c r="AJ1060" i="1"/>
  <c r="AI1060" i="1"/>
  <c r="AH1060" i="1"/>
  <c r="AG1060" i="1"/>
  <c r="AF1060" i="1"/>
  <c r="AE1060" i="1"/>
  <c r="AD1060" i="1"/>
  <c r="AC1060" i="1"/>
  <c r="AB1060" i="1"/>
  <c r="AA1060" i="1"/>
  <c r="Z1060" i="1"/>
  <c r="Y1060" i="1"/>
  <c r="X1060" i="1"/>
  <c r="W1060" i="1"/>
  <c r="V1060" i="1"/>
  <c r="U1060" i="1"/>
  <c r="T1060" i="1"/>
  <c r="S1060" i="1"/>
  <c r="Q1060" i="1"/>
  <c r="P1060" i="1"/>
  <c r="O1060" i="1"/>
  <c r="DD1059" i="1"/>
  <c r="DC1059" i="1"/>
  <c r="DB1059" i="1"/>
  <c r="DA1059" i="1"/>
  <c r="CZ1059" i="1"/>
  <c r="CY1059" i="1"/>
  <c r="CX1059" i="1"/>
  <c r="CW1059" i="1"/>
  <c r="CV1059" i="1"/>
  <c r="CU1059" i="1"/>
  <c r="CT1059" i="1"/>
  <c r="CS1059" i="1"/>
  <c r="CR1059" i="1"/>
  <c r="CQ1059" i="1"/>
  <c r="CP1059" i="1"/>
  <c r="CO1059" i="1"/>
  <c r="CN1059" i="1"/>
  <c r="CM1059" i="1"/>
  <c r="CL1059" i="1"/>
  <c r="CK1059" i="1"/>
  <c r="CJ1059" i="1"/>
  <c r="CI1059" i="1"/>
  <c r="CH1059" i="1"/>
  <c r="CG1059" i="1"/>
  <c r="CF1059" i="1"/>
  <c r="CE1059" i="1"/>
  <c r="CD1059" i="1"/>
  <c r="CC1059" i="1"/>
  <c r="CB1059" i="1"/>
  <c r="CA1059" i="1"/>
  <c r="BZ1059" i="1"/>
  <c r="BY1059" i="1"/>
  <c r="BX1059" i="1"/>
  <c r="BW1059" i="1"/>
  <c r="BV1059" i="1"/>
  <c r="BU1059" i="1"/>
  <c r="BT1059" i="1"/>
  <c r="BS1059" i="1"/>
  <c r="BR1059" i="1"/>
  <c r="BQ1059" i="1"/>
  <c r="BP1059" i="1"/>
  <c r="BO1059" i="1"/>
  <c r="BN1059" i="1"/>
  <c r="BM1059" i="1"/>
  <c r="BL1059" i="1"/>
  <c r="BK1059" i="1"/>
  <c r="BJ1059" i="1"/>
  <c r="BI1059" i="1"/>
  <c r="BH1059" i="1"/>
  <c r="BG1059" i="1"/>
  <c r="BF1059" i="1"/>
  <c r="BE1059" i="1"/>
  <c r="BD1059" i="1"/>
  <c r="BC1059" i="1"/>
  <c r="BB1059" i="1"/>
  <c r="BA1059" i="1"/>
  <c r="AZ1059" i="1"/>
  <c r="AY1059" i="1"/>
  <c r="AX1059" i="1"/>
  <c r="AW1059" i="1"/>
  <c r="AV1059" i="1"/>
  <c r="AU1059" i="1"/>
  <c r="AT1059" i="1"/>
  <c r="AS1059" i="1"/>
  <c r="AR1059" i="1"/>
  <c r="AQ1059" i="1"/>
  <c r="AP1059" i="1"/>
  <c r="AO1059" i="1"/>
  <c r="AN1059" i="1"/>
  <c r="AM1059" i="1"/>
  <c r="AL1059" i="1"/>
  <c r="AK1059" i="1"/>
  <c r="AJ1059" i="1"/>
  <c r="AI1059" i="1"/>
  <c r="AH1059" i="1"/>
  <c r="AG1059" i="1"/>
  <c r="AF1059" i="1"/>
  <c r="AE1059" i="1"/>
  <c r="AD1059" i="1"/>
  <c r="AC1059" i="1"/>
  <c r="AB1059" i="1"/>
  <c r="AA1059" i="1"/>
  <c r="Z1059" i="1"/>
  <c r="Y1059" i="1"/>
  <c r="X1059" i="1"/>
  <c r="W1059" i="1"/>
  <c r="V1059" i="1"/>
  <c r="U1059" i="1"/>
  <c r="T1059" i="1"/>
  <c r="S1059" i="1"/>
  <c r="Q1059" i="1"/>
  <c r="P1059" i="1"/>
  <c r="O1059" i="1"/>
  <c r="DD1058" i="1"/>
  <c r="DC1058" i="1"/>
  <c r="DB1058" i="1"/>
  <c r="DA1058" i="1"/>
  <c r="CZ1058" i="1"/>
  <c r="CY1058" i="1"/>
  <c r="CX1058" i="1"/>
  <c r="CW1058" i="1"/>
  <c r="CV1058" i="1"/>
  <c r="CU1058" i="1"/>
  <c r="CT1058" i="1"/>
  <c r="CS1058" i="1"/>
  <c r="CR1058" i="1"/>
  <c r="CQ1058" i="1"/>
  <c r="CP1058" i="1"/>
  <c r="CO1058" i="1"/>
  <c r="CN1058" i="1"/>
  <c r="CM1058" i="1"/>
  <c r="CL1058" i="1"/>
  <c r="CK1058" i="1"/>
  <c r="CJ1058" i="1"/>
  <c r="CI1058" i="1"/>
  <c r="CH1058" i="1"/>
  <c r="CG1058" i="1"/>
  <c r="CF1058" i="1"/>
  <c r="CE1058" i="1"/>
  <c r="CD1058" i="1"/>
  <c r="CC1058" i="1"/>
  <c r="CB1058" i="1"/>
  <c r="CA1058" i="1"/>
  <c r="BZ1058" i="1"/>
  <c r="BY1058" i="1"/>
  <c r="BX1058" i="1"/>
  <c r="BW1058" i="1"/>
  <c r="BV1058" i="1"/>
  <c r="BU1058" i="1"/>
  <c r="BT1058" i="1"/>
  <c r="BS1058" i="1"/>
  <c r="BR1058" i="1"/>
  <c r="BQ1058" i="1"/>
  <c r="BP1058" i="1"/>
  <c r="BO1058" i="1"/>
  <c r="BN1058" i="1"/>
  <c r="BM1058" i="1"/>
  <c r="BL1058" i="1"/>
  <c r="BK1058" i="1"/>
  <c r="BJ1058" i="1"/>
  <c r="BI1058" i="1"/>
  <c r="BH1058" i="1"/>
  <c r="BG1058" i="1"/>
  <c r="BF1058" i="1"/>
  <c r="BE1058" i="1"/>
  <c r="BD1058" i="1"/>
  <c r="BC1058" i="1"/>
  <c r="BB1058" i="1"/>
  <c r="BA1058" i="1"/>
  <c r="AZ1058" i="1"/>
  <c r="AY1058" i="1"/>
  <c r="AX1058" i="1"/>
  <c r="AW1058" i="1"/>
  <c r="AV1058" i="1"/>
  <c r="AU1058" i="1"/>
  <c r="AT1058" i="1"/>
  <c r="AS1058" i="1"/>
  <c r="AR1058" i="1"/>
  <c r="AQ1058" i="1"/>
  <c r="AP1058" i="1"/>
  <c r="AO1058" i="1"/>
  <c r="AN1058" i="1"/>
  <c r="AM1058" i="1"/>
  <c r="AL1058" i="1"/>
  <c r="AK1058" i="1"/>
  <c r="AJ1058" i="1"/>
  <c r="AI1058" i="1"/>
  <c r="AH1058" i="1"/>
  <c r="AG1058" i="1"/>
  <c r="AF1058" i="1"/>
  <c r="AE1058" i="1"/>
  <c r="AD1058" i="1"/>
  <c r="AC1058" i="1"/>
  <c r="AB1058" i="1"/>
  <c r="AA1058" i="1"/>
  <c r="Z1058" i="1"/>
  <c r="Y1058" i="1"/>
  <c r="X1058" i="1"/>
  <c r="W1058" i="1"/>
  <c r="V1058" i="1"/>
  <c r="U1058" i="1"/>
  <c r="T1058" i="1"/>
  <c r="S1058" i="1"/>
  <c r="Q1058" i="1"/>
  <c r="P1058" i="1"/>
  <c r="O1058" i="1"/>
  <c r="DD1057" i="1"/>
  <c r="DC1057" i="1"/>
  <c r="DB1057" i="1"/>
  <c r="DA1057" i="1"/>
  <c r="CZ1057" i="1"/>
  <c r="CY1057" i="1"/>
  <c r="CX1057" i="1"/>
  <c r="CW1057" i="1"/>
  <c r="CV1057" i="1"/>
  <c r="CU1057" i="1"/>
  <c r="CT1057" i="1"/>
  <c r="CS1057" i="1"/>
  <c r="CR1057" i="1"/>
  <c r="CQ1057" i="1"/>
  <c r="CP1057" i="1"/>
  <c r="CO1057" i="1"/>
  <c r="CN1057" i="1"/>
  <c r="CM1057" i="1"/>
  <c r="CL1057" i="1"/>
  <c r="CK1057" i="1"/>
  <c r="CJ1057" i="1"/>
  <c r="CI1057" i="1"/>
  <c r="CH1057" i="1"/>
  <c r="CG1057" i="1"/>
  <c r="CF1057" i="1"/>
  <c r="CE1057" i="1"/>
  <c r="CD1057" i="1"/>
  <c r="CC1057" i="1"/>
  <c r="CB1057" i="1"/>
  <c r="CA1057" i="1"/>
  <c r="BZ1057" i="1"/>
  <c r="BY1057" i="1"/>
  <c r="BX1057" i="1"/>
  <c r="BW1057" i="1"/>
  <c r="BV1057" i="1"/>
  <c r="BU1057" i="1"/>
  <c r="BT1057" i="1"/>
  <c r="BS1057" i="1"/>
  <c r="BR1057" i="1"/>
  <c r="BQ1057" i="1"/>
  <c r="BP1057" i="1"/>
  <c r="BO1057" i="1"/>
  <c r="BN1057" i="1"/>
  <c r="BM1057" i="1"/>
  <c r="BL1057" i="1"/>
  <c r="BK1057" i="1"/>
  <c r="BJ1057" i="1"/>
  <c r="BI1057" i="1"/>
  <c r="BH1057" i="1"/>
  <c r="BG1057" i="1"/>
  <c r="BF1057" i="1"/>
  <c r="BE1057" i="1"/>
  <c r="BD1057" i="1"/>
  <c r="BC1057" i="1"/>
  <c r="BB1057" i="1"/>
  <c r="BA1057" i="1"/>
  <c r="AZ1057" i="1"/>
  <c r="AY1057" i="1"/>
  <c r="AX1057" i="1"/>
  <c r="AW1057" i="1"/>
  <c r="AV1057" i="1"/>
  <c r="AU1057" i="1"/>
  <c r="AT1057" i="1"/>
  <c r="AS1057" i="1"/>
  <c r="AR1057" i="1"/>
  <c r="AQ1057" i="1"/>
  <c r="AP1057" i="1"/>
  <c r="AO1057" i="1"/>
  <c r="AN1057" i="1"/>
  <c r="AM1057" i="1"/>
  <c r="AL1057" i="1"/>
  <c r="AK1057" i="1"/>
  <c r="AJ1057" i="1"/>
  <c r="AI1057" i="1"/>
  <c r="AH1057" i="1"/>
  <c r="AG1057" i="1"/>
  <c r="AF1057" i="1"/>
  <c r="AE1057" i="1"/>
  <c r="AD1057" i="1"/>
  <c r="AC1057" i="1"/>
  <c r="AB1057" i="1"/>
  <c r="AA1057" i="1"/>
  <c r="Z1057" i="1"/>
  <c r="Y1057" i="1"/>
  <c r="X1057" i="1"/>
  <c r="W1057" i="1"/>
  <c r="V1057" i="1"/>
  <c r="U1057" i="1"/>
  <c r="T1057" i="1"/>
  <c r="S1057" i="1"/>
  <c r="Q1057" i="1"/>
  <c r="P1057" i="1"/>
  <c r="O1057" i="1"/>
  <c r="DD1056" i="1"/>
  <c r="DC1056" i="1"/>
  <c r="DB1056" i="1"/>
  <c r="DA1056" i="1"/>
  <c r="CZ1056" i="1"/>
  <c r="CY1056" i="1"/>
  <c r="CX1056" i="1"/>
  <c r="CW1056" i="1"/>
  <c r="CV1056" i="1"/>
  <c r="CU1056" i="1"/>
  <c r="CT1056" i="1"/>
  <c r="CS1056" i="1"/>
  <c r="CR1056" i="1"/>
  <c r="CQ1056" i="1"/>
  <c r="CP1056" i="1"/>
  <c r="CO1056" i="1"/>
  <c r="CN1056" i="1"/>
  <c r="CM1056" i="1"/>
  <c r="CL1056" i="1"/>
  <c r="CK1056" i="1"/>
  <c r="CJ1056" i="1"/>
  <c r="CI1056" i="1"/>
  <c r="CH1056" i="1"/>
  <c r="CG1056" i="1"/>
  <c r="CF1056" i="1"/>
  <c r="CE1056" i="1"/>
  <c r="CD1056" i="1"/>
  <c r="CC1056" i="1"/>
  <c r="CB1056" i="1"/>
  <c r="CA1056" i="1"/>
  <c r="BZ1056" i="1"/>
  <c r="BY1056" i="1"/>
  <c r="BX1056" i="1"/>
  <c r="BW1056" i="1"/>
  <c r="BV1056" i="1"/>
  <c r="BU1056" i="1"/>
  <c r="BT1056" i="1"/>
  <c r="BS1056" i="1"/>
  <c r="BR1056" i="1"/>
  <c r="BQ1056" i="1"/>
  <c r="BP1056" i="1"/>
  <c r="BO1056" i="1"/>
  <c r="BN1056" i="1"/>
  <c r="BM1056" i="1"/>
  <c r="BL1056" i="1"/>
  <c r="BK1056" i="1"/>
  <c r="BJ1056" i="1"/>
  <c r="BI1056" i="1"/>
  <c r="BH1056" i="1"/>
  <c r="BG1056" i="1"/>
  <c r="BF1056" i="1"/>
  <c r="BE1056" i="1"/>
  <c r="BD1056" i="1"/>
  <c r="BC1056" i="1"/>
  <c r="BB1056" i="1"/>
  <c r="BA1056" i="1"/>
  <c r="AZ1056" i="1"/>
  <c r="AY1056" i="1"/>
  <c r="AX1056" i="1"/>
  <c r="AW1056" i="1"/>
  <c r="AV1056" i="1"/>
  <c r="AU1056" i="1"/>
  <c r="AT1056" i="1"/>
  <c r="AS1056" i="1"/>
  <c r="AR1056" i="1"/>
  <c r="AQ1056" i="1"/>
  <c r="AP1056" i="1"/>
  <c r="AO1056" i="1"/>
  <c r="AN1056" i="1"/>
  <c r="AM1056" i="1"/>
  <c r="AL1056" i="1"/>
  <c r="AK1056" i="1"/>
  <c r="AJ1056" i="1"/>
  <c r="AI1056" i="1"/>
  <c r="AH1056" i="1"/>
  <c r="AG1056" i="1"/>
  <c r="AF1056" i="1"/>
  <c r="AE1056" i="1"/>
  <c r="AD1056" i="1"/>
  <c r="AC1056" i="1"/>
  <c r="AB1056" i="1"/>
  <c r="AA1056" i="1"/>
  <c r="Z1056" i="1"/>
  <c r="Y1056" i="1"/>
  <c r="X1056" i="1"/>
  <c r="W1056" i="1"/>
  <c r="V1056" i="1"/>
  <c r="U1056" i="1"/>
  <c r="T1056" i="1"/>
  <c r="S1056" i="1"/>
  <c r="Q1056" i="1"/>
  <c r="P1056" i="1"/>
  <c r="O1056" i="1"/>
  <c r="DD1055" i="1"/>
  <c r="DC1055" i="1"/>
  <c r="DB1055" i="1"/>
  <c r="DA1055" i="1"/>
  <c r="CZ1055" i="1"/>
  <c r="CY1055" i="1"/>
  <c r="CX1055" i="1"/>
  <c r="CW1055" i="1"/>
  <c r="CV1055" i="1"/>
  <c r="CU1055" i="1"/>
  <c r="CT1055" i="1"/>
  <c r="CS1055" i="1"/>
  <c r="CR1055" i="1"/>
  <c r="CQ1055" i="1"/>
  <c r="CP1055" i="1"/>
  <c r="CO1055" i="1"/>
  <c r="CN1055" i="1"/>
  <c r="CM1055" i="1"/>
  <c r="CL1055" i="1"/>
  <c r="CK1055" i="1"/>
  <c r="CJ1055" i="1"/>
  <c r="CI1055" i="1"/>
  <c r="CH1055" i="1"/>
  <c r="CG1055" i="1"/>
  <c r="CF1055" i="1"/>
  <c r="CE1055" i="1"/>
  <c r="CD1055" i="1"/>
  <c r="CC1055" i="1"/>
  <c r="CB1055" i="1"/>
  <c r="CA1055" i="1"/>
  <c r="BZ1055" i="1"/>
  <c r="BY1055" i="1"/>
  <c r="BX1055" i="1"/>
  <c r="BW1055" i="1"/>
  <c r="BV1055" i="1"/>
  <c r="BU1055" i="1"/>
  <c r="BT1055" i="1"/>
  <c r="BS1055" i="1"/>
  <c r="BR1055" i="1"/>
  <c r="BQ1055" i="1"/>
  <c r="BP1055" i="1"/>
  <c r="BO1055" i="1"/>
  <c r="BN1055" i="1"/>
  <c r="BM1055" i="1"/>
  <c r="BL1055" i="1"/>
  <c r="BK1055" i="1"/>
  <c r="BJ1055" i="1"/>
  <c r="BI1055" i="1"/>
  <c r="BH1055" i="1"/>
  <c r="BG1055" i="1"/>
  <c r="BF1055" i="1"/>
  <c r="BE1055" i="1"/>
  <c r="BD1055" i="1"/>
  <c r="BC1055" i="1"/>
  <c r="BB1055" i="1"/>
  <c r="BA1055" i="1"/>
  <c r="AZ1055" i="1"/>
  <c r="AY1055" i="1"/>
  <c r="AX1055" i="1"/>
  <c r="AW1055" i="1"/>
  <c r="AV1055" i="1"/>
  <c r="AU1055" i="1"/>
  <c r="AT1055" i="1"/>
  <c r="AS1055" i="1"/>
  <c r="AR1055" i="1"/>
  <c r="AQ1055" i="1"/>
  <c r="AP1055" i="1"/>
  <c r="AO1055" i="1"/>
  <c r="AN1055" i="1"/>
  <c r="AM1055" i="1"/>
  <c r="AL1055" i="1"/>
  <c r="AK1055" i="1"/>
  <c r="AJ1055" i="1"/>
  <c r="AI1055" i="1"/>
  <c r="AH1055" i="1"/>
  <c r="AG1055" i="1"/>
  <c r="AF1055" i="1"/>
  <c r="AE1055" i="1"/>
  <c r="AD1055" i="1"/>
  <c r="AC1055" i="1"/>
  <c r="AB1055" i="1"/>
  <c r="AA1055" i="1"/>
  <c r="Z1055" i="1"/>
  <c r="Y1055" i="1"/>
  <c r="X1055" i="1"/>
  <c r="W1055" i="1"/>
  <c r="V1055" i="1"/>
  <c r="U1055" i="1"/>
  <c r="T1055" i="1"/>
  <c r="S1055" i="1"/>
  <c r="Q1055" i="1"/>
  <c r="P1055" i="1"/>
  <c r="O1055" i="1"/>
  <c r="DD1054" i="1"/>
  <c r="DC1054" i="1"/>
  <c r="DB1054" i="1"/>
  <c r="DA1054" i="1"/>
  <c r="CZ1054" i="1"/>
  <c r="CY1054" i="1"/>
  <c r="CX1054" i="1"/>
  <c r="CW1054" i="1"/>
  <c r="CV1054" i="1"/>
  <c r="CU1054" i="1"/>
  <c r="CT1054" i="1"/>
  <c r="CS1054" i="1"/>
  <c r="CR1054" i="1"/>
  <c r="CQ1054" i="1"/>
  <c r="CP1054" i="1"/>
  <c r="CO1054" i="1"/>
  <c r="CN1054" i="1"/>
  <c r="CM1054" i="1"/>
  <c r="CL1054" i="1"/>
  <c r="CK1054" i="1"/>
  <c r="CJ1054" i="1"/>
  <c r="CI1054" i="1"/>
  <c r="CH1054" i="1"/>
  <c r="CG1054" i="1"/>
  <c r="CF1054" i="1"/>
  <c r="CE1054" i="1"/>
  <c r="CD1054" i="1"/>
  <c r="CC1054" i="1"/>
  <c r="CB1054" i="1"/>
  <c r="CA1054" i="1"/>
  <c r="BZ1054" i="1"/>
  <c r="BY1054" i="1"/>
  <c r="BX1054" i="1"/>
  <c r="BW1054" i="1"/>
  <c r="BV1054" i="1"/>
  <c r="BU1054" i="1"/>
  <c r="BT1054" i="1"/>
  <c r="BS1054" i="1"/>
  <c r="BR1054" i="1"/>
  <c r="BQ1054" i="1"/>
  <c r="BP1054" i="1"/>
  <c r="BO1054" i="1"/>
  <c r="BN1054" i="1"/>
  <c r="BM1054" i="1"/>
  <c r="BL1054" i="1"/>
  <c r="BK1054" i="1"/>
  <c r="BJ1054" i="1"/>
  <c r="BI1054" i="1"/>
  <c r="BH1054" i="1"/>
  <c r="BG1054" i="1"/>
  <c r="BF1054" i="1"/>
  <c r="BE1054" i="1"/>
  <c r="BD1054" i="1"/>
  <c r="BC1054" i="1"/>
  <c r="BB1054" i="1"/>
  <c r="BA1054" i="1"/>
  <c r="AZ1054" i="1"/>
  <c r="AY1054" i="1"/>
  <c r="AX1054" i="1"/>
  <c r="AW1054" i="1"/>
  <c r="AV1054" i="1"/>
  <c r="AU1054" i="1"/>
  <c r="AT1054" i="1"/>
  <c r="AS1054" i="1"/>
  <c r="AR1054" i="1"/>
  <c r="AQ1054" i="1"/>
  <c r="AP1054" i="1"/>
  <c r="AO1054" i="1"/>
  <c r="AN1054" i="1"/>
  <c r="AM1054" i="1"/>
  <c r="AL1054" i="1"/>
  <c r="AK1054" i="1"/>
  <c r="AJ1054" i="1"/>
  <c r="AI1054" i="1"/>
  <c r="AH1054" i="1"/>
  <c r="AG1054" i="1"/>
  <c r="AF1054" i="1"/>
  <c r="AE1054" i="1"/>
  <c r="AD1054" i="1"/>
  <c r="AC1054" i="1"/>
  <c r="AB1054" i="1"/>
  <c r="AA1054" i="1"/>
  <c r="Z1054" i="1"/>
  <c r="Y1054" i="1"/>
  <c r="X1054" i="1"/>
  <c r="W1054" i="1"/>
  <c r="V1054" i="1"/>
  <c r="U1054" i="1"/>
  <c r="T1054" i="1"/>
  <c r="S1054" i="1"/>
  <c r="Q1054" i="1"/>
  <c r="P1054" i="1"/>
  <c r="O1054" i="1"/>
  <c r="DD1053" i="1"/>
  <c r="DC1053" i="1"/>
  <c r="DB1053" i="1"/>
  <c r="DA1053" i="1"/>
  <c r="CZ1053" i="1"/>
  <c r="CY1053" i="1"/>
  <c r="CX1053" i="1"/>
  <c r="CW1053" i="1"/>
  <c r="CV1053" i="1"/>
  <c r="CU1053" i="1"/>
  <c r="CT1053" i="1"/>
  <c r="CS1053" i="1"/>
  <c r="CR1053" i="1"/>
  <c r="CQ1053" i="1"/>
  <c r="CP1053" i="1"/>
  <c r="CO1053" i="1"/>
  <c r="CN1053" i="1"/>
  <c r="CM1053" i="1"/>
  <c r="CL1053" i="1"/>
  <c r="CK1053" i="1"/>
  <c r="CJ1053" i="1"/>
  <c r="CI1053" i="1"/>
  <c r="CH1053" i="1"/>
  <c r="CG1053" i="1"/>
  <c r="CF1053" i="1"/>
  <c r="CE1053" i="1"/>
  <c r="CD1053" i="1"/>
  <c r="CC1053" i="1"/>
  <c r="CB1053" i="1"/>
  <c r="CA1053" i="1"/>
  <c r="BZ1053" i="1"/>
  <c r="BY1053" i="1"/>
  <c r="BX1053" i="1"/>
  <c r="BW1053" i="1"/>
  <c r="BV1053" i="1"/>
  <c r="BU1053" i="1"/>
  <c r="BT1053" i="1"/>
  <c r="BS1053" i="1"/>
  <c r="BR1053" i="1"/>
  <c r="BQ1053" i="1"/>
  <c r="BP1053" i="1"/>
  <c r="BO1053" i="1"/>
  <c r="BN1053" i="1"/>
  <c r="BM1053" i="1"/>
  <c r="BL1053" i="1"/>
  <c r="BK1053" i="1"/>
  <c r="BJ1053" i="1"/>
  <c r="BI1053" i="1"/>
  <c r="BH1053" i="1"/>
  <c r="BG1053" i="1"/>
  <c r="BF1053" i="1"/>
  <c r="BE1053" i="1"/>
  <c r="BD1053" i="1"/>
  <c r="BC1053" i="1"/>
  <c r="BB1053" i="1"/>
  <c r="BA1053" i="1"/>
  <c r="AZ1053" i="1"/>
  <c r="AY1053" i="1"/>
  <c r="AX1053" i="1"/>
  <c r="AW1053" i="1"/>
  <c r="AV1053" i="1"/>
  <c r="AU1053" i="1"/>
  <c r="AT1053" i="1"/>
  <c r="AS1053" i="1"/>
  <c r="AR1053" i="1"/>
  <c r="AQ1053" i="1"/>
  <c r="AP1053" i="1"/>
  <c r="AO1053" i="1"/>
  <c r="AN1053" i="1"/>
  <c r="AM1053" i="1"/>
  <c r="AL1053" i="1"/>
  <c r="AK1053" i="1"/>
  <c r="AJ1053" i="1"/>
  <c r="AI1053" i="1"/>
  <c r="AH1053" i="1"/>
  <c r="AG1053" i="1"/>
  <c r="AF1053" i="1"/>
  <c r="AE1053" i="1"/>
  <c r="AD1053" i="1"/>
  <c r="AC1053" i="1"/>
  <c r="AB1053" i="1"/>
  <c r="AA1053" i="1"/>
  <c r="Z1053" i="1"/>
  <c r="Y1053" i="1"/>
  <c r="X1053" i="1"/>
  <c r="W1053" i="1"/>
  <c r="V1053" i="1"/>
  <c r="U1053" i="1"/>
  <c r="T1053" i="1"/>
  <c r="S1053" i="1"/>
  <c r="Q1053" i="1"/>
  <c r="P1053" i="1"/>
  <c r="O1053" i="1"/>
  <c r="DD1052" i="1"/>
  <c r="DC1052" i="1"/>
  <c r="DB1052" i="1"/>
  <c r="DA1052" i="1"/>
  <c r="CZ1052" i="1"/>
  <c r="CY1052" i="1"/>
  <c r="CX1052" i="1"/>
  <c r="CW1052" i="1"/>
  <c r="CV1052" i="1"/>
  <c r="CU1052" i="1"/>
  <c r="CT1052" i="1"/>
  <c r="CS1052" i="1"/>
  <c r="CR1052" i="1"/>
  <c r="CQ1052" i="1"/>
  <c r="CP1052" i="1"/>
  <c r="CO1052" i="1"/>
  <c r="CN1052" i="1"/>
  <c r="CM1052" i="1"/>
  <c r="CL1052" i="1"/>
  <c r="CK1052" i="1"/>
  <c r="CJ1052" i="1"/>
  <c r="CI1052" i="1"/>
  <c r="CH1052" i="1"/>
  <c r="CG1052" i="1"/>
  <c r="CF1052" i="1"/>
  <c r="CE1052" i="1"/>
  <c r="CD1052" i="1"/>
  <c r="CC1052" i="1"/>
  <c r="CB1052" i="1"/>
  <c r="CA1052" i="1"/>
  <c r="BZ1052" i="1"/>
  <c r="BY1052" i="1"/>
  <c r="BX1052" i="1"/>
  <c r="BW1052" i="1"/>
  <c r="BV1052" i="1"/>
  <c r="BU1052" i="1"/>
  <c r="BT1052" i="1"/>
  <c r="BS1052" i="1"/>
  <c r="BR1052" i="1"/>
  <c r="BQ1052" i="1"/>
  <c r="BP1052" i="1"/>
  <c r="BO1052" i="1"/>
  <c r="BN1052" i="1"/>
  <c r="BM1052" i="1"/>
  <c r="BL1052" i="1"/>
  <c r="BK1052" i="1"/>
  <c r="BJ1052" i="1"/>
  <c r="BI1052" i="1"/>
  <c r="BH1052" i="1"/>
  <c r="BG1052" i="1"/>
  <c r="BF1052" i="1"/>
  <c r="BE1052" i="1"/>
  <c r="BD1052" i="1"/>
  <c r="BC1052" i="1"/>
  <c r="BB1052" i="1"/>
  <c r="BA1052" i="1"/>
  <c r="AZ1052" i="1"/>
  <c r="AY1052" i="1"/>
  <c r="AX1052" i="1"/>
  <c r="AW1052" i="1"/>
  <c r="AV1052" i="1"/>
  <c r="AU1052" i="1"/>
  <c r="AT1052" i="1"/>
  <c r="AS1052" i="1"/>
  <c r="AR1052" i="1"/>
  <c r="AQ1052" i="1"/>
  <c r="AP1052" i="1"/>
  <c r="AO1052" i="1"/>
  <c r="AN1052" i="1"/>
  <c r="AM1052" i="1"/>
  <c r="AL1052" i="1"/>
  <c r="AK1052" i="1"/>
  <c r="AJ1052" i="1"/>
  <c r="AI1052" i="1"/>
  <c r="AH1052" i="1"/>
  <c r="AG1052" i="1"/>
  <c r="AF1052" i="1"/>
  <c r="AE1052" i="1"/>
  <c r="AD1052" i="1"/>
  <c r="AC1052" i="1"/>
  <c r="AB1052" i="1"/>
  <c r="AA1052" i="1"/>
  <c r="Z1052" i="1"/>
  <c r="Y1052" i="1"/>
  <c r="X1052" i="1"/>
  <c r="W1052" i="1"/>
  <c r="V1052" i="1"/>
  <c r="U1052" i="1"/>
  <c r="T1052" i="1"/>
  <c r="S1052" i="1"/>
  <c r="Q1052" i="1"/>
  <c r="P1052" i="1"/>
  <c r="O1052" i="1"/>
  <c r="DD1051" i="1"/>
  <c r="DC1051" i="1"/>
  <c r="DB1051" i="1"/>
  <c r="DA1051" i="1"/>
  <c r="CZ1051" i="1"/>
  <c r="CY1051" i="1"/>
  <c r="CX1051" i="1"/>
  <c r="CW1051" i="1"/>
  <c r="CV1051" i="1"/>
  <c r="CU1051" i="1"/>
  <c r="CT1051" i="1"/>
  <c r="CS1051" i="1"/>
  <c r="CR1051" i="1"/>
  <c r="CQ1051" i="1"/>
  <c r="CP1051" i="1"/>
  <c r="CO1051" i="1"/>
  <c r="CN1051" i="1"/>
  <c r="CM1051" i="1"/>
  <c r="CL1051" i="1"/>
  <c r="CK1051" i="1"/>
  <c r="CJ1051" i="1"/>
  <c r="CI1051" i="1"/>
  <c r="CH1051" i="1"/>
  <c r="CG1051" i="1"/>
  <c r="CF1051" i="1"/>
  <c r="CE1051" i="1"/>
  <c r="CD1051" i="1"/>
  <c r="CC1051" i="1"/>
  <c r="CB1051" i="1"/>
  <c r="CA1051" i="1"/>
  <c r="BZ1051" i="1"/>
  <c r="BY1051" i="1"/>
  <c r="BX1051" i="1"/>
  <c r="BW1051" i="1"/>
  <c r="BV1051" i="1"/>
  <c r="BU1051" i="1"/>
  <c r="BT1051" i="1"/>
  <c r="BS1051" i="1"/>
  <c r="BR1051" i="1"/>
  <c r="BQ1051" i="1"/>
  <c r="BP1051" i="1"/>
  <c r="BO1051" i="1"/>
  <c r="BN1051" i="1"/>
  <c r="BM1051" i="1"/>
  <c r="BL1051" i="1"/>
  <c r="BK1051" i="1"/>
  <c r="BJ1051" i="1"/>
  <c r="BI1051" i="1"/>
  <c r="BH1051" i="1"/>
  <c r="BG1051" i="1"/>
  <c r="BF1051" i="1"/>
  <c r="BE1051" i="1"/>
  <c r="BD1051" i="1"/>
  <c r="BC1051" i="1"/>
  <c r="BB1051" i="1"/>
  <c r="BA1051" i="1"/>
  <c r="AZ1051" i="1"/>
  <c r="AY1051" i="1"/>
  <c r="AX1051" i="1"/>
  <c r="AW1051" i="1"/>
  <c r="AV1051" i="1"/>
  <c r="AU1051" i="1"/>
  <c r="AT1051" i="1"/>
  <c r="AS1051" i="1"/>
  <c r="AR1051" i="1"/>
  <c r="AQ1051" i="1"/>
  <c r="AP1051" i="1"/>
  <c r="AO1051" i="1"/>
  <c r="AN1051" i="1"/>
  <c r="AM1051" i="1"/>
  <c r="AL1051" i="1"/>
  <c r="AK1051" i="1"/>
  <c r="AJ1051" i="1"/>
  <c r="AI1051" i="1"/>
  <c r="AH1051" i="1"/>
  <c r="AG1051" i="1"/>
  <c r="AF1051" i="1"/>
  <c r="AE1051" i="1"/>
  <c r="AD1051" i="1"/>
  <c r="AC1051" i="1"/>
  <c r="AB1051" i="1"/>
  <c r="AA1051" i="1"/>
  <c r="Z1051" i="1"/>
  <c r="Y1051" i="1"/>
  <c r="X1051" i="1"/>
  <c r="W1051" i="1"/>
  <c r="V1051" i="1"/>
  <c r="U1051" i="1"/>
  <c r="T1051" i="1"/>
  <c r="S1051" i="1"/>
  <c r="Q1051" i="1"/>
  <c r="P1051" i="1"/>
  <c r="O1051" i="1"/>
  <c r="DD1050" i="1"/>
  <c r="DC1050" i="1"/>
  <c r="DB1050" i="1"/>
  <c r="DA1050" i="1"/>
  <c r="CZ1050" i="1"/>
  <c r="CY1050" i="1"/>
  <c r="CX1050" i="1"/>
  <c r="CW1050" i="1"/>
  <c r="CV1050" i="1"/>
  <c r="CU1050" i="1"/>
  <c r="CT1050" i="1"/>
  <c r="CS1050" i="1"/>
  <c r="CR1050" i="1"/>
  <c r="CQ1050" i="1"/>
  <c r="CP1050" i="1"/>
  <c r="CO1050" i="1"/>
  <c r="CN1050" i="1"/>
  <c r="CM1050" i="1"/>
  <c r="CL1050" i="1"/>
  <c r="CK1050" i="1"/>
  <c r="CJ1050" i="1"/>
  <c r="CI1050" i="1"/>
  <c r="CH1050" i="1"/>
  <c r="CG1050" i="1"/>
  <c r="CF1050" i="1"/>
  <c r="CE1050" i="1"/>
  <c r="CD1050" i="1"/>
  <c r="CC1050" i="1"/>
  <c r="CB1050" i="1"/>
  <c r="CA1050" i="1"/>
  <c r="BZ1050" i="1"/>
  <c r="BY1050" i="1"/>
  <c r="BX1050" i="1"/>
  <c r="BW1050" i="1"/>
  <c r="BV1050" i="1"/>
  <c r="BU1050" i="1"/>
  <c r="BT1050" i="1"/>
  <c r="BS1050" i="1"/>
  <c r="BR1050" i="1"/>
  <c r="BQ1050" i="1"/>
  <c r="BP1050" i="1"/>
  <c r="BO1050" i="1"/>
  <c r="BN1050" i="1"/>
  <c r="BM1050" i="1"/>
  <c r="BL1050" i="1"/>
  <c r="BK1050" i="1"/>
  <c r="BJ1050" i="1"/>
  <c r="BI1050" i="1"/>
  <c r="BH1050" i="1"/>
  <c r="BG1050" i="1"/>
  <c r="BF1050" i="1"/>
  <c r="BE1050" i="1"/>
  <c r="BD1050" i="1"/>
  <c r="BC1050" i="1"/>
  <c r="BB1050" i="1"/>
  <c r="BA1050" i="1"/>
  <c r="AZ1050" i="1"/>
  <c r="AY1050" i="1"/>
  <c r="AX1050" i="1"/>
  <c r="AW1050" i="1"/>
  <c r="AV1050" i="1"/>
  <c r="AU1050" i="1"/>
  <c r="AT1050" i="1"/>
  <c r="AS1050" i="1"/>
  <c r="AR1050" i="1"/>
  <c r="AQ1050" i="1"/>
  <c r="AP1050" i="1"/>
  <c r="AO1050" i="1"/>
  <c r="AN1050" i="1"/>
  <c r="AM1050" i="1"/>
  <c r="AL1050" i="1"/>
  <c r="AK1050" i="1"/>
  <c r="AJ1050" i="1"/>
  <c r="AI1050" i="1"/>
  <c r="AH1050" i="1"/>
  <c r="AG1050" i="1"/>
  <c r="AF1050" i="1"/>
  <c r="AE1050" i="1"/>
  <c r="AD1050" i="1"/>
  <c r="AC1050" i="1"/>
  <c r="AB1050" i="1"/>
  <c r="AA1050" i="1"/>
  <c r="Z1050" i="1"/>
  <c r="Y1050" i="1"/>
  <c r="X1050" i="1"/>
  <c r="W1050" i="1"/>
  <c r="V1050" i="1"/>
  <c r="U1050" i="1"/>
  <c r="T1050" i="1"/>
  <c r="S1050" i="1"/>
  <c r="Q1050" i="1"/>
  <c r="P1050" i="1"/>
  <c r="O1050" i="1"/>
  <c r="DD1037" i="1"/>
  <c r="DC1037" i="1"/>
  <c r="DB1037" i="1"/>
  <c r="DA1037" i="1"/>
  <c r="CZ1037" i="1"/>
  <c r="CY1037" i="1"/>
  <c r="CX1037" i="1"/>
  <c r="CW1037" i="1"/>
  <c r="CV1037" i="1"/>
  <c r="CU1037" i="1"/>
  <c r="CT1037" i="1"/>
  <c r="CS1037" i="1"/>
  <c r="CR1037" i="1"/>
  <c r="CQ1037" i="1"/>
  <c r="CP1037" i="1"/>
  <c r="CO1037" i="1"/>
  <c r="CN1037" i="1"/>
  <c r="CM1037" i="1"/>
  <c r="CL1037" i="1"/>
  <c r="CK1037" i="1"/>
  <c r="CJ1037" i="1"/>
  <c r="CI1037" i="1"/>
  <c r="CH1037" i="1"/>
  <c r="CG1037" i="1"/>
  <c r="CF1037" i="1"/>
  <c r="CE1037" i="1"/>
  <c r="CD1037" i="1"/>
  <c r="CC1037" i="1"/>
  <c r="CB1037" i="1"/>
  <c r="CA1037" i="1"/>
  <c r="BZ1037" i="1"/>
  <c r="BY1037" i="1"/>
  <c r="BX1037" i="1"/>
  <c r="BW1037" i="1"/>
  <c r="BV1037" i="1"/>
  <c r="BU1037" i="1"/>
  <c r="BT1037" i="1"/>
  <c r="BS1037" i="1"/>
  <c r="BR1037" i="1"/>
  <c r="BQ1037" i="1"/>
  <c r="BP1037" i="1"/>
  <c r="BO1037" i="1"/>
  <c r="BN1037" i="1"/>
  <c r="BM1037" i="1"/>
  <c r="BL1037" i="1"/>
  <c r="BK1037" i="1"/>
  <c r="BJ1037" i="1"/>
  <c r="BI1037" i="1"/>
  <c r="BH1037" i="1"/>
  <c r="BG1037" i="1"/>
  <c r="BF1037" i="1"/>
  <c r="BE1037" i="1"/>
  <c r="BD1037" i="1"/>
  <c r="BC1037" i="1"/>
  <c r="BB1037" i="1"/>
  <c r="BA1037" i="1"/>
  <c r="AZ1037" i="1"/>
  <c r="AY1037" i="1"/>
  <c r="AX1037" i="1"/>
  <c r="AW1037" i="1"/>
  <c r="AV1037" i="1"/>
  <c r="AU1037" i="1"/>
  <c r="AT1037" i="1"/>
  <c r="AS1037" i="1"/>
  <c r="AR1037" i="1"/>
  <c r="AQ1037" i="1"/>
  <c r="AP1037" i="1"/>
  <c r="AO1037" i="1"/>
  <c r="AN1037" i="1"/>
  <c r="AM1037" i="1"/>
  <c r="AL1037" i="1"/>
  <c r="AK1037" i="1"/>
  <c r="AJ1037" i="1"/>
  <c r="AI1037" i="1"/>
  <c r="AH1037" i="1"/>
  <c r="AG1037" i="1"/>
  <c r="AF1037" i="1"/>
  <c r="AE1037" i="1"/>
  <c r="AD1037" i="1"/>
  <c r="AC1037" i="1"/>
  <c r="AB1037" i="1"/>
  <c r="AA1037" i="1"/>
  <c r="Z1037" i="1"/>
  <c r="Y1037" i="1"/>
  <c r="X1037" i="1"/>
  <c r="W1037" i="1"/>
  <c r="V1037" i="1"/>
  <c r="U1037" i="1"/>
  <c r="T1037" i="1"/>
  <c r="S1037" i="1"/>
  <c r="Q1037" i="1"/>
  <c r="P1037" i="1"/>
  <c r="O1037" i="1"/>
  <c r="DD1049" i="1"/>
  <c r="DC1049" i="1"/>
  <c r="DB1049" i="1"/>
  <c r="DA1049" i="1"/>
  <c r="CZ1049" i="1"/>
  <c r="CY1049" i="1"/>
  <c r="CX1049" i="1"/>
  <c r="CW1049" i="1"/>
  <c r="CV1049" i="1"/>
  <c r="CU1049" i="1"/>
  <c r="CT1049" i="1"/>
  <c r="CS1049" i="1"/>
  <c r="CR1049" i="1"/>
  <c r="CQ1049" i="1"/>
  <c r="CP1049" i="1"/>
  <c r="CO1049" i="1"/>
  <c r="CN1049" i="1"/>
  <c r="CM1049" i="1"/>
  <c r="CL1049" i="1"/>
  <c r="CK1049" i="1"/>
  <c r="CJ1049" i="1"/>
  <c r="CI1049" i="1"/>
  <c r="CH1049" i="1"/>
  <c r="CG1049" i="1"/>
  <c r="CF1049" i="1"/>
  <c r="CE1049" i="1"/>
  <c r="CD1049" i="1"/>
  <c r="CC1049" i="1"/>
  <c r="CB1049" i="1"/>
  <c r="CA1049" i="1"/>
  <c r="BZ1049" i="1"/>
  <c r="BY1049" i="1"/>
  <c r="BX1049" i="1"/>
  <c r="BW1049" i="1"/>
  <c r="BV1049" i="1"/>
  <c r="BU1049" i="1"/>
  <c r="BT1049" i="1"/>
  <c r="BS1049" i="1"/>
  <c r="BR1049" i="1"/>
  <c r="BQ1049" i="1"/>
  <c r="BP1049" i="1"/>
  <c r="BO1049" i="1"/>
  <c r="BN1049" i="1"/>
  <c r="BM1049" i="1"/>
  <c r="BL1049" i="1"/>
  <c r="BK1049" i="1"/>
  <c r="BJ1049" i="1"/>
  <c r="BI1049" i="1"/>
  <c r="BH1049" i="1"/>
  <c r="BG1049" i="1"/>
  <c r="BF1049" i="1"/>
  <c r="BE1049" i="1"/>
  <c r="BD1049" i="1"/>
  <c r="BC1049" i="1"/>
  <c r="BB1049" i="1"/>
  <c r="BA1049" i="1"/>
  <c r="AZ1049" i="1"/>
  <c r="AY1049" i="1"/>
  <c r="AX1049" i="1"/>
  <c r="AW1049" i="1"/>
  <c r="AV1049" i="1"/>
  <c r="AU1049" i="1"/>
  <c r="AT1049" i="1"/>
  <c r="AS1049" i="1"/>
  <c r="AR1049" i="1"/>
  <c r="AQ1049" i="1"/>
  <c r="AP1049" i="1"/>
  <c r="AO1049" i="1"/>
  <c r="AN1049" i="1"/>
  <c r="AM1049" i="1"/>
  <c r="AL1049" i="1"/>
  <c r="AK1049" i="1"/>
  <c r="AJ1049" i="1"/>
  <c r="AI1049" i="1"/>
  <c r="AH1049" i="1"/>
  <c r="AG1049" i="1"/>
  <c r="AF1049" i="1"/>
  <c r="AE1049" i="1"/>
  <c r="AD1049" i="1"/>
  <c r="AC1049" i="1"/>
  <c r="AB1049" i="1"/>
  <c r="AA1049" i="1"/>
  <c r="Z1049" i="1"/>
  <c r="Y1049" i="1"/>
  <c r="X1049" i="1"/>
  <c r="W1049" i="1"/>
  <c r="V1049" i="1"/>
  <c r="U1049" i="1"/>
  <c r="T1049" i="1"/>
  <c r="S1049" i="1"/>
  <c r="Q1049" i="1"/>
  <c r="P1049" i="1"/>
  <c r="O1049" i="1"/>
  <c r="DD1048" i="1"/>
  <c r="DC1048" i="1"/>
  <c r="DB1048" i="1"/>
  <c r="DA1048" i="1"/>
  <c r="CZ1048" i="1"/>
  <c r="CY1048" i="1"/>
  <c r="CX1048" i="1"/>
  <c r="CW1048" i="1"/>
  <c r="CV1048" i="1"/>
  <c r="CU1048" i="1"/>
  <c r="CT1048" i="1"/>
  <c r="CS1048" i="1"/>
  <c r="CR1048" i="1"/>
  <c r="CQ1048" i="1"/>
  <c r="CP1048" i="1"/>
  <c r="CO1048" i="1"/>
  <c r="CN1048" i="1"/>
  <c r="CM1048" i="1"/>
  <c r="CL1048" i="1"/>
  <c r="CK1048" i="1"/>
  <c r="CJ1048" i="1"/>
  <c r="CI1048" i="1"/>
  <c r="CH1048" i="1"/>
  <c r="CG1048" i="1"/>
  <c r="CF1048" i="1"/>
  <c r="CE1048" i="1"/>
  <c r="CD1048" i="1"/>
  <c r="CC1048" i="1"/>
  <c r="CB1048" i="1"/>
  <c r="CA1048" i="1"/>
  <c r="BZ1048" i="1"/>
  <c r="BY1048" i="1"/>
  <c r="BX1048" i="1"/>
  <c r="BW1048" i="1"/>
  <c r="BV1048" i="1"/>
  <c r="BU1048" i="1"/>
  <c r="BT1048" i="1"/>
  <c r="BS1048" i="1"/>
  <c r="BR1048" i="1"/>
  <c r="BQ1048" i="1"/>
  <c r="BP1048" i="1"/>
  <c r="BO1048" i="1"/>
  <c r="BN1048" i="1"/>
  <c r="BM1048" i="1"/>
  <c r="BL1048" i="1"/>
  <c r="BK1048" i="1"/>
  <c r="BJ1048" i="1"/>
  <c r="BI1048" i="1"/>
  <c r="BH1048" i="1"/>
  <c r="BG1048" i="1"/>
  <c r="BF1048" i="1"/>
  <c r="BE1048" i="1"/>
  <c r="BD1048" i="1"/>
  <c r="BC1048" i="1"/>
  <c r="BB1048" i="1"/>
  <c r="BA1048" i="1"/>
  <c r="AZ1048" i="1"/>
  <c r="AY1048" i="1"/>
  <c r="AX1048" i="1"/>
  <c r="AW1048" i="1"/>
  <c r="AV1048" i="1"/>
  <c r="AU1048" i="1"/>
  <c r="AT1048" i="1"/>
  <c r="AS1048" i="1"/>
  <c r="AR1048" i="1"/>
  <c r="AQ1048" i="1"/>
  <c r="AP1048" i="1"/>
  <c r="AO1048" i="1"/>
  <c r="AN1048" i="1"/>
  <c r="AM1048" i="1"/>
  <c r="AL1048" i="1"/>
  <c r="AK1048" i="1"/>
  <c r="AJ1048" i="1"/>
  <c r="AI1048" i="1"/>
  <c r="AH1048" i="1"/>
  <c r="AG1048" i="1"/>
  <c r="AF1048" i="1"/>
  <c r="AE1048" i="1"/>
  <c r="AD1048" i="1"/>
  <c r="AC1048" i="1"/>
  <c r="AB1048" i="1"/>
  <c r="AA1048" i="1"/>
  <c r="Z1048" i="1"/>
  <c r="Y1048" i="1"/>
  <c r="X1048" i="1"/>
  <c r="W1048" i="1"/>
  <c r="V1048" i="1"/>
  <c r="U1048" i="1"/>
  <c r="T1048" i="1"/>
  <c r="S1048" i="1"/>
  <c r="Q1048" i="1"/>
  <c r="P1048" i="1"/>
  <c r="O1048" i="1"/>
  <c r="DD1047" i="1"/>
  <c r="DC1047" i="1"/>
  <c r="DB1047" i="1"/>
  <c r="DA1047" i="1"/>
  <c r="CZ1047" i="1"/>
  <c r="CY1047" i="1"/>
  <c r="CX1047" i="1"/>
  <c r="CW1047" i="1"/>
  <c r="CV1047" i="1"/>
  <c r="CU1047" i="1"/>
  <c r="CT1047" i="1"/>
  <c r="CS1047" i="1"/>
  <c r="CR1047" i="1"/>
  <c r="CQ1047" i="1"/>
  <c r="CP1047" i="1"/>
  <c r="CO1047" i="1"/>
  <c r="CN1047" i="1"/>
  <c r="CM1047" i="1"/>
  <c r="CL1047" i="1"/>
  <c r="CK1047" i="1"/>
  <c r="CJ1047" i="1"/>
  <c r="CI1047" i="1"/>
  <c r="CH1047" i="1"/>
  <c r="CG1047" i="1"/>
  <c r="CF1047" i="1"/>
  <c r="CE1047" i="1"/>
  <c r="CD1047" i="1"/>
  <c r="CC1047" i="1"/>
  <c r="CB1047" i="1"/>
  <c r="CA1047" i="1"/>
  <c r="BZ1047" i="1"/>
  <c r="BY1047" i="1"/>
  <c r="BX1047" i="1"/>
  <c r="BW1047" i="1"/>
  <c r="BV1047" i="1"/>
  <c r="BU1047" i="1"/>
  <c r="BT1047" i="1"/>
  <c r="BS1047" i="1"/>
  <c r="BR1047" i="1"/>
  <c r="BQ1047" i="1"/>
  <c r="BP1047" i="1"/>
  <c r="BO1047" i="1"/>
  <c r="BN1047" i="1"/>
  <c r="BM1047" i="1"/>
  <c r="BL1047" i="1"/>
  <c r="BK1047" i="1"/>
  <c r="BJ1047" i="1"/>
  <c r="BI1047" i="1"/>
  <c r="BH1047" i="1"/>
  <c r="BG1047" i="1"/>
  <c r="BF1047" i="1"/>
  <c r="BE1047" i="1"/>
  <c r="BD1047" i="1"/>
  <c r="BC1047" i="1"/>
  <c r="BB1047" i="1"/>
  <c r="BA1047" i="1"/>
  <c r="AZ1047" i="1"/>
  <c r="AY1047" i="1"/>
  <c r="AX1047" i="1"/>
  <c r="AW1047" i="1"/>
  <c r="AV1047" i="1"/>
  <c r="AU1047" i="1"/>
  <c r="AT1047" i="1"/>
  <c r="AS1047" i="1"/>
  <c r="AR1047" i="1"/>
  <c r="AQ1047" i="1"/>
  <c r="AP1047" i="1"/>
  <c r="AO1047" i="1"/>
  <c r="AN1047" i="1"/>
  <c r="AM1047" i="1"/>
  <c r="AL1047" i="1"/>
  <c r="AK1047" i="1"/>
  <c r="AJ1047" i="1"/>
  <c r="AI1047" i="1"/>
  <c r="AH1047" i="1"/>
  <c r="AG1047" i="1"/>
  <c r="AF1047" i="1"/>
  <c r="AE1047" i="1"/>
  <c r="AD1047" i="1"/>
  <c r="AC1047" i="1"/>
  <c r="AB1047" i="1"/>
  <c r="AA1047" i="1"/>
  <c r="Z1047" i="1"/>
  <c r="Y1047" i="1"/>
  <c r="X1047" i="1"/>
  <c r="W1047" i="1"/>
  <c r="V1047" i="1"/>
  <c r="U1047" i="1"/>
  <c r="T1047" i="1"/>
  <c r="S1047" i="1"/>
  <c r="Q1047" i="1"/>
  <c r="P1047" i="1"/>
  <c r="O1047" i="1"/>
  <c r="DD1046" i="1"/>
  <c r="DC1046" i="1"/>
  <c r="DB1046" i="1"/>
  <c r="DA1046" i="1"/>
  <c r="CZ1046" i="1"/>
  <c r="CY1046" i="1"/>
  <c r="CX1046" i="1"/>
  <c r="CW1046" i="1"/>
  <c r="CV1046" i="1"/>
  <c r="CU1046" i="1"/>
  <c r="CT1046" i="1"/>
  <c r="CS1046" i="1"/>
  <c r="CR1046" i="1"/>
  <c r="CQ1046" i="1"/>
  <c r="CP1046" i="1"/>
  <c r="CO1046" i="1"/>
  <c r="CN1046" i="1"/>
  <c r="CM1046" i="1"/>
  <c r="CL1046" i="1"/>
  <c r="CK1046" i="1"/>
  <c r="CJ1046" i="1"/>
  <c r="CI1046" i="1"/>
  <c r="CH1046" i="1"/>
  <c r="CG1046" i="1"/>
  <c r="CF1046" i="1"/>
  <c r="CE1046" i="1"/>
  <c r="CD1046" i="1"/>
  <c r="CC1046" i="1"/>
  <c r="CB1046" i="1"/>
  <c r="CA1046" i="1"/>
  <c r="BZ1046" i="1"/>
  <c r="BY1046" i="1"/>
  <c r="BX1046" i="1"/>
  <c r="BW1046" i="1"/>
  <c r="BV1046" i="1"/>
  <c r="BU1046" i="1"/>
  <c r="BT1046" i="1"/>
  <c r="BS1046" i="1"/>
  <c r="BR1046" i="1"/>
  <c r="BQ1046" i="1"/>
  <c r="BP1046" i="1"/>
  <c r="BO1046" i="1"/>
  <c r="BN1046" i="1"/>
  <c r="BM1046" i="1"/>
  <c r="BL1046" i="1"/>
  <c r="BK1046" i="1"/>
  <c r="BJ1046" i="1"/>
  <c r="BI1046" i="1"/>
  <c r="BH1046" i="1"/>
  <c r="BG1046" i="1"/>
  <c r="BF1046" i="1"/>
  <c r="BE1046" i="1"/>
  <c r="BD1046" i="1"/>
  <c r="BC1046" i="1"/>
  <c r="BB1046" i="1"/>
  <c r="BA1046" i="1"/>
  <c r="AZ1046" i="1"/>
  <c r="AY1046" i="1"/>
  <c r="AX1046" i="1"/>
  <c r="AW1046" i="1"/>
  <c r="AV1046" i="1"/>
  <c r="AU1046" i="1"/>
  <c r="AT1046" i="1"/>
  <c r="AS1046" i="1"/>
  <c r="AR1046" i="1"/>
  <c r="AQ1046" i="1"/>
  <c r="AP1046" i="1"/>
  <c r="AO1046" i="1"/>
  <c r="AN1046" i="1"/>
  <c r="AM1046" i="1"/>
  <c r="AL1046" i="1"/>
  <c r="AK1046" i="1"/>
  <c r="AJ1046" i="1"/>
  <c r="AI1046" i="1"/>
  <c r="AH1046" i="1"/>
  <c r="AG1046" i="1"/>
  <c r="AF1046" i="1"/>
  <c r="AE1046" i="1"/>
  <c r="AD1046" i="1"/>
  <c r="AC1046" i="1"/>
  <c r="AB1046" i="1"/>
  <c r="AA1046" i="1"/>
  <c r="Z1046" i="1"/>
  <c r="Y1046" i="1"/>
  <c r="X1046" i="1"/>
  <c r="W1046" i="1"/>
  <c r="V1046" i="1"/>
  <c r="U1046" i="1"/>
  <c r="T1046" i="1"/>
  <c r="S1046" i="1"/>
  <c r="Q1046" i="1"/>
  <c r="P1046" i="1"/>
  <c r="O1046" i="1"/>
  <c r="DD1045" i="1"/>
  <c r="DC1045" i="1"/>
  <c r="DB1045" i="1"/>
  <c r="DA1045" i="1"/>
  <c r="CZ1045" i="1"/>
  <c r="CY1045" i="1"/>
  <c r="CX1045" i="1"/>
  <c r="CW1045" i="1"/>
  <c r="CV1045" i="1"/>
  <c r="CU1045" i="1"/>
  <c r="CT1045" i="1"/>
  <c r="CS1045" i="1"/>
  <c r="CR1045" i="1"/>
  <c r="CQ1045" i="1"/>
  <c r="CP1045" i="1"/>
  <c r="CO1045" i="1"/>
  <c r="CN1045" i="1"/>
  <c r="CM1045" i="1"/>
  <c r="CL1045" i="1"/>
  <c r="CK1045" i="1"/>
  <c r="CJ1045" i="1"/>
  <c r="CI1045" i="1"/>
  <c r="CH1045" i="1"/>
  <c r="CG1045" i="1"/>
  <c r="CF1045" i="1"/>
  <c r="CE1045" i="1"/>
  <c r="CD1045" i="1"/>
  <c r="CC1045" i="1"/>
  <c r="CB1045" i="1"/>
  <c r="CA1045" i="1"/>
  <c r="BZ1045" i="1"/>
  <c r="BY1045" i="1"/>
  <c r="BX1045" i="1"/>
  <c r="BW1045" i="1"/>
  <c r="BV1045" i="1"/>
  <c r="BU1045" i="1"/>
  <c r="BT1045" i="1"/>
  <c r="BS1045" i="1"/>
  <c r="BR1045" i="1"/>
  <c r="BQ1045" i="1"/>
  <c r="BP1045" i="1"/>
  <c r="BO1045" i="1"/>
  <c r="BN1045" i="1"/>
  <c r="BM1045" i="1"/>
  <c r="BL1045" i="1"/>
  <c r="BK1045" i="1"/>
  <c r="BJ1045" i="1"/>
  <c r="BI1045" i="1"/>
  <c r="BH1045" i="1"/>
  <c r="BG1045" i="1"/>
  <c r="BF1045" i="1"/>
  <c r="BE1045" i="1"/>
  <c r="BD1045" i="1"/>
  <c r="BC1045" i="1"/>
  <c r="BB1045" i="1"/>
  <c r="BA1045" i="1"/>
  <c r="AZ1045" i="1"/>
  <c r="AY1045" i="1"/>
  <c r="AX1045" i="1"/>
  <c r="AW1045" i="1"/>
  <c r="AV1045" i="1"/>
  <c r="AU1045" i="1"/>
  <c r="AT1045" i="1"/>
  <c r="AS1045" i="1"/>
  <c r="AR1045" i="1"/>
  <c r="AQ1045" i="1"/>
  <c r="AP1045" i="1"/>
  <c r="AO1045" i="1"/>
  <c r="AN1045" i="1"/>
  <c r="AM1045" i="1"/>
  <c r="AL1045" i="1"/>
  <c r="AK1045" i="1"/>
  <c r="AJ1045" i="1"/>
  <c r="AI1045" i="1"/>
  <c r="AH1045" i="1"/>
  <c r="AG1045" i="1"/>
  <c r="AF1045" i="1"/>
  <c r="AE1045" i="1"/>
  <c r="AD1045" i="1"/>
  <c r="AC1045" i="1"/>
  <c r="AB1045" i="1"/>
  <c r="AA1045" i="1"/>
  <c r="Z1045" i="1"/>
  <c r="Y1045" i="1"/>
  <c r="X1045" i="1"/>
  <c r="W1045" i="1"/>
  <c r="V1045" i="1"/>
  <c r="U1045" i="1"/>
  <c r="T1045" i="1"/>
  <c r="S1045" i="1"/>
  <c r="Q1045" i="1"/>
  <c r="P1045" i="1"/>
  <c r="O1045" i="1"/>
  <c r="DD1044" i="1"/>
  <c r="DC1044" i="1"/>
  <c r="DB1044" i="1"/>
  <c r="DA1044" i="1"/>
  <c r="CZ1044" i="1"/>
  <c r="CY1044" i="1"/>
  <c r="CX1044" i="1"/>
  <c r="CW1044" i="1"/>
  <c r="CV1044" i="1"/>
  <c r="CU1044" i="1"/>
  <c r="CT1044" i="1"/>
  <c r="CS1044" i="1"/>
  <c r="CR1044" i="1"/>
  <c r="CQ1044" i="1"/>
  <c r="CP1044" i="1"/>
  <c r="CO1044" i="1"/>
  <c r="CN1044" i="1"/>
  <c r="CM1044" i="1"/>
  <c r="CL1044" i="1"/>
  <c r="CK1044" i="1"/>
  <c r="CJ1044" i="1"/>
  <c r="CI1044" i="1"/>
  <c r="CH1044" i="1"/>
  <c r="CG1044" i="1"/>
  <c r="CF1044" i="1"/>
  <c r="CE1044" i="1"/>
  <c r="CD1044" i="1"/>
  <c r="CC1044" i="1"/>
  <c r="CB1044" i="1"/>
  <c r="CA1044" i="1"/>
  <c r="BZ1044" i="1"/>
  <c r="BY1044" i="1"/>
  <c r="BX1044" i="1"/>
  <c r="BW1044" i="1"/>
  <c r="BV1044" i="1"/>
  <c r="BU1044" i="1"/>
  <c r="BT1044" i="1"/>
  <c r="BS1044" i="1"/>
  <c r="BR1044" i="1"/>
  <c r="BQ1044" i="1"/>
  <c r="BP1044" i="1"/>
  <c r="BO1044" i="1"/>
  <c r="BN1044" i="1"/>
  <c r="BM1044" i="1"/>
  <c r="BL1044" i="1"/>
  <c r="BK1044" i="1"/>
  <c r="BJ1044" i="1"/>
  <c r="BI1044" i="1"/>
  <c r="BH1044" i="1"/>
  <c r="BG1044" i="1"/>
  <c r="BF1044" i="1"/>
  <c r="BE1044" i="1"/>
  <c r="BD1044" i="1"/>
  <c r="BC1044" i="1"/>
  <c r="BB1044" i="1"/>
  <c r="BA1044" i="1"/>
  <c r="AZ1044" i="1"/>
  <c r="AY1044" i="1"/>
  <c r="AX1044" i="1"/>
  <c r="AW1044" i="1"/>
  <c r="AV1044" i="1"/>
  <c r="AU1044" i="1"/>
  <c r="AT1044" i="1"/>
  <c r="AS1044" i="1"/>
  <c r="AR1044" i="1"/>
  <c r="AQ1044" i="1"/>
  <c r="AP1044" i="1"/>
  <c r="AO1044" i="1"/>
  <c r="AN1044" i="1"/>
  <c r="AM1044" i="1"/>
  <c r="AL1044" i="1"/>
  <c r="AK1044" i="1"/>
  <c r="AJ1044" i="1"/>
  <c r="AI1044" i="1"/>
  <c r="AH1044" i="1"/>
  <c r="AG1044" i="1"/>
  <c r="AF1044" i="1"/>
  <c r="AE1044" i="1"/>
  <c r="AD1044" i="1"/>
  <c r="AC1044" i="1"/>
  <c r="AB1044" i="1"/>
  <c r="AA1044" i="1"/>
  <c r="Z1044" i="1"/>
  <c r="Y1044" i="1"/>
  <c r="X1044" i="1"/>
  <c r="W1044" i="1"/>
  <c r="V1044" i="1"/>
  <c r="U1044" i="1"/>
  <c r="T1044" i="1"/>
  <c r="S1044" i="1"/>
  <c r="Q1044" i="1"/>
  <c r="P1044" i="1"/>
  <c r="O1044" i="1"/>
  <c r="DD1043" i="1"/>
  <c r="DC1043" i="1"/>
  <c r="DB1043" i="1"/>
  <c r="DA1043" i="1"/>
  <c r="CZ1043" i="1"/>
  <c r="CY1043" i="1"/>
  <c r="CX1043" i="1"/>
  <c r="CW1043" i="1"/>
  <c r="CV1043" i="1"/>
  <c r="CU1043" i="1"/>
  <c r="CT1043" i="1"/>
  <c r="CS1043" i="1"/>
  <c r="CR1043" i="1"/>
  <c r="CQ1043" i="1"/>
  <c r="CP1043" i="1"/>
  <c r="CO1043" i="1"/>
  <c r="CN1043" i="1"/>
  <c r="CM1043" i="1"/>
  <c r="CL1043" i="1"/>
  <c r="CK1043" i="1"/>
  <c r="CJ1043" i="1"/>
  <c r="CI1043" i="1"/>
  <c r="CH1043" i="1"/>
  <c r="CG1043" i="1"/>
  <c r="CF1043" i="1"/>
  <c r="CE1043" i="1"/>
  <c r="CD1043" i="1"/>
  <c r="CC1043" i="1"/>
  <c r="CB1043" i="1"/>
  <c r="CA1043" i="1"/>
  <c r="BZ1043" i="1"/>
  <c r="BY1043" i="1"/>
  <c r="BX1043" i="1"/>
  <c r="BW1043" i="1"/>
  <c r="BV1043" i="1"/>
  <c r="BU1043" i="1"/>
  <c r="BT1043" i="1"/>
  <c r="BS1043" i="1"/>
  <c r="BR1043" i="1"/>
  <c r="BQ1043" i="1"/>
  <c r="BP1043" i="1"/>
  <c r="BO1043" i="1"/>
  <c r="BN1043" i="1"/>
  <c r="BM1043" i="1"/>
  <c r="BL1043" i="1"/>
  <c r="BK1043" i="1"/>
  <c r="BJ1043" i="1"/>
  <c r="BI1043" i="1"/>
  <c r="BH1043" i="1"/>
  <c r="BG1043" i="1"/>
  <c r="BF1043" i="1"/>
  <c r="BE1043" i="1"/>
  <c r="BD1043" i="1"/>
  <c r="BC1043" i="1"/>
  <c r="BB1043" i="1"/>
  <c r="BA1043" i="1"/>
  <c r="AZ1043" i="1"/>
  <c r="AY1043" i="1"/>
  <c r="AX1043" i="1"/>
  <c r="AW1043" i="1"/>
  <c r="AV1043" i="1"/>
  <c r="AU1043" i="1"/>
  <c r="AT1043" i="1"/>
  <c r="AS1043" i="1"/>
  <c r="AR1043" i="1"/>
  <c r="AQ1043" i="1"/>
  <c r="AP1043" i="1"/>
  <c r="AO1043" i="1"/>
  <c r="AN1043" i="1"/>
  <c r="AM1043" i="1"/>
  <c r="AL1043" i="1"/>
  <c r="AK1043" i="1"/>
  <c r="AJ1043" i="1"/>
  <c r="AI1043" i="1"/>
  <c r="AH1043" i="1"/>
  <c r="AG1043" i="1"/>
  <c r="AF1043" i="1"/>
  <c r="AE1043" i="1"/>
  <c r="AD1043" i="1"/>
  <c r="AC1043" i="1"/>
  <c r="AB1043" i="1"/>
  <c r="AA1043" i="1"/>
  <c r="Z1043" i="1"/>
  <c r="Y1043" i="1"/>
  <c r="X1043" i="1"/>
  <c r="W1043" i="1"/>
  <c r="V1043" i="1"/>
  <c r="U1043" i="1"/>
  <c r="T1043" i="1"/>
  <c r="S1043" i="1"/>
  <c r="Q1043" i="1"/>
  <c r="P1043" i="1"/>
  <c r="O1043" i="1"/>
  <c r="DD1042" i="1"/>
  <c r="DC1042" i="1"/>
  <c r="DB1042" i="1"/>
  <c r="DA1042" i="1"/>
  <c r="CZ1042" i="1"/>
  <c r="CY1042" i="1"/>
  <c r="CX1042" i="1"/>
  <c r="CW1042" i="1"/>
  <c r="CV1042" i="1"/>
  <c r="CU1042" i="1"/>
  <c r="CT1042" i="1"/>
  <c r="CS1042" i="1"/>
  <c r="CR1042" i="1"/>
  <c r="CQ1042" i="1"/>
  <c r="CP1042" i="1"/>
  <c r="CO1042" i="1"/>
  <c r="CN1042" i="1"/>
  <c r="CM1042" i="1"/>
  <c r="CL1042" i="1"/>
  <c r="CK1042" i="1"/>
  <c r="CJ1042" i="1"/>
  <c r="CI1042" i="1"/>
  <c r="CH1042" i="1"/>
  <c r="CG1042" i="1"/>
  <c r="CF1042" i="1"/>
  <c r="CE1042" i="1"/>
  <c r="CD1042" i="1"/>
  <c r="CC1042" i="1"/>
  <c r="CB1042" i="1"/>
  <c r="CA1042" i="1"/>
  <c r="BZ1042" i="1"/>
  <c r="BY1042" i="1"/>
  <c r="BX1042" i="1"/>
  <c r="BW1042" i="1"/>
  <c r="BV1042" i="1"/>
  <c r="BU1042" i="1"/>
  <c r="BT1042" i="1"/>
  <c r="BS1042" i="1"/>
  <c r="BR1042" i="1"/>
  <c r="BQ1042" i="1"/>
  <c r="BP1042" i="1"/>
  <c r="BO1042" i="1"/>
  <c r="BN1042" i="1"/>
  <c r="BM1042" i="1"/>
  <c r="BL1042" i="1"/>
  <c r="BK1042" i="1"/>
  <c r="BJ1042" i="1"/>
  <c r="BI1042" i="1"/>
  <c r="BH1042" i="1"/>
  <c r="BG1042" i="1"/>
  <c r="BF1042" i="1"/>
  <c r="BE1042" i="1"/>
  <c r="BD1042" i="1"/>
  <c r="BC1042" i="1"/>
  <c r="BB1042" i="1"/>
  <c r="BA1042" i="1"/>
  <c r="AZ1042" i="1"/>
  <c r="AY1042" i="1"/>
  <c r="AX1042" i="1"/>
  <c r="AW1042" i="1"/>
  <c r="AV1042" i="1"/>
  <c r="AU1042" i="1"/>
  <c r="AT1042" i="1"/>
  <c r="AS1042" i="1"/>
  <c r="AR1042" i="1"/>
  <c r="AQ1042" i="1"/>
  <c r="AP1042" i="1"/>
  <c r="AO1042" i="1"/>
  <c r="AN1042" i="1"/>
  <c r="AM1042" i="1"/>
  <c r="AL1042" i="1"/>
  <c r="AK1042" i="1"/>
  <c r="AJ1042" i="1"/>
  <c r="AI1042" i="1"/>
  <c r="AH1042" i="1"/>
  <c r="AG1042" i="1"/>
  <c r="AF1042" i="1"/>
  <c r="AE1042" i="1"/>
  <c r="AD1042" i="1"/>
  <c r="AC1042" i="1"/>
  <c r="AB1042" i="1"/>
  <c r="AA1042" i="1"/>
  <c r="Z1042" i="1"/>
  <c r="Y1042" i="1"/>
  <c r="X1042" i="1"/>
  <c r="W1042" i="1"/>
  <c r="V1042" i="1"/>
  <c r="U1042" i="1"/>
  <c r="T1042" i="1"/>
  <c r="S1042" i="1"/>
  <c r="Q1042" i="1"/>
  <c r="P1042" i="1"/>
  <c r="O1042" i="1"/>
  <c r="DD1041" i="1"/>
  <c r="DC1041" i="1"/>
  <c r="DB1041" i="1"/>
  <c r="DA1041" i="1"/>
  <c r="CZ1041" i="1"/>
  <c r="CY1041" i="1"/>
  <c r="CX1041" i="1"/>
  <c r="CW1041" i="1"/>
  <c r="CV1041" i="1"/>
  <c r="CU1041" i="1"/>
  <c r="CT1041" i="1"/>
  <c r="CS1041" i="1"/>
  <c r="CR1041" i="1"/>
  <c r="CQ1041" i="1"/>
  <c r="CP1041" i="1"/>
  <c r="CO1041" i="1"/>
  <c r="CN1041" i="1"/>
  <c r="CM1041" i="1"/>
  <c r="CL1041" i="1"/>
  <c r="CK1041" i="1"/>
  <c r="CJ1041" i="1"/>
  <c r="CI1041" i="1"/>
  <c r="CH1041" i="1"/>
  <c r="CG1041" i="1"/>
  <c r="CF1041" i="1"/>
  <c r="CE1041" i="1"/>
  <c r="CD1041" i="1"/>
  <c r="CC1041" i="1"/>
  <c r="CB1041" i="1"/>
  <c r="CA1041" i="1"/>
  <c r="BZ1041" i="1"/>
  <c r="BY1041" i="1"/>
  <c r="BX1041" i="1"/>
  <c r="BW1041" i="1"/>
  <c r="BV1041" i="1"/>
  <c r="BU1041" i="1"/>
  <c r="BT1041" i="1"/>
  <c r="BS1041" i="1"/>
  <c r="BR1041" i="1"/>
  <c r="BQ1041" i="1"/>
  <c r="BP1041" i="1"/>
  <c r="BO1041" i="1"/>
  <c r="BN1041" i="1"/>
  <c r="BM1041" i="1"/>
  <c r="BL1041" i="1"/>
  <c r="BK1041" i="1"/>
  <c r="BJ1041" i="1"/>
  <c r="BI1041" i="1"/>
  <c r="BH1041" i="1"/>
  <c r="BG1041" i="1"/>
  <c r="BF1041" i="1"/>
  <c r="BE1041" i="1"/>
  <c r="BD1041" i="1"/>
  <c r="BC1041" i="1"/>
  <c r="BB1041" i="1"/>
  <c r="BA1041" i="1"/>
  <c r="AZ1041" i="1"/>
  <c r="AY1041" i="1"/>
  <c r="AX1041" i="1"/>
  <c r="AW1041" i="1"/>
  <c r="AV1041" i="1"/>
  <c r="AU1041" i="1"/>
  <c r="AT1041" i="1"/>
  <c r="AS1041" i="1"/>
  <c r="AR1041" i="1"/>
  <c r="AQ1041" i="1"/>
  <c r="AP1041" i="1"/>
  <c r="AO1041" i="1"/>
  <c r="AN1041" i="1"/>
  <c r="AM1041" i="1"/>
  <c r="AL1041" i="1"/>
  <c r="AK1041" i="1"/>
  <c r="AJ1041" i="1"/>
  <c r="AI1041" i="1"/>
  <c r="AH1041" i="1"/>
  <c r="AG1041" i="1"/>
  <c r="AF1041" i="1"/>
  <c r="AE1041" i="1"/>
  <c r="AD1041" i="1"/>
  <c r="AC1041" i="1"/>
  <c r="AB1041" i="1"/>
  <c r="AA1041" i="1"/>
  <c r="Z1041" i="1"/>
  <c r="Y1041" i="1"/>
  <c r="X1041" i="1"/>
  <c r="W1041" i="1"/>
  <c r="V1041" i="1"/>
  <c r="U1041" i="1"/>
  <c r="T1041" i="1"/>
  <c r="S1041" i="1"/>
  <c r="Q1041" i="1"/>
  <c r="P1041" i="1"/>
  <c r="O1041" i="1"/>
  <c r="DD1038" i="1"/>
  <c r="DC1038" i="1"/>
  <c r="DB1038" i="1"/>
  <c r="DA1038" i="1"/>
  <c r="CZ1038" i="1"/>
  <c r="CY1038" i="1"/>
  <c r="CX1038" i="1"/>
  <c r="CW1038" i="1"/>
  <c r="CV1038" i="1"/>
  <c r="CU1038" i="1"/>
  <c r="CT1038" i="1"/>
  <c r="CS1038" i="1"/>
  <c r="CR1038" i="1"/>
  <c r="CQ1038" i="1"/>
  <c r="CP1038" i="1"/>
  <c r="CO1038" i="1"/>
  <c r="CN1038" i="1"/>
  <c r="CM1038" i="1"/>
  <c r="CL1038" i="1"/>
  <c r="CK1038" i="1"/>
  <c r="CJ1038" i="1"/>
  <c r="CI1038" i="1"/>
  <c r="CH1038" i="1"/>
  <c r="CG1038" i="1"/>
  <c r="CF1038" i="1"/>
  <c r="CE1038" i="1"/>
  <c r="CD1038" i="1"/>
  <c r="CC1038" i="1"/>
  <c r="CB1038" i="1"/>
  <c r="CA1038" i="1"/>
  <c r="BZ1038" i="1"/>
  <c r="BY1038" i="1"/>
  <c r="BX1038" i="1"/>
  <c r="BW1038" i="1"/>
  <c r="BV1038" i="1"/>
  <c r="BU1038" i="1"/>
  <c r="BT1038" i="1"/>
  <c r="BS1038" i="1"/>
  <c r="BR1038" i="1"/>
  <c r="BQ1038" i="1"/>
  <c r="BP1038" i="1"/>
  <c r="BO1038" i="1"/>
  <c r="BN1038" i="1"/>
  <c r="BM1038" i="1"/>
  <c r="BL1038" i="1"/>
  <c r="BK1038" i="1"/>
  <c r="BJ1038" i="1"/>
  <c r="BI1038" i="1"/>
  <c r="BH1038" i="1"/>
  <c r="BG1038" i="1"/>
  <c r="BF1038" i="1"/>
  <c r="BE1038" i="1"/>
  <c r="BD1038" i="1"/>
  <c r="BC1038" i="1"/>
  <c r="BB1038" i="1"/>
  <c r="BA1038" i="1"/>
  <c r="AZ1038" i="1"/>
  <c r="AY1038" i="1"/>
  <c r="AX1038" i="1"/>
  <c r="AW1038" i="1"/>
  <c r="AV1038" i="1"/>
  <c r="AU1038" i="1"/>
  <c r="AT1038" i="1"/>
  <c r="AS1038" i="1"/>
  <c r="AR1038" i="1"/>
  <c r="AQ1038" i="1"/>
  <c r="AP1038" i="1"/>
  <c r="AO1038" i="1"/>
  <c r="AN1038" i="1"/>
  <c r="AM1038" i="1"/>
  <c r="AL1038" i="1"/>
  <c r="AK1038" i="1"/>
  <c r="AJ1038" i="1"/>
  <c r="AI1038" i="1"/>
  <c r="AH1038" i="1"/>
  <c r="AG1038" i="1"/>
  <c r="AF1038" i="1"/>
  <c r="AE1038" i="1"/>
  <c r="AD1038" i="1"/>
  <c r="AC1038" i="1"/>
  <c r="AB1038" i="1"/>
  <c r="AA1038" i="1"/>
  <c r="Z1038" i="1"/>
  <c r="Y1038" i="1"/>
  <c r="X1038" i="1"/>
  <c r="W1038" i="1"/>
  <c r="V1038" i="1"/>
  <c r="U1038" i="1"/>
  <c r="T1038" i="1"/>
  <c r="S1038" i="1"/>
  <c r="Q1038" i="1"/>
  <c r="P1038" i="1"/>
  <c r="O1038" i="1"/>
  <c r="DD1036" i="1"/>
  <c r="DC1036" i="1"/>
  <c r="DB1036" i="1"/>
  <c r="DA1036" i="1"/>
  <c r="CZ1036" i="1"/>
  <c r="CY1036" i="1"/>
  <c r="CX1036" i="1"/>
  <c r="CW1036" i="1"/>
  <c r="CV1036" i="1"/>
  <c r="CU1036" i="1"/>
  <c r="CT1036" i="1"/>
  <c r="CS1036" i="1"/>
  <c r="CR1036" i="1"/>
  <c r="CQ1036" i="1"/>
  <c r="CP1036" i="1"/>
  <c r="CO1036" i="1"/>
  <c r="CN1036" i="1"/>
  <c r="CM1036" i="1"/>
  <c r="CL1036" i="1"/>
  <c r="CK1036" i="1"/>
  <c r="CJ1036" i="1"/>
  <c r="CI1036" i="1"/>
  <c r="CH1036" i="1"/>
  <c r="CG1036" i="1"/>
  <c r="CF1036" i="1"/>
  <c r="CE1036" i="1"/>
  <c r="CD1036" i="1"/>
  <c r="CC1036" i="1"/>
  <c r="CB1036" i="1"/>
  <c r="CA1036" i="1"/>
  <c r="BZ1036" i="1"/>
  <c r="BY1036" i="1"/>
  <c r="BX1036" i="1"/>
  <c r="BW1036" i="1"/>
  <c r="BV1036" i="1"/>
  <c r="BU1036" i="1"/>
  <c r="BT1036" i="1"/>
  <c r="BS1036" i="1"/>
  <c r="BR1036" i="1"/>
  <c r="BQ1036" i="1"/>
  <c r="BP1036" i="1"/>
  <c r="BO1036" i="1"/>
  <c r="BN1036" i="1"/>
  <c r="BM1036" i="1"/>
  <c r="BL1036" i="1"/>
  <c r="BK1036" i="1"/>
  <c r="BJ1036" i="1"/>
  <c r="BI1036" i="1"/>
  <c r="BH1036" i="1"/>
  <c r="BG1036" i="1"/>
  <c r="BF1036" i="1"/>
  <c r="BE1036" i="1"/>
  <c r="BD1036" i="1"/>
  <c r="BC1036" i="1"/>
  <c r="BB1036" i="1"/>
  <c r="BA1036" i="1"/>
  <c r="AZ1036" i="1"/>
  <c r="AY1036" i="1"/>
  <c r="AX1036" i="1"/>
  <c r="AW1036" i="1"/>
  <c r="AV1036" i="1"/>
  <c r="AU1036" i="1"/>
  <c r="AT1036" i="1"/>
  <c r="AS1036" i="1"/>
  <c r="AR1036" i="1"/>
  <c r="AQ1036" i="1"/>
  <c r="AP1036" i="1"/>
  <c r="AO1036" i="1"/>
  <c r="AN1036" i="1"/>
  <c r="AM1036" i="1"/>
  <c r="AL1036" i="1"/>
  <c r="AK1036" i="1"/>
  <c r="AJ1036" i="1"/>
  <c r="AI1036" i="1"/>
  <c r="AH1036" i="1"/>
  <c r="AG1036" i="1"/>
  <c r="AF1036" i="1"/>
  <c r="AE1036" i="1"/>
  <c r="AD1036" i="1"/>
  <c r="AC1036" i="1"/>
  <c r="AB1036" i="1"/>
  <c r="AA1036" i="1"/>
  <c r="Z1036" i="1"/>
  <c r="Y1036" i="1"/>
  <c r="X1036" i="1"/>
  <c r="W1036" i="1"/>
  <c r="V1036" i="1"/>
  <c r="U1036" i="1"/>
  <c r="T1036" i="1"/>
  <c r="S1036" i="1"/>
  <c r="Q1036" i="1"/>
  <c r="P1036" i="1"/>
  <c r="O1036" i="1"/>
  <c r="DD1035" i="1"/>
  <c r="DC1035" i="1"/>
  <c r="DB1035" i="1"/>
  <c r="DA1035" i="1"/>
  <c r="CZ1035" i="1"/>
  <c r="CY1035" i="1"/>
  <c r="CX1035" i="1"/>
  <c r="CW1035" i="1"/>
  <c r="CV1035" i="1"/>
  <c r="CU1035" i="1"/>
  <c r="CT1035" i="1"/>
  <c r="CS1035" i="1"/>
  <c r="CR1035" i="1"/>
  <c r="CQ1035" i="1"/>
  <c r="CP1035" i="1"/>
  <c r="CO1035" i="1"/>
  <c r="CN1035" i="1"/>
  <c r="CM1035" i="1"/>
  <c r="CL1035" i="1"/>
  <c r="CK1035" i="1"/>
  <c r="CJ1035" i="1"/>
  <c r="CI1035" i="1"/>
  <c r="CH1035" i="1"/>
  <c r="CG1035" i="1"/>
  <c r="CF1035" i="1"/>
  <c r="CE1035" i="1"/>
  <c r="CD1035" i="1"/>
  <c r="CC1035" i="1"/>
  <c r="CB1035" i="1"/>
  <c r="CA1035" i="1"/>
  <c r="BZ1035" i="1"/>
  <c r="BY1035" i="1"/>
  <c r="BX1035" i="1"/>
  <c r="BW1035" i="1"/>
  <c r="BV1035" i="1"/>
  <c r="BU1035" i="1"/>
  <c r="BT1035" i="1"/>
  <c r="BS1035" i="1"/>
  <c r="BR1035" i="1"/>
  <c r="BQ1035" i="1"/>
  <c r="BP1035" i="1"/>
  <c r="BO1035" i="1"/>
  <c r="BN1035" i="1"/>
  <c r="BM1035" i="1"/>
  <c r="BL1035" i="1"/>
  <c r="BK1035" i="1"/>
  <c r="BJ1035" i="1"/>
  <c r="BI1035" i="1"/>
  <c r="BH1035" i="1"/>
  <c r="BG1035" i="1"/>
  <c r="BF1035" i="1"/>
  <c r="BE1035" i="1"/>
  <c r="BD1035" i="1"/>
  <c r="BC1035" i="1"/>
  <c r="BB1035" i="1"/>
  <c r="BA1035" i="1"/>
  <c r="AZ1035" i="1"/>
  <c r="AY1035" i="1"/>
  <c r="AX1035" i="1"/>
  <c r="AW1035" i="1"/>
  <c r="AV1035" i="1"/>
  <c r="AU1035" i="1"/>
  <c r="AT1035" i="1"/>
  <c r="AS1035" i="1"/>
  <c r="AR1035" i="1"/>
  <c r="AQ1035" i="1"/>
  <c r="AP1035" i="1"/>
  <c r="AO1035" i="1"/>
  <c r="AN1035" i="1"/>
  <c r="AM1035" i="1"/>
  <c r="AL1035" i="1"/>
  <c r="AK1035" i="1"/>
  <c r="AJ1035" i="1"/>
  <c r="AI1035" i="1"/>
  <c r="AH1035" i="1"/>
  <c r="AG1035" i="1"/>
  <c r="AF1035" i="1"/>
  <c r="AE1035" i="1"/>
  <c r="AD1035" i="1"/>
  <c r="AC1035" i="1"/>
  <c r="AB1035" i="1"/>
  <c r="AA1035" i="1"/>
  <c r="Z1035" i="1"/>
  <c r="Y1035" i="1"/>
  <c r="X1035" i="1"/>
  <c r="W1035" i="1"/>
  <c r="V1035" i="1"/>
  <c r="U1035" i="1"/>
  <c r="T1035" i="1"/>
  <c r="S1035" i="1"/>
  <c r="Q1035" i="1"/>
  <c r="P1035" i="1"/>
  <c r="O1035" i="1"/>
  <c r="DD1040" i="1"/>
  <c r="DC1040" i="1"/>
  <c r="DB1040" i="1"/>
  <c r="DA1040" i="1"/>
  <c r="CZ1040" i="1"/>
  <c r="CY1040" i="1"/>
  <c r="CX1040" i="1"/>
  <c r="CW1040" i="1"/>
  <c r="CV1040" i="1"/>
  <c r="CU1040" i="1"/>
  <c r="CT1040" i="1"/>
  <c r="CS1040" i="1"/>
  <c r="CR1040" i="1"/>
  <c r="CQ1040" i="1"/>
  <c r="CP1040" i="1"/>
  <c r="CO1040" i="1"/>
  <c r="CN1040" i="1"/>
  <c r="CM1040" i="1"/>
  <c r="CL1040" i="1"/>
  <c r="CK1040" i="1"/>
  <c r="CJ1040" i="1"/>
  <c r="CI1040" i="1"/>
  <c r="CH1040" i="1"/>
  <c r="CG1040" i="1"/>
  <c r="CF1040" i="1"/>
  <c r="CE1040" i="1"/>
  <c r="CD1040" i="1"/>
  <c r="CC1040" i="1"/>
  <c r="CB1040" i="1"/>
  <c r="CA1040" i="1"/>
  <c r="BZ1040" i="1"/>
  <c r="BY1040" i="1"/>
  <c r="BX1040" i="1"/>
  <c r="BW1040" i="1"/>
  <c r="BV1040" i="1"/>
  <c r="BU1040" i="1"/>
  <c r="BT1040" i="1"/>
  <c r="BS1040" i="1"/>
  <c r="BR1040" i="1"/>
  <c r="BQ1040" i="1"/>
  <c r="BP1040" i="1"/>
  <c r="BO1040" i="1"/>
  <c r="BN1040" i="1"/>
  <c r="BM1040" i="1"/>
  <c r="BL1040" i="1"/>
  <c r="BK1040" i="1"/>
  <c r="BJ1040" i="1"/>
  <c r="BI1040" i="1"/>
  <c r="BH1040" i="1"/>
  <c r="BG1040" i="1"/>
  <c r="BF1040" i="1"/>
  <c r="BE1040" i="1"/>
  <c r="BD1040" i="1"/>
  <c r="BC1040" i="1"/>
  <c r="BB1040" i="1"/>
  <c r="BA1040" i="1"/>
  <c r="AZ1040" i="1"/>
  <c r="AY1040" i="1"/>
  <c r="AX1040" i="1"/>
  <c r="AW1040" i="1"/>
  <c r="AV1040" i="1"/>
  <c r="AU1040" i="1"/>
  <c r="AT1040" i="1"/>
  <c r="AS1040" i="1"/>
  <c r="AR1040" i="1"/>
  <c r="AQ1040" i="1"/>
  <c r="AP1040" i="1"/>
  <c r="AO1040" i="1"/>
  <c r="AN1040" i="1"/>
  <c r="AM1040" i="1"/>
  <c r="AL1040" i="1"/>
  <c r="AK1040" i="1"/>
  <c r="AJ1040" i="1"/>
  <c r="AI1040" i="1"/>
  <c r="AH1040" i="1"/>
  <c r="AG1040" i="1"/>
  <c r="AF1040" i="1"/>
  <c r="AE1040" i="1"/>
  <c r="AD1040" i="1"/>
  <c r="AC1040" i="1"/>
  <c r="AB1040" i="1"/>
  <c r="AA1040" i="1"/>
  <c r="Z1040" i="1"/>
  <c r="Y1040" i="1"/>
  <c r="X1040" i="1"/>
  <c r="W1040" i="1"/>
  <c r="V1040" i="1"/>
  <c r="U1040" i="1"/>
  <c r="T1040" i="1"/>
  <c r="S1040" i="1"/>
  <c r="Q1040" i="1"/>
  <c r="P1040" i="1"/>
  <c r="O1040" i="1"/>
  <c r="DD1039" i="1"/>
  <c r="DC1039" i="1"/>
  <c r="DB1039" i="1"/>
  <c r="DA1039" i="1"/>
  <c r="CZ1039" i="1"/>
  <c r="CY1039" i="1"/>
  <c r="CX1039" i="1"/>
  <c r="CW1039" i="1"/>
  <c r="CV1039" i="1"/>
  <c r="CU1039" i="1"/>
  <c r="CT1039" i="1"/>
  <c r="CS1039" i="1"/>
  <c r="CR1039" i="1"/>
  <c r="CQ1039" i="1"/>
  <c r="CP1039" i="1"/>
  <c r="CO1039" i="1"/>
  <c r="CN1039" i="1"/>
  <c r="CM1039" i="1"/>
  <c r="CL1039" i="1"/>
  <c r="CK1039" i="1"/>
  <c r="CJ1039" i="1"/>
  <c r="CI1039" i="1"/>
  <c r="CH1039" i="1"/>
  <c r="CG1039" i="1"/>
  <c r="CF1039" i="1"/>
  <c r="CE1039" i="1"/>
  <c r="CD1039" i="1"/>
  <c r="CC1039" i="1"/>
  <c r="CB1039" i="1"/>
  <c r="CA1039" i="1"/>
  <c r="BZ1039" i="1"/>
  <c r="BY1039" i="1"/>
  <c r="BX1039" i="1"/>
  <c r="BW1039" i="1"/>
  <c r="BV1039" i="1"/>
  <c r="BU1039" i="1"/>
  <c r="BT1039" i="1"/>
  <c r="BS1039" i="1"/>
  <c r="BR1039" i="1"/>
  <c r="BQ1039" i="1"/>
  <c r="BP1039" i="1"/>
  <c r="BO1039" i="1"/>
  <c r="BN1039" i="1"/>
  <c r="BM1039" i="1"/>
  <c r="BL1039" i="1"/>
  <c r="BK1039" i="1"/>
  <c r="BJ1039" i="1"/>
  <c r="BI1039" i="1"/>
  <c r="BH1039" i="1"/>
  <c r="BG1039" i="1"/>
  <c r="BF1039" i="1"/>
  <c r="BE1039" i="1"/>
  <c r="BD1039" i="1"/>
  <c r="BC1039" i="1"/>
  <c r="BB1039" i="1"/>
  <c r="BA1039" i="1"/>
  <c r="AZ1039" i="1"/>
  <c r="AY1039" i="1"/>
  <c r="AX1039" i="1"/>
  <c r="AW1039" i="1"/>
  <c r="AV1039" i="1"/>
  <c r="AU1039" i="1"/>
  <c r="AT1039" i="1"/>
  <c r="AS1039" i="1"/>
  <c r="AR1039" i="1"/>
  <c r="AQ1039" i="1"/>
  <c r="AP1039" i="1"/>
  <c r="AO1039" i="1"/>
  <c r="AN1039" i="1"/>
  <c r="AM1039" i="1"/>
  <c r="AL1039" i="1"/>
  <c r="AK1039" i="1"/>
  <c r="AJ1039" i="1"/>
  <c r="AI1039" i="1"/>
  <c r="AH1039" i="1"/>
  <c r="AG1039" i="1"/>
  <c r="AF1039" i="1"/>
  <c r="AE1039" i="1"/>
  <c r="AD1039" i="1"/>
  <c r="AC1039" i="1"/>
  <c r="AB1039" i="1"/>
  <c r="AA1039" i="1"/>
  <c r="Z1039" i="1"/>
  <c r="Y1039" i="1"/>
  <c r="X1039" i="1"/>
  <c r="W1039" i="1"/>
  <c r="V1039" i="1"/>
  <c r="U1039" i="1"/>
  <c r="T1039" i="1"/>
  <c r="S1039" i="1"/>
  <c r="Q1039" i="1"/>
  <c r="P1039" i="1"/>
  <c r="O1039" i="1"/>
  <c r="DD1034" i="1"/>
  <c r="DC1034" i="1"/>
  <c r="DB1034" i="1"/>
  <c r="DA1034" i="1"/>
  <c r="CZ1034" i="1"/>
  <c r="CY1034" i="1"/>
  <c r="CX1034" i="1"/>
  <c r="CW1034" i="1"/>
  <c r="CV1034" i="1"/>
  <c r="CU1034" i="1"/>
  <c r="CT1034" i="1"/>
  <c r="CS1034" i="1"/>
  <c r="CR1034" i="1"/>
  <c r="CQ1034" i="1"/>
  <c r="CP1034" i="1"/>
  <c r="CO1034" i="1"/>
  <c r="CN1034" i="1"/>
  <c r="CM1034" i="1"/>
  <c r="CL1034" i="1"/>
  <c r="CK1034" i="1"/>
  <c r="CJ1034" i="1"/>
  <c r="CI1034" i="1"/>
  <c r="CH1034" i="1"/>
  <c r="CG1034" i="1"/>
  <c r="CF1034" i="1"/>
  <c r="CE1034" i="1"/>
  <c r="CD1034" i="1"/>
  <c r="CC1034" i="1"/>
  <c r="CB1034" i="1"/>
  <c r="CA1034" i="1"/>
  <c r="BZ1034" i="1"/>
  <c r="BY1034" i="1"/>
  <c r="BX1034" i="1"/>
  <c r="BW1034" i="1"/>
  <c r="BV1034" i="1"/>
  <c r="BU1034" i="1"/>
  <c r="BT1034" i="1"/>
  <c r="BS1034" i="1"/>
  <c r="BR1034" i="1"/>
  <c r="BQ1034" i="1"/>
  <c r="BP1034" i="1"/>
  <c r="BO1034" i="1"/>
  <c r="BN1034" i="1"/>
  <c r="BM1034" i="1"/>
  <c r="BL1034" i="1"/>
  <c r="BK1034" i="1"/>
  <c r="BJ1034" i="1"/>
  <c r="BI1034" i="1"/>
  <c r="BH1034" i="1"/>
  <c r="BG1034" i="1"/>
  <c r="BF1034" i="1"/>
  <c r="BE1034" i="1"/>
  <c r="BD1034" i="1"/>
  <c r="BC1034" i="1"/>
  <c r="BB1034" i="1"/>
  <c r="BA1034" i="1"/>
  <c r="AZ1034" i="1"/>
  <c r="AY1034" i="1"/>
  <c r="AX1034" i="1"/>
  <c r="AW1034" i="1"/>
  <c r="AV1034" i="1"/>
  <c r="AU1034" i="1"/>
  <c r="AT1034" i="1"/>
  <c r="AS1034" i="1"/>
  <c r="AR1034" i="1"/>
  <c r="AQ1034" i="1"/>
  <c r="AP1034" i="1"/>
  <c r="AO1034" i="1"/>
  <c r="AN1034" i="1"/>
  <c r="AM1034" i="1"/>
  <c r="AL1034" i="1"/>
  <c r="AK1034" i="1"/>
  <c r="AJ1034" i="1"/>
  <c r="AI1034" i="1"/>
  <c r="AH1034" i="1"/>
  <c r="AG1034" i="1"/>
  <c r="AF1034" i="1"/>
  <c r="AE1034" i="1"/>
  <c r="AD1034" i="1"/>
  <c r="AC1034" i="1"/>
  <c r="AB1034" i="1"/>
  <c r="AA1034" i="1"/>
  <c r="Z1034" i="1"/>
  <c r="Y1034" i="1"/>
  <c r="X1034" i="1"/>
  <c r="W1034" i="1"/>
  <c r="V1034" i="1"/>
  <c r="U1034" i="1"/>
  <c r="T1034" i="1"/>
  <c r="S1034" i="1"/>
  <c r="Q1034" i="1"/>
  <c r="P1034" i="1"/>
  <c r="O1034" i="1"/>
  <c r="DD1033" i="1"/>
  <c r="DC1033" i="1"/>
  <c r="DB1033" i="1"/>
  <c r="DA1033" i="1"/>
  <c r="CZ1033" i="1"/>
  <c r="CY1033" i="1"/>
  <c r="CX1033" i="1"/>
  <c r="CW1033" i="1"/>
  <c r="CV1033" i="1"/>
  <c r="CU1033" i="1"/>
  <c r="CT1033" i="1"/>
  <c r="CS1033" i="1"/>
  <c r="CR1033" i="1"/>
  <c r="CQ1033" i="1"/>
  <c r="CP1033" i="1"/>
  <c r="CO1033" i="1"/>
  <c r="CN1033" i="1"/>
  <c r="CM1033" i="1"/>
  <c r="CL1033" i="1"/>
  <c r="CK1033" i="1"/>
  <c r="CJ1033" i="1"/>
  <c r="CI1033" i="1"/>
  <c r="CH1033" i="1"/>
  <c r="CG1033" i="1"/>
  <c r="CF1033" i="1"/>
  <c r="CE1033" i="1"/>
  <c r="CD1033" i="1"/>
  <c r="CC1033" i="1"/>
  <c r="CB1033" i="1"/>
  <c r="CA1033" i="1"/>
  <c r="BZ1033" i="1"/>
  <c r="BY1033" i="1"/>
  <c r="BX1033" i="1"/>
  <c r="BW1033" i="1"/>
  <c r="BV1033" i="1"/>
  <c r="BU1033" i="1"/>
  <c r="BT1033" i="1"/>
  <c r="BS1033" i="1"/>
  <c r="BR1033" i="1"/>
  <c r="BQ1033" i="1"/>
  <c r="BP1033" i="1"/>
  <c r="BO1033" i="1"/>
  <c r="BN1033" i="1"/>
  <c r="BM1033" i="1"/>
  <c r="BL1033" i="1"/>
  <c r="BK1033" i="1"/>
  <c r="BJ1033" i="1"/>
  <c r="BI1033" i="1"/>
  <c r="BH1033" i="1"/>
  <c r="BG1033" i="1"/>
  <c r="BF1033" i="1"/>
  <c r="BE1033" i="1"/>
  <c r="BD1033" i="1"/>
  <c r="BC1033" i="1"/>
  <c r="BB1033" i="1"/>
  <c r="BA1033" i="1"/>
  <c r="AZ1033" i="1"/>
  <c r="AY1033" i="1"/>
  <c r="AX1033" i="1"/>
  <c r="AW1033" i="1"/>
  <c r="AV1033" i="1"/>
  <c r="AU1033" i="1"/>
  <c r="AT1033" i="1"/>
  <c r="AS1033" i="1"/>
  <c r="AR1033" i="1"/>
  <c r="AQ1033" i="1"/>
  <c r="AP1033" i="1"/>
  <c r="AO1033" i="1"/>
  <c r="AN1033" i="1"/>
  <c r="AM1033" i="1"/>
  <c r="AL1033" i="1"/>
  <c r="AK1033" i="1"/>
  <c r="AJ1033" i="1"/>
  <c r="AI1033" i="1"/>
  <c r="AH1033" i="1"/>
  <c r="AG1033" i="1"/>
  <c r="AF1033" i="1"/>
  <c r="AE1033" i="1"/>
  <c r="AD1033" i="1"/>
  <c r="AC1033" i="1"/>
  <c r="AB1033" i="1"/>
  <c r="AA1033" i="1"/>
  <c r="Z1033" i="1"/>
  <c r="Y1033" i="1"/>
  <c r="X1033" i="1"/>
  <c r="W1033" i="1"/>
  <c r="V1033" i="1"/>
  <c r="U1033" i="1"/>
  <c r="T1033" i="1"/>
  <c r="S1033" i="1"/>
  <c r="Q1033" i="1"/>
  <c r="P1033" i="1"/>
  <c r="O1033" i="1"/>
  <c r="DD803" i="1"/>
  <c r="DC803" i="1"/>
  <c r="DB803" i="1"/>
  <c r="DA803" i="1"/>
  <c r="CZ803" i="1"/>
  <c r="CY803" i="1"/>
  <c r="CX803" i="1"/>
  <c r="CW803" i="1"/>
  <c r="CV803" i="1"/>
  <c r="CU803" i="1"/>
  <c r="CT803" i="1"/>
  <c r="CS803" i="1"/>
  <c r="CR803" i="1"/>
  <c r="CQ803" i="1"/>
  <c r="CP803" i="1"/>
  <c r="CO803" i="1"/>
  <c r="CN803" i="1"/>
  <c r="CM803" i="1"/>
  <c r="CL803" i="1"/>
  <c r="CK803" i="1"/>
  <c r="CJ803" i="1"/>
  <c r="CI803" i="1"/>
  <c r="CH803" i="1"/>
  <c r="CG803" i="1"/>
  <c r="CF803" i="1"/>
  <c r="CE803" i="1"/>
  <c r="CD803" i="1"/>
  <c r="CC803" i="1"/>
  <c r="CB803" i="1"/>
  <c r="CA803" i="1"/>
  <c r="BZ803" i="1"/>
  <c r="BY803" i="1"/>
  <c r="BX803" i="1"/>
  <c r="BW803" i="1"/>
  <c r="BV803" i="1"/>
  <c r="BU803" i="1"/>
  <c r="BT803" i="1"/>
  <c r="BS803" i="1"/>
  <c r="BR803" i="1"/>
  <c r="BQ803" i="1"/>
  <c r="BP803" i="1"/>
  <c r="BO803" i="1"/>
  <c r="BN803" i="1"/>
  <c r="BM803" i="1"/>
  <c r="BL803" i="1"/>
  <c r="BK803" i="1"/>
  <c r="BJ803" i="1"/>
  <c r="BI803" i="1"/>
  <c r="BH803" i="1"/>
  <c r="BG803" i="1"/>
  <c r="BF803" i="1"/>
  <c r="BE803" i="1"/>
  <c r="BD803" i="1"/>
  <c r="BC803" i="1"/>
  <c r="BB803" i="1"/>
  <c r="BA803" i="1"/>
  <c r="AZ803" i="1"/>
  <c r="AY803" i="1"/>
  <c r="AX803" i="1"/>
  <c r="AW803" i="1"/>
  <c r="AV803" i="1"/>
  <c r="AU803" i="1"/>
  <c r="AT803" i="1"/>
  <c r="AS803" i="1"/>
  <c r="AR803" i="1"/>
  <c r="AQ803" i="1"/>
  <c r="AP803" i="1"/>
  <c r="AO803" i="1"/>
  <c r="AN803" i="1"/>
  <c r="AM803" i="1"/>
  <c r="AL803" i="1"/>
  <c r="AK803" i="1"/>
  <c r="AJ803" i="1"/>
  <c r="AI803" i="1"/>
  <c r="AH803" i="1"/>
  <c r="AG803" i="1"/>
  <c r="AF803" i="1"/>
  <c r="AE803" i="1"/>
  <c r="AD803" i="1"/>
  <c r="AC803" i="1"/>
  <c r="AB803" i="1"/>
  <c r="AA803" i="1"/>
  <c r="Z803" i="1"/>
  <c r="Y803" i="1"/>
  <c r="X803" i="1"/>
  <c r="W803" i="1"/>
  <c r="V803" i="1"/>
  <c r="U803" i="1"/>
  <c r="T803" i="1"/>
  <c r="S803" i="1"/>
  <c r="Q803" i="1"/>
  <c r="P803" i="1"/>
  <c r="O803" i="1"/>
  <c r="DD802" i="1"/>
  <c r="DC802" i="1"/>
  <c r="DB802" i="1"/>
  <c r="DA802" i="1"/>
  <c r="CZ802" i="1"/>
  <c r="CY802" i="1"/>
  <c r="CX802" i="1"/>
  <c r="CW802" i="1"/>
  <c r="CV802" i="1"/>
  <c r="CU802" i="1"/>
  <c r="CT802" i="1"/>
  <c r="CS802" i="1"/>
  <c r="CR802" i="1"/>
  <c r="CQ802" i="1"/>
  <c r="CP802" i="1"/>
  <c r="CO802" i="1"/>
  <c r="CN802" i="1"/>
  <c r="CM802" i="1"/>
  <c r="CL802" i="1"/>
  <c r="CK802" i="1"/>
  <c r="CJ802" i="1"/>
  <c r="CI802" i="1"/>
  <c r="CH802" i="1"/>
  <c r="CG802" i="1"/>
  <c r="CF802" i="1"/>
  <c r="CE802" i="1"/>
  <c r="CD802" i="1"/>
  <c r="CC802" i="1"/>
  <c r="CB802" i="1"/>
  <c r="CA802" i="1"/>
  <c r="BZ802" i="1"/>
  <c r="BY802" i="1"/>
  <c r="BX802" i="1"/>
  <c r="BW802" i="1"/>
  <c r="BV802" i="1"/>
  <c r="BU802" i="1"/>
  <c r="BT802" i="1"/>
  <c r="BS802" i="1"/>
  <c r="BR802" i="1"/>
  <c r="BQ802" i="1"/>
  <c r="BP802" i="1"/>
  <c r="BO802" i="1"/>
  <c r="BN802" i="1"/>
  <c r="BM802" i="1"/>
  <c r="BL802" i="1"/>
  <c r="BK802" i="1"/>
  <c r="BJ802" i="1"/>
  <c r="BI802" i="1"/>
  <c r="BH802" i="1"/>
  <c r="BG802" i="1"/>
  <c r="BF802" i="1"/>
  <c r="BE802" i="1"/>
  <c r="BD802" i="1"/>
  <c r="BC802" i="1"/>
  <c r="BB802" i="1"/>
  <c r="BA802" i="1"/>
  <c r="AZ802" i="1"/>
  <c r="AY802" i="1"/>
  <c r="AX802" i="1"/>
  <c r="AW802" i="1"/>
  <c r="AV802" i="1"/>
  <c r="AU802" i="1"/>
  <c r="AT802" i="1"/>
  <c r="AS802" i="1"/>
  <c r="AR802" i="1"/>
  <c r="AQ802" i="1"/>
  <c r="AP802" i="1"/>
  <c r="AO802" i="1"/>
  <c r="AN802" i="1"/>
  <c r="AM802" i="1"/>
  <c r="AL802" i="1"/>
  <c r="AK802" i="1"/>
  <c r="AJ802" i="1"/>
  <c r="AI802" i="1"/>
  <c r="AH802" i="1"/>
  <c r="AG802" i="1"/>
  <c r="AF802" i="1"/>
  <c r="AE802" i="1"/>
  <c r="AD802" i="1"/>
  <c r="AC802" i="1"/>
  <c r="AB802" i="1"/>
  <c r="AA802" i="1"/>
  <c r="Z802" i="1"/>
  <c r="Y802" i="1"/>
  <c r="X802" i="1"/>
  <c r="W802" i="1"/>
  <c r="V802" i="1"/>
  <c r="U802" i="1"/>
  <c r="T802" i="1"/>
  <c r="S802" i="1"/>
  <c r="Q802" i="1"/>
  <c r="P802" i="1"/>
  <c r="O802" i="1"/>
  <c r="DD801" i="1"/>
  <c r="DC801" i="1"/>
  <c r="DB801" i="1"/>
  <c r="DA801" i="1"/>
  <c r="CZ801" i="1"/>
  <c r="CY801" i="1"/>
  <c r="CX801" i="1"/>
  <c r="CW801" i="1"/>
  <c r="CV801" i="1"/>
  <c r="CU801" i="1"/>
  <c r="CT801" i="1"/>
  <c r="CS801" i="1"/>
  <c r="CR801" i="1"/>
  <c r="CQ801" i="1"/>
  <c r="CP801" i="1"/>
  <c r="CO801" i="1"/>
  <c r="CN801" i="1"/>
  <c r="CM801" i="1"/>
  <c r="CL801" i="1"/>
  <c r="CK801" i="1"/>
  <c r="CJ801" i="1"/>
  <c r="CI801" i="1"/>
  <c r="CH801" i="1"/>
  <c r="CG801" i="1"/>
  <c r="CF801" i="1"/>
  <c r="CE801" i="1"/>
  <c r="CD801" i="1"/>
  <c r="CC801" i="1"/>
  <c r="CB801" i="1"/>
  <c r="CA801" i="1"/>
  <c r="BZ801" i="1"/>
  <c r="BY801" i="1"/>
  <c r="BX801" i="1"/>
  <c r="BW801" i="1"/>
  <c r="BV801" i="1"/>
  <c r="BU801" i="1"/>
  <c r="BT801" i="1"/>
  <c r="BS801" i="1"/>
  <c r="BR801" i="1"/>
  <c r="BQ801" i="1"/>
  <c r="BP801" i="1"/>
  <c r="BO801" i="1"/>
  <c r="BN801" i="1"/>
  <c r="BM801" i="1"/>
  <c r="BL801" i="1"/>
  <c r="BK801" i="1"/>
  <c r="BJ801" i="1"/>
  <c r="BI801" i="1"/>
  <c r="BH801" i="1"/>
  <c r="BG801" i="1"/>
  <c r="BF801" i="1"/>
  <c r="BE801" i="1"/>
  <c r="BD801" i="1"/>
  <c r="BC801" i="1"/>
  <c r="BB801" i="1"/>
  <c r="BA801" i="1"/>
  <c r="AZ801" i="1"/>
  <c r="AY801" i="1"/>
  <c r="AX801" i="1"/>
  <c r="AW801" i="1"/>
  <c r="AV801" i="1"/>
  <c r="AU801" i="1"/>
  <c r="AT801" i="1"/>
  <c r="AS801" i="1"/>
  <c r="AR801" i="1"/>
  <c r="AQ801" i="1"/>
  <c r="AP801" i="1"/>
  <c r="AO801" i="1"/>
  <c r="AN801" i="1"/>
  <c r="AM801" i="1"/>
  <c r="AL801" i="1"/>
  <c r="AK801" i="1"/>
  <c r="AJ801" i="1"/>
  <c r="AI801" i="1"/>
  <c r="AH801" i="1"/>
  <c r="AG801" i="1"/>
  <c r="AF801" i="1"/>
  <c r="AE801" i="1"/>
  <c r="AD801" i="1"/>
  <c r="AC801" i="1"/>
  <c r="AB801" i="1"/>
  <c r="AA801" i="1"/>
  <c r="Z801" i="1"/>
  <c r="Y801" i="1"/>
  <c r="X801" i="1"/>
  <c r="W801" i="1"/>
  <c r="V801" i="1"/>
  <c r="U801" i="1"/>
  <c r="T801" i="1"/>
  <c r="S801" i="1"/>
  <c r="Q801" i="1"/>
  <c r="P801" i="1"/>
  <c r="O801" i="1"/>
  <c r="DD776" i="1"/>
  <c r="DC776" i="1"/>
  <c r="DB776" i="1"/>
  <c r="DA776" i="1"/>
  <c r="CZ776" i="1"/>
  <c r="CY776" i="1"/>
  <c r="CX776" i="1"/>
  <c r="CW776" i="1"/>
  <c r="CV776" i="1"/>
  <c r="CU776" i="1"/>
  <c r="CT776" i="1"/>
  <c r="CS776" i="1"/>
  <c r="CR776" i="1"/>
  <c r="CQ776" i="1"/>
  <c r="CP776" i="1"/>
  <c r="CO776" i="1"/>
  <c r="CN776" i="1"/>
  <c r="CM776" i="1"/>
  <c r="CL776" i="1"/>
  <c r="CK776" i="1"/>
  <c r="CJ776" i="1"/>
  <c r="CI776" i="1"/>
  <c r="CH776" i="1"/>
  <c r="CG776" i="1"/>
  <c r="CF776" i="1"/>
  <c r="CE776" i="1"/>
  <c r="CD776" i="1"/>
  <c r="CC776" i="1"/>
  <c r="CB776" i="1"/>
  <c r="CA776" i="1"/>
  <c r="BZ776" i="1"/>
  <c r="BY776" i="1"/>
  <c r="BX776" i="1"/>
  <c r="BW776" i="1"/>
  <c r="BV776" i="1"/>
  <c r="BU776" i="1"/>
  <c r="BT776" i="1"/>
  <c r="BS776" i="1"/>
  <c r="BR776" i="1"/>
  <c r="BQ776" i="1"/>
  <c r="BP776" i="1"/>
  <c r="BO776" i="1"/>
  <c r="BN776" i="1"/>
  <c r="BM776" i="1"/>
  <c r="BL776" i="1"/>
  <c r="BK776" i="1"/>
  <c r="BJ776" i="1"/>
  <c r="BI776" i="1"/>
  <c r="BH776" i="1"/>
  <c r="BG776" i="1"/>
  <c r="BF776" i="1"/>
  <c r="BE776" i="1"/>
  <c r="BD776" i="1"/>
  <c r="BC776" i="1"/>
  <c r="BB776" i="1"/>
  <c r="BA776" i="1"/>
  <c r="AZ776" i="1"/>
  <c r="AY776" i="1"/>
  <c r="AX776" i="1"/>
  <c r="AW776" i="1"/>
  <c r="AV776" i="1"/>
  <c r="AU776" i="1"/>
  <c r="AT776" i="1"/>
  <c r="AS776" i="1"/>
  <c r="AR776" i="1"/>
  <c r="AQ776" i="1"/>
  <c r="AP776" i="1"/>
  <c r="AO776" i="1"/>
  <c r="AN776" i="1"/>
  <c r="AM776" i="1"/>
  <c r="AL776" i="1"/>
  <c r="AK776" i="1"/>
  <c r="AJ776" i="1"/>
  <c r="AI776" i="1"/>
  <c r="AH776" i="1"/>
  <c r="AG776" i="1"/>
  <c r="AF776" i="1"/>
  <c r="AE776" i="1"/>
  <c r="AD776" i="1"/>
  <c r="AC776" i="1"/>
  <c r="AB776" i="1"/>
  <c r="AA776" i="1"/>
  <c r="Z776" i="1"/>
  <c r="Y776" i="1"/>
  <c r="X776" i="1"/>
  <c r="W776" i="1"/>
  <c r="V776" i="1"/>
  <c r="U776" i="1"/>
  <c r="T776" i="1"/>
  <c r="S776" i="1"/>
  <c r="Q776" i="1"/>
  <c r="P776" i="1"/>
  <c r="O776" i="1"/>
  <c r="DD775" i="1"/>
  <c r="DC775" i="1"/>
  <c r="DB775" i="1"/>
  <c r="DA775" i="1"/>
  <c r="CZ775" i="1"/>
  <c r="CY775" i="1"/>
  <c r="CX775" i="1"/>
  <c r="CW775" i="1"/>
  <c r="CV775" i="1"/>
  <c r="CU775" i="1"/>
  <c r="CT775" i="1"/>
  <c r="CS775" i="1"/>
  <c r="CR775" i="1"/>
  <c r="CQ775" i="1"/>
  <c r="CP775" i="1"/>
  <c r="CO775" i="1"/>
  <c r="CN775" i="1"/>
  <c r="CM775" i="1"/>
  <c r="CL775" i="1"/>
  <c r="CK775" i="1"/>
  <c r="CJ775" i="1"/>
  <c r="CI775" i="1"/>
  <c r="CH775" i="1"/>
  <c r="CG775" i="1"/>
  <c r="CF775" i="1"/>
  <c r="CE775" i="1"/>
  <c r="CD775" i="1"/>
  <c r="CC775" i="1"/>
  <c r="CB775" i="1"/>
  <c r="CA775" i="1"/>
  <c r="BZ775" i="1"/>
  <c r="BY775" i="1"/>
  <c r="BX775" i="1"/>
  <c r="BW775" i="1"/>
  <c r="BV775" i="1"/>
  <c r="BU775" i="1"/>
  <c r="BT775" i="1"/>
  <c r="BS775" i="1"/>
  <c r="BR775" i="1"/>
  <c r="BQ775" i="1"/>
  <c r="BP775" i="1"/>
  <c r="BO775" i="1"/>
  <c r="BN775" i="1"/>
  <c r="BM775" i="1"/>
  <c r="BL775" i="1"/>
  <c r="BK775" i="1"/>
  <c r="BJ775" i="1"/>
  <c r="BI775" i="1"/>
  <c r="BH775" i="1"/>
  <c r="BG775" i="1"/>
  <c r="BF775" i="1"/>
  <c r="BE775" i="1"/>
  <c r="BD775" i="1"/>
  <c r="BC775" i="1"/>
  <c r="BB775" i="1"/>
  <c r="BA775" i="1"/>
  <c r="AZ775" i="1"/>
  <c r="AY775" i="1"/>
  <c r="AX775" i="1"/>
  <c r="AW775" i="1"/>
  <c r="AV775" i="1"/>
  <c r="AU775" i="1"/>
  <c r="AT775" i="1"/>
  <c r="AS775" i="1"/>
  <c r="AR775" i="1"/>
  <c r="AQ775" i="1"/>
  <c r="AP775" i="1"/>
  <c r="AO775" i="1"/>
  <c r="AN775" i="1"/>
  <c r="AM775" i="1"/>
  <c r="AL775" i="1"/>
  <c r="AK775" i="1"/>
  <c r="AJ775" i="1"/>
  <c r="AI775" i="1"/>
  <c r="AH775" i="1"/>
  <c r="AG775" i="1"/>
  <c r="AF775" i="1"/>
  <c r="AE775" i="1"/>
  <c r="AD775" i="1"/>
  <c r="AC775" i="1"/>
  <c r="AB775" i="1"/>
  <c r="AA775" i="1"/>
  <c r="Z775" i="1"/>
  <c r="Y775" i="1"/>
  <c r="X775" i="1"/>
  <c r="W775" i="1"/>
  <c r="V775" i="1"/>
  <c r="U775" i="1"/>
  <c r="T775" i="1"/>
  <c r="S775" i="1"/>
  <c r="Q775" i="1"/>
  <c r="P775" i="1"/>
  <c r="O775" i="1"/>
  <c r="DD800" i="1"/>
  <c r="DC800" i="1"/>
  <c r="DB800" i="1"/>
  <c r="DA800" i="1"/>
  <c r="CZ800" i="1"/>
  <c r="CY800" i="1"/>
  <c r="CX800" i="1"/>
  <c r="CW800" i="1"/>
  <c r="CV800" i="1"/>
  <c r="CU800" i="1"/>
  <c r="CT800" i="1"/>
  <c r="CS800" i="1"/>
  <c r="CR800" i="1"/>
  <c r="CQ800" i="1"/>
  <c r="CP800" i="1"/>
  <c r="CO800" i="1"/>
  <c r="CN800" i="1"/>
  <c r="CM800" i="1"/>
  <c r="CL800" i="1"/>
  <c r="CK800" i="1"/>
  <c r="CJ800" i="1"/>
  <c r="CI800" i="1"/>
  <c r="CH800" i="1"/>
  <c r="CG800" i="1"/>
  <c r="CF800" i="1"/>
  <c r="CE800" i="1"/>
  <c r="CD800" i="1"/>
  <c r="CC800" i="1"/>
  <c r="CB800" i="1"/>
  <c r="CA800" i="1"/>
  <c r="BZ800" i="1"/>
  <c r="BY800" i="1"/>
  <c r="BX800" i="1"/>
  <c r="BW800" i="1"/>
  <c r="BV800" i="1"/>
  <c r="BU800" i="1"/>
  <c r="BT800" i="1"/>
  <c r="BS800" i="1"/>
  <c r="BR800" i="1"/>
  <c r="BQ800" i="1"/>
  <c r="BP800" i="1"/>
  <c r="BO800" i="1"/>
  <c r="BN800" i="1"/>
  <c r="BM800" i="1"/>
  <c r="BL800" i="1"/>
  <c r="BK800" i="1"/>
  <c r="BJ800" i="1"/>
  <c r="BI800" i="1"/>
  <c r="BH800" i="1"/>
  <c r="BG800" i="1"/>
  <c r="BF800" i="1"/>
  <c r="BE800" i="1"/>
  <c r="BD800" i="1"/>
  <c r="BC800" i="1"/>
  <c r="BB800" i="1"/>
  <c r="BA800" i="1"/>
  <c r="AZ800" i="1"/>
  <c r="AY800" i="1"/>
  <c r="AX800" i="1"/>
  <c r="AW800" i="1"/>
  <c r="AV800" i="1"/>
  <c r="AU800" i="1"/>
  <c r="AT800" i="1"/>
  <c r="AS800" i="1"/>
  <c r="AR800" i="1"/>
  <c r="AQ800" i="1"/>
  <c r="AP800" i="1"/>
  <c r="AO800" i="1"/>
  <c r="AN800" i="1"/>
  <c r="AM800" i="1"/>
  <c r="AL800" i="1"/>
  <c r="AK800" i="1"/>
  <c r="AJ800" i="1"/>
  <c r="AI800" i="1"/>
  <c r="AH800" i="1"/>
  <c r="AG800" i="1"/>
  <c r="AF800" i="1"/>
  <c r="AE800" i="1"/>
  <c r="AD800" i="1"/>
  <c r="AC800" i="1"/>
  <c r="AB800" i="1"/>
  <c r="AA800" i="1"/>
  <c r="Z800" i="1"/>
  <c r="Y800" i="1"/>
  <c r="X800" i="1"/>
  <c r="W800" i="1"/>
  <c r="V800" i="1"/>
  <c r="U800" i="1"/>
  <c r="T800" i="1"/>
  <c r="S800" i="1"/>
  <c r="Q800" i="1"/>
  <c r="P800" i="1"/>
  <c r="O800" i="1"/>
  <c r="DD799" i="1"/>
  <c r="DC799" i="1"/>
  <c r="DB799" i="1"/>
  <c r="DA799" i="1"/>
  <c r="CZ799" i="1"/>
  <c r="CY799" i="1"/>
  <c r="CX799" i="1"/>
  <c r="CW799" i="1"/>
  <c r="CV799" i="1"/>
  <c r="CU799" i="1"/>
  <c r="CT799" i="1"/>
  <c r="CS799" i="1"/>
  <c r="CR799" i="1"/>
  <c r="CQ799" i="1"/>
  <c r="CP799" i="1"/>
  <c r="CO799" i="1"/>
  <c r="CN799" i="1"/>
  <c r="CM799" i="1"/>
  <c r="CL799" i="1"/>
  <c r="CK799" i="1"/>
  <c r="CJ799" i="1"/>
  <c r="CI799" i="1"/>
  <c r="CH799" i="1"/>
  <c r="CG799" i="1"/>
  <c r="CF799" i="1"/>
  <c r="CE799" i="1"/>
  <c r="CD799" i="1"/>
  <c r="CC799" i="1"/>
  <c r="CB799" i="1"/>
  <c r="CA799" i="1"/>
  <c r="BZ799" i="1"/>
  <c r="BY799" i="1"/>
  <c r="BX799" i="1"/>
  <c r="BW799" i="1"/>
  <c r="BV799" i="1"/>
  <c r="BU799" i="1"/>
  <c r="BT799" i="1"/>
  <c r="BS799" i="1"/>
  <c r="BR799" i="1"/>
  <c r="BQ799" i="1"/>
  <c r="BP799" i="1"/>
  <c r="BO799" i="1"/>
  <c r="BN799" i="1"/>
  <c r="BM799" i="1"/>
  <c r="BL799" i="1"/>
  <c r="BK799" i="1"/>
  <c r="BJ799" i="1"/>
  <c r="BI799" i="1"/>
  <c r="BH799" i="1"/>
  <c r="BG799" i="1"/>
  <c r="BF799" i="1"/>
  <c r="BE799" i="1"/>
  <c r="BD799" i="1"/>
  <c r="BC799" i="1"/>
  <c r="BB799" i="1"/>
  <c r="BA799" i="1"/>
  <c r="AZ799" i="1"/>
  <c r="AY799" i="1"/>
  <c r="AX799" i="1"/>
  <c r="AW799" i="1"/>
  <c r="AV799" i="1"/>
  <c r="AU799" i="1"/>
  <c r="AT799" i="1"/>
  <c r="AS799" i="1"/>
  <c r="AR799" i="1"/>
  <c r="AQ799" i="1"/>
  <c r="AP799" i="1"/>
  <c r="AO799" i="1"/>
  <c r="AN799" i="1"/>
  <c r="AM799" i="1"/>
  <c r="AL799" i="1"/>
  <c r="AK799" i="1"/>
  <c r="AJ799" i="1"/>
  <c r="AI799" i="1"/>
  <c r="AH799" i="1"/>
  <c r="AG799" i="1"/>
  <c r="AF799" i="1"/>
  <c r="AE799" i="1"/>
  <c r="AD799" i="1"/>
  <c r="AC799" i="1"/>
  <c r="AB799" i="1"/>
  <c r="AA799" i="1"/>
  <c r="Z799" i="1"/>
  <c r="Y799" i="1"/>
  <c r="X799" i="1"/>
  <c r="W799" i="1"/>
  <c r="V799" i="1"/>
  <c r="U799" i="1"/>
  <c r="T799" i="1"/>
  <c r="S799" i="1"/>
  <c r="Q799" i="1"/>
  <c r="P799" i="1"/>
  <c r="O799" i="1"/>
  <c r="DD798" i="1"/>
  <c r="DC798" i="1"/>
  <c r="DB798" i="1"/>
  <c r="DA798" i="1"/>
  <c r="CZ798" i="1"/>
  <c r="CY798" i="1"/>
  <c r="CX798" i="1"/>
  <c r="CW798" i="1"/>
  <c r="CV798" i="1"/>
  <c r="CU798" i="1"/>
  <c r="CT798" i="1"/>
  <c r="CS798" i="1"/>
  <c r="CR798" i="1"/>
  <c r="CQ798" i="1"/>
  <c r="CP798" i="1"/>
  <c r="CO798" i="1"/>
  <c r="CN798" i="1"/>
  <c r="CM798" i="1"/>
  <c r="CL798" i="1"/>
  <c r="CK798" i="1"/>
  <c r="CJ798" i="1"/>
  <c r="CI798" i="1"/>
  <c r="CH798" i="1"/>
  <c r="CG798" i="1"/>
  <c r="CF798" i="1"/>
  <c r="CE798" i="1"/>
  <c r="CD798" i="1"/>
  <c r="CC798" i="1"/>
  <c r="CB798" i="1"/>
  <c r="CA798" i="1"/>
  <c r="BZ798" i="1"/>
  <c r="BY798" i="1"/>
  <c r="BX798" i="1"/>
  <c r="BW798" i="1"/>
  <c r="BV798" i="1"/>
  <c r="BU798" i="1"/>
  <c r="BT798" i="1"/>
  <c r="BS798" i="1"/>
  <c r="BR798" i="1"/>
  <c r="BQ798" i="1"/>
  <c r="BP798" i="1"/>
  <c r="BO798" i="1"/>
  <c r="BN798" i="1"/>
  <c r="BM798" i="1"/>
  <c r="BL798" i="1"/>
  <c r="BK798" i="1"/>
  <c r="BJ798" i="1"/>
  <c r="BI798" i="1"/>
  <c r="BH798" i="1"/>
  <c r="BG798" i="1"/>
  <c r="BF798" i="1"/>
  <c r="BE798" i="1"/>
  <c r="BD798" i="1"/>
  <c r="BC798" i="1"/>
  <c r="BB798" i="1"/>
  <c r="BA798" i="1"/>
  <c r="AZ798" i="1"/>
  <c r="AY798" i="1"/>
  <c r="AX798" i="1"/>
  <c r="AW798" i="1"/>
  <c r="AV798" i="1"/>
  <c r="AU798" i="1"/>
  <c r="AT798" i="1"/>
  <c r="AS798" i="1"/>
  <c r="AR798" i="1"/>
  <c r="AQ798" i="1"/>
  <c r="AP798" i="1"/>
  <c r="AO798" i="1"/>
  <c r="AN798" i="1"/>
  <c r="AM798" i="1"/>
  <c r="AL798" i="1"/>
  <c r="AK798" i="1"/>
  <c r="AJ798" i="1"/>
  <c r="AI798" i="1"/>
  <c r="AH798" i="1"/>
  <c r="AG798" i="1"/>
  <c r="AF798" i="1"/>
  <c r="AE798" i="1"/>
  <c r="AD798" i="1"/>
  <c r="AC798" i="1"/>
  <c r="AB798" i="1"/>
  <c r="AA798" i="1"/>
  <c r="Z798" i="1"/>
  <c r="Y798" i="1"/>
  <c r="X798" i="1"/>
  <c r="W798" i="1"/>
  <c r="V798" i="1"/>
  <c r="U798" i="1"/>
  <c r="T798" i="1"/>
  <c r="S798" i="1"/>
  <c r="Q798" i="1"/>
  <c r="P798" i="1"/>
  <c r="O798" i="1"/>
  <c r="DD839" i="1"/>
  <c r="DC839" i="1"/>
  <c r="DB839" i="1"/>
  <c r="DA839" i="1"/>
  <c r="CZ839" i="1"/>
  <c r="CY839" i="1"/>
  <c r="CX839" i="1"/>
  <c r="CW839" i="1"/>
  <c r="CV839" i="1"/>
  <c r="CU839" i="1"/>
  <c r="CT839" i="1"/>
  <c r="CS839" i="1"/>
  <c r="CR839" i="1"/>
  <c r="CQ839" i="1"/>
  <c r="CP839" i="1"/>
  <c r="CO839" i="1"/>
  <c r="CN839" i="1"/>
  <c r="CM839" i="1"/>
  <c r="CL839" i="1"/>
  <c r="CK839" i="1"/>
  <c r="CJ839" i="1"/>
  <c r="CI839" i="1"/>
  <c r="CH839" i="1"/>
  <c r="CG839" i="1"/>
  <c r="CF839" i="1"/>
  <c r="CE839" i="1"/>
  <c r="CD839" i="1"/>
  <c r="CC839" i="1"/>
  <c r="CB839" i="1"/>
  <c r="CA839" i="1"/>
  <c r="BZ839" i="1"/>
  <c r="BY839" i="1"/>
  <c r="BX839" i="1"/>
  <c r="BW839" i="1"/>
  <c r="BV839" i="1"/>
  <c r="BU839" i="1"/>
  <c r="BT839" i="1"/>
  <c r="BS839" i="1"/>
  <c r="BR839" i="1"/>
  <c r="BQ839" i="1"/>
  <c r="BP839" i="1"/>
  <c r="BO839" i="1"/>
  <c r="BN839" i="1"/>
  <c r="BM839" i="1"/>
  <c r="BL839" i="1"/>
  <c r="BK839" i="1"/>
  <c r="BJ839" i="1"/>
  <c r="BI839" i="1"/>
  <c r="BH839" i="1"/>
  <c r="BG839" i="1"/>
  <c r="BF839" i="1"/>
  <c r="BE839" i="1"/>
  <c r="BD839" i="1"/>
  <c r="BC839" i="1"/>
  <c r="BB839" i="1"/>
  <c r="BA839" i="1"/>
  <c r="AZ839" i="1"/>
  <c r="AY839" i="1"/>
  <c r="AX839" i="1"/>
  <c r="AW839" i="1"/>
  <c r="AV839" i="1"/>
  <c r="AU839" i="1"/>
  <c r="AT839" i="1"/>
  <c r="AS839" i="1"/>
  <c r="AR839" i="1"/>
  <c r="AQ839" i="1"/>
  <c r="AP839" i="1"/>
  <c r="AO839" i="1"/>
  <c r="AN839" i="1"/>
  <c r="AM839" i="1"/>
  <c r="AL839" i="1"/>
  <c r="AK839" i="1"/>
  <c r="AJ839" i="1"/>
  <c r="AI839" i="1"/>
  <c r="AH839" i="1"/>
  <c r="AG839" i="1"/>
  <c r="AF839" i="1"/>
  <c r="AE839" i="1"/>
  <c r="AD839" i="1"/>
  <c r="AC839" i="1"/>
  <c r="AB839" i="1"/>
  <c r="AA839" i="1"/>
  <c r="Z839" i="1"/>
  <c r="Y839" i="1"/>
  <c r="X839" i="1"/>
  <c r="W839" i="1"/>
  <c r="V839" i="1"/>
  <c r="U839" i="1"/>
  <c r="T839" i="1"/>
  <c r="S839" i="1"/>
  <c r="Q839" i="1"/>
  <c r="P839" i="1"/>
  <c r="O839" i="1"/>
  <c r="DD797" i="1"/>
  <c r="DC797" i="1"/>
  <c r="DB797" i="1"/>
  <c r="DA797" i="1"/>
  <c r="CZ797" i="1"/>
  <c r="CY797" i="1"/>
  <c r="CX797" i="1"/>
  <c r="CW797" i="1"/>
  <c r="CV797" i="1"/>
  <c r="CU797" i="1"/>
  <c r="CT797" i="1"/>
  <c r="CS797" i="1"/>
  <c r="CR797" i="1"/>
  <c r="CQ797" i="1"/>
  <c r="CP797" i="1"/>
  <c r="CO797" i="1"/>
  <c r="CN797" i="1"/>
  <c r="CM797" i="1"/>
  <c r="CL797" i="1"/>
  <c r="CK797" i="1"/>
  <c r="CJ797" i="1"/>
  <c r="CI797" i="1"/>
  <c r="CH797" i="1"/>
  <c r="CG797" i="1"/>
  <c r="CF797" i="1"/>
  <c r="CE797" i="1"/>
  <c r="CD797" i="1"/>
  <c r="CC797" i="1"/>
  <c r="CB797" i="1"/>
  <c r="CA797" i="1"/>
  <c r="BZ797" i="1"/>
  <c r="BY797" i="1"/>
  <c r="BX797" i="1"/>
  <c r="BW797" i="1"/>
  <c r="BV797" i="1"/>
  <c r="BU797" i="1"/>
  <c r="BT797" i="1"/>
  <c r="BS797" i="1"/>
  <c r="BR797" i="1"/>
  <c r="BQ797" i="1"/>
  <c r="BP797" i="1"/>
  <c r="BO797" i="1"/>
  <c r="BN797" i="1"/>
  <c r="BM797" i="1"/>
  <c r="BL797" i="1"/>
  <c r="BK797" i="1"/>
  <c r="BJ797" i="1"/>
  <c r="BI797" i="1"/>
  <c r="BH797" i="1"/>
  <c r="BG797" i="1"/>
  <c r="BF797" i="1"/>
  <c r="BE797" i="1"/>
  <c r="BD797" i="1"/>
  <c r="BC797" i="1"/>
  <c r="BB797" i="1"/>
  <c r="BA797" i="1"/>
  <c r="AZ797" i="1"/>
  <c r="AY797" i="1"/>
  <c r="AX797" i="1"/>
  <c r="AW797" i="1"/>
  <c r="AV797" i="1"/>
  <c r="AU797" i="1"/>
  <c r="AT797" i="1"/>
  <c r="AS797" i="1"/>
  <c r="AR797" i="1"/>
  <c r="AQ797" i="1"/>
  <c r="AP797" i="1"/>
  <c r="AO797" i="1"/>
  <c r="AN797" i="1"/>
  <c r="AM797" i="1"/>
  <c r="AL797" i="1"/>
  <c r="AK797" i="1"/>
  <c r="AJ797" i="1"/>
  <c r="AI797" i="1"/>
  <c r="AH797" i="1"/>
  <c r="AG797" i="1"/>
  <c r="AF797" i="1"/>
  <c r="AE797" i="1"/>
  <c r="AD797" i="1"/>
  <c r="AC797" i="1"/>
  <c r="AB797" i="1"/>
  <c r="AA797" i="1"/>
  <c r="Z797" i="1"/>
  <c r="Y797" i="1"/>
  <c r="X797" i="1"/>
  <c r="W797" i="1"/>
  <c r="V797" i="1"/>
  <c r="U797" i="1"/>
  <c r="T797" i="1"/>
  <c r="S797" i="1"/>
  <c r="Q797" i="1"/>
  <c r="P797" i="1"/>
  <c r="O797" i="1"/>
  <c r="DD796" i="1"/>
  <c r="DC796" i="1"/>
  <c r="DB796" i="1"/>
  <c r="DA796" i="1"/>
  <c r="CZ796" i="1"/>
  <c r="CY796" i="1"/>
  <c r="CX796" i="1"/>
  <c r="CW796" i="1"/>
  <c r="CV796" i="1"/>
  <c r="CU796" i="1"/>
  <c r="CT796" i="1"/>
  <c r="CS796" i="1"/>
  <c r="CR796" i="1"/>
  <c r="CQ796" i="1"/>
  <c r="CP796" i="1"/>
  <c r="CO796" i="1"/>
  <c r="CN796" i="1"/>
  <c r="CM796" i="1"/>
  <c r="CL796" i="1"/>
  <c r="CK796" i="1"/>
  <c r="CJ796" i="1"/>
  <c r="CI796" i="1"/>
  <c r="CH796" i="1"/>
  <c r="CG796" i="1"/>
  <c r="CF796" i="1"/>
  <c r="CE796" i="1"/>
  <c r="CD796" i="1"/>
  <c r="CC796" i="1"/>
  <c r="CB796" i="1"/>
  <c r="CA796" i="1"/>
  <c r="BZ796" i="1"/>
  <c r="BY796" i="1"/>
  <c r="BX796" i="1"/>
  <c r="BW796" i="1"/>
  <c r="BV796" i="1"/>
  <c r="BU796" i="1"/>
  <c r="BT796" i="1"/>
  <c r="BS796" i="1"/>
  <c r="BR796" i="1"/>
  <c r="BQ796" i="1"/>
  <c r="BP796" i="1"/>
  <c r="BO796" i="1"/>
  <c r="BN796" i="1"/>
  <c r="BM796" i="1"/>
  <c r="BL796" i="1"/>
  <c r="BK796" i="1"/>
  <c r="BJ796" i="1"/>
  <c r="BI796" i="1"/>
  <c r="BH796" i="1"/>
  <c r="BG796" i="1"/>
  <c r="BF796" i="1"/>
  <c r="BE796" i="1"/>
  <c r="BD796" i="1"/>
  <c r="BC796" i="1"/>
  <c r="BB796" i="1"/>
  <c r="BA796" i="1"/>
  <c r="AZ796" i="1"/>
  <c r="AY796" i="1"/>
  <c r="AX796" i="1"/>
  <c r="AW796" i="1"/>
  <c r="AV796" i="1"/>
  <c r="AU796" i="1"/>
  <c r="AT796" i="1"/>
  <c r="AS796" i="1"/>
  <c r="AR796" i="1"/>
  <c r="AQ796" i="1"/>
  <c r="AP796" i="1"/>
  <c r="AO796" i="1"/>
  <c r="AN796" i="1"/>
  <c r="AM796" i="1"/>
  <c r="AL796" i="1"/>
  <c r="AK796" i="1"/>
  <c r="AJ796" i="1"/>
  <c r="AI796" i="1"/>
  <c r="AH796" i="1"/>
  <c r="AG796" i="1"/>
  <c r="AF796" i="1"/>
  <c r="AE796" i="1"/>
  <c r="AD796" i="1"/>
  <c r="AC796" i="1"/>
  <c r="AB796" i="1"/>
  <c r="AA796" i="1"/>
  <c r="Z796" i="1"/>
  <c r="Y796" i="1"/>
  <c r="X796" i="1"/>
  <c r="W796" i="1"/>
  <c r="V796" i="1"/>
  <c r="U796" i="1"/>
  <c r="T796" i="1"/>
  <c r="S796" i="1"/>
  <c r="Q796" i="1"/>
  <c r="P796" i="1"/>
  <c r="O796" i="1"/>
  <c r="DD795" i="1"/>
  <c r="DC795" i="1"/>
  <c r="DB795" i="1"/>
  <c r="DA795" i="1"/>
  <c r="CZ795" i="1"/>
  <c r="CY795" i="1"/>
  <c r="CX795" i="1"/>
  <c r="CW795" i="1"/>
  <c r="CV795" i="1"/>
  <c r="CU795" i="1"/>
  <c r="CT795" i="1"/>
  <c r="CS795" i="1"/>
  <c r="CR795" i="1"/>
  <c r="CQ795" i="1"/>
  <c r="CP795" i="1"/>
  <c r="CO795" i="1"/>
  <c r="CN795" i="1"/>
  <c r="CM795" i="1"/>
  <c r="CL795" i="1"/>
  <c r="CK795" i="1"/>
  <c r="CJ795" i="1"/>
  <c r="CI795" i="1"/>
  <c r="CH795" i="1"/>
  <c r="CG795" i="1"/>
  <c r="CF795" i="1"/>
  <c r="CE795" i="1"/>
  <c r="CD795" i="1"/>
  <c r="CC795" i="1"/>
  <c r="CB795" i="1"/>
  <c r="CA795" i="1"/>
  <c r="BZ795" i="1"/>
  <c r="BY795" i="1"/>
  <c r="BX795" i="1"/>
  <c r="BW795" i="1"/>
  <c r="BV795" i="1"/>
  <c r="BU795" i="1"/>
  <c r="BT795" i="1"/>
  <c r="BS795" i="1"/>
  <c r="BR795" i="1"/>
  <c r="BQ795" i="1"/>
  <c r="BP795" i="1"/>
  <c r="BO795" i="1"/>
  <c r="BN795" i="1"/>
  <c r="BM795" i="1"/>
  <c r="BL795" i="1"/>
  <c r="BK795" i="1"/>
  <c r="BJ795" i="1"/>
  <c r="BI795" i="1"/>
  <c r="BH795" i="1"/>
  <c r="BG795" i="1"/>
  <c r="BF795" i="1"/>
  <c r="BE795" i="1"/>
  <c r="BD795" i="1"/>
  <c r="BC795" i="1"/>
  <c r="BB795" i="1"/>
  <c r="BA795" i="1"/>
  <c r="AZ795" i="1"/>
  <c r="AY795" i="1"/>
  <c r="AX795" i="1"/>
  <c r="AW795" i="1"/>
  <c r="AV795" i="1"/>
  <c r="AU795" i="1"/>
  <c r="AT795" i="1"/>
  <c r="AS795" i="1"/>
  <c r="AR795" i="1"/>
  <c r="AQ795" i="1"/>
  <c r="AP795" i="1"/>
  <c r="AO795" i="1"/>
  <c r="AN795" i="1"/>
  <c r="AM795" i="1"/>
  <c r="AL795" i="1"/>
  <c r="AK795" i="1"/>
  <c r="AJ795" i="1"/>
  <c r="AI795" i="1"/>
  <c r="AH795" i="1"/>
  <c r="AG795" i="1"/>
  <c r="AF795" i="1"/>
  <c r="AE795" i="1"/>
  <c r="AD795" i="1"/>
  <c r="AC795" i="1"/>
  <c r="AB795" i="1"/>
  <c r="AA795" i="1"/>
  <c r="Z795" i="1"/>
  <c r="Y795" i="1"/>
  <c r="X795" i="1"/>
  <c r="W795" i="1"/>
  <c r="V795" i="1"/>
  <c r="U795" i="1"/>
  <c r="T795" i="1"/>
  <c r="S795" i="1"/>
  <c r="Q795" i="1"/>
  <c r="P795" i="1"/>
  <c r="O795" i="1"/>
  <c r="DD794" i="1"/>
  <c r="DC794" i="1"/>
  <c r="DB794" i="1"/>
  <c r="DA794" i="1"/>
  <c r="CZ794" i="1"/>
  <c r="CY794" i="1"/>
  <c r="CX794" i="1"/>
  <c r="CW794" i="1"/>
  <c r="CV794" i="1"/>
  <c r="CU794" i="1"/>
  <c r="CT794" i="1"/>
  <c r="CS794" i="1"/>
  <c r="CR794" i="1"/>
  <c r="CQ794" i="1"/>
  <c r="CP794" i="1"/>
  <c r="CO794" i="1"/>
  <c r="CN794" i="1"/>
  <c r="CM794" i="1"/>
  <c r="CL794" i="1"/>
  <c r="CK794" i="1"/>
  <c r="CJ794" i="1"/>
  <c r="CI794" i="1"/>
  <c r="CH794" i="1"/>
  <c r="CG794" i="1"/>
  <c r="CF794" i="1"/>
  <c r="CE794" i="1"/>
  <c r="CD794" i="1"/>
  <c r="CC794" i="1"/>
  <c r="CB794" i="1"/>
  <c r="CA794" i="1"/>
  <c r="BZ794" i="1"/>
  <c r="BY794" i="1"/>
  <c r="BX794" i="1"/>
  <c r="BW794" i="1"/>
  <c r="BV794" i="1"/>
  <c r="BU794" i="1"/>
  <c r="BT794" i="1"/>
  <c r="BS794" i="1"/>
  <c r="BR794" i="1"/>
  <c r="BQ794" i="1"/>
  <c r="BP794" i="1"/>
  <c r="BO794" i="1"/>
  <c r="BN794" i="1"/>
  <c r="BM794" i="1"/>
  <c r="BL794" i="1"/>
  <c r="BK794" i="1"/>
  <c r="BJ794" i="1"/>
  <c r="BI794" i="1"/>
  <c r="BH794" i="1"/>
  <c r="BG794" i="1"/>
  <c r="BF794" i="1"/>
  <c r="BE794" i="1"/>
  <c r="BD794" i="1"/>
  <c r="BC794" i="1"/>
  <c r="BB794" i="1"/>
  <c r="BA794" i="1"/>
  <c r="AZ794" i="1"/>
  <c r="AY794" i="1"/>
  <c r="AX794" i="1"/>
  <c r="AW794" i="1"/>
  <c r="AV794" i="1"/>
  <c r="AU794" i="1"/>
  <c r="AT794" i="1"/>
  <c r="AS794" i="1"/>
  <c r="AR794" i="1"/>
  <c r="AQ794" i="1"/>
  <c r="AP794" i="1"/>
  <c r="AO794" i="1"/>
  <c r="AN794" i="1"/>
  <c r="AM794" i="1"/>
  <c r="AL794" i="1"/>
  <c r="AK794" i="1"/>
  <c r="AJ794" i="1"/>
  <c r="AI794" i="1"/>
  <c r="AH794" i="1"/>
  <c r="AG794" i="1"/>
  <c r="AF794" i="1"/>
  <c r="AE794" i="1"/>
  <c r="AD794" i="1"/>
  <c r="AC794" i="1"/>
  <c r="AB794" i="1"/>
  <c r="AA794" i="1"/>
  <c r="Z794" i="1"/>
  <c r="Y794" i="1"/>
  <c r="X794" i="1"/>
  <c r="W794" i="1"/>
  <c r="V794" i="1"/>
  <c r="U794" i="1"/>
  <c r="T794" i="1"/>
  <c r="S794" i="1"/>
  <c r="Q794" i="1"/>
  <c r="P794" i="1"/>
  <c r="O794" i="1"/>
  <c r="DD793" i="1"/>
  <c r="DC793" i="1"/>
  <c r="DB793" i="1"/>
  <c r="DA793" i="1"/>
  <c r="CZ793" i="1"/>
  <c r="CY793" i="1"/>
  <c r="CX793" i="1"/>
  <c r="CW793" i="1"/>
  <c r="CV793" i="1"/>
  <c r="CU793" i="1"/>
  <c r="CT793" i="1"/>
  <c r="CS793" i="1"/>
  <c r="CR793" i="1"/>
  <c r="CQ793" i="1"/>
  <c r="CP793" i="1"/>
  <c r="CO793" i="1"/>
  <c r="CN793" i="1"/>
  <c r="CM793" i="1"/>
  <c r="CL793" i="1"/>
  <c r="CK793" i="1"/>
  <c r="CJ793" i="1"/>
  <c r="CI793" i="1"/>
  <c r="CH793" i="1"/>
  <c r="CG793" i="1"/>
  <c r="CF793" i="1"/>
  <c r="CE793" i="1"/>
  <c r="CD793" i="1"/>
  <c r="CC793" i="1"/>
  <c r="CB793" i="1"/>
  <c r="CA793" i="1"/>
  <c r="BZ793" i="1"/>
  <c r="BY793" i="1"/>
  <c r="BX793" i="1"/>
  <c r="BW793" i="1"/>
  <c r="BV793" i="1"/>
  <c r="BU793" i="1"/>
  <c r="BT793" i="1"/>
  <c r="BS793" i="1"/>
  <c r="BR793" i="1"/>
  <c r="BQ793" i="1"/>
  <c r="BP793" i="1"/>
  <c r="BO793" i="1"/>
  <c r="BN793" i="1"/>
  <c r="BM793" i="1"/>
  <c r="BL793" i="1"/>
  <c r="BK793" i="1"/>
  <c r="BJ793" i="1"/>
  <c r="BI793" i="1"/>
  <c r="BH793" i="1"/>
  <c r="BG793" i="1"/>
  <c r="BF793" i="1"/>
  <c r="BE793" i="1"/>
  <c r="BD793" i="1"/>
  <c r="BC793" i="1"/>
  <c r="BB793" i="1"/>
  <c r="BA793" i="1"/>
  <c r="AZ793" i="1"/>
  <c r="AY793" i="1"/>
  <c r="AX793" i="1"/>
  <c r="AW793" i="1"/>
  <c r="AV793" i="1"/>
  <c r="AU793" i="1"/>
  <c r="AT793" i="1"/>
  <c r="AS793" i="1"/>
  <c r="AR793" i="1"/>
  <c r="AQ793" i="1"/>
  <c r="AP793" i="1"/>
  <c r="AO793" i="1"/>
  <c r="AN793" i="1"/>
  <c r="AM793" i="1"/>
  <c r="AL793" i="1"/>
  <c r="AK793" i="1"/>
  <c r="AJ793" i="1"/>
  <c r="AI793" i="1"/>
  <c r="AH793" i="1"/>
  <c r="AG793" i="1"/>
  <c r="AF793" i="1"/>
  <c r="AE793" i="1"/>
  <c r="AD793" i="1"/>
  <c r="AC793" i="1"/>
  <c r="AB793" i="1"/>
  <c r="AA793" i="1"/>
  <c r="Z793" i="1"/>
  <c r="Y793" i="1"/>
  <c r="X793" i="1"/>
  <c r="W793" i="1"/>
  <c r="V793" i="1"/>
  <c r="U793" i="1"/>
  <c r="T793" i="1"/>
  <c r="S793" i="1"/>
  <c r="Q793" i="1"/>
  <c r="P793" i="1"/>
  <c r="O793" i="1"/>
  <c r="DD792" i="1"/>
  <c r="DC792" i="1"/>
  <c r="DB792" i="1"/>
  <c r="DA792" i="1"/>
  <c r="CZ792" i="1"/>
  <c r="CY792" i="1"/>
  <c r="CX792" i="1"/>
  <c r="CW792" i="1"/>
  <c r="CV792" i="1"/>
  <c r="CU792" i="1"/>
  <c r="CT792" i="1"/>
  <c r="CS792" i="1"/>
  <c r="CR792" i="1"/>
  <c r="CQ792" i="1"/>
  <c r="CP792" i="1"/>
  <c r="CO792" i="1"/>
  <c r="CN792" i="1"/>
  <c r="CM792" i="1"/>
  <c r="CL792" i="1"/>
  <c r="CK792" i="1"/>
  <c r="CJ792" i="1"/>
  <c r="CI792" i="1"/>
  <c r="CH792" i="1"/>
  <c r="CG792" i="1"/>
  <c r="CF792" i="1"/>
  <c r="CE792" i="1"/>
  <c r="CD792" i="1"/>
  <c r="CC792" i="1"/>
  <c r="CB792" i="1"/>
  <c r="CA792" i="1"/>
  <c r="BZ792" i="1"/>
  <c r="BY792" i="1"/>
  <c r="BX792" i="1"/>
  <c r="BW792" i="1"/>
  <c r="BV792" i="1"/>
  <c r="BU792" i="1"/>
  <c r="BT792" i="1"/>
  <c r="BS792" i="1"/>
  <c r="BR792" i="1"/>
  <c r="BQ792" i="1"/>
  <c r="BP792" i="1"/>
  <c r="BO792" i="1"/>
  <c r="BN792" i="1"/>
  <c r="BM792" i="1"/>
  <c r="BL792" i="1"/>
  <c r="BK792" i="1"/>
  <c r="BJ792" i="1"/>
  <c r="BI792" i="1"/>
  <c r="BH792" i="1"/>
  <c r="BG792" i="1"/>
  <c r="BF792" i="1"/>
  <c r="BE792" i="1"/>
  <c r="BD792" i="1"/>
  <c r="BC792" i="1"/>
  <c r="BB792" i="1"/>
  <c r="BA792" i="1"/>
  <c r="AZ792" i="1"/>
  <c r="AY792" i="1"/>
  <c r="AX792" i="1"/>
  <c r="AW792" i="1"/>
  <c r="AV792" i="1"/>
  <c r="AU792" i="1"/>
  <c r="AT792" i="1"/>
  <c r="AS792" i="1"/>
  <c r="AR792" i="1"/>
  <c r="AQ792" i="1"/>
  <c r="AP792" i="1"/>
  <c r="AO792" i="1"/>
  <c r="AN792" i="1"/>
  <c r="AM792" i="1"/>
  <c r="AL792" i="1"/>
  <c r="AK792" i="1"/>
  <c r="AJ792" i="1"/>
  <c r="AI792" i="1"/>
  <c r="AH792" i="1"/>
  <c r="AG792" i="1"/>
  <c r="AF792" i="1"/>
  <c r="AE792" i="1"/>
  <c r="AD792" i="1"/>
  <c r="AC792" i="1"/>
  <c r="AB792" i="1"/>
  <c r="AA792" i="1"/>
  <c r="Z792" i="1"/>
  <c r="Y792" i="1"/>
  <c r="X792" i="1"/>
  <c r="W792" i="1"/>
  <c r="V792" i="1"/>
  <c r="U792" i="1"/>
  <c r="T792" i="1"/>
  <c r="S792" i="1"/>
  <c r="Q792" i="1"/>
  <c r="P792" i="1"/>
  <c r="O792" i="1"/>
  <c r="DD791" i="1"/>
  <c r="DC791" i="1"/>
  <c r="DB791" i="1"/>
  <c r="DA791" i="1"/>
  <c r="CZ791" i="1"/>
  <c r="CY791" i="1"/>
  <c r="CX791" i="1"/>
  <c r="CW791" i="1"/>
  <c r="CV791" i="1"/>
  <c r="CU791" i="1"/>
  <c r="CT791" i="1"/>
  <c r="CS791" i="1"/>
  <c r="CR791" i="1"/>
  <c r="CQ791" i="1"/>
  <c r="CP791" i="1"/>
  <c r="CO791" i="1"/>
  <c r="CN791" i="1"/>
  <c r="CM791" i="1"/>
  <c r="CL791" i="1"/>
  <c r="CK791" i="1"/>
  <c r="CJ791" i="1"/>
  <c r="CI791" i="1"/>
  <c r="CH791" i="1"/>
  <c r="CG791" i="1"/>
  <c r="CF791" i="1"/>
  <c r="CE791" i="1"/>
  <c r="CD791" i="1"/>
  <c r="CC791" i="1"/>
  <c r="CB791" i="1"/>
  <c r="CA791" i="1"/>
  <c r="BZ791" i="1"/>
  <c r="BY791" i="1"/>
  <c r="BX791" i="1"/>
  <c r="BW791" i="1"/>
  <c r="BV791" i="1"/>
  <c r="BU791" i="1"/>
  <c r="BT791" i="1"/>
  <c r="BS791" i="1"/>
  <c r="BR791" i="1"/>
  <c r="BQ791" i="1"/>
  <c r="BP791" i="1"/>
  <c r="BO791" i="1"/>
  <c r="BN791" i="1"/>
  <c r="BM791" i="1"/>
  <c r="BL791" i="1"/>
  <c r="BK791" i="1"/>
  <c r="BJ791" i="1"/>
  <c r="BI791" i="1"/>
  <c r="BH791" i="1"/>
  <c r="BG791" i="1"/>
  <c r="BF791" i="1"/>
  <c r="BE791" i="1"/>
  <c r="BD791" i="1"/>
  <c r="BC791" i="1"/>
  <c r="BB791" i="1"/>
  <c r="BA791" i="1"/>
  <c r="AZ791" i="1"/>
  <c r="AY791" i="1"/>
  <c r="AX791" i="1"/>
  <c r="AW791" i="1"/>
  <c r="AV791" i="1"/>
  <c r="AU791" i="1"/>
  <c r="AT791" i="1"/>
  <c r="AS791" i="1"/>
  <c r="AR791" i="1"/>
  <c r="AQ791" i="1"/>
  <c r="AP791" i="1"/>
  <c r="AO791" i="1"/>
  <c r="AN791" i="1"/>
  <c r="AM791" i="1"/>
  <c r="AL791" i="1"/>
  <c r="AK791" i="1"/>
  <c r="AJ791" i="1"/>
  <c r="AI791" i="1"/>
  <c r="AH791" i="1"/>
  <c r="AG791" i="1"/>
  <c r="AF791" i="1"/>
  <c r="AE791" i="1"/>
  <c r="AD791" i="1"/>
  <c r="AC791" i="1"/>
  <c r="AB791" i="1"/>
  <c r="AA791" i="1"/>
  <c r="Z791" i="1"/>
  <c r="Y791" i="1"/>
  <c r="X791" i="1"/>
  <c r="W791" i="1"/>
  <c r="V791" i="1"/>
  <c r="U791" i="1"/>
  <c r="T791" i="1"/>
  <c r="S791" i="1"/>
  <c r="Q791" i="1"/>
  <c r="P791" i="1"/>
  <c r="O791" i="1"/>
  <c r="DD790" i="1"/>
  <c r="DC790" i="1"/>
  <c r="DB790" i="1"/>
  <c r="DA790" i="1"/>
  <c r="CZ790" i="1"/>
  <c r="CY790" i="1"/>
  <c r="CX790" i="1"/>
  <c r="CW790" i="1"/>
  <c r="CV790" i="1"/>
  <c r="CU790" i="1"/>
  <c r="CT790" i="1"/>
  <c r="CS790" i="1"/>
  <c r="CR790" i="1"/>
  <c r="CQ790" i="1"/>
  <c r="CP790" i="1"/>
  <c r="CO790" i="1"/>
  <c r="CN790" i="1"/>
  <c r="CM790" i="1"/>
  <c r="CL790" i="1"/>
  <c r="CK790" i="1"/>
  <c r="CJ790" i="1"/>
  <c r="CI790" i="1"/>
  <c r="CH790" i="1"/>
  <c r="CG790" i="1"/>
  <c r="CF790" i="1"/>
  <c r="CE790" i="1"/>
  <c r="CD790" i="1"/>
  <c r="CC790" i="1"/>
  <c r="CB790" i="1"/>
  <c r="CA790" i="1"/>
  <c r="BZ790" i="1"/>
  <c r="BY790" i="1"/>
  <c r="BX790" i="1"/>
  <c r="BW790" i="1"/>
  <c r="BV790" i="1"/>
  <c r="BU790" i="1"/>
  <c r="BT790" i="1"/>
  <c r="BS790" i="1"/>
  <c r="BR790" i="1"/>
  <c r="BQ790" i="1"/>
  <c r="BP790" i="1"/>
  <c r="BO790" i="1"/>
  <c r="BN790" i="1"/>
  <c r="BM790" i="1"/>
  <c r="BL790" i="1"/>
  <c r="BK790" i="1"/>
  <c r="BJ790" i="1"/>
  <c r="BI790" i="1"/>
  <c r="BH790" i="1"/>
  <c r="BG790" i="1"/>
  <c r="BF790" i="1"/>
  <c r="BE790" i="1"/>
  <c r="BD790" i="1"/>
  <c r="BC790" i="1"/>
  <c r="BB790" i="1"/>
  <c r="BA790" i="1"/>
  <c r="AZ790" i="1"/>
  <c r="AY790" i="1"/>
  <c r="AX790" i="1"/>
  <c r="AW790" i="1"/>
  <c r="AV790" i="1"/>
  <c r="AU790" i="1"/>
  <c r="AT790" i="1"/>
  <c r="AS790" i="1"/>
  <c r="AR790" i="1"/>
  <c r="AQ790" i="1"/>
  <c r="AP790" i="1"/>
  <c r="AO790" i="1"/>
  <c r="AN790" i="1"/>
  <c r="AM790" i="1"/>
  <c r="AL790" i="1"/>
  <c r="AK790" i="1"/>
  <c r="AJ790" i="1"/>
  <c r="AI790" i="1"/>
  <c r="AH790" i="1"/>
  <c r="AG790" i="1"/>
  <c r="AF790" i="1"/>
  <c r="AE790" i="1"/>
  <c r="AD790" i="1"/>
  <c r="AC790" i="1"/>
  <c r="AB790" i="1"/>
  <c r="AA790" i="1"/>
  <c r="Z790" i="1"/>
  <c r="Y790" i="1"/>
  <c r="X790" i="1"/>
  <c r="W790" i="1"/>
  <c r="V790" i="1"/>
  <c r="U790" i="1"/>
  <c r="T790" i="1"/>
  <c r="S790" i="1"/>
  <c r="Q790" i="1"/>
  <c r="P790" i="1"/>
  <c r="O790" i="1"/>
  <c r="DD789" i="1"/>
  <c r="DC789" i="1"/>
  <c r="DB789" i="1"/>
  <c r="DA789" i="1"/>
  <c r="CZ789" i="1"/>
  <c r="CY789" i="1"/>
  <c r="CX789" i="1"/>
  <c r="CW789" i="1"/>
  <c r="CV789" i="1"/>
  <c r="CU789" i="1"/>
  <c r="CT789" i="1"/>
  <c r="CS789" i="1"/>
  <c r="CR789" i="1"/>
  <c r="CQ789" i="1"/>
  <c r="CP789" i="1"/>
  <c r="CO789" i="1"/>
  <c r="CN789" i="1"/>
  <c r="CM789" i="1"/>
  <c r="CL789" i="1"/>
  <c r="CK789" i="1"/>
  <c r="CJ789" i="1"/>
  <c r="CI789" i="1"/>
  <c r="CH789" i="1"/>
  <c r="CG789" i="1"/>
  <c r="CF789" i="1"/>
  <c r="CE789" i="1"/>
  <c r="CD789" i="1"/>
  <c r="CC789" i="1"/>
  <c r="CB789" i="1"/>
  <c r="CA789" i="1"/>
  <c r="BZ789" i="1"/>
  <c r="BY789" i="1"/>
  <c r="BX789" i="1"/>
  <c r="BW789" i="1"/>
  <c r="BV789" i="1"/>
  <c r="BU789" i="1"/>
  <c r="BT789" i="1"/>
  <c r="BS789" i="1"/>
  <c r="BR789" i="1"/>
  <c r="BQ789" i="1"/>
  <c r="BP789" i="1"/>
  <c r="BO789" i="1"/>
  <c r="BN789" i="1"/>
  <c r="BM789" i="1"/>
  <c r="BL789" i="1"/>
  <c r="BK789" i="1"/>
  <c r="BJ789" i="1"/>
  <c r="BI789" i="1"/>
  <c r="BH789" i="1"/>
  <c r="BG789" i="1"/>
  <c r="BF789" i="1"/>
  <c r="BE789" i="1"/>
  <c r="BD789" i="1"/>
  <c r="BC789" i="1"/>
  <c r="BB789" i="1"/>
  <c r="BA789" i="1"/>
  <c r="AZ789" i="1"/>
  <c r="AY789" i="1"/>
  <c r="AX789" i="1"/>
  <c r="AW789" i="1"/>
  <c r="AV789" i="1"/>
  <c r="AU789" i="1"/>
  <c r="AT789" i="1"/>
  <c r="AS789" i="1"/>
  <c r="AR789" i="1"/>
  <c r="AQ789" i="1"/>
  <c r="AP789" i="1"/>
  <c r="AO789" i="1"/>
  <c r="AN789" i="1"/>
  <c r="AM789" i="1"/>
  <c r="AL789" i="1"/>
  <c r="AK789" i="1"/>
  <c r="AJ789" i="1"/>
  <c r="AI789" i="1"/>
  <c r="AH789" i="1"/>
  <c r="AG789" i="1"/>
  <c r="AF789" i="1"/>
  <c r="AE789" i="1"/>
  <c r="AD789" i="1"/>
  <c r="AC789" i="1"/>
  <c r="AB789" i="1"/>
  <c r="AA789" i="1"/>
  <c r="Z789" i="1"/>
  <c r="Y789" i="1"/>
  <c r="X789" i="1"/>
  <c r="W789" i="1"/>
  <c r="V789" i="1"/>
  <c r="U789" i="1"/>
  <c r="T789" i="1"/>
  <c r="S789" i="1"/>
  <c r="Q789" i="1"/>
  <c r="P789" i="1"/>
  <c r="O789" i="1"/>
  <c r="DD788" i="1"/>
  <c r="DC788" i="1"/>
  <c r="DB788" i="1"/>
  <c r="DA788" i="1"/>
  <c r="CZ788" i="1"/>
  <c r="CY788" i="1"/>
  <c r="CX788" i="1"/>
  <c r="CW788" i="1"/>
  <c r="CV788" i="1"/>
  <c r="CU788" i="1"/>
  <c r="CT788" i="1"/>
  <c r="CS788" i="1"/>
  <c r="CR788" i="1"/>
  <c r="CQ788" i="1"/>
  <c r="CP788" i="1"/>
  <c r="CO788" i="1"/>
  <c r="CN788" i="1"/>
  <c r="CM788" i="1"/>
  <c r="CL788" i="1"/>
  <c r="CK788" i="1"/>
  <c r="CJ788" i="1"/>
  <c r="CI788" i="1"/>
  <c r="CH788" i="1"/>
  <c r="CG788" i="1"/>
  <c r="CF788" i="1"/>
  <c r="CE788" i="1"/>
  <c r="CD788" i="1"/>
  <c r="CC788" i="1"/>
  <c r="CB788" i="1"/>
  <c r="CA788" i="1"/>
  <c r="BZ788" i="1"/>
  <c r="BY788" i="1"/>
  <c r="BX788" i="1"/>
  <c r="BW788" i="1"/>
  <c r="BV788" i="1"/>
  <c r="BU788" i="1"/>
  <c r="BT788" i="1"/>
  <c r="BS788" i="1"/>
  <c r="BR788" i="1"/>
  <c r="BQ788" i="1"/>
  <c r="BP788" i="1"/>
  <c r="BO788" i="1"/>
  <c r="BN788" i="1"/>
  <c r="BM788" i="1"/>
  <c r="BL788" i="1"/>
  <c r="BK788" i="1"/>
  <c r="BJ788" i="1"/>
  <c r="BI788" i="1"/>
  <c r="BH788" i="1"/>
  <c r="BG788" i="1"/>
  <c r="BF788" i="1"/>
  <c r="BE788" i="1"/>
  <c r="BD788" i="1"/>
  <c r="BC788" i="1"/>
  <c r="BB788" i="1"/>
  <c r="BA788" i="1"/>
  <c r="AZ788" i="1"/>
  <c r="AY788" i="1"/>
  <c r="AX788" i="1"/>
  <c r="AW788" i="1"/>
  <c r="AV788" i="1"/>
  <c r="AU788" i="1"/>
  <c r="AT788" i="1"/>
  <c r="AS788" i="1"/>
  <c r="AR788" i="1"/>
  <c r="AQ788" i="1"/>
  <c r="AP788" i="1"/>
  <c r="AO788" i="1"/>
  <c r="AN788" i="1"/>
  <c r="AM788" i="1"/>
  <c r="AL788" i="1"/>
  <c r="AK788" i="1"/>
  <c r="AJ788" i="1"/>
  <c r="AI788" i="1"/>
  <c r="AH788" i="1"/>
  <c r="AG788" i="1"/>
  <c r="AF788" i="1"/>
  <c r="AE788" i="1"/>
  <c r="AD788" i="1"/>
  <c r="AC788" i="1"/>
  <c r="AB788" i="1"/>
  <c r="AA788" i="1"/>
  <c r="Z788" i="1"/>
  <c r="Y788" i="1"/>
  <c r="X788" i="1"/>
  <c r="W788" i="1"/>
  <c r="V788" i="1"/>
  <c r="U788" i="1"/>
  <c r="T788" i="1"/>
  <c r="S788" i="1"/>
  <c r="Q788" i="1"/>
  <c r="P788" i="1"/>
  <c r="O788" i="1"/>
  <c r="DD825" i="1"/>
  <c r="DC825" i="1"/>
  <c r="DB825" i="1"/>
  <c r="DA825" i="1"/>
  <c r="CZ825" i="1"/>
  <c r="CY825" i="1"/>
  <c r="CX825" i="1"/>
  <c r="CW825" i="1"/>
  <c r="CV825" i="1"/>
  <c r="CU825" i="1"/>
  <c r="CT825" i="1"/>
  <c r="CS825" i="1"/>
  <c r="CR825" i="1"/>
  <c r="CQ825" i="1"/>
  <c r="CP825" i="1"/>
  <c r="CO825" i="1"/>
  <c r="CN825" i="1"/>
  <c r="CM825" i="1"/>
  <c r="CL825" i="1"/>
  <c r="CK825" i="1"/>
  <c r="CJ825" i="1"/>
  <c r="CI825" i="1"/>
  <c r="CH825" i="1"/>
  <c r="CG825" i="1"/>
  <c r="CF825" i="1"/>
  <c r="CE825" i="1"/>
  <c r="CD825" i="1"/>
  <c r="CC825" i="1"/>
  <c r="CB825" i="1"/>
  <c r="CA825" i="1"/>
  <c r="BZ825" i="1"/>
  <c r="BY825" i="1"/>
  <c r="BX825" i="1"/>
  <c r="BW825" i="1"/>
  <c r="BV825" i="1"/>
  <c r="BU825" i="1"/>
  <c r="BT825" i="1"/>
  <c r="BS825" i="1"/>
  <c r="BR825" i="1"/>
  <c r="BQ825" i="1"/>
  <c r="BP825" i="1"/>
  <c r="BO825" i="1"/>
  <c r="BN825" i="1"/>
  <c r="BM825" i="1"/>
  <c r="BL825" i="1"/>
  <c r="BK825" i="1"/>
  <c r="BJ825" i="1"/>
  <c r="BI825" i="1"/>
  <c r="BH825" i="1"/>
  <c r="BG825" i="1"/>
  <c r="BF825" i="1"/>
  <c r="BE825" i="1"/>
  <c r="BD825" i="1"/>
  <c r="BC825" i="1"/>
  <c r="BB825" i="1"/>
  <c r="BA825" i="1"/>
  <c r="AZ825" i="1"/>
  <c r="AY825" i="1"/>
  <c r="AX825" i="1"/>
  <c r="AW825" i="1"/>
  <c r="AV825" i="1"/>
  <c r="AU825" i="1"/>
  <c r="AT825" i="1"/>
  <c r="AS825" i="1"/>
  <c r="AR825" i="1"/>
  <c r="AQ825" i="1"/>
  <c r="AP825" i="1"/>
  <c r="AO825" i="1"/>
  <c r="AN825" i="1"/>
  <c r="AM825" i="1"/>
  <c r="AL825" i="1"/>
  <c r="AK825" i="1"/>
  <c r="AJ825" i="1"/>
  <c r="AI825" i="1"/>
  <c r="AH825" i="1"/>
  <c r="AG825" i="1"/>
  <c r="AF825" i="1"/>
  <c r="AE825" i="1"/>
  <c r="AD825" i="1"/>
  <c r="AC825" i="1"/>
  <c r="AB825" i="1"/>
  <c r="AA825" i="1"/>
  <c r="Z825" i="1"/>
  <c r="Y825" i="1"/>
  <c r="X825" i="1"/>
  <c r="W825" i="1"/>
  <c r="V825" i="1"/>
  <c r="U825" i="1"/>
  <c r="T825" i="1"/>
  <c r="S825" i="1"/>
  <c r="Q825" i="1"/>
  <c r="P825" i="1"/>
  <c r="O825" i="1"/>
  <c r="DD823" i="1"/>
  <c r="DC823" i="1"/>
  <c r="DB823" i="1"/>
  <c r="DA823" i="1"/>
  <c r="CZ823" i="1"/>
  <c r="CY823" i="1"/>
  <c r="CX823" i="1"/>
  <c r="CW823" i="1"/>
  <c r="CV823" i="1"/>
  <c r="CU823" i="1"/>
  <c r="CT823" i="1"/>
  <c r="CS823" i="1"/>
  <c r="CR823" i="1"/>
  <c r="CQ823" i="1"/>
  <c r="CP823" i="1"/>
  <c r="CO823" i="1"/>
  <c r="CN823" i="1"/>
  <c r="CM823" i="1"/>
  <c r="CL823" i="1"/>
  <c r="CK823" i="1"/>
  <c r="CJ823" i="1"/>
  <c r="CI823" i="1"/>
  <c r="CH823" i="1"/>
  <c r="CG823" i="1"/>
  <c r="CF823" i="1"/>
  <c r="CE823" i="1"/>
  <c r="CD823" i="1"/>
  <c r="CC823" i="1"/>
  <c r="CB823" i="1"/>
  <c r="CA823" i="1"/>
  <c r="BZ823" i="1"/>
  <c r="BY823" i="1"/>
  <c r="BX823" i="1"/>
  <c r="BW823" i="1"/>
  <c r="BV823" i="1"/>
  <c r="BU823" i="1"/>
  <c r="BT823" i="1"/>
  <c r="BS823" i="1"/>
  <c r="BR823" i="1"/>
  <c r="BQ823" i="1"/>
  <c r="BP823" i="1"/>
  <c r="BO823" i="1"/>
  <c r="BN823" i="1"/>
  <c r="BM823" i="1"/>
  <c r="BL823" i="1"/>
  <c r="BK823" i="1"/>
  <c r="BJ823" i="1"/>
  <c r="BI823" i="1"/>
  <c r="BH823" i="1"/>
  <c r="BG823" i="1"/>
  <c r="BF823" i="1"/>
  <c r="BE823" i="1"/>
  <c r="BD823" i="1"/>
  <c r="BC823" i="1"/>
  <c r="BB823" i="1"/>
  <c r="BA823" i="1"/>
  <c r="AZ823" i="1"/>
  <c r="AY823" i="1"/>
  <c r="AX823" i="1"/>
  <c r="AW823" i="1"/>
  <c r="AV823" i="1"/>
  <c r="AU823" i="1"/>
  <c r="AT823" i="1"/>
  <c r="AS823" i="1"/>
  <c r="AR823" i="1"/>
  <c r="AQ823" i="1"/>
  <c r="AP823" i="1"/>
  <c r="AO823" i="1"/>
  <c r="AN823" i="1"/>
  <c r="AM823" i="1"/>
  <c r="AL823" i="1"/>
  <c r="AK823" i="1"/>
  <c r="AJ823" i="1"/>
  <c r="AI823" i="1"/>
  <c r="AH823" i="1"/>
  <c r="AG823" i="1"/>
  <c r="AF823" i="1"/>
  <c r="AE823" i="1"/>
  <c r="AD823" i="1"/>
  <c r="AC823" i="1"/>
  <c r="AB823" i="1"/>
  <c r="AA823" i="1"/>
  <c r="Z823" i="1"/>
  <c r="Y823" i="1"/>
  <c r="X823" i="1"/>
  <c r="W823" i="1"/>
  <c r="V823" i="1"/>
  <c r="U823" i="1"/>
  <c r="T823" i="1"/>
  <c r="S823" i="1"/>
  <c r="Q823" i="1"/>
  <c r="P823" i="1"/>
  <c r="O823" i="1"/>
  <c r="DD822" i="1"/>
  <c r="DC822" i="1"/>
  <c r="DB822" i="1"/>
  <c r="DA822" i="1"/>
  <c r="CZ822" i="1"/>
  <c r="CY822" i="1"/>
  <c r="CX822" i="1"/>
  <c r="CW822" i="1"/>
  <c r="CV822" i="1"/>
  <c r="CU822" i="1"/>
  <c r="CT822" i="1"/>
  <c r="CS822" i="1"/>
  <c r="CR822" i="1"/>
  <c r="CQ822" i="1"/>
  <c r="CP822" i="1"/>
  <c r="CO822" i="1"/>
  <c r="CN822" i="1"/>
  <c r="CM822" i="1"/>
  <c r="CL822" i="1"/>
  <c r="CK822" i="1"/>
  <c r="CJ822" i="1"/>
  <c r="CI822" i="1"/>
  <c r="CH822" i="1"/>
  <c r="CG822" i="1"/>
  <c r="CF822" i="1"/>
  <c r="CE822" i="1"/>
  <c r="CD822" i="1"/>
  <c r="CC822" i="1"/>
  <c r="CB822" i="1"/>
  <c r="CA822" i="1"/>
  <c r="BZ822" i="1"/>
  <c r="BY822" i="1"/>
  <c r="BX822" i="1"/>
  <c r="BW822" i="1"/>
  <c r="BV822" i="1"/>
  <c r="BU822" i="1"/>
  <c r="BT822" i="1"/>
  <c r="BS822" i="1"/>
  <c r="BR822" i="1"/>
  <c r="BQ822" i="1"/>
  <c r="BP822" i="1"/>
  <c r="BO822" i="1"/>
  <c r="BN822" i="1"/>
  <c r="BM822" i="1"/>
  <c r="BL822" i="1"/>
  <c r="BK822" i="1"/>
  <c r="BJ822" i="1"/>
  <c r="BI822" i="1"/>
  <c r="BH822" i="1"/>
  <c r="BG822" i="1"/>
  <c r="BF822" i="1"/>
  <c r="BE822" i="1"/>
  <c r="BD822" i="1"/>
  <c r="BC822" i="1"/>
  <c r="BB822" i="1"/>
  <c r="BA822" i="1"/>
  <c r="AZ822" i="1"/>
  <c r="AY822" i="1"/>
  <c r="AX822" i="1"/>
  <c r="AW822" i="1"/>
  <c r="AV822" i="1"/>
  <c r="AU822" i="1"/>
  <c r="AT822" i="1"/>
  <c r="AS822" i="1"/>
  <c r="AR822" i="1"/>
  <c r="AQ822" i="1"/>
  <c r="AP822" i="1"/>
  <c r="AO822" i="1"/>
  <c r="AN822" i="1"/>
  <c r="AM822" i="1"/>
  <c r="AL822" i="1"/>
  <c r="AK822" i="1"/>
  <c r="AJ822" i="1"/>
  <c r="AI822" i="1"/>
  <c r="AH822" i="1"/>
  <c r="AG822" i="1"/>
  <c r="AF822" i="1"/>
  <c r="AE822" i="1"/>
  <c r="AD822" i="1"/>
  <c r="AC822" i="1"/>
  <c r="AB822" i="1"/>
  <c r="AA822" i="1"/>
  <c r="Z822" i="1"/>
  <c r="Y822" i="1"/>
  <c r="X822" i="1"/>
  <c r="W822" i="1"/>
  <c r="V822" i="1"/>
  <c r="U822" i="1"/>
  <c r="T822" i="1"/>
  <c r="S822" i="1"/>
  <c r="Q822" i="1"/>
  <c r="P822" i="1"/>
  <c r="O822" i="1"/>
  <c r="DD821" i="1"/>
  <c r="DC821" i="1"/>
  <c r="DB821" i="1"/>
  <c r="DA821" i="1"/>
  <c r="CZ821" i="1"/>
  <c r="CY821" i="1"/>
  <c r="CX821" i="1"/>
  <c r="CW821" i="1"/>
  <c r="CV821" i="1"/>
  <c r="CU821" i="1"/>
  <c r="CT821" i="1"/>
  <c r="CS821" i="1"/>
  <c r="CR821" i="1"/>
  <c r="CQ821" i="1"/>
  <c r="CP821" i="1"/>
  <c r="CO821" i="1"/>
  <c r="CN821" i="1"/>
  <c r="CM821" i="1"/>
  <c r="CL821" i="1"/>
  <c r="CK821" i="1"/>
  <c r="CJ821" i="1"/>
  <c r="CI821" i="1"/>
  <c r="CH821" i="1"/>
  <c r="CG821" i="1"/>
  <c r="CF821" i="1"/>
  <c r="CE821" i="1"/>
  <c r="CD821" i="1"/>
  <c r="CC821" i="1"/>
  <c r="CB821" i="1"/>
  <c r="CA821" i="1"/>
  <c r="BZ821" i="1"/>
  <c r="BY821" i="1"/>
  <c r="BX821" i="1"/>
  <c r="BW821" i="1"/>
  <c r="BV821" i="1"/>
  <c r="BU821" i="1"/>
  <c r="BT821" i="1"/>
  <c r="BS821" i="1"/>
  <c r="BR821" i="1"/>
  <c r="BQ821" i="1"/>
  <c r="BP821" i="1"/>
  <c r="BO821" i="1"/>
  <c r="BN821" i="1"/>
  <c r="BM821" i="1"/>
  <c r="BL821" i="1"/>
  <c r="BK821" i="1"/>
  <c r="BJ821" i="1"/>
  <c r="BI821" i="1"/>
  <c r="BH821" i="1"/>
  <c r="BG821" i="1"/>
  <c r="BF821" i="1"/>
  <c r="BE821" i="1"/>
  <c r="BD821" i="1"/>
  <c r="BC821" i="1"/>
  <c r="BB821" i="1"/>
  <c r="BA821" i="1"/>
  <c r="AZ821" i="1"/>
  <c r="AY821" i="1"/>
  <c r="AX821" i="1"/>
  <c r="AW821" i="1"/>
  <c r="AV821" i="1"/>
  <c r="AU821" i="1"/>
  <c r="AT821" i="1"/>
  <c r="AS821" i="1"/>
  <c r="AR821" i="1"/>
  <c r="AQ821" i="1"/>
  <c r="AP821" i="1"/>
  <c r="AO821" i="1"/>
  <c r="AN821" i="1"/>
  <c r="AM821" i="1"/>
  <c r="AL821" i="1"/>
  <c r="AK821" i="1"/>
  <c r="AJ821" i="1"/>
  <c r="AI821" i="1"/>
  <c r="AH821" i="1"/>
  <c r="AG821" i="1"/>
  <c r="AF821" i="1"/>
  <c r="AE821" i="1"/>
  <c r="AD821" i="1"/>
  <c r="AC821" i="1"/>
  <c r="AB821" i="1"/>
  <c r="AA821" i="1"/>
  <c r="Z821" i="1"/>
  <c r="Y821" i="1"/>
  <c r="X821" i="1"/>
  <c r="W821" i="1"/>
  <c r="V821" i="1"/>
  <c r="U821" i="1"/>
  <c r="T821" i="1"/>
  <c r="S821" i="1"/>
  <c r="Q821" i="1"/>
  <c r="P821" i="1"/>
  <c r="O821" i="1"/>
  <c r="DD819" i="1"/>
  <c r="DC819" i="1"/>
  <c r="DB819" i="1"/>
  <c r="DA819" i="1"/>
  <c r="CZ819" i="1"/>
  <c r="CY819" i="1"/>
  <c r="CX819" i="1"/>
  <c r="CW819" i="1"/>
  <c r="CV819" i="1"/>
  <c r="CU819" i="1"/>
  <c r="CT819" i="1"/>
  <c r="CS819" i="1"/>
  <c r="CR819" i="1"/>
  <c r="CQ819" i="1"/>
  <c r="CP819" i="1"/>
  <c r="CO819" i="1"/>
  <c r="CN819" i="1"/>
  <c r="CM819" i="1"/>
  <c r="CL819" i="1"/>
  <c r="CK819" i="1"/>
  <c r="CJ819" i="1"/>
  <c r="CI819" i="1"/>
  <c r="CH819" i="1"/>
  <c r="CG819" i="1"/>
  <c r="CF819" i="1"/>
  <c r="CE819" i="1"/>
  <c r="CD819" i="1"/>
  <c r="CC819" i="1"/>
  <c r="CB819" i="1"/>
  <c r="CA819" i="1"/>
  <c r="BZ819" i="1"/>
  <c r="BY819" i="1"/>
  <c r="BX819" i="1"/>
  <c r="BW819" i="1"/>
  <c r="BV819" i="1"/>
  <c r="BU819" i="1"/>
  <c r="BT819" i="1"/>
  <c r="BS819" i="1"/>
  <c r="BR819" i="1"/>
  <c r="BQ819" i="1"/>
  <c r="BP819" i="1"/>
  <c r="BO819" i="1"/>
  <c r="BN819" i="1"/>
  <c r="BM819" i="1"/>
  <c r="BL819" i="1"/>
  <c r="BK819" i="1"/>
  <c r="BJ819" i="1"/>
  <c r="BI819" i="1"/>
  <c r="BH819" i="1"/>
  <c r="BG819" i="1"/>
  <c r="BF819" i="1"/>
  <c r="BE819" i="1"/>
  <c r="BD819" i="1"/>
  <c r="BC819" i="1"/>
  <c r="BB819" i="1"/>
  <c r="BA819" i="1"/>
  <c r="AZ819" i="1"/>
  <c r="AY819" i="1"/>
  <c r="AX819" i="1"/>
  <c r="AW819" i="1"/>
  <c r="AV819" i="1"/>
  <c r="AU819" i="1"/>
  <c r="AT819" i="1"/>
  <c r="AS819" i="1"/>
  <c r="AR819" i="1"/>
  <c r="AQ819" i="1"/>
  <c r="AP819" i="1"/>
  <c r="AO819" i="1"/>
  <c r="AN819" i="1"/>
  <c r="AM819" i="1"/>
  <c r="AL819" i="1"/>
  <c r="AK819" i="1"/>
  <c r="AJ819" i="1"/>
  <c r="AI819" i="1"/>
  <c r="AH819" i="1"/>
  <c r="AG819" i="1"/>
  <c r="AF819" i="1"/>
  <c r="AE819" i="1"/>
  <c r="AD819" i="1"/>
  <c r="AC819" i="1"/>
  <c r="AB819" i="1"/>
  <c r="AA819" i="1"/>
  <c r="Z819" i="1"/>
  <c r="Y819" i="1"/>
  <c r="X819" i="1"/>
  <c r="W819" i="1"/>
  <c r="V819" i="1"/>
  <c r="U819" i="1"/>
  <c r="T819" i="1"/>
  <c r="S819" i="1"/>
  <c r="Q819" i="1"/>
  <c r="P819" i="1"/>
  <c r="O819" i="1"/>
  <c r="DD818" i="1"/>
  <c r="DC818" i="1"/>
  <c r="DB818" i="1"/>
  <c r="DA818" i="1"/>
  <c r="CZ818" i="1"/>
  <c r="CY818" i="1"/>
  <c r="CX818" i="1"/>
  <c r="CW818" i="1"/>
  <c r="CV818" i="1"/>
  <c r="CU818" i="1"/>
  <c r="CT818" i="1"/>
  <c r="CS818" i="1"/>
  <c r="CR818" i="1"/>
  <c r="CQ818" i="1"/>
  <c r="CP818" i="1"/>
  <c r="CO818" i="1"/>
  <c r="CN818" i="1"/>
  <c r="CM818" i="1"/>
  <c r="CL818" i="1"/>
  <c r="CK818" i="1"/>
  <c r="CJ818" i="1"/>
  <c r="CI818" i="1"/>
  <c r="CH818" i="1"/>
  <c r="CG818" i="1"/>
  <c r="CF818" i="1"/>
  <c r="CE818" i="1"/>
  <c r="CD818" i="1"/>
  <c r="CC818" i="1"/>
  <c r="CB818" i="1"/>
  <c r="CA818" i="1"/>
  <c r="BZ818" i="1"/>
  <c r="BY818" i="1"/>
  <c r="BX818" i="1"/>
  <c r="BW818" i="1"/>
  <c r="BV818" i="1"/>
  <c r="BU818" i="1"/>
  <c r="BT818" i="1"/>
  <c r="BS818" i="1"/>
  <c r="BR818" i="1"/>
  <c r="BQ818" i="1"/>
  <c r="BP818" i="1"/>
  <c r="BO818" i="1"/>
  <c r="BN818" i="1"/>
  <c r="BM818" i="1"/>
  <c r="BL818" i="1"/>
  <c r="BK818" i="1"/>
  <c r="BJ818" i="1"/>
  <c r="BI818" i="1"/>
  <c r="BH818" i="1"/>
  <c r="BG818" i="1"/>
  <c r="BF818" i="1"/>
  <c r="BE818" i="1"/>
  <c r="BD818" i="1"/>
  <c r="BC818" i="1"/>
  <c r="BB818" i="1"/>
  <c r="BA818" i="1"/>
  <c r="AZ818" i="1"/>
  <c r="AY818" i="1"/>
  <c r="AX818" i="1"/>
  <c r="AW818" i="1"/>
  <c r="AV818" i="1"/>
  <c r="AU818" i="1"/>
  <c r="AT818" i="1"/>
  <c r="AS818" i="1"/>
  <c r="AR818" i="1"/>
  <c r="AQ818" i="1"/>
  <c r="AP818" i="1"/>
  <c r="AO818" i="1"/>
  <c r="AN818" i="1"/>
  <c r="AM818" i="1"/>
  <c r="AL818" i="1"/>
  <c r="AK818" i="1"/>
  <c r="AJ818" i="1"/>
  <c r="AI818" i="1"/>
  <c r="AH818" i="1"/>
  <c r="AG818" i="1"/>
  <c r="AF818" i="1"/>
  <c r="AE818" i="1"/>
  <c r="AD818" i="1"/>
  <c r="AC818" i="1"/>
  <c r="AB818" i="1"/>
  <c r="AA818" i="1"/>
  <c r="Z818" i="1"/>
  <c r="Y818" i="1"/>
  <c r="X818" i="1"/>
  <c r="W818" i="1"/>
  <c r="V818" i="1"/>
  <c r="U818" i="1"/>
  <c r="T818" i="1"/>
  <c r="S818" i="1"/>
  <c r="Q818" i="1"/>
  <c r="P818" i="1"/>
  <c r="O818" i="1"/>
  <c r="DD838" i="1"/>
  <c r="DC838" i="1"/>
  <c r="DB838" i="1"/>
  <c r="DA838" i="1"/>
  <c r="CZ838" i="1"/>
  <c r="CY838" i="1"/>
  <c r="CX838" i="1"/>
  <c r="CW838" i="1"/>
  <c r="CV838" i="1"/>
  <c r="CU838" i="1"/>
  <c r="CT838" i="1"/>
  <c r="CS838" i="1"/>
  <c r="CR838" i="1"/>
  <c r="CQ838" i="1"/>
  <c r="CP838" i="1"/>
  <c r="CO838" i="1"/>
  <c r="CN838" i="1"/>
  <c r="CM838" i="1"/>
  <c r="CL838" i="1"/>
  <c r="CK838" i="1"/>
  <c r="CJ838" i="1"/>
  <c r="CI838" i="1"/>
  <c r="CH838" i="1"/>
  <c r="CG838" i="1"/>
  <c r="CF838" i="1"/>
  <c r="CE838" i="1"/>
  <c r="CD838" i="1"/>
  <c r="CC838" i="1"/>
  <c r="CB838" i="1"/>
  <c r="CA838" i="1"/>
  <c r="BZ838" i="1"/>
  <c r="BY838" i="1"/>
  <c r="BX838" i="1"/>
  <c r="BW838" i="1"/>
  <c r="BV838" i="1"/>
  <c r="BU838" i="1"/>
  <c r="BT838" i="1"/>
  <c r="BS838" i="1"/>
  <c r="BR838" i="1"/>
  <c r="BQ838" i="1"/>
  <c r="BP838" i="1"/>
  <c r="BO838" i="1"/>
  <c r="BN838" i="1"/>
  <c r="BM838" i="1"/>
  <c r="BL838" i="1"/>
  <c r="BK838" i="1"/>
  <c r="BJ838" i="1"/>
  <c r="BI838" i="1"/>
  <c r="BH838" i="1"/>
  <c r="BG838" i="1"/>
  <c r="BF838" i="1"/>
  <c r="BE838" i="1"/>
  <c r="BD838" i="1"/>
  <c r="BC838" i="1"/>
  <c r="BB838" i="1"/>
  <c r="BA838" i="1"/>
  <c r="AZ838" i="1"/>
  <c r="AY838" i="1"/>
  <c r="AX838" i="1"/>
  <c r="AW838" i="1"/>
  <c r="AV838" i="1"/>
  <c r="AU838" i="1"/>
  <c r="AT838" i="1"/>
  <c r="AS838" i="1"/>
  <c r="AR838" i="1"/>
  <c r="AQ838" i="1"/>
  <c r="AP838" i="1"/>
  <c r="AO838" i="1"/>
  <c r="AN838" i="1"/>
  <c r="AM838" i="1"/>
  <c r="AL838" i="1"/>
  <c r="AK838" i="1"/>
  <c r="AJ838" i="1"/>
  <c r="AI838" i="1"/>
  <c r="AH838" i="1"/>
  <c r="AG838" i="1"/>
  <c r="AF838" i="1"/>
  <c r="AE838" i="1"/>
  <c r="AD838" i="1"/>
  <c r="AC838" i="1"/>
  <c r="AB838" i="1"/>
  <c r="AA838" i="1"/>
  <c r="Z838" i="1"/>
  <c r="Y838" i="1"/>
  <c r="X838" i="1"/>
  <c r="W838" i="1"/>
  <c r="V838" i="1"/>
  <c r="U838" i="1"/>
  <c r="T838" i="1"/>
  <c r="S838" i="1"/>
  <c r="Q838" i="1"/>
  <c r="P838" i="1"/>
  <c r="O838" i="1"/>
  <c r="DD777" i="1"/>
  <c r="DC777" i="1"/>
  <c r="DB777" i="1"/>
  <c r="DA777" i="1"/>
  <c r="CZ777" i="1"/>
  <c r="CY777" i="1"/>
  <c r="CX777" i="1"/>
  <c r="CW777" i="1"/>
  <c r="CV777" i="1"/>
  <c r="CU777" i="1"/>
  <c r="CT777" i="1"/>
  <c r="CS777" i="1"/>
  <c r="CR777" i="1"/>
  <c r="CQ777" i="1"/>
  <c r="CP777" i="1"/>
  <c r="CO777" i="1"/>
  <c r="CN777" i="1"/>
  <c r="CM777" i="1"/>
  <c r="CL777" i="1"/>
  <c r="CK777" i="1"/>
  <c r="CJ777" i="1"/>
  <c r="CI777" i="1"/>
  <c r="CH777" i="1"/>
  <c r="CG777" i="1"/>
  <c r="CF777" i="1"/>
  <c r="CE777" i="1"/>
  <c r="CD777" i="1"/>
  <c r="CC777" i="1"/>
  <c r="CB777" i="1"/>
  <c r="CA777" i="1"/>
  <c r="BZ777" i="1"/>
  <c r="BY777" i="1"/>
  <c r="BX777" i="1"/>
  <c r="BW777" i="1"/>
  <c r="BV777" i="1"/>
  <c r="BU777" i="1"/>
  <c r="BT777" i="1"/>
  <c r="BS777" i="1"/>
  <c r="BR777" i="1"/>
  <c r="BQ777" i="1"/>
  <c r="BP777" i="1"/>
  <c r="BO777" i="1"/>
  <c r="BN777" i="1"/>
  <c r="BM777" i="1"/>
  <c r="BL777" i="1"/>
  <c r="BK777" i="1"/>
  <c r="BJ777" i="1"/>
  <c r="BI777" i="1"/>
  <c r="BH777" i="1"/>
  <c r="BG777" i="1"/>
  <c r="BF777" i="1"/>
  <c r="BE777" i="1"/>
  <c r="BD777" i="1"/>
  <c r="BC777" i="1"/>
  <c r="BB777" i="1"/>
  <c r="BA777" i="1"/>
  <c r="AZ777" i="1"/>
  <c r="AY777" i="1"/>
  <c r="AX777" i="1"/>
  <c r="AW777" i="1"/>
  <c r="AV777" i="1"/>
  <c r="AU777" i="1"/>
  <c r="AT777" i="1"/>
  <c r="AS777" i="1"/>
  <c r="AR777" i="1"/>
  <c r="AQ777" i="1"/>
  <c r="AP777" i="1"/>
  <c r="AO777" i="1"/>
  <c r="AN777" i="1"/>
  <c r="AM777" i="1"/>
  <c r="AL777" i="1"/>
  <c r="AK777" i="1"/>
  <c r="AJ777" i="1"/>
  <c r="AI777" i="1"/>
  <c r="AH777" i="1"/>
  <c r="AG777" i="1"/>
  <c r="AF777" i="1"/>
  <c r="AE777" i="1"/>
  <c r="AD777" i="1"/>
  <c r="AC777" i="1"/>
  <c r="AB777" i="1"/>
  <c r="AA777" i="1"/>
  <c r="Z777" i="1"/>
  <c r="Y777" i="1"/>
  <c r="X777" i="1"/>
  <c r="W777" i="1"/>
  <c r="V777" i="1"/>
  <c r="U777" i="1"/>
  <c r="T777" i="1"/>
  <c r="S777" i="1"/>
  <c r="Q777" i="1"/>
  <c r="P777" i="1"/>
  <c r="O777" i="1"/>
  <c r="DD808" i="1"/>
  <c r="DC808" i="1"/>
  <c r="DB808" i="1"/>
  <c r="DA808" i="1"/>
  <c r="CZ808" i="1"/>
  <c r="CY808" i="1"/>
  <c r="CX808" i="1"/>
  <c r="CW808" i="1"/>
  <c r="CV808" i="1"/>
  <c r="CU808" i="1"/>
  <c r="CT808" i="1"/>
  <c r="CS808" i="1"/>
  <c r="CR808" i="1"/>
  <c r="CQ808" i="1"/>
  <c r="CP808" i="1"/>
  <c r="CO808" i="1"/>
  <c r="CN808" i="1"/>
  <c r="CM808" i="1"/>
  <c r="CL808" i="1"/>
  <c r="CK808" i="1"/>
  <c r="CJ808" i="1"/>
  <c r="CI808" i="1"/>
  <c r="CH808" i="1"/>
  <c r="CG808" i="1"/>
  <c r="CF808" i="1"/>
  <c r="CE808" i="1"/>
  <c r="CD808" i="1"/>
  <c r="CC808" i="1"/>
  <c r="CB808" i="1"/>
  <c r="CA808" i="1"/>
  <c r="BZ808" i="1"/>
  <c r="BY808" i="1"/>
  <c r="BX808" i="1"/>
  <c r="BW808" i="1"/>
  <c r="BV808" i="1"/>
  <c r="BU808" i="1"/>
  <c r="BT808" i="1"/>
  <c r="BS808" i="1"/>
  <c r="BR808" i="1"/>
  <c r="BQ808" i="1"/>
  <c r="BP808" i="1"/>
  <c r="BO808" i="1"/>
  <c r="BN808" i="1"/>
  <c r="BM808" i="1"/>
  <c r="BL808" i="1"/>
  <c r="BK808" i="1"/>
  <c r="BJ808" i="1"/>
  <c r="BI808" i="1"/>
  <c r="BH808" i="1"/>
  <c r="BG808" i="1"/>
  <c r="BF808" i="1"/>
  <c r="BE808" i="1"/>
  <c r="BD808" i="1"/>
  <c r="BC808" i="1"/>
  <c r="BB808" i="1"/>
  <c r="BA808" i="1"/>
  <c r="AZ808" i="1"/>
  <c r="AY808" i="1"/>
  <c r="AX808" i="1"/>
  <c r="AW808" i="1"/>
  <c r="AV808" i="1"/>
  <c r="AU808" i="1"/>
  <c r="AT808" i="1"/>
  <c r="AS808" i="1"/>
  <c r="AR808" i="1"/>
  <c r="AQ808" i="1"/>
  <c r="AP808" i="1"/>
  <c r="AO808" i="1"/>
  <c r="AN808" i="1"/>
  <c r="AM808" i="1"/>
  <c r="AL808" i="1"/>
  <c r="AK808" i="1"/>
  <c r="AJ808" i="1"/>
  <c r="AI808" i="1"/>
  <c r="AH808" i="1"/>
  <c r="AG808" i="1"/>
  <c r="AF808" i="1"/>
  <c r="AE808" i="1"/>
  <c r="AD808" i="1"/>
  <c r="AC808" i="1"/>
  <c r="AB808" i="1"/>
  <c r="AA808" i="1"/>
  <c r="Z808" i="1"/>
  <c r="Y808" i="1"/>
  <c r="X808" i="1"/>
  <c r="W808" i="1"/>
  <c r="V808" i="1"/>
  <c r="U808" i="1"/>
  <c r="T808" i="1"/>
  <c r="S808" i="1"/>
  <c r="Q808" i="1"/>
  <c r="P808" i="1"/>
  <c r="O808" i="1"/>
  <c r="DD807" i="1"/>
  <c r="DC807" i="1"/>
  <c r="DB807" i="1"/>
  <c r="DA807" i="1"/>
  <c r="CZ807" i="1"/>
  <c r="CY807" i="1"/>
  <c r="CX807" i="1"/>
  <c r="CW807" i="1"/>
  <c r="CV807" i="1"/>
  <c r="CU807" i="1"/>
  <c r="CT807" i="1"/>
  <c r="CS807" i="1"/>
  <c r="CR807" i="1"/>
  <c r="CQ807" i="1"/>
  <c r="CP807" i="1"/>
  <c r="CO807" i="1"/>
  <c r="CN807" i="1"/>
  <c r="CM807" i="1"/>
  <c r="CL807" i="1"/>
  <c r="CK807" i="1"/>
  <c r="CJ807" i="1"/>
  <c r="CI807" i="1"/>
  <c r="CH807" i="1"/>
  <c r="CG807" i="1"/>
  <c r="CF807" i="1"/>
  <c r="CE807" i="1"/>
  <c r="CD807" i="1"/>
  <c r="CC807" i="1"/>
  <c r="CB807" i="1"/>
  <c r="CA807" i="1"/>
  <c r="BZ807" i="1"/>
  <c r="BY807" i="1"/>
  <c r="BX807" i="1"/>
  <c r="BW807" i="1"/>
  <c r="BV807" i="1"/>
  <c r="BU807" i="1"/>
  <c r="BT807" i="1"/>
  <c r="BS807" i="1"/>
  <c r="BR807" i="1"/>
  <c r="BQ807" i="1"/>
  <c r="BP807" i="1"/>
  <c r="BO807" i="1"/>
  <c r="BN807" i="1"/>
  <c r="BM807" i="1"/>
  <c r="BL807" i="1"/>
  <c r="BK807" i="1"/>
  <c r="BJ807" i="1"/>
  <c r="BI807" i="1"/>
  <c r="BH807" i="1"/>
  <c r="BG807" i="1"/>
  <c r="BF807" i="1"/>
  <c r="BE807" i="1"/>
  <c r="BD807" i="1"/>
  <c r="BC807" i="1"/>
  <c r="BB807" i="1"/>
  <c r="BA807" i="1"/>
  <c r="AZ807" i="1"/>
  <c r="AY807" i="1"/>
  <c r="AX807" i="1"/>
  <c r="AW807" i="1"/>
  <c r="AV807" i="1"/>
  <c r="AU807" i="1"/>
  <c r="AT807" i="1"/>
  <c r="AS807" i="1"/>
  <c r="AR807" i="1"/>
  <c r="AQ807" i="1"/>
  <c r="AP807" i="1"/>
  <c r="AO807" i="1"/>
  <c r="AN807" i="1"/>
  <c r="AM807" i="1"/>
  <c r="AL807" i="1"/>
  <c r="AK807" i="1"/>
  <c r="AJ807" i="1"/>
  <c r="AI807" i="1"/>
  <c r="AH807" i="1"/>
  <c r="AG807" i="1"/>
  <c r="AF807" i="1"/>
  <c r="AE807" i="1"/>
  <c r="AD807" i="1"/>
  <c r="AC807" i="1"/>
  <c r="AB807" i="1"/>
  <c r="AA807" i="1"/>
  <c r="Z807" i="1"/>
  <c r="Y807" i="1"/>
  <c r="X807" i="1"/>
  <c r="W807" i="1"/>
  <c r="V807" i="1"/>
  <c r="U807" i="1"/>
  <c r="T807" i="1"/>
  <c r="S807" i="1"/>
  <c r="Q807" i="1"/>
  <c r="P807" i="1"/>
  <c r="O807" i="1"/>
  <c r="DD806" i="1"/>
  <c r="DC806" i="1"/>
  <c r="DB806" i="1"/>
  <c r="DA806" i="1"/>
  <c r="CZ806" i="1"/>
  <c r="CY806" i="1"/>
  <c r="CX806" i="1"/>
  <c r="CW806" i="1"/>
  <c r="CV806" i="1"/>
  <c r="CU806" i="1"/>
  <c r="CT806" i="1"/>
  <c r="CS806" i="1"/>
  <c r="CR806" i="1"/>
  <c r="CQ806" i="1"/>
  <c r="CP806" i="1"/>
  <c r="CO806" i="1"/>
  <c r="CN806" i="1"/>
  <c r="CM806" i="1"/>
  <c r="CL806" i="1"/>
  <c r="CK806" i="1"/>
  <c r="CJ806" i="1"/>
  <c r="CI806" i="1"/>
  <c r="CH806" i="1"/>
  <c r="CG806" i="1"/>
  <c r="CF806" i="1"/>
  <c r="CE806" i="1"/>
  <c r="CD806" i="1"/>
  <c r="CC806" i="1"/>
  <c r="CB806" i="1"/>
  <c r="CA806" i="1"/>
  <c r="BZ806" i="1"/>
  <c r="BY806" i="1"/>
  <c r="BX806" i="1"/>
  <c r="BW806" i="1"/>
  <c r="BV806" i="1"/>
  <c r="BU806" i="1"/>
  <c r="BT806" i="1"/>
  <c r="BS806" i="1"/>
  <c r="BR806" i="1"/>
  <c r="BQ806" i="1"/>
  <c r="BP806" i="1"/>
  <c r="BO806" i="1"/>
  <c r="BN806" i="1"/>
  <c r="BM806" i="1"/>
  <c r="BL806" i="1"/>
  <c r="BK806" i="1"/>
  <c r="BJ806" i="1"/>
  <c r="BI806" i="1"/>
  <c r="BH806" i="1"/>
  <c r="BG806" i="1"/>
  <c r="BF806" i="1"/>
  <c r="BE806" i="1"/>
  <c r="BD806" i="1"/>
  <c r="BC806" i="1"/>
  <c r="BB806" i="1"/>
  <c r="BA806" i="1"/>
  <c r="AZ806" i="1"/>
  <c r="AY806" i="1"/>
  <c r="AX806" i="1"/>
  <c r="AW806" i="1"/>
  <c r="AV806" i="1"/>
  <c r="AU806" i="1"/>
  <c r="AT806" i="1"/>
  <c r="AS806" i="1"/>
  <c r="AR806" i="1"/>
  <c r="AQ806" i="1"/>
  <c r="AP806" i="1"/>
  <c r="AO806" i="1"/>
  <c r="AN806" i="1"/>
  <c r="AM806" i="1"/>
  <c r="AL806" i="1"/>
  <c r="AK806" i="1"/>
  <c r="AJ806" i="1"/>
  <c r="AI806" i="1"/>
  <c r="AH806" i="1"/>
  <c r="AG806" i="1"/>
  <c r="AF806" i="1"/>
  <c r="AE806" i="1"/>
  <c r="AD806" i="1"/>
  <c r="AC806" i="1"/>
  <c r="AB806" i="1"/>
  <c r="AA806" i="1"/>
  <c r="Z806" i="1"/>
  <c r="Y806" i="1"/>
  <c r="X806" i="1"/>
  <c r="W806" i="1"/>
  <c r="V806" i="1"/>
  <c r="U806" i="1"/>
  <c r="T806" i="1"/>
  <c r="S806" i="1"/>
  <c r="Q806" i="1"/>
  <c r="P806" i="1"/>
  <c r="O806" i="1"/>
  <c r="DD817" i="1"/>
  <c r="DC817" i="1"/>
  <c r="DB817" i="1"/>
  <c r="DA817" i="1"/>
  <c r="CZ817" i="1"/>
  <c r="CY817" i="1"/>
  <c r="CX817" i="1"/>
  <c r="CW817" i="1"/>
  <c r="CV817" i="1"/>
  <c r="CU817" i="1"/>
  <c r="CT817" i="1"/>
  <c r="CS817" i="1"/>
  <c r="CR817" i="1"/>
  <c r="CQ817" i="1"/>
  <c r="CP817" i="1"/>
  <c r="CO817" i="1"/>
  <c r="CN817" i="1"/>
  <c r="CM817" i="1"/>
  <c r="CL817" i="1"/>
  <c r="CK817" i="1"/>
  <c r="CJ817" i="1"/>
  <c r="CI817" i="1"/>
  <c r="CH817" i="1"/>
  <c r="CG817" i="1"/>
  <c r="CF817" i="1"/>
  <c r="CE817" i="1"/>
  <c r="CD817" i="1"/>
  <c r="CC817" i="1"/>
  <c r="CB817" i="1"/>
  <c r="CA817" i="1"/>
  <c r="BZ817" i="1"/>
  <c r="BY817" i="1"/>
  <c r="BX817" i="1"/>
  <c r="BW817" i="1"/>
  <c r="BV817" i="1"/>
  <c r="BU817" i="1"/>
  <c r="BT817" i="1"/>
  <c r="BS817" i="1"/>
  <c r="BR817" i="1"/>
  <c r="BQ817" i="1"/>
  <c r="BP817" i="1"/>
  <c r="BO817" i="1"/>
  <c r="BN817" i="1"/>
  <c r="BM817" i="1"/>
  <c r="BL817" i="1"/>
  <c r="BK817" i="1"/>
  <c r="BJ817" i="1"/>
  <c r="BI817" i="1"/>
  <c r="BH817" i="1"/>
  <c r="BG817" i="1"/>
  <c r="BF817" i="1"/>
  <c r="BE817" i="1"/>
  <c r="BD817" i="1"/>
  <c r="BC817" i="1"/>
  <c r="BB817" i="1"/>
  <c r="BA817" i="1"/>
  <c r="AZ817" i="1"/>
  <c r="AY817" i="1"/>
  <c r="AX817" i="1"/>
  <c r="AW817" i="1"/>
  <c r="AV817" i="1"/>
  <c r="AU817" i="1"/>
  <c r="AT817" i="1"/>
  <c r="AS817" i="1"/>
  <c r="AR817" i="1"/>
  <c r="AQ817" i="1"/>
  <c r="AP817" i="1"/>
  <c r="AO817" i="1"/>
  <c r="AN817" i="1"/>
  <c r="AM817" i="1"/>
  <c r="AL817" i="1"/>
  <c r="AK817" i="1"/>
  <c r="AJ817" i="1"/>
  <c r="AI817" i="1"/>
  <c r="AH817" i="1"/>
  <c r="AG817" i="1"/>
  <c r="AF817" i="1"/>
  <c r="AE817" i="1"/>
  <c r="AD817" i="1"/>
  <c r="AC817" i="1"/>
  <c r="AB817" i="1"/>
  <c r="AA817" i="1"/>
  <c r="Z817" i="1"/>
  <c r="Y817" i="1"/>
  <c r="X817" i="1"/>
  <c r="W817" i="1"/>
  <c r="V817" i="1"/>
  <c r="U817" i="1"/>
  <c r="T817" i="1"/>
  <c r="S817" i="1"/>
  <c r="Q817" i="1"/>
  <c r="P817" i="1"/>
  <c r="O817" i="1"/>
  <c r="DD816" i="1"/>
  <c r="DC816" i="1"/>
  <c r="DB816" i="1"/>
  <c r="DA816" i="1"/>
  <c r="CZ816" i="1"/>
  <c r="CY816" i="1"/>
  <c r="CX816" i="1"/>
  <c r="CW816" i="1"/>
  <c r="CV816" i="1"/>
  <c r="CU816" i="1"/>
  <c r="CT816" i="1"/>
  <c r="CS816" i="1"/>
  <c r="CR816" i="1"/>
  <c r="CQ816" i="1"/>
  <c r="CP816" i="1"/>
  <c r="CO816" i="1"/>
  <c r="CN816" i="1"/>
  <c r="CM816" i="1"/>
  <c r="CL816" i="1"/>
  <c r="CK816" i="1"/>
  <c r="CJ816" i="1"/>
  <c r="CI816" i="1"/>
  <c r="CH816" i="1"/>
  <c r="CG816" i="1"/>
  <c r="CF816" i="1"/>
  <c r="CE816" i="1"/>
  <c r="CD816" i="1"/>
  <c r="CC816" i="1"/>
  <c r="CB816" i="1"/>
  <c r="CA816" i="1"/>
  <c r="BZ816" i="1"/>
  <c r="BY816" i="1"/>
  <c r="BX816" i="1"/>
  <c r="BW816" i="1"/>
  <c r="BV816" i="1"/>
  <c r="BU816" i="1"/>
  <c r="BT816" i="1"/>
  <c r="BS816" i="1"/>
  <c r="BR816" i="1"/>
  <c r="BQ816" i="1"/>
  <c r="BP816" i="1"/>
  <c r="BO816" i="1"/>
  <c r="BN816" i="1"/>
  <c r="BM816" i="1"/>
  <c r="BL816" i="1"/>
  <c r="BK816" i="1"/>
  <c r="BJ816" i="1"/>
  <c r="BI816" i="1"/>
  <c r="BH816" i="1"/>
  <c r="BG816" i="1"/>
  <c r="BF816" i="1"/>
  <c r="BE816" i="1"/>
  <c r="BD816" i="1"/>
  <c r="BC816" i="1"/>
  <c r="BB816" i="1"/>
  <c r="BA816" i="1"/>
  <c r="AZ816" i="1"/>
  <c r="AY816" i="1"/>
  <c r="AX816" i="1"/>
  <c r="AW816" i="1"/>
  <c r="AV816" i="1"/>
  <c r="AU816" i="1"/>
  <c r="AT816" i="1"/>
  <c r="AS816" i="1"/>
  <c r="AR816" i="1"/>
  <c r="AQ816" i="1"/>
  <c r="AP816" i="1"/>
  <c r="AO816" i="1"/>
  <c r="AN816" i="1"/>
  <c r="AM816" i="1"/>
  <c r="AL816" i="1"/>
  <c r="AK816" i="1"/>
  <c r="AJ816" i="1"/>
  <c r="AI816" i="1"/>
  <c r="AH816" i="1"/>
  <c r="AG816" i="1"/>
  <c r="AF816" i="1"/>
  <c r="AE816" i="1"/>
  <c r="AD816" i="1"/>
  <c r="AC816" i="1"/>
  <c r="AB816" i="1"/>
  <c r="AA816" i="1"/>
  <c r="Z816" i="1"/>
  <c r="Y816" i="1"/>
  <c r="X816" i="1"/>
  <c r="W816" i="1"/>
  <c r="V816" i="1"/>
  <c r="U816" i="1"/>
  <c r="T816" i="1"/>
  <c r="S816" i="1"/>
  <c r="Q816" i="1"/>
  <c r="P816" i="1"/>
  <c r="O816" i="1"/>
  <c r="DD837" i="1"/>
  <c r="DC837" i="1"/>
  <c r="DB837" i="1"/>
  <c r="DA837" i="1"/>
  <c r="CZ837" i="1"/>
  <c r="CY837" i="1"/>
  <c r="CX837" i="1"/>
  <c r="CW837" i="1"/>
  <c r="CV837" i="1"/>
  <c r="CU837" i="1"/>
  <c r="CT837" i="1"/>
  <c r="CS837" i="1"/>
  <c r="CR837" i="1"/>
  <c r="CQ837" i="1"/>
  <c r="CP837" i="1"/>
  <c r="CO837" i="1"/>
  <c r="CN837" i="1"/>
  <c r="CM837" i="1"/>
  <c r="CL837" i="1"/>
  <c r="CK837" i="1"/>
  <c r="CJ837" i="1"/>
  <c r="CI837" i="1"/>
  <c r="CH837" i="1"/>
  <c r="CG837" i="1"/>
  <c r="CF837" i="1"/>
  <c r="CE837" i="1"/>
  <c r="CD837" i="1"/>
  <c r="CC837" i="1"/>
  <c r="CB837" i="1"/>
  <c r="CA837" i="1"/>
  <c r="BZ837" i="1"/>
  <c r="BY837" i="1"/>
  <c r="BX837" i="1"/>
  <c r="BW837" i="1"/>
  <c r="BV837" i="1"/>
  <c r="BU837" i="1"/>
  <c r="BT837" i="1"/>
  <c r="BS837" i="1"/>
  <c r="BR837" i="1"/>
  <c r="BQ837" i="1"/>
  <c r="BP837" i="1"/>
  <c r="BO837" i="1"/>
  <c r="BN837" i="1"/>
  <c r="BM837" i="1"/>
  <c r="BL837" i="1"/>
  <c r="BK837" i="1"/>
  <c r="BJ837" i="1"/>
  <c r="BI837" i="1"/>
  <c r="BH837" i="1"/>
  <c r="BG837" i="1"/>
  <c r="BF837" i="1"/>
  <c r="BE837" i="1"/>
  <c r="BD837" i="1"/>
  <c r="BC837" i="1"/>
  <c r="BB837" i="1"/>
  <c r="BA837" i="1"/>
  <c r="AZ837" i="1"/>
  <c r="AY837" i="1"/>
  <c r="AX837" i="1"/>
  <c r="AW837" i="1"/>
  <c r="AV837" i="1"/>
  <c r="AU837" i="1"/>
  <c r="AT837" i="1"/>
  <c r="AS837" i="1"/>
  <c r="AR837" i="1"/>
  <c r="AQ837" i="1"/>
  <c r="AP837" i="1"/>
  <c r="AO837" i="1"/>
  <c r="AN837" i="1"/>
  <c r="AM837" i="1"/>
  <c r="AL837" i="1"/>
  <c r="AK837" i="1"/>
  <c r="AJ837" i="1"/>
  <c r="AI837" i="1"/>
  <c r="AH837" i="1"/>
  <c r="AG837" i="1"/>
  <c r="AF837" i="1"/>
  <c r="AE837" i="1"/>
  <c r="AD837" i="1"/>
  <c r="AC837" i="1"/>
  <c r="AB837" i="1"/>
  <c r="AA837" i="1"/>
  <c r="Z837" i="1"/>
  <c r="Y837" i="1"/>
  <c r="X837" i="1"/>
  <c r="W837" i="1"/>
  <c r="V837" i="1"/>
  <c r="U837" i="1"/>
  <c r="T837" i="1"/>
  <c r="S837" i="1"/>
  <c r="Q837" i="1"/>
  <c r="P837" i="1"/>
  <c r="O837" i="1"/>
  <c r="DD836" i="1"/>
  <c r="DC836" i="1"/>
  <c r="DB836" i="1"/>
  <c r="DA836" i="1"/>
  <c r="CZ836" i="1"/>
  <c r="CY836" i="1"/>
  <c r="CX836" i="1"/>
  <c r="CW836" i="1"/>
  <c r="CV836" i="1"/>
  <c r="CU836" i="1"/>
  <c r="CT836" i="1"/>
  <c r="CS836" i="1"/>
  <c r="CR836" i="1"/>
  <c r="CQ836" i="1"/>
  <c r="CP836" i="1"/>
  <c r="CO836" i="1"/>
  <c r="CN836" i="1"/>
  <c r="CM836" i="1"/>
  <c r="CL836" i="1"/>
  <c r="CK836" i="1"/>
  <c r="CJ836" i="1"/>
  <c r="CI836" i="1"/>
  <c r="CH836" i="1"/>
  <c r="CG836" i="1"/>
  <c r="CF836" i="1"/>
  <c r="CE836" i="1"/>
  <c r="CD836" i="1"/>
  <c r="CC836" i="1"/>
  <c r="CB836" i="1"/>
  <c r="CA836" i="1"/>
  <c r="BZ836" i="1"/>
  <c r="BY836" i="1"/>
  <c r="BX836" i="1"/>
  <c r="BW836" i="1"/>
  <c r="BV836" i="1"/>
  <c r="BU836" i="1"/>
  <c r="BT836" i="1"/>
  <c r="BS836" i="1"/>
  <c r="BR836" i="1"/>
  <c r="BQ836" i="1"/>
  <c r="BP836" i="1"/>
  <c r="BO836" i="1"/>
  <c r="BN836" i="1"/>
  <c r="BM836" i="1"/>
  <c r="BL836" i="1"/>
  <c r="BK836" i="1"/>
  <c r="BJ836" i="1"/>
  <c r="BI836" i="1"/>
  <c r="BH836" i="1"/>
  <c r="BG836" i="1"/>
  <c r="BF836" i="1"/>
  <c r="BE836" i="1"/>
  <c r="BD836" i="1"/>
  <c r="BC836" i="1"/>
  <c r="BB836" i="1"/>
  <c r="BA836" i="1"/>
  <c r="AZ836" i="1"/>
  <c r="AY836" i="1"/>
  <c r="AX836" i="1"/>
  <c r="AW836" i="1"/>
  <c r="AV836" i="1"/>
  <c r="AU836" i="1"/>
  <c r="AT836" i="1"/>
  <c r="AS836" i="1"/>
  <c r="AR836" i="1"/>
  <c r="AQ836" i="1"/>
  <c r="AP836" i="1"/>
  <c r="AO836" i="1"/>
  <c r="AN836" i="1"/>
  <c r="AM836" i="1"/>
  <c r="AL836" i="1"/>
  <c r="AK836" i="1"/>
  <c r="AJ836" i="1"/>
  <c r="AI836" i="1"/>
  <c r="AH836" i="1"/>
  <c r="AG836" i="1"/>
  <c r="AF836" i="1"/>
  <c r="AE836" i="1"/>
  <c r="AD836" i="1"/>
  <c r="AC836" i="1"/>
  <c r="AB836" i="1"/>
  <c r="AA836" i="1"/>
  <c r="Z836" i="1"/>
  <c r="Y836" i="1"/>
  <c r="X836" i="1"/>
  <c r="W836" i="1"/>
  <c r="V836" i="1"/>
  <c r="U836" i="1"/>
  <c r="T836" i="1"/>
  <c r="S836" i="1"/>
  <c r="Q836" i="1"/>
  <c r="P836" i="1"/>
  <c r="O836" i="1"/>
  <c r="DD835" i="1"/>
  <c r="DC835" i="1"/>
  <c r="DB835" i="1"/>
  <c r="DA835" i="1"/>
  <c r="CZ835" i="1"/>
  <c r="CY835" i="1"/>
  <c r="CX835" i="1"/>
  <c r="CW835" i="1"/>
  <c r="CV835" i="1"/>
  <c r="CU835" i="1"/>
  <c r="CT835" i="1"/>
  <c r="CS835" i="1"/>
  <c r="CR835" i="1"/>
  <c r="CQ835" i="1"/>
  <c r="CP835" i="1"/>
  <c r="CO835" i="1"/>
  <c r="CN835" i="1"/>
  <c r="CM835" i="1"/>
  <c r="CL835" i="1"/>
  <c r="CK835" i="1"/>
  <c r="CJ835" i="1"/>
  <c r="CI835" i="1"/>
  <c r="CH835" i="1"/>
  <c r="CG835" i="1"/>
  <c r="CF835" i="1"/>
  <c r="CE835" i="1"/>
  <c r="CD835" i="1"/>
  <c r="CC835" i="1"/>
  <c r="CB835" i="1"/>
  <c r="CA835" i="1"/>
  <c r="BZ835" i="1"/>
  <c r="BY835" i="1"/>
  <c r="BX835" i="1"/>
  <c r="BW835" i="1"/>
  <c r="BV835" i="1"/>
  <c r="BU835" i="1"/>
  <c r="BT835" i="1"/>
  <c r="BS835" i="1"/>
  <c r="BR835" i="1"/>
  <c r="BQ835" i="1"/>
  <c r="BP835" i="1"/>
  <c r="BO835" i="1"/>
  <c r="BN835" i="1"/>
  <c r="BM835" i="1"/>
  <c r="BL835" i="1"/>
  <c r="BK835" i="1"/>
  <c r="BJ835" i="1"/>
  <c r="BI835" i="1"/>
  <c r="BH835" i="1"/>
  <c r="BG835" i="1"/>
  <c r="BF835" i="1"/>
  <c r="BE835" i="1"/>
  <c r="BD835" i="1"/>
  <c r="BC835" i="1"/>
  <c r="BB835" i="1"/>
  <c r="BA835" i="1"/>
  <c r="AZ835" i="1"/>
  <c r="AY835" i="1"/>
  <c r="AX835" i="1"/>
  <c r="AW835" i="1"/>
  <c r="AV835" i="1"/>
  <c r="AU835" i="1"/>
  <c r="AT835" i="1"/>
  <c r="AS835" i="1"/>
  <c r="AR835" i="1"/>
  <c r="AQ835" i="1"/>
  <c r="AP835" i="1"/>
  <c r="AO835" i="1"/>
  <c r="AN835" i="1"/>
  <c r="AM835" i="1"/>
  <c r="AL835" i="1"/>
  <c r="AK835" i="1"/>
  <c r="AJ835" i="1"/>
  <c r="AI835" i="1"/>
  <c r="AH835" i="1"/>
  <c r="AG835" i="1"/>
  <c r="AF835" i="1"/>
  <c r="AE835" i="1"/>
  <c r="AD835" i="1"/>
  <c r="AC835" i="1"/>
  <c r="AB835" i="1"/>
  <c r="AA835" i="1"/>
  <c r="Z835" i="1"/>
  <c r="Y835" i="1"/>
  <c r="X835" i="1"/>
  <c r="W835" i="1"/>
  <c r="V835" i="1"/>
  <c r="U835" i="1"/>
  <c r="T835" i="1"/>
  <c r="S835" i="1"/>
  <c r="Q835" i="1"/>
  <c r="P835" i="1"/>
  <c r="O835" i="1"/>
  <c r="DD834" i="1"/>
  <c r="DC834" i="1"/>
  <c r="DB834" i="1"/>
  <c r="DA834" i="1"/>
  <c r="CZ834" i="1"/>
  <c r="CY834" i="1"/>
  <c r="CX834" i="1"/>
  <c r="CW834" i="1"/>
  <c r="CV834" i="1"/>
  <c r="CU834" i="1"/>
  <c r="CT834" i="1"/>
  <c r="CS834" i="1"/>
  <c r="CR834" i="1"/>
  <c r="CQ834" i="1"/>
  <c r="CP834" i="1"/>
  <c r="CO834" i="1"/>
  <c r="CN834" i="1"/>
  <c r="CM834" i="1"/>
  <c r="CL834" i="1"/>
  <c r="CK834" i="1"/>
  <c r="CJ834" i="1"/>
  <c r="CI834" i="1"/>
  <c r="CH834" i="1"/>
  <c r="CG834" i="1"/>
  <c r="CF834" i="1"/>
  <c r="CE834" i="1"/>
  <c r="CD834" i="1"/>
  <c r="CC834" i="1"/>
  <c r="CB834" i="1"/>
  <c r="CA834" i="1"/>
  <c r="BZ834" i="1"/>
  <c r="BY834" i="1"/>
  <c r="BX834" i="1"/>
  <c r="BW834" i="1"/>
  <c r="BV834" i="1"/>
  <c r="BU834" i="1"/>
  <c r="BT834" i="1"/>
  <c r="BS834" i="1"/>
  <c r="BR834" i="1"/>
  <c r="BQ834" i="1"/>
  <c r="BP834" i="1"/>
  <c r="BO834" i="1"/>
  <c r="BN834" i="1"/>
  <c r="BM834" i="1"/>
  <c r="BL834" i="1"/>
  <c r="BK834" i="1"/>
  <c r="BJ834" i="1"/>
  <c r="BI834" i="1"/>
  <c r="BH834" i="1"/>
  <c r="BG834" i="1"/>
  <c r="BF834" i="1"/>
  <c r="BE834" i="1"/>
  <c r="BD834" i="1"/>
  <c r="BC834" i="1"/>
  <c r="BB834" i="1"/>
  <c r="BA834" i="1"/>
  <c r="AZ834" i="1"/>
  <c r="AY834" i="1"/>
  <c r="AX834" i="1"/>
  <c r="AW834" i="1"/>
  <c r="AV834" i="1"/>
  <c r="AU834" i="1"/>
  <c r="AT834" i="1"/>
  <c r="AS834" i="1"/>
  <c r="AR834" i="1"/>
  <c r="AQ834" i="1"/>
  <c r="AP834" i="1"/>
  <c r="AO834" i="1"/>
  <c r="AN834" i="1"/>
  <c r="AM834" i="1"/>
  <c r="AL834" i="1"/>
  <c r="AK834" i="1"/>
  <c r="AJ834" i="1"/>
  <c r="AI834" i="1"/>
  <c r="AH834" i="1"/>
  <c r="AG834" i="1"/>
  <c r="AF834" i="1"/>
  <c r="AE834" i="1"/>
  <c r="AD834" i="1"/>
  <c r="AC834" i="1"/>
  <c r="AB834" i="1"/>
  <c r="AA834" i="1"/>
  <c r="Z834" i="1"/>
  <c r="Y834" i="1"/>
  <c r="X834" i="1"/>
  <c r="W834" i="1"/>
  <c r="V834" i="1"/>
  <c r="U834" i="1"/>
  <c r="T834" i="1"/>
  <c r="S834" i="1"/>
  <c r="Q834" i="1"/>
  <c r="P834" i="1"/>
  <c r="O834" i="1"/>
  <c r="DD833" i="1"/>
  <c r="DC833" i="1"/>
  <c r="DB833" i="1"/>
  <c r="DA833" i="1"/>
  <c r="CZ833" i="1"/>
  <c r="CY833" i="1"/>
  <c r="CX833" i="1"/>
  <c r="CW833" i="1"/>
  <c r="CV833" i="1"/>
  <c r="CU833" i="1"/>
  <c r="CT833" i="1"/>
  <c r="CS833" i="1"/>
  <c r="CR833" i="1"/>
  <c r="CQ833" i="1"/>
  <c r="CP833" i="1"/>
  <c r="CO833" i="1"/>
  <c r="CN833" i="1"/>
  <c r="CM833" i="1"/>
  <c r="CL833" i="1"/>
  <c r="CK833" i="1"/>
  <c r="CJ833" i="1"/>
  <c r="CI833" i="1"/>
  <c r="CH833" i="1"/>
  <c r="CG833" i="1"/>
  <c r="CF833" i="1"/>
  <c r="CE833" i="1"/>
  <c r="CD833" i="1"/>
  <c r="CC833" i="1"/>
  <c r="CB833" i="1"/>
  <c r="CA833" i="1"/>
  <c r="BZ833" i="1"/>
  <c r="BY833" i="1"/>
  <c r="BX833" i="1"/>
  <c r="BW833" i="1"/>
  <c r="BV833" i="1"/>
  <c r="BU833" i="1"/>
  <c r="BT833" i="1"/>
  <c r="BS833" i="1"/>
  <c r="BR833" i="1"/>
  <c r="BQ833" i="1"/>
  <c r="BP833" i="1"/>
  <c r="BO833" i="1"/>
  <c r="BN833" i="1"/>
  <c r="BM833" i="1"/>
  <c r="BL833" i="1"/>
  <c r="BK833" i="1"/>
  <c r="BJ833" i="1"/>
  <c r="BI833" i="1"/>
  <c r="BH833" i="1"/>
  <c r="BG833" i="1"/>
  <c r="BF833" i="1"/>
  <c r="BE833" i="1"/>
  <c r="BD833" i="1"/>
  <c r="BC833" i="1"/>
  <c r="BB833" i="1"/>
  <c r="BA833" i="1"/>
  <c r="AZ833" i="1"/>
  <c r="AY833" i="1"/>
  <c r="AX833" i="1"/>
  <c r="AW833" i="1"/>
  <c r="AV833" i="1"/>
  <c r="AU833" i="1"/>
  <c r="AT833" i="1"/>
  <c r="AS833" i="1"/>
  <c r="AR833" i="1"/>
  <c r="AQ833" i="1"/>
  <c r="AP833" i="1"/>
  <c r="AO833" i="1"/>
  <c r="AN833" i="1"/>
  <c r="AM833" i="1"/>
  <c r="AL833" i="1"/>
  <c r="AK833" i="1"/>
  <c r="AJ833" i="1"/>
  <c r="AI833" i="1"/>
  <c r="AH833" i="1"/>
  <c r="AG833" i="1"/>
  <c r="AF833" i="1"/>
  <c r="AE833" i="1"/>
  <c r="AD833" i="1"/>
  <c r="AC833" i="1"/>
  <c r="AB833" i="1"/>
  <c r="AA833" i="1"/>
  <c r="Z833" i="1"/>
  <c r="Y833" i="1"/>
  <c r="X833" i="1"/>
  <c r="W833" i="1"/>
  <c r="V833" i="1"/>
  <c r="U833" i="1"/>
  <c r="T833" i="1"/>
  <c r="S833" i="1"/>
  <c r="Q833" i="1"/>
  <c r="P833" i="1"/>
  <c r="O833" i="1"/>
  <c r="DD832" i="1"/>
  <c r="DC832" i="1"/>
  <c r="DB832" i="1"/>
  <c r="DA832" i="1"/>
  <c r="CZ832" i="1"/>
  <c r="CY832" i="1"/>
  <c r="CX832" i="1"/>
  <c r="CW832" i="1"/>
  <c r="CV832" i="1"/>
  <c r="CU832" i="1"/>
  <c r="CT832" i="1"/>
  <c r="CS832" i="1"/>
  <c r="CR832" i="1"/>
  <c r="CQ832" i="1"/>
  <c r="CP832" i="1"/>
  <c r="CO832" i="1"/>
  <c r="CN832" i="1"/>
  <c r="CM832" i="1"/>
  <c r="CL832" i="1"/>
  <c r="CK832" i="1"/>
  <c r="CJ832" i="1"/>
  <c r="CI832" i="1"/>
  <c r="CH832" i="1"/>
  <c r="CG832" i="1"/>
  <c r="CF832" i="1"/>
  <c r="CE832" i="1"/>
  <c r="CD832" i="1"/>
  <c r="CC832" i="1"/>
  <c r="CB832" i="1"/>
  <c r="CA832" i="1"/>
  <c r="BZ832" i="1"/>
  <c r="BY832" i="1"/>
  <c r="BX832" i="1"/>
  <c r="BW832" i="1"/>
  <c r="BV832" i="1"/>
  <c r="BU832" i="1"/>
  <c r="BT832" i="1"/>
  <c r="BS832" i="1"/>
  <c r="BR832" i="1"/>
  <c r="BQ832" i="1"/>
  <c r="BP832" i="1"/>
  <c r="BO832" i="1"/>
  <c r="BN832" i="1"/>
  <c r="BM832" i="1"/>
  <c r="BL832" i="1"/>
  <c r="BK832" i="1"/>
  <c r="BJ832" i="1"/>
  <c r="BI832" i="1"/>
  <c r="BH832" i="1"/>
  <c r="BG832" i="1"/>
  <c r="BF832" i="1"/>
  <c r="BE832" i="1"/>
  <c r="BD832" i="1"/>
  <c r="BC832" i="1"/>
  <c r="BB832" i="1"/>
  <c r="BA832" i="1"/>
  <c r="AZ832" i="1"/>
  <c r="AY832" i="1"/>
  <c r="AX832" i="1"/>
  <c r="AW832" i="1"/>
  <c r="AV832" i="1"/>
  <c r="AU832" i="1"/>
  <c r="AT832" i="1"/>
  <c r="AS832" i="1"/>
  <c r="AR832" i="1"/>
  <c r="AQ832" i="1"/>
  <c r="AP832" i="1"/>
  <c r="AO832" i="1"/>
  <c r="AN832" i="1"/>
  <c r="AM832" i="1"/>
  <c r="AL832" i="1"/>
  <c r="AK832" i="1"/>
  <c r="AJ832" i="1"/>
  <c r="AI832" i="1"/>
  <c r="AH832" i="1"/>
  <c r="AG832" i="1"/>
  <c r="AF832" i="1"/>
  <c r="AE832" i="1"/>
  <c r="AD832" i="1"/>
  <c r="AC832" i="1"/>
  <c r="AB832" i="1"/>
  <c r="AA832" i="1"/>
  <c r="Z832" i="1"/>
  <c r="Y832" i="1"/>
  <c r="X832" i="1"/>
  <c r="W832" i="1"/>
  <c r="V832" i="1"/>
  <c r="U832" i="1"/>
  <c r="T832" i="1"/>
  <c r="S832" i="1"/>
  <c r="Q832" i="1"/>
  <c r="P832" i="1"/>
  <c r="O832" i="1"/>
  <c r="DD831" i="1"/>
  <c r="DC831" i="1"/>
  <c r="DB831" i="1"/>
  <c r="DA831" i="1"/>
  <c r="CZ831" i="1"/>
  <c r="CY831" i="1"/>
  <c r="CX831" i="1"/>
  <c r="CW831" i="1"/>
  <c r="CV831" i="1"/>
  <c r="CU831" i="1"/>
  <c r="CT831" i="1"/>
  <c r="CS831" i="1"/>
  <c r="CR831" i="1"/>
  <c r="CQ831" i="1"/>
  <c r="CP831" i="1"/>
  <c r="CO831" i="1"/>
  <c r="CN831" i="1"/>
  <c r="CM831" i="1"/>
  <c r="CL831" i="1"/>
  <c r="CK831" i="1"/>
  <c r="CJ831" i="1"/>
  <c r="CI831" i="1"/>
  <c r="CH831" i="1"/>
  <c r="CG831" i="1"/>
  <c r="CF831" i="1"/>
  <c r="CE831" i="1"/>
  <c r="CD831" i="1"/>
  <c r="CC831" i="1"/>
  <c r="CB831" i="1"/>
  <c r="CA831" i="1"/>
  <c r="BZ831" i="1"/>
  <c r="BY831" i="1"/>
  <c r="BX831" i="1"/>
  <c r="BW831" i="1"/>
  <c r="BV831" i="1"/>
  <c r="BU831" i="1"/>
  <c r="BT831" i="1"/>
  <c r="BS831" i="1"/>
  <c r="BR831" i="1"/>
  <c r="BQ831" i="1"/>
  <c r="BP831" i="1"/>
  <c r="BO831" i="1"/>
  <c r="BN831" i="1"/>
  <c r="BM831" i="1"/>
  <c r="BL831" i="1"/>
  <c r="BK831" i="1"/>
  <c r="BJ831" i="1"/>
  <c r="BI831" i="1"/>
  <c r="BH831" i="1"/>
  <c r="BG831" i="1"/>
  <c r="BF831" i="1"/>
  <c r="BE831" i="1"/>
  <c r="BD831" i="1"/>
  <c r="BC831" i="1"/>
  <c r="BB831" i="1"/>
  <c r="BA831" i="1"/>
  <c r="AZ831" i="1"/>
  <c r="AY831" i="1"/>
  <c r="AX831" i="1"/>
  <c r="AW831" i="1"/>
  <c r="AV831" i="1"/>
  <c r="AU831" i="1"/>
  <c r="AT831" i="1"/>
  <c r="AS831" i="1"/>
  <c r="AR831" i="1"/>
  <c r="AQ831" i="1"/>
  <c r="AP831" i="1"/>
  <c r="AO831" i="1"/>
  <c r="AN831" i="1"/>
  <c r="AM831" i="1"/>
  <c r="AL831" i="1"/>
  <c r="AK831" i="1"/>
  <c r="AJ831" i="1"/>
  <c r="AI831" i="1"/>
  <c r="AH831" i="1"/>
  <c r="AG831" i="1"/>
  <c r="AF831" i="1"/>
  <c r="AE831" i="1"/>
  <c r="AD831" i="1"/>
  <c r="AC831" i="1"/>
  <c r="AB831" i="1"/>
  <c r="AA831" i="1"/>
  <c r="Z831" i="1"/>
  <c r="Y831" i="1"/>
  <c r="X831" i="1"/>
  <c r="W831" i="1"/>
  <c r="V831" i="1"/>
  <c r="U831" i="1"/>
  <c r="T831" i="1"/>
  <c r="S831" i="1"/>
  <c r="Q831" i="1"/>
  <c r="P831" i="1"/>
  <c r="O831" i="1"/>
  <c r="DD830" i="1"/>
  <c r="DC830" i="1"/>
  <c r="DB830" i="1"/>
  <c r="DA830" i="1"/>
  <c r="CZ830" i="1"/>
  <c r="CY830" i="1"/>
  <c r="CX830" i="1"/>
  <c r="CW830" i="1"/>
  <c r="CV830" i="1"/>
  <c r="CU830" i="1"/>
  <c r="CT830" i="1"/>
  <c r="CS830" i="1"/>
  <c r="CR830" i="1"/>
  <c r="CQ830" i="1"/>
  <c r="CP830" i="1"/>
  <c r="CO830" i="1"/>
  <c r="CN830" i="1"/>
  <c r="CM830" i="1"/>
  <c r="CL830" i="1"/>
  <c r="CK830" i="1"/>
  <c r="CJ830" i="1"/>
  <c r="CI830" i="1"/>
  <c r="CH830" i="1"/>
  <c r="CG830" i="1"/>
  <c r="CF830" i="1"/>
  <c r="CE830" i="1"/>
  <c r="CD830" i="1"/>
  <c r="CC830" i="1"/>
  <c r="CB830" i="1"/>
  <c r="CA830" i="1"/>
  <c r="BZ830" i="1"/>
  <c r="BY830" i="1"/>
  <c r="BX830" i="1"/>
  <c r="BW830" i="1"/>
  <c r="BV830" i="1"/>
  <c r="BU830" i="1"/>
  <c r="BT830" i="1"/>
  <c r="BS830" i="1"/>
  <c r="BR830" i="1"/>
  <c r="BQ830" i="1"/>
  <c r="BP830" i="1"/>
  <c r="BO830" i="1"/>
  <c r="BN830" i="1"/>
  <c r="BM830" i="1"/>
  <c r="BL830" i="1"/>
  <c r="BK830" i="1"/>
  <c r="BJ830" i="1"/>
  <c r="BI830" i="1"/>
  <c r="BH830" i="1"/>
  <c r="BG830" i="1"/>
  <c r="BF830" i="1"/>
  <c r="BE830" i="1"/>
  <c r="BD830" i="1"/>
  <c r="BC830" i="1"/>
  <c r="BB830" i="1"/>
  <c r="BA830" i="1"/>
  <c r="AZ830" i="1"/>
  <c r="AY830" i="1"/>
  <c r="AX830" i="1"/>
  <c r="AW830" i="1"/>
  <c r="AV830" i="1"/>
  <c r="AU830" i="1"/>
  <c r="AT830" i="1"/>
  <c r="AS830" i="1"/>
  <c r="AR830" i="1"/>
  <c r="AQ830" i="1"/>
  <c r="AP830" i="1"/>
  <c r="AO830" i="1"/>
  <c r="AN830" i="1"/>
  <c r="AM830" i="1"/>
  <c r="AL830" i="1"/>
  <c r="AK830" i="1"/>
  <c r="AJ830" i="1"/>
  <c r="AI830" i="1"/>
  <c r="AH830" i="1"/>
  <c r="AG830" i="1"/>
  <c r="AF830" i="1"/>
  <c r="AE830" i="1"/>
  <c r="AD830" i="1"/>
  <c r="AC830" i="1"/>
  <c r="AB830" i="1"/>
  <c r="AA830" i="1"/>
  <c r="Z830" i="1"/>
  <c r="Y830" i="1"/>
  <c r="X830" i="1"/>
  <c r="W830" i="1"/>
  <c r="V830" i="1"/>
  <c r="U830" i="1"/>
  <c r="T830" i="1"/>
  <c r="S830" i="1"/>
  <c r="Q830" i="1"/>
  <c r="P830" i="1"/>
  <c r="O830" i="1"/>
  <c r="DD829" i="1"/>
  <c r="DC829" i="1"/>
  <c r="DB829" i="1"/>
  <c r="DA829" i="1"/>
  <c r="CZ829" i="1"/>
  <c r="CY829" i="1"/>
  <c r="CX829" i="1"/>
  <c r="CW829" i="1"/>
  <c r="CV829" i="1"/>
  <c r="CU829" i="1"/>
  <c r="CT829" i="1"/>
  <c r="CS829" i="1"/>
  <c r="CR829" i="1"/>
  <c r="CQ829" i="1"/>
  <c r="CP829" i="1"/>
  <c r="CO829" i="1"/>
  <c r="CN829" i="1"/>
  <c r="CM829" i="1"/>
  <c r="CL829" i="1"/>
  <c r="CK829" i="1"/>
  <c r="CJ829" i="1"/>
  <c r="CI829" i="1"/>
  <c r="CH829" i="1"/>
  <c r="CG829" i="1"/>
  <c r="CF829" i="1"/>
  <c r="CE829" i="1"/>
  <c r="CD829" i="1"/>
  <c r="CC829" i="1"/>
  <c r="CB829" i="1"/>
  <c r="CA829" i="1"/>
  <c r="BZ829" i="1"/>
  <c r="BY829" i="1"/>
  <c r="BX829" i="1"/>
  <c r="BW829" i="1"/>
  <c r="BV829" i="1"/>
  <c r="BU829" i="1"/>
  <c r="BT829" i="1"/>
  <c r="BS829" i="1"/>
  <c r="BR829" i="1"/>
  <c r="BQ829" i="1"/>
  <c r="BP829" i="1"/>
  <c r="BO829" i="1"/>
  <c r="BN829" i="1"/>
  <c r="BM829" i="1"/>
  <c r="BL829" i="1"/>
  <c r="BK829" i="1"/>
  <c r="BJ829" i="1"/>
  <c r="BI829" i="1"/>
  <c r="BH829" i="1"/>
  <c r="BG829" i="1"/>
  <c r="BF829" i="1"/>
  <c r="BE829" i="1"/>
  <c r="BD829" i="1"/>
  <c r="BC829" i="1"/>
  <c r="BB829" i="1"/>
  <c r="BA829" i="1"/>
  <c r="AZ829" i="1"/>
  <c r="AY829" i="1"/>
  <c r="AX829" i="1"/>
  <c r="AW829" i="1"/>
  <c r="AV829" i="1"/>
  <c r="AU829" i="1"/>
  <c r="AT829" i="1"/>
  <c r="AS829" i="1"/>
  <c r="AR829" i="1"/>
  <c r="AQ829" i="1"/>
  <c r="AP829" i="1"/>
  <c r="AO829" i="1"/>
  <c r="AN829" i="1"/>
  <c r="AM829" i="1"/>
  <c r="AL829" i="1"/>
  <c r="AK829" i="1"/>
  <c r="AJ829" i="1"/>
  <c r="AI829" i="1"/>
  <c r="AH829" i="1"/>
  <c r="AG829" i="1"/>
  <c r="AF829" i="1"/>
  <c r="AE829" i="1"/>
  <c r="AD829" i="1"/>
  <c r="AC829" i="1"/>
  <c r="AB829" i="1"/>
  <c r="AA829" i="1"/>
  <c r="Z829" i="1"/>
  <c r="Y829" i="1"/>
  <c r="X829" i="1"/>
  <c r="W829" i="1"/>
  <c r="V829" i="1"/>
  <c r="U829" i="1"/>
  <c r="T829" i="1"/>
  <c r="S829" i="1"/>
  <c r="Q829" i="1"/>
  <c r="P829" i="1"/>
  <c r="O829" i="1"/>
  <c r="DD828" i="1"/>
  <c r="DC828" i="1"/>
  <c r="DB828" i="1"/>
  <c r="DA828" i="1"/>
  <c r="CZ828" i="1"/>
  <c r="CY828" i="1"/>
  <c r="CX828" i="1"/>
  <c r="CW828" i="1"/>
  <c r="CV828" i="1"/>
  <c r="CU828" i="1"/>
  <c r="CT828" i="1"/>
  <c r="CS828" i="1"/>
  <c r="CR828" i="1"/>
  <c r="CQ828" i="1"/>
  <c r="CP828" i="1"/>
  <c r="CO828" i="1"/>
  <c r="CN828" i="1"/>
  <c r="CM828" i="1"/>
  <c r="CL828" i="1"/>
  <c r="CK828" i="1"/>
  <c r="CJ828" i="1"/>
  <c r="CI828" i="1"/>
  <c r="CH828" i="1"/>
  <c r="CG828" i="1"/>
  <c r="CF828" i="1"/>
  <c r="CE828" i="1"/>
  <c r="CD828" i="1"/>
  <c r="CC828" i="1"/>
  <c r="CB828" i="1"/>
  <c r="CA828" i="1"/>
  <c r="BZ828" i="1"/>
  <c r="BY828" i="1"/>
  <c r="BX828" i="1"/>
  <c r="BW828" i="1"/>
  <c r="BV828" i="1"/>
  <c r="BU828" i="1"/>
  <c r="BT828" i="1"/>
  <c r="BS828" i="1"/>
  <c r="BR828" i="1"/>
  <c r="BQ828" i="1"/>
  <c r="BP828" i="1"/>
  <c r="BO828" i="1"/>
  <c r="BN828" i="1"/>
  <c r="BM828" i="1"/>
  <c r="BL828" i="1"/>
  <c r="BK828" i="1"/>
  <c r="BJ828" i="1"/>
  <c r="BI828" i="1"/>
  <c r="BH828" i="1"/>
  <c r="BG828" i="1"/>
  <c r="BF828" i="1"/>
  <c r="BE828" i="1"/>
  <c r="BD828" i="1"/>
  <c r="BC828" i="1"/>
  <c r="BB828" i="1"/>
  <c r="BA828" i="1"/>
  <c r="AZ828" i="1"/>
  <c r="AY828" i="1"/>
  <c r="AX828" i="1"/>
  <c r="AW828" i="1"/>
  <c r="AV828" i="1"/>
  <c r="AU828" i="1"/>
  <c r="AT828" i="1"/>
  <c r="AS828" i="1"/>
  <c r="AR828" i="1"/>
  <c r="AQ828" i="1"/>
  <c r="AP828" i="1"/>
  <c r="AO828" i="1"/>
  <c r="AN828" i="1"/>
  <c r="AM828" i="1"/>
  <c r="AL828" i="1"/>
  <c r="AK828" i="1"/>
  <c r="AJ828" i="1"/>
  <c r="AI828" i="1"/>
  <c r="AH828" i="1"/>
  <c r="AG828" i="1"/>
  <c r="AF828" i="1"/>
  <c r="AE828" i="1"/>
  <c r="AD828" i="1"/>
  <c r="AC828" i="1"/>
  <c r="AB828" i="1"/>
  <c r="AA828" i="1"/>
  <c r="Z828" i="1"/>
  <c r="Y828" i="1"/>
  <c r="X828" i="1"/>
  <c r="W828" i="1"/>
  <c r="V828" i="1"/>
  <c r="U828" i="1"/>
  <c r="T828" i="1"/>
  <c r="S828" i="1"/>
  <c r="Q828" i="1"/>
  <c r="P828" i="1"/>
  <c r="O828" i="1"/>
  <c r="DD827" i="1"/>
  <c r="DC827" i="1"/>
  <c r="DB827" i="1"/>
  <c r="DA827" i="1"/>
  <c r="CZ827" i="1"/>
  <c r="CY827" i="1"/>
  <c r="CX827" i="1"/>
  <c r="CW827" i="1"/>
  <c r="CV827" i="1"/>
  <c r="CU827" i="1"/>
  <c r="CT827" i="1"/>
  <c r="CS827" i="1"/>
  <c r="CR827" i="1"/>
  <c r="CQ827" i="1"/>
  <c r="CP827" i="1"/>
  <c r="CO827" i="1"/>
  <c r="CN827" i="1"/>
  <c r="CM827" i="1"/>
  <c r="CL827" i="1"/>
  <c r="CK827" i="1"/>
  <c r="CJ827" i="1"/>
  <c r="CI827" i="1"/>
  <c r="CH827" i="1"/>
  <c r="CG827" i="1"/>
  <c r="CF827" i="1"/>
  <c r="CE827" i="1"/>
  <c r="CD827" i="1"/>
  <c r="CC827" i="1"/>
  <c r="CB827" i="1"/>
  <c r="CA827" i="1"/>
  <c r="BZ827" i="1"/>
  <c r="BY827" i="1"/>
  <c r="BX827" i="1"/>
  <c r="BW827" i="1"/>
  <c r="BV827" i="1"/>
  <c r="BU827" i="1"/>
  <c r="BT827" i="1"/>
  <c r="BS827" i="1"/>
  <c r="BR827" i="1"/>
  <c r="BQ827" i="1"/>
  <c r="BP827" i="1"/>
  <c r="BO827" i="1"/>
  <c r="BN827" i="1"/>
  <c r="BM827" i="1"/>
  <c r="BL827" i="1"/>
  <c r="BK827" i="1"/>
  <c r="BJ827" i="1"/>
  <c r="BI827" i="1"/>
  <c r="BH827" i="1"/>
  <c r="BG827" i="1"/>
  <c r="BF827" i="1"/>
  <c r="BE827" i="1"/>
  <c r="BD827" i="1"/>
  <c r="BC827" i="1"/>
  <c r="BB827" i="1"/>
  <c r="BA827" i="1"/>
  <c r="AZ827" i="1"/>
  <c r="AY827" i="1"/>
  <c r="AX827" i="1"/>
  <c r="AW827" i="1"/>
  <c r="AV827" i="1"/>
  <c r="AU827" i="1"/>
  <c r="AT827" i="1"/>
  <c r="AS827" i="1"/>
  <c r="AR827" i="1"/>
  <c r="AQ827" i="1"/>
  <c r="AP827" i="1"/>
  <c r="AO827" i="1"/>
  <c r="AN827" i="1"/>
  <c r="AM827" i="1"/>
  <c r="AL827" i="1"/>
  <c r="AK827" i="1"/>
  <c r="AJ827" i="1"/>
  <c r="AI827" i="1"/>
  <c r="AH827" i="1"/>
  <c r="AG827" i="1"/>
  <c r="AF827" i="1"/>
  <c r="AE827" i="1"/>
  <c r="AD827" i="1"/>
  <c r="AC827" i="1"/>
  <c r="AB827" i="1"/>
  <c r="AA827" i="1"/>
  <c r="Z827" i="1"/>
  <c r="Y827" i="1"/>
  <c r="X827" i="1"/>
  <c r="W827" i="1"/>
  <c r="V827" i="1"/>
  <c r="U827" i="1"/>
  <c r="T827" i="1"/>
  <c r="S827" i="1"/>
  <c r="Q827" i="1"/>
  <c r="P827" i="1"/>
  <c r="O827" i="1"/>
  <c r="DD826" i="1"/>
  <c r="DC826" i="1"/>
  <c r="DB826" i="1"/>
  <c r="DA826" i="1"/>
  <c r="CZ826" i="1"/>
  <c r="CY826" i="1"/>
  <c r="CX826" i="1"/>
  <c r="CW826" i="1"/>
  <c r="CV826" i="1"/>
  <c r="CU826" i="1"/>
  <c r="CT826" i="1"/>
  <c r="CS826" i="1"/>
  <c r="CR826" i="1"/>
  <c r="CQ826" i="1"/>
  <c r="CP826" i="1"/>
  <c r="CO826" i="1"/>
  <c r="CN826" i="1"/>
  <c r="CM826" i="1"/>
  <c r="CL826" i="1"/>
  <c r="CK826" i="1"/>
  <c r="CJ826" i="1"/>
  <c r="CI826" i="1"/>
  <c r="CH826" i="1"/>
  <c r="CG826" i="1"/>
  <c r="CF826" i="1"/>
  <c r="CE826" i="1"/>
  <c r="CD826" i="1"/>
  <c r="CC826" i="1"/>
  <c r="CB826" i="1"/>
  <c r="CA826" i="1"/>
  <c r="BZ826" i="1"/>
  <c r="BY826" i="1"/>
  <c r="BX826" i="1"/>
  <c r="BW826" i="1"/>
  <c r="BV826" i="1"/>
  <c r="BU826" i="1"/>
  <c r="BT826" i="1"/>
  <c r="BS826" i="1"/>
  <c r="BR826" i="1"/>
  <c r="BQ826" i="1"/>
  <c r="BP826" i="1"/>
  <c r="BO826" i="1"/>
  <c r="BN826" i="1"/>
  <c r="BM826" i="1"/>
  <c r="BL826" i="1"/>
  <c r="BK826" i="1"/>
  <c r="BJ826" i="1"/>
  <c r="BI826" i="1"/>
  <c r="BH826" i="1"/>
  <c r="BG826" i="1"/>
  <c r="BF826" i="1"/>
  <c r="BE826" i="1"/>
  <c r="BD826" i="1"/>
  <c r="BC826" i="1"/>
  <c r="BB826" i="1"/>
  <c r="BA826" i="1"/>
  <c r="AZ826" i="1"/>
  <c r="AY826" i="1"/>
  <c r="AX826" i="1"/>
  <c r="AW826" i="1"/>
  <c r="AV826" i="1"/>
  <c r="AU826" i="1"/>
  <c r="AT826" i="1"/>
  <c r="AS826" i="1"/>
  <c r="AR826" i="1"/>
  <c r="AQ826" i="1"/>
  <c r="AP826" i="1"/>
  <c r="AO826" i="1"/>
  <c r="AN826" i="1"/>
  <c r="AM826" i="1"/>
  <c r="AL826" i="1"/>
  <c r="AK826" i="1"/>
  <c r="AJ826" i="1"/>
  <c r="AI826" i="1"/>
  <c r="AH826" i="1"/>
  <c r="AG826" i="1"/>
  <c r="AF826" i="1"/>
  <c r="AE826" i="1"/>
  <c r="AD826" i="1"/>
  <c r="AC826" i="1"/>
  <c r="AB826" i="1"/>
  <c r="AA826" i="1"/>
  <c r="Z826" i="1"/>
  <c r="Y826" i="1"/>
  <c r="X826" i="1"/>
  <c r="W826" i="1"/>
  <c r="V826" i="1"/>
  <c r="U826" i="1"/>
  <c r="T826" i="1"/>
  <c r="S826" i="1"/>
  <c r="Q826" i="1"/>
  <c r="P826" i="1"/>
  <c r="O826" i="1"/>
  <c r="DD787" i="1"/>
  <c r="DC787" i="1"/>
  <c r="DB787" i="1"/>
  <c r="DA787" i="1"/>
  <c r="CZ787" i="1"/>
  <c r="CY787" i="1"/>
  <c r="CX787" i="1"/>
  <c r="CW787" i="1"/>
  <c r="CV787" i="1"/>
  <c r="CU787" i="1"/>
  <c r="CT787" i="1"/>
  <c r="CS787" i="1"/>
  <c r="CR787" i="1"/>
  <c r="CQ787" i="1"/>
  <c r="CP787" i="1"/>
  <c r="CO787" i="1"/>
  <c r="CN787" i="1"/>
  <c r="CM787" i="1"/>
  <c r="CL787" i="1"/>
  <c r="CK787" i="1"/>
  <c r="CJ787" i="1"/>
  <c r="CI787" i="1"/>
  <c r="CH787" i="1"/>
  <c r="CG787" i="1"/>
  <c r="CF787" i="1"/>
  <c r="CE787" i="1"/>
  <c r="CD787" i="1"/>
  <c r="CC787" i="1"/>
  <c r="CB787" i="1"/>
  <c r="CA787" i="1"/>
  <c r="BZ787" i="1"/>
  <c r="BY787" i="1"/>
  <c r="BX787" i="1"/>
  <c r="BW787" i="1"/>
  <c r="BV787" i="1"/>
  <c r="BU787" i="1"/>
  <c r="BT787" i="1"/>
  <c r="BS787" i="1"/>
  <c r="BR787" i="1"/>
  <c r="BQ787" i="1"/>
  <c r="BP787" i="1"/>
  <c r="BO787" i="1"/>
  <c r="BN787" i="1"/>
  <c r="BM787" i="1"/>
  <c r="BL787" i="1"/>
  <c r="BK787" i="1"/>
  <c r="BJ787" i="1"/>
  <c r="BI787" i="1"/>
  <c r="BH787" i="1"/>
  <c r="BG787" i="1"/>
  <c r="BF787" i="1"/>
  <c r="BE787" i="1"/>
  <c r="BD787" i="1"/>
  <c r="BC787" i="1"/>
  <c r="BB787" i="1"/>
  <c r="BA787" i="1"/>
  <c r="AZ787" i="1"/>
  <c r="AY787" i="1"/>
  <c r="AX787" i="1"/>
  <c r="AW787" i="1"/>
  <c r="AV787" i="1"/>
  <c r="AU787" i="1"/>
  <c r="AT787" i="1"/>
  <c r="AS787" i="1"/>
  <c r="AR787" i="1"/>
  <c r="AQ787" i="1"/>
  <c r="AP787" i="1"/>
  <c r="AO787" i="1"/>
  <c r="AN787" i="1"/>
  <c r="AM787" i="1"/>
  <c r="AL787" i="1"/>
  <c r="AK787" i="1"/>
  <c r="AJ787" i="1"/>
  <c r="AI787" i="1"/>
  <c r="AH787" i="1"/>
  <c r="AG787" i="1"/>
  <c r="AF787" i="1"/>
  <c r="AE787" i="1"/>
  <c r="AD787" i="1"/>
  <c r="AC787" i="1"/>
  <c r="AB787" i="1"/>
  <c r="AA787" i="1"/>
  <c r="Z787" i="1"/>
  <c r="Y787" i="1"/>
  <c r="X787" i="1"/>
  <c r="W787" i="1"/>
  <c r="V787" i="1"/>
  <c r="U787" i="1"/>
  <c r="T787" i="1"/>
  <c r="S787" i="1"/>
  <c r="Q787" i="1"/>
  <c r="P787" i="1"/>
  <c r="O787" i="1"/>
  <c r="DD778" i="1"/>
  <c r="DC778" i="1"/>
  <c r="DB778" i="1"/>
  <c r="DA778" i="1"/>
  <c r="CZ778" i="1"/>
  <c r="CY778" i="1"/>
  <c r="CX778" i="1"/>
  <c r="CW778" i="1"/>
  <c r="CV778" i="1"/>
  <c r="CU778" i="1"/>
  <c r="CT778" i="1"/>
  <c r="CS778" i="1"/>
  <c r="CR778" i="1"/>
  <c r="CQ778" i="1"/>
  <c r="CP778" i="1"/>
  <c r="CO778" i="1"/>
  <c r="CN778" i="1"/>
  <c r="CM778" i="1"/>
  <c r="CL778" i="1"/>
  <c r="CK778" i="1"/>
  <c r="CJ778" i="1"/>
  <c r="CI778" i="1"/>
  <c r="CH778" i="1"/>
  <c r="CG778" i="1"/>
  <c r="CF778" i="1"/>
  <c r="CE778" i="1"/>
  <c r="CD778" i="1"/>
  <c r="CC778" i="1"/>
  <c r="CB778" i="1"/>
  <c r="CA778" i="1"/>
  <c r="BZ778" i="1"/>
  <c r="BY778" i="1"/>
  <c r="BX778" i="1"/>
  <c r="BW778" i="1"/>
  <c r="BV778" i="1"/>
  <c r="BU778" i="1"/>
  <c r="BT778" i="1"/>
  <c r="BS778" i="1"/>
  <c r="BR778" i="1"/>
  <c r="BQ778" i="1"/>
  <c r="BP778" i="1"/>
  <c r="BO778" i="1"/>
  <c r="BN778" i="1"/>
  <c r="BM778" i="1"/>
  <c r="BL778" i="1"/>
  <c r="BK778" i="1"/>
  <c r="BJ778" i="1"/>
  <c r="BI778" i="1"/>
  <c r="BH778" i="1"/>
  <c r="BG778" i="1"/>
  <c r="BF778" i="1"/>
  <c r="BE778" i="1"/>
  <c r="BD778" i="1"/>
  <c r="BC778" i="1"/>
  <c r="BB778" i="1"/>
  <c r="BA778" i="1"/>
  <c r="AZ778" i="1"/>
  <c r="AY778" i="1"/>
  <c r="AX778" i="1"/>
  <c r="AW778" i="1"/>
  <c r="AV778" i="1"/>
  <c r="AU778" i="1"/>
  <c r="AT778" i="1"/>
  <c r="AS778" i="1"/>
  <c r="AR778" i="1"/>
  <c r="AQ778" i="1"/>
  <c r="AP778" i="1"/>
  <c r="AO778" i="1"/>
  <c r="AN778" i="1"/>
  <c r="AM778" i="1"/>
  <c r="AL778" i="1"/>
  <c r="AK778" i="1"/>
  <c r="AJ778" i="1"/>
  <c r="AI778" i="1"/>
  <c r="AH778" i="1"/>
  <c r="AG778" i="1"/>
  <c r="AF778" i="1"/>
  <c r="AE778" i="1"/>
  <c r="AD778" i="1"/>
  <c r="AC778" i="1"/>
  <c r="AB778" i="1"/>
  <c r="AA778" i="1"/>
  <c r="Z778" i="1"/>
  <c r="Y778" i="1"/>
  <c r="X778" i="1"/>
  <c r="W778" i="1"/>
  <c r="V778" i="1"/>
  <c r="U778" i="1"/>
  <c r="T778" i="1"/>
  <c r="S778" i="1"/>
  <c r="Q778" i="1"/>
  <c r="P778" i="1"/>
  <c r="O778" i="1"/>
  <c r="DD815" i="1"/>
  <c r="DC815" i="1"/>
  <c r="DB815" i="1"/>
  <c r="DA815" i="1"/>
  <c r="CZ815" i="1"/>
  <c r="CY815" i="1"/>
  <c r="CX815" i="1"/>
  <c r="CW815" i="1"/>
  <c r="CV815" i="1"/>
  <c r="CU815" i="1"/>
  <c r="CT815" i="1"/>
  <c r="CS815" i="1"/>
  <c r="CR815" i="1"/>
  <c r="CQ815" i="1"/>
  <c r="CP815" i="1"/>
  <c r="CO815" i="1"/>
  <c r="CN815" i="1"/>
  <c r="CM815" i="1"/>
  <c r="CL815" i="1"/>
  <c r="CK815" i="1"/>
  <c r="CJ815" i="1"/>
  <c r="CI815" i="1"/>
  <c r="CH815" i="1"/>
  <c r="CG815" i="1"/>
  <c r="CF815" i="1"/>
  <c r="CE815" i="1"/>
  <c r="CD815" i="1"/>
  <c r="CC815" i="1"/>
  <c r="CB815" i="1"/>
  <c r="CA815" i="1"/>
  <c r="BZ815" i="1"/>
  <c r="BY815" i="1"/>
  <c r="BX815" i="1"/>
  <c r="BW815" i="1"/>
  <c r="BV815" i="1"/>
  <c r="BU815" i="1"/>
  <c r="BT815" i="1"/>
  <c r="BS815" i="1"/>
  <c r="BR815" i="1"/>
  <c r="BQ815" i="1"/>
  <c r="BP815" i="1"/>
  <c r="BO815" i="1"/>
  <c r="BN815" i="1"/>
  <c r="BM815" i="1"/>
  <c r="BL815" i="1"/>
  <c r="BK815" i="1"/>
  <c r="BJ815" i="1"/>
  <c r="BI815" i="1"/>
  <c r="BH815" i="1"/>
  <c r="BG815" i="1"/>
  <c r="BF815" i="1"/>
  <c r="BE815" i="1"/>
  <c r="BD815" i="1"/>
  <c r="BC815" i="1"/>
  <c r="BB815" i="1"/>
  <c r="BA815" i="1"/>
  <c r="AZ815" i="1"/>
  <c r="AY815" i="1"/>
  <c r="AX815" i="1"/>
  <c r="AW815" i="1"/>
  <c r="AV815" i="1"/>
  <c r="AU815" i="1"/>
  <c r="AT815" i="1"/>
  <c r="AS815" i="1"/>
  <c r="AR815" i="1"/>
  <c r="AQ815" i="1"/>
  <c r="AP815" i="1"/>
  <c r="AO815" i="1"/>
  <c r="AN815" i="1"/>
  <c r="AM815" i="1"/>
  <c r="AL815" i="1"/>
  <c r="AK815" i="1"/>
  <c r="AJ815" i="1"/>
  <c r="AI815" i="1"/>
  <c r="AH815" i="1"/>
  <c r="AG815" i="1"/>
  <c r="AF815" i="1"/>
  <c r="AE815" i="1"/>
  <c r="AD815" i="1"/>
  <c r="AC815" i="1"/>
  <c r="AB815" i="1"/>
  <c r="AA815" i="1"/>
  <c r="Z815" i="1"/>
  <c r="Y815" i="1"/>
  <c r="X815" i="1"/>
  <c r="W815" i="1"/>
  <c r="V815" i="1"/>
  <c r="U815" i="1"/>
  <c r="T815" i="1"/>
  <c r="S815" i="1"/>
  <c r="Q815" i="1"/>
  <c r="P815" i="1"/>
  <c r="O815" i="1"/>
  <c r="DD814" i="1"/>
  <c r="DC814" i="1"/>
  <c r="DB814" i="1"/>
  <c r="DA814" i="1"/>
  <c r="CZ814" i="1"/>
  <c r="CY814" i="1"/>
  <c r="CX814" i="1"/>
  <c r="CW814" i="1"/>
  <c r="CV814" i="1"/>
  <c r="CU814" i="1"/>
  <c r="CT814" i="1"/>
  <c r="CS814" i="1"/>
  <c r="CR814" i="1"/>
  <c r="CQ814" i="1"/>
  <c r="CP814" i="1"/>
  <c r="CO814" i="1"/>
  <c r="CN814" i="1"/>
  <c r="CM814" i="1"/>
  <c r="CL814" i="1"/>
  <c r="CK814" i="1"/>
  <c r="CJ814" i="1"/>
  <c r="CI814" i="1"/>
  <c r="CH814" i="1"/>
  <c r="CG814" i="1"/>
  <c r="CF814" i="1"/>
  <c r="CE814" i="1"/>
  <c r="CD814" i="1"/>
  <c r="CC814" i="1"/>
  <c r="CB814" i="1"/>
  <c r="CA814" i="1"/>
  <c r="BZ814" i="1"/>
  <c r="BY814" i="1"/>
  <c r="BX814" i="1"/>
  <c r="BW814" i="1"/>
  <c r="BV814" i="1"/>
  <c r="BU814" i="1"/>
  <c r="BT814" i="1"/>
  <c r="BS814" i="1"/>
  <c r="BR814" i="1"/>
  <c r="BQ814" i="1"/>
  <c r="BP814" i="1"/>
  <c r="BO814" i="1"/>
  <c r="BN814" i="1"/>
  <c r="BM814" i="1"/>
  <c r="BL814" i="1"/>
  <c r="BK814" i="1"/>
  <c r="BJ814" i="1"/>
  <c r="BI814" i="1"/>
  <c r="BH814" i="1"/>
  <c r="BG814" i="1"/>
  <c r="BF814" i="1"/>
  <c r="BE814" i="1"/>
  <c r="BD814" i="1"/>
  <c r="BC814" i="1"/>
  <c r="BB814" i="1"/>
  <c r="BA814" i="1"/>
  <c r="AZ814" i="1"/>
  <c r="AY814" i="1"/>
  <c r="AX814" i="1"/>
  <c r="AW814" i="1"/>
  <c r="AV814" i="1"/>
  <c r="AU814" i="1"/>
  <c r="AT814" i="1"/>
  <c r="AS814" i="1"/>
  <c r="AR814" i="1"/>
  <c r="AQ814" i="1"/>
  <c r="AP814" i="1"/>
  <c r="AO814" i="1"/>
  <c r="AN814" i="1"/>
  <c r="AM814" i="1"/>
  <c r="AL814" i="1"/>
  <c r="AK814" i="1"/>
  <c r="AJ814" i="1"/>
  <c r="AI814" i="1"/>
  <c r="AH814" i="1"/>
  <c r="AG814" i="1"/>
  <c r="AF814" i="1"/>
  <c r="AE814" i="1"/>
  <c r="AD814" i="1"/>
  <c r="AC814" i="1"/>
  <c r="AB814" i="1"/>
  <c r="AA814" i="1"/>
  <c r="Z814" i="1"/>
  <c r="Y814" i="1"/>
  <c r="X814" i="1"/>
  <c r="W814" i="1"/>
  <c r="V814" i="1"/>
  <c r="U814" i="1"/>
  <c r="T814" i="1"/>
  <c r="S814" i="1"/>
  <c r="Q814" i="1"/>
  <c r="P814" i="1"/>
  <c r="O814" i="1"/>
  <c r="DD813" i="1"/>
  <c r="DC813" i="1"/>
  <c r="DB813" i="1"/>
  <c r="DA813" i="1"/>
  <c r="CZ813" i="1"/>
  <c r="CY813" i="1"/>
  <c r="CX813" i="1"/>
  <c r="CW813" i="1"/>
  <c r="CV813" i="1"/>
  <c r="CU813" i="1"/>
  <c r="CT813" i="1"/>
  <c r="CS813" i="1"/>
  <c r="CR813" i="1"/>
  <c r="CQ813" i="1"/>
  <c r="CP813" i="1"/>
  <c r="CO813" i="1"/>
  <c r="CN813" i="1"/>
  <c r="CM813" i="1"/>
  <c r="CL813" i="1"/>
  <c r="CK813" i="1"/>
  <c r="CJ813" i="1"/>
  <c r="CI813" i="1"/>
  <c r="CH813" i="1"/>
  <c r="CG813" i="1"/>
  <c r="CF813" i="1"/>
  <c r="CE813" i="1"/>
  <c r="CD813" i="1"/>
  <c r="CC813" i="1"/>
  <c r="CB813" i="1"/>
  <c r="CA813" i="1"/>
  <c r="BZ813" i="1"/>
  <c r="BY813" i="1"/>
  <c r="BX813" i="1"/>
  <c r="BW813" i="1"/>
  <c r="BV813" i="1"/>
  <c r="BU813" i="1"/>
  <c r="BT813" i="1"/>
  <c r="BS813" i="1"/>
  <c r="BR813" i="1"/>
  <c r="BQ813" i="1"/>
  <c r="BP813" i="1"/>
  <c r="BO813" i="1"/>
  <c r="BN813" i="1"/>
  <c r="BM813" i="1"/>
  <c r="BL813" i="1"/>
  <c r="BK813" i="1"/>
  <c r="BJ813" i="1"/>
  <c r="BI813" i="1"/>
  <c r="BH813" i="1"/>
  <c r="BG813" i="1"/>
  <c r="BF813" i="1"/>
  <c r="BE813" i="1"/>
  <c r="BD813" i="1"/>
  <c r="BC813" i="1"/>
  <c r="BB813" i="1"/>
  <c r="BA813" i="1"/>
  <c r="AZ813" i="1"/>
  <c r="AY813" i="1"/>
  <c r="AX813" i="1"/>
  <c r="AW813" i="1"/>
  <c r="AV813" i="1"/>
  <c r="AU813" i="1"/>
  <c r="AT813" i="1"/>
  <c r="AS813" i="1"/>
  <c r="AR813" i="1"/>
  <c r="AQ813" i="1"/>
  <c r="AP813" i="1"/>
  <c r="AO813" i="1"/>
  <c r="AN813" i="1"/>
  <c r="AM813" i="1"/>
  <c r="AL813" i="1"/>
  <c r="AK813" i="1"/>
  <c r="AJ813" i="1"/>
  <c r="AI813" i="1"/>
  <c r="AH813" i="1"/>
  <c r="AG813" i="1"/>
  <c r="AF813" i="1"/>
  <c r="AE813" i="1"/>
  <c r="AD813" i="1"/>
  <c r="AC813" i="1"/>
  <c r="AB813" i="1"/>
  <c r="AA813" i="1"/>
  <c r="Z813" i="1"/>
  <c r="Y813" i="1"/>
  <c r="X813" i="1"/>
  <c r="W813" i="1"/>
  <c r="V813" i="1"/>
  <c r="U813" i="1"/>
  <c r="T813" i="1"/>
  <c r="S813" i="1"/>
  <c r="Q813" i="1"/>
  <c r="P813" i="1"/>
  <c r="O813" i="1"/>
  <c r="DD812" i="1"/>
  <c r="DC812" i="1"/>
  <c r="DB812" i="1"/>
  <c r="DA812" i="1"/>
  <c r="CZ812" i="1"/>
  <c r="CY812" i="1"/>
  <c r="CX812" i="1"/>
  <c r="CW812" i="1"/>
  <c r="CV812" i="1"/>
  <c r="CU812" i="1"/>
  <c r="CT812" i="1"/>
  <c r="CS812" i="1"/>
  <c r="CR812" i="1"/>
  <c r="CQ812" i="1"/>
  <c r="CP812" i="1"/>
  <c r="CO812" i="1"/>
  <c r="CN812" i="1"/>
  <c r="CM812" i="1"/>
  <c r="CL812" i="1"/>
  <c r="CK812" i="1"/>
  <c r="CJ812" i="1"/>
  <c r="CI812" i="1"/>
  <c r="CH812" i="1"/>
  <c r="CG812" i="1"/>
  <c r="CF812" i="1"/>
  <c r="CE812" i="1"/>
  <c r="CD812" i="1"/>
  <c r="CC812" i="1"/>
  <c r="CB812" i="1"/>
  <c r="CA812" i="1"/>
  <c r="BZ812" i="1"/>
  <c r="BY812" i="1"/>
  <c r="BX812" i="1"/>
  <c r="BW812" i="1"/>
  <c r="BV812" i="1"/>
  <c r="BU812" i="1"/>
  <c r="BT812" i="1"/>
  <c r="BS812" i="1"/>
  <c r="BR812" i="1"/>
  <c r="BQ812" i="1"/>
  <c r="BP812" i="1"/>
  <c r="BO812" i="1"/>
  <c r="BN812" i="1"/>
  <c r="BM812" i="1"/>
  <c r="BL812" i="1"/>
  <c r="BK812" i="1"/>
  <c r="BJ812" i="1"/>
  <c r="BI812" i="1"/>
  <c r="BH812" i="1"/>
  <c r="BG812" i="1"/>
  <c r="BF812" i="1"/>
  <c r="BE812" i="1"/>
  <c r="BD812" i="1"/>
  <c r="BC812" i="1"/>
  <c r="BB812" i="1"/>
  <c r="BA812" i="1"/>
  <c r="AZ812" i="1"/>
  <c r="AY812" i="1"/>
  <c r="AX812" i="1"/>
  <c r="AW812" i="1"/>
  <c r="AV812" i="1"/>
  <c r="AU812" i="1"/>
  <c r="AT812" i="1"/>
  <c r="AS812" i="1"/>
  <c r="AR812" i="1"/>
  <c r="AQ812" i="1"/>
  <c r="AP812" i="1"/>
  <c r="AO812" i="1"/>
  <c r="AN812" i="1"/>
  <c r="AM812" i="1"/>
  <c r="AL812" i="1"/>
  <c r="AK812" i="1"/>
  <c r="AJ812" i="1"/>
  <c r="AI812" i="1"/>
  <c r="AH812" i="1"/>
  <c r="AG812" i="1"/>
  <c r="AF812" i="1"/>
  <c r="AE812" i="1"/>
  <c r="AD812" i="1"/>
  <c r="AC812" i="1"/>
  <c r="AB812" i="1"/>
  <c r="AA812" i="1"/>
  <c r="Z812" i="1"/>
  <c r="Y812" i="1"/>
  <c r="X812" i="1"/>
  <c r="W812" i="1"/>
  <c r="V812" i="1"/>
  <c r="U812" i="1"/>
  <c r="T812" i="1"/>
  <c r="S812" i="1"/>
  <c r="Q812" i="1"/>
  <c r="P812" i="1"/>
  <c r="O812" i="1"/>
  <c r="DD811" i="1"/>
  <c r="DC811" i="1"/>
  <c r="DB811" i="1"/>
  <c r="DA811" i="1"/>
  <c r="CZ811" i="1"/>
  <c r="CY811" i="1"/>
  <c r="CX811" i="1"/>
  <c r="CW811" i="1"/>
  <c r="CV811" i="1"/>
  <c r="CU811" i="1"/>
  <c r="CT811" i="1"/>
  <c r="CS811" i="1"/>
  <c r="CR811" i="1"/>
  <c r="CQ811" i="1"/>
  <c r="CP811" i="1"/>
  <c r="CO811" i="1"/>
  <c r="CN811" i="1"/>
  <c r="CM811" i="1"/>
  <c r="CL811" i="1"/>
  <c r="CK811" i="1"/>
  <c r="CJ811" i="1"/>
  <c r="CI811" i="1"/>
  <c r="CH811" i="1"/>
  <c r="CG811" i="1"/>
  <c r="CF811" i="1"/>
  <c r="CE811" i="1"/>
  <c r="CD811" i="1"/>
  <c r="CC811" i="1"/>
  <c r="CB811" i="1"/>
  <c r="CA811" i="1"/>
  <c r="BZ811" i="1"/>
  <c r="BY811" i="1"/>
  <c r="BX811" i="1"/>
  <c r="BW811" i="1"/>
  <c r="BV811" i="1"/>
  <c r="BU811" i="1"/>
  <c r="BT811" i="1"/>
  <c r="BS811" i="1"/>
  <c r="BR811" i="1"/>
  <c r="BQ811" i="1"/>
  <c r="BP811" i="1"/>
  <c r="BO811" i="1"/>
  <c r="BN811" i="1"/>
  <c r="BM811" i="1"/>
  <c r="BL811" i="1"/>
  <c r="BK811" i="1"/>
  <c r="BJ811" i="1"/>
  <c r="BI811" i="1"/>
  <c r="BH811" i="1"/>
  <c r="BG811" i="1"/>
  <c r="BF811" i="1"/>
  <c r="BE811" i="1"/>
  <c r="BD811" i="1"/>
  <c r="BC811" i="1"/>
  <c r="BB811" i="1"/>
  <c r="BA811" i="1"/>
  <c r="AZ811" i="1"/>
  <c r="AY811" i="1"/>
  <c r="AX811" i="1"/>
  <c r="AW811" i="1"/>
  <c r="AV811" i="1"/>
  <c r="AU811" i="1"/>
  <c r="AT811" i="1"/>
  <c r="AS811" i="1"/>
  <c r="AR811" i="1"/>
  <c r="AQ811" i="1"/>
  <c r="AP811" i="1"/>
  <c r="AO811" i="1"/>
  <c r="AN811" i="1"/>
  <c r="AM811" i="1"/>
  <c r="AL811" i="1"/>
  <c r="AK811" i="1"/>
  <c r="AJ811" i="1"/>
  <c r="AI811" i="1"/>
  <c r="AH811" i="1"/>
  <c r="AG811" i="1"/>
  <c r="AF811" i="1"/>
  <c r="AE811" i="1"/>
  <c r="AD811" i="1"/>
  <c r="AC811" i="1"/>
  <c r="AB811" i="1"/>
  <c r="AA811" i="1"/>
  <c r="Z811" i="1"/>
  <c r="Y811" i="1"/>
  <c r="X811" i="1"/>
  <c r="W811" i="1"/>
  <c r="V811" i="1"/>
  <c r="U811" i="1"/>
  <c r="T811" i="1"/>
  <c r="S811" i="1"/>
  <c r="Q811" i="1"/>
  <c r="P811" i="1"/>
  <c r="O811" i="1"/>
  <c r="DD810" i="1"/>
  <c r="DC810" i="1"/>
  <c r="DB810" i="1"/>
  <c r="DA810" i="1"/>
  <c r="CZ810" i="1"/>
  <c r="CY810" i="1"/>
  <c r="CX810" i="1"/>
  <c r="CW810" i="1"/>
  <c r="CV810" i="1"/>
  <c r="CU810" i="1"/>
  <c r="CT810" i="1"/>
  <c r="CS810" i="1"/>
  <c r="CR810" i="1"/>
  <c r="CQ810" i="1"/>
  <c r="CP810" i="1"/>
  <c r="CO810" i="1"/>
  <c r="CN810" i="1"/>
  <c r="CM810" i="1"/>
  <c r="CL810" i="1"/>
  <c r="CK810" i="1"/>
  <c r="CJ810" i="1"/>
  <c r="CI810" i="1"/>
  <c r="CH810" i="1"/>
  <c r="CG810" i="1"/>
  <c r="CF810" i="1"/>
  <c r="CE810" i="1"/>
  <c r="CD810" i="1"/>
  <c r="CC810" i="1"/>
  <c r="CB810" i="1"/>
  <c r="CA810" i="1"/>
  <c r="BZ810" i="1"/>
  <c r="BY810" i="1"/>
  <c r="BX810" i="1"/>
  <c r="BW810" i="1"/>
  <c r="BV810" i="1"/>
  <c r="BU810" i="1"/>
  <c r="BT810" i="1"/>
  <c r="BS810" i="1"/>
  <c r="BR810" i="1"/>
  <c r="BQ810" i="1"/>
  <c r="BP810" i="1"/>
  <c r="BO810" i="1"/>
  <c r="BN810" i="1"/>
  <c r="BM810" i="1"/>
  <c r="BL810" i="1"/>
  <c r="BK810" i="1"/>
  <c r="BJ810" i="1"/>
  <c r="BI810" i="1"/>
  <c r="BH810" i="1"/>
  <c r="BG810" i="1"/>
  <c r="BF810" i="1"/>
  <c r="BE810" i="1"/>
  <c r="BD810" i="1"/>
  <c r="BC810" i="1"/>
  <c r="BB810" i="1"/>
  <c r="BA810" i="1"/>
  <c r="AZ810" i="1"/>
  <c r="AY810" i="1"/>
  <c r="AX810" i="1"/>
  <c r="AW810" i="1"/>
  <c r="AV810" i="1"/>
  <c r="AU810" i="1"/>
  <c r="AT810" i="1"/>
  <c r="AS810" i="1"/>
  <c r="AR810" i="1"/>
  <c r="AQ810" i="1"/>
  <c r="AP810" i="1"/>
  <c r="AO810" i="1"/>
  <c r="AN810" i="1"/>
  <c r="AM810" i="1"/>
  <c r="AL810" i="1"/>
  <c r="AK810" i="1"/>
  <c r="AJ810" i="1"/>
  <c r="AI810" i="1"/>
  <c r="AH810" i="1"/>
  <c r="AG810" i="1"/>
  <c r="AF810" i="1"/>
  <c r="AE810" i="1"/>
  <c r="AD810" i="1"/>
  <c r="AC810" i="1"/>
  <c r="AB810" i="1"/>
  <c r="AA810" i="1"/>
  <c r="Z810" i="1"/>
  <c r="Y810" i="1"/>
  <c r="X810" i="1"/>
  <c r="W810" i="1"/>
  <c r="V810" i="1"/>
  <c r="U810" i="1"/>
  <c r="T810" i="1"/>
  <c r="S810" i="1"/>
  <c r="Q810" i="1"/>
  <c r="P810" i="1"/>
  <c r="O810" i="1"/>
  <c r="DD809" i="1"/>
  <c r="DC809" i="1"/>
  <c r="DB809" i="1"/>
  <c r="DA809" i="1"/>
  <c r="CZ809" i="1"/>
  <c r="CY809" i="1"/>
  <c r="CX809" i="1"/>
  <c r="CW809" i="1"/>
  <c r="CV809" i="1"/>
  <c r="CU809" i="1"/>
  <c r="CT809" i="1"/>
  <c r="CS809" i="1"/>
  <c r="CR809" i="1"/>
  <c r="CQ809" i="1"/>
  <c r="CP809" i="1"/>
  <c r="CO809" i="1"/>
  <c r="CN809" i="1"/>
  <c r="CM809" i="1"/>
  <c r="CL809" i="1"/>
  <c r="CK809" i="1"/>
  <c r="CJ809" i="1"/>
  <c r="CI809" i="1"/>
  <c r="CH809" i="1"/>
  <c r="CG809" i="1"/>
  <c r="CF809" i="1"/>
  <c r="CE809" i="1"/>
  <c r="CD809" i="1"/>
  <c r="CC809" i="1"/>
  <c r="CB809" i="1"/>
  <c r="CA809" i="1"/>
  <c r="BZ809" i="1"/>
  <c r="BY809" i="1"/>
  <c r="BX809" i="1"/>
  <c r="BW809" i="1"/>
  <c r="BV809" i="1"/>
  <c r="BU809" i="1"/>
  <c r="BT809" i="1"/>
  <c r="BS809" i="1"/>
  <c r="BR809" i="1"/>
  <c r="BQ809" i="1"/>
  <c r="BP809" i="1"/>
  <c r="BO809" i="1"/>
  <c r="BN809" i="1"/>
  <c r="BM809" i="1"/>
  <c r="BL809" i="1"/>
  <c r="BK809" i="1"/>
  <c r="BJ809" i="1"/>
  <c r="BI809" i="1"/>
  <c r="BH809" i="1"/>
  <c r="BG809" i="1"/>
  <c r="BF809" i="1"/>
  <c r="BE809" i="1"/>
  <c r="BD809" i="1"/>
  <c r="BC809" i="1"/>
  <c r="BB809" i="1"/>
  <c r="BA809" i="1"/>
  <c r="AZ809" i="1"/>
  <c r="AY809" i="1"/>
  <c r="AX809" i="1"/>
  <c r="AW809" i="1"/>
  <c r="AV809" i="1"/>
  <c r="AU809" i="1"/>
  <c r="AT809" i="1"/>
  <c r="AS809" i="1"/>
  <c r="AR809" i="1"/>
  <c r="AQ809" i="1"/>
  <c r="AP809" i="1"/>
  <c r="AO809" i="1"/>
  <c r="AN809" i="1"/>
  <c r="AM809" i="1"/>
  <c r="AL809" i="1"/>
  <c r="AK809" i="1"/>
  <c r="AJ809" i="1"/>
  <c r="AI809" i="1"/>
  <c r="AH809" i="1"/>
  <c r="AG809" i="1"/>
  <c r="AF809" i="1"/>
  <c r="AE809" i="1"/>
  <c r="AD809" i="1"/>
  <c r="AC809" i="1"/>
  <c r="AB809" i="1"/>
  <c r="AA809" i="1"/>
  <c r="Z809" i="1"/>
  <c r="Y809" i="1"/>
  <c r="X809" i="1"/>
  <c r="W809" i="1"/>
  <c r="V809" i="1"/>
  <c r="U809" i="1"/>
  <c r="T809" i="1"/>
  <c r="S809" i="1"/>
  <c r="Q809" i="1"/>
  <c r="P809" i="1"/>
  <c r="O809" i="1"/>
  <c r="DD779" i="1"/>
  <c r="DC779" i="1"/>
  <c r="DB779" i="1"/>
  <c r="DA779" i="1"/>
  <c r="CZ779" i="1"/>
  <c r="CY779" i="1"/>
  <c r="CX779" i="1"/>
  <c r="CW779" i="1"/>
  <c r="CV779" i="1"/>
  <c r="CU779" i="1"/>
  <c r="CT779" i="1"/>
  <c r="CS779" i="1"/>
  <c r="CR779" i="1"/>
  <c r="CQ779" i="1"/>
  <c r="CP779" i="1"/>
  <c r="CO779" i="1"/>
  <c r="CN779" i="1"/>
  <c r="CM779" i="1"/>
  <c r="CL779" i="1"/>
  <c r="CK779" i="1"/>
  <c r="CJ779" i="1"/>
  <c r="CI779" i="1"/>
  <c r="CH779" i="1"/>
  <c r="CG779" i="1"/>
  <c r="CF779" i="1"/>
  <c r="CE779" i="1"/>
  <c r="CD779" i="1"/>
  <c r="CC779" i="1"/>
  <c r="CB779" i="1"/>
  <c r="CA779" i="1"/>
  <c r="BZ779" i="1"/>
  <c r="BY779" i="1"/>
  <c r="BX779" i="1"/>
  <c r="BW779" i="1"/>
  <c r="BV779" i="1"/>
  <c r="BU779" i="1"/>
  <c r="BT779" i="1"/>
  <c r="BS779" i="1"/>
  <c r="BR779" i="1"/>
  <c r="BQ779" i="1"/>
  <c r="BP779" i="1"/>
  <c r="BO779" i="1"/>
  <c r="BN779" i="1"/>
  <c r="BM779" i="1"/>
  <c r="BL779" i="1"/>
  <c r="BK779" i="1"/>
  <c r="BJ779" i="1"/>
  <c r="BI779" i="1"/>
  <c r="BH779" i="1"/>
  <c r="BG779" i="1"/>
  <c r="BF779" i="1"/>
  <c r="BE779" i="1"/>
  <c r="BD779" i="1"/>
  <c r="BC779" i="1"/>
  <c r="BB779" i="1"/>
  <c r="BA779" i="1"/>
  <c r="AZ779" i="1"/>
  <c r="AY779" i="1"/>
  <c r="AX779" i="1"/>
  <c r="AW779" i="1"/>
  <c r="AV779" i="1"/>
  <c r="AU779" i="1"/>
  <c r="AT779" i="1"/>
  <c r="AS779" i="1"/>
  <c r="AR779" i="1"/>
  <c r="AQ779" i="1"/>
  <c r="AP779" i="1"/>
  <c r="AO779" i="1"/>
  <c r="AN779" i="1"/>
  <c r="AM779" i="1"/>
  <c r="AL779" i="1"/>
  <c r="AK779" i="1"/>
  <c r="AJ779" i="1"/>
  <c r="AI779" i="1"/>
  <c r="AH779" i="1"/>
  <c r="AG779" i="1"/>
  <c r="AF779" i="1"/>
  <c r="AE779" i="1"/>
  <c r="AD779" i="1"/>
  <c r="AC779" i="1"/>
  <c r="AB779" i="1"/>
  <c r="AA779" i="1"/>
  <c r="Z779" i="1"/>
  <c r="Y779" i="1"/>
  <c r="X779" i="1"/>
  <c r="W779" i="1"/>
  <c r="V779" i="1"/>
  <c r="U779" i="1"/>
  <c r="T779" i="1"/>
  <c r="S779" i="1"/>
  <c r="Q779" i="1"/>
  <c r="P779" i="1"/>
  <c r="O779" i="1"/>
  <c r="DD805" i="1"/>
  <c r="DC805" i="1"/>
  <c r="DB805" i="1"/>
  <c r="DA805" i="1"/>
  <c r="CZ805" i="1"/>
  <c r="CY805" i="1"/>
  <c r="CX805" i="1"/>
  <c r="CW805" i="1"/>
  <c r="CV805" i="1"/>
  <c r="CU805" i="1"/>
  <c r="CT805" i="1"/>
  <c r="CS805" i="1"/>
  <c r="CR805" i="1"/>
  <c r="CQ805" i="1"/>
  <c r="CP805" i="1"/>
  <c r="CO805" i="1"/>
  <c r="CN805" i="1"/>
  <c r="CM805" i="1"/>
  <c r="CL805" i="1"/>
  <c r="CK805" i="1"/>
  <c r="CJ805" i="1"/>
  <c r="CI805" i="1"/>
  <c r="CH805" i="1"/>
  <c r="CG805" i="1"/>
  <c r="CF805" i="1"/>
  <c r="CE805" i="1"/>
  <c r="CD805" i="1"/>
  <c r="CC805" i="1"/>
  <c r="CB805" i="1"/>
  <c r="CA805" i="1"/>
  <c r="BZ805" i="1"/>
  <c r="BY805" i="1"/>
  <c r="BX805" i="1"/>
  <c r="BW805" i="1"/>
  <c r="BV805" i="1"/>
  <c r="BU805" i="1"/>
  <c r="BT805" i="1"/>
  <c r="BS805" i="1"/>
  <c r="BR805" i="1"/>
  <c r="BQ805" i="1"/>
  <c r="BP805" i="1"/>
  <c r="BO805" i="1"/>
  <c r="BN805" i="1"/>
  <c r="BM805" i="1"/>
  <c r="BL805" i="1"/>
  <c r="BK805" i="1"/>
  <c r="BJ805" i="1"/>
  <c r="BI805" i="1"/>
  <c r="BH805" i="1"/>
  <c r="BG805" i="1"/>
  <c r="BF805" i="1"/>
  <c r="BE805" i="1"/>
  <c r="BD805" i="1"/>
  <c r="BC805" i="1"/>
  <c r="BB805" i="1"/>
  <c r="BA805" i="1"/>
  <c r="AZ805" i="1"/>
  <c r="AY805" i="1"/>
  <c r="AX805" i="1"/>
  <c r="AW805" i="1"/>
  <c r="AV805" i="1"/>
  <c r="AU805" i="1"/>
  <c r="AT805" i="1"/>
  <c r="AS805" i="1"/>
  <c r="AR805" i="1"/>
  <c r="AQ805" i="1"/>
  <c r="AP805" i="1"/>
  <c r="AO805" i="1"/>
  <c r="AN805" i="1"/>
  <c r="AM805" i="1"/>
  <c r="AL805" i="1"/>
  <c r="AK805" i="1"/>
  <c r="AJ805" i="1"/>
  <c r="AI805" i="1"/>
  <c r="AH805" i="1"/>
  <c r="AG805" i="1"/>
  <c r="AF805" i="1"/>
  <c r="AE805" i="1"/>
  <c r="AD805" i="1"/>
  <c r="AC805" i="1"/>
  <c r="AB805" i="1"/>
  <c r="AA805" i="1"/>
  <c r="Z805" i="1"/>
  <c r="Y805" i="1"/>
  <c r="X805" i="1"/>
  <c r="W805" i="1"/>
  <c r="V805" i="1"/>
  <c r="U805" i="1"/>
  <c r="T805" i="1"/>
  <c r="S805" i="1"/>
  <c r="Q805" i="1"/>
  <c r="P805" i="1"/>
  <c r="O805" i="1"/>
  <c r="DD804" i="1"/>
  <c r="DC804" i="1"/>
  <c r="DB804" i="1"/>
  <c r="DA804" i="1"/>
  <c r="CZ804" i="1"/>
  <c r="CY804" i="1"/>
  <c r="CX804" i="1"/>
  <c r="CW804" i="1"/>
  <c r="CV804" i="1"/>
  <c r="CU804" i="1"/>
  <c r="CT804" i="1"/>
  <c r="CS804" i="1"/>
  <c r="CR804" i="1"/>
  <c r="CQ804" i="1"/>
  <c r="CP804" i="1"/>
  <c r="CO804" i="1"/>
  <c r="CN804" i="1"/>
  <c r="CM804" i="1"/>
  <c r="CL804" i="1"/>
  <c r="CK804" i="1"/>
  <c r="CJ804" i="1"/>
  <c r="CI804" i="1"/>
  <c r="CH804" i="1"/>
  <c r="CG804" i="1"/>
  <c r="CF804" i="1"/>
  <c r="CE804" i="1"/>
  <c r="CD804" i="1"/>
  <c r="CC804" i="1"/>
  <c r="CB804" i="1"/>
  <c r="CA804" i="1"/>
  <c r="BZ804" i="1"/>
  <c r="BY804" i="1"/>
  <c r="BX804" i="1"/>
  <c r="BW804" i="1"/>
  <c r="BV804" i="1"/>
  <c r="BU804" i="1"/>
  <c r="BT804" i="1"/>
  <c r="BS804" i="1"/>
  <c r="BR804" i="1"/>
  <c r="BQ804" i="1"/>
  <c r="BP804" i="1"/>
  <c r="BO804" i="1"/>
  <c r="BN804" i="1"/>
  <c r="BM804" i="1"/>
  <c r="BL804" i="1"/>
  <c r="BK804" i="1"/>
  <c r="BJ804" i="1"/>
  <c r="BI804" i="1"/>
  <c r="BH804" i="1"/>
  <c r="BG804" i="1"/>
  <c r="BF804" i="1"/>
  <c r="BE804" i="1"/>
  <c r="BD804" i="1"/>
  <c r="BC804" i="1"/>
  <c r="BB804" i="1"/>
  <c r="BA804" i="1"/>
  <c r="AZ804" i="1"/>
  <c r="AY804" i="1"/>
  <c r="AX804" i="1"/>
  <c r="AW804" i="1"/>
  <c r="AV804" i="1"/>
  <c r="AU804" i="1"/>
  <c r="AT804" i="1"/>
  <c r="AS804" i="1"/>
  <c r="AR804" i="1"/>
  <c r="AQ804" i="1"/>
  <c r="AP804" i="1"/>
  <c r="AO804" i="1"/>
  <c r="AN804" i="1"/>
  <c r="AM804" i="1"/>
  <c r="AL804" i="1"/>
  <c r="AK804" i="1"/>
  <c r="AJ804" i="1"/>
  <c r="AI804" i="1"/>
  <c r="AH804" i="1"/>
  <c r="AG804" i="1"/>
  <c r="AF804" i="1"/>
  <c r="AE804" i="1"/>
  <c r="AD804" i="1"/>
  <c r="AC804" i="1"/>
  <c r="AB804" i="1"/>
  <c r="AA804" i="1"/>
  <c r="Z804" i="1"/>
  <c r="Y804" i="1"/>
  <c r="X804" i="1"/>
  <c r="W804" i="1"/>
  <c r="V804" i="1"/>
  <c r="U804" i="1"/>
  <c r="T804" i="1"/>
  <c r="S804" i="1"/>
  <c r="Q804" i="1"/>
  <c r="P804" i="1"/>
  <c r="O804" i="1"/>
  <c r="DD786" i="1"/>
  <c r="DC786" i="1"/>
  <c r="DB786" i="1"/>
  <c r="DA786" i="1"/>
  <c r="CZ786" i="1"/>
  <c r="CY786" i="1"/>
  <c r="CX786" i="1"/>
  <c r="CW786" i="1"/>
  <c r="CV786" i="1"/>
  <c r="CU786" i="1"/>
  <c r="CT786" i="1"/>
  <c r="CS786" i="1"/>
  <c r="CR786" i="1"/>
  <c r="CQ786" i="1"/>
  <c r="CP786" i="1"/>
  <c r="CO786" i="1"/>
  <c r="CN786" i="1"/>
  <c r="CM786" i="1"/>
  <c r="CL786" i="1"/>
  <c r="CK786" i="1"/>
  <c r="CJ786" i="1"/>
  <c r="CI786" i="1"/>
  <c r="CH786" i="1"/>
  <c r="CG786" i="1"/>
  <c r="CF786" i="1"/>
  <c r="CE786" i="1"/>
  <c r="CD786" i="1"/>
  <c r="CC786" i="1"/>
  <c r="CB786" i="1"/>
  <c r="CA786" i="1"/>
  <c r="BZ786" i="1"/>
  <c r="BY786" i="1"/>
  <c r="BX786" i="1"/>
  <c r="BW786" i="1"/>
  <c r="BV786" i="1"/>
  <c r="BU786" i="1"/>
  <c r="BT786" i="1"/>
  <c r="BS786" i="1"/>
  <c r="BR786" i="1"/>
  <c r="BQ786" i="1"/>
  <c r="BP786" i="1"/>
  <c r="BO786" i="1"/>
  <c r="BN786" i="1"/>
  <c r="BM786" i="1"/>
  <c r="BL786" i="1"/>
  <c r="BK786" i="1"/>
  <c r="BJ786" i="1"/>
  <c r="BI786" i="1"/>
  <c r="BH786" i="1"/>
  <c r="BG786" i="1"/>
  <c r="BF786" i="1"/>
  <c r="BE786" i="1"/>
  <c r="BD786" i="1"/>
  <c r="BC786" i="1"/>
  <c r="BB786" i="1"/>
  <c r="BA786" i="1"/>
  <c r="AZ786" i="1"/>
  <c r="AY786" i="1"/>
  <c r="AX786" i="1"/>
  <c r="AW786" i="1"/>
  <c r="AV786" i="1"/>
  <c r="AU786" i="1"/>
  <c r="AT786" i="1"/>
  <c r="AS786" i="1"/>
  <c r="AR786" i="1"/>
  <c r="AQ786" i="1"/>
  <c r="AP786" i="1"/>
  <c r="AO786" i="1"/>
  <c r="AN786" i="1"/>
  <c r="AM786" i="1"/>
  <c r="AL786" i="1"/>
  <c r="AK786" i="1"/>
  <c r="AJ786" i="1"/>
  <c r="AI786" i="1"/>
  <c r="AH786" i="1"/>
  <c r="AG786" i="1"/>
  <c r="AF786" i="1"/>
  <c r="AE786" i="1"/>
  <c r="AD786" i="1"/>
  <c r="AC786" i="1"/>
  <c r="AB786" i="1"/>
  <c r="AA786" i="1"/>
  <c r="Z786" i="1"/>
  <c r="Y786" i="1"/>
  <c r="X786" i="1"/>
  <c r="W786" i="1"/>
  <c r="V786" i="1"/>
  <c r="U786" i="1"/>
  <c r="T786" i="1"/>
  <c r="S786" i="1"/>
  <c r="Q786" i="1"/>
  <c r="P786" i="1"/>
  <c r="O786" i="1"/>
  <c r="DD785" i="1"/>
  <c r="DC785" i="1"/>
  <c r="DB785" i="1"/>
  <c r="DA785" i="1"/>
  <c r="CZ785" i="1"/>
  <c r="CY785" i="1"/>
  <c r="CX785" i="1"/>
  <c r="CW785" i="1"/>
  <c r="CV785" i="1"/>
  <c r="CU785" i="1"/>
  <c r="CT785" i="1"/>
  <c r="CS785" i="1"/>
  <c r="CR785" i="1"/>
  <c r="CQ785" i="1"/>
  <c r="CP785" i="1"/>
  <c r="CO785" i="1"/>
  <c r="CN785" i="1"/>
  <c r="CM785" i="1"/>
  <c r="CL785" i="1"/>
  <c r="CK785" i="1"/>
  <c r="CJ785" i="1"/>
  <c r="CI785" i="1"/>
  <c r="CH785" i="1"/>
  <c r="CG785" i="1"/>
  <c r="CF785" i="1"/>
  <c r="CE785" i="1"/>
  <c r="CD785" i="1"/>
  <c r="CC785" i="1"/>
  <c r="CB785" i="1"/>
  <c r="CA785" i="1"/>
  <c r="BZ785" i="1"/>
  <c r="BY785" i="1"/>
  <c r="BX785" i="1"/>
  <c r="BW785" i="1"/>
  <c r="BV785" i="1"/>
  <c r="BU785" i="1"/>
  <c r="BT785" i="1"/>
  <c r="BS785" i="1"/>
  <c r="BR785" i="1"/>
  <c r="BQ785" i="1"/>
  <c r="BP785" i="1"/>
  <c r="BO785" i="1"/>
  <c r="BN785" i="1"/>
  <c r="BM785" i="1"/>
  <c r="BL785" i="1"/>
  <c r="BK785" i="1"/>
  <c r="BJ785" i="1"/>
  <c r="BI785" i="1"/>
  <c r="BH785" i="1"/>
  <c r="BG785" i="1"/>
  <c r="BF785" i="1"/>
  <c r="BE785" i="1"/>
  <c r="BD785" i="1"/>
  <c r="BC785" i="1"/>
  <c r="BB785" i="1"/>
  <c r="BA785" i="1"/>
  <c r="AZ785" i="1"/>
  <c r="AY785" i="1"/>
  <c r="AX785" i="1"/>
  <c r="AW785" i="1"/>
  <c r="AV785" i="1"/>
  <c r="AU785" i="1"/>
  <c r="AT785" i="1"/>
  <c r="AS785" i="1"/>
  <c r="AR785" i="1"/>
  <c r="AQ785" i="1"/>
  <c r="AP785" i="1"/>
  <c r="AO785" i="1"/>
  <c r="AN785" i="1"/>
  <c r="AM785" i="1"/>
  <c r="AL785" i="1"/>
  <c r="AK785" i="1"/>
  <c r="AJ785" i="1"/>
  <c r="AI785" i="1"/>
  <c r="AH785" i="1"/>
  <c r="AG785" i="1"/>
  <c r="AF785" i="1"/>
  <c r="AE785" i="1"/>
  <c r="AD785" i="1"/>
  <c r="AC785" i="1"/>
  <c r="AB785" i="1"/>
  <c r="AA785" i="1"/>
  <c r="Z785" i="1"/>
  <c r="Y785" i="1"/>
  <c r="X785" i="1"/>
  <c r="W785" i="1"/>
  <c r="V785" i="1"/>
  <c r="U785" i="1"/>
  <c r="T785" i="1"/>
  <c r="S785" i="1"/>
  <c r="Q785" i="1"/>
  <c r="P785" i="1"/>
  <c r="O785" i="1"/>
  <c r="DD784" i="1"/>
  <c r="DC784" i="1"/>
  <c r="DB784" i="1"/>
  <c r="DA784" i="1"/>
  <c r="CZ784" i="1"/>
  <c r="CY784" i="1"/>
  <c r="CX784" i="1"/>
  <c r="CW784" i="1"/>
  <c r="CV784" i="1"/>
  <c r="CU784" i="1"/>
  <c r="CT784" i="1"/>
  <c r="CS784" i="1"/>
  <c r="CR784" i="1"/>
  <c r="CQ784" i="1"/>
  <c r="CP784" i="1"/>
  <c r="CO784" i="1"/>
  <c r="CN784" i="1"/>
  <c r="CM784" i="1"/>
  <c r="CL784" i="1"/>
  <c r="CK784" i="1"/>
  <c r="CJ784" i="1"/>
  <c r="CI784" i="1"/>
  <c r="CH784" i="1"/>
  <c r="CG784" i="1"/>
  <c r="CF784" i="1"/>
  <c r="CE784" i="1"/>
  <c r="CD784" i="1"/>
  <c r="CC784" i="1"/>
  <c r="CB784" i="1"/>
  <c r="CA784" i="1"/>
  <c r="BZ784" i="1"/>
  <c r="BY784" i="1"/>
  <c r="BX784" i="1"/>
  <c r="BW784" i="1"/>
  <c r="BV784" i="1"/>
  <c r="BU784" i="1"/>
  <c r="BT784" i="1"/>
  <c r="BS784" i="1"/>
  <c r="BR784" i="1"/>
  <c r="BQ784" i="1"/>
  <c r="BP784" i="1"/>
  <c r="BO784" i="1"/>
  <c r="BN784" i="1"/>
  <c r="BM784" i="1"/>
  <c r="BL784" i="1"/>
  <c r="BK784" i="1"/>
  <c r="BJ784" i="1"/>
  <c r="BI784" i="1"/>
  <c r="BH784" i="1"/>
  <c r="BG784" i="1"/>
  <c r="BF784" i="1"/>
  <c r="BE784" i="1"/>
  <c r="BD784" i="1"/>
  <c r="BC784" i="1"/>
  <c r="BB784" i="1"/>
  <c r="BA784" i="1"/>
  <c r="AZ784" i="1"/>
  <c r="AY784" i="1"/>
  <c r="AX784" i="1"/>
  <c r="AW784" i="1"/>
  <c r="AV784" i="1"/>
  <c r="AU784" i="1"/>
  <c r="AT784" i="1"/>
  <c r="AS784" i="1"/>
  <c r="AR784" i="1"/>
  <c r="AQ784" i="1"/>
  <c r="AP784" i="1"/>
  <c r="AO784" i="1"/>
  <c r="AN784" i="1"/>
  <c r="AM784" i="1"/>
  <c r="AL784" i="1"/>
  <c r="AK784" i="1"/>
  <c r="AJ784" i="1"/>
  <c r="AI784" i="1"/>
  <c r="AH784" i="1"/>
  <c r="AG784" i="1"/>
  <c r="AF784" i="1"/>
  <c r="AE784" i="1"/>
  <c r="AD784" i="1"/>
  <c r="AC784" i="1"/>
  <c r="AB784" i="1"/>
  <c r="AA784" i="1"/>
  <c r="Z784" i="1"/>
  <c r="Y784" i="1"/>
  <c r="X784" i="1"/>
  <c r="W784" i="1"/>
  <c r="V784" i="1"/>
  <c r="U784" i="1"/>
  <c r="T784" i="1"/>
  <c r="S784" i="1"/>
  <c r="Q784" i="1"/>
  <c r="P784" i="1"/>
  <c r="O784" i="1"/>
  <c r="DD783" i="1"/>
  <c r="DC783" i="1"/>
  <c r="DB783" i="1"/>
  <c r="DA783" i="1"/>
  <c r="CZ783" i="1"/>
  <c r="CY783" i="1"/>
  <c r="CX783" i="1"/>
  <c r="CW783" i="1"/>
  <c r="CV783" i="1"/>
  <c r="CU783" i="1"/>
  <c r="CT783" i="1"/>
  <c r="CS783" i="1"/>
  <c r="CR783" i="1"/>
  <c r="CQ783" i="1"/>
  <c r="CP783" i="1"/>
  <c r="CO783" i="1"/>
  <c r="CN783" i="1"/>
  <c r="CM783" i="1"/>
  <c r="CL783" i="1"/>
  <c r="CK783" i="1"/>
  <c r="CJ783" i="1"/>
  <c r="CI783" i="1"/>
  <c r="CH783" i="1"/>
  <c r="CG783" i="1"/>
  <c r="CF783" i="1"/>
  <c r="CE783" i="1"/>
  <c r="CD783" i="1"/>
  <c r="CC783" i="1"/>
  <c r="CB783" i="1"/>
  <c r="CA783" i="1"/>
  <c r="BZ783" i="1"/>
  <c r="BY783" i="1"/>
  <c r="BX783" i="1"/>
  <c r="BW783" i="1"/>
  <c r="BV783" i="1"/>
  <c r="BU783" i="1"/>
  <c r="BT783" i="1"/>
  <c r="BS783" i="1"/>
  <c r="BR783" i="1"/>
  <c r="BQ783" i="1"/>
  <c r="BP783" i="1"/>
  <c r="BO783" i="1"/>
  <c r="BN783" i="1"/>
  <c r="BM783" i="1"/>
  <c r="BL783" i="1"/>
  <c r="BK783" i="1"/>
  <c r="BJ783" i="1"/>
  <c r="BI783" i="1"/>
  <c r="BH783" i="1"/>
  <c r="BG783" i="1"/>
  <c r="BF783" i="1"/>
  <c r="BE783" i="1"/>
  <c r="BD783" i="1"/>
  <c r="BC783" i="1"/>
  <c r="BB783" i="1"/>
  <c r="BA783" i="1"/>
  <c r="AZ783" i="1"/>
  <c r="AY783" i="1"/>
  <c r="AX783" i="1"/>
  <c r="AW783" i="1"/>
  <c r="AV783" i="1"/>
  <c r="AU783" i="1"/>
  <c r="AT783" i="1"/>
  <c r="AS783" i="1"/>
  <c r="AR783" i="1"/>
  <c r="AQ783" i="1"/>
  <c r="AP783" i="1"/>
  <c r="AO783" i="1"/>
  <c r="AN783" i="1"/>
  <c r="AM783" i="1"/>
  <c r="AL783" i="1"/>
  <c r="AK783" i="1"/>
  <c r="AJ783" i="1"/>
  <c r="AI783" i="1"/>
  <c r="AH783" i="1"/>
  <c r="AG783" i="1"/>
  <c r="AF783" i="1"/>
  <c r="AE783" i="1"/>
  <c r="AD783" i="1"/>
  <c r="AC783" i="1"/>
  <c r="AB783" i="1"/>
  <c r="AA783" i="1"/>
  <c r="Z783" i="1"/>
  <c r="Y783" i="1"/>
  <c r="X783" i="1"/>
  <c r="W783" i="1"/>
  <c r="V783" i="1"/>
  <c r="U783" i="1"/>
  <c r="T783" i="1"/>
  <c r="S783" i="1"/>
  <c r="Q783" i="1"/>
  <c r="P783" i="1"/>
  <c r="O783" i="1"/>
  <c r="DD782" i="1"/>
  <c r="DC782" i="1"/>
  <c r="DB782" i="1"/>
  <c r="DA782" i="1"/>
  <c r="CZ782" i="1"/>
  <c r="CY782" i="1"/>
  <c r="CX782" i="1"/>
  <c r="CW782" i="1"/>
  <c r="CV782" i="1"/>
  <c r="CU782" i="1"/>
  <c r="CT782" i="1"/>
  <c r="CS782" i="1"/>
  <c r="CR782" i="1"/>
  <c r="CQ782" i="1"/>
  <c r="CP782" i="1"/>
  <c r="CO782" i="1"/>
  <c r="CN782" i="1"/>
  <c r="CM782" i="1"/>
  <c r="CL782" i="1"/>
  <c r="CK782" i="1"/>
  <c r="CJ782" i="1"/>
  <c r="CI782" i="1"/>
  <c r="CH782" i="1"/>
  <c r="CG782" i="1"/>
  <c r="CF782" i="1"/>
  <c r="CE782" i="1"/>
  <c r="CD782" i="1"/>
  <c r="CC782" i="1"/>
  <c r="CB782" i="1"/>
  <c r="CA782" i="1"/>
  <c r="BZ782" i="1"/>
  <c r="BY782" i="1"/>
  <c r="BX782" i="1"/>
  <c r="BW782" i="1"/>
  <c r="BV782" i="1"/>
  <c r="BU782" i="1"/>
  <c r="BT782" i="1"/>
  <c r="BS782" i="1"/>
  <c r="BR782" i="1"/>
  <c r="BQ782" i="1"/>
  <c r="BP782" i="1"/>
  <c r="BO782" i="1"/>
  <c r="BN782" i="1"/>
  <c r="BM782" i="1"/>
  <c r="BL782" i="1"/>
  <c r="BK782" i="1"/>
  <c r="BJ782" i="1"/>
  <c r="BI782" i="1"/>
  <c r="BH782" i="1"/>
  <c r="BG782" i="1"/>
  <c r="BF782" i="1"/>
  <c r="BE782" i="1"/>
  <c r="BD782" i="1"/>
  <c r="BC782" i="1"/>
  <c r="BB782" i="1"/>
  <c r="BA782" i="1"/>
  <c r="AZ782" i="1"/>
  <c r="AY782" i="1"/>
  <c r="AX782" i="1"/>
  <c r="AW782" i="1"/>
  <c r="AV782" i="1"/>
  <c r="AU782" i="1"/>
  <c r="AT782" i="1"/>
  <c r="AS782" i="1"/>
  <c r="AR782" i="1"/>
  <c r="AQ782" i="1"/>
  <c r="AP782" i="1"/>
  <c r="AO782" i="1"/>
  <c r="AN782" i="1"/>
  <c r="AM782" i="1"/>
  <c r="AL782" i="1"/>
  <c r="AK782" i="1"/>
  <c r="AJ782" i="1"/>
  <c r="AI782" i="1"/>
  <c r="AH782" i="1"/>
  <c r="AG782" i="1"/>
  <c r="AF782" i="1"/>
  <c r="AE782" i="1"/>
  <c r="AD782" i="1"/>
  <c r="AC782" i="1"/>
  <c r="AB782" i="1"/>
  <c r="AA782" i="1"/>
  <c r="Z782" i="1"/>
  <c r="Y782" i="1"/>
  <c r="X782" i="1"/>
  <c r="W782" i="1"/>
  <c r="V782" i="1"/>
  <c r="U782" i="1"/>
  <c r="T782" i="1"/>
  <c r="S782" i="1"/>
  <c r="Q782" i="1"/>
  <c r="P782" i="1"/>
  <c r="O782" i="1"/>
  <c r="DD781" i="1"/>
  <c r="DC781" i="1"/>
  <c r="DB781" i="1"/>
  <c r="DA781" i="1"/>
  <c r="CZ781" i="1"/>
  <c r="CY781" i="1"/>
  <c r="CX781" i="1"/>
  <c r="CW781" i="1"/>
  <c r="CV781" i="1"/>
  <c r="CU781" i="1"/>
  <c r="CT781" i="1"/>
  <c r="CS781" i="1"/>
  <c r="CR781" i="1"/>
  <c r="CQ781" i="1"/>
  <c r="CP781" i="1"/>
  <c r="CO781" i="1"/>
  <c r="CN781" i="1"/>
  <c r="CM781" i="1"/>
  <c r="CL781" i="1"/>
  <c r="CK781" i="1"/>
  <c r="CJ781" i="1"/>
  <c r="CI781" i="1"/>
  <c r="CH781" i="1"/>
  <c r="CG781" i="1"/>
  <c r="CF781" i="1"/>
  <c r="CE781" i="1"/>
  <c r="CD781" i="1"/>
  <c r="CC781" i="1"/>
  <c r="CB781" i="1"/>
  <c r="CA781" i="1"/>
  <c r="BZ781" i="1"/>
  <c r="BY781" i="1"/>
  <c r="BX781" i="1"/>
  <c r="BW781" i="1"/>
  <c r="BV781" i="1"/>
  <c r="BU781" i="1"/>
  <c r="BT781" i="1"/>
  <c r="BS781" i="1"/>
  <c r="BR781" i="1"/>
  <c r="BQ781" i="1"/>
  <c r="BP781" i="1"/>
  <c r="BO781" i="1"/>
  <c r="BN781" i="1"/>
  <c r="BM781" i="1"/>
  <c r="BL781" i="1"/>
  <c r="BK781" i="1"/>
  <c r="BJ781" i="1"/>
  <c r="BI781" i="1"/>
  <c r="BH781" i="1"/>
  <c r="BG781" i="1"/>
  <c r="BF781" i="1"/>
  <c r="BE781" i="1"/>
  <c r="BD781" i="1"/>
  <c r="BC781" i="1"/>
  <c r="BB781" i="1"/>
  <c r="BA781" i="1"/>
  <c r="AZ781" i="1"/>
  <c r="AY781" i="1"/>
  <c r="AX781" i="1"/>
  <c r="AW781" i="1"/>
  <c r="AV781" i="1"/>
  <c r="AU781" i="1"/>
  <c r="AT781" i="1"/>
  <c r="AS781" i="1"/>
  <c r="AR781" i="1"/>
  <c r="AQ781" i="1"/>
  <c r="AP781" i="1"/>
  <c r="AO781" i="1"/>
  <c r="AN781" i="1"/>
  <c r="AM781" i="1"/>
  <c r="AL781" i="1"/>
  <c r="AK781" i="1"/>
  <c r="AJ781" i="1"/>
  <c r="AI781" i="1"/>
  <c r="AH781" i="1"/>
  <c r="AG781" i="1"/>
  <c r="AF781" i="1"/>
  <c r="AE781" i="1"/>
  <c r="AD781" i="1"/>
  <c r="AC781" i="1"/>
  <c r="AB781" i="1"/>
  <c r="AA781" i="1"/>
  <c r="Z781" i="1"/>
  <c r="Y781" i="1"/>
  <c r="X781" i="1"/>
  <c r="W781" i="1"/>
  <c r="V781" i="1"/>
  <c r="U781" i="1"/>
  <c r="T781" i="1"/>
  <c r="S781" i="1"/>
  <c r="Q781" i="1"/>
  <c r="P781" i="1"/>
  <c r="O781" i="1"/>
  <c r="DD780" i="1"/>
  <c r="DC780" i="1"/>
  <c r="DB780" i="1"/>
  <c r="DA780" i="1"/>
  <c r="CZ780" i="1"/>
  <c r="CY780" i="1"/>
  <c r="CX780" i="1"/>
  <c r="CW780" i="1"/>
  <c r="CV780" i="1"/>
  <c r="CU780" i="1"/>
  <c r="CT780" i="1"/>
  <c r="CS780" i="1"/>
  <c r="CR780" i="1"/>
  <c r="CQ780" i="1"/>
  <c r="CP780" i="1"/>
  <c r="CO780" i="1"/>
  <c r="CN780" i="1"/>
  <c r="CM780" i="1"/>
  <c r="CL780" i="1"/>
  <c r="CK780" i="1"/>
  <c r="CJ780" i="1"/>
  <c r="CI780" i="1"/>
  <c r="CH780" i="1"/>
  <c r="CG780" i="1"/>
  <c r="CF780" i="1"/>
  <c r="CE780" i="1"/>
  <c r="CD780" i="1"/>
  <c r="CC780" i="1"/>
  <c r="CB780" i="1"/>
  <c r="CA780" i="1"/>
  <c r="BZ780" i="1"/>
  <c r="BY780" i="1"/>
  <c r="BX780" i="1"/>
  <c r="BW780" i="1"/>
  <c r="BV780" i="1"/>
  <c r="BU780" i="1"/>
  <c r="BT780" i="1"/>
  <c r="BS780" i="1"/>
  <c r="BR780" i="1"/>
  <c r="BQ780" i="1"/>
  <c r="BP780" i="1"/>
  <c r="BO780" i="1"/>
  <c r="BN780" i="1"/>
  <c r="BM780" i="1"/>
  <c r="BL780" i="1"/>
  <c r="BK780" i="1"/>
  <c r="BJ780" i="1"/>
  <c r="BI780" i="1"/>
  <c r="BH780" i="1"/>
  <c r="BG780" i="1"/>
  <c r="BF780" i="1"/>
  <c r="BE780" i="1"/>
  <c r="BD780" i="1"/>
  <c r="BC780" i="1"/>
  <c r="BB780" i="1"/>
  <c r="BA780" i="1"/>
  <c r="AZ780" i="1"/>
  <c r="AY780" i="1"/>
  <c r="AX780" i="1"/>
  <c r="AW780" i="1"/>
  <c r="AV780" i="1"/>
  <c r="AU780" i="1"/>
  <c r="AT780" i="1"/>
  <c r="AS780" i="1"/>
  <c r="AR780" i="1"/>
  <c r="AQ780" i="1"/>
  <c r="AP780" i="1"/>
  <c r="AO780" i="1"/>
  <c r="AN780" i="1"/>
  <c r="AM780" i="1"/>
  <c r="AL780" i="1"/>
  <c r="AK780" i="1"/>
  <c r="AJ780" i="1"/>
  <c r="AI780" i="1"/>
  <c r="AH780" i="1"/>
  <c r="AG780" i="1"/>
  <c r="AF780" i="1"/>
  <c r="AE780" i="1"/>
  <c r="AD780" i="1"/>
  <c r="AC780" i="1"/>
  <c r="AB780" i="1"/>
  <c r="AA780" i="1"/>
  <c r="Z780" i="1"/>
  <c r="Y780" i="1"/>
  <c r="X780" i="1"/>
  <c r="W780" i="1"/>
  <c r="V780" i="1"/>
  <c r="U780" i="1"/>
  <c r="T780" i="1"/>
  <c r="S780" i="1"/>
  <c r="Q780" i="1"/>
  <c r="P780" i="1"/>
  <c r="O780" i="1"/>
  <c r="DD1669" i="1"/>
  <c r="DC1669" i="1"/>
  <c r="DB1669" i="1"/>
  <c r="DA1669" i="1"/>
  <c r="CZ1669" i="1"/>
  <c r="CY1669" i="1"/>
  <c r="CX1669" i="1"/>
  <c r="CW1669" i="1"/>
  <c r="CV1669" i="1"/>
  <c r="CU1669" i="1"/>
  <c r="CT1669" i="1"/>
  <c r="CS1669" i="1"/>
  <c r="CR1669" i="1"/>
  <c r="CQ1669" i="1"/>
  <c r="CP1669" i="1"/>
  <c r="CO1669" i="1"/>
  <c r="CN1669" i="1"/>
  <c r="CM1669" i="1"/>
  <c r="CL1669" i="1"/>
  <c r="CK1669" i="1"/>
  <c r="CJ1669" i="1"/>
  <c r="CI1669" i="1"/>
  <c r="CH1669" i="1"/>
  <c r="CG1669" i="1"/>
  <c r="CF1669" i="1"/>
  <c r="CE1669" i="1"/>
  <c r="CD1669" i="1"/>
  <c r="CC1669" i="1"/>
  <c r="CB1669" i="1"/>
  <c r="CA1669" i="1"/>
  <c r="BZ1669" i="1"/>
  <c r="BY1669" i="1"/>
  <c r="BX1669" i="1"/>
  <c r="BW1669" i="1"/>
  <c r="BV1669" i="1"/>
  <c r="BU1669" i="1"/>
  <c r="BT1669" i="1"/>
  <c r="BS1669" i="1"/>
  <c r="BR1669" i="1"/>
  <c r="BQ1669" i="1"/>
  <c r="BP1669" i="1"/>
  <c r="BO1669" i="1"/>
  <c r="BN1669" i="1"/>
  <c r="BM1669" i="1"/>
  <c r="BL1669" i="1"/>
  <c r="BK1669" i="1"/>
  <c r="BJ1669" i="1"/>
  <c r="BI1669" i="1"/>
  <c r="BH1669" i="1"/>
  <c r="BG1669" i="1"/>
  <c r="BF1669" i="1"/>
  <c r="BE1669" i="1"/>
  <c r="BD1669" i="1"/>
  <c r="BC1669" i="1"/>
  <c r="BB1669" i="1"/>
  <c r="BA1669" i="1"/>
  <c r="AZ1669" i="1"/>
  <c r="AY1669" i="1"/>
  <c r="AX1669" i="1"/>
  <c r="AW1669" i="1"/>
  <c r="AV1669" i="1"/>
  <c r="AU1669" i="1"/>
  <c r="AT1669" i="1"/>
  <c r="AS1669" i="1"/>
  <c r="AR1669" i="1"/>
  <c r="AQ1669" i="1"/>
  <c r="AP1669" i="1"/>
  <c r="AO1669" i="1"/>
  <c r="AN1669" i="1"/>
  <c r="AM1669" i="1"/>
  <c r="AL1669" i="1"/>
  <c r="AK1669" i="1"/>
  <c r="AJ1669" i="1"/>
  <c r="AI1669" i="1"/>
  <c r="AH1669" i="1"/>
  <c r="AG1669" i="1"/>
  <c r="AF1669" i="1"/>
  <c r="AE1669" i="1"/>
  <c r="AD1669" i="1"/>
  <c r="AC1669" i="1"/>
  <c r="AB1669" i="1"/>
  <c r="AA1669" i="1"/>
  <c r="Z1669" i="1"/>
  <c r="Y1669" i="1"/>
  <c r="X1669" i="1"/>
  <c r="W1669" i="1"/>
  <c r="V1669" i="1"/>
  <c r="U1669" i="1"/>
  <c r="T1669" i="1"/>
  <c r="S1669" i="1"/>
  <c r="Q1669" i="1"/>
  <c r="P1669" i="1"/>
  <c r="O1669" i="1"/>
  <c r="DD1668" i="1"/>
  <c r="DC1668" i="1"/>
  <c r="DB1668" i="1"/>
  <c r="DA1668" i="1"/>
  <c r="CZ1668" i="1"/>
  <c r="CY1668" i="1"/>
  <c r="CX1668" i="1"/>
  <c r="CW1668" i="1"/>
  <c r="CV1668" i="1"/>
  <c r="CU1668" i="1"/>
  <c r="CT1668" i="1"/>
  <c r="CS1668" i="1"/>
  <c r="CR1668" i="1"/>
  <c r="CQ1668" i="1"/>
  <c r="CP1668" i="1"/>
  <c r="CO1668" i="1"/>
  <c r="CN1668" i="1"/>
  <c r="CM1668" i="1"/>
  <c r="CL1668" i="1"/>
  <c r="CK1668" i="1"/>
  <c r="CJ1668" i="1"/>
  <c r="CI1668" i="1"/>
  <c r="CH1668" i="1"/>
  <c r="CG1668" i="1"/>
  <c r="CF1668" i="1"/>
  <c r="CE1668" i="1"/>
  <c r="CD1668" i="1"/>
  <c r="CC1668" i="1"/>
  <c r="CB1668" i="1"/>
  <c r="CA1668" i="1"/>
  <c r="BZ1668" i="1"/>
  <c r="BY1668" i="1"/>
  <c r="BX1668" i="1"/>
  <c r="BW1668" i="1"/>
  <c r="BV1668" i="1"/>
  <c r="BU1668" i="1"/>
  <c r="BT1668" i="1"/>
  <c r="BS1668" i="1"/>
  <c r="BR1668" i="1"/>
  <c r="BQ1668" i="1"/>
  <c r="BP1668" i="1"/>
  <c r="BO1668" i="1"/>
  <c r="BN1668" i="1"/>
  <c r="BM1668" i="1"/>
  <c r="BL1668" i="1"/>
  <c r="BK1668" i="1"/>
  <c r="BJ1668" i="1"/>
  <c r="BI1668" i="1"/>
  <c r="BH1668" i="1"/>
  <c r="BG1668" i="1"/>
  <c r="BF1668" i="1"/>
  <c r="BE1668" i="1"/>
  <c r="BD1668" i="1"/>
  <c r="BC1668" i="1"/>
  <c r="BB1668" i="1"/>
  <c r="BA1668" i="1"/>
  <c r="AZ1668" i="1"/>
  <c r="AY1668" i="1"/>
  <c r="AX1668" i="1"/>
  <c r="AW1668" i="1"/>
  <c r="AV1668" i="1"/>
  <c r="AU1668" i="1"/>
  <c r="AT1668" i="1"/>
  <c r="AS1668" i="1"/>
  <c r="AR1668" i="1"/>
  <c r="AQ1668" i="1"/>
  <c r="AP1668" i="1"/>
  <c r="AO1668" i="1"/>
  <c r="AN1668" i="1"/>
  <c r="AM1668" i="1"/>
  <c r="AL1668" i="1"/>
  <c r="AK1668" i="1"/>
  <c r="AJ1668" i="1"/>
  <c r="AI1668" i="1"/>
  <c r="AH1668" i="1"/>
  <c r="AG1668" i="1"/>
  <c r="AF1668" i="1"/>
  <c r="AE1668" i="1"/>
  <c r="AD1668" i="1"/>
  <c r="AC1668" i="1"/>
  <c r="AB1668" i="1"/>
  <c r="AA1668" i="1"/>
  <c r="Z1668" i="1"/>
  <c r="Y1668" i="1"/>
  <c r="X1668" i="1"/>
  <c r="W1668" i="1"/>
  <c r="V1668" i="1"/>
  <c r="U1668" i="1"/>
  <c r="T1668" i="1"/>
  <c r="S1668" i="1"/>
  <c r="Q1668" i="1"/>
  <c r="P1668" i="1"/>
  <c r="O1668" i="1"/>
  <c r="DD1667" i="1"/>
  <c r="DC1667" i="1"/>
  <c r="DB1667" i="1"/>
  <c r="DA1667" i="1"/>
  <c r="CZ1667" i="1"/>
  <c r="CY1667" i="1"/>
  <c r="CX1667" i="1"/>
  <c r="CW1667" i="1"/>
  <c r="CV1667" i="1"/>
  <c r="CU1667" i="1"/>
  <c r="CT1667" i="1"/>
  <c r="CS1667" i="1"/>
  <c r="CR1667" i="1"/>
  <c r="CQ1667" i="1"/>
  <c r="CP1667" i="1"/>
  <c r="CO1667" i="1"/>
  <c r="CN1667" i="1"/>
  <c r="CM1667" i="1"/>
  <c r="CL1667" i="1"/>
  <c r="CK1667" i="1"/>
  <c r="CJ1667" i="1"/>
  <c r="CI1667" i="1"/>
  <c r="CH1667" i="1"/>
  <c r="CG1667" i="1"/>
  <c r="CF1667" i="1"/>
  <c r="CE1667" i="1"/>
  <c r="CD1667" i="1"/>
  <c r="CC1667" i="1"/>
  <c r="CB1667" i="1"/>
  <c r="CA1667" i="1"/>
  <c r="BZ1667" i="1"/>
  <c r="BY1667" i="1"/>
  <c r="BX1667" i="1"/>
  <c r="BW1667" i="1"/>
  <c r="BV1667" i="1"/>
  <c r="BU1667" i="1"/>
  <c r="BT1667" i="1"/>
  <c r="BS1667" i="1"/>
  <c r="BR1667" i="1"/>
  <c r="BQ1667" i="1"/>
  <c r="BP1667" i="1"/>
  <c r="BO1667" i="1"/>
  <c r="BN1667" i="1"/>
  <c r="BM1667" i="1"/>
  <c r="BL1667" i="1"/>
  <c r="BK1667" i="1"/>
  <c r="BJ1667" i="1"/>
  <c r="BI1667" i="1"/>
  <c r="BH1667" i="1"/>
  <c r="BG1667" i="1"/>
  <c r="BF1667" i="1"/>
  <c r="BE1667" i="1"/>
  <c r="BD1667" i="1"/>
  <c r="BC1667" i="1"/>
  <c r="BB1667" i="1"/>
  <c r="BA1667" i="1"/>
  <c r="AZ1667" i="1"/>
  <c r="AY1667" i="1"/>
  <c r="AX1667" i="1"/>
  <c r="AW1667" i="1"/>
  <c r="AV1667" i="1"/>
  <c r="AU1667" i="1"/>
  <c r="AT1667" i="1"/>
  <c r="AS1667" i="1"/>
  <c r="AR1667" i="1"/>
  <c r="AQ1667" i="1"/>
  <c r="AP1667" i="1"/>
  <c r="AO1667" i="1"/>
  <c r="AN1667" i="1"/>
  <c r="AM1667" i="1"/>
  <c r="AL1667" i="1"/>
  <c r="AK1667" i="1"/>
  <c r="AJ1667" i="1"/>
  <c r="AI1667" i="1"/>
  <c r="AH1667" i="1"/>
  <c r="AG1667" i="1"/>
  <c r="AF1667" i="1"/>
  <c r="AE1667" i="1"/>
  <c r="AD1667" i="1"/>
  <c r="AC1667" i="1"/>
  <c r="AB1667" i="1"/>
  <c r="AA1667" i="1"/>
  <c r="Z1667" i="1"/>
  <c r="Y1667" i="1"/>
  <c r="X1667" i="1"/>
  <c r="W1667" i="1"/>
  <c r="V1667" i="1"/>
  <c r="U1667" i="1"/>
  <c r="T1667" i="1"/>
  <c r="S1667" i="1"/>
  <c r="Q1667" i="1"/>
  <c r="P1667" i="1"/>
  <c r="O1667" i="1"/>
  <c r="DD1666" i="1"/>
  <c r="DC1666" i="1"/>
  <c r="DB1666" i="1"/>
  <c r="DA1666" i="1"/>
  <c r="CZ1666" i="1"/>
  <c r="CY1666" i="1"/>
  <c r="CX1666" i="1"/>
  <c r="CW1666" i="1"/>
  <c r="CV1666" i="1"/>
  <c r="CU1666" i="1"/>
  <c r="CT1666" i="1"/>
  <c r="CS1666" i="1"/>
  <c r="CR1666" i="1"/>
  <c r="CQ1666" i="1"/>
  <c r="CP1666" i="1"/>
  <c r="CO1666" i="1"/>
  <c r="CN1666" i="1"/>
  <c r="CM1666" i="1"/>
  <c r="CL1666" i="1"/>
  <c r="CK1666" i="1"/>
  <c r="CJ1666" i="1"/>
  <c r="CI1666" i="1"/>
  <c r="CH1666" i="1"/>
  <c r="CG1666" i="1"/>
  <c r="CF1666" i="1"/>
  <c r="CE1666" i="1"/>
  <c r="CD1666" i="1"/>
  <c r="CC1666" i="1"/>
  <c r="CB1666" i="1"/>
  <c r="CA1666" i="1"/>
  <c r="BZ1666" i="1"/>
  <c r="BY1666" i="1"/>
  <c r="BX1666" i="1"/>
  <c r="BW1666" i="1"/>
  <c r="BV1666" i="1"/>
  <c r="BU1666" i="1"/>
  <c r="BT1666" i="1"/>
  <c r="BS1666" i="1"/>
  <c r="BR1666" i="1"/>
  <c r="BQ1666" i="1"/>
  <c r="BP1666" i="1"/>
  <c r="BO1666" i="1"/>
  <c r="BN1666" i="1"/>
  <c r="BM1666" i="1"/>
  <c r="BL1666" i="1"/>
  <c r="BK1666" i="1"/>
  <c r="BJ1666" i="1"/>
  <c r="BI1666" i="1"/>
  <c r="BH1666" i="1"/>
  <c r="BG1666" i="1"/>
  <c r="BF1666" i="1"/>
  <c r="BE1666" i="1"/>
  <c r="BD1666" i="1"/>
  <c r="BC1666" i="1"/>
  <c r="BB1666" i="1"/>
  <c r="BA1666" i="1"/>
  <c r="AZ1666" i="1"/>
  <c r="AY1666" i="1"/>
  <c r="AX1666" i="1"/>
  <c r="AW1666" i="1"/>
  <c r="AV1666" i="1"/>
  <c r="AU1666" i="1"/>
  <c r="AT1666" i="1"/>
  <c r="AS1666" i="1"/>
  <c r="AR1666" i="1"/>
  <c r="AQ1666" i="1"/>
  <c r="AP1666" i="1"/>
  <c r="AO1666" i="1"/>
  <c r="AN1666" i="1"/>
  <c r="AM1666" i="1"/>
  <c r="AL1666" i="1"/>
  <c r="AK1666" i="1"/>
  <c r="AJ1666" i="1"/>
  <c r="AI1666" i="1"/>
  <c r="AH1666" i="1"/>
  <c r="AG1666" i="1"/>
  <c r="AF1666" i="1"/>
  <c r="AE1666" i="1"/>
  <c r="AD1666" i="1"/>
  <c r="AC1666" i="1"/>
  <c r="AB1666" i="1"/>
  <c r="AA1666" i="1"/>
  <c r="Z1666" i="1"/>
  <c r="Y1666" i="1"/>
  <c r="X1666" i="1"/>
  <c r="W1666" i="1"/>
  <c r="V1666" i="1"/>
  <c r="U1666" i="1"/>
  <c r="T1666" i="1"/>
  <c r="S1666" i="1"/>
  <c r="Q1666" i="1"/>
  <c r="P1666" i="1"/>
  <c r="O1666" i="1"/>
  <c r="DD951" i="1"/>
  <c r="DC951" i="1"/>
  <c r="DB951" i="1"/>
  <c r="DA951" i="1"/>
  <c r="CZ951" i="1"/>
  <c r="CY951" i="1"/>
  <c r="CX951" i="1"/>
  <c r="CW951" i="1"/>
  <c r="CV951" i="1"/>
  <c r="CU951" i="1"/>
  <c r="CT951" i="1"/>
  <c r="CS951" i="1"/>
  <c r="CR951" i="1"/>
  <c r="CQ951" i="1"/>
  <c r="CP951" i="1"/>
  <c r="CO951" i="1"/>
  <c r="CN951" i="1"/>
  <c r="CM951" i="1"/>
  <c r="CL951" i="1"/>
  <c r="CK951" i="1"/>
  <c r="CJ951" i="1"/>
  <c r="CI951" i="1"/>
  <c r="CH951" i="1"/>
  <c r="CG951" i="1"/>
  <c r="CF951" i="1"/>
  <c r="CE951" i="1"/>
  <c r="CD951" i="1"/>
  <c r="CC951" i="1"/>
  <c r="CB951" i="1"/>
  <c r="CA951" i="1"/>
  <c r="BZ951" i="1"/>
  <c r="BY951" i="1"/>
  <c r="BX951" i="1"/>
  <c r="BW951" i="1"/>
  <c r="BV951" i="1"/>
  <c r="BU951" i="1"/>
  <c r="BT951" i="1"/>
  <c r="BS951" i="1"/>
  <c r="BR951" i="1"/>
  <c r="BQ951" i="1"/>
  <c r="BP951" i="1"/>
  <c r="BO951" i="1"/>
  <c r="BN951" i="1"/>
  <c r="BM951" i="1"/>
  <c r="BL951" i="1"/>
  <c r="BK951" i="1"/>
  <c r="BJ951" i="1"/>
  <c r="BI951" i="1"/>
  <c r="BH951" i="1"/>
  <c r="BG951" i="1"/>
  <c r="BF951" i="1"/>
  <c r="BE951" i="1"/>
  <c r="BD951" i="1"/>
  <c r="BC951" i="1"/>
  <c r="BB951" i="1"/>
  <c r="BA951" i="1"/>
  <c r="AZ951" i="1"/>
  <c r="AY951" i="1"/>
  <c r="AX951" i="1"/>
  <c r="AW951" i="1"/>
  <c r="AV951" i="1"/>
  <c r="AU951" i="1"/>
  <c r="AT951" i="1"/>
  <c r="AS951" i="1"/>
  <c r="AR951" i="1"/>
  <c r="AQ951" i="1"/>
  <c r="AP951" i="1"/>
  <c r="AO951" i="1"/>
  <c r="AN951" i="1"/>
  <c r="AM951" i="1"/>
  <c r="AL951" i="1"/>
  <c r="AK951" i="1"/>
  <c r="AJ951" i="1"/>
  <c r="AI951" i="1"/>
  <c r="AH951" i="1"/>
  <c r="AG951" i="1"/>
  <c r="AF951" i="1"/>
  <c r="AE951" i="1"/>
  <c r="AD951" i="1"/>
  <c r="AC951" i="1"/>
  <c r="AB951" i="1"/>
  <c r="AA951" i="1"/>
  <c r="Z951" i="1"/>
  <c r="Y951" i="1"/>
  <c r="X951" i="1"/>
  <c r="W951" i="1"/>
  <c r="V951" i="1"/>
  <c r="U951" i="1"/>
  <c r="T951" i="1"/>
  <c r="S951" i="1"/>
  <c r="Q951" i="1"/>
  <c r="P951" i="1"/>
  <c r="O951" i="1"/>
  <c r="DD1619" i="1"/>
  <c r="DC1619" i="1"/>
  <c r="DB1619" i="1"/>
  <c r="DA1619" i="1"/>
  <c r="CZ1619" i="1"/>
  <c r="CY1619" i="1"/>
  <c r="CX1619" i="1"/>
  <c r="CW1619" i="1"/>
  <c r="CV1619" i="1"/>
  <c r="CU1619" i="1"/>
  <c r="CT1619" i="1"/>
  <c r="CS1619" i="1"/>
  <c r="CR1619" i="1"/>
  <c r="CQ1619" i="1"/>
  <c r="CP1619" i="1"/>
  <c r="CO1619" i="1"/>
  <c r="CN1619" i="1"/>
  <c r="CM1619" i="1"/>
  <c r="CL1619" i="1"/>
  <c r="CK1619" i="1"/>
  <c r="CJ1619" i="1"/>
  <c r="CI1619" i="1"/>
  <c r="CH1619" i="1"/>
  <c r="CG1619" i="1"/>
  <c r="CF1619" i="1"/>
  <c r="CE1619" i="1"/>
  <c r="CD1619" i="1"/>
  <c r="CC1619" i="1"/>
  <c r="CB1619" i="1"/>
  <c r="CA1619" i="1"/>
  <c r="BZ1619" i="1"/>
  <c r="BY1619" i="1"/>
  <c r="BX1619" i="1"/>
  <c r="BW1619" i="1"/>
  <c r="BV1619" i="1"/>
  <c r="BU1619" i="1"/>
  <c r="BT1619" i="1"/>
  <c r="BS1619" i="1"/>
  <c r="BR1619" i="1"/>
  <c r="BQ1619" i="1"/>
  <c r="BP1619" i="1"/>
  <c r="BO1619" i="1"/>
  <c r="BN1619" i="1"/>
  <c r="BM1619" i="1"/>
  <c r="BL1619" i="1"/>
  <c r="BK1619" i="1"/>
  <c r="BJ1619" i="1"/>
  <c r="BI1619" i="1"/>
  <c r="BH1619" i="1"/>
  <c r="BG1619" i="1"/>
  <c r="BF1619" i="1"/>
  <c r="BE1619" i="1"/>
  <c r="BD1619" i="1"/>
  <c r="BC1619" i="1"/>
  <c r="BB1619" i="1"/>
  <c r="BA1619" i="1"/>
  <c r="AZ1619" i="1"/>
  <c r="AY1619" i="1"/>
  <c r="AX1619" i="1"/>
  <c r="AW1619" i="1"/>
  <c r="AV1619" i="1"/>
  <c r="AU1619" i="1"/>
  <c r="AT1619" i="1"/>
  <c r="AS1619" i="1"/>
  <c r="AR1619" i="1"/>
  <c r="AQ1619" i="1"/>
  <c r="AP1619" i="1"/>
  <c r="AO1619" i="1"/>
  <c r="AN1619" i="1"/>
  <c r="AM1619" i="1"/>
  <c r="AL1619" i="1"/>
  <c r="AK1619" i="1"/>
  <c r="AJ1619" i="1"/>
  <c r="AI1619" i="1"/>
  <c r="AH1619" i="1"/>
  <c r="AG1619" i="1"/>
  <c r="AF1619" i="1"/>
  <c r="AE1619" i="1"/>
  <c r="AD1619" i="1"/>
  <c r="AC1619" i="1"/>
  <c r="AB1619" i="1"/>
  <c r="AA1619" i="1"/>
  <c r="Z1619" i="1"/>
  <c r="Y1619" i="1"/>
  <c r="X1619" i="1"/>
  <c r="W1619" i="1"/>
  <c r="V1619" i="1"/>
  <c r="U1619" i="1"/>
  <c r="T1619" i="1"/>
  <c r="S1619" i="1"/>
  <c r="Q1619" i="1"/>
  <c r="P1619" i="1"/>
  <c r="O1619" i="1"/>
  <c r="DD1618" i="1"/>
  <c r="DC1618" i="1"/>
  <c r="DB1618" i="1"/>
  <c r="DA1618" i="1"/>
  <c r="CZ1618" i="1"/>
  <c r="CY1618" i="1"/>
  <c r="CX1618" i="1"/>
  <c r="CW1618" i="1"/>
  <c r="CV1618" i="1"/>
  <c r="CU1618" i="1"/>
  <c r="CT1618" i="1"/>
  <c r="CS1618" i="1"/>
  <c r="CR1618" i="1"/>
  <c r="CQ1618" i="1"/>
  <c r="CP1618" i="1"/>
  <c r="CO1618" i="1"/>
  <c r="CN1618" i="1"/>
  <c r="CM1618" i="1"/>
  <c r="CL1618" i="1"/>
  <c r="CK1618" i="1"/>
  <c r="CJ1618" i="1"/>
  <c r="CI1618" i="1"/>
  <c r="CH1618" i="1"/>
  <c r="CG1618" i="1"/>
  <c r="CF1618" i="1"/>
  <c r="CE1618" i="1"/>
  <c r="CD1618" i="1"/>
  <c r="CC1618" i="1"/>
  <c r="CB1618" i="1"/>
  <c r="CA1618" i="1"/>
  <c r="BZ1618" i="1"/>
  <c r="BY1618" i="1"/>
  <c r="BX1618" i="1"/>
  <c r="BW1618" i="1"/>
  <c r="BV1618" i="1"/>
  <c r="BU1618" i="1"/>
  <c r="BT1618" i="1"/>
  <c r="BS1618" i="1"/>
  <c r="BR1618" i="1"/>
  <c r="BQ1618" i="1"/>
  <c r="BP1618" i="1"/>
  <c r="BO1618" i="1"/>
  <c r="BN1618" i="1"/>
  <c r="BM1618" i="1"/>
  <c r="BL1618" i="1"/>
  <c r="BK1618" i="1"/>
  <c r="BJ1618" i="1"/>
  <c r="BI1618" i="1"/>
  <c r="BH1618" i="1"/>
  <c r="BG1618" i="1"/>
  <c r="BF1618" i="1"/>
  <c r="BE1618" i="1"/>
  <c r="BD1618" i="1"/>
  <c r="BC1618" i="1"/>
  <c r="BB1618" i="1"/>
  <c r="BA1618" i="1"/>
  <c r="AZ1618" i="1"/>
  <c r="AY1618" i="1"/>
  <c r="AX1618" i="1"/>
  <c r="AW1618" i="1"/>
  <c r="AV1618" i="1"/>
  <c r="AU1618" i="1"/>
  <c r="AT1618" i="1"/>
  <c r="AS1618" i="1"/>
  <c r="AR1618" i="1"/>
  <c r="AQ1618" i="1"/>
  <c r="AP1618" i="1"/>
  <c r="AO1618" i="1"/>
  <c r="AN1618" i="1"/>
  <c r="AM1618" i="1"/>
  <c r="AL1618" i="1"/>
  <c r="AK1618" i="1"/>
  <c r="AJ1618" i="1"/>
  <c r="AI1618" i="1"/>
  <c r="AH1618" i="1"/>
  <c r="AG1618" i="1"/>
  <c r="AF1618" i="1"/>
  <c r="AE1618" i="1"/>
  <c r="AD1618" i="1"/>
  <c r="AC1618" i="1"/>
  <c r="AB1618" i="1"/>
  <c r="AA1618" i="1"/>
  <c r="Z1618" i="1"/>
  <c r="Y1618" i="1"/>
  <c r="X1618" i="1"/>
  <c r="W1618" i="1"/>
  <c r="V1618" i="1"/>
  <c r="U1618" i="1"/>
  <c r="T1618" i="1"/>
  <c r="S1618" i="1"/>
  <c r="Q1618" i="1"/>
  <c r="P1618" i="1"/>
  <c r="O1618" i="1"/>
  <c r="DD1617" i="1"/>
  <c r="DC1617" i="1"/>
  <c r="DB1617" i="1"/>
  <c r="DA1617" i="1"/>
  <c r="CZ1617" i="1"/>
  <c r="CY1617" i="1"/>
  <c r="CX1617" i="1"/>
  <c r="CW1617" i="1"/>
  <c r="CV1617" i="1"/>
  <c r="CU1617" i="1"/>
  <c r="CT1617" i="1"/>
  <c r="CS1617" i="1"/>
  <c r="CR1617" i="1"/>
  <c r="CQ1617" i="1"/>
  <c r="CP1617" i="1"/>
  <c r="CO1617" i="1"/>
  <c r="CN1617" i="1"/>
  <c r="CM1617" i="1"/>
  <c r="CL1617" i="1"/>
  <c r="CK1617" i="1"/>
  <c r="CJ1617" i="1"/>
  <c r="CI1617" i="1"/>
  <c r="CH1617" i="1"/>
  <c r="CG1617" i="1"/>
  <c r="CF1617" i="1"/>
  <c r="CE1617" i="1"/>
  <c r="CD1617" i="1"/>
  <c r="CC1617" i="1"/>
  <c r="CB1617" i="1"/>
  <c r="CA1617" i="1"/>
  <c r="BZ1617" i="1"/>
  <c r="BY1617" i="1"/>
  <c r="BX1617" i="1"/>
  <c r="BW1617" i="1"/>
  <c r="BV1617" i="1"/>
  <c r="BU1617" i="1"/>
  <c r="BT1617" i="1"/>
  <c r="BS1617" i="1"/>
  <c r="BR1617" i="1"/>
  <c r="BQ1617" i="1"/>
  <c r="BP1617" i="1"/>
  <c r="BO1617" i="1"/>
  <c r="BN1617" i="1"/>
  <c r="BM1617" i="1"/>
  <c r="BL1617" i="1"/>
  <c r="BK1617" i="1"/>
  <c r="BJ1617" i="1"/>
  <c r="BI1617" i="1"/>
  <c r="BH1617" i="1"/>
  <c r="BG1617" i="1"/>
  <c r="BF1617" i="1"/>
  <c r="BE1617" i="1"/>
  <c r="BD1617" i="1"/>
  <c r="BC1617" i="1"/>
  <c r="BB1617" i="1"/>
  <c r="BA1617" i="1"/>
  <c r="AZ1617" i="1"/>
  <c r="AY1617" i="1"/>
  <c r="AX1617" i="1"/>
  <c r="AW1617" i="1"/>
  <c r="AV1617" i="1"/>
  <c r="AU1617" i="1"/>
  <c r="AT1617" i="1"/>
  <c r="AS1617" i="1"/>
  <c r="AR1617" i="1"/>
  <c r="AQ1617" i="1"/>
  <c r="AP1617" i="1"/>
  <c r="AO1617" i="1"/>
  <c r="AN1617" i="1"/>
  <c r="AM1617" i="1"/>
  <c r="AL1617" i="1"/>
  <c r="AK1617" i="1"/>
  <c r="AJ1617" i="1"/>
  <c r="AI1617" i="1"/>
  <c r="AH1617" i="1"/>
  <c r="AG1617" i="1"/>
  <c r="AF1617" i="1"/>
  <c r="AE1617" i="1"/>
  <c r="AD1617" i="1"/>
  <c r="AC1617" i="1"/>
  <c r="AB1617" i="1"/>
  <c r="AA1617" i="1"/>
  <c r="Z1617" i="1"/>
  <c r="Y1617" i="1"/>
  <c r="X1617" i="1"/>
  <c r="W1617" i="1"/>
  <c r="V1617" i="1"/>
  <c r="U1617" i="1"/>
  <c r="T1617" i="1"/>
  <c r="S1617" i="1"/>
  <c r="Q1617" i="1"/>
  <c r="P1617" i="1"/>
  <c r="O1617" i="1"/>
  <c r="DD1616" i="1"/>
  <c r="DC1616" i="1"/>
  <c r="DB1616" i="1"/>
  <c r="DA1616" i="1"/>
  <c r="CZ1616" i="1"/>
  <c r="CY1616" i="1"/>
  <c r="CX1616" i="1"/>
  <c r="CW1616" i="1"/>
  <c r="CV1616" i="1"/>
  <c r="CU1616" i="1"/>
  <c r="CT1616" i="1"/>
  <c r="CS1616" i="1"/>
  <c r="CR1616" i="1"/>
  <c r="CQ1616" i="1"/>
  <c r="CP1616" i="1"/>
  <c r="CO1616" i="1"/>
  <c r="CN1616" i="1"/>
  <c r="CM1616" i="1"/>
  <c r="CL1616" i="1"/>
  <c r="CK1616" i="1"/>
  <c r="CJ1616" i="1"/>
  <c r="CI1616" i="1"/>
  <c r="CH1616" i="1"/>
  <c r="CG1616" i="1"/>
  <c r="CF1616" i="1"/>
  <c r="CE1616" i="1"/>
  <c r="CD1616" i="1"/>
  <c r="CC1616" i="1"/>
  <c r="CB1616" i="1"/>
  <c r="CA1616" i="1"/>
  <c r="BZ1616" i="1"/>
  <c r="BY1616" i="1"/>
  <c r="BX1616" i="1"/>
  <c r="BW1616" i="1"/>
  <c r="BV1616" i="1"/>
  <c r="BU1616" i="1"/>
  <c r="BT1616" i="1"/>
  <c r="BS1616" i="1"/>
  <c r="BR1616" i="1"/>
  <c r="BQ1616" i="1"/>
  <c r="BP1616" i="1"/>
  <c r="BO1616" i="1"/>
  <c r="BN1616" i="1"/>
  <c r="BM1616" i="1"/>
  <c r="BL1616" i="1"/>
  <c r="BK1616" i="1"/>
  <c r="BJ1616" i="1"/>
  <c r="BI1616" i="1"/>
  <c r="BH1616" i="1"/>
  <c r="BG1616" i="1"/>
  <c r="BF1616" i="1"/>
  <c r="BE1616" i="1"/>
  <c r="BD1616" i="1"/>
  <c r="BC1616" i="1"/>
  <c r="BB1616" i="1"/>
  <c r="BA1616" i="1"/>
  <c r="AZ1616" i="1"/>
  <c r="AY1616" i="1"/>
  <c r="AX1616" i="1"/>
  <c r="AW1616" i="1"/>
  <c r="AV1616" i="1"/>
  <c r="AU1616" i="1"/>
  <c r="AT1616" i="1"/>
  <c r="AS1616" i="1"/>
  <c r="AR1616" i="1"/>
  <c r="AQ1616" i="1"/>
  <c r="AP1616" i="1"/>
  <c r="AO1616" i="1"/>
  <c r="AN1616" i="1"/>
  <c r="AM1616" i="1"/>
  <c r="AL1616" i="1"/>
  <c r="AK1616" i="1"/>
  <c r="AJ1616" i="1"/>
  <c r="AI1616" i="1"/>
  <c r="AH1616" i="1"/>
  <c r="AG1616" i="1"/>
  <c r="AF1616" i="1"/>
  <c r="AE1616" i="1"/>
  <c r="AD1616" i="1"/>
  <c r="AC1616" i="1"/>
  <c r="AB1616" i="1"/>
  <c r="AA1616" i="1"/>
  <c r="Z1616" i="1"/>
  <c r="Y1616" i="1"/>
  <c r="X1616" i="1"/>
  <c r="W1616" i="1"/>
  <c r="V1616" i="1"/>
  <c r="U1616" i="1"/>
  <c r="T1616" i="1"/>
  <c r="S1616" i="1"/>
  <c r="Q1616" i="1"/>
  <c r="P1616" i="1"/>
  <c r="O1616" i="1"/>
  <c r="DD1615" i="1"/>
  <c r="DC1615" i="1"/>
  <c r="DB1615" i="1"/>
  <c r="DA1615" i="1"/>
  <c r="CZ1615" i="1"/>
  <c r="CY1615" i="1"/>
  <c r="CX1615" i="1"/>
  <c r="CW1615" i="1"/>
  <c r="CV1615" i="1"/>
  <c r="CU1615" i="1"/>
  <c r="CT1615" i="1"/>
  <c r="CS1615" i="1"/>
  <c r="CR1615" i="1"/>
  <c r="CQ1615" i="1"/>
  <c r="CP1615" i="1"/>
  <c r="CO1615" i="1"/>
  <c r="CN1615" i="1"/>
  <c r="CM1615" i="1"/>
  <c r="CL1615" i="1"/>
  <c r="CK1615" i="1"/>
  <c r="CJ1615" i="1"/>
  <c r="CI1615" i="1"/>
  <c r="CH1615" i="1"/>
  <c r="CG1615" i="1"/>
  <c r="CF1615" i="1"/>
  <c r="CE1615" i="1"/>
  <c r="CD1615" i="1"/>
  <c r="CC1615" i="1"/>
  <c r="CB1615" i="1"/>
  <c r="CA1615" i="1"/>
  <c r="BZ1615" i="1"/>
  <c r="BY1615" i="1"/>
  <c r="BX1615" i="1"/>
  <c r="BW1615" i="1"/>
  <c r="BV1615" i="1"/>
  <c r="BU1615" i="1"/>
  <c r="BT1615" i="1"/>
  <c r="BS1615" i="1"/>
  <c r="BR1615" i="1"/>
  <c r="BQ1615" i="1"/>
  <c r="BP1615" i="1"/>
  <c r="BO1615" i="1"/>
  <c r="BN1615" i="1"/>
  <c r="BM1615" i="1"/>
  <c r="BL1615" i="1"/>
  <c r="BK1615" i="1"/>
  <c r="BJ1615" i="1"/>
  <c r="BI1615" i="1"/>
  <c r="BH1615" i="1"/>
  <c r="BG1615" i="1"/>
  <c r="BF1615" i="1"/>
  <c r="BE1615" i="1"/>
  <c r="BD1615" i="1"/>
  <c r="BC1615" i="1"/>
  <c r="BB1615" i="1"/>
  <c r="BA1615" i="1"/>
  <c r="AZ1615" i="1"/>
  <c r="AY1615" i="1"/>
  <c r="AX1615" i="1"/>
  <c r="AW1615" i="1"/>
  <c r="AV1615" i="1"/>
  <c r="AU1615" i="1"/>
  <c r="AT1615" i="1"/>
  <c r="AS1615" i="1"/>
  <c r="AR1615" i="1"/>
  <c r="AQ1615" i="1"/>
  <c r="AP1615" i="1"/>
  <c r="AO1615" i="1"/>
  <c r="AN1615" i="1"/>
  <c r="AM1615" i="1"/>
  <c r="AL1615" i="1"/>
  <c r="AK1615" i="1"/>
  <c r="AJ1615" i="1"/>
  <c r="AI1615" i="1"/>
  <c r="AH1615" i="1"/>
  <c r="AG1615" i="1"/>
  <c r="AF1615" i="1"/>
  <c r="AE1615" i="1"/>
  <c r="AD1615" i="1"/>
  <c r="AC1615" i="1"/>
  <c r="AB1615" i="1"/>
  <c r="AA1615" i="1"/>
  <c r="Z1615" i="1"/>
  <c r="Y1615" i="1"/>
  <c r="X1615" i="1"/>
  <c r="W1615" i="1"/>
  <c r="V1615" i="1"/>
  <c r="U1615" i="1"/>
  <c r="T1615" i="1"/>
  <c r="S1615" i="1"/>
  <c r="Q1615" i="1"/>
  <c r="P1615" i="1"/>
  <c r="O1615" i="1"/>
  <c r="DD1614" i="1"/>
  <c r="DC1614" i="1"/>
  <c r="DB1614" i="1"/>
  <c r="DA1614" i="1"/>
  <c r="CZ1614" i="1"/>
  <c r="CY1614" i="1"/>
  <c r="CX1614" i="1"/>
  <c r="CW1614" i="1"/>
  <c r="CV1614" i="1"/>
  <c r="CU1614" i="1"/>
  <c r="CT1614" i="1"/>
  <c r="CS1614" i="1"/>
  <c r="CR1614" i="1"/>
  <c r="CQ1614" i="1"/>
  <c r="CP1614" i="1"/>
  <c r="CO1614" i="1"/>
  <c r="CN1614" i="1"/>
  <c r="CM1614" i="1"/>
  <c r="CL1614" i="1"/>
  <c r="CK1614" i="1"/>
  <c r="CJ1614" i="1"/>
  <c r="CI1614" i="1"/>
  <c r="CH1614" i="1"/>
  <c r="CG1614" i="1"/>
  <c r="CF1614" i="1"/>
  <c r="CE1614" i="1"/>
  <c r="CD1614" i="1"/>
  <c r="CC1614" i="1"/>
  <c r="CB1614" i="1"/>
  <c r="CA1614" i="1"/>
  <c r="BZ1614" i="1"/>
  <c r="BY1614" i="1"/>
  <c r="BX1614" i="1"/>
  <c r="BW1614" i="1"/>
  <c r="BV1614" i="1"/>
  <c r="BU1614" i="1"/>
  <c r="BT1614" i="1"/>
  <c r="BS1614" i="1"/>
  <c r="BR1614" i="1"/>
  <c r="BQ1614" i="1"/>
  <c r="BP1614" i="1"/>
  <c r="BO1614" i="1"/>
  <c r="BN1614" i="1"/>
  <c r="BM1614" i="1"/>
  <c r="BL1614" i="1"/>
  <c r="BK1614" i="1"/>
  <c r="BJ1614" i="1"/>
  <c r="BI1614" i="1"/>
  <c r="BH1614" i="1"/>
  <c r="BG1614" i="1"/>
  <c r="BF1614" i="1"/>
  <c r="BE1614" i="1"/>
  <c r="BD1614" i="1"/>
  <c r="BC1614" i="1"/>
  <c r="BB1614" i="1"/>
  <c r="BA1614" i="1"/>
  <c r="AZ1614" i="1"/>
  <c r="AY1614" i="1"/>
  <c r="AX1614" i="1"/>
  <c r="AW1614" i="1"/>
  <c r="AV1614" i="1"/>
  <c r="AU1614" i="1"/>
  <c r="AT1614" i="1"/>
  <c r="AS1614" i="1"/>
  <c r="AR1614" i="1"/>
  <c r="AQ1614" i="1"/>
  <c r="AP1614" i="1"/>
  <c r="AO1614" i="1"/>
  <c r="AN1614" i="1"/>
  <c r="AM1614" i="1"/>
  <c r="AL1614" i="1"/>
  <c r="AK1614" i="1"/>
  <c r="AJ1614" i="1"/>
  <c r="AI1614" i="1"/>
  <c r="AH1614" i="1"/>
  <c r="AG1614" i="1"/>
  <c r="AF1614" i="1"/>
  <c r="AE1614" i="1"/>
  <c r="AD1614" i="1"/>
  <c r="AC1614" i="1"/>
  <c r="AB1614" i="1"/>
  <c r="AA1614" i="1"/>
  <c r="Z1614" i="1"/>
  <c r="Y1614" i="1"/>
  <c r="X1614" i="1"/>
  <c r="W1614" i="1"/>
  <c r="V1614" i="1"/>
  <c r="U1614" i="1"/>
  <c r="T1614" i="1"/>
  <c r="S1614" i="1"/>
  <c r="Q1614" i="1"/>
  <c r="P1614" i="1"/>
  <c r="O1614" i="1"/>
  <c r="DD1613" i="1"/>
  <c r="DC1613" i="1"/>
  <c r="DB1613" i="1"/>
  <c r="DA1613" i="1"/>
  <c r="CZ1613" i="1"/>
  <c r="CY1613" i="1"/>
  <c r="CX1613" i="1"/>
  <c r="CW1613" i="1"/>
  <c r="CV1613" i="1"/>
  <c r="CU1613" i="1"/>
  <c r="CT1613" i="1"/>
  <c r="CS1613" i="1"/>
  <c r="CR1613" i="1"/>
  <c r="CQ1613" i="1"/>
  <c r="CP1613" i="1"/>
  <c r="CO1613" i="1"/>
  <c r="CN1613" i="1"/>
  <c r="CM1613" i="1"/>
  <c r="CL1613" i="1"/>
  <c r="CK1613" i="1"/>
  <c r="CJ1613" i="1"/>
  <c r="CI1613" i="1"/>
  <c r="CH1613" i="1"/>
  <c r="CG1613" i="1"/>
  <c r="CF1613" i="1"/>
  <c r="CE1613" i="1"/>
  <c r="CD1613" i="1"/>
  <c r="CC1613" i="1"/>
  <c r="CB1613" i="1"/>
  <c r="CA1613" i="1"/>
  <c r="BZ1613" i="1"/>
  <c r="BY1613" i="1"/>
  <c r="BX1613" i="1"/>
  <c r="BW1613" i="1"/>
  <c r="BV1613" i="1"/>
  <c r="BU1613" i="1"/>
  <c r="BT1613" i="1"/>
  <c r="BS1613" i="1"/>
  <c r="BR1613" i="1"/>
  <c r="BQ1613" i="1"/>
  <c r="BP1613" i="1"/>
  <c r="BO1613" i="1"/>
  <c r="BN1613" i="1"/>
  <c r="BM1613" i="1"/>
  <c r="BL1613" i="1"/>
  <c r="BK1613" i="1"/>
  <c r="BJ1613" i="1"/>
  <c r="BI1613" i="1"/>
  <c r="BH1613" i="1"/>
  <c r="BG1613" i="1"/>
  <c r="BF1613" i="1"/>
  <c r="BE1613" i="1"/>
  <c r="BD1613" i="1"/>
  <c r="BC1613" i="1"/>
  <c r="BB1613" i="1"/>
  <c r="BA1613" i="1"/>
  <c r="AZ1613" i="1"/>
  <c r="AY1613" i="1"/>
  <c r="AX1613" i="1"/>
  <c r="AW1613" i="1"/>
  <c r="AV1613" i="1"/>
  <c r="AU1613" i="1"/>
  <c r="AT1613" i="1"/>
  <c r="AS1613" i="1"/>
  <c r="AR1613" i="1"/>
  <c r="AQ1613" i="1"/>
  <c r="AP1613" i="1"/>
  <c r="AO1613" i="1"/>
  <c r="AN1613" i="1"/>
  <c r="AM1613" i="1"/>
  <c r="AL1613" i="1"/>
  <c r="AK1613" i="1"/>
  <c r="AJ1613" i="1"/>
  <c r="AI1613" i="1"/>
  <c r="AH1613" i="1"/>
  <c r="AG1613" i="1"/>
  <c r="AF1613" i="1"/>
  <c r="AE1613" i="1"/>
  <c r="AD1613" i="1"/>
  <c r="AC1613" i="1"/>
  <c r="AB1613" i="1"/>
  <c r="AA1613" i="1"/>
  <c r="Z1613" i="1"/>
  <c r="Y1613" i="1"/>
  <c r="X1613" i="1"/>
  <c r="W1613" i="1"/>
  <c r="V1613" i="1"/>
  <c r="U1613" i="1"/>
  <c r="T1613" i="1"/>
  <c r="S1613" i="1"/>
  <c r="Q1613" i="1"/>
  <c r="P1613" i="1"/>
  <c r="O1613" i="1"/>
  <c r="DD1215" i="1"/>
  <c r="DC1215" i="1"/>
  <c r="DB1215" i="1"/>
  <c r="DA1215" i="1"/>
  <c r="CZ1215" i="1"/>
  <c r="CY1215" i="1"/>
  <c r="CX1215" i="1"/>
  <c r="CW1215" i="1"/>
  <c r="CV1215" i="1"/>
  <c r="CU1215" i="1"/>
  <c r="CT1215" i="1"/>
  <c r="CS1215" i="1"/>
  <c r="CR1215" i="1"/>
  <c r="CQ1215" i="1"/>
  <c r="CP1215" i="1"/>
  <c r="CO1215" i="1"/>
  <c r="CN1215" i="1"/>
  <c r="CM1215" i="1"/>
  <c r="CL1215" i="1"/>
  <c r="CK1215" i="1"/>
  <c r="CJ1215" i="1"/>
  <c r="CI1215" i="1"/>
  <c r="CH1215" i="1"/>
  <c r="CG1215" i="1"/>
  <c r="CF1215" i="1"/>
  <c r="CE1215" i="1"/>
  <c r="CD1215" i="1"/>
  <c r="CC1215" i="1"/>
  <c r="CB1215" i="1"/>
  <c r="CA1215" i="1"/>
  <c r="BZ1215" i="1"/>
  <c r="BY1215" i="1"/>
  <c r="BX1215" i="1"/>
  <c r="BW1215" i="1"/>
  <c r="BV1215" i="1"/>
  <c r="BU1215" i="1"/>
  <c r="BT1215" i="1"/>
  <c r="BS1215" i="1"/>
  <c r="BR1215" i="1"/>
  <c r="BQ1215" i="1"/>
  <c r="BP1215" i="1"/>
  <c r="BO1215" i="1"/>
  <c r="BN1215" i="1"/>
  <c r="BM1215" i="1"/>
  <c r="BL1215" i="1"/>
  <c r="BK1215" i="1"/>
  <c r="BJ1215" i="1"/>
  <c r="BI1215" i="1"/>
  <c r="BH1215" i="1"/>
  <c r="BG1215" i="1"/>
  <c r="BF1215" i="1"/>
  <c r="BE1215" i="1"/>
  <c r="BD1215" i="1"/>
  <c r="BC1215" i="1"/>
  <c r="BB1215" i="1"/>
  <c r="BA1215" i="1"/>
  <c r="AZ1215" i="1"/>
  <c r="AY1215" i="1"/>
  <c r="AX1215" i="1"/>
  <c r="AW1215" i="1"/>
  <c r="AV1215" i="1"/>
  <c r="AU1215" i="1"/>
  <c r="AT1215" i="1"/>
  <c r="AS1215" i="1"/>
  <c r="AR1215" i="1"/>
  <c r="AQ1215" i="1"/>
  <c r="AP1215" i="1"/>
  <c r="AO1215" i="1"/>
  <c r="AN1215" i="1"/>
  <c r="AM1215" i="1"/>
  <c r="AL1215" i="1"/>
  <c r="AK1215" i="1"/>
  <c r="AJ1215" i="1"/>
  <c r="AI1215" i="1"/>
  <c r="AH1215" i="1"/>
  <c r="AG1215" i="1"/>
  <c r="AF1215" i="1"/>
  <c r="AE1215" i="1"/>
  <c r="AD1215" i="1"/>
  <c r="AC1215" i="1"/>
  <c r="AB1215" i="1"/>
  <c r="AA1215" i="1"/>
  <c r="Z1215" i="1"/>
  <c r="Y1215" i="1"/>
  <c r="X1215" i="1"/>
  <c r="W1215" i="1"/>
  <c r="V1215" i="1"/>
  <c r="U1215" i="1"/>
  <c r="T1215" i="1"/>
  <c r="S1215" i="1"/>
  <c r="Q1215" i="1"/>
  <c r="P1215" i="1"/>
  <c r="O1215" i="1"/>
  <c r="DD1214" i="1"/>
  <c r="DC1214" i="1"/>
  <c r="DB1214" i="1"/>
  <c r="DA1214" i="1"/>
  <c r="CZ1214" i="1"/>
  <c r="CY1214" i="1"/>
  <c r="CX1214" i="1"/>
  <c r="CW1214" i="1"/>
  <c r="CV1214" i="1"/>
  <c r="CU1214" i="1"/>
  <c r="CT1214" i="1"/>
  <c r="CS1214" i="1"/>
  <c r="CR1214" i="1"/>
  <c r="CQ1214" i="1"/>
  <c r="CP1214" i="1"/>
  <c r="CO1214" i="1"/>
  <c r="CN1214" i="1"/>
  <c r="CM1214" i="1"/>
  <c r="CL1214" i="1"/>
  <c r="CK1214" i="1"/>
  <c r="CJ1214" i="1"/>
  <c r="CI1214" i="1"/>
  <c r="CH1214" i="1"/>
  <c r="CG1214" i="1"/>
  <c r="CF1214" i="1"/>
  <c r="CE1214" i="1"/>
  <c r="CD1214" i="1"/>
  <c r="CC1214" i="1"/>
  <c r="CB1214" i="1"/>
  <c r="CA1214" i="1"/>
  <c r="BZ1214" i="1"/>
  <c r="BY1214" i="1"/>
  <c r="BX1214" i="1"/>
  <c r="BW1214" i="1"/>
  <c r="BV1214" i="1"/>
  <c r="BU1214" i="1"/>
  <c r="BT1214" i="1"/>
  <c r="BS1214" i="1"/>
  <c r="BR1214" i="1"/>
  <c r="BQ1214" i="1"/>
  <c r="BP1214" i="1"/>
  <c r="BO1214" i="1"/>
  <c r="BN1214" i="1"/>
  <c r="BM1214" i="1"/>
  <c r="BL1214" i="1"/>
  <c r="BK1214" i="1"/>
  <c r="BJ1214" i="1"/>
  <c r="BI1214" i="1"/>
  <c r="BH1214" i="1"/>
  <c r="BG1214" i="1"/>
  <c r="BF1214" i="1"/>
  <c r="BE1214" i="1"/>
  <c r="BD1214" i="1"/>
  <c r="BC1214" i="1"/>
  <c r="BB1214" i="1"/>
  <c r="BA1214" i="1"/>
  <c r="AZ1214" i="1"/>
  <c r="AY1214" i="1"/>
  <c r="AX1214" i="1"/>
  <c r="AW1214" i="1"/>
  <c r="AV1214" i="1"/>
  <c r="AU1214" i="1"/>
  <c r="AT1214" i="1"/>
  <c r="AS1214" i="1"/>
  <c r="AR1214" i="1"/>
  <c r="AQ1214" i="1"/>
  <c r="AP1214" i="1"/>
  <c r="AO1214" i="1"/>
  <c r="AN1214" i="1"/>
  <c r="AM1214" i="1"/>
  <c r="AL1214" i="1"/>
  <c r="AK1214" i="1"/>
  <c r="AJ1214" i="1"/>
  <c r="AI1214" i="1"/>
  <c r="AH1214" i="1"/>
  <c r="AG1214" i="1"/>
  <c r="AF1214" i="1"/>
  <c r="AE1214" i="1"/>
  <c r="AD1214" i="1"/>
  <c r="AC1214" i="1"/>
  <c r="AB1214" i="1"/>
  <c r="AA1214" i="1"/>
  <c r="Z1214" i="1"/>
  <c r="Y1214" i="1"/>
  <c r="X1214" i="1"/>
  <c r="W1214" i="1"/>
  <c r="V1214" i="1"/>
  <c r="U1214" i="1"/>
  <c r="T1214" i="1"/>
  <c r="S1214" i="1"/>
  <c r="Q1214" i="1"/>
  <c r="P1214" i="1"/>
  <c r="O1214" i="1"/>
  <c r="DD1213" i="1"/>
  <c r="DC1213" i="1"/>
  <c r="DB1213" i="1"/>
  <c r="DA1213" i="1"/>
  <c r="CZ1213" i="1"/>
  <c r="CY1213" i="1"/>
  <c r="CX1213" i="1"/>
  <c r="CW1213" i="1"/>
  <c r="CV1213" i="1"/>
  <c r="CU1213" i="1"/>
  <c r="CT1213" i="1"/>
  <c r="CS1213" i="1"/>
  <c r="CR1213" i="1"/>
  <c r="CQ1213" i="1"/>
  <c r="CP1213" i="1"/>
  <c r="CO1213" i="1"/>
  <c r="CN1213" i="1"/>
  <c r="CM1213" i="1"/>
  <c r="CL1213" i="1"/>
  <c r="CK1213" i="1"/>
  <c r="CJ1213" i="1"/>
  <c r="CI1213" i="1"/>
  <c r="CH1213" i="1"/>
  <c r="CG1213" i="1"/>
  <c r="CF1213" i="1"/>
  <c r="CE1213" i="1"/>
  <c r="CD1213" i="1"/>
  <c r="CC1213" i="1"/>
  <c r="CB1213" i="1"/>
  <c r="CA1213" i="1"/>
  <c r="BZ1213" i="1"/>
  <c r="BY1213" i="1"/>
  <c r="BX1213" i="1"/>
  <c r="BW1213" i="1"/>
  <c r="BV1213" i="1"/>
  <c r="BU1213" i="1"/>
  <c r="BT1213" i="1"/>
  <c r="BS1213" i="1"/>
  <c r="BR1213" i="1"/>
  <c r="BQ1213" i="1"/>
  <c r="BP1213" i="1"/>
  <c r="BO1213" i="1"/>
  <c r="BN1213" i="1"/>
  <c r="BM1213" i="1"/>
  <c r="BL1213" i="1"/>
  <c r="BK1213" i="1"/>
  <c r="BJ1213" i="1"/>
  <c r="BI1213" i="1"/>
  <c r="BH1213" i="1"/>
  <c r="BG1213" i="1"/>
  <c r="BF1213" i="1"/>
  <c r="BE1213" i="1"/>
  <c r="BD1213" i="1"/>
  <c r="BC1213" i="1"/>
  <c r="BB1213" i="1"/>
  <c r="BA1213" i="1"/>
  <c r="AZ1213" i="1"/>
  <c r="AY1213" i="1"/>
  <c r="AX1213" i="1"/>
  <c r="AW1213" i="1"/>
  <c r="AV1213" i="1"/>
  <c r="AU1213" i="1"/>
  <c r="AT1213" i="1"/>
  <c r="AS1213" i="1"/>
  <c r="AR1213" i="1"/>
  <c r="AQ1213" i="1"/>
  <c r="AP1213" i="1"/>
  <c r="AO1213" i="1"/>
  <c r="AN1213" i="1"/>
  <c r="AM1213" i="1"/>
  <c r="AL1213" i="1"/>
  <c r="AK1213" i="1"/>
  <c r="AJ1213" i="1"/>
  <c r="AI1213" i="1"/>
  <c r="AH1213" i="1"/>
  <c r="AG1213" i="1"/>
  <c r="AF1213" i="1"/>
  <c r="AE1213" i="1"/>
  <c r="AD1213" i="1"/>
  <c r="AC1213" i="1"/>
  <c r="AB1213" i="1"/>
  <c r="AA1213" i="1"/>
  <c r="Z1213" i="1"/>
  <c r="Y1213" i="1"/>
  <c r="X1213" i="1"/>
  <c r="W1213" i="1"/>
  <c r="V1213" i="1"/>
  <c r="U1213" i="1"/>
  <c r="T1213" i="1"/>
  <c r="S1213" i="1"/>
  <c r="Q1213" i="1"/>
  <c r="P1213" i="1"/>
  <c r="O1213" i="1"/>
  <c r="DD1212" i="1"/>
  <c r="DC1212" i="1"/>
  <c r="DB1212" i="1"/>
  <c r="DA1212" i="1"/>
  <c r="CZ1212" i="1"/>
  <c r="CY1212" i="1"/>
  <c r="CX1212" i="1"/>
  <c r="CW1212" i="1"/>
  <c r="CV1212" i="1"/>
  <c r="CU1212" i="1"/>
  <c r="CT1212" i="1"/>
  <c r="CS1212" i="1"/>
  <c r="CR1212" i="1"/>
  <c r="CQ1212" i="1"/>
  <c r="CP1212" i="1"/>
  <c r="CO1212" i="1"/>
  <c r="CN1212" i="1"/>
  <c r="CM1212" i="1"/>
  <c r="CL1212" i="1"/>
  <c r="CK1212" i="1"/>
  <c r="CJ1212" i="1"/>
  <c r="CI1212" i="1"/>
  <c r="CH1212" i="1"/>
  <c r="CG1212" i="1"/>
  <c r="CF1212" i="1"/>
  <c r="CE1212" i="1"/>
  <c r="CD1212" i="1"/>
  <c r="CC1212" i="1"/>
  <c r="CB1212" i="1"/>
  <c r="CA1212" i="1"/>
  <c r="BZ1212" i="1"/>
  <c r="BY1212" i="1"/>
  <c r="BX1212" i="1"/>
  <c r="BW1212" i="1"/>
  <c r="BV1212" i="1"/>
  <c r="BU1212" i="1"/>
  <c r="BT1212" i="1"/>
  <c r="BS1212" i="1"/>
  <c r="BR1212" i="1"/>
  <c r="BQ1212" i="1"/>
  <c r="BP1212" i="1"/>
  <c r="BO1212" i="1"/>
  <c r="BN1212" i="1"/>
  <c r="BM1212" i="1"/>
  <c r="BL1212" i="1"/>
  <c r="BK1212" i="1"/>
  <c r="BJ1212" i="1"/>
  <c r="BI1212" i="1"/>
  <c r="BH1212" i="1"/>
  <c r="BG1212" i="1"/>
  <c r="BF1212" i="1"/>
  <c r="BE1212" i="1"/>
  <c r="BD1212" i="1"/>
  <c r="BC1212" i="1"/>
  <c r="BB1212" i="1"/>
  <c r="BA1212" i="1"/>
  <c r="AZ1212" i="1"/>
  <c r="AY1212" i="1"/>
  <c r="AX1212" i="1"/>
  <c r="AW1212" i="1"/>
  <c r="AV1212" i="1"/>
  <c r="AU1212" i="1"/>
  <c r="AT1212" i="1"/>
  <c r="AS1212" i="1"/>
  <c r="AR1212" i="1"/>
  <c r="AQ1212" i="1"/>
  <c r="AP1212" i="1"/>
  <c r="AO1212" i="1"/>
  <c r="AN1212" i="1"/>
  <c r="AM1212" i="1"/>
  <c r="AL1212" i="1"/>
  <c r="AK1212" i="1"/>
  <c r="AJ1212" i="1"/>
  <c r="AI1212" i="1"/>
  <c r="AH1212" i="1"/>
  <c r="AG1212" i="1"/>
  <c r="AF1212" i="1"/>
  <c r="AE1212" i="1"/>
  <c r="AD1212" i="1"/>
  <c r="AC1212" i="1"/>
  <c r="AB1212" i="1"/>
  <c r="AA1212" i="1"/>
  <c r="Z1212" i="1"/>
  <c r="Y1212" i="1"/>
  <c r="X1212" i="1"/>
  <c r="W1212" i="1"/>
  <c r="V1212" i="1"/>
  <c r="U1212" i="1"/>
  <c r="T1212" i="1"/>
  <c r="S1212" i="1"/>
  <c r="Q1212" i="1"/>
  <c r="P1212" i="1"/>
  <c r="O1212" i="1"/>
  <c r="DD1211" i="1"/>
  <c r="DC1211" i="1"/>
  <c r="DB1211" i="1"/>
  <c r="DA1211" i="1"/>
  <c r="CZ1211" i="1"/>
  <c r="CY1211" i="1"/>
  <c r="CX1211" i="1"/>
  <c r="CW1211" i="1"/>
  <c r="CV1211" i="1"/>
  <c r="CU1211" i="1"/>
  <c r="CT1211" i="1"/>
  <c r="CS1211" i="1"/>
  <c r="CR1211" i="1"/>
  <c r="CQ1211" i="1"/>
  <c r="CP1211" i="1"/>
  <c r="CO1211" i="1"/>
  <c r="CN1211" i="1"/>
  <c r="CM1211" i="1"/>
  <c r="CL1211" i="1"/>
  <c r="CK1211" i="1"/>
  <c r="CJ1211" i="1"/>
  <c r="CI1211" i="1"/>
  <c r="CH1211" i="1"/>
  <c r="CG1211" i="1"/>
  <c r="CF1211" i="1"/>
  <c r="CE1211" i="1"/>
  <c r="CD1211" i="1"/>
  <c r="CC1211" i="1"/>
  <c r="CB1211" i="1"/>
  <c r="CA1211" i="1"/>
  <c r="BZ1211" i="1"/>
  <c r="BY1211" i="1"/>
  <c r="BX1211" i="1"/>
  <c r="BW1211" i="1"/>
  <c r="BV1211" i="1"/>
  <c r="BU1211" i="1"/>
  <c r="BT1211" i="1"/>
  <c r="BS1211" i="1"/>
  <c r="BR1211" i="1"/>
  <c r="BQ1211" i="1"/>
  <c r="BP1211" i="1"/>
  <c r="BO1211" i="1"/>
  <c r="BN1211" i="1"/>
  <c r="BM1211" i="1"/>
  <c r="BL1211" i="1"/>
  <c r="BK1211" i="1"/>
  <c r="BJ1211" i="1"/>
  <c r="BI1211" i="1"/>
  <c r="BH1211" i="1"/>
  <c r="BG1211" i="1"/>
  <c r="BF1211" i="1"/>
  <c r="BE1211" i="1"/>
  <c r="BD1211" i="1"/>
  <c r="BC1211" i="1"/>
  <c r="BB1211" i="1"/>
  <c r="BA1211" i="1"/>
  <c r="AZ1211" i="1"/>
  <c r="AY1211" i="1"/>
  <c r="AX1211" i="1"/>
  <c r="AW1211" i="1"/>
  <c r="AV1211" i="1"/>
  <c r="AU1211" i="1"/>
  <c r="AT1211" i="1"/>
  <c r="AS1211" i="1"/>
  <c r="AR1211" i="1"/>
  <c r="AQ1211" i="1"/>
  <c r="AP1211" i="1"/>
  <c r="AO1211" i="1"/>
  <c r="AN1211" i="1"/>
  <c r="AM1211" i="1"/>
  <c r="AL1211" i="1"/>
  <c r="AK1211" i="1"/>
  <c r="AJ1211" i="1"/>
  <c r="AI1211" i="1"/>
  <c r="AH1211" i="1"/>
  <c r="AG1211" i="1"/>
  <c r="AF1211" i="1"/>
  <c r="AE1211" i="1"/>
  <c r="AD1211" i="1"/>
  <c r="AC1211" i="1"/>
  <c r="AB1211" i="1"/>
  <c r="AA1211" i="1"/>
  <c r="Z1211" i="1"/>
  <c r="Y1211" i="1"/>
  <c r="X1211" i="1"/>
  <c r="W1211" i="1"/>
  <c r="V1211" i="1"/>
  <c r="U1211" i="1"/>
  <c r="T1211" i="1"/>
  <c r="S1211" i="1"/>
  <c r="Q1211" i="1"/>
  <c r="P1211" i="1"/>
  <c r="O1211" i="1"/>
  <c r="DD1210" i="1"/>
  <c r="DC1210" i="1"/>
  <c r="DB1210" i="1"/>
  <c r="DA1210" i="1"/>
  <c r="CZ1210" i="1"/>
  <c r="CY1210" i="1"/>
  <c r="CX1210" i="1"/>
  <c r="CW1210" i="1"/>
  <c r="CV1210" i="1"/>
  <c r="CU1210" i="1"/>
  <c r="CT1210" i="1"/>
  <c r="CS1210" i="1"/>
  <c r="CR1210" i="1"/>
  <c r="CQ1210" i="1"/>
  <c r="CP1210" i="1"/>
  <c r="CO1210" i="1"/>
  <c r="CN1210" i="1"/>
  <c r="CM1210" i="1"/>
  <c r="CL1210" i="1"/>
  <c r="CK1210" i="1"/>
  <c r="CJ1210" i="1"/>
  <c r="CI1210" i="1"/>
  <c r="CH1210" i="1"/>
  <c r="CG1210" i="1"/>
  <c r="CF1210" i="1"/>
  <c r="CE1210" i="1"/>
  <c r="CD1210" i="1"/>
  <c r="CC1210" i="1"/>
  <c r="CB1210" i="1"/>
  <c r="CA1210" i="1"/>
  <c r="BZ1210" i="1"/>
  <c r="BY1210" i="1"/>
  <c r="BX1210" i="1"/>
  <c r="BW1210" i="1"/>
  <c r="BV1210" i="1"/>
  <c r="BU1210" i="1"/>
  <c r="BT1210" i="1"/>
  <c r="BS1210" i="1"/>
  <c r="BR1210" i="1"/>
  <c r="BQ1210" i="1"/>
  <c r="BP1210" i="1"/>
  <c r="BO1210" i="1"/>
  <c r="BN1210" i="1"/>
  <c r="BM1210" i="1"/>
  <c r="BL1210" i="1"/>
  <c r="BK1210" i="1"/>
  <c r="BJ1210" i="1"/>
  <c r="BI1210" i="1"/>
  <c r="BH1210" i="1"/>
  <c r="BG1210" i="1"/>
  <c r="BF1210" i="1"/>
  <c r="BE1210" i="1"/>
  <c r="BD1210" i="1"/>
  <c r="BC1210" i="1"/>
  <c r="BB1210" i="1"/>
  <c r="BA1210" i="1"/>
  <c r="AZ1210" i="1"/>
  <c r="AY1210" i="1"/>
  <c r="AX1210" i="1"/>
  <c r="AW1210" i="1"/>
  <c r="AV1210" i="1"/>
  <c r="AU1210" i="1"/>
  <c r="AT1210" i="1"/>
  <c r="AS1210" i="1"/>
  <c r="AR1210" i="1"/>
  <c r="AQ1210" i="1"/>
  <c r="AP1210" i="1"/>
  <c r="AO1210" i="1"/>
  <c r="AN1210" i="1"/>
  <c r="AM1210" i="1"/>
  <c r="AL1210" i="1"/>
  <c r="AK1210" i="1"/>
  <c r="AJ1210" i="1"/>
  <c r="AI1210" i="1"/>
  <c r="AH1210" i="1"/>
  <c r="AG1210" i="1"/>
  <c r="AF1210" i="1"/>
  <c r="AE1210" i="1"/>
  <c r="AD1210" i="1"/>
  <c r="AC1210" i="1"/>
  <c r="AB1210" i="1"/>
  <c r="AA1210" i="1"/>
  <c r="Z1210" i="1"/>
  <c r="Y1210" i="1"/>
  <c r="X1210" i="1"/>
  <c r="W1210" i="1"/>
  <c r="V1210" i="1"/>
  <c r="U1210" i="1"/>
  <c r="T1210" i="1"/>
  <c r="S1210" i="1"/>
  <c r="Q1210" i="1"/>
  <c r="P1210" i="1"/>
  <c r="O1210" i="1"/>
  <c r="DD1209" i="1"/>
  <c r="DC1209" i="1"/>
  <c r="DB1209" i="1"/>
  <c r="DA1209" i="1"/>
  <c r="CZ1209" i="1"/>
  <c r="CY1209" i="1"/>
  <c r="CX1209" i="1"/>
  <c r="CW1209" i="1"/>
  <c r="CV1209" i="1"/>
  <c r="CU1209" i="1"/>
  <c r="CT1209" i="1"/>
  <c r="CS1209" i="1"/>
  <c r="CR1209" i="1"/>
  <c r="CQ1209" i="1"/>
  <c r="CP1209" i="1"/>
  <c r="CO1209" i="1"/>
  <c r="CN1209" i="1"/>
  <c r="CM1209" i="1"/>
  <c r="CL1209" i="1"/>
  <c r="CK1209" i="1"/>
  <c r="CJ1209" i="1"/>
  <c r="CI1209" i="1"/>
  <c r="CH1209" i="1"/>
  <c r="CG1209" i="1"/>
  <c r="CF1209" i="1"/>
  <c r="CE1209" i="1"/>
  <c r="CD1209" i="1"/>
  <c r="CC1209" i="1"/>
  <c r="CB1209" i="1"/>
  <c r="CA1209" i="1"/>
  <c r="BZ1209" i="1"/>
  <c r="BY1209" i="1"/>
  <c r="BX1209" i="1"/>
  <c r="BW1209" i="1"/>
  <c r="BV1209" i="1"/>
  <c r="BU1209" i="1"/>
  <c r="BT1209" i="1"/>
  <c r="BS1209" i="1"/>
  <c r="BR1209" i="1"/>
  <c r="BQ1209" i="1"/>
  <c r="BP1209" i="1"/>
  <c r="BO1209" i="1"/>
  <c r="BN1209" i="1"/>
  <c r="BM1209" i="1"/>
  <c r="BL1209" i="1"/>
  <c r="BK1209" i="1"/>
  <c r="BJ1209" i="1"/>
  <c r="BI1209" i="1"/>
  <c r="BH1209" i="1"/>
  <c r="BG1209" i="1"/>
  <c r="BF1209" i="1"/>
  <c r="BE1209" i="1"/>
  <c r="BD1209" i="1"/>
  <c r="BC1209" i="1"/>
  <c r="BB1209" i="1"/>
  <c r="BA1209" i="1"/>
  <c r="AZ1209" i="1"/>
  <c r="AY1209" i="1"/>
  <c r="AX1209" i="1"/>
  <c r="AW1209" i="1"/>
  <c r="AV1209" i="1"/>
  <c r="AU1209" i="1"/>
  <c r="AT1209" i="1"/>
  <c r="AS1209" i="1"/>
  <c r="AR1209" i="1"/>
  <c r="AQ1209" i="1"/>
  <c r="AP1209" i="1"/>
  <c r="AO1209" i="1"/>
  <c r="AN1209" i="1"/>
  <c r="AM1209" i="1"/>
  <c r="AL1209" i="1"/>
  <c r="AK1209" i="1"/>
  <c r="AJ1209" i="1"/>
  <c r="AI1209" i="1"/>
  <c r="AH1209" i="1"/>
  <c r="AG1209" i="1"/>
  <c r="AF1209" i="1"/>
  <c r="AE1209" i="1"/>
  <c r="AD1209" i="1"/>
  <c r="AC1209" i="1"/>
  <c r="AB1209" i="1"/>
  <c r="AA1209" i="1"/>
  <c r="Z1209" i="1"/>
  <c r="Y1209" i="1"/>
  <c r="X1209" i="1"/>
  <c r="W1209" i="1"/>
  <c r="V1209" i="1"/>
  <c r="U1209" i="1"/>
  <c r="T1209" i="1"/>
  <c r="S1209" i="1"/>
  <c r="Q1209" i="1"/>
  <c r="P1209" i="1"/>
  <c r="O1209" i="1"/>
  <c r="DD1450" i="1"/>
  <c r="DC1450" i="1"/>
  <c r="DB1450" i="1"/>
  <c r="DA1450" i="1"/>
  <c r="CZ1450" i="1"/>
  <c r="CY1450" i="1"/>
  <c r="CX1450" i="1"/>
  <c r="CW1450" i="1"/>
  <c r="CV1450" i="1"/>
  <c r="CU1450" i="1"/>
  <c r="CT1450" i="1"/>
  <c r="CS1450" i="1"/>
  <c r="CR1450" i="1"/>
  <c r="CQ1450" i="1"/>
  <c r="CP1450" i="1"/>
  <c r="CO1450" i="1"/>
  <c r="CN1450" i="1"/>
  <c r="CM1450" i="1"/>
  <c r="CL1450" i="1"/>
  <c r="CK1450" i="1"/>
  <c r="CJ1450" i="1"/>
  <c r="CI1450" i="1"/>
  <c r="CH1450" i="1"/>
  <c r="CG1450" i="1"/>
  <c r="CF1450" i="1"/>
  <c r="CE1450" i="1"/>
  <c r="CD1450" i="1"/>
  <c r="CC1450" i="1"/>
  <c r="CB1450" i="1"/>
  <c r="CA1450" i="1"/>
  <c r="BZ1450" i="1"/>
  <c r="BY1450" i="1"/>
  <c r="BX1450" i="1"/>
  <c r="BW1450" i="1"/>
  <c r="BV1450" i="1"/>
  <c r="BU1450" i="1"/>
  <c r="BT1450" i="1"/>
  <c r="BS1450" i="1"/>
  <c r="BR1450" i="1"/>
  <c r="BQ1450" i="1"/>
  <c r="BP1450" i="1"/>
  <c r="BO1450" i="1"/>
  <c r="BN1450" i="1"/>
  <c r="BM1450" i="1"/>
  <c r="BL1450" i="1"/>
  <c r="BK1450" i="1"/>
  <c r="BJ1450" i="1"/>
  <c r="BI1450" i="1"/>
  <c r="BH1450" i="1"/>
  <c r="BG1450" i="1"/>
  <c r="BF1450" i="1"/>
  <c r="BE1450" i="1"/>
  <c r="BD1450" i="1"/>
  <c r="BC1450" i="1"/>
  <c r="BB1450" i="1"/>
  <c r="BA1450" i="1"/>
  <c r="AZ1450" i="1"/>
  <c r="AY1450" i="1"/>
  <c r="AX1450" i="1"/>
  <c r="AW1450" i="1"/>
  <c r="AV1450" i="1"/>
  <c r="AU1450" i="1"/>
  <c r="AT1450" i="1"/>
  <c r="AS1450" i="1"/>
  <c r="AR1450" i="1"/>
  <c r="AQ1450" i="1"/>
  <c r="AP1450" i="1"/>
  <c r="AO1450" i="1"/>
  <c r="AN1450" i="1"/>
  <c r="AM1450" i="1"/>
  <c r="AL1450" i="1"/>
  <c r="AK1450" i="1"/>
  <c r="AJ1450" i="1"/>
  <c r="AI1450" i="1"/>
  <c r="AH1450" i="1"/>
  <c r="AG1450" i="1"/>
  <c r="AF1450" i="1"/>
  <c r="AE1450" i="1"/>
  <c r="AD1450" i="1"/>
  <c r="AC1450" i="1"/>
  <c r="AB1450" i="1"/>
  <c r="AA1450" i="1"/>
  <c r="Z1450" i="1"/>
  <c r="Y1450" i="1"/>
  <c r="X1450" i="1"/>
  <c r="W1450" i="1"/>
  <c r="V1450" i="1"/>
  <c r="U1450" i="1"/>
  <c r="T1450" i="1"/>
  <c r="S1450" i="1"/>
  <c r="Q1450" i="1"/>
  <c r="P1450" i="1"/>
  <c r="O1450" i="1"/>
  <c r="DD1605" i="1"/>
  <c r="DC1605" i="1"/>
  <c r="DB1605" i="1"/>
  <c r="DA1605" i="1"/>
  <c r="CZ1605" i="1"/>
  <c r="CY1605" i="1"/>
  <c r="CX1605" i="1"/>
  <c r="CW1605" i="1"/>
  <c r="CV1605" i="1"/>
  <c r="CU1605" i="1"/>
  <c r="CT1605" i="1"/>
  <c r="CS1605" i="1"/>
  <c r="CR1605" i="1"/>
  <c r="CQ1605" i="1"/>
  <c r="CP1605" i="1"/>
  <c r="CO1605" i="1"/>
  <c r="CN1605" i="1"/>
  <c r="CM1605" i="1"/>
  <c r="CL1605" i="1"/>
  <c r="CK1605" i="1"/>
  <c r="CJ1605" i="1"/>
  <c r="CI1605" i="1"/>
  <c r="CH1605" i="1"/>
  <c r="CG1605" i="1"/>
  <c r="CF1605" i="1"/>
  <c r="CE1605" i="1"/>
  <c r="CD1605" i="1"/>
  <c r="CC1605" i="1"/>
  <c r="CB1605" i="1"/>
  <c r="CA1605" i="1"/>
  <c r="BZ1605" i="1"/>
  <c r="BY1605" i="1"/>
  <c r="BX1605" i="1"/>
  <c r="BW1605" i="1"/>
  <c r="BV1605" i="1"/>
  <c r="BU1605" i="1"/>
  <c r="BT1605" i="1"/>
  <c r="BS1605" i="1"/>
  <c r="BR1605" i="1"/>
  <c r="BQ1605" i="1"/>
  <c r="BP1605" i="1"/>
  <c r="BO1605" i="1"/>
  <c r="BN1605" i="1"/>
  <c r="BM1605" i="1"/>
  <c r="BL1605" i="1"/>
  <c r="BK1605" i="1"/>
  <c r="BJ1605" i="1"/>
  <c r="BI1605" i="1"/>
  <c r="BH1605" i="1"/>
  <c r="BG1605" i="1"/>
  <c r="BF1605" i="1"/>
  <c r="BE1605" i="1"/>
  <c r="BD1605" i="1"/>
  <c r="BC1605" i="1"/>
  <c r="BB1605" i="1"/>
  <c r="BA1605" i="1"/>
  <c r="AZ1605" i="1"/>
  <c r="AY1605" i="1"/>
  <c r="AX1605" i="1"/>
  <c r="AW1605" i="1"/>
  <c r="AV1605" i="1"/>
  <c r="AU1605" i="1"/>
  <c r="AT1605" i="1"/>
  <c r="AS1605" i="1"/>
  <c r="AR1605" i="1"/>
  <c r="AQ1605" i="1"/>
  <c r="AP1605" i="1"/>
  <c r="AO1605" i="1"/>
  <c r="AN1605" i="1"/>
  <c r="AM1605" i="1"/>
  <c r="AL1605" i="1"/>
  <c r="AK1605" i="1"/>
  <c r="AJ1605" i="1"/>
  <c r="AI1605" i="1"/>
  <c r="AH1605" i="1"/>
  <c r="AG1605" i="1"/>
  <c r="AF1605" i="1"/>
  <c r="AE1605" i="1"/>
  <c r="AD1605" i="1"/>
  <c r="AC1605" i="1"/>
  <c r="AB1605" i="1"/>
  <c r="AA1605" i="1"/>
  <c r="Z1605" i="1"/>
  <c r="Y1605" i="1"/>
  <c r="X1605" i="1"/>
  <c r="W1605" i="1"/>
  <c r="V1605" i="1"/>
  <c r="U1605" i="1"/>
  <c r="T1605" i="1"/>
  <c r="S1605" i="1"/>
  <c r="Q1605" i="1"/>
  <c r="P1605" i="1"/>
  <c r="O1605" i="1"/>
  <c r="DD1604" i="1"/>
  <c r="DC1604" i="1"/>
  <c r="DB1604" i="1"/>
  <c r="DA1604" i="1"/>
  <c r="CZ1604" i="1"/>
  <c r="CY1604" i="1"/>
  <c r="CX1604" i="1"/>
  <c r="CW1604" i="1"/>
  <c r="CV1604" i="1"/>
  <c r="CU1604" i="1"/>
  <c r="CT1604" i="1"/>
  <c r="CS1604" i="1"/>
  <c r="CR1604" i="1"/>
  <c r="CQ1604" i="1"/>
  <c r="CP1604" i="1"/>
  <c r="CO1604" i="1"/>
  <c r="CN1604" i="1"/>
  <c r="CM1604" i="1"/>
  <c r="CL1604" i="1"/>
  <c r="CK1604" i="1"/>
  <c r="CJ1604" i="1"/>
  <c r="CI1604" i="1"/>
  <c r="CH1604" i="1"/>
  <c r="CG1604" i="1"/>
  <c r="CF1604" i="1"/>
  <c r="CE1604" i="1"/>
  <c r="CD1604" i="1"/>
  <c r="CC1604" i="1"/>
  <c r="CB1604" i="1"/>
  <c r="CA1604" i="1"/>
  <c r="BZ1604" i="1"/>
  <c r="BY1604" i="1"/>
  <c r="BX1604" i="1"/>
  <c r="BW1604" i="1"/>
  <c r="BV1604" i="1"/>
  <c r="BU1604" i="1"/>
  <c r="BT1604" i="1"/>
  <c r="BS1604" i="1"/>
  <c r="BR1604" i="1"/>
  <c r="BQ1604" i="1"/>
  <c r="BP1604" i="1"/>
  <c r="BO1604" i="1"/>
  <c r="BN1604" i="1"/>
  <c r="BM1604" i="1"/>
  <c r="BL1604" i="1"/>
  <c r="BK1604" i="1"/>
  <c r="BJ1604" i="1"/>
  <c r="BI1604" i="1"/>
  <c r="BH1604" i="1"/>
  <c r="BG1604" i="1"/>
  <c r="BF1604" i="1"/>
  <c r="BE1604" i="1"/>
  <c r="BD1604" i="1"/>
  <c r="BC1604" i="1"/>
  <c r="BB1604" i="1"/>
  <c r="BA1604" i="1"/>
  <c r="AZ1604" i="1"/>
  <c r="AY1604" i="1"/>
  <c r="AX1604" i="1"/>
  <c r="AW1604" i="1"/>
  <c r="AV1604" i="1"/>
  <c r="AU1604" i="1"/>
  <c r="AT1604" i="1"/>
  <c r="AS1604" i="1"/>
  <c r="AR1604" i="1"/>
  <c r="AQ1604" i="1"/>
  <c r="AP1604" i="1"/>
  <c r="AO1604" i="1"/>
  <c r="AN1604" i="1"/>
  <c r="AM1604" i="1"/>
  <c r="AL1604" i="1"/>
  <c r="AK1604" i="1"/>
  <c r="AJ1604" i="1"/>
  <c r="AI1604" i="1"/>
  <c r="AH1604" i="1"/>
  <c r="AG1604" i="1"/>
  <c r="AF1604" i="1"/>
  <c r="AE1604" i="1"/>
  <c r="AD1604" i="1"/>
  <c r="AC1604" i="1"/>
  <c r="AB1604" i="1"/>
  <c r="AA1604" i="1"/>
  <c r="Z1604" i="1"/>
  <c r="Y1604" i="1"/>
  <c r="X1604" i="1"/>
  <c r="W1604" i="1"/>
  <c r="V1604" i="1"/>
  <c r="U1604" i="1"/>
  <c r="T1604" i="1"/>
  <c r="S1604" i="1"/>
  <c r="Q1604" i="1"/>
  <c r="P1604" i="1"/>
  <c r="O1604" i="1"/>
  <c r="DD1603" i="1"/>
  <c r="DC1603" i="1"/>
  <c r="DB1603" i="1"/>
  <c r="DA1603" i="1"/>
  <c r="CZ1603" i="1"/>
  <c r="CY1603" i="1"/>
  <c r="CX1603" i="1"/>
  <c r="CW1603" i="1"/>
  <c r="CV1603" i="1"/>
  <c r="CU1603" i="1"/>
  <c r="CT1603" i="1"/>
  <c r="CS1603" i="1"/>
  <c r="CR1603" i="1"/>
  <c r="CQ1603" i="1"/>
  <c r="CP1603" i="1"/>
  <c r="CO1603" i="1"/>
  <c r="CN1603" i="1"/>
  <c r="CM1603" i="1"/>
  <c r="CL1603" i="1"/>
  <c r="CK1603" i="1"/>
  <c r="CJ1603" i="1"/>
  <c r="CI1603" i="1"/>
  <c r="CH1603" i="1"/>
  <c r="CG1603" i="1"/>
  <c r="CF1603" i="1"/>
  <c r="CE1603" i="1"/>
  <c r="CD1603" i="1"/>
  <c r="CC1603" i="1"/>
  <c r="CB1603" i="1"/>
  <c r="CA1603" i="1"/>
  <c r="BZ1603" i="1"/>
  <c r="BY1603" i="1"/>
  <c r="BX1603" i="1"/>
  <c r="BW1603" i="1"/>
  <c r="BV1603" i="1"/>
  <c r="BU1603" i="1"/>
  <c r="BT1603" i="1"/>
  <c r="BS1603" i="1"/>
  <c r="BR1603" i="1"/>
  <c r="BQ1603" i="1"/>
  <c r="BP1603" i="1"/>
  <c r="BO1603" i="1"/>
  <c r="BN1603" i="1"/>
  <c r="BM1603" i="1"/>
  <c r="BL1603" i="1"/>
  <c r="BK1603" i="1"/>
  <c r="BJ1603" i="1"/>
  <c r="BI1603" i="1"/>
  <c r="BH1603" i="1"/>
  <c r="BG1603" i="1"/>
  <c r="BF1603" i="1"/>
  <c r="BE1603" i="1"/>
  <c r="BD1603" i="1"/>
  <c r="BC1603" i="1"/>
  <c r="BB1603" i="1"/>
  <c r="BA1603" i="1"/>
  <c r="AZ1603" i="1"/>
  <c r="AY1603" i="1"/>
  <c r="AX1603" i="1"/>
  <c r="AW1603" i="1"/>
  <c r="AV1603" i="1"/>
  <c r="AU1603" i="1"/>
  <c r="AT1603" i="1"/>
  <c r="AS1603" i="1"/>
  <c r="AR1603" i="1"/>
  <c r="AQ1603" i="1"/>
  <c r="AP1603" i="1"/>
  <c r="AO1603" i="1"/>
  <c r="AN1603" i="1"/>
  <c r="AM1603" i="1"/>
  <c r="AL1603" i="1"/>
  <c r="AK1603" i="1"/>
  <c r="AJ1603" i="1"/>
  <c r="AI1603" i="1"/>
  <c r="AH1603" i="1"/>
  <c r="AG1603" i="1"/>
  <c r="AF1603" i="1"/>
  <c r="AE1603" i="1"/>
  <c r="AD1603" i="1"/>
  <c r="AC1603" i="1"/>
  <c r="AB1603" i="1"/>
  <c r="AA1603" i="1"/>
  <c r="Z1603" i="1"/>
  <c r="Y1603" i="1"/>
  <c r="X1603" i="1"/>
  <c r="W1603" i="1"/>
  <c r="V1603" i="1"/>
  <c r="U1603" i="1"/>
  <c r="T1603" i="1"/>
  <c r="S1603" i="1"/>
  <c r="Q1603" i="1"/>
  <c r="P1603" i="1"/>
  <c r="O1603" i="1"/>
  <c r="DD1602" i="1"/>
  <c r="DC1602" i="1"/>
  <c r="DB1602" i="1"/>
  <c r="DA1602" i="1"/>
  <c r="CZ1602" i="1"/>
  <c r="CY1602" i="1"/>
  <c r="CX1602" i="1"/>
  <c r="CW1602" i="1"/>
  <c r="CV1602" i="1"/>
  <c r="CU1602" i="1"/>
  <c r="CT1602" i="1"/>
  <c r="CS1602" i="1"/>
  <c r="CR1602" i="1"/>
  <c r="CQ1602" i="1"/>
  <c r="CP1602" i="1"/>
  <c r="CO1602" i="1"/>
  <c r="CN1602" i="1"/>
  <c r="CM1602" i="1"/>
  <c r="CL1602" i="1"/>
  <c r="CK1602" i="1"/>
  <c r="CJ1602" i="1"/>
  <c r="CI1602" i="1"/>
  <c r="CH1602" i="1"/>
  <c r="CG1602" i="1"/>
  <c r="CF1602" i="1"/>
  <c r="CE1602" i="1"/>
  <c r="CD1602" i="1"/>
  <c r="CC1602" i="1"/>
  <c r="CB1602" i="1"/>
  <c r="CA1602" i="1"/>
  <c r="BZ1602" i="1"/>
  <c r="BY1602" i="1"/>
  <c r="BX1602" i="1"/>
  <c r="BW1602" i="1"/>
  <c r="BV1602" i="1"/>
  <c r="BU1602" i="1"/>
  <c r="BT1602" i="1"/>
  <c r="BS1602" i="1"/>
  <c r="BR1602" i="1"/>
  <c r="BQ1602" i="1"/>
  <c r="BP1602" i="1"/>
  <c r="BO1602" i="1"/>
  <c r="BN1602" i="1"/>
  <c r="BM1602" i="1"/>
  <c r="BL1602" i="1"/>
  <c r="BK1602" i="1"/>
  <c r="BJ1602" i="1"/>
  <c r="BI1602" i="1"/>
  <c r="BH1602" i="1"/>
  <c r="BG1602" i="1"/>
  <c r="BF1602" i="1"/>
  <c r="BE1602" i="1"/>
  <c r="BD1602" i="1"/>
  <c r="BC1602" i="1"/>
  <c r="BB1602" i="1"/>
  <c r="BA1602" i="1"/>
  <c r="AZ1602" i="1"/>
  <c r="AY1602" i="1"/>
  <c r="AX1602" i="1"/>
  <c r="AW1602" i="1"/>
  <c r="AV1602" i="1"/>
  <c r="AU1602" i="1"/>
  <c r="AT1602" i="1"/>
  <c r="AS1602" i="1"/>
  <c r="AR1602" i="1"/>
  <c r="AQ1602" i="1"/>
  <c r="AP1602" i="1"/>
  <c r="AO1602" i="1"/>
  <c r="AN1602" i="1"/>
  <c r="AM1602" i="1"/>
  <c r="AL1602" i="1"/>
  <c r="AK1602" i="1"/>
  <c r="AJ1602" i="1"/>
  <c r="AI1602" i="1"/>
  <c r="AH1602" i="1"/>
  <c r="AG1602" i="1"/>
  <c r="AF1602" i="1"/>
  <c r="AE1602" i="1"/>
  <c r="AD1602" i="1"/>
  <c r="AC1602" i="1"/>
  <c r="AB1602" i="1"/>
  <c r="AA1602" i="1"/>
  <c r="Z1602" i="1"/>
  <c r="Y1602" i="1"/>
  <c r="X1602" i="1"/>
  <c r="W1602" i="1"/>
  <c r="V1602" i="1"/>
  <c r="U1602" i="1"/>
  <c r="T1602" i="1"/>
  <c r="S1602" i="1"/>
  <c r="Q1602" i="1"/>
  <c r="P1602" i="1"/>
  <c r="O1602" i="1"/>
  <c r="DD1601" i="1"/>
  <c r="DC1601" i="1"/>
  <c r="DB1601" i="1"/>
  <c r="DA1601" i="1"/>
  <c r="CZ1601" i="1"/>
  <c r="CY1601" i="1"/>
  <c r="CX1601" i="1"/>
  <c r="CW1601" i="1"/>
  <c r="CV1601" i="1"/>
  <c r="CU1601" i="1"/>
  <c r="CT1601" i="1"/>
  <c r="CS1601" i="1"/>
  <c r="CR1601" i="1"/>
  <c r="CQ1601" i="1"/>
  <c r="CP1601" i="1"/>
  <c r="CO1601" i="1"/>
  <c r="CN1601" i="1"/>
  <c r="CM1601" i="1"/>
  <c r="CL1601" i="1"/>
  <c r="CK1601" i="1"/>
  <c r="CJ1601" i="1"/>
  <c r="CI1601" i="1"/>
  <c r="CH1601" i="1"/>
  <c r="CG1601" i="1"/>
  <c r="CF1601" i="1"/>
  <c r="CE1601" i="1"/>
  <c r="CD1601" i="1"/>
  <c r="CC1601" i="1"/>
  <c r="CB1601" i="1"/>
  <c r="CA1601" i="1"/>
  <c r="BZ1601" i="1"/>
  <c r="BY1601" i="1"/>
  <c r="BX1601" i="1"/>
  <c r="BW1601" i="1"/>
  <c r="BV1601" i="1"/>
  <c r="BU1601" i="1"/>
  <c r="BT1601" i="1"/>
  <c r="BS1601" i="1"/>
  <c r="BR1601" i="1"/>
  <c r="BQ1601" i="1"/>
  <c r="BP1601" i="1"/>
  <c r="BO1601" i="1"/>
  <c r="BN1601" i="1"/>
  <c r="BM1601" i="1"/>
  <c r="BL1601" i="1"/>
  <c r="BK1601" i="1"/>
  <c r="BJ1601" i="1"/>
  <c r="BI1601" i="1"/>
  <c r="BH1601" i="1"/>
  <c r="BG1601" i="1"/>
  <c r="BF1601" i="1"/>
  <c r="BE1601" i="1"/>
  <c r="BD1601" i="1"/>
  <c r="BC1601" i="1"/>
  <c r="BB1601" i="1"/>
  <c r="BA1601" i="1"/>
  <c r="AZ1601" i="1"/>
  <c r="AY1601" i="1"/>
  <c r="AX1601" i="1"/>
  <c r="AW1601" i="1"/>
  <c r="AV1601" i="1"/>
  <c r="AU1601" i="1"/>
  <c r="AT1601" i="1"/>
  <c r="AS1601" i="1"/>
  <c r="AR1601" i="1"/>
  <c r="AQ1601" i="1"/>
  <c r="AP1601" i="1"/>
  <c r="AO1601" i="1"/>
  <c r="AN1601" i="1"/>
  <c r="AM1601" i="1"/>
  <c r="AL1601" i="1"/>
  <c r="AK1601" i="1"/>
  <c r="AJ1601" i="1"/>
  <c r="AI1601" i="1"/>
  <c r="AH1601" i="1"/>
  <c r="AG1601" i="1"/>
  <c r="AF1601" i="1"/>
  <c r="AE1601" i="1"/>
  <c r="AD1601" i="1"/>
  <c r="AC1601" i="1"/>
  <c r="AB1601" i="1"/>
  <c r="AA1601" i="1"/>
  <c r="Z1601" i="1"/>
  <c r="Y1601" i="1"/>
  <c r="X1601" i="1"/>
  <c r="W1601" i="1"/>
  <c r="V1601" i="1"/>
  <c r="U1601" i="1"/>
  <c r="T1601" i="1"/>
  <c r="S1601" i="1"/>
  <c r="Q1601" i="1"/>
  <c r="P1601" i="1"/>
  <c r="O1601" i="1"/>
  <c r="DD1600" i="1"/>
  <c r="DC1600" i="1"/>
  <c r="DB1600" i="1"/>
  <c r="DA1600" i="1"/>
  <c r="CZ1600" i="1"/>
  <c r="CY1600" i="1"/>
  <c r="CX1600" i="1"/>
  <c r="CW1600" i="1"/>
  <c r="CV1600" i="1"/>
  <c r="CU1600" i="1"/>
  <c r="CT1600" i="1"/>
  <c r="CS1600" i="1"/>
  <c r="CR1600" i="1"/>
  <c r="CQ1600" i="1"/>
  <c r="CP1600" i="1"/>
  <c r="CO1600" i="1"/>
  <c r="CN1600" i="1"/>
  <c r="CM1600" i="1"/>
  <c r="CL1600" i="1"/>
  <c r="CK1600" i="1"/>
  <c r="CJ1600" i="1"/>
  <c r="CI1600" i="1"/>
  <c r="CH1600" i="1"/>
  <c r="CG1600" i="1"/>
  <c r="CF1600" i="1"/>
  <c r="CE1600" i="1"/>
  <c r="CD1600" i="1"/>
  <c r="CC1600" i="1"/>
  <c r="CB1600" i="1"/>
  <c r="CA1600" i="1"/>
  <c r="BZ1600" i="1"/>
  <c r="BY1600" i="1"/>
  <c r="BX1600" i="1"/>
  <c r="BW1600" i="1"/>
  <c r="BV1600" i="1"/>
  <c r="BU1600" i="1"/>
  <c r="BT1600" i="1"/>
  <c r="BS1600" i="1"/>
  <c r="BR1600" i="1"/>
  <c r="BQ1600" i="1"/>
  <c r="BP1600" i="1"/>
  <c r="BO1600" i="1"/>
  <c r="BN1600" i="1"/>
  <c r="BM1600" i="1"/>
  <c r="BL1600" i="1"/>
  <c r="BK1600" i="1"/>
  <c r="BJ1600" i="1"/>
  <c r="BI1600" i="1"/>
  <c r="BH1600" i="1"/>
  <c r="BG1600" i="1"/>
  <c r="BF1600" i="1"/>
  <c r="BE1600" i="1"/>
  <c r="BD1600" i="1"/>
  <c r="BC1600" i="1"/>
  <c r="BB1600" i="1"/>
  <c r="BA1600" i="1"/>
  <c r="AZ1600" i="1"/>
  <c r="AY1600" i="1"/>
  <c r="AX1600" i="1"/>
  <c r="AW1600" i="1"/>
  <c r="AV1600" i="1"/>
  <c r="AU1600" i="1"/>
  <c r="AT1600" i="1"/>
  <c r="AS1600" i="1"/>
  <c r="AR1600" i="1"/>
  <c r="AQ1600" i="1"/>
  <c r="AP1600" i="1"/>
  <c r="AO1600" i="1"/>
  <c r="AN1600" i="1"/>
  <c r="AM1600" i="1"/>
  <c r="AL1600" i="1"/>
  <c r="AK1600" i="1"/>
  <c r="AJ1600" i="1"/>
  <c r="AI1600" i="1"/>
  <c r="AH1600" i="1"/>
  <c r="AG1600" i="1"/>
  <c r="AF1600" i="1"/>
  <c r="AE1600" i="1"/>
  <c r="AD1600" i="1"/>
  <c r="AC1600" i="1"/>
  <c r="AB1600" i="1"/>
  <c r="AA1600" i="1"/>
  <c r="Z1600" i="1"/>
  <c r="Y1600" i="1"/>
  <c r="X1600" i="1"/>
  <c r="W1600" i="1"/>
  <c r="V1600" i="1"/>
  <c r="U1600" i="1"/>
  <c r="T1600" i="1"/>
  <c r="S1600" i="1"/>
  <c r="Q1600" i="1"/>
  <c r="P1600" i="1"/>
  <c r="O1600" i="1"/>
  <c r="DD1599" i="1"/>
  <c r="DC1599" i="1"/>
  <c r="DB1599" i="1"/>
  <c r="DA1599" i="1"/>
  <c r="CZ1599" i="1"/>
  <c r="CY1599" i="1"/>
  <c r="CX1599" i="1"/>
  <c r="CW1599" i="1"/>
  <c r="CV1599" i="1"/>
  <c r="CU1599" i="1"/>
  <c r="CT1599" i="1"/>
  <c r="CS1599" i="1"/>
  <c r="CR1599" i="1"/>
  <c r="CQ1599" i="1"/>
  <c r="CP1599" i="1"/>
  <c r="CO1599" i="1"/>
  <c r="CN1599" i="1"/>
  <c r="CM1599" i="1"/>
  <c r="CL1599" i="1"/>
  <c r="CK1599" i="1"/>
  <c r="CJ1599" i="1"/>
  <c r="CI1599" i="1"/>
  <c r="CH1599" i="1"/>
  <c r="CG1599" i="1"/>
  <c r="CF1599" i="1"/>
  <c r="CE1599" i="1"/>
  <c r="CD1599" i="1"/>
  <c r="CC1599" i="1"/>
  <c r="CB1599" i="1"/>
  <c r="CA1599" i="1"/>
  <c r="BZ1599" i="1"/>
  <c r="BY1599" i="1"/>
  <c r="BX1599" i="1"/>
  <c r="BW1599" i="1"/>
  <c r="BV1599" i="1"/>
  <c r="BU1599" i="1"/>
  <c r="BT1599" i="1"/>
  <c r="BS1599" i="1"/>
  <c r="BR1599" i="1"/>
  <c r="BQ1599" i="1"/>
  <c r="BP1599" i="1"/>
  <c r="BO1599" i="1"/>
  <c r="BN1599" i="1"/>
  <c r="BM1599" i="1"/>
  <c r="BL1599" i="1"/>
  <c r="BK1599" i="1"/>
  <c r="BJ1599" i="1"/>
  <c r="BI1599" i="1"/>
  <c r="BH1599" i="1"/>
  <c r="BG1599" i="1"/>
  <c r="BF1599" i="1"/>
  <c r="BE1599" i="1"/>
  <c r="BD1599" i="1"/>
  <c r="BC1599" i="1"/>
  <c r="BB1599" i="1"/>
  <c r="BA1599" i="1"/>
  <c r="AZ1599" i="1"/>
  <c r="AY1599" i="1"/>
  <c r="AX1599" i="1"/>
  <c r="AW1599" i="1"/>
  <c r="AV1599" i="1"/>
  <c r="AU1599" i="1"/>
  <c r="AT1599" i="1"/>
  <c r="AS1599" i="1"/>
  <c r="AR1599" i="1"/>
  <c r="AQ1599" i="1"/>
  <c r="AP1599" i="1"/>
  <c r="AO1599" i="1"/>
  <c r="AN1599" i="1"/>
  <c r="AM1599" i="1"/>
  <c r="AL1599" i="1"/>
  <c r="AK1599" i="1"/>
  <c r="AJ1599" i="1"/>
  <c r="AI1599" i="1"/>
  <c r="AH1599" i="1"/>
  <c r="AG1599" i="1"/>
  <c r="AF1599" i="1"/>
  <c r="AE1599" i="1"/>
  <c r="AD1599" i="1"/>
  <c r="AC1599" i="1"/>
  <c r="AB1599" i="1"/>
  <c r="AA1599" i="1"/>
  <c r="Z1599" i="1"/>
  <c r="Y1599" i="1"/>
  <c r="X1599" i="1"/>
  <c r="W1599" i="1"/>
  <c r="V1599" i="1"/>
  <c r="U1599" i="1"/>
  <c r="T1599" i="1"/>
  <c r="S1599" i="1"/>
  <c r="Q1599" i="1"/>
  <c r="P1599" i="1"/>
  <c r="O1599" i="1"/>
  <c r="DD1598" i="1"/>
  <c r="DC1598" i="1"/>
  <c r="DB1598" i="1"/>
  <c r="DA1598" i="1"/>
  <c r="CZ1598" i="1"/>
  <c r="CY1598" i="1"/>
  <c r="CX1598" i="1"/>
  <c r="CW1598" i="1"/>
  <c r="CV1598" i="1"/>
  <c r="CU1598" i="1"/>
  <c r="CT1598" i="1"/>
  <c r="CS1598" i="1"/>
  <c r="CR1598" i="1"/>
  <c r="CQ1598" i="1"/>
  <c r="CP1598" i="1"/>
  <c r="CO1598" i="1"/>
  <c r="CN1598" i="1"/>
  <c r="CM1598" i="1"/>
  <c r="CL1598" i="1"/>
  <c r="CK1598" i="1"/>
  <c r="CJ1598" i="1"/>
  <c r="CI1598" i="1"/>
  <c r="CH1598" i="1"/>
  <c r="CG1598" i="1"/>
  <c r="CF1598" i="1"/>
  <c r="CE1598" i="1"/>
  <c r="CD1598" i="1"/>
  <c r="CC1598" i="1"/>
  <c r="CB1598" i="1"/>
  <c r="CA1598" i="1"/>
  <c r="BZ1598" i="1"/>
  <c r="BY1598" i="1"/>
  <c r="BX1598" i="1"/>
  <c r="BW1598" i="1"/>
  <c r="BV1598" i="1"/>
  <c r="BU1598" i="1"/>
  <c r="BT1598" i="1"/>
  <c r="BS1598" i="1"/>
  <c r="BR1598" i="1"/>
  <c r="BQ1598" i="1"/>
  <c r="BP1598" i="1"/>
  <c r="BO1598" i="1"/>
  <c r="BN1598" i="1"/>
  <c r="BM1598" i="1"/>
  <c r="BL1598" i="1"/>
  <c r="BK1598" i="1"/>
  <c r="BJ1598" i="1"/>
  <c r="BI1598" i="1"/>
  <c r="BH1598" i="1"/>
  <c r="BG1598" i="1"/>
  <c r="BF1598" i="1"/>
  <c r="BE1598" i="1"/>
  <c r="BD1598" i="1"/>
  <c r="BC1598" i="1"/>
  <c r="BB1598" i="1"/>
  <c r="BA1598" i="1"/>
  <c r="AZ1598" i="1"/>
  <c r="AY1598" i="1"/>
  <c r="AX1598" i="1"/>
  <c r="AW1598" i="1"/>
  <c r="AV1598" i="1"/>
  <c r="AU1598" i="1"/>
  <c r="AT1598" i="1"/>
  <c r="AS1598" i="1"/>
  <c r="AR1598" i="1"/>
  <c r="AQ1598" i="1"/>
  <c r="AP1598" i="1"/>
  <c r="AO1598" i="1"/>
  <c r="AN1598" i="1"/>
  <c r="AM1598" i="1"/>
  <c r="AL1598" i="1"/>
  <c r="AK1598" i="1"/>
  <c r="AJ1598" i="1"/>
  <c r="AI1598" i="1"/>
  <c r="AH1598" i="1"/>
  <c r="AG1598" i="1"/>
  <c r="AF1598" i="1"/>
  <c r="AE1598" i="1"/>
  <c r="AD1598" i="1"/>
  <c r="AC1598" i="1"/>
  <c r="AB1598" i="1"/>
  <c r="AA1598" i="1"/>
  <c r="Z1598" i="1"/>
  <c r="Y1598" i="1"/>
  <c r="X1598" i="1"/>
  <c r="W1598" i="1"/>
  <c r="V1598" i="1"/>
  <c r="U1598" i="1"/>
  <c r="T1598" i="1"/>
  <c r="S1598" i="1"/>
  <c r="Q1598" i="1"/>
  <c r="P1598" i="1"/>
  <c r="O1598" i="1"/>
  <c r="DD1597" i="1"/>
  <c r="DC1597" i="1"/>
  <c r="DB1597" i="1"/>
  <c r="DA1597" i="1"/>
  <c r="CZ1597" i="1"/>
  <c r="CY1597" i="1"/>
  <c r="CX1597" i="1"/>
  <c r="CW1597" i="1"/>
  <c r="CV1597" i="1"/>
  <c r="CU1597" i="1"/>
  <c r="CT1597" i="1"/>
  <c r="CS1597" i="1"/>
  <c r="CR1597" i="1"/>
  <c r="CQ1597" i="1"/>
  <c r="CP1597" i="1"/>
  <c r="CO1597" i="1"/>
  <c r="CN1597" i="1"/>
  <c r="CM1597" i="1"/>
  <c r="CL1597" i="1"/>
  <c r="CK1597" i="1"/>
  <c r="CJ1597" i="1"/>
  <c r="CI1597" i="1"/>
  <c r="CH1597" i="1"/>
  <c r="CG1597" i="1"/>
  <c r="CF1597" i="1"/>
  <c r="CE1597" i="1"/>
  <c r="CD1597" i="1"/>
  <c r="CC1597" i="1"/>
  <c r="CB1597" i="1"/>
  <c r="CA1597" i="1"/>
  <c r="BZ1597" i="1"/>
  <c r="BY1597" i="1"/>
  <c r="BX1597" i="1"/>
  <c r="BW1597" i="1"/>
  <c r="BV1597" i="1"/>
  <c r="BU1597" i="1"/>
  <c r="BT1597" i="1"/>
  <c r="BS1597" i="1"/>
  <c r="BR1597" i="1"/>
  <c r="BQ1597" i="1"/>
  <c r="BP1597" i="1"/>
  <c r="BO1597" i="1"/>
  <c r="BN1597" i="1"/>
  <c r="BM1597" i="1"/>
  <c r="BL1597" i="1"/>
  <c r="BK1597" i="1"/>
  <c r="BJ1597" i="1"/>
  <c r="BI1597" i="1"/>
  <c r="BH1597" i="1"/>
  <c r="BG1597" i="1"/>
  <c r="BF1597" i="1"/>
  <c r="BE1597" i="1"/>
  <c r="BD1597" i="1"/>
  <c r="BC1597" i="1"/>
  <c r="BB1597" i="1"/>
  <c r="BA1597" i="1"/>
  <c r="AZ1597" i="1"/>
  <c r="AY1597" i="1"/>
  <c r="AX1597" i="1"/>
  <c r="AW1597" i="1"/>
  <c r="AV1597" i="1"/>
  <c r="AU1597" i="1"/>
  <c r="AT1597" i="1"/>
  <c r="AS1597" i="1"/>
  <c r="AR1597" i="1"/>
  <c r="AQ1597" i="1"/>
  <c r="AP1597" i="1"/>
  <c r="AO1597" i="1"/>
  <c r="AN1597" i="1"/>
  <c r="AM1597" i="1"/>
  <c r="AL1597" i="1"/>
  <c r="AK1597" i="1"/>
  <c r="AJ1597" i="1"/>
  <c r="AI1597" i="1"/>
  <c r="AH1597" i="1"/>
  <c r="AG1597" i="1"/>
  <c r="AF1597" i="1"/>
  <c r="AE1597" i="1"/>
  <c r="AD1597" i="1"/>
  <c r="AC1597" i="1"/>
  <c r="AB1597" i="1"/>
  <c r="AA1597" i="1"/>
  <c r="Z1597" i="1"/>
  <c r="Y1597" i="1"/>
  <c r="X1597" i="1"/>
  <c r="W1597" i="1"/>
  <c r="V1597" i="1"/>
  <c r="U1597" i="1"/>
  <c r="T1597" i="1"/>
  <c r="S1597" i="1"/>
  <c r="Q1597" i="1"/>
  <c r="P1597" i="1"/>
  <c r="O1597" i="1"/>
  <c r="DD1596" i="1"/>
  <c r="DC1596" i="1"/>
  <c r="DB1596" i="1"/>
  <c r="DA1596" i="1"/>
  <c r="CZ1596" i="1"/>
  <c r="CY1596" i="1"/>
  <c r="CX1596" i="1"/>
  <c r="CW1596" i="1"/>
  <c r="CV1596" i="1"/>
  <c r="CU1596" i="1"/>
  <c r="CT1596" i="1"/>
  <c r="CS1596" i="1"/>
  <c r="CR1596" i="1"/>
  <c r="CQ1596" i="1"/>
  <c r="CP1596" i="1"/>
  <c r="CO1596" i="1"/>
  <c r="CN1596" i="1"/>
  <c r="CM1596" i="1"/>
  <c r="CL1596" i="1"/>
  <c r="CK1596" i="1"/>
  <c r="CJ1596" i="1"/>
  <c r="CI1596" i="1"/>
  <c r="CH1596" i="1"/>
  <c r="CG1596" i="1"/>
  <c r="CF1596" i="1"/>
  <c r="CE1596" i="1"/>
  <c r="CD1596" i="1"/>
  <c r="CC1596" i="1"/>
  <c r="CB1596" i="1"/>
  <c r="CA1596" i="1"/>
  <c r="BZ1596" i="1"/>
  <c r="BY1596" i="1"/>
  <c r="BX1596" i="1"/>
  <c r="BW1596" i="1"/>
  <c r="BV1596" i="1"/>
  <c r="BU1596" i="1"/>
  <c r="BT1596" i="1"/>
  <c r="BS1596" i="1"/>
  <c r="BR1596" i="1"/>
  <c r="BQ1596" i="1"/>
  <c r="BP1596" i="1"/>
  <c r="BO1596" i="1"/>
  <c r="BN1596" i="1"/>
  <c r="BM1596" i="1"/>
  <c r="BL1596" i="1"/>
  <c r="BK1596" i="1"/>
  <c r="BJ1596" i="1"/>
  <c r="BI1596" i="1"/>
  <c r="BH1596" i="1"/>
  <c r="BG1596" i="1"/>
  <c r="BF1596" i="1"/>
  <c r="BE1596" i="1"/>
  <c r="BD1596" i="1"/>
  <c r="BC1596" i="1"/>
  <c r="BB1596" i="1"/>
  <c r="BA1596" i="1"/>
  <c r="AZ1596" i="1"/>
  <c r="AY1596" i="1"/>
  <c r="AX1596" i="1"/>
  <c r="AW1596" i="1"/>
  <c r="AV1596" i="1"/>
  <c r="AU1596" i="1"/>
  <c r="AT1596" i="1"/>
  <c r="AS1596" i="1"/>
  <c r="AR1596" i="1"/>
  <c r="AQ1596" i="1"/>
  <c r="AP1596" i="1"/>
  <c r="AO1596" i="1"/>
  <c r="AN1596" i="1"/>
  <c r="AM1596" i="1"/>
  <c r="AL1596" i="1"/>
  <c r="AK1596" i="1"/>
  <c r="AJ1596" i="1"/>
  <c r="AI1596" i="1"/>
  <c r="AH1596" i="1"/>
  <c r="AG1596" i="1"/>
  <c r="AF1596" i="1"/>
  <c r="AE1596" i="1"/>
  <c r="AD1596" i="1"/>
  <c r="AC1596" i="1"/>
  <c r="AB1596" i="1"/>
  <c r="AA1596" i="1"/>
  <c r="Z1596" i="1"/>
  <c r="Y1596" i="1"/>
  <c r="X1596" i="1"/>
  <c r="W1596" i="1"/>
  <c r="V1596" i="1"/>
  <c r="U1596" i="1"/>
  <c r="T1596" i="1"/>
  <c r="S1596" i="1"/>
  <c r="Q1596" i="1"/>
  <c r="P1596" i="1"/>
  <c r="O1596" i="1"/>
  <c r="DD1449" i="1"/>
  <c r="DC1449" i="1"/>
  <c r="DB1449" i="1"/>
  <c r="DA1449" i="1"/>
  <c r="CZ1449" i="1"/>
  <c r="CY1449" i="1"/>
  <c r="CX1449" i="1"/>
  <c r="CW1449" i="1"/>
  <c r="CV1449" i="1"/>
  <c r="CU1449" i="1"/>
  <c r="CT1449" i="1"/>
  <c r="CS1449" i="1"/>
  <c r="CR1449" i="1"/>
  <c r="CQ1449" i="1"/>
  <c r="CP1449" i="1"/>
  <c r="CO1449" i="1"/>
  <c r="CN1449" i="1"/>
  <c r="CM1449" i="1"/>
  <c r="CL1449" i="1"/>
  <c r="CK1449" i="1"/>
  <c r="CJ1449" i="1"/>
  <c r="CI1449" i="1"/>
  <c r="CH1449" i="1"/>
  <c r="CG1449" i="1"/>
  <c r="CF1449" i="1"/>
  <c r="CE1449" i="1"/>
  <c r="CD1449" i="1"/>
  <c r="CC1449" i="1"/>
  <c r="CB1449" i="1"/>
  <c r="CA1449" i="1"/>
  <c r="BZ1449" i="1"/>
  <c r="BY1449" i="1"/>
  <c r="BX1449" i="1"/>
  <c r="BW1449" i="1"/>
  <c r="BV1449" i="1"/>
  <c r="BU1449" i="1"/>
  <c r="BT1449" i="1"/>
  <c r="BS1449" i="1"/>
  <c r="BR1449" i="1"/>
  <c r="BQ1449" i="1"/>
  <c r="BP1449" i="1"/>
  <c r="BO1449" i="1"/>
  <c r="BN1449" i="1"/>
  <c r="BM1449" i="1"/>
  <c r="BL1449" i="1"/>
  <c r="BK1449" i="1"/>
  <c r="BJ1449" i="1"/>
  <c r="BI1449" i="1"/>
  <c r="BH1449" i="1"/>
  <c r="BG1449" i="1"/>
  <c r="BF1449" i="1"/>
  <c r="BE1449" i="1"/>
  <c r="BD1449" i="1"/>
  <c r="BC1449" i="1"/>
  <c r="BB1449" i="1"/>
  <c r="BA1449" i="1"/>
  <c r="AZ1449" i="1"/>
  <c r="AY1449" i="1"/>
  <c r="AX1449" i="1"/>
  <c r="AW1449" i="1"/>
  <c r="AV1449" i="1"/>
  <c r="AU1449" i="1"/>
  <c r="AT1449" i="1"/>
  <c r="AS1449" i="1"/>
  <c r="AR1449" i="1"/>
  <c r="AQ1449" i="1"/>
  <c r="AP1449" i="1"/>
  <c r="AO1449" i="1"/>
  <c r="AN1449" i="1"/>
  <c r="AM1449" i="1"/>
  <c r="AL1449" i="1"/>
  <c r="AK1449" i="1"/>
  <c r="AJ1449" i="1"/>
  <c r="AI1449" i="1"/>
  <c r="AH1449" i="1"/>
  <c r="AG1449" i="1"/>
  <c r="AF1449" i="1"/>
  <c r="AE1449" i="1"/>
  <c r="AD1449" i="1"/>
  <c r="AC1449" i="1"/>
  <c r="AB1449" i="1"/>
  <c r="AA1449" i="1"/>
  <c r="Z1449" i="1"/>
  <c r="Y1449" i="1"/>
  <c r="X1449" i="1"/>
  <c r="W1449" i="1"/>
  <c r="V1449" i="1"/>
  <c r="U1449" i="1"/>
  <c r="T1449" i="1"/>
  <c r="S1449" i="1"/>
  <c r="Q1449" i="1"/>
  <c r="P1449" i="1"/>
  <c r="O1449" i="1"/>
  <c r="DD1577" i="1"/>
  <c r="DC1577" i="1"/>
  <c r="DB1577" i="1"/>
  <c r="DA1577" i="1"/>
  <c r="CZ1577" i="1"/>
  <c r="CY1577" i="1"/>
  <c r="CX1577" i="1"/>
  <c r="CW1577" i="1"/>
  <c r="CV1577" i="1"/>
  <c r="CU1577" i="1"/>
  <c r="CT1577" i="1"/>
  <c r="CS1577" i="1"/>
  <c r="CR1577" i="1"/>
  <c r="CQ1577" i="1"/>
  <c r="CP1577" i="1"/>
  <c r="CO1577" i="1"/>
  <c r="CN1577" i="1"/>
  <c r="CM1577" i="1"/>
  <c r="CL1577" i="1"/>
  <c r="CK1577" i="1"/>
  <c r="CJ1577" i="1"/>
  <c r="CI1577" i="1"/>
  <c r="CH1577" i="1"/>
  <c r="CG1577" i="1"/>
  <c r="CF1577" i="1"/>
  <c r="CE1577" i="1"/>
  <c r="CD1577" i="1"/>
  <c r="CC1577" i="1"/>
  <c r="CB1577" i="1"/>
  <c r="CA1577" i="1"/>
  <c r="BZ1577" i="1"/>
  <c r="BY1577" i="1"/>
  <c r="BX1577" i="1"/>
  <c r="BW1577" i="1"/>
  <c r="BV1577" i="1"/>
  <c r="BU1577" i="1"/>
  <c r="BT1577" i="1"/>
  <c r="BS1577" i="1"/>
  <c r="BR1577" i="1"/>
  <c r="BQ1577" i="1"/>
  <c r="BP1577" i="1"/>
  <c r="BO1577" i="1"/>
  <c r="BN1577" i="1"/>
  <c r="BM1577" i="1"/>
  <c r="BL1577" i="1"/>
  <c r="BK1577" i="1"/>
  <c r="BJ1577" i="1"/>
  <c r="BI1577" i="1"/>
  <c r="BH1577" i="1"/>
  <c r="BG1577" i="1"/>
  <c r="BF1577" i="1"/>
  <c r="BE1577" i="1"/>
  <c r="BD1577" i="1"/>
  <c r="BC1577" i="1"/>
  <c r="BB1577" i="1"/>
  <c r="BA1577" i="1"/>
  <c r="AZ1577" i="1"/>
  <c r="AY1577" i="1"/>
  <c r="AX1577" i="1"/>
  <c r="AW1577" i="1"/>
  <c r="AV1577" i="1"/>
  <c r="AU1577" i="1"/>
  <c r="AT1577" i="1"/>
  <c r="AS1577" i="1"/>
  <c r="AR1577" i="1"/>
  <c r="AQ1577" i="1"/>
  <c r="AP1577" i="1"/>
  <c r="AO1577" i="1"/>
  <c r="AN1577" i="1"/>
  <c r="AM1577" i="1"/>
  <c r="AL1577" i="1"/>
  <c r="AK1577" i="1"/>
  <c r="AJ1577" i="1"/>
  <c r="AI1577" i="1"/>
  <c r="AH1577" i="1"/>
  <c r="AG1577" i="1"/>
  <c r="AF1577" i="1"/>
  <c r="AE1577" i="1"/>
  <c r="AD1577" i="1"/>
  <c r="AC1577" i="1"/>
  <c r="AB1577" i="1"/>
  <c r="AA1577" i="1"/>
  <c r="Z1577" i="1"/>
  <c r="Y1577" i="1"/>
  <c r="X1577" i="1"/>
  <c r="W1577" i="1"/>
  <c r="V1577" i="1"/>
  <c r="U1577" i="1"/>
  <c r="T1577" i="1"/>
  <c r="S1577" i="1"/>
  <c r="Q1577" i="1"/>
  <c r="P1577" i="1"/>
  <c r="O1577" i="1"/>
  <c r="DD1576" i="1"/>
  <c r="DC1576" i="1"/>
  <c r="DB1576" i="1"/>
  <c r="DA1576" i="1"/>
  <c r="CZ1576" i="1"/>
  <c r="CY1576" i="1"/>
  <c r="CX1576" i="1"/>
  <c r="CW1576" i="1"/>
  <c r="CV1576" i="1"/>
  <c r="CU1576" i="1"/>
  <c r="CT1576" i="1"/>
  <c r="CS1576" i="1"/>
  <c r="CR1576" i="1"/>
  <c r="CQ1576" i="1"/>
  <c r="CP1576" i="1"/>
  <c r="CO1576" i="1"/>
  <c r="CN1576" i="1"/>
  <c r="CM1576" i="1"/>
  <c r="CL1576" i="1"/>
  <c r="CK1576" i="1"/>
  <c r="CJ1576" i="1"/>
  <c r="CI1576" i="1"/>
  <c r="CH1576" i="1"/>
  <c r="CG1576" i="1"/>
  <c r="CF1576" i="1"/>
  <c r="CE1576" i="1"/>
  <c r="CD1576" i="1"/>
  <c r="CC1576" i="1"/>
  <c r="CB1576" i="1"/>
  <c r="CA1576" i="1"/>
  <c r="BZ1576" i="1"/>
  <c r="BY1576" i="1"/>
  <c r="BX1576" i="1"/>
  <c r="BW1576" i="1"/>
  <c r="BV1576" i="1"/>
  <c r="BU1576" i="1"/>
  <c r="BT1576" i="1"/>
  <c r="BS1576" i="1"/>
  <c r="BR1576" i="1"/>
  <c r="BQ1576" i="1"/>
  <c r="BP1576" i="1"/>
  <c r="BO1576" i="1"/>
  <c r="BN1576" i="1"/>
  <c r="BM1576" i="1"/>
  <c r="BL1576" i="1"/>
  <c r="BK1576" i="1"/>
  <c r="BJ1576" i="1"/>
  <c r="BI1576" i="1"/>
  <c r="BH1576" i="1"/>
  <c r="BG1576" i="1"/>
  <c r="BF1576" i="1"/>
  <c r="BE1576" i="1"/>
  <c r="BD1576" i="1"/>
  <c r="BC1576" i="1"/>
  <c r="BB1576" i="1"/>
  <c r="BA1576" i="1"/>
  <c r="AZ1576" i="1"/>
  <c r="AY1576" i="1"/>
  <c r="AX1576" i="1"/>
  <c r="AW1576" i="1"/>
  <c r="AV1576" i="1"/>
  <c r="AU1576" i="1"/>
  <c r="AT1576" i="1"/>
  <c r="AS1576" i="1"/>
  <c r="AR1576" i="1"/>
  <c r="AQ1576" i="1"/>
  <c r="AP1576" i="1"/>
  <c r="AO1576" i="1"/>
  <c r="AN1576" i="1"/>
  <c r="AM1576" i="1"/>
  <c r="AL1576" i="1"/>
  <c r="AK1576" i="1"/>
  <c r="AJ1576" i="1"/>
  <c r="AI1576" i="1"/>
  <c r="AH1576" i="1"/>
  <c r="AG1576" i="1"/>
  <c r="AF1576" i="1"/>
  <c r="AE1576" i="1"/>
  <c r="AD1576" i="1"/>
  <c r="AC1576" i="1"/>
  <c r="AB1576" i="1"/>
  <c r="AA1576" i="1"/>
  <c r="Z1576" i="1"/>
  <c r="Y1576" i="1"/>
  <c r="X1576" i="1"/>
  <c r="W1576" i="1"/>
  <c r="V1576" i="1"/>
  <c r="U1576" i="1"/>
  <c r="T1576" i="1"/>
  <c r="S1576" i="1"/>
  <c r="Q1576" i="1"/>
  <c r="P1576" i="1"/>
  <c r="O1576" i="1"/>
  <c r="DD1595" i="1"/>
  <c r="DC1595" i="1"/>
  <c r="DB1595" i="1"/>
  <c r="DA1595" i="1"/>
  <c r="CZ1595" i="1"/>
  <c r="CY1595" i="1"/>
  <c r="CX1595" i="1"/>
  <c r="CW1595" i="1"/>
  <c r="CV1595" i="1"/>
  <c r="CU1595" i="1"/>
  <c r="CT1595" i="1"/>
  <c r="CS1595" i="1"/>
  <c r="CR1595" i="1"/>
  <c r="CQ1595" i="1"/>
  <c r="CP1595" i="1"/>
  <c r="CO1595" i="1"/>
  <c r="CN1595" i="1"/>
  <c r="CM1595" i="1"/>
  <c r="CL1595" i="1"/>
  <c r="CK1595" i="1"/>
  <c r="CJ1595" i="1"/>
  <c r="CI1595" i="1"/>
  <c r="CH1595" i="1"/>
  <c r="CG1595" i="1"/>
  <c r="CF1595" i="1"/>
  <c r="CE1595" i="1"/>
  <c r="CD1595" i="1"/>
  <c r="CC1595" i="1"/>
  <c r="CB1595" i="1"/>
  <c r="CA1595" i="1"/>
  <c r="BZ1595" i="1"/>
  <c r="BY1595" i="1"/>
  <c r="BX1595" i="1"/>
  <c r="BW1595" i="1"/>
  <c r="BV1595" i="1"/>
  <c r="BU1595" i="1"/>
  <c r="BT1595" i="1"/>
  <c r="BS1595" i="1"/>
  <c r="BR1595" i="1"/>
  <c r="BQ1595" i="1"/>
  <c r="BP1595" i="1"/>
  <c r="BO1595" i="1"/>
  <c r="BN1595" i="1"/>
  <c r="BM1595" i="1"/>
  <c r="BL1595" i="1"/>
  <c r="BK1595" i="1"/>
  <c r="BJ1595" i="1"/>
  <c r="BI1595" i="1"/>
  <c r="BH1595" i="1"/>
  <c r="BG1595" i="1"/>
  <c r="BF1595" i="1"/>
  <c r="BE1595" i="1"/>
  <c r="BD1595" i="1"/>
  <c r="BC1595" i="1"/>
  <c r="BB1595" i="1"/>
  <c r="BA1595" i="1"/>
  <c r="AZ1595" i="1"/>
  <c r="AY1595" i="1"/>
  <c r="AX1595" i="1"/>
  <c r="AW1595" i="1"/>
  <c r="AV1595" i="1"/>
  <c r="AU1595" i="1"/>
  <c r="AT1595" i="1"/>
  <c r="AS1595" i="1"/>
  <c r="AR1595" i="1"/>
  <c r="AQ1595" i="1"/>
  <c r="AP1595" i="1"/>
  <c r="AO1595" i="1"/>
  <c r="AN1595" i="1"/>
  <c r="AM1595" i="1"/>
  <c r="AL1595" i="1"/>
  <c r="AK1595" i="1"/>
  <c r="AJ1595" i="1"/>
  <c r="AI1595" i="1"/>
  <c r="AH1595" i="1"/>
  <c r="AG1595" i="1"/>
  <c r="AF1595" i="1"/>
  <c r="AE1595" i="1"/>
  <c r="AD1595" i="1"/>
  <c r="AC1595" i="1"/>
  <c r="AB1595" i="1"/>
  <c r="AA1595" i="1"/>
  <c r="Z1595" i="1"/>
  <c r="Y1595" i="1"/>
  <c r="X1595" i="1"/>
  <c r="W1595" i="1"/>
  <c r="V1595" i="1"/>
  <c r="U1595" i="1"/>
  <c r="T1595" i="1"/>
  <c r="S1595" i="1"/>
  <c r="Q1595" i="1"/>
  <c r="P1595" i="1"/>
  <c r="O1595" i="1"/>
  <c r="DD1612" i="1"/>
  <c r="DC1612" i="1"/>
  <c r="DB1612" i="1"/>
  <c r="DA1612" i="1"/>
  <c r="CZ1612" i="1"/>
  <c r="CY1612" i="1"/>
  <c r="CX1612" i="1"/>
  <c r="CW1612" i="1"/>
  <c r="CV1612" i="1"/>
  <c r="CU1612" i="1"/>
  <c r="CT1612" i="1"/>
  <c r="CS1612" i="1"/>
  <c r="CR1612" i="1"/>
  <c r="CQ1612" i="1"/>
  <c r="CP1612" i="1"/>
  <c r="CO1612" i="1"/>
  <c r="CN1612" i="1"/>
  <c r="CM1612" i="1"/>
  <c r="CL1612" i="1"/>
  <c r="CK1612" i="1"/>
  <c r="CJ1612" i="1"/>
  <c r="CI1612" i="1"/>
  <c r="CH1612" i="1"/>
  <c r="CG1612" i="1"/>
  <c r="CF1612" i="1"/>
  <c r="CE1612" i="1"/>
  <c r="CD1612" i="1"/>
  <c r="CC1612" i="1"/>
  <c r="CB1612" i="1"/>
  <c r="CA1612" i="1"/>
  <c r="BZ1612" i="1"/>
  <c r="BY1612" i="1"/>
  <c r="BX1612" i="1"/>
  <c r="BW1612" i="1"/>
  <c r="BV1612" i="1"/>
  <c r="BU1612" i="1"/>
  <c r="BT1612" i="1"/>
  <c r="BS1612" i="1"/>
  <c r="BR1612" i="1"/>
  <c r="BQ1612" i="1"/>
  <c r="BP1612" i="1"/>
  <c r="BO1612" i="1"/>
  <c r="BN1612" i="1"/>
  <c r="BM1612" i="1"/>
  <c r="BL1612" i="1"/>
  <c r="BK1612" i="1"/>
  <c r="BJ1612" i="1"/>
  <c r="BI1612" i="1"/>
  <c r="BH1612" i="1"/>
  <c r="BG1612" i="1"/>
  <c r="BF1612" i="1"/>
  <c r="BE1612" i="1"/>
  <c r="BD1612" i="1"/>
  <c r="BC1612" i="1"/>
  <c r="BB1612" i="1"/>
  <c r="BA1612" i="1"/>
  <c r="AZ1612" i="1"/>
  <c r="AY1612" i="1"/>
  <c r="AX1612" i="1"/>
  <c r="AW1612" i="1"/>
  <c r="AV1612" i="1"/>
  <c r="AU1612" i="1"/>
  <c r="AT1612" i="1"/>
  <c r="AS1612" i="1"/>
  <c r="AR1612" i="1"/>
  <c r="AQ1612" i="1"/>
  <c r="AP1612" i="1"/>
  <c r="AO1612" i="1"/>
  <c r="AN1612" i="1"/>
  <c r="AM1612" i="1"/>
  <c r="AL1612" i="1"/>
  <c r="AK1612" i="1"/>
  <c r="AJ1612" i="1"/>
  <c r="AI1612" i="1"/>
  <c r="AH1612" i="1"/>
  <c r="AG1612" i="1"/>
  <c r="AF1612" i="1"/>
  <c r="AE1612" i="1"/>
  <c r="AD1612" i="1"/>
  <c r="AC1612" i="1"/>
  <c r="AB1612" i="1"/>
  <c r="AA1612" i="1"/>
  <c r="Z1612" i="1"/>
  <c r="Y1612" i="1"/>
  <c r="X1612" i="1"/>
  <c r="W1612" i="1"/>
  <c r="V1612" i="1"/>
  <c r="U1612" i="1"/>
  <c r="T1612" i="1"/>
  <c r="S1612" i="1"/>
  <c r="Q1612" i="1"/>
  <c r="P1612" i="1"/>
  <c r="O1612" i="1"/>
  <c r="DD1611" i="1"/>
  <c r="DC1611" i="1"/>
  <c r="DB1611" i="1"/>
  <c r="DA1611" i="1"/>
  <c r="CZ1611" i="1"/>
  <c r="CY1611" i="1"/>
  <c r="CX1611" i="1"/>
  <c r="CW1611" i="1"/>
  <c r="CV1611" i="1"/>
  <c r="CU1611" i="1"/>
  <c r="CT1611" i="1"/>
  <c r="CS1611" i="1"/>
  <c r="CR1611" i="1"/>
  <c r="CQ1611" i="1"/>
  <c r="CP1611" i="1"/>
  <c r="CO1611" i="1"/>
  <c r="CN1611" i="1"/>
  <c r="CM1611" i="1"/>
  <c r="CL1611" i="1"/>
  <c r="CK1611" i="1"/>
  <c r="CJ1611" i="1"/>
  <c r="CI1611" i="1"/>
  <c r="CH1611" i="1"/>
  <c r="CG1611" i="1"/>
  <c r="CF1611" i="1"/>
  <c r="CE1611" i="1"/>
  <c r="CD1611" i="1"/>
  <c r="CC1611" i="1"/>
  <c r="CB1611" i="1"/>
  <c r="CA1611" i="1"/>
  <c r="BZ1611" i="1"/>
  <c r="BY1611" i="1"/>
  <c r="BX1611" i="1"/>
  <c r="BW1611" i="1"/>
  <c r="BV1611" i="1"/>
  <c r="BU1611" i="1"/>
  <c r="BT1611" i="1"/>
  <c r="BS1611" i="1"/>
  <c r="BR1611" i="1"/>
  <c r="BQ1611" i="1"/>
  <c r="BP1611" i="1"/>
  <c r="BO1611" i="1"/>
  <c r="BN1611" i="1"/>
  <c r="BM1611" i="1"/>
  <c r="BL1611" i="1"/>
  <c r="BK1611" i="1"/>
  <c r="BJ1611" i="1"/>
  <c r="BI1611" i="1"/>
  <c r="BH1611" i="1"/>
  <c r="BG1611" i="1"/>
  <c r="BF1611" i="1"/>
  <c r="BE1611" i="1"/>
  <c r="BD1611" i="1"/>
  <c r="BC1611" i="1"/>
  <c r="BB1611" i="1"/>
  <c r="BA1611" i="1"/>
  <c r="AZ1611" i="1"/>
  <c r="AY1611" i="1"/>
  <c r="AX1611" i="1"/>
  <c r="AW1611" i="1"/>
  <c r="AV1611" i="1"/>
  <c r="AU1611" i="1"/>
  <c r="AT1611" i="1"/>
  <c r="AS1611" i="1"/>
  <c r="AR1611" i="1"/>
  <c r="AQ1611" i="1"/>
  <c r="AP1611" i="1"/>
  <c r="AO1611" i="1"/>
  <c r="AN1611" i="1"/>
  <c r="AM1611" i="1"/>
  <c r="AL1611" i="1"/>
  <c r="AK1611" i="1"/>
  <c r="AJ1611" i="1"/>
  <c r="AI1611" i="1"/>
  <c r="AH1611" i="1"/>
  <c r="AG1611" i="1"/>
  <c r="AF1611" i="1"/>
  <c r="AE1611" i="1"/>
  <c r="AD1611" i="1"/>
  <c r="AC1611" i="1"/>
  <c r="AB1611" i="1"/>
  <c r="AA1611" i="1"/>
  <c r="Z1611" i="1"/>
  <c r="Y1611" i="1"/>
  <c r="X1611" i="1"/>
  <c r="W1611" i="1"/>
  <c r="V1611" i="1"/>
  <c r="U1611" i="1"/>
  <c r="T1611" i="1"/>
  <c r="S1611" i="1"/>
  <c r="Q1611" i="1"/>
  <c r="P1611" i="1"/>
  <c r="O1611" i="1"/>
  <c r="DD1610" i="1"/>
  <c r="DC1610" i="1"/>
  <c r="DB1610" i="1"/>
  <c r="DA1610" i="1"/>
  <c r="CZ1610" i="1"/>
  <c r="CY1610" i="1"/>
  <c r="CX1610" i="1"/>
  <c r="CW1610" i="1"/>
  <c r="CV1610" i="1"/>
  <c r="CU1610" i="1"/>
  <c r="CT1610" i="1"/>
  <c r="CS1610" i="1"/>
  <c r="CR1610" i="1"/>
  <c r="CQ1610" i="1"/>
  <c r="CP1610" i="1"/>
  <c r="CO1610" i="1"/>
  <c r="CN1610" i="1"/>
  <c r="CM1610" i="1"/>
  <c r="CL1610" i="1"/>
  <c r="CK1610" i="1"/>
  <c r="CJ1610" i="1"/>
  <c r="CI1610" i="1"/>
  <c r="CH1610" i="1"/>
  <c r="CG1610" i="1"/>
  <c r="CF1610" i="1"/>
  <c r="CE1610" i="1"/>
  <c r="CD1610" i="1"/>
  <c r="CC1610" i="1"/>
  <c r="CB1610" i="1"/>
  <c r="CA1610" i="1"/>
  <c r="BZ1610" i="1"/>
  <c r="BY1610" i="1"/>
  <c r="BX1610" i="1"/>
  <c r="BW1610" i="1"/>
  <c r="BV1610" i="1"/>
  <c r="BU1610" i="1"/>
  <c r="BT1610" i="1"/>
  <c r="BS1610" i="1"/>
  <c r="BR1610" i="1"/>
  <c r="BQ1610" i="1"/>
  <c r="BP1610" i="1"/>
  <c r="BO1610" i="1"/>
  <c r="BN1610" i="1"/>
  <c r="BM1610" i="1"/>
  <c r="BL1610" i="1"/>
  <c r="BK1610" i="1"/>
  <c r="BJ1610" i="1"/>
  <c r="BI1610" i="1"/>
  <c r="BH1610" i="1"/>
  <c r="BG1610" i="1"/>
  <c r="BF1610" i="1"/>
  <c r="BE1610" i="1"/>
  <c r="BD1610" i="1"/>
  <c r="BC1610" i="1"/>
  <c r="BB1610" i="1"/>
  <c r="BA1610" i="1"/>
  <c r="AZ1610" i="1"/>
  <c r="AY1610" i="1"/>
  <c r="AX1610" i="1"/>
  <c r="AW1610" i="1"/>
  <c r="AV1610" i="1"/>
  <c r="AU1610" i="1"/>
  <c r="AT1610" i="1"/>
  <c r="AS1610" i="1"/>
  <c r="AR1610" i="1"/>
  <c r="AQ1610" i="1"/>
  <c r="AP1610" i="1"/>
  <c r="AO1610" i="1"/>
  <c r="AN1610" i="1"/>
  <c r="AM1610" i="1"/>
  <c r="AL1610" i="1"/>
  <c r="AK1610" i="1"/>
  <c r="AJ1610" i="1"/>
  <c r="AI1610" i="1"/>
  <c r="AH1610" i="1"/>
  <c r="AG1610" i="1"/>
  <c r="AF1610" i="1"/>
  <c r="AE1610" i="1"/>
  <c r="AD1610" i="1"/>
  <c r="AC1610" i="1"/>
  <c r="AB1610" i="1"/>
  <c r="AA1610" i="1"/>
  <c r="Z1610" i="1"/>
  <c r="Y1610" i="1"/>
  <c r="X1610" i="1"/>
  <c r="W1610" i="1"/>
  <c r="V1610" i="1"/>
  <c r="U1610" i="1"/>
  <c r="T1610" i="1"/>
  <c r="S1610" i="1"/>
  <c r="Q1610" i="1"/>
  <c r="P1610" i="1"/>
  <c r="O1610" i="1"/>
  <c r="DD1609" i="1"/>
  <c r="DC1609" i="1"/>
  <c r="DB1609" i="1"/>
  <c r="DA1609" i="1"/>
  <c r="CZ1609" i="1"/>
  <c r="CY1609" i="1"/>
  <c r="CX1609" i="1"/>
  <c r="CW1609" i="1"/>
  <c r="CV1609" i="1"/>
  <c r="CU1609" i="1"/>
  <c r="CT1609" i="1"/>
  <c r="CS1609" i="1"/>
  <c r="CR1609" i="1"/>
  <c r="CQ1609" i="1"/>
  <c r="CP1609" i="1"/>
  <c r="CO1609" i="1"/>
  <c r="CN1609" i="1"/>
  <c r="CM1609" i="1"/>
  <c r="CL1609" i="1"/>
  <c r="CK1609" i="1"/>
  <c r="CJ1609" i="1"/>
  <c r="CI1609" i="1"/>
  <c r="CH1609" i="1"/>
  <c r="CG1609" i="1"/>
  <c r="CF1609" i="1"/>
  <c r="CE1609" i="1"/>
  <c r="CD1609" i="1"/>
  <c r="CC1609" i="1"/>
  <c r="CB1609" i="1"/>
  <c r="CA1609" i="1"/>
  <c r="BZ1609" i="1"/>
  <c r="BY1609" i="1"/>
  <c r="BX1609" i="1"/>
  <c r="BW1609" i="1"/>
  <c r="BV1609" i="1"/>
  <c r="BU1609" i="1"/>
  <c r="BT1609" i="1"/>
  <c r="BS1609" i="1"/>
  <c r="BR1609" i="1"/>
  <c r="BQ1609" i="1"/>
  <c r="BP1609" i="1"/>
  <c r="BO1609" i="1"/>
  <c r="BN1609" i="1"/>
  <c r="BM1609" i="1"/>
  <c r="BL1609" i="1"/>
  <c r="BK1609" i="1"/>
  <c r="BJ1609" i="1"/>
  <c r="BI1609" i="1"/>
  <c r="BH1609" i="1"/>
  <c r="BG1609" i="1"/>
  <c r="BF1609" i="1"/>
  <c r="BE1609" i="1"/>
  <c r="BD1609" i="1"/>
  <c r="BC1609" i="1"/>
  <c r="BB1609" i="1"/>
  <c r="BA1609" i="1"/>
  <c r="AZ1609" i="1"/>
  <c r="AY1609" i="1"/>
  <c r="AX1609" i="1"/>
  <c r="AW1609" i="1"/>
  <c r="AV1609" i="1"/>
  <c r="AU1609" i="1"/>
  <c r="AT1609" i="1"/>
  <c r="AS1609" i="1"/>
  <c r="AR1609" i="1"/>
  <c r="AQ1609" i="1"/>
  <c r="AP1609" i="1"/>
  <c r="AO1609" i="1"/>
  <c r="AN1609" i="1"/>
  <c r="AM1609" i="1"/>
  <c r="AL1609" i="1"/>
  <c r="AK1609" i="1"/>
  <c r="AJ1609" i="1"/>
  <c r="AI1609" i="1"/>
  <c r="AH1609" i="1"/>
  <c r="AG1609" i="1"/>
  <c r="AF1609" i="1"/>
  <c r="AE1609" i="1"/>
  <c r="AD1609" i="1"/>
  <c r="AC1609" i="1"/>
  <c r="AB1609" i="1"/>
  <c r="AA1609" i="1"/>
  <c r="Z1609" i="1"/>
  <c r="Y1609" i="1"/>
  <c r="X1609" i="1"/>
  <c r="W1609" i="1"/>
  <c r="V1609" i="1"/>
  <c r="U1609" i="1"/>
  <c r="T1609" i="1"/>
  <c r="S1609" i="1"/>
  <c r="Q1609" i="1"/>
  <c r="P1609" i="1"/>
  <c r="O1609" i="1"/>
  <c r="DD1608" i="1"/>
  <c r="DC1608" i="1"/>
  <c r="DB1608" i="1"/>
  <c r="DA1608" i="1"/>
  <c r="CZ1608" i="1"/>
  <c r="CY1608" i="1"/>
  <c r="CX1608" i="1"/>
  <c r="CW1608" i="1"/>
  <c r="CV1608" i="1"/>
  <c r="CU1608" i="1"/>
  <c r="CT1608" i="1"/>
  <c r="CS1608" i="1"/>
  <c r="CR1608" i="1"/>
  <c r="CQ1608" i="1"/>
  <c r="CP1608" i="1"/>
  <c r="CO1608" i="1"/>
  <c r="CN1608" i="1"/>
  <c r="CM1608" i="1"/>
  <c r="CL1608" i="1"/>
  <c r="CK1608" i="1"/>
  <c r="CJ1608" i="1"/>
  <c r="CI1608" i="1"/>
  <c r="CH1608" i="1"/>
  <c r="CG1608" i="1"/>
  <c r="CF1608" i="1"/>
  <c r="CE1608" i="1"/>
  <c r="CD1608" i="1"/>
  <c r="CC1608" i="1"/>
  <c r="CB1608" i="1"/>
  <c r="CA1608" i="1"/>
  <c r="BZ1608" i="1"/>
  <c r="BY1608" i="1"/>
  <c r="BX1608" i="1"/>
  <c r="BW1608" i="1"/>
  <c r="BV1608" i="1"/>
  <c r="BU1608" i="1"/>
  <c r="BT1608" i="1"/>
  <c r="BS1608" i="1"/>
  <c r="BR1608" i="1"/>
  <c r="BQ1608" i="1"/>
  <c r="BP1608" i="1"/>
  <c r="BO1608" i="1"/>
  <c r="BN1608" i="1"/>
  <c r="BM1608" i="1"/>
  <c r="BL1608" i="1"/>
  <c r="BK1608" i="1"/>
  <c r="BJ1608" i="1"/>
  <c r="BI1608" i="1"/>
  <c r="BH1608" i="1"/>
  <c r="BG1608" i="1"/>
  <c r="BF1608" i="1"/>
  <c r="BE1608" i="1"/>
  <c r="BD1608" i="1"/>
  <c r="BC1608" i="1"/>
  <c r="BB1608" i="1"/>
  <c r="BA1608" i="1"/>
  <c r="AZ1608" i="1"/>
  <c r="AY1608" i="1"/>
  <c r="AX1608" i="1"/>
  <c r="AW1608" i="1"/>
  <c r="AV1608" i="1"/>
  <c r="AU1608" i="1"/>
  <c r="AT1608" i="1"/>
  <c r="AS1608" i="1"/>
  <c r="AR1608" i="1"/>
  <c r="AQ1608" i="1"/>
  <c r="AP1608" i="1"/>
  <c r="AO1608" i="1"/>
  <c r="AN1608" i="1"/>
  <c r="AM1608" i="1"/>
  <c r="AL1608" i="1"/>
  <c r="AK1608" i="1"/>
  <c r="AJ1608" i="1"/>
  <c r="AI1608" i="1"/>
  <c r="AH1608" i="1"/>
  <c r="AG1608" i="1"/>
  <c r="AF1608" i="1"/>
  <c r="AE1608" i="1"/>
  <c r="AD1608" i="1"/>
  <c r="AC1608" i="1"/>
  <c r="AB1608" i="1"/>
  <c r="AA1608" i="1"/>
  <c r="Z1608" i="1"/>
  <c r="Y1608" i="1"/>
  <c r="X1608" i="1"/>
  <c r="W1608" i="1"/>
  <c r="V1608" i="1"/>
  <c r="U1608" i="1"/>
  <c r="T1608" i="1"/>
  <c r="S1608" i="1"/>
  <c r="Q1608" i="1"/>
  <c r="P1608" i="1"/>
  <c r="O1608" i="1"/>
  <c r="DD1594" i="1"/>
  <c r="DC1594" i="1"/>
  <c r="DB1594" i="1"/>
  <c r="DA1594" i="1"/>
  <c r="CZ1594" i="1"/>
  <c r="CY1594" i="1"/>
  <c r="CX1594" i="1"/>
  <c r="CW1594" i="1"/>
  <c r="CV1594" i="1"/>
  <c r="CU1594" i="1"/>
  <c r="CT1594" i="1"/>
  <c r="CS1594" i="1"/>
  <c r="CR1594" i="1"/>
  <c r="CQ1594" i="1"/>
  <c r="CP1594" i="1"/>
  <c r="CO1594" i="1"/>
  <c r="CN1594" i="1"/>
  <c r="CM1594" i="1"/>
  <c r="CL1594" i="1"/>
  <c r="CK1594" i="1"/>
  <c r="CJ1594" i="1"/>
  <c r="CI1594" i="1"/>
  <c r="CH1594" i="1"/>
  <c r="CG1594" i="1"/>
  <c r="CF1594" i="1"/>
  <c r="CE1594" i="1"/>
  <c r="CD1594" i="1"/>
  <c r="CC1594" i="1"/>
  <c r="CB1594" i="1"/>
  <c r="CA1594" i="1"/>
  <c r="BZ1594" i="1"/>
  <c r="BY1594" i="1"/>
  <c r="BX1594" i="1"/>
  <c r="BW1594" i="1"/>
  <c r="BV1594" i="1"/>
  <c r="BU1594" i="1"/>
  <c r="BT1594" i="1"/>
  <c r="BS1594" i="1"/>
  <c r="BR1594" i="1"/>
  <c r="BQ1594" i="1"/>
  <c r="BP1594" i="1"/>
  <c r="BO1594" i="1"/>
  <c r="BN1594" i="1"/>
  <c r="BM1594" i="1"/>
  <c r="BL1594" i="1"/>
  <c r="BK1594" i="1"/>
  <c r="BJ1594" i="1"/>
  <c r="BI1594" i="1"/>
  <c r="BH1594" i="1"/>
  <c r="BG1594" i="1"/>
  <c r="BF1594" i="1"/>
  <c r="BE1594" i="1"/>
  <c r="BD1594" i="1"/>
  <c r="BC1594" i="1"/>
  <c r="BB1594" i="1"/>
  <c r="BA1594" i="1"/>
  <c r="AZ1594" i="1"/>
  <c r="AY1594" i="1"/>
  <c r="AX1594" i="1"/>
  <c r="AW1594" i="1"/>
  <c r="AV1594" i="1"/>
  <c r="AU1594" i="1"/>
  <c r="AT1594" i="1"/>
  <c r="AS1594" i="1"/>
  <c r="AR1594" i="1"/>
  <c r="AQ1594" i="1"/>
  <c r="AP1594" i="1"/>
  <c r="AO1594" i="1"/>
  <c r="AN1594" i="1"/>
  <c r="AM1594" i="1"/>
  <c r="AL1594" i="1"/>
  <c r="AK1594" i="1"/>
  <c r="AJ1594" i="1"/>
  <c r="AI1594" i="1"/>
  <c r="AH1594" i="1"/>
  <c r="AG1594" i="1"/>
  <c r="AF1594" i="1"/>
  <c r="AE1594" i="1"/>
  <c r="AD1594" i="1"/>
  <c r="AC1594" i="1"/>
  <c r="AB1594" i="1"/>
  <c r="AA1594" i="1"/>
  <c r="Z1594" i="1"/>
  <c r="Y1594" i="1"/>
  <c r="X1594" i="1"/>
  <c r="W1594" i="1"/>
  <c r="V1594" i="1"/>
  <c r="U1594" i="1"/>
  <c r="T1594" i="1"/>
  <c r="S1594" i="1"/>
  <c r="Q1594" i="1"/>
  <c r="P1594" i="1"/>
  <c r="O1594" i="1"/>
  <c r="DD1575" i="1"/>
  <c r="DC1575" i="1"/>
  <c r="DB1575" i="1"/>
  <c r="DA1575" i="1"/>
  <c r="CZ1575" i="1"/>
  <c r="CY1575" i="1"/>
  <c r="CX1575" i="1"/>
  <c r="CW1575" i="1"/>
  <c r="CV1575" i="1"/>
  <c r="CU1575" i="1"/>
  <c r="CT1575" i="1"/>
  <c r="CS1575" i="1"/>
  <c r="CR1575" i="1"/>
  <c r="CQ1575" i="1"/>
  <c r="CP1575" i="1"/>
  <c r="CO1575" i="1"/>
  <c r="CN1575" i="1"/>
  <c r="CM1575" i="1"/>
  <c r="CL1575" i="1"/>
  <c r="CK1575" i="1"/>
  <c r="CJ1575" i="1"/>
  <c r="CI1575" i="1"/>
  <c r="CH1575" i="1"/>
  <c r="CG1575" i="1"/>
  <c r="CF1575" i="1"/>
  <c r="CE1575" i="1"/>
  <c r="CD1575" i="1"/>
  <c r="CC1575" i="1"/>
  <c r="CB1575" i="1"/>
  <c r="CA1575" i="1"/>
  <c r="BZ1575" i="1"/>
  <c r="BY1575" i="1"/>
  <c r="BX1575" i="1"/>
  <c r="BW1575" i="1"/>
  <c r="BV1575" i="1"/>
  <c r="BU1575" i="1"/>
  <c r="BT1575" i="1"/>
  <c r="BS1575" i="1"/>
  <c r="BR1575" i="1"/>
  <c r="BQ1575" i="1"/>
  <c r="BP1575" i="1"/>
  <c r="BO1575" i="1"/>
  <c r="BN1575" i="1"/>
  <c r="BM1575" i="1"/>
  <c r="BL1575" i="1"/>
  <c r="BK1575" i="1"/>
  <c r="BJ1575" i="1"/>
  <c r="BI1575" i="1"/>
  <c r="BH1575" i="1"/>
  <c r="BG1575" i="1"/>
  <c r="BF1575" i="1"/>
  <c r="BE1575" i="1"/>
  <c r="BD1575" i="1"/>
  <c r="BC1575" i="1"/>
  <c r="BB1575" i="1"/>
  <c r="BA1575" i="1"/>
  <c r="AZ1575" i="1"/>
  <c r="AY1575" i="1"/>
  <c r="AX1575" i="1"/>
  <c r="AW1575" i="1"/>
  <c r="AV1575" i="1"/>
  <c r="AU1575" i="1"/>
  <c r="AT1575" i="1"/>
  <c r="AS1575" i="1"/>
  <c r="AR1575" i="1"/>
  <c r="AQ1575" i="1"/>
  <c r="AP1575" i="1"/>
  <c r="AO1575" i="1"/>
  <c r="AN1575" i="1"/>
  <c r="AM1575" i="1"/>
  <c r="AL1575" i="1"/>
  <c r="AK1575" i="1"/>
  <c r="AJ1575" i="1"/>
  <c r="AI1575" i="1"/>
  <c r="AH1575" i="1"/>
  <c r="AG1575" i="1"/>
  <c r="AF1575" i="1"/>
  <c r="AE1575" i="1"/>
  <c r="AD1575" i="1"/>
  <c r="AC1575" i="1"/>
  <c r="AB1575" i="1"/>
  <c r="AA1575" i="1"/>
  <c r="Z1575" i="1"/>
  <c r="Y1575" i="1"/>
  <c r="X1575" i="1"/>
  <c r="W1575" i="1"/>
  <c r="V1575" i="1"/>
  <c r="U1575" i="1"/>
  <c r="T1575" i="1"/>
  <c r="S1575" i="1"/>
  <c r="Q1575" i="1"/>
  <c r="P1575" i="1"/>
  <c r="O1575" i="1"/>
  <c r="DD1498" i="1"/>
  <c r="DC1498" i="1"/>
  <c r="DB1498" i="1"/>
  <c r="DA1498" i="1"/>
  <c r="CZ1498" i="1"/>
  <c r="CY1498" i="1"/>
  <c r="CX1498" i="1"/>
  <c r="CW1498" i="1"/>
  <c r="CV1498" i="1"/>
  <c r="CU1498" i="1"/>
  <c r="CT1498" i="1"/>
  <c r="CS1498" i="1"/>
  <c r="CR1498" i="1"/>
  <c r="CQ1498" i="1"/>
  <c r="CP1498" i="1"/>
  <c r="CO1498" i="1"/>
  <c r="CN1498" i="1"/>
  <c r="CM1498" i="1"/>
  <c r="CL1498" i="1"/>
  <c r="CK1498" i="1"/>
  <c r="CJ1498" i="1"/>
  <c r="CI1498" i="1"/>
  <c r="CH1498" i="1"/>
  <c r="CG1498" i="1"/>
  <c r="CF1498" i="1"/>
  <c r="CE1498" i="1"/>
  <c r="CD1498" i="1"/>
  <c r="CC1498" i="1"/>
  <c r="CB1498" i="1"/>
  <c r="CA1498" i="1"/>
  <c r="BZ1498" i="1"/>
  <c r="BY1498" i="1"/>
  <c r="BX1498" i="1"/>
  <c r="BW1498" i="1"/>
  <c r="BV1498" i="1"/>
  <c r="BU1498" i="1"/>
  <c r="BT1498" i="1"/>
  <c r="BS1498" i="1"/>
  <c r="BR1498" i="1"/>
  <c r="BQ1498" i="1"/>
  <c r="BP1498" i="1"/>
  <c r="BO1498" i="1"/>
  <c r="BN1498" i="1"/>
  <c r="BM1498" i="1"/>
  <c r="BL1498" i="1"/>
  <c r="BK1498" i="1"/>
  <c r="BJ1498" i="1"/>
  <c r="BI1498" i="1"/>
  <c r="BH1498" i="1"/>
  <c r="BG1498" i="1"/>
  <c r="BF1498" i="1"/>
  <c r="BE1498" i="1"/>
  <c r="BD1498" i="1"/>
  <c r="BC1498" i="1"/>
  <c r="BB1498" i="1"/>
  <c r="BA1498" i="1"/>
  <c r="AZ1498" i="1"/>
  <c r="AY1498" i="1"/>
  <c r="AX1498" i="1"/>
  <c r="AW1498" i="1"/>
  <c r="AV1498" i="1"/>
  <c r="AU1498" i="1"/>
  <c r="AT1498" i="1"/>
  <c r="AS1498" i="1"/>
  <c r="AR1498" i="1"/>
  <c r="AQ1498" i="1"/>
  <c r="AP1498" i="1"/>
  <c r="AO1498" i="1"/>
  <c r="AN1498" i="1"/>
  <c r="AM1498" i="1"/>
  <c r="AL1498" i="1"/>
  <c r="AK1498" i="1"/>
  <c r="AJ1498" i="1"/>
  <c r="AI1498" i="1"/>
  <c r="AH1498" i="1"/>
  <c r="AG1498" i="1"/>
  <c r="AF1498" i="1"/>
  <c r="AE1498" i="1"/>
  <c r="AD1498" i="1"/>
  <c r="AC1498" i="1"/>
  <c r="AB1498" i="1"/>
  <c r="AA1498" i="1"/>
  <c r="Z1498" i="1"/>
  <c r="Y1498" i="1"/>
  <c r="X1498" i="1"/>
  <c r="W1498" i="1"/>
  <c r="V1498" i="1"/>
  <c r="U1498" i="1"/>
  <c r="T1498" i="1"/>
  <c r="S1498" i="1"/>
  <c r="Q1498" i="1"/>
  <c r="P1498" i="1"/>
  <c r="O1498" i="1"/>
  <c r="DD1505" i="1"/>
  <c r="DC1505" i="1"/>
  <c r="DB1505" i="1"/>
  <c r="DA1505" i="1"/>
  <c r="CZ1505" i="1"/>
  <c r="CY1505" i="1"/>
  <c r="CX1505" i="1"/>
  <c r="CW1505" i="1"/>
  <c r="CV1505" i="1"/>
  <c r="CU1505" i="1"/>
  <c r="CT1505" i="1"/>
  <c r="CS1505" i="1"/>
  <c r="CR1505" i="1"/>
  <c r="CQ1505" i="1"/>
  <c r="CP1505" i="1"/>
  <c r="CO1505" i="1"/>
  <c r="CN1505" i="1"/>
  <c r="CM1505" i="1"/>
  <c r="CL1505" i="1"/>
  <c r="CK1505" i="1"/>
  <c r="CJ1505" i="1"/>
  <c r="CI1505" i="1"/>
  <c r="CH1505" i="1"/>
  <c r="CG1505" i="1"/>
  <c r="CF1505" i="1"/>
  <c r="CE1505" i="1"/>
  <c r="CD1505" i="1"/>
  <c r="CC1505" i="1"/>
  <c r="CB1505" i="1"/>
  <c r="CA1505" i="1"/>
  <c r="BZ1505" i="1"/>
  <c r="BY1505" i="1"/>
  <c r="BX1505" i="1"/>
  <c r="BW1505" i="1"/>
  <c r="BV1505" i="1"/>
  <c r="BU1505" i="1"/>
  <c r="BT1505" i="1"/>
  <c r="BS1505" i="1"/>
  <c r="BR1505" i="1"/>
  <c r="BQ1505" i="1"/>
  <c r="BP1505" i="1"/>
  <c r="BO1505" i="1"/>
  <c r="BN1505" i="1"/>
  <c r="BM1505" i="1"/>
  <c r="BL1505" i="1"/>
  <c r="BK1505" i="1"/>
  <c r="BJ1505" i="1"/>
  <c r="BI1505" i="1"/>
  <c r="BH1505" i="1"/>
  <c r="BG1505" i="1"/>
  <c r="BF1505" i="1"/>
  <c r="BE1505" i="1"/>
  <c r="BD1505" i="1"/>
  <c r="BC1505" i="1"/>
  <c r="BB1505" i="1"/>
  <c r="BA1505" i="1"/>
  <c r="AZ1505" i="1"/>
  <c r="AY1505" i="1"/>
  <c r="AX1505" i="1"/>
  <c r="AW1505" i="1"/>
  <c r="AV1505" i="1"/>
  <c r="AU1505" i="1"/>
  <c r="AT1505" i="1"/>
  <c r="AS1505" i="1"/>
  <c r="AR1505" i="1"/>
  <c r="AQ1505" i="1"/>
  <c r="AP1505" i="1"/>
  <c r="AO1505" i="1"/>
  <c r="AN1505" i="1"/>
  <c r="AM1505" i="1"/>
  <c r="AL1505" i="1"/>
  <c r="AK1505" i="1"/>
  <c r="AJ1505" i="1"/>
  <c r="AI1505" i="1"/>
  <c r="AH1505" i="1"/>
  <c r="AG1505" i="1"/>
  <c r="AF1505" i="1"/>
  <c r="AE1505" i="1"/>
  <c r="AD1505" i="1"/>
  <c r="AC1505" i="1"/>
  <c r="AB1505" i="1"/>
  <c r="AA1505" i="1"/>
  <c r="Z1505" i="1"/>
  <c r="Y1505" i="1"/>
  <c r="X1505" i="1"/>
  <c r="W1505" i="1"/>
  <c r="V1505" i="1"/>
  <c r="U1505" i="1"/>
  <c r="T1505" i="1"/>
  <c r="S1505" i="1"/>
  <c r="Q1505" i="1"/>
  <c r="P1505" i="1"/>
  <c r="O1505" i="1"/>
  <c r="DD1504" i="1"/>
  <c r="DC1504" i="1"/>
  <c r="DB1504" i="1"/>
  <c r="DA1504" i="1"/>
  <c r="CZ1504" i="1"/>
  <c r="CY1504" i="1"/>
  <c r="CX1504" i="1"/>
  <c r="CW1504" i="1"/>
  <c r="CV1504" i="1"/>
  <c r="CU1504" i="1"/>
  <c r="CT1504" i="1"/>
  <c r="CS1504" i="1"/>
  <c r="CR1504" i="1"/>
  <c r="CQ1504" i="1"/>
  <c r="CP1504" i="1"/>
  <c r="CO1504" i="1"/>
  <c r="CN1504" i="1"/>
  <c r="CM1504" i="1"/>
  <c r="CL1504" i="1"/>
  <c r="CK1504" i="1"/>
  <c r="CJ1504" i="1"/>
  <c r="CI1504" i="1"/>
  <c r="CH1504" i="1"/>
  <c r="CG1504" i="1"/>
  <c r="CF1504" i="1"/>
  <c r="CE1504" i="1"/>
  <c r="CD1504" i="1"/>
  <c r="CC1504" i="1"/>
  <c r="CB1504" i="1"/>
  <c r="CA1504" i="1"/>
  <c r="BZ1504" i="1"/>
  <c r="BY1504" i="1"/>
  <c r="BX1504" i="1"/>
  <c r="BW1504" i="1"/>
  <c r="BV1504" i="1"/>
  <c r="BU1504" i="1"/>
  <c r="BT1504" i="1"/>
  <c r="BS1504" i="1"/>
  <c r="BR1504" i="1"/>
  <c r="BQ1504" i="1"/>
  <c r="BP1504" i="1"/>
  <c r="BO1504" i="1"/>
  <c r="BN1504" i="1"/>
  <c r="BM1504" i="1"/>
  <c r="BL1504" i="1"/>
  <c r="BK1504" i="1"/>
  <c r="BJ1504" i="1"/>
  <c r="BI1504" i="1"/>
  <c r="BH1504" i="1"/>
  <c r="BG1504" i="1"/>
  <c r="BF1504" i="1"/>
  <c r="BE1504" i="1"/>
  <c r="BD1504" i="1"/>
  <c r="BC1504" i="1"/>
  <c r="BB1504" i="1"/>
  <c r="BA1504" i="1"/>
  <c r="AZ1504" i="1"/>
  <c r="AY1504" i="1"/>
  <c r="AX1504" i="1"/>
  <c r="AW1504" i="1"/>
  <c r="AV1504" i="1"/>
  <c r="AU1504" i="1"/>
  <c r="AT1504" i="1"/>
  <c r="AS1504" i="1"/>
  <c r="AR1504" i="1"/>
  <c r="AQ1504" i="1"/>
  <c r="AP1504" i="1"/>
  <c r="AO1504" i="1"/>
  <c r="AN1504" i="1"/>
  <c r="AM1504" i="1"/>
  <c r="AL1504" i="1"/>
  <c r="AK1504" i="1"/>
  <c r="AJ1504" i="1"/>
  <c r="AI1504" i="1"/>
  <c r="AH1504" i="1"/>
  <c r="AG1504" i="1"/>
  <c r="AF1504" i="1"/>
  <c r="AE1504" i="1"/>
  <c r="AD1504" i="1"/>
  <c r="AC1504" i="1"/>
  <c r="AB1504" i="1"/>
  <c r="AA1504" i="1"/>
  <c r="Z1504" i="1"/>
  <c r="Y1504" i="1"/>
  <c r="X1504" i="1"/>
  <c r="W1504" i="1"/>
  <c r="V1504" i="1"/>
  <c r="U1504" i="1"/>
  <c r="T1504" i="1"/>
  <c r="S1504" i="1"/>
  <c r="Q1504" i="1"/>
  <c r="P1504" i="1"/>
  <c r="O1504" i="1"/>
  <c r="DD1503" i="1"/>
  <c r="DC1503" i="1"/>
  <c r="DB1503" i="1"/>
  <c r="DA1503" i="1"/>
  <c r="CZ1503" i="1"/>
  <c r="CY1503" i="1"/>
  <c r="CX1503" i="1"/>
  <c r="CW1503" i="1"/>
  <c r="CV1503" i="1"/>
  <c r="CU1503" i="1"/>
  <c r="CT1503" i="1"/>
  <c r="CS1503" i="1"/>
  <c r="CR1503" i="1"/>
  <c r="CQ1503" i="1"/>
  <c r="CP1503" i="1"/>
  <c r="CO1503" i="1"/>
  <c r="CN1503" i="1"/>
  <c r="CM1503" i="1"/>
  <c r="CL1503" i="1"/>
  <c r="CK1503" i="1"/>
  <c r="CJ1503" i="1"/>
  <c r="CI1503" i="1"/>
  <c r="CH1503" i="1"/>
  <c r="CG1503" i="1"/>
  <c r="CF1503" i="1"/>
  <c r="CE1503" i="1"/>
  <c r="CD1503" i="1"/>
  <c r="CC1503" i="1"/>
  <c r="CB1503" i="1"/>
  <c r="CA1503" i="1"/>
  <c r="BZ1503" i="1"/>
  <c r="BY1503" i="1"/>
  <c r="BX1503" i="1"/>
  <c r="BW1503" i="1"/>
  <c r="BV1503" i="1"/>
  <c r="BU1503" i="1"/>
  <c r="BT1503" i="1"/>
  <c r="BS1503" i="1"/>
  <c r="BR1503" i="1"/>
  <c r="BQ1503" i="1"/>
  <c r="BP1503" i="1"/>
  <c r="BO1503" i="1"/>
  <c r="BN1503" i="1"/>
  <c r="BM1503" i="1"/>
  <c r="BL1503" i="1"/>
  <c r="BK1503" i="1"/>
  <c r="BJ1503" i="1"/>
  <c r="BI1503" i="1"/>
  <c r="BH1503" i="1"/>
  <c r="BG1503" i="1"/>
  <c r="BF1503" i="1"/>
  <c r="BE1503" i="1"/>
  <c r="BD1503" i="1"/>
  <c r="BC1503" i="1"/>
  <c r="BB1503" i="1"/>
  <c r="BA1503" i="1"/>
  <c r="AZ1503" i="1"/>
  <c r="AY1503" i="1"/>
  <c r="AX1503" i="1"/>
  <c r="AW1503" i="1"/>
  <c r="AV1503" i="1"/>
  <c r="AU1503" i="1"/>
  <c r="AT1503" i="1"/>
  <c r="AS1503" i="1"/>
  <c r="AR1503" i="1"/>
  <c r="AQ1503" i="1"/>
  <c r="AP1503" i="1"/>
  <c r="AO1503" i="1"/>
  <c r="AN1503" i="1"/>
  <c r="AM1503" i="1"/>
  <c r="AL1503" i="1"/>
  <c r="AK1503" i="1"/>
  <c r="AJ1503" i="1"/>
  <c r="AI1503" i="1"/>
  <c r="AH1503" i="1"/>
  <c r="AG1503" i="1"/>
  <c r="AF1503" i="1"/>
  <c r="AE1503" i="1"/>
  <c r="AD1503" i="1"/>
  <c r="AC1503" i="1"/>
  <c r="AB1503" i="1"/>
  <c r="AA1503" i="1"/>
  <c r="Z1503" i="1"/>
  <c r="Y1503" i="1"/>
  <c r="X1503" i="1"/>
  <c r="W1503" i="1"/>
  <c r="V1503" i="1"/>
  <c r="U1503" i="1"/>
  <c r="T1503" i="1"/>
  <c r="S1503" i="1"/>
  <c r="Q1503" i="1"/>
  <c r="P1503" i="1"/>
  <c r="O1503" i="1"/>
  <c r="DD1502" i="1"/>
  <c r="DC1502" i="1"/>
  <c r="DB1502" i="1"/>
  <c r="DA1502" i="1"/>
  <c r="CZ1502" i="1"/>
  <c r="CY1502" i="1"/>
  <c r="CX1502" i="1"/>
  <c r="CW1502" i="1"/>
  <c r="CV1502" i="1"/>
  <c r="CU1502" i="1"/>
  <c r="CT1502" i="1"/>
  <c r="CS1502" i="1"/>
  <c r="CR1502" i="1"/>
  <c r="CQ1502" i="1"/>
  <c r="CP1502" i="1"/>
  <c r="CO1502" i="1"/>
  <c r="CN1502" i="1"/>
  <c r="CM1502" i="1"/>
  <c r="CL1502" i="1"/>
  <c r="CK1502" i="1"/>
  <c r="CJ1502" i="1"/>
  <c r="CI1502" i="1"/>
  <c r="CH1502" i="1"/>
  <c r="CG1502" i="1"/>
  <c r="CF1502" i="1"/>
  <c r="CE1502" i="1"/>
  <c r="CD1502" i="1"/>
  <c r="CC1502" i="1"/>
  <c r="CB1502" i="1"/>
  <c r="CA1502" i="1"/>
  <c r="BZ1502" i="1"/>
  <c r="BY1502" i="1"/>
  <c r="BX1502" i="1"/>
  <c r="BW1502" i="1"/>
  <c r="BV1502" i="1"/>
  <c r="BU1502" i="1"/>
  <c r="BT1502" i="1"/>
  <c r="BS1502" i="1"/>
  <c r="BR1502" i="1"/>
  <c r="BQ1502" i="1"/>
  <c r="BP1502" i="1"/>
  <c r="BO1502" i="1"/>
  <c r="BN1502" i="1"/>
  <c r="BM1502" i="1"/>
  <c r="BL1502" i="1"/>
  <c r="BK1502" i="1"/>
  <c r="BJ1502" i="1"/>
  <c r="BI1502" i="1"/>
  <c r="BH1502" i="1"/>
  <c r="BG1502" i="1"/>
  <c r="BF1502" i="1"/>
  <c r="BE1502" i="1"/>
  <c r="BD1502" i="1"/>
  <c r="BC1502" i="1"/>
  <c r="BB1502" i="1"/>
  <c r="BA1502" i="1"/>
  <c r="AZ1502" i="1"/>
  <c r="AY1502" i="1"/>
  <c r="AX1502" i="1"/>
  <c r="AW1502" i="1"/>
  <c r="AV1502" i="1"/>
  <c r="AU1502" i="1"/>
  <c r="AT1502" i="1"/>
  <c r="AS1502" i="1"/>
  <c r="AR1502" i="1"/>
  <c r="AQ1502" i="1"/>
  <c r="AP1502" i="1"/>
  <c r="AO1502" i="1"/>
  <c r="AN1502" i="1"/>
  <c r="AM1502" i="1"/>
  <c r="AL1502" i="1"/>
  <c r="AK1502" i="1"/>
  <c r="AJ1502" i="1"/>
  <c r="AI1502" i="1"/>
  <c r="AH1502" i="1"/>
  <c r="AG1502" i="1"/>
  <c r="AF1502" i="1"/>
  <c r="AE1502" i="1"/>
  <c r="AD1502" i="1"/>
  <c r="AC1502" i="1"/>
  <c r="AB1502" i="1"/>
  <c r="AA1502" i="1"/>
  <c r="Z1502" i="1"/>
  <c r="Y1502" i="1"/>
  <c r="X1502" i="1"/>
  <c r="W1502" i="1"/>
  <c r="V1502" i="1"/>
  <c r="U1502" i="1"/>
  <c r="T1502" i="1"/>
  <c r="S1502" i="1"/>
  <c r="Q1502" i="1"/>
  <c r="P1502" i="1"/>
  <c r="O1502" i="1"/>
  <c r="DD1501" i="1"/>
  <c r="DC1501" i="1"/>
  <c r="DB1501" i="1"/>
  <c r="DA1501" i="1"/>
  <c r="CZ1501" i="1"/>
  <c r="CY1501" i="1"/>
  <c r="CX1501" i="1"/>
  <c r="CW1501" i="1"/>
  <c r="CV1501" i="1"/>
  <c r="CU1501" i="1"/>
  <c r="CT1501" i="1"/>
  <c r="CS1501" i="1"/>
  <c r="CR1501" i="1"/>
  <c r="CQ1501" i="1"/>
  <c r="CP1501" i="1"/>
  <c r="CO1501" i="1"/>
  <c r="CN1501" i="1"/>
  <c r="CM1501" i="1"/>
  <c r="CL1501" i="1"/>
  <c r="CK1501" i="1"/>
  <c r="CJ1501" i="1"/>
  <c r="CI1501" i="1"/>
  <c r="CH1501" i="1"/>
  <c r="CG1501" i="1"/>
  <c r="CF1501" i="1"/>
  <c r="CE1501" i="1"/>
  <c r="CD1501" i="1"/>
  <c r="CC1501" i="1"/>
  <c r="CB1501" i="1"/>
  <c r="CA1501" i="1"/>
  <c r="BZ1501" i="1"/>
  <c r="BY1501" i="1"/>
  <c r="BX1501" i="1"/>
  <c r="BW1501" i="1"/>
  <c r="BV1501" i="1"/>
  <c r="BU1501" i="1"/>
  <c r="BT1501" i="1"/>
  <c r="BS1501" i="1"/>
  <c r="BR1501" i="1"/>
  <c r="BQ1501" i="1"/>
  <c r="BP1501" i="1"/>
  <c r="BO1501" i="1"/>
  <c r="BN1501" i="1"/>
  <c r="BM1501" i="1"/>
  <c r="BL1501" i="1"/>
  <c r="BK1501" i="1"/>
  <c r="BJ1501" i="1"/>
  <c r="BI1501" i="1"/>
  <c r="BH1501" i="1"/>
  <c r="BG1501" i="1"/>
  <c r="BF1501" i="1"/>
  <c r="BE1501" i="1"/>
  <c r="BD1501" i="1"/>
  <c r="BC1501" i="1"/>
  <c r="BB1501" i="1"/>
  <c r="BA1501" i="1"/>
  <c r="AZ1501" i="1"/>
  <c r="AY1501" i="1"/>
  <c r="AX1501" i="1"/>
  <c r="AW1501" i="1"/>
  <c r="AV1501" i="1"/>
  <c r="AU1501" i="1"/>
  <c r="AT1501" i="1"/>
  <c r="AS1501" i="1"/>
  <c r="AR1501" i="1"/>
  <c r="AQ1501" i="1"/>
  <c r="AP1501" i="1"/>
  <c r="AO1501" i="1"/>
  <c r="AN1501" i="1"/>
  <c r="AM1501" i="1"/>
  <c r="AL1501" i="1"/>
  <c r="AK1501" i="1"/>
  <c r="AJ1501" i="1"/>
  <c r="AI1501" i="1"/>
  <c r="AH1501" i="1"/>
  <c r="AG1501" i="1"/>
  <c r="AF1501" i="1"/>
  <c r="AE1501" i="1"/>
  <c r="AD1501" i="1"/>
  <c r="AC1501" i="1"/>
  <c r="AB1501" i="1"/>
  <c r="AA1501" i="1"/>
  <c r="Z1501" i="1"/>
  <c r="Y1501" i="1"/>
  <c r="X1501" i="1"/>
  <c r="W1501" i="1"/>
  <c r="V1501" i="1"/>
  <c r="U1501" i="1"/>
  <c r="T1501" i="1"/>
  <c r="S1501" i="1"/>
  <c r="Q1501" i="1"/>
  <c r="P1501" i="1"/>
  <c r="O1501" i="1"/>
  <c r="DD1555" i="1"/>
  <c r="DC1555" i="1"/>
  <c r="DB1555" i="1"/>
  <c r="DA1555" i="1"/>
  <c r="CZ1555" i="1"/>
  <c r="CY1555" i="1"/>
  <c r="CX1555" i="1"/>
  <c r="CW1555" i="1"/>
  <c r="CV1555" i="1"/>
  <c r="CU1555" i="1"/>
  <c r="CT1555" i="1"/>
  <c r="CS1555" i="1"/>
  <c r="CR1555" i="1"/>
  <c r="CQ1555" i="1"/>
  <c r="CP1555" i="1"/>
  <c r="CO1555" i="1"/>
  <c r="CN1555" i="1"/>
  <c r="CM1555" i="1"/>
  <c r="CL1555" i="1"/>
  <c r="CK1555" i="1"/>
  <c r="CJ1555" i="1"/>
  <c r="CI1555" i="1"/>
  <c r="CH1555" i="1"/>
  <c r="CG1555" i="1"/>
  <c r="CF1555" i="1"/>
  <c r="CE1555" i="1"/>
  <c r="CD1555" i="1"/>
  <c r="CC1555" i="1"/>
  <c r="CB1555" i="1"/>
  <c r="CA1555" i="1"/>
  <c r="BZ1555" i="1"/>
  <c r="BY1555" i="1"/>
  <c r="BX1555" i="1"/>
  <c r="BW1555" i="1"/>
  <c r="BV1555" i="1"/>
  <c r="BU1555" i="1"/>
  <c r="BT1555" i="1"/>
  <c r="BS1555" i="1"/>
  <c r="BR1555" i="1"/>
  <c r="BQ1555" i="1"/>
  <c r="BP1555" i="1"/>
  <c r="BO1555" i="1"/>
  <c r="BN1555" i="1"/>
  <c r="BM1555" i="1"/>
  <c r="BL1555" i="1"/>
  <c r="BK1555" i="1"/>
  <c r="BJ1555" i="1"/>
  <c r="BI1555" i="1"/>
  <c r="BH1555" i="1"/>
  <c r="BG1555" i="1"/>
  <c r="BF1555" i="1"/>
  <c r="BE1555" i="1"/>
  <c r="BD1555" i="1"/>
  <c r="BC1555" i="1"/>
  <c r="BB1555" i="1"/>
  <c r="BA1555" i="1"/>
  <c r="AZ1555" i="1"/>
  <c r="AY1555" i="1"/>
  <c r="AX1555" i="1"/>
  <c r="AW1555" i="1"/>
  <c r="AV1555" i="1"/>
  <c r="AU1555" i="1"/>
  <c r="AT1555" i="1"/>
  <c r="AS1555" i="1"/>
  <c r="AR1555" i="1"/>
  <c r="AQ1555" i="1"/>
  <c r="AP1555" i="1"/>
  <c r="AO1555" i="1"/>
  <c r="AN1555" i="1"/>
  <c r="AM1555" i="1"/>
  <c r="AL1555" i="1"/>
  <c r="AK1555" i="1"/>
  <c r="AJ1555" i="1"/>
  <c r="AI1555" i="1"/>
  <c r="AH1555" i="1"/>
  <c r="AG1555" i="1"/>
  <c r="AF1555" i="1"/>
  <c r="AE1555" i="1"/>
  <c r="AD1555" i="1"/>
  <c r="AC1555" i="1"/>
  <c r="AB1555" i="1"/>
  <c r="AA1555" i="1"/>
  <c r="Z1555" i="1"/>
  <c r="Y1555" i="1"/>
  <c r="X1555" i="1"/>
  <c r="W1555" i="1"/>
  <c r="V1555" i="1"/>
  <c r="U1555" i="1"/>
  <c r="T1555" i="1"/>
  <c r="S1555" i="1"/>
  <c r="Q1555" i="1"/>
  <c r="P1555" i="1"/>
  <c r="O1555" i="1"/>
  <c r="DD1554" i="1"/>
  <c r="DC1554" i="1"/>
  <c r="DB1554" i="1"/>
  <c r="DA1554" i="1"/>
  <c r="CZ1554" i="1"/>
  <c r="CY1554" i="1"/>
  <c r="CX1554" i="1"/>
  <c r="CW1554" i="1"/>
  <c r="CV1554" i="1"/>
  <c r="CU1554" i="1"/>
  <c r="CT1554" i="1"/>
  <c r="CS1554" i="1"/>
  <c r="CR1554" i="1"/>
  <c r="CQ1554" i="1"/>
  <c r="CP1554" i="1"/>
  <c r="CO1554" i="1"/>
  <c r="CN1554" i="1"/>
  <c r="CM1554" i="1"/>
  <c r="CL1554" i="1"/>
  <c r="CK1554" i="1"/>
  <c r="CJ1554" i="1"/>
  <c r="CI1554" i="1"/>
  <c r="CH1554" i="1"/>
  <c r="CG1554" i="1"/>
  <c r="CF1554" i="1"/>
  <c r="CE1554" i="1"/>
  <c r="CD1554" i="1"/>
  <c r="CC1554" i="1"/>
  <c r="CB1554" i="1"/>
  <c r="CA1554" i="1"/>
  <c r="BZ1554" i="1"/>
  <c r="BY1554" i="1"/>
  <c r="BX1554" i="1"/>
  <c r="BW1554" i="1"/>
  <c r="BV1554" i="1"/>
  <c r="BU1554" i="1"/>
  <c r="BT1554" i="1"/>
  <c r="BS1554" i="1"/>
  <c r="BR1554" i="1"/>
  <c r="BQ1554" i="1"/>
  <c r="BP1554" i="1"/>
  <c r="BO1554" i="1"/>
  <c r="BN1554" i="1"/>
  <c r="BM1554" i="1"/>
  <c r="BL1554" i="1"/>
  <c r="BK1554" i="1"/>
  <c r="BJ1554" i="1"/>
  <c r="BI1554" i="1"/>
  <c r="BH1554" i="1"/>
  <c r="BG1554" i="1"/>
  <c r="BF1554" i="1"/>
  <c r="BE1554" i="1"/>
  <c r="BD1554" i="1"/>
  <c r="BC1554" i="1"/>
  <c r="BB1554" i="1"/>
  <c r="BA1554" i="1"/>
  <c r="AZ1554" i="1"/>
  <c r="AY1554" i="1"/>
  <c r="AX1554" i="1"/>
  <c r="AW1554" i="1"/>
  <c r="AV1554" i="1"/>
  <c r="AU1554" i="1"/>
  <c r="AT1554" i="1"/>
  <c r="AS1554" i="1"/>
  <c r="AR1554" i="1"/>
  <c r="AQ1554" i="1"/>
  <c r="AP1554" i="1"/>
  <c r="AO1554" i="1"/>
  <c r="AN1554" i="1"/>
  <c r="AM1554" i="1"/>
  <c r="AL1554" i="1"/>
  <c r="AK1554" i="1"/>
  <c r="AJ1554" i="1"/>
  <c r="AI1554" i="1"/>
  <c r="AH1554" i="1"/>
  <c r="AG1554" i="1"/>
  <c r="AF1554" i="1"/>
  <c r="AE1554" i="1"/>
  <c r="AD1554" i="1"/>
  <c r="AC1554" i="1"/>
  <c r="AB1554" i="1"/>
  <c r="AA1554" i="1"/>
  <c r="Z1554" i="1"/>
  <c r="Y1554" i="1"/>
  <c r="X1554" i="1"/>
  <c r="W1554" i="1"/>
  <c r="V1554" i="1"/>
  <c r="U1554" i="1"/>
  <c r="T1554" i="1"/>
  <c r="S1554" i="1"/>
  <c r="Q1554" i="1"/>
  <c r="P1554" i="1"/>
  <c r="O1554" i="1"/>
  <c r="DD1553" i="1"/>
  <c r="DC1553" i="1"/>
  <c r="DB1553" i="1"/>
  <c r="DA1553" i="1"/>
  <c r="CZ1553" i="1"/>
  <c r="CY1553" i="1"/>
  <c r="CX1553" i="1"/>
  <c r="CW1553" i="1"/>
  <c r="CV1553" i="1"/>
  <c r="CU1553" i="1"/>
  <c r="CT1553" i="1"/>
  <c r="CS1553" i="1"/>
  <c r="CR1553" i="1"/>
  <c r="CQ1553" i="1"/>
  <c r="CP1553" i="1"/>
  <c r="CO1553" i="1"/>
  <c r="CN1553" i="1"/>
  <c r="CM1553" i="1"/>
  <c r="CL1553" i="1"/>
  <c r="CK1553" i="1"/>
  <c r="CJ1553" i="1"/>
  <c r="CI1553" i="1"/>
  <c r="CH1553" i="1"/>
  <c r="CG1553" i="1"/>
  <c r="CF1553" i="1"/>
  <c r="CE1553" i="1"/>
  <c r="CD1553" i="1"/>
  <c r="CC1553" i="1"/>
  <c r="CB1553" i="1"/>
  <c r="CA1553" i="1"/>
  <c r="BZ1553" i="1"/>
  <c r="BY1553" i="1"/>
  <c r="BX1553" i="1"/>
  <c r="BW1553" i="1"/>
  <c r="BV1553" i="1"/>
  <c r="BU1553" i="1"/>
  <c r="BT1553" i="1"/>
  <c r="BS1553" i="1"/>
  <c r="BR1553" i="1"/>
  <c r="BQ1553" i="1"/>
  <c r="BP1553" i="1"/>
  <c r="BO1553" i="1"/>
  <c r="BN1553" i="1"/>
  <c r="BM1553" i="1"/>
  <c r="BL1553" i="1"/>
  <c r="BK1553" i="1"/>
  <c r="BJ1553" i="1"/>
  <c r="BI1553" i="1"/>
  <c r="BH1553" i="1"/>
  <c r="BG1553" i="1"/>
  <c r="BF1553" i="1"/>
  <c r="BE1553" i="1"/>
  <c r="BD1553" i="1"/>
  <c r="BC1553" i="1"/>
  <c r="BB1553" i="1"/>
  <c r="BA1553" i="1"/>
  <c r="AZ1553" i="1"/>
  <c r="AY1553" i="1"/>
  <c r="AX1553" i="1"/>
  <c r="AW1553" i="1"/>
  <c r="AV1553" i="1"/>
  <c r="AU1553" i="1"/>
  <c r="AT1553" i="1"/>
  <c r="AS1553" i="1"/>
  <c r="AR1553" i="1"/>
  <c r="AQ1553" i="1"/>
  <c r="AP1553" i="1"/>
  <c r="AO1553" i="1"/>
  <c r="AN1553" i="1"/>
  <c r="AM1553" i="1"/>
  <c r="AL1553" i="1"/>
  <c r="AK1553" i="1"/>
  <c r="AJ1553" i="1"/>
  <c r="AI1553" i="1"/>
  <c r="AH1553" i="1"/>
  <c r="AG1553" i="1"/>
  <c r="AF1553" i="1"/>
  <c r="AE1553" i="1"/>
  <c r="AD1553" i="1"/>
  <c r="AC1553" i="1"/>
  <c r="AB1553" i="1"/>
  <c r="AA1553" i="1"/>
  <c r="Z1553" i="1"/>
  <c r="Y1553" i="1"/>
  <c r="X1553" i="1"/>
  <c r="W1553" i="1"/>
  <c r="V1553" i="1"/>
  <c r="U1553" i="1"/>
  <c r="T1553" i="1"/>
  <c r="S1553" i="1"/>
  <c r="Q1553" i="1"/>
  <c r="P1553" i="1"/>
  <c r="O1553" i="1"/>
  <c r="DD1552" i="1"/>
  <c r="DC1552" i="1"/>
  <c r="DB1552" i="1"/>
  <c r="DA1552" i="1"/>
  <c r="CZ1552" i="1"/>
  <c r="CY1552" i="1"/>
  <c r="CX1552" i="1"/>
  <c r="CW1552" i="1"/>
  <c r="CV1552" i="1"/>
  <c r="CU1552" i="1"/>
  <c r="CT1552" i="1"/>
  <c r="CS1552" i="1"/>
  <c r="CR1552" i="1"/>
  <c r="CQ1552" i="1"/>
  <c r="CP1552" i="1"/>
  <c r="CO1552" i="1"/>
  <c r="CN1552" i="1"/>
  <c r="CM1552" i="1"/>
  <c r="CL1552" i="1"/>
  <c r="CK1552" i="1"/>
  <c r="CJ1552" i="1"/>
  <c r="CI1552" i="1"/>
  <c r="CH1552" i="1"/>
  <c r="CG1552" i="1"/>
  <c r="CF1552" i="1"/>
  <c r="CE1552" i="1"/>
  <c r="CD1552" i="1"/>
  <c r="CC1552" i="1"/>
  <c r="CB1552" i="1"/>
  <c r="CA1552" i="1"/>
  <c r="BZ1552" i="1"/>
  <c r="BY1552" i="1"/>
  <c r="BX1552" i="1"/>
  <c r="BW1552" i="1"/>
  <c r="BV1552" i="1"/>
  <c r="BU1552" i="1"/>
  <c r="BT1552" i="1"/>
  <c r="BS1552" i="1"/>
  <c r="BR1552" i="1"/>
  <c r="BQ1552" i="1"/>
  <c r="BP1552" i="1"/>
  <c r="BO1552" i="1"/>
  <c r="BN1552" i="1"/>
  <c r="BM1552" i="1"/>
  <c r="BL1552" i="1"/>
  <c r="BK1552" i="1"/>
  <c r="BJ1552" i="1"/>
  <c r="BI1552" i="1"/>
  <c r="BH1552" i="1"/>
  <c r="BG1552" i="1"/>
  <c r="BF1552" i="1"/>
  <c r="BE1552" i="1"/>
  <c r="BD1552" i="1"/>
  <c r="BC1552" i="1"/>
  <c r="BB1552" i="1"/>
  <c r="BA1552" i="1"/>
  <c r="AZ1552" i="1"/>
  <c r="AY1552" i="1"/>
  <c r="AX1552" i="1"/>
  <c r="AW1552" i="1"/>
  <c r="AV1552" i="1"/>
  <c r="AU1552" i="1"/>
  <c r="AT1552" i="1"/>
  <c r="AS1552" i="1"/>
  <c r="AR1552" i="1"/>
  <c r="AQ1552" i="1"/>
  <c r="AP1552" i="1"/>
  <c r="AO1552" i="1"/>
  <c r="AN1552" i="1"/>
  <c r="AM1552" i="1"/>
  <c r="AL1552" i="1"/>
  <c r="AK1552" i="1"/>
  <c r="AJ1552" i="1"/>
  <c r="AI1552" i="1"/>
  <c r="AH1552" i="1"/>
  <c r="AG1552" i="1"/>
  <c r="AF1552" i="1"/>
  <c r="AE1552" i="1"/>
  <c r="AD1552" i="1"/>
  <c r="AC1552" i="1"/>
  <c r="AB1552" i="1"/>
  <c r="AA1552" i="1"/>
  <c r="Z1552" i="1"/>
  <c r="Y1552" i="1"/>
  <c r="X1552" i="1"/>
  <c r="W1552" i="1"/>
  <c r="V1552" i="1"/>
  <c r="U1552" i="1"/>
  <c r="T1552" i="1"/>
  <c r="S1552" i="1"/>
  <c r="Q1552" i="1"/>
  <c r="P1552" i="1"/>
  <c r="O1552" i="1"/>
  <c r="DD1551" i="1"/>
  <c r="DC1551" i="1"/>
  <c r="DB1551" i="1"/>
  <c r="DA1551" i="1"/>
  <c r="CZ1551" i="1"/>
  <c r="CY1551" i="1"/>
  <c r="CX1551" i="1"/>
  <c r="CW1551" i="1"/>
  <c r="CV1551" i="1"/>
  <c r="CU1551" i="1"/>
  <c r="CT1551" i="1"/>
  <c r="CS1551" i="1"/>
  <c r="CR1551" i="1"/>
  <c r="CQ1551" i="1"/>
  <c r="CP1551" i="1"/>
  <c r="CO1551" i="1"/>
  <c r="CN1551" i="1"/>
  <c r="CM1551" i="1"/>
  <c r="CL1551" i="1"/>
  <c r="CK1551" i="1"/>
  <c r="CJ1551" i="1"/>
  <c r="CI1551" i="1"/>
  <c r="CH1551" i="1"/>
  <c r="CG1551" i="1"/>
  <c r="CF1551" i="1"/>
  <c r="CE1551" i="1"/>
  <c r="CD1551" i="1"/>
  <c r="CC1551" i="1"/>
  <c r="CB1551" i="1"/>
  <c r="CA1551" i="1"/>
  <c r="BZ1551" i="1"/>
  <c r="BY1551" i="1"/>
  <c r="BX1551" i="1"/>
  <c r="BW1551" i="1"/>
  <c r="BV1551" i="1"/>
  <c r="BU1551" i="1"/>
  <c r="BT1551" i="1"/>
  <c r="BS1551" i="1"/>
  <c r="BR1551" i="1"/>
  <c r="BQ1551" i="1"/>
  <c r="BP1551" i="1"/>
  <c r="BO1551" i="1"/>
  <c r="BN1551" i="1"/>
  <c r="BM1551" i="1"/>
  <c r="BL1551" i="1"/>
  <c r="BK1551" i="1"/>
  <c r="BJ1551" i="1"/>
  <c r="BI1551" i="1"/>
  <c r="BH1551" i="1"/>
  <c r="BG1551" i="1"/>
  <c r="BF1551" i="1"/>
  <c r="BE1551" i="1"/>
  <c r="BD1551" i="1"/>
  <c r="BC1551" i="1"/>
  <c r="BB1551" i="1"/>
  <c r="BA1551" i="1"/>
  <c r="AZ1551" i="1"/>
  <c r="AY1551" i="1"/>
  <c r="AX1551" i="1"/>
  <c r="AW1551" i="1"/>
  <c r="AV1551" i="1"/>
  <c r="AU1551" i="1"/>
  <c r="AT1551" i="1"/>
  <c r="AS1551" i="1"/>
  <c r="AR1551" i="1"/>
  <c r="AQ1551" i="1"/>
  <c r="AP1551" i="1"/>
  <c r="AO1551" i="1"/>
  <c r="AN1551" i="1"/>
  <c r="AM1551" i="1"/>
  <c r="AL1551" i="1"/>
  <c r="AK1551" i="1"/>
  <c r="AJ1551" i="1"/>
  <c r="AI1551" i="1"/>
  <c r="AH1551" i="1"/>
  <c r="AG1551" i="1"/>
  <c r="AF1551" i="1"/>
  <c r="AE1551" i="1"/>
  <c r="AD1551" i="1"/>
  <c r="AC1551" i="1"/>
  <c r="AB1551" i="1"/>
  <c r="AA1551" i="1"/>
  <c r="Z1551" i="1"/>
  <c r="Y1551" i="1"/>
  <c r="X1551" i="1"/>
  <c r="W1551" i="1"/>
  <c r="V1551" i="1"/>
  <c r="U1551" i="1"/>
  <c r="T1551" i="1"/>
  <c r="S1551" i="1"/>
  <c r="Q1551" i="1"/>
  <c r="P1551" i="1"/>
  <c r="O1551" i="1"/>
  <c r="DD1550" i="1"/>
  <c r="DC1550" i="1"/>
  <c r="DB1550" i="1"/>
  <c r="DA1550" i="1"/>
  <c r="CZ1550" i="1"/>
  <c r="CY1550" i="1"/>
  <c r="CX1550" i="1"/>
  <c r="CW1550" i="1"/>
  <c r="CV1550" i="1"/>
  <c r="CU1550" i="1"/>
  <c r="CT1550" i="1"/>
  <c r="CS1550" i="1"/>
  <c r="CR1550" i="1"/>
  <c r="CQ1550" i="1"/>
  <c r="CP1550" i="1"/>
  <c r="CO1550" i="1"/>
  <c r="CN1550" i="1"/>
  <c r="CM1550" i="1"/>
  <c r="CL1550" i="1"/>
  <c r="CK1550" i="1"/>
  <c r="CJ1550" i="1"/>
  <c r="CI1550" i="1"/>
  <c r="CH1550" i="1"/>
  <c r="CG1550" i="1"/>
  <c r="CF1550" i="1"/>
  <c r="CE1550" i="1"/>
  <c r="CD1550" i="1"/>
  <c r="CC1550" i="1"/>
  <c r="CB1550" i="1"/>
  <c r="CA1550" i="1"/>
  <c r="BZ1550" i="1"/>
  <c r="BY1550" i="1"/>
  <c r="BX1550" i="1"/>
  <c r="BW1550" i="1"/>
  <c r="BV1550" i="1"/>
  <c r="BU1550" i="1"/>
  <c r="BT1550" i="1"/>
  <c r="BS1550" i="1"/>
  <c r="BR1550" i="1"/>
  <c r="BQ1550" i="1"/>
  <c r="BP1550" i="1"/>
  <c r="BO1550" i="1"/>
  <c r="BN1550" i="1"/>
  <c r="BM1550" i="1"/>
  <c r="BL1550" i="1"/>
  <c r="BK1550" i="1"/>
  <c r="BJ1550" i="1"/>
  <c r="BI1550" i="1"/>
  <c r="BH1550" i="1"/>
  <c r="BG1550" i="1"/>
  <c r="BF1550" i="1"/>
  <c r="BE1550" i="1"/>
  <c r="BD1550" i="1"/>
  <c r="BC1550" i="1"/>
  <c r="BB1550" i="1"/>
  <c r="BA1550" i="1"/>
  <c r="AZ1550" i="1"/>
  <c r="AY1550" i="1"/>
  <c r="AX1550" i="1"/>
  <c r="AW1550" i="1"/>
  <c r="AV1550" i="1"/>
  <c r="AU1550" i="1"/>
  <c r="AT1550" i="1"/>
  <c r="AS1550" i="1"/>
  <c r="AR1550" i="1"/>
  <c r="AQ1550" i="1"/>
  <c r="AP1550" i="1"/>
  <c r="AO1550" i="1"/>
  <c r="AN1550" i="1"/>
  <c r="AM1550" i="1"/>
  <c r="AL1550" i="1"/>
  <c r="AK1550" i="1"/>
  <c r="AJ1550" i="1"/>
  <c r="AI1550" i="1"/>
  <c r="AH1550" i="1"/>
  <c r="AG1550" i="1"/>
  <c r="AF1550" i="1"/>
  <c r="AE1550" i="1"/>
  <c r="AD1550" i="1"/>
  <c r="AC1550" i="1"/>
  <c r="AB1550" i="1"/>
  <c r="AA1550" i="1"/>
  <c r="Z1550" i="1"/>
  <c r="Y1550" i="1"/>
  <c r="X1550" i="1"/>
  <c r="W1550" i="1"/>
  <c r="V1550" i="1"/>
  <c r="U1550" i="1"/>
  <c r="T1550" i="1"/>
  <c r="S1550" i="1"/>
  <c r="Q1550" i="1"/>
  <c r="P1550" i="1"/>
  <c r="O1550" i="1"/>
  <c r="DD1549" i="1"/>
  <c r="DC1549" i="1"/>
  <c r="DB1549" i="1"/>
  <c r="DA1549" i="1"/>
  <c r="CZ1549" i="1"/>
  <c r="CY1549" i="1"/>
  <c r="CX1549" i="1"/>
  <c r="CW1549" i="1"/>
  <c r="CV1549" i="1"/>
  <c r="CU1549" i="1"/>
  <c r="CT1549" i="1"/>
  <c r="CS1549" i="1"/>
  <c r="CR1549" i="1"/>
  <c r="CQ1549" i="1"/>
  <c r="CP1549" i="1"/>
  <c r="CO1549" i="1"/>
  <c r="CN1549" i="1"/>
  <c r="CM1549" i="1"/>
  <c r="CL1549" i="1"/>
  <c r="CK1549" i="1"/>
  <c r="CJ1549" i="1"/>
  <c r="CI1549" i="1"/>
  <c r="CH1549" i="1"/>
  <c r="CG1549" i="1"/>
  <c r="CF1549" i="1"/>
  <c r="CE1549" i="1"/>
  <c r="CD1549" i="1"/>
  <c r="CC1549" i="1"/>
  <c r="CB1549" i="1"/>
  <c r="CA1549" i="1"/>
  <c r="BZ1549" i="1"/>
  <c r="BY1549" i="1"/>
  <c r="BX1549" i="1"/>
  <c r="BW1549" i="1"/>
  <c r="BV1549" i="1"/>
  <c r="BU1549" i="1"/>
  <c r="BT1549" i="1"/>
  <c r="BS1549" i="1"/>
  <c r="BR1549" i="1"/>
  <c r="BQ1549" i="1"/>
  <c r="BP1549" i="1"/>
  <c r="BO1549" i="1"/>
  <c r="BN1549" i="1"/>
  <c r="BM1549" i="1"/>
  <c r="BL1549" i="1"/>
  <c r="BK1549" i="1"/>
  <c r="BJ1549" i="1"/>
  <c r="BI1549" i="1"/>
  <c r="BH1549" i="1"/>
  <c r="BG1549" i="1"/>
  <c r="BF1549" i="1"/>
  <c r="BE1549" i="1"/>
  <c r="BD1549" i="1"/>
  <c r="BC1549" i="1"/>
  <c r="BB1549" i="1"/>
  <c r="BA1549" i="1"/>
  <c r="AZ1549" i="1"/>
  <c r="AY1549" i="1"/>
  <c r="AX1549" i="1"/>
  <c r="AW1549" i="1"/>
  <c r="AV1549" i="1"/>
  <c r="AU1549" i="1"/>
  <c r="AT1549" i="1"/>
  <c r="AS1549" i="1"/>
  <c r="AR1549" i="1"/>
  <c r="AQ1549" i="1"/>
  <c r="AP1549" i="1"/>
  <c r="AO1549" i="1"/>
  <c r="AN1549" i="1"/>
  <c r="AM1549" i="1"/>
  <c r="AL1549" i="1"/>
  <c r="AK1549" i="1"/>
  <c r="AJ1549" i="1"/>
  <c r="AI1549" i="1"/>
  <c r="AH1549" i="1"/>
  <c r="AG1549" i="1"/>
  <c r="AF1549" i="1"/>
  <c r="AE1549" i="1"/>
  <c r="AD1549" i="1"/>
  <c r="AC1549" i="1"/>
  <c r="AB1549" i="1"/>
  <c r="AA1549" i="1"/>
  <c r="Z1549" i="1"/>
  <c r="Y1549" i="1"/>
  <c r="X1549" i="1"/>
  <c r="W1549" i="1"/>
  <c r="V1549" i="1"/>
  <c r="U1549" i="1"/>
  <c r="T1549" i="1"/>
  <c r="S1549" i="1"/>
  <c r="Q1549" i="1"/>
  <c r="P1549" i="1"/>
  <c r="O1549" i="1"/>
  <c r="DD1548" i="1"/>
  <c r="DC1548" i="1"/>
  <c r="DB1548" i="1"/>
  <c r="DA1548" i="1"/>
  <c r="CZ1548" i="1"/>
  <c r="CY1548" i="1"/>
  <c r="CX1548" i="1"/>
  <c r="CW1548" i="1"/>
  <c r="CV1548" i="1"/>
  <c r="CU1548" i="1"/>
  <c r="CT1548" i="1"/>
  <c r="CS1548" i="1"/>
  <c r="CR1548" i="1"/>
  <c r="CQ1548" i="1"/>
  <c r="CP1548" i="1"/>
  <c r="CO1548" i="1"/>
  <c r="CN1548" i="1"/>
  <c r="CM1548" i="1"/>
  <c r="CL1548" i="1"/>
  <c r="CK1548" i="1"/>
  <c r="CJ1548" i="1"/>
  <c r="CI1548" i="1"/>
  <c r="CH1548" i="1"/>
  <c r="CG1548" i="1"/>
  <c r="CF1548" i="1"/>
  <c r="CE1548" i="1"/>
  <c r="CD1548" i="1"/>
  <c r="CC1548" i="1"/>
  <c r="CB1548" i="1"/>
  <c r="CA1548" i="1"/>
  <c r="BZ1548" i="1"/>
  <c r="BY1548" i="1"/>
  <c r="BX1548" i="1"/>
  <c r="BW1548" i="1"/>
  <c r="BV1548" i="1"/>
  <c r="BU1548" i="1"/>
  <c r="BT1548" i="1"/>
  <c r="BS1548" i="1"/>
  <c r="BR1548" i="1"/>
  <c r="BQ1548" i="1"/>
  <c r="BP1548" i="1"/>
  <c r="BO1548" i="1"/>
  <c r="BN1548" i="1"/>
  <c r="BM1548" i="1"/>
  <c r="BL1548" i="1"/>
  <c r="BK1548" i="1"/>
  <c r="BJ1548" i="1"/>
  <c r="BI1548" i="1"/>
  <c r="BH1548" i="1"/>
  <c r="BG1548" i="1"/>
  <c r="BF1548" i="1"/>
  <c r="BE1548" i="1"/>
  <c r="BD1548" i="1"/>
  <c r="BC1548" i="1"/>
  <c r="BB1548" i="1"/>
  <c r="BA1548" i="1"/>
  <c r="AZ1548" i="1"/>
  <c r="AY1548" i="1"/>
  <c r="AX1548" i="1"/>
  <c r="AW1548" i="1"/>
  <c r="AV1548" i="1"/>
  <c r="AU1548" i="1"/>
  <c r="AT1548" i="1"/>
  <c r="AS1548" i="1"/>
  <c r="AR1548" i="1"/>
  <c r="AQ1548" i="1"/>
  <c r="AP1548" i="1"/>
  <c r="AO1548" i="1"/>
  <c r="AN1548" i="1"/>
  <c r="AM1548" i="1"/>
  <c r="AL1548" i="1"/>
  <c r="AK1548" i="1"/>
  <c r="AJ1548" i="1"/>
  <c r="AI1548" i="1"/>
  <c r="AH1548" i="1"/>
  <c r="AG1548" i="1"/>
  <c r="AF1548" i="1"/>
  <c r="AE1548" i="1"/>
  <c r="AD1548" i="1"/>
  <c r="AC1548" i="1"/>
  <c r="AB1548" i="1"/>
  <c r="AA1548" i="1"/>
  <c r="Z1548" i="1"/>
  <c r="Y1548" i="1"/>
  <c r="X1548" i="1"/>
  <c r="W1548" i="1"/>
  <c r="V1548" i="1"/>
  <c r="U1548" i="1"/>
  <c r="T1548" i="1"/>
  <c r="S1548" i="1"/>
  <c r="Q1548" i="1"/>
  <c r="P1548" i="1"/>
  <c r="O1548" i="1"/>
  <c r="DD1547" i="1"/>
  <c r="DC1547" i="1"/>
  <c r="DB1547" i="1"/>
  <c r="DA1547" i="1"/>
  <c r="CZ1547" i="1"/>
  <c r="CY1547" i="1"/>
  <c r="CX1547" i="1"/>
  <c r="CW1547" i="1"/>
  <c r="CV1547" i="1"/>
  <c r="CU1547" i="1"/>
  <c r="CT1547" i="1"/>
  <c r="CS1547" i="1"/>
  <c r="CR1547" i="1"/>
  <c r="CQ1547" i="1"/>
  <c r="CP1547" i="1"/>
  <c r="CO1547" i="1"/>
  <c r="CN1547" i="1"/>
  <c r="CM1547" i="1"/>
  <c r="CL1547" i="1"/>
  <c r="CK1547" i="1"/>
  <c r="CJ1547" i="1"/>
  <c r="CI1547" i="1"/>
  <c r="CH1547" i="1"/>
  <c r="CG1547" i="1"/>
  <c r="CF1547" i="1"/>
  <c r="CE1547" i="1"/>
  <c r="CD1547" i="1"/>
  <c r="CC1547" i="1"/>
  <c r="CB1547" i="1"/>
  <c r="CA1547" i="1"/>
  <c r="BZ1547" i="1"/>
  <c r="BY1547" i="1"/>
  <c r="BX1547" i="1"/>
  <c r="BW1547" i="1"/>
  <c r="BV1547" i="1"/>
  <c r="BU1547" i="1"/>
  <c r="BT1547" i="1"/>
  <c r="BS1547" i="1"/>
  <c r="BR1547" i="1"/>
  <c r="BQ1547" i="1"/>
  <c r="BP1547" i="1"/>
  <c r="BO1547" i="1"/>
  <c r="BN1547" i="1"/>
  <c r="BM1547" i="1"/>
  <c r="BL1547" i="1"/>
  <c r="BK1547" i="1"/>
  <c r="BJ1547" i="1"/>
  <c r="BI1547" i="1"/>
  <c r="BH1547" i="1"/>
  <c r="BG1547" i="1"/>
  <c r="BF1547" i="1"/>
  <c r="BE1547" i="1"/>
  <c r="BD1547" i="1"/>
  <c r="BC1547" i="1"/>
  <c r="BB1547" i="1"/>
  <c r="BA1547" i="1"/>
  <c r="AZ1547" i="1"/>
  <c r="AY1547" i="1"/>
  <c r="AX1547" i="1"/>
  <c r="AW1547" i="1"/>
  <c r="AV1547" i="1"/>
  <c r="AU1547" i="1"/>
  <c r="AT1547" i="1"/>
  <c r="AS1547" i="1"/>
  <c r="AR1547" i="1"/>
  <c r="AQ1547" i="1"/>
  <c r="AP1547" i="1"/>
  <c r="AO1547" i="1"/>
  <c r="AN1547" i="1"/>
  <c r="AM1547" i="1"/>
  <c r="AL1547" i="1"/>
  <c r="AK1547" i="1"/>
  <c r="AJ1547" i="1"/>
  <c r="AI1547" i="1"/>
  <c r="AH1547" i="1"/>
  <c r="AG1547" i="1"/>
  <c r="AF1547" i="1"/>
  <c r="AE1547" i="1"/>
  <c r="AD1547" i="1"/>
  <c r="AC1547" i="1"/>
  <c r="AB1547" i="1"/>
  <c r="AA1547" i="1"/>
  <c r="Z1547" i="1"/>
  <c r="Y1547" i="1"/>
  <c r="X1547" i="1"/>
  <c r="W1547" i="1"/>
  <c r="V1547" i="1"/>
  <c r="U1547" i="1"/>
  <c r="T1547" i="1"/>
  <c r="S1547" i="1"/>
  <c r="Q1547" i="1"/>
  <c r="P1547" i="1"/>
  <c r="O1547" i="1"/>
  <c r="DD1546" i="1"/>
  <c r="DC1546" i="1"/>
  <c r="DB1546" i="1"/>
  <c r="DA1546" i="1"/>
  <c r="CZ1546" i="1"/>
  <c r="CY1546" i="1"/>
  <c r="CX1546" i="1"/>
  <c r="CW1546" i="1"/>
  <c r="CV1546" i="1"/>
  <c r="CU1546" i="1"/>
  <c r="CT1546" i="1"/>
  <c r="CS1546" i="1"/>
  <c r="CR1546" i="1"/>
  <c r="CQ1546" i="1"/>
  <c r="CP1546" i="1"/>
  <c r="CO1546" i="1"/>
  <c r="CN1546" i="1"/>
  <c r="CM1546" i="1"/>
  <c r="CL1546" i="1"/>
  <c r="CK1546" i="1"/>
  <c r="CJ1546" i="1"/>
  <c r="CI1546" i="1"/>
  <c r="CH1546" i="1"/>
  <c r="CG1546" i="1"/>
  <c r="CF1546" i="1"/>
  <c r="CE1546" i="1"/>
  <c r="CD1546" i="1"/>
  <c r="CC1546" i="1"/>
  <c r="CB1546" i="1"/>
  <c r="CA1546" i="1"/>
  <c r="BZ1546" i="1"/>
  <c r="BY1546" i="1"/>
  <c r="BX1546" i="1"/>
  <c r="BW1546" i="1"/>
  <c r="BV1546" i="1"/>
  <c r="BU1546" i="1"/>
  <c r="BT1546" i="1"/>
  <c r="BS1546" i="1"/>
  <c r="BR1546" i="1"/>
  <c r="BQ1546" i="1"/>
  <c r="BP1546" i="1"/>
  <c r="BO1546" i="1"/>
  <c r="BN1546" i="1"/>
  <c r="BM1546" i="1"/>
  <c r="BL1546" i="1"/>
  <c r="BK1546" i="1"/>
  <c r="BJ1546" i="1"/>
  <c r="BI1546" i="1"/>
  <c r="BH1546" i="1"/>
  <c r="BG1546" i="1"/>
  <c r="BF1546" i="1"/>
  <c r="BE1546" i="1"/>
  <c r="BD1546" i="1"/>
  <c r="BC1546" i="1"/>
  <c r="BB1546" i="1"/>
  <c r="BA1546" i="1"/>
  <c r="AZ1546" i="1"/>
  <c r="AY1546" i="1"/>
  <c r="AX1546" i="1"/>
  <c r="AW1546" i="1"/>
  <c r="AV1546" i="1"/>
  <c r="AU1546" i="1"/>
  <c r="AT1546" i="1"/>
  <c r="AS1546" i="1"/>
  <c r="AR1546" i="1"/>
  <c r="AQ1546" i="1"/>
  <c r="AP1546" i="1"/>
  <c r="AO1546" i="1"/>
  <c r="AN1546" i="1"/>
  <c r="AM1546" i="1"/>
  <c r="AL1546" i="1"/>
  <c r="AK1546" i="1"/>
  <c r="AJ1546" i="1"/>
  <c r="AI1546" i="1"/>
  <c r="AH1546" i="1"/>
  <c r="AG1546" i="1"/>
  <c r="AF1546" i="1"/>
  <c r="AE1546" i="1"/>
  <c r="AD1546" i="1"/>
  <c r="AC1546" i="1"/>
  <c r="AB1546" i="1"/>
  <c r="AA1546" i="1"/>
  <c r="Z1546" i="1"/>
  <c r="Y1546" i="1"/>
  <c r="X1546" i="1"/>
  <c r="W1546" i="1"/>
  <c r="V1546" i="1"/>
  <c r="U1546" i="1"/>
  <c r="T1546" i="1"/>
  <c r="S1546" i="1"/>
  <c r="Q1546" i="1"/>
  <c r="P1546" i="1"/>
  <c r="O1546" i="1"/>
  <c r="DD1545" i="1"/>
  <c r="DC1545" i="1"/>
  <c r="DB1545" i="1"/>
  <c r="DA1545" i="1"/>
  <c r="CZ1545" i="1"/>
  <c r="CY1545" i="1"/>
  <c r="CX1545" i="1"/>
  <c r="CW1545" i="1"/>
  <c r="CV1545" i="1"/>
  <c r="CU1545" i="1"/>
  <c r="CT1545" i="1"/>
  <c r="CS1545" i="1"/>
  <c r="CR1545" i="1"/>
  <c r="CQ1545" i="1"/>
  <c r="CP1545" i="1"/>
  <c r="CO1545" i="1"/>
  <c r="CN1545" i="1"/>
  <c r="CM1545" i="1"/>
  <c r="CL1545" i="1"/>
  <c r="CK1545" i="1"/>
  <c r="CJ1545" i="1"/>
  <c r="CI1545" i="1"/>
  <c r="CH1545" i="1"/>
  <c r="CG1545" i="1"/>
  <c r="CF1545" i="1"/>
  <c r="CE1545" i="1"/>
  <c r="CD1545" i="1"/>
  <c r="CC1545" i="1"/>
  <c r="CB1545" i="1"/>
  <c r="CA1545" i="1"/>
  <c r="BZ1545" i="1"/>
  <c r="BY1545" i="1"/>
  <c r="BX1545" i="1"/>
  <c r="BW1545" i="1"/>
  <c r="BV1545" i="1"/>
  <c r="BU1545" i="1"/>
  <c r="BT1545" i="1"/>
  <c r="BS1545" i="1"/>
  <c r="BR1545" i="1"/>
  <c r="BQ1545" i="1"/>
  <c r="BP1545" i="1"/>
  <c r="BO1545" i="1"/>
  <c r="BN1545" i="1"/>
  <c r="BM1545" i="1"/>
  <c r="BL1545" i="1"/>
  <c r="BK1545" i="1"/>
  <c r="BJ1545" i="1"/>
  <c r="BI1545" i="1"/>
  <c r="BH1545" i="1"/>
  <c r="BG1545" i="1"/>
  <c r="BF1545" i="1"/>
  <c r="BE1545" i="1"/>
  <c r="BD1545" i="1"/>
  <c r="BC1545" i="1"/>
  <c r="BB1545" i="1"/>
  <c r="BA1545" i="1"/>
  <c r="AZ1545" i="1"/>
  <c r="AY1545" i="1"/>
  <c r="AX1545" i="1"/>
  <c r="AW1545" i="1"/>
  <c r="AV1545" i="1"/>
  <c r="AU1545" i="1"/>
  <c r="AT1545" i="1"/>
  <c r="AS1545" i="1"/>
  <c r="AR1545" i="1"/>
  <c r="AQ1545" i="1"/>
  <c r="AP1545" i="1"/>
  <c r="AO1545" i="1"/>
  <c r="AN1545" i="1"/>
  <c r="AM1545" i="1"/>
  <c r="AL1545" i="1"/>
  <c r="AK1545" i="1"/>
  <c r="AJ1545" i="1"/>
  <c r="AI1545" i="1"/>
  <c r="AH1545" i="1"/>
  <c r="AG1545" i="1"/>
  <c r="AF1545" i="1"/>
  <c r="AE1545" i="1"/>
  <c r="AD1545" i="1"/>
  <c r="AC1545" i="1"/>
  <c r="AB1545" i="1"/>
  <c r="AA1545" i="1"/>
  <c r="Z1545" i="1"/>
  <c r="Y1545" i="1"/>
  <c r="X1545" i="1"/>
  <c r="W1545" i="1"/>
  <c r="V1545" i="1"/>
  <c r="U1545" i="1"/>
  <c r="T1545" i="1"/>
  <c r="S1545" i="1"/>
  <c r="Q1545" i="1"/>
  <c r="P1545" i="1"/>
  <c r="O1545" i="1"/>
  <c r="DD1544" i="1"/>
  <c r="DC1544" i="1"/>
  <c r="DB1544" i="1"/>
  <c r="DA1544" i="1"/>
  <c r="CZ1544" i="1"/>
  <c r="CY1544" i="1"/>
  <c r="CX1544" i="1"/>
  <c r="CW1544" i="1"/>
  <c r="CV1544" i="1"/>
  <c r="CU1544" i="1"/>
  <c r="CT1544" i="1"/>
  <c r="CS1544" i="1"/>
  <c r="CR1544" i="1"/>
  <c r="CQ1544" i="1"/>
  <c r="CP1544" i="1"/>
  <c r="CO1544" i="1"/>
  <c r="CN1544" i="1"/>
  <c r="CM1544" i="1"/>
  <c r="CL1544" i="1"/>
  <c r="CK1544" i="1"/>
  <c r="CJ1544" i="1"/>
  <c r="CI1544" i="1"/>
  <c r="CH1544" i="1"/>
  <c r="CG1544" i="1"/>
  <c r="CF1544" i="1"/>
  <c r="CE1544" i="1"/>
  <c r="CD1544" i="1"/>
  <c r="CC1544" i="1"/>
  <c r="CB1544" i="1"/>
  <c r="CA1544" i="1"/>
  <c r="BZ1544" i="1"/>
  <c r="BY1544" i="1"/>
  <c r="BX1544" i="1"/>
  <c r="BW1544" i="1"/>
  <c r="BV1544" i="1"/>
  <c r="BU1544" i="1"/>
  <c r="BT1544" i="1"/>
  <c r="BS1544" i="1"/>
  <c r="BR1544" i="1"/>
  <c r="BQ1544" i="1"/>
  <c r="BP1544" i="1"/>
  <c r="BO1544" i="1"/>
  <c r="BN1544" i="1"/>
  <c r="BM1544" i="1"/>
  <c r="BL1544" i="1"/>
  <c r="BK1544" i="1"/>
  <c r="BJ1544" i="1"/>
  <c r="BI1544" i="1"/>
  <c r="BH1544" i="1"/>
  <c r="BG1544" i="1"/>
  <c r="BF1544" i="1"/>
  <c r="BE1544" i="1"/>
  <c r="BD1544" i="1"/>
  <c r="BC1544" i="1"/>
  <c r="BB1544" i="1"/>
  <c r="BA1544" i="1"/>
  <c r="AZ1544" i="1"/>
  <c r="AY1544" i="1"/>
  <c r="AX1544" i="1"/>
  <c r="AW1544" i="1"/>
  <c r="AV1544" i="1"/>
  <c r="AU1544" i="1"/>
  <c r="AT1544" i="1"/>
  <c r="AS1544" i="1"/>
  <c r="AR1544" i="1"/>
  <c r="AQ1544" i="1"/>
  <c r="AP1544" i="1"/>
  <c r="AO1544" i="1"/>
  <c r="AN1544" i="1"/>
  <c r="AM1544" i="1"/>
  <c r="AL1544" i="1"/>
  <c r="AK1544" i="1"/>
  <c r="AJ1544" i="1"/>
  <c r="AI1544" i="1"/>
  <c r="AH1544" i="1"/>
  <c r="AG1544" i="1"/>
  <c r="AF1544" i="1"/>
  <c r="AE1544" i="1"/>
  <c r="AD1544" i="1"/>
  <c r="AC1544" i="1"/>
  <c r="AB1544" i="1"/>
  <c r="AA1544" i="1"/>
  <c r="Z1544" i="1"/>
  <c r="Y1544" i="1"/>
  <c r="X1544" i="1"/>
  <c r="W1544" i="1"/>
  <c r="V1544" i="1"/>
  <c r="U1544" i="1"/>
  <c r="T1544" i="1"/>
  <c r="S1544" i="1"/>
  <c r="Q1544" i="1"/>
  <c r="P1544" i="1"/>
  <c r="O1544" i="1"/>
  <c r="DD1543" i="1"/>
  <c r="DC1543" i="1"/>
  <c r="DB1543" i="1"/>
  <c r="DA1543" i="1"/>
  <c r="CZ1543" i="1"/>
  <c r="CY1543" i="1"/>
  <c r="CX1543" i="1"/>
  <c r="CW1543" i="1"/>
  <c r="CV1543" i="1"/>
  <c r="CU1543" i="1"/>
  <c r="CT1543" i="1"/>
  <c r="CS1543" i="1"/>
  <c r="CR1543" i="1"/>
  <c r="CQ1543" i="1"/>
  <c r="CP1543" i="1"/>
  <c r="CO1543" i="1"/>
  <c r="CN1543" i="1"/>
  <c r="CM1543" i="1"/>
  <c r="CL1543" i="1"/>
  <c r="CK1543" i="1"/>
  <c r="CJ1543" i="1"/>
  <c r="CI1543" i="1"/>
  <c r="CH1543" i="1"/>
  <c r="CG1543" i="1"/>
  <c r="CF1543" i="1"/>
  <c r="CE1543" i="1"/>
  <c r="CD1543" i="1"/>
  <c r="CC1543" i="1"/>
  <c r="CB1543" i="1"/>
  <c r="CA1543" i="1"/>
  <c r="BZ1543" i="1"/>
  <c r="BY1543" i="1"/>
  <c r="BX1543" i="1"/>
  <c r="BW1543" i="1"/>
  <c r="BV1543" i="1"/>
  <c r="BU1543" i="1"/>
  <c r="BT1543" i="1"/>
  <c r="BS1543" i="1"/>
  <c r="BR1543" i="1"/>
  <c r="BQ1543" i="1"/>
  <c r="BP1543" i="1"/>
  <c r="BO1543" i="1"/>
  <c r="BN1543" i="1"/>
  <c r="BM1543" i="1"/>
  <c r="BL1543" i="1"/>
  <c r="BK1543" i="1"/>
  <c r="BJ1543" i="1"/>
  <c r="BI1543" i="1"/>
  <c r="BH1543" i="1"/>
  <c r="BG1543" i="1"/>
  <c r="BF1543" i="1"/>
  <c r="BE1543" i="1"/>
  <c r="BD1543" i="1"/>
  <c r="BC1543" i="1"/>
  <c r="BB1543" i="1"/>
  <c r="BA1543" i="1"/>
  <c r="AZ1543" i="1"/>
  <c r="AY1543" i="1"/>
  <c r="AX1543" i="1"/>
  <c r="AW1543" i="1"/>
  <c r="AV1543" i="1"/>
  <c r="AU1543" i="1"/>
  <c r="AT1543" i="1"/>
  <c r="AS1543" i="1"/>
  <c r="AR1543" i="1"/>
  <c r="AQ1543" i="1"/>
  <c r="AP1543" i="1"/>
  <c r="AO1543" i="1"/>
  <c r="AN1543" i="1"/>
  <c r="AM1543" i="1"/>
  <c r="AL1543" i="1"/>
  <c r="AK1543" i="1"/>
  <c r="AJ1543" i="1"/>
  <c r="AI1543" i="1"/>
  <c r="AH1543" i="1"/>
  <c r="AG1543" i="1"/>
  <c r="AF1543" i="1"/>
  <c r="AE1543" i="1"/>
  <c r="AD1543" i="1"/>
  <c r="AC1543" i="1"/>
  <c r="AB1543" i="1"/>
  <c r="AA1543" i="1"/>
  <c r="Z1543" i="1"/>
  <c r="Y1543" i="1"/>
  <c r="X1543" i="1"/>
  <c r="W1543" i="1"/>
  <c r="V1543" i="1"/>
  <c r="U1543" i="1"/>
  <c r="T1543" i="1"/>
  <c r="S1543" i="1"/>
  <c r="Q1543" i="1"/>
  <c r="P1543" i="1"/>
  <c r="O1543" i="1"/>
  <c r="DD1542" i="1"/>
  <c r="DC1542" i="1"/>
  <c r="DB1542" i="1"/>
  <c r="DA1542" i="1"/>
  <c r="CZ1542" i="1"/>
  <c r="CY1542" i="1"/>
  <c r="CX1542" i="1"/>
  <c r="CW1542" i="1"/>
  <c r="CV1542" i="1"/>
  <c r="CU1542" i="1"/>
  <c r="CT1542" i="1"/>
  <c r="CS1542" i="1"/>
  <c r="CR1542" i="1"/>
  <c r="CQ1542" i="1"/>
  <c r="CP1542" i="1"/>
  <c r="CO1542" i="1"/>
  <c r="CN1542" i="1"/>
  <c r="CM1542" i="1"/>
  <c r="CL1542" i="1"/>
  <c r="CK1542" i="1"/>
  <c r="CJ1542" i="1"/>
  <c r="CI1542" i="1"/>
  <c r="CH1542" i="1"/>
  <c r="CG1542" i="1"/>
  <c r="CF1542" i="1"/>
  <c r="CE1542" i="1"/>
  <c r="CD1542" i="1"/>
  <c r="CC1542" i="1"/>
  <c r="CB1542" i="1"/>
  <c r="CA1542" i="1"/>
  <c r="BZ1542" i="1"/>
  <c r="BY1542" i="1"/>
  <c r="BX1542" i="1"/>
  <c r="BW1542" i="1"/>
  <c r="BV1542" i="1"/>
  <c r="BU1542" i="1"/>
  <c r="BT1542" i="1"/>
  <c r="BS1542" i="1"/>
  <c r="BR1542" i="1"/>
  <c r="BQ1542" i="1"/>
  <c r="BP1542" i="1"/>
  <c r="BO1542" i="1"/>
  <c r="BN1542" i="1"/>
  <c r="BM1542" i="1"/>
  <c r="BL1542" i="1"/>
  <c r="BK1542" i="1"/>
  <c r="BJ1542" i="1"/>
  <c r="BI1542" i="1"/>
  <c r="BH1542" i="1"/>
  <c r="BG1542" i="1"/>
  <c r="BF1542" i="1"/>
  <c r="BE1542" i="1"/>
  <c r="BD1542" i="1"/>
  <c r="BC1542" i="1"/>
  <c r="BB1542" i="1"/>
  <c r="BA1542" i="1"/>
  <c r="AZ1542" i="1"/>
  <c r="AY1542" i="1"/>
  <c r="AX1542" i="1"/>
  <c r="AW1542" i="1"/>
  <c r="AV1542" i="1"/>
  <c r="AU1542" i="1"/>
  <c r="AT1542" i="1"/>
  <c r="AS1542" i="1"/>
  <c r="AR1542" i="1"/>
  <c r="AQ1542" i="1"/>
  <c r="AP1542" i="1"/>
  <c r="AO1542" i="1"/>
  <c r="AN1542" i="1"/>
  <c r="AM1542" i="1"/>
  <c r="AL1542" i="1"/>
  <c r="AK1542" i="1"/>
  <c r="AJ1542" i="1"/>
  <c r="AI1542" i="1"/>
  <c r="AH1542" i="1"/>
  <c r="AG1542" i="1"/>
  <c r="AF1542" i="1"/>
  <c r="AE1542" i="1"/>
  <c r="AD1542" i="1"/>
  <c r="AC1542" i="1"/>
  <c r="AB1542" i="1"/>
  <c r="AA1542" i="1"/>
  <c r="Z1542" i="1"/>
  <c r="Y1542" i="1"/>
  <c r="X1542" i="1"/>
  <c r="W1542" i="1"/>
  <c r="V1542" i="1"/>
  <c r="U1542" i="1"/>
  <c r="T1542" i="1"/>
  <c r="S1542" i="1"/>
  <c r="Q1542" i="1"/>
  <c r="P1542" i="1"/>
  <c r="O1542" i="1"/>
  <c r="DD1541" i="1"/>
  <c r="DC1541" i="1"/>
  <c r="DB1541" i="1"/>
  <c r="DA1541" i="1"/>
  <c r="CZ1541" i="1"/>
  <c r="CY1541" i="1"/>
  <c r="CX1541" i="1"/>
  <c r="CW1541" i="1"/>
  <c r="CV1541" i="1"/>
  <c r="CU1541" i="1"/>
  <c r="CT1541" i="1"/>
  <c r="CS1541" i="1"/>
  <c r="CR1541" i="1"/>
  <c r="CQ1541" i="1"/>
  <c r="CP1541" i="1"/>
  <c r="CO1541" i="1"/>
  <c r="CN1541" i="1"/>
  <c r="CM1541" i="1"/>
  <c r="CL1541" i="1"/>
  <c r="CK1541" i="1"/>
  <c r="CJ1541" i="1"/>
  <c r="CI1541" i="1"/>
  <c r="CH1541" i="1"/>
  <c r="CG1541" i="1"/>
  <c r="CF1541" i="1"/>
  <c r="CE1541" i="1"/>
  <c r="CD1541" i="1"/>
  <c r="CC1541" i="1"/>
  <c r="CB1541" i="1"/>
  <c r="CA1541" i="1"/>
  <c r="BZ1541" i="1"/>
  <c r="BY1541" i="1"/>
  <c r="BX1541" i="1"/>
  <c r="BW1541" i="1"/>
  <c r="BV1541" i="1"/>
  <c r="BU1541" i="1"/>
  <c r="BT1541" i="1"/>
  <c r="BS1541" i="1"/>
  <c r="BR1541" i="1"/>
  <c r="BQ1541" i="1"/>
  <c r="BP1541" i="1"/>
  <c r="BO1541" i="1"/>
  <c r="BN1541" i="1"/>
  <c r="BM1541" i="1"/>
  <c r="BL1541" i="1"/>
  <c r="BK1541" i="1"/>
  <c r="BJ1541" i="1"/>
  <c r="BI1541" i="1"/>
  <c r="BH1541" i="1"/>
  <c r="BG1541" i="1"/>
  <c r="BF1541" i="1"/>
  <c r="BE1541" i="1"/>
  <c r="BD1541" i="1"/>
  <c r="BC1541" i="1"/>
  <c r="BB1541" i="1"/>
  <c r="BA1541" i="1"/>
  <c r="AZ1541" i="1"/>
  <c r="AY1541" i="1"/>
  <c r="AX1541" i="1"/>
  <c r="AW1541" i="1"/>
  <c r="AV1541" i="1"/>
  <c r="AU1541" i="1"/>
  <c r="AT1541" i="1"/>
  <c r="AS1541" i="1"/>
  <c r="AR1541" i="1"/>
  <c r="AQ1541" i="1"/>
  <c r="AP1541" i="1"/>
  <c r="AO1541" i="1"/>
  <c r="AN1541" i="1"/>
  <c r="AM1541" i="1"/>
  <c r="AL1541" i="1"/>
  <c r="AK1541" i="1"/>
  <c r="AJ1541" i="1"/>
  <c r="AI1541" i="1"/>
  <c r="AH1541" i="1"/>
  <c r="AG1541" i="1"/>
  <c r="AF1541" i="1"/>
  <c r="AE1541" i="1"/>
  <c r="AD1541" i="1"/>
  <c r="AC1541" i="1"/>
  <c r="AB1541" i="1"/>
  <c r="AA1541" i="1"/>
  <c r="Z1541" i="1"/>
  <c r="Y1541" i="1"/>
  <c r="X1541" i="1"/>
  <c r="W1541" i="1"/>
  <c r="V1541" i="1"/>
  <c r="U1541" i="1"/>
  <c r="T1541" i="1"/>
  <c r="S1541" i="1"/>
  <c r="Q1541" i="1"/>
  <c r="P1541" i="1"/>
  <c r="O1541" i="1"/>
  <c r="DD1540" i="1"/>
  <c r="DC1540" i="1"/>
  <c r="DB1540" i="1"/>
  <c r="DA1540" i="1"/>
  <c r="CZ1540" i="1"/>
  <c r="CY1540" i="1"/>
  <c r="CX1540" i="1"/>
  <c r="CW1540" i="1"/>
  <c r="CV1540" i="1"/>
  <c r="CU1540" i="1"/>
  <c r="CT1540" i="1"/>
  <c r="CS1540" i="1"/>
  <c r="CR1540" i="1"/>
  <c r="CQ1540" i="1"/>
  <c r="CP1540" i="1"/>
  <c r="CO1540" i="1"/>
  <c r="CN1540" i="1"/>
  <c r="CM1540" i="1"/>
  <c r="CL1540" i="1"/>
  <c r="CK1540" i="1"/>
  <c r="CJ1540" i="1"/>
  <c r="CI1540" i="1"/>
  <c r="CH1540" i="1"/>
  <c r="CG1540" i="1"/>
  <c r="CF1540" i="1"/>
  <c r="CE1540" i="1"/>
  <c r="CD1540" i="1"/>
  <c r="CC1540" i="1"/>
  <c r="CB1540" i="1"/>
  <c r="CA1540" i="1"/>
  <c r="BZ1540" i="1"/>
  <c r="BY1540" i="1"/>
  <c r="BX1540" i="1"/>
  <c r="BW1540" i="1"/>
  <c r="BV1540" i="1"/>
  <c r="BU1540" i="1"/>
  <c r="BT1540" i="1"/>
  <c r="BS1540" i="1"/>
  <c r="BR1540" i="1"/>
  <c r="BQ1540" i="1"/>
  <c r="BP1540" i="1"/>
  <c r="BO1540" i="1"/>
  <c r="BN1540" i="1"/>
  <c r="BM1540" i="1"/>
  <c r="BL1540" i="1"/>
  <c r="BK1540" i="1"/>
  <c r="BJ1540" i="1"/>
  <c r="BI1540" i="1"/>
  <c r="BH1540" i="1"/>
  <c r="BG1540" i="1"/>
  <c r="BF1540" i="1"/>
  <c r="BE1540" i="1"/>
  <c r="BD1540" i="1"/>
  <c r="BC1540" i="1"/>
  <c r="BB1540" i="1"/>
  <c r="BA1540" i="1"/>
  <c r="AZ1540" i="1"/>
  <c r="AY1540" i="1"/>
  <c r="AX1540" i="1"/>
  <c r="AW1540" i="1"/>
  <c r="AV1540" i="1"/>
  <c r="AU1540" i="1"/>
  <c r="AT1540" i="1"/>
  <c r="AS1540" i="1"/>
  <c r="AR1540" i="1"/>
  <c r="AQ1540" i="1"/>
  <c r="AP1540" i="1"/>
  <c r="AO1540" i="1"/>
  <c r="AN1540" i="1"/>
  <c r="AM1540" i="1"/>
  <c r="AL1540" i="1"/>
  <c r="AK1540" i="1"/>
  <c r="AJ1540" i="1"/>
  <c r="AI1540" i="1"/>
  <c r="AH1540" i="1"/>
  <c r="AG1540" i="1"/>
  <c r="AF1540" i="1"/>
  <c r="AE1540" i="1"/>
  <c r="AD1540" i="1"/>
  <c r="AC1540" i="1"/>
  <c r="AB1540" i="1"/>
  <c r="AA1540" i="1"/>
  <c r="Z1540" i="1"/>
  <c r="Y1540" i="1"/>
  <c r="X1540" i="1"/>
  <c r="W1540" i="1"/>
  <c r="V1540" i="1"/>
  <c r="U1540" i="1"/>
  <c r="T1540" i="1"/>
  <c r="S1540" i="1"/>
  <c r="Q1540" i="1"/>
  <c r="P1540" i="1"/>
  <c r="O1540" i="1"/>
  <c r="DD1539" i="1"/>
  <c r="DC1539" i="1"/>
  <c r="DB1539" i="1"/>
  <c r="DA1539" i="1"/>
  <c r="CZ1539" i="1"/>
  <c r="CY1539" i="1"/>
  <c r="CX1539" i="1"/>
  <c r="CW1539" i="1"/>
  <c r="CV1539" i="1"/>
  <c r="CU1539" i="1"/>
  <c r="CT1539" i="1"/>
  <c r="CS1539" i="1"/>
  <c r="CR1539" i="1"/>
  <c r="CQ1539" i="1"/>
  <c r="CP1539" i="1"/>
  <c r="CO1539" i="1"/>
  <c r="CN1539" i="1"/>
  <c r="CM1539" i="1"/>
  <c r="CL1539" i="1"/>
  <c r="CK1539" i="1"/>
  <c r="CJ1539" i="1"/>
  <c r="CI1539" i="1"/>
  <c r="CH1539" i="1"/>
  <c r="CG1539" i="1"/>
  <c r="CF1539" i="1"/>
  <c r="CE1539" i="1"/>
  <c r="CD1539" i="1"/>
  <c r="CC1539" i="1"/>
  <c r="CB1539" i="1"/>
  <c r="CA1539" i="1"/>
  <c r="BZ1539" i="1"/>
  <c r="BY1539" i="1"/>
  <c r="BX1539" i="1"/>
  <c r="BW1539" i="1"/>
  <c r="BV1539" i="1"/>
  <c r="BU1539" i="1"/>
  <c r="BT1539" i="1"/>
  <c r="BS1539" i="1"/>
  <c r="BR1539" i="1"/>
  <c r="BQ1539" i="1"/>
  <c r="BP1539" i="1"/>
  <c r="BO1539" i="1"/>
  <c r="BN1539" i="1"/>
  <c r="BM1539" i="1"/>
  <c r="BL1539" i="1"/>
  <c r="BK1539" i="1"/>
  <c r="BJ1539" i="1"/>
  <c r="BI1539" i="1"/>
  <c r="BH1539" i="1"/>
  <c r="BG1539" i="1"/>
  <c r="BF1539" i="1"/>
  <c r="BE1539" i="1"/>
  <c r="BD1539" i="1"/>
  <c r="BC1539" i="1"/>
  <c r="BB1539" i="1"/>
  <c r="BA1539" i="1"/>
  <c r="AZ1539" i="1"/>
  <c r="AY1539" i="1"/>
  <c r="AX1539" i="1"/>
  <c r="AW1539" i="1"/>
  <c r="AV1539" i="1"/>
  <c r="AU1539" i="1"/>
  <c r="AT1539" i="1"/>
  <c r="AS1539" i="1"/>
  <c r="AR1539" i="1"/>
  <c r="AQ1539" i="1"/>
  <c r="AP1539" i="1"/>
  <c r="AO1539" i="1"/>
  <c r="AN1539" i="1"/>
  <c r="AM1539" i="1"/>
  <c r="AL1539" i="1"/>
  <c r="AK1539" i="1"/>
  <c r="AJ1539" i="1"/>
  <c r="AI1539" i="1"/>
  <c r="AH1539" i="1"/>
  <c r="AG1539" i="1"/>
  <c r="AF1539" i="1"/>
  <c r="AE1539" i="1"/>
  <c r="AD1539" i="1"/>
  <c r="AC1539" i="1"/>
  <c r="AB1539" i="1"/>
  <c r="AA1539" i="1"/>
  <c r="Z1539" i="1"/>
  <c r="Y1539" i="1"/>
  <c r="X1539" i="1"/>
  <c r="W1539" i="1"/>
  <c r="V1539" i="1"/>
  <c r="U1539" i="1"/>
  <c r="T1539" i="1"/>
  <c r="S1539" i="1"/>
  <c r="Q1539" i="1"/>
  <c r="P1539" i="1"/>
  <c r="O1539" i="1"/>
  <c r="DD1538" i="1"/>
  <c r="DC1538" i="1"/>
  <c r="DB1538" i="1"/>
  <c r="DA1538" i="1"/>
  <c r="CZ1538" i="1"/>
  <c r="CY1538" i="1"/>
  <c r="CX1538" i="1"/>
  <c r="CW1538" i="1"/>
  <c r="CV1538" i="1"/>
  <c r="CU1538" i="1"/>
  <c r="CT1538" i="1"/>
  <c r="CS1538" i="1"/>
  <c r="CR1538" i="1"/>
  <c r="CQ1538" i="1"/>
  <c r="CP1538" i="1"/>
  <c r="CO1538" i="1"/>
  <c r="CN1538" i="1"/>
  <c r="CM1538" i="1"/>
  <c r="CL1538" i="1"/>
  <c r="CK1538" i="1"/>
  <c r="CJ1538" i="1"/>
  <c r="CI1538" i="1"/>
  <c r="CH1538" i="1"/>
  <c r="CG1538" i="1"/>
  <c r="CF1538" i="1"/>
  <c r="CE1538" i="1"/>
  <c r="CD1538" i="1"/>
  <c r="CC1538" i="1"/>
  <c r="CB1538" i="1"/>
  <c r="CA1538" i="1"/>
  <c r="BZ1538" i="1"/>
  <c r="BY1538" i="1"/>
  <c r="BX1538" i="1"/>
  <c r="BW1538" i="1"/>
  <c r="BV1538" i="1"/>
  <c r="BU1538" i="1"/>
  <c r="BT1538" i="1"/>
  <c r="BS1538" i="1"/>
  <c r="BR1538" i="1"/>
  <c r="BQ1538" i="1"/>
  <c r="BP1538" i="1"/>
  <c r="BO1538" i="1"/>
  <c r="BN1538" i="1"/>
  <c r="BM1538" i="1"/>
  <c r="BL1538" i="1"/>
  <c r="BK1538" i="1"/>
  <c r="BJ1538" i="1"/>
  <c r="BI1538" i="1"/>
  <c r="BH1538" i="1"/>
  <c r="BG1538" i="1"/>
  <c r="BF1538" i="1"/>
  <c r="BE1538" i="1"/>
  <c r="BD1538" i="1"/>
  <c r="BC1538" i="1"/>
  <c r="BB1538" i="1"/>
  <c r="BA1538" i="1"/>
  <c r="AZ1538" i="1"/>
  <c r="AY1538" i="1"/>
  <c r="AX1538" i="1"/>
  <c r="AW1538" i="1"/>
  <c r="AV1538" i="1"/>
  <c r="AU1538" i="1"/>
  <c r="AT1538" i="1"/>
  <c r="AS1538" i="1"/>
  <c r="AR1538" i="1"/>
  <c r="AQ1538" i="1"/>
  <c r="AP1538" i="1"/>
  <c r="AO1538" i="1"/>
  <c r="AN1538" i="1"/>
  <c r="AM1538" i="1"/>
  <c r="AL1538" i="1"/>
  <c r="AK1538" i="1"/>
  <c r="AJ1538" i="1"/>
  <c r="AI1538" i="1"/>
  <c r="AH1538" i="1"/>
  <c r="AG1538" i="1"/>
  <c r="AF1538" i="1"/>
  <c r="AE1538" i="1"/>
  <c r="AD1538" i="1"/>
  <c r="AC1538" i="1"/>
  <c r="AB1538" i="1"/>
  <c r="AA1538" i="1"/>
  <c r="Z1538" i="1"/>
  <c r="Y1538" i="1"/>
  <c r="X1538" i="1"/>
  <c r="W1538" i="1"/>
  <c r="V1538" i="1"/>
  <c r="U1538" i="1"/>
  <c r="T1538" i="1"/>
  <c r="S1538" i="1"/>
  <c r="Q1538" i="1"/>
  <c r="P1538" i="1"/>
  <c r="O1538" i="1"/>
  <c r="DD1537" i="1"/>
  <c r="DC1537" i="1"/>
  <c r="DB1537" i="1"/>
  <c r="DA1537" i="1"/>
  <c r="CZ1537" i="1"/>
  <c r="CY1537" i="1"/>
  <c r="CX1537" i="1"/>
  <c r="CW1537" i="1"/>
  <c r="CV1537" i="1"/>
  <c r="CU1537" i="1"/>
  <c r="CT1537" i="1"/>
  <c r="CS1537" i="1"/>
  <c r="CR1537" i="1"/>
  <c r="CQ1537" i="1"/>
  <c r="CP1537" i="1"/>
  <c r="CO1537" i="1"/>
  <c r="CN1537" i="1"/>
  <c r="CM1537" i="1"/>
  <c r="CL1537" i="1"/>
  <c r="CK1537" i="1"/>
  <c r="CJ1537" i="1"/>
  <c r="CI1537" i="1"/>
  <c r="CH1537" i="1"/>
  <c r="CG1537" i="1"/>
  <c r="CF1537" i="1"/>
  <c r="CE1537" i="1"/>
  <c r="CD1537" i="1"/>
  <c r="CC1537" i="1"/>
  <c r="CB1537" i="1"/>
  <c r="CA1537" i="1"/>
  <c r="BZ1537" i="1"/>
  <c r="BY1537" i="1"/>
  <c r="BX1537" i="1"/>
  <c r="BW1537" i="1"/>
  <c r="BV1537" i="1"/>
  <c r="BU1537" i="1"/>
  <c r="BT1537" i="1"/>
  <c r="BS1537" i="1"/>
  <c r="BR1537" i="1"/>
  <c r="BQ1537" i="1"/>
  <c r="BP1537" i="1"/>
  <c r="BO1537" i="1"/>
  <c r="BN1537" i="1"/>
  <c r="BM1537" i="1"/>
  <c r="BL1537" i="1"/>
  <c r="BK1537" i="1"/>
  <c r="BJ1537" i="1"/>
  <c r="BI1537" i="1"/>
  <c r="BH1537" i="1"/>
  <c r="BG1537" i="1"/>
  <c r="BF1537" i="1"/>
  <c r="BE1537" i="1"/>
  <c r="BD1537" i="1"/>
  <c r="BC1537" i="1"/>
  <c r="BB1537" i="1"/>
  <c r="BA1537" i="1"/>
  <c r="AZ1537" i="1"/>
  <c r="AY1537" i="1"/>
  <c r="AX1537" i="1"/>
  <c r="AW1537" i="1"/>
  <c r="AV1537" i="1"/>
  <c r="AU1537" i="1"/>
  <c r="AT1537" i="1"/>
  <c r="AS1537" i="1"/>
  <c r="AR1537" i="1"/>
  <c r="AQ1537" i="1"/>
  <c r="AP1537" i="1"/>
  <c r="AO1537" i="1"/>
  <c r="AN1537" i="1"/>
  <c r="AM1537" i="1"/>
  <c r="AL1537" i="1"/>
  <c r="AK1537" i="1"/>
  <c r="AJ1537" i="1"/>
  <c r="AI1537" i="1"/>
  <c r="AH1537" i="1"/>
  <c r="AG1537" i="1"/>
  <c r="AF1537" i="1"/>
  <c r="AE1537" i="1"/>
  <c r="AD1537" i="1"/>
  <c r="AC1537" i="1"/>
  <c r="AB1537" i="1"/>
  <c r="AA1537" i="1"/>
  <c r="Z1537" i="1"/>
  <c r="Y1537" i="1"/>
  <c r="X1537" i="1"/>
  <c r="W1537" i="1"/>
  <c r="V1537" i="1"/>
  <c r="U1537" i="1"/>
  <c r="T1537" i="1"/>
  <c r="S1537" i="1"/>
  <c r="Q1537" i="1"/>
  <c r="P1537" i="1"/>
  <c r="O1537" i="1"/>
  <c r="DD1536" i="1"/>
  <c r="DC1536" i="1"/>
  <c r="DB1536" i="1"/>
  <c r="DA1536" i="1"/>
  <c r="CZ1536" i="1"/>
  <c r="CY1536" i="1"/>
  <c r="CX1536" i="1"/>
  <c r="CW1536" i="1"/>
  <c r="CV1536" i="1"/>
  <c r="CU1536" i="1"/>
  <c r="CT1536" i="1"/>
  <c r="CS1536" i="1"/>
  <c r="CR1536" i="1"/>
  <c r="CQ1536" i="1"/>
  <c r="CP1536" i="1"/>
  <c r="CO1536" i="1"/>
  <c r="CN1536" i="1"/>
  <c r="CM1536" i="1"/>
  <c r="CL1536" i="1"/>
  <c r="CK1536" i="1"/>
  <c r="CJ1536" i="1"/>
  <c r="CI1536" i="1"/>
  <c r="CH1536" i="1"/>
  <c r="CG1536" i="1"/>
  <c r="CF1536" i="1"/>
  <c r="CE1536" i="1"/>
  <c r="CD1536" i="1"/>
  <c r="CC1536" i="1"/>
  <c r="CB1536" i="1"/>
  <c r="CA1536" i="1"/>
  <c r="BZ1536" i="1"/>
  <c r="BY1536" i="1"/>
  <c r="BX1536" i="1"/>
  <c r="BW1536" i="1"/>
  <c r="BV1536" i="1"/>
  <c r="BU1536" i="1"/>
  <c r="BT1536" i="1"/>
  <c r="BS1536" i="1"/>
  <c r="BR1536" i="1"/>
  <c r="BQ1536" i="1"/>
  <c r="BP1536" i="1"/>
  <c r="BO1536" i="1"/>
  <c r="BN1536" i="1"/>
  <c r="BM1536" i="1"/>
  <c r="BL1536" i="1"/>
  <c r="BK1536" i="1"/>
  <c r="BJ1536" i="1"/>
  <c r="BI1536" i="1"/>
  <c r="BH1536" i="1"/>
  <c r="BG1536" i="1"/>
  <c r="BF1536" i="1"/>
  <c r="BE1536" i="1"/>
  <c r="BD1536" i="1"/>
  <c r="BC1536" i="1"/>
  <c r="BB1536" i="1"/>
  <c r="BA1536" i="1"/>
  <c r="AZ1536" i="1"/>
  <c r="AY1536" i="1"/>
  <c r="AX1536" i="1"/>
  <c r="AW1536" i="1"/>
  <c r="AV1536" i="1"/>
  <c r="AU1536" i="1"/>
  <c r="AT1536" i="1"/>
  <c r="AS1536" i="1"/>
  <c r="AR1536" i="1"/>
  <c r="AQ1536" i="1"/>
  <c r="AP1536" i="1"/>
  <c r="AO1536" i="1"/>
  <c r="AN1536" i="1"/>
  <c r="AM1536" i="1"/>
  <c r="AL1536" i="1"/>
  <c r="AK1536" i="1"/>
  <c r="AJ1536" i="1"/>
  <c r="AI1536" i="1"/>
  <c r="AH1536" i="1"/>
  <c r="AG1536" i="1"/>
  <c r="AF1536" i="1"/>
  <c r="AE1536" i="1"/>
  <c r="AD1536" i="1"/>
  <c r="AC1536" i="1"/>
  <c r="AB1536" i="1"/>
  <c r="AA1536" i="1"/>
  <c r="Z1536" i="1"/>
  <c r="Y1536" i="1"/>
  <c r="X1536" i="1"/>
  <c r="W1536" i="1"/>
  <c r="V1536" i="1"/>
  <c r="U1536" i="1"/>
  <c r="T1536" i="1"/>
  <c r="S1536" i="1"/>
  <c r="Q1536" i="1"/>
  <c r="P1536" i="1"/>
  <c r="O1536" i="1"/>
  <c r="DD1535" i="1"/>
  <c r="DC1535" i="1"/>
  <c r="DB1535" i="1"/>
  <c r="DA1535" i="1"/>
  <c r="CZ1535" i="1"/>
  <c r="CY1535" i="1"/>
  <c r="CX1535" i="1"/>
  <c r="CW1535" i="1"/>
  <c r="CV1535" i="1"/>
  <c r="CU1535" i="1"/>
  <c r="CT1535" i="1"/>
  <c r="CS1535" i="1"/>
  <c r="CR1535" i="1"/>
  <c r="CQ1535" i="1"/>
  <c r="CP1535" i="1"/>
  <c r="CO1535" i="1"/>
  <c r="CN1535" i="1"/>
  <c r="CM1535" i="1"/>
  <c r="CL1535" i="1"/>
  <c r="CK1535" i="1"/>
  <c r="CJ1535" i="1"/>
  <c r="CI1535" i="1"/>
  <c r="CH1535" i="1"/>
  <c r="CG1535" i="1"/>
  <c r="CF1535" i="1"/>
  <c r="CE1535" i="1"/>
  <c r="CD1535" i="1"/>
  <c r="CC1535" i="1"/>
  <c r="CB1535" i="1"/>
  <c r="CA1535" i="1"/>
  <c r="BZ1535" i="1"/>
  <c r="BY1535" i="1"/>
  <c r="BX1535" i="1"/>
  <c r="BW1535" i="1"/>
  <c r="BV1535" i="1"/>
  <c r="BU1535" i="1"/>
  <c r="BT1535" i="1"/>
  <c r="BS1535" i="1"/>
  <c r="BR1535" i="1"/>
  <c r="BQ1535" i="1"/>
  <c r="BP1535" i="1"/>
  <c r="BO1535" i="1"/>
  <c r="BN1535" i="1"/>
  <c r="BM1535" i="1"/>
  <c r="BL1535" i="1"/>
  <c r="BK1535" i="1"/>
  <c r="BJ1535" i="1"/>
  <c r="BI1535" i="1"/>
  <c r="BH1535" i="1"/>
  <c r="BG1535" i="1"/>
  <c r="BF1535" i="1"/>
  <c r="BE1535" i="1"/>
  <c r="BD1535" i="1"/>
  <c r="BC1535" i="1"/>
  <c r="BB1535" i="1"/>
  <c r="BA1535" i="1"/>
  <c r="AZ1535" i="1"/>
  <c r="AY1535" i="1"/>
  <c r="AX1535" i="1"/>
  <c r="AW1535" i="1"/>
  <c r="AV1535" i="1"/>
  <c r="AU1535" i="1"/>
  <c r="AT1535" i="1"/>
  <c r="AS1535" i="1"/>
  <c r="AR1535" i="1"/>
  <c r="AQ1535" i="1"/>
  <c r="AP1535" i="1"/>
  <c r="AO1535" i="1"/>
  <c r="AN1535" i="1"/>
  <c r="AM1535" i="1"/>
  <c r="AL1535" i="1"/>
  <c r="AK1535" i="1"/>
  <c r="AJ1535" i="1"/>
  <c r="AI1535" i="1"/>
  <c r="AH1535" i="1"/>
  <c r="AG1535" i="1"/>
  <c r="AF1535" i="1"/>
  <c r="AE1535" i="1"/>
  <c r="AD1535" i="1"/>
  <c r="AC1535" i="1"/>
  <c r="AB1535" i="1"/>
  <c r="AA1535" i="1"/>
  <c r="Z1535" i="1"/>
  <c r="Y1535" i="1"/>
  <c r="X1535" i="1"/>
  <c r="W1535" i="1"/>
  <c r="V1535" i="1"/>
  <c r="U1535" i="1"/>
  <c r="T1535" i="1"/>
  <c r="S1535" i="1"/>
  <c r="Q1535" i="1"/>
  <c r="P1535" i="1"/>
  <c r="O1535" i="1"/>
  <c r="DD1534" i="1"/>
  <c r="DC1534" i="1"/>
  <c r="DB1534" i="1"/>
  <c r="DA1534" i="1"/>
  <c r="CZ1534" i="1"/>
  <c r="CY1534" i="1"/>
  <c r="CX1534" i="1"/>
  <c r="CW1534" i="1"/>
  <c r="CV1534" i="1"/>
  <c r="CU1534" i="1"/>
  <c r="CT1534" i="1"/>
  <c r="CS1534" i="1"/>
  <c r="CR1534" i="1"/>
  <c r="CQ1534" i="1"/>
  <c r="CP1534" i="1"/>
  <c r="CO1534" i="1"/>
  <c r="CN1534" i="1"/>
  <c r="CM1534" i="1"/>
  <c r="CL1534" i="1"/>
  <c r="CK1534" i="1"/>
  <c r="CJ1534" i="1"/>
  <c r="CI1534" i="1"/>
  <c r="CH1534" i="1"/>
  <c r="CG1534" i="1"/>
  <c r="CF1534" i="1"/>
  <c r="CE1534" i="1"/>
  <c r="CD1534" i="1"/>
  <c r="CC1534" i="1"/>
  <c r="CB1534" i="1"/>
  <c r="CA1534" i="1"/>
  <c r="BZ1534" i="1"/>
  <c r="BY1534" i="1"/>
  <c r="BX1534" i="1"/>
  <c r="BW1534" i="1"/>
  <c r="BV1534" i="1"/>
  <c r="BU1534" i="1"/>
  <c r="BT1534" i="1"/>
  <c r="BS1534" i="1"/>
  <c r="BR1534" i="1"/>
  <c r="BQ1534" i="1"/>
  <c r="BP1534" i="1"/>
  <c r="BO1534" i="1"/>
  <c r="BN1534" i="1"/>
  <c r="BM1534" i="1"/>
  <c r="BL1534" i="1"/>
  <c r="BK1534" i="1"/>
  <c r="BJ1534" i="1"/>
  <c r="BI1534" i="1"/>
  <c r="BH1534" i="1"/>
  <c r="BG1534" i="1"/>
  <c r="BF1534" i="1"/>
  <c r="BE1534" i="1"/>
  <c r="BD1534" i="1"/>
  <c r="BC1534" i="1"/>
  <c r="BB1534" i="1"/>
  <c r="BA1534" i="1"/>
  <c r="AZ1534" i="1"/>
  <c r="AY1534" i="1"/>
  <c r="AX1534" i="1"/>
  <c r="AW1534" i="1"/>
  <c r="AV1534" i="1"/>
  <c r="AU1534" i="1"/>
  <c r="AT1534" i="1"/>
  <c r="AS1534" i="1"/>
  <c r="AR1534" i="1"/>
  <c r="AQ1534" i="1"/>
  <c r="AP1534" i="1"/>
  <c r="AO1534" i="1"/>
  <c r="AN1534" i="1"/>
  <c r="AM1534" i="1"/>
  <c r="AL1534" i="1"/>
  <c r="AK1534" i="1"/>
  <c r="AJ1534" i="1"/>
  <c r="AI1534" i="1"/>
  <c r="AH1534" i="1"/>
  <c r="AG1534" i="1"/>
  <c r="AF1534" i="1"/>
  <c r="AE1534" i="1"/>
  <c r="AD1534" i="1"/>
  <c r="AC1534" i="1"/>
  <c r="AB1534" i="1"/>
  <c r="AA1534" i="1"/>
  <c r="Z1534" i="1"/>
  <c r="Y1534" i="1"/>
  <c r="X1534" i="1"/>
  <c r="W1534" i="1"/>
  <c r="V1534" i="1"/>
  <c r="U1534" i="1"/>
  <c r="T1534" i="1"/>
  <c r="S1534" i="1"/>
  <c r="Q1534" i="1"/>
  <c r="P1534" i="1"/>
  <c r="O1534" i="1"/>
  <c r="DD1578" i="1"/>
  <c r="DC1578" i="1"/>
  <c r="DB1578" i="1"/>
  <c r="DA1578" i="1"/>
  <c r="CZ1578" i="1"/>
  <c r="CY1578" i="1"/>
  <c r="CX1578" i="1"/>
  <c r="CW1578" i="1"/>
  <c r="CV1578" i="1"/>
  <c r="CU1578" i="1"/>
  <c r="CT1578" i="1"/>
  <c r="CS1578" i="1"/>
  <c r="CR1578" i="1"/>
  <c r="CQ1578" i="1"/>
  <c r="CP1578" i="1"/>
  <c r="CO1578" i="1"/>
  <c r="CN1578" i="1"/>
  <c r="CM1578" i="1"/>
  <c r="CL1578" i="1"/>
  <c r="CK1578" i="1"/>
  <c r="CJ1578" i="1"/>
  <c r="CI1578" i="1"/>
  <c r="CH1578" i="1"/>
  <c r="CG1578" i="1"/>
  <c r="CF1578" i="1"/>
  <c r="CE1578" i="1"/>
  <c r="CD1578" i="1"/>
  <c r="CC1578" i="1"/>
  <c r="CB1578" i="1"/>
  <c r="CA1578" i="1"/>
  <c r="BZ1578" i="1"/>
  <c r="BY1578" i="1"/>
  <c r="BX1578" i="1"/>
  <c r="BW1578" i="1"/>
  <c r="BV1578" i="1"/>
  <c r="BU1578" i="1"/>
  <c r="BT1578" i="1"/>
  <c r="BS1578" i="1"/>
  <c r="BR1578" i="1"/>
  <c r="BQ1578" i="1"/>
  <c r="BP1578" i="1"/>
  <c r="BO1578" i="1"/>
  <c r="BN1578" i="1"/>
  <c r="BM1578" i="1"/>
  <c r="BL1578" i="1"/>
  <c r="BK1578" i="1"/>
  <c r="BJ1578" i="1"/>
  <c r="BI1578" i="1"/>
  <c r="BH1578" i="1"/>
  <c r="BG1578" i="1"/>
  <c r="BF1578" i="1"/>
  <c r="BE1578" i="1"/>
  <c r="BD1578" i="1"/>
  <c r="BC1578" i="1"/>
  <c r="BB1578" i="1"/>
  <c r="BA1578" i="1"/>
  <c r="AZ1578" i="1"/>
  <c r="AY1578" i="1"/>
  <c r="AX1578" i="1"/>
  <c r="AW1578" i="1"/>
  <c r="AV1578" i="1"/>
  <c r="AU1578" i="1"/>
  <c r="AT1578" i="1"/>
  <c r="AS1578" i="1"/>
  <c r="AR1578" i="1"/>
  <c r="AQ1578" i="1"/>
  <c r="AP1578" i="1"/>
  <c r="AO1578" i="1"/>
  <c r="AN1578" i="1"/>
  <c r="AM1578" i="1"/>
  <c r="AL1578" i="1"/>
  <c r="AK1578" i="1"/>
  <c r="AJ1578" i="1"/>
  <c r="AI1578" i="1"/>
  <c r="AH1578" i="1"/>
  <c r="AG1578" i="1"/>
  <c r="AF1578" i="1"/>
  <c r="AE1578" i="1"/>
  <c r="AD1578" i="1"/>
  <c r="AC1578" i="1"/>
  <c r="AB1578" i="1"/>
  <c r="AA1578" i="1"/>
  <c r="Z1578" i="1"/>
  <c r="Y1578" i="1"/>
  <c r="X1578" i="1"/>
  <c r="W1578" i="1"/>
  <c r="V1578" i="1"/>
  <c r="U1578" i="1"/>
  <c r="T1578" i="1"/>
  <c r="S1578" i="1"/>
  <c r="Q1578" i="1"/>
  <c r="P1578" i="1"/>
  <c r="O1578" i="1"/>
  <c r="DD1497" i="1"/>
  <c r="DC1497" i="1"/>
  <c r="DB1497" i="1"/>
  <c r="DA1497" i="1"/>
  <c r="CZ1497" i="1"/>
  <c r="CY1497" i="1"/>
  <c r="CX1497" i="1"/>
  <c r="CW1497" i="1"/>
  <c r="CV1497" i="1"/>
  <c r="CU1497" i="1"/>
  <c r="CT1497" i="1"/>
  <c r="CS1497" i="1"/>
  <c r="CR1497" i="1"/>
  <c r="CQ1497" i="1"/>
  <c r="CP1497" i="1"/>
  <c r="CO1497" i="1"/>
  <c r="CN1497" i="1"/>
  <c r="CM1497" i="1"/>
  <c r="CL1497" i="1"/>
  <c r="CK1497" i="1"/>
  <c r="CJ1497" i="1"/>
  <c r="CI1497" i="1"/>
  <c r="CH1497" i="1"/>
  <c r="CG1497" i="1"/>
  <c r="CF1497" i="1"/>
  <c r="CE1497" i="1"/>
  <c r="CD1497" i="1"/>
  <c r="CC1497" i="1"/>
  <c r="CB1497" i="1"/>
  <c r="CA1497" i="1"/>
  <c r="BZ1497" i="1"/>
  <c r="BY1497" i="1"/>
  <c r="BX1497" i="1"/>
  <c r="BW1497" i="1"/>
  <c r="BV1497" i="1"/>
  <c r="BU1497" i="1"/>
  <c r="BT1497" i="1"/>
  <c r="BS1497" i="1"/>
  <c r="BR1497" i="1"/>
  <c r="BQ1497" i="1"/>
  <c r="BP1497" i="1"/>
  <c r="BO1497" i="1"/>
  <c r="BN1497" i="1"/>
  <c r="BM1497" i="1"/>
  <c r="BL1497" i="1"/>
  <c r="BK1497" i="1"/>
  <c r="BJ1497" i="1"/>
  <c r="BI1497" i="1"/>
  <c r="BH1497" i="1"/>
  <c r="BG1497" i="1"/>
  <c r="BF1497" i="1"/>
  <c r="BE1497" i="1"/>
  <c r="BD1497" i="1"/>
  <c r="BC1497" i="1"/>
  <c r="BB1497" i="1"/>
  <c r="BA1497" i="1"/>
  <c r="AZ1497" i="1"/>
  <c r="AY1497" i="1"/>
  <c r="AX1497" i="1"/>
  <c r="AW1497" i="1"/>
  <c r="AV1497" i="1"/>
  <c r="AU1497" i="1"/>
  <c r="AT1497" i="1"/>
  <c r="AS1497" i="1"/>
  <c r="AR1497" i="1"/>
  <c r="AQ1497" i="1"/>
  <c r="AP1497" i="1"/>
  <c r="AO1497" i="1"/>
  <c r="AN1497" i="1"/>
  <c r="AM1497" i="1"/>
  <c r="AL1497" i="1"/>
  <c r="AK1497" i="1"/>
  <c r="AJ1497" i="1"/>
  <c r="AI1497" i="1"/>
  <c r="AH1497" i="1"/>
  <c r="AG1497" i="1"/>
  <c r="AF1497" i="1"/>
  <c r="AE1497" i="1"/>
  <c r="AD1497" i="1"/>
  <c r="AC1497" i="1"/>
  <c r="AB1497" i="1"/>
  <c r="AA1497" i="1"/>
  <c r="Z1497" i="1"/>
  <c r="Y1497" i="1"/>
  <c r="X1497" i="1"/>
  <c r="W1497" i="1"/>
  <c r="V1497" i="1"/>
  <c r="U1497" i="1"/>
  <c r="T1497" i="1"/>
  <c r="S1497" i="1"/>
  <c r="Q1497" i="1"/>
  <c r="P1497" i="1"/>
  <c r="O1497" i="1"/>
  <c r="DD1496" i="1"/>
  <c r="DC1496" i="1"/>
  <c r="DB1496" i="1"/>
  <c r="DA1496" i="1"/>
  <c r="CZ1496" i="1"/>
  <c r="CY1496" i="1"/>
  <c r="CX1496" i="1"/>
  <c r="CW1496" i="1"/>
  <c r="CV1496" i="1"/>
  <c r="CU1496" i="1"/>
  <c r="CT1496" i="1"/>
  <c r="CS1496" i="1"/>
  <c r="CR1496" i="1"/>
  <c r="CQ1496" i="1"/>
  <c r="CP1496" i="1"/>
  <c r="CO1496" i="1"/>
  <c r="CN1496" i="1"/>
  <c r="CM1496" i="1"/>
  <c r="CL1496" i="1"/>
  <c r="CK1496" i="1"/>
  <c r="CJ1496" i="1"/>
  <c r="CI1496" i="1"/>
  <c r="CH1496" i="1"/>
  <c r="CG1496" i="1"/>
  <c r="CF1496" i="1"/>
  <c r="CE1496" i="1"/>
  <c r="CD1496" i="1"/>
  <c r="CC1496" i="1"/>
  <c r="CB1496" i="1"/>
  <c r="CA1496" i="1"/>
  <c r="BZ1496" i="1"/>
  <c r="BY1496" i="1"/>
  <c r="BX1496" i="1"/>
  <c r="BW1496" i="1"/>
  <c r="BV1496" i="1"/>
  <c r="BU1496" i="1"/>
  <c r="BT1496" i="1"/>
  <c r="BS1496" i="1"/>
  <c r="BR1496" i="1"/>
  <c r="BQ1496" i="1"/>
  <c r="BP1496" i="1"/>
  <c r="BO1496" i="1"/>
  <c r="BN1496" i="1"/>
  <c r="BM1496" i="1"/>
  <c r="BL1496" i="1"/>
  <c r="BK1496" i="1"/>
  <c r="BJ1496" i="1"/>
  <c r="BI1496" i="1"/>
  <c r="BH1496" i="1"/>
  <c r="BG1496" i="1"/>
  <c r="BF1496" i="1"/>
  <c r="BE1496" i="1"/>
  <c r="BD1496" i="1"/>
  <c r="BC1496" i="1"/>
  <c r="BB1496" i="1"/>
  <c r="BA1496" i="1"/>
  <c r="AZ1496" i="1"/>
  <c r="AY1496" i="1"/>
  <c r="AX1496" i="1"/>
  <c r="AW1496" i="1"/>
  <c r="AV1496" i="1"/>
  <c r="AU1496" i="1"/>
  <c r="AT1496" i="1"/>
  <c r="AS1496" i="1"/>
  <c r="AR1496" i="1"/>
  <c r="AQ1496" i="1"/>
  <c r="AP1496" i="1"/>
  <c r="AO1496" i="1"/>
  <c r="AN1496" i="1"/>
  <c r="AM1496" i="1"/>
  <c r="AL1496" i="1"/>
  <c r="AK1496" i="1"/>
  <c r="AJ1496" i="1"/>
  <c r="AI1496" i="1"/>
  <c r="AH1496" i="1"/>
  <c r="AG1496" i="1"/>
  <c r="AF1496" i="1"/>
  <c r="AE1496" i="1"/>
  <c r="AD1496" i="1"/>
  <c r="AC1496" i="1"/>
  <c r="AB1496" i="1"/>
  <c r="AA1496" i="1"/>
  <c r="Z1496" i="1"/>
  <c r="Y1496" i="1"/>
  <c r="X1496" i="1"/>
  <c r="W1496" i="1"/>
  <c r="V1496" i="1"/>
  <c r="U1496" i="1"/>
  <c r="T1496" i="1"/>
  <c r="S1496" i="1"/>
  <c r="Q1496" i="1"/>
  <c r="P1496" i="1"/>
  <c r="O1496" i="1"/>
  <c r="DD1495" i="1"/>
  <c r="DC1495" i="1"/>
  <c r="DB1495" i="1"/>
  <c r="DA1495" i="1"/>
  <c r="CZ1495" i="1"/>
  <c r="CY1495" i="1"/>
  <c r="CX1495" i="1"/>
  <c r="CW1495" i="1"/>
  <c r="CV1495" i="1"/>
  <c r="CU1495" i="1"/>
  <c r="CT1495" i="1"/>
  <c r="CS1495" i="1"/>
  <c r="CR1495" i="1"/>
  <c r="CQ1495" i="1"/>
  <c r="CP1495" i="1"/>
  <c r="CO1495" i="1"/>
  <c r="CN1495" i="1"/>
  <c r="CM1495" i="1"/>
  <c r="CL1495" i="1"/>
  <c r="CK1495" i="1"/>
  <c r="CJ1495" i="1"/>
  <c r="CI1495" i="1"/>
  <c r="CH1495" i="1"/>
  <c r="CG1495" i="1"/>
  <c r="CF1495" i="1"/>
  <c r="CE1495" i="1"/>
  <c r="CD1495" i="1"/>
  <c r="CC1495" i="1"/>
  <c r="CB1495" i="1"/>
  <c r="CA1495" i="1"/>
  <c r="BZ1495" i="1"/>
  <c r="BY1495" i="1"/>
  <c r="BX1495" i="1"/>
  <c r="BW1495" i="1"/>
  <c r="BV1495" i="1"/>
  <c r="BU1495" i="1"/>
  <c r="BT1495" i="1"/>
  <c r="BS1495" i="1"/>
  <c r="BR1495" i="1"/>
  <c r="BQ1495" i="1"/>
  <c r="BP1495" i="1"/>
  <c r="BO1495" i="1"/>
  <c r="BN1495" i="1"/>
  <c r="BM1495" i="1"/>
  <c r="BL1495" i="1"/>
  <c r="BK1495" i="1"/>
  <c r="BJ1495" i="1"/>
  <c r="BI1495" i="1"/>
  <c r="BH1495" i="1"/>
  <c r="BG1495" i="1"/>
  <c r="BF1495" i="1"/>
  <c r="BE1495" i="1"/>
  <c r="BD1495" i="1"/>
  <c r="BC1495" i="1"/>
  <c r="BB1495" i="1"/>
  <c r="BA1495" i="1"/>
  <c r="AZ1495" i="1"/>
  <c r="AY1495" i="1"/>
  <c r="AX1495" i="1"/>
  <c r="AW1495" i="1"/>
  <c r="AV1495" i="1"/>
  <c r="AU1495" i="1"/>
  <c r="AT1495" i="1"/>
  <c r="AS1495" i="1"/>
  <c r="AR1495" i="1"/>
  <c r="AQ1495" i="1"/>
  <c r="AP1495" i="1"/>
  <c r="AO1495" i="1"/>
  <c r="AN1495" i="1"/>
  <c r="AM1495" i="1"/>
  <c r="AL1495" i="1"/>
  <c r="AK1495" i="1"/>
  <c r="AJ1495" i="1"/>
  <c r="AI1495" i="1"/>
  <c r="AH1495" i="1"/>
  <c r="AG1495" i="1"/>
  <c r="AF1495" i="1"/>
  <c r="AE1495" i="1"/>
  <c r="AD1495" i="1"/>
  <c r="AC1495" i="1"/>
  <c r="AB1495" i="1"/>
  <c r="AA1495" i="1"/>
  <c r="Z1495" i="1"/>
  <c r="Y1495" i="1"/>
  <c r="X1495" i="1"/>
  <c r="W1495" i="1"/>
  <c r="V1495" i="1"/>
  <c r="U1495" i="1"/>
  <c r="T1495" i="1"/>
  <c r="S1495" i="1"/>
  <c r="Q1495" i="1"/>
  <c r="P1495" i="1"/>
  <c r="O1495" i="1"/>
  <c r="DD1528" i="1"/>
  <c r="DC1528" i="1"/>
  <c r="DB1528" i="1"/>
  <c r="DA1528" i="1"/>
  <c r="CZ1528" i="1"/>
  <c r="CY1528" i="1"/>
  <c r="CX1528" i="1"/>
  <c r="CW1528" i="1"/>
  <c r="CV1528" i="1"/>
  <c r="CU1528" i="1"/>
  <c r="CT1528" i="1"/>
  <c r="CS1528" i="1"/>
  <c r="CR1528" i="1"/>
  <c r="CQ1528" i="1"/>
  <c r="CP1528" i="1"/>
  <c r="CO1528" i="1"/>
  <c r="CN1528" i="1"/>
  <c r="CM1528" i="1"/>
  <c r="CL1528" i="1"/>
  <c r="CK1528" i="1"/>
  <c r="CJ1528" i="1"/>
  <c r="CI1528" i="1"/>
  <c r="CH1528" i="1"/>
  <c r="CG1528" i="1"/>
  <c r="CF1528" i="1"/>
  <c r="CE1528" i="1"/>
  <c r="CD1528" i="1"/>
  <c r="CC1528" i="1"/>
  <c r="CB1528" i="1"/>
  <c r="CA1528" i="1"/>
  <c r="BZ1528" i="1"/>
  <c r="BY1528" i="1"/>
  <c r="BX1528" i="1"/>
  <c r="BW1528" i="1"/>
  <c r="BV1528" i="1"/>
  <c r="BU1528" i="1"/>
  <c r="BT1528" i="1"/>
  <c r="BS1528" i="1"/>
  <c r="BR1528" i="1"/>
  <c r="BQ1528" i="1"/>
  <c r="BP1528" i="1"/>
  <c r="BO1528" i="1"/>
  <c r="BN1528" i="1"/>
  <c r="BM1528" i="1"/>
  <c r="BL1528" i="1"/>
  <c r="BK1528" i="1"/>
  <c r="BJ1528" i="1"/>
  <c r="BI1528" i="1"/>
  <c r="BH1528" i="1"/>
  <c r="BG1528" i="1"/>
  <c r="BF1528" i="1"/>
  <c r="BE1528" i="1"/>
  <c r="BD1528" i="1"/>
  <c r="BC1528" i="1"/>
  <c r="BB1528" i="1"/>
  <c r="BA1528" i="1"/>
  <c r="AZ1528" i="1"/>
  <c r="AY1528" i="1"/>
  <c r="AX1528" i="1"/>
  <c r="AW1528" i="1"/>
  <c r="AV1528" i="1"/>
  <c r="AU1528" i="1"/>
  <c r="AT1528" i="1"/>
  <c r="AS1528" i="1"/>
  <c r="AR1528" i="1"/>
  <c r="AQ1528" i="1"/>
  <c r="AP1528" i="1"/>
  <c r="AO1528" i="1"/>
  <c r="AN1528" i="1"/>
  <c r="AM1528" i="1"/>
  <c r="AL1528" i="1"/>
  <c r="AK1528" i="1"/>
  <c r="AJ1528" i="1"/>
  <c r="AI1528" i="1"/>
  <c r="AH1528" i="1"/>
  <c r="AG1528" i="1"/>
  <c r="AF1528" i="1"/>
  <c r="AE1528" i="1"/>
  <c r="AD1528" i="1"/>
  <c r="AC1528" i="1"/>
  <c r="AB1528" i="1"/>
  <c r="AA1528" i="1"/>
  <c r="Z1528" i="1"/>
  <c r="Y1528" i="1"/>
  <c r="X1528" i="1"/>
  <c r="W1528" i="1"/>
  <c r="V1528" i="1"/>
  <c r="U1528" i="1"/>
  <c r="T1528" i="1"/>
  <c r="S1528" i="1"/>
  <c r="Q1528" i="1"/>
  <c r="P1528" i="1"/>
  <c r="O1528" i="1"/>
  <c r="DD1448" i="1"/>
  <c r="DC1448" i="1"/>
  <c r="DB1448" i="1"/>
  <c r="DA1448" i="1"/>
  <c r="CZ1448" i="1"/>
  <c r="CY1448" i="1"/>
  <c r="CX1448" i="1"/>
  <c r="CW1448" i="1"/>
  <c r="CV1448" i="1"/>
  <c r="CU1448" i="1"/>
  <c r="CT1448" i="1"/>
  <c r="CS1448" i="1"/>
  <c r="CR1448" i="1"/>
  <c r="CQ1448" i="1"/>
  <c r="CP1448" i="1"/>
  <c r="CO1448" i="1"/>
  <c r="CN1448" i="1"/>
  <c r="CM1448" i="1"/>
  <c r="CL1448" i="1"/>
  <c r="CK1448" i="1"/>
  <c r="CJ1448" i="1"/>
  <c r="CI1448" i="1"/>
  <c r="CH1448" i="1"/>
  <c r="CG1448" i="1"/>
  <c r="CF1448" i="1"/>
  <c r="CE1448" i="1"/>
  <c r="CD1448" i="1"/>
  <c r="CC1448" i="1"/>
  <c r="CB1448" i="1"/>
  <c r="CA1448" i="1"/>
  <c r="BZ1448" i="1"/>
  <c r="BY1448" i="1"/>
  <c r="BX1448" i="1"/>
  <c r="BW1448" i="1"/>
  <c r="BV1448" i="1"/>
  <c r="BU1448" i="1"/>
  <c r="BT1448" i="1"/>
  <c r="BS1448" i="1"/>
  <c r="BR1448" i="1"/>
  <c r="BQ1448" i="1"/>
  <c r="BP1448" i="1"/>
  <c r="BO1448" i="1"/>
  <c r="BN1448" i="1"/>
  <c r="BM1448" i="1"/>
  <c r="BL1448" i="1"/>
  <c r="BK1448" i="1"/>
  <c r="BJ1448" i="1"/>
  <c r="BI1448" i="1"/>
  <c r="BH1448" i="1"/>
  <c r="BG1448" i="1"/>
  <c r="BF1448" i="1"/>
  <c r="BE1448" i="1"/>
  <c r="BD1448" i="1"/>
  <c r="BC1448" i="1"/>
  <c r="BB1448" i="1"/>
  <c r="BA1448" i="1"/>
  <c r="AZ1448" i="1"/>
  <c r="AY1448" i="1"/>
  <c r="AX1448" i="1"/>
  <c r="AW1448" i="1"/>
  <c r="AV1448" i="1"/>
  <c r="AU1448" i="1"/>
  <c r="AT1448" i="1"/>
  <c r="AS1448" i="1"/>
  <c r="AR1448" i="1"/>
  <c r="AQ1448" i="1"/>
  <c r="AP1448" i="1"/>
  <c r="AO1448" i="1"/>
  <c r="AN1448" i="1"/>
  <c r="AM1448" i="1"/>
  <c r="AL1448" i="1"/>
  <c r="AK1448" i="1"/>
  <c r="AJ1448" i="1"/>
  <c r="AI1448" i="1"/>
  <c r="AH1448" i="1"/>
  <c r="AG1448" i="1"/>
  <c r="AF1448" i="1"/>
  <c r="AE1448" i="1"/>
  <c r="AD1448" i="1"/>
  <c r="AC1448" i="1"/>
  <c r="AB1448" i="1"/>
  <c r="AA1448" i="1"/>
  <c r="Z1448" i="1"/>
  <c r="Y1448" i="1"/>
  <c r="X1448" i="1"/>
  <c r="W1448" i="1"/>
  <c r="V1448" i="1"/>
  <c r="U1448" i="1"/>
  <c r="T1448" i="1"/>
  <c r="S1448" i="1"/>
  <c r="Q1448" i="1"/>
  <c r="P1448" i="1"/>
  <c r="O1448" i="1"/>
  <c r="DD1593" i="1"/>
  <c r="DC1593" i="1"/>
  <c r="DB1593" i="1"/>
  <c r="DA1593" i="1"/>
  <c r="CZ1593" i="1"/>
  <c r="CY1593" i="1"/>
  <c r="CX1593" i="1"/>
  <c r="CW1593" i="1"/>
  <c r="CV1593" i="1"/>
  <c r="CU1593" i="1"/>
  <c r="CT1593" i="1"/>
  <c r="CS1593" i="1"/>
  <c r="CR1593" i="1"/>
  <c r="CQ1593" i="1"/>
  <c r="CP1593" i="1"/>
  <c r="CO1593" i="1"/>
  <c r="CN1593" i="1"/>
  <c r="CM1593" i="1"/>
  <c r="CL1593" i="1"/>
  <c r="CK1593" i="1"/>
  <c r="CJ1593" i="1"/>
  <c r="CI1593" i="1"/>
  <c r="CH1593" i="1"/>
  <c r="CG1593" i="1"/>
  <c r="CF1593" i="1"/>
  <c r="CE1593" i="1"/>
  <c r="CD1593" i="1"/>
  <c r="CC1593" i="1"/>
  <c r="CB1593" i="1"/>
  <c r="CA1593" i="1"/>
  <c r="BZ1593" i="1"/>
  <c r="BY1593" i="1"/>
  <c r="BX1593" i="1"/>
  <c r="BW1593" i="1"/>
  <c r="BV1593" i="1"/>
  <c r="BU1593" i="1"/>
  <c r="BT1593" i="1"/>
  <c r="BS1593" i="1"/>
  <c r="BR1593" i="1"/>
  <c r="BQ1593" i="1"/>
  <c r="BP1593" i="1"/>
  <c r="BO1593" i="1"/>
  <c r="BN1593" i="1"/>
  <c r="BM1593" i="1"/>
  <c r="BL1593" i="1"/>
  <c r="BK1593" i="1"/>
  <c r="BJ1593" i="1"/>
  <c r="BI1593" i="1"/>
  <c r="BH1593" i="1"/>
  <c r="BG1593" i="1"/>
  <c r="BF1593" i="1"/>
  <c r="BE1593" i="1"/>
  <c r="BD1593" i="1"/>
  <c r="BC1593" i="1"/>
  <c r="BB1593" i="1"/>
  <c r="BA1593" i="1"/>
  <c r="AZ1593" i="1"/>
  <c r="AY1593" i="1"/>
  <c r="AX1593" i="1"/>
  <c r="AW1593" i="1"/>
  <c r="AV1593" i="1"/>
  <c r="AU1593" i="1"/>
  <c r="AT1593" i="1"/>
  <c r="AS1593" i="1"/>
  <c r="AR1593" i="1"/>
  <c r="AQ1593" i="1"/>
  <c r="AP1593" i="1"/>
  <c r="AO1593" i="1"/>
  <c r="AN1593" i="1"/>
  <c r="AM1593" i="1"/>
  <c r="AL1593" i="1"/>
  <c r="AK1593" i="1"/>
  <c r="AJ1593" i="1"/>
  <c r="AI1593" i="1"/>
  <c r="AH1593" i="1"/>
  <c r="AG1593" i="1"/>
  <c r="AF1593" i="1"/>
  <c r="AE1593" i="1"/>
  <c r="AD1593" i="1"/>
  <c r="AC1593" i="1"/>
  <c r="AB1593" i="1"/>
  <c r="AA1593" i="1"/>
  <c r="Z1593" i="1"/>
  <c r="Y1593" i="1"/>
  <c r="X1593" i="1"/>
  <c r="W1593" i="1"/>
  <c r="V1593" i="1"/>
  <c r="U1593" i="1"/>
  <c r="T1593" i="1"/>
  <c r="S1593" i="1"/>
  <c r="Q1593" i="1"/>
  <c r="P1593" i="1"/>
  <c r="O1593" i="1"/>
  <c r="DD1607" i="1"/>
  <c r="DC1607" i="1"/>
  <c r="DB1607" i="1"/>
  <c r="DA1607" i="1"/>
  <c r="CZ1607" i="1"/>
  <c r="CY1607" i="1"/>
  <c r="CX1607" i="1"/>
  <c r="CW1607" i="1"/>
  <c r="CV1607" i="1"/>
  <c r="CU1607" i="1"/>
  <c r="CT1607" i="1"/>
  <c r="CS1607" i="1"/>
  <c r="CR1607" i="1"/>
  <c r="CQ1607" i="1"/>
  <c r="CP1607" i="1"/>
  <c r="CO1607" i="1"/>
  <c r="CN1607" i="1"/>
  <c r="CM1607" i="1"/>
  <c r="CL1607" i="1"/>
  <c r="CK1607" i="1"/>
  <c r="CJ1607" i="1"/>
  <c r="CI1607" i="1"/>
  <c r="CH1607" i="1"/>
  <c r="CG1607" i="1"/>
  <c r="CF1607" i="1"/>
  <c r="CE1607" i="1"/>
  <c r="CD1607" i="1"/>
  <c r="CC1607" i="1"/>
  <c r="CB1607" i="1"/>
  <c r="CA1607" i="1"/>
  <c r="BZ1607" i="1"/>
  <c r="BY1607" i="1"/>
  <c r="BX1607" i="1"/>
  <c r="BW1607" i="1"/>
  <c r="BV1607" i="1"/>
  <c r="BU1607" i="1"/>
  <c r="BT1607" i="1"/>
  <c r="BS1607" i="1"/>
  <c r="BR1607" i="1"/>
  <c r="BQ1607" i="1"/>
  <c r="BP1607" i="1"/>
  <c r="BO1607" i="1"/>
  <c r="BN1607" i="1"/>
  <c r="BM1607" i="1"/>
  <c r="BL1607" i="1"/>
  <c r="BK1607" i="1"/>
  <c r="BJ1607" i="1"/>
  <c r="BI1607" i="1"/>
  <c r="BH1607" i="1"/>
  <c r="BG1607" i="1"/>
  <c r="BF1607" i="1"/>
  <c r="BE1607" i="1"/>
  <c r="BD1607" i="1"/>
  <c r="BC1607" i="1"/>
  <c r="BB1607" i="1"/>
  <c r="BA1607" i="1"/>
  <c r="AZ1607" i="1"/>
  <c r="AY1607" i="1"/>
  <c r="AX1607" i="1"/>
  <c r="AW1607" i="1"/>
  <c r="AV1607" i="1"/>
  <c r="AU1607" i="1"/>
  <c r="AT1607" i="1"/>
  <c r="AS1607" i="1"/>
  <c r="AR1607" i="1"/>
  <c r="AQ1607" i="1"/>
  <c r="AP1607" i="1"/>
  <c r="AO1607" i="1"/>
  <c r="AN1607" i="1"/>
  <c r="AM1607" i="1"/>
  <c r="AL1607" i="1"/>
  <c r="AK1607" i="1"/>
  <c r="AJ1607" i="1"/>
  <c r="AI1607" i="1"/>
  <c r="AH1607" i="1"/>
  <c r="AG1607" i="1"/>
  <c r="AF1607" i="1"/>
  <c r="AE1607" i="1"/>
  <c r="AD1607" i="1"/>
  <c r="AC1607" i="1"/>
  <c r="AB1607" i="1"/>
  <c r="AA1607" i="1"/>
  <c r="Z1607" i="1"/>
  <c r="Y1607" i="1"/>
  <c r="X1607" i="1"/>
  <c r="W1607" i="1"/>
  <c r="V1607" i="1"/>
  <c r="U1607" i="1"/>
  <c r="T1607" i="1"/>
  <c r="S1607" i="1"/>
  <c r="Q1607" i="1"/>
  <c r="P1607" i="1"/>
  <c r="O1607" i="1"/>
  <c r="DD1606" i="1"/>
  <c r="DC1606" i="1"/>
  <c r="DB1606" i="1"/>
  <c r="DA1606" i="1"/>
  <c r="CZ1606" i="1"/>
  <c r="CY1606" i="1"/>
  <c r="CX1606" i="1"/>
  <c r="CW1606" i="1"/>
  <c r="CV1606" i="1"/>
  <c r="CU1606" i="1"/>
  <c r="CT1606" i="1"/>
  <c r="CS1606" i="1"/>
  <c r="CR1606" i="1"/>
  <c r="CQ1606" i="1"/>
  <c r="CP1606" i="1"/>
  <c r="CO1606" i="1"/>
  <c r="CN1606" i="1"/>
  <c r="CM1606" i="1"/>
  <c r="CL1606" i="1"/>
  <c r="CK1606" i="1"/>
  <c r="CJ1606" i="1"/>
  <c r="CI1606" i="1"/>
  <c r="CH1606" i="1"/>
  <c r="CG1606" i="1"/>
  <c r="CF1606" i="1"/>
  <c r="CE1606" i="1"/>
  <c r="CD1606" i="1"/>
  <c r="CC1606" i="1"/>
  <c r="CB1606" i="1"/>
  <c r="CA1606" i="1"/>
  <c r="BZ1606" i="1"/>
  <c r="BY1606" i="1"/>
  <c r="BX1606" i="1"/>
  <c r="BW1606" i="1"/>
  <c r="BV1606" i="1"/>
  <c r="BU1606" i="1"/>
  <c r="BT1606" i="1"/>
  <c r="BS1606" i="1"/>
  <c r="BR1606" i="1"/>
  <c r="BQ1606" i="1"/>
  <c r="BP1606" i="1"/>
  <c r="BO1606" i="1"/>
  <c r="BN1606" i="1"/>
  <c r="BM1606" i="1"/>
  <c r="BL1606" i="1"/>
  <c r="BK1606" i="1"/>
  <c r="BJ1606" i="1"/>
  <c r="BI1606" i="1"/>
  <c r="BH1606" i="1"/>
  <c r="BG1606" i="1"/>
  <c r="BF1606" i="1"/>
  <c r="BE1606" i="1"/>
  <c r="BD1606" i="1"/>
  <c r="BC1606" i="1"/>
  <c r="BB1606" i="1"/>
  <c r="BA1606" i="1"/>
  <c r="AZ1606" i="1"/>
  <c r="AY1606" i="1"/>
  <c r="AX1606" i="1"/>
  <c r="AW1606" i="1"/>
  <c r="AV1606" i="1"/>
  <c r="AU1606" i="1"/>
  <c r="AT1606" i="1"/>
  <c r="AS1606" i="1"/>
  <c r="AR1606" i="1"/>
  <c r="AQ1606" i="1"/>
  <c r="AP1606" i="1"/>
  <c r="AO1606" i="1"/>
  <c r="AN1606" i="1"/>
  <c r="AM1606" i="1"/>
  <c r="AL1606" i="1"/>
  <c r="AK1606" i="1"/>
  <c r="AJ1606" i="1"/>
  <c r="AI1606" i="1"/>
  <c r="AH1606" i="1"/>
  <c r="AG1606" i="1"/>
  <c r="AF1606" i="1"/>
  <c r="AE1606" i="1"/>
  <c r="AD1606" i="1"/>
  <c r="AC1606" i="1"/>
  <c r="AB1606" i="1"/>
  <c r="AA1606" i="1"/>
  <c r="Z1606" i="1"/>
  <c r="Y1606" i="1"/>
  <c r="X1606" i="1"/>
  <c r="W1606" i="1"/>
  <c r="V1606" i="1"/>
  <c r="U1606" i="1"/>
  <c r="T1606" i="1"/>
  <c r="S1606" i="1"/>
  <c r="Q1606" i="1"/>
  <c r="P1606" i="1"/>
  <c r="O1606" i="1"/>
  <c r="DD1447" i="1"/>
  <c r="DC1447" i="1"/>
  <c r="DB1447" i="1"/>
  <c r="DA1447" i="1"/>
  <c r="CZ1447" i="1"/>
  <c r="CY1447" i="1"/>
  <c r="CX1447" i="1"/>
  <c r="CW1447" i="1"/>
  <c r="CV1447" i="1"/>
  <c r="CU1447" i="1"/>
  <c r="CT1447" i="1"/>
  <c r="CS1447" i="1"/>
  <c r="CR1447" i="1"/>
  <c r="CQ1447" i="1"/>
  <c r="CP1447" i="1"/>
  <c r="CO1447" i="1"/>
  <c r="CN1447" i="1"/>
  <c r="CM1447" i="1"/>
  <c r="CL1447" i="1"/>
  <c r="CK1447" i="1"/>
  <c r="CJ1447" i="1"/>
  <c r="CI1447" i="1"/>
  <c r="CH1447" i="1"/>
  <c r="CG1447" i="1"/>
  <c r="CF1447" i="1"/>
  <c r="CE1447" i="1"/>
  <c r="CD1447" i="1"/>
  <c r="CC1447" i="1"/>
  <c r="CB1447" i="1"/>
  <c r="CA1447" i="1"/>
  <c r="BZ1447" i="1"/>
  <c r="BY1447" i="1"/>
  <c r="BX1447" i="1"/>
  <c r="BW1447" i="1"/>
  <c r="BV1447" i="1"/>
  <c r="BU1447" i="1"/>
  <c r="BT1447" i="1"/>
  <c r="BS1447" i="1"/>
  <c r="BR1447" i="1"/>
  <c r="BQ1447" i="1"/>
  <c r="BP1447" i="1"/>
  <c r="BO1447" i="1"/>
  <c r="BN1447" i="1"/>
  <c r="BM1447" i="1"/>
  <c r="BL1447" i="1"/>
  <c r="BK1447" i="1"/>
  <c r="BJ1447" i="1"/>
  <c r="BI1447" i="1"/>
  <c r="BH1447" i="1"/>
  <c r="BG1447" i="1"/>
  <c r="BF1447" i="1"/>
  <c r="BE1447" i="1"/>
  <c r="BD1447" i="1"/>
  <c r="BC1447" i="1"/>
  <c r="BB1447" i="1"/>
  <c r="BA1447" i="1"/>
  <c r="AZ1447" i="1"/>
  <c r="AY1447" i="1"/>
  <c r="AX1447" i="1"/>
  <c r="AW1447" i="1"/>
  <c r="AV1447" i="1"/>
  <c r="AU1447" i="1"/>
  <c r="AT1447" i="1"/>
  <c r="AS1447" i="1"/>
  <c r="AR1447" i="1"/>
  <c r="AQ1447" i="1"/>
  <c r="AP1447" i="1"/>
  <c r="AO1447" i="1"/>
  <c r="AN1447" i="1"/>
  <c r="AM1447" i="1"/>
  <c r="AL1447" i="1"/>
  <c r="AK1447" i="1"/>
  <c r="AJ1447" i="1"/>
  <c r="AI1447" i="1"/>
  <c r="AH1447" i="1"/>
  <c r="AG1447" i="1"/>
  <c r="AF1447" i="1"/>
  <c r="AE1447" i="1"/>
  <c r="AD1447" i="1"/>
  <c r="AC1447" i="1"/>
  <c r="AB1447" i="1"/>
  <c r="AA1447" i="1"/>
  <c r="Z1447" i="1"/>
  <c r="Y1447" i="1"/>
  <c r="X1447" i="1"/>
  <c r="W1447" i="1"/>
  <c r="V1447" i="1"/>
  <c r="U1447" i="1"/>
  <c r="T1447" i="1"/>
  <c r="S1447" i="1"/>
  <c r="Q1447" i="1"/>
  <c r="P1447" i="1"/>
  <c r="O1447" i="1"/>
  <c r="DD1530" i="1"/>
  <c r="DC1530" i="1"/>
  <c r="DB1530" i="1"/>
  <c r="DA1530" i="1"/>
  <c r="CZ1530" i="1"/>
  <c r="CY1530" i="1"/>
  <c r="CX1530" i="1"/>
  <c r="CW1530" i="1"/>
  <c r="CV1530" i="1"/>
  <c r="CU1530" i="1"/>
  <c r="CT1530" i="1"/>
  <c r="CS1530" i="1"/>
  <c r="CR1530" i="1"/>
  <c r="CQ1530" i="1"/>
  <c r="CP1530" i="1"/>
  <c r="CO1530" i="1"/>
  <c r="CN1530" i="1"/>
  <c r="CM1530" i="1"/>
  <c r="CL1530" i="1"/>
  <c r="CK1530" i="1"/>
  <c r="CJ1530" i="1"/>
  <c r="CI1530" i="1"/>
  <c r="CH1530" i="1"/>
  <c r="CG1530" i="1"/>
  <c r="CF1530" i="1"/>
  <c r="CE1530" i="1"/>
  <c r="CD1530" i="1"/>
  <c r="CC1530" i="1"/>
  <c r="CB1530" i="1"/>
  <c r="CA1530" i="1"/>
  <c r="BZ1530" i="1"/>
  <c r="BY1530" i="1"/>
  <c r="BX1530" i="1"/>
  <c r="BW1530" i="1"/>
  <c r="BV1530" i="1"/>
  <c r="BU1530" i="1"/>
  <c r="BT1530" i="1"/>
  <c r="BS1530" i="1"/>
  <c r="BR1530" i="1"/>
  <c r="BQ1530" i="1"/>
  <c r="BP1530" i="1"/>
  <c r="BO1530" i="1"/>
  <c r="BN1530" i="1"/>
  <c r="BM1530" i="1"/>
  <c r="BL1530" i="1"/>
  <c r="BK1530" i="1"/>
  <c r="BJ1530" i="1"/>
  <c r="BI1530" i="1"/>
  <c r="BH1530" i="1"/>
  <c r="BG1530" i="1"/>
  <c r="BF1530" i="1"/>
  <c r="BE1530" i="1"/>
  <c r="BD1530" i="1"/>
  <c r="BC1530" i="1"/>
  <c r="BB1530" i="1"/>
  <c r="BA1530" i="1"/>
  <c r="AZ1530" i="1"/>
  <c r="AY1530" i="1"/>
  <c r="AX1530" i="1"/>
  <c r="AW1530" i="1"/>
  <c r="AV1530" i="1"/>
  <c r="AU1530" i="1"/>
  <c r="AT1530" i="1"/>
  <c r="AS1530" i="1"/>
  <c r="AR1530" i="1"/>
  <c r="AQ1530" i="1"/>
  <c r="AP1530" i="1"/>
  <c r="AO1530" i="1"/>
  <c r="AN1530" i="1"/>
  <c r="AM1530" i="1"/>
  <c r="AL1530" i="1"/>
  <c r="AK1530" i="1"/>
  <c r="AJ1530" i="1"/>
  <c r="AI1530" i="1"/>
  <c r="AH1530" i="1"/>
  <c r="AG1530" i="1"/>
  <c r="AF1530" i="1"/>
  <c r="AE1530" i="1"/>
  <c r="AD1530" i="1"/>
  <c r="AC1530" i="1"/>
  <c r="AB1530" i="1"/>
  <c r="AA1530" i="1"/>
  <c r="Z1530" i="1"/>
  <c r="Y1530" i="1"/>
  <c r="X1530" i="1"/>
  <c r="W1530" i="1"/>
  <c r="V1530" i="1"/>
  <c r="U1530" i="1"/>
  <c r="T1530" i="1"/>
  <c r="S1530" i="1"/>
  <c r="Q1530" i="1"/>
  <c r="P1530" i="1"/>
  <c r="O1530" i="1"/>
  <c r="DD1446" i="1"/>
  <c r="DC1446" i="1"/>
  <c r="DB1446" i="1"/>
  <c r="DA1446" i="1"/>
  <c r="CZ1446" i="1"/>
  <c r="CY1446" i="1"/>
  <c r="CX1446" i="1"/>
  <c r="CW1446" i="1"/>
  <c r="CV1446" i="1"/>
  <c r="CU1446" i="1"/>
  <c r="CT1446" i="1"/>
  <c r="CS1446" i="1"/>
  <c r="CR1446" i="1"/>
  <c r="CQ1446" i="1"/>
  <c r="CP1446" i="1"/>
  <c r="CO1446" i="1"/>
  <c r="CN1446" i="1"/>
  <c r="CM1446" i="1"/>
  <c r="CL1446" i="1"/>
  <c r="CK1446" i="1"/>
  <c r="CJ1446" i="1"/>
  <c r="CI1446" i="1"/>
  <c r="CH1446" i="1"/>
  <c r="CG1446" i="1"/>
  <c r="CF1446" i="1"/>
  <c r="CE1446" i="1"/>
  <c r="CD1446" i="1"/>
  <c r="CC1446" i="1"/>
  <c r="CB1446" i="1"/>
  <c r="CA1446" i="1"/>
  <c r="BZ1446" i="1"/>
  <c r="BY1446" i="1"/>
  <c r="BX1446" i="1"/>
  <c r="BW1446" i="1"/>
  <c r="BV1446" i="1"/>
  <c r="BU1446" i="1"/>
  <c r="BT1446" i="1"/>
  <c r="BS1446" i="1"/>
  <c r="BR1446" i="1"/>
  <c r="BQ1446" i="1"/>
  <c r="BP1446" i="1"/>
  <c r="BO1446" i="1"/>
  <c r="BN1446" i="1"/>
  <c r="BM1446" i="1"/>
  <c r="BL1446" i="1"/>
  <c r="BK1446" i="1"/>
  <c r="BJ1446" i="1"/>
  <c r="BI1446" i="1"/>
  <c r="BH1446" i="1"/>
  <c r="BG1446" i="1"/>
  <c r="BF1446" i="1"/>
  <c r="BE1446" i="1"/>
  <c r="BD1446" i="1"/>
  <c r="BC1446" i="1"/>
  <c r="BB1446" i="1"/>
  <c r="BA1446" i="1"/>
  <c r="AZ1446" i="1"/>
  <c r="AY1446" i="1"/>
  <c r="AX1446" i="1"/>
  <c r="AW1446" i="1"/>
  <c r="AV1446" i="1"/>
  <c r="AU1446" i="1"/>
  <c r="AT1446" i="1"/>
  <c r="AS1446" i="1"/>
  <c r="AR1446" i="1"/>
  <c r="AQ1446" i="1"/>
  <c r="AP1446" i="1"/>
  <c r="AO1446" i="1"/>
  <c r="AN1446" i="1"/>
  <c r="AM1446" i="1"/>
  <c r="AL1446" i="1"/>
  <c r="AK1446" i="1"/>
  <c r="AJ1446" i="1"/>
  <c r="AI1446" i="1"/>
  <c r="AH1446" i="1"/>
  <c r="AG1446" i="1"/>
  <c r="AF1446" i="1"/>
  <c r="AE1446" i="1"/>
  <c r="AD1446" i="1"/>
  <c r="AC1446" i="1"/>
  <c r="AB1446" i="1"/>
  <c r="AA1446" i="1"/>
  <c r="Z1446" i="1"/>
  <c r="Y1446" i="1"/>
  <c r="X1446" i="1"/>
  <c r="W1446" i="1"/>
  <c r="V1446" i="1"/>
  <c r="U1446" i="1"/>
  <c r="T1446" i="1"/>
  <c r="S1446" i="1"/>
  <c r="Q1446" i="1"/>
  <c r="P1446" i="1"/>
  <c r="O1446" i="1"/>
  <c r="DD1445" i="1"/>
  <c r="DC1445" i="1"/>
  <c r="DB1445" i="1"/>
  <c r="DA1445" i="1"/>
  <c r="CZ1445" i="1"/>
  <c r="CY1445" i="1"/>
  <c r="CX1445" i="1"/>
  <c r="CW1445" i="1"/>
  <c r="CV1445" i="1"/>
  <c r="CU1445" i="1"/>
  <c r="CT1445" i="1"/>
  <c r="CS1445" i="1"/>
  <c r="CR1445" i="1"/>
  <c r="CQ1445" i="1"/>
  <c r="CP1445" i="1"/>
  <c r="CO1445" i="1"/>
  <c r="CN1445" i="1"/>
  <c r="CM1445" i="1"/>
  <c r="CL1445" i="1"/>
  <c r="CK1445" i="1"/>
  <c r="CJ1445" i="1"/>
  <c r="CI1445" i="1"/>
  <c r="CH1445" i="1"/>
  <c r="CG1445" i="1"/>
  <c r="CF1445" i="1"/>
  <c r="CE1445" i="1"/>
  <c r="CD1445" i="1"/>
  <c r="CC1445" i="1"/>
  <c r="CB1445" i="1"/>
  <c r="CA1445" i="1"/>
  <c r="BZ1445" i="1"/>
  <c r="BY1445" i="1"/>
  <c r="BX1445" i="1"/>
  <c r="BW1445" i="1"/>
  <c r="BV1445" i="1"/>
  <c r="BU1445" i="1"/>
  <c r="BT1445" i="1"/>
  <c r="BS1445" i="1"/>
  <c r="BR1445" i="1"/>
  <c r="BQ1445" i="1"/>
  <c r="BP1445" i="1"/>
  <c r="BO1445" i="1"/>
  <c r="BN1445" i="1"/>
  <c r="BM1445" i="1"/>
  <c r="BL1445" i="1"/>
  <c r="BK1445" i="1"/>
  <c r="BJ1445" i="1"/>
  <c r="BI1445" i="1"/>
  <c r="BH1445" i="1"/>
  <c r="BG1445" i="1"/>
  <c r="BF1445" i="1"/>
  <c r="BE1445" i="1"/>
  <c r="BD1445" i="1"/>
  <c r="BC1445" i="1"/>
  <c r="BB1445" i="1"/>
  <c r="BA1445" i="1"/>
  <c r="AZ1445" i="1"/>
  <c r="AY1445" i="1"/>
  <c r="AX1445" i="1"/>
  <c r="AW1445" i="1"/>
  <c r="AV1445" i="1"/>
  <c r="AU1445" i="1"/>
  <c r="AT1445" i="1"/>
  <c r="AS1445" i="1"/>
  <c r="AR1445" i="1"/>
  <c r="AQ1445" i="1"/>
  <c r="AP1445" i="1"/>
  <c r="AO1445" i="1"/>
  <c r="AN1445" i="1"/>
  <c r="AM1445" i="1"/>
  <c r="AL1445" i="1"/>
  <c r="AK1445" i="1"/>
  <c r="AJ1445" i="1"/>
  <c r="AI1445" i="1"/>
  <c r="AH1445" i="1"/>
  <c r="AG1445" i="1"/>
  <c r="AF1445" i="1"/>
  <c r="AE1445" i="1"/>
  <c r="AD1445" i="1"/>
  <c r="AC1445" i="1"/>
  <c r="AB1445" i="1"/>
  <c r="AA1445" i="1"/>
  <c r="Z1445" i="1"/>
  <c r="Y1445" i="1"/>
  <c r="X1445" i="1"/>
  <c r="W1445" i="1"/>
  <c r="V1445" i="1"/>
  <c r="U1445" i="1"/>
  <c r="T1445" i="1"/>
  <c r="S1445" i="1"/>
  <c r="Q1445" i="1"/>
  <c r="P1445" i="1"/>
  <c r="O1445" i="1"/>
  <c r="DD1444" i="1"/>
  <c r="DC1444" i="1"/>
  <c r="DB1444" i="1"/>
  <c r="DA1444" i="1"/>
  <c r="CZ1444" i="1"/>
  <c r="CY1444" i="1"/>
  <c r="CX1444" i="1"/>
  <c r="CW1444" i="1"/>
  <c r="CV1444" i="1"/>
  <c r="CU1444" i="1"/>
  <c r="CT1444" i="1"/>
  <c r="CS1444" i="1"/>
  <c r="CR1444" i="1"/>
  <c r="CQ1444" i="1"/>
  <c r="CP1444" i="1"/>
  <c r="CO1444" i="1"/>
  <c r="CN1444" i="1"/>
  <c r="CM1444" i="1"/>
  <c r="CL1444" i="1"/>
  <c r="CK1444" i="1"/>
  <c r="CJ1444" i="1"/>
  <c r="CI1444" i="1"/>
  <c r="CH1444" i="1"/>
  <c r="CG1444" i="1"/>
  <c r="CF1444" i="1"/>
  <c r="CE1444" i="1"/>
  <c r="CD1444" i="1"/>
  <c r="CC1444" i="1"/>
  <c r="CB1444" i="1"/>
  <c r="CA1444" i="1"/>
  <c r="BZ1444" i="1"/>
  <c r="BY1444" i="1"/>
  <c r="BX1444" i="1"/>
  <c r="BW1444" i="1"/>
  <c r="BV1444" i="1"/>
  <c r="BU1444" i="1"/>
  <c r="BT1444" i="1"/>
  <c r="BS1444" i="1"/>
  <c r="BR1444" i="1"/>
  <c r="BQ1444" i="1"/>
  <c r="BP1444" i="1"/>
  <c r="BO1444" i="1"/>
  <c r="BN1444" i="1"/>
  <c r="BM1444" i="1"/>
  <c r="BL1444" i="1"/>
  <c r="BK1444" i="1"/>
  <c r="BJ1444" i="1"/>
  <c r="BI1444" i="1"/>
  <c r="BH1444" i="1"/>
  <c r="BG1444" i="1"/>
  <c r="BF1444" i="1"/>
  <c r="BE1444" i="1"/>
  <c r="BD1444" i="1"/>
  <c r="BC1444" i="1"/>
  <c r="BB1444" i="1"/>
  <c r="BA1444" i="1"/>
  <c r="AZ1444" i="1"/>
  <c r="AY1444" i="1"/>
  <c r="AX1444" i="1"/>
  <c r="AW1444" i="1"/>
  <c r="AV1444" i="1"/>
  <c r="AU1444" i="1"/>
  <c r="AT1444" i="1"/>
  <c r="AS1444" i="1"/>
  <c r="AR1444" i="1"/>
  <c r="AQ1444" i="1"/>
  <c r="AP1444" i="1"/>
  <c r="AO1444" i="1"/>
  <c r="AN1444" i="1"/>
  <c r="AM1444" i="1"/>
  <c r="AL1444" i="1"/>
  <c r="AK1444" i="1"/>
  <c r="AJ1444" i="1"/>
  <c r="AI1444" i="1"/>
  <c r="AH1444" i="1"/>
  <c r="AG1444" i="1"/>
  <c r="AF1444" i="1"/>
  <c r="AE1444" i="1"/>
  <c r="AD1444" i="1"/>
  <c r="AC1444" i="1"/>
  <c r="AB1444" i="1"/>
  <c r="AA1444" i="1"/>
  <c r="Z1444" i="1"/>
  <c r="Y1444" i="1"/>
  <c r="X1444" i="1"/>
  <c r="W1444" i="1"/>
  <c r="V1444" i="1"/>
  <c r="U1444" i="1"/>
  <c r="T1444" i="1"/>
  <c r="S1444" i="1"/>
  <c r="Q1444" i="1"/>
  <c r="P1444" i="1"/>
  <c r="O1444" i="1"/>
  <c r="DD1443" i="1"/>
  <c r="DC1443" i="1"/>
  <c r="DB1443" i="1"/>
  <c r="DA1443" i="1"/>
  <c r="CZ1443" i="1"/>
  <c r="CY1443" i="1"/>
  <c r="CX1443" i="1"/>
  <c r="CW1443" i="1"/>
  <c r="CV1443" i="1"/>
  <c r="CU1443" i="1"/>
  <c r="CT1443" i="1"/>
  <c r="CS1443" i="1"/>
  <c r="CR1443" i="1"/>
  <c r="CQ1443" i="1"/>
  <c r="CP1443" i="1"/>
  <c r="CO1443" i="1"/>
  <c r="CN1443" i="1"/>
  <c r="CM1443" i="1"/>
  <c r="CL1443" i="1"/>
  <c r="CK1443" i="1"/>
  <c r="CJ1443" i="1"/>
  <c r="CI1443" i="1"/>
  <c r="CH1443" i="1"/>
  <c r="CG1443" i="1"/>
  <c r="CF1443" i="1"/>
  <c r="CE1443" i="1"/>
  <c r="CD1443" i="1"/>
  <c r="CC1443" i="1"/>
  <c r="CB1443" i="1"/>
  <c r="CA1443" i="1"/>
  <c r="BZ1443" i="1"/>
  <c r="BY1443" i="1"/>
  <c r="BX1443" i="1"/>
  <c r="BW1443" i="1"/>
  <c r="BV1443" i="1"/>
  <c r="BU1443" i="1"/>
  <c r="BT1443" i="1"/>
  <c r="BS1443" i="1"/>
  <c r="BR1443" i="1"/>
  <c r="BQ1443" i="1"/>
  <c r="BP1443" i="1"/>
  <c r="BO1443" i="1"/>
  <c r="BN1443" i="1"/>
  <c r="BM1443" i="1"/>
  <c r="BL1443" i="1"/>
  <c r="BK1443" i="1"/>
  <c r="BJ1443" i="1"/>
  <c r="BI1443" i="1"/>
  <c r="BH1443" i="1"/>
  <c r="BG1443" i="1"/>
  <c r="BF1443" i="1"/>
  <c r="BE1443" i="1"/>
  <c r="BD1443" i="1"/>
  <c r="BC1443" i="1"/>
  <c r="BB1443" i="1"/>
  <c r="BA1443" i="1"/>
  <c r="AZ1443" i="1"/>
  <c r="AY1443" i="1"/>
  <c r="AX1443" i="1"/>
  <c r="AW1443" i="1"/>
  <c r="AV1443" i="1"/>
  <c r="AU1443" i="1"/>
  <c r="AT1443" i="1"/>
  <c r="AS1443" i="1"/>
  <c r="AR1443" i="1"/>
  <c r="AQ1443" i="1"/>
  <c r="AP1443" i="1"/>
  <c r="AO1443" i="1"/>
  <c r="AN1443" i="1"/>
  <c r="AM1443" i="1"/>
  <c r="AL1443" i="1"/>
  <c r="AK1443" i="1"/>
  <c r="AJ1443" i="1"/>
  <c r="AI1443" i="1"/>
  <c r="AH1443" i="1"/>
  <c r="AG1443" i="1"/>
  <c r="AF1443" i="1"/>
  <c r="AE1443" i="1"/>
  <c r="AD1443" i="1"/>
  <c r="AC1443" i="1"/>
  <c r="AB1443" i="1"/>
  <c r="AA1443" i="1"/>
  <c r="Z1443" i="1"/>
  <c r="Y1443" i="1"/>
  <c r="X1443" i="1"/>
  <c r="W1443" i="1"/>
  <c r="V1443" i="1"/>
  <c r="U1443" i="1"/>
  <c r="T1443" i="1"/>
  <c r="S1443" i="1"/>
  <c r="Q1443" i="1"/>
  <c r="P1443" i="1"/>
  <c r="O1443" i="1"/>
  <c r="DD1442" i="1"/>
  <c r="DC1442" i="1"/>
  <c r="DB1442" i="1"/>
  <c r="DA1442" i="1"/>
  <c r="CZ1442" i="1"/>
  <c r="CY1442" i="1"/>
  <c r="CX1442" i="1"/>
  <c r="CW1442" i="1"/>
  <c r="CV1442" i="1"/>
  <c r="CU1442" i="1"/>
  <c r="CT1442" i="1"/>
  <c r="CS1442" i="1"/>
  <c r="CR1442" i="1"/>
  <c r="CQ1442" i="1"/>
  <c r="CP1442" i="1"/>
  <c r="CO1442" i="1"/>
  <c r="CN1442" i="1"/>
  <c r="CM1442" i="1"/>
  <c r="CL1442" i="1"/>
  <c r="CK1442" i="1"/>
  <c r="CJ1442" i="1"/>
  <c r="CI1442" i="1"/>
  <c r="CH1442" i="1"/>
  <c r="CG1442" i="1"/>
  <c r="CF1442" i="1"/>
  <c r="CE1442" i="1"/>
  <c r="CD1442" i="1"/>
  <c r="CC1442" i="1"/>
  <c r="CB1442" i="1"/>
  <c r="CA1442" i="1"/>
  <c r="BZ1442" i="1"/>
  <c r="BY1442" i="1"/>
  <c r="BX1442" i="1"/>
  <c r="BW1442" i="1"/>
  <c r="BV1442" i="1"/>
  <c r="BU1442" i="1"/>
  <c r="BT1442" i="1"/>
  <c r="BS1442" i="1"/>
  <c r="BR1442" i="1"/>
  <c r="BQ1442" i="1"/>
  <c r="BP1442" i="1"/>
  <c r="BO1442" i="1"/>
  <c r="BN1442" i="1"/>
  <c r="BM1442" i="1"/>
  <c r="BL1442" i="1"/>
  <c r="BK1442" i="1"/>
  <c r="BJ1442" i="1"/>
  <c r="BI1442" i="1"/>
  <c r="BH1442" i="1"/>
  <c r="BG1442" i="1"/>
  <c r="BF1442" i="1"/>
  <c r="BE1442" i="1"/>
  <c r="BD1442" i="1"/>
  <c r="BC1442" i="1"/>
  <c r="BB1442" i="1"/>
  <c r="BA1442" i="1"/>
  <c r="AZ1442" i="1"/>
  <c r="AY1442" i="1"/>
  <c r="AX1442" i="1"/>
  <c r="AW1442" i="1"/>
  <c r="AV1442" i="1"/>
  <c r="AU1442" i="1"/>
  <c r="AT1442" i="1"/>
  <c r="AS1442" i="1"/>
  <c r="AR1442" i="1"/>
  <c r="AQ1442" i="1"/>
  <c r="AP1442" i="1"/>
  <c r="AO1442" i="1"/>
  <c r="AN1442" i="1"/>
  <c r="AM1442" i="1"/>
  <c r="AL1442" i="1"/>
  <c r="AK1442" i="1"/>
  <c r="AJ1442" i="1"/>
  <c r="AI1442" i="1"/>
  <c r="AH1442" i="1"/>
  <c r="AG1442" i="1"/>
  <c r="AF1442" i="1"/>
  <c r="AE1442" i="1"/>
  <c r="AD1442" i="1"/>
  <c r="AC1442" i="1"/>
  <c r="AB1442" i="1"/>
  <c r="AA1442" i="1"/>
  <c r="Z1442" i="1"/>
  <c r="Y1442" i="1"/>
  <c r="X1442" i="1"/>
  <c r="W1442" i="1"/>
  <c r="V1442" i="1"/>
  <c r="U1442" i="1"/>
  <c r="T1442" i="1"/>
  <c r="S1442" i="1"/>
  <c r="Q1442" i="1"/>
  <c r="P1442" i="1"/>
  <c r="O1442" i="1"/>
  <c r="DD1514" i="1"/>
  <c r="DC1514" i="1"/>
  <c r="DB1514" i="1"/>
  <c r="DA1514" i="1"/>
  <c r="CZ1514" i="1"/>
  <c r="CY1514" i="1"/>
  <c r="CX1514" i="1"/>
  <c r="CW1514" i="1"/>
  <c r="CV1514" i="1"/>
  <c r="CU1514" i="1"/>
  <c r="CT1514" i="1"/>
  <c r="CS1514" i="1"/>
  <c r="CR1514" i="1"/>
  <c r="CQ1514" i="1"/>
  <c r="CP1514" i="1"/>
  <c r="CO1514" i="1"/>
  <c r="CN1514" i="1"/>
  <c r="CM1514" i="1"/>
  <c r="CL1514" i="1"/>
  <c r="CK1514" i="1"/>
  <c r="CJ1514" i="1"/>
  <c r="CI1514" i="1"/>
  <c r="CH1514" i="1"/>
  <c r="CG1514" i="1"/>
  <c r="CF1514" i="1"/>
  <c r="CE1514" i="1"/>
  <c r="CD1514" i="1"/>
  <c r="CC1514" i="1"/>
  <c r="CB1514" i="1"/>
  <c r="CA1514" i="1"/>
  <c r="BZ1514" i="1"/>
  <c r="BY1514" i="1"/>
  <c r="BX1514" i="1"/>
  <c r="BW1514" i="1"/>
  <c r="BV1514" i="1"/>
  <c r="BU1514" i="1"/>
  <c r="BT1514" i="1"/>
  <c r="BS1514" i="1"/>
  <c r="BR1514" i="1"/>
  <c r="BQ1514" i="1"/>
  <c r="BP1514" i="1"/>
  <c r="BO1514" i="1"/>
  <c r="BN1514" i="1"/>
  <c r="BM1514" i="1"/>
  <c r="BL1514" i="1"/>
  <c r="BK1514" i="1"/>
  <c r="BJ1514" i="1"/>
  <c r="BI1514" i="1"/>
  <c r="BH1514" i="1"/>
  <c r="BG1514" i="1"/>
  <c r="BF1514" i="1"/>
  <c r="BE1514" i="1"/>
  <c r="BD1514" i="1"/>
  <c r="BC1514" i="1"/>
  <c r="BB1514" i="1"/>
  <c r="BA1514" i="1"/>
  <c r="AZ1514" i="1"/>
  <c r="AY1514" i="1"/>
  <c r="AX1514" i="1"/>
  <c r="AW1514" i="1"/>
  <c r="AV1514" i="1"/>
  <c r="AU1514" i="1"/>
  <c r="AT1514" i="1"/>
  <c r="AS1514" i="1"/>
  <c r="AR1514" i="1"/>
  <c r="AQ1514" i="1"/>
  <c r="AP1514" i="1"/>
  <c r="AO1514" i="1"/>
  <c r="AN1514" i="1"/>
  <c r="AM1514" i="1"/>
  <c r="AL1514" i="1"/>
  <c r="AK1514" i="1"/>
  <c r="AJ1514" i="1"/>
  <c r="AI1514" i="1"/>
  <c r="AH1514" i="1"/>
  <c r="AG1514" i="1"/>
  <c r="AF1514" i="1"/>
  <c r="AE1514" i="1"/>
  <c r="AD1514" i="1"/>
  <c r="AC1514" i="1"/>
  <c r="AB1514" i="1"/>
  <c r="AA1514" i="1"/>
  <c r="Z1514" i="1"/>
  <c r="Y1514" i="1"/>
  <c r="X1514" i="1"/>
  <c r="W1514" i="1"/>
  <c r="V1514" i="1"/>
  <c r="U1514" i="1"/>
  <c r="T1514" i="1"/>
  <c r="S1514" i="1"/>
  <c r="Q1514" i="1"/>
  <c r="P1514" i="1"/>
  <c r="O1514" i="1"/>
  <c r="DD1441" i="1"/>
  <c r="DC1441" i="1"/>
  <c r="DB1441" i="1"/>
  <c r="DA1441" i="1"/>
  <c r="CZ1441" i="1"/>
  <c r="CY1441" i="1"/>
  <c r="CX1441" i="1"/>
  <c r="CW1441" i="1"/>
  <c r="CV1441" i="1"/>
  <c r="CU1441" i="1"/>
  <c r="CT1441" i="1"/>
  <c r="CS1441" i="1"/>
  <c r="CR1441" i="1"/>
  <c r="CQ1441" i="1"/>
  <c r="CP1441" i="1"/>
  <c r="CO1441" i="1"/>
  <c r="CN1441" i="1"/>
  <c r="CM1441" i="1"/>
  <c r="CL1441" i="1"/>
  <c r="CK1441" i="1"/>
  <c r="CJ1441" i="1"/>
  <c r="CI1441" i="1"/>
  <c r="CH1441" i="1"/>
  <c r="CG1441" i="1"/>
  <c r="CF1441" i="1"/>
  <c r="CE1441" i="1"/>
  <c r="CD1441" i="1"/>
  <c r="CC1441" i="1"/>
  <c r="CB1441" i="1"/>
  <c r="CA1441" i="1"/>
  <c r="BZ1441" i="1"/>
  <c r="BY1441" i="1"/>
  <c r="BX1441" i="1"/>
  <c r="BW1441" i="1"/>
  <c r="BV1441" i="1"/>
  <c r="BU1441" i="1"/>
  <c r="BT1441" i="1"/>
  <c r="BS1441" i="1"/>
  <c r="BR1441" i="1"/>
  <c r="BQ1441" i="1"/>
  <c r="BP1441" i="1"/>
  <c r="BO1441" i="1"/>
  <c r="BN1441" i="1"/>
  <c r="BM1441" i="1"/>
  <c r="BL1441" i="1"/>
  <c r="BK1441" i="1"/>
  <c r="BJ1441" i="1"/>
  <c r="BI1441" i="1"/>
  <c r="BH1441" i="1"/>
  <c r="BG1441" i="1"/>
  <c r="BF1441" i="1"/>
  <c r="BE1441" i="1"/>
  <c r="BD1441" i="1"/>
  <c r="BC1441" i="1"/>
  <c r="BB1441" i="1"/>
  <c r="BA1441" i="1"/>
  <c r="AZ1441" i="1"/>
  <c r="AY1441" i="1"/>
  <c r="AX1441" i="1"/>
  <c r="AW1441" i="1"/>
  <c r="AV1441" i="1"/>
  <c r="AU1441" i="1"/>
  <c r="AT1441" i="1"/>
  <c r="AS1441" i="1"/>
  <c r="AR1441" i="1"/>
  <c r="AQ1441" i="1"/>
  <c r="AP1441" i="1"/>
  <c r="AO1441" i="1"/>
  <c r="AN1441" i="1"/>
  <c r="AM1441" i="1"/>
  <c r="AL1441" i="1"/>
  <c r="AK1441" i="1"/>
  <c r="AJ1441" i="1"/>
  <c r="AI1441" i="1"/>
  <c r="AH1441" i="1"/>
  <c r="AG1441" i="1"/>
  <c r="AF1441" i="1"/>
  <c r="AE1441" i="1"/>
  <c r="AD1441" i="1"/>
  <c r="AC1441" i="1"/>
  <c r="AB1441" i="1"/>
  <c r="AA1441" i="1"/>
  <c r="Z1441" i="1"/>
  <c r="Y1441" i="1"/>
  <c r="X1441" i="1"/>
  <c r="W1441" i="1"/>
  <c r="V1441" i="1"/>
  <c r="U1441" i="1"/>
  <c r="T1441" i="1"/>
  <c r="S1441" i="1"/>
  <c r="Q1441" i="1"/>
  <c r="P1441" i="1"/>
  <c r="O1441" i="1"/>
  <c r="DD1494" i="1"/>
  <c r="DC1494" i="1"/>
  <c r="DB1494" i="1"/>
  <c r="DA1494" i="1"/>
  <c r="CZ1494" i="1"/>
  <c r="CY1494" i="1"/>
  <c r="CX1494" i="1"/>
  <c r="CW1494" i="1"/>
  <c r="CV1494" i="1"/>
  <c r="CU1494" i="1"/>
  <c r="CT1494" i="1"/>
  <c r="CS1494" i="1"/>
  <c r="CR1494" i="1"/>
  <c r="CQ1494" i="1"/>
  <c r="CP1494" i="1"/>
  <c r="CO1494" i="1"/>
  <c r="CN1494" i="1"/>
  <c r="CM1494" i="1"/>
  <c r="CL1494" i="1"/>
  <c r="CK1494" i="1"/>
  <c r="CJ1494" i="1"/>
  <c r="CI1494" i="1"/>
  <c r="CH1494" i="1"/>
  <c r="CG1494" i="1"/>
  <c r="CF1494" i="1"/>
  <c r="CE1494" i="1"/>
  <c r="CD1494" i="1"/>
  <c r="CC1494" i="1"/>
  <c r="CB1494" i="1"/>
  <c r="CA1494" i="1"/>
  <c r="BZ1494" i="1"/>
  <c r="BY1494" i="1"/>
  <c r="BX1494" i="1"/>
  <c r="BW1494" i="1"/>
  <c r="BV1494" i="1"/>
  <c r="BU1494" i="1"/>
  <c r="BT1494" i="1"/>
  <c r="BS1494" i="1"/>
  <c r="BR1494" i="1"/>
  <c r="BQ1494" i="1"/>
  <c r="BP1494" i="1"/>
  <c r="BO1494" i="1"/>
  <c r="BN1494" i="1"/>
  <c r="BM1494" i="1"/>
  <c r="BL1494" i="1"/>
  <c r="BK1494" i="1"/>
  <c r="BJ1494" i="1"/>
  <c r="BI1494" i="1"/>
  <c r="BH1494" i="1"/>
  <c r="BG1494" i="1"/>
  <c r="BF1494" i="1"/>
  <c r="BE1494" i="1"/>
  <c r="BD1494" i="1"/>
  <c r="BC1494" i="1"/>
  <c r="BB1494" i="1"/>
  <c r="BA1494" i="1"/>
  <c r="AZ1494" i="1"/>
  <c r="AY1494" i="1"/>
  <c r="AX1494" i="1"/>
  <c r="AW1494" i="1"/>
  <c r="AV1494" i="1"/>
  <c r="AU1494" i="1"/>
  <c r="AT1494" i="1"/>
  <c r="AS1494" i="1"/>
  <c r="AR1494" i="1"/>
  <c r="AQ1494" i="1"/>
  <c r="AP1494" i="1"/>
  <c r="AO1494" i="1"/>
  <c r="AN1494" i="1"/>
  <c r="AM1494" i="1"/>
  <c r="AL1494" i="1"/>
  <c r="AK1494" i="1"/>
  <c r="AJ1494" i="1"/>
  <c r="AI1494" i="1"/>
  <c r="AH1494" i="1"/>
  <c r="AG1494" i="1"/>
  <c r="AF1494" i="1"/>
  <c r="AE1494" i="1"/>
  <c r="AD1494" i="1"/>
  <c r="AC1494" i="1"/>
  <c r="AB1494" i="1"/>
  <c r="AA1494" i="1"/>
  <c r="Z1494" i="1"/>
  <c r="Y1494" i="1"/>
  <c r="X1494" i="1"/>
  <c r="W1494" i="1"/>
  <c r="V1494" i="1"/>
  <c r="U1494" i="1"/>
  <c r="T1494" i="1"/>
  <c r="S1494" i="1"/>
  <c r="Q1494" i="1"/>
  <c r="P1494" i="1"/>
  <c r="O1494" i="1"/>
  <c r="DD1493" i="1"/>
  <c r="DC1493" i="1"/>
  <c r="DB1493" i="1"/>
  <c r="DA1493" i="1"/>
  <c r="CZ1493" i="1"/>
  <c r="CY1493" i="1"/>
  <c r="CX1493" i="1"/>
  <c r="CW1493" i="1"/>
  <c r="CV1493" i="1"/>
  <c r="CU1493" i="1"/>
  <c r="CT1493" i="1"/>
  <c r="CS1493" i="1"/>
  <c r="CR1493" i="1"/>
  <c r="CQ1493" i="1"/>
  <c r="CP1493" i="1"/>
  <c r="CO1493" i="1"/>
  <c r="CN1493" i="1"/>
  <c r="CM1493" i="1"/>
  <c r="CL1493" i="1"/>
  <c r="CK1493" i="1"/>
  <c r="CJ1493" i="1"/>
  <c r="CI1493" i="1"/>
  <c r="CH1493" i="1"/>
  <c r="CG1493" i="1"/>
  <c r="CF1493" i="1"/>
  <c r="CE1493" i="1"/>
  <c r="CD1493" i="1"/>
  <c r="CC1493" i="1"/>
  <c r="CB1493" i="1"/>
  <c r="CA1493" i="1"/>
  <c r="BZ1493" i="1"/>
  <c r="BY1493" i="1"/>
  <c r="BX1493" i="1"/>
  <c r="BW1493" i="1"/>
  <c r="BV1493" i="1"/>
  <c r="BU1493" i="1"/>
  <c r="BT1493" i="1"/>
  <c r="BS1493" i="1"/>
  <c r="BR1493" i="1"/>
  <c r="BQ1493" i="1"/>
  <c r="BP1493" i="1"/>
  <c r="BO1493" i="1"/>
  <c r="BN1493" i="1"/>
  <c r="BM1493" i="1"/>
  <c r="BL1493" i="1"/>
  <c r="BK1493" i="1"/>
  <c r="BJ1493" i="1"/>
  <c r="BI1493" i="1"/>
  <c r="BH1493" i="1"/>
  <c r="BG1493" i="1"/>
  <c r="BF1493" i="1"/>
  <c r="BE1493" i="1"/>
  <c r="BD1493" i="1"/>
  <c r="BC1493" i="1"/>
  <c r="BB1493" i="1"/>
  <c r="BA1493" i="1"/>
  <c r="AZ1493" i="1"/>
  <c r="AY1493" i="1"/>
  <c r="AX1493" i="1"/>
  <c r="AW1493" i="1"/>
  <c r="AV1493" i="1"/>
  <c r="AU1493" i="1"/>
  <c r="AT1493" i="1"/>
  <c r="AS1493" i="1"/>
  <c r="AR1493" i="1"/>
  <c r="AQ1493" i="1"/>
  <c r="AP1493" i="1"/>
  <c r="AO1493" i="1"/>
  <c r="AN1493" i="1"/>
  <c r="AM1493" i="1"/>
  <c r="AL1493" i="1"/>
  <c r="AK1493" i="1"/>
  <c r="AJ1493" i="1"/>
  <c r="AI1493" i="1"/>
  <c r="AH1493" i="1"/>
  <c r="AG1493" i="1"/>
  <c r="AF1493" i="1"/>
  <c r="AE1493" i="1"/>
  <c r="AD1493" i="1"/>
  <c r="AC1493" i="1"/>
  <c r="AB1493" i="1"/>
  <c r="AA1493" i="1"/>
  <c r="Z1493" i="1"/>
  <c r="Y1493" i="1"/>
  <c r="X1493" i="1"/>
  <c r="W1493" i="1"/>
  <c r="V1493" i="1"/>
  <c r="U1493" i="1"/>
  <c r="T1493" i="1"/>
  <c r="S1493" i="1"/>
  <c r="Q1493" i="1"/>
  <c r="P1493" i="1"/>
  <c r="O1493" i="1"/>
  <c r="DD1492" i="1"/>
  <c r="DC1492" i="1"/>
  <c r="DB1492" i="1"/>
  <c r="DA1492" i="1"/>
  <c r="CZ1492" i="1"/>
  <c r="CY1492" i="1"/>
  <c r="CX1492" i="1"/>
  <c r="CW1492" i="1"/>
  <c r="CV1492" i="1"/>
  <c r="CU1492" i="1"/>
  <c r="CT1492" i="1"/>
  <c r="CS1492" i="1"/>
  <c r="CR1492" i="1"/>
  <c r="CQ1492" i="1"/>
  <c r="CP1492" i="1"/>
  <c r="CO1492" i="1"/>
  <c r="CN1492" i="1"/>
  <c r="CM1492" i="1"/>
  <c r="CL1492" i="1"/>
  <c r="CK1492" i="1"/>
  <c r="CJ1492" i="1"/>
  <c r="CI1492" i="1"/>
  <c r="CH1492" i="1"/>
  <c r="CG1492" i="1"/>
  <c r="CF1492" i="1"/>
  <c r="CE1492" i="1"/>
  <c r="CD1492" i="1"/>
  <c r="CC1492" i="1"/>
  <c r="CB1492" i="1"/>
  <c r="CA1492" i="1"/>
  <c r="BZ1492" i="1"/>
  <c r="BY1492" i="1"/>
  <c r="BX1492" i="1"/>
  <c r="BW1492" i="1"/>
  <c r="BV1492" i="1"/>
  <c r="BU1492" i="1"/>
  <c r="BT1492" i="1"/>
  <c r="BS1492" i="1"/>
  <c r="BR1492" i="1"/>
  <c r="BQ1492" i="1"/>
  <c r="BP1492" i="1"/>
  <c r="BO1492" i="1"/>
  <c r="BN1492" i="1"/>
  <c r="BM1492" i="1"/>
  <c r="BL1492" i="1"/>
  <c r="BK1492" i="1"/>
  <c r="BJ1492" i="1"/>
  <c r="BI1492" i="1"/>
  <c r="BH1492" i="1"/>
  <c r="BG1492" i="1"/>
  <c r="BF1492" i="1"/>
  <c r="BE1492" i="1"/>
  <c r="BD1492" i="1"/>
  <c r="BC1492" i="1"/>
  <c r="BB1492" i="1"/>
  <c r="BA1492" i="1"/>
  <c r="AZ1492" i="1"/>
  <c r="AY1492" i="1"/>
  <c r="AX1492" i="1"/>
  <c r="AW1492" i="1"/>
  <c r="AV1492" i="1"/>
  <c r="AU1492" i="1"/>
  <c r="AT1492" i="1"/>
  <c r="AS1492" i="1"/>
  <c r="AR1492" i="1"/>
  <c r="AQ1492" i="1"/>
  <c r="AP1492" i="1"/>
  <c r="AO1492" i="1"/>
  <c r="AN1492" i="1"/>
  <c r="AM1492" i="1"/>
  <c r="AL1492" i="1"/>
  <c r="AK1492" i="1"/>
  <c r="AJ1492" i="1"/>
  <c r="AI1492" i="1"/>
  <c r="AH1492" i="1"/>
  <c r="AG1492" i="1"/>
  <c r="AF1492" i="1"/>
  <c r="AE1492" i="1"/>
  <c r="AD1492" i="1"/>
  <c r="AC1492" i="1"/>
  <c r="AB1492" i="1"/>
  <c r="AA1492" i="1"/>
  <c r="Z1492" i="1"/>
  <c r="Y1492" i="1"/>
  <c r="X1492" i="1"/>
  <c r="W1492" i="1"/>
  <c r="V1492" i="1"/>
  <c r="U1492" i="1"/>
  <c r="T1492" i="1"/>
  <c r="S1492" i="1"/>
  <c r="Q1492" i="1"/>
  <c r="P1492" i="1"/>
  <c r="O1492" i="1"/>
  <c r="DD1491" i="1"/>
  <c r="DC1491" i="1"/>
  <c r="DB1491" i="1"/>
  <c r="DA1491" i="1"/>
  <c r="CZ1491" i="1"/>
  <c r="CY1491" i="1"/>
  <c r="CX1491" i="1"/>
  <c r="CW1491" i="1"/>
  <c r="CV1491" i="1"/>
  <c r="CU1491" i="1"/>
  <c r="CT1491" i="1"/>
  <c r="CS1491" i="1"/>
  <c r="CR1491" i="1"/>
  <c r="CQ1491" i="1"/>
  <c r="CP1491" i="1"/>
  <c r="CO1491" i="1"/>
  <c r="CN1491" i="1"/>
  <c r="CM1491" i="1"/>
  <c r="CL1491" i="1"/>
  <c r="CK1491" i="1"/>
  <c r="CJ1491" i="1"/>
  <c r="CI1491" i="1"/>
  <c r="CH1491" i="1"/>
  <c r="CG1491" i="1"/>
  <c r="CF1491" i="1"/>
  <c r="CE1491" i="1"/>
  <c r="CD1491" i="1"/>
  <c r="CC1491" i="1"/>
  <c r="CB1491" i="1"/>
  <c r="CA1491" i="1"/>
  <c r="BZ1491" i="1"/>
  <c r="BY1491" i="1"/>
  <c r="BX1491" i="1"/>
  <c r="BW1491" i="1"/>
  <c r="BV1491" i="1"/>
  <c r="BU1491" i="1"/>
  <c r="BT1491" i="1"/>
  <c r="BS1491" i="1"/>
  <c r="BR1491" i="1"/>
  <c r="BQ1491" i="1"/>
  <c r="BP1491" i="1"/>
  <c r="BO1491" i="1"/>
  <c r="BN1491" i="1"/>
  <c r="BM1491" i="1"/>
  <c r="BL1491" i="1"/>
  <c r="BK1491" i="1"/>
  <c r="BJ1491" i="1"/>
  <c r="BI1491" i="1"/>
  <c r="BH1491" i="1"/>
  <c r="BG1491" i="1"/>
  <c r="BF1491" i="1"/>
  <c r="BE1491" i="1"/>
  <c r="BD1491" i="1"/>
  <c r="BC1491" i="1"/>
  <c r="BB1491" i="1"/>
  <c r="BA1491" i="1"/>
  <c r="AZ1491" i="1"/>
  <c r="AY1491" i="1"/>
  <c r="AX1491" i="1"/>
  <c r="AW1491" i="1"/>
  <c r="AV1491" i="1"/>
  <c r="AU1491" i="1"/>
  <c r="AT1491" i="1"/>
  <c r="AS1491" i="1"/>
  <c r="AR1491" i="1"/>
  <c r="AQ1491" i="1"/>
  <c r="AP1491" i="1"/>
  <c r="AO1491" i="1"/>
  <c r="AN1491" i="1"/>
  <c r="AM1491" i="1"/>
  <c r="AL1491" i="1"/>
  <c r="AK1491" i="1"/>
  <c r="AJ1491" i="1"/>
  <c r="AI1491" i="1"/>
  <c r="AH1491" i="1"/>
  <c r="AG1491" i="1"/>
  <c r="AF1491" i="1"/>
  <c r="AE1491" i="1"/>
  <c r="AD1491" i="1"/>
  <c r="AC1491" i="1"/>
  <c r="AB1491" i="1"/>
  <c r="AA1491" i="1"/>
  <c r="Z1491" i="1"/>
  <c r="Y1491" i="1"/>
  <c r="X1491" i="1"/>
  <c r="W1491" i="1"/>
  <c r="V1491" i="1"/>
  <c r="U1491" i="1"/>
  <c r="T1491" i="1"/>
  <c r="S1491" i="1"/>
  <c r="Q1491" i="1"/>
  <c r="P1491" i="1"/>
  <c r="O1491" i="1"/>
  <c r="DD1527" i="1"/>
  <c r="DC1527" i="1"/>
  <c r="DB1527" i="1"/>
  <c r="DA1527" i="1"/>
  <c r="CZ1527" i="1"/>
  <c r="CY1527" i="1"/>
  <c r="CX1527" i="1"/>
  <c r="CW1527" i="1"/>
  <c r="CV1527" i="1"/>
  <c r="CU1527" i="1"/>
  <c r="CT1527" i="1"/>
  <c r="CS1527" i="1"/>
  <c r="CR1527" i="1"/>
  <c r="CQ1527" i="1"/>
  <c r="CP1527" i="1"/>
  <c r="CO1527" i="1"/>
  <c r="CN1527" i="1"/>
  <c r="CM1527" i="1"/>
  <c r="CL1527" i="1"/>
  <c r="CK1527" i="1"/>
  <c r="CJ1527" i="1"/>
  <c r="CI1527" i="1"/>
  <c r="CH1527" i="1"/>
  <c r="CG1527" i="1"/>
  <c r="CF1527" i="1"/>
  <c r="CE1527" i="1"/>
  <c r="CD1527" i="1"/>
  <c r="CC1527" i="1"/>
  <c r="CB1527" i="1"/>
  <c r="CA1527" i="1"/>
  <c r="BZ1527" i="1"/>
  <c r="BY1527" i="1"/>
  <c r="BX1527" i="1"/>
  <c r="BW1527" i="1"/>
  <c r="BV1527" i="1"/>
  <c r="BU1527" i="1"/>
  <c r="BT1527" i="1"/>
  <c r="BS1527" i="1"/>
  <c r="BR1527" i="1"/>
  <c r="BQ1527" i="1"/>
  <c r="BP1527" i="1"/>
  <c r="BO1527" i="1"/>
  <c r="BN1527" i="1"/>
  <c r="BM1527" i="1"/>
  <c r="BL1527" i="1"/>
  <c r="BK1527" i="1"/>
  <c r="BJ1527" i="1"/>
  <c r="BI1527" i="1"/>
  <c r="BH1527" i="1"/>
  <c r="BG1527" i="1"/>
  <c r="BF1527" i="1"/>
  <c r="BE1527" i="1"/>
  <c r="BD1527" i="1"/>
  <c r="BC1527" i="1"/>
  <c r="BB1527" i="1"/>
  <c r="BA1527" i="1"/>
  <c r="AZ1527" i="1"/>
  <c r="AY1527" i="1"/>
  <c r="AX1527" i="1"/>
  <c r="AW1527" i="1"/>
  <c r="AV1527" i="1"/>
  <c r="AU1527" i="1"/>
  <c r="AT1527" i="1"/>
  <c r="AS1527" i="1"/>
  <c r="AR1527" i="1"/>
  <c r="AQ1527" i="1"/>
  <c r="AP1527" i="1"/>
  <c r="AO1527" i="1"/>
  <c r="AN1527" i="1"/>
  <c r="AM1527" i="1"/>
  <c r="AL1527" i="1"/>
  <c r="AK1527" i="1"/>
  <c r="AJ1527" i="1"/>
  <c r="AI1527" i="1"/>
  <c r="AH1527" i="1"/>
  <c r="AG1527" i="1"/>
  <c r="AF1527" i="1"/>
  <c r="AE1527" i="1"/>
  <c r="AD1527" i="1"/>
  <c r="AC1527" i="1"/>
  <c r="AB1527" i="1"/>
  <c r="AA1527" i="1"/>
  <c r="Z1527" i="1"/>
  <c r="Y1527" i="1"/>
  <c r="X1527" i="1"/>
  <c r="W1527" i="1"/>
  <c r="V1527" i="1"/>
  <c r="U1527" i="1"/>
  <c r="T1527" i="1"/>
  <c r="S1527" i="1"/>
  <c r="Q1527" i="1"/>
  <c r="P1527" i="1"/>
  <c r="O1527" i="1"/>
  <c r="DD1529" i="1"/>
  <c r="DC1529" i="1"/>
  <c r="DB1529" i="1"/>
  <c r="DA1529" i="1"/>
  <c r="CZ1529" i="1"/>
  <c r="CY1529" i="1"/>
  <c r="CX1529" i="1"/>
  <c r="CW1529" i="1"/>
  <c r="CV1529" i="1"/>
  <c r="CU1529" i="1"/>
  <c r="CT1529" i="1"/>
  <c r="CS1529" i="1"/>
  <c r="CR1529" i="1"/>
  <c r="CQ1529" i="1"/>
  <c r="CP1529" i="1"/>
  <c r="CO1529" i="1"/>
  <c r="CN1529" i="1"/>
  <c r="CM1529" i="1"/>
  <c r="CL1529" i="1"/>
  <c r="CK1529" i="1"/>
  <c r="CJ1529" i="1"/>
  <c r="CI1529" i="1"/>
  <c r="CH1529" i="1"/>
  <c r="CG1529" i="1"/>
  <c r="CF1529" i="1"/>
  <c r="CE1529" i="1"/>
  <c r="CD1529" i="1"/>
  <c r="CC1529" i="1"/>
  <c r="CB1529" i="1"/>
  <c r="CA1529" i="1"/>
  <c r="BZ1529" i="1"/>
  <c r="BY1529" i="1"/>
  <c r="BX1529" i="1"/>
  <c r="BW1529" i="1"/>
  <c r="BV1529" i="1"/>
  <c r="BU1529" i="1"/>
  <c r="BT1529" i="1"/>
  <c r="BS1529" i="1"/>
  <c r="BR1529" i="1"/>
  <c r="BQ1529" i="1"/>
  <c r="BP1529" i="1"/>
  <c r="BO1529" i="1"/>
  <c r="BN1529" i="1"/>
  <c r="BM1529" i="1"/>
  <c r="BL1529" i="1"/>
  <c r="BK1529" i="1"/>
  <c r="BJ1529" i="1"/>
  <c r="BI1529" i="1"/>
  <c r="BH1529" i="1"/>
  <c r="BG1529" i="1"/>
  <c r="BF1529" i="1"/>
  <c r="BE1529" i="1"/>
  <c r="BD1529" i="1"/>
  <c r="BC1529" i="1"/>
  <c r="BB1529" i="1"/>
  <c r="BA1529" i="1"/>
  <c r="AZ1529" i="1"/>
  <c r="AY1529" i="1"/>
  <c r="AX1529" i="1"/>
  <c r="AW1529" i="1"/>
  <c r="AV1529" i="1"/>
  <c r="AU1529" i="1"/>
  <c r="AT1529" i="1"/>
  <c r="AS1529" i="1"/>
  <c r="AR1529" i="1"/>
  <c r="AQ1529" i="1"/>
  <c r="AP1529" i="1"/>
  <c r="AO1529" i="1"/>
  <c r="AN1529" i="1"/>
  <c r="AM1529" i="1"/>
  <c r="AL1529" i="1"/>
  <c r="AK1529" i="1"/>
  <c r="AJ1529" i="1"/>
  <c r="AI1529" i="1"/>
  <c r="AH1529" i="1"/>
  <c r="AG1529" i="1"/>
  <c r="AF1529" i="1"/>
  <c r="AE1529" i="1"/>
  <c r="AD1529" i="1"/>
  <c r="AC1529" i="1"/>
  <c r="AB1529" i="1"/>
  <c r="AA1529" i="1"/>
  <c r="Z1529" i="1"/>
  <c r="Y1529" i="1"/>
  <c r="X1529" i="1"/>
  <c r="W1529" i="1"/>
  <c r="V1529" i="1"/>
  <c r="U1529" i="1"/>
  <c r="T1529" i="1"/>
  <c r="S1529" i="1"/>
  <c r="Q1529" i="1"/>
  <c r="P1529" i="1"/>
  <c r="O1529" i="1"/>
  <c r="DD1526" i="1"/>
  <c r="DC1526" i="1"/>
  <c r="DB1526" i="1"/>
  <c r="DA1526" i="1"/>
  <c r="CZ1526" i="1"/>
  <c r="CY1526" i="1"/>
  <c r="CX1526" i="1"/>
  <c r="CW1526" i="1"/>
  <c r="CV1526" i="1"/>
  <c r="CU1526" i="1"/>
  <c r="CT1526" i="1"/>
  <c r="CS1526" i="1"/>
  <c r="CR1526" i="1"/>
  <c r="CQ1526" i="1"/>
  <c r="CP1526" i="1"/>
  <c r="CO1526" i="1"/>
  <c r="CN1526" i="1"/>
  <c r="CM1526" i="1"/>
  <c r="CL1526" i="1"/>
  <c r="CK1526" i="1"/>
  <c r="CJ1526" i="1"/>
  <c r="CI1526" i="1"/>
  <c r="CH1526" i="1"/>
  <c r="CG1526" i="1"/>
  <c r="CF1526" i="1"/>
  <c r="CE1526" i="1"/>
  <c r="CD1526" i="1"/>
  <c r="CC1526" i="1"/>
  <c r="CB1526" i="1"/>
  <c r="CA1526" i="1"/>
  <c r="BZ1526" i="1"/>
  <c r="BY1526" i="1"/>
  <c r="BX1526" i="1"/>
  <c r="BW1526" i="1"/>
  <c r="BV1526" i="1"/>
  <c r="BU1526" i="1"/>
  <c r="BT1526" i="1"/>
  <c r="BS1526" i="1"/>
  <c r="BR1526" i="1"/>
  <c r="BQ1526" i="1"/>
  <c r="BP1526" i="1"/>
  <c r="BO1526" i="1"/>
  <c r="BN1526" i="1"/>
  <c r="BM1526" i="1"/>
  <c r="BL1526" i="1"/>
  <c r="BK1526" i="1"/>
  <c r="BJ1526" i="1"/>
  <c r="BI1526" i="1"/>
  <c r="BH1526" i="1"/>
  <c r="BG1526" i="1"/>
  <c r="BF1526" i="1"/>
  <c r="BE1526" i="1"/>
  <c r="BD1526" i="1"/>
  <c r="BC1526" i="1"/>
  <c r="BB1526" i="1"/>
  <c r="BA1526" i="1"/>
  <c r="AZ1526" i="1"/>
  <c r="AY1526" i="1"/>
  <c r="AX1526" i="1"/>
  <c r="AW1526" i="1"/>
  <c r="AV1526" i="1"/>
  <c r="AU1526" i="1"/>
  <c r="AT1526" i="1"/>
  <c r="AS1526" i="1"/>
  <c r="AR1526" i="1"/>
  <c r="AQ1526" i="1"/>
  <c r="AP1526" i="1"/>
  <c r="AO1526" i="1"/>
  <c r="AN1526" i="1"/>
  <c r="AM1526" i="1"/>
  <c r="AL1526" i="1"/>
  <c r="AK1526" i="1"/>
  <c r="AJ1526" i="1"/>
  <c r="AI1526" i="1"/>
  <c r="AH1526" i="1"/>
  <c r="AG1526" i="1"/>
  <c r="AF1526" i="1"/>
  <c r="AE1526" i="1"/>
  <c r="AD1526" i="1"/>
  <c r="AC1526" i="1"/>
  <c r="AB1526" i="1"/>
  <c r="AA1526" i="1"/>
  <c r="Z1526" i="1"/>
  <c r="Y1526" i="1"/>
  <c r="X1526" i="1"/>
  <c r="W1526" i="1"/>
  <c r="V1526" i="1"/>
  <c r="U1526" i="1"/>
  <c r="T1526" i="1"/>
  <c r="S1526" i="1"/>
  <c r="Q1526" i="1"/>
  <c r="P1526" i="1"/>
  <c r="O1526" i="1"/>
  <c r="DD1525" i="1"/>
  <c r="DC1525" i="1"/>
  <c r="DB1525" i="1"/>
  <c r="DA1525" i="1"/>
  <c r="CZ1525" i="1"/>
  <c r="CY1525" i="1"/>
  <c r="CX1525" i="1"/>
  <c r="CW1525" i="1"/>
  <c r="CV1525" i="1"/>
  <c r="CU1525" i="1"/>
  <c r="CT1525" i="1"/>
  <c r="CS1525" i="1"/>
  <c r="CR1525" i="1"/>
  <c r="CQ1525" i="1"/>
  <c r="CP1525" i="1"/>
  <c r="CO1525" i="1"/>
  <c r="CN1525" i="1"/>
  <c r="CM1525" i="1"/>
  <c r="CL1525" i="1"/>
  <c r="CK1525" i="1"/>
  <c r="CJ1525" i="1"/>
  <c r="CI1525" i="1"/>
  <c r="CH1525" i="1"/>
  <c r="CG1525" i="1"/>
  <c r="CF1525" i="1"/>
  <c r="CE1525" i="1"/>
  <c r="CD1525" i="1"/>
  <c r="CC1525" i="1"/>
  <c r="CB1525" i="1"/>
  <c r="CA1525" i="1"/>
  <c r="BZ1525" i="1"/>
  <c r="BY1525" i="1"/>
  <c r="BX1525" i="1"/>
  <c r="BW1525" i="1"/>
  <c r="BV1525" i="1"/>
  <c r="BU1525" i="1"/>
  <c r="BT1525" i="1"/>
  <c r="BS1525" i="1"/>
  <c r="BR1525" i="1"/>
  <c r="BQ1525" i="1"/>
  <c r="BP1525" i="1"/>
  <c r="BO1525" i="1"/>
  <c r="BN1525" i="1"/>
  <c r="BM1525" i="1"/>
  <c r="BL1525" i="1"/>
  <c r="BK1525" i="1"/>
  <c r="BJ1525" i="1"/>
  <c r="BI1525" i="1"/>
  <c r="BH1525" i="1"/>
  <c r="BG1525" i="1"/>
  <c r="BF1525" i="1"/>
  <c r="BE1525" i="1"/>
  <c r="BD1525" i="1"/>
  <c r="BC1525" i="1"/>
  <c r="BB1525" i="1"/>
  <c r="BA1525" i="1"/>
  <c r="AZ1525" i="1"/>
  <c r="AY1525" i="1"/>
  <c r="AX1525" i="1"/>
  <c r="AW1525" i="1"/>
  <c r="AV1525" i="1"/>
  <c r="AU1525" i="1"/>
  <c r="AT1525" i="1"/>
  <c r="AS1525" i="1"/>
  <c r="AR1525" i="1"/>
  <c r="AQ1525" i="1"/>
  <c r="AP1525" i="1"/>
  <c r="AO1525" i="1"/>
  <c r="AN1525" i="1"/>
  <c r="AM1525" i="1"/>
  <c r="AL1525" i="1"/>
  <c r="AK1525" i="1"/>
  <c r="AJ1525" i="1"/>
  <c r="AI1525" i="1"/>
  <c r="AH1525" i="1"/>
  <c r="AG1525" i="1"/>
  <c r="AF1525" i="1"/>
  <c r="AE1525" i="1"/>
  <c r="AD1525" i="1"/>
  <c r="AC1525" i="1"/>
  <c r="AB1525" i="1"/>
  <c r="AA1525" i="1"/>
  <c r="Z1525" i="1"/>
  <c r="Y1525" i="1"/>
  <c r="X1525" i="1"/>
  <c r="W1525" i="1"/>
  <c r="V1525" i="1"/>
  <c r="U1525" i="1"/>
  <c r="T1525" i="1"/>
  <c r="S1525" i="1"/>
  <c r="Q1525" i="1"/>
  <c r="P1525" i="1"/>
  <c r="O1525" i="1"/>
  <c r="DD1524" i="1"/>
  <c r="DC1524" i="1"/>
  <c r="DB1524" i="1"/>
  <c r="DA1524" i="1"/>
  <c r="CZ1524" i="1"/>
  <c r="CY1524" i="1"/>
  <c r="CX1524" i="1"/>
  <c r="CW1524" i="1"/>
  <c r="CV1524" i="1"/>
  <c r="CU1524" i="1"/>
  <c r="CT1524" i="1"/>
  <c r="CS1524" i="1"/>
  <c r="CR1524" i="1"/>
  <c r="CQ1524" i="1"/>
  <c r="CP1524" i="1"/>
  <c r="CO1524" i="1"/>
  <c r="CN1524" i="1"/>
  <c r="CM1524" i="1"/>
  <c r="CL1524" i="1"/>
  <c r="CK1524" i="1"/>
  <c r="CJ1524" i="1"/>
  <c r="CI1524" i="1"/>
  <c r="CH1524" i="1"/>
  <c r="CG1524" i="1"/>
  <c r="CF1524" i="1"/>
  <c r="CE1524" i="1"/>
  <c r="CD1524" i="1"/>
  <c r="CC1524" i="1"/>
  <c r="CB1524" i="1"/>
  <c r="CA1524" i="1"/>
  <c r="BZ1524" i="1"/>
  <c r="BY1524" i="1"/>
  <c r="BX1524" i="1"/>
  <c r="BW1524" i="1"/>
  <c r="BV1524" i="1"/>
  <c r="BU1524" i="1"/>
  <c r="BT1524" i="1"/>
  <c r="BS1524" i="1"/>
  <c r="BR1524" i="1"/>
  <c r="BQ1524" i="1"/>
  <c r="BP1524" i="1"/>
  <c r="BO1524" i="1"/>
  <c r="BN1524" i="1"/>
  <c r="BM1524" i="1"/>
  <c r="BL1524" i="1"/>
  <c r="BK1524" i="1"/>
  <c r="BJ1524" i="1"/>
  <c r="BI1524" i="1"/>
  <c r="BH1524" i="1"/>
  <c r="BG1524" i="1"/>
  <c r="BF1524" i="1"/>
  <c r="BE1524" i="1"/>
  <c r="BD1524" i="1"/>
  <c r="BC1524" i="1"/>
  <c r="BB1524" i="1"/>
  <c r="BA1524" i="1"/>
  <c r="AZ1524" i="1"/>
  <c r="AY1524" i="1"/>
  <c r="AX1524" i="1"/>
  <c r="AW1524" i="1"/>
  <c r="AV1524" i="1"/>
  <c r="AU1524" i="1"/>
  <c r="AT1524" i="1"/>
  <c r="AS1524" i="1"/>
  <c r="AR1524" i="1"/>
  <c r="AQ1524" i="1"/>
  <c r="AP1524" i="1"/>
  <c r="AO1524" i="1"/>
  <c r="AN1524" i="1"/>
  <c r="AM1524" i="1"/>
  <c r="AL1524" i="1"/>
  <c r="AK1524" i="1"/>
  <c r="AJ1524" i="1"/>
  <c r="AI1524" i="1"/>
  <c r="AH1524" i="1"/>
  <c r="AG1524" i="1"/>
  <c r="AF1524" i="1"/>
  <c r="AE1524" i="1"/>
  <c r="AD1524" i="1"/>
  <c r="AC1524" i="1"/>
  <c r="AB1524" i="1"/>
  <c r="AA1524" i="1"/>
  <c r="Z1524" i="1"/>
  <c r="Y1524" i="1"/>
  <c r="X1524" i="1"/>
  <c r="W1524" i="1"/>
  <c r="V1524" i="1"/>
  <c r="U1524" i="1"/>
  <c r="T1524" i="1"/>
  <c r="S1524" i="1"/>
  <c r="Q1524" i="1"/>
  <c r="P1524" i="1"/>
  <c r="O1524" i="1"/>
  <c r="DD1523" i="1"/>
  <c r="DC1523" i="1"/>
  <c r="DB1523" i="1"/>
  <c r="DA1523" i="1"/>
  <c r="CZ1523" i="1"/>
  <c r="CY1523" i="1"/>
  <c r="CX1523" i="1"/>
  <c r="CW1523" i="1"/>
  <c r="CV1523" i="1"/>
  <c r="CU1523" i="1"/>
  <c r="CT1523" i="1"/>
  <c r="CS1523" i="1"/>
  <c r="CR1523" i="1"/>
  <c r="CQ1523" i="1"/>
  <c r="CP1523" i="1"/>
  <c r="CO1523" i="1"/>
  <c r="CN1523" i="1"/>
  <c r="CM1523" i="1"/>
  <c r="CL1523" i="1"/>
  <c r="CK1523" i="1"/>
  <c r="CJ1523" i="1"/>
  <c r="CI1523" i="1"/>
  <c r="CH1523" i="1"/>
  <c r="CG1523" i="1"/>
  <c r="CF1523" i="1"/>
  <c r="CE1523" i="1"/>
  <c r="CD1523" i="1"/>
  <c r="CC1523" i="1"/>
  <c r="CB1523" i="1"/>
  <c r="CA1523" i="1"/>
  <c r="BZ1523" i="1"/>
  <c r="BY1523" i="1"/>
  <c r="BX1523" i="1"/>
  <c r="BW1523" i="1"/>
  <c r="BV1523" i="1"/>
  <c r="BU1523" i="1"/>
  <c r="BT1523" i="1"/>
  <c r="BS1523" i="1"/>
  <c r="BR1523" i="1"/>
  <c r="BQ1523" i="1"/>
  <c r="BP1523" i="1"/>
  <c r="BO1523" i="1"/>
  <c r="BN1523" i="1"/>
  <c r="BM1523" i="1"/>
  <c r="BL1523" i="1"/>
  <c r="BK1523" i="1"/>
  <c r="BJ1523" i="1"/>
  <c r="BI1523" i="1"/>
  <c r="BH1523" i="1"/>
  <c r="BG1523" i="1"/>
  <c r="BF1523" i="1"/>
  <c r="BE1523" i="1"/>
  <c r="BD1523" i="1"/>
  <c r="BC1523" i="1"/>
  <c r="BB1523" i="1"/>
  <c r="BA1523" i="1"/>
  <c r="AZ1523" i="1"/>
  <c r="AY1523" i="1"/>
  <c r="AX1523" i="1"/>
  <c r="AW1523" i="1"/>
  <c r="AV1523" i="1"/>
  <c r="AU1523" i="1"/>
  <c r="AT1523" i="1"/>
  <c r="AS1523" i="1"/>
  <c r="AR1523" i="1"/>
  <c r="AQ1523" i="1"/>
  <c r="AP1523" i="1"/>
  <c r="AO1523" i="1"/>
  <c r="AN1523" i="1"/>
  <c r="AM1523" i="1"/>
  <c r="AL1523" i="1"/>
  <c r="AK1523" i="1"/>
  <c r="AJ1523" i="1"/>
  <c r="AI1523" i="1"/>
  <c r="AH1523" i="1"/>
  <c r="AG1523" i="1"/>
  <c r="AF1523" i="1"/>
  <c r="AE1523" i="1"/>
  <c r="AD1523" i="1"/>
  <c r="AC1523" i="1"/>
  <c r="AB1523" i="1"/>
  <c r="AA1523" i="1"/>
  <c r="Z1523" i="1"/>
  <c r="Y1523" i="1"/>
  <c r="X1523" i="1"/>
  <c r="W1523" i="1"/>
  <c r="V1523" i="1"/>
  <c r="U1523" i="1"/>
  <c r="T1523" i="1"/>
  <c r="S1523" i="1"/>
  <c r="Q1523" i="1"/>
  <c r="P1523" i="1"/>
  <c r="O1523" i="1"/>
  <c r="DD1466" i="1"/>
  <c r="DC1466" i="1"/>
  <c r="DB1466" i="1"/>
  <c r="DA1466" i="1"/>
  <c r="CZ1466" i="1"/>
  <c r="CY1466" i="1"/>
  <c r="CX1466" i="1"/>
  <c r="CW1466" i="1"/>
  <c r="CV1466" i="1"/>
  <c r="CU1466" i="1"/>
  <c r="CT1466" i="1"/>
  <c r="CS1466" i="1"/>
  <c r="CR1466" i="1"/>
  <c r="CQ1466" i="1"/>
  <c r="CP1466" i="1"/>
  <c r="CO1466" i="1"/>
  <c r="CN1466" i="1"/>
  <c r="CM1466" i="1"/>
  <c r="CL1466" i="1"/>
  <c r="CK1466" i="1"/>
  <c r="CJ1466" i="1"/>
  <c r="CI1466" i="1"/>
  <c r="CH1466" i="1"/>
  <c r="CG1466" i="1"/>
  <c r="CF1466" i="1"/>
  <c r="CE1466" i="1"/>
  <c r="CD1466" i="1"/>
  <c r="CC1466" i="1"/>
  <c r="CB1466" i="1"/>
  <c r="CA1466" i="1"/>
  <c r="BZ1466" i="1"/>
  <c r="BY1466" i="1"/>
  <c r="BX1466" i="1"/>
  <c r="BW1466" i="1"/>
  <c r="BV1466" i="1"/>
  <c r="BU1466" i="1"/>
  <c r="BT1466" i="1"/>
  <c r="BS1466" i="1"/>
  <c r="BR1466" i="1"/>
  <c r="BQ1466" i="1"/>
  <c r="BP1466" i="1"/>
  <c r="BO1466" i="1"/>
  <c r="BN1466" i="1"/>
  <c r="BM1466" i="1"/>
  <c r="BL1466" i="1"/>
  <c r="BK1466" i="1"/>
  <c r="BJ1466" i="1"/>
  <c r="BI1466" i="1"/>
  <c r="BH1466" i="1"/>
  <c r="BG1466" i="1"/>
  <c r="BF1466" i="1"/>
  <c r="BE1466" i="1"/>
  <c r="BD1466" i="1"/>
  <c r="BC1466" i="1"/>
  <c r="BB1466" i="1"/>
  <c r="BA1466" i="1"/>
  <c r="AZ1466" i="1"/>
  <c r="AY1466" i="1"/>
  <c r="AX1466" i="1"/>
  <c r="AW1466" i="1"/>
  <c r="AV1466" i="1"/>
  <c r="AU1466" i="1"/>
  <c r="AT1466" i="1"/>
  <c r="AS1466" i="1"/>
  <c r="AR1466" i="1"/>
  <c r="AQ1466" i="1"/>
  <c r="AP1466" i="1"/>
  <c r="AO1466" i="1"/>
  <c r="AN1466" i="1"/>
  <c r="AM1466" i="1"/>
  <c r="AL1466" i="1"/>
  <c r="AK1466" i="1"/>
  <c r="AJ1466" i="1"/>
  <c r="AI1466" i="1"/>
  <c r="AH1466" i="1"/>
  <c r="AG1466" i="1"/>
  <c r="AF1466" i="1"/>
  <c r="AE1466" i="1"/>
  <c r="AD1466" i="1"/>
  <c r="AC1466" i="1"/>
  <c r="AB1466" i="1"/>
  <c r="AA1466" i="1"/>
  <c r="Z1466" i="1"/>
  <c r="Y1466" i="1"/>
  <c r="X1466" i="1"/>
  <c r="W1466" i="1"/>
  <c r="V1466" i="1"/>
  <c r="U1466" i="1"/>
  <c r="T1466" i="1"/>
  <c r="S1466" i="1"/>
  <c r="Q1466" i="1"/>
  <c r="P1466" i="1"/>
  <c r="O1466" i="1"/>
  <c r="DD1465" i="1"/>
  <c r="DC1465" i="1"/>
  <c r="DB1465" i="1"/>
  <c r="DA1465" i="1"/>
  <c r="CZ1465" i="1"/>
  <c r="CY1465" i="1"/>
  <c r="CX1465" i="1"/>
  <c r="CW1465" i="1"/>
  <c r="CV1465" i="1"/>
  <c r="CU1465" i="1"/>
  <c r="CT1465" i="1"/>
  <c r="CS1465" i="1"/>
  <c r="CR1465" i="1"/>
  <c r="CQ1465" i="1"/>
  <c r="CP1465" i="1"/>
  <c r="CO1465" i="1"/>
  <c r="CN1465" i="1"/>
  <c r="CM1465" i="1"/>
  <c r="CL1465" i="1"/>
  <c r="CK1465" i="1"/>
  <c r="CJ1465" i="1"/>
  <c r="CI1465" i="1"/>
  <c r="CH1465" i="1"/>
  <c r="CG1465" i="1"/>
  <c r="CF1465" i="1"/>
  <c r="CE1465" i="1"/>
  <c r="CD1465" i="1"/>
  <c r="CC1465" i="1"/>
  <c r="CB1465" i="1"/>
  <c r="CA1465" i="1"/>
  <c r="BZ1465" i="1"/>
  <c r="BY1465" i="1"/>
  <c r="BX1465" i="1"/>
  <c r="BW1465" i="1"/>
  <c r="BV1465" i="1"/>
  <c r="BU1465" i="1"/>
  <c r="BT1465" i="1"/>
  <c r="BS1465" i="1"/>
  <c r="BR1465" i="1"/>
  <c r="BQ1465" i="1"/>
  <c r="BP1465" i="1"/>
  <c r="BO1465" i="1"/>
  <c r="BN1465" i="1"/>
  <c r="BM1465" i="1"/>
  <c r="BL1465" i="1"/>
  <c r="BK1465" i="1"/>
  <c r="BJ1465" i="1"/>
  <c r="BI1465" i="1"/>
  <c r="BH1465" i="1"/>
  <c r="BG1465" i="1"/>
  <c r="BF1465" i="1"/>
  <c r="BE1465" i="1"/>
  <c r="BD1465" i="1"/>
  <c r="BC1465" i="1"/>
  <c r="BB1465" i="1"/>
  <c r="BA1465" i="1"/>
  <c r="AZ1465" i="1"/>
  <c r="AY1465" i="1"/>
  <c r="AX1465" i="1"/>
  <c r="AW1465" i="1"/>
  <c r="AV1465" i="1"/>
  <c r="AU1465" i="1"/>
  <c r="AT1465" i="1"/>
  <c r="AS1465" i="1"/>
  <c r="AR1465" i="1"/>
  <c r="AQ1465" i="1"/>
  <c r="AP1465" i="1"/>
  <c r="AO1465" i="1"/>
  <c r="AN1465" i="1"/>
  <c r="AM1465" i="1"/>
  <c r="AL1465" i="1"/>
  <c r="AK1465" i="1"/>
  <c r="AJ1465" i="1"/>
  <c r="AI1465" i="1"/>
  <c r="AH1465" i="1"/>
  <c r="AG1465" i="1"/>
  <c r="AF1465" i="1"/>
  <c r="AE1465" i="1"/>
  <c r="AD1465" i="1"/>
  <c r="AC1465" i="1"/>
  <c r="AB1465" i="1"/>
  <c r="AA1465" i="1"/>
  <c r="Z1465" i="1"/>
  <c r="Y1465" i="1"/>
  <c r="X1465" i="1"/>
  <c r="W1465" i="1"/>
  <c r="V1465" i="1"/>
  <c r="U1465" i="1"/>
  <c r="T1465" i="1"/>
  <c r="S1465" i="1"/>
  <c r="Q1465" i="1"/>
  <c r="P1465" i="1"/>
  <c r="O1465" i="1"/>
  <c r="DD1464" i="1"/>
  <c r="DC1464" i="1"/>
  <c r="DB1464" i="1"/>
  <c r="DA1464" i="1"/>
  <c r="CZ1464" i="1"/>
  <c r="CY1464" i="1"/>
  <c r="CX1464" i="1"/>
  <c r="CW1464" i="1"/>
  <c r="CV1464" i="1"/>
  <c r="CU1464" i="1"/>
  <c r="CT1464" i="1"/>
  <c r="CS1464" i="1"/>
  <c r="CR1464" i="1"/>
  <c r="CQ1464" i="1"/>
  <c r="CP1464" i="1"/>
  <c r="CO1464" i="1"/>
  <c r="CN1464" i="1"/>
  <c r="CM1464" i="1"/>
  <c r="CL1464" i="1"/>
  <c r="CK1464" i="1"/>
  <c r="CJ1464" i="1"/>
  <c r="CI1464" i="1"/>
  <c r="CH1464" i="1"/>
  <c r="CG1464" i="1"/>
  <c r="CF1464" i="1"/>
  <c r="CE1464" i="1"/>
  <c r="CD1464" i="1"/>
  <c r="CC1464" i="1"/>
  <c r="CB1464" i="1"/>
  <c r="CA1464" i="1"/>
  <c r="BZ1464" i="1"/>
  <c r="BY1464" i="1"/>
  <c r="BX1464" i="1"/>
  <c r="BW1464" i="1"/>
  <c r="BV1464" i="1"/>
  <c r="BU1464" i="1"/>
  <c r="BT1464" i="1"/>
  <c r="BS1464" i="1"/>
  <c r="BR1464" i="1"/>
  <c r="BQ1464" i="1"/>
  <c r="BP1464" i="1"/>
  <c r="BO1464" i="1"/>
  <c r="BN1464" i="1"/>
  <c r="BM1464" i="1"/>
  <c r="BL1464" i="1"/>
  <c r="BK1464" i="1"/>
  <c r="BJ1464" i="1"/>
  <c r="BI1464" i="1"/>
  <c r="BH1464" i="1"/>
  <c r="BG1464" i="1"/>
  <c r="BF1464" i="1"/>
  <c r="BE1464" i="1"/>
  <c r="BD1464" i="1"/>
  <c r="BC1464" i="1"/>
  <c r="BB1464" i="1"/>
  <c r="BA1464" i="1"/>
  <c r="AZ1464" i="1"/>
  <c r="AY1464" i="1"/>
  <c r="AX1464" i="1"/>
  <c r="AW1464" i="1"/>
  <c r="AV1464" i="1"/>
  <c r="AU1464" i="1"/>
  <c r="AT1464" i="1"/>
  <c r="AS1464" i="1"/>
  <c r="AR1464" i="1"/>
  <c r="AQ1464" i="1"/>
  <c r="AP1464" i="1"/>
  <c r="AO1464" i="1"/>
  <c r="AN1464" i="1"/>
  <c r="AM1464" i="1"/>
  <c r="AL1464" i="1"/>
  <c r="AK1464" i="1"/>
  <c r="AJ1464" i="1"/>
  <c r="AI1464" i="1"/>
  <c r="AH1464" i="1"/>
  <c r="AG1464" i="1"/>
  <c r="AF1464" i="1"/>
  <c r="AE1464" i="1"/>
  <c r="AD1464" i="1"/>
  <c r="AC1464" i="1"/>
  <c r="AB1464" i="1"/>
  <c r="AA1464" i="1"/>
  <c r="Z1464" i="1"/>
  <c r="Y1464" i="1"/>
  <c r="X1464" i="1"/>
  <c r="W1464" i="1"/>
  <c r="V1464" i="1"/>
  <c r="U1464" i="1"/>
  <c r="T1464" i="1"/>
  <c r="S1464" i="1"/>
  <c r="Q1464" i="1"/>
  <c r="P1464" i="1"/>
  <c r="O1464" i="1"/>
  <c r="DD1463" i="1"/>
  <c r="DC1463" i="1"/>
  <c r="DB1463" i="1"/>
  <c r="DA1463" i="1"/>
  <c r="CZ1463" i="1"/>
  <c r="CY1463" i="1"/>
  <c r="CX1463" i="1"/>
  <c r="CW1463" i="1"/>
  <c r="CV1463" i="1"/>
  <c r="CU1463" i="1"/>
  <c r="CT1463" i="1"/>
  <c r="CS1463" i="1"/>
  <c r="CR1463" i="1"/>
  <c r="CQ1463" i="1"/>
  <c r="CP1463" i="1"/>
  <c r="CO1463" i="1"/>
  <c r="CN1463" i="1"/>
  <c r="CM1463" i="1"/>
  <c r="CL1463" i="1"/>
  <c r="CK1463" i="1"/>
  <c r="CJ1463" i="1"/>
  <c r="CI1463" i="1"/>
  <c r="CH1463" i="1"/>
  <c r="CG1463" i="1"/>
  <c r="CF1463" i="1"/>
  <c r="CE1463" i="1"/>
  <c r="CD1463" i="1"/>
  <c r="CC1463" i="1"/>
  <c r="CB1463" i="1"/>
  <c r="CA1463" i="1"/>
  <c r="BZ1463" i="1"/>
  <c r="BY1463" i="1"/>
  <c r="BX1463" i="1"/>
  <c r="BW1463" i="1"/>
  <c r="BV1463" i="1"/>
  <c r="BU1463" i="1"/>
  <c r="BT1463" i="1"/>
  <c r="BS1463" i="1"/>
  <c r="BR1463" i="1"/>
  <c r="BQ1463" i="1"/>
  <c r="BP1463" i="1"/>
  <c r="BO1463" i="1"/>
  <c r="BN1463" i="1"/>
  <c r="BM1463" i="1"/>
  <c r="BL1463" i="1"/>
  <c r="BK1463" i="1"/>
  <c r="BJ1463" i="1"/>
  <c r="BI1463" i="1"/>
  <c r="BH1463" i="1"/>
  <c r="BG1463" i="1"/>
  <c r="BF1463" i="1"/>
  <c r="BE1463" i="1"/>
  <c r="BD1463" i="1"/>
  <c r="BC1463" i="1"/>
  <c r="BB1463" i="1"/>
  <c r="BA1463" i="1"/>
  <c r="AZ1463" i="1"/>
  <c r="AY1463" i="1"/>
  <c r="AX1463" i="1"/>
  <c r="AW1463" i="1"/>
  <c r="AV1463" i="1"/>
  <c r="AU1463" i="1"/>
  <c r="AT1463" i="1"/>
  <c r="AS1463" i="1"/>
  <c r="AR1463" i="1"/>
  <c r="AQ1463" i="1"/>
  <c r="AP1463" i="1"/>
  <c r="AO1463" i="1"/>
  <c r="AN1463" i="1"/>
  <c r="AM1463" i="1"/>
  <c r="AL1463" i="1"/>
  <c r="AK1463" i="1"/>
  <c r="AJ1463" i="1"/>
  <c r="AI1463" i="1"/>
  <c r="AH1463" i="1"/>
  <c r="AG1463" i="1"/>
  <c r="AF1463" i="1"/>
  <c r="AE1463" i="1"/>
  <c r="AD1463" i="1"/>
  <c r="AC1463" i="1"/>
  <c r="AB1463" i="1"/>
  <c r="AA1463" i="1"/>
  <c r="Z1463" i="1"/>
  <c r="Y1463" i="1"/>
  <c r="X1463" i="1"/>
  <c r="W1463" i="1"/>
  <c r="V1463" i="1"/>
  <c r="U1463" i="1"/>
  <c r="T1463" i="1"/>
  <c r="S1463" i="1"/>
  <c r="Q1463" i="1"/>
  <c r="P1463" i="1"/>
  <c r="O1463" i="1"/>
  <c r="DD1462" i="1"/>
  <c r="DC1462" i="1"/>
  <c r="DB1462" i="1"/>
  <c r="DA1462" i="1"/>
  <c r="CZ1462" i="1"/>
  <c r="CY1462" i="1"/>
  <c r="CX1462" i="1"/>
  <c r="CW1462" i="1"/>
  <c r="CV1462" i="1"/>
  <c r="CU1462" i="1"/>
  <c r="CT1462" i="1"/>
  <c r="CS1462" i="1"/>
  <c r="CR1462" i="1"/>
  <c r="CQ1462" i="1"/>
  <c r="CP1462" i="1"/>
  <c r="CO1462" i="1"/>
  <c r="CN1462" i="1"/>
  <c r="CM1462" i="1"/>
  <c r="CL1462" i="1"/>
  <c r="CK1462" i="1"/>
  <c r="CJ1462" i="1"/>
  <c r="CI1462" i="1"/>
  <c r="CH1462" i="1"/>
  <c r="CG1462" i="1"/>
  <c r="CF1462" i="1"/>
  <c r="CE1462" i="1"/>
  <c r="CD1462" i="1"/>
  <c r="CC1462" i="1"/>
  <c r="CB1462" i="1"/>
  <c r="CA1462" i="1"/>
  <c r="BZ1462" i="1"/>
  <c r="BY1462" i="1"/>
  <c r="BX1462" i="1"/>
  <c r="BW1462" i="1"/>
  <c r="BV1462" i="1"/>
  <c r="BU1462" i="1"/>
  <c r="BT1462" i="1"/>
  <c r="BS1462" i="1"/>
  <c r="BR1462" i="1"/>
  <c r="BQ1462" i="1"/>
  <c r="BP1462" i="1"/>
  <c r="BO1462" i="1"/>
  <c r="BN1462" i="1"/>
  <c r="BM1462" i="1"/>
  <c r="BL1462" i="1"/>
  <c r="BK1462" i="1"/>
  <c r="BJ1462" i="1"/>
  <c r="BI1462" i="1"/>
  <c r="BH1462" i="1"/>
  <c r="BG1462" i="1"/>
  <c r="BF1462" i="1"/>
  <c r="BE1462" i="1"/>
  <c r="BD1462" i="1"/>
  <c r="BC1462" i="1"/>
  <c r="BB1462" i="1"/>
  <c r="BA1462" i="1"/>
  <c r="AZ1462" i="1"/>
  <c r="AY1462" i="1"/>
  <c r="AX1462" i="1"/>
  <c r="AW1462" i="1"/>
  <c r="AV1462" i="1"/>
  <c r="AU1462" i="1"/>
  <c r="AT1462" i="1"/>
  <c r="AS1462" i="1"/>
  <c r="AR1462" i="1"/>
  <c r="AQ1462" i="1"/>
  <c r="AP1462" i="1"/>
  <c r="AO1462" i="1"/>
  <c r="AN1462" i="1"/>
  <c r="AM1462" i="1"/>
  <c r="AL1462" i="1"/>
  <c r="AK1462" i="1"/>
  <c r="AJ1462" i="1"/>
  <c r="AI1462" i="1"/>
  <c r="AH1462" i="1"/>
  <c r="AG1462" i="1"/>
  <c r="AF1462" i="1"/>
  <c r="AE1462" i="1"/>
  <c r="AD1462" i="1"/>
  <c r="AC1462" i="1"/>
  <c r="AB1462" i="1"/>
  <c r="AA1462" i="1"/>
  <c r="Z1462" i="1"/>
  <c r="Y1462" i="1"/>
  <c r="X1462" i="1"/>
  <c r="W1462" i="1"/>
  <c r="V1462" i="1"/>
  <c r="U1462" i="1"/>
  <c r="T1462" i="1"/>
  <c r="S1462" i="1"/>
  <c r="Q1462" i="1"/>
  <c r="P1462" i="1"/>
  <c r="O1462" i="1"/>
  <c r="DD1512" i="1"/>
  <c r="DC1512" i="1"/>
  <c r="DB1512" i="1"/>
  <c r="DA1512" i="1"/>
  <c r="CZ1512" i="1"/>
  <c r="CY1512" i="1"/>
  <c r="CX1512" i="1"/>
  <c r="CW1512" i="1"/>
  <c r="CV1512" i="1"/>
  <c r="CU1512" i="1"/>
  <c r="CT1512" i="1"/>
  <c r="CS1512" i="1"/>
  <c r="CR1512" i="1"/>
  <c r="CQ1512" i="1"/>
  <c r="CP1512" i="1"/>
  <c r="CO1512" i="1"/>
  <c r="CN1512" i="1"/>
  <c r="CM1512" i="1"/>
  <c r="CL1512" i="1"/>
  <c r="CK1512" i="1"/>
  <c r="CJ1512" i="1"/>
  <c r="CI1512" i="1"/>
  <c r="CH1512" i="1"/>
  <c r="CG1512" i="1"/>
  <c r="CF1512" i="1"/>
  <c r="CE1512" i="1"/>
  <c r="CD1512" i="1"/>
  <c r="CC1512" i="1"/>
  <c r="CB1512" i="1"/>
  <c r="CA1512" i="1"/>
  <c r="BZ1512" i="1"/>
  <c r="BY1512" i="1"/>
  <c r="BX1512" i="1"/>
  <c r="BW1512" i="1"/>
  <c r="BV1512" i="1"/>
  <c r="BU1512" i="1"/>
  <c r="BT1512" i="1"/>
  <c r="BS1512" i="1"/>
  <c r="BR1512" i="1"/>
  <c r="BQ1512" i="1"/>
  <c r="BP1512" i="1"/>
  <c r="BO1512" i="1"/>
  <c r="BN1512" i="1"/>
  <c r="BM1512" i="1"/>
  <c r="BL1512" i="1"/>
  <c r="BK1512" i="1"/>
  <c r="BJ1512" i="1"/>
  <c r="BI1512" i="1"/>
  <c r="BH1512" i="1"/>
  <c r="BG1512" i="1"/>
  <c r="BF1512" i="1"/>
  <c r="BE1512" i="1"/>
  <c r="BD1512" i="1"/>
  <c r="BC1512" i="1"/>
  <c r="BB1512" i="1"/>
  <c r="BA1512" i="1"/>
  <c r="AZ1512" i="1"/>
  <c r="AY1512" i="1"/>
  <c r="AX1512" i="1"/>
  <c r="AW1512" i="1"/>
  <c r="AV1512" i="1"/>
  <c r="AU1512" i="1"/>
  <c r="AT1512" i="1"/>
  <c r="AS1512" i="1"/>
  <c r="AR1512" i="1"/>
  <c r="AQ1512" i="1"/>
  <c r="AP1512" i="1"/>
  <c r="AO1512" i="1"/>
  <c r="AN1512" i="1"/>
  <c r="AM1512" i="1"/>
  <c r="AL1512" i="1"/>
  <c r="AK1512" i="1"/>
  <c r="AJ1512" i="1"/>
  <c r="AI1512" i="1"/>
  <c r="AH1512" i="1"/>
  <c r="AG1512" i="1"/>
  <c r="AF1512" i="1"/>
  <c r="AE1512" i="1"/>
  <c r="AD1512" i="1"/>
  <c r="AC1512" i="1"/>
  <c r="AB1512" i="1"/>
  <c r="AA1512" i="1"/>
  <c r="Z1512" i="1"/>
  <c r="Y1512" i="1"/>
  <c r="X1512" i="1"/>
  <c r="W1512" i="1"/>
  <c r="V1512" i="1"/>
  <c r="U1512" i="1"/>
  <c r="T1512" i="1"/>
  <c r="S1512" i="1"/>
  <c r="Q1512" i="1"/>
  <c r="P1512" i="1"/>
  <c r="O1512" i="1"/>
  <c r="DD1511" i="1"/>
  <c r="DC1511" i="1"/>
  <c r="DB1511" i="1"/>
  <c r="DA1511" i="1"/>
  <c r="CZ1511" i="1"/>
  <c r="CY1511" i="1"/>
  <c r="CX1511" i="1"/>
  <c r="CW1511" i="1"/>
  <c r="CV1511" i="1"/>
  <c r="CU1511" i="1"/>
  <c r="CT1511" i="1"/>
  <c r="CS1511" i="1"/>
  <c r="CR1511" i="1"/>
  <c r="CQ1511" i="1"/>
  <c r="CP1511" i="1"/>
  <c r="CO1511" i="1"/>
  <c r="CN1511" i="1"/>
  <c r="CM1511" i="1"/>
  <c r="CL1511" i="1"/>
  <c r="CK1511" i="1"/>
  <c r="CJ1511" i="1"/>
  <c r="CI1511" i="1"/>
  <c r="CH1511" i="1"/>
  <c r="CG1511" i="1"/>
  <c r="CF1511" i="1"/>
  <c r="CE1511" i="1"/>
  <c r="CD1511" i="1"/>
  <c r="CC1511" i="1"/>
  <c r="CB1511" i="1"/>
  <c r="CA1511" i="1"/>
  <c r="BZ1511" i="1"/>
  <c r="BY1511" i="1"/>
  <c r="BX1511" i="1"/>
  <c r="BW1511" i="1"/>
  <c r="BV1511" i="1"/>
  <c r="BU1511" i="1"/>
  <c r="BT1511" i="1"/>
  <c r="BS1511" i="1"/>
  <c r="BR1511" i="1"/>
  <c r="BQ1511" i="1"/>
  <c r="BP1511" i="1"/>
  <c r="BO1511" i="1"/>
  <c r="BN1511" i="1"/>
  <c r="BM1511" i="1"/>
  <c r="BL1511" i="1"/>
  <c r="BK1511" i="1"/>
  <c r="BJ1511" i="1"/>
  <c r="BI1511" i="1"/>
  <c r="BH1511" i="1"/>
  <c r="BG1511" i="1"/>
  <c r="BF1511" i="1"/>
  <c r="BE1511" i="1"/>
  <c r="BD1511" i="1"/>
  <c r="BC1511" i="1"/>
  <c r="BB1511" i="1"/>
  <c r="BA1511" i="1"/>
  <c r="AZ1511" i="1"/>
  <c r="AY1511" i="1"/>
  <c r="AX1511" i="1"/>
  <c r="AW1511" i="1"/>
  <c r="AV1511" i="1"/>
  <c r="AU1511" i="1"/>
  <c r="AT1511" i="1"/>
  <c r="AS1511" i="1"/>
  <c r="AR1511" i="1"/>
  <c r="AQ1511" i="1"/>
  <c r="AP1511" i="1"/>
  <c r="AO1511" i="1"/>
  <c r="AN1511" i="1"/>
  <c r="AM1511" i="1"/>
  <c r="AL1511" i="1"/>
  <c r="AK1511" i="1"/>
  <c r="AJ1511" i="1"/>
  <c r="AI1511" i="1"/>
  <c r="AH1511" i="1"/>
  <c r="AG1511" i="1"/>
  <c r="AF1511" i="1"/>
  <c r="AE1511" i="1"/>
  <c r="AD1511" i="1"/>
  <c r="AC1511" i="1"/>
  <c r="AB1511" i="1"/>
  <c r="AA1511" i="1"/>
  <c r="Z1511" i="1"/>
  <c r="Y1511" i="1"/>
  <c r="X1511" i="1"/>
  <c r="W1511" i="1"/>
  <c r="V1511" i="1"/>
  <c r="U1511" i="1"/>
  <c r="T1511" i="1"/>
  <c r="S1511" i="1"/>
  <c r="Q1511" i="1"/>
  <c r="P1511" i="1"/>
  <c r="O1511" i="1"/>
  <c r="DD1510" i="1"/>
  <c r="DC1510" i="1"/>
  <c r="DB1510" i="1"/>
  <c r="DA1510" i="1"/>
  <c r="CZ1510" i="1"/>
  <c r="CY1510" i="1"/>
  <c r="CX1510" i="1"/>
  <c r="CW1510" i="1"/>
  <c r="CV1510" i="1"/>
  <c r="CU1510" i="1"/>
  <c r="CT1510" i="1"/>
  <c r="CS1510" i="1"/>
  <c r="CR1510" i="1"/>
  <c r="CQ1510" i="1"/>
  <c r="CP1510" i="1"/>
  <c r="CO1510" i="1"/>
  <c r="CN1510" i="1"/>
  <c r="CM1510" i="1"/>
  <c r="CL1510" i="1"/>
  <c r="CK1510" i="1"/>
  <c r="CJ1510" i="1"/>
  <c r="CI1510" i="1"/>
  <c r="CH1510" i="1"/>
  <c r="CG1510" i="1"/>
  <c r="CF1510" i="1"/>
  <c r="CE1510" i="1"/>
  <c r="CD1510" i="1"/>
  <c r="CC1510" i="1"/>
  <c r="CB1510" i="1"/>
  <c r="CA1510" i="1"/>
  <c r="BZ1510" i="1"/>
  <c r="BY1510" i="1"/>
  <c r="BX1510" i="1"/>
  <c r="BW1510" i="1"/>
  <c r="BV1510" i="1"/>
  <c r="BU1510" i="1"/>
  <c r="BT1510" i="1"/>
  <c r="BS1510" i="1"/>
  <c r="BR1510" i="1"/>
  <c r="BQ1510" i="1"/>
  <c r="BP1510" i="1"/>
  <c r="BO1510" i="1"/>
  <c r="BN1510" i="1"/>
  <c r="BM1510" i="1"/>
  <c r="BL1510" i="1"/>
  <c r="BK1510" i="1"/>
  <c r="BJ1510" i="1"/>
  <c r="BI1510" i="1"/>
  <c r="BH1510" i="1"/>
  <c r="BG1510" i="1"/>
  <c r="BF1510" i="1"/>
  <c r="BE1510" i="1"/>
  <c r="BD1510" i="1"/>
  <c r="BC1510" i="1"/>
  <c r="BB1510" i="1"/>
  <c r="BA1510" i="1"/>
  <c r="AZ1510" i="1"/>
  <c r="AY1510" i="1"/>
  <c r="AX1510" i="1"/>
  <c r="AW1510" i="1"/>
  <c r="AV1510" i="1"/>
  <c r="AU1510" i="1"/>
  <c r="AT1510" i="1"/>
  <c r="AS1510" i="1"/>
  <c r="AR1510" i="1"/>
  <c r="AQ1510" i="1"/>
  <c r="AP1510" i="1"/>
  <c r="AO1510" i="1"/>
  <c r="AN1510" i="1"/>
  <c r="AM1510" i="1"/>
  <c r="AL1510" i="1"/>
  <c r="AK1510" i="1"/>
  <c r="AJ1510" i="1"/>
  <c r="AI1510" i="1"/>
  <c r="AH1510" i="1"/>
  <c r="AG1510" i="1"/>
  <c r="AF1510" i="1"/>
  <c r="AE1510" i="1"/>
  <c r="AD1510" i="1"/>
  <c r="AC1510" i="1"/>
  <c r="AB1510" i="1"/>
  <c r="AA1510" i="1"/>
  <c r="Z1510" i="1"/>
  <c r="Y1510" i="1"/>
  <c r="X1510" i="1"/>
  <c r="W1510" i="1"/>
  <c r="V1510" i="1"/>
  <c r="U1510" i="1"/>
  <c r="T1510" i="1"/>
  <c r="S1510" i="1"/>
  <c r="Q1510" i="1"/>
  <c r="P1510" i="1"/>
  <c r="O1510" i="1"/>
  <c r="DD1509" i="1"/>
  <c r="DC1509" i="1"/>
  <c r="DB1509" i="1"/>
  <c r="DA1509" i="1"/>
  <c r="CZ1509" i="1"/>
  <c r="CY1509" i="1"/>
  <c r="CX1509" i="1"/>
  <c r="CW1509" i="1"/>
  <c r="CV1509" i="1"/>
  <c r="CU1509" i="1"/>
  <c r="CT1509" i="1"/>
  <c r="CS1509" i="1"/>
  <c r="CR1509" i="1"/>
  <c r="CQ1509" i="1"/>
  <c r="CP1509" i="1"/>
  <c r="CO1509" i="1"/>
  <c r="CN1509" i="1"/>
  <c r="CM1509" i="1"/>
  <c r="CL1509" i="1"/>
  <c r="CK1509" i="1"/>
  <c r="CJ1509" i="1"/>
  <c r="CI1509" i="1"/>
  <c r="CH1509" i="1"/>
  <c r="CG1509" i="1"/>
  <c r="CF1509" i="1"/>
  <c r="CE1509" i="1"/>
  <c r="CD1509" i="1"/>
  <c r="CC1509" i="1"/>
  <c r="CB1509" i="1"/>
  <c r="CA1509" i="1"/>
  <c r="BZ1509" i="1"/>
  <c r="BY1509" i="1"/>
  <c r="BX1509" i="1"/>
  <c r="BW1509" i="1"/>
  <c r="BV1509" i="1"/>
  <c r="BU1509" i="1"/>
  <c r="BT1509" i="1"/>
  <c r="BS1509" i="1"/>
  <c r="BR1509" i="1"/>
  <c r="BQ1509" i="1"/>
  <c r="BP1509" i="1"/>
  <c r="BO1509" i="1"/>
  <c r="BN1509" i="1"/>
  <c r="BM1509" i="1"/>
  <c r="BL1509" i="1"/>
  <c r="BK1509" i="1"/>
  <c r="BJ1509" i="1"/>
  <c r="BI1509" i="1"/>
  <c r="BH1509" i="1"/>
  <c r="BG1509" i="1"/>
  <c r="BF1509" i="1"/>
  <c r="BE1509" i="1"/>
  <c r="BD1509" i="1"/>
  <c r="BC1509" i="1"/>
  <c r="BB1509" i="1"/>
  <c r="BA1509" i="1"/>
  <c r="AZ1509" i="1"/>
  <c r="AY1509" i="1"/>
  <c r="AX1509" i="1"/>
  <c r="AW1509" i="1"/>
  <c r="AV1509" i="1"/>
  <c r="AU1509" i="1"/>
  <c r="AT1509" i="1"/>
  <c r="AS1509" i="1"/>
  <c r="AR1509" i="1"/>
  <c r="AQ1509" i="1"/>
  <c r="AP1509" i="1"/>
  <c r="AO1509" i="1"/>
  <c r="AN1509" i="1"/>
  <c r="AM1509" i="1"/>
  <c r="AL1509" i="1"/>
  <c r="AK1509" i="1"/>
  <c r="AJ1509" i="1"/>
  <c r="AI1509" i="1"/>
  <c r="AH1509" i="1"/>
  <c r="AG1509" i="1"/>
  <c r="AF1509" i="1"/>
  <c r="AE1509" i="1"/>
  <c r="AD1509" i="1"/>
  <c r="AC1509" i="1"/>
  <c r="AB1509" i="1"/>
  <c r="AA1509" i="1"/>
  <c r="Z1509" i="1"/>
  <c r="Y1509" i="1"/>
  <c r="X1509" i="1"/>
  <c r="W1509" i="1"/>
  <c r="V1509" i="1"/>
  <c r="U1509" i="1"/>
  <c r="T1509" i="1"/>
  <c r="S1509" i="1"/>
  <c r="Q1509" i="1"/>
  <c r="P1509" i="1"/>
  <c r="O1509" i="1"/>
  <c r="DD1533" i="1"/>
  <c r="DC1533" i="1"/>
  <c r="DB1533" i="1"/>
  <c r="DA1533" i="1"/>
  <c r="CZ1533" i="1"/>
  <c r="CY1533" i="1"/>
  <c r="CX1533" i="1"/>
  <c r="CW1533" i="1"/>
  <c r="CV1533" i="1"/>
  <c r="CU1533" i="1"/>
  <c r="CT1533" i="1"/>
  <c r="CS1533" i="1"/>
  <c r="CR1533" i="1"/>
  <c r="CQ1533" i="1"/>
  <c r="CP1533" i="1"/>
  <c r="CO1533" i="1"/>
  <c r="CN1533" i="1"/>
  <c r="CM1533" i="1"/>
  <c r="CL1533" i="1"/>
  <c r="CK1533" i="1"/>
  <c r="CJ1533" i="1"/>
  <c r="CI1533" i="1"/>
  <c r="CH1533" i="1"/>
  <c r="CG1533" i="1"/>
  <c r="CF1533" i="1"/>
  <c r="CE1533" i="1"/>
  <c r="CD1533" i="1"/>
  <c r="CC1533" i="1"/>
  <c r="CB1533" i="1"/>
  <c r="CA1533" i="1"/>
  <c r="BZ1533" i="1"/>
  <c r="BY1533" i="1"/>
  <c r="BX1533" i="1"/>
  <c r="BW1533" i="1"/>
  <c r="BV1533" i="1"/>
  <c r="BU1533" i="1"/>
  <c r="BT1533" i="1"/>
  <c r="BS1533" i="1"/>
  <c r="BR1533" i="1"/>
  <c r="BQ1533" i="1"/>
  <c r="BP1533" i="1"/>
  <c r="BO1533" i="1"/>
  <c r="BN1533" i="1"/>
  <c r="BM1533" i="1"/>
  <c r="BL1533" i="1"/>
  <c r="BK1533" i="1"/>
  <c r="BJ1533" i="1"/>
  <c r="BI1533" i="1"/>
  <c r="BH1533" i="1"/>
  <c r="BG1533" i="1"/>
  <c r="BF1533" i="1"/>
  <c r="BE1533" i="1"/>
  <c r="BD1533" i="1"/>
  <c r="BC1533" i="1"/>
  <c r="BB1533" i="1"/>
  <c r="BA1533" i="1"/>
  <c r="AZ1533" i="1"/>
  <c r="AY1533" i="1"/>
  <c r="AX1533" i="1"/>
  <c r="AW1533" i="1"/>
  <c r="AV1533" i="1"/>
  <c r="AU1533" i="1"/>
  <c r="AT1533" i="1"/>
  <c r="AS1533" i="1"/>
  <c r="AR1533" i="1"/>
  <c r="AQ1533" i="1"/>
  <c r="AP1533" i="1"/>
  <c r="AO1533" i="1"/>
  <c r="AN1533" i="1"/>
  <c r="AM1533" i="1"/>
  <c r="AL1533" i="1"/>
  <c r="AK1533" i="1"/>
  <c r="AJ1533" i="1"/>
  <c r="AI1533" i="1"/>
  <c r="AH1533" i="1"/>
  <c r="AG1533" i="1"/>
  <c r="AF1533" i="1"/>
  <c r="AE1533" i="1"/>
  <c r="AD1533" i="1"/>
  <c r="AC1533" i="1"/>
  <c r="AB1533" i="1"/>
  <c r="AA1533" i="1"/>
  <c r="Z1533" i="1"/>
  <c r="Y1533" i="1"/>
  <c r="X1533" i="1"/>
  <c r="W1533" i="1"/>
  <c r="V1533" i="1"/>
  <c r="U1533" i="1"/>
  <c r="T1533" i="1"/>
  <c r="S1533" i="1"/>
  <c r="Q1533" i="1"/>
  <c r="P1533" i="1"/>
  <c r="O1533" i="1"/>
  <c r="DD1532" i="1"/>
  <c r="DC1532" i="1"/>
  <c r="DB1532" i="1"/>
  <c r="DA1532" i="1"/>
  <c r="CZ1532" i="1"/>
  <c r="CY1532" i="1"/>
  <c r="CX1532" i="1"/>
  <c r="CW1532" i="1"/>
  <c r="CV1532" i="1"/>
  <c r="CU1532" i="1"/>
  <c r="CT1532" i="1"/>
  <c r="CS1532" i="1"/>
  <c r="CR1532" i="1"/>
  <c r="CQ1532" i="1"/>
  <c r="CP1532" i="1"/>
  <c r="CO1532" i="1"/>
  <c r="CN1532" i="1"/>
  <c r="CM1532" i="1"/>
  <c r="CL1532" i="1"/>
  <c r="CK1532" i="1"/>
  <c r="CJ1532" i="1"/>
  <c r="CI1532" i="1"/>
  <c r="CH1532" i="1"/>
  <c r="CG1532" i="1"/>
  <c r="CF1532" i="1"/>
  <c r="CE1532" i="1"/>
  <c r="CD1532" i="1"/>
  <c r="CC1532" i="1"/>
  <c r="CB1532" i="1"/>
  <c r="CA1532" i="1"/>
  <c r="BZ1532" i="1"/>
  <c r="BY1532" i="1"/>
  <c r="BX1532" i="1"/>
  <c r="BW1532" i="1"/>
  <c r="BV1532" i="1"/>
  <c r="BU1532" i="1"/>
  <c r="BT1532" i="1"/>
  <c r="BS1532" i="1"/>
  <c r="BR1532" i="1"/>
  <c r="BQ1532" i="1"/>
  <c r="BP1532" i="1"/>
  <c r="BO1532" i="1"/>
  <c r="BN1532" i="1"/>
  <c r="BM1532" i="1"/>
  <c r="BL1532" i="1"/>
  <c r="BK1532" i="1"/>
  <c r="BJ1532" i="1"/>
  <c r="BI1532" i="1"/>
  <c r="BH1532" i="1"/>
  <c r="BG1532" i="1"/>
  <c r="BF1532" i="1"/>
  <c r="BE1532" i="1"/>
  <c r="BD1532" i="1"/>
  <c r="BC1532" i="1"/>
  <c r="BB1532" i="1"/>
  <c r="BA1532" i="1"/>
  <c r="AZ1532" i="1"/>
  <c r="AY1532" i="1"/>
  <c r="AX1532" i="1"/>
  <c r="AW1532" i="1"/>
  <c r="AV1532" i="1"/>
  <c r="AU1532" i="1"/>
  <c r="AT1532" i="1"/>
  <c r="AS1532" i="1"/>
  <c r="AR1532" i="1"/>
  <c r="AQ1532" i="1"/>
  <c r="AP1532" i="1"/>
  <c r="AO1532" i="1"/>
  <c r="AN1532" i="1"/>
  <c r="AM1532" i="1"/>
  <c r="AL1532" i="1"/>
  <c r="AK1532" i="1"/>
  <c r="AJ1532" i="1"/>
  <c r="AI1532" i="1"/>
  <c r="AH1532" i="1"/>
  <c r="AG1532" i="1"/>
  <c r="AF1532" i="1"/>
  <c r="AE1532" i="1"/>
  <c r="AD1532" i="1"/>
  <c r="AC1532" i="1"/>
  <c r="AB1532" i="1"/>
  <c r="AA1532" i="1"/>
  <c r="Z1532" i="1"/>
  <c r="Y1532" i="1"/>
  <c r="X1532" i="1"/>
  <c r="W1532" i="1"/>
  <c r="V1532" i="1"/>
  <c r="U1532" i="1"/>
  <c r="T1532" i="1"/>
  <c r="S1532" i="1"/>
  <c r="Q1532" i="1"/>
  <c r="P1532" i="1"/>
  <c r="O1532" i="1"/>
  <c r="DD1513" i="1"/>
  <c r="DC1513" i="1"/>
  <c r="DB1513" i="1"/>
  <c r="DA1513" i="1"/>
  <c r="CZ1513" i="1"/>
  <c r="CY1513" i="1"/>
  <c r="CX1513" i="1"/>
  <c r="CW1513" i="1"/>
  <c r="CV1513" i="1"/>
  <c r="CU1513" i="1"/>
  <c r="CT1513" i="1"/>
  <c r="CS1513" i="1"/>
  <c r="CR1513" i="1"/>
  <c r="CQ1513" i="1"/>
  <c r="CP1513" i="1"/>
  <c r="CO1513" i="1"/>
  <c r="CN1513" i="1"/>
  <c r="CM1513" i="1"/>
  <c r="CL1513" i="1"/>
  <c r="CK1513" i="1"/>
  <c r="CJ1513" i="1"/>
  <c r="CI1513" i="1"/>
  <c r="CH1513" i="1"/>
  <c r="CG1513" i="1"/>
  <c r="CF1513" i="1"/>
  <c r="CE1513" i="1"/>
  <c r="CD1513" i="1"/>
  <c r="CC1513" i="1"/>
  <c r="CB1513" i="1"/>
  <c r="CA1513" i="1"/>
  <c r="BZ1513" i="1"/>
  <c r="BY1513" i="1"/>
  <c r="BX1513" i="1"/>
  <c r="BW1513" i="1"/>
  <c r="BV1513" i="1"/>
  <c r="BU1513" i="1"/>
  <c r="BT1513" i="1"/>
  <c r="BS1513" i="1"/>
  <c r="BR1513" i="1"/>
  <c r="BQ1513" i="1"/>
  <c r="BP1513" i="1"/>
  <c r="BO1513" i="1"/>
  <c r="BN1513" i="1"/>
  <c r="BM1513" i="1"/>
  <c r="BL1513" i="1"/>
  <c r="BK1513" i="1"/>
  <c r="BJ1513" i="1"/>
  <c r="BI1513" i="1"/>
  <c r="BH1513" i="1"/>
  <c r="BG1513" i="1"/>
  <c r="BF1513" i="1"/>
  <c r="BE1513" i="1"/>
  <c r="BD1513" i="1"/>
  <c r="BC1513" i="1"/>
  <c r="BB1513" i="1"/>
  <c r="BA1513" i="1"/>
  <c r="AZ1513" i="1"/>
  <c r="AY1513" i="1"/>
  <c r="AX1513" i="1"/>
  <c r="AW1513" i="1"/>
  <c r="AV1513" i="1"/>
  <c r="AU1513" i="1"/>
  <c r="AT1513" i="1"/>
  <c r="AS1513" i="1"/>
  <c r="AR1513" i="1"/>
  <c r="AQ1513" i="1"/>
  <c r="AP1513" i="1"/>
  <c r="AO1513" i="1"/>
  <c r="AN1513" i="1"/>
  <c r="AM1513" i="1"/>
  <c r="AL1513" i="1"/>
  <c r="AK1513" i="1"/>
  <c r="AJ1513" i="1"/>
  <c r="AI1513" i="1"/>
  <c r="AH1513" i="1"/>
  <c r="AG1513" i="1"/>
  <c r="AF1513" i="1"/>
  <c r="AE1513" i="1"/>
  <c r="AD1513" i="1"/>
  <c r="AC1513" i="1"/>
  <c r="AB1513" i="1"/>
  <c r="AA1513" i="1"/>
  <c r="Z1513" i="1"/>
  <c r="Y1513" i="1"/>
  <c r="X1513" i="1"/>
  <c r="W1513" i="1"/>
  <c r="V1513" i="1"/>
  <c r="U1513" i="1"/>
  <c r="T1513" i="1"/>
  <c r="S1513" i="1"/>
  <c r="Q1513" i="1"/>
  <c r="P1513" i="1"/>
  <c r="O1513" i="1"/>
  <c r="DD1592" i="1"/>
  <c r="DC1592" i="1"/>
  <c r="DB1592" i="1"/>
  <c r="DA1592" i="1"/>
  <c r="CZ1592" i="1"/>
  <c r="CY1592" i="1"/>
  <c r="CX1592" i="1"/>
  <c r="CW1592" i="1"/>
  <c r="CV1592" i="1"/>
  <c r="CU1592" i="1"/>
  <c r="CT1592" i="1"/>
  <c r="CS1592" i="1"/>
  <c r="CR1592" i="1"/>
  <c r="CQ1592" i="1"/>
  <c r="CP1592" i="1"/>
  <c r="CO1592" i="1"/>
  <c r="CN1592" i="1"/>
  <c r="CM1592" i="1"/>
  <c r="CL1592" i="1"/>
  <c r="CK1592" i="1"/>
  <c r="CJ1592" i="1"/>
  <c r="CI1592" i="1"/>
  <c r="CH1592" i="1"/>
  <c r="CG1592" i="1"/>
  <c r="CF1592" i="1"/>
  <c r="CE1592" i="1"/>
  <c r="CD1592" i="1"/>
  <c r="CC1592" i="1"/>
  <c r="CB1592" i="1"/>
  <c r="CA1592" i="1"/>
  <c r="BZ1592" i="1"/>
  <c r="BY1592" i="1"/>
  <c r="BX1592" i="1"/>
  <c r="BW1592" i="1"/>
  <c r="BV1592" i="1"/>
  <c r="BU1592" i="1"/>
  <c r="BT1592" i="1"/>
  <c r="BS1592" i="1"/>
  <c r="BR1592" i="1"/>
  <c r="BQ1592" i="1"/>
  <c r="BP1592" i="1"/>
  <c r="BO1592" i="1"/>
  <c r="BN1592" i="1"/>
  <c r="BM1592" i="1"/>
  <c r="BL1592" i="1"/>
  <c r="BK1592" i="1"/>
  <c r="BJ1592" i="1"/>
  <c r="BI1592" i="1"/>
  <c r="BH1592" i="1"/>
  <c r="BG1592" i="1"/>
  <c r="BF1592" i="1"/>
  <c r="BE1592" i="1"/>
  <c r="BD1592" i="1"/>
  <c r="BC1592" i="1"/>
  <c r="BB1592" i="1"/>
  <c r="BA1592" i="1"/>
  <c r="AZ1592" i="1"/>
  <c r="AY1592" i="1"/>
  <c r="AX1592" i="1"/>
  <c r="AW1592" i="1"/>
  <c r="AV1592" i="1"/>
  <c r="AU1592" i="1"/>
  <c r="AT1592" i="1"/>
  <c r="AS1592" i="1"/>
  <c r="AR1592" i="1"/>
  <c r="AQ1592" i="1"/>
  <c r="AP1592" i="1"/>
  <c r="AO1592" i="1"/>
  <c r="AN1592" i="1"/>
  <c r="AM1592" i="1"/>
  <c r="AL1592" i="1"/>
  <c r="AK1592" i="1"/>
  <c r="AJ1592" i="1"/>
  <c r="AI1592" i="1"/>
  <c r="AH1592" i="1"/>
  <c r="AG1592" i="1"/>
  <c r="AF1592" i="1"/>
  <c r="AE1592" i="1"/>
  <c r="AD1592" i="1"/>
  <c r="AC1592" i="1"/>
  <c r="AB1592" i="1"/>
  <c r="AA1592" i="1"/>
  <c r="Z1592" i="1"/>
  <c r="Y1592" i="1"/>
  <c r="X1592" i="1"/>
  <c r="W1592" i="1"/>
  <c r="V1592" i="1"/>
  <c r="U1592" i="1"/>
  <c r="T1592" i="1"/>
  <c r="S1592" i="1"/>
  <c r="Q1592" i="1"/>
  <c r="P1592" i="1"/>
  <c r="O1592" i="1"/>
  <c r="DD1591" i="1"/>
  <c r="DC1591" i="1"/>
  <c r="DB1591" i="1"/>
  <c r="DA1591" i="1"/>
  <c r="CZ1591" i="1"/>
  <c r="CY1591" i="1"/>
  <c r="CX1591" i="1"/>
  <c r="CW1591" i="1"/>
  <c r="CV1591" i="1"/>
  <c r="CU1591" i="1"/>
  <c r="CT1591" i="1"/>
  <c r="CS1591" i="1"/>
  <c r="CR1591" i="1"/>
  <c r="CQ1591" i="1"/>
  <c r="CP1591" i="1"/>
  <c r="CO1591" i="1"/>
  <c r="CN1591" i="1"/>
  <c r="CM1591" i="1"/>
  <c r="CL1591" i="1"/>
  <c r="CK1591" i="1"/>
  <c r="CJ1591" i="1"/>
  <c r="CI1591" i="1"/>
  <c r="CH1591" i="1"/>
  <c r="CG1591" i="1"/>
  <c r="CF1591" i="1"/>
  <c r="CE1591" i="1"/>
  <c r="CD1591" i="1"/>
  <c r="CC1591" i="1"/>
  <c r="CB1591" i="1"/>
  <c r="CA1591" i="1"/>
  <c r="BZ1591" i="1"/>
  <c r="BY1591" i="1"/>
  <c r="BX1591" i="1"/>
  <c r="BW1591" i="1"/>
  <c r="BV1591" i="1"/>
  <c r="BU1591" i="1"/>
  <c r="BT1591" i="1"/>
  <c r="BS1591" i="1"/>
  <c r="BR1591" i="1"/>
  <c r="BQ1591" i="1"/>
  <c r="BP1591" i="1"/>
  <c r="BO1591" i="1"/>
  <c r="BN1591" i="1"/>
  <c r="BM1591" i="1"/>
  <c r="BL1591" i="1"/>
  <c r="BK1591" i="1"/>
  <c r="BJ1591" i="1"/>
  <c r="BI1591" i="1"/>
  <c r="BH1591" i="1"/>
  <c r="BG1591" i="1"/>
  <c r="BF1591" i="1"/>
  <c r="BE1591" i="1"/>
  <c r="BD1591" i="1"/>
  <c r="BC1591" i="1"/>
  <c r="BB1591" i="1"/>
  <c r="BA1591" i="1"/>
  <c r="AZ1591" i="1"/>
  <c r="AY1591" i="1"/>
  <c r="AX1591" i="1"/>
  <c r="AW1591" i="1"/>
  <c r="AV1591" i="1"/>
  <c r="AU1591" i="1"/>
  <c r="AT1591" i="1"/>
  <c r="AS1591" i="1"/>
  <c r="AR1591" i="1"/>
  <c r="AQ1591" i="1"/>
  <c r="AP1591" i="1"/>
  <c r="AO1591" i="1"/>
  <c r="AN1591" i="1"/>
  <c r="AM1591" i="1"/>
  <c r="AL1591" i="1"/>
  <c r="AK1591" i="1"/>
  <c r="AJ1591" i="1"/>
  <c r="AI1591" i="1"/>
  <c r="AH1591" i="1"/>
  <c r="AG1591" i="1"/>
  <c r="AF1591" i="1"/>
  <c r="AE1591" i="1"/>
  <c r="AD1591" i="1"/>
  <c r="AC1591" i="1"/>
  <c r="AB1591" i="1"/>
  <c r="AA1591" i="1"/>
  <c r="Z1591" i="1"/>
  <c r="Y1591" i="1"/>
  <c r="X1591" i="1"/>
  <c r="W1591" i="1"/>
  <c r="V1591" i="1"/>
  <c r="U1591" i="1"/>
  <c r="T1591" i="1"/>
  <c r="S1591" i="1"/>
  <c r="Q1591" i="1"/>
  <c r="P1591" i="1"/>
  <c r="O1591" i="1"/>
  <c r="DD1590" i="1"/>
  <c r="DC1590" i="1"/>
  <c r="DB1590" i="1"/>
  <c r="DA1590" i="1"/>
  <c r="CZ1590" i="1"/>
  <c r="CY1590" i="1"/>
  <c r="CX1590" i="1"/>
  <c r="CW1590" i="1"/>
  <c r="CV1590" i="1"/>
  <c r="CU1590" i="1"/>
  <c r="CT1590" i="1"/>
  <c r="CS1590" i="1"/>
  <c r="CR1590" i="1"/>
  <c r="CQ1590" i="1"/>
  <c r="CP1590" i="1"/>
  <c r="CO1590" i="1"/>
  <c r="CN1590" i="1"/>
  <c r="CM1590" i="1"/>
  <c r="CL1590" i="1"/>
  <c r="CK1590" i="1"/>
  <c r="CJ1590" i="1"/>
  <c r="CI1590" i="1"/>
  <c r="CH1590" i="1"/>
  <c r="CG1590" i="1"/>
  <c r="CF1590" i="1"/>
  <c r="CE1590" i="1"/>
  <c r="CD1590" i="1"/>
  <c r="CC1590" i="1"/>
  <c r="CB1590" i="1"/>
  <c r="CA1590" i="1"/>
  <c r="BZ1590" i="1"/>
  <c r="BY1590" i="1"/>
  <c r="BX1590" i="1"/>
  <c r="BW1590" i="1"/>
  <c r="BV1590" i="1"/>
  <c r="BU1590" i="1"/>
  <c r="BT1590" i="1"/>
  <c r="BS1590" i="1"/>
  <c r="BR1590" i="1"/>
  <c r="BQ1590" i="1"/>
  <c r="BP1590" i="1"/>
  <c r="BO1590" i="1"/>
  <c r="BN1590" i="1"/>
  <c r="BM1590" i="1"/>
  <c r="BL1590" i="1"/>
  <c r="BK1590" i="1"/>
  <c r="BJ1590" i="1"/>
  <c r="BI1590" i="1"/>
  <c r="BH1590" i="1"/>
  <c r="BG1590" i="1"/>
  <c r="BF1590" i="1"/>
  <c r="BE1590" i="1"/>
  <c r="BD1590" i="1"/>
  <c r="BC1590" i="1"/>
  <c r="BB1590" i="1"/>
  <c r="BA1590" i="1"/>
  <c r="AZ1590" i="1"/>
  <c r="AY1590" i="1"/>
  <c r="AX1590" i="1"/>
  <c r="AW1590" i="1"/>
  <c r="AV1590" i="1"/>
  <c r="AU1590" i="1"/>
  <c r="AT1590" i="1"/>
  <c r="AS1590" i="1"/>
  <c r="AR1590" i="1"/>
  <c r="AQ1590" i="1"/>
  <c r="AP1590" i="1"/>
  <c r="AO1590" i="1"/>
  <c r="AN1590" i="1"/>
  <c r="AM1590" i="1"/>
  <c r="AL1590" i="1"/>
  <c r="AK1590" i="1"/>
  <c r="AJ1590" i="1"/>
  <c r="AI1590" i="1"/>
  <c r="AH1590" i="1"/>
  <c r="AG1590" i="1"/>
  <c r="AF1590" i="1"/>
  <c r="AE1590" i="1"/>
  <c r="AD1590" i="1"/>
  <c r="AC1590" i="1"/>
  <c r="AB1590" i="1"/>
  <c r="AA1590" i="1"/>
  <c r="Z1590" i="1"/>
  <c r="Y1590" i="1"/>
  <c r="X1590" i="1"/>
  <c r="W1590" i="1"/>
  <c r="V1590" i="1"/>
  <c r="U1590" i="1"/>
  <c r="T1590" i="1"/>
  <c r="S1590" i="1"/>
  <c r="Q1590" i="1"/>
  <c r="P1590" i="1"/>
  <c r="O1590" i="1"/>
  <c r="DD1589" i="1"/>
  <c r="DC1589" i="1"/>
  <c r="DB1589" i="1"/>
  <c r="DA1589" i="1"/>
  <c r="CZ1589" i="1"/>
  <c r="CY1589" i="1"/>
  <c r="CX1589" i="1"/>
  <c r="CW1589" i="1"/>
  <c r="CV1589" i="1"/>
  <c r="CU1589" i="1"/>
  <c r="CT1589" i="1"/>
  <c r="CS1589" i="1"/>
  <c r="CR1589" i="1"/>
  <c r="CQ1589" i="1"/>
  <c r="CP1589" i="1"/>
  <c r="CO1589" i="1"/>
  <c r="CN1589" i="1"/>
  <c r="CM1589" i="1"/>
  <c r="CL1589" i="1"/>
  <c r="CK1589" i="1"/>
  <c r="CJ1589" i="1"/>
  <c r="CI1589" i="1"/>
  <c r="CH1589" i="1"/>
  <c r="CG1589" i="1"/>
  <c r="CF1589" i="1"/>
  <c r="CE1589" i="1"/>
  <c r="CD1589" i="1"/>
  <c r="CC1589" i="1"/>
  <c r="CB1589" i="1"/>
  <c r="CA1589" i="1"/>
  <c r="BZ1589" i="1"/>
  <c r="BY1589" i="1"/>
  <c r="BX1589" i="1"/>
  <c r="BW1589" i="1"/>
  <c r="BV1589" i="1"/>
  <c r="BU1589" i="1"/>
  <c r="BT1589" i="1"/>
  <c r="BS1589" i="1"/>
  <c r="BR1589" i="1"/>
  <c r="BQ1589" i="1"/>
  <c r="BP1589" i="1"/>
  <c r="BO1589" i="1"/>
  <c r="BN1589" i="1"/>
  <c r="BM1589" i="1"/>
  <c r="BL1589" i="1"/>
  <c r="BK1589" i="1"/>
  <c r="BJ1589" i="1"/>
  <c r="BI1589" i="1"/>
  <c r="BH1589" i="1"/>
  <c r="BG1589" i="1"/>
  <c r="BF1589" i="1"/>
  <c r="BE1589" i="1"/>
  <c r="BD1589" i="1"/>
  <c r="BC1589" i="1"/>
  <c r="BB1589" i="1"/>
  <c r="BA1589" i="1"/>
  <c r="AZ1589" i="1"/>
  <c r="AY1589" i="1"/>
  <c r="AX1589" i="1"/>
  <c r="AW1589" i="1"/>
  <c r="AV1589" i="1"/>
  <c r="AU1589" i="1"/>
  <c r="AT1589" i="1"/>
  <c r="AS1589" i="1"/>
  <c r="AR1589" i="1"/>
  <c r="AQ1589" i="1"/>
  <c r="AP1589" i="1"/>
  <c r="AO1589" i="1"/>
  <c r="AN1589" i="1"/>
  <c r="AM1589" i="1"/>
  <c r="AL1589" i="1"/>
  <c r="AK1589" i="1"/>
  <c r="AJ1589" i="1"/>
  <c r="AI1589" i="1"/>
  <c r="AH1589" i="1"/>
  <c r="AG1589" i="1"/>
  <c r="AF1589" i="1"/>
  <c r="AE1589" i="1"/>
  <c r="AD1589" i="1"/>
  <c r="AC1589" i="1"/>
  <c r="AB1589" i="1"/>
  <c r="AA1589" i="1"/>
  <c r="Z1589" i="1"/>
  <c r="Y1589" i="1"/>
  <c r="X1589" i="1"/>
  <c r="W1589" i="1"/>
  <c r="V1589" i="1"/>
  <c r="U1589" i="1"/>
  <c r="T1589" i="1"/>
  <c r="S1589" i="1"/>
  <c r="Q1589" i="1"/>
  <c r="P1589" i="1"/>
  <c r="O1589" i="1"/>
  <c r="DD1440" i="1"/>
  <c r="DC1440" i="1"/>
  <c r="DB1440" i="1"/>
  <c r="DA1440" i="1"/>
  <c r="CZ1440" i="1"/>
  <c r="CY1440" i="1"/>
  <c r="CX1440" i="1"/>
  <c r="CW1440" i="1"/>
  <c r="CV1440" i="1"/>
  <c r="CU1440" i="1"/>
  <c r="CT1440" i="1"/>
  <c r="CS1440" i="1"/>
  <c r="CR1440" i="1"/>
  <c r="CQ1440" i="1"/>
  <c r="CP1440" i="1"/>
  <c r="CO1440" i="1"/>
  <c r="CN1440" i="1"/>
  <c r="CM1440" i="1"/>
  <c r="CL1440" i="1"/>
  <c r="CK1440" i="1"/>
  <c r="CJ1440" i="1"/>
  <c r="CI1440" i="1"/>
  <c r="CH1440" i="1"/>
  <c r="CG1440" i="1"/>
  <c r="CF1440" i="1"/>
  <c r="CE1440" i="1"/>
  <c r="CD1440" i="1"/>
  <c r="CC1440" i="1"/>
  <c r="CB1440" i="1"/>
  <c r="CA1440" i="1"/>
  <c r="BZ1440" i="1"/>
  <c r="BY1440" i="1"/>
  <c r="BX1440" i="1"/>
  <c r="BW1440" i="1"/>
  <c r="BV1440" i="1"/>
  <c r="BU1440" i="1"/>
  <c r="BT1440" i="1"/>
  <c r="BS1440" i="1"/>
  <c r="BR1440" i="1"/>
  <c r="BQ1440" i="1"/>
  <c r="BP1440" i="1"/>
  <c r="BO1440" i="1"/>
  <c r="BN1440" i="1"/>
  <c r="BM1440" i="1"/>
  <c r="BL1440" i="1"/>
  <c r="BK1440" i="1"/>
  <c r="BJ1440" i="1"/>
  <c r="BI1440" i="1"/>
  <c r="BH1440" i="1"/>
  <c r="BG1440" i="1"/>
  <c r="BF1440" i="1"/>
  <c r="BE1440" i="1"/>
  <c r="BD1440" i="1"/>
  <c r="BC1440" i="1"/>
  <c r="BB1440" i="1"/>
  <c r="BA1440" i="1"/>
  <c r="AZ1440" i="1"/>
  <c r="AY1440" i="1"/>
  <c r="AX1440" i="1"/>
  <c r="AW1440" i="1"/>
  <c r="AV1440" i="1"/>
  <c r="AU1440" i="1"/>
  <c r="AT1440" i="1"/>
  <c r="AS1440" i="1"/>
  <c r="AR1440" i="1"/>
  <c r="AQ1440" i="1"/>
  <c r="AP1440" i="1"/>
  <c r="AO1440" i="1"/>
  <c r="AN1440" i="1"/>
  <c r="AM1440" i="1"/>
  <c r="AL1440" i="1"/>
  <c r="AK1440" i="1"/>
  <c r="AJ1440" i="1"/>
  <c r="AI1440" i="1"/>
  <c r="AH1440" i="1"/>
  <c r="AG1440" i="1"/>
  <c r="AF1440" i="1"/>
  <c r="AE1440" i="1"/>
  <c r="AD1440" i="1"/>
  <c r="AC1440" i="1"/>
  <c r="AB1440" i="1"/>
  <c r="AA1440" i="1"/>
  <c r="Z1440" i="1"/>
  <c r="Y1440" i="1"/>
  <c r="X1440" i="1"/>
  <c r="W1440" i="1"/>
  <c r="V1440" i="1"/>
  <c r="U1440" i="1"/>
  <c r="T1440" i="1"/>
  <c r="S1440" i="1"/>
  <c r="Q1440" i="1"/>
  <c r="P1440" i="1"/>
  <c r="O1440" i="1"/>
  <c r="DD1439" i="1"/>
  <c r="DC1439" i="1"/>
  <c r="DB1439" i="1"/>
  <c r="DA1439" i="1"/>
  <c r="CZ1439" i="1"/>
  <c r="CY1439" i="1"/>
  <c r="CX1439" i="1"/>
  <c r="CW1439" i="1"/>
  <c r="CV1439" i="1"/>
  <c r="CU1439" i="1"/>
  <c r="CT1439" i="1"/>
  <c r="CS1439" i="1"/>
  <c r="CR1439" i="1"/>
  <c r="CQ1439" i="1"/>
  <c r="CP1439" i="1"/>
  <c r="CO1439" i="1"/>
  <c r="CN1439" i="1"/>
  <c r="CM1439" i="1"/>
  <c r="CL1439" i="1"/>
  <c r="CK1439" i="1"/>
  <c r="CJ1439" i="1"/>
  <c r="CI1439" i="1"/>
  <c r="CH1439" i="1"/>
  <c r="CG1439" i="1"/>
  <c r="CF1439" i="1"/>
  <c r="CE1439" i="1"/>
  <c r="CD1439" i="1"/>
  <c r="CC1439" i="1"/>
  <c r="CB1439" i="1"/>
  <c r="CA1439" i="1"/>
  <c r="BZ1439" i="1"/>
  <c r="BY1439" i="1"/>
  <c r="BX1439" i="1"/>
  <c r="BW1439" i="1"/>
  <c r="BV1439" i="1"/>
  <c r="BU1439" i="1"/>
  <c r="BT1439" i="1"/>
  <c r="BS1439" i="1"/>
  <c r="BR1439" i="1"/>
  <c r="BQ1439" i="1"/>
  <c r="BP1439" i="1"/>
  <c r="BO1439" i="1"/>
  <c r="BN1439" i="1"/>
  <c r="BM1439" i="1"/>
  <c r="BL1439" i="1"/>
  <c r="BK1439" i="1"/>
  <c r="BJ1439" i="1"/>
  <c r="BI1439" i="1"/>
  <c r="BH1439" i="1"/>
  <c r="BG1439" i="1"/>
  <c r="BF1439" i="1"/>
  <c r="BE1439" i="1"/>
  <c r="BD1439" i="1"/>
  <c r="BC1439" i="1"/>
  <c r="BB1439" i="1"/>
  <c r="BA1439" i="1"/>
  <c r="AZ1439" i="1"/>
  <c r="AY1439" i="1"/>
  <c r="AX1439" i="1"/>
  <c r="AW1439" i="1"/>
  <c r="AV1439" i="1"/>
  <c r="AU1439" i="1"/>
  <c r="AT1439" i="1"/>
  <c r="AS1439" i="1"/>
  <c r="AR1439" i="1"/>
  <c r="AQ1439" i="1"/>
  <c r="AP1439" i="1"/>
  <c r="AO1439" i="1"/>
  <c r="AN1439" i="1"/>
  <c r="AM1439" i="1"/>
  <c r="AL1439" i="1"/>
  <c r="AK1439" i="1"/>
  <c r="AJ1439" i="1"/>
  <c r="AI1439" i="1"/>
  <c r="AH1439" i="1"/>
  <c r="AG1439" i="1"/>
  <c r="AF1439" i="1"/>
  <c r="AE1439" i="1"/>
  <c r="AD1439" i="1"/>
  <c r="AC1439" i="1"/>
  <c r="AB1439" i="1"/>
  <c r="AA1439" i="1"/>
  <c r="Z1439" i="1"/>
  <c r="Y1439" i="1"/>
  <c r="X1439" i="1"/>
  <c r="W1439" i="1"/>
  <c r="V1439" i="1"/>
  <c r="U1439" i="1"/>
  <c r="T1439" i="1"/>
  <c r="S1439" i="1"/>
  <c r="Q1439" i="1"/>
  <c r="P1439" i="1"/>
  <c r="O1439" i="1"/>
  <c r="DD1490" i="1"/>
  <c r="DC1490" i="1"/>
  <c r="DB1490" i="1"/>
  <c r="DA1490" i="1"/>
  <c r="CZ1490" i="1"/>
  <c r="CY1490" i="1"/>
  <c r="CX1490" i="1"/>
  <c r="CW1490" i="1"/>
  <c r="CV1490" i="1"/>
  <c r="CU1490" i="1"/>
  <c r="CT1490" i="1"/>
  <c r="CS1490" i="1"/>
  <c r="CR1490" i="1"/>
  <c r="CQ1490" i="1"/>
  <c r="CP1490" i="1"/>
  <c r="CO1490" i="1"/>
  <c r="CN1490" i="1"/>
  <c r="CM1490" i="1"/>
  <c r="CL1490" i="1"/>
  <c r="CK1490" i="1"/>
  <c r="CJ1490" i="1"/>
  <c r="CI1490" i="1"/>
  <c r="CH1490" i="1"/>
  <c r="CG1490" i="1"/>
  <c r="CF1490" i="1"/>
  <c r="CE1490" i="1"/>
  <c r="CD1490" i="1"/>
  <c r="CC1490" i="1"/>
  <c r="CB1490" i="1"/>
  <c r="CA1490" i="1"/>
  <c r="BZ1490" i="1"/>
  <c r="BY1490" i="1"/>
  <c r="BX1490" i="1"/>
  <c r="BW1490" i="1"/>
  <c r="BV1490" i="1"/>
  <c r="BU1490" i="1"/>
  <c r="BT1490" i="1"/>
  <c r="BS1490" i="1"/>
  <c r="BR1490" i="1"/>
  <c r="BQ1490" i="1"/>
  <c r="BP1490" i="1"/>
  <c r="BO1490" i="1"/>
  <c r="BN1490" i="1"/>
  <c r="BM1490" i="1"/>
  <c r="BL1490" i="1"/>
  <c r="BK1490" i="1"/>
  <c r="BJ1490" i="1"/>
  <c r="BI1490" i="1"/>
  <c r="BH1490" i="1"/>
  <c r="BG1490" i="1"/>
  <c r="BF1490" i="1"/>
  <c r="BE1490" i="1"/>
  <c r="BD1490" i="1"/>
  <c r="BC1490" i="1"/>
  <c r="BB1490" i="1"/>
  <c r="BA1490" i="1"/>
  <c r="AZ1490" i="1"/>
  <c r="AY1490" i="1"/>
  <c r="AX1490" i="1"/>
  <c r="AW1490" i="1"/>
  <c r="AV1490" i="1"/>
  <c r="AU1490" i="1"/>
  <c r="AT1490" i="1"/>
  <c r="AS1490" i="1"/>
  <c r="AR1490" i="1"/>
  <c r="AQ1490" i="1"/>
  <c r="AP1490" i="1"/>
  <c r="AO1490" i="1"/>
  <c r="AN1490" i="1"/>
  <c r="AM1490" i="1"/>
  <c r="AL1490" i="1"/>
  <c r="AK1490" i="1"/>
  <c r="AJ1490" i="1"/>
  <c r="AI1490" i="1"/>
  <c r="AH1490" i="1"/>
  <c r="AG1490" i="1"/>
  <c r="AF1490" i="1"/>
  <c r="AE1490" i="1"/>
  <c r="AD1490" i="1"/>
  <c r="AC1490" i="1"/>
  <c r="AB1490" i="1"/>
  <c r="AA1490" i="1"/>
  <c r="Z1490" i="1"/>
  <c r="Y1490" i="1"/>
  <c r="X1490" i="1"/>
  <c r="W1490" i="1"/>
  <c r="V1490" i="1"/>
  <c r="U1490" i="1"/>
  <c r="T1490" i="1"/>
  <c r="S1490" i="1"/>
  <c r="Q1490" i="1"/>
  <c r="P1490" i="1"/>
  <c r="O1490" i="1"/>
  <c r="DD1489" i="1"/>
  <c r="DC1489" i="1"/>
  <c r="DB1489" i="1"/>
  <c r="DA1489" i="1"/>
  <c r="CZ1489" i="1"/>
  <c r="CY1489" i="1"/>
  <c r="CX1489" i="1"/>
  <c r="CW1489" i="1"/>
  <c r="CV1489" i="1"/>
  <c r="CU1489" i="1"/>
  <c r="CT1489" i="1"/>
  <c r="CS1489" i="1"/>
  <c r="CR1489" i="1"/>
  <c r="CQ1489" i="1"/>
  <c r="CP1489" i="1"/>
  <c r="CO1489" i="1"/>
  <c r="CN1489" i="1"/>
  <c r="CM1489" i="1"/>
  <c r="CL1489" i="1"/>
  <c r="CK1489" i="1"/>
  <c r="CJ1489" i="1"/>
  <c r="CI1489" i="1"/>
  <c r="CH1489" i="1"/>
  <c r="CG1489" i="1"/>
  <c r="CF1489" i="1"/>
  <c r="CE1489" i="1"/>
  <c r="CD1489" i="1"/>
  <c r="CC1489" i="1"/>
  <c r="CB1489" i="1"/>
  <c r="CA1489" i="1"/>
  <c r="BZ1489" i="1"/>
  <c r="BY1489" i="1"/>
  <c r="BX1489" i="1"/>
  <c r="BW1489" i="1"/>
  <c r="BV1489" i="1"/>
  <c r="BU1489" i="1"/>
  <c r="BT1489" i="1"/>
  <c r="BS1489" i="1"/>
  <c r="BR1489" i="1"/>
  <c r="BQ1489" i="1"/>
  <c r="BP1489" i="1"/>
  <c r="BO1489" i="1"/>
  <c r="BN1489" i="1"/>
  <c r="BM1489" i="1"/>
  <c r="BL1489" i="1"/>
  <c r="BK1489" i="1"/>
  <c r="BJ1489" i="1"/>
  <c r="BI1489" i="1"/>
  <c r="BH1489" i="1"/>
  <c r="BG1489" i="1"/>
  <c r="BF1489" i="1"/>
  <c r="BE1489" i="1"/>
  <c r="BD1489" i="1"/>
  <c r="BC1489" i="1"/>
  <c r="BB1489" i="1"/>
  <c r="BA1489" i="1"/>
  <c r="AZ1489" i="1"/>
  <c r="AY1489" i="1"/>
  <c r="AX1489" i="1"/>
  <c r="AW1489" i="1"/>
  <c r="AV1489" i="1"/>
  <c r="AU1489" i="1"/>
  <c r="AT1489" i="1"/>
  <c r="AS1489" i="1"/>
  <c r="AR1489" i="1"/>
  <c r="AQ1489" i="1"/>
  <c r="AP1489" i="1"/>
  <c r="AO1489" i="1"/>
  <c r="AN1489" i="1"/>
  <c r="AM1489" i="1"/>
  <c r="AL1489" i="1"/>
  <c r="AK1489" i="1"/>
  <c r="AJ1489" i="1"/>
  <c r="AI1489" i="1"/>
  <c r="AH1489" i="1"/>
  <c r="AG1489" i="1"/>
  <c r="AF1489" i="1"/>
  <c r="AE1489" i="1"/>
  <c r="AD1489" i="1"/>
  <c r="AC1489" i="1"/>
  <c r="AB1489" i="1"/>
  <c r="AA1489" i="1"/>
  <c r="Z1489" i="1"/>
  <c r="Y1489" i="1"/>
  <c r="X1489" i="1"/>
  <c r="W1489" i="1"/>
  <c r="V1489" i="1"/>
  <c r="U1489" i="1"/>
  <c r="T1489" i="1"/>
  <c r="S1489" i="1"/>
  <c r="Q1489" i="1"/>
  <c r="P1489" i="1"/>
  <c r="O1489" i="1"/>
  <c r="DD1488" i="1"/>
  <c r="DC1488" i="1"/>
  <c r="DB1488" i="1"/>
  <c r="DA1488" i="1"/>
  <c r="CZ1488" i="1"/>
  <c r="CY1488" i="1"/>
  <c r="CX1488" i="1"/>
  <c r="CW1488" i="1"/>
  <c r="CV1488" i="1"/>
  <c r="CU1488" i="1"/>
  <c r="CT1488" i="1"/>
  <c r="CS1488" i="1"/>
  <c r="CR1488" i="1"/>
  <c r="CQ1488" i="1"/>
  <c r="CP1488" i="1"/>
  <c r="CO1488" i="1"/>
  <c r="CN1488" i="1"/>
  <c r="CM1488" i="1"/>
  <c r="CL1488" i="1"/>
  <c r="CK1488" i="1"/>
  <c r="CJ1488" i="1"/>
  <c r="CI1488" i="1"/>
  <c r="CH1488" i="1"/>
  <c r="CG1488" i="1"/>
  <c r="CF1488" i="1"/>
  <c r="CE1488" i="1"/>
  <c r="CD1488" i="1"/>
  <c r="CC1488" i="1"/>
  <c r="CB1488" i="1"/>
  <c r="CA1488" i="1"/>
  <c r="BZ1488" i="1"/>
  <c r="BY1488" i="1"/>
  <c r="BX1488" i="1"/>
  <c r="BW1488" i="1"/>
  <c r="BV1488" i="1"/>
  <c r="BU1488" i="1"/>
  <c r="BT1488" i="1"/>
  <c r="BS1488" i="1"/>
  <c r="BR1488" i="1"/>
  <c r="BQ1488" i="1"/>
  <c r="BP1488" i="1"/>
  <c r="BO1488" i="1"/>
  <c r="BN1488" i="1"/>
  <c r="BM1488" i="1"/>
  <c r="BL1488" i="1"/>
  <c r="BK1488" i="1"/>
  <c r="BJ1488" i="1"/>
  <c r="BI1488" i="1"/>
  <c r="BH1488" i="1"/>
  <c r="BG1488" i="1"/>
  <c r="BF1488" i="1"/>
  <c r="BE1488" i="1"/>
  <c r="BD1488" i="1"/>
  <c r="BC1488" i="1"/>
  <c r="BB1488" i="1"/>
  <c r="BA1488" i="1"/>
  <c r="AZ1488" i="1"/>
  <c r="AY1488" i="1"/>
  <c r="AX1488" i="1"/>
  <c r="AW1488" i="1"/>
  <c r="AV1488" i="1"/>
  <c r="AU1488" i="1"/>
  <c r="AT1488" i="1"/>
  <c r="AS1488" i="1"/>
  <c r="AR1488" i="1"/>
  <c r="AQ1488" i="1"/>
  <c r="AP1488" i="1"/>
  <c r="AO1488" i="1"/>
  <c r="AN1488" i="1"/>
  <c r="AM1488" i="1"/>
  <c r="AL1488" i="1"/>
  <c r="AK1488" i="1"/>
  <c r="AJ1488" i="1"/>
  <c r="AI1488" i="1"/>
  <c r="AH1488" i="1"/>
  <c r="AG1488" i="1"/>
  <c r="AF1488" i="1"/>
  <c r="AE1488" i="1"/>
  <c r="AD1488" i="1"/>
  <c r="AC1488" i="1"/>
  <c r="AB1488" i="1"/>
  <c r="AA1488" i="1"/>
  <c r="Z1488" i="1"/>
  <c r="Y1488" i="1"/>
  <c r="X1488" i="1"/>
  <c r="W1488" i="1"/>
  <c r="V1488" i="1"/>
  <c r="U1488" i="1"/>
  <c r="T1488" i="1"/>
  <c r="S1488" i="1"/>
  <c r="Q1488" i="1"/>
  <c r="P1488" i="1"/>
  <c r="O1488" i="1"/>
  <c r="DD1467" i="1"/>
  <c r="DC1467" i="1"/>
  <c r="DB1467" i="1"/>
  <c r="DA1467" i="1"/>
  <c r="CZ1467" i="1"/>
  <c r="CY1467" i="1"/>
  <c r="CX1467" i="1"/>
  <c r="CW1467" i="1"/>
  <c r="CV1467" i="1"/>
  <c r="CU1467" i="1"/>
  <c r="CT1467" i="1"/>
  <c r="CS1467" i="1"/>
  <c r="CR1467" i="1"/>
  <c r="CQ1467" i="1"/>
  <c r="CP1467" i="1"/>
  <c r="CO1467" i="1"/>
  <c r="CN1467" i="1"/>
  <c r="CM1467" i="1"/>
  <c r="CL1467" i="1"/>
  <c r="CK1467" i="1"/>
  <c r="CJ1467" i="1"/>
  <c r="CI1467" i="1"/>
  <c r="CH1467" i="1"/>
  <c r="CG1467" i="1"/>
  <c r="CF1467" i="1"/>
  <c r="CE1467" i="1"/>
  <c r="CD1467" i="1"/>
  <c r="CC1467" i="1"/>
  <c r="CB1467" i="1"/>
  <c r="CA1467" i="1"/>
  <c r="BZ1467" i="1"/>
  <c r="BY1467" i="1"/>
  <c r="BX1467" i="1"/>
  <c r="BW1467" i="1"/>
  <c r="BV1467" i="1"/>
  <c r="BU1467" i="1"/>
  <c r="BT1467" i="1"/>
  <c r="BS1467" i="1"/>
  <c r="BR1467" i="1"/>
  <c r="BQ1467" i="1"/>
  <c r="BP1467" i="1"/>
  <c r="BO1467" i="1"/>
  <c r="BN1467" i="1"/>
  <c r="BM1467" i="1"/>
  <c r="BL1467" i="1"/>
  <c r="BK1467" i="1"/>
  <c r="BJ1467" i="1"/>
  <c r="BI1467" i="1"/>
  <c r="BH1467" i="1"/>
  <c r="BG1467" i="1"/>
  <c r="BF1467" i="1"/>
  <c r="BE1467" i="1"/>
  <c r="BD1467" i="1"/>
  <c r="BC1467" i="1"/>
  <c r="BB1467" i="1"/>
  <c r="BA1467" i="1"/>
  <c r="AZ1467" i="1"/>
  <c r="AY1467" i="1"/>
  <c r="AX1467" i="1"/>
  <c r="AW1467" i="1"/>
  <c r="AV1467" i="1"/>
  <c r="AU1467" i="1"/>
  <c r="AT1467" i="1"/>
  <c r="AS1467" i="1"/>
  <c r="AR1467" i="1"/>
  <c r="AQ1467" i="1"/>
  <c r="AP1467" i="1"/>
  <c r="AO1467" i="1"/>
  <c r="AN1467" i="1"/>
  <c r="AM1467" i="1"/>
  <c r="AL1467" i="1"/>
  <c r="AK1467" i="1"/>
  <c r="AJ1467" i="1"/>
  <c r="AI1467" i="1"/>
  <c r="AH1467" i="1"/>
  <c r="AG1467" i="1"/>
  <c r="AF1467" i="1"/>
  <c r="AE1467" i="1"/>
  <c r="AD1467" i="1"/>
  <c r="AC1467" i="1"/>
  <c r="AB1467" i="1"/>
  <c r="AA1467" i="1"/>
  <c r="Z1467" i="1"/>
  <c r="Y1467" i="1"/>
  <c r="X1467" i="1"/>
  <c r="W1467" i="1"/>
  <c r="V1467" i="1"/>
  <c r="U1467" i="1"/>
  <c r="T1467" i="1"/>
  <c r="S1467" i="1"/>
  <c r="Q1467" i="1"/>
  <c r="P1467" i="1"/>
  <c r="O1467" i="1"/>
  <c r="DD1588" i="1"/>
  <c r="DC1588" i="1"/>
  <c r="DB1588" i="1"/>
  <c r="DA1588" i="1"/>
  <c r="CZ1588" i="1"/>
  <c r="CY1588" i="1"/>
  <c r="CX1588" i="1"/>
  <c r="CW1588" i="1"/>
  <c r="CV1588" i="1"/>
  <c r="CU1588" i="1"/>
  <c r="CT1588" i="1"/>
  <c r="CS1588" i="1"/>
  <c r="CR1588" i="1"/>
  <c r="CQ1588" i="1"/>
  <c r="CP1588" i="1"/>
  <c r="CO1588" i="1"/>
  <c r="CN1588" i="1"/>
  <c r="CM1588" i="1"/>
  <c r="CL1588" i="1"/>
  <c r="CK1588" i="1"/>
  <c r="CJ1588" i="1"/>
  <c r="CI1588" i="1"/>
  <c r="CH1588" i="1"/>
  <c r="CG1588" i="1"/>
  <c r="CF1588" i="1"/>
  <c r="CE1588" i="1"/>
  <c r="CD1588" i="1"/>
  <c r="CC1588" i="1"/>
  <c r="CB1588" i="1"/>
  <c r="CA1588" i="1"/>
  <c r="BZ1588" i="1"/>
  <c r="BY1588" i="1"/>
  <c r="BX1588" i="1"/>
  <c r="BW1588" i="1"/>
  <c r="BV1588" i="1"/>
  <c r="BU1588" i="1"/>
  <c r="BT1588" i="1"/>
  <c r="BS1588" i="1"/>
  <c r="BR1588" i="1"/>
  <c r="BQ1588" i="1"/>
  <c r="BP1588" i="1"/>
  <c r="BO1588" i="1"/>
  <c r="BN1588" i="1"/>
  <c r="BM1588" i="1"/>
  <c r="BL1588" i="1"/>
  <c r="BK1588" i="1"/>
  <c r="BJ1588" i="1"/>
  <c r="BI1588" i="1"/>
  <c r="BH1588" i="1"/>
  <c r="BG1588" i="1"/>
  <c r="BF1588" i="1"/>
  <c r="BE1588" i="1"/>
  <c r="BD1588" i="1"/>
  <c r="BC1588" i="1"/>
  <c r="BB1588" i="1"/>
  <c r="BA1588" i="1"/>
  <c r="AZ1588" i="1"/>
  <c r="AY1588" i="1"/>
  <c r="AX1588" i="1"/>
  <c r="AW1588" i="1"/>
  <c r="AV1588" i="1"/>
  <c r="AU1588" i="1"/>
  <c r="AT1588" i="1"/>
  <c r="AS1588" i="1"/>
  <c r="AR1588" i="1"/>
  <c r="AQ1588" i="1"/>
  <c r="AP1588" i="1"/>
  <c r="AO1588" i="1"/>
  <c r="AN1588" i="1"/>
  <c r="AM1588" i="1"/>
  <c r="AL1588" i="1"/>
  <c r="AK1588" i="1"/>
  <c r="AJ1588" i="1"/>
  <c r="AI1588" i="1"/>
  <c r="AH1588" i="1"/>
  <c r="AG1588" i="1"/>
  <c r="AF1588" i="1"/>
  <c r="AE1588" i="1"/>
  <c r="AD1588" i="1"/>
  <c r="AC1588" i="1"/>
  <c r="AB1588" i="1"/>
  <c r="AA1588" i="1"/>
  <c r="Z1588" i="1"/>
  <c r="Y1588" i="1"/>
  <c r="X1588" i="1"/>
  <c r="W1588" i="1"/>
  <c r="V1588" i="1"/>
  <c r="U1588" i="1"/>
  <c r="T1588" i="1"/>
  <c r="S1588" i="1"/>
  <c r="Q1588" i="1"/>
  <c r="P1588" i="1"/>
  <c r="O1588" i="1"/>
  <c r="DD1587" i="1"/>
  <c r="DC1587" i="1"/>
  <c r="DB1587" i="1"/>
  <c r="DA1587" i="1"/>
  <c r="CZ1587" i="1"/>
  <c r="CY1587" i="1"/>
  <c r="CX1587" i="1"/>
  <c r="CW1587" i="1"/>
  <c r="CV1587" i="1"/>
  <c r="CU1587" i="1"/>
  <c r="CT1587" i="1"/>
  <c r="CS1587" i="1"/>
  <c r="CR1587" i="1"/>
  <c r="CQ1587" i="1"/>
  <c r="CP1587" i="1"/>
  <c r="CO1587" i="1"/>
  <c r="CN1587" i="1"/>
  <c r="CM1587" i="1"/>
  <c r="CL1587" i="1"/>
  <c r="CK1587" i="1"/>
  <c r="CJ1587" i="1"/>
  <c r="CI1587" i="1"/>
  <c r="CH1587" i="1"/>
  <c r="CG1587" i="1"/>
  <c r="CF1587" i="1"/>
  <c r="CE1587" i="1"/>
  <c r="CD1587" i="1"/>
  <c r="CC1587" i="1"/>
  <c r="CB1587" i="1"/>
  <c r="CA1587" i="1"/>
  <c r="BZ1587" i="1"/>
  <c r="BY1587" i="1"/>
  <c r="BX1587" i="1"/>
  <c r="BW1587" i="1"/>
  <c r="BV1587" i="1"/>
  <c r="BU1587" i="1"/>
  <c r="BT1587" i="1"/>
  <c r="BS1587" i="1"/>
  <c r="BR1587" i="1"/>
  <c r="BQ1587" i="1"/>
  <c r="BP1587" i="1"/>
  <c r="BO1587" i="1"/>
  <c r="BN1587" i="1"/>
  <c r="BM1587" i="1"/>
  <c r="BL1587" i="1"/>
  <c r="BK1587" i="1"/>
  <c r="BJ1587" i="1"/>
  <c r="BI1587" i="1"/>
  <c r="BH1587" i="1"/>
  <c r="BG1587" i="1"/>
  <c r="BF1587" i="1"/>
  <c r="BE1587" i="1"/>
  <c r="BD1587" i="1"/>
  <c r="BC1587" i="1"/>
  <c r="BB1587" i="1"/>
  <c r="BA1587" i="1"/>
  <c r="AZ1587" i="1"/>
  <c r="AY1587" i="1"/>
  <c r="AX1587" i="1"/>
  <c r="AW1587" i="1"/>
  <c r="AV1587" i="1"/>
  <c r="AU1587" i="1"/>
  <c r="AT1587" i="1"/>
  <c r="AS1587" i="1"/>
  <c r="AR1587" i="1"/>
  <c r="AQ1587" i="1"/>
  <c r="AP1587" i="1"/>
  <c r="AO1587" i="1"/>
  <c r="AN1587" i="1"/>
  <c r="AM1587" i="1"/>
  <c r="AL1587" i="1"/>
  <c r="AK1587" i="1"/>
  <c r="AJ1587" i="1"/>
  <c r="AI1587" i="1"/>
  <c r="AH1587" i="1"/>
  <c r="AG1587" i="1"/>
  <c r="AF1587" i="1"/>
  <c r="AE1587" i="1"/>
  <c r="AD1587" i="1"/>
  <c r="AC1587" i="1"/>
  <c r="AB1587" i="1"/>
  <c r="AA1587" i="1"/>
  <c r="Z1587" i="1"/>
  <c r="Y1587" i="1"/>
  <c r="X1587" i="1"/>
  <c r="W1587" i="1"/>
  <c r="V1587" i="1"/>
  <c r="U1587" i="1"/>
  <c r="T1587" i="1"/>
  <c r="S1587" i="1"/>
  <c r="Q1587" i="1"/>
  <c r="P1587" i="1"/>
  <c r="O1587" i="1"/>
  <c r="DD1586" i="1"/>
  <c r="DC1586" i="1"/>
  <c r="DB1586" i="1"/>
  <c r="DA1586" i="1"/>
  <c r="CZ1586" i="1"/>
  <c r="CY1586" i="1"/>
  <c r="CX1586" i="1"/>
  <c r="CW1586" i="1"/>
  <c r="CV1586" i="1"/>
  <c r="CU1586" i="1"/>
  <c r="CT1586" i="1"/>
  <c r="CS1586" i="1"/>
  <c r="CR1586" i="1"/>
  <c r="CQ1586" i="1"/>
  <c r="CP1586" i="1"/>
  <c r="CO1586" i="1"/>
  <c r="CN1586" i="1"/>
  <c r="CM1586" i="1"/>
  <c r="CL1586" i="1"/>
  <c r="CK1586" i="1"/>
  <c r="CJ1586" i="1"/>
  <c r="CI1586" i="1"/>
  <c r="CH1586" i="1"/>
  <c r="CG1586" i="1"/>
  <c r="CF1586" i="1"/>
  <c r="CE1586" i="1"/>
  <c r="CD1586" i="1"/>
  <c r="CC1586" i="1"/>
  <c r="CB1586" i="1"/>
  <c r="CA1586" i="1"/>
  <c r="BZ1586" i="1"/>
  <c r="BY1586" i="1"/>
  <c r="BX1586" i="1"/>
  <c r="BW1586" i="1"/>
  <c r="BV1586" i="1"/>
  <c r="BU1586" i="1"/>
  <c r="BT1586" i="1"/>
  <c r="BS1586" i="1"/>
  <c r="BR1586" i="1"/>
  <c r="BQ1586" i="1"/>
  <c r="BP1586" i="1"/>
  <c r="BO1586" i="1"/>
  <c r="BN1586" i="1"/>
  <c r="BM1586" i="1"/>
  <c r="BL1586" i="1"/>
  <c r="BK1586" i="1"/>
  <c r="BJ1586" i="1"/>
  <c r="BI1586" i="1"/>
  <c r="BH1586" i="1"/>
  <c r="BG1586" i="1"/>
  <c r="BF1586" i="1"/>
  <c r="BE1586" i="1"/>
  <c r="BD1586" i="1"/>
  <c r="BC1586" i="1"/>
  <c r="BB1586" i="1"/>
  <c r="BA1586" i="1"/>
  <c r="AZ1586" i="1"/>
  <c r="AY1586" i="1"/>
  <c r="AX1586" i="1"/>
  <c r="AW1586" i="1"/>
  <c r="AV1586" i="1"/>
  <c r="AU1586" i="1"/>
  <c r="AT1586" i="1"/>
  <c r="AS1586" i="1"/>
  <c r="AR1586" i="1"/>
  <c r="AQ1586" i="1"/>
  <c r="AP1586" i="1"/>
  <c r="AO1586" i="1"/>
  <c r="AN1586" i="1"/>
  <c r="AM1586" i="1"/>
  <c r="AL1586" i="1"/>
  <c r="AK1586" i="1"/>
  <c r="AJ1586" i="1"/>
  <c r="AI1586" i="1"/>
  <c r="AH1586" i="1"/>
  <c r="AG1586" i="1"/>
  <c r="AF1586" i="1"/>
  <c r="AE1586" i="1"/>
  <c r="AD1586" i="1"/>
  <c r="AC1586" i="1"/>
  <c r="AB1586" i="1"/>
  <c r="AA1586" i="1"/>
  <c r="Z1586" i="1"/>
  <c r="Y1586" i="1"/>
  <c r="X1586" i="1"/>
  <c r="W1586" i="1"/>
  <c r="V1586" i="1"/>
  <c r="U1586" i="1"/>
  <c r="T1586" i="1"/>
  <c r="S1586" i="1"/>
  <c r="Q1586" i="1"/>
  <c r="P1586" i="1"/>
  <c r="O1586" i="1"/>
  <c r="DD1585" i="1"/>
  <c r="DC1585" i="1"/>
  <c r="DB1585" i="1"/>
  <c r="DA1585" i="1"/>
  <c r="CZ1585" i="1"/>
  <c r="CY1585" i="1"/>
  <c r="CX1585" i="1"/>
  <c r="CW1585" i="1"/>
  <c r="CV1585" i="1"/>
  <c r="CU1585" i="1"/>
  <c r="CT1585" i="1"/>
  <c r="CS1585" i="1"/>
  <c r="CR1585" i="1"/>
  <c r="CQ1585" i="1"/>
  <c r="CP1585" i="1"/>
  <c r="CO1585" i="1"/>
  <c r="CN1585" i="1"/>
  <c r="CM1585" i="1"/>
  <c r="CL1585" i="1"/>
  <c r="CK1585" i="1"/>
  <c r="CJ1585" i="1"/>
  <c r="CI1585" i="1"/>
  <c r="CH1585" i="1"/>
  <c r="CG1585" i="1"/>
  <c r="CF1585" i="1"/>
  <c r="CE1585" i="1"/>
  <c r="CD1585" i="1"/>
  <c r="CC1585" i="1"/>
  <c r="CB1585" i="1"/>
  <c r="CA1585" i="1"/>
  <c r="BZ1585" i="1"/>
  <c r="BY1585" i="1"/>
  <c r="BX1585" i="1"/>
  <c r="BW1585" i="1"/>
  <c r="BV1585" i="1"/>
  <c r="BU1585" i="1"/>
  <c r="BT1585" i="1"/>
  <c r="BS1585" i="1"/>
  <c r="BR1585" i="1"/>
  <c r="BQ1585" i="1"/>
  <c r="BP1585" i="1"/>
  <c r="BO1585" i="1"/>
  <c r="BN1585" i="1"/>
  <c r="BM1585" i="1"/>
  <c r="BL1585" i="1"/>
  <c r="BK1585" i="1"/>
  <c r="BJ1585" i="1"/>
  <c r="BI1585" i="1"/>
  <c r="BH1585" i="1"/>
  <c r="BG1585" i="1"/>
  <c r="BF1585" i="1"/>
  <c r="BE1585" i="1"/>
  <c r="BD1585" i="1"/>
  <c r="BC1585" i="1"/>
  <c r="BB1585" i="1"/>
  <c r="BA1585" i="1"/>
  <c r="AZ1585" i="1"/>
  <c r="AY1585" i="1"/>
  <c r="AX1585" i="1"/>
  <c r="AW1585" i="1"/>
  <c r="AV1585" i="1"/>
  <c r="AU1585" i="1"/>
  <c r="AT1585" i="1"/>
  <c r="AS1585" i="1"/>
  <c r="AR1585" i="1"/>
  <c r="AQ1585" i="1"/>
  <c r="AP1585" i="1"/>
  <c r="AO1585" i="1"/>
  <c r="AN1585" i="1"/>
  <c r="AM1585" i="1"/>
  <c r="AL1585" i="1"/>
  <c r="AK1585" i="1"/>
  <c r="AJ1585" i="1"/>
  <c r="AI1585" i="1"/>
  <c r="AH1585" i="1"/>
  <c r="AG1585" i="1"/>
  <c r="AF1585" i="1"/>
  <c r="AE1585" i="1"/>
  <c r="AD1585" i="1"/>
  <c r="AC1585" i="1"/>
  <c r="AB1585" i="1"/>
  <c r="AA1585" i="1"/>
  <c r="Z1585" i="1"/>
  <c r="Y1585" i="1"/>
  <c r="X1585" i="1"/>
  <c r="W1585" i="1"/>
  <c r="V1585" i="1"/>
  <c r="U1585" i="1"/>
  <c r="T1585" i="1"/>
  <c r="S1585" i="1"/>
  <c r="Q1585" i="1"/>
  <c r="P1585" i="1"/>
  <c r="O1585" i="1"/>
  <c r="DD1584" i="1"/>
  <c r="DC1584" i="1"/>
  <c r="DB1584" i="1"/>
  <c r="DA1584" i="1"/>
  <c r="CZ1584" i="1"/>
  <c r="CY1584" i="1"/>
  <c r="CX1584" i="1"/>
  <c r="CW1584" i="1"/>
  <c r="CV1584" i="1"/>
  <c r="CU1584" i="1"/>
  <c r="CT1584" i="1"/>
  <c r="CS1584" i="1"/>
  <c r="CR1584" i="1"/>
  <c r="CQ1584" i="1"/>
  <c r="CP1584" i="1"/>
  <c r="CO1584" i="1"/>
  <c r="CN1584" i="1"/>
  <c r="CM1584" i="1"/>
  <c r="CL1584" i="1"/>
  <c r="CK1584" i="1"/>
  <c r="CJ1584" i="1"/>
  <c r="CI1584" i="1"/>
  <c r="CH1584" i="1"/>
  <c r="CG1584" i="1"/>
  <c r="CF1584" i="1"/>
  <c r="CE1584" i="1"/>
  <c r="CD1584" i="1"/>
  <c r="CC1584" i="1"/>
  <c r="CB1584" i="1"/>
  <c r="CA1584" i="1"/>
  <c r="BZ1584" i="1"/>
  <c r="BY1584" i="1"/>
  <c r="BX1584" i="1"/>
  <c r="BW1584" i="1"/>
  <c r="BV1584" i="1"/>
  <c r="BU1584" i="1"/>
  <c r="BT1584" i="1"/>
  <c r="BS1584" i="1"/>
  <c r="BR1584" i="1"/>
  <c r="BQ1584" i="1"/>
  <c r="BP1584" i="1"/>
  <c r="BO1584" i="1"/>
  <c r="BN1584" i="1"/>
  <c r="BM1584" i="1"/>
  <c r="BL1584" i="1"/>
  <c r="BK1584" i="1"/>
  <c r="BJ1584" i="1"/>
  <c r="BI1584" i="1"/>
  <c r="BH1584" i="1"/>
  <c r="BG1584" i="1"/>
  <c r="BF1584" i="1"/>
  <c r="BE1584" i="1"/>
  <c r="BD1584" i="1"/>
  <c r="BC1584" i="1"/>
  <c r="BB1584" i="1"/>
  <c r="BA1584" i="1"/>
  <c r="AZ1584" i="1"/>
  <c r="AY1584" i="1"/>
  <c r="AX1584" i="1"/>
  <c r="AW1584" i="1"/>
  <c r="AV1584" i="1"/>
  <c r="AU1584" i="1"/>
  <c r="AT1584" i="1"/>
  <c r="AS1584" i="1"/>
  <c r="AR1584" i="1"/>
  <c r="AQ1584" i="1"/>
  <c r="AP1584" i="1"/>
  <c r="AO1584" i="1"/>
  <c r="AN1584" i="1"/>
  <c r="AM1584" i="1"/>
  <c r="AL1584" i="1"/>
  <c r="AK1584" i="1"/>
  <c r="AJ1584" i="1"/>
  <c r="AI1584" i="1"/>
  <c r="AH1584" i="1"/>
  <c r="AG1584" i="1"/>
  <c r="AF1584" i="1"/>
  <c r="AE1584" i="1"/>
  <c r="AD1584" i="1"/>
  <c r="AC1584" i="1"/>
  <c r="AB1584" i="1"/>
  <c r="AA1584" i="1"/>
  <c r="Z1584" i="1"/>
  <c r="Y1584" i="1"/>
  <c r="X1584" i="1"/>
  <c r="W1584" i="1"/>
  <c r="V1584" i="1"/>
  <c r="U1584" i="1"/>
  <c r="T1584" i="1"/>
  <c r="S1584" i="1"/>
  <c r="Q1584" i="1"/>
  <c r="P1584" i="1"/>
  <c r="O1584" i="1"/>
  <c r="DD1583" i="1"/>
  <c r="DC1583" i="1"/>
  <c r="DB1583" i="1"/>
  <c r="DA1583" i="1"/>
  <c r="CZ1583" i="1"/>
  <c r="CY1583" i="1"/>
  <c r="CX1583" i="1"/>
  <c r="CW1583" i="1"/>
  <c r="CV1583" i="1"/>
  <c r="CU1583" i="1"/>
  <c r="CT1583" i="1"/>
  <c r="CS1583" i="1"/>
  <c r="CR1583" i="1"/>
  <c r="CQ1583" i="1"/>
  <c r="CP1583" i="1"/>
  <c r="CO1583" i="1"/>
  <c r="CN1583" i="1"/>
  <c r="CM1583" i="1"/>
  <c r="CL1583" i="1"/>
  <c r="CK1583" i="1"/>
  <c r="CJ1583" i="1"/>
  <c r="CI1583" i="1"/>
  <c r="CH1583" i="1"/>
  <c r="CG1583" i="1"/>
  <c r="CF1583" i="1"/>
  <c r="CE1583" i="1"/>
  <c r="CD1583" i="1"/>
  <c r="CC1583" i="1"/>
  <c r="CB1583" i="1"/>
  <c r="CA1583" i="1"/>
  <c r="BZ1583" i="1"/>
  <c r="BY1583" i="1"/>
  <c r="BX1583" i="1"/>
  <c r="BW1583" i="1"/>
  <c r="BV1583" i="1"/>
  <c r="BU1583" i="1"/>
  <c r="BT1583" i="1"/>
  <c r="BS1583" i="1"/>
  <c r="BR1583" i="1"/>
  <c r="BQ1583" i="1"/>
  <c r="BP1583" i="1"/>
  <c r="BO1583" i="1"/>
  <c r="BN1583" i="1"/>
  <c r="BM1583" i="1"/>
  <c r="BL1583" i="1"/>
  <c r="BK1583" i="1"/>
  <c r="BJ1583" i="1"/>
  <c r="BI1583" i="1"/>
  <c r="BH1583" i="1"/>
  <c r="BG1583" i="1"/>
  <c r="BF1583" i="1"/>
  <c r="BE1583" i="1"/>
  <c r="BD1583" i="1"/>
  <c r="BC1583" i="1"/>
  <c r="BB1583" i="1"/>
  <c r="BA1583" i="1"/>
  <c r="AZ1583" i="1"/>
  <c r="AY1583" i="1"/>
  <c r="AX1583" i="1"/>
  <c r="AW1583" i="1"/>
  <c r="AV1583" i="1"/>
  <c r="AU1583" i="1"/>
  <c r="AT1583" i="1"/>
  <c r="AS1583" i="1"/>
  <c r="AR1583" i="1"/>
  <c r="AQ1583" i="1"/>
  <c r="AP1583" i="1"/>
  <c r="AO1583" i="1"/>
  <c r="AN1583" i="1"/>
  <c r="AM1583" i="1"/>
  <c r="AL1583" i="1"/>
  <c r="AK1583" i="1"/>
  <c r="AJ1583" i="1"/>
  <c r="AI1583" i="1"/>
  <c r="AH1583" i="1"/>
  <c r="AG1583" i="1"/>
  <c r="AF1583" i="1"/>
  <c r="AE1583" i="1"/>
  <c r="AD1583" i="1"/>
  <c r="AC1583" i="1"/>
  <c r="AB1583" i="1"/>
  <c r="AA1583" i="1"/>
  <c r="Z1583" i="1"/>
  <c r="Y1583" i="1"/>
  <c r="X1583" i="1"/>
  <c r="W1583" i="1"/>
  <c r="V1583" i="1"/>
  <c r="U1583" i="1"/>
  <c r="T1583" i="1"/>
  <c r="S1583" i="1"/>
  <c r="Q1583" i="1"/>
  <c r="P1583" i="1"/>
  <c r="O1583" i="1"/>
  <c r="DD1582" i="1"/>
  <c r="DC1582" i="1"/>
  <c r="DB1582" i="1"/>
  <c r="DA1582" i="1"/>
  <c r="CZ1582" i="1"/>
  <c r="CY1582" i="1"/>
  <c r="CX1582" i="1"/>
  <c r="CW1582" i="1"/>
  <c r="CV1582" i="1"/>
  <c r="CU1582" i="1"/>
  <c r="CT1582" i="1"/>
  <c r="CS1582" i="1"/>
  <c r="CR1582" i="1"/>
  <c r="CQ1582" i="1"/>
  <c r="CP1582" i="1"/>
  <c r="CO1582" i="1"/>
  <c r="CN1582" i="1"/>
  <c r="CM1582" i="1"/>
  <c r="CL1582" i="1"/>
  <c r="CK1582" i="1"/>
  <c r="CJ1582" i="1"/>
  <c r="CI1582" i="1"/>
  <c r="CH1582" i="1"/>
  <c r="CG1582" i="1"/>
  <c r="CF1582" i="1"/>
  <c r="CE1582" i="1"/>
  <c r="CD1582" i="1"/>
  <c r="CC1582" i="1"/>
  <c r="CB1582" i="1"/>
  <c r="CA1582" i="1"/>
  <c r="BZ1582" i="1"/>
  <c r="BY1582" i="1"/>
  <c r="BX1582" i="1"/>
  <c r="BW1582" i="1"/>
  <c r="BV1582" i="1"/>
  <c r="BU1582" i="1"/>
  <c r="BT1582" i="1"/>
  <c r="BS1582" i="1"/>
  <c r="BR1582" i="1"/>
  <c r="BQ1582" i="1"/>
  <c r="BP1582" i="1"/>
  <c r="BO1582" i="1"/>
  <c r="BN1582" i="1"/>
  <c r="BM1582" i="1"/>
  <c r="BL1582" i="1"/>
  <c r="BK1582" i="1"/>
  <c r="BJ1582" i="1"/>
  <c r="BI1582" i="1"/>
  <c r="BH1582" i="1"/>
  <c r="BG1582" i="1"/>
  <c r="BF1582" i="1"/>
  <c r="BE1582" i="1"/>
  <c r="BD1582" i="1"/>
  <c r="BC1582" i="1"/>
  <c r="BB1582" i="1"/>
  <c r="BA1582" i="1"/>
  <c r="AZ1582" i="1"/>
  <c r="AY1582" i="1"/>
  <c r="AX1582" i="1"/>
  <c r="AW1582" i="1"/>
  <c r="AV1582" i="1"/>
  <c r="AU1582" i="1"/>
  <c r="AT1582" i="1"/>
  <c r="AS1582" i="1"/>
  <c r="AR1582" i="1"/>
  <c r="AQ1582" i="1"/>
  <c r="AP1582" i="1"/>
  <c r="AO1582" i="1"/>
  <c r="AN1582" i="1"/>
  <c r="AM1582" i="1"/>
  <c r="AL1582" i="1"/>
  <c r="AK1582" i="1"/>
  <c r="AJ1582" i="1"/>
  <c r="AI1582" i="1"/>
  <c r="AH1582" i="1"/>
  <c r="AG1582" i="1"/>
  <c r="AF1582" i="1"/>
  <c r="AE1582" i="1"/>
  <c r="AD1582" i="1"/>
  <c r="AC1582" i="1"/>
  <c r="AB1582" i="1"/>
  <c r="AA1582" i="1"/>
  <c r="Z1582" i="1"/>
  <c r="Y1582" i="1"/>
  <c r="X1582" i="1"/>
  <c r="W1582" i="1"/>
  <c r="V1582" i="1"/>
  <c r="U1582" i="1"/>
  <c r="T1582" i="1"/>
  <c r="S1582" i="1"/>
  <c r="Q1582" i="1"/>
  <c r="P1582" i="1"/>
  <c r="O1582" i="1"/>
  <c r="DD1500" i="1"/>
  <c r="DC1500" i="1"/>
  <c r="DB1500" i="1"/>
  <c r="DA1500" i="1"/>
  <c r="CZ1500" i="1"/>
  <c r="CY1500" i="1"/>
  <c r="CX1500" i="1"/>
  <c r="CW1500" i="1"/>
  <c r="CV1500" i="1"/>
  <c r="CU1500" i="1"/>
  <c r="CT1500" i="1"/>
  <c r="CS1500" i="1"/>
  <c r="CR1500" i="1"/>
  <c r="CQ1500" i="1"/>
  <c r="CP1500" i="1"/>
  <c r="CO1500" i="1"/>
  <c r="CN1500" i="1"/>
  <c r="CM1500" i="1"/>
  <c r="CL1500" i="1"/>
  <c r="CK1500" i="1"/>
  <c r="CJ1500" i="1"/>
  <c r="CI1500" i="1"/>
  <c r="CH1500" i="1"/>
  <c r="CG1500" i="1"/>
  <c r="CF1500" i="1"/>
  <c r="CE1500" i="1"/>
  <c r="CD1500" i="1"/>
  <c r="CC1500" i="1"/>
  <c r="CB1500" i="1"/>
  <c r="CA1500" i="1"/>
  <c r="BZ1500" i="1"/>
  <c r="BY1500" i="1"/>
  <c r="BX1500" i="1"/>
  <c r="BW1500" i="1"/>
  <c r="BV1500" i="1"/>
  <c r="BU1500" i="1"/>
  <c r="BT1500" i="1"/>
  <c r="BS1500" i="1"/>
  <c r="BR1500" i="1"/>
  <c r="BQ1500" i="1"/>
  <c r="BP1500" i="1"/>
  <c r="BO1500" i="1"/>
  <c r="BN1500" i="1"/>
  <c r="BM1500" i="1"/>
  <c r="BL1500" i="1"/>
  <c r="BK1500" i="1"/>
  <c r="BJ1500" i="1"/>
  <c r="BI1500" i="1"/>
  <c r="BH1500" i="1"/>
  <c r="BG1500" i="1"/>
  <c r="BF1500" i="1"/>
  <c r="BE1500" i="1"/>
  <c r="BD1500" i="1"/>
  <c r="BC1500" i="1"/>
  <c r="BB1500" i="1"/>
  <c r="BA1500" i="1"/>
  <c r="AZ1500" i="1"/>
  <c r="AY1500" i="1"/>
  <c r="AX1500" i="1"/>
  <c r="AW1500" i="1"/>
  <c r="AV1500" i="1"/>
  <c r="AU1500" i="1"/>
  <c r="AT1500" i="1"/>
  <c r="AS1500" i="1"/>
  <c r="AR1500" i="1"/>
  <c r="AQ1500" i="1"/>
  <c r="AP1500" i="1"/>
  <c r="AO1500" i="1"/>
  <c r="AN1500" i="1"/>
  <c r="AM1500" i="1"/>
  <c r="AL1500" i="1"/>
  <c r="AK1500" i="1"/>
  <c r="AJ1500" i="1"/>
  <c r="AI1500" i="1"/>
  <c r="AH1500" i="1"/>
  <c r="AG1500" i="1"/>
  <c r="AF1500" i="1"/>
  <c r="AE1500" i="1"/>
  <c r="AD1500" i="1"/>
  <c r="AC1500" i="1"/>
  <c r="AB1500" i="1"/>
  <c r="AA1500" i="1"/>
  <c r="Z1500" i="1"/>
  <c r="Y1500" i="1"/>
  <c r="X1500" i="1"/>
  <c r="W1500" i="1"/>
  <c r="V1500" i="1"/>
  <c r="U1500" i="1"/>
  <c r="T1500" i="1"/>
  <c r="S1500" i="1"/>
  <c r="Q1500" i="1"/>
  <c r="P1500" i="1"/>
  <c r="O1500" i="1"/>
  <c r="DD1499" i="1"/>
  <c r="DC1499" i="1"/>
  <c r="DB1499" i="1"/>
  <c r="DA1499" i="1"/>
  <c r="CZ1499" i="1"/>
  <c r="CY1499" i="1"/>
  <c r="CX1499" i="1"/>
  <c r="CW1499" i="1"/>
  <c r="CV1499" i="1"/>
  <c r="CU1499" i="1"/>
  <c r="CT1499" i="1"/>
  <c r="CS1499" i="1"/>
  <c r="CR1499" i="1"/>
  <c r="CQ1499" i="1"/>
  <c r="CP1499" i="1"/>
  <c r="CO1499" i="1"/>
  <c r="CN1499" i="1"/>
  <c r="CM1499" i="1"/>
  <c r="CL1499" i="1"/>
  <c r="CK1499" i="1"/>
  <c r="CJ1499" i="1"/>
  <c r="CI1499" i="1"/>
  <c r="CH1499" i="1"/>
  <c r="CG1499" i="1"/>
  <c r="CF1499" i="1"/>
  <c r="CE1499" i="1"/>
  <c r="CD1499" i="1"/>
  <c r="CC1499" i="1"/>
  <c r="CB1499" i="1"/>
  <c r="CA1499" i="1"/>
  <c r="BZ1499" i="1"/>
  <c r="BY1499" i="1"/>
  <c r="BX1499" i="1"/>
  <c r="BW1499" i="1"/>
  <c r="BV1499" i="1"/>
  <c r="BU1499" i="1"/>
  <c r="BT1499" i="1"/>
  <c r="BS1499" i="1"/>
  <c r="BR1499" i="1"/>
  <c r="BQ1499" i="1"/>
  <c r="BP1499" i="1"/>
  <c r="BO1499" i="1"/>
  <c r="BN1499" i="1"/>
  <c r="BM1499" i="1"/>
  <c r="BL1499" i="1"/>
  <c r="BK1499" i="1"/>
  <c r="BJ1499" i="1"/>
  <c r="BI1499" i="1"/>
  <c r="BH1499" i="1"/>
  <c r="BG1499" i="1"/>
  <c r="BF1499" i="1"/>
  <c r="BE1499" i="1"/>
  <c r="BD1499" i="1"/>
  <c r="BC1499" i="1"/>
  <c r="BB1499" i="1"/>
  <c r="BA1499" i="1"/>
  <c r="AZ1499" i="1"/>
  <c r="AY1499" i="1"/>
  <c r="AX1499" i="1"/>
  <c r="AW1499" i="1"/>
  <c r="AV1499" i="1"/>
  <c r="AU1499" i="1"/>
  <c r="AT1499" i="1"/>
  <c r="AS1499" i="1"/>
  <c r="AR1499" i="1"/>
  <c r="AQ1499" i="1"/>
  <c r="AP1499" i="1"/>
  <c r="AO1499" i="1"/>
  <c r="AN1499" i="1"/>
  <c r="AM1499" i="1"/>
  <c r="AL1499" i="1"/>
  <c r="AK1499" i="1"/>
  <c r="AJ1499" i="1"/>
  <c r="AI1499" i="1"/>
  <c r="AH1499" i="1"/>
  <c r="AG1499" i="1"/>
  <c r="AF1499" i="1"/>
  <c r="AE1499" i="1"/>
  <c r="AD1499" i="1"/>
  <c r="AC1499" i="1"/>
  <c r="AB1499" i="1"/>
  <c r="AA1499" i="1"/>
  <c r="Z1499" i="1"/>
  <c r="Y1499" i="1"/>
  <c r="X1499" i="1"/>
  <c r="W1499" i="1"/>
  <c r="V1499" i="1"/>
  <c r="U1499" i="1"/>
  <c r="T1499" i="1"/>
  <c r="S1499" i="1"/>
  <c r="Q1499" i="1"/>
  <c r="P1499" i="1"/>
  <c r="O1499" i="1"/>
  <c r="DD1574" i="1"/>
  <c r="DC1574" i="1"/>
  <c r="DB1574" i="1"/>
  <c r="DA1574" i="1"/>
  <c r="CZ1574" i="1"/>
  <c r="CY1574" i="1"/>
  <c r="CX1574" i="1"/>
  <c r="CW1574" i="1"/>
  <c r="CV1574" i="1"/>
  <c r="CU1574" i="1"/>
  <c r="CT1574" i="1"/>
  <c r="CS1574" i="1"/>
  <c r="CR1574" i="1"/>
  <c r="CQ1574" i="1"/>
  <c r="CP1574" i="1"/>
  <c r="CO1574" i="1"/>
  <c r="CN1574" i="1"/>
  <c r="CM1574" i="1"/>
  <c r="CL1574" i="1"/>
  <c r="CK1574" i="1"/>
  <c r="CJ1574" i="1"/>
  <c r="CI1574" i="1"/>
  <c r="CH1574" i="1"/>
  <c r="CG1574" i="1"/>
  <c r="CF1574" i="1"/>
  <c r="CE1574" i="1"/>
  <c r="CD1574" i="1"/>
  <c r="CC1574" i="1"/>
  <c r="CB1574" i="1"/>
  <c r="CA1574" i="1"/>
  <c r="BZ1574" i="1"/>
  <c r="BY1574" i="1"/>
  <c r="BX1574" i="1"/>
  <c r="BW1574" i="1"/>
  <c r="BV1574" i="1"/>
  <c r="BU1574" i="1"/>
  <c r="BT1574" i="1"/>
  <c r="BS1574" i="1"/>
  <c r="BR1574" i="1"/>
  <c r="BQ1574" i="1"/>
  <c r="BP1574" i="1"/>
  <c r="BO1574" i="1"/>
  <c r="BN1574" i="1"/>
  <c r="BM1574" i="1"/>
  <c r="BL1574" i="1"/>
  <c r="BK1574" i="1"/>
  <c r="BJ1574" i="1"/>
  <c r="BI1574" i="1"/>
  <c r="BH1574" i="1"/>
  <c r="BG1574" i="1"/>
  <c r="BF1574" i="1"/>
  <c r="BE1574" i="1"/>
  <c r="BD1574" i="1"/>
  <c r="BC1574" i="1"/>
  <c r="BB1574" i="1"/>
  <c r="BA1574" i="1"/>
  <c r="AZ1574" i="1"/>
  <c r="AY1574" i="1"/>
  <c r="AX1574" i="1"/>
  <c r="AW1574" i="1"/>
  <c r="AV1574" i="1"/>
  <c r="AU1574" i="1"/>
  <c r="AT1574" i="1"/>
  <c r="AS1574" i="1"/>
  <c r="AR1574" i="1"/>
  <c r="AQ1574" i="1"/>
  <c r="AP1574" i="1"/>
  <c r="AO1574" i="1"/>
  <c r="AN1574" i="1"/>
  <c r="AM1574" i="1"/>
  <c r="AL1574" i="1"/>
  <c r="AK1574" i="1"/>
  <c r="AJ1574" i="1"/>
  <c r="AI1574" i="1"/>
  <c r="AH1574" i="1"/>
  <c r="AG1574" i="1"/>
  <c r="AF1574" i="1"/>
  <c r="AE1574" i="1"/>
  <c r="AD1574" i="1"/>
  <c r="AC1574" i="1"/>
  <c r="AB1574" i="1"/>
  <c r="AA1574" i="1"/>
  <c r="Z1574" i="1"/>
  <c r="Y1574" i="1"/>
  <c r="X1574" i="1"/>
  <c r="W1574" i="1"/>
  <c r="V1574" i="1"/>
  <c r="U1574" i="1"/>
  <c r="T1574" i="1"/>
  <c r="S1574" i="1"/>
  <c r="Q1574" i="1"/>
  <c r="P1574" i="1"/>
  <c r="O1574" i="1"/>
  <c r="DD1573" i="1"/>
  <c r="DC1573" i="1"/>
  <c r="DB1573" i="1"/>
  <c r="DA1573" i="1"/>
  <c r="CZ1573" i="1"/>
  <c r="CY1573" i="1"/>
  <c r="CX1573" i="1"/>
  <c r="CW1573" i="1"/>
  <c r="CV1573" i="1"/>
  <c r="CU1573" i="1"/>
  <c r="CT1573" i="1"/>
  <c r="CS1573" i="1"/>
  <c r="CR1573" i="1"/>
  <c r="CQ1573" i="1"/>
  <c r="CP1573" i="1"/>
  <c r="CO1573" i="1"/>
  <c r="CN1573" i="1"/>
  <c r="CM1573" i="1"/>
  <c r="CL1573" i="1"/>
  <c r="CK1573" i="1"/>
  <c r="CJ1573" i="1"/>
  <c r="CI1573" i="1"/>
  <c r="CH1573" i="1"/>
  <c r="CG1573" i="1"/>
  <c r="CF1573" i="1"/>
  <c r="CE1573" i="1"/>
  <c r="CD1573" i="1"/>
  <c r="CC1573" i="1"/>
  <c r="CB1573" i="1"/>
  <c r="CA1573" i="1"/>
  <c r="BZ1573" i="1"/>
  <c r="BY1573" i="1"/>
  <c r="BX1573" i="1"/>
  <c r="BW1573" i="1"/>
  <c r="BV1573" i="1"/>
  <c r="BU1573" i="1"/>
  <c r="BT1573" i="1"/>
  <c r="BS1573" i="1"/>
  <c r="BR1573" i="1"/>
  <c r="BQ1573" i="1"/>
  <c r="BP1573" i="1"/>
  <c r="BO1573" i="1"/>
  <c r="BN1573" i="1"/>
  <c r="BM1573" i="1"/>
  <c r="BL1573" i="1"/>
  <c r="BK1573" i="1"/>
  <c r="BJ1573" i="1"/>
  <c r="BI1573" i="1"/>
  <c r="BH1573" i="1"/>
  <c r="BG1573" i="1"/>
  <c r="BF1573" i="1"/>
  <c r="BE1573" i="1"/>
  <c r="BD1573" i="1"/>
  <c r="BC1573" i="1"/>
  <c r="BB1573" i="1"/>
  <c r="BA1573" i="1"/>
  <c r="AZ1573" i="1"/>
  <c r="AY1573" i="1"/>
  <c r="AX1573" i="1"/>
  <c r="AW1573" i="1"/>
  <c r="AV1573" i="1"/>
  <c r="AU1573" i="1"/>
  <c r="AT1573" i="1"/>
  <c r="AS1573" i="1"/>
  <c r="AR1573" i="1"/>
  <c r="AQ1573" i="1"/>
  <c r="AP1573" i="1"/>
  <c r="AO1573" i="1"/>
  <c r="AN1573" i="1"/>
  <c r="AM1573" i="1"/>
  <c r="AL1573" i="1"/>
  <c r="AK1573" i="1"/>
  <c r="AJ1573" i="1"/>
  <c r="AI1573" i="1"/>
  <c r="AH1573" i="1"/>
  <c r="AG1573" i="1"/>
  <c r="AF1573" i="1"/>
  <c r="AE1573" i="1"/>
  <c r="AD1573" i="1"/>
  <c r="AC1573" i="1"/>
  <c r="AB1573" i="1"/>
  <c r="AA1573" i="1"/>
  <c r="Z1573" i="1"/>
  <c r="Y1573" i="1"/>
  <c r="X1573" i="1"/>
  <c r="W1573" i="1"/>
  <c r="V1573" i="1"/>
  <c r="U1573" i="1"/>
  <c r="T1573" i="1"/>
  <c r="S1573" i="1"/>
  <c r="Q1573" i="1"/>
  <c r="P1573" i="1"/>
  <c r="O1573" i="1"/>
  <c r="DD1572" i="1"/>
  <c r="DC1572" i="1"/>
  <c r="DB1572" i="1"/>
  <c r="DA1572" i="1"/>
  <c r="CZ1572" i="1"/>
  <c r="CY1572" i="1"/>
  <c r="CX1572" i="1"/>
  <c r="CW1572" i="1"/>
  <c r="CV1572" i="1"/>
  <c r="CU1572" i="1"/>
  <c r="CT1572" i="1"/>
  <c r="CS1572" i="1"/>
  <c r="CR1572" i="1"/>
  <c r="CQ1572" i="1"/>
  <c r="CP1572" i="1"/>
  <c r="CO1572" i="1"/>
  <c r="CN1572" i="1"/>
  <c r="CM1572" i="1"/>
  <c r="CL1572" i="1"/>
  <c r="CK1572" i="1"/>
  <c r="CJ1572" i="1"/>
  <c r="CI1572" i="1"/>
  <c r="CH1572" i="1"/>
  <c r="CG1572" i="1"/>
  <c r="CF1572" i="1"/>
  <c r="CE1572" i="1"/>
  <c r="CD1572" i="1"/>
  <c r="CC1572" i="1"/>
  <c r="CB1572" i="1"/>
  <c r="CA1572" i="1"/>
  <c r="BZ1572" i="1"/>
  <c r="BY1572" i="1"/>
  <c r="BX1572" i="1"/>
  <c r="BW1572" i="1"/>
  <c r="BV1572" i="1"/>
  <c r="BU1572" i="1"/>
  <c r="BT1572" i="1"/>
  <c r="BS1572" i="1"/>
  <c r="BR1572" i="1"/>
  <c r="BQ1572" i="1"/>
  <c r="BP1572" i="1"/>
  <c r="BO1572" i="1"/>
  <c r="BN1572" i="1"/>
  <c r="BM1572" i="1"/>
  <c r="BL1572" i="1"/>
  <c r="BK1572" i="1"/>
  <c r="BJ1572" i="1"/>
  <c r="BI1572" i="1"/>
  <c r="BH1572" i="1"/>
  <c r="BG1572" i="1"/>
  <c r="BF1572" i="1"/>
  <c r="BE1572" i="1"/>
  <c r="BD1572" i="1"/>
  <c r="BC1572" i="1"/>
  <c r="BB1572" i="1"/>
  <c r="BA1572" i="1"/>
  <c r="AZ1572" i="1"/>
  <c r="AY1572" i="1"/>
  <c r="AX1572" i="1"/>
  <c r="AW1572" i="1"/>
  <c r="AV1572" i="1"/>
  <c r="AU1572" i="1"/>
  <c r="AT1572" i="1"/>
  <c r="AS1572" i="1"/>
  <c r="AR1572" i="1"/>
  <c r="AQ1572" i="1"/>
  <c r="AP1572" i="1"/>
  <c r="AO1572" i="1"/>
  <c r="AN1572" i="1"/>
  <c r="AM1572" i="1"/>
  <c r="AL1572" i="1"/>
  <c r="AK1572" i="1"/>
  <c r="AJ1572" i="1"/>
  <c r="AI1572" i="1"/>
  <c r="AH1572" i="1"/>
  <c r="AG1572" i="1"/>
  <c r="AF1572" i="1"/>
  <c r="AE1572" i="1"/>
  <c r="AD1572" i="1"/>
  <c r="AC1572" i="1"/>
  <c r="AB1572" i="1"/>
  <c r="AA1572" i="1"/>
  <c r="Z1572" i="1"/>
  <c r="Y1572" i="1"/>
  <c r="X1572" i="1"/>
  <c r="W1572" i="1"/>
  <c r="V1572" i="1"/>
  <c r="U1572" i="1"/>
  <c r="T1572" i="1"/>
  <c r="S1572" i="1"/>
  <c r="Q1572" i="1"/>
  <c r="P1572" i="1"/>
  <c r="O1572" i="1"/>
  <c r="DD1571" i="1"/>
  <c r="DC1571" i="1"/>
  <c r="DB1571" i="1"/>
  <c r="DA1571" i="1"/>
  <c r="CZ1571" i="1"/>
  <c r="CY1571" i="1"/>
  <c r="CX1571" i="1"/>
  <c r="CW1571" i="1"/>
  <c r="CV1571" i="1"/>
  <c r="CU1571" i="1"/>
  <c r="CT1571" i="1"/>
  <c r="CS1571" i="1"/>
  <c r="CR1571" i="1"/>
  <c r="CQ1571" i="1"/>
  <c r="CP1571" i="1"/>
  <c r="CO1571" i="1"/>
  <c r="CN1571" i="1"/>
  <c r="CM1571" i="1"/>
  <c r="CL1571" i="1"/>
  <c r="CK1571" i="1"/>
  <c r="CJ1571" i="1"/>
  <c r="CI1571" i="1"/>
  <c r="CH1571" i="1"/>
  <c r="CG1571" i="1"/>
  <c r="CF1571" i="1"/>
  <c r="CE1571" i="1"/>
  <c r="CD1571" i="1"/>
  <c r="CC1571" i="1"/>
  <c r="CB1571" i="1"/>
  <c r="CA1571" i="1"/>
  <c r="BZ1571" i="1"/>
  <c r="BY1571" i="1"/>
  <c r="BX1571" i="1"/>
  <c r="BW1571" i="1"/>
  <c r="BV1571" i="1"/>
  <c r="BU1571" i="1"/>
  <c r="BT1571" i="1"/>
  <c r="BS1571" i="1"/>
  <c r="BR1571" i="1"/>
  <c r="BQ1571" i="1"/>
  <c r="BP1571" i="1"/>
  <c r="BO1571" i="1"/>
  <c r="BN1571" i="1"/>
  <c r="BM1571" i="1"/>
  <c r="BL1571" i="1"/>
  <c r="BK1571" i="1"/>
  <c r="BJ1571" i="1"/>
  <c r="BI1571" i="1"/>
  <c r="BH1571" i="1"/>
  <c r="BG1571" i="1"/>
  <c r="BF1571" i="1"/>
  <c r="BE1571" i="1"/>
  <c r="BD1571" i="1"/>
  <c r="BC1571" i="1"/>
  <c r="BB1571" i="1"/>
  <c r="BA1571" i="1"/>
  <c r="AZ1571" i="1"/>
  <c r="AY1571" i="1"/>
  <c r="AX1571" i="1"/>
  <c r="AW1571" i="1"/>
  <c r="AV1571" i="1"/>
  <c r="AU1571" i="1"/>
  <c r="AT1571" i="1"/>
  <c r="AS1571" i="1"/>
  <c r="AR1571" i="1"/>
  <c r="AQ1571" i="1"/>
  <c r="AP1571" i="1"/>
  <c r="AO1571" i="1"/>
  <c r="AN1571" i="1"/>
  <c r="AM1571" i="1"/>
  <c r="AL1571" i="1"/>
  <c r="AK1571" i="1"/>
  <c r="AJ1571" i="1"/>
  <c r="AI1571" i="1"/>
  <c r="AH1571" i="1"/>
  <c r="AG1571" i="1"/>
  <c r="AF1571" i="1"/>
  <c r="AE1571" i="1"/>
  <c r="AD1571" i="1"/>
  <c r="AC1571" i="1"/>
  <c r="AB1571" i="1"/>
  <c r="AA1571" i="1"/>
  <c r="Z1571" i="1"/>
  <c r="Y1571" i="1"/>
  <c r="X1571" i="1"/>
  <c r="W1571" i="1"/>
  <c r="V1571" i="1"/>
  <c r="U1571" i="1"/>
  <c r="T1571" i="1"/>
  <c r="S1571" i="1"/>
  <c r="Q1571" i="1"/>
  <c r="P1571" i="1"/>
  <c r="O1571" i="1"/>
  <c r="DD1570" i="1"/>
  <c r="DC1570" i="1"/>
  <c r="DB1570" i="1"/>
  <c r="DA1570" i="1"/>
  <c r="CZ1570" i="1"/>
  <c r="CY1570" i="1"/>
  <c r="CX1570" i="1"/>
  <c r="CW1570" i="1"/>
  <c r="CV1570" i="1"/>
  <c r="CU1570" i="1"/>
  <c r="CT1570" i="1"/>
  <c r="CS1570" i="1"/>
  <c r="CR1570" i="1"/>
  <c r="CQ1570" i="1"/>
  <c r="CP1570" i="1"/>
  <c r="CO1570" i="1"/>
  <c r="CN1570" i="1"/>
  <c r="CM1570" i="1"/>
  <c r="CL1570" i="1"/>
  <c r="CK1570" i="1"/>
  <c r="CJ1570" i="1"/>
  <c r="CI1570" i="1"/>
  <c r="CH1570" i="1"/>
  <c r="CG1570" i="1"/>
  <c r="CF1570" i="1"/>
  <c r="CE1570" i="1"/>
  <c r="CD1570" i="1"/>
  <c r="CC1570" i="1"/>
  <c r="CB1570" i="1"/>
  <c r="CA1570" i="1"/>
  <c r="BZ1570" i="1"/>
  <c r="BY1570" i="1"/>
  <c r="BX1570" i="1"/>
  <c r="BW1570" i="1"/>
  <c r="BV1570" i="1"/>
  <c r="BU1570" i="1"/>
  <c r="BT1570" i="1"/>
  <c r="BS1570" i="1"/>
  <c r="BR1570" i="1"/>
  <c r="BQ1570" i="1"/>
  <c r="BP1570" i="1"/>
  <c r="BO1570" i="1"/>
  <c r="BN1570" i="1"/>
  <c r="BM1570" i="1"/>
  <c r="BL1570" i="1"/>
  <c r="BK1570" i="1"/>
  <c r="BJ1570" i="1"/>
  <c r="BI1570" i="1"/>
  <c r="BH1570" i="1"/>
  <c r="BG1570" i="1"/>
  <c r="BF1570" i="1"/>
  <c r="BE1570" i="1"/>
  <c r="BD1570" i="1"/>
  <c r="BC1570" i="1"/>
  <c r="BB1570" i="1"/>
  <c r="BA1570" i="1"/>
  <c r="AZ1570" i="1"/>
  <c r="AY1570" i="1"/>
  <c r="AX1570" i="1"/>
  <c r="AW1570" i="1"/>
  <c r="AV1570" i="1"/>
  <c r="AU1570" i="1"/>
  <c r="AT1570" i="1"/>
  <c r="AS1570" i="1"/>
  <c r="AR1570" i="1"/>
  <c r="AQ1570" i="1"/>
  <c r="AP1570" i="1"/>
  <c r="AO1570" i="1"/>
  <c r="AN1570" i="1"/>
  <c r="AM1570" i="1"/>
  <c r="AL1570" i="1"/>
  <c r="AK1570" i="1"/>
  <c r="AJ1570" i="1"/>
  <c r="AI1570" i="1"/>
  <c r="AH1570" i="1"/>
  <c r="AG1570" i="1"/>
  <c r="AF1570" i="1"/>
  <c r="AE1570" i="1"/>
  <c r="AD1570" i="1"/>
  <c r="AC1570" i="1"/>
  <c r="AB1570" i="1"/>
  <c r="AA1570" i="1"/>
  <c r="Z1570" i="1"/>
  <c r="Y1570" i="1"/>
  <c r="X1570" i="1"/>
  <c r="W1570" i="1"/>
  <c r="V1570" i="1"/>
  <c r="U1570" i="1"/>
  <c r="T1570" i="1"/>
  <c r="S1570" i="1"/>
  <c r="Q1570" i="1"/>
  <c r="P1570" i="1"/>
  <c r="O1570" i="1"/>
  <c r="DD1569" i="1"/>
  <c r="DC1569" i="1"/>
  <c r="DB1569" i="1"/>
  <c r="DA1569" i="1"/>
  <c r="CZ1569" i="1"/>
  <c r="CY1569" i="1"/>
  <c r="CX1569" i="1"/>
  <c r="CW1569" i="1"/>
  <c r="CV1569" i="1"/>
  <c r="CU1569" i="1"/>
  <c r="CT1569" i="1"/>
  <c r="CS1569" i="1"/>
  <c r="CR1569" i="1"/>
  <c r="CQ1569" i="1"/>
  <c r="CP1569" i="1"/>
  <c r="CO1569" i="1"/>
  <c r="CN1569" i="1"/>
  <c r="CM1569" i="1"/>
  <c r="CL1569" i="1"/>
  <c r="CK1569" i="1"/>
  <c r="CJ1569" i="1"/>
  <c r="CI1569" i="1"/>
  <c r="CH1569" i="1"/>
  <c r="CG1569" i="1"/>
  <c r="CF1569" i="1"/>
  <c r="CE1569" i="1"/>
  <c r="CD1569" i="1"/>
  <c r="CC1569" i="1"/>
  <c r="CB1569" i="1"/>
  <c r="CA1569" i="1"/>
  <c r="BZ1569" i="1"/>
  <c r="BY1569" i="1"/>
  <c r="BX1569" i="1"/>
  <c r="BW1569" i="1"/>
  <c r="BV1569" i="1"/>
  <c r="BU1569" i="1"/>
  <c r="BT1569" i="1"/>
  <c r="BS1569" i="1"/>
  <c r="BR1569" i="1"/>
  <c r="BQ1569" i="1"/>
  <c r="BP1569" i="1"/>
  <c r="BO1569" i="1"/>
  <c r="BN1569" i="1"/>
  <c r="BM1569" i="1"/>
  <c r="BL1569" i="1"/>
  <c r="BK1569" i="1"/>
  <c r="BJ1569" i="1"/>
  <c r="BI1569" i="1"/>
  <c r="BH1569" i="1"/>
  <c r="BG1569" i="1"/>
  <c r="BF1569" i="1"/>
  <c r="BE1569" i="1"/>
  <c r="BD1569" i="1"/>
  <c r="BC1569" i="1"/>
  <c r="BB1569" i="1"/>
  <c r="BA1569" i="1"/>
  <c r="AZ1569" i="1"/>
  <c r="AY1569" i="1"/>
  <c r="AX1569" i="1"/>
  <c r="AW1569" i="1"/>
  <c r="AV1569" i="1"/>
  <c r="AU1569" i="1"/>
  <c r="AT1569" i="1"/>
  <c r="AS1569" i="1"/>
  <c r="AR1569" i="1"/>
  <c r="AQ1569" i="1"/>
  <c r="AP1569" i="1"/>
  <c r="AO1569" i="1"/>
  <c r="AN1569" i="1"/>
  <c r="AM1569" i="1"/>
  <c r="AL1569" i="1"/>
  <c r="AK1569" i="1"/>
  <c r="AJ1569" i="1"/>
  <c r="AI1569" i="1"/>
  <c r="AH1569" i="1"/>
  <c r="AG1569" i="1"/>
  <c r="AF1569" i="1"/>
  <c r="AE1569" i="1"/>
  <c r="AD1569" i="1"/>
  <c r="AC1569" i="1"/>
  <c r="AB1569" i="1"/>
  <c r="AA1569" i="1"/>
  <c r="Z1569" i="1"/>
  <c r="Y1569" i="1"/>
  <c r="X1569" i="1"/>
  <c r="W1569" i="1"/>
  <c r="V1569" i="1"/>
  <c r="U1569" i="1"/>
  <c r="T1569" i="1"/>
  <c r="S1569" i="1"/>
  <c r="Q1569" i="1"/>
  <c r="P1569" i="1"/>
  <c r="O1569" i="1"/>
  <c r="DD1568" i="1"/>
  <c r="DC1568" i="1"/>
  <c r="DB1568" i="1"/>
  <c r="DA1568" i="1"/>
  <c r="CZ1568" i="1"/>
  <c r="CY1568" i="1"/>
  <c r="CX1568" i="1"/>
  <c r="CW1568" i="1"/>
  <c r="CV1568" i="1"/>
  <c r="CU1568" i="1"/>
  <c r="CT1568" i="1"/>
  <c r="CS1568" i="1"/>
  <c r="CR1568" i="1"/>
  <c r="CQ1568" i="1"/>
  <c r="CP1568" i="1"/>
  <c r="CO1568" i="1"/>
  <c r="CN1568" i="1"/>
  <c r="CM1568" i="1"/>
  <c r="CL1568" i="1"/>
  <c r="CK1568" i="1"/>
  <c r="CJ1568" i="1"/>
  <c r="CI1568" i="1"/>
  <c r="CH1568" i="1"/>
  <c r="CG1568" i="1"/>
  <c r="CF1568" i="1"/>
  <c r="CE1568" i="1"/>
  <c r="CD1568" i="1"/>
  <c r="CC1568" i="1"/>
  <c r="CB1568" i="1"/>
  <c r="CA1568" i="1"/>
  <c r="BZ1568" i="1"/>
  <c r="BY1568" i="1"/>
  <c r="BX1568" i="1"/>
  <c r="BW1568" i="1"/>
  <c r="BV1568" i="1"/>
  <c r="BU1568" i="1"/>
  <c r="BT1568" i="1"/>
  <c r="BS1568" i="1"/>
  <c r="BR1568" i="1"/>
  <c r="BQ1568" i="1"/>
  <c r="BP1568" i="1"/>
  <c r="BO1568" i="1"/>
  <c r="BN1568" i="1"/>
  <c r="BM1568" i="1"/>
  <c r="BL1568" i="1"/>
  <c r="BK1568" i="1"/>
  <c r="BJ1568" i="1"/>
  <c r="BI1568" i="1"/>
  <c r="BH1568" i="1"/>
  <c r="BG1568" i="1"/>
  <c r="BF1568" i="1"/>
  <c r="BE1568" i="1"/>
  <c r="BD1568" i="1"/>
  <c r="BC1568" i="1"/>
  <c r="BB1568" i="1"/>
  <c r="BA1568" i="1"/>
  <c r="AZ1568" i="1"/>
  <c r="AY1568" i="1"/>
  <c r="AX1568" i="1"/>
  <c r="AW1568" i="1"/>
  <c r="AV1568" i="1"/>
  <c r="AU1568" i="1"/>
  <c r="AT1568" i="1"/>
  <c r="AS1568" i="1"/>
  <c r="AR1568" i="1"/>
  <c r="AQ1568" i="1"/>
  <c r="AP1568" i="1"/>
  <c r="AO1568" i="1"/>
  <c r="AN1568" i="1"/>
  <c r="AM1568" i="1"/>
  <c r="AL1568" i="1"/>
  <c r="AK1568" i="1"/>
  <c r="AJ1568" i="1"/>
  <c r="AI1568" i="1"/>
  <c r="AH1568" i="1"/>
  <c r="AG1568" i="1"/>
  <c r="AF1568" i="1"/>
  <c r="AE1568" i="1"/>
  <c r="AD1568" i="1"/>
  <c r="AC1568" i="1"/>
  <c r="AB1568" i="1"/>
  <c r="AA1568" i="1"/>
  <c r="Z1568" i="1"/>
  <c r="Y1568" i="1"/>
  <c r="X1568" i="1"/>
  <c r="W1568" i="1"/>
  <c r="V1568" i="1"/>
  <c r="U1568" i="1"/>
  <c r="T1568" i="1"/>
  <c r="S1568" i="1"/>
  <c r="Q1568" i="1"/>
  <c r="P1568" i="1"/>
  <c r="O1568" i="1"/>
  <c r="DD1567" i="1"/>
  <c r="DC1567" i="1"/>
  <c r="DB1567" i="1"/>
  <c r="DA1567" i="1"/>
  <c r="CZ1567" i="1"/>
  <c r="CY1567" i="1"/>
  <c r="CX1567" i="1"/>
  <c r="CW1567" i="1"/>
  <c r="CV1567" i="1"/>
  <c r="CU1567" i="1"/>
  <c r="CT1567" i="1"/>
  <c r="CS1567" i="1"/>
  <c r="CR1567" i="1"/>
  <c r="CQ1567" i="1"/>
  <c r="CP1567" i="1"/>
  <c r="CO1567" i="1"/>
  <c r="CN1567" i="1"/>
  <c r="CM1567" i="1"/>
  <c r="CL1567" i="1"/>
  <c r="CK1567" i="1"/>
  <c r="CJ1567" i="1"/>
  <c r="CI1567" i="1"/>
  <c r="CH1567" i="1"/>
  <c r="CG1567" i="1"/>
  <c r="CF1567" i="1"/>
  <c r="CE1567" i="1"/>
  <c r="CD1567" i="1"/>
  <c r="CC1567" i="1"/>
  <c r="CB1567" i="1"/>
  <c r="CA1567" i="1"/>
  <c r="BZ1567" i="1"/>
  <c r="BY1567" i="1"/>
  <c r="BX1567" i="1"/>
  <c r="BW1567" i="1"/>
  <c r="BV1567" i="1"/>
  <c r="BU1567" i="1"/>
  <c r="BT1567" i="1"/>
  <c r="BS1567" i="1"/>
  <c r="BR1567" i="1"/>
  <c r="BQ1567" i="1"/>
  <c r="BP1567" i="1"/>
  <c r="BO1567" i="1"/>
  <c r="BN1567" i="1"/>
  <c r="BM1567" i="1"/>
  <c r="BL1567" i="1"/>
  <c r="BK1567" i="1"/>
  <c r="BJ1567" i="1"/>
  <c r="BI1567" i="1"/>
  <c r="BH1567" i="1"/>
  <c r="BG1567" i="1"/>
  <c r="BF1567" i="1"/>
  <c r="BE1567" i="1"/>
  <c r="BD1567" i="1"/>
  <c r="BC1567" i="1"/>
  <c r="BB1567" i="1"/>
  <c r="BA1567" i="1"/>
  <c r="AZ1567" i="1"/>
  <c r="AY1567" i="1"/>
  <c r="AX1567" i="1"/>
  <c r="AW1567" i="1"/>
  <c r="AV1567" i="1"/>
  <c r="AU1567" i="1"/>
  <c r="AT1567" i="1"/>
  <c r="AS1567" i="1"/>
  <c r="AR1567" i="1"/>
  <c r="AQ1567" i="1"/>
  <c r="AP1567" i="1"/>
  <c r="AO1567" i="1"/>
  <c r="AN1567" i="1"/>
  <c r="AM1567" i="1"/>
  <c r="AL1567" i="1"/>
  <c r="AK1567" i="1"/>
  <c r="AJ1567" i="1"/>
  <c r="AI1567" i="1"/>
  <c r="AH1567" i="1"/>
  <c r="AG1567" i="1"/>
  <c r="AF1567" i="1"/>
  <c r="AE1567" i="1"/>
  <c r="AD1567" i="1"/>
  <c r="AC1567" i="1"/>
  <c r="AB1567" i="1"/>
  <c r="AA1567" i="1"/>
  <c r="Z1567" i="1"/>
  <c r="Y1567" i="1"/>
  <c r="X1567" i="1"/>
  <c r="W1567" i="1"/>
  <c r="V1567" i="1"/>
  <c r="U1567" i="1"/>
  <c r="T1567" i="1"/>
  <c r="S1567" i="1"/>
  <c r="Q1567" i="1"/>
  <c r="P1567" i="1"/>
  <c r="O1567" i="1"/>
  <c r="DD1566" i="1"/>
  <c r="DC1566" i="1"/>
  <c r="DB1566" i="1"/>
  <c r="DA1566" i="1"/>
  <c r="CZ1566" i="1"/>
  <c r="CY1566" i="1"/>
  <c r="CX1566" i="1"/>
  <c r="CW1566" i="1"/>
  <c r="CV1566" i="1"/>
  <c r="CU1566" i="1"/>
  <c r="CT1566" i="1"/>
  <c r="CS1566" i="1"/>
  <c r="CR1566" i="1"/>
  <c r="CQ1566" i="1"/>
  <c r="CP1566" i="1"/>
  <c r="CO1566" i="1"/>
  <c r="CN1566" i="1"/>
  <c r="CM1566" i="1"/>
  <c r="CL1566" i="1"/>
  <c r="CK1566" i="1"/>
  <c r="CJ1566" i="1"/>
  <c r="CI1566" i="1"/>
  <c r="CH1566" i="1"/>
  <c r="CG1566" i="1"/>
  <c r="CF1566" i="1"/>
  <c r="CE1566" i="1"/>
  <c r="CD1566" i="1"/>
  <c r="CC1566" i="1"/>
  <c r="CB1566" i="1"/>
  <c r="CA1566" i="1"/>
  <c r="BZ1566" i="1"/>
  <c r="BY1566" i="1"/>
  <c r="BX1566" i="1"/>
  <c r="BW1566" i="1"/>
  <c r="BV1566" i="1"/>
  <c r="BU1566" i="1"/>
  <c r="BT1566" i="1"/>
  <c r="BS1566" i="1"/>
  <c r="BR1566" i="1"/>
  <c r="BQ1566" i="1"/>
  <c r="BP1566" i="1"/>
  <c r="BO1566" i="1"/>
  <c r="BN1566" i="1"/>
  <c r="BM1566" i="1"/>
  <c r="BL1566" i="1"/>
  <c r="BK1566" i="1"/>
  <c r="BJ1566" i="1"/>
  <c r="BI1566" i="1"/>
  <c r="BH1566" i="1"/>
  <c r="BG1566" i="1"/>
  <c r="BF1566" i="1"/>
  <c r="BE1566" i="1"/>
  <c r="BD1566" i="1"/>
  <c r="BC1566" i="1"/>
  <c r="BB1566" i="1"/>
  <c r="BA1566" i="1"/>
  <c r="AZ1566" i="1"/>
  <c r="AY1566" i="1"/>
  <c r="AX1566" i="1"/>
  <c r="AW1566" i="1"/>
  <c r="AV1566" i="1"/>
  <c r="AU1566" i="1"/>
  <c r="AT1566" i="1"/>
  <c r="AS1566" i="1"/>
  <c r="AR1566" i="1"/>
  <c r="AQ1566" i="1"/>
  <c r="AP1566" i="1"/>
  <c r="AO1566" i="1"/>
  <c r="AN1566" i="1"/>
  <c r="AM1566" i="1"/>
  <c r="AL1566" i="1"/>
  <c r="AK1566" i="1"/>
  <c r="AJ1566" i="1"/>
  <c r="AI1566" i="1"/>
  <c r="AH1566" i="1"/>
  <c r="AG1566" i="1"/>
  <c r="AF1566" i="1"/>
  <c r="AE1566" i="1"/>
  <c r="AD1566" i="1"/>
  <c r="AC1566" i="1"/>
  <c r="AB1566" i="1"/>
  <c r="AA1566" i="1"/>
  <c r="Z1566" i="1"/>
  <c r="Y1566" i="1"/>
  <c r="X1566" i="1"/>
  <c r="W1566" i="1"/>
  <c r="V1566" i="1"/>
  <c r="U1566" i="1"/>
  <c r="T1566" i="1"/>
  <c r="S1566" i="1"/>
  <c r="Q1566" i="1"/>
  <c r="P1566" i="1"/>
  <c r="O1566" i="1"/>
  <c r="DD1565" i="1"/>
  <c r="DC1565" i="1"/>
  <c r="DB1565" i="1"/>
  <c r="DA1565" i="1"/>
  <c r="CZ1565" i="1"/>
  <c r="CY1565" i="1"/>
  <c r="CX1565" i="1"/>
  <c r="CW1565" i="1"/>
  <c r="CV1565" i="1"/>
  <c r="CU1565" i="1"/>
  <c r="CT1565" i="1"/>
  <c r="CS1565" i="1"/>
  <c r="CR1565" i="1"/>
  <c r="CQ1565" i="1"/>
  <c r="CP1565" i="1"/>
  <c r="CO1565" i="1"/>
  <c r="CN1565" i="1"/>
  <c r="CM1565" i="1"/>
  <c r="CL1565" i="1"/>
  <c r="CK1565" i="1"/>
  <c r="CJ1565" i="1"/>
  <c r="CI1565" i="1"/>
  <c r="CH1565" i="1"/>
  <c r="CG1565" i="1"/>
  <c r="CF1565" i="1"/>
  <c r="CE1565" i="1"/>
  <c r="CD1565" i="1"/>
  <c r="CC1565" i="1"/>
  <c r="CB1565" i="1"/>
  <c r="CA1565" i="1"/>
  <c r="BZ1565" i="1"/>
  <c r="BY1565" i="1"/>
  <c r="BX1565" i="1"/>
  <c r="BW1565" i="1"/>
  <c r="BV1565" i="1"/>
  <c r="BU1565" i="1"/>
  <c r="BT1565" i="1"/>
  <c r="BS1565" i="1"/>
  <c r="BR1565" i="1"/>
  <c r="BQ1565" i="1"/>
  <c r="BP1565" i="1"/>
  <c r="BO1565" i="1"/>
  <c r="BN1565" i="1"/>
  <c r="BM1565" i="1"/>
  <c r="BL1565" i="1"/>
  <c r="BK1565" i="1"/>
  <c r="BJ1565" i="1"/>
  <c r="BI1565" i="1"/>
  <c r="BH1565" i="1"/>
  <c r="BG1565" i="1"/>
  <c r="BF1565" i="1"/>
  <c r="BE1565" i="1"/>
  <c r="BD1565" i="1"/>
  <c r="BC1565" i="1"/>
  <c r="BB1565" i="1"/>
  <c r="BA1565" i="1"/>
  <c r="AZ1565" i="1"/>
  <c r="AY1565" i="1"/>
  <c r="AX1565" i="1"/>
  <c r="AW1565" i="1"/>
  <c r="AV1565" i="1"/>
  <c r="AU1565" i="1"/>
  <c r="AT1565" i="1"/>
  <c r="AS1565" i="1"/>
  <c r="AR1565" i="1"/>
  <c r="AQ1565" i="1"/>
  <c r="AP1565" i="1"/>
  <c r="AO1565" i="1"/>
  <c r="AN1565" i="1"/>
  <c r="AM1565" i="1"/>
  <c r="AL1565" i="1"/>
  <c r="AK1565" i="1"/>
  <c r="AJ1565" i="1"/>
  <c r="AI1565" i="1"/>
  <c r="AH1565" i="1"/>
  <c r="AG1565" i="1"/>
  <c r="AF1565" i="1"/>
  <c r="AE1565" i="1"/>
  <c r="AD1565" i="1"/>
  <c r="AC1565" i="1"/>
  <c r="AB1565" i="1"/>
  <c r="AA1565" i="1"/>
  <c r="Z1565" i="1"/>
  <c r="Y1565" i="1"/>
  <c r="X1565" i="1"/>
  <c r="W1565" i="1"/>
  <c r="V1565" i="1"/>
  <c r="U1565" i="1"/>
  <c r="T1565" i="1"/>
  <c r="S1565" i="1"/>
  <c r="Q1565" i="1"/>
  <c r="P1565" i="1"/>
  <c r="O1565" i="1"/>
  <c r="DD1564" i="1"/>
  <c r="DC1564" i="1"/>
  <c r="DB1564" i="1"/>
  <c r="DA1564" i="1"/>
  <c r="CZ1564" i="1"/>
  <c r="CY1564" i="1"/>
  <c r="CX1564" i="1"/>
  <c r="CW1564" i="1"/>
  <c r="CV1564" i="1"/>
  <c r="CU1564" i="1"/>
  <c r="CT1564" i="1"/>
  <c r="CS1564" i="1"/>
  <c r="CR1564" i="1"/>
  <c r="CQ1564" i="1"/>
  <c r="CP1564" i="1"/>
  <c r="CO1564" i="1"/>
  <c r="CN1564" i="1"/>
  <c r="CM1564" i="1"/>
  <c r="CL1564" i="1"/>
  <c r="CK1564" i="1"/>
  <c r="CJ1564" i="1"/>
  <c r="CI1564" i="1"/>
  <c r="CH1564" i="1"/>
  <c r="CG1564" i="1"/>
  <c r="CF1564" i="1"/>
  <c r="CE1564" i="1"/>
  <c r="CD1564" i="1"/>
  <c r="CC1564" i="1"/>
  <c r="CB1564" i="1"/>
  <c r="CA1564" i="1"/>
  <c r="BZ1564" i="1"/>
  <c r="BY1564" i="1"/>
  <c r="BX1564" i="1"/>
  <c r="BW1564" i="1"/>
  <c r="BV1564" i="1"/>
  <c r="BU1564" i="1"/>
  <c r="BT1564" i="1"/>
  <c r="BS1564" i="1"/>
  <c r="BR1564" i="1"/>
  <c r="BQ1564" i="1"/>
  <c r="BP1564" i="1"/>
  <c r="BO1564" i="1"/>
  <c r="BN1564" i="1"/>
  <c r="BM1564" i="1"/>
  <c r="BL1564" i="1"/>
  <c r="BK1564" i="1"/>
  <c r="BJ1564" i="1"/>
  <c r="BI1564" i="1"/>
  <c r="BH1564" i="1"/>
  <c r="BG1564" i="1"/>
  <c r="BF1564" i="1"/>
  <c r="BE1564" i="1"/>
  <c r="BD1564" i="1"/>
  <c r="BC1564" i="1"/>
  <c r="BB1564" i="1"/>
  <c r="BA1564" i="1"/>
  <c r="AZ1564" i="1"/>
  <c r="AY1564" i="1"/>
  <c r="AX1564" i="1"/>
  <c r="AW1564" i="1"/>
  <c r="AV1564" i="1"/>
  <c r="AU1564" i="1"/>
  <c r="AT1564" i="1"/>
  <c r="AS1564" i="1"/>
  <c r="AR1564" i="1"/>
  <c r="AQ1564" i="1"/>
  <c r="AP1564" i="1"/>
  <c r="AO1564" i="1"/>
  <c r="AN1564" i="1"/>
  <c r="AM1564" i="1"/>
  <c r="AL1564" i="1"/>
  <c r="AK1564" i="1"/>
  <c r="AJ1564" i="1"/>
  <c r="AI1564" i="1"/>
  <c r="AH1564" i="1"/>
  <c r="AG1564" i="1"/>
  <c r="AF1564" i="1"/>
  <c r="AE1564" i="1"/>
  <c r="AD1564" i="1"/>
  <c r="AC1564" i="1"/>
  <c r="AB1564" i="1"/>
  <c r="AA1564" i="1"/>
  <c r="Z1564" i="1"/>
  <c r="Y1564" i="1"/>
  <c r="X1564" i="1"/>
  <c r="W1564" i="1"/>
  <c r="V1564" i="1"/>
  <c r="U1564" i="1"/>
  <c r="T1564" i="1"/>
  <c r="S1564" i="1"/>
  <c r="Q1564" i="1"/>
  <c r="P1564" i="1"/>
  <c r="O1564" i="1"/>
  <c r="DD1563" i="1"/>
  <c r="DC1563" i="1"/>
  <c r="DB1563" i="1"/>
  <c r="DA1563" i="1"/>
  <c r="CZ1563" i="1"/>
  <c r="CY1563" i="1"/>
  <c r="CX1563" i="1"/>
  <c r="CW1563" i="1"/>
  <c r="CV1563" i="1"/>
  <c r="CU1563" i="1"/>
  <c r="CT1563" i="1"/>
  <c r="CS1563" i="1"/>
  <c r="CR1563" i="1"/>
  <c r="CQ1563" i="1"/>
  <c r="CP1563" i="1"/>
  <c r="CO1563" i="1"/>
  <c r="CN1563" i="1"/>
  <c r="CM1563" i="1"/>
  <c r="CL1563" i="1"/>
  <c r="CK1563" i="1"/>
  <c r="CJ1563" i="1"/>
  <c r="CI1563" i="1"/>
  <c r="CH1563" i="1"/>
  <c r="CG1563" i="1"/>
  <c r="CF1563" i="1"/>
  <c r="CE1563" i="1"/>
  <c r="CD1563" i="1"/>
  <c r="CC1563" i="1"/>
  <c r="CB1563" i="1"/>
  <c r="CA1563" i="1"/>
  <c r="BZ1563" i="1"/>
  <c r="BY1563" i="1"/>
  <c r="BX1563" i="1"/>
  <c r="BW1563" i="1"/>
  <c r="BV1563" i="1"/>
  <c r="BU1563" i="1"/>
  <c r="BT1563" i="1"/>
  <c r="BS1563" i="1"/>
  <c r="BR1563" i="1"/>
  <c r="BQ1563" i="1"/>
  <c r="BP1563" i="1"/>
  <c r="BO1563" i="1"/>
  <c r="BN1563" i="1"/>
  <c r="BM1563" i="1"/>
  <c r="BL1563" i="1"/>
  <c r="BK1563" i="1"/>
  <c r="BJ1563" i="1"/>
  <c r="BI1563" i="1"/>
  <c r="BH1563" i="1"/>
  <c r="BG1563" i="1"/>
  <c r="BF1563" i="1"/>
  <c r="BE1563" i="1"/>
  <c r="BD1563" i="1"/>
  <c r="BC1563" i="1"/>
  <c r="BB1563" i="1"/>
  <c r="BA1563" i="1"/>
  <c r="AZ1563" i="1"/>
  <c r="AY1563" i="1"/>
  <c r="AX1563" i="1"/>
  <c r="AW1563" i="1"/>
  <c r="AV1563" i="1"/>
  <c r="AU1563" i="1"/>
  <c r="AT1563" i="1"/>
  <c r="AS1563" i="1"/>
  <c r="AR1563" i="1"/>
  <c r="AQ1563" i="1"/>
  <c r="AP1563" i="1"/>
  <c r="AO1563" i="1"/>
  <c r="AN1563" i="1"/>
  <c r="AM1563" i="1"/>
  <c r="AL1563" i="1"/>
  <c r="AK1563" i="1"/>
  <c r="AJ1563" i="1"/>
  <c r="AI1563" i="1"/>
  <c r="AH1563" i="1"/>
  <c r="AG1563" i="1"/>
  <c r="AF1563" i="1"/>
  <c r="AE1563" i="1"/>
  <c r="AD1563" i="1"/>
  <c r="AC1563" i="1"/>
  <c r="AB1563" i="1"/>
  <c r="AA1563" i="1"/>
  <c r="Z1563" i="1"/>
  <c r="Y1563" i="1"/>
  <c r="X1563" i="1"/>
  <c r="W1563" i="1"/>
  <c r="V1563" i="1"/>
  <c r="U1563" i="1"/>
  <c r="T1563" i="1"/>
  <c r="S1563" i="1"/>
  <c r="Q1563" i="1"/>
  <c r="P1563" i="1"/>
  <c r="O1563" i="1"/>
  <c r="DD1487" i="1"/>
  <c r="DC1487" i="1"/>
  <c r="DB1487" i="1"/>
  <c r="DA1487" i="1"/>
  <c r="CZ1487" i="1"/>
  <c r="CY1487" i="1"/>
  <c r="CX1487" i="1"/>
  <c r="CW1487" i="1"/>
  <c r="CV1487" i="1"/>
  <c r="CU1487" i="1"/>
  <c r="CT1487" i="1"/>
  <c r="CS1487" i="1"/>
  <c r="CR1487" i="1"/>
  <c r="CQ1487" i="1"/>
  <c r="CP1487" i="1"/>
  <c r="CO1487" i="1"/>
  <c r="CN1487" i="1"/>
  <c r="CM1487" i="1"/>
  <c r="CL1487" i="1"/>
  <c r="CK1487" i="1"/>
  <c r="CJ1487" i="1"/>
  <c r="CI1487" i="1"/>
  <c r="CH1487" i="1"/>
  <c r="CG1487" i="1"/>
  <c r="CF1487" i="1"/>
  <c r="CE1487" i="1"/>
  <c r="CD1487" i="1"/>
  <c r="CC1487" i="1"/>
  <c r="CB1487" i="1"/>
  <c r="CA1487" i="1"/>
  <c r="BZ1487" i="1"/>
  <c r="BY1487" i="1"/>
  <c r="BX1487" i="1"/>
  <c r="BW1487" i="1"/>
  <c r="BV1487" i="1"/>
  <c r="BU1487" i="1"/>
  <c r="BT1487" i="1"/>
  <c r="BS1487" i="1"/>
  <c r="BR1487" i="1"/>
  <c r="BQ1487" i="1"/>
  <c r="BP1487" i="1"/>
  <c r="BO1487" i="1"/>
  <c r="BN1487" i="1"/>
  <c r="BM1487" i="1"/>
  <c r="BL1487" i="1"/>
  <c r="BK1487" i="1"/>
  <c r="BJ1487" i="1"/>
  <c r="BI1487" i="1"/>
  <c r="BH1487" i="1"/>
  <c r="BG1487" i="1"/>
  <c r="BF1487" i="1"/>
  <c r="BE1487" i="1"/>
  <c r="BD1487" i="1"/>
  <c r="BC1487" i="1"/>
  <c r="BB1487" i="1"/>
  <c r="BA1487" i="1"/>
  <c r="AZ1487" i="1"/>
  <c r="AY1487" i="1"/>
  <c r="AX1487" i="1"/>
  <c r="AW1487" i="1"/>
  <c r="AV1487" i="1"/>
  <c r="AU1487" i="1"/>
  <c r="AT1487" i="1"/>
  <c r="AS1487" i="1"/>
  <c r="AR1487" i="1"/>
  <c r="AQ1487" i="1"/>
  <c r="AP1487" i="1"/>
  <c r="AO1487" i="1"/>
  <c r="AN1487" i="1"/>
  <c r="AM1487" i="1"/>
  <c r="AL1487" i="1"/>
  <c r="AK1487" i="1"/>
  <c r="AJ1487" i="1"/>
  <c r="AI1487" i="1"/>
  <c r="AH1487" i="1"/>
  <c r="AG1487" i="1"/>
  <c r="AF1487" i="1"/>
  <c r="AE1487" i="1"/>
  <c r="AD1487" i="1"/>
  <c r="AC1487" i="1"/>
  <c r="AB1487" i="1"/>
  <c r="AA1487" i="1"/>
  <c r="Z1487" i="1"/>
  <c r="Y1487" i="1"/>
  <c r="X1487" i="1"/>
  <c r="W1487" i="1"/>
  <c r="V1487" i="1"/>
  <c r="U1487" i="1"/>
  <c r="T1487" i="1"/>
  <c r="S1487" i="1"/>
  <c r="Q1487" i="1"/>
  <c r="P1487" i="1"/>
  <c r="O1487" i="1"/>
  <c r="DD1531" i="1"/>
  <c r="DC1531" i="1"/>
  <c r="DB1531" i="1"/>
  <c r="DA1531" i="1"/>
  <c r="CZ1531" i="1"/>
  <c r="CY1531" i="1"/>
  <c r="CX1531" i="1"/>
  <c r="CW1531" i="1"/>
  <c r="CV1531" i="1"/>
  <c r="CU1531" i="1"/>
  <c r="CT1531" i="1"/>
  <c r="CS1531" i="1"/>
  <c r="CR1531" i="1"/>
  <c r="CQ1531" i="1"/>
  <c r="CP1531" i="1"/>
  <c r="CO1531" i="1"/>
  <c r="CN1531" i="1"/>
  <c r="CM1531" i="1"/>
  <c r="CL1531" i="1"/>
  <c r="CK1531" i="1"/>
  <c r="CJ1531" i="1"/>
  <c r="CI1531" i="1"/>
  <c r="CH1531" i="1"/>
  <c r="CG1531" i="1"/>
  <c r="CF1531" i="1"/>
  <c r="CE1531" i="1"/>
  <c r="CD1531" i="1"/>
  <c r="CC1531" i="1"/>
  <c r="CB1531" i="1"/>
  <c r="CA1531" i="1"/>
  <c r="BZ1531" i="1"/>
  <c r="BY1531" i="1"/>
  <c r="BX1531" i="1"/>
  <c r="BW1531" i="1"/>
  <c r="BV1531" i="1"/>
  <c r="BU1531" i="1"/>
  <c r="BT1531" i="1"/>
  <c r="BS1531" i="1"/>
  <c r="BR1531" i="1"/>
  <c r="BQ1531" i="1"/>
  <c r="BP1531" i="1"/>
  <c r="BO1531" i="1"/>
  <c r="BN1531" i="1"/>
  <c r="BM1531" i="1"/>
  <c r="BL1531" i="1"/>
  <c r="BK1531" i="1"/>
  <c r="BJ1531" i="1"/>
  <c r="BI1531" i="1"/>
  <c r="BH1531" i="1"/>
  <c r="BG1531" i="1"/>
  <c r="BF1531" i="1"/>
  <c r="BE1531" i="1"/>
  <c r="BD1531" i="1"/>
  <c r="BC1531" i="1"/>
  <c r="BB1531" i="1"/>
  <c r="BA1531" i="1"/>
  <c r="AZ1531" i="1"/>
  <c r="AY1531" i="1"/>
  <c r="AX1531" i="1"/>
  <c r="AW1531" i="1"/>
  <c r="AV1531" i="1"/>
  <c r="AU1531" i="1"/>
  <c r="AT1531" i="1"/>
  <c r="AS1531" i="1"/>
  <c r="AR1531" i="1"/>
  <c r="AQ1531" i="1"/>
  <c r="AP1531" i="1"/>
  <c r="AO1531" i="1"/>
  <c r="AN1531" i="1"/>
  <c r="AM1531" i="1"/>
  <c r="AL1531" i="1"/>
  <c r="AK1531" i="1"/>
  <c r="AJ1531" i="1"/>
  <c r="AI1531" i="1"/>
  <c r="AH1531" i="1"/>
  <c r="AG1531" i="1"/>
  <c r="AF1531" i="1"/>
  <c r="AE1531" i="1"/>
  <c r="AD1531" i="1"/>
  <c r="AC1531" i="1"/>
  <c r="AB1531" i="1"/>
  <c r="AA1531" i="1"/>
  <c r="Z1531" i="1"/>
  <c r="Y1531" i="1"/>
  <c r="X1531" i="1"/>
  <c r="W1531" i="1"/>
  <c r="V1531" i="1"/>
  <c r="U1531" i="1"/>
  <c r="T1531" i="1"/>
  <c r="S1531" i="1"/>
  <c r="Q1531" i="1"/>
  <c r="P1531" i="1"/>
  <c r="O1531" i="1"/>
  <c r="DD1486" i="1"/>
  <c r="DC1486" i="1"/>
  <c r="DB1486" i="1"/>
  <c r="DA1486" i="1"/>
  <c r="CZ1486" i="1"/>
  <c r="CY1486" i="1"/>
  <c r="CX1486" i="1"/>
  <c r="CW1486" i="1"/>
  <c r="CV1486" i="1"/>
  <c r="CU1486" i="1"/>
  <c r="CT1486" i="1"/>
  <c r="CS1486" i="1"/>
  <c r="CR1486" i="1"/>
  <c r="CQ1486" i="1"/>
  <c r="CP1486" i="1"/>
  <c r="CO1486" i="1"/>
  <c r="CN1486" i="1"/>
  <c r="CM1486" i="1"/>
  <c r="CL1486" i="1"/>
  <c r="CK1486" i="1"/>
  <c r="CJ1486" i="1"/>
  <c r="CI1486" i="1"/>
  <c r="CH1486" i="1"/>
  <c r="CG1486" i="1"/>
  <c r="CF1486" i="1"/>
  <c r="CE1486" i="1"/>
  <c r="CD1486" i="1"/>
  <c r="CC1486" i="1"/>
  <c r="CB1486" i="1"/>
  <c r="CA1486" i="1"/>
  <c r="BZ1486" i="1"/>
  <c r="BY1486" i="1"/>
  <c r="BX1486" i="1"/>
  <c r="BW1486" i="1"/>
  <c r="BV1486" i="1"/>
  <c r="BU1486" i="1"/>
  <c r="BT1486" i="1"/>
  <c r="BS1486" i="1"/>
  <c r="BR1486" i="1"/>
  <c r="BQ1486" i="1"/>
  <c r="BP1486" i="1"/>
  <c r="BO1486" i="1"/>
  <c r="BN1486" i="1"/>
  <c r="BM1486" i="1"/>
  <c r="BL1486" i="1"/>
  <c r="BK1486" i="1"/>
  <c r="BJ1486" i="1"/>
  <c r="BI1486" i="1"/>
  <c r="BH1486" i="1"/>
  <c r="BG1486" i="1"/>
  <c r="BF1486" i="1"/>
  <c r="BE1486" i="1"/>
  <c r="BD1486" i="1"/>
  <c r="BC1486" i="1"/>
  <c r="BB1486" i="1"/>
  <c r="BA1486" i="1"/>
  <c r="AZ1486" i="1"/>
  <c r="AY1486" i="1"/>
  <c r="AX1486" i="1"/>
  <c r="AW1486" i="1"/>
  <c r="AV1486" i="1"/>
  <c r="AU1486" i="1"/>
  <c r="AT1486" i="1"/>
  <c r="AS1486" i="1"/>
  <c r="AR1486" i="1"/>
  <c r="AQ1486" i="1"/>
  <c r="AP1486" i="1"/>
  <c r="AO1486" i="1"/>
  <c r="AN1486" i="1"/>
  <c r="AM1486" i="1"/>
  <c r="AL1486" i="1"/>
  <c r="AK1486" i="1"/>
  <c r="AJ1486" i="1"/>
  <c r="AI1486" i="1"/>
  <c r="AH1486" i="1"/>
  <c r="AG1486" i="1"/>
  <c r="AF1486" i="1"/>
  <c r="AE1486" i="1"/>
  <c r="AD1486" i="1"/>
  <c r="AC1486" i="1"/>
  <c r="AB1486" i="1"/>
  <c r="AA1486" i="1"/>
  <c r="Z1486" i="1"/>
  <c r="Y1486" i="1"/>
  <c r="X1486" i="1"/>
  <c r="W1486" i="1"/>
  <c r="V1486" i="1"/>
  <c r="U1486" i="1"/>
  <c r="T1486" i="1"/>
  <c r="S1486" i="1"/>
  <c r="Q1486" i="1"/>
  <c r="P1486" i="1"/>
  <c r="O1486" i="1"/>
  <c r="DD1581" i="1"/>
  <c r="DC1581" i="1"/>
  <c r="DB1581" i="1"/>
  <c r="DA1581" i="1"/>
  <c r="CZ1581" i="1"/>
  <c r="CY1581" i="1"/>
  <c r="CX1581" i="1"/>
  <c r="CW1581" i="1"/>
  <c r="CV1581" i="1"/>
  <c r="CU1581" i="1"/>
  <c r="CT1581" i="1"/>
  <c r="CS1581" i="1"/>
  <c r="CR1581" i="1"/>
  <c r="CQ1581" i="1"/>
  <c r="CP1581" i="1"/>
  <c r="CO1581" i="1"/>
  <c r="CN1581" i="1"/>
  <c r="CM1581" i="1"/>
  <c r="CL1581" i="1"/>
  <c r="CK1581" i="1"/>
  <c r="CJ1581" i="1"/>
  <c r="CI1581" i="1"/>
  <c r="CH1581" i="1"/>
  <c r="CG1581" i="1"/>
  <c r="CF1581" i="1"/>
  <c r="CE1581" i="1"/>
  <c r="CD1581" i="1"/>
  <c r="CC1581" i="1"/>
  <c r="CB1581" i="1"/>
  <c r="CA1581" i="1"/>
  <c r="BZ1581" i="1"/>
  <c r="BY1581" i="1"/>
  <c r="BX1581" i="1"/>
  <c r="BW1581" i="1"/>
  <c r="BV1581" i="1"/>
  <c r="BU1581" i="1"/>
  <c r="BT1581" i="1"/>
  <c r="BS1581" i="1"/>
  <c r="BR1581" i="1"/>
  <c r="BQ1581" i="1"/>
  <c r="BP1581" i="1"/>
  <c r="BO1581" i="1"/>
  <c r="BN1581" i="1"/>
  <c r="BM1581" i="1"/>
  <c r="BL1581" i="1"/>
  <c r="BK1581" i="1"/>
  <c r="BJ1581" i="1"/>
  <c r="BI1581" i="1"/>
  <c r="BH1581" i="1"/>
  <c r="BG1581" i="1"/>
  <c r="BF1581" i="1"/>
  <c r="BE1581" i="1"/>
  <c r="BD1581" i="1"/>
  <c r="BC1581" i="1"/>
  <c r="BB1581" i="1"/>
  <c r="BA1581" i="1"/>
  <c r="AZ1581" i="1"/>
  <c r="AY1581" i="1"/>
  <c r="AX1581" i="1"/>
  <c r="AW1581" i="1"/>
  <c r="AV1581" i="1"/>
  <c r="AU1581" i="1"/>
  <c r="AT1581" i="1"/>
  <c r="AS1581" i="1"/>
  <c r="AR1581" i="1"/>
  <c r="AQ1581" i="1"/>
  <c r="AP1581" i="1"/>
  <c r="AO1581" i="1"/>
  <c r="AN1581" i="1"/>
  <c r="AM1581" i="1"/>
  <c r="AL1581" i="1"/>
  <c r="AK1581" i="1"/>
  <c r="AJ1581" i="1"/>
  <c r="AI1581" i="1"/>
  <c r="AH1581" i="1"/>
  <c r="AG1581" i="1"/>
  <c r="AF1581" i="1"/>
  <c r="AE1581" i="1"/>
  <c r="AD1581" i="1"/>
  <c r="AC1581" i="1"/>
  <c r="AB1581" i="1"/>
  <c r="AA1581" i="1"/>
  <c r="Z1581" i="1"/>
  <c r="Y1581" i="1"/>
  <c r="X1581" i="1"/>
  <c r="W1581" i="1"/>
  <c r="V1581" i="1"/>
  <c r="U1581" i="1"/>
  <c r="T1581" i="1"/>
  <c r="S1581" i="1"/>
  <c r="Q1581" i="1"/>
  <c r="P1581" i="1"/>
  <c r="O1581" i="1"/>
  <c r="DD1580" i="1"/>
  <c r="DC1580" i="1"/>
  <c r="DB1580" i="1"/>
  <c r="DA1580" i="1"/>
  <c r="CZ1580" i="1"/>
  <c r="CY1580" i="1"/>
  <c r="CX1580" i="1"/>
  <c r="CW1580" i="1"/>
  <c r="CV1580" i="1"/>
  <c r="CU1580" i="1"/>
  <c r="CT1580" i="1"/>
  <c r="CS1580" i="1"/>
  <c r="CR1580" i="1"/>
  <c r="CQ1580" i="1"/>
  <c r="CP1580" i="1"/>
  <c r="CO1580" i="1"/>
  <c r="CN1580" i="1"/>
  <c r="CM1580" i="1"/>
  <c r="CL1580" i="1"/>
  <c r="CK1580" i="1"/>
  <c r="CJ1580" i="1"/>
  <c r="CI1580" i="1"/>
  <c r="CH1580" i="1"/>
  <c r="CG1580" i="1"/>
  <c r="CF1580" i="1"/>
  <c r="CE1580" i="1"/>
  <c r="CD1580" i="1"/>
  <c r="CC1580" i="1"/>
  <c r="CB1580" i="1"/>
  <c r="CA1580" i="1"/>
  <c r="BZ1580" i="1"/>
  <c r="BY1580" i="1"/>
  <c r="BX1580" i="1"/>
  <c r="BW1580" i="1"/>
  <c r="BV1580" i="1"/>
  <c r="BU1580" i="1"/>
  <c r="BT1580" i="1"/>
  <c r="BS1580" i="1"/>
  <c r="BR1580" i="1"/>
  <c r="BQ1580" i="1"/>
  <c r="BP1580" i="1"/>
  <c r="BO1580" i="1"/>
  <c r="BN1580" i="1"/>
  <c r="BM1580" i="1"/>
  <c r="BL1580" i="1"/>
  <c r="BK1580" i="1"/>
  <c r="BJ1580" i="1"/>
  <c r="BI1580" i="1"/>
  <c r="BH1580" i="1"/>
  <c r="BG1580" i="1"/>
  <c r="BF1580" i="1"/>
  <c r="BE1580" i="1"/>
  <c r="BD1580" i="1"/>
  <c r="BC1580" i="1"/>
  <c r="BB1580" i="1"/>
  <c r="BA1580" i="1"/>
  <c r="AZ1580" i="1"/>
  <c r="AY1580" i="1"/>
  <c r="AX1580" i="1"/>
  <c r="AW1580" i="1"/>
  <c r="AV1580" i="1"/>
  <c r="AU1580" i="1"/>
  <c r="AT1580" i="1"/>
  <c r="AS1580" i="1"/>
  <c r="AR1580" i="1"/>
  <c r="AQ1580" i="1"/>
  <c r="AP1580" i="1"/>
  <c r="AO1580" i="1"/>
  <c r="AN1580" i="1"/>
  <c r="AM1580" i="1"/>
  <c r="AL1580" i="1"/>
  <c r="AK1580" i="1"/>
  <c r="AJ1580" i="1"/>
  <c r="AI1580" i="1"/>
  <c r="AH1580" i="1"/>
  <c r="AG1580" i="1"/>
  <c r="AF1580" i="1"/>
  <c r="AE1580" i="1"/>
  <c r="AD1580" i="1"/>
  <c r="AC1580" i="1"/>
  <c r="AB1580" i="1"/>
  <c r="AA1580" i="1"/>
  <c r="Z1580" i="1"/>
  <c r="Y1580" i="1"/>
  <c r="X1580" i="1"/>
  <c r="W1580" i="1"/>
  <c r="V1580" i="1"/>
  <c r="U1580" i="1"/>
  <c r="T1580" i="1"/>
  <c r="S1580" i="1"/>
  <c r="Q1580" i="1"/>
  <c r="P1580" i="1"/>
  <c r="O1580" i="1"/>
  <c r="DD1485" i="1"/>
  <c r="DC1485" i="1"/>
  <c r="DB1485" i="1"/>
  <c r="DA1485" i="1"/>
  <c r="CZ1485" i="1"/>
  <c r="CY1485" i="1"/>
  <c r="CX1485" i="1"/>
  <c r="CW1485" i="1"/>
  <c r="CV1485" i="1"/>
  <c r="CU1485" i="1"/>
  <c r="CT1485" i="1"/>
  <c r="CS1485" i="1"/>
  <c r="CR1485" i="1"/>
  <c r="CQ1485" i="1"/>
  <c r="CP1485" i="1"/>
  <c r="CO1485" i="1"/>
  <c r="CN1485" i="1"/>
  <c r="CM1485" i="1"/>
  <c r="CL1485" i="1"/>
  <c r="CK1485" i="1"/>
  <c r="CJ1485" i="1"/>
  <c r="CI1485" i="1"/>
  <c r="CH1485" i="1"/>
  <c r="CG1485" i="1"/>
  <c r="CF1485" i="1"/>
  <c r="CE1485" i="1"/>
  <c r="CD1485" i="1"/>
  <c r="CC1485" i="1"/>
  <c r="CB1485" i="1"/>
  <c r="CA1485" i="1"/>
  <c r="BZ1485" i="1"/>
  <c r="BY1485" i="1"/>
  <c r="BX1485" i="1"/>
  <c r="BW1485" i="1"/>
  <c r="BV1485" i="1"/>
  <c r="BU1485" i="1"/>
  <c r="BT1485" i="1"/>
  <c r="BS1485" i="1"/>
  <c r="BR1485" i="1"/>
  <c r="BQ1485" i="1"/>
  <c r="BP1485" i="1"/>
  <c r="BO1485" i="1"/>
  <c r="BN1485" i="1"/>
  <c r="BM1485" i="1"/>
  <c r="BL1485" i="1"/>
  <c r="BK1485" i="1"/>
  <c r="BJ1485" i="1"/>
  <c r="BI1485" i="1"/>
  <c r="BH1485" i="1"/>
  <c r="BG1485" i="1"/>
  <c r="BF1485" i="1"/>
  <c r="BE1485" i="1"/>
  <c r="BD1485" i="1"/>
  <c r="BC1485" i="1"/>
  <c r="BB1485" i="1"/>
  <c r="BA1485" i="1"/>
  <c r="AZ1485" i="1"/>
  <c r="AY1485" i="1"/>
  <c r="AX1485" i="1"/>
  <c r="AW1485" i="1"/>
  <c r="AV1485" i="1"/>
  <c r="AU1485" i="1"/>
  <c r="AT1485" i="1"/>
  <c r="AS1485" i="1"/>
  <c r="AR1485" i="1"/>
  <c r="AQ1485" i="1"/>
  <c r="AP1485" i="1"/>
  <c r="AO1485" i="1"/>
  <c r="AN1485" i="1"/>
  <c r="AM1485" i="1"/>
  <c r="AL1485" i="1"/>
  <c r="AK1485" i="1"/>
  <c r="AJ1485" i="1"/>
  <c r="AI1485" i="1"/>
  <c r="AH1485" i="1"/>
  <c r="AG1485" i="1"/>
  <c r="AF1485" i="1"/>
  <c r="AE1485" i="1"/>
  <c r="AD1485" i="1"/>
  <c r="AC1485" i="1"/>
  <c r="AB1485" i="1"/>
  <c r="AA1485" i="1"/>
  <c r="Z1485" i="1"/>
  <c r="Y1485" i="1"/>
  <c r="X1485" i="1"/>
  <c r="W1485" i="1"/>
  <c r="V1485" i="1"/>
  <c r="U1485" i="1"/>
  <c r="T1485" i="1"/>
  <c r="S1485" i="1"/>
  <c r="Q1485" i="1"/>
  <c r="P1485" i="1"/>
  <c r="O1485" i="1"/>
  <c r="DD1484" i="1"/>
  <c r="DC1484" i="1"/>
  <c r="DB1484" i="1"/>
  <c r="DA1484" i="1"/>
  <c r="CZ1484" i="1"/>
  <c r="CY1484" i="1"/>
  <c r="CX1484" i="1"/>
  <c r="CW1484" i="1"/>
  <c r="CV1484" i="1"/>
  <c r="CU1484" i="1"/>
  <c r="CT1484" i="1"/>
  <c r="CS1484" i="1"/>
  <c r="CR1484" i="1"/>
  <c r="CQ1484" i="1"/>
  <c r="CP1484" i="1"/>
  <c r="CO1484" i="1"/>
  <c r="CN1484" i="1"/>
  <c r="CM1484" i="1"/>
  <c r="CL1484" i="1"/>
  <c r="CK1484" i="1"/>
  <c r="CJ1484" i="1"/>
  <c r="CI1484" i="1"/>
  <c r="CH1484" i="1"/>
  <c r="CG1484" i="1"/>
  <c r="CF1484" i="1"/>
  <c r="CE1484" i="1"/>
  <c r="CD1484" i="1"/>
  <c r="CC1484" i="1"/>
  <c r="CB1484" i="1"/>
  <c r="CA1484" i="1"/>
  <c r="BZ1484" i="1"/>
  <c r="BY1484" i="1"/>
  <c r="BX1484" i="1"/>
  <c r="BW1484" i="1"/>
  <c r="BV1484" i="1"/>
  <c r="BU1484" i="1"/>
  <c r="BT1484" i="1"/>
  <c r="BS1484" i="1"/>
  <c r="BR1484" i="1"/>
  <c r="BQ1484" i="1"/>
  <c r="BP1484" i="1"/>
  <c r="BO1484" i="1"/>
  <c r="BN1484" i="1"/>
  <c r="BM1484" i="1"/>
  <c r="BL1484" i="1"/>
  <c r="BK1484" i="1"/>
  <c r="BJ1484" i="1"/>
  <c r="BI1484" i="1"/>
  <c r="BH1484" i="1"/>
  <c r="BG1484" i="1"/>
  <c r="BF1484" i="1"/>
  <c r="BE1484" i="1"/>
  <c r="BD1484" i="1"/>
  <c r="BC1484" i="1"/>
  <c r="BB1484" i="1"/>
  <c r="BA1484" i="1"/>
  <c r="AZ1484" i="1"/>
  <c r="AY1484" i="1"/>
  <c r="AX1484" i="1"/>
  <c r="AW1484" i="1"/>
  <c r="AV1484" i="1"/>
  <c r="AU1484" i="1"/>
  <c r="AT1484" i="1"/>
  <c r="AS1484" i="1"/>
  <c r="AR1484" i="1"/>
  <c r="AQ1484" i="1"/>
  <c r="AP1484" i="1"/>
  <c r="AO1484" i="1"/>
  <c r="AN1484" i="1"/>
  <c r="AM1484" i="1"/>
  <c r="AL1484" i="1"/>
  <c r="AK1484" i="1"/>
  <c r="AJ1484" i="1"/>
  <c r="AI1484" i="1"/>
  <c r="AH1484" i="1"/>
  <c r="AG1484" i="1"/>
  <c r="AF1484" i="1"/>
  <c r="AE1484" i="1"/>
  <c r="AD1484" i="1"/>
  <c r="AC1484" i="1"/>
  <c r="AB1484" i="1"/>
  <c r="AA1484" i="1"/>
  <c r="Z1484" i="1"/>
  <c r="Y1484" i="1"/>
  <c r="X1484" i="1"/>
  <c r="W1484" i="1"/>
  <c r="V1484" i="1"/>
  <c r="U1484" i="1"/>
  <c r="T1484" i="1"/>
  <c r="S1484" i="1"/>
  <c r="Q1484" i="1"/>
  <c r="P1484" i="1"/>
  <c r="O1484" i="1"/>
  <c r="DD1483" i="1"/>
  <c r="DC1483" i="1"/>
  <c r="DB1483" i="1"/>
  <c r="DA1483" i="1"/>
  <c r="CZ1483" i="1"/>
  <c r="CY1483" i="1"/>
  <c r="CX1483" i="1"/>
  <c r="CW1483" i="1"/>
  <c r="CV1483" i="1"/>
  <c r="CU1483" i="1"/>
  <c r="CT1483" i="1"/>
  <c r="CS1483" i="1"/>
  <c r="CR1483" i="1"/>
  <c r="CQ1483" i="1"/>
  <c r="CP1483" i="1"/>
  <c r="CO1483" i="1"/>
  <c r="CN1483" i="1"/>
  <c r="CM1483" i="1"/>
  <c r="CL1483" i="1"/>
  <c r="CK1483" i="1"/>
  <c r="CJ1483" i="1"/>
  <c r="CI1483" i="1"/>
  <c r="CH1483" i="1"/>
  <c r="CG1483" i="1"/>
  <c r="CF1483" i="1"/>
  <c r="CE1483" i="1"/>
  <c r="CD1483" i="1"/>
  <c r="CC1483" i="1"/>
  <c r="CB1483" i="1"/>
  <c r="CA1483" i="1"/>
  <c r="BZ1483" i="1"/>
  <c r="BY1483" i="1"/>
  <c r="BX1483" i="1"/>
  <c r="BW1483" i="1"/>
  <c r="BV1483" i="1"/>
  <c r="BU1483" i="1"/>
  <c r="BT1483" i="1"/>
  <c r="BS1483" i="1"/>
  <c r="BR1483" i="1"/>
  <c r="BQ1483" i="1"/>
  <c r="BP1483" i="1"/>
  <c r="BO1483" i="1"/>
  <c r="BN1483" i="1"/>
  <c r="BM1483" i="1"/>
  <c r="BL1483" i="1"/>
  <c r="BK1483" i="1"/>
  <c r="BJ1483" i="1"/>
  <c r="BI1483" i="1"/>
  <c r="BH1483" i="1"/>
  <c r="BG1483" i="1"/>
  <c r="BF1483" i="1"/>
  <c r="BE1483" i="1"/>
  <c r="BD1483" i="1"/>
  <c r="BC1483" i="1"/>
  <c r="BB1483" i="1"/>
  <c r="BA1483" i="1"/>
  <c r="AZ1483" i="1"/>
  <c r="AY1483" i="1"/>
  <c r="AX1483" i="1"/>
  <c r="AW1483" i="1"/>
  <c r="AV1483" i="1"/>
  <c r="AU1483" i="1"/>
  <c r="AT1483" i="1"/>
  <c r="AS1483" i="1"/>
  <c r="AR1483" i="1"/>
  <c r="AQ1483" i="1"/>
  <c r="AP1483" i="1"/>
  <c r="AO1483" i="1"/>
  <c r="AN1483" i="1"/>
  <c r="AM1483" i="1"/>
  <c r="AL1483" i="1"/>
  <c r="AK1483" i="1"/>
  <c r="AJ1483" i="1"/>
  <c r="AI1483" i="1"/>
  <c r="AH1483" i="1"/>
  <c r="AG1483" i="1"/>
  <c r="AF1483" i="1"/>
  <c r="AE1483" i="1"/>
  <c r="AD1483" i="1"/>
  <c r="AC1483" i="1"/>
  <c r="AB1483" i="1"/>
  <c r="AA1483" i="1"/>
  <c r="Z1483" i="1"/>
  <c r="Y1483" i="1"/>
  <c r="X1483" i="1"/>
  <c r="W1483" i="1"/>
  <c r="V1483" i="1"/>
  <c r="U1483" i="1"/>
  <c r="T1483" i="1"/>
  <c r="S1483" i="1"/>
  <c r="Q1483" i="1"/>
  <c r="P1483" i="1"/>
  <c r="O1483" i="1"/>
  <c r="DD1482" i="1"/>
  <c r="DC1482" i="1"/>
  <c r="DB1482" i="1"/>
  <c r="DA1482" i="1"/>
  <c r="CZ1482" i="1"/>
  <c r="CY1482" i="1"/>
  <c r="CX1482" i="1"/>
  <c r="CW1482" i="1"/>
  <c r="CV1482" i="1"/>
  <c r="CU1482" i="1"/>
  <c r="CT1482" i="1"/>
  <c r="CS1482" i="1"/>
  <c r="CR1482" i="1"/>
  <c r="CQ1482" i="1"/>
  <c r="CP1482" i="1"/>
  <c r="CO1482" i="1"/>
  <c r="CN1482" i="1"/>
  <c r="CM1482" i="1"/>
  <c r="CL1482" i="1"/>
  <c r="CK1482" i="1"/>
  <c r="CJ1482" i="1"/>
  <c r="CI1482" i="1"/>
  <c r="CH1482" i="1"/>
  <c r="CG1482" i="1"/>
  <c r="CF1482" i="1"/>
  <c r="CE1482" i="1"/>
  <c r="CD1482" i="1"/>
  <c r="CC1482" i="1"/>
  <c r="CB1482" i="1"/>
  <c r="CA1482" i="1"/>
  <c r="BZ1482" i="1"/>
  <c r="BY1482" i="1"/>
  <c r="BX1482" i="1"/>
  <c r="BW1482" i="1"/>
  <c r="BV1482" i="1"/>
  <c r="BU1482" i="1"/>
  <c r="BT1482" i="1"/>
  <c r="BS1482" i="1"/>
  <c r="BR1482" i="1"/>
  <c r="BQ1482" i="1"/>
  <c r="BP1482" i="1"/>
  <c r="BO1482" i="1"/>
  <c r="BN1482" i="1"/>
  <c r="BM1482" i="1"/>
  <c r="BL1482" i="1"/>
  <c r="BK1482" i="1"/>
  <c r="BJ1482" i="1"/>
  <c r="BI1482" i="1"/>
  <c r="BH1482" i="1"/>
  <c r="BG1482" i="1"/>
  <c r="BF1482" i="1"/>
  <c r="BE1482" i="1"/>
  <c r="BD1482" i="1"/>
  <c r="BC1482" i="1"/>
  <c r="BB1482" i="1"/>
  <c r="BA1482" i="1"/>
  <c r="AZ1482" i="1"/>
  <c r="AY1482" i="1"/>
  <c r="AX1482" i="1"/>
  <c r="AW1482" i="1"/>
  <c r="AV1482" i="1"/>
  <c r="AU1482" i="1"/>
  <c r="AT1482" i="1"/>
  <c r="AS1482" i="1"/>
  <c r="AR1482" i="1"/>
  <c r="AQ1482" i="1"/>
  <c r="AP1482" i="1"/>
  <c r="AO1482" i="1"/>
  <c r="AN1482" i="1"/>
  <c r="AM1482" i="1"/>
  <c r="AL1482" i="1"/>
  <c r="AK1482" i="1"/>
  <c r="AJ1482" i="1"/>
  <c r="AI1482" i="1"/>
  <c r="AH1482" i="1"/>
  <c r="AG1482" i="1"/>
  <c r="AF1482" i="1"/>
  <c r="AE1482" i="1"/>
  <c r="AD1482" i="1"/>
  <c r="AC1482" i="1"/>
  <c r="AB1482" i="1"/>
  <c r="AA1482" i="1"/>
  <c r="Z1482" i="1"/>
  <c r="Y1482" i="1"/>
  <c r="X1482" i="1"/>
  <c r="W1482" i="1"/>
  <c r="V1482" i="1"/>
  <c r="U1482" i="1"/>
  <c r="T1482" i="1"/>
  <c r="S1482" i="1"/>
  <c r="Q1482" i="1"/>
  <c r="P1482" i="1"/>
  <c r="O1482" i="1"/>
  <c r="DD1522" i="1"/>
  <c r="DC1522" i="1"/>
  <c r="DB1522" i="1"/>
  <c r="DA1522" i="1"/>
  <c r="CZ1522" i="1"/>
  <c r="CY1522" i="1"/>
  <c r="CX1522" i="1"/>
  <c r="CW1522" i="1"/>
  <c r="CV1522" i="1"/>
  <c r="CU1522" i="1"/>
  <c r="CT1522" i="1"/>
  <c r="CS1522" i="1"/>
  <c r="CR1522" i="1"/>
  <c r="CQ1522" i="1"/>
  <c r="CP1522" i="1"/>
  <c r="CO1522" i="1"/>
  <c r="CN1522" i="1"/>
  <c r="CM1522" i="1"/>
  <c r="CL1522" i="1"/>
  <c r="CK1522" i="1"/>
  <c r="CJ1522" i="1"/>
  <c r="CI1522" i="1"/>
  <c r="CH1522" i="1"/>
  <c r="CG1522" i="1"/>
  <c r="CF1522" i="1"/>
  <c r="CE1522" i="1"/>
  <c r="CD1522" i="1"/>
  <c r="CC1522" i="1"/>
  <c r="CB1522" i="1"/>
  <c r="CA1522" i="1"/>
  <c r="BZ1522" i="1"/>
  <c r="BY1522" i="1"/>
  <c r="BX1522" i="1"/>
  <c r="BW1522" i="1"/>
  <c r="BV1522" i="1"/>
  <c r="BU1522" i="1"/>
  <c r="BT1522" i="1"/>
  <c r="BS1522" i="1"/>
  <c r="BR1522" i="1"/>
  <c r="BQ1522" i="1"/>
  <c r="BP1522" i="1"/>
  <c r="BO1522" i="1"/>
  <c r="BN1522" i="1"/>
  <c r="BM1522" i="1"/>
  <c r="BL1522" i="1"/>
  <c r="BK1522" i="1"/>
  <c r="BJ1522" i="1"/>
  <c r="BI1522" i="1"/>
  <c r="BH1522" i="1"/>
  <c r="BG1522" i="1"/>
  <c r="BF1522" i="1"/>
  <c r="BE1522" i="1"/>
  <c r="BD1522" i="1"/>
  <c r="BC1522" i="1"/>
  <c r="BB1522" i="1"/>
  <c r="BA1522" i="1"/>
  <c r="AZ1522" i="1"/>
  <c r="AY1522" i="1"/>
  <c r="AX1522" i="1"/>
  <c r="AW1522" i="1"/>
  <c r="AV1522" i="1"/>
  <c r="AU1522" i="1"/>
  <c r="AT1522" i="1"/>
  <c r="AS1522" i="1"/>
  <c r="AR1522" i="1"/>
  <c r="AQ1522" i="1"/>
  <c r="AP1522" i="1"/>
  <c r="AO1522" i="1"/>
  <c r="AN1522" i="1"/>
  <c r="AM1522" i="1"/>
  <c r="AL1522" i="1"/>
  <c r="AK1522" i="1"/>
  <c r="AJ1522" i="1"/>
  <c r="AI1522" i="1"/>
  <c r="AH1522" i="1"/>
  <c r="AG1522" i="1"/>
  <c r="AF1522" i="1"/>
  <c r="AE1522" i="1"/>
  <c r="AD1522" i="1"/>
  <c r="AC1522" i="1"/>
  <c r="AB1522" i="1"/>
  <c r="AA1522" i="1"/>
  <c r="Z1522" i="1"/>
  <c r="Y1522" i="1"/>
  <c r="X1522" i="1"/>
  <c r="W1522" i="1"/>
  <c r="V1522" i="1"/>
  <c r="U1522" i="1"/>
  <c r="T1522" i="1"/>
  <c r="S1522" i="1"/>
  <c r="Q1522" i="1"/>
  <c r="P1522" i="1"/>
  <c r="O1522" i="1"/>
  <c r="DD1521" i="1"/>
  <c r="DC1521" i="1"/>
  <c r="DB1521" i="1"/>
  <c r="DA1521" i="1"/>
  <c r="CZ1521" i="1"/>
  <c r="CY1521" i="1"/>
  <c r="CX1521" i="1"/>
  <c r="CW1521" i="1"/>
  <c r="CV1521" i="1"/>
  <c r="CU1521" i="1"/>
  <c r="CT1521" i="1"/>
  <c r="CS1521" i="1"/>
  <c r="CR1521" i="1"/>
  <c r="CQ1521" i="1"/>
  <c r="CP1521" i="1"/>
  <c r="CO1521" i="1"/>
  <c r="CN1521" i="1"/>
  <c r="CM1521" i="1"/>
  <c r="CL1521" i="1"/>
  <c r="CK1521" i="1"/>
  <c r="CJ1521" i="1"/>
  <c r="CI1521" i="1"/>
  <c r="CH1521" i="1"/>
  <c r="CG1521" i="1"/>
  <c r="CF1521" i="1"/>
  <c r="CE1521" i="1"/>
  <c r="CD1521" i="1"/>
  <c r="CC1521" i="1"/>
  <c r="CB1521" i="1"/>
  <c r="CA1521" i="1"/>
  <c r="BZ1521" i="1"/>
  <c r="BY1521" i="1"/>
  <c r="BX1521" i="1"/>
  <c r="BW1521" i="1"/>
  <c r="BV1521" i="1"/>
  <c r="BU1521" i="1"/>
  <c r="BT1521" i="1"/>
  <c r="BS1521" i="1"/>
  <c r="BR1521" i="1"/>
  <c r="BQ1521" i="1"/>
  <c r="BP1521" i="1"/>
  <c r="BO1521" i="1"/>
  <c r="BN1521" i="1"/>
  <c r="BM1521" i="1"/>
  <c r="BL1521" i="1"/>
  <c r="BK1521" i="1"/>
  <c r="BJ1521" i="1"/>
  <c r="BI1521" i="1"/>
  <c r="BH1521" i="1"/>
  <c r="BG1521" i="1"/>
  <c r="BF1521" i="1"/>
  <c r="BE1521" i="1"/>
  <c r="BD1521" i="1"/>
  <c r="BC1521" i="1"/>
  <c r="BB1521" i="1"/>
  <c r="BA1521" i="1"/>
  <c r="AZ1521" i="1"/>
  <c r="AY1521" i="1"/>
  <c r="AX1521" i="1"/>
  <c r="AW1521" i="1"/>
  <c r="AV1521" i="1"/>
  <c r="AU1521" i="1"/>
  <c r="AT1521" i="1"/>
  <c r="AS1521" i="1"/>
  <c r="AR1521" i="1"/>
  <c r="AQ1521" i="1"/>
  <c r="AP1521" i="1"/>
  <c r="AO1521" i="1"/>
  <c r="AN1521" i="1"/>
  <c r="AM1521" i="1"/>
  <c r="AL1521" i="1"/>
  <c r="AK1521" i="1"/>
  <c r="AJ1521" i="1"/>
  <c r="AI1521" i="1"/>
  <c r="AH1521" i="1"/>
  <c r="AG1521" i="1"/>
  <c r="AF1521" i="1"/>
  <c r="AE1521" i="1"/>
  <c r="AD1521" i="1"/>
  <c r="AC1521" i="1"/>
  <c r="AB1521" i="1"/>
  <c r="AA1521" i="1"/>
  <c r="Z1521" i="1"/>
  <c r="Y1521" i="1"/>
  <c r="X1521" i="1"/>
  <c r="W1521" i="1"/>
  <c r="V1521" i="1"/>
  <c r="U1521" i="1"/>
  <c r="T1521" i="1"/>
  <c r="S1521" i="1"/>
  <c r="Q1521" i="1"/>
  <c r="P1521" i="1"/>
  <c r="O1521" i="1"/>
  <c r="DD1481" i="1"/>
  <c r="DC1481" i="1"/>
  <c r="DB1481" i="1"/>
  <c r="DA1481" i="1"/>
  <c r="CZ1481" i="1"/>
  <c r="CY1481" i="1"/>
  <c r="CX1481" i="1"/>
  <c r="CW1481" i="1"/>
  <c r="CV1481" i="1"/>
  <c r="CU1481" i="1"/>
  <c r="CT1481" i="1"/>
  <c r="CS1481" i="1"/>
  <c r="CR1481" i="1"/>
  <c r="CQ1481" i="1"/>
  <c r="CP1481" i="1"/>
  <c r="CO1481" i="1"/>
  <c r="CN1481" i="1"/>
  <c r="CM1481" i="1"/>
  <c r="CL1481" i="1"/>
  <c r="CK1481" i="1"/>
  <c r="CJ1481" i="1"/>
  <c r="CI1481" i="1"/>
  <c r="CH1481" i="1"/>
  <c r="CG1481" i="1"/>
  <c r="CF1481" i="1"/>
  <c r="CE1481" i="1"/>
  <c r="CD1481" i="1"/>
  <c r="CC1481" i="1"/>
  <c r="CB1481" i="1"/>
  <c r="CA1481" i="1"/>
  <c r="BZ1481" i="1"/>
  <c r="BY1481" i="1"/>
  <c r="BX1481" i="1"/>
  <c r="BW1481" i="1"/>
  <c r="BV1481" i="1"/>
  <c r="BU1481" i="1"/>
  <c r="BT1481" i="1"/>
  <c r="BS1481" i="1"/>
  <c r="BR1481" i="1"/>
  <c r="BQ1481" i="1"/>
  <c r="BP1481" i="1"/>
  <c r="BO1481" i="1"/>
  <c r="BN1481" i="1"/>
  <c r="BM1481" i="1"/>
  <c r="BL1481" i="1"/>
  <c r="BK1481" i="1"/>
  <c r="BJ1481" i="1"/>
  <c r="BI1481" i="1"/>
  <c r="BH1481" i="1"/>
  <c r="BG1481" i="1"/>
  <c r="BF1481" i="1"/>
  <c r="BE1481" i="1"/>
  <c r="BD1481" i="1"/>
  <c r="BC1481" i="1"/>
  <c r="BB1481" i="1"/>
  <c r="BA1481" i="1"/>
  <c r="AZ1481" i="1"/>
  <c r="AY1481" i="1"/>
  <c r="AX1481" i="1"/>
  <c r="AW1481" i="1"/>
  <c r="AV1481" i="1"/>
  <c r="AU1481" i="1"/>
  <c r="AT1481" i="1"/>
  <c r="AS1481" i="1"/>
  <c r="AR1481" i="1"/>
  <c r="AQ1481" i="1"/>
  <c r="AP1481" i="1"/>
  <c r="AO1481" i="1"/>
  <c r="AN1481" i="1"/>
  <c r="AM1481" i="1"/>
  <c r="AL1481" i="1"/>
  <c r="AK1481" i="1"/>
  <c r="AJ1481" i="1"/>
  <c r="AI1481" i="1"/>
  <c r="AH1481" i="1"/>
  <c r="AG1481" i="1"/>
  <c r="AF1481" i="1"/>
  <c r="AE1481" i="1"/>
  <c r="AD1481" i="1"/>
  <c r="AC1481" i="1"/>
  <c r="AB1481" i="1"/>
  <c r="AA1481" i="1"/>
  <c r="Z1481" i="1"/>
  <c r="Y1481" i="1"/>
  <c r="X1481" i="1"/>
  <c r="W1481" i="1"/>
  <c r="V1481" i="1"/>
  <c r="U1481" i="1"/>
  <c r="T1481" i="1"/>
  <c r="S1481" i="1"/>
  <c r="Q1481" i="1"/>
  <c r="P1481" i="1"/>
  <c r="O1481" i="1"/>
  <c r="DD1480" i="1"/>
  <c r="DC1480" i="1"/>
  <c r="DB1480" i="1"/>
  <c r="DA1480" i="1"/>
  <c r="CZ1480" i="1"/>
  <c r="CY1480" i="1"/>
  <c r="CX1480" i="1"/>
  <c r="CW1480" i="1"/>
  <c r="CV1480" i="1"/>
  <c r="CU1480" i="1"/>
  <c r="CT1480" i="1"/>
  <c r="CS1480" i="1"/>
  <c r="CR1480" i="1"/>
  <c r="CQ1480" i="1"/>
  <c r="CP1480" i="1"/>
  <c r="CO1480" i="1"/>
  <c r="CN1480" i="1"/>
  <c r="CM1480" i="1"/>
  <c r="CL1480" i="1"/>
  <c r="CK1480" i="1"/>
  <c r="CJ1480" i="1"/>
  <c r="CI1480" i="1"/>
  <c r="CH1480" i="1"/>
  <c r="CG1480" i="1"/>
  <c r="CF1480" i="1"/>
  <c r="CE1480" i="1"/>
  <c r="CD1480" i="1"/>
  <c r="CC1480" i="1"/>
  <c r="CB1480" i="1"/>
  <c r="CA1480" i="1"/>
  <c r="BZ1480" i="1"/>
  <c r="BY1480" i="1"/>
  <c r="BX1480" i="1"/>
  <c r="BW1480" i="1"/>
  <c r="BV1480" i="1"/>
  <c r="BU1480" i="1"/>
  <c r="BT1480" i="1"/>
  <c r="BS1480" i="1"/>
  <c r="BR1480" i="1"/>
  <c r="BQ1480" i="1"/>
  <c r="BP1480" i="1"/>
  <c r="BO1480" i="1"/>
  <c r="BN1480" i="1"/>
  <c r="BM1480" i="1"/>
  <c r="BL1480" i="1"/>
  <c r="BK1480" i="1"/>
  <c r="BJ1480" i="1"/>
  <c r="BI1480" i="1"/>
  <c r="BH1480" i="1"/>
  <c r="BG1480" i="1"/>
  <c r="BF1480" i="1"/>
  <c r="BE1480" i="1"/>
  <c r="BD1480" i="1"/>
  <c r="BC1480" i="1"/>
  <c r="BB1480" i="1"/>
  <c r="BA1480" i="1"/>
  <c r="AZ1480" i="1"/>
  <c r="AY1480" i="1"/>
  <c r="AX1480" i="1"/>
  <c r="AW1480" i="1"/>
  <c r="AV1480" i="1"/>
  <c r="AU1480" i="1"/>
  <c r="AT1480" i="1"/>
  <c r="AS1480" i="1"/>
  <c r="AR1480" i="1"/>
  <c r="AQ1480" i="1"/>
  <c r="AP1480" i="1"/>
  <c r="AO1480" i="1"/>
  <c r="AN1480" i="1"/>
  <c r="AM1480" i="1"/>
  <c r="AL1480" i="1"/>
  <c r="AK1480" i="1"/>
  <c r="AJ1480" i="1"/>
  <c r="AI1480" i="1"/>
  <c r="AH1480" i="1"/>
  <c r="AG1480" i="1"/>
  <c r="AF1480" i="1"/>
  <c r="AE1480" i="1"/>
  <c r="AD1480" i="1"/>
  <c r="AC1480" i="1"/>
  <c r="AB1480" i="1"/>
  <c r="AA1480" i="1"/>
  <c r="Z1480" i="1"/>
  <c r="Y1480" i="1"/>
  <c r="X1480" i="1"/>
  <c r="W1480" i="1"/>
  <c r="V1480" i="1"/>
  <c r="U1480" i="1"/>
  <c r="T1480" i="1"/>
  <c r="S1480" i="1"/>
  <c r="Q1480" i="1"/>
  <c r="P1480" i="1"/>
  <c r="O1480" i="1"/>
  <c r="DD1479" i="1"/>
  <c r="DC1479" i="1"/>
  <c r="DB1479" i="1"/>
  <c r="DA1479" i="1"/>
  <c r="CZ1479" i="1"/>
  <c r="CY1479" i="1"/>
  <c r="CX1479" i="1"/>
  <c r="CW1479" i="1"/>
  <c r="CV1479" i="1"/>
  <c r="CU1479" i="1"/>
  <c r="CT1479" i="1"/>
  <c r="CS1479" i="1"/>
  <c r="CR1479" i="1"/>
  <c r="CQ1479" i="1"/>
  <c r="CP1479" i="1"/>
  <c r="CO1479" i="1"/>
  <c r="CN1479" i="1"/>
  <c r="CM1479" i="1"/>
  <c r="CL1479" i="1"/>
  <c r="CK1479" i="1"/>
  <c r="CJ1479" i="1"/>
  <c r="CI1479" i="1"/>
  <c r="CH1479" i="1"/>
  <c r="CG1479" i="1"/>
  <c r="CF1479" i="1"/>
  <c r="CE1479" i="1"/>
  <c r="CD1479" i="1"/>
  <c r="CC1479" i="1"/>
  <c r="CB1479" i="1"/>
  <c r="CA1479" i="1"/>
  <c r="BZ1479" i="1"/>
  <c r="BY1479" i="1"/>
  <c r="BX1479" i="1"/>
  <c r="BW1479" i="1"/>
  <c r="BV1479" i="1"/>
  <c r="BU1479" i="1"/>
  <c r="BT1479" i="1"/>
  <c r="BS1479" i="1"/>
  <c r="BR1479" i="1"/>
  <c r="BQ1479" i="1"/>
  <c r="BP1479" i="1"/>
  <c r="BO1479" i="1"/>
  <c r="BN1479" i="1"/>
  <c r="BM1479" i="1"/>
  <c r="BL1479" i="1"/>
  <c r="BK1479" i="1"/>
  <c r="BJ1479" i="1"/>
  <c r="BI1479" i="1"/>
  <c r="BH1479" i="1"/>
  <c r="BG1479" i="1"/>
  <c r="BF1479" i="1"/>
  <c r="BE1479" i="1"/>
  <c r="BD1479" i="1"/>
  <c r="BC1479" i="1"/>
  <c r="BB1479" i="1"/>
  <c r="BA1479" i="1"/>
  <c r="AZ1479" i="1"/>
  <c r="AY1479" i="1"/>
  <c r="AX1479" i="1"/>
  <c r="AW1479" i="1"/>
  <c r="AV1479" i="1"/>
  <c r="AU1479" i="1"/>
  <c r="AT1479" i="1"/>
  <c r="AS1479" i="1"/>
  <c r="AR1479" i="1"/>
  <c r="AQ1479" i="1"/>
  <c r="AP1479" i="1"/>
  <c r="AO1479" i="1"/>
  <c r="AN1479" i="1"/>
  <c r="AM1479" i="1"/>
  <c r="AL1479" i="1"/>
  <c r="AK1479" i="1"/>
  <c r="AJ1479" i="1"/>
  <c r="AI1479" i="1"/>
  <c r="AH1479" i="1"/>
  <c r="AG1479" i="1"/>
  <c r="AF1479" i="1"/>
  <c r="AE1479" i="1"/>
  <c r="AD1479" i="1"/>
  <c r="AC1479" i="1"/>
  <c r="AB1479" i="1"/>
  <c r="AA1479" i="1"/>
  <c r="Z1479" i="1"/>
  <c r="Y1479" i="1"/>
  <c r="X1479" i="1"/>
  <c r="W1479" i="1"/>
  <c r="V1479" i="1"/>
  <c r="U1479" i="1"/>
  <c r="T1479" i="1"/>
  <c r="S1479" i="1"/>
  <c r="Q1479" i="1"/>
  <c r="P1479" i="1"/>
  <c r="O1479" i="1"/>
  <c r="DD1478" i="1"/>
  <c r="DC1478" i="1"/>
  <c r="DB1478" i="1"/>
  <c r="DA1478" i="1"/>
  <c r="CZ1478" i="1"/>
  <c r="CY1478" i="1"/>
  <c r="CX1478" i="1"/>
  <c r="CW1478" i="1"/>
  <c r="CV1478" i="1"/>
  <c r="CU1478" i="1"/>
  <c r="CT1478" i="1"/>
  <c r="CS1478" i="1"/>
  <c r="CR1478" i="1"/>
  <c r="CQ1478" i="1"/>
  <c r="CP1478" i="1"/>
  <c r="CO1478" i="1"/>
  <c r="CN1478" i="1"/>
  <c r="CM1478" i="1"/>
  <c r="CL1478" i="1"/>
  <c r="CK1478" i="1"/>
  <c r="CJ1478" i="1"/>
  <c r="CI1478" i="1"/>
  <c r="CH1478" i="1"/>
  <c r="CG1478" i="1"/>
  <c r="CF1478" i="1"/>
  <c r="CE1478" i="1"/>
  <c r="CD1478" i="1"/>
  <c r="CC1478" i="1"/>
  <c r="CB1478" i="1"/>
  <c r="CA1478" i="1"/>
  <c r="BZ1478" i="1"/>
  <c r="BY1478" i="1"/>
  <c r="BX1478" i="1"/>
  <c r="BW1478" i="1"/>
  <c r="BV1478" i="1"/>
  <c r="BU1478" i="1"/>
  <c r="BT1478" i="1"/>
  <c r="BS1478" i="1"/>
  <c r="BR1478" i="1"/>
  <c r="BQ1478" i="1"/>
  <c r="BP1478" i="1"/>
  <c r="BO1478" i="1"/>
  <c r="BN1478" i="1"/>
  <c r="BM1478" i="1"/>
  <c r="BL1478" i="1"/>
  <c r="BK1478" i="1"/>
  <c r="BJ1478" i="1"/>
  <c r="BI1478" i="1"/>
  <c r="BH1478" i="1"/>
  <c r="BG1478" i="1"/>
  <c r="BF1478" i="1"/>
  <c r="BE1478" i="1"/>
  <c r="BD1478" i="1"/>
  <c r="BC1478" i="1"/>
  <c r="BB1478" i="1"/>
  <c r="BA1478" i="1"/>
  <c r="AZ1478" i="1"/>
  <c r="AY1478" i="1"/>
  <c r="AX1478" i="1"/>
  <c r="AW1478" i="1"/>
  <c r="AV1478" i="1"/>
  <c r="AU1478" i="1"/>
  <c r="AT1478" i="1"/>
  <c r="AS1478" i="1"/>
  <c r="AR1478" i="1"/>
  <c r="AQ1478" i="1"/>
  <c r="AP1478" i="1"/>
  <c r="AO1478" i="1"/>
  <c r="AN1478" i="1"/>
  <c r="AM1478" i="1"/>
  <c r="AL1478" i="1"/>
  <c r="AK1478" i="1"/>
  <c r="AJ1478" i="1"/>
  <c r="AI1478" i="1"/>
  <c r="AH1478" i="1"/>
  <c r="AG1478" i="1"/>
  <c r="AF1478" i="1"/>
  <c r="AE1478" i="1"/>
  <c r="AD1478" i="1"/>
  <c r="AC1478" i="1"/>
  <c r="AB1478" i="1"/>
  <c r="AA1478" i="1"/>
  <c r="Z1478" i="1"/>
  <c r="Y1478" i="1"/>
  <c r="X1478" i="1"/>
  <c r="W1478" i="1"/>
  <c r="V1478" i="1"/>
  <c r="U1478" i="1"/>
  <c r="T1478" i="1"/>
  <c r="S1478" i="1"/>
  <c r="Q1478" i="1"/>
  <c r="P1478" i="1"/>
  <c r="O1478" i="1"/>
  <c r="DD1477" i="1"/>
  <c r="DC1477" i="1"/>
  <c r="DB1477" i="1"/>
  <c r="DA1477" i="1"/>
  <c r="CZ1477" i="1"/>
  <c r="CY1477" i="1"/>
  <c r="CX1477" i="1"/>
  <c r="CW1477" i="1"/>
  <c r="CV1477" i="1"/>
  <c r="CU1477" i="1"/>
  <c r="CT1477" i="1"/>
  <c r="CS1477" i="1"/>
  <c r="CR1477" i="1"/>
  <c r="CQ1477" i="1"/>
  <c r="CP1477" i="1"/>
  <c r="CO1477" i="1"/>
  <c r="CN1477" i="1"/>
  <c r="CM1477" i="1"/>
  <c r="CL1477" i="1"/>
  <c r="CK1477" i="1"/>
  <c r="CJ1477" i="1"/>
  <c r="CI1477" i="1"/>
  <c r="CH1477" i="1"/>
  <c r="CG1477" i="1"/>
  <c r="CF1477" i="1"/>
  <c r="CE1477" i="1"/>
  <c r="CD1477" i="1"/>
  <c r="CC1477" i="1"/>
  <c r="CB1477" i="1"/>
  <c r="CA1477" i="1"/>
  <c r="BZ1477" i="1"/>
  <c r="BY1477" i="1"/>
  <c r="BX1477" i="1"/>
  <c r="BW1477" i="1"/>
  <c r="BV1477" i="1"/>
  <c r="BU1477" i="1"/>
  <c r="BT1477" i="1"/>
  <c r="BS1477" i="1"/>
  <c r="BR1477" i="1"/>
  <c r="BQ1477" i="1"/>
  <c r="BP1477" i="1"/>
  <c r="BO1477" i="1"/>
  <c r="BN1477" i="1"/>
  <c r="BM1477" i="1"/>
  <c r="BL1477" i="1"/>
  <c r="BK1477" i="1"/>
  <c r="BJ1477" i="1"/>
  <c r="BI1477" i="1"/>
  <c r="BH1477" i="1"/>
  <c r="BG1477" i="1"/>
  <c r="BF1477" i="1"/>
  <c r="BE1477" i="1"/>
  <c r="BD1477" i="1"/>
  <c r="BC1477" i="1"/>
  <c r="BB1477" i="1"/>
  <c r="BA1477" i="1"/>
  <c r="AZ1477" i="1"/>
  <c r="AY1477" i="1"/>
  <c r="AX1477" i="1"/>
  <c r="AW1477" i="1"/>
  <c r="AV1477" i="1"/>
  <c r="AU1477" i="1"/>
  <c r="AT1477" i="1"/>
  <c r="AS1477" i="1"/>
  <c r="AR1477" i="1"/>
  <c r="AQ1477" i="1"/>
  <c r="AP1477" i="1"/>
  <c r="AO1477" i="1"/>
  <c r="AN1477" i="1"/>
  <c r="AM1477" i="1"/>
  <c r="AL1477" i="1"/>
  <c r="AK1477" i="1"/>
  <c r="AJ1477" i="1"/>
  <c r="AI1477" i="1"/>
  <c r="AH1477" i="1"/>
  <c r="AG1477" i="1"/>
  <c r="AF1477" i="1"/>
  <c r="AE1477" i="1"/>
  <c r="AD1477" i="1"/>
  <c r="AC1477" i="1"/>
  <c r="AB1477" i="1"/>
  <c r="AA1477" i="1"/>
  <c r="Z1477" i="1"/>
  <c r="Y1477" i="1"/>
  <c r="X1477" i="1"/>
  <c r="W1477" i="1"/>
  <c r="V1477" i="1"/>
  <c r="U1477" i="1"/>
  <c r="T1477" i="1"/>
  <c r="S1477" i="1"/>
  <c r="Q1477" i="1"/>
  <c r="P1477" i="1"/>
  <c r="O1477" i="1"/>
  <c r="DD1476" i="1"/>
  <c r="DC1476" i="1"/>
  <c r="DB1476" i="1"/>
  <c r="DA1476" i="1"/>
  <c r="CZ1476" i="1"/>
  <c r="CY1476" i="1"/>
  <c r="CX1476" i="1"/>
  <c r="CW1476" i="1"/>
  <c r="CV1476" i="1"/>
  <c r="CU1476" i="1"/>
  <c r="CT1476" i="1"/>
  <c r="CS1476" i="1"/>
  <c r="CR1476" i="1"/>
  <c r="CQ1476" i="1"/>
  <c r="CP1476" i="1"/>
  <c r="CO1476" i="1"/>
  <c r="CN1476" i="1"/>
  <c r="CM1476" i="1"/>
  <c r="CL1476" i="1"/>
  <c r="CK1476" i="1"/>
  <c r="CJ1476" i="1"/>
  <c r="CI1476" i="1"/>
  <c r="CH1476" i="1"/>
  <c r="CG1476" i="1"/>
  <c r="CF1476" i="1"/>
  <c r="CE1476" i="1"/>
  <c r="CD1476" i="1"/>
  <c r="CC1476" i="1"/>
  <c r="CB1476" i="1"/>
  <c r="CA1476" i="1"/>
  <c r="BZ1476" i="1"/>
  <c r="BY1476" i="1"/>
  <c r="BX1476" i="1"/>
  <c r="BW1476" i="1"/>
  <c r="BV1476" i="1"/>
  <c r="BU1476" i="1"/>
  <c r="BT1476" i="1"/>
  <c r="BS1476" i="1"/>
  <c r="BR1476" i="1"/>
  <c r="BQ1476" i="1"/>
  <c r="BP1476" i="1"/>
  <c r="BO1476" i="1"/>
  <c r="BN1476" i="1"/>
  <c r="BM1476" i="1"/>
  <c r="BL1476" i="1"/>
  <c r="BK1476" i="1"/>
  <c r="BJ1476" i="1"/>
  <c r="BI1476" i="1"/>
  <c r="BH1476" i="1"/>
  <c r="BG1476" i="1"/>
  <c r="BF1476" i="1"/>
  <c r="BE1476" i="1"/>
  <c r="BD1476" i="1"/>
  <c r="BC1476" i="1"/>
  <c r="BB1476" i="1"/>
  <c r="BA1476" i="1"/>
  <c r="AZ1476" i="1"/>
  <c r="AY1476" i="1"/>
  <c r="AX1476" i="1"/>
  <c r="AW1476" i="1"/>
  <c r="AV1476" i="1"/>
  <c r="AU1476" i="1"/>
  <c r="AT1476" i="1"/>
  <c r="AS1476" i="1"/>
  <c r="AR1476" i="1"/>
  <c r="AQ1476" i="1"/>
  <c r="AP1476" i="1"/>
  <c r="AO1476" i="1"/>
  <c r="AN1476" i="1"/>
  <c r="AM1476" i="1"/>
  <c r="AL1476" i="1"/>
  <c r="AK1476" i="1"/>
  <c r="AJ1476" i="1"/>
  <c r="AI1476" i="1"/>
  <c r="AH1476" i="1"/>
  <c r="AG1476" i="1"/>
  <c r="AF1476" i="1"/>
  <c r="AE1476" i="1"/>
  <c r="AD1476" i="1"/>
  <c r="AC1476" i="1"/>
  <c r="AB1476" i="1"/>
  <c r="AA1476" i="1"/>
  <c r="Z1476" i="1"/>
  <c r="Y1476" i="1"/>
  <c r="X1476" i="1"/>
  <c r="W1476" i="1"/>
  <c r="V1476" i="1"/>
  <c r="U1476" i="1"/>
  <c r="T1476" i="1"/>
  <c r="S1476" i="1"/>
  <c r="Q1476" i="1"/>
  <c r="P1476" i="1"/>
  <c r="O1476" i="1"/>
  <c r="DD1508" i="1"/>
  <c r="DC1508" i="1"/>
  <c r="DB1508" i="1"/>
  <c r="DA1508" i="1"/>
  <c r="CZ1508" i="1"/>
  <c r="CY1508" i="1"/>
  <c r="CX1508" i="1"/>
  <c r="CW1508" i="1"/>
  <c r="CV1508" i="1"/>
  <c r="CU1508" i="1"/>
  <c r="CT1508" i="1"/>
  <c r="CS1508" i="1"/>
  <c r="CR1508" i="1"/>
  <c r="CQ1508" i="1"/>
  <c r="CP1508" i="1"/>
  <c r="CO1508" i="1"/>
  <c r="CN1508" i="1"/>
  <c r="CM1508" i="1"/>
  <c r="CL1508" i="1"/>
  <c r="CK1508" i="1"/>
  <c r="CJ1508" i="1"/>
  <c r="CI1508" i="1"/>
  <c r="CH1508" i="1"/>
  <c r="CG1508" i="1"/>
  <c r="CF1508" i="1"/>
  <c r="CE1508" i="1"/>
  <c r="CD1508" i="1"/>
  <c r="CC1508" i="1"/>
  <c r="CB1508" i="1"/>
  <c r="CA1508" i="1"/>
  <c r="BZ1508" i="1"/>
  <c r="BY1508" i="1"/>
  <c r="BX1508" i="1"/>
  <c r="BW1508" i="1"/>
  <c r="BV1508" i="1"/>
  <c r="BU1508" i="1"/>
  <c r="BT1508" i="1"/>
  <c r="BS1508" i="1"/>
  <c r="BR1508" i="1"/>
  <c r="BQ1508" i="1"/>
  <c r="BP1508" i="1"/>
  <c r="BO1508" i="1"/>
  <c r="BN1508" i="1"/>
  <c r="BM1508" i="1"/>
  <c r="BL1508" i="1"/>
  <c r="BK1508" i="1"/>
  <c r="BJ1508" i="1"/>
  <c r="BI1508" i="1"/>
  <c r="BH1508" i="1"/>
  <c r="BG1508" i="1"/>
  <c r="BF1508" i="1"/>
  <c r="BE1508" i="1"/>
  <c r="BD1508" i="1"/>
  <c r="BC1508" i="1"/>
  <c r="BB1508" i="1"/>
  <c r="BA1508" i="1"/>
  <c r="AZ1508" i="1"/>
  <c r="AY1508" i="1"/>
  <c r="AX1508" i="1"/>
  <c r="AW1508" i="1"/>
  <c r="AV1508" i="1"/>
  <c r="AU1508" i="1"/>
  <c r="AT1508" i="1"/>
  <c r="AS1508" i="1"/>
  <c r="AR1508" i="1"/>
  <c r="AQ1508" i="1"/>
  <c r="AP1508" i="1"/>
  <c r="AO1508" i="1"/>
  <c r="AN1508" i="1"/>
  <c r="AM1508" i="1"/>
  <c r="AL1508" i="1"/>
  <c r="AK1508" i="1"/>
  <c r="AJ1508" i="1"/>
  <c r="AI1508" i="1"/>
  <c r="AH1508" i="1"/>
  <c r="AG1508" i="1"/>
  <c r="AF1508" i="1"/>
  <c r="AE1508" i="1"/>
  <c r="AD1508" i="1"/>
  <c r="AC1508" i="1"/>
  <c r="AB1508" i="1"/>
  <c r="AA1508" i="1"/>
  <c r="Z1508" i="1"/>
  <c r="Y1508" i="1"/>
  <c r="X1508" i="1"/>
  <c r="W1508" i="1"/>
  <c r="V1508" i="1"/>
  <c r="U1508" i="1"/>
  <c r="T1508" i="1"/>
  <c r="S1508" i="1"/>
  <c r="Q1508" i="1"/>
  <c r="P1508" i="1"/>
  <c r="O1508" i="1"/>
  <c r="DD1520" i="1"/>
  <c r="DC1520" i="1"/>
  <c r="DB1520" i="1"/>
  <c r="DA1520" i="1"/>
  <c r="CZ1520" i="1"/>
  <c r="CY1520" i="1"/>
  <c r="CX1520" i="1"/>
  <c r="CW1520" i="1"/>
  <c r="CV1520" i="1"/>
  <c r="CU1520" i="1"/>
  <c r="CT1520" i="1"/>
  <c r="CS1520" i="1"/>
  <c r="CR1520" i="1"/>
  <c r="CQ1520" i="1"/>
  <c r="CP1520" i="1"/>
  <c r="CO1520" i="1"/>
  <c r="CN1520" i="1"/>
  <c r="CM1520" i="1"/>
  <c r="CL1520" i="1"/>
  <c r="CK1520" i="1"/>
  <c r="CJ1520" i="1"/>
  <c r="CI1520" i="1"/>
  <c r="CH1520" i="1"/>
  <c r="CG1520" i="1"/>
  <c r="CF1520" i="1"/>
  <c r="CE1520" i="1"/>
  <c r="CD1520" i="1"/>
  <c r="CC1520" i="1"/>
  <c r="CB1520" i="1"/>
  <c r="CA1520" i="1"/>
  <c r="BZ1520" i="1"/>
  <c r="BY1520" i="1"/>
  <c r="BX1520" i="1"/>
  <c r="BW1520" i="1"/>
  <c r="BV1520" i="1"/>
  <c r="BU1520" i="1"/>
  <c r="BT1520" i="1"/>
  <c r="BS1520" i="1"/>
  <c r="BR1520" i="1"/>
  <c r="BQ1520" i="1"/>
  <c r="BP1520" i="1"/>
  <c r="BO1520" i="1"/>
  <c r="BN1520" i="1"/>
  <c r="BM1520" i="1"/>
  <c r="BL1520" i="1"/>
  <c r="BK1520" i="1"/>
  <c r="BJ1520" i="1"/>
  <c r="BI1520" i="1"/>
  <c r="BH1520" i="1"/>
  <c r="BG1520" i="1"/>
  <c r="BF1520" i="1"/>
  <c r="BE1520" i="1"/>
  <c r="BD1520" i="1"/>
  <c r="BC1520" i="1"/>
  <c r="BB1520" i="1"/>
  <c r="BA1520" i="1"/>
  <c r="AZ1520" i="1"/>
  <c r="AY1520" i="1"/>
  <c r="AX1520" i="1"/>
  <c r="AW1520" i="1"/>
  <c r="AV1520" i="1"/>
  <c r="AU1520" i="1"/>
  <c r="AT1520" i="1"/>
  <c r="AS1520" i="1"/>
  <c r="AR1520" i="1"/>
  <c r="AQ1520" i="1"/>
  <c r="AP1520" i="1"/>
  <c r="AO1520" i="1"/>
  <c r="AN1520" i="1"/>
  <c r="AM1520" i="1"/>
  <c r="AL1520" i="1"/>
  <c r="AK1520" i="1"/>
  <c r="AJ1520" i="1"/>
  <c r="AI1520" i="1"/>
  <c r="AH1520" i="1"/>
  <c r="AG1520" i="1"/>
  <c r="AF1520" i="1"/>
  <c r="AE1520" i="1"/>
  <c r="AD1520" i="1"/>
  <c r="AC1520" i="1"/>
  <c r="AB1520" i="1"/>
  <c r="AA1520" i="1"/>
  <c r="Z1520" i="1"/>
  <c r="Y1520" i="1"/>
  <c r="X1520" i="1"/>
  <c r="W1520" i="1"/>
  <c r="V1520" i="1"/>
  <c r="U1520" i="1"/>
  <c r="T1520" i="1"/>
  <c r="S1520" i="1"/>
  <c r="Q1520" i="1"/>
  <c r="P1520" i="1"/>
  <c r="O1520" i="1"/>
  <c r="DD1519" i="1"/>
  <c r="DC1519" i="1"/>
  <c r="DB1519" i="1"/>
  <c r="DA1519" i="1"/>
  <c r="CZ1519" i="1"/>
  <c r="CY1519" i="1"/>
  <c r="CX1519" i="1"/>
  <c r="CW1519" i="1"/>
  <c r="CV1519" i="1"/>
  <c r="CU1519" i="1"/>
  <c r="CT1519" i="1"/>
  <c r="CS1519" i="1"/>
  <c r="CR1519" i="1"/>
  <c r="CQ1519" i="1"/>
  <c r="CP1519" i="1"/>
  <c r="CO1519" i="1"/>
  <c r="CN1519" i="1"/>
  <c r="CM1519" i="1"/>
  <c r="CL1519" i="1"/>
  <c r="CK1519" i="1"/>
  <c r="CJ1519" i="1"/>
  <c r="CI1519" i="1"/>
  <c r="CH1519" i="1"/>
  <c r="CG1519" i="1"/>
  <c r="CF1519" i="1"/>
  <c r="CE1519" i="1"/>
  <c r="CD1519" i="1"/>
  <c r="CC1519" i="1"/>
  <c r="CB1519" i="1"/>
  <c r="CA1519" i="1"/>
  <c r="BZ1519" i="1"/>
  <c r="BY1519" i="1"/>
  <c r="BX1519" i="1"/>
  <c r="BW1519" i="1"/>
  <c r="BV1519" i="1"/>
  <c r="BU1519" i="1"/>
  <c r="BT1519" i="1"/>
  <c r="BS1519" i="1"/>
  <c r="BR1519" i="1"/>
  <c r="BQ1519" i="1"/>
  <c r="BP1519" i="1"/>
  <c r="BO1519" i="1"/>
  <c r="BN1519" i="1"/>
  <c r="BM1519" i="1"/>
  <c r="BL1519" i="1"/>
  <c r="BK1519" i="1"/>
  <c r="BJ1519" i="1"/>
  <c r="BI1519" i="1"/>
  <c r="BH1519" i="1"/>
  <c r="BG1519" i="1"/>
  <c r="BF1519" i="1"/>
  <c r="BE1519" i="1"/>
  <c r="BD1519" i="1"/>
  <c r="BC1519" i="1"/>
  <c r="BB1519" i="1"/>
  <c r="BA1519" i="1"/>
  <c r="AZ1519" i="1"/>
  <c r="AY1519" i="1"/>
  <c r="AX1519" i="1"/>
  <c r="AW1519" i="1"/>
  <c r="AV1519" i="1"/>
  <c r="AU1519" i="1"/>
  <c r="AT1519" i="1"/>
  <c r="AS1519" i="1"/>
  <c r="AR1519" i="1"/>
  <c r="AQ1519" i="1"/>
  <c r="AP1519" i="1"/>
  <c r="AO1519" i="1"/>
  <c r="AN1519" i="1"/>
  <c r="AM1519" i="1"/>
  <c r="AL1519" i="1"/>
  <c r="AK1519" i="1"/>
  <c r="AJ1519" i="1"/>
  <c r="AI1519" i="1"/>
  <c r="AH1519" i="1"/>
  <c r="AG1519" i="1"/>
  <c r="AF1519" i="1"/>
  <c r="AE1519" i="1"/>
  <c r="AD1519" i="1"/>
  <c r="AC1519" i="1"/>
  <c r="AB1519" i="1"/>
  <c r="AA1519" i="1"/>
  <c r="Z1519" i="1"/>
  <c r="Y1519" i="1"/>
  <c r="X1519" i="1"/>
  <c r="W1519" i="1"/>
  <c r="V1519" i="1"/>
  <c r="U1519" i="1"/>
  <c r="T1519" i="1"/>
  <c r="S1519" i="1"/>
  <c r="Q1519" i="1"/>
  <c r="P1519" i="1"/>
  <c r="O1519" i="1"/>
  <c r="DD1518" i="1"/>
  <c r="DC1518" i="1"/>
  <c r="DB1518" i="1"/>
  <c r="DA1518" i="1"/>
  <c r="CZ1518" i="1"/>
  <c r="CY1518" i="1"/>
  <c r="CX1518" i="1"/>
  <c r="CW1518" i="1"/>
  <c r="CV1518" i="1"/>
  <c r="CU1518" i="1"/>
  <c r="CT1518" i="1"/>
  <c r="CS1518" i="1"/>
  <c r="CR1518" i="1"/>
  <c r="CQ1518" i="1"/>
  <c r="CP1518" i="1"/>
  <c r="CO1518" i="1"/>
  <c r="CN1518" i="1"/>
  <c r="CM1518" i="1"/>
  <c r="CL1518" i="1"/>
  <c r="CK1518" i="1"/>
  <c r="CJ1518" i="1"/>
  <c r="CI1518" i="1"/>
  <c r="CH1518" i="1"/>
  <c r="CG1518" i="1"/>
  <c r="CF1518" i="1"/>
  <c r="CE1518" i="1"/>
  <c r="CD1518" i="1"/>
  <c r="CC1518" i="1"/>
  <c r="CB1518" i="1"/>
  <c r="CA1518" i="1"/>
  <c r="BZ1518" i="1"/>
  <c r="BY1518" i="1"/>
  <c r="BX1518" i="1"/>
  <c r="BW1518" i="1"/>
  <c r="BV1518" i="1"/>
  <c r="BU1518" i="1"/>
  <c r="BT1518" i="1"/>
  <c r="BS1518" i="1"/>
  <c r="BR1518" i="1"/>
  <c r="BQ1518" i="1"/>
  <c r="BP1518" i="1"/>
  <c r="BO1518" i="1"/>
  <c r="BN1518" i="1"/>
  <c r="BM1518" i="1"/>
  <c r="BL1518" i="1"/>
  <c r="BK1518" i="1"/>
  <c r="BJ1518" i="1"/>
  <c r="BI1518" i="1"/>
  <c r="BH1518" i="1"/>
  <c r="BG1518" i="1"/>
  <c r="BF1518" i="1"/>
  <c r="BE1518" i="1"/>
  <c r="BD1518" i="1"/>
  <c r="BC1518" i="1"/>
  <c r="BB1518" i="1"/>
  <c r="BA1518" i="1"/>
  <c r="AZ1518" i="1"/>
  <c r="AY1518" i="1"/>
  <c r="AX1518" i="1"/>
  <c r="AW1518" i="1"/>
  <c r="AV1518" i="1"/>
  <c r="AU1518" i="1"/>
  <c r="AT1518" i="1"/>
  <c r="AS1518" i="1"/>
  <c r="AR1518" i="1"/>
  <c r="AQ1518" i="1"/>
  <c r="AP1518" i="1"/>
  <c r="AO1518" i="1"/>
  <c r="AN1518" i="1"/>
  <c r="AM1518" i="1"/>
  <c r="AL1518" i="1"/>
  <c r="AK1518" i="1"/>
  <c r="AJ1518" i="1"/>
  <c r="AI1518" i="1"/>
  <c r="AH1518" i="1"/>
  <c r="AG1518" i="1"/>
  <c r="AF1518" i="1"/>
  <c r="AE1518" i="1"/>
  <c r="AD1518" i="1"/>
  <c r="AC1518" i="1"/>
  <c r="AB1518" i="1"/>
  <c r="AA1518" i="1"/>
  <c r="Z1518" i="1"/>
  <c r="Y1518" i="1"/>
  <c r="X1518" i="1"/>
  <c r="W1518" i="1"/>
  <c r="V1518" i="1"/>
  <c r="U1518" i="1"/>
  <c r="T1518" i="1"/>
  <c r="S1518" i="1"/>
  <c r="Q1518" i="1"/>
  <c r="P1518" i="1"/>
  <c r="O1518" i="1"/>
  <c r="DD1562" i="1"/>
  <c r="DC1562" i="1"/>
  <c r="DB1562" i="1"/>
  <c r="DA1562" i="1"/>
  <c r="CZ1562" i="1"/>
  <c r="CY1562" i="1"/>
  <c r="CX1562" i="1"/>
  <c r="CW1562" i="1"/>
  <c r="CV1562" i="1"/>
  <c r="CU1562" i="1"/>
  <c r="CT1562" i="1"/>
  <c r="CS1562" i="1"/>
  <c r="CR1562" i="1"/>
  <c r="CQ1562" i="1"/>
  <c r="CP1562" i="1"/>
  <c r="CO1562" i="1"/>
  <c r="CN1562" i="1"/>
  <c r="CM1562" i="1"/>
  <c r="CL1562" i="1"/>
  <c r="CK1562" i="1"/>
  <c r="CJ1562" i="1"/>
  <c r="CI1562" i="1"/>
  <c r="CH1562" i="1"/>
  <c r="CG1562" i="1"/>
  <c r="CF1562" i="1"/>
  <c r="CE1562" i="1"/>
  <c r="CD1562" i="1"/>
  <c r="CC1562" i="1"/>
  <c r="CB1562" i="1"/>
  <c r="CA1562" i="1"/>
  <c r="BZ1562" i="1"/>
  <c r="BY1562" i="1"/>
  <c r="BX1562" i="1"/>
  <c r="BW1562" i="1"/>
  <c r="BV1562" i="1"/>
  <c r="BU1562" i="1"/>
  <c r="BT1562" i="1"/>
  <c r="BS1562" i="1"/>
  <c r="BR1562" i="1"/>
  <c r="BQ1562" i="1"/>
  <c r="BP1562" i="1"/>
  <c r="BO1562" i="1"/>
  <c r="BN1562" i="1"/>
  <c r="BM1562" i="1"/>
  <c r="BL1562" i="1"/>
  <c r="BK1562" i="1"/>
  <c r="BJ1562" i="1"/>
  <c r="BI1562" i="1"/>
  <c r="BH1562" i="1"/>
  <c r="BG1562" i="1"/>
  <c r="BF1562" i="1"/>
  <c r="BE1562" i="1"/>
  <c r="BD1562" i="1"/>
  <c r="BC1562" i="1"/>
  <c r="BB1562" i="1"/>
  <c r="BA1562" i="1"/>
  <c r="AZ1562" i="1"/>
  <c r="AY1562" i="1"/>
  <c r="AX1562" i="1"/>
  <c r="AW1562" i="1"/>
  <c r="AV1562" i="1"/>
  <c r="AU1562" i="1"/>
  <c r="AT1562" i="1"/>
  <c r="AS1562" i="1"/>
  <c r="AR1562" i="1"/>
  <c r="AQ1562" i="1"/>
  <c r="AP1562" i="1"/>
  <c r="AO1562" i="1"/>
  <c r="AN1562" i="1"/>
  <c r="AM1562" i="1"/>
  <c r="AL1562" i="1"/>
  <c r="AK1562" i="1"/>
  <c r="AJ1562" i="1"/>
  <c r="AI1562" i="1"/>
  <c r="AH1562" i="1"/>
  <c r="AG1562" i="1"/>
  <c r="AF1562" i="1"/>
  <c r="AE1562" i="1"/>
  <c r="AD1562" i="1"/>
  <c r="AC1562" i="1"/>
  <c r="AB1562" i="1"/>
  <c r="AA1562" i="1"/>
  <c r="Z1562" i="1"/>
  <c r="Y1562" i="1"/>
  <c r="X1562" i="1"/>
  <c r="W1562" i="1"/>
  <c r="V1562" i="1"/>
  <c r="U1562" i="1"/>
  <c r="T1562" i="1"/>
  <c r="S1562" i="1"/>
  <c r="Q1562" i="1"/>
  <c r="P1562" i="1"/>
  <c r="O1562" i="1"/>
  <c r="DD1561" i="1"/>
  <c r="DC1561" i="1"/>
  <c r="DB1561" i="1"/>
  <c r="DA1561" i="1"/>
  <c r="CZ1561" i="1"/>
  <c r="CY1561" i="1"/>
  <c r="CX1561" i="1"/>
  <c r="CW1561" i="1"/>
  <c r="CV1561" i="1"/>
  <c r="CU1561" i="1"/>
  <c r="CT1561" i="1"/>
  <c r="CS1561" i="1"/>
  <c r="CR1561" i="1"/>
  <c r="CQ1561" i="1"/>
  <c r="CP1561" i="1"/>
  <c r="CO1561" i="1"/>
  <c r="CN1561" i="1"/>
  <c r="CM1561" i="1"/>
  <c r="CL1561" i="1"/>
  <c r="CK1561" i="1"/>
  <c r="CJ1561" i="1"/>
  <c r="CI1561" i="1"/>
  <c r="CH1561" i="1"/>
  <c r="CG1561" i="1"/>
  <c r="CF1561" i="1"/>
  <c r="CE1561" i="1"/>
  <c r="CD1561" i="1"/>
  <c r="CC1561" i="1"/>
  <c r="CB1561" i="1"/>
  <c r="CA1561" i="1"/>
  <c r="BZ1561" i="1"/>
  <c r="BY1561" i="1"/>
  <c r="BX1561" i="1"/>
  <c r="BW1561" i="1"/>
  <c r="BV1561" i="1"/>
  <c r="BU1561" i="1"/>
  <c r="BT1561" i="1"/>
  <c r="BS1561" i="1"/>
  <c r="BR1561" i="1"/>
  <c r="BQ1561" i="1"/>
  <c r="BP1561" i="1"/>
  <c r="BO1561" i="1"/>
  <c r="BN1561" i="1"/>
  <c r="BM1561" i="1"/>
  <c r="BL1561" i="1"/>
  <c r="BK1561" i="1"/>
  <c r="BJ1561" i="1"/>
  <c r="BI1561" i="1"/>
  <c r="BH1561" i="1"/>
  <c r="BG1561" i="1"/>
  <c r="BF1561" i="1"/>
  <c r="BE1561" i="1"/>
  <c r="BD1561" i="1"/>
  <c r="BC1561" i="1"/>
  <c r="BB1561" i="1"/>
  <c r="BA1561" i="1"/>
  <c r="AZ1561" i="1"/>
  <c r="AY1561" i="1"/>
  <c r="AX1561" i="1"/>
  <c r="AW1561" i="1"/>
  <c r="AV1561" i="1"/>
  <c r="AU1561" i="1"/>
  <c r="AT1561" i="1"/>
  <c r="AS1561" i="1"/>
  <c r="AR1561" i="1"/>
  <c r="AQ1561" i="1"/>
  <c r="AP1561" i="1"/>
  <c r="AO1561" i="1"/>
  <c r="AN1561" i="1"/>
  <c r="AM1561" i="1"/>
  <c r="AL1561" i="1"/>
  <c r="AK1561" i="1"/>
  <c r="AJ1561" i="1"/>
  <c r="AI1561" i="1"/>
  <c r="AH1561" i="1"/>
  <c r="AG1561" i="1"/>
  <c r="AF1561" i="1"/>
  <c r="AE1561" i="1"/>
  <c r="AD1561" i="1"/>
  <c r="AC1561" i="1"/>
  <c r="AB1561" i="1"/>
  <c r="AA1561" i="1"/>
  <c r="Z1561" i="1"/>
  <c r="Y1561" i="1"/>
  <c r="X1561" i="1"/>
  <c r="W1561" i="1"/>
  <c r="V1561" i="1"/>
  <c r="U1561" i="1"/>
  <c r="T1561" i="1"/>
  <c r="S1561" i="1"/>
  <c r="Q1561" i="1"/>
  <c r="P1561" i="1"/>
  <c r="O1561" i="1"/>
  <c r="DD1560" i="1"/>
  <c r="DC1560" i="1"/>
  <c r="DB1560" i="1"/>
  <c r="DA1560" i="1"/>
  <c r="CZ1560" i="1"/>
  <c r="CY1560" i="1"/>
  <c r="CX1560" i="1"/>
  <c r="CW1560" i="1"/>
  <c r="CV1560" i="1"/>
  <c r="CU1560" i="1"/>
  <c r="CT1560" i="1"/>
  <c r="CS1560" i="1"/>
  <c r="CR1560" i="1"/>
  <c r="CQ1560" i="1"/>
  <c r="CP1560" i="1"/>
  <c r="CO1560" i="1"/>
  <c r="CN1560" i="1"/>
  <c r="CM1560" i="1"/>
  <c r="CL1560" i="1"/>
  <c r="CK1560" i="1"/>
  <c r="CJ1560" i="1"/>
  <c r="CI1560" i="1"/>
  <c r="CH1560" i="1"/>
  <c r="CG1560" i="1"/>
  <c r="CF1560" i="1"/>
  <c r="CE1560" i="1"/>
  <c r="CD1560" i="1"/>
  <c r="CC1560" i="1"/>
  <c r="CB1560" i="1"/>
  <c r="CA1560" i="1"/>
  <c r="BZ1560" i="1"/>
  <c r="BY1560" i="1"/>
  <c r="BX1560" i="1"/>
  <c r="BW1560" i="1"/>
  <c r="BV1560" i="1"/>
  <c r="BU1560" i="1"/>
  <c r="BT1560" i="1"/>
  <c r="BS1560" i="1"/>
  <c r="BR1560" i="1"/>
  <c r="BQ1560" i="1"/>
  <c r="BP1560" i="1"/>
  <c r="BO1560" i="1"/>
  <c r="BN1560" i="1"/>
  <c r="BM1560" i="1"/>
  <c r="BL1560" i="1"/>
  <c r="BK1560" i="1"/>
  <c r="BJ1560" i="1"/>
  <c r="BI1560" i="1"/>
  <c r="BH1560" i="1"/>
  <c r="BG1560" i="1"/>
  <c r="BF1560" i="1"/>
  <c r="BE1560" i="1"/>
  <c r="BD1560" i="1"/>
  <c r="BC1560" i="1"/>
  <c r="BB1560" i="1"/>
  <c r="BA1560" i="1"/>
  <c r="AZ1560" i="1"/>
  <c r="AY1560" i="1"/>
  <c r="AX1560" i="1"/>
  <c r="AW1560" i="1"/>
  <c r="AV1560" i="1"/>
  <c r="AU1560" i="1"/>
  <c r="AT1560" i="1"/>
  <c r="AS1560" i="1"/>
  <c r="AR1560" i="1"/>
  <c r="AQ1560" i="1"/>
  <c r="AP1560" i="1"/>
  <c r="AO1560" i="1"/>
  <c r="AN1560" i="1"/>
  <c r="AM1560" i="1"/>
  <c r="AL1560" i="1"/>
  <c r="AK1560" i="1"/>
  <c r="AJ1560" i="1"/>
  <c r="AI1560" i="1"/>
  <c r="AH1560" i="1"/>
  <c r="AG1560" i="1"/>
  <c r="AF1560" i="1"/>
  <c r="AE1560" i="1"/>
  <c r="AD1560" i="1"/>
  <c r="AC1560" i="1"/>
  <c r="AB1560" i="1"/>
  <c r="AA1560" i="1"/>
  <c r="Z1560" i="1"/>
  <c r="Y1560" i="1"/>
  <c r="X1560" i="1"/>
  <c r="W1560" i="1"/>
  <c r="V1560" i="1"/>
  <c r="U1560" i="1"/>
  <c r="T1560" i="1"/>
  <c r="S1560" i="1"/>
  <c r="Q1560" i="1"/>
  <c r="P1560" i="1"/>
  <c r="O1560" i="1"/>
  <c r="DD1559" i="1"/>
  <c r="DC1559" i="1"/>
  <c r="DB1559" i="1"/>
  <c r="DA1559" i="1"/>
  <c r="CZ1559" i="1"/>
  <c r="CY1559" i="1"/>
  <c r="CX1559" i="1"/>
  <c r="CW1559" i="1"/>
  <c r="CV1559" i="1"/>
  <c r="CU1559" i="1"/>
  <c r="CT1559" i="1"/>
  <c r="CS1559" i="1"/>
  <c r="CR1559" i="1"/>
  <c r="CQ1559" i="1"/>
  <c r="CP1559" i="1"/>
  <c r="CO1559" i="1"/>
  <c r="CN1559" i="1"/>
  <c r="CM1559" i="1"/>
  <c r="CL1559" i="1"/>
  <c r="CK1559" i="1"/>
  <c r="CJ1559" i="1"/>
  <c r="CI1559" i="1"/>
  <c r="CH1559" i="1"/>
  <c r="CG1559" i="1"/>
  <c r="CF1559" i="1"/>
  <c r="CE1559" i="1"/>
  <c r="CD1559" i="1"/>
  <c r="CC1559" i="1"/>
  <c r="CB1559" i="1"/>
  <c r="CA1559" i="1"/>
  <c r="BZ1559" i="1"/>
  <c r="BY1559" i="1"/>
  <c r="BX1559" i="1"/>
  <c r="BW1559" i="1"/>
  <c r="BV1559" i="1"/>
  <c r="BU1559" i="1"/>
  <c r="BT1559" i="1"/>
  <c r="BS1559" i="1"/>
  <c r="BR1559" i="1"/>
  <c r="BQ1559" i="1"/>
  <c r="BP1559" i="1"/>
  <c r="BO1559" i="1"/>
  <c r="BN1559" i="1"/>
  <c r="BM1559" i="1"/>
  <c r="BL1559" i="1"/>
  <c r="BK1559" i="1"/>
  <c r="BJ1559" i="1"/>
  <c r="BI1559" i="1"/>
  <c r="BH1559" i="1"/>
  <c r="BG1559" i="1"/>
  <c r="BF1559" i="1"/>
  <c r="BE1559" i="1"/>
  <c r="BD1559" i="1"/>
  <c r="BC1559" i="1"/>
  <c r="BB1559" i="1"/>
  <c r="BA1559" i="1"/>
  <c r="AZ1559" i="1"/>
  <c r="AY1559" i="1"/>
  <c r="AX1559" i="1"/>
  <c r="AW1559" i="1"/>
  <c r="AV1559" i="1"/>
  <c r="AU1559" i="1"/>
  <c r="AT1559" i="1"/>
  <c r="AS1559" i="1"/>
  <c r="AR1559" i="1"/>
  <c r="AQ1559" i="1"/>
  <c r="AP1559" i="1"/>
  <c r="AO1559" i="1"/>
  <c r="AN1559" i="1"/>
  <c r="AM1559" i="1"/>
  <c r="AL1559" i="1"/>
  <c r="AK1559" i="1"/>
  <c r="AJ1559" i="1"/>
  <c r="AI1559" i="1"/>
  <c r="AH1559" i="1"/>
  <c r="AG1559" i="1"/>
  <c r="AF1559" i="1"/>
  <c r="AE1559" i="1"/>
  <c r="AD1559" i="1"/>
  <c r="AC1559" i="1"/>
  <c r="AB1559" i="1"/>
  <c r="AA1559" i="1"/>
  <c r="Z1559" i="1"/>
  <c r="Y1559" i="1"/>
  <c r="X1559" i="1"/>
  <c r="W1559" i="1"/>
  <c r="V1559" i="1"/>
  <c r="U1559" i="1"/>
  <c r="T1559" i="1"/>
  <c r="S1559" i="1"/>
  <c r="Q1559" i="1"/>
  <c r="P1559" i="1"/>
  <c r="O1559" i="1"/>
  <c r="DD1558" i="1"/>
  <c r="DC1558" i="1"/>
  <c r="DB1558" i="1"/>
  <c r="DA1558" i="1"/>
  <c r="CZ1558" i="1"/>
  <c r="CY1558" i="1"/>
  <c r="CX1558" i="1"/>
  <c r="CW1558" i="1"/>
  <c r="CV1558" i="1"/>
  <c r="CU1558" i="1"/>
  <c r="CT1558" i="1"/>
  <c r="CS1558" i="1"/>
  <c r="CR1558" i="1"/>
  <c r="CQ1558" i="1"/>
  <c r="CP1558" i="1"/>
  <c r="CO1558" i="1"/>
  <c r="CN1558" i="1"/>
  <c r="CM1558" i="1"/>
  <c r="CL1558" i="1"/>
  <c r="CK1558" i="1"/>
  <c r="CJ1558" i="1"/>
  <c r="CI1558" i="1"/>
  <c r="CH1558" i="1"/>
  <c r="CG1558" i="1"/>
  <c r="CF1558" i="1"/>
  <c r="CE1558" i="1"/>
  <c r="CD1558" i="1"/>
  <c r="CC1558" i="1"/>
  <c r="CB1558" i="1"/>
  <c r="CA1558" i="1"/>
  <c r="BZ1558" i="1"/>
  <c r="BY1558" i="1"/>
  <c r="BX1558" i="1"/>
  <c r="BW1558" i="1"/>
  <c r="BV1558" i="1"/>
  <c r="BU1558" i="1"/>
  <c r="BT1558" i="1"/>
  <c r="BS1558" i="1"/>
  <c r="BR1558" i="1"/>
  <c r="BQ1558" i="1"/>
  <c r="BP1558" i="1"/>
  <c r="BO1558" i="1"/>
  <c r="BN1558" i="1"/>
  <c r="BM1558" i="1"/>
  <c r="BL1558" i="1"/>
  <c r="BK1558" i="1"/>
  <c r="BJ1558" i="1"/>
  <c r="BI1558" i="1"/>
  <c r="BH1558" i="1"/>
  <c r="BG1558" i="1"/>
  <c r="BF1558" i="1"/>
  <c r="BE1558" i="1"/>
  <c r="BD1558" i="1"/>
  <c r="BC1558" i="1"/>
  <c r="BB1558" i="1"/>
  <c r="BA1558" i="1"/>
  <c r="AZ1558" i="1"/>
  <c r="AY1558" i="1"/>
  <c r="AX1558" i="1"/>
  <c r="AW1558" i="1"/>
  <c r="AV1558" i="1"/>
  <c r="AU1558" i="1"/>
  <c r="AT1558" i="1"/>
  <c r="AS1558" i="1"/>
  <c r="AR1558" i="1"/>
  <c r="AQ1558" i="1"/>
  <c r="AP1558" i="1"/>
  <c r="AO1558" i="1"/>
  <c r="AN1558" i="1"/>
  <c r="AM1558" i="1"/>
  <c r="AL1558" i="1"/>
  <c r="AK1558" i="1"/>
  <c r="AJ1558" i="1"/>
  <c r="AI1558" i="1"/>
  <c r="AH1558" i="1"/>
  <c r="AG1558" i="1"/>
  <c r="AF1558" i="1"/>
  <c r="AE1558" i="1"/>
  <c r="AD1558" i="1"/>
  <c r="AC1558" i="1"/>
  <c r="AB1558" i="1"/>
  <c r="AA1558" i="1"/>
  <c r="Z1558" i="1"/>
  <c r="Y1558" i="1"/>
  <c r="X1558" i="1"/>
  <c r="W1558" i="1"/>
  <c r="V1558" i="1"/>
  <c r="U1558" i="1"/>
  <c r="T1558" i="1"/>
  <c r="S1558" i="1"/>
  <c r="Q1558" i="1"/>
  <c r="P1558" i="1"/>
  <c r="O1558" i="1"/>
  <c r="DD1557" i="1"/>
  <c r="DC1557" i="1"/>
  <c r="DB1557" i="1"/>
  <c r="DA1557" i="1"/>
  <c r="CZ1557" i="1"/>
  <c r="CY1557" i="1"/>
  <c r="CX1557" i="1"/>
  <c r="CW1557" i="1"/>
  <c r="CV1557" i="1"/>
  <c r="CU1557" i="1"/>
  <c r="CT1557" i="1"/>
  <c r="CS1557" i="1"/>
  <c r="CR1557" i="1"/>
  <c r="CQ1557" i="1"/>
  <c r="CP1557" i="1"/>
  <c r="CO1557" i="1"/>
  <c r="CN1557" i="1"/>
  <c r="CM1557" i="1"/>
  <c r="CL1557" i="1"/>
  <c r="CK1557" i="1"/>
  <c r="CJ1557" i="1"/>
  <c r="CI1557" i="1"/>
  <c r="CH1557" i="1"/>
  <c r="CG1557" i="1"/>
  <c r="CF1557" i="1"/>
  <c r="CE1557" i="1"/>
  <c r="CD1557" i="1"/>
  <c r="CC1557" i="1"/>
  <c r="CB1557" i="1"/>
  <c r="CA1557" i="1"/>
  <c r="BZ1557" i="1"/>
  <c r="BY1557" i="1"/>
  <c r="BX1557" i="1"/>
  <c r="BW1557" i="1"/>
  <c r="BV1557" i="1"/>
  <c r="BU1557" i="1"/>
  <c r="BT1557" i="1"/>
  <c r="BS1557" i="1"/>
  <c r="BR1557" i="1"/>
  <c r="BQ1557" i="1"/>
  <c r="BP1557" i="1"/>
  <c r="BO1557" i="1"/>
  <c r="BN1557" i="1"/>
  <c r="BM1557" i="1"/>
  <c r="BL1557" i="1"/>
  <c r="BK1557" i="1"/>
  <c r="BJ1557" i="1"/>
  <c r="BI1557" i="1"/>
  <c r="BH1557" i="1"/>
  <c r="BG1557" i="1"/>
  <c r="BF1557" i="1"/>
  <c r="BE1557" i="1"/>
  <c r="BD1557" i="1"/>
  <c r="BC1557" i="1"/>
  <c r="BB1557" i="1"/>
  <c r="BA1557" i="1"/>
  <c r="AZ1557" i="1"/>
  <c r="AY1557" i="1"/>
  <c r="AX1557" i="1"/>
  <c r="AW1557" i="1"/>
  <c r="AV1557" i="1"/>
  <c r="AU1557" i="1"/>
  <c r="AT1557" i="1"/>
  <c r="AS1557" i="1"/>
  <c r="AR1557" i="1"/>
  <c r="AQ1557" i="1"/>
  <c r="AP1557" i="1"/>
  <c r="AO1557" i="1"/>
  <c r="AN1557" i="1"/>
  <c r="AM1557" i="1"/>
  <c r="AL1557" i="1"/>
  <c r="AK1557" i="1"/>
  <c r="AJ1557" i="1"/>
  <c r="AI1557" i="1"/>
  <c r="AH1557" i="1"/>
  <c r="AG1557" i="1"/>
  <c r="AF1557" i="1"/>
  <c r="AE1557" i="1"/>
  <c r="AD1557" i="1"/>
  <c r="AC1557" i="1"/>
  <c r="AB1557" i="1"/>
  <c r="AA1557" i="1"/>
  <c r="Z1557" i="1"/>
  <c r="Y1557" i="1"/>
  <c r="X1557" i="1"/>
  <c r="W1557" i="1"/>
  <c r="V1557" i="1"/>
  <c r="U1557" i="1"/>
  <c r="T1557" i="1"/>
  <c r="S1557" i="1"/>
  <c r="Q1557" i="1"/>
  <c r="P1557" i="1"/>
  <c r="O1557" i="1"/>
  <c r="DD1556" i="1"/>
  <c r="DC1556" i="1"/>
  <c r="DB1556" i="1"/>
  <c r="DA1556" i="1"/>
  <c r="CZ1556" i="1"/>
  <c r="CY1556" i="1"/>
  <c r="CX1556" i="1"/>
  <c r="CW1556" i="1"/>
  <c r="CV1556" i="1"/>
  <c r="CU1556" i="1"/>
  <c r="CT1556" i="1"/>
  <c r="CS1556" i="1"/>
  <c r="CR1556" i="1"/>
  <c r="CQ1556" i="1"/>
  <c r="CP1556" i="1"/>
  <c r="CO1556" i="1"/>
  <c r="CN1556" i="1"/>
  <c r="CM1556" i="1"/>
  <c r="CL1556" i="1"/>
  <c r="CK1556" i="1"/>
  <c r="CJ1556" i="1"/>
  <c r="CI1556" i="1"/>
  <c r="CH1556" i="1"/>
  <c r="CG1556" i="1"/>
  <c r="CF1556" i="1"/>
  <c r="CE1556" i="1"/>
  <c r="CD1556" i="1"/>
  <c r="CC1556" i="1"/>
  <c r="CB1556" i="1"/>
  <c r="CA1556" i="1"/>
  <c r="BZ1556" i="1"/>
  <c r="BY1556" i="1"/>
  <c r="BX1556" i="1"/>
  <c r="BW1556" i="1"/>
  <c r="BV1556" i="1"/>
  <c r="BU1556" i="1"/>
  <c r="BT1556" i="1"/>
  <c r="BS1556" i="1"/>
  <c r="BR1556" i="1"/>
  <c r="BQ1556" i="1"/>
  <c r="BP1556" i="1"/>
  <c r="BO1556" i="1"/>
  <c r="BN1556" i="1"/>
  <c r="BM1556" i="1"/>
  <c r="BL1556" i="1"/>
  <c r="BK1556" i="1"/>
  <c r="BJ1556" i="1"/>
  <c r="BI1556" i="1"/>
  <c r="BH1556" i="1"/>
  <c r="BG1556" i="1"/>
  <c r="BF1556" i="1"/>
  <c r="BE1556" i="1"/>
  <c r="BD1556" i="1"/>
  <c r="BC1556" i="1"/>
  <c r="BB1556" i="1"/>
  <c r="BA1556" i="1"/>
  <c r="AZ1556" i="1"/>
  <c r="AY1556" i="1"/>
  <c r="AX1556" i="1"/>
  <c r="AW1556" i="1"/>
  <c r="AV1556" i="1"/>
  <c r="AU1556" i="1"/>
  <c r="AT1556" i="1"/>
  <c r="AS1556" i="1"/>
  <c r="AR1556" i="1"/>
  <c r="AQ1556" i="1"/>
  <c r="AP1556" i="1"/>
  <c r="AO1556" i="1"/>
  <c r="AN1556" i="1"/>
  <c r="AM1556" i="1"/>
  <c r="AL1556" i="1"/>
  <c r="AK1556" i="1"/>
  <c r="AJ1556" i="1"/>
  <c r="AI1556" i="1"/>
  <c r="AH1556" i="1"/>
  <c r="AG1556" i="1"/>
  <c r="AF1556" i="1"/>
  <c r="AE1556" i="1"/>
  <c r="AD1556" i="1"/>
  <c r="AC1556" i="1"/>
  <c r="AB1556" i="1"/>
  <c r="AA1556" i="1"/>
  <c r="Z1556" i="1"/>
  <c r="Y1556" i="1"/>
  <c r="X1556" i="1"/>
  <c r="W1556" i="1"/>
  <c r="V1556" i="1"/>
  <c r="U1556" i="1"/>
  <c r="T1556" i="1"/>
  <c r="S1556" i="1"/>
  <c r="Q1556" i="1"/>
  <c r="P1556" i="1"/>
  <c r="O1556" i="1"/>
  <c r="DD1438" i="1"/>
  <c r="DC1438" i="1"/>
  <c r="DB1438" i="1"/>
  <c r="DA1438" i="1"/>
  <c r="CZ1438" i="1"/>
  <c r="CY1438" i="1"/>
  <c r="CX1438" i="1"/>
  <c r="CW1438" i="1"/>
  <c r="CV1438" i="1"/>
  <c r="CU1438" i="1"/>
  <c r="CT1438" i="1"/>
  <c r="CS1438" i="1"/>
  <c r="CR1438" i="1"/>
  <c r="CQ1438" i="1"/>
  <c r="CP1438" i="1"/>
  <c r="CO1438" i="1"/>
  <c r="CN1438" i="1"/>
  <c r="CM1438" i="1"/>
  <c r="CL1438" i="1"/>
  <c r="CK1438" i="1"/>
  <c r="CJ1438" i="1"/>
  <c r="CI1438" i="1"/>
  <c r="CH1438" i="1"/>
  <c r="CG1438" i="1"/>
  <c r="CF1438" i="1"/>
  <c r="CE1438" i="1"/>
  <c r="CD1438" i="1"/>
  <c r="CC1438" i="1"/>
  <c r="CB1438" i="1"/>
  <c r="CA1438" i="1"/>
  <c r="BZ1438" i="1"/>
  <c r="BY1438" i="1"/>
  <c r="BX1438" i="1"/>
  <c r="BW1438" i="1"/>
  <c r="BV1438" i="1"/>
  <c r="BU1438" i="1"/>
  <c r="BT1438" i="1"/>
  <c r="BS1438" i="1"/>
  <c r="BR1438" i="1"/>
  <c r="BQ1438" i="1"/>
  <c r="BP1438" i="1"/>
  <c r="BO1438" i="1"/>
  <c r="BN1438" i="1"/>
  <c r="BM1438" i="1"/>
  <c r="BL1438" i="1"/>
  <c r="BK1438" i="1"/>
  <c r="BJ1438" i="1"/>
  <c r="BI1438" i="1"/>
  <c r="BH1438" i="1"/>
  <c r="BG1438" i="1"/>
  <c r="BF1438" i="1"/>
  <c r="BE1438" i="1"/>
  <c r="BD1438" i="1"/>
  <c r="BC1438" i="1"/>
  <c r="BB1438" i="1"/>
  <c r="BA1438" i="1"/>
  <c r="AZ1438" i="1"/>
  <c r="AY1438" i="1"/>
  <c r="AX1438" i="1"/>
  <c r="AW1438" i="1"/>
  <c r="AV1438" i="1"/>
  <c r="AU1438" i="1"/>
  <c r="AT1438" i="1"/>
  <c r="AS1438" i="1"/>
  <c r="AR1438" i="1"/>
  <c r="AQ1438" i="1"/>
  <c r="AP1438" i="1"/>
  <c r="AO1438" i="1"/>
  <c r="AN1438" i="1"/>
  <c r="AM1438" i="1"/>
  <c r="AL1438" i="1"/>
  <c r="AK1438" i="1"/>
  <c r="AJ1438" i="1"/>
  <c r="AI1438" i="1"/>
  <c r="AH1438" i="1"/>
  <c r="AG1438" i="1"/>
  <c r="AF1438" i="1"/>
  <c r="AE1438" i="1"/>
  <c r="AD1438" i="1"/>
  <c r="AC1438" i="1"/>
  <c r="AB1438" i="1"/>
  <c r="AA1438" i="1"/>
  <c r="Z1438" i="1"/>
  <c r="Y1438" i="1"/>
  <c r="X1438" i="1"/>
  <c r="W1438" i="1"/>
  <c r="V1438" i="1"/>
  <c r="U1438" i="1"/>
  <c r="T1438" i="1"/>
  <c r="S1438" i="1"/>
  <c r="Q1438" i="1"/>
  <c r="P1438" i="1"/>
  <c r="O1438" i="1"/>
  <c r="DD1437" i="1"/>
  <c r="DC1437" i="1"/>
  <c r="DB1437" i="1"/>
  <c r="DA1437" i="1"/>
  <c r="CZ1437" i="1"/>
  <c r="CY1437" i="1"/>
  <c r="CX1437" i="1"/>
  <c r="CW1437" i="1"/>
  <c r="CV1437" i="1"/>
  <c r="CU1437" i="1"/>
  <c r="CT1437" i="1"/>
  <c r="CS1437" i="1"/>
  <c r="CR1437" i="1"/>
  <c r="CQ1437" i="1"/>
  <c r="CP1437" i="1"/>
  <c r="CO1437" i="1"/>
  <c r="CN1437" i="1"/>
  <c r="CM1437" i="1"/>
  <c r="CL1437" i="1"/>
  <c r="CK1437" i="1"/>
  <c r="CJ1437" i="1"/>
  <c r="CI1437" i="1"/>
  <c r="CH1437" i="1"/>
  <c r="CG1437" i="1"/>
  <c r="CF1437" i="1"/>
  <c r="CE1437" i="1"/>
  <c r="CD1437" i="1"/>
  <c r="CC1437" i="1"/>
  <c r="CB1437" i="1"/>
  <c r="CA1437" i="1"/>
  <c r="BZ1437" i="1"/>
  <c r="BY1437" i="1"/>
  <c r="BX1437" i="1"/>
  <c r="BW1437" i="1"/>
  <c r="BV1437" i="1"/>
  <c r="BU1437" i="1"/>
  <c r="BT1437" i="1"/>
  <c r="BS1437" i="1"/>
  <c r="BR1437" i="1"/>
  <c r="BQ1437" i="1"/>
  <c r="BP1437" i="1"/>
  <c r="BO1437" i="1"/>
  <c r="BN1437" i="1"/>
  <c r="BM1437" i="1"/>
  <c r="BL1437" i="1"/>
  <c r="BK1437" i="1"/>
  <c r="BJ1437" i="1"/>
  <c r="BI1437" i="1"/>
  <c r="BH1437" i="1"/>
  <c r="BG1437" i="1"/>
  <c r="BF1437" i="1"/>
  <c r="BE1437" i="1"/>
  <c r="BD1437" i="1"/>
  <c r="BC1437" i="1"/>
  <c r="BB1437" i="1"/>
  <c r="BA1437" i="1"/>
  <c r="AZ1437" i="1"/>
  <c r="AY1437" i="1"/>
  <c r="AX1437" i="1"/>
  <c r="AW1437" i="1"/>
  <c r="AV1437" i="1"/>
  <c r="AU1437" i="1"/>
  <c r="AT1437" i="1"/>
  <c r="AS1437" i="1"/>
  <c r="AR1437" i="1"/>
  <c r="AQ1437" i="1"/>
  <c r="AP1437" i="1"/>
  <c r="AO1437" i="1"/>
  <c r="AN1437" i="1"/>
  <c r="AM1437" i="1"/>
  <c r="AL1437" i="1"/>
  <c r="AK1437" i="1"/>
  <c r="AJ1437" i="1"/>
  <c r="AI1437" i="1"/>
  <c r="AH1437" i="1"/>
  <c r="AG1437" i="1"/>
  <c r="AF1437" i="1"/>
  <c r="AE1437" i="1"/>
  <c r="AD1437" i="1"/>
  <c r="AC1437" i="1"/>
  <c r="AB1437" i="1"/>
  <c r="AA1437" i="1"/>
  <c r="Z1437" i="1"/>
  <c r="Y1437" i="1"/>
  <c r="X1437" i="1"/>
  <c r="W1437" i="1"/>
  <c r="V1437" i="1"/>
  <c r="U1437" i="1"/>
  <c r="T1437" i="1"/>
  <c r="S1437" i="1"/>
  <c r="Q1437" i="1"/>
  <c r="P1437" i="1"/>
  <c r="O1437" i="1"/>
  <c r="DD1507" i="1"/>
  <c r="DC1507" i="1"/>
  <c r="DB1507" i="1"/>
  <c r="DA1507" i="1"/>
  <c r="CZ1507" i="1"/>
  <c r="CY1507" i="1"/>
  <c r="CX1507" i="1"/>
  <c r="CW1507" i="1"/>
  <c r="CV1507" i="1"/>
  <c r="CU1507" i="1"/>
  <c r="CT1507" i="1"/>
  <c r="CS1507" i="1"/>
  <c r="CR1507" i="1"/>
  <c r="CQ1507" i="1"/>
  <c r="CP1507" i="1"/>
  <c r="CO1507" i="1"/>
  <c r="CN1507" i="1"/>
  <c r="CM1507" i="1"/>
  <c r="CL1507" i="1"/>
  <c r="CK1507" i="1"/>
  <c r="CJ1507" i="1"/>
  <c r="CI1507" i="1"/>
  <c r="CH1507" i="1"/>
  <c r="CG1507" i="1"/>
  <c r="CF1507" i="1"/>
  <c r="CE1507" i="1"/>
  <c r="CD1507" i="1"/>
  <c r="CC1507" i="1"/>
  <c r="CB1507" i="1"/>
  <c r="CA1507" i="1"/>
  <c r="BZ1507" i="1"/>
  <c r="BY1507" i="1"/>
  <c r="BX1507" i="1"/>
  <c r="BW1507" i="1"/>
  <c r="BV1507" i="1"/>
  <c r="BU1507" i="1"/>
  <c r="BT1507" i="1"/>
  <c r="BS1507" i="1"/>
  <c r="BR1507" i="1"/>
  <c r="BQ1507" i="1"/>
  <c r="BP1507" i="1"/>
  <c r="BO1507" i="1"/>
  <c r="BN1507" i="1"/>
  <c r="BM1507" i="1"/>
  <c r="BL1507" i="1"/>
  <c r="BK1507" i="1"/>
  <c r="BJ1507" i="1"/>
  <c r="BI1507" i="1"/>
  <c r="BH1507" i="1"/>
  <c r="BG1507" i="1"/>
  <c r="BF1507" i="1"/>
  <c r="BE1507" i="1"/>
  <c r="BD1507" i="1"/>
  <c r="BC1507" i="1"/>
  <c r="BB1507" i="1"/>
  <c r="BA1507" i="1"/>
  <c r="AZ1507" i="1"/>
  <c r="AY1507" i="1"/>
  <c r="AX1507" i="1"/>
  <c r="AW1507" i="1"/>
  <c r="AV1507" i="1"/>
  <c r="AU1507" i="1"/>
  <c r="AT1507" i="1"/>
  <c r="AS1507" i="1"/>
  <c r="AR1507" i="1"/>
  <c r="AQ1507" i="1"/>
  <c r="AP1507" i="1"/>
  <c r="AO1507" i="1"/>
  <c r="AN1507" i="1"/>
  <c r="AM1507" i="1"/>
  <c r="AL1507" i="1"/>
  <c r="AK1507" i="1"/>
  <c r="AJ1507" i="1"/>
  <c r="AI1507" i="1"/>
  <c r="AH1507" i="1"/>
  <c r="AG1507" i="1"/>
  <c r="AF1507" i="1"/>
  <c r="AE1507" i="1"/>
  <c r="AD1507" i="1"/>
  <c r="AC1507" i="1"/>
  <c r="AB1507" i="1"/>
  <c r="AA1507" i="1"/>
  <c r="Z1507" i="1"/>
  <c r="Y1507" i="1"/>
  <c r="X1507" i="1"/>
  <c r="W1507" i="1"/>
  <c r="V1507" i="1"/>
  <c r="U1507" i="1"/>
  <c r="T1507" i="1"/>
  <c r="S1507" i="1"/>
  <c r="Q1507" i="1"/>
  <c r="P1507" i="1"/>
  <c r="O1507" i="1"/>
  <c r="DD1506" i="1"/>
  <c r="DC1506" i="1"/>
  <c r="DB1506" i="1"/>
  <c r="DA1506" i="1"/>
  <c r="CZ1506" i="1"/>
  <c r="CY1506" i="1"/>
  <c r="CX1506" i="1"/>
  <c r="CW1506" i="1"/>
  <c r="CV1506" i="1"/>
  <c r="CU1506" i="1"/>
  <c r="CT1506" i="1"/>
  <c r="CS1506" i="1"/>
  <c r="CR1506" i="1"/>
  <c r="CQ1506" i="1"/>
  <c r="CP1506" i="1"/>
  <c r="CO1506" i="1"/>
  <c r="CN1506" i="1"/>
  <c r="CM1506" i="1"/>
  <c r="CL1506" i="1"/>
  <c r="CK1506" i="1"/>
  <c r="CJ1506" i="1"/>
  <c r="CI1506" i="1"/>
  <c r="CH1506" i="1"/>
  <c r="CG1506" i="1"/>
  <c r="CF1506" i="1"/>
  <c r="CE1506" i="1"/>
  <c r="CD1506" i="1"/>
  <c r="CC1506" i="1"/>
  <c r="CB1506" i="1"/>
  <c r="CA1506" i="1"/>
  <c r="BZ1506" i="1"/>
  <c r="BY1506" i="1"/>
  <c r="BX1506" i="1"/>
  <c r="BW1506" i="1"/>
  <c r="BV1506" i="1"/>
  <c r="BU1506" i="1"/>
  <c r="BT1506" i="1"/>
  <c r="BS1506" i="1"/>
  <c r="BR1506" i="1"/>
  <c r="BQ1506" i="1"/>
  <c r="BP1506" i="1"/>
  <c r="BO1506" i="1"/>
  <c r="BN1506" i="1"/>
  <c r="BM1506" i="1"/>
  <c r="BL1506" i="1"/>
  <c r="BK1506" i="1"/>
  <c r="BJ1506" i="1"/>
  <c r="BI1506" i="1"/>
  <c r="BH1506" i="1"/>
  <c r="BG1506" i="1"/>
  <c r="BF1506" i="1"/>
  <c r="BE1506" i="1"/>
  <c r="BD1506" i="1"/>
  <c r="BC1506" i="1"/>
  <c r="BB1506" i="1"/>
  <c r="BA1506" i="1"/>
  <c r="AZ1506" i="1"/>
  <c r="AY1506" i="1"/>
  <c r="AX1506" i="1"/>
  <c r="AW1506" i="1"/>
  <c r="AV1506" i="1"/>
  <c r="AU1506" i="1"/>
  <c r="AT1506" i="1"/>
  <c r="AS1506" i="1"/>
  <c r="AR1506" i="1"/>
  <c r="AQ1506" i="1"/>
  <c r="AP1506" i="1"/>
  <c r="AO1506" i="1"/>
  <c r="AN1506" i="1"/>
  <c r="AM1506" i="1"/>
  <c r="AL1506" i="1"/>
  <c r="AK1506" i="1"/>
  <c r="AJ1506" i="1"/>
  <c r="AI1506" i="1"/>
  <c r="AH1506" i="1"/>
  <c r="AG1506" i="1"/>
  <c r="AF1506" i="1"/>
  <c r="AE1506" i="1"/>
  <c r="AD1506" i="1"/>
  <c r="AC1506" i="1"/>
  <c r="AB1506" i="1"/>
  <c r="AA1506" i="1"/>
  <c r="Z1506" i="1"/>
  <c r="Y1506" i="1"/>
  <c r="X1506" i="1"/>
  <c r="W1506" i="1"/>
  <c r="V1506" i="1"/>
  <c r="U1506" i="1"/>
  <c r="T1506" i="1"/>
  <c r="S1506" i="1"/>
  <c r="Q1506" i="1"/>
  <c r="P1506" i="1"/>
  <c r="O1506" i="1"/>
  <c r="DD1475" i="1"/>
  <c r="DC1475" i="1"/>
  <c r="DB1475" i="1"/>
  <c r="DA1475" i="1"/>
  <c r="CZ1475" i="1"/>
  <c r="CY1475" i="1"/>
  <c r="CX1475" i="1"/>
  <c r="CW1475" i="1"/>
  <c r="CV1475" i="1"/>
  <c r="CU1475" i="1"/>
  <c r="CT1475" i="1"/>
  <c r="CS1475" i="1"/>
  <c r="CR1475" i="1"/>
  <c r="CQ1475" i="1"/>
  <c r="CP1475" i="1"/>
  <c r="CO1475" i="1"/>
  <c r="CN1475" i="1"/>
  <c r="CM1475" i="1"/>
  <c r="CL1475" i="1"/>
  <c r="CK1475" i="1"/>
  <c r="CJ1475" i="1"/>
  <c r="CI1475" i="1"/>
  <c r="CH1475" i="1"/>
  <c r="CG1475" i="1"/>
  <c r="CF1475" i="1"/>
  <c r="CE1475" i="1"/>
  <c r="CD1475" i="1"/>
  <c r="CC1475" i="1"/>
  <c r="CB1475" i="1"/>
  <c r="CA1475" i="1"/>
  <c r="BZ1475" i="1"/>
  <c r="BY1475" i="1"/>
  <c r="BX1475" i="1"/>
  <c r="BW1475" i="1"/>
  <c r="BV1475" i="1"/>
  <c r="BU1475" i="1"/>
  <c r="BT1475" i="1"/>
  <c r="BS1475" i="1"/>
  <c r="BR1475" i="1"/>
  <c r="BQ1475" i="1"/>
  <c r="BP1475" i="1"/>
  <c r="BO1475" i="1"/>
  <c r="BN1475" i="1"/>
  <c r="BM1475" i="1"/>
  <c r="BL1475" i="1"/>
  <c r="BK1475" i="1"/>
  <c r="BJ1475" i="1"/>
  <c r="BI1475" i="1"/>
  <c r="BH1475" i="1"/>
  <c r="BG1475" i="1"/>
  <c r="BF1475" i="1"/>
  <c r="BE1475" i="1"/>
  <c r="BD1475" i="1"/>
  <c r="BC1475" i="1"/>
  <c r="BB1475" i="1"/>
  <c r="BA1475" i="1"/>
  <c r="AZ1475" i="1"/>
  <c r="AY1475" i="1"/>
  <c r="AX1475" i="1"/>
  <c r="AW1475" i="1"/>
  <c r="AV1475" i="1"/>
  <c r="AU1475" i="1"/>
  <c r="AT1475" i="1"/>
  <c r="AS1475" i="1"/>
  <c r="AR1475" i="1"/>
  <c r="AQ1475" i="1"/>
  <c r="AP1475" i="1"/>
  <c r="AO1475" i="1"/>
  <c r="AN1475" i="1"/>
  <c r="AM1475" i="1"/>
  <c r="AL1475" i="1"/>
  <c r="AK1475" i="1"/>
  <c r="AJ1475" i="1"/>
  <c r="AI1475" i="1"/>
  <c r="AH1475" i="1"/>
  <c r="AG1475" i="1"/>
  <c r="AF1475" i="1"/>
  <c r="AE1475" i="1"/>
  <c r="AD1475" i="1"/>
  <c r="AC1475" i="1"/>
  <c r="AB1475" i="1"/>
  <c r="AA1475" i="1"/>
  <c r="Z1475" i="1"/>
  <c r="Y1475" i="1"/>
  <c r="X1475" i="1"/>
  <c r="W1475" i="1"/>
  <c r="V1475" i="1"/>
  <c r="U1475" i="1"/>
  <c r="T1475" i="1"/>
  <c r="S1475" i="1"/>
  <c r="Q1475" i="1"/>
  <c r="P1475" i="1"/>
  <c r="O1475" i="1"/>
  <c r="DD1474" i="1"/>
  <c r="DC1474" i="1"/>
  <c r="DB1474" i="1"/>
  <c r="DA1474" i="1"/>
  <c r="CZ1474" i="1"/>
  <c r="CY1474" i="1"/>
  <c r="CX1474" i="1"/>
  <c r="CW1474" i="1"/>
  <c r="CV1474" i="1"/>
  <c r="CU1474" i="1"/>
  <c r="CT1474" i="1"/>
  <c r="CS1474" i="1"/>
  <c r="CR1474" i="1"/>
  <c r="CQ1474" i="1"/>
  <c r="CP1474" i="1"/>
  <c r="CO1474" i="1"/>
  <c r="CN1474" i="1"/>
  <c r="CM1474" i="1"/>
  <c r="CL1474" i="1"/>
  <c r="CK1474" i="1"/>
  <c r="CJ1474" i="1"/>
  <c r="CI1474" i="1"/>
  <c r="CH1474" i="1"/>
  <c r="CG1474" i="1"/>
  <c r="CF1474" i="1"/>
  <c r="CE1474" i="1"/>
  <c r="CD1474" i="1"/>
  <c r="CC1474" i="1"/>
  <c r="CB1474" i="1"/>
  <c r="CA1474" i="1"/>
  <c r="BZ1474" i="1"/>
  <c r="BY1474" i="1"/>
  <c r="BX1474" i="1"/>
  <c r="BW1474" i="1"/>
  <c r="BV1474" i="1"/>
  <c r="BU1474" i="1"/>
  <c r="BT1474" i="1"/>
  <c r="BS1474" i="1"/>
  <c r="BR1474" i="1"/>
  <c r="BQ1474" i="1"/>
  <c r="BP1474" i="1"/>
  <c r="BO1474" i="1"/>
  <c r="BN1474" i="1"/>
  <c r="BM1474" i="1"/>
  <c r="BL1474" i="1"/>
  <c r="BK1474" i="1"/>
  <c r="BJ1474" i="1"/>
  <c r="BI1474" i="1"/>
  <c r="BH1474" i="1"/>
  <c r="BG1474" i="1"/>
  <c r="BF1474" i="1"/>
  <c r="BE1474" i="1"/>
  <c r="BD1474" i="1"/>
  <c r="BC1474" i="1"/>
  <c r="BB1474" i="1"/>
  <c r="BA1474" i="1"/>
  <c r="AZ1474" i="1"/>
  <c r="AY1474" i="1"/>
  <c r="AX1474" i="1"/>
  <c r="AW1474" i="1"/>
  <c r="AV1474" i="1"/>
  <c r="AU1474" i="1"/>
  <c r="AT1474" i="1"/>
  <c r="AS1474" i="1"/>
  <c r="AR1474" i="1"/>
  <c r="AQ1474" i="1"/>
  <c r="AP1474" i="1"/>
  <c r="AO1474" i="1"/>
  <c r="AN1474" i="1"/>
  <c r="AM1474" i="1"/>
  <c r="AL1474" i="1"/>
  <c r="AK1474" i="1"/>
  <c r="AJ1474" i="1"/>
  <c r="AI1474" i="1"/>
  <c r="AH1474" i="1"/>
  <c r="AG1474" i="1"/>
  <c r="AF1474" i="1"/>
  <c r="AE1474" i="1"/>
  <c r="AD1474" i="1"/>
  <c r="AC1474" i="1"/>
  <c r="AB1474" i="1"/>
  <c r="AA1474" i="1"/>
  <c r="Z1474" i="1"/>
  <c r="Y1474" i="1"/>
  <c r="X1474" i="1"/>
  <c r="W1474" i="1"/>
  <c r="V1474" i="1"/>
  <c r="U1474" i="1"/>
  <c r="T1474" i="1"/>
  <c r="S1474" i="1"/>
  <c r="Q1474" i="1"/>
  <c r="P1474" i="1"/>
  <c r="O1474" i="1"/>
  <c r="DD1473" i="1"/>
  <c r="DC1473" i="1"/>
  <c r="DB1473" i="1"/>
  <c r="DA1473" i="1"/>
  <c r="CZ1473" i="1"/>
  <c r="CY1473" i="1"/>
  <c r="CX1473" i="1"/>
  <c r="CW1473" i="1"/>
  <c r="CV1473" i="1"/>
  <c r="CU1473" i="1"/>
  <c r="CT1473" i="1"/>
  <c r="CS1473" i="1"/>
  <c r="CR1473" i="1"/>
  <c r="CQ1473" i="1"/>
  <c r="CP1473" i="1"/>
  <c r="CO1473" i="1"/>
  <c r="CN1473" i="1"/>
  <c r="CM1473" i="1"/>
  <c r="CL1473" i="1"/>
  <c r="CK1473" i="1"/>
  <c r="CJ1473" i="1"/>
  <c r="CI1473" i="1"/>
  <c r="CH1473" i="1"/>
  <c r="CG1473" i="1"/>
  <c r="CF1473" i="1"/>
  <c r="CE1473" i="1"/>
  <c r="CD1473" i="1"/>
  <c r="CC1473" i="1"/>
  <c r="CB1473" i="1"/>
  <c r="CA1473" i="1"/>
  <c r="BZ1473" i="1"/>
  <c r="BY1473" i="1"/>
  <c r="BX1473" i="1"/>
  <c r="BW1473" i="1"/>
  <c r="BV1473" i="1"/>
  <c r="BU1473" i="1"/>
  <c r="BT1473" i="1"/>
  <c r="BS1473" i="1"/>
  <c r="BR1473" i="1"/>
  <c r="BQ1473" i="1"/>
  <c r="BP1473" i="1"/>
  <c r="BO1473" i="1"/>
  <c r="BN1473" i="1"/>
  <c r="BM1473" i="1"/>
  <c r="BL1473" i="1"/>
  <c r="BK1473" i="1"/>
  <c r="BJ1473" i="1"/>
  <c r="BI1473" i="1"/>
  <c r="BH1473" i="1"/>
  <c r="BG1473" i="1"/>
  <c r="BF1473" i="1"/>
  <c r="BE1473" i="1"/>
  <c r="BD1473" i="1"/>
  <c r="BC1473" i="1"/>
  <c r="BB1473" i="1"/>
  <c r="BA1473" i="1"/>
  <c r="AZ1473" i="1"/>
  <c r="AY1473" i="1"/>
  <c r="AX1473" i="1"/>
  <c r="AW1473" i="1"/>
  <c r="AV1473" i="1"/>
  <c r="AU1473" i="1"/>
  <c r="AT1473" i="1"/>
  <c r="AS1473" i="1"/>
  <c r="AR1473" i="1"/>
  <c r="AQ1473" i="1"/>
  <c r="AP1473" i="1"/>
  <c r="AO1473" i="1"/>
  <c r="AN1473" i="1"/>
  <c r="AM1473" i="1"/>
  <c r="AL1473" i="1"/>
  <c r="AK1473" i="1"/>
  <c r="AJ1473" i="1"/>
  <c r="AI1473" i="1"/>
  <c r="AH1473" i="1"/>
  <c r="AG1473" i="1"/>
  <c r="AF1473" i="1"/>
  <c r="AE1473" i="1"/>
  <c r="AD1473" i="1"/>
  <c r="AC1473" i="1"/>
  <c r="AB1473" i="1"/>
  <c r="AA1473" i="1"/>
  <c r="Z1473" i="1"/>
  <c r="Y1473" i="1"/>
  <c r="X1473" i="1"/>
  <c r="W1473" i="1"/>
  <c r="V1473" i="1"/>
  <c r="U1473" i="1"/>
  <c r="T1473" i="1"/>
  <c r="S1473" i="1"/>
  <c r="Q1473" i="1"/>
  <c r="P1473" i="1"/>
  <c r="O1473" i="1"/>
  <c r="DD1436" i="1"/>
  <c r="DC1436" i="1"/>
  <c r="DB1436" i="1"/>
  <c r="DA1436" i="1"/>
  <c r="CZ1436" i="1"/>
  <c r="CY1436" i="1"/>
  <c r="CX1436" i="1"/>
  <c r="CW1436" i="1"/>
  <c r="CV1436" i="1"/>
  <c r="CU1436" i="1"/>
  <c r="CT1436" i="1"/>
  <c r="CS1436" i="1"/>
  <c r="CR1436" i="1"/>
  <c r="CQ1436" i="1"/>
  <c r="CP1436" i="1"/>
  <c r="CO1436" i="1"/>
  <c r="CN1436" i="1"/>
  <c r="CM1436" i="1"/>
  <c r="CL1436" i="1"/>
  <c r="CK1436" i="1"/>
  <c r="CJ1436" i="1"/>
  <c r="CI1436" i="1"/>
  <c r="CH1436" i="1"/>
  <c r="CG1436" i="1"/>
  <c r="CF1436" i="1"/>
  <c r="CE1436" i="1"/>
  <c r="CD1436" i="1"/>
  <c r="CC1436" i="1"/>
  <c r="CB1436" i="1"/>
  <c r="CA1436" i="1"/>
  <c r="BZ1436" i="1"/>
  <c r="BY1436" i="1"/>
  <c r="BX1436" i="1"/>
  <c r="BW1436" i="1"/>
  <c r="BV1436" i="1"/>
  <c r="BU1436" i="1"/>
  <c r="BT1436" i="1"/>
  <c r="BS1436" i="1"/>
  <c r="BR1436" i="1"/>
  <c r="BQ1436" i="1"/>
  <c r="BP1436" i="1"/>
  <c r="BO1436" i="1"/>
  <c r="BN1436" i="1"/>
  <c r="BM1436" i="1"/>
  <c r="BL1436" i="1"/>
  <c r="BK1436" i="1"/>
  <c r="BJ1436" i="1"/>
  <c r="BI1436" i="1"/>
  <c r="BH1436" i="1"/>
  <c r="BG1436" i="1"/>
  <c r="BF1436" i="1"/>
  <c r="BE1436" i="1"/>
  <c r="BD1436" i="1"/>
  <c r="BC1436" i="1"/>
  <c r="BB1436" i="1"/>
  <c r="BA1436" i="1"/>
  <c r="AZ1436" i="1"/>
  <c r="AY1436" i="1"/>
  <c r="AX1436" i="1"/>
  <c r="AW1436" i="1"/>
  <c r="AV1436" i="1"/>
  <c r="AU1436" i="1"/>
  <c r="AT1436" i="1"/>
  <c r="AS1436" i="1"/>
  <c r="AR1436" i="1"/>
  <c r="AQ1436" i="1"/>
  <c r="AP1436" i="1"/>
  <c r="AO1436" i="1"/>
  <c r="AN1436" i="1"/>
  <c r="AM1436" i="1"/>
  <c r="AL1436" i="1"/>
  <c r="AK1436" i="1"/>
  <c r="AJ1436" i="1"/>
  <c r="AI1436" i="1"/>
  <c r="AH1436" i="1"/>
  <c r="AG1436" i="1"/>
  <c r="AF1436" i="1"/>
  <c r="AE1436" i="1"/>
  <c r="AD1436" i="1"/>
  <c r="AC1436" i="1"/>
  <c r="AB1436" i="1"/>
  <c r="AA1436" i="1"/>
  <c r="Z1436" i="1"/>
  <c r="Y1436" i="1"/>
  <c r="X1436" i="1"/>
  <c r="W1436" i="1"/>
  <c r="V1436" i="1"/>
  <c r="U1436" i="1"/>
  <c r="T1436" i="1"/>
  <c r="S1436" i="1"/>
  <c r="Q1436" i="1"/>
  <c r="P1436" i="1"/>
  <c r="O1436" i="1"/>
  <c r="DD1579" i="1"/>
  <c r="DC1579" i="1"/>
  <c r="DB1579" i="1"/>
  <c r="DA1579" i="1"/>
  <c r="CZ1579" i="1"/>
  <c r="CY1579" i="1"/>
  <c r="CX1579" i="1"/>
  <c r="CW1579" i="1"/>
  <c r="CV1579" i="1"/>
  <c r="CU1579" i="1"/>
  <c r="CT1579" i="1"/>
  <c r="CS1579" i="1"/>
  <c r="CR1579" i="1"/>
  <c r="CQ1579" i="1"/>
  <c r="CP1579" i="1"/>
  <c r="CO1579" i="1"/>
  <c r="CN1579" i="1"/>
  <c r="CM1579" i="1"/>
  <c r="CL1579" i="1"/>
  <c r="CK1579" i="1"/>
  <c r="CJ1579" i="1"/>
  <c r="CI1579" i="1"/>
  <c r="CH1579" i="1"/>
  <c r="CG1579" i="1"/>
  <c r="CF1579" i="1"/>
  <c r="CE1579" i="1"/>
  <c r="CD1579" i="1"/>
  <c r="CC1579" i="1"/>
  <c r="CB1579" i="1"/>
  <c r="CA1579" i="1"/>
  <c r="BZ1579" i="1"/>
  <c r="BY1579" i="1"/>
  <c r="BX1579" i="1"/>
  <c r="BW1579" i="1"/>
  <c r="BV1579" i="1"/>
  <c r="BU1579" i="1"/>
  <c r="BT1579" i="1"/>
  <c r="BS1579" i="1"/>
  <c r="BR1579" i="1"/>
  <c r="BQ1579" i="1"/>
  <c r="BP1579" i="1"/>
  <c r="BO1579" i="1"/>
  <c r="BN1579" i="1"/>
  <c r="BM1579" i="1"/>
  <c r="BL1579" i="1"/>
  <c r="BK1579" i="1"/>
  <c r="BJ1579" i="1"/>
  <c r="BI1579" i="1"/>
  <c r="BH1579" i="1"/>
  <c r="BG1579" i="1"/>
  <c r="BF1579" i="1"/>
  <c r="BE1579" i="1"/>
  <c r="BD1579" i="1"/>
  <c r="BC1579" i="1"/>
  <c r="BB1579" i="1"/>
  <c r="BA1579" i="1"/>
  <c r="AZ1579" i="1"/>
  <c r="AY1579" i="1"/>
  <c r="AX1579" i="1"/>
  <c r="AW1579" i="1"/>
  <c r="AV1579" i="1"/>
  <c r="AU1579" i="1"/>
  <c r="AT1579" i="1"/>
  <c r="AS1579" i="1"/>
  <c r="AR1579" i="1"/>
  <c r="AQ1579" i="1"/>
  <c r="AP1579" i="1"/>
  <c r="AO1579" i="1"/>
  <c r="AN1579" i="1"/>
  <c r="AM1579" i="1"/>
  <c r="AL1579" i="1"/>
  <c r="AK1579" i="1"/>
  <c r="AJ1579" i="1"/>
  <c r="AI1579" i="1"/>
  <c r="AH1579" i="1"/>
  <c r="AG1579" i="1"/>
  <c r="AF1579" i="1"/>
  <c r="AE1579" i="1"/>
  <c r="AD1579" i="1"/>
  <c r="AC1579" i="1"/>
  <c r="AB1579" i="1"/>
  <c r="AA1579" i="1"/>
  <c r="Z1579" i="1"/>
  <c r="Y1579" i="1"/>
  <c r="X1579" i="1"/>
  <c r="W1579" i="1"/>
  <c r="V1579" i="1"/>
  <c r="U1579" i="1"/>
  <c r="T1579" i="1"/>
  <c r="S1579" i="1"/>
  <c r="Q1579" i="1"/>
  <c r="P1579" i="1"/>
  <c r="O1579" i="1"/>
  <c r="DD1472" i="1"/>
  <c r="DC1472" i="1"/>
  <c r="DB1472" i="1"/>
  <c r="DA1472" i="1"/>
  <c r="CZ1472" i="1"/>
  <c r="CY1472" i="1"/>
  <c r="CX1472" i="1"/>
  <c r="CW1472" i="1"/>
  <c r="CV1472" i="1"/>
  <c r="CU1472" i="1"/>
  <c r="CT1472" i="1"/>
  <c r="CS1472" i="1"/>
  <c r="CR1472" i="1"/>
  <c r="CQ1472" i="1"/>
  <c r="CP1472" i="1"/>
  <c r="CO1472" i="1"/>
  <c r="CN1472" i="1"/>
  <c r="CM1472" i="1"/>
  <c r="CL1472" i="1"/>
  <c r="CK1472" i="1"/>
  <c r="CJ1472" i="1"/>
  <c r="CI1472" i="1"/>
  <c r="CH1472" i="1"/>
  <c r="CG1472" i="1"/>
  <c r="CF1472" i="1"/>
  <c r="CE1472" i="1"/>
  <c r="CD1472" i="1"/>
  <c r="CC1472" i="1"/>
  <c r="CB1472" i="1"/>
  <c r="CA1472" i="1"/>
  <c r="BZ1472" i="1"/>
  <c r="BY1472" i="1"/>
  <c r="BX1472" i="1"/>
  <c r="BW1472" i="1"/>
  <c r="BV1472" i="1"/>
  <c r="BU1472" i="1"/>
  <c r="BT1472" i="1"/>
  <c r="BS1472" i="1"/>
  <c r="BR1472" i="1"/>
  <c r="BQ1472" i="1"/>
  <c r="BP1472" i="1"/>
  <c r="BO1472" i="1"/>
  <c r="BN1472" i="1"/>
  <c r="BM1472" i="1"/>
  <c r="BL1472" i="1"/>
  <c r="BK1472" i="1"/>
  <c r="BJ1472" i="1"/>
  <c r="BI1472" i="1"/>
  <c r="BH1472" i="1"/>
  <c r="BG1472" i="1"/>
  <c r="BF1472" i="1"/>
  <c r="BE1472" i="1"/>
  <c r="BD1472" i="1"/>
  <c r="BC1472" i="1"/>
  <c r="BB1472" i="1"/>
  <c r="BA1472" i="1"/>
  <c r="AZ1472" i="1"/>
  <c r="AY1472" i="1"/>
  <c r="AX1472" i="1"/>
  <c r="AW1472" i="1"/>
  <c r="AV1472" i="1"/>
  <c r="AU1472" i="1"/>
  <c r="AT1472" i="1"/>
  <c r="AS1472" i="1"/>
  <c r="AR1472" i="1"/>
  <c r="AQ1472" i="1"/>
  <c r="AP1472" i="1"/>
  <c r="AO1472" i="1"/>
  <c r="AN1472" i="1"/>
  <c r="AM1472" i="1"/>
  <c r="AL1472" i="1"/>
  <c r="AK1472" i="1"/>
  <c r="AJ1472" i="1"/>
  <c r="AI1472" i="1"/>
  <c r="AH1472" i="1"/>
  <c r="AG1472" i="1"/>
  <c r="AF1472" i="1"/>
  <c r="AE1472" i="1"/>
  <c r="AD1472" i="1"/>
  <c r="AC1472" i="1"/>
  <c r="AB1472" i="1"/>
  <c r="AA1472" i="1"/>
  <c r="Z1472" i="1"/>
  <c r="Y1472" i="1"/>
  <c r="X1472" i="1"/>
  <c r="W1472" i="1"/>
  <c r="V1472" i="1"/>
  <c r="U1472" i="1"/>
  <c r="T1472" i="1"/>
  <c r="S1472" i="1"/>
  <c r="Q1472" i="1"/>
  <c r="P1472" i="1"/>
  <c r="O1472" i="1"/>
  <c r="DD1471" i="1"/>
  <c r="DC1471" i="1"/>
  <c r="DB1471" i="1"/>
  <c r="DA1471" i="1"/>
  <c r="CZ1471" i="1"/>
  <c r="CY1471" i="1"/>
  <c r="CX1471" i="1"/>
  <c r="CW1471" i="1"/>
  <c r="CV1471" i="1"/>
  <c r="CU1471" i="1"/>
  <c r="CT1471" i="1"/>
  <c r="CS1471" i="1"/>
  <c r="CR1471" i="1"/>
  <c r="CQ1471" i="1"/>
  <c r="CP1471" i="1"/>
  <c r="CO1471" i="1"/>
  <c r="CN1471" i="1"/>
  <c r="CM1471" i="1"/>
  <c r="CL1471" i="1"/>
  <c r="CK1471" i="1"/>
  <c r="CJ1471" i="1"/>
  <c r="CI1471" i="1"/>
  <c r="CH1471" i="1"/>
  <c r="CG1471" i="1"/>
  <c r="CF1471" i="1"/>
  <c r="CE1471" i="1"/>
  <c r="CD1471" i="1"/>
  <c r="CC1471" i="1"/>
  <c r="CB1471" i="1"/>
  <c r="CA1471" i="1"/>
  <c r="BZ1471" i="1"/>
  <c r="BY1471" i="1"/>
  <c r="BX1471" i="1"/>
  <c r="BW1471" i="1"/>
  <c r="BV1471" i="1"/>
  <c r="BU1471" i="1"/>
  <c r="BT1471" i="1"/>
  <c r="BS1471" i="1"/>
  <c r="BR1471" i="1"/>
  <c r="BQ1471" i="1"/>
  <c r="BP1471" i="1"/>
  <c r="BO1471" i="1"/>
  <c r="BN1471" i="1"/>
  <c r="BM1471" i="1"/>
  <c r="BL1471" i="1"/>
  <c r="BK1471" i="1"/>
  <c r="BJ1471" i="1"/>
  <c r="BI1471" i="1"/>
  <c r="BH1471" i="1"/>
  <c r="BG1471" i="1"/>
  <c r="BF1471" i="1"/>
  <c r="BE1471" i="1"/>
  <c r="BD1471" i="1"/>
  <c r="BC1471" i="1"/>
  <c r="BB1471" i="1"/>
  <c r="BA1471" i="1"/>
  <c r="AZ1471" i="1"/>
  <c r="AY1471" i="1"/>
  <c r="AX1471" i="1"/>
  <c r="AW1471" i="1"/>
  <c r="AV1471" i="1"/>
  <c r="AU1471" i="1"/>
  <c r="AT1471" i="1"/>
  <c r="AS1471" i="1"/>
  <c r="AR1471" i="1"/>
  <c r="AQ1471" i="1"/>
  <c r="AP1471" i="1"/>
  <c r="AO1471" i="1"/>
  <c r="AN1471" i="1"/>
  <c r="AM1471" i="1"/>
  <c r="AL1471" i="1"/>
  <c r="AK1471" i="1"/>
  <c r="AJ1471" i="1"/>
  <c r="AI1471" i="1"/>
  <c r="AH1471" i="1"/>
  <c r="AG1471" i="1"/>
  <c r="AF1471" i="1"/>
  <c r="AE1471" i="1"/>
  <c r="AD1471" i="1"/>
  <c r="AC1471" i="1"/>
  <c r="AB1471" i="1"/>
  <c r="AA1471" i="1"/>
  <c r="Z1471" i="1"/>
  <c r="Y1471" i="1"/>
  <c r="X1471" i="1"/>
  <c r="W1471" i="1"/>
  <c r="V1471" i="1"/>
  <c r="U1471" i="1"/>
  <c r="T1471" i="1"/>
  <c r="S1471" i="1"/>
  <c r="Q1471" i="1"/>
  <c r="P1471" i="1"/>
  <c r="O1471" i="1"/>
  <c r="DD1470" i="1"/>
  <c r="DC1470" i="1"/>
  <c r="DB1470" i="1"/>
  <c r="DA1470" i="1"/>
  <c r="CZ1470" i="1"/>
  <c r="CY1470" i="1"/>
  <c r="CX1470" i="1"/>
  <c r="CW1470" i="1"/>
  <c r="CV1470" i="1"/>
  <c r="CU1470" i="1"/>
  <c r="CT1470" i="1"/>
  <c r="CS1470" i="1"/>
  <c r="CR1470" i="1"/>
  <c r="CQ1470" i="1"/>
  <c r="CP1470" i="1"/>
  <c r="CO1470" i="1"/>
  <c r="CN1470" i="1"/>
  <c r="CM1470" i="1"/>
  <c r="CL1470" i="1"/>
  <c r="CK1470" i="1"/>
  <c r="CJ1470" i="1"/>
  <c r="CI1470" i="1"/>
  <c r="CH1470" i="1"/>
  <c r="CG1470" i="1"/>
  <c r="CF1470" i="1"/>
  <c r="CE1470" i="1"/>
  <c r="CD1470" i="1"/>
  <c r="CC1470" i="1"/>
  <c r="CB1470" i="1"/>
  <c r="CA1470" i="1"/>
  <c r="BZ1470" i="1"/>
  <c r="BY1470" i="1"/>
  <c r="BX1470" i="1"/>
  <c r="BW1470" i="1"/>
  <c r="BV1470" i="1"/>
  <c r="BU1470" i="1"/>
  <c r="BT1470" i="1"/>
  <c r="BS1470" i="1"/>
  <c r="BR1470" i="1"/>
  <c r="BQ1470" i="1"/>
  <c r="BP1470" i="1"/>
  <c r="BO1470" i="1"/>
  <c r="BN1470" i="1"/>
  <c r="BM1470" i="1"/>
  <c r="BL1470" i="1"/>
  <c r="BK1470" i="1"/>
  <c r="BJ1470" i="1"/>
  <c r="BI1470" i="1"/>
  <c r="BH1470" i="1"/>
  <c r="BG1470" i="1"/>
  <c r="BF1470" i="1"/>
  <c r="BE1470" i="1"/>
  <c r="BD1470" i="1"/>
  <c r="BC1470" i="1"/>
  <c r="BB1470" i="1"/>
  <c r="BA1470" i="1"/>
  <c r="AZ1470" i="1"/>
  <c r="AY1470" i="1"/>
  <c r="AX1470" i="1"/>
  <c r="AW1470" i="1"/>
  <c r="AV1470" i="1"/>
  <c r="AU1470" i="1"/>
  <c r="AT1470" i="1"/>
  <c r="AS1470" i="1"/>
  <c r="AR1470" i="1"/>
  <c r="AQ1470" i="1"/>
  <c r="AP1470" i="1"/>
  <c r="AO1470" i="1"/>
  <c r="AN1470" i="1"/>
  <c r="AM1470" i="1"/>
  <c r="AL1470" i="1"/>
  <c r="AK1470" i="1"/>
  <c r="AJ1470" i="1"/>
  <c r="AI1470" i="1"/>
  <c r="AH1470" i="1"/>
  <c r="AG1470" i="1"/>
  <c r="AF1470" i="1"/>
  <c r="AE1470" i="1"/>
  <c r="AD1470" i="1"/>
  <c r="AC1470" i="1"/>
  <c r="AB1470" i="1"/>
  <c r="AA1470" i="1"/>
  <c r="Z1470" i="1"/>
  <c r="Y1470" i="1"/>
  <c r="X1470" i="1"/>
  <c r="W1470" i="1"/>
  <c r="V1470" i="1"/>
  <c r="U1470" i="1"/>
  <c r="T1470" i="1"/>
  <c r="S1470" i="1"/>
  <c r="Q1470" i="1"/>
  <c r="P1470" i="1"/>
  <c r="O1470" i="1"/>
  <c r="DD1469" i="1"/>
  <c r="DC1469" i="1"/>
  <c r="DB1469" i="1"/>
  <c r="DA1469" i="1"/>
  <c r="CZ1469" i="1"/>
  <c r="CY1469" i="1"/>
  <c r="CX1469" i="1"/>
  <c r="CW1469" i="1"/>
  <c r="CV1469" i="1"/>
  <c r="CU1469" i="1"/>
  <c r="CT1469" i="1"/>
  <c r="CS1469" i="1"/>
  <c r="CR1469" i="1"/>
  <c r="CQ1469" i="1"/>
  <c r="CP1469" i="1"/>
  <c r="CO1469" i="1"/>
  <c r="CN1469" i="1"/>
  <c r="CM1469" i="1"/>
  <c r="CL1469" i="1"/>
  <c r="CK1469" i="1"/>
  <c r="CJ1469" i="1"/>
  <c r="CI1469" i="1"/>
  <c r="CH1469" i="1"/>
  <c r="CG1469" i="1"/>
  <c r="CF1469" i="1"/>
  <c r="CE1469" i="1"/>
  <c r="CD1469" i="1"/>
  <c r="CC1469" i="1"/>
  <c r="CB1469" i="1"/>
  <c r="CA1469" i="1"/>
  <c r="BZ1469" i="1"/>
  <c r="BY1469" i="1"/>
  <c r="BX1469" i="1"/>
  <c r="BW1469" i="1"/>
  <c r="BV1469" i="1"/>
  <c r="BU1469" i="1"/>
  <c r="BT1469" i="1"/>
  <c r="BS1469" i="1"/>
  <c r="BR1469" i="1"/>
  <c r="BQ1469" i="1"/>
  <c r="BP1469" i="1"/>
  <c r="BO1469" i="1"/>
  <c r="BN1469" i="1"/>
  <c r="BM1469" i="1"/>
  <c r="BL1469" i="1"/>
  <c r="BK1469" i="1"/>
  <c r="BJ1469" i="1"/>
  <c r="BI1469" i="1"/>
  <c r="BH1469" i="1"/>
  <c r="BG1469" i="1"/>
  <c r="BF1469" i="1"/>
  <c r="BE1469" i="1"/>
  <c r="BD1469" i="1"/>
  <c r="BC1469" i="1"/>
  <c r="BB1469" i="1"/>
  <c r="BA1469" i="1"/>
  <c r="AZ1469" i="1"/>
  <c r="AY1469" i="1"/>
  <c r="AX1469" i="1"/>
  <c r="AW1469" i="1"/>
  <c r="AV1469" i="1"/>
  <c r="AU1469" i="1"/>
  <c r="AT1469" i="1"/>
  <c r="AS1469" i="1"/>
  <c r="AR1469" i="1"/>
  <c r="AQ1469" i="1"/>
  <c r="AP1469" i="1"/>
  <c r="AO1469" i="1"/>
  <c r="AN1469" i="1"/>
  <c r="AM1469" i="1"/>
  <c r="AL1469" i="1"/>
  <c r="AK1469" i="1"/>
  <c r="AJ1469" i="1"/>
  <c r="AI1469" i="1"/>
  <c r="AH1469" i="1"/>
  <c r="AG1469" i="1"/>
  <c r="AF1469" i="1"/>
  <c r="AE1469" i="1"/>
  <c r="AD1469" i="1"/>
  <c r="AC1469" i="1"/>
  <c r="AB1469" i="1"/>
  <c r="AA1469" i="1"/>
  <c r="Z1469" i="1"/>
  <c r="Y1469" i="1"/>
  <c r="X1469" i="1"/>
  <c r="W1469" i="1"/>
  <c r="V1469" i="1"/>
  <c r="U1469" i="1"/>
  <c r="T1469" i="1"/>
  <c r="S1469" i="1"/>
  <c r="Q1469" i="1"/>
  <c r="P1469" i="1"/>
  <c r="O1469" i="1"/>
  <c r="DD1468" i="1"/>
  <c r="DC1468" i="1"/>
  <c r="DB1468" i="1"/>
  <c r="DA1468" i="1"/>
  <c r="CZ1468" i="1"/>
  <c r="CY1468" i="1"/>
  <c r="CX1468" i="1"/>
  <c r="CW1468" i="1"/>
  <c r="CV1468" i="1"/>
  <c r="CU1468" i="1"/>
  <c r="CT1468" i="1"/>
  <c r="CS1468" i="1"/>
  <c r="CR1468" i="1"/>
  <c r="CQ1468" i="1"/>
  <c r="CP1468" i="1"/>
  <c r="CO1468" i="1"/>
  <c r="CN1468" i="1"/>
  <c r="CM1468" i="1"/>
  <c r="CL1468" i="1"/>
  <c r="CK1468" i="1"/>
  <c r="CJ1468" i="1"/>
  <c r="CI1468" i="1"/>
  <c r="CH1468" i="1"/>
  <c r="CG1468" i="1"/>
  <c r="CF1468" i="1"/>
  <c r="CE1468" i="1"/>
  <c r="CD1468" i="1"/>
  <c r="CC1468" i="1"/>
  <c r="CB1468" i="1"/>
  <c r="CA1468" i="1"/>
  <c r="BZ1468" i="1"/>
  <c r="BY1468" i="1"/>
  <c r="BX1468" i="1"/>
  <c r="BW1468" i="1"/>
  <c r="BV1468" i="1"/>
  <c r="BU1468" i="1"/>
  <c r="BT1468" i="1"/>
  <c r="BS1468" i="1"/>
  <c r="BR1468" i="1"/>
  <c r="BQ1468" i="1"/>
  <c r="BP1468" i="1"/>
  <c r="BO1468" i="1"/>
  <c r="BN1468" i="1"/>
  <c r="BM1468" i="1"/>
  <c r="BL1468" i="1"/>
  <c r="BK1468" i="1"/>
  <c r="BJ1468" i="1"/>
  <c r="BI1468" i="1"/>
  <c r="BH1468" i="1"/>
  <c r="BG1468" i="1"/>
  <c r="BF1468" i="1"/>
  <c r="BE1468" i="1"/>
  <c r="BD1468" i="1"/>
  <c r="BC1468" i="1"/>
  <c r="BB1468" i="1"/>
  <c r="BA1468" i="1"/>
  <c r="AZ1468" i="1"/>
  <c r="AY1468" i="1"/>
  <c r="AX1468" i="1"/>
  <c r="AW1468" i="1"/>
  <c r="AV1468" i="1"/>
  <c r="AU1468" i="1"/>
  <c r="AT1468" i="1"/>
  <c r="AS1468" i="1"/>
  <c r="AR1468" i="1"/>
  <c r="AQ1468" i="1"/>
  <c r="AP1468" i="1"/>
  <c r="AO1468" i="1"/>
  <c r="AN1468" i="1"/>
  <c r="AM1468" i="1"/>
  <c r="AL1468" i="1"/>
  <c r="AK1468" i="1"/>
  <c r="AJ1468" i="1"/>
  <c r="AI1468" i="1"/>
  <c r="AH1468" i="1"/>
  <c r="AG1468" i="1"/>
  <c r="AF1468" i="1"/>
  <c r="AE1468" i="1"/>
  <c r="AD1468" i="1"/>
  <c r="AC1468" i="1"/>
  <c r="AB1468" i="1"/>
  <c r="AA1468" i="1"/>
  <c r="Z1468" i="1"/>
  <c r="Y1468" i="1"/>
  <c r="X1468" i="1"/>
  <c r="W1468" i="1"/>
  <c r="V1468" i="1"/>
  <c r="U1468" i="1"/>
  <c r="T1468" i="1"/>
  <c r="S1468" i="1"/>
  <c r="Q1468" i="1"/>
  <c r="P1468" i="1"/>
  <c r="O1468" i="1"/>
  <c r="DD1461" i="1"/>
  <c r="DC1461" i="1"/>
  <c r="DB1461" i="1"/>
  <c r="DA1461" i="1"/>
  <c r="CZ1461" i="1"/>
  <c r="CY1461" i="1"/>
  <c r="CX1461" i="1"/>
  <c r="CW1461" i="1"/>
  <c r="CV1461" i="1"/>
  <c r="CU1461" i="1"/>
  <c r="CT1461" i="1"/>
  <c r="CS1461" i="1"/>
  <c r="CR1461" i="1"/>
  <c r="CQ1461" i="1"/>
  <c r="CP1461" i="1"/>
  <c r="CO1461" i="1"/>
  <c r="CN1461" i="1"/>
  <c r="CM1461" i="1"/>
  <c r="CL1461" i="1"/>
  <c r="CK1461" i="1"/>
  <c r="CJ1461" i="1"/>
  <c r="CI1461" i="1"/>
  <c r="CH1461" i="1"/>
  <c r="CG1461" i="1"/>
  <c r="CF1461" i="1"/>
  <c r="CE1461" i="1"/>
  <c r="CD1461" i="1"/>
  <c r="CC1461" i="1"/>
  <c r="CB1461" i="1"/>
  <c r="CA1461" i="1"/>
  <c r="BZ1461" i="1"/>
  <c r="BY1461" i="1"/>
  <c r="BX1461" i="1"/>
  <c r="BW1461" i="1"/>
  <c r="BV1461" i="1"/>
  <c r="BU1461" i="1"/>
  <c r="BT1461" i="1"/>
  <c r="BS1461" i="1"/>
  <c r="BR1461" i="1"/>
  <c r="BQ1461" i="1"/>
  <c r="BP1461" i="1"/>
  <c r="BO1461" i="1"/>
  <c r="BN1461" i="1"/>
  <c r="BM1461" i="1"/>
  <c r="BL1461" i="1"/>
  <c r="BK1461" i="1"/>
  <c r="BJ1461" i="1"/>
  <c r="BI1461" i="1"/>
  <c r="BH1461" i="1"/>
  <c r="BG1461" i="1"/>
  <c r="BF1461" i="1"/>
  <c r="BE1461" i="1"/>
  <c r="BD1461" i="1"/>
  <c r="BC1461" i="1"/>
  <c r="BB1461" i="1"/>
  <c r="BA1461" i="1"/>
  <c r="AZ1461" i="1"/>
  <c r="AY1461" i="1"/>
  <c r="AX1461" i="1"/>
  <c r="AW1461" i="1"/>
  <c r="AV1461" i="1"/>
  <c r="AU1461" i="1"/>
  <c r="AT1461" i="1"/>
  <c r="AS1461" i="1"/>
  <c r="AR1461" i="1"/>
  <c r="AQ1461" i="1"/>
  <c r="AP1461" i="1"/>
  <c r="AO1461" i="1"/>
  <c r="AN1461" i="1"/>
  <c r="AM1461" i="1"/>
  <c r="AL1461" i="1"/>
  <c r="AK1461" i="1"/>
  <c r="AJ1461" i="1"/>
  <c r="AI1461" i="1"/>
  <c r="AH1461" i="1"/>
  <c r="AG1461" i="1"/>
  <c r="AF1461" i="1"/>
  <c r="AE1461" i="1"/>
  <c r="AD1461" i="1"/>
  <c r="AC1461" i="1"/>
  <c r="AB1461" i="1"/>
  <c r="AA1461" i="1"/>
  <c r="Z1461" i="1"/>
  <c r="Y1461" i="1"/>
  <c r="X1461" i="1"/>
  <c r="W1461" i="1"/>
  <c r="V1461" i="1"/>
  <c r="U1461" i="1"/>
  <c r="T1461" i="1"/>
  <c r="S1461" i="1"/>
  <c r="Q1461" i="1"/>
  <c r="P1461" i="1"/>
  <c r="O1461" i="1"/>
  <c r="DD1460" i="1"/>
  <c r="DC1460" i="1"/>
  <c r="DB1460" i="1"/>
  <c r="DA1460" i="1"/>
  <c r="CZ1460" i="1"/>
  <c r="CY1460" i="1"/>
  <c r="CX1460" i="1"/>
  <c r="CW1460" i="1"/>
  <c r="CV1460" i="1"/>
  <c r="CU1460" i="1"/>
  <c r="CT1460" i="1"/>
  <c r="CS1460" i="1"/>
  <c r="CR1460" i="1"/>
  <c r="CQ1460" i="1"/>
  <c r="CP1460" i="1"/>
  <c r="CO1460" i="1"/>
  <c r="CN1460" i="1"/>
  <c r="CM1460" i="1"/>
  <c r="CL1460" i="1"/>
  <c r="CK1460" i="1"/>
  <c r="CJ1460" i="1"/>
  <c r="CI1460" i="1"/>
  <c r="CH1460" i="1"/>
  <c r="CG1460" i="1"/>
  <c r="CF1460" i="1"/>
  <c r="CE1460" i="1"/>
  <c r="CD1460" i="1"/>
  <c r="CC1460" i="1"/>
  <c r="CB1460" i="1"/>
  <c r="CA1460" i="1"/>
  <c r="BZ1460" i="1"/>
  <c r="BY1460" i="1"/>
  <c r="BX1460" i="1"/>
  <c r="BW1460" i="1"/>
  <c r="BV1460" i="1"/>
  <c r="BU1460" i="1"/>
  <c r="BT1460" i="1"/>
  <c r="BS1460" i="1"/>
  <c r="BR1460" i="1"/>
  <c r="BQ1460" i="1"/>
  <c r="BP1460" i="1"/>
  <c r="BO1460" i="1"/>
  <c r="BN1460" i="1"/>
  <c r="BM1460" i="1"/>
  <c r="BL1460" i="1"/>
  <c r="BK1460" i="1"/>
  <c r="BJ1460" i="1"/>
  <c r="BI1460" i="1"/>
  <c r="BH1460" i="1"/>
  <c r="BG1460" i="1"/>
  <c r="BF1460" i="1"/>
  <c r="BE1460" i="1"/>
  <c r="BD1460" i="1"/>
  <c r="BC1460" i="1"/>
  <c r="BB1460" i="1"/>
  <c r="BA1460" i="1"/>
  <c r="AZ1460" i="1"/>
  <c r="AY1460" i="1"/>
  <c r="AX1460" i="1"/>
  <c r="AW1460" i="1"/>
  <c r="AV1460" i="1"/>
  <c r="AU1460" i="1"/>
  <c r="AT1460" i="1"/>
  <c r="AS1460" i="1"/>
  <c r="AR1460" i="1"/>
  <c r="AQ1460" i="1"/>
  <c r="AP1460" i="1"/>
  <c r="AO1460" i="1"/>
  <c r="AN1460" i="1"/>
  <c r="AM1460" i="1"/>
  <c r="AL1460" i="1"/>
  <c r="AK1460" i="1"/>
  <c r="AJ1460" i="1"/>
  <c r="AI1460" i="1"/>
  <c r="AH1460" i="1"/>
  <c r="AG1460" i="1"/>
  <c r="AF1460" i="1"/>
  <c r="AE1460" i="1"/>
  <c r="AD1460" i="1"/>
  <c r="AC1460" i="1"/>
  <c r="AB1460" i="1"/>
  <c r="AA1460" i="1"/>
  <c r="Z1460" i="1"/>
  <c r="Y1460" i="1"/>
  <c r="X1460" i="1"/>
  <c r="W1460" i="1"/>
  <c r="V1460" i="1"/>
  <c r="U1460" i="1"/>
  <c r="T1460" i="1"/>
  <c r="S1460" i="1"/>
  <c r="Q1460" i="1"/>
  <c r="P1460" i="1"/>
  <c r="O1460" i="1"/>
  <c r="DD1459" i="1"/>
  <c r="DC1459" i="1"/>
  <c r="DB1459" i="1"/>
  <c r="DA1459" i="1"/>
  <c r="CZ1459" i="1"/>
  <c r="CY1459" i="1"/>
  <c r="CX1459" i="1"/>
  <c r="CW1459" i="1"/>
  <c r="CV1459" i="1"/>
  <c r="CU1459" i="1"/>
  <c r="CT1459" i="1"/>
  <c r="CS1459" i="1"/>
  <c r="CR1459" i="1"/>
  <c r="CQ1459" i="1"/>
  <c r="CP1459" i="1"/>
  <c r="CO1459" i="1"/>
  <c r="CN1459" i="1"/>
  <c r="CM1459" i="1"/>
  <c r="CL1459" i="1"/>
  <c r="CK1459" i="1"/>
  <c r="CJ1459" i="1"/>
  <c r="CI1459" i="1"/>
  <c r="CH1459" i="1"/>
  <c r="CG1459" i="1"/>
  <c r="CF1459" i="1"/>
  <c r="CE1459" i="1"/>
  <c r="CD1459" i="1"/>
  <c r="CC1459" i="1"/>
  <c r="CB1459" i="1"/>
  <c r="CA1459" i="1"/>
  <c r="BZ1459" i="1"/>
  <c r="BY1459" i="1"/>
  <c r="BX1459" i="1"/>
  <c r="BW1459" i="1"/>
  <c r="BV1459" i="1"/>
  <c r="BU1459" i="1"/>
  <c r="BT1459" i="1"/>
  <c r="BS1459" i="1"/>
  <c r="BR1459" i="1"/>
  <c r="BQ1459" i="1"/>
  <c r="BP1459" i="1"/>
  <c r="BO1459" i="1"/>
  <c r="BN1459" i="1"/>
  <c r="BM1459" i="1"/>
  <c r="BL1459" i="1"/>
  <c r="BK1459" i="1"/>
  <c r="BJ1459" i="1"/>
  <c r="BI1459" i="1"/>
  <c r="BH1459" i="1"/>
  <c r="BG1459" i="1"/>
  <c r="BF1459" i="1"/>
  <c r="BE1459" i="1"/>
  <c r="BD1459" i="1"/>
  <c r="BC1459" i="1"/>
  <c r="BB1459" i="1"/>
  <c r="BA1459" i="1"/>
  <c r="AZ1459" i="1"/>
  <c r="AY1459" i="1"/>
  <c r="AX1459" i="1"/>
  <c r="AW1459" i="1"/>
  <c r="AV1459" i="1"/>
  <c r="AU1459" i="1"/>
  <c r="AT1459" i="1"/>
  <c r="AS1459" i="1"/>
  <c r="AR1459" i="1"/>
  <c r="AQ1459" i="1"/>
  <c r="AP1459" i="1"/>
  <c r="AO1459" i="1"/>
  <c r="AN1459" i="1"/>
  <c r="AM1459" i="1"/>
  <c r="AL1459" i="1"/>
  <c r="AK1459" i="1"/>
  <c r="AJ1459" i="1"/>
  <c r="AI1459" i="1"/>
  <c r="AH1459" i="1"/>
  <c r="AG1459" i="1"/>
  <c r="AF1459" i="1"/>
  <c r="AE1459" i="1"/>
  <c r="AD1459" i="1"/>
  <c r="AC1459" i="1"/>
  <c r="AB1459" i="1"/>
  <c r="AA1459" i="1"/>
  <c r="Z1459" i="1"/>
  <c r="Y1459" i="1"/>
  <c r="X1459" i="1"/>
  <c r="W1459" i="1"/>
  <c r="V1459" i="1"/>
  <c r="U1459" i="1"/>
  <c r="T1459" i="1"/>
  <c r="S1459" i="1"/>
  <c r="Q1459" i="1"/>
  <c r="P1459" i="1"/>
  <c r="O1459" i="1"/>
  <c r="DD1458" i="1"/>
  <c r="DC1458" i="1"/>
  <c r="DB1458" i="1"/>
  <c r="DA1458" i="1"/>
  <c r="CZ1458" i="1"/>
  <c r="CY1458" i="1"/>
  <c r="CX1458" i="1"/>
  <c r="CW1458" i="1"/>
  <c r="CV1458" i="1"/>
  <c r="CU1458" i="1"/>
  <c r="CT1458" i="1"/>
  <c r="CS1458" i="1"/>
  <c r="CR1458" i="1"/>
  <c r="CQ1458" i="1"/>
  <c r="CP1458" i="1"/>
  <c r="CO1458" i="1"/>
  <c r="CN1458" i="1"/>
  <c r="CM1458" i="1"/>
  <c r="CL1458" i="1"/>
  <c r="CK1458" i="1"/>
  <c r="CJ1458" i="1"/>
  <c r="CI1458" i="1"/>
  <c r="CH1458" i="1"/>
  <c r="CG1458" i="1"/>
  <c r="CF1458" i="1"/>
  <c r="CE1458" i="1"/>
  <c r="CD1458" i="1"/>
  <c r="CC1458" i="1"/>
  <c r="CB1458" i="1"/>
  <c r="CA1458" i="1"/>
  <c r="BZ1458" i="1"/>
  <c r="BY1458" i="1"/>
  <c r="BX1458" i="1"/>
  <c r="BW1458" i="1"/>
  <c r="BV1458" i="1"/>
  <c r="BU1458" i="1"/>
  <c r="BT1458" i="1"/>
  <c r="BS1458" i="1"/>
  <c r="BR1458" i="1"/>
  <c r="BQ1458" i="1"/>
  <c r="BP1458" i="1"/>
  <c r="BO1458" i="1"/>
  <c r="BN1458" i="1"/>
  <c r="BM1458" i="1"/>
  <c r="BL1458" i="1"/>
  <c r="BK1458" i="1"/>
  <c r="BJ1458" i="1"/>
  <c r="BI1458" i="1"/>
  <c r="BH1458" i="1"/>
  <c r="BG1458" i="1"/>
  <c r="BF1458" i="1"/>
  <c r="BE1458" i="1"/>
  <c r="BD1458" i="1"/>
  <c r="BC1458" i="1"/>
  <c r="BB1458" i="1"/>
  <c r="BA1458" i="1"/>
  <c r="AZ1458" i="1"/>
  <c r="AY1458" i="1"/>
  <c r="AX1458" i="1"/>
  <c r="AW1458" i="1"/>
  <c r="AV1458" i="1"/>
  <c r="AU1458" i="1"/>
  <c r="AT1458" i="1"/>
  <c r="AS1458" i="1"/>
  <c r="AR1458" i="1"/>
  <c r="AQ1458" i="1"/>
  <c r="AP1458" i="1"/>
  <c r="AO1458" i="1"/>
  <c r="AN1458" i="1"/>
  <c r="AM1458" i="1"/>
  <c r="AL1458" i="1"/>
  <c r="AK1458" i="1"/>
  <c r="AJ1458" i="1"/>
  <c r="AI1458" i="1"/>
  <c r="AH1458" i="1"/>
  <c r="AG1458" i="1"/>
  <c r="AF1458" i="1"/>
  <c r="AE1458" i="1"/>
  <c r="AD1458" i="1"/>
  <c r="AC1458" i="1"/>
  <c r="AB1458" i="1"/>
  <c r="AA1458" i="1"/>
  <c r="Z1458" i="1"/>
  <c r="Y1458" i="1"/>
  <c r="X1458" i="1"/>
  <c r="W1458" i="1"/>
  <c r="V1458" i="1"/>
  <c r="U1458" i="1"/>
  <c r="T1458" i="1"/>
  <c r="S1458" i="1"/>
  <c r="Q1458" i="1"/>
  <c r="P1458" i="1"/>
  <c r="O1458" i="1"/>
  <c r="DD1457" i="1"/>
  <c r="DC1457" i="1"/>
  <c r="DB1457" i="1"/>
  <c r="DA1457" i="1"/>
  <c r="CZ1457" i="1"/>
  <c r="CY1457" i="1"/>
  <c r="CX1457" i="1"/>
  <c r="CW1457" i="1"/>
  <c r="CV1457" i="1"/>
  <c r="CU1457" i="1"/>
  <c r="CT1457" i="1"/>
  <c r="CS1457" i="1"/>
  <c r="CR1457" i="1"/>
  <c r="CQ1457" i="1"/>
  <c r="CP1457" i="1"/>
  <c r="CO1457" i="1"/>
  <c r="CN1457" i="1"/>
  <c r="CM1457" i="1"/>
  <c r="CL1457" i="1"/>
  <c r="CK1457" i="1"/>
  <c r="CJ1457" i="1"/>
  <c r="CI1457" i="1"/>
  <c r="CH1457" i="1"/>
  <c r="CG1457" i="1"/>
  <c r="CF1457" i="1"/>
  <c r="CE1457" i="1"/>
  <c r="CD1457" i="1"/>
  <c r="CC1457" i="1"/>
  <c r="CB1457" i="1"/>
  <c r="CA1457" i="1"/>
  <c r="BZ1457" i="1"/>
  <c r="BY1457" i="1"/>
  <c r="BX1457" i="1"/>
  <c r="BW1457" i="1"/>
  <c r="BV1457" i="1"/>
  <c r="BU1457" i="1"/>
  <c r="BT1457" i="1"/>
  <c r="BS1457" i="1"/>
  <c r="BR1457" i="1"/>
  <c r="BQ1457" i="1"/>
  <c r="BP1457" i="1"/>
  <c r="BO1457" i="1"/>
  <c r="BN1457" i="1"/>
  <c r="BM1457" i="1"/>
  <c r="BL1457" i="1"/>
  <c r="BK1457" i="1"/>
  <c r="BJ1457" i="1"/>
  <c r="BI1457" i="1"/>
  <c r="BH1457" i="1"/>
  <c r="BG1457" i="1"/>
  <c r="BF1457" i="1"/>
  <c r="BE1457" i="1"/>
  <c r="BD1457" i="1"/>
  <c r="BC1457" i="1"/>
  <c r="BB1457" i="1"/>
  <c r="BA1457" i="1"/>
  <c r="AZ1457" i="1"/>
  <c r="AY1457" i="1"/>
  <c r="AX1457" i="1"/>
  <c r="AW1457" i="1"/>
  <c r="AV1457" i="1"/>
  <c r="AU1457" i="1"/>
  <c r="AT1457" i="1"/>
  <c r="AS1457" i="1"/>
  <c r="AR1457" i="1"/>
  <c r="AQ1457" i="1"/>
  <c r="AP1457" i="1"/>
  <c r="AO1457" i="1"/>
  <c r="AN1457" i="1"/>
  <c r="AM1457" i="1"/>
  <c r="AL1457" i="1"/>
  <c r="AK1457" i="1"/>
  <c r="AJ1457" i="1"/>
  <c r="AI1457" i="1"/>
  <c r="AH1457" i="1"/>
  <c r="AG1457" i="1"/>
  <c r="AF1457" i="1"/>
  <c r="AE1457" i="1"/>
  <c r="AD1457" i="1"/>
  <c r="AC1457" i="1"/>
  <c r="AB1457" i="1"/>
  <c r="AA1457" i="1"/>
  <c r="Z1457" i="1"/>
  <c r="Y1457" i="1"/>
  <c r="X1457" i="1"/>
  <c r="W1457" i="1"/>
  <c r="V1457" i="1"/>
  <c r="U1457" i="1"/>
  <c r="T1457" i="1"/>
  <c r="S1457" i="1"/>
  <c r="Q1457" i="1"/>
  <c r="P1457" i="1"/>
  <c r="O1457" i="1"/>
  <c r="DD1456" i="1"/>
  <c r="DC1456" i="1"/>
  <c r="DB1456" i="1"/>
  <c r="DA1456" i="1"/>
  <c r="CZ1456" i="1"/>
  <c r="CY1456" i="1"/>
  <c r="CX1456" i="1"/>
  <c r="CW1456" i="1"/>
  <c r="CV1456" i="1"/>
  <c r="CU1456" i="1"/>
  <c r="CT1456" i="1"/>
  <c r="CS1456" i="1"/>
  <c r="CR1456" i="1"/>
  <c r="CQ1456" i="1"/>
  <c r="CP1456" i="1"/>
  <c r="CO1456" i="1"/>
  <c r="CN1456" i="1"/>
  <c r="CM1456" i="1"/>
  <c r="CL1456" i="1"/>
  <c r="CK1456" i="1"/>
  <c r="CJ1456" i="1"/>
  <c r="CI1456" i="1"/>
  <c r="CH1456" i="1"/>
  <c r="CG1456" i="1"/>
  <c r="CF1456" i="1"/>
  <c r="CE1456" i="1"/>
  <c r="CD1456" i="1"/>
  <c r="CC1456" i="1"/>
  <c r="CB1456" i="1"/>
  <c r="CA1456" i="1"/>
  <c r="BZ1456" i="1"/>
  <c r="BY1456" i="1"/>
  <c r="BX1456" i="1"/>
  <c r="BW1456" i="1"/>
  <c r="BV1456" i="1"/>
  <c r="BU1456" i="1"/>
  <c r="BT1456" i="1"/>
  <c r="BS1456" i="1"/>
  <c r="BR1456" i="1"/>
  <c r="BQ1456" i="1"/>
  <c r="BP1456" i="1"/>
  <c r="BO1456" i="1"/>
  <c r="BN1456" i="1"/>
  <c r="BM1456" i="1"/>
  <c r="BL1456" i="1"/>
  <c r="BK1456" i="1"/>
  <c r="BJ1456" i="1"/>
  <c r="BI1456" i="1"/>
  <c r="BH1456" i="1"/>
  <c r="BG1456" i="1"/>
  <c r="BF1456" i="1"/>
  <c r="BE1456" i="1"/>
  <c r="BD1456" i="1"/>
  <c r="BC1456" i="1"/>
  <c r="BB1456" i="1"/>
  <c r="BA1456" i="1"/>
  <c r="AZ1456" i="1"/>
  <c r="AY1456" i="1"/>
  <c r="AX1456" i="1"/>
  <c r="AW1456" i="1"/>
  <c r="AV1456" i="1"/>
  <c r="AU1456" i="1"/>
  <c r="AT1456" i="1"/>
  <c r="AS1456" i="1"/>
  <c r="AR1456" i="1"/>
  <c r="AQ1456" i="1"/>
  <c r="AP1456" i="1"/>
  <c r="AO1456" i="1"/>
  <c r="AN1456" i="1"/>
  <c r="AM1456" i="1"/>
  <c r="AL1456" i="1"/>
  <c r="AK1456" i="1"/>
  <c r="AJ1456" i="1"/>
  <c r="AI1456" i="1"/>
  <c r="AH1456" i="1"/>
  <c r="AG1456" i="1"/>
  <c r="AF1456" i="1"/>
  <c r="AE1456" i="1"/>
  <c r="AD1456" i="1"/>
  <c r="AC1456" i="1"/>
  <c r="AB1456" i="1"/>
  <c r="AA1456" i="1"/>
  <c r="Z1456" i="1"/>
  <c r="Y1456" i="1"/>
  <c r="X1456" i="1"/>
  <c r="W1456" i="1"/>
  <c r="V1456" i="1"/>
  <c r="U1456" i="1"/>
  <c r="T1456" i="1"/>
  <c r="S1456" i="1"/>
  <c r="Q1456" i="1"/>
  <c r="P1456" i="1"/>
  <c r="O1456" i="1"/>
  <c r="DD1455" i="1"/>
  <c r="DC1455" i="1"/>
  <c r="DB1455" i="1"/>
  <c r="DA1455" i="1"/>
  <c r="CZ1455" i="1"/>
  <c r="CY1455" i="1"/>
  <c r="CX1455" i="1"/>
  <c r="CW1455" i="1"/>
  <c r="CV1455" i="1"/>
  <c r="CU1455" i="1"/>
  <c r="CT1455" i="1"/>
  <c r="CS1455" i="1"/>
  <c r="CR1455" i="1"/>
  <c r="CQ1455" i="1"/>
  <c r="CP1455" i="1"/>
  <c r="CO1455" i="1"/>
  <c r="CN1455" i="1"/>
  <c r="CM1455" i="1"/>
  <c r="CL1455" i="1"/>
  <c r="CK1455" i="1"/>
  <c r="CJ1455" i="1"/>
  <c r="CI1455" i="1"/>
  <c r="CH1455" i="1"/>
  <c r="CG1455" i="1"/>
  <c r="CF1455" i="1"/>
  <c r="CE1455" i="1"/>
  <c r="CD1455" i="1"/>
  <c r="CC1455" i="1"/>
  <c r="CB1455" i="1"/>
  <c r="CA1455" i="1"/>
  <c r="BZ1455" i="1"/>
  <c r="BY1455" i="1"/>
  <c r="BX1455" i="1"/>
  <c r="BW1455" i="1"/>
  <c r="BV1455" i="1"/>
  <c r="BU1455" i="1"/>
  <c r="BT1455" i="1"/>
  <c r="BS1455" i="1"/>
  <c r="BR1455" i="1"/>
  <c r="BQ1455" i="1"/>
  <c r="BP1455" i="1"/>
  <c r="BO1455" i="1"/>
  <c r="BN1455" i="1"/>
  <c r="BM1455" i="1"/>
  <c r="BL1455" i="1"/>
  <c r="BK1455" i="1"/>
  <c r="BJ1455" i="1"/>
  <c r="BI1455" i="1"/>
  <c r="BH1455" i="1"/>
  <c r="BG1455" i="1"/>
  <c r="BF1455" i="1"/>
  <c r="BE1455" i="1"/>
  <c r="BD1455" i="1"/>
  <c r="BC1455" i="1"/>
  <c r="BB1455" i="1"/>
  <c r="BA1455" i="1"/>
  <c r="AZ1455" i="1"/>
  <c r="AY1455" i="1"/>
  <c r="AX1455" i="1"/>
  <c r="AW1455" i="1"/>
  <c r="AV1455" i="1"/>
  <c r="AU1455" i="1"/>
  <c r="AT1455" i="1"/>
  <c r="AS1455" i="1"/>
  <c r="AR1455" i="1"/>
  <c r="AQ1455" i="1"/>
  <c r="AP1455" i="1"/>
  <c r="AO1455" i="1"/>
  <c r="AN1455" i="1"/>
  <c r="AM1455" i="1"/>
  <c r="AL1455" i="1"/>
  <c r="AK1455" i="1"/>
  <c r="AJ1455" i="1"/>
  <c r="AI1455" i="1"/>
  <c r="AH1455" i="1"/>
  <c r="AG1455" i="1"/>
  <c r="AF1455" i="1"/>
  <c r="AE1455" i="1"/>
  <c r="AD1455" i="1"/>
  <c r="AC1455" i="1"/>
  <c r="AB1455" i="1"/>
  <c r="AA1455" i="1"/>
  <c r="Z1455" i="1"/>
  <c r="Y1455" i="1"/>
  <c r="X1455" i="1"/>
  <c r="W1455" i="1"/>
  <c r="V1455" i="1"/>
  <c r="U1455" i="1"/>
  <c r="T1455" i="1"/>
  <c r="S1455" i="1"/>
  <c r="Q1455" i="1"/>
  <c r="P1455" i="1"/>
  <c r="O1455" i="1"/>
  <c r="DD1454" i="1"/>
  <c r="DC1454" i="1"/>
  <c r="DB1454" i="1"/>
  <c r="DA1454" i="1"/>
  <c r="CZ1454" i="1"/>
  <c r="CY1454" i="1"/>
  <c r="CX1454" i="1"/>
  <c r="CW1454" i="1"/>
  <c r="CV1454" i="1"/>
  <c r="CU1454" i="1"/>
  <c r="CT1454" i="1"/>
  <c r="CS1454" i="1"/>
  <c r="CR1454" i="1"/>
  <c r="CQ1454" i="1"/>
  <c r="CP1454" i="1"/>
  <c r="CO1454" i="1"/>
  <c r="CN1454" i="1"/>
  <c r="CM1454" i="1"/>
  <c r="CL1454" i="1"/>
  <c r="CK1454" i="1"/>
  <c r="CJ1454" i="1"/>
  <c r="CI1454" i="1"/>
  <c r="CH1454" i="1"/>
  <c r="CG1454" i="1"/>
  <c r="CF1454" i="1"/>
  <c r="CE1454" i="1"/>
  <c r="CD1454" i="1"/>
  <c r="CC1454" i="1"/>
  <c r="CB1454" i="1"/>
  <c r="CA1454" i="1"/>
  <c r="BZ1454" i="1"/>
  <c r="BY1454" i="1"/>
  <c r="BX1454" i="1"/>
  <c r="BW1454" i="1"/>
  <c r="BV1454" i="1"/>
  <c r="BU1454" i="1"/>
  <c r="BT1454" i="1"/>
  <c r="BS1454" i="1"/>
  <c r="BR1454" i="1"/>
  <c r="BQ1454" i="1"/>
  <c r="BP1454" i="1"/>
  <c r="BO1454" i="1"/>
  <c r="BN1454" i="1"/>
  <c r="BM1454" i="1"/>
  <c r="BL1454" i="1"/>
  <c r="BK1454" i="1"/>
  <c r="BJ1454" i="1"/>
  <c r="BI1454" i="1"/>
  <c r="BH1454" i="1"/>
  <c r="BG1454" i="1"/>
  <c r="BF1454" i="1"/>
  <c r="BE1454" i="1"/>
  <c r="BD1454" i="1"/>
  <c r="BC1454" i="1"/>
  <c r="BB1454" i="1"/>
  <c r="BA1454" i="1"/>
  <c r="AZ1454" i="1"/>
  <c r="AY1454" i="1"/>
  <c r="AX1454" i="1"/>
  <c r="AW1454" i="1"/>
  <c r="AV1454" i="1"/>
  <c r="AU1454" i="1"/>
  <c r="AT1454" i="1"/>
  <c r="AS1454" i="1"/>
  <c r="AR1454" i="1"/>
  <c r="AQ1454" i="1"/>
  <c r="AP1454" i="1"/>
  <c r="AO1454" i="1"/>
  <c r="AN1454" i="1"/>
  <c r="AM1454" i="1"/>
  <c r="AL1454" i="1"/>
  <c r="AK1454" i="1"/>
  <c r="AJ1454" i="1"/>
  <c r="AI1454" i="1"/>
  <c r="AH1454" i="1"/>
  <c r="AG1454" i="1"/>
  <c r="AF1454" i="1"/>
  <c r="AE1454" i="1"/>
  <c r="AD1454" i="1"/>
  <c r="AC1454" i="1"/>
  <c r="AB1454" i="1"/>
  <c r="AA1454" i="1"/>
  <c r="Z1454" i="1"/>
  <c r="Y1454" i="1"/>
  <c r="X1454" i="1"/>
  <c r="W1454" i="1"/>
  <c r="V1454" i="1"/>
  <c r="U1454" i="1"/>
  <c r="T1454" i="1"/>
  <c r="S1454" i="1"/>
  <c r="Q1454" i="1"/>
  <c r="P1454" i="1"/>
  <c r="O1454" i="1"/>
  <c r="DD1453" i="1"/>
  <c r="DC1453" i="1"/>
  <c r="DB1453" i="1"/>
  <c r="DA1453" i="1"/>
  <c r="CZ1453" i="1"/>
  <c r="CY1453" i="1"/>
  <c r="CX1453" i="1"/>
  <c r="CW1453" i="1"/>
  <c r="CV1453" i="1"/>
  <c r="CU1453" i="1"/>
  <c r="CT1453" i="1"/>
  <c r="CS1453" i="1"/>
  <c r="CR1453" i="1"/>
  <c r="CQ1453" i="1"/>
  <c r="CP1453" i="1"/>
  <c r="CO1453" i="1"/>
  <c r="CN1453" i="1"/>
  <c r="CM1453" i="1"/>
  <c r="CL1453" i="1"/>
  <c r="CK1453" i="1"/>
  <c r="CJ1453" i="1"/>
  <c r="CI1453" i="1"/>
  <c r="CH1453" i="1"/>
  <c r="CG1453" i="1"/>
  <c r="CF1453" i="1"/>
  <c r="CE1453" i="1"/>
  <c r="CD1453" i="1"/>
  <c r="CC1453" i="1"/>
  <c r="CB1453" i="1"/>
  <c r="CA1453" i="1"/>
  <c r="BZ1453" i="1"/>
  <c r="BY1453" i="1"/>
  <c r="BX1453" i="1"/>
  <c r="BW1453" i="1"/>
  <c r="BV1453" i="1"/>
  <c r="BU1453" i="1"/>
  <c r="BT1453" i="1"/>
  <c r="BS1453" i="1"/>
  <c r="BR1453" i="1"/>
  <c r="BQ1453" i="1"/>
  <c r="BP1453" i="1"/>
  <c r="BO1453" i="1"/>
  <c r="BN1453" i="1"/>
  <c r="BM1453" i="1"/>
  <c r="BL1453" i="1"/>
  <c r="BK1453" i="1"/>
  <c r="BJ1453" i="1"/>
  <c r="BI1453" i="1"/>
  <c r="BH1453" i="1"/>
  <c r="BG1453" i="1"/>
  <c r="BF1453" i="1"/>
  <c r="BE1453" i="1"/>
  <c r="BD1453" i="1"/>
  <c r="BC1453" i="1"/>
  <c r="BB1453" i="1"/>
  <c r="BA1453" i="1"/>
  <c r="AZ1453" i="1"/>
  <c r="AY1453" i="1"/>
  <c r="AX1453" i="1"/>
  <c r="AW1453" i="1"/>
  <c r="AV1453" i="1"/>
  <c r="AU1453" i="1"/>
  <c r="AT1453" i="1"/>
  <c r="AS1453" i="1"/>
  <c r="AR1453" i="1"/>
  <c r="AQ1453" i="1"/>
  <c r="AP1453" i="1"/>
  <c r="AO1453" i="1"/>
  <c r="AN1453" i="1"/>
  <c r="AM1453" i="1"/>
  <c r="AL1453" i="1"/>
  <c r="AK1453" i="1"/>
  <c r="AJ1453" i="1"/>
  <c r="AI1453" i="1"/>
  <c r="AH1453" i="1"/>
  <c r="AG1453" i="1"/>
  <c r="AF1453" i="1"/>
  <c r="AE1453" i="1"/>
  <c r="AD1453" i="1"/>
  <c r="AC1453" i="1"/>
  <c r="AB1453" i="1"/>
  <c r="AA1453" i="1"/>
  <c r="Z1453" i="1"/>
  <c r="Y1453" i="1"/>
  <c r="X1453" i="1"/>
  <c r="W1453" i="1"/>
  <c r="V1453" i="1"/>
  <c r="U1453" i="1"/>
  <c r="T1453" i="1"/>
  <c r="S1453" i="1"/>
  <c r="Q1453" i="1"/>
  <c r="P1453" i="1"/>
  <c r="O1453" i="1"/>
  <c r="DD1452" i="1"/>
  <c r="DC1452" i="1"/>
  <c r="DB1452" i="1"/>
  <c r="DA1452" i="1"/>
  <c r="CZ1452" i="1"/>
  <c r="CY1452" i="1"/>
  <c r="CX1452" i="1"/>
  <c r="CW1452" i="1"/>
  <c r="CV1452" i="1"/>
  <c r="CU1452" i="1"/>
  <c r="CT1452" i="1"/>
  <c r="CS1452" i="1"/>
  <c r="CR1452" i="1"/>
  <c r="CQ1452" i="1"/>
  <c r="CP1452" i="1"/>
  <c r="CO1452" i="1"/>
  <c r="CN1452" i="1"/>
  <c r="CM1452" i="1"/>
  <c r="CL1452" i="1"/>
  <c r="CK1452" i="1"/>
  <c r="CJ1452" i="1"/>
  <c r="CI1452" i="1"/>
  <c r="CH1452" i="1"/>
  <c r="CG1452" i="1"/>
  <c r="CF1452" i="1"/>
  <c r="CE1452" i="1"/>
  <c r="CD1452" i="1"/>
  <c r="CC1452" i="1"/>
  <c r="CB1452" i="1"/>
  <c r="CA1452" i="1"/>
  <c r="BZ1452" i="1"/>
  <c r="BY1452" i="1"/>
  <c r="BX1452" i="1"/>
  <c r="BW1452" i="1"/>
  <c r="BV1452" i="1"/>
  <c r="BU1452" i="1"/>
  <c r="BT1452" i="1"/>
  <c r="BS1452" i="1"/>
  <c r="BR1452" i="1"/>
  <c r="BQ1452" i="1"/>
  <c r="BP1452" i="1"/>
  <c r="BO1452" i="1"/>
  <c r="BN1452" i="1"/>
  <c r="BM1452" i="1"/>
  <c r="BL1452" i="1"/>
  <c r="BK1452" i="1"/>
  <c r="BJ1452" i="1"/>
  <c r="BI1452" i="1"/>
  <c r="BH1452" i="1"/>
  <c r="BG1452" i="1"/>
  <c r="BF1452" i="1"/>
  <c r="BE1452" i="1"/>
  <c r="BD1452" i="1"/>
  <c r="BC1452" i="1"/>
  <c r="BB1452" i="1"/>
  <c r="BA1452" i="1"/>
  <c r="AZ1452" i="1"/>
  <c r="AY1452" i="1"/>
  <c r="AX1452" i="1"/>
  <c r="AW1452" i="1"/>
  <c r="AV1452" i="1"/>
  <c r="AU1452" i="1"/>
  <c r="AT1452" i="1"/>
  <c r="AS1452" i="1"/>
  <c r="AR1452" i="1"/>
  <c r="AQ1452" i="1"/>
  <c r="AP1452" i="1"/>
  <c r="AO1452" i="1"/>
  <c r="AN1452" i="1"/>
  <c r="AM1452" i="1"/>
  <c r="AL1452" i="1"/>
  <c r="AK1452" i="1"/>
  <c r="AJ1452" i="1"/>
  <c r="AI1452" i="1"/>
  <c r="AH1452" i="1"/>
  <c r="AG1452" i="1"/>
  <c r="AF1452" i="1"/>
  <c r="AE1452" i="1"/>
  <c r="AD1452" i="1"/>
  <c r="AC1452" i="1"/>
  <c r="AB1452" i="1"/>
  <c r="AA1452" i="1"/>
  <c r="Z1452" i="1"/>
  <c r="Y1452" i="1"/>
  <c r="X1452" i="1"/>
  <c r="W1452" i="1"/>
  <c r="V1452" i="1"/>
  <c r="U1452" i="1"/>
  <c r="T1452" i="1"/>
  <c r="S1452" i="1"/>
  <c r="Q1452" i="1"/>
  <c r="P1452" i="1"/>
  <c r="O1452" i="1"/>
  <c r="DD1451" i="1"/>
  <c r="DC1451" i="1"/>
  <c r="DB1451" i="1"/>
  <c r="DA1451" i="1"/>
  <c r="CZ1451" i="1"/>
  <c r="CY1451" i="1"/>
  <c r="CX1451" i="1"/>
  <c r="CW1451" i="1"/>
  <c r="CV1451" i="1"/>
  <c r="CU1451" i="1"/>
  <c r="CT1451" i="1"/>
  <c r="CS1451" i="1"/>
  <c r="CR1451" i="1"/>
  <c r="CQ1451" i="1"/>
  <c r="CP1451" i="1"/>
  <c r="CO1451" i="1"/>
  <c r="CN1451" i="1"/>
  <c r="CM1451" i="1"/>
  <c r="CL1451" i="1"/>
  <c r="CK1451" i="1"/>
  <c r="CJ1451" i="1"/>
  <c r="CI1451" i="1"/>
  <c r="CH1451" i="1"/>
  <c r="CG1451" i="1"/>
  <c r="CF1451" i="1"/>
  <c r="CE1451" i="1"/>
  <c r="CD1451" i="1"/>
  <c r="CC1451" i="1"/>
  <c r="CB1451" i="1"/>
  <c r="CA1451" i="1"/>
  <c r="BZ1451" i="1"/>
  <c r="BY1451" i="1"/>
  <c r="BX1451" i="1"/>
  <c r="BW1451" i="1"/>
  <c r="BV1451" i="1"/>
  <c r="BU1451" i="1"/>
  <c r="BT1451" i="1"/>
  <c r="BS1451" i="1"/>
  <c r="BR1451" i="1"/>
  <c r="BQ1451" i="1"/>
  <c r="BP1451" i="1"/>
  <c r="BO1451" i="1"/>
  <c r="BN1451" i="1"/>
  <c r="BM1451" i="1"/>
  <c r="BL1451" i="1"/>
  <c r="BK1451" i="1"/>
  <c r="BJ1451" i="1"/>
  <c r="BI1451" i="1"/>
  <c r="BH1451" i="1"/>
  <c r="BG1451" i="1"/>
  <c r="BF1451" i="1"/>
  <c r="BE1451" i="1"/>
  <c r="BD1451" i="1"/>
  <c r="BC1451" i="1"/>
  <c r="BB1451" i="1"/>
  <c r="BA1451" i="1"/>
  <c r="AZ1451" i="1"/>
  <c r="AY1451" i="1"/>
  <c r="AX1451" i="1"/>
  <c r="AW1451" i="1"/>
  <c r="AV1451" i="1"/>
  <c r="AU1451" i="1"/>
  <c r="AT1451" i="1"/>
  <c r="AS1451" i="1"/>
  <c r="AR1451" i="1"/>
  <c r="AQ1451" i="1"/>
  <c r="AP1451" i="1"/>
  <c r="AO1451" i="1"/>
  <c r="AN1451" i="1"/>
  <c r="AM1451" i="1"/>
  <c r="AL1451" i="1"/>
  <c r="AK1451" i="1"/>
  <c r="AJ1451" i="1"/>
  <c r="AI1451" i="1"/>
  <c r="AH1451" i="1"/>
  <c r="AG1451" i="1"/>
  <c r="AF1451" i="1"/>
  <c r="AE1451" i="1"/>
  <c r="AD1451" i="1"/>
  <c r="AC1451" i="1"/>
  <c r="AB1451" i="1"/>
  <c r="AA1451" i="1"/>
  <c r="Z1451" i="1"/>
  <c r="Y1451" i="1"/>
  <c r="X1451" i="1"/>
  <c r="W1451" i="1"/>
  <c r="V1451" i="1"/>
  <c r="U1451" i="1"/>
  <c r="T1451" i="1"/>
  <c r="S1451" i="1"/>
  <c r="Q1451" i="1"/>
  <c r="P1451" i="1"/>
  <c r="O1451" i="1"/>
  <c r="DD1517" i="1"/>
  <c r="DC1517" i="1"/>
  <c r="DB1517" i="1"/>
  <c r="DA1517" i="1"/>
  <c r="CZ1517" i="1"/>
  <c r="CY1517" i="1"/>
  <c r="CX1517" i="1"/>
  <c r="CW1517" i="1"/>
  <c r="CV1517" i="1"/>
  <c r="CU1517" i="1"/>
  <c r="CT1517" i="1"/>
  <c r="CS1517" i="1"/>
  <c r="CR1517" i="1"/>
  <c r="CQ1517" i="1"/>
  <c r="CP1517" i="1"/>
  <c r="CO1517" i="1"/>
  <c r="CN1517" i="1"/>
  <c r="CM1517" i="1"/>
  <c r="CL1517" i="1"/>
  <c r="CK1517" i="1"/>
  <c r="CJ1517" i="1"/>
  <c r="CI1517" i="1"/>
  <c r="CH1517" i="1"/>
  <c r="CG1517" i="1"/>
  <c r="CF1517" i="1"/>
  <c r="CE1517" i="1"/>
  <c r="CD1517" i="1"/>
  <c r="CC1517" i="1"/>
  <c r="CB1517" i="1"/>
  <c r="CA1517" i="1"/>
  <c r="BZ1517" i="1"/>
  <c r="BY1517" i="1"/>
  <c r="BX1517" i="1"/>
  <c r="BW1517" i="1"/>
  <c r="BV1517" i="1"/>
  <c r="BU1517" i="1"/>
  <c r="BT1517" i="1"/>
  <c r="BS1517" i="1"/>
  <c r="BR1517" i="1"/>
  <c r="BQ1517" i="1"/>
  <c r="BP1517" i="1"/>
  <c r="BO1517" i="1"/>
  <c r="BN1517" i="1"/>
  <c r="BM1517" i="1"/>
  <c r="BL1517" i="1"/>
  <c r="BK1517" i="1"/>
  <c r="BJ1517" i="1"/>
  <c r="BI1517" i="1"/>
  <c r="BH1517" i="1"/>
  <c r="BG1517" i="1"/>
  <c r="BF1517" i="1"/>
  <c r="BE1517" i="1"/>
  <c r="BD1517" i="1"/>
  <c r="BC1517" i="1"/>
  <c r="BB1517" i="1"/>
  <c r="BA1517" i="1"/>
  <c r="AZ1517" i="1"/>
  <c r="AY1517" i="1"/>
  <c r="AX1517" i="1"/>
  <c r="AW1517" i="1"/>
  <c r="AV1517" i="1"/>
  <c r="AU1517" i="1"/>
  <c r="AT1517" i="1"/>
  <c r="AS1517" i="1"/>
  <c r="AR1517" i="1"/>
  <c r="AQ1517" i="1"/>
  <c r="AP1517" i="1"/>
  <c r="AO1517" i="1"/>
  <c r="AN1517" i="1"/>
  <c r="AM1517" i="1"/>
  <c r="AL1517" i="1"/>
  <c r="AK1517" i="1"/>
  <c r="AJ1517" i="1"/>
  <c r="AI1517" i="1"/>
  <c r="AH1517" i="1"/>
  <c r="AG1517" i="1"/>
  <c r="AF1517" i="1"/>
  <c r="AE1517" i="1"/>
  <c r="AD1517" i="1"/>
  <c r="AC1517" i="1"/>
  <c r="AB1517" i="1"/>
  <c r="AA1517" i="1"/>
  <c r="Z1517" i="1"/>
  <c r="Y1517" i="1"/>
  <c r="X1517" i="1"/>
  <c r="W1517" i="1"/>
  <c r="V1517" i="1"/>
  <c r="U1517" i="1"/>
  <c r="T1517" i="1"/>
  <c r="S1517" i="1"/>
  <c r="Q1517" i="1"/>
  <c r="P1517" i="1"/>
  <c r="O1517" i="1"/>
  <c r="DD1516" i="1"/>
  <c r="DC1516" i="1"/>
  <c r="DB1516" i="1"/>
  <c r="DA1516" i="1"/>
  <c r="CZ1516" i="1"/>
  <c r="CY1516" i="1"/>
  <c r="CX1516" i="1"/>
  <c r="CW1516" i="1"/>
  <c r="CV1516" i="1"/>
  <c r="CU1516" i="1"/>
  <c r="CT1516" i="1"/>
  <c r="CS1516" i="1"/>
  <c r="CR1516" i="1"/>
  <c r="CQ1516" i="1"/>
  <c r="CP1516" i="1"/>
  <c r="CO1516" i="1"/>
  <c r="CN1516" i="1"/>
  <c r="CM1516" i="1"/>
  <c r="CL1516" i="1"/>
  <c r="CK1516" i="1"/>
  <c r="CJ1516" i="1"/>
  <c r="CI1516" i="1"/>
  <c r="CH1516" i="1"/>
  <c r="CG1516" i="1"/>
  <c r="CF1516" i="1"/>
  <c r="CE1516" i="1"/>
  <c r="CD1516" i="1"/>
  <c r="CC1516" i="1"/>
  <c r="CB1516" i="1"/>
  <c r="CA1516" i="1"/>
  <c r="BZ1516" i="1"/>
  <c r="BY1516" i="1"/>
  <c r="BX1516" i="1"/>
  <c r="BW1516" i="1"/>
  <c r="BV1516" i="1"/>
  <c r="BU1516" i="1"/>
  <c r="BT1516" i="1"/>
  <c r="BS1516" i="1"/>
  <c r="BR1516" i="1"/>
  <c r="BQ1516" i="1"/>
  <c r="BP1516" i="1"/>
  <c r="BO1516" i="1"/>
  <c r="BN1516" i="1"/>
  <c r="BM1516" i="1"/>
  <c r="BL1516" i="1"/>
  <c r="BK1516" i="1"/>
  <c r="BJ1516" i="1"/>
  <c r="BI1516" i="1"/>
  <c r="BH1516" i="1"/>
  <c r="BG1516" i="1"/>
  <c r="BF1516" i="1"/>
  <c r="BE1516" i="1"/>
  <c r="BD1516" i="1"/>
  <c r="BC1516" i="1"/>
  <c r="BB1516" i="1"/>
  <c r="BA1516" i="1"/>
  <c r="AZ1516" i="1"/>
  <c r="AY1516" i="1"/>
  <c r="AX1516" i="1"/>
  <c r="AW1516" i="1"/>
  <c r="AV1516" i="1"/>
  <c r="AU1516" i="1"/>
  <c r="AT1516" i="1"/>
  <c r="AS1516" i="1"/>
  <c r="AR1516" i="1"/>
  <c r="AQ1516" i="1"/>
  <c r="AP1516" i="1"/>
  <c r="AO1516" i="1"/>
  <c r="AN1516" i="1"/>
  <c r="AM1516" i="1"/>
  <c r="AL1516" i="1"/>
  <c r="AK1516" i="1"/>
  <c r="AJ1516" i="1"/>
  <c r="AI1516" i="1"/>
  <c r="AH1516" i="1"/>
  <c r="AG1516" i="1"/>
  <c r="AF1516" i="1"/>
  <c r="AE1516" i="1"/>
  <c r="AD1516" i="1"/>
  <c r="AC1516" i="1"/>
  <c r="AB1516" i="1"/>
  <c r="AA1516" i="1"/>
  <c r="Z1516" i="1"/>
  <c r="Y1516" i="1"/>
  <c r="X1516" i="1"/>
  <c r="W1516" i="1"/>
  <c r="V1516" i="1"/>
  <c r="U1516" i="1"/>
  <c r="T1516" i="1"/>
  <c r="S1516" i="1"/>
  <c r="Q1516" i="1"/>
  <c r="P1516" i="1"/>
  <c r="O1516" i="1"/>
  <c r="DD1515" i="1"/>
  <c r="DC1515" i="1"/>
  <c r="DB1515" i="1"/>
  <c r="DA1515" i="1"/>
  <c r="CZ1515" i="1"/>
  <c r="CY1515" i="1"/>
  <c r="CX1515" i="1"/>
  <c r="CW1515" i="1"/>
  <c r="CV1515" i="1"/>
  <c r="CU1515" i="1"/>
  <c r="CT1515" i="1"/>
  <c r="CS1515" i="1"/>
  <c r="CR1515" i="1"/>
  <c r="CQ1515" i="1"/>
  <c r="CP1515" i="1"/>
  <c r="CO1515" i="1"/>
  <c r="CN1515" i="1"/>
  <c r="CM1515" i="1"/>
  <c r="CL1515" i="1"/>
  <c r="CK1515" i="1"/>
  <c r="CJ1515" i="1"/>
  <c r="CI1515" i="1"/>
  <c r="CH1515" i="1"/>
  <c r="CG1515" i="1"/>
  <c r="CF1515" i="1"/>
  <c r="CE1515" i="1"/>
  <c r="CD1515" i="1"/>
  <c r="CC1515" i="1"/>
  <c r="CB1515" i="1"/>
  <c r="CA1515" i="1"/>
  <c r="BZ1515" i="1"/>
  <c r="BY1515" i="1"/>
  <c r="BX1515" i="1"/>
  <c r="BW1515" i="1"/>
  <c r="BV1515" i="1"/>
  <c r="BU1515" i="1"/>
  <c r="BT1515" i="1"/>
  <c r="BS1515" i="1"/>
  <c r="BR1515" i="1"/>
  <c r="BQ1515" i="1"/>
  <c r="BP1515" i="1"/>
  <c r="BO1515" i="1"/>
  <c r="BN1515" i="1"/>
  <c r="BM1515" i="1"/>
  <c r="BL1515" i="1"/>
  <c r="BK1515" i="1"/>
  <c r="BJ1515" i="1"/>
  <c r="BI1515" i="1"/>
  <c r="BH1515" i="1"/>
  <c r="BG1515" i="1"/>
  <c r="BF1515" i="1"/>
  <c r="BE1515" i="1"/>
  <c r="BD1515" i="1"/>
  <c r="BC1515" i="1"/>
  <c r="BB1515" i="1"/>
  <c r="BA1515" i="1"/>
  <c r="AZ1515" i="1"/>
  <c r="AY1515" i="1"/>
  <c r="AX1515" i="1"/>
  <c r="AW1515" i="1"/>
  <c r="AV1515" i="1"/>
  <c r="AU1515" i="1"/>
  <c r="AT1515" i="1"/>
  <c r="AS1515" i="1"/>
  <c r="AR1515" i="1"/>
  <c r="AQ1515" i="1"/>
  <c r="AP1515" i="1"/>
  <c r="AO1515" i="1"/>
  <c r="AN1515" i="1"/>
  <c r="AM1515" i="1"/>
  <c r="AL1515" i="1"/>
  <c r="AK1515" i="1"/>
  <c r="AJ1515" i="1"/>
  <c r="AI1515" i="1"/>
  <c r="AH1515" i="1"/>
  <c r="AG1515" i="1"/>
  <c r="AF1515" i="1"/>
  <c r="AE1515" i="1"/>
  <c r="AD1515" i="1"/>
  <c r="AC1515" i="1"/>
  <c r="AB1515" i="1"/>
  <c r="AA1515" i="1"/>
  <c r="Z1515" i="1"/>
  <c r="Y1515" i="1"/>
  <c r="X1515" i="1"/>
  <c r="W1515" i="1"/>
  <c r="V1515" i="1"/>
  <c r="U1515" i="1"/>
  <c r="T1515" i="1"/>
  <c r="S1515" i="1"/>
  <c r="Q1515" i="1"/>
  <c r="P1515" i="1"/>
  <c r="O1515" i="1"/>
  <c r="DD774" i="1"/>
  <c r="DC774" i="1"/>
  <c r="DB774" i="1"/>
  <c r="DA774" i="1"/>
  <c r="CZ774" i="1"/>
  <c r="CY774" i="1"/>
  <c r="CX774" i="1"/>
  <c r="CW774" i="1"/>
  <c r="CV774" i="1"/>
  <c r="CU774" i="1"/>
  <c r="CT774" i="1"/>
  <c r="CS774" i="1"/>
  <c r="CR774" i="1"/>
  <c r="CQ774" i="1"/>
  <c r="CP774" i="1"/>
  <c r="CO774" i="1"/>
  <c r="CN774" i="1"/>
  <c r="CM774" i="1"/>
  <c r="CL774" i="1"/>
  <c r="CK774" i="1"/>
  <c r="CJ774" i="1"/>
  <c r="CI774" i="1"/>
  <c r="CH774" i="1"/>
  <c r="CG774" i="1"/>
  <c r="CF774" i="1"/>
  <c r="CE774" i="1"/>
  <c r="CD774" i="1"/>
  <c r="CC774" i="1"/>
  <c r="CB774" i="1"/>
  <c r="CA774" i="1"/>
  <c r="BZ774" i="1"/>
  <c r="BY774" i="1"/>
  <c r="BX774" i="1"/>
  <c r="BW774" i="1"/>
  <c r="BV774" i="1"/>
  <c r="BU774" i="1"/>
  <c r="BT774" i="1"/>
  <c r="BS774" i="1"/>
  <c r="BR774" i="1"/>
  <c r="BQ774" i="1"/>
  <c r="BP774" i="1"/>
  <c r="BO774" i="1"/>
  <c r="BN774" i="1"/>
  <c r="BM774" i="1"/>
  <c r="BL774" i="1"/>
  <c r="BK774" i="1"/>
  <c r="BJ774" i="1"/>
  <c r="BI774" i="1"/>
  <c r="BH774" i="1"/>
  <c r="BG774" i="1"/>
  <c r="BF774" i="1"/>
  <c r="BE774" i="1"/>
  <c r="BD774" i="1"/>
  <c r="BC774" i="1"/>
  <c r="BB774" i="1"/>
  <c r="BA774" i="1"/>
  <c r="AZ774" i="1"/>
  <c r="AY774" i="1"/>
  <c r="AX774" i="1"/>
  <c r="AW774" i="1"/>
  <c r="AV774" i="1"/>
  <c r="AU774" i="1"/>
  <c r="AT774" i="1"/>
  <c r="AS774" i="1"/>
  <c r="AR774" i="1"/>
  <c r="AQ774" i="1"/>
  <c r="AP774" i="1"/>
  <c r="AO774" i="1"/>
  <c r="AN774" i="1"/>
  <c r="AM774" i="1"/>
  <c r="AL774" i="1"/>
  <c r="AK774" i="1"/>
  <c r="AJ774" i="1"/>
  <c r="AI774" i="1"/>
  <c r="AH774" i="1"/>
  <c r="AG774" i="1"/>
  <c r="AF774" i="1"/>
  <c r="AE774" i="1"/>
  <c r="AD774" i="1"/>
  <c r="AC774" i="1"/>
  <c r="AB774" i="1"/>
  <c r="AA774" i="1"/>
  <c r="Z774" i="1"/>
  <c r="Y774" i="1"/>
  <c r="X774" i="1"/>
  <c r="W774" i="1"/>
  <c r="V774" i="1"/>
  <c r="U774" i="1"/>
  <c r="T774" i="1"/>
  <c r="S774" i="1"/>
  <c r="Q774" i="1"/>
  <c r="P774" i="1"/>
  <c r="O774" i="1"/>
  <c r="DD1208" i="1"/>
  <c r="DC1208" i="1"/>
  <c r="DB1208" i="1"/>
  <c r="DA1208" i="1"/>
  <c r="CZ1208" i="1"/>
  <c r="CY1208" i="1"/>
  <c r="CX1208" i="1"/>
  <c r="CW1208" i="1"/>
  <c r="CV1208" i="1"/>
  <c r="CU1208" i="1"/>
  <c r="CT1208" i="1"/>
  <c r="CS1208" i="1"/>
  <c r="CR1208" i="1"/>
  <c r="CQ1208" i="1"/>
  <c r="CP1208" i="1"/>
  <c r="CO1208" i="1"/>
  <c r="CN1208" i="1"/>
  <c r="CM1208" i="1"/>
  <c r="CL1208" i="1"/>
  <c r="CK1208" i="1"/>
  <c r="CJ1208" i="1"/>
  <c r="CI1208" i="1"/>
  <c r="CH1208" i="1"/>
  <c r="CG1208" i="1"/>
  <c r="CF1208" i="1"/>
  <c r="CE1208" i="1"/>
  <c r="CD1208" i="1"/>
  <c r="CC1208" i="1"/>
  <c r="CB1208" i="1"/>
  <c r="CA1208" i="1"/>
  <c r="BZ1208" i="1"/>
  <c r="BY1208" i="1"/>
  <c r="BX1208" i="1"/>
  <c r="BW1208" i="1"/>
  <c r="BV1208" i="1"/>
  <c r="BU1208" i="1"/>
  <c r="BT1208" i="1"/>
  <c r="BS1208" i="1"/>
  <c r="BR1208" i="1"/>
  <c r="BQ1208" i="1"/>
  <c r="BP1208" i="1"/>
  <c r="BO1208" i="1"/>
  <c r="BN1208" i="1"/>
  <c r="BM1208" i="1"/>
  <c r="BL1208" i="1"/>
  <c r="BK1208" i="1"/>
  <c r="BJ1208" i="1"/>
  <c r="BI1208" i="1"/>
  <c r="BH1208" i="1"/>
  <c r="BG1208" i="1"/>
  <c r="BF1208" i="1"/>
  <c r="BE1208" i="1"/>
  <c r="BD1208" i="1"/>
  <c r="BC1208" i="1"/>
  <c r="BB1208" i="1"/>
  <c r="BA1208" i="1"/>
  <c r="AZ1208" i="1"/>
  <c r="AY1208" i="1"/>
  <c r="AX1208" i="1"/>
  <c r="AW1208" i="1"/>
  <c r="AV1208" i="1"/>
  <c r="AU1208" i="1"/>
  <c r="AT1208" i="1"/>
  <c r="AS1208" i="1"/>
  <c r="AR1208" i="1"/>
  <c r="AQ1208" i="1"/>
  <c r="AP1208" i="1"/>
  <c r="AO1208" i="1"/>
  <c r="AN1208" i="1"/>
  <c r="AM1208" i="1"/>
  <c r="AL1208" i="1"/>
  <c r="AK1208" i="1"/>
  <c r="AJ1208" i="1"/>
  <c r="AI1208" i="1"/>
  <c r="AH1208" i="1"/>
  <c r="AG1208" i="1"/>
  <c r="AF1208" i="1"/>
  <c r="AE1208" i="1"/>
  <c r="AD1208" i="1"/>
  <c r="AC1208" i="1"/>
  <c r="AB1208" i="1"/>
  <c r="AA1208" i="1"/>
  <c r="Z1208" i="1"/>
  <c r="Y1208" i="1"/>
  <c r="X1208" i="1"/>
  <c r="W1208" i="1"/>
  <c r="V1208" i="1"/>
  <c r="U1208" i="1"/>
  <c r="T1208" i="1"/>
  <c r="S1208" i="1"/>
  <c r="Q1208" i="1"/>
  <c r="P1208" i="1"/>
  <c r="O1208" i="1"/>
  <c r="DD1207" i="1"/>
  <c r="DC1207" i="1"/>
  <c r="DB1207" i="1"/>
  <c r="DA1207" i="1"/>
  <c r="CZ1207" i="1"/>
  <c r="CY1207" i="1"/>
  <c r="CX1207" i="1"/>
  <c r="CW1207" i="1"/>
  <c r="CV1207" i="1"/>
  <c r="CU1207" i="1"/>
  <c r="CT1207" i="1"/>
  <c r="CS1207" i="1"/>
  <c r="CR1207" i="1"/>
  <c r="CQ1207" i="1"/>
  <c r="CP1207" i="1"/>
  <c r="CO1207" i="1"/>
  <c r="CN1207" i="1"/>
  <c r="CM1207" i="1"/>
  <c r="CL1207" i="1"/>
  <c r="CK1207" i="1"/>
  <c r="CJ1207" i="1"/>
  <c r="CI1207" i="1"/>
  <c r="CH1207" i="1"/>
  <c r="CG1207" i="1"/>
  <c r="CF1207" i="1"/>
  <c r="CE1207" i="1"/>
  <c r="CD1207" i="1"/>
  <c r="CC1207" i="1"/>
  <c r="CB1207" i="1"/>
  <c r="CA1207" i="1"/>
  <c r="BZ1207" i="1"/>
  <c r="BY1207" i="1"/>
  <c r="BX1207" i="1"/>
  <c r="BW1207" i="1"/>
  <c r="BV1207" i="1"/>
  <c r="BU1207" i="1"/>
  <c r="BT1207" i="1"/>
  <c r="BS1207" i="1"/>
  <c r="BR1207" i="1"/>
  <c r="BQ1207" i="1"/>
  <c r="BP1207" i="1"/>
  <c r="BO1207" i="1"/>
  <c r="BN1207" i="1"/>
  <c r="BM1207" i="1"/>
  <c r="BL1207" i="1"/>
  <c r="BK1207" i="1"/>
  <c r="BJ1207" i="1"/>
  <c r="BI1207" i="1"/>
  <c r="BH1207" i="1"/>
  <c r="BG1207" i="1"/>
  <c r="BF1207" i="1"/>
  <c r="BE1207" i="1"/>
  <c r="BD1207" i="1"/>
  <c r="BC1207" i="1"/>
  <c r="BB1207" i="1"/>
  <c r="BA1207" i="1"/>
  <c r="AZ1207" i="1"/>
  <c r="AY1207" i="1"/>
  <c r="AX1207" i="1"/>
  <c r="AW1207" i="1"/>
  <c r="AV1207" i="1"/>
  <c r="AU1207" i="1"/>
  <c r="AT1207" i="1"/>
  <c r="AS1207" i="1"/>
  <c r="AR1207" i="1"/>
  <c r="AQ1207" i="1"/>
  <c r="AP1207" i="1"/>
  <c r="AO1207" i="1"/>
  <c r="AN1207" i="1"/>
  <c r="AM1207" i="1"/>
  <c r="AL1207" i="1"/>
  <c r="AK1207" i="1"/>
  <c r="AJ1207" i="1"/>
  <c r="AI1207" i="1"/>
  <c r="AH1207" i="1"/>
  <c r="AG1207" i="1"/>
  <c r="AF1207" i="1"/>
  <c r="AE1207" i="1"/>
  <c r="AD1207" i="1"/>
  <c r="AC1207" i="1"/>
  <c r="AB1207" i="1"/>
  <c r="AA1207" i="1"/>
  <c r="Z1207" i="1"/>
  <c r="Y1207" i="1"/>
  <c r="X1207" i="1"/>
  <c r="W1207" i="1"/>
  <c r="V1207" i="1"/>
  <c r="U1207" i="1"/>
  <c r="T1207" i="1"/>
  <c r="S1207" i="1"/>
  <c r="Q1207" i="1"/>
  <c r="P1207" i="1"/>
  <c r="O1207" i="1"/>
  <c r="DD1206" i="1"/>
  <c r="DC1206" i="1"/>
  <c r="DB1206" i="1"/>
  <c r="DA1206" i="1"/>
  <c r="CZ1206" i="1"/>
  <c r="CY1206" i="1"/>
  <c r="CX1206" i="1"/>
  <c r="CW1206" i="1"/>
  <c r="CV1206" i="1"/>
  <c r="CU1206" i="1"/>
  <c r="CT1206" i="1"/>
  <c r="CS1206" i="1"/>
  <c r="CR1206" i="1"/>
  <c r="CQ1206" i="1"/>
  <c r="CP1206" i="1"/>
  <c r="CO1206" i="1"/>
  <c r="CN1206" i="1"/>
  <c r="CM1206" i="1"/>
  <c r="CL1206" i="1"/>
  <c r="CK1206" i="1"/>
  <c r="CJ1206" i="1"/>
  <c r="CI1206" i="1"/>
  <c r="CH1206" i="1"/>
  <c r="CG1206" i="1"/>
  <c r="CF1206" i="1"/>
  <c r="CE1206" i="1"/>
  <c r="CD1206" i="1"/>
  <c r="CC1206" i="1"/>
  <c r="CB1206" i="1"/>
  <c r="CA1206" i="1"/>
  <c r="BZ1206" i="1"/>
  <c r="BY1206" i="1"/>
  <c r="BX1206" i="1"/>
  <c r="BW1206" i="1"/>
  <c r="BV1206" i="1"/>
  <c r="BU1206" i="1"/>
  <c r="BT1206" i="1"/>
  <c r="BS1206" i="1"/>
  <c r="BR1206" i="1"/>
  <c r="BQ1206" i="1"/>
  <c r="BP1206" i="1"/>
  <c r="BO1206" i="1"/>
  <c r="BN1206" i="1"/>
  <c r="BM1206" i="1"/>
  <c r="BL1206" i="1"/>
  <c r="BK1206" i="1"/>
  <c r="BJ1206" i="1"/>
  <c r="BI1206" i="1"/>
  <c r="BH1206" i="1"/>
  <c r="BG1206" i="1"/>
  <c r="BF1206" i="1"/>
  <c r="BE1206" i="1"/>
  <c r="BD1206" i="1"/>
  <c r="BC1206" i="1"/>
  <c r="BB1206" i="1"/>
  <c r="BA1206" i="1"/>
  <c r="AZ1206" i="1"/>
  <c r="AY1206" i="1"/>
  <c r="AX1206" i="1"/>
  <c r="AW1206" i="1"/>
  <c r="AV1206" i="1"/>
  <c r="AU1206" i="1"/>
  <c r="AT1206" i="1"/>
  <c r="AS1206" i="1"/>
  <c r="AR1206" i="1"/>
  <c r="AQ1206" i="1"/>
  <c r="AP1206" i="1"/>
  <c r="AO1206" i="1"/>
  <c r="AN1206" i="1"/>
  <c r="AM1206" i="1"/>
  <c r="AL1206" i="1"/>
  <c r="AK1206" i="1"/>
  <c r="AJ1206" i="1"/>
  <c r="AI1206" i="1"/>
  <c r="AH1206" i="1"/>
  <c r="AG1206" i="1"/>
  <c r="AF1206" i="1"/>
  <c r="AE1206" i="1"/>
  <c r="AD1206" i="1"/>
  <c r="AC1206" i="1"/>
  <c r="AB1206" i="1"/>
  <c r="AA1206" i="1"/>
  <c r="Z1206" i="1"/>
  <c r="Y1206" i="1"/>
  <c r="X1206" i="1"/>
  <c r="W1206" i="1"/>
  <c r="V1206" i="1"/>
  <c r="U1206" i="1"/>
  <c r="T1206" i="1"/>
  <c r="S1206" i="1"/>
  <c r="Q1206" i="1"/>
  <c r="P1206" i="1"/>
  <c r="O1206" i="1"/>
  <c r="DD1205" i="1"/>
  <c r="DC1205" i="1"/>
  <c r="DB1205" i="1"/>
  <c r="DA1205" i="1"/>
  <c r="CZ1205" i="1"/>
  <c r="CY1205" i="1"/>
  <c r="CX1205" i="1"/>
  <c r="CW1205" i="1"/>
  <c r="CV1205" i="1"/>
  <c r="CU1205" i="1"/>
  <c r="CT1205" i="1"/>
  <c r="CS1205" i="1"/>
  <c r="CR1205" i="1"/>
  <c r="CQ1205" i="1"/>
  <c r="CP1205" i="1"/>
  <c r="CO1205" i="1"/>
  <c r="CN1205" i="1"/>
  <c r="CM1205" i="1"/>
  <c r="CL1205" i="1"/>
  <c r="CK1205" i="1"/>
  <c r="CJ1205" i="1"/>
  <c r="CI1205" i="1"/>
  <c r="CH1205" i="1"/>
  <c r="CG1205" i="1"/>
  <c r="CF1205" i="1"/>
  <c r="CE1205" i="1"/>
  <c r="CD1205" i="1"/>
  <c r="CC1205" i="1"/>
  <c r="CB1205" i="1"/>
  <c r="CA1205" i="1"/>
  <c r="BZ1205" i="1"/>
  <c r="BY1205" i="1"/>
  <c r="BX1205" i="1"/>
  <c r="BW1205" i="1"/>
  <c r="BV1205" i="1"/>
  <c r="BU1205" i="1"/>
  <c r="BT1205" i="1"/>
  <c r="BS1205" i="1"/>
  <c r="BR1205" i="1"/>
  <c r="BQ1205" i="1"/>
  <c r="BP1205" i="1"/>
  <c r="BO1205" i="1"/>
  <c r="BN1205" i="1"/>
  <c r="BM1205" i="1"/>
  <c r="BL1205" i="1"/>
  <c r="BK1205" i="1"/>
  <c r="BJ1205" i="1"/>
  <c r="BI1205" i="1"/>
  <c r="BH1205" i="1"/>
  <c r="BG1205" i="1"/>
  <c r="BF1205" i="1"/>
  <c r="BE1205" i="1"/>
  <c r="BD1205" i="1"/>
  <c r="BC1205" i="1"/>
  <c r="BB1205" i="1"/>
  <c r="BA1205" i="1"/>
  <c r="AZ1205" i="1"/>
  <c r="AY1205" i="1"/>
  <c r="AX1205" i="1"/>
  <c r="AW1205" i="1"/>
  <c r="AV1205" i="1"/>
  <c r="AU1205" i="1"/>
  <c r="AT1205" i="1"/>
  <c r="AS1205" i="1"/>
  <c r="AR1205" i="1"/>
  <c r="AQ1205" i="1"/>
  <c r="AP1205" i="1"/>
  <c r="AO1205" i="1"/>
  <c r="AN1205" i="1"/>
  <c r="AM1205" i="1"/>
  <c r="AL1205" i="1"/>
  <c r="AK1205" i="1"/>
  <c r="AJ1205" i="1"/>
  <c r="AI1205" i="1"/>
  <c r="AH1205" i="1"/>
  <c r="AG1205" i="1"/>
  <c r="AF1205" i="1"/>
  <c r="AE1205" i="1"/>
  <c r="AD1205" i="1"/>
  <c r="AC1205" i="1"/>
  <c r="AB1205" i="1"/>
  <c r="AA1205" i="1"/>
  <c r="Z1205" i="1"/>
  <c r="Y1205" i="1"/>
  <c r="X1205" i="1"/>
  <c r="W1205" i="1"/>
  <c r="V1205" i="1"/>
  <c r="U1205" i="1"/>
  <c r="T1205" i="1"/>
  <c r="S1205" i="1"/>
  <c r="Q1205" i="1"/>
  <c r="P1205" i="1"/>
  <c r="O1205" i="1"/>
  <c r="DD1204" i="1"/>
  <c r="DC1204" i="1"/>
  <c r="DB1204" i="1"/>
  <c r="DA1204" i="1"/>
  <c r="CZ1204" i="1"/>
  <c r="CY1204" i="1"/>
  <c r="CX1204" i="1"/>
  <c r="CW1204" i="1"/>
  <c r="CV1204" i="1"/>
  <c r="CU1204" i="1"/>
  <c r="CT1204" i="1"/>
  <c r="CS1204" i="1"/>
  <c r="CR1204" i="1"/>
  <c r="CQ1204" i="1"/>
  <c r="CP1204" i="1"/>
  <c r="CO1204" i="1"/>
  <c r="CN1204" i="1"/>
  <c r="CM1204" i="1"/>
  <c r="CL1204" i="1"/>
  <c r="CK1204" i="1"/>
  <c r="CJ1204" i="1"/>
  <c r="CI1204" i="1"/>
  <c r="CH1204" i="1"/>
  <c r="CG1204" i="1"/>
  <c r="CF1204" i="1"/>
  <c r="CE1204" i="1"/>
  <c r="CD1204" i="1"/>
  <c r="CC1204" i="1"/>
  <c r="CB1204" i="1"/>
  <c r="CA1204" i="1"/>
  <c r="BZ1204" i="1"/>
  <c r="BY1204" i="1"/>
  <c r="BX1204" i="1"/>
  <c r="BW1204" i="1"/>
  <c r="BV1204" i="1"/>
  <c r="BU1204" i="1"/>
  <c r="BT1204" i="1"/>
  <c r="BS1204" i="1"/>
  <c r="BR1204" i="1"/>
  <c r="BQ1204" i="1"/>
  <c r="BP1204" i="1"/>
  <c r="BO1204" i="1"/>
  <c r="BN1204" i="1"/>
  <c r="BM1204" i="1"/>
  <c r="BL1204" i="1"/>
  <c r="BK1204" i="1"/>
  <c r="BJ1204" i="1"/>
  <c r="BI1204" i="1"/>
  <c r="BH1204" i="1"/>
  <c r="BG1204" i="1"/>
  <c r="BF1204" i="1"/>
  <c r="BE1204" i="1"/>
  <c r="BD1204" i="1"/>
  <c r="BC1204" i="1"/>
  <c r="BB1204" i="1"/>
  <c r="BA1204" i="1"/>
  <c r="AZ1204" i="1"/>
  <c r="AY1204" i="1"/>
  <c r="AX1204" i="1"/>
  <c r="AW1204" i="1"/>
  <c r="AV1204" i="1"/>
  <c r="AU1204" i="1"/>
  <c r="AT1204" i="1"/>
  <c r="AS1204" i="1"/>
  <c r="AR1204" i="1"/>
  <c r="AQ1204" i="1"/>
  <c r="AP1204" i="1"/>
  <c r="AO1204" i="1"/>
  <c r="AN1204" i="1"/>
  <c r="AM1204" i="1"/>
  <c r="AL1204" i="1"/>
  <c r="AK1204" i="1"/>
  <c r="AJ1204" i="1"/>
  <c r="AI1204" i="1"/>
  <c r="AH1204" i="1"/>
  <c r="AG1204" i="1"/>
  <c r="AF1204" i="1"/>
  <c r="AE1204" i="1"/>
  <c r="AD1204" i="1"/>
  <c r="AC1204" i="1"/>
  <c r="AB1204" i="1"/>
  <c r="AA1204" i="1"/>
  <c r="Z1204" i="1"/>
  <c r="Y1204" i="1"/>
  <c r="X1204" i="1"/>
  <c r="W1204" i="1"/>
  <c r="V1204" i="1"/>
  <c r="U1204" i="1"/>
  <c r="T1204" i="1"/>
  <c r="S1204" i="1"/>
  <c r="Q1204" i="1"/>
  <c r="P1204" i="1"/>
  <c r="O1204" i="1"/>
  <c r="DD1203" i="1"/>
  <c r="DC1203" i="1"/>
  <c r="DB1203" i="1"/>
  <c r="DA1203" i="1"/>
  <c r="CZ1203" i="1"/>
  <c r="CY1203" i="1"/>
  <c r="CX1203" i="1"/>
  <c r="CW1203" i="1"/>
  <c r="CV1203" i="1"/>
  <c r="CU1203" i="1"/>
  <c r="CT1203" i="1"/>
  <c r="CS1203" i="1"/>
  <c r="CR1203" i="1"/>
  <c r="CQ1203" i="1"/>
  <c r="CP1203" i="1"/>
  <c r="CO1203" i="1"/>
  <c r="CN1203" i="1"/>
  <c r="CM1203" i="1"/>
  <c r="CL1203" i="1"/>
  <c r="CK1203" i="1"/>
  <c r="CJ1203" i="1"/>
  <c r="CI1203" i="1"/>
  <c r="CH1203" i="1"/>
  <c r="CG1203" i="1"/>
  <c r="CF1203" i="1"/>
  <c r="CE1203" i="1"/>
  <c r="CD1203" i="1"/>
  <c r="CC1203" i="1"/>
  <c r="CB1203" i="1"/>
  <c r="CA1203" i="1"/>
  <c r="BZ1203" i="1"/>
  <c r="BY1203" i="1"/>
  <c r="BX1203" i="1"/>
  <c r="BW1203" i="1"/>
  <c r="BV1203" i="1"/>
  <c r="BU1203" i="1"/>
  <c r="BT1203" i="1"/>
  <c r="BS1203" i="1"/>
  <c r="BR1203" i="1"/>
  <c r="BQ1203" i="1"/>
  <c r="BP1203" i="1"/>
  <c r="BO1203" i="1"/>
  <c r="BN1203" i="1"/>
  <c r="BM1203" i="1"/>
  <c r="BL1203" i="1"/>
  <c r="BK1203" i="1"/>
  <c r="BJ1203" i="1"/>
  <c r="BI1203" i="1"/>
  <c r="BH1203" i="1"/>
  <c r="BG1203" i="1"/>
  <c r="BF1203" i="1"/>
  <c r="BE1203" i="1"/>
  <c r="BD1203" i="1"/>
  <c r="BC1203" i="1"/>
  <c r="BB1203" i="1"/>
  <c r="BA1203" i="1"/>
  <c r="AZ1203" i="1"/>
  <c r="AY1203" i="1"/>
  <c r="AX1203" i="1"/>
  <c r="AW1203" i="1"/>
  <c r="AV1203" i="1"/>
  <c r="AU1203" i="1"/>
  <c r="AT1203" i="1"/>
  <c r="AS1203" i="1"/>
  <c r="AR1203" i="1"/>
  <c r="AQ1203" i="1"/>
  <c r="AP1203" i="1"/>
  <c r="AO1203" i="1"/>
  <c r="AN1203" i="1"/>
  <c r="AM1203" i="1"/>
  <c r="AL1203" i="1"/>
  <c r="AK1203" i="1"/>
  <c r="AJ1203" i="1"/>
  <c r="AI1203" i="1"/>
  <c r="AH1203" i="1"/>
  <c r="AG1203" i="1"/>
  <c r="AF1203" i="1"/>
  <c r="AE1203" i="1"/>
  <c r="AD1203" i="1"/>
  <c r="AC1203" i="1"/>
  <c r="AB1203" i="1"/>
  <c r="AA1203" i="1"/>
  <c r="Z1203" i="1"/>
  <c r="Y1203" i="1"/>
  <c r="X1203" i="1"/>
  <c r="W1203" i="1"/>
  <c r="V1203" i="1"/>
  <c r="U1203" i="1"/>
  <c r="T1203" i="1"/>
  <c r="S1203" i="1"/>
  <c r="Q1203" i="1"/>
  <c r="P1203" i="1"/>
  <c r="O1203" i="1"/>
  <c r="DD1202" i="1"/>
  <c r="DC1202" i="1"/>
  <c r="DB1202" i="1"/>
  <c r="DA1202" i="1"/>
  <c r="CZ1202" i="1"/>
  <c r="CY1202" i="1"/>
  <c r="CX1202" i="1"/>
  <c r="CW1202" i="1"/>
  <c r="CV1202" i="1"/>
  <c r="CU1202" i="1"/>
  <c r="CT1202" i="1"/>
  <c r="CS1202" i="1"/>
  <c r="CR1202" i="1"/>
  <c r="CQ1202" i="1"/>
  <c r="CP1202" i="1"/>
  <c r="CO1202" i="1"/>
  <c r="CN1202" i="1"/>
  <c r="CM1202" i="1"/>
  <c r="CL1202" i="1"/>
  <c r="CK1202" i="1"/>
  <c r="CJ1202" i="1"/>
  <c r="CI1202" i="1"/>
  <c r="CH1202" i="1"/>
  <c r="CG1202" i="1"/>
  <c r="CF1202" i="1"/>
  <c r="CE1202" i="1"/>
  <c r="CD1202" i="1"/>
  <c r="CC1202" i="1"/>
  <c r="CB1202" i="1"/>
  <c r="CA1202" i="1"/>
  <c r="BZ1202" i="1"/>
  <c r="BY1202" i="1"/>
  <c r="BX1202" i="1"/>
  <c r="BW1202" i="1"/>
  <c r="BV1202" i="1"/>
  <c r="BU1202" i="1"/>
  <c r="BT1202" i="1"/>
  <c r="BS1202" i="1"/>
  <c r="BR1202" i="1"/>
  <c r="BQ1202" i="1"/>
  <c r="BP1202" i="1"/>
  <c r="BO1202" i="1"/>
  <c r="BN1202" i="1"/>
  <c r="BM1202" i="1"/>
  <c r="BL1202" i="1"/>
  <c r="BK1202" i="1"/>
  <c r="BJ1202" i="1"/>
  <c r="BI1202" i="1"/>
  <c r="BH1202" i="1"/>
  <c r="BG1202" i="1"/>
  <c r="BF1202" i="1"/>
  <c r="BE1202" i="1"/>
  <c r="BD1202" i="1"/>
  <c r="BC1202" i="1"/>
  <c r="BB1202" i="1"/>
  <c r="BA1202" i="1"/>
  <c r="AZ1202" i="1"/>
  <c r="AY1202" i="1"/>
  <c r="AX1202" i="1"/>
  <c r="AW1202" i="1"/>
  <c r="AV1202" i="1"/>
  <c r="AU1202" i="1"/>
  <c r="AT1202" i="1"/>
  <c r="AS1202" i="1"/>
  <c r="AR1202" i="1"/>
  <c r="AQ1202" i="1"/>
  <c r="AP1202" i="1"/>
  <c r="AO1202" i="1"/>
  <c r="AN1202" i="1"/>
  <c r="AM1202" i="1"/>
  <c r="AL1202" i="1"/>
  <c r="AK1202" i="1"/>
  <c r="AJ1202" i="1"/>
  <c r="AI1202" i="1"/>
  <c r="AH1202" i="1"/>
  <c r="AG1202" i="1"/>
  <c r="AF1202" i="1"/>
  <c r="AE1202" i="1"/>
  <c r="AD1202" i="1"/>
  <c r="AC1202" i="1"/>
  <c r="AB1202" i="1"/>
  <c r="AA1202" i="1"/>
  <c r="Z1202" i="1"/>
  <c r="Y1202" i="1"/>
  <c r="X1202" i="1"/>
  <c r="W1202" i="1"/>
  <c r="V1202" i="1"/>
  <c r="U1202" i="1"/>
  <c r="T1202" i="1"/>
  <c r="S1202" i="1"/>
  <c r="Q1202" i="1"/>
  <c r="P1202" i="1"/>
  <c r="O1202" i="1"/>
  <c r="DD1201" i="1"/>
  <c r="DC1201" i="1"/>
  <c r="DB1201" i="1"/>
  <c r="DA1201" i="1"/>
  <c r="CZ1201" i="1"/>
  <c r="CY1201" i="1"/>
  <c r="CX1201" i="1"/>
  <c r="CW1201" i="1"/>
  <c r="CV1201" i="1"/>
  <c r="CU1201" i="1"/>
  <c r="CT1201" i="1"/>
  <c r="CS1201" i="1"/>
  <c r="CR1201" i="1"/>
  <c r="CQ1201" i="1"/>
  <c r="CP1201" i="1"/>
  <c r="CO1201" i="1"/>
  <c r="CN1201" i="1"/>
  <c r="CM1201" i="1"/>
  <c r="CL1201" i="1"/>
  <c r="CK1201" i="1"/>
  <c r="CJ1201" i="1"/>
  <c r="CI1201" i="1"/>
  <c r="CH1201" i="1"/>
  <c r="CG1201" i="1"/>
  <c r="CF1201" i="1"/>
  <c r="CE1201" i="1"/>
  <c r="CD1201" i="1"/>
  <c r="CC1201" i="1"/>
  <c r="CB1201" i="1"/>
  <c r="CA1201" i="1"/>
  <c r="BZ1201" i="1"/>
  <c r="BY1201" i="1"/>
  <c r="BX1201" i="1"/>
  <c r="BW1201" i="1"/>
  <c r="BV1201" i="1"/>
  <c r="BU1201" i="1"/>
  <c r="BT1201" i="1"/>
  <c r="BS1201" i="1"/>
  <c r="BR1201" i="1"/>
  <c r="BQ1201" i="1"/>
  <c r="BP1201" i="1"/>
  <c r="BO1201" i="1"/>
  <c r="BN1201" i="1"/>
  <c r="BM1201" i="1"/>
  <c r="BL1201" i="1"/>
  <c r="BK1201" i="1"/>
  <c r="BJ1201" i="1"/>
  <c r="BI1201" i="1"/>
  <c r="BH1201" i="1"/>
  <c r="BG1201" i="1"/>
  <c r="BF1201" i="1"/>
  <c r="BE1201" i="1"/>
  <c r="BD1201" i="1"/>
  <c r="BC1201" i="1"/>
  <c r="BB1201" i="1"/>
  <c r="BA1201" i="1"/>
  <c r="AZ1201" i="1"/>
  <c r="AY1201" i="1"/>
  <c r="AX1201" i="1"/>
  <c r="AW1201" i="1"/>
  <c r="AV1201" i="1"/>
  <c r="AU1201" i="1"/>
  <c r="AT1201" i="1"/>
  <c r="AS1201" i="1"/>
  <c r="AR1201" i="1"/>
  <c r="AQ1201" i="1"/>
  <c r="AP1201" i="1"/>
  <c r="AO1201" i="1"/>
  <c r="AN1201" i="1"/>
  <c r="AM1201" i="1"/>
  <c r="AL1201" i="1"/>
  <c r="AK1201" i="1"/>
  <c r="AJ1201" i="1"/>
  <c r="AI1201" i="1"/>
  <c r="AH1201" i="1"/>
  <c r="AG1201" i="1"/>
  <c r="AF1201" i="1"/>
  <c r="AE1201" i="1"/>
  <c r="AD1201" i="1"/>
  <c r="AC1201" i="1"/>
  <c r="AB1201" i="1"/>
  <c r="AA1201" i="1"/>
  <c r="Z1201" i="1"/>
  <c r="Y1201" i="1"/>
  <c r="X1201" i="1"/>
  <c r="W1201" i="1"/>
  <c r="V1201" i="1"/>
  <c r="U1201" i="1"/>
  <c r="T1201" i="1"/>
  <c r="S1201" i="1"/>
  <c r="Q1201" i="1"/>
  <c r="P1201" i="1"/>
  <c r="O1201" i="1"/>
  <c r="DD1200" i="1"/>
  <c r="DC1200" i="1"/>
  <c r="DB1200" i="1"/>
  <c r="DA1200" i="1"/>
  <c r="CZ1200" i="1"/>
  <c r="CY1200" i="1"/>
  <c r="CX1200" i="1"/>
  <c r="CW1200" i="1"/>
  <c r="CV1200" i="1"/>
  <c r="CU1200" i="1"/>
  <c r="CT1200" i="1"/>
  <c r="CS1200" i="1"/>
  <c r="CR1200" i="1"/>
  <c r="CQ1200" i="1"/>
  <c r="CP1200" i="1"/>
  <c r="CO1200" i="1"/>
  <c r="CN1200" i="1"/>
  <c r="CM1200" i="1"/>
  <c r="CL1200" i="1"/>
  <c r="CK1200" i="1"/>
  <c r="CJ1200" i="1"/>
  <c r="CI1200" i="1"/>
  <c r="CH1200" i="1"/>
  <c r="CG1200" i="1"/>
  <c r="CF1200" i="1"/>
  <c r="CE1200" i="1"/>
  <c r="CD1200" i="1"/>
  <c r="CC1200" i="1"/>
  <c r="CB1200" i="1"/>
  <c r="CA1200" i="1"/>
  <c r="BZ1200" i="1"/>
  <c r="BY1200" i="1"/>
  <c r="BX1200" i="1"/>
  <c r="BW1200" i="1"/>
  <c r="BV1200" i="1"/>
  <c r="BU1200" i="1"/>
  <c r="BT1200" i="1"/>
  <c r="BS1200" i="1"/>
  <c r="BR1200" i="1"/>
  <c r="BQ1200" i="1"/>
  <c r="BP1200" i="1"/>
  <c r="BO1200" i="1"/>
  <c r="BN1200" i="1"/>
  <c r="BM1200" i="1"/>
  <c r="BL1200" i="1"/>
  <c r="BK1200" i="1"/>
  <c r="BJ1200" i="1"/>
  <c r="BI1200" i="1"/>
  <c r="BH1200" i="1"/>
  <c r="BG1200" i="1"/>
  <c r="BF1200" i="1"/>
  <c r="BE1200" i="1"/>
  <c r="BD1200" i="1"/>
  <c r="BC1200" i="1"/>
  <c r="BB1200" i="1"/>
  <c r="BA1200" i="1"/>
  <c r="AZ1200" i="1"/>
  <c r="AY1200" i="1"/>
  <c r="AX1200" i="1"/>
  <c r="AW1200" i="1"/>
  <c r="AV1200" i="1"/>
  <c r="AU1200" i="1"/>
  <c r="AT1200" i="1"/>
  <c r="AS1200" i="1"/>
  <c r="AR1200" i="1"/>
  <c r="AQ1200" i="1"/>
  <c r="AP1200" i="1"/>
  <c r="AO1200" i="1"/>
  <c r="AN1200" i="1"/>
  <c r="AM1200" i="1"/>
  <c r="AL1200" i="1"/>
  <c r="AK1200" i="1"/>
  <c r="AJ1200" i="1"/>
  <c r="AI1200" i="1"/>
  <c r="AH1200" i="1"/>
  <c r="AG1200" i="1"/>
  <c r="AF1200" i="1"/>
  <c r="AE1200" i="1"/>
  <c r="AD1200" i="1"/>
  <c r="AC1200" i="1"/>
  <c r="AB1200" i="1"/>
  <c r="AA1200" i="1"/>
  <c r="Z1200" i="1"/>
  <c r="Y1200" i="1"/>
  <c r="X1200" i="1"/>
  <c r="W1200" i="1"/>
  <c r="V1200" i="1"/>
  <c r="U1200" i="1"/>
  <c r="T1200" i="1"/>
  <c r="S1200" i="1"/>
  <c r="Q1200" i="1"/>
  <c r="P1200" i="1"/>
  <c r="O1200" i="1"/>
  <c r="DD1199" i="1"/>
  <c r="DC1199" i="1"/>
  <c r="DB1199" i="1"/>
  <c r="DA1199" i="1"/>
  <c r="CZ1199" i="1"/>
  <c r="CY1199" i="1"/>
  <c r="CX1199" i="1"/>
  <c r="CW1199" i="1"/>
  <c r="CV1199" i="1"/>
  <c r="CU1199" i="1"/>
  <c r="CT1199" i="1"/>
  <c r="CS1199" i="1"/>
  <c r="CR1199" i="1"/>
  <c r="CQ1199" i="1"/>
  <c r="CP1199" i="1"/>
  <c r="CO1199" i="1"/>
  <c r="CN1199" i="1"/>
  <c r="CM1199" i="1"/>
  <c r="CL1199" i="1"/>
  <c r="CK1199" i="1"/>
  <c r="CJ1199" i="1"/>
  <c r="CI1199" i="1"/>
  <c r="CH1199" i="1"/>
  <c r="CG1199" i="1"/>
  <c r="CF1199" i="1"/>
  <c r="CE1199" i="1"/>
  <c r="CD1199" i="1"/>
  <c r="CC1199" i="1"/>
  <c r="CB1199" i="1"/>
  <c r="CA1199" i="1"/>
  <c r="BZ1199" i="1"/>
  <c r="BY1199" i="1"/>
  <c r="BX1199" i="1"/>
  <c r="BW1199" i="1"/>
  <c r="BV1199" i="1"/>
  <c r="BU1199" i="1"/>
  <c r="BT1199" i="1"/>
  <c r="BS1199" i="1"/>
  <c r="BR1199" i="1"/>
  <c r="BQ1199" i="1"/>
  <c r="BP1199" i="1"/>
  <c r="BO1199" i="1"/>
  <c r="BN1199" i="1"/>
  <c r="BM1199" i="1"/>
  <c r="BL1199" i="1"/>
  <c r="BK1199" i="1"/>
  <c r="BJ1199" i="1"/>
  <c r="BI1199" i="1"/>
  <c r="BH1199" i="1"/>
  <c r="BG1199" i="1"/>
  <c r="BF1199" i="1"/>
  <c r="BE1199" i="1"/>
  <c r="BD1199" i="1"/>
  <c r="BC1199" i="1"/>
  <c r="BB1199" i="1"/>
  <c r="BA1199" i="1"/>
  <c r="AZ1199" i="1"/>
  <c r="AY1199" i="1"/>
  <c r="AX1199" i="1"/>
  <c r="AW1199" i="1"/>
  <c r="AV1199" i="1"/>
  <c r="AU1199" i="1"/>
  <c r="AT1199" i="1"/>
  <c r="AS1199" i="1"/>
  <c r="AR1199" i="1"/>
  <c r="AQ1199" i="1"/>
  <c r="AP1199" i="1"/>
  <c r="AO1199" i="1"/>
  <c r="AN1199" i="1"/>
  <c r="AM1199" i="1"/>
  <c r="AL1199" i="1"/>
  <c r="AK1199" i="1"/>
  <c r="AJ1199" i="1"/>
  <c r="AI1199" i="1"/>
  <c r="AH1199" i="1"/>
  <c r="AG1199" i="1"/>
  <c r="AF1199" i="1"/>
  <c r="AE1199" i="1"/>
  <c r="AD1199" i="1"/>
  <c r="AC1199" i="1"/>
  <c r="AB1199" i="1"/>
  <c r="AA1199" i="1"/>
  <c r="Z1199" i="1"/>
  <c r="Y1199" i="1"/>
  <c r="X1199" i="1"/>
  <c r="W1199" i="1"/>
  <c r="V1199" i="1"/>
  <c r="U1199" i="1"/>
  <c r="T1199" i="1"/>
  <c r="S1199" i="1"/>
  <c r="Q1199" i="1"/>
  <c r="P1199" i="1"/>
  <c r="O1199" i="1"/>
  <c r="DD1198" i="1"/>
  <c r="DC1198" i="1"/>
  <c r="DB1198" i="1"/>
  <c r="DA1198" i="1"/>
  <c r="CZ1198" i="1"/>
  <c r="CY1198" i="1"/>
  <c r="CX1198" i="1"/>
  <c r="CW1198" i="1"/>
  <c r="CV1198" i="1"/>
  <c r="CU1198" i="1"/>
  <c r="CT1198" i="1"/>
  <c r="CS1198" i="1"/>
  <c r="CR1198" i="1"/>
  <c r="CQ1198" i="1"/>
  <c r="CP1198" i="1"/>
  <c r="CO1198" i="1"/>
  <c r="CN1198" i="1"/>
  <c r="CM1198" i="1"/>
  <c r="CL1198" i="1"/>
  <c r="CK1198" i="1"/>
  <c r="CJ1198" i="1"/>
  <c r="CI1198" i="1"/>
  <c r="CH1198" i="1"/>
  <c r="CG1198" i="1"/>
  <c r="CF1198" i="1"/>
  <c r="CE1198" i="1"/>
  <c r="CD1198" i="1"/>
  <c r="CC1198" i="1"/>
  <c r="CB1198" i="1"/>
  <c r="CA1198" i="1"/>
  <c r="BZ1198" i="1"/>
  <c r="BY1198" i="1"/>
  <c r="BX1198" i="1"/>
  <c r="BW1198" i="1"/>
  <c r="BV1198" i="1"/>
  <c r="BU1198" i="1"/>
  <c r="BT1198" i="1"/>
  <c r="BS1198" i="1"/>
  <c r="BR1198" i="1"/>
  <c r="BQ1198" i="1"/>
  <c r="BP1198" i="1"/>
  <c r="BO1198" i="1"/>
  <c r="BN1198" i="1"/>
  <c r="BM1198" i="1"/>
  <c r="BL1198" i="1"/>
  <c r="BK1198" i="1"/>
  <c r="BJ1198" i="1"/>
  <c r="BI1198" i="1"/>
  <c r="BH1198" i="1"/>
  <c r="BG1198" i="1"/>
  <c r="BF1198" i="1"/>
  <c r="BE1198" i="1"/>
  <c r="BD1198" i="1"/>
  <c r="BC1198" i="1"/>
  <c r="BB1198" i="1"/>
  <c r="BA1198" i="1"/>
  <c r="AZ1198" i="1"/>
  <c r="AY1198" i="1"/>
  <c r="AX1198" i="1"/>
  <c r="AW1198" i="1"/>
  <c r="AV1198" i="1"/>
  <c r="AU1198" i="1"/>
  <c r="AT1198" i="1"/>
  <c r="AS1198" i="1"/>
  <c r="AR1198" i="1"/>
  <c r="AQ1198" i="1"/>
  <c r="AP1198" i="1"/>
  <c r="AO1198" i="1"/>
  <c r="AN1198" i="1"/>
  <c r="AM1198" i="1"/>
  <c r="AL1198" i="1"/>
  <c r="AK1198" i="1"/>
  <c r="AJ1198" i="1"/>
  <c r="AI1198" i="1"/>
  <c r="AH1198" i="1"/>
  <c r="AG1198" i="1"/>
  <c r="AF1198" i="1"/>
  <c r="AE1198" i="1"/>
  <c r="AD1198" i="1"/>
  <c r="AC1198" i="1"/>
  <c r="AB1198" i="1"/>
  <c r="AA1198" i="1"/>
  <c r="Z1198" i="1"/>
  <c r="Y1198" i="1"/>
  <c r="X1198" i="1"/>
  <c r="W1198" i="1"/>
  <c r="V1198" i="1"/>
  <c r="U1198" i="1"/>
  <c r="T1198" i="1"/>
  <c r="S1198" i="1"/>
  <c r="Q1198" i="1"/>
  <c r="P1198" i="1"/>
  <c r="O1198" i="1"/>
  <c r="DD1197" i="1"/>
  <c r="DC1197" i="1"/>
  <c r="DB1197" i="1"/>
  <c r="DA1197" i="1"/>
  <c r="CZ1197" i="1"/>
  <c r="CY1197" i="1"/>
  <c r="CX1197" i="1"/>
  <c r="CW1197" i="1"/>
  <c r="CV1197" i="1"/>
  <c r="CU1197" i="1"/>
  <c r="CT1197" i="1"/>
  <c r="CS1197" i="1"/>
  <c r="CR1197" i="1"/>
  <c r="CQ1197" i="1"/>
  <c r="CP1197" i="1"/>
  <c r="CO1197" i="1"/>
  <c r="CN1197" i="1"/>
  <c r="CM1197" i="1"/>
  <c r="CL1197" i="1"/>
  <c r="CK1197" i="1"/>
  <c r="CJ1197" i="1"/>
  <c r="CI1197" i="1"/>
  <c r="CH1197" i="1"/>
  <c r="CG1197" i="1"/>
  <c r="CF1197" i="1"/>
  <c r="CE1197" i="1"/>
  <c r="CD1197" i="1"/>
  <c r="CC1197" i="1"/>
  <c r="CB1197" i="1"/>
  <c r="CA1197" i="1"/>
  <c r="BZ1197" i="1"/>
  <c r="BY1197" i="1"/>
  <c r="BX1197" i="1"/>
  <c r="BW1197" i="1"/>
  <c r="BV1197" i="1"/>
  <c r="BU1197" i="1"/>
  <c r="BT1197" i="1"/>
  <c r="BS1197" i="1"/>
  <c r="BR1197" i="1"/>
  <c r="BQ1197" i="1"/>
  <c r="BP1197" i="1"/>
  <c r="BO1197" i="1"/>
  <c r="BN1197" i="1"/>
  <c r="BM1197" i="1"/>
  <c r="BL1197" i="1"/>
  <c r="BK1197" i="1"/>
  <c r="BJ1197" i="1"/>
  <c r="BI1197" i="1"/>
  <c r="BH1197" i="1"/>
  <c r="BG1197" i="1"/>
  <c r="BF1197" i="1"/>
  <c r="BE1197" i="1"/>
  <c r="BD1197" i="1"/>
  <c r="BC1197" i="1"/>
  <c r="BB1197" i="1"/>
  <c r="BA1197" i="1"/>
  <c r="AZ1197" i="1"/>
  <c r="AY1197" i="1"/>
  <c r="AX1197" i="1"/>
  <c r="AW1197" i="1"/>
  <c r="AV1197" i="1"/>
  <c r="AU1197" i="1"/>
  <c r="AT1197" i="1"/>
  <c r="AS1197" i="1"/>
  <c r="AR1197" i="1"/>
  <c r="AQ1197" i="1"/>
  <c r="AP1197" i="1"/>
  <c r="AO1197" i="1"/>
  <c r="AN1197" i="1"/>
  <c r="AM1197" i="1"/>
  <c r="AL1197" i="1"/>
  <c r="AK1197" i="1"/>
  <c r="AJ1197" i="1"/>
  <c r="AI1197" i="1"/>
  <c r="AH1197" i="1"/>
  <c r="AG1197" i="1"/>
  <c r="AF1197" i="1"/>
  <c r="AE1197" i="1"/>
  <c r="AD1197" i="1"/>
  <c r="AC1197" i="1"/>
  <c r="AB1197" i="1"/>
  <c r="AA1197" i="1"/>
  <c r="Z1197" i="1"/>
  <c r="Y1197" i="1"/>
  <c r="X1197" i="1"/>
  <c r="W1197" i="1"/>
  <c r="V1197" i="1"/>
  <c r="U1197" i="1"/>
  <c r="T1197" i="1"/>
  <c r="S1197" i="1"/>
  <c r="Q1197" i="1"/>
  <c r="P1197" i="1"/>
  <c r="O1197" i="1"/>
  <c r="DD1196" i="1"/>
  <c r="DC1196" i="1"/>
  <c r="DB1196" i="1"/>
  <c r="DA1196" i="1"/>
  <c r="CZ1196" i="1"/>
  <c r="CY1196" i="1"/>
  <c r="CX1196" i="1"/>
  <c r="CW1196" i="1"/>
  <c r="CV1196" i="1"/>
  <c r="CU1196" i="1"/>
  <c r="CT1196" i="1"/>
  <c r="CS1196" i="1"/>
  <c r="CR1196" i="1"/>
  <c r="CQ1196" i="1"/>
  <c r="CP1196" i="1"/>
  <c r="CO1196" i="1"/>
  <c r="CN1196" i="1"/>
  <c r="CM1196" i="1"/>
  <c r="CL1196" i="1"/>
  <c r="CK1196" i="1"/>
  <c r="CJ1196" i="1"/>
  <c r="CI1196" i="1"/>
  <c r="CH1196" i="1"/>
  <c r="CG1196" i="1"/>
  <c r="CF1196" i="1"/>
  <c r="CE1196" i="1"/>
  <c r="CD1196" i="1"/>
  <c r="CC1196" i="1"/>
  <c r="CB1196" i="1"/>
  <c r="CA1196" i="1"/>
  <c r="BZ1196" i="1"/>
  <c r="BY1196" i="1"/>
  <c r="BX1196" i="1"/>
  <c r="BW1196" i="1"/>
  <c r="BV1196" i="1"/>
  <c r="BU1196" i="1"/>
  <c r="BT1196" i="1"/>
  <c r="BS1196" i="1"/>
  <c r="BR1196" i="1"/>
  <c r="BQ1196" i="1"/>
  <c r="BP1196" i="1"/>
  <c r="BO1196" i="1"/>
  <c r="BN1196" i="1"/>
  <c r="BM1196" i="1"/>
  <c r="BL1196" i="1"/>
  <c r="BK1196" i="1"/>
  <c r="BJ1196" i="1"/>
  <c r="BI1196" i="1"/>
  <c r="BH1196" i="1"/>
  <c r="BG1196" i="1"/>
  <c r="BF1196" i="1"/>
  <c r="BE1196" i="1"/>
  <c r="BD1196" i="1"/>
  <c r="BC1196" i="1"/>
  <c r="BB1196" i="1"/>
  <c r="BA1196" i="1"/>
  <c r="AZ1196" i="1"/>
  <c r="AY1196" i="1"/>
  <c r="AX1196" i="1"/>
  <c r="AW1196" i="1"/>
  <c r="AV1196" i="1"/>
  <c r="AU1196" i="1"/>
  <c r="AT1196" i="1"/>
  <c r="AS1196" i="1"/>
  <c r="AR1196" i="1"/>
  <c r="AQ1196" i="1"/>
  <c r="AP1196" i="1"/>
  <c r="AO1196" i="1"/>
  <c r="AN1196" i="1"/>
  <c r="AM1196" i="1"/>
  <c r="AL1196" i="1"/>
  <c r="AK1196" i="1"/>
  <c r="AJ1196" i="1"/>
  <c r="AI1196" i="1"/>
  <c r="AH1196" i="1"/>
  <c r="AG1196" i="1"/>
  <c r="AF1196" i="1"/>
  <c r="AE1196" i="1"/>
  <c r="AD1196" i="1"/>
  <c r="AC1196" i="1"/>
  <c r="AB1196" i="1"/>
  <c r="AA1196" i="1"/>
  <c r="Z1196" i="1"/>
  <c r="Y1196" i="1"/>
  <c r="X1196" i="1"/>
  <c r="W1196" i="1"/>
  <c r="V1196" i="1"/>
  <c r="U1196" i="1"/>
  <c r="T1196" i="1"/>
  <c r="S1196" i="1"/>
  <c r="Q1196" i="1"/>
  <c r="P1196" i="1"/>
  <c r="O1196" i="1"/>
  <c r="DD1195" i="1"/>
  <c r="DC1195" i="1"/>
  <c r="DB1195" i="1"/>
  <c r="DA1195" i="1"/>
  <c r="CZ1195" i="1"/>
  <c r="CY1195" i="1"/>
  <c r="CX1195" i="1"/>
  <c r="CW1195" i="1"/>
  <c r="CV1195" i="1"/>
  <c r="CU1195" i="1"/>
  <c r="CT1195" i="1"/>
  <c r="CS1195" i="1"/>
  <c r="CR1195" i="1"/>
  <c r="CQ1195" i="1"/>
  <c r="CP1195" i="1"/>
  <c r="CO1195" i="1"/>
  <c r="CN1195" i="1"/>
  <c r="CM1195" i="1"/>
  <c r="CL1195" i="1"/>
  <c r="CK1195" i="1"/>
  <c r="CJ1195" i="1"/>
  <c r="CI1195" i="1"/>
  <c r="CH1195" i="1"/>
  <c r="CG1195" i="1"/>
  <c r="CF1195" i="1"/>
  <c r="CE1195" i="1"/>
  <c r="CD1195" i="1"/>
  <c r="CC1195" i="1"/>
  <c r="CB1195" i="1"/>
  <c r="CA1195" i="1"/>
  <c r="BZ1195" i="1"/>
  <c r="BY1195" i="1"/>
  <c r="BX1195" i="1"/>
  <c r="BW1195" i="1"/>
  <c r="BV1195" i="1"/>
  <c r="BU1195" i="1"/>
  <c r="BT1195" i="1"/>
  <c r="BS1195" i="1"/>
  <c r="BR1195" i="1"/>
  <c r="BQ1195" i="1"/>
  <c r="BP1195" i="1"/>
  <c r="BO1195" i="1"/>
  <c r="BN1195" i="1"/>
  <c r="BM1195" i="1"/>
  <c r="BL1195" i="1"/>
  <c r="BK1195" i="1"/>
  <c r="BJ1195" i="1"/>
  <c r="BI1195" i="1"/>
  <c r="BH1195" i="1"/>
  <c r="BG1195" i="1"/>
  <c r="BF1195" i="1"/>
  <c r="BE1195" i="1"/>
  <c r="BD1195" i="1"/>
  <c r="BC1195" i="1"/>
  <c r="BB1195" i="1"/>
  <c r="BA1195" i="1"/>
  <c r="AZ1195" i="1"/>
  <c r="AY1195" i="1"/>
  <c r="AX1195" i="1"/>
  <c r="AW1195" i="1"/>
  <c r="AV1195" i="1"/>
  <c r="AU1195" i="1"/>
  <c r="AT1195" i="1"/>
  <c r="AS1195" i="1"/>
  <c r="AR1195" i="1"/>
  <c r="AQ1195" i="1"/>
  <c r="AP1195" i="1"/>
  <c r="AO1195" i="1"/>
  <c r="AN1195" i="1"/>
  <c r="AM1195" i="1"/>
  <c r="AL1195" i="1"/>
  <c r="AK1195" i="1"/>
  <c r="AJ1195" i="1"/>
  <c r="AI1195" i="1"/>
  <c r="AH1195" i="1"/>
  <c r="AG1195" i="1"/>
  <c r="AF1195" i="1"/>
  <c r="AE1195" i="1"/>
  <c r="AD1195" i="1"/>
  <c r="AC1195" i="1"/>
  <c r="AB1195" i="1"/>
  <c r="AA1195" i="1"/>
  <c r="Z1195" i="1"/>
  <c r="Y1195" i="1"/>
  <c r="X1195" i="1"/>
  <c r="W1195" i="1"/>
  <c r="V1195" i="1"/>
  <c r="U1195" i="1"/>
  <c r="T1195" i="1"/>
  <c r="S1195" i="1"/>
  <c r="Q1195" i="1"/>
  <c r="P1195" i="1"/>
  <c r="O1195" i="1"/>
  <c r="DD1194" i="1"/>
  <c r="DC1194" i="1"/>
  <c r="DB1194" i="1"/>
  <c r="DA1194" i="1"/>
  <c r="CZ1194" i="1"/>
  <c r="CY1194" i="1"/>
  <c r="CX1194" i="1"/>
  <c r="CW1194" i="1"/>
  <c r="CV1194" i="1"/>
  <c r="CU1194" i="1"/>
  <c r="CT1194" i="1"/>
  <c r="CS1194" i="1"/>
  <c r="CR1194" i="1"/>
  <c r="CQ1194" i="1"/>
  <c r="CP1194" i="1"/>
  <c r="CO1194" i="1"/>
  <c r="CN1194" i="1"/>
  <c r="CM1194" i="1"/>
  <c r="CL1194" i="1"/>
  <c r="CK1194" i="1"/>
  <c r="CJ1194" i="1"/>
  <c r="CI1194" i="1"/>
  <c r="CH1194" i="1"/>
  <c r="CG1194" i="1"/>
  <c r="CF1194" i="1"/>
  <c r="CE1194" i="1"/>
  <c r="CD1194" i="1"/>
  <c r="CC1194" i="1"/>
  <c r="CB1194" i="1"/>
  <c r="CA1194" i="1"/>
  <c r="BZ1194" i="1"/>
  <c r="BY1194" i="1"/>
  <c r="BX1194" i="1"/>
  <c r="BW1194" i="1"/>
  <c r="BV1194" i="1"/>
  <c r="BU1194" i="1"/>
  <c r="BT1194" i="1"/>
  <c r="BS1194" i="1"/>
  <c r="BR1194" i="1"/>
  <c r="BQ1194" i="1"/>
  <c r="BP1194" i="1"/>
  <c r="BO1194" i="1"/>
  <c r="BN1194" i="1"/>
  <c r="BM1194" i="1"/>
  <c r="BL1194" i="1"/>
  <c r="BK1194" i="1"/>
  <c r="BJ1194" i="1"/>
  <c r="BI1194" i="1"/>
  <c r="BH1194" i="1"/>
  <c r="BG1194" i="1"/>
  <c r="BF1194" i="1"/>
  <c r="BE1194" i="1"/>
  <c r="BD1194" i="1"/>
  <c r="BC1194" i="1"/>
  <c r="BB1194" i="1"/>
  <c r="BA1194" i="1"/>
  <c r="AZ1194" i="1"/>
  <c r="AY1194" i="1"/>
  <c r="AX1194" i="1"/>
  <c r="AW1194" i="1"/>
  <c r="AV1194" i="1"/>
  <c r="AU1194" i="1"/>
  <c r="AT1194" i="1"/>
  <c r="AS1194" i="1"/>
  <c r="AR1194" i="1"/>
  <c r="AQ1194" i="1"/>
  <c r="AP1194" i="1"/>
  <c r="AO1194" i="1"/>
  <c r="AN1194" i="1"/>
  <c r="AM1194" i="1"/>
  <c r="AL1194" i="1"/>
  <c r="AK1194" i="1"/>
  <c r="AJ1194" i="1"/>
  <c r="AI1194" i="1"/>
  <c r="AH1194" i="1"/>
  <c r="AG1194" i="1"/>
  <c r="AF1194" i="1"/>
  <c r="AE1194" i="1"/>
  <c r="AD1194" i="1"/>
  <c r="AC1194" i="1"/>
  <c r="AB1194" i="1"/>
  <c r="AA1194" i="1"/>
  <c r="Z1194" i="1"/>
  <c r="Y1194" i="1"/>
  <c r="X1194" i="1"/>
  <c r="W1194" i="1"/>
  <c r="V1194" i="1"/>
  <c r="U1194" i="1"/>
  <c r="T1194" i="1"/>
  <c r="S1194" i="1"/>
  <c r="Q1194" i="1"/>
  <c r="P1194" i="1"/>
  <c r="O1194" i="1"/>
  <c r="DD1193" i="1"/>
  <c r="DC1193" i="1"/>
  <c r="DB1193" i="1"/>
  <c r="DA1193" i="1"/>
  <c r="CZ1193" i="1"/>
  <c r="CY1193" i="1"/>
  <c r="CX1193" i="1"/>
  <c r="CW1193" i="1"/>
  <c r="CV1193" i="1"/>
  <c r="CU1193" i="1"/>
  <c r="CT1193" i="1"/>
  <c r="CS1193" i="1"/>
  <c r="CR1193" i="1"/>
  <c r="CQ1193" i="1"/>
  <c r="CP1193" i="1"/>
  <c r="CO1193" i="1"/>
  <c r="CN1193" i="1"/>
  <c r="CM1193" i="1"/>
  <c r="CL1193" i="1"/>
  <c r="CK1193" i="1"/>
  <c r="CJ1193" i="1"/>
  <c r="CI1193" i="1"/>
  <c r="CH1193" i="1"/>
  <c r="CG1193" i="1"/>
  <c r="CF1193" i="1"/>
  <c r="CE1193" i="1"/>
  <c r="CD1193" i="1"/>
  <c r="CC1193" i="1"/>
  <c r="CB1193" i="1"/>
  <c r="CA1193" i="1"/>
  <c r="BZ1193" i="1"/>
  <c r="BY1193" i="1"/>
  <c r="BX1193" i="1"/>
  <c r="BW1193" i="1"/>
  <c r="BV1193" i="1"/>
  <c r="BU1193" i="1"/>
  <c r="BT1193" i="1"/>
  <c r="BS1193" i="1"/>
  <c r="BR1193" i="1"/>
  <c r="BQ1193" i="1"/>
  <c r="BP1193" i="1"/>
  <c r="BO1193" i="1"/>
  <c r="BN1193" i="1"/>
  <c r="BM1193" i="1"/>
  <c r="BL1193" i="1"/>
  <c r="BK1193" i="1"/>
  <c r="BJ1193" i="1"/>
  <c r="BI1193" i="1"/>
  <c r="BH1193" i="1"/>
  <c r="BG1193" i="1"/>
  <c r="BF1193" i="1"/>
  <c r="BE1193" i="1"/>
  <c r="BD1193" i="1"/>
  <c r="BC1193" i="1"/>
  <c r="BB1193" i="1"/>
  <c r="BA1193" i="1"/>
  <c r="AZ1193" i="1"/>
  <c r="AY1193" i="1"/>
  <c r="AX1193" i="1"/>
  <c r="AW1193" i="1"/>
  <c r="AV1193" i="1"/>
  <c r="AU1193" i="1"/>
  <c r="AT1193" i="1"/>
  <c r="AS1193" i="1"/>
  <c r="AR1193" i="1"/>
  <c r="AQ1193" i="1"/>
  <c r="AP1193" i="1"/>
  <c r="AO1193" i="1"/>
  <c r="AN1193" i="1"/>
  <c r="AM1193" i="1"/>
  <c r="AL1193" i="1"/>
  <c r="AK1193" i="1"/>
  <c r="AJ1193" i="1"/>
  <c r="AI1193" i="1"/>
  <c r="AH1193" i="1"/>
  <c r="AG1193" i="1"/>
  <c r="AF1193" i="1"/>
  <c r="AE1193" i="1"/>
  <c r="AD1193" i="1"/>
  <c r="AC1193" i="1"/>
  <c r="AB1193" i="1"/>
  <c r="AA1193" i="1"/>
  <c r="Z1193" i="1"/>
  <c r="Y1193" i="1"/>
  <c r="X1193" i="1"/>
  <c r="W1193" i="1"/>
  <c r="V1193" i="1"/>
  <c r="U1193" i="1"/>
  <c r="T1193" i="1"/>
  <c r="S1193" i="1"/>
  <c r="Q1193" i="1"/>
  <c r="P1193" i="1"/>
  <c r="O1193" i="1"/>
  <c r="DD1192" i="1"/>
  <c r="DC1192" i="1"/>
  <c r="DB1192" i="1"/>
  <c r="DA1192" i="1"/>
  <c r="CZ1192" i="1"/>
  <c r="CY1192" i="1"/>
  <c r="CX1192" i="1"/>
  <c r="CW1192" i="1"/>
  <c r="CV1192" i="1"/>
  <c r="CU1192" i="1"/>
  <c r="CT1192" i="1"/>
  <c r="CS1192" i="1"/>
  <c r="CR1192" i="1"/>
  <c r="CQ1192" i="1"/>
  <c r="CP1192" i="1"/>
  <c r="CO1192" i="1"/>
  <c r="CN1192" i="1"/>
  <c r="CM1192" i="1"/>
  <c r="CL1192" i="1"/>
  <c r="CK1192" i="1"/>
  <c r="CJ1192" i="1"/>
  <c r="CI1192" i="1"/>
  <c r="CH1192" i="1"/>
  <c r="CG1192" i="1"/>
  <c r="CF1192" i="1"/>
  <c r="CE1192" i="1"/>
  <c r="CD1192" i="1"/>
  <c r="CC1192" i="1"/>
  <c r="CB1192" i="1"/>
  <c r="CA1192" i="1"/>
  <c r="BZ1192" i="1"/>
  <c r="BY1192" i="1"/>
  <c r="BX1192" i="1"/>
  <c r="BW1192" i="1"/>
  <c r="BV1192" i="1"/>
  <c r="BU1192" i="1"/>
  <c r="BT1192" i="1"/>
  <c r="BS1192" i="1"/>
  <c r="BR1192" i="1"/>
  <c r="BQ1192" i="1"/>
  <c r="BP1192" i="1"/>
  <c r="BO1192" i="1"/>
  <c r="BN1192" i="1"/>
  <c r="BM1192" i="1"/>
  <c r="BL1192" i="1"/>
  <c r="BK1192" i="1"/>
  <c r="BJ1192" i="1"/>
  <c r="BI1192" i="1"/>
  <c r="BH1192" i="1"/>
  <c r="BG1192" i="1"/>
  <c r="BF1192" i="1"/>
  <c r="BE1192" i="1"/>
  <c r="BD1192" i="1"/>
  <c r="BC1192" i="1"/>
  <c r="BB1192" i="1"/>
  <c r="BA1192" i="1"/>
  <c r="AZ1192" i="1"/>
  <c r="AY1192" i="1"/>
  <c r="AX1192" i="1"/>
  <c r="AW1192" i="1"/>
  <c r="AV1192" i="1"/>
  <c r="AU1192" i="1"/>
  <c r="AT1192" i="1"/>
  <c r="AS1192" i="1"/>
  <c r="AR1192" i="1"/>
  <c r="AQ1192" i="1"/>
  <c r="AP1192" i="1"/>
  <c r="AO1192" i="1"/>
  <c r="AN1192" i="1"/>
  <c r="AM1192" i="1"/>
  <c r="AL1192" i="1"/>
  <c r="AK1192" i="1"/>
  <c r="AJ1192" i="1"/>
  <c r="AI1192" i="1"/>
  <c r="AH1192" i="1"/>
  <c r="AG1192" i="1"/>
  <c r="AF1192" i="1"/>
  <c r="AE1192" i="1"/>
  <c r="AD1192" i="1"/>
  <c r="AC1192" i="1"/>
  <c r="AB1192" i="1"/>
  <c r="AA1192" i="1"/>
  <c r="Z1192" i="1"/>
  <c r="Y1192" i="1"/>
  <c r="X1192" i="1"/>
  <c r="W1192" i="1"/>
  <c r="V1192" i="1"/>
  <c r="U1192" i="1"/>
  <c r="T1192" i="1"/>
  <c r="S1192" i="1"/>
  <c r="Q1192" i="1"/>
  <c r="P1192" i="1"/>
  <c r="O1192" i="1"/>
  <c r="DD1191" i="1"/>
  <c r="DC1191" i="1"/>
  <c r="DB1191" i="1"/>
  <c r="DA1191" i="1"/>
  <c r="CZ1191" i="1"/>
  <c r="CY1191" i="1"/>
  <c r="CX1191" i="1"/>
  <c r="CW1191" i="1"/>
  <c r="CV1191" i="1"/>
  <c r="CU1191" i="1"/>
  <c r="CT1191" i="1"/>
  <c r="CS1191" i="1"/>
  <c r="CR1191" i="1"/>
  <c r="CQ1191" i="1"/>
  <c r="CP1191" i="1"/>
  <c r="CO1191" i="1"/>
  <c r="CN1191" i="1"/>
  <c r="CM1191" i="1"/>
  <c r="CL1191" i="1"/>
  <c r="CK1191" i="1"/>
  <c r="CJ1191" i="1"/>
  <c r="CI1191" i="1"/>
  <c r="CH1191" i="1"/>
  <c r="CG1191" i="1"/>
  <c r="CF1191" i="1"/>
  <c r="CE1191" i="1"/>
  <c r="CD1191" i="1"/>
  <c r="CC1191" i="1"/>
  <c r="CB1191" i="1"/>
  <c r="CA1191" i="1"/>
  <c r="BZ1191" i="1"/>
  <c r="BY1191" i="1"/>
  <c r="BX1191" i="1"/>
  <c r="BW1191" i="1"/>
  <c r="BV1191" i="1"/>
  <c r="BU1191" i="1"/>
  <c r="BT1191" i="1"/>
  <c r="BS1191" i="1"/>
  <c r="BR1191" i="1"/>
  <c r="BQ1191" i="1"/>
  <c r="BP1191" i="1"/>
  <c r="BO1191" i="1"/>
  <c r="BN1191" i="1"/>
  <c r="BM1191" i="1"/>
  <c r="BL1191" i="1"/>
  <c r="BK1191" i="1"/>
  <c r="BJ1191" i="1"/>
  <c r="BI1191" i="1"/>
  <c r="BH1191" i="1"/>
  <c r="BG1191" i="1"/>
  <c r="BF1191" i="1"/>
  <c r="BE1191" i="1"/>
  <c r="BD1191" i="1"/>
  <c r="BC1191" i="1"/>
  <c r="BB1191" i="1"/>
  <c r="BA1191" i="1"/>
  <c r="AZ1191" i="1"/>
  <c r="AY1191" i="1"/>
  <c r="AX1191" i="1"/>
  <c r="AW1191" i="1"/>
  <c r="AV1191" i="1"/>
  <c r="AU1191" i="1"/>
  <c r="AT1191" i="1"/>
  <c r="AS1191" i="1"/>
  <c r="AR1191" i="1"/>
  <c r="AQ1191" i="1"/>
  <c r="AP1191" i="1"/>
  <c r="AO1191" i="1"/>
  <c r="AN1191" i="1"/>
  <c r="AM1191" i="1"/>
  <c r="AL1191" i="1"/>
  <c r="AK1191" i="1"/>
  <c r="AJ1191" i="1"/>
  <c r="AI1191" i="1"/>
  <c r="AH1191" i="1"/>
  <c r="AG1191" i="1"/>
  <c r="AF1191" i="1"/>
  <c r="AE1191" i="1"/>
  <c r="AD1191" i="1"/>
  <c r="AC1191" i="1"/>
  <c r="AB1191" i="1"/>
  <c r="AA1191" i="1"/>
  <c r="Z1191" i="1"/>
  <c r="Y1191" i="1"/>
  <c r="X1191" i="1"/>
  <c r="W1191" i="1"/>
  <c r="V1191" i="1"/>
  <c r="U1191" i="1"/>
  <c r="T1191" i="1"/>
  <c r="S1191" i="1"/>
  <c r="Q1191" i="1"/>
  <c r="P1191" i="1"/>
  <c r="O1191" i="1"/>
  <c r="DD1190" i="1"/>
  <c r="DC1190" i="1"/>
  <c r="DB1190" i="1"/>
  <c r="DA1190" i="1"/>
  <c r="CZ1190" i="1"/>
  <c r="CY1190" i="1"/>
  <c r="CX1190" i="1"/>
  <c r="CW1190" i="1"/>
  <c r="CV1190" i="1"/>
  <c r="CU1190" i="1"/>
  <c r="CT1190" i="1"/>
  <c r="CS1190" i="1"/>
  <c r="CR1190" i="1"/>
  <c r="CQ1190" i="1"/>
  <c r="CP1190" i="1"/>
  <c r="CO1190" i="1"/>
  <c r="CN1190" i="1"/>
  <c r="CM1190" i="1"/>
  <c r="CL1190" i="1"/>
  <c r="CK1190" i="1"/>
  <c r="CJ1190" i="1"/>
  <c r="CI1190" i="1"/>
  <c r="CH1190" i="1"/>
  <c r="CG1190" i="1"/>
  <c r="CF1190" i="1"/>
  <c r="CE1190" i="1"/>
  <c r="CD1190" i="1"/>
  <c r="CC1190" i="1"/>
  <c r="CB1190" i="1"/>
  <c r="CA1190" i="1"/>
  <c r="BZ1190" i="1"/>
  <c r="BY1190" i="1"/>
  <c r="BX1190" i="1"/>
  <c r="BW1190" i="1"/>
  <c r="BV1190" i="1"/>
  <c r="BU1190" i="1"/>
  <c r="BT1190" i="1"/>
  <c r="BS1190" i="1"/>
  <c r="BR1190" i="1"/>
  <c r="BQ1190" i="1"/>
  <c r="BP1190" i="1"/>
  <c r="BO1190" i="1"/>
  <c r="BN1190" i="1"/>
  <c r="BM1190" i="1"/>
  <c r="BL1190" i="1"/>
  <c r="BK1190" i="1"/>
  <c r="BJ1190" i="1"/>
  <c r="BI1190" i="1"/>
  <c r="BH1190" i="1"/>
  <c r="BG1190" i="1"/>
  <c r="BF1190" i="1"/>
  <c r="BE1190" i="1"/>
  <c r="BD1190" i="1"/>
  <c r="BC1190" i="1"/>
  <c r="BB1190" i="1"/>
  <c r="BA1190" i="1"/>
  <c r="AZ1190" i="1"/>
  <c r="AY1190" i="1"/>
  <c r="AX1190" i="1"/>
  <c r="AW1190" i="1"/>
  <c r="AV1190" i="1"/>
  <c r="AU1190" i="1"/>
  <c r="AT1190" i="1"/>
  <c r="AS1190" i="1"/>
  <c r="AR1190" i="1"/>
  <c r="AQ1190" i="1"/>
  <c r="AP1190" i="1"/>
  <c r="AO1190" i="1"/>
  <c r="AN1190" i="1"/>
  <c r="AM1190" i="1"/>
  <c r="AL1190" i="1"/>
  <c r="AK1190" i="1"/>
  <c r="AJ1190" i="1"/>
  <c r="AI1190" i="1"/>
  <c r="AH1190" i="1"/>
  <c r="AG1190" i="1"/>
  <c r="AF1190" i="1"/>
  <c r="AE1190" i="1"/>
  <c r="AD1190" i="1"/>
  <c r="AC1190" i="1"/>
  <c r="AB1190" i="1"/>
  <c r="AA1190" i="1"/>
  <c r="Z1190" i="1"/>
  <c r="Y1190" i="1"/>
  <c r="X1190" i="1"/>
  <c r="W1190" i="1"/>
  <c r="V1190" i="1"/>
  <c r="U1190" i="1"/>
  <c r="T1190" i="1"/>
  <c r="S1190" i="1"/>
  <c r="Q1190" i="1"/>
  <c r="P1190" i="1"/>
  <c r="O1190" i="1"/>
  <c r="DD1189" i="1"/>
  <c r="DC1189" i="1"/>
  <c r="DB1189" i="1"/>
  <c r="DA1189" i="1"/>
  <c r="CZ1189" i="1"/>
  <c r="CY1189" i="1"/>
  <c r="CX1189" i="1"/>
  <c r="CW1189" i="1"/>
  <c r="CV1189" i="1"/>
  <c r="CU1189" i="1"/>
  <c r="CT1189" i="1"/>
  <c r="CS1189" i="1"/>
  <c r="CR1189" i="1"/>
  <c r="CQ1189" i="1"/>
  <c r="CP1189" i="1"/>
  <c r="CO1189" i="1"/>
  <c r="CN1189" i="1"/>
  <c r="CM1189" i="1"/>
  <c r="CL1189" i="1"/>
  <c r="CK1189" i="1"/>
  <c r="CJ1189" i="1"/>
  <c r="CI1189" i="1"/>
  <c r="CH1189" i="1"/>
  <c r="CG1189" i="1"/>
  <c r="CF1189" i="1"/>
  <c r="CE1189" i="1"/>
  <c r="CD1189" i="1"/>
  <c r="CC1189" i="1"/>
  <c r="CB1189" i="1"/>
  <c r="CA1189" i="1"/>
  <c r="BZ1189" i="1"/>
  <c r="BY1189" i="1"/>
  <c r="BX1189" i="1"/>
  <c r="BW1189" i="1"/>
  <c r="BV1189" i="1"/>
  <c r="BU1189" i="1"/>
  <c r="BT1189" i="1"/>
  <c r="BS1189" i="1"/>
  <c r="BR1189" i="1"/>
  <c r="BQ1189" i="1"/>
  <c r="BP1189" i="1"/>
  <c r="BO1189" i="1"/>
  <c r="BN1189" i="1"/>
  <c r="BM1189" i="1"/>
  <c r="BL1189" i="1"/>
  <c r="BK1189" i="1"/>
  <c r="BJ1189" i="1"/>
  <c r="BI1189" i="1"/>
  <c r="BH1189" i="1"/>
  <c r="BG1189" i="1"/>
  <c r="BF1189" i="1"/>
  <c r="BE1189" i="1"/>
  <c r="BD1189" i="1"/>
  <c r="BC1189" i="1"/>
  <c r="BB1189" i="1"/>
  <c r="BA1189" i="1"/>
  <c r="AZ1189" i="1"/>
  <c r="AY1189" i="1"/>
  <c r="AX1189" i="1"/>
  <c r="AW1189" i="1"/>
  <c r="AV1189" i="1"/>
  <c r="AU1189" i="1"/>
  <c r="AT1189" i="1"/>
  <c r="AS1189" i="1"/>
  <c r="AR1189" i="1"/>
  <c r="AQ1189" i="1"/>
  <c r="AP1189" i="1"/>
  <c r="AO1189" i="1"/>
  <c r="AN1189" i="1"/>
  <c r="AM1189" i="1"/>
  <c r="AL1189" i="1"/>
  <c r="AK1189" i="1"/>
  <c r="AJ1189" i="1"/>
  <c r="AI1189" i="1"/>
  <c r="AH1189" i="1"/>
  <c r="AG1189" i="1"/>
  <c r="AF1189" i="1"/>
  <c r="AE1189" i="1"/>
  <c r="AD1189" i="1"/>
  <c r="AC1189" i="1"/>
  <c r="AB1189" i="1"/>
  <c r="AA1189" i="1"/>
  <c r="Z1189" i="1"/>
  <c r="Y1189" i="1"/>
  <c r="X1189" i="1"/>
  <c r="W1189" i="1"/>
  <c r="V1189" i="1"/>
  <c r="U1189" i="1"/>
  <c r="T1189" i="1"/>
  <c r="S1189" i="1"/>
  <c r="Q1189" i="1"/>
  <c r="P1189" i="1"/>
  <c r="O1189" i="1"/>
  <c r="DD952" i="1"/>
  <c r="DC952" i="1"/>
  <c r="DB952" i="1"/>
  <c r="DA952" i="1"/>
  <c r="CZ952" i="1"/>
  <c r="CY952" i="1"/>
  <c r="CX952" i="1"/>
  <c r="CW952" i="1"/>
  <c r="CV952" i="1"/>
  <c r="CU952" i="1"/>
  <c r="CT952" i="1"/>
  <c r="CS952" i="1"/>
  <c r="CR952" i="1"/>
  <c r="CQ952" i="1"/>
  <c r="CP952" i="1"/>
  <c r="CO952" i="1"/>
  <c r="CN952" i="1"/>
  <c r="CM952" i="1"/>
  <c r="CL952" i="1"/>
  <c r="CK952" i="1"/>
  <c r="CJ952" i="1"/>
  <c r="CI952" i="1"/>
  <c r="CH952" i="1"/>
  <c r="CG952" i="1"/>
  <c r="CF952" i="1"/>
  <c r="CE952" i="1"/>
  <c r="CD952" i="1"/>
  <c r="CC952" i="1"/>
  <c r="CB952" i="1"/>
  <c r="CA952" i="1"/>
  <c r="BZ952" i="1"/>
  <c r="BY952" i="1"/>
  <c r="BX952" i="1"/>
  <c r="BW952" i="1"/>
  <c r="BV952" i="1"/>
  <c r="BU952" i="1"/>
  <c r="BT952" i="1"/>
  <c r="BS952" i="1"/>
  <c r="BR952" i="1"/>
  <c r="BQ952" i="1"/>
  <c r="BP952" i="1"/>
  <c r="BO952" i="1"/>
  <c r="BN952" i="1"/>
  <c r="BM952" i="1"/>
  <c r="BL952" i="1"/>
  <c r="BK952" i="1"/>
  <c r="BJ952" i="1"/>
  <c r="BI952" i="1"/>
  <c r="BH952" i="1"/>
  <c r="BG952" i="1"/>
  <c r="BF952" i="1"/>
  <c r="BE952" i="1"/>
  <c r="BD952" i="1"/>
  <c r="BC952" i="1"/>
  <c r="BB952" i="1"/>
  <c r="BA952" i="1"/>
  <c r="AZ952" i="1"/>
  <c r="AY952" i="1"/>
  <c r="AX952" i="1"/>
  <c r="AW952" i="1"/>
  <c r="AV952" i="1"/>
  <c r="AU952" i="1"/>
  <c r="AT952" i="1"/>
  <c r="AS952" i="1"/>
  <c r="AR952" i="1"/>
  <c r="AQ952" i="1"/>
  <c r="AP952" i="1"/>
  <c r="AO952" i="1"/>
  <c r="AN952" i="1"/>
  <c r="AM952" i="1"/>
  <c r="AL952" i="1"/>
  <c r="AK952" i="1"/>
  <c r="AJ952" i="1"/>
  <c r="AI952" i="1"/>
  <c r="AH952" i="1"/>
  <c r="AG952" i="1"/>
  <c r="AF952" i="1"/>
  <c r="AE952" i="1"/>
  <c r="AD952" i="1"/>
  <c r="AC952" i="1"/>
  <c r="AB952" i="1"/>
  <c r="AA952" i="1"/>
  <c r="Z952" i="1"/>
  <c r="Y952" i="1"/>
  <c r="X952" i="1"/>
  <c r="W952" i="1"/>
  <c r="V952" i="1"/>
  <c r="U952" i="1"/>
  <c r="T952" i="1"/>
  <c r="S952" i="1"/>
  <c r="Q952" i="1"/>
  <c r="P952" i="1"/>
  <c r="O952" i="1"/>
  <c r="DD950" i="1"/>
  <c r="DC950" i="1"/>
  <c r="DB950" i="1"/>
  <c r="DA950" i="1"/>
  <c r="CZ950" i="1"/>
  <c r="CY950" i="1"/>
  <c r="CX950" i="1"/>
  <c r="CW950" i="1"/>
  <c r="CV950" i="1"/>
  <c r="CU950" i="1"/>
  <c r="CT950" i="1"/>
  <c r="CS950" i="1"/>
  <c r="CR950" i="1"/>
  <c r="CQ950" i="1"/>
  <c r="CP950" i="1"/>
  <c r="CO950" i="1"/>
  <c r="CN950" i="1"/>
  <c r="CM950" i="1"/>
  <c r="CL950" i="1"/>
  <c r="CK950" i="1"/>
  <c r="CJ950" i="1"/>
  <c r="CI950" i="1"/>
  <c r="CH950" i="1"/>
  <c r="CG950" i="1"/>
  <c r="CF950" i="1"/>
  <c r="CE950" i="1"/>
  <c r="CD950" i="1"/>
  <c r="CC950" i="1"/>
  <c r="CB950" i="1"/>
  <c r="CA950" i="1"/>
  <c r="BZ950" i="1"/>
  <c r="BY950" i="1"/>
  <c r="BX950" i="1"/>
  <c r="BW950" i="1"/>
  <c r="BV950" i="1"/>
  <c r="BU950" i="1"/>
  <c r="BT950" i="1"/>
  <c r="BS950" i="1"/>
  <c r="BR950" i="1"/>
  <c r="BQ950" i="1"/>
  <c r="BP950" i="1"/>
  <c r="BO950" i="1"/>
  <c r="BN950" i="1"/>
  <c r="BM950" i="1"/>
  <c r="BL950" i="1"/>
  <c r="BK950" i="1"/>
  <c r="BJ950" i="1"/>
  <c r="BI950" i="1"/>
  <c r="BH950" i="1"/>
  <c r="BG950" i="1"/>
  <c r="BF950" i="1"/>
  <c r="BE950" i="1"/>
  <c r="BD950" i="1"/>
  <c r="BC950" i="1"/>
  <c r="BB950" i="1"/>
  <c r="BA950" i="1"/>
  <c r="AZ950" i="1"/>
  <c r="AY950" i="1"/>
  <c r="AX950" i="1"/>
  <c r="AW950" i="1"/>
  <c r="AV950" i="1"/>
  <c r="AU950" i="1"/>
  <c r="AT950" i="1"/>
  <c r="AS950" i="1"/>
  <c r="AR950" i="1"/>
  <c r="AQ950" i="1"/>
  <c r="AP950" i="1"/>
  <c r="AO950" i="1"/>
  <c r="AN950" i="1"/>
  <c r="AM950" i="1"/>
  <c r="AL950" i="1"/>
  <c r="AK950" i="1"/>
  <c r="AJ950" i="1"/>
  <c r="AI950" i="1"/>
  <c r="AH950" i="1"/>
  <c r="AG950" i="1"/>
  <c r="AF950" i="1"/>
  <c r="AE950" i="1"/>
  <c r="AD950" i="1"/>
  <c r="AC950" i="1"/>
  <c r="AB950" i="1"/>
  <c r="AA950" i="1"/>
  <c r="Z950" i="1"/>
  <c r="Y950" i="1"/>
  <c r="X950" i="1"/>
  <c r="W950" i="1"/>
  <c r="V950" i="1"/>
  <c r="U950" i="1"/>
  <c r="T950" i="1"/>
  <c r="S950" i="1"/>
  <c r="Q950" i="1"/>
  <c r="P950" i="1"/>
  <c r="O950" i="1"/>
  <c r="DD949" i="1"/>
  <c r="DC949" i="1"/>
  <c r="DB949" i="1"/>
  <c r="DA949" i="1"/>
  <c r="CZ949" i="1"/>
  <c r="CY949" i="1"/>
  <c r="CX949" i="1"/>
  <c r="CW949" i="1"/>
  <c r="CV949" i="1"/>
  <c r="CU949" i="1"/>
  <c r="CT949" i="1"/>
  <c r="CS949" i="1"/>
  <c r="CR949" i="1"/>
  <c r="CQ949" i="1"/>
  <c r="CP949" i="1"/>
  <c r="CO949" i="1"/>
  <c r="CN949" i="1"/>
  <c r="CM949" i="1"/>
  <c r="CL949" i="1"/>
  <c r="CK949" i="1"/>
  <c r="CJ949" i="1"/>
  <c r="CI949" i="1"/>
  <c r="CH949" i="1"/>
  <c r="CG949" i="1"/>
  <c r="CF949" i="1"/>
  <c r="CE949" i="1"/>
  <c r="CD949" i="1"/>
  <c r="CC949" i="1"/>
  <c r="CB949" i="1"/>
  <c r="CA949" i="1"/>
  <c r="BZ949" i="1"/>
  <c r="BY949" i="1"/>
  <c r="BX949" i="1"/>
  <c r="BW949" i="1"/>
  <c r="BV949" i="1"/>
  <c r="BU949" i="1"/>
  <c r="BT949" i="1"/>
  <c r="BS949" i="1"/>
  <c r="BR949" i="1"/>
  <c r="BQ949" i="1"/>
  <c r="BP949" i="1"/>
  <c r="BO949" i="1"/>
  <c r="BN949" i="1"/>
  <c r="BM949" i="1"/>
  <c r="BL949" i="1"/>
  <c r="BK949" i="1"/>
  <c r="BJ949" i="1"/>
  <c r="BI949" i="1"/>
  <c r="BH949" i="1"/>
  <c r="BG949" i="1"/>
  <c r="BF949" i="1"/>
  <c r="BE949" i="1"/>
  <c r="BD949" i="1"/>
  <c r="BC949" i="1"/>
  <c r="BB949" i="1"/>
  <c r="BA949" i="1"/>
  <c r="AZ949" i="1"/>
  <c r="AY949" i="1"/>
  <c r="AX949" i="1"/>
  <c r="AW949" i="1"/>
  <c r="AV949" i="1"/>
  <c r="AU949" i="1"/>
  <c r="AT949" i="1"/>
  <c r="AS949" i="1"/>
  <c r="AR949" i="1"/>
  <c r="AQ949" i="1"/>
  <c r="AP949" i="1"/>
  <c r="AO949" i="1"/>
  <c r="AN949" i="1"/>
  <c r="AM949" i="1"/>
  <c r="AL949" i="1"/>
  <c r="AK949" i="1"/>
  <c r="AJ949" i="1"/>
  <c r="AI949" i="1"/>
  <c r="AH949" i="1"/>
  <c r="AG949" i="1"/>
  <c r="AF949" i="1"/>
  <c r="AE949" i="1"/>
  <c r="AD949" i="1"/>
  <c r="AC949" i="1"/>
  <c r="AB949" i="1"/>
  <c r="AA949" i="1"/>
  <c r="Z949" i="1"/>
  <c r="Y949" i="1"/>
  <c r="X949" i="1"/>
  <c r="W949" i="1"/>
  <c r="V949" i="1"/>
  <c r="U949" i="1"/>
  <c r="T949" i="1"/>
  <c r="S949" i="1"/>
  <c r="Q949" i="1"/>
  <c r="P949" i="1"/>
  <c r="O949" i="1"/>
  <c r="DD948" i="1"/>
  <c r="DC948" i="1"/>
  <c r="DB948" i="1"/>
  <c r="DA948" i="1"/>
  <c r="CZ948" i="1"/>
  <c r="CY948" i="1"/>
  <c r="CX948" i="1"/>
  <c r="CW948" i="1"/>
  <c r="CV948" i="1"/>
  <c r="CU948" i="1"/>
  <c r="CT948" i="1"/>
  <c r="CS948" i="1"/>
  <c r="CR948" i="1"/>
  <c r="CQ948" i="1"/>
  <c r="CP948" i="1"/>
  <c r="CO948" i="1"/>
  <c r="CN948" i="1"/>
  <c r="CM948" i="1"/>
  <c r="CL948" i="1"/>
  <c r="CK948" i="1"/>
  <c r="CJ948" i="1"/>
  <c r="CI948" i="1"/>
  <c r="CH948" i="1"/>
  <c r="CG948" i="1"/>
  <c r="CF948" i="1"/>
  <c r="CE948" i="1"/>
  <c r="CD948" i="1"/>
  <c r="CC948" i="1"/>
  <c r="CB948" i="1"/>
  <c r="CA948" i="1"/>
  <c r="BZ948" i="1"/>
  <c r="BY948" i="1"/>
  <c r="BX948" i="1"/>
  <c r="BW948" i="1"/>
  <c r="BV948" i="1"/>
  <c r="BU948" i="1"/>
  <c r="BT948" i="1"/>
  <c r="BS948" i="1"/>
  <c r="BR948" i="1"/>
  <c r="BQ948" i="1"/>
  <c r="BP948" i="1"/>
  <c r="BO948" i="1"/>
  <c r="BN948" i="1"/>
  <c r="BM948" i="1"/>
  <c r="BL948" i="1"/>
  <c r="BK948" i="1"/>
  <c r="BJ948" i="1"/>
  <c r="BI948" i="1"/>
  <c r="BH948" i="1"/>
  <c r="BG948" i="1"/>
  <c r="BF948" i="1"/>
  <c r="BE948" i="1"/>
  <c r="BD948" i="1"/>
  <c r="BC948" i="1"/>
  <c r="BB948" i="1"/>
  <c r="BA948" i="1"/>
  <c r="AZ948" i="1"/>
  <c r="AY948" i="1"/>
  <c r="AX948" i="1"/>
  <c r="AW948" i="1"/>
  <c r="AV948" i="1"/>
  <c r="AU948" i="1"/>
  <c r="AT948" i="1"/>
  <c r="AS948" i="1"/>
  <c r="AR948" i="1"/>
  <c r="AQ948" i="1"/>
  <c r="AP948" i="1"/>
  <c r="AO948" i="1"/>
  <c r="AN948" i="1"/>
  <c r="AM948" i="1"/>
  <c r="AL948" i="1"/>
  <c r="AK948" i="1"/>
  <c r="AJ948" i="1"/>
  <c r="AI948" i="1"/>
  <c r="AH948" i="1"/>
  <c r="AG948" i="1"/>
  <c r="AF948" i="1"/>
  <c r="AE948" i="1"/>
  <c r="AD948" i="1"/>
  <c r="AC948" i="1"/>
  <c r="AB948" i="1"/>
  <c r="AA948" i="1"/>
  <c r="Z948" i="1"/>
  <c r="Y948" i="1"/>
  <c r="X948" i="1"/>
  <c r="W948" i="1"/>
  <c r="V948" i="1"/>
  <c r="U948" i="1"/>
  <c r="T948" i="1"/>
  <c r="S948" i="1"/>
  <c r="Q948" i="1"/>
  <c r="P948" i="1"/>
  <c r="O948" i="1"/>
  <c r="DD947" i="1"/>
  <c r="DC947" i="1"/>
  <c r="DB947" i="1"/>
  <c r="DA947" i="1"/>
  <c r="CZ947" i="1"/>
  <c r="CY947" i="1"/>
  <c r="CX947" i="1"/>
  <c r="CW947" i="1"/>
  <c r="CV947" i="1"/>
  <c r="CU947" i="1"/>
  <c r="CT947" i="1"/>
  <c r="CS947" i="1"/>
  <c r="CR947" i="1"/>
  <c r="CQ947" i="1"/>
  <c r="CP947" i="1"/>
  <c r="CO947" i="1"/>
  <c r="CN947" i="1"/>
  <c r="CM947" i="1"/>
  <c r="CL947" i="1"/>
  <c r="CK947" i="1"/>
  <c r="CJ947" i="1"/>
  <c r="CI947" i="1"/>
  <c r="CH947" i="1"/>
  <c r="CG947" i="1"/>
  <c r="CF947" i="1"/>
  <c r="CE947" i="1"/>
  <c r="CD947" i="1"/>
  <c r="CC947" i="1"/>
  <c r="CB947" i="1"/>
  <c r="CA947" i="1"/>
  <c r="BZ947" i="1"/>
  <c r="BY947" i="1"/>
  <c r="BX947" i="1"/>
  <c r="BW947" i="1"/>
  <c r="BV947" i="1"/>
  <c r="BU947" i="1"/>
  <c r="BT947" i="1"/>
  <c r="BS947" i="1"/>
  <c r="BR947" i="1"/>
  <c r="BQ947" i="1"/>
  <c r="BP947" i="1"/>
  <c r="BO947" i="1"/>
  <c r="BN947" i="1"/>
  <c r="BM947" i="1"/>
  <c r="BL947" i="1"/>
  <c r="BK947" i="1"/>
  <c r="BJ947" i="1"/>
  <c r="BI947" i="1"/>
  <c r="BH947" i="1"/>
  <c r="BG947" i="1"/>
  <c r="BF947" i="1"/>
  <c r="BE947" i="1"/>
  <c r="BD947" i="1"/>
  <c r="BC947" i="1"/>
  <c r="BB947" i="1"/>
  <c r="BA947" i="1"/>
  <c r="AZ947" i="1"/>
  <c r="AY947" i="1"/>
  <c r="AX947" i="1"/>
  <c r="AW947" i="1"/>
  <c r="AV947" i="1"/>
  <c r="AU947" i="1"/>
  <c r="AT947" i="1"/>
  <c r="AS947" i="1"/>
  <c r="AR947" i="1"/>
  <c r="AQ947" i="1"/>
  <c r="AP947" i="1"/>
  <c r="AO947" i="1"/>
  <c r="AN947" i="1"/>
  <c r="AM947" i="1"/>
  <c r="AL947" i="1"/>
  <c r="AK947" i="1"/>
  <c r="AJ947" i="1"/>
  <c r="AI947" i="1"/>
  <c r="AH947" i="1"/>
  <c r="AG947" i="1"/>
  <c r="AF947" i="1"/>
  <c r="AE947" i="1"/>
  <c r="AD947" i="1"/>
  <c r="AC947" i="1"/>
  <c r="AB947" i="1"/>
  <c r="AA947" i="1"/>
  <c r="Z947" i="1"/>
  <c r="Y947" i="1"/>
  <c r="X947" i="1"/>
  <c r="W947" i="1"/>
  <c r="V947" i="1"/>
  <c r="U947" i="1"/>
  <c r="T947" i="1"/>
  <c r="S947" i="1"/>
  <c r="Q947" i="1"/>
  <c r="P947" i="1"/>
  <c r="O947" i="1"/>
  <c r="DD946" i="1"/>
  <c r="DC946" i="1"/>
  <c r="DB946" i="1"/>
  <c r="DA946" i="1"/>
  <c r="CZ946" i="1"/>
  <c r="CY946" i="1"/>
  <c r="CX946" i="1"/>
  <c r="CW946" i="1"/>
  <c r="CV946" i="1"/>
  <c r="CU946" i="1"/>
  <c r="CT946" i="1"/>
  <c r="CS946" i="1"/>
  <c r="CR946" i="1"/>
  <c r="CQ946" i="1"/>
  <c r="CP946" i="1"/>
  <c r="CO946" i="1"/>
  <c r="CN946" i="1"/>
  <c r="CM946" i="1"/>
  <c r="CL946" i="1"/>
  <c r="CK946" i="1"/>
  <c r="CJ946" i="1"/>
  <c r="CI946" i="1"/>
  <c r="CH946" i="1"/>
  <c r="CG946" i="1"/>
  <c r="CF946" i="1"/>
  <c r="CE946" i="1"/>
  <c r="CD946" i="1"/>
  <c r="CC946" i="1"/>
  <c r="CB946" i="1"/>
  <c r="CA946" i="1"/>
  <c r="BZ946" i="1"/>
  <c r="BY946" i="1"/>
  <c r="BX946" i="1"/>
  <c r="BW946" i="1"/>
  <c r="BV946" i="1"/>
  <c r="BU946" i="1"/>
  <c r="BT946" i="1"/>
  <c r="BS946" i="1"/>
  <c r="BR946" i="1"/>
  <c r="BQ946" i="1"/>
  <c r="BP946" i="1"/>
  <c r="BO946" i="1"/>
  <c r="BN946" i="1"/>
  <c r="BM946" i="1"/>
  <c r="BL946" i="1"/>
  <c r="BK946" i="1"/>
  <c r="BJ946" i="1"/>
  <c r="BI946" i="1"/>
  <c r="BH946" i="1"/>
  <c r="BG946" i="1"/>
  <c r="BF946" i="1"/>
  <c r="BE946" i="1"/>
  <c r="BD946" i="1"/>
  <c r="BC946" i="1"/>
  <c r="BB946" i="1"/>
  <c r="BA946" i="1"/>
  <c r="AZ946" i="1"/>
  <c r="AY946" i="1"/>
  <c r="AX946" i="1"/>
  <c r="AW946" i="1"/>
  <c r="AV946" i="1"/>
  <c r="AU946" i="1"/>
  <c r="AT946" i="1"/>
  <c r="AS946" i="1"/>
  <c r="AR946" i="1"/>
  <c r="AQ946" i="1"/>
  <c r="AP946" i="1"/>
  <c r="AO946" i="1"/>
  <c r="AN946" i="1"/>
  <c r="AM946" i="1"/>
  <c r="AL946" i="1"/>
  <c r="AK946" i="1"/>
  <c r="AJ946" i="1"/>
  <c r="AI946" i="1"/>
  <c r="AH946" i="1"/>
  <c r="AG946" i="1"/>
  <c r="AF946" i="1"/>
  <c r="AE946" i="1"/>
  <c r="AD946" i="1"/>
  <c r="AC946" i="1"/>
  <c r="AB946" i="1"/>
  <c r="AA946" i="1"/>
  <c r="Z946" i="1"/>
  <c r="Y946" i="1"/>
  <c r="X946" i="1"/>
  <c r="W946" i="1"/>
  <c r="V946" i="1"/>
  <c r="U946" i="1"/>
  <c r="T946" i="1"/>
  <c r="S946" i="1"/>
  <c r="Q946" i="1"/>
  <c r="P946" i="1"/>
  <c r="O946" i="1"/>
  <c r="DD945" i="1"/>
  <c r="DC945" i="1"/>
  <c r="DB945" i="1"/>
  <c r="DA945" i="1"/>
  <c r="CZ945" i="1"/>
  <c r="CY945" i="1"/>
  <c r="CX945" i="1"/>
  <c r="CW945" i="1"/>
  <c r="CV945" i="1"/>
  <c r="CU945" i="1"/>
  <c r="CT945" i="1"/>
  <c r="CS945" i="1"/>
  <c r="CR945" i="1"/>
  <c r="CQ945" i="1"/>
  <c r="CP945" i="1"/>
  <c r="CO945" i="1"/>
  <c r="CN945" i="1"/>
  <c r="CM945" i="1"/>
  <c r="CL945" i="1"/>
  <c r="CK945" i="1"/>
  <c r="CJ945" i="1"/>
  <c r="CI945" i="1"/>
  <c r="CH945" i="1"/>
  <c r="CG945" i="1"/>
  <c r="CF945" i="1"/>
  <c r="CE945" i="1"/>
  <c r="CD945" i="1"/>
  <c r="CC945" i="1"/>
  <c r="CB945" i="1"/>
  <c r="CA945" i="1"/>
  <c r="BZ945" i="1"/>
  <c r="BY945" i="1"/>
  <c r="BX945" i="1"/>
  <c r="BW945" i="1"/>
  <c r="BV945" i="1"/>
  <c r="BU945" i="1"/>
  <c r="BT945" i="1"/>
  <c r="BS945" i="1"/>
  <c r="BR945" i="1"/>
  <c r="BQ945" i="1"/>
  <c r="BP945" i="1"/>
  <c r="BO945" i="1"/>
  <c r="BN945" i="1"/>
  <c r="BM945" i="1"/>
  <c r="BL945" i="1"/>
  <c r="BK945" i="1"/>
  <c r="BJ945" i="1"/>
  <c r="BI945" i="1"/>
  <c r="BH945" i="1"/>
  <c r="BG945" i="1"/>
  <c r="BF945" i="1"/>
  <c r="BE945" i="1"/>
  <c r="BD945" i="1"/>
  <c r="BC945" i="1"/>
  <c r="BB945" i="1"/>
  <c r="BA945" i="1"/>
  <c r="AZ945" i="1"/>
  <c r="AY945" i="1"/>
  <c r="AX945" i="1"/>
  <c r="AW945" i="1"/>
  <c r="AV945" i="1"/>
  <c r="AU945" i="1"/>
  <c r="AT945" i="1"/>
  <c r="AS945" i="1"/>
  <c r="AR945" i="1"/>
  <c r="AQ945" i="1"/>
  <c r="AP945" i="1"/>
  <c r="AO945" i="1"/>
  <c r="AN945" i="1"/>
  <c r="AM945" i="1"/>
  <c r="AL945" i="1"/>
  <c r="AK945" i="1"/>
  <c r="AJ945" i="1"/>
  <c r="AI945" i="1"/>
  <c r="AH945" i="1"/>
  <c r="AG945" i="1"/>
  <c r="AF945" i="1"/>
  <c r="AE945" i="1"/>
  <c r="AD945" i="1"/>
  <c r="AC945" i="1"/>
  <c r="AB945" i="1"/>
  <c r="AA945" i="1"/>
  <c r="Z945" i="1"/>
  <c r="Y945" i="1"/>
  <c r="X945" i="1"/>
  <c r="W945" i="1"/>
  <c r="V945" i="1"/>
  <c r="U945" i="1"/>
  <c r="T945" i="1"/>
  <c r="S945" i="1"/>
  <c r="Q945" i="1"/>
  <c r="P945" i="1"/>
  <c r="O945" i="1"/>
  <c r="DD944" i="1"/>
  <c r="DC944" i="1"/>
  <c r="DB944" i="1"/>
  <c r="DA944" i="1"/>
  <c r="CZ944" i="1"/>
  <c r="CY944" i="1"/>
  <c r="CX944" i="1"/>
  <c r="CW944" i="1"/>
  <c r="CV944" i="1"/>
  <c r="CU944" i="1"/>
  <c r="CT944" i="1"/>
  <c r="CS944" i="1"/>
  <c r="CR944" i="1"/>
  <c r="CQ944" i="1"/>
  <c r="CP944" i="1"/>
  <c r="CO944" i="1"/>
  <c r="CN944" i="1"/>
  <c r="CM944" i="1"/>
  <c r="CL944" i="1"/>
  <c r="CK944" i="1"/>
  <c r="CJ944" i="1"/>
  <c r="CI944" i="1"/>
  <c r="CH944" i="1"/>
  <c r="CG944" i="1"/>
  <c r="CF944" i="1"/>
  <c r="CE944" i="1"/>
  <c r="CD944" i="1"/>
  <c r="CC944" i="1"/>
  <c r="CB944" i="1"/>
  <c r="CA944" i="1"/>
  <c r="BZ944" i="1"/>
  <c r="BY944" i="1"/>
  <c r="BX944" i="1"/>
  <c r="BW944" i="1"/>
  <c r="BV944" i="1"/>
  <c r="BU944" i="1"/>
  <c r="BT944" i="1"/>
  <c r="BS944" i="1"/>
  <c r="BR944" i="1"/>
  <c r="BQ944" i="1"/>
  <c r="BP944" i="1"/>
  <c r="BO944" i="1"/>
  <c r="BN944" i="1"/>
  <c r="BM944" i="1"/>
  <c r="BL944" i="1"/>
  <c r="BK944" i="1"/>
  <c r="BJ944" i="1"/>
  <c r="BI944" i="1"/>
  <c r="BH944" i="1"/>
  <c r="BG944" i="1"/>
  <c r="BF944" i="1"/>
  <c r="BE944" i="1"/>
  <c r="BD944" i="1"/>
  <c r="BC944" i="1"/>
  <c r="BB944" i="1"/>
  <c r="BA944" i="1"/>
  <c r="AZ944" i="1"/>
  <c r="AY944" i="1"/>
  <c r="AX944" i="1"/>
  <c r="AW944" i="1"/>
  <c r="AV944" i="1"/>
  <c r="AU944" i="1"/>
  <c r="AT944" i="1"/>
  <c r="AS944" i="1"/>
  <c r="AR944" i="1"/>
  <c r="AQ944" i="1"/>
  <c r="AP944" i="1"/>
  <c r="AO944" i="1"/>
  <c r="AN944" i="1"/>
  <c r="AM944" i="1"/>
  <c r="AL944" i="1"/>
  <c r="AK944" i="1"/>
  <c r="AJ944" i="1"/>
  <c r="AI944" i="1"/>
  <c r="AH944" i="1"/>
  <c r="AG944" i="1"/>
  <c r="AF944" i="1"/>
  <c r="AE944" i="1"/>
  <c r="AD944" i="1"/>
  <c r="AC944" i="1"/>
  <c r="AB944" i="1"/>
  <c r="AA944" i="1"/>
  <c r="Z944" i="1"/>
  <c r="Y944" i="1"/>
  <c r="X944" i="1"/>
  <c r="W944" i="1"/>
  <c r="V944" i="1"/>
  <c r="U944" i="1"/>
  <c r="T944" i="1"/>
  <c r="S944" i="1"/>
  <c r="Q944" i="1"/>
  <c r="P944" i="1"/>
  <c r="O944" i="1"/>
  <c r="DD943" i="1"/>
  <c r="DC943" i="1"/>
  <c r="DB943" i="1"/>
  <c r="DA943" i="1"/>
  <c r="CZ943" i="1"/>
  <c r="CY943" i="1"/>
  <c r="CX943" i="1"/>
  <c r="CW943" i="1"/>
  <c r="CV943" i="1"/>
  <c r="CU943" i="1"/>
  <c r="CT943" i="1"/>
  <c r="CS943" i="1"/>
  <c r="CR943" i="1"/>
  <c r="CQ943" i="1"/>
  <c r="CP943" i="1"/>
  <c r="CO943" i="1"/>
  <c r="CN943" i="1"/>
  <c r="CM943" i="1"/>
  <c r="CL943" i="1"/>
  <c r="CK943" i="1"/>
  <c r="CJ943" i="1"/>
  <c r="CI943" i="1"/>
  <c r="CH943" i="1"/>
  <c r="CG943" i="1"/>
  <c r="CF943" i="1"/>
  <c r="CE943" i="1"/>
  <c r="CD943" i="1"/>
  <c r="CC943" i="1"/>
  <c r="CB943" i="1"/>
  <c r="CA943" i="1"/>
  <c r="BZ943" i="1"/>
  <c r="BY943" i="1"/>
  <c r="BX943" i="1"/>
  <c r="BW943" i="1"/>
  <c r="BV943" i="1"/>
  <c r="BU943" i="1"/>
  <c r="BT943" i="1"/>
  <c r="BS943" i="1"/>
  <c r="BR943" i="1"/>
  <c r="BQ943" i="1"/>
  <c r="BP943" i="1"/>
  <c r="BO943" i="1"/>
  <c r="BN943" i="1"/>
  <c r="BM943" i="1"/>
  <c r="BL943" i="1"/>
  <c r="BK943" i="1"/>
  <c r="BJ943" i="1"/>
  <c r="BI943" i="1"/>
  <c r="BH943" i="1"/>
  <c r="BG943" i="1"/>
  <c r="BF943" i="1"/>
  <c r="BE943" i="1"/>
  <c r="BD943" i="1"/>
  <c r="BC943" i="1"/>
  <c r="BB943" i="1"/>
  <c r="BA943" i="1"/>
  <c r="AZ943" i="1"/>
  <c r="AY943" i="1"/>
  <c r="AX943" i="1"/>
  <c r="AW943" i="1"/>
  <c r="AV943" i="1"/>
  <c r="AU943" i="1"/>
  <c r="AT943" i="1"/>
  <c r="AS943" i="1"/>
  <c r="AR943" i="1"/>
  <c r="AQ943" i="1"/>
  <c r="AP943" i="1"/>
  <c r="AO943" i="1"/>
  <c r="AN943" i="1"/>
  <c r="AM943" i="1"/>
  <c r="AL943" i="1"/>
  <c r="AK943" i="1"/>
  <c r="AJ943" i="1"/>
  <c r="AI943" i="1"/>
  <c r="AH943" i="1"/>
  <c r="AG943" i="1"/>
  <c r="AF943" i="1"/>
  <c r="AE943" i="1"/>
  <c r="AD943" i="1"/>
  <c r="AC943" i="1"/>
  <c r="AB943" i="1"/>
  <c r="AA943" i="1"/>
  <c r="Z943" i="1"/>
  <c r="Y943" i="1"/>
  <c r="X943" i="1"/>
  <c r="W943" i="1"/>
  <c r="V943" i="1"/>
  <c r="U943" i="1"/>
  <c r="T943" i="1"/>
  <c r="S943" i="1"/>
  <c r="Q943" i="1"/>
  <c r="P943" i="1"/>
  <c r="O943" i="1"/>
  <c r="DD942" i="1"/>
  <c r="DC942" i="1"/>
  <c r="DB942" i="1"/>
  <c r="DA942" i="1"/>
  <c r="CZ942" i="1"/>
  <c r="CY942" i="1"/>
  <c r="CX942" i="1"/>
  <c r="CW942" i="1"/>
  <c r="CV942" i="1"/>
  <c r="CU942" i="1"/>
  <c r="CT942" i="1"/>
  <c r="CS942" i="1"/>
  <c r="CR942" i="1"/>
  <c r="CQ942" i="1"/>
  <c r="CP942" i="1"/>
  <c r="CO942" i="1"/>
  <c r="CN942" i="1"/>
  <c r="CM942" i="1"/>
  <c r="CL942" i="1"/>
  <c r="CK942" i="1"/>
  <c r="CJ942" i="1"/>
  <c r="CI942" i="1"/>
  <c r="CH942" i="1"/>
  <c r="CG942" i="1"/>
  <c r="CF942" i="1"/>
  <c r="CE942" i="1"/>
  <c r="CD942" i="1"/>
  <c r="CC942" i="1"/>
  <c r="CB942" i="1"/>
  <c r="CA942" i="1"/>
  <c r="BZ942" i="1"/>
  <c r="BY942" i="1"/>
  <c r="BX942" i="1"/>
  <c r="BW942" i="1"/>
  <c r="BV942" i="1"/>
  <c r="BU942" i="1"/>
  <c r="BT942" i="1"/>
  <c r="BS942" i="1"/>
  <c r="BR942" i="1"/>
  <c r="BQ942" i="1"/>
  <c r="BP942" i="1"/>
  <c r="BO942" i="1"/>
  <c r="BN942" i="1"/>
  <c r="BM942" i="1"/>
  <c r="BL942" i="1"/>
  <c r="BK942" i="1"/>
  <c r="BJ942" i="1"/>
  <c r="BI942" i="1"/>
  <c r="BH942" i="1"/>
  <c r="BG942" i="1"/>
  <c r="BF942" i="1"/>
  <c r="BE942" i="1"/>
  <c r="BD942" i="1"/>
  <c r="BC942" i="1"/>
  <c r="BB942" i="1"/>
  <c r="BA942" i="1"/>
  <c r="AZ942" i="1"/>
  <c r="AY942" i="1"/>
  <c r="AX942" i="1"/>
  <c r="AW942" i="1"/>
  <c r="AV942" i="1"/>
  <c r="AU942" i="1"/>
  <c r="AT942" i="1"/>
  <c r="AS942" i="1"/>
  <c r="AR942" i="1"/>
  <c r="AQ942" i="1"/>
  <c r="AP942" i="1"/>
  <c r="AO942" i="1"/>
  <c r="AN942" i="1"/>
  <c r="AM942" i="1"/>
  <c r="AL942" i="1"/>
  <c r="AK942" i="1"/>
  <c r="AJ942" i="1"/>
  <c r="AI942" i="1"/>
  <c r="AH942" i="1"/>
  <c r="AG942" i="1"/>
  <c r="AF942" i="1"/>
  <c r="AE942" i="1"/>
  <c r="AD942" i="1"/>
  <c r="AC942" i="1"/>
  <c r="AB942" i="1"/>
  <c r="AA942" i="1"/>
  <c r="Z942" i="1"/>
  <c r="Y942" i="1"/>
  <c r="X942" i="1"/>
  <c r="W942" i="1"/>
  <c r="V942" i="1"/>
  <c r="U942" i="1"/>
  <c r="T942" i="1"/>
  <c r="S942" i="1"/>
  <c r="Q942" i="1"/>
  <c r="P942" i="1"/>
  <c r="O942" i="1"/>
  <c r="DD941" i="1"/>
  <c r="DC941" i="1"/>
  <c r="DB941" i="1"/>
  <c r="DA941" i="1"/>
  <c r="CZ941" i="1"/>
  <c r="CY941" i="1"/>
  <c r="CX941" i="1"/>
  <c r="CW941" i="1"/>
  <c r="CV941" i="1"/>
  <c r="CU941" i="1"/>
  <c r="CT941" i="1"/>
  <c r="CS941" i="1"/>
  <c r="CR941" i="1"/>
  <c r="CQ941" i="1"/>
  <c r="CP941" i="1"/>
  <c r="CO941" i="1"/>
  <c r="CN941" i="1"/>
  <c r="CM941" i="1"/>
  <c r="CL941" i="1"/>
  <c r="CK941" i="1"/>
  <c r="CJ941" i="1"/>
  <c r="CI941" i="1"/>
  <c r="CH941" i="1"/>
  <c r="CG941" i="1"/>
  <c r="CF941" i="1"/>
  <c r="CE941" i="1"/>
  <c r="CD941" i="1"/>
  <c r="CC941" i="1"/>
  <c r="CB941" i="1"/>
  <c r="CA941" i="1"/>
  <c r="BZ941" i="1"/>
  <c r="BY941" i="1"/>
  <c r="BX941" i="1"/>
  <c r="BW941" i="1"/>
  <c r="BV941" i="1"/>
  <c r="BU941" i="1"/>
  <c r="BT941" i="1"/>
  <c r="BS941" i="1"/>
  <c r="BR941" i="1"/>
  <c r="BQ941" i="1"/>
  <c r="BP941" i="1"/>
  <c r="BO941" i="1"/>
  <c r="BN941" i="1"/>
  <c r="BM941" i="1"/>
  <c r="BL941" i="1"/>
  <c r="BK941" i="1"/>
  <c r="BJ941" i="1"/>
  <c r="BI941" i="1"/>
  <c r="BH941" i="1"/>
  <c r="BG941" i="1"/>
  <c r="BF941" i="1"/>
  <c r="BE941" i="1"/>
  <c r="BD941" i="1"/>
  <c r="BC941" i="1"/>
  <c r="BB941" i="1"/>
  <c r="BA941" i="1"/>
  <c r="AZ941" i="1"/>
  <c r="AY941" i="1"/>
  <c r="AX941" i="1"/>
  <c r="AW941" i="1"/>
  <c r="AV941" i="1"/>
  <c r="AU941" i="1"/>
  <c r="AT941" i="1"/>
  <c r="AS941" i="1"/>
  <c r="AR941" i="1"/>
  <c r="AQ941" i="1"/>
  <c r="AP941" i="1"/>
  <c r="AO941" i="1"/>
  <c r="AN941" i="1"/>
  <c r="AM941" i="1"/>
  <c r="AL941" i="1"/>
  <c r="AK941" i="1"/>
  <c r="AJ941" i="1"/>
  <c r="AI941" i="1"/>
  <c r="AH941" i="1"/>
  <c r="AG941" i="1"/>
  <c r="AF941" i="1"/>
  <c r="AE941" i="1"/>
  <c r="AD941" i="1"/>
  <c r="AC941" i="1"/>
  <c r="AB941" i="1"/>
  <c r="AA941" i="1"/>
  <c r="Z941" i="1"/>
  <c r="Y941" i="1"/>
  <c r="X941" i="1"/>
  <c r="W941" i="1"/>
  <c r="V941" i="1"/>
  <c r="U941" i="1"/>
  <c r="T941" i="1"/>
  <c r="S941" i="1"/>
  <c r="Q941" i="1"/>
  <c r="P941" i="1"/>
  <c r="O941" i="1"/>
  <c r="DD940" i="1"/>
  <c r="DC940" i="1"/>
  <c r="DB940" i="1"/>
  <c r="DA940" i="1"/>
  <c r="CZ940" i="1"/>
  <c r="CY940" i="1"/>
  <c r="CX940" i="1"/>
  <c r="CW940" i="1"/>
  <c r="CV940" i="1"/>
  <c r="CU940" i="1"/>
  <c r="CT940" i="1"/>
  <c r="CS940" i="1"/>
  <c r="CR940" i="1"/>
  <c r="CQ940" i="1"/>
  <c r="CP940" i="1"/>
  <c r="CO940" i="1"/>
  <c r="CN940" i="1"/>
  <c r="CM940" i="1"/>
  <c r="CL940" i="1"/>
  <c r="CK940" i="1"/>
  <c r="CJ940" i="1"/>
  <c r="CI940" i="1"/>
  <c r="CH940" i="1"/>
  <c r="CG940" i="1"/>
  <c r="CF940" i="1"/>
  <c r="CE940" i="1"/>
  <c r="CD940" i="1"/>
  <c r="CC940" i="1"/>
  <c r="CB940" i="1"/>
  <c r="CA940" i="1"/>
  <c r="BZ940" i="1"/>
  <c r="BY940" i="1"/>
  <c r="BX940" i="1"/>
  <c r="BW940" i="1"/>
  <c r="BV940" i="1"/>
  <c r="BU940" i="1"/>
  <c r="BT940" i="1"/>
  <c r="BS940" i="1"/>
  <c r="BR940" i="1"/>
  <c r="BQ940" i="1"/>
  <c r="BP940" i="1"/>
  <c r="BO940" i="1"/>
  <c r="BN940" i="1"/>
  <c r="BM940" i="1"/>
  <c r="BL940" i="1"/>
  <c r="BK940" i="1"/>
  <c r="BJ940" i="1"/>
  <c r="BI940" i="1"/>
  <c r="BH940" i="1"/>
  <c r="BG940" i="1"/>
  <c r="BF940" i="1"/>
  <c r="BE940" i="1"/>
  <c r="BD940" i="1"/>
  <c r="BC940" i="1"/>
  <c r="BB940" i="1"/>
  <c r="BA940" i="1"/>
  <c r="AZ940" i="1"/>
  <c r="AY940" i="1"/>
  <c r="AX940" i="1"/>
  <c r="AW940" i="1"/>
  <c r="AV940" i="1"/>
  <c r="AU940" i="1"/>
  <c r="AT940" i="1"/>
  <c r="AS940" i="1"/>
  <c r="AR940" i="1"/>
  <c r="AQ940" i="1"/>
  <c r="AP940" i="1"/>
  <c r="AO940" i="1"/>
  <c r="AN940" i="1"/>
  <c r="AM940" i="1"/>
  <c r="AL940" i="1"/>
  <c r="AK940" i="1"/>
  <c r="AJ940" i="1"/>
  <c r="AI940" i="1"/>
  <c r="AH940" i="1"/>
  <c r="AG940" i="1"/>
  <c r="AF940" i="1"/>
  <c r="AE940" i="1"/>
  <c r="AD940" i="1"/>
  <c r="AC940" i="1"/>
  <c r="AB940" i="1"/>
  <c r="AA940" i="1"/>
  <c r="Z940" i="1"/>
  <c r="Y940" i="1"/>
  <c r="X940" i="1"/>
  <c r="W940" i="1"/>
  <c r="V940" i="1"/>
  <c r="U940" i="1"/>
  <c r="T940" i="1"/>
  <c r="S940" i="1"/>
  <c r="Q940" i="1"/>
  <c r="P940" i="1"/>
  <c r="O940" i="1"/>
  <c r="DD938" i="1"/>
  <c r="DC938" i="1"/>
  <c r="DB938" i="1"/>
  <c r="DA938" i="1"/>
  <c r="CZ938" i="1"/>
  <c r="CY938" i="1"/>
  <c r="CX938" i="1"/>
  <c r="CW938" i="1"/>
  <c r="CV938" i="1"/>
  <c r="CU938" i="1"/>
  <c r="CT938" i="1"/>
  <c r="CS938" i="1"/>
  <c r="CR938" i="1"/>
  <c r="CQ938" i="1"/>
  <c r="CP938" i="1"/>
  <c r="CO938" i="1"/>
  <c r="CN938" i="1"/>
  <c r="CM938" i="1"/>
  <c r="CL938" i="1"/>
  <c r="CK938" i="1"/>
  <c r="CJ938" i="1"/>
  <c r="CI938" i="1"/>
  <c r="CH938" i="1"/>
  <c r="CG938" i="1"/>
  <c r="CF938" i="1"/>
  <c r="CE938" i="1"/>
  <c r="CD938" i="1"/>
  <c r="CC938" i="1"/>
  <c r="CB938" i="1"/>
  <c r="CA938" i="1"/>
  <c r="BZ938" i="1"/>
  <c r="BY938" i="1"/>
  <c r="BX938" i="1"/>
  <c r="BW938" i="1"/>
  <c r="BV938" i="1"/>
  <c r="BU938" i="1"/>
  <c r="BT938" i="1"/>
  <c r="BS938" i="1"/>
  <c r="BR938" i="1"/>
  <c r="BQ938" i="1"/>
  <c r="BP938" i="1"/>
  <c r="BO938" i="1"/>
  <c r="BN938" i="1"/>
  <c r="BM938" i="1"/>
  <c r="BL938" i="1"/>
  <c r="BK938" i="1"/>
  <c r="BJ938" i="1"/>
  <c r="BI938" i="1"/>
  <c r="BH938" i="1"/>
  <c r="BG938" i="1"/>
  <c r="BF938" i="1"/>
  <c r="BE938" i="1"/>
  <c r="BD938" i="1"/>
  <c r="BC938" i="1"/>
  <c r="BB938" i="1"/>
  <c r="BA938" i="1"/>
  <c r="AZ938" i="1"/>
  <c r="AY938" i="1"/>
  <c r="AX938" i="1"/>
  <c r="AW938" i="1"/>
  <c r="AV938" i="1"/>
  <c r="AU938" i="1"/>
  <c r="AT938" i="1"/>
  <c r="AS938" i="1"/>
  <c r="AR938" i="1"/>
  <c r="AQ938" i="1"/>
  <c r="AP938" i="1"/>
  <c r="AO938" i="1"/>
  <c r="AN938" i="1"/>
  <c r="AM938" i="1"/>
  <c r="AL938" i="1"/>
  <c r="AK938" i="1"/>
  <c r="AJ938" i="1"/>
  <c r="AI938" i="1"/>
  <c r="AH938" i="1"/>
  <c r="AG938" i="1"/>
  <c r="AF938" i="1"/>
  <c r="AE938" i="1"/>
  <c r="AD938" i="1"/>
  <c r="AC938" i="1"/>
  <c r="AB938" i="1"/>
  <c r="AA938" i="1"/>
  <c r="Z938" i="1"/>
  <c r="Y938" i="1"/>
  <c r="X938" i="1"/>
  <c r="W938" i="1"/>
  <c r="V938" i="1"/>
  <c r="U938" i="1"/>
  <c r="T938" i="1"/>
  <c r="S938" i="1"/>
  <c r="Q938" i="1"/>
  <c r="P938" i="1"/>
  <c r="O938" i="1"/>
  <c r="DD937" i="1"/>
  <c r="DC937" i="1"/>
  <c r="DB937" i="1"/>
  <c r="DA937" i="1"/>
  <c r="CZ937" i="1"/>
  <c r="CY937" i="1"/>
  <c r="CX937" i="1"/>
  <c r="CW937" i="1"/>
  <c r="CV937" i="1"/>
  <c r="CU937" i="1"/>
  <c r="CT937" i="1"/>
  <c r="CS937" i="1"/>
  <c r="CR937" i="1"/>
  <c r="CQ937" i="1"/>
  <c r="CP937" i="1"/>
  <c r="CO937" i="1"/>
  <c r="CN937" i="1"/>
  <c r="CM937" i="1"/>
  <c r="CL937" i="1"/>
  <c r="CK937" i="1"/>
  <c r="CJ937" i="1"/>
  <c r="CI937" i="1"/>
  <c r="CH937" i="1"/>
  <c r="CG937" i="1"/>
  <c r="CF937" i="1"/>
  <c r="CE937" i="1"/>
  <c r="CD937" i="1"/>
  <c r="CC937" i="1"/>
  <c r="CB937" i="1"/>
  <c r="CA937" i="1"/>
  <c r="BZ937" i="1"/>
  <c r="BY937" i="1"/>
  <c r="BX937" i="1"/>
  <c r="BW937" i="1"/>
  <c r="BV937" i="1"/>
  <c r="BU937" i="1"/>
  <c r="BT937" i="1"/>
  <c r="BS937" i="1"/>
  <c r="BR937" i="1"/>
  <c r="BQ937" i="1"/>
  <c r="BP937" i="1"/>
  <c r="BO937" i="1"/>
  <c r="BN937" i="1"/>
  <c r="BM937" i="1"/>
  <c r="BL937" i="1"/>
  <c r="BK937" i="1"/>
  <c r="BJ937" i="1"/>
  <c r="BI937" i="1"/>
  <c r="BH937" i="1"/>
  <c r="BG937" i="1"/>
  <c r="BF937" i="1"/>
  <c r="BE937" i="1"/>
  <c r="BD937" i="1"/>
  <c r="BC937" i="1"/>
  <c r="BB937" i="1"/>
  <c r="BA937" i="1"/>
  <c r="AZ937" i="1"/>
  <c r="AY937" i="1"/>
  <c r="AX937" i="1"/>
  <c r="AW937" i="1"/>
  <c r="AV937" i="1"/>
  <c r="AU937" i="1"/>
  <c r="AT937" i="1"/>
  <c r="AS937" i="1"/>
  <c r="AR937" i="1"/>
  <c r="AQ937" i="1"/>
  <c r="AP937" i="1"/>
  <c r="AO937" i="1"/>
  <c r="AN937" i="1"/>
  <c r="AM937" i="1"/>
  <c r="AL937" i="1"/>
  <c r="AK937" i="1"/>
  <c r="AJ937" i="1"/>
  <c r="AI937" i="1"/>
  <c r="AH937" i="1"/>
  <c r="AG937" i="1"/>
  <c r="AF937" i="1"/>
  <c r="AE937" i="1"/>
  <c r="AD937" i="1"/>
  <c r="AC937" i="1"/>
  <c r="AB937" i="1"/>
  <c r="AA937" i="1"/>
  <c r="Z937" i="1"/>
  <c r="Y937" i="1"/>
  <c r="X937" i="1"/>
  <c r="W937" i="1"/>
  <c r="V937" i="1"/>
  <c r="U937" i="1"/>
  <c r="T937" i="1"/>
  <c r="S937" i="1"/>
  <c r="Q937" i="1"/>
  <c r="P937" i="1"/>
  <c r="O937" i="1"/>
  <c r="DD773" i="1"/>
  <c r="DC773" i="1"/>
  <c r="DB773" i="1"/>
  <c r="DA773" i="1"/>
  <c r="CZ773" i="1"/>
  <c r="CY773" i="1"/>
  <c r="CX773" i="1"/>
  <c r="CW773" i="1"/>
  <c r="CV773" i="1"/>
  <c r="CU773" i="1"/>
  <c r="CT773" i="1"/>
  <c r="CS773" i="1"/>
  <c r="CR773" i="1"/>
  <c r="CQ773" i="1"/>
  <c r="CP773" i="1"/>
  <c r="CO773" i="1"/>
  <c r="CN773" i="1"/>
  <c r="CM773" i="1"/>
  <c r="CL773" i="1"/>
  <c r="CK773" i="1"/>
  <c r="CJ773" i="1"/>
  <c r="CI773" i="1"/>
  <c r="CH773" i="1"/>
  <c r="CG773" i="1"/>
  <c r="CF773" i="1"/>
  <c r="CE773" i="1"/>
  <c r="CD773" i="1"/>
  <c r="CC773" i="1"/>
  <c r="CB773" i="1"/>
  <c r="CA773" i="1"/>
  <c r="BZ773" i="1"/>
  <c r="BY773" i="1"/>
  <c r="BX773" i="1"/>
  <c r="BW773" i="1"/>
  <c r="BV773" i="1"/>
  <c r="BU773" i="1"/>
  <c r="BT773" i="1"/>
  <c r="BS773" i="1"/>
  <c r="BR773" i="1"/>
  <c r="BQ773" i="1"/>
  <c r="BP773" i="1"/>
  <c r="BO773" i="1"/>
  <c r="BN773" i="1"/>
  <c r="BM773" i="1"/>
  <c r="BL773" i="1"/>
  <c r="BK773" i="1"/>
  <c r="BJ773" i="1"/>
  <c r="BI773" i="1"/>
  <c r="BH773" i="1"/>
  <c r="BG773" i="1"/>
  <c r="BF773" i="1"/>
  <c r="BE773" i="1"/>
  <c r="BD773" i="1"/>
  <c r="BC773" i="1"/>
  <c r="BB773" i="1"/>
  <c r="BA773" i="1"/>
  <c r="AZ773" i="1"/>
  <c r="AY773" i="1"/>
  <c r="AX773" i="1"/>
  <c r="AW773" i="1"/>
  <c r="AV773" i="1"/>
  <c r="AU773" i="1"/>
  <c r="AT773" i="1"/>
  <c r="AS773" i="1"/>
  <c r="AR773" i="1"/>
  <c r="AQ773" i="1"/>
  <c r="AP773" i="1"/>
  <c r="AO773" i="1"/>
  <c r="AN773" i="1"/>
  <c r="AM773" i="1"/>
  <c r="AL773" i="1"/>
  <c r="AK773" i="1"/>
  <c r="AJ773" i="1"/>
  <c r="AI773" i="1"/>
  <c r="AH773" i="1"/>
  <c r="AG773" i="1"/>
  <c r="AF773" i="1"/>
  <c r="AE773" i="1"/>
  <c r="AD773" i="1"/>
  <c r="AC773" i="1"/>
  <c r="AB773" i="1"/>
  <c r="AA773" i="1"/>
  <c r="Z773" i="1"/>
  <c r="Y773" i="1"/>
  <c r="X773" i="1"/>
  <c r="W773" i="1"/>
  <c r="V773" i="1"/>
  <c r="U773" i="1"/>
  <c r="T773" i="1"/>
  <c r="S773" i="1"/>
  <c r="Q773" i="1"/>
  <c r="P773" i="1"/>
  <c r="O773" i="1"/>
  <c r="DD772" i="1"/>
  <c r="DC772" i="1"/>
  <c r="DB772" i="1"/>
  <c r="DA772" i="1"/>
  <c r="CZ772" i="1"/>
  <c r="CY772" i="1"/>
  <c r="CX772" i="1"/>
  <c r="CW772" i="1"/>
  <c r="CV772" i="1"/>
  <c r="CU772" i="1"/>
  <c r="CT772" i="1"/>
  <c r="CS772" i="1"/>
  <c r="CR772" i="1"/>
  <c r="CQ772" i="1"/>
  <c r="CP772" i="1"/>
  <c r="CO772" i="1"/>
  <c r="CN772" i="1"/>
  <c r="CM772" i="1"/>
  <c r="CL772" i="1"/>
  <c r="CK772" i="1"/>
  <c r="CJ772" i="1"/>
  <c r="CI772" i="1"/>
  <c r="CH772" i="1"/>
  <c r="CG772" i="1"/>
  <c r="CF772" i="1"/>
  <c r="CE772" i="1"/>
  <c r="CD772" i="1"/>
  <c r="CC772" i="1"/>
  <c r="CB772" i="1"/>
  <c r="CA772" i="1"/>
  <c r="BZ772" i="1"/>
  <c r="BY772" i="1"/>
  <c r="BX772" i="1"/>
  <c r="BW772" i="1"/>
  <c r="BV772" i="1"/>
  <c r="BU772" i="1"/>
  <c r="BT772" i="1"/>
  <c r="BS772" i="1"/>
  <c r="BR772" i="1"/>
  <c r="BQ772" i="1"/>
  <c r="BP772" i="1"/>
  <c r="BO772" i="1"/>
  <c r="BN772" i="1"/>
  <c r="BM772" i="1"/>
  <c r="BL772" i="1"/>
  <c r="BK772" i="1"/>
  <c r="BJ772" i="1"/>
  <c r="BI772" i="1"/>
  <c r="BH772" i="1"/>
  <c r="BG772" i="1"/>
  <c r="BF772" i="1"/>
  <c r="BE772" i="1"/>
  <c r="BD772" i="1"/>
  <c r="BC772" i="1"/>
  <c r="BB772" i="1"/>
  <c r="BA772" i="1"/>
  <c r="AZ772" i="1"/>
  <c r="AY772" i="1"/>
  <c r="AX772" i="1"/>
  <c r="AW772" i="1"/>
  <c r="AV772" i="1"/>
  <c r="AU772" i="1"/>
  <c r="AT772" i="1"/>
  <c r="AS772" i="1"/>
  <c r="AR772" i="1"/>
  <c r="AQ772" i="1"/>
  <c r="AP772" i="1"/>
  <c r="AO772" i="1"/>
  <c r="AN772" i="1"/>
  <c r="AM772" i="1"/>
  <c r="AL772" i="1"/>
  <c r="AK772" i="1"/>
  <c r="AJ772" i="1"/>
  <c r="AI772" i="1"/>
  <c r="AH772" i="1"/>
  <c r="AG772" i="1"/>
  <c r="AF772" i="1"/>
  <c r="AE772" i="1"/>
  <c r="AD772" i="1"/>
  <c r="AC772" i="1"/>
  <c r="AB772" i="1"/>
  <c r="AA772" i="1"/>
  <c r="Z772" i="1"/>
  <c r="Y772" i="1"/>
  <c r="X772" i="1"/>
  <c r="W772" i="1"/>
  <c r="V772" i="1"/>
  <c r="U772" i="1"/>
  <c r="T772" i="1"/>
  <c r="S772" i="1"/>
  <c r="Q772" i="1"/>
  <c r="P772" i="1"/>
  <c r="O772" i="1"/>
  <c r="DD771" i="1"/>
  <c r="DC771" i="1"/>
  <c r="DB771" i="1"/>
  <c r="DA771" i="1"/>
  <c r="CZ771" i="1"/>
  <c r="CY771" i="1"/>
  <c r="CX771" i="1"/>
  <c r="CW771" i="1"/>
  <c r="CV771" i="1"/>
  <c r="CU771" i="1"/>
  <c r="CT771" i="1"/>
  <c r="CS771" i="1"/>
  <c r="CR771" i="1"/>
  <c r="CQ771" i="1"/>
  <c r="CP771" i="1"/>
  <c r="CO771" i="1"/>
  <c r="CN771" i="1"/>
  <c r="CM771" i="1"/>
  <c r="CL771" i="1"/>
  <c r="CK771" i="1"/>
  <c r="CJ771" i="1"/>
  <c r="CI771" i="1"/>
  <c r="CH771" i="1"/>
  <c r="CG771" i="1"/>
  <c r="CF771" i="1"/>
  <c r="CE771" i="1"/>
  <c r="CD771" i="1"/>
  <c r="CC771" i="1"/>
  <c r="CB771" i="1"/>
  <c r="CA771" i="1"/>
  <c r="BZ771" i="1"/>
  <c r="BY771" i="1"/>
  <c r="BX771" i="1"/>
  <c r="BW771" i="1"/>
  <c r="BV771" i="1"/>
  <c r="BU771" i="1"/>
  <c r="BT771" i="1"/>
  <c r="BS771" i="1"/>
  <c r="BR771" i="1"/>
  <c r="BQ771" i="1"/>
  <c r="BP771" i="1"/>
  <c r="BO771" i="1"/>
  <c r="BN771" i="1"/>
  <c r="BM771" i="1"/>
  <c r="BL771" i="1"/>
  <c r="BK771" i="1"/>
  <c r="BJ771" i="1"/>
  <c r="BI771" i="1"/>
  <c r="BH771" i="1"/>
  <c r="BG771" i="1"/>
  <c r="BF771" i="1"/>
  <c r="BE771" i="1"/>
  <c r="BD771" i="1"/>
  <c r="BC771" i="1"/>
  <c r="BB771" i="1"/>
  <c r="BA771" i="1"/>
  <c r="AZ771" i="1"/>
  <c r="AY771" i="1"/>
  <c r="AX771" i="1"/>
  <c r="AW771" i="1"/>
  <c r="AV771" i="1"/>
  <c r="AU771" i="1"/>
  <c r="AT771" i="1"/>
  <c r="AS771" i="1"/>
  <c r="AR771" i="1"/>
  <c r="AQ771" i="1"/>
  <c r="AP771" i="1"/>
  <c r="AO771" i="1"/>
  <c r="AN771" i="1"/>
  <c r="AM771" i="1"/>
  <c r="AL771" i="1"/>
  <c r="AK771" i="1"/>
  <c r="AJ771" i="1"/>
  <c r="AI771" i="1"/>
  <c r="AH771" i="1"/>
  <c r="AG771" i="1"/>
  <c r="AF771" i="1"/>
  <c r="AE771" i="1"/>
  <c r="AD771" i="1"/>
  <c r="AC771" i="1"/>
  <c r="AB771" i="1"/>
  <c r="AA771" i="1"/>
  <c r="Z771" i="1"/>
  <c r="Y771" i="1"/>
  <c r="X771" i="1"/>
  <c r="W771" i="1"/>
  <c r="V771" i="1"/>
  <c r="U771" i="1"/>
  <c r="T771" i="1"/>
  <c r="S771" i="1"/>
  <c r="Q771" i="1"/>
  <c r="P771" i="1"/>
  <c r="O771" i="1"/>
  <c r="DD770" i="1"/>
  <c r="DC770" i="1"/>
  <c r="DB770" i="1"/>
  <c r="DA770" i="1"/>
  <c r="CZ770" i="1"/>
  <c r="CY770" i="1"/>
  <c r="CX770" i="1"/>
  <c r="CW770" i="1"/>
  <c r="CV770" i="1"/>
  <c r="CU770" i="1"/>
  <c r="CT770" i="1"/>
  <c r="CS770" i="1"/>
  <c r="CR770" i="1"/>
  <c r="CQ770" i="1"/>
  <c r="CP770" i="1"/>
  <c r="CO770" i="1"/>
  <c r="CN770" i="1"/>
  <c r="CM770" i="1"/>
  <c r="CL770" i="1"/>
  <c r="CK770" i="1"/>
  <c r="CJ770" i="1"/>
  <c r="CI770" i="1"/>
  <c r="CH770" i="1"/>
  <c r="CG770" i="1"/>
  <c r="CF770" i="1"/>
  <c r="CE770" i="1"/>
  <c r="CD770" i="1"/>
  <c r="CC770" i="1"/>
  <c r="CB770" i="1"/>
  <c r="CA770" i="1"/>
  <c r="BZ770" i="1"/>
  <c r="BY770" i="1"/>
  <c r="BX770" i="1"/>
  <c r="BW770" i="1"/>
  <c r="BV770" i="1"/>
  <c r="BU770" i="1"/>
  <c r="BT770" i="1"/>
  <c r="BS770" i="1"/>
  <c r="BR770" i="1"/>
  <c r="BQ770" i="1"/>
  <c r="BP770" i="1"/>
  <c r="BO770" i="1"/>
  <c r="BN770" i="1"/>
  <c r="BM770" i="1"/>
  <c r="BL770" i="1"/>
  <c r="BK770" i="1"/>
  <c r="BJ770" i="1"/>
  <c r="BI770" i="1"/>
  <c r="BH770" i="1"/>
  <c r="BG770" i="1"/>
  <c r="BF770" i="1"/>
  <c r="BE770" i="1"/>
  <c r="BD770" i="1"/>
  <c r="BC770" i="1"/>
  <c r="BB770" i="1"/>
  <c r="BA770" i="1"/>
  <c r="AZ770" i="1"/>
  <c r="AY770" i="1"/>
  <c r="AX770" i="1"/>
  <c r="AW770" i="1"/>
  <c r="AV770" i="1"/>
  <c r="AU770" i="1"/>
  <c r="AT770" i="1"/>
  <c r="AS770" i="1"/>
  <c r="AR770" i="1"/>
  <c r="AQ770" i="1"/>
  <c r="AP770" i="1"/>
  <c r="AO770" i="1"/>
  <c r="AN770" i="1"/>
  <c r="AM770" i="1"/>
  <c r="AL770" i="1"/>
  <c r="AK770" i="1"/>
  <c r="AJ770" i="1"/>
  <c r="AI770" i="1"/>
  <c r="AH770" i="1"/>
  <c r="AG770" i="1"/>
  <c r="AF770" i="1"/>
  <c r="AE770" i="1"/>
  <c r="AD770" i="1"/>
  <c r="AC770" i="1"/>
  <c r="AB770" i="1"/>
  <c r="AA770" i="1"/>
  <c r="Z770" i="1"/>
  <c r="Y770" i="1"/>
  <c r="X770" i="1"/>
  <c r="W770" i="1"/>
  <c r="V770" i="1"/>
  <c r="U770" i="1"/>
  <c r="T770" i="1"/>
  <c r="S770" i="1"/>
  <c r="Q770" i="1"/>
  <c r="P770" i="1"/>
  <c r="O770" i="1"/>
  <c r="DD769" i="1"/>
  <c r="DC769" i="1"/>
  <c r="DB769" i="1"/>
  <c r="DA769" i="1"/>
  <c r="CZ769" i="1"/>
  <c r="CY769" i="1"/>
  <c r="CX769" i="1"/>
  <c r="CW769" i="1"/>
  <c r="CV769" i="1"/>
  <c r="CU769" i="1"/>
  <c r="CT769" i="1"/>
  <c r="CS769" i="1"/>
  <c r="CR769" i="1"/>
  <c r="CQ769" i="1"/>
  <c r="CP769" i="1"/>
  <c r="CO769" i="1"/>
  <c r="CN769" i="1"/>
  <c r="CM769" i="1"/>
  <c r="CL769" i="1"/>
  <c r="CK769" i="1"/>
  <c r="CJ769" i="1"/>
  <c r="CI769" i="1"/>
  <c r="CH769" i="1"/>
  <c r="CG769" i="1"/>
  <c r="CF769" i="1"/>
  <c r="CE769" i="1"/>
  <c r="CD769" i="1"/>
  <c r="CC769" i="1"/>
  <c r="CB769" i="1"/>
  <c r="CA769" i="1"/>
  <c r="BZ769" i="1"/>
  <c r="BY769" i="1"/>
  <c r="BX769" i="1"/>
  <c r="BW769" i="1"/>
  <c r="BV769" i="1"/>
  <c r="BU769" i="1"/>
  <c r="BT769" i="1"/>
  <c r="BS769" i="1"/>
  <c r="BR769" i="1"/>
  <c r="BQ769" i="1"/>
  <c r="BP769" i="1"/>
  <c r="BO769" i="1"/>
  <c r="BN769" i="1"/>
  <c r="BM769" i="1"/>
  <c r="BL769" i="1"/>
  <c r="BK769" i="1"/>
  <c r="BJ769" i="1"/>
  <c r="BI769" i="1"/>
  <c r="BH769" i="1"/>
  <c r="BG769" i="1"/>
  <c r="BF769" i="1"/>
  <c r="BE769" i="1"/>
  <c r="BD769" i="1"/>
  <c r="BC769" i="1"/>
  <c r="BB769" i="1"/>
  <c r="BA769" i="1"/>
  <c r="AZ769" i="1"/>
  <c r="AY769" i="1"/>
  <c r="AX769" i="1"/>
  <c r="AW769" i="1"/>
  <c r="AV769" i="1"/>
  <c r="AU769" i="1"/>
  <c r="AT769" i="1"/>
  <c r="AS769" i="1"/>
  <c r="AR769" i="1"/>
  <c r="AQ769" i="1"/>
  <c r="AP769" i="1"/>
  <c r="AO769" i="1"/>
  <c r="AN769" i="1"/>
  <c r="AM769" i="1"/>
  <c r="AL769" i="1"/>
  <c r="AK769" i="1"/>
  <c r="AJ769" i="1"/>
  <c r="AI769" i="1"/>
  <c r="AH769" i="1"/>
  <c r="AG769" i="1"/>
  <c r="AF769" i="1"/>
  <c r="AE769" i="1"/>
  <c r="AD769" i="1"/>
  <c r="AC769" i="1"/>
  <c r="AB769" i="1"/>
  <c r="AA769" i="1"/>
  <c r="Z769" i="1"/>
  <c r="Y769" i="1"/>
  <c r="X769" i="1"/>
  <c r="W769" i="1"/>
  <c r="V769" i="1"/>
  <c r="U769" i="1"/>
  <c r="T769" i="1"/>
  <c r="S769" i="1"/>
  <c r="Q769" i="1"/>
  <c r="P769" i="1"/>
  <c r="O769" i="1"/>
  <c r="DD767" i="1"/>
  <c r="DC767" i="1"/>
  <c r="DB767" i="1"/>
  <c r="DA767" i="1"/>
  <c r="CZ767" i="1"/>
  <c r="CY767" i="1"/>
  <c r="CX767" i="1"/>
  <c r="CW767" i="1"/>
  <c r="CV767" i="1"/>
  <c r="CU767" i="1"/>
  <c r="CT767" i="1"/>
  <c r="CS767" i="1"/>
  <c r="CR767" i="1"/>
  <c r="CQ767" i="1"/>
  <c r="CP767" i="1"/>
  <c r="CO767" i="1"/>
  <c r="CN767" i="1"/>
  <c r="CM767" i="1"/>
  <c r="CL767" i="1"/>
  <c r="CK767" i="1"/>
  <c r="CJ767" i="1"/>
  <c r="CI767" i="1"/>
  <c r="CH767" i="1"/>
  <c r="CG767" i="1"/>
  <c r="CF767" i="1"/>
  <c r="CE767" i="1"/>
  <c r="CD767" i="1"/>
  <c r="CC767" i="1"/>
  <c r="CB767" i="1"/>
  <c r="CA767" i="1"/>
  <c r="BZ767" i="1"/>
  <c r="BY767" i="1"/>
  <c r="BX767" i="1"/>
  <c r="BW767" i="1"/>
  <c r="BV767" i="1"/>
  <c r="BU767" i="1"/>
  <c r="BT767" i="1"/>
  <c r="BS767" i="1"/>
  <c r="BR767" i="1"/>
  <c r="BQ767" i="1"/>
  <c r="BP767" i="1"/>
  <c r="BO767" i="1"/>
  <c r="BN767" i="1"/>
  <c r="BM767" i="1"/>
  <c r="BL767" i="1"/>
  <c r="BK767" i="1"/>
  <c r="BJ767" i="1"/>
  <c r="BI767" i="1"/>
  <c r="BH767" i="1"/>
  <c r="BG767" i="1"/>
  <c r="BF767" i="1"/>
  <c r="BE767" i="1"/>
  <c r="BD767" i="1"/>
  <c r="BC767" i="1"/>
  <c r="BB767" i="1"/>
  <c r="BA767" i="1"/>
  <c r="AZ767" i="1"/>
  <c r="AY767" i="1"/>
  <c r="AX767" i="1"/>
  <c r="AW767" i="1"/>
  <c r="AV767" i="1"/>
  <c r="AU767" i="1"/>
  <c r="AT767" i="1"/>
  <c r="AS767" i="1"/>
  <c r="AR767" i="1"/>
  <c r="AQ767" i="1"/>
  <c r="AP767" i="1"/>
  <c r="AO767" i="1"/>
  <c r="AN767" i="1"/>
  <c r="AM767" i="1"/>
  <c r="AL767" i="1"/>
  <c r="AK767" i="1"/>
  <c r="AJ767" i="1"/>
  <c r="AI767" i="1"/>
  <c r="AH767" i="1"/>
  <c r="AG767" i="1"/>
  <c r="AF767" i="1"/>
  <c r="AE767" i="1"/>
  <c r="AD767" i="1"/>
  <c r="AC767" i="1"/>
  <c r="AB767" i="1"/>
  <c r="AA767" i="1"/>
  <c r="Z767" i="1"/>
  <c r="Y767" i="1"/>
  <c r="X767" i="1"/>
  <c r="W767" i="1"/>
  <c r="V767" i="1"/>
  <c r="U767" i="1"/>
  <c r="T767" i="1"/>
  <c r="S767" i="1"/>
  <c r="Q767" i="1"/>
  <c r="P767" i="1"/>
  <c r="O767" i="1"/>
  <c r="DD766" i="1"/>
  <c r="DC766" i="1"/>
  <c r="DB766" i="1"/>
  <c r="DA766" i="1"/>
  <c r="CZ766" i="1"/>
  <c r="CY766" i="1"/>
  <c r="CX766" i="1"/>
  <c r="CW766" i="1"/>
  <c r="CV766" i="1"/>
  <c r="CU766" i="1"/>
  <c r="CT766" i="1"/>
  <c r="CS766" i="1"/>
  <c r="CR766" i="1"/>
  <c r="CQ766" i="1"/>
  <c r="CP766" i="1"/>
  <c r="CO766" i="1"/>
  <c r="CN766" i="1"/>
  <c r="CM766" i="1"/>
  <c r="CL766" i="1"/>
  <c r="CK766" i="1"/>
  <c r="CJ766" i="1"/>
  <c r="CI766" i="1"/>
  <c r="CH766" i="1"/>
  <c r="CG766" i="1"/>
  <c r="CF766" i="1"/>
  <c r="CE766" i="1"/>
  <c r="CD766" i="1"/>
  <c r="CC766" i="1"/>
  <c r="CB766" i="1"/>
  <c r="CA766" i="1"/>
  <c r="BZ766" i="1"/>
  <c r="BY766" i="1"/>
  <c r="BX766" i="1"/>
  <c r="BW766" i="1"/>
  <c r="BV766" i="1"/>
  <c r="BU766" i="1"/>
  <c r="BT766" i="1"/>
  <c r="BS766" i="1"/>
  <c r="BR766" i="1"/>
  <c r="BQ766" i="1"/>
  <c r="BP766" i="1"/>
  <c r="BO766" i="1"/>
  <c r="BN766" i="1"/>
  <c r="BM766" i="1"/>
  <c r="BL766" i="1"/>
  <c r="BK766" i="1"/>
  <c r="BJ766" i="1"/>
  <c r="BI766" i="1"/>
  <c r="BH766" i="1"/>
  <c r="BG766" i="1"/>
  <c r="BF766" i="1"/>
  <c r="BE766" i="1"/>
  <c r="BD766" i="1"/>
  <c r="BC766" i="1"/>
  <c r="BB766" i="1"/>
  <c r="BA766" i="1"/>
  <c r="AZ766" i="1"/>
  <c r="AY766" i="1"/>
  <c r="AX766" i="1"/>
  <c r="AW766" i="1"/>
  <c r="AV766" i="1"/>
  <c r="AU766" i="1"/>
  <c r="AT766" i="1"/>
  <c r="AS766" i="1"/>
  <c r="AR766" i="1"/>
  <c r="AQ766" i="1"/>
  <c r="AP766" i="1"/>
  <c r="AO766" i="1"/>
  <c r="AN766" i="1"/>
  <c r="AM766" i="1"/>
  <c r="AL766" i="1"/>
  <c r="AK766" i="1"/>
  <c r="AJ766" i="1"/>
  <c r="AI766" i="1"/>
  <c r="AH766" i="1"/>
  <c r="AG766" i="1"/>
  <c r="AF766" i="1"/>
  <c r="AE766" i="1"/>
  <c r="AD766" i="1"/>
  <c r="AC766" i="1"/>
  <c r="AB766" i="1"/>
  <c r="AA766" i="1"/>
  <c r="Z766" i="1"/>
  <c r="Y766" i="1"/>
  <c r="X766" i="1"/>
  <c r="W766" i="1"/>
  <c r="V766" i="1"/>
  <c r="U766" i="1"/>
  <c r="T766" i="1"/>
  <c r="S766" i="1"/>
  <c r="Q766" i="1"/>
  <c r="P766" i="1"/>
  <c r="O766" i="1"/>
  <c r="DD765" i="1"/>
  <c r="DC765" i="1"/>
  <c r="DB765" i="1"/>
  <c r="DA765" i="1"/>
  <c r="CZ765" i="1"/>
  <c r="CY765" i="1"/>
  <c r="CX765" i="1"/>
  <c r="CW765" i="1"/>
  <c r="CV765" i="1"/>
  <c r="CU765" i="1"/>
  <c r="CT765" i="1"/>
  <c r="CS765" i="1"/>
  <c r="CR765" i="1"/>
  <c r="CQ765" i="1"/>
  <c r="CP765" i="1"/>
  <c r="CO765" i="1"/>
  <c r="CN765" i="1"/>
  <c r="CM765" i="1"/>
  <c r="CL765" i="1"/>
  <c r="CK765" i="1"/>
  <c r="CJ765" i="1"/>
  <c r="CI765" i="1"/>
  <c r="CH765" i="1"/>
  <c r="CG765" i="1"/>
  <c r="CF765" i="1"/>
  <c r="CE765" i="1"/>
  <c r="CD765" i="1"/>
  <c r="CC765" i="1"/>
  <c r="CB765" i="1"/>
  <c r="CA765" i="1"/>
  <c r="BZ765" i="1"/>
  <c r="BY765" i="1"/>
  <c r="BX765" i="1"/>
  <c r="BW765" i="1"/>
  <c r="BV765" i="1"/>
  <c r="BU765" i="1"/>
  <c r="BT765" i="1"/>
  <c r="BS765" i="1"/>
  <c r="BR765" i="1"/>
  <c r="BQ765" i="1"/>
  <c r="BP765" i="1"/>
  <c r="BO765" i="1"/>
  <c r="BN765" i="1"/>
  <c r="BM765" i="1"/>
  <c r="BL765" i="1"/>
  <c r="BK765" i="1"/>
  <c r="BJ765" i="1"/>
  <c r="BI765" i="1"/>
  <c r="BH765" i="1"/>
  <c r="BG765" i="1"/>
  <c r="BF765" i="1"/>
  <c r="BE765" i="1"/>
  <c r="BD765" i="1"/>
  <c r="BC765" i="1"/>
  <c r="BB765" i="1"/>
  <c r="BA765" i="1"/>
  <c r="AZ765" i="1"/>
  <c r="AY765" i="1"/>
  <c r="AX765" i="1"/>
  <c r="AW765" i="1"/>
  <c r="AV765" i="1"/>
  <c r="AU765" i="1"/>
  <c r="AT765" i="1"/>
  <c r="AS765" i="1"/>
  <c r="AR765" i="1"/>
  <c r="AQ765" i="1"/>
  <c r="AP765" i="1"/>
  <c r="AO765" i="1"/>
  <c r="AN765" i="1"/>
  <c r="AM765" i="1"/>
  <c r="AL765" i="1"/>
  <c r="AK765" i="1"/>
  <c r="AJ765" i="1"/>
  <c r="AI765" i="1"/>
  <c r="AH765" i="1"/>
  <c r="AG765" i="1"/>
  <c r="AF765" i="1"/>
  <c r="AE765" i="1"/>
  <c r="AD765" i="1"/>
  <c r="AC765" i="1"/>
  <c r="AB765" i="1"/>
  <c r="AA765" i="1"/>
  <c r="Z765" i="1"/>
  <c r="Y765" i="1"/>
  <c r="X765" i="1"/>
  <c r="W765" i="1"/>
  <c r="V765" i="1"/>
  <c r="U765" i="1"/>
  <c r="T765" i="1"/>
  <c r="S765" i="1"/>
  <c r="Q765" i="1"/>
  <c r="P765" i="1"/>
  <c r="O765" i="1"/>
  <c r="DD764" i="1"/>
  <c r="DC764" i="1"/>
  <c r="DB764" i="1"/>
  <c r="DA764" i="1"/>
  <c r="CZ764" i="1"/>
  <c r="CY764" i="1"/>
  <c r="CX764" i="1"/>
  <c r="CW764" i="1"/>
  <c r="CV764" i="1"/>
  <c r="CU764" i="1"/>
  <c r="CT764" i="1"/>
  <c r="CS764" i="1"/>
  <c r="CR764" i="1"/>
  <c r="CQ764" i="1"/>
  <c r="CP764" i="1"/>
  <c r="CO764" i="1"/>
  <c r="CN764" i="1"/>
  <c r="CM764" i="1"/>
  <c r="CL764" i="1"/>
  <c r="CK764" i="1"/>
  <c r="CJ764" i="1"/>
  <c r="CI764" i="1"/>
  <c r="CH764" i="1"/>
  <c r="CG764" i="1"/>
  <c r="CF764" i="1"/>
  <c r="CE764" i="1"/>
  <c r="CD764" i="1"/>
  <c r="CC764" i="1"/>
  <c r="CB764" i="1"/>
  <c r="CA764" i="1"/>
  <c r="BZ764" i="1"/>
  <c r="BY764" i="1"/>
  <c r="BX764" i="1"/>
  <c r="BW764" i="1"/>
  <c r="BV764" i="1"/>
  <c r="BU764" i="1"/>
  <c r="BT764" i="1"/>
  <c r="BS764" i="1"/>
  <c r="BR764" i="1"/>
  <c r="BQ764" i="1"/>
  <c r="BP764" i="1"/>
  <c r="BO764" i="1"/>
  <c r="BN764" i="1"/>
  <c r="BM764" i="1"/>
  <c r="BL764" i="1"/>
  <c r="BK764" i="1"/>
  <c r="BJ764" i="1"/>
  <c r="BI764" i="1"/>
  <c r="BH764" i="1"/>
  <c r="BG764" i="1"/>
  <c r="BF764" i="1"/>
  <c r="BE764" i="1"/>
  <c r="BD764" i="1"/>
  <c r="BC764" i="1"/>
  <c r="BB764" i="1"/>
  <c r="BA764" i="1"/>
  <c r="AZ764" i="1"/>
  <c r="AY764" i="1"/>
  <c r="AX764" i="1"/>
  <c r="AW764" i="1"/>
  <c r="AV764" i="1"/>
  <c r="AU764" i="1"/>
  <c r="AT764" i="1"/>
  <c r="AS764" i="1"/>
  <c r="AR764" i="1"/>
  <c r="AQ764" i="1"/>
  <c r="AP764" i="1"/>
  <c r="AO764" i="1"/>
  <c r="AN764" i="1"/>
  <c r="AM764" i="1"/>
  <c r="AL764" i="1"/>
  <c r="AK764" i="1"/>
  <c r="AJ764" i="1"/>
  <c r="AI764" i="1"/>
  <c r="AH764" i="1"/>
  <c r="AG764" i="1"/>
  <c r="AF764" i="1"/>
  <c r="AE764" i="1"/>
  <c r="AD764" i="1"/>
  <c r="AC764" i="1"/>
  <c r="AB764" i="1"/>
  <c r="AA764" i="1"/>
  <c r="Z764" i="1"/>
  <c r="Y764" i="1"/>
  <c r="X764" i="1"/>
  <c r="W764" i="1"/>
  <c r="V764" i="1"/>
  <c r="U764" i="1"/>
  <c r="T764" i="1"/>
  <c r="S764" i="1"/>
  <c r="Q764" i="1"/>
  <c r="P764" i="1"/>
  <c r="O764" i="1"/>
  <c r="DD763" i="1"/>
  <c r="DC763" i="1"/>
  <c r="DB763" i="1"/>
  <c r="DA763" i="1"/>
  <c r="CZ763" i="1"/>
  <c r="CY763" i="1"/>
  <c r="CX763" i="1"/>
  <c r="CW763" i="1"/>
  <c r="CV763" i="1"/>
  <c r="CU763" i="1"/>
  <c r="CT763" i="1"/>
  <c r="CS763" i="1"/>
  <c r="CR763" i="1"/>
  <c r="CQ763" i="1"/>
  <c r="CP763" i="1"/>
  <c r="CO763" i="1"/>
  <c r="CN763" i="1"/>
  <c r="CM763" i="1"/>
  <c r="CL763" i="1"/>
  <c r="CK763" i="1"/>
  <c r="CJ763" i="1"/>
  <c r="CI763" i="1"/>
  <c r="CH763" i="1"/>
  <c r="CG763" i="1"/>
  <c r="CF763" i="1"/>
  <c r="CE763" i="1"/>
  <c r="CD763" i="1"/>
  <c r="CC763" i="1"/>
  <c r="CB763" i="1"/>
  <c r="CA763" i="1"/>
  <c r="BZ763" i="1"/>
  <c r="BY763" i="1"/>
  <c r="BX763" i="1"/>
  <c r="BW763" i="1"/>
  <c r="BV763" i="1"/>
  <c r="BU763" i="1"/>
  <c r="BT763" i="1"/>
  <c r="BS763" i="1"/>
  <c r="BR763" i="1"/>
  <c r="BQ763" i="1"/>
  <c r="BP763" i="1"/>
  <c r="BO763" i="1"/>
  <c r="BN763" i="1"/>
  <c r="BM763" i="1"/>
  <c r="BL763" i="1"/>
  <c r="BK763" i="1"/>
  <c r="BJ763" i="1"/>
  <c r="BI763" i="1"/>
  <c r="BH763" i="1"/>
  <c r="BG763" i="1"/>
  <c r="BF763" i="1"/>
  <c r="BE763" i="1"/>
  <c r="BD763" i="1"/>
  <c r="BC763" i="1"/>
  <c r="BB763" i="1"/>
  <c r="BA763" i="1"/>
  <c r="AZ763" i="1"/>
  <c r="AY763" i="1"/>
  <c r="AX763" i="1"/>
  <c r="AW763" i="1"/>
  <c r="AV763" i="1"/>
  <c r="AU763" i="1"/>
  <c r="AT763" i="1"/>
  <c r="AS763" i="1"/>
  <c r="AR763" i="1"/>
  <c r="AQ763" i="1"/>
  <c r="AP763" i="1"/>
  <c r="AO763" i="1"/>
  <c r="AN763" i="1"/>
  <c r="AM763" i="1"/>
  <c r="AL763" i="1"/>
  <c r="AK763" i="1"/>
  <c r="AJ763" i="1"/>
  <c r="AI763" i="1"/>
  <c r="AH763" i="1"/>
  <c r="AG763" i="1"/>
  <c r="AF763" i="1"/>
  <c r="AE763" i="1"/>
  <c r="AD763" i="1"/>
  <c r="AC763" i="1"/>
  <c r="AB763" i="1"/>
  <c r="AA763" i="1"/>
  <c r="Z763" i="1"/>
  <c r="Y763" i="1"/>
  <c r="X763" i="1"/>
  <c r="W763" i="1"/>
  <c r="V763" i="1"/>
  <c r="U763" i="1"/>
  <c r="T763" i="1"/>
  <c r="S763" i="1"/>
  <c r="Q763" i="1"/>
  <c r="P763" i="1"/>
  <c r="O763" i="1"/>
  <c r="DD762" i="1"/>
  <c r="DC762" i="1"/>
  <c r="DB762" i="1"/>
  <c r="DA762" i="1"/>
  <c r="CZ762" i="1"/>
  <c r="CY762" i="1"/>
  <c r="CX762" i="1"/>
  <c r="CW762" i="1"/>
  <c r="CV762" i="1"/>
  <c r="CU762" i="1"/>
  <c r="CT762" i="1"/>
  <c r="CS762" i="1"/>
  <c r="CR762" i="1"/>
  <c r="CQ762" i="1"/>
  <c r="CP762" i="1"/>
  <c r="CO762" i="1"/>
  <c r="CN762" i="1"/>
  <c r="CM762" i="1"/>
  <c r="CL762" i="1"/>
  <c r="CK762" i="1"/>
  <c r="CJ762" i="1"/>
  <c r="CI762" i="1"/>
  <c r="CH762" i="1"/>
  <c r="CG762" i="1"/>
  <c r="CF762" i="1"/>
  <c r="CE762" i="1"/>
  <c r="CD762" i="1"/>
  <c r="CC762" i="1"/>
  <c r="CB762" i="1"/>
  <c r="CA762" i="1"/>
  <c r="BZ762" i="1"/>
  <c r="BY762" i="1"/>
  <c r="BX762" i="1"/>
  <c r="BW762" i="1"/>
  <c r="BV762" i="1"/>
  <c r="BU762" i="1"/>
  <c r="BT762" i="1"/>
  <c r="BS762" i="1"/>
  <c r="BR762" i="1"/>
  <c r="BQ762" i="1"/>
  <c r="BP762" i="1"/>
  <c r="BO762" i="1"/>
  <c r="BN762" i="1"/>
  <c r="BM762" i="1"/>
  <c r="BL762" i="1"/>
  <c r="BK762" i="1"/>
  <c r="BJ762" i="1"/>
  <c r="BI762" i="1"/>
  <c r="BH762" i="1"/>
  <c r="BG762" i="1"/>
  <c r="BF762" i="1"/>
  <c r="BE762" i="1"/>
  <c r="BD762" i="1"/>
  <c r="BC762" i="1"/>
  <c r="BB762" i="1"/>
  <c r="BA762" i="1"/>
  <c r="AZ762" i="1"/>
  <c r="AY762" i="1"/>
  <c r="AX762" i="1"/>
  <c r="AW762" i="1"/>
  <c r="AV762" i="1"/>
  <c r="AU762" i="1"/>
  <c r="AT762" i="1"/>
  <c r="AS762" i="1"/>
  <c r="AR762" i="1"/>
  <c r="AQ762" i="1"/>
  <c r="AP762" i="1"/>
  <c r="AO762" i="1"/>
  <c r="AN762" i="1"/>
  <c r="AM762" i="1"/>
  <c r="AL762" i="1"/>
  <c r="AK762" i="1"/>
  <c r="AJ762" i="1"/>
  <c r="AI762" i="1"/>
  <c r="AH762" i="1"/>
  <c r="AG762" i="1"/>
  <c r="AF762" i="1"/>
  <c r="AE762" i="1"/>
  <c r="AD762" i="1"/>
  <c r="AC762" i="1"/>
  <c r="AB762" i="1"/>
  <c r="AA762" i="1"/>
  <c r="Z762" i="1"/>
  <c r="Y762" i="1"/>
  <c r="X762" i="1"/>
  <c r="W762" i="1"/>
  <c r="V762" i="1"/>
  <c r="U762" i="1"/>
  <c r="T762" i="1"/>
  <c r="S762" i="1"/>
  <c r="Q762" i="1"/>
  <c r="P762" i="1"/>
  <c r="O762" i="1"/>
  <c r="DD761" i="1"/>
  <c r="DC761" i="1"/>
  <c r="DB761" i="1"/>
  <c r="DA761" i="1"/>
  <c r="CZ761" i="1"/>
  <c r="CY761" i="1"/>
  <c r="CX761" i="1"/>
  <c r="CW761" i="1"/>
  <c r="CV761" i="1"/>
  <c r="CU761" i="1"/>
  <c r="CT761" i="1"/>
  <c r="CS761" i="1"/>
  <c r="CR761" i="1"/>
  <c r="CQ761" i="1"/>
  <c r="CP761" i="1"/>
  <c r="CO761" i="1"/>
  <c r="CN761" i="1"/>
  <c r="CM761" i="1"/>
  <c r="CL761" i="1"/>
  <c r="CK761" i="1"/>
  <c r="CJ761" i="1"/>
  <c r="CI761" i="1"/>
  <c r="CH761" i="1"/>
  <c r="CG761" i="1"/>
  <c r="CF761" i="1"/>
  <c r="CE761" i="1"/>
  <c r="CD761" i="1"/>
  <c r="CC761" i="1"/>
  <c r="CB761" i="1"/>
  <c r="CA761" i="1"/>
  <c r="BZ761" i="1"/>
  <c r="BY761" i="1"/>
  <c r="BX761" i="1"/>
  <c r="BW761" i="1"/>
  <c r="BV761" i="1"/>
  <c r="BU761" i="1"/>
  <c r="BT761" i="1"/>
  <c r="BS761" i="1"/>
  <c r="BR761" i="1"/>
  <c r="BQ761" i="1"/>
  <c r="BP761" i="1"/>
  <c r="BO761" i="1"/>
  <c r="BN761" i="1"/>
  <c r="BM761" i="1"/>
  <c r="BL761" i="1"/>
  <c r="BK761" i="1"/>
  <c r="BJ761" i="1"/>
  <c r="BI761" i="1"/>
  <c r="BH761" i="1"/>
  <c r="BG761" i="1"/>
  <c r="BF761" i="1"/>
  <c r="BE761" i="1"/>
  <c r="BD761" i="1"/>
  <c r="BC761" i="1"/>
  <c r="BB761" i="1"/>
  <c r="BA761" i="1"/>
  <c r="AZ761" i="1"/>
  <c r="AY761" i="1"/>
  <c r="AX761" i="1"/>
  <c r="AW761" i="1"/>
  <c r="AV761" i="1"/>
  <c r="AU761" i="1"/>
  <c r="AT761" i="1"/>
  <c r="AS761" i="1"/>
  <c r="AR761" i="1"/>
  <c r="AQ761" i="1"/>
  <c r="AP761" i="1"/>
  <c r="AO761" i="1"/>
  <c r="AN761" i="1"/>
  <c r="AM761" i="1"/>
  <c r="AL761" i="1"/>
  <c r="AK761" i="1"/>
  <c r="AJ761" i="1"/>
  <c r="AI761" i="1"/>
  <c r="AH761" i="1"/>
  <c r="AG761" i="1"/>
  <c r="AF761" i="1"/>
  <c r="AE761" i="1"/>
  <c r="AD761" i="1"/>
  <c r="AC761" i="1"/>
  <c r="AB761" i="1"/>
  <c r="AA761" i="1"/>
  <c r="Z761" i="1"/>
  <c r="Y761" i="1"/>
  <c r="X761" i="1"/>
  <c r="W761" i="1"/>
  <c r="V761" i="1"/>
  <c r="U761" i="1"/>
  <c r="T761" i="1"/>
  <c r="S761" i="1"/>
  <c r="Q761" i="1"/>
  <c r="P761" i="1"/>
  <c r="O761" i="1"/>
  <c r="DD760" i="1"/>
  <c r="DC760" i="1"/>
  <c r="DB760" i="1"/>
  <c r="DA760" i="1"/>
  <c r="CZ760" i="1"/>
  <c r="CY760" i="1"/>
  <c r="CX760" i="1"/>
  <c r="CW760" i="1"/>
  <c r="CV760" i="1"/>
  <c r="CU760" i="1"/>
  <c r="CT760" i="1"/>
  <c r="CS760" i="1"/>
  <c r="CR760" i="1"/>
  <c r="CQ760" i="1"/>
  <c r="CP760" i="1"/>
  <c r="CO760" i="1"/>
  <c r="CN760" i="1"/>
  <c r="CM760" i="1"/>
  <c r="CL760" i="1"/>
  <c r="CK760" i="1"/>
  <c r="CJ760" i="1"/>
  <c r="CI760" i="1"/>
  <c r="CH760" i="1"/>
  <c r="CG760" i="1"/>
  <c r="CF760" i="1"/>
  <c r="CE760" i="1"/>
  <c r="CD760" i="1"/>
  <c r="CC760" i="1"/>
  <c r="CB760" i="1"/>
  <c r="CA760" i="1"/>
  <c r="BZ760" i="1"/>
  <c r="BY760" i="1"/>
  <c r="BX760" i="1"/>
  <c r="BW760" i="1"/>
  <c r="BV760" i="1"/>
  <c r="BU760" i="1"/>
  <c r="BT760" i="1"/>
  <c r="BS760" i="1"/>
  <c r="BR760" i="1"/>
  <c r="BQ760" i="1"/>
  <c r="BP760" i="1"/>
  <c r="BO760" i="1"/>
  <c r="BN760" i="1"/>
  <c r="BM760" i="1"/>
  <c r="BL760" i="1"/>
  <c r="BK760" i="1"/>
  <c r="BJ760" i="1"/>
  <c r="BI760" i="1"/>
  <c r="BH760" i="1"/>
  <c r="BG760" i="1"/>
  <c r="BF760" i="1"/>
  <c r="BE760" i="1"/>
  <c r="BD760" i="1"/>
  <c r="BC760" i="1"/>
  <c r="BB760" i="1"/>
  <c r="BA760" i="1"/>
  <c r="AZ760" i="1"/>
  <c r="AY760" i="1"/>
  <c r="AX760" i="1"/>
  <c r="AW760" i="1"/>
  <c r="AV760" i="1"/>
  <c r="AU760" i="1"/>
  <c r="AT760" i="1"/>
  <c r="AS760" i="1"/>
  <c r="AR760" i="1"/>
  <c r="AQ760" i="1"/>
  <c r="AP760" i="1"/>
  <c r="AO760" i="1"/>
  <c r="AN760" i="1"/>
  <c r="AM760" i="1"/>
  <c r="AL760" i="1"/>
  <c r="AK760" i="1"/>
  <c r="AJ760" i="1"/>
  <c r="AI760" i="1"/>
  <c r="AH760" i="1"/>
  <c r="AG760" i="1"/>
  <c r="AF760" i="1"/>
  <c r="AE760" i="1"/>
  <c r="AD760" i="1"/>
  <c r="AC760" i="1"/>
  <c r="AB760" i="1"/>
  <c r="AA760" i="1"/>
  <c r="Z760" i="1"/>
  <c r="Y760" i="1"/>
  <c r="X760" i="1"/>
  <c r="W760" i="1"/>
  <c r="V760" i="1"/>
  <c r="U760" i="1"/>
  <c r="T760" i="1"/>
  <c r="S760" i="1"/>
  <c r="Q760" i="1"/>
  <c r="P760" i="1"/>
  <c r="O760" i="1"/>
  <c r="DD759" i="1"/>
  <c r="DC759" i="1"/>
  <c r="DB759" i="1"/>
  <c r="DA759" i="1"/>
  <c r="CZ759" i="1"/>
  <c r="CY759" i="1"/>
  <c r="CX759" i="1"/>
  <c r="CW759" i="1"/>
  <c r="CV759" i="1"/>
  <c r="CU759" i="1"/>
  <c r="CT759" i="1"/>
  <c r="CS759" i="1"/>
  <c r="CR759" i="1"/>
  <c r="CQ759" i="1"/>
  <c r="CP759" i="1"/>
  <c r="CO759" i="1"/>
  <c r="CN759" i="1"/>
  <c r="CM759" i="1"/>
  <c r="CL759" i="1"/>
  <c r="CK759" i="1"/>
  <c r="CJ759" i="1"/>
  <c r="CI759" i="1"/>
  <c r="CH759" i="1"/>
  <c r="CG759" i="1"/>
  <c r="CF759" i="1"/>
  <c r="CE759" i="1"/>
  <c r="CD759" i="1"/>
  <c r="CC759" i="1"/>
  <c r="CB759" i="1"/>
  <c r="CA759" i="1"/>
  <c r="BZ759" i="1"/>
  <c r="BY759" i="1"/>
  <c r="BX759" i="1"/>
  <c r="BW759" i="1"/>
  <c r="BV759" i="1"/>
  <c r="BU759" i="1"/>
  <c r="BT759" i="1"/>
  <c r="BS759" i="1"/>
  <c r="BR759" i="1"/>
  <c r="BQ759" i="1"/>
  <c r="BP759" i="1"/>
  <c r="BO759" i="1"/>
  <c r="BN759" i="1"/>
  <c r="BM759" i="1"/>
  <c r="BL759" i="1"/>
  <c r="BK759" i="1"/>
  <c r="BJ759" i="1"/>
  <c r="BI759" i="1"/>
  <c r="BH759" i="1"/>
  <c r="BG759" i="1"/>
  <c r="BF759" i="1"/>
  <c r="BE759" i="1"/>
  <c r="BD759" i="1"/>
  <c r="BC759" i="1"/>
  <c r="BB759" i="1"/>
  <c r="BA759" i="1"/>
  <c r="AZ759" i="1"/>
  <c r="AY759" i="1"/>
  <c r="AX759" i="1"/>
  <c r="AW759" i="1"/>
  <c r="AV759" i="1"/>
  <c r="AU759" i="1"/>
  <c r="AT759" i="1"/>
  <c r="AS759" i="1"/>
  <c r="AR759" i="1"/>
  <c r="AQ759" i="1"/>
  <c r="AP759" i="1"/>
  <c r="AO759" i="1"/>
  <c r="AN759" i="1"/>
  <c r="AM759" i="1"/>
  <c r="AL759" i="1"/>
  <c r="AK759" i="1"/>
  <c r="AJ759" i="1"/>
  <c r="AI759" i="1"/>
  <c r="AH759" i="1"/>
  <c r="AG759" i="1"/>
  <c r="AF759" i="1"/>
  <c r="AE759" i="1"/>
  <c r="AD759" i="1"/>
  <c r="AC759" i="1"/>
  <c r="AB759" i="1"/>
  <c r="AA759" i="1"/>
  <c r="Z759" i="1"/>
  <c r="Y759" i="1"/>
  <c r="X759" i="1"/>
  <c r="W759" i="1"/>
  <c r="V759" i="1"/>
  <c r="U759" i="1"/>
  <c r="T759" i="1"/>
  <c r="S759" i="1"/>
  <c r="Q759" i="1"/>
  <c r="P759" i="1"/>
  <c r="O759" i="1"/>
  <c r="DD758" i="1"/>
  <c r="DC758" i="1"/>
  <c r="DB758" i="1"/>
  <c r="DA758" i="1"/>
  <c r="CZ758" i="1"/>
  <c r="CY758" i="1"/>
  <c r="CX758" i="1"/>
  <c r="CW758" i="1"/>
  <c r="CV758" i="1"/>
  <c r="CU758" i="1"/>
  <c r="CT758" i="1"/>
  <c r="CS758" i="1"/>
  <c r="CR758" i="1"/>
  <c r="CQ758" i="1"/>
  <c r="CP758" i="1"/>
  <c r="CO758" i="1"/>
  <c r="CN758" i="1"/>
  <c r="CM758" i="1"/>
  <c r="CL758" i="1"/>
  <c r="CK758" i="1"/>
  <c r="CJ758" i="1"/>
  <c r="CI758" i="1"/>
  <c r="CH758" i="1"/>
  <c r="CG758" i="1"/>
  <c r="CF758" i="1"/>
  <c r="CE758" i="1"/>
  <c r="CD758" i="1"/>
  <c r="CC758" i="1"/>
  <c r="CB758" i="1"/>
  <c r="CA758" i="1"/>
  <c r="BZ758" i="1"/>
  <c r="BY758" i="1"/>
  <c r="BX758" i="1"/>
  <c r="BW758" i="1"/>
  <c r="BV758" i="1"/>
  <c r="BU758" i="1"/>
  <c r="BT758" i="1"/>
  <c r="BS758" i="1"/>
  <c r="BR758" i="1"/>
  <c r="BQ758" i="1"/>
  <c r="BP758" i="1"/>
  <c r="BO758" i="1"/>
  <c r="BN758" i="1"/>
  <c r="BM758" i="1"/>
  <c r="BL758" i="1"/>
  <c r="BK758" i="1"/>
  <c r="BJ758" i="1"/>
  <c r="BI758" i="1"/>
  <c r="BH758" i="1"/>
  <c r="BG758" i="1"/>
  <c r="BF758" i="1"/>
  <c r="BE758" i="1"/>
  <c r="BD758" i="1"/>
  <c r="BC758" i="1"/>
  <c r="BB758" i="1"/>
  <c r="BA758" i="1"/>
  <c r="AZ758" i="1"/>
  <c r="AY758" i="1"/>
  <c r="AX758" i="1"/>
  <c r="AW758" i="1"/>
  <c r="AV758" i="1"/>
  <c r="AU758" i="1"/>
  <c r="AT758" i="1"/>
  <c r="AS758" i="1"/>
  <c r="AR758" i="1"/>
  <c r="AQ758" i="1"/>
  <c r="AP758" i="1"/>
  <c r="AO758" i="1"/>
  <c r="AN758" i="1"/>
  <c r="AM758" i="1"/>
  <c r="AL758" i="1"/>
  <c r="AK758" i="1"/>
  <c r="AJ758" i="1"/>
  <c r="AI758" i="1"/>
  <c r="AH758" i="1"/>
  <c r="AG758" i="1"/>
  <c r="AF758" i="1"/>
  <c r="AE758" i="1"/>
  <c r="AD758" i="1"/>
  <c r="AC758" i="1"/>
  <c r="AB758" i="1"/>
  <c r="AA758" i="1"/>
  <c r="Z758" i="1"/>
  <c r="Y758" i="1"/>
  <c r="X758" i="1"/>
  <c r="W758" i="1"/>
  <c r="V758" i="1"/>
  <c r="U758" i="1"/>
  <c r="T758" i="1"/>
  <c r="S758" i="1"/>
  <c r="Q758" i="1"/>
  <c r="P758" i="1"/>
  <c r="O758" i="1"/>
  <c r="DD757" i="1"/>
  <c r="DC757" i="1"/>
  <c r="DB757" i="1"/>
  <c r="DA757" i="1"/>
  <c r="CZ757" i="1"/>
  <c r="CY757" i="1"/>
  <c r="CX757" i="1"/>
  <c r="CW757" i="1"/>
  <c r="CV757" i="1"/>
  <c r="CU757" i="1"/>
  <c r="CT757" i="1"/>
  <c r="CS757" i="1"/>
  <c r="CR757" i="1"/>
  <c r="CQ757" i="1"/>
  <c r="CP757" i="1"/>
  <c r="CO757" i="1"/>
  <c r="CN757" i="1"/>
  <c r="CM757" i="1"/>
  <c r="CL757" i="1"/>
  <c r="CK757" i="1"/>
  <c r="CJ757" i="1"/>
  <c r="CI757" i="1"/>
  <c r="CH757" i="1"/>
  <c r="CG757" i="1"/>
  <c r="CF757" i="1"/>
  <c r="CE757" i="1"/>
  <c r="CD757" i="1"/>
  <c r="CC757" i="1"/>
  <c r="CB757" i="1"/>
  <c r="CA757" i="1"/>
  <c r="BZ757" i="1"/>
  <c r="BY757" i="1"/>
  <c r="BX757" i="1"/>
  <c r="BW757" i="1"/>
  <c r="BV757" i="1"/>
  <c r="BU757" i="1"/>
  <c r="BT757" i="1"/>
  <c r="BS757" i="1"/>
  <c r="BR757" i="1"/>
  <c r="BQ757" i="1"/>
  <c r="BP757" i="1"/>
  <c r="BO757" i="1"/>
  <c r="BN757" i="1"/>
  <c r="BM757" i="1"/>
  <c r="BL757" i="1"/>
  <c r="BK757" i="1"/>
  <c r="BJ757" i="1"/>
  <c r="BI757" i="1"/>
  <c r="BH757" i="1"/>
  <c r="BG757" i="1"/>
  <c r="BF757" i="1"/>
  <c r="BE757" i="1"/>
  <c r="BD757" i="1"/>
  <c r="BC757" i="1"/>
  <c r="BB757" i="1"/>
  <c r="BA757" i="1"/>
  <c r="AZ757" i="1"/>
  <c r="AY757" i="1"/>
  <c r="AX757" i="1"/>
  <c r="AW757" i="1"/>
  <c r="AV757" i="1"/>
  <c r="AU757" i="1"/>
  <c r="AT757" i="1"/>
  <c r="AS757" i="1"/>
  <c r="AR757" i="1"/>
  <c r="AQ757" i="1"/>
  <c r="AP757" i="1"/>
  <c r="AO757" i="1"/>
  <c r="AN757" i="1"/>
  <c r="AM757" i="1"/>
  <c r="AL757" i="1"/>
  <c r="AK757" i="1"/>
  <c r="AJ757" i="1"/>
  <c r="AI757" i="1"/>
  <c r="AH757" i="1"/>
  <c r="AG757" i="1"/>
  <c r="AF757" i="1"/>
  <c r="AE757" i="1"/>
  <c r="AD757" i="1"/>
  <c r="AC757" i="1"/>
  <c r="AB757" i="1"/>
  <c r="AA757" i="1"/>
  <c r="Z757" i="1"/>
  <c r="Y757" i="1"/>
  <c r="X757" i="1"/>
  <c r="W757" i="1"/>
  <c r="V757" i="1"/>
  <c r="U757" i="1"/>
  <c r="T757" i="1"/>
  <c r="S757" i="1"/>
  <c r="Q757" i="1"/>
  <c r="P757" i="1"/>
  <c r="O757" i="1"/>
  <c r="DD756" i="1"/>
  <c r="DC756" i="1"/>
  <c r="DB756" i="1"/>
  <c r="DA756" i="1"/>
  <c r="CZ756" i="1"/>
  <c r="CY756" i="1"/>
  <c r="CX756" i="1"/>
  <c r="CW756" i="1"/>
  <c r="CV756" i="1"/>
  <c r="CU756" i="1"/>
  <c r="CT756" i="1"/>
  <c r="CS756" i="1"/>
  <c r="CR756" i="1"/>
  <c r="CQ756" i="1"/>
  <c r="CP756" i="1"/>
  <c r="CO756" i="1"/>
  <c r="CN756" i="1"/>
  <c r="CM756" i="1"/>
  <c r="CL756" i="1"/>
  <c r="CK756" i="1"/>
  <c r="CJ756" i="1"/>
  <c r="CI756" i="1"/>
  <c r="CH756" i="1"/>
  <c r="CG756" i="1"/>
  <c r="CF756" i="1"/>
  <c r="CE756" i="1"/>
  <c r="CD756" i="1"/>
  <c r="CC756" i="1"/>
  <c r="CB756" i="1"/>
  <c r="CA756" i="1"/>
  <c r="BZ756" i="1"/>
  <c r="BY756" i="1"/>
  <c r="BX756" i="1"/>
  <c r="BW756" i="1"/>
  <c r="BV756" i="1"/>
  <c r="BU756" i="1"/>
  <c r="BT756" i="1"/>
  <c r="BS756" i="1"/>
  <c r="BR756" i="1"/>
  <c r="BQ756" i="1"/>
  <c r="BP756" i="1"/>
  <c r="BO756" i="1"/>
  <c r="BN756" i="1"/>
  <c r="BM756" i="1"/>
  <c r="BL756" i="1"/>
  <c r="BK756" i="1"/>
  <c r="BJ756" i="1"/>
  <c r="BI756" i="1"/>
  <c r="BH756" i="1"/>
  <c r="BG756" i="1"/>
  <c r="BF756" i="1"/>
  <c r="BE756" i="1"/>
  <c r="BD756" i="1"/>
  <c r="BC756" i="1"/>
  <c r="BB756" i="1"/>
  <c r="BA756" i="1"/>
  <c r="AZ756" i="1"/>
  <c r="AY756" i="1"/>
  <c r="AX756" i="1"/>
  <c r="AW756" i="1"/>
  <c r="AV756" i="1"/>
  <c r="AU756" i="1"/>
  <c r="AT756" i="1"/>
  <c r="AS756" i="1"/>
  <c r="AR756" i="1"/>
  <c r="AQ756" i="1"/>
  <c r="AP756" i="1"/>
  <c r="AO756" i="1"/>
  <c r="AN756" i="1"/>
  <c r="AM756" i="1"/>
  <c r="AL756" i="1"/>
  <c r="AK756" i="1"/>
  <c r="AJ756" i="1"/>
  <c r="AI756" i="1"/>
  <c r="AH756" i="1"/>
  <c r="AG756" i="1"/>
  <c r="AF756" i="1"/>
  <c r="AE756" i="1"/>
  <c r="AD756" i="1"/>
  <c r="AC756" i="1"/>
  <c r="AB756" i="1"/>
  <c r="AA756" i="1"/>
  <c r="Z756" i="1"/>
  <c r="Y756" i="1"/>
  <c r="X756" i="1"/>
  <c r="W756" i="1"/>
  <c r="V756" i="1"/>
  <c r="U756" i="1"/>
  <c r="T756" i="1"/>
  <c r="S756" i="1"/>
  <c r="Q756" i="1"/>
  <c r="P756" i="1"/>
  <c r="O756" i="1"/>
  <c r="DD755" i="1"/>
  <c r="DC755" i="1"/>
  <c r="DB755" i="1"/>
  <c r="DA755" i="1"/>
  <c r="CZ755" i="1"/>
  <c r="CY755" i="1"/>
  <c r="CX755" i="1"/>
  <c r="CW755" i="1"/>
  <c r="CV755" i="1"/>
  <c r="CU755" i="1"/>
  <c r="CT755" i="1"/>
  <c r="CS755" i="1"/>
  <c r="CR755" i="1"/>
  <c r="CQ755" i="1"/>
  <c r="CP755" i="1"/>
  <c r="CO755" i="1"/>
  <c r="CN755" i="1"/>
  <c r="CM755" i="1"/>
  <c r="CL755" i="1"/>
  <c r="CK755" i="1"/>
  <c r="CJ755" i="1"/>
  <c r="CI755" i="1"/>
  <c r="CH755" i="1"/>
  <c r="CG755" i="1"/>
  <c r="CF755" i="1"/>
  <c r="CE755" i="1"/>
  <c r="CD755" i="1"/>
  <c r="CC755" i="1"/>
  <c r="CB755" i="1"/>
  <c r="CA755" i="1"/>
  <c r="BZ755" i="1"/>
  <c r="BY755" i="1"/>
  <c r="BX755" i="1"/>
  <c r="BW755" i="1"/>
  <c r="BV755" i="1"/>
  <c r="BU755" i="1"/>
  <c r="BT755" i="1"/>
  <c r="BS755" i="1"/>
  <c r="BR755" i="1"/>
  <c r="BQ755" i="1"/>
  <c r="BP755" i="1"/>
  <c r="BO755" i="1"/>
  <c r="BN755" i="1"/>
  <c r="BM755" i="1"/>
  <c r="BL755" i="1"/>
  <c r="BK755" i="1"/>
  <c r="BJ755" i="1"/>
  <c r="BI755" i="1"/>
  <c r="BH755" i="1"/>
  <c r="BG755" i="1"/>
  <c r="BF755" i="1"/>
  <c r="BE755" i="1"/>
  <c r="BD755" i="1"/>
  <c r="BC755" i="1"/>
  <c r="BB755" i="1"/>
  <c r="BA755" i="1"/>
  <c r="AZ755" i="1"/>
  <c r="AY755" i="1"/>
  <c r="AX755" i="1"/>
  <c r="AW755" i="1"/>
  <c r="AV755" i="1"/>
  <c r="AU755" i="1"/>
  <c r="AT755" i="1"/>
  <c r="AS755" i="1"/>
  <c r="AR755" i="1"/>
  <c r="AQ755" i="1"/>
  <c r="AP755" i="1"/>
  <c r="AO755" i="1"/>
  <c r="AN755" i="1"/>
  <c r="AM755" i="1"/>
  <c r="AL755" i="1"/>
  <c r="AK755" i="1"/>
  <c r="AJ755" i="1"/>
  <c r="AI755" i="1"/>
  <c r="AH755" i="1"/>
  <c r="AG755" i="1"/>
  <c r="AF755" i="1"/>
  <c r="AE755" i="1"/>
  <c r="AD755" i="1"/>
  <c r="AC755" i="1"/>
  <c r="AB755" i="1"/>
  <c r="AA755" i="1"/>
  <c r="Z755" i="1"/>
  <c r="Y755" i="1"/>
  <c r="X755" i="1"/>
  <c r="W755" i="1"/>
  <c r="V755" i="1"/>
  <c r="U755" i="1"/>
  <c r="T755" i="1"/>
  <c r="S755" i="1"/>
  <c r="Q755" i="1"/>
  <c r="P755" i="1"/>
  <c r="O755" i="1"/>
  <c r="DD754" i="1"/>
  <c r="DC754" i="1"/>
  <c r="DB754" i="1"/>
  <c r="DA754" i="1"/>
  <c r="CZ754" i="1"/>
  <c r="CY754" i="1"/>
  <c r="CX754" i="1"/>
  <c r="CW754" i="1"/>
  <c r="CV754" i="1"/>
  <c r="CU754" i="1"/>
  <c r="CT754" i="1"/>
  <c r="CS754" i="1"/>
  <c r="CR754" i="1"/>
  <c r="CQ754" i="1"/>
  <c r="CP754" i="1"/>
  <c r="CO754" i="1"/>
  <c r="CN754" i="1"/>
  <c r="CM754" i="1"/>
  <c r="CL754" i="1"/>
  <c r="CK754" i="1"/>
  <c r="CJ754" i="1"/>
  <c r="CI754" i="1"/>
  <c r="CH754" i="1"/>
  <c r="CG754" i="1"/>
  <c r="CF754" i="1"/>
  <c r="CE754" i="1"/>
  <c r="CD754" i="1"/>
  <c r="CC754" i="1"/>
  <c r="CB754" i="1"/>
  <c r="CA754" i="1"/>
  <c r="BZ754" i="1"/>
  <c r="BY754" i="1"/>
  <c r="BX754" i="1"/>
  <c r="BW754" i="1"/>
  <c r="BV754" i="1"/>
  <c r="BU754" i="1"/>
  <c r="BT754" i="1"/>
  <c r="BS754" i="1"/>
  <c r="BR754" i="1"/>
  <c r="BQ754" i="1"/>
  <c r="BP754" i="1"/>
  <c r="BO754" i="1"/>
  <c r="BN754" i="1"/>
  <c r="BM754" i="1"/>
  <c r="BL754" i="1"/>
  <c r="BK754" i="1"/>
  <c r="BJ754" i="1"/>
  <c r="BI754" i="1"/>
  <c r="BH754" i="1"/>
  <c r="BG754" i="1"/>
  <c r="BF754" i="1"/>
  <c r="BE754" i="1"/>
  <c r="BD754" i="1"/>
  <c r="BC754" i="1"/>
  <c r="BB754" i="1"/>
  <c r="BA754" i="1"/>
  <c r="AZ754" i="1"/>
  <c r="AY754" i="1"/>
  <c r="AX754" i="1"/>
  <c r="AW754" i="1"/>
  <c r="AV754" i="1"/>
  <c r="AU754" i="1"/>
  <c r="AT754" i="1"/>
  <c r="AS754" i="1"/>
  <c r="AR754" i="1"/>
  <c r="AQ754" i="1"/>
  <c r="AP754" i="1"/>
  <c r="AO754" i="1"/>
  <c r="AN754" i="1"/>
  <c r="AM754" i="1"/>
  <c r="AL754" i="1"/>
  <c r="AK754" i="1"/>
  <c r="AJ754" i="1"/>
  <c r="AI754" i="1"/>
  <c r="AH754" i="1"/>
  <c r="AG754" i="1"/>
  <c r="AF754" i="1"/>
  <c r="AE754" i="1"/>
  <c r="AD754" i="1"/>
  <c r="AC754" i="1"/>
  <c r="AB754" i="1"/>
  <c r="AA754" i="1"/>
  <c r="Z754" i="1"/>
  <c r="Y754" i="1"/>
  <c r="X754" i="1"/>
  <c r="W754" i="1"/>
  <c r="V754" i="1"/>
  <c r="U754" i="1"/>
  <c r="T754" i="1"/>
  <c r="S754" i="1"/>
  <c r="Q754" i="1"/>
  <c r="P754" i="1"/>
  <c r="O754" i="1"/>
  <c r="DD753" i="1"/>
  <c r="DC753" i="1"/>
  <c r="DB753" i="1"/>
  <c r="DA753" i="1"/>
  <c r="CZ753" i="1"/>
  <c r="CY753" i="1"/>
  <c r="CX753" i="1"/>
  <c r="CW753" i="1"/>
  <c r="CV753" i="1"/>
  <c r="CU753" i="1"/>
  <c r="CT753" i="1"/>
  <c r="CS753" i="1"/>
  <c r="CR753" i="1"/>
  <c r="CQ753" i="1"/>
  <c r="CP753" i="1"/>
  <c r="CO753" i="1"/>
  <c r="CN753" i="1"/>
  <c r="CM753" i="1"/>
  <c r="CL753" i="1"/>
  <c r="CK753" i="1"/>
  <c r="CJ753" i="1"/>
  <c r="CI753" i="1"/>
  <c r="CH753" i="1"/>
  <c r="CG753" i="1"/>
  <c r="CF753" i="1"/>
  <c r="CE753" i="1"/>
  <c r="CD753" i="1"/>
  <c r="CC753" i="1"/>
  <c r="CB753" i="1"/>
  <c r="CA753" i="1"/>
  <c r="BZ753" i="1"/>
  <c r="BY753" i="1"/>
  <c r="BX753" i="1"/>
  <c r="BW753" i="1"/>
  <c r="BV753" i="1"/>
  <c r="BU753" i="1"/>
  <c r="BT753" i="1"/>
  <c r="BS753" i="1"/>
  <c r="BR753" i="1"/>
  <c r="BQ753" i="1"/>
  <c r="BP753" i="1"/>
  <c r="BO753" i="1"/>
  <c r="BN753" i="1"/>
  <c r="BM753" i="1"/>
  <c r="BL753" i="1"/>
  <c r="BK753" i="1"/>
  <c r="BJ753" i="1"/>
  <c r="BI753" i="1"/>
  <c r="BH753" i="1"/>
  <c r="BG753" i="1"/>
  <c r="BF753" i="1"/>
  <c r="BE753" i="1"/>
  <c r="BD753" i="1"/>
  <c r="BC753" i="1"/>
  <c r="BB753" i="1"/>
  <c r="BA753" i="1"/>
  <c r="AZ753" i="1"/>
  <c r="AY753" i="1"/>
  <c r="AX753" i="1"/>
  <c r="AW753" i="1"/>
  <c r="AV753" i="1"/>
  <c r="AU753" i="1"/>
  <c r="AT753" i="1"/>
  <c r="AS753" i="1"/>
  <c r="AR753" i="1"/>
  <c r="AQ753" i="1"/>
  <c r="AP753" i="1"/>
  <c r="AO753" i="1"/>
  <c r="AN753" i="1"/>
  <c r="AM753" i="1"/>
  <c r="AL753" i="1"/>
  <c r="AK753" i="1"/>
  <c r="AJ753" i="1"/>
  <c r="AI753" i="1"/>
  <c r="AH753" i="1"/>
  <c r="AG753" i="1"/>
  <c r="AF753" i="1"/>
  <c r="AE753" i="1"/>
  <c r="AD753" i="1"/>
  <c r="AC753" i="1"/>
  <c r="AB753" i="1"/>
  <c r="AA753" i="1"/>
  <c r="Z753" i="1"/>
  <c r="Y753" i="1"/>
  <c r="X753" i="1"/>
  <c r="W753" i="1"/>
  <c r="V753" i="1"/>
  <c r="U753" i="1"/>
  <c r="T753" i="1"/>
  <c r="S753" i="1"/>
  <c r="Q753" i="1"/>
  <c r="P753" i="1"/>
  <c r="O753" i="1"/>
  <c r="DD752" i="1"/>
  <c r="DC752" i="1"/>
  <c r="DB752" i="1"/>
  <c r="DA752" i="1"/>
  <c r="CZ752" i="1"/>
  <c r="CY752" i="1"/>
  <c r="CX752" i="1"/>
  <c r="CW752" i="1"/>
  <c r="CV752" i="1"/>
  <c r="CU752" i="1"/>
  <c r="CT752" i="1"/>
  <c r="CS752" i="1"/>
  <c r="CR752" i="1"/>
  <c r="CQ752" i="1"/>
  <c r="CP752" i="1"/>
  <c r="CO752" i="1"/>
  <c r="CN752" i="1"/>
  <c r="CM752" i="1"/>
  <c r="CL752" i="1"/>
  <c r="CK752" i="1"/>
  <c r="CJ752" i="1"/>
  <c r="CI752" i="1"/>
  <c r="CH752" i="1"/>
  <c r="CG752" i="1"/>
  <c r="CF752" i="1"/>
  <c r="CE752" i="1"/>
  <c r="CD752" i="1"/>
  <c r="CC752" i="1"/>
  <c r="CB752" i="1"/>
  <c r="CA752" i="1"/>
  <c r="BZ752" i="1"/>
  <c r="BY752" i="1"/>
  <c r="BX752" i="1"/>
  <c r="BW752" i="1"/>
  <c r="BV752" i="1"/>
  <c r="BU752" i="1"/>
  <c r="BT752" i="1"/>
  <c r="BS752" i="1"/>
  <c r="BR752" i="1"/>
  <c r="BQ752" i="1"/>
  <c r="BP752" i="1"/>
  <c r="BO752" i="1"/>
  <c r="BN752" i="1"/>
  <c r="BM752" i="1"/>
  <c r="BL752" i="1"/>
  <c r="BK752" i="1"/>
  <c r="BJ752" i="1"/>
  <c r="BI752" i="1"/>
  <c r="BH752" i="1"/>
  <c r="BG752" i="1"/>
  <c r="BF752" i="1"/>
  <c r="BE752" i="1"/>
  <c r="BD752" i="1"/>
  <c r="BC752" i="1"/>
  <c r="BB752" i="1"/>
  <c r="BA752" i="1"/>
  <c r="AZ752" i="1"/>
  <c r="AY752" i="1"/>
  <c r="AX752" i="1"/>
  <c r="AW752" i="1"/>
  <c r="AV752" i="1"/>
  <c r="AU752" i="1"/>
  <c r="AT752" i="1"/>
  <c r="AS752" i="1"/>
  <c r="AR752" i="1"/>
  <c r="AQ752" i="1"/>
  <c r="AP752" i="1"/>
  <c r="AO752" i="1"/>
  <c r="AN752" i="1"/>
  <c r="AM752" i="1"/>
  <c r="AL752" i="1"/>
  <c r="AK752" i="1"/>
  <c r="AJ752" i="1"/>
  <c r="AI752" i="1"/>
  <c r="AH752" i="1"/>
  <c r="AG752" i="1"/>
  <c r="AF752" i="1"/>
  <c r="AE752" i="1"/>
  <c r="AD752" i="1"/>
  <c r="AC752" i="1"/>
  <c r="AB752" i="1"/>
  <c r="AA752" i="1"/>
  <c r="Z752" i="1"/>
  <c r="Y752" i="1"/>
  <c r="X752" i="1"/>
  <c r="W752" i="1"/>
  <c r="V752" i="1"/>
  <c r="U752" i="1"/>
  <c r="T752" i="1"/>
  <c r="S752" i="1"/>
  <c r="Q752" i="1"/>
  <c r="P752" i="1"/>
  <c r="O752" i="1"/>
  <c r="DD751" i="1"/>
  <c r="DC751" i="1"/>
  <c r="DB751" i="1"/>
  <c r="DA751" i="1"/>
  <c r="CZ751" i="1"/>
  <c r="CY751" i="1"/>
  <c r="CX751" i="1"/>
  <c r="CW751" i="1"/>
  <c r="CV751" i="1"/>
  <c r="CU751" i="1"/>
  <c r="CT751" i="1"/>
  <c r="CS751" i="1"/>
  <c r="CR751" i="1"/>
  <c r="CQ751" i="1"/>
  <c r="CP751" i="1"/>
  <c r="CO751" i="1"/>
  <c r="CN751" i="1"/>
  <c r="CM751" i="1"/>
  <c r="CL751" i="1"/>
  <c r="CK751" i="1"/>
  <c r="CJ751" i="1"/>
  <c r="CI751" i="1"/>
  <c r="CH751" i="1"/>
  <c r="CG751" i="1"/>
  <c r="CF751" i="1"/>
  <c r="CE751" i="1"/>
  <c r="CD751" i="1"/>
  <c r="CC751" i="1"/>
  <c r="CB751" i="1"/>
  <c r="CA751" i="1"/>
  <c r="BZ751" i="1"/>
  <c r="BY751" i="1"/>
  <c r="BX751" i="1"/>
  <c r="BW751" i="1"/>
  <c r="BV751" i="1"/>
  <c r="BU751" i="1"/>
  <c r="BT751" i="1"/>
  <c r="BS751" i="1"/>
  <c r="BR751" i="1"/>
  <c r="BQ751" i="1"/>
  <c r="BP751" i="1"/>
  <c r="BO751" i="1"/>
  <c r="BN751" i="1"/>
  <c r="BM751" i="1"/>
  <c r="BL751" i="1"/>
  <c r="BK751" i="1"/>
  <c r="BJ751" i="1"/>
  <c r="BI751" i="1"/>
  <c r="BH751" i="1"/>
  <c r="BG751" i="1"/>
  <c r="BF751" i="1"/>
  <c r="BE751" i="1"/>
  <c r="BD751" i="1"/>
  <c r="BC751" i="1"/>
  <c r="BB751" i="1"/>
  <c r="BA751" i="1"/>
  <c r="AZ751" i="1"/>
  <c r="AY751" i="1"/>
  <c r="AX751" i="1"/>
  <c r="AW751" i="1"/>
  <c r="AV751" i="1"/>
  <c r="AU751" i="1"/>
  <c r="AT751" i="1"/>
  <c r="AS751" i="1"/>
  <c r="AR751" i="1"/>
  <c r="AQ751" i="1"/>
  <c r="AP751" i="1"/>
  <c r="AO751" i="1"/>
  <c r="AN751" i="1"/>
  <c r="AM751" i="1"/>
  <c r="AL751" i="1"/>
  <c r="AK751" i="1"/>
  <c r="AJ751" i="1"/>
  <c r="AI751" i="1"/>
  <c r="AH751" i="1"/>
  <c r="AG751" i="1"/>
  <c r="AF751" i="1"/>
  <c r="AE751" i="1"/>
  <c r="AD751" i="1"/>
  <c r="AC751" i="1"/>
  <c r="AB751" i="1"/>
  <c r="AA751" i="1"/>
  <c r="Z751" i="1"/>
  <c r="Y751" i="1"/>
  <c r="X751" i="1"/>
  <c r="W751" i="1"/>
  <c r="V751" i="1"/>
  <c r="U751" i="1"/>
  <c r="T751" i="1"/>
  <c r="S751" i="1"/>
  <c r="Q751" i="1"/>
  <c r="P751" i="1"/>
  <c r="O751" i="1"/>
  <c r="DD750" i="1"/>
  <c r="DC750" i="1"/>
  <c r="DB750" i="1"/>
  <c r="DA750" i="1"/>
  <c r="CZ750" i="1"/>
  <c r="CY750" i="1"/>
  <c r="CX750" i="1"/>
  <c r="CW750" i="1"/>
  <c r="CV750" i="1"/>
  <c r="CU750" i="1"/>
  <c r="CT750" i="1"/>
  <c r="CS750" i="1"/>
  <c r="CR750" i="1"/>
  <c r="CQ750" i="1"/>
  <c r="CP750" i="1"/>
  <c r="CO750" i="1"/>
  <c r="CN750" i="1"/>
  <c r="CM750" i="1"/>
  <c r="CL750" i="1"/>
  <c r="CK750" i="1"/>
  <c r="CJ750" i="1"/>
  <c r="CI750" i="1"/>
  <c r="CH750" i="1"/>
  <c r="CG750" i="1"/>
  <c r="CF750" i="1"/>
  <c r="CE750" i="1"/>
  <c r="CD750" i="1"/>
  <c r="CC750" i="1"/>
  <c r="CB750" i="1"/>
  <c r="CA750" i="1"/>
  <c r="BZ750" i="1"/>
  <c r="BY750" i="1"/>
  <c r="BX750" i="1"/>
  <c r="BW750" i="1"/>
  <c r="BV750" i="1"/>
  <c r="BU750" i="1"/>
  <c r="BT750" i="1"/>
  <c r="BS750" i="1"/>
  <c r="BR750" i="1"/>
  <c r="BQ750" i="1"/>
  <c r="BP750" i="1"/>
  <c r="BO750" i="1"/>
  <c r="BN750" i="1"/>
  <c r="BM750" i="1"/>
  <c r="BL750" i="1"/>
  <c r="BK750" i="1"/>
  <c r="BJ750" i="1"/>
  <c r="BI750" i="1"/>
  <c r="BH750" i="1"/>
  <c r="BG750" i="1"/>
  <c r="BF750" i="1"/>
  <c r="BE750" i="1"/>
  <c r="BD750" i="1"/>
  <c r="BC750" i="1"/>
  <c r="BB750" i="1"/>
  <c r="BA750" i="1"/>
  <c r="AZ750" i="1"/>
  <c r="AY750" i="1"/>
  <c r="AX750" i="1"/>
  <c r="AW750" i="1"/>
  <c r="AV750" i="1"/>
  <c r="AU750" i="1"/>
  <c r="AT750" i="1"/>
  <c r="AS750" i="1"/>
  <c r="AR750" i="1"/>
  <c r="AQ750" i="1"/>
  <c r="AP750" i="1"/>
  <c r="AO750" i="1"/>
  <c r="AN750" i="1"/>
  <c r="AM750" i="1"/>
  <c r="AL750" i="1"/>
  <c r="AK750" i="1"/>
  <c r="AJ750" i="1"/>
  <c r="AI750" i="1"/>
  <c r="AH750" i="1"/>
  <c r="AG750" i="1"/>
  <c r="AF750" i="1"/>
  <c r="AE750" i="1"/>
  <c r="AD750" i="1"/>
  <c r="AC750" i="1"/>
  <c r="AB750" i="1"/>
  <c r="AA750" i="1"/>
  <c r="Z750" i="1"/>
  <c r="Y750" i="1"/>
  <c r="X750" i="1"/>
  <c r="W750" i="1"/>
  <c r="V750" i="1"/>
  <c r="U750" i="1"/>
  <c r="T750" i="1"/>
  <c r="S750" i="1"/>
  <c r="Q750" i="1"/>
  <c r="P750" i="1"/>
  <c r="O750" i="1"/>
  <c r="DD768" i="1"/>
  <c r="DC768" i="1"/>
  <c r="DB768" i="1"/>
  <c r="DA768" i="1"/>
  <c r="CZ768" i="1"/>
  <c r="CY768" i="1"/>
  <c r="CX768" i="1"/>
  <c r="CW768" i="1"/>
  <c r="CV768" i="1"/>
  <c r="CU768" i="1"/>
  <c r="CT768" i="1"/>
  <c r="CS768" i="1"/>
  <c r="CR768" i="1"/>
  <c r="CQ768" i="1"/>
  <c r="CP768" i="1"/>
  <c r="CO768" i="1"/>
  <c r="CN768" i="1"/>
  <c r="CM768" i="1"/>
  <c r="CL768" i="1"/>
  <c r="CK768" i="1"/>
  <c r="CJ768" i="1"/>
  <c r="CI768" i="1"/>
  <c r="CH768" i="1"/>
  <c r="CG768" i="1"/>
  <c r="CF768" i="1"/>
  <c r="CE768" i="1"/>
  <c r="CD768" i="1"/>
  <c r="CC768" i="1"/>
  <c r="CB768" i="1"/>
  <c r="CA768" i="1"/>
  <c r="BZ768" i="1"/>
  <c r="BY768" i="1"/>
  <c r="BX768" i="1"/>
  <c r="BW768" i="1"/>
  <c r="BV768" i="1"/>
  <c r="BU768" i="1"/>
  <c r="BT768" i="1"/>
  <c r="BS768" i="1"/>
  <c r="BR768" i="1"/>
  <c r="BQ768" i="1"/>
  <c r="BP768" i="1"/>
  <c r="BO768" i="1"/>
  <c r="BN768" i="1"/>
  <c r="BM768" i="1"/>
  <c r="BL768" i="1"/>
  <c r="BK768" i="1"/>
  <c r="BJ768" i="1"/>
  <c r="BI768" i="1"/>
  <c r="BH768" i="1"/>
  <c r="BG768" i="1"/>
  <c r="BF768" i="1"/>
  <c r="BE768" i="1"/>
  <c r="BD768" i="1"/>
  <c r="BC768" i="1"/>
  <c r="BB768" i="1"/>
  <c r="BA768" i="1"/>
  <c r="AZ768" i="1"/>
  <c r="AY768" i="1"/>
  <c r="AX768" i="1"/>
  <c r="AW768" i="1"/>
  <c r="AV768" i="1"/>
  <c r="AU768" i="1"/>
  <c r="AT768" i="1"/>
  <c r="AS768" i="1"/>
  <c r="AR768" i="1"/>
  <c r="AQ768" i="1"/>
  <c r="AP768" i="1"/>
  <c r="AO768" i="1"/>
  <c r="AN768" i="1"/>
  <c r="AM768" i="1"/>
  <c r="AL768" i="1"/>
  <c r="AK768" i="1"/>
  <c r="AJ768" i="1"/>
  <c r="AI768" i="1"/>
  <c r="AH768" i="1"/>
  <c r="AG768" i="1"/>
  <c r="AF768" i="1"/>
  <c r="AE768" i="1"/>
  <c r="AD768" i="1"/>
  <c r="AC768" i="1"/>
  <c r="AB768" i="1"/>
  <c r="AA768" i="1"/>
  <c r="Z768" i="1"/>
  <c r="Y768" i="1"/>
  <c r="X768" i="1"/>
  <c r="W768" i="1"/>
  <c r="V768" i="1"/>
  <c r="U768" i="1"/>
  <c r="T768" i="1"/>
  <c r="S768" i="1"/>
  <c r="Q768" i="1"/>
  <c r="P768" i="1"/>
  <c r="O768" i="1"/>
  <c r="DD405" i="1"/>
  <c r="DC405" i="1"/>
  <c r="DB405" i="1"/>
  <c r="DA405" i="1"/>
  <c r="CZ405" i="1"/>
  <c r="CY405" i="1"/>
  <c r="CX405" i="1"/>
  <c r="CW405" i="1"/>
  <c r="CV405" i="1"/>
  <c r="CU405" i="1"/>
  <c r="CT405" i="1"/>
  <c r="CS405" i="1"/>
  <c r="CR405" i="1"/>
  <c r="CQ405" i="1"/>
  <c r="CP405" i="1"/>
  <c r="CO405" i="1"/>
  <c r="CN405" i="1"/>
  <c r="CM405" i="1"/>
  <c r="CL405" i="1"/>
  <c r="CK405" i="1"/>
  <c r="CJ405" i="1"/>
  <c r="CI405" i="1"/>
  <c r="CH405" i="1"/>
  <c r="CG405" i="1"/>
  <c r="CF405" i="1"/>
  <c r="CE405" i="1"/>
  <c r="CD405" i="1"/>
  <c r="CC405" i="1"/>
  <c r="CB405" i="1"/>
  <c r="CA405" i="1"/>
  <c r="BZ405" i="1"/>
  <c r="BY405" i="1"/>
  <c r="BX405" i="1"/>
  <c r="BW405" i="1"/>
  <c r="BV405" i="1"/>
  <c r="BU405" i="1"/>
  <c r="BT405" i="1"/>
  <c r="BS405" i="1"/>
  <c r="BR405" i="1"/>
  <c r="BQ405" i="1"/>
  <c r="BP405" i="1"/>
  <c r="BO405" i="1"/>
  <c r="BN405" i="1"/>
  <c r="BM405" i="1"/>
  <c r="BL405" i="1"/>
  <c r="BK405" i="1"/>
  <c r="BJ405" i="1"/>
  <c r="BI405" i="1"/>
  <c r="BH405" i="1"/>
  <c r="BG405" i="1"/>
  <c r="BF405" i="1"/>
  <c r="BE405" i="1"/>
  <c r="BD405" i="1"/>
  <c r="BC405" i="1"/>
  <c r="BB405" i="1"/>
  <c r="BA405" i="1"/>
  <c r="AZ405" i="1"/>
  <c r="AY405" i="1"/>
  <c r="AX405" i="1"/>
  <c r="AW405" i="1"/>
  <c r="AV405" i="1"/>
  <c r="AU405" i="1"/>
  <c r="AT405" i="1"/>
  <c r="AS405" i="1"/>
  <c r="AR405" i="1"/>
  <c r="AQ405" i="1"/>
  <c r="AP405" i="1"/>
  <c r="AO405" i="1"/>
  <c r="AN405" i="1"/>
  <c r="AM405" i="1"/>
  <c r="AL405" i="1"/>
  <c r="AK405" i="1"/>
  <c r="AJ405" i="1"/>
  <c r="AI405" i="1"/>
  <c r="AH405" i="1"/>
  <c r="AG405" i="1"/>
  <c r="AF405" i="1"/>
  <c r="AE405" i="1"/>
  <c r="AD405" i="1"/>
  <c r="AC405" i="1"/>
  <c r="AB405" i="1"/>
  <c r="AA405" i="1"/>
  <c r="Z405" i="1"/>
  <c r="Y405" i="1"/>
  <c r="X405" i="1"/>
  <c r="W405" i="1"/>
  <c r="V405" i="1"/>
  <c r="U405" i="1"/>
  <c r="T405" i="1"/>
  <c r="S405" i="1"/>
  <c r="Q405" i="1"/>
  <c r="P405" i="1"/>
  <c r="O405" i="1"/>
  <c r="DD404" i="1"/>
  <c r="DC404" i="1"/>
  <c r="DB404" i="1"/>
  <c r="DA404" i="1"/>
  <c r="CZ404" i="1"/>
  <c r="CY404" i="1"/>
  <c r="CX404" i="1"/>
  <c r="CW404" i="1"/>
  <c r="CV404" i="1"/>
  <c r="CU404" i="1"/>
  <c r="CT404" i="1"/>
  <c r="CS404" i="1"/>
  <c r="CR404" i="1"/>
  <c r="CQ404" i="1"/>
  <c r="CP404" i="1"/>
  <c r="CO404" i="1"/>
  <c r="CN404" i="1"/>
  <c r="CM404" i="1"/>
  <c r="CL404" i="1"/>
  <c r="CK404" i="1"/>
  <c r="CJ404" i="1"/>
  <c r="CI404" i="1"/>
  <c r="CH404" i="1"/>
  <c r="CG404" i="1"/>
  <c r="CF404" i="1"/>
  <c r="CE404" i="1"/>
  <c r="CD404" i="1"/>
  <c r="CC404" i="1"/>
  <c r="CB404" i="1"/>
  <c r="CA404" i="1"/>
  <c r="BZ404" i="1"/>
  <c r="BY404" i="1"/>
  <c r="BX404" i="1"/>
  <c r="BW404" i="1"/>
  <c r="BV404" i="1"/>
  <c r="BU404" i="1"/>
  <c r="BT404" i="1"/>
  <c r="BS404" i="1"/>
  <c r="BR404" i="1"/>
  <c r="BQ404" i="1"/>
  <c r="BP404" i="1"/>
  <c r="BO404" i="1"/>
  <c r="BN404" i="1"/>
  <c r="BM404" i="1"/>
  <c r="BL404" i="1"/>
  <c r="BK404" i="1"/>
  <c r="BJ404" i="1"/>
  <c r="BI404" i="1"/>
  <c r="BH404" i="1"/>
  <c r="BG404" i="1"/>
  <c r="BF404" i="1"/>
  <c r="BE404" i="1"/>
  <c r="BD404" i="1"/>
  <c r="BC404" i="1"/>
  <c r="BB404" i="1"/>
  <c r="BA404" i="1"/>
  <c r="AZ404" i="1"/>
  <c r="AY404" i="1"/>
  <c r="AX404" i="1"/>
  <c r="AW404" i="1"/>
  <c r="AV404" i="1"/>
  <c r="AU404" i="1"/>
  <c r="AT404" i="1"/>
  <c r="AS404" i="1"/>
  <c r="AR404" i="1"/>
  <c r="AQ404" i="1"/>
  <c r="AP404" i="1"/>
  <c r="AO404" i="1"/>
  <c r="AN404" i="1"/>
  <c r="AM404" i="1"/>
  <c r="AL404" i="1"/>
  <c r="AK404" i="1"/>
  <c r="AJ404" i="1"/>
  <c r="AI404" i="1"/>
  <c r="AH404" i="1"/>
  <c r="AG404" i="1"/>
  <c r="AF404" i="1"/>
  <c r="AE404" i="1"/>
  <c r="AD404" i="1"/>
  <c r="AC404" i="1"/>
  <c r="AB404" i="1"/>
  <c r="AA404" i="1"/>
  <c r="Z404" i="1"/>
  <c r="Y404" i="1"/>
  <c r="X404" i="1"/>
  <c r="W404" i="1"/>
  <c r="V404" i="1"/>
  <c r="U404" i="1"/>
  <c r="T404" i="1"/>
  <c r="S404" i="1"/>
  <c r="Q404" i="1"/>
  <c r="P404" i="1"/>
  <c r="O404" i="1"/>
  <c r="DD462" i="1"/>
  <c r="DC462" i="1"/>
  <c r="DB462" i="1"/>
  <c r="DA462" i="1"/>
  <c r="CZ462" i="1"/>
  <c r="CY462" i="1"/>
  <c r="CX462" i="1"/>
  <c r="CW462" i="1"/>
  <c r="CV462" i="1"/>
  <c r="CU462" i="1"/>
  <c r="CT462" i="1"/>
  <c r="CS462" i="1"/>
  <c r="CR462" i="1"/>
  <c r="CQ462" i="1"/>
  <c r="CP462" i="1"/>
  <c r="CO462" i="1"/>
  <c r="CN462" i="1"/>
  <c r="CM462" i="1"/>
  <c r="CL462" i="1"/>
  <c r="CK462" i="1"/>
  <c r="CJ462" i="1"/>
  <c r="CI462" i="1"/>
  <c r="CH462" i="1"/>
  <c r="CG462" i="1"/>
  <c r="CF462" i="1"/>
  <c r="CE462" i="1"/>
  <c r="CD462" i="1"/>
  <c r="CC462" i="1"/>
  <c r="CB462" i="1"/>
  <c r="CA462" i="1"/>
  <c r="BZ462" i="1"/>
  <c r="BY462" i="1"/>
  <c r="BX462" i="1"/>
  <c r="BW462" i="1"/>
  <c r="BV462" i="1"/>
  <c r="BU462" i="1"/>
  <c r="BT462" i="1"/>
  <c r="BS462" i="1"/>
  <c r="BR462" i="1"/>
  <c r="BQ462" i="1"/>
  <c r="BP462" i="1"/>
  <c r="BO462" i="1"/>
  <c r="BN462" i="1"/>
  <c r="BM462" i="1"/>
  <c r="BL462" i="1"/>
  <c r="BK462" i="1"/>
  <c r="BJ462" i="1"/>
  <c r="BI462" i="1"/>
  <c r="BH462" i="1"/>
  <c r="BG462" i="1"/>
  <c r="BF462" i="1"/>
  <c r="BE462" i="1"/>
  <c r="BD462" i="1"/>
  <c r="BC462" i="1"/>
  <c r="BB462" i="1"/>
  <c r="BA462" i="1"/>
  <c r="AZ462" i="1"/>
  <c r="AY462" i="1"/>
  <c r="AX462" i="1"/>
  <c r="AW462" i="1"/>
  <c r="AV462" i="1"/>
  <c r="AU462" i="1"/>
  <c r="AT462" i="1"/>
  <c r="AS462" i="1"/>
  <c r="AR462" i="1"/>
  <c r="AQ462" i="1"/>
  <c r="AP462" i="1"/>
  <c r="AO462" i="1"/>
  <c r="AN462" i="1"/>
  <c r="AM462" i="1"/>
  <c r="AL462" i="1"/>
  <c r="AK462" i="1"/>
  <c r="AJ462" i="1"/>
  <c r="AI462" i="1"/>
  <c r="AH462" i="1"/>
  <c r="AG462" i="1"/>
  <c r="AF462" i="1"/>
  <c r="AE462" i="1"/>
  <c r="AD462" i="1"/>
  <c r="AC462" i="1"/>
  <c r="AB462" i="1"/>
  <c r="AA462" i="1"/>
  <c r="Z462" i="1"/>
  <c r="Y462" i="1"/>
  <c r="X462" i="1"/>
  <c r="W462" i="1"/>
  <c r="V462" i="1"/>
  <c r="U462" i="1"/>
  <c r="T462" i="1"/>
  <c r="S462" i="1"/>
  <c r="Q462" i="1"/>
  <c r="P462" i="1"/>
  <c r="O462" i="1"/>
  <c r="DD461" i="1"/>
  <c r="DC461" i="1"/>
  <c r="DB461" i="1"/>
  <c r="DA461" i="1"/>
  <c r="CZ461" i="1"/>
  <c r="CY461" i="1"/>
  <c r="CX461" i="1"/>
  <c r="CW461" i="1"/>
  <c r="CV461" i="1"/>
  <c r="CU461" i="1"/>
  <c r="CT461" i="1"/>
  <c r="CS461" i="1"/>
  <c r="CR461" i="1"/>
  <c r="CQ461" i="1"/>
  <c r="CP461" i="1"/>
  <c r="CO461" i="1"/>
  <c r="CN461" i="1"/>
  <c r="CM461" i="1"/>
  <c r="CL461" i="1"/>
  <c r="CK461" i="1"/>
  <c r="CJ461" i="1"/>
  <c r="CI461" i="1"/>
  <c r="CH461" i="1"/>
  <c r="CG461" i="1"/>
  <c r="CF461" i="1"/>
  <c r="CE461" i="1"/>
  <c r="CD461" i="1"/>
  <c r="CC461" i="1"/>
  <c r="CB461" i="1"/>
  <c r="CA461" i="1"/>
  <c r="BZ461" i="1"/>
  <c r="BY461" i="1"/>
  <c r="BX461" i="1"/>
  <c r="BW461" i="1"/>
  <c r="BV461" i="1"/>
  <c r="BU461" i="1"/>
  <c r="BT461" i="1"/>
  <c r="BS461" i="1"/>
  <c r="BR461" i="1"/>
  <c r="BQ461" i="1"/>
  <c r="BP461" i="1"/>
  <c r="BO461" i="1"/>
  <c r="BN461" i="1"/>
  <c r="BM461" i="1"/>
  <c r="BL461" i="1"/>
  <c r="BK461" i="1"/>
  <c r="BJ461" i="1"/>
  <c r="BI461" i="1"/>
  <c r="BH461" i="1"/>
  <c r="BG461" i="1"/>
  <c r="BF461" i="1"/>
  <c r="BE461" i="1"/>
  <c r="BD461" i="1"/>
  <c r="BC461" i="1"/>
  <c r="BB461" i="1"/>
  <c r="BA461" i="1"/>
  <c r="AZ461" i="1"/>
  <c r="AY461" i="1"/>
  <c r="AX461" i="1"/>
  <c r="AW461" i="1"/>
  <c r="AV461" i="1"/>
  <c r="AU461" i="1"/>
  <c r="AT461" i="1"/>
  <c r="AS461" i="1"/>
  <c r="AR461" i="1"/>
  <c r="AQ461" i="1"/>
  <c r="AP461" i="1"/>
  <c r="AO461" i="1"/>
  <c r="AN461" i="1"/>
  <c r="AM461" i="1"/>
  <c r="AL461" i="1"/>
  <c r="AK461" i="1"/>
  <c r="AJ461" i="1"/>
  <c r="AI461" i="1"/>
  <c r="AH461" i="1"/>
  <c r="AG461" i="1"/>
  <c r="AF461" i="1"/>
  <c r="AE461" i="1"/>
  <c r="AD461" i="1"/>
  <c r="AC461" i="1"/>
  <c r="AB461" i="1"/>
  <c r="AA461" i="1"/>
  <c r="Z461" i="1"/>
  <c r="Y461" i="1"/>
  <c r="X461" i="1"/>
  <c r="W461" i="1"/>
  <c r="V461" i="1"/>
  <c r="U461" i="1"/>
  <c r="T461" i="1"/>
  <c r="S461" i="1"/>
  <c r="Q461" i="1"/>
  <c r="P461" i="1"/>
  <c r="O461" i="1"/>
  <c r="DD438" i="1"/>
  <c r="DC438" i="1"/>
  <c r="DB438" i="1"/>
  <c r="DA438" i="1"/>
  <c r="CZ438" i="1"/>
  <c r="CY438" i="1"/>
  <c r="CX438" i="1"/>
  <c r="CW438" i="1"/>
  <c r="CV438" i="1"/>
  <c r="CU438" i="1"/>
  <c r="CT438" i="1"/>
  <c r="CS438" i="1"/>
  <c r="CR438" i="1"/>
  <c r="CQ438" i="1"/>
  <c r="CP438" i="1"/>
  <c r="CO438" i="1"/>
  <c r="CN438" i="1"/>
  <c r="CM438" i="1"/>
  <c r="CL438" i="1"/>
  <c r="CK438" i="1"/>
  <c r="CJ438" i="1"/>
  <c r="CI438" i="1"/>
  <c r="CH438" i="1"/>
  <c r="CG438" i="1"/>
  <c r="CF438" i="1"/>
  <c r="CE438" i="1"/>
  <c r="CD438" i="1"/>
  <c r="CC438" i="1"/>
  <c r="CB438" i="1"/>
  <c r="CA438" i="1"/>
  <c r="BZ438" i="1"/>
  <c r="BY438" i="1"/>
  <c r="BX438" i="1"/>
  <c r="BW438" i="1"/>
  <c r="BV438" i="1"/>
  <c r="BU438" i="1"/>
  <c r="BT438" i="1"/>
  <c r="BS438" i="1"/>
  <c r="BR438" i="1"/>
  <c r="BQ438" i="1"/>
  <c r="BP438" i="1"/>
  <c r="BO438" i="1"/>
  <c r="BN438" i="1"/>
  <c r="BM438" i="1"/>
  <c r="BL438" i="1"/>
  <c r="BK438" i="1"/>
  <c r="BJ438" i="1"/>
  <c r="BI438" i="1"/>
  <c r="BH438" i="1"/>
  <c r="BG438" i="1"/>
  <c r="BF438" i="1"/>
  <c r="BE438" i="1"/>
  <c r="BD438" i="1"/>
  <c r="BC438" i="1"/>
  <c r="BB438" i="1"/>
  <c r="BA438" i="1"/>
  <c r="AZ438" i="1"/>
  <c r="AY438" i="1"/>
  <c r="AX438" i="1"/>
  <c r="AW438" i="1"/>
  <c r="AV438" i="1"/>
  <c r="AU438" i="1"/>
  <c r="AT438" i="1"/>
  <c r="AS438" i="1"/>
  <c r="AR438" i="1"/>
  <c r="AQ438" i="1"/>
  <c r="AP438" i="1"/>
  <c r="AO438" i="1"/>
  <c r="AN438" i="1"/>
  <c r="AM438" i="1"/>
  <c r="AL438" i="1"/>
  <c r="AK438" i="1"/>
  <c r="AJ438" i="1"/>
  <c r="AI438" i="1"/>
  <c r="AH438" i="1"/>
  <c r="AG438" i="1"/>
  <c r="AF438" i="1"/>
  <c r="AE438" i="1"/>
  <c r="AD438" i="1"/>
  <c r="AC438" i="1"/>
  <c r="AB438" i="1"/>
  <c r="AA438" i="1"/>
  <c r="Z438" i="1"/>
  <c r="Y438" i="1"/>
  <c r="X438" i="1"/>
  <c r="W438" i="1"/>
  <c r="V438" i="1"/>
  <c r="U438" i="1"/>
  <c r="T438" i="1"/>
  <c r="S438" i="1"/>
  <c r="Q438" i="1"/>
  <c r="P438" i="1"/>
  <c r="O438" i="1"/>
  <c r="DD266" i="1"/>
  <c r="DC266" i="1"/>
  <c r="DB266" i="1"/>
  <c r="DA266" i="1"/>
  <c r="CZ266" i="1"/>
  <c r="CY266" i="1"/>
  <c r="CX266" i="1"/>
  <c r="CW266" i="1"/>
  <c r="CV266" i="1"/>
  <c r="CU266" i="1"/>
  <c r="CT266" i="1"/>
  <c r="CS266" i="1"/>
  <c r="CR266" i="1"/>
  <c r="CQ266" i="1"/>
  <c r="CP266" i="1"/>
  <c r="CO266" i="1"/>
  <c r="CN266" i="1"/>
  <c r="CM266" i="1"/>
  <c r="CL266" i="1"/>
  <c r="CK266" i="1"/>
  <c r="CJ266" i="1"/>
  <c r="CI266" i="1"/>
  <c r="CH266" i="1"/>
  <c r="CG266" i="1"/>
  <c r="CF266" i="1"/>
  <c r="CE266" i="1"/>
  <c r="CD266" i="1"/>
  <c r="CC266" i="1"/>
  <c r="CB266" i="1"/>
  <c r="CA266" i="1"/>
  <c r="BZ266" i="1"/>
  <c r="BY266" i="1"/>
  <c r="BX266" i="1"/>
  <c r="BW266" i="1"/>
  <c r="BV266" i="1"/>
  <c r="BU266" i="1"/>
  <c r="BT266" i="1"/>
  <c r="BS266" i="1"/>
  <c r="BR266" i="1"/>
  <c r="BQ266" i="1"/>
  <c r="BP266" i="1"/>
  <c r="BO266" i="1"/>
  <c r="BN266" i="1"/>
  <c r="BM266" i="1"/>
  <c r="BL266" i="1"/>
  <c r="BK266" i="1"/>
  <c r="BJ266" i="1"/>
  <c r="BI266" i="1"/>
  <c r="BH266" i="1"/>
  <c r="BG266" i="1"/>
  <c r="BF266" i="1"/>
  <c r="BE266" i="1"/>
  <c r="BD266" i="1"/>
  <c r="BC266" i="1"/>
  <c r="BB266" i="1"/>
  <c r="BA266" i="1"/>
  <c r="AZ266" i="1"/>
  <c r="AY266" i="1"/>
  <c r="AX266" i="1"/>
  <c r="AW266" i="1"/>
  <c r="AV266" i="1"/>
  <c r="AU266" i="1"/>
  <c r="AT266" i="1"/>
  <c r="AS266" i="1"/>
  <c r="AR266" i="1"/>
  <c r="AQ266" i="1"/>
  <c r="AP266" i="1"/>
  <c r="AO266" i="1"/>
  <c r="AN266" i="1"/>
  <c r="AM266" i="1"/>
  <c r="AL266" i="1"/>
  <c r="AK266" i="1"/>
  <c r="AJ266" i="1"/>
  <c r="AI266" i="1"/>
  <c r="AH266" i="1"/>
  <c r="AG266" i="1"/>
  <c r="AF266" i="1"/>
  <c r="AE266" i="1"/>
  <c r="AD266" i="1"/>
  <c r="AC266" i="1"/>
  <c r="AB266" i="1"/>
  <c r="AA266" i="1"/>
  <c r="Z266" i="1"/>
  <c r="Y266" i="1"/>
  <c r="X266" i="1"/>
  <c r="W266" i="1"/>
  <c r="V266" i="1"/>
  <c r="U266" i="1"/>
  <c r="T266" i="1"/>
  <c r="S266" i="1"/>
  <c r="Q266" i="1"/>
  <c r="P266" i="1"/>
  <c r="O266" i="1"/>
  <c r="DD656" i="1"/>
  <c r="DC656" i="1"/>
  <c r="DB656" i="1"/>
  <c r="DA656" i="1"/>
  <c r="CZ656" i="1"/>
  <c r="CY656" i="1"/>
  <c r="CX656" i="1"/>
  <c r="CW656" i="1"/>
  <c r="CV656" i="1"/>
  <c r="CU656" i="1"/>
  <c r="CT656" i="1"/>
  <c r="CS656" i="1"/>
  <c r="CR656" i="1"/>
  <c r="CQ656" i="1"/>
  <c r="CP656" i="1"/>
  <c r="CO656" i="1"/>
  <c r="CN656" i="1"/>
  <c r="CM656" i="1"/>
  <c r="CL656" i="1"/>
  <c r="CK656" i="1"/>
  <c r="CJ656" i="1"/>
  <c r="CI656" i="1"/>
  <c r="CH656" i="1"/>
  <c r="CG656" i="1"/>
  <c r="CF656" i="1"/>
  <c r="CE656" i="1"/>
  <c r="CD656" i="1"/>
  <c r="CC656" i="1"/>
  <c r="CB656" i="1"/>
  <c r="CA656" i="1"/>
  <c r="BZ656" i="1"/>
  <c r="BY656" i="1"/>
  <c r="BX656" i="1"/>
  <c r="BW656" i="1"/>
  <c r="BV656" i="1"/>
  <c r="BU656" i="1"/>
  <c r="BT656" i="1"/>
  <c r="BS656" i="1"/>
  <c r="BR656" i="1"/>
  <c r="BQ656" i="1"/>
  <c r="BP656" i="1"/>
  <c r="BO656" i="1"/>
  <c r="BN656" i="1"/>
  <c r="BM656" i="1"/>
  <c r="BL656" i="1"/>
  <c r="BK656" i="1"/>
  <c r="BJ656" i="1"/>
  <c r="BI656" i="1"/>
  <c r="BH656" i="1"/>
  <c r="BG656" i="1"/>
  <c r="BF656" i="1"/>
  <c r="BE656" i="1"/>
  <c r="BD656" i="1"/>
  <c r="BC656" i="1"/>
  <c r="BB656" i="1"/>
  <c r="BA656" i="1"/>
  <c r="AZ656" i="1"/>
  <c r="AY656" i="1"/>
  <c r="AX656" i="1"/>
  <c r="AW656" i="1"/>
  <c r="AV656" i="1"/>
  <c r="AU656" i="1"/>
  <c r="AT656" i="1"/>
  <c r="AS656" i="1"/>
  <c r="AR656" i="1"/>
  <c r="AQ656" i="1"/>
  <c r="AP656" i="1"/>
  <c r="AO656" i="1"/>
  <c r="AN656" i="1"/>
  <c r="AM656" i="1"/>
  <c r="AL656" i="1"/>
  <c r="AK656" i="1"/>
  <c r="AJ656" i="1"/>
  <c r="AI656" i="1"/>
  <c r="AH656" i="1"/>
  <c r="AG656" i="1"/>
  <c r="AF656" i="1"/>
  <c r="AE656" i="1"/>
  <c r="AD656" i="1"/>
  <c r="AC656" i="1"/>
  <c r="AB656" i="1"/>
  <c r="AA656" i="1"/>
  <c r="Z656" i="1"/>
  <c r="Y656" i="1"/>
  <c r="X656" i="1"/>
  <c r="W656" i="1"/>
  <c r="V656" i="1"/>
  <c r="U656" i="1"/>
  <c r="T656" i="1"/>
  <c r="S656" i="1"/>
  <c r="Q656" i="1"/>
  <c r="P656" i="1"/>
  <c r="O656" i="1"/>
  <c r="DD460" i="1"/>
  <c r="DC460" i="1"/>
  <c r="DB460" i="1"/>
  <c r="DA460" i="1"/>
  <c r="CZ460" i="1"/>
  <c r="CY460" i="1"/>
  <c r="CX460" i="1"/>
  <c r="CW460" i="1"/>
  <c r="CV460" i="1"/>
  <c r="CU460" i="1"/>
  <c r="CT460" i="1"/>
  <c r="CS460" i="1"/>
  <c r="CR460" i="1"/>
  <c r="CQ460" i="1"/>
  <c r="CP460" i="1"/>
  <c r="CO460" i="1"/>
  <c r="CN460" i="1"/>
  <c r="CM460" i="1"/>
  <c r="CL460" i="1"/>
  <c r="CK460" i="1"/>
  <c r="CJ460" i="1"/>
  <c r="CI460" i="1"/>
  <c r="CH460" i="1"/>
  <c r="CG460" i="1"/>
  <c r="CF460" i="1"/>
  <c r="CE460" i="1"/>
  <c r="CD460" i="1"/>
  <c r="CC460" i="1"/>
  <c r="CB460" i="1"/>
  <c r="CA460" i="1"/>
  <c r="BZ460" i="1"/>
  <c r="BY460" i="1"/>
  <c r="BX460" i="1"/>
  <c r="BW460" i="1"/>
  <c r="BV460" i="1"/>
  <c r="BU460" i="1"/>
  <c r="BT460" i="1"/>
  <c r="BS460" i="1"/>
  <c r="BR460" i="1"/>
  <c r="BQ460" i="1"/>
  <c r="BP460" i="1"/>
  <c r="BO460" i="1"/>
  <c r="BN460" i="1"/>
  <c r="BM460" i="1"/>
  <c r="BL460" i="1"/>
  <c r="BK460" i="1"/>
  <c r="BJ460" i="1"/>
  <c r="BI460" i="1"/>
  <c r="BH460" i="1"/>
  <c r="BG460" i="1"/>
  <c r="BF460" i="1"/>
  <c r="BE460" i="1"/>
  <c r="BD460" i="1"/>
  <c r="BC460" i="1"/>
  <c r="BB460" i="1"/>
  <c r="BA460" i="1"/>
  <c r="AZ460" i="1"/>
  <c r="AY460" i="1"/>
  <c r="AX460" i="1"/>
  <c r="AW460" i="1"/>
  <c r="AV460" i="1"/>
  <c r="AU460" i="1"/>
  <c r="AT460" i="1"/>
  <c r="AS460" i="1"/>
  <c r="AR460" i="1"/>
  <c r="AQ460" i="1"/>
  <c r="AP460" i="1"/>
  <c r="AO460" i="1"/>
  <c r="AN460" i="1"/>
  <c r="AM460" i="1"/>
  <c r="AL460" i="1"/>
  <c r="AK460" i="1"/>
  <c r="AJ460" i="1"/>
  <c r="AI460" i="1"/>
  <c r="AH460" i="1"/>
  <c r="AG460" i="1"/>
  <c r="AF460" i="1"/>
  <c r="AE460" i="1"/>
  <c r="AD460" i="1"/>
  <c r="AC460" i="1"/>
  <c r="AB460" i="1"/>
  <c r="AA460" i="1"/>
  <c r="Z460" i="1"/>
  <c r="Y460" i="1"/>
  <c r="X460" i="1"/>
  <c r="W460" i="1"/>
  <c r="V460" i="1"/>
  <c r="U460" i="1"/>
  <c r="T460" i="1"/>
  <c r="S460" i="1"/>
  <c r="Q460" i="1"/>
  <c r="P460" i="1"/>
  <c r="O460" i="1"/>
  <c r="DD459" i="1"/>
  <c r="DC459" i="1"/>
  <c r="DB459" i="1"/>
  <c r="DA459" i="1"/>
  <c r="CZ459" i="1"/>
  <c r="CY459" i="1"/>
  <c r="CX459" i="1"/>
  <c r="CW459" i="1"/>
  <c r="CV459" i="1"/>
  <c r="CU459" i="1"/>
  <c r="CT459" i="1"/>
  <c r="CS459" i="1"/>
  <c r="CR459" i="1"/>
  <c r="CQ459" i="1"/>
  <c r="CP459" i="1"/>
  <c r="CO459" i="1"/>
  <c r="CN459" i="1"/>
  <c r="CM459" i="1"/>
  <c r="CL459" i="1"/>
  <c r="CK459" i="1"/>
  <c r="CJ459" i="1"/>
  <c r="CI459" i="1"/>
  <c r="CH459" i="1"/>
  <c r="CG459" i="1"/>
  <c r="CF459" i="1"/>
  <c r="CE459" i="1"/>
  <c r="CD459" i="1"/>
  <c r="CC459" i="1"/>
  <c r="CB459" i="1"/>
  <c r="CA459" i="1"/>
  <c r="BZ459" i="1"/>
  <c r="BY459" i="1"/>
  <c r="BX459" i="1"/>
  <c r="BW459" i="1"/>
  <c r="BV459" i="1"/>
  <c r="BU459" i="1"/>
  <c r="BT459" i="1"/>
  <c r="BS459" i="1"/>
  <c r="BR459" i="1"/>
  <c r="BQ459" i="1"/>
  <c r="BP459" i="1"/>
  <c r="BO459" i="1"/>
  <c r="BN459" i="1"/>
  <c r="BM459" i="1"/>
  <c r="BL459" i="1"/>
  <c r="BK459" i="1"/>
  <c r="BJ459" i="1"/>
  <c r="BI459" i="1"/>
  <c r="BH459" i="1"/>
  <c r="BG459" i="1"/>
  <c r="BF459" i="1"/>
  <c r="BE459" i="1"/>
  <c r="BD459" i="1"/>
  <c r="BC459" i="1"/>
  <c r="BB459" i="1"/>
  <c r="BA459" i="1"/>
  <c r="AZ459" i="1"/>
  <c r="AY459" i="1"/>
  <c r="AX459" i="1"/>
  <c r="AW459" i="1"/>
  <c r="AV459" i="1"/>
  <c r="AU459" i="1"/>
  <c r="AT459" i="1"/>
  <c r="AS459" i="1"/>
  <c r="AR459" i="1"/>
  <c r="AQ459" i="1"/>
  <c r="AP459" i="1"/>
  <c r="AO459" i="1"/>
  <c r="AN459" i="1"/>
  <c r="AM459" i="1"/>
  <c r="AL459" i="1"/>
  <c r="AK459" i="1"/>
  <c r="AJ459" i="1"/>
  <c r="AI459" i="1"/>
  <c r="AH459" i="1"/>
  <c r="AG459" i="1"/>
  <c r="AF459" i="1"/>
  <c r="AE459" i="1"/>
  <c r="AD459" i="1"/>
  <c r="AC459" i="1"/>
  <c r="AB459" i="1"/>
  <c r="AA459" i="1"/>
  <c r="Z459" i="1"/>
  <c r="Y459" i="1"/>
  <c r="X459" i="1"/>
  <c r="W459" i="1"/>
  <c r="V459" i="1"/>
  <c r="U459" i="1"/>
  <c r="T459" i="1"/>
  <c r="S459" i="1"/>
  <c r="Q459" i="1"/>
  <c r="P459" i="1"/>
  <c r="O459" i="1"/>
  <c r="DD458" i="1"/>
  <c r="DC458" i="1"/>
  <c r="DB458" i="1"/>
  <c r="DA458" i="1"/>
  <c r="CZ458" i="1"/>
  <c r="CY458" i="1"/>
  <c r="CX458" i="1"/>
  <c r="CW458" i="1"/>
  <c r="CV458" i="1"/>
  <c r="CU458" i="1"/>
  <c r="CT458" i="1"/>
  <c r="CS458" i="1"/>
  <c r="CR458" i="1"/>
  <c r="CQ458" i="1"/>
  <c r="CP458" i="1"/>
  <c r="CO458" i="1"/>
  <c r="CN458" i="1"/>
  <c r="CM458" i="1"/>
  <c r="CL458" i="1"/>
  <c r="CK458" i="1"/>
  <c r="CJ458" i="1"/>
  <c r="CI458" i="1"/>
  <c r="CH458" i="1"/>
  <c r="CG458" i="1"/>
  <c r="CF458" i="1"/>
  <c r="CE458" i="1"/>
  <c r="CD458" i="1"/>
  <c r="CC458" i="1"/>
  <c r="CB458" i="1"/>
  <c r="CA458" i="1"/>
  <c r="BZ458" i="1"/>
  <c r="BY458" i="1"/>
  <c r="BX458" i="1"/>
  <c r="BW458" i="1"/>
  <c r="BV458" i="1"/>
  <c r="BU458" i="1"/>
  <c r="BT458" i="1"/>
  <c r="BS458" i="1"/>
  <c r="BR458" i="1"/>
  <c r="BQ458" i="1"/>
  <c r="BP458" i="1"/>
  <c r="BO458" i="1"/>
  <c r="BN458" i="1"/>
  <c r="BM458" i="1"/>
  <c r="BL458" i="1"/>
  <c r="BK458" i="1"/>
  <c r="BJ458" i="1"/>
  <c r="BI458" i="1"/>
  <c r="BH458" i="1"/>
  <c r="BG458" i="1"/>
  <c r="BF458" i="1"/>
  <c r="BE458" i="1"/>
  <c r="BD458" i="1"/>
  <c r="BC458" i="1"/>
  <c r="BB458" i="1"/>
  <c r="BA458" i="1"/>
  <c r="AZ458" i="1"/>
  <c r="AY458" i="1"/>
  <c r="AX458" i="1"/>
  <c r="AW458" i="1"/>
  <c r="AV458" i="1"/>
  <c r="AU458" i="1"/>
  <c r="AT458" i="1"/>
  <c r="AS458" i="1"/>
  <c r="AR458" i="1"/>
  <c r="AQ458" i="1"/>
  <c r="AP458" i="1"/>
  <c r="AO458" i="1"/>
  <c r="AN458" i="1"/>
  <c r="AM458" i="1"/>
  <c r="AL458" i="1"/>
  <c r="AK458" i="1"/>
  <c r="AJ458" i="1"/>
  <c r="AI458" i="1"/>
  <c r="AH458" i="1"/>
  <c r="AG458" i="1"/>
  <c r="AF458" i="1"/>
  <c r="AE458" i="1"/>
  <c r="AD458" i="1"/>
  <c r="AC458" i="1"/>
  <c r="AB458" i="1"/>
  <c r="AA458" i="1"/>
  <c r="Z458" i="1"/>
  <c r="Y458" i="1"/>
  <c r="X458" i="1"/>
  <c r="W458" i="1"/>
  <c r="V458" i="1"/>
  <c r="U458" i="1"/>
  <c r="T458" i="1"/>
  <c r="S458" i="1"/>
  <c r="Q458" i="1"/>
  <c r="P458" i="1"/>
  <c r="O458" i="1"/>
  <c r="DD457" i="1"/>
  <c r="DC457" i="1"/>
  <c r="DB457" i="1"/>
  <c r="DA457" i="1"/>
  <c r="CZ457" i="1"/>
  <c r="CY457" i="1"/>
  <c r="CX457" i="1"/>
  <c r="CW457" i="1"/>
  <c r="CV457" i="1"/>
  <c r="CU457" i="1"/>
  <c r="CT457" i="1"/>
  <c r="CS457" i="1"/>
  <c r="CR457" i="1"/>
  <c r="CQ457" i="1"/>
  <c r="CP457" i="1"/>
  <c r="CO457" i="1"/>
  <c r="CN457" i="1"/>
  <c r="CM457" i="1"/>
  <c r="CL457" i="1"/>
  <c r="CK457" i="1"/>
  <c r="CJ457" i="1"/>
  <c r="CI457" i="1"/>
  <c r="CH457" i="1"/>
  <c r="CG457" i="1"/>
  <c r="CF457" i="1"/>
  <c r="CE457" i="1"/>
  <c r="CD457" i="1"/>
  <c r="CC457" i="1"/>
  <c r="CB457" i="1"/>
  <c r="CA457" i="1"/>
  <c r="BZ457" i="1"/>
  <c r="BY457" i="1"/>
  <c r="BX457" i="1"/>
  <c r="BW457" i="1"/>
  <c r="BV457" i="1"/>
  <c r="BU457" i="1"/>
  <c r="BT457" i="1"/>
  <c r="BS457" i="1"/>
  <c r="BR457" i="1"/>
  <c r="BQ457" i="1"/>
  <c r="BP457" i="1"/>
  <c r="BO457" i="1"/>
  <c r="BN457" i="1"/>
  <c r="BM457" i="1"/>
  <c r="BL457" i="1"/>
  <c r="BK457" i="1"/>
  <c r="BJ457" i="1"/>
  <c r="BI457" i="1"/>
  <c r="BH457" i="1"/>
  <c r="BG457" i="1"/>
  <c r="BF457" i="1"/>
  <c r="BE457" i="1"/>
  <c r="BD457" i="1"/>
  <c r="BC457" i="1"/>
  <c r="BB457" i="1"/>
  <c r="BA457" i="1"/>
  <c r="AZ457" i="1"/>
  <c r="AY457" i="1"/>
  <c r="AX457" i="1"/>
  <c r="AW457" i="1"/>
  <c r="AV457" i="1"/>
  <c r="AU457" i="1"/>
  <c r="AT457" i="1"/>
  <c r="AS457" i="1"/>
  <c r="AR457" i="1"/>
  <c r="AQ457" i="1"/>
  <c r="AP457" i="1"/>
  <c r="AO457" i="1"/>
  <c r="AN457" i="1"/>
  <c r="AM457" i="1"/>
  <c r="AL457" i="1"/>
  <c r="AK457" i="1"/>
  <c r="AJ457" i="1"/>
  <c r="AI457" i="1"/>
  <c r="AH457" i="1"/>
  <c r="AG457" i="1"/>
  <c r="AF457" i="1"/>
  <c r="AE457" i="1"/>
  <c r="AD457" i="1"/>
  <c r="AC457" i="1"/>
  <c r="AB457" i="1"/>
  <c r="AA457" i="1"/>
  <c r="Z457" i="1"/>
  <c r="Y457" i="1"/>
  <c r="X457" i="1"/>
  <c r="W457" i="1"/>
  <c r="V457" i="1"/>
  <c r="U457" i="1"/>
  <c r="T457" i="1"/>
  <c r="S457" i="1"/>
  <c r="Q457" i="1"/>
  <c r="P457" i="1"/>
  <c r="O457" i="1"/>
  <c r="DD456" i="1"/>
  <c r="DC456" i="1"/>
  <c r="DB456" i="1"/>
  <c r="DA456" i="1"/>
  <c r="CZ456" i="1"/>
  <c r="CY456" i="1"/>
  <c r="CX456" i="1"/>
  <c r="CW456" i="1"/>
  <c r="CV456" i="1"/>
  <c r="CU456" i="1"/>
  <c r="CT456" i="1"/>
  <c r="CS456" i="1"/>
  <c r="CR456" i="1"/>
  <c r="CQ456" i="1"/>
  <c r="CP456" i="1"/>
  <c r="CO456" i="1"/>
  <c r="CN456" i="1"/>
  <c r="CM456" i="1"/>
  <c r="CL456" i="1"/>
  <c r="CK456" i="1"/>
  <c r="CJ456" i="1"/>
  <c r="CI456" i="1"/>
  <c r="CH456" i="1"/>
  <c r="CG456" i="1"/>
  <c r="CF456" i="1"/>
  <c r="CE456" i="1"/>
  <c r="CD456" i="1"/>
  <c r="CC456" i="1"/>
  <c r="CB456" i="1"/>
  <c r="CA456" i="1"/>
  <c r="BZ456" i="1"/>
  <c r="BY456" i="1"/>
  <c r="BX456" i="1"/>
  <c r="BW456" i="1"/>
  <c r="BV456" i="1"/>
  <c r="BU456" i="1"/>
  <c r="BT456" i="1"/>
  <c r="BS456" i="1"/>
  <c r="BR456" i="1"/>
  <c r="BQ456" i="1"/>
  <c r="BP456" i="1"/>
  <c r="BO456" i="1"/>
  <c r="BN456" i="1"/>
  <c r="BM456" i="1"/>
  <c r="BL456" i="1"/>
  <c r="BK456" i="1"/>
  <c r="BJ456" i="1"/>
  <c r="BI456" i="1"/>
  <c r="BH456" i="1"/>
  <c r="BG456" i="1"/>
  <c r="BF456" i="1"/>
  <c r="BE456" i="1"/>
  <c r="BD456" i="1"/>
  <c r="BC456" i="1"/>
  <c r="BB456" i="1"/>
  <c r="BA456" i="1"/>
  <c r="AZ456" i="1"/>
  <c r="AY456" i="1"/>
  <c r="AX456" i="1"/>
  <c r="AW456" i="1"/>
  <c r="AV456" i="1"/>
  <c r="AU456" i="1"/>
  <c r="AT456" i="1"/>
  <c r="AS456" i="1"/>
  <c r="AR456" i="1"/>
  <c r="AQ456" i="1"/>
  <c r="AP456" i="1"/>
  <c r="AO456" i="1"/>
  <c r="AN456" i="1"/>
  <c r="AM456" i="1"/>
  <c r="AL456" i="1"/>
  <c r="AK456" i="1"/>
  <c r="AJ456" i="1"/>
  <c r="AI456" i="1"/>
  <c r="AH456" i="1"/>
  <c r="AG456" i="1"/>
  <c r="AF456" i="1"/>
  <c r="AE456" i="1"/>
  <c r="AD456" i="1"/>
  <c r="AC456" i="1"/>
  <c r="AB456" i="1"/>
  <c r="AA456" i="1"/>
  <c r="Z456" i="1"/>
  <c r="Y456" i="1"/>
  <c r="X456" i="1"/>
  <c r="W456" i="1"/>
  <c r="V456" i="1"/>
  <c r="U456" i="1"/>
  <c r="T456" i="1"/>
  <c r="S456" i="1"/>
  <c r="Q456" i="1"/>
  <c r="P456" i="1"/>
  <c r="O456" i="1"/>
  <c r="DD455" i="1"/>
  <c r="DC455" i="1"/>
  <c r="DB455" i="1"/>
  <c r="DA455" i="1"/>
  <c r="CZ455" i="1"/>
  <c r="CY455" i="1"/>
  <c r="CX455" i="1"/>
  <c r="CW455" i="1"/>
  <c r="CV455" i="1"/>
  <c r="CU455" i="1"/>
  <c r="CT455" i="1"/>
  <c r="CS455" i="1"/>
  <c r="CR455" i="1"/>
  <c r="CQ455" i="1"/>
  <c r="CP455" i="1"/>
  <c r="CO455" i="1"/>
  <c r="CN455" i="1"/>
  <c r="CM455" i="1"/>
  <c r="CL455" i="1"/>
  <c r="CK455" i="1"/>
  <c r="CJ455" i="1"/>
  <c r="CI455" i="1"/>
  <c r="CH455" i="1"/>
  <c r="CG455" i="1"/>
  <c r="CF455" i="1"/>
  <c r="CE455" i="1"/>
  <c r="CD455" i="1"/>
  <c r="CC455" i="1"/>
  <c r="CB455" i="1"/>
  <c r="CA455" i="1"/>
  <c r="BZ455" i="1"/>
  <c r="BY455" i="1"/>
  <c r="BX455" i="1"/>
  <c r="BW455" i="1"/>
  <c r="BV455" i="1"/>
  <c r="BU455" i="1"/>
  <c r="BT455" i="1"/>
  <c r="BS455" i="1"/>
  <c r="BR455" i="1"/>
  <c r="BQ455" i="1"/>
  <c r="BP455" i="1"/>
  <c r="BO455" i="1"/>
  <c r="BN455" i="1"/>
  <c r="BM455" i="1"/>
  <c r="BL455" i="1"/>
  <c r="BK455" i="1"/>
  <c r="BJ455" i="1"/>
  <c r="BI455" i="1"/>
  <c r="BH455" i="1"/>
  <c r="BG455" i="1"/>
  <c r="BF455" i="1"/>
  <c r="BE455" i="1"/>
  <c r="BD455" i="1"/>
  <c r="BC455" i="1"/>
  <c r="BB455" i="1"/>
  <c r="BA455" i="1"/>
  <c r="AZ455" i="1"/>
  <c r="AY455" i="1"/>
  <c r="AX455" i="1"/>
  <c r="AW455" i="1"/>
  <c r="AV455" i="1"/>
  <c r="AU455" i="1"/>
  <c r="AT455" i="1"/>
  <c r="AS455" i="1"/>
  <c r="AR455" i="1"/>
  <c r="AQ455" i="1"/>
  <c r="AP455" i="1"/>
  <c r="AO455" i="1"/>
  <c r="AN455" i="1"/>
  <c r="AM455" i="1"/>
  <c r="AL455" i="1"/>
  <c r="AK455" i="1"/>
  <c r="AJ455" i="1"/>
  <c r="AI455" i="1"/>
  <c r="AH455" i="1"/>
  <c r="AG455" i="1"/>
  <c r="AF455" i="1"/>
  <c r="AE455" i="1"/>
  <c r="AD455" i="1"/>
  <c r="AC455" i="1"/>
  <c r="AB455" i="1"/>
  <c r="AA455" i="1"/>
  <c r="Z455" i="1"/>
  <c r="Y455" i="1"/>
  <c r="X455" i="1"/>
  <c r="W455" i="1"/>
  <c r="V455" i="1"/>
  <c r="U455" i="1"/>
  <c r="T455" i="1"/>
  <c r="S455" i="1"/>
  <c r="Q455" i="1"/>
  <c r="P455" i="1"/>
  <c r="O455" i="1"/>
  <c r="DD454" i="1"/>
  <c r="DC454" i="1"/>
  <c r="DB454" i="1"/>
  <c r="DA454" i="1"/>
  <c r="CZ454" i="1"/>
  <c r="CY454" i="1"/>
  <c r="CX454" i="1"/>
  <c r="CW454" i="1"/>
  <c r="CV454" i="1"/>
  <c r="CU454" i="1"/>
  <c r="CT454" i="1"/>
  <c r="CS454" i="1"/>
  <c r="CR454" i="1"/>
  <c r="CQ454" i="1"/>
  <c r="CP454" i="1"/>
  <c r="CO454" i="1"/>
  <c r="CN454" i="1"/>
  <c r="CM454" i="1"/>
  <c r="CL454" i="1"/>
  <c r="CK454" i="1"/>
  <c r="CJ454" i="1"/>
  <c r="CI454" i="1"/>
  <c r="CH454" i="1"/>
  <c r="CG454" i="1"/>
  <c r="CF454" i="1"/>
  <c r="CE454" i="1"/>
  <c r="CD454" i="1"/>
  <c r="CC454" i="1"/>
  <c r="CB454" i="1"/>
  <c r="CA454" i="1"/>
  <c r="BZ454" i="1"/>
  <c r="BY454" i="1"/>
  <c r="BX454" i="1"/>
  <c r="BW454" i="1"/>
  <c r="BV454" i="1"/>
  <c r="BU454" i="1"/>
  <c r="BT454" i="1"/>
  <c r="BS454" i="1"/>
  <c r="BR454" i="1"/>
  <c r="BQ454" i="1"/>
  <c r="BP454" i="1"/>
  <c r="BO454" i="1"/>
  <c r="BN454" i="1"/>
  <c r="BM454" i="1"/>
  <c r="BL454" i="1"/>
  <c r="BK454" i="1"/>
  <c r="BJ454" i="1"/>
  <c r="BI454" i="1"/>
  <c r="BH454" i="1"/>
  <c r="BG454" i="1"/>
  <c r="BF454" i="1"/>
  <c r="BE454" i="1"/>
  <c r="BD454" i="1"/>
  <c r="BC454" i="1"/>
  <c r="BB454" i="1"/>
  <c r="BA454" i="1"/>
  <c r="AZ454" i="1"/>
  <c r="AY454" i="1"/>
  <c r="AX454" i="1"/>
  <c r="AW454" i="1"/>
  <c r="AV454" i="1"/>
  <c r="AU454" i="1"/>
  <c r="AT454" i="1"/>
  <c r="AS454" i="1"/>
  <c r="AR454" i="1"/>
  <c r="AQ454" i="1"/>
  <c r="AP454" i="1"/>
  <c r="AO454" i="1"/>
  <c r="AN454" i="1"/>
  <c r="AM454" i="1"/>
  <c r="AL454" i="1"/>
  <c r="AK454" i="1"/>
  <c r="AJ454" i="1"/>
  <c r="AI454" i="1"/>
  <c r="AH454" i="1"/>
  <c r="AG454" i="1"/>
  <c r="AF454" i="1"/>
  <c r="AE454" i="1"/>
  <c r="AD454" i="1"/>
  <c r="AC454" i="1"/>
  <c r="AB454" i="1"/>
  <c r="AA454" i="1"/>
  <c r="Z454" i="1"/>
  <c r="Y454" i="1"/>
  <c r="X454" i="1"/>
  <c r="W454" i="1"/>
  <c r="V454" i="1"/>
  <c r="U454" i="1"/>
  <c r="T454" i="1"/>
  <c r="S454" i="1"/>
  <c r="Q454" i="1"/>
  <c r="P454" i="1"/>
  <c r="O454" i="1"/>
  <c r="DD453" i="1"/>
  <c r="DC453" i="1"/>
  <c r="DB453" i="1"/>
  <c r="DA453" i="1"/>
  <c r="CZ453" i="1"/>
  <c r="CY453" i="1"/>
  <c r="CX453" i="1"/>
  <c r="CW453" i="1"/>
  <c r="CV453" i="1"/>
  <c r="CU453" i="1"/>
  <c r="CT453" i="1"/>
  <c r="CS453" i="1"/>
  <c r="CR453" i="1"/>
  <c r="CQ453" i="1"/>
  <c r="CP453" i="1"/>
  <c r="CO453" i="1"/>
  <c r="CN453" i="1"/>
  <c r="CM453" i="1"/>
  <c r="CL453" i="1"/>
  <c r="CK453" i="1"/>
  <c r="CJ453" i="1"/>
  <c r="CI453" i="1"/>
  <c r="CH453" i="1"/>
  <c r="CG453" i="1"/>
  <c r="CF453" i="1"/>
  <c r="CE453" i="1"/>
  <c r="CD453" i="1"/>
  <c r="CC453" i="1"/>
  <c r="CB453" i="1"/>
  <c r="CA453" i="1"/>
  <c r="BZ453" i="1"/>
  <c r="BY453" i="1"/>
  <c r="BX453" i="1"/>
  <c r="BW453" i="1"/>
  <c r="BV453" i="1"/>
  <c r="BU453" i="1"/>
  <c r="BT453" i="1"/>
  <c r="BS453" i="1"/>
  <c r="BR453" i="1"/>
  <c r="BQ453" i="1"/>
  <c r="BP453" i="1"/>
  <c r="BO453" i="1"/>
  <c r="BN453" i="1"/>
  <c r="BM453" i="1"/>
  <c r="BL453" i="1"/>
  <c r="BK453" i="1"/>
  <c r="BJ453" i="1"/>
  <c r="BI453" i="1"/>
  <c r="BH453" i="1"/>
  <c r="BG453" i="1"/>
  <c r="BF453" i="1"/>
  <c r="BE453" i="1"/>
  <c r="BD453" i="1"/>
  <c r="BC453" i="1"/>
  <c r="BB453" i="1"/>
  <c r="BA453" i="1"/>
  <c r="AZ453" i="1"/>
  <c r="AY453" i="1"/>
  <c r="AX453" i="1"/>
  <c r="AW453" i="1"/>
  <c r="AV453" i="1"/>
  <c r="AU453" i="1"/>
  <c r="AT453" i="1"/>
  <c r="AS453" i="1"/>
  <c r="AR453" i="1"/>
  <c r="AQ453" i="1"/>
  <c r="AP453" i="1"/>
  <c r="AO453" i="1"/>
  <c r="AN453" i="1"/>
  <c r="AM453" i="1"/>
  <c r="AL453" i="1"/>
  <c r="AK453" i="1"/>
  <c r="AJ453" i="1"/>
  <c r="AI453" i="1"/>
  <c r="AH453" i="1"/>
  <c r="AG453" i="1"/>
  <c r="AF453" i="1"/>
  <c r="AE453" i="1"/>
  <c r="AD453" i="1"/>
  <c r="AC453" i="1"/>
  <c r="AB453" i="1"/>
  <c r="AA453" i="1"/>
  <c r="Z453" i="1"/>
  <c r="Y453" i="1"/>
  <c r="X453" i="1"/>
  <c r="W453" i="1"/>
  <c r="V453" i="1"/>
  <c r="U453" i="1"/>
  <c r="T453" i="1"/>
  <c r="S453" i="1"/>
  <c r="Q453" i="1"/>
  <c r="P453" i="1"/>
  <c r="O453" i="1"/>
  <c r="DD452" i="1"/>
  <c r="DC452" i="1"/>
  <c r="DB452" i="1"/>
  <c r="DA452" i="1"/>
  <c r="CZ452" i="1"/>
  <c r="CY452" i="1"/>
  <c r="CX452" i="1"/>
  <c r="CW452" i="1"/>
  <c r="CV452" i="1"/>
  <c r="CU452" i="1"/>
  <c r="CT452" i="1"/>
  <c r="CS452" i="1"/>
  <c r="CR452" i="1"/>
  <c r="CQ452" i="1"/>
  <c r="CP452" i="1"/>
  <c r="CO452" i="1"/>
  <c r="CN452" i="1"/>
  <c r="CM452" i="1"/>
  <c r="CL452" i="1"/>
  <c r="CK452" i="1"/>
  <c r="CJ452" i="1"/>
  <c r="CI452" i="1"/>
  <c r="CH452" i="1"/>
  <c r="CG452" i="1"/>
  <c r="CF452" i="1"/>
  <c r="CE452" i="1"/>
  <c r="CD452" i="1"/>
  <c r="CC452" i="1"/>
  <c r="CB452" i="1"/>
  <c r="CA452" i="1"/>
  <c r="BZ452" i="1"/>
  <c r="BY452" i="1"/>
  <c r="BX452" i="1"/>
  <c r="BW452" i="1"/>
  <c r="BV452" i="1"/>
  <c r="BU452" i="1"/>
  <c r="BT452" i="1"/>
  <c r="BS452" i="1"/>
  <c r="BR452" i="1"/>
  <c r="BQ452" i="1"/>
  <c r="BP452" i="1"/>
  <c r="BO452" i="1"/>
  <c r="BN452" i="1"/>
  <c r="BM452" i="1"/>
  <c r="BL452" i="1"/>
  <c r="BK452" i="1"/>
  <c r="BJ452" i="1"/>
  <c r="BI452" i="1"/>
  <c r="BH452" i="1"/>
  <c r="BG452" i="1"/>
  <c r="BF452" i="1"/>
  <c r="BE452" i="1"/>
  <c r="BD452" i="1"/>
  <c r="BC452" i="1"/>
  <c r="BB452" i="1"/>
  <c r="BA452" i="1"/>
  <c r="AZ452" i="1"/>
  <c r="AY452" i="1"/>
  <c r="AX452" i="1"/>
  <c r="AW452" i="1"/>
  <c r="AV452" i="1"/>
  <c r="AU452" i="1"/>
  <c r="AT452" i="1"/>
  <c r="AS452" i="1"/>
  <c r="AR452" i="1"/>
  <c r="AQ452" i="1"/>
  <c r="AP452" i="1"/>
  <c r="AO452" i="1"/>
  <c r="AN452" i="1"/>
  <c r="AM452" i="1"/>
  <c r="AL452" i="1"/>
  <c r="AK452" i="1"/>
  <c r="AJ452" i="1"/>
  <c r="AI452" i="1"/>
  <c r="AH452" i="1"/>
  <c r="AG452" i="1"/>
  <c r="AF452" i="1"/>
  <c r="AE452" i="1"/>
  <c r="AD452" i="1"/>
  <c r="AC452" i="1"/>
  <c r="AB452" i="1"/>
  <c r="AA452" i="1"/>
  <c r="Z452" i="1"/>
  <c r="Y452" i="1"/>
  <c r="X452" i="1"/>
  <c r="W452" i="1"/>
  <c r="V452" i="1"/>
  <c r="U452" i="1"/>
  <c r="T452" i="1"/>
  <c r="S452" i="1"/>
  <c r="Q452" i="1"/>
  <c r="P452" i="1"/>
  <c r="O452" i="1"/>
  <c r="DD451" i="1"/>
  <c r="DC451" i="1"/>
  <c r="DB451" i="1"/>
  <c r="DA451" i="1"/>
  <c r="CZ451" i="1"/>
  <c r="CY451" i="1"/>
  <c r="CX451" i="1"/>
  <c r="CW451" i="1"/>
  <c r="CV451" i="1"/>
  <c r="CU451" i="1"/>
  <c r="CT451" i="1"/>
  <c r="CS451" i="1"/>
  <c r="CR451" i="1"/>
  <c r="CQ451" i="1"/>
  <c r="CP451" i="1"/>
  <c r="CO451" i="1"/>
  <c r="CN451" i="1"/>
  <c r="CM451" i="1"/>
  <c r="CL451" i="1"/>
  <c r="CK451" i="1"/>
  <c r="CJ451" i="1"/>
  <c r="CI451" i="1"/>
  <c r="CH451" i="1"/>
  <c r="CG451" i="1"/>
  <c r="CF451" i="1"/>
  <c r="CE451" i="1"/>
  <c r="CD451" i="1"/>
  <c r="CC451" i="1"/>
  <c r="CB451" i="1"/>
  <c r="CA451" i="1"/>
  <c r="BZ451" i="1"/>
  <c r="BY451" i="1"/>
  <c r="BX451" i="1"/>
  <c r="BW451" i="1"/>
  <c r="BV451" i="1"/>
  <c r="BU451" i="1"/>
  <c r="BT451" i="1"/>
  <c r="BS451" i="1"/>
  <c r="BR451" i="1"/>
  <c r="BQ451" i="1"/>
  <c r="BP451" i="1"/>
  <c r="BO451" i="1"/>
  <c r="BN451" i="1"/>
  <c r="BM451" i="1"/>
  <c r="BL451" i="1"/>
  <c r="BK451" i="1"/>
  <c r="BJ451" i="1"/>
  <c r="BI451" i="1"/>
  <c r="BH451" i="1"/>
  <c r="BG451" i="1"/>
  <c r="BF451" i="1"/>
  <c r="BE451" i="1"/>
  <c r="BD451" i="1"/>
  <c r="BC451" i="1"/>
  <c r="BB451" i="1"/>
  <c r="BA451" i="1"/>
  <c r="AZ451" i="1"/>
  <c r="AY451" i="1"/>
  <c r="AX451" i="1"/>
  <c r="AW451" i="1"/>
  <c r="AV451" i="1"/>
  <c r="AU451" i="1"/>
  <c r="AT451" i="1"/>
  <c r="AS451" i="1"/>
  <c r="AR451" i="1"/>
  <c r="AQ451" i="1"/>
  <c r="AP451" i="1"/>
  <c r="AO451" i="1"/>
  <c r="AN451" i="1"/>
  <c r="AM451" i="1"/>
  <c r="AL451" i="1"/>
  <c r="AK451" i="1"/>
  <c r="AJ451" i="1"/>
  <c r="AI451" i="1"/>
  <c r="AH451" i="1"/>
  <c r="AG451" i="1"/>
  <c r="AF451" i="1"/>
  <c r="AE451" i="1"/>
  <c r="AD451" i="1"/>
  <c r="AC451" i="1"/>
  <c r="AB451" i="1"/>
  <c r="AA451" i="1"/>
  <c r="Z451" i="1"/>
  <c r="Y451" i="1"/>
  <c r="X451" i="1"/>
  <c r="W451" i="1"/>
  <c r="V451" i="1"/>
  <c r="U451" i="1"/>
  <c r="T451" i="1"/>
  <c r="S451" i="1"/>
  <c r="Q451" i="1"/>
  <c r="P451" i="1"/>
  <c r="O451" i="1"/>
  <c r="DD450" i="1"/>
  <c r="DC450" i="1"/>
  <c r="DB450" i="1"/>
  <c r="DA450" i="1"/>
  <c r="CZ450" i="1"/>
  <c r="CY450" i="1"/>
  <c r="CX450" i="1"/>
  <c r="CW450" i="1"/>
  <c r="CV450" i="1"/>
  <c r="CU450" i="1"/>
  <c r="CT450" i="1"/>
  <c r="CS450" i="1"/>
  <c r="CR450" i="1"/>
  <c r="CQ450" i="1"/>
  <c r="CP450" i="1"/>
  <c r="CO450" i="1"/>
  <c r="CN450" i="1"/>
  <c r="CM450" i="1"/>
  <c r="CL450" i="1"/>
  <c r="CK450" i="1"/>
  <c r="CJ450" i="1"/>
  <c r="CI450" i="1"/>
  <c r="CH450" i="1"/>
  <c r="CG450" i="1"/>
  <c r="CF450" i="1"/>
  <c r="CE450" i="1"/>
  <c r="CD450" i="1"/>
  <c r="CC450" i="1"/>
  <c r="CB450" i="1"/>
  <c r="CA450" i="1"/>
  <c r="BZ450" i="1"/>
  <c r="BY450" i="1"/>
  <c r="BX450" i="1"/>
  <c r="BW450" i="1"/>
  <c r="BV450" i="1"/>
  <c r="BU450" i="1"/>
  <c r="BT450" i="1"/>
  <c r="BS450" i="1"/>
  <c r="BR450" i="1"/>
  <c r="BQ450" i="1"/>
  <c r="BP450" i="1"/>
  <c r="BO450" i="1"/>
  <c r="BN450" i="1"/>
  <c r="BM450" i="1"/>
  <c r="BL450" i="1"/>
  <c r="BK450" i="1"/>
  <c r="BJ450" i="1"/>
  <c r="BI450" i="1"/>
  <c r="BH450" i="1"/>
  <c r="BG450" i="1"/>
  <c r="BF450" i="1"/>
  <c r="BE450" i="1"/>
  <c r="BD450" i="1"/>
  <c r="BC450" i="1"/>
  <c r="BB450" i="1"/>
  <c r="BA450" i="1"/>
  <c r="AZ450" i="1"/>
  <c r="AY450" i="1"/>
  <c r="AX450" i="1"/>
  <c r="AW450" i="1"/>
  <c r="AV450" i="1"/>
  <c r="AU450" i="1"/>
  <c r="AT450" i="1"/>
  <c r="AS450" i="1"/>
  <c r="AR450" i="1"/>
  <c r="AQ450" i="1"/>
  <c r="AP450" i="1"/>
  <c r="AO450" i="1"/>
  <c r="AN450" i="1"/>
  <c r="AM450" i="1"/>
  <c r="AL450" i="1"/>
  <c r="AK450" i="1"/>
  <c r="AJ450" i="1"/>
  <c r="AI450" i="1"/>
  <c r="AH450" i="1"/>
  <c r="AG450" i="1"/>
  <c r="AF450" i="1"/>
  <c r="AE450" i="1"/>
  <c r="AD450" i="1"/>
  <c r="AC450" i="1"/>
  <c r="AB450" i="1"/>
  <c r="AA450" i="1"/>
  <c r="Z450" i="1"/>
  <c r="Y450" i="1"/>
  <c r="X450" i="1"/>
  <c r="W450" i="1"/>
  <c r="V450" i="1"/>
  <c r="U450" i="1"/>
  <c r="T450" i="1"/>
  <c r="S450" i="1"/>
  <c r="Q450" i="1"/>
  <c r="P450" i="1"/>
  <c r="O450" i="1"/>
  <c r="DD449" i="1"/>
  <c r="DC449" i="1"/>
  <c r="DB449" i="1"/>
  <c r="DA449" i="1"/>
  <c r="CZ449" i="1"/>
  <c r="CY449" i="1"/>
  <c r="CX449" i="1"/>
  <c r="CW449" i="1"/>
  <c r="CV449" i="1"/>
  <c r="CU449" i="1"/>
  <c r="CT449" i="1"/>
  <c r="CS449" i="1"/>
  <c r="CR449" i="1"/>
  <c r="CQ449" i="1"/>
  <c r="CP449" i="1"/>
  <c r="CO449" i="1"/>
  <c r="CN449" i="1"/>
  <c r="CM449" i="1"/>
  <c r="CL449" i="1"/>
  <c r="CK449" i="1"/>
  <c r="CJ449" i="1"/>
  <c r="CI449" i="1"/>
  <c r="CH449" i="1"/>
  <c r="CG449" i="1"/>
  <c r="CF449" i="1"/>
  <c r="CE449" i="1"/>
  <c r="CD449" i="1"/>
  <c r="CC449" i="1"/>
  <c r="CB449" i="1"/>
  <c r="CA449" i="1"/>
  <c r="BZ449" i="1"/>
  <c r="BY449" i="1"/>
  <c r="BX449" i="1"/>
  <c r="BW449" i="1"/>
  <c r="BV449" i="1"/>
  <c r="BU449" i="1"/>
  <c r="BT449" i="1"/>
  <c r="BS449" i="1"/>
  <c r="BR449" i="1"/>
  <c r="BQ449" i="1"/>
  <c r="BP449" i="1"/>
  <c r="BO449" i="1"/>
  <c r="BN449" i="1"/>
  <c r="BM449" i="1"/>
  <c r="BL449" i="1"/>
  <c r="BK449" i="1"/>
  <c r="BJ449" i="1"/>
  <c r="BI449" i="1"/>
  <c r="BH449" i="1"/>
  <c r="BG449" i="1"/>
  <c r="BF449" i="1"/>
  <c r="BE449" i="1"/>
  <c r="BD449" i="1"/>
  <c r="BC449" i="1"/>
  <c r="BB449" i="1"/>
  <c r="BA449" i="1"/>
  <c r="AZ449" i="1"/>
  <c r="AY449" i="1"/>
  <c r="AX449" i="1"/>
  <c r="AW449" i="1"/>
  <c r="AV449" i="1"/>
  <c r="AU449" i="1"/>
  <c r="AT449" i="1"/>
  <c r="AS449" i="1"/>
  <c r="AR449" i="1"/>
  <c r="AQ449" i="1"/>
  <c r="AP449" i="1"/>
  <c r="AO449" i="1"/>
  <c r="AN449" i="1"/>
  <c r="AM449" i="1"/>
  <c r="AL449" i="1"/>
  <c r="AK449" i="1"/>
  <c r="AJ449" i="1"/>
  <c r="AI449" i="1"/>
  <c r="AH449" i="1"/>
  <c r="AG449" i="1"/>
  <c r="AF449" i="1"/>
  <c r="AE449" i="1"/>
  <c r="AD449" i="1"/>
  <c r="AC449" i="1"/>
  <c r="AB449" i="1"/>
  <c r="AA449" i="1"/>
  <c r="Z449" i="1"/>
  <c r="Y449" i="1"/>
  <c r="X449" i="1"/>
  <c r="W449" i="1"/>
  <c r="V449" i="1"/>
  <c r="U449" i="1"/>
  <c r="T449" i="1"/>
  <c r="S449" i="1"/>
  <c r="Q449" i="1"/>
  <c r="P449" i="1"/>
  <c r="O449" i="1"/>
  <c r="DD448" i="1"/>
  <c r="DC448" i="1"/>
  <c r="DB448" i="1"/>
  <c r="DA448" i="1"/>
  <c r="CZ448" i="1"/>
  <c r="CY448" i="1"/>
  <c r="CX448" i="1"/>
  <c r="CW448" i="1"/>
  <c r="CV448" i="1"/>
  <c r="CU448" i="1"/>
  <c r="CT448" i="1"/>
  <c r="CS448" i="1"/>
  <c r="CR448" i="1"/>
  <c r="CQ448" i="1"/>
  <c r="CP448" i="1"/>
  <c r="CO448" i="1"/>
  <c r="CN448" i="1"/>
  <c r="CM448" i="1"/>
  <c r="CL448" i="1"/>
  <c r="CK448" i="1"/>
  <c r="CJ448" i="1"/>
  <c r="CI448" i="1"/>
  <c r="CH448" i="1"/>
  <c r="CG448" i="1"/>
  <c r="CF448" i="1"/>
  <c r="CE448" i="1"/>
  <c r="CD448" i="1"/>
  <c r="CC448" i="1"/>
  <c r="CB448" i="1"/>
  <c r="CA448" i="1"/>
  <c r="BZ448" i="1"/>
  <c r="BY448" i="1"/>
  <c r="BX448" i="1"/>
  <c r="BW448" i="1"/>
  <c r="BV448" i="1"/>
  <c r="BU448" i="1"/>
  <c r="BT448" i="1"/>
  <c r="BS448" i="1"/>
  <c r="BR448" i="1"/>
  <c r="BQ448" i="1"/>
  <c r="BP448" i="1"/>
  <c r="BO448" i="1"/>
  <c r="BN448" i="1"/>
  <c r="BM448" i="1"/>
  <c r="BL448" i="1"/>
  <c r="BK448" i="1"/>
  <c r="BJ448" i="1"/>
  <c r="BI448" i="1"/>
  <c r="BH448" i="1"/>
  <c r="BG448" i="1"/>
  <c r="BF448" i="1"/>
  <c r="BE448" i="1"/>
  <c r="BD448" i="1"/>
  <c r="BC448" i="1"/>
  <c r="BB448" i="1"/>
  <c r="BA448" i="1"/>
  <c r="AZ448" i="1"/>
  <c r="AY448" i="1"/>
  <c r="AX448" i="1"/>
  <c r="AW448" i="1"/>
  <c r="AV448" i="1"/>
  <c r="AU448" i="1"/>
  <c r="AT448" i="1"/>
  <c r="AS448" i="1"/>
  <c r="AR448" i="1"/>
  <c r="AQ448" i="1"/>
  <c r="AP448" i="1"/>
  <c r="AO448" i="1"/>
  <c r="AN448" i="1"/>
  <c r="AM448" i="1"/>
  <c r="AL448" i="1"/>
  <c r="AK448" i="1"/>
  <c r="AJ448" i="1"/>
  <c r="AI448" i="1"/>
  <c r="AH448" i="1"/>
  <c r="AG448" i="1"/>
  <c r="AF448" i="1"/>
  <c r="AE448" i="1"/>
  <c r="AD448" i="1"/>
  <c r="AC448" i="1"/>
  <c r="AB448" i="1"/>
  <c r="AA448" i="1"/>
  <c r="Z448" i="1"/>
  <c r="Y448" i="1"/>
  <c r="X448" i="1"/>
  <c r="W448" i="1"/>
  <c r="V448" i="1"/>
  <c r="U448" i="1"/>
  <c r="T448" i="1"/>
  <c r="S448" i="1"/>
  <c r="Q448" i="1"/>
  <c r="P448" i="1"/>
  <c r="O448" i="1"/>
  <c r="DD289" i="1"/>
  <c r="DC289" i="1"/>
  <c r="DB289" i="1"/>
  <c r="DA289" i="1"/>
  <c r="CZ289" i="1"/>
  <c r="CY289" i="1"/>
  <c r="CX289" i="1"/>
  <c r="CW289" i="1"/>
  <c r="CV289" i="1"/>
  <c r="CU289" i="1"/>
  <c r="CT289" i="1"/>
  <c r="CS289" i="1"/>
  <c r="CR289" i="1"/>
  <c r="CQ289" i="1"/>
  <c r="CP289" i="1"/>
  <c r="CO289" i="1"/>
  <c r="CN289" i="1"/>
  <c r="CM289" i="1"/>
  <c r="CL289" i="1"/>
  <c r="CK289" i="1"/>
  <c r="CJ289" i="1"/>
  <c r="CI289" i="1"/>
  <c r="CH289" i="1"/>
  <c r="CG289" i="1"/>
  <c r="CF289" i="1"/>
  <c r="CE289" i="1"/>
  <c r="CD289" i="1"/>
  <c r="CC289" i="1"/>
  <c r="CB289" i="1"/>
  <c r="CA289" i="1"/>
  <c r="BZ289" i="1"/>
  <c r="BY289" i="1"/>
  <c r="BX289" i="1"/>
  <c r="BW289" i="1"/>
  <c r="BV289" i="1"/>
  <c r="BU289" i="1"/>
  <c r="BT289" i="1"/>
  <c r="BS289" i="1"/>
  <c r="BR289" i="1"/>
  <c r="BQ289" i="1"/>
  <c r="BP289" i="1"/>
  <c r="BO289" i="1"/>
  <c r="BN289" i="1"/>
  <c r="BM289" i="1"/>
  <c r="BL289" i="1"/>
  <c r="BK289" i="1"/>
  <c r="BJ289" i="1"/>
  <c r="BI289" i="1"/>
  <c r="BH289" i="1"/>
  <c r="BG289" i="1"/>
  <c r="BF289" i="1"/>
  <c r="BE289" i="1"/>
  <c r="BD289" i="1"/>
  <c r="BC289" i="1"/>
  <c r="BB289" i="1"/>
  <c r="BA289" i="1"/>
  <c r="AZ289" i="1"/>
  <c r="AY289" i="1"/>
  <c r="AX289" i="1"/>
  <c r="AW289" i="1"/>
  <c r="AV289" i="1"/>
  <c r="AU289" i="1"/>
  <c r="AT289" i="1"/>
  <c r="AS289" i="1"/>
  <c r="AR289" i="1"/>
  <c r="AQ289" i="1"/>
  <c r="AP289" i="1"/>
  <c r="AO289" i="1"/>
  <c r="AN289" i="1"/>
  <c r="AM289" i="1"/>
  <c r="AL289" i="1"/>
  <c r="AK289" i="1"/>
  <c r="AJ289" i="1"/>
  <c r="AI289" i="1"/>
  <c r="AH289" i="1"/>
  <c r="AG289" i="1"/>
  <c r="AF289" i="1"/>
  <c r="AE289" i="1"/>
  <c r="AD289" i="1"/>
  <c r="AC289" i="1"/>
  <c r="AB289" i="1"/>
  <c r="AA289" i="1"/>
  <c r="Z289" i="1"/>
  <c r="Y289" i="1"/>
  <c r="X289" i="1"/>
  <c r="W289" i="1"/>
  <c r="V289" i="1"/>
  <c r="U289" i="1"/>
  <c r="T289" i="1"/>
  <c r="S289" i="1"/>
  <c r="Q289" i="1"/>
  <c r="P289" i="1"/>
  <c r="O289" i="1"/>
  <c r="DD288" i="1"/>
  <c r="DC288" i="1"/>
  <c r="DB288" i="1"/>
  <c r="DA288" i="1"/>
  <c r="CZ288" i="1"/>
  <c r="CY288" i="1"/>
  <c r="CX288" i="1"/>
  <c r="CW288" i="1"/>
  <c r="CV288" i="1"/>
  <c r="CU288" i="1"/>
  <c r="CT288" i="1"/>
  <c r="CS288" i="1"/>
  <c r="CR288" i="1"/>
  <c r="CQ288" i="1"/>
  <c r="CP288" i="1"/>
  <c r="CO288" i="1"/>
  <c r="CN288" i="1"/>
  <c r="CM288" i="1"/>
  <c r="CL288" i="1"/>
  <c r="CK288" i="1"/>
  <c r="CJ288" i="1"/>
  <c r="CI288" i="1"/>
  <c r="CH288" i="1"/>
  <c r="CG288" i="1"/>
  <c r="CF288" i="1"/>
  <c r="CE288" i="1"/>
  <c r="CD288" i="1"/>
  <c r="CC288" i="1"/>
  <c r="CB288" i="1"/>
  <c r="CA288" i="1"/>
  <c r="BZ288" i="1"/>
  <c r="BY288" i="1"/>
  <c r="BX288" i="1"/>
  <c r="BW288" i="1"/>
  <c r="BV288" i="1"/>
  <c r="BU288" i="1"/>
  <c r="BT288" i="1"/>
  <c r="BS288" i="1"/>
  <c r="BR288" i="1"/>
  <c r="BQ288" i="1"/>
  <c r="BP288" i="1"/>
  <c r="BO288" i="1"/>
  <c r="BN288" i="1"/>
  <c r="BM288" i="1"/>
  <c r="BL288" i="1"/>
  <c r="BK288" i="1"/>
  <c r="BJ288" i="1"/>
  <c r="BI288" i="1"/>
  <c r="BH288" i="1"/>
  <c r="BG288" i="1"/>
  <c r="BF288" i="1"/>
  <c r="BE288" i="1"/>
  <c r="BD288" i="1"/>
  <c r="BC288" i="1"/>
  <c r="BB288" i="1"/>
  <c r="BA288" i="1"/>
  <c r="AZ288" i="1"/>
  <c r="AY288" i="1"/>
  <c r="AX288" i="1"/>
  <c r="AW288" i="1"/>
  <c r="AV288" i="1"/>
  <c r="AU288" i="1"/>
  <c r="AT288" i="1"/>
  <c r="AS288" i="1"/>
  <c r="AR288" i="1"/>
  <c r="AQ288" i="1"/>
  <c r="AP288" i="1"/>
  <c r="AO288" i="1"/>
  <c r="AN288" i="1"/>
  <c r="AM288" i="1"/>
  <c r="AL288" i="1"/>
  <c r="AK288" i="1"/>
  <c r="AJ288" i="1"/>
  <c r="AI288" i="1"/>
  <c r="AH288" i="1"/>
  <c r="AG288" i="1"/>
  <c r="AF288" i="1"/>
  <c r="AE288" i="1"/>
  <c r="AD288" i="1"/>
  <c r="AC288" i="1"/>
  <c r="AB288" i="1"/>
  <c r="AA288" i="1"/>
  <c r="Z288" i="1"/>
  <c r="Y288" i="1"/>
  <c r="X288" i="1"/>
  <c r="W288" i="1"/>
  <c r="V288" i="1"/>
  <c r="U288" i="1"/>
  <c r="T288" i="1"/>
  <c r="S288" i="1"/>
  <c r="Q288" i="1"/>
  <c r="P288" i="1"/>
  <c r="O288" i="1"/>
  <c r="DD287" i="1"/>
  <c r="DC287" i="1"/>
  <c r="DB287" i="1"/>
  <c r="DA287" i="1"/>
  <c r="CZ287" i="1"/>
  <c r="CY287" i="1"/>
  <c r="CX287" i="1"/>
  <c r="CW287" i="1"/>
  <c r="CV287" i="1"/>
  <c r="CU287" i="1"/>
  <c r="CT287" i="1"/>
  <c r="CS287" i="1"/>
  <c r="CR287" i="1"/>
  <c r="CQ287" i="1"/>
  <c r="CP287" i="1"/>
  <c r="CO287" i="1"/>
  <c r="CN287" i="1"/>
  <c r="CM287" i="1"/>
  <c r="CL287" i="1"/>
  <c r="CK287" i="1"/>
  <c r="CJ287" i="1"/>
  <c r="CI287" i="1"/>
  <c r="CH287" i="1"/>
  <c r="CG287" i="1"/>
  <c r="CF287" i="1"/>
  <c r="CE287" i="1"/>
  <c r="CD287" i="1"/>
  <c r="CC287" i="1"/>
  <c r="CB287" i="1"/>
  <c r="CA287" i="1"/>
  <c r="BZ287" i="1"/>
  <c r="BY287" i="1"/>
  <c r="BX287" i="1"/>
  <c r="BW287" i="1"/>
  <c r="BV287" i="1"/>
  <c r="BU287" i="1"/>
  <c r="BT287" i="1"/>
  <c r="BS287" i="1"/>
  <c r="BR287" i="1"/>
  <c r="BQ287" i="1"/>
  <c r="BP287" i="1"/>
  <c r="BO287" i="1"/>
  <c r="BN287" i="1"/>
  <c r="BM287" i="1"/>
  <c r="BL287" i="1"/>
  <c r="BK287" i="1"/>
  <c r="BJ287" i="1"/>
  <c r="BI287" i="1"/>
  <c r="BH287" i="1"/>
  <c r="BG287" i="1"/>
  <c r="BF287" i="1"/>
  <c r="BE287" i="1"/>
  <c r="BD287" i="1"/>
  <c r="BC287" i="1"/>
  <c r="BB287" i="1"/>
  <c r="BA287" i="1"/>
  <c r="AZ287" i="1"/>
  <c r="AY287" i="1"/>
  <c r="AX287" i="1"/>
  <c r="AW287" i="1"/>
  <c r="AV287" i="1"/>
  <c r="AU287" i="1"/>
  <c r="AT287" i="1"/>
  <c r="AS287" i="1"/>
  <c r="AR287" i="1"/>
  <c r="AQ287" i="1"/>
  <c r="AP287" i="1"/>
  <c r="AO287" i="1"/>
  <c r="AN287" i="1"/>
  <c r="AM287" i="1"/>
  <c r="AL287" i="1"/>
  <c r="AK287" i="1"/>
  <c r="AJ287" i="1"/>
  <c r="AI287" i="1"/>
  <c r="AH287" i="1"/>
  <c r="AG287" i="1"/>
  <c r="AF287" i="1"/>
  <c r="AE287" i="1"/>
  <c r="AD287" i="1"/>
  <c r="AC287" i="1"/>
  <c r="AB287" i="1"/>
  <c r="AA287" i="1"/>
  <c r="Z287" i="1"/>
  <c r="Y287" i="1"/>
  <c r="X287" i="1"/>
  <c r="W287" i="1"/>
  <c r="V287" i="1"/>
  <c r="U287" i="1"/>
  <c r="T287" i="1"/>
  <c r="S287" i="1"/>
  <c r="Q287" i="1"/>
  <c r="P287" i="1"/>
  <c r="O287" i="1"/>
  <c r="DD286" i="1"/>
  <c r="DC286" i="1"/>
  <c r="DB286" i="1"/>
  <c r="DA286" i="1"/>
  <c r="CZ286" i="1"/>
  <c r="CY286" i="1"/>
  <c r="CX286" i="1"/>
  <c r="CW286" i="1"/>
  <c r="CV286" i="1"/>
  <c r="CU286" i="1"/>
  <c r="CT286" i="1"/>
  <c r="CS286" i="1"/>
  <c r="CR286" i="1"/>
  <c r="CQ286" i="1"/>
  <c r="CP286" i="1"/>
  <c r="CO286" i="1"/>
  <c r="CN286" i="1"/>
  <c r="CM286" i="1"/>
  <c r="CL286" i="1"/>
  <c r="CK286" i="1"/>
  <c r="CJ286" i="1"/>
  <c r="CI286" i="1"/>
  <c r="CH286" i="1"/>
  <c r="CG286" i="1"/>
  <c r="CF286" i="1"/>
  <c r="CE286" i="1"/>
  <c r="CD286" i="1"/>
  <c r="CC286" i="1"/>
  <c r="CB286" i="1"/>
  <c r="CA286" i="1"/>
  <c r="BZ286" i="1"/>
  <c r="BY286" i="1"/>
  <c r="BX286" i="1"/>
  <c r="BW286" i="1"/>
  <c r="BV286" i="1"/>
  <c r="BU286" i="1"/>
  <c r="BT286" i="1"/>
  <c r="BS286" i="1"/>
  <c r="BR286" i="1"/>
  <c r="BQ286" i="1"/>
  <c r="BP286" i="1"/>
  <c r="BO286" i="1"/>
  <c r="BN286" i="1"/>
  <c r="BM286" i="1"/>
  <c r="BL286" i="1"/>
  <c r="BK286" i="1"/>
  <c r="BJ286" i="1"/>
  <c r="BI286" i="1"/>
  <c r="BH286" i="1"/>
  <c r="BG286" i="1"/>
  <c r="BF286" i="1"/>
  <c r="BE286" i="1"/>
  <c r="BD286" i="1"/>
  <c r="BC286" i="1"/>
  <c r="BB286" i="1"/>
  <c r="BA286" i="1"/>
  <c r="AZ286" i="1"/>
  <c r="AY286" i="1"/>
  <c r="AX286" i="1"/>
  <c r="AW286" i="1"/>
  <c r="AV286" i="1"/>
  <c r="AU286" i="1"/>
  <c r="AT286" i="1"/>
  <c r="AS286" i="1"/>
  <c r="AR286" i="1"/>
  <c r="AQ286" i="1"/>
  <c r="AP286" i="1"/>
  <c r="AO286" i="1"/>
  <c r="AN286" i="1"/>
  <c r="AM286" i="1"/>
  <c r="AL286" i="1"/>
  <c r="AK286" i="1"/>
  <c r="AJ286" i="1"/>
  <c r="AI286" i="1"/>
  <c r="AH286" i="1"/>
  <c r="AG286" i="1"/>
  <c r="AF286" i="1"/>
  <c r="AE286" i="1"/>
  <c r="AD286" i="1"/>
  <c r="AC286" i="1"/>
  <c r="AB286" i="1"/>
  <c r="AA286" i="1"/>
  <c r="Z286" i="1"/>
  <c r="Y286" i="1"/>
  <c r="X286" i="1"/>
  <c r="W286" i="1"/>
  <c r="V286" i="1"/>
  <c r="U286" i="1"/>
  <c r="T286" i="1"/>
  <c r="S286" i="1"/>
  <c r="Q286" i="1"/>
  <c r="P286" i="1"/>
  <c r="O286" i="1"/>
  <c r="DD574" i="1"/>
  <c r="DC574" i="1"/>
  <c r="DB574" i="1"/>
  <c r="DA574" i="1"/>
  <c r="CZ574" i="1"/>
  <c r="CY574" i="1"/>
  <c r="CX574" i="1"/>
  <c r="CW574" i="1"/>
  <c r="CV574" i="1"/>
  <c r="CU574" i="1"/>
  <c r="CT574" i="1"/>
  <c r="CS574" i="1"/>
  <c r="CR574" i="1"/>
  <c r="CQ574" i="1"/>
  <c r="CP574" i="1"/>
  <c r="CO574" i="1"/>
  <c r="CN574" i="1"/>
  <c r="CM574" i="1"/>
  <c r="CL574" i="1"/>
  <c r="CK574" i="1"/>
  <c r="CJ574" i="1"/>
  <c r="CI574" i="1"/>
  <c r="CH574" i="1"/>
  <c r="CG574" i="1"/>
  <c r="CF574" i="1"/>
  <c r="CE574" i="1"/>
  <c r="CD574" i="1"/>
  <c r="CC574" i="1"/>
  <c r="CB574" i="1"/>
  <c r="CA574" i="1"/>
  <c r="BZ574" i="1"/>
  <c r="BY574" i="1"/>
  <c r="BX574" i="1"/>
  <c r="BW574" i="1"/>
  <c r="BV574" i="1"/>
  <c r="BU574" i="1"/>
  <c r="BT574" i="1"/>
  <c r="BS574" i="1"/>
  <c r="BR574" i="1"/>
  <c r="BQ574" i="1"/>
  <c r="BP574" i="1"/>
  <c r="BO574" i="1"/>
  <c r="BN574" i="1"/>
  <c r="BM574" i="1"/>
  <c r="BL574" i="1"/>
  <c r="BK574" i="1"/>
  <c r="BJ574" i="1"/>
  <c r="BI574" i="1"/>
  <c r="BH574" i="1"/>
  <c r="BG574" i="1"/>
  <c r="BF574" i="1"/>
  <c r="BE574" i="1"/>
  <c r="BD574" i="1"/>
  <c r="BC574" i="1"/>
  <c r="BB574" i="1"/>
  <c r="BA574" i="1"/>
  <c r="AZ574" i="1"/>
  <c r="AY574" i="1"/>
  <c r="AX574" i="1"/>
  <c r="AW574" i="1"/>
  <c r="AV574" i="1"/>
  <c r="AU574" i="1"/>
  <c r="AT574" i="1"/>
  <c r="AS574" i="1"/>
  <c r="AR574" i="1"/>
  <c r="AQ574" i="1"/>
  <c r="AP574" i="1"/>
  <c r="AO574" i="1"/>
  <c r="AN574" i="1"/>
  <c r="AM574" i="1"/>
  <c r="AL574" i="1"/>
  <c r="AK574" i="1"/>
  <c r="AJ574" i="1"/>
  <c r="AI574" i="1"/>
  <c r="AH574" i="1"/>
  <c r="AG574" i="1"/>
  <c r="AF574" i="1"/>
  <c r="AE574" i="1"/>
  <c r="AD574" i="1"/>
  <c r="AC574" i="1"/>
  <c r="AB574" i="1"/>
  <c r="AA574" i="1"/>
  <c r="Z574" i="1"/>
  <c r="Y574" i="1"/>
  <c r="X574" i="1"/>
  <c r="W574" i="1"/>
  <c r="V574" i="1"/>
  <c r="U574" i="1"/>
  <c r="T574" i="1"/>
  <c r="S574" i="1"/>
  <c r="Q574" i="1"/>
  <c r="P574" i="1"/>
  <c r="O574" i="1"/>
  <c r="DD573" i="1"/>
  <c r="DC573" i="1"/>
  <c r="DB573" i="1"/>
  <c r="DA573" i="1"/>
  <c r="CZ573" i="1"/>
  <c r="CY573" i="1"/>
  <c r="CX573" i="1"/>
  <c r="CW573" i="1"/>
  <c r="CV573" i="1"/>
  <c r="CU573" i="1"/>
  <c r="CT573" i="1"/>
  <c r="CS573" i="1"/>
  <c r="CR573" i="1"/>
  <c r="CQ573" i="1"/>
  <c r="CP573" i="1"/>
  <c r="CO573" i="1"/>
  <c r="CN573" i="1"/>
  <c r="CM573" i="1"/>
  <c r="CL573" i="1"/>
  <c r="CK573" i="1"/>
  <c r="CJ573" i="1"/>
  <c r="CI573" i="1"/>
  <c r="CH573" i="1"/>
  <c r="CG573" i="1"/>
  <c r="CF573" i="1"/>
  <c r="CE573" i="1"/>
  <c r="CD573" i="1"/>
  <c r="CC573" i="1"/>
  <c r="CB573" i="1"/>
  <c r="CA573" i="1"/>
  <c r="BZ573" i="1"/>
  <c r="BY573" i="1"/>
  <c r="BX573" i="1"/>
  <c r="BW573" i="1"/>
  <c r="BV573" i="1"/>
  <c r="BU573" i="1"/>
  <c r="BT573" i="1"/>
  <c r="BS573" i="1"/>
  <c r="BR573" i="1"/>
  <c r="BQ573" i="1"/>
  <c r="BP573" i="1"/>
  <c r="BO573" i="1"/>
  <c r="BN573" i="1"/>
  <c r="BM573" i="1"/>
  <c r="BL573" i="1"/>
  <c r="BK573" i="1"/>
  <c r="BJ573" i="1"/>
  <c r="BI573" i="1"/>
  <c r="BH573" i="1"/>
  <c r="BG573" i="1"/>
  <c r="BF573" i="1"/>
  <c r="BE573" i="1"/>
  <c r="BD573" i="1"/>
  <c r="BC573" i="1"/>
  <c r="BB573" i="1"/>
  <c r="BA573" i="1"/>
  <c r="AZ573" i="1"/>
  <c r="AY573" i="1"/>
  <c r="AX573" i="1"/>
  <c r="AW573" i="1"/>
  <c r="AV573" i="1"/>
  <c r="AU573" i="1"/>
  <c r="AT573" i="1"/>
  <c r="AS573" i="1"/>
  <c r="AR573" i="1"/>
  <c r="AQ573" i="1"/>
  <c r="AP573" i="1"/>
  <c r="AO573" i="1"/>
  <c r="AN573" i="1"/>
  <c r="AM573" i="1"/>
  <c r="AL573" i="1"/>
  <c r="AK573" i="1"/>
  <c r="AJ573" i="1"/>
  <c r="AI573" i="1"/>
  <c r="AH573" i="1"/>
  <c r="AG573" i="1"/>
  <c r="AF573" i="1"/>
  <c r="AE573" i="1"/>
  <c r="AD573" i="1"/>
  <c r="AC573" i="1"/>
  <c r="AB573" i="1"/>
  <c r="AA573" i="1"/>
  <c r="Z573" i="1"/>
  <c r="Y573" i="1"/>
  <c r="X573" i="1"/>
  <c r="W573" i="1"/>
  <c r="V573" i="1"/>
  <c r="U573" i="1"/>
  <c r="T573" i="1"/>
  <c r="S573" i="1"/>
  <c r="Q573" i="1"/>
  <c r="P573" i="1"/>
  <c r="O573" i="1"/>
  <c r="DD572" i="1"/>
  <c r="DC572" i="1"/>
  <c r="DB572" i="1"/>
  <c r="DA572" i="1"/>
  <c r="CZ572" i="1"/>
  <c r="CY572" i="1"/>
  <c r="CX572" i="1"/>
  <c r="CW572" i="1"/>
  <c r="CV572" i="1"/>
  <c r="CU572" i="1"/>
  <c r="CT572" i="1"/>
  <c r="CS572" i="1"/>
  <c r="CR572" i="1"/>
  <c r="CQ572" i="1"/>
  <c r="CP572" i="1"/>
  <c r="CO572" i="1"/>
  <c r="CN572" i="1"/>
  <c r="CM572" i="1"/>
  <c r="CL572" i="1"/>
  <c r="CK572" i="1"/>
  <c r="CJ572" i="1"/>
  <c r="CI572" i="1"/>
  <c r="CH572" i="1"/>
  <c r="CG572" i="1"/>
  <c r="CF572" i="1"/>
  <c r="CE572" i="1"/>
  <c r="CD572" i="1"/>
  <c r="CC572" i="1"/>
  <c r="CB572" i="1"/>
  <c r="CA572" i="1"/>
  <c r="BZ572" i="1"/>
  <c r="BY572" i="1"/>
  <c r="BX572" i="1"/>
  <c r="BW572" i="1"/>
  <c r="BV572" i="1"/>
  <c r="BU572" i="1"/>
  <c r="BT572" i="1"/>
  <c r="BS572" i="1"/>
  <c r="BR572" i="1"/>
  <c r="BQ572" i="1"/>
  <c r="BP572" i="1"/>
  <c r="BO572" i="1"/>
  <c r="BN572" i="1"/>
  <c r="BM572" i="1"/>
  <c r="BL572" i="1"/>
  <c r="BK572" i="1"/>
  <c r="BJ572" i="1"/>
  <c r="BI572" i="1"/>
  <c r="BH572" i="1"/>
  <c r="BG572" i="1"/>
  <c r="BF572" i="1"/>
  <c r="BE572" i="1"/>
  <c r="BD572" i="1"/>
  <c r="BC572" i="1"/>
  <c r="BB572" i="1"/>
  <c r="BA572" i="1"/>
  <c r="AZ572" i="1"/>
  <c r="AY572" i="1"/>
  <c r="AX572" i="1"/>
  <c r="AW572" i="1"/>
  <c r="AV572" i="1"/>
  <c r="AU572" i="1"/>
  <c r="AT572" i="1"/>
  <c r="AS572" i="1"/>
  <c r="AR572" i="1"/>
  <c r="AQ572" i="1"/>
  <c r="AP572" i="1"/>
  <c r="AO572" i="1"/>
  <c r="AN572" i="1"/>
  <c r="AM572" i="1"/>
  <c r="AL572" i="1"/>
  <c r="AK572" i="1"/>
  <c r="AJ572" i="1"/>
  <c r="AI572" i="1"/>
  <c r="AH572" i="1"/>
  <c r="AG572" i="1"/>
  <c r="AF572" i="1"/>
  <c r="AE572" i="1"/>
  <c r="AD572" i="1"/>
  <c r="AC572" i="1"/>
  <c r="AB572" i="1"/>
  <c r="AA572" i="1"/>
  <c r="Z572" i="1"/>
  <c r="Y572" i="1"/>
  <c r="X572" i="1"/>
  <c r="W572" i="1"/>
  <c r="V572" i="1"/>
  <c r="U572" i="1"/>
  <c r="T572" i="1"/>
  <c r="S572" i="1"/>
  <c r="Q572" i="1"/>
  <c r="P572" i="1"/>
  <c r="O572" i="1"/>
  <c r="DD571" i="1"/>
  <c r="DC571" i="1"/>
  <c r="DB571" i="1"/>
  <c r="DA571" i="1"/>
  <c r="CZ571" i="1"/>
  <c r="CY571" i="1"/>
  <c r="CX571" i="1"/>
  <c r="CW571" i="1"/>
  <c r="CV571" i="1"/>
  <c r="CU571" i="1"/>
  <c r="CT571" i="1"/>
  <c r="CS571" i="1"/>
  <c r="CR571" i="1"/>
  <c r="CQ571" i="1"/>
  <c r="CP571" i="1"/>
  <c r="CO571" i="1"/>
  <c r="CN571" i="1"/>
  <c r="CM571" i="1"/>
  <c r="CL571" i="1"/>
  <c r="CK571" i="1"/>
  <c r="CJ571" i="1"/>
  <c r="CI571" i="1"/>
  <c r="CH571" i="1"/>
  <c r="CG571" i="1"/>
  <c r="CF571" i="1"/>
  <c r="CE571" i="1"/>
  <c r="CD571" i="1"/>
  <c r="CC571" i="1"/>
  <c r="CB571" i="1"/>
  <c r="CA571" i="1"/>
  <c r="BZ571" i="1"/>
  <c r="BY571" i="1"/>
  <c r="BX571" i="1"/>
  <c r="BW571" i="1"/>
  <c r="BV571" i="1"/>
  <c r="BU571" i="1"/>
  <c r="BT571" i="1"/>
  <c r="BS571" i="1"/>
  <c r="BR571" i="1"/>
  <c r="BQ571" i="1"/>
  <c r="BP571" i="1"/>
  <c r="BO571" i="1"/>
  <c r="BN571" i="1"/>
  <c r="BM571" i="1"/>
  <c r="BL571" i="1"/>
  <c r="BK571" i="1"/>
  <c r="BJ571" i="1"/>
  <c r="BI571" i="1"/>
  <c r="BH571" i="1"/>
  <c r="BG571" i="1"/>
  <c r="BF571" i="1"/>
  <c r="BE571" i="1"/>
  <c r="BD571" i="1"/>
  <c r="BC571" i="1"/>
  <c r="BB571" i="1"/>
  <c r="BA571" i="1"/>
  <c r="AZ571" i="1"/>
  <c r="AY571" i="1"/>
  <c r="AX571" i="1"/>
  <c r="AW571" i="1"/>
  <c r="AV571" i="1"/>
  <c r="AU571" i="1"/>
  <c r="AT571" i="1"/>
  <c r="AS571" i="1"/>
  <c r="AR571" i="1"/>
  <c r="AQ571" i="1"/>
  <c r="AP571" i="1"/>
  <c r="AO571" i="1"/>
  <c r="AN571" i="1"/>
  <c r="AM571" i="1"/>
  <c r="AL571" i="1"/>
  <c r="AK571" i="1"/>
  <c r="AJ571" i="1"/>
  <c r="AI571" i="1"/>
  <c r="AH571" i="1"/>
  <c r="AG571" i="1"/>
  <c r="AF571" i="1"/>
  <c r="AE571" i="1"/>
  <c r="AD571" i="1"/>
  <c r="AC571" i="1"/>
  <c r="AB571" i="1"/>
  <c r="AA571" i="1"/>
  <c r="Z571" i="1"/>
  <c r="Y571" i="1"/>
  <c r="X571" i="1"/>
  <c r="W571" i="1"/>
  <c r="V571" i="1"/>
  <c r="U571" i="1"/>
  <c r="T571" i="1"/>
  <c r="S571" i="1"/>
  <c r="Q571" i="1"/>
  <c r="P571" i="1"/>
  <c r="O571" i="1"/>
  <c r="DD570" i="1"/>
  <c r="DC570" i="1"/>
  <c r="DB570" i="1"/>
  <c r="DA570" i="1"/>
  <c r="CZ570" i="1"/>
  <c r="CY570" i="1"/>
  <c r="CX570" i="1"/>
  <c r="CW570" i="1"/>
  <c r="CV570" i="1"/>
  <c r="CU570" i="1"/>
  <c r="CT570" i="1"/>
  <c r="CS570" i="1"/>
  <c r="CR570" i="1"/>
  <c r="CQ570" i="1"/>
  <c r="CP570" i="1"/>
  <c r="CO570" i="1"/>
  <c r="CN570" i="1"/>
  <c r="CM570" i="1"/>
  <c r="CL570" i="1"/>
  <c r="CK570" i="1"/>
  <c r="CJ570" i="1"/>
  <c r="CI570" i="1"/>
  <c r="CH570" i="1"/>
  <c r="CG570" i="1"/>
  <c r="CF570" i="1"/>
  <c r="CE570" i="1"/>
  <c r="CD570" i="1"/>
  <c r="CC570" i="1"/>
  <c r="CB570" i="1"/>
  <c r="CA570" i="1"/>
  <c r="BZ570" i="1"/>
  <c r="BY570" i="1"/>
  <c r="BX570" i="1"/>
  <c r="BW570" i="1"/>
  <c r="BV570" i="1"/>
  <c r="BU570" i="1"/>
  <c r="BT570" i="1"/>
  <c r="BS570" i="1"/>
  <c r="BR570" i="1"/>
  <c r="BQ570" i="1"/>
  <c r="BP570" i="1"/>
  <c r="BO570" i="1"/>
  <c r="BN570" i="1"/>
  <c r="BM570" i="1"/>
  <c r="BL570" i="1"/>
  <c r="BK570" i="1"/>
  <c r="BJ570" i="1"/>
  <c r="BI570" i="1"/>
  <c r="BH570" i="1"/>
  <c r="BG570" i="1"/>
  <c r="BF570" i="1"/>
  <c r="BE570" i="1"/>
  <c r="BD570" i="1"/>
  <c r="BC570" i="1"/>
  <c r="BB570" i="1"/>
  <c r="BA570" i="1"/>
  <c r="AZ570" i="1"/>
  <c r="AY570" i="1"/>
  <c r="AX570" i="1"/>
  <c r="AW570" i="1"/>
  <c r="AV570" i="1"/>
  <c r="AU570" i="1"/>
  <c r="AT570" i="1"/>
  <c r="AS570" i="1"/>
  <c r="AR570" i="1"/>
  <c r="AQ570" i="1"/>
  <c r="AP570" i="1"/>
  <c r="AO570" i="1"/>
  <c r="AN570" i="1"/>
  <c r="AM570" i="1"/>
  <c r="AL570" i="1"/>
  <c r="AK570" i="1"/>
  <c r="AJ570" i="1"/>
  <c r="AI570" i="1"/>
  <c r="AH570" i="1"/>
  <c r="AG570" i="1"/>
  <c r="AF570" i="1"/>
  <c r="AE570" i="1"/>
  <c r="AD570" i="1"/>
  <c r="AC570" i="1"/>
  <c r="AB570" i="1"/>
  <c r="AA570" i="1"/>
  <c r="Z570" i="1"/>
  <c r="Y570" i="1"/>
  <c r="X570" i="1"/>
  <c r="W570" i="1"/>
  <c r="V570" i="1"/>
  <c r="U570" i="1"/>
  <c r="T570" i="1"/>
  <c r="S570" i="1"/>
  <c r="Q570" i="1"/>
  <c r="P570" i="1"/>
  <c r="O570" i="1"/>
  <c r="DD569" i="1"/>
  <c r="DC569" i="1"/>
  <c r="DB569" i="1"/>
  <c r="DA569" i="1"/>
  <c r="CZ569" i="1"/>
  <c r="CY569" i="1"/>
  <c r="CX569" i="1"/>
  <c r="CW569" i="1"/>
  <c r="CV569" i="1"/>
  <c r="CU569" i="1"/>
  <c r="CT569" i="1"/>
  <c r="CS569" i="1"/>
  <c r="CR569" i="1"/>
  <c r="CQ569" i="1"/>
  <c r="CP569" i="1"/>
  <c r="CO569" i="1"/>
  <c r="CN569" i="1"/>
  <c r="CM569" i="1"/>
  <c r="CL569" i="1"/>
  <c r="CK569" i="1"/>
  <c r="CJ569" i="1"/>
  <c r="CI569" i="1"/>
  <c r="CH569" i="1"/>
  <c r="CG569" i="1"/>
  <c r="CF569" i="1"/>
  <c r="CE569" i="1"/>
  <c r="CD569" i="1"/>
  <c r="CC569" i="1"/>
  <c r="CB569" i="1"/>
  <c r="CA569" i="1"/>
  <c r="BZ569" i="1"/>
  <c r="BY569" i="1"/>
  <c r="BX569" i="1"/>
  <c r="BW569" i="1"/>
  <c r="BV569" i="1"/>
  <c r="BU569" i="1"/>
  <c r="BT569" i="1"/>
  <c r="BS569" i="1"/>
  <c r="BR569" i="1"/>
  <c r="BQ569" i="1"/>
  <c r="BP569" i="1"/>
  <c r="BO569" i="1"/>
  <c r="BN569" i="1"/>
  <c r="BM569" i="1"/>
  <c r="BL569" i="1"/>
  <c r="BK569" i="1"/>
  <c r="BJ569" i="1"/>
  <c r="BI569" i="1"/>
  <c r="BH569" i="1"/>
  <c r="BG569" i="1"/>
  <c r="BF569" i="1"/>
  <c r="BE569" i="1"/>
  <c r="BD569" i="1"/>
  <c r="BC569" i="1"/>
  <c r="BB569" i="1"/>
  <c r="BA569" i="1"/>
  <c r="AZ569" i="1"/>
  <c r="AY569" i="1"/>
  <c r="AX569" i="1"/>
  <c r="AW569" i="1"/>
  <c r="AV569" i="1"/>
  <c r="AU569" i="1"/>
  <c r="AT569" i="1"/>
  <c r="AS569" i="1"/>
  <c r="AR569" i="1"/>
  <c r="AQ569" i="1"/>
  <c r="AP569" i="1"/>
  <c r="AO569" i="1"/>
  <c r="AN569" i="1"/>
  <c r="AM569" i="1"/>
  <c r="AL569" i="1"/>
  <c r="AK569" i="1"/>
  <c r="AJ569" i="1"/>
  <c r="AI569" i="1"/>
  <c r="AH569" i="1"/>
  <c r="AG569" i="1"/>
  <c r="AF569" i="1"/>
  <c r="AE569" i="1"/>
  <c r="AD569" i="1"/>
  <c r="AC569" i="1"/>
  <c r="AB569" i="1"/>
  <c r="AA569" i="1"/>
  <c r="Z569" i="1"/>
  <c r="Y569" i="1"/>
  <c r="X569" i="1"/>
  <c r="W569" i="1"/>
  <c r="V569" i="1"/>
  <c r="U569" i="1"/>
  <c r="T569" i="1"/>
  <c r="S569" i="1"/>
  <c r="Q569" i="1"/>
  <c r="P569" i="1"/>
  <c r="O569" i="1"/>
  <c r="DD568" i="1"/>
  <c r="DC568" i="1"/>
  <c r="DB568" i="1"/>
  <c r="DA568" i="1"/>
  <c r="CZ568" i="1"/>
  <c r="CY568" i="1"/>
  <c r="CX568" i="1"/>
  <c r="CW568" i="1"/>
  <c r="CV568" i="1"/>
  <c r="CU568" i="1"/>
  <c r="CT568" i="1"/>
  <c r="CS568" i="1"/>
  <c r="CR568" i="1"/>
  <c r="CQ568" i="1"/>
  <c r="CP568" i="1"/>
  <c r="CO568" i="1"/>
  <c r="CN568" i="1"/>
  <c r="CM568" i="1"/>
  <c r="CL568" i="1"/>
  <c r="CK568" i="1"/>
  <c r="CJ568" i="1"/>
  <c r="CI568" i="1"/>
  <c r="CH568" i="1"/>
  <c r="CG568" i="1"/>
  <c r="CF568" i="1"/>
  <c r="CE568" i="1"/>
  <c r="CD568" i="1"/>
  <c r="CC568" i="1"/>
  <c r="CB568" i="1"/>
  <c r="CA568" i="1"/>
  <c r="BZ568" i="1"/>
  <c r="BY568" i="1"/>
  <c r="BX568" i="1"/>
  <c r="BW568" i="1"/>
  <c r="BV568" i="1"/>
  <c r="BU568" i="1"/>
  <c r="BT568" i="1"/>
  <c r="BS568" i="1"/>
  <c r="BR568" i="1"/>
  <c r="BQ568" i="1"/>
  <c r="BP568" i="1"/>
  <c r="BO568" i="1"/>
  <c r="BN568" i="1"/>
  <c r="BM568" i="1"/>
  <c r="BL568" i="1"/>
  <c r="BK568" i="1"/>
  <c r="BJ568" i="1"/>
  <c r="BI568" i="1"/>
  <c r="BH568" i="1"/>
  <c r="BG568" i="1"/>
  <c r="BF568" i="1"/>
  <c r="BE568" i="1"/>
  <c r="BD568" i="1"/>
  <c r="BC568" i="1"/>
  <c r="BB568" i="1"/>
  <c r="BA568" i="1"/>
  <c r="AZ568" i="1"/>
  <c r="AY568" i="1"/>
  <c r="AX568" i="1"/>
  <c r="AW568" i="1"/>
  <c r="AV568" i="1"/>
  <c r="AU568" i="1"/>
  <c r="AT568" i="1"/>
  <c r="AS568" i="1"/>
  <c r="AR568" i="1"/>
  <c r="AQ568" i="1"/>
  <c r="AP568" i="1"/>
  <c r="AO568" i="1"/>
  <c r="AN568" i="1"/>
  <c r="AM568" i="1"/>
  <c r="AL568" i="1"/>
  <c r="AK568" i="1"/>
  <c r="AJ568" i="1"/>
  <c r="AI568" i="1"/>
  <c r="AH568" i="1"/>
  <c r="AG568" i="1"/>
  <c r="AF568" i="1"/>
  <c r="AE568" i="1"/>
  <c r="AD568" i="1"/>
  <c r="AC568" i="1"/>
  <c r="AB568" i="1"/>
  <c r="AA568" i="1"/>
  <c r="Z568" i="1"/>
  <c r="Y568" i="1"/>
  <c r="X568" i="1"/>
  <c r="W568" i="1"/>
  <c r="V568" i="1"/>
  <c r="U568" i="1"/>
  <c r="T568" i="1"/>
  <c r="S568" i="1"/>
  <c r="Q568" i="1"/>
  <c r="P568" i="1"/>
  <c r="O568" i="1"/>
  <c r="DD567" i="1"/>
  <c r="DC567" i="1"/>
  <c r="DB567" i="1"/>
  <c r="DA567" i="1"/>
  <c r="CZ567" i="1"/>
  <c r="CY567" i="1"/>
  <c r="CX567" i="1"/>
  <c r="CW567" i="1"/>
  <c r="CV567" i="1"/>
  <c r="CU567" i="1"/>
  <c r="CT567" i="1"/>
  <c r="CS567" i="1"/>
  <c r="CR567" i="1"/>
  <c r="CQ567" i="1"/>
  <c r="CP567" i="1"/>
  <c r="CO567" i="1"/>
  <c r="CN567" i="1"/>
  <c r="CM567" i="1"/>
  <c r="CL567" i="1"/>
  <c r="CK567" i="1"/>
  <c r="CJ567" i="1"/>
  <c r="CI567" i="1"/>
  <c r="CH567" i="1"/>
  <c r="CG567" i="1"/>
  <c r="CF567" i="1"/>
  <c r="CE567" i="1"/>
  <c r="CD567" i="1"/>
  <c r="CC567" i="1"/>
  <c r="CB567" i="1"/>
  <c r="CA567" i="1"/>
  <c r="BZ567" i="1"/>
  <c r="BY567" i="1"/>
  <c r="BX567" i="1"/>
  <c r="BW567" i="1"/>
  <c r="BV567" i="1"/>
  <c r="BU567" i="1"/>
  <c r="BT567" i="1"/>
  <c r="BS567" i="1"/>
  <c r="BR567" i="1"/>
  <c r="BQ567" i="1"/>
  <c r="BP567" i="1"/>
  <c r="BO567" i="1"/>
  <c r="BN567" i="1"/>
  <c r="BM567" i="1"/>
  <c r="BL567" i="1"/>
  <c r="BK567" i="1"/>
  <c r="BJ567" i="1"/>
  <c r="BI567" i="1"/>
  <c r="BH567" i="1"/>
  <c r="BG567" i="1"/>
  <c r="BF567" i="1"/>
  <c r="BE567" i="1"/>
  <c r="BD567" i="1"/>
  <c r="BC567" i="1"/>
  <c r="BB567" i="1"/>
  <c r="BA567" i="1"/>
  <c r="AZ567" i="1"/>
  <c r="AY567" i="1"/>
  <c r="AX567" i="1"/>
  <c r="AW567" i="1"/>
  <c r="AV567" i="1"/>
  <c r="AU567" i="1"/>
  <c r="AT567" i="1"/>
  <c r="AS567" i="1"/>
  <c r="AR567" i="1"/>
  <c r="AQ567" i="1"/>
  <c r="AP567" i="1"/>
  <c r="AO567" i="1"/>
  <c r="AN567" i="1"/>
  <c r="AM567" i="1"/>
  <c r="AL567" i="1"/>
  <c r="AK567" i="1"/>
  <c r="AJ567" i="1"/>
  <c r="AI567" i="1"/>
  <c r="AH567" i="1"/>
  <c r="AG567" i="1"/>
  <c r="AF567" i="1"/>
  <c r="AE567" i="1"/>
  <c r="AD567" i="1"/>
  <c r="AC567" i="1"/>
  <c r="AB567" i="1"/>
  <c r="AA567" i="1"/>
  <c r="Z567" i="1"/>
  <c r="Y567" i="1"/>
  <c r="X567" i="1"/>
  <c r="W567" i="1"/>
  <c r="V567" i="1"/>
  <c r="U567" i="1"/>
  <c r="T567" i="1"/>
  <c r="S567" i="1"/>
  <c r="Q567" i="1"/>
  <c r="P567" i="1"/>
  <c r="O567" i="1"/>
  <c r="DD566" i="1"/>
  <c r="DC566" i="1"/>
  <c r="DB566" i="1"/>
  <c r="DA566" i="1"/>
  <c r="CZ566" i="1"/>
  <c r="CY566" i="1"/>
  <c r="CX566" i="1"/>
  <c r="CW566" i="1"/>
  <c r="CV566" i="1"/>
  <c r="CU566" i="1"/>
  <c r="CT566" i="1"/>
  <c r="CS566" i="1"/>
  <c r="CR566" i="1"/>
  <c r="CQ566" i="1"/>
  <c r="CP566" i="1"/>
  <c r="CO566" i="1"/>
  <c r="CN566" i="1"/>
  <c r="CM566" i="1"/>
  <c r="CL566" i="1"/>
  <c r="CK566" i="1"/>
  <c r="CJ566" i="1"/>
  <c r="CI566" i="1"/>
  <c r="CH566" i="1"/>
  <c r="CG566" i="1"/>
  <c r="CF566" i="1"/>
  <c r="CE566" i="1"/>
  <c r="CD566" i="1"/>
  <c r="CC566" i="1"/>
  <c r="CB566" i="1"/>
  <c r="CA566" i="1"/>
  <c r="BZ566" i="1"/>
  <c r="BY566" i="1"/>
  <c r="BX566" i="1"/>
  <c r="BW566" i="1"/>
  <c r="BV566" i="1"/>
  <c r="BU566" i="1"/>
  <c r="BT566" i="1"/>
  <c r="BS566" i="1"/>
  <c r="BR566" i="1"/>
  <c r="BQ566" i="1"/>
  <c r="BP566" i="1"/>
  <c r="BO566" i="1"/>
  <c r="BN566" i="1"/>
  <c r="BM566" i="1"/>
  <c r="BL566" i="1"/>
  <c r="BK566" i="1"/>
  <c r="BJ566" i="1"/>
  <c r="BI566" i="1"/>
  <c r="BH566" i="1"/>
  <c r="BG566" i="1"/>
  <c r="BF566" i="1"/>
  <c r="BE566" i="1"/>
  <c r="BD566" i="1"/>
  <c r="BC566" i="1"/>
  <c r="BB566" i="1"/>
  <c r="BA566" i="1"/>
  <c r="AZ566" i="1"/>
  <c r="AY566" i="1"/>
  <c r="AX566" i="1"/>
  <c r="AW566" i="1"/>
  <c r="AV566" i="1"/>
  <c r="AU566" i="1"/>
  <c r="AT566" i="1"/>
  <c r="AS566" i="1"/>
  <c r="AR566" i="1"/>
  <c r="AQ566" i="1"/>
  <c r="AP566" i="1"/>
  <c r="AO566" i="1"/>
  <c r="AN566" i="1"/>
  <c r="AM566" i="1"/>
  <c r="AL566" i="1"/>
  <c r="AK566" i="1"/>
  <c r="AJ566" i="1"/>
  <c r="AI566" i="1"/>
  <c r="AH566" i="1"/>
  <c r="AG566" i="1"/>
  <c r="AF566" i="1"/>
  <c r="AE566" i="1"/>
  <c r="AD566" i="1"/>
  <c r="AC566" i="1"/>
  <c r="AB566" i="1"/>
  <c r="AA566" i="1"/>
  <c r="Z566" i="1"/>
  <c r="Y566" i="1"/>
  <c r="X566" i="1"/>
  <c r="W566" i="1"/>
  <c r="V566" i="1"/>
  <c r="U566" i="1"/>
  <c r="T566" i="1"/>
  <c r="S566" i="1"/>
  <c r="Q566" i="1"/>
  <c r="P566" i="1"/>
  <c r="O566" i="1"/>
  <c r="DD285" i="1"/>
  <c r="DC285" i="1"/>
  <c r="DB285" i="1"/>
  <c r="DA285" i="1"/>
  <c r="CZ285" i="1"/>
  <c r="CY285" i="1"/>
  <c r="CX285" i="1"/>
  <c r="CW285" i="1"/>
  <c r="CV285" i="1"/>
  <c r="CU285" i="1"/>
  <c r="CT285" i="1"/>
  <c r="CS285" i="1"/>
  <c r="CR285" i="1"/>
  <c r="CQ285" i="1"/>
  <c r="CP285" i="1"/>
  <c r="CO285" i="1"/>
  <c r="CN285" i="1"/>
  <c r="CM285" i="1"/>
  <c r="CL285" i="1"/>
  <c r="CK285" i="1"/>
  <c r="CJ285" i="1"/>
  <c r="CI285" i="1"/>
  <c r="CH285" i="1"/>
  <c r="CG285" i="1"/>
  <c r="CF285" i="1"/>
  <c r="CE285" i="1"/>
  <c r="CD285" i="1"/>
  <c r="CC285" i="1"/>
  <c r="CB285" i="1"/>
  <c r="CA285" i="1"/>
  <c r="BZ285" i="1"/>
  <c r="BY285" i="1"/>
  <c r="BX285" i="1"/>
  <c r="BW285" i="1"/>
  <c r="BV285" i="1"/>
  <c r="BU285" i="1"/>
  <c r="BT285" i="1"/>
  <c r="BS285" i="1"/>
  <c r="BR285" i="1"/>
  <c r="BQ285" i="1"/>
  <c r="BP285" i="1"/>
  <c r="BO285" i="1"/>
  <c r="BN285" i="1"/>
  <c r="BM285" i="1"/>
  <c r="BL285" i="1"/>
  <c r="BK285" i="1"/>
  <c r="BJ285" i="1"/>
  <c r="BI285" i="1"/>
  <c r="BH285" i="1"/>
  <c r="BG285" i="1"/>
  <c r="BF285" i="1"/>
  <c r="BE285" i="1"/>
  <c r="BD285" i="1"/>
  <c r="BC285" i="1"/>
  <c r="BB285" i="1"/>
  <c r="BA285" i="1"/>
  <c r="AZ285" i="1"/>
  <c r="AY285" i="1"/>
  <c r="AX285" i="1"/>
  <c r="AW285" i="1"/>
  <c r="AV285" i="1"/>
  <c r="AU285" i="1"/>
  <c r="AT285" i="1"/>
  <c r="AS285" i="1"/>
  <c r="AR285" i="1"/>
  <c r="AQ285" i="1"/>
  <c r="AP285" i="1"/>
  <c r="AO285" i="1"/>
  <c r="AN285" i="1"/>
  <c r="AM285" i="1"/>
  <c r="AL285" i="1"/>
  <c r="AK285" i="1"/>
  <c r="AJ285" i="1"/>
  <c r="AI285" i="1"/>
  <c r="AH285" i="1"/>
  <c r="AG285" i="1"/>
  <c r="AF285" i="1"/>
  <c r="AE285" i="1"/>
  <c r="AD285" i="1"/>
  <c r="AC285" i="1"/>
  <c r="AB285" i="1"/>
  <c r="AA285" i="1"/>
  <c r="Z285" i="1"/>
  <c r="Y285" i="1"/>
  <c r="X285" i="1"/>
  <c r="W285" i="1"/>
  <c r="V285" i="1"/>
  <c r="U285" i="1"/>
  <c r="T285" i="1"/>
  <c r="S285" i="1"/>
  <c r="Q285" i="1"/>
  <c r="P285" i="1"/>
  <c r="O285" i="1"/>
  <c r="DD265" i="1"/>
  <c r="DC265" i="1"/>
  <c r="DB265" i="1"/>
  <c r="DA265" i="1"/>
  <c r="CZ265" i="1"/>
  <c r="CY265" i="1"/>
  <c r="CX265" i="1"/>
  <c r="CW265" i="1"/>
  <c r="CV265" i="1"/>
  <c r="CU265" i="1"/>
  <c r="CT265" i="1"/>
  <c r="CS265" i="1"/>
  <c r="CR265" i="1"/>
  <c r="CQ265" i="1"/>
  <c r="CP265" i="1"/>
  <c r="CO265" i="1"/>
  <c r="CN265" i="1"/>
  <c r="CM265" i="1"/>
  <c r="CL265" i="1"/>
  <c r="CK265" i="1"/>
  <c r="CJ265" i="1"/>
  <c r="CI265" i="1"/>
  <c r="CH265" i="1"/>
  <c r="CG265" i="1"/>
  <c r="CF265" i="1"/>
  <c r="CE265" i="1"/>
  <c r="CD265" i="1"/>
  <c r="CC265" i="1"/>
  <c r="CB265" i="1"/>
  <c r="CA265" i="1"/>
  <c r="BZ265" i="1"/>
  <c r="BY265" i="1"/>
  <c r="BX265" i="1"/>
  <c r="BW265" i="1"/>
  <c r="BV265" i="1"/>
  <c r="BU265" i="1"/>
  <c r="BT265" i="1"/>
  <c r="BS265" i="1"/>
  <c r="BR265" i="1"/>
  <c r="BQ265" i="1"/>
  <c r="BP265" i="1"/>
  <c r="BO265" i="1"/>
  <c r="BN265" i="1"/>
  <c r="BM265" i="1"/>
  <c r="BL265" i="1"/>
  <c r="BK265" i="1"/>
  <c r="BJ265" i="1"/>
  <c r="BI265" i="1"/>
  <c r="BH265" i="1"/>
  <c r="BG265" i="1"/>
  <c r="BF265" i="1"/>
  <c r="BE265" i="1"/>
  <c r="BD265" i="1"/>
  <c r="BC265" i="1"/>
  <c r="BB265" i="1"/>
  <c r="BA265" i="1"/>
  <c r="AZ265" i="1"/>
  <c r="AY265" i="1"/>
  <c r="AX265" i="1"/>
  <c r="AW265" i="1"/>
  <c r="AV265" i="1"/>
  <c r="AU265" i="1"/>
  <c r="AT265" i="1"/>
  <c r="AS265" i="1"/>
  <c r="AR265" i="1"/>
  <c r="AQ265" i="1"/>
  <c r="AP265" i="1"/>
  <c r="AO265" i="1"/>
  <c r="AN265" i="1"/>
  <c r="AM265" i="1"/>
  <c r="AL265" i="1"/>
  <c r="AK265" i="1"/>
  <c r="AJ265" i="1"/>
  <c r="AI265" i="1"/>
  <c r="AH265" i="1"/>
  <c r="AG265" i="1"/>
  <c r="AF265" i="1"/>
  <c r="AE265" i="1"/>
  <c r="AD265" i="1"/>
  <c r="AC265" i="1"/>
  <c r="AB265" i="1"/>
  <c r="AA265" i="1"/>
  <c r="Z265" i="1"/>
  <c r="Y265" i="1"/>
  <c r="X265" i="1"/>
  <c r="W265" i="1"/>
  <c r="V265" i="1"/>
  <c r="U265" i="1"/>
  <c r="T265" i="1"/>
  <c r="S265" i="1"/>
  <c r="Q265" i="1"/>
  <c r="P265" i="1"/>
  <c r="O265" i="1"/>
  <c r="DD264" i="1"/>
  <c r="DC264" i="1"/>
  <c r="DB264" i="1"/>
  <c r="DA264" i="1"/>
  <c r="CZ264" i="1"/>
  <c r="CY264" i="1"/>
  <c r="CX264" i="1"/>
  <c r="CW264" i="1"/>
  <c r="CV264" i="1"/>
  <c r="CU264" i="1"/>
  <c r="CT264" i="1"/>
  <c r="CS264" i="1"/>
  <c r="CR264" i="1"/>
  <c r="CQ264" i="1"/>
  <c r="CP264" i="1"/>
  <c r="CO264" i="1"/>
  <c r="CN264" i="1"/>
  <c r="CM264" i="1"/>
  <c r="CL264" i="1"/>
  <c r="CK264" i="1"/>
  <c r="CJ264" i="1"/>
  <c r="CI264" i="1"/>
  <c r="CH264" i="1"/>
  <c r="CG264" i="1"/>
  <c r="CF264" i="1"/>
  <c r="CE264" i="1"/>
  <c r="CD264" i="1"/>
  <c r="CC264" i="1"/>
  <c r="CB264" i="1"/>
  <c r="CA264" i="1"/>
  <c r="BZ264" i="1"/>
  <c r="BY264" i="1"/>
  <c r="BX264" i="1"/>
  <c r="BW264" i="1"/>
  <c r="BV264" i="1"/>
  <c r="BU264" i="1"/>
  <c r="BT264" i="1"/>
  <c r="BS264" i="1"/>
  <c r="BR264" i="1"/>
  <c r="BQ264" i="1"/>
  <c r="BP264" i="1"/>
  <c r="BO264" i="1"/>
  <c r="BN264" i="1"/>
  <c r="BM264" i="1"/>
  <c r="BL264" i="1"/>
  <c r="BK264" i="1"/>
  <c r="BJ264" i="1"/>
  <c r="BI264" i="1"/>
  <c r="BH264" i="1"/>
  <c r="BG264" i="1"/>
  <c r="BF264" i="1"/>
  <c r="BE264" i="1"/>
  <c r="BD264" i="1"/>
  <c r="BC264" i="1"/>
  <c r="BB264" i="1"/>
  <c r="BA264" i="1"/>
  <c r="AZ264" i="1"/>
  <c r="AY264" i="1"/>
  <c r="AX264" i="1"/>
  <c r="AW264" i="1"/>
  <c r="AV264" i="1"/>
  <c r="AU264" i="1"/>
  <c r="AT264" i="1"/>
  <c r="AS264" i="1"/>
  <c r="AR264" i="1"/>
  <c r="AQ264" i="1"/>
  <c r="AP264" i="1"/>
  <c r="AO264" i="1"/>
  <c r="AN264" i="1"/>
  <c r="AM264" i="1"/>
  <c r="AL264" i="1"/>
  <c r="AK264" i="1"/>
  <c r="AJ264" i="1"/>
  <c r="AI264" i="1"/>
  <c r="AH264" i="1"/>
  <c r="AG264" i="1"/>
  <c r="AF264" i="1"/>
  <c r="AE264" i="1"/>
  <c r="AD264" i="1"/>
  <c r="AC264" i="1"/>
  <c r="AB264" i="1"/>
  <c r="AA264" i="1"/>
  <c r="Z264" i="1"/>
  <c r="Y264" i="1"/>
  <c r="X264" i="1"/>
  <c r="W264" i="1"/>
  <c r="V264" i="1"/>
  <c r="U264" i="1"/>
  <c r="T264" i="1"/>
  <c r="S264" i="1"/>
  <c r="Q264" i="1"/>
  <c r="P264" i="1"/>
  <c r="O264" i="1"/>
  <c r="DD477" i="1"/>
  <c r="DC477" i="1"/>
  <c r="DB477" i="1"/>
  <c r="DA477" i="1"/>
  <c r="CZ477" i="1"/>
  <c r="CY477" i="1"/>
  <c r="CX477" i="1"/>
  <c r="CW477" i="1"/>
  <c r="CV477" i="1"/>
  <c r="CU477" i="1"/>
  <c r="CT477" i="1"/>
  <c r="CS477" i="1"/>
  <c r="CR477" i="1"/>
  <c r="CQ477" i="1"/>
  <c r="CP477" i="1"/>
  <c r="CO477" i="1"/>
  <c r="CN477" i="1"/>
  <c r="CM477" i="1"/>
  <c r="CL477" i="1"/>
  <c r="CK477" i="1"/>
  <c r="CJ477" i="1"/>
  <c r="CI477" i="1"/>
  <c r="CH477" i="1"/>
  <c r="CG477" i="1"/>
  <c r="CF477" i="1"/>
  <c r="CE477" i="1"/>
  <c r="CD477" i="1"/>
  <c r="CC477" i="1"/>
  <c r="CB477" i="1"/>
  <c r="CA477" i="1"/>
  <c r="BZ477" i="1"/>
  <c r="BY477" i="1"/>
  <c r="BX477" i="1"/>
  <c r="BW477" i="1"/>
  <c r="BV477" i="1"/>
  <c r="BU477" i="1"/>
  <c r="BT477" i="1"/>
  <c r="BS477" i="1"/>
  <c r="BR477" i="1"/>
  <c r="BQ477" i="1"/>
  <c r="BP477" i="1"/>
  <c r="BO477" i="1"/>
  <c r="BN477" i="1"/>
  <c r="BM477" i="1"/>
  <c r="BL477" i="1"/>
  <c r="BK477" i="1"/>
  <c r="BJ477" i="1"/>
  <c r="BI477" i="1"/>
  <c r="BH477" i="1"/>
  <c r="BG477" i="1"/>
  <c r="BF477" i="1"/>
  <c r="BE477" i="1"/>
  <c r="BD477" i="1"/>
  <c r="BC477" i="1"/>
  <c r="BB477" i="1"/>
  <c r="BA477" i="1"/>
  <c r="AZ477" i="1"/>
  <c r="AY477" i="1"/>
  <c r="AX477" i="1"/>
  <c r="AW477" i="1"/>
  <c r="AV477" i="1"/>
  <c r="AU477" i="1"/>
  <c r="AT477" i="1"/>
  <c r="AS477" i="1"/>
  <c r="AR477" i="1"/>
  <c r="AQ477" i="1"/>
  <c r="AP477" i="1"/>
  <c r="AO477" i="1"/>
  <c r="AN477" i="1"/>
  <c r="AM477" i="1"/>
  <c r="AL477" i="1"/>
  <c r="AK477" i="1"/>
  <c r="AJ477" i="1"/>
  <c r="AI477" i="1"/>
  <c r="AH477" i="1"/>
  <c r="AG477" i="1"/>
  <c r="AF477" i="1"/>
  <c r="AE477" i="1"/>
  <c r="AD477" i="1"/>
  <c r="AC477" i="1"/>
  <c r="AB477" i="1"/>
  <c r="AA477" i="1"/>
  <c r="Z477" i="1"/>
  <c r="Y477" i="1"/>
  <c r="X477" i="1"/>
  <c r="W477" i="1"/>
  <c r="V477" i="1"/>
  <c r="U477" i="1"/>
  <c r="T477" i="1"/>
  <c r="S477" i="1"/>
  <c r="Q477" i="1"/>
  <c r="P477" i="1"/>
  <c r="O477" i="1"/>
  <c r="DD476" i="1"/>
  <c r="DC476" i="1"/>
  <c r="DB476" i="1"/>
  <c r="DA476" i="1"/>
  <c r="CZ476" i="1"/>
  <c r="CY476" i="1"/>
  <c r="CX476" i="1"/>
  <c r="CW476" i="1"/>
  <c r="CV476" i="1"/>
  <c r="CU476" i="1"/>
  <c r="CT476" i="1"/>
  <c r="CS476" i="1"/>
  <c r="CR476" i="1"/>
  <c r="CQ476" i="1"/>
  <c r="CP476" i="1"/>
  <c r="CO476" i="1"/>
  <c r="CN476" i="1"/>
  <c r="CM476" i="1"/>
  <c r="CL476" i="1"/>
  <c r="CK476" i="1"/>
  <c r="CJ476" i="1"/>
  <c r="CI476" i="1"/>
  <c r="CH476" i="1"/>
  <c r="CG476" i="1"/>
  <c r="CF476" i="1"/>
  <c r="CE476" i="1"/>
  <c r="CD476" i="1"/>
  <c r="CC476" i="1"/>
  <c r="CB476" i="1"/>
  <c r="CA476" i="1"/>
  <c r="BZ476" i="1"/>
  <c r="BY476" i="1"/>
  <c r="BX476" i="1"/>
  <c r="BW476" i="1"/>
  <c r="BV476" i="1"/>
  <c r="BU476" i="1"/>
  <c r="BT476" i="1"/>
  <c r="BS476" i="1"/>
  <c r="BR476" i="1"/>
  <c r="BQ476" i="1"/>
  <c r="BP476" i="1"/>
  <c r="BO476" i="1"/>
  <c r="BN476" i="1"/>
  <c r="BM476" i="1"/>
  <c r="BL476" i="1"/>
  <c r="BK476" i="1"/>
  <c r="BJ476" i="1"/>
  <c r="BI476" i="1"/>
  <c r="BH476" i="1"/>
  <c r="BG476" i="1"/>
  <c r="BF476" i="1"/>
  <c r="BE476" i="1"/>
  <c r="BD476" i="1"/>
  <c r="BC476" i="1"/>
  <c r="BB476" i="1"/>
  <c r="BA476" i="1"/>
  <c r="AZ476" i="1"/>
  <c r="AY476" i="1"/>
  <c r="AX476" i="1"/>
  <c r="AW476" i="1"/>
  <c r="AV476" i="1"/>
  <c r="AU476" i="1"/>
  <c r="AT476" i="1"/>
  <c r="AS476" i="1"/>
  <c r="AR476" i="1"/>
  <c r="AQ476" i="1"/>
  <c r="AP476" i="1"/>
  <c r="AO476" i="1"/>
  <c r="AN476" i="1"/>
  <c r="AM476" i="1"/>
  <c r="AL476" i="1"/>
  <c r="AK476" i="1"/>
  <c r="AJ476" i="1"/>
  <c r="AI476" i="1"/>
  <c r="AH476" i="1"/>
  <c r="AG476" i="1"/>
  <c r="AF476" i="1"/>
  <c r="AE476" i="1"/>
  <c r="AD476" i="1"/>
  <c r="AC476" i="1"/>
  <c r="AB476" i="1"/>
  <c r="AA476" i="1"/>
  <c r="Z476" i="1"/>
  <c r="Y476" i="1"/>
  <c r="X476" i="1"/>
  <c r="W476" i="1"/>
  <c r="V476" i="1"/>
  <c r="U476" i="1"/>
  <c r="T476" i="1"/>
  <c r="S476" i="1"/>
  <c r="Q476" i="1"/>
  <c r="P476" i="1"/>
  <c r="O476" i="1"/>
  <c r="DD332" i="1"/>
  <c r="DC332" i="1"/>
  <c r="DB332" i="1"/>
  <c r="DA332" i="1"/>
  <c r="CZ332" i="1"/>
  <c r="CY332" i="1"/>
  <c r="CX332" i="1"/>
  <c r="CW332" i="1"/>
  <c r="CV332" i="1"/>
  <c r="CU332" i="1"/>
  <c r="CT332" i="1"/>
  <c r="CS332" i="1"/>
  <c r="CR332" i="1"/>
  <c r="CQ332" i="1"/>
  <c r="CP332" i="1"/>
  <c r="CO332" i="1"/>
  <c r="CN332" i="1"/>
  <c r="CM332" i="1"/>
  <c r="CL332" i="1"/>
  <c r="CK332" i="1"/>
  <c r="CJ332" i="1"/>
  <c r="CI332" i="1"/>
  <c r="CH332" i="1"/>
  <c r="CG332" i="1"/>
  <c r="CF332" i="1"/>
  <c r="CE332" i="1"/>
  <c r="CD332" i="1"/>
  <c r="CC332" i="1"/>
  <c r="CB332" i="1"/>
  <c r="CA332" i="1"/>
  <c r="BZ332" i="1"/>
  <c r="BY332" i="1"/>
  <c r="BX332" i="1"/>
  <c r="BW332" i="1"/>
  <c r="BV332" i="1"/>
  <c r="BU332" i="1"/>
  <c r="BT332" i="1"/>
  <c r="BS332" i="1"/>
  <c r="BR332" i="1"/>
  <c r="BQ332" i="1"/>
  <c r="BP332" i="1"/>
  <c r="BO332" i="1"/>
  <c r="BN332" i="1"/>
  <c r="BM332" i="1"/>
  <c r="BL332" i="1"/>
  <c r="BK332" i="1"/>
  <c r="BJ332" i="1"/>
  <c r="BI332" i="1"/>
  <c r="BH332" i="1"/>
  <c r="BG332" i="1"/>
  <c r="BF332" i="1"/>
  <c r="BE332" i="1"/>
  <c r="BD332" i="1"/>
  <c r="BC332" i="1"/>
  <c r="BB332" i="1"/>
  <c r="BA332" i="1"/>
  <c r="AZ332" i="1"/>
  <c r="AY332" i="1"/>
  <c r="AX332" i="1"/>
  <c r="AW332" i="1"/>
  <c r="AV332" i="1"/>
  <c r="AU332" i="1"/>
  <c r="AT332" i="1"/>
  <c r="AS332" i="1"/>
  <c r="AR332" i="1"/>
  <c r="AQ332" i="1"/>
  <c r="AP332" i="1"/>
  <c r="AO332" i="1"/>
  <c r="AN332" i="1"/>
  <c r="AM332" i="1"/>
  <c r="AL332" i="1"/>
  <c r="AK332" i="1"/>
  <c r="AJ332" i="1"/>
  <c r="AI332" i="1"/>
  <c r="AH332" i="1"/>
  <c r="AG332" i="1"/>
  <c r="AF332" i="1"/>
  <c r="AE332" i="1"/>
  <c r="AD332" i="1"/>
  <c r="AC332" i="1"/>
  <c r="AB332" i="1"/>
  <c r="AA332" i="1"/>
  <c r="Z332" i="1"/>
  <c r="Y332" i="1"/>
  <c r="X332" i="1"/>
  <c r="W332" i="1"/>
  <c r="V332" i="1"/>
  <c r="U332" i="1"/>
  <c r="T332" i="1"/>
  <c r="S332" i="1"/>
  <c r="Q332" i="1"/>
  <c r="P332" i="1"/>
  <c r="O332" i="1"/>
  <c r="DD331" i="1"/>
  <c r="DC331" i="1"/>
  <c r="DB331" i="1"/>
  <c r="DA331" i="1"/>
  <c r="CZ331" i="1"/>
  <c r="CY331" i="1"/>
  <c r="CX331" i="1"/>
  <c r="CW331" i="1"/>
  <c r="CV331" i="1"/>
  <c r="CU331" i="1"/>
  <c r="CT331" i="1"/>
  <c r="CS331" i="1"/>
  <c r="CR331" i="1"/>
  <c r="CQ331" i="1"/>
  <c r="CP331" i="1"/>
  <c r="CO331" i="1"/>
  <c r="CN331" i="1"/>
  <c r="CM331" i="1"/>
  <c r="CL331" i="1"/>
  <c r="CK331" i="1"/>
  <c r="CJ331" i="1"/>
  <c r="CI331" i="1"/>
  <c r="CH331" i="1"/>
  <c r="CG331" i="1"/>
  <c r="CF331" i="1"/>
  <c r="CE331" i="1"/>
  <c r="CD331" i="1"/>
  <c r="CC331" i="1"/>
  <c r="CB331" i="1"/>
  <c r="CA331" i="1"/>
  <c r="BZ331" i="1"/>
  <c r="BY331" i="1"/>
  <c r="BX331" i="1"/>
  <c r="BW331" i="1"/>
  <c r="BV331" i="1"/>
  <c r="BU331" i="1"/>
  <c r="BT331" i="1"/>
  <c r="BS331" i="1"/>
  <c r="BR331" i="1"/>
  <c r="BQ331" i="1"/>
  <c r="BP331" i="1"/>
  <c r="BO331" i="1"/>
  <c r="BN331" i="1"/>
  <c r="BM331" i="1"/>
  <c r="BL331" i="1"/>
  <c r="BK331" i="1"/>
  <c r="BJ331" i="1"/>
  <c r="BI331" i="1"/>
  <c r="BH331" i="1"/>
  <c r="BG331" i="1"/>
  <c r="BF331" i="1"/>
  <c r="BE331" i="1"/>
  <c r="BD331" i="1"/>
  <c r="BC331" i="1"/>
  <c r="BB331" i="1"/>
  <c r="BA331" i="1"/>
  <c r="AZ331" i="1"/>
  <c r="AY331" i="1"/>
  <c r="AX331" i="1"/>
  <c r="AW331" i="1"/>
  <c r="AV331" i="1"/>
  <c r="AU331" i="1"/>
  <c r="AT331" i="1"/>
  <c r="AS331" i="1"/>
  <c r="AR331" i="1"/>
  <c r="AQ331" i="1"/>
  <c r="AP331" i="1"/>
  <c r="AO331" i="1"/>
  <c r="AN331" i="1"/>
  <c r="AM331" i="1"/>
  <c r="AL331" i="1"/>
  <c r="AK331" i="1"/>
  <c r="AJ331" i="1"/>
  <c r="AI331" i="1"/>
  <c r="AH331" i="1"/>
  <c r="AG331" i="1"/>
  <c r="AF331" i="1"/>
  <c r="AE331" i="1"/>
  <c r="AD331" i="1"/>
  <c r="AC331" i="1"/>
  <c r="AB331" i="1"/>
  <c r="AA331" i="1"/>
  <c r="Z331" i="1"/>
  <c r="Y331" i="1"/>
  <c r="X331" i="1"/>
  <c r="W331" i="1"/>
  <c r="V331" i="1"/>
  <c r="U331" i="1"/>
  <c r="T331" i="1"/>
  <c r="S331" i="1"/>
  <c r="Q331" i="1"/>
  <c r="P331" i="1"/>
  <c r="O331" i="1"/>
  <c r="DD330" i="1"/>
  <c r="DC330" i="1"/>
  <c r="DB330" i="1"/>
  <c r="DA330" i="1"/>
  <c r="CZ330" i="1"/>
  <c r="CY330" i="1"/>
  <c r="CX330" i="1"/>
  <c r="CW330" i="1"/>
  <c r="CV330" i="1"/>
  <c r="CU330" i="1"/>
  <c r="CT330" i="1"/>
  <c r="CS330" i="1"/>
  <c r="CR330" i="1"/>
  <c r="CQ330" i="1"/>
  <c r="CP330" i="1"/>
  <c r="CO330" i="1"/>
  <c r="CN330" i="1"/>
  <c r="CM330" i="1"/>
  <c r="CL330" i="1"/>
  <c r="CK330" i="1"/>
  <c r="CJ330" i="1"/>
  <c r="CI330" i="1"/>
  <c r="CH330" i="1"/>
  <c r="CG330" i="1"/>
  <c r="CF330" i="1"/>
  <c r="CE330" i="1"/>
  <c r="CD330" i="1"/>
  <c r="CC330" i="1"/>
  <c r="CB330" i="1"/>
  <c r="CA330" i="1"/>
  <c r="BZ330" i="1"/>
  <c r="BY330" i="1"/>
  <c r="BX330" i="1"/>
  <c r="BW330" i="1"/>
  <c r="BV330" i="1"/>
  <c r="BU330" i="1"/>
  <c r="BT330" i="1"/>
  <c r="BS330" i="1"/>
  <c r="BR330" i="1"/>
  <c r="BQ330" i="1"/>
  <c r="BP330" i="1"/>
  <c r="BO330" i="1"/>
  <c r="BN330" i="1"/>
  <c r="BM330" i="1"/>
  <c r="BL330" i="1"/>
  <c r="BK330" i="1"/>
  <c r="BJ330" i="1"/>
  <c r="BI330" i="1"/>
  <c r="BH330" i="1"/>
  <c r="BG330" i="1"/>
  <c r="BF330" i="1"/>
  <c r="BE330" i="1"/>
  <c r="BD330" i="1"/>
  <c r="BC330" i="1"/>
  <c r="BB330" i="1"/>
  <c r="BA330" i="1"/>
  <c r="AZ330" i="1"/>
  <c r="AY330" i="1"/>
  <c r="AX330" i="1"/>
  <c r="AW330" i="1"/>
  <c r="AV330" i="1"/>
  <c r="AU330" i="1"/>
  <c r="AT330" i="1"/>
  <c r="AS330" i="1"/>
  <c r="AR330" i="1"/>
  <c r="AQ330" i="1"/>
  <c r="AP330" i="1"/>
  <c r="AO330" i="1"/>
  <c r="AN330" i="1"/>
  <c r="AM330" i="1"/>
  <c r="AL330" i="1"/>
  <c r="AK330" i="1"/>
  <c r="AJ330" i="1"/>
  <c r="AI330" i="1"/>
  <c r="AH330" i="1"/>
  <c r="AG330" i="1"/>
  <c r="AF330" i="1"/>
  <c r="AE330" i="1"/>
  <c r="AD330" i="1"/>
  <c r="AC330" i="1"/>
  <c r="AB330" i="1"/>
  <c r="AA330" i="1"/>
  <c r="Z330" i="1"/>
  <c r="Y330" i="1"/>
  <c r="X330" i="1"/>
  <c r="W330" i="1"/>
  <c r="V330" i="1"/>
  <c r="U330" i="1"/>
  <c r="T330" i="1"/>
  <c r="S330" i="1"/>
  <c r="Q330" i="1"/>
  <c r="P330" i="1"/>
  <c r="O330" i="1"/>
  <c r="DD329" i="1"/>
  <c r="DC329" i="1"/>
  <c r="DB329" i="1"/>
  <c r="DA329" i="1"/>
  <c r="CZ329" i="1"/>
  <c r="CY329" i="1"/>
  <c r="CX329" i="1"/>
  <c r="CW329" i="1"/>
  <c r="CV329" i="1"/>
  <c r="CU329" i="1"/>
  <c r="CT329" i="1"/>
  <c r="CS329" i="1"/>
  <c r="CR329" i="1"/>
  <c r="CQ329" i="1"/>
  <c r="CP329" i="1"/>
  <c r="CO329" i="1"/>
  <c r="CN329" i="1"/>
  <c r="CM329" i="1"/>
  <c r="CL329" i="1"/>
  <c r="CK329" i="1"/>
  <c r="CJ329" i="1"/>
  <c r="CI329" i="1"/>
  <c r="CH329" i="1"/>
  <c r="CG329" i="1"/>
  <c r="CF329" i="1"/>
  <c r="CE329" i="1"/>
  <c r="CD329" i="1"/>
  <c r="CC329" i="1"/>
  <c r="CB329" i="1"/>
  <c r="CA329" i="1"/>
  <c r="BZ329" i="1"/>
  <c r="BY329" i="1"/>
  <c r="BX329" i="1"/>
  <c r="BW329" i="1"/>
  <c r="BV329" i="1"/>
  <c r="BU329" i="1"/>
  <c r="BT329" i="1"/>
  <c r="BS329" i="1"/>
  <c r="BR329" i="1"/>
  <c r="BQ329" i="1"/>
  <c r="BP329" i="1"/>
  <c r="BO329" i="1"/>
  <c r="BN329" i="1"/>
  <c r="BM329" i="1"/>
  <c r="BL329" i="1"/>
  <c r="BK329" i="1"/>
  <c r="BJ329" i="1"/>
  <c r="BI329" i="1"/>
  <c r="BH329" i="1"/>
  <c r="BG329" i="1"/>
  <c r="BF329" i="1"/>
  <c r="BE329" i="1"/>
  <c r="BD329" i="1"/>
  <c r="BC329" i="1"/>
  <c r="BB329" i="1"/>
  <c r="BA329" i="1"/>
  <c r="AZ329" i="1"/>
  <c r="AY329" i="1"/>
  <c r="AX329" i="1"/>
  <c r="AW329" i="1"/>
  <c r="AV329" i="1"/>
  <c r="AU329" i="1"/>
  <c r="AT329" i="1"/>
  <c r="AS329" i="1"/>
  <c r="AR329" i="1"/>
  <c r="AQ329" i="1"/>
  <c r="AP329" i="1"/>
  <c r="AO329" i="1"/>
  <c r="AN329" i="1"/>
  <c r="AM329" i="1"/>
  <c r="AL329" i="1"/>
  <c r="AK329" i="1"/>
  <c r="AJ329" i="1"/>
  <c r="AI329" i="1"/>
  <c r="AH329" i="1"/>
  <c r="AG329" i="1"/>
  <c r="AF329" i="1"/>
  <c r="AE329" i="1"/>
  <c r="AD329" i="1"/>
  <c r="AC329" i="1"/>
  <c r="AB329" i="1"/>
  <c r="AA329" i="1"/>
  <c r="Z329" i="1"/>
  <c r="Y329" i="1"/>
  <c r="X329" i="1"/>
  <c r="W329" i="1"/>
  <c r="V329" i="1"/>
  <c r="U329" i="1"/>
  <c r="T329" i="1"/>
  <c r="S329" i="1"/>
  <c r="Q329" i="1"/>
  <c r="P329" i="1"/>
  <c r="O329" i="1"/>
  <c r="DD643" i="1"/>
  <c r="DC643" i="1"/>
  <c r="DB643" i="1"/>
  <c r="DA643" i="1"/>
  <c r="CZ643" i="1"/>
  <c r="CY643" i="1"/>
  <c r="CX643" i="1"/>
  <c r="CW643" i="1"/>
  <c r="CV643" i="1"/>
  <c r="CU643" i="1"/>
  <c r="CT643" i="1"/>
  <c r="CS643" i="1"/>
  <c r="CR643" i="1"/>
  <c r="CQ643" i="1"/>
  <c r="CP643" i="1"/>
  <c r="CO643" i="1"/>
  <c r="CN643" i="1"/>
  <c r="CM643" i="1"/>
  <c r="CL643" i="1"/>
  <c r="CK643" i="1"/>
  <c r="CJ643" i="1"/>
  <c r="CI643" i="1"/>
  <c r="CH643" i="1"/>
  <c r="CG643" i="1"/>
  <c r="CF643" i="1"/>
  <c r="CE643" i="1"/>
  <c r="CD643" i="1"/>
  <c r="CC643" i="1"/>
  <c r="CB643" i="1"/>
  <c r="CA643" i="1"/>
  <c r="BZ643" i="1"/>
  <c r="BY643" i="1"/>
  <c r="BX643" i="1"/>
  <c r="BW643" i="1"/>
  <c r="BV643" i="1"/>
  <c r="BU643" i="1"/>
  <c r="BT643" i="1"/>
  <c r="BS643" i="1"/>
  <c r="BR643" i="1"/>
  <c r="BQ643" i="1"/>
  <c r="BP643" i="1"/>
  <c r="BO643" i="1"/>
  <c r="BN643" i="1"/>
  <c r="BM643" i="1"/>
  <c r="BL643" i="1"/>
  <c r="BK643" i="1"/>
  <c r="BJ643" i="1"/>
  <c r="BI643" i="1"/>
  <c r="BH643" i="1"/>
  <c r="BG643" i="1"/>
  <c r="BF643" i="1"/>
  <c r="BE643" i="1"/>
  <c r="BD643" i="1"/>
  <c r="BC643" i="1"/>
  <c r="BB643" i="1"/>
  <c r="BA643" i="1"/>
  <c r="AZ643" i="1"/>
  <c r="AY643" i="1"/>
  <c r="AX643" i="1"/>
  <c r="AW643" i="1"/>
  <c r="AV643" i="1"/>
  <c r="AU643" i="1"/>
  <c r="AT643" i="1"/>
  <c r="AS643" i="1"/>
  <c r="AR643" i="1"/>
  <c r="AQ643" i="1"/>
  <c r="AP643" i="1"/>
  <c r="AO643" i="1"/>
  <c r="AN643" i="1"/>
  <c r="AM643" i="1"/>
  <c r="AL643" i="1"/>
  <c r="AK643" i="1"/>
  <c r="AJ643" i="1"/>
  <c r="AI643" i="1"/>
  <c r="AH643" i="1"/>
  <c r="AG643" i="1"/>
  <c r="AF643" i="1"/>
  <c r="AE643" i="1"/>
  <c r="AD643" i="1"/>
  <c r="AC643" i="1"/>
  <c r="AB643" i="1"/>
  <c r="AA643" i="1"/>
  <c r="Z643" i="1"/>
  <c r="Y643" i="1"/>
  <c r="X643" i="1"/>
  <c r="W643" i="1"/>
  <c r="V643" i="1"/>
  <c r="U643" i="1"/>
  <c r="T643" i="1"/>
  <c r="S643" i="1"/>
  <c r="Q643" i="1"/>
  <c r="P643" i="1"/>
  <c r="O643" i="1"/>
  <c r="DD97" i="1"/>
  <c r="DC97" i="1"/>
  <c r="DB97" i="1"/>
  <c r="DA97" i="1"/>
  <c r="CZ97" i="1"/>
  <c r="CY97" i="1"/>
  <c r="CX97" i="1"/>
  <c r="CW97" i="1"/>
  <c r="CV97" i="1"/>
  <c r="CU97" i="1"/>
  <c r="CT97" i="1"/>
  <c r="CS97" i="1"/>
  <c r="CR97" i="1"/>
  <c r="CQ97" i="1"/>
  <c r="CP97" i="1"/>
  <c r="CO97" i="1"/>
  <c r="CN97" i="1"/>
  <c r="CM97" i="1"/>
  <c r="CL97" i="1"/>
  <c r="CK97" i="1"/>
  <c r="CJ97" i="1"/>
  <c r="CI97" i="1"/>
  <c r="CH97" i="1"/>
  <c r="CG97" i="1"/>
  <c r="CF97" i="1"/>
  <c r="CE97" i="1"/>
  <c r="CD97" i="1"/>
  <c r="CC97" i="1"/>
  <c r="CB97" i="1"/>
  <c r="CA97" i="1"/>
  <c r="BZ97" i="1"/>
  <c r="BY97" i="1"/>
  <c r="BX97" i="1"/>
  <c r="BW97" i="1"/>
  <c r="BV97" i="1"/>
  <c r="BU97" i="1"/>
  <c r="BT97" i="1"/>
  <c r="BS97" i="1"/>
  <c r="BR97" i="1"/>
  <c r="BQ97" i="1"/>
  <c r="BP97" i="1"/>
  <c r="BO97" i="1"/>
  <c r="BN97" i="1"/>
  <c r="BM97" i="1"/>
  <c r="BL97" i="1"/>
  <c r="BK97" i="1"/>
  <c r="BJ97" i="1"/>
  <c r="BI97" i="1"/>
  <c r="BH97" i="1"/>
  <c r="BG97" i="1"/>
  <c r="BF97" i="1"/>
  <c r="BE97" i="1"/>
  <c r="BD97" i="1"/>
  <c r="BC97" i="1"/>
  <c r="BB97" i="1"/>
  <c r="BA97" i="1"/>
  <c r="AZ97" i="1"/>
  <c r="AY97" i="1"/>
  <c r="AX97" i="1"/>
  <c r="AW97" i="1"/>
  <c r="AV97" i="1"/>
  <c r="AU97" i="1"/>
  <c r="AT97" i="1"/>
  <c r="AS97" i="1"/>
  <c r="AR97" i="1"/>
  <c r="AQ97" i="1"/>
  <c r="AP97" i="1"/>
  <c r="AO97" i="1"/>
  <c r="AN97" i="1"/>
  <c r="AM97" i="1"/>
  <c r="AL97" i="1"/>
  <c r="AK97" i="1"/>
  <c r="AJ97" i="1"/>
  <c r="AI97" i="1"/>
  <c r="AH97" i="1"/>
  <c r="AG97" i="1"/>
  <c r="AF97" i="1"/>
  <c r="AE97" i="1"/>
  <c r="AD97" i="1"/>
  <c r="AC97" i="1"/>
  <c r="AB97" i="1"/>
  <c r="AA97" i="1"/>
  <c r="Z97" i="1"/>
  <c r="Y97" i="1"/>
  <c r="X97" i="1"/>
  <c r="W97" i="1"/>
  <c r="V97" i="1"/>
  <c r="U97" i="1"/>
  <c r="T97" i="1"/>
  <c r="S97" i="1"/>
  <c r="Q97" i="1"/>
  <c r="P97" i="1"/>
  <c r="O97" i="1"/>
  <c r="DD263" i="1"/>
  <c r="DC263" i="1"/>
  <c r="DB263" i="1"/>
  <c r="DA263" i="1"/>
  <c r="CZ263" i="1"/>
  <c r="CY263" i="1"/>
  <c r="CX263" i="1"/>
  <c r="CW263" i="1"/>
  <c r="CV263" i="1"/>
  <c r="CU263" i="1"/>
  <c r="CT263" i="1"/>
  <c r="CS263" i="1"/>
  <c r="CR263" i="1"/>
  <c r="CQ263" i="1"/>
  <c r="CP263" i="1"/>
  <c r="CO263" i="1"/>
  <c r="CN263" i="1"/>
  <c r="CM263" i="1"/>
  <c r="CL263" i="1"/>
  <c r="CK263" i="1"/>
  <c r="CJ263" i="1"/>
  <c r="CI263" i="1"/>
  <c r="CH263" i="1"/>
  <c r="CG263" i="1"/>
  <c r="CF263" i="1"/>
  <c r="CE263" i="1"/>
  <c r="CD263" i="1"/>
  <c r="CC263" i="1"/>
  <c r="CB263" i="1"/>
  <c r="CA263" i="1"/>
  <c r="BZ263" i="1"/>
  <c r="BY263" i="1"/>
  <c r="BX263" i="1"/>
  <c r="BW263" i="1"/>
  <c r="BV263" i="1"/>
  <c r="BU263" i="1"/>
  <c r="BT263" i="1"/>
  <c r="BS263" i="1"/>
  <c r="BR263" i="1"/>
  <c r="BQ263" i="1"/>
  <c r="BP263" i="1"/>
  <c r="BO263" i="1"/>
  <c r="BN263" i="1"/>
  <c r="BM263" i="1"/>
  <c r="BL263" i="1"/>
  <c r="BK263" i="1"/>
  <c r="BJ263" i="1"/>
  <c r="BI263" i="1"/>
  <c r="BH263" i="1"/>
  <c r="BG263" i="1"/>
  <c r="BF263" i="1"/>
  <c r="BE263" i="1"/>
  <c r="BD263" i="1"/>
  <c r="BC263" i="1"/>
  <c r="BB263" i="1"/>
  <c r="BA263" i="1"/>
  <c r="AZ263" i="1"/>
  <c r="AY263" i="1"/>
  <c r="AX263" i="1"/>
  <c r="AW263" i="1"/>
  <c r="AV263" i="1"/>
  <c r="AU263" i="1"/>
  <c r="AT263" i="1"/>
  <c r="AS263" i="1"/>
  <c r="AR263" i="1"/>
  <c r="AQ263" i="1"/>
  <c r="AP263" i="1"/>
  <c r="AO263" i="1"/>
  <c r="AN263" i="1"/>
  <c r="AM263" i="1"/>
  <c r="AL263" i="1"/>
  <c r="AK263" i="1"/>
  <c r="AJ263" i="1"/>
  <c r="AI263" i="1"/>
  <c r="AH263" i="1"/>
  <c r="AG263" i="1"/>
  <c r="AF263" i="1"/>
  <c r="AE263" i="1"/>
  <c r="AD263" i="1"/>
  <c r="AC263" i="1"/>
  <c r="AB263" i="1"/>
  <c r="AA263" i="1"/>
  <c r="Z263" i="1"/>
  <c r="Y263" i="1"/>
  <c r="X263" i="1"/>
  <c r="W263" i="1"/>
  <c r="V263" i="1"/>
  <c r="U263" i="1"/>
  <c r="T263" i="1"/>
  <c r="S263" i="1"/>
  <c r="Q263" i="1"/>
  <c r="P263" i="1"/>
  <c r="O263" i="1"/>
  <c r="DD565" i="1"/>
  <c r="DC565" i="1"/>
  <c r="DB565" i="1"/>
  <c r="DA565" i="1"/>
  <c r="CZ565" i="1"/>
  <c r="CY565" i="1"/>
  <c r="CX565" i="1"/>
  <c r="CW565" i="1"/>
  <c r="CV565" i="1"/>
  <c r="CU565" i="1"/>
  <c r="CT565" i="1"/>
  <c r="CS565" i="1"/>
  <c r="CR565" i="1"/>
  <c r="CQ565" i="1"/>
  <c r="CP565" i="1"/>
  <c r="CO565" i="1"/>
  <c r="CN565" i="1"/>
  <c r="CM565" i="1"/>
  <c r="CL565" i="1"/>
  <c r="CK565" i="1"/>
  <c r="CJ565" i="1"/>
  <c r="CI565" i="1"/>
  <c r="CH565" i="1"/>
  <c r="CG565" i="1"/>
  <c r="CF565" i="1"/>
  <c r="CE565" i="1"/>
  <c r="CD565" i="1"/>
  <c r="CC565" i="1"/>
  <c r="CB565" i="1"/>
  <c r="CA565" i="1"/>
  <c r="BZ565" i="1"/>
  <c r="BY565" i="1"/>
  <c r="BX565" i="1"/>
  <c r="BW565" i="1"/>
  <c r="BV565" i="1"/>
  <c r="BU565" i="1"/>
  <c r="BT565" i="1"/>
  <c r="BS565" i="1"/>
  <c r="BR565" i="1"/>
  <c r="BQ565" i="1"/>
  <c r="BP565" i="1"/>
  <c r="BO565" i="1"/>
  <c r="BN565" i="1"/>
  <c r="BM565" i="1"/>
  <c r="BL565" i="1"/>
  <c r="BK565" i="1"/>
  <c r="BJ565" i="1"/>
  <c r="BI565" i="1"/>
  <c r="BH565" i="1"/>
  <c r="BG565" i="1"/>
  <c r="BF565" i="1"/>
  <c r="BE565" i="1"/>
  <c r="BD565" i="1"/>
  <c r="BC565" i="1"/>
  <c r="BB565" i="1"/>
  <c r="BA565" i="1"/>
  <c r="AZ565" i="1"/>
  <c r="AY565" i="1"/>
  <c r="AX565" i="1"/>
  <c r="AW565" i="1"/>
  <c r="AV565" i="1"/>
  <c r="AU565" i="1"/>
  <c r="AT565" i="1"/>
  <c r="AS565" i="1"/>
  <c r="AR565" i="1"/>
  <c r="AQ565" i="1"/>
  <c r="AP565" i="1"/>
  <c r="AO565" i="1"/>
  <c r="AN565" i="1"/>
  <c r="AM565" i="1"/>
  <c r="AL565" i="1"/>
  <c r="AK565" i="1"/>
  <c r="AJ565" i="1"/>
  <c r="AI565" i="1"/>
  <c r="AH565" i="1"/>
  <c r="AG565" i="1"/>
  <c r="AF565" i="1"/>
  <c r="AE565" i="1"/>
  <c r="AD565" i="1"/>
  <c r="AC565" i="1"/>
  <c r="AB565" i="1"/>
  <c r="AA565" i="1"/>
  <c r="Z565" i="1"/>
  <c r="Y565" i="1"/>
  <c r="X565" i="1"/>
  <c r="W565" i="1"/>
  <c r="V565" i="1"/>
  <c r="U565" i="1"/>
  <c r="T565" i="1"/>
  <c r="S565" i="1"/>
  <c r="Q565" i="1"/>
  <c r="P565" i="1"/>
  <c r="O565" i="1"/>
  <c r="DD284" i="1"/>
  <c r="DC284" i="1"/>
  <c r="DB284" i="1"/>
  <c r="DA284" i="1"/>
  <c r="CZ284" i="1"/>
  <c r="CY284" i="1"/>
  <c r="CX284" i="1"/>
  <c r="CW284" i="1"/>
  <c r="CV284" i="1"/>
  <c r="CU284" i="1"/>
  <c r="CT284" i="1"/>
  <c r="CS284" i="1"/>
  <c r="CR284" i="1"/>
  <c r="CQ284" i="1"/>
  <c r="CP284" i="1"/>
  <c r="CO284" i="1"/>
  <c r="CN284" i="1"/>
  <c r="CM284" i="1"/>
  <c r="CL284" i="1"/>
  <c r="CK284" i="1"/>
  <c r="CJ284" i="1"/>
  <c r="CI284" i="1"/>
  <c r="CH284" i="1"/>
  <c r="CG284" i="1"/>
  <c r="CF284" i="1"/>
  <c r="CE284" i="1"/>
  <c r="CD284" i="1"/>
  <c r="CC284" i="1"/>
  <c r="CB284" i="1"/>
  <c r="CA284" i="1"/>
  <c r="BZ284" i="1"/>
  <c r="BY284" i="1"/>
  <c r="BX284" i="1"/>
  <c r="BW284" i="1"/>
  <c r="BV284" i="1"/>
  <c r="BU284" i="1"/>
  <c r="BT284" i="1"/>
  <c r="BS284" i="1"/>
  <c r="BR284" i="1"/>
  <c r="BQ284" i="1"/>
  <c r="BP284" i="1"/>
  <c r="BO284" i="1"/>
  <c r="BN284" i="1"/>
  <c r="BM284" i="1"/>
  <c r="BL284" i="1"/>
  <c r="BK284" i="1"/>
  <c r="BJ284" i="1"/>
  <c r="BI284" i="1"/>
  <c r="BH284" i="1"/>
  <c r="BG284" i="1"/>
  <c r="BF284" i="1"/>
  <c r="BE284" i="1"/>
  <c r="BD284" i="1"/>
  <c r="BC284" i="1"/>
  <c r="BB284" i="1"/>
  <c r="BA284" i="1"/>
  <c r="AZ284" i="1"/>
  <c r="AY284" i="1"/>
  <c r="AX284" i="1"/>
  <c r="AW284" i="1"/>
  <c r="AV284" i="1"/>
  <c r="AU284" i="1"/>
  <c r="AT284" i="1"/>
  <c r="AS284" i="1"/>
  <c r="AR284" i="1"/>
  <c r="AQ284" i="1"/>
  <c r="AP284" i="1"/>
  <c r="AO284" i="1"/>
  <c r="AN284" i="1"/>
  <c r="AM284" i="1"/>
  <c r="AL284" i="1"/>
  <c r="AK284" i="1"/>
  <c r="AJ284" i="1"/>
  <c r="AI284" i="1"/>
  <c r="AH284" i="1"/>
  <c r="AG284" i="1"/>
  <c r="AF284" i="1"/>
  <c r="AE284" i="1"/>
  <c r="AD284" i="1"/>
  <c r="AC284" i="1"/>
  <c r="AB284" i="1"/>
  <c r="AA284" i="1"/>
  <c r="Z284" i="1"/>
  <c r="Y284" i="1"/>
  <c r="X284" i="1"/>
  <c r="W284" i="1"/>
  <c r="V284" i="1"/>
  <c r="U284" i="1"/>
  <c r="T284" i="1"/>
  <c r="S284" i="1"/>
  <c r="Q284" i="1"/>
  <c r="P284" i="1"/>
  <c r="O284" i="1"/>
  <c r="DD283" i="1"/>
  <c r="DC283" i="1"/>
  <c r="DB283" i="1"/>
  <c r="DA283" i="1"/>
  <c r="CZ283" i="1"/>
  <c r="CY283" i="1"/>
  <c r="CX283" i="1"/>
  <c r="CW283" i="1"/>
  <c r="CV283" i="1"/>
  <c r="CU283" i="1"/>
  <c r="CT283" i="1"/>
  <c r="CS283" i="1"/>
  <c r="CR283" i="1"/>
  <c r="CQ283" i="1"/>
  <c r="CP283" i="1"/>
  <c r="CO283" i="1"/>
  <c r="CN283" i="1"/>
  <c r="CM283" i="1"/>
  <c r="CL283" i="1"/>
  <c r="CK283" i="1"/>
  <c r="CJ283" i="1"/>
  <c r="CI283" i="1"/>
  <c r="CH283" i="1"/>
  <c r="CG283" i="1"/>
  <c r="CF283" i="1"/>
  <c r="CE283" i="1"/>
  <c r="CD283" i="1"/>
  <c r="CC283" i="1"/>
  <c r="CB283" i="1"/>
  <c r="CA283" i="1"/>
  <c r="BZ283" i="1"/>
  <c r="BY283" i="1"/>
  <c r="BX283" i="1"/>
  <c r="BW283" i="1"/>
  <c r="BV283" i="1"/>
  <c r="BU283" i="1"/>
  <c r="BT283" i="1"/>
  <c r="BS283" i="1"/>
  <c r="BR283" i="1"/>
  <c r="BQ283" i="1"/>
  <c r="BP283" i="1"/>
  <c r="BO283" i="1"/>
  <c r="BN283" i="1"/>
  <c r="BM283" i="1"/>
  <c r="BL283" i="1"/>
  <c r="BK283" i="1"/>
  <c r="BJ283" i="1"/>
  <c r="BI283" i="1"/>
  <c r="BH283" i="1"/>
  <c r="BG283" i="1"/>
  <c r="BF283" i="1"/>
  <c r="BE283" i="1"/>
  <c r="BD283" i="1"/>
  <c r="BC283" i="1"/>
  <c r="BB283" i="1"/>
  <c r="BA283" i="1"/>
  <c r="AZ283" i="1"/>
  <c r="AY283" i="1"/>
  <c r="AX283" i="1"/>
  <c r="AW283" i="1"/>
  <c r="AV283" i="1"/>
  <c r="AU283" i="1"/>
  <c r="AT283" i="1"/>
  <c r="AS283" i="1"/>
  <c r="AR283" i="1"/>
  <c r="AQ283" i="1"/>
  <c r="AP283" i="1"/>
  <c r="AO283" i="1"/>
  <c r="AN283" i="1"/>
  <c r="AM283" i="1"/>
  <c r="AL283" i="1"/>
  <c r="AK283" i="1"/>
  <c r="AJ283" i="1"/>
  <c r="AI283" i="1"/>
  <c r="AH283" i="1"/>
  <c r="AG283" i="1"/>
  <c r="AF283" i="1"/>
  <c r="AE283" i="1"/>
  <c r="AD283" i="1"/>
  <c r="AC283" i="1"/>
  <c r="AB283" i="1"/>
  <c r="AA283" i="1"/>
  <c r="Z283" i="1"/>
  <c r="Y283" i="1"/>
  <c r="X283" i="1"/>
  <c r="W283" i="1"/>
  <c r="V283" i="1"/>
  <c r="U283" i="1"/>
  <c r="T283" i="1"/>
  <c r="S283" i="1"/>
  <c r="Q283" i="1"/>
  <c r="P283" i="1"/>
  <c r="O283" i="1"/>
  <c r="DD282" i="1"/>
  <c r="DC282" i="1"/>
  <c r="DB282" i="1"/>
  <c r="DA282" i="1"/>
  <c r="CZ282" i="1"/>
  <c r="CY282" i="1"/>
  <c r="CX282" i="1"/>
  <c r="CW282" i="1"/>
  <c r="CV282" i="1"/>
  <c r="CU282" i="1"/>
  <c r="CT282" i="1"/>
  <c r="CS282" i="1"/>
  <c r="CR282" i="1"/>
  <c r="CQ282" i="1"/>
  <c r="CP282" i="1"/>
  <c r="CO282" i="1"/>
  <c r="CN282" i="1"/>
  <c r="CM282" i="1"/>
  <c r="CL282" i="1"/>
  <c r="CK282" i="1"/>
  <c r="CJ282" i="1"/>
  <c r="CI282" i="1"/>
  <c r="CH282" i="1"/>
  <c r="CG282" i="1"/>
  <c r="CF282" i="1"/>
  <c r="CE282" i="1"/>
  <c r="CD282" i="1"/>
  <c r="CC282" i="1"/>
  <c r="CB282" i="1"/>
  <c r="CA282" i="1"/>
  <c r="BZ282" i="1"/>
  <c r="BY282" i="1"/>
  <c r="BX282" i="1"/>
  <c r="BW282" i="1"/>
  <c r="BV282" i="1"/>
  <c r="BU282" i="1"/>
  <c r="BT282" i="1"/>
  <c r="BS282" i="1"/>
  <c r="BR282" i="1"/>
  <c r="BQ282" i="1"/>
  <c r="BP282" i="1"/>
  <c r="BO282" i="1"/>
  <c r="BN282" i="1"/>
  <c r="BM282" i="1"/>
  <c r="BL282" i="1"/>
  <c r="BK282" i="1"/>
  <c r="BJ282" i="1"/>
  <c r="BI282" i="1"/>
  <c r="BH282" i="1"/>
  <c r="BG282" i="1"/>
  <c r="BF282" i="1"/>
  <c r="BE282" i="1"/>
  <c r="BD282" i="1"/>
  <c r="BC282" i="1"/>
  <c r="BB282" i="1"/>
  <c r="BA282" i="1"/>
  <c r="AZ282" i="1"/>
  <c r="AY282" i="1"/>
  <c r="AX282" i="1"/>
  <c r="AW282" i="1"/>
  <c r="AV282" i="1"/>
  <c r="AU282" i="1"/>
  <c r="AT282" i="1"/>
  <c r="AS282" i="1"/>
  <c r="AR282" i="1"/>
  <c r="AQ282" i="1"/>
  <c r="AP282" i="1"/>
  <c r="AO282" i="1"/>
  <c r="AN282" i="1"/>
  <c r="AM282" i="1"/>
  <c r="AL282" i="1"/>
  <c r="AK282" i="1"/>
  <c r="AJ282" i="1"/>
  <c r="AI282" i="1"/>
  <c r="AH282" i="1"/>
  <c r="AG282" i="1"/>
  <c r="AF282" i="1"/>
  <c r="AE282" i="1"/>
  <c r="AD282" i="1"/>
  <c r="AC282" i="1"/>
  <c r="AB282" i="1"/>
  <c r="AA282" i="1"/>
  <c r="Z282" i="1"/>
  <c r="Y282" i="1"/>
  <c r="X282" i="1"/>
  <c r="W282" i="1"/>
  <c r="V282" i="1"/>
  <c r="U282" i="1"/>
  <c r="T282" i="1"/>
  <c r="S282" i="1"/>
  <c r="Q282" i="1"/>
  <c r="P282" i="1"/>
  <c r="O282" i="1"/>
  <c r="DD281" i="1"/>
  <c r="DC281" i="1"/>
  <c r="DB281" i="1"/>
  <c r="DA281" i="1"/>
  <c r="CZ281" i="1"/>
  <c r="CY281" i="1"/>
  <c r="CX281" i="1"/>
  <c r="CW281" i="1"/>
  <c r="CV281" i="1"/>
  <c r="CU281" i="1"/>
  <c r="CT281" i="1"/>
  <c r="CS281" i="1"/>
  <c r="CR281" i="1"/>
  <c r="CQ281" i="1"/>
  <c r="CP281" i="1"/>
  <c r="CO281" i="1"/>
  <c r="CN281" i="1"/>
  <c r="CM281" i="1"/>
  <c r="CL281" i="1"/>
  <c r="CK281" i="1"/>
  <c r="CJ281" i="1"/>
  <c r="CI281" i="1"/>
  <c r="CH281" i="1"/>
  <c r="CG281" i="1"/>
  <c r="CF281" i="1"/>
  <c r="CE281" i="1"/>
  <c r="CD281" i="1"/>
  <c r="CC281" i="1"/>
  <c r="CB281" i="1"/>
  <c r="CA281" i="1"/>
  <c r="BZ281" i="1"/>
  <c r="BY281" i="1"/>
  <c r="BX281" i="1"/>
  <c r="BW281" i="1"/>
  <c r="BV281" i="1"/>
  <c r="BU281" i="1"/>
  <c r="BT281" i="1"/>
  <c r="BS281" i="1"/>
  <c r="BR281" i="1"/>
  <c r="BQ281" i="1"/>
  <c r="BP281" i="1"/>
  <c r="BO281" i="1"/>
  <c r="BN281" i="1"/>
  <c r="BM281" i="1"/>
  <c r="BL281" i="1"/>
  <c r="BK281" i="1"/>
  <c r="BJ281" i="1"/>
  <c r="BI281" i="1"/>
  <c r="BH281" i="1"/>
  <c r="BG281" i="1"/>
  <c r="BF281" i="1"/>
  <c r="BE281" i="1"/>
  <c r="BD281" i="1"/>
  <c r="BC281" i="1"/>
  <c r="BB281" i="1"/>
  <c r="BA281" i="1"/>
  <c r="AZ281" i="1"/>
  <c r="AY281" i="1"/>
  <c r="AX281" i="1"/>
  <c r="AW281" i="1"/>
  <c r="AV281" i="1"/>
  <c r="AU281" i="1"/>
  <c r="AT281" i="1"/>
  <c r="AS281" i="1"/>
  <c r="AR281" i="1"/>
  <c r="AQ281" i="1"/>
  <c r="AP281" i="1"/>
  <c r="AO281" i="1"/>
  <c r="AN281" i="1"/>
  <c r="AM281" i="1"/>
  <c r="AL281" i="1"/>
  <c r="AK281" i="1"/>
  <c r="AJ281" i="1"/>
  <c r="AI281" i="1"/>
  <c r="AH281" i="1"/>
  <c r="AG281" i="1"/>
  <c r="AF281" i="1"/>
  <c r="AE281" i="1"/>
  <c r="AD281" i="1"/>
  <c r="AC281" i="1"/>
  <c r="AB281" i="1"/>
  <c r="AA281" i="1"/>
  <c r="Z281" i="1"/>
  <c r="Y281" i="1"/>
  <c r="X281" i="1"/>
  <c r="W281" i="1"/>
  <c r="V281" i="1"/>
  <c r="U281" i="1"/>
  <c r="T281" i="1"/>
  <c r="S281" i="1"/>
  <c r="Q281" i="1"/>
  <c r="P281" i="1"/>
  <c r="O281" i="1"/>
  <c r="DD280" i="1"/>
  <c r="DC280" i="1"/>
  <c r="DB280" i="1"/>
  <c r="DA280" i="1"/>
  <c r="CZ280" i="1"/>
  <c r="CY280" i="1"/>
  <c r="CX280" i="1"/>
  <c r="CW280" i="1"/>
  <c r="CV280" i="1"/>
  <c r="CU280" i="1"/>
  <c r="CT280" i="1"/>
  <c r="CS280" i="1"/>
  <c r="CR280" i="1"/>
  <c r="CQ280" i="1"/>
  <c r="CP280" i="1"/>
  <c r="CO280" i="1"/>
  <c r="CN280" i="1"/>
  <c r="CM280" i="1"/>
  <c r="CL280" i="1"/>
  <c r="CK280" i="1"/>
  <c r="CJ280" i="1"/>
  <c r="CI280" i="1"/>
  <c r="CH280" i="1"/>
  <c r="CG280" i="1"/>
  <c r="CF280" i="1"/>
  <c r="CE280" i="1"/>
  <c r="CD280" i="1"/>
  <c r="CC280" i="1"/>
  <c r="CB280" i="1"/>
  <c r="CA280" i="1"/>
  <c r="BZ280" i="1"/>
  <c r="BY280" i="1"/>
  <c r="BX280" i="1"/>
  <c r="BW280" i="1"/>
  <c r="BV280" i="1"/>
  <c r="BU280" i="1"/>
  <c r="BT280" i="1"/>
  <c r="BS280" i="1"/>
  <c r="BR280" i="1"/>
  <c r="BQ280" i="1"/>
  <c r="BP280" i="1"/>
  <c r="BO280" i="1"/>
  <c r="BN280" i="1"/>
  <c r="BM280" i="1"/>
  <c r="BL280" i="1"/>
  <c r="BK280" i="1"/>
  <c r="BJ280" i="1"/>
  <c r="BI280" i="1"/>
  <c r="BH280" i="1"/>
  <c r="BG280" i="1"/>
  <c r="BF280" i="1"/>
  <c r="BE280" i="1"/>
  <c r="BD280" i="1"/>
  <c r="BC280" i="1"/>
  <c r="BB280" i="1"/>
  <c r="BA280" i="1"/>
  <c r="AZ280" i="1"/>
  <c r="AY280" i="1"/>
  <c r="AX280" i="1"/>
  <c r="AW280" i="1"/>
  <c r="AV280" i="1"/>
  <c r="AU280" i="1"/>
  <c r="AT280" i="1"/>
  <c r="AS280" i="1"/>
  <c r="AR280" i="1"/>
  <c r="AQ280" i="1"/>
  <c r="AP280" i="1"/>
  <c r="AO280" i="1"/>
  <c r="AN280" i="1"/>
  <c r="AM280" i="1"/>
  <c r="AL280" i="1"/>
  <c r="AK280" i="1"/>
  <c r="AJ280" i="1"/>
  <c r="AI280" i="1"/>
  <c r="AH280" i="1"/>
  <c r="AG280" i="1"/>
  <c r="AF280" i="1"/>
  <c r="AE280" i="1"/>
  <c r="AD280" i="1"/>
  <c r="AC280" i="1"/>
  <c r="AB280" i="1"/>
  <c r="AA280" i="1"/>
  <c r="Z280" i="1"/>
  <c r="Y280" i="1"/>
  <c r="X280" i="1"/>
  <c r="W280" i="1"/>
  <c r="V280" i="1"/>
  <c r="U280" i="1"/>
  <c r="T280" i="1"/>
  <c r="S280" i="1"/>
  <c r="Q280" i="1"/>
  <c r="P280" i="1"/>
  <c r="O280" i="1"/>
  <c r="DD279" i="1"/>
  <c r="DC279" i="1"/>
  <c r="DB279" i="1"/>
  <c r="DA279" i="1"/>
  <c r="CZ279" i="1"/>
  <c r="CY279" i="1"/>
  <c r="CX279" i="1"/>
  <c r="CW279" i="1"/>
  <c r="CV279" i="1"/>
  <c r="CU279" i="1"/>
  <c r="CT279" i="1"/>
  <c r="CS279" i="1"/>
  <c r="CR279" i="1"/>
  <c r="CQ279" i="1"/>
  <c r="CP279" i="1"/>
  <c r="CO279" i="1"/>
  <c r="CN279" i="1"/>
  <c r="CM279" i="1"/>
  <c r="CL279" i="1"/>
  <c r="CK279" i="1"/>
  <c r="CJ279" i="1"/>
  <c r="CI279" i="1"/>
  <c r="CH279" i="1"/>
  <c r="CG279" i="1"/>
  <c r="CF279" i="1"/>
  <c r="CE279" i="1"/>
  <c r="CD279" i="1"/>
  <c r="CC279" i="1"/>
  <c r="CB279" i="1"/>
  <c r="CA279" i="1"/>
  <c r="BZ279" i="1"/>
  <c r="BY279" i="1"/>
  <c r="BX279" i="1"/>
  <c r="BW279" i="1"/>
  <c r="BV279" i="1"/>
  <c r="BU279" i="1"/>
  <c r="BT279" i="1"/>
  <c r="BS279" i="1"/>
  <c r="BR279" i="1"/>
  <c r="BQ279" i="1"/>
  <c r="BP279" i="1"/>
  <c r="BO279" i="1"/>
  <c r="BN279" i="1"/>
  <c r="BM279" i="1"/>
  <c r="BL279" i="1"/>
  <c r="BK279" i="1"/>
  <c r="BJ279" i="1"/>
  <c r="BI279" i="1"/>
  <c r="BH279" i="1"/>
  <c r="BG279" i="1"/>
  <c r="BF279" i="1"/>
  <c r="BE279" i="1"/>
  <c r="BD279" i="1"/>
  <c r="BC279" i="1"/>
  <c r="BB279" i="1"/>
  <c r="BA279" i="1"/>
  <c r="AZ279" i="1"/>
  <c r="AY279" i="1"/>
  <c r="AX279" i="1"/>
  <c r="AW279" i="1"/>
  <c r="AV279" i="1"/>
  <c r="AU279" i="1"/>
  <c r="AT279" i="1"/>
  <c r="AS279" i="1"/>
  <c r="AR279" i="1"/>
  <c r="AQ279" i="1"/>
  <c r="AP279" i="1"/>
  <c r="AO279" i="1"/>
  <c r="AN279" i="1"/>
  <c r="AM279" i="1"/>
  <c r="AL279" i="1"/>
  <c r="AK279" i="1"/>
  <c r="AJ279" i="1"/>
  <c r="AI279" i="1"/>
  <c r="AH279" i="1"/>
  <c r="AG279" i="1"/>
  <c r="AF279" i="1"/>
  <c r="AE279" i="1"/>
  <c r="AD279" i="1"/>
  <c r="AC279" i="1"/>
  <c r="AB279" i="1"/>
  <c r="AA279" i="1"/>
  <c r="Z279" i="1"/>
  <c r="Y279" i="1"/>
  <c r="X279" i="1"/>
  <c r="W279" i="1"/>
  <c r="V279" i="1"/>
  <c r="U279" i="1"/>
  <c r="T279" i="1"/>
  <c r="S279" i="1"/>
  <c r="Q279" i="1"/>
  <c r="P279" i="1"/>
  <c r="O279" i="1"/>
  <c r="DD278" i="1"/>
  <c r="DC278" i="1"/>
  <c r="DB278" i="1"/>
  <c r="DA278" i="1"/>
  <c r="CZ278" i="1"/>
  <c r="CY278" i="1"/>
  <c r="CX278" i="1"/>
  <c r="CW278" i="1"/>
  <c r="CV278" i="1"/>
  <c r="CU278" i="1"/>
  <c r="CT278" i="1"/>
  <c r="CS278" i="1"/>
  <c r="CR278" i="1"/>
  <c r="CQ278" i="1"/>
  <c r="CP278" i="1"/>
  <c r="CO278" i="1"/>
  <c r="CN278" i="1"/>
  <c r="CM278" i="1"/>
  <c r="CL278" i="1"/>
  <c r="CK278" i="1"/>
  <c r="CJ278" i="1"/>
  <c r="CI278" i="1"/>
  <c r="CH278" i="1"/>
  <c r="CG278" i="1"/>
  <c r="CF278" i="1"/>
  <c r="CE278" i="1"/>
  <c r="CD278" i="1"/>
  <c r="CC278" i="1"/>
  <c r="CB278" i="1"/>
  <c r="CA278" i="1"/>
  <c r="BZ278" i="1"/>
  <c r="BY278" i="1"/>
  <c r="BX278" i="1"/>
  <c r="BW278" i="1"/>
  <c r="BV278" i="1"/>
  <c r="BU278" i="1"/>
  <c r="BT278" i="1"/>
  <c r="BS278" i="1"/>
  <c r="BR278" i="1"/>
  <c r="BQ278" i="1"/>
  <c r="BP278" i="1"/>
  <c r="BO278" i="1"/>
  <c r="BN278" i="1"/>
  <c r="BM278" i="1"/>
  <c r="BL278" i="1"/>
  <c r="BK278" i="1"/>
  <c r="BJ278" i="1"/>
  <c r="BI278" i="1"/>
  <c r="BH278" i="1"/>
  <c r="BG278" i="1"/>
  <c r="BF278" i="1"/>
  <c r="BE278" i="1"/>
  <c r="BD278" i="1"/>
  <c r="BC278" i="1"/>
  <c r="BB278" i="1"/>
  <c r="BA278" i="1"/>
  <c r="AZ278" i="1"/>
  <c r="AY278" i="1"/>
  <c r="AX278" i="1"/>
  <c r="AW278" i="1"/>
  <c r="AV278" i="1"/>
  <c r="AU278" i="1"/>
  <c r="AT278" i="1"/>
  <c r="AS278" i="1"/>
  <c r="AR278" i="1"/>
  <c r="AQ278" i="1"/>
  <c r="AP278" i="1"/>
  <c r="AO278" i="1"/>
  <c r="AN278" i="1"/>
  <c r="AM278" i="1"/>
  <c r="AL278" i="1"/>
  <c r="AK278" i="1"/>
  <c r="AJ278" i="1"/>
  <c r="AI278" i="1"/>
  <c r="AH278" i="1"/>
  <c r="AG278" i="1"/>
  <c r="AF278" i="1"/>
  <c r="AE278" i="1"/>
  <c r="AD278" i="1"/>
  <c r="AC278" i="1"/>
  <c r="AB278" i="1"/>
  <c r="AA278" i="1"/>
  <c r="Z278" i="1"/>
  <c r="Y278" i="1"/>
  <c r="X278" i="1"/>
  <c r="W278" i="1"/>
  <c r="V278" i="1"/>
  <c r="U278" i="1"/>
  <c r="T278" i="1"/>
  <c r="S278" i="1"/>
  <c r="Q278" i="1"/>
  <c r="P278" i="1"/>
  <c r="O278" i="1"/>
  <c r="DD277" i="1"/>
  <c r="DC277" i="1"/>
  <c r="DB277" i="1"/>
  <c r="DA277" i="1"/>
  <c r="CZ277" i="1"/>
  <c r="CY277" i="1"/>
  <c r="CX277" i="1"/>
  <c r="CW277" i="1"/>
  <c r="CV277" i="1"/>
  <c r="CU277" i="1"/>
  <c r="CT277" i="1"/>
  <c r="CS277" i="1"/>
  <c r="CR277" i="1"/>
  <c r="CQ277" i="1"/>
  <c r="CP277" i="1"/>
  <c r="CO277" i="1"/>
  <c r="CN277" i="1"/>
  <c r="CM277" i="1"/>
  <c r="CL277" i="1"/>
  <c r="CK277" i="1"/>
  <c r="CJ277" i="1"/>
  <c r="CI277" i="1"/>
  <c r="CH277" i="1"/>
  <c r="CG277" i="1"/>
  <c r="CF277" i="1"/>
  <c r="CE277" i="1"/>
  <c r="CD277" i="1"/>
  <c r="CC277" i="1"/>
  <c r="CB277" i="1"/>
  <c r="CA277" i="1"/>
  <c r="BZ277" i="1"/>
  <c r="BY277" i="1"/>
  <c r="BX277" i="1"/>
  <c r="BW277" i="1"/>
  <c r="BV277" i="1"/>
  <c r="BU277" i="1"/>
  <c r="BT277" i="1"/>
  <c r="BS277" i="1"/>
  <c r="BR277" i="1"/>
  <c r="BQ277" i="1"/>
  <c r="BP277" i="1"/>
  <c r="BO277" i="1"/>
  <c r="BN277" i="1"/>
  <c r="BM277" i="1"/>
  <c r="BL277" i="1"/>
  <c r="BK277" i="1"/>
  <c r="BJ277" i="1"/>
  <c r="BI277" i="1"/>
  <c r="BH277" i="1"/>
  <c r="BG277" i="1"/>
  <c r="BF277" i="1"/>
  <c r="BE277" i="1"/>
  <c r="BD277" i="1"/>
  <c r="BC277" i="1"/>
  <c r="BB277" i="1"/>
  <c r="BA277" i="1"/>
  <c r="AZ277" i="1"/>
  <c r="AY277" i="1"/>
  <c r="AX277" i="1"/>
  <c r="AW277" i="1"/>
  <c r="AV277" i="1"/>
  <c r="AU277" i="1"/>
  <c r="AT277" i="1"/>
  <c r="AS277" i="1"/>
  <c r="AR277" i="1"/>
  <c r="AQ277" i="1"/>
  <c r="AP277" i="1"/>
  <c r="AO277" i="1"/>
  <c r="AN277" i="1"/>
  <c r="AM277" i="1"/>
  <c r="AL277" i="1"/>
  <c r="AK277" i="1"/>
  <c r="AJ277" i="1"/>
  <c r="AI277" i="1"/>
  <c r="AH277" i="1"/>
  <c r="AG277" i="1"/>
  <c r="AF277" i="1"/>
  <c r="AE277" i="1"/>
  <c r="AD277" i="1"/>
  <c r="AC277" i="1"/>
  <c r="AB277" i="1"/>
  <c r="AA277" i="1"/>
  <c r="Z277" i="1"/>
  <c r="Y277" i="1"/>
  <c r="X277" i="1"/>
  <c r="W277" i="1"/>
  <c r="V277" i="1"/>
  <c r="U277" i="1"/>
  <c r="T277" i="1"/>
  <c r="S277" i="1"/>
  <c r="Q277" i="1"/>
  <c r="P277" i="1"/>
  <c r="O277" i="1"/>
  <c r="DD508" i="1"/>
  <c r="DC508" i="1"/>
  <c r="DB508" i="1"/>
  <c r="DA508" i="1"/>
  <c r="CZ508" i="1"/>
  <c r="CY508" i="1"/>
  <c r="CX508" i="1"/>
  <c r="CW508" i="1"/>
  <c r="CV508" i="1"/>
  <c r="CU508" i="1"/>
  <c r="CT508" i="1"/>
  <c r="CS508" i="1"/>
  <c r="CR508" i="1"/>
  <c r="CQ508" i="1"/>
  <c r="CP508" i="1"/>
  <c r="CO508" i="1"/>
  <c r="CN508" i="1"/>
  <c r="CM508" i="1"/>
  <c r="CL508" i="1"/>
  <c r="CK508" i="1"/>
  <c r="CJ508" i="1"/>
  <c r="CI508" i="1"/>
  <c r="CH508" i="1"/>
  <c r="CG508" i="1"/>
  <c r="CF508" i="1"/>
  <c r="CE508" i="1"/>
  <c r="CD508" i="1"/>
  <c r="CC508" i="1"/>
  <c r="CB508" i="1"/>
  <c r="CA508" i="1"/>
  <c r="BZ508" i="1"/>
  <c r="BY508" i="1"/>
  <c r="BX508" i="1"/>
  <c r="BW508" i="1"/>
  <c r="BV508" i="1"/>
  <c r="BU508" i="1"/>
  <c r="BT508" i="1"/>
  <c r="BS508" i="1"/>
  <c r="BR508" i="1"/>
  <c r="BQ508" i="1"/>
  <c r="BP508" i="1"/>
  <c r="BO508" i="1"/>
  <c r="BN508" i="1"/>
  <c r="BM508" i="1"/>
  <c r="BL508" i="1"/>
  <c r="BK508" i="1"/>
  <c r="BJ508" i="1"/>
  <c r="BI508" i="1"/>
  <c r="BH508" i="1"/>
  <c r="BG508" i="1"/>
  <c r="BF508" i="1"/>
  <c r="BE508" i="1"/>
  <c r="BD508" i="1"/>
  <c r="BC508" i="1"/>
  <c r="BB508" i="1"/>
  <c r="BA508" i="1"/>
  <c r="AZ508" i="1"/>
  <c r="AY508" i="1"/>
  <c r="AX508" i="1"/>
  <c r="AW508" i="1"/>
  <c r="AV508" i="1"/>
  <c r="AU508" i="1"/>
  <c r="AT508" i="1"/>
  <c r="AS508" i="1"/>
  <c r="AR508" i="1"/>
  <c r="AQ508" i="1"/>
  <c r="AP508" i="1"/>
  <c r="AO508" i="1"/>
  <c r="AN508" i="1"/>
  <c r="AM508" i="1"/>
  <c r="AL508" i="1"/>
  <c r="AK508" i="1"/>
  <c r="AJ508" i="1"/>
  <c r="AI508" i="1"/>
  <c r="AH508" i="1"/>
  <c r="AG508" i="1"/>
  <c r="AF508" i="1"/>
  <c r="AE508" i="1"/>
  <c r="AD508" i="1"/>
  <c r="AC508" i="1"/>
  <c r="AB508" i="1"/>
  <c r="AA508" i="1"/>
  <c r="Z508" i="1"/>
  <c r="Y508" i="1"/>
  <c r="X508" i="1"/>
  <c r="W508" i="1"/>
  <c r="V508" i="1"/>
  <c r="U508" i="1"/>
  <c r="T508" i="1"/>
  <c r="S508" i="1"/>
  <c r="Q508" i="1"/>
  <c r="P508" i="1"/>
  <c r="O508" i="1"/>
  <c r="DD507" i="1"/>
  <c r="DC507" i="1"/>
  <c r="DB507" i="1"/>
  <c r="DA507" i="1"/>
  <c r="CZ507" i="1"/>
  <c r="CY507" i="1"/>
  <c r="CX507" i="1"/>
  <c r="CW507" i="1"/>
  <c r="CV507" i="1"/>
  <c r="CU507" i="1"/>
  <c r="CT507" i="1"/>
  <c r="CS507" i="1"/>
  <c r="CR507" i="1"/>
  <c r="CQ507" i="1"/>
  <c r="CP507" i="1"/>
  <c r="CO507" i="1"/>
  <c r="CN507" i="1"/>
  <c r="CM507" i="1"/>
  <c r="CL507" i="1"/>
  <c r="CK507" i="1"/>
  <c r="CJ507" i="1"/>
  <c r="CI507" i="1"/>
  <c r="CH507" i="1"/>
  <c r="CG507" i="1"/>
  <c r="CF507" i="1"/>
  <c r="CE507" i="1"/>
  <c r="CD507" i="1"/>
  <c r="CC507" i="1"/>
  <c r="CB507" i="1"/>
  <c r="CA507" i="1"/>
  <c r="BZ507" i="1"/>
  <c r="BY507" i="1"/>
  <c r="BX507" i="1"/>
  <c r="BW507" i="1"/>
  <c r="BV507" i="1"/>
  <c r="BU507" i="1"/>
  <c r="BT507" i="1"/>
  <c r="BS507" i="1"/>
  <c r="BR507" i="1"/>
  <c r="BQ507" i="1"/>
  <c r="BP507" i="1"/>
  <c r="BO507" i="1"/>
  <c r="BN507" i="1"/>
  <c r="BM507" i="1"/>
  <c r="BL507" i="1"/>
  <c r="BK507" i="1"/>
  <c r="BJ507" i="1"/>
  <c r="BI507" i="1"/>
  <c r="BH507" i="1"/>
  <c r="BG507" i="1"/>
  <c r="BF507" i="1"/>
  <c r="BE507" i="1"/>
  <c r="BD507" i="1"/>
  <c r="BC507" i="1"/>
  <c r="BB507" i="1"/>
  <c r="BA507" i="1"/>
  <c r="AZ507" i="1"/>
  <c r="AY507" i="1"/>
  <c r="AX507" i="1"/>
  <c r="AW507" i="1"/>
  <c r="AV507" i="1"/>
  <c r="AU507" i="1"/>
  <c r="AT507" i="1"/>
  <c r="AS507" i="1"/>
  <c r="AR507" i="1"/>
  <c r="AQ507" i="1"/>
  <c r="AP507" i="1"/>
  <c r="AO507" i="1"/>
  <c r="AN507" i="1"/>
  <c r="AM507" i="1"/>
  <c r="AL507" i="1"/>
  <c r="AK507" i="1"/>
  <c r="AJ507" i="1"/>
  <c r="AI507" i="1"/>
  <c r="AH507" i="1"/>
  <c r="AG507" i="1"/>
  <c r="AF507" i="1"/>
  <c r="AE507" i="1"/>
  <c r="AD507" i="1"/>
  <c r="AC507" i="1"/>
  <c r="AB507" i="1"/>
  <c r="AA507" i="1"/>
  <c r="Z507" i="1"/>
  <c r="Y507" i="1"/>
  <c r="X507" i="1"/>
  <c r="W507" i="1"/>
  <c r="V507" i="1"/>
  <c r="U507" i="1"/>
  <c r="T507" i="1"/>
  <c r="S507" i="1"/>
  <c r="Q507" i="1"/>
  <c r="P507" i="1"/>
  <c r="O507" i="1"/>
  <c r="DD506" i="1"/>
  <c r="DC506" i="1"/>
  <c r="DB506" i="1"/>
  <c r="DA506" i="1"/>
  <c r="CZ506" i="1"/>
  <c r="CY506" i="1"/>
  <c r="CX506" i="1"/>
  <c r="CW506" i="1"/>
  <c r="CV506" i="1"/>
  <c r="CU506" i="1"/>
  <c r="CT506" i="1"/>
  <c r="CS506" i="1"/>
  <c r="CR506" i="1"/>
  <c r="CQ506" i="1"/>
  <c r="CP506" i="1"/>
  <c r="CO506" i="1"/>
  <c r="CN506" i="1"/>
  <c r="CM506" i="1"/>
  <c r="CL506" i="1"/>
  <c r="CK506" i="1"/>
  <c r="CJ506" i="1"/>
  <c r="CI506" i="1"/>
  <c r="CH506" i="1"/>
  <c r="CG506" i="1"/>
  <c r="CF506" i="1"/>
  <c r="CE506" i="1"/>
  <c r="CD506" i="1"/>
  <c r="CC506" i="1"/>
  <c r="CB506" i="1"/>
  <c r="CA506" i="1"/>
  <c r="BZ506" i="1"/>
  <c r="BY506" i="1"/>
  <c r="BX506" i="1"/>
  <c r="BW506" i="1"/>
  <c r="BV506" i="1"/>
  <c r="BU506" i="1"/>
  <c r="BT506" i="1"/>
  <c r="BS506" i="1"/>
  <c r="BR506" i="1"/>
  <c r="BQ506" i="1"/>
  <c r="BP506" i="1"/>
  <c r="BO506" i="1"/>
  <c r="BN506" i="1"/>
  <c r="BM506" i="1"/>
  <c r="BL506" i="1"/>
  <c r="BK506" i="1"/>
  <c r="BJ506" i="1"/>
  <c r="BI506" i="1"/>
  <c r="BH506" i="1"/>
  <c r="BG506" i="1"/>
  <c r="BF506" i="1"/>
  <c r="BE506" i="1"/>
  <c r="BD506" i="1"/>
  <c r="BC506" i="1"/>
  <c r="BB506" i="1"/>
  <c r="BA506" i="1"/>
  <c r="AZ506" i="1"/>
  <c r="AY506" i="1"/>
  <c r="AX506" i="1"/>
  <c r="AW506" i="1"/>
  <c r="AV506" i="1"/>
  <c r="AU506" i="1"/>
  <c r="AT506" i="1"/>
  <c r="AS506" i="1"/>
  <c r="AR506" i="1"/>
  <c r="AQ506" i="1"/>
  <c r="AP506" i="1"/>
  <c r="AO506" i="1"/>
  <c r="AN506" i="1"/>
  <c r="AM506" i="1"/>
  <c r="AL506" i="1"/>
  <c r="AK506" i="1"/>
  <c r="AJ506" i="1"/>
  <c r="AI506" i="1"/>
  <c r="AH506" i="1"/>
  <c r="AG506" i="1"/>
  <c r="AF506" i="1"/>
  <c r="AE506" i="1"/>
  <c r="AD506" i="1"/>
  <c r="AC506" i="1"/>
  <c r="AB506" i="1"/>
  <c r="AA506" i="1"/>
  <c r="Z506" i="1"/>
  <c r="Y506" i="1"/>
  <c r="X506" i="1"/>
  <c r="W506" i="1"/>
  <c r="V506" i="1"/>
  <c r="U506" i="1"/>
  <c r="T506" i="1"/>
  <c r="S506" i="1"/>
  <c r="Q506" i="1"/>
  <c r="P506" i="1"/>
  <c r="O506" i="1"/>
  <c r="DD75" i="1"/>
  <c r="DC75" i="1"/>
  <c r="DB75" i="1"/>
  <c r="DA75" i="1"/>
  <c r="CZ75" i="1"/>
  <c r="CY75" i="1"/>
  <c r="CX75" i="1"/>
  <c r="CW75" i="1"/>
  <c r="CV75" i="1"/>
  <c r="CU75" i="1"/>
  <c r="CT75" i="1"/>
  <c r="CS75" i="1"/>
  <c r="CR75" i="1"/>
  <c r="CQ75" i="1"/>
  <c r="CP75" i="1"/>
  <c r="CO75" i="1"/>
  <c r="CN75" i="1"/>
  <c r="CM75" i="1"/>
  <c r="CL75" i="1"/>
  <c r="CK75" i="1"/>
  <c r="CJ75" i="1"/>
  <c r="CI75" i="1"/>
  <c r="CH75" i="1"/>
  <c r="CG75" i="1"/>
  <c r="CF75" i="1"/>
  <c r="CE75" i="1"/>
  <c r="CD75" i="1"/>
  <c r="CC75" i="1"/>
  <c r="CB75" i="1"/>
  <c r="CA75" i="1"/>
  <c r="BZ75" i="1"/>
  <c r="BY75" i="1"/>
  <c r="BX75" i="1"/>
  <c r="BW75" i="1"/>
  <c r="BV75" i="1"/>
  <c r="BU75" i="1"/>
  <c r="BT75" i="1"/>
  <c r="BS75" i="1"/>
  <c r="BR75" i="1"/>
  <c r="BQ75" i="1"/>
  <c r="BP75" i="1"/>
  <c r="BO75" i="1"/>
  <c r="BN75" i="1"/>
  <c r="BM75" i="1"/>
  <c r="BL75" i="1"/>
  <c r="BK75" i="1"/>
  <c r="BJ75" i="1"/>
  <c r="BI75" i="1"/>
  <c r="BH75" i="1"/>
  <c r="BG75" i="1"/>
  <c r="BF75" i="1"/>
  <c r="BE75" i="1"/>
  <c r="BD75" i="1"/>
  <c r="BC75" i="1"/>
  <c r="BB75" i="1"/>
  <c r="BA75" i="1"/>
  <c r="AZ75" i="1"/>
  <c r="AY75" i="1"/>
  <c r="AX75" i="1"/>
  <c r="AW75" i="1"/>
  <c r="AV75" i="1"/>
  <c r="AU75" i="1"/>
  <c r="AT75" i="1"/>
  <c r="AS75" i="1"/>
  <c r="AR75" i="1"/>
  <c r="AQ75" i="1"/>
  <c r="AP75" i="1"/>
  <c r="AO75" i="1"/>
  <c r="AN75" i="1"/>
  <c r="AM75" i="1"/>
  <c r="AL75" i="1"/>
  <c r="AK75" i="1"/>
  <c r="AJ75" i="1"/>
  <c r="AI75" i="1"/>
  <c r="AH75" i="1"/>
  <c r="AG75" i="1"/>
  <c r="AF75" i="1"/>
  <c r="AE75" i="1"/>
  <c r="AD75" i="1"/>
  <c r="AC75" i="1"/>
  <c r="AB75" i="1"/>
  <c r="AA75" i="1"/>
  <c r="Z75" i="1"/>
  <c r="Y75" i="1"/>
  <c r="X75" i="1"/>
  <c r="W75" i="1"/>
  <c r="V75" i="1"/>
  <c r="U75" i="1"/>
  <c r="T75" i="1"/>
  <c r="S75" i="1"/>
  <c r="Q75" i="1"/>
  <c r="P75" i="1"/>
  <c r="O75" i="1"/>
  <c r="DD328" i="1"/>
  <c r="DC328" i="1"/>
  <c r="DB328" i="1"/>
  <c r="DA328" i="1"/>
  <c r="CZ328" i="1"/>
  <c r="CY328" i="1"/>
  <c r="CX328" i="1"/>
  <c r="CW328" i="1"/>
  <c r="CV328" i="1"/>
  <c r="CU328" i="1"/>
  <c r="CT328" i="1"/>
  <c r="CS328" i="1"/>
  <c r="CR328" i="1"/>
  <c r="CQ328" i="1"/>
  <c r="CP328" i="1"/>
  <c r="CO328" i="1"/>
  <c r="CN328" i="1"/>
  <c r="CM328" i="1"/>
  <c r="CL328" i="1"/>
  <c r="CK328" i="1"/>
  <c r="CJ328" i="1"/>
  <c r="CI328" i="1"/>
  <c r="CH328" i="1"/>
  <c r="CG328" i="1"/>
  <c r="CF328" i="1"/>
  <c r="CE328" i="1"/>
  <c r="CD328" i="1"/>
  <c r="CC328" i="1"/>
  <c r="CB328" i="1"/>
  <c r="CA328" i="1"/>
  <c r="BZ328" i="1"/>
  <c r="BY328" i="1"/>
  <c r="BX328" i="1"/>
  <c r="BW328" i="1"/>
  <c r="BV328" i="1"/>
  <c r="BU328" i="1"/>
  <c r="BT328" i="1"/>
  <c r="BS328" i="1"/>
  <c r="BR328" i="1"/>
  <c r="BQ328" i="1"/>
  <c r="BP328" i="1"/>
  <c r="BO328" i="1"/>
  <c r="BN328" i="1"/>
  <c r="BM328" i="1"/>
  <c r="BL328" i="1"/>
  <c r="BK328" i="1"/>
  <c r="BJ328" i="1"/>
  <c r="BI328" i="1"/>
  <c r="BH328" i="1"/>
  <c r="BG328" i="1"/>
  <c r="BF328" i="1"/>
  <c r="BE328" i="1"/>
  <c r="BD328" i="1"/>
  <c r="BC328" i="1"/>
  <c r="BB328" i="1"/>
  <c r="BA328" i="1"/>
  <c r="AZ328" i="1"/>
  <c r="AY328" i="1"/>
  <c r="AX328" i="1"/>
  <c r="AW328" i="1"/>
  <c r="AV328" i="1"/>
  <c r="AU328" i="1"/>
  <c r="AT328" i="1"/>
  <c r="AS328" i="1"/>
  <c r="AR328" i="1"/>
  <c r="AQ328" i="1"/>
  <c r="AP328" i="1"/>
  <c r="AO328" i="1"/>
  <c r="AN328" i="1"/>
  <c r="AM328" i="1"/>
  <c r="AL328" i="1"/>
  <c r="AK328" i="1"/>
  <c r="AJ328" i="1"/>
  <c r="AI328" i="1"/>
  <c r="AH328" i="1"/>
  <c r="AG328" i="1"/>
  <c r="AF328" i="1"/>
  <c r="AE328" i="1"/>
  <c r="AD328" i="1"/>
  <c r="AC328" i="1"/>
  <c r="AB328" i="1"/>
  <c r="AA328" i="1"/>
  <c r="Z328" i="1"/>
  <c r="Y328" i="1"/>
  <c r="X328" i="1"/>
  <c r="W328" i="1"/>
  <c r="V328" i="1"/>
  <c r="U328" i="1"/>
  <c r="T328" i="1"/>
  <c r="S328" i="1"/>
  <c r="Q328" i="1"/>
  <c r="P328" i="1"/>
  <c r="O328" i="1"/>
  <c r="DD262" i="1"/>
  <c r="DC262" i="1"/>
  <c r="DB262" i="1"/>
  <c r="DA262" i="1"/>
  <c r="CZ262" i="1"/>
  <c r="CY262" i="1"/>
  <c r="CX262" i="1"/>
  <c r="CW262" i="1"/>
  <c r="CV262" i="1"/>
  <c r="CU262" i="1"/>
  <c r="CT262" i="1"/>
  <c r="CS262" i="1"/>
  <c r="CR262" i="1"/>
  <c r="CQ262" i="1"/>
  <c r="CP262" i="1"/>
  <c r="CO262" i="1"/>
  <c r="CN262" i="1"/>
  <c r="CM262" i="1"/>
  <c r="CL262" i="1"/>
  <c r="CK262" i="1"/>
  <c r="CJ262" i="1"/>
  <c r="CI262" i="1"/>
  <c r="CH262" i="1"/>
  <c r="CG262" i="1"/>
  <c r="CF262" i="1"/>
  <c r="CE262" i="1"/>
  <c r="CD262" i="1"/>
  <c r="CC262" i="1"/>
  <c r="CB262" i="1"/>
  <c r="CA262" i="1"/>
  <c r="BZ262" i="1"/>
  <c r="BY262" i="1"/>
  <c r="BX262" i="1"/>
  <c r="BW262" i="1"/>
  <c r="BV262" i="1"/>
  <c r="BU262" i="1"/>
  <c r="BT262" i="1"/>
  <c r="BS262" i="1"/>
  <c r="BR262" i="1"/>
  <c r="BQ262" i="1"/>
  <c r="BP262" i="1"/>
  <c r="BO262" i="1"/>
  <c r="BN262" i="1"/>
  <c r="BM262" i="1"/>
  <c r="BL262" i="1"/>
  <c r="BK262" i="1"/>
  <c r="BJ262" i="1"/>
  <c r="BI262" i="1"/>
  <c r="BH262" i="1"/>
  <c r="BG262" i="1"/>
  <c r="BF262" i="1"/>
  <c r="BE262" i="1"/>
  <c r="BD262" i="1"/>
  <c r="BC262" i="1"/>
  <c r="BB262" i="1"/>
  <c r="BA262" i="1"/>
  <c r="AZ262" i="1"/>
  <c r="AY262" i="1"/>
  <c r="AX262" i="1"/>
  <c r="AW262" i="1"/>
  <c r="AV262" i="1"/>
  <c r="AU262" i="1"/>
  <c r="AT262" i="1"/>
  <c r="AS262" i="1"/>
  <c r="AR262" i="1"/>
  <c r="AQ262" i="1"/>
  <c r="AP262" i="1"/>
  <c r="AO262" i="1"/>
  <c r="AN262" i="1"/>
  <c r="AM262" i="1"/>
  <c r="AL262" i="1"/>
  <c r="AK262" i="1"/>
  <c r="AJ262" i="1"/>
  <c r="AI262" i="1"/>
  <c r="AH262" i="1"/>
  <c r="AG262" i="1"/>
  <c r="AF262" i="1"/>
  <c r="AE262" i="1"/>
  <c r="AD262" i="1"/>
  <c r="AC262" i="1"/>
  <c r="AB262" i="1"/>
  <c r="AA262" i="1"/>
  <c r="Z262" i="1"/>
  <c r="Y262" i="1"/>
  <c r="X262" i="1"/>
  <c r="W262" i="1"/>
  <c r="V262" i="1"/>
  <c r="U262" i="1"/>
  <c r="T262" i="1"/>
  <c r="S262" i="1"/>
  <c r="Q262" i="1"/>
  <c r="P262" i="1"/>
  <c r="O262" i="1"/>
  <c r="DD261" i="1"/>
  <c r="DC261" i="1"/>
  <c r="DB261" i="1"/>
  <c r="DA261" i="1"/>
  <c r="CZ261" i="1"/>
  <c r="CY261" i="1"/>
  <c r="CX261" i="1"/>
  <c r="CW261" i="1"/>
  <c r="CV261" i="1"/>
  <c r="CU261" i="1"/>
  <c r="CT261" i="1"/>
  <c r="CS261" i="1"/>
  <c r="CR261" i="1"/>
  <c r="CQ261" i="1"/>
  <c r="CP261" i="1"/>
  <c r="CO261" i="1"/>
  <c r="CN261" i="1"/>
  <c r="CM261" i="1"/>
  <c r="CL261" i="1"/>
  <c r="CK261" i="1"/>
  <c r="CJ261" i="1"/>
  <c r="CI261" i="1"/>
  <c r="CH261" i="1"/>
  <c r="CG261" i="1"/>
  <c r="CF261" i="1"/>
  <c r="CE261" i="1"/>
  <c r="CD261" i="1"/>
  <c r="CC261" i="1"/>
  <c r="CB261" i="1"/>
  <c r="CA261" i="1"/>
  <c r="BZ261" i="1"/>
  <c r="BY261" i="1"/>
  <c r="BX261" i="1"/>
  <c r="BW261" i="1"/>
  <c r="BV261" i="1"/>
  <c r="BU261" i="1"/>
  <c r="BT261" i="1"/>
  <c r="BS261" i="1"/>
  <c r="BR261" i="1"/>
  <c r="BQ261" i="1"/>
  <c r="BP261" i="1"/>
  <c r="BO261" i="1"/>
  <c r="BN261" i="1"/>
  <c r="BM261" i="1"/>
  <c r="BL261" i="1"/>
  <c r="BK261" i="1"/>
  <c r="BJ261" i="1"/>
  <c r="BI261" i="1"/>
  <c r="BH261" i="1"/>
  <c r="BG261" i="1"/>
  <c r="BF261" i="1"/>
  <c r="BE261" i="1"/>
  <c r="BD261" i="1"/>
  <c r="BC261" i="1"/>
  <c r="BB261" i="1"/>
  <c r="BA261" i="1"/>
  <c r="AZ261" i="1"/>
  <c r="AY261" i="1"/>
  <c r="AX261" i="1"/>
  <c r="AW261" i="1"/>
  <c r="AV261" i="1"/>
  <c r="AU261" i="1"/>
  <c r="AT261" i="1"/>
  <c r="AS261" i="1"/>
  <c r="AR261" i="1"/>
  <c r="AQ261" i="1"/>
  <c r="AP261" i="1"/>
  <c r="AO261" i="1"/>
  <c r="AN261" i="1"/>
  <c r="AM261" i="1"/>
  <c r="AL261" i="1"/>
  <c r="AK261" i="1"/>
  <c r="AJ261" i="1"/>
  <c r="AI261" i="1"/>
  <c r="AH261" i="1"/>
  <c r="AG261" i="1"/>
  <c r="AF261" i="1"/>
  <c r="AE261" i="1"/>
  <c r="AD261" i="1"/>
  <c r="AC261" i="1"/>
  <c r="AB261" i="1"/>
  <c r="AA261" i="1"/>
  <c r="Z261" i="1"/>
  <c r="Y261" i="1"/>
  <c r="X261" i="1"/>
  <c r="W261" i="1"/>
  <c r="V261" i="1"/>
  <c r="U261" i="1"/>
  <c r="T261" i="1"/>
  <c r="S261" i="1"/>
  <c r="Q261" i="1"/>
  <c r="P261" i="1"/>
  <c r="O261" i="1"/>
  <c r="DD505" i="1"/>
  <c r="DC505" i="1"/>
  <c r="DB505" i="1"/>
  <c r="DA505" i="1"/>
  <c r="CZ505" i="1"/>
  <c r="CY505" i="1"/>
  <c r="CX505" i="1"/>
  <c r="CW505" i="1"/>
  <c r="CV505" i="1"/>
  <c r="CU505" i="1"/>
  <c r="CT505" i="1"/>
  <c r="CS505" i="1"/>
  <c r="CR505" i="1"/>
  <c r="CQ505" i="1"/>
  <c r="CP505" i="1"/>
  <c r="CO505" i="1"/>
  <c r="CN505" i="1"/>
  <c r="CM505" i="1"/>
  <c r="CL505" i="1"/>
  <c r="CK505" i="1"/>
  <c r="CJ505" i="1"/>
  <c r="CI505" i="1"/>
  <c r="CH505" i="1"/>
  <c r="CG505" i="1"/>
  <c r="CF505" i="1"/>
  <c r="CE505" i="1"/>
  <c r="CD505" i="1"/>
  <c r="CC505" i="1"/>
  <c r="CB505" i="1"/>
  <c r="CA505" i="1"/>
  <c r="BZ505" i="1"/>
  <c r="BY505" i="1"/>
  <c r="BX505" i="1"/>
  <c r="BW505" i="1"/>
  <c r="BV505" i="1"/>
  <c r="BU505" i="1"/>
  <c r="BT505" i="1"/>
  <c r="BS505" i="1"/>
  <c r="BR505" i="1"/>
  <c r="BQ505" i="1"/>
  <c r="BP505" i="1"/>
  <c r="BO505" i="1"/>
  <c r="BN505" i="1"/>
  <c r="BM505" i="1"/>
  <c r="BL505" i="1"/>
  <c r="BK505" i="1"/>
  <c r="BJ505" i="1"/>
  <c r="BI505" i="1"/>
  <c r="BH505" i="1"/>
  <c r="BG505" i="1"/>
  <c r="BF505" i="1"/>
  <c r="BE505" i="1"/>
  <c r="BD505" i="1"/>
  <c r="BC505" i="1"/>
  <c r="BB505" i="1"/>
  <c r="BA505" i="1"/>
  <c r="AZ505" i="1"/>
  <c r="AY505" i="1"/>
  <c r="AX505" i="1"/>
  <c r="AW505" i="1"/>
  <c r="AV505" i="1"/>
  <c r="AU505" i="1"/>
  <c r="AT505" i="1"/>
  <c r="AS505" i="1"/>
  <c r="AR505" i="1"/>
  <c r="AQ505" i="1"/>
  <c r="AP505" i="1"/>
  <c r="AO505" i="1"/>
  <c r="AN505" i="1"/>
  <c r="AM505" i="1"/>
  <c r="AL505" i="1"/>
  <c r="AK505" i="1"/>
  <c r="AJ505" i="1"/>
  <c r="AI505" i="1"/>
  <c r="AH505" i="1"/>
  <c r="AG505" i="1"/>
  <c r="AF505" i="1"/>
  <c r="AE505" i="1"/>
  <c r="AD505" i="1"/>
  <c r="AC505" i="1"/>
  <c r="AB505" i="1"/>
  <c r="AA505" i="1"/>
  <c r="Z505" i="1"/>
  <c r="Y505" i="1"/>
  <c r="X505" i="1"/>
  <c r="W505" i="1"/>
  <c r="V505" i="1"/>
  <c r="U505" i="1"/>
  <c r="T505" i="1"/>
  <c r="S505" i="1"/>
  <c r="Q505" i="1"/>
  <c r="P505" i="1"/>
  <c r="O505" i="1"/>
  <c r="DD504" i="1"/>
  <c r="DC504" i="1"/>
  <c r="DB504" i="1"/>
  <c r="DA504" i="1"/>
  <c r="CZ504" i="1"/>
  <c r="CY504" i="1"/>
  <c r="CX504" i="1"/>
  <c r="CW504" i="1"/>
  <c r="CV504" i="1"/>
  <c r="CU504" i="1"/>
  <c r="CT504" i="1"/>
  <c r="CS504" i="1"/>
  <c r="CR504" i="1"/>
  <c r="CQ504" i="1"/>
  <c r="CP504" i="1"/>
  <c r="CO504" i="1"/>
  <c r="CN504" i="1"/>
  <c r="CM504" i="1"/>
  <c r="CL504" i="1"/>
  <c r="CK504" i="1"/>
  <c r="CJ504" i="1"/>
  <c r="CI504" i="1"/>
  <c r="CH504" i="1"/>
  <c r="CG504" i="1"/>
  <c r="CF504" i="1"/>
  <c r="CE504" i="1"/>
  <c r="CD504" i="1"/>
  <c r="CC504" i="1"/>
  <c r="CB504" i="1"/>
  <c r="CA504" i="1"/>
  <c r="BZ504" i="1"/>
  <c r="BY504" i="1"/>
  <c r="BX504" i="1"/>
  <c r="BW504" i="1"/>
  <c r="BV504" i="1"/>
  <c r="BU504" i="1"/>
  <c r="BT504" i="1"/>
  <c r="BS504" i="1"/>
  <c r="BR504" i="1"/>
  <c r="BQ504" i="1"/>
  <c r="BP504" i="1"/>
  <c r="BO504" i="1"/>
  <c r="BN504" i="1"/>
  <c r="BM504" i="1"/>
  <c r="BL504" i="1"/>
  <c r="BK504" i="1"/>
  <c r="BJ504" i="1"/>
  <c r="BI504" i="1"/>
  <c r="BH504" i="1"/>
  <c r="BG504" i="1"/>
  <c r="BF504" i="1"/>
  <c r="BE504" i="1"/>
  <c r="BD504" i="1"/>
  <c r="BC504" i="1"/>
  <c r="BB504" i="1"/>
  <c r="BA504" i="1"/>
  <c r="AZ504" i="1"/>
  <c r="AY504" i="1"/>
  <c r="AX504" i="1"/>
  <c r="AW504" i="1"/>
  <c r="AV504" i="1"/>
  <c r="AU504" i="1"/>
  <c r="AT504" i="1"/>
  <c r="AS504" i="1"/>
  <c r="AR504" i="1"/>
  <c r="AQ504" i="1"/>
  <c r="AP504" i="1"/>
  <c r="AO504" i="1"/>
  <c r="AN504" i="1"/>
  <c r="AM504" i="1"/>
  <c r="AL504" i="1"/>
  <c r="AK504" i="1"/>
  <c r="AJ504" i="1"/>
  <c r="AI504" i="1"/>
  <c r="AH504" i="1"/>
  <c r="AG504" i="1"/>
  <c r="AF504" i="1"/>
  <c r="AE504" i="1"/>
  <c r="AD504" i="1"/>
  <c r="AC504" i="1"/>
  <c r="AB504" i="1"/>
  <c r="AA504" i="1"/>
  <c r="Z504" i="1"/>
  <c r="Y504" i="1"/>
  <c r="X504" i="1"/>
  <c r="W504" i="1"/>
  <c r="V504" i="1"/>
  <c r="U504" i="1"/>
  <c r="T504" i="1"/>
  <c r="S504" i="1"/>
  <c r="Q504" i="1"/>
  <c r="P504" i="1"/>
  <c r="O504" i="1"/>
  <c r="DD466" i="1"/>
  <c r="DC466" i="1"/>
  <c r="DB466" i="1"/>
  <c r="DA466" i="1"/>
  <c r="CZ466" i="1"/>
  <c r="CY466" i="1"/>
  <c r="CX466" i="1"/>
  <c r="CW466" i="1"/>
  <c r="CV466" i="1"/>
  <c r="CU466" i="1"/>
  <c r="CT466" i="1"/>
  <c r="CS466" i="1"/>
  <c r="CR466" i="1"/>
  <c r="CQ466" i="1"/>
  <c r="CP466" i="1"/>
  <c r="CO466" i="1"/>
  <c r="CN466" i="1"/>
  <c r="CM466" i="1"/>
  <c r="CL466" i="1"/>
  <c r="CK466" i="1"/>
  <c r="CJ466" i="1"/>
  <c r="CI466" i="1"/>
  <c r="CH466" i="1"/>
  <c r="CG466" i="1"/>
  <c r="CF466" i="1"/>
  <c r="CE466" i="1"/>
  <c r="CD466" i="1"/>
  <c r="CC466" i="1"/>
  <c r="CB466" i="1"/>
  <c r="CA466" i="1"/>
  <c r="BZ466" i="1"/>
  <c r="BY466" i="1"/>
  <c r="BX466" i="1"/>
  <c r="BW466" i="1"/>
  <c r="BV466" i="1"/>
  <c r="BU466" i="1"/>
  <c r="BT466" i="1"/>
  <c r="BS466" i="1"/>
  <c r="BR466" i="1"/>
  <c r="BQ466" i="1"/>
  <c r="BP466" i="1"/>
  <c r="BO466" i="1"/>
  <c r="BN466" i="1"/>
  <c r="BM466" i="1"/>
  <c r="BL466" i="1"/>
  <c r="BK466" i="1"/>
  <c r="BJ466" i="1"/>
  <c r="BI466" i="1"/>
  <c r="BH466" i="1"/>
  <c r="BG466" i="1"/>
  <c r="BF466" i="1"/>
  <c r="BE466" i="1"/>
  <c r="BD466" i="1"/>
  <c r="BC466" i="1"/>
  <c r="BB466" i="1"/>
  <c r="BA466" i="1"/>
  <c r="AZ466" i="1"/>
  <c r="AY466" i="1"/>
  <c r="AX466" i="1"/>
  <c r="AW466" i="1"/>
  <c r="AV466" i="1"/>
  <c r="AU466" i="1"/>
  <c r="AT466" i="1"/>
  <c r="AS466" i="1"/>
  <c r="AR466" i="1"/>
  <c r="AQ466" i="1"/>
  <c r="AP466" i="1"/>
  <c r="AO466" i="1"/>
  <c r="AN466" i="1"/>
  <c r="AM466" i="1"/>
  <c r="AL466" i="1"/>
  <c r="AK466" i="1"/>
  <c r="AJ466" i="1"/>
  <c r="AI466" i="1"/>
  <c r="AH466" i="1"/>
  <c r="AG466" i="1"/>
  <c r="AF466" i="1"/>
  <c r="AE466" i="1"/>
  <c r="AD466" i="1"/>
  <c r="AC466" i="1"/>
  <c r="AB466" i="1"/>
  <c r="AA466" i="1"/>
  <c r="Z466" i="1"/>
  <c r="Y466" i="1"/>
  <c r="X466" i="1"/>
  <c r="W466" i="1"/>
  <c r="V466" i="1"/>
  <c r="U466" i="1"/>
  <c r="T466" i="1"/>
  <c r="S466" i="1"/>
  <c r="Q466" i="1"/>
  <c r="P466" i="1"/>
  <c r="O466" i="1"/>
  <c r="DD260" i="1"/>
  <c r="DC260" i="1"/>
  <c r="DB260" i="1"/>
  <c r="DA260" i="1"/>
  <c r="CZ260" i="1"/>
  <c r="CY260" i="1"/>
  <c r="CX260" i="1"/>
  <c r="CW260" i="1"/>
  <c r="CV260" i="1"/>
  <c r="CU260" i="1"/>
  <c r="CT260" i="1"/>
  <c r="CS260" i="1"/>
  <c r="CR260" i="1"/>
  <c r="CQ260" i="1"/>
  <c r="CP260" i="1"/>
  <c r="CO260" i="1"/>
  <c r="CN260" i="1"/>
  <c r="CM260" i="1"/>
  <c r="CL260" i="1"/>
  <c r="CK260" i="1"/>
  <c r="CJ260" i="1"/>
  <c r="CI260" i="1"/>
  <c r="CH260" i="1"/>
  <c r="CG260" i="1"/>
  <c r="CF260" i="1"/>
  <c r="CE260" i="1"/>
  <c r="CD260" i="1"/>
  <c r="CC260" i="1"/>
  <c r="CB260" i="1"/>
  <c r="CA260" i="1"/>
  <c r="BZ260" i="1"/>
  <c r="BY260" i="1"/>
  <c r="BX260" i="1"/>
  <c r="BW260" i="1"/>
  <c r="BV260" i="1"/>
  <c r="BU260" i="1"/>
  <c r="BT260" i="1"/>
  <c r="BS260" i="1"/>
  <c r="BR260" i="1"/>
  <c r="BQ260" i="1"/>
  <c r="BP260" i="1"/>
  <c r="BO260" i="1"/>
  <c r="BN260" i="1"/>
  <c r="BM260" i="1"/>
  <c r="BL260" i="1"/>
  <c r="BK260" i="1"/>
  <c r="BJ260" i="1"/>
  <c r="BI260" i="1"/>
  <c r="BH260" i="1"/>
  <c r="BG260" i="1"/>
  <c r="BF260" i="1"/>
  <c r="BE260" i="1"/>
  <c r="BD260" i="1"/>
  <c r="BC260" i="1"/>
  <c r="BB260" i="1"/>
  <c r="BA260" i="1"/>
  <c r="AZ260" i="1"/>
  <c r="AY260" i="1"/>
  <c r="AX260" i="1"/>
  <c r="AW260" i="1"/>
  <c r="AV260" i="1"/>
  <c r="AU260" i="1"/>
  <c r="AT260" i="1"/>
  <c r="AS260" i="1"/>
  <c r="AR260" i="1"/>
  <c r="AQ260" i="1"/>
  <c r="AP260" i="1"/>
  <c r="AO260" i="1"/>
  <c r="AN260" i="1"/>
  <c r="AM260" i="1"/>
  <c r="AL260" i="1"/>
  <c r="AK260" i="1"/>
  <c r="AJ260" i="1"/>
  <c r="AI260" i="1"/>
  <c r="AH260" i="1"/>
  <c r="AG260" i="1"/>
  <c r="AF260" i="1"/>
  <c r="AE260" i="1"/>
  <c r="AD260" i="1"/>
  <c r="AC260" i="1"/>
  <c r="AB260" i="1"/>
  <c r="AA260" i="1"/>
  <c r="Z260" i="1"/>
  <c r="Y260" i="1"/>
  <c r="X260" i="1"/>
  <c r="W260" i="1"/>
  <c r="V260" i="1"/>
  <c r="U260" i="1"/>
  <c r="T260" i="1"/>
  <c r="S260" i="1"/>
  <c r="Q260" i="1"/>
  <c r="P260" i="1"/>
  <c r="O260" i="1"/>
  <c r="DD259" i="1"/>
  <c r="DC259" i="1"/>
  <c r="DB259" i="1"/>
  <c r="DA259" i="1"/>
  <c r="CZ259" i="1"/>
  <c r="CY259" i="1"/>
  <c r="CX259" i="1"/>
  <c r="CW259" i="1"/>
  <c r="CV259" i="1"/>
  <c r="CU259" i="1"/>
  <c r="CT259" i="1"/>
  <c r="CS259" i="1"/>
  <c r="CR259" i="1"/>
  <c r="CQ259" i="1"/>
  <c r="CP259" i="1"/>
  <c r="CO259" i="1"/>
  <c r="CN259" i="1"/>
  <c r="CM259" i="1"/>
  <c r="CL259" i="1"/>
  <c r="CK259" i="1"/>
  <c r="CJ259" i="1"/>
  <c r="CI259" i="1"/>
  <c r="CH259" i="1"/>
  <c r="CG259" i="1"/>
  <c r="CF259" i="1"/>
  <c r="CE259" i="1"/>
  <c r="CD259" i="1"/>
  <c r="CC259" i="1"/>
  <c r="CB259" i="1"/>
  <c r="CA259" i="1"/>
  <c r="BZ259" i="1"/>
  <c r="BY259" i="1"/>
  <c r="BX259" i="1"/>
  <c r="BW259" i="1"/>
  <c r="BV259" i="1"/>
  <c r="BU259" i="1"/>
  <c r="BT259" i="1"/>
  <c r="BS259" i="1"/>
  <c r="BR259" i="1"/>
  <c r="BQ259" i="1"/>
  <c r="BP259" i="1"/>
  <c r="BO259" i="1"/>
  <c r="BN259" i="1"/>
  <c r="BM259" i="1"/>
  <c r="BL259" i="1"/>
  <c r="BK259" i="1"/>
  <c r="BJ259" i="1"/>
  <c r="BI259" i="1"/>
  <c r="BH259" i="1"/>
  <c r="BG259" i="1"/>
  <c r="BF259" i="1"/>
  <c r="BE259" i="1"/>
  <c r="BD259" i="1"/>
  <c r="BC259" i="1"/>
  <c r="BB259" i="1"/>
  <c r="BA259" i="1"/>
  <c r="AZ259" i="1"/>
  <c r="AY259" i="1"/>
  <c r="AX259" i="1"/>
  <c r="AW259" i="1"/>
  <c r="AV259" i="1"/>
  <c r="AU259" i="1"/>
  <c r="AT259" i="1"/>
  <c r="AS259" i="1"/>
  <c r="AR259" i="1"/>
  <c r="AQ259" i="1"/>
  <c r="AP259" i="1"/>
  <c r="AO259" i="1"/>
  <c r="AN259" i="1"/>
  <c r="AM259" i="1"/>
  <c r="AL259" i="1"/>
  <c r="AK259" i="1"/>
  <c r="AJ259" i="1"/>
  <c r="AI259" i="1"/>
  <c r="AH259" i="1"/>
  <c r="AG259" i="1"/>
  <c r="AF259" i="1"/>
  <c r="AE259" i="1"/>
  <c r="AD259" i="1"/>
  <c r="AC259" i="1"/>
  <c r="AB259" i="1"/>
  <c r="AA259" i="1"/>
  <c r="Z259" i="1"/>
  <c r="Y259" i="1"/>
  <c r="X259" i="1"/>
  <c r="W259" i="1"/>
  <c r="V259" i="1"/>
  <c r="U259" i="1"/>
  <c r="T259" i="1"/>
  <c r="S259" i="1"/>
  <c r="Q259" i="1"/>
  <c r="P259" i="1"/>
  <c r="O259" i="1"/>
  <c r="DD258" i="1"/>
  <c r="DC258" i="1"/>
  <c r="DB258" i="1"/>
  <c r="DA258" i="1"/>
  <c r="CZ258" i="1"/>
  <c r="CY258" i="1"/>
  <c r="CX258" i="1"/>
  <c r="CW258" i="1"/>
  <c r="CV258" i="1"/>
  <c r="CU258" i="1"/>
  <c r="CT258" i="1"/>
  <c r="CS258" i="1"/>
  <c r="CR258" i="1"/>
  <c r="CQ258" i="1"/>
  <c r="CP258" i="1"/>
  <c r="CO258" i="1"/>
  <c r="CN258" i="1"/>
  <c r="CM258" i="1"/>
  <c r="CL258" i="1"/>
  <c r="CK258" i="1"/>
  <c r="CJ258" i="1"/>
  <c r="CI258" i="1"/>
  <c r="CH258" i="1"/>
  <c r="CG258" i="1"/>
  <c r="CF258" i="1"/>
  <c r="CE258" i="1"/>
  <c r="CD258" i="1"/>
  <c r="CC258" i="1"/>
  <c r="CB258" i="1"/>
  <c r="CA258" i="1"/>
  <c r="BZ258" i="1"/>
  <c r="BY258" i="1"/>
  <c r="BX258" i="1"/>
  <c r="BW258" i="1"/>
  <c r="BV258" i="1"/>
  <c r="BU258" i="1"/>
  <c r="BT258" i="1"/>
  <c r="BS258" i="1"/>
  <c r="BR258" i="1"/>
  <c r="BQ258" i="1"/>
  <c r="BP258" i="1"/>
  <c r="BO258" i="1"/>
  <c r="BN258" i="1"/>
  <c r="BM258" i="1"/>
  <c r="BL258" i="1"/>
  <c r="BK258" i="1"/>
  <c r="BJ258" i="1"/>
  <c r="BI258" i="1"/>
  <c r="BH258" i="1"/>
  <c r="BG258" i="1"/>
  <c r="BF258" i="1"/>
  <c r="BE258" i="1"/>
  <c r="BD258" i="1"/>
  <c r="BC258" i="1"/>
  <c r="BB258" i="1"/>
  <c r="BA258" i="1"/>
  <c r="AZ258" i="1"/>
  <c r="AY258" i="1"/>
  <c r="AX258" i="1"/>
  <c r="AW258" i="1"/>
  <c r="AV258" i="1"/>
  <c r="AU258" i="1"/>
  <c r="AT258" i="1"/>
  <c r="AS258" i="1"/>
  <c r="AR258" i="1"/>
  <c r="AQ258" i="1"/>
  <c r="AP258" i="1"/>
  <c r="AO258" i="1"/>
  <c r="AN258" i="1"/>
  <c r="AM258" i="1"/>
  <c r="AL258" i="1"/>
  <c r="AK258" i="1"/>
  <c r="AJ258" i="1"/>
  <c r="AI258" i="1"/>
  <c r="AH258" i="1"/>
  <c r="AG258" i="1"/>
  <c r="AF258" i="1"/>
  <c r="AE258" i="1"/>
  <c r="AD258" i="1"/>
  <c r="AC258" i="1"/>
  <c r="AB258" i="1"/>
  <c r="AA258" i="1"/>
  <c r="Z258" i="1"/>
  <c r="Y258" i="1"/>
  <c r="X258" i="1"/>
  <c r="W258" i="1"/>
  <c r="V258" i="1"/>
  <c r="U258" i="1"/>
  <c r="T258" i="1"/>
  <c r="S258" i="1"/>
  <c r="Q258" i="1"/>
  <c r="P258" i="1"/>
  <c r="O258" i="1"/>
  <c r="DD403" i="1"/>
  <c r="DC403" i="1"/>
  <c r="DB403" i="1"/>
  <c r="DA403" i="1"/>
  <c r="CZ403" i="1"/>
  <c r="CY403" i="1"/>
  <c r="CX403" i="1"/>
  <c r="CW403" i="1"/>
  <c r="CV403" i="1"/>
  <c r="CU403" i="1"/>
  <c r="CT403" i="1"/>
  <c r="CS403" i="1"/>
  <c r="CR403" i="1"/>
  <c r="CQ403" i="1"/>
  <c r="CP403" i="1"/>
  <c r="CO403" i="1"/>
  <c r="CN403" i="1"/>
  <c r="CM403" i="1"/>
  <c r="CL403" i="1"/>
  <c r="CK403" i="1"/>
  <c r="CJ403" i="1"/>
  <c r="CI403" i="1"/>
  <c r="CH403" i="1"/>
  <c r="CG403" i="1"/>
  <c r="CF403" i="1"/>
  <c r="CE403" i="1"/>
  <c r="CD403" i="1"/>
  <c r="CC403" i="1"/>
  <c r="CB403" i="1"/>
  <c r="CA403" i="1"/>
  <c r="BZ403" i="1"/>
  <c r="BY403" i="1"/>
  <c r="BX403" i="1"/>
  <c r="BW403" i="1"/>
  <c r="BV403" i="1"/>
  <c r="BU403" i="1"/>
  <c r="BT403" i="1"/>
  <c r="BS403" i="1"/>
  <c r="BR403" i="1"/>
  <c r="BQ403" i="1"/>
  <c r="BP403" i="1"/>
  <c r="BO403" i="1"/>
  <c r="BN403" i="1"/>
  <c r="BM403" i="1"/>
  <c r="BL403" i="1"/>
  <c r="BK403" i="1"/>
  <c r="BJ403" i="1"/>
  <c r="BI403" i="1"/>
  <c r="BH403" i="1"/>
  <c r="BG403" i="1"/>
  <c r="BF403" i="1"/>
  <c r="BE403" i="1"/>
  <c r="BD403" i="1"/>
  <c r="BC403" i="1"/>
  <c r="BB403" i="1"/>
  <c r="BA403" i="1"/>
  <c r="AZ403" i="1"/>
  <c r="AY403" i="1"/>
  <c r="AX403" i="1"/>
  <c r="AW403" i="1"/>
  <c r="AV403" i="1"/>
  <c r="AU403" i="1"/>
  <c r="AT403" i="1"/>
  <c r="AS403" i="1"/>
  <c r="AR403" i="1"/>
  <c r="AQ403" i="1"/>
  <c r="AP403" i="1"/>
  <c r="AO403" i="1"/>
  <c r="AN403" i="1"/>
  <c r="AM403" i="1"/>
  <c r="AL403" i="1"/>
  <c r="AK403" i="1"/>
  <c r="AJ403" i="1"/>
  <c r="AI403" i="1"/>
  <c r="AH403" i="1"/>
  <c r="AG403" i="1"/>
  <c r="AF403" i="1"/>
  <c r="AE403" i="1"/>
  <c r="AD403" i="1"/>
  <c r="AC403" i="1"/>
  <c r="AB403" i="1"/>
  <c r="AA403" i="1"/>
  <c r="Z403" i="1"/>
  <c r="Y403" i="1"/>
  <c r="X403" i="1"/>
  <c r="W403" i="1"/>
  <c r="V403" i="1"/>
  <c r="U403" i="1"/>
  <c r="T403" i="1"/>
  <c r="S403" i="1"/>
  <c r="Q403" i="1"/>
  <c r="P403" i="1"/>
  <c r="O403" i="1"/>
  <c r="DD402" i="1"/>
  <c r="DC402" i="1"/>
  <c r="DB402" i="1"/>
  <c r="DA402" i="1"/>
  <c r="CZ402" i="1"/>
  <c r="CY402" i="1"/>
  <c r="CX402" i="1"/>
  <c r="CW402" i="1"/>
  <c r="CV402" i="1"/>
  <c r="CU402" i="1"/>
  <c r="CT402" i="1"/>
  <c r="CS402" i="1"/>
  <c r="CR402" i="1"/>
  <c r="CQ402" i="1"/>
  <c r="CP402" i="1"/>
  <c r="CO402" i="1"/>
  <c r="CN402" i="1"/>
  <c r="CM402" i="1"/>
  <c r="CL402" i="1"/>
  <c r="CK402" i="1"/>
  <c r="CJ402" i="1"/>
  <c r="CI402" i="1"/>
  <c r="CH402" i="1"/>
  <c r="CG402" i="1"/>
  <c r="CF402" i="1"/>
  <c r="CE402" i="1"/>
  <c r="CD402" i="1"/>
  <c r="CC402" i="1"/>
  <c r="CB402" i="1"/>
  <c r="CA402" i="1"/>
  <c r="BZ402" i="1"/>
  <c r="BY402" i="1"/>
  <c r="BX402" i="1"/>
  <c r="BW402" i="1"/>
  <c r="BV402" i="1"/>
  <c r="BU402" i="1"/>
  <c r="BT402" i="1"/>
  <c r="BS402" i="1"/>
  <c r="BR402" i="1"/>
  <c r="BQ402" i="1"/>
  <c r="BP402" i="1"/>
  <c r="BO402" i="1"/>
  <c r="BN402" i="1"/>
  <c r="BM402" i="1"/>
  <c r="BL402" i="1"/>
  <c r="BK402" i="1"/>
  <c r="BJ402" i="1"/>
  <c r="BI402" i="1"/>
  <c r="BH402" i="1"/>
  <c r="BG402" i="1"/>
  <c r="BF402" i="1"/>
  <c r="BE402" i="1"/>
  <c r="BD402" i="1"/>
  <c r="BC402" i="1"/>
  <c r="BB402" i="1"/>
  <c r="BA402" i="1"/>
  <c r="AZ402" i="1"/>
  <c r="AY402" i="1"/>
  <c r="AX402" i="1"/>
  <c r="AW402" i="1"/>
  <c r="AV402" i="1"/>
  <c r="AU402" i="1"/>
  <c r="AT402" i="1"/>
  <c r="AS402" i="1"/>
  <c r="AR402" i="1"/>
  <c r="AQ402" i="1"/>
  <c r="AP402" i="1"/>
  <c r="AO402" i="1"/>
  <c r="AN402" i="1"/>
  <c r="AM402" i="1"/>
  <c r="AL402" i="1"/>
  <c r="AK402" i="1"/>
  <c r="AJ402" i="1"/>
  <c r="AI402" i="1"/>
  <c r="AH402" i="1"/>
  <c r="AG402" i="1"/>
  <c r="AF402" i="1"/>
  <c r="AE402" i="1"/>
  <c r="AD402" i="1"/>
  <c r="AC402" i="1"/>
  <c r="AB402" i="1"/>
  <c r="AA402" i="1"/>
  <c r="Z402" i="1"/>
  <c r="Y402" i="1"/>
  <c r="X402" i="1"/>
  <c r="W402" i="1"/>
  <c r="V402" i="1"/>
  <c r="U402" i="1"/>
  <c r="T402" i="1"/>
  <c r="S402" i="1"/>
  <c r="Q402" i="1"/>
  <c r="P402" i="1"/>
  <c r="O402" i="1"/>
  <c r="DD401" i="1"/>
  <c r="DC401" i="1"/>
  <c r="DB401" i="1"/>
  <c r="DA401" i="1"/>
  <c r="CZ401" i="1"/>
  <c r="CY401" i="1"/>
  <c r="CX401" i="1"/>
  <c r="CW401" i="1"/>
  <c r="CV401" i="1"/>
  <c r="CU401" i="1"/>
  <c r="CT401" i="1"/>
  <c r="CS401" i="1"/>
  <c r="CR401" i="1"/>
  <c r="CQ401" i="1"/>
  <c r="CP401" i="1"/>
  <c r="CO401" i="1"/>
  <c r="CN401" i="1"/>
  <c r="CM401" i="1"/>
  <c r="CL401" i="1"/>
  <c r="CK401" i="1"/>
  <c r="CJ401" i="1"/>
  <c r="CI401" i="1"/>
  <c r="CH401" i="1"/>
  <c r="CG401" i="1"/>
  <c r="CF401" i="1"/>
  <c r="CE401" i="1"/>
  <c r="CD401" i="1"/>
  <c r="CC401" i="1"/>
  <c r="CB401" i="1"/>
  <c r="CA401" i="1"/>
  <c r="BZ401" i="1"/>
  <c r="BY401" i="1"/>
  <c r="BX401" i="1"/>
  <c r="BW401" i="1"/>
  <c r="BV401" i="1"/>
  <c r="BU401" i="1"/>
  <c r="BT401" i="1"/>
  <c r="BS401" i="1"/>
  <c r="BR401" i="1"/>
  <c r="BQ401" i="1"/>
  <c r="BP401" i="1"/>
  <c r="BO401" i="1"/>
  <c r="BN401" i="1"/>
  <c r="BM401" i="1"/>
  <c r="BL401" i="1"/>
  <c r="BK401" i="1"/>
  <c r="BJ401" i="1"/>
  <c r="BI401" i="1"/>
  <c r="BH401" i="1"/>
  <c r="BG401" i="1"/>
  <c r="BF401" i="1"/>
  <c r="BE401" i="1"/>
  <c r="BD401" i="1"/>
  <c r="BC401" i="1"/>
  <c r="BB401" i="1"/>
  <c r="BA401" i="1"/>
  <c r="AZ401" i="1"/>
  <c r="AY401" i="1"/>
  <c r="AX401" i="1"/>
  <c r="AW401" i="1"/>
  <c r="AV401" i="1"/>
  <c r="AU401" i="1"/>
  <c r="AT401" i="1"/>
  <c r="AS401" i="1"/>
  <c r="AR401" i="1"/>
  <c r="AQ401" i="1"/>
  <c r="AP401" i="1"/>
  <c r="AO401" i="1"/>
  <c r="AN401" i="1"/>
  <c r="AM401" i="1"/>
  <c r="AL401" i="1"/>
  <c r="AK401" i="1"/>
  <c r="AJ401" i="1"/>
  <c r="AI401" i="1"/>
  <c r="AH401" i="1"/>
  <c r="AG401" i="1"/>
  <c r="AF401" i="1"/>
  <c r="AE401" i="1"/>
  <c r="AD401" i="1"/>
  <c r="AC401" i="1"/>
  <c r="AB401" i="1"/>
  <c r="AA401" i="1"/>
  <c r="Z401" i="1"/>
  <c r="Y401" i="1"/>
  <c r="X401" i="1"/>
  <c r="W401" i="1"/>
  <c r="V401" i="1"/>
  <c r="U401" i="1"/>
  <c r="T401" i="1"/>
  <c r="S401" i="1"/>
  <c r="Q401" i="1"/>
  <c r="P401" i="1"/>
  <c r="O401" i="1"/>
  <c r="DD400" i="1"/>
  <c r="DC400" i="1"/>
  <c r="DB400" i="1"/>
  <c r="DA400" i="1"/>
  <c r="CZ400" i="1"/>
  <c r="CY400" i="1"/>
  <c r="CX400" i="1"/>
  <c r="CW400" i="1"/>
  <c r="CV400" i="1"/>
  <c r="CU400" i="1"/>
  <c r="CT400" i="1"/>
  <c r="CS400" i="1"/>
  <c r="CR400" i="1"/>
  <c r="CQ400" i="1"/>
  <c r="CP400" i="1"/>
  <c r="CO400" i="1"/>
  <c r="CN400" i="1"/>
  <c r="CM400" i="1"/>
  <c r="CL400" i="1"/>
  <c r="CK400" i="1"/>
  <c r="CJ400" i="1"/>
  <c r="CI400" i="1"/>
  <c r="CH400" i="1"/>
  <c r="CG400" i="1"/>
  <c r="CF400" i="1"/>
  <c r="CE400" i="1"/>
  <c r="CD400" i="1"/>
  <c r="CC400" i="1"/>
  <c r="CB400" i="1"/>
  <c r="CA400" i="1"/>
  <c r="BZ400" i="1"/>
  <c r="BY400" i="1"/>
  <c r="BX400" i="1"/>
  <c r="BW400" i="1"/>
  <c r="BV400" i="1"/>
  <c r="BU400" i="1"/>
  <c r="BT400" i="1"/>
  <c r="BS400" i="1"/>
  <c r="BR400" i="1"/>
  <c r="BQ400" i="1"/>
  <c r="BP400" i="1"/>
  <c r="BO400" i="1"/>
  <c r="BN400" i="1"/>
  <c r="BM400" i="1"/>
  <c r="BL400" i="1"/>
  <c r="BK400" i="1"/>
  <c r="BJ400" i="1"/>
  <c r="BI400" i="1"/>
  <c r="BH400" i="1"/>
  <c r="BG400" i="1"/>
  <c r="BF400" i="1"/>
  <c r="BE400" i="1"/>
  <c r="BD400" i="1"/>
  <c r="BC400" i="1"/>
  <c r="BB400" i="1"/>
  <c r="BA400" i="1"/>
  <c r="AZ400" i="1"/>
  <c r="AY400" i="1"/>
  <c r="AX400" i="1"/>
  <c r="AW400" i="1"/>
  <c r="AV400" i="1"/>
  <c r="AU400" i="1"/>
  <c r="AT400" i="1"/>
  <c r="AS400" i="1"/>
  <c r="AR400" i="1"/>
  <c r="AQ400" i="1"/>
  <c r="AP400" i="1"/>
  <c r="AO400" i="1"/>
  <c r="AN400" i="1"/>
  <c r="AM400" i="1"/>
  <c r="AL400" i="1"/>
  <c r="AK400" i="1"/>
  <c r="AJ400" i="1"/>
  <c r="AI400" i="1"/>
  <c r="AH400" i="1"/>
  <c r="AG400" i="1"/>
  <c r="AF400" i="1"/>
  <c r="AE400" i="1"/>
  <c r="AD400" i="1"/>
  <c r="AC400" i="1"/>
  <c r="AB400" i="1"/>
  <c r="AA400" i="1"/>
  <c r="Z400" i="1"/>
  <c r="Y400" i="1"/>
  <c r="X400" i="1"/>
  <c r="W400" i="1"/>
  <c r="V400" i="1"/>
  <c r="U400" i="1"/>
  <c r="T400" i="1"/>
  <c r="S400" i="1"/>
  <c r="Q400" i="1"/>
  <c r="P400" i="1"/>
  <c r="O400" i="1"/>
  <c r="DD399" i="1"/>
  <c r="DC399" i="1"/>
  <c r="DB399" i="1"/>
  <c r="DA399" i="1"/>
  <c r="CZ399" i="1"/>
  <c r="CY399" i="1"/>
  <c r="CX399" i="1"/>
  <c r="CW399" i="1"/>
  <c r="CV399" i="1"/>
  <c r="CU399" i="1"/>
  <c r="CT399" i="1"/>
  <c r="CS399" i="1"/>
  <c r="CR399" i="1"/>
  <c r="CQ399" i="1"/>
  <c r="CP399" i="1"/>
  <c r="CO399" i="1"/>
  <c r="CN399" i="1"/>
  <c r="CM399" i="1"/>
  <c r="CL399" i="1"/>
  <c r="CK399" i="1"/>
  <c r="CJ399" i="1"/>
  <c r="CI399" i="1"/>
  <c r="CH399" i="1"/>
  <c r="CG399" i="1"/>
  <c r="CF399" i="1"/>
  <c r="CE399" i="1"/>
  <c r="CD399" i="1"/>
  <c r="CC399" i="1"/>
  <c r="CB399" i="1"/>
  <c r="CA399" i="1"/>
  <c r="BZ399" i="1"/>
  <c r="BY399" i="1"/>
  <c r="BX399" i="1"/>
  <c r="BW399" i="1"/>
  <c r="BV399" i="1"/>
  <c r="BU399" i="1"/>
  <c r="BT399" i="1"/>
  <c r="BS399" i="1"/>
  <c r="BR399" i="1"/>
  <c r="BQ399" i="1"/>
  <c r="BP399" i="1"/>
  <c r="BO399" i="1"/>
  <c r="BN399" i="1"/>
  <c r="BM399" i="1"/>
  <c r="BL399" i="1"/>
  <c r="BK399" i="1"/>
  <c r="BJ399" i="1"/>
  <c r="BI399" i="1"/>
  <c r="BH399" i="1"/>
  <c r="BG399" i="1"/>
  <c r="BF399" i="1"/>
  <c r="BE399" i="1"/>
  <c r="BD399" i="1"/>
  <c r="BC399" i="1"/>
  <c r="BB399" i="1"/>
  <c r="BA399" i="1"/>
  <c r="AZ399" i="1"/>
  <c r="AY399" i="1"/>
  <c r="AX399" i="1"/>
  <c r="AW399" i="1"/>
  <c r="AV399" i="1"/>
  <c r="AU399" i="1"/>
  <c r="AT399" i="1"/>
  <c r="AS399" i="1"/>
  <c r="AR399" i="1"/>
  <c r="AQ399" i="1"/>
  <c r="AP399" i="1"/>
  <c r="AO399" i="1"/>
  <c r="AN399" i="1"/>
  <c r="AM399" i="1"/>
  <c r="AL399" i="1"/>
  <c r="AK399" i="1"/>
  <c r="AJ399" i="1"/>
  <c r="AI399" i="1"/>
  <c r="AH399" i="1"/>
  <c r="AG399" i="1"/>
  <c r="AF399" i="1"/>
  <c r="AE399" i="1"/>
  <c r="AD399" i="1"/>
  <c r="AC399" i="1"/>
  <c r="AB399" i="1"/>
  <c r="AA399" i="1"/>
  <c r="Z399" i="1"/>
  <c r="Y399" i="1"/>
  <c r="X399" i="1"/>
  <c r="W399" i="1"/>
  <c r="V399" i="1"/>
  <c r="U399" i="1"/>
  <c r="T399" i="1"/>
  <c r="S399" i="1"/>
  <c r="Q399" i="1"/>
  <c r="P399" i="1"/>
  <c r="O399" i="1"/>
  <c r="DD257" i="1"/>
  <c r="DC257" i="1"/>
  <c r="DB257" i="1"/>
  <c r="DA257" i="1"/>
  <c r="CZ257" i="1"/>
  <c r="CY257" i="1"/>
  <c r="CX257" i="1"/>
  <c r="CW257" i="1"/>
  <c r="CV257" i="1"/>
  <c r="CU257" i="1"/>
  <c r="CT257" i="1"/>
  <c r="CS257" i="1"/>
  <c r="CR257" i="1"/>
  <c r="CQ257" i="1"/>
  <c r="CP257" i="1"/>
  <c r="CO257" i="1"/>
  <c r="CN257" i="1"/>
  <c r="CM257" i="1"/>
  <c r="CL257" i="1"/>
  <c r="CK257" i="1"/>
  <c r="CJ257" i="1"/>
  <c r="CI257" i="1"/>
  <c r="CH257" i="1"/>
  <c r="CG257" i="1"/>
  <c r="CF257" i="1"/>
  <c r="CE257" i="1"/>
  <c r="CD257" i="1"/>
  <c r="CC257" i="1"/>
  <c r="CB257" i="1"/>
  <c r="CA257" i="1"/>
  <c r="BZ257" i="1"/>
  <c r="BY257" i="1"/>
  <c r="BX257" i="1"/>
  <c r="BW257" i="1"/>
  <c r="BV257" i="1"/>
  <c r="BU257" i="1"/>
  <c r="BT257" i="1"/>
  <c r="BS257" i="1"/>
  <c r="BR257" i="1"/>
  <c r="BQ257" i="1"/>
  <c r="BP257" i="1"/>
  <c r="BO257" i="1"/>
  <c r="BN257" i="1"/>
  <c r="BM257" i="1"/>
  <c r="BL257" i="1"/>
  <c r="BK257" i="1"/>
  <c r="BJ257" i="1"/>
  <c r="BI257" i="1"/>
  <c r="BH257" i="1"/>
  <c r="BG257" i="1"/>
  <c r="BF257" i="1"/>
  <c r="BE257" i="1"/>
  <c r="BD257" i="1"/>
  <c r="BC257" i="1"/>
  <c r="BB257" i="1"/>
  <c r="BA257" i="1"/>
  <c r="AZ257" i="1"/>
  <c r="AY257" i="1"/>
  <c r="AX257" i="1"/>
  <c r="AW257" i="1"/>
  <c r="AV257" i="1"/>
  <c r="AU257" i="1"/>
  <c r="AT257" i="1"/>
  <c r="AS257" i="1"/>
  <c r="AR257" i="1"/>
  <c r="AQ257" i="1"/>
  <c r="AP257" i="1"/>
  <c r="AO257" i="1"/>
  <c r="AN257" i="1"/>
  <c r="AM257" i="1"/>
  <c r="AL257" i="1"/>
  <c r="AK257" i="1"/>
  <c r="AJ257" i="1"/>
  <c r="AI257" i="1"/>
  <c r="AH257" i="1"/>
  <c r="AG257" i="1"/>
  <c r="AF257" i="1"/>
  <c r="AE257" i="1"/>
  <c r="AD257" i="1"/>
  <c r="AC257" i="1"/>
  <c r="AB257" i="1"/>
  <c r="AA257" i="1"/>
  <c r="Z257" i="1"/>
  <c r="Y257" i="1"/>
  <c r="X257" i="1"/>
  <c r="W257" i="1"/>
  <c r="V257" i="1"/>
  <c r="U257" i="1"/>
  <c r="T257" i="1"/>
  <c r="S257" i="1"/>
  <c r="Q257" i="1"/>
  <c r="P257" i="1"/>
  <c r="O257" i="1"/>
  <c r="DD256" i="1"/>
  <c r="DC256" i="1"/>
  <c r="DB256" i="1"/>
  <c r="DA256" i="1"/>
  <c r="CZ256" i="1"/>
  <c r="CY256" i="1"/>
  <c r="CX256" i="1"/>
  <c r="CW256" i="1"/>
  <c r="CV256" i="1"/>
  <c r="CU256" i="1"/>
  <c r="CT256" i="1"/>
  <c r="CS256" i="1"/>
  <c r="CR256" i="1"/>
  <c r="CQ256" i="1"/>
  <c r="CP256" i="1"/>
  <c r="CO256" i="1"/>
  <c r="CN256" i="1"/>
  <c r="CM256" i="1"/>
  <c r="CL256" i="1"/>
  <c r="CK256" i="1"/>
  <c r="CJ256" i="1"/>
  <c r="CI256" i="1"/>
  <c r="CH256" i="1"/>
  <c r="CG256" i="1"/>
  <c r="CF256" i="1"/>
  <c r="CE256" i="1"/>
  <c r="CD256" i="1"/>
  <c r="CC256" i="1"/>
  <c r="CB256" i="1"/>
  <c r="CA256" i="1"/>
  <c r="BZ256" i="1"/>
  <c r="BY256" i="1"/>
  <c r="BX256" i="1"/>
  <c r="BW256" i="1"/>
  <c r="BV256" i="1"/>
  <c r="BU256" i="1"/>
  <c r="BT256" i="1"/>
  <c r="BS256" i="1"/>
  <c r="BR256" i="1"/>
  <c r="BQ256" i="1"/>
  <c r="BP256" i="1"/>
  <c r="BO256" i="1"/>
  <c r="BN256" i="1"/>
  <c r="BM256" i="1"/>
  <c r="BL256" i="1"/>
  <c r="BK256" i="1"/>
  <c r="BJ256" i="1"/>
  <c r="BI256" i="1"/>
  <c r="BH256" i="1"/>
  <c r="BG256" i="1"/>
  <c r="BF256" i="1"/>
  <c r="BE256" i="1"/>
  <c r="BD256" i="1"/>
  <c r="BC256" i="1"/>
  <c r="BB256" i="1"/>
  <c r="BA256" i="1"/>
  <c r="AZ256" i="1"/>
  <c r="AY256" i="1"/>
  <c r="AX256" i="1"/>
  <c r="AW256" i="1"/>
  <c r="AV256" i="1"/>
  <c r="AU256" i="1"/>
  <c r="AT256" i="1"/>
  <c r="AS256" i="1"/>
  <c r="AR256" i="1"/>
  <c r="AQ256" i="1"/>
  <c r="AP256" i="1"/>
  <c r="AO256" i="1"/>
  <c r="AN256" i="1"/>
  <c r="AM256" i="1"/>
  <c r="AL256" i="1"/>
  <c r="AK256" i="1"/>
  <c r="AJ256" i="1"/>
  <c r="AI256" i="1"/>
  <c r="AH256" i="1"/>
  <c r="AG256" i="1"/>
  <c r="AF256" i="1"/>
  <c r="AE256" i="1"/>
  <c r="AD256" i="1"/>
  <c r="AC256" i="1"/>
  <c r="AB256" i="1"/>
  <c r="AA256" i="1"/>
  <c r="Z256" i="1"/>
  <c r="Y256" i="1"/>
  <c r="X256" i="1"/>
  <c r="W256" i="1"/>
  <c r="V256" i="1"/>
  <c r="U256" i="1"/>
  <c r="T256" i="1"/>
  <c r="S256" i="1"/>
  <c r="Q256" i="1"/>
  <c r="P256" i="1"/>
  <c r="O256" i="1"/>
  <c r="DD255" i="1"/>
  <c r="DC255" i="1"/>
  <c r="DB255" i="1"/>
  <c r="DA255" i="1"/>
  <c r="CZ255" i="1"/>
  <c r="CY255" i="1"/>
  <c r="CX255" i="1"/>
  <c r="CW255" i="1"/>
  <c r="CV255" i="1"/>
  <c r="CU255" i="1"/>
  <c r="CT255" i="1"/>
  <c r="CS255" i="1"/>
  <c r="CR255" i="1"/>
  <c r="CQ255" i="1"/>
  <c r="CP255" i="1"/>
  <c r="CO255" i="1"/>
  <c r="CN255" i="1"/>
  <c r="CM255" i="1"/>
  <c r="CL255" i="1"/>
  <c r="CK255" i="1"/>
  <c r="CJ255" i="1"/>
  <c r="CI255" i="1"/>
  <c r="CH255" i="1"/>
  <c r="CG255" i="1"/>
  <c r="CF255" i="1"/>
  <c r="CE255" i="1"/>
  <c r="CD255" i="1"/>
  <c r="CC255" i="1"/>
  <c r="CB255" i="1"/>
  <c r="CA255" i="1"/>
  <c r="BZ255" i="1"/>
  <c r="BY255" i="1"/>
  <c r="BX255" i="1"/>
  <c r="BW255" i="1"/>
  <c r="BV255" i="1"/>
  <c r="BU255" i="1"/>
  <c r="BT255" i="1"/>
  <c r="BS255" i="1"/>
  <c r="BR255" i="1"/>
  <c r="BQ255" i="1"/>
  <c r="BP255" i="1"/>
  <c r="BO255" i="1"/>
  <c r="BN255" i="1"/>
  <c r="BM255" i="1"/>
  <c r="BL255" i="1"/>
  <c r="BK255" i="1"/>
  <c r="BJ255" i="1"/>
  <c r="BI255" i="1"/>
  <c r="BH255" i="1"/>
  <c r="BG255" i="1"/>
  <c r="BF255" i="1"/>
  <c r="BE255" i="1"/>
  <c r="BD255" i="1"/>
  <c r="BC255" i="1"/>
  <c r="BB255" i="1"/>
  <c r="BA255" i="1"/>
  <c r="AZ255" i="1"/>
  <c r="AY255" i="1"/>
  <c r="AX255" i="1"/>
  <c r="AW255" i="1"/>
  <c r="AV255" i="1"/>
  <c r="AU255" i="1"/>
  <c r="AT255" i="1"/>
  <c r="AS255" i="1"/>
  <c r="AR255" i="1"/>
  <c r="AQ255" i="1"/>
  <c r="AP255" i="1"/>
  <c r="AO255" i="1"/>
  <c r="AN255" i="1"/>
  <c r="AM255" i="1"/>
  <c r="AL255" i="1"/>
  <c r="AK255" i="1"/>
  <c r="AJ255" i="1"/>
  <c r="AI255" i="1"/>
  <c r="AH255" i="1"/>
  <c r="AG255" i="1"/>
  <c r="AF255" i="1"/>
  <c r="AE255" i="1"/>
  <c r="AD255" i="1"/>
  <c r="AC255" i="1"/>
  <c r="AB255" i="1"/>
  <c r="AA255" i="1"/>
  <c r="Z255" i="1"/>
  <c r="Y255" i="1"/>
  <c r="X255" i="1"/>
  <c r="W255" i="1"/>
  <c r="V255" i="1"/>
  <c r="U255" i="1"/>
  <c r="T255" i="1"/>
  <c r="S255" i="1"/>
  <c r="Q255" i="1"/>
  <c r="P255" i="1"/>
  <c r="O255" i="1"/>
  <c r="DD398" i="1"/>
  <c r="DC398" i="1"/>
  <c r="DB398" i="1"/>
  <c r="DA398" i="1"/>
  <c r="CZ398" i="1"/>
  <c r="CY398" i="1"/>
  <c r="CX398" i="1"/>
  <c r="CW398" i="1"/>
  <c r="CV398" i="1"/>
  <c r="CU398" i="1"/>
  <c r="CT398" i="1"/>
  <c r="CS398" i="1"/>
  <c r="CR398" i="1"/>
  <c r="CQ398" i="1"/>
  <c r="CP398" i="1"/>
  <c r="CO398" i="1"/>
  <c r="CN398" i="1"/>
  <c r="CM398" i="1"/>
  <c r="CL398" i="1"/>
  <c r="CK398" i="1"/>
  <c r="CJ398" i="1"/>
  <c r="CI398" i="1"/>
  <c r="CH398" i="1"/>
  <c r="CG398" i="1"/>
  <c r="CF398" i="1"/>
  <c r="CE398" i="1"/>
  <c r="CD398" i="1"/>
  <c r="CC398" i="1"/>
  <c r="CB398" i="1"/>
  <c r="CA398" i="1"/>
  <c r="BZ398" i="1"/>
  <c r="BY398" i="1"/>
  <c r="BX398" i="1"/>
  <c r="BW398" i="1"/>
  <c r="BV398" i="1"/>
  <c r="BU398" i="1"/>
  <c r="BT398" i="1"/>
  <c r="BS398" i="1"/>
  <c r="BR398" i="1"/>
  <c r="BQ398" i="1"/>
  <c r="BP398" i="1"/>
  <c r="BO398" i="1"/>
  <c r="BN398" i="1"/>
  <c r="BM398" i="1"/>
  <c r="BL398" i="1"/>
  <c r="BK398" i="1"/>
  <c r="BJ398" i="1"/>
  <c r="BI398" i="1"/>
  <c r="BH398" i="1"/>
  <c r="BG398" i="1"/>
  <c r="BF398" i="1"/>
  <c r="BE398" i="1"/>
  <c r="BD398" i="1"/>
  <c r="BC398" i="1"/>
  <c r="BB398" i="1"/>
  <c r="BA398" i="1"/>
  <c r="AZ398" i="1"/>
  <c r="AY398" i="1"/>
  <c r="AX398" i="1"/>
  <c r="AW398" i="1"/>
  <c r="AV398" i="1"/>
  <c r="AU398" i="1"/>
  <c r="AT398" i="1"/>
  <c r="AS398" i="1"/>
  <c r="AR398" i="1"/>
  <c r="AQ398" i="1"/>
  <c r="AP398" i="1"/>
  <c r="AO398" i="1"/>
  <c r="AN398" i="1"/>
  <c r="AM398" i="1"/>
  <c r="AL398" i="1"/>
  <c r="AK398" i="1"/>
  <c r="AJ398" i="1"/>
  <c r="AI398" i="1"/>
  <c r="AH398" i="1"/>
  <c r="AG398" i="1"/>
  <c r="AF398" i="1"/>
  <c r="AE398" i="1"/>
  <c r="AD398" i="1"/>
  <c r="AC398" i="1"/>
  <c r="AB398" i="1"/>
  <c r="AA398" i="1"/>
  <c r="Z398" i="1"/>
  <c r="Y398" i="1"/>
  <c r="X398" i="1"/>
  <c r="W398" i="1"/>
  <c r="V398" i="1"/>
  <c r="U398" i="1"/>
  <c r="T398" i="1"/>
  <c r="S398" i="1"/>
  <c r="Q398" i="1"/>
  <c r="P398" i="1"/>
  <c r="O398" i="1"/>
  <c r="DD397" i="1"/>
  <c r="DC397" i="1"/>
  <c r="DB397" i="1"/>
  <c r="DA397" i="1"/>
  <c r="CZ397" i="1"/>
  <c r="CY397" i="1"/>
  <c r="CX397" i="1"/>
  <c r="CW397" i="1"/>
  <c r="CV397" i="1"/>
  <c r="CU397" i="1"/>
  <c r="CT397" i="1"/>
  <c r="CS397" i="1"/>
  <c r="CR397" i="1"/>
  <c r="CQ397" i="1"/>
  <c r="CP397" i="1"/>
  <c r="CO397" i="1"/>
  <c r="CN397" i="1"/>
  <c r="CM397" i="1"/>
  <c r="CL397" i="1"/>
  <c r="CK397" i="1"/>
  <c r="CJ397" i="1"/>
  <c r="CI397" i="1"/>
  <c r="CH397" i="1"/>
  <c r="CG397" i="1"/>
  <c r="CF397" i="1"/>
  <c r="CE397" i="1"/>
  <c r="CD397" i="1"/>
  <c r="CC397" i="1"/>
  <c r="CB397" i="1"/>
  <c r="CA397" i="1"/>
  <c r="BZ397" i="1"/>
  <c r="BY397" i="1"/>
  <c r="BX397" i="1"/>
  <c r="BW397" i="1"/>
  <c r="BV397" i="1"/>
  <c r="BU397" i="1"/>
  <c r="BT397" i="1"/>
  <c r="BS397" i="1"/>
  <c r="BR397" i="1"/>
  <c r="BQ397" i="1"/>
  <c r="BP397" i="1"/>
  <c r="BO397" i="1"/>
  <c r="BN397" i="1"/>
  <c r="BM397" i="1"/>
  <c r="BL397" i="1"/>
  <c r="BK397" i="1"/>
  <c r="BJ397" i="1"/>
  <c r="BI397" i="1"/>
  <c r="BH397" i="1"/>
  <c r="BG397" i="1"/>
  <c r="BF397" i="1"/>
  <c r="BE397" i="1"/>
  <c r="BD397" i="1"/>
  <c r="BC397" i="1"/>
  <c r="BB397" i="1"/>
  <c r="BA397" i="1"/>
  <c r="AZ397" i="1"/>
  <c r="AY397" i="1"/>
  <c r="AX397" i="1"/>
  <c r="AW397" i="1"/>
  <c r="AV397" i="1"/>
  <c r="AU397" i="1"/>
  <c r="AT397" i="1"/>
  <c r="AS397" i="1"/>
  <c r="AR397" i="1"/>
  <c r="AQ397" i="1"/>
  <c r="AP397" i="1"/>
  <c r="AO397" i="1"/>
  <c r="AN397" i="1"/>
  <c r="AM397" i="1"/>
  <c r="AL397" i="1"/>
  <c r="AK397" i="1"/>
  <c r="AJ397" i="1"/>
  <c r="AI397" i="1"/>
  <c r="AH397" i="1"/>
  <c r="AG397" i="1"/>
  <c r="AF397" i="1"/>
  <c r="AE397" i="1"/>
  <c r="AD397" i="1"/>
  <c r="AC397" i="1"/>
  <c r="AB397" i="1"/>
  <c r="AA397" i="1"/>
  <c r="Z397" i="1"/>
  <c r="Y397" i="1"/>
  <c r="X397" i="1"/>
  <c r="W397" i="1"/>
  <c r="V397" i="1"/>
  <c r="U397" i="1"/>
  <c r="T397" i="1"/>
  <c r="S397" i="1"/>
  <c r="Q397" i="1"/>
  <c r="P397" i="1"/>
  <c r="O397" i="1"/>
  <c r="DD642" i="1"/>
  <c r="DC642" i="1"/>
  <c r="DB642" i="1"/>
  <c r="DA642" i="1"/>
  <c r="CZ642" i="1"/>
  <c r="CY642" i="1"/>
  <c r="CX642" i="1"/>
  <c r="CW642" i="1"/>
  <c r="CV642" i="1"/>
  <c r="CU642" i="1"/>
  <c r="CT642" i="1"/>
  <c r="CS642" i="1"/>
  <c r="CR642" i="1"/>
  <c r="CQ642" i="1"/>
  <c r="CP642" i="1"/>
  <c r="CO642" i="1"/>
  <c r="CN642" i="1"/>
  <c r="CM642" i="1"/>
  <c r="CL642" i="1"/>
  <c r="CK642" i="1"/>
  <c r="CJ642" i="1"/>
  <c r="CI642" i="1"/>
  <c r="CH642" i="1"/>
  <c r="CG642" i="1"/>
  <c r="CF642" i="1"/>
  <c r="CE642" i="1"/>
  <c r="CD642" i="1"/>
  <c r="CC642" i="1"/>
  <c r="CB642" i="1"/>
  <c r="CA642" i="1"/>
  <c r="BZ642" i="1"/>
  <c r="BY642" i="1"/>
  <c r="BX642" i="1"/>
  <c r="BW642" i="1"/>
  <c r="BV642" i="1"/>
  <c r="BU642" i="1"/>
  <c r="BT642" i="1"/>
  <c r="BS642" i="1"/>
  <c r="BR642" i="1"/>
  <c r="BQ642" i="1"/>
  <c r="BP642" i="1"/>
  <c r="BO642" i="1"/>
  <c r="BN642" i="1"/>
  <c r="BM642" i="1"/>
  <c r="BL642" i="1"/>
  <c r="BK642" i="1"/>
  <c r="BJ642" i="1"/>
  <c r="BI642" i="1"/>
  <c r="BH642" i="1"/>
  <c r="BG642" i="1"/>
  <c r="BF642" i="1"/>
  <c r="BE642" i="1"/>
  <c r="BD642" i="1"/>
  <c r="BC642" i="1"/>
  <c r="BB642" i="1"/>
  <c r="BA642" i="1"/>
  <c r="AZ642" i="1"/>
  <c r="AY642" i="1"/>
  <c r="AX642" i="1"/>
  <c r="AW642" i="1"/>
  <c r="AV642" i="1"/>
  <c r="AU642" i="1"/>
  <c r="AT642" i="1"/>
  <c r="AS642" i="1"/>
  <c r="AR642" i="1"/>
  <c r="AQ642" i="1"/>
  <c r="AP642" i="1"/>
  <c r="AO642" i="1"/>
  <c r="AN642" i="1"/>
  <c r="AM642" i="1"/>
  <c r="AL642" i="1"/>
  <c r="AK642" i="1"/>
  <c r="AJ642" i="1"/>
  <c r="AI642" i="1"/>
  <c r="AH642" i="1"/>
  <c r="AG642" i="1"/>
  <c r="AF642" i="1"/>
  <c r="AE642" i="1"/>
  <c r="AD642" i="1"/>
  <c r="AC642" i="1"/>
  <c r="AB642" i="1"/>
  <c r="AA642" i="1"/>
  <c r="Z642" i="1"/>
  <c r="Y642" i="1"/>
  <c r="X642" i="1"/>
  <c r="W642" i="1"/>
  <c r="V642" i="1"/>
  <c r="U642" i="1"/>
  <c r="T642" i="1"/>
  <c r="S642" i="1"/>
  <c r="Q642" i="1"/>
  <c r="P642" i="1"/>
  <c r="O642" i="1"/>
  <c r="DD641" i="1"/>
  <c r="DC641" i="1"/>
  <c r="DB641" i="1"/>
  <c r="DA641" i="1"/>
  <c r="CZ641" i="1"/>
  <c r="CY641" i="1"/>
  <c r="CX641" i="1"/>
  <c r="CW641" i="1"/>
  <c r="CV641" i="1"/>
  <c r="CU641" i="1"/>
  <c r="CT641" i="1"/>
  <c r="CS641" i="1"/>
  <c r="CR641" i="1"/>
  <c r="CQ641" i="1"/>
  <c r="CP641" i="1"/>
  <c r="CO641" i="1"/>
  <c r="CN641" i="1"/>
  <c r="CM641" i="1"/>
  <c r="CL641" i="1"/>
  <c r="CK641" i="1"/>
  <c r="CJ641" i="1"/>
  <c r="CI641" i="1"/>
  <c r="CH641" i="1"/>
  <c r="CG641" i="1"/>
  <c r="CF641" i="1"/>
  <c r="CE641" i="1"/>
  <c r="CD641" i="1"/>
  <c r="CC641" i="1"/>
  <c r="CB641" i="1"/>
  <c r="CA641" i="1"/>
  <c r="BZ641" i="1"/>
  <c r="BY641" i="1"/>
  <c r="BX641" i="1"/>
  <c r="BW641" i="1"/>
  <c r="BV641" i="1"/>
  <c r="BU641" i="1"/>
  <c r="BT641" i="1"/>
  <c r="BS641" i="1"/>
  <c r="BR641" i="1"/>
  <c r="BQ641" i="1"/>
  <c r="BP641" i="1"/>
  <c r="BO641" i="1"/>
  <c r="BN641" i="1"/>
  <c r="BM641" i="1"/>
  <c r="BL641" i="1"/>
  <c r="BK641" i="1"/>
  <c r="BJ641" i="1"/>
  <c r="BI641" i="1"/>
  <c r="BH641" i="1"/>
  <c r="BG641" i="1"/>
  <c r="BF641" i="1"/>
  <c r="BE641" i="1"/>
  <c r="BD641" i="1"/>
  <c r="BC641" i="1"/>
  <c r="BB641" i="1"/>
  <c r="BA641" i="1"/>
  <c r="AZ641" i="1"/>
  <c r="AY641" i="1"/>
  <c r="AX641" i="1"/>
  <c r="AW641" i="1"/>
  <c r="AV641" i="1"/>
  <c r="AU641" i="1"/>
  <c r="AT641" i="1"/>
  <c r="AS641" i="1"/>
  <c r="AR641" i="1"/>
  <c r="AQ641" i="1"/>
  <c r="AP641" i="1"/>
  <c r="AO641" i="1"/>
  <c r="AN641" i="1"/>
  <c r="AM641" i="1"/>
  <c r="AL641" i="1"/>
  <c r="AK641" i="1"/>
  <c r="AJ641" i="1"/>
  <c r="AI641" i="1"/>
  <c r="AH641" i="1"/>
  <c r="AG641" i="1"/>
  <c r="AF641" i="1"/>
  <c r="AE641" i="1"/>
  <c r="AD641" i="1"/>
  <c r="AC641" i="1"/>
  <c r="AB641" i="1"/>
  <c r="AA641" i="1"/>
  <c r="Z641" i="1"/>
  <c r="Y641" i="1"/>
  <c r="X641" i="1"/>
  <c r="W641" i="1"/>
  <c r="V641" i="1"/>
  <c r="U641" i="1"/>
  <c r="T641" i="1"/>
  <c r="S641" i="1"/>
  <c r="Q641" i="1"/>
  <c r="P641" i="1"/>
  <c r="O641" i="1"/>
  <c r="DD640" i="1"/>
  <c r="DC640" i="1"/>
  <c r="DB640" i="1"/>
  <c r="DA640" i="1"/>
  <c r="CZ640" i="1"/>
  <c r="CY640" i="1"/>
  <c r="CX640" i="1"/>
  <c r="CW640" i="1"/>
  <c r="CV640" i="1"/>
  <c r="CU640" i="1"/>
  <c r="CT640" i="1"/>
  <c r="CS640" i="1"/>
  <c r="CR640" i="1"/>
  <c r="CQ640" i="1"/>
  <c r="CP640" i="1"/>
  <c r="CO640" i="1"/>
  <c r="CN640" i="1"/>
  <c r="CM640" i="1"/>
  <c r="CL640" i="1"/>
  <c r="CK640" i="1"/>
  <c r="CJ640" i="1"/>
  <c r="CI640" i="1"/>
  <c r="CH640" i="1"/>
  <c r="CG640" i="1"/>
  <c r="CF640" i="1"/>
  <c r="CE640" i="1"/>
  <c r="CD640" i="1"/>
  <c r="CC640" i="1"/>
  <c r="CB640" i="1"/>
  <c r="CA640" i="1"/>
  <c r="BZ640" i="1"/>
  <c r="BY640" i="1"/>
  <c r="BX640" i="1"/>
  <c r="BW640" i="1"/>
  <c r="BV640" i="1"/>
  <c r="BU640" i="1"/>
  <c r="BT640" i="1"/>
  <c r="BS640" i="1"/>
  <c r="BR640" i="1"/>
  <c r="BQ640" i="1"/>
  <c r="BP640" i="1"/>
  <c r="BO640" i="1"/>
  <c r="BN640" i="1"/>
  <c r="BM640" i="1"/>
  <c r="BL640" i="1"/>
  <c r="BK640" i="1"/>
  <c r="BJ640" i="1"/>
  <c r="BI640" i="1"/>
  <c r="BH640" i="1"/>
  <c r="BG640" i="1"/>
  <c r="BF640" i="1"/>
  <c r="BE640" i="1"/>
  <c r="BD640" i="1"/>
  <c r="BC640" i="1"/>
  <c r="BB640" i="1"/>
  <c r="BA640" i="1"/>
  <c r="AZ640" i="1"/>
  <c r="AY640" i="1"/>
  <c r="AX640" i="1"/>
  <c r="AW640" i="1"/>
  <c r="AV640" i="1"/>
  <c r="AU640" i="1"/>
  <c r="AT640" i="1"/>
  <c r="AS640" i="1"/>
  <c r="AR640" i="1"/>
  <c r="AQ640" i="1"/>
  <c r="AP640" i="1"/>
  <c r="AO640" i="1"/>
  <c r="AN640" i="1"/>
  <c r="AM640" i="1"/>
  <c r="AL640" i="1"/>
  <c r="AK640" i="1"/>
  <c r="AJ640" i="1"/>
  <c r="AI640" i="1"/>
  <c r="AH640" i="1"/>
  <c r="AG640" i="1"/>
  <c r="AF640" i="1"/>
  <c r="AE640" i="1"/>
  <c r="AD640" i="1"/>
  <c r="AC640" i="1"/>
  <c r="AB640" i="1"/>
  <c r="AA640" i="1"/>
  <c r="Z640" i="1"/>
  <c r="Y640" i="1"/>
  <c r="X640" i="1"/>
  <c r="W640" i="1"/>
  <c r="V640" i="1"/>
  <c r="U640" i="1"/>
  <c r="T640" i="1"/>
  <c r="S640" i="1"/>
  <c r="Q640" i="1"/>
  <c r="P640" i="1"/>
  <c r="O640" i="1"/>
  <c r="DD639" i="1"/>
  <c r="DC639" i="1"/>
  <c r="DB639" i="1"/>
  <c r="DA639" i="1"/>
  <c r="CZ639" i="1"/>
  <c r="CY639" i="1"/>
  <c r="CX639" i="1"/>
  <c r="CW639" i="1"/>
  <c r="CV639" i="1"/>
  <c r="CU639" i="1"/>
  <c r="CT639" i="1"/>
  <c r="CS639" i="1"/>
  <c r="CR639" i="1"/>
  <c r="CQ639" i="1"/>
  <c r="CP639" i="1"/>
  <c r="CO639" i="1"/>
  <c r="CN639" i="1"/>
  <c r="CM639" i="1"/>
  <c r="CL639" i="1"/>
  <c r="CK639" i="1"/>
  <c r="CJ639" i="1"/>
  <c r="CI639" i="1"/>
  <c r="CH639" i="1"/>
  <c r="CG639" i="1"/>
  <c r="CF639" i="1"/>
  <c r="CE639" i="1"/>
  <c r="CD639" i="1"/>
  <c r="CC639" i="1"/>
  <c r="CB639" i="1"/>
  <c r="CA639" i="1"/>
  <c r="BZ639" i="1"/>
  <c r="BY639" i="1"/>
  <c r="BX639" i="1"/>
  <c r="BW639" i="1"/>
  <c r="BV639" i="1"/>
  <c r="BU639" i="1"/>
  <c r="BT639" i="1"/>
  <c r="BS639" i="1"/>
  <c r="BR639" i="1"/>
  <c r="BQ639" i="1"/>
  <c r="BP639" i="1"/>
  <c r="BO639" i="1"/>
  <c r="BN639" i="1"/>
  <c r="BM639" i="1"/>
  <c r="BL639" i="1"/>
  <c r="BK639" i="1"/>
  <c r="BJ639" i="1"/>
  <c r="BI639" i="1"/>
  <c r="BH639" i="1"/>
  <c r="BG639" i="1"/>
  <c r="BF639" i="1"/>
  <c r="BE639" i="1"/>
  <c r="BD639" i="1"/>
  <c r="BC639" i="1"/>
  <c r="BB639" i="1"/>
  <c r="BA639" i="1"/>
  <c r="AZ639" i="1"/>
  <c r="AY639" i="1"/>
  <c r="AX639" i="1"/>
  <c r="AW639" i="1"/>
  <c r="AV639" i="1"/>
  <c r="AU639" i="1"/>
  <c r="AT639" i="1"/>
  <c r="AS639" i="1"/>
  <c r="AR639" i="1"/>
  <c r="AQ639" i="1"/>
  <c r="AP639" i="1"/>
  <c r="AO639" i="1"/>
  <c r="AN639" i="1"/>
  <c r="AM639" i="1"/>
  <c r="AL639" i="1"/>
  <c r="AK639" i="1"/>
  <c r="AJ639" i="1"/>
  <c r="AI639" i="1"/>
  <c r="AH639" i="1"/>
  <c r="AG639" i="1"/>
  <c r="AF639" i="1"/>
  <c r="AE639" i="1"/>
  <c r="AD639" i="1"/>
  <c r="AC639" i="1"/>
  <c r="AB639" i="1"/>
  <c r="AA639" i="1"/>
  <c r="Z639" i="1"/>
  <c r="Y639" i="1"/>
  <c r="X639" i="1"/>
  <c r="W639" i="1"/>
  <c r="V639" i="1"/>
  <c r="U639" i="1"/>
  <c r="T639" i="1"/>
  <c r="S639" i="1"/>
  <c r="Q639" i="1"/>
  <c r="P639" i="1"/>
  <c r="O639" i="1"/>
  <c r="DD638" i="1"/>
  <c r="DC638" i="1"/>
  <c r="DB638" i="1"/>
  <c r="DA638" i="1"/>
  <c r="CZ638" i="1"/>
  <c r="CY638" i="1"/>
  <c r="CX638" i="1"/>
  <c r="CW638" i="1"/>
  <c r="CV638" i="1"/>
  <c r="CU638" i="1"/>
  <c r="CT638" i="1"/>
  <c r="CS638" i="1"/>
  <c r="CR638" i="1"/>
  <c r="CQ638" i="1"/>
  <c r="CP638" i="1"/>
  <c r="CO638" i="1"/>
  <c r="CN638" i="1"/>
  <c r="CM638" i="1"/>
  <c r="CL638" i="1"/>
  <c r="CK638" i="1"/>
  <c r="CJ638" i="1"/>
  <c r="CI638" i="1"/>
  <c r="CH638" i="1"/>
  <c r="CG638" i="1"/>
  <c r="CF638" i="1"/>
  <c r="CE638" i="1"/>
  <c r="CD638" i="1"/>
  <c r="CC638" i="1"/>
  <c r="CB638" i="1"/>
  <c r="CA638" i="1"/>
  <c r="BZ638" i="1"/>
  <c r="BY638" i="1"/>
  <c r="BX638" i="1"/>
  <c r="BW638" i="1"/>
  <c r="BV638" i="1"/>
  <c r="BU638" i="1"/>
  <c r="BT638" i="1"/>
  <c r="BS638" i="1"/>
  <c r="BR638" i="1"/>
  <c r="BQ638" i="1"/>
  <c r="BP638" i="1"/>
  <c r="BO638" i="1"/>
  <c r="BN638" i="1"/>
  <c r="BM638" i="1"/>
  <c r="BL638" i="1"/>
  <c r="BK638" i="1"/>
  <c r="BJ638" i="1"/>
  <c r="BI638" i="1"/>
  <c r="BH638" i="1"/>
  <c r="BG638" i="1"/>
  <c r="BF638" i="1"/>
  <c r="BE638" i="1"/>
  <c r="BD638" i="1"/>
  <c r="BC638" i="1"/>
  <c r="BB638" i="1"/>
  <c r="BA638" i="1"/>
  <c r="AZ638" i="1"/>
  <c r="AY638" i="1"/>
  <c r="AX638" i="1"/>
  <c r="AW638" i="1"/>
  <c r="AV638" i="1"/>
  <c r="AU638" i="1"/>
  <c r="AT638" i="1"/>
  <c r="AS638" i="1"/>
  <c r="AR638" i="1"/>
  <c r="AQ638" i="1"/>
  <c r="AP638" i="1"/>
  <c r="AO638" i="1"/>
  <c r="AN638" i="1"/>
  <c r="AM638" i="1"/>
  <c r="AL638" i="1"/>
  <c r="AK638" i="1"/>
  <c r="AJ638" i="1"/>
  <c r="AI638" i="1"/>
  <c r="AH638" i="1"/>
  <c r="AG638" i="1"/>
  <c r="AF638" i="1"/>
  <c r="AE638" i="1"/>
  <c r="AD638" i="1"/>
  <c r="AC638" i="1"/>
  <c r="AB638" i="1"/>
  <c r="AA638" i="1"/>
  <c r="Z638" i="1"/>
  <c r="Y638" i="1"/>
  <c r="X638" i="1"/>
  <c r="W638" i="1"/>
  <c r="V638" i="1"/>
  <c r="U638" i="1"/>
  <c r="T638" i="1"/>
  <c r="S638" i="1"/>
  <c r="Q638" i="1"/>
  <c r="P638" i="1"/>
  <c r="O638" i="1"/>
  <c r="DD637" i="1"/>
  <c r="DC637" i="1"/>
  <c r="DB637" i="1"/>
  <c r="DA637" i="1"/>
  <c r="CZ637" i="1"/>
  <c r="CY637" i="1"/>
  <c r="CX637" i="1"/>
  <c r="CW637" i="1"/>
  <c r="CV637" i="1"/>
  <c r="CU637" i="1"/>
  <c r="CT637" i="1"/>
  <c r="CS637" i="1"/>
  <c r="CR637" i="1"/>
  <c r="CQ637" i="1"/>
  <c r="CP637" i="1"/>
  <c r="CO637" i="1"/>
  <c r="CN637" i="1"/>
  <c r="CM637" i="1"/>
  <c r="CL637" i="1"/>
  <c r="CK637" i="1"/>
  <c r="CJ637" i="1"/>
  <c r="CI637" i="1"/>
  <c r="CH637" i="1"/>
  <c r="CG637" i="1"/>
  <c r="CF637" i="1"/>
  <c r="CE637" i="1"/>
  <c r="CD637" i="1"/>
  <c r="CC637" i="1"/>
  <c r="CB637" i="1"/>
  <c r="CA637" i="1"/>
  <c r="BZ637" i="1"/>
  <c r="BY637" i="1"/>
  <c r="BX637" i="1"/>
  <c r="BW637" i="1"/>
  <c r="BV637" i="1"/>
  <c r="BU637" i="1"/>
  <c r="BT637" i="1"/>
  <c r="BS637" i="1"/>
  <c r="BR637" i="1"/>
  <c r="BQ637" i="1"/>
  <c r="BP637" i="1"/>
  <c r="BO637" i="1"/>
  <c r="BN637" i="1"/>
  <c r="BM637" i="1"/>
  <c r="BL637" i="1"/>
  <c r="BK637" i="1"/>
  <c r="BJ637" i="1"/>
  <c r="BI637" i="1"/>
  <c r="BH637" i="1"/>
  <c r="BG637" i="1"/>
  <c r="BF637" i="1"/>
  <c r="BE637" i="1"/>
  <c r="BD637" i="1"/>
  <c r="BC637" i="1"/>
  <c r="BB637" i="1"/>
  <c r="BA637" i="1"/>
  <c r="AZ637" i="1"/>
  <c r="AY637" i="1"/>
  <c r="AX637" i="1"/>
  <c r="AW637" i="1"/>
  <c r="AV637" i="1"/>
  <c r="AU637" i="1"/>
  <c r="AT637" i="1"/>
  <c r="AS637" i="1"/>
  <c r="AR637" i="1"/>
  <c r="AQ637" i="1"/>
  <c r="AP637" i="1"/>
  <c r="AO637" i="1"/>
  <c r="AN637" i="1"/>
  <c r="AM637" i="1"/>
  <c r="AL637" i="1"/>
  <c r="AK637" i="1"/>
  <c r="AJ637" i="1"/>
  <c r="AI637" i="1"/>
  <c r="AH637" i="1"/>
  <c r="AG637" i="1"/>
  <c r="AF637" i="1"/>
  <c r="AE637" i="1"/>
  <c r="AD637" i="1"/>
  <c r="AC637" i="1"/>
  <c r="AB637" i="1"/>
  <c r="AA637" i="1"/>
  <c r="Z637" i="1"/>
  <c r="Y637" i="1"/>
  <c r="X637" i="1"/>
  <c r="W637" i="1"/>
  <c r="V637" i="1"/>
  <c r="U637" i="1"/>
  <c r="T637" i="1"/>
  <c r="S637" i="1"/>
  <c r="Q637" i="1"/>
  <c r="P637" i="1"/>
  <c r="O637" i="1"/>
  <c r="DD635" i="1"/>
  <c r="DC635" i="1"/>
  <c r="DB635" i="1"/>
  <c r="DA635" i="1"/>
  <c r="CZ635" i="1"/>
  <c r="CY635" i="1"/>
  <c r="CX635" i="1"/>
  <c r="CW635" i="1"/>
  <c r="CV635" i="1"/>
  <c r="CU635" i="1"/>
  <c r="CT635" i="1"/>
  <c r="CS635" i="1"/>
  <c r="CR635" i="1"/>
  <c r="CQ635" i="1"/>
  <c r="CP635" i="1"/>
  <c r="CO635" i="1"/>
  <c r="CN635" i="1"/>
  <c r="CM635" i="1"/>
  <c r="CL635" i="1"/>
  <c r="CK635" i="1"/>
  <c r="CJ635" i="1"/>
  <c r="CI635" i="1"/>
  <c r="CH635" i="1"/>
  <c r="CG635" i="1"/>
  <c r="CF635" i="1"/>
  <c r="CE635" i="1"/>
  <c r="CD635" i="1"/>
  <c r="CC635" i="1"/>
  <c r="CB635" i="1"/>
  <c r="CA635" i="1"/>
  <c r="BZ635" i="1"/>
  <c r="BY635" i="1"/>
  <c r="BX635" i="1"/>
  <c r="BW635" i="1"/>
  <c r="BV635" i="1"/>
  <c r="BU635" i="1"/>
  <c r="BT635" i="1"/>
  <c r="BS635" i="1"/>
  <c r="BR635" i="1"/>
  <c r="BQ635" i="1"/>
  <c r="BP635" i="1"/>
  <c r="BO635" i="1"/>
  <c r="BN635" i="1"/>
  <c r="BM635" i="1"/>
  <c r="BL635" i="1"/>
  <c r="BK635" i="1"/>
  <c r="BJ635" i="1"/>
  <c r="BI635" i="1"/>
  <c r="BH635" i="1"/>
  <c r="BG635" i="1"/>
  <c r="BF635" i="1"/>
  <c r="BE635" i="1"/>
  <c r="BD635" i="1"/>
  <c r="BC635" i="1"/>
  <c r="BB635" i="1"/>
  <c r="BA635" i="1"/>
  <c r="AZ635" i="1"/>
  <c r="AY635" i="1"/>
  <c r="AX635" i="1"/>
  <c r="AW635" i="1"/>
  <c r="AV635" i="1"/>
  <c r="AU635" i="1"/>
  <c r="AT635" i="1"/>
  <c r="AS635" i="1"/>
  <c r="AR635" i="1"/>
  <c r="AQ635" i="1"/>
  <c r="AP635" i="1"/>
  <c r="AO635" i="1"/>
  <c r="AN635" i="1"/>
  <c r="AM635" i="1"/>
  <c r="AL635" i="1"/>
  <c r="AK635" i="1"/>
  <c r="AJ635" i="1"/>
  <c r="AI635" i="1"/>
  <c r="AH635" i="1"/>
  <c r="AG635" i="1"/>
  <c r="AF635" i="1"/>
  <c r="AE635" i="1"/>
  <c r="AD635" i="1"/>
  <c r="AC635" i="1"/>
  <c r="AB635" i="1"/>
  <c r="AA635" i="1"/>
  <c r="Z635" i="1"/>
  <c r="Y635" i="1"/>
  <c r="X635" i="1"/>
  <c r="W635" i="1"/>
  <c r="V635" i="1"/>
  <c r="U635" i="1"/>
  <c r="T635" i="1"/>
  <c r="S635" i="1"/>
  <c r="Q635" i="1"/>
  <c r="P635" i="1"/>
  <c r="O635" i="1"/>
  <c r="DD634" i="1"/>
  <c r="DC634" i="1"/>
  <c r="DB634" i="1"/>
  <c r="DA634" i="1"/>
  <c r="CZ634" i="1"/>
  <c r="CY634" i="1"/>
  <c r="CX634" i="1"/>
  <c r="CW634" i="1"/>
  <c r="CV634" i="1"/>
  <c r="CU634" i="1"/>
  <c r="CT634" i="1"/>
  <c r="CS634" i="1"/>
  <c r="CR634" i="1"/>
  <c r="CQ634" i="1"/>
  <c r="CP634" i="1"/>
  <c r="CO634" i="1"/>
  <c r="CN634" i="1"/>
  <c r="CM634" i="1"/>
  <c r="CL634" i="1"/>
  <c r="CK634" i="1"/>
  <c r="CJ634" i="1"/>
  <c r="CI634" i="1"/>
  <c r="CH634" i="1"/>
  <c r="CG634" i="1"/>
  <c r="CF634" i="1"/>
  <c r="CE634" i="1"/>
  <c r="CD634" i="1"/>
  <c r="CC634" i="1"/>
  <c r="CB634" i="1"/>
  <c r="CA634" i="1"/>
  <c r="BZ634" i="1"/>
  <c r="BY634" i="1"/>
  <c r="BX634" i="1"/>
  <c r="BW634" i="1"/>
  <c r="BV634" i="1"/>
  <c r="BU634" i="1"/>
  <c r="BT634" i="1"/>
  <c r="BS634" i="1"/>
  <c r="BR634" i="1"/>
  <c r="BQ634" i="1"/>
  <c r="BP634" i="1"/>
  <c r="BO634" i="1"/>
  <c r="BN634" i="1"/>
  <c r="BM634" i="1"/>
  <c r="BL634" i="1"/>
  <c r="BK634" i="1"/>
  <c r="BJ634" i="1"/>
  <c r="BI634" i="1"/>
  <c r="BH634" i="1"/>
  <c r="BG634" i="1"/>
  <c r="BF634" i="1"/>
  <c r="BE634" i="1"/>
  <c r="BD634" i="1"/>
  <c r="BC634" i="1"/>
  <c r="BB634" i="1"/>
  <c r="BA634" i="1"/>
  <c r="AZ634" i="1"/>
  <c r="AY634" i="1"/>
  <c r="AX634" i="1"/>
  <c r="AW634" i="1"/>
  <c r="AV634" i="1"/>
  <c r="AU634" i="1"/>
  <c r="AT634" i="1"/>
  <c r="AS634" i="1"/>
  <c r="AR634" i="1"/>
  <c r="AQ634" i="1"/>
  <c r="AP634" i="1"/>
  <c r="AO634" i="1"/>
  <c r="AN634" i="1"/>
  <c r="AM634" i="1"/>
  <c r="AL634" i="1"/>
  <c r="AK634" i="1"/>
  <c r="AJ634" i="1"/>
  <c r="AI634" i="1"/>
  <c r="AH634" i="1"/>
  <c r="AG634" i="1"/>
  <c r="AF634" i="1"/>
  <c r="AE634" i="1"/>
  <c r="AD634" i="1"/>
  <c r="AC634" i="1"/>
  <c r="AB634" i="1"/>
  <c r="AA634" i="1"/>
  <c r="Z634" i="1"/>
  <c r="Y634" i="1"/>
  <c r="X634" i="1"/>
  <c r="W634" i="1"/>
  <c r="V634" i="1"/>
  <c r="U634" i="1"/>
  <c r="T634" i="1"/>
  <c r="S634" i="1"/>
  <c r="Q634" i="1"/>
  <c r="P634" i="1"/>
  <c r="O634" i="1"/>
  <c r="DD633" i="1"/>
  <c r="DC633" i="1"/>
  <c r="DB633" i="1"/>
  <c r="DA633" i="1"/>
  <c r="CZ633" i="1"/>
  <c r="CY633" i="1"/>
  <c r="CX633" i="1"/>
  <c r="CW633" i="1"/>
  <c r="CV633" i="1"/>
  <c r="CU633" i="1"/>
  <c r="CT633" i="1"/>
  <c r="CS633" i="1"/>
  <c r="CR633" i="1"/>
  <c r="CQ633" i="1"/>
  <c r="CP633" i="1"/>
  <c r="CO633" i="1"/>
  <c r="CN633" i="1"/>
  <c r="CM633" i="1"/>
  <c r="CL633" i="1"/>
  <c r="CK633" i="1"/>
  <c r="CJ633" i="1"/>
  <c r="CI633" i="1"/>
  <c r="CH633" i="1"/>
  <c r="CG633" i="1"/>
  <c r="CF633" i="1"/>
  <c r="CE633" i="1"/>
  <c r="CD633" i="1"/>
  <c r="CC633" i="1"/>
  <c r="CB633" i="1"/>
  <c r="CA633" i="1"/>
  <c r="BZ633" i="1"/>
  <c r="BY633" i="1"/>
  <c r="BX633" i="1"/>
  <c r="BW633" i="1"/>
  <c r="BV633" i="1"/>
  <c r="BU633" i="1"/>
  <c r="BT633" i="1"/>
  <c r="BS633" i="1"/>
  <c r="BR633" i="1"/>
  <c r="BQ633" i="1"/>
  <c r="BP633" i="1"/>
  <c r="BO633" i="1"/>
  <c r="BN633" i="1"/>
  <c r="BM633" i="1"/>
  <c r="BL633" i="1"/>
  <c r="BK633" i="1"/>
  <c r="BJ633" i="1"/>
  <c r="BI633" i="1"/>
  <c r="BH633" i="1"/>
  <c r="BG633" i="1"/>
  <c r="BF633" i="1"/>
  <c r="BE633" i="1"/>
  <c r="BD633" i="1"/>
  <c r="BC633" i="1"/>
  <c r="BB633" i="1"/>
  <c r="BA633" i="1"/>
  <c r="AZ633" i="1"/>
  <c r="AY633" i="1"/>
  <c r="AX633" i="1"/>
  <c r="AW633" i="1"/>
  <c r="AV633" i="1"/>
  <c r="AU633" i="1"/>
  <c r="AT633" i="1"/>
  <c r="AS633" i="1"/>
  <c r="AR633" i="1"/>
  <c r="AQ633" i="1"/>
  <c r="AP633" i="1"/>
  <c r="AO633" i="1"/>
  <c r="AN633" i="1"/>
  <c r="AM633" i="1"/>
  <c r="AL633" i="1"/>
  <c r="AK633" i="1"/>
  <c r="AJ633" i="1"/>
  <c r="AI633" i="1"/>
  <c r="AH633" i="1"/>
  <c r="AG633" i="1"/>
  <c r="AF633" i="1"/>
  <c r="AE633" i="1"/>
  <c r="AD633" i="1"/>
  <c r="AC633" i="1"/>
  <c r="AB633" i="1"/>
  <c r="AA633" i="1"/>
  <c r="Z633" i="1"/>
  <c r="Y633" i="1"/>
  <c r="X633" i="1"/>
  <c r="W633" i="1"/>
  <c r="V633" i="1"/>
  <c r="U633" i="1"/>
  <c r="T633" i="1"/>
  <c r="S633" i="1"/>
  <c r="Q633" i="1"/>
  <c r="P633" i="1"/>
  <c r="O633" i="1"/>
  <c r="DD632" i="1"/>
  <c r="DC632" i="1"/>
  <c r="DB632" i="1"/>
  <c r="DA632" i="1"/>
  <c r="CZ632" i="1"/>
  <c r="CY632" i="1"/>
  <c r="CX632" i="1"/>
  <c r="CW632" i="1"/>
  <c r="CV632" i="1"/>
  <c r="CU632" i="1"/>
  <c r="CT632" i="1"/>
  <c r="CS632" i="1"/>
  <c r="CR632" i="1"/>
  <c r="CQ632" i="1"/>
  <c r="CP632" i="1"/>
  <c r="CO632" i="1"/>
  <c r="CN632" i="1"/>
  <c r="CM632" i="1"/>
  <c r="CL632" i="1"/>
  <c r="CK632" i="1"/>
  <c r="CJ632" i="1"/>
  <c r="CI632" i="1"/>
  <c r="CH632" i="1"/>
  <c r="CG632" i="1"/>
  <c r="CF632" i="1"/>
  <c r="CE632" i="1"/>
  <c r="CD632" i="1"/>
  <c r="CC632" i="1"/>
  <c r="CB632" i="1"/>
  <c r="CA632" i="1"/>
  <c r="BZ632" i="1"/>
  <c r="BY632" i="1"/>
  <c r="BX632" i="1"/>
  <c r="BW632" i="1"/>
  <c r="BV632" i="1"/>
  <c r="BU632" i="1"/>
  <c r="BT632" i="1"/>
  <c r="BS632" i="1"/>
  <c r="BR632" i="1"/>
  <c r="BQ632" i="1"/>
  <c r="BP632" i="1"/>
  <c r="BO632" i="1"/>
  <c r="BN632" i="1"/>
  <c r="BM632" i="1"/>
  <c r="BL632" i="1"/>
  <c r="BK632" i="1"/>
  <c r="BJ632" i="1"/>
  <c r="BI632" i="1"/>
  <c r="BH632" i="1"/>
  <c r="BG632" i="1"/>
  <c r="BF632" i="1"/>
  <c r="BE632" i="1"/>
  <c r="BD632" i="1"/>
  <c r="BC632" i="1"/>
  <c r="BB632" i="1"/>
  <c r="BA632" i="1"/>
  <c r="AZ632" i="1"/>
  <c r="AY632" i="1"/>
  <c r="AX632" i="1"/>
  <c r="AW632" i="1"/>
  <c r="AV632" i="1"/>
  <c r="AU632" i="1"/>
  <c r="AT632" i="1"/>
  <c r="AS632" i="1"/>
  <c r="AR632" i="1"/>
  <c r="AQ632" i="1"/>
  <c r="AP632" i="1"/>
  <c r="AO632" i="1"/>
  <c r="AN632" i="1"/>
  <c r="AM632" i="1"/>
  <c r="AL632" i="1"/>
  <c r="AK632" i="1"/>
  <c r="AJ632" i="1"/>
  <c r="AI632" i="1"/>
  <c r="AH632" i="1"/>
  <c r="AG632" i="1"/>
  <c r="AF632" i="1"/>
  <c r="AE632" i="1"/>
  <c r="AD632" i="1"/>
  <c r="AC632" i="1"/>
  <c r="AB632" i="1"/>
  <c r="AA632" i="1"/>
  <c r="Z632" i="1"/>
  <c r="Y632" i="1"/>
  <c r="X632" i="1"/>
  <c r="W632" i="1"/>
  <c r="V632" i="1"/>
  <c r="U632" i="1"/>
  <c r="T632" i="1"/>
  <c r="S632" i="1"/>
  <c r="Q632" i="1"/>
  <c r="P632" i="1"/>
  <c r="O632" i="1"/>
  <c r="DD631" i="1"/>
  <c r="DC631" i="1"/>
  <c r="DB631" i="1"/>
  <c r="DA631" i="1"/>
  <c r="CZ631" i="1"/>
  <c r="CY631" i="1"/>
  <c r="CX631" i="1"/>
  <c r="CW631" i="1"/>
  <c r="CV631" i="1"/>
  <c r="CU631" i="1"/>
  <c r="CT631" i="1"/>
  <c r="CS631" i="1"/>
  <c r="CR631" i="1"/>
  <c r="CQ631" i="1"/>
  <c r="CP631" i="1"/>
  <c r="CO631" i="1"/>
  <c r="CN631" i="1"/>
  <c r="CM631" i="1"/>
  <c r="CL631" i="1"/>
  <c r="CK631" i="1"/>
  <c r="CJ631" i="1"/>
  <c r="CI631" i="1"/>
  <c r="CH631" i="1"/>
  <c r="CG631" i="1"/>
  <c r="CF631" i="1"/>
  <c r="CE631" i="1"/>
  <c r="CD631" i="1"/>
  <c r="CC631" i="1"/>
  <c r="CB631" i="1"/>
  <c r="CA631" i="1"/>
  <c r="BZ631" i="1"/>
  <c r="BY631" i="1"/>
  <c r="BX631" i="1"/>
  <c r="BW631" i="1"/>
  <c r="BV631" i="1"/>
  <c r="BU631" i="1"/>
  <c r="BT631" i="1"/>
  <c r="BS631" i="1"/>
  <c r="BR631" i="1"/>
  <c r="BQ631" i="1"/>
  <c r="BP631" i="1"/>
  <c r="BO631" i="1"/>
  <c r="BN631" i="1"/>
  <c r="BM631" i="1"/>
  <c r="BL631" i="1"/>
  <c r="BK631" i="1"/>
  <c r="BJ631" i="1"/>
  <c r="BI631" i="1"/>
  <c r="BH631" i="1"/>
  <c r="BG631" i="1"/>
  <c r="BF631" i="1"/>
  <c r="BE631" i="1"/>
  <c r="BD631" i="1"/>
  <c r="BC631" i="1"/>
  <c r="BB631" i="1"/>
  <c r="BA631" i="1"/>
  <c r="AZ631" i="1"/>
  <c r="AY631" i="1"/>
  <c r="AX631" i="1"/>
  <c r="AW631" i="1"/>
  <c r="AV631" i="1"/>
  <c r="AU631" i="1"/>
  <c r="AT631" i="1"/>
  <c r="AS631" i="1"/>
  <c r="AR631" i="1"/>
  <c r="AQ631" i="1"/>
  <c r="AP631" i="1"/>
  <c r="AO631" i="1"/>
  <c r="AN631" i="1"/>
  <c r="AM631" i="1"/>
  <c r="AL631" i="1"/>
  <c r="AK631" i="1"/>
  <c r="AJ631" i="1"/>
  <c r="AI631" i="1"/>
  <c r="AH631" i="1"/>
  <c r="AG631" i="1"/>
  <c r="AF631" i="1"/>
  <c r="AE631" i="1"/>
  <c r="AD631" i="1"/>
  <c r="AC631" i="1"/>
  <c r="AB631" i="1"/>
  <c r="AA631" i="1"/>
  <c r="Z631" i="1"/>
  <c r="Y631" i="1"/>
  <c r="X631" i="1"/>
  <c r="W631" i="1"/>
  <c r="V631" i="1"/>
  <c r="U631" i="1"/>
  <c r="T631" i="1"/>
  <c r="S631" i="1"/>
  <c r="Q631" i="1"/>
  <c r="P631" i="1"/>
  <c r="O631" i="1"/>
  <c r="DD630" i="1"/>
  <c r="DC630" i="1"/>
  <c r="DB630" i="1"/>
  <c r="DA630" i="1"/>
  <c r="CZ630" i="1"/>
  <c r="CY630" i="1"/>
  <c r="CX630" i="1"/>
  <c r="CW630" i="1"/>
  <c r="CV630" i="1"/>
  <c r="CU630" i="1"/>
  <c r="CT630" i="1"/>
  <c r="CS630" i="1"/>
  <c r="CR630" i="1"/>
  <c r="CQ630" i="1"/>
  <c r="CP630" i="1"/>
  <c r="CO630" i="1"/>
  <c r="CN630" i="1"/>
  <c r="CM630" i="1"/>
  <c r="CL630" i="1"/>
  <c r="CK630" i="1"/>
  <c r="CJ630" i="1"/>
  <c r="CI630" i="1"/>
  <c r="CH630" i="1"/>
  <c r="CG630" i="1"/>
  <c r="CF630" i="1"/>
  <c r="CE630" i="1"/>
  <c r="CD630" i="1"/>
  <c r="CC630" i="1"/>
  <c r="CB630" i="1"/>
  <c r="CA630" i="1"/>
  <c r="BZ630" i="1"/>
  <c r="BY630" i="1"/>
  <c r="BX630" i="1"/>
  <c r="BW630" i="1"/>
  <c r="BV630" i="1"/>
  <c r="BU630" i="1"/>
  <c r="BT630" i="1"/>
  <c r="BS630" i="1"/>
  <c r="BR630" i="1"/>
  <c r="BQ630" i="1"/>
  <c r="BP630" i="1"/>
  <c r="BO630" i="1"/>
  <c r="BN630" i="1"/>
  <c r="BM630" i="1"/>
  <c r="BL630" i="1"/>
  <c r="BK630" i="1"/>
  <c r="BJ630" i="1"/>
  <c r="BI630" i="1"/>
  <c r="BH630" i="1"/>
  <c r="BG630" i="1"/>
  <c r="BF630" i="1"/>
  <c r="BE630" i="1"/>
  <c r="BD630" i="1"/>
  <c r="BC630" i="1"/>
  <c r="BB630" i="1"/>
  <c r="BA630" i="1"/>
  <c r="AZ630" i="1"/>
  <c r="AY630" i="1"/>
  <c r="AX630" i="1"/>
  <c r="AW630" i="1"/>
  <c r="AV630" i="1"/>
  <c r="AU630" i="1"/>
  <c r="AT630" i="1"/>
  <c r="AS630" i="1"/>
  <c r="AR630" i="1"/>
  <c r="AQ630" i="1"/>
  <c r="AP630" i="1"/>
  <c r="AO630" i="1"/>
  <c r="AN630" i="1"/>
  <c r="AM630" i="1"/>
  <c r="AL630" i="1"/>
  <c r="AK630" i="1"/>
  <c r="AJ630" i="1"/>
  <c r="AI630" i="1"/>
  <c r="AH630" i="1"/>
  <c r="AG630" i="1"/>
  <c r="AF630" i="1"/>
  <c r="AE630" i="1"/>
  <c r="AD630" i="1"/>
  <c r="AC630" i="1"/>
  <c r="AB630" i="1"/>
  <c r="AA630" i="1"/>
  <c r="Z630" i="1"/>
  <c r="Y630" i="1"/>
  <c r="X630" i="1"/>
  <c r="W630" i="1"/>
  <c r="V630" i="1"/>
  <c r="U630" i="1"/>
  <c r="T630" i="1"/>
  <c r="S630" i="1"/>
  <c r="Q630" i="1"/>
  <c r="P630" i="1"/>
  <c r="O630" i="1"/>
  <c r="DD629" i="1"/>
  <c r="DC629" i="1"/>
  <c r="DB629" i="1"/>
  <c r="DA629" i="1"/>
  <c r="CZ629" i="1"/>
  <c r="CY629" i="1"/>
  <c r="CX629" i="1"/>
  <c r="CW629" i="1"/>
  <c r="CV629" i="1"/>
  <c r="CU629" i="1"/>
  <c r="CT629" i="1"/>
  <c r="CS629" i="1"/>
  <c r="CR629" i="1"/>
  <c r="CQ629" i="1"/>
  <c r="CP629" i="1"/>
  <c r="CO629" i="1"/>
  <c r="CN629" i="1"/>
  <c r="CM629" i="1"/>
  <c r="CL629" i="1"/>
  <c r="CK629" i="1"/>
  <c r="CJ629" i="1"/>
  <c r="CI629" i="1"/>
  <c r="CH629" i="1"/>
  <c r="CG629" i="1"/>
  <c r="CF629" i="1"/>
  <c r="CE629" i="1"/>
  <c r="CD629" i="1"/>
  <c r="CC629" i="1"/>
  <c r="CB629" i="1"/>
  <c r="CA629" i="1"/>
  <c r="BZ629" i="1"/>
  <c r="BY629" i="1"/>
  <c r="BX629" i="1"/>
  <c r="BW629" i="1"/>
  <c r="BV629" i="1"/>
  <c r="BU629" i="1"/>
  <c r="BT629" i="1"/>
  <c r="BS629" i="1"/>
  <c r="BR629" i="1"/>
  <c r="BQ629" i="1"/>
  <c r="BP629" i="1"/>
  <c r="BO629" i="1"/>
  <c r="BN629" i="1"/>
  <c r="BM629" i="1"/>
  <c r="BL629" i="1"/>
  <c r="BK629" i="1"/>
  <c r="BJ629" i="1"/>
  <c r="BI629" i="1"/>
  <c r="BH629" i="1"/>
  <c r="BG629" i="1"/>
  <c r="BF629" i="1"/>
  <c r="BE629" i="1"/>
  <c r="BD629" i="1"/>
  <c r="BC629" i="1"/>
  <c r="BB629" i="1"/>
  <c r="BA629" i="1"/>
  <c r="AZ629" i="1"/>
  <c r="AY629" i="1"/>
  <c r="AX629" i="1"/>
  <c r="AW629" i="1"/>
  <c r="AV629" i="1"/>
  <c r="AU629" i="1"/>
  <c r="AT629" i="1"/>
  <c r="AS629" i="1"/>
  <c r="AR629" i="1"/>
  <c r="AQ629" i="1"/>
  <c r="AP629" i="1"/>
  <c r="AO629" i="1"/>
  <c r="AN629" i="1"/>
  <c r="AM629" i="1"/>
  <c r="AL629" i="1"/>
  <c r="AK629" i="1"/>
  <c r="AJ629" i="1"/>
  <c r="AI629" i="1"/>
  <c r="AH629" i="1"/>
  <c r="AG629" i="1"/>
  <c r="AF629" i="1"/>
  <c r="AE629" i="1"/>
  <c r="AD629" i="1"/>
  <c r="AC629" i="1"/>
  <c r="AB629" i="1"/>
  <c r="AA629" i="1"/>
  <c r="Z629" i="1"/>
  <c r="Y629" i="1"/>
  <c r="X629" i="1"/>
  <c r="W629" i="1"/>
  <c r="V629" i="1"/>
  <c r="U629" i="1"/>
  <c r="T629" i="1"/>
  <c r="S629" i="1"/>
  <c r="Q629" i="1"/>
  <c r="P629" i="1"/>
  <c r="O629" i="1"/>
  <c r="DD628" i="1"/>
  <c r="DC628" i="1"/>
  <c r="DB628" i="1"/>
  <c r="DA628" i="1"/>
  <c r="CZ628" i="1"/>
  <c r="CY628" i="1"/>
  <c r="CX628" i="1"/>
  <c r="CW628" i="1"/>
  <c r="CV628" i="1"/>
  <c r="CU628" i="1"/>
  <c r="CT628" i="1"/>
  <c r="CS628" i="1"/>
  <c r="CR628" i="1"/>
  <c r="CQ628" i="1"/>
  <c r="CP628" i="1"/>
  <c r="CO628" i="1"/>
  <c r="CN628" i="1"/>
  <c r="CM628" i="1"/>
  <c r="CL628" i="1"/>
  <c r="CK628" i="1"/>
  <c r="CJ628" i="1"/>
  <c r="CI628" i="1"/>
  <c r="CH628" i="1"/>
  <c r="CG628" i="1"/>
  <c r="CF628" i="1"/>
  <c r="CE628" i="1"/>
  <c r="CD628" i="1"/>
  <c r="CC628" i="1"/>
  <c r="CB628" i="1"/>
  <c r="CA628" i="1"/>
  <c r="BZ628" i="1"/>
  <c r="BY628" i="1"/>
  <c r="BX628" i="1"/>
  <c r="BW628" i="1"/>
  <c r="BV628" i="1"/>
  <c r="BU628" i="1"/>
  <c r="BT628" i="1"/>
  <c r="BS628" i="1"/>
  <c r="BR628" i="1"/>
  <c r="BQ628" i="1"/>
  <c r="BP628" i="1"/>
  <c r="BO628" i="1"/>
  <c r="BN628" i="1"/>
  <c r="BM628" i="1"/>
  <c r="BL628" i="1"/>
  <c r="BK628" i="1"/>
  <c r="BJ628" i="1"/>
  <c r="BI628" i="1"/>
  <c r="BH628" i="1"/>
  <c r="BG628" i="1"/>
  <c r="BF628" i="1"/>
  <c r="BE628" i="1"/>
  <c r="BD628" i="1"/>
  <c r="BC628" i="1"/>
  <c r="BB628" i="1"/>
  <c r="BA628" i="1"/>
  <c r="AZ628" i="1"/>
  <c r="AY628" i="1"/>
  <c r="AX628" i="1"/>
  <c r="AW628" i="1"/>
  <c r="AV628" i="1"/>
  <c r="AU628" i="1"/>
  <c r="AT628" i="1"/>
  <c r="AS628" i="1"/>
  <c r="AR628" i="1"/>
  <c r="AQ628" i="1"/>
  <c r="AP628" i="1"/>
  <c r="AO628" i="1"/>
  <c r="AN628" i="1"/>
  <c r="AM628" i="1"/>
  <c r="AL628" i="1"/>
  <c r="AK628" i="1"/>
  <c r="AJ628" i="1"/>
  <c r="AI628" i="1"/>
  <c r="AH628" i="1"/>
  <c r="AG628" i="1"/>
  <c r="AF628" i="1"/>
  <c r="AE628" i="1"/>
  <c r="AD628" i="1"/>
  <c r="AC628" i="1"/>
  <c r="AB628" i="1"/>
  <c r="AA628" i="1"/>
  <c r="Z628" i="1"/>
  <c r="Y628" i="1"/>
  <c r="X628" i="1"/>
  <c r="W628" i="1"/>
  <c r="V628" i="1"/>
  <c r="U628" i="1"/>
  <c r="T628" i="1"/>
  <c r="S628" i="1"/>
  <c r="Q628" i="1"/>
  <c r="P628" i="1"/>
  <c r="O628" i="1"/>
  <c r="DD627" i="1"/>
  <c r="DC627" i="1"/>
  <c r="DB627" i="1"/>
  <c r="DA627" i="1"/>
  <c r="CZ627" i="1"/>
  <c r="CY627" i="1"/>
  <c r="CX627" i="1"/>
  <c r="CW627" i="1"/>
  <c r="CV627" i="1"/>
  <c r="CU627" i="1"/>
  <c r="CT627" i="1"/>
  <c r="CS627" i="1"/>
  <c r="CR627" i="1"/>
  <c r="CQ627" i="1"/>
  <c r="CP627" i="1"/>
  <c r="CO627" i="1"/>
  <c r="CN627" i="1"/>
  <c r="CM627" i="1"/>
  <c r="CL627" i="1"/>
  <c r="CK627" i="1"/>
  <c r="CJ627" i="1"/>
  <c r="CI627" i="1"/>
  <c r="CH627" i="1"/>
  <c r="CG627" i="1"/>
  <c r="CF627" i="1"/>
  <c r="CE627" i="1"/>
  <c r="CD627" i="1"/>
  <c r="CC627" i="1"/>
  <c r="CB627" i="1"/>
  <c r="CA627" i="1"/>
  <c r="BZ627" i="1"/>
  <c r="BY627" i="1"/>
  <c r="BX627" i="1"/>
  <c r="BW627" i="1"/>
  <c r="BV627" i="1"/>
  <c r="BU627" i="1"/>
  <c r="BT627" i="1"/>
  <c r="BS627" i="1"/>
  <c r="BR627" i="1"/>
  <c r="BQ627" i="1"/>
  <c r="BP627" i="1"/>
  <c r="BO627" i="1"/>
  <c r="BN627" i="1"/>
  <c r="BM627" i="1"/>
  <c r="BL627" i="1"/>
  <c r="BK627" i="1"/>
  <c r="BJ627" i="1"/>
  <c r="BI627" i="1"/>
  <c r="BH627" i="1"/>
  <c r="BG627" i="1"/>
  <c r="BF627" i="1"/>
  <c r="BE627" i="1"/>
  <c r="BD627" i="1"/>
  <c r="BC627" i="1"/>
  <c r="BB627" i="1"/>
  <c r="BA627" i="1"/>
  <c r="AZ627" i="1"/>
  <c r="AY627" i="1"/>
  <c r="AX627" i="1"/>
  <c r="AW627" i="1"/>
  <c r="AV627" i="1"/>
  <c r="AU627" i="1"/>
  <c r="AT627" i="1"/>
  <c r="AS627" i="1"/>
  <c r="AR627" i="1"/>
  <c r="AQ627" i="1"/>
  <c r="AP627" i="1"/>
  <c r="AO627" i="1"/>
  <c r="AN627" i="1"/>
  <c r="AM627" i="1"/>
  <c r="AL627" i="1"/>
  <c r="AK627" i="1"/>
  <c r="AJ627" i="1"/>
  <c r="AI627" i="1"/>
  <c r="AH627" i="1"/>
  <c r="AG627" i="1"/>
  <c r="AF627" i="1"/>
  <c r="AE627" i="1"/>
  <c r="AD627" i="1"/>
  <c r="AC627" i="1"/>
  <c r="AB627" i="1"/>
  <c r="AA627" i="1"/>
  <c r="Z627" i="1"/>
  <c r="Y627" i="1"/>
  <c r="X627" i="1"/>
  <c r="W627" i="1"/>
  <c r="V627" i="1"/>
  <c r="U627" i="1"/>
  <c r="T627" i="1"/>
  <c r="S627" i="1"/>
  <c r="Q627" i="1"/>
  <c r="P627" i="1"/>
  <c r="O627" i="1"/>
  <c r="DD636" i="1"/>
  <c r="DC636" i="1"/>
  <c r="DB636" i="1"/>
  <c r="DA636" i="1"/>
  <c r="CZ636" i="1"/>
  <c r="CY636" i="1"/>
  <c r="CX636" i="1"/>
  <c r="CW636" i="1"/>
  <c r="CV636" i="1"/>
  <c r="CU636" i="1"/>
  <c r="CT636" i="1"/>
  <c r="CS636" i="1"/>
  <c r="CR636" i="1"/>
  <c r="CQ636" i="1"/>
  <c r="CP636" i="1"/>
  <c r="CO636" i="1"/>
  <c r="CN636" i="1"/>
  <c r="CM636" i="1"/>
  <c r="CL636" i="1"/>
  <c r="CK636" i="1"/>
  <c r="CJ636" i="1"/>
  <c r="CI636" i="1"/>
  <c r="CH636" i="1"/>
  <c r="CG636" i="1"/>
  <c r="CF636" i="1"/>
  <c r="CE636" i="1"/>
  <c r="CD636" i="1"/>
  <c r="CC636" i="1"/>
  <c r="CB636" i="1"/>
  <c r="CA636" i="1"/>
  <c r="BZ636" i="1"/>
  <c r="BY636" i="1"/>
  <c r="BX636" i="1"/>
  <c r="BW636" i="1"/>
  <c r="BV636" i="1"/>
  <c r="BU636" i="1"/>
  <c r="BT636" i="1"/>
  <c r="BS636" i="1"/>
  <c r="BR636" i="1"/>
  <c r="BQ636" i="1"/>
  <c r="BP636" i="1"/>
  <c r="BO636" i="1"/>
  <c r="BN636" i="1"/>
  <c r="BM636" i="1"/>
  <c r="BL636" i="1"/>
  <c r="BK636" i="1"/>
  <c r="BJ636" i="1"/>
  <c r="BI636" i="1"/>
  <c r="BH636" i="1"/>
  <c r="BG636" i="1"/>
  <c r="BF636" i="1"/>
  <c r="BE636" i="1"/>
  <c r="BD636" i="1"/>
  <c r="BC636" i="1"/>
  <c r="BB636" i="1"/>
  <c r="BA636" i="1"/>
  <c r="AZ636" i="1"/>
  <c r="AY636" i="1"/>
  <c r="AX636" i="1"/>
  <c r="AW636" i="1"/>
  <c r="AV636" i="1"/>
  <c r="AU636" i="1"/>
  <c r="AT636" i="1"/>
  <c r="AS636" i="1"/>
  <c r="AR636" i="1"/>
  <c r="AQ636" i="1"/>
  <c r="AP636" i="1"/>
  <c r="AO636" i="1"/>
  <c r="AN636" i="1"/>
  <c r="AM636" i="1"/>
  <c r="AL636" i="1"/>
  <c r="AK636" i="1"/>
  <c r="AJ636" i="1"/>
  <c r="AI636" i="1"/>
  <c r="AH636" i="1"/>
  <c r="AG636" i="1"/>
  <c r="AF636" i="1"/>
  <c r="AE636" i="1"/>
  <c r="AD636" i="1"/>
  <c r="AC636" i="1"/>
  <c r="AB636" i="1"/>
  <c r="AA636" i="1"/>
  <c r="Z636" i="1"/>
  <c r="Y636" i="1"/>
  <c r="X636" i="1"/>
  <c r="W636" i="1"/>
  <c r="V636" i="1"/>
  <c r="U636" i="1"/>
  <c r="T636" i="1"/>
  <c r="S636" i="1"/>
  <c r="Q636" i="1"/>
  <c r="P636" i="1"/>
  <c r="O636" i="1"/>
  <c r="DD626" i="1"/>
  <c r="DC626" i="1"/>
  <c r="DB626" i="1"/>
  <c r="DA626" i="1"/>
  <c r="CZ626" i="1"/>
  <c r="CY626" i="1"/>
  <c r="CX626" i="1"/>
  <c r="CW626" i="1"/>
  <c r="CV626" i="1"/>
  <c r="CU626" i="1"/>
  <c r="CT626" i="1"/>
  <c r="CS626" i="1"/>
  <c r="CR626" i="1"/>
  <c r="CQ626" i="1"/>
  <c r="CP626" i="1"/>
  <c r="CO626" i="1"/>
  <c r="CN626" i="1"/>
  <c r="CM626" i="1"/>
  <c r="CL626" i="1"/>
  <c r="CK626" i="1"/>
  <c r="CJ626" i="1"/>
  <c r="CI626" i="1"/>
  <c r="CH626" i="1"/>
  <c r="CG626" i="1"/>
  <c r="CF626" i="1"/>
  <c r="CE626" i="1"/>
  <c r="CD626" i="1"/>
  <c r="CC626" i="1"/>
  <c r="CB626" i="1"/>
  <c r="CA626" i="1"/>
  <c r="BZ626" i="1"/>
  <c r="BY626" i="1"/>
  <c r="BX626" i="1"/>
  <c r="BW626" i="1"/>
  <c r="BV626" i="1"/>
  <c r="BU626" i="1"/>
  <c r="BT626" i="1"/>
  <c r="BS626" i="1"/>
  <c r="BR626" i="1"/>
  <c r="BQ626" i="1"/>
  <c r="BP626" i="1"/>
  <c r="BO626" i="1"/>
  <c r="BN626" i="1"/>
  <c r="BM626" i="1"/>
  <c r="BL626" i="1"/>
  <c r="BK626" i="1"/>
  <c r="BJ626" i="1"/>
  <c r="BI626" i="1"/>
  <c r="BH626" i="1"/>
  <c r="BG626" i="1"/>
  <c r="BF626" i="1"/>
  <c r="BE626" i="1"/>
  <c r="BD626" i="1"/>
  <c r="BC626" i="1"/>
  <c r="BB626" i="1"/>
  <c r="BA626" i="1"/>
  <c r="AZ626" i="1"/>
  <c r="AY626" i="1"/>
  <c r="AX626" i="1"/>
  <c r="AW626" i="1"/>
  <c r="AV626" i="1"/>
  <c r="AU626" i="1"/>
  <c r="AT626" i="1"/>
  <c r="AS626" i="1"/>
  <c r="AR626" i="1"/>
  <c r="AQ626" i="1"/>
  <c r="AP626" i="1"/>
  <c r="AO626" i="1"/>
  <c r="AN626" i="1"/>
  <c r="AM626" i="1"/>
  <c r="AL626" i="1"/>
  <c r="AK626" i="1"/>
  <c r="AJ626" i="1"/>
  <c r="AI626" i="1"/>
  <c r="AH626" i="1"/>
  <c r="AG626" i="1"/>
  <c r="AF626" i="1"/>
  <c r="AE626" i="1"/>
  <c r="AD626" i="1"/>
  <c r="AC626" i="1"/>
  <c r="AB626" i="1"/>
  <c r="AA626" i="1"/>
  <c r="Z626" i="1"/>
  <c r="Y626" i="1"/>
  <c r="X626" i="1"/>
  <c r="W626" i="1"/>
  <c r="V626" i="1"/>
  <c r="U626" i="1"/>
  <c r="T626" i="1"/>
  <c r="S626" i="1"/>
  <c r="Q626" i="1"/>
  <c r="P626" i="1"/>
  <c r="O626" i="1"/>
  <c r="DD625" i="1"/>
  <c r="DC625" i="1"/>
  <c r="DB625" i="1"/>
  <c r="DA625" i="1"/>
  <c r="CZ625" i="1"/>
  <c r="CY625" i="1"/>
  <c r="CX625" i="1"/>
  <c r="CW625" i="1"/>
  <c r="CV625" i="1"/>
  <c r="CU625" i="1"/>
  <c r="CT625" i="1"/>
  <c r="CS625" i="1"/>
  <c r="CR625" i="1"/>
  <c r="CQ625" i="1"/>
  <c r="CP625" i="1"/>
  <c r="CO625" i="1"/>
  <c r="CN625" i="1"/>
  <c r="CM625" i="1"/>
  <c r="CL625" i="1"/>
  <c r="CK625" i="1"/>
  <c r="CJ625" i="1"/>
  <c r="CI625" i="1"/>
  <c r="CH625" i="1"/>
  <c r="CG625" i="1"/>
  <c r="CF625" i="1"/>
  <c r="CE625" i="1"/>
  <c r="CD625" i="1"/>
  <c r="CC625" i="1"/>
  <c r="CB625" i="1"/>
  <c r="CA625" i="1"/>
  <c r="BZ625" i="1"/>
  <c r="BY625" i="1"/>
  <c r="BX625" i="1"/>
  <c r="BW625" i="1"/>
  <c r="BV625" i="1"/>
  <c r="BU625" i="1"/>
  <c r="BT625" i="1"/>
  <c r="BS625" i="1"/>
  <c r="BR625" i="1"/>
  <c r="BQ625" i="1"/>
  <c r="BP625" i="1"/>
  <c r="BO625" i="1"/>
  <c r="BN625" i="1"/>
  <c r="BM625" i="1"/>
  <c r="BL625" i="1"/>
  <c r="BK625" i="1"/>
  <c r="BJ625" i="1"/>
  <c r="BI625" i="1"/>
  <c r="BH625" i="1"/>
  <c r="BG625" i="1"/>
  <c r="BF625" i="1"/>
  <c r="BE625" i="1"/>
  <c r="BD625" i="1"/>
  <c r="BC625" i="1"/>
  <c r="BB625" i="1"/>
  <c r="BA625" i="1"/>
  <c r="AZ625" i="1"/>
  <c r="AY625" i="1"/>
  <c r="AX625" i="1"/>
  <c r="AW625" i="1"/>
  <c r="AV625" i="1"/>
  <c r="AU625" i="1"/>
  <c r="AT625" i="1"/>
  <c r="AS625" i="1"/>
  <c r="AR625" i="1"/>
  <c r="AQ625" i="1"/>
  <c r="AP625" i="1"/>
  <c r="AO625" i="1"/>
  <c r="AN625" i="1"/>
  <c r="AM625" i="1"/>
  <c r="AL625" i="1"/>
  <c r="AK625" i="1"/>
  <c r="AJ625" i="1"/>
  <c r="AI625" i="1"/>
  <c r="AH625" i="1"/>
  <c r="AG625" i="1"/>
  <c r="AF625" i="1"/>
  <c r="AE625" i="1"/>
  <c r="AD625" i="1"/>
  <c r="AC625" i="1"/>
  <c r="AB625" i="1"/>
  <c r="AA625" i="1"/>
  <c r="Z625" i="1"/>
  <c r="Y625" i="1"/>
  <c r="X625" i="1"/>
  <c r="W625" i="1"/>
  <c r="V625" i="1"/>
  <c r="U625" i="1"/>
  <c r="T625" i="1"/>
  <c r="S625" i="1"/>
  <c r="Q625" i="1"/>
  <c r="P625" i="1"/>
  <c r="O625" i="1"/>
  <c r="DD624" i="1"/>
  <c r="DC624" i="1"/>
  <c r="DB624" i="1"/>
  <c r="DA624" i="1"/>
  <c r="CZ624" i="1"/>
  <c r="CY624" i="1"/>
  <c r="CX624" i="1"/>
  <c r="CW624" i="1"/>
  <c r="CV624" i="1"/>
  <c r="CU624" i="1"/>
  <c r="CT624" i="1"/>
  <c r="CS624" i="1"/>
  <c r="CR624" i="1"/>
  <c r="CQ624" i="1"/>
  <c r="CP624" i="1"/>
  <c r="CO624" i="1"/>
  <c r="CN624" i="1"/>
  <c r="CM624" i="1"/>
  <c r="CL624" i="1"/>
  <c r="CK624" i="1"/>
  <c r="CJ624" i="1"/>
  <c r="CI624" i="1"/>
  <c r="CH624" i="1"/>
  <c r="CG624" i="1"/>
  <c r="CF624" i="1"/>
  <c r="CE624" i="1"/>
  <c r="CD624" i="1"/>
  <c r="CC624" i="1"/>
  <c r="CB624" i="1"/>
  <c r="CA624" i="1"/>
  <c r="BZ624" i="1"/>
  <c r="BY624" i="1"/>
  <c r="BX624" i="1"/>
  <c r="BW624" i="1"/>
  <c r="BV624" i="1"/>
  <c r="BU624" i="1"/>
  <c r="BT624" i="1"/>
  <c r="BS624" i="1"/>
  <c r="BR624" i="1"/>
  <c r="BQ624" i="1"/>
  <c r="BP624" i="1"/>
  <c r="BO624" i="1"/>
  <c r="BN624" i="1"/>
  <c r="BM624" i="1"/>
  <c r="BL624" i="1"/>
  <c r="BK624" i="1"/>
  <c r="BJ624" i="1"/>
  <c r="BI624" i="1"/>
  <c r="BH624" i="1"/>
  <c r="BG624" i="1"/>
  <c r="BF624" i="1"/>
  <c r="BE624" i="1"/>
  <c r="BD624" i="1"/>
  <c r="BC624" i="1"/>
  <c r="BB624" i="1"/>
  <c r="BA624" i="1"/>
  <c r="AZ624" i="1"/>
  <c r="AY624" i="1"/>
  <c r="AX624" i="1"/>
  <c r="AW624" i="1"/>
  <c r="AV624" i="1"/>
  <c r="AU624" i="1"/>
  <c r="AT624" i="1"/>
  <c r="AS624" i="1"/>
  <c r="AR624" i="1"/>
  <c r="AQ624" i="1"/>
  <c r="AP624" i="1"/>
  <c r="AO624" i="1"/>
  <c r="AN624" i="1"/>
  <c r="AM624" i="1"/>
  <c r="AL624" i="1"/>
  <c r="AK624" i="1"/>
  <c r="AJ624" i="1"/>
  <c r="AI624" i="1"/>
  <c r="AH624" i="1"/>
  <c r="AG624" i="1"/>
  <c r="AF624" i="1"/>
  <c r="AE624" i="1"/>
  <c r="AD624" i="1"/>
  <c r="AC624" i="1"/>
  <c r="AB624" i="1"/>
  <c r="AA624" i="1"/>
  <c r="Z624" i="1"/>
  <c r="Y624" i="1"/>
  <c r="X624" i="1"/>
  <c r="W624" i="1"/>
  <c r="V624" i="1"/>
  <c r="U624" i="1"/>
  <c r="T624" i="1"/>
  <c r="S624" i="1"/>
  <c r="Q624" i="1"/>
  <c r="P624" i="1"/>
  <c r="O624" i="1"/>
  <c r="DD623" i="1"/>
  <c r="DC623" i="1"/>
  <c r="DB623" i="1"/>
  <c r="DA623" i="1"/>
  <c r="CZ623" i="1"/>
  <c r="CY623" i="1"/>
  <c r="CX623" i="1"/>
  <c r="CW623" i="1"/>
  <c r="CV623" i="1"/>
  <c r="CU623" i="1"/>
  <c r="CT623" i="1"/>
  <c r="CS623" i="1"/>
  <c r="CR623" i="1"/>
  <c r="CQ623" i="1"/>
  <c r="CP623" i="1"/>
  <c r="CO623" i="1"/>
  <c r="CN623" i="1"/>
  <c r="CM623" i="1"/>
  <c r="CL623" i="1"/>
  <c r="CK623" i="1"/>
  <c r="CJ623" i="1"/>
  <c r="CI623" i="1"/>
  <c r="CH623" i="1"/>
  <c r="CG623" i="1"/>
  <c r="CF623" i="1"/>
  <c r="CE623" i="1"/>
  <c r="CD623" i="1"/>
  <c r="CC623" i="1"/>
  <c r="CB623" i="1"/>
  <c r="CA623" i="1"/>
  <c r="BZ623" i="1"/>
  <c r="BY623" i="1"/>
  <c r="BX623" i="1"/>
  <c r="BW623" i="1"/>
  <c r="BV623" i="1"/>
  <c r="BU623" i="1"/>
  <c r="BT623" i="1"/>
  <c r="BS623" i="1"/>
  <c r="BR623" i="1"/>
  <c r="BQ623" i="1"/>
  <c r="BP623" i="1"/>
  <c r="BO623" i="1"/>
  <c r="BN623" i="1"/>
  <c r="BM623" i="1"/>
  <c r="BL623" i="1"/>
  <c r="BK623" i="1"/>
  <c r="BJ623" i="1"/>
  <c r="BI623" i="1"/>
  <c r="BH623" i="1"/>
  <c r="BG623" i="1"/>
  <c r="BF623" i="1"/>
  <c r="BE623" i="1"/>
  <c r="BD623" i="1"/>
  <c r="BC623" i="1"/>
  <c r="BB623" i="1"/>
  <c r="BA623" i="1"/>
  <c r="AZ623" i="1"/>
  <c r="AY623" i="1"/>
  <c r="AX623" i="1"/>
  <c r="AW623" i="1"/>
  <c r="AV623" i="1"/>
  <c r="AU623" i="1"/>
  <c r="AT623" i="1"/>
  <c r="AS623" i="1"/>
  <c r="AR623" i="1"/>
  <c r="AQ623" i="1"/>
  <c r="AP623" i="1"/>
  <c r="AO623" i="1"/>
  <c r="AN623" i="1"/>
  <c r="AM623" i="1"/>
  <c r="AL623" i="1"/>
  <c r="AK623" i="1"/>
  <c r="AJ623" i="1"/>
  <c r="AI623" i="1"/>
  <c r="AH623" i="1"/>
  <c r="AG623" i="1"/>
  <c r="AF623" i="1"/>
  <c r="AE623" i="1"/>
  <c r="AD623" i="1"/>
  <c r="AC623" i="1"/>
  <c r="AB623" i="1"/>
  <c r="AA623" i="1"/>
  <c r="Z623" i="1"/>
  <c r="Y623" i="1"/>
  <c r="X623" i="1"/>
  <c r="W623" i="1"/>
  <c r="V623" i="1"/>
  <c r="U623" i="1"/>
  <c r="T623" i="1"/>
  <c r="S623" i="1"/>
  <c r="Q623" i="1"/>
  <c r="P623" i="1"/>
  <c r="O623" i="1"/>
  <c r="DD622" i="1"/>
  <c r="DC622" i="1"/>
  <c r="DB622" i="1"/>
  <c r="DA622" i="1"/>
  <c r="CZ622" i="1"/>
  <c r="CY622" i="1"/>
  <c r="CX622" i="1"/>
  <c r="CW622" i="1"/>
  <c r="CV622" i="1"/>
  <c r="CU622" i="1"/>
  <c r="CT622" i="1"/>
  <c r="CS622" i="1"/>
  <c r="CR622" i="1"/>
  <c r="CQ622" i="1"/>
  <c r="CP622" i="1"/>
  <c r="CO622" i="1"/>
  <c r="CN622" i="1"/>
  <c r="CM622" i="1"/>
  <c r="CL622" i="1"/>
  <c r="CK622" i="1"/>
  <c r="CJ622" i="1"/>
  <c r="CI622" i="1"/>
  <c r="CH622" i="1"/>
  <c r="CG622" i="1"/>
  <c r="CF622" i="1"/>
  <c r="CE622" i="1"/>
  <c r="CD622" i="1"/>
  <c r="CC622" i="1"/>
  <c r="CB622" i="1"/>
  <c r="CA622" i="1"/>
  <c r="BZ622" i="1"/>
  <c r="BY622" i="1"/>
  <c r="BX622" i="1"/>
  <c r="BW622" i="1"/>
  <c r="BV622" i="1"/>
  <c r="BU622" i="1"/>
  <c r="BT622" i="1"/>
  <c r="BS622" i="1"/>
  <c r="BR622" i="1"/>
  <c r="BQ622" i="1"/>
  <c r="BP622" i="1"/>
  <c r="BO622" i="1"/>
  <c r="BN622" i="1"/>
  <c r="BM622" i="1"/>
  <c r="BL622" i="1"/>
  <c r="BK622" i="1"/>
  <c r="BJ622" i="1"/>
  <c r="BI622" i="1"/>
  <c r="BH622" i="1"/>
  <c r="BG622" i="1"/>
  <c r="BF622" i="1"/>
  <c r="BE622" i="1"/>
  <c r="BD622" i="1"/>
  <c r="BC622" i="1"/>
  <c r="BB622" i="1"/>
  <c r="BA622" i="1"/>
  <c r="AZ622" i="1"/>
  <c r="AY622" i="1"/>
  <c r="AX622" i="1"/>
  <c r="AW622" i="1"/>
  <c r="AV622" i="1"/>
  <c r="AU622" i="1"/>
  <c r="AT622" i="1"/>
  <c r="AS622" i="1"/>
  <c r="AR622" i="1"/>
  <c r="AQ622" i="1"/>
  <c r="AP622" i="1"/>
  <c r="AO622" i="1"/>
  <c r="AN622" i="1"/>
  <c r="AM622" i="1"/>
  <c r="AL622" i="1"/>
  <c r="AK622" i="1"/>
  <c r="AJ622" i="1"/>
  <c r="AI622" i="1"/>
  <c r="AH622" i="1"/>
  <c r="AG622" i="1"/>
  <c r="AF622" i="1"/>
  <c r="AE622" i="1"/>
  <c r="AD622" i="1"/>
  <c r="AC622" i="1"/>
  <c r="AB622" i="1"/>
  <c r="AA622" i="1"/>
  <c r="Z622" i="1"/>
  <c r="Y622" i="1"/>
  <c r="X622" i="1"/>
  <c r="W622" i="1"/>
  <c r="V622" i="1"/>
  <c r="U622" i="1"/>
  <c r="T622" i="1"/>
  <c r="S622" i="1"/>
  <c r="Q622" i="1"/>
  <c r="P622" i="1"/>
  <c r="O622" i="1"/>
  <c r="DD621" i="1"/>
  <c r="DC621" i="1"/>
  <c r="DB621" i="1"/>
  <c r="DA621" i="1"/>
  <c r="CZ621" i="1"/>
  <c r="CY621" i="1"/>
  <c r="CX621" i="1"/>
  <c r="CW621" i="1"/>
  <c r="CV621" i="1"/>
  <c r="CU621" i="1"/>
  <c r="CT621" i="1"/>
  <c r="CS621" i="1"/>
  <c r="CR621" i="1"/>
  <c r="CQ621" i="1"/>
  <c r="CP621" i="1"/>
  <c r="CO621" i="1"/>
  <c r="CN621" i="1"/>
  <c r="CM621" i="1"/>
  <c r="CL621" i="1"/>
  <c r="CK621" i="1"/>
  <c r="CJ621" i="1"/>
  <c r="CI621" i="1"/>
  <c r="CH621" i="1"/>
  <c r="CG621" i="1"/>
  <c r="CF621" i="1"/>
  <c r="CE621" i="1"/>
  <c r="CD621" i="1"/>
  <c r="CC621" i="1"/>
  <c r="CB621" i="1"/>
  <c r="CA621" i="1"/>
  <c r="BZ621" i="1"/>
  <c r="BY621" i="1"/>
  <c r="BX621" i="1"/>
  <c r="BW621" i="1"/>
  <c r="BV621" i="1"/>
  <c r="BU621" i="1"/>
  <c r="BT621" i="1"/>
  <c r="BS621" i="1"/>
  <c r="BR621" i="1"/>
  <c r="BQ621" i="1"/>
  <c r="BP621" i="1"/>
  <c r="BO621" i="1"/>
  <c r="BN621" i="1"/>
  <c r="BM621" i="1"/>
  <c r="BL621" i="1"/>
  <c r="BK621" i="1"/>
  <c r="BJ621" i="1"/>
  <c r="BI621" i="1"/>
  <c r="BH621" i="1"/>
  <c r="BG621" i="1"/>
  <c r="BF621" i="1"/>
  <c r="BE621" i="1"/>
  <c r="BD621" i="1"/>
  <c r="BC621" i="1"/>
  <c r="BB621" i="1"/>
  <c r="BA621" i="1"/>
  <c r="AZ621" i="1"/>
  <c r="AY621" i="1"/>
  <c r="AX621" i="1"/>
  <c r="AW621" i="1"/>
  <c r="AV621" i="1"/>
  <c r="AU621" i="1"/>
  <c r="AT621" i="1"/>
  <c r="AS621" i="1"/>
  <c r="AR621" i="1"/>
  <c r="AQ621" i="1"/>
  <c r="AP621" i="1"/>
  <c r="AO621" i="1"/>
  <c r="AN621" i="1"/>
  <c r="AM621" i="1"/>
  <c r="AL621" i="1"/>
  <c r="AK621" i="1"/>
  <c r="AJ621" i="1"/>
  <c r="AI621" i="1"/>
  <c r="AH621" i="1"/>
  <c r="AG621" i="1"/>
  <c r="AF621" i="1"/>
  <c r="AE621" i="1"/>
  <c r="AD621" i="1"/>
  <c r="AC621" i="1"/>
  <c r="AB621" i="1"/>
  <c r="AA621" i="1"/>
  <c r="Z621" i="1"/>
  <c r="Y621" i="1"/>
  <c r="X621" i="1"/>
  <c r="W621" i="1"/>
  <c r="V621" i="1"/>
  <c r="U621" i="1"/>
  <c r="T621" i="1"/>
  <c r="S621" i="1"/>
  <c r="Q621" i="1"/>
  <c r="P621" i="1"/>
  <c r="O621" i="1"/>
  <c r="DD620" i="1"/>
  <c r="DC620" i="1"/>
  <c r="DB620" i="1"/>
  <c r="DA620" i="1"/>
  <c r="CZ620" i="1"/>
  <c r="CY620" i="1"/>
  <c r="CX620" i="1"/>
  <c r="CW620" i="1"/>
  <c r="CV620" i="1"/>
  <c r="CU620" i="1"/>
  <c r="CT620" i="1"/>
  <c r="CS620" i="1"/>
  <c r="CR620" i="1"/>
  <c r="CQ620" i="1"/>
  <c r="CP620" i="1"/>
  <c r="CO620" i="1"/>
  <c r="CN620" i="1"/>
  <c r="CM620" i="1"/>
  <c r="CL620" i="1"/>
  <c r="CK620" i="1"/>
  <c r="CJ620" i="1"/>
  <c r="CI620" i="1"/>
  <c r="CH620" i="1"/>
  <c r="CG620" i="1"/>
  <c r="CF620" i="1"/>
  <c r="CE620" i="1"/>
  <c r="CD620" i="1"/>
  <c r="CC620" i="1"/>
  <c r="CB620" i="1"/>
  <c r="CA620" i="1"/>
  <c r="BZ620" i="1"/>
  <c r="BY620" i="1"/>
  <c r="BX620" i="1"/>
  <c r="BW620" i="1"/>
  <c r="BV620" i="1"/>
  <c r="BU620" i="1"/>
  <c r="BT620" i="1"/>
  <c r="BS620" i="1"/>
  <c r="BR620" i="1"/>
  <c r="BQ620" i="1"/>
  <c r="BP620" i="1"/>
  <c r="BO620" i="1"/>
  <c r="BN620" i="1"/>
  <c r="BM620" i="1"/>
  <c r="BL620" i="1"/>
  <c r="BK620" i="1"/>
  <c r="BJ620" i="1"/>
  <c r="BI620" i="1"/>
  <c r="BH620" i="1"/>
  <c r="BG620" i="1"/>
  <c r="BF620" i="1"/>
  <c r="BE620" i="1"/>
  <c r="BD620" i="1"/>
  <c r="BC620" i="1"/>
  <c r="BB620" i="1"/>
  <c r="BA620" i="1"/>
  <c r="AZ620" i="1"/>
  <c r="AY620" i="1"/>
  <c r="AX620" i="1"/>
  <c r="AW620" i="1"/>
  <c r="AV620" i="1"/>
  <c r="AU620" i="1"/>
  <c r="AT620" i="1"/>
  <c r="AS620" i="1"/>
  <c r="AR620" i="1"/>
  <c r="AQ620" i="1"/>
  <c r="AP620" i="1"/>
  <c r="AO620" i="1"/>
  <c r="AN620" i="1"/>
  <c r="AM620" i="1"/>
  <c r="AL620" i="1"/>
  <c r="AK620" i="1"/>
  <c r="AJ620" i="1"/>
  <c r="AI620" i="1"/>
  <c r="AH620" i="1"/>
  <c r="AG620" i="1"/>
  <c r="AF620" i="1"/>
  <c r="AE620" i="1"/>
  <c r="AD620" i="1"/>
  <c r="AC620" i="1"/>
  <c r="AB620" i="1"/>
  <c r="AA620" i="1"/>
  <c r="Z620" i="1"/>
  <c r="Y620" i="1"/>
  <c r="X620" i="1"/>
  <c r="W620" i="1"/>
  <c r="V620" i="1"/>
  <c r="U620" i="1"/>
  <c r="T620" i="1"/>
  <c r="S620" i="1"/>
  <c r="Q620" i="1"/>
  <c r="P620" i="1"/>
  <c r="O620" i="1"/>
  <c r="DD619" i="1"/>
  <c r="DC619" i="1"/>
  <c r="DB619" i="1"/>
  <c r="DA619" i="1"/>
  <c r="CZ619" i="1"/>
  <c r="CY619" i="1"/>
  <c r="CX619" i="1"/>
  <c r="CW619" i="1"/>
  <c r="CV619" i="1"/>
  <c r="CU619" i="1"/>
  <c r="CT619" i="1"/>
  <c r="CS619" i="1"/>
  <c r="CR619" i="1"/>
  <c r="CQ619" i="1"/>
  <c r="CP619" i="1"/>
  <c r="CO619" i="1"/>
  <c r="CN619" i="1"/>
  <c r="CM619" i="1"/>
  <c r="CL619" i="1"/>
  <c r="CK619" i="1"/>
  <c r="CJ619" i="1"/>
  <c r="CI619" i="1"/>
  <c r="CH619" i="1"/>
  <c r="CG619" i="1"/>
  <c r="CF619" i="1"/>
  <c r="CE619" i="1"/>
  <c r="CD619" i="1"/>
  <c r="CC619" i="1"/>
  <c r="CB619" i="1"/>
  <c r="CA619" i="1"/>
  <c r="BZ619" i="1"/>
  <c r="BY619" i="1"/>
  <c r="BX619" i="1"/>
  <c r="BW619" i="1"/>
  <c r="BV619" i="1"/>
  <c r="BU619" i="1"/>
  <c r="BT619" i="1"/>
  <c r="BS619" i="1"/>
  <c r="BR619" i="1"/>
  <c r="BQ619" i="1"/>
  <c r="BP619" i="1"/>
  <c r="BO619" i="1"/>
  <c r="BN619" i="1"/>
  <c r="BM619" i="1"/>
  <c r="BL619" i="1"/>
  <c r="BK619" i="1"/>
  <c r="BJ619" i="1"/>
  <c r="BI619" i="1"/>
  <c r="BH619" i="1"/>
  <c r="BG619" i="1"/>
  <c r="BF619" i="1"/>
  <c r="BE619" i="1"/>
  <c r="BD619" i="1"/>
  <c r="BC619" i="1"/>
  <c r="BB619" i="1"/>
  <c r="BA619" i="1"/>
  <c r="AZ619" i="1"/>
  <c r="AY619" i="1"/>
  <c r="AX619" i="1"/>
  <c r="AW619" i="1"/>
  <c r="AV619" i="1"/>
  <c r="AU619" i="1"/>
  <c r="AT619" i="1"/>
  <c r="AS619" i="1"/>
  <c r="AR619" i="1"/>
  <c r="AQ619" i="1"/>
  <c r="AP619" i="1"/>
  <c r="AO619" i="1"/>
  <c r="AN619" i="1"/>
  <c r="AM619" i="1"/>
  <c r="AL619" i="1"/>
  <c r="AK619" i="1"/>
  <c r="AJ619" i="1"/>
  <c r="AI619" i="1"/>
  <c r="AH619" i="1"/>
  <c r="AG619" i="1"/>
  <c r="AF619" i="1"/>
  <c r="AE619" i="1"/>
  <c r="AD619" i="1"/>
  <c r="AC619" i="1"/>
  <c r="AB619" i="1"/>
  <c r="AA619" i="1"/>
  <c r="Z619" i="1"/>
  <c r="Y619" i="1"/>
  <c r="X619" i="1"/>
  <c r="W619" i="1"/>
  <c r="V619" i="1"/>
  <c r="U619" i="1"/>
  <c r="T619" i="1"/>
  <c r="S619" i="1"/>
  <c r="Q619" i="1"/>
  <c r="P619" i="1"/>
  <c r="O619" i="1"/>
  <c r="DD618" i="1"/>
  <c r="DC618" i="1"/>
  <c r="DB618" i="1"/>
  <c r="DA618" i="1"/>
  <c r="CZ618" i="1"/>
  <c r="CY618" i="1"/>
  <c r="CX618" i="1"/>
  <c r="CW618" i="1"/>
  <c r="CV618" i="1"/>
  <c r="CU618" i="1"/>
  <c r="CT618" i="1"/>
  <c r="CS618" i="1"/>
  <c r="CR618" i="1"/>
  <c r="CQ618" i="1"/>
  <c r="CP618" i="1"/>
  <c r="CO618" i="1"/>
  <c r="CN618" i="1"/>
  <c r="CM618" i="1"/>
  <c r="CL618" i="1"/>
  <c r="CK618" i="1"/>
  <c r="CJ618" i="1"/>
  <c r="CI618" i="1"/>
  <c r="CH618" i="1"/>
  <c r="CG618" i="1"/>
  <c r="CF618" i="1"/>
  <c r="CE618" i="1"/>
  <c r="CD618" i="1"/>
  <c r="CC618" i="1"/>
  <c r="CB618" i="1"/>
  <c r="CA618" i="1"/>
  <c r="BZ618" i="1"/>
  <c r="BY618" i="1"/>
  <c r="BX618" i="1"/>
  <c r="BW618" i="1"/>
  <c r="BV618" i="1"/>
  <c r="BU618" i="1"/>
  <c r="BT618" i="1"/>
  <c r="BS618" i="1"/>
  <c r="BR618" i="1"/>
  <c r="BQ618" i="1"/>
  <c r="BP618" i="1"/>
  <c r="BO618" i="1"/>
  <c r="BN618" i="1"/>
  <c r="BM618" i="1"/>
  <c r="BL618" i="1"/>
  <c r="BK618" i="1"/>
  <c r="BJ618" i="1"/>
  <c r="BI618" i="1"/>
  <c r="BH618" i="1"/>
  <c r="BG618" i="1"/>
  <c r="BF618" i="1"/>
  <c r="BE618" i="1"/>
  <c r="BD618" i="1"/>
  <c r="BC618" i="1"/>
  <c r="BB618" i="1"/>
  <c r="BA618" i="1"/>
  <c r="AZ618" i="1"/>
  <c r="AY618" i="1"/>
  <c r="AX618" i="1"/>
  <c r="AW618" i="1"/>
  <c r="AV618" i="1"/>
  <c r="AU618" i="1"/>
  <c r="AT618" i="1"/>
  <c r="AS618" i="1"/>
  <c r="AR618" i="1"/>
  <c r="AQ618" i="1"/>
  <c r="AP618" i="1"/>
  <c r="AO618" i="1"/>
  <c r="AN618" i="1"/>
  <c r="AM618" i="1"/>
  <c r="AL618" i="1"/>
  <c r="AK618" i="1"/>
  <c r="AJ618" i="1"/>
  <c r="AI618" i="1"/>
  <c r="AH618" i="1"/>
  <c r="AG618" i="1"/>
  <c r="AF618" i="1"/>
  <c r="AE618" i="1"/>
  <c r="AD618" i="1"/>
  <c r="AC618" i="1"/>
  <c r="AB618" i="1"/>
  <c r="AA618" i="1"/>
  <c r="Z618" i="1"/>
  <c r="Y618" i="1"/>
  <c r="X618" i="1"/>
  <c r="W618" i="1"/>
  <c r="V618" i="1"/>
  <c r="U618" i="1"/>
  <c r="T618" i="1"/>
  <c r="S618" i="1"/>
  <c r="Q618" i="1"/>
  <c r="P618" i="1"/>
  <c r="O618" i="1"/>
  <c r="DD617" i="1"/>
  <c r="DC617" i="1"/>
  <c r="DB617" i="1"/>
  <c r="DA617" i="1"/>
  <c r="CZ617" i="1"/>
  <c r="CY617" i="1"/>
  <c r="CX617" i="1"/>
  <c r="CW617" i="1"/>
  <c r="CV617" i="1"/>
  <c r="CU617" i="1"/>
  <c r="CT617" i="1"/>
  <c r="CS617" i="1"/>
  <c r="CR617" i="1"/>
  <c r="CQ617" i="1"/>
  <c r="CP617" i="1"/>
  <c r="CO617" i="1"/>
  <c r="CN617" i="1"/>
  <c r="CM617" i="1"/>
  <c r="CL617" i="1"/>
  <c r="CK617" i="1"/>
  <c r="CJ617" i="1"/>
  <c r="CI617" i="1"/>
  <c r="CH617" i="1"/>
  <c r="CG617" i="1"/>
  <c r="CF617" i="1"/>
  <c r="CE617" i="1"/>
  <c r="CD617" i="1"/>
  <c r="CC617" i="1"/>
  <c r="CB617" i="1"/>
  <c r="CA617" i="1"/>
  <c r="BZ617" i="1"/>
  <c r="BY617" i="1"/>
  <c r="BX617" i="1"/>
  <c r="BW617" i="1"/>
  <c r="BV617" i="1"/>
  <c r="BU617" i="1"/>
  <c r="BT617" i="1"/>
  <c r="BS617" i="1"/>
  <c r="BR617" i="1"/>
  <c r="BQ617" i="1"/>
  <c r="BP617" i="1"/>
  <c r="BO617" i="1"/>
  <c r="BN617" i="1"/>
  <c r="BM617" i="1"/>
  <c r="BL617" i="1"/>
  <c r="BK617" i="1"/>
  <c r="BJ617" i="1"/>
  <c r="BI617" i="1"/>
  <c r="BH617" i="1"/>
  <c r="BG617" i="1"/>
  <c r="BF617" i="1"/>
  <c r="BE617" i="1"/>
  <c r="BD617" i="1"/>
  <c r="BC617" i="1"/>
  <c r="BB617" i="1"/>
  <c r="BA617" i="1"/>
  <c r="AZ617" i="1"/>
  <c r="AY617" i="1"/>
  <c r="AX617" i="1"/>
  <c r="AW617" i="1"/>
  <c r="AV617" i="1"/>
  <c r="AU617" i="1"/>
  <c r="AT617" i="1"/>
  <c r="AS617" i="1"/>
  <c r="AR617" i="1"/>
  <c r="AQ617" i="1"/>
  <c r="AP617" i="1"/>
  <c r="AO617" i="1"/>
  <c r="AN617" i="1"/>
  <c r="AM617" i="1"/>
  <c r="AL617" i="1"/>
  <c r="AK617" i="1"/>
  <c r="AJ617" i="1"/>
  <c r="AI617" i="1"/>
  <c r="AH617" i="1"/>
  <c r="AG617" i="1"/>
  <c r="AF617" i="1"/>
  <c r="AE617" i="1"/>
  <c r="AD617" i="1"/>
  <c r="AC617" i="1"/>
  <c r="AB617" i="1"/>
  <c r="AA617" i="1"/>
  <c r="Z617" i="1"/>
  <c r="Y617" i="1"/>
  <c r="X617" i="1"/>
  <c r="W617" i="1"/>
  <c r="V617" i="1"/>
  <c r="U617" i="1"/>
  <c r="T617" i="1"/>
  <c r="S617" i="1"/>
  <c r="Q617" i="1"/>
  <c r="P617" i="1"/>
  <c r="O617" i="1"/>
  <c r="DD616" i="1"/>
  <c r="DC616" i="1"/>
  <c r="DB616" i="1"/>
  <c r="DA616" i="1"/>
  <c r="CZ616" i="1"/>
  <c r="CY616" i="1"/>
  <c r="CX616" i="1"/>
  <c r="CW616" i="1"/>
  <c r="CV616" i="1"/>
  <c r="CU616" i="1"/>
  <c r="CT616" i="1"/>
  <c r="CS616" i="1"/>
  <c r="CR616" i="1"/>
  <c r="CQ616" i="1"/>
  <c r="CP616" i="1"/>
  <c r="CO616" i="1"/>
  <c r="CN616" i="1"/>
  <c r="CM616" i="1"/>
  <c r="CL616" i="1"/>
  <c r="CK616" i="1"/>
  <c r="CJ616" i="1"/>
  <c r="CI616" i="1"/>
  <c r="CH616" i="1"/>
  <c r="CG616" i="1"/>
  <c r="CF616" i="1"/>
  <c r="CE616" i="1"/>
  <c r="CD616" i="1"/>
  <c r="CC616" i="1"/>
  <c r="CB616" i="1"/>
  <c r="CA616" i="1"/>
  <c r="BZ616" i="1"/>
  <c r="BY616" i="1"/>
  <c r="BX616" i="1"/>
  <c r="BW616" i="1"/>
  <c r="BV616" i="1"/>
  <c r="BU616" i="1"/>
  <c r="BT616" i="1"/>
  <c r="BS616" i="1"/>
  <c r="BR616" i="1"/>
  <c r="BQ616" i="1"/>
  <c r="BP616" i="1"/>
  <c r="BO616" i="1"/>
  <c r="BN616" i="1"/>
  <c r="BM616" i="1"/>
  <c r="BL616" i="1"/>
  <c r="BK616" i="1"/>
  <c r="BJ616" i="1"/>
  <c r="BI616" i="1"/>
  <c r="BH616" i="1"/>
  <c r="BG616" i="1"/>
  <c r="BF616" i="1"/>
  <c r="BE616" i="1"/>
  <c r="BD616" i="1"/>
  <c r="BC616" i="1"/>
  <c r="BB616" i="1"/>
  <c r="BA616" i="1"/>
  <c r="AZ616" i="1"/>
  <c r="AY616" i="1"/>
  <c r="AX616" i="1"/>
  <c r="AW616" i="1"/>
  <c r="AV616" i="1"/>
  <c r="AU616" i="1"/>
  <c r="AT616" i="1"/>
  <c r="AS616" i="1"/>
  <c r="AR616" i="1"/>
  <c r="AQ616" i="1"/>
  <c r="AP616" i="1"/>
  <c r="AO616" i="1"/>
  <c r="AN616" i="1"/>
  <c r="AM616" i="1"/>
  <c r="AL616" i="1"/>
  <c r="AK616" i="1"/>
  <c r="AJ616" i="1"/>
  <c r="AI616" i="1"/>
  <c r="AH616" i="1"/>
  <c r="AG616" i="1"/>
  <c r="AF616" i="1"/>
  <c r="AE616" i="1"/>
  <c r="AD616" i="1"/>
  <c r="AC616" i="1"/>
  <c r="AB616" i="1"/>
  <c r="AA616" i="1"/>
  <c r="Z616" i="1"/>
  <c r="Y616" i="1"/>
  <c r="X616" i="1"/>
  <c r="W616" i="1"/>
  <c r="V616" i="1"/>
  <c r="U616" i="1"/>
  <c r="T616" i="1"/>
  <c r="S616" i="1"/>
  <c r="Q616" i="1"/>
  <c r="P616" i="1"/>
  <c r="O616" i="1"/>
  <c r="DD615" i="1"/>
  <c r="DC615" i="1"/>
  <c r="DB615" i="1"/>
  <c r="DA615" i="1"/>
  <c r="CZ615" i="1"/>
  <c r="CY615" i="1"/>
  <c r="CX615" i="1"/>
  <c r="CW615" i="1"/>
  <c r="CV615" i="1"/>
  <c r="CU615" i="1"/>
  <c r="CT615" i="1"/>
  <c r="CS615" i="1"/>
  <c r="CR615" i="1"/>
  <c r="CQ615" i="1"/>
  <c r="CP615" i="1"/>
  <c r="CO615" i="1"/>
  <c r="CN615" i="1"/>
  <c r="CM615" i="1"/>
  <c r="CL615" i="1"/>
  <c r="CK615" i="1"/>
  <c r="CJ615" i="1"/>
  <c r="CI615" i="1"/>
  <c r="CH615" i="1"/>
  <c r="CG615" i="1"/>
  <c r="CF615" i="1"/>
  <c r="CE615" i="1"/>
  <c r="CD615" i="1"/>
  <c r="CC615" i="1"/>
  <c r="CB615" i="1"/>
  <c r="CA615" i="1"/>
  <c r="BZ615" i="1"/>
  <c r="BY615" i="1"/>
  <c r="BX615" i="1"/>
  <c r="BW615" i="1"/>
  <c r="BV615" i="1"/>
  <c r="BU615" i="1"/>
  <c r="BT615" i="1"/>
  <c r="BS615" i="1"/>
  <c r="BR615" i="1"/>
  <c r="BQ615" i="1"/>
  <c r="BP615" i="1"/>
  <c r="BO615" i="1"/>
  <c r="BN615" i="1"/>
  <c r="BM615" i="1"/>
  <c r="BL615" i="1"/>
  <c r="BK615" i="1"/>
  <c r="BJ615" i="1"/>
  <c r="BI615" i="1"/>
  <c r="BH615" i="1"/>
  <c r="BG615" i="1"/>
  <c r="BF615" i="1"/>
  <c r="BE615" i="1"/>
  <c r="BD615" i="1"/>
  <c r="BC615" i="1"/>
  <c r="BB615" i="1"/>
  <c r="BA615" i="1"/>
  <c r="AZ615" i="1"/>
  <c r="AY615" i="1"/>
  <c r="AX615" i="1"/>
  <c r="AW615" i="1"/>
  <c r="AV615" i="1"/>
  <c r="AU615" i="1"/>
  <c r="AT615" i="1"/>
  <c r="AS615" i="1"/>
  <c r="AR615" i="1"/>
  <c r="AQ615" i="1"/>
  <c r="AP615" i="1"/>
  <c r="AO615" i="1"/>
  <c r="AN615" i="1"/>
  <c r="AM615" i="1"/>
  <c r="AL615" i="1"/>
  <c r="AK615" i="1"/>
  <c r="AJ615" i="1"/>
  <c r="AI615" i="1"/>
  <c r="AH615" i="1"/>
  <c r="AG615" i="1"/>
  <c r="AF615" i="1"/>
  <c r="AE615" i="1"/>
  <c r="AD615" i="1"/>
  <c r="AC615" i="1"/>
  <c r="AB615" i="1"/>
  <c r="AA615" i="1"/>
  <c r="Z615" i="1"/>
  <c r="Y615" i="1"/>
  <c r="X615" i="1"/>
  <c r="W615" i="1"/>
  <c r="V615" i="1"/>
  <c r="U615" i="1"/>
  <c r="T615" i="1"/>
  <c r="S615" i="1"/>
  <c r="Q615" i="1"/>
  <c r="P615" i="1"/>
  <c r="O615" i="1"/>
  <c r="DD614" i="1"/>
  <c r="DC614" i="1"/>
  <c r="DB614" i="1"/>
  <c r="DA614" i="1"/>
  <c r="CZ614" i="1"/>
  <c r="CY614" i="1"/>
  <c r="CX614" i="1"/>
  <c r="CW614" i="1"/>
  <c r="CV614" i="1"/>
  <c r="CU614" i="1"/>
  <c r="CT614" i="1"/>
  <c r="CS614" i="1"/>
  <c r="CR614" i="1"/>
  <c r="CQ614" i="1"/>
  <c r="CP614" i="1"/>
  <c r="CO614" i="1"/>
  <c r="CN614" i="1"/>
  <c r="CM614" i="1"/>
  <c r="CL614" i="1"/>
  <c r="CK614" i="1"/>
  <c r="CJ614" i="1"/>
  <c r="CI614" i="1"/>
  <c r="CH614" i="1"/>
  <c r="CG614" i="1"/>
  <c r="CF614" i="1"/>
  <c r="CE614" i="1"/>
  <c r="CD614" i="1"/>
  <c r="CC614" i="1"/>
  <c r="CB614" i="1"/>
  <c r="CA614" i="1"/>
  <c r="BZ614" i="1"/>
  <c r="BY614" i="1"/>
  <c r="BX614" i="1"/>
  <c r="BW614" i="1"/>
  <c r="BV614" i="1"/>
  <c r="BU614" i="1"/>
  <c r="BT614" i="1"/>
  <c r="BS614" i="1"/>
  <c r="BR614" i="1"/>
  <c r="BQ614" i="1"/>
  <c r="BP614" i="1"/>
  <c r="BO614" i="1"/>
  <c r="BN614" i="1"/>
  <c r="BM614" i="1"/>
  <c r="BL614" i="1"/>
  <c r="BK614" i="1"/>
  <c r="BJ614" i="1"/>
  <c r="BI614" i="1"/>
  <c r="BH614" i="1"/>
  <c r="BG614" i="1"/>
  <c r="BF614" i="1"/>
  <c r="BE614" i="1"/>
  <c r="BD614" i="1"/>
  <c r="BC614" i="1"/>
  <c r="BB614" i="1"/>
  <c r="BA614" i="1"/>
  <c r="AZ614" i="1"/>
  <c r="AY614" i="1"/>
  <c r="AX614" i="1"/>
  <c r="AW614" i="1"/>
  <c r="AV614" i="1"/>
  <c r="AU614" i="1"/>
  <c r="AT614" i="1"/>
  <c r="AS614" i="1"/>
  <c r="AR614" i="1"/>
  <c r="AQ614" i="1"/>
  <c r="AP614" i="1"/>
  <c r="AO614" i="1"/>
  <c r="AN614" i="1"/>
  <c r="AM614" i="1"/>
  <c r="AL614" i="1"/>
  <c r="AK614" i="1"/>
  <c r="AJ614" i="1"/>
  <c r="AI614" i="1"/>
  <c r="AH614" i="1"/>
  <c r="AG614" i="1"/>
  <c r="AF614" i="1"/>
  <c r="AE614" i="1"/>
  <c r="AD614" i="1"/>
  <c r="AC614" i="1"/>
  <c r="AB614" i="1"/>
  <c r="AA614" i="1"/>
  <c r="Z614" i="1"/>
  <c r="Y614" i="1"/>
  <c r="X614" i="1"/>
  <c r="W614" i="1"/>
  <c r="V614" i="1"/>
  <c r="U614" i="1"/>
  <c r="T614" i="1"/>
  <c r="S614" i="1"/>
  <c r="Q614" i="1"/>
  <c r="P614" i="1"/>
  <c r="O614" i="1"/>
  <c r="DD613" i="1"/>
  <c r="DC613" i="1"/>
  <c r="DB613" i="1"/>
  <c r="DA613" i="1"/>
  <c r="CZ613" i="1"/>
  <c r="CY613" i="1"/>
  <c r="CX613" i="1"/>
  <c r="CW613" i="1"/>
  <c r="CV613" i="1"/>
  <c r="CU613" i="1"/>
  <c r="CT613" i="1"/>
  <c r="CS613" i="1"/>
  <c r="CR613" i="1"/>
  <c r="CQ613" i="1"/>
  <c r="CP613" i="1"/>
  <c r="CO613" i="1"/>
  <c r="CN613" i="1"/>
  <c r="CM613" i="1"/>
  <c r="CL613" i="1"/>
  <c r="CK613" i="1"/>
  <c r="CJ613" i="1"/>
  <c r="CI613" i="1"/>
  <c r="CH613" i="1"/>
  <c r="CG613" i="1"/>
  <c r="CF613" i="1"/>
  <c r="CE613" i="1"/>
  <c r="CD613" i="1"/>
  <c r="CC613" i="1"/>
  <c r="CB613" i="1"/>
  <c r="CA613" i="1"/>
  <c r="BZ613" i="1"/>
  <c r="BY613" i="1"/>
  <c r="BX613" i="1"/>
  <c r="BW613" i="1"/>
  <c r="BV613" i="1"/>
  <c r="BU613" i="1"/>
  <c r="BT613" i="1"/>
  <c r="BS613" i="1"/>
  <c r="BR613" i="1"/>
  <c r="BQ613" i="1"/>
  <c r="BP613" i="1"/>
  <c r="BO613" i="1"/>
  <c r="BN613" i="1"/>
  <c r="BM613" i="1"/>
  <c r="BL613" i="1"/>
  <c r="BK613" i="1"/>
  <c r="BJ613" i="1"/>
  <c r="BI613" i="1"/>
  <c r="BH613" i="1"/>
  <c r="BG613" i="1"/>
  <c r="BF613" i="1"/>
  <c r="BE613" i="1"/>
  <c r="BD613" i="1"/>
  <c r="BC613" i="1"/>
  <c r="BB613" i="1"/>
  <c r="BA613" i="1"/>
  <c r="AZ613" i="1"/>
  <c r="AY613" i="1"/>
  <c r="AX613" i="1"/>
  <c r="AW613" i="1"/>
  <c r="AV613" i="1"/>
  <c r="AU613" i="1"/>
  <c r="AT613" i="1"/>
  <c r="AS613" i="1"/>
  <c r="AR613" i="1"/>
  <c r="AQ613" i="1"/>
  <c r="AP613" i="1"/>
  <c r="AO613" i="1"/>
  <c r="AN613" i="1"/>
  <c r="AM613" i="1"/>
  <c r="AL613" i="1"/>
  <c r="AK613" i="1"/>
  <c r="AJ613" i="1"/>
  <c r="AI613" i="1"/>
  <c r="AH613" i="1"/>
  <c r="AG613" i="1"/>
  <c r="AF613" i="1"/>
  <c r="AE613" i="1"/>
  <c r="AD613" i="1"/>
  <c r="AC613" i="1"/>
  <c r="AB613" i="1"/>
  <c r="AA613" i="1"/>
  <c r="Z613" i="1"/>
  <c r="Y613" i="1"/>
  <c r="X613" i="1"/>
  <c r="W613" i="1"/>
  <c r="V613" i="1"/>
  <c r="U613" i="1"/>
  <c r="T613" i="1"/>
  <c r="S613" i="1"/>
  <c r="Q613" i="1"/>
  <c r="P613" i="1"/>
  <c r="O613" i="1"/>
  <c r="DD612" i="1"/>
  <c r="DC612" i="1"/>
  <c r="DB612" i="1"/>
  <c r="DA612" i="1"/>
  <c r="CZ612" i="1"/>
  <c r="CY612" i="1"/>
  <c r="CX612" i="1"/>
  <c r="CW612" i="1"/>
  <c r="CV612" i="1"/>
  <c r="CU612" i="1"/>
  <c r="CT612" i="1"/>
  <c r="CS612" i="1"/>
  <c r="CR612" i="1"/>
  <c r="CQ612" i="1"/>
  <c r="CP612" i="1"/>
  <c r="CO612" i="1"/>
  <c r="CN612" i="1"/>
  <c r="CM612" i="1"/>
  <c r="CL612" i="1"/>
  <c r="CK612" i="1"/>
  <c r="CJ612" i="1"/>
  <c r="CI612" i="1"/>
  <c r="CH612" i="1"/>
  <c r="CG612" i="1"/>
  <c r="CF612" i="1"/>
  <c r="CE612" i="1"/>
  <c r="CD612" i="1"/>
  <c r="CC612" i="1"/>
  <c r="CB612" i="1"/>
  <c r="CA612" i="1"/>
  <c r="BZ612" i="1"/>
  <c r="BY612" i="1"/>
  <c r="BX612" i="1"/>
  <c r="BW612" i="1"/>
  <c r="BV612" i="1"/>
  <c r="BU612" i="1"/>
  <c r="BT612" i="1"/>
  <c r="BS612" i="1"/>
  <c r="BR612" i="1"/>
  <c r="BQ612" i="1"/>
  <c r="BP612" i="1"/>
  <c r="BO612" i="1"/>
  <c r="BN612" i="1"/>
  <c r="BM612" i="1"/>
  <c r="BL612" i="1"/>
  <c r="BK612" i="1"/>
  <c r="BJ612" i="1"/>
  <c r="BI612" i="1"/>
  <c r="BH612" i="1"/>
  <c r="BG612" i="1"/>
  <c r="BF612" i="1"/>
  <c r="BE612" i="1"/>
  <c r="BD612" i="1"/>
  <c r="BC612" i="1"/>
  <c r="BB612" i="1"/>
  <c r="BA612" i="1"/>
  <c r="AZ612" i="1"/>
  <c r="AY612" i="1"/>
  <c r="AX612" i="1"/>
  <c r="AW612" i="1"/>
  <c r="AV612" i="1"/>
  <c r="AU612" i="1"/>
  <c r="AT612" i="1"/>
  <c r="AS612" i="1"/>
  <c r="AR612" i="1"/>
  <c r="AQ612" i="1"/>
  <c r="AP612" i="1"/>
  <c r="AO612" i="1"/>
  <c r="AN612" i="1"/>
  <c r="AM612" i="1"/>
  <c r="AL612" i="1"/>
  <c r="AK612" i="1"/>
  <c r="AJ612" i="1"/>
  <c r="AI612" i="1"/>
  <c r="AH612" i="1"/>
  <c r="AG612" i="1"/>
  <c r="AF612" i="1"/>
  <c r="AE612" i="1"/>
  <c r="AD612" i="1"/>
  <c r="AC612" i="1"/>
  <c r="AB612" i="1"/>
  <c r="AA612" i="1"/>
  <c r="Z612" i="1"/>
  <c r="Y612" i="1"/>
  <c r="X612" i="1"/>
  <c r="W612" i="1"/>
  <c r="V612" i="1"/>
  <c r="U612" i="1"/>
  <c r="T612" i="1"/>
  <c r="S612" i="1"/>
  <c r="Q612" i="1"/>
  <c r="P612" i="1"/>
  <c r="O612" i="1"/>
  <c r="DD611" i="1"/>
  <c r="DC611" i="1"/>
  <c r="DB611" i="1"/>
  <c r="DA611" i="1"/>
  <c r="CZ611" i="1"/>
  <c r="CY611" i="1"/>
  <c r="CX611" i="1"/>
  <c r="CW611" i="1"/>
  <c r="CV611" i="1"/>
  <c r="CU611" i="1"/>
  <c r="CT611" i="1"/>
  <c r="CS611" i="1"/>
  <c r="CR611" i="1"/>
  <c r="CQ611" i="1"/>
  <c r="CP611" i="1"/>
  <c r="CO611" i="1"/>
  <c r="CN611" i="1"/>
  <c r="CM611" i="1"/>
  <c r="CL611" i="1"/>
  <c r="CK611" i="1"/>
  <c r="CJ611" i="1"/>
  <c r="CI611" i="1"/>
  <c r="CH611" i="1"/>
  <c r="CG611" i="1"/>
  <c r="CF611" i="1"/>
  <c r="CE611" i="1"/>
  <c r="CD611" i="1"/>
  <c r="CC611" i="1"/>
  <c r="CB611" i="1"/>
  <c r="CA611" i="1"/>
  <c r="BZ611" i="1"/>
  <c r="BY611" i="1"/>
  <c r="BX611" i="1"/>
  <c r="BW611" i="1"/>
  <c r="BV611" i="1"/>
  <c r="BU611" i="1"/>
  <c r="BT611" i="1"/>
  <c r="BS611" i="1"/>
  <c r="BR611" i="1"/>
  <c r="BQ611" i="1"/>
  <c r="BP611" i="1"/>
  <c r="BO611" i="1"/>
  <c r="BN611" i="1"/>
  <c r="BM611" i="1"/>
  <c r="BL611" i="1"/>
  <c r="BK611" i="1"/>
  <c r="BJ611" i="1"/>
  <c r="BI611" i="1"/>
  <c r="BH611" i="1"/>
  <c r="BG611" i="1"/>
  <c r="BF611" i="1"/>
  <c r="BE611" i="1"/>
  <c r="BD611" i="1"/>
  <c r="BC611" i="1"/>
  <c r="BB611" i="1"/>
  <c r="BA611" i="1"/>
  <c r="AZ611" i="1"/>
  <c r="AY611" i="1"/>
  <c r="AX611" i="1"/>
  <c r="AW611" i="1"/>
  <c r="AV611" i="1"/>
  <c r="AU611" i="1"/>
  <c r="AT611" i="1"/>
  <c r="AS611" i="1"/>
  <c r="AR611" i="1"/>
  <c r="AQ611" i="1"/>
  <c r="AP611" i="1"/>
  <c r="AO611" i="1"/>
  <c r="AN611" i="1"/>
  <c r="AM611" i="1"/>
  <c r="AL611" i="1"/>
  <c r="AK611" i="1"/>
  <c r="AJ611" i="1"/>
  <c r="AI611" i="1"/>
  <c r="AH611" i="1"/>
  <c r="AG611" i="1"/>
  <c r="AF611" i="1"/>
  <c r="AE611" i="1"/>
  <c r="AD611" i="1"/>
  <c r="AC611" i="1"/>
  <c r="AB611" i="1"/>
  <c r="AA611" i="1"/>
  <c r="Z611" i="1"/>
  <c r="Y611" i="1"/>
  <c r="X611" i="1"/>
  <c r="W611" i="1"/>
  <c r="V611" i="1"/>
  <c r="U611" i="1"/>
  <c r="T611" i="1"/>
  <c r="S611" i="1"/>
  <c r="Q611" i="1"/>
  <c r="P611" i="1"/>
  <c r="O611" i="1"/>
  <c r="DD610" i="1"/>
  <c r="DC610" i="1"/>
  <c r="DB610" i="1"/>
  <c r="DA610" i="1"/>
  <c r="CZ610" i="1"/>
  <c r="CY610" i="1"/>
  <c r="CX610" i="1"/>
  <c r="CW610" i="1"/>
  <c r="CV610" i="1"/>
  <c r="CU610" i="1"/>
  <c r="CT610" i="1"/>
  <c r="CS610" i="1"/>
  <c r="CR610" i="1"/>
  <c r="CQ610" i="1"/>
  <c r="CP610" i="1"/>
  <c r="CO610" i="1"/>
  <c r="CN610" i="1"/>
  <c r="CM610" i="1"/>
  <c r="CL610" i="1"/>
  <c r="CK610" i="1"/>
  <c r="CJ610" i="1"/>
  <c r="CI610" i="1"/>
  <c r="CH610" i="1"/>
  <c r="CG610" i="1"/>
  <c r="CF610" i="1"/>
  <c r="CE610" i="1"/>
  <c r="CD610" i="1"/>
  <c r="CC610" i="1"/>
  <c r="CB610" i="1"/>
  <c r="CA610" i="1"/>
  <c r="BZ610" i="1"/>
  <c r="BY610" i="1"/>
  <c r="BX610" i="1"/>
  <c r="BW610" i="1"/>
  <c r="BV610" i="1"/>
  <c r="BU610" i="1"/>
  <c r="BT610" i="1"/>
  <c r="BS610" i="1"/>
  <c r="BR610" i="1"/>
  <c r="BQ610" i="1"/>
  <c r="BP610" i="1"/>
  <c r="BO610" i="1"/>
  <c r="BN610" i="1"/>
  <c r="BM610" i="1"/>
  <c r="BL610" i="1"/>
  <c r="BK610" i="1"/>
  <c r="BJ610" i="1"/>
  <c r="BI610" i="1"/>
  <c r="BH610" i="1"/>
  <c r="BG610" i="1"/>
  <c r="BF610" i="1"/>
  <c r="BE610" i="1"/>
  <c r="BD610" i="1"/>
  <c r="BC610" i="1"/>
  <c r="BB610" i="1"/>
  <c r="BA610" i="1"/>
  <c r="AZ610" i="1"/>
  <c r="AY610" i="1"/>
  <c r="AX610" i="1"/>
  <c r="AW610" i="1"/>
  <c r="AV610" i="1"/>
  <c r="AU610" i="1"/>
  <c r="AT610" i="1"/>
  <c r="AS610" i="1"/>
  <c r="AR610" i="1"/>
  <c r="AQ610" i="1"/>
  <c r="AP610" i="1"/>
  <c r="AO610" i="1"/>
  <c r="AN610" i="1"/>
  <c r="AM610" i="1"/>
  <c r="AL610" i="1"/>
  <c r="AK610" i="1"/>
  <c r="AJ610" i="1"/>
  <c r="AI610" i="1"/>
  <c r="AH610" i="1"/>
  <c r="AG610" i="1"/>
  <c r="AF610" i="1"/>
  <c r="AE610" i="1"/>
  <c r="AD610" i="1"/>
  <c r="AC610" i="1"/>
  <c r="AB610" i="1"/>
  <c r="AA610" i="1"/>
  <c r="Z610" i="1"/>
  <c r="Y610" i="1"/>
  <c r="X610" i="1"/>
  <c r="W610" i="1"/>
  <c r="V610" i="1"/>
  <c r="U610" i="1"/>
  <c r="T610" i="1"/>
  <c r="S610" i="1"/>
  <c r="Q610" i="1"/>
  <c r="P610" i="1"/>
  <c r="O610" i="1"/>
  <c r="DD609" i="1"/>
  <c r="DC609" i="1"/>
  <c r="DB609" i="1"/>
  <c r="DA609" i="1"/>
  <c r="CZ609" i="1"/>
  <c r="CY609" i="1"/>
  <c r="CX609" i="1"/>
  <c r="CW609" i="1"/>
  <c r="CV609" i="1"/>
  <c r="CU609" i="1"/>
  <c r="CT609" i="1"/>
  <c r="CS609" i="1"/>
  <c r="CR609" i="1"/>
  <c r="CQ609" i="1"/>
  <c r="CP609" i="1"/>
  <c r="CO609" i="1"/>
  <c r="CN609" i="1"/>
  <c r="CM609" i="1"/>
  <c r="CL609" i="1"/>
  <c r="CK609" i="1"/>
  <c r="CJ609" i="1"/>
  <c r="CI609" i="1"/>
  <c r="CH609" i="1"/>
  <c r="CG609" i="1"/>
  <c r="CF609" i="1"/>
  <c r="CE609" i="1"/>
  <c r="CD609" i="1"/>
  <c r="CC609" i="1"/>
  <c r="CB609" i="1"/>
  <c r="CA609" i="1"/>
  <c r="BZ609" i="1"/>
  <c r="BY609" i="1"/>
  <c r="BX609" i="1"/>
  <c r="BW609" i="1"/>
  <c r="BV609" i="1"/>
  <c r="BU609" i="1"/>
  <c r="BT609" i="1"/>
  <c r="BS609" i="1"/>
  <c r="BR609" i="1"/>
  <c r="BQ609" i="1"/>
  <c r="BP609" i="1"/>
  <c r="BO609" i="1"/>
  <c r="BN609" i="1"/>
  <c r="BM609" i="1"/>
  <c r="BL609" i="1"/>
  <c r="BK609" i="1"/>
  <c r="BJ609" i="1"/>
  <c r="BI609" i="1"/>
  <c r="BH609" i="1"/>
  <c r="BG609" i="1"/>
  <c r="BF609" i="1"/>
  <c r="BE609" i="1"/>
  <c r="BD609" i="1"/>
  <c r="BC609" i="1"/>
  <c r="BB609" i="1"/>
  <c r="BA609" i="1"/>
  <c r="AZ609" i="1"/>
  <c r="AY609" i="1"/>
  <c r="AX609" i="1"/>
  <c r="AW609" i="1"/>
  <c r="AV609" i="1"/>
  <c r="AU609" i="1"/>
  <c r="AT609" i="1"/>
  <c r="AS609" i="1"/>
  <c r="AR609" i="1"/>
  <c r="AQ609" i="1"/>
  <c r="AP609" i="1"/>
  <c r="AO609" i="1"/>
  <c r="AN609" i="1"/>
  <c r="AM609" i="1"/>
  <c r="AL609" i="1"/>
  <c r="AK609" i="1"/>
  <c r="AJ609" i="1"/>
  <c r="AI609" i="1"/>
  <c r="AH609" i="1"/>
  <c r="AG609" i="1"/>
  <c r="AF609" i="1"/>
  <c r="AE609" i="1"/>
  <c r="AD609" i="1"/>
  <c r="AC609" i="1"/>
  <c r="AB609" i="1"/>
  <c r="AA609" i="1"/>
  <c r="Z609" i="1"/>
  <c r="Y609" i="1"/>
  <c r="X609" i="1"/>
  <c r="W609" i="1"/>
  <c r="V609" i="1"/>
  <c r="U609" i="1"/>
  <c r="T609" i="1"/>
  <c r="S609" i="1"/>
  <c r="Q609" i="1"/>
  <c r="P609" i="1"/>
  <c r="O609" i="1"/>
  <c r="DD589" i="1"/>
  <c r="DC589" i="1"/>
  <c r="DB589" i="1"/>
  <c r="DA589" i="1"/>
  <c r="CZ589" i="1"/>
  <c r="CY589" i="1"/>
  <c r="CX589" i="1"/>
  <c r="CW589" i="1"/>
  <c r="CV589" i="1"/>
  <c r="CU589" i="1"/>
  <c r="CT589" i="1"/>
  <c r="CS589" i="1"/>
  <c r="CR589" i="1"/>
  <c r="CQ589" i="1"/>
  <c r="CP589" i="1"/>
  <c r="CO589" i="1"/>
  <c r="CN589" i="1"/>
  <c r="CM589" i="1"/>
  <c r="CL589" i="1"/>
  <c r="CK589" i="1"/>
  <c r="CJ589" i="1"/>
  <c r="CI589" i="1"/>
  <c r="CH589" i="1"/>
  <c r="CG589" i="1"/>
  <c r="CF589" i="1"/>
  <c r="CE589" i="1"/>
  <c r="CD589" i="1"/>
  <c r="CC589" i="1"/>
  <c r="CB589" i="1"/>
  <c r="CA589" i="1"/>
  <c r="BZ589" i="1"/>
  <c r="BY589" i="1"/>
  <c r="BX589" i="1"/>
  <c r="BW589" i="1"/>
  <c r="BV589" i="1"/>
  <c r="BU589" i="1"/>
  <c r="BT589" i="1"/>
  <c r="BS589" i="1"/>
  <c r="BR589" i="1"/>
  <c r="BQ589" i="1"/>
  <c r="BP589" i="1"/>
  <c r="BO589" i="1"/>
  <c r="BN589" i="1"/>
  <c r="BM589" i="1"/>
  <c r="BL589" i="1"/>
  <c r="BK589" i="1"/>
  <c r="BJ589" i="1"/>
  <c r="BI589" i="1"/>
  <c r="BH589" i="1"/>
  <c r="BG589" i="1"/>
  <c r="BF589" i="1"/>
  <c r="BE589" i="1"/>
  <c r="BD589" i="1"/>
  <c r="BC589" i="1"/>
  <c r="BB589" i="1"/>
  <c r="BA589" i="1"/>
  <c r="AZ589" i="1"/>
  <c r="AY589" i="1"/>
  <c r="AX589" i="1"/>
  <c r="AW589" i="1"/>
  <c r="AV589" i="1"/>
  <c r="AU589" i="1"/>
  <c r="AT589" i="1"/>
  <c r="AS589" i="1"/>
  <c r="AR589" i="1"/>
  <c r="AQ589" i="1"/>
  <c r="AP589" i="1"/>
  <c r="AO589" i="1"/>
  <c r="AN589" i="1"/>
  <c r="AM589" i="1"/>
  <c r="AL589" i="1"/>
  <c r="AK589" i="1"/>
  <c r="AJ589" i="1"/>
  <c r="AI589" i="1"/>
  <c r="AH589" i="1"/>
  <c r="AG589" i="1"/>
  <c r="AF589" i="1"/>
  <c r="AE589" i="1"/>
  <c r="AD589" i="1"/>
  <c r="AC589" i="1"/>
  <c r="AB589" i="1"/>
  <c r="AA589" i="1"/>
  <c r="Z589" i="1"/>
  <c r="Y589" i="1"/>
  <c r="X589" i="1"/>
  <c r="W589" i="1"/>
  <c r="V589" i="1"/>
  <c r="U589" i="1"/>
  <c r="T589" i="1"/>
  <c r="S589" i="1"/>
  <c r="Q589" i="1"/>
  <c r="P589" i="1"/>
  <c r="O589" i="1"/>
  <c r="DD608" i="1"/>
  <c r="DC608" i="1"/>
  <c r="DB608" i="1"/>
  <c r="DA608" i="1"/>
  <c r="CZ608" i="1"/>
  <c r="CY608" i="1"/>
  <c r="CX608" i="1"/>
  <c r="CW608" i="1"/>
  <c r="CV608" i="1"/>
  <c r="CU608" i="1"/>
  <c r="CT608" i="1"/>
  <c r="CS608" i="1"/>
  <c r="CR608" i="1"/>
  <c r="CQ608" i="1"/>
  <c r="CP608" i="1"/>
  <c r="CO608" i="1"/>
  <c r="CN608" i="1"/>
  <c r="CM608" i="1"/>
  <c r="CL608" i="1"/>
  <c r="CK608" i="1"/>
  <c r="CJ608" i="1"/>
  <c r="CI608" i="1"/>
  <c r="CH608" i="1"/>
  <c r="CG608" i="1"/>
  <c r="CF608" i="1"/>
  <c r="CE608" i="1"/>
  <c r="CD608" i="1"/>
  <c r="CC608" i="1"/>
  <c r="CB608" i="1"/>
  <c r="CA608" i="1"/>
  <c r="BZ608" i="1"/>
  <c r="BY608" i="1"/>
  <c r="BX608" i="1"/>
  <c r="BW608" i="1"/>
  <c r="BV608" i="1"/>
  <c r="BU608" i="1"/>
  <c r="BT608" i="1"/>
  <c r="BS608" i="1"/>
  <c r="BR608" i="1"/>
  <c r="BQ608" i="1"/>
  <c r="BP608" i="1"/>
  <c r="BO608" i="1"/>
  <c r="BN608" i="1"/>
  <c r="BM608" i="1"/>
  <c r="BL608" i="1"/>
  <c r="BK608" i="1"/>
  <c r="BJ608" i="1"/>
  <c r="BI608" i="1"/>
  <c r="BH608" i="1"/>
  <c r="BG608" i="1"/>
  <c r="BF608" i="1"/>
  <c r="BE608" i="1"/>
  <c r="BD608" i="1"/>
  <c r="BC608" i="1"/>
  <c r="BB608" i="1"/>
  <c r="BA608" i="1"/>
  <c r="AZ608" i="1"/>
  <c r="AY608" i="1"/>
  <c r="AX608" i="1"/>
  <c r="AW608" i="1"/>
  <c r="AV608" i="1"/>
  <c r="AU608" i="1"/>
  <c r="AT608" i="1"/>
  <c r="AS608" i="1"/>
  <c r="AR608" i="1"/>
  <c r="AQ608" i="1"/>
  <c r="AP608" i="1"/>
  <c r="AO608" i="1"/>
  <c r="AN608" i="1"/>
  <c r="AM608" i="1"/>
  <c r="AL608" i="1"/>
  <c r="AK608" i="1"/>
  <c r="AJ608" i="1"/>
  <c r="AI608" i="1"/>
  <c r="AH608" i="1"/>
  <c r="AG608" i="1"/>
  <c r="AF608" i="1"/>
  <c r="AE608" i="1"/>
  <c r="AD608" i="1"/>
  <c r="AC608" i="1"/>
  <c r="AB608" i="1"/>
  <c r="AA608" i="1"/>
  <c r="Z608" i="1"/>
  <c r="Y608" i="1"/>
  <c r="X608" i="1"/>
  <c r="W608" i="1"/>
  <c r="V608" i="1"/>
  <c r="U608" i="1"/>
  <c r="T608" i="1"/>
  <c r="S608" i="1"/>
  <c r="Q608" i="1"/>
  <c r="P608" i="1"/>
  <c r="O608" i="1"/>
  <c r="DD607" i="1"/>
  <c r="DC607" i="1"/>
  <c r="DB607" i="1"/>
  <c r="DA607" i="1"/>
  <c r="CZ607" i="1"/>
  <c r="CY607" i="1"/>
  <c r="CX607" i="1"/>
  <c r="CW607" i="1"/>
  <c r="CV607" i="1"/>
  <c r="CU607" i="1"/>
  <c r="CT607" i="1"/>
  <c r="CS607" i="1"/>
  <c r="CR607" i="1"/>
  <c r="CQ607" i="1"/>
  <c r="CP607" i="1"/>
  <c r="CO607" i="1"/>
  <c r="CN607" i="1"/>
  <c r="CM607" i="1"/>
  <c r="CL607" i="1"/>
  <c r="CK607" i="1"/>
  <c r="CJ607" i="1"/>
  <c r="CI607" i="1"/>
  <c r="CH607" i="1"/>
  <c r="CG607" i="1"/>
  <c r="CF607" i="1"/>
  <c r="CE607" i="1"/>
  <c r="CD607" i="1"/>
  <c r="CC607" i="1"/>
  <c r="CB607" i="1"/>
  <c r="CA607" i="1"/>
  <c r="BZ607" i="1"/>
  <c r="BY607" i="1"/>
  <c r="BX607" i="1"/>
  <c r="BW607" i="1"/>
  <c r="BV607" i="1"/>
  <c r="BU607" i="1"/>
  <c r="BT607" i="1"/>
  <c r="BS607" i="1"/>
  <c r="BR607" i="1"/>
  <c r="BQ607" i="1"/>
  <c r="BP607" i="1"/>
  <c r="BO607" i="1"/>
  <c r="BN607" i="1"/>
  <c r="BM607" i="1"/>
  <c r="BL607" i="1"/>
  <c r="BK607" i="1"/>
  <c r="BJ607" i="1"/>
  <c r="BI607" i="1"/>
  <c r="BH607" i="1"/>
  <c r="BG607" i="1"/>
  <c r="BF607" i="1"/>
  <c r="BE607" i="1"/>
  <c r="BD607" i="1"/>
  <c r="BC607" i="1"/>
  <c r="BB607" i="1"/>
  <c r="BA607" i="1"/>
  <c r="AZ607" i="1"/>
  <c r="AY607" i="1"/>
  <c r="AX607" i="1"/>
  <c r="AW607" i="1"/>
  <c r="AV607" i="1"/>
  <c r="AU607" i="1"/>
  <c r="AT607" i="1"/>
  <c r="AS607" i="1"/>
  <c r="AR607" i="1"/>
  <c r="AQ607" i="1"/>
  <c r="AP607" i="1"/>
  <c r="AO607" i="1"/>
  <c r="AN607" i="1"/>
  <c r="AM607" i="1"/>
  <c r="AL607" i="1"/>
  <c r="AK607" i="1"/>
  <c r="AJ607" i="1"/>
  <c r="AI607" i="1"/>
  <c r="AH607" i="1"/>
  <c r="AG607" i="1"/>
  <c r="AF607" i="1"/>
  <c r="AE607" i="1"/>
  <c r="AD607" i="1"/>
  <c r="AC607" i="1"/>
  <c r="AB607" i="1"/>
  <c r="AA607" i="1"/>
  <c r="Z607" i="1"/>
  <c r="Y607" i="1"/>
  <c r="X607" i="1"/>
  <c r="W607" i="1"/>
  <c r="V607" i="1"/>
  <c r="U607" i="1"/>
  <c r="T607" i="1"/>
  <c r="S607" i="1"/>
  <c r="Q607" i="1"/>
  <c r="P607" i="1"/>
  <c r="O607" i="1"/>
  <c r="DD606" i="1"/>
  <c r="DC606" i="1"/>
  <c r="DB606" i="1"/>
  <c r="DA606" i="1"/>
  <c r="CZ606" i="1"/>
  <c r="CY606" i="1"/>
  <c r="CX606" i="1"/>
  <c r="CW606" i="1"/>
  <c r="CV606" i="1"/>
  <c r="CU606" i="1"/>
  <c r="CT606" i="1"/>
  <c r="CS606" i="1"/>
  <c r="CR606" i="1"/>
  <c r="CQ606" i="1"/>
  <c r="CP606" i="1"/>
  <c r="CO606" i="1"/>
  <c r="CN606" i="1"/>
  <c r="CM606" i="1"/>
  <c r="CL606" i="1"/>
  <c r="CK606" i="1"/>
  <c r="CJ606" i="1"/>
  <c r="CI606" i="1"/>
  <c r="CH606" i="1"/>
  <c r="CG606" i="1"/>
  <c r="CF606" i="1"/>
  <c r="CE606" i="1"/>
  <c r="CD606" i="1"/>
  <c r="CC606" i="1"/>
  <c r="CB606" i="1"/>
  <c r="CA606" i="1"/>
  <c r="BZ606" i="1"/>
  <c r="BY606" i="1"/>
  <c r="BX606" i="1"/>
  <c r="BW606" i="1"/>
  <c r="BV606" i="1"/>
  <c r="BU606" i="1"/>
  <c r="BT606" i="1"/>
  <c r="BS606" i="1"/>
  <c r="BR606" i="1"/>
  <c r="BQ606" i="1"/>
  <c r="BP606" i="1"/>
  <c r="BO606" i="1"/>
  <c r="BN606" i="1"/>
  <c r="BM606" i="1"/>
  <c r="BL606" i="1"/>
  <c r="BK606" i="1"/>
  <c r="BJ606" i="1"/>
  <c r="BI606" i="1"/>
  <c r="BH606" i="1"/>
  <c r="BG606" i="1"/>
  <c r="BF606" i="1"/>
  <c r="BE606" i="1"/>
  <c r="BD606" i="1"/>
  <c r="BC606" i="1"/>
  <c r="BB606" i="1"/>
  <c r="BA606" i="1"/>
  <c r="AZ606" i="1"/>
  <c r="AY606" i="1"/>
  <c r="AX606" i="1"/>
  <c r="AW606" i="1"/>
  <c r="AV606" i="1"/>
  <c r="AU606" i="1"/>
  <c r="AT606" i="1"/>
  <c r="AS606" i="1"/>
  <c r="AR606" i="1"/>
  <c r="AQ606" i="1"/>
  <c r="AP606" i="1"/>
  <c r="AO606" i="1"/>
  <c r="AN606" i="1"/>
  <c r="AM606" i="1"/>
  <c r="AL606" i="1"/>
  <c r="AK606" i="1"/>
  <c r="AJ606" i="1"/>
  <c r="AI606" i="1"/>
  <c r="AH606" i="1"/>
  <c r="AG606" i="1"/>
  <c r="AF606" i="1"/>
  <c r="AE606" i="1"/>
  <c r="AD606" i="1"/>
  <c r="AC606" i="1"/>
  <c r="AB606" i="1"/>
  <c r="AA606" i="1"/>
  <c r="Z606" i="1"/>
  <c r="Y606" i="1"/>
  <c r="X606" i="1"/>
  <c r="W606" i="1"/>
  <c r="V606" i="1"/>
  <c r="U606" i="1"/>
  <c r="T606" i="1"/>
  <c r="S606" i="1"/>
  <c r="Q606" i="1"/>
  <c r="P606" i="1"/>
  <c r="O606" i="1"/>
  <c r="DD605" i="1"/>
  <c r="DC605" i="1"/>
  <c r="DB605" i="1"/>
  <c r="DA605" i="1"/>
  <c r="CZ605" i="1"/>
  <c r="CY605" i="1"/>
  <c r="CX605" i="1"/>
  <c r="CW605" i="1"/>
  <c r="CV605" i="1"/>
  <c r="CU605" i="1"/>
  <c r="CT605" i="1"/>
  <c r="CS605" i="1"/>
  <c r="CR605" i="1"/>
  <c r="CQ605" i="1"/>
  <c r="CP605" i="1"/>
  <c r="CO605" i="1"/>
  <c r="CN605" i="1"/>
  <c r="CM605" i="1"/>
  <c r="CL605" i="1"/>
  <c r="CK605" i="1"/>
  <c r="CJ605" i="1"/>
  <c r="CI605" i="1"/>
  <c r="CH605" i="1"/>
  <c r="CG605" i="1"/>
  <c r="CF605" i="1"/>
  <c r="CE605" i="1"/>
  <c r="CD605" i="1"/>
  <c r="CC605" i="1"/>
  <c r="CB605" i="1"/>
  <c r="CA605" i="1"/>
  <c r="BZ605" i="1"/>
  <c r="BY605" i="1"/>
  <c r="BX605" i="1"/>
  <c r="BW605" i="1"/>
  <c r="BV605" i="1"/>
  <c r="BU605" i="1"/>
  <c r="BT605" i="1"/>
  <c r="BS605" i="1"/>
  <c r="BR605" i="1"/>
  <c r="BQ605" i="1"/>
  <c r="BP605" i="1"/>
  <c r="BO605" i="1"/>
  <c r="BN605" i="1"/>
  <c r="BM605" i="1"/>
  <c r="BL605" i="1"/>
  <c r="BK605" i="1"/>
  <c r="BJ605" i="1"/>
  <c r="BI605" i="1"/>
  <c r="BH605" i="1"/>
  <c r="BG605" i="1"/>
  <c r="BF605" i="1"/>
  <c r="BE605" i="1"/>
  <c r="BD605" i="1"/>
  <c r="BC605" i="1"/>
  <c r="BB605" i="1"/>
  <c r="BA605" i="1"/>
  <c r="AZ605" i="1"/>
  <c r="AY605" i="1"/>
  <c r="AX605" i="1"/>
  <c r="AW605" i="1"/>
  <c r="AV605" i="1"/>
  <c r="AU605" i="1"/>
  <c r="AT605" i="1"/>
  <c r="AS605" i="1"/>
  <c r="AR605" i="1"/>
  <c r="AQ605" i="1"/>
  <c r="AP605" i="1"/>
  <c r="AO605" i="1"/>
  <c r="AN605" i="1"/>
  <c r="AM605" i="1"/>
  <c r="AL605" i="1"/>
  <c r="AK605" i="1"/>
  <c r="AJ605" i="1"/>
  <c r="AI605" i="1"/>
  <c r="AH605" i="1"/>
  <c r="AG605" i="1"/>
  <c r="AF605" i="1"/>
  <c r="AE605" i="1"/>
  <c r="AD605" i="1"/>
  <c r="AC605" i="1"/>
  <c r="AB605" i="1"/>
  <c r="AA605" i="1"/>
  <c r="Z605" i="1"/>
  <c r="Y605" i="1"/>
  <c r="X605" i="1"/>
  <c r="W605" i="1"/>
  <c r="V605" i="1"/>
  <c r="U605" i="1"/>
  <c r="T605" i="1"/>
  <c r="S605" i="1"/>
  <c r="Q605" i="1"/>
  <c r="P605" i="1"/>
  <c r="O605" i="1"/>
  <c r="DD604" i="1"/>
  <c r="DC604" i="1"/>
  <c r="DB604" i="1"/>
  <c r="DA604" i="1"/>
  <c r="CZ604" i="1"/>
  <c r="CY604" i="1"/>
  <c r="CX604" i="1"/>
  <c r="CW604" i="1"/>
  <c r="CV604" i="1"/>
  <c r="CU604" i="1"/>
  <c r="CT604" i="1"/>
  <c r="CS604" i="1"/>
  <c r="CR604" i="1"/>
  <c r="CQ604" i="1"/>
  <c r="CP604" i="1"/>
  <c r="CO604" i="1"/>
  <c r="CN604" i="1"/>
  <c r="CM604" i="1"/>
  <c r="CL604" i="1"/>
  <c r="CK604" i="1"/>
  <c r="CJ604" i="1"/>
  <c r="CI604" i="1"/>
  <c r="CH604" i="1"/>
  <c r="CG604" i="1"/>
  <c r="CF604" i="1"/>
  <c r="CE604" i="1"/>
  <c r="CD604" i="1"/>
  <c r="CC604" i="1"/>
  <c r="CB604" i="1"/>
  <c r="CA604" i="1"/>
  <c r="BZ604" i="1"/>
  <c r="BY604" i="1"/>
  <c r="BX604" i="1"/>
  <c r="BW604" i="1"/>
  <c r="BV604" i="1"/>
  <c r="BU604" i="1"/>
  <c r="BT604" i="1"/>
  <c r="BS604" i="1"/>
  <c r="BR604" i="1"/>
  <c r="BQ604" i="1"/>
  <c r="BP604" i="1"/>
  <c r="BO604" i="1"/>
  <c r="BN604" i="1"/>
  <c r="BM604" i="1"/>
  <c r="BL604" i="1"/>
  <c r="BK604" i="1"/>
  <c r="BJ604" i="1"/>
  <c r="BI604" i="1"/>
  <c r="BH604" i="1"/>
  <c r="BG604" i="1"/>
  <c r="BF604" i="1"/>
  <c r="BE604" i="1"/>
  <c r="BD604" i="1"/>
  <c r="BC604" i="1"/>
  <c r="BB604" i="1"/>
  <c r="BA604" i="1"/>
  <c r="AZ604" i="1"/>
  <c r="AY604" i="1"/>
  <c r="AX604" i="1"/>
  <c r="AW604" i="1"/>
  <c r="AV604" i="1"/>
  <c r="AU604" i="1"/>
  <c r="AT604" i="1"/>
  <c r="AS604" i="1"/>
  <c r="AR604" i="1"/>
  <c r="AQ604" i="1"/>
  <c r="AP604" i="1"/>
  <c r="AO604" i="1"/>
  <c r="AN604" i="1"/>
  <c r="AM604" i="1"/>
  <c r="AL604" i="1"/>
  <c r="AK604" i="1"/>
  <c r="AJ604" i="1"/>
  <c r="AI604" i="1"/>
  <c r="AH604" i="1"/>
  <c r="AG604" i="1"/>
  <c r="AF604" i="1"/>
  <c r="AE604" i="1"/>
  <c r="AD604" i="1"/>
  <c r="AC604" i="1"/>
  <c r="AB604" i="1"/>
  <c r="AA604" i="1"/>
  <c r="Z604" i="1"/>
  <c r="Y604" i="1"/>
  <c r="X604" i="1"/>
  <c r="W604" i="1"/>
  <c r="V604" i="1"/>
  <c r="U604" i="1"/>
  <c r="T604" i="1"/>
  <c r="S604" i="1"/>
  <c r="Q604" i="1"/>
  <c r="P604" i="1"/>
  <c r="O604" i="1"/>
  <c r="DD447" i="1"/>
  <c r="DC447" i="1"/>
  <c r="DB447" i="1"/>
  <c r="DA447" i="1"/>
  <c r="CZ447" i="1"/>
  <c r="CY447" i="1"/>
  <c r="CX447" i="1"/>
  <c r="CW447" i="1"/>
  <c r="CV447" i="1"/>
  <c r="CU447" i="1"/>
  <c r="CT447" i="1"/>
  <c r="CS447" i="1"/>
  <c r="CR447" i="1"/>
  <c r="CQ447" i="1"/>
  <c r="CP447" i="1"/>
  <c r="CO447" i="1"/>
  <c r="CN447" i="1"/>
  <c r="CM447" i="1"/>
  <c r="CL447" i="1"/>
  <c r="CK447" i="1"/>
  <c r="CJ447" i="1"/>
  <c r="CI447" i="1"/>
  <c r="CH447" i="1"/>
  <c r="CG447" i="1"/>
  <c r="CF447" i="1"/>
  <c r="CE447" i="1"/>
  <c r="CD447" i="1"/>
  <c r="CC447" i="1"/>
  <c r="CB447" i="1"/>
  <c r="CA447" i="1"/>
  <c r="BZ447" i="1"/>
  <c r="BY447" i="1"/>
  <c r="BX447" i="1"/>
  <c r="BW447" i="1"/>
  <c r="BV447" i="1"/>
  <c r="BU447" i="1"/>
  <c r="BT447" i="1"/>
  <c r="BS447" i="1"/>
  <c r="BR447" i="1"/>
  <c r="BQ447" i="1"/>
  <c r="BP447" i="1"/>
  <c r="BO447" i="1"/>
  <c r="BN447" i="1"/>
  <c r="BM447" i="1"/>
  <c r="BL447" i="1"/>
  <c r="BK447" i="1"/>
  <c r="BJ447" i="1"/>
  <c r="BI447" i="1"/>
  <c r="BH447" i="1"/>
  <c r="BG447" i="1"/>
  <c r="BF447" i="1"/>
  <c r="BE447" i="1"/>
  <c r="BD447" i="1"/>
  <c r="BC447" i="1"/>
  <c r="BB447" i="1"/>
  <c r="BA447" i="1"/>
  <c r="AZ447" i="1"/>
  <c r="AY447" i="1"/>
  <c r="AX447" i="1"/>
  <c r="AW447" i="1"/>
  <c r="AV447" i="1"/>
  <c r="AU447" i="1"/>
  <c r="AT447" i="1"/>
  <c r="AS447" i="1"/>
  <c r="AR447" i="1"/>
  <c r="AQ447" i="1"/>
  <c r="AP447" i="1"/>
  <c r="AO447" i="1"/>
  <c r="AN447" i="1"/>
  <c r="AM447" i="1"/>
  <c r="AL447" i="1"/>
  <c r="AK447" i="1"/>
  <c r="AJ447" i="1"/>
  <c r="AI447" i="1"/>
  <c r="AH447" i="1"/>
  <c r="AG447" i="1"/>
  <c r="AF447" i="1"/>
  <c r="AE447" i="1"/>
  <c r="AD447" i="1"/>
  <c r="AC447" i="1"/>
  <c r="AB447" i="1"/>
  <c r="AA447" i="1"/>
  <c r="Z447" i="1"/>
  <c r="Y447" i="1"/>
  <c r="X447" i="1"/>
  <c r="W447" i="1"/>
  <c r="V447" i="1"/>
  <c r="U447" i="1"/>
  <c r="T447" i="1"/>
  <c r="S447" i="1"/>
  <c r="Q447" i="1"/>
  <c r="P447" i="1"/>
  <c r="O447" i="1"/>
  <c r="DD446" i="1"/>
  <c r="DC446" i="1"/>
  <c r="DB446" i="1"/>
  <c r="DA446" i="1"/>
  <c r="CZ446" i="1"/>
  <c r="CY446" i="1"/>
  <c r="CX446" i="1"/>
  <c r="CW446" i="1"/>
  <c r="CV446" i="1"/>
  <c r="CU446" i="1"/>
  <c r="CT446" i="1"/>
  <c r="CS446" i="1"/>
  <c r="CR446" i="1"/>
  <c r="CQ446" i="1"/>
  <c r="CP446" i="1"/>
  <c r="CO446" i="1"/>
  <c r="CN446" i="1"/>
  <c r="CM446" i="1"/>
  <c r="CL446" i="1"/>
  <c r="CK446" i="1"/>
  <c r="CJ446" i="1"/>
  <c r="CI446" i="1"/>
  <c r="CH446" i="1"/>
  <c r="CG446" i="1"/>
  <c r="CF446" i="1"/>
  <c r="CE446" i="1"/>
  <c r="CD446" i="1"/>
  <c r="CC446" i="1"/>
  <c r="CB446" i="1"/>
  <c r="CA446" i="1"/>
  <c r="BZ446" i="1"/>
  <c r="BY446" i="1"/>
  <c r="BX446" i="1"/>
  <c r="BW446" i="1"/>
  <c r="BV446" i="1"/>
  <c r="BU446" i="1"/>
  <c r="BT446" i="1"/>
  <c r="BS446" i="1"/>
  <c r="BR446" i="1"/>
  <c r="BQ446" i="1"/>
  <c r="BP446" i="1"/>
  <c r="BO446" i="1"/>
  <c r="BN446" i="1"/>
  <c r="BM446" i="1"/>
  <c r="BL446" i="1"/>
  <c r="BK446" i="1"/>
  <c r="BJ446" i="1"/>
  <c r="BI446" i="1"/>
  <c r="BH446" i="1"/>
  <c r="BG446" i="1"/>
  <c r="BF446" i="1"/>
  <c r="BE446" i="1"/>
  <c r="BD446" i="1"/>
  <c r="BC446" i="1"/>
  <c r="BB446" i="1"/>
  <c r="BA446" i="1"/>
  <c r="AZ446" i="1"/>
  <c r="AY446" i="1"/>
  <c r="AX446" i="1"/>
  <c r="AW446" i="1"/>
  <c r="AV446" i="1"/>
  <c r="AU446" i="1"/>
  <c r="AT446" i="1"/>
  <c r="AS446" i="1"/>
  <c r="AR446" i="1"/>
  <c r="AQ446" i="1"/>
  <c r="AP446" i="1"/>
  <c r="AO446" i="1"/>
  <c r="AN446" i="1"/>
  <c r="AM446" i="1"/>
  <c r="AL446" i="1"/>
  <c r="AK446" i="1"/>
  <c r="AJ446" i="1"/>
  <c r="AI446" i="1"/>
  <c r="AH446" i="1"/>
  <c r="AG446" i="1"/>
  <c r="AF446" i="1"/>
  <c r="AE446" i="1"/>
  <c r="AD446" i="1"/>
  <c r="AC446" i="1"/>
  <c r="AB446" i="1"/>
  <c r="AA446" i="1"/>
  <c r="Z446" i="1"/>
  <c r="Y446" i="1"/>
  <c r="X446" i="1"/>
  <c r="W446" i="1"/>
  <c r="V446" i="1"/>
  <c r="U446" i="1"/>
  <c r="T446" i="1"/>
  <c r="S446" i="1"/>
  <c r="Q446" i="1"/>
  <c r="P446" i="1"/>
  <c r="O446" i="1"/>
  <c r="DD254" i="1"/>
  <c r="DC254" i="1"/>
  <c r="DB254" i="1"/>
  <c r="DA254" i="1"/>
  <c r="CZ254" i="1"/>
  <c r="CY254" i="1"/>
  <c r="CX254" i="1"/>
  <c r="CW254" i="1"/>
  <c r="CV254" i="1"/>
  <c r="CU254" i="1"/>
  <c r="CT254" i="1"/>
  <c r="CS254" i="1"/>
  <c r="CR254" i="1"/>
  <c r="CQ254" i="1"/>
  <c r="CP254" i="1"/>
  <c r="CO254" i="1"/>
  <c r="CN254" i="1"/>
  <c r="CM254" i="1"/>
  <c r="CL254" i="1"/>
  <c r="CK254" i="1"/>
  <c r="CJ254" i="1"/>
  <c r="CI254" i="1"/>
  <c r="CH254" i="1"/>
  <c r="CG254" i="1"/>
  <c r="CF254" i="1"/>
  <c r="CE254" i="1"/>
  <c r="CD254" i="1"/>
  <c r="CC254" i="1"/>
  <c r="CB254" i="1"/>
  <c r="CA254" i="1"/>
  <c r="BZ254" i="1"/>
  <c r="BY254" i="1"/>
  <c r="BX254" i="1"/>
  <c r="BW254" i="1"/>
  <c r="BV254" i="1"/>
  <c r="BU254" i="1"/>
  <c r="BT254" i="1"/>
  <c r="BS254" i="1"/>
  <c r="BR254" i="1"/>
  <c r="BQ254" i="1"/>
  <c r="BP254" i="1"/>
  <c r="BO254" i="1"/>
  <c r="BN254" i="1"/>
  <c r="BM254" i="1"/>
  <c r="BL254" i="1"/>
  <c r="BK254" i="1"/>
  <c r="BJ254" i="1"/>
  <c r="BI254" i="1"/>
  <c r="BH254" i="1"/>
  <c r="BG254" i="1"/>
  <c r="BF254" i="1"/>
  <c r="BE254" i="1"/>
  <c r="BD254" i="1"/>
  <c r="BC254" i="1"/>
  <c r="BB254" i="1"/>
  <c r="BA254" i="1"/>
  <c r="AZ254" i="1"/>
  <c r="AY254" i="1"/>
  <c r="AX254" i="1"/>
  <c r="AW254" i="1"/>
  <c r="AV254" i="1"/>
  <c r="AU254" i="1"/>
  <c r="AT254" i="1"/>
  <c r="AS254" i="1"/>
  <c r="AR254" i="1"/>
  <c r="AQ254" i="1"/>
  <c r="AP254" i="1"/>
  <c r="AO254" i="1"/>
  <c r="AN254" i="1"/>
  <c r="AM254" i="1"/>
  <c r="AL254" i="1"/>
  <c r="AK254" i="1"/>
  <c r="AJ254" i="1"/>
  <c r="AI254" i="1"/>
  <c r="AH254" i="1"/>
  <c r="AG254" i="1"/>
  <c r="AF254" i="1"/>
  <c r="AE254" i="1"/>
  <c r="AD254" i="1"/>
  <c r="AC254" i="1"/>
  <c r="AB254" i="1"/>
  <c r="AA254" i="1"/>
  <c r="Z254" i="1"/>
  <c r="Y254" i="1"/>
  <c r="X254" i="1"/>
  <c r="W254" i="1"/>
  <c r="V254" i="1"/>
  <c r="U254" i="1"/>
  <c r="T254" i="1"/>
  <c r="S254" i="1"/>
  <c r="Q254" i="1"/>
  <c r="P254" i="1"/>
  <c r="O254" i="1"/>
  <c r="DD253" i="1"/>
  <c r="DC253" i="1"/>
  <c r="DB253" i="1"/>
  <c r="DA253" i="1"/>
  <c r="CZ253" i="1"/>
  <c r="CY253" i="1"/>
  <c r="CX253" i="1"/>
  <c r="CW253" i="1"/>
  <c r="CV253" i="1"/>
  <c r="CU253" i="1"/>
  <c r="CT253" i="1"/>
  <c r="CS253" i="1"/>
  <c r="CR253" i="1"/>
  <c r="CQ253" i="1"/>
  <c r="CP253" i="1"/>
  <c r="CO253" i="1"/>
  <c r="CN253" i="1"/>
  <c r="CM253" i="1"/>
  <c r="CL253" i="1"/>
  <c r="CK253" i="1"/>
  <c r="CJ253" i="1"/>
  <c r="CI253" i="1"/>
  <c r="CH253" i="1"/>
  <c r="CG253" i="1"/>
  <c r="CF253" i="1"/>
  <c r="CE253" i="1"/>
  <c r="CD253" i="1"/>
  <c r="CC253" i="1"/>
  <c r="CB253" i="1"/>
  <c r="CA253" i="1"/>
  <c r="BZ253" i="1"/>
  <c r="BY253" i="1"/>
  <c r="BX253" i="1"/>
  <c r="BW253" i="1"/>
  <c r="BV253" i="1"/>
  <c r="BU253" i="1"/>
  <c r="BT253" i="1"/>
  <c r="BS253" i="1"/>
  <c r="BR253" i="1"/>
  <c r="BQ253" i="1"/>
  <c r="BP253" i="1"/>
  <c r="BO253" i="1"/>
  <c r="BN253" i="1"/>
  <c r="BM253" i="1"/>
  <c r="BL253" i="1"/>
  <c r="BK253" i="1"/>
  <c r="BJ253" i="1"/>
  <c r="BI253" i="1"/>
  <c r="BH253" i="1"/>
  <c r="BG253" i="1"/>
  <c r="BF253" i="1"/>
  <c r="BE253" i="1"/>
  <c r="BD253" i="1"/>
  <c r="BC253" i="1"/>
  <c r="BB253" i="1"/>
  <c r="BA253" i="1"/>
  <c r="AZ253" i="1"/>
  <c r="AY253" i="1"/>
  <c r="AX253" i="1"/>
  <c r="AW253" i="1"/>
  <c r="AV253" i="1"/>
  <c r="AU253" i="1"/>
  <c r="AT253" i="1"/>
  <c r="AS253" i="1"/>
  <c r="AR253" i="1"/>
  <c r="AQ253" i="1"/>
  <c r="AP253" i="1"/>
  <c r="AO253" i="1"/>
  <c r="AN253" i="1"/>
  <c r="AM253" i="1"/>
  <c r="AL253" i="1"/>
  <c r="AK253" i="1"/>
  <c r="AJ253" i="1"/>
  <c r="AI253" i="1"/>
  <c r="AH253" i="1"/>
  <c r="AG253" i="1"/>
  <c r="AF253" i="1"/>
  <c r="AE253" i="1"/>
  <c r="AD253" i="1"/>
  <c r="AC253" i="1"/>
  <c r="AB253" i="1"/>
  <c r="AA253" i="1"/>
  <c r="Z253" i="1"/>
  <c r="Y253" i="1"/>
  <c r="X253" i="1"/>
  <c r="W253" i="1"/>
  <c r="V253" i="1"/>
  <c r="U253" i="1"/>
  <c r="T253" i="1"/>
  <c r="S253" i="1"/>
  <c r="Q253" i="1"/>
  <c r="P253" i="1"/>
  <c r="O253" i="1"/>
  <c r="DD252" i="1"/>
  <c r="DC252" i="1"/>
  <c r="DB252" i="1"/>
  <c r="DA252" i="1"/>
  <c r="CZ252" i="1"/>
  <c r="CY252" i="1"/>
  <c r="CX252" i="1"/>
  <c r="CW252" i="1"/>
  <c r="CV252" i="1"/>
  <c r="CU252" i="1"/>
  <c r="CT252" i="1"/>
  <c r="CS252" i="1"/>
  <c r="CR252" i="1"/>
  <c r="CQ252" i="1"/>
  <c r="CP252" i="1"/>
  <c r="CO252" i="1"/>
  <c r="CN252" i="1"/>
  <c r="CM252" i="1"/>
  <c r="CL252" i="1"/>
  <c r="CK252" i="1"/>
  <c r="CJ252" i="1"/>
  <c r="CI252" i="1"/>
  <c r="CH252" i="1"/>
  <c r="CG252" i="1"/>
  <c r="CF252" i="1"/>
  <c r="CE252" i="1"/>
  <c r="CD252" i="1"/>
  <c r="CC252" i="1"/>
  <c r="CB252" i="1"/>
  <c r="CA252" i="1"/>
  <c r="BZ252" i="1"/>
  <c r="BY252" i="1"/>
  <c r="BX252" i="1"/>
  <c r="BW252" i="1"/>
  <c r="BV252" i="1"/>
  <c r="BU252" i="1"/>
  <c r="BT252" i="1"/>
  <c r="BS252" i="1"/>
  <c r="BR252" i="1"/>
  <c r="BQ252" i="1"/>
  <c r="BP252" i="1"/>
  <c r="BO252" i="1"/>
  <c r="BN252" i="1"/>
  <c r="BM252" i="1"/>
  <c r="BL252" i="1"/>
  <c r="BK252" i="1"/>
  <c r="BJ252" i="1"/>
  <c r="BI252" i="1"/>
  <c r="BH252" i="1"/>
  <c r="BG252" i="1"/>
  <c r="BF252" i="1"/>
  <c r="BE252" i="1"/>
  <c r="BD252" i="1"/>
  <c r="BC252" i="1"/>
  <c r="BB252" i="1"/>
  <c r="BA252" i="1"/>
  <c r="AZ252" i="1"/>
  <c r="AY252" i="1"/>
  <c r="AX252" i="1"/>
  <c r="AW252" i="1"/>
  <c r="AV252" i="1"/>
  <c r="AU252" i="1"/>
  <c r="AT252" i="1"/>
  <c r="AS252" i="1"/>
  <c r="AR252" i="1"/>
  <c r="AQ252" i="1"/>
  <c r="AP252" i="1"/>
  <c r="AO252" i="1"/>
  <c r="AN252" i="1"/>
  <c r="AM252" i="1"/>
  <c r="AL252" i="1"/>
  <c r="AK252" i="1"/>
  <c r="AJ252" i="1"/>
  <c r="AI252" i="1"/>
  <c r="AH252" i="1"/>
  <c r="AG252" i="1"/>
  <c r="AF252" i="1"/>
  <c r="AE252" i="1"/>
  <c r="AD252" i="1"/>
  <c r="AC252" i="1"/>
  <c r="AB252" i="1"/>
  <c r="AA252" i="1"/>
  <c r="Z252" i="1"/>
  <c r="Y252" i="1"/>
  <c r="X252" i="1"/>
  <c r="W252" i="1"/>
  <c r="V252" i="1"/>
  <c r="U252" i="1"/>
  <c r="T252" i="1"/>
  <c r="S252" i="1"/>
  <c r="Q252" i="1"/>
  <c r="P252" i="1"/>
  <c r="O252" i="1"/>
  <c r="DD251" i="1"/>
  <c r="DC251" i="1"/>
  <c r="DB251" i="1"/>
  <c r="DA251" i="1"/>
  <c r="CZ251" i="1"/>
  <c r="CY251" i="1"/>
  <c r="CX251" i="1"/>
  <c r="CW251" i="1"/>
  <c r="CV251" i="1"/>
  <c r="CU251" i="1"/>
  <c r="CT251" i="1"/>
  <c r="CS251" i="1"/>
  <c r="CR251" i="1"/>
  <c r="CQ251" i="1"/>
  <c r="CP251" i="1"/>
  <c r="CO251" i="1"/>
  <c r="CN251" i="1"/>
  <c r="CM251" i="1"/>
  <c r="CL251" i="1"/>
  <c r="CK251" i="1"/>
  <c r="CJ251" i="1"/>
  <c r="CI251" i="1"/>
  <c r="CH251" i="1"/>
  <c r="CG251" i="1"/>
  <c r="CF251" i="1"/>
  <c r="CE251" i="1"/>
  <c r="CD251" i="1"/>
  <c r="CC251" i="1"/>
  <c r="CB251" i="1"/>
  <c r="CA251" i="1"/>
  <c r="BZ251" i="1"/>
  <c r="BY251" i="1"/>
  <c r="BX251" i="1"/>
  <c r="BW251" i="1"/>
  <c r="BV251" i="1"/>
  <c r="BU251" i="1"/>
  <c r="BT251" i="1"/>
  <c r="BS251" i="1"/>
  <c r="BR251" i="1"/>
  <c r="BQ251" i="1"/>
  <c r="BP251" i="1"/>
  <c r="BO251" i="1"/>
  <c r="BN251" i="1"/>
  <c r="BM251" i="1"/>
  <c r="BL251" i="1"/>
  <c r="BK251" i="1"/>
  <c r="BJ251" i="1"/>
  <c r="BI251" i="1"/>
  <c r="BH251" i="1"/>
  <c r="BG251" i="1"/>
  <c r="BF251" i="1"/>
  <c r="BE251" i="1"/>
  <c r="BD251" i="1"/>
  <c r="BC251" i="1"/>
  <c r="BB251" i="1"/>
  <c r="BA251" i="1"/>
  <c r="AZ251" i="1"/>
  <c r="AY251" i="1"/>
  <c r="AX251" i="1"/>
  <c r="AW251" i="1"/>
  <c r="AV251" i="1"/>
  <c r="AU251" i="1"/>
  <c r="AT251" i="1"/>
  <c r="AS251" i="1"/>
  <c r="AR251" i="1"/>
  <c r="AQ251" i="1"/>
  <c r="AP251" i="1"/>
  <c r="AO251" i="1"/>
  <c r="AN251" i="1"/>
  <c r="AM251" i="1"/>
  <c r="AL251" i="1"/>
  <c r="AK251" i="1"/>
  <c r="AJ251" i="1"/>
  <c r="AI251" i="1"/>
  <c r="AH251" i="1"/>
  <c r="AG251" i="1"/>
  <c r="AF251" i="1"/>
  <c r="AE251" i="1"/>
  <c r="AD251" i="1"/>
  <c r="AC251" i="1"/>
  <c r="AB251" i="1"/>
  <c r="AA251" i="1"/>
  <c r="Z251" i="1"/>
  <c r="Y251" i="1"/>
  <c r="X251" i="1"/>
  <c r="W251" i="1"/>
  <c r="V251" i="1"/>
  <c r="U251" i="1"/>
  <c r="T251" i="1"/>
  <c r="S251" i="1"/>
  <c r="Q251" i="1"/>
  <c r="P251" i="1"/>
  <c r="O251" i="1"/>
  <c r="DD250" i="1"/>
  <c r="DC250" i="1"/>
  <c r="DB250" i="1"/>
  <c r="DA250" i="1"/>
  <c r="CZ250" i="1"/>
  <c r="CY250" i="1"/>
  <c r="CX250" i="1"/>
  <c r="CW250" i="1"/>
  <c r="CV250" i="1"/>
  <c r="CU250" i="1"/>
  <c r="CT250" i="1"/>
  <c r="CS250" i="1"/>
  <c r="CR250" i="1"/>
  <c r="CQ250" i="1"/>
  <c r="CP250" i="1"/>
  <c r="CO250" i="1"/>
  <c r="CN250" i="1"/>
  <c r="CM250" i="1"/>
  <c r="CL250" i="1"/>
  <c r="CK250" i="1"/>
  <c r="CJ250" i="1"/>
  <c r="CI250" i="1"/>
  <c r="CH250" i="1"/>
  <c r="CG250" i="1"/>
  <c r="CF250" i="1"/>
  <c r="CE250" i="1"/>
  <c r="CD250" i="1"/>
  <c r="CC250" i="1"/>
  <c r="CB250" i="1"/>
  <c r="CA250" i="1"/>
  <c r="BZ250" i="1"/>
  <c r="BY250" i="1"/>
  <c r="BX250" i="1"/>
  <c r="BW250" i="1"/>
  <c r="BV250" i="1"/>
  <c r="BU250" i="1"/>
  <c r="BT250" i="1"/>
  <c r="BS250" i="1"/>
  <c r="BR250" i="1"/>
  <c r="BQ250" i="1"/>
  <c r="BP250" i="1"/>
  <c r="BO250" i="1"/>
  <c r="BN250" i="1"/>
  <c r="BM250" i="1"/>
  <c r="BL250" i="1"/>
  <c r="BK250" i="1"/>
  <c r="BJ250" i="1"/>
  <c r="BI250" i="1"/>
  <c r="BH250" i="1"/>
  <c r="BG250" i="1"/>
  <c r="BF250" i="1"/>
  <c r="BE250" i="1"/>
  <c r="BD250" i="1"/>
  <c r="BC250" i="1"/>
  <c r="BB250" i="1"/>
  <c r="BA250" i="1"/>
  <c r="AZ250" i="1"/>
  <c r="AY250" i="1"/>
  <c r="AX250" i="1"/>
  <c r="AW250" i="1"/>
  <c r="AV250" i="1"/>
  <c r="AU250" i="1"/>
  <c r="AT250" i="1"/>
  <c r="AS250" i="1"/>
  <c r="AR250" i="1"/>
  <c r="AQ250" i="1"/>
  <c r="AP250" i="1"/>
  <c r="AO250" i="1"/>
  <c r="AN250" i="1"/>
  <c r="AM250" i="1"/>
  <c r="AL250" i="1"/>
  <c r="AK250" i="1"/>
  <c r="AJ250" i="1"/>
  <c r="AI250" i="1"/>
  <c r="AH250" i="1"/>
  <c r="AG250" i="1"/>
  <c r="AF250" i="1"/>
  <c r="AE250" i="1"/>
  <c r="AD250" i="1"/>
  <c r="AC250" i="1"/>
  <c r="AB250" i="1"/>
  <c r="AA250" i="1"/>
  <c r="Z250" i="1"/>
  <c r="Y250" i="1"/>
  <c r="X250" i="1"/>
  <c r="W250" i="1"/>
  <c r="V250" i="1"/>
  <c r="U250" i="1"/>
  <c r="T250" i="1"/>
  <c r="S250" i="1"/>
  <c r="Q250" i="1"/>
  <c r="P250" i="1"/>
  <c r="O250" i="1"/>
  <c r="DD249" i="1"/>
  <c r="DC249" i="1"/>
  <c r="DB249" i="1"/>
  <c r="DA249" i="1"/>
  <c r="CZ249" i="1"/>
  <c r="CY249" i="1"/>
  <c r="CX249" i="1"/>
  <c r="CW249" i="1"/>
  <c r="CV249" i="1"/>
  <c r="CU249" i="1"/>
  <c r="CT249" i="1"/>
  <c r="CS249" i="1"/>
  <c r="CR249" i="1"/>
  <c r="CQ249" i="1"/>
  <c r="CP249" i="1"/>
  <c r="CO249" i="1"/>
  <c r="CN249" i="1"/>
  <c r="CM249" i="1"/>
  <c r="CL249" i="1"/>
  <c r="CK249" i="1"/>
  <c r="CJ249" i="1"/>
  <c r="CI249" i="1"/>
  <c r="CH249" i="1"/>
  <c r="CG249" i="1"/>
  <c r="CF249" i="1"/>
  <c r="CE249" i="1"/>
  <c r="CD249" i="1"/>
  <c r="CC249" i="1"/>
  <c r="CB249" i="1"/>
  <c r="CA249" i="1"/>
  <c r="BZ249" i="1"/>
  <c r="BY249" i="1"/>
  <c r="BX249" i="1"/>
  <c r="BW249" i="1"/>
  <c r="BV249" i="1"/>
  <c r="BU249" i="1"/>
  <c r="BT249" i="1"/>
  <c r="BS249" i="1"/>
  <c r="BR249" i="1"/>
  <c r="BQ249" i="1"/>
  <c r="BP249" i="1"/>
  <c r="BO249" i="1"/>
  <c r="BN249" i="1"/>
  <c r="BM249" i="1"/>
  <c r="BL249" i="1"/>
  <c r="BK249" i="1"/>
  <c r="BJ249" i="1"/>
  <c r="BI249" i="1"/>
  <c r="BH249" i="1"/>
  <c r="BG249" i="1"/>
  <c r="BF249" i="1"/>
  <c r="BE249" i="1"/>
  <c r="BD249" i="1"/>
  <c r="BC249" i="1"/>
  <c r="BB249" i="1"/>
  <c r="BA249" i="1"/>
  <c r="AZ249" i="1"/>
  <c r="AY249" i="1"/>
  <c r="AX249" i="1"/>
  <c r="AW249" i="1"/>
  <c r="AV249" i="1"/>
  <c r="AU249" i="1"/>
  <c r="AT249" i="1"/>
  <c r="AS249" i="1"/>
  <c r="AR249" i="1"/>
  <c r="AQ249" i="1"/>
  <c r="AP249" i="1"/>
  <c r="AO249" i="1"/>
  <c r="AN249" i="1"/>
  <c r="AM249" i="1"/>
  <c r="AL249" i="1"/>
  <c r="AK249" i="1"/>
  <c r="AJ249" i="1"/>
  <c r="AI249" i="1"/>
  <c r="AH249" i="1"/>
  <c r="AG249" i="1"/>
  <c r="AF249" i="1"/>
  <c r="AE249" i="1"/>
  <c r="AD249" i="1"/>
  <c r="AC249" i="1"/>
  <c r="AB249" i="1"/>
  <c r="AA249" i="1"/>
  <c r="Z249" i="1"/>
  <c r="Y249" i="1"/>
  <c r="X249" i="1"/>
  <c r="W249" i="1"/>
  <c r="V249" i="1"/>
  <c r="U249" i="1"/>
  <c r="T249" i="1"/>
  <c r="S249" i="1"/>
  <c r="Q249" i="1"/>
  <c r="P249" i="1"/>
  <c r="O249" i="1"/>
  <c r="DD248" i="1"/>
  <c r="DC248" i="1"/>
  <c r="DB248" i="1"/>
  <c r="DA248" i="1"/>
  <c r="CZ248" i="1"/>
  <c r="CY248" i="1"/>
  <c r="CX248" i="1"/>
  <c r="CW248" i="1"/>
  <c r="CV248" i="1"/>
  <c r="CU248" i="1"/>
  <c r="CT248" i="1"/>
  <c r="CS248" i="1"/>
  <c r="CR248" i="1"/>
  <c r="CQ248" i="1"/>
  <c r="CP248" i="1"/>
  <c r="CO248" i="1"/>
  <c r="CN248" i="1"/>
  <c r="CM248" i="1"/>
  <c r="CL248" i="1"/>
  <c r="CK248" i="1"/>
  <c r="CJ248" i="1"/>
  <c r="CI248" i="1"/>
  <c r="CH248" i="1"/>
  <c r="CG248" i="1"/>
  <c r="CF248" i="1"/>
  <c r="CE248" i="1"/>
  <c r="CD248" i="1"/>
  <c r="CC248" i="1"/>
  <c r="CB248" i="1"/>
  <c r="CA248" i="1"/>
  <c r="BZ248" i="1"/>
  <c r="BY248" i="1"/>
  <c r="BX248" i="1"/>
  <c r="BW248" i="1"/>
  <c r="BV248" i="1"/>
  <c r="BU248" i="1"/>
  <c r="BT248" i="1"/>
  <c r="BS248" i="1"/>
  <c r="BR248" i="1"/>
  <c r="BQ248" i="1"/>
  <c r="BP248" i="1"/>
  <c r="BO248" i="1"/>
  <c r="BN248" i="1"/>
  <c r="BM248" i="1"/>
  <c r="BL248" i="1"/>
  <c r="BK248" i="1"/>
  <c r="BJ248" i="1"/>
  <c r="BI248" i="1"/>
  <c r="BH248" i="1"/>
  <c r="BG248" i="1"/>
  <c r="BF248" i="1"/>
  <c r="BE248" i="1"/>
  <c r="BD248" i="1"/>
  <c r="BC248" i="1"/>
  <c r="BB248" i="1"/>
  <c r="BA248" i="1"/>
  <c r="AZ248" i="1"/>
  <c r="AY248" i="1"/>
  <c r="AX248" i="1"/>
  <c r="AW248" i="1"/>
  <c r="AV248" i="1"/>
  <c r="AU248" i="1"/>
  <c r="AT248" i="1"/>
  <c r="AS248" i="1"/>
  <c r="AR248" i="1"/>
  <c r="AQ248" i="1"/>
  <c r="AP248" i="1"/>
  <c r="AO248" i="1"/>
  <c r="AN248" i="1"/>
  <c r="AM248" i="1"/>
  <c r="AL248" i="1"/>
  <c r="AK248" i="1"/>
  <c r="AJ248" i="1"/>
  <c r="AI248" i="1"/>
  <c r="AH248" i="1"/>
  <c r="AG248" i="1"/>
  <c r="AF248" i="1"/>
  <c r="AE248" i="1"/>
  <c r="AD248" i="1"/>
  <c r="AC248" i="1"/>
  <c r="AB248" i="1"/>
  <c r="AA248" i="1"/>
  <c r="Z248" i="1"/>
  <c r="Y248" i="1"/>
  <c r="X248" i="1"/>
  <c r="W248" i="1"/>
  <c r="V248" i="1"/>
  <c r="U248" i="1"/>
  <c r="T248" i="1"/>
  <c r="S248" i="1"/>
  <c r="Q248" i="1"/>
  <c r="P248" i="1"/>
  <c r="O248" i="1"/>
  <c r="DD247" i="1"/>
  <c r="DC247" i="1"/>
  <c r="DB247" i="1"/>
  <c r="DA247" i="1"/>
  <c r="CZ247" i="1"/>
  <c r="CY247" i="1"/>
  <c r="CX247" i="1"/>
  <c r="CW247" i="1"/>
  <c r="CV247" i="1"/>
  <c r="CU247" i="1"/>
  <c r="CT247" i="1"/>
  <c r="CS247" i="1"/>
  <c r="CR247" i="1"/>
  <c r="CQ247" i="1"/>
  <c r="CP247" i="1"/>
  <c r="CO247" i="1"/>
  <c r="CN247" i="1"/>
  <c r="CM247" i="1"/>
  <c r="CL247" i="1"/>
  <c r="CK247" i="1"/>
  <c r="CJ247" i="1"/>
  <c r="CI247" i="1"/>
  <c r="CH247" i="1"/>
  <c r="CG247" i="1"/>
  <c r="CF247" i="1"/>
  <c r="CE247" i="1"/>
  <c r="CD247" i="1"/>
  <c r="CC247" i="1"/>
  <c r="CB247" i="1"/>
  <c r="CA247" i="1"/>
  <c r="BZ247" i="1"/>
  <c r="BY247" i="1"/>
  <c r="BX247" i="1"/>
  <c r="BW247" i="1"/>
  <c r="BV247" i="1"/>
  <c r="BU247" i="1"/>
  <c r="BT247" i="1"/>
  <c r="BS247" i="1"/>
  <c r="BR247" i="1"/>
  <c r="BQ247" i="1"/>
  <c r="BP247" i="1"/>
  <c r="BO247" i="1"/>
  <c r="BN247" i="1"/>
  <c r="BM247" i="1"/>
  <c r="BL247" i="1"/>
  <c r="BK247" i="1"/>
  <c r="BJ247" i="1"/>
  <c r="BI247" i="1"/>
  <c r="BH247" i="1"/>
  <c r="BG247" i="1"/>
  <c r="BF247" i="1"/>
  <c r="BE247" i="1"/>
  <c r="BD247" i="1"/>
  <c r="BC247" i="1"/>
  <c r="BB247" i="1"/>
  <c r="BA247" i="1"/>
  <c r="AZ247" i="1"/>
  <c r="AY247" i="1"/>
  <c r="AX247" i="1"/>
  <c r="AW247" i="1"/>
  <c r="AV247" i="1"/>
  <c r="AU247" i="1"/>
  <c r="AT247" i="1"/>
  <c r="AS247" i="1"/>
  <c r="AR247" i="1"/>
  <c r="AQ247" i="1"/>
  <c r="AP247" i="1"/>
  <c r="AO247" i="1"/>
  <c r="AN247" i="1"/>
  <c r="AM247" i="1"/>
  <c r="AL247" i="1"/>
  <c r="AK247" i="1"/>
  <c r="AJ247" i="1"/>
  <c r="AI247" i="1"/>
  <c r="AH247" i="1"/>
  <c r="AG247" i="1"/>
  <c r="AF247" i="1"/>
  <c r="AE247" i="1"/>
  <c r="AD247" i="1"/>
  <c r="AC247" i="1"/>
  <c r="AB247" i="1"/>
  <c r="AA247" i="1"/>
  <c r="Z247" i="1"/>
  <c r="Y247" i="1"/>
  <c r="X247" i="1"/>
  <c r="W247" i="1"/>
  <c r="V247" i="1"/>
  <c r="U247" i="1"/>
  <c r="T247" i="1"/>
  <c r="S247" i="1"/>
  <c r="Q247" i="1"/>
  <c r="P247" i="1"/>
  <c r="O247" i="1"/>
  <c r="DD564" i="1"/>
  <c r="DC564" i="1"/>
  <c r="DB564" i="1"/>
  <c r="DA564" i="1"/>
  <c r="CZ564" i="1"/>
  <c r="CY564" i="1"/>
  <c r="CX564" i="1"/>
  <c r="CW564" i="1"/>
  <c r="CV564" i="1"/>
  <c r="CU564" i="1"/>
  <c r="CT564" i="1"/>
  <c r="CS564" i="1"/>
  <c r="CR564" i="1"/>
  <c r="CQ564" i="1"/>
  <c r="CP564" i="1"/>
  <c r="CO564" i="1"/>
  <c r="CN564" i="1"/>
  <c r="CM564" i="1"/>
  <c r="CL564" i="1"/>
  <c r="CK564" i="1"/>
  <c r="CJ564" i="1"/>
  <c r="CI564" i="1"/>
  <c r="CH564" i="1"/>
  <c r="CG564" i="1"/>
  <c r="CF564" i="1"/>
  <c r="CE564" i="1"/>
  <c r="CD564" i="1"/>
  <c r="CC564" i="1"/>
  <c r="CB564" i="1"/>
  <c r="CA564" i="1"/>
  <c r="BZ564" i="1"/>
  <c r="BY564" i="1"/>
  <c r="BX564" i="1"/>
  <c r="BW564" i="1"/>
  <c r="BV564" i="1"/>
  <c r="BU564" i="1"/>
  <c r="BT564" i="1"/>
  <c r="BS564" i="1"/>
  <c r="BR564" i="1"/>
  <c r="BQ564" i="1"/>
  <c r="BP564" i="1"/>
  <c r="BO564" i="1"/>
  <c r="BN564" i="1"/>
  <c r="BM564" i="1"/>
  <c r="BL564" i="1"/>
  <c r="BK564" i="1"/>
  <c r="BJ564" i="1"/>
  <c r="BI564" i="1"/>
  <c r="BH564" i="1"/>
  <c r="BG564" i="1"/>
  <c r="BF564" i="1"/>
  <c r="BE564" i="1"/>
  <c r="BD564" i="1"/>
  <c r="BC564" i="1"/>
  <c r="BB564" i="1"/>
  <c r="BA564" i="1"/>
  <c r="AZ564" i="1"/>
  <c r="AY564" i="1"/>
  <c r="AX564" i="1"/>
  <c r="AW564" i="1"/>
  <c r="AV564" i="1"/>
  <c r="AU564" i="1"/>
  <c r="AT564" i="1"/>
  <c r="AS564" i="1"/>
  <c r="AR564" i="1"/>
  <c r="AQ564" i="1"/>
  <c r="AP564" i="1"/>
  <c r="AO564" i="1"/>
  <c r="AN564" i="1"/>
  <c r="AM564" i="1"/>
  <c r="AL564" i="1"/>
  <c r="AK564" i="1"/>
  <c r="AJ564" i="1"/>
  <c r="AI564" i="1"/>
  <c r="AH564" i="1"/>
  <c r="AG564" i="1"/>
  <c r="AF564" i="1"/>
  <c r="AE564" i="1"/>
  <c r="AD564" i="1"/>
  <c r="AC564" i="1"/>
  <c r="AB564" i="1"/>
  <c r="AA564" i="1"/>
  <c r="Z564" i="1"/>
  <c r="Y564" i="1"/>
  <c r="X564" i="1"/>
  <c r="W564" i="1"/>
  <c r="V564" i="1"/>
  <c r="U564" i="1"/>
  <c r="T564" i="1"/>
  <c r="S564" i="1"/>
  <c r="Q564" i="1"/>
  <c r="P564" i="1"/>
  <c r="O564" i="1"/>
  <c r="DD563" i="1"/>
  <c r="DC563" i="1"/>
  <c r="DB563" i="1"/>
  <c r="DA563" i="1"/>
  <c r="CZ563" i="1"/>
  <c r="CY563" i="1"/>
  <c r="CX563" i="1"/>
  <c r="CW563" i="1"/>
  <c r="CV563" i="1"/>
  <c r="CU563" i="1"/>
  <c r="CT563" i="1"/>
  <c r="CS563" i="1"/>
  <c r="CR563" i="1"/>
  <c r="CQ563" i="1"/>
  <c r="CP563" i="1"/>
  <c r="CO563" i="1"/>
  <c r="CN563" i="1"/>
  <c r="CM563" i="1"/>
  <c r="CL563" i="1"/>
  <c r="CK563" i="1"/>
  <c r="CJ563" i="1"/>
  <c r="CI563" i="1"/>
  <c r="CH563" i="1"/>
  <c r="CG563" i="1"/>
  <c r="CF563" i="1"/>
  <c r="CE563" i="1"/>
  <c r="CD563" i="1"/>
  <c r="CC563" i="1"/>
  <c r="CB563" i="1"/>
  <c r="CA563" i="1"/>
  <c r="BZ563" i="1"/>
  <c r="BY563" i="1"/>
  <c r="BX563" i="1"/>
  <c r="BW563" i="1"/>
  <c r="BV563" i="1"/>
  <c r="BU563" i="1"/>
  <c r="BT563" i="1"/>
  <c r="BS563" i="1"/>
  <c r="BR563" i="1"/>
  <c r="BQ563" i="1"/>
  <c r="BP563" i="1"/>
  <c r="BO563" i="1"/>
  <c r="BN563" i="1"/>
  <c r="BM563" i="1"/>
  <c r="BL563" i="1"/>
  <c r="BK563" i="1"/>
  <c r="BJ563" i="1"/>
  <c r="BI563" i="1"/>
  <c r="BH563" i="1"/>
  <c r="BG563" i="1"/>
  <c r="BF563" i="1"/>
  <c r="BE563" i="1"/>
  <c r="BD563" i="1"/>
  <c r="BC563" i="1"/>
  <c r="BB563" i="1"/>
  <c r="BA563" i="1"/>
  <c r="AZ563" i="1"/>
  <c r="AY563" i="1"/>
  <c r="AX563" i="1"/>
  <c r="AW563" i="1"/>
  <c r="AV563" i="1"/>
  <c r="AU563" i="1"/>
  <c r="AT563" i="1"/>
  <c r="AS563" i="1"/>
  <c r="AR563" i="1"/>
  <c r="AQ563" i="1"/>
  <c r="AP563" i="1"/>
  <c r="AO563" i="1"/>
  <c r="AN563" i="1"/>
  <c r="AM563" i="1"/>
  <c r="AL563" i="1"/>
  <c r="AK563" i="1"/>
  <c r="AJ563" i="1"/>
  <c r="AI563" i="1"/>
  <c r="AH563" i="1"/>
  <c r="AG563" i="1"/>
  <c r="AF563" i="1"/>
  <c r="AE563" i="1"/>
  <c r="AD563" i="1"/>
  <c r="AC563" i="1"/>
  <c r="AB563" i="1"/>
  <c r="AA563" i="1"/>
  <c r="Z563" i="1"/>
  <c r="Y563" i="1"/>
  <c r="X563" i="1"/>
  <c r="W563" i="1"/>
  <c r="V563" i="1"/>
  <c r="U563" i="1"/>
  <c r="T563" i="1"/>
  <c r="S563" i="1"/>
  <c r="Q563" i="1"/>
  <c r="P563" i="1"/>
  <c r="O563" i="1"/>
  <c r="DD396" i="1"/>
  <c r="DC396" i="1"/>
  <c r="DB396" i="1"/>
  <c r="DA396" i="1"/>
  <c r="CZ396" i="1"/>
  <c r="CY396" i="1"/>
  <c r="CX396" i="1"/>
  <c r="CW396" i="1"/>
  <c r="CV396" i="1"/>
  <c r="CU396" i="1"/>
  <c r="CT396" i="1"/>
  <c r="CS396" i="1"/>
  <c r="CR396" i="1"/>
  <c r="CQ396" i="1"/>
  <c r="CP396" i="1"/>
  <c r="CO396" i="1"/>
  <c r="CN396" i="1"/>
  <c r="CM396" i="1"/>
  <c r="CL396" i="1"/>
  <c r="CK396" i="1"/>
  <c r="CJ396" i="1"/>
  <c r="CI396" i="1"/>
  <c r="CH396" i="1"/>
  <c r="CG396" i="1"/>
  <c r="CF396" i="1"/>
  <c r="CE396" i="1"/>
  <c r="CD396" i="1"/>
  <c r="CC396" i="1"/>
  <c r="CB396" i="1"/>
  <c r="CA396" i="1"/>
  <c r="BZ396" i="1"/>
  <c r="BY396" i="1"/>
  <c r="BX396" i="1"/>
  <c r="BW396" i="1"/>
  <c r="BV396" i="1"/>
  <c r="BU396" i="1"/>
  <c r="BT396" i="1"/>
  <c r="BS396" i="1"/>
  <c r="BR396" i="1"/>
  <c r="BQ396" i="1"/>
  <c r="BP396" i="1"/>
  <c r="BO396" i="1"/>
  <c r="BN396" i="1"/>
  <c r="BM396" i="1"/>
  <c r="BL396" i="1"/>
  <c r="BK396" i="1"/>
  <c r="BJ396" i="1"/>
  <c r="BI396" i="1"/>
  <c r="BH396" i="1"/>
  <c r="BG396" i="1"/>
  <c r="BF396" i="1"/>
  <c r="BE396" i="1"/>
  <c r="BD396" i="1"/>
  <c r="BC396" i="1"/>
  <c r="BB396" i="1"/>
  <c r="BA396" i="1"/>
  <c r="AZ396" i="1"/>
  <c r="AY396" i="1"/>
  <c r="AX396" i="1"/>
  <c r="AW396" i="1"/>
  <c r="AV396" i="1"/>
  <c r="AU396" i="1"/>
  <c r="AT396" i="1"/>
  <c r="AS396" i="1"/>
  <c r="AR396" i="1"/>
  <c r="AQ396" i="1"/>
  <c r="AP396" i="1"/>
  <c r="AO396" i="1"/>
  <c r="AN396" i="1"/>
  <c r="AM396" i="1"/>
  <c r="AL396" i="1"/>
  <c r="AK396" i="1"/>
  <c r="AJ396" i="1"/>
  <c r="AI396" i="1"/>
  <c r="AH396" i="1"/>
  <c r="AG396" i="1"/>
  <c r="AF396" i="1"/>
  <c r="AE396" i="1"/>
  <c r="AD396" i="1"/>
  <c r="AC396" i="1"/>
  <c r="AB396" i="1"/>
  <c r="AA396" i="1"/>
  <c r="Z396" i="1"/>
  <c r="Y396" i="1"/>
  <c r="X396" i="1"/>
  <c r="W396" i="1"/>
  <c r="V396" i="1"/>
  <c r="U396" i="1"/>
  <c r="T396" i="1"/>
  <c r="S396" i="1"/>
  <c r="Q396" i="1"/>
  <c r="P396" i="1"/>
  <c r="O396" i="1"/>
  <c r="DD395" i="1"/>
  <c r="DC395" i="1"/>
  <c r="DB395" i="1"/>
  <c r="DA395" i="1"/>
  <c r="CZ395" i="1"/>
  <c r="CY395" i="1"/>
  <c r="CX395" i="1"/>
  <c r="CW395" i="1"/>
  <c r="CV395" i="1"/>
  <c r="CU395" i="1"/>
  <c r="CT395" i="1"/>
  <c r="CS395" i="1"/>
  <c r="CR395" i="1"/>
  <c r="CQ395" i="1"/>
  <c r="CP395" i="1"/>
  <c r="CO395" i="1"/>
  <c r="CN395" i="1"/>
  <c r="CM395" i="1"/>
  <c r="CL395" i="1"/>
  <c r="CK395" i="1"/>
  <c r="CJ395" i="1"/>
  <c r="CI395" i="1"/>
  <c r="CH395" i="1"/>
  <c r="CG395" i="1"/>
  <c r="CF395" i="1"/>
  <c r="CE395" i="1"/>
  <c r="CD395" i="1"/>
  <c r="CC395" i="1"/>
  <c r="CB395" i="1"/>
  <c r="CA395" i="1"/>
  <c r="BZ395" i="1"/>
  <c r="BY395" i="1"/>
  <c r="BX395" i="1"/>
  <c r="BW395" i="1"/>
  <c r="BV395" i="1"/>
  <c r="BU395" i="1"/>
  <c r="BT395" i="1"/>
  <c r="BS395" i="1"/>
  <c r="BR395" i="1"/>
  <c r="BQ395" i="1"/>
  <c r="BP395" i="1"/>
  <c r="BO395" i="1"/>
  <c r="BN395" i="1"/>
  <c r="BM395" i="1"/>
  <c r="BL395" i="1"/>
  <c r="BK395" i="1"/>
  <c r="BJ395" i="1"/>
  <c r="BI395" i="1"/>
  <c r="BH395" i="1"/>
  <c r="BG395" i="1"/>
  <c r="BF395" i="1"/>
  <c r="BE395" i="1"/>
  <c r="BD395" i="1"/>
  <c r="BC395" i="1"/>
  <c r="BB395" i="1"/>
  <c r="BA395" i="1"/>
  <c r="AZ395" i="1"/>
  <c r="AY395" i="1"/>
  <c r="AX395" i="1"/>
  <c r="AW395" i="1"/>
  <c r="AV395" i="1"/>
  <c r="AU395" i="1"/>
  <c r="AT395" i="1"/>
  <c r="AS395" i="1"/>
  <c r="AR395" i="1"/>
  <c r="AQ395" i="1"/>
  <c r="AP395" i="1"/>
  <c r="AO395" i="1"/>
  <c r="AN395" i="1"/>
  <c r="AM395" i="1"/>
  <c r="AL395" i="1"/>
  <c r="AK395" i="1"/>
  <c r="AJ395" i="1"/>
  <c r="AI395" i="1"/>
  <c r="AH395" i="1"/>
  <c r="AG395" i="1"/>
  <c r="AF395" i="1"/>
  <c r="AE395" i="1"/>
  <c r="AD395" i="1"/>
  <c r="AC395" i="1"/>
  <c r="AB395" i="1"/>
  <c r="AA395" i="1"/>
  <c r="Z395" i="1"/>
  <c r="Y395" i="1"/>
  <c r="X395" i="1"/>
  <c r="W395" i="1"/>
  <c r="V395" i="1"/>
  <c r="U395" i="1"/>
  <c r="T395" i="1"/>
  <c r="S395" i="1"/>
  <c r="Q395" i="1"/>
  <c r="P395" i="1"/>
  <c r="O395" i="1"/>
  <c r="DD394" i="1"/>
  <c r="DC394" i="1"/>
  <c r="DB394" i="1"/>
  <c r="DA394" i="1"/>
  <c r="CZ394" i="1"/>
  <c r="CY394" i="1"/>
  <c r="CX394" i="1"/>
  <c r="CW394" i="1"/>
  <c r="CV394" i="1"/>
  <c r="CU394" i="1"/>
  <c r="CT394" i="1"/>
  <c r="CS394" i="1"/>
  <c r="CR394" i="1"/>
  <c r="CQ394" i="1"/>
  <c r="CP394" i="1"/>
  <c r="CO394" i="1"/>
  <c r="CN394" i="1"/>
  <c r="CM394" i="1"/>
  <c r="CL394" i="1"/>
  <c r="CK394" i="1"/>
  <c r="CJ394" i="1"/>
  <c r="CI394" i="1"/>
  <c r="CH394" i="1"/>
  <c r="CG394" i="1"/>
  <c r="CF394" i="1"/>
  <c r="CE394" i="1"/>
  <c r="CD394" i="1"/>
  <c r="CC394" i="1"/>
  <c r="CB394" i="1"/>
  <c r="CA394" i="1"/>
  <c r="BZ394" i="1"/>
  <c r="BY394" i="1"/>
  <c r="BX394" i="1"/>
  <c r="BW394" i="1"/>
  <c r="BV394" i="1"/>
  <c r="BU394" i="1"/>
  <c r="BT394" i="1"/>
  <c r="BS394" i="1"/>
  <c r="BR394" i="1"/>
  <c r="BQ394" i="1"/>
  <c r="BP394" i="1"/>
  <c r="BO394" i="1"/>
  <c r="BN394" i="1"/>
  <c r="BM394" i="1"/>
  <c r="BL394" i="1"/>
  <c r="BK394" i="1"/>
  <c r="BJ394" i="1"/>
  <c r="BI394" i="1"/>
  <c r="BH394" i="1"/>
  <c r="BG394" i="1"/>
  <c r="BF394" i="1"/>
  <c r="BE394" i="1"/>
  <c r="BD394" i="1"/>
  <c r="BC394" i="1"/>
  <c r="BB394" i="1"/>
  <c r="BA394" i="1"/>
  <c r="AZ394" i="1"/>
  <c r="AY394" i="1"/>
  <c r="AX394" i="1"/>
  <c r="AW394" i="1"/>
  <c r="AV394" i="1"/>
  <c r="AU394" i="1"/>
  <c r="AT394" i="1"/>
  <c r="AS394" i="1"/>
  <c r="AR394" i="1"/>
  <c r="AQ394" i="1"/>
  <c r="AP394" i="1"/>
  <c r="AO394" i="1"/>
  <c r="AN394" i="1"/>
  <c r="AM394" i="1"/>
  <c r="AL394" i="1"/>
  <c r="AK394" i="1"/>
  <c r="AJ394" i="1"/>
  <c r="AI394" i="1"/>
  <c r="AH394" i="1"/>
  <c r="AG394" i="1"/>
  <c r="AF394" i="1"/>
  <c r="AE394" i="1"/>
  <c r="AD394" i="1"/>
  <c r="AC394" i="1"/>
  <c r="AB394" i="1"/>
  <c r="AA394" i="1"/>
  <c r="Z394" i="1"/>
  <c r="Y394" i="1"/>
  <c r="X394" i="1"/>
  <c r="W394" i="1"/>
  <c r="V394" i="1"/>
  <c r="U394" i="1"/>
  <c r="T394" i="1"/>
  <c r="S394" i="1"/>
  <c r="Q394" i="1"/>
  <c r="P394" i="1"/>
  <c r="O394" i="1"/>
  <c r="DD393" i="1"/>
  <c r="DC393" i="1"/>
  <c r="DB393" i="1"/>
  <c r="DA393" i="1"/>
  <c r="CZ393" i="1"/>
  <c r="CY393" i="1"/>
  <c r="CX393" i="1"/>
  <c r="CW393" i="1"/>
  <c r="CV393" i="1"/>
  <c r="CU393" i="1"/>
  <c r="CT393" i="1"/>
  <c r="CS393" i="1"/>
  <c r="CR393" i="1"/>
  <c r="CQ393" i="1"/>
  <c r="CP393" i="1"/>
  <c r="CO393" i="1"/>
  <c r="CN393" i="1"/>
  <c r="CM393" i="1"/>
  <c r="CL393" i="1"/>
  <c r="CK393" i="1"/>
  <c r="CJ393" i="1"/>
  <c r="CI393" i="1"/>
  <c r="CH393" i="1"/>
  <c r="CG393" i="1"/>
  <c r="CF393" i="1"/>
  <c r="CE393" i="1"/>
  <c r="CD393" i="1"/>
  <c r="CC393" i="1"/>
  <c r="CB393" i="1"/>
  <c r="CA393" i="1"/>
  <c r="BZ393" i="1"/>
  <c r="BY393" i="1"/>
  <c r="BX393" i="1"/>
  <c r="BW393" i="1"/>
  <c r="BV393" i="1"/>
  <c r="BU393" i="1"/>
  <c r="BT393" i="1"/>
  <c r="BS393" i="1"/>
  <c r="BR393" i="1"/>
  <c r="BQ393" i="1"/>
  <c r="BP393" i="1"/>
  <c r="BO393" i="1"/>
  <c r="BN393" i="1"/>
  <c r="BM393" i="1"/>
  <c r="BL393" i="1"/>
  <c r="BK393" i="1"/>
  <c r="BJ393" i="1"/>
  <c r="BI393" i="1"/>
  <c r="BH393" i="1"/>
  <c r="BG393" i="1"/>
  <c r="BF393" i="1"/>
  <c r="BE393" i="1"/>
  <c r="BD393" i="1"/>
  <c r="BC393" i="1"/>
  <c r="BB393" i="1"/>
  <c r="BA393" i="1"/>
  <c r="AZ393" i="1"/>
  <c r="AY393" i="1"/>
  <c r="AX393" i="1"/>
  <c r="AW393" i="1"/>
  <c r="AV393" i="1"/>
  <c r="AU393" i="1"/>
  <c r="AT393" i="1"/>
  <c r="AS393" i="1"/>
  <c r="AR393" i="1"/>
  <c r="AQ393" i="1"/>
  <c r="AP393" i="1"/>
  <c r="AO393" i="1"/>
  <c r="AN393" i="1"/>
  <c r="AM393" i="1"/>
  <c r="AL393" i="1"/>
  <c r="AK393" i="1"/>
  <c r="AJ393" i="1"/>
  <c r="AI393" i="1"/>
  <c r="AH393" i="1"/>
  <c r="AG393" i="1"/>
  <c r="AF393" i="1"/>
  <c r="AE393" i="1"/>
  <c r="AD393" i="1"/>
  <c r="AC393" i="1"/>
  <c r="AB393" i="1"/>
  <c r="AA393" i="1"/>
  <c r="Z393" i="1"/>
  <c r="Y393" i="1"/>
  <c r="X393" i="1"/>
  <c r="W393" i="1"/>
  <c r="V393" i="1"/>
  <c r="U393" i="1"/>
  <c r="T393" i="1"/>
  <c r="S393" i="1"/>
  <c r="Q393" i="1"/>
  <c r="P393" i="1"/>
  <c r="O393" i="1"/>
  <c r="DD327" i="1"/>
  <c r="DC327" i="1"/>
  <c r="DB327" i="1"/>
  <c r="DA327" i="1"/>
  <c r="CZ327" i="1"/>
  <c r="CY327" i="1"/>
  <c r="CX327" i="1"/>
  <c r="CW327" i="1"/>
  <c r="CV327" i="1"/>
  <c r="CU327" i="1"/>
  <c r="CT327" i="1"/>
  <c r="CS327" i="1"/>
  <c r="CR327" i="1"/>
  <c r="CQ327" i="1"/>
  <c r="CP327" i="1"/>
  <c r="CO327" i="1"/>
  <c r="CN327" i="1"/>
  <c r="CM327" i="1"/>
  <c r="CL327" i="1"/>
  <c r="CK327" i="1"/>
  <c r="CJ327" i="1"/>
  <c r="CI327" i="1"/>
  <c r="CH327" i="1"/>
  <c r="CG327" i="1"/>
  <c r="CF327" i="1"/>
  <c r="CE327" i="1"/>
  <c r="CD327" i="1"/>
  <c r="CC327" i="1"/>
  <c r="CB327" i="1"/>
  <c r="CA327" i="1"/>
  <c r="BZ327" i="1"/>
  <c r="BY327" i="1"/>
  <c r="BX327" i="1"/>
  <c r="BW327" i="1"/>
  <c r="BV327" i="1"/>
  <c r="BU327" i="1"/>
  <c r="BT327" i="1"/>
  <c r="BS327" i="1"/>
  <c r="BR327" i="1"/>
  <c r="BQ327" i="1"/>
  <c r="BP327" i="1"/>
  <c r="BO327" i="1"/>
  <c r="BN327" i="1"/>
  <c r="BM327" i="1"/>
  <c r="BL327" i="1"/>
  <c r="BK327" i="1"/>
  <c r="BJ327" i="1"/>
  <c r="BI327" i="1"/>
  <c r="BH327" i="1"/>
  <c r="BG327" i="1"/>
  <c r="BF327" i="1"/>
  <c r="BE327" i="1"/>
  <c r="BD327" i="1"/>
  <c r="BC327" i="1"/>
  <c r="BB327" i="1"/>
  <c r="BA327" i="1"/>
  <c r="AZ327" i="1"/>
  <c r="AY327" i="1"/>
  <c r="AX327" i="1"/>
  <c r="AW327" i="1"/>
  <c r="AV327" i="1"/>
  <c r="AU327" i="1"/>
  <c r="AT327" i="1"/>
  <c r="AS327" i="1"/>
  <c r="AR327" i="1"/>
  <c r="AQ327" i="1"/>
  <c r="AP327" i="1"/>
  <c r="AO327" i="1"/>
  <c r="AN327" i="1"/>
  <c r="AM327" i="1"/>
  <c r="AL327" i="1"/>
  <c r="AK327" i="1"/>
  <c r="AJ327" i="1"/>
  <c r="AI327" i="1"/>
  <c r="AH327" i="1"/>
  <c r="AG327" i="1"/>
  <c r="AF327" i="1"/>
  <c r="AE327" i="1"/>
  <c r="AD327" i="1"/>
  <c r="AC327" i="1"/>
  <c r="AB327" i="1"/>
  <c r="AA327" i="1"/>
  <c r="Z327" i="1"/>
  <c r="Y327" i="1"/>
  <c r="X327" i="1"/>
  <c r="W327" i="1"/>
  <c r="V327" i="1"/>
  <c r="U327" i="1"/>
  <c r="T327" i="1"/>
  <c r="S327" i="1"/>
  <c r="Q327" i="1"/>
  <c r="P327" i="1"/>
  <c r="O327" i="1"/>
  <c r="DD562" i="1"/>
  <c r="DC562" i="1"/>
  <c r="DB562" i="1"/>
  <c r="DA562" i="1"/>
  <c r="CZ562" i="1"/>
  <c r="CY562" i="1"/>
  <c r="CX562" i="1"/>
  <c r="CW562" i="1"/>
  <c r="CV562" i="1"/>
  <c r="CU562" i="1"/>
  <c r="CT562" i="1"/>
  <c r="CS562" i="1"/>
  <c r="CR562" i="1"/>
  <c r="CQ562" i="1"/>
  <c r="CP562" i="1"/>
  <c r="CO562" i="1"/>
  <c r="CN562" i="1"/>
  <c r="CM562" i="1"/>
  <c r="CL562" i="1"/>
  <c r="CK562" i="1"/>
  <c r="CJ562" i="1"/>
  <c r="CI562" i="1"/>
  <c r="CH562" i="1"/>
  <c r="CG562" i="1"/>
  <c r="CF562" i="1"/>
  <c r="CE562" i="1"/>
  <c r="CD562" i="1"/>
  <c r="CC562" i="1"/>
  <c r="CB562" i="1"/>
  <c r="CA562" i="1"/>
  <c r="BZ562" i="1"/>
  <c r="BY562" i="1"/>
  <c r="BX562" i="1"/>
  <c r="BW562" i="1"/>
  <c r="BV562" i="1"/>
  <c r="BU562" i="1"/>
  <c r="BT562" i="1"/>
  <c r="BS562" i="1"/>
  <c r="BR562" i="1"/>
  <c r="BQ562" i="1"/>
  <c r="BP562" i="1"/>
  <c r="BO562" i="1"/>
  <c r="BN562" i="1"/>
  <c r="BM562" i="1"/>
  <c r="BL562" i="1"/>
  <c r="BK562" i="1"/>
  <c r="BJ562" i="1"/>
  <c r="BI562" i="1"/>
  <c r="BH562" i="1"/>
  <c r="BG562" i="1"/>
  <c r="BF562" i="1"/>
  <c r="BE562" i="1"/>
  <c r="BD562" i="1"/>
  <c r="BC562" i="1"/>
  <c r="BB562" i="1"/>
  <c r="BA562" i="1"/>
  <c r="AZ562" i="1"/>
  <c r="AY562" i="1"/>
  <c r="AX562" i="1"/>
  <c r="AW562" i="1"/>
  <c r="AV562" i="1"/>
  <c r="AU562" i="1"/>
  <c r="AT562" i="1"/>
  <c r="AS562" i="1"/>
  <c r="AR562" i="1"/>
  <c r="AQ562" i="1"/>
  <c r="AP562" i="1"/>
  <c r="AO562" i="1"/>
  <c r="AN562" i="1"/>
  <c r="AM562" i="1"/>
  <c r="AL562" i="1"/>
  <c r="AK562" i="1"/>
  <c r="AJ562" i="1"/>
  <c r="AI562" i="1"/>
  <c r="AH562" i="1"/>
  <c r="AG562" i="1"/>
  <c r="AF562" i="1"/>
  <c r="AE562" i="1"/>
  <c r="AD562" i="1"/>
  <c r="AC562" i="1"/>
  <c r="AB562" i="1"/>
  <c r="AA562" i="1"/>
  <c r="Z562" i="1"/>
  <c r="Y562" i="1"/>
  <c r="X562" i="1"/>
  <c r="W562" i="1"/>
  <c r="V562" i="1"/>
  <c r="U562" i="1"/>
  <c r="T562" i="1"/>
  <c r="S562" i="1"/>
  <c r="Q562" i="1"/>
  <c r="P562" i="1"/>
  <c r="O562" i="1"/>
  <c r="DD561" i="1"/>
  <c r="DC561" i="1"/>
  <c r="DB561" i="1"/>
  <c r="DA561" i="1"/>
  <c r="CZ561" i="1"/>
  <c r="CY561" i="1"/>
  <c r="CX561" i="1"/>
  <c r="CW561" i="1"/>
  <c r="CV561" i="1"/>
  <c r="CU561" i="1"/>
  <c r="CT561" i="1"/>
  <c r="CS561" i="1"/>
  <c r="CR561" i="1"/>
  <c r="CQ561" i="1"/>
  <c r="CP561" i="1"/>
  <c r="CO561" i="1"/>
  <c r="CN561" i="1"/>
  <c r="CM561" i="1"/>
  <c r="CL561" i="1"/>
  <c r="CK561" i="1"/>
  <c r="CJ561" i="1"/>
  <c r="CI561" i="1"/>
  <c r="CH561" i="1"/>
  <c r="CG561" i="1"/>
  <c r="CF561" i="1"/>
  <c r="CE561" i="1"/>
  <c r="CD561" i="1"/>
  <c r="CC561" i="1"/>
  <c r="CB561" i="1"/>
  <c r="CA561" i="1"/>
  <c r="BZ561" i="1"/>
  <c r="BY561" i="1"/>
  <c r="BX561" i="1"/>
  <c r="BW561" i="1"/>
  <c r="BV561" i="1"/>
  <c r="BU561" i="1"/>
  <c r="BT561" i="1"/>
  <c r="BS561" i="1"/>
  <c r="BR561" i="1"/>
  <c r="BQ561" i="1"/>
  <c r="BP561" i="1"/>
  <c r="BO561" i="1"/>
  <c r="BN561" i="1"/>
  <c r="BM561" i="1"/>
  <c r="BL561" i="1"/>
  <c r="BK561" i="1"/>
  <c r="BJ561" i="1"/>
  <c r="BI561" i="1"/>
  <c r="BH561" i="1"/>
  <c r="BG561" i="1"/>
  <c r="BF561" i="1"/>
  <c r="BE561" i="1"/>
  <c r="BD561" i="1"/>
  <c r="BC561" i="1"/>
  <c r="BB561" i="1"/>
  <c r="BA561" i="1"/>
  <c r="AZ561" i="1"/>
  <c r="AY561" i="1"/>
  <c r="AX561" i="1"/>
  <c r="AW561" i="1"/>
  <c r="AV561" i="1"/>
  <c r="AU561" i="1"/>
  <c r="AT561" i="1"/>
  <c r="AS561" i="1"/>
  <c r="AR561" i="1"/>
  <c r="AQ561" i="1"/>
  <c r="AP561" i="1"/>
  <c r="AO561" i="1"/>
  <c r="AN561" i="1"/>
  <c r="AM561" i="1"/>
  <c r="AL561" i="1"/>
  <c r="AK561" i="1"/>
  <c r="AJ561" i="1"/>
  <c r="AI561" i="1"/>
  <c r="AH561" i="1"/>
  <c r="AG561" i="1"/>
  <c r="AF561" i="1"/>
  <c r="AE561" i="1"/>
  <c r="AD561" i="1"/>
  <c r="AC561" i="1"/>
  <c r="AB561" i="1"/>
  <c r="AA561" i="1"/>
  <c r="Z561" i="1"/>
  <c r="Y561" i="1"/>
  <c r="X561" i="1"/>
  <c r="W561" i="1"/>
  <c r="V561" i="1"/>
  <c r="U561" i="1"/>
  <c r="T561" i="1"/>
  <c r="S561" i="1"/>
  <c r="Q561" i="1"/>
  <c r="P561" i="1"/>
  <c r="O561" i="1"/>
  <c r="DD560" i="1"/>
  <c r="DC560" i="1"/>
  <c r="DB560" i="1"/>
  <c r="DA560" i="1"/>
  <c r="CZ560" i="1"/>
  <c r="CY560" i="1"/>
  <c r="CX560" i="1"/>
  <c r="CW560" i="1"/>
  <c r="CV560" i="1"/>
  <c r="CU560" i="1"/>
  <c r="CT560" i="1"/>
  <c r="CS560" i="1"/>
  <c r="CR560" i="1"/>
  <c r="CQ560" i="1"/>
  <c r="CP560" i="1"/>
  <c r="CO560" i="1"/>
  <c r="CN560" i="1"/>
  <c r="CM560" i="1"/>
  <c r="CL560" i="1"/>
  <c r="CK560" i="1"/>
  <c r="CJ560" i="1"/>
  <c r="CI560" i="1"/>
  <c r="CH560" i="1"/>
  <c r="CG560" i="1"/>
  <c r="CF560" i="1"/>
  <c r="CE560" i="1"/>
  <c r="CD560" i="1"/>
  <c r="CC560" i="1"/>
  <c r="CB560" i="1"/>
  <c r="CA560" i="1"/>
  <c r="BZ560" i="1"/>
  <c r="BY560" i="1"/>
  <c r="BX560" i="1"/>
  <c r="BW560" i="1"/>
  <c r="BV560" i="1"/>
  <c r="BU560" i="1"/>
  <c r="BT560" i="1"/>
  <c r="BS560" i="1"/>
  <c r="BR560" i="1"/>
  <c r="BQ560" i="1"/>
  <c r="BP560" i="1"/>
  <c r="BO560" i="1"/>
  <c r="BN560" i="1"/>
  <c r="BM560" i="1"/>
  <c r="BL560" i="1"/>
  <c r="BK560" i="1"/>
  <c r="BJ560" i="1"/>
  <c r="BI560" i="1"/>
  <c r="BH560" i="1"/>
  <c r="BG560" i="1"/>
  <c r="BF560" i="1"/>
  <c r="BE560" i="1"/>
  <c r="BD560" i="1"/>
  <c r="BC560" i="1"/>
  <c r="BB560" i="1"/>
  <c r="BA560" i="1"/>
  <c r="AZ560" i="1"/>
  <c r="AY560" i="1"/>
  <c r="AX560" i="1"/>
  <c r="AW560" i="1"/>
  <c r="AV560" i="1"/>
  <c r="AU560" i="1"/>
  <c r="AT560" i="1"/>
  <c r="AS560" i="1"/>
  <c r="AR560" i="1"/>
  <c r="AQ560" i="1"/>
  <c r="AP560" i="1"/>
  <c r="AO560" i="1"/>
  <c r="AN560" i="1"/>
  <c r="AM560" i="1"/>
  <c r="AL560" i="1"/>
  <c r="AK560" i="1"/>
  <c r="AJ560" i="1"/>
  <c r="AI560" i="1"/>
  <c r="AH560" i="1"/>
  <c r="AG560" i="1"/>
  <c r="AF560" i="1"/>
  <c r="AE560" i="1"/>
  <c r="AD560" i="1"/>
  <c r="AC560" i="1"/>
  <c r="AB560" i="1"/>
  <c r="AA560" i="1"/>
  <c r="Z560" i="1"/>
  <c r="Y560" i="1"/>
  <c r="X560" i="1"/>
  <c r="W560" i="1"/>
  <c r="V560" i="1"/>
  <c r="U560" i="1"/>
  <c r="T560" i="1"/>
  <c r="S560" i="1"/>
  <c r="Q560" i="1"/>
  <c r="P560" i="1"/>
  <c r="O560" i="1"/>
  <c r="DD559" i="1"/>
  <c r="DC559" i="1"/>
  <c r="DB559" i="1"/>
  <c r="DA559" i="1"/>
  <c r="CZ559" i="1"/>
  <c r="CY559" i="1"/>
  <c r="CX559" i="1"/>
  <c r="CW559" i="1"/>
  <c r="CV559" i="1"/>
  <c r="CU559" i="1"/>
  <c r="CT559" i="1"/>
  <c r="CS559" i="1"/>
  <c r="CR559" i="1"/>
  <c r="CQ559" i="1"/>
  <c r="CP559" i="1"/>
  <c r="CO559" i="1"/>
  <c r="CN559" i="1"/>
  <c r="CM559" i="1"/>
  <c r="CL559" i="1"/>
  <c r="CK559" i="1"/>
  <c r="CJ559" i="1"/>
  <c r="CI559" i="1"/>
  <c r="CH559" i="1"/>
  <c r="CG559" i="1"/>
  <c r="CF559" i="1"/>
  <c r="CE559" i="1"/>
  <c r="CD559" i="1"/>
  <c r="CC559" i="1"/>
  <c r="CB559" i="1"/>
  <c r="CA559" i="1"/>
  <c r="BZ559" i="1"/>
  <c r="BY559" i="1"/>
  <c r="BX559" i="1"/>
  <c r="BW559" i="1"/>
  <c r="BV559" i="1"/>
  <c r="BU559" i="1"/>
  <c r="BT559" i="1"/>
  <c r="BS559" i="1"/>
  <c r="BR559" i="1"/>
  <c r="BQ559" i="1"/>
  <c r="BP559" i="1"/>
  <c r="BO559" i="1"/>
  <c r="BN559" i="1"/>
  <c r="BM559" i="1"/>
  <c r="BL559" i="1"/>
  <c r="BK559" i="1"/>
  <c r="BJ559" i="1"/>
  <c r="BI559" i="1"/>
  <c r="BH559" i="1"/>
  <c r="BG559" i="1"/>
  <c r="BF559" i="1"/>
  <c r="BE559" i="1"/>
  <c r="BD559" i="1"/>
  <c r="BC559" i="1"/>
  <c r="BB559" i="1"/>
  <c r="BA559" i="1"/>
  <c r="AZ559" i="1"/>
  <c r="AY559" i="1"/>
  <c r="AX559" i="1"/>
  <c r="AW559" i="1"/>
  <c r="AV559" i="1"/>
  <c r="AU559" i="1"/>
  <c r="AT559" i="1"/>
  <c r="AS559" i="1"/>
  <c r="AR559" i="1"/>
  <c r="AQ559" i="1"/>
  <c r="AP559" i="1"/>
  <c r="AO559" i="1"/>
  <c r="AN559" i="1"/>
  <c r="AM559" i="1"/>
  <c r="AL559" i="1"/>
  <c r="AK559" i="1"/>
  <c r="AJ559" i="1"/>
  <c r="AI559" i="1"/>
  <c r="AH559" i="1"/>
  <c r="AG559" i="1"/>
  <c r="AF559" i="1"/>
  <c r="AE559" i="1"/>
  <c r="AD559" i="1"/>
  <c r="AC559" i="1"/>
  <c r="AB559" i="1"/>
  <c r="AA559" i="1"/>
  <c r="Z559" i="1"/>
  <c r="Y559" i="1"/>
  <c r="X559" i="1"/>
  <c r="W559" i="1"/>
  <c r="V559" i="1"/>
  <c r="U559" i="1"/>
  <c r="T559" i="1"/>
  <c r="S559" i="1"/>
  <c r="Q559" i="1"/>
  <c r="P559" i="1"/>
  <c r="O559" i="1"/>
  <c r="DD558" i="1"/>
  <c r="DC558" i="1"/>
  <c r="DB558" i="1"/>
  <c r="DA558" i="1"/>
  <c r="CZ558" i="1"/>
  <c r="CY558" i="1"/>
  <c r="CX558" i="1"/>
  <c r="CW558" i="1"/>
  <c r="CV558" i="1"/>
  <c r="CU558" i="1"/>
  <c r="CT558" i="1"/>
  <c r="CS558" i="1"/>
  <c r="CR558" i="1"/>
  <c r="CQ558" i="1"/>
  <c r="CP558" i="1"/>
  <c r="CO558" i="1"/>
  <c r="CN558" i="1"/>
  <c r="CM558" i="1"/>
  <c r="CL558" i="1"/>
  <c r="CK558" i="1"/>
  <c r="CJ558" i="1"/>
  <c r="CI558" i="1"/>
  <c r="CH558" i="1"/>
  <c r="CG558" i="1"/>
  <c r="CF558" i="1"/>
  <c r="CE558" i="1"/>
  <c r="CD558" i="1"/>
  <c r="CC558" i="1"/>
  <c r="CB558" i="1"/>
  <c r="CA558" i="1"/>
  <c r="BZ558" i="1"/>
  <c r="BY558" i="1"/>
  <c r="BX558" i="1"/>
  <c r="BW558" i="1"/>
  <c r="BV558" i="1"/>
  <c r="BU558" i="1"/>
  <c r="BT558" i="1"/>
  <c r="BS558" i="1"/>
  <c r="BR558" i="1"/>
  <c r="BQ558" i="1"/>
  <c r="BP558" i="1"/>
  <c r="BO558" i="1"/>
  <c r="BN558" i="1"/>
  <c r="BM558" i="1"/>
  <c r="BL558" i="1"/>
  <c r="BK558" i="1"/>
  <c r="BJ558" i="1"/>
  <c r="BI558" i="1"/>
  <c r="BH558" i="1"/>
  <c r="BG558" i="1"/>
  <c r="BF558" i="1"/>
  <c r="BE558" i="1"/>
  <c r="BD558" i="1"/>
  <c r="BC558" i="1"/>
  <c r="BB558" i="1"/>
  <c r="BA558" i="1"/>
  <c r="AZ558" i="1"/>
  <c r="AY558" i="1"/>
  <c r="AX558" i="1"/>
  <c r="AW558" i="1"/>
  <c r="AV558" i="1"/>
  <c r="AU558" i="1"/>
  <c r="AT558" i="1"/>
  <c r="AS558" i="1"/>
  <c r="AR558" i="1"/>
  <c r="AQ558" i="1"/>
  <c r="AP558" i="1"/>
  <c r="AO558" i="1"/>
  <c r="AN558" i="1"/>
  <c r="AM558" i="1"/>
  <c r="AL558" i="1"/>
  <c r="AK558" i="1"/>
  <c r="AJ558" i="1"/>
  <c r="AI558" i="1"/>
  <c r="AH558" i="1"/>
  <c r="AG558" i="1"/>
  <c r="AF558" i="1"/>
  <c r="AE558" i="1"/>
  <c r="AD558" i="1"/>
  <c r="AC558" i="1"/>
  <c r="AB558" i="1"/>
  <c r="AA558" i="1"/>
  <c r="Z558" i="1"/>
  <c r="Y558" i="1"/>
  <c r="X558" i="1"/>
  <c r="W558" i="1"/>
  <c r="V558" i="1"/>
  <c r="U558" i="1"/>
  <c r="T558" i="1"/>
  <c r="S558" i="1"/>
  <c r="Q558" i="1"/>
  <c r="P558" i="1"/>
  <c r="O558" i="1"/>
  <c r="DD557" i="1"/>
  <c r="DC557" i="1"/>
  <c r="DB557" i="1"/>
  <c r="DA557" i="1"/>
  <c r="CZ557" i="1"/>
  <c r="CY557" i="1"/>
  <c r="CX557" i="1"/>
  <c r="CW557" i="1"/>
  <c r="CV557" i="1"/>
  <c r="CU557" i="1"/>
  <c r="CT557" i="1"/>
  <c r="CS557" i="1"/>
  <c r="CR557" i="1"/>
  <c r="CQ557" i="1"/>
  <c r="CP557" i="1"/>
  <c r="CO557" i="1"/>
  <c r="CN557" i="1"/>
  <c r="CM557" i="1"/>
  <c r="CL557" i="1"/>
  <c r="CK557" i="1"/>
  <c r="CJ557" i="1"/>
  <c r="CI557" i="1"/>
  <c r="CH557" i="1"/>
  <c r="CG557" i="1"/>
  <c r="CF557" i="1"/>
  <c r="CE557" i="1"/>
  <c r="CD557" i="1"/>
  <c r="CC557" i="1"/>
  <c r="CB557" i="1"/>
  <c r="CA557" i="1"/>
  <c r="BZ557" i="1"/>
  <c r="BY557" i="1"/>
  <c r="BX557" i="1"/>
  <c r="BW557" i="1"/>
  <c r="BV557" i="1"/>
  <c r="BU557" i="1"/>
  <c r="BT557" i="1"/>
  <c r="BS557" i="1"/>
  <c r="BR557" i="1"/>
  <c r="BQ557" i="1"/>
  <c r="BP557" i="1"/>
  <c r="BO557" i="1"/>
  <c r="BN557" i="1"/>
  <c r="BM557" i="1"/>
  <c r="BL557" i="1"/>
  <c r="BK557" i="1"/>
  <c r="BJ557" i="1"/>
  <c r="BI557" i="1"/>
  <c r="BH557" i="1"/>
  <c r="BG557" i="1"/>
  <c r="BF557" i="1"/>
  <c r="BE557" i="1"/>
  <c r="BD557" i="1"/>
  <c r="BC557" i="1"/>
  <c r="BB557" i="1"/>
  <c r="BA557" i="1"/>
  <c r="AZ557" i="1"/>
  <c r="AY557" i="1"/>
  <c r="AX557" i="1"/>
  <c r="AW557" i="1"/>
  <c r="AV557" i="1"/>
  <c r="AU557" i="1"/>
  <c r="AT557" i="1"/>
  <c r="AS557" i="1"/>
  <c r="AR557" i="1"/>
  <c r="AQ557" i="1"/>
  <c r="AP557" i="1"/>
  <c r="AO557" i="1"/>
  <c r="AN557" i="1"/>
  <c r="AM557" i="1"/>
  <c r="AL557" i="1"/>
  <c r="AK557" i="1"/>
  <c r="AJ557" i="1"/>
  <c r="AI557" i="1"/>
  <c r="AH557" i="1"/>
  <c r="AG557" i="1"/>
  <c r="AF557" i="1"/>
  <c r="AE557" i="1"/>
  <c r="AD557" i="1"/>
  <c r="AC557" i="1"/>
  <c r="AB557" i="1"/>
  <c r="AA557" i="1"/>
  <c r="Z557" i="1"/>
  <c r="Y557" i="1"/>
  <c r="X557" i="1"/>
  <c r="W557" i="1"/>
  <c r="V557" i="1"/>
  <c r="U557" i="1"/>
  <c r="T557" i="1"/>
  <c r="S557" i="1"/>
  <c r="Q557" i="1"/>
  <c r="P557" i="1"/>
  <c r="O557" i="1"/>
  <c r="DD556" i="1"/>
  <c r="DC556" i="1"/>
  <c r="DB556" i="1"/>
  <c r="DA556" i="1"/>
  <c r="CZ556" i="1"/>
  <c r="CY556" i="1"/>
  <c r="CX556" i="1"/>
  <c r="CW556" i="1"/>
  <c r="CV556" i="1"/>
  <c r="CU556" i="1"/>
  <c r="CT556" i="1"/>
  <c r="CS556" i="1"/>
  <c r="CR556" i="1"/>
  <c r="CQ556" i="1"/>
  <c r="CP556" i="1"/>
  <c r="CO556" i="1"/>
  <c r="CN556" i="1"/>
  <c r="CM556" i="1"/>
  <c r="CL556" i="1"/>
  <c r="CK556" i="1"/>
  <c r="CJ556" i="1"/>
  <c r="CI556" i="1"/>
  <c r="CH556" i="1"/>
  <c r="CG556" i="1"/>
  <c r="CF556" i="1"/>
  <c r="CE556" i="1"/>
  <c r="CD556" i="1"/>
  <c r="CC556" i="1"/>
  <c r="CB556" i="1"/>
  <c r="CA556" i="1"/>
  <c r="BZ556" i="1"/>
  <c r="BY556" i="1"/>
  <c r="BX556" i="1"/>
  <c r="BW556" i="1"/>
  <c r="BV556" i="1"/>
  <c r="BU556" i="1"/>
  <c r="BT556" i="1"/>
  <c r="BS556" i="1"/>
  <c r="BR556" i="1"/>
  <c r="BQ556" i="1"/>
  <c r="BP556" i="1"/>
  <c r="BO556" i="1"/>
  <c r="BN556" i="1"/>
  <c r="BM556" i="1"/>
  <c r="BL556" i="1"/>
  <c r="BK556" i="1"/>
  <c r="BJ556" i="1"/>
  <c r="BI556" i="1"/>
  <c r="BH556" i="1"/>
  <c r="BG556" i="1"/>
  <c r="BF556" i="1"/>
  <c r="BE556" i="1"/>
  <c r="BD556" i="1"/>
  <c r="BC556" i="1"/>
  <c r="BB556" i="1"/>
  <c r="BA556" i="1"/>
  <c r="AZ556" i="1"/>
  <c r="AY556" i="1"/>
  <c r="AX556" i="1"/>
  <c r="AW556" i="1"/>
  <c r="AV556" i="1"/>
  <c r="AU556" i="1"/>
  <c r="AT556" i="1"/>
  <c r="AS556" i="1"/>
  <c r="AR556" i="1"/>
  <c r="AQ556" i="1"/>
  <c r="AP556" i="1"/>
  <c r="AO556" i="1"/>
  <c r="AN556" i="1"/>
  <c r="AM556" i="1"/>
  <c r="AL556" i="1"/>
  <c r="AK556" i="1"/>
  <c r="AJ556" i="1"/>
  <c r="AI556" i="1"/>
  <c r="AH556" i="1"/>
  <c r="AG556" i="1"/>
  <c r="AF556" i="1"/>
  <c r="AE556" i="1"/>
  <c r="AD556" i="1"/>
  <c r="AC556" i="1"/>
  <c r="AB556" i="1"/>
  <c r="AA556" i="1"/>
  <c r="Z556" i="1"/>
  <c r="Y556" i="1"/>
  <c r="X556" i="1"/>
  <c r="W556" i="1"/>
  <c r="V556" i="1"/>
  <c r="U556" i="1"/>
  <c r="T556" i="1"/>
  <c r="S556" i="1"/>
  <c r="Q556" i="1"/>
  <c r="P556" i="1"/>
  <c r="O556" i="1"/>
  <c r="DD555" i="1"/>
  <c r="DC555" i="1"/>
  <c r="DB555" i="1"/>
  <c r="DA555" i="1"/>
  <c r="CZ555" i="1"/>
  <c r="CY555" i="1"/>
  <c r="CX555" i="1"/>
  <c r="CW555" i="1"/>
  <c r="CV555" i="1"/>
  <c r="CU555" i="1"/>
  <c r="CT555" i="1"/>
  <c r="CS555" i="1"/>
  <c r="CR555" i="1"/>
  <c r="CQ555" i="1"/>
  <c r="CP555" i="1"/>
  <c r="CO555" i="1"/>
  <c r="CN555" i="1"/>
  <c r="CM555" i="1"/>
  <c r="CL555" i="1"/>
  <c r="CK555" i="1"/>
  <c r="CJ555" i="1"/>
  <c r="CI555" i="1"/>
  <c r="CH555" i="1"/>
  <c r="CG555" i="1"/>
  <c r="CF555" i="1"/>
  <c r="CE555" i="1"/>
  <c r="CD555" i="1"/>
  <c r="CC555" i="1"/>
  <c r="CB555" i="1"/>
  <c r="CA555" i="1"/>
  <c r="BZ555" i="1"/>
  <c r="BY555" i="1"/>
  <c r="BX555" i="1"/>
  <c r="BW555" i="1"/>
  <c r="BV555" i="1"/>
  <c r="BU555" i="1"/>
  <c r="BT555" i="1"/>
  <c r="BS555" i="1"/>
  <c r="BR555" i="1"/>
  <c r="BQ555" i="1"/>
  <c r="BP555" i="1"/>
  <c r="BO555" i="1"/>
  <c r="BN555" i="1"/>
  <c r="BM555" i="1"/>
  <c r="BL555" i="1"/>
  <c r="BK555" i="1"/>
  <c r="BJ555" i="1"/>
  <c r="BI555" i="1"/>
  <c r="BH555" i="1"/>
  <c r="BG555" i="1"/>
  <c r="BF555" i="1"/>
  <c r="BE555" i="1"/>
  <c r="BD555" i="1"/>
  <c r="BC555" i="1"/>
  <c r="BB555" i="1"/>
  <c r="BA555" i="1"/>
  <c r="AZ555" i="1"/>
  <c r="AY555" i="1"/>
  <c r="AX555" i="1"/>
  <c r="AW555" i="1"/>
  <c r="AV555" i="1"/>
  <c r="AU555" i="1"/>
  <c r="AT555" i="1"/>
  <c r="AS555" i="1"/>
  <c r="AR555" i="1"/>
  <c r="AQ555" i="1"/>
  <c r="AP555" i="1"/>
  <c r="AO555" i="1"/>
  <c r="AN555" i="1"/>
  <c r="AM555" i="1"/>
  <c r="AL555" i="1"/>
  <c r="AK555" i="1"/>
  <c r="AJ555" i="1"/>
  <c r="AI555" i="1"/>
  <c r="AH555" i="1"/>
  <c r="AG555" i="1"/>
  <c r="AF555" i="1"/>
  <c r="AE555" i="1"/>
  <c r="AD555" i="1"/>
  <c r="AC555" i="1"/>
  <c r="AB555" i="1"/>
  <c r="AA555" i="1"/>
  <c r="Z555" i="1"/>
  <c r="Y555" i="1"/>
  <c r="X555" i="1"/>
  <c r="W555" i="1"/>
  <c r="V555" i="1"/>
  <c r="U555" i="1"/>
  <c r="T555" i="1"/>
  <c r="S555" i="1"/>
  <c r="Q555" i="1"/>
  <c r="P555" i="1"/>
  <c r="O555" i="1"/>
  <c r="DD554" i="1"/>
  <c r="DC554" i="1"/>
  <c r="DB554" i="1"/>
  <c r="DA554" i="1"/>
  <c r="CZ554" i="1"/>
  <c r="CY554" i="1"/>
  <c r="CX554" i="1"/>
  <c r="CW554" i="1"/>
  <c r="CV554" i="1"/>
  <c r="CU554" i="1"/>
  <c r="CT554" i="1"/>
  <c r="CS554" i="1"/>
  <c r="CR554" i="1"/>
  <c r="CQ554" i="1"/>
  <c r="CP554" i="1"/>
  <c r="CO554" i="1"/>
  <c r="CN554" i="1"/>
  <c r="CM554" i="1"/>
  <c r="CL554" i="1"/>
  <c r="CK554" i="1"/>
  <c r="CJ554" i="1"/>
  <c r="CI554" i="1"/>
  <c r="CH554" i="1"/>
  <c r="CG554" i="1"/>
  <c r="CF554" i="1"/>
  <c r="CE554" i="1"/>
  <c r="CD554" i="1"/>
  <c r="CC554" i="1"/>
  <c r="CB554" i="1"/>
  <c r="CA554" i="1"/>
  <c r="BZ554" i="1"/>
  <c r="BY554" i="1"/>
  <c r="BX554" i="1"/>
  <c r="BW554" i="1"/>
  <c r="BV554" i="1"/>
  <c r="BU554" i="1"/>
  <c r="BT554" i="1"/>
  <c r="BS554" i="1"/>
  <c r="BR554" i="1"/>
  <c r="BQ554" i="1"/>
  <c r="BP554" i="1"/>
  <c r="BO554" i="1"/>
  <c r="BN554" i="1"/>
  <c r="BM554" i="1"/>
  <c r="BL554" i="1"/>
  <c r="BK554" i="1"/>
  <c r="BJ554" i="1"/>
  <c r="BI554" i="1"/>
  <c r="BH554" i="1"/>
  <c r="BG554" i="1"/>
  <c r="BF554" i="1"/>
  <c r="BE554" i="1"/>
  <c r="BD554" i="1"/>
  <c r="BC554" i="1"/>
  <c r="BB554" i="1"/>
  <c r="BA554" i="1"/>
  <c r="AZ554" i="1"/>
  <c r="AY554" i="1"/>
  <c r="AX554" i="1"/>
  <c r="AW554" i="1"/>
  <c r="AV554" i="1"/>
  <c r="AU554" i="1"/>
  <c r="AT554" i="1"/>
  <c r="AS554" i="1"/>
  <c r="AR554" i="1"/>
  <c r="AQ554" i="1"/>
  <c r="AP554" i="1"/>
  <c r="AO554" i="1"/>
  <c r="AN554" i="1"/>
  <c r="AM554" i="1"/>
  <c r="AL554" i="1"/>
  <c r="AK554" i="1"/>
  <c r="AJ554" i="1"/>
  <c r="AI554" i="1"/>
  <c r="AH554" i="1"/>
  <c r="AG554" i="1"/>
  <c r="AF554" i="1"/>
  <c r="AE554" i="1"/>
  <c r="AD554" i="1"/>
  <c r="AC554" i="1"/>
  <c r="AB554" i="1"/>
  <c r="AA554" i="1"/>
  <c r="Z554" i="1"/>
  <c r="Y554" i="1"/>
  <c r="X554" i="1"/>
  <c r="W554" i="1"/>
  <c r="V554" i="1"/>
  <c r="U554" i="1"/>
  <c r="T554" i="1"/>
  <c r="S554" i="1"/>
  <c r="Q554" i="1"/>
  <c r="P554" i="1"/>
  <c r="O554" i="1"/>
  <c r="DD553" i="1"/>
  <c r="DC553" i="1"/>
  <c r="DB553" i="1"/>
  <c r="DA553" i="1"/>
  <c r="CZ553" i="1"/>
  <c r="CY553" i="1"/>
  <c r="CX553" i="1"/>
  <c r="CW553" i="1"/>
  <c r="CV553" i="1"/>
  <c r="CU553" i="1"/>
  <c r="CT553" i="1"/>
  <c r="CS553" i="1"/>
  <c r="CR553" i="1"/>
  <c r="CQ553" i="1"/>
  <c r="CP553" i="1"/>
  <c r="CO553" i="1"/>
  <c r="CN553" i="1"/>
  <c r="CM553" i="1"/>
  <c r="CL553" i="1"/>
  <c r="CK553" i="1"/>
  <c r="CJ553" i="1"/>
  <c r="CI553" i="1"/>
  <c r="CH553" i="1"/>
  <c r="CG553" i="1"/>
  <c r="CF553" i="1"/>
  <c r="CE553" i="1"/>
  <c r="CD553" i="1"/>
  <c r="CC553" i="1"/>
  <c r="CB553" i="1"/>
  <c r="CA553" i="1"/>
  <c r="BZ553" i="1"/>
  <c r="BY553" i="1"/>
  <c r="BX553" i="1"/>
  <c r="BW553" i="1"/>
  <c r="BV553" i="1"/>
  <c r="BU553" i="1"/>
  <c r="BT553" i="1"/>
  <c r="BS553" i="1"/>
  <c r="BR553" i="1"/>
  <c r="BQ553" i="1"/>
  <c r="BP553" i="1"/>
  <c r="BO553" i="1"/>
  <c r="BN553" i="1"/>
  <c r="BM553" i="1"/>
  <c r="BL553" i="1"/>
  <c r="BK553" i="1"/>
  <c r="BJ553" i="1"/>
  <c r="BI553" i="1"/>
  <c r="BH553" i="1"/>
  <c r="BG553" i="1"/>
  <c r="BF553" i="1"/>
  <c r="BE553" i="1"/>
  <c r="BD553" i="1"/>
  <c r="BC553" i="1"/>
  <c r="BB553" i="1"/>
  <c r="BA553" i="1"/>
  <c r="AZ553" i="1"/>
  <c r="AY553" i="1"/>
  <c r="AX553" i="1"/>
  <c r="AW553" i="1"/>
  <c r="AV553" i="1"/>
  <c r="AU553" i="1"/>
  <c r="AT553" i="1"/>
  <c r="AS553" i="1"/>
  <c r="AR553" i="1"/>
  <c r="AQ553" i="1"/>
  <c r="AP553" i="1"/>
  <c r="AO553" i="1"/>
  <c r="AN553" i="1"/>
  <c r="AM553" i="1"/>
  <c r="AL553" i="1"/>
  <c r="AK553" i="1"/>
  <c r="AJ553" i="1"/>
  <c r="AI553" i="1"/>
  <c r="AH553" i="1"/>
  <c r="AG553" i="1"/>
  <c r="AF553" i="1"/>
  <c r="AE553" i="1"/>
  <c r="AD553" i="1"/>
  <c r="AC553" i="1"/>
  <c r="AB553" i="1"/>
  <c r="AA553" i="1"/>
  <c r="Z553" i="1"/>
  <c r="Y553" i="1"/>
  <c r="X553" i="1"/>
  <c r="W553" i="1"/>
  <c r="V553" i="1"/>
  <c r="U553" i="1"/>
  <c r="T553" i="1"/>
  <c r="S553" i="1"/>
  <c r="Q553" i="1"/>
  <c r="P553" i="1"/>
  <c r="O553" i="1"/>
  <c r="DD276" i="1"/>
  <c r="DC276" i="1"/>
  <c r="DB276" i="1"/>
  <c r="DA276" i="1"/>
  <c r="CZ276" i="1"/>
  <c r="CY276" i="1"/>
  <c r="CX276" i="1"/>
  <c r="CW276" i="1"/>
  <c r="CV276" i="1"/>
  <c r="CU276" i="1"/>
  <c r="CT276" i="1"/>
  <c r="CS276" i="1"/>
  <c r="CR276" i="1"/>
  <c r="CQ276" i="1"/>
  <c r="CP276" i="1"/>
  <c r="CO276" i="1"/>
  <c r="CN276" i="1"/>
  <c r="CM276" i="1"/>
  <c r="CL276" i="1"/>
  <c r="CK276" i="1"/>
  <c r="CJ276" i="1"/>
  <c r="CI276" i="1"/>
  <c r="CH276" i="1"/>
  <c r="CG276" i="1"/>
  <c r="CF276" i="1"/>
  <c r="CE276" i="1"/>
  <c r="CD276" i="1"/>
  <c r="CC276" i="1"/>
  <c r="CB276" i="1"/>
  <c r="CA276" i="1"/>
  <c r="BZ276" i="1"/>
  <c r="BY276" i="1"/>
  <c r="BX276" i="1"/>
  <c r="BW276" i="1"/>
  <c r="BV276" i="1"/>
  <c r="BU276" i="1"/>
  <c r="BT276" i="1"/>
  <c r="BS276" i="1"/>
  <c r="BR276" i="1"/>
  <c r="BQ276" i="1"/>
  <c r="BP276" i="1"/>
  <c r="BO276" i="1"/>
  <c r="BN276" i="1"/>
  <c r="BM276" i="1"/>
  <c r="BL276" i="1"/>
  <c r="BK276" i="1"/>
  <c r="BJ276" i="1"/>
  <c r="BI276" i="1"/>
  <c r="BH276" i="1"/>
  <c r="BG276" i="1"/>
  <c r="BF276" i="1"/>
  <c r="BE276" i="1"/>
  <c r="BD276" i="1"/>
  <c r="BC276" i="1"/>
  <c r="BB276" i="1"/>
  <c r="BA276" i="1"/>
  <c r="AZ276" i="1"/>
  <c r="AY276" i="1"/>
  <c r="AX276" i="1"/>
  <c r="AW276" i="1"/>
  <c r="AV276" i="1"/>
  <c r="AU276" i="1"/>
  <c r="AT276" i="1"/>
  <c r="AS276" i="1"/>
  <c r="AR276" i="1"/>
  <c r="AQ276" i="1"/>
  <c r="AP276" i="1"/>
  <c r="AO276" i="1"/>
  <c r="AN276" i="1"/>
  <c r="AM276" i="1"/>
  <c r="AL276" i="1"/>
  <c r="AK276" i="1"/>
  <c r="AJ276" i="1"/>
  <c r="AI276" i="1"/>
  <c r="AH276" i="1"/>
  <c r="AG276" i="1"/>
  <c r="AF276" i="1"/>
  <c r="AE276" i="1"/>
  <c r="AD276" i="1"/>
  <c r="AC276" i="1"/>
  <c r="AB276" i="1"/>
  <c r="AA276" i="1"/>
  <c r="Z276" i="1"/>
  <c r="Y276" i="1"/>
  <c r="X276" i="1"/>
  <c r="W276" i="1"/>
  <c r="V276" i="1"/>
  <c r="U276" i="1"/>
  <c r="T276" i="1"/>
  <c r="S276" i="1"/>
  <c r="Q276" i="1"/>
  <c r="P276" i="1"/>
  <c r="O276" i="1"/>
  <c r="DD246" i="1"/>
  <c r="DC246" i="1"/>
  <c r="DB246" i="1"/>
  <c r="DA246" i="1"/>
  <c r="CZ246" i="1"/>
  <c r="CY246" i="1"/>
  <c r="CX246" i="1"/>
  <c r="CW246" i="1"/>
  <c r="CV246" i="1"/>
  <c r="CU246" i="1"/>
  <c r="CT246" i="1"/>
  <c r="CS246" i="1"/>
  <c r="CR246" i="1"/>
  <c r="CQ246" i="1"/>
  <c r="CP246" i="1"/>
  <c r="CO246" i="1"/>
  <c r="CN246" i="1"/>
  <c r="CM246" i="1"/>
  <c r="CL246" i="1"/>
  <c r="CK246" i="1"/>
  <c r="CJ246" i="1"/>
  <c r="CI246" i="1"/>
  <c r="CH246" i="1"/>
  <c r="CG246" i="1"/>
  <c r="CF246" i="1"/>
  <c r="CE246" i="1"/>
  <c r="CD246" i="1"/>
  <c r="CC246" i="1"/>
  <c r="CB246" i="1"/>
  <c r="CA246" i="1"/>
  <c r="BZ246" i="1"/>
  <c r="BY246" i="1"/>
  <c r="BX246" i="1"/>
  <c r="BW246" i="1"/>
  <c r="BV246" i="1"/>
  <c r="BU246" i="1"/>
  <c r="BT246" i="1"/>
  <c r="BS246" i="1"/>
  <c r="BR246" i="1"/>
  <c r="BQ246" i="1"/>
  <c r="BP246" i="1"/>
  <c r="BO246" i="1"/>
  <c r="BN246" i="1"/>
  <c r="BM246" i="1"/>
  <c r="BL246" i="1"/>
  <c r="BK246" i="1"/>
  <c r="BJ246" i="1"/>
  <c r="BI246" i="1"/>
  <c r="BH246" i="1"/>
  <c r="BG246" i="1"/>
  <c r="BF246" i="1"/>
  <c r="BE246" i="1"/>
  <c r="BD246" i="1"/>
  <c r="BC246" i="1"/>
  <c r="BB246" i="1"/>
  <c r="BA246" i="1"/>
  <c r="AZ246" i="1"/>
  <c r="AY246" i="1"/>
  <c r="AX246" i="1"/>
  <c r="AW246" i="1"/>
  <c r="AV246" i="1"/>
  <c r="AU246" i="1"/>
  <c r="AT246" i="1"/>
  <c r="AS246" i="1"/>
  <c r="AR246" i="1"/>
  <c r="AQ246" i="1"/>
  <c r="AP246" i="1"/>
  <c r="AO246" i="1"/>
  <c r="AN246" i="1"/>
  <c r="AM246" i="1"/>
  <c r="AL246" i="1"/>
  <c r="AK246" i="1"/>
  <c r="AJ246" i="1"/>
  <c r="AI246" i="1"/>
  <c r="AH246" i="1"/>
  <c r="AG246" i="1"/>
  <c r="AF246" i="1"/>
  <c r="AE246" i="1"/>
  <c r="AD246" i="1"/>
  <c r="AC246" i="1"/>
  <c r="AB246" i="1"/>
  <c r="AA246" i="1"/>
  <c r="Z246" i="1"/>
  <c r="Y246" i="1"/>
  <c r="X246" i="1"/>
  <c r="W246" i="1"/>
  <c r="V246" i="1"/>
  <c r="U246" i="1"/>
  <c r="T246" i="1"/>
  <c r="S246" i="1"/>
  <c r="Q246" i="1"/>
  <c r="P246" i="1"/>
  <c r="O246" i="1"/>
  <c r="DD245" i="1"/>
  <c r="DC245" i="1"/>
  <c r="DB245" i="1"/>
  <c r="DA245" i="1"/>
  <c r="CZ245" i="1"/>
  <c r="CY245" i="1"/>
  <c r="CX245" i="1"/>
  <c r="CW245" i="1"/>
  <c r="CV245" i="1"/>
  <c r="CU245" i="1"/>
  <c r="CT245" i="1"/>
  <c r="CS245" i="1"/>
  <c r="CR245" i="1"/>
  <c r="CQ245" i="1"/>
  <c r="CP245" i="1"/>
  <c r="CO245" i="1"/>
  <c r="CN245" i="1"/>
  <c r="CM245" i="1"/>
  <c r="CL245" i="1"/>
  <c r="CK245" i="1"/>
  <c r="CJ245" i="1"/>
  <c r="CI245" i="1"/>
  <c r="CH245" i="1"/>
  <c r="CG245" i="1"/>
  <c r="CF245" i="1"/>
  <c r="CE245" i="1"/>
  <c r="CD245" i="1"/>
  <c r="CC245" i="1"/>
  <c r="CB245" i="1"/>
  <c r="CA245" i="1"/>
  <c r="BZ245" i="1"/>
  <c r="BY245" i="1"/>
  <c r="BX245" i="1"/>
  <c r="BW245" i="1"/>
  <c r="BV245" i="1"/>
  <c r="BU245" i="1"/>
  <c r="BT245" i="1"/>
  <c r="BS245" i="1"/>
  <c r="BR245" i="1"/>
  <c r="BQ245" i="1"/>
  <c r="BP245" i="1"/>
  <c r="BO245" i="1"/>
  <c r="BN245" i="1"/>
  <c r="BM245" i="1"/>
  <c r="BL245" i="1"/>
  <c r="BK245" i="1"/>
  <c r="BJ245" i="1"/>
  <c r="BI245" i="1"/>
  <c r="BH245" i="1"/>
  <c r="BG245" i="1"/>
  <c r="BF245" i="1"/>
  <c r="BE245" i="1"/>
  <c r="BD245" i="1"/>
  <c r="BC245" i="1"/>
  <c r="BB245" i="1"/>
  <c r="BA245" i="1"/>
  <c r="AZ245" i="1"/>
  <c r="AY245" i="1"/>
  <c r="AX245" i="1"/>
  <c r="AW245" i="1"/>
  <c r="AV245" i="1"/>
  <c r="AU245" i="1"/>
  <c r="AT245" i="1"/>
  <c r="AS245" i="1"/>
  <c r="AR245" i="1"/>
  <c r="AQ245" i="1"/>
  <c r="AP245" i="1"/>
  <c r="AO245" i="1"/>
  <c r="AN245" i="1"/>
  <c r="AM245" i="1"/>
  <c r="AL245" i="1"/>
  <c r="AK245" i="1"/>
  <c r="AJ245" i="1"/>
  <c r="AI245" i="1"/>
  <c r="AH245" i="1"/>
  <c r="AG245" i="1"/>
  <c r="AF245" i="1"/>
  <c r="AE245" i="1"/>
  <c r="AD245" i="1"/>
  <c r="AC245" i="1"/>
  <c r="AB245" i="1"/>
  <c r="AA245" i="1"/>
  <c r="Z245" i="1"/>
  <c r="Y245" i="1"/>
  <c r="X245" i="1"/>
  <c r="W245" i="1"/>
  <c r="V245" i="1"/>
  <c r="U245" i="1"/>
  <c r="T245" i="1"/>
  <c r="S245" i="1"/>
  <c r="Q245" i="1"/>
  <c r="P245" i="1"/>
  <c r="O245" i="1"/>
  <c r="DD244" i="1"/>
  <c r="DC244" i="1"/>
  <c r="DB244" i="1"/>
  <c r="DA244" i="1"/>
  <c r="CZ244" i="1"/>
  <c r="CY244" i="1"/>
  <c r="CX244" i="1"/>
  <c r="CW244" i="1"/>
  <c r="CV244" i="1"/>
  <c r="CU244" i="1"/>
  <c r="CT244" i="1"/>
  <c r="CS244" i="1"/>
  <c r="CR244" i="1"/>
  <c r="CQ244" i="1"/>
  <c r="CP244" i="1"/>
  <c r="CO244" i="1"/>
  <c r="CN244" i="1"/>
  <c r="CM244" i="1"/>
  <c r="CL244" i="1"/>
  <c r="CK244" i="1"/>
  <c r="CJ244" i="1"/>
  <c r="CI244" i="1"/>
  <c r="CH244" i="1"/>
  <c r="CG244" i="1"/>
  <c r="CF244" i="1"/>
  <c r="CE244" i="1"/>
  <c r="CD244" i="1"/>
  <c r="CC244" i="1"/>
  <c r="CB244" i="1"/>
  <c r="CA244" i="1"/>
  <c r="BZ244" i="1"/>
  <c r="BY244" i="1"/>
  <c r="BX244" i="1"/>
  <c r="BW244" i="1"/>
  <c r="BV244" i="1"/>
  <c r="BU244" i="1"/>
  <c r="BT244" i="1"/>
  <c r="BS244" i="1"/>
  <c r="BR244" i="1"/>
  <c r="BQ244" i="1"/>
  <c r="BP244" i="1"/>
  <c r="BO244" i="1"/>
  <c r="BN244" i="1"/>
  <c r="BM244" i="1"/>
  <c r="BL244" i="1"/>
  <c r="BK244" i="1"/>
  <c r="BJ244" i="1"/>
  <c r="BI244" i="1"/>
  <c r="BH244" i="1"/>
  <c r="BG244" i="1"/>
  <c r="BF244" i="1"/>
  <c r="BE244" i="1"/>
  <c r="BD244" i="1"/>
  <c r="BC244" i="1"/>
  <c r="BB244" i="1"/>
  <c r="BA244" i="1"/>
  <c r="AZ244" i="1"/>
  <c r="AY244" i="1"/>
  <c r="AX244" i="1"/>
  <c r="AW244" i="1"/>
  <c r="AV244" i="1"/>
  <c r="AU244" i="1"/>
  <c r="AT244" i="1"/>
  <c r="AS244" i="1"/>
  <c r="AR244" i="1"/>
  <c r="AQ244" i="1"/>
  <c r="AP244" i="1"/>
  <c r="AO244" i="1"/>
  <c r="AN244" i="1"/>
  <c r="AM244" i="1"/>
  <c r="AL244" i="1"/>
  <c r="AK244" i="1"/>
  <c r="AJ244" i="1"/>
  <c r="AI244" i="1"/>
  <c r="AH244" i="1"/>
  <c r="AG244" i="1"/>
  <c r="AF244" i="1"/>
  <c r="AE244" i="1"/>
  <c r="AD244" i="1"/>
  <c r="AC244" i="1"/>
  <c r="AB244" i="1"/>
  <c r="AA244" i="1"/>
  <c r="Z244" i="1"/>
  <c r="Y244" i="1"/>
  <c r="X244" i="1"/>
  <c r="W244" i="1"/>
  <c r="V244" i="1"/>
  <c r="U244" i="1"/>
  <c r="T244" i="1"/>
  <c r="S244" i="1"/>
  <c r="Q244" i="1"/>
  <c r="P244" i="1"/>
  <c r="O244" i="1"/>
  <c r="DD243" i="1"/>
  <c r="DC243" i="1"/>
  <c r="DB243" i="1"/>
  <c r="DA243" i="1"/>
  <c r="CZ243" i="1"/>
  <c r="CY243" i="1"/>
  <c r="CX243" i="1"/>
  <c r="CW243" i="1"/>
  <c r="CV243" i="1"/>
  <c r="CU243" i="1"/>
  <c r="CT243" i="1"/>
  <c r="CS243" i="1"/>
  <c r="CR243" i="1"/>
  <c r="CQ243" i="1"/>
  <c r="CP243" i="1"/>
  <c r="CO243" i="1"/>
  <c r="CN243" i="1"/>
  <c r="CM243" i="1"/>
  <c r="CL243" i="1"/>
  <c r="CK243" i="1"/>
  <c r="CJ243" i="1"/>
  <c r="CI243" i="1"/>
  <c r="CH243" i="1"/>
  <c r="CG243" i="1"/>
  <c r="CF243" i="1"/>
  <c r="CE243" i="1"/>
  <c r="CD243" i="1"/>
  <c r="CC243" i="1"/>
  <c r="CB243" i="1"/>
  <c r="CA243" i="1"/>
  <c r="BZ243" i="1"/>
  <c r="BY243" i="1"/>
  <c r="BX243" i="1"/>
  <c r="BW243" i="1"/>
  <c r="BV243" i="1"/>
  <c r="BU243" i="1"/>
  <c r="BT243" i="1"/>
  <c r="BS243" i="1"/>
  <c r="BR243" i="1"/>
  <c r="BQ243" i="1"/>
  <c r="BP243" i="1"/>
  <c r="BO243" i="1"/>
  <c r="BN243" i="1"/>
  <c r="BM243" i="1"/>
  <c r="BL243" i="1"/>
  <c r="BK243" i="1"/>
  <c r="BJ243" i="1"/>
  <c r="BI243" i="1"/>
  <c r="BH243" i="1"/>
  <c r="BG243" i="1"/>
  <c r="BF243" i="1"/>
  <c r="BE243" i="1"/>
  <c r="BD243" i="1"/>
  <c r="BC243" i="1"/>
  <c r="BB243" i="1"/>
  <c r="BA243" i="1"/>
  <c r="AZ243" i="1"/>
  <c r="AY243" i="1"/>
  <c r="AX243" i="1"/>
  <c r="AW243" i="1"/>
  <c r="AV243" i="1"/>
  <c r="AU243" i="1"/>
  <c r="AT243" i="1"/>
  <c r="AS243" i="1"/>
  <c r="AR243" i="1"/>
  <c r="AQ243" i="1"/>
  <c r="AP243" i="1"/>
  <c r="AO243" i="1"/>
  <c r="AN243" i="1"/>
  <c r="AM243" i="1"/>
  <c r="AL243" i="1"/>
  <c r="AK243" i="1"/>
  <c r="AJ243" i="1"/>
  <c r="AI243" i="1"/>
  <c r="AH243" i="1"/>
  <c r="AG243" i="1"/>
  <c r="AF243" i="1"/>
  <c r="AE243" i="1"/>
  <c r="AD243" i="1"/>
  <c r="AC243" i="1"/>
  <c r="AB243" i="1"/>
  <c r="AA243" i="1"/>
  <c r="Z243" i="1"/>
  <c r="Y243" i="1"/>
  <c r="X243" i="1"/>
  <c r="W243" i="1"/>
  <c r="V243" i="1"/>
  <c r="U243" i="1"/>
  <c r="T243" i="1"/>
  <c r="S243" i="1"/>
  <c r="Q243" i="1"/>
  <c r="P243" i="1"/>
  <c r="O243" i="1"/>
  <c r="DD651" i="1"/>
  <c r="DC651" i="1"/>
  <c r="DB651" i="1"/>
  <c r="DA651" i="1"/>
  <c r="CZ651" i="1"/>
  <c r="CY651" i="1"/>
  <c r="CX651" i="1"/>
  <c r="CW651" i="1"/>
  <c r="CV651" i="1"/>
  <c r="CU651" i="1"/>
  <c r="CT651" i="1"/>
  <c r="CS651" i="1"/>
  <c r="CR651" i="1"/>
  <c r="CQ651" i="1"/>
  <c r="CP651" i="1"/>
  <c r="CO651" i="1"/>
  <c r="CN651" i="1"/>
  <c r="CM651" i="1"/>
  <c r="CL651" i="1"/>
  <c r="CK651" i="1"/>
  <c r="CJ651" i="1"/>
  <c r="CI651" i="1"/>
  <c r="CH651" i="1"/>
  <c r="CG651" i="1"/>
  <c r="CF651" i="1"/>
  <c r="CE651" i="1"/>
  <c r="CD651" i="1"/>
  <c r="CC651" i="1"/>
  <c r="CB651" i="1"/>
  <c r="CA651" i="1"/>
  <c r="BZ651" i="1"/>
  <c r="BY651" i="1"/>
  <c r="BX651" i="1"/>
  <c r="BW651" i="1"/>
  <c r="BV651" i="1"/>
  <c r="BU651" i="1"/>
  <c r="BT651" i="1"/>
  <c r="BS651" i="1"/>
  <c r="BR651" i="1"/>
  <c r="BQ651" i="1"/>
  <c r="BP651" i="1"/>
  <c r="BO651" i="1"/>
  <c r="BN651" i="1"/>
  <c r="BM651" i="1"/>
  <c r="BL651" i="1"/>
  <c r="BK651" i="1"/>
  <c r="BJ651" i="1"/>
  <c r="BI651" i="1"/>
  <c r="BH651" i="1"/>
  <c r="BG651" i="1"/>
  <c r="BF651" i="1"/>
  <c r="BE651" i="1"/>
  <c r="BD651" i="1"/>
  <c r="BC651" i="1"/>
  <c r="BB651" i="1"/>
  <c r="BA651" i="1"/>
  <c r="AZ651" i="1"/>
  <c r="AY651" i="1"/>
  <c r="AX651" i="1"/>
  <c r="AW651" i="1"/>
  <c r="AV651" i="1"/>
  <c r="AU651" i="1"/>
  <c r="AT651" i="1"/>
  <c r="AS651" i="1"/>
  <c r="AR651" i="1"/>
  <c r="AQ651" i="1"/>
  <c r="AP651" i="1"/>
  <c r="AO651" i="1"/>
  <c r="AN651" i="1"/>
  <c r="AM651" i="1"/>
  <c r="AL651" i="1"/>
  <c r="AK651" i="1"/>
  <c r="AJ651" i="1"/>
  <c r="AI651" i="1"/>
  <c r="AH651" i="1"/>
  <c r="AG651" i="1"/>
  <c r="AF651" i="1"/>
  <c r="AE651" i="1"/>
  <c r="AD651" i="1"/>
  <c r="AC651" i="1"/>
  <c r="AB651" i="1"/>
  <c r="AA651" i="1"/>
  <c r="Z651" i="1"/>
  <c r="Y651" i="1"/>
  <c r="X651" i="1"/>
  <c r="W651" i="1"/>
  <c r="V651" i="1"/>
  <c r="U651" i="1"/>
  <c r="T651" i="1"/>
  <c r="S651" i="1"/>
  <c r="Q651" i="1"/>
  <c r="P651" i="1"/>
  <c r="O651" i="1"/>
  <c r="DD650" i="1"/>
  <c r="DC650" i="1"/>
  <c r="DB650" i="1"/>
  <c r="DA650" i="1"/>
  <c r="CZ650" i="1"/>
  <c r="CY650" i="1"/>
  <c r="CX650" i="1"/>
  <c r="CW650" i="1"/>
  <c r="CV650" i="1"/>
  <c r="CU650" i="1"/>
  <c r="CT650" i="1"/>
  <c r="CS650" i="1"/>
  <c r="CR650" i="1"/>
  <c r="CQ650" i="1"/>
  <c r="CP650" i="1"/>
  <c r="CO650" i="1"/>
  <c r="CN650" i="1"/>
  <c r="CM650" i="1"/>
  <c r="CL650" i="1"/>
  <c r="CK650" i="1"/>
  <c r="CJ650" i="1"/>
  <c r="CI650" i="1"/>
  <c r="CH650" i="1"/>
  <c r="CG650" i="1"/>
  <c r="CF650" i="1"/>
  <c r="CE650" i="1"/>
  <c r="CD650" i="1"/>
  <c r="CC650" i="1"/>
  <c r="CB650" i="1"/>
  <c r="CA650" i="1"/>
  <c r="BZ650" i="1"/>
  <c r="BY650" i="1"/>
  <c r="BX650" i="1"/>
  <c r="BW650" i="1"/>
  <c r="BV650" i="1"/>
  <c r="BU650" i="1"/>
  <c r="BT650" i="1"/>
  <c r="BS650" i="1"/>
  <c r="BR650" i="1"/>
  <c r="BQ650" i="1"/>
  <c r="BP650" i="1"/>
  <c r="BO650" i="1"/>
  <c r="BN650" i="1"/>
  <c r="BM650" i="1"/>
  <c r="BL650" i="1"/>
  <c r="BK650" i="1"/>
  <c r="BJ650" i="1"/>
  <c r="BI650" i="1"/>
  <c r="BH650" i="1"/>
  <c r="BG650" i="1"/>
  <c r="BF650" i="1"/>
  <c r="BE650" i="1"/>
  <c r="BD650" i="1"/>
  <c r="BC650" i="1"/>
  <c r="BB650" i="1"/>
  <c r="BA650" i="1"/>
  <c r="AZ650" i="1"/>
  <c r="AY650" i="1"/>
  <c r="AX650" i="1"/>
  <c r="AW650" i="1"/>
  <c r="AV650" i="1"/>
  <c r="AU650" i="1"/>
  <c r="AT650" i="1"/>
  <c r="AS650" i="1"/>
  <c r="AR650" i="1"/>
  <c r="AQ650" i="1"/>
  <c r="AP650" i="1"/>
  <c r="AO650" i="1"/>
  <c r="AN650" i="1"/>
  <c r="AM650" i="1"/>
  <c r="AL650" i="1"/>
  <c r="AK650" i="1"/>
  <c r="AJ650" i="1"/>
  <c r="AI650" i="1"/>
  <c r="AH650" i="1"/>
  <c r="AG650" i="1"/>
  <c r="AF650" i="1"/>
  <c r="AE650" i="1"/>
  <c r="AD650" i="1"/>
  <c r="AC650" i="1"/>
  <c r="AB650" i="1"/>
  <c r="AA650" i="1"/>
  <c r="Z650" i="1"/>
  <c r="Y650" i="1"/>
  <c r="X650" i="1"/>
  <c r="W650" i="1"/>
  <c r="V650" i="1"/>
  <c r="U650" i="1"/>
  <c r="T650" i="1"/>
  <c r="S650" i="1"/>
  <c r="Q650" i="1"/>
  <c r="P650" i="1"/>
  <c r="O650" i="1"/>
  <c r="DD649" i="1"/>
  <c r="DC649" i="1"/>
  <c r="DB649" i="1"/>
  <c r="DA649" i="1"/>
  <c r="CZ649" i="1"/>
  <c r="CY649" i="1"/>
  <c r="CX649" i="1"/>
  <c r="CW649" i="1"/>
  <c r="CV649" i="1"/>
  <c r="CU649" i="1"/>
  <c r="CT649" i="1"/>
  <c r="CS649" i="1"/>
  <c r="CR649" i="1"/>
  <c r="CQ649" i="1"/>
  <c r="CP649" i="1"/>
  <c r="CO649" i="1"/>
  <c r="CN649" i="1"/>
  <c r="CM649" i="1"/>
  <c r="CL649" i="1"/>
  <c r="CK649" i="1"/>
  <c r="CJ649" i="1"/>
  <c r="CI649" i="1"/>
  <c r="CH649" i="1"/>
  <c r="CG649" i="1"/>
  <c r="CF649" i="1"/>
  <c r="CE649" i="1"/>
  <c r="CD649" i="1"/>
  <c r="CC649" i="1"/>
  <c r="CB649" i="1"/>
  <c r="CA649" i="1"/>
  <c r="BZ649" i="1"/>
  <c r="BY649" i="1"/>
  <c r="BX649" i="1"/>
  <c r="BW649" i="1"/>
  <c r="BV649" i="1"/>
  <c r="BU649" i="1"/>
  <c r="BT649" i="1"/>
  <c r="BS649" i="1"/>
  <c r="BR649" i="1"/>
  <c r="BQ649" i="1"/>
  <c r="BP649" i="1"/>
  <c r="BO649" i="1"/>
  <c r="BN649" i="1"/>
  <c r="BM649" i="1"/>
  <c r="BL649" i="1"/>
  <c r="BK649" i="1"/>
  <c r="BJ649" i="1"/>
  <c r="BI649" i="1"/>
  <c r="BH649" i="1"/>
  <c r="BG649" i="1"/>
  <c r="BF649" i="1"/>
  <c r="BE649" i="1"/>
  <c r="BD649" i="1"/>
  <c r="BC649" i="1"/>
  <c r="BB649" i="1"/>
  <c r="BA649" i="1"/>
  <c r="AZ649" i="1"/>
  <c r="AY649" i="1"/>
  <c r="AX649" i="1"/>
  <c r="AW649" i="1"/>
  <c r="AV649" i="1"/>
  <c r="AU649" i="1"/>
  <c r="AT649" i="1"/>
  <c r="AS649" i="1"/>
  <c r="AR649" i="1"/>
  <c r="AQ649" i="1"/>
  <c r="AP649" i="1"/>
  <c r="AO649" i="1"/>
  <c r="AN649" i="1"/>
  <c r="AM649" i="1"/>
  <c r="AL649" i="1"/>
  <c r="AK649" i="1"/>
  <c r="AJ649" i="1"/>
  <c r="AI649" i="1"/>
  <c r="AH649" i="1"/>
  <c r="AG649" i="1"/>
  <c r="AF649" i="1"/>
  <c r="AE649" i="1"/>
  <c r="AD649" i="1"/>
  <c r="AC649" i="1"/>
  <c r="AB649" i="1"/>
  <c r="AA649" i="1"/>
  <c r="Z649" i="1"/>
  <c r="Y649" i="1"/>
  <c r="X649" i="1"/>
  <c r="W649" i="1"/>
  <c r="V649" i="1"/>
  <c r="U649" i="1"/>
  <c r="T649" i="1"/>
  <c r="S649" i="1"/>
  <c r="Q649" i="1"/>
  <c r="P649" i="1"/>
  <c r="O649" i="1"/>
  <c r="DD648" i="1"/>
  <c r="DC648" i="1"/>
  <c r="DB648" i="1"/>
  <c r="DA648" i="1"/>
  <c r="CZ648" i="1"/>
  <c r="CY648" i="1"/>
  <c r="CX648" i="1"/>
  <c r="CW648" i="1"/>
  <c r="CV648" i="1"/>
  <c r="CU648" i="1"/>
  <c r="CT648" i="1"/>
  <c r="CS648" i="1"/>
  <c r="CR648" i="1"/>
  <c r="CQ648" i="1"/>
  <c r="CP648" i="1"/>
  <c r="CO648" i="1"/>
  <c r="CN648" i="1"/>
  <c r="CM648" i="1"/>
  <c r="CL648" i="1"/>
  <c r="CK648" i="1"/>
  <c r="CJ648" i="1"/>
  <c r="CI648" i="1"/>
  <c r="CH648" i="1"/>
  <c r="CG648" i="1"/>
  <c r="CF648" i="1"/>
  <c r="CE648" i="1"/>
  <c r="CD648" i="1"/>
  <c r="CC648" i="1"/>
  <c r="CB648" i="1"/>
  <c r="CA648" i="1"/>
  <c r="BZ648" i="1"/>
  <c r="BY648" i="1"/>
  <c r="BX648" i="1"/>
  <c r="BW648" i="1"/>
  <c r="BV648" i="1"/>
  <c r="BU648" i="1"/>
  <c r="BT648" i="1"/>
  <c r="BS648" i="1"/>
  <c r="BR648" i="1"/>
  <c r="BQ648" i="1"/>
  <c r="BP648" i="1"/>
  <c r="BO648" i="1"/>
  <c r="BN648" i="1"/>
  <c r="BM648" i="1"/>
  <c r="BL648" i="1"/>
  <c r="BK648" i="1"/>
  <c r="BJ648" i="1"/>
  <c r="BI648" i="1"/>
  <c r="BH648" i="1"/>
  <c r="BG648" i="1"/>
  <c r="BF648" i="1"/>
  <c r="BE648" i="1"/>
  <c r="BD648" i="1"/>
  <c r="BC648" i="1"/>
  <c r="BB648" i="1"/>
  <c r="BA648" i="1"/>
  <c r="AZ648" i="1"/>
  <c r="AY648" i="1"/>
  <c r="AX648" i="1"/>
  <c r="AW648" i="1"/>
  <c r="AV648" i="1"/>
  <c r="AU648" i="1"/>
  <c r="AT648" i="1"/>
  <c r="AS648" i="1"/>
  <c r="AR648" i="1"/>
  <c r="AQ648" i="1"/>
  <c r="AP648" i="1"/>
  <c r="AO648" i="1"/>
  <c r="AN648" i="1"/>
  <c r="AM648" i="1"/>
  <c r="AL648" i="1"/>
  <c r="AK648" i="1"/>
  <c r="AJ648" i="1"/>
  <c r="AI648" i="1"/>
  <c r="AH648" i="1"/>
  <c r="AG648" i="1"/>
  <c r="AF648" i="1"/>
  <c r="AE648" i="1"/>
  <c r="AD648" i="1"/>
  <c r="AC648" i="1"/>
  <c r="AB648" i="1"/>
  <c r="AA648" i="1"/>
  <c r="Z648" i="1"/>
  <c r="Y648" i="1"/>
  <c r="X648" i="1"/>
  <c r="W648" i="1"/>
  <c r="V648" i="1"/>
  <c r="U648" i="1"/>
  <c r="T648" i="1"/>
  <c r="S648" i="1"/>
  <c r="Q648" i="1"/>
  <c r="P648" i="1"/>
  <c r="O648" i="1"/>
  <c r="DD647" i="1"/>
  <c r="DC647" i="1"/>
  <c r="DB647" i="1"/>
  <c r="DA647" i="1"/>
  <c r="CZ647" i="1"/>
  <c r="CY647" i="1"/>
  <c r="CX647" i="1"/>
  <c r="CW647" i="1"/>
  <c r="CV647" i="1"/>
  <c r="CU647" i="1"/>
  <c r="CT647" i="1"/>
  <c r="CS647" i="1"/>
  <c r="CR647" i="1"/>
  <c r="CQ647" i="1"/>
  <c r="CP647" i="1"/>
  <c r="CO647" i="1"/>
  <c r="CN647" i="1"/>
  <c r="CM647" i="1"/>
  <c r="CL647" i="1"/>
  <c r="CK647" i="1"/>
  <c r="CJ647" i="1"/>
  <c r="CI647" i="1"/>
  <c r="CH647" i="1"/>
  <c r="CG647" i="1"/>
  <c r="CF647" i="1"/>
  <c r="CE647" i="1"/>
  <c r="CD647" i="1"/>
  <c r="CC647" i="1"/>
  <c r="CB647" i="1"/>
  <c r="CA647" i="1"/>
  <c r="BZ647" i="1"/>
  <c r="BY647" i="1"/>
  <c r="BX647" i="1"/>
  <c r="BW647" i="1"/>
  <c r="BV647" i="1"/>
  <c r="BU647" i="1"/>
  <c r="BT647" i="1"/>
  <c r="BS647" i="1"/>
  <c r="BR647" i="1"/>
  <c r="BQ647" i="1"/>
  <c r="BP647" i="1"/>
  <c r="BO647" i="1"/>
  <c r="BN647" i="1"/>
  <c r="BM647" i="1"/>
  <c r="BL647" i="1"/>
  <c r="BK647" i="1"/>
  <c r="BJ647" i="1"/>
  <c r="BI647" i="1"/>
  <c r="BH647" i="1"/>
  <c r="BG647" i="1"/>
  <c r="BF647" i="1"/>
  <c r="BE647" i="1"/>
  <c r="BD647" i="1"/>
  <c r="BC647" i="1"/>
  <c r="BB647" i="1"/>
  <c r="BA647" i="1"/>
  <c r="AZ647" i="1"/>
  <c r="AY647" i="1"/>
  <c r="AX647" i="1"/>
  <c r="AW647" i="1"/>
  <c r="AV647" i="1"/>
  <c r="AU647" i="1"/>
  <c r="AT647" i="1"/>
  <c r="AS647" i="1"/>
  <c r="AR647" i="1"/>
  <c r="AQ647" i="1"/>
  <c r="AP647" i="1"/>
  <c r="AO647" i="1"/>
  <c r="AN647" i="1"/>
  <c r="AM647" i="1"/>
  <c r="AL647" i="1"/>
  <c r="AK647" i="1"/>
  <c r="AJ647" i="1"/>
  <c r="AI647" i="1"/>
  <c r="AH647" i="1"/>
  <c r="AG647" i="1"/>
  <c r="AF647" i="1"/>
  <c r="AE647" i="1"/>
  <c r="AD647" i="1"/>
  <c r="AC647" i="1"/>
  <c r="AB647" i="1"/>
  <c r="AA647" i="1"/>
  <c r="Z647" i="1"/>
  <c r="Y647" i="1"/>
  <c r="X647" i="1"/>
  <c r="W647" i="1"/>
  <c r="V647" i="1"/>
  <c r="U647" i="1"/>
  <c r="T647" i="1"/>
  <c r="S647" i="1"/>
  <c r="Q647" i="1"/>
  <c r="P647" i="1"/>
  <c r="O647" i="1"/>
  <c r="DD646" i="1"/>
  <c r="DC646" i="1"/>
  <c r="DB646" i="1"/>
  <c r="DA646" i="1"/>
  <c r="CZ646" i="1"/>
  <c r="CY646" i="1"/>
  <c r="CX646" i="1"/>
  <c r="CW646" i="1"/>
  <c r="CV646" i="1"/>
  <c r="CU646" i="1"/>
  <c r="CT646" i="1"/>
  <c r="CS646" i="1"/>
  <c r="CR646" i="1"/>
  <c r="CQ646" i="1"/>
  <c r="CP646" i="1"/>
  <c r="CO646" i="1"/>
  <c r="CN646" i="1"/>
  <c r="CM646" i="1"/>
  <c r="CL646" i="1"/>
  <c r="CK646" i="1"/>
  <c r="CJ646" i="1"/>
  <c r="CI646" i="1"/>
  <c r="CH646" i="1"/>
  <c r="CG646" i="1"/>
  <c r="CF646" i="1"/>
  <c r="CE646" i="1"/>
  <c r="CD646" i="1"/>
  <c r="CC646" i="1"/>
  <c r="CB646" i="1"/>
  <c r="CA646" i="1"/>
  <c r="BZ646" i="1"/>
  <c r="BY646" i="1"/>
  <c r="BX646" i="1"/>
  <c r="BW646" i="1"/>
  <c r="BV646" i="1"/>
  <c r="BU646" i="1"/>
  <c r="BT646" i="1"/>
  <c r="BS646" i="1"/>
  <c r="BR646" i="1"/>
  <c r="BQ646" i="1"/>
  <c r="BP646" i="1"/>
  <c r="BO646" i="1"/>
  <c r="BN646" i="1"/>
  <c r="BM646" i="1"/>
  <c r="BL646" i="1"/>
  <c r="BK646" i="1"/>
  <c r="BJ646" i="1"/>
  <c r="BI646" i="1"/>
  <c r="BH646" i="1"/>
  <c r="BG646" i="1"/>
  <c r="BF646" i="1"/>
  <c r="BE646" i="1"/>
  <c r="BD646" i="1"/>
  <c r="BC646" i="1"/>
  <c r="BB646" i="1"/>
  <c r="BA646" i="1"/>
  <c r="AZ646" i="1"/>
  <c r="AY646" i="1"/>
  <c r="AX646" i="1"/>
  <c r="AW646" i="1"/>
  <c r="AV646" i="1"/>
  <c r="AU646" i="1"/>
  <c r="AT646" i="1"/>
  <c r="AS646" i="1"/>
  <c r="AR646" i="1"/>
  <c r="AQ646" i="1"/>
  <c r="AP646" i="1"/>
  <c r="AO646" i="1"/>
  <c r="AN646" i="1"/>
  <c r="AM646" i="1"/>
  <c r="AL646" i="1"/>
  <c r="AK646" i="1"/>
  <c r="AJ646" i="1"/>
  <c r="AI646" i="1"/>
  <c r="AH646" i="1"/>
  <c r="AG646" i="1"/>
  <c r="AF646" i="1"/>
  <c r="AE646" i="1"/>
  <c r="AD646" i="1"/>
  <c r="AC646" i="1"/>
  <c r="AB646" i="1"/>
  <c r="AA646" i="1"/>
  <c r="Z646" i="1"/>
  <c r="Y646" i="1"/>
  <c r="X646" i="1"/>
  <c r="W646" i="1"/>
  <c r="V646" i="1"/>
  <c r="U646" i="1"/>
  <c r="T646" i="1"/>
  <c r="S646" i="1"/>
  <c r="Q646" i="1"/>
  <c r="P646" i="1"/>
  <c r="O646" i="1"/>
  <c r="DD326" i="1"/>
  <c r="DC326" i="1"/>
  <c r="DB326" i="1"/>
  <c r="DA326" i="1"/>
  <c r="CZ326" i="1"/>
  <c r="CY326" i="1"/>
  <c r="CX326" i="1"/>
  <c r="CW326" i="1"/>
  <c r="CV326" i="1"/>
  <c r="CU326" i="1"/>
  <c r="CT326" i="1"/>
  <c r="CS326" i="1"/>
  <c r="CR326" i="1"/>
  <c r="CQ326" i="1"/>
  <c r="CP326" i="1"/>
  <c r="CO326" i="1"/>
  <c r="CN326" i="1"/>
  <c r="CM326" i="1"/>
  <c r="CL326" i="1"/>
  <c r="CK326" i="1"/>
  <c r="CJ326" i="1"/>
  <c r="CI326" i="1"/>
  <c r="CH326" i="1"/>
  <c r="CG326" i="1"/>
  <c r="CF326" i="1"/>
  <c r="CE326" i="1"/>
  <c r="CD326" i="1"/>
  <c r="CC326" i="1"/>
  <c r="CB326" i="1"/>
  <c r="CA326" i="1"/>
  <c r="BZ326" i="1"/>
  <c r="BY326" i="1"/>
  <c r="BX326" i="1"/>
  <c r="BW326" i="1"/>
  <c r="BV326" i="1"/>
  <c r="BU326" i="1"/>
  <c r="BT326" i="1"/>
  <c r="BS326" i="1"/>
  <c r="BR326" i="1"/>
  <c r="BQ326" i="1"/>
  <c r="BP326" i="1"/>
  <c r="BO326" i="1"/>
  <c r="BN326" i="1"/>
  <c r="BM326" i="1"/>
  <c r="BL326" i="1"/>
  <c r="BK326" i="1"/>
  <c r="BJ326" i="1"/>
  <c r="BI326" i="1"/>
  <c r="BH326" i="1"/>
  <c r="BG326" i="1"/>
  <c r="BF326" i="1"/>
  <c r="BE326" i="1"/>
  <c r="BD326" i="1"/>
  <c r="BC326" i="1"/>
  <c r="BB326" i="1"/>
  <c r="BA326" i="1"/>
  <c r="AZ326" i="1"/>
  <c r="AY326" i="1"/>
  <c r="AX326" i="1"/>
  <c r="AW326" i="1"/>
  <c r="AV326" i="1"/>
  <c r="AU326" i="1"/>
  <c r="AT326" i="1"/>
  <c r="AS326" i="1"/>
  <c r="AR326" i="1"/>
  <c r="AQ326" i="1"/>
  <c r="AP326" i="1"/>
  <c r="AO326" i="1"/>
  <c r="AN326" i="1"/>
  <c r="AM326" i="1"/>
  <c r="AL326" i="1"/>
  <c r="AK326" i="1"/>
  <c r="AJ326" i="1"/>
  <c r="AI326" i="1"/>
  <c r="AH326" i="1"/>
  <c r="AG326" i="1"/>
  <c r="AF326" i="1"/>
  <c r="AE326" i="1"/>
  <c r="AD326" i="1"/>
  <c r="AC326" i="1"/>
  <c r="AB326" i="1"/>
  <c r="AA326" i="1"/>
  <c r="Z326" i="1"/>
  <c r="Y326" i="1"/>
  <c r="X326" i="1"/>
  <c r="W326" i="1"/>
  <c r="V326" i="1"/>
  <c r="U326" i="1"/>
  <c r="T326" i="1"/>
  <c r="S326" i="1"/>
  <c r="Q326" i="1"/>
  <c r="P326" i="1"/>
  <c r="O326" i="1"/>
  <c r="DD325" i="1"/>
  <c r="DC325" i="1"/>
  <c r="DB325" i="1"/>
  <c r="DA325" i="1"/>
  <c r="CZ325" i="1"/>
  <c r="CY325" i="1"/>
  <c r="CX325" i="1"/>
  <c r="CW325" i="1"/>
  <c r="CV325" i="1"/>
  <c r="CU325" i="1"/>
  <c r="CT325" i="1"/>
  <c r="CS325" i="1"/>
  <c r="CR325" i="1"/>
  <c r="CQ325" i="1"/>
  <c r="CP325" i="1"/>
  <c r="CO325" i="1"/>
  <c r="CN325" i="1"/>
  <c r="CM325" i="1"/>
  <c r="CL325" i="1"/>
  <c r="CK325" i="1"/>
  <c r="CJ325" i="1"/>
  <c r="CI325" i="1"/>
  <c r="CH325" i="1"/>
  <c r="CG325" i="1"/>
  <c r="CF325" i="1"/>
  <c r="CE325" i="1"/>
  <c r="CD325" i="1"/>
  <c r="CC325" i="1"/>
  <c r="CB325" i="1"/>
  <c r="CA325" i="1"/>
  <c r="BZ325" i="1"/>
  <c r="BY325" i="1"/>
  <c r="BX325" i="1"/>
  <c r="BW325" i="1"/>
  <c r="BV325" i="1"/>
  <c r="BU325" i="1"/>
  <c r="BT325" i="1"/>
  <c r="BS325" i="1"/>
  <c r="BR325" i="1"/>
  <c r="BQ325" i="1"/>
  <c r="BP325" i="1"/>
  <c r="BO325" i="1"/>
  <c r="BN325" i="1"/>
  <c r="BM325" i="1"/>
  <c r="BL325" i="1"/>
  <c r="BK325" i="1"/>
  <c r="BJ325" i="1"/>
  <c r="BI325" i="1"/>
  <c r="BH325" i="1"/>
  <c r="BG325" i="1"/>
  <c r="BF325" i="1"/>
  <c r="BE325" i="1"/>
  <c r="BD325" i="1"/>
  <c r="BC325" i="1"/>
  <c r="BB325" i="1"/>
  <c r="BA325" i="1"/>
  <c r="AZ325" i="1"/>
  <c r="AY325" i="1"/>
  <c r="AX325" i="1"/>
  <c r="AW325" i="1"/>
  <c r="AV325" i="1"/>
  <c r="AU325" i="1"/>
  <c r="AT325" i="1"/>
  <c r="AS325" i="1"/>
  <c r="AR325" i="1"/>
  <c r="AQ325" i="1"/>
  <c r="AP325" i="1"/>
  <c r="AO325" i="1"/>
  <c r="AN325" i="1"/>
  <c r="AM325" i="1"/>
  <c r="AL325" i="1"/>
  <c r="AK325" i="1"/>
  <c r="AJ325" i="1"/>
  <c r="AI325" i="1"/>
  <c r="AH325" i="1"/>
  <c r="AG325" i="1"/>
  <c r="AF325" i="1"/>
  <c r="AE325" i="1"/>
  <c r="AD325" i="1"/>
  <c r="AC325" i="1"/>
  <c r="AB325" i="1"/>
  <c r="AA325" i="1"/>
  <c r="Z325" i="1"/>
  <c r="Y325" i="1"/>
  <c r="X325" i="1"/>
  <c r="W325" i="1"/>
  <c r="V325" i="1"/>
  <c r="U325" i="1"/>
  <c r="T325" i="1"/>
  <c r="S325" i="1"/>
  <c r="Q325" i="1"/>
  <c r="P325" i="1"/>
  <c r="O325" i="1"/>
  <c r="DD242" i="1"/>
  <c r="DC242" i="1"/>
  <c r="DB242" i="1"/>
  <c r="DA242" i="1"/>
  <c r="CZ242" i="1"/>
  <c r="CY242" i="1"/>
  <c r="CX242" i="1"/>
  <c r="CW242" i="1"/>
  <c r="CV242" i="1"/>
  <c r="CU242" i="1"/>
  <c r="CT242" i="1"/>
  <c r="CS242" i="1"/>
  <c r="CR242" i="1"/>
  <c r="CQ242" i="1"/>
  <c r="CP242" i="1"/>
  <c r="CO242" i="1"/>
  <c r="CN242" i="1"/>
  <c r="CM242" i="1"/>
  <c r="CL242" i="1"/>
  <c r="CK242" i="1"/>
  <c r="CJ242" i="1"/>
  <c r="CI242" i="1"/>
  <c r="CH242" i="1"/>
  <c r="CG242" i="1"/>
  <c r="CF242" i="1"/>
  <c r="CE242" i="1"/>
  <c r="CD242" i="1"/>
  <c r="CC242" i="1"/>
  <c r="CB242" i="1"/>
  <c r="CA242" i="1"/>
  <c r="BZ242" i="1"/>
  <c r="BY242" i="1"/>
  <c r="BX242" i="1"/>
  <c r="BW242" i="1"/>
  <c r="BV242" i="1"/>
  <c r="BU242" i="1"/>
  <c r="BT242" i="1"/>
  <c r="BS242" i="1"/>
  <c r="BR242" i="1"/>
  <c r="BQ242" i="1"/>
  <c r="BP242" i="1"/>
  <c r="BO242" i="1"/>
  <c r="BN242" i="1"/>
  <c r="BM242" i="1"/>
  <c r="BL242" i="1"/>
  <c r="BK242" i="1"/>
  <c r="BJ242" i="1"/>
  <c r="BI242" i="1"/>
  <c r="BH242" i="1"/>
  <c r="BG242" i="1"/>
  <c r="BF242" i="1"/>
  <c r="BE242" i="1"/>
  <c r="BD242" i="1"/>
  <c r="BC242" i="1"/>
  <c r="BB242" i="1"/>
  <c r="BA242" i="1"/>
  <c r="AZ242" i="1"/>
  <c r="AY242" i="1"/>
  <c r="AX242" i="1"/>
  <c r="AW242" i="1"/>
  <c r="AV242" i="1"/>
  <c r="AU242" i="1"/>
  <c r="AT242" i="1"/>
  <c r="AS242" i="1"/>
  <c r="AR242" i="1"/>
  <c r="AQ242" i="1"/>
  <c r="AP242" i="1"/>
  <c r="AO242" i="1"/>
  <c r="AN242" i="1"/>
  <c r="AM242" i="1"/>
  <c r="AL242" i="1"/>
  <c r="AK242" i="1"/>
  <c r="AJ242" i="1"/>
  <c r="AI242" i="1"/>
  <c r="AH242" i="1"/>
  <c r="AG242" i="1"/>
  <c r="AF242" i="1"/>
  <c r="AE242" i="1"/>
  <c r="AD242" i="1"/>
  <c r="AC242" i="1"/>
  <c r="AB242" i="1"/>
  <c r="AA242" i="1"/>
  <c r="Z242" i="1"/>
  <c r="Y242" i="1"/>
  <c r="X242" i="1"/>
  <c r="W242" i="1"/>
  <c r="V242" i="1"/>
  <c r="U242" i="1"/>
  <c r="T242" i="1"/>
  <c r="S242" i="1"/>
  <c r="Q242" i="1"/>
  <c r="P242" i="1"/>
  <c r="O242" i="1"/>
  <c r="DD241" i="1"/>
  <c r="DC241" i="1"/>
  <c r="DB241" i="1"/>
  <c r="DA241" i="1"/>
  <c r="CZ241" i="1"/>
  <c r="CY241" i="1"/>
  <c r="CX241" i="1"/>
  <c r="CW241" i="1"/>
  <c r="CV241" i="1"/>
  <c r="CU241" i="1"/>
  <c r="CT241" i="1"/>
  <c r="CS241" i="1"/>
  <c r="CR241" i="1"/>
  <c r="CQ241" i="1"/>
  <c r="CP241" i="1"/>
  <c r="CO241" i="1"/>
  <c r="CN241" i="1"/>
  <c r="CM241" i="1"/>
  <c r="CL241" i="1"/>
  <c r="CK241" i="1"/>
  <c r="CJ241" i="1"/>
  <c r="CI241" i="1"/>
  <c r="CH241" i="1"/>
  <c r="CG241" i="1"/>
  <c r="CF241" i="1"/>
  <c r="CE241" i="1"/>
  <c r="CD241" i="1"/>
  <c r="CC241" i="1"/>
  <c r="CB241" i="1"/>
  <c r="CA241" i="1"/>
  <c r="BZ241" i="1"/>
  <c r="BY241" i="1"/>
  <c r="BX241" i="1"/>
  <c r="BW241" i="1"/>
  <c r="BV241" i="1"/>
  <c r="BU241" i="1"/>
  <c r="BT241" i="1"/>
  <c r="BS241" i="1"/>
  <c r="BR241" i="1"/>
  <c r="BQ241" i="1"/>
  <c r="BP241" i="1"/>
  <c r="BO241" i="1"/>
  <c r="BN241" i="1"/>
  <c r="BM241" i="1"/>
  <c r="BL241" i="1"/>
  <c r="BK241" i="1"/>
  <c r="BJ241" i="1"/>
  <c r="BI241" i="1"/>
  <c r="BH241" i="1"/>
  <c r="BG241" i="1"/>
  <c r="BF241" i="1"/>
  <c r="BE241" i="1"/>
  <c r="BD241" i="1"/>
  <c r="BC241" i="1"/>
  <c r="BB241" i="1"/>
  <c r="BA241" i="1"/>
  <c r="AZ241" i="1"/>
  <c r="AY241" i="1"/>
  <c r="AX241" i="1"/>
  <c r="AW241" i="1"/>
  <c r="AV241" i="1"/>
  <c r="AU241" i="1"/>
  <c r="AT241" i="1"/>
  <c r="AS241" i="1"/>
  <c r="AR241" i="1"/>
  <c r="AQ241" i="1"/>
  <c r="AP241" i="1"/>
  <c r="AO241" i="1"/>
  <c r="AN241" i="1"/>
  <c r="AM241" i="1"/>
  <c r="AL241" i="1"/>
  <c r="AK241" i="1"/>
  <c r="AJ241" i="1"/>
  <c r="AI241" i="1"/>
  <c r="AH241" i="1"/>
  <c r="AG241" i="1"/>
  <c r="AF241" i="1"/>
  <c r="AE241" i="1"/>
  <c r="AD241" i="1"/>
  <c r="AC241" i="1"/>
  <c r="AB241" i="1"/>
  <c r="AA241" i="1"/>
  <c r="Z241" i="1"/>
  <c r="Y241" i="1"/>
  <c r="X241" i="1"/>
  <c r="W241" i="1"/>
  <c r="V241" i="1"/>
  <c r="U241" i="1"/>
  <c r="T241" i="1"/>
  <c r="S241" i="1"/>
  <c r="Q241" i="1"/>
  <c r="P241" i="1"/>
  <c r="O241" i="1"/>
  <c r="DD240" i="1"/>
  <c r="DC240" i="1"/>
  <c r="DB240" i="1"/>
  <c r="DA240" i="1"/>
  <c r="CZ240" i="1"/>
  <c r="CY240" i="1"/>
  <c r="CX240" i="1"/>
  <c r="CW240" i="1"/>
  <c r="CV240" i="1"/>
  <c r="CU240" i="1"/>
  <c r="CT240" i="1"/>
  <c r="CS240" i="1"/>
  <c r="CR240" i="1"/>
  <c r="CQ240" i="1"/>
  <c r="CP240" i="1"/>
  <c r="CO240" i="1"/>
  <c r="CN240" i="1"/>
  <c r="CM240" i="1"/>
  <c r="CL240" i="1"/>
  <c r="CK240" i="1"/>
  <c r="CJ240" i="1"/>
  <c r="CI240" i="1"/>
  <c r="CH240" i="1"/>
  <c r="CG240" i="1"/>
  <c r="CF240" i="1"/>
  <c r="CE240" i="1"/>
  <c r="CD240" i="1"/>
  <c r="CC240" i="1"/>
  <c r="CB240" i="1"/>
  <c r="CA240" i="1"/>
  <c r="BZ240" i="1"/>
  <c r="BY240" i="1"/>
  <c r="BX240" i="1"/>
  <c r="BW240" i="1"/>
  <c r="BV240" i="1"/>
  <c r="BU240" i="1"/>
  <c r="BT240" i="1"/>
  <c r="BS240" i="1"/>
  <c r="BR240" i="1"/>
  <c r="BQ240" i="1"/>
  <c r="BP240" i="1"/>
  <c r="BO240" i="1"/>
  <c r="BN240" i="1"/>
  <c r="BM240" i="1"/>
  <c r="BL240" i="1"/>
  <c r="BK240" i="1"/>
  <c r="BJ240" i="1"/>
  <c r="BI240" i="1"/>
  <c r="BH240" i="1"/>
  <c r="BG240" i="1"/>
  <c r="BF240" i="1"/>
  <c r="BE240" i="1"/>
  <c r="BD240" i="1"/>
  <c r="BC240" i="1"/>
  <c r="BB240" i="1"/>
  <c r="BA240" i="1"/>
  <c r="AZ240" i="1"/>
  <c r="AY240" i="1"/>
  <c r="AX240" i="1"/>
  <c r="AW240" i="1"/>
  <c r="AV240" i="1"/>
  <c r="AU240" i="1"/>
  <c r="AT240" i="1"/>
  <c r="AS240" i="1"/>
  <c r="AR240" i="1"/>
  <c r="AQ240" i="1"/>
  <c r="AP240" i="1"/>
  <c r="AO240" i="1"/>
  <c r="AN240" i="1"/>
  <c r="AM240" i="1"/>
  <c r="AL240" i="1"/>
  <c r="AK240" i="1"/>
  <c r="AJ240" i="1"/>
  <c r="AI240" i="1"/>
  <c r="AH240" i="1"/>
  <c r="AG240" i="1"/>
  <c r="AF240" i="1"/>
  <c r="AE240" i="1"/>
  <c r="AD240" i="1"/>
  <c r="AC240" i="1"/>
  <c r="AB240" i="1"/>
  <c r="AA240" i="1"/>
  <c r="Z240" i="1"/>
  <c r="Y240" i="1"/>
  <c r="X240" i="1"/>
  <c r="W240" i="1"/>
  <c r="V240" i="1"/>
  <c r="U240" i="1"/>
  <c r="T240" i="1"/>
  <c r="S240" i="1"/>
  <c r="Q240" i="1"/>
  <c r="P240" i="1"/>
  <c r="O240" i="1"/>
  <c r="DD239" i="1"/>
  <c r="DC239" i="1"/>
  <c r="DB239" i="1"/>
  <c r="DA239" i="1"/>
  <c r="CZ239" i="1"/>
  <c r="CY239" i="1"/>
  <c r="CX239" i="1"/>
  <c r="CW239" i="1"/>
  <c r="CV239" i="1"/>
  <c r="CU239" i="1"/>
  <c r="CT239" i="1"/>
  <c r="CS239" i="1"/>
  <c r="CR239" i="1"/>
  <c r="CQ239" i="1"/>
  <c r="CP239" i="1"/>
  <c r="CO239" i="1"/>
  <c r="CN239" i="1"/>
  <c r="CM239" i="1"/>
  <c r="CL239" i="1"/>
  <c r="CK239" i="1"/>
  <c r="CJ239" i="1"/>
  <c r="CI239" i="1"/>
  <c r="CH239" i="1"/>
  <c r="CG239" i="1"/>
  <c r="CF239" i="1"/>
  <c r="CE239" i="1"/>
  <c r="CD239" i="1"/>
  <c r="CC239" i="1"/>
  <c r="CB239" i="1"/>
  <c r="CA239" i="1"/>
  <c r="BZ239" i="1"/>
  <c r="BY239" i="1"/>
  <c r="BX239" i="1"/>
  <c r="BW239" i="1"/>
  <c r="BV239" i="1"/>
  <c r="BU239" i="1"/>
  <c r="BT239" i="1"/>
  <c r="BS239" i="1"/>
  <c r="BR239" i="1"/>
  <c r="BQ239" i="1"/>
  <c r="BP239" i="1"/>
  <c r="BO239" i="1"/>
  <c r="BN239" i="1"/>
  <c r="BM239" i="1"/>
  <c r="BL239" i="1"/>
  <c r="BK239" i="1"/>
  <c r="BJ239" i="1"/>
  <c r="BI239" i="1"/>
  <c r="BH239" i="1"/>
  <c r="BG239" i="1"/>
  <c r="BF239" i="1"/>
  <c r="BE239" i="1"/>
  <c r="BD239" i="1"/>
  <c r="BC239" i="1"/>
  <c r="BB239" i="1"/>
  <c r="BA239" i="1"/>
  <c r="AZ239" i="1"/>
  <c r="AY239" i="1"/>
  <c r="AX239" i="1"/>
  <c r="AW239" i="1"/>
  <c r="AV239" i="1"/>
  <c r="AU239" i="1"/>
  <c r="AT239" i="1"/>
  <c r="AS239" i="1"/>
  <c r="AR239" i="1"/>
  <c r="AQ239" i="1"/>
  <c r="AP239" i="1"/>
  <c r="AO239" i="1"/>
  <c r="AN239" i="1"/>
  <c r="AM239" i="1"/>
  <c r="AL239" i="1"/>
  <c r="AK239" i="1"/>
  <c r="AJ239" i="1"/>
  <c r="AI239" i="1"/>
  <c r="AH239" i="1"/>
  <c r="AG239" i="1"/>
  <c r="AF239" i="1"/>
  <c r="AE239" i="1"/>
  <c r="AD239" i="1"/>
  <c r="AC239" i="1"/>
  <c r="AB239" i="1"/>
  <c r="AA239" i="1"/>
  <c r="Z239" i="1"/>
  <c r="Y239" i="1"/>
  <c r="X239" i="1"/>
  <c r="W239" i="1"/>
  <c r="V239" i="1"/>
  <c r="U239" i="1"/>
  <c r="T239" i="1"/>
  <c r="S239" i="1"/>
  <c r="Q239" i="1"/>
  <c r="P239" i="1"/>
  <c r="O239" i="1"/>
  <c r="DD238" i="1"/>
  <c r="DC238" i="1"/>
  <c r="DB238" i="1"/>
  <c r="DA238" i="1"/>
  <c r="CZ238" i="1"/>
  <c r="CY238" i="1"/>
  <c r="CX238" i="1"/>
  <c r="CW238" i="1"/>
  <c r="CV238" i="1"/>
  <c r="CU238" i="1"/>
  <c r="CT238" i="1"/>
  <c r="CS238" i="1"/>
  <c r="CR238" i="1"/>
  <c r="CQ238" i="1"/>
  <c r="CP238" i="1"/>
  <c r="CO238" i="1"/>
  <c r="CN238" i="1"/>
  <c r="CM238" i="1"/>
  <c r="CL238" i="1"/>
  <c r="CK238" i="1"/>
  <c r="CJ238" i="1"/>
  <c r="CI238" i="1"/>
  <c r="CH238" i="1"/>
  <c r="CG238" i="1"/>
  <c r="CF238" i="1"/>
  <c r="CE238" i="1"/>
  <c r="CD238" i="1"/>
  <c r="CC238" i="1"/>
  <c r="CB238" i="1"/>
  <c r="CA238" i="1"/>
  <c r="BZ238" i="1"/>
  <c r="BY238" i="1"/>
  <c r="BX238" i="1"/>
  <c r="BW238" i="1"/>
  <c r="BV238" i="1"/>
  <c r="BU238" i="1"/>
  <c r="BT238" i="1"/>
  <c r="BS238" i="1"/>
  <c r="BR238" i="1"/>
  <c r="BQ238" i="1"/>
  <c r="BP238" i="1"/>
  <c r="BO238" i="1"/>
  <c r="BN238" i="1"/>
  <c r="BM238" i="1"/>
  <c r="BL238" i="1"/>
  <c r="BK238" i="1"/>
  <c r="BJ238" i="1"/>
  <c r="BI238" i="1"/>
  <c r="BH238" i="1"/>
  <c r="BG238" i="1"/>
  <c r="BF238" i="1"/>
  <c r="BE238" i="1"/>
  <c r="BD238" i="1"/>
  <c r="BC238" i="1"/>
  <c r="BB238" i="1"/>
  <c r="BA238" i="1"/>
  <c r="AZ238" i="1"/>
  <c r="AY238" i="1"/>
  <c r="AX238" i="1"/>
  <c r="AW238" i="1"/>
  <c r="AV238" i="1"/>
  <c r="AU238" i="1"/>
  <c r="AT238" i="1"/>
  <c r="AS238" i="1"/>
  <c r="AR238" i="1"/>
  <c r="AQ238" i="1"/>
  <c r="AP238" i="1"/>
  <c r="AO238" i="1"/>
  <c r="AN238" i="1"/>
  <c r="AM238" i="1"/>
  <c r="AL238" i="1"/>
  <c r="AK238" i="1"/>
  <c r="AJ238" i="1"/>
  <c r="AI238" i="1"/>
  <c r="AH238" i="1"/>
  <c r="AG238" i="1"/>
  <c r="AF238" i="1"/>
  <c r="AE238" i="1"/>
  <c r="AD238" i="1"/>
  <c r="AC238" i="1"/>
  <c r="AB238" i="1"/>
  <c r="AA238" i="1"/>
  <c r="Z238" i="1"/>
  <c r="Y238" i="1"/>
  <c r="X238" i="1"/>
  <c r="W238" i="1"/>
  <c r="V238" i="1"/>
  <c r="U238" i="1"/>
  <c r="T238" i="1"/>
  <c r="S238" i="1"/>
  <c r="Q238" i="1"/>
  <c r="P238" i="1"/>
  <c r="O238" i="1"/>
  <c r="DD237" i="1"/>
  <c r="DC237" i="1"/>
  <c r="DB237" i="1"/>
  <c r="DA237" i="1"/>
  <c r="CZ237" i="1"/>
  <c r="CY237" i="1"/>
  <c r="CX237" i="1"/>
  <c r="CW237" i="1"/>
  <c r="CV237" i="1"/>
  <c r="CU237" i="1"/>
  <c r="CT237" i="1"/>
  <c r="CS237" i="1"/>
  <c r="CR237" i="1"/>
  <c r="CQ237" i="1"/>
  <c r="CP237" i="1"/>
  <c r="CO237" i="1"/>
  <c r="CN237" i="1"/>
  <c r="CM237" i="1"/>
  <c r="CL237" i="1"/>
  <c r="CK237" i="1"/>
  <c r="CJ237" i="1"/>
  <c r="CI237" i="1"/>
  <c r="CH237" i="1"/>
  <c r="CG237" i="1"/>
  <c r="CF237" i="1"/>
  <c r="CE237" i="1"/>
  <c r="CD237" i="1"/>
  <c r="CC237" i="1"/>
  <c r="CB237" i="1"/>
  <c r="CA237" i="1"/>
  <c r="BZ237" i="1"/>
  <c r="BY237" i="1"/>
  <c r="BX237" i="1"/>
  <c r="BW237" i="1"/>
  <c r="BV237" i="1"/>
  <c r="BU237" i="1"/>
  <c r="BT237" i="1"/>
  <c r="BS237" i="1"/>
  <c r="BR237" i="1"/>
  <c r="BQ237" i="1"/>
  <c r="BP237" i="1"/>
  <c r="BO237" i="1"/>
  <c r="BN237" i="1"/>
  <c r="BM237" i="1"/>
  <c r="BL237" i="1"/>
  <c r="BK237" i="1"/>
  <c r="BJ237" i="1"/>
  <c r="BI237" i="1"/>
  <c r="BH237" i="1"/>
  <c r="BG237" i="1"/>
  <c r="BF237" i="1"/>
  <c r="BE237" i="1"/>
  <c r="BD237" i="1"/>
  <c r="BC237" i="1"/>
  <c r="BB237" i="1"/>
  <c r="BA237" i="1"/>
  <c r="AZ237" i="1"/>
  <c r="AY237" i="1"/>
  <c r="AX237" i="1"/>
  <c r="AW237" i="1"/>
  <c r="AV237" i="1"/>
  <c r="AU237" i="1"/>
  <c r="AT237" i="1"/>
  <c r="AS237" i="1"/>
  <c r="AR237" i="1"/>
  <c r="AQ237" i="1"/>
  <c r="AP237" i="1"/>
  <c r="AO237" i="1"/>
  <c r="AN237" i="1"/>
  <c r="AM237" i="1"/>
  <c r="AL237" i="1"/>
  <c r="AK237" i="1"/>
  <c r="AJ237" i="1"/>
  <c r="AI237" i="1"/>
  <c r="AH237" i="1"/>
  <c r="AG237" i="1"/>
  <c r="AF237" i="1"/>
  <c r="AE237" i="1"/>
  <c r="AD237" i="1"/>
  <c r="AC237" i="1"/>
  <c r="AB237" i="1"/>
  <c r="AA237" i="1"/>
  <c r="Z237" i="1"/>
  <c r="Y237" i="1"/>
  <c r="X237" i="1"/>
  <c r="W237" i="1"/>
  <c r="V237" i="1"/>
  <c r="U237" i="1"/>
  <c r="T237" i="1"/>
  <c r="S237" i="1"/>
  <c r="Q237" i="1"/>
  <c r="P237" i="1"/>
  <c r="O237" i="1"/>
  <c r="DD236" i="1"/>
  <c r="DC236" i="1"/>
  <c r="DB236" i="1"/>
  <c r="DA236" i="1"/>
  <c r="CZ236" i="1"/>
  <c r="CY236" i="1"/>
  <c r="CX236" i="1"/>
  <c r="CW236" i="1"/>
  <c r="CV236" i="1"/>
  <c r="CU236" i="1"/>
  <c r="CT236" i="1"/>
  <c r="CS236" i="1"/>
  <c r="CR236" i="1"/>
  <c r="CQ236" i="1"/>
  <c r="CP236" i="1"/>
  <c r="CO236" i="1"/>
  <c r="CN236" i="1"/>
  <c r="CM236" i="1"/>
  <c r="CL236" i="1"/>
  <c r="CK236" i="1"/>
  <c r="CJ236" i="1"/>
  <c r="CI236" i="1"/>
  <c r="CH236" i="1"/>
  <c r="CG236" i="1"/>
  <c r="CF236" i="1"/>
  <c r="CE236" i="1"/>
  <c r="CD236" i="1"/>
  <c r="CC236" i="1"/>
  <c r="CB236" i="1"/>
  <c r="CA236" i="1"/>
  <c r="BZ236" i="1"/>
  <c r="BY236" i="1"/>
  <c r="BX236" i="1"/>
  <c r="BW236" i="1"/>
  <c r="BV236" i="1"/>
  <c r="BU236" i="1"/>
  <c r="BT236" i="1"/>
  <c r="BS236" i="1"/>
  <c r="BR236" i="1"/>
  <c r="BQ236" i="1"/>
  <c r="BP236" i="1"/>
  <c r="BO236" i="1"/>
  <c r="BN236" i="1"/>
  <c r="BM236" i="1"/>
  <c r="BL236" i="1"/>
  <c r="BK236" i="1"/>
  <c r="BJ236" i="1"/>
  <c r="BI236" i="1"/>
  <c r="BH236" i="1"/>
  <c r="BG236" i="1"/>
  <c r="BF236" i="1"/>
  <c r="BE236" i="1"/>
  <c r="BD236" i="1"/>
  <c r="BC236" i="1"/>
  <c r="BB236" i="1"/>
  <c r="BA236" i="1"/>
  <c r="AZ236" i="1"/>
  <c r="AY236" i="1"/>
  <c r="AX236" i="1"/>
  <c r="AW236" i="1"/>
  <c r="AV236" i="1"/>
  <c r="AU236" i="1"/>
  <c r="AT236" i="1"/>
  <c r="AS236" i="1"/>
  <c r="AR236" i="1"/>
  <c r="AQ236" i="1"/>
  <c r="AP236" i="1"/>
  <c r="AO236" i="1"/>
  <c r="AN236" i="1"/>
  <c r="AM236" i="1"/>
  <c r="AL236" i="1"/>
  <c r="AK236" i="1"/>
  <c r="AJ236" i="1"/>
  <c r="AI236" i="1"/>
  <c r="AH236" i="1"/>
  <c r="AG236" i="1"/>
  <c r="AF236" i="1"/>
  <c r="AE236" i="1"/>
  <c r="AD236" i="1"/>
  <c r="AC236" i="1"/>
  <c r="AB236" i="1"/>
  <c r="AA236" i="1"/>
  <c r="Z236" i="1"/>
  <c r="Y236" i="1"/>
  <c r="X236" i="1"/>
  <c r="W236" i="1"/>
  <c r="V236" i="1"/>
  <c r="U236" i="1"/>
  <c r="T236" i="1"/>
  <c r="S236" i="1"/>
  <c r="Q236" i="1"/>
  <c r="P236" i="1"/>
  <c r="O236" i="1"/>
  <c r="DD235" i="1"/>
  <c r="DC235" i="1"/>
  <c r="DB235" i="1"/>
  <c r="DA235" i="1"/>
  <c r="CZ235" i="1"/>
  <c r="CY235" i="1"/>
  <c r="CX235" i="1"/>
  <c r="CW235" i="1"/>
  <c r="CV235" i="1"/>
  <c r="CU235" i="1"/>
  <c r="CT235" i="1"/>
  <c r="CS235" i="1"/>
  <c r="CR235" i="1"/>
  <c r="CQ235" i="1"/>
  <c r="CP235" i="1"/>
  <c r="CO235" i="1"/>
  <c r="CN235" i="1"/>
  <c r="CM235" i="1"/>
  <c r="CL235" i="1"/>
  <c r="CK235" i="1"/>
  <c r="CJ235" i="1"/>
  <c r="CI235" i="1"/>
  <c r="CH235" i="1"/>
  <c r="CG235" i="1"/>
  <c r="CF235" i="1"/>
  <c r="CE235" i="1"/>
  <c r="CD235" i="1"/>
  <c r="CC235" i="1"/>
  <c r="CB235" i="1"/>
  <c r="CA235" i="1"/>
  <c r="BZ235" i="1"/>
  <c r="BY235" i="1"/>
  <c r="BX235" i="1"/>
  <c r="BW235" i="1"/>
  <c r="BV235" i="1"/>
  <c r="BU235" i="1"/>
  <c r="BT235" i="1"/>
  <c r="BS235" i="1"/>
  <c r="BR235" i="1"/>
  <c r="BQ235" i="1"/>
  <c r="BP235" i="1"/>
  <c r="BO235" i="1"/>
  <c r="BN235" i="1"/>
  <c r="BM235" i="1"/>
  <c r="BL235" i="1"/>
  <c r="BK235" i="1"/>
  <c r="BJ235" i="1"/>
  <c r="BI235" i="1"/>
  <c r="BH235" i="1"/>
  <c r="BG235" i="1"/>
  <c r="BF235" i="1"/>
  <c r="BE235" i="1"/>
  <c r="BD235" i="1"/>
  <c r="BC235" i="1"/>
  <c r="BB235" i="1"/>
  <c r="BA235" i="1"/>
  <c r="AZ235" i="1"/>
  <c r="AY235" i="1"/>
  <c r="AX235" i="1"/>
  <c r="AW235" i="1"/>
  <c r="AV235" i="1"/>
  <c r="AU235" i="1"/>
  <c r="AT235" i="1"/>
  <c r="AS235" i="1"/>
  <c r="AR235" i="1"/>
  <c r="AQ235" i="1"/>
  <c r="AP235" i="1"/>
  <c r="AO235" i="1"/>
  <c r="AN235" i="1"/>
  <c r="AM235" i="1"/>
  <c r="AL235" i="1"/>
  <c r="AK235" i="1"/>
  <c r="AJ235" i="1"/>
  <c r="AI235" i="1"/>
  <c r="AH235" i="1"/>
  <c r="AG235" i="1"/>
  <c r="AF235" i="1"/>
  <c r="AE235" i="1"/>
  <c r="AD235" i="1"/>
  <c r="AC235" i="1"/>
  <c r="AB235" i="1"/>
  <c r="AA235" i="1"/>
  <c r="Z235" i="1"/>
  <c r="Y235" i="1"/>
  <c r="X235" i="1"/>
  <c r="W235" i="1"/>
  <c r="V235" i="1"/>
  <c r="U235" i="1"/>
  <c r="T235" i="1"/>
  <c r="S235" i="1"/>
  <c r="Q235" i="1"/>
  <c r="P235" i="1"/>
  <c r="O235" i="1"/>
  <c r="DD234" i="1"/>
  <c r="DC234" i="1"/>
  <c r="DB234" i="1"/>
  <c r="DA234" i="1"/>
  <c r="CZ234" i="1"/>
  <c r="CY234" i="1"/>
  <c r="CX234" i="1"/>
  <c r="CW234" i="1"/>
  <c r="CV234" i="1"/>
  <c r="CU234" i="1"/>
  <c r="CT234" i="1"/>
  <c r="CS234" i="1"/>
  <c r="CR234" i="1"/>
  <c r="CQ234" i="1"/>
  <c r="CP234" i="1"/>
  <c r="CO234" i="1"/>
  <c r="CN234" i="1"/>
  <c r="CM234" i="1"/>
  <c r="CL234" i="1"/>
  <c r="CK234" i="1"/>
  <c r="CJ234" i="1"/>
  <c r="CI234" i="1"/>
  <c r="CH234" i="1"/>
  <c r="CG234" i="1"/>
  <c r="CF234" i="1"/>
  <c r="CE234" i="1"/>
  <c r="CD234" i="1"/>
  <c r="CC234" i="1"/>
  <c r="CB234" i="1"/>
  <c r="CA234" i="1"/>
  <c r="BZ234" i="1"/>
  <c r="BY234" i="1"/>
  <c r="BX234" i="1"/>
  <c r="BW234" i="1"/>
  <c r="BV234" i="1"/>
  <c r="BU234" i="1"/>
  <c r="BT234" i="1"/>
  <c r="BS234" i="1"/>
  <c r="BR234" i="1"/>
  <c r="BQ234" i="1"/>
  <c r="BP234" i="1"/>
  <c r="BO234" i="1"/>
  <c r="BN234" i="1"/>
  <c r="BM234" i="1"/>
  <c r="BL234" i="1"/>
  <c r="BK234" i="1"/>
  <c r="BJ234" i="1"/>
  <c r="BI234" i="1"/>
  <c r="BH234" i="1"/>
  <c r="BG234" i="1"/>
  <c r="BF234" i="1"/>
  <c r="BE234" i="1"/>
  <c r="BD234" i="1"/>
  <c r="BC234" i="1"/>
  <c r="BB234" i="1"/>
  <c r="BA234" i="1"/>
  <c r="AZ234" i="1"/>
  <c r="AY234" i="1"/>
  <c r="AX234" i="1"/>
  <c r="AW234" i="1"/>
  <c r="AV234" i="1"/>
  <c r="AU234" i="1"/>
  <c r="AT234" i="1"/>
  <c r="AS234" i="1"/>
  <c r="AR234" i="1"/>
  <c r="AQ234" i="1"/>
  <c r="AP234" i="1"/>
  <c r="AO234" i="1"/>
  <c r="AN234" i="1"/>
  <c r="AM234" i="1"/>
  <c r="AL234" i="1"/>
  <c r="AK234" i="1"/>
  <c r="AJ234" i="1"/>
  <c r="AI234" i="1"/>
  <c r="AH234" i="1"/>
  <c r="AG234" i="1"/>
  <c r="AF234" i="1"/>
  <c r="AE234" i="1"/>
  <c r="AD234" i="1"/>
  <c r="AC234" i="1"/>
  <c r="AB234" i="1"/>
  <c r="AA234" i="1"/>
  <c r="Z234" i="1"/>
  <c r="Y234" i="1"/>
  <c r="X234" i="1"/>
  <c r="W234" i="1"/>
  <c r="V234" i="1"/>
  <c r="U234" i="1"/>
  <c r="T234" i="1"/>
  <c r="S234" i="1"/>
  <c r="Q234" i="1"/>
  <c r="P234" i="1"/>
  <c r="O234" i="1"/>
  <c r="DD233" i="1"/>
  <c r="DC233" i="1"/>
  <c r="DB233" i="1"/>
  <c r="DA233" i="1"/>
  <c r="CZ233" i="1"/>
  <c r="CY233" i="1"/>
  <c r="CX233" i="1"/>
  <c r="CW233" i="1"/>
  <c r="CV233" i="1"/>
  <c r="CU233" i="1"/>
  <c r="CT233" i="1"/>
  <c r="CS233" i="1"/>
  <c r="CR233" i="1"/>
  <c r="CQ233" i="1"/>
  <c r="CP233" i="1"/>
  <c r="CO233" i="1"/>
  <c r="CN233" i="1"/>
  <c r="CM233" i="1"/>
  <c r="CL233" i="1"/>
  <c r="CK233" i="1"/>
  <c r="CJ233" i="1"/>
  <c r="CI233" i="1"/>
  <c r="CH233" i="1"/>
  <c r="CG233" i="1"/>
  <c r="CF233" i="1"/>
  <c r="CE233" i="1"/>
  <c r="CD233" i="1"/>
  <c r="CC233" i="1"/>
  <c r="CB233" i="1"/>
  <c r="CA233" i="1"/>
  <c r="BZ233" i="1"/>
  <c r="BY233" i="1"/>
  <c r="BX233" i="1"/>
  <c r="BW233" i="1"/>
  <c r="BV233" i="1"/>
  <c r="BU233" i="1"/>
  <c r="BT233" i="1"/>
  <c r="BS233" i="1"/>
  <c r="BR233" i="1"/>
  <c r="BQ233" i="1"/>
  <c r="BP233" i="1"/>
  <c r="BO233" i="1"/>
  <c r="BN233" i="1"/>
  <c r="BM233" i="1"/>
  <c r="BL233" i="1"/>
  <c r="BK233" i="1"/>
  <c r="BJ233" i="1"/>
  <c r="BI233" i="1"/>
  <c r="BH233" i="1"/>
  <c r="BG233" i="1"/>
  <c r="BF233" i="1"/>
  <c r="BE233" i="1"/>
  <c r="BD233" i="1"/>
  <c r="BC233" i="1"/>
  <c r="BB233" i="1"/>
  <c r="BA233" i="1"/>
  <c r="AZ233" i="1"/>
  <c r="AY233" i="1"/>
  <c r="AX233" i="1"/>
  <c r="AW233" i="1"/>
  <c r="AV233" i="1"/>
  <c r="AU233" i="1"/>
  <c r="AT233" i="1"/>
  <c r="AS233" i="1"/>
  <c r="AR233" i="1"/>
  <c r="AQ233" i="1"/>
  <c r="AP233" i="1"/>
  <c r="AO233" i="1"/>
  <c r="AN233" i="1"/>
  <c r="AM233" i="1"/>
  <c r="AL233" i="1"/>
  <c r="AK233" i="1"/>
  <c r="AJ233" i="1"/>
  <c r="AI233" i="1"/>
  <c r="AH233" i="1"/>
  <c r="AG233" i="1"/>
  <c r="AF233" i="1"/>
  <c r="AE233" i="1"/>
  <c r="AD233" i="1"/>
  <c r="AC233" i="1"/>
  <c r="AB233" i="1"/>
  <c r="AA233" i="1"/>
  <c r="Z233" i="1"/>
  <c r="Y233" i="1"/>
  <c r="X233" i="1"/>
  <c r="W233" i="1"/>
  <c r="V233" i="1"/>
  <c r="U233" i="1"/>
  <c r="T233" i="1"/>
  <c r="S233" i="1"/>
  <c r="Q233" i="1"/>
  <c r="P233" i="1"/>
  <c r="O233" i="1"/>
  <c r="DD232" i="1"/>
  <c r="DC232" i="1"/>
  <c r="DB232" i="1"/>
  <c r="DA232" i="1"/>
  <c r="CZ232" i="1"/>
  <c r="CY232" i="1"/>
  <c r="CX232" i="1"/>
  <c r="CW232" i="1"/>
  <c r="CV232" i="1"/>
  <c r="CU232" i="1"/>
  <c r="CT232" i="1"/>
  <c r="CS232" i="1"/>
  <c r="CR232" i="1"/>
  <c r="CQ232" i="1"/>
  <c r="CP232" i="1"/>
  <c r="CO232" i="1"/>
  <c r="CN232" i="1"/>
  <c r="CM232" i="1"/>
  <c r="CL232" i="1"/>
  <c r="CK232" i="1"/>
  <c r="CJ232" i="1"/>
  <c r="CI232" i="1"/>
  <c r="CH232" i="1"/>
  <c r="CG232" i="1"/>
  <c r="CF232" i="1"/>
  <c r="CE232" i="1"/>
  <c r="CD232" i="1"/>
  <c r="CC232" i="1"/>
  <c r="CB232" i="1"/>
  <c r="CA232" i="1"/>
  <c r="BZ232" i="1"/>
  <c r="BY232" i="1"/>
  <c r="BX232" i="1"/>
  <c r="BW232" i="1"/>
  <c r="BV232" i="1"/>
  <c r="BU232" i="1"/>
  <c r="BT232" i="1"/>
  <c r="BS232" i="1"/>
  <c r="BR232" i="1"/>
  <c r="BQ232" i="1"/>
  <c r="BP232" i="1"/>
  <c r="BO232" i="1"/>
  <c r="BN232" i="1"/>
  <c r="BM232" i="1"/>
  <c r="BL232" i="1"/>
  <c r="BK232" i="1"/>
  <c r="BJ232" i="1"/>
  <c r="BI232" i="1"/>
  <c r="BH232" i="1"/>
  <c r="BG232" i="1"/>
  <c r="BF232" i="1"/>
  <c r="BE232" i="1"/>
  <c r="BD232" i="1"/>
  <c r="BC232" i="1"/>
  <c r="BB232" i="1"/>
  <c r="BA232" i="1"/>
  <c r="AZ232" i="1"/>
  <c r="AY232" i="1"/>
  <c r="AX232" i="1"/>
  <c r="AW232" i="1"/>
  <c r="AV232" i="1"/>
  <c r="AU232" i="1"/>
  <c r="AT232" i="1"/>
  <c r="AS232" i="1"/>
  <c r="AR232" i="1"/>
  <c r="AQ232" i="1"/>
  <c r="AP232" i="1"/>
  <c r="AO232" i="1"/>
  <c r="AN232" i="1"/>
  <c r="AM232" i="1"/>
  <c r="AL232" i="1"/>
  <c r="AK232" i="1"/>
  <c r="AJ232" i="1"/>
  <c r="AI232" i="1"/>
  <c r="AH232" i="1"/>
  <c r="AG232" i="1"/>
  <c r="AF232" i="1"/>
  <c r="AE232" i="1"/>
  <c r="AD232" i="1"/>
  <c r="AC232" i="1"/>
  <c r="AB232" i="1"/>
  <c r="AA232" i="1"/>
  <c r="Z232" i="1"/>
  <c r="Y232" i="1"/>
  <c r="X232" i="1"/>
  <c r="W232" i="1"/>
  <c r="V232" i="1"/>
  <c r="U232" i="1"/>
  <c r="T232" i="1"/>
  <c r="S232" i="1"/>
  <c r="Q232" i="1"/>
  <c r="P232" i="1"/>
  <c r="O232" i="1"/>
  <c r="DD231" i="1"/>
  <c r="DC231" i="1"/>
  <c r="DB231" i="1"/>
  <c r="DA231" i="1"/>
  <c r="CZ231" i="1"/>
  <c r="CY231" i="1"/>
  <c r="CX231" i="1"/>
  <c r="CW231" i="1"/>
  <c r="CV231" i="1"/>
  <c r="CU231" i="1"/>
  <c r="CT231" i="1"/>
  <c r="CS231" i="1"/>
  <c r="CR231" i="1"/>
  <c r="CQ231" i="1"/>
  <c r="CP231" i="1"/>
  <c r="CO231" i="1"/>
  <c r="CN231" i="1"/>
  <c r="CM231" i="1"/>
  <c r="CL231" i="1"/>
  <c r="CK231" i="1"/>
  <c r="CJ231" i="1"/>
  <c r="CI231" i="1"/>
  <c r="CH231" i="1"/>
  <c r="CG231" i="1"/>
  <c r="CF231" i="1"/>
  <c r="CE231" i="1"/>
  <c r="CD231" i="1"/>
  <c r="CC231" i="1"/>
  <c r="CB231" i="1"/>
  <c r="CA231" i="1"/>
  <c r="BZ231" i="1"/>
  <c r="BY231" i="1"/>
  <c r="BX231" i="1"/>
  <c r="BW231" i="1"/>
  <c r="BV231" i="1"/>
  <c r="BU231" i="1"/>
  <c r="BT231" i="1"/>
  <c r="BS231" i="1"/>
  <c r="BR231" i="1"/>
  <c r="BQ231" i="1"/>
  <c r="BP231" i="1"/>
  <c r="BO231" i="1"/>
  <c r="BN231" i="1"/>
  <c r="BM231" i="1"/>
  <c r="BL231" i="1"/>
  <c r="BK231" i="1"/>
  <c r="BJ231" i="1"/>
  <c r="BI231" i="1"/>
  <c r="BH231" i="1"/>
  <c r="BG231" i="1"/>
  <c r="BF231" i="1"/>
  <c r="BE231" i="1"/>
  <c r="BD231" i="1"/>
  <c r="BC231" i="1"/>
  <c r="BB231" i="1"/>
  <c r="BA231" i="1"/>
  <c r="AZ231" i="1"/>
  <c r="AY231" i="1"/>
  <c r="AX231" i="1"/>
  <c r="AW231" i="1"/>
  <c r="AV231" i="1"/>
  <c r="AU231" i="1"/>
  <c r="AT231" i="1"/>
  <c r="AS231" i="1"/>
  <c r="AR231" i="1"/>
  <c r="AQ231" i="1"/>
  <c r="AP231" i="1"/>
  <c r="AO231" i="1"/>
  <c r="AN231" i="1"/>
  <c r="AM231" i="1"/>
  <c r="AL231" i="1"/>
  <c r="AK231" i="1"/>
  <c r="AJ231" i="1"/>
  <c r="AI231" i="1"/>
  <c r="AH231" i="1"/>
  <c r="AG231" i="1"/>
  <c r="AF231" i="1"/>
  <c r="AE231" i="1"/>
  <c r="AD231" i="1"/>
  <c r="AC231" i="1"/>
  <c r="AB231" i="1"/>
  <c r="AA231" i="1"/>
  <c r="Z231" i="1"/>
  <c r="Y231" i="1"/>
  <c r="X231" i="1"/>
  <c r="W231" i="1"/>
  <c r="V231" i="1"/>
  <c r="U231" i="1"/>
  <c r="T231" i="1"/>
  <c r="S231" i="1"/>
  <c r="Q231" i="1"/>
  <c r="P231" i="1"/>
  <c r="O231" i="1"/>
  <c r="DD230" i="1"/>
  <c r="DC230" i="1"/>
  <c r="DB230" i="1"/>
  <c r="DA230" i="1"/>
  <c r="CZ230" i="1"/>
  <c r="CY230" i="1"/>
  <c r="CX230" i="1"/>
  <c r="CW230" i="1"/>
  <c r="CV230" i="1"/>
  <c r="CU230" i="1"/>
  <c r="CT230" i="1"/>
  <c r="CS230" i="1"/>
  <c r="CR230" i="1"/>
  <c r="CQ230" i="1"/>
  <c r="CP230" i="1"/>
  <c r="CO230" i="1"/>
  <c r="CN230" i="1"/>
  <c r="CM230" i="1"/>
  <c r="CL230" i="1"/>
  <c r="CK230" i="1"/>
  <c r="CJ230" i="1"/>
  <c r="CI230" i="1"/>
  <c r="CH230" i="1"/>
  <c r="CG230" i="1"/>
  <c r="CF230" i="1"/>
  <c r="CE230" i="1"/>
  <c r="CD230" i="1"/>
  <c r="CC230" i="1"/>
  <c r="CB230" i="1"/>
  <c r="CA230" i="1"/>
  <c r="BZ230" i="1"/>
  <c r="BY230" i="1"/>
  <c r="BX230" i="1"/>
  <c r="BW230" i="1"/>
  <c r="BV230" i="1"/>
  <c r="BU230" i="1"/>
  <c r="BT230" i="1"/>
  <c r="BS230" i="1"/>
  <c r="BR230" i="1"/>
  <c r="BQ230" i="1"/>
  <c r="BP230" i="1"/>
  <c r="BO230" i="1"/>
  <c r="BN230" i="1"/>
  <c r="BM230" i="1"/>
  <c r="BL230" i="1"/>
  <c r="BK230" i="1"/>
  <c r="BJ230" i="1"/>
  <c r="BI230" i="1"/>
  <c r="BH230" i="1"/>
  <c r="BG230" i="1"/>
  <c r="BF230" i="1"/>
  <c r="BE230" i="1"/>
  <c r="BD230" i="1"/>
  <c r="BC230" i="1"/>
  <c r="BB230" i="1"/>
  <c r="BA230" i="1"/>
  <c r="AZ230" i="1"/>
  <c r="AY230" i="1"/>
  <c r="AX230" i="1"/>
  <c r="AW230" i="1"/>
  <c r="AV230" i="1"/>
  <c r="AU230" i="1"/>
  <c r="AT230" i="1"/>
  <c r="AS230" i="1"/>
  <c r="AR230" i="1"/>
  <c r="AQ230" i="1"/>
  <c r="AP230" i="1"/>
  <c r="AO230" i="1"/>
  <c r="AN230" i="1"/>
  <c r="AM230" i="1"/>
  <c r="AL230" i="1"/>
  <c r="AK230" i="1"/>
  <c r="AJ230" i="1"/>
  <c r="AI230" i="1"/>
  <c r="AH230" i="1"/>
  <c r="AG230" i="1"/>
  <c r="AF230" i="1"/>
  <c r="AE230" i="1"/>
  <c r="AD230" i="1"/>
  <c r="AC230" i="1"/>
  <c r="AB230" i="1"/>
  <c r="AA230" i="1"/>
  <c r="Z230" i="1"/>
  <c r="Y230" i="1"/>
  <c r="X230" i="1"/>
  <c r="W230" i="1"/>
  <c r="V230" i="1"/>
  <c r="U230" i="1"/>
  <c r="T230" i="1"/>
  <c r="S230" i="1"/>
  <c r="Q230" i="1"/>
  <c r="P230" i="1"/>
  <c r="O230" i="1"/>
  <c r="DD229" i="1"/>
  <c r="DC229" i="1"/>
  <c r="DB229" i="1"/>
  <c r="DA229" i="1"/>
  <c r="CZ229" i="1"/>
  <c r="CY229" i="1"/>
  <c r="CX229" i="1"/>
  <c r="CW229" i="1"/>
  <c r="CV229" i="1"/>
  <c r="CU229" i="1"/>
  <c r="CT229" i="1"/>
  <c r="CS229" i="1"/>
  <c r="CR229" i="1"/>
  <c r="CQ229" i="1"/>
  <c r="CP229" i="1"/>
  <c r="CO229" i="1"/>
  <c r="CN229" i="1"/>
  <c r="CM229" i="1"/>
  <c r="CL229" i="1"/>
  <c r="CK229" i="1"/>
  <c r="CJ229" i="1"/>
  <c r="CI229" i="1"/>
  <c r="CH229" i="1"/>
  <c r="CG229" i="1"/>
  <c r="CF229" i="1"/>
  <c r="CE229" i="1"/>
  <c r="CD229" i="1"/>
  <c r="CC229" i="1"/>
  <c r="CB229" i="1"/>
  <c r="CA229" i="1"/>
  <c r="BZ229" i="1"/>
  <c r="BY229" i="1"/>
  <c r="BX229" i="1"/>
  <c r="BW229" i="1"/>
  <c r="BV229" i="1"/>
  <c r="BU229" i="1"/>
  <c r="BT229" i="1"/>
  <c r="BS229" i="1"/>
  <c r="BR229" i="1"/>
  <c r="BQ229" i="1"/>
  <c r="BP229" i="1"/>
  <c r="BO229" i="1"/>
  <c r="BN229" i="1"/>
  <c r="BM229" i="1"/>
  <c r="BL229" i="1"/>
  <c r="BK229" i="1"/>
  <c r="BJ229" i="1"/>
  <c r="BI229" i="1"/>
  <c r="BH229" i="1"/>
  <c r="BG229" i="1"/>
  <c r="BF229" i="1"/>
  <c r="BE229" i="1"/>
  <c r="BD229" i="1"/>
  <c r="BC229" i="1"/>
  <c r="BB229" i="1"/>
  <c r="BA229" i="1"/>
  <c r="AZ229" i="1"/>
  <c r="AY229" i="1"/>
  <c r="AX229" i="1"/>
  <c r="AW229" i="1"/>
  <c r="AV229" i="1"/>
  <c r="AU229" i="1"/>
  <c r="AT229" i="1"/>
  <c r="AS229" i="1"/>
  <c r="AR229" i="1"/>
  <c r="AQ229" i="1"/>
  <c r="AP229" i="1"/>
  <c r="AO229" i="1"/>
  <c r="AN229" i="1"/>
  <c r="AM229" i="1"/>
  <c r="AL229" i="1"/>
  <c r="AK229" i="1"/>
  <c r="AJ229" i="1"/>
  <c r="AI229" i="1"/>
  <c r="AH229" i="1"/>
  <c r="AG229" i="1"/>
  <c r="AF229" i="1"/>
  <c r="AE229" i="1"/>
  <c r="AD229" i="1"/>
  <c r="AC229" i="1"/>
  <c r="AB229" i="1"/>
  <c r="AA229" i="1"/>
  <c r="Z229" i="1"/>
  <c r="Y229" i="1"/>
  <c r="X229" i="1"/>
  <c r="W229" i="1"/>
  <c r="V229" i="1"/>
  <c r="U229" i="1"/>
  <c r="T229" i="1"/>
  <c r="S229" i="1"/>
  <c r="Q229" i="1"/>
  <c r="P229" i="1"/>
  <c r="O229" i="1"/>
  <c r="DD228" i="1"/>
  <c r="DC228" i="1"/>
  <c r="DB228" i="1"/>
  <c r="DA228" i="1"/>
  <c r="CZ228" i="1"/>
  <c r="CY228" i="1"/>
  <c r="CX228" i="1"/>
  <c r="CW228" i="1"/>
  <c r="CV228" i="1"/>
  <c r="CU228" i="1"/>
  <c r="CT228" i="1"/>
  <c r="CS228" i="1"/>
  <c r="CR228" i="1"/>
  <c r="CQ228" i="1"/>
  <c r="CP228" i="1"/>
  <c r="CO228" i="1"/>
  <c r="CN228" i="1"/>
  <c r="CM228" i="1"/>
  <c r="CL228" i="1"/>
  <c r="CK228" i="1"/>
  <c r="CJ228" i="1"/>
  <c r="CI228" i="1"/>
  <c r="CH228" i="1"/>
  <c r="CG228" i="1"/>
  <c r="CF228" i="1"/>
  <c r="CE228" i="1"/>
  <c r="CD228" i="1"/>
  <c r="CC228" i="1"/>
  <c r="CB228" i="1"/>
  <c r="CA228" i="1"/>
  <c r="BZ228" i="1"/>
  <c r="BY228" i="1"/>
  <c r="BX228" i="1"/>
  <c r="BW228" i="1"/>
  <c r="BV228" i="1"/>
  <c r="BU228" i="1"/>
  <c r="BT228" i="1"/>
  <c r="BS228" i="1"/>
  <c r="BR228" i="1"/>
  <c r="BQ228" i="1"/>
  <c r="BP228" i="1"/>
  <c r="BO228" i="1"/>
  <c r="BN228" i="1"/>
  <c r="BM228" i="1"/>
  <c r="BL228" i="1"/>
  <c r="BK228" i="1"/>
  <c r="BJ228" i="1"/>
  <c r="BI228" i="1"/>
  <c r="BH228" i="1"/>
  <c r="BG228" i="1"/>
  <c r="BF228" i="1"/>
  <c r="BE228" i="1"/>
  <c r="BD228" i="1"/>
  <c r="BC228" i="1"/>
  <c r="BB228" i="1"/>
  <c r="BA228" i="1"/>
  <c r="AZ228" i="1"/>
  <c r="AY228" i="1"/>
  <c r="AX228" i="1"/>
  <c r="AW228" i="1"/>
  <c r="AV228" i="1"/>
  <c r="AU228" i="1"/>
  <c r="AT228" i="1"/>
  <c r="AS228" i="1"/>
  <c r="AR228" i="1"/>
  <c r="AQ228" i="1"/>
  <c r="AP228" i="1"/>
  <c r="AO228" i="1"/>
  <c r="AN228" i="1"/>
  <c r="AM228" i="1"/>
  <c r="AL228" i="1"/>
  <c r="AK228" i="1"/>
  <c r="AJ228" i="1"/>
  <c r="AI228" i="1"/>
  <c r="AH228" i="1"/>
  <c r="AG228" i="1"/>
  <c r="AF228" i="1"/>
  <c r="AE228" i="1"/>
  <c r="AD228" i="1"/>
  <c r="AC228" i="1"/>
  <c r="AB228" i="1"/>
  <c r="AA228" i="1"/>
  <c r="Z228" i="1"/>
  <c r="Y228" i="1"/>
  <c r="X228" i="1"/>
  <c r="W228" i="1"/>
  <c r="V228" i="1"/>
  <c r="U228" i="1"/>
  <c r="T228" i="1"/>
  <c r="S228" i="1"/>
  <c r="Q228" i="1"/>
  <c r="P228" i="1"/>
  <c r="O228" i="1"/>
  <c r="DD227" i="1"/>
  <c r="DC227" i="1"/>
  <c r="DB227" i="1"/>
  <c r="DA227" i="1"/>
  <c r="CZ227" i="1"/>
  <c r="CY227" i="1"/>
  <c r="CX227" i="1"/>
  <c r="CW227" i="1"/>
  <c r="CV227" i="1"/>
  <c r="CU227" i="1"/>
  <c r="CT227" i="1"/>
  <c r="CS227" i="1"/>
  <c r="CR227" i="1"/>
  <c r="CQ227" i="1"/>
  <c r="CP227" i="1"/>
  <c r="CO227" i="1"/>
  <c r="CN227" i="1"/>
  <c r="CM227" i="1"/>
  <c r="CL227" i="1"/>
  <c r="CK227" i="1"/>
  <c r="CJ227" i="1"/>
  <c r="CI227" i="1"/>
  <c r="CH227" i="1"/>
  <c r="CG227" i="1"/>
  <c r="CF227" i="1"/>
  <c r="CE227" i="1"/>
  <c r="CD227" i="1"/>
  <c r="CC227" i="1"/>
  <c r="CB227" i="1"/>
  <c r="CA227" i="1"/>
  <c r="BZ227" i="1"/>
  <c r="BY227" i="1"/>
  <c r="BX227" i="1"/>
  <c r="BW227" i="1"/>
  <c r="BV227" i="1"/>
  <c r="BU227" i="1"/>
  <c r="BT227" i="1"/>
  <c r="BS227" i="1"/>
  <c r="BR227" i="1"/>
  <c r="BQ227" i="1"/>
  <c r="BP227" i="1"/>
  <c r="BO227" i="1"/>
  <c r="BN227" i="1"/>
  <c r="BM227" i="1"/>
  <c r="BL227" i="1"/>
  <c r="BK227" i="1"/>
  <c r="BJ227" i="1"/>
  <c r="BI227" i="1"/>
  <c r="BH227" i="1"/>
  <c r="BG227" i="1"/>
  <c r="BF227" i="1"/>
  <c r="BE227" i="1"/>
  <c r="BD227" i="1"/>
  <c r="BC227" i="1"/>
  <c r="BB227" i="1"/>
  <c r="BA227" i="1"/>
  <c r="AZ227" i="1"/>
  <c r="AY227" i="1"/>
  <c r="AX227" i="1"/>
  <c r="AW227" i="1"/>
  <c r="AV227" i="1"/>
  <c r="AU227" i="1"/>
  <c r="AT227" i="1"/>
  <c r="AS227" i="1"/>
  <c r="AR227" i="1"/>
  <c r="AQ227" i="1"/>
  <c r="AP227" i="1"/>
  <c r="AO227" i="1"/>
  <c r="AN227" i="1"/>
  <c r="AM227" i="1"/>
  <c r="AL227" i="1"/>
  <c r="AK227" i="1"/>
  <c r="AJ227" i="1"/>
  <c r="AI227" i="1"/>
  <c r="AH227" i="1"/>
  <c r="AG227" i="1"/>
  <c r="AF227" i="1"/>
  <c r="AE227" i="1"/>
  <c r="AD227" i="1"/>
  <c r="AC227" i="1"/>
  <c r="AB227" i="1"/>
  <c r="AA227" i="1"/>
  <c r="Z227" i="1"/>
  <c r="Y227" i="1"/>
  <c r="X227" i="1"/>
  <c r="W227" i="1"/>
  <c r="V227" i="1"/>
  <c r="U227" i="1"/>
  <c r="T227" i="1"/>
  <c r="S227" i="1"/>
  <c r="Q227" i="1"/>
  <c r="P227" i="1"/>
  <c r="O227" i="1"/>
  <c r="DD226" i="1"/>
  <c r="DC226" i="1"/>
  <c r="DB226" i="1"/>
  <c r="DA226" i="1"/>
  <c r="CZ226" i="1"/>
  <c r="CY226" i="1"/>
  <c r="CX226" i="1"/>
  <c r="CW226" i="1"/>
  <c r="CV226" i="1"/>
  <c r="CU226" i="1"/>
  <c r="CT226" i="1"/>
  <c r="CS226" i="1"/>
  <c r="CR226" i="1"/>
  <c r="CQ226" i="1"/>
  <c r="CP226" i="1"/>
  <c r="CO226" i="1"/>
  <c r="CN226" i="1"/>
  <c r="CM226" i="1"/>
  <c r="CL226" i="1"/>
  <c r="CK226" i="1"/>
  <c r="CJ226" i="1"/>
  <c r="CI226" i="1"/>
  <c r="CH226" i="1"/>
  <c r="CG226" i="1"/>
  <c r="CF226" i="1"/>
  <c r="CE226" i="1"/>
  <c r="CD226" i="1"/>
  <c r="CC226" i="1"/>
  <c r="CB226" i="1"/>
  <c r="CA226" i="1"/>
  <c r="BZ226" i="1"/>
  <c r="BY226" i="1"/>
  <c r="BX226" i="1"/>
  <c r="BW226" i="1"/>
  <c r="BV226" i="1"/>
  <c r="BU226" i="1"/>
  <c r="BT226" i="1"/>
  <c r="BS226" i="1"/>
  <c r="BR226" i="1"/>
  <c r="BQ226" i="1"/>
  <c r="BP226" i="1"/>
  <c r="BO226" i="1"/>
  <c r="BN226" i="1"/>
  <c r="BM226" i="1"/>
  <c r="BL226" i="1"/>
  <c r="BK226" i="1"/>
  <c r="BJ226" i="1"/>
  <c r="BI226" i="1"/>
  <c r="BH226" i="1"/>
  <c r="BG226" i="1"/>
  <c r="BF226" i="1"/>
  <c r="BE226" i="1"/>
  <c r="BD226" i="1"/>
  <c r="BC226" i="1"/>
  <c r="BB226" i="1"/>
  <c r="BA226" i="1"/>
  <c r="AZ226" i="1"/>
  <c r="AY226" i="1"/>
  <c r="AX226" i="1"/>
  <c r="AW226" i="1"/>
  <c r="AV226" i="1"/>
  <c r="AU226" i="1"/>
  <c r="AT226" i="1"/>
  <c r="AS226" i="1"/>
  <c r="AR226" i="1"/>
  <c r="AQ226" i="1"/>
  <c r="AP226" i="1"/>
  <c r="AO226" i="1"/>
  <c r="AN226" i="1"/>
  <c r="AM226" i="1"/>
  <c r="AL226" i="1"/>
  <c r="AK226" i="1"/>
  <c r="AJ226" i="1"/>
  <c r="AI226" i="1"/>
  <c r="AH226" i="1"/>
  <c r="AG226" i="1"/>
  <c r="AF226" i="1"/>
  <c r="AE226" i="1"/>
  <c r="AD226" i="1"/>
  <c r="AC226" i="1"/>
  <c r="AB226" i="1"/>
  <c r="AA226" i="1"/>
  <c r="Z226" i="1"/>
  <c r="Y226" i="1"/>
  <c r="X226" i="1"/>
  <c r="W226" i="1"/>
  <c r="V226" i="1"/>
  <c r="U226" i="1"/>
  <c r="T226" i="1"/>
  <c r="S226" i="1"/>
  <c r="Q226" i="1"/>
  <c r="P226" i="1"/>
  <c r="O226" i="1"/>
  <c r="DD225" i="1"/>
  <c r="DC225" i="1"/>
  <c r="DB225" i="1"/>
  <c r="DA225" i="1"/>
  <c r="CZ225" i="1"/>
  <c r="CY225" i="1"/>
  <c r="CX225" i="1"/>
  <c r="CW225" i="1"/>
  <c r="CV225" i="1"/>
  <c r="CU225" i="1"/>
  <c r="CT225" i="1"/>
  <c r="CS225" i="1"/>
  <c r="CR225" i="1"/>
  <c r="CQ225" i="1"/>
  <c r="CP225" i="1"/>
  <c r="CO225" i="1"/>
  <c r="CN225" i="1"/>
  <c r="CM225" i="1"/>
  <c r="CL225" i="1"/>
  <c r="CK225" i="1"/>
  <c r="CJ225" i="1"/>
  <c r="CI225" i="1"/>
  <c r="CH225" i="1"/>
  <c r="CG225" i="1"/>
  <c r="CF225" i="1"/>
  <c r="CE225" i="1"/>
  <c r="CD225" i="1"/>
  <c r="CC225" i="1"/>
  <c r="CB225" i="1"/>
  <c r="CA225" i="1"/>
  <c r="BZ225" i="1"/>
  <c r="BY225" i="1"/>
  <c r="BX225" i="1"/>
  <c r="BW225" i="1"/>
  <c r="BV225" i="1"/>
  <c r="BU225" i="1"/>
  <c r="BT225" i="1"/>
  <c r="BS225" i="1"/>
  <c r="BR225" i="1"/>
  <c r="BQ225" i="1"/>
  <c r="BP225" i="1"/>
  <c r="BO225" i="1"/>
  <c r="BN225" i="1"/>
  <c r="BM225" i="1"/>
  <c r="BL225" i="1"/>
  <c r="BK225" i="1"/>
  <c r="BJ225" i="1"/>
  <c r="BI225" i="1"/>
  <c r="BH225" i="1"/>
  <c r="BG225" i="1"/>
  <c r="BF225" i="1"/>
  <c r="BE225" i="1"/>
  <c r="BD225" i="1"/>
  <c r="BC225" i="1"/>
  <c r="BB225" i="1"/>
  <c r="BA225" i="1"/>
  <c r="AZ225" i="1"/>
  <c r="AY225" i="1"/>
  <c r="AX225" i="1"/>
  <c r="AW225" i="1"/>
  <c r="AV225" i="1"/>
  <c r="AU225" i="1"/>
  <c r="AT225" i="1"/>
  <c r="AS225" i="1"/>
  <c r="AR225" i="1"/>
  <c r="AQ225" i="1"/>
  <c r="AP225" i="1"/>
  <c r="AO225" i="1"/>
  <c r="AN225" i="1"/>
  <c r="AM225" i="1"/>
  <c r="AL225" i="1"/>
  <c r="AK225" i="1"/>
  <c r="AJ225" i="1"/>
  <c r="AI225" i="1"/>
  <c r="AH225" i="1"/>
  <c r="AG225" i="1"/>
  <c r="AF225" i="1"/>
  <c r="AE225" i="1"/>
  <c r="AD225" i="1"/>
  <c r="AC225" i="1"/>
  <c r="AB225" i="1"/>
  <c r="AA225" i="1"/>
  <c r="Z225" i="1"/>
  <c r="Y225" i="1"/>
  <c r="X225" i="1"/>
  <c r="W225" i="1"/>
  <c r="V225" i="1"/>
  <c r="U225" i="1"/>
  <c r="T225" i="1"/>
  <c r="S225" i="1"/>
  <c r="Q225" i="1"/>
  <c r="P225" i="1"/>
  <c r="O225" i="1"/>
  <c r="DD224" i="1"/>
  <c r="DC224" i="1"/>
  <c r="DB224" i="1"/>
  <c r="DA224" i="1"/>
  <c r="CZ224" i="1"/>
  <c r="CY224" i="1"/>
  <c r="CX224" i="1"/>
  <c r="CW224" i="1"/>
  <c r="CV224" i="1"/>
  <c r="CU224" i="1"/>
  <c r="CT224" i="1"/>
  <c r="CS224" i="1"/>
  <c r="CR224" i="1"/>
  <c r="CQ224" i="1"/>
  <c r="CP224" i="1"/>
  <c r="CO224" i="1"/>
  <c r="CN224" i="1"/>
  <c r="CM224" i="1"/>
  <c r="CL224" i="1"/>
  <c r="CK224" i="1"/>
  <c r="CJ224" i="1"/>
  <c r="CI224" i="1"/>
  <c r="CH224" i="1"/>
  <c r="CG224" i="1"/>
  <c r="CF224" i="1"/>
  <c r="CE224" i="1"/>
  <c r="CD224" i="1"/>
  <c r="CC224" i="1"/>
  <c r="CB224" i="1"/>
  <c r="CA224" i="1"/>
  <c r="BZ224" i="1"/>
  <c r="BY224" i="1"/>
  <c r="BX224" i="1"/>
  <c r="BW224" i="1"/>
  <c r="BV224" i="1"/>
  <c r="BU224" i="1"/>
  <c r="BT224" i="1"/>
  <c r="BS224" i="1"/>
  <c r="BR224" i="1"/>
  <c r="BQ224" i="1"/>
  <c r="BP224" i="1"/>
  <c r="BO224" i="1"/>
  <c r="BN224" i="1"/>
  <c r="BM224" i="1"/>
  <c r="BL224" i="1"/>
  <c r="BK224" i="1"/>
  <c r="BJ224" i="1"/>
  <c r="BI224" i="1"/>
  <c r="BH224" i="1"/>
  <c r="BG224" i="1"/>
  <c r="BF224" i="1"/>
  <c r="BE224" i="1"/>
  <c r="BD224" i="1"/>
  <c r="BC224" i="1"/>
  <c r="BB224" i="1"/>
  <c r="BA224" i="1"/>
  <c r="AZ224" i="1"/>
  <c r="AY224" i="1"/>
  <c r="AX224" i="1"/>
  <c r="AW224" i="1"/>
  <c r="AV224" i="1"/>
  <c r="AU224" i="1"/>
  <c r="AT224" i="1"/>
  <c r="AS224" i="1"/>
  <c r="AR224" i="1"/>
  <c r="AQ224" i="1"/>
  <c r="AP224" i="1"/>
  <c r="AO224" i="1"/>
  <c r="AN224" i="1"/>
  <c r="AM224" i="1"/>
  <c r="AL224" i="1"/>
  <c r="AK224" i="1"/>
  <c r="AJ224" i="1"/>
  <c r="AI224" i="1"/>
  <c r="AH224" i="1"/>
  <c r="AG224" i="1"/>
  <c r="AF224" i="1"/>
  <c r="AE224" i="1"/>
  <c r="AD224" i="1"/>
  <c r="AC224" i="1"/>
  <c r="AB224" i="1"/>
  <c r="AA224" i="1"/>
  <c r="Z224" i="1"/>
  <c r="Y224" i="1"/>
  <c r="X224" i="1"/>
  <c r="W224" i="1"/>
  <c r="V224" i="1"/>
  <c r="U224" i="1"/>
  <c r="T224" i="1"/>
  <c r="S224" i="1"/>
  <c r="Q224" i="1"/>
  <c r="P224" i="1"/>
  <c r="O224" i="1"/>
  <c r="DD223" i="1"/>
  <c r="DC223" i="1"/>
  <c r="DB223" i="1"/>
  <c r="DA223" i="1"/>
  <c r="CZ223" i="1"/>
  <c r="CY223" i="1"/>
  <c r="CX223" i="1"/>
  <c r="CW223" i="1"/>
  <c r="CV223" i="1"/>
  <c r="CU223" i="1"/>
  <c r="CT223" i="1"/>
  <c r="CS223" i="1"/>
  <c r="CR223" i="1"/>
  <c r="CQ223" i="1"/>
  <c r="CP223" i="1"/>
  <c r="CO223" i="1"/>
  <c r="CN223" i="1"/>
  <c r="CM223" i="1"/>
  <c r="CL223" i="1"/>
  <c r="CK223" i="1"/>
  <c r="CJ223" i="1"/>
  <c r="CI223" i="1"/>
  <c r="CH223" i="1"/>
  <c r="CG223" i="1"/>
  <c r="CF223" i="1"/>
  <c r="CE223" i="1"/>
  <c r="CD223" i="1"/>
  <c r="CC223" i="1"/>
  <c r="CB223" i="1"/>
  <c r="CA223" i="1"/>
  <c r="BZ223" i="1"/>
  <c r="BY223" i="1"/>
  <c r="BX223" i="1"/>
  <c r="BW223" i="1"/>
  <c r="BV223" i="1"/>
  <c r="BU223" i="1"/>
  <c r="BT223" i="1"/>
  <c r="BS223" i="1"/>
  <c r="BR223" i="1"/>
  <c r="BQ223" i="1"/>
  <c r="BP223" i="1"/>
  <c r="BO223" i="1"/>
  <c r="BN223" i="1"/>
  <c r="BM223" i="1"/>
  <c r="BL223" i="1"/>
  <c r="BK223" i="1"/>
  <c r="BJ223" i="1"/>
  <c r="BI223" i="1"/>
  <c r="BH223" i="1"/>
  <c r="BG223" i="1"/>
  <c r="BF223" i="1"/>
  <c r="BE223" i="1"/>
  <c r="BD223" i="1"/>
  <c r="BC223" i="1"/>
  <c r="BB223" i="1"/>
  <c r="BA223" i="1"/>
  <c r="AZ223" i="1"/>
  <c r="AY223" i="1"/>
  <c r="AX223" i="1"/>
  <c r="AW223" i="1"/>
  <c r="AV223" i="1"/>
  <c r="AU223" i="1"/>
  <c r="AT223" i="1"/>
  <c r="AS223" i="1"/>
  <c r="AR223" i="1"/>
  <c r="AQ223" i="1"/>
  <c r="AP223" i="1"/>
  <c r="AO223" i="1"/>
  <c r="AN223" i="1"/>
  <c r="AM223" i="1"/>
  <c r="AL223" i="1"/>
  <c r="AK223" i="1"/>
  <c r="AJ223" i="1"/>
  <c r="AI223" i="1"/>
  <c r="AH223" i="1"/>
  <c r="AG223" i="1"/>
  <c r="AF223" i="1"/>
  <c r="AE223" i="1"/>
  <c r="AD223" i="1"/>
  <c r="AC223" i="1"/>
  <c r="AB223" i="1"/>
  <c r="AA223" i="1"/>
  <c r="Z223" i="1"/>
  <c r="Y223" i="1"/>
  <c r="X223" i="1"/>
  <c r="W223" i="1"/>
  <c r="V223" i="1"/>
  <c r="U223" i="1"/>
  <c r="T223" i="1"/>
  <c r="S223" i="1"/>
  <c r="Q223" i="1"/>
  <c r="P223" i="1"/>
  <c r="O223" i="1"/>
  <c r="DD222" i="1"/>
  <c r="DC222" i="1"/>
  <c r="DB222" i="1"/>
  <c r="DA222" i="1"/>
  <c r="CZ222" i="1"/>
  <c r="CY222" i="1"/>
  <c r="CX222" i="1"/>
  <c r="CW222" i="1"/>
  <c r="CV222" i="1"/>
  <c r="CU222" i="1"/>
  <c r="CT222" i="1"/>
  <c r="CS222" i="1"/>
  <c r="CR222" i="1"/>
  <c r="CQ222" i="1"/>
  <c r="CP222" i="1"/>
  <c r="CO222" i="1"/>
  <c r="CN222" i="1"/>
  <c r="CM222" i="1"/>
  <c r="CL222" i="1"/>
  <c r="CK222" i="1"/>
  <c r="CJ222" i="1"/>
  <c r="CI222" i="1"/>
  <c r="CH222" i="1"/>
  <c r="CG222" i="1"/>
  <c r="CF222" i="1"/>
  <c r="CE222" i="1"/>
  <c r="CD222" i="1"/>
  <c r="CC222" i="1"/>
  <c r="CB222" i="1"/>
  <c r="CA222" i="1"/>
  <c r="BZ222" i="1"/>
  <c r="BY222" i="1"/>
  <c r="BX222" i="1"/>
  <c r="BW222" i="1"/>
  <c r="BV222" i="1"/>
  <c r="BU222" i="1"/>
  <c r="BT222" i="1"/>
  <c r="BS222" i="1"/>
  <c r="BR222" i="1"/>
  <c r="BQ222" i="1"/>
  <c r="BP222" i="1"/>
  <c r="BO222" i="1"/>
  <c r="BN222" i="1"/>
  <c r="BM222" i="1"/>
  <c r="BL222" i="1"/>
  <c r="BK222" i="1"/>
  <c r="BJ222" i="1"/>
  <c r="BI222" i="1"/>
  <c r="BH222" i="1"/>
  <c r="BG222" i="1"/>
  <c r="BF222" i="1"/>
  <c r="BE222" i="1"/>
  <c r="BD222" i="1"/>
  <c r="BC222" i="1"/>
  <c r="BB222" i="1"/>
  <c r="BA222" i="1"/>
  <c r="AZ222" i="1"/>
  <c r="AY222" i="1"/>
  <c r="AX222" i="1"/>
  <c r="AW222" i="1"/>
  <c r="AV222" i="1"/>
  <c r="AU222" i="1"/>
  <c r="AT222" i="1"/>
  <c r="AS222" i="1"/>
  <c r="AR222" i="1"/>
  <c r="AQ222" i="1"/>
  <c r="AP222" i="1"/>
  <c r="AO222" i="1"/>
  <c r="AN222" i="1"/>
  <c r="AM222" i="1"/>
  <c r="AL222" i="1"/>
  <c r="AK222" i="1"/>
  <c r="AJ222" i="1"/>
  <c r="AI222" i="1"/>
  <c r="AH222" i="1"/>
  <c r="AG222" i="1"/>
  <c r="AF222" i="1"/>
  <c r="AE222" i="1"/>
  <c r="AD222" i="1"/>
  <c r="AC222" i="1"/>
  <c r="AB222" i="1"/>
  <c r="AA222" i="1"/>
  <c r="Z222" i="1"/>
  <c r="Y222" i="1"/>
  <c r="X222" i="1"/>
  <c r="W222" i="1"/>
  <c r="V222" i="1"/>
  <c r="U222" i="1"/>
  <c r="T222" i="1"/>
  <c r="S222" i="1"/>
  <c r="Q222" i="1"/>
  <c r="P222" i="1"/>
  <c r="O222" i="1"/>
  <c r="DD221" i="1"/>
  <c r="DC221" i="1"/>
  <c r="DB221" i="1"/>
  <c r="DA221" i="1"/>
  <c r="CZ221" i="1"/>
  <c r="CY221" i="1"/>
  <c r="CX221" i="1"/>
  <c r="CW221" i="1"/>
  <c r="CV221" i="1"/>
  <c r="CU221" i="1"/>
  <c r="CT221" i="1"/>
  <c r="CS221" i="1"/>
  <c r="CR221" i="1"/>
  <c r="CQ221" i="1"/>
  <c r="CP221" i="1"/>
  <c r="CO221" i="1"/>
  <c r="CN221" i="1"/>
  <c r="CM221" i="1"/>
  <c r="CL221" i="1"/>
  <c r="CK221" i="1"/>
  <c r="CJ221" i="1"/>
  <c r="CI221" i="1"/>
  <c r="CH221" i="1"/>
  <c r="CG221" i="1"/>
  <c r="CF221" i="1"/>
  <c r="CE221" i="1"/>
  <c r="CD221" i="1"/>
  <c r="CC221" i="1"/>
  <c r="CB221" i="1"/>
  <c r="CA221" i="1"/>
  <c r="BZ221" i="1"/>
  <c r="BY221" i="1"/>
  <c r="BX221" i="1"/>
  <c r="BW221" i="1"/>
  <c r="BV221" i="1"/>
  <c r="BU221" i="1"/>
  <c r="BT221" i="1"/>
  <c r="BS221" i="1"/>
  <c r="BR221" i="1"/>
  <c r="BQ221" i="1"/>
  <c r="BP221" i="1"/>
  <c r="BO221" i="1"/>
  <c r="BN221" i="1"/>
  <c r="BM221" i="1"/>
  <c r="BL221" i="1"/>
  <c r="BK221" i="1"/>
  <c r="BJ221" i="1"/>
  <c r="BI221" i="1"/>
  <c r="BH221" i="1"/>
  <c r="BG221" i="1"/>
  <c r="BF221" i="1"/>
  <c r="BE221" i="1"/>
  <c r="BD221" i="1"/>
  <c r="BC221" i="1"/>
  <c r="BB221" i="1"/>
  <c r="BA221" i="1"/>
  <c r="AZ221" i="1"/>
  <c r="AY221" i="1"/>
  <c r="AX221" i="1"/>
  <c r="AW221" i="1"/>
  <c r="AV221" i="1"/>
  <c r="AU221" i="1"/>
  <c r="AT221" i="1"/>
  <c r="AS221" i="1"/>
  <c r="AR221" i="1"/>
  <c r="AQ221" i="1"/>
  <c r="AP221" i="1"/>
  <c r="AO221" i="1"/>
  <c r="AN221" i="1"/>
  <c r="AM221" i="1"/>
  <c r="AL221" i="1"/>
  <c r="AK221" i="1"/>
  <c r="AJ221" i="1"/>
  <c r="AI221" i="1"/>
  <c r="AH221" i="1"/>
  <c r="AG221" i="1"/>
  <c r="AF221" i="1"/>
  <c r="AE221" i="1"/>
  <c r="AD221" i="1"/>
  <c r="AC221" i="1"/>
  <c r="AB221" i="1"/>
  <c r="AA221" i="1"/>
  <c r="Z221" i="1"/>
  <c r="Y221" i="1"/>
  <c r="X221" i="1"/>
  <c r="W221" i="1"/>
  <c r="V221" i="1"/>
  <c r="U221" i="1"/>
  <c r="T221" i="1"/>
  <c r="S221" i="1"/>
  <c r="Q221" i="1"/>
  <c r="P221" i="1"/>
  <c r="O221" i="1"/>
  <c r="DD220" i="1"/>
  <c r="DC220" i="1"/>
  <c r="DB220" i="1"/>
  <c r="DA220" i="1"/>
  <c r="CZ220" i="1"/>
  <c r="CY220" i="1"/>
  <c r="CX220" i="1"/>
  <c r="CW220" i="1"/>
  <c r="CV220" i="1"/>
  <c r="CU220" i="1"/>
  <c r="CT220" i="1"/>
  <c r="CS220" i="1"/>
  <c r="CR220" i="1"/>
  <c r="CQ220" i="1"/>
  <c r="CP220" i="1"/>
  <c r="CO220" i="1"/>
  <c r="CN220" i="1"/>
  <c r="CM220" i="1"/>
  <c r="CL220" i="1"/>
  <c r="CK220" i="1"/>
  <c r="CJ220" i="1"/>
  <c r="CI220" i="1"/>
  <c r="CH220" i="1"/>
  <c r="CG220" i="1"/>
  <c r="CF220" i="1"/>
  <c r="CE220" i="1"/>
  <c r="CD220" i="1"/>
  <c r="CC220" i="1"/>
  <c r="CB220" i="1"/>
  <c r="CA220" i="1"/>
  <c r="BZ220" i="1"/>
  <c r="BY220" i="1"/>
  <c r="BX220" i="1"/>
  <c r="BW220" i="1"/>
  <c r="BV220" i="1"/>
  <c r="BU220" i="1"/>
  <c r="BT220" i="1"/>
  <c r="BS220" i="1"/>
  <c r="BR220" i="1"/>
  <c r="BQ220" i="1"/>
  <c r="BP220" i="1"/>
  <c r="BO220" i="1"/>
  <c r="BN220" i="1"/>
  <c r="BM220" i="1"/>
  <c r="BL220" i="1"/>
  <c r="BK220" i="1"/>
  <c r="BJ220" i="1"/>
  <c r="BI220" i="1"/>
  <c r="BH220" i="1"/>
  <c r="BG220" i="1"/>
  <c r="BF220" i="1"/>
  <c r="BE220" i="1"/>
  <c r="BD220" i="1"/>
  <c r="BC220" i="1"/>
  <c r="BB220" i="1"/>
  <c r="BA220" i="1"/>
  <c r="AZ220" i="1"/>
  <c r="AY220" i="1"/>
  <c r="AX220" i="1"/>
  <c r="AW220" i="1"/>
  <c r="AV220" i="1"/>
  <c r="AU220" i="1"/>
  <c r="AT220" i="1"/>
  <c r="AS220" i="1"/>
  <c r="AR220" i="1"/>
  <c r="AQ220" i="1"/>
  <c r="AP220" i="1"/>
  <c r="AO220" i="1"/>
  <c r="AN220" i="1"/>
  <c r="AM220" i="1"/>
  <c r="AL220" i="1"/>
  <c r="AK220" i="1"/>
  <c r="AJ220" i="1"/>
  <c r="AI220" i="1"/>
  <c r="AH220" i="1"/>
  <c r="AG220" i="1"/>
  <c r="AF220" i="1"/>
  <c r="AE220" i="1"/>
  <c r="AD220" i="1"/>
  <c r="AC220" i="1"/>
  <c r="AB220" i="1"/>
  <c r="AA220" i="1"/>
  <c r="Z220" i="1"/>
  <c r="Y220" i="1"/>
  <c r="X220" i="1"/>
  <c r="W220" i="1"/>
  <c r="V220" i="1"/>
  <c r="U220" i="1"/>
  <c r="T220" i="1"/>
  <c r="S220" i="1"/>
  <c r="Q220" i="1"/>
  <c r="P220" i="1"/>
  <c r="O220" i="1"/>
  <c r="DD219" i="1"/>
  <c r="DC219" i="1"/>
  <c r="DB219" i="1"/>
  <c r="DA219" i="1"/>
  <c r="CZ219" i="1"/>
  <c r="CY219" i="1"/>
  <c r="CX219" i="1"/>
  <c r="CW219" i="1"/>
  <c r="CV219" i="1"/>
  <c r="CU219" i="1"/>
  <c r="CT219" i="1"/>
  <c r="CS219" i="1"/>
  <c r="CR219" i="1"/>
  <c r="CQ219" i="1"/>
  <c r="CP219" i="1"/>
  <c r="CO219" i="1"/>
  <c r="CN219" i="1"/>
  <c r="CM219" i="1"/>
  <c r="CL219" i="1"/>
  <c r="CK219" i="1"/>
  <c r="CJ219" i="1"/>
  <c r="CI219" i="1"/>
  <c r="CH219" i="1"/>
  <c r="CG219" i="1"/>
  <c r="CF219" i="1"/>
  <c r="CE219" i="1"/>
  <c r="CD219" i="1"/>
  <c r="CC219" i="1"/>
  <c r="CB219" i="1"/>
  <c r="CA219" i="1"/>
  <c r="BZ219" i="1"/>
  <c r="BY219" i="1"/>
  <c r="BX219" i="1"/>
  <c r="BW219" i="1"/>
  <c r="BV219" i="1"/>
  <c r="BU219" i="1"/>
  <c r="BT219" i="1"/>
  <c r="BS219" i="1"/>
  <c r="BR219" i="1"/>
  <c r="BQ219" i="1"/>
  <c r="BP219" i="1"/>
  <c r="BO219" i="1"/>
  <c r="BN219" i="1"/>
  <c r="BM219" i="1"/>
  <c r="BL219" i="1"/>
  <c r="BK219" i="1"/>
  <c r="BJ219" i="1"/>
  <c r="BI219" i="1"/>
  <c r="BH219" i="1"/>
  <c r="BG219" i="1"/>
  <c r="BF219" i="1"/>
  <c r="BE219" i="1"/>
  <c r="BD219" i="1"/>
  <c r="BC219" i="1"/>
  <c r="BB219" i="1"/>
  <c r="BA219" i="1"/>
  <c r="AZ219" i="1"/>
  <c r="AY219" i="1"/>
  <c r="AX219" i="1"/>
  <c r="AW219" i="1"/>
  <c r="AV219" i="1"/>
  <c r="AU219" i="1"/>
  <c r="AT219" i="1"/>
  <c r="AS219" i="1"/>
  <c r="AR219" i="1"/>
  <c r="AQ219" i="1"/>
  <c r="AP219" i="1"/>
  <c r="AO219" i="1"/>
  <c r="AN219" i="1"/>
  <c r="AM219" i="1"/>
  <c r="AL219" i="1"/>
  <c r="AK219" i="1"/>
  <c r="AJ219" i="1"/>
  <c r="AI219" i="1"/>
  <c r="AH219" i="1"/>
  <c r="AG219" i="1"/>
  <c r="AF219" i="1"/>
  <c r="AE219" i="1"/>
  <c r="AD219" i="1"/>
  <c r="AC219" i="1"/>
  <c r="AB219" i="1"/>
  <c r="AA219" i="1"/>
  <c r="Z219" i="1"/>
  <c r="Y219" i="1"/>
  <c r="X219" i="1"/>
  <c r="W219" i="1"/>
  <c r="V219" i="1"/>
  <c r="U219" i="1"/>
  <c r="T219" i="1"/>
  <c r="S219" i="1"/>
  <c r="Q219" i="1"/>
  <c r="P219" i="1"/>
  <c r="O219" i="1"/>
  <c r="DD218" i="1"/>
  <c r="DC218" i="1"/>
  <c r="DB218" i="1"/>
  <c r="DA218" i="1"/>
  <c r="CZ218" i="1"/>
  <c r="CY218" i="1"/>
  <c r="CX218" i="1"/>
  <c r="CW218" i="1"/>
  <c r="CV218" i="1"/>
  <c r="CU218" i="1"/>
  <c r="CT218" i="1"/>
  <c r="CS218" i="1"/>
  <c r="CR218" i="1"/>
  <c r="CQ218" i="1"/>
  <c r="CP218" i="1"/>
  <c r="CO218" i="1"/>
  <c r="CN218" i="1"/>
  <c r="CM218" i="1"/>
  <c r="CL218" i="1"/>
  <c r="CK218" i="1"/>
  <c r="CJ218" i="1"/>
  <c r="CI218" i="1"/>
  <c r="CH218" i="1"/>
  <c r="CG218" i="1"/>
  <c r="CF218" i="1"/>
  <c r="CE218" i="1"/>
  <c r="CD218" i="1"/>
  <c r="CC218" i="1"/>
  <c r="CB218" i="1"/>
  <c r="CA218" i="1"/>
  <c r="BZ218" i="1"/>
  <c r="BY218" i="1"/>
  <c r="BX218" i="1"/>
  <c r="BW218" i="1"/>
  <c r="BV218" i="1"/>
  <c r="BU218" i="1"/>
  <c r="BT218" i="1"/>
  <c r="BS218" i="1"/>
  <c r="BR218" i="1"/>
  <c r="BQ218" i="1"/>
  <c r="BP218" i="1"/>
  <c r="BO218" i="1"/>
  <c r="BN218" i="1"/>
  <c r="BM218" i="1"/>
  <c r="BL218" i="1"/>
  <c r="BK218" i="1"/>
  <c r="BJ218" i="1"/>
  <c r="BI218" i="1"/>
  <c r="BH218" i="1"/>
  <c r="BG218" i="1"/>
  <c r="BF218" i="1"/>
  <c r="BE218" i="1"/>
  <c r="BD218" i="1"/>
  <c r="BC218" i="1"/>
  <c r="BB218" i="1"/>
  <c r="BA218" i="1"/>
  <c r="AZ218" i="1"/>
  <c r="AY218" i="1"/>
  <c r="AX218" i="1"/>
  <c r="AW218" i="1"/>
  <c r="AV218" i="1"/>
  <c r="AU218" i="1"/>
  <c r="AT218" i="1"/>
  <c r="AS218" i="1"/>
  <c r="AR218" i="1"/>
  <c r="AQ218" i="1"/>
  <c r="AP218" i="1"/>
  <c r="AO218" i="1"/>
  <c r="AN218" i="1"/>
  <c r="AM218" i="1"/>
  <c r="AL218" i="1"/>
  <c r="AK218" i="1"/>
  <c r="AJ218" i="1"/>
  <c r="AI218" i="1"/>
  <c r="AH218" i="1"/>
  <c r="AG218" i="1"/>
  <c r="AF218" i="1"/>
  <c r="AE218" i="1"/>
  <c r="AD218" i="1"/>
  <c r="AC218" i="1"/>
  <c r="AB218" i="1"/>
  <c r="AA218" i="1"/>
  <c r="Z218" i="1"/>
  <c r="Y218" i="1"/>
  <c r="X218" i="1"/>
  <c r="W218" i="1"/>
  <c r="V218" i="1"/>
  <c r="U218" i="1"/>
  <c r="T218" i="1"/>
  <c r="S218" i="1"/>
  <c r="Q218" i="1"/>
  <c r="P218" i="1"/>
  <c r="O218" i="1"/>
  <c r="DD217" i="1"/>
  <c r="DC217" i="1"/>
  <c r="DB217" i="1"/>
  <c r="DA217" i="1"/>
  <c r="CZ217" i="1"/>
  <c r="CY217" i="1"/>
  <c r="CX217" i="1"/>
  <c r="CW217" i="1"/>
  <c r="CV217" i="1"/>
  <c r="CU217" i="1"/>
  <c r="CT217" i="1"/>
  <c r="CS217" i="1"/>
  <c r="CR217" i="1"/>
  <c r="CQ217" i="1"/>
  <c r="CP217" i="1"/>
  <c r="CO217" i="1"/>
  <c r="CN217" i="1"/>
  <c r="CM217" i="1"/>
  <c r="CL217" i="1"/>
  <c r="CK217" i="1"/>
  <c r="CJ217" i="1"/>
  <c r="CI217" i="1"/>
  <c r="CH217" i="1"/>
  <c r="CG217" i="1"/>
  <c r="CF217" i="1"/>
  <c r="CE217" i="1"/>
  <c r="CD217" i="1"/>
  <c r="CC217" i="1"/>
  <c r="CB217" i="1"/>
  <c r="CA217" i="1"/>
  <c r="BZ217" i="1"/>
  <c r="BY217" i="1"/>
  <c r="BX217" i="1"/>
  <c r="BW217" i="1"/>
  <c r="BV217" i="1"/>
  <c r="BU217" i="1"/>
  <c r="BT217" i="1"/>
  <c r="BS217" i="1"/>
  <c r="BR217" i="1"/>
  <c r="BQ217" i="1"/>
  <c r="BP217" i="1"/>
  <c r="BO217" i="1"/>
  <c r="BN217" i="1"/>
  <c r="BM217" i="1"/>
  <c r="BL217" i="1"/>
  <c r="BK217" i="1"/>
  <c r="BJ217" i="1"/>
  <c r="BI217" i="1"/>
  <c r="BH217" i="1"/>
  <c r="BG217" i="1"/>
  <c r="BF217" i="1"/>
  <c r="BE217" i="1"/>
  <c r="BD217" i="1"/>
  <c r="BC217" i="1"/>
  <c r="BB217" i="1"/>
  <c r="BA217" i="1"/>
  <c r="AZ217" i="1"/>
  <c r="AY217" i="1"/>
  <c r="AX217" i="1"/>
  <c r="AW217" i="1"/>
  <c r="AV217" i="1"/>
  <c r="AU217" i="1"/>
  <c r="AT217" i="1"/>
  <c r="AS217" i="1"/>
  <c r="AR217" i="1"/>
  <c r="AQ217" i="1"/>
  <c r="AP217" i="1"/>
  <c r="AO217" i="1"/>
  <c r="AN217" i="1"/>
  <c r="AM217" i="1"/>
  <c r="AL217" i="1"/>
  <c r="AK217" i="1"/>
  <c r="AJ217" i="1"/>
  <c r="AI217" i="1"/>
  <c r="AH217" i="1"/>
  <c r="AG217" i="1"/>
  <c r="AF217" i="1"/>
  <c r="AE217" i="1"/>
  <c r="AD217" i="1"/>
  <c r="AC217" i="1"/>
  <c r="AB217" i="1"/>
  <c r="AA217" i="1"/>
  <c r="Z217" i="1"/>
  <c r="Y217" i="1"/>
  <c r="X217" i="1"/>
  <c r="W217" i="1"/>
  <c r="V217" i="1"/>
  <c r="U217" i="1"/>
  <c r="T217" i="1"/>
  <c r="S217" i="1"/>
  <c r="Q217" i="1"/>
  <c r="P217" i="1"/>
  <c r="O217" i="1"/>
  <c r="DD216" i="1"/>
  <c r="DC216" i="1"/>
  <c r="DB216" i="1"/>
  <c r="DA216" i="1"/>
  <c r="CZ216" i="1"/>
  <c r="CY216" i="1"/>
  <c r="CX216" i="1"/>
  <c r="CW216" i="1"/>
  <c r="CV216" i="1"/>
  <c r="CU216" i="1"/>
  <c r="CT216" i="1"/>
  <c r="CS216" i="1"/>
  <c r="CR216" i="1"/>
  <c r="CQ216" i="1"/>
  <c r="CP216" i="1"/>
  <c r="CO216" i="1"/>
  <c r="CN216" i="1"/>
  <c r="CM216" i="1"/>
  <c r="CL216" i="1"/>
  <c r="CK216" i="1"/>
  <c r="CJ216" i="1"/>
  <c r="CI216" i="1"/>
  <c r="CH216" i="1"/>
  <c r="CG216" i="1"/>
  <c r="CF216" i="1"/>
  <c r="CE216" i="1"/>
  <c r="CD216" i="1"/>
  <c r="CC216" i="1"/>
  <c r="CB216" i="1"/>
  <c r="CA216" i="1"/>
  <c r="BZ216" i="1"/>
  <c r="BY216" i="1"/>
  <c r="BX216" i="1"/>
  <c r="BW216" i="1"/>
  <c r="BV216" i="1"/>
  <c r="BU216" i="1"/>
  <c r="BT216" i="1"/>
  <c r="BS216" i="1"/>
  <c r="BR216" i="1"/>
  <c r="BQ216" i="1"/>
  <c r="BP216" i="1"/>
  <c r="BO216" i="1"/>
  <c r="BN216" i="1"/>
  <c r="BM216" i="1"/>
  <c r="BL216" i="1"/>
  <c r="BK216" i="1"/>
  <c r="BJ216" i="1"/>
  <c r="BI216" i="1"/>
  <c r="BH216" i="1"/>
  <c r="BG216" i="1"/>
  <c r="BF216" i="1"/>
  <c r="BE216" i="1"/>
  <c r="BD216" i="1"/>
  <c r="BC216" i="1"/>
  <c r="BB216" i="1"/>
  <c r="BA216" i="1"/>
  <c r="AZ216" i="1"/>
  <c r="AY216" i="1"/>
  <c r="AX216" i="1"/>
  <c r="AW216" i="1"/>
  <c r="AV216" i="1"/>
  <c r="AU216" i="1"/>
  <c r="AT216" i="1"/>
  <c r="AS216" i="1"/>
  <c r="AR216" i="1"/>
  <c r="AQ216" i="1"/>
  <c r="AP216" i="1"/>
  <c r="AO216" i="1"/>
  <c r="AN216" i="1"/>
  <c r="AM216" i="1"/>
  <c r="AL216" i="1"/>
  <c r="AK216" i="1"/>
  <c r="AJ216" i="1"/>
  <c r="AI216" i="1"/>
  <c r="AH216" i="1"/>
  <c r="AG216" i="1"/>
  <c r="AF216" i="1"/>
  <c r="AE216" i="1"/>
  <c r="AD216" i="1"/>
  <c r="AC216" i="1"/>
  <c r="AB216" i="1"/>
  <c r="AA216" i="1"/>
  <c r="Z216" i="1"/>
  <c r="Y216" i="1"/>
  <c r="X216" i="1"/>
  <c r="W216" i="1"/>
  <c r="V216" i="1"/>
  <c r="U216" i="1"/>
  <c r="T216" i="1"/>
  <c r="S216" i="1"/>
  <c r="Q216" i="1"/>
  <c r="P216" i="1"/>
  <c r="O216" i="1"/>
  <c r="DD215" i="1"/>
  <c r="DC215" i="1"/>
  <c r="DB215" i="1"/>
  <c r="DA215" i="1"/>
  <c r="CZ215" i="1"/>
  <c r="CY215" i="1"/>
  <c r="CX215" i="1"/>
  <c r="CW215" i="1"/>
  <c r="CV215" i="1"/>
  <c r="CU215" i="1"/>
  <c r="CT215" i="1"/>
  <c r="CS215" i="1"/>
  <c r="CR215" i="1"/>
  <c r="CQ215" i="1"/>
  <c r="CP215" i="1"/>
  <c r="CO215" i="1"/>
  <c r="CN215" i="1"/>
  <c r="CM215" i="1"/>
  <c r="CL215" i="1"/>
  <c r="CK215" i="1"/>
  <c r="CJ215" i="1"/>
  <c r="CI215" i="1"/>
  <c r="CH215" i="1"/>
  <c r="CG215" i="1"/>
  <c r="CF215" i="1"/>
  <c r="CE215" i="1"/>
  <c r="CD215" i="1"/>
  <c r="CC215" i="1"/>
  <c r="CB215" i="1"/>
  <c r="CA215" i="1"/>
  <c r="BZ215" i="1"/>
  <c r="BY215" i="1"/>
  <c r="BX215" i="1"/>
  <c r="BW215" i="1"/>
  <c r="BV215" i="1"/>
  <c r="BU215" i="1"/>
  <c r="BT215" i="1"/>
  <c r="BS215" i="1"/>
  <c r="BR215" i="1"/>
  <c r="BQ215" i="1"/>
  <c r="BP215" i="1"/>
  <c r="BO215" i="1"/>
  <c r="BN215" i="1"/>
  <c r="BM215" i="1"/>
  <c r="BL215" i="1"/>
  <c r="BK215" i="1"/>
  <c r="BJ215" i="1"/>
  <c r="BI215" i="1"/>
  <c r="BH215" i="1"/>
  <c r="BG215" i="1"/>
  <c r="BF215" i="1"/>
  <c r="BE215" i="1"/>
  <c r="BD215" i="1"/>
  <c r="BC215" i="1"/>
  <c r="BB215" i="1"/>
  <c r="BA215" i="1"/>
  <c r="AZ215" i="1"/>
  <c r="AY215" i="1"/>
  <c r="AX215" i="1"/>
  <c r="AW215" i="1"/>
  <c r="AV215" i="1"/>
  <c r="AU215" i="1"/>
  <c r="AT215" i="1"/>
  <c r="AS215" i="1"/>
  <c r="AR215" i="1"/>
  <c r="AQ215" i="1"/>
  <c r="AP215" i="1"/>
  <c r="AO215" i="1"/>
  <c r="AN215" i="1"/>
  <c r="AM215" i="1"/>
  <c r="AL215" i="1"/>
  <c r="AK215" i="1"/>
  <c r="AJ215" i="1"/>
  <c r="AI215" i="1"/>
  <c r="AH215" i="1"/>
  <c r="AG215" i="1"/>
  <c r="AF215" i="1"/>
  <c r="AE215" i="1"/>
  <c r="AD215" i="1"/>
  <c r="AC215" i="1"/>
  <c r="AB215" i="1"/>
  <c r="AA215" i="1"/>
  <c r="Z215" i="1"/>
  <c r="Y215" i="1"/>
  <c r="X215" i="1"/>
  <c r="W215" i="1"/>
  <c r="V215" i="1"/>
  <c r="U215" i="1"/>
  <c r="T215" i="1"/>
  <c r="S215" i="1"/>
  <c r="Q215" i="1"/>
  <c r="P215" i="1"/>
  <c r="O215" i="1"/>
  <c r="DD214" i="1"/>
  <c r="DC214" i="1"/>
  <c r="DB214" i="1"/>
  <c r="DA214" i="1"/>
  <c r="CZ214" i="1"/>
  <c r="CY214" i="1"/>
  <c r="CX214" i="1"/>
  <c r="CW214" i="1"/>
  <c r="CV214" i="1"/>
  <c r="CU214" i="1"/>
  <c r="CT214" i="1"/>
  <c r="CS214" i="1"/>
  <c r="CR214" i="1"/>
  <c r="CQ214" i="1"/>
  <c r="CP214" i="1"/>
  <c r="CO214" i="1"/>
  <c r="CN214" i="1"/>
  <c r="CM214" i="1"/>
  <c r="CL214" i="1"/>
  <c r="CK214" i="1"/>
  <c r="CJ214" i="1"/>
  <c r="CI214" i="1"/>
  <c r="CH214" i="1"/>
  <c r="CG214" i="1"/>
  <c r="CF214" i="1"/>
  <c r="CE214" i="1"/>
  <c r="CD214" i="1"/>
  <c r="CC214" i="1"/>
  <c r="CB214" i="1"/>
  <c r="CA214" i="1"/>
  <c r="BZ214" i="1"/>
  <c r="BY214" i="1"/>
  <c r="BX214" i="1"/>
  <c r="BW214" i="1"/>
  <c r="BV214" i="1"/>
  <c r="BU214" i="1"/>
  <c r="BT214" i="1"/>
  <c r="BS214" i="1"/>
  <c r="BR214" i="1"/>
  <c r="BQ214" i="1"/>
  <c r="BP214" i="1"/>
  <c r="BO214" i="1"/>
  <c r="BN214" i="1"/>
  <c r="BM214" i="1"/>
  <c r="BL214" i="1"/>
  <c r="BK214" i="1"/>
  <c r="BJ214" i="1"/>
  <c r="BI214" i="1"/>
  <c r="BH214" i="1"/>
  <c r="BG214" i="1"/>
  <c r="BF214" i="1"/>
  <c r="BE214" i="1"/>
  <c r="BD214" i="1"/>
  <c r="BC214" i="1"/>
  <c r="BB214" i="1"/>
  <c r="BA214" i="1"/>
  <c r="AZ214" i="1"/>
  <c r="AY214" i="1"/>
  <c r="AX214" i="1"/>
  <c r="AW214" i="1"/>
  <c r="AV214" i="1"/>
  <c r="AU214" i="1"/>
  <c r="AT214" i="1"/>
  <c r="AS214" i="1"/>
  <c r="AR214" i="1"/>
  <c r="AQ214" i="1"/>
  <c r="AP214" i="1"/>
  <c r="AO214" i="1"/>
  <c r="AN214" i="1"/>
  <c r="AM214" i="1"/>
  <c r="AL214" i="1"/>
  <c r="AK214" i="1"/>
  <c r="AJ214" i="1"/>
  <c r="AI214" i="1"/>
  <c r="AH214" i="1"/>
  <c r="AG214" i="1"/>
  <c r="AF214" i="1"/>
  <c r="AE214" i="1"/>
  <c r="AD214" i="1"/>
  <c r="AC214" i="1"/>
  <c r="AB214" i="1"/>
  <c r="AA214" i="1"/>
  <c r="Z214" i="1"/>
  <c r="Y214" i="1"/>
  <c r="X214" i="1"/>
  <c r="W214" i="1"/>
  <c r="V214" i="1"/>
  <c r="U214" i="1"/>
  <c r="T214" i="1"/>
  <c r="S214" i="1"/>
  <c r="Q214" i="1"/>
  <c r="P214" i="1"/>
  <c r="O214" i="1"/>
  <c r="DD213" i="1"/>
  <c r="DC213" i="1"/>
  <c r="DB213" i="1"/>
  <c r="DA213" i="1"/>
  <c r="CZ213" i="1"/>
  <c r="CY213" i="1"/>
  <c r="CX213" i="1"/>
  <c r="CW213" i="1"/>
  <c r="CV213" i="1"/>
  <c r="CU213" i="1"/>
  <c r="CT213" i="1"/>
  <c r="CS213" i="1"/>
  <c r="CR213" i="1"/>
  <c r="CQ213" i="1"/>
  <c r="CP213" i="1"/>
  <c r="CO213" i="1"/>
  <c r="CN213" i="1"/>
  <c r="CM213" i="1"/>
  <c r="CL213" i="1"/>
  <c r="CK213" i="1"/>
  <c r="CJ213" i="1"/>
  <c r="CI213" i="1"/>
  <c r="CH213" i="1"/>
  <c r="CG213" i="1"/>
  <c r="CF213" i="1"/>
  <c r="CE213" i="1"/>
  <c r="CD213" i="1"/>
  <c r="CC213" i="1"/>
  <c r="CB213" i="1"/>
  <c r="CA213" i="1"/>
  <c r="BZ213" i="1"/>
  <c r="BY213" i="1"/>
  <c r="BX213" i="1"/>
  <c r="BW213" i="1"/>
  <c r="BV213" i="1"/>
  <c r="BU213" i="1"/>
  <c r="BT213" i="1"/>
  <c r="BS213" i="1"/>
  <c r="BR213" i="1"/>
  <c r="BQ213" i="1"/>
  <c r="BP213" i="1"/>
  <c r="BO213" i="1"/>
  <c r="BN213" i="1"/>
  <c r="BM213" i="1"/>
  <c r="BL213" i="1"/>
  <c r="BK213" i="1"/>
  <c r="BJ213" i="1"/>
  <c r="BI213" i="1"/>
  <c r="BH213" i="1"/>
  <c r="BG213" i="1"/>
  <c r="BF213" i="1"/>
  <c r="BE213" i="1"/>
  <c r="BD213" i="1"/>
  <c r="BC213" i="1"/>
  <c r="BB213" i="1"/>
  <c r="BA213" i="1"/>
  <c r="AZ213" i="1"/>
  <c r="AY213" i="1"/>
  <c r="AX213" i="1"/>
  <c r="AW213" i="1"/>
  <c r="AV213" i="1"/>
  <c r="AU213" i="1"/>
  <c r="AT213" i="1"/>
  <c r="AS213" i="1"/>
  <c r="AR213" i="1"/>
  <c r="AQ213" i="1"/>
  <c r="AP213" i="1"/>
  <c r="AO213" i="1"/>
  <c r="AN213" i="1"/>
  <c r="AM213" i="1"/>
  <c r="AL213" i="1"/>
  <c r="AK213" i="1"/>
  <c r="AJ213" i="1"/>
  <c r="AI213" i="1"/>
  <c r="AH213" i="1"/>
  <c r="AG213" i="1"/>
  <c r="AF213" i="1"/>
  <c r="AE213" i="1"/>
  <c r="AD213" i="1"/>
  <c r="AC213" i="1"/>
  <c r="AB213" i="1"/>
  <c r="AA213" i="1"/>
  <c r="Z213" i="1"/>
  <c r="Y213" i="1"/>
  <c r="X213" i="1"/>
  <c r="W213" i="1"/>
  <c r="V213" i="1"/>
  <c r="U213" i="1"/>
  <c r="T213" i="1"/>
  <c r="S213" i="1"/>
  <c r="Q213" i="1"/>
  <c r="P213" i="1"/>
  <c r="O213" i="1"/>
  <c r="DD212" i="1"/>
  <c r="DC212" i="1"/>
  <c r="DB212" i="1"/>
  <c r="DA212" i="1"/>
  <c r="CZ212" i="1"/>
  <c r="CY212" i="1"/>
  <c r="CX212" i="1"/>
  <c r="CW212" i="1"/>
  <c r="CV212" i="1"/>
  <c r="CU212" i="1"/>
  <c r="CT212" i="1"/>
  <c r="CS212" i="1"/>
  <c r="CR212" i="1"/>
  <c r="CQ212" i="1"/>
  <c r="CP212" i="1"/>
  <c r="CO212" i="1"/>
  <c r="CN212" i="1"/>
  <c r="CM212" i="1"/>
  <c r="CL212" i="1"/>
  <c r="CK212" i="1"/>
  <c r="CJ212" i="1"/>
  <c r="CI212" i="1"/>
  <c r="CH212" i="1"/>
  <c r="CG212" i="1"/>
  <c r="CF212" i="1"/>
  <c r="CE212" i="1"/>
  <c r="CD212" i="1"/>
  <c r="CC212" i="1"/>
  <c r="CB212" i="1"/>
  <c r="CA212" i="1"/>
  <c r="BZ212" i="1"/>
  <c r="BY212" i="1"/>
  <c r="BX212" i="1"/>
  <c r="BW212" i="1"/>
  <c r="BV212" i="1"/>
  <c r="BU212" i="1"/>
  <c r="BT212" i="1"/>
  <c r="BS212" i="1"/>
  <c r="BR212" i="1"/>
  <c r="BQ212" i="1"/>
  <c r="BP212" i="1"/>
  <c r="BO212" i="1"/>
  <c r="BN212" i="1"/>
  <c r="BM212" i="1"/>
  <c r="BL212" i="1"/>
  <c r="BK212" i="1"/>
  <c r="BJ212" i="1"/>
  <c r="BI212" i="1"/>
  <c r="BH212" i="1"/>
  <c r="BG212" i="1"/>
  <c r="BF212" i="1"/>
  <c r="BE212" i="1"/>
  <c r="BD212" i="1"/>
  <c r="BC212" i="1"/>
  <c r="BB212" i="1"/>
  <c r="BA212" i="1"/>
  <c r="AZ212" i="1"/>
  <c r="AY212" i="1"/>
  <c r="AX212" i="1"/>
  <c r="AW212" i="1"/>
  <c r="AV212" i="1"/>
  <c r="AU212" i="1"/>
  <c r="AT212" i="1"/>
  <c r="AS212" i="1"/>
  <c r="AR212" i="1"/>
  <c r="AQ212" i="1"/>
  <c r="AP212" i="1"/>
  <c r="AO212" i="1"/>
  <c r="AN212" i="1"/>
  <c r="AM212" i="1"/>
  <c r="AL212" i="1"/>
  <c r="AK212" i="1"/>
  <c r="AJ212" i="1"/>
  <c r="AI212" i="1"/>
  <c r="AH212" i="1"/>
  <c r="AG212" i="1"/>
  <c r="AF212" i="1"/>
  <c r="AE212" i="1"/>
  <c r="AD212" i="1"/>
  <c r="AC212" i="1"/>
  <c r="AB212" i="1"/>
  <c r="AA212" i="1"/>
  <c r="Z212" i="1"/>
  <c r="Y212" i="1"/>
  <c r="X212" i="1"/>
  <c r="W212" i="1"/>
  <c r="V212" i="1"/>
  <c r="U212" i="1"/>
  <c r="T212" i="1"/>
  <c r="S212" i="1"/>
  <c r="Q212" i="1"/>
  <c r="P212" i="1"/>
  <c r="O212" i="1"/>
  <c r="DD211" i="1"/>
  <c r="DC211" i="1"/>
  <c r="DB211" i="1"/>
  <c r="DA211" i="1"/>
  <c r="CZ211" i="1"/>
  <c r="CY211" i="1"/>
  <c r="CX211" i="1"/>
  <c r="CW211" i="1"/>
  <c r="CV211" i="1"/>
  <c r="CU211" i="1"/>
  <c r="CT211" i="1"/>
  <c r="CS211" i="1"/>
  <c r="CR211" i="1"/>
  <c r="CQ211" i="1"/>
  <c r="CP211" i="1"/>
  <c r="CO211" i="1"/>
  <c r="CN211" i="1"/>
  <c r="CM211" i="1"/>
  <c r="CL211" i="1"/>
  <c r="CK211" i="1"/>
  <c r="CJ211" i="1"/>
  <c r="CI211" i="1"/>
  <c r="CH211" i="1"/>
  <c r="CG211" i="1"/>
  <c r="CF211" i="1"/>
  <c r="CE211" i="1"/>
  <c r="CD211" i="1"/>
  <c r="CC211" i="1"/>
  <c r="CB211" i="1"/>
  <c r="CA211" i="1"/>
  <c r="BZ211" i="1"/>
  <c r="BY211" i="1"/>
  <c r="BX211" i="1"/>
  <c r="BW211" i="1"/>
  <c r="BV211" i="1"/>
  <c r="BU211" i="1"/>
  <c r="BT211" i="1"/>
  <c r="BS211" i="1"/>
  <c r="BR211" i="1"/>
  <c r="BQ211" i="1"/>
  <c r="BP211" i="1"/>
  <c r="BO211" i="1"/>
  <c r="BN211" i="1"/>
  <c r="BM211" i="1"/>
  <c r="BL211" i="1"/>
  <c r="BK211" i="1"/>
  <c r="BJ211" i="1"/>
  <c r="BI211" i="1"/>
  <c r="BH211" i="1"/>
  <c r="BG211" i="1"/>
  <c r="BF211" i="1"/>
  <c r="BE211" i="1"/>
  <c r="BD211" i="1"/>
  <c r="BC211" i="1"/>
  <c r="BB211" i="1"/>
  <c r="BA211" i="1"/>
  <c r="AZ211" i="1"/>
  <c r="AY211" i="1"/>
  <c r="AX211" i="1"/>
  <c r="AW211" i="1"/>
  <c r="AV211" i="1"/>
  <c r="AU211" i="1"/>
  <c r="AT211" i="1"/>
  <c r="AS211" i="1"/>
  <c r="AR211" i="1"/>
  <c r="AQ211" i="1"/>
  <c r="AP211" i="1"/>
  <c r="AO211" i="1"/>
  <c r="AN211" i="1"/>
  <c r="AM211" i="1"/>
  <c r="AL211" i="1"/>
  <c r="AK211" i="1"/>
  <c r="AJ211" i="1"/>
  <c r="AI211" i="1"/>
  <c r="AH211" i="1"/>
  <c r="AG211" i="1"/>
  <c r="AF211" i="1"/>
  <c r="AE211" i="1"/>
  <c r="AD211" i="1"/>
  <c r="AC211" i="1"/>
  <c r="AB211" i="1"/>
  <c r="AA211" i="1"/>
  <c r="Z211" i="1"/>
  <c r="Y211" i="1"/>
  <c r="X211" i="1"/>
  <c r="W211" i="1"/>
  <c r="V211" i="1"/>
  <c r="U211" i="1"/>
  <c r="T211" i="1"/>
  <c r="S211" i="1"/>
  <c r="Q211" i="1"/>
  <c r="P211" i="1"/>
  <c r="O211" i="1"/>
  <c r="DD210" i="1"/>
  <c r="DC210" i="1"/>
  <c r="DB210" i="1"/>
  <c r="DA210" i="1"/>
  <c r="CZ210" i="1"/>
  <c r="CY210" i="1"/>
  <c r="CX210" i="1"/>
  <c r="CW210" i="1"/>
  <c r="CV210" i="1"/>
  <c r="CU210" i="1"/>
  <c r="CT210" i="1"/>
  <c r="CS210" i="1"/>
  <c r="CR210" i="1"/>
  <c r="CQ210" i="1"/>
  <c r="CP210" i="1"/>
  <c r="CO210" i="1"/>
  <c r="CN210" i="1"/>
  <c r="CM210" i="1"/>
  <c r="CL210" i="1"/>
  <c r="CK210" i="1"/>
  <c r="CJ210" i="1"/>
  <c r="CI210" i="1"/>
  <c r="CH210" i="1"/>
  <c r="CG210" i="1"/>
  <c r="CF210" i="1"/>
  <c r="CE210" i="1"/>
  <c r="CD210" i="1"/>
  <c r="CC210" i="1"/>
  <c r="CB210" i="1"/>
  <c r="CA210" i="1"/>
  <c r="BZ210" i="1"/>
  <c r="BY210" i="1"/>
  <c r="BX210" i="1"/>
  <c r="BW210" i="1"/>
  <c r="BV210" i="1"/>
  <c r="BU210" i="1"/>
  <c r="BT210" i="1"/>
  <c r="BS210" i="1"/>
  <c r="BR210" i="1"/>
  <c r="BQ210" i="1"/>
  <c r="BP210" i="1"/>
  <c r="BO210" i="1"/>
  <c r="BN210" i="1"/>
  <c r="BM210" i="1"/>
  <c r="BL210" i="1"/>
  <c r="BK210" i="1"/>
  <c r="BJ210" i="1"/>
  <c r="BI210" i="1"/>
  <c r="BH210" i="1"/>
  <c r="BG210" i="1"/>
  <c r="BF210" i="1"/>
  <c r="BE210" i="1"/>
  <c r="BD210" i="1"/>
  <c r="BC210" i="1"/>
  <c r="BB210" i="1"/>
  <c r="BA210" i="1"/>
  <c r="AZ210" i="1"/>
  <c r="AY210" i="1"/>
  <c r="AX210" i="1"/>
  <c r="AW210" i="1"/>
  <c r="AV210" i="1"/>
  <c r="AU210" i="1"/>
  <c r="AT210" i="1"/>
  <c r="AS210" i="1"/>
  <c r="AR210" i="1"/>
  <c r="AQ210" i="1"/>
  <c r="AP210" i="1"/>
  <c r="AO210" i="1"/>
  <c r="AN210" i="1"/>
  <c r="AM210" i="1"/>
  <c r="AL210" i="1"/>
  <c r="AK210" i="1"/>
  <c r="AJ210" i="1"/>
  <c r="AI210" i="1"/>
  <c r="AH210" i="1"/>
  <c r="AG210" i="1"/>
  <c r="AF210" i="1"/>
  <c r="AE210" i="1"/>
  <c r="AD210" i="1"/>
  <c r="AC210" i="1"/>
  <c r="AB210" i="1"/>
  <c r="AA210" i="1"/>
  <c r="Z210" i="1"/>
  <c r="Y210" i="1"/>
  <c r="X210" i="1"/>
  <c r="W210" i="1"/>
  <c r="V210" i="1"/>
  <c r="U210" i="1"/>
  <c r="T210" i="1"/>
  <c r="S210" i="1"/>
  <c r="Q210" i="1"/>
  <c r="P210" i="1"/>
  <c r="O210" i="1"/>
  <c r="DD209" i="1"/>
  <c r="DC209" i="1"/>
  <c r="DB209" i="1"/>
  <c r="DA209" i="1"/>
  <c r="CZ209" i="1"/>
  <c r="CY209" i="1"/>
  <c r="CX209" i="1"/>
  <c r="CW209" i="1"/>
  <c r="CV209" i="1"/>
  <c r="CU209" i="1"/>
  <c r="CT209" i="1"/>
  <c r="CS209" i="1"/>
  <c r="CR209" i="1"/>
  <c r="CQ209" i="1"/>
  <c r="CP209" i="1"/>
  <c r="CO209" i="1"/>
  <c r="CN209" i="1"/>
  <c r="CM209" i="1"/>
  <c r="CL209" i="1"/>
  <c r="CK209" i="1"/>
  <c r="CJ209" i="1"/>
  <c r="CI209" i="1"/>
  <c r="CH209" i="1"/>
  <c r="CG209" i="1"/>
  <c r="CF209" i="1"/>
  <c r="CE209" i="1"/>
  <c r="CD209" i="1"/>
  <c r="CC209" i="1"/>
  <c r="CB209" i="1"/>
  <c r="CA209" i="1"/>
  <c r="BZ209" i="1"/>
  <c r="BY209" i="1"/>
  <c r="BX209" i="1"/>
  <c r="BW209" i="1"/>
  <c r="BV209" i="1"/>
  <c r="BU209" i="1"/>
  <c r="BT209" i="1"/>
  <c r="BS209" i="1"/>
  <c r="BR209" i="1"/>
  <c r="BQ209" i="1"/>
  <c r="BP209" i="1"/>
  <c r="BO209" i="1"/>
  <c r="BN209" i="1"/>
  <c r="BM209" i="1"/>
  <c r="BL209" i="1"/>
  <c r="BK209" i="1"/>
  <c r="BJ209" i="1"/>
  <c r="BI209" i="1"/>
  <c r="BH209" i="1"/>
  <c r="BG209" i="1"/>
  <c r="BF209" i="1"/>
  <c r="BE209" i="1"/>
  <c r="BD209" i="1"/>
  <c r="BC209" i="1"/>
  <c r="BB209" i="1"/>
  <c r="BA209" i="1"/>
  <c r="AZ209" i="1"/>
  <c r="AY209" i="1"/>
  <c r="AX209" i="1"/>
  <c r="AW209" i="1"/>
  <c r="AV209" i="1"/>
  <c r="AU209" i="1"/>
  <c r="AT209" i="1"/>
  <c r="AS209" i="1"/>
  <c r="AR209" i="1"/>
  <c r="AQ209" i="1"/>
  <c r="AP209" i="1"/>
  <c r="AO209" i="1"/>
  <c r="AN209" i="1"/>
  <c r="AM209" i="1"/>
  <c r="AL209" i="1"/>
  <c r="AK209" i="1"/>
  <c r="AJ209" i="1"/>
  <c r="AI209" i="1"/>
  <c r="AH209" i="1"/>
  <c r="AG209" i="1"/>
  <c r="AF209" i="1"/>
  <c r="AE209" i="1"/>
  <c r="AD209" i="1"/>
  <c r="AC209" i="1"/>
  <c r="AB209" i="1"/>
  <c r="AA209" i="1"/>
  <c r="Z209" i="1"/>
  <c r="Y209" i="1"/>
  <c r="X209" i="1"/>
  <c r="W209" i="1"/>
  <c r="V209" i="1"/>
  <c r="U209" i="1"/>
  <c r="T209" i="1"/>
  <c r="S209" i="1"/>
  <c r="Q209" i="1"/>
  <c r="P209" i="1"/>
  <c r="O209" i="1"/>
  <c r="DD208" i="1"/>
  <c r="DC208" i="1"/>
  <c r="DB208" i="1"/>
  <c r="DA208" i="1"/>
  <c r="CZ208" i="1"/>
  <c r="CY208" i="1"/>
  <c r="CX208" i="1"/>
  <c r="CW208" i="1"/>
  <c r="CV208" i="1"/>
  <c r="CU208" i="1"/>
  <c r="CT208" i="1"/>
  <c r="CS208" i="1"/>
  <c r="CR208" i="1"/>
  <c r="CQ208" i="1"/>
  <c r="CP208" i="1"/>
  <c r="CO208" i="1"/>
  <c r="CN208" i="1"/>
  <c r="CM208" i="1"/>
  <c r="CL208" i="1"/>
  <c r="CK208" i="1"/>
  <c r="CJ208" i="1"/>
  <c r="CI208" i="1"/>
  <c r="CH208" i="1"/>
  <c r="CG208" i="1"/>
  <c r="CF208" i="1"/>
  <c r="CE208" i="1"/>
  <c r="CD208" i="1"/>
  <c r="CC208" i="1"/>
  <c r="CB208" i="1"/>
  <c r="CA208" i="1"/>
  <c r="BZ208" i="1"/>
  <c r="BY208" i="1"/>
  <c r="BX208" i="1"/>
  <c r="BW208" i="1"/>
  <c r="BV208" i="1"/>
  <c r="BU208" i="1"/>
  <c r="BT208" i="1"/>
  <c r="BS208" i="1"/>
  <c r="BR208" i="1"/>
  <c r="BQ208" i="1"/>
  <c r="BP208" i="1"/>
  <c r="BO208" i="1"/>
  <c r="BN208" i="1"/>
  <c r="BM208" i="1"/>
  <c r="BL208" i="1"/>
  <c r="BK208" i="1"/>
  <c r="BJ208" i="1"/>
  <c r="BI208" i="1"/>
  <c r="BH208" i="1"/>
  <c r="BG208" i="1"/>
  <c r="BF208" i="1"/>
  <c r="BE208" i="1"/>
  <c r="BD208" i="1"/>
  <c r="BC208" i="1"/>
  <c r="BB208" i="1"/>
  <c r="BA208" i="1"/>
  <c r="AZ208" i="1"/>
  <c r="AY208" i="1"/>
  <c r="AX208" i="1"/>
  <c r="AW208" i="1"/>
  <c r="AV208" i="1"/>
  <c r="AU208" i="1"/>
  <c r="AT208" i="1"/>
  <c r="AS208" i="1"/>
  <c r="AR208" i="1"/>
  <c r="AQ208" i="1"/>
  <c r="AP208" i="1"/>
  <c r="AO208" i="1"/>
  <c r="AN208" i="1"/>
  <c r="AM208" i="1"/>
  <c r="AL208" i="1"/>
  <c r="AK208" i="1"/>
  <c r="AJ208" i="1"/>
  <c r="AI208" i="1"/>
  <c r="AH208" i="1"/>
  <c r="AG208" i="1"/>
  <c r="AF208" i="1"/>
  <c r="AE208" i="1"/>
  <c r="AD208" i="1"/>
  <c r="AC208" i="1"/>
  <c r="AB208" i="1"/>
  <c r="AA208" i="1"/>
  <c r="Z208" i="1"/>
  <c r="Y208" i="1"/>
  <c r="X208" i="1"/>
  <c r="W208" i="1"/>
  <c r="V208" i="1"/>
  <c r="U208" i="1"/>
  <c r="T208" i="1"/>
  <c r="S208" i="1"/>
  <c r="Q208" i="1"/>
  <c r="P208" i="1"/>
  <c r="O208" i="1"/>
  <c r="DD207" i="1"/>
  <c r="DC207" i="1"/>
  <c r="DB207" i="1"/>
  <c r="DA207" i="1"/>
  <c r="CZ207" i="1"/>
  <c r="CY207" i="1"/>
  <c r="CX207" i="1"/>
  <c r="CW207" i="1"/>
  <c r="CV207" i="1"/>
  <c r="CU207" i="1"/>
  <c r="CT207" i="1"/>
  <c r="CS207" i="1"/>
  <c r="CR207" i="1"/>
  <c r="CQ207" i="1"/>
  <c r="CP207" i="1"/>
  <c r="CO207" i="1"/>
  <c r="CN207" i="1"/>
  <c r="CM207" i="1"/>
  <c r="CL207" i="1"/>
  <c r="CK207" i="1"/>
  <c r="CJ207" i="1"/>
  <c r="CI207" i="1"/>
  <c r="CH207" i="1"/>
  <c r="CG207" i="1"/>
  <c r="CF207" i="1"/>
  <c r="CE207" i="1"/>
  <c r="CD207" i="1"/>
  <c r="CC207" i="1"/>
  <c r="CB207" i="1"/>
  <c r="CA207" i="1"/>
  <c r="BZ207" i="1"/>
  <c r="BY207" i="1"/>
  <c r="BX207" i="1"/>
  <c r="BW207" i="1"/>
  <c r="BV207" i="1"/>
  <c r="BU207" i="1"/>
  <c r="BT207" i="1"/>
  <c r="BS207" i="1"/>
  <c r="BR207" i="1"/>
  <c r="BQ207" i="1"/>
  <c r="BP207" i="1"/>
  <c r="BO207" i="1"/>
  <c r="BN207" i="1"/>
  <c r="BM207" i="1"/>
  <c r="BL207" i="1"/>
  <c r="BK207" i="1"/>
  <c r="BJ207" i="1"/>
  <c r="BI207" i="1"/>
  <c r="BH207" i="1"/>
  <c r="BG207" i="1"/>
  <c r="BF207" i="1"/>
  <c r="BE207" i="1"/>
  <c r="BD207" i="1"/>
  <c r="BC207" i="1"/>
  <c r="BB207" i="1"/>
  <c r="BA207" i="1"/>
  <c r="AZ207" i="1"/>
  <c r="AY207" i="1"/>
  <c r="AX207" i="1"/>
  <c r="AW207" i="1"/>
  <c r="AV207" i="1"/>
  <c r="AU207" i="1"/>
  <c r="AT207" i="1"/>
  <c r="AS207" i="1"/>
  <c r="AR207" i="1"/>
  <c r="AQ207" i="1"/>
  <c r="AP207" i="1"/>
  <c r="AO207" i="1"/>
  <c r="AN207" i="1"/>
  <c r="AM207" i="1"/>
  <c r="AL207" i="1"/>
  <c r="AK207" i="1"/>
  <c r="AJ207" i="1"/>
  <c r="AI207" i="1"/>
  <c r="AH207" i="1"/>
  <c r="AG207" i="1"/>
  <c r="AF207" i="1"/>
  <c r="AE207" i="1"/>
  <c r="AD207" i="1"/>
  <c r="AC207" i="1"/>
  <c r="AB207" i="1"/>
  <c r="AA207" i="1"/>
  <c r="Z207" i="1"/>
  <c r="Y207" i="1"/>
  <c r="X207" i="1"/>
  <c r="W207" i="1"/>
  <c r="V207" i="1"/>
  <c r="U207" i="1"/>
  <c r="T207" i="1"/>
  <c r="S207" i="1"/>
  <c r="Q207" i="1"/>
  <c r="P207" i="1"/>
  <c r="O207" i="1"/>
  <c r="DD206" i="1"/>
  <c r="DC206" i="1"/>
  <c r="DB206" i="1"/>
  <c r="DA206" i="1"/>
  <c r="CZ206" i="1"/>
  <c r="CY206" i="1"/>
  <c r="CX206" i="1"/>
  <c r="CW206" i="1"/>
  <c r="CV206" i="1"/>
  <c r="CU206" i="1"/>
  <c r="CT206" i="1"/>
  <c r="CS206" i="1"/>
  <c r="CR206" i="1"/>
  <c r="CQ206" i="1"/>
  <c r="CP206" i="1"/>
  <c r="CO206" i="1"/>
  <c r="CN206" i="1"/>
  <c r="CM206" i="1"/>
  <c r="CL206" i="1"/>
  <c r="CK206" i="1"/>
  <c r="CJ206" i="1"/>
  <c r="CI206" i="1"/>
  <c r="CH206" i="1"/>
  <c r="CG206" i="1"/>
  <c r="CF206" i="1"/>
  <c r="CE206" i="1"/>
  <c r="CD206" i="1"/>
  <c r="CC206" i="1"/>
  <c r="CB206" i="1"/>
  <c r="CA206" i="1"/>
  <c r="BZ206" i="1"/>
  <c r="BY206" i="1"/>
  <c r="BX206" i="1"/>
  <c r="BW206" i="1"/>
  <c r="BV206" i="1"/>
  <c r="BU206" i="1"/>
  <c r="BT206" i="1"/>
  <c r="BS206" i="1"/>
  <c r="BR206" i="1"/>
  <c r="BQ206" i="1"/>
  <c r="BP206" i="1"/>
  <c r="BO206" i="1"/>
  <c r="BN206" i="1"/>
  <c r="BM206" i="1"/>
  <c r="BL206" i="1"/>
  <c r="BK206" i="1"/>
  <c r="BJ206" i="1"/>
  <c r="BI206" i="1"/>
  <c r="BH206" i="1"/>
  <c r="BG206" i="1"/>
  <c r="BF206" i="1"/>
  <c r="BE206" i="1"/>
  <c r="BD206" i="1"/>
  <c r="BC206" i="1"/>
  <c r="BB206" i="1"/>
  <c r="BA206" i="1"/>
  <c r="AZ206" i="1"/>
  <c r="AY206" i="1"/>
  <c r="AX206" i="1"/>
  <c r="AW206" i="1"/>
  <c r="AV206" i="1"/>
  <c r="AU206" i="1"/>
  <c r="AT206" i="1"/>
  <c r="AS206" i="1"/>
  <c r="AR206" i="1"/>
  <c r="AQ206" i="1"/>
  <c r="AP206" i="1"/>
  <c r="AO206" i="1"/>
  <c r="AN206" i="1"/>
  <c r="AM206" i="1"/>
  <c r="AL206" i="1"/>
  <c r="AK206" i="1"/>
  <c r="AJ206" i="1"/>
  <c r="AI206" i="1"/>
  <c r="AH206" i="1"/>
  <c r="AG206" i="1"/>
  <c r="AF206" i="1"/>
  <c r="AE206" i="1"/>
  <c r="AD206" i="1"/>
  <c r="AC206" i="1"/>
  <c r="AB206" i="1"/>
  <c r="AA206" i="1"/>
  <c r="Z206" i="1"/>
  <c r="Y206" i="1"/>
  <c r="X206" i="1"/>
  <c r="W206" i="1"/>
  <c r="V206" i="1"/>
  <c r="U206" i="1"/>
  <c r="T206" i="1"/>
  <c r="S206" i="1"/>
  <c r="Q206" i="1"/>
  <c r="P206" i="1"/>
  <c r="O206" i="1"/>
  <c r="DD205" i="1"/>
  <c r="DC205" i="1"/>
  <c r="DB205" i="1"/>
  <c r="DA205" i="1"/>
  <c r="CZ205" i="1"/>
  <c r="CY205" i="1"/>
  <c r="CX205" i="1"/>
  <c r="CW205" i="1"/>
  <c r="CV205" i="1"/>
  <c r="CU205" i="1"/>
  <c r="CT205" i="1"/>
  <c r="CS205" i="1"/>
  <c r="CR205" i="1"/>
  <c r="CQ205" i="1"/>
  <c r="CP205" i="1"/>
  <c r="CO205" i="1"/>
  <c r="CN205" i="1"/>
  <c r="CM205" i="1"/>
  <c r="CL205" i="1"/>
  <c r="CK205" i="1"/>
  <c r="CJ205" i="1"/>
  <c r="CI205" i="1"/>
  <c r="CH205" i="1"/>
  <c r="CG205" i="1"/>
  <c r="CF205" i="1"/>
  <c r="CE205" i="1"/>
  <c r="CD205" i="1"/>
  <c r="CC205" i="1"/>
  <c r="CB205" i="1"/>
  <c r="CA205" i="1"/>
  <c r="BZ205" i="1"/>
  <c r="BY205" i="1"/>
  <c r="BX205" i="1"/>
  <c r="BW205" i="1"/>
  <c r="BV205" i="1"/>
  <c r="BU205" i="1"/>
  <c r="BT205" i="1"/>
  <c r="BS205" i="1"/>
  <c r="BR205" i="1"/>
  <c r="BQ205" i="1"/>
  <c r="BP205" i="1"/>
  <c r="BO205" i="1"/>
  <c r="BN205" i="1"/>
  <c r="BM205" i="1"/>
  <c r="BL205" i="1"/>
  <c r="BK205" i="1"/>
  <c r="BJ205" i="1"/>
  <c r="BI205" i="1"/>
  <c r="BH205" i="1"/>
  <c r="BG205" i="1"/>
  <c r="BF205" i="1"/>
  <c r="BE205" i="1"/>
  <c r="BD205" i="1"/>
  <c r="BC205" i="1"/>
  <c r="BB205" i="1"/>
  <c r="BA205" i="1"/>
  <c r="AZ205" i="1"/>
  <c r="AY205" i="1"/>
  <c r="AX205" i="1"/>
  <c r="AW205" i="1"/>
  <c r="AV205" i="1"/>
  <c r="AU205" i="1"/>
  <c r="AT205" i="1"/>
  <c r="AS205" i="1"/>
  <c r="AR205" i="1"/>
  <c r="AQ205" i="1"/>
  <c r="AP205" i="1"/>
  <c r="AO205" i="1"/>
  <c r="AN205" i="1"/>
  <c r="AM205" i="1"/>
  <c r="AL205" i="1"/>
  <c r="AK205" i="1"/>
  <c r="AJ205" i="1"/>
  <c r="AI205" i="1"/>
  <c r="AH205" i="1"/>
  <c r="AG205" i="1"/>
  <c r="AF205" i="1"/>
  <c r="AE205" i="1"/>
  <c r="AD205" i="1"/>
  <c r="AC205" i="1"/>
  <c r="AB205" i="1"/>
  <c r="AA205" i="1"/>
  <c r="Z205" i="1"/>
  <c r="Y205" i="1"/>
  <c r="X205" i="1"/>
  <c r="W205" i="1"/>
  <c r="V205" i="1"/>
  <c r="U205" i="1"/>
  <c r="T205" i="1"/>
  <c r="S205" i="1"/>
  <c r="Q205" i="1"/>
  <c r="P205" i="1"/>
  <c r="O205" i="1"/>
  <c r="DD204" i="1"/>
  <c r="DC204" i="1"/>
  <c r="DB204" i="1"/>
  <c r="DA204" i="1"/>
  <c r="CZ204" i="1"/>
  <c r="CY204" i="1"/>
  <c r="CX204" i="1"/>
  <c r="CW204" i="1"/>
  <c r="CV204" i="1"/>
  <c r="CU204" i="1"/>
  <c r="CT204" i="1"/>
  <c r="CS204" i="1"/>
  <c r="CR204" i="1"/>
  <c r="CQ204" i="1"/>
  <c r="CP204" i="1"/>
  <c r="CO204" i="1"/>
  <c r="CN204" i="1"/>
  <c r="CM204" i="1"/>
  <c r="CL204" i="1"/>
  <c r="CK204" i="1"/>
  <c r="CJ204" i="1"/>
  <c r="CI204" i="1"/>
  <c r="CH204" i="1"/>
  <c r="CG204" i="1"/>
  <c r="CF204" i="1"/>
  <c r="CE204" i="1"/>
  <c r="CD204" i="1"/>
  <c r="CC204" i="1"/>
  <c r="CB204" i="1"/>
  <c r="CA204" i="1"/>
  <c r="BZ204" i="1"/>
  <c r="BY204" i="1"/>
  <c r="BX204" i="1"/>
  <c r="BW204" i="1"/>
  <c r="BV204" i="1"/>
  <c r="BU204" i="1"/>
  <c r="BT204" i="1"/>
  <c r="BS204" i="1"/>
  <c r="BR204" i="1"/>
  <c r="BQ204" i="1"/>
  <c r="BP204" i="1"/>
  <c r="BO204" i="1"/>
  <c r="BN204" i="1"/>
  <c r="BM204" i="1"/>
  <c r="BL204" i="1"/>
  <c r="BK204" i="1"/>
  <c r="BJ204" i="1"/>
  <c r="BI204" i="1"/>
  <c r="BH204" i="1"/>
  <c r="BG204" i="1"/>
  <c r="BF204" i="1"/>
  <c r="BE204" i="1"/>
  <c r="BD204" i="1"/>
  <c r="BC204" i="1"/>
  <c r="BB204" i="1"/>
  <c r="BA204" i="1"/>
  <c r="AZ204" i="1"/>
  <c r="AY204" i="1"/>
  <c r="AX204" i="1"/>
  <c r="AW204" i="1"/>
  <c r="AV204" i="1"/>
  <c r="AU204" i="1"/>
  <c r="AT204" i="1"/>
  <c r="AS204" i="1"/>
  <c r="AR204" i="1"/>
  <c r="AQ204" i="1"/>
  <c r="AP204" i="1"/>
  <c r="AO204" i="1"/>
  <c r="AN204" i="1"/>
  <c r="AM204" i="1"/>
  <c r="AL204" i="1"/>
  <c r="AK204" i="1"/>
  <c r="AJ204" i="1"/>
  <c r="AI204" i="1"/>
  <c r="AH204" i="1"/>
  <c r="AG204" i="1"/>
  <c r="AF204" i="1"/>
  <c r="AE204" i="1"/>
  <c r="AD204" i="1"/>
  <c r="AC204" i="1"/>
  <c r="AB204" i="1"/>
  <c r="AA204" i="1"/>
  <c r="Z204" i="1"/>
  <c r="Y204" i="1"/>
  <c r="X204" i="1"/>
  <c r="W204" i="1"/>
  <c r="V204" i="1"/>
  <c r="U204" i="1"/>
  <c r="T204" i="1"/>
  <c r="S204" i="1"/>
  <c r="Q204" i="1"/>
  <c r="P204" i="1"/>
  <c r="O204" i="1"/>
  <c r="DD203" i="1"/>
  <c r="DC203" i="1"/>
  <c r="DB203" i="1"/>
  <c r="DA203" i="1"/>
  <c r="CZ203" i="1"/>
  <c r="CY203" i="1"/>
  <c r="CX203" i="1"/>
  <c r="CW203" i="1"/>
  <c r="CV203" i="1"/>
  <c r="CU203" i="1"/>
  <c r="CT203" i="1"/>
  <c r="CS203" i="1"/>
  <c r="CR203" i="1"/>
  <c r="CQ203" i="1"/>
  <c r="CP203" i="1"/>
  <c r="CO203" i="1"/>
  <c r="CN203" i="1"/>
  <c r="CM203" i="1"/>
  <c r="CL203" i="1"/>
  <c r="CK203" i="1"/>
  <c r="CJ203" i="1"/>
  <c r="CI203" i="1"/>
  <c r="CH203" i="1"/>
  <c r="CG203" i="1"/>
  <c r="CF203" i="1"/>
  <c r="CE203" i="1"/>
  <c r="CD203" i="1"/>
  <c r="CC203" i="1"/>
  <c r="CB203" i="1"/>
  <c r="CA203" i="1"/>
  <c r="BZ203" i="1"/>
  <c r="BY203" i="1"/>
  <c r="BX203" i="1"/>
  <c r="BW203" i="1"/>
  <c r="BV203" i="1"/>
  <c r="BU203" i="1"/>
  <c r="BT203" i="1"/>
  <c r="BS203" i="1"/>
  <c r="BR203" i="1"/>
  <c r="BQ203" i="1"/>
  <c r="BP203" i="1"/>
  <c r="BO203" i="1"/>
  <c r="BN203" i="1"/>
  <c r="BM203" i="1"/>
  <c r="BL203" i="1"/>
  <c r="BK203" i="1"/>
  <c r="BJ203" i="1"/>
  <c r="BI203" i="1"/>
  <c r="BH203" i="1"/>
  <c r="BG203" i="1"/>
  <c r="BF203" i="1"/>
  <c r="BE203" i="1"/>
  <c r="BD203" i="1"/>
  <c r="BC203" i="1"/>
  <c r="BB203" i="1"/>
  <c r="BA203" i="1"/>
  <c r="AZ203" i="1"/>
  <c r="AY203" i="1"/>
  <c r="AX203" i="1"/>
  <c r="AW203" i="1"/>
  <c r="AV203" i="1"/>
  <c r="AU203" i="1"/>
  <c r="AT203" i="1"/>
  <c r="AS203" i="1"/>
  <c r="AR203" i="1"/>
  <c r="AQ203" i="1"/>
  <c r="AP203" i="1"/>
  <c r="AO203" i="1"/>
  <c r="AN203" i="1"/>
  <c r="AM203" i="1"/>
  <c r="AL203" i="1"/>
  <c r="AK203" i="1"/>
  <c r="AJ203" i="1"/>
  <c r="AI203" i="1"/>
  <c r="AH203" i="1"/>
  <c r="AG203" i="1"/>
  <c r="AF203" i="1"/>
  <c r="AE203" i="1"/>
  <c r="AD203" i="1"/>
  <c r="AC203" i="1"/>
  <c r="AB203" i="1"/>
  <c r="AA203" i="1"/>
  <c r="Z203" i="1"/>
  <c r="Y203" i="1"/>
  <c r="X203" i="1"/>
  <c r="W203" i="1"/>
  <c r="V203" i="1"/>
  <c r="U203" i="1"/>
  <c r="T203" i="1"/>
  <c r="S203" i="1"/>
  <c r="Q203" i="1"/>
  <c r="P203" i="1"/>
  <c r="O203" i="1"/>
  <c r="DD603" i="1"/>
  <c r="DC603" i="1"/>
  <c r="DB603" i="1"/>
  <c r="DA603" i="1"/>
  <c r="CZ603" i="1"/>
  <c r="CY603" i="1"/>
  <c r="CX603" i="1"/>
  <c r="CW603" i="1"/>
  <c r="CV603" i="1"/>
  <c r="CU603" i="1"/>
  <c r="CT603" i="1"/>
  <c r="CS603" i="1"/>
  <c r="CR603" i="1"/>
  <c r="CQ603" i="1"/>
  <c r="CP603" i="1"/>
  <c r="CO603" i="1"/>
  <c r="CN603" i="1"/>
  <c r="CM603" i="1"/>
  <c r="CL603" i="1"/>
  <c r="CK603" i="1"/>
  <c r="CJ603" i="1"/>
  <c r="CI603" i="1"/>
  <c r="CH603" i="1"/>
  <c r="CG603" i="1"/>
  <c r="CF603" i="1"/>
  <c r="CE603" i="1"/>
  <c r="CD603" i="1"/>
  <c r="CC603" i="1"/>
  <c r="CB603" i="1"/>
  <c r="CA603" i="1"/>
  <c r="BZ603" i="1"/>
  <c r="BY603" i="1"/>
  <c r="BX603" i="1"/>
  <c r="BW603" i="1"/>
  <c r="BV603" i="1"/>
  <c r="BU603" i="1"/>
  <c r="BT603" i="1"/>
  <c r="BS603" i="1"/>
  <c r="BR603" i="1"/>
  <c r="BQ603" i="1"/>
  <c r="BP603" i="1"/>
  <c r="BO603" i="1"/>
  <c r="BN603" i="1"/>
  <c r="BM603" i="1"/>
  <c r="BL603" i="1"/>
  <c r="BK603" i="1"/>
  <c r="BJ603" i="1"/>
  <c r="BI603" i="1"/>
  <c r="BH603" i="1"/>
  <c r="BG603" i="1"/>
  <c r="BF603" i="1"/>
  <c r="BE603" i="1"/>
  <c r="BD603" i="1"/>
  <c r="BC603" i="1"/>
  <c r="BB603" i="1"/>
  <c r="BA603" i="1"/>
  <c r="AZ603" i="1"/>
  <c r="AY603" i="1"/>
  <c r="AX603" i="1"/>
  <c r="AW603" i="1"/>
  <c r="AV603" i="1"/>
  <c r="AU603" i="1"/>
  <c r="AT603" i="1"/>
  <c r="AS603" i="1"/>
  <c r="AR603" i="1"/>
  <c r="AQ603" i="1"/>
  <c r="AP603" i="1"/>
  <c r="AO603" i="1"/>
  <c r="AN603" i="1"/>
  <c r="AM603" i="1"/>
  <c r="AL603" i="1"/>
  <c r="AK603" i="1"/>
  <c r="AJ603" i="1"/>
  <c r="AI603" i="1"/>
  <c r="AH603" i="1"/>
  <c r="AG603" i="1"/>
  <c r="AF603" i="1"/>
  <c r="AE603" i="1"/>
  <c r="AD603" i="1"/>
  <c r="AC603" i="1"/>
  <c r="AB603" i="1"/>
  <c r="AA603" i="1"/>
  <c r="Z603" i="1"/>
  <c r="Y603" i="1"/>
  <c r="X603" i="1"/>
  <c r="W603" i="1"/>
  <c r="V603" i="1"/>
  <c r="U603" i="1"/>
  <c r="T603" i="1"/>
  <c r="S603" i="1"/>
  <c r="Q603" i="1"/>
  <c r="P603" i="1"/>
  <c r="O603" i="1"/>
  <c r="DD602" i="1"/>
  <c r="DC602" i="1"/>
  <c r="DB602" i="1"/>
  <c r="DA602" i="1"/>
  <c r="CZ602" i="1"/>
  <c r="CY602" i="1"/>
  <c r="CX602" i="1"/>
  <c r="CW602" i="1"/>
  <c r="CV602" i="1"/>
  <c r="CU602" i="1"/>
  <c r="CT602" i="1"/>
  <c r="CS602" i="1"/>
  <c r="CR602" i="1"/>
  <c r="CQ602" i="1"/>
  <c r="CP602" i="1"/>
  <c r="CO602" i="1"/>
  <c r="CN602" i="1"/>
  <c r="CM602" i="1"/>
  <c r="CL602" i="1"/>
  <c r="CK602" i="1"/>
  <c r="CJ602" i="1"/>
  <c r="CI602" i="1"/>
  <c r="CH602" i="1"/>
  <c r="CG602" i="1"/>
  <c r="CF602" i="1"/>
  <c r="CE602" i="1"/>
  <c r="CD602" i="1"/>
  <c r="CC602" i="1"/>
  <c r="CB602" i="1"/>
  <c r="CA602" i="1"/>
  <c r="BZ602" i="1"/>
  <c r="BY602" i="1"/>
  <c r="BX602" i="1"/>
  <c r="BW602" i="1"/>
  <c r="BV602" i="1"/>
  <c r="BU602" i="1"/>
  <c r="BT602" i="1"/>
  <c r="BS602" i="1"/>
  <c r="BR602" i="1"/>
  <c r="BQ602" i="1"/>
  <c r="BP602" i="1"/>
  <c r="BO602" i="1"/>
  <c r="BN602" i="1"/>
  <c r="BM602" i="1"/>
  <c r="BL602" i="1"/>
  <c r="BK602" i="1"/>
  <c r="BJ602" i="1"/>
  <c r="BI602" i="1"/>
  <c r="BH602" i="1"/>
  <c r="BG602" i="1"/>
  <c r="BF602" i="1"/>
  <c r="BE602" i="1"/>
  <c r="BD602" i="1"/>
  <c r="BC602" i="1"/>
  <c r="BB602" i="1"/>
  <c r="BA602" i="1"/>
  <c r="AZ602" i="1"/>
  <c r="AY602" i="1"/>
  <c r="AX602" i="1"/>
  <c r="AW602" i="1"/>
  <c r="AV602" i="1"/>
  <c r="AU602" i="1"/>
  <c r="AT602" i="1"/>
  <c r="AS602" i="1"/>
  <c r="AR602" i="1"/>
  <c r="AQ602" i="1"/>
  <c r="AP602" i="1"/>
  <c r="AO602" i="1"/>
  <c r="AN602" i="1"/>
  <c r="AM602" i="1"/>
  <c r="AL602" i="1"/>
  <c r="AK602" i="1"/>
  <c r="AJ602" i="1"/>
  <c r="AI602" i="1"/>
  <c r="AH602" i="1"/>
  <c r="AG602" i="1"/>
  <c r="AF602" i="1"/>
  <c r="AE602" i="1"/>
  <c r="AD602" i="1"/>
  <c r="AC602" i="1"/>
  <c r="AB602" i="1"/>
  <c r="AA602" i="1"/>
  <c r="Z602" i="1"/>
  <c r="Y602" i="1"/>
  <c r="X602" i="1"/>
  <c r="W602" i="1"/>
  <c r="V602" i="1"/>
  <c r="U602" i="1"/>
  <c r="T602" i="1"/>
  <c r="S602" i="1"/>
  <c r="Q602" i="1"/>
  <c r="P602" i="1"/>
  <c r="O602" i="1"/>
  <c r="DD601" i="1"/>
  <c r="DC601" i="1"/>
  <c r="DB601" i="1"/>
  <c r="DA601" i="1"/>
  <c r="CZ601" i="1"/>
  <c r="CY601" i="1"/>
  <c r="CX601" i="1"/>
  <c r="CW601" i="1"/>
  <c r="CV601" i="1"/>
  <c r="CU601" i="1"/>
  <c r="CT601" i="1"/>
  <c r="CS601" i="1"/>
  <c r="CR601" i="1"/>
  <c r="CQ601" i="1"/>
  <c r="CP601" i="1"/>
  <c r="CO601" i="1"/>
  <c r="CN601" i="1"/>
  <c r="CM601" i="1"/>
  <c r="CL601" i="1"/>
  <c r="CK601" i="1"/>
  <c r="CJ601" i="1"/>
  <c r="CI601" i="1"/>
  <c r="CH601" i="1"/>
  <c r="CG601" i="1"/>
  <c r="CF601" i="1"/>
  <c r="CE601" i="1"/>
  <c r="CD601" i="1"/>
  <c r="CC601" i="1"/>
  <c r="CB601" i="1"/>
  <c r="CA601" i="1"/>
  <c r="BZ601" i="1"/>
  <c r="BY601" i="1"/>
  <c r="BX601" i="1"/>
  <c r="BW601" i="1"/>
  <c r="BV601" i="1"/>
  <c r="BU601" i="1"/>
  <c r="BT601" i="1"/>
  <c r="BS601" i="1"/>
  <c r="BR601" i="1"/>
  <c r="BQ601" i="1"/>
  <c r="BP601" i="1"/>
  <c r="BO601" i="1"/>
  <c r="BN601" i="1"/>
  <c r="BM601" i="1"/>
  <c r="BL601" i="1"/>
  <c r="BK601" i="1"/>
  <c r="BJ601" i="1"/>
  <c r="BI601" i="1"/>
  <c r="BH601" i="1"/>
  <c r="BG601" i="1"/>
  <c r="BF601" i="1"/>
  <c r="BE601" i="1"/>
  <c r="BD601" i="1"/>
  <c r="BC601" i="1"/>
  <c r="BB601" i="1"/>
  <c r="BA601" i="1"/>
  <c r="AZ601" i="1"/>
  <c r="AY601" i="1"/>
  <c r="AX601" i="1"/>
  <c r="AW601" i="1"/>
  <c r="AV601" i="1"/>
  <c r="AU601" i="1"/>
  <c r="AT601" i="1"/>
  <c r="AS601" i="1"/>
  <c r="AR601" i="1"/>
  <c r="AQ601" i="1"/>
  <c r="AP601" i="1"/>
  <c r="AO601" i="1"/>
  <c r="AN601" i="1"/>
  <c r="AM601" i="1"/>
  <c r="AL601" i="1"/>
  <c r="AK601" i="1"/>
  <c r="AJ601" i="1"/>
  <c r="AI601" i="1"/>
  <c r="AH601" i="1"/>
  <c r="AG601" i="1"/>
  <c r="AF601" i="1"/>
  <c r="AE601" i="1"/>
  <c r="AD601" i="1"/>
  <c r="AC601" i="1"/>
  <c r="AB601" i="1"/>
  <c r="AA601" i="1"/>
  <c r="Z601" i="1"/>
  <c r="Y601" i="1"/>
  <c r="X601" i="1"/>
  <c r="W601" i="1"/>
  <c r="V601" i="1"/>
  <c r="U601" i="1"/>
  <c r="T601" i="1"/>
  <c r="S601" i="1"/>
  <c r="Q601" i="1"/>
  <c r="P601" i="1"/>
  <c r="O601" i="1"/>
  <c r="DD503" i="1"/>
  <c r="DC503" i="1"/>
  <c r="DB503" i="1"/>
  <c r="DA503" i="1"/>
  <c r="CZ503" i="1"/>
  <c r="CY503" i="1"/>
  <c r="CX503" i="1"/>
  <c r="CW503" i="1"/>
  <c r="CV503" i="1"/>
  <c r="CU503" i="1"/>
  <c r="CT503" i="1"/>
  <c r="CS503" i="1"/>
  <c r="CR503" i="1"/>
  <c r="CQ503" i="1"/>
  <c r="CP503" i="1"/>
  <c r="CO503" i="1"/>
  <c r="CN503" i="1"/>
  <c r="CM503" i="1"/>
  <c r="CL503" i="1"/>
  <c r="CK503" i="1"/>
  <c r="CJ503" i="1"/>
  <c r="CI503" i="1"/>
  <c r="CH503" i="1"/>
  <c r="CG503" i="1"/>
  <c r="CF503" i="1"/>
  <c r="CE503" i="1"/>
  <c r="CD503" i="1"/>
  <c r="CC503" i="1"/>
  <c r="CB503" i="1"/>
  <c r="CA503" i="1"/>
  <c r="BZ503" i="1"/>
  <c r="BY503" i="1"/>
  <c r="BX503" i="1"/>
  <c r="BW503" i="1"/>
  <c r="BV503" i="1"/>
  <c r="BU503" i="1"/>
  <c r="BT503" i="1"/>
  <c r="BS503" i="1"/>
  <c r="BR503" i="1"/>
  <c r="BQ503" i="1"/>
  <c r="BP503" i="1"/>
  <c r="BO503" i="1"/>
  <c r="BN503" i="1"/>
  <c r="BM503" i="1"/>
  <c r="BL503" i="1"/>
  <c r="BK503" i="1"/>
  <c r="BJ503" i="1"/>
  <c r="BI503" i="1"/>
  <c r="BH503" i="1"/>
  <c r="BG503" i="1"/>
  <c r="BF503" i="1"/>
  <c r="BE503" i="1"/>
  <c r="BD503" i="1"/>
  <c r="BC503" i="1"/>
  <c r="BB503" i="1"/>
  <c r="BA503" i="1"/>
  <c r="AZ503" i="1"/>
  <c r="AY503" i="1"/>
  <c r="AX503" i="1"/>
  <c r="AW503" i="1"/>
  <c r="AV503" i="1"/>
  <c r="AU503" i="1"/>
  <c r="AT503" i="1"/>
  <c r="AS503" i="1"/>
  <c r="AR503" i="1"/>
  <c r="AQ503" i="1"/>
  <c r="AP503" i="1"/>
  <c r="AO503" i="1"/>
  <c r="AN503" i="1"/>
  <c r="AM503" i="1"/>
  <c r="AL503" i="1"/>
  <c r="AK503" i="1"/>
  <c r="AJ503" i="1"/>
  <c r="AI503" i="1"/>
  <c r="AH503" i="1"/>
  <c r="AG503" i="1"/>
  <c r="AF503" i="1"/>
  <c r="AE503" i="1"/>
  <c r="AD503" i="1"/>
  <c r="AC503" i="1"/>
  <c r="AB503" i="1"/>
  <c r="AA503" i="1"/>
  <c r="Z503" i="1"/>
  <c r="Y503" i="1"/>
  <c r="X503" i="1"/>
  <c r="W503" i="1"/>
  <c r="V503" i="1"/>
  <c r="U503" i="1"/>
  <c r="T503" i="1"/>
  <c r="S503" i="1"/>
  <c r="Q503" i="1"/>
  <c r="P503" i="1"/>
  <c r="O503" i="1"/>
  <c r="DD552" i="1"/>
  <c r="DC552" i="1"/>
  <c r="DB552" i="1"/>
  <c r="DA552" i="1"/>
  <c r="CZ552" i="1"/>
  <c r="CY552" i="1"/>
  <c r="CX552" i="1"/>
  <c r="CW552" i="1"/>
  <c r="CV552" i="1"/>
  <c r="CU552" i="1"/>
  <c r="CT552" i="1"/>
  <c r="CS552" i="1"/>
  <c r="CR552" i="1"/>
  <c r="CQ552" i="1"/>
  <c r="CP552" i="1"/>
  <c r="CO552" i="1"/>
  <c r="CN552" i="1"/>
  <c r="CM552" i="1"/>
  <c r="CL552" i="1"/>
  <c r="CK552" i="1"/>
  <c r="CJ552" i="1"/>
  <c r="CI552" i="1"/>
  <c r="CH552" i="1"/>
  <c r="CG552" i="1"/>
  <c r="CF552" i="1"/>
  <c r="CE552" i="1"/>
  <c r="CD552" i="1"/>
  <c r="CC552" i="1"/>
  <c r="CB552" i="1"/>
  <c r="CA552" i="1"/>
  <c r="BZ552" i="1"/>
  <c r="BY552" i="1"/>
  <c r="BX552" i="1"/>
  <c r="BW552" i="1"/>
  <c r="BV552" i="1"/>
  <c r="BU552" i="1"/>
  <c r="BT552" i="1"/>
  <c r="BS552" i="1"/>
  <c r="BR552" i="1"/>
  <c r="BQ552" i="1"/>
  <c r="BP552" i="1"/>
  <c r="BO552" i="1"/>
  <c r="BN552" i="1"/>
  <c r="BM552" i="1"/>
  <c r="BL552" i="1"/>
  <c r="BK552" i="1"/>
  <c r="BJ552" i="1"/>
  <c r="BI552" i="1"/>
  <c r="BH552" i="1"/>
  <c r="BG552" i="1"/>
  <c r="BF552" i="1"/>
  <c r="BE552" i="1"/>
  <c r="BD552" i="1"/>
  <c r="BC552" i="1"/>
  <c r="BB552" i="1"/>
  <c r="BA552" i="1"/>
  <c r="AZ552" i="1"/>
  <c r="AY552" i="1"/>
  <c r="AX552" i="1"/>
  <c r="AW552" i="1"/>
  <c r="AV552" i="1"/>
  <c r="AU552" i="1"/>
  <c r="AT552" i="1"/>
  <c r="AS552" i="1"/>
  <c r="AR552" i="1"/>
  <c r="AQ552" i="1"/>
  <c r="AP552" i="1"/>
  <c r="AO552" i="1"/>
  <c r="AN552" i="1"/>
  <c r="AM552" i="1"/>
  <c r="AL552" i="1"/>
  <c r="AK552" i="1"/>
  <c r="AJ552" i="1"/>
  <c r="AI552" i="1"/>
  <c r="AH552" i="1"/>
  <c r="AG552" i="1"/>
  <c r="AF552" i="1"/>
  <c r="AE552" i="1"/>
  <c r="AD552" i="1"/>
  <c r="AC552" i="1"/>
  <c r="AB552" i="1"/>
  <c r="AA552" i="1"/>
  <c r="Z552" i="1"/>
  <c r="Y552" i="1"/>
  <c r="X552" i="1"/>
  <c r="W552" i="1"/>
  <c r="V552" i="1"/>
  <c r="U552" i="1"/>
  <c r="T552" i="1"/>
  <c r="S552" i="1"/>
  <c r="Q552" i="1"/>
  <c r="P552" i="1"/>
  <c r="O552" i="1"/>
  <c r="DD551" i="1"/>
  <c r="DC551" i="1"/>
  <c r="DB551" i="1"/>
  <c r="DA551" i="1"/>
  <c r="CZ551" i="1"/>
  <c r="CY551" i="1"/>
  <c r="CX551" i="1"/>
  <c r="CW551" i="1"/>
  <c r="CV551" i="1"/>
  <c r="CU551" i="1"/>
  <c r="CT551" i="1"/>
  <c r="CS551" i="1"/>
  <c r="CR551" i="1"/>
  <c r="CQ551" i="1"/>
  <c r="CP551" i="1"/>
  <c r="CO551" i="1"/>
  <c r="CN551" i="1"/>
  <c r="CM551" i="1"/>
  <c r="CL551" i="1"/>
  <c r="CK551" i="1"/>
  <c r="CJ551" i="1"/>
  <c r="CI551" i="1"/>
  <c r="CH551" i="1"/>
  <c r="CG551" i="1"/>
  <c r="CF551" i="1"/>
  <c r="CE551" i="1"/>
  <c r="CD551" i="1"/>
  <c r="CC551" i="1"/>
  <c r="CB551" i="1"/>
  <c r="CA551" i="1"/>
  <c r="BZ551" i="1"/>
  <c r="BY551" i="1"/>
  <c r="BX551" i="1"/>
  <c r="BW551" i="1"/>
  <c r="BV551" i="1"/>
  <c r="BU551" i="1"/>
  <c r="BT551" i="1"/>
  <c r="BS551" i="1"/>
  <c r="BR551" i="1"/>
  <c r="BQ551" i="1"/>
  <c r="BP551" i="1"/>
  <c r="BO551" i="1"/>
  <c r="BN551" i="1"/>
  <c r="BM551" i="1"/>
  <c r="BL551" i="1"/>
  <c r="BK551" i="1"/>
  <c r="BJ551" i="1"/>
  <c r="BI551" i="1"/>
  <c r="BH551" i="1"/>
  <c r="BG551" i="1"/>
  <c r="BF551" i="1"/>
  <c r="BE551" i="1"/>
  <c r="BD551" i="1"/>
  <c r="BC551" i="1"/>
  <c r="BB551" i="1"/>
  <c r="BA551" i="1"/>
  <c r="AZ551" i="1"/>
  <c r="AY551" i="1"/>
  <c r="AX551" i="1"/>
  <c r="AW551" i="1"/>
  <c r="AV551" i="1"/>
  <c r="AU551" i="1"/>
  <c r="AT551" i="1"/>
  <c r="AS551" i="1"/>
  <c r="AR551" i="1"/>
  <c r="AQ551" i="1"/>
  <c r="AP551" i="1"/>
  <c r="AO551" i="1"/>
  <c r="AN551" i="1"/>
  <c r="AM551" i="1"/>
  <c r="AL551" i="1"/>
  <c r="AK551" i="1"/>
  <c r="AJ551" i="1"/>
  <c r="AI551" i="1"/>
  <c r="AH551" i="1"/>
  <c r="AG551" i="1"/>
  <c r="AF551" i="1"/>
  <c r="AE551" i="1"/>
  <c r="AD551" i="1"/>
  <c r="AC551" i="1"/>
  <c r="AB551" i="1"/>
  <c r="AA551" i="1"/>
  <c r="Z551" i="1"/>
  <c r="Y551" i="1"/>
  <c r="X551" i="1"/>
  <c r="W551" i="1"/>
  <c r="V551" i="1"/>
  <c r="U551" i="1"/>
  <c r="T551" i="1"/>
  <c r="S551" i="1"/>
  <c r="Q551" i="1"/>
  <c r="P551" i="1"/>
  <c r="O551" i="1"/>
  <c r="DD600" i="1"/>
  <c r="DC600" i="1"/>
  <c r="DB600" i="1"/>
  <c r="DA600" i="1"/>
  <c r="CZ600" i="1"/>
  <c r="CY600" i="1"/>
  <c r="CX600" i="1"/>
  <c r="CW600" i="1"/>
  <c r="CV600" i="1"/>
  <c r="CU600" i="1"/>
  <c r="CT600" i="1"/>
  <c r="CS600" i="1"/>
  <c r="CR600" i="1"/>
  <c r="CQ600" i="1"/>
  <c r="CP600" i="1"/>
  <c r="CO600" i="1"/>
  <c r="CN600" i="1"/>
  <c r="CM600" i="1"/>
  <c r="CL600" i="1"/>
  <c r="CK600" i="1"/>
  <c r="CJ600" i="1"/>
  <c r="CI600" i="1"/>
  <c r="CH600" i="1"/>
  <c r="CG600" i="1"/>
  <c r="CF600" i="1"/>
  <c r="CE600" i="1"/>
  <c r="CD600" i="1"/>
  <c r="CC600" i="1"/>
  <c r="CB600" i="1"/>
  <c r="CA600" i="1"/>
  <c r="BZ600" i="1"/>
  <c r="BY600" i="1"/>
  <c r="BX600" i="1"/>
  <c r="BW600" i="1"/>
  <c r="BV600" i="1"/>
  <c r="BU600" i="1"/>
  <c r="BT600" i="1"/>
  <c r="BS600" i="1"/>
  <c r="BR600" i="1"/>
  <c r="BQ600" i="1"/>
  <c r="BP600" i="1"/>
  <c r="BO600" i="1"/>
  <c r="BN600" i="1"/>
  <c r="BM600" i="1"/>
  <c r="BL600" i="1"/>
  <c r="BK600" i="1"/>
  <c r="BJ600" i="1"/>
  <c r="BI600" i="1"/>
  <c r="BH600" i="1"/>
  <c r="BG600" i="1"/>
  <c r="BF600" i="1"/>
  <c r="BE600" i="1"/>
  <c r="BD600" i="1"/>
  <c r="BC600" i="1"/>
  <c r="BB600" i="1"/>
  <c r="BA600" i="1"/>
  <c r="AZ600" i="1"/>
  <c r="AY600" i="1"/>
  <c r="AX600" i="1"/>
  <c r="AW600" i="1"/>
  <c r="AV600" i="1"/>
  <c r="AU600" i="1"/>
  <c r="AT600" i="1"/>
  <c r="AS600" i="1"/>
  <c r="AR600" i="1"/>
  <c r="AQ600" i="1"/>
  <c r="AP600" i="1"/>
  <c r="AO600" i="1"/>
  <c r="AN600" i="1"/>
  <c r="AM600" i="1"/>
  <c r="AL600" i="1"/>
  <c r="AK600" i="1"/>
  <c r="AJ600" i="1"/>
  <c r="AI600" i="1"/>
  <c r="AH600" i="1"/>
  <c r="AG600" i="1"/>
  <c r="AF600" i="1"/>
  <c r="AE600" i="1"/>
  <c r="AD600" i="1"/>
  <c r="AC600" i="1"/>
  <c r="AB600" i="1"/>
  <c r="AA600" i="1"/>
  <c r="Z600" i="1"/>
  <c r="Y600" i="1"/>
  <c r="X600" i="1"/>
  <c r="W600" i="1"/>
  <c r="V600" i="1"/>
  <c r="U600" i="1"/>
  <c r="T600" i="1"/>
  <c r="S600" i="1"/>
  <c r="Q600" i="1"/>
  <c r="P600" i="1"/>
  <c r="O600" i="1"/>
  <c r="DD202" i="1"/>
  <c r="DC202" i="1"/>
  <c r="DB202" i="1"/>
  <c r="DA202" i="1"/>
  <c r="CZ202" i="1"/>
  <c r="CY202" i="1"/>
  <c r="CX202" i="1"/>
  <c r="CW202" i="1"/>
  <c r="CV202" i="1"/>
  <c r="CU202" i="1"/>
  <c r="CT202" i="1"/>
  <c r="CS202" i="1"/>
  <c r="CR202" i="1"/>
  <c r="CQ202" i="1"/>
  <c r="CP202" i="1"/>
  <c r="CO202" i="1"/>
  <c r="CN202" i="1"/>
  <c r="CM202" i="1"/>
  <c r="CL202" i="1"/>
  <c r="CK202" i="1"/>
  <c r="CJ202" i="1"/>
  <c r="CI202" i="1"/>
  <c r="CH202" i="1"/>
  <c r="CG202" i="1"/>
  <c r="CF202" i="1"/>
  <c r="CE202" i="1"/>
  <c r="CD202" i="1"/>
  <c r="CC202" i="1"/>
  <c r="CB202" i="1"/>
  <c r="CA202" i="1"/>
  <c r="BZ202" i="1"/>
  <c r="BY202" i="1"/>
  <c r="BX202" i="1"/>
  <c r="BW202" i="1"/>
  <c r="BV202" i="1"/>
  <c r="BU202" i="1"/>
  <c r="BT202" i="1"/>
  <c r="BS202" i="1"/>
  <c r="BR202" i="1"/>
  <c r="BQ202" i="1"/>
  <c r="BP202" i="1"/>
  <c r="BO202" i="1"/>
  <c r="BN202" i="1"/>
  <c r="BM202" i="1"/>
  <c r="BL202" i="1"/>
  <c r="BK202" i="1"/>
  <c r="BJ202" i="1"/>
  <c r="BI202" i="1"/>
  <c r="BH202" i="1"/>
  <c r="BG202" i="1"/>
  <c r="BF202" i="1"/>
  <c r="BE202" i="1"/>
  <c r="BD202" i="1"/>
  <c r="BC202" i="1"/>
  <c r="BB202" i="1"/>
  <c r="BA202" i="1"/>
  <c r="AZ202" i="1"/>
  <c r="AY202" i="1"/>
  <c r="AX202" i="1"/>
  <c r="AW202" i="1"/>
  <c r="AV202" i="1"/>
  <c r="AU202" i="1"/>
  <c r="AT202" i="1"/>
  <c r="AS202" i="1"/>
  <c r="AR202" i="1"/>
  <c r="AQ202" i="1"/>
  <c r="AP202" i="1"/>
  <c r="AO202" i="1"/>
  <c r="AN202" i="1"/>
  <c r="AM202" i="1"/>
  <c r="AL202" i="1"/>
  <c r="AK202" i="1"/>
  <c r="AJ202" i="1"/>
  <c r="AI202" i="1"/>
  <c r="AH202" i="1"/>
  <c r="AG202" i="1"/>
  <c r="AF202" i="1"/>
  <c r="AE202" i="1"/>
  <c r="AD202" i="1"/>
  <c r="AC202" i="1"/>
  <c r="AB202" i="1"/>
  <c r="AA202" i="1"/>
  <c r="Z202" i="1"/>
  <c r="Y202" i="1"/>
  <c r="X202" i="1"/>
  <c r="W202" i="1"/>
  <c r="V202" i="1"/>
  <c r="U202" i="1"/>
  <c r="T202" i="1"/>
  <c r="S202" i="1"/>
  <c r="Q202" i="1"/>
  <c r="P202" i="1"/>
  <c r="O202" i="1"/>
  <c r="DD437" i="1"/>
  <c r="DC437" i="1"/>
  <c r="DB437" i="1"/>
  <c r="DA437" i="1"/>
  <c r="CZ437" i="1"/>
  <c r="CY437" i="1"/>
  <c r="CX437" i="1"/>
  <c r="CW437" i="1"/>
  <c r="CV437" i="1"/>
  <c r="CU437" i="1"/>
  <c r="CT437" i="1"/>
  <c r="CS437" i="1"/>
  <c r="CR437" i="1"/>
  <c r="CQ437" i="1"/>
  <c r="CP437" i="1"/>
  <c r="CO437" i="1"/>
  <c r="CN437" i="1"/>
  <c r="CM437" i="1"/>
  <c r="CL437" i="1"/>
  <c r="CK437" i="1"/>
  <c r="CJ437" i="1"/>
  <c r="CI437" i="1"/>
  <c r="CH437" i="1"/>
  <c r="CG437" i="1"/>
  <c r="CF437" i="1"/>
  <c r="CE437" i="1"/>
  <c r="CD437" i="1"/>
  <c r="CC437" i="1"/>
  <c r="CB437" i="1"/>
  <c r="CA437" i="1"/>
  <c r="BZ437" i="1"/>
  <c r="BY437" i="1"/>
  <c r="BX437" i="1"/>
  <c r="BW437" i="1"/>
  <c r="BV437" i="1"/>
  <c r="BU437" i="1"/>
  <c r="BT437" i="1"/>
  <c r="BS437" i="1"/>
  <c r="BR437" i="1"/>
  <c r="BQ437" i="1"/>
  <c r="BP437" i="1"/>
  <c r="BO437" i="1"/>
  <c r="BN437" i="1"/>
  <c r="BM437" i="1"/>
  <c r="BL437" i="1"/>
  <c r="BK437" i="1"/>
  <c r="BJ437" i="1"/>
  <c r="BI437" i="1"/>
  <c r="BH437" i="1"/>
  <c r="BG437" i="1"/>
  <c r="BF437" i="1"/>
  <c r="BE437" i="1"/>
  <c r="BD437" i="1"/>
  <c r="BC437" i="1"/>
  <c r="BB437" i="1"/>
  <c r="BA437" i="1"/>
  <c r="AZ437" i="1"/>
  <c r="AY437" i="1"/>
  <c r="AX437" i="1"/>
  <c r="AW437" i="1"/>
  <c r="AV437" i="1"/>
  <c r="AU437" i="1"/>
  <c r="AT437" i="1"/>
  <c r="AS437" i="1"/>
  <c r="AR437" i="1"/>
  <c r="AQ437" i="1"/>
  <c r="AP437" i="1"/>
  <c r="AO437" i="1"/>
  <c r="AN437" i="1"/>
  <c r="AM437" i="1"/>
  <c r="AL437" i="1"/>
  <c r="AK437" i="1"/>
  <c r="AJ437" i="1"/>
  <c r="AI437" i="1"/>
  <c r="AH437" i="1"/>
  <c r="AG437" i="1"/>
  <c r="AF437" i="1"/>
  <c r="AE437" i="1"/>
  <c r="AD437" i="1"/>
  <c r="AC437" i="1"/>
  <c r="AB437" i="1"/>
  <c r="AA437" i="1"/>
  <c r="Z437" i="1"/>
  <c r="Y437" i="1"/>
  <c r="X437" i="1"/>
  <c r="W437" i="1"/>
  <c r="V437" i="1"/>
  <c r="U437" i="1"/>
  <c r="T437" i="1"/>
  <c r="S437" i="1"/>
  <c r="Q437" i="1"/>
  <c r="P437" i="1"/>
  <c r="O437" i="1"/>
  <c r="DD324" i="1"/>
  <c r="DC324" i="1"/>
  <c r="DB324" i="1"/>
  <c r="DA324" i="1"/>
  <c r="CZ324" i="1"/>
  <c r="CY324" i="1"/>
  <c r="CX324" i="1"/>
  <c r="CW324" i="1"/>
  <c r="CV324" i="1"/>
  <c r="CU324" i="1"/>
  <c r="CT324" i="1"/>
  <c r="CS324" i="1"/>
  <c r="CR324" i="1"/>
  <c r="CQ324" i="1"/>
  <c r="CP324" i="1"/>
  <c r="CO324" i="1"/>
  <c r="CN324" i="1"/>
  <c r="CM324" i="1"/>
  <c r="CL324" i="1"/>
  <c r="CK324" i="1"/>
  <c r="CJ324" i="1"/>
  <c r="CI324" i="1"/>
  <c r="CH324" i="1"/>
  <c r="CG324" i="1"/>
  <c r="CF324" i="1"/>
  <c r="CE324" i="1"/>
  <c r="CD324" i="1"/>
  <c r="CC324" i="1"/>
  <c r="CB324" i="1"/>
  <c r="CA324" i="1"/>
  <c r="BZ324" i="1"/>
  <c r="BY324" i="1"/>
  <c r="BX324" i="1"/>
  <c r="BW324" i="1"/>
  <c r="BV324" i="1"/>
  <c r="BU324" i="1"/>
  <c r="BT324" i="1"/>
  <c r="BS324" i="1"/>
  <c r="BR324" i="1"/>
  <c r="BQ324" i="1"/>
  <c r="BP324" i="1"/>
  <c r="BO324" i="1"/>
  <c r="BN324" i="1"/>
  <c r="BM324" i="1"/>
  <c r="BL324" i="1"/>
  <c r="BK324" i="1"/>
  <c r="BJ324" i="1"/>
  <c r="BI324" i="1"/>
  <c r="BH324" i="1"/>
  <c r="BG324" i="1"/>
  <c r="BF324" i="1"/>
  <c r="BE324" i="1"/>
  <c r="BD324" i="1"/>
  <c r="BC324" i="1"/>
  <c r="BB324" i="1"/>
  <c r="BA324" i="1"/>
  <c r="AZ324" i="1"/>
  <c r="AY324" i="1"/>
  <c r="AX324" i="1"/>
  <c r="AW324" i="1"/>
  <c r="AV324" i="1"/>
  <c r="AU324" i="1"/>
  <c r="AT324" i="1"/>
  <c r="AS324" i="1"/>
  <c r="AR324" i="1"/>
  <c r="AQ324" i="1"/>
  <c r="AP324" i="1"/>
  <c r="AO324" i="1"/>
  <c r="AN324" i="1"/>
  <c r="AM324" i="1"/>
  <c r="AL324" i="1"/>
  <c r="AK324" i="1"/>
  <c r="AJ324" i="1"/>
  <c r="AI324" i="1"/>
  <c r="AH324" i="1"/>
  <c r="AG324" i="1"/>
  <c r="AF324" i="1"/>
  <c r="AE324" i="1"/>
  <c r="AD324" i="1"/>
  <c r="AC324" i="1"/>
  <c r="AB324" i="1"/>
  <c r="AA324" i="1"/>
  <c r="Z324" i="1"/>
  <c r="Y324" i="1"/>
  <c r="X324" i="1"/>
  <c r="W324" i="1"/>
  <c r="V324" i="1"/>
  <c r="U324" i="1"/>
  <c r="T324" i="1"/>
  <c r="S324" i="1"/>
  <c r="Q324" i="1"/>
  <c r="P324" i="1"/>
  <c r="O324" i="1"/>
  <c r="DD323" i="1"/>
  <c r="DC323" i="1"/>
  <c r="DB323" i="1"/>
  <c r="DA323" i="1"/>
  <c r="CZ323" i="1"/>
  <c r="CY323" i="1"/>
  <c r="CX323" i="1"/>
  <c r="CW323" i="1"/>
  <c r="CV323" i="1"/>
  <c r="CU323" i="1"/>
  <c r="CT323" i="1"/>
  <c r="CS323" i="1"/>
  <c r="CR323" i="1"/>
  <c r="CQ323" i="1"/>
  <c r="CP323" i="1"/>
  <c r="CO323" i="1"/>
  <c r="CN323" i="1"/>
  <c r="CM323" i="1"/>
  <c r="CL323" i="1"/>
  <c r="CK323" i="1"/>
  <c r="CJ323" i="1"/>
  <c r="CI323" i="1"/>
  <c r="CH323" i="1"/>
  <c r="CG323" i="1"/>
  <c r="CF323" i="1"/>
  <c r="CE323" i="1"/>
  <c r="CD323" i="1"/>
  <c r="CC323" i="1"/>
  <c r="CB323" i="1"/>
  <c r="CA323" i="1"/>
  <c r="BZ323" i="1"/>
  <c r="BY323" i="1"/>
  <c r="BX323" i="1"/>
  <c r="BW323" i="1"/>
  <c r="BV323" i="1"/>
  <c r="BU323" i="1"/>
  <c r="BT323" i="1"/>
  <c r="BS323" i="1"/>
  <c r="BR323" i="1"/>
  <c r="BQ323" i="1"/>
  <c r="BP323" i="1"/>
  <c r="BO323" i="1"/>
  <c r="BN323" i="1"/>
  <c r="BM323" i="1"/>
  <c r="BL323" i="1"/>
  <c r="BK323" i="1"/>
  <c r="BJ323" i="1"/>
  <c r="BI323" i="1"/>
  <c r="BH323" i="1"/>
  <c r="BG323" i="1"/>
  <c r="BF323" i="1"/>
  <c r="BE323" i="1"/>
  <c r="BD323" i="1"/>
  <c r="BC323" i="1"/>
  <c r="BB323" i="1"/>
  <c r="BA323" i="1"/>
  <c r="AZ323" i="1"/>
  <c r="AY323" i="1"/>
  <c r="AX323" i="1"/>
  <c r="AW323" i="1"/>
  <c r="AV323" i="1"/>
  <c r="AU323" i="1"/>
  <c r="AT323" i="1"/>
  <c r="AS323" i="1"/>
  <c r="AR323" i="1"/>
  <c r="AQ323" i="1"/>
  <c r="AP323" i="1"/>
  <c r="AO323" i="1"/>
  <c r="AN323" i="1"/>
  <c r="AM323" i="1"/>
  <c r="AL323" i="1"/>
  <c r="AK323" i="1"/>
  <c r="AJ323" i="1"/>
  <c r="AI323" i="1"/>
  <c r="AH323" i="1"/>
  <c r="AG323" i="1"/>
  <c r="AF323" i="1"/>
  <c r="AE323" i="1"/>
  <c r="AD323" i="1"/>
  <c r="AC323" i="1"/>
  <c r="AB323" i="1"/>
  <c r="AA323" i="1"/>
  <c r="Z323" i="1"/>
  <c r="Y323" i="1"/>
  <c r="X323" i="1"/>
  <c r="W323" i="1"/>
  <c r="V323" i="1"/>
  <c r="U323" i="1"/>
  <c r="T323" i="1"/>
  <c r="S323" i="1"/>
  <c r="Q323" i="1"/>
  <c r="P323" i="1"/>
  <c r="O323" i="1"/>
  <c r="DD201" i="1"/>
  <c r="DC201" i="1"/>
  <c r="DB201" i="1"/>
  <c r="DA201" i="1"/>
  <c r="CZ201" i="1"/>
  <c r="CY201" i="1"/>
  <c r="CX201" i="1"/>
  <c r="CW201" i="1"/>
  <c r="CV201" i="1"/>
  <c r="CU201" i="1"/>
  <c r="CT201" i="1"/>
  <c r="CS201" i="1"/>
  <c r="CR201" i="1"/>
  <c r="CQ201" i="1"/>
  <c r="CP201" i="1"/>
  <c r="CO201" i="1"/>
  <c r="CN201" i="1"/>
  <c r="CM201" i="1"/>
  <c r="CL201" i="1"/>
  <c r="CK201" i="1"/>
  <c r="CJ201" i="1"/>
  <c r="CI201" i="1"/>
  <c r="CH201" i="1"/>
  <c r="CG201" i="1"/>
  <c r="CF201" i="1"/>
  <c r="CE201" i="1"/>
  <c r="CD201" i="1"/>
  <c r="CC201" i="1"/>
  <c r="CB201" i="1"/>
  <c r="CA201" i="1"/>
  <c r="BZ201" i="1"/>
  <c r="BY201" i="1"/>
  <c r="BX201" i="1"/>
  <c r="BW201" i="1"/>
  <c r="BV201" i="1"/>
  <c r="BU201" i="1"/>
  <c r="BT201" i="1"/>
  <c r="BS201" i="1"/>
  <c r="BR201" i="1"/>
  <c r="BQ201" i="1"/>
  <c r="BP201" i="1"/>
  <c r="BO201" i="1"/>
  <c r="BN201" i="1"/>
  <c r="BM201" i="1"/>
  <c r="BL201" i="1"/>
  <c r="BK201" i="1"/>
  <c r="BJ201" i="1"/>
  <c r="BI201" i="1"/>
  <c r="BH201" i="1"/>
  <c r="BG201" i="1"/>
  <c r="BF201" i="1"/>
  <c r="BE201" i="1"/>
  <c r="BD201" i="1"/>
  <c r="BC201" i="1"/>
  <c r="BB201" i="1"/>
  <c r="BA201" i="1"/>
  <c r="AZ201" i="1"/>
  <c r="AY201" i="1"/>
  <c r="AX201" i="1"/>
  <c r="AW201" i="1"/>
  <c r="AV201" i="1"/>
  <c r="AU201" i="1"/>
  <c r="AT201" i="1"/>
  <c r="AS201" i="1"/>
  <c r="AR201" i="1"/>
  <c r="AQ201" i="1"/>
  <c r="AP201" i="1"/>
  <c r="AO201" i="1"/>
  <c r="AN201" i="1"/>
  <c r="AM201" i="1"/>
  <c r="AL201" i="1"/>
  <c r="AK201" i="1"/>
  <c r="AJ201" i="1"/>
  <c r="AI201" i="1"/>
  <c r="AH201" i="1"/>
  <c r="AG201" i="1"/>
  <c r="AF201" i="1"/>
  <c r="AE201" i="1"/>
  <c r="AD201" i="1"/>
  <c r="AC201" i="1"/>
  <c r="AB201" i="1"/>
  <c r="AA201" i="1"/>
  <c r="Z201" i="1"/>
  <c r="Y201" i="1"/>
  <c r="X201" i="1"/>
  <c r="W201" i="1"/>
  <c r="V201" i="1"/>
  <c r="U201" i="1"/>
  <c r="T201" i="1"/>
  <c r="S201" i="1"/>
  <c r="Q201" i="1"/>
  <c r="P201" i="1"/>
  <c r="O201" i="1"/>
  <c r="DD392" i="1"/>
  <c r="DC392" i="1"/>
  <c r="DB392" i="1"/>
  <c r="DA392" i="1"/>
  <c r="CZ392" i="1"/>
  <c r="CY392" i="1"/>
  <c r="CX392" i="1"/>
  <c r="CW392" i="1"/>
  <c r="CV392" i="1"/>
  <c r="CU392" i="1"/>
  <c r="CT392" i="1"/>
  <c r="CS392" i="1"/>
  <c r="CR392" i="1"/>
  <c r="CQ392" i="1"/>
  <c r="CP392" i="1"/>
  <c r="CO392" i="1"/>
  <c r="CN392" i="1"/>
  <c r="CM392" i="1"/>
  <c r="CL392" i="1"/>
  <c r="CK392" i="1"/>
  <c r="CJ392" i="1"/>
  <c r="CI392" i="1"/>
  <c r="CH392" i="1"/>
  <c r="CG392" i="1"/>
  <c r="CF392" i="1"/>
  <c r="CE392" i="1"/>
  <c r="CD392" i="1"/>
  <c r="CC392" i="1"/>
  <c r="CB392" i="1"/>
  <c r="CA392" i="1"/>
  <c r="BZ392" i="1"/>
  <c r="BY392" i="1"/>
  <c r="BX392" i="1"/>
  <c r="BW392" i="1"/>
  <c r="BV392" i="1"/>
  <c r="BU392" i="1"/>
  <c r="BT392" i="1"/>
  <c r="BS392" i="1"/>
  <c r="BR392" i="1"/>
  <c r="BQ392" i="1"/>
  <c r="BP392" i="1"/>
  <c r="BO392" i="1"/>
  <c r="BN392" i="1"/>
  <c r="BM392" i="1"/>
  <c r="BL392" i="1"/>
  <c r="BK392" i="1"/>
  <c r="BJ392" i="1"/>
  <c r="BI392" i="1"/>
  <c r="BH392" i="1"/>
  <c r="BG392" i="1"/>
  <c r="BF392" i="1"/>
  <c r="BE392" i="1"/>
  <c r="BD392" i="1"/>
  <c r="BC392" i="1"/>
  <c r="BB392" i="1"/>
  <c r="BA392" i="1"/>
  <c r="AZ392" i="1"/>
  <c r="AY392" i="1"/>
  <c r="AX392" i="1"/>
  <c r="AW392" i="1"/>
  <c r="AV392" i="1"/>
  <c r="AU392" i="1"/>
  <c r="AT392" i="1"/>
  <c r="AS392" i="1"/>
  <c r="AR392" i="1"/>
  <c r="AQ392" i="1"/>
  <c r="AP392" i="1"/>
  <c r="AO392" i="1"/>
  <c r="AN392" i="1"/>
  <c r="AM392" i="1"/>
  <c r="AL392" i="1"/>
  <c r="AK392" i="1"/>
  <c r="AJ392" i="1"/>
  <c r="AI392" i="1"/>
  <c r="AH392" i="1"/>
  <c r="AG392" i="1"/>
  <c r="AF392" i="1"/>
  <c r="AE392" i="1"/>
  <c r="AD392" i="1"/>
  <c r="AC392" i="1"/>
  <c r="AB392" i="1"/>
  <c r="AA392" i="1"/>
  <c r="Z392" i="1"/>
  <c r="Y392" i="1"/>
  <c r="X392" i="1"/>
  <c r="W392" i="1"/>
  <c r="V392" i="1"/>
  <c r="U392" i="1"/>
  <c r="T392" i="1"/>
  <c r="S392" i="1"/>
  <c r="Q392" i="1"/>
  <c r="P392" i="1"/>
  <c r="O392" i="1"/>
  <c r="DD391" i="1"/>
  <c r="DC391" i="1"/>
  <c r="DB391" i="1"/>
  <c r="DA391" i="1"/>
  <c r="CZ391" i="1"/>
  <c r="CY391" i="1"/>
  <c r="CX391" i="1"/>
  <c r="CW391" i="1"/>
  <c r="CV391" i="1"/>
  <c r="CU391" i="1"/>
  <c r="CT391" i="1"/>
  <c r="CS391" i="1"/>
  <c r="CR391" i="1"/>
  <c r="CQ391" i="1"/>
  <c r="CP391" i="1"/>
  <c r="CO391" i="1"/>
  <c r="CN391" i="1"/>
  <c r="CM391" i="1"/>
  <c r="CL391" i="1"/>
  <c r="CK391" i="1"/>
  <c r="CJ391" i="1"/>
  <c r="CI391" i="1"/>
  <c r="CH391" i="1"/>
  <c r="CG391" i="1"/>
  <c r="CF391" i="1"/>
  <c r="CE391" i="1"/>
  <c r="CD391" i="1"/>
  <c r="CC391" i="1"/>
  <c r="CB391" i="1"/>
  <c r="CA391" i="1"/>
  <c r="BZ391" i="1"/>
  <c r="BY391" i="1"/>
  <c r="BX391" i="1"/>
  <c r="BW391" i="1"/>
  <c r="BV391" i="1"/>
  <c r="BU391" i="1"/>
  <c r="BT391" i="1"/>
  <c r="BS391" i="1"/>
  <c r="BR391" i="1"/>
  <c r="BQ391" i="1"/>
  <c r="BP391" i="1"/>
  <c r="BO391" i="1"/>
  <c r="BN391" i="1"/>
  <c r="BM391" i="1"/>
  <c r="BL391" i="1"/>
  <c r="BK391" i="1"/>
  <c r="BJ391" i="1"/>
  <c r="BI391" i="1"/>
  <c r="BH391" i="1"/>
  <c r="BG391" i="1"/>
  <c r="BF391" i="1"/>
  <c r="BE391" i="1"/>
  <c r="BD391" i="1"/>
  <c r="BC391" i="1"/>
  <c r="BB391" i="1"/>
  <c r="BA391" i="1"/>
  <c r="AZ391" i="1"/>
  <c r="AY391" i="1"/>
  <c r="AX391" i="1"/>
  <c r="AW391" i="1"/>
  <c r="AV391" i="1"/>
  <c r="AU391" i="1"/>
  <c r="AT391" i="1"/>
  <c r="AS391" i="1"/>
  <c r="AR391" i="1"/>
  <c r="AQ391" i="1"/>
  <c r="AP391" i="1"/>
  <c r="AO391" i="1"/>
  <c r="AN391" i="1"/>
  <c r="AM391" i="1"/>
  <c r="AL391" i="1"/>
  <c r="AK391" i="1"/>
  <c r="AJ391" i="1"/>
  <c r="AI391" i="1"/>
  <c r="AH391" i="1"/>
  <c r="AG391" i="1"/>
  <c r="AF391" i="1"/>
  <c r="AE391" i="1"/>
  <c r="AD391" i="1"/>
  <c r="AC391" i="1"/>
  <c r="AB391" i="1"/>
  <c r="AA391" i="1"/>
  <c r="Z391" i="1"/>
  <c r="Y391" i="1"/>
  <c r="X391" i="1"/>
  <c r="W391" i="1"/>
  <c r="V391" i="1"/>
  <c r="U391" i="1"/>
  <c r="T391" i="1"/>
  <c r="S391" i="1"/>
  <c r="Q391" i="1"/>
  <c r="P391" i="1"/>
  <c r="O391" i="1"/>
  <c r="DD389" i="1"/>
  <c r="DC389" i="1"/>
  <c r="DB389" i="1"/>
  <c r="DA389" i="1"/>
  <c r="CZ389" i="1"/>
  <c r="CY389" i="1"/>
  <c r="CX389" i="1"/>
  <c r="CW389" i="1"/>
  <c r="CV389" i="1"/>
  <c r="CU389" i="1"/>
  <c r="CT389" i="1"/>
  <c r="CS389" i="1"/>
  <c r="CR389" i="1"/>
  <c r="CQ389" i="1"/>
  <c r="CP389" i="1"/>
  <c r="CO389" i="1"/>
  <c r="CN389" i="1"/>
  <c r="CM389" i="1"/>
  <c r="CL389" i="1"/>
  <c r="CK389" i="1"/>
  <c r="CJ389" i="1"/>
  <c r="CI389" i="1"/>
  <c r="CH389" i="1"/>
  <c r="CG389" i="1"/>
  <c r="CF389" i="1"/>
  <c r="CE389" i="1"/>
  <c r="CD389" i="1"/>
  <c r="CC389" i="1"/>
  <c r="CB389" i="1"/>
  <c r="CA389" i="1"/>
  <c r="BZ389" i="1"/>
  <c r="BY389" i="1"/>
  <c r="BX389" i="1"/>
  <c r="BW389" i="1"/>
  <c r="BV389" i="1"/>
  <c r="BU389" i="1"/>
  <c r="BT389" i="1"/>
  <c r="BS389" i="1"/>
  <c r="BR389" i="1"/>
  <c r="BQ389" i="1"/>
  <c r="BP389" i="1"/>
  <c r="BO389" i="1"/>
  <c r="BN389" i="1"/>
  <c r="BM389" i="1"/>
  <c r="BL389" i="1"/>
  <c r="BK389" i="1"/>
  <c r="BJ389" i="1"/>
  <c r="BI389" i="1"/>
  <c r="BH389" i="1"/>
  <c r="BG389" i="1"/>
  <c r="BF389" i="1"/>
  <c r="BE389" i="1"/>
  <c r="BD389" i="1"/>
  <c r="BC389" i="1"/>
  <c r="BB389" i="1"/>
  <c r="BA389" i="1"/>
  <c r="AZ389" i="1"/>
  <c r="AY389" i="1"/>
  <c r="AX389" i="1"/>
  <c r="AW389" i="1"/>
  <c r="AV389" i="1"/>
  <c r="AU389" i="1"/>
  <c r="AT389" i="1"/>
  <c r="AS389" i="1"/>
  <c r="AR389" i="1"/>
  <c r="AQ389" i="1"/>
  <c r="AP389" i="1"/>
  <c r="AO389" i="1"/>
  <c r="AN389" i="1"/>
  <c r="AM389" i="1"/>
  <c r="AL389" i="1"/>
  <c r="AK389" i="1"/>
  <c r="AJ389" i="1"/>
  <c r="AI389" i="1"/>
  <c r="AH389" i="1"/>
  <c r="AG389" i="1"/>
  <c r="AF389" i="1"/>
  <c r="AE389" i="1"/>
  <c r="AD389" i="1"/>
  <c r="AC389" i="1"/>
  <c r="AB389" i="1"/>
  <c r="AA389" i="1"/>
  <c r="Z389" i="1"/>
  <c r="Y389" i="1"/>
  <c r="X389" i="1"/>
  <c r="W389" i="1"/>
  <c r="V389" i="1"/>
  <c r="U389" i="1"/>
  <c r="T389" i="1"/>
  <c r="S389" i="1"/>
  <c r="Q389" i="1"/>
  <c r="P389" i="1"/>
  <c r="O389" i="1"/>
  <c r="DD390" i="1"/>
  <c r="DC390" i="1"/>
  <c r="DB390" i="1"/>
  <c r="DA390" i="1"/>
  <c r="CZ390" i="1"/>
  <c r="CY390" i="1"/>
  <c r="CX390" i="1"/>
  <c r="CW390" i="1"/>
  <c r="CV390" i="1"/>
  <c r="CU390" i="1"/>
  <c r="CT390" i="1"/>
  <c r="CS390" i="1"/>
  <c r="CR390" i="1"/>
  <c r="CQ390" i="1"/>
  <c r="CP390" i="1"/>
  <c r="CO390" i="1"/>
  <c r="CN390" i="1"/>
  <c r="CM390" i="1"/>
  <c r="CL390" i="1"/>
  <c r="CK390" i="1"/>
  <c r="CJ390" i="1"/>
  <c r="CI390" i="1"/>
  <c r="CH390" i="1"/>
  <c r="CG390" i="1"/>
  <c r="CF390" i="1"/>
  <c r="CE390" i="1"/>
  <c r="CD390" i="1"/>
  <c r="CC390" i="1"/>
  <c r="CB390" i="1"/>
  <c r="CA390" i="1"/>
  <c r="BZ390" i="1"/>
  <c r="BY390" i="1"/>
  <c r="BX390" i="1"/>
  <c r="BW390" i="1"/>
  <c r="BV390" i="1"/>
  <c r="BU390" i="1"/>
  <c r="BT390" i="1"/>
  <c r="BS390" i="1"/>
  <c r="BR390" i="1"/>
  <c r="BQ390" i="1"/>
  <c r="BP390" i="1"/>
  <c r="BO390" i="1"/>
  <c r="BN390" i="1"/>
  <c r="BM390" i="1"/>
  <c r="BL390" i="1"/>
  <c r="BK390" i="1"/>
  <c r="BJ390" i="1"/>
  <c r="BI390" i="1"/>
  <c r="BH390" i="1"/>
  <c r="BG390" i="1"/>
  <c r="BF390" i="1"/>
  <c r="BE390" i="1"/>
  <c r="BD390" i="1"/>
  <c r="BC390" i="1"/>
  <c r="BB390" i="1"/>
  <c r="BA390" i="1"/>
  <c r="AZ390" i="1"/>
  <c r="AY390" i="1"/>
  <c r="AX390" i="1"/>
  <c r="AW390" i="1"/>
  <c r="AV390" i="1"/>
  <c r="AU390" i="1"/>
  <c r="AT390" i="1"/>
  <c r="AS390" i="1"/>
  <c r="AR390" i="1"/>
  <c r="AQ390" i="1"/>
  <c r="AP390" i="1"/>
  <c r="AO390" i="1"/>
  <c r="AN390" i="1"/>
  <c r="AM390" i="1"/>
  <c r="AL390" i="1"/>
  <c r="AK390" i="1"/>
  <c r="AJ390" i="1"/>
  <c r="AI390" i="1"/>
  <c r="AH390" i="1"/>
  <c r="AG390" i="1"/>
  <c r="AF390" i="1"/>
  <c r="AE390" i="1"/>
  <c r="AD390" i="1"/>
  <c r="AC390" i="1"/>
  <c r="AB390" i="1"/>
  <c r="AA390" i="1"/>
  <c r="Z390" i="1"/>
  <c r="Y390" i="1"/>
  <c r="X390" i="1"/>
  <c r="W390" i="1"/>
  <c r="V390" i="1"/>
  <c r="U390" i="1"/>
  <c r="T390" i="1"/>
  <c r="S390" i="1"/>
  <c r="Q390" i="1"/>
  <c r="P390" i="1"/>
  <c r="O390" i="1"/>
  <c r="DD387" i="1"/>
  <c r="DC387" i="1"/>
  <c r="DB387" i="1"/>
  <c r="DA387" i="1"/>
  <c r="CZ387" i="1"/>
  <c r="CY387" i="1"/>
  <c r="CX387" i="1"/>
  <c r="CW387" i="1"/>
  <c r="CV387" i="1"/>
  <c r="CU387" i="1"/>
  <c r="CT387" i="1"/>
  <c r="CS387" i="1"/>
  <c r="CR387" i="1"/>
  <c r="CQ387" i="1"/>
  <c r="CP387" i="1"/>
  <c r="CO387" i="1"/>
  <c r="CN387" i="1"/>
  <c r="CM387" i="1"/>
  <c r="CL387" i="1"/>
  <c r="CK387" i="1"/>
  <c r="CJ387" i="1"/>
  <c r="CI387" i="1"/>
  <c r="CH387" i="1"/>
  <c r="CG387" i="1"/>
  <c r="CF387" i="1"/>
  <c r="CE387" i="1"/>
  <c r="CD387" i="1"/>
  <c r="CC387" i="1"/>
  <c r="CB387" i="1"/>
  <c r="CA387" i="1"/>
  <c r="BZ387" i="1"/>
  <c r="BY387" i="1"/>
  <c r="BX387" i="1"/>
  <c r="BW387" i="1"/>
  <c r="BV387" i="1"/>
  <c r="BU387" i="1"/>
  <c r="BT387" i="1"/>
  <c r="BS387" i="1"/>
  <c r="BR387" i="1"/>
  <c r="BQ387" i="1"/>
  <c r="BP387" i="1"/>
  <c r="BO387" i="1"/>
  <c r="BN387" i="1"/>
  <c r="BM387" i="1"/>
  <c r="BL387" i="1"/>
  <c r="BK387" i="1"/>
  <c r="BJ387" i="1"/>
  <c r="BI387" i="1"/>
  <c r="BH387" i="1"/>
  <c r="BG387" i="1"/>
  <c r="BF387" i="1"/>
  <c r="BE387" i="1"/>
  <c r="BD387" i="1"/>
  <c r="BC387" i="1"/>
  <c r="BB387" i="1"/>
  <c r="BA387" i="1"/>
  <c r="AZ387" i="1"/>
  <c r="AY387" i="1"/>
  <c r="AX387" i="1"/>
  <c r="AW387" i="1"/>
  <c r="AV387" i="1"/>
  <c r="AU387" i="1"/>
  <c r="AT387" i="1"/>
  <c r="AS387" i="1"/>
  <c r="AR387" i="1"/>
  <c r="AQ387" i="1"/>
  <c r="AP387" i="1"/>
  <c r="AO387" i="1"/>
  <c r="AN387" i="1"/>
  <c r="AM387" i="1"/>
  <c r="AL387" i="1"/>
  <c r="AK387" i="1"/>
  <c r="AJ387" i="1"/>
  <c r="AI387" i="1"/>
  <c r="AH387" i="1"/>
  <c r="AG387" i="1"/>
  <c r="AF387" i="1"/>
  <c r="AE387" i="1"/>
  <c r="AD387" i="1"/>
  <c r="AC387" i="1"/>
  <c r="AB387" i="1"/>
  <c r="AA387" i="1"/>
  <c r="Z387" i="1"/>
  <c r="Y387" i="1"/>
  <c r="X387" i="1"/>
  <c r="W387" i="1"/>
  <c r="V387" i="1"/>
  <c r="U387" i="1"/>
  <c r="T387" i="1"/>
  <c r="S387" i="1"/>
  <c r="Q387" i="1"/>
  <c r="P387" i="1"/>
  <c r="O387" i="1"/>
  <c r="DD388" i="1"/>
  <c r="DC388" i="1"/>
  <c r="DB388" i="1"/>
  <c r="DA388" i="1"/>
  <c r="CZ388" i="1"/>
  <c r="CY388" i="1"/>
  <c r="CX388" i="1"/>
  <c r="CW388" i="1"/>
  <c r="CV388" i="1"/>
  <c r="CU388" i="1"/>
  <c r="CT388" i="1"/>
  <c r="CS388" i="1"/>
  <c r="CR388" i="1"/>
  <c r="CQ388" i="1"/>
  <c r="CP388" i="1"/>
  <c r="CO388" i="1"/>
  <c r="CN388" i="1"/>
  <c r="CM388" i="1"/>
  <c r="CL388" i="1"/>
  <c r="CK388" i="1"/>
  <c r="CJ388" i="1"/>
  <c r="CI388" i="1"/>
  <c r="CH388" i="1"/>
  <c r="CG388" i="1"/>
  <c r="CF388" i="1"/>
  <c r="CE388" i="1"/>
  <c r="CD388" i="1"/>
  <c r="CC388" i="1"/>
  <c r="CB388" i="1"/>
  <c r="CA388" i="1"/>
  <c r="BZ388" i="1"/>
  <c r="BY388" i="1"/>
  <c r="BX388" i="1"/>
  <c r="BW388" i="1"/>
  <c r="BV388" i="1"/>
  <c r="BU388" i="1"/>
  <c r="BT388" i="1"/>
  <c r="BS388" i="1"/>
  <c r="BR388" i="1"/>
  <c r="BQ388" i="1"/>
  <c r="BP388" i="1"/>
  <c r="BO388" i="1"/>
  <c r="BN388" i="1"/>
  <c r="BM388" i="1"/>
  <c r="BL388" i="1"/>
  <c r="BK388" i="1"/>
  <c r="BJ388" i="1"/>
  <c r="BI388" i="1"/>
  <c r="BH388" i="1"/>
  <c r="BG388" i="1"/>
  <c r="BF388" i="1"/>
  <c r="BE388" i="1"/>
  <c r="BD388" i="1"/>
  <c r="BC388" i="1"/>
  <c r="BB388" i="1"/>
  <c r="BA388" i="1"/>
  <c r="AZ388" i="1"/>
  <c r="AY388" i="1"/>
  <c r="AX388" i="1"/>
  <c r="AW388" i="1"/>
  <c r="AV388" i="1"/>
  <c r="AU388" i="1"/>
  <c r="AT388" i="1"/>
  <c r="AS388" i="1"/>
  <c r="AR388" i="1"/>
  <c r="AQ388" i="1"/>
  <c r="AP388" i="1"/>
  <c r="AO388" i="1"/>
  <c r="AN388" i="1"/>
  <c r="AM388" i="1"/>
  <c r="AL388" i="1"/>
  <c r="AK388" i="1"/>
  <c r="AJ388" i="1"/>
  <c r="AI388" i="1"/>
  <c r="AH388" i="1"/>
  <c r="AG388" i="1"/>
  <c r="AF388" i="1"/>
  <c r="AE388" i="1"/>
  <c r="AD388" i="1"/>
  <c r="AC388" i="1"/>
  <c r="AB388" i="1"/>
  <c r="AA388" i="1"/>
  <c r="Z388" i="1"/>
  <c r="Y388" i="1"/>
  <c r="X388" i="1"/>
  <c r="W388" i="1"/>
  <c r="V388" i="1"/>
  <c r="U388" i="1"/>
  <c r="T388" i="1"/>
  <c r="S388" i="1"/>
  <c r="Q388" i="1"/>
  <c r="P388" i="1"/>
  <c r="O388" i="1"/>
  <c r="DD386" i="1"/>
  <c r="DC386" i="1"/>
  <c r="DB386" i="1"/>
  <c r="DA386" i="1"/>
  <c r="CZ386" i="1"/>
  <c r="CY386" i="1"/>
  <c r="CX386" i="1"/>
  <c r="CW386" i="1"/>
  <c r="CV386" i="1"/>
  <c r="CU386" i="1"/>
  <c r="CT386" i="1"/>
  <c r="CS386" i="1"/>
  <c r="CR386" i="1"/>
  <c r="CQ386" i="1"/>
  <c r="CP386" i="1"/>
  <c r="CO386" i="1"/>
  <c r="CN386" i="1"/>
  <c r="CM386" i="1"/>
  <c r="CL386" i="1"/>
  <c r="CK386" i="1"/>
  <c r="CJ386" i="1"/>
  <c r="CI386" i="1"/>
  <c r="CH386" i="1"/>
  <c r="CG386" i="1"/>
  <c r="CF386" i="1"/>
  <c r="CE386" i="1"/>
  <c r="CD386" i="1"/>
  <c r="CC386" i="1"/>
  <c r="CB386" i="1"/>
  <c r="CA386" i="1"/>
  <c r="BZ386" i="1"/>
  <c r="BY386" i="1"/>
  <c r="BX386" i="1"/>
  <c r="BW386" i="1"/>
  <c r="BV386" i="1"/>
  <c r="BU386" i="1"/>
  <c r="BT386" i="1"/>
  <c r="BS386" i="1"/>
  <c r="BR386" i="1"/>
  <c r="BQ386" i="1"/>
  <c r="BP386" i="1"/>
  <c r="BO386" i="1"/>
  <c r="BN386" i="1"/>
  <c r="BM386" i="1"/>
  <c r="BL386" i="1"/>
  <c r="BK386" i="1"/>
  <c r="BJ386" i="1"/>
  <c r="BI386" i="1"/>
  <c r="BH386" i="1"/>
  <c r="BG386" i="1"/>
  <c r="BF386" i="1"/>
  <c r="BE386" i="1"/>
  <c r="BD386" i="1"/>
  <c r="BC386" i="1"/>
  <c r="BB386" i="1"/>
  <c r="BA386" i="1"/>
  <c r="AZ386" i="1"/>
  <c r="AY386" i="1"/>
  <c r="AX386" i="1"/>
  <c r="AW386" i="1"/>
  <c r="AV386" i="1"/>
  <c r="AU386" i="1"/>
  <c r="AT386" i="1"/>
  <c r="AS386" i="1"/>
  <c r="AR386" i="1"/>
  <c r="AQ386" i="1"/>
  <c r="AP386" i="1"/>
  <c r="AO386" i="1"/>
  <c r="AN386" i="1"/>
  <c r="AM386" i="1"/>
  <c r="AL386" i="1"/>
  <c r="AK386" i="1"/>
  <c r="AJ386" i="1"/>
  <c r="AI386" i="1"/>
  <c r="AH386" i="1"/>
  <c r="AG386" i="1"/>
  <c r="AF386" i="1"/>
  <c r="AE386" i="1"/>
  <c r="AD386" i="1"/>
  <c r="AC386" i="1"/>
  <c r="AB386" i="1"/>
  <c r="AA386" i="1"/>
  <c r="Z386" i="1"/>
  <c r="Y386" i="1"/>
  <c r="X386" i="1"/>
  <c r="W386" i="1"/>
  <c r="V386" i="1"/>
  <c r="U386" i="1"/>
  <c r="T386" i="1"/>
  <c r="S386" i="1"/>
  <c r="Q386" i="1"/>
  <c r="P386" i="1"/>
  <c r="O386" i="1"/>
  <c r="DD385" i="1"/>
  <c r="DC385" i="1"/>
  <c r="DB385" i="1"/>
  <c r="DA385" i="1"/>
  <c r="CZ385" i="1"/>
  <c r="CY385" i="1"/>
  <c r="CX385" i="1"/>
  <c r="CW385" i="1"/>
  <c r="CV385" i="1"/>
  <c r="CU385" i="1"/>
  <c r="CT385" i="1"/>
  <c r="CS385" i="1"/>
  <c r="CR385" i="1"/>
  <c r="CQ385" i="1"/>
  <c r="CP385" i="1"/>
  <c r="CO385" i="1"/>
  <c r="CN385" i="1"/>
  <c r="CM385" i="1"/>
  <c r="CL385" i="1"/>
  <c r="CK385" i="1"/>
  <c r="CJ385" i="1"/>
  <c r="CI385" i="1"/>
  <c r="CH385" i="1"/>
  <c r="CG385" i="1"/>
  <c r="CF385" i="1"/>
  <c r="CE385" i="1"/>
  <c r="CD385" i="1"/>
  <c r="CC385" i="1"/>
  <c r="CB385" i="1"/>
  <c r="CA385" i="1"/>
  <c r="BZ385" i="1"/>
  <c r="BY385" i="1"/>
  <c r="BX385" i="1"/>
  <c r="BW385" i="1"/>
  <c r="BV385" i="1"/>
  <c r="BU385" i="1"/>
  <c r="BT385" i="1"/>
  <c r="BS385" i="1"/>
  <c r="BR385" i="1"/>
  <c r="BQ385" i="1"/>
  <c r="BP385" i="1"/>
  <c r="BO385" i="1"/>
  <c r="BN385" i="1"/>
  <c r="BM385" i="1"/>
  <c r="BL385" i="1"/>
  <c r="BK385" i="1"/>
  <c r="BJ385" i="1"/>
  <c r="BI385" i="1"/>
  <c r="BH385" i="1"/>
  <c r="BG385" i="1"/>
  <c r="BF385" i="1"/>
  <c r="BE385" i="1"/>
  <c r="BD385" i="1"/>
  <c r="BC385" i="1"/>
  <c r="BB385" i="1"/>
  <c r="BA385" i="1"/>
  <c r="AZ385" i="1"/>
  <c r="AY385" i="1"/>
  <c r="AX385" i="1"/>
  <c r="AW385" i="1"/>
  <c r="AV385" i="1"/>
  <c r="AU385" i="1"/>
  <c r="AT385" i="1"/>
  <c r="AS385" i="1"/>
  <c r="AR385" i="1"/>
  <c r="AQ385" i="1"/>
  <c r="AP385" i="1"/>
  <c r="AO385" i="1"/>
  <c r="AN385" i="1"/>
  <c r="AM385" i="1"/>
  <c r="AL385" i="1"/>
  <c r="AK385" i="1"/>
  <c r="AJ385" i="1"/>
  <c r="AI385" i="1"/>
  <c r="AH385" i="1"/>
  <c r="AG385" i="1"/>
  <c r="AF385" i="1"/>
  <c r="AE385" i="1"/>
  <c r="AD385" i="1"/>
  <c r="AC385" i="1"/>
  <c r="AB385" i="1"/>
  <c r="AA385" i="1"/>
  <c r="Z385" i="1"/>
  <c r="Y385" i="1"/>
  <c r="X385" i="1"/>
  <c r="W385" i="1"/>
  <c r="V385" i="1"/>
  <c r="U385" i="1"/>
  <c r="T385" i="1"/>
  <c r="S385" i="1"/>
  <c r="Q385" i="1"/>
  <c r="P385" i="1"/>
  <c r="O385" i="1"/>
  <c r="DD384" i="1"/>
  <c r="DC384" i="1"/>
  <c r="DB384" i="1"/>
  <c r="DA384" i="1"/>
  <c r="CZ384" i="1"/>
  <c r="CY384" i="1"/>
  <c r="CX384" i="1"/>
  <c r="CW384" i="1"/>
  <c r="CV384" i="1"/>
  <c r="CU384" i="1"/>
  <c r="CT384" i="1"/>
  <c r="CS384" i="1"/>
  <c r="CR384" i="1"/>
  <c r="CQ384" i="1"/>
  <c r="CP384" i="1"/>
  <c r="CO384" i="1"/>
  <c r="CN384" i="1"/>
  <c r="CM384" i="1"/>
  <c r="CL384" i="1"/>
  <c r="CK384" i="1"/>
  <c r="CJ384" i="1"/>
  <c r="CI384" i="1"/>
  <c r="CH384" i="1"/>
  <c r="CG384" i="1"/>
  <c r="CF384" i="1"/>
  <c r="CE384" i="1"/>
  <c r="CD384" i="1"/>
  <c r="CC384" i="1"/>
  <c r="CB384" i="1"/>
  <c r="CA384" i="1"/>
  <c r="BZ384" i="1"/>
  <c r="BY384" i="1"/>
  <c r="BX384" i="1"/>
  <c r="BW384" i="1"/>
  <c r="BV384" i="1"/>
  <c r="BU384" i="1"/>
  <c r="BT384" i="1"/>
  <c r="BS384" i="1"/>
  <c r="BR384" i="1"/>
  <c r="BQ384" i="1"/>
  <c r="BP384" i="1"/>
  <c r="BO384" i="1"/>
  <c r="BN384" i="1"/>
  <c r="BM384" i="1"/>
  <c r="BL384" i="1"/>
  <c r="BK384" i="1"/>
  <c r="BJ384" i="1"/>
  <c r="BI384" i="1"/>
  <c r="BH384" i="1"/>
  <c r="BG384" i="1"/>
  <c r="BF384" i="1"/>
  <c r="BE384" i="1"/>
  <c r="BD384" i="1"/>
  <c r="BC384" i="1"/>
  <c r="BB384" i="1"/>
  <c r="BA384" i="1"/>
  <c r="AZ384" i="1"/>
  <c r="AY384" i="1"/>
  <c r="AX384" i="1"/>
  <c r="AW384" i="1"/>
  <c r="AV384" i="1"/>
  <c r="AU384" i="1"/>
  <c r="AT384" i="1"/>
  <c r="AS384" i="1"/>
  <c r="AR384" i="1"/>
  <c r="AQ384" i="1"/>
  <c r="AP384" i="1"/>
  <c r="AO384" i="1"/>
  <c r="AN384" i="1"/>
  <c r="AM384" i="1"/>
  <c r="AL384" i="1"/>
  <c r="AK384" i="1"/>
  <c r="AJ384" i="1"/>
  <c r="AI384" i="1"/>
  <c r="AH384" i="1"/>
  <c r="AG384" i="1"/>
  <c r="AF384" i="1"/>
  <c r="AE384" i="1"/>
  <c r="AD384" i="1"/>
  <c r="AC384" i="1"/>
  <c r="AB384" i="1"/>
  <c r="AA384" i="1"/>
  <c r="Z384" i="1"/>
  <c r="Y384" i="1"/>
  <c r="X384" i="1"/>
  <c r="W384" i="1"/>
  <c r="V384" i="1"/>
  <c r="U384" i="1"/>
  <c r="T384" i="1"/>
  <c r="S384" i="1"/>
  <c r="Q384" i="1"/>
  <c r="P384" i="1"/>
  <c r="O384" i="1"/>
  <c r="DD383" i="1"/>
  <c r="DC383" i="1"/>
  <c r="DB383" i="1"/>
  <c r="DA383" i="1"/>
  <c r="CZ383" i="1"/>
  <c r="CY383" i="1"/>
  <c r="CX383" i="1"/>
  <c r="CW383" i="1"/>
  <c r="CV383" i="1"/>
  <c r="CU383" i="1"/>
  <c r="CT383" i="1"/>
  <c r="CS383" i="1"/>
  <c r="CR383" i="1"/>
  <c r="CQ383" i="1"/>
  <c r="CP383" i="1"/>
  <c r="CO383" i="1"/>
  <c r="CN383" i="1"/>
  <c r="CM383" i="1"/>
  <c r="CL383" i="1"/>
  <c r="CK383" i="1"/>
  <c r="CJ383" i="1"/>
  <c r="CI383" i="1"/>
  <c r="CH383" i="1"/>
  <c r="CG383" i="1"/>
  <c r="CF383" i="1"/>
  <c r="CE383" i="1"/>
  <c r="CD383" i="1"/>
  <c r="CC383" i="1"/>
  <c r="CB383" i="1"/>
  <c r="CA383" i="1"/>
  <c r="BZ383" i="1"/>
  <c r="BY383" i="1"/>
  <c r="BX383" i="1"/>
  <c r="BW383" i="1"/>
  <c r="BV383" i="1"/>
  <c r="BU383" i="1"/>
  <c r="BT383" i="1"/>
  <c r="BS383" i="1"/>
  <c r="BR383" i="1"/>
  <c r="BQ383" i="1"/>
  <c r="BP383" i="1"/>
  <c r="BO383" i="1"/>
  <c r="BN383" i="1"/>
  <c r="BM383" i="1"/>
  <c r="BL383" i="1"/>
  <c r="BK383" i="1"/>
  <c r="BJ383" i="1"/>
  <c r="BI383" i="1"/>
  <c r="BH383" i="1"/>
  <c r="BG383" i="1"/>
  <c r="BF383" i="1"/>
  <c r="BE383" i="1"/>
  <c r="BD383" i="1"/>
  <c r="BC383" i="1"/>
  <c r="BB383" i="1"/>
  <c r="BA383" i="1"/>
  <c r="AZ383" i="1"/>
  <c r="AY383" i="1"/>
  <c r="AX383" i="1"/>
  <c r="AW383" i="1"/>
  <c r="AV383" i="1"/>
  <c r="AU383" i="1"/>
  <c r="AT383" i="1"/>
  <c r="AS383" i="1"/>
  <c r="AR383" i="1"/>
  <c r="AQ383" i="1"/>
  <c r="AP383" i="1"/>
  <c r="AO383" i="1"/>
  <c r="AN383" i="1"/>
  <c r="AM383" i="1"/>
  <c r="AL383" i="1"/>
  <c r="AK383" i="1"/>
  <c r="AJ383" i="1"/>
  <c r="AI383" i="1"/>
  <c r="AH383" i="1"/>
  <c r="AG383" i="1"/>
  <c r="AF383" i="1"/>
  <c r="AE383" i="1"/>
  <c r="AD383" i="1"/>
  <c r="AC383" i="1"/>
  <c r="AB383" i="1"/>
  <c r="AA383" i="1"/>
  <c r="Z383" i="1"/>
  <c r="Y383" i="1"/>
  <c r="X383" i="1"/>
  <c r="W383" i="1"/>
  <c r="V383" i="1"/>
  <c r="U383" i="1"/>
  <c r="T383" i="1"/>
  <c r="S383" i="1"/>
  <c r="Q383" i="1"/>
  <c r="P383" i="1"/>
  <c r="O383" i="1"/>
  <c r="DD382" i="1"/>
  <c r="DC382" i="1"/>
  <c r="DB382" i="1"/>
  <c r="DA382" i="1"/>
  <c r="CZ382" i="1"/>
  <c r="CY382" i="1"/>
  <c r="CX382" i="1"/>
  <c r="CW382" i="1"/>
  <c r="CV382" i="1"/>
  <c r="CU382" i="1"/>
  <c r="CT382" i="1"/>
  <c r="CS382" i="1"/>
  <c r="CR382" i="1"/>
  <c r="CQ382" i="1"/>
  <c r="CP382" i="1"/>
  <c r="CO382" i="1"/>
  <c r="CN382" i="1"/>
  <c r="CM382" i="1"/>
  <c r="CL382" i="1"/>
  <c r="CK382" i="1"/>
  <c r="CJ382" i="1"/>
  <c r="CI382" i="1"/>
  <c r="CH382" i="1"/>
  <c r="CG382" i="1"/>
  <c r="CF382" i="1"/>
  <c r="CE382" i="1"/>
  <c r="CD382" i="1"/>
  <c r="CC382" i="1"/>
  <c r="CB382" i="1"/>
  <c r="CA382" i="1"/>
  <c r="BZ382" i="1"/>
  <c r="BY382" i="1"/>
  <c r="BX382" i="1"/>
  <c r="BW382" i="1"/>
  <c r="BV382" i="1"/>
  <c r="BU382" i="1"/>
  <c r="BT382" i="1"/>
  <c r="BS382" i="1"/>
  <c r="BR382" i="1"/>
  <c r="BQ382" i="1"/>
  <c r="BP382" i="1"/>
  <c r="BO382" i="1"/>
  <c r="BN382" i="1"/>
  <c r="BM382" i="1"/>
  <c r="BL382" i="1"/>
  <c r="BK382" i="1"/>
  <c r="BJ382" i="1"/>
  <c r="BI382" i="1"/>
  <c r="BH382" i="1"/>
  <c r="BG382" i="1"/>
  <c r="BF382" i="1"/>
  <c r="BE382" i="1"/>
  <c r="BD382" i="1"/>
  <c r="BC382" i="1"/>
  <c r="BB382" i="1"/>
  <c r="BA382" i="1"/>
  <c r="AZ382" i="1"/>
  <c r="AY382" i="1"/>
  <c r="AX382" i="1"/>
  <c r="AW382" i="1"/>
  <c r="AV382" i="1"/>
  <c r="AU382" i="1"/>
  <c r="AT382" i="1"/>
  <c r="AS382" i="1"/>
  <c r="AR382" i="1"/>
  <c r="AQ382" i="1"/>
  <c r="AP382" i="1"/>
  <c r="AO382" i="1"/>
  <c r="AN382" i="1"/>
  <c r="AM382" i="1"/>
  <c r="AL382" i="1"/>
  <c r="AK382" i="1"/>
  <c r="AJ382" i="1"/>
  <c r="AI382" i="1"/>
  <c r="AH382" i="1"/>
  <c r="AG382" i="1"/>
  <c r="AF382" i="1"/>
  <c r="AE382" i="1"/>
  <c r="AD382" i="1"/>
  <c r="AC382" i="1"/>
  <c r="AB382" i="1"/>
  <c r="AA382" i="1"/>
  <c r="Z382" i="1"/>
  <c r="Y382" i="1"/>
  <c r="X382" i="1"/>
  <c r="W382" i="1"/>
  <c r="V382" i="1"/>
  <c r="U382" i="1"/>
  <c r="T382" i="1"/>
  <c r="S382" i="1"/>
  <c r="Q382" i="1"/>
  <c r="P382" i="1"/>
  <c r="O382" i="1"/>
  <c r="DD381" i="1"/>
  <c r="DC381" i="1"/>
  <c r="DB381" i="1"/>
  <c r="DA381" i="1"/>
  <c r="CZ381" i="1"/>
  <c r="CY381" i="1"/>
  <c r="CX381" i="1"/>
  <c r="CW381" i="1"/>
  <c r="CV381" i="1"/>
  <c r="CU381" i="1"/>
  <c r="CT381" i="1"/>
  <c r="CS381" i="1"/>
  <c r="CR381" i="1"/>
  <c r="CQ381" i="1"/>
  <c r="CP381" i="1"/>
  <c r="CO381" i="1"/>
  <c r="CN381" i="1"/>
  <c r="CM381" i="1"/>
  <c r="CL381" i="1"/>
  <c r="CK381" i="1"/>
  <c r="CJ381" i="1"/>
  <c r="CI381" i="1"/>
  <c r="CH381" i="1"/>
  <c r="CG381" i="1"/>
  <c r="CF381" i="1"/>
  <c r="CE381" i="1"/>
  <c r="CD381" i="1"/>
  <c r="CC381" i="1"/>
  <c r="CB381" i="1"/>
  <c r="CA381" i="1"/>
  <c r="BZ381" i="1"/>
  <c r="BY381" i="1"/>
  <c r="BX381" i="1"/>
  <c r="BW381" i="1"/>
  <c r="BV381" i="1"/>
  <c r="BU381" i="1"/>
  <c r="BT381" i="1"/>
  <c r="BS381" i="1"/>
  <c r="BR381" i="1"/>
  <c r="BQ381" i="1"/>
  <c r="BP381" i="1"/>
  <c r="BO381" i="1"/>
  <c r="BN381" i="1"/>
  <c r="BM381" i="1"/>
  <c r="BL381" i="1"/>
  <c r="BK381" i="1"/>
  <c r="BJ381" i="1"/>
  <c r="BI381" i="1"/>
  <c r="BH381" i="1"/>
  <c r="BG381" i="1"/>
  <c r="BF381" i="1"/>
  <c r="BE381" i="1"/>
  <c r="BD381" i="1"/>
  <c r="BC381" i="1"/>
  <c r="BB381" i="1"/>
  <c r="BA381" i="1"/>
  <c r="AZ381" i="1"/>
  <c r="AY381" i="1"/>
  <c r="AX381" i="1"/>
  <c r="AW381" i="1"/>
  <c r="AV381" i="1"/>
  <c r="AU381" i="1"/>
  <c r="AT381" i="1"/>
  <c r="AS381" i="1"/>
  <c r="AR381" i="1"/>
  <c r="AQ381" i="1"/>
  <c r="AP381" i="1"/>
  <c r="AO381" i="1"/>
  <c r="AN381" i="1"/>
  <c r="AM381" i="1"/>
  <c r="AL381" i="1"/>
  <c r="AK381" i="1"/>
  <c r="AJ381" i="1"/>
  <c r="AI381" i="1"/>
  <c r="AH381" i="1"/>
  <c r="AG381" i="1"/>
  <c r="AF381" i="1"/>
  <c r="AE381" i="1"/>
  <c r="AD381" i="1"/>
  <c r="AC381" i="1"/>
  <c r="AB381" i="1"/>
  <c r="AA381" i="1"/>
  <c r="Z381" i="1"/>
  <c r="Y381" i="1"/>
  <c r="X381" i="1"/>
  <c r="W381" i="1"/>
  <c r="V381" i="1"/>
  <c r="U381" i="1"/>
  <c r="T381" i="1"/>
  <c r="S381" i="1"/>
  <c r="Q381" i="1"/>
  <c r="P381" i="1"/>
  <c r="O381" i="1"/>
  <c r="DD380" i="1"/>
  <c r="DC380" i="1"/>
  <c r="DB380" i="1"/>
  <c r="DA380" i="1"/>
  <c r="CZ380" i="1"/>
  <c r="CY380" i="1"/>
  <c r="CX380" i="1"/>
  <c r="CW380" i="1"/>
  <c r="CV380" i="1"/>
  <c r="CU380" i="1"/>
  <c r="CT380" i="1"/>
  <c r="CS380" i="1"/>
  <c r="CR380" i="1"/>
  <c r="CQ380" i="1"/>
  <c r="CP380" i="1"/>
  <c r="CO380" i="1"/>
  <c r="CN380" i="1"/>
  <c r="CM380" i="1"/>
  <c r="CL380" i="1"/>
  <c r="CK380" i="1"/>
  <c r="CJ380" i="1"/>
  <c r="CI380" i="1"/>
  <c r="CH380" i="1"/>
  <c r="CG380" i="1"/>
  <c r="CF380" i="1"/>
  <c r="CE380" i="1"/>
  <c r="CD380" i="1"/>
  <c r="CC380" i="1"/>
  <c r="CB380" i="1"/>
  <c r="CA380" i="1"/>
  <c r="BZ380" i="1"/>
  <c r="BY380" i="1"/>
  <c r="BX380" i="1"/>
  <c r="BW380" i="1"/>
  <c r="BV380" i="1"/>
  <c r="BU380" i="1"/>
  <c r="BT380" i="1"/>
  <c r="BS380" i="1"/>
  <c r="BR380" i="1"/>
  <c r="BQ380" i="1"/>
  <c r="BP380" i="1"/>
  <c r="BO380" i="1"/>
  <c r="BN380" i="1"/>
  <c r="BM380" i="1"/>
  <c r="BL380" i="1"/>
  <c r="BK380" i="1"/>
  <c r="BJ380" i="1"/>
  <c r="BI380" i="1"/>
  <c r="BH380" i="1"/>
  <c r="BG380" i="1"/>
  <c r="BF380" i="1"/>
  <c r="BE380" i="1"/>
  <c r="BD380" i="1"/>
  <c r="BC380" i="1"/>
  <c r="BB380" i="1"/>
  <c r="BA380" i="1"/>
  <c r="AZ380" i="1"/>
  <c r="AY380" i="1"/>
  <c r="AX380" i="1"/>
  <c r="AW380" i="1"/>
  <c r="AV380" i="1"/>
  <c r="AU380" i="1"/>
  <c r="AT380" i="1"/>
  <c r="AS380" i="1"/>
  <c r="AR380" i="1"/>
  <c r="AQ380" i="1"/>
  <c r="AP380" i="1"/>
  <c r="AO380" i="1"/>
  <c r="AN380" i="1"/>
  <c r="AM380" i="1"/>
  <c r="AL380" i="1"/>
  <c r="AK380" i="1"/>
  <c r="AJ380" i="1"/>
  <c r="AI380" i="1"/>
  <c r="AH380" i="1"/>
  <c r="AG380" i="1"/>
  <c r="AF380" i="1"/>
  <c r="AE380" i="1"/>
  <c r="AD380" i="1"/>
  <c r="AC380" i="1"/>
  <c r="AB380" i="1"/>
  <c r="AA380" i="1"/>
  <c r="Z380" i="1"/>
  <c r="Y380" i="1"/>
  <c r="X380" i="1"/>
  <c r="W380" i="1"/>
  <c r="V380" i="1"/>
  <c r="U380" i="1"/>
  <c r="T380" i="1"/>
  <c r="S380" i="1"/>
  <c r="Q380" i="1"/>
  <c r="P380" i="1"/>
  <c r="O380" i="1"/>
  <c r="DD379" i="1"/>
  <c r="DC379" i="1"/>
  <c r="DB379" i="1"/>
  <c r="DA379" i="1"/>
  <c r="CZ379" i="1"/>
  <c r="CY379" i="1"/>
  <c r="CX379" i="1"/>
  <c r="CW379" i="1"/>
  <c r="CV379" i="1"/>
  <c r="CU379" i="1"/>
  <c r="CT379" i="1"/>
  <c r="CS379" i="1"/>
  <c r="CR379" i="1"/>
  <c r="CQ379" i="1"/>
  <c r="CP379" i="1"/>
  <c r="CO379" i="1"/>
  <c r="CN379" i="1"/>
  <c r="CM379" i="1"/>
  <c r="CL379" i="1"/>
  <c r="CK379" i="1"/>
  <c r="CJ379" i="1"/>
  <c r="CI379" i="1"/>
  <c r="CH379" i="1"/>
  <c r="CG379" i="1"/>
  <c r="CF379" i="1"/>
  <c r="CE379" i="1"/>
  <c r="CD379" i="1"/>
  <c r="CC379" i="1"/>
  <c r="CB379" i="1"/>
  <c r="CA379" i="1"/>
  <c r="BZ379" i="1"/>
  <c r="BY379" i="1"/>
  <c r="BX379" i="1"/>
  <c r="BW379" i="1"/>
  <c r="BV379" i="1"/>
  <c r="BU379" i="1"/>
  <c r="BT379" i="1"/>
  <c r="BS379" i="1"/>
  <c r="BR379" i="1"/>
  <c r="BQ379" i="1"/>
  <c r="BP379" i="1"/>
  <c r="BO379" i="1"/>
  <c r="BN379" i="1"/>
  <c r="BM379" i="1"/>
  <c r="BL379" i="1"/>
  <c r="BK379" i="1"/>
  <c r="BJ379" i="1"/>
  <c r="BI379" i="1"/>
  <c r="BH379" i="1"/>
  <c r="BG379" i="1"/>
  <c r="BF379" i="1"/>
  <c r="BE379" i="1"/>
  <c r="BD379" i="1"/>
  <c r="BC379" i="1"/>
  <c r="BB379" i="1"/>
  <c r="BA379" i="1"/>
  <c r="AZ379" i="1"/>
  <c r="AY379" i="1"/>
  <c r="AX379" i="1"/>
  <c r="AW379" i="1"/>
  <c r="AV379" i="1"/>
  <c r="AU379" i="1"/>
  <c r="AT379" i="1"/>
  <c r="AS379" i="1"/>
  <c r="AR379" i="1"/>
  <c r="AQ379" i="1"/>
  <c r="AP379" i="1"/>
  <c r="AO379" i="1"/>
  <c r="AN379" i="1"/>
  <c r="AM379" i="1"/>
  <c r="AL379" i="1"/>
  <c r="AK379" i="1"/>
  <c r="AJ379" i="1"/>
  <c r="AI379" i="1"/>
  <c r="AH379" i="1"/>
  <c r="AG379" i="1"/>
  <c r="AF379" i="1"/>
  <c r="AE379" i="1"/>
  <c r="AD379" i="1"/>
  <c r="AC379" i="1"/>
  <c r="AB379" i="1"/>
  <c r="AA379" i="1"/>
  <c r="Z379" i="1"/>
  <c r="Y379" i="1"/>
  <c r="X379" i="1"/>
  <c r="W379" i="1"/>
  <c r="V379" i="1"/>
  <c r="U379" i="1"/>
  <c r="T379" i="1"/>
  <c r="S379" i="1"/>
  <c r="Q379" i="1"/>
  <c r="P379" i="1"/>
  <c r="O379" i="1"/>
  <c r="DD378" i="1"/>
  <c r="DC378" i="1"/>
  <c r="DB378" i="1"/>
  <c r="DA378" i="1"/>
  <c r="CZ378" i="1"/>
  <c r="CY378" i="1"/>
  <c r="CX378" i="1"/>
  <c r="CW378" i="1"/>
  <c r="CV378" i="1"/>
  <c r="CU378" i="1"/>
  <c r="CT378" i="1"/>
  <c r="CS378" i="1"/>
  <c r="CR378" i="1"/>
  <c r="CQ378" i="1"/>
  <c r="CP378" i="1"/>
  <c r="CO378" i="1"/>
  <c r="CN378" i="1"/>
  <c r="CM378" i="1"/>
  <c r="CL378" i="1"/>
  <c r="CK378" i="1"/>
  <c r="CJ378" i="1"/>
  <c r="CI378" i="1"/>
  <c r="CH378" i="1"/>
  <c r="CG378" i="1"/>
  <c r="CF378" i="1"/>
  <c r="CE378" i="1"/>
  <c r="CD378" i="1"/>
  <c r="CC378" i="1"/>
  <c r="CB378" i="1"/>
  <c r="CA378" i="1"/>
  <c r="BZ378" i="1"/>
  <c r="BY378" i="1"/>
  <c r="BX378" i="1"/>
  <c r="BW378" i="1"/>
  <c r="BV378" i="1"/>
  <c r="BU378" i="1"/>
  <c r="BT378" i="1"/>
  <c r="BS378" i="1"/>
  <c r="BR378" i="1"/>
  <c r="BQ378" i="1"/>
  <c r="BP378" i="1"/>
  <c r="BO378" i="1"/>
  <c r="BN378" i="1"/>
  <c r="BM378" i="1"/>
  <c r="BL378" i="1"/>
  <c r="BK378" i="1"/>
  <c r="BJ378" i="1"/>
  <c r="BI378" i="1"/>
  <c r="BH378" i="1"/>
  <c r="BG378" i="1"/>
  <c r="BF378" i="1"/>
  <c r="BE378" i="1"/>
  <c r="BD378" i="1"/>
  <c r="BC378" i="1"/>
  <c r="BB378" i="1"/>
  <c r="BA378" i="1"/>
  <c r="AZ378" i="1"/>
  <c r="AY378" i="1"/>
  <c r="AX378" i="1"/>
  <c r="AW378" i="1"/>
  <c r="AV378" i="1"/>
  <c r="AU378" i="1"/>
  <c r="AT378" i="1"/>
  <c r="AS378" i="1"/>
  <c r="AR378" i="1"/>
  <c r="AQ378" i="1"/>
  <c r="AP378" i="1"/>
  <c r="AO378" i="1"/>
  <c r="AN378" i="1"/>
  <c r="AM378" i="1"/>
  <c r="AL378" i="1"/>
  <c r="AK378" i="1"/>
  <c r="AJ378" i="1"/>
  <c r="AI378" i="1"/>
  <c r="AH378" i="1"/>
  <c r="AG378" i="1"/>
  <c r="AF378" i="1"/>
  <c r="AE378" i="1"/>
  <c r="AD378" i="1"/>
  <c r="AC378" i="1"/>
  <c r="AB378" i="1"/>
  <c r="AA378" i="1"/>
  <c r="Z378" i="1"/>
  <c r="Y378" i="1"/>
  <c r="X378" i="1"/>
  <c r="W378" i="1"/>
  <c r="V378" i="1"/>
  <c r="U378" i="1"/>
  <c r="T378" i="1"/>
  <c r="S378" i="1"/>
  <c r="Q378" i="1"/>
  <c r="P378" i="1"/>
  <c r="O378" i="1"/>
  <c r="DD377" i="1"/>
  <c r="DC377" i="1"/>
  <c r="DB377" i="1"/>
  <c r="DA377" i="1"/>
  <c r="CZ377" i="1"/>
  <c r="CY377" i="1"/>
  <c r="CX377" i="1"/>
  <c r="CW377" i="1"/>
  <c r="CV377" i="1"/>
  <c r="CU377" i="1"/>
  <c r="CT377" i="1"/>
  <c r="CS377" i="1"/>
  <c r="CR377" i="1"/>
  <c r="CQ377" i="1"/>
  <c r="CP377" i="1"/>
  <c r="CO377" i="1"/>
  <c r="CN377" i="1"/>
  <c r="CM377" i="1"/>
  <c r="CL377" i="1"/>
  <c r="CK377" i="1"/>
  <c r="CJ377" i="1"/>
  <c r="CI377" i="1"/>
  <c r="CH377" i="1"/>
  <c r="CG377" i="1"/>
  <c r="CF377" i="1"/>
  <c r="CE377" i="1"/>
  <c r="CD377" i="1"/>
  <c r="CC377" i="1"/>
  <c r="CB377" i="1"/>
  <c r="CA377" i="1"/>
  <c r="BZ377" i="1"/>
  <c r="BY377" i="1"/>
  <c r="BX377" i="1"/>
  <c r="BW377" i="1"/>
  <c r="BV377" i="1"/>
  <c r="BU377" i="1"/>
  <c r="BT377" i="1"/>
  <c r="BS377" i="1"/>
  <c r="BR377" i="1"/>
  <c r="BQ377" i="1"/>
  <c r="BP377" i="1"/>
  <c r="BO377" i="1"/>
  <c r="BN377" i="1"/>
  <c r="BM377" i="1"/>
  <c r="BL377" i="1"/>
  <c r="BK377" i="1"/>
  <c r="BJ377" i="1"/>
  <c r="BI377" i="1"/>
  <c r="BH377" i="1"/>
  <c r="BG377" i="1"/>
  <c r="BF377" i="1"/>
  <c r="BE377" i="1"/>
  <c r="BD377" i="1"/>
  <c r="BC377" i="1"/>
  <c r="BB377" i="1"/>
  <c r="BA377" i="1"/>
  <c r="AZ377" i="1"/>
  <c r="AY377" i="1"/>
  <c r="AX377" i="1"/>
  <c r="AW377" i="1"/>
  <c r="AV377" i="1"/>
  <c r="AU377" i="1"/>
  <c r="AT377" i="1"/>
  <c r="AS377" i="1"/>
  <c r="AR377" i="1"/>
  <c r="AQ377" i="1"/>
  <c r="AP377" i="1"/>
  <c r="AO377" i="1"/>
  <c r="AN377" i="1"/>
  <c r="AM377" i="1"/>
  <c r="AL377" i="1"/>
  <c r="AK377" i="1"/>
  <c r="AJ377" i="1"/>
  <c r="AI377" i="1"/>
  <c r="AH377" i="1"/>
  <c r="AG377" i="1"/>
  <c r="AF377" i="1"/>
  <c r="AE377" i="1"/>
  <c r="AD377" i="1"/>
  <c r="AC377" i="1"/>
  <c r="AB377" i="1"/>
  <c r="AA377" i="1"/>
  <c r="Z377" i="1"/>
  <c r="Y377" i="1"/>
  <c r="X377" i="1"/>
  <c r="W377" i="1"/>
  <c r="V377" i="1"/>
  <c r="U377" i="1"/>
  <c r="T377" i="1"/>
  <c r="S377" i="1"/>
  <c r="Q377" i="1"/>
  <c r="P377" i="1"/>
  <c r="O377" i="1"/>
  <c r="DD376" i="1"/>
  <c r="DC376" i="1"/>
  <c r="DB376" i="1"/>
  <c r="DA376" i="1"/>
  <c r="CZ376" i="1"/>
  <c r="CY376" i="1"/>
  <c r="CX376" i="1"/>
  <c r="CW376" i="1"/>
  <c r="CV376" i="1"/>
  <c r="CU376" i="1"/>
  <c r="CT376" i="1"/>
  <c r="CS376" i="1"/>
  <c r="CR376" i="1"/>
  <c r="CQ376" i="1"/>
  <c r="CP376" i="1"/>
  <c r="CO376" i="1"/>
  <c r="CN376" i="1"/>
  <c r="CM376" i="1"/>
  <c r="CL376" i="1"/>
  <c r="CK376" i="1"/>
  <c r="CJ376" i="1"/>
  <c r="CI376" i="1"/>
  <c r="CH376" i="1"/>
  <c r="CG376" i="1"/>
  <c r="CF376" i="1"/>
  <c r="CE376" i="1"/>
  <c r="CD376" i="1"/>
  <c r="CC376" i="1"/>
  <c r="CB376" i="1"/>
  <c r="CA376" i="1"/>
  <c r="BZ376" i="1"/>
  <c r="BY376" i="1"/>
  <c r="BX376" i="1"/>
  <c r="BW376" i="1"/>
  <c r="BV376" i="1"/>
  <c r="BU376" i="1"/>
  <c r="BT376" i="1"/>
  <c r="BS376" i="1"/>
  <c r="BR376" i="1"/>
  <c r="BQ376" i="1"/>
  <c r="BP376" i="1"/>
  <c r="BO376" i="1"/>
  <c r="BN376" i="1"/>
  <c r="BM376" i="1"/>
  <c r="BL376" i="1"/>
  <c r="BK376" i="1"/>
  <c r="BJ376" i="1"/>
  <c r="BI376" i="1"/>
  <c r="BH376" i="1"/>
  <c r="BG376" i="1"/>
  <c r="BF376" i="1"/>
  <c r="BE376" i="1"/>
  <c r="BD376" i="1"/>
  <c r="BC376" i="1"/>
  <c r="BB376" i="1"/>
  <c r="BA376" i="1"/>
  <c r="AZ376" i="1"/>
  <c r="AY376" i="1"/>
  <c r="AX376" i="1"/>
  <c r="AW376" i="1"/>
  <c r="AV376" i="1"/>
  <c r="AU376" i="1"/>
  <c r="AT376" i="1"/>
  <c r="AS376" i="1"/>
  <c r="AR376" i="1"/>
  <c r="AQ376" i="1"/>
  <c r="AP376" i="1"/>
  <c r="AO376" i="1"/>
  <c r="AN376" i="1"/>
  <c r="AM376" i="1"/>
  <c r="AL376" i="1"/>
  <c r="AK376" i="1"/>
  <c r="AJ376" i="1"/>
  <c r="AI376" i="1"/>
  <c r="AH376" i="1"/>
  <c r="AG376" i="1"/>
  <c r="AF376" i="1"/>
  <c r="AE376" i="1"/>
  <c r="AD376" i="1"/>
  <c r="AC376" i="1"/>
  <c r="AB376" i="1"/>
  <c r="AA376" i="1"/>
  <c r="Z376" i="1"/>
  <c r="Y376" i="1"/>
  <c r="X376" i="1"/>
  <c r="W376" i="1"/>
  <c r="V376" i="1"/>
  <c r="U376" i="1"/>
  <c r="T376" i="1"/>
  <c r="S376" i="1"/>
  <c r="Q376" i="1"/>
  <c r="P376" i="1"/>
  <c r="O376" i="1"/>
  <c r="DD375" i="1"/>
  <c r="DC375" i="1"/>
  <c r="DB375" i="1"/>
  <c r="DA375" i="1"/>
  <c r="CZ375" i="1"/>
  <c r="CY375" i="1"/>
  <c r="CX375" i="1"/>
  <c r="CW375" i="1"/>
  <c r="CV375" i="1"/>
  <c r="CU375" i="1"/>
  <c r="CT375" i="1"/>
  <c r="CS375" i="1"/>
  <c r="CR375" i="1"/>
  <c r="CQ375" i="1"/>
  <c r="CP375" i="1"/>
  <c r="CO375" i="1"/>
  <c r="CN375" i="1"/>
  <c r="CM375" i="1"/>
  <c r="CL375" i="1"/>
  <c r="CK375" i="1"/>
  <c r="CJ375" i="1"/>
  <c r="CI375" i="1"/>
  <c r="CH375" i="1"/>
  <c r="CG375" i="1"/>
  <c r="CF375" i="1"/>
  <c r="CE375" i="1"/>
  <c r="CD375" i="1"/>
  <c r="CC375" i="1"/>
  <c r="CB375" i="1"/>
  <c r="CA375" i="1"/>
  <c r="BZ375" i="1"/>
  <c r="BY375" i="1"/>
  <c r="BX375" i="1"/>
  <c r="BW375" i="1"/>
  <c r="BV375" i="1"/>
  <c r="BU375" i="1"/>
  <c r="BT375" i="1"/>
  <c r="BS375" i="1"/>
  <c r="BR375" i="1"/>
  <c r="BQ375" i="1"/>
  <c r="BP375" i="1"/>
  <c r="BO375" i="1"/>
  <c r="BN375" i="1"/>
  <c r="BM375" i="1"/>
  <c r="BL375" i="1"/>
  <c r="BK375" i="1"/>
  <c r="BJ375" i="1"/>
  <c r="BI375" i="1"/>
  <c r="BH375" i="1"/>
  <c r="BG375" i="1"/>
  <c r="BF375" i="1"/>
  <c r="BE375" i="1"/>
  <c r="BD375" i="1"/>
  <c r="BC375" i="1"/>
  <c r="BB375" i="1"/>
  <c r="BA375" i="1"/>
  <c r="AZ375" i="1"/>
  <c r="AY375" i="1"/>
  <c r="AX375" i="1"/>
  <c r="AW375" i="1"/>
  <c r="AV375" i="1"/>
  <c r="AU375" i="1"/>
  <c r="AT375" i="1"/>
  <c r="AS375" i="1"/>
  <c r="AR375" i="1"/>
  <c r="AQ375" i="1"/>
  <c r="AP375" i="1"/>
  <c r="AO375" i="1"/>
  <c r="AN375" i="1"/>
  <c r="AM375" i="1"/>
  <c r="AL375" i="1"/>
  <c r="AK375" i="1"/>
  <c r="AJ375" i="1"/>
  <c r="AI375" i="1"/>
  <c r="AH375" i="1"/>
  <c r="AG375" i="1"/>
  <c r="AF375" i="1"/>
  <c r="AE375" i="1"/>
  <c r="AD375" i="1"/>
  <c r="AC375" i="1"/>
  <c r="AB375" i="1"/>
  <c r="AA375" i="1"/>
  <c r="Z375" i="1"/>
  <c r="Y375" i="1"/>
  <c r="X375" i="1"/>
  <c r="W375" i="1"/>
  <c r="V375" i="1"/>
  <c r="U375" i="1"/>
  <c r="T375" i="1"/>
  <c r="S375" i="1"/>
  <c r="Q375" i="1"/>
  <c r="P375" i="1"/>
  <c r="O375" i="1"/>
  <c r="DD374" i="1"/>
  <c r="DC374" i="1"/>
  <c r="DB374" i="1"/>
  <c r="DA374" i="1"/>
  <c r="CZ374" i="1"/>
  <c r="CY374" i="1"/>
  <c r="CX374" i="1"/>
  <c r="CW374" i="1"/>
  <c r="CV374" i="1"/>
  <c r="CU374" i="1"/>
  <c r="CT374" i="1"/>
  <c r="CS374" i="1"/>
  <c r="CR374" i="1"/>
  <c r="CQ374" i="1"/>
  <c r="CP374" i="1"/>
  <c r="CO374" i="1"/>
  <c r="CN374" i="1"/>
  <c r="CM374" i="1"/>
  <c r="CL374" i="1"/>
  <c r="CK374" i="1"/>
  <c r="CJ374" i="1"/>
  <c r="CI374" i="1"/>
  <c r="CH374" i="1"/>
  <c r="CG374" i="1"/>
  <c r="CF374" i="1"/>
  <c r="CE374" i="1"/>
  <c r="CD374" i="1"/>
  <c r="CC374" i="1"/>
  <c r="CB374" i="1"/>
  <c r="CA374" i="1"/>
  <c r="BZ374" i="1"/>
  <c r="BY374" i="1"/>
  <c r="BX374" i="1"/>
  <c r="BW374" i="1"/>
  <c r="BV374" i="1"/>
  <c r="BU374" i="1"/>
  <c r="BT374" i="1"/>
  <c r="BS374" i="1"/>
  <c r="BR374" i="1"/>
  <c r="BQ374" i="1"/>
  <c r="BP374" i="1"/>
  <c r="BO374" i="1"/>
  <c r="BN374" i="1"/>
  <c r="BM374" i="1"/>
  <c r="BL374" i="1"/>
  <c r="BK374" i="1"/>
  <c r="BJ374" i="1"/>
  <c r="BI374" i="1"/>
  <c r="BH374" i="1"/>
  <c r="BG374" i="1"/>
  <c r="BF374" i="1"/>
  <c r="BE374" i="1"/>
  <c r="BD374" i="1"/>
  <c r="BC374" i="1"/>
  <c r="BB374" i="1"/>
  <c r="BA374" i="1"/>
  <c r="AZ374" i="1"/>
  <c r="AY374" i="1"/>
  <c r="AX374" i="1"/>
  <c r="AW374" i="1"/>
  <c r="AV374" i="1"/>
  <c r="AU374" i="1"/>
  <c r="AT374" i="1"/>
  <c r="AS374" i="1"/>
  <c r="AR374" i="1"/>
  <c r="AQ374" i="1"/>
  <c r="AP374" i="1"/>
  <c r="AO374" i="1"/>
  <c r="AN374" i="1"/>
  <c r="AM374" i="1"/>
  <c r="AL374" i="1"/>
  <c r="AK374" i="1"/>
  <c r="AJ374" i="1"/>
  <c r="AI374" i="1"/>
  <c r="AH374" i="1"/>
  <c r="AG374" i="1"/>
  <c r="AF374" i="1"/>
  <c r="AE374" i="1"/>
  <c r="AD374" i="1"/>
  <c r="AC374" i="1"/>
  <c r="AB374" i="1"/>
  <c r="AA374" i="1"/>
  <c r="Z374" i="1"/>
  <c r="Y374" i="1"/>
  <c r="X374" i="1"/>
  <c r="W374" i="1"/>
  <c r="V374" i="1"/>
  <c r="U374" i="1"/>
  <c r="T374" i="1"/>
  <c r="S374" i="1"/>
  <c r="Q374" i="1"/>
  <c r="P374" i="1"/>
  <c r="O374" i="1"/>
  <c r="DD372" i="1"/>
  <c r="DC372" i="1"/>
  <c r="DB372" i="1"/>
  <c r="DA372" i="1"/>
  <c r="CZ372" i="1"/>
  <c r="CY372" i="1"/>
  <c r="CX372" i="1"/>
  <c r="CW372" i="1"/>
  <c r="CV372" i="1"/>
  <c r="CU372" i="1"/>
  <c r="CT372" i="1"/>
  <c r="CS372" i="1"/>
  <c r="CR372" i="1"/>
  <c r="CQ372" i="1"/>
  <c r="CP372" i="1"/>
  <c r="CO372" i="1"/>
  <c r="CN372" i="1"/>
  <c r="CM372" i="1"/>
  <c r="CL372" i="1"/>
  <c r="CK372" i="1"/>
  <c r="CJ372" i="1"/>
  <c r="CI372" i="1"/>
  <c r="CH372" i="1"/>
  <c r="CG372" i="1"/>
  <c r="CF372" i="1"/>
  <c r="CE372" i="1"/>
  <c r="CD372" i="1"/>
  <c r="CC372" i="1"/>
  <c r="CB372" i="1"/>
  <c r="CA372" i="1"/>
  <c r="BZ372" i="1"/>
  <c r="BY372" i="1"/>
  <c r="BX372" i="1"/>
  <c r="BW372" i="1"/>
  <c r="BV372" i="1"/>
  <c r="BU372" i="1"/>
  <c r="BT372" i="1"/>
  <c r="BS372" i="1"/>
  <c r="BR372" i="1"/>
  <c r="BQ372" i="1"/>
  <c r="BP372" i="1"/>
  <c r="BO372" i="1"/>
  <c r="BN372" i="1"/>
  <c r="BM372" i="1"/>
  <c r="BL372" i="1"/>
  <c r="BK372" i="1"/>
  <c r="BJ372" i="1"/>
  <c r="BI372" i="1"/>
  <c r="BH372" i="1"/>
  <c r="BG372" i="1"/>
  <c r="BF372" i="1"/>
  <c r="BE372" i="1"/>
  <c r="BD372" i="1"/>
  <c r="BC372" i="1"/>
  <c r="BB372" i="1"/>
  <c r="BA372" i="1"/>
  <c r="AZ372" i="1"/>
  <c r="AY372" i="1"/>
  <c r="AX372" i="1"/>
  <c r="AW372" i="1"/>
  <c r="AV372" i="1"/>
  <c r="AU372" i="1"/>
  <c r="AT372" i="1"/>
  <c r="AS372" i="1"/>
  <c r="AR372" i="1"/>
  <c r="AQ372" i="1"/>
  <c r="AP372" i="1"/>
  <c r="AO372" i="1"/>
  <c r="AN372" i="1"/>
  <c r="AM372" i="1"/>
  <c r="AL372" i="1"/>
  <c r="AK372" i="1"/>
  <c r="AJ372" i="1"/>
  <c r="AI372" i="1"/>
  <c r="AH372" i="1"/>
  <c r="AG372" i="1"/>
  <c r="AF372" i="1"/>
  <c r="AE372" i="1"/>
  <c r="AD372" i="1"/>
  <c r="AC372" i="1"/>
  <c r="AB372" i="1"/>
  <c r="AA372" i="1"/>
  <c r="Z372" i="1"/>
  <c r="Y372" i="1"/>
  <c r="X372" i="1"/>
  <c r="W372" i="1"/>
  <c r="V372" i="1"/>
  <c r="U372" i="1"/>
  <c r="T372" i="1"/>
  <c r="S372" i="1"/>
  <c r="Q372" i="1"/>
  <c r="P372" i="1"/>
  <c r="O372" i="1"/>
  <c r="DD371" i="1"/>
  <c r="DC371" i="1"/>
  <c r="DB371" i="1"/>
  <c r="DA371" i="1"/>
  <c r="CZ371" i="1"/>
  <c r="CY371" i="1"/>
  <c r="CX371" i="1"/>
  <c r="CW371" i="1"/>
  <c r="CV371" i="1"/>
  <c r="CU371" i="1"/>
  <c r="CT371" i="1"/>
  <c r="CS371" i="1"/>
  <c r="CR371" i="1"/>
  <c r="CQ371" i="1"/>
  <c r="CP371" i="1"/>
  <c r="CO371" i="1"/>
  <c r="CN371" i="1"/>
  <c r="CM371" i="1"/>
  <c r="CL371" i="1"/>
  <c r="CK371" i="1"/>
  <c r="CJ371" i="1"/>
  <c r="CI371" i="1"/>
  <c r="CH371" i="1"/>
  <c r="CG371" i="1"/>
  <c r="CF371" i="1"/>
  <c r="CE371" i="1"/>
  <c r="CD371" i="1"/>
  <c r="CC371" i="1"/>
  <c r="CB371" i="1"/>
  <c r="CA371" i="1"/>
  <c r="BZ371" i="1"/>
  <c r="BY371" i="1"/>
  <c r="BX371" i="1"/>
  <c r="BW371" i="1"/>
  <c r="BV371" i="1"/>
  <c r="BU371" i="1"/>
  <c r="BT371" i="1"/>
  <c r="BS371" i="1"/>
  <c r="BR371" i="1"/>
  <c r="BQ371" i="1"/>
  <c r="BP371" i="1"/>
  <c r="BO371" i="1"/>
  <c r="BN371" i="1"/>
  <c r="BM371" i="1"/>
  <c r="BL371" i="1"/>
  <c r="BK371" i="1"/>
  <c r="BJ371" i="1"/>
  <c r="BI371" i="1"/>
  <c r="BH371" i="1"/>
  <c r="BG371" i="1"/>
  <c r="BF371" i="1"/>
  <c r="BE371" i="1"/>
  <c r="BD371" i="1"/>
  <c r="BC371" i="1"/>
  <c r="BB371" i="1"/>
  <c r="BA371" i="1"/>
  <c r="AZ371" i="1"/>
  <c r="AY371" i="1"/>
  <c r="AX371" i="1"/>
  <c r="AW371" i="1"/>
  <c r="AV371" i="1"/>
  <c r="AU371" i="1"/>
  <c r="AT371" i="1"/>
  <c r="AS371" i="1"/>
  <c r="AR371" i="1"/>
  <c r="AQ371" i="1"/>
  <c r="AP371" i="1"/>
  <c r="AO371" i="1"/>
  <c r="AN371" i="1"/>
  <c r="AM371" i="1"/>
  <c r="AL371" i="1"/>
  <c r="AK371" i="1"/>
  <c r="AJ371" i="1"/>
  <c r="AI371" i="1"/>
  <c r="AH371" i="1"/>
  <c r="AG371" i="1"/>
  <c r="AF371" i="1"/>
  <c r="AE371" i="1"/>
  <c r="AD371" i="1"/>
  <c r="AC371" i="1"/>
  <c r="AB371" i="1"/>
  <c r="AA371" i="1"/>
  <c r="Z371" i="1"/>
  <c r="Y371" i="1"/>
  <c r="X371" i="1"/>
  <c r="W371" i="1"/>
  <c r="V371" i="1"/>
  <c r="U371" i="1"/>
  <c r="T371" i="1"/>
  <c r="S371" i="1"/>
  <c r="Q371" i="1"/>
  <c r="P371" i="1"/>
  <c r="O371" i="1"/>
  <c r="DD370" i="1"/>
  <c r="DC370" i="1"/>
  <c r="DB370" i="1"/>
  <c r="DA370" i="1"/>
  <c r="CZ370" i="1"/>
  <c r="CY370" i="1"/>
  <c r="CX370" i="1"/>
  <c r="CW370" i="1"/>
  <c r="CV370" i="1"/>
  <c r="CU370" i="1"/>
  <c r="CT370" i="1"/>
  <c r="CS370" i="1"/>
  <c r="CR370" i="1"/>
  <c r="CQ370" i="1"/>
  <c r="CP370" i="1"/>
  <c r="CO370" i="1"/>
  <c r="CN370" i="1"/>
  <c r="CM370" i="1"/>
  <c r="CL370" i="1"/>
  <c r="CK370" i="1"/>
  <c r="CJ370" i="1"/>
  <c r="CI370" i="1"/>
  <c r="CH370" i="1"/>
  <c r="CG370" i="1"/>
  <c r="CF370" i="1"/>
  <c r="CE370" i="1"/>
  <c r="CD370" i="1"/>
  <c r="CC370" i="1"/>
  <c r="CB370" i="1"/>
  <c r="CA370" i="1"/>
  <c r="BZ370" i="1"/>
  <c r="BY370" i="1"/>
  <c r="BX370" i="1"/>
  <c r="BW370" i="1"/>
  <c r="BV370" i="1"/>
  <c r="BU370" i="1"/>
  <c r="BT370" i="1"/>
  <c r="BS370" i="1"/>
  <c r="BR370" i="1"/>
  <c r="BQ370" i="1"/>
  <c r="BP370" i="1"/>
  <c r="BO370" i="1"/>
  <c r="BN370" i="1"/>
  <c r="BM370" i="1"/>
  <c r="BL370" i="1"/>
  <c r="BK370" i="1"/>
  <c r="BJ370" i="1"/>
  <c r="BI370" i="1"/>
  <c r="BH370" i="1"/>
  <c r="BG370" i="1"/>
  <c r="BF370" i="1"/>
  <c r="BE370" i="1"/>
  <c r="BD370" i="1"/>
  <c r="BC370" i="1"/>
  <c r="BB370" i="1"/>
  <c r="BA370" i="1"/>
  <c r="AZ370" i="1"/>
  <c r="AY370" i="1"/>
  <c r="AX370" i="1"/>
  <c r="AW370" i="1"/>
  <c r="AV370" i="1"/>
  <c r="AU370" i="1"/>
  <c r="AT370" i="1"/>
  <c r="AS370" i="1"/>
  <c r="AR370" i="1"/>
  <c r="AQ370" i="1"/>
  <c r="AP370" i="1"/>
  <c r="AO370" i="1"/>
  <c r="AN370" i="1"/>
  <c r="AM370" i="1"/>
  <c r="AL370" i="1"/>
  <c r="AK370" i="1"/>
  <c r="AJ370" i="1"/>
  <c r="AI370" i="1"/>
  <c r="AH370" i="1"/>
  <c r="AG370" i="1"/>
  <c r="AF370" i="1"/>
  <c r="AE370" i="1"/>
  <c r="AD370" i="1"/>
  <c r="AC370" i="1"/>
  <c r="AB370" i="1"/>
  <c r="AA370" i="1"/>
  <c r="Z370" i="1"/>
  <c r="Y370" i="1"/>
  <c r="X370" i="1"/>
  <c r="W370" i="1"/>
  <c r="V370" i="1"/>
  <c r="U370" i="1"/>
  <c r="T370" i="1"/>
  <c r="S370" i="1"/>
  <c r="Q370" i="1"/>
  <c r="P370" i="1"/>
  <c r="O370" i="1"/>
  <c r="DD369" i="1"/>
  <c r="DC369" i="1"/>
  <c r="DB369" i="1"/>
  <c r="DA369" i="1"/>
  <c r="CZ369" i="1"/>
  <c r="CY369" i="1"/>
  <c r="CX369" i="1"/>
  <c r="CW369" i="1"/>
  <c r="CV369" i="1"/>
  <c r="CU369" i="1"/>
  <c r="CT369" i="1"/>
  <c r="CS369" i="1"/>
  <c r="CR369" i="1"/>
  <c r="CQ369" i="1"/>
  <c r="CP369" i="1"/>
  <c r="CO369" i="1"/>
  <c r="CN369" i="1"/>
  <c r="CM369" i="1"/>
  <c r="CL369" i="1"/>
  <c r="CK369" i="1"/>
  <c r="CJ369" i="1"/>
  <c r="CI369" i="1"/>
  <c r="CH369" i="1"/>
  <c r="CG369" i="1"/>
  <c r="CF369" i="1"/>
  <c r="CE369" i="1"/>
  <c r="CD369" i="1"/>
  <c r="CC369" i="1"/>
  <c r="CB369" i="1"/>
  <c r="CA369" i="1"/>
  <c r="BZ369" i="1"/>
  <c r="BY369" i="1"/>
  <c r="BX369" i="1"/>
  <c r="BW369" i="1"/>
  <c r="BV369" i="1"/>
  <c r="BU369" i="1"/>
  <c r="BT369" i="1"/>
  <c r="BS369" i="1"/>
  <c r="BR369" i="1"/>
  <c r="BQ369" i="1"/>
  <c r="BP369" i="1"/>
  <c r="BO369" i="1"/>
  <c r="BN369" i="1"/>
  <c r="BM369" i="1"/>
  <c r="BL369" i="1"/>
  <c r="BK369" i="1"/>
  <c r="BJ369" i="1"/>
  <c r="BI369" i="1"/>
  <c r="BH369" i="1"/>
  <c r="BG369" i="1"/>
  <c r="BF369" i="1"/>
  <c r="BE369" i="1"/>
  <c r="BD369" i="1"/>
  <c r="BC369" i="1"/>
  <c r="BB369" i="1"/>
  <c r="BA369" i="1"/>
  <c r="AZ369" i="1"/>
  <c r="AY369" i="1"/>
  <c r="AX369" i="1"/>
  <c r="AW369" i="1"/>
  <c r="AV369" i="1"/>
  <c r="AU369" i="1"/>
  <c r="AT369" i="1"/>
  <c r="AS369" i="1"/>
  <c r="AR369" i="1"/>
  <c r="AQ369" i="1"/>
  <c r="AP369" i="1"/>
  <c r="AO369" i="1"/>
  <c r="AN369" i="1"/>
  <c r="AM369" i="1"/>
  <c r="AL369" i="1"/>
  <c r="AK369" i="1"/>
  <c r="AJ369" i="1"/>
  <c r="AI369" i="1"/>
  <c r="AH369" i="1"/>
  <c r="AG369" i="1"/>
  <c r="AF369" i="1"/>
  <c r="AE369" i="1"/>
  <c r="AD369" i="1"/>
  <c r="AC369" i="1"/>
  <c r="AB369" i="1"/>
  <c r="AA369" i="1"/>
  <c r="Z369" i="1"/>
  <c r="Y369" i="1"/>
  <c r="X369" i="1"/>
  <c r="W369" i="1"/>
  <c r="V369" i="1"/>
  <c r="U369" i="1"/>
  <c r="T369" i="1"/>
  <c r="S369" i="1"/>
  <c r="Q369" i="1"/>
  <c r="P369" i="1"/>
  <c r="O369" i="1"/>
  <c r="DD368" i="1"/>
  <c r="DC368" i="1"/>
  <c r="DB368" i="1"/>
  <c r="DA368" i="1"/>
  <c r="CZ368" i="1"/>
  <c r="CY368" i="1"/>
  <c r="CX368" i="1"/>
  <c r="CW368" i="1"/>
  <c r="CV368" i="1"/>
  <c r="CU368" i="1"/>
  <c r="CT368" i="1"/>
  <c r="CS368" i="1"/>
  <c r="CR368" i="1"/>
  <c r="CQ368" i="1"/>
  <c r="CP368" i="1"/>
  <c r="CO368" i="1"/>
  <c r="CN368" i="1"/>
  <c r="CM368" i="1"/>
  <c r="CL368" i="1"/>
  <c r="CK368" i="1"/>
  <c r="CJ368" i="1"/>
  <c r="CI368" i="1"/>
  <c r="CH368" i="1"/>
  <c r="CG368" i="1"/>
  <c r="CF368" i="1"/>
  <c r="CE368" i="1"/>
  <c r="CD368" i="1"/>
  <c r="CC368" i="1"/>
  <c r="CB368" i="1"/>
  <c r="CA368" i="1"/>
  <c r="BZ368" i="1"/>
  <c r="BY368" i="1"/>
  <c r="BX368" i="1"/>
  <c r="BW368" i="1"/>
  <c r="BV368" i="1"/>
  <c r="BU368" i="1"/>
  <c r="BT368" i="1"/>
  <c r="BS368" i="1"/>
  <c r="BR368" i="1"/>
  <c r="BQ368" i="1"/>
  <c r="BP368" i="1"/>
  <c r="BO368" i="1"/>
  <c r="BN368" i="1"/>
  <c r="BM368" i="1"/>
  <c r="BL368" i="1"/>
  <c r="BK368" i="1"/>
  <c r="BJ368" i="1"/>
  <c r="BI368" i="1"/>
  <c r="BH368" i="1"/>
  <c r="BG368" i="1"/>
  <c r="BF368" i="1"/>
  <c r="BE368" i="1"/>
  <c r="BD368" i="1"/>
  <c r="BC368" i="1"/>
  <c r="BB368" i="1"/>
  <c r="BA368" i="1"/>
  <c r="AZ368" i="1"/>
  <c r="AY368" i="1"/>
  <c r="AX368" i="1"/>
  <c r="AW368" i="1"/>
  <c r="AV368" i="1"/>
  <c r="AU368" i="1"/>
  <c r="AT368" i="1"/>
  <c r="AS368" i="1"/>
  <c r="AR368" i="1"/>
  <c r="AQ368" i="1"/>
  <c r="AP368" i="1"/>
  <c r="AO368" i="1"/>
  <c r="AN368" i="1"/>
  <c r="AM368" i="1"/>
  <c r="AL368" i="1"/>
  <c r="AK368" i="1"/>
  <c r="AJ368" i="1"/>
  <c r="AI368" i="1"/>
  <c r="AH368" i="1"/>
  <c r="AG368" i="1"/>
  <c r="AF368" i="1"/>
  <c r="AE368" i="1"/>
  <c r="AD368" i="1"/>
  <c r="AC368" i="1"/>
  <c r="AB368" i="1"/>
  <c r="AA368" i="1"/>
  <c r="Z368" i="1"/>
  <c r="Y368" i="1"/>
  <c r="X368" i="1"/>
  <c r="W368" i="1"/>
  <c r="V368" i="1"/>
  <c r="U368" i="1"/>
  <c r="T368" i="1"/>
  <c r="S368" i="1"/>
  <c r="Q368" i="1"/>
  <c r="P368" i="1"/>
  <c r="O368" i="1"/>
  <c r="DD367" i="1"/>
  <c r="DC367" i="1"/>
  <c r="DB367" i="1"/>
  <c r="DA367" i="1"/>
  <c r="CZ367" i="1"/>
  <c r="CY367" i="1"/>
  <c r="CX367" i="1"/>
  <c r="CW367" i="1"/>
  <c r="CV367" i="1"/>
  <c r="CU367" i="1"/>
  <c r="CT367" i="1"/>
  <c r="CS367" i="1"/>
  <c r="CR367" i="1"/>
  <c r="CQ367" i="1"/>
  <c r="CP367" i="1"/>
  <c r="CO367" i="1"/>
  <c r="CN367" i="1"/>
  <c r="CM367" i="1"/>
  <c r="CL367" i="1"/>
  <c r="CK367" i="1"/>
  <c r="CJ367" i="1"/>
  <c r="CI367" i="1"/>
  <c r="CH367" i="1"/>
  <c r="CG367" i="1"/>
  <c r="CF367" i="1"/>
  <c r="CE367" i="1"/>
  <c r="CD367" i="1"/>
  <c r="CC367" i="1"/>
  <c r="CB367" i="1"/>
  <c r="CA367" i="1"/>
  <c r="BZ367" i="1"/>
  <c r="BY367" i="1"/>
  <c r="BX367" i="1"/>
  <c r="BW367" i="1"/>
  <c r="BV367" i="1"/>
  <c r="BU367" i="1"/>
  <c r="BT367" i="1"/>
  <c r="BS367" i="1"/>
  <c r="BR367" i="1"/>
  <c r="BQ367" i="1"/>
  <c r="BP367" i="1"/>
  <c r="BO367" i="1"/>
  <c r="BN367" i="1"/>
  <c r="BM367" i="1"/>
  <c r="BL367" i="1"/>
  <c r="BK367" i="1"/>
  <c r="BJ367" i="1"/>
  <c r="BI367" i="1"/>
  <c r="BH367" i="1"/>
  <c r="BG367" i="1"/>
  <c r="BF367" i="1"/>
  <c r="BE367" i="1"/>
  <c r="BD367" i="1"/>
  <c r="BC367" i="1"/>
  <c r="BB367" i="1"/>
  <c r="BA367" i="1"/>
  <c r="AZ367" i="1"/>
  <c r="AY367" i="1"/>
  <c r="AX367" i="1"/>
  <c r="AW367" i="1"/>
  <c r="AV367" i="1"/>
  <c r="AU367" i="1"/>
  <c r="AT367" i="1"/>
  <c r="AS367" i="1"/>
  <c r="AR367" i="1"/>
  <c r="AQ367" i="1"/>
  <c r="AP367" i="1"/>
  <c r="AO367" i="1"/>
  <c r="AN367" i="1"/>
  <c r="AM367" i="1"/>
  <c r="AL367" i="1"/>
  <c r="AK367" i="1"/>
  <c r="AJ367" i="1"/>
  <c r="AI367" i="1"/>
  <c r="AH367" i="1"/>
  <c r="AG367" i="1"/>
  <c r="AF367" i="1"/>
  <c r="AE367" i="1"/>
  <c r="AD367" i="1"/>
  <c r="AC367" i="1"/>
  <c r="AB367" i="1"/>
  <c r="AA367" i="1"/>
  <c r="Z367" i="1"/>
  <c r="Y367" i="1"/>
  <c r="X367" i="1"/>
  <c r="W367" i="1"/>
  <c r="V367" i="1"/>
  <c r="U367" i="1"/>
  <c r="T367" i="1"/>
  <c r="S367" i="1"/>
  <c r="Q367" i="1"/>
  <c r="P367" i="1"/>
  <c r="O367" i="1"/>
  <c r="DD366" i="1"/>
  <c r="DC366" i="1"/>
  <c r="DB366" i="1"/>
  <c r="DA366" i="1"/>
  <c r="CZ366" i="1"/>
  <c r="CY366" i="1"/>
  <c r="CX366" i="1"/>
  <c r="CW366" i="1"/>
  <c r="CV366" i="1"/>
  <c r="CU366" i="1"/>
  <c r="CT366" i="1"/>
  <c r="CS366" i="1"/>
  <c r="CR366" i="1"/>
  <c r="CQ366" i="1"/>
  <c r="CP366" i="1"/>
  <c r="CO366" i="1"/>
  <c r="CN366" i="1"/>
  <c r="CM366" i="1"/>
  <c r="CL366" i="1"/>
  <c r="CK366" i="1"/>
  <c r="CJ366" i="1"/>
  <c r="CI366" i="1"/>
  <c r="CH366" i="1"/>
  <c r="CG366" i="1"/>
  <c r="CF366" i="1"/>
  <c r="CE366" i="1"/>
  <c r="CD366" i="1"/>
  <c r="CC366" i="1"/>
  <c r="CB366" i="1"/>
  <c r="CA366" i="1"/>
  <c r="BZ366" i="1"/>
  <c r="BY366" i="1"/>
  <c r="BX366" i="1"/>
  <c r="BW366" i="1"/>
  <c r="BV366" i="1"/>
  <c r="BU366" i="1"/>
  <c r="BT366" i="1"/>
  <c r="BS366" i="1"/>
  <c r="BR366" i="1"/>
  <c r="BQ366" i="1"/>
  <c r="BP366" i="1"/>
  <c r="BO366" i="1"/>
  <c r="BN366" i="1"/>
  <c r="BM366" i="1"/>
  <c r="BL366" i="1"/>
  <c r="BK366" i="1"/>
  <c r="BJ366" i="1"/>
  <c r="BI366" i="1"/>
  <c r="BH366" i="1"/>
  <c r="BG366" i="1"/>
  <c r="BF366" i="1"/>
  <c r="BE366" i="1"/>
  <c r="BD366" i="1"/>
  <c r="BC366" i="1"/>
  <c r="BB366" i="1"/>
  <c r="BA366" i="1"/>
  <c r="AZ366" i="1"/>
  <c r="AY366" i="1"/>
  <c r="AX366" i="1"/>
  <c r="AW366" i="1"/>
  <c r="AV366" i="1"/>
  <c r="AU366" i="1"/>
  <c r="AT366" i="1"/>
  <c r="AS366" i="1"/>
  <c r="AR366" i="1"/>
  <c r="AQ366" i="1"/>
  <c r="AP366" i="1"/>
  <c r="AO366" i="1"/>
  <c r="AN366" i="1"/>
  <c r="AM366" i="1"/>
  <c r="AL366" i="1"/>
  <c r="AK366" i="1"/>
  <c r="AJ366" i="1"/>
  <c r="AI366" i="1"/>
  <c r="AH366" i="1"/>
  <c r="AG366" i="1"/>
  <c r="AF366" i="1"/>
  <c r="AE366" i="1"/>
  <c r="AD366" i="1"/>
  <c r="AC366" i="1"/>
  <c r="AB366" i="1"/>
  <c r="AA366" i="1"/>
  <c r="Z366" i="1"/>
  <c r="Y366" i="1"/>
  <c r="X366" i="1"/>
  <c r="W366" i="1"/>
  <c r="V366" i="1"/>
  <c r="U366" i="1"/>
  <c r="T366" i="1"/>
  <c r="S366" i="1"/>
  <c r="Q366" i="1"/>
  <c r="P366" i="1"/>
  <c r="O366" i="1"/>
  <c r="DD365" i="1"/>
  <c r="DC365" i="1"/>
  <c r="DB365" i="1"/>
  <c r="DA365" i="1"/>
  <c r="CZ365" i="1"/>
  <c r="CY365" i="1"/>
  <c r="CX365" i="1"/>
  <c r="CW365" i="1"/>
  <c r="CV365" i="1"/>
  <c r="CU365" i="1"/>
  <c r="CT365" i="1"/>
  <c r="CS365" i="1"/>
  <c r="CR365" i="1"/>
  <c r="CQ365" i="1"/>
  <c r="CP365" i="1"/>
  <c r="CO365" i="1"/>
  <c r="CN365" i="1"/>
  <c r="CM365" i="1"/>
  <c r="CL365" i="1"/>
  <c r="CK365" i="1"/>
  <c r="CJ365" i="1"/>
  <c r="CI365" i="1"/>
  <c r="CH365" i="1"/>
  <c r="CG365" i="1"/>
  <c r="CF365" i="1"/>
  <c r="CE365" i="1"/>
  <c r="CD365" i="1"/>
  <c r="CC365" i="1"/>
  <c r="CB365" i="1"/>
  <c r="CA365" i="1"/>
  <c r="BZ365" i="1"/>
  <c r="BY365" i="1"/>
  <c r="BX365" i="1"/>
  <c r="BW365" i="1"/>
  <c r="BV365" i="1"/>
  <c r="BU365" i="1"/>
  <c r="BT365" i="1"/>
  <c r="BS365" i="1"/>
  <c r="BR365" i="1"/>
  <c r="BQ365" i="1"/>
  <c r="BP365" i="1"/>
  <c r="BO365" i="1"/>
  <c r="BN365" i="1"/>
  <c r="BM365" i="1"/>
  <c r="BL365" i="1"/>
  <c r="BK365" i="1"/>
  <c r="BJ365" i="1"/>
  <c r="BI365" i="1"/>
  <c r="BH365" i="1"/>
  <c r="BG365" i="1"/>
  <c r="BF365" i="1"/>
  <c r="BE365" i="1"/>
  <c r="BD365" i="1"/>
  <c r="BC365" i="1"/>
  <c r="BB365" i="1"/>
  <c r="BA365" i="1"/>
  <c r="AZ365" i="1"/>
  <c r="AY365" i="1"/>
  <c r="AX365" i="1"/>
  <c r="AW365" i="1"/>
  <c r="AV365" i="1"/>
  <c r="AU365" i="1"/>
  <c r="AT365" i="1"/>
  <c r="AS365" i="1"/>
  <c r="AR365" i="1"/>
  <c r="AQ365" i="1"/>
  <c r="AP365" i="1"/>
  <c r="AO365" i="1"/>
  <c r="AN365" i="1"/>
  <c r="AM365" i="1"/>
  <c r="AL365" i="1"/>
  <c r="AK365" i="1"/>
  <c r="AJ365" i="1"/>
  <c r="AI365" i="1"/>
  <c r="AH365" i="1"/>
  <c r="AG365" i="1"/>
  <c r="AF365" i="1"/>
  <c r="AE365" i="1"/>
  <c r="AD365" i="1"/>
  <c r="AC365" i="1"/>
  <c r="AB365" i="1"/>
  <c r="AA365" i="1"/>
  <c r="Z365" i="1"/>
  <c r="Y365" i="1"/>
  <c r="X365" i="1"/>
  <c r="W365" i="1"/>
  <c r="V365" i="1"/>
  <c r="U365" i="1"/>
  <c r="T365" i="1"/>
  <c r="S365" i="1"/>
  <c r="Q365" i="1"/>
  <c r="P365" i="1"/>
  <c r="O365" i="1"/>
  <c r="DD373" i="1"/>
  <c r="DC373" i="1"/>
  <c r="DB373" i="1"/>
  <c r="DA373" i="1"/>
  <c r="CZ373" i="1"/>
  <c r="CY373" i="1"/>
  <c r="CX373" i="1"/>
  <c r="CW373" i="1"/>
  <c r="CV373" i="1"/>
  <c r="CU373" i="1"/>
  <c r="CT373" i="1"/>
  <c r="CS373" i="1"/>
  <c r="CR373" i="1"/>
  <c r="CQ373" i="1"/>
  <c r="CP373" i="1"/>
  <c r="CO373" i="1"/>
  <c r="CN373" i="1"/>
  <c r="CM373" i="1"/>
  <c r="CL373" i="1"/>
  <c r="CK373" i="1"/>
  <c r="CJ373" i="1"/>
  <c r="CI373" i="1"/>
  <c r="CH373" i="1"/>
  <c r="CG373" i="1"/>
  <c r="CF373" i="1"/>
  <c r="CE373" i="1"/>
  <c r="CD373" i="1"/>
  <c r="CC373" i="1"/>
  <c r="CB373" i="1"/>
  <c r="CA373" i="1"/>
  <c r="BZ373" i="1"/>
  <c r="BY373" i="1"/>
  <c r="BX373" i="1"/>
  <c r="BW373" i="1"/>
  <c r="BV373" i="1"/>
  <c r="BU373" i="1"/>
  <c r="BT373" i="1"/>
  <c r="BS373" i="1"/>
  <c r="BR373" i="1"/>
  <c r="BQ373" i="1"/>
  <c r="BP373" i="1"/>
  <c r="BO373" i="1"/>
  <c r="BN373" i="1"/>
  <c r="BM373" i="1"/>
  <c r="BL373" i="1"/>
  <c r="BK373" i="1"/>
  <c r="BJ373" i="1"/>
  <c r="BI373" i="1"/>
  <c r="BH373" i="1"/>
  <c r="BG373" i="1"/>
  <c r="BF373" i="1"/>
  <c r="BE373" i="1"/>
  <c r="BD373" i="1"/>
  <c r="BC373" i="1"/>
  <c r="BB373" i="1"/>
  <c r="BA373" i="1"/>
  <c r="AZ373" i="1"/>
  <c r="AY373" i="1"/>
  <c r="AX373" i="1"/>
  <c r="AW373" i="1"/>
  <c r="AV373" i="1"/>
  <c r="AU373" i="1"/>
  <c r="AT373" i="1"/>
  <c r="AS373" i="1"/>
  <c r="AR373" i="1"/>
  <c r="AQ373" i="1"/>
  <c r="AP373" i="1"/>
  <c r="AO373" i="1"/>
  <c r="AN373" i="1"/>
  <c r="AM373" i="1"/>
  <c r="AL373" i="1"/>
  <c r="AK373" i="1"/>
  <c r="AJ373" i="1"/>
  <c r="AI373" i="1"/>
  <c r="AH373" i="1"/>
  <c r="AG373" i="1"/>
  <c r="AF373" i="1"/>
  <c r="AE373" i="1"/>
  <c r="AD373" i="1"/>
  <c r="AC373" i="1"/>
  <c r="AB373" i="1"/>
  <c r="AA373" i="1"/>
  <c r="Z373" i="1"/>
  <c r="Y373" i="1"/>
  <c r="X373" i="1"/>
  <c r="W373" i="1"/>
  <c r="V373" i="1"/>
  <c r="U373" i="1"/>
  <c r="T373" i="1"/>
  <c r="S373" i="1"/>
  <c r="Q373" i="1"/>
  <c r="P373" i="1"/>
  <c r="O373" i="1"/>
  <c r="DD200" i="1"/>
  <c r="DC200" i="1"/>
  <c r="DB200" i="1"/>
  <c r="DA200" i="1"/>
  <c r="CZ200" i="1"/>
  <c r="CY200" i="1"/>
  <c r="CX200" i="1"/>
  <c r="CW200" i="1"/>
  <c r="CV200" i="1"/>
  <c r="CU200" i="1"/>
  <c r="CT200" i="1"/>
  <c r="CS200" i="1"/>
  <c r="CR200" i="1"/>
  <c r="CQ200" i="1"/>
  <c r="CP200" i="1"/>
  <c r="CO200" i="1"/>
  <c r="CN200" i="1"/>
  <c r="CM200" i="1"/>
  <c r="CL200" i="1"/>
  <c r="CK200" i="1"/>
  <c r="CJ200" i="1"/>
  <c r="CI200" i="1"/>
  <c r="CH200" i="1"/>
  <c r="CG200" i="1"/>
  <c r="CF200" i="1"/>
  <c r="CE200" i="1"/>
  <c r="CD200" i="1"/>
  <c r="CC200" i="1"/>
  <c r="CB200" i="1"/>
  <c r="CA200" i="1"/>
  <c r="BZ200" i="1"/>
  <c r="BY200" i="1"/>
  <c r="BX200" i="1"/>
  <c r="BW200" i="1"/>
  <c r="BV200" i="1"/>
  <c r="BU200" i="1"/>
  <c r="BT200" i="1"/>
  <c r="BS200" i="1"/>
  <c r="BR200" i="1"/>
  <c r="BQ200" i="1"/>
  <c r="BP200" i="1"/>
  <c r="BO200" i="1"/>
  <c r="BN200" i="1"/>
  <c r="BM200" i="1"/>
  <c r="BL200" i="1"/>
  <c r="BK200" i="1"/>
  <c r="BJ200" i="1"/>
  <c r="BI200" i="1"/>
  <c r="BH200" i="1"/>
  <c r="BG200" i="1"/>
  <c r="BF200" i="1"/>
  <c r="BE200" i="1"/>
  <c r="BD200" i="1"/>
  <c r="BC200" i="1"/>
  <c r="BB200" i="1"/>
  <c r="BA200" i="1"/>
  <c r="AZ200" i="1"/>
  <c r="AY200" i="1"/>
  <c r="AX200" i="1"/>
  <c r="AW200" i="1"/>
  <c r="AV200" i="1"/>
  <c r="AU200" i="1"/>
  <c r="AT200" i="1"/>
  <c r="AS200" i="1"/>
  <c r="AR200" i="1"/>
  <c r="AQ200" i="1"/>
  <c r="AP200" i="1"/>
  <c r="AO200" i="1"/>
  <c r="AN200" i="1"/>
  <c r="AM200" i="1"/>
  <c r="AL200" i="1"/>
  <c r="AK200" i="1"/>
  <c r="AJ200" i="1"/>
  <c r="AI200" i="1"/>
  <c r="AH200" i="1"/>
  <c r="AG200" i="1"/>
  <c r="AF200" i="1"/>
  <c r="AE200" i="1"/>
  <c r="AD200" i="1"/>
  <c r="AC200" i="1"/>
  <c r="AB200" i="1"/>
  <c r="AA200" i="1"/>
  <c r="Z200" i="1"/>
  <c r="Y200" i="1"/>
  <c r="X200" i="1"/>
  <c r="W200" i="1"/>
  <c r="V200" i="1"/>
  <c r="U200" i="1"/>
  <c r="T200" i="1"/>
  <c r="S200" i="1"/>
  <c r="Q200" i="1"/>
  <c r="P200" i="1"/>
  <c r="O200" i="1"/>
  <c r="DD199" i="1"/>
  <c r="DC199" i="1"/>
  <c r="DB199" i="1"/>
  <c r="DA199" i="1"/>
  <c r="CZ199" i="1"/>
  <c r="CY199" i="1"/>
  <c r="CX199" i="1"/>
  <c r="CW199" i="1"/>
  <c r="CV199" i="1"/>
  <c r="CU199" i="1"/>
  <c r="CT199" i="1"/>
  <c r="CS199" i="1"/>
  <c r="CR199" i="1"/>
  <c r="CQ199" i="1"/>
  <c r="CP199" i="1"/>
  <c r="CO199" i="1"/>
  <c r="CN199" i="1"/>
  <c r="CM199" i="1"/>
  <c r="CL199" i="1"/>
  <c r="CK199" i="1"/>
  <c r="CJ199" i="1"/>
  <c r="CI199" i="1"/>
  <c r="CH199" i="1"/>
  <c r="CG199" i="1"/>
  <c r="CF199" i="1"/>
  <c r="CE199" i="1"/>
  <c r="CD199" i="1"/>
  <c r="CC199" i="1"/>
  <c r="CB199" i="1"/>
  <c r="CA199" i="1"/>
  <c r="BZ199" i="1"/>
  <c r="BY199" i="1"/>
  <c r="BX199" i="1"/>
  <c r="BW199" i="1"/>
  <c r="BV199" i="1"/>
  <c r="BU199" i="1"/>
  <c r="BT199" i="1"/>
  <c r="BS199" i="1"/>
  <c r="BR199" i="1"/>
  <c r="BQ199" i="1"/>
  <c r="BP199" i="1"/>
  <c r="BO199" i="1"/>
  <c r="BN199" i="1"/>
  <c r="BM199" i="1"/>
  <c r="BL199" i="1"/>
  <c r="BK199" i="1"/>
  <c r="BJ199" i="1"/>
  <c r="BI199" i="1"/>
  <c r="BH199" i="1"/>
  <c r="BG199" i="1"/>
  <c r="BF199" i="1"/>
  <c r="BE199" i="1"/>
  <c r="BD199" i="1"/>
  <c r="BC199" i="1"/>
  <c r="BB199" i="1"/>
  <c r="BA199" i="1"/>
  <c r="AZ199" i="1"/>
  <c r="AY199" i="1"/>
  <c r="AX199" i="1"/>
  <c r="AW199" i="1"/>
  <c r="AV199" i="1"/>
  <c r="AU199" i="1"/>
  <c r="AT199" i="1"/>
  <c r="AS199" i="1"/>
  <c r="AR199" i="1"/>
  <c r="AQ199" i="1"/>
  <c r="AP199" i="1"/>
  <c r="AO199" i="1"/>
  <c r="AN199" i="1"/>
  <c r="AM199" i="1"/>
  <c r="AL199" i="1"/>
  <c r="AK199" i="1"/>
  <c r="AJ199" i="1"/>
  <c r="AI199" i="1"/>
  <c r="AH199" i="1"/>
  <c r="AG199" i="1"/>
  <c r="AF199" i="1"/>
  <c r="AE199" i="1"/>
  <c r="AD199" i="1"/>
  <c r="AC199" i="1"/>
  <c r="AB199" i="1"/>
  <c r="AA199" i="1"/>
  <c r="Z199" i="1"/>
  <c r="Y199" i="1"/>
  <c r="X199" i="1"/>
  <c r="W199" i="1"/>
  <c r="V199" i="1"/>
  <c r="U199" i="1"/>
  <c r="T199" i="1"/>
  <c r="S199" i="1"/>
  <c r="Q199" i="1"/>
  <c r="P199" i="1"/>
  <c r="O199" i="1"/>
  <c r="DD198" i="1"/>
  <c r="DC198" i="1"/>
  <c r="DB198" i="1"/>
  <c r="DA198" i="1"/>
  <c r="CZ198" i="1"/>
  <c r="CY198" i="1"/>
  <c r="CX198" i="1"/>
  <c r="CW198" i="1"/>
  <c r="CV198" i="1"/>
  <c r="CU198" i="1"/>
  <c r="CT198" i="1"/>
  <c r="CS198" i="1"/>
  <c r="CR198" i="1"/>
  <c r="CQ198" i="1"/>
  <c r="CP198" i="1"/>
  <c r="CO198" i="1"/>
  <c r="CN198" i="1"/>
  <c r="CM198" i="1"/>
  <c r="CL198" i="1"/>
  <c r="CK198" i="1"/>
  <c r="CJ198" i="1"/>
  <c r="CI198" i="1"/>
  <c r="CH198" i="1"/>
  <c r="CG198" i="1"/>
  <c r="CF198" i="1"/>
  <c r="CE198" i="1"/>
  <c r="CD198" i="1"/>
  <c r="CC198" i="1"/>
  <c r="CB198" i="1"/>
  <c r="CA198" i="1"/>
  <c r="BZ198" i="1"/>
  <c r="BY198" i="1"/>
  <c r="BX198" i="1"/>
  <c r="BW198" i="1"/>
  <c r="BV198" i="1"/>
  <c r="BU198" i="1"/>
  <c r="BT198" i="1"/>
  <c r="BS198" i="1"/>
  <c r="BR198" i="1"/>
  <c r="BQ198" i="1"/>
  <c r="BP198" i="1"/>
  <c r="BO198" i="1"/>
  <c r="BN198" i="1"/>
  <c r="BM198" i="1"/>
  <c r="BL198" i="1"/>
  <c r="BK198" i="1"/>
  <c r="BJ198" i="1"/>
  <c r="BI198" i="1"/>
  <c r="BH198" i="1"/>
  <c r="BG198" i="1"/>
  <c r="BF198" i="1"/>
  <c r="BE198" i="1"/>
  <c r="BD198" i="1"/>
  <c r="BC198" i="1"/>
  <c r="BB198" i="1"/>
  <c r="BA198" i="1"/>
  <c r="AZ198" i="1"/>
  <c r="AY198" i="1"/>
  <c r="AX198" i="1"/>
  <c r="AW198" i="1"/>
  <c r="AV198" i="1"/>
  <c r="AU198" i="1"/>
  <c r="AT198" i="1"/>
  <c r="AS198" i="1"/>
  <c r="AR198" i="1"/>
  <c r="AQ198" i="1"/>
  <c r="AP198" i="1"/>
  <c r="AO198" i="1"/>
  <c r="AN198" i="1"/>
  <c r="AM198" i="1"/>
  <c r="AL198" i="1"/>
  <c r="AK198" i="1"/>
  <c r="AJ198" i="1"/>
  <c r="AI198" i="1"/>
  <c r="AH198" i="1"/>
  <c r="AG198" i="1"/>
  <c r="AF198" i="1"/>
  <c r="AE198" i="1"/>
  <c r="AD198" i="1"/>
  <c r="AC198" i="1"/>
  <c r="AB198" i="1"/>
  <c r="AA198" i="1"/>
  <c r="Z198" i="1"/>
  <c r="Y198" i="1"/>
  <c r="X198" i="1"/>
  <c r="W198" i="1"/>
  <c r="V198" i="1"/>
  <c r="U198" i="1"/>
  <c r="T198" i="1"/>
  <c r="S198" i="1"/>
  <c r="Q198" i="1"/>
  <c r="P198" i="1"/>
  <c r="O198" i="1"/>
  <c r="DD197" i="1"/>
  <c r="DC197" i="1"/>
  <c r="DB197" i="1"/>
  <c r="DA197" i="1"/>
  <c r="CZ197" i="1"/>
  <c r="CY197" i="1"/>
  <c r="CX197" i="1"/>
  <c r="CW197" i="1"/>
  <c r="CV197" i="1"/>
  <c r="CU197" i="1"/>
  <c r="CT197" i="1"/>
  <c r="CS197" i="1"/>
  <c r="CR197" i="1"/>
  <c r="CQ197" i="1"/>
  <c r="CP197" i="1"/>
  <c r="CO197" i="1"/>
  <c r="CN197" i="1"/>
  <c r="CM197" i="1"/>
  <c r="CL197" i="1"/>
  <c r="CK197" i="1"/>
  <c r="CJ197" i="1"/>
  <c r="CI197" i="1"/>
  <c r="CH197" i="1"/>
  <c r="CG197" i="1"/>
  <c r="CF197" i="1"/>
  <c r="CE197" i="1"/>
  <c r="CD197" i="1"/>
  <c r="CC197" i="1"/>
  <c r="CB197" i="1"/>
  <c r="CA197" i="1"/>
  <c r="BZ197" i="1"/>
  <c r="BY197" i="1"/>
  <c r="BX197" i="1"/>
  <c r="BW197" i="1"/>
  <c r="BV197" i="1"/>
  <c r="BU197" i="1"/>
  <c r="BT197" i="1"/>
  <c r="BS197" i="1"/>
  <c r="BR197" i="1"/>
  <c r="BQ197" i="1"/>
  <c r="BP197" i="1"/>
  <c r="BO197" i="1"/>
  <c r="BN197" i="1"/>
  <c r="BM197" i="1"/>
  <c r="BL197" i="1"/>
  <c r="BK197" i="1"/>
  <c r="BJ197" i="1"/>
  <c r="BI197" i="1"/>
  <c r="BH197" i="1"/>
  <c r="BG197" i="1"/>
  <c r="BF197" i="1"/>
  <c r="BE197" i="1"/>
  <c r="BD197" i="1"/>
  <c r="BC197" i="1"/>
  <c r="BB197" i="1"/>
  <c r="BA197" i="1"/>
  <c r="AZ197" i="1"/>
  <c r="AY197" i="1"/>
  <c r="AX197" i="1"/>
  <c r="AW197" i="1"/>
  <c r="AV197" i="1"/>
  <c r="AU197" i="1"/>
  <c r="AT197" i="1"/>
  <c r="AS197" i="1"/>
  <c r="AR197" i="1"/>
  <c r="AQ197" i="1"/>
  <c r="AP197" i="1"/>
  <c r="AO197" i="1"/>
  <c r="AN197" i="1"/>
  <c r="AM197" i="1"/>
  <c r="AL197" i="1"/>
  <c r="AK197" i="1"/>
  <c r="AJ197" i="1"/>
  <c r="AI197" i="1"/>
  <c r="AH197" i="1"/>
  <c r="AG197" i="1"/>
  <c r="AF197" i="1"/>
  <c r="AE197" i="1"/>
  <c r="AD197" i="1"/>
  <c r="AC197" i="1"/>
  <c r="AB197" i="1"/>
  <c r="AA197" i="1"/>
  <c r="Z197" i="1"/>
  <c r="Y197" i="1"/>
  <c r="X197" i="1"/>
  <c r="W197" i="1"/>
  <c r="V197" i="1"/>
  <c r="U197" i="1"/>
  <c r="T197" i="1"/>
  <c r="S197" i="1"/>
  <c r="Q197" i="1"/>
  <c r="P197" i="1"/>
  <c r="O197" i="1"/>
  <c r="DD196" i="1"/>
  <c r="DC196" i="1"/>
  <c r="DB196" i="1"/>
  <c r="DA196" i="1"/>
  <c r="CZ196" i="1"/>
  <c r="CY196" i="1"/>
  <c r="CX196" i="1"/>
  <c r="CW196" i="1"/>
  <c r="CV196" i="1"/>
  <c r="CU196" i="1"/>
  <c r="CT196" i="1"/>
  <c r="CS196" i="1"/>
  <c r="CR196" i="1"/>
  <c r="CQ196" i="1"/>
  <c r="CP196" i="1"/>
  <c r="CO196" i="1"/>
  <c r="CN196" i="1"/>
  <c r="CM196" i="1"/>
  <c r="CL196" i="1"/>
  <c r="CK196" i="1"/>
  <c r="CJ196" i="1"/>
  <c r="CI196" i="1"/>
  <c r="CH196" i="1"/>
  <c r="CG196" i="1"/>
  <c r="CF196" i="1"/>
  <c r="CE196" i="1"/>
  <c r="CD196" i="1"/>
  <c r="CC196" i="1"/>
  <c r="CB196" i="1"/>
  <c r="CA196" i="1"/>
  <c r="BZ196" i="1"/>
  <c r="BY196" i="1"/>
  <c r="BX196" i="1"/>
  <c r="BW196" i="1"/>
  <c r="BV196" i="1"/>
  <c r="BU196" i="1"/>
  <c r="BT196" i="1"/>
  <c r="BS196" i="1"/>
  <c r="BR196" i="1"/>
  <c r="BQ196" i="1"/>
  <c r="BP196" i="1"/>
  <c r="BO196" i="1"/>
  <c r="BN196" i="1"/>
  <c r="BM196" i="1"/>
  <c r="BL196" i="1"/>
  <c r="BK196" i="1"/>
  <c r="BJ196" i="1"/>
  <c r="BI196" i="1"/>
  <c r="BH196" i="1"/>
  <c r="BG196" i="1"/>
  <c r="BF196" i="1"/>
  <c r="BE196" i="1"/>
  <c r="BD196" i="1"/>
  <c r="BC196" i="1"/>
  <c r="BB196" i="1"/>
  <c r="BA196" i="1"/>
  <c r="AZ196" i="1"/>
  <c r="AY196" i="1"/>
  <c r="AX196" i="1"/>
  <c r="AW196" i="1"/>
  <c r="AV196" i="1"/>
  <c r="AU196" i="1"/>
  <c r="AT196" i="1"/>
  <c r="AS196" i="1"/>
  <c r="AR196" i="1"/>
  <c r="AQ196" i="1"/>
  <c r="AP196" i="1"/>
  <c r="AO196" i="1"/>
  <c r="AN196" i="1"/>
  <c r="AM196" i="1"/>
  <c r="AL196" i="1"/>
  <c r="AK196" i="1"/>
  <c r="AJ196" i="1"/>
  <c r="AI196" i="1"/>
  <c r="AH196" i="1"/>
  <c r="AG196" i="1"/>
  <c r="AF196" i="1"/>
  <c r="AE196" i="1"/>
  <c r="AD196" i="1"/>
  <c r="AC196" i="1"/>
  <c r="AB196" i="1"/>
  <c r="AA196" i="1"/>
  <c r="Z196" i="1"/>
  <c r="Y196" i="1"/>
  <c r="X196" i="1"/>
  <c r="W196" i="1"/>
  <c r="V196" i="1"/>
  <c r="U196" i="1"/>
  <c r="T196" i="1"/>
  <c r="S196" i="1"/>
  <c r="Q196" i="1"/>
  <c r="P196" i="1"/>
  <c r="O196" i="1"/>
  <c r="DD195" i="1"/>
  <c r="DC195" i="1"/>
  <c r="DB195" i="1"/>
  <c r="DA195" i="1"/>
  <c r="CZ195" i="1"/>
  <c r="CY195" i="1"/>
  <c r="CX195" i="1"/>
  <c r="CW195" i="1"/>
  <c r="CV195" i="1"/>
  <c r="CU195" i="1"/>
  <c r="CT195" i="1"/>
  <c r="CS195" i="1"/>
  <c r="CR195" i="1"/>
  <c r="CQ195" i="1"/>
  <c r="CP195" i="1"/>
  <c r="CO195" i="1"/>
  <c r="CN195" i="1"/>
  <c r="CM195" i="1"/>
  <c r="CL195" i="1"/>
  <c r="CK195" i="1"/>
  <c r="CJ195" i="1"/>
  <c r="CI195" i="1"/>
  <c r="CH195" i="1"/>
  <c r="CG195" i="1"/>
  <c r="CF195" i="1"/>
  <c r="CE195" i="1"/>
  <c r="CD195" i="1"/>
  <c r="CC195" i="1"/>
  <c r="CB195" i="1"/>
  <c r="CA195" i="1"/>
  <c r="BZ195" i="1"/>
  <c r="BY195" i="1"/>
  <c r="BX195" i="1"/>
  <c r="BW195" i="1"/>
  <c r="BV195" i="1"/>
  <c r="BU195" i="1"/>
  <c r="BT195" i="1"/>
  <c r="BS195" i="1"/>
  <c r="BR195" i="1"/>
  <c r="BQ195" i="1"/>
  <c r="BP195" i="1"/>
  <c r="BO195" i="1"/>
  <c r="BN195" i="1"/>
  <c r="BM195" i="1"/>
  <c r="BL195" i="1"/>
  <c r="BK195" i="1"/>
  <c r="BJ195" i="1"/>
  <c r="BI195" i="1"/>
  <c r="BH195" i="1"/>
  <c r="BG195" i="1"/>
  <c r="BF195" i="1"/>
  <c r="BE195" i="1"/>
  <c r="BD195" i="1"/>
  <c r="BC195" i="1"/>
  <c r="BB195" i="1"/>
  <c r="BA195" i="1"/>
  <c r="AZ195" i="1"/>
  <c r="AY195" i="1"/>
  <c r="AX195" i="1"/>
  <c r="AW195" i="1"/>
  <c r="AV195" i="1"/>
  <c r="AU195" i="1"/>
  <c r="AT195" i="1"/>
  <c r="AS195" i="1"/>
  <c r="AR195" i="1"/>
  <c r="AQ195" i="1"/>
  <c r="AP195" i="1"/>
  <c r="AO195" i="1"/>
  <c r="AN195" i="1"/>
  <c r="AM195" i="1"/>
  <c r="AL195" i="1"/>
  <c r="AK195" i="1"/>
  <c r="AJ195" i="1"/>
  <c r="AI195" i="1"/>
  <c r="AH195" i="1"/>
  <c r="AG195" i="1"/>
  <c r="AF195" i="1"/>
  <c r="AE195" i="1"/>
  <c r="AD195" i="1"/>
  <c r="AC195" i="1"/>
  <c r="AB195" i="1"/>
  <c r="AA195" i="1"/>
  <c r="Z195" i="1"/>
  <c r="Y195" i="1"/>
  <c r="X195" i="1"/>
  <c r="W195" i="1"/>
  <c r="V195" i="1"/>
  <c r="U195" i="1"/>
  <c r="T195" i="1"/>
  <c r="S195" i="1"/>
  <c r="Q195" i="1"/>
  <c r="P195" i="1"/>
  <c r="O195" i="1"/>
  <c r="DD194" i="1"/>
  <c r="DC194" i="1"/>
  <c r="DB194" i="1"/>
  <c r="DA194" i="1"/>
  <c r="CZ194" i="1"/>
  <c r="CY194" i="1"/>
  <c r="CX194" i="1"/>
  <c r="CW194" i="1"/>
  <c r="CV194" i="1"/>
  <c r="CU194" i="1"/>
  <c r="CT194" i="1"/>
  <c r="CS194" i="1"/>
  <c r="CR194" i="1"/>
  <c r="CQ194" i="1"/>
  <c r="CP194" i="1"/>
  <c r="CO194" i="1"/>
  <c r="CN194" i="1"/>
  <c r="CM194" i="1"/>
  <c r="CL194" i="1"/>
  <c r="CK194" i="1"/>
  <c r="CJ194" i="1"/>
  <c r="CI194" i="1"/>
  <c r="CH194" i="1"/>
  <c r="CG194" i="1"/>
  <c r="CF194" i="1"/>
  <c r="CE194" i="1"/>
  <c r="CD194" i="1"/>
  <c r="CC194" i="1"/>
  <c r="CB194" i="1"/>
  <c r="CA194" i="1"/>
  <c r="BZ194" i="1"/>
  <c r="BY194" i="1"/>
  <c r="BX194" i="1"/>
  <c r="BW194" i="1"/>
  <c r="BV194" i="1"/>
  <c r="BU194" i="1"/>
  <c r="BT194" i="1"/>
  <c r="BS194" i="1"/>
  <c r="BR194" i="1"/>
  <c r="BQ194" i="1"/>
  <c r="BP194" i="1"/>
  <c r="BO194" i="1"/>
  <c r="BN194" i="1"/>
  <c r="BM194" i="1"/>
  <c r="BL194" i="1"/>
  <c r="BK194" i="1"/>
  <c r="BJ194" i="1"/>
  <c r="BI194" i="1"/>
  <c r="BH194" i="1"/>
  <c r="BG194" i="1"/>
  <c r="BF194" i="1"/>
  <c r="BE194" i="1"/>
  <c r="BD194" i="1"/>
  <c r="BC194" i="1"/>
  <c r="BB194" i="1"/>
  <c r="BA194" i="1"/>
  <c r="AZ194" i="1"/>
  <c r="AY194" i="1"/>
  <c r="AX194" i="1"/>
  <c r="AW194" i="1"/>
  <c r="AV194" i="1"/>
  <c r="AU194" i="1"/>
  <c r="AT194" i="1"/>
  <c r="AS194" i="1"/>
  <c r="AR194" i="1"/>
  <c r="AQ194" i="1"/>
  <c r="AP194" i="1"/>
  <c r="AO194" i="1"/>
  <c r="AN194" i="1"/>
  <c r="AM194" i="1"/>
  <c r="AL194" i="1"/>
  <c r="AK194" i="1"/>
  <c r="AJ194" i="1"/>
  <c r="AI194" i="1"/>
  <c r="AH194" i="1"/>
  <c r="AG194" i="1"/>
  <c r="AF194" i="1"/>
  <c r="AE194" i="1"/>
  <c r="AD194" i="1"/>
  <c r="AC194" i="1"/>
  <c r="AB194" i="1"/>
  <c r="AA194" i="1"/>
  <c r="Z194" i="1"/>
  <c r="Y194" i="1"/>
  <c r="X194" i="1"/>
  <c r="W194" i="1"/>
  <c r="V194" i="1"/>
  <c r="U194" i="1"/>
  <c r="T194" i="1"/>
  <c r="S194" i="1"/>
  <c r="Q194" i="1"/>
  <c r="P194" i="1"/>
  <c r="O194" i="1"/>
  <c r="DD502" i="1"/>
  <c r="DC502" i="1"/>
  <c r="DB502" i="1"/>
  <c r="DA502" i="1"/>
  <c r="CZ502" i="1"/>
  <c r="CY502" i="1"/>
  <c r="CX502" i="1"/>
  <c r="CW502" i="1"/>
  <c r="CV502" i="1"/>
  <c r="CU502" i="1"/>
  <c r="CT502" i="1"/>
  <c r="CS502" i="1"/>
  <c r="CR502" i="1"/>
  <c r="CQ502" i="1"/>
  <c r="CP502" i="1"/>
  <c r="CO502" i="1"/>
  <c r="CN502" i="1"/>
  <c r="CM502" i="1"/>
  <c r="CL502" i="1"/>
  <c r="CK502" i="1"/>
  <c r="CJ502" i="1"/>
  <c r="CI502" i="1"/>
  <c r="CH502" i="1"/>
  <c r="CG502" i="1"/>
  <c r="CF502" i="1"/>
  <c r="CE502" i="1"/>
  <c r="CD502" i="1"/>
  <c r="CC502" i="1"/>
  <c r="CB502" i="1"/>
  <c r="CA502" i="1"/>
  <c r="BZ502" i="1"/>
  <c r="BY502" i="1"/>
  <c r="BX502" i="1"/>
  <c r="BW502" i="1"/>
  <c r="BV502" i="1"/>
  <c r="BU502" i="1"/>
  <c r="BT502" i="1"/>
  <c r="BS502" i="1"/>
  <c r="BR502" i="1"/>
  <c r="BQ502" i="1"/>
  <c r="BP502" i="1"/>
  <c r="BO502" i="1"/>
  <c r="BN502" i="1"/>
  <c r="BM502" i="1"/>
  <c r="BL502" i="1"/>
  <c r="BK502" i="1"/>
  <c r="BJ502" i="1"/>
  <c r="BI502" i="1"/>
  <c r="BH502" i="1"/>
  <c r="BG502" i="1"/>
  <c r="BF502" i="1"/>
  <c r="BE502" i="1"/>
  <c r="BD502" i="1"/>
  <c r="BC502" i="1"/>
  <c r="BB502" i="1"/>
  <c r="BA502" i="1"/>
  <c r="AZ502" i="1"/>
  <c r="AY502" i="1"/>
  <c r="AX502" i="1"/>
  <c r="AW502" i="1"/>
  <c r="AV502" i="1"/>
  <c r="AU502" i="1"/>
  <c r="AT502" i="1"/>
  <c r="AS502" i="1"/>
  <c r="AR502" i="1"/>
  <c r="AQ502" i="1"/>
  <c r="AP502" i="1"/>
  <c r="AO502" i="1"/>
  <c r="AN502" i="1"/>
  <c r="AM502" i="1"/>
  <c r="AL502" i="1"/>
  <c r="AK502" i="1"/>
  <c r="AJ502" i="1"/>
  <c r="AI502" i="1"/>
  <c r="AH502" i="1"/>
  <c r="AG502" i="1"/>
  <c r="AF502" i="1"/>
  <c r="AE502" i="1"/>
  <c r="AD502" i="1"/>
  <c r="AC502" i="1"/>
  <c r="AB502" i="1"/>
  <c r="AA502" i="1"/>
  <c r="Z502" i="1"/>
  <c r="Y502" i="1"/>
  <c r="X502" i="1"/>
  <c r="W502" i="1"/>
  <c r="V502" i="1"/>
  <c r="U502" i="1"/>
  <c r="T502" i="1"/>
  <c r="S502" i="1"/>
  <c r="Q502" i="1"/>
  <c r="P502" i="1"/>
  <c r="O502" i="1"/>
  <c r="DD599" i="1"/>
  <c r="DC599" i="1"/>
  <c r="DB599" i="1"/>
  <c r="DA599" i="1"/>
  <c r="CZ599" i="1"/>
  <c r="CY599" i="1"/>
  <c r="CX599" i="1"/>
  <c r="CW599" i="1"/>
  <c r="CV599" i="1"/>
  <c r="CU599" i="1"/>
  <c r="CT599" i="1"/>
  <c r="CS599" i="1"/>
  <c r="CR599" i="1"/>
  <c r="CQ599" i="1"/>
  <c r="CP599" i="1"/>
  <c r="CO599" i="1"/>
  <c r="CN599" i="1"/>
  <c r="CM599" i="1"/>
  <c r="CL599" i="1"/>
  <c r="CK599" i="1"/>
  <c r="CJ599" i="1"/>
  <c r="CI599" i="1"/>
  <c r="CH599" i="1"/>
  <c r="CG599" i="1"/>
  <c r="CF599" i="1"/>
  <c r="CE599" i="1"/>
  <c r="CD599" i="1"/>
  <c r="CC599" i="1"/>
  <c r="CB599" i="1"/>
  <c r="CA599" i="1"/>
  <c r="BZ599" i="1"/>
  <c r="BY599" i="1"/>
  <c r="BX599" i="1"/>
  <c r="BW599" i="1"/>
  <c r="BV599" i="1"/>
  <c r="BU599" i="1"/>
  <c r="BT599" i="1"/>
  <c r="BS599" i="1"/>
  <c r="BR599" i="1"/>
  <c r="BQ599" i="1"/>
  <c r="BP599" i="1"/>
  <c r="BO599" i="1"/>
  <c r="BN599" i="1"/>
  <c r="BM599" i="1"/>
  <c r="BL599" i="1"/>
  <c r="BK599" i="1"/>
  <c r="BJ599" i="1"/>
  <c r="BI599" i="1"/>
  <c r="BH599" i="1"/>
  <c r="BG599" i="1"/>
  <c r="BF599" i="1"/>
  <c r="BE599" i="1"/>
  <c r="BD599" i="1"/>
  <c r="BC599" i="1"/>
  <c r="BB599" i="1"/>
  <c r="BA599" i="1"/>
  <c r="AZ599" i="1"/>
  <c r="AY599" i="1"/>
  <c r="AX599" i="1"/>
  <c r="AW599" i="1"/>
  <c r="AV599" i="1"/>
  <c r="AU599" i="1"/>
  <c r="AT599" i="1"/>
  <c r="AS599" i="1"/>
  <c r="AR599" i="1"/>
  <c r="AQ599" i="1"/>
  <c r="AP599" i="1"/>
  <c r="AO599" i="1"/>
  <c r="AN599" i="1"/>
  <c r="AM599" i="1"/>
  <c r="AL599" i="1"/>
  <c r="AK599" i="1"/>
  <c r="AJ599" i="1"/>
  <c r="AI599" i="1"/>
  <c r="AH599" i="1"/>
  <c r="AG599" i="1"/>
  <c r="AF599" i="1"/>
  <c r="AE599" i="1"/>
  <c r="AD599" i="1"/>
  <c r="AC599" i="1"/>
  <c r="AB599" i="1"/>
  <c r="AA599" i="1"/>
  <c r="Z599" i="1"/>
  <c r="Y599" i="1"/>
  <c r="X599" i="1"/>
  <c r="W599" i="1"/>
  <c r="V599" i="1"/>
  <c r="U599" i="1"/>
  <c r="T599" i="1"/>
  <c r="S599" i="1"/>
  <c r="Q599" i="1"/>
  <c r="P599" i="1"/>
  <c r="O599" i="1"/>
  <c r="DD598" i="1"/>
  <c r="DC598" i="1"/>
  <c r="DB598" i="1"/>
  <c r="DA598" i="1"/>
  <c r="CZ598" i="1"/>
  <c r="CY598" i="1"/>
  <c r="CX598" i="1"/>
  <c r="CW598" i="1"/>
  <c r="CV598" i="1"/>
  <c r="CU598" i="1"/>
  <c r="CT598" i="1"/>
  <c r="CS598" i="1"/>
  <c r="CR598" i="1"/>
  <c r="CQ598" i="1"/>
  <c r="CP598" i="1"/>
  <c r="CO598" i="1"/>
  <c r="CN598" i="1"/>
  <c r="CM598" i="1"/>
  <c r="CL598" i="1"/>
  <c r="CK598" i="1"/>
  <c r="CJ598" i="1"/>
  <c r="CI598" i="1"/>
  <c r="CH598" i="1"/>
  <c r="CG598" i="1"/>
  <c r="CF598" i="1"/>
  <c r="CE598" i="1"/>
  <c r="CD598" i="1"/>
  <c r="CC598" i="1"/>
  <c r="CB598" i="1"/>
  <c r="CA598" i="1"/>
  <c r="BZ598" i="1"/>
  <c r="BY598" i="1"/>
  <c r="BX598" i="1"/>
  <c r="BW598" i="1"/>
  <c r="BV598" i="1"/>
  <c r="BU598" i="1"/>
  <c r="BT598" i="1"/>
  <c r="BS598" i="1"/>
  <c r="BR598" i="1"/>
  <c r="BQ598" i="1"/>
  <c r="BP598" i="1"/>
  <c r="BO598" i="1"/>
  <c r="BN598" i="1"/>
  <c r="BM598" i="1"/>
  <c r="BL598" i="1"/>
  <c r="BK598" i="1"/>
  <c r="BJ598" i="1"/>
  <c r="BI598" i="1"/>
  <c r="BH598" i="1"/>
  <c r="BG598" i="1"/>
  <c r="BF598" i="1"/>
  <c r="BE598" i="1"/>
  <c r="BD598" i="1"/>
  <c r="BC598" i="1"/>
  <c r="BB598" i="1"/>
  <c r="BA598" i="1"/>
  <c r="AZ598" i="1"/>
  <c r="AY598" i="1"/>
  <c r="AX598" i="1"/>
  <c r="AW598" i="1"/>
  <c r="AV598" i="1"/>
  <c r="AU598" i="1"/>
  <c r="AT598" i="1"/>
  <c r="AS598" i="1"/>
  <c r="AR598" i="1"/>
  <c r="AQ598" i="1"/>
  <c r="AP598" i="1"/>
  <c r="AO598" i="1"/>
  <c r="AN598" i="1"/>
  <c r="AM598" i="1"/>
  <c r="AL598" i="1"/>
  <c r="AK598" i="1"/>
  <c r="AJ598" i="1"/>
  <c r="AI598" i="1"/>
  <c r="AH598" i="1"/>
  <c r="AG598" i="1"/>
  <c r="AF598" i="1"/>
  <c r="AE598" i="1"/>
  <c r="AD598" i="1"/>
  <c r="AC598" i="1"/>
  <c r="AB598" i="1"/>
  <c r="AA598" i="1"/>
  <c r="Z598" i="1"/>
  <c r="Y598" i="1"/>
  <c r="X598" i="1"/>
  <c r="W598" i="1"/>
  <c r="V598" i="1"/>
  <c r="U598" i="1"/>
  <c r="T598" i="1"/>
  <c r="S598" i="1"/>
  <c r="Q598" i="1"/>
  <c r="P598" i="1"/>
  <c r="O598" i="1"/>
  <c r="DD597" i="1"/>
  <c r="DC597" i="1"/>
  <c r="DB597" i="1"/>
  <c r="DA597" i="1"/>
  <c r="CZ597" i="1"/>
  <c r="CY597" i="1"/>
  <c r="CX597" i="1"/>
  <c r="CW597" i="1"/>
  <c r="CV597" i="1"/>
  <c r="CU597" i="1"/>
  <c r="CT597" i="1"/>
  <c r="CS597" i="1"/>
  <c r="CR597" i="1"/>
  <c r="CQ597" i="1"/>
  <c r="CP597" i="1"/>
  <c r="CO597" i="1"/>
  <c r="CN597" i="1"/>
  <c r="CM597" i="1"/>
  <c r="CL597" i="1"/>
  <c r="CK597" i="1"/>
  <c r="CJ597" i="1"/>
  <c r="CI597" i="1"/>
  <c r="CH597" i="1"/>
  <c r="CG597" i="1"/>
  <c r="CF597" i="1"/>
  <c r="CE597" i="1"/>
  <c r="CD597" i="1"/>
  <c r="CC597" i="1"/>
  <c r="CB597" i="1"/>
  <c r="CA597" i="1"/>
  <c r="BZ597" i="1"/>
  <c r="BY597" i="1"/>
  <c r="BX597" i="1"/>
  <c r="BW597" i="1"/>
  <c r="BV597" i="1"/>
  <c r="BU597" i="1"/>
  <c r="BT597" i="1"/>
  <c r="BS597" i="1"/>
  <c r="BR597" i="1"/>
  <c r="BQ597" i="1"/>
  <c r="BP597" i="1"/>
  <c r="BO597" i="1"/>
  <c r="BN597" i="1"/>
  <c r="BM597" i="1"/>
  <c r="BL597" i="1"/>
  <c r="BK597" i="1"/>
  <c r="BJ597" i="1"/>
  <c r="BI597" i="1"/>
  <c r="BH597" i="1"/>
  <c r="BG597" i="1"/>
  <c r="BF597" i="1"/>
  <c r="BE597" i="1"/>
  <c r="BD597" i="1"/>
  <c r="BC597" i="1"/>
  <c r="BB597" i="1"/>
  <c r="BA597" i="1"/>
  <c r="AZ597" i="1"/>
  <c r="AY597" i="1"/>
  <c r="AX597" i="1"/>
  <c r="AW597" i="1"/>
  <c r="AV597" i="1"/>
  <c r="AU597" i="1"/>
  <c r="AT597" i="1"/>
  <c r="AS597" i="1"/>
  <c r="AR597" i="1"/>
  <c r="AQ597" i="1"/>
  <c r="AP597" i="1"/>
  <c r="AO597" i="1"/>
  <c r="AN597" i="1"/>
  <c r="AM597" i="1"/>
  <c r="AL597" i="1"/>
  <c r="AK597" i="1"/>
  <c r="AJ597" i="1"/>
  <c r="AI597" i="1"/>
  <c r="AH597" i="1"/>
  <c r="AG597" i="1"/>
  <c r="AF597" i="1"/>
  <c r="AE597" i="1"/>
  <c r="AD597" i="1"/>
  <c r="AC597" i="1"/>
  <c r="AB597" i="1"/>
  <c r="AA597" i="1"/>
  <c r="Z597" i="1"/>
  <c r="Y597" i="1"/>
  <c r="X597" i="1"/>
  <c r="W597" i="1"/>
  <c r="V597" i="1"/>
  <c r="U597" i="1"/>
  <c r="T597" i="1"/>
  <c r="S597" i="1"/>
  <c r="Q597" i="1"/>
  <c r="P597" i="1"/>
  <c r="O597" i="1"/>
  <c r="DD596" i="1"/>
  <c r="DC596" i="1"/>
  <c r="DB596" i="1"/>
  <c r="DA596" i="1"/>
  <c r="CZ596" i="1"/>
  <c r="CY596" i="1"/>
  <c r="CX596" i="1"/>
  <c r="CW596" i="1"/>
  <c r="CV596" i="1"/>
  <c r="CU596" i="1"/>
  <c r="CT596" i="1"/>
  <c r="CS596" i="1"/>
  <c r="CR596" i="1"/>
  <c r="CQ596" i="1"/>
  <c r="CP596" i="1"/>
  <c r="CO596" i="1"/>
  <c r="CN596" i="1"/>
  <c r="CM596" i="1"/>
  <c r="CL596" i="1"/>
  <c r="CK596" i="1"/>
  <c r="CJ596" i="1"/>
  <c r="CI596" i="1"/>
  <c r="CH596" i="1"/>
  <c r="CG596" i="1"/>
  <c r="CF596" i="1"/>
  <c r="CE596" i="1"/>
  <c r="CD596" i="1"/>
  <c r="CC596" i="1"/>
  <c r="CB596" i="1"/>
  <c r="CA596" i="1"/>
  <c r="BZ596" i="1"/>
  <c r="BY596" i="1"/>
  <c r="BX596" i="1"/>
  <c r="BW596" i="1"/>
  <c r="BV596" i="1"/>
  <c r="BU596" i="1"/>
  <c r="BT596" i="1"/>
  <c r="BS596" i="1"/>
  <c r="BR596" i="1"/>
  <c r="BQ596" i="1"/>
  <c r="BP596" i="1"/>
  <c r="BO596" i="1"/>
  <c r="BN596" i="1"/>
  <c r="BM596" i="1"/>
  <c r="BL596" i="1"/>
  <c r="BK596" i="1"/>
  <c r="BJ596" i="1"/>
  <c r="BI596" i="1"/>
  <c r="BH596" i="1"/>
  <c r="BG596" i="1"/>
  <c r="BF596" i="1"/>
  <c r="BE596" i="1"/>
  <c r="BD596" i="1"/>
  <c r="BC596" i="1"/>
  <c r="BB596" i="1"/>
  <c r="BA596" i="1"/>
  <c r="AZ596" i="1"/>
  <c r="AY596" i="1"/>
  <c r="AX596" i="1"/>
  <c r="AW596" i="1"/>
  <c r="AV596" i="1"/>
  <c r="AU596" i="1"/>
  <c r="AT596" i="1"/>
  <c r="AS596" i="1"/>
  <c r="AR596" i="1"/>
  <c r="AQ596" i="1"/>
  <c r="AP596" i="1"/>
  <c r="AO596" i="1"/>
  <c r="AN596" i="1"/>
  <c r="AM596" i="1"/>
  <c r="AL596" i="1"/>
  <c r="AK596" i="1"/>
  <c r="AJ596" i="1"/>
  <c r="AI596" i="1"/>
  <c r="AH596" i="1"/>
  <c r="AG596" i="1"/>
  <c r="AF596" i="1"/>
  <c r="AE596" i="1"/>
  <c r="AD596" i="1"/>
  <c r="AC596" i="1"/>
  <c r="AB596" i="1"/>
  <c r="AA596" i="1"/>
  <c r="Z596" i="1"/>
  <c r="Y596" i="1"/>
  <c r="X596" i="1"/>
  <c r="W596" i="1"/>
  <c r="V596" i="1"/>
  <c r="U596" i="1"/>
  <c r="T596" i="1"/>
  <c r="S596" i="1"/>
  <c r="Q596" i="1"/>
  <c r="P596" i="1"/>
  <c r="O596" i="1"/>
  <c r="DD595" i="1"/>
  <c r="DC595" i="1"/>
  <c r="DB595" i="1"/>
  <c r="DA595" i="1"/>
  <c r="CZ595" i="1"/>
  <c r="CY595" i="1"/>
  <c r="CX595" i="1"/>
  <c r="CW595" i="1"/>
  <c r="CV595" i="1"/>
  <c r="CU595" i="1"/>
  <c r="CT595" i="1"/>
  <c r="CS595" i="1"/>
  <c r="CR595" i="1"/>
  <c r="CQ595" i="1"/>
  <c r="CP595" i="1"/>
  <c r="CO595" i="1"/>
  <c r="CN595" i="1"/>
  <c r="CM595" i="1"/>
  <c r="CL595" i="1"/>
  <c r="CK595" i="1"/>
  <c r="CJ595" i="1"/>
  <c r="CI595" i="1"/>
  <c r="CH595" i="1"/>
  <c r="CG595" i="1"/>
  <c r="CF595" i="1"/>
  <c r="CE595" i="1"/>
  <c r="CD595" i="1"/>
  <c r="CC595" i="1"/>
  <c r="CB595" i="1"/>
  <c r="CA595" i="1"/>
  <c r="BZ595" i="1"/>
  <c r="BY595" i="1"/>
  <c r="BX595" i="1"/>
  <c r="BW595" i="1"/>
  <c r="BV595" i="1"/>
  <c r="BU595" i="1"/>
  <c r="BT595" i="1"/>
  <c r="BS595" i="1"/>
  <c r="BR595" i="1"/>
  <c r="BQ595" i="1"/>
  <c r="BP595" i="1"/>
  <c r="BO595" i="1"/>
  <c r="BN595" i="1"/>
  <c r="BM595" i="1"/>
  <c r="BL595" i="1"/>
  <c r="BK595" i="1"/>
  <c r="BJ595" i="1"/>
  <c r="BI595" i="1"/>
  <c r="BH595" i="1"/>
  <c r="BG595" i="1"/>
  <c r="BF595" i="1"/>
  <c r="BE595" i="1"/>
  <c r="BD595" i="1"/>
  <c r="BC595" i="1"/>
  <c r="BB595" i="1"/>
  <c r="BA595" i="1"/>
  <c r="AZ595" i="1"/>
  <c r="AY595" i="1"/>
  <c r="AX595" i="1"/>
  <c r="AW595" i="1"/>
  <c r="AV595" i="1"/>
  <c r="AU595" i="1"/>
  <c r="AT595" i="1"/>
  <c r="AS595" i="1"/>
  <c r="AR595" i="1"/>
  <c r="AQ595" i="1"/>
  <c r="AP595" i="1"/>
  <c r="AO595" i="1"/>
  <c r="AN595" i="1"/>
  <c r="AM595" i="1"/>
  <c r="AL595" i="1"/>
  <c r="AK595" i="1"/>
  <c r="AJ595" i="1"/>
  <c r="AI595" i="1"/>
  <c r="AH595" i="1"/>
  <c r="AG595" i="1"/>
  <c r="AF595" i="1"/>
  <c r="AE595" i="1"/>
  <c r="AD595" i="1"/>
  <c r="AC595" i="1"/>
  <c r="AB595" i="1"/>
  <c r="AA595" i="1"/>
  <c r="Z595" i="1"/>
  <c r="Y595" i="1"/>
  <c r="X595" i="1"/>
  <c r="W595" i="1"/>
  <c r="V595" i="1"/>
  <c r="U595" i="1"/>
  <c r="T595" i="1"/>
  <c r="S595" i="1"/>
  <c r="Q595" i="1"/>
  <c r="P595" i="1"/>
  <c r="O595" i="1"/>
  <c r="DD594" i="1"/>
  <c r="DC594" i="1"/>
  <c r="DB594" i="1"/>
  <c r="DA594" i="1"/>
  <c r="CZ594" i="1"/>
  <c r="CY594" i="1"/>
  <c r="CX594" i="1"/>
  <c r="CW594" i="1"/>
  <c r="CV594" i="1"/>
  <c r="CU594" i="1"/>
  <c r="CT594" i="1"/>
  <c r="CS594" i="1"/>
  <c r="CR594" i="1"/>
  <c r="CQ594" i="1"/>
  <c r="CP594" i="1"/>
  <c r="CO594" i="1"/>
  <c r="CN594" i="1"/>
  <c r="CM594" i="1"/>
  <c r="CL594" i="1"/>
  <c r="CK594" i="1"/>
  <c r="CJ594" i="1"/>
  <c r="CI594" i="1"/>
  <c r="CH594" i="1"/>
  <c r="CG594" i="1"/>
  <c r="CF594" i="1"/>
  <c r="CE594" i="1"/>
  <c r="CD594" i="1"/>
  <c r="CC594" i="1"/>
  <c r="CB594" i="1"/>
  <c r="CA594" i="1"/>
  <c r="BZ594" i="1"/>
  <c r="BY594" i="1"/>
  <c r="BX594" i="1"/>
  <c r="BW594" i="1"/>
  <c r="BV594" i="1"/>
  <c r="BU594" i="1"/>
  <c r="BT594" i="1"/>
  <c r="BS594" i="1"/>
  <c r="BR594" i="1"/>
  <c r="BQ594" i="1"/>
  <c r="BP594" i="1"/>
  <c r="BO594" i="1"/>
  <c r="BN594" i="1"/>
  <c r="BM594" i="1"/>
  <c r="BL594" i="1"/>
  <c r="BK594" i="1"/>
  <c r="BJ594" i="1"/>
  <c r="BI594" i="1"/>
  <c r="BH594" i="1"/>
  <c r="BG594" i="1"/>
  <c r="BF594" i="1"/>
  <c r="BE594" i="1"/>
  <c r="BD594" i="1"/>
  <c r="BC594" i="1"/>
  <c r="BB594" i="1"/>
  <c r="BA594" i="1"/>
  <c r="AZ594" i="1"/>
  <c r="AY594" i="1"/>
  <c r="AX594" i="1"/>
  <c r="AW594" i="1"/>
  <c r="AV594" i="1"/>
  <c r="AU594" i="1"/>
  <c r="AT594" i="1"/>
  <c r="AS594" i="1"/>
  <c r="AR594" i="1"/>
  <c r="AQ594" i="1"/>
  <c r="AP594" i="1"/>
  <c r="AO594" i="1"/>
  <c r="AN594" i="1"/>
  <c r="AM594" i="1"/>
  <c r="AL594" i="1"/>
  <c r="AK594" i="1"/>
  <c r="AJ594" i="1"/>
  <c r="AI594" i="1"/>
  <c r="AH594" i="1"/>
  <c r="AG594" i="1"/>
  <c r="AF594" i="1"/>
  <c r="AE594" i="1"/>
  <c r="AD594" i="1"/>
  <c r="AC594" i="1"/>
  <c r="AB594" i="1"/>
  <c r="AA594" i="1"/>
  <c r="Z594" i="1"/>
  <c r="Y594" i="1"/>
  <c r="X594" i="1"/>
  <c r="W594" i="1"/>
  <c r="V594" i="1"/>
  <c r="U594" i="1"/>
  <c r="T594" i="1"/>
  <c r="S594" i="1"/>
  <c r="Q594" i="1"/>
  <c r="P594" i="1"/>
  <c r="O594" i="1"/>
  <c r="DD593" i="1"/>
  <c r="DC593" i="1"/>
  <c r="DB593" i="1"/>
  <c r="DA593" i="1"/>
  <c r="CZ593" i="1"/>
  <c r="CY593" i="1"/>
  <c r="CX593" i="1"/>
  <c r="CW593" i="1"/>
  <c r="CV593" i="1"/>
  <c r="CU593" i="1"/>
  <c r="CT593" i="1"/>
  <c r="CS593" i="1"/>
  <c r="CR593" i="1"/>
  <c r="CQ593" i="1"/>
  <c r="CP593" i="1"/>
  <c r="CO593" i="1"/>
  <c r="CN593" i="1"/>
  <c r="CM593" i="1"/>
  <c r="CL593" i="1"/>
  <c r="CK593" i="1"/>
  <c r="CJ593" i="1"/>
  <c r="CI593" i="1"/>
  <c r="CH593" i="1"/>
  <c r="CG593" i="1"/>
  <c r="CF593" i="1"/>
  <c r="CE593" i="1"/>
  <c r="CD593" i="1"/>
  <c r="CC593" i="1"/>
  <c r="CB593" i="1"/>
  <c r="CA593" i="1"/>
  <c r="BZ593" i="1"/>
  <c r="BY593" i="1"/>
  <c r="BX593" i="1"/>
  <c r="BW593" i="1"/>
  <c r="BV593" i="1"/>
  <c r="BU593" i="1"/>
  <c r="BT593" i="1"/>
  <c r="BS593" i="1"/>
  <c r="BR593" i="1"/>
  <c r="BQ593" i="1"/>
  <c r="BP593" i="1"/>
  <c r="BO593" i="1"/>
  <c r="BN593" i="1"/>
  <c r="BM593" i="1"/>
  <c r="BL593" i="1"/>
  <c r="BK593" i="1"/>
  <c r="BJ593" i="1"/>
  <c r="BI593" i="1"/>
  <c r="BH593" i="1"/>
  <c r="BG593" i="1"/>
  <c r="BF593" i="1"/>
  <c r="BE593" i="1"/>
  <c r="BD593" i="1"/>
  <c r="BC593" i="1"/>
  <c r="BB593" i="1"/>
  <c r="BA593" i="1"/>
  <c r="AZ593" i="1"/>
  <c r="AY593" i="1"/>
  <c r="AX593" i="1"/>
  <c r="AW593" i="1"/>
  <c r="AV593" i="1"/>
  <c r="AU593" i="1"/>
  <c r="AT593" i="1"/>
  <c r="AS593" i="1"/>
  <c r="AR593" i="1"/>
  <c r="AQ593" i="1"/>
  <c r="AP593" i="1"/>
  <c r="AO593" i="1"/>
  <c r="AN593" i="1"/>
  <c r="AM593" i="1"/>
  <c r="AL593" i="1"/>
  <c r="AK593" i="1"/>
  <c r="AJ593" i="1"/>
  <c r="AI593" i="1"/>
  <c r="AH593" i="1"/>
  <c r="AG593" i="1"/>
  <c r="AF593" i="1"/>
  <c r="AE593" i="1"/>
  <c r="AD593" i="1"/>
  <c r="AC593" i="1"/>
  <c r="AB593" i="1"/>
  <c r="AA593" i="1"/>
  <c r="Z593" i="1"/>
  <c r="Y593" i="1"/>
  <c r="X593" i="1"/>
  <c r="W593" i="1"/>
  <c r="V593" i="1"/>
  <c r="U593" i="1"/>
  <c r="T593" i="1"/>
  <c r="S593" i="1"/>
  <c r="Q593" i="1"/>
  <c r="P593" i="1"/>
  <c r="O593" i="1"/>
  <c r="DD592" i="1"/>
  <c r="DC592" i="1"/>
  <c r="DB592" i="1"/>
  <c r="DA592" i="1"/>
  <c r="CZ592" i="1"/>
  <c r="CY592" i="1"/>
  <c r="CX592" i="1"/>
  <c r="CW592" i="1"/>
  <c r="CV592" i="1"/>
  <c r="CU592" i="1"/>
  <c r="CT592" i="1"/>
  <c r="CS592" i="1"/>
  <c r="CR592" i="1"/>
  <c r="CQ592" i="1"/>
  <c r="CP592" i="1"/>
  <c r="CO592" i="1"/>
  <c r="CN592" i="1"/>
  <c r="CM592" i="1"/>
  <c r="CL592" i="1"/>
  <c r="CK592" i="1"/>
  <c r="CJ592" i="1"/>
  <c r="CI592" i="1"/>
  <c r="CH592" i="1"/>
  <c r="CG592" i="1"/>
  <c r="CF592" i="1"/>
  <c r="CE592" i="1"/>
  <c r="CD592" i="1"/>
  <c r="CC592" i="1"/>
  <c r="CB592" i="1"/>
  <c r="CA592" i="1"/>
  <c r="BZ592" i="1"/>
  <c r="BY592" i="1"/>
  <c r="BX592" i="1"/>
  <c r="BW592" i="1"/>
  <c r="BV592" i="1"/>
  <c r="BU592" i="1"/>
  <c r="BT592" i="1"/>
  <c r="BS592" i="1"/>
  <c r="BR592" i="1"/>
  <c r="BQ592" i="1"/>
  <c r="BP592" i="1"/>
  <c r="BO592" i="1"/>
  <c r="BN592" i="1"/>
  <c r="BM592" i="1"/>
  <c r="BL592" i="1"/>
  <c r="BK592" i="1"/>
  <c r="BJ592" i="1"/>
  <c r="BI592" i="1"/>
  <c r="BH592" i="1"/>
  <c r="BG592" i="1"/>
  <c r="BF592" i="1"/>
  <c r="BE592" i="1"/>
  <c r="BD592" i="1"/>
  <c r="BC592" i="1"/>
  <c r="BB592" i="1"/>
  <c r="BA592" i="1"/>
  <c r="AZ592" i="1"/>
  <c r="AY592" i="1"/>
  <c r="AX592" i="1"/>
  <c r="AW592" i="1"/>
  <c r="AV592" i="1"/>
  <c r="AU592" i="1"/>
  <c r="AT592" i="1"/>
  <c r="AS592" i="1"/>
  <c r="AR592" i="1"/>
  <c r="AQ592" i="1"/>
  <c r="AP592" i="1"/>
  <c r="AO592" i="1"/>
  <c r="AN592" i="1"/>
  <c r="AM592" i="1"/>
  <c r="AL592" i="1"/>
  <c r="AK592" i="1"/>
  <c r="AJ592" i="1"/>
  <c r="AI592" i="1"/>
  <c r="AH592" i="1"/>
  <c r="AG592" i="1"/>
  <c r="AF592" i="1"/>
  <c r="AE592" i="1"/>
  <c r="AD592" i="1"/>
  <c r="AC592" i="1"/>
  <c r="AB592" i="1"/>
  <c r="AA592" i="1"/>
  <c r="Z592" i="1"/>
  <c r="Y592" i="1"/>
  <c r="X592" i="1"/>
  <c r="W592" i="1"/>
  <c r="V592" i="1"/>
  <c r="U592" i="1"/>
  <c r="T592" i="1"/>
  <c r="S592" i="1"/>
  <c r="Q592" i="1"/>
  <c r="P592" i="1"/>
  <c r="O592" i="1"/>
  <c r="DD591" i="1"/>
  <c r="DC591" i="1"/>
  <c r="DB591" i="1"/>
  <c r="DA591" i="1"/>
  <c r="CZ591" i="1"/>
  <c r="CY591" i="1"/>
  <c r="CX591" i="1"/>
  <c r="CW591" i="1"/>
  <c r="CV591" i="1"/>
  <c r="CU591" i="1"/>
  <c r="CT591" i="1"/>
  <c r="CS591" i="1"/>
  <c r="CR591" i="1"/>
  <c r="CQ591" i="1"/>
  <c r="CP591" i="1"/>
  <c r="CO591" i="1"/>
  <c r="CN591" i="1"/>
  <c r="CM591" i="1"/>
  <c r="CL591" i="1"/>
  <c r="CK591" i="1"/>
  <c r="CJ591" i="1"/>
  <c r="CI591" i="1"/>
  <c r="CH591" i="1"/>
  <c r="CG591" i="1"/>
  <c r="CF591" i="1"/>
  <c r="CE591" i="1"/>
  <c r="CD591" i="1"/>
  <c r="CC591" i="1"/>
  <c r="CB591" i="1"/>
  <c r="CA591" i="1"/>
  <c r="BZ591" i="1"/>
  <c r="BY591" i="1"/>
  <c r="BX591" i="1"/>
  <c r="BW591" i="1"/>
  <c r="BV591" i="1"/>
  <c r="BU591" i="1"/>
  <c r="BT591" i="1"/>
  <c r="BS591" i="1"/>
  <c r="BR591" i="1"/>
  <c r="BQ591" i="1"/>
  <c r="BP591" i="1"/>
  <c r="BO591" i="1"/>
  <c r="BN591" i="1"/>
  <c r="BM591" i="1"/>
  <c r="BL591" i="1"/>
  <c r="BK591" i="1"/>
  <c r="BJ591" i="1"/>
  <c r="BI591" i="1"/>
  <c r="BH591" i="1"/>
  <c r="BG591" i="1"/>
  <c r="BF591" i="1"/>
  <c r="BE591" i="1"/>
  <c r="BD591" i="1"/>
  <c r="BC591" i="1"/>
  <c r="BB591" i="1"/>
  <c r="BA591" i="1"/>
  <c r="AZ591" i="1"/>
  <c r="AY591" i="1"/>
  <c r="AX591" i="1"/>
  <c r="AW591" i="1"/>
  <c r="AV591" i="1"/>
  <c r="AU591" i="1"/>
  <c r="AT591" i="1"/>
  <c r="AS591" i="1"/>
  <c r="AR591" i="1"/>
  <c r="AQ591" i="1"/>
  <c r="AP591" i="1"/>
  <c r="AO591" i="1"/>
  <c r="AN591" i="1"/>
  <c r="AM591" i="1"/>
  <c r="AL591" i="1"/>
  <c r="AK591" i="1"/>
  <c r="AJ591" i="1"/>
  <c r="AI591" i="1"/>
  <c r="AH591" i="1"/>
  <c r="AG591" i="1"/>
  <c r="AF591" i="1"/>
  <c r="AE591" i="1"/>
  <c r="AD591" i="1"/>
  <c r="AC591" i="1"/>
  <c r="AB591" i="1"/>
  <c r="AA591" i="1"/>
  <c r="Z591" i="1"/>
  <c r="Y591" i="1"/>
  <c r="X591" i="1"/>
  <c r="W591" i="1"/>
  <c r="V591" i="1"/>
  <c r="U591" i="1"/>
  <c r="T591" i="1"/>
  <c r="S591" i="1"/>
  <c r="Q591" i="1"/>
  <c r="P591" i="1"/>
  <c r="O591" i="1"/>
  <c r="DD322" i="1"/>
  <c r="DC322" i="1"/>
  <c r="DB322" i="1"/>
  <c r="DA322" i="1"/>
  <c r="CZ322" i="1"/>
  <c r="CY322" i="1"/>
  <c r="CX322" i="1"/>
  <c r="CW322" i="1"/>
  <c r="CV322" i="1"/>
  <c r="CU322" i="1"/>
  <c r="CT322" i="1"/>
  <c r="CS322" i="1"/>
  <c r="CR322" i="1"/>
  <c r="CQ322" i="1"/>
  <c r="CP322" i="1"/>
  <c r="CO322" i="1"/>
  <c r="CN322" i="1"/>
  <c r="CM322" i="1"/>
  <c r="CL322" i="1"/>
  <c r="CK322" i="1"/>
  <c r="CJ322" i="1"/>
  <c r="CI322" i="1"/>
  <c r="CH322" i="1"/>
  <c r="CG322" i="1"/>
  <c r="CF322" i="1"/>
  <c r="CE322" i="1"/>
  <c r="CD322" i="1"/>
  <c r="CC322" i="1"/>
  <c r="CB322" i="1"/>
  <c r="CA322" i="1"/>
  <c r="BZ322" i="1"/>
  <c r="BY322" i="1"/>
  <c r="BX322" i="1"/>
  <c r="BW322" i="1"/>
  <c r="BV322" i="1"/>
  <c r="BU322" i="1"/>
  <c r="BT322" i="1"/>
  <c r="BS322" i="1"/>
  <c r="BR322" i="1"/>
  <c r="BQ322" i="1"/>
  <c r="BP322" i="1"/>
  <c r="BO322" i="1"/>
  <c r="BN322" i="1"/>
  <c r="BM322" i="1"/>
  <c r="BL322" i="1"/>
  <c r="BK322" i="1"/>
  <c r="BJ322" i="1"/>
  <c r="BI322" i="1"/>
  <c r="BH322" i="1"/>
  <c r="BG322" i="1"/>
  <c r="BF322" i="1"/>
  <c r="BE322" i="1"/>
  <c r="BD322" i="1"/>
  <c r="BC322" i="1"/>
  <c r="BB322" i="1"/>
  <c r="BA322" i="1"/>
  <c r="AZ322" i="1"/>
  <c r="AY322" i="1"/>
  <c r="AX322" i="1"/>
  <c r="AW322" i="1"/>
  <c r="AV322" i="1"/>
  <c r="AU322" i="1"/>
  <c r="AT322" i="1"/>
  <c r="AS322" i="1"/>
  <c r="AR322" i="1"/>
  <c r="AQ322" i="1"/>
  <c r="AP322" i="1"/>
  <c r="AO322" i="1"/>
  <c r="AN322" i="1"/>
  <c r="AM322" i="1"/>
  <c r="AL322" i="1"/>
  <c r="AK322" i="1"/>
  <c r="AJ322" i="1"/>
  <c r="AI322" i="1"/>
  <c r="AH322" i="1"/>
  <c r="AG322" i="1"/>
  <c r="AF322" i="1"/>
  <c r="AE322" i="1"/>
  <c r="AD322" i="1"/>
  <c r="AC322" i="1"/>
  <c r="AB322" i="1"/>
  <c r="AA322" i="1"/>
  <c r="Z322" i="1"/>
  <c r="Y322" i="1"/>
  <c r="X322" i="1"/>
  <c r="W322" i="1"/>
  <c r="V322" i="1"/>
  <c r="U322" i="1"/>
  <c r="T322" i="1"/>
  <c r="S322" i="1"/>
  <c r="Q322" i="1"/>
  <c r="P322" i="1"/>
  <c r="O322" i="1"/>
  <c r="DD321" i="1"/>
  <c r="DC321" i="1"/>
  <c r="DB321" i="1"/>
  <c r="DA321" i="1"/>
  <c r="CZ321" i="1"/>
  <c r="CY321" i="1"/>
  <c r="CX321" i="1"/>
  <c r="CW321" i="1"/>
  <c r="CV321" i="1"/>
  <c r="CU321" i="1"/>
  <c r="CT321" i="1"/>
  <c r="CS321" i="1"/>
  <c r="CR321" i="1"/>
  <c r="CQ321" i="1"/>
  <c r="CP321" i="1"/>
  <c r="CO321" i="1"/>
  <c r="CN321" i="1"/>
  <c r="CM321" i="1"/>
  <c r="CL321" i="1"/>
  <c r="CK321" i="1"/>
  <c r="CJ321" i="1"/>
  <c r="CI321" i="1"/>
  <c r="CH321" i="1"/>
  <c r="CG321" i="1"/>
  <c r="CF321" i="1"/>
  <c r="CE321" i="1"/>
  <c r="CD321" i="1"/>
  <c r="CC321" i="1"/>
  <c r="CB321" i="1"/>
  <c r="CA321" i="1"/>
  <c r="BZ321" i="1"/>
  <c r="BY321" i="1"/>
  <c r="BX321" i="1"/>
  <c r="BW321" i="1"/>
  <c r="BV321" i="1"/>
  <c r="BU321" i="1"/>
  <c r="BT321" i="1"/>
  <c r="BS321" i="1"/>
  <c r="BR321" i="1"/>
  <c r="BQ321" i="1"/>
  <c r="BP321" i="1"/>
  <c r="BO321" i="1"/>
  <c r="BN321" i="1"/>
  <c r="BM321" i="1"/>
  <c r="BL321" i="1"/>
  <c r="BK321" i="1"/>
  <c r="BJ321" i="1"/>
  <c r="BI321" i="1"/>
  <c r="BH321" i="1"/>
  <c r="BG321" i="1"/>
  <c r="BF321" i="1"/>
  <c r="BE321" i="1"/>
  <c r="BD321" i="1"/>
  <c r="BC321" i="1"/>
  <c r="BB321" i="1"/>
  <c r="BA321" i="1"/>
  <c r="AZ321" i="1"/>
  <c r="AY321" i="1"/>
  <c r="AX321" i="1"/>
  <c r="AW321" i="1"/>
  <c r="AV321" i="1"/>
  <c r="AU321" i="1"/>
  <c r="AT321" i="1"/>
  <c r="AS321" i="1"/>
  <c r="AR321" i="1"/>
  <c r="AQ321" i="1"/>
  <c r="AP321" i="1"/>
  <c r="AO321" i="1"/>
  <c r="AN321" i="1"/>
  <c r="AM321" i="1"/>
  <c r="AL321" i="1"/>
  <c r="AK321" i="1"/>
  <c r="AJ321" i="1"/>
  <c r="AI321" i="1"/>
  <c r="AH321" i="1"/>
  <c r="AG321" i="1"/>
  <c r="AF321" i="1"/>
  <c r="AE321" i="1"/>
  <c r="AD321" i="1"/>
  <c r="AC321" i="1"/>
  <c r="AB321" i="1"/>
  <c r="AA321" i="1"/>
  <c r="Z321" i="1"/>
  <c r="Y321" i="1"/>
  <c r="X321" i="1"/>
  <c r="W321" i="1"/>
  <c r="V321" i="1"/>
  <c r="U321" i="1"/>
  <c r="T321" i="1"/>
  <c r="S321" i="1"/>
  <c r="Q321" i="1"/>
  <c r="P321" i="1"/>
  <c r="O321" i="1"/>
  <c r="DD320" i="1"/>
  <c r="DC320" i="1"/>
  <c r="DB320" i="1"/>
  <c r="DA320" i="1"/>
  <c r="CZ320" i="1"/>
  <c r="CY320" i="1"/>
  <c r="CX320" i="1"/>
  <c r="CW320" i="1"/>
  <c r="CV320" i="1"/>
  <c r="CU320" i="1"/>
  <c r="CT320" i="1"/>
  <c r="CS320" i="1"/>
  <c r="CR320" i="1"/>
  <c r="CQ320" i="1"/>
  <c r="CP320" i="1"/>
  <c r="CO320" i="1"/>
  <c r="CN320" i="1"/>
  <c r="CM320" i="1"/>
  <c r="CL320" i="1"/>
  <c r="CK320" i="1"/>
  <c r="CJ320" i="1"/>
  <c r="CI320" i="1"/>
  <c r="CH320" i="1"/>
  <c r="CG320" i="1"/>
  <c r="CF320" i="1"/>
  <c r="CE320" i="1"/>
  <c r="CD320" i="1"/>
  <c r="CC320" i="1"/>
  <c r="CB320" i="1"/>
  <c r="CA320" i="1"/>
  <c r="BZ320" i="1"/>
  <c r="BY320" i="1"/>
  <c r="BX320" i="1"/>
  <c r="BW320" i="1"/>
  <c r="BV320" i="1"/>
  <c r="BU320" i="1"/>
  <c r="BT320" i="1"/>
  <c r="BS320" i="1"/>
  <c r="BR320" i="1"/>
  <c r="BQ320" i="1"/>
  <c r="BP320" i="1"/>
  <c r="BO320" i="1"/>
  <c r="BN320" i="1"/>
  <c r="BM320" i="1"/>
  <c r="BL320" i="1"/>
  <c r="BK320" i="1"/>
  <c r="BJ320" i="1"/>
  <c r="BI320" i="1"/>
  <c r="BH320" i="1"/>
  <c r="BG320" i="1"/>
  <c r="BF320" i="1"/>
  <c r="BE320" i="1"/>
  <c r="BD320" i="1"/>
  <c r="BC320" i="1"/>
  <c r="BB320" i="1"/>
  <c r="BA320" i="1"/>
  <c r="AZ320" i="1"/>
  <c r="AY320" i="1"/>
  <c r="AX320" i="1"/>
  <c r="AW320" i="1"/>
  <c r="AV320" i="1"/>
  <c r="AU320" i="1"/>
  <c r="AT320" i="1"/>
  <c r="AS320" i="1"/>
  <c r="AR320" i="1"/>
  <c r="AQ320" i="1"/>
  <c r="AP320" i="1"/>
  <c r="AO320" i="1"/>
  <c r="AN320" i="1"/>
  <c r="AM320" i="1"/>
  <c r="AL320" i="1"/>
  <c r="AK320" i="1"/>
  <c r="AJ320" i="1"/>
  <c r="AI320" i="1"/>
  <c r="AH320" i="1"/>
  <c r="AG320" i="1"/>
  <c r="AF320" i="1"/>
  <c r="AE320" i="1"/>
  <c r="AD320" i="1"/>
  <c r="AC320" i="1"/>
  <c r="AB320" i="1"/>
  <c r="AA320" i="1"/>
  <c r="Z320" i="1"/>
  <c r="Y320" i="1"/>
  <c r="X320" i="1"/>
  <c r="W320" i="1"/>
  <c r="V320" i="1"/>
  <c r="U320" i="1"/>
  <c r="T320" i="1"/>
  <c r="S320" i="1"/>
  <c r="Q320" i="1"/>
  <c r="P320" i="1"/>
  <c r="O320" i="1"/>
  <c r="DD319" i="1"/>
  <c r="DC319" i="1"/>
  <c r="DB319" i="1"/>
  <c r="DA319" i="1"/>
  <c r="CZ319" i="1"/>
  <c r="CY319" i="1"/>
  <c r="CX319" i="1"/>
  <c r="CW319" i="1"/>
  <c r="CV319" i="1"/>
  <c r="CU319" i="1"/>
  <c r="CT319" i="1"/>
  <c r="CS319" i="1"/>
  <c r="CR319" i="1"/>
  <c r="CQ319" i="1"/>
  <c r="CP319" i="1"/>
  <c r="CO319" i="1"/>
  <c r="CN319" i="1"/>
  <c r="CM319" i="1"/>
  <c r="CL319" i="1"/>
  <c r="CK319" i="1"/>
  <c r="CJ319" i="1"/>
  <c r="CI319" i="1"/>
  <c r="CH319" i="1"/>
  <c r="CG319" i="1"/>
  <c r="CF319" i="1"/>
  <c r="CE319" i="1"/>
  <c r="CD319" i="1"/>
  <c r="CC319" i="1"/>
  <c r="CB319" i="1"/>
  <c r="CA319" i="1"/>
  <c r="BZ319" i="1"/>
  <c r="BY319" i="1"/>
  <c r="BX319" i="1"/>
  <c r="BW319" i="1"/>
  <c r="BV319" i="1"/>
  <c r="BU319" i="1"/>
  <c r="BT319" i="1"/>
  <c r="BS319" i="1"/>
  <c r="BR319" i="1"/>
  <c r="BQ319" i="1"/>
  <c r="BP319" i="1"/>
  <c r="BO319" i="1"/>
  <c r="BN319" i="1"/>
  <c r="BM319" i="1"/>
  <c r="BL319" i="1"/>
  <c r="BK319" i="1"/>
  <c r="BJ319" i="1"/>
  <c r="BI319" i="1"/>
  <c r="BH319" i="1"/>
  <c r="BG319" i="1"/>
  <c r="BF319" i="1"/>
  <c r="BE319" i="1"/>
  <c r="BD319" i="1"/>
  <c r="BC319" i="1"/>
  <c r="BB319" i="1"/>
  <c r="BA319" i="1"/>
  <c r="AZ319" i="1"/>
  <c r="AY319" i="1"/>
  <c r="AX319" i="1"/>
  <c r="AW319" i="1"/>
  <c r="AV319" i="1"/>
  <c r="AU319" i="1"/>
  <c r="AT319" i="1"/>
  <c r="AS319" i="1"/>
  <c r="AR319" i="1"/>
  <c r="AQ319" i="1"/>
  <c r="AP319" i="1"/>
  <c r="AO319" i="1"/>
  <c r="AN319" i="1"/>
  <c r="AM319" i="1"/>
  <c r="AL319" i="1"/>
  <c r="AK319" i="1"/>
  <c r="AJ319" i="1"/>
  <c r="AI319" i="1"/>
  <c r="AH319" i="1"/>
  <c r="AG319" i="1"/>
  <c r="AF319" i="1"/>
  <c r="AE319" i="1"/>
  <c r="AD319" i="1"/>
  <c r="AC319" i="1"/>
  <c r="AB319" i="1"/>
  <c r="AA319" i="1"/>
  <c r="Z319" i="1"/>
  <c r="Y319" i="1"/>
  <c r="X319" i="1"/>
  <c r="W319" i="1"/>
  <c r="V319" i="1"/>
  <c r="U319" i="1"/>
  <c r="T319" i="1"/>
  <c r="S319" i="1"/>
  <c r="Q319" i="1"/>
  <c r="P319" i="1"/>
  <c r="O319" i="1"/>
  <c r="DD318" i="1"/>
  <c r="DC318" i="1"/>
  <c r="DB318" i="1"/>
  <c r="DA318" i="1"/>
  <c r="CZ318" i="1"/>
  <c r="CY318" i="1"/>
  <c r="CX318" i="1"/>
  <c r="CW318" i="1"/>
  <c r="CV318" i="1"/>
  <c r="CU318" i="1"/>
  <c r="CT318" i="1"/>
  <c r="CS318" i="1"/>
  <c r="CR318" i="1"/>
  <c r="CQ318" i="1"/>
  <c r="CP318" i="1"/>
  <c r="CO318" i="1"/>
  <c r="CN318" i="1"/>
  <c r="CM318" i="1"/>
  <c r="CL318" i="1"/>
  <c r="CK318" i="1"/>
  <c r="CJ318" i="1"/>
  <c r="CI318" i="1"/>
  <c r="CH318" i="1"/>
  <c r="CG318" i="1"/>
  <c r="CF318" i="1"/>
  <c r="CE318" i="1"/>
  <c r="CD318" i="1"/>
  <c r="CC318" i="1"/>
  <c r="CB318" i="1"/>
  <c r="CA318" i="1"/>
  <c r="BZ318" i="1"/>
  <c r="BY318" i="1"/>
  <c r="BX318" i="1"/>
  <c r="BW318" i="1"/>
  <c r="BV318" i="1"/>
  <c r="BU318" i="1"/>
  <c r="BT318" i="1"/>
  <c r="BS318" i="1"/>
  <c r="BR318" i="1"/>
  <c r="BQ318" i="1"/>
  <c r="BP318" i="1"/>
  <c r="BO318" i="1"/>
  <c r="BN318" i="1"/>
  <c r="BM318" i="1"/>
  <c r="BL318" i="1"/>
  <c r="BK318" i="1"/>
  <c r="BJ318" i="1"/>
  <c r="BI318" i="1"/>
  <c r="BH318" i="1"/>
  <c r="BG318" i="1"/>
  <c r="BF318" i="1"/>
  <c r="BE318" i="1"/>
  <c r="BD318" i="1"/>
  <c r="BC318" i="1"/>
  <c r="BB318" i="1"/>
  <c r="BA318" i="1"/>
  <c r="AZ318" i="1"/>
  <c r="AY318" i="1"/>
  <c r="AX318" i="1"/>
  <c r="AW318" i="1"/>
  <c r="AV318" i="1"/>
  <c r="AU318" i="1"/>
  <c r="AT318" i="1"/>
  <c r="AS318" i="1"/>
  <c r="AR318" i="1"/>
  <c r="AQ318" i="1"/>
  <c r="AP318" i="1"/>
  <c r="AO318" i="1"/>
  <c r="AN318" i="1"/>
  <c r="AM318" i="1"/>
  <c r="AL318" i="1"/>
  <c r="AK318" i="1"/>
  <c r="AJ318" i="1"/>
  <c r="AI318" i="1"/>
  <c r="AH318" i="1"/>
  <c r="AG318" i="1"/>
  <c r="AF318" i="1"/>
  <c r="AE318" i="1"/>
  <c r="AD318" i="1"/>
  <c r="AC318" i="1"/>
  <c r="AB318" i="1"/>
  <c r="AA318" i="1"/>
  <c r="Z318" i="1"/>
  <c r="Y318" i="1"/>
  <c r="X318" i="1"/>
  <c r="W318" i="1"/>
  <c r="V318" i="1"/>
  <c r="U318" i="1"/>
  <c r="T318" i="1"/>
  <c r="S318" i="1"/>
  <c r="Q318" i="1"/>
  <c r="P318" i="1"/>
  <c r="O318" i="1"/>
  <c r="DD317" i="1"/>
  <c r="DC317" i="1"/>
  <c r="DB317" i="1"/>
  <c r="DA317" i="1"/>
  <c r="CZ317" i="1"/>
  <c r="CY317" i="1"/>
  <c r="CX317" i="1"/>
  <c r="CW317" i="1"/>
  <c r="CV317" i="1"/>
  <c r="CU317" i="1"/>
  <c r="CT317" i="1"/>
  <c r="CS317" i="1"/>
  <c r="CR317" i="1"/>
  <c r="CQ317" i="1"/>
  <c r="CP317" i="1"/>
  <c r="CO317" i="1"/>
  <c r="CN317" i="1"/>
  <c r="CM317" i="1"/>
  <c r="CL317" i="1"/>
  <c r="CK317" i="1"/>
  <c r="CJ317" i="1"/>
  <c r="CI317" i="1"/>
  <c r="CH317" i="1"/>
  <c r="CG317" i="1"/>
  <c r="CF317" i="1"/>
  <c r="CE317" i="1"/>
  <c r="CD317" i="1"/>
  <c r="CC317" i="1"/>
  <c r="CB317" i="1"/>
  <c r="CA317" i="1"/>
  <c r="BZ317" i="1"/>
  <c r="BY317" i="1"/>
  <c r="BX317" i="1"/>
  <c r="BW317" i="1"/>
  <c r="BV317" i="1"/>
  <c r="BU317" i="1"/>
  <c r="BT317" i="1"/>
  <c r="BS317" i="1"/>
  <c r="BR317" i="1"/>
  <c r="BQ317" i="1"/>
  <c r="BP317" i="1"/>
  <c r="BO317" i="1"/>
  <c r="BN317" i="1"/>
  <c r="BM317" i="1"/>
  <c r="BL317" i="1"/>
  <c r="BK317" i="1"/>
  <c r="BJ317" i="1"/>
  <c r="BI317" i="1"/>
  <c r="BH317" i="1"/>
  <c r="BG317" i="1"/>
  <c r="BF317" i="1"/>
  <c r="BE317" i="1"/>
  <c r="BD317" i="1"/>
  <c r="BC317" i="1"/>
  <c r="BB317" i="1"/>
  <c r="BA317" i="1"/>
  <c r="AZ317" i="1"/>
  <c r="AY317" i="1"/>
  <c r="AX317" i="1"/>
  <c r="AW317" i="1"/>
  <c r="AV317" i="1"/>
  <c r="AU317" i="1"/>
  <c r="AT317" i="1"/>
  <c r="AS317" i="1"/>
  <c r="AR317" i="1"/>
  <c r="AQ317" i="1"/>
  <c r="AP317" i="1"/>
  <c r="AO317" i="1"/>
  <c r="AN317" i="1"/>
  <c r="AM317" i="1"/>
  <c r="AL317" i="1"/>
  <c r="AK317" i="1"/>
  <c r="AJ317" i="1"/>
  <c r="AI317" i="1"/>
  <c r="AH317" i="1"/>
  <c r="AG317" i="1"/>
  <c r="AF317" i="1"/>
  <c r="AE317" i="1"/>
  <c r="AD317" i="1"/>
  <c r="AC317" i="1"/>
  <c r="AB317" i="1"/>
  <c r="AA317" i="1"/>
  <c r="Z317" i="1"/>
  <c r="Y317" i="1"/>
  <c r="X317" i="1"/>
  <c r="W317" i="1"/>
  <c r="V317" i="1"/>
  <c r="U317" i="1"/>
  <c r="T317" i="1"/>
  <c r="S317" i="1"/>
  <c r="Q317" i="1"/>
  <c r="P317" i="1"/>
  <c r="O317" i="1"/>
  <c r="DD316" i="1"/>
  <c r="DC316" i="1"/>
  <c r="DB316" i="1"/>
  <c r="DA316" i="1"/>
  <c r="CZ316" i="1"/>
  <c r="CY316" i="1"/>
  <c r="CX316" i="1"/>
  <c r="CW316" i="1"/>
  <c r="CV316" i="1"/>
  <c r="CU316" i="1"/>
  <c r="CT316" i="1"/>
  <c r="CS316" i="1"/>
  <c r="CR316" i="1"/>
  <c r="CQ316" i="1"/>
  <c r="CP316" i="1"/>
  <c r="CO316" i="1"/>
  <c r="CN316" i="1"/>
  <c r="CM316" i="1"/>
  <c r="CL316" i="1"/>
  <c r="CK316" i="1"/>
  <c r="CJ316" i="1"/>
  <c r="CI316" i="1"/>
  <c r="CH316" i="1"/>
  <c r="CG316" i="1"/>
  <c r="CF316" i="1"/>
  <c r="CE316" i="1"/>
  <c r="CD316" i="1"/>
  <c r="CC316" i="1"/>
  <c r="CB316" i="1"/>
  <c r="CA316" i="1"/>
  <c r="BZ316" i="1"/>
  <c r="BY316" i="1"/>
  <c r="BX316" i="1"/>
  <c r="BW316" i="1"/>
  <c r="BV316" i="1"/>
  <c r="BU316" i="1"/>
  <c r="BT316" i="1"/>
  <c r="BS316" i="1"/>
  <c r="BR316" i="1"/>
  <c r="BQ316" i="1"/>
  <c r="BP316" i="1"/>
  <c r="BO316" i="1"/>
  <c r="BN316" i="1"/>
  <c r="BM316" i="1"/>
  <c r="BL316" i="1"/>
  <c r="BK316" i="1"/>
  <c r="BJ316" i="1"/>
  <c r="BI316" i="1"/>
  <c r="BH316" i="1"/>
  <c r="BG316" i="1"/>
  <c r="BF316" i="1"/>
  <c r="BE316" i="1"/>
  <c r="BD316" i="1"/>
  <c r="BC316" i="1"/>
  <c r="BB316" i="1"/>
  <c r="BA316" i="1"/>
  <c r="AZ316" i="1"/>
  <c r="AY316" i="1"/>
  <c r="AX316" i="1"/>
  <c r="AW316" i="1"/>
  <c r="AV316" i="1"/>
  <c r="AU316" i="1"/>
  <c r="AT316" i="1"/>
  <c r="AS316" i="1"/>
  <c r="AR316" i="1"/>
  <c r="AQ316" i="1"/>
  <c r="AP316" i="1"/>
  <c r="AO316" i="1"/>
  <c r="AN316" i="1"/>
  <c r="AM316" i="1"/>
  <c r="AL316" i="1"/>
  <c r="AK316" i="1"/>
  <c r="AJ316" i="1"/>
  <c r="AI316" i="1"/>
  <c r="AH316" i="1"/>
  <c r="AG316" i="1"/>
  <c r="AF316" i="1"/>
  <c r="AE316" i="1"/>
  <c r="AD316" i="1"/>
  <c r="AC316" i="1"/>
  <c r="AB316" i="1"/>
  <c r="AA316" i="1"/>
  <c r="Z316" i="1"/>
  <c r="Y316" i="1"/>
  <c r="X316" i="1"/>
  <c r="W316" i="1"/>
  <c r="V316" i="1"/>
  <c r="U316" i="1"/>
  <c r="T316" i="1"/>
  <c r="S316" i="1"/>
  <c r="Q316" i="1"/>
  <c r="P316" i="1"/>
  <c r="O316" i="1"/>
  <c r="DD315" i="1"/>
  <c r="DC315" i="1"/>
  <c r="DB315" i="1"/>
  <c r="DA315" i="1"/>
  <c r="CZ315" i="1"/>
  <c r="CY315" i="1"/>
  <c r="CX315" i="1"/>
  <c r="CW315" i="1"/>
  <c r="CV315" i="1"/>
  <c r="CU315" i="1"/>
  <c r="CT315" i="1"/>
  <c r="CS315" i="1"/>
  <c r="CR315" i="1"/>
  <c r="CQ315" i="1"/>
  <c r="CP315" i="1"/>
  <c r="CO315" i="1"/>
  <c r="CN315" i="1"/>
  <c r="CM315" i="1"/>
  <c r="CL315" i="1"/>
  <c r="CK315" i="1"/>
  <c r="CJ315" i="1"/>
  <c r="CI315" i="1"/>
  <c r="CH315" i="1"/>
  <c r="CG315" i="1"/>
  <c r="CF315" i="1"/>
  <c r="CE315" i="1"/>
  <c r="CD315" i="1"/>
  <c r="CC315" i="1"/>
  <c r="CB315" i="1"/>
  <c r="CA315" i="1"/>
  <c r="BZ315" i="1"/>
  <c r="BY315" i="1"/>
  <c r="BX315" i="1"/>
  <c r="BW315" i="1"/>
  <c r="BV315" i="1"/>
  <c r="BU315" i="1"/>
  <c r="BT315" i="1"/>
  <c r="BS315" i="1"/>
  <c r="BR315" i="1"/>
  <c r="BQ315" i="1"/>
  <c r="BP315" i="1"/>
  <c r="BO315" i="1"/>
  <c r="BN315" i="1"/>
  <c r="BM315" i="1"/>
  <c r="BL315" i="1"/>
  <c r="BK315" i="1"/>
  <c r="BJ315" i="1"/>
  <c r="BI315" i="1"/>
  <c r="BH315" i="1"/>
  <c r="BG315" i="1"/>
  <c r="BF315" i="1"/>
  <c r="BE315" i="1"/>
  <c r="BD315" i="1"/>
  <c r="BC315" i="1"/>
  <c r="BB315" i="1"/>
  <c r="BA315" i="1"/>
  <c r="AZ315" i="1"/>
  <c r="AY315" i="1"/>
  <c r="AX315" i="1"/>
  <c r="AW315" i="1"/>
  <c r="AV315" i="1"/>
  <c r="AU315" i="1"/>
  <c r="AT315" i="1"/>
  <c r="AS315" i="1"/>
  <c r="AR315" i="1"/>
  <c r="AQ315" i="1"/>
  <c r="AP315" i="1"/>
  <c r="AO315" i="1"/>
  <c r="AN315" i="1"/>
  <c r="AM315" i="1"/>
  <c r="AL315" i="1"/>
  <c r="AK315" i="1"/>
  <c r="AJ315" i="1"/>
  <c r="AI315" i="1"/>
  <c r="AH315" i="1"/>
  <c r="AG315" i="1"/>
  <c r="AF315" i="1"/>
  <c r="AE315" i="1"/>
  <c r="AD315" i="1"/>
  <c r="AC315" i="1"/>
  <c r="AB315" i="1"/>
  <c r="AA315" i="1"/>
  <c r="Z315" i="1"/>
  <c r="Y315" i="1"/>
  <c r="X315" i="1"/>
  <c r="W315" i="1"/>
  <c r="V315" i="1"/>
  <c r="U315" i="1"/>
  <c r="T315" i="1"/>
  <c r="S315" i="1"/>
  <c r="Q315" i="1"/>
  <c r="P315" i="1"/>
  <c r="O315" i="1"/>
  <c r="DD314" i="1"/>
  <c r="DC314" i="1"/>
  <c r="DB314" i="1"/>
  <c r="DA314" i="1"/>
  <c r="CZ314" i="1"/>
  <c r="CY314" i="1"/>
  <c r="CX314" i="1"/>
  <c r="CW314" i="1"/>
  <c r="CV314" i="1"/>
  <c r="CU314" i="1"/>
  <c r="CT314" i="1"/>
  <c r="CS314" i="1"/>
  <c r="CR314" i="1"/>
  <c r="CQ314" i="1"/>
  <c r="CP314" i="1"/>
  <c r="CO314" i="1"/>
  <c r="CN314" i="1"/>
  <c r="CM314" i="1"/>
  <c r="CL314" i="1"/>
  <c r="CK314" i="1"/>
  <c r="CJ314" i="1"/>
  <c r="CI314" i="1"/>
  <c r="CH314" i="1"/>
  <c r="CG314" i="1"/>
  <c r="CF314" i="1"/>
  <c r="CE314" i="1"/>
  <c r="CD314" i="1"/>
  <c r="CC314" i="1"/>
  <c r="CB314" i="1"/>
  <c r="CA314" i="1"/>
  <c r="BZ314" i="1"/>
  <c r="BY314" i="1"/>
  <c r="BX314" i="1"/>
  <c r="BW314" i="1"/>
  <c r="BV314" i="1"/>
  <c r="BU314" i="1"/>
  <c r="BT314" i="1"/>
  <c r="BS314" i="1"/>
  <c r="BR314" i="1"/>
  <c r="BQ314" i="1"/>
  <c r="BP314" i="1"/>
  <c r="BO314" i="1"/>
  <c r="BN314" i="1"/>
  <c r="BM314" i="1"/>
  <c r="BL314" i="1"/>
  <c r="BK314" i="1"/>
  <c r="BJ314" i="1"/>
  <c r="BI314" i="1"/>
  <c r="BH314" i="1"/>
  <c r="BG314" i="1"/>
  <c r="BF314" i="1"/>
  <c r="BE314" i="1"/>
  <c r="BD314" i="1"/>
  <c r="BC314" i="1"/>
  <c r="BB314" i="1"/>
  <c r="BA314" i="1"/>
  <c r="AZ314" i="1"/>
  <c r="AY314" i="1"/>
  <c r="AX314" i="1"/>
  <c r="AW314" i="1"/>
  <c r="AV314" i="1"/>
  <c r="AU314" i="1"/>
  <c r="AT314" i="1"/>
  <c r="AS314" i="1"/>
  <c r="AR314" i="1"/>
  <c r="AQ314" i="1"/>
  <c r="AP314" i="1"/>
  <c r="AO314" i="1"/>
  <c r="AN314" i="1"/>
  <c r="AM314" i="1"/>
  <c r="AL314" i="1"/>
  <c r="AK314" i="1"/>
  <c r="AJ314" i="1"/>
  <c r="AI314" i="1"/>
  <c r="AH314" i="1"/>
  <c r="AG314" i="1"/>
  <c r="AF314" i="1"/>
  <c r="AE314" i="1"/>
  <c r="AD314" i="1"/>
  <c r="AC314" i="1"/>
  <c r="AB314" i="1"/>
  <c r="AA314" i="1"/>
  <c r="Z314" i="1"/>
  <c r="Y314" i="1"/>
  <c r="X314" i="1"/>
  <c r="W314" i="1"/>
  <c r="V314" i="1"/>
  <c r="U314" i="1"/>
  <c r="T314" i="1"/>
  <c r="S314" i="1"/>
  <c r="Q314" i="1"/>
  <c r="P314" i="1"/>
  <c r="O314" i="1"/>
  <c r="DD550" i="1"/>
  <c r="DC550" i="1"/>
  <c r="DB550" i="1"/>
  <c r="DA550" i="1"/>
  <c r="CZ550" i="1"/>
  <c r="CY550" i="1"/>
  <c r="CX550" i="1"/>
  <c r="CW550" i="1"/>
  <c r="CV550" i="1"/>
  <c r="CU550" i="1"/>
  <c r="CT550" i="1"/>
  <c r="CS550" i="1"/>
  <c r="CR550" i="1"/>
  <c r="CQ550" i="1"/>
  <c r="CP550" i="1"/>
  <c r="CO550" i="1"/>
  <c r="CN550" i="1"/>
  <c r="CM550" i="1"/>
  <c r="CL550" i="1"/>
  <c r="CK550" i="1"/>
  <c r="CJ550" i="1"/>
  <c r="CI550" i="1"/>
  <c r="CH550" i="1"/>
  <c r="CG550" i="1"/>
  <c r="CF550" i="1"/>
  <c r="CE550" i="1"/>
  <c r="CD550" i="1"/>
  <c r="CC550" i="1"/>
  <c r="CB550" i="1"/>
  <c r="CA550" i="1"/>
  <c r="BZ550" i="1"/>
  <c r="BY550" i="1"/>
  <c r="BX550" i="1"/>
  <c r="BW550" i="1"/>
  <c r="BV550" i="1"/>
  <c r="BU550" i="1"/>
  <c r="BT550" i="1"/>
  <c r="BS550" i="1"/>
  <c r="BR550" i="1"/>
  <c r="BQ550" i="1"/>
  <c r="BP550" i="1"/>
  <c r="BO550" i="1"/>
  <c r="BN550" i="1"/>
  <c r="BM550" i="1"/>
  <c r="BL550" i="1"/>
  <c r="BK550" i="1"/>
  <c r="BJ550" i="1"/>
  <c r="BI550" i="1"/>
  <c r="BH550" i="1"/>
  <c r="BG550" i="1"/>
  <c r="BF550" i="1"/>
  <c r="BE550" i="1"/>
  <c r="BD550" i="1"/>
  <c r="BC550" i="1"/>
  <c r="BB550" i="1"/>
  <c r="BA550" i="1"/>
  <c r="AZ550" i="1"/>
  <c r="AY550" i="1"/>
  <c r="AX550" i="1"/>
  <c r="AW550" i="1"/>
  <c r="AV550" i="1"/>
  <c r="AU550" i="1"/>
  <c r="AT550" i="1"/>
  <c r="AS550" i="1"/>
  <c r="AR550" i="1"/>
  <c r="AQ550" i="1"/>
  <c r="AP550" i="1"/>
  <c r="AO550" i="1"/>
  <c r="AN550" i="1"/>
  <c r="AM550" i="1"/>
  <c r="AL550" i="1"/>
  <c r="AK550" i="1"/>
  <c r="AJ550" i="1"/>
  <c r="AI550" i="1"/>
  <c r="AH550" i="1"/>
  <c r="AG550" i="1"/>
  <c r="AF550" i="1"/>
  <c r="AE550" i="1"/>
  <c r="AD550" i="1"/>
  <c r="AC550" i="1"/>
  <c r="AB550" i="1"/>
  <c r="AA550" i="1"/>
  <c r="Z550" i="1"/>
  <c r="Y550" i="1"/>
  <c r="X550" i="1"/>
  <c r="W550" i="1"/>
  <c r="V550" i="1"/>
  <c r="U550" i="1"/>
  <c r="T550" i="1"/>
  <c r="S550" i="1"/>
  <c r="Q550" i="1"/>
  <c r="P550" i="1"/>
  <c r="O550" i="1"/>
  <c r="DD549" i="1"/>
  <c r="DC549" i="1"/>
  <c r="DB549" i="1"/>
  <c r="DA549" i="1"/>
  <c r="CZ549" i="1"/>
  <c r="CY549" i="1"/>
  <c r="CX549" i="1"/>
  <c r="CW549" i="1"/>
  <c r="CV549" i="1"/>
  <c r="CU549" i="1"/>
  <c r="CT549" i="1"/>
  <c r="CS549" i="1"/>
  <c r="CR549" i="1"/>
  <c r="CQ549" i="1"/>
  <c r="CP549" i="1"/>
  <c r="CO549" i="1"/>
  <c r="CN549" i="1"/>
  <c r="CM549" i="1"/>
  <c r="CL549" i="1"/>
  <c r="CK549" i="1"/>
  <c r="CJ549" i="1"/>
  <c r="CI549" i="1"/>
  <c r="CH549" i="1"/>
  <c r="CG549" i="1"/>
  <c r="CF549" i="1"/>
  <c r="CE549" i="1"/>
  <c r="CD549" i="1"/>
  <c r="CC549" i="1"/>
  <c r="CB549" i="1"/>
  <c r="CA549" i="1"/>
  <c r="BZ549" i="1"/>
  <c r="BY549" i="1"/>
  <c r="BX549" i="1"/>
  <c r="BW549" i="1"/>
  <c r="BV549" i="1"/>
  <c r="BU549" i="1"/>
  <c r="BT549" i="1"/>
  <c r="BS549" i="1"/>
  <c r="BR549" i="1"/>
  <c r="BQ549" i="1"/>
  <c r="BP549" i="1"/>
  <c r="BO549" i="1"/>
  <c r="BN549" i="1"/>
  <c r="BM549" i="1"/>
  <c r="BL549" i="1"/>
  <c r="BK549" i="1"/>
  <c r="BJ549" i="1"/>
  <c r="BI549" i="1"/>
  <c r="BH549" i="1"/>
  <c r="BG549" i="1"/>
  <c r="BF549" i="1"/>
  <c r="BE549" i="1"/>
  <c r="BD549" i="1"/>
  <c r="BC549" i="1"/>
  <c r="BB549" i="1"/>
  <c r="BA549" i="1"/>
  <c r="AZ549" i="1"/>
  <c r="AY549" i="1"/>
  <c r="AX549" i="1"/>
  <c r="AW549" i="1"/>
  <c r="AV549" i="1"/>
  <c r="AU549" i="1"/>
  <c r="AT549" i="1"/>
  <c r="AS549" i="1"/>
  <c r="AR549" i="1"/>
  <c r="AQ549" i="1"/>
  <c r="AP549" i="1"/>
  <c r="AO549" i="1"/>
  <c r="AN549" i="1"/>
  <c r="AM549" i="1"/>
  <c r="AL549" i="1"/>
  <c r="AK549" i="1"/>
  <c r="AJ549" i="1"/>
  <c r="AI549" i="1"/>
  <c r="AH549" i="1"/>
  <c r="AG549" i="1"/>
  <c r="AF549" i="1"/>
  <c r="AE549" i="1"/>
  <c r="AD549" i="1"/>
  <c r="AC549" i="1"/>
  <c r="AB549" i="1"/>
  <c r="AA549" i="1"/>
  <c r="Z549" i="1"/>
  <c r="Y549" i="1"/>
  <c r="X549" i="1"/>
  <c r="W549" i="1"/>
  <c r="V549" i="1"/>
  <c r="U549" i="1"/>
  <c r="T549" i="1"/>
  <c r="S549" i="1"/>
  <c r="Q549" i="1"/>
  <c r="P549" i="1"/>
  <c r="O549" i="1"/>
  <c r="DD548" i="1"/>
  <c r="DC548" i="1"/>
  <c r="DB548" i="1"/>
  <c r="DA548" i="1"/>
  <c r="CZ548" i="1"/>
  <c r="CY548" i="1"/>
  <c r="CX548" i="1"/>
  <c r="CW548" i="1"/>
  <c r="CV548" i="1"/>
  <c r="CU548" i="1"/>
  <c r="CT548" i="1"/>
  <c r="CS548" i="1"/>
  <c r="CR548" i="1"/>
  <c r="CQ548" i="1"/>
  <c r="CP548" i="1"/>
  <c r="CO548" i="1"/>
  <c r="CN548" i="1"/>
  <c r="CM548" i="1"/>
  <c r="CL548" i="1"/>
  <c r="CK548" i="1"/>
  <c r="CJ548" i="1"/>
  <c r="CI548" i="1"/>
  <c r="CH548" i="1"/>
  <c r="CG548" i="1"/>
  <c r="CF548" i="1"/>
  <c r="CE548" i="1"/>
  <c r="CD548" i="1"/>
  <c r="CC548" i="1"/>
  <c r="CB548" i="1"/>
  <c r="CA548" i="1"/>
  <c r="BZ548" i="1"/>
  <c r="BY548" i="1"/>
  <c r="BX548" i="1"/>
  <c r="BW548" i="1"/>
  <c r="BV548" i="1"/>
  <c r="BU548" i="1"/>
  <c r="BT548" i="1"/>
  <c r="BS548" i="1"/>
  <c r="BR548" i="1"/>
  <c r="BQ548" i="1"/>
  <c r="BP548" i="1"/>
  <c r="BO548" i="1"/>
  <c r="BN548" i="1"/>
  <c r="BM548" i="1"/>
  <c r="BL548" i="1"/>
  <c r="BK548" i="1"/>
  <c r="BJ548" i="1"/>
  <c r="BI548" i="1"/>
  <c r="BH548" i="1"/>
  <c r="BG548" i="1"/>
  <c r="BF548" i="1"/>
  <c r="BE548" i="1"/>
  <c r="BD548" i="1"/>
  <c r="BC548" i="1"/>
  <c r="BB548" i="1"/>
  <c r="BA548" i="1"/>
  <c r="AZ548" i="1"/>
  <c r="AY548" i="1"/>
  <c r="AX548" i="1"/>
  <c r="AW548" i="1"/>
  <c r="AV548" i="1"/>
  <c r="AU548" i="1"/>
  <c r="AT548" i="1"/>
  <c r="AS548" i="1"/>
  <c r="AR548" i="1"/>
  <c r="AQ548" i="1"/>
  <c r="AP548" i="1"/>
  <c r="AO548" i="1"/>
  <c r="AN548" i="1"/>
  <c r="AM548" i="1"/>
  <c r="AL548" i="1"/>
  <c r="AK548" i="1"/>
  <c r="AJ548" i="1"/>
  <c r="AI548" i="1"/>
  <c r="AH548" i="1"/>
  <c r="AG548" i="1"/>
  <c r="AF548" i="1"/>
  <c r="AE548" i="1"/>
  <c r="AD548" i="1"/>
  <c r="AC548" i="1"/>
  <c r="AB548" i="1"/>
  <c r="AA548" i="1"/>
  <c r="Z548" i="1"/>
  <c r="Y548" i="1"/>
  <c r="X548" i="1"/>
  <c r="W548" i="1"/>
  <c r="V548" i="1"/>
  <c r="U548" i="1"/>
  <c r="T548" i="1"/>
  <c r="S548" i="1"/>
  <c r="Q548" i="1"/>
  <c r="P548" i="1"/>
  <c r="O548" i="1"/>
  <c r="DD547" i="1"/>
  <c r="DC547" i="1"/>
  <c r="DB547" i="1"/>
  <c r="DA547" i="1"/>
  <c r="CZ547" i="1"/>
  <c r="CY547" i="1"/>
  <c r="CX547" i="1"/>
  <c r="CW547" i="1"/>
  <c r="CV547" i="1"/>
  <c r="CU547" i="1"/>
  <c r="CT547" i="1"/>
  <c r="CS547" i="1"/>
  <c r="CR547" i="1"/>
  <c r="CQ547" i="1"/>
  <c r="CP547" i="1"/>
  <c r="CO547" i="1"/>
  <c r="CN547" i="1"/>
  <c r="CM547" i="1"/>
  <c r="CL547" i="1"/>
  <c r="CK547" i="1"/>
  <c r="CJ547" i="1"/>
  <c r="CI547" i="1"/>
  <c r="CH547" i="1"/>
  <c r="CG547" i="1"/>
  <c r="CF547" i="1"/>
  <c r="CE547" i="1"/>
  <c r="CD547" i="1"/>
  <c r="CC547" i="1"/>
  <c r="CB547" i="1"/>
  <c r="CA547" i="1"/>
  <c r="BZ547" i="1"/>
  <c r="BY547" i="1"/>
  <c r="BX547" i="1"/>
  <c r="BW547" i="1"/>
  <c r="BV547" i="1"/>
  <c r="BU547" i="1"/>
  <c r="BT547" i="1"/>
  <c r="BS547" i="1"/>
  <c r="BR547" i="1"/>
  <c r="BQ547" i="1"/>
  <c r="BP547" i="1"/>
  <c r="BO547" i="1"/>
  <c r="BN547" i="1"/>
  <c r="BM547" i="1"/>
  <c r="BL547" i="1"/>
  <c r="BK547" i="1"/>
  <c r="BJ547" i="1"/>
  <c r="BI547" i="1"/>
  <c r="BH547" i="1"/>
  <c r="BG547" i="1"/>
  <c r="BF547" i="1"/>
  <c r="BE547" i="1"/>
  <c r="BD547" i="1"/>
  <c r="BC547" i="1"/>
  <c r="BB547" i="1"/>
  <c r="BA547" i="1"/>
  <c r="AZ547" i="1"/>
  <c r="AY547" i="1"/>
  <c r="AX547" i="1"/>
  <c r="AW547" i="1"/>
  <c r="AV547" i="1"/>
  <c r="AU547" i="1"/>
  <c r="AT547" i="1"/>
  <c r="AS547" i="1"/>
  <c r="AR547" i="1"/>
  <c r="AQ547" i="1"/>
  <c r="AP547" i="1"/>
  <c r="AO547" i="1"/>
  <c r="AN547" i="1"/>
  <c r="AM547" i="1"/>
  <c r="AL547" i="1"/>
  <c r="AK547" i="1"/>
  <c r="AJ547" i="1"/>
  <c r="AI547" i="1"/>
  <c r="AH547" i="1"/>
  <c r="AG547" i="1"/>
  <c r="AF547" i="1"/>
  <c r="AE547" i="1"/>
  <c r="AD547" i="1"/>
  <c r="AC547" i="1"/>
  <c r="AB547" i="1"/>
  <c r="AA547" i="1"/>
  <c r="Z547" i="1"/>
  <c r="Y547" i="1"/>
  <c r="X547" i="1"/>
  <c r="W547" i="1"/>
  <c r="V547" i="1"/>
  <c r="U547" i="1"/>
  <c r="T547" i="1"/>
  <c r="S547" i="1"/>
  <c r="Q547" i="1"/>
  <c r="P547" i="1"/>
  <c r="O547" i="1"/>
  <c r="DD546" i="1"/>
  <c r="DC546" i="1"/>
  <c r="DB546" i="1"/>
  <c r="DA546" i="1"/>
  <c r="CZ546" i="1"/>
  <c r="CY546" i="1"/>
  <c r="CX546" i="1"/>
  <c r="CW546" i="1"/>
  <c r="CV546" i="1"/>
  <c r="CU546" i="1"/>
  <c r="CT546" i="1"/>
  <c r="CS546" i="1"/>
  <c r="CR546" i="1"/>
  <c r="CQ546" i="1"/>
  <c r="CP546" i="1"/>
  <c r="CO546" i="1"/>
  <c r="CN546" i="1"/>
  <c r="CM546" i="1"/>
  <c r="CL546" i="1"/>
  <c r="CK546" i="1"/>
  <c r="CJ546" i="1"/>
  <c r="CI546" i="1"/>
  <c r="CH546" i="1"/>
  <c r="CG546" i="1"/>
  <c r="CF546" i="1"/>
  <c r="CE546" i="1"/>
  <c r="CD546" i="1"/>
  <c r="CC546" i="1"/>
  <c r="CB546" i="1"/>
  <c r="CA546" i="1"/>
  <c r="BZ546" i="1"/>
  <c r="BY546" i="1"/>
  <c r="BX546" i="1"/>
  <c r="BW546" i="1"/>
  <c r="BV546" i="1"/>
  <c r="BU546" i="1"/>
  <c r="BT546" i="1"/>
  <c r="BS546" i="1"/>
  <c r="BR546" i="1"/>
  <c r="BQ546" i="1"/>
  <c r="BP546" i="1"/>
  <c r="BO546" i="1"/>
  <c r="BN546" i="1"/>
  <c r="BM546" i="1"/>
  <c r="BL546" i="1"/>
  <c r="BK546" i="1"/>
  <c r="BJ546" i="1"/>
  <c r="BI546" i="1"/>
  <c r="BH546" i="1"/>
  <c r="BG546" i="1"/>
  <c r="BF546" i="1"/>
  <c r="BE546" i="1"/>
  <c r="BD546" i="1"/>
  <c r="BC546" i="1"/>
  <c r="BB546" i="1"/>
  <c r="BA546" i="1"/>
  <c r="AZ546" i="1"/>
  <c r="AY546" i="1"/>
  <c r="AX546" i="1"/>
  <c r="AW546" i="1"/>
  <c r="AV546" i="1"/>
  <c r="AU546" i="1"/>
  <c r="AT546" i="1"/>
  <c r="AS546" i="1"/>
  <c r="AR546" i="1"/>
  <c r="AQ546" i="1"/>
  <c r="AP546" i="1"/>
  <c r="AO546" i="1"/>
  <c r="AN546" i="1"/>
  <c r="AM546" i="1"/>
  <c r="AL546" i="1"/>
  <c r="AK546" i="1"/>
  <c r="AJ546" i="1"/>
  <c r="AI546" i="1"/>
  <c r="AH546" i="1"/>
  <c r="AG546" i="1"/>
  <c r="AF546" i="1"/>
  <c r="AE546" i="1"/>
  <c r="AD546" i="1"/>
  <c r="AC546" i="1"/>
  <c r="AB546" i="1"/>
  <c r="AA546" i="1"/>
  <c r="Z546" i="1"/>
  <c r="Y546" i="1"/>
  <c r="X546" i="1"/>
  <c r="W546" i="1"/>
  <c r="V546" i="1"/>
  <c r="U546" i="1"/>
  <c r="T546" i="1"/>
  <c r="S546" i="1"/>
  <c r="Q546" i="1"/>
  <c r="P546" i="1"/>
  <c r="O546" i="1"/>
  <c r="DD545" i="1"/>
  <c r="DC545" i="1"/>
  <c r="DB545" i="1"/>
  <c r="DA545" i="1"/>
  <c r="CZ545" i="1"/>
  <c r="CY545" i="1"/>
  <c r="CX545" i="1"/>
  <c r="CW545" i="1"/>
  <c r="CV545" i="1"/>
  <c r="CU545" i="1"/>
  <c r="CT545" i="1"/>
  <c r="CS545" i="1"/>
  <c r="CR545" i="1"/>
  <c r="CQ545" i="1"/>
  <c r="CP545" i="1"/>
  <c r="CO545" i="1"/>
  <c r="CN545" i="1"/>
  <c r="CM545" i="1"/>
  <c r="CL545" i="1"/>
  <c r="CK545" i="1"/>
  <c r="CJ545" i="1"/>
  <c r="CI545" i="1"/>
  <c r="CH545" i="1"/>
  <c r="CG545" i="1"/>
  <c r="CF545" i="1"/>
  <c r="CE545" i="1"/>
  <c r="CD545" i="1"/>
  <c r="CC545" i="1"/>
  <c r="CB545" i="1"/>
  <c r="CA545" i="1"/>
  <c r="BZ545" i="1"/>
  <c r="BY545" i="1"/>
  <c r="BX545" i="1"/>
  <c r="BW545" i="1"/>
  <c r="BV545" i="1"/>
  <c r="BU545" i="1"/>
  <c r="BT545" i="1"/>
  <c r="BS545" i="1"/>
  <c r="BR545" i="1"/>
  <c r="BQ545" i="1"/>
  <c r="BP545" i="1"/>
  <c r="BO545" i="1"/>
  <c r="BN545" i="1"/>
  <c r="BM545" i="1"/>
  <c r="BL545" i="1"/>
  <c r="BK545" i="1"/>
  <c r="BJ545" i="1"/>
  <c r="BI545" i="1"/>
  <c r="BH545" i="1"/>
  <c r="BG545" i="1"/>
  <c r="BF545" i="1"/>
  <c r="BE545" i="1"/>
  <c r="BD545" i="1"/>
  <c r="BC545" i="1"/>
  <c r="BB545" i="1"/>
  <c r="BA545" i="1"/>
  <c r="AZ545" i="1"/>
  <c r="AY545" i="1"/>
  <c r="AX545" i="1"/>
  <c r="AW545" i="1"/>
  <c r="AV545" i="1"/>
  <c r="AU545" i="1"/>
  <c r="AT545" i="1"/>
  <c r="AS545" i="1"/>
  <c r="AR545" i="1"/>
  <c r="AQ545" i="1"/>
  <c r="AP545" i="1"/>
  <c r="AO545" i="1"/>
  <c r="AN545" i="1"/>
  <c r="AM545" i="1"/>
  <c r="AL545" i="1"/>
  <c r="AK545" i="1"/>
  <c r="AJ545" i="1"/>
  <c r="AI545" i="1"/>
  <c r="AH545" i="1"/>
  <c r="AG545" i="1"/>
  <c r="AF545" i="1"/>
  <c r="AE545" i="1"/>
  <c r="AD545" i="1"/>
  <c r="AC545" i="1"/>
  <c r="AB545" i="1"/>
  <c r="AA545" i="1"/>
  <c r="Z545" i="1"/>
  <c r="Y545" i="1"/>
  <c r="X545" i="1"/>
  <c r="W545" i="1"/>
  <c r="V545" i="1"/>
  <c r="U545" i="1"/>
  <c r="T545" i="1"/>
  <c r="S545" i="1"/>
  <c r="Q545" i="1"/>
  <c r="P545" i="1"/>
  <c r="O545" i="1"/>
  <c r="DD544" i="1"/>
  <c r="DC544" i="1"/>
  <c r="DB544" i="1"/>
  <c r="DA544" i="1"/>
  <c r="CZ544" i="1"/>
  <c r="CY544" i="1"/>
  <c r="CX544" i="1"/>
  <c r="CW544" i="1"/>
  <c r="CV544" i="1"/>
  <c r="CU544" i="1"/>
  <c r="CT544" i="1"/>
  <c r="CS544" i="1"/>
  <c r="CR544" i="1"/>
  <c r="CQ544" i="1"/>
  <c r="CP544" i="1"/>
  <c r="CO544" i="1"/>
  <c r="CN544" i="1"/>
  <c r="CM544" i="1"/>
  <c r="CL544" i="1"/>
  <c r="CK544" i="1"/>
  <c r="CJ544" i="1"/>
  <c r="CI544" i="1"/>
  <c r="CH544" i="1"/>
  <c r="CG544" i="1"/>
  <c r="CF544" i="1"/>
  <c r="CE544" i="1"/>
  <c r="CD544" i="1"/>
  <c r="CC544" i="1"/>
  <c r="CB544" i="1"/>
  <c r="CA544" i="1"/>
  <c r="BZ544" i="1"/>
  <c r="BY544" i="1"/>
  <c r="BX544" i="1"/>
  <c r="BW544" i="1"/>
  <c r="BV544" i="1"/>
  <c r="BU544" i="1"/>
  <c r="BT544" i="1"/>
  <c r="BS544" i="1"/>
  <c r="BR544" i="1"/>
  <c r="BQ544" i="1"/>
  <c r="BP544" i="1"/>
  <c r="BO544" i="1"/>
  <c r="BN544" i="1"/>
  <c r="BM544" i="1"/>
  <c r="BL544" i="1"/>
  <c r="BK544" i="1"/>
  <c r="BJ544" i="1"/>
  <c r="BI544" i="1"/>
  <c r="BH544" i="1"/>
  <c r="BG544" i="1"/>
  <c r="BF544" i="1"/>
  <c r="BE544" i="1"/>
  <c r="BD544" i="1"/>
  <c r="BC544" i="1"/>
  <c r="BB544" i="1"/>
  <c r="BA544" i="1"/>
  <c r="AZ544" i="1"/>
  <c r="AY544" i="1"/>
  <c r="AX544" i="1"/>
  <c r="AW544" i="1"/>
  <c r="AV544" i="1"/>
  <c r="AU544" i="1"/>
  <c r="AT544" i="1"/>
  <c r="AS544" i="1"/>
  <c r="AR544" i="1"/>
  <c r="AQ544" i="1"/>
  <c r="AP544" i="1"/>
  <c r="AO544" i="1"/>
  <c r="AN544" i="1"/>
  <c r="AM544" i="1"/>
  <c r="AL544" i="1"/>
  <c r="AK544" i="1"/>
  <c r="AJ544" i="1"/>
  <c r="AI544" i="1"/>
  <c r="AH544" i="1"/>
  <c r="AG544" i="1"/>
  <c r="AF544" i="1"/>
  <c r="AE544" i="1"/>
  <c r="AD544" i="1"/>
  <c r="AC544" i="1"/>
  <c r="AB544" i="1"/>
  <c r="AA544" i="1"/>
  <c r="Z544" i="1"/>
  <c r="Y544" i="1"/>
  <c r="X544" i="1"/>
  <c r="W544" i="1"/>
  <c r="V544" i="1"/>
  <c r="U544" i="1"/>
  <c r="T544" i="1"/>
  <c r="S544" i="1"/>
  <c r="Q544" i="1"/>
  <c r="P544" i="1"/>
  <c r="O544" i="1"/>
  <c r="DD543" i="1"/>
  <c r="DC543" i="1"/>
  <c r="DB543" i="1"/>
  <c r="DA543" i="1"/>
  <c r="CZ543" i="1"/>
  <c r="CY543" i="1"/>
  <c r="CX543" i="1"/>
  <c r="CW543" i="1"/>
  <c r="CV543" i="1"/>
  <c r="CU543" i="1"/>
  <c r="CT543" i="1"/>
  <c r="CS543" i="1"/>
  <c r="CR543" i="1"/>
  <c r="CQ543" i="1"/>
  <c r="CP543" i="1"/>
  <c r="CO543" i="1"/>
  <c r="CN543" i="1"/>
  <c r="CM543" i="1"/>
  <c r="CL543" i="1"/>
  <c r="CK543" i="1"/>
  <c r="CJ543" i="1"/>
  <c r="CI543" i="1"/>
  <c r="CH543" i="1"/>
  <c r="CG543" i="1"/>
  <c r="CF543" i="1"/>
  <c r="CE543" i="1"/>
  <c r="CD543" i="1"/>
  <c r="CC543" i="1"/>
  <c r="CB543" i="1"/>
  <c r="CA543" i="1"/>
  <c r="BZ543" i="1"/>
  <c r="BY543" i="1"/>
  <c r="BX543" i="1"/>
  <c r="BW543" i="1"/>
  <c r="BV543" i="1"/>
  <c r="BU543" i="1"/>
  <c r="BT543" i="1"/>
  <c r="BS543" i="1"/>
  <c r="BR543" i="1"/>
  <c r="BQ543" i="1"/>
  <c r="BP543" i="1"/>
  <c r="BO543" i="1"/>
  <c r="BN543" i="1"/>
  <c r="BM543" i="1"/>
  <c r="BL543" i="1"/>
  <c r="BK543" i="1"/>
  <c r="BJ543" i="1"/>
  <c r="BI543" i="1"/>
  <c r="BH543" i="1"/>
  <c r="BG543" i="1"/>
  <c r="BF543" i="1"/>
  <c r="BE543" i="1"/>
  <c r="BD543" i="1"/>
  <c r="BC543" i="1"/>
  <c r="BB543" i="1"/>
  <c r="BA543" i="1"/>
  <c r="AZ543" i="1"/>
  <c r="AY543" i="1"/>
  <c r="AX543" i="1"/>
  <c r="AW543" i="1"/>
  <c r="AV543" i="1"/>
  <c r="AU543" i="1"/>
  <c r="AT543" i="1"/>
  <c r="AS543" i="1"/>
  <c r="AR543" i="1"/>
  <c r="AQ543" i="1"/>
  <c r="AP543" i="1"/>
  <c r="AO543" i="1"/>
  <c r="AN543" i="1"/>
  <c r="AM543" i="1"/>
  <c r="AL543" i="1"/>
  <c r="AK543" i="1"/>
  <c r="AJ543" i="1"/>
  <c r="AI543" i="1"/>
  <c r="AH543" i="1"/>
  <c r="AG543" i="1"/>
  <c r="AF543" i="1"/>
  <c r="AE543" i="1"/>
  <c r="AD543" i="1"/>
  <c r="AC543" i="1"/>
  <c r="AB543" i="1"/>
  <c r="AA543" i="1"/>
  <c r="Z543" i="1"/>
  <c r="Y543" i="1"/>
  <c r="X543" i="1"/>
  <c r="W543" i="1"/>
  <c r="V543" i="1"/>
  <c r="U543" i="1"/>
  <c r="T543" i="1"/>
  <c r="S543" i="1"/>
  <c r="Q543" i="1"/>
  <c r="P543" i="1"/>
  <c r="O543" i="1"/>
  <c r="DD542" i="1"/>
  <c r="DC542" i="1"/>
  <c r="DB542" i="1"/>
  <c r="DA542" i="1"/>
  <c r="CZ542" i="1"/>
  <c r="CY542" i="1"/>
  <c r="CX542" i="1"/>
  <c r="CW542" i="1"/>
  <c r="CV542" i="1"/>
  <c r="CU542" i="1"/>
  <c r="CT542" i="1"/>
  <c r="CS542" i="1"/>
  <c r="CR542" i="1"/>
  <c r="CQ542" i="1"/>
  <c r="CP542" i="1"/>
  <c r="CO542" i="1"/>
  <c r="CN542" i="1"/>
  <c r="CM542" i="1"/>
  <c r="CL542" i="1"/>
  <c r="CK542" i="1"/>
  <c r="CJ542" i="1"/>
  <c r="CI542" i="1"/>
  <c r="CH542" i="1"/>
  <c r="CG542" i="1"/>
  <c r="CF542" i="1"/>
  <c r="CE542" i="1"/>
  <c r="CD542" i="1"/>
  <c r="CC542" i="1"/>
  <c r="CB542" i="1"/>
  <c r="CA542" i="1"/>
  <c r="BZ542" i="1"/>
  <c r="BY542" i="1"/>
  <c r="BX542" i="1"/>
  <c r="BW542" i="1"/>
  <c r="BV542" i="1"/>
  <c r="BU542" i="1"/>
  <c r="BT542" i="1"/>
  <c r="BS542" i="1"/>
  <c r="BR542" i="1"/>
  <c r="BQ542" i="1"/>
  <c r="BP542" i="1"/>
  <c r="BO542" i="1"/>
  <c r="BN542" i="1"/>
  <c r="BM542" i="1"/>
  <c r="BL542" i="1"/>
  <c r="BK542" i="1"/>
  <c r="BJ542" i="1"/>
  <c r="BI542" i="1"/>
  <c r="BH542" i="1"/>
  <c r="BG542" i="1"/>
  <c r="BF542" i="1"/>
  <c r="BE542" i="1"/>
  <c r="BD542" i="1"/>
  <c r="BC542" i="1"/>
  <c r="BB542" i="1"/>
  <c r="BA542" i="1"/>
  <c r="AZ542" i="1"/>
  <c r="AY542" i="1"/>
  <c r="AX542" i="1"/>
  <c r="AW542" i="1"/>
  <c r="AV542" i="1"/>
  <c r="AU542" i="1"/>
  <c r="AT542" i="1"/>
  <c r="AS542" i="1"/>
  <c r="AR542" i="1"/>
  <c r="AQ542" i="1"/>
  <c r="AP542" i="1"/>
  <c r="AO542" i="1"/>
  <c r="AN542" i="1"/>
  <c r="AM542" i="1"/>
  <c r="AL542" i="1"/>
  <c r="AK542" i="1"/>
  <c r="AJ542" i="1"/>
  <c r="AI542" i="1"/>
  <c r="AH542" i="1"/>
  <c r="AG542" i="1"/>
  <c r="AF542" i="1"/>
  <c r="AE542" i="1"/>
  <c r="AD542" i="1"/>
  <c r="AC542" i="1"/>
  <c r="AB542" i="1"/>
  <c r="AA542" i="1"/>
  <c r="Z542" i="1"/>
  <c r="Y542" i="1"/>
  <c r="X542" i="1"/>
  <c r="W542" i="1"/>
  <c r="V542" i="1"/>
  <c r="U542" i="1"/>
  <c r="T542" i="1"/>
  <c r="S542" i="1"/>
  <c r="Q542" i="1"/>
  <c r="P542" i="1"/>
  <c r="O542" i="1"/>
  <c r="DD541" i="1"/>
  <c r="DC541" i="1"/>
  <c r="DB541" i="1"/>
  <c r="DA541" i="1"/>
  <c r="CZ541" i="1"/>
  <c r="CY541" i="1"/>
  <c r="CX541" i="1"/>
  <c r="CW541" i="1"/>
  <c r="CV541" i="1"/>
  <c r="CU541" i="1"/>
  <c r="CT541" i="1"/>
  <c r="CS541" i="1"/>
  <c r="CR541" i="1"/>
  <c r="CQ541" i="1"/>
  <c r="CP541" i="1"/>
  <c r="CO541" i="1"/>
  <c r="CN541" i="1"/>
  <c r="CM541" i="1"/>
  <c r="CL541" i="1"/>
  <c r="CK541" i="1"/>
  <c r="CJ541" i="1"/>
  <c r="CI541" i="1"/>
  <c r="CH541" i="1"/>
  <c r="CG541" i="1"/>
  <c r="CF541" i="1"/>
  <c r="CE541" i="1"/>
  <c r="CD541" i="1"/>
  <c r="CC541" i="1"/>
  <c r="CB541" i="1"/>
  <c r="CA541" i="1"/>
  <c r="BZ541" i="1"/>
  <c r="BY541" i="1"/>
  <c r="BX541" i="1"/>
  <c r="BW541" i="1"/>
  <c r="BV541" i="1"/>
  <c r="BU541" i="1"/>
  <c r="BT541" i="1"/>
  <c r="BS541" i="1"/>
  <c r="BR541" i="1"/>
  <c r="BQ541" i="1"/>
  <c r="BP541" i="1"/>
  <c r="BO541" i="1"/>
  <c r="BN541" i="1"/>
  <c r="BM541" i="1"/>
  <c r="BL541" i="1"/>
  <c r="BK541" i="1"/>
  <c r="BJ541" i="1"/>
  <c r="BI541" i="1"/>
  <c r="BH541" i="1"/>
  <c r="BG541" i="1"/>
  <c r="BF541" i="1"/>
  <c r="BE541" i="1"/>
  <c r="BD541" i="1"/>
  <c r="BC541" i="1"/>
  <c r="BB541" i="1"/>
  <c r="BA541" i="1"/>
  <c r="AZ541" i="1"/>
  <c r="AY541" i="1"/>
  <c r="AX541" i="1"/>
  <c r="AW541" i="1"/>
  <c r="AV541" i="1"/>
  <c r="AU541" i="1"/>
  <c r="AT541" i="1"/>
  <c r="AS541" i="1"/>
  <c r="AR541" i="1"/>
  <c r="AQ541" i="1"/>
  <c r="AP541" i="1"/>
  <c r="AO541" i="1"/>
  <c r="AN541" i="1"/>
  <c r="AM541" i="1"/>
  <c r="AL541" i="1"/>
  <c r="AK541" i="1"/>
  <c r="AJ541" i="1"/>
  <c r="AI541" i="1"/>
  <c r="AH541" i="1"/>
  <c r="AG541" i="1"/>
  <c r="AF541" i="1"/>
  <c r="AE541" i="1"/>
  <c r="AD541" i="1"/>
  <c r="AC541" i="1"/>
  <c r="AB541" i="1"/>
  <c r="AA541" i="1"/>
  <c r="Z541" i="1"/>
  <c r="Y541" i="1"/>
  <c r="X541" i="1"/>
  <c r="W541" i="1"/>
  <c r="V541" i="1"/>
  <c r="U541" i="1"/>
  <c r="T541" i="1"/>
  <c r="S541" i="1"/>
  <c r="Q541" i="1"/>
  <c r="P541" i="1"/>
  <c r="O541" i="1"/>
  <c r="DD540" i="1"/>
  <c r="DC540" i="1"/>
  <c r="DB540" i="1"/>
  <c r="DA540" i="1"/>
  <c r="CZ540" i="1"/>
  <c r="CY540" i="1"/>
  <c r="CX540" i="1"/>
  <c r="CW540" i="1"/>
  <c r="CV540" i="1"/>
  <c r="CU540" i="1"/>
  <c r="CT540" i="1"/>
  <c r="CS540" i="1"/>
  <c r="CR540" i="1"/>
  <c r="CQ540" i="1"/>
  <c r="CP540" i="1"/>
  <c r="CO540" i="1"/>
  <c r="CN540" i="1"/>
  <c r="CM540" i="1"/>
  <c r="CL540" i="1"/>
  <c r="CK540" i="1"/>
  <c r="CJ540" i="1"/>
  <c r="CI540" i="1"/>
  <c r="CH540" i="1"/>
  <c r="CG540" i="1"/>
  <c r="CF540" i="1"/>
  <c r="CE540" i="1"/>
  <c r="CD540" i="1"/>
  <c r="CC540" i="1"/>
  <c r="CB540" i="1"/>
  <c r="CA540" i="1"/>
  <c r="BZ540" i="1"/>
  <c r="BY540" i="1"/>
  <c r="BX540" i="1"/>
  <c r="BW540" i="1"/>
  <c r="BV540" i="1"/>
  <c r="BU540" i="1"/>
  <c r="BT540" i="1"/>
  <c r="BS540" i="1"/>
  <c r="BR540" i="1"/>
  <c r="BQ540" i="1"/>
  <c r="BP540" i="1"/>
  <c r="BO540" i="1"/>
  <c r="BN540" i="1"/>
  <c r="BM540" i="1"/>
  <c r="BL540" i="1"/>
  <c r="BK540" i="1"/>
  <c r="BJ540" i="1"/>
  <c r="BI540" i="1"/>
  <c r="BH540" i="1"/>
  <c r="BG540" i="1"/>
  <c r="BF540" i="1"/>
  <c r="BE540" i="1"/>
  <c r="BD540" i="1"/>
  <c r="BC540" i="1"/>
  <c r="BB540" i="1"/>
  <c r="BA540" i="1"/>
  <c r="AZ540" i="1"/>
  <c r="AY540" i="1"/>
  <c r="AX540" i="1"/>
  <c r="AW540" i="1"/>
  <c r="AV540" i="1"/>
  <c r="AU540" i="1"/>
  <c r="AT540" i="1"/>
  <c r="AS540" i="1"/>
  <c r="AR540" i="1"/>
  <c r="AQ540" i="1"/>
  <c r="AP540" i="1"/>
  <c r="AO540" i="1"/>
  <c r="AN540" i="1"/>
  <c r="AM540" i="1"/>
  <c r="AL540" i="1"/>
  <c r="AK540" i="1"/>
  <c r="AJ540" i="1"/>
  <c r="AI540" i="1"/>
  <c r="AH540" i="1"/>
  <c r="AG540" i="1"/>
  <c r="AF540" i="1"/>
  <c r="AE540" i="1"/>
  <c r="AD540" i="1"/>
  <c r="AC540" i="1"/>
  <c r="AB540" i="1"/>
  <c r="AA540" i="1"/>
  <c r="Z540" i="1"/>
  <c r="Y540" i="1"/>
  <c r="X540" i="1"/>
  <c r="W540" i="1"/>
  <c r="V540" i="1"/>
  <c r="U540" i="1"/>
  <c r="T540" i="1"/>
  <c r="S540" i="1"/>
  <c r="Q540" i="1"/>
  <c r="P540" i="1"/>
  <c r="O540" i="1"/>
  <c r="DD539" i="1"/>
  <c r="DC539" i="1"/>
  <c r="DB539" i="1"/>
  <c r="DA539" i="1"/>
  <c r="CZ539" i="1"/>
  <c r="CY539" i="1"/>
  <c r="CX539" i="1"/>
  <c r="CW539" i="1"/>
  <c r="CV539" i="1"/>
  <c r="CU539" i="1"/>
  <c r="CT539" i="1"/>
  <c r="CS539" i="1"/>
  <c r="CR539" i="1"/>
  <c r="CQ539" i="1"/>
  <c r="CP539" i="1"/>
  <c r="CO539" i="1"/>
  <c r="CN539" i="1"/>
  <c r="CM539" i="1"/>
  <c r="CL539" i="1"/>
  <c r="CK539" i="1"/>
  <c r="CJ539" i="1"/>
  <c r="CI539" i="1"/>
  <c r="CH539" i="1"/>
  <c r="CG539" i="1"/>
  <c r="CF539" i="1"/>
  <c r="CE539" i="1"/>
  <c r="CD539" i="1"/>
  <c r="CC539" i="1"/>
  <c r="CB539" i="1"/>
  <c r="CA539" i="1"/>
  <c r="BZ539" i="1"/>
  <c r="BY539" i="1"/>
  <c r="BX539" i="1"/>
  <c r="BW539" i="1"/>
  <c r="BV539" i="1"/>
  <c r="BU539" i="1"/>
  <c r="BT539" i="1"/>
  <c r="BS539" i="1"/>
  <c r="BR539" i="1"/>
  <c r="BQ539" i="1"/>
  <c r="BP539" i="1"/>
  <c r="BO539" i="1"/>
  <c r="BN539" i="1"/>
  <c r="BM539" i="1"/>
  <c r="BL539" i="1"/>
  <c r="BK539" i="1"/>
  <c r="BJ539" i="1"/>
  <c r="BI539" i="1"/>
  <c r="BH539" i="1"/>
  <c r="BG539" i="1"/>
  <c r="BF539" i="1"/>
  <c r="BE539" i="1"/>
  <c r="BD539" i="1"/>
  <c r="BC539" i="1"/>
  <c r="BB539" i="1"/>
  <c r="BA539" i="1"/>
  <c r="AZ539" i="1"/>
  <c r="AY539" i="1"/>
  <c r="AX539" i="1"/>
  <c r="AW539" i="1"/>
  <c r="AV539" i="1"/>
  <c r="AU539" i="1"/>
  <c r="AT539" i="1"/>
  <c r="AS539" i="1"/>
  <c r="AR539" i="1"/>
  <c r="AQ539" i="1"/>
  <c r="AP539" i="1"/>
  <c r="AO539" i="1"/>
  <c r="AN539" i="1"/>
  <c r="AM539" i="1"/>
  <c r="AL539" i="1"/>
  <c r="AK539" i="1"/>
  <c r="AJ539" i="1"/>
  <c r="AI539" i="1"/>
  <c r="AH539" i="1"/>
  <c r="AG539" i="1"/>
  <c r="AF539" i="1"/>
  <c r="AE539" i="1"/>
  <c r="AD539" i="1"/>
  <c r="AC539" i="1"/>
  <c r="AB539" i="1"/>
  <c r="AA539" i="1"/>
  <c r="Z539" i="1"/>
  <c r="Y539" i="1"/>
  <c r="X539" i="1"/>
  <c r="W539" i="1"/>
  <c r="V539" i="1"/>
  <c r="U539" i="1"/>
  <c r="T539" i="1"/>
  <c r="S539" i="1"/>
  <c r="Q539" i="1"/>
  <c r="P539" i="1"/>
  <c r="O539" i="1"/>
  <c r="DD193" i="1"/>
  <c r="DC193" i="1"/>
  <c r="DB193" i="1"/>
  <c r="DA193" i="1"/>
  <c r="CZ193" i="1"/>
  <c r="CY193" i="1"/>
  <c r="CX193" i="1"/>
  <c r="CW193" i="1"/>
  <c r="CV193" i="1"/>
  <c r="CU193" i="1"/>
  <c r="CT193" i="1"/>
  <c r="CS193" i="1"/>
  <c r="CR193" i="1"/>
  <c r="CQ193" i="1"/>
  <c r="CP193" i="1"/>
  <c r="CO193" i="1"/>
  <c r="CN193" i="1"/>
  <c r="CM193" i="1"/>
  <c r="CL193" i="1"/>
  <c r="CK193" i="1"/>
  <c r="CJ193" i="1"/>
  <c r="CI193" i="1"/>
  <c r="CH193" i="1"/>
  <c r="CG193" i="1"/>
  <c r="CF193" i="1"/>
  <c r="CE193" i="1"/>
  <c r="CD193" i="1"/>
  <c r="CC193" i="1"/>
  <c r="CB193" i="1"/>
  <c r="CA193" i="1"/>
  <c r="BZ193" i="1"/>
  <c r="BY193" i="1"/>
  <c r="BX193" i="1"/>
  <c r="BW193" i="1"/>
  <c r="BV193" i="1"/>
  <c r="BU193" i="1"/>
  <c r="BT193" i="1"/>
  <c r="BS193" i="1"/>
  <c r="BR193" i="1"/>
  <c r="BQ193" i="1"/>
  <c r="BP193" i="1"/>
  <c r="BO193" i="1"/>
  <c r="BN193" i="1"/>
  <c r="BM193" i="1"/>
  <c r="BL193" i="1"/>
  <c r="BK193" i="1"/>
  <c r="BJ193" i="1"/>
  <c r="BI193" i="1"/>
  <c r="BH193" i="1"/>
  <c r="BG193" i="1"/>
  <c r="BF193" i="1"/>
  <c r="BE193" i="1"/>
  <c r="BD193" i="1"/>
  <c r="BC193" i="1"/>
  <c r="BB193" i="1"/>
  <c r="BA193" i="1"/>
  <c r="AZ193" i="1"/>
  <c r="AY193" i="1"/>
  <c r="AX193" i="1"/>
  <c r="AW193" i="1"/>
  <c r="AV193" i="1"/>
  <c r="AU193" i="1"/>
  <c r="AT193" i="1"/>
  <c r="AS193" i="1"/>
  <c r="AR193" i="1"/>
  <c r="AQ193" i="1"/>
  <c r="AP193" i="1"/>
  <c r="AO193" i="1"/>
  <c r="AN193" i="1"/>
  <c r="AM193" i="1"/>
  <c r="AL193" i="1"/>
  <c r="AK193" i="1"/>
  <c r="AJ193" i="1"/>
  <c r="AI193" i="1"/>
  <c r="AH193" i="1"/>
  <c r="AG193" i="1"/>
  <c r="AF193" i="1"/>
  <c r="AE193" i="1"/>
  <c r="AD193" i="1"/>
  <c r="AC193" i="1"/>
  <c r="AB193" i="1"/>
  <c r="AA193" i="1"/>
  <c r="Z193" i="1"/>
  <c r="Y193" i="1"/>
  <c r="X193" i="1"/>
  <c r="W193" i="1"/>
  <c r="V193" i="1"/>
  <c r="U193" i="1"/>
  <c r="T193" i="1"/>
  <c r="S193" i="1"/>
  <c r="Q193" i="1"/>
  <c r="P193" i="1"/>
  <c r="O193" i="1"/>
  <c r="DD192" i="1"/>
  <c r="DC192" i="1"/>
  <c r="DB192" i="1"/>
  <c r="DA192" i="1"/>
  <c r="CZ192" i="1"/>
  <c r="CY192" i="1"/>
  <c r="CX192" i="1"/>
  <c r="CW192" i="1"/>
  <c r="CV192" i="1"/>
  <c r="CU192" i="1"/>
  <c r="CT192" i="1"/>
  <c r="CS192" i="1"/>
  <c r="CR192" i="1"/>
  <c r="CQ192" i="1"/>
  <c r="CP192" i="1"/>
  <c r="CO192" i="1"/>
  <c r="CN192" i="1"/>
  <c r="CM192" i="1"/>
  <c r="CL192" i="1"/>
  <c r="CK192" i="1"/>
  <c r="CJ192" i="1"/>
  <c r="CI192" i="1"/>
  <c r="CH192" i="1"/>
  <c r="CG192" i="1"/>
  <c r="CF192" i="1"/>
  <c r="CE192" i="1"/>
  <c r="CD192" i="1"/>
  <c r="CC192" i="1"/>
  <c r="CB192" i="1"/>
  <c r="CA192" i="1"/>
  <c r="BZ192" i="1"/>
  <c r="BY192" i="1"/>
  <c r="BX192" i="1"/>
  <c r="BW192" i="1"/>
  <c r="BV192" i="1"/>
  <c r="BU192" i="1"/>
  <c r="BT192" i="1"/>
  <c r="BS192" i="1"/>
  <c r="BR192" i="1"/>
  <c r="BQ192" i="1"/>
  <c r="BP192" i="1"/>
  <c r="BO192" i="1"/>
  <c r="BN192" i="1"/>
  <c r="BM192" i="1"/>
  <c r="BL192" i="1"/>
  <c r="BK192" i="1"/>
  <c r="BJ192" i="1"/>
  <c r="BI192" i="1"/>
  <c r="BH192" i="1"/>
  <c r="BG192" i="1"/>
  <c r="BF192" i="1"/>
  <c r="BE192" i="1"/>
  <c r="BD192" i="1"/>
  <c r="BC192" i="1"/>
  <c r="BB192" i="1"/>
  <c r="BA192" i="1"/>
  <c r="AZ192" i="1"/>
  <c r="AY192" i="1"/>
  <c r="AX192" i="1"/>
  <c r="AW192" i="1"/>
  <c r="AV192" i="1"/>
  <c r="AU192" i="1"/>
  <c r="AT192" i="1"/>
  <c r="AS192" i="1"/>
  <c r="AR192" i="1"/>
  <c r="AQ192" i="1"/>
  <c r="AP192" i="1"/>
  <c r="AO192" i="1"/>
  <c r="AN192" i="1"/>
  <c r="AM192" i="1"/>
  <c r="AL192" i="1"/>
  <c r="AK192" i="1"/>
  <c r="AJ192" i="1"/>
  <c r="AI192" i="1"/>
  <c r="AH192" i="1"/>
  <c r="AG192" i="1"/>
  <c r="AF192" i="1"/>
  <c r="AE192" i="1"/>
  <c r="AD192" i="1"/>
  <c r="AC192" i="1"/>
  <c r="AB192" i="1"/>
  <c r="AA192" i="1"/>
  <c r="Z192" i="1"/>
  <c r="Y192" i="1"/>
  <c r="X192" i="1"/>
  <c r="W192" i="1"/>
  <c r="V192" i="1"/>
  <c r="U192" i="1"/>
  <c r="T192" i="1"/>
  <c r="S192" i="1"/>
  <c r="Q192" i="1"/>
  <c r="P192" i="1"/>
  <c r="O192" i="1"/>
  <c r="DD275" i="1"/>
  <c r="DC275" i="1"/>
  <c r="DB275" i="1"/>
  <c r="DA275" i="1"/>
  <c r="CZ275" i="1"/>
  <c r="CY275" i="1"/>
  <c r="CX275" i="1"/>
  <c r="CW275" i="1"/>
  <c r="CV275" i="1"/>
  <c r="CU275" i="1"/>
  <c r="CT275" i="1"/>
  <c r="CS275" i="1"/>
  <c r="CR275" i="1"/>
  <c r="CQ275" i="1"/>
  <c r="CP275" i="1"/>
  <c r="CO275" i="1"/>
  <c r="CN275" i="1"/>
  <c r="CM275" i="1"/>
  <c r="CL275" i="1"/>
  <c r="CK275" i="1"/>
  <c r="CJ275" i="1"/>
  <c r="CI275" i="1"/>
  <c r="CH275" i="1"/>
  <c r="CG275" i="1"/>
  <c r="CF275" i="1"/>
  <c r="CE275" i="1"/>
  <c r="CD275" i="1"/>
  <c r="CC275" i="1"/>
  <c r="CB275" i="1"/>
  <c r="CA275" i="1"/>
  <c r="BZ275" i="1"/>
  <c r="BY275" i="1"/>
  <c r="BX275" i="1"/>
  <c r="BW275" i="1"/>
  <c r="BV275" i="1"/>
  <c r="BU275" i="1"/>
  <c r="BT275" i="1"/>
  <c r="BS275" i="1"/>
  <c r="BR275" i="1"/>
  <c r="BQ275" i="1"/>
  <c r="BP275" i="1"/>
  <c r="BO275" i="1"/>
  <c r="BN275" i="1"/>
  <c r="BM275" i="1"/>
  <c r="BL275" i="1"/>
  <c r="BK275" i="1"/>
  <c r="BJ275" i="1"/>
  <c r="BI275" i="1"/>
  <c r="BH275" i="1"/>
  <c r="BG275" i="1"/>
  <c r="BF275" i="1"/>
  <c r="BE275" i="1"/>
  <c r="BD275" i="1"/>
  <c r="BC275" i="1"/>
  <c r="BB275" i="1"/>
  <c r="BA275" i="1"/>
  <c r="AZ275" i="1"/>
  <c r="AY275" i="1"/>
  <c r="AX275" i="1"/>
  <c r="AW275" i="1"/>
  <c r="AV275" i="1"/>
  <c r="AU275" i="1"/>
  <c r="AT275" i="1"/>
  <c r="AS275" i="1"/>
  <c r="AR275" i="1"/>
  <c r="AQ275" i="1"/>
  <c r="AP275" i="1"/>
  <c r="AO275" i="1"/>
  <c r="AN275" i="1"/>
  <c r="AM275" i="1"/>
  <c r="AL275" i="1"/>
  <c r="AK275" i="1"/>
  <c r="AJ275" i="1"/>
  <c r="AI275" i="1"/>
  <c r="AH275" i="1"/>
  <c r="AG275" i="1"/>
  <c r="AF275" i="1"/>
  <c r="AE275" i="1"/>
  <c r="AD275" i="1"/>
  <c r="AC275" i="1"/>
  <c r="AB275" i="1"/>
  <c r="AA275" i="1"/>
  <c r="Z275" i="1"/>
  <c r="Y275" i="1"/>
  <c r="X275" i="1"/>
  <c r="W275" i="1"/>
  <c r="V275" i="1"/>
  <c r="U275" i="1"/>
  <c r="T275" i="1"/>
  <c r="S275" i="1"/>
  <c r="Q275" i="1"/>
  <c r="P275" i="1"/>
  <c r="O275" i="1"/>
  <c r="DD274" i="1"/>
  <c r="DC274" i="1"/>
  <c r="DB274" i="1"/>
  <c r="DA274" i="1"/>
  <c r="CZ274" i="1"/>
  <c r="CY274" i="1"/>
  <c r="CX274" i="1"/>
  <c r="CW274" i="1"/>
  <c r="CV274" i="1"/>
  <c r="CU274" i="1"/>
  <c r="CT274" i="1"/>
  <c r="CS274" i="1"/>
  <c r="CR274" i="1"/>
  <c r="CQ274" i="1"/>
  <c r="CP274" i="1"/>
  <c r="CO274" i="1"/>
  <c r="CN274" i="1"/>
  <c r="CM274" i="1"/>
  <c r="CL274" i="1"/>
  <c r="CK274" i="1"/>
  <c r="CJ274" i="1"/>
  <c r="CI274" i="1"/>
  <c r="CH274" i="1"/>
  <c r="CG274" i="1"/>
  <c r="CF274" i="1"/>
  <c r="CE274" i="1"/>
  <c r="CD274" i="1"/>
  <c r="CC274" i="1"/>
  <c r="CB274" i="1"/>
  <c r="CA274" i="1"/>
  <c r="BZ274" i="1"/>
  <c r="BY274" i="1"/>
  <c r="BX274" i="1"/>
  <c r="BW274" i="1"/>
  <c r="BV274" i="1"/>
  <c r="BU274" i="1"/>
  <c r="BT274" i="1"/>
  <c r="BS274" i="1"/>
  <c r="BR274" i="1"/>
  <c r="BQ274" i="1"/>
  <c r="BP274" i="1"/>
  <c r="BO274" i="1"/>
  <c r="BN274" i="1"/>
  <c r="BM274" i="1"/>
  <c r="BL274" i="1"/>
  <c r="BK274" i="1"/>
  <c r="BJ274" i="1"/>
  <c r="BI274" i="1"/>
  <c r="BH274" i="1"/>
  <c r="BG274" i="1"/>
  <c r="BF274" i="1"/>
  <c r="BE274" i="1"/>
  <c r="BD274" i="1"/>
  <c r="BC274" i="1"/>
  <c r="BB274" i="1"/>
  <c r="BA274" i="1"/>
  <c r="AZ274" i="1"/>
  <c r="AY274" i="1"/>
  <c r="AX274" i="1"/>
  <c r="AW274" i="1"/>
  <c r="AV274" i="1"/>
  <c r="AU274" i="1"/>
  <c r="AT274" i="1"/>
  <c r="AS274" i="1"/>
  <c r="AR274" i="1"/>
  <c r="AQ274" i="1"/>
  <c r="AP274" i="1"/>
  <c r="AO274" i="1"/>
  <c r="AN274" i="1"/>
  <c r="AM274" i="1"/>
  <c r="AL274" i="1"/>
  <c r="AK274" i="1"/>
  <c r="AJ274" i="1"/>
  <c r="AI274" i="1"/>
  <c r="AH274" i="1"/>
  <c r="AG274" i="1"/>
  <c r="AF274" i="1"/>
  <c r="AE274" i="1"/>
  <c r="AD274" i="1"/>
  <c r="AC274" i="1"/>
  <c r="AB274" i="1"/>
  <c r="AA274" i="1"/>
  <c r="Z274" i="1"/>
  <c r="Y274" i="1"/>
  <c r="X274" i="1"/>
  <c r="W274" i="1"/>
  <c r="V274" i="1"/>
  <c r="U274" i="1"/>
  <c r="T274" i="1"/>
  <c r="S274" i="1"/>
  <c r="Q274" i="1"/>
  <c r="P274" i="1"/>
  <c r="O274" i="1"/>
  <c r="DD273" i="1"/>
  <c r="DC273" i="1"/>
  <c r="DB273" i="1"/>
  <c r="DA273" i="1"/>
  <c r="CZ273" i="1"/>
  <c r="CY273" i="1"/>
  <c r="CX273" i="1"/>
  <c r="CW273" i="1"/>
  <c r="CV273" i="1"/>
  <c r="CU273" i="1"/>
  <c r="CT273" i="1"/>
  <c r="CS273" i="1"/>
  <c r="CR273" i="1"/>
  <c r="CQ273" i="1"/>
  <c r="CP273" i="1"/>
  <c r="CO273" i="1"/>
  <c r="CN273" i="1"/>
  <c r="CM273" i="1"/>
  <c r="CL273" i="1"/>
  <c r="CK273" i="1"/>
  <c r="CJ273" i="1"/>
  <c r="CI273" i="1"/>
  <c r="CH273" i="1"/>
  <c r="CG273" i="1"/>
  <c r="CF273" i="1"/>
  <c r="CE273" i="1"/>
  <c r="CD273" i="1"/>
  <c r="CC273" i="1"/>
  <c r="CB273" i="1"/>
  <c r="CA273" i="1"/>
  <c r="BZ273" i="1"/>
  <c r="BY273" i="1"/>
  <c r="BX273" i="1"/>
  <c r="BW273" i="1"/>
  <c r="BV273" i="1"/>
  <c r="BU273" i="1"/>
  <c r="BT273" i="1"/>
  <c r="BS273" i="1"/>
  <c r="BR273" i="1"/>
  <c r="BQ273" i="1"/>
  <c r="BP273" i="1"/>
  <c r="BO273" i="1"/>
  <c r="BN273" i="1"/>
  <c r="BM273" i="1"/>
  <c r="BL273" i="1"/>
  <c r="BK273" i="1"/>
  <c r="BJ273" i="1"/>
  <c r="BI273" i="1"/>
  <c r="BH273" i="1"/>
  <c r="BG273" i="1"/>
  <c r="BF273" i="1"/>
  <c r="BE273" i="1"/>
  <c r="BD273" i="1"/>
  <c r="BC273" i="1"/>
  <c r="BB273" i="1"/>
  <c r="BA273" i="1"/>
  <c r="AZ273" i="1"/>
  <c r="AY273" i="1"/>
  <c r="AX273" i="1"/>
  <c r="AW273" i="1"/>
  <c r="AV273" i="1"/>
  <c r="AU273" i="1"/>
  <c r="AT273" i="1"/>
  <c r="AS273" i="1"/>
  <c r="AR273" i="1"/>
  <c r="AQ273" i="1"/>
  <c r="AP273" i="1"/>
  <c r="AO273" i="1"/>
  <c r="AN273" i="1"/>
  <c r="AM273" i="1"/>
  <c r="AL273" i="1"/>
  <c r="AK273" i="1"/>
  <c r="AJ273" i="1"/>
  <c r="AI273" i="1"/>
  <c r="AH273" i="1"/>
  <c r="AG273" i="1"/>
  <c r="AF273" i="1"/>
  <c r="AE273" i="1"/>
  <c r="AD273" i="1"/>
  <c r="AC273" i="1"/>
  <c r="AB273" i="1"/>
  <c r="AA273" i="1"/>
  <c r="Z273" i="1"/>
  <c r="Y273" i="1"/>
  <c r="X273" i="1"/>
  <c r="W273" i="1"/>
  <c r="V273" i="1"/>
  <c r="U273" i="1"/>
  <c r="T273" i="1"/>
  <c r="S273" i="1"/>
  <c r="Q273" i="1"/>
  <c r="P273" i="1"/>
  <c r="O273" i="1"/>
  <c r="DD74" i="1"/>
  <c r="DC74" i="1"/>
  <c r="DB74" i="1"/>
  <c r="DA74" i="1"/>
  <c r="CZ74" i="1"/>
  <c r="CY74" i="1"/>
  <c r="CX74" i="1"/>
  <c r="CW74" i="1"/>
  <c r="CV74" i="1"/>
  <c r="CU74" i="1"/>
  <c r="CT74" i="1"/>
  <c r="CS74" i="1"/>
  <c r="CR74" i="1"/>
  <c r="CQ74" i="1"/>
  <c r="CP74" i="1"/>
  <c r="CO74" i="1"/>
  <c r="CN74" i="1"/>
  <c r="CM74" i="1"/>
  <c r="CL74" i="1"/>
  <c r="CK74" i="1"/>
  <c r="CJ74" i="1"/>
  <c r="CI74" i="1"/>
  <c r="CH74" i="1"/>
  <c r="CG74" i="1"/>
  <c r="CF74" i="1"/>
  <c r="CE74" i="1"/>
  <c r="CD74" i="1"/>
  <c r="CC74" i="1"/>
  <c r="CB74" i="1"/>
  <c r="CA74" i="1"/>
  <c r="BZ74" i="1"/>
  <c r="BY74" i="1"/>
  <c r="BX74" i="1"/>
  <c r="BW74" i="1"/>
  <c r="BV74" i="1"/>
  <c r="BU74" i="1"/>
  <c r="BT74" i="1"/>
  <c r="BS74" i="1"/>
  <c r="BR74" i="1"/>
  <c r="BQ74" i="1"/>
  <c r="BP74" i="1"/>
  <c r="BO74" i="1"/>
  <c r="BN74" i="1"/>
  <c r="BM74" i="1"/>
  <c r="BL74" i="1"/>
  <c r="BK74" i="1"/>
  <c r="BJ74" i="1"/>
  <c r="BI74" i="1"/>
  <c r="BH74" i="1"/>
  <c r="BG74" i="1"/>
  <c r="BF74" i="1"/>
  <c r="BE74" i="1"/>
  <c r="BD74" i="1"/>
  <c r="BC74" i="1"/>
  <c r="BB74" i="1"/>
  <c r="BA74" i="1"/>
  <c r="AZ74" i="1"/>
  <c r="AY74" i="1"/>
  <c r="AX74" i="1"/>
  <c r="AW74" i="1"/>
  <c r="AV74" i="1"/>
  <c r="AU74" i="1"/>
  <c r="AT74" i="1"/>
  <c r="AS74" i="1"/>
  <c r="AR74" i="1"/>
  <c r="AQ74" i="1"/>
  <c r="AP74" i="1"/>
  <c r="AO74" i="1"/>
  <c r="AN74" i="1"/>
  <c r="AM74" i="1"/>
  <c r="AL74" i="1"/>
  <c r="AK74" i="1"/>
  <c r="AJ74" i="1"/>
  <c r="AI74" i="1"/>
  <c r="AH74" i="1"/>
  <c r="AG74" i="1"/>
  <c r="AF74" i="1"/>
  <c r="AE74" i="1"/>
  <c r="AD74" i="1"/>
  <c r="AC74" i="1"/>
  <c r="AB74" i="1"/>
  <c r="AA74" i="1"/>
  <c r="Z74" i="1"/>
  <c r="Y74" i="1"/>
  <c r="X74" i="1"/>
  <c r="W74" i="1"/>
  <c r="V74" i="1"/>
  <c r="U74" i="1"/>
  <c r="T74" i="1"/>
  <c r="S74" i="1"/>
  <c r="Q74" i="1"/>
  <c r="P74" i="1"/>
  <c r="O74" i="1"/>
  <c r="DD538" i="1"/>
  <c r="DC538" i="1"/>
  <c r="DB538" i="1"/>
  <c r="DA538" i="1"/>
  <c r="CZ538" i="1"/>
  <c r="CY538" i="1"/>
  <c r="CX538" i="1"/>
  <c r="CW538" i="1"/>
  <c r="CV538" i="1"/>
  <c r="CU538" i="1"/>
  <c r="CT538" i="1"/>
  <c r="CS538" i="1"/>
  <c r="CR538" i="1"/>
  <c r="CQ538" i="1"/>
  <c r="CP538" i="1"/>
  <c r="CO538" i="1"/>
  <c r="CN538" i="1"/>
  <c r="CM538" i="1"/>
  <c r="CL538" i="1"/>
  <c r="CK538" i="1"/>
  <c r="CJ538" i="1"/>
  <c r="CI538" i="1"/>
  <c r="CH538" i="1"/>
  <c r="CG538" i="1"/>
  <c r="CF538" i="1"/>
  <c r="CE538" i="1"/>
  <c r="CD538" i="1"/>
  <c r="CC538" i="1"/>
  <c r="CB538" i="1"/>
  <c r="CA538" i="1"/>
  <c r="BZ538" i="1"/>
  <c r="BY538" i="1"/>
  <c r="BX538" i="1"/>
  <c r="BW538" i="1"/>
  <c r="BV538" i="1"/>
  <c r="BU538" i="1"/>
  <c r="BT538" i="1"/>
  <c r="BS538" i="1"/>
  <c r="BR538" i="1"/>
  <c r="BQ538" i="1"/>
  <c r="BP538" i="1"/>
  <c r="BO538" i="1"/>
  <c r="BN538" i="1"/>
  <c r="BM538" i="1"/>
  <c r="BL538" i="1"/>
  <c r="BK538" i="1"/>
  <c r="BJ538" i="1"/>
  <c r="BI538" i="1"/>
  <c r="BH538" i="1"/>
  <c r="BG538" i="1"/>
  <c r="BF538" i="1"/>
  <c r="BE538" i="1"/>
  <c r="BD538" i="1"/>
  <c r="BC538" i="1"/>
  <c r="BB538" i="1"/>
  <c r="BA538" i="1"/>
  <c r="AZ538" i="1"/>
  <c r="AY538" i="1"/>
  <c r="AX538" i="1"/>
  <c r="AW538" i="1"/>
  <c r="AV538" i="1"/>
  <c r="AU538" i="1"/>
  <c r="AT538" i="1"/>
  <c r="AS538" i="1"/>
  <c r="AR538" i="1"/>
  <c r="AQ538" i="1"/>
  <c r="AP538" i="1"/>
  <c r="AO538" i="1"/>
  <c r="AN538" i="1"/>
  <c r="AM538" i="1"/>
  <c r="AL538" i="1"/>
  <c r="AK538" i="1"/>
  <c r="AJ538" i="1"/>
  <c r="AI538" i="1"/>
  <c r="AH538" i="1"/>
  <c r="AG538" i="1"/>
  <c r="AF538" i="1"/>
  <c r="AE538" i="1"/>
  <c r="AD538" i="1"/>
  <c r="AC538" i="1"/>
  <c r="AB538" i="1"/>
  <c r="AA538" i="1"/>
  <c r="Z538" i="1"/>
  <c r="Y538" i="1"/>
  <c r="X538" i="1"/>
  <c r="W538" i="1"/>
  <c r="V538" i="1"/>
  <c r="U538" i="1"/>
  <c r="T538" i="1"/>
  <c r="S538" i="1"/>
  <c r="Q538" i="1"/>
  <c r="P538" i="1"/>
  <c r="O538" i="1"/>
  <c r="DD272" i="1"/>
  <c r="DC272" i="1"/>
  <c r="DB272" i="1"/>
  <c r="DA272" i="1"/>
  <c r="CZ272" i="1"/>
  <c r="CY272" i="1"/>
  <c r="CX272" i="1"/>
  <c r="CW272" i="1"/>
  <c r="CV272" i="1"/>
  <c r="CU272" i="1"/>
  <c r="CT272" i="1"/>
  <c r="CS272" i="1"/>
  <c r="CR272" i="1"/>
  <c r="CQ272" i="1"/>
  <c r="CP272" i="1"/>
  <c r="CO272" i="1"/>
  <c r="CN272" i="1"/>
  <c r="CM272" i="1"/>
  <c r="CL272" i="1"/>
  <c r="CK272" i="1"/>
  <c r="CJ272" i="1"/>
  <c r="CI272" i="1"/>
  <c r="CH272" i="1"/>
  <c r="CG272" i="1"/>
  <c r="CF272" i="1"/>
  <c r="CE272" i="1"/>
  <c r="CD272" i="1"/>
  <c r="CC272" i="1"/>
  <c r="CB272" i="1"/>
  <c r="CA272" i="1"/>
  <c r="BZ272" i="1"/>
  <c r="BY272" i="1"/>
  <c r="BX272" i="1"/>
  <c r="BW272" i="1"/>
  <c r="BV272" i="1"/>
  <c r="BU272" i="1"/>
  <c r="BT272" i="1"/>
  <c r="BS272" i="1"/>
  <c r="BR272" i="1"/>
  <c r="BQ272" i="1"/>
  <c r="BP272" i="1"/>
  <c r="BO272" i="1"/>
  <c r="BN272" i="1"/>
  <c r="BM272" i="1"/>
  <c r="BL272" i="1"/>
  <c r="BK272" i="1"/>
  <c r="BJ272" i="1"/>
  <c r="BI272" i="1"/>
  <c r="BH272" i="1"/>
  <c r="BG272" i="1"/>
  <c r="BF272" i="1"/>
  <c r="BE272" i="1"/>
  <c r="BD272" i="1"/>
  <c r="BC272" i="1"/>
  <c r="BB272" i="1"/>
  <c r="BA272" i="1"/>
  <c r="AZ272" i="1"/>
  <c r="AY272" i="1"/>
  <c r="AX272" i="1"/>
  <c r="AW272" i="1"/>
  <c r="AV272" i="1"/>
  <c r="AU272" i="1"/>
  <c r="AT272" i="1"/>
  <c r="AS272" i="1"/>
  <c r="AR272" i="1"/>
  <c r="AQ272" i="1"/>
  <c r="AP272" i="1"/>
  <c r="AO272" i="1"/>
  <c r="AN272" i="1"/>
  <c r="AM272" i="1"/>
  <c r="AL272" i="1"/>
  <c r="AK272" i="1"/>
  <c r="AJ272" i="1"/>
  <c r="AI272" i="1"/>
  <c r="AH272" i="1"/>
  <c r="AG272" i="1"/>
  <c r="AF272" i="1"/>
  <c r="AE272" i="1"/>
  <c r="AD272" i="1"/>
  <c r="AC272" i="1"/>
  <c r="AB272" i="1"/>
  <c r="AA272" i="1"/>
  <c r="Z272" i="1"/>
  <c r="Y272" i="1"/>
  <c r="X272" i="1"/>
  <c r="W272" i="1"/>
  <c r="V272" i="1"/>
  <c r="U272" i="1"/>
  <c r="T272" i="1"/>
  <c r="S272" i="1"/>
  <c r="Q272" i="1"/>
  <c r="P272" i="1"/>
  <c r="O272" i="1"/>
  <c r="DD313" i="1"/>
  <c r="DC313" i="1"/>
  <c r="DB313" i="1"/>
  <c r="DA313" i="1"/>
  <c r="CZ313" i="1"/>
  <c r="CY313" i="1"/>
  <c r="CX313" i="1"/>
  <c r="CW313" i="1"/>
  <c r="CV313" i="1"/>
  <c r="CU313" i="1"/>
  <c r="CT313" i="1"/>
  <c r="CS313" i="1"/>
  <c r="CR313" i="1"/>
  <c r="CQ313" i="1"/>
  <c r="CP313" i="1"/>
  <c r="CO313" i="1"/>
  <c r="CN313" i="1"/>
  <c r="CM313" i="1"/>
  <c r="CL313" i="1"/>
  <c r="CK313" i="1"/>
  <c r="CJ313" i="1"/>
  <c r="CI313" i="1"/>
  <c r="CH313" i="1"/>
  <c r="CG313" i="1"/>
  <c r="CF313" i="1"/>
  <c r="CE313" i="1"/>
  <c r="CD313" i="1"/>
  <c r="CC313" i="1"/>
  <c r="CB313" i="1"/>
  <c r="CA313" i="1"/>
  <c r="BZ313" i="1"/>
  <c r="BY313" i="1"/>
  <c r="BX313" i="1"/>
  <c r="BW313" i="1"/>
  <c r="BV313" i="1"/>
  <c r="BU313" i="1"/>
  <c r="BT313" i="1"/>
  <c r="BS313" i="1"/>
  <c r="BR313" i="1"/>
  <c r="BQ313" i="1"/>
  <c r="BP313" i="1"/>
  <c r="BO313" i="1"/>
  <c r="BN313" i="1"/>
  <c r="BM313" i="1"/>
  <c r="BL313" i="1"/>
  <c r="BK313" i="1"/>
  <c r="BJ313" i="1"/>
  <c r="BI313" i="1"/>
  <c r="BH313" i="1"/>
  <c r="BG313" i="1"/>
  <c r="BF313" i="1"/>
  <c r="BE313" i="1"/>
  <c r="BD313" i="1"/>
  <c r="BC313" i="1"/>
  <c r="BB313" i="1"/>
  <c r="BA313" i="1"/>
  <c r="AZ313" i="1"/>
  <c r="AY313" i="1"/>
  <c r="AX313" i="1"/>
  <c r="AW313" i="1"/>
  <c r="AV313" i="1"/>
  <c r="AU313" i="1"/>
  <c r="AT313" i="1"/>
  <c r="AS313" i="1"/>
  <c r="AR313" i="1"/>
  <c r="AQ313" i="1"/>
  <c r="AP313" i="1"/>
  <c r="AO313" i="1"/>
  <c r="AN313" i="1"/>
  <c r="AM313" i="1"/>
  <c r="AL313" i="1"/>
  <c r="AK313" i="1"/>
  <c r="AJ313" i="1"/>
  <c r="AI313" i="1"/>
  <c r="AH313" i="1"/>
  <c r="AG313" i="1"/>
  <c r="AF313" i="1"/>
  <c r="AE313" i="1"/>
  <c r="AD313" i="1"/>
  <c r="AC313" i="1"/>
  <c r="AB313" i="1"/>
  <c r="AA313" i="1"/>
  <c r="Z313" i="1"/>
  <c r="Y313" i="1"/>
  <c r="X313" i="1"/>
  <c r="W313" i="1"/>
  <c r="V313" i="1"/>
  <c r="U313" i="1"/>
  <c r="T313" i="1"/>
  <c r="S313" i="1"/>
  <c r="Q313" i="1"/>
  <c r="P313" i="1"/>
  <c r="O313" i="1"/>
  <c r="DD312" i="1"/>
  <c r="DC312" i="1"/>
  <c r="DB312" i="1"/>
  <c r="DA312" i="1"/>
  <c r="CZ312" i="1"/>
  <c r="CY312" i="1"/>
  <c r="CX312" i="1"/>
  <c r="CW312" i="1"/>
  <c r="CV312" i="1"/>
  <c r="CU312" i="1"/>
  <c r="CT312" i="1"/>
  <c r="CS312" i="1"/>
  <c r="CR312" i="1"/>
  <c r="CQ312" i="1"/>
  <c r="CP312" i="1"/>
  <c r="CO312" i="1"/>
  <c r="CN312" i="1"/>
  <c r="CM312" i="1"/>
  <c r="CL312" i="1"/>
  <c r="CK312" i="1"/>
  <c r="CJ312" i="1"/>
  <c r="CI312" i="1"/>
  <c r="CH312" i="1"/>
  <c r="CG312" i="1"/>
  <c r="CF312" i="1"/>
  <c r="CE312" i="1"/>
  <c r="CD312" i="1"/>
  <c r="CC312" i="1"/>
  <c r="CB312" i="1"/>
  <c r="CA312" i="1"/>
  <c r="BZ312" i="1"/>
  <c r="BY312" i="1"/>
  <c r="BX312" i="1"/>
  <c r="BW312" i="1"/>
  <c r="BV312" i="1"/>
  <c r="BU312" i="1"/>
  <c r="BT312" i="1"/>
  <c r="BS312" i="1"/>
  <c r="BR312" i="1"/>
  <c r="BQ312" i="1"/>
  <c r="BP312" i="1"/>
  <c r="BO312" i="1"/>
  <c r="BN312" i="1"/>
  <c r="BM312" i="1"/>
  <c r="BL312" i="1"/>
  <c r="BK312" i="1"/>
  <c r="BJ312" i="1"/>
  <c r="BI312" i="1"/>
  <c r="BH312" i="1"/>
  <c r="BG312" i="1"/>
  <c r="BF312" i="1"/>
  <c r="BE312" i="1"/>
  <c r="BD312" i="1"/>
  <c r="BC312" i="1"/>
  <c r="BB312" i="1"/>
  <c r="BA312" i="1"/>
  <c r="AZ312" i="1"/>
  <c r="AY312" i="1"/>
  <c r="AX312" i="1"/>
  <c r="AW312" i="1"/>
  <c r="AV312" i="1"/>
  <c r="AU312" i="1"/>
  <c r="AT312" i="1"/>
  <c r="AS312" i="1"/>
  <c r="AR312" i="1"/>
  <c r="AQ312" i="1"/>
  <c r="AP312" i="1"/>
  <c r="AO312" i="1"/>
  <c r="AN312" i="1"/>
  <c r="AM312" i="1"/>
  <c r="AL312" i="1"/>
  <c r="AK312" i="1"/>
  <c r="AJ312" i="1"/>
  <c r="AI312" i="1"/>
  <c r="AH312" i="1"/>
  <c r="AG312" i="1"/>
  <c r="AF312" i="1"/>
  <c r="AE312" i="1"/>
  <c r="AD312" i="1"/>
  <c r="AC312" i="1"/>
  <c r="AB312" i="1"/>
  <c r="AA312" i="1"/>
  <c r="Z312" i="1"/>
  <c r="Y312" i="1"/>
  <c r="X312" i="1"/>
  <c r="W312" i="1"/>
  <c r="V312" i="1"/>
  <c r="U312" i="1"/>
  <c r="T312" i="1"/>
  <c r="S312" i="1"/>
  <c r="Q312" i="1"/>
  <c r="P312" i="1"/>
  <c r="O312" i="1"/>
  <c r="DD311" i="1"/>
  <c r="DC311" i="1"/>
  <c r="DB311" i="1"/>
  <c r="DA311" i="1"/>
  <c r="CZ311" i="1"/>
  <c r="CY311" i="1"/>
  <c r="CX311" i="1"/>
  <c r="CW311" i="1"/>
  <c r="CV311" i="1"/>
  <c r="CU311" i="1"/>
  <c r="CT311" i="1"/>
  <c r="CS311" i="1"/>
  <c r="CR311" i="1"/>
  <c r="CQ311" i="1"/>
  <c r="CP311" i="1"/>
  <c r="CO311" i="1"/>
  <c r="CN311" i="1"/>
  <c r="CM311" i="1"/>
  <c r="CL311" i="1"/>
  <c r="CK311" i="1"/>
  <c r="CJ311" i="1"/>
  <c r="CI311" i="1"/>
  <c r="CH311" i="1"/>
  <c r="CG311" i="1"/>
  <c r="CF311" i="1"/>
  <c r="CE311" i="1"/>
  <c r="CD311" i="1"/>
  <c r="CC311" i="1"/>
  <c r="CB311" i="1"/>
  <c r="CA311" i="1"/>
  <c r="BZ311" i="1"/>
  <c r="BY311" i="1"/>
  <c r="BX311" i="1"/>
  <c r="BW311" i="1"/>
  <c r="BV311" i="1"/>
  <c r="BU311" i="1"/>
  <c r="BT311" i="1"/>
  <c r="BS311" i="1"/>
  <c r="BR311" i="1"/>
  <c r="BQ311" i="1"/>
  <c r="BP311" i="1"/>
  <c r="BO311" i="1"/>
  <c r="BN311" i="1"/>
  <c r="BM311" i="1"/>
  <c r="BL311" i="1"/>
  <c r="BK311" i="1"/>
  <c r="BJ311" i="1"/>
  <c r="BI311" i="1"/>
  <c r="BH311" i="1"/>
  <c r="BG311" i="1"/>
  <c r="BF311" i="1"/>
  <c r="BE311" i="1"/>
  <c r="BD311" i="1"/>
  <c r="BC311" i="1"/>
  <c r="BB311" i="1"/>
  <c r="BA311" i="1"/>
  <c r="AZ311" i="1"/>
  <c r="AY311" i="1"/>
  <c r="AX311" i="1"/>
  <c r="AW311" i="1"/>
  <c r="AV311" i="1"/>
  <c r="AU311" i="1"/>
  <c r="AT311" i="1"/>
  <c r="AS311" i="1"/>
  <c r="AR311" i="1"/>
  <c r="AQ311" i="1"/>
  <c r="AP311" i="1"/>
  <c r="AO311" i="1"/>
  <c r="AN311" i="1"/>
  <c r="AM311" i="1"/>
  <c r="AL311" i="1"/>
  <c r="AK311" i="1"/>
  <c r="AJ311" i="1"/>
  <c r="AI311" i="1"/>
  <c r="AH311" i="1"/>
  <c r="AG311" i="1"/>
  <c r="AF311" i="1"/>
  <c r="AE311" i="1"/>
  <c r="AD311" i="1"/>
  <c r="AC311" i="1"/>
  <c r="AB311" i="1"/>
  <c r="AA311" i="1"/>
  <c r="Z311" i="1"/>
  <c r="Y311" i="1"/>
  <c r="X311" i="1"/>
  <c r="W311" i="1"/>
  <c r="V311" i="1"/>
  <c r="U311" i="1"/>
  <c r="T311" i="1"/>
  <c r="S311" i="1"/>
  <c r="Q311" i="1"/>
  <c r="P311" i="1"/>
  <c r="O311" i="1"/>
  <c r="DD501" i="1"/>
  <c r="DC501" i="1"/>
  <c r="DB501" i="1"/>
  <c r="DA501" i="1"/>
  <c r="CZ501" i="1"/>
  <c r="CY501" i="1"/>
  <c r="CX501" i="1"/>
  <c r="CW501" i="1"/>
  <c r="CV501" i="1"/>
  <c r="CU501" i="1"/>
  <c r="CT501" i="1"/>
  <c r="CS501" i="1"/>
  <c r="CR501" i="1"/>
  <c r="CQ501" i="1"/>
  <c r="CP501" i="1"/>
  <c r="CO501" i="1"/>
  <c r="CN501" i="1"/>
  <c r="CM501" i="1"/>
  <c r="CL501" i="1"/>
  <c r="CK501" i="1"/>
  <c r="CJ501" i="1"/>
  <c r="CI501" i="1"/>
  <c r="CH501" i="1"/>
  <c r="CG501" i="1"/>
  <c r="CF501" i="1"/>
  <c r="CE501" i="1"/>
  <c r="CD501" i="1"/>
  <c r="CC501" i="1"/>
  <c r="CB501" i="1"/>
  <c r="CA501" i="1"/>
  <c r="BZ501" i="1"/>
  <c r="BY501" i="1"/>
  <c r="BX501" i="1"/>
  <c r="BW501" i="1"/>
  <c r="BV501" i="1"/>
  <c r="BU501" i="1"/>
  <c r="BT501" i="1"/>
  <c r="BS501" i="1"/>
  <c r="BR501" i="1"/>
  <c r="BQ501" i="1"/>
  <c r="BP501" i="1"/>
  <c r="BO501" i="1"/>
  <c r="BN501" i="1"/>
  <c r="BM501" i="1"/>
  <c r="BL501" i="1"/>
  <c r="BK501" i="1"/>
  <c r="BJ501" i="1"/>
  <c r="BI501" i="1"/>
  <c r="BH501" i="1"/>
  <c r="BG501" i="1"/>
  <c r="BF501" i="1"/>
  <c r="BE501" i="1"/>
  <c r="BD501" i="1"/>
  <c r="BC501" i="1"/>
  <c r="BB501" i="1"/>
  <c r="BA501" i="1"/>
  <c r="AZ501" i="1"/>
  <c r="AY501" i="1"/>
  <c r="AX501" i="1"/>
  <c r="AW501" i="1"/>
  <c r="AV501" i="1"/>
  <c r="AU501" i="1"/>
  <c r="AT501" i="1"/>
  <c r="AS501" i="1"/>
  <c r="AR501" i="1"/>
  <c r="AQ501" i="1"/>
  <c r="AP501" i="1"/>
  <c r="AO501" i="1"/>
  <c r="AN501" i="1"/>
  <c r="AM501" i="1"/>
  <c r="AL501" i="1"/>
  <c r="AK501" i="1"/>
  <c r="AJ501" i="1"/>
  <c r="AI501" i="1"/>
  <c r="AH501" i="1"/>
  <c r="AG501" i="1"/>
  <c r="AF501" i="1"/>
  <c r="AE501" i="1"/>
  <c r="AD501" i="1"/>
  <c r="AC501" i="1"/>
  <c r="AB501" i="1"/>
  <c r="AA501" i="1"/>
  <c r="Z501" i="1"/>
  <c r="Y501" i="1"/>
  <c r="X501" i="1"/>
  <c r="W501" i="1"/>
  <c r="V501" i="1"/>
  <c r="U501" i="1"/>
  <c r="T501" i="1"/>
  <c r="S501" i="1"/>
  <c r="Q501" i="1"/>
  <c r="P501" i="1"/>
  <c r="O501" i="1"/>
  <c r="DD500" i="1"/>
  <c r="DC500" i="1"/>
  <c r="DB500" i="1"/>
  <c r="DA500" i="1"/>
  <c r="CZ500" i="1"/>
  <c r="CY500" i="1"/>
  <c r="CX500" i="1"/>
  <c r="CW500" i="1"/>
  <c r="CV500" i="1"/>
  <c r="CU500" i="1"/>
  <c r="CT500" i="1"/>
  <c r="CS500" i="1"/>
  <c r="CR500" i="1"/>
  <c r="CQ500" i="1"/>
  <c r="CP500" i="1"/>
  <c r="CO500" i="1"/>
  <c r="CN500" i="1"/>
  <c r="CM500" i="1"/>
  <c r="CL500" i="1"/>
  <c r="CK500" i="1"/>
  <c r="CJ500" i="1"/>
  <c r="CI500" i="1"/>
  <c r="CH500" i="1"/>
  <c r="CG500" i="1"/>
  <c r="CF500" i="1"/>
  <c r="CE500" i="1"/>
  <c r="CD500" i="1"/>
  <c r="CC500" i="1"/>
  <c r="CB500" i="1"/>
  <c r="CA500" i="1"/>
  <c r="BZ500" i="1"/>
  <c r="BY500" i="1"/>
  <c r="BX500" i="1"/>
  <c r="BW500" i="1"/>
  <c r="BV500" i="1"/>
  <c r="BU500" i="1"/>
  <c r="BT500" i="1"/>
  <c r="BS500" i="1"/>
  <c r="BR500" i="1"/>
  <c r="BQ500" i="1"/>
  <c r="BP500" i="1"/>
  <c r="BO500" i="1"/>
  <c r="BN500" i="1"/>
  <c r="BM500" i="1"/>
  <c r="BL500" i="1"/>
  <c r="BK500" i="1"/>
  <c r="BJ500" i="1"/>
  <c r="BI500" i="1"/>
  <c r="BH500" i="1"/>
  <c r="BG500" i="1"/>
  <c r="BF500" i="1"/>
  <c r="BE500" i="1"/>
  <c r="BD500" i="1"/>
  <c r="BC500" i="1"/>
  <c r="BB500" i="1"/>
  <c r="BA500" i="1"/>
  <c r="AZ500" i="1"/>
  <c r="AY500" i="1"/>
  <c r="AX500" i="1"/>
  <c r="AW500" i="1"/>
  <c r="AV500" i="1"/>
  <c r="AU500" i="1"/>
  <c r="AT500" i="1"/>
  <c r="AS500" i="1"/>
  <c r="AR500" i="1"/>
  <c r="AQ500" i="1"/>
  <c r="AP500" i="1"/>
  <c r="AO500" i="1"/>
  <c r="AN500" i="1"/>
  <c r="AM500" i="1"/>
  <c r="AL500" i="1"/>
  <c r="AK500" i="1"/>
  <c r="AJ500" i="1"/>
  <c r="AI500" i="1"/>
  <c r="AH500" i="1"/>
  <c r="AG500" i="1"/>
  <c r="AF500" i="1"/>
  <c r="AE500" i="1"/>
  <c r="AD500" i="1"/>
  <c r="AC500" i="1"/>
  <c r="AB500" i="1"/>
  <c r="AA500" i="1"/>
  <c r="Z500" i="1"/>
  <c r="Y500" i="1"/>
  <c r="X500" i="1"/>
  <c r="W500" i="1"/>
  <c r="V500" i="1"/>
  <c r="U500" i="1"/>
  <c r="T500" i="1"/>
  <c r="S500" i="1"/>
  <c r="Q500" i="1"/>
  <c r="P500" i="1"/>
  <c r="O500" i="1"/>
  <c r="DD52" i="1"/>
  <c r="DC52" i="1"/>
  <c r="DB52" i="1"/>
  <c r="DA52" i="1"/>
  <c r="CZ52" i="1"/>
  <c r="CY52" i="1"/>
  <c r="CX52" i="1"/>
  <c r="CW52" i="1"/>
  <c r="CV52" i="1"/>
  <c r="CU52" i="1"/>
  <c r="CT52" i="1"/>
  <c r="CS52" i="1"/>
  <c r="CR52" i="1"/>
  <c r="CQ52" i="1"/>
  <c r="CP52" i="1"/>
  <c r="CO52" i="1"/>
  <c r="CN52" i="1"/>
  <c r="CM52" i="1"/>
  <c r="CL52" i="1"/>
  <c r="CK52" i="1"/>
  <c r="CJ52" i="1"/>
  <c r="CI52" i="1"/>
  <c r="CH52" i="1"/>
  <c r="CG52" i="1"/>
  <c r="CF52" i="1"/>
  <c r="CE52" i="1"/>
  <c r="CD52" i="1"/>
  <c r="CC52" i="1"/>
  <c r="CB52" i="1"/>
  <c r="CA52" i="1"/>
  <c r="BZ52" i="1"/>
  <c r="BY52" i="1"/>
  <c r="BX52" i="1"/>
  <c r="BW52" i="1"/>
  <c r="BV52" i="1"/>
  <c r="BU52" i="1"/>
  <c r="BT52" i="1"/>
  <c r="BS52" i="1"/>
  <c r="BR52" i="1"/>
  <c r="BQ52" i="1"/>
  <c r="BP52" i="1"/>
  <c r="BO52" i="1"/>
  <c r="BN52" i="1"/>
  <c r="BM52" i="1"/>
  <c r="BL52" i="1"/>
  <c r="BK52" i="1"/>
  <c r="BJ52" i="1"/>
  <c r="BI52" i="1"/>
  <c r="BH52" i="1"/>
  <c r="BG52" i="1"/>
  <c r="BF52" i="1"/>
  <c r="BE52" i="1"/>
  <c r="BD52" i="1"/>
  <c r="BC52" i="1"/>
  <c r="BB52" i="1"/>
  <c r="BA52" i="1"/>
  <c r="AZ52" i="1"/>
  <c r="AY52" i="1"/>
  <c r="AX52" i="1"/>
  <c r="AW52" i="1"/>
  <c r="AV52" i="1"/>
  <c r="AU52" i="1"/>
  <c r="AT52" i="1"/>
  <c r="AS52" i="1"/>
  <c r="AR52" i="1"/>
  <c r="AQ52" i="1"/>
  <c r="AP52" i="1"/>
  <c r="AO52" i="1"/>
  <c r="AN52" i="1"/>
  <c r="AM52" i="1"/>
  <c r="AL52" i="1"/>
  <c r="AK52" i="1"/>
  <c r="AJ52" i="1"/>
  <c r="AI52" i="1"/>
  <c r="AH52" i="1"/>
  <c r="AG52" i="1"/>
  <c r="AF52" i="1"/>
  <c r="AE52" i="1"/>
  <c r="AD52" i="1"/>
  <c r="AC52" i="1"/>
  <c r="AB52" i="1"/>
  <c r="AA52" i="1"/>
  <c r="Z52" i="1"/>
  <c r="Y52" i="1"/>
  <c r="X52" i="1"/>
  <c r="W52" i="1"/>
  <c r="V52" i="1"/>
  <c r="U52" i="1"/>
  <c r="T52" i="1"/>
  <c r="S52" i="1"/>
  <c r="Q52" i="1"/>
  <c r="P52" i="1"/>
  <c r="O52" i="1"/>
  <c r="DD191" i="1"/>
  <c r="DC191" i="1"/>
  <c r="DB191" i="1"/>
  <c r="DA191" i="1"/>
  <c r="CZ191" i="1"/>
  <c r="CY191" i="1"/>
  <c r="CX191" i="1"/>
  <c r="CW191" i="1"/>
  <c r="CV191" i="1"/>
  <c r="CU191" i="1"/>
  <c r="CT191" i="1"/>
  <c r="CS191" i="1"/>
  <c r="CR191" i="1"/>
  <c r="CQ191" i="1"/>
  <c r="CP191" i="1"/>
  <c r="CO191" i="1"/>
  <c r="CN191" i="1"/>
  <c r="CM191" i="1"/>
  <c r="CL191" i="1"/>
  <c r="CK191" i="1"/>
  <c r="CJ191" i="1"/>
  <c r="CI191" i="1"/>
  <c r="CH191" i="1"/>
  <c r="CG191" i="1"/>
  <c r="CF191" i="1"/>
  <c r="CE191" i="1"/>
  <c r="CD191" i="1"/>
  <c r="CC191" i="1"/>
  <c r="CB191" i="1"/>
  <c r="CA191" i="1"/>
  <c r="BZ191" i="1"/>
  <c r="BY191" i="1"/>
  <c r="BX191" i="1"/>
  <c r="BW191" i="1"/>
  <c r="BV191" i="1"/>
  <c r="BU191" i="1"/>
  <c r="BT191" i="1"/>
  <c r="BS191" i="1"/>
  <c r="BR191" i="1"/>
  <c r="BQ191" i="1"/>
  <c r="BP191" i="1"/>
  <c r="BO191" i="1"/>
  <c r="BN191" i="1"/>
  <c r="BM191" i="1"/>
  <c r="BL191" i="1"/>
  <c r="BK191" i="1"/>
  <c r="BJ191" i="1"/>
  <c r="BI191" i="1"/>
  <c r="BH191" i="1"/>
  <c r="BG191" i="1"/>
  <c r="BF191" i="1"/>
  <c r="BE191" i="1"/>
  <c r="BD191" i="1"/>
  <c r="BC191" i="1"/>
  <c r="BB191" i="1"/>
  <c r="BA191" i="1"/>
  <c r="AZ191" i="1"/>
  <c r="AY191" i="1"/>
  <c r="AX191" i="1"/>
  <c r="AW191" i="1"/>
  <c r="AV191" i="1"/>
  <c r="AU191" i="1"/>
  <c r="AT191" i="1"/>
  <c r="AS191" i="1"/>
  <c r="AR191" i="1"/>
  <c r="AQ191" i="1"/>
  <c r="AP191" i="1"/>
  <c r="AO191" i="1"/>
  <c r="AN191" i="1"/>
  <c r="AM191" i="1"/>
  <c r="AL191" i="1"/>
  <c r="AK191" i="1"/>
  <c r="AJ191" i="1"/>
  <c r="AI191" i="1"/>
  <c r="AH191" i="1"/>
  <c r="AG191" i="1"/>
  <c r="AF191" i="1"/>
  <c r="AE191" i="1"/>
  <c r="AD191" i="1"/>
  <c r="AC191" i="1"/>
  <c r="AB191" i="1"/>
  <c r="AA191" i="1"/>
  <c r="Z191" i="1"/>
  <c r="Y191" i="1"/>
  <c r="X191" i="1"/>
  <c r="W191" i="1"/>
  <c r="V191" i="1"/>
  <c r="U191" i="1"/>
  <c r="T191" i="1"/>
  <c r="S191" i="1"/>
  <c r="Q191" i="1"/>
  <c r="P191" i="1"/>
  <c r="O191" i="1"/>
  <c r="DD190" i="1"/>
  <c r="DC190" i="1"/>
  <c r="DB190" i="1"/>
  <c r="DA190" i="1"/>
  <c r="CZ190" i="1"/>
  <c r="CY190" i="1"/>
  <c r="CX190" i="1"/>
  <c r="CW190" i="1"/>
  <c r="CV190" i="1"/>
  <c r="CU190" i="1"/>
  <c r="CT190" i="1"/>
  <c r="CS190" i="1"/>
  <c r="CR190" i="1"/>
  <c r="CQ190" i="1"/>
  <c r="CP190" i="1"/>
  <c r="CO190" i="1"/>
  <c r="CN190" i="1"/>
  <c r="CM190" i="1"/>
  <c r="CL190" i="1"/>
  <c r="CK190" i="1"/>
  <c r="CJ190" i="1"/>
  <c r="CI190" i="1"/>
  <c r="CH190" i="1"/>
  <c r="CG190" i="1"/>
  <c r="CF190" i="1"/>
  <c r="CE190" i="1"/>
  <c r="CD190" i="1"/>
  <c r="CC190" i="1"/>
  <c r="CB190" i="1"/>
  <c r="CA190" i="1"/>
  <c r="BZ190" i="1"/>
  <c r="BY190" i="1"/>
  <c r="BX190" i="1"/>
  <c r="BW190" i="1"/>
  <c r="BV190" i="1"/>
  <c r="BU190" i="1"/>
  <c r="BT190" i="1"/>
  <c r="BS190" i="1"/>
  <c r="BR190" i="1"/>
  <c r="BQ190" i="1"/>
  <c r="BP190" i="1"/>
  <c r="BO190" i="1"/>
  <c r="BN190" i="1"/>
  <c r="BM190" i="1"/>
  <c r="BL190" i="1"/>
  <c r="BK190" i="1"/>
  <c r="BJ190" i="1"/>
  <c r="BI190" i="1"/>
  <c r="BH190" i="1"/>
  <c r="BG190" i="1"/>
  <c r="BF190" i="1"/>
  <c r="BE190" i="1"/>
  <c r="BD190" i="1"/>
  <c r="BC190" i="1"/>
  <c r="BB190" i="1"/>
  <c r="BA190" i="1"/>
  <c r="AZ190" i="1"/>
  <c r="AY190" i="1"/>
  <c r="AX190" i="1"/>
  <c r="AW190" i="1"/>
  <c r="AV190" i="1"/>
  <c r="AU190" i="1"/>
  <c r="AT190" i="1"/>
  <c r="AS190" i="1"/>
  <c r="AR190" i="1"/>
  <c r="AQ190" i="1"/>
  <c r="AP190" i="1"/>
  <c r="AO190" i="1"/>
  <c r="AN190" i="1"/>
  <c r="AM190" i="1"/>
  <c r="AL190" i="1"/>
  <c r="AK190" i="1"/>
  <c r="AJ190" i="1"/>
  <c r="AI190" i="1"/>
  <c r="AH190" i="1"/>
  <c r="AG190" i="1"/>
  <c r="AF190" i="1"/>
  <c r="AE190" i="1"/>
  <c r="AD190" i="1"/>
  <c r="AC190" i="1"/>
  <c r="AB190" i="1"/>
  <c r="AA190" i="1"/>
  <c r="Z190" i="1"/>
  <c r="Y190" i="1"/>
  <c r="X190" i="1"/>
  <c r="W190" i="1"/>
  <c r="V190" i="1"/>
  <c r="U190" i="1"/>
  <c r="T190" i="1"/>
  <c r="S190" i="1"/>
  <c r="Q190" i="1"/>
  <c r="P190" i="1"/>
  <c r="O190" i="1"/>
  <c r="DD189" i="1"/>
  <c r="DC189" i="1"/>
  <c r="DB189" i="1"/>
  <c r="DA189" i="1"/>
  <c r="CZ189" i="1"/>
  <c r="CY189" i="1"/>
  <c r="CX189" i="1"/>
  <c r="CW189" i="1"/>
  <c r="CV189" i="1"/>
  <c r="CU189" i="1"/>
  <c r="CT189" i="1"/>
  <c r="CS189" i="1"/>
  <c r="CR189" i="1"/>
  <c r="CQ189" i="1"/>
  <c r="CP189" i="1"/>
  <c r="CO189" i="1"/>
  <c r="CN189" i="1"/>
  <c r="CM189" i="1"/>
  <c r="CL189" i="1"/>
  <c r="CK189" i="1"/>
  <c r="CJ189" i="1"/>
  <c r="CI189" i="1"/>
  <c r="CH189" i="1"/>
  <c r="CG189" i="1"/>
  <c r="CF189" i="1"/>
  <c r="CE189" i="1"/>
  <c r="CD189" i="1"/>
  <c r="CC189" i="1"/>
  <c r="CB189" i="1"/>
  <c r="CA189" i="1"/>
  <c r="BZ189" i="1"/>
  <c r="BY189" i="1"/>
  <c r="BX189" i="1"/>
  <c r="BW189" i="1"/>
  <c r="BV189" i="1"/>
  <c r="BU189" i="1"/>
  <c r="BT189" i="1"/>
  <c r="BS189" i="1"/>
  <c r="BR189" i="1"/>
  <c r="BQ189" i="1"/>
  <c r="BP189" i="1"/>
  <c r="BO189" i="1"/>
  <c r="BN189" i="1"/>
  <c r="BM189" i="1"/>
  <c r="BL189" i="1"/>
  <c r="BK189" i="1"/>
  <c r="BJ189" i="1"/>
  <c r="BI189" i="1"/>
  <c r="BH189" i="1"/>
  <c r="BG189" i="1"/>
  <c r="BF189" i="1"/>
  <c r="BE189" i="1"/>
  <c r="BD189" i="1"/>
  <c r="BC189" i="1"/>
  <c r="BB189" i="1"/>
  <c r="BA189" i="1"/>
  <c r="AZ189" i="1"/>
  <c r="AY189" i="1"/>
  <c r="AX189" i="1"/>
  <c r="AW189" i="1"/>
  <c r="AV189" i="1"/>
  <c r="AU189" i="1"/>
  <c r="AT189" i="1"/>
  <c r="AS189" i="1"/>
  <c r="AR189" i="1"/>
  <c r="AQ189" i="1"/>
  <c r="AP189" i="1"/>
  <c r="AO189" i="1"/>
  <c r="AN189" i="1"/>
  <c r="AM189" i="1"/>
  <c r="AL189" i="1"/>
  <c r="AK189" i="1"/>
  <c r="AJ189" i="1"/>
  <c r="AI189" i="1"/>
  <c r="AH189" i="1"/>
  <c r="AG189" i="1"/>
  <c r="AF189" i="1"/>
  <c r="AE189" i="1"/>
  <c r="AD189" i="1"/>
  <c r="AC189" i="1"/>
  <c r="AB189" i="1"/>
  <c r="AA189" i="1"/>
  <c r="Z189" i="1"/>
  <c r="Y189" i="1"/>
  <c r="X189" i="1"/>
  <c r="W189" i="1"/>
  <c r="V189" i="1"/>
  <c r="U189" i="1"/>
  <c r="T189" i="1"/>
  <c r="S189" i="1"/>
  <c r="Q189" i="1"/>
  <c r="P189" i="1"/>
  <c r="O189" i="1"/>
  <c r="DD475" i="1"/>
  <c r="DC475" i="1"/>
  <c r="DB475" i="1"/>
  <c r="DA475" i="1"/>
  <c r="CZ475" i="1"/>
  <c r="CY475" i="1"/>
  <c r="CX475" i="1"/>
  <c r="CW475" i="1"/>
  <c r="CV475" i="1"/>
  <c r="CU475" i="1"/>
  <c r="CT475" i="1"/>
  <c r="CS475" i="1"/>
  <c r="CR475" i="1"/>
  <c r="CQ475" i="1"/>
  <c r="CP475" i="1"/>
  <c r="CO475" i="1"/>
  <c r="CN475" i="1"/>
  <c r="CM475" i="1"/>
  <c r="CL475" i="1"/>
  <c r="CK475" i="1"/>
  <c r="CJ475" i="1"/>
  <c r="CI475" i="1"/>
  <c r="CH475" i="1"/>
  <c r="CG475" i="1"/>
  <c r="CF475" i="1"/>
  <c r="CE475" i="1"/>
  <c r="CD475" i="1"/>
  <c r="CC475" i="1"/>
  <c r="CB475" i="1"/>
  <c r="CA475" i="1"/>
  <c r="BZ475" i="1"/>
  <c r="BY475" i="1"/>
  <c r="BX475" i="1"/>
  <c r="BW475" i="1"/>
  <c r="BV475" i="1"/>
  <c r="BU475" i="1"/>
  <c r="BT475" i="1"/>
  <c r="BS475" i="1"/>
  <c r="BR475" i="1"/>
  <c r="BQ475" i="1"/>
  <c r="BP475" i="1"/>
  <c r="BO475" i="1"/>
  <c r="BN475" i="1"/>
  <c r="BM475" i="1"/>
  <c r="BL475" i="1"/>
  <c r="BK475" i="1"/>
  <c r="BJ475" i="1"/>
  <c r="BI475" i="1"/>
  <c r="BH475" i="1"/>
  <c r="BG475" i="1"/>
  <c r="BF475" i="1"/>
  <c r="BE475" i="1"/>
  <c r="BD475" i="1"/>
  <c r="BC475" i="1"/>
  <c r="BB475" i="1"/>
  <c r="BA475" i="1"/>
  <c r="AZ475" i="1"/>
  <c r="AY475" i="1"/>
  <c r="AX475" i="1"/>
  <c r="AW475" i="1"/>
  <c r="AV475" i="1"/>
  <c r="AU475" i="1"/>
  <c r="AT475" i="1"/>
  <c r="AS475" i="1"/>
  <c r="AR475" i="1"/>
  <c r="AQ475" i="1"/>
  <c r="AP475" i="1"/>
  <c r="AO475" i="1"/>
  <c r="AN475" i="1"/>
  <c r="AM475" i="1"/>
  <c r="AL475" i="1"/>
  <c r="AK475" i="1"/>
  <c r="AJ475" i="1"/>
  <c r="AI475" i="1"/>
  <c r="AH475" i="1"/>
  <c r="AG475" i="1"/>
  <c r="AF475" i="1"/>
  <c r="AE475" i="1"/>
  <c r="AD475" i="1"/>
  <c r="AC475" i="1"/>
  <c r="AB475" i="1"/>
  <c r="AA475" i="1"/>
  <c r="Z475" i="1"/>
  <c r="Y475" i="1"/>
  <c r="X475" i="1"/>
  <c r="W475" i="1"/>
  <c r="V475" i="1"/>
  <c r="U475" i="1"/>
  <c r="T475" i="1"/>
  <c r="S475" i="1"/>
  <c r="Q475" i="1"/>
  <c r="P475" i="1"/>
  <c r="O475" i="1"/>
  <c r="DD474" i="1"/>
  <c r="DC474" i="1"/>
  <c r="DB474" i="1"/>
  <c r="DA474" i="1"/>
  <c r="CZ474" i="1"/>
  <c r="CY474" i="1"/>
  <c r="CX474" i="1"/>
  <c r="CW474" i="1"/>
  <c r="CV474" i="1"/>
  <c r="CU474" i="1"/>
  <c r="CT474" i="1"/>
  <c r="CS474" i="1"/>
  <c r="CR474" i="1"/>
  <c r="CQ474" i="1"/>
  <c r="CP474" i="1"/>
  <c r="CO474" i="1"/>
  <c r="CN474" i="1"/>
  <c r="CM474" i="1"/>
  <c r="CL474" i="1"/>
  <c r="CK474" i="1"/>
  <c r="CJ474" i="1"/>
  <c r="CI474" i="1"/>
  <c r="CH474" i="1"/>
  <c r="CG474" i="1"/>
  <c r="CF474" i="1"/>
  <c r="CE474" i="1"/>
  <c r="CD474" i="1"/>
  <c r="CC474" i="1"/>
  <c r="CB474" i="1"/>
  <c r="CA474" i="1"/>
  <c r="BZ474" i="1"/>
  <c r="BY474" i="1"/>
  <c r="BX474" i="1"/>
  <c r="BW474" i="1"/>
  <c r="BV474" i="1"/>
  <c r="BU474" i="1"/>
  <c r="BT474" i="1"/>
  <c r="BS474" i="1"/>
  <c r="BR474" i="1"/>
  <c r="BQ474" i="1"/>
  <c r="BP474" i="1"/>
  <c r="BO474" i="1"/>
  <c r="BN474" i="1"/>
  <c r="BM474" i="1"/>
  <c r="BL474" i="1"/>
  <c r="BK474" i="1"/>
  <c r="BJ474" i="1"/>
  <c r="BI474" i="1"/>
  <c r="BH474" i="1"/>
  <c r="BG474" i="1"/>
  <c r="BF474" i="1"/>
  <c r="BE474" i="1"/>
  <c r="BD474" i="1"/>
  <c r="BC474" i="1"/>
  <c r="BB474" i="1"/>
  <c r="BA474" i="1"/>
  <c r="AZ474" i="1"/>
  <c r="AY474" i="1"/>
  <c r="AX474" i="1"/>
  <c r="AW474" i="1"/>
  <c r="AV474" i="1"/>
  <c r="AU474" i="1"/>
  <c r="AT474" i="1"/>
  <c r="AS474" i="1"/>
  <c r="AR474" i="1"/>
  <c r="AQ474" i="1"/>
  <c r="AP474" i="1"/>
  <c r="AO474" i="1"/>
  <c r="AN474" i="1"/>
  <c r="AM474" i="1"/>
  <c r="AL474" i="1"/>
  <c r="AK474" i="1"/>
  <c r="AJ474" i="1"/>
  <c r="AI474" i="1"/>
  <c r="AH474" i="1"/>
  <c r="AG474" i="1"/>
  <c r="AF474" i="1"/>
  <c r="AE474" i="1"/>
  <c r="AD474" i="1"/>
  <c r="AC474" i="1"/>
  <c r="AB474" i="1"/>
  <c r="AA474" i="1"/>
  <c r="Z474" i="1"/>
  <c r="Y474" i="1"/>
  <c r="X474" i="1"/>
  <c r="W474" i="1"/>
  <c r="V474" i="1"/>
  <c r="U474" i="1"/>
  <c r="T474" i="1"/>
  <c r="S474" i="1"/>
  <c r="Q474" i="1"/>
  <c r="P474" i="1"/>
  <c r="O474" i="1"/>
  <c r="DD188" i="1"/>
  <c r="DC188" i="1"/>
  <c r="DB188" i="1"/>
  <c r="DA188" i="1"/>
  <c r="CZ188" i="1"/>
  <c r="CY188" i="1"/>
  <c r="CX188" i="1"/>
  <c r="CW188" i="1"/>
  <c r="CV188" i="1"/>
  <c r="CU188" i="1"/>
  <c r="CT188" i="1"/>
  <c r="CS188" i="1"/>
  <c r="CR188" i="1"/>
  <c r="CQ188" i="1"/>
  <c r="CP188" i="1"/>
  <c r="CO188" i="1"/>
  <c r="CN188" i="1"/>
  <c r="CM188" i="1"/>
  <c r="CL188" i="1"/>
  <c r="CK188" i="1"/>
  <c r="CJ188" i="1"/>
  <c r="CI188" i="1"/>
  <c r="CH188" i="1"/>
  <c r="CG188" i="1"/>
  <c r="CF188" i="1"/>
  <c r="CE188" i="1"/>
  <c r="CD188" i="1"/>
  <c r="CC188" i="1"/>
  <c r="CB188" i="1"/>
  <c r="CA188" i="1"/>
  <c r="BZ188" i="1"/>
  <c r="BY188" i="1"/>
  <c r="BX188" i="1"/>
  <c r="BW188" i="1"/>
  <c r="BV188" i="1"/>
  <c r="BU188" i="1"/>
  <c r="BT188" i="1"/>
  <c r="BS188" i="1"/>
  <c r="BR188" i="1"/>
  <c r="BQ188" i="1"/>
  <c r="BP188" i="1"/>
  <c r="BO188" i="1"/>
  <c r="BN188" i="1"/>
  <c r="BM188" i="1"/>
  <c r="BL188" i="1"/>
  <c r="BK188" i="1"/>
  <c r="BJ188" i="1"/>
  <c r="BI188" i="1"/>
  <c r="BH188" i="1"/>
  <c r="BG188" i="1"/>
  <c r="BF188" i="1"/>
  <c r="BE188" i="1"/>
  <c r="BD188" i="1"/>
  <c r="BC188" i="1"/>
  <c r="BB188" i="1"/>
  <c r="BA188" i="1"/>
  <c r="AZ188" i="1"/>
  <c r="AY188" i="1"/>
  <c r="AX188" i="1"/>
  <c r="AW188" i="1"/>
  <c r="AV188" i="1"/>
  <c r="AU188" i="1"/>
  <c r="AT188" i="1"/>
  <c r="AS188" i="1"/>
  <c r="AR188" i="1"/>
  <c r="AQ188" i="1"/>
  <c r="AP188" i="1"/>
  <c r="AO188" i="1"/>
  <c r="AN188" i="1"/>
  <c r="AM188" i="1"/>
  <c r="AL188" i="1"/>
  <c r="AK188" i="1"/>
  <c r="AJ188" i="1"/>
  <c r="AI188" i="1"/>
  <c r="AH188" i="1"/>
  <c r="AG188" i="1"/>
  <c r="AF188" i="1"/>
  <c r="AE188" i="1"/>
  <c r="AD188" i="1"/>
  <c r="AC188" i="1"/>
  <c r="AB188" i="1"/>
  <c r="AA188" i="1"/>
  <c r="Z188" i="1"/>
  <c r="Y188" i="1"/>
  <c r="X188" i="1"/>
  <c r="W188" i="1"/>
  <c r="V188" i="1"/>
  <c r="U188" i="1"/>
  <c r="T188" i="1"/>
  <c r="S188" i="1"/>
  <c r="Q188" i="1"/>
  <c r="P188" i="1"/>
  <c r="O188" i="1"/>
  <c r="DD537" i="1"/>
  <c r="DC537" i="1"/>
  <c r="DB537" i="1"/>
  <c r="DA537" i="1"/>
  <c r="CZ537" i="1"/>
  <c r="CY537" i="1"/>
  <c r="CX537" i="1"/>
  <c r="CW537" i="1"/>
  <c r="CV537" i="1"/>
  <c r="CU537" i="1"/>
  <c r="CT537" i="1"/>
  <c r="CS537" i="1"/>
  <c r="CR537" i="1"/>
  <c r="CQ537" i="1"/>
  <c r="CP537" i="1"/>
  <c r="CO537" i="1"/>
  <c r="CN537" i="1"/>
  <c r="CM537" i="1"/>
  <c r="CL537" i="1"/>
  <c r="CK537" i="1"/>
  <c r="CJ537" i="1"/>
  <c r="CI537" i="1"/>
  <c r="CH537" i="1"/>
  <c r="CG537" i="1"/>
  <c r="CF537" i="1"/>
  <c r="CE537" i="1"/>
  <c r="CD537" i="1"/>
  <c r="CC537" i="1"/>
  <c r="CB537" i="1"/>
  <c r="CA537" i="1"/>
  <c r="BZ537" i="1"/>
  <c r="BY537" i="1"/>
  <c r="BX537" i="1"/>
  <c r="BW537" i="1"/>
  <c r="BV537" i="1"/>
  <c r="BU537" i="1"/>
  <c r="BT537" i="1"/>
  <c r="BS537" i="1"/>
  <c r="BR537" i="1"/>
  <c r="BQ537" i="1"/>
  <c r="BP537" i="1"/>
  <c r="BO537" i="1"/>
  <c r="BN537" i="1"/>
  <c r="BM537" i="1"/>
  <c r="BL537" i="1"/>
  <c r="BK537" i="1"/>
  <c r="BJ537" i="1"/>
  <c r="BI537" i="1"/>
  <c r="BH537" i="1"/>
  <c r="BG537" i="1"/>
  <c r="BF537" i="1"/>
  <c r="BE537" i="1"/>
  <c r="BD537" i="1"/>
  <c r="BC537" i="1"/>
  <c r="BB537" i="1"/>
  <c r="BA537" i="1"/>
  <c r="AZ537" i="1"/>
  <c r="AY537" i="1"/>
  <c r="AX537" i="1"/>
  <c r="AW537" i="1"/>
  <c r="AV537" i="1"/>
  <c r="AU537" i="1"/>
  <c r="AT537" i="1"/>
  <c r="AS537" i="1"/>
  <c r="AR537" i="1"/>
  <c r="AQ537" i="1"/>
  <c r="AP537" i="1"/>
  <c r="AO537" i="1"/>
  <c r="AN537" i="1"/>
  <c r="AM537" i="1"/>
  <c r="AL537" i="1"/>
  <c r="AK537" i="1"/>
  <c r="AJ537" i="1"/>
  <c r="AI537" i="1"/>
  <c r="AH537" i="1"/>
  <c r="AG537" i="1"/>
  <c r="AF537" i="1"/>
  <c r="AE537" i="1"/>
  <c r="AD537" i="1"/>
  <c r="AC537" i="1"/>
  <c r="AB537" i="1"/>
  <c r="AA537" i="1"/>
  <c r="Z537" i="1"/>
  <c r="Y537" i="1"/>
  <c r="X537" i="1"/>
  <c r="W537" i="1"/>
  <c r="V537" i="1"/>
  <c r="U537" i="1"/>
  <c r="T537" i="1"/>
  <c r="S537" i="1"/>
  <c r="Q537" i="1"/>
  <c r="P537" i="1"/>
  <c r="O537" i="1"/>
  <c r="DD536" i="1"/>
  <c r="DC536" i="1"/>
  <c r="DB536" i="1"/>
  <c r="DA536" i="1"/>
  <c r="CZ536" i="1"/>
  <c r="CY536" i="1"/>
  <c r="CX536" i="1"/>
  <c r="CW536" i="1"/>
  <c r="CV536" i="1"/>
  <c r="CU536" i="1"/>
  <c r="CT536" i="1"/>
  <c r="CS536" i="1"/>
  <c r="CR536" i="1"/>
  <c r="CQ536" i="1"/>
  <c r="CP536" i="1"/>
  <c r="CO536" i="1"/>
  <c r="CN536" i="1"/>
  <c r="CM536" i="1"/>
  <c r="CL536" i="1"/>
  <c r="CK536" i="1"/>
  <c r="CJ536" i="1"/>
  <c r="CI536" i="1"/>
  <c r="CH536" i="1"/>
  <c r="CG536" i="1"/>
  <c r="CF536" i="1"/>
  <c r="CE536" i="1"/>
  <c r="CD536" i="1"/>
  <c r="CC536" i="1"/>
  <c r="CB536" i="1"/>
  <c r="CA536" i="1"/>
  <c r="BZ536" i="1"/>
  <c r="BY536" i="1"/>
  <c r="BX536" i="1"/>
  <c r="BW536" i="1"/>
  <c r="BV536" i="1"/>
  <c r="BU536" i="1"/>
  <c r="BT536" i="1"/>
  <c r="BS536" i="1"/>
  <c r="BR536" i="1"/>
  <c r="BQ536" i="1"/>
  <c r="BP536" i="1"/>
  <c r="BO536" i="1"/>
  <c r="BN536" i="1"/>
  <c r="BM536" i="1"/>
  <c r="BL536" i="1"/>
  <c r="BK536" i="1"/>
  <c r="BJ536" i="1"/>
  <c r="BI536" i="1"/>
  <c r="BH536" i="1"/>
  <c r="BG536" i="1"/>
  <c r="BF536" i="1"/>
  <c r="BE536" i="1"/>
  <c r="BD536" i="1"/>
  <c r="BC536" i="1"/>
  <c r="BB536" i="1"/>
  <c r="BA536" i="1"/>
  <c r="AZ536" i="1"/>
  <c r="AY536" i="1"/>
  <c r="AX536" i="1"/>
  <c r="AW536" i="1"/>
  <c r="AV536" i="1"/>
  <c r="AU536" i="1"/>
  <c r="AT536" i="1"/>
  <c r="AS536" i="1"/>
  <c r="AR536" i="1"/>
  <c r="AQ536" i="1"/>
  <c r="AP536" i="1"/>
  <c r="AO536" i="1"/>
  <c r="AN536" i="1"/>
  <c r="AM536" i="1"/>
  <c r="AL536" i="1"/>
  <c r="AK536" i="1"/>
  <c r="AJ536" i="1"/>
  <c r="AI536" i="1"/>
  <c r="AH536" i="1"/>
  <c r="AG536" i="1"/>
  <c r="AF536" i="1"/>
  <c r="AE536" i="1"/>
  <c r="AD536" i="1"/>
  <c r="AC536" i="1"/>
  <c r="AB536" i="1"/>
  <c r="AA536" i="1"/>
  <c r="Z536" i="1"/>
  <c r="Y536" i="1"/>
  <c r="X536" i="1"/>
  <c r="W536" i="1"/>
  <c r="V536" i="1"/>
  <c r="U536" i="1"/>
  <c r="T536" i="1"/>
  <c r="S536" i="1"/>
  <c r="Q536" i="1"/>
  <c r="P536" i="1"/>
  <c r="O536" i="1"/>
  <c r="DD535" i="1"/>
  <c r="DC535" i="1"/>
  <c r="DB535" i="1"/>
  <c r="DA535" i="1"/>
  <c r="CZ535" i="1"/>
  <c r="CY535" i="1"/>
  <c r="CX535" i="1"/>
  <c r="CW535" i="1"/>
  <c r="CV535" i="1"/>
  <c r="CU535" i="1"/>
  <c r="CT535" i="1"/>
  <c r="CS535" i="1"/>
  <c r="CR535" i="1"/>
  <c r="CQ535" i="1"/>
  <c r="CP535" i="1"/>
  <c r="CO535" i="1"/>
  <c r="CN535" i="1"/>
  <c r="CM535" i="1"/>
  <c r="CL535" i="1"/>
  <c r="CK535" i="1"/>
  <c r="CJ535" i="1"/>
  <c r="CI535" i="1"/>
  <c r="CH535" i="1"/>
  <c r="CG535" i="1"/>
  <c r="CF535" i="1"/>
  <c r="CE535" i="1"/>
  <c r="CD535" i="1"/>
  <c r="CC535" i="1"/>
  <c r="CB535" i="1"/>
  <c r="CA535" i="1"/>
  <c r="BZ535" i="1"/>
  <c r="BY535" i="1"/>
  <c r="BX535" i="1"/>
  <c r="BW535" i="1"/>
  <c r="BV535" i="1"/>
  <c r="BU535" i="1"/>
  <c r="BT535" i="1"/>
  <c r="BS535" i="1"/>
  <c r="BR535" i="1"/>
  <c r="BQ535" i="1"/>
  <c r="BP535" i="1"/>
  <c r="BO535" i="1"/>
  <c r="BN535" i="1"/>
  <c r="BM535" i="1"/>
  <c r="BL535" i="1"/>
  <c r="BK535" i="1"/>
  <c r="BJ535" i="1"/>
  <c r="BI535" i="1"/>
  <c r="BH535" i="1"/>
  <c r="BG535" i="1"/>
  <c r="BF535" i="1"/>
  <c r="BE535" i="1"/>
  <c r="BD535" i="1"/>
  <c r="BC535" i="1"/>
  <c r="BB535" i="1"/>
  <c r="BA535" i="1"/>
  <c r="AZ535" i="1"/>
  <c r="AY535" i="1"/>
  <c r="AX535" i="1"/>
  <c r="AW535" i="1"/>
  <c r="AV535" i="1"/>
  <c r="AU535" i="1"/>
  <c r="AT535" i="1"/>
  <c r="AS535" i="1"/>
  <c r="AR535" i="1"/>
  <c r="AQ535" i="1"/>
  <c r="AP535" i="1"/>
  <c r="AO535" i="1"/>
  <c r="AN535" i="1"/>
  <c r="AM535" i="1"/>
  <c r="AL535" i="1"/>
  <c r="AK535" i="1"/>
  <c r="AJ535" i="1"/>
  <c r="AI535" i="1"/>
  <c r="AH535" i="1"/>
  <c r="AG535" i="1"/>
  <c r="AF535" i="1"/>
  <c r="AE535" i="1"/>
  <c r="AD535" i="1"/>
  <c r="AC535" i="1"/>
  <c r="AB535" i="1"/>
  <c r="AA535" i="1"/>
  <c r="Z535" i="1"/>
  <c r="Y535" i="1"/>
  <c r="X535" i="1"/>
  <c r="W535" i="1"/>
  <c r="V535" i="1"/>
  <c r="U535" i="1"/>
  <c r="T535" i="1"/>
  <c r="S535" i="1"/>
  <c r="Q535" i="1"/>
  <c r="P535" i="1"/>
  <c r="O535" i="1"/>
  <c r="DD534" i="1"/>
  <c r="DC534" i="1"/>
  <c r="DB534" i="1"/>
  <c r="DA534" i="1"/>
  <c r="CZ534" i="1"/>
  <c r="CY534" i="1"/>
  <c r="CX534" i="1"/>
  <c r="CW534" i="1"/>
  <c r="CV534" i="1"/>
  <c r="CU534" i="1"/>
  <c r="CT534" i="1"/>
  <c r="CS534" i="1"/>
  <c r="CR534" i="1"/>
  <c r="CQ534" i="1"/>
  <c r="CP534" i="1"/>
  <c r="CO534" i="1"/>
  <c r="CN534" i="1"/>
  <c r="CM534" i="1"/>
  <c r="CL534" i="1"/>
  <c r="CK534" i="1"/>
  <c r="CJ534" i="1"/>
  <c r="CI534" i="1"/>
  <c r="CH534" i="1"/>
  <c r="CG534" i="1"/>
  <c r="CF534" i="1"/>
  <c r="CE534" i="1"/>
  <c r="CD534" i="1"/>
  <c r="CC534" i="1"/>
  <c r="CB534" i="1"/>
  <c r="CA534" i="1"/>
  <c r="BZ534" i="1"/>
  <c r="BY534" i="1"/>
  <c r="BX534" i="1"/>
  <c r="BW534" i="1"/>
  <c r="BV534" i="1"/>
  <c r="BU534" i="1"/>
  <c r="BT534" i="1"/>
  <c r="BS534" i="1"/>
  <c r="BR534" i="1"/>
  <c r="BQ534" i="1"/>
  <c r="BP534" i="1"/>
  <c r="BO534" i="1"/>
  <c r="BN534" i="1"/>
  <c r="BM534" i="1"/>
  <c r="BL534" i="1"/>
  <c r="BK534" i="1"/>
  <c r="BJ534" i="1"/>
  <c r="BI534" i="1"/>
  <c r="BH534" i="1"/>
  <c r="BG534" i="1"/>
  <c r="BF534" i="1"/>
  <c r="BE534" i="1"/>
  <c r="BD534" i="1"/>
  <c r="BC534" i="1"/>
  <c r="BB534" i="1"/>
  <c r="BA534" i="1"/>
  <c r="AZ534" i="1"/>
  <c r="AY534" i="1"/>
  <c r="AX534" i="1"/>
  <c r="AW534" i="1"/>
  <c r="AV534" i="1"/>
  <c r="AU534" i="1"/>
  <c r="AT534" i="1"/>
  <c r="AS534" i="1"/>
  <c r="AR534" i="1"/>
  <c r="AQ534" i="1"/>
  <c r="AP534" i="1"/>
  <c r="AO534" i="1"/>
  <c r="AN534" i="1"/>
  <c r="AM534" i="1"/>
  <c r="AL534" i="1"/>
  <c r="AK534" i="1"/>
  <c r="AJ534" i="1"/>
  <c r="AI534" i="1"/>
  <c r="AH534" i="1"/>
  <c r="AG534" i="1"/>
  <c r="AF534" i="1"/>
  <c r="AE534" i="1"/>
  <c r="AD534" i="1"/>
  <c r="AC534" i="1"/>
  <c r="AB534" i="1"/>
  <c r="AA534" i="1"/>
  <c r="Z534" i="1"/>
  <c r="Y534" i="1"/>
  <c r="X534" i="1"/>
  <c r="W534" i="1"/>
  <c r="V534" i="1"/>
  <c r="U534" i="1"/>
  <c r="T534" i="1"/>
  <c r="S534" i="1"/>
  <c r="Q534" i="1"/>
  <c r="P534" i="1"/>
  <c r="O534" i="1"/>
  <c r="DD533" i="1"/>
  <c r="DC533" i="1"/>
  <c r="DB533" i="1"/>
  <c r="DA533" i="1"/>
  <c r="CZ533" i="1"/>
  <c r="CY533" i="1"/>
  <c r="CX533" i="1"/>
  <c r="CW533" i="1"/>
  <c r="CV533" i="1"/>
  <c r="CU533" i="1"/>
  <c r="CT533" i="1"/>
  <c r="CS533" i="1"/>
  <c r="CR533" i="1"/>
  <c r="CQ533" i="1"/>
  <c r="CP533" i="1"/>
  <c r="CO533" i="1"/>
  <c r="CN533" i="1"/>
  <c r="CM533" i="1"/>
  <c r="CL533" i="1"/>
  <c r="CK533" i="1"/>
  <c r="CJ533" i="1"/>
  <c r="CI533" i="1"/>
  <c r="CH533" i="1"/>
  <c r="CG533" i="1"/>
  <c r="CF533" i="1"/>
  <c r="CE533" i="1"/>
  <c r="CD533" i="1"/>
  <c r="CC533" i="1"/>
  <c r="CB533" i="1"/>
  <c r="CA533" i="1"/>
  <c r="BZ533" i="1"/>
  <c r="BY533" i="1"/>
  <c r="BX533" i="1"/>
  <c r="BW533" i="1"/>
  <c r="BV533" i="1"/>
  <c r="BU533" i="1"/>
  <c r="BT533" i="1"/>
  <c r="BS533" i="1"/>
  <c r="BR533" i="1"/>
  <c r="BQ533" i="1"/>
  <c r="BP533" i="1"/>
  <c r="BO533" i="1"/>
  <c r="BN533" i="1"/>
  <c r="BM533" i="1"/>
  <c r="BL533" i="1"/>
  <c r="BK533" i="1"/>
  <c r="BJ533" i="1"/>
  <c r="BI533" i="1"/>
  <c r="BH533" i="1"/>
  <c r="BG533" i="1"/>
  <c r="BF533" i="1"/>
  <c r="BE533" i="1"/>
  <c r="BD533" i="1"/>
  <c r="BC533" i="1"/>
  <c r="BB533" i="1"/>
  <c r="BA533" i="1"/>
  <c r="AZ533" i="1"/>
  <c r="AY533" i="1"/>
  <c r="AX533" i="1"/>
  <c r="AW533" i="1"/>
  <c r="AV533" i="1"/>
  <c r="AU533" i="1"/>
  <c r="AT533" i="1"/>
  <c r="AS533" i="1"/>
  <c r="AR533" i="1"/>
  <c r="AQ533" i="1"/>
  <c r="AP533" i="1"/>
  <c r="AO533" i="1"/>
  <c r="AN533" i="1"/>
  <c r="AM533" i="1"/>
  <c r="AL533" i="1"/>
  <c r="AK533" i="1"/>
  <c r="AJ533" i="1"/>
  <c r="AI533" i="1"/>
  <c r="AH533" i="1"/>
  <c r="AG533" i="1"/>
  <c r="AF533" i="1"/>
  <c r="AE533" i="1"/>
  <c r="AD533" i="1"/>
  <c r="AC533" i="1"/>
  <c r="AB533" i="1"/>
  <c r="AA533" i="1"/>
  <c r="Z533" i="1"/>
  <c r="Y533" i="1"/>
  <c r="X533" i="1"/>
  <c r="W533" i="1"/>
  <c r="V533" i="1"/>
  <c r="U533" i="1"/>
  <c r="T533" i="1"/>
  <c r="S533" i="1"/>
  <c r="Q533" i="1"/>
  <c r="P533" i="1"/>
  <c r="O533" i="1"/>
  <c r="DD532" i="1"/>
  <c r="DC532" i="1"/>
  <c r="DB532" i="1"/>
  <c r="DA532" i="1"/>
  <c r="CZ532" i="1"/>
  <c r="CY532" i="1"/>
  <c r="CX532" i="1"/>
  <c r="CW532" i="1"/>
  <c r="CV532" i="1"/>
  <c r="CU532" i="1"/>
  <c r="CT532" i="1"/>
  <c r="CS532" i="1"/>
  <c r="CR532" i="1"/>
  <c r="CQ532" i="1"/>
  <c r="CP532" i="1"/>
  <c r="CO532" i="1"/>
  <c r="CN532" i="1"/>
  <c r="CM532" i="1"/>
  <c r="CL532" i="1"/>
  <c r="CK532" i="1"/>
  <c r="CJ532" i="1"/>
  <c r="CI532" i="1"/>
  <c r="CH532" i="1"/>
  <c r="CG532" i="1"/>
  <c r="CF532" i="1"/>
  <c r="CE532" i="1"/>
  <c r="CD532" i="1"/>
  <c r="CC532" i="1"/>
  <c r="CB532" i="1"/>
  <c r="CA532" i="1"/>
  <c r="BZ532" i="1"/>
  <c r="BY532" i="1"/>
  <c r="BX532" i="1"/>
  <c r="BW532" i="1"/>
  <c r="BV532" i="1"/>
  <c r="BU532" i="1"/>
  <c r="BT532" i="1"/>
  <c r="BS532" i="1"/>
  <c r="BR532" i="1"/>
  <c r="BQ532" i="1"/>
  <c r="BP532" i="1"/>
  <c r="BO532" i="1"/>
  <c r="BN532" i="1"/>
  <c r="BM532" i="1"/>
  <c r="BL532" i="1"/>
  <c r="BK532" i="1"/>
  <c r="BJ532" i="1"/>
  <c r="BI532" i="1"/>
  <c r="BH532" i="1"/>
  <c r="BG532" i="1"/>
  <c r="BF532" i="1"/>
  <c r="BE532" i="1"/>
  <c r="BD532" i="1"/>
  <c r="BC532" i="1"/>
  <c r="BB532" i="1"/>
  <c r="BA532" i="1"/>
  <c r="AZ532" i="1"/>
  <c r="AY532" i="1"/>
  <c r="AX532" i="1"/>
  <c r="AW532" i="1"/>
  <c r="AV532" i="1"/>
  <c r="AU532" i="1"/>
  <c r="AT532" i="1"/>
  <c r="AS532" i="1"/>
  <c r="AR532" i="1"/>
  <c r="AQ532" i="1"/>
  <c r="AP532" i="1"/>
  <c r="AO532" i="1"/>
  <c r="AN532" i="1"/>
  <c r="AM532" i="1"/>
  <c r="AL532" i="1"/>
  <c r="AK532" i="1"/>
  <c r="AJ532" i="1"/>
  <c r="AI532" i="1"/>
  <c r="AH532" i="1"/>
  <c r="AG532" i="1"/>
  <c r="AF532" i="1"/>
  <c r="AE532" i="1"/>
  <c r="AD532" i="1"/>
  <c r="AC532" i="1"/>
  <c r="AB532" i="1"/>
  <c r="AA532" i="1"/>
  <c r="Z532" i="1"/>
  <c r="Y532" i="1"/>
  <c r="X532" i="1"/>
  <c r="W532" i="1"/>
  <c r="V532" i="1"/>
  <c r="U532" i="1"/>
  <c r="T532" i="1"/>
  <c r="S532" i="1"/>
  <c r="Q532" i="1"/>
  <c r="P532" i="1"/>
  <c r="O532" i="1"/>
  <c r="DD531" i="1"/>
  <c r="DC531" i="1"/>
  <c r="DB531" i="1"/>
  <c r="DA531" i="1"/>
  <c r="CZ531" i="1"/>
  <c r="CY531" i="1"/>
  <c r="CX531" i="1"/>
  <c r="CW531" i="1"/>
  <c r="CV531" i="1"/>
  <c r="CU531" i="1"/>
  <c r="CT531" i="1"/>
  <c r="CS531" i="1"/>
  <c r="CR531" i="1"/>
  <c r="CQ531" i="1"/>
  <c r="CP531" i="1"/>
  <c r="CO531" i="1"/>
  <c r="CN531" i="1"/>
  <c r="CM531" i="1"/>
  <c r="CL531" i="1"/>
  <c r="CK531" i="1"/>
  <c r="CJ531" i="1"/>
  <c r="CI531" i="1"/>
  <c r="CH531" i="1"/>
  <c r="CG531" i="1"/>
  <c r="CF531" i="1"/>
  <c r="CE531" i="1"/>
  <c r="CD531" i="1"/>
  <c r="CC531" i="1"/>
  <c r="CB531" i="1"/>
  <c r="CA531" i="1"/>
  <c r="BZ531" i="1"/>
  <c r="BY531" i="1"/>
  <c r="BX531" i="1"/>
  <c r="BW531" i="1"/>
  <c r="BV531" i="1"/>
  <c r="BU531" i="1"/>
  <c r="BT531" i="1"/>
  <c r="BS531" i="1"/>
  <c r="BR531" i="1"/>
  <c r="BQ531" i="1"/>
  <c r="BP531" i="1"/>
  <c r="BO531" i="1"/>
  <c r="BN531" i="1"/>
  <c r="BM531" i="1"/>
  <c r="BL531" i="1"/>
  <c r="BK531" i="1"/>
  <c r="BJ531" i="1"/>
  <c r="BI531" i="1"/>
  <c r="BH531" i="1"/>
  <c r="BG531" i="1"/>
  <c r="BF531" i="1"/>
  <c r="BE531" i="1"/>
  <c r="BD531" i="1"/>
  <c r="BC531" i="1"/>
  <c r="BB531" i="1"/>
  <c r="BA531" i="1"/>
  <c r="AZ531" i="1"/>
  <c r="AY531" i="1"/>
  <c r="AX531" i="1"/>
  <c r="AW531" i="1"/>
  <c r="AV531" i="1"/>
  <c r="AU531" i="1"/>
  <c r="AT531" i="1"/>
  <c r="AS531" i="1"/>
  <c r="AR531" i="1"/>
  <c r="AQ531" i="1"/>
  <c r="AP531" i="1"/>
  <c r="AO531" i="1"/>
  <c r="AN531" i="1"/>
  <c r="AM531" i="1"/>
  <c r="AL531" i="1"/>
  <c r="AK531" i="1"/>
  <c r="AJ531" i="1"/>
  <c r="AI531" i="1"/>
  <c r="AH531" i="1"/>
  <c r="AG531" i="1"/>
  <c r="AF531" i="1"/>
  <c r="AE531" i="1"/>
  <c r="AD531" i="1"/>
  <c r="AC531" i="1"/>
  <c r="AB531" i="1"/>
  <c r="AA531" i="1"/>
  <c r="Z531" i="1"/>
  <c r="Y531" i="1"/>
  <c r="X531" i="1"/>
  <c r="W531" i="1"/>
  <c r="V531" i="1"/>
  <c r="U531" i="1"/>
  <c r="T531" i="1"/>
  <c r="S531" i="1"/>
  <c r="Q531" i="1"/>
  <c r="P531" i="1"/>
  <c r="O531" i="1"/>
  <c r="DD530" i="1"/>
  <c r="DC530" i="1"/>
  <c r="DB530" i="1"/>
  <c r="DA530" i="1"/>
  <c r="CZ530" i="1"/>
  <c r="CY530" i="1"/>
  <c r="CX530" i="1"/>
  <c r="CW530" i="1"/>
  <c r="CV530" i="1"/>
  <c r="CU530" i="1"/>
  <c r="CT530" i="1"/>
  <c r="CS530" i="1"/>
  <c r="CR530" i="1"/>
  <c r="CQ530" i="1"/>
  <c r="CP530" i="1"/>
  <c r="CO530" i="1"/>
  <c r="CN530" i="1"/>
  <c r="CM530" i="1"/>
  <c r="CL530" i="1"/>
  <c r="CK530" i="1"/>
  <c r="CJ530" i="1"/>
  <c r="CI530" i="1"/>
  <c r="CH530" i="1"/>
  <c r="CG530" i="1"/>
  <c r="CF530" i="1"/>
  <c r="CE530" i="1"/>
  <c r="CD530" i="1"/>
  <c r="CC530" i="1"/>
  <c r="CB530" i="1"/>
  <c r="CA530" i="1"/>
  <c r="BZ530" i="1"/>
  <c r="BY530" i="1"/>
  <c r="BX530" i="1"/>
  <c r="BW530" i="1"/>
  <c r="BV530" i="1"/>
  <c r="BU530" i="1"/>
  <c r="BT530" i="1"/>
  <c r="BS530" i="1"/>
  <c r="BR530" i="1"/>
  <c r="BQ530" i="1"/>
  <c r="BP530" i="1"/>
  <c r="BO530" i="1"/>
  <c r="BN530" i="1"/>
  <c r="BM530" i="1"/>
  <c r="BL530" i="1"/>
  <c r="BK530" i="1"/>
  <c r="BJ530" i="1"/>
  <c r="BI530" i="1"/>
  <c r="BH530" i="1"/>
  <c r="BG530" i="1"/>
  <c r="BF530" i="1"/>
  <c r="BE530" i="1"/>
  <c r="BD530" i="1"/>
  <c r="BC530" i="1"/>
  <c r="BB530" i="1"/>
  <c r="BA530" i="1"/>
  <c r="AZ530" i="1"/>
  <c r="AY530" i="1"/>
  <c r="AX530" i="1"/>
  <c r="AW530" i="1"/>
  <c r="AV530" i="1"/>
  <c r="AU530" i="1"/>
  <c r="AT530" i="1"/>
  <c r="AS530" i="1"/>
  <c r="AR530" i="1"/>
  <c r="AQ530" i="1"/>
  <c r="AP530" i="1"/>
  <c r="AO530" i="1"/>
  <c r="AN530" i="1"/>
  <c r="AM530" i="1"/>
  <c r="AL530" i="1"/>
  <c r="AK530" i="1"/>
  <c r="AJ530" i="1"/>
  <c r="AI530" i="1"/>
  <c r="AH530" i="1"/>
  <c r="AG530" i="1"/>
  <c r="AF530" i="1"/>
  <c r="AE530" i="1"/>
  <c r="AD530" i="1"/>
  <c r="AC530" i="1"/>
  <c r="AB530" i="1"/>
  <c r="AA530" i="1"/>
  <c r="Z530" i="1"/>
  <c r="Y530" i="1"/>
  <c r="X530" i="1"/>
  <c r="W530" i="1"/>
  <c r="V530" i="1"/>
  <c r="U530" i="1"/>
  <c r="T530" i="1"/>
  <c r="S530" i="1"/>
  <c r="Q530" i="1"/>
  <c r="P530" i="1"/>
  <c r="O530" i="1"/>
  <c r="DD529" i="1"/>
  <c r="DC529" i="1"/>
  <c r="DB529" i="1"/>
  <c r="DA529" i="1"/>
  <c r="CZ529" i="1"/>
  <c r="CY529" i="1"/>
  <c r="CX529" i="1"/>
  <c r="CW529" i="1"/>
  <c r="CV529" i="1"/>
  <c r="CU529" i="1"/>
  <c r="CT529" i="1"/>
  <c r="CS529" i="1"/>
  <c r="CR529" i="1"/>
  <c r="CQ529" i="1"/>
  <c r="CP529" i="1"/>
  <c r="CO529" i="1"/>
  <c r="CN529" i="1"/>
  <c r="CM529" i="1"/>
  <c r="CL529" i="1"/>
  <c r="CK529" i="1"/>
  <c r="CJ529" i="1"/>
  <c r="CI529" i="1"/>
  <c r="CH529" i="1"/>
  <c r="CG529" i="1"/>
  <c r="CF529" i="1"/>
  <c r="CE529" i="1"/>
  <c r="CD529" i="1"/>
  <c r="CC529" i="1"/>
  <c r="CB529" i="1"/>
  <c r="CA529" i="1"/>
  <c r="BZ529" i="1"/>
  <c r="BY529" i="1"/>
  <c r="BX529" i="1"/>
  <c r="BW529" i="1"/>
  <c r="BV529" i="1"/>
  <c r="BU529" i="1"/>
  <c r="BT529" i="1"/>
  <c r="BS529" i="1"/>
  <c r="BR529" i="1"/>
  <c r="BQ529" i="1"/>
  <c r="BP529" i="1"/>
  <c r="BO529" i="1"/>
  <c r="BN529" i="1"/>
  <c r="BM529" i="1"/>
  <c r="BL529" i="1"/>
  <c r="BK529" i="1"/>
  <c r="BJ529" i="1"/>
  <c r="BI529" i="1"/>
  <c r="BH529" i="1"/>
  <c r="BG529" i="1"/>
  <c r="BF529" i="1"/>
  <c r="BE529" i="1"/>
  <c r="BD529" i="1"/>
  <c r="BC529" i="1"/>
  <c r="BB529" i="1"/>
  <c r="BA529" i="1"/>
  <c r="AZ529" i="1"/>
  <c r="AY529" i="1"/>
  <c r="AX529" i="1"/>
  <c r="AW529" i="1"/>
  <c r="AV529" i="1"/>
  <c r="AU529" i="1"/>
  <c r="AT529" i="1"/>
  <c r="AS529" i="1"/>
  <c r="AR529" i="1"/>
  <c r="AQ529" i="1"/>
  <c r="AP529" i="1"/>
  <c r="AO529" i="1"/>
  <c r="AN529" i="1"/>
  <c r="AM529" i="1"/>
  <c r="AL529" i="1"/>
  <c r="AK529" i="1"/>
  <c r="AJ529" i="1"/>
  <c r="AI529" i="1"/>
  <c r="AH529" i="1"/>
  <c r="AG529" i="1"/>
  <c r="AF529" i="1"/>
  <c r="AE529" i="1"/>
  <c r="AD529" i="1"/>
  <c r="AC529" i="1"/>
  <c r="AB529" i="1"/>
  <c r="AA529" i="1"/>
  <c r="Z529" i="1"/>
  <c r="Y529" i="1"/>
  <c r="X529" i="1"/>
  <c r="W529" i="1"/>
  <c r="V529" i="1"/>
  <c r="U529" i="1"/>
  <c r="T529" i="1"/>
  <c r="S529" i="1"/>
  <c r="Q529" i="1"/>
  <c r="P529" i="1"/>
  <c r="O529" i="1"/>
  <c r="DD187" i="1"/>
  <c r="DC187" i="1"/>
  <c r="DB187" i="1"/>
  <c r="DA187" i="1"/>
  <c r="CZ187" i="1"/>
  <c r="CY187" i="1"/>
  <c r="CX187" i="1"/>
  <c r="CW187" i="1"/>
  <c r="CV187" i="1"/>
  <c r="CU187" i="1"/>
  <c r="CT187" i="1"/>
  <c r="CS187" i="1"/>
  <c r="CR187" i="1"/>
  <c r="CQ187" i="1"/>
  <c r="CP187" i="1"/>
  <c r="CO187" i="1"/>
  <c r="CN187" i="1"/>
  <c r="CM187" i="1"/>
  <c r="CL187" i="1"/>
  <c r="CK187" i="1"/>
  <c r="CJ187" i="1"/>
  <c r="CI187" i="1"/>
  <c r="CH187" i="1"/>
  <c r="CG187" i="1"/>
  <c r="CF187" i="1"/>
  <c r="CE187" i="1"/>
  <c r="CD187" i="1"/>
  <c r="CC187" i="1"/>
  <c r="CB187" i="1"/>
  <c r="CA187" i="1"/>
  <c r="BZ187" i="1"/>
  <c r="BY187" i="1"/>
  <c r="BX187" i="1"/>
  <c r="BW187" i="1"/>
  <c r="BV187" i="1"/>
  <c r="BU187" i="1"/>
  <c r="BT187" i="1"/>
  <c r="BS187" i="1"/>
  <c r="BR187" i="1"/>
  <c r="BQ187" i="1"/>
  <c r="BP187" i="1"/>
  <c r="BO187" i="1"/>
  <c r="BN187" i="1"/>
  <c r="BM187" i="1"/>
  <c r="BL187" i="1"/>
  <c r="BK187" i="1"/>
  <c r="BJ187" i="1"/>
  <c r="BI187" i="1"/>
  <c r="BH187" i="1"/>
  <c r="BG187" i="1"/>
  <c r="BF187" i="1"/>
  <c r="BE187" i="1"/>
  <c r="BD187" i="1"/>
  <c r="BC187" i="1"/>
  <c r="BB187" i="1"/>
  <c r="BA187" i="1"/>
  <c r="AZ187" i="1"/>
  <c r="AY187" i="1"/>
  <c r="AX187" i="1"/>
  <c r="AW187" i="1"/>
  <c r="AV187" i="1"/>
  <c r="AU187" i="1"/>
  <c r="AT187" i="1"/>
  <c r="AS187" i="1"/>
  <c r="AR187" i="1"/>
  <c r="AQ187" i="1"/>
  <c r="AP187" i="1"/>
  <c r="AO187" i="1"/>
  <c r="AN187" i="1"/>
  <c r="AM187" i="1"/>
  <c r="AL187" i="1"/>
  <c r="AK187" i="1"/>
  <c r="AJ187" i="1"/>
  <c r="AI187" i="1"/>
  <c r="AH187" i="1"/>
  <c r="AG187" i="1"/>
  <c r="AF187" i="1"/>
  <c r="AE187" i="1"/>
  <c r="AD187" i="1"/>
  <c r="AC187" i="1"/>
  <c r="AB187" i="1"/>
  <c r="AA187" i="1"/>
  <c r="Z187" i="1"/>
  <c r="Y187" i="1"/>
  <c r="X187" i="1"/>
  <c r="W187" i="1"/>
  <c r="V187" i="1"/>
  <c r="U187" i="1"/>
  <c r="T187" i="1"/>
  <c r="S187" i="1"/>
  <c r="Q187" i="1"/>
  <c r="P187" i="1"/>
  <c r="O187" i="1"/>
  <c r="DD186" i="1"/>
  <c r="DC186" i="1"/>
  <c r="DB186" i="1"/>
  <c r="DA186" i="1"/>
  <c r="CZ186" i="1"/>
  <c r="CY186" i="1"/>
  <c r="CX186" i="1"/>
  <c r="CW186" i="1"/>
  <c r="CV186" i="1"/>
  <c r="CU186" i="1"/>
  <c r="CT186" i="1"/>
  <c r="CS186" i="1"/>
  <c r="CR186" i="1"/>
  <c r="CQ186" i="1"/>
  <c r="CP186" i="1"/>
  <c r="CO186" i="1"/>
  <c r="CN186" i="1"/>
  <c r="CM186" i="1"/>
  <c r="CL186" i="1"/>
  <c r="CK186" i="1"/>
  <c r="CJ186" i="1"/>
  <c r="CI186" i="1"/>
  <c r="CH186" i="1"/>
  <c r="CG186" i="1"/>
  <c r="CF186" i="1"/>
  <c r="CE186" i="1"/>
  <c r="CD186" i="1"/>
  <c r="CC186" i="1"/>
  <c r="CB186" i="1"/>
  <c r="CA186" i="1"/>
  <c r="BZ186" i="1"/>
  <c r="BY186" i="1"/>
  <c r="BX186" i="1"/>
  <c r="BW186" i="1"/>
  <c r="BV186" i="1"/>
  <c r="BU186" i="1"/>
  <c r="BT186" i="1"/>
  <c r="BS186" i="1"/>
  <c r="BR186" i="1"/>
  <c r="BQ186" i="1"/>
  <c r="BP186" i="1"/>
  <c r="BO186" i="1"/>
  <c r="BN186" i="1"/>
  <c r="BM186" i="1"/>
  <c r="BL186" i="1"/>
  <c r="BK186" i="1"/>
  <c r="BJ186" i="1"/>
  <c r="BI186" i="1"/>
  <c r="BH186" i="1"/>
  <c r="BG186" i="1"/>
  <c r="BF186" i="1"/>
  <c r="BE186" i="1"/>
  <c r="BD186" i="1"/>
  <c r="BC186" i="1"/>
  <c r="BB186" i="1"/>
  <c r="BA186" i="1"/>
  <c r="AZ186" i="1"/>
  <c r="AY186" i="1"/>
  <c r="AX186" i="1"/>
  <c r="AW186" i="1"/>
  <c r="AV186" i="1"/>
  <c r="AU186" i="1"/>
  <c r="AT186" i="1"/>
  <c r="AS186" i="1"/>
  <c r="AR186" i="1"/>
  <c r="AQ186" i="1"/>
  <c r="AP186" i="1"/>
  <c r="AO186" i="1"/>
  <c r="AN186" i="1"/>
  <c r="AM186" i="1"/>
  <c r="AL186" i="1"/>
  <c r="AK186" i="1"/>
  <c r="AJ186" i="1"/>
  <c r="AI186" i="1"/>
  <c r="AH186" i="1"/>
  <c r="AG186" i="1"/>
  <c r="AF186" i="1"/>
  <c r="AE186" i="1"/>
  <c r="AD186" i="1"/>
  <c r="AC186" i="1"/>
  <c r="AB186" i="1"/>
  <c r="AA186" i="1"/>
  <c r="Z186" i="1"/>
  <c r="Y186" i="1"/>
  <c r="X186" i="1"/>
  <c r="W186" i="1"/>
  <c r="V186" i="1"/>
  <c r="U186" i="1"/>
  <c r="T186" i="1"/>
  <c r="S186" i="1"/>
  <c r="Q186" i="1"/>
  <c r="P186" i="1"/>
  <c r="O186" i="1"/>
  <c r="DD185" i="1"/>
  <c r="DC185" i="1"/>
  <c r="DB185" i="1"/>
  <c r="DA185" i="1"/>
  <c r="CZ185" i="1"/>
  <c r="CY185" i="1"/>
  <c r="CX185" i="1"/>
  <c r="CW185" i="1"/>
  <c r="CV185" i="1"/>
  <c r="CU185" i="1"/>
  <c r="CT185" i="1"/>
  <c r="CS185" i="1"/>
  <c r="CR185" i="1"/>
  <c r="CQ185" i="1"/>
  <c r="CP185" i="1"/>
  <c r="CO185" i="1"/>
  <c r="CN185" i="1"/>
  <c r="CM185" i="1"/>
  <c r="CL185" i="1"/>
  <c r="CK185" i="1"/>
  <c r="CJ185" i="1"/>
  <c r="CI185" i="1"/>
  <c r="CH185" i="1"/>
  <c r="CG185" i="1"/>
  <c r="CF185" i="1"/>
  <c r="CE185" i="1"/>
  <c r="CD185" i="1"/>
  <c r="CC185" i="1"/>
  <c r="CB185" i="1"/>
  <c r="CA185" i="1"/>
  <c r="BZ185" i="1"/>
  <c r="BY185" i="1"/>
  <c r="BX185" i="1"/>
  <c r="BW185" i="1"/>
  <c r="BV185" i="1"/>
  <c r="BU185" i="1"/>
  <c r="BT185" i="1"/>
  <c r="BS185" i="1"/>
  <c r="BR185" i="1"/>
  <c r="BQ185" i="1"/>
  <c r="BP185" i="1"/>
  <c r="BO185" i="1"/>
  <c r="BN185" i="1"/>
  <c r="BM185" i="1"/>
  <c r="BL185" i="1"/>
  <c r="BK185" i="1"/>
  <c r="BJ185" i="1"/>
  <c r="BI185" i="1"/>
  <c r="BH185" i="1"/>
  <c r="BG185" i="1"/>
  <c r="BF185" i="1"/>
  <c r="BE185" i="1"/>
  <c r="BD185" i="1"/>
  <c r="BC185" i="1"/>
  <c r="BB185" i="1"/>
  <c r="BA185" i="1"/>
  <c r="AZ185" i="1"/>
  <c r="AY185" i="1"/>
  <c r="AX185" i="1"/>
  <c r="AW185" i="1"/>
  <c r="AV185" i="1"/>
  <c r="AU185" i="1"/>
  <c r="AT185" i="1"/>
  <c r="AS185" i="1"/>
  <c r="AR185" i="1"/>
  <c r="AQ185" i="1"/>
  <c r="AP185" i="1"/>
  <c r="AO185" i="1"/>
  <c r="AN185" i="1"/>
  <c r="AM185" i="1"/>
  <c r="AL185" i="1"/>
  <c r="AK185" i="1"/>
  <c r="AJ185" i="1"/>
  <c r="AI185" i="1"/>
  <c r="AH185" i="1"/>
  <c r="AG185" i="1"/>
  <c r="AF185" i="1"/>
  <c r="AE185" i="1"/>
  <c r="AD185" i="1"/>
  <c r="AC185" i="1"/>
  <c r="AB185" i="1"/>
  <c r="AA185" i="1"/>
  <c r="Z185" i="1"/>
  <c r="Y185" i="1"/>
  <c r="X185" i="1"/>
  <c r="W185" i="1"/>
  <c r="V185" i="1"/>
  <c r="U185" i="1"/>
  <c r="T185" i="1"/>
  <c r="S185" i="1"/>
  <c r="Q185" i="1"/>
  <c r="P185" i="1"/>
  <c r="O185" i="1"/>
  <c r="DD184" i="1"/>
  <c r="DC184" i="1"/>
  <c r="DB184" i="1"/>
  <c r="DA184" i="1"/>
  <c r="CZ184" i="1"/>
  <c r="CY184" i="1"/>
  <c r="CX184" i="1"/>
  <c r="CW184" i="1"/>
  <c r="CV184" i="1"/>
  <c r="CU184" i="1"/>
  <c r="CT184" i="1"/>
  <c r="CS184" i="1"/>
  <c r="CR184" i="1"/>
  <c r="CQ184" i="1"/>
  <c r="CP184" i="1"/>
  <c r="CO184" i="1"/>
  <c r="CN184" i="1"/>
  <c r="CM184" i="1"/>
  <c r="CL184" i="1"/>
  <c r="CK184" i="1"/>
  <c r="CJ184" i="1"/>
  <c r="CI184" i="1"/>
  <c r="CH184" i="1"/>
  <c r="CG184" i="1"/>
  <c r="CF184" i="1"/>
  <c r="CE184" i="1"/>
  <c r="CD184" i="1"/>
  <c r="CC184" i="1"/>
  <c r="CB184" i="1"/>
  <c r="CA184" i="1"/>
  <c r="BZ184" i="1"/>
  <c r="BY184" i="1"/>
  <c r="BX184" i="1"/>
  <c r="BW184" i="1"/>
  <c r="BV184" i="1"/>
  <c r="BU184" i="1"/>
  <c r="BT184" i="1"/>
  <c r="BS184" i="1"/>
  <c r="BR184" i="1"/>
  <c r="BQ184" i="1"/>
  <c r="BP184" i="1"/>
  <c r="BO184" i="1"/>
  <c r="BN184" i="1"/>
  <c r="BM184" i="1"/>
  <c r="BL184" i="1"/>
  <c r="BK184" i="1"/>
  <c r="BJ184" i="1"/>
  <c r="BI184" i="1"/>
  <c r="BH184" i="1"/>
  <c r="BG184" i="1"/>
  <c r="BF184" i="1"/>
  <c r="BE184" i="1"/>
  <c r="BD184" i="1"/>
  <c r="BC184" i="1"/>
  <c r="BB184" i="1"/>
  <c r="BA184" i="1"/>
  <c r="AZ184" i="1"/>
  <c r="AY184" i="1"/>
  <c r="AX184" i="1"/>
  <c r="AW184" i="1"/>
  <c r="AV184" i="1"/>
  <c r="AU184" i="1"/>
  <c r="AT184" i="1"/>
  <c r="AS184" i="1"/>
  <c r="AR184" i="1"/>
  <c r="AQ184" i="1"/>
  <c r="AP184" i="1"/>
  <c r="AO184" i="1"/>
  <c r="AN184" i="1"/>
  <c r="AM184" i="1"/>
  <c r="AL184" i="1"/>
  <c r="AK184" i="1"/>
  <c r="AJ184" i="1"/>
  <c r="AI184" i="1"/>
  <c r="AH184" i="1"/>
  <c r="AG184" i="1"/>
  <c r="AF184" i="1"/>
  <c r="AE184" i="1"/>
  <c r="AD184" i="1"/>
  <c r="AC184" i="1"/>
  <c r="AB184" i="1"/>
  <c r="AA184" i="1"/>
  <c r="Z184" i="1"/>
  <c r="Y184" i="1"/>
  <c r="X184" i="1"/>
  <c r="W184" i="1"/>
  <c r="V184" i="1"/>
  <c r="U184" i="1"/>
  <c r="T184" i="1"/>
  <c r="S184" i="1"/>
  <c r="Q184" i="1"/>
  <c r="P184" i="1"/>
  <c r="O184" i="1"/>
  <c r="DD364" i="1"/>
  <c r="DC364" i="1"/>
  <c r="DB364" i="1"/>
  <c r="DA364" i="1"/>
  <c r="CZ364" i="1"/>
  <c r="CY364" i="1"/>
  <c r="CX364" i="1"/>
  <c r="CW364" i="1"/>
  <c r="CV364" i="1"/>
  <c r="CU364" i="1"/>
  <c r="CT364" i="1"/>
  <c r="CS364" i="1"/>
  <c r="CR364" i="1"/>
  <c r="CQ364" i="1"/>
  <c r="CP364" i="1"/>
  <c r="CO364" i="1"/>
  <c r="CN364" i="1"/>
  <c r="CM364" i="1"/>
  <c r="CL364" i="1"/>
  <c r="CK364" i="1"/>
  <c r="CJ364" i="1"/>
  <c r="CI364" i="1"/>
  <c r="CH364" i="1"/>
  <c r="CG364" i="1"/>
  <c r="CF364" i="1"/>
  <c r="CE364" i="1"/>
  <c r="CD364" i="1"/>
  <c r="CC364" i="1"/>
  <c r="CB364" i="1"/>
  <c r="CA364" i="1"/>
  <c r="BZ364" i="1"/>
  <c r="BY364" i="1"/>
  <c r="BX364" i="1"/>
  <c r="BW364" i="1"/>
  <c r="BV364" i="1"/>
  <c r="BU364" i="1"/>
  <c r="BT364" i="1"/>
  <c r="BS364" i="1"/>
  <c r="BR364" i="1"/>
  <c r="BQ364" i="1"/>
  <c r="BP364" i="1"/>
  <c r="BO364" i="1"/>
  <c r="BN364" i="1"/>
  <c r="BM364" i="1"/>
  <c r="BL364" i="1"/>
  <c r="BK364" i="1"/>
  <c r="BJ364" i="1"/>
  <c r="BI364" i="1"/>
  <c r="BH364" i="1"/>
  <c r="BG364" i="1"/>
  <c r="BF364" i="1"/>
  <c r="BE364" i="1"/>
  <c r="BD364" i="1"/>
  <c r="BC364" i="1"/>
  <c r="BB364" i="1"/>
  <c r="BA364" i="1"/>
  <c r="AZ364" i="1"/>
  <c r="AY364" i="1"/>
  <c r="AX364" i="1"/>
  <c r="AW364" i="1"/>
  <c r="AV364" i="1"/>
  <c r="AU364" i="1"/>
  <c r="AT364" i="1"/>
  <c r="AS364" i="1"/>
  <c r="AR364" i="1"/>
  <c r="AQ364" i="1"/>
  <c r="AP364" i="1"/>
  <c r="AO364" i="1"/>
  <c r="AN364" i="1"/>
  <c r="AM364" i="1"/>
  <c r="AL364" i="1"/>
  <c r="AK364" i="1"/>
  <c r="AJ364" i="1"/>
  <c r="AI364" i="1"/>
  <c r="AH364" i="1"/>
  <c r="AG364" i="1"/>
  <c r="AF364" i="1"/>
  <c r="AE364" i="1"/>
  <c r="AD364" i="1"/>
  <c r="AC364" i="1"/>
  <c r="AB364" i="1"/>
  <c r="AA364" i="1"/>
  <c r="Z364" i="1"/>
  <c r="Y364" i="1"/>
  <c r="X364" i="1"/>
  <c r="W364" i="1"/>
  <c r="V364" i="1"/>
  <c r="U364" i="1"/>
  <c r="T364" i="1"/>
  <c r="S364" i="1"/>
  <c r="Q364" i="1"/>
  <c r="P364" i="1"/>
  <c r="O364" i="1"/>
  <c r="DD499" i="1"/>
  <c r="DC499" i="1"/>
  <c r="DB499" i="1"/>
  <c r="DA499" i="1"/>
  <c r="CZ499" i="1"/>
  <c r="CY499" i="1"/>
  <c r="CX499" i="1"/>
  <c r="CW499" i="1"/>
  <c r="CV499" i="1"/>
  <c r="CU499" i="1"/>
  <c r="CT499" i="1"/>
  <c r="CS499" i="1"/>
  <c r="CR499" i="1"/>
  <c r="CQ499" i="1"/>
  <c r="CP499" i="1"/>
  <c r="CO499" i="1"/>
  <c r="CN499" i="1"/>
  <c r="CM499" i="1"/>
  <c r="CL499" i="1"/>
  <c r="CK499" i="1"/>
  <c r="CJ499" i="1"/>
  <c r="CI499" i="1"/>
  <c r="CH499" i="1"/>
  <c r="CG499" i="1"/>
  <c r="CF499" i="1"/>
  <c r="CE499" i="1"/>
  <c r="CD499" i="1"/>
  <c r="CC499" i="1"/>
  <c r="CB499" i="1"/>
  <c r="CA499" i="1"/>
  <c r="BZ499" i="1"/>
  <c r="BY499" i="1"/>
  <c r="BX499" i="1"/>
  <c r="BW499" i="1"/>
  <c r="BV499" i="1"/>
  <c r="BU499" i="1"/>
  <c r="BT499" i="1"/>
  <c r="BS499" i="1"/>
  <c r="BR499" i="1"/>
  <c r="BQ499" i="1"/>
  <c r="BP499" i="1"/>
  <c r="BO499" i="1"/>
  <c r="BN499" i="1"/>
  <c r="BM499" i="1"/>
  <c r="BL499" i="1"/>
  <c r="BK499" i="1"/>
  <c r="BJ499" i="1"/>
  <c r="BI499" i="1"/>
  <c r="BH499" i="1"/>
  <c r="BG499" i="1"/>
  <c r="BF499" i="1"/>
  <c r="BE499" i="1"/>
  <c r="BD499" i="1"/>
  <c r="BC499" i="1"/>
  <c r="BB499" i="1"/>
  <c r="BA499" i="1"/>
  <c r="AZ499" i="1"/>
  <c r="AY499" i="1"/>
  <c r="AX499" i="1"/>
  <c r="AW499" i="1"/>
  <c r="AV499" i="1"/>
  <c r="AU499" i="1"/>
  <c r="AT499" i="1"/>
  <c r="AS499" i="1"/>
  <c r="AR499" i="1"/>
  <c r="AQ499" i="1"/>
  <c r="AP499" i="1"/>
  <c r="AO499" i="1"/>
  <c r="AN499" i="1"/>
  <c r="AM499" i="1"/>
  <c r="AL499" i="1"/>
  <c r="AK499" i="1"/>
  <c r="AJ499" i="1"/>
  <c r="AI499" i="1"/>
  <c r="AH499" i="1"/>
  <c r="AG499" i="1"/>
  <c r="AF499" i="1"/>
  <c r="AE499" i="1"/>
  <c r="AD499" i="1"/>
  <c r="AC499" i="1"/>
  <c r="AB499" i="1"/>
  <c r="AA499" i="1"/>
  <c r="Z499" i="1"/>
  <c r="Y499" i="1"/>
  <c r="X499" i="1"/>
  <c r="W499" i="1"/>
  <c r="V499" i="1"/>
  <c r="U499" i="1"/>
  <c r="T499" i="1"/>
  <c r="S499" i="1"/>
  <c r="Q499" i="1"/>
  <c r="P499" i="1"/>
  <c r="O499" i="1"/>
  <c r="DD498" i="1"/>
  <c r="DC498" i="1"/>
  <c r="DB498" i="1"/>
  <c r="DA498" i="1"/>
  <c r="CZ498" i="1"/>
  <c r="CY498" i="1"/>
  <c r="CX498" i="1"/>
  <c r="CW498" i="1"/>
  <c r="CV498" i="1"/>
  <c r="CU498" i="1"/>
  <c r="CT498" i="1"/>
  <c r="CS498" i="1"/>
  <c r="CR498" i="1"/>
  <c r="CQ498" i="1"/>
  <c r="CP498" i="1"/>
  <c r="CO498" i="1"/>
  <c r="CN498" i="1"/>
  <c r="CM498" i="1"/>
  <c r="CL498" i="1"/>
  <c r="CK498" i="1"/>
  <c r="CJ498" i="1"/>
  <c r="CI498" i="1"/>
  <c r="CH498" i="1"/>
  <c r="CG498" i="1"/>
  <c r="CF498" i="1"/>
  <c r="CE498" i="1"/>
  <c r="CD498" i="1"/>
  <c r="CC498" i="1"/>
  <c r="CB498" i="1"/>
  <c r="CA498" i="1"/>
  <c r="BZ498" i="1"/>
  <c r="BY498" i="1"/>
  <c r="BX498" i="1"/>
  <c r="BW498" i="1"/>
  <c r="BV498" i="1"/>
  <c r="BU498" i="1"/>
  <c r="BT498" i="1"/>
  <c r="BS498" i="1"/>
  <c r="BR498" i="1"/>
  <c r="BQ498" i="1"/>
  <c r="BP498" i="1"/>
  <c r="BO498" i="1"/>
  <c r="BN498" i="1"/>
  <c r="BM498" i="1"/>
  <c r="BL498" i="1"/>
  <c r="BK498" i="1"/>
  <c r="BJ498" i="1"/>
  <c r="BI498" i="1"/>
  <c r="BH498" i="1"/>
  <c r="BG498" i="1"/>
  <c r="BF498" i="1"/>
  <c r="BE498" i="1"/>
  <c r="BD498" i="1"/>
  <c r="BC498" i="1"/>
  <c r="BB498" i="1"/>
  <c r="BA498" i="1"/>
  <c r="AZ498" i="1"/>
  <c r="AY498" i="1"/>
  <c r="AX498" i="1"/>
  <c r="AW498" i="1"/>
  <c r="AV498" i="1"/>
  <c r="AU498" i="1"/>
  <c r="AT498" i="1"/>
  <c r="AS498" i="1"/>
  <c r="AR498" i="1"/>
  <c r="AQ498" i="1"/>
  <c r="AP498" i="1"/>
  <c r="AO498" i="1"/>
  <c r="AN498" i="1"/>
  <c r="AM498" i="1"/>
  <c r="AL498" i="1"/>
  <c r="AK498" i="1"/>
  <c r="AJ498" i="1"/>
  <c r="AI498" i="1"/>
  <c r="AH498" i="1"/>
  <c r="AG498" i="1"/>
  <c r="AF498" i="1"/>
  <c r="AE498" i="1"/>
  <c r="AD498" i="1"/>
  <c r="AC498" i="1"/>
  <c r="AB498" i="1"/>
  <c r="AA498" i="1"/>
  <c r="Z498" i="1"/>
  <c r="Y498" i="1"/>
  <c r="X498" i="1"/>
  <c r="W498" i="1"/>
  <c r="V498" i="1"/>
  <c r="U498" i="1"/>
  <c r="T498" i="1"/>
  <c r="S498" i="1"/>
  <c r="Q498" i="1"/>
  <c r="P498" i="1"/>
  <c r="O498" i="1"/>
  <c r="DD497" i="1"/>
  <c r="DC497" i="1"/>
  <c r="DB497" i="1"/>
  <c r="DA497" i="1"/>
  <c r="CZ497" i="1"/>
  <c r="CY497" i="1"/>
  <c r="CX497" i="1"/>
  <c r="CW497" i="1"/>
  <c r="CV497" i="1"/>
  <c r="CU497" i="1"/>
  <c r="CT497" i="1"/>
  <c r="CS497" i="1"/>
  <c r="CR497" i="1"/>
  <c r="CQ497" i="1"/>
  <c r="CP497" i="1"/>
  <c r="CO497" i="1"/>
  <c r="CN497" i="1"/>
  <c r="CM497" i="1"/>
  <c r="CL497" i="1"/>
  <c r="CK497" i="1"/>
  <c r="CJ497" i="1"/>
  <c r="CI497" i="1"/>
  <c r="CH497" i="1"/>
  <c r="CG497" i="1"/>
  <c r="CF497" i="1"/>
  <c r="CE497" i="1"/>
  <c r="CD497" i="1"/>
  <c r="CC497" i="1"/>
  <c r="CB497" i="1"/>
  <c r="CA497" i="1"/>
  <c r="BZ497" i="1"/>
  <c r="BY497" i="1"/>
  <c r="BX497" i="1"/>
  <c r="BW497" i="1"/>
  <c r="BV497" i="1"/>
  <c r="BU497" i="1"/>
  <c r="BT497" i="1"/>
  <c r="BS497" i="1"/>
  <c r="BR497" i="1"/>
  <c r="BQ497" i="1"/>
  <c r="BP497" i="1"/>
  <c r="BO497" i="1"/>
  <c r="BN497" i="1"/>
  <c r="BM497" i="1"/>
  <c r="BL497" i="1"/>
  <c r="BK497" i="1"/>
  <c r="BJ497" i="1"/>
  <c r="BI497" i="1"/>
  <c r="BH497" i="1"/>
  <c r="BG497" i="1"/>
  <c r="BF497" i="1"/>
  <c r="BE497" i="1"/>
  <c r="BD497" i="1"/>
  <c r="BC497" i="1"/>
  <c r="BB497" i="1"/>
  <c r="BA497" i="1"/>
  <c r="AZ497" i="1"/>
  <c r="AY497" i="1"/>
  <c r="AX497" i="1"/>
  <c r="AW497" i="1"/>
  <c r="AV497" i="1"/>
  <c r="AU497" i="1"/>
  <c r="AT497" i="1"/>
  <c r="AS497" i="1"/>
  <c r="AR497" i="1"/>
  <c r="AQ497" i="1"/>
  <c r="AP497" i="1"/>
  <c r="AO497" i="1"/>
  <c r="AN497" i="1"/>
  <c r="AM497" i="1"/>
  <c r="AL497" i="1"/>
  <c r="AK497" i="1"/>
  <c r="AJ497" i="1"/>
  <c r="AI497" i="1"/>
  <c r="AH497" i="1"/>
  <c r="AG497" i="1"/>
  <c r="AF497" i="1"/>
  <c r="AE497" i="1"/>
  <c r="AD497" i="1"/>
  <c r="AC497" i="1"/>
  <c r="AB497" i="1"/>
  <c r="AA497" i="1"/>
  <c r="Z497" i="1"/>
  <c r="Y497" i="1"/>
  <c r="X497" i="1"/>
  <c r="W497" i="1"/>
  <c r="V497" i="1"/>
  <c r="U497" i="1"/>
  <c r="T497" i="1"/>
  <c r="S497" i="1"/>
  <c r="Q497" i="1"/>
  <c r="P497" i="1"/>
  <c r="O497" i="1"/>
  <c r="DD363" i="1"/>
  <c r="DC363" i="1"/>
  <c r="DB363" i="1"/>
  <c r="DA363" i="1"/>
  <c r="CZ363" i="1"/>
  <c r="CY363" i="1"/>
  <c r="CX363" i="1"/>
  <c r="CW363" i="1"/>
  <c r="CV363" i="1"/>
  <c r="CU363" i="1"/>
  <c r="CT363" i="1"/>
  <c r="CS363" i="1"/>
  <c r="CR363" i="1"/>
  <c r="CQ363" i="1"/>
  <c r="CP363" i="1"/>
  <c r="CO363" i="1"/>
  <c r="CN363" i="1"/>
  <c r="CM363" i="1"/>
  <c r="CL363" i="1"/>
  <c r="CK363" i="1"/>
  <c r="CJ363" i="1"/>
  <c r="CI363" i="1"/>
  <c r="CH363" i="1"/>
  <c r="CG363" i="1"/>
  <c r="CF363" i="1"/>
  <c r="CE363" i="1"/>
  <c r="CD363" i="1"/>
  <c r="CC363" i="1"/>
  <c r="CB363" i="1"/>
  <c r="CA363" i="1"/>
  <c r="BZ363" i="1"/>
  <c r="BY363" i="1"/>
  <c r="BX363" i="1"/>
  <c r="BW363" i="1"/>
  <c r="BV363" i="1"/>
  <c r="BU363" i="1"/>
  <c r="BT363" i="1"/>
  <c r="BS363" i="1"/>
  <c r="BR363" i="1"/>
  <c r="BQ363" i="1"/>
  <c r="BP363" i="1"/>
  <c r="BO363" i="1"/>
  <c r="BN363" i="1"/>
  <c r="BM363" i="1"/>
  <c r="BL363" i="1"/>
  <c r="BK363" i="1"/>
  <c r="BJ363" i="1"/>
  <c r="BI363" i="1"/>
  <c r="BH363" i="1"/>
  <c r="BG363" i="1"/>
  <c r="BF363" i="1"/>
  <c r="BE363" i="1"/>
  <c r="BD363" i="1"/>
  <c r="BC363" i="1"/>
  <c r="BB363" i="1"/>
  <c r="BA363" i="1"/>
  <c r="AZ363" i="1"/>
  <c r="AY363" i="1"/>
  <c r="AX363" i="1"/>
  <c r="AW363" i="1"/>
  <c r="AV363" i="1"/>
  <c r="AU363" i="1"/>
  <c r="AT363" i="1"/>
  <c r="AS363" i="1"/>
  <c r="AR363" i="1"/>
  <c r="AQ363" i="1"/>
  <c r="AP363" i="1"/>
  <c r="AO363" i="1"/>
  <c r="AN363" i="1"/>
  <c r="AM363" i="1"/>
  <c r="AL363" i="1"/>
  <c r="AK363" i="1"/>
  <c r="AJ363" i="1"/>
  <c r="AI363" i="1"/>
  <c r="AH363" i="1"/>
  <c r="AG363" i="1"/>
  <c r="AF363" i="1"/>
  <c r="AE363" i="1"/>
  <c r="AD363" i="1"/>
  <c r="AC363" i="1"/>
  <c r="AB363" i="1"/>
  <c r="AA363" i="1"/>
  <c r="Z363" i="1"/>
  <c r="Y363" i="1"/>
  <c r="X363" i="1"/>
  <c r="W363" i="1"/>
  <c r="V363" i="1"/>
  <c r="U363" i="1"/>
  <c r="T363" i="1"/>
  <c r="S363" i="1"/>
  <c r="Q363" i="1"/>
  <c r="P363" i="1"/>
  <c r="O363" i="1"/>
  <c r="DD436" i="1"/>
  <c r="DC436" i="1"/>
  <c r="DB436" i="1"/>
  <c r="DA436" i="1"/>
  <c r="CZ436" i="1"/>
  <c r="CY436" i="1"/>
  <c r="CX436" i="1"/>
  <c r="CW436" i="1"/>
  <c r="CV436" i="1"/>
  <c r="CU436" i="1"/>
  <c r="CT436" i="1"/>
  <c r="CS436" i="1"/>
  <c r="CR436" i="1"/>
  <c r="CQ436" i="1"/>
  <c r="CP436" i="1"/>
  <c r="CO436" i="1"/>
  <c r="CN436" i="1"/>
  <c r="CM436" i="1"/>
  <c r="CL436" i="1"/>
  <c r="CK436" i="1"/>
  <c r="CJ436" i="1"/>
  <c r="CI436" i="1"/>
  <c r="CH436" i="1"/>
  <c r="CG436" i="1"/>
  <c r="CF436" i="1"/>
  <c r="CE436" i="1"/>
  <c r="CD436" i="1"/>
  <c r="CC436" i="1"/>
  <c r="CB436" i="1"/>
  <c r="CA436" i="1"/>
  <c r="BZ436" i="1"/>
  <c r="BY436" i="1"/>
  <c r="BX436" i="1"/>
  <c r="BW436" i="1"/>
  <c r="BV436" i="1"/>
  <c r="BU436" i="1"/>
  <c r="BT436" i="1"/>
  <c r="BS436" i="1"/>
  <c r="BR436" i="1"/>
  <c r="BQ436" i="1"/>
  <c r="BP436" i="1"/>
  <c r="BO436" i="1"/>
  <c r="BN436" i="1"/>
  <c r="BM436" i="1"/>
  <c r="BL436" i="1"/>
  <c r="BK436" i="1"/>
  <c r="BJ436" i="1"/>
  <c r="BI436" i="1"/>
  <c r="BH436" i="1"/>
  <c r="BG436" i="1"/>
  <c r="BF436" i="1"/>
  <c r="BE436" i="1"/>
  <c r="BD436" i="1"/>
  <c r="BC436" i="1"/>
  <c r="BB436" i="1"/>
  <c r="BA436" i="1"/>
  <c r="AZ436" i="1"/>
  <c r="AY436" i="1"/>
  <c r="AX436" i="1"/>
  <c r="AW436" i="1"/>
  <c r="AV436" i="1"/>
  <c r="AU436" i="1"/>
  <c r="AT436" i="1"/>
  <c r="AS436" i="1"/>
  <c r="AR436" i="1"/>
  <c r="AQ436" i="1"/>
  <c r="AP436" i="1"/>
  <c r="AO436" i="1"/>
  <c r="AN436" i="1"/>
  <c r="AM436" i="1"/>
  <c r="AL436" i="1"/>
  <c r="AK436" i="1"/>
  <c r="AJ436" i="1"/>
  <c r="AI436" i="1"/>
  <c r="AH436" i="1"/>
  <c r="AG436" i="1"/>
  <c r="AF436" i="1"/>
  <c r="AE436" i="1"/>
  <c r="AD436" i="1"/>
  <c r="AC436" i="1"/>
  <c r="AB436" i="1"/>
  <c r="AA436" i="1"/>
  <c r="Z436" i="1"/>
  <c r="Y436" i="1"/>
  <c r="X436" i="1"/>
  <c r="W436" i="1"/>
  <c r="V436" i="1"/>
  <c r="U436" i="1"/>
  <c r="T436" i="1"/>
  <c r="S436" i="1"/>
  <c r="Q436" i="1"/>
  <c r="P436" i="1"/>
  <c r="O436" i="1"/>
  <c r="DD435" i="1"/>
  <c r="DC435" i="1"/>
  <c r="DB435" i="1"/>
  <c r="DA435" i="1"/>
  <c r="CZ435" i="1"/>
  <c r="CY435" i="1"/>
  <c r="CX435" i="1"/>
  <c r="CW435" i="1"/>
  <c r="CV435" i="1"/>
  <c r="CU435" i="1"/>
  <c r="CT435" i="1"/>
  <c r="CS435" i="1"/>
  <c r="CR435" i="1"/>
  <c r="CQ435" i="1"/>
  <c r="CP435" i="1"/>
  <c r="CO435" i="1"/>
  <c r="CN435" i="1"/>
  <c r="CM435" i="1"/>
  <c r="CL435" i="1"/>
  <c r="CK435" i="1"/>
  <c r="CJ435" i="1"/>
  <c r="CI435" i="1"/>
  <c r="CH435" i="1"/>
  <c r="CG435" i="1"/>
  <c r="CF435" i="1"/>
  <c r="CE435" i="1"/>
  <c r="CD435" i="1"/>
  <c r="CC435" i="1"/>
  <c r="CB435" i="1"/>
  <c r="CA435" i="1"/>
  <c r="BZ435" i="1"/>
  <c r="BY435" i="1"/>
  <c r="BX435" i="1"/>
  <c r="BW435" i="1"/>
  <c r="BV435" i="1"/>
  <c r="BU435" i="1"/>
  <c r="BT435" i="1"/>
  <c r="BS435" i="1"/>
  <c r="BR435" i="1"/>
  <c r="BQ435" i="1"/>
  <c r="BP435" i="1"/>
  <c r="BO435" i="1"/>
  <c r="BN435" i="1"/>
  <c r="BM435" i="1"/>
  <c r="BL435" i="1"/>
  <c r="BK435" i="1"/>
  <c r="BJ435" i="1"/>
  <c r="BI435" i="1"/>
  <c r="BH435" i="1"/>
  <c r="BG435" i="1"/>
  <c r="BF435" i="1"/>
  <c r="BE435" i="1"/>
  <c r="BD435" i="1"/>
  <c r="BC435" i="1"/>
  <c r="BB435" i="1"/>
  <c r="BA435" i="1"/>
  <c r="AZ435" i="1"/>
  <c r="AY435" i="1"/>
  <c r="AX435" i="1"/>
  <c r="AW435" i="1"/>
  <c r="AV435" i="1"/>
  <c r="AU435" i="1"/>
  <c r="AT435" i="1"/>
  <c r="AS435" i="1"/>
  <c r="AR435" i="1"/>
  <c r="AQ435" i="1"/>
  <c r="AP435" i="1"/>
  <c r="AO435" i="1"/>
  <c r="AN435" i="1"/>
  <c r="AM435" i="1"/>
  <c r="AL435" i="1"/>
  <c r="AK435" i="1"/>
  <c r="AJ435" i="1"/>
  <c r="AI435" i="1"/>
  <c r="AH435" i="1"/>
  <c r="AG435" i="1"/>
  <c r="AF435" i="1"/>
  <c r="AE435" i="1"/>
  <c r="AD435" i="1"/>
  <c r="AC435" i="1"/>
  <c r="AB435" i="1"/>
  <c r="AA435" i="1"/>
  <c r="Z435" i="1"/>
  <c r="Y435" i="1"/>
  <c r="X435" i="1"/>
  <c r="W435" i="1"/>
  <c r="V435" i="1"/>
  <c r="U435" i="1"/>
  <c r="T435" i="1"/>
  <c r="S435" i="1"/>
  <c r="Q435" i="1"/>
  <c r="P435" i="1"/>
  <c r="O435" i="1"/>
  <c r="DD434" i="1"/>
  <c r="DC434" i="1"/>
  <c r="DB434" i="1"/>
  <c r="DA434" i="1"/>
  <c r="CZ434" i="1"/>
  <c r="CY434" i="1"/>
  <c r="CX434" i="1"/>
  <c r="CW434" i="1"/>
  <c r="CV434" i="1"/>
  <c r="CU434" i="1"/>
  <c r="CT434" i="1"/>
  <c r="CS434" i="1"/>
  <c r="CR434" i="1"/>
  <c r="CQ434" i="1"/>
  <c r="CP434" i="1"/>
  <c r="CO434" i="1"/>
  <c r="CN434" i="1"/>
  <c r="CM434" i="1"/>
  <c r="CL434" i="1"/>
  <c r="CK434" i="1"/>
  <c r="CJ434" i="1"/>
  <c r="CI434" i="1"/>
  <c r="CH434" i="1"/>
  <c r="CG434" i="1"/>
  <c r="CF434" i="1"/>
  <c r="CE434" i="1"/>
  <c r="CD434" i="1"/>
  <c r="CC434" i="1"/>
  <c r="CB434" i="1"/>
  <c r="CA434" i="1"/>
  <c r="BZ434" i="1"/>
  <c r="BY434" i="1"/>
  <c r="BX434" i="1"/>
  <c r="BW434" i="1"/>
  <c r="BV434" i="1"/>
  <c r="BU434" i="1"/>
  <c r="BT434" i="1"/>
  <c r="BS434" i="1"/>
  <c r="BR434" i="1"/>
  <c r="BQ434" i="1"/>
  <c r="BP434" i="1"/>
  <c r="BO434" i="1"/>
  <c r="BN434" i="1"/>
  <c r="BM434" i="1"/>
  <c r="BL434" i="1"/>
  <c r="BK434" i="1"/>
  <c r="BJ434" i="1"/>
  <c r="BI434" i="1"/>
  <c r="BH434" i="1"/>
  <c r="BG434" i="1"/>
  <c r="BF434" i="1"/>
  <c r="BE434" i="1"/>
  <c r="BD434" i="1"/>
  <c r="BC434" i="1"/>
  <c r="BB434" i="1"/>
  <c r="BA434" i="1"/>
  <c r="AZ434" i="1"/>
  <c r="AY434" i="1"/>
  <c r="AX434" i="1"/>
  <c r="AW434" i="1"/>
  <c r="AV434" i="1"/>
  <c r="AU434" i="1"/>
  <c r="AT434" i="1"/>
  <c r="AS434" i="1"/>
  <c r="AR434" i="1"/>
  <c r="AQ434" i="1"/>
  <c r="AP434" i="1"/>
  <c r="AO434" i="1"/>
  <c r="AN434" i="1"/>
  <c r="AM434" i="1"/>
  <c r="AL434" i="1"/>
  <c r="AK434" i="1"/>
  <c r="AJ434" i="1"/>
  <c r="AI434" i="1"/>
  <c r="AH434" i="1"/>
  <c r="AG434" i="1"/>
  <c r="AF434" i="1"/>
  <c r="AE434" i="1"/>
  <c r="AD434" i="1"/>
  <c r="AC434" i="1"/>
  <c r="AB434" i="1"/>
  <c r="AA434" i="1"/>
  <c r="Z434" i="1"/>
  <c r="Y434" i="1"/>
  <c r="X434" i="1"/>
  <c r="W434" i="1"/>
  <c r="V434" i="1"/>
  <c r="U434" i="1"/>
  <c r="T434" i="1"/>
  <c r="S434" i="1"/>
  <c r="Q434" i="1"/>
  <c r="P434" i="1"/>
  <c r="O434" i="1"/>
  <c r="DD433" i="1"/>
  <c r="DC433" i="1"/>
  <c r="DB433" i="1"/>
  <c r="DA433" i="1"/>
  <c r="CZ433" i="1"/>
  <c r="CY433" i="1"/>
  <c r="CX433" i="1"/>
  <c r="CW433" i="1"/>
  <c r="CV433" i="1"/>
  <c r="CU433" i="1"/>
  <c r="CT433" i="1"/>
  <c r="CS433" i="1"/>
  <c r="CR433" i="1"/>
  <c r="CQ433" i="1"/>
  <c r="CP433" i="1"/>
  <c r="CO433" i="1"/>
  <c r="CN433" i="1"/>
  <c r="CM433" i="1"/>
  <c r="CL433" i="1"/>
  <c r="CK433" i="1"/>
  <c r="CJ433" i="1"/>
  <c r="CI433" i="1"/>
  <c r="CH433" i="1"/>
  <c r="CG433" i="1"/>
  <c r="CF433" i="1"/>
  <c r="CE433" i="1"/>
  <c r="CD433" i="1"/>
  <c r="CC433" i="1"/>
  <c r="CB433" i="1"/>
  <c r="CA433" i="1"/>
  <c r="BZ433" i="1"/>
  <c r="BY433" i="1"/>
  <c r="BX433" i="1"/>
  <c r="BW433" i="1"/>
  <c r="BV433" i="1"/>
  <c r="BU433" i="1"/>
  <c r="BT433" i="1"/>
  <c r="BS433" i="1"/>
  <c r="BR433" i="1"/>
  <c r="BQ433" i="1"/>
  <c r="BP433" i="1"/>
  <c r="BO433" i="1"/>
  <c r="BN433" i="1"/>
  <c r="BM433" i="1"/>
  <c r="BL433" i="1"/>
  <c r="BK433" i="1"/>
  <c r="BJ433" i="1"/>
  <c r="BI433" i="1"/>
  <c r="BH433" i="1"/>
  <c r="BG433" i="1"/>
  <c r="BF433" i="1"/>
  <c r="BE433" i="1"/>
  <c r="BD433" i="1"/>
  <c r="BC433" i="1"/>
  <c r="BB433" i="1"/>
  <c r="BA433" i="1"/>
  <c r="AZ433" i="1"/>
  <c r="AY433" i="1"/>
  <c r="AX433" i="1"/>
  <c r="AW433" i="1"/>
  <c r="AV433" i="1"/>
  <c r="AU433" i="1"/>
  <c r="AT433" i="1"/>
  <c r="AS433" i="1"/>
  <c r="AR433" i="1"/>
  <c r="AQ433" i="1"/>
  <c r="AP433" i="1"/>
  <c r="AO433" i="1"/>
  <c r="AN433" i="1"/>
  <c r="AM433" i="1"/>
  <c r="AL433" i="1"/>
  <c r="AK433" i="1"/>
  <c r="AJ433" i="1"/>
  <c r="AI433" i="1"/>
  <c r="AH433" i="1"/>
  <c r="AG433" i="1"/>
  <c r="AF433" i="1"/>
  <c r="AE433" i="1"/>
  <c r="AD433" i="1"/>
  <c r="AC433" i="1"/>
  <c r="AB433" i="1"/>
  <c r="AA433" i="1"/>
  <c r="Z433" i="1"/>
  <c r="Y433" i="1"/>
  <c r="X433" i="1"/>
  <c r="W433" i="1"/>
  <c r="V433" i="1"/>
  <c r="U433" i="1"/>
  <c r="T433" i="1"/>
  <c r="S433" i="1"/>
  <c r="Q433" i="1"/>
  <c r="P433" i="1"/>
  <c r="O433" i="1"/>
  <c r="DD432" i="1"/>
  <c r="DC432" i="1"/>
  <c r="DB432" i="1"/>
  <c r="DA432" i="1"/>
  <c r="CZ432" i="1"/>
  <c r="CY432" i="1"/>
  <c r="CX432" i="1"/>
  <c r="CW432" i="1"/>
  <c r="CV432" i="1"/>
  <c r="CU432" i="1"/>
  <c r="CT432" i="1"/>
  <c r="CS432" i="1"/>
  <c r="CR432" i="1"/>
  <c r="CQ432" i="1"/>
  <c r="CP432" i="1"/>
  <c r="CO432" i="1"/>
  <c r="CN432" i="1"/>
  <c r="CM432" i="1"/>
  <c r="CL432" i="1"/>
  <c r="CK432" i="1"/>
  <c r="CJ432" i="1"/>
  <c r="CI432" i="1"/>
  <c r="CH432" i="1"/>
  <c r="CG432" i="1"/>
  <c r="CF432" i="1"/>
  <c r="CE432" i="1"/>
  <c r="CD432" i="1"/>
  <c r="CC432" i="1"/>
  <c r="CB432" i="1"/>
  <c r="CA432" i="1"/>
  <c r="BZ432" i="1"/>
  <c r="BY432" i="1"/>
  <c r="BX432" i="1"/>
  <c r="BW432" i="1"/>
  <c r="BV432" i="1"/>
  <c r="BU432" i="1"/>
  <c r="BT432" i="1"/>
  <c r="BS432" i="1"/>
  <c r="BR432" i="1"/>
  <c r="BQ432" i="1"/>
  <c r="BP432" i="1"/>
  <c r="BO432" i="1"/>
  <c r="BN432" i="1"/>
  <c r="BM432" i="1"/>
  <c r="BL432" i="1"/>
  <c r="BK432" i="1"/>
  <c r="BJ432" i="1"/>
  <c r="BI432" i="1"/>
  <c r="BH432" i="1"/>
  <c r="BG432" i="1"/>
  <c r="BF432" i="1"/>
  <c r="BE432" i="1"/>
  <c r="BD432" i="1"/>
  <c r="BC432" i="1"/>
  <c r="BB432" i="1"/>
  <c r="BA432" i="1"/>
  <c r="AZ432" i="1"/>
  <c r="AY432" i="1"/>
  <c r="AX432" i="1"/>
  <c r="AW432" i="1"/>
  <c r="AV432" i="1"/>
  <c r="AU432" i="1"/>
  <c r="AT432" i="1"/>
  <c r="AS432" i="1"/>
  <c r="AR432" i="1"/>
  <c r="AQ432" i="1"/>
  <c r="AP432" i="1"/>
  <c r="AO432" i="1"/>
  <c r="AN432" i="1"/>
  <c r="AM432" i="1"/>
  <c r="AL432" i="1"/>
  <c r="AK432" i="1"/>
  <c r="AJ432" i="1"/>
  <c r="AI432" i="1"/>
  <c r="AH432" i="1"/>
  <c r="AG432" i="1"/>
  <c r="AF432" i="1"/>
  <c r="AE432" i="1"/>
  <c r="AD432" i="1"/>
  <c r="AC432" i="1"/>
  <c r="AB432" i="1"/>
  <c r="AA432" i="1"/>
  <c r="Z432" i="1"/>
  <c r="Y432" i="1"/>
  <c r="X432" i="1"/>
  <c r="W432" i="1"/>
  <c r="V432" i="1"/>
  <c r="U432" i="1"/>
  <c r="T432" i="1"/>
  <c r="S432" i="1"/>
  <c r="Q432" i="1"/>
  <c r="P432" i="1"/>
  <c r="O432" i="1"/>
  <c r="DD431" i="1"/>
  <c r="DC431" i="1"/>
  <c r="DB431" i="1"/>
  <c r="DA431" i="1"/>
  <c r="CZ431" i="1"/>
  <c r="CY431" i="1"/>
  <c r="CX431" i="1"/>
  <c r="CW431" i="1"/>
  <c r="CV431" i="1"/>
  <c r="CU431" i="1"/>
  <c r="CT431" i="1"/>
  <c r="CS431" i="1"/>
  <c r="CR431" i="1"/>
  <c r="CQ431" i="1"/>
  <c r="CP431" i="1"/>
  <c r="CO431" i="1"/>
  <c r="CN431" i="1"/>
  <c r="CM431" i="1"/>
  <c r="CL431" i="1"/>
  <c r="CK431" i="1"/>
  <c r="CJ431" i="1"/>
  <c r="CI431" i="1"/>
  <c r="CH431" i="1"/>
  <c r="CG431" i="1"/>
  <c r="CF431" i="1"/>
  <c r="CE431" i="1"/>
  <c r="CD431" i="1"/>
  <c r="CC431" i="1"/>
  <c r="CB431" i="1"/>
  <c r="CA431" i="1"/>
  <c r="BZ431" i="1"/>
  <c r="BY431" i="1"/>
  <c r="BX431" i="1"/>
  <c r="BW431" i="1"/>
  <c r="BV431" i="1"/>
  <c r="BU431" i="1"/>
  <c r="BT431" i="1"/>
  <c r="BS431" i="1"/>
  <c r="BR431" i="1"/>
  <c r="BQ431" i="1"/>
  <c r="BP431" i="1"/>
  <c r="BO431" i="1"/>
  <c r="BN431" i="1"/>
  <c r="BM431" i="1"/>
  <c r="BL431" i="1"/>
  <c r="BK431" i="1"/>
  <c r="BJ431" i="1"/>
  <c r="BI431" i="1"/>
  <c r="BH431" i="1"/>
  <c r="BG431" i="1"/>
  <c r="BF431" i="1"/>
  <c r="BE431" i="1"/>
  <c r="BD431" i="1"/>
  <c r="BC431" i="1"/>
  <c r="BB431" i="1"/>
  <c r="BA431" i="1"/>
  <c r="AZ431" i="1"/>
  <c r="AY431" i="1"/>
  <c r="AX431" i="1"/>
  <c r="AW431" i="1"/>
  <c r="AV431" i="1"/>
  <c r="AU431" i="1"/>
  <c r="AT431" i="1"/>
  <c r="AS431" i="1"/>
  <c r="AR431" i="1"/>
  <c r="AQ431" i="1"/>
  <c r="AP431" i="1"/>
  <c r="AO431" i="1"/>
  <c r="AN431" i="1"/>
  <c r="AM431" i="1"/>
  <c r="AL431" i="1"/>
  <c r="AK431" i="1"/>
  <c r="AJ431" i="1"/>
  <c r="AI431" i="1"/>
  <c r="AH431" i="1"/>
  <c r="AG431" i="1"/>
  <c r="AF431" i="1"/>
  <c r="AE431" i="1"/>
  <c r="AD431" i="1"/>
  <c r="AC431" i="1"/>
  <c r="AB431" i="1"/>
  <c r="AA431" i="1"/>
  <c r="Z431" i="1"/>
  <c r="Y431" i="1"/>
  <c r="X431" i="1"/>
  <c r="W431" i="1"/>
  <c r="V431" i="1"/>
  <c r="U431" i="1"/>
  <c r="T431" i="1"/>
  <c r="S431" i="1"/>
  <c r="Q431" i="1"/>
  <c r="P431" i="1"/>
  <c r="O431" i="1"/>
  <c r="DD430" i="1"/>
  <c r="DC430" i="1"/>
  <c r="DB430" i="1"/>
  <c r="DA430" i="1"/>
  <c r="CZ430" i="1"/>
  <c r="CY430" i="1"/>
  <c r="CX430" i="1"/>
  <c r="CW430" i="1"/>
  <c r="CV430" i="1"/>
  <c r="CU430" i="1"/>
  <c r="CT430" i="1"/>
  <c r="CS430" i="1"/>
  <c r="CR430" i="1"/>
  <c r="CQ430" i="1"/>
  <c r="CP430" i="1"/>
  <c r="CO430" i="1"/>
  <c r="CN430" i="1"/>
  <c r="CM430" i="1"/>
  <c r="CL430" i="1"/>
  <c r="CK430" i="1"/>
  <c r="CJ430" i="1"/>
  <c r="CI430" i="1"/>
  <c r="CH430" i="1"/>
  <c r="CG430" i="1"/>
  <c r="CF430" i="1"/>
  <c r="CE430" i="1"/>
  <c r="CD430" i="1"/>
  <c r="CC430" i="1"/>
  <c r="CB430" i="1"/>
  <c r="CA430" i="1"/>
  <c r="BZ430" i="1"/>
  <c r="BY430" i="1"/>
  <c r="BX430" i="1"/>
  <c r="BW430" i="1"/>
  <c r="BV430" i="1"/>
  <c r="BU430" i="1"/>
  <c r="BT430" i="1"/>
  <c r="BS430" i="1"/>
  <c r="BR430" i="1"/>
  <c r="BQ430" i="1"/>
  <c r="BP430" i="1"/>
  <c r="BO430" i="1"/>
  <c r="BN430" i="1"/>
  <c r="BM430" i="1"/>
  <c r="BL430" i="1"/>
  <c r="BK430" i="1"/>
  <c r="BJ430" i="1"/>
  <c r="BI430" i="1"/>
  <c r="BH430" i="1"/>
  <c r="BG430" i="1"/>
  <c r="BF430" i="1"/>
  <c r="BE430" i="1"/>
  <c r="BD430" i="1"/>
  <c r="BC430" i="1"/>
  <c r="BB430" i="1"/>
  <c r="BA430" i="1"/>
  <c r="AZ430" i="1"/>
  <c r="AY430" i="1"/>
  <c r="AX430" i="1"/>
  <c r="AW430" i="1"/>
  <c r="AV430" i="1"/>
  <c r="AU430" i="1"/>
  <c r="AT430" i="1"/>
  <c r="AS430" i="1"/>
  <c r="AR430" i="1"/>
  <c r="AQ430" i="1"/>
  <c r="AP430" i="1"/>
  <c r="AO430" i="1"/>
  <c r="AN430" i="1"/>
  <c r="AM430" i="1"/>
  <c r="AL430" i="1"/>
  <c r="AK430" i="1"/>
  <c r="AJ430" i="1"/>
  <c r="AI430" i="1"/>
  <c r="AH430" i="1"/>
  <c r="AG430" i="1"/>
  <c r="AF430" i="1"/>
  <c r="AE430" i="1"/>
  <c r="AD430" i="1"/>
  <c r="AC430" i="1"/>
  <c r="AB430" i="1"/>
  <c r="AA430" i="1"/>
  <c r="Z430" i="1"/>
  <c r="Y430" i="1"/>
  <c r="X430" i="1"/>
  <c r="W430" i="1"/>
  <c r="V430" i="1"/>
  <c r="U430" i="1"/>
  <c r="T430" i="1"/>
  <c r="S430" i="1"/>
  <c r="Q430" i="1"/>
  <c r="P430" i="1"/>
  <c r="O430" i="1"/>
  <c r="DD429" i="1"/>
  <c r="DC429" i="1"/>
  <c r="DB429" i="1"/>
  <c r="DA429" i="1"/>
  <c r="CZ429" i="1"/>
  <c r="CY429" i="1"/>
  <c r="CX429" i="1"/>
  <c r="CW429" i="1"/>
  <c r="CV429" i="1"/>
  <c r="CU429" i="1"/>
  <c r="CT429" i="1"/>
  <c r="CS429" i="1"/>
  <c r="CR429" i="1"/>
  <c r="CQ429" i="1"/>
  <c r="CP429" i="1"/>
  <c r="CO429" i="1"/>
  <c r="CN429" i="1"/>
  <c r="CM429" i="1"/>
  <c r="CL429" i="1"/>
  <c r="CK429" i="1"/>
  <c r="CJ429" i="1"/>
  <c r="CI429" i="1"/>
  <c r="CH429" i="1"/>
  <c r="CG429" i="1"/>
  <c r="CF429" i="1"/>
  <c r="CE429" i="1"/>
  <c r="CD429" i="1"/>
  <c r="CC429" i="1"/>
  <c r="CB429" i="1"/>
  <c r="CA429" i="1"/>
  <c r="BZ429" i="1"/>
  <c r="BY429" i="1"/>
  <c r="BX429" i="1"/>
  <c r="BW429" i="1"/>
  <c r="BV429" i="1"/>
  <c r="BU429" i="1"/>
  <c r="BT429" i="1"/>
  <c r="BS429" i="1"/>
  <c r="BR429" i="1"/>
  <c r="BQ429" i="1"/>
  <c r="BP429" i="1"/>
  <c r="BO429" i="1"/>
  <c r="BN429" i="1"/>
  <c r="BM429" i="1"/>
  <c r="BL429" i="1"/>
  <c r="BK429" i="1"/>
  <c r="BJ429" i="1"/>
  <c r="BI429" i="1"/>
  <c r="BH429" i="1"/>
  <c r="BG429" i="1"/>
  <c r="BF429" i="1"/>
  <c r="BE429" i="1"/>
  <c r="BD429" i="1"/>
  <c r="BC429" i="1"/>
  <c r="BB429" i="1"/>
  <c r="BA429" i="1"/>
  <c r="AZ429" i="1"/>
  <c r="AY429" i="1"/>
  <c r="AX429" i="1"/>
  <c r="AW429" i="1"/>
  <c r="AV429" i="1"/>
  <c r="AU429" i="1"/>
  <c r="AT429" i="1"/>
  <c r="AS429" i="1"/>
  <c r="AR429" i="1"/>
  <c r="AQ429" i="1"/>
  <c r="AP429" i="1"/>
  <c r="AO429" i="1"/>
  <c r="AN429" i="1"/>
  <c r="AM429" i="1"/>
  <c r="AL429" i="1"/>
  <c r="AK429" i="1"/>
  <c r="AJ429" i="1"/>
  <c r="AI429" i="1"/>
  <c r="AH429" i="1"/>
  <c r="AG429" i="1"/>
  <c r="AF429" i="1"/>
  <c r="AE429" i="1"/>
  <c r="AD429" i="1"/>
  <c r="AC429" i="1"/>
  <c r="AB429" i="1"/>
  <c r="AA429" i="1"/>
  <c r="Z429" i="1"/>
  <c r="Y429" i="1"/>
  <c r="X429" i="1"/>
  <c r="W429" i="1"/>
  <c r="V429" i="1"/>
  <c r="U429" i="1"/>
  <c r="T429" i="1"/>
  <c r="S429" i="1"/>
  <c r="Q429" i="1"/>
  <c r="P429" i="1"/>
  <c r="O429" i="1"/>
  <c r="DD428" i="1"/>
  <c r="DC428" i="1"/>
  <c r="DB428" i="1"/>
  <c r="DA428" i="1"/>
  <c r="CZ428" i="1"/>
  <c r="CY428" i="1"/>
  <c r="CX428" i="1"/>
  <c r="CW428" i="1"/>
  <c r="CV428" i="1"/>
  <c r="CU428" i="1"/>
  <c r="CT428" i="1"/>
  <c r="CS428" i="1"/>
  <c r="CR428" i="1"/>
  <c r="CQ428" i="1"/>
  <c r="CP428" i="1"/>
  <c r="CO428" i="1"/>
  <c r="CN428" i="1"/>
  <c r="CM428" i="1"/>
  <c r="CL428" i="1"/>
  <c r="CK428" i="1"/>
  <c r="CJ428" i="1"/>
  <c r="CI428" i="1"/>
  <c r="CH428" i="1"/>
  <c r="CG428" i="1"/>
  <c r="CF428" i="1"/>
  <c r="CE428" i="1"/>
  <c r="CD428" i="1"/>
  <c r="CC428" i="1"/>
  <c r="CB428" i="1"/>
  <c r="CA428" i="1"/>
  <c r="BZ428" i="1"/>
  <c r="BY428" i="1"/>
  <c r="BX428" i="1"/>
  <c r="BW428" i="1"/>
  <c r="BV428" i="1"/>
  <c r="BU428" i="1"/>
  <c r="BT428" i="1"/>
  <c r="BS428" i="1"/>
  <c r="BR428" i="1"/>
  <c r="BQ428" i="1"/>
  <c r="BP428" i="1"/>
  <c r="BO428" i="1"/>
  <c r="BN428" i="1"/>
  <c r="BM428" i="1"/>
  <c r="BL428" i="1"/>
  <c r="BK428" i="1"/>
  <c r="BJ428" i="1"/>
  <c r="BI428" i="1"/>
  <c r="BH428" i="1"/>
  <c r="BG428" i="1"/>
  <c r="BF428" i="1"/>
  <c r="BE428" i="1"/>
  <c r="BD428" i="1"/>
  <c r="BC428" i="1"/>
  <c r="BB428" i="1"/>
  <c r="BA428" i="1"/>
  <c r="AZ428" i="1"/>
  <c r="AY428" i="1"/>
  <c r="AX428" i="1"/>
  <c r="AW428" i="1"/>
  <c r="AV428" i="1"/>
  <c r="AU428" i="1"/>
  <c r="AT428" i="1"/>
  <c r="AS428" i="1"/>
  <c r="AR428" i="1"/>
  <c r="AQ428" i="1"/>
  <c r="AP428" i="1"/>
  <c r="AO428" i="1"/>
  <c r="AN428" i="1"/>
  <c r="AM428" i="1"/>
  <c r="AL428" i="1"/>
  <c r="AK428" i="1"/>
  <c r="AJ428" i="1"/>
  <c r="AI428" i="1"/>
  <c r="AH428" i="1"/>
  <c r="AG428" i="1"/>
  <c r="AF428" i="1"/>
  <c r="AE428" i="1"/>
  <c r="AD428" i="1"/>
  <c r="AC428" i="1"/>
  <c r="AB428" i="1"/>
  <c r="AA428" i="1"/>
  <c r="Z428" i="1"/>
  <c r="Y428" i="1"/>
  <c r="X428" i="1"/>
  <c r="W428" i="1"/>
  <c r="V428" i="1"/>
  <c r="U428" i="1"/>
  <c r="T428" i="1"/>
  <c r="S428" i="1"/>
  <c r="Q428" i="1"/>
  <c r="P428" i="1"/>
  <c r="O428" i="1"/>
  <c r="DD427" i="1"/>
  <c r="DC427" i="1"/>
  <c r="DB427" i="1"/>
  <c r="DA427" i="1"/>
  <c r="CZ427" i="1"/>
  <c r="CY427" i="1"/>
  <c r="CX427" i="1"/>
  <c r="CW427" i="1"/>
  <c r="CV427" i="1"/>
  <c r="CU427" i="1"/>
  <c r="CT427" i="1"/>
  <c r="CS427" i="1"/>
  <c r="CR427" i="1"/>
  <c r="CQ427" i="1"/>
  <c r="CP427" i="1"/>
  <c r="CO427" i="1"/>
  <c r="CN427" i="1"/>
  <c r="CM427" i="1"/>
  <c r="CL427" i="1"/>
  <c r="CK427" i="1"/>
  <c r="CJ427" i="1"/>
  <c r="CI427" i="1"/>
  <c r="CH427" i="1"/>
  <c r="CG427" i="1"/>
  <c r="CF427" i="1"/>
  <c r="CE427" i="1"/>
  <c r="CD427" i="1"/>
  <c r="CC427" i="1"/>
  <c r="CB427" i="1"/>
  <c r="CA427" i="1"/>
  <c r="BZ427" i="1"/>
  <c r="BY427" i="1"/>
  <c r="BX427" i="1"/>
  <c r="BW427" i="1"/>
  <c r="BV427" i="1"/>
  <c r="BU427" i="1"/>
  <c r="BT427" i="1"/>
  <c r="BS427" i="1"/>
  <c r="BR427" i="1"/>
  <c r="BQ427" i="1"/>
  <c r="BP427" i="1"/>
  <c r="BO427" i="1"/>
  <c r="BN427" i="1"/>
  <c r="BM427" i="1"/>
  <c r="BL427" i="1"/>
  <c r="BK427" i="1"/>
  <c r="BJ427" i="1"/>
  <c r="BI427" i="1"/>
  <c r="BH427" i="1"/>
  <c r="BG427" i="1"/>
  <c r="BF427" i="1"/>
  <c r="BE427" i="1"/>
  <c r="BD427" i="1"/>
  <c r="BC427" i="1"/>
  <c r="BB427" i="1"/>
  <c r="BA427" i="1"/>
  <c r="AZ427" i="1"/>
  <c r="AY427" i="1"/>
  <c r="AX427" i="1"/>
  <c r="AW427" i="1"/>
  <c r="AV427" i="1"/>
  <c r="AU427" i="1"/>
  <c r="AT427" i="1"/>
  <c r="AS427" i="1"/>
  <c r="AR427" i="1"/>
  <c r="AQ427" i="1"/>
  <c r="AP427" i="1"/>
  <c r="AO427" i="1"/>
  <c r="AN427" i="1"/>
  <c r="AM427" i="1"/>
  <c r="AL427" i="1"/>
  <c r="AK427" i="1"/>
  <c r="AJ427" i="1"/>
  <c r="AI427" i="1"/>
  <c r="AH427" i="1"/>
  <c r="AG427" i="1"/>
  <c r="AF427" i="1"/>
  <c r="AE427" i="1"/>
  <c r="AD427" i="1"/>
  <c r="AC427" i="1"/>
  <c r="AB427" i="1"/>
  <c r="AA427" i="1"/>
  <c r="Z427" i="1"/>
  <c r="Y427" i="1"/>
  <c r="X427" i="1"/>
  <c r="W427" i="1"/>
  <c r="V427" i="1"/>
  <c r="U427" i="1"/>
  <c r="T427" i="1"/>
  <c r="S427" i="1"/>
  <c r="Q427" i="1"/>
  <c r="P427" i="1"/>
  <c r="O427" i="1"/>
  <c r="DD426" i="1"/>
  <c r="DC426" i="1"/>
  <c r="DB426" i="1"/>
  <c r="DA426" i="1"/>
  <c r="CZ426" i="1"/>
  <c r="CY426" i="1"/>
  <c r="CX426" i="1"/>
  <c r="CW426" i="1"/>
  <c r="CV426" i="1"/>
  <c r="CU426" i="1"/>
  <c r="CT426" i="1"/>
  <c r="CS426" i="1"/>
  <c r="CR426" i="1"/>
  <c r="CQ426" i="1"/>
  <c r="CP426" i="1"/>
  <c r="CO426" i="1"/>
  <c r="CN426" i="1"/>
  <c r="CM426" i="1"/>
  <c r="CL426" i="1"/>
  <c r="CK426" i="1"/>
  <c r="CJ426" i="1"/>
  <c r="CI426" i="1"/>
  <c r="CH426" i="1"/>
  <c r="CG426" i="1"/>
  <c r="CF426" i="1"/>
  <c r="CE426" i="1"/>
  <c r="CD426" i="1"/>
  <c r="CC426" i="1"/>
  <c r="CB426" i="1"/>
  <c r="CA426" i="1"/>
  <c r="BZ426" i="1"/>
  <c r="BY426" i="1"/>
  <c r="BX426" i="1"/>
  <c r="BW426" i="1"/>
  <c r="BV426" i="1"/>
  <c r="BU426" i="1"/>
  <c r="BT426" i="1"/>
  <c r="BS426" i="1"/>
  <c r="BR426" i="1"/>
  <c r="BQ426" i="1"/>
  <c r="BP426" i="1"/>
  <c r="BO426" i="1"/>
  <c r="BN426" i="1"/>
  <c r="BM426" i="1"/>
  <c r="BL426" i="1"/>
  <c r="BK426" i="1"/>
  <c r="BJ426" i="1"/>
  <c r="BI426" i="1"/>
  <c r="BH426" i="1"/>
  <c r="BG426" i="1"/>
  <c r="BF426" i="1"/>
  <c r="BE426" i="1"/>
  <c r="BD426" i="1"/>
  <c r="BC426" i="1"/>
  <c r="BB426" i="1"/>
  <c r="BA426" i="1"/>
  <c r="AZ426" i="1"/>
  <c r="AY426" i="1"/>
  <c r="AX426" i="1"/>
  <c r="AW426" i="1"/>
  <c r="AV426" i="1"/>
  <c r="AU426" i="1"/>
  <c r="AT426" i="1"/>
  <c r="AS426" i="1"/>
  <c r="AR426" i="1"/>
  <c r="AQ426" i="1"/>
  <c r="AP426" i="1"/>
  <c r="AO426" i="1"/>
  <c r="AN426" i="1"/>
  <c r="AM426" i="1"/>
  <c r="AL426" i="1"/>
  <c r="AK426" i="1"/>
  <c r="AJ426" i="1"/>
  <c r="AI426" i="1"/>
  <c r="AH426" i="1"/>
  <c r="AG426" i="1"/>
  <c r="AF426" i="1"/>
  <c r="AE426" i="1"/>
  <c r="AD426" i="1"/>
  <c r="AC426" i="1"/>
  <c r="AB426" i="1"/>
  <c r="AA426" i="1"/>
  <c r="Z426" i="1"/>
  <c r="Y426" i="1"/>
  <c r="X426" i="1"/>
  <c r="W426" i="1"/>
  <c r="V426" i="1"/>
  <c r="U426" i="1"/>
  <c r="T426" i="1"/>
  <c r="S426" i="1"/>
  <c r="Q426" i="1"/>
  <c r="P426" i="1"/>
  <c r="O426" i="1"/>
  <c r="DD425" i="1"/>
  <c r="DC425" i="1"/>
  <c r="DB425" i="1"/>
  <c r="DA425" i="1"/>
  <c r="CZ425" i="1"/>
  <c r="CY425" i="1"/>
  <c r="CX425" i="1"/>
  <c r="CW425" i="1"/>
  <c r="CV425" i="1"/>
  <c r="CU425" i="1"/>
  <c r="CT425" i="1"/>
  <c r="CS425" i="1"/>
  <c r="CR425" i="1"/>
  <c r="CQ425" i="1"/>
  <c r="CP425" i="1"/>
  <c r="CO425" i="1"/>
  <c r="CN425" i="1"/>
  <c r="CM425" i="1"/>
  <c r="CL425" i="1"/>
  <c r="CK425" i="1"/>
  <c r="CJ425" i="1"/>
  <c r="CI425" i="1"/>
  <c r="CH425" i="1"/>
  <c r="CG425" i="1"/>
  <c r="CF425" i="1"/>
  <c r="CE425" i="1"/>
  <c r="CD425" i="1"/>
  <c r="CC425" i="1"/>
  <c r="CB425" i="1"/>
  <c r="CA425" i="1"/>
  <c r="BZ425" i="1"/>
  <c r="BY425" i="1"/>
  <c r="BX425" i="1"/>
  <c r="BW425" i="1"/>
  <c r="BV425" i="1"/>
  <c r="BU425" i="1"/>
  <c r="BT425" i="1"/>
  <c r="BS425" i="1"/>
  <c r="BR425" i="1"/>
  <c r="BQ425" i="1"/>
  <c r="BP425" i="1"/>
  <c r="BO425" i="1"/>
  <c r="BN425" i="1"/>
  <c r="BM425" i="1"/>
  <c r="BL425" i="1"/>
  <c r="BK425" i="1"/>
  <c r="BJ425" i="1"/>
  <c r="BI425" i="1"/>
  <c r="BH425" i="1"/>
  <c r="BG425" i="1"/>
  <c r="BF425" i="1"/>
  <c r="BE425" i="1"/>
  <c r="BD425" i="1"/>
  <c r="BC425" i="1"/>
  <c r="BB425" i="1"/>
  <c r="BA425" i="1"/>
  <c r="AZ425" i="1"/>
  <c r="AY425" i="1"/>
  <c r="AX425" i="1"/>
  <c r="AW425" i="1"/>
  <c r="AV425" i="1"/>
  <c r="AU425" i="1"/>
  <c r="AT425" i="1"/>
  <c r="AS425" i="1"/>
  <c r="AR425" i="1"/>
  <c r="AQ425" i="1"/>
  <c r="AP425" i="1"/>
  <c r="AO425" i="1"/>
  <c r="AN425" i="1"/>
  <c r="AM425" i="1"/>
  <c r="AL425" i="1"/>
  <c r="AK425" i="1"/>
  <c r="AJ425" i="1"/>
  <c r="AI425" i="1"/>
  <c r="AH425" i="1"/>
  <c r="AG425" i="1"/>
  <c r="AF425" i="1"/>
  <c r="AE425" i="1"/>
  <c r="AD425" i="1"/>
  <c r="AC425" i="1"/>
  <c r="AB425" i="1"/>
  <c r="AA425" i="1"/>
  <c r="Z425" i="1"/>
  <c r="Y425" i="1"/>
  <c r="X425" i="1"/>
  <c r="W425" i="1"/>
  <c r="V425" i="1"/>
  <c r="U425" i="1"/>
  <c r="T425" i="1"/>
  <c r="S425" i="1"/>
  <c r="Q425" i="1"/>
  <c r="P425" i="1"/>
  <c r="O425" i="1"/>
  <c r="DD424" i="1"/>
  <c r="DC424" i="1"/>
  <c r="DB424" i="1"/>
  <c r="DA424" i="1"/>
  <c r="CZ424" i="1"/>
  <c r="CY424" i="1"/>
  <c r="CX424" i="1"/>
  <c r="CW424" i="1"/>
  <c r="CV424" i="1"/>
  <c r="CU424" i="1"/>
  <c r="CT424" i="1"/>
  <c r="CS424" i="1"/>
  <c r="CR424" i="1"/>
  <c r="CQ424" i="1"/>
  <c r="CP424" i="1"/>
  <c r="CO424" i="1"/>
  <c r="CN424" i="1"/>
  <c r="CM424" i="1"/>
  <c r="CL424" i="1"/>
  <c r="CK424" i="1"/>
  <c r="CJ424" i="1"/>
  <c r="CI424" i="1"/>
  <c r="CH424" i="1"/>
  <c r="CG424" i="1"/>
  <c r="CF424" i="1"/>
  <c r="CE424" i="1"/>
  <c r="CD424" i="1"/>
  <c r="CC424" i="1"/>
  <c r="CB424" i="1"/>
  <c r="CA424" i="1"/>
  <c r="BZ424" i="1"/>
  <c r="BY424" i="1"/>
  <c r="BX424" i="1"/>
  <c r="BW424" i="1"/>
  <c r="BV424" i="1"/>
  <c r="BU424" i="1"/>
  <c r="BT424" i="1"/>
  <c r="BS424" i="1"/>
  <c r="BR424" i="1"/>
  <c r="BQ424" i="1"/>
  <c r="BP424" i="1"/>
  <c r="BO424" i="1"/>
  <c r="BN424" i="1"/>
  <c r="BM424" i="1"/>
  <c r="BL424" i="1"/>
  <c r="BK424" i="1"/>
  <c r="BJ424" i="1"/>
  <c r="BI424" i="1"/>
  <c r="BH424" i="1"/>
  <c r="BG424" i="1"/>
  <c r="BF424" i="1"/>
  <c r="BE424" i="1"/>
  <c r="BD424" i="1"/>
  <c r="BC424" i="1"/>
  <c r="BB424" i="1"/>
  <c r="BA424" i="1"/>
  <c r="AZ424" i="1"/>
  <c r="AY424" i="1"/>
  <c r="AX424" i="1"/>
  <c r="AW424" i="1"/>
  <c r="AV424" i="1"/>
  <c r="AU424" i="1"/>
  <c r="AT424" i="1"/>
  <c r="AS424" i="1"/>
  <c r="AR424" i="1"/>
  <c r="AQ424" i="1"/>
  <c r="AP424" i="1"/>
  <c r="AO424" i="1"/>
  <c r="AN424" i="1"/>
  <c r="AM424" i="1"/>
  <c r="AL424" i="1"/>
  <c r="AK424" i="1"/>
  <c r="AJ424" i="1"/>
  <c r="AI424" i="1"/>
  <c r="AH424" i="1"/>
  <c r="AG424" i="1"/>
  <c r="AF424" i="1"/>
  <c r="AE424" i="1"/>
  <c r="AD424" i="1"/>
  <c r="AC424" i="1"/>
  <c r="AB424" i="1"/>
  <c r="AA424" i="1"/>
  <c r="Z424" i="1"/>
  <c r="Y424" i="1"/>
  <c r="X424" i="1"/>
  <c r="W424" i="1"/>
  <c r="V424" i="1"/>
  <c r="U424" i="1"/>
  <c r="T424" i="1"/>
  <c r="S424" i="1"/>
  <c r="Q424" i="1"/>
  <c r="P424" i="1"/>
  <c r="O424" i="1"/>
  <c r="DD423" i="1"/>
  <c r="DC423" i="1"/>
  <c r="DB423" i="1"/>
  <c r="DA423" i="1"/>
  <c r="CZ423" i="1"/>
  <c r="CY423" i="1"/>
  <c r="CX423" i="1"/>
  <c r="CW423" i="1"/>
  <c r="CV423" i="1"/>
  <c r="CU423" i="1"/>
  <c r="CT423" i="1"/>
  <c r="CS423" i="1"/>
  <c r="CR423" i="1"/>
  <c r="CQ423" i="1"/>
  <c r="CP423" i="1"/>
  <c r="CO423" i="1"/>
  <c r="CN423" i="1"/>
  <c r="CM423" i="1"/>
  <c r="CL423" i="1"/>
  <c r="CK423" i="1"/>
  <c r="CJ423" i="1"/>
  <c r="CI423" i="1"/>
  <c r="CH423" i="1"/>
  <c r="CG423" i="1"/>
  <c r="CF423" i="1"/>
  <c r="CE423" i="1"/>
  <c r="CD423" i="1"/>
  <c r="CC423" i="1"/>
  <c r="CB423" i="1"/>
  <c r="CA423" i="1"/>
  <c r="BZ423" i="1"/>
  <c r="BY423" i="1"/>
  <c r="BX423" i="1"/>
  <c r="BW423" i="1"/>
  <c r="BV423" i="1"/>
  <c r="BU423" i="1"/>
  <c r="BT423" i="1"/>
  <c r="BS423" i="1"/>
  <c r="BR423" i="1"/>
  <c r="BQ423" i="1"/>
  <c r="BP423" i="1"/>
  <c r="BO423" i="1"/>
  <c r="BN423" i="1"/>
  <c r="BM423" i="1"/>
  <c r="BL423" i="1"/>
  <c r="BK423" i="1"/>
  <c r="BJ423" i="1"/>
  <c r="BI423" i="1"/>
  <c r="BH423" i="1"/>
  <c r="BG423" i="1"/>
  <c r="BF423" i="1"/>
  <c r="BE423" i="1"/>
  <c r="BD423" i="1"/>
  <c r="BC423" i="1"/>
  <c r="BB423" i="1"/>
  <c r="BA423" i="1"/>
  <c r="AZ423" i="1"/>
  <c r="AY423" i="1"/>
  <c r="AX423" i="1"/>
  <c r="AW423" i="1"/>
  <c r="AV423" i="1"/>
  <c r="AU423" i="1"/>
  <c r="AT423" i="1"/>
  <c r="AS423" i="1"/>
  <c r="AR423" i="1"/>
  <c r="AQ423" i="1"/>
  <c r="AP423" i="1"/>
  <c r="AO423" i="1"/>
  <c r="AN423" i="1"/>
  <c r="AM423" i="1"/>
  <c r="AL423" i="1"/>
  <c r="AK423" i="1"/>
  <c r="AJ423" i="1"/>
  <c r="AI423" i="1"/>
  <c r="AH423" i="1"/>
  <c r="AG423" i="1"/>
  <c r="AF423" i="1"/>
  <c r="AE423" i="1"/>
  <c r="AD423" i="1"/>
  <c r="AC423" i="1"/>
  <c r="AB423" i="1"/>
  <c r="AA423" i="1"/>
  <c r="Z423" i="1"/>
  <c r="Y423" i="1"/>
  <c r="X423" i="1"/>
  <c r="W423" i="1"/>
  <c r="V423" i="1"/>
  <c r="U423" i="1"/>
  <c r="T423" i="1"/>
  <c r="S423" i="1"/>
  <c r="Q423" i="1"/>
  <c r="P423" i="1"/>
  <c r="O423" i="1"/>
  <c r="DD422" i="1"/>
  <c r="DC422" i="1"/>
  <c r="DB422" i="1"/>
  <c r="DA422" i="1"/>
  <c r="CZ422" i="1"/>
  <c r="CY422" i="1"/>
  <c r="CX422" i="1"/>
  <c r="CW422" i="1"/>
  <c r="CV422" i="1"/>
  <c r="CU422" i="1"/>
  <c r="CT422" i="1"/>
  <c r="CS422" i="1"/>
  <c r="CR422" i="1"/>
  <c r="CQ422" i="1"/>
  <c r="CP422" i="1"/>
  <c r="CO422" i="1"/>
  <c r="CN422" i="1"/>
  <c r="CM422" i="1"/>
  <c r="CL422" i="1"/>
  <c r="CK422" i="1"/>
  <c r="CJ422" i="1"/>
  <c r="CI422" i="1"/>
  <c r="CH422" i="1"/>
  <c r="CG422" i="1"/>
  <c r="CF422" i="1"/>
  <c r="CE422" i="1"/>
  <c r="CD422" i="1"/>
  <c r="CC422" i="1"/>
  <c r="CB422" i="1"/>
  <c r="CA422" i="1"/>
  <c r="BZ422" i="1"/>
  <c r="BY422" i="1"/>
  <c r="BX422" i="1"/>
  <c r="BW422" i="1"/>
  <c r="BV422" i="1"/>
  <c r="BU422" i="1"/>
  <c r="BT422" i="1"/>
  <c r="BS422" i="1"/>
  <c r="BR422" i="1"/>
  <c r="BQ422" i="1"/>
  <c r="BP422" i="1"/>
  <c r="BO422" i="1"/>
  <c r="BN422" i="1"/>
  <c r="BM422" i="1"/>
  <c r="BL422" i="1"/>
  <c r="BK422" i="1"/>
  <c r="BJ422" i="1"/>
  <c r="BI422" i="1"/>
  <c r="BH422" i="1"/>
  <c r="BG422" i="1"/>
  <c r="BF422" i="1"/>
  <c r="BE422" i="1"/>
  <c r="BD422" i="1"/>
  <c r="BC422" i="1"/>
  <c r="BB422" i="1"/>
  <c r="BA422" i="1"/>
  <c r="AZ422" i="1"/>
  <c r="AY422" i="1"/>
  <c r="AX422" i="1"/>
  <c r="AW422" i="1"/>
  <c r="AV422" i="1"/>
  <c r="AU422" i="1"/>
  <c r="AT422" i="1"/>
  <c r="AS422" i="1"/>
  <c r="AR422" i="1"/>
  <c r="AQ422" i="1"/>
  <c r="AP422" i="1"/>
  <c r="AO422" i="1"/>
  <c r="AN422" i="1"/>
  <c r="AM422" i="1"/>
  <c r="AL422" i="1"/>
  <c r="AK422" i="1"/>
  <c r="AJ422" i="1"/>
  <c r="AI422" i="1"/>
  <c r="AH422" i="1"/>
  <c r="AG422" i="1"/>
  <c r="AF422" i="1"/>
  <c r="AE422" i="1"/>
  <c r="AD422" i="1"/>
  <c r="AC422" i="1"/>
  <c r="AB422" i="1"/>
  <c r="AA422" i="1"/>
  <c r="Z422" i="1"/>
  <c r="Y422" i="1"/>
  <c r="X422" i="1"/>
  <c r="W422" i="1"/>
  <c r="V422" i="1"/>
  <c r="U422" i="1"/>
  <c r="T422" i="1"/>
  <c r="S422" i="1"/>
  <c r="Q422" i="1"/>
  <c r="P422" i="1"/>
  <c r="O422" i="1"/>
  <c r="DD421" i="1"/>
  <c r="DC421" i="1"/>
  <c r="DB421" i="1"/>
  <c r="DA421" i="1"/>
  <c r="CZ421" i="1"/>
  <c r="CY421" i="1"/>
  <c r="CX421" i="1"/>
  <c r="CW421" i="1"/>
  <c r="CV421" i="1"/>
  <c r="CU421" i="1"/>
  <c r="CT421" i="1"/>
  <c r="CS421" i="1"/>
  <c r="CR421" i="1"/>
  <c r="CQ421" i="1"/>
  <c r="CP421" i="1"/>
  <c r="CO421" i="1"/>
  <c r="CN421" i="1"/>
  <c r="CM421" i="1"/>
  <c r="CL421" i="1"/>
  <c r="CK421" i="1"/>
  <c r="CJ421" i="1"/>
  <c r="CI421" i="1"/>
  <c r="CH421" i="1"/>
  <c r="CG421" i="1"/>
  <c r="CF421" i="1"/>
  <c r="CE421" i="1"/>
  <c r="CD421" i="1"/>
  <c r="CC421" i="1"/>
  <c r="CB421" i="1"/>
  <c r="CA421" i="1"/>
  <c r="BZ421" i="1"/>
  <c r="BY421" i="1"/>
  <c r="BX421" i="1"/>
  <c r="BW421" i="1"/>
  <c r="BV421" i="1"/>
  <c r="BU421" i="1"/>
  <c r="BT421" i="1"/>
  <c r="BS421" i="1"/>
  <c r="BR421" i="1"/>
  <c r="BQ421" i="1"/>
  <c r="BP421" i="1"/>
  <c r="BO421" i="1"/>
  <c r="BN421" i="1"/>
  <c r="BM421" i="1"/>
  <c r="BL421" i="1"/>
  <c r="BK421" i="1"/>
  <c r="BJ421" i="1"/>
  <c r="BI421" i="1"/>
  <c r="BH421" i="1"/>
  <c r="BG421" i="1"/>
  <c r="BF421" i="1"/>
  <c r="BE421" i="1"/>
  <c r="BD421" i="1"/>
  <c r="BC421" i="1"/>
  <c r="BB421" i="1"/>
  <c r="BA421" i="1"/>
  <c r="AZ421" i="1"/>
  <c r="AY421" i="1"/>
  <c r="AX421" i="1"/>
  <c r="AW421" i="1"/>
  <c r="AV421" i="1"/>
  <c r="AU421" i="1"/>
  <c r="AT421" i="1"/>
  <c r="AS421" i="1"/>
  <c r="AR421" i="1"/>
  <c r="AQ421" i="1"/>
  <c r="AP421" i="1"/>
  <c r="AO421" i="1"/>
  <c r="AN421" i="1"/>
  <c r="AM421" i="1"/>
  <c r="AL421" i="1"/>
  <c r="AK421" i="1"/>
  <c r="AJ421" i="1"/>
  <c r="AI421" i="1"/>
  <c r="AH421" i="1"/>
  <c r="AG421" i="1"/>
  <c r="AF421" i="1"/>
  <c r="AE421" i="1"/>
  <c r="AD421" i="1"/>
  <c r="AC421" i="1"/>
  <c r="AB421" i="1"/>
  <c r="AA421" i="1"/>
  <c r="Z421" i="1"/>
  <c r="Y421" i="1"/>
  <c r="X421" i="1"/>
  <c r="W421" i="1"/>
  <c r="V421" i="1"/>
  <c r="U421" i="1"/>
  <c r="T421" i="1"/>
  <c r="S421" i="1"/>
  <c r="Q421" i="1"/>
  <c r="P421" i="1"/>
  <c r="O421" i="1"/>
  <c r="DD420" i="1"/>
  <c r="DC420" i="1"/>
  <c r="DB420" i="1"/>
  <c r="DA420" i="1"/>
  <c r="CZ420" i="1"/>
  <c r="CY420" i="1"/>
  <c r="CX420" i="1"/>
  <c r="CW420" i="1"/>
  <c r="CV420" i="1"/>
  <c r="CU420" i="1"/>
  <c r="CT420" i="1"/>
  <c r="CS420" i="1"/>
  <c r="CR420" i="1"/>
  <c r="CQ420" i="1"/>
  <c r="CP420" i="1"/>
  <c r="CO420" i="1"/>
  <c r="CN420" i="1"/>
  <c r="CM420" i="1"/>
  <c r="CL420" i="1"/>
  <c r="CK420" i="1"/>
  <c r="CJ420" i="1"/>
  <c r="CI420" i="1"/>
  <c r="CH420" i="1"/>
  <c r="CG420" i="1"/>
  <c r="CF420" i="1"/>
  <c r="CE420" i="1"/>
  <c r="CD420" i="1"/>
  <c r="CC420" i="1"/>
  <c r="CB420" i="1"/>
  <c r="CA420" i="1"/>
  <c r="BZ420" i="1"/>
  <c r="BY420" i="1"/>
  <c r="BX420" i="1"/>
  <c r="BW420" i="1"/>
  <c r="BV420" i="1"/>
  <c r="BU420" i="1"/>
  <c r="BT420" i="1"/>
  <c r="BS420" i="1"/>
  <c r="BR420" i="1"/>
  <c r="BQ420" i="1"/>
  <c r="BP420" i="1"/>
  <c r="BO420" i="1"/>
  <c r="BN420" i="1"/>
  <c r="BM420" i="1"/>
  <c r="BL420" i="1"/>
  <c r="BK420" i="1"/>
  <c r="BJ420" i="1"/>
  <c r="BI420" i="1"/>
  <c r="BH420" i="1"/>
  <c r="BG420" i="1"/>
  <c r="BF420" i="1"/>
  <c r="BE420" i="1"/>
  <c r="BD420" i="1"/>
  <c r="BC420" i="1"/>
  <c r="BB420" i="1"/>
  <c r="BA420" i="1"/>
  <c r="AZ420" i="1"/>
  <c r="AY420" i="1"/>
  <c r="AX420" i="1"/>
  <c r="AW420" i="1"/>
  <c r="AV420" i="1"/>
  <c r="AU420" i="1"/>
  <c r="AT420" i="1"/>
  <c r="AS420" i="1"/>
  <c r="AR420" i="1"/>
  <c r="AQ420" i="1"/>
  <c r="AP420" i="1"/>
  <c r="AO420" i="1"/>
  <c r="AN420" i="1"/>
  <c r="AM420" i="1"/>
  <c r="AL420" i="1"/>
  <c r="AK420" i="1"/>
  <c r="AJ420" i="1"/>
  <c r="AI420" i="1"/>
  <c r="AH420" i="1"/>
  <c r="AG420" i="1"/>
  <c r="AF420" i="1"/>
  <c r="AE420" i="1"/>
  <c r="AD420" i="1"/>
  <c r="AC420" i="1"/>
  <c r="AB420" i="1"/>
  <c r="AA420" i="1"/>
  <c r="Z420" i="1"/>
  <c r="Y420" i="1"/>
  <c r="X420" i="1"/>
  <c r="W420" i="1"/>
  <c r="V420" i="1"/>
  <c r="U420" i="1"/>
  <c r="T420" i="1"/>
  <c r="S420" i="1"/>
  <c r="Q420" i="1"/>
  <c r="P420" i="1"/>
  <c r="O420" i="1"/>
  <c r="DD419" i="1"/>
  <c r="DC419" i="1"/>
  <c r="DB419" i="1"/>
  <c r="DA419" i="1"/>
  <c r="CZ419" i="1"/>
  <c r="CY419" i="1"/>
  <c r="CX419" i="1"/>
  <c r="CW419" i="1"/>
  <c r="CV419" i="1"/>
  <c r="CU419" i="1"/>
  <c r="CT419" i="1"/>
  <c r="CS419" i="1"/>
  <c r="CR419" i="1"/>
  <c r="CQ419" i="1"/>
  <c r="CP419" i="1"/>
  <c r="CO419" i="1"/>
  <c r="CN419" i="1"/>
  <c r="CM419" i="1"/>
  <c r="CL419" i="1"/>
  <c r="CK419" i="1"/>
  <c r="CJ419" i="1"/>
  <c r="CI419" i="1"/>
  <c r="CH419" i="1"/>
  <c r="CG419" i="1"/>
  <c r="CF419" i="1"/>
  <c r="CE419" i="1"/>
  <c r="CD419" i="1"/>
  <c r="CC419" i="1"/>
  <c r="CB419" i="1"/>
  <c r="CA419" i="1"/>
  <c r="BZ419" i="1"/>
  <c r="BY419" i="1"/>
  <c r="BX419" i="1"/>
  <c r="BW419" i="1"/>
  <c r="BV419" i="1"/>
  <c r="BU419" i="1"/>
  <c r="BT419" i="1"/>
  <c r="BS419" i="1"/>
  <c r="BR419" i="1"/>
  <c r="BQ419" i="1"/>
  <c r="BP419" i="1"/>
  <c r="BO419" i="1"/>
  <c r="BN419" i="1"/>
  <c r="BM419" i="1"/>
  <c r="BL419" i="1"/>
  <c r="BK419" i="1"/>
  <c r="BJ419" i="1"/>
  <c r="BI419" i="1"/>
  <c r="BH419" i="1"/>
  <c r="BG419" i="1"/>
  <c r="BF419" i="1"/>
  <c r="BE419" i="1"/>
  <c r="BD419" i="1"/>
  <c r="BC419" i="1"/>
  <c r="BB419" i="1"/>
  <c r="BA419" i="1"/>
  <c r="AZ419" i="1"/>
  <c r="AY419" i="1"/>
  <c r="AX419" i="1"/>
  <c r="AW419" i="1"/>
  <c r="AV419" i="1"/>
  <c r="AU419" i="1"/>
  <c r="AT419" i="1"/>
  <c r="AS419" i="1"/>
  <c r="AR419" i="1"/>
  <c r="AQ419" i="1"/>
  <c r="AP419" i="1"/>
  <c r="AO419" i="1"/>
  <c r="AN419" i="1"/>
  <c r="AM419" i="1"/>
  <c r="AL419" i="1"/>
  <c r="AK419" i="1"/>
  <c r="AJ419" i="1"/>
  <c r="AI419" i="1"/>
  <c r="AH419" i="1"/>
  <c r="AG419" i="1"/>
  <c r="AF419" i="1"/>
  <c r="AE419" i="1"/>
  <c r="AD419" i="1"/>
  <c r="AC419" i="1"/>
  <c r="AB419" i="1"/>
  <c r="AA419" i="1"/>
  <c r="Z419" i="1"/>
  <c r="Y419" i="1"/>
  <c r="X419" i="1"/>
  <c r="W419" i="1"/>
  <c r="V419" i="1"/>
  <c r="U419" i="1"/>
  <c r="T419" i="1"/>
  <c r="S419" i="1"/>
  <c r="Q419" i="1"/>
  <c r="P419" i="1"/>
  <c r="O419" i="1"/>
  <c r="DD418" i="1"/>
  <c r="DC418" i="1"/>
  <c r="DB418" i="1"/>
  <c r="DA418" i="1"/>
  <c r="CZ418" i="1"/>
  <c r="CY418" i="1"/>
  <c r="CX418" i="1"/>
  <c r="CW418" i="1"/>
  <c r="CV418" i="1"/>
  <c r="CU418" i="1"/>
  <c r="CT418" i="1"/>
  <c r="CS418" i="1"/>
  <c r="CR418" i="1"/>
  <c r="CQ418" i="1"/>
  <c r="CP418" i="1"/>
  <c r="CO418" i="1"/>
  <c r="CN418" i="1"/>
  <c r="CM418" i="1"/>
  <c r="CL418" i="1"/>
  <c r="CK418" i="1"/>
  <c r="CJ418" i="1"/>
  <c r="CI418" i="1"/>
  <c r="CH418" i="1"/>
  <c r="CG418" i="1"/>
  <c r="CF418" i="1"/>
  <c r="CE418" i="1"/>
  <c r="CD418" i="1"/>
  <c r="CC418" i="1"/>
  <c r="CB418" i="1"/>
  <c r="CA418" i="1"/>
  <c r="BZ418" i="1"/>
  <c r="BY418" i="1"/>
  <c r="BX418" i="1"/>
  <c r="BW418" i="1"/>
  <c r="BV418" i="1"/>
  <c r="BU418" i="1"/>
  <c r="BT418" i="1"/>
  <c r="BS418" i="1"/>
  <c r="BR418" i="1"/>
  <c r="BQ418" i="1"/>
  <c r="BP418" i="1"/>
  <c r="BO418" i="1"/>
  <c r="BN418" i="1"/>
  <c r="BM418" i="1"/>
  <c r="BL418" i="1"/>
  <c r="BK418" i="1"/>
  <c r="BJ418" i="1"/>
  <c r="BI418" i="1"/>
  <c r="BH418" i="1"/>
  <c r="BG418" i="1"/>
  <c r="BF418" i="1"/>
  <c r="BE418" i="1"/>
  <c r="BD418" i="1"/>
  <c r="BC418" i="1"/>
  <c r="BB418" i="1"/>
  <c r="BA418" i="1"/>
  <c r="AZ418" i="1"/>
  <c r="AY418" i="1"/>
  <c r="AX418" i="1"/>
  <c r="AW418" i="1"/>
  <c r="AV418" i="1"/>
  <c r="AU418" i="1"/>
  <c r="AT418" i="1"/>
  <c r="AS418" i="1"/>
  <c r="AR418" i="1"/>
  <c r="AQ418" i="1"/>
  <c r="AP418" i="1"/>
  <c r="AO418" i="1"/>
  <c r="AN418" i="1"/>
  <c r="AM418" i="1"/>
  <c r="AL418" i="1"/>
  <c r="AK418" i="1"/>
  <c r="AJ418" i="1"/>
  <c r="AI418" i="1"/>
  <c r="AH418" i="1"/>
  <c r="AG418" i="1"/>
  <c r="AF418" i="1"/>
  <c r="AE418" i="1"/>
  <c r="AD418" i="1"/>
  <c r="AC418" i="1"/>
  <c r="AB418" i="1"/>
  <c r="AA418" i="1"/>
  <c r="Z418" i="1"/>
  <c r="Y418" i="1"/>
  <c r="X418" i="1"/>
  <c r="W418" i="1"/>
  <c r="V418" i="1"/>
  <c r="U418" i="1"/>
  <c r="T418" i="1"/>
  <c r="S418" i="1"/>
  <c r="Q418" i="1"/>
  <c r="P418" i="1"/>
  <c r="O418" i="1"/>
  <c r="DD417" i="1"/>
  <c r="DC417" i="1"/>
  <c r="DB417" i="1"/>
  <c r="DA417" i="1"/>
  <c r="CZ417" i="1"/>
  <c r="CY417" i="1"/>
  <c r="CX417" i="1"/>
  <c r="CW417" i="1"/>
  <c r="CV417" i="1"/>
  <c r="CU417" i="1"/>
  <c r="CT417" i="1"/>
  <c r="CS417" i="1"/>
  <c r="CR417" i="1"/>
  <c r="CQ417" i="1"/>
  <c r="CP417" i="1"/>
  <c r="CO417" i="1"/>
  <c r="CN417" i="1"/>
  <c r="CM417" i="1"/>
  <c r="CL417" i="1"/>
  <c r="CK417" i="1"/>
  <c r="CJ417" i="1"/>
  <c r="CI417" i="1"/>
  <c r="CH417" i="1"/>
  <c r="CG417" i="1"/>
  <c r="CF417" i="1"/>
  <c r="CE417" i="1"/>
  <c r="CD417" i="1"/>
  <c r="CC417" i="1"/>
  <c r="CB417" i="1"/>
  <c r="CA417" i="1"/>
  <c r="BZ417" i="1"/>
  <c r="BY417" i="1"/>
  <c r="BX417" i="1"/>
  <c r="BW417" i="1"/>
  <c r="BV417" i="1"/>
  <c r="BU417" i="1"/>
  <c r="BT417" i="1"/>
  <c r="BS417" i="1"/>
  <c r="BR417" i="1"/>
  <c r="BQ417" i="1"/>
  <c r="BP417" i="1"/>
  <c r="BO417" i="1"/>
  <c r="BN417" i="1"/>
  <c r="BM417" i="1"/>
  <c r="BL417" i="1"/>
  <c r="BK417" i="1"/>
  <c r="BJ417" i="1"/>
  <c r="BI417" i="1"/>
  <c r="BH417" i="1"/>
  <c r="BG417" i="1"/>
  <c r="BF417" i="1"/>
  <c r="BE417" i="1"/>
  <c r="BD417" i="1"/>
  <c r="BC417" i="1"/>
  <c r="BB417" i="1"/>
  <c r="BA417" i="1"/>
  <c r="AZ417" i="1"/>
  <c r="AY417" i="1"/>
  <c r="AX417" i="1"/>
  <c r="AW417" i="1"/>
  <c r="AV417" i="1"/>
  <c r="AU417" i="1"/>
  <c r="AT417" i="1"/>
  <c r="AS417" i="1"/>
  <c r="AR417" i="1"/>
  <c r="AQ417" i="1"/>
  <c r="AP417" i="1"/>
  <c r="AO417" i="1"/>
  <c r="AN417" i="1"/>
  <c r="AM417" i="1"/>
  <c r="AL417" i="1"/>
  <c r="AK417" i="1"/>
  <c r="AJ417" i="1"/>
  <c r="AI417" i="1"/>
  <c r="AH417" i="1"/>
  <c r="AG417" i="1"/>
  <c r="AF417" i="1"/>
  <c r="AE417" i="1"/>
  <c r="AD417" i="1"/>
  <c r="AC417" i="1"/>
  <c r="AB417" i="1"/>
  <c r="AA417" i="1"/>
  <c r="Z417" i="1"/>
  <c r="Y417" i="1"/>
  <c r="X417" i="1"/>
  <c r="W417" i="1"/>
  <c r="V417" i="1"/>
  <c r="U417" i="1"/>
  <c r="T417" i="1"/>
  <c r="S417" i="1"/>
  <c r="Q417" i="1"/>
  <c r="P417" i="1"/>
  <c r="O417" i="1"/>
  <c r="DD416" i="1"/>
  <c r="DC416" i="1"/>
  <c r="DB416" i="1"/>
  <c r="DA416" i="1"/>
  <c r="CZ416" i="1"/>
  <c r="CY416" i="1"/>
  <c r="CX416" i="1"/>
  <c r="CW416" i="1"/>
  <c r="CV416" i="1"/>
  <c r="CU416" i="1"/>
  <c r="CT416" i="1"/>
  <c r="CS416" i="1"/>
  <c r="CR416" i="1"/>
  <c r="CQ416" i="1"/>
  <c r="CP416" i="1"/>
  <c r="CO416" i="1"/>
  <c r="CN416" i="1"/>
  <c r="CM416" i="1"/>
  <c r="CL416" i="1"/>
  <c r="CK416" i="1"/>
  <c r="CJ416" i="1"/>
  <c r="CI416" i="1"/>
  <c r="CH416" i="1"/>
  <c r="CG416" i="1"/>
  <c r="CF416" i="1"/>
  <c r="CE416" i="1"/>
  <c r="CD416" i="1"/>
  <c r="CC416" i="1"/>
  <c r="CB416" i="1"/>
  <c r="CA416" i="1"/>
  <c r="BZ416" i="1"/>
  <c r="BY416" i="1"/>
  <c r="BX416" i="1"/>
  <c r="BW416" i="1"/>
  <c r="BV416" i="1"/>
  <c r="BU416" i="1"/>
  <c r="BT416" i="1"/>
  <c r="BS416" i="1"/>
  <c r="BR416" i="1"/>
  <c r="BQ416" i="1"/>
  <c r="BP416" i="1"/>
  <c r="BO416" i="1"/>
  <c r="BN416" i="1"/>
  <c r="BM416" i="1"/>
  <c r="BL416" i="1"/>
  <c r="BK416" i="1"/>
  <c r="BJ416" i="1"/>
  <c r="BI416" i="1"/>
  <c r="BH416" i="1"/>
  <c r="BG416" i="1"/>
  <c r="BF416" i="1"/>
  <c r="BE416" i="1"/>
  <c r="BD416" i="1"/>
  <c r="BC416" i="1"/>
  <c r="BB416" i="1"/>
  <c r="BA416" i="1"/>
  <c r="AZ416" i="1"/>
  <c r="AY416" i="1"/>
  <c r="AX416" i="1"/>
  <c r="AW416" i="1"/>
  <c r="AV416" i="1"/>
  <c r="AU416" i="1"/>
  <c r="AT416" i="1"/>
  <c r="AS416" i="1"/>
  <c r="AR416" i="1"/>
  <c r="AQ416" i="1"/>
  <c r="AP416" i="1"/>
  <c r="AO416" i="1"/>
  <c r="AN416" i="1"/>
  <c r="AM416" i="1"/>
  <c r="AL416" i="1"/>
  <c r="AK416" i="1"/>
  <c r="AJ416" i="1"/>
  <c r="AI416" i="1"/>
  <c r="AH416" i="1"/>
  <c r="AG416" i="1"/>
  <c r="AF416" i="1"/>
  <c r="AE416" i="1"/>
  <c r="AD416" i="1"/>
  <c r="AC416" i="1"/>
  <c r="AB416" i="1"/>
  <c r="AA416" i="1"/>
  <c r="Z416" i="1"/>
  <c r="Y416" i="1"/>
  <c r="X416" i="1"/>
  <c r="W416" i="1"/>
  <c r="V416" i="1"/>
  <c r="U416" i="1"/>
  <c r="T416" i="1"/>
  <c r="S416" i="1"/>
  <c r="Q416" i="1"/>
  <c r="P416" i="1"/>
  <c r="O416" i="1"/>
  <c r="DD73" i="1"/>
  <c r="DC73" i="1"/>
  <c r="DB73" i="1"/>
  <c r="DA73" i="1"/>
  <c r="CZ73" i="1"/>
  <c r="CY73" i="1"/>
  <c r="CX73" i="1"/>
  <c r="CW73" i="1"/>
  <c r="CV73" i="1"/>
  <c r="CU73" i="1"/>
  <c r="CT73" i="1"/>
  <c r="CS73" i="1"/>
  <c r="CR73" i="1"/>
  <c r="CQ73" i="1"/>
  <c r="CP73" i="1"/>
  <c r="CO73" i="1"/>
  <c r="CN73" i="1"/>
  <c r="CM73" i="1"/>
  <c r="CL73" i="1"/>
  <c r="CK73" i="1"/>
  <c r="CJ73" i="1"/>
  <c r="CI73" i="1"/>
  <c r="CH73" i="1"/>
  <c r="CG73" i="1"/>
  <c r="CF73" i="1"/>
  <c r="CE73" i="1"/>
  <c r="CD73" i="1"/>
  <c r="CC73" i="1"/>
  <c r="CB73" i="1"/>
  <c r="CA73" i="1"/>
  <c r="BZ73" i="1"/>
  <c r="BY73" i="1"/>
  <c r="BX73" i="1"/>
  <c r="BW73" i="1"/>
  <c r="BV73" i="1"/>
  <c r="BU73" i="1"/>
  <c r="BT73" i="1"/>
  <c r="BS73" i="1"/>
  <c r="BR73" i="1"/>
  <c r="BQ73" i="1"/>
  <c r="BP73" i="1"/>
  <c r="BO73" i="1"/>
  <c r="BN73" i="1"/>
  <c r="BM73" i="1"/>
  <c r="BL73" i="1"/>
  <c r="BK73" i="1"/>
  <c r="BJ73" i="1"/>
  <c r="BI73" i="1"/>
  <c r="BH73" i="1"/>
  <c r="BG73" i="1"/>
  <c r="BF73" i="1"/>
  <c r="BE73" i="1"/>
  <c r="BD73" i="1"/>
  <c r="BC73" i="1"/>
  <c r="BB73" i="1"/>
  <c r="BA73" i="1"/>
  <c r="AZ73" i="1"/>
  <c r="AY73" i="1"/>
  <c r="AX73" i="1"/>
  <c r="AW73" i="1"/>
  <c r="AV73" i="1"/>
  <c r="AU73" i="1"/>
  <c r="AT73" i="1"/>
  <c r="AS73" i="1"/>
  <c r="AR73" i="1"/>
  <c r="AQ73" i="1"/>
  <c r="AP73" i="1"/>
  <c r="AO73" i="1"/>
  <c r="AN73" i="1"/>
  <c r="AM73" i="1"/>
  <c r="AL73" i="1"/>
  <c r="AK73" i="1"/>
  <c r="AJ73" i="1"/>
  <c r="AI73" i="1"/>
  <c r="AH73" i="1"/>
  <c r="AG73" i="1"/>
  <c r="AF73" i="1"/>
  <c r="AE73" i="1"/>
  <c r="AD73" i="1"/>
  <c r="AC73" i="1"/>
  <c r="AB73" i="1"/>
  <c r="AA73" i="1"/>
  <c r="Z73" i="1"/>
  <c r="Y73" i="1"/>
  <c r="X73" i="1"/>
  <c r="W73" i="1"/>
  <c r="V73" i="1"/>
  <c r="U73" i="1"/>
  <c r="T73" i="1"/>
  <c r="S73" i="1"/>
  <c r="Q73" i="1"/>
  <c r="P73" i="1"/>
  <c r="O73" i="1"/>
  <c r="DD72" i="1"/>
  <c r="DC72" i="1"/>
  <c r="DB72" i="1"/>
  <c r="DA72" i="1"/>
  <c r="CZ72" i="1"/>
  <c r="CY72" i="1"/>
  <c r="CX72" i="1"/>
  <c r="CW72" i="1"/>
  <c r="CV72" i="1"/>
  <c r="CU72" i="1"/>
  <c r="CT72" i="1"/>
  <c r="CS72" i="1"/>
  <c r="CR72" i="1"/>
  <c r="CQ72" i="1"/>
  <c r="CP72" i="1"/>
  <c r="CO72" i="1"/>
  <c r="CN72" i="1"/>
  <c r="CM72" i="1"/>
  <c r="CL72" i="1"/>
  <c r="CK72" i="1"/>
  <c r="CJ72" i="1"/>
  <c r="CI72" i="1"/>
  <c r="CH72" i="1"/>
  <c r="CG72" i="1"/>
  <c r="CF72" i="1"/>
  <c r="CE72" i="1"/>
  <c r="CD72" i="1"/>
  <c r="CC72" i="1"/>
  <c r="CB72" i="1"/>
  <c r="CA72" i="1"/>
  <c r="BZ72" i="1"/>
  <c r="BY72" i="1"/>
  <c r="BX72" i="1"/>
  <c r="BW72" i="1"/>
  <c r="BV72" i="1"/>
  <c r="BU72" i="1"/>
  <c r="BT72" i="1"/>
  <c r="BS72" i="1"/>
  <c r="BR72" i="1"/>
  <c r="BQ72" i="1"/>
  <c r="BP72" i="1"/>
  <c r="BO72" i="1"/>
  <c r="BN72" i="1"/>
  <c r="BM72" i="1"/>
  <c r="BL72" i="1"/>
  <c r="BK72" i="1"/>
  <c r="BJ72" i="1"/>
  <c r="BI72" i="1"/>
  <c r="BH72" i="1"/>
  <c r="BG72" i="1"/>
  <c r="BF72" i="1"/>
  <c r="BE72" i="1"/>
  <c r="BD72" i="1"/>
  <c r="BC72" i="1"/>
  <c r="BB72" i="1"/>
  <c r="BA72" i="1"/>
  <c r="AZ72" i="1"/>
  <c r="AY72" i="1"/>
  <c r="AX72" i="1"/>
  <c r="AW72" i="1"/>
  <c r="AV72" i="1"/>
  <c r="AU72" i="1"/>
  <c r="AT72" i="1"/>
  <c r="AS72" i="1"/>
  <c r="AR72" i="1"/>
  <c r="AQ72" i="1"/>
  <c r="AP72" i="1"/>
  <c r="AO72" i="1"/>
  <c r="AN72" i="1"/>
  <c r="AM72" i="1"/>
  <c r="AL72" i="1"/>
  <c r="AK72" i="1"/>
  <c r="AJ72" i="1"/>
  <c r="AI72" i="1"/>
  <c r="AH72" i="1"/>
  <c r="AG72" i="1"/>
  <c r="AF72" i="1"/>
  <c r="AE72" i="1"/>
  <c r="AD72" i="1"/>
  <c r="AC72" i="1"/>
  <c r="AB72" i="1"/>
  <c r="AA72" i="1"/>
  <c r="Z72" i="1"/>
  <c r="Y72" i="1"/>
  <c r="X72" i="1"/>
  <c r="W72" i="1"/>
  <c r="V72" i="1"/>
  <c r="U72" i="1"/>
  <c r="T72" i="1"/>
  <c r="S72" i="1"/>
  <c r="Q72" i="1"/>
  <c r="P72" i="1"/>
  <c r="O72" i="1"/>
  <c r="DD71" i="1"/>
  <c r="DC71" i="1"/>
  <c r="DB71" i="1"/>
  <c r="DA71" i="1"/>
  <c r="CZ71" i="1"/>
  <c r="CY71" i="1"/>
  <c r="CX71" i="1"/>
  <c r="CW71" i="1"/>
  <c r="CV71" i="1"/>
  <c r="CU71" i="1"/>
  <c r="CT71" i="1"/>
  <c r="CS71" i="1"/>
  <c r="CR71" i="1"/>
  <c r="CQ71" i="1"/>
  <c r="CP71" i="1"/>
  <c r="CO71" i="1"/>
  <c r="CN71" i="1"/>
  <c r="CM71" i="1"/>
  <c r="CL71" i="1"/>
  <c r="CK71" i="1"/>
  <c r="CJ71" i="1"/>
  <c r="CI71" i="1"/>
  <c r="CH71" i="1"/>
  <c r="CG71" i="1"/>
  <c r="CF71" i="1"/>
  <c r="CE71" i="1"/>
  <c r="CD71" i="1"/>
  <c r="CC71" i="1"/>
  <c r="CB71" i="1"/>
  <c r="CA71" i="1"/>
  <c r="BZ71" i="1"/>
  <c r="BY71" i="1"/>
  <c r="BX71" i="1"/>
  <c r="BW71" i="1"/>
  <c r="BV71" i="1"/>
  <c r="BU71" i="1"/>
  <c r="BT71" i="1"/>
  <c r="BS71" i="1"/>
  <c r="BR71" i="1"/>
  <c r="BQ71" i="1"/>
  <c r="BP71" i="1"/>
  <c r="BO71" i="1"/>
  <c r="BN71" i="1"/>
  <c r="BM71" i="1"/>
  <c r="BL71" i="1"/>
  <c r="BK71" i="1"/>
  <c r="BJ71" i="1"/>
  <c r="BI71" i="1"/>
  <c r="BH71" i="1"/>
  <c r="BG71" i="1"/>
  <c r="BF71" i="1"/>
  <c r="BE71" i="1"/>
  <c r="BD71" i="1"/>
  <c r="BC71" i="1"/>
  <c r="BB71" i="1"/>
  <c r="BA71" i="1"/>
  <c r="AZ71" i="1"/>
  <c r="AY71" i="1"/>
  <c r="AX71" i="1"/>
  <c r="AW71" i="1"/>
  <c r="AV71" i="1"/>
  <c r="AU71" i="1"/>
  <c r="AT71" i="1"/>
  <c r="AS71" i="1"/>
  <c r="AR71" i="1"/>
  <c r="AQ71" i="1"/>
  <c r="AP71" i="1"/>
  <c r="AO71" i="1"/>
  <c r="AN71" i="1"/>
  <c r="AM71" i="1"/>
  <c r="AL71" i="1"/>
  <c r="AK71" i="1"/>
  <c r="AJ71" i="1"/>
  <c r="AI71" i="1"/>
  <c r="AH71" i="1"/>
  <c r="AG71" i="1"/>
  <c r="AF71" i="1"/>
  <c r="AE71" i="1"/>
  <c r="AD71" i="1"/>
  <c r="AC71" i="1"/>
  <c r="AB71" i="1"/>
  <c r="AA71" i="1"/>
  <c r="Z71" i="1"/>
  <c r="Y71" i="1"/>
  <c r="X71" i="1"/>
  <c r="W71" i="1"/>
  <c r="V71" i="1"/>
  <c r="U71" i="1"/>
  <c r="T71" i="1"/>
  <c r="S71" i="1"/>
  <c r="Q71" i="1"/>
  <c r="P71" i="1"/>
  <c r="O71" i="1"/>
  <c r="DD70" i="1"/>
  <c r="DC70" i="1"/>
  <c r="DB70" i="1"/>
  <c r="DA70" i="1"/>
  <c r="CZ70" i="1"/>
  <c r="CY70" i="1"/>
  <c r="CX70" i="1"/>
  <c r="CW70" i="1"/>
  <c r="CV70" i="1"/>
  <c r="CU70" i="1"/>
  <c r="CT70" i="1"/>
  <c r="CS70" i="1"/>
  <c r="CR70" i="1"/>
  <c r="CQ70" i="1"/>
  <c r="CP70" i="1"/>
  <c r="CO70" i="1"/>
  <c r="CN70" i="1"/>
  <c r="CM70" i="1"/>
  <c r="CL70" i="1"/>
  <c r="CK70" i="1"/>
  <c r="CJ70" i="1"/>
  <c r="CI70" i="1"/>
  <c r="CH70" i="1"/>
  <c r="CG70" i="1"/>
  <c r="CF70" i="1"/>
  <c r="CE70" i="1"/>
  <c r="CD70" i="1"/>
  <c r="CC70" i="1"/>
  <c r="CB70" i="1"/>
  <c r="CA70" i="1"/>
  <c r="BZ70" i="1"/>
  <c r="BY70" i="1"/>
  <c r="BX70" i="1"/>
  <c r="BW70" i="1"/>
  <c r="BV70" i="1"/>
  <c r="BU70" i="1"/>
  <c r="BT70" i="1"/>
  <c r="BS70" i="1"/>
  <c r="BR70" i="1"/>
  <c r="BQ70" i="1"/>
  <c r="BP70" i="1"/>
  <c r="BO70" i="1"/>
  <c r="BN70" i="1"/>
  <c r="BM70" i="1"/>
  <c r="BL70" i="1"/>
  <c r="BK70" i="1"/>
  <c r="BJ70" i="1"/>
  <c r="BI70" i="1"/>
  <c r="BH70" i="1"/>
  <c r="BG70" i="1"/>
  <c r="BF70" i="1"/>
  <c r="BE70" i="1"/>
  <c r="BD70" i="1"/>
  <c r="BC70" i="1"/>
  <c r="BB70" i="1"/>
  <c r="BA70" i="1"/>
  <c r="AZ70" i="1"/>
  <c r="AY70" i="1"/>
  <c r="AX70" i="1"/>
  <c r="AW70" i="1"/>
  <c r="AV70" i="1"/>
  <c r="AU70" i="1"/>
  <c r="AT70" i="1"/>
  <c r="AS70" i="1"/>
  <c r="AR70" i="1"/>
  <c r="AQ70" i="1"/>
  <c r="AP70" i="1"/>
  <c r="AO70" i="1"/>
  <c r="AN70" i="1"/>
  <c r="AM70" i="1"/>
  <c r="AL70" i="1"/>
  <c r="AK70" i="1"/>
  <c r="AJ70" i="1"/>
  <c r="AI70" i="1"/>
  <c r="AH70" i="1"/>
  <c r="AG70" i="1"/>
  <c r="AF70" i="1"/>
  <c r="AE70" i="1"/>
  <c r="AD70" i="1"/>
  <c r="AC70" i="1"/>
  <c r="AB70" i="1"/>
  <c r="AA70" i="1"/>
  <c r="Z70" i="1"/>
  <c r="Y70" i="1"/>
  <c r="X70" i="1"/>
  <c r="W70" i="1"/>
  <c r="V70" i="1"/>
  <c r="U70" i="1"/>
  <c r="T70" i="1"/>
  <c r="S70" i="1"/>
  <c r="Q70" i="1"/>
  <c r="P70" i="1"/>
  <c r="O70" i="1"/>
  <c r="DD69" i="1"/>
  <c r="DC69" i="1"/>
  <c r="DB69" i="1"/>
  <c r="DA69" i="1"/>
  <c r="CZ69" i="1"/>
  <c r="CY69" i="1"/>
  <c r="CX69" i="1"/>
  <c r="CW69" i="1"/>
  <c r="CV69" i="1"/>
  <c r="CU69" i="1"/>
  <c r="CT69" i="1"/>
  <c r="CS69" i="1"/>
  <c r="CR69" i="1"/>
  <c r="CQ69" i="1"/>
  <c r="CP69" i="1"/>
  <c r="CO69" i="1"/>
  <c r="CN69" i="1"/>
  <c r="CM69" i="1"/>
  <c r="CL69" i="1"/>
  <c r="CK69" i="1"/>
  <c r="CJ69" i="1"/>
  <c r="CI69" i="1"/>
  <c r="CH69" i="1"/>
  <c r="CG69" i="1"/>
  <c r="CF69" i="1"/>
  <c r="CE69" i="1"/>
  <c r="CD69" i="1"/>
  <c r="CC69" i="1"/>
  <c r="CB69" i="1"/>
  <c r="CA69" i="1"/>
  <c r="BZ69" i="1"/>
  <c r="BY69" i="1"/>
  <c r="BX69" i="1"/>
  <c r="BW69" i="1"/>
  <c r="BV69" i="1"/>
  <c r="BU69" i="1"/>
  <c r="BT69" i="1"/>
  <c r="BS69" i="1"/>
  <c r="BR69" i="1"/>
  <c r="BQ69" i="1"/>
  <c r="BP69" i="1"/>
  <c r="BO69" i="1"/>
  <c r="BN69" i="1"/>
  <c r="BM69" i="1"/>
  <c r="BL69" i="1"/>
  <c r="BK69" i="1"/>
  <c r="BJ69" i="1"/>
  <c r="BI69" i="1"/>
  <c r="BH69" i="1"/>
  <c r="BG69" i="1"/>
  <c r="BF69" i="1"/>
  <c r="BE69" i="1"/>
  <c r="BD69" i="1"/>
  <c r="BC69" i="1"/>
  <c r="BB69" i="1"/>
  <c r="BA69" i="1"/>
  <c r="AZ69" i="1"/>
  <c r="AY69" i="1"/>
  <c r="AX69" i="1"/>
  <c r="AW69" i="1"/>
  <c r="AV69" i="1"/>
  <c r="AU69" i="1"/>
  <c r="AT69" i="1"/>
  <c r="AS69" i="1"/>
  <c r="AR69" i="1"/>
  <c r="AQ69" i="1"/>
  <c r="AP69" i="1"/>
  <c r="AO69" i="1"/>
  <c r="AN69" i="1"/>
  <c r="AM69" i="1"/>
  <c r="AL69" i="1"/>
  <c r="AK69" i="1"/>
  <c r="AJ69" i="1"/>
  <c r="AI69" i="1"/>
  <c r="AH69" i="1"/>
  <c r="AG69" i="1"/>
  <c r="AF69" i="1"/>
  <c r="AE69" i="1"/>
  <c r="AD69" i="1"/>
  <c r="AC69" i="1"/>
  <c r="AB69" i="1"/>
  <c r="AA69" i="1"/>
  <c r="Z69" i="1"/>
  <c r="Y69" i="1"/>
  <c r="X69" i="1"/>
  <c r="W69" i="1"/>
  <c r="V69" i="1"/>
  <c r="U69" i="1"/>
  <c r="T69" i="1"/>
  <c r="S69" i="1"/>
  <c r="Q69" i="1"/>
  <c r="P69" i="1"/>
  <c r="O69" i="1"/>
  <c r="DD183" i="1"/>
  <c r="DC183" i="1"/>
  <c r="DB183" i="1"/>
  <c r="DA183" i="1"/>
  <c r="CZ183" i="1"/>
  <c r="CY183" i="1"/>
  <c r="CX183" i="1"/>
  <c r="CW183" i="1"/>
  <c r="CV183" i="1"/>
  <c r="CU183" i="1"/>
  <c r="CT183" i="1"/>
  <c r="CS183" i="1"/>
  <c r="CR183" i="1"/>
  <c r="CQ183" i="1"/>
  <c r="CP183" i="1"/>
  <c r="CO183" i="1"/>
  <c r="CN183" i="1"/>
  <c r="CM183" i="1"/>
  <c r="CL183" i="1"/>
  <c r="CK183" i="1"/>
  <c r="CJ183" i="1"/>
  <c r="CI183" i="1"/>
  <c r="CH183" i="1"/>
  <c r="CG183" i="1"/>
  <c r="CF183" i="1"/>
  <c r="CE183" i="1"/>
  <c r="CD183" i="1"/>
  <c r="CC183" i="1"/>
  <c r="CB183" i="1"/>
  <c r="CA183" i="1"/>
  <c r="BZ183" i="1"/>
  <c r="BY183" i="1"/>
  <c r="BX183" i="1"/>
  <c r="BW183" i="1"/>
  <c r="BV183" i="1"/>
  <c r="BU183" i="1"/>
  <c r="BT183" i="1"/>
  <c r="BS183" i="1"/>
  <c r="BR183" i="1"/>
  <c r="BQ183" i="1"/>
  <c r="BP183" i="1"/>
  <c r="BO183" i="1"/>
  <c r="BN183" i="1"/>
  <c r="BM183" i="1"/>
  <c r="BL183" i="1"/>
  <c r="BK183" i="1"/>
  <c r="BJ183" i="1"/>
  <c r="BI183" i="1"/>
  <c r="BH183" i="1"/>
  <c r="BG183" i="1"/>
  <c r="BF183" i="1"/>
  <c r="BE183" i="1"/>
  <c r="BD183" i="1"/>
  <c r="BC183" i="1"/>
  <c r="BB183" i="1"/>
  <c r="BA183" i="1"/>
  <c r="AZ183" i="1"/>
  <c r="AY183" i="1"/>
  <c r="AX183" i="1"/>
  <c r="AW183" i="1"/>
  <c r="AV183" i="1"/>
  <c r="AU183" i="1"/>
  <c r="AT183" i="1"/>
  <c r="AS183" i="1"/>
  <c r="AR183" i="1"/>
  <c r="AQ183" i="1"/>
  <c r="AP183" i="1"/>
  <c r="AO183" i="1"/>
  <c r="AN183" i="1"/>
  <c r="AM183" i="1"/>
  <c r="AL183" i="1"/>
  <c r="AK183" i="1"/>
  <c r="AJ183" i="1"/>
  <c r="AI183" i="1"/>
  <c r="AH183" i="1"/>
  <c r="AG183" i="1"/>
  <c r="AF183" i="1"/>
  <c r="AE183" i="1"/>
  <c r="AD183" i="1"/>
  <c r="AC183" i="1"/>
  <c r="AB183" i="1"/>
  <c r="AA183" i="1"/>
  <c r="Z183" i="1"/>
  <c r="Y183" i="1"/>
  <c r="X183" i="1"/>
  <c r="W183" i="1"/>
  <c r="V183" i="1"/>
  <c r="U183" i="1"/>
  <c r="T183" i="1"/>
  <c r="S183" i="1"/>
  <c r="Q183" i="1"/>
  <c r="P183" i="1"/>
  <c r="O183" i="1"/>
  <c r="DD182" i="1"/>
  <c r="DC182" i="1"/>
  <c r="DB182" i="1"/>
  <c r="DA182" i="1"/>
  <c r="CZ182" i="1"/>
  <c r="CY182" i="1"/>
  <c r="CX182" i="1"/>
  <c r="CW182" i="1"/>
  <c r="CV182" i="1"/>
  <c r="CU182" i="1"/>
  <c r="CT182" i="1"/>
  <c r="CS182" i="1"/>
  <c r="CR182" i="1"/>
  <c r="CQ182" i="1"/>
  <c r="CP182" i="1"/>
  <c r="CO182" i="1"/>
  <c r="CN182" i="1"/>
  <c r="CM182" i="1"/>
  <c r="CL182" i="1"/>
  <c r="CK182" i="1"/>
  <c r="CJ182" i="1"/>
  <c r="CI182" i="1"/>
  <c r="CH182" i="1"/>
  <c r="CG182" i="1"/>
  <c r="CF182" i="1"/>
  <c r="CE182" i="1"/>
  <c r="CD182" i="1"/>
  <c r="CC182" i="1"/>
  <c r="CB182" i="1"/>
  <c r="CA182" i="1"/>
  <c r="BZ182" i="1"/>
  <c r="BY182" i="1"/>
  <c r="BX182" i="1"/>
  <c r="BW182" i="1"/>
  <c r="BV182" i="1"/>
  <c r="BU182" i="1"/>
  <c r="BT182" i="1"/>
  <c r="BS182" i="1"/>
  <c r="BR182" i="1"/>
  <c r="BQ182" i="1"/>
  <c r="BP182" i="1"/>
  <c r="BO182" i="1"/>
  <c r="BN182" i="1"/>
  <c r="BM182" i="1"/>
  <c r="BL182" i="1"/>
  <c r="BK182" i="1"/>
  <c r="BJ182" i="1"/>
  <c r="BI182" i="1"/>
  <c r="BH182" i="1"/>
  <c r="BG182" i="1"/>
  <c r="BF182" i="1"/>
  <c r="BE182" i="1"/>
  <c r="BD182" i="1"/>
  <c r="BC182" i="1"/>
  <c r="BB182" i="1"/>
  <c r="BA182" i="1"/>
  <c r="AZ182" i="1"/>
  <c r="AY182" i="1"/>
  <c r="AX182" i="1"/>
  <c r="AW182" i="1"/>
  <c r="AV182" i="1"/>
  <c r="AU182" i="1"/>
  <c r="AT182" i="1"/>
  <c r="AS182" i="1"/>
  <c r="AR182" i="1"/>
  <c r="AQ182" i="1"/>
  <c r="AP182" i="1"/>
  <c r="AO182" i="1"/>
  <c r="AN182" i="1"/>
  <c r="AM182" i="1"/>
  <c r="AL182" i="1"/>
  <c r="AK182" i="1"/>
  <c r="AJ182" i="1"/>
  <c r="AI182" i="1"/>
  <c r="AH182" i="1"/>
  <c r="AG182" i="1"/>
  <c r="AF182" i="1"/>
  <c r="AE182" i="1"/>
  <c r="AD182" i="1"/>
  <c r="AC182" i="1"/>
  <c r="AB182" i="1"/>
  <c r="AA182" i="1"/>
  <c r="Z182" i="1"/>
  <c r="Y182" i="1"/>
  <c r="X182" i="1"/>
  <c r="W182" i="1"/>
  <c r="V182" i="1"/>
  <c r="U182" i="1"/>
  <c r="T182" i="1"/>
  <c r="S182" i="1"/>
  <c r="Q182" i="1"/>
  <c r="P182" i="1"/>
  <c r="O182" i="1"/>
  <c r="DD181" i="1"/>
  <c r="DC181" i="1"/>
  <c r="DB181" i="1"/>
  <c r="DA181" i="1"/>
  <c r="CZ181" i="1"/>
  <c r="CY181" i="1"/>
  <c r="CX181" i="1"/>
  <c r="CW181" i="1"/>
  <c r="CV181" i="1"/>
  <c r="CU181" i="1"/>
  <c r="CT181" i="1"/>
  <c r="CS181" i="1"/>
  <c r="CR181" i="1"/>
  <c r="CQ181" i="1"/>
  <c r="CP181" i="1"/>
  <c r="CO181" i="1"/>
  <c r="CN181" i="1"/>
  <c r="CM181" i="1"/>
  <c r="CL181" i="1"/>
  <c r="CK181" i="1"/>
  <c r="CJ181" i="1"/>
  <c r="CI181" i="1"/>
  <c r="CH181" i="1"/>
  <c r="CG181" i="1"/>
  <c r="CF181" i="1"/>
  <c r="CE181" i="1"/>
  <c r="CD181" i="1"/>
  <c r="CC181" i="1"/>
  <c r="CB181" i="1"/>
  <c r="CA181" i="1"/>
  <c r="BZ181" i="1"/>
  <c r="BY181" i="1"/>
  <c r="BX181" i="1"/>
  <c r="BW181" i="1"/>
  <c r="BV181" i="1"/>
  <c r="BU181" i="1"/>
  <c r="BT181" i="1"/>
  <c r="BS181" i="1"/>
  <c r="BR181" i="1"/>
  <c r="BQ181" i="1"/>
  <c r="BP181" i="1"/>
  <c r="BO181" i="1"/>
  <c r="BN181" i="1"/>
  <c r="BM181" i="1"/>
  <c r="BL181" i="1"/>
  <c r="BK181" i="1"/>
  <c r="BJ181" i="1"/>
  <c r="BI181" i="1"/>
  <c r="BH181" i="1"/>
  <c r="BG181" i="1"/>
  <c r="BF181" i="1"/>
  <c r="BE181" i="1"/>
  <c r="BD181" i="1"/>
  <c r="BC181" i="1"/>
  <c r="BB181" i="1"/>
  <c r="BA181" i="1"/>
  <c r="AZ181" i="1"/>
  <c r="AY181" i="1"/>
  <c r="AX181" i="1"/>
  <c r="AW181" i="1"/>
  <c r="AV181" i="1"/>
  <c r="AU181" i="1"/>
  <c r="AT181" i="1"/>
  <c r="AS181" i="1"/>
  <c r="AR181" i="1"/>
  <c r="AQ181" i="1"/>
  <c r="AP181" i="1"/>
  <c r="AO181" i="1"/>
  <c r="AN181" i="1"/>
  <c r="AM181" i="1"/>
  <c r="AL181" i="1"/>
  <c r="AK181" i="1"/>
  <c r="AJ181" i="1"/>
  <c r="AI181" i="1"/>
  <c r="AH181" i="1"/>
  <c r="AG181" i="1"/>
  <c r="AF181" i="1"/>
  <c r="AE181" i="1"/>
  <c r="AD181" i="1"/>
  <c r="AC181" i="1"/>
  <c r="AB181" i="1"/>
  <c r="AA181" i="1"/>
  <c r="Z181" i="1"/>
  <c r="Y181" i="1"/>
  <c r="X181" i="1"/>
  <c r="W181" i="1"/>
  <c r="V181" i="1"/>
  <c r="U181" i="1"/>
  <c r="T181" i="1"/>
  <c r="S181" i="1"/>
  <c r="Q181" i="1"/>
  <c r="P181" i="1"/>
  <c r="O181" i="1"/>
  <c r="DD180" i="1"/>
  <c r="DC180" i="1"/>
  <c r="DB180" i="1"/>
  <c r="DA180" i="1"/>
  <c r="CZ180" i="1"/>
  <c r="CY180" i="1"/>
  <c r="CX180" i="1"/>
  <c r="CW180" i="1"/>
  <c r="CV180" i="1"/>
  <c r="CU180" i="1"/>
  <c r="CT180" i="1"/>
  <c r="CS180" i="1"/>
  <c r="CR180" i="1"/>
  <c r="CQ180" i="1"/>
  <c r="CP180" i="1"/>
  <c r="CO180" i="1"/>
  <c r="CN180" i="1"/>
  <c r="CM180" i="1"/>
  <c r="CL180" i="1"/>
  <c r="CK180" i="1"/>
  <c r="CJ180" i="1"/>
  <c r="CI180" i="1"/>
  <c r="CH180" i="1"/>
  <c r="CG180" i="1"/>
  <c r="CF180" i="1"/>
  <c r="CE180" i="1"/>
  <c r="CD180" i="1"/>
  <c r="CC180" i="1"/>
  <c r="CB180" i="1"/>
  <c r="CA180" i="1"/>
  <c r="BZ180" i="1"/>
  <c r="BY180" i="1"/>
  <c r="BX180" i="1"/>
  <c r="BW180" i="1"/>
  <c r="BV180" i="1"/>
  <c r="BU180" i="1"/>
  <c r="BT180" i="1"/>
  <c r="BS180" i="1"/>
  <c r="BR180" i="1"/>
  <c r="BQ180" i="1"/>
  <c r="BP180" i="1"/>
  <c r="BO180" i="1"/>
  <c r="BN180" i="1"/>
  <c r="BM180" i="1"/>
  <c r="BL180" i="1"/>
  <c r="BK180" i="1"/>
  <c r="BJ180" i="1"/>
  <c r="BI180" i="1"/>
  <c r="BH180" i="1"/>
  <c r="BG180" i="1"/>
  <c r="BF180" i="1"/>
  <c r="BE180" i="1"/>
  <c r="BD180" i="1"/>
  <c r="BC180" i="1"/>
  <c r="BB180" i="1"/>
  <c r="BA180" i="1"/>
  <c r="AZ180" i="1"/>
  <c r="AY180" i="1"/>
  <c r="AX180" i="1"/>
  <c r="AW180" i="1"/>
  <c r="AV180" i="1"/>
  <c r="AU180" i="1"/>
  <c r="AT180" i="1"/>
  <c r="AS180" i="1"/>
  <c r="AR180" i="1"/>
  <c r="AQ180" i="1"/>
  <c r="AP180" i="1"/>
  <c r="AO180" i="1"/>
  <c r="AN180" i="1"/>
  <c r="AM180" i="1"/>
  <c r="AL180" i="1"/>
  <c r="AK180" i="1"/>
  <c r="AJ180" i="1"/>
  <c r="AI180" i="1"/>
  <c r="AH180" i="1"/>
  <c r="AG180" i="1"/>
  <c r="AF180" i="1"/>
  <c r="AE180" i="1"/>
  <c r="AD180" i="1"/>
  <c r="AC180" i="1"/>
  <c r="AB180" i="1"/>
  <c r="AA180" i="1"/>
  <c r="Z180" i="1"/>
  <c r="Y180" i="1"/>
  <c r="X180" i="1"/>
  <c r="W180" i="1"/>
  <c r="V180" i="1"/>
  <c r="U180" i="1"/>
  <c r="T180" i="1"/>
  <c r="S180" i="1"/>
  <c r="Q180" i="1"/>
  <c r="P180" i="1"/>
  <c r="O180" i="1"/>
  <c r="DD179" i="1"/>
  <c r="DC179" i="1"/>
  <c r="DB179" i="1"/>
  <c r="DA179" i="1"/>
  <c r="CZ179" i="1"/>
  <c r="CY179" i="1"/>
  <c r="CX179" i="1"/>
  <c r="CW179" i="1"/>
  <c r="CV179" i="1"/>
  <c r="CU179" i="1"/>
  <c r="CT179" i="1"/>
  <c r="CS179" i="1"/>
  <c r="CR179" i="1"/>
  <c r="CQ179" i="1"/>
  <c r="CP179" i="1"/>
  <c r="CO179" i="1"/>
  <c r="CN179" i="1"/>
  <c r="CM179" i="1"/>
  <c r="CL179" i="1"/>
  <c r="CK179" i="1"/>
  <c r="CJ179" i="1"/>
  <c r="CI179" i="1"/>
  <c r="CH179" i="1"/>
  <c r="CG179" i="1"/>
  <c r="CF179" i="1"/>
  <c r="CE179" i="1"/>
  <c r="CD179" i="1"/>
  <c r="CC179" i="1"/>
  <c r="CB179" i="1"/>
  <c r="CA179" i="1"/>
  <c r="BZ179" i="1"/>
  <c r="BY179" i="1"/>
  <c r="BX179" i="1"/>
  <c r="BW179" i="1"/>
  <c r="BV179" i="1"/>
  <c r="BU179" i="1"/>
  <c r="BT179" i="1"/>
  <c r="BS179" i="1"/>
  <c r="BR179" i="1"/>
  <c r="BQ179" i="1"/>
  <c r="BP179" i="1"/>
  <c r="BO179" i="1"/>
  <c r="BN179" i="1"/>
  <c r="BM179" i="1"/>
  <c r="BL179" i="1"/>
  <c r="BK179" i="1"/>
  <c r="BJ179" i="1"/>
  <c r="BI179" i="1"/>
  <c r="BH179" i="1"/>
  <c r="BG179" i="1"/>
  <c r="BF179" i="1"/>
  <c r="BE179" i="1"/>
  <c r="BD179" i="1"/>
  <c r="BC179" i="1"/>
  <c r="BB179" i="1"/>
  <c r="BA179" i="1"/>
  <c r="AZ179" i="1"/>
  <c r="AY179" i="1"/>
  <c r="AX179" i="1"/>
  <c r="AW179" i="1"/>
  <c r="AV179" i="1"/>
  <c r="AU179" i="1"/>
  <c r="AT179" i="1"/>
  <c r="AS179" i="1"/>
  <c r="AR179" i="1"/>
  <c r="AQ179" i="1"/>
  <c r="AP179" i="1"/>
  <c r="AO179" i="1"/>
  <c r="AN179" i="1"/>
  <c r="AM179" i="1"/>
  <c r="AL179" i="1"/>
  <c r="AK179" i="1"/>
  <c r="AJ179" i="1"/>
  <c r="AI179" i="1"/>
  <c r="AH179" i="1"/>
  <c r="AG179" i="1"/>
  <c r="AF179" i="1"/>
  <c r="AE179" i="1"/>
  <c r="AD179" i="1"/>
  <c r="AC179" i="1"/>
  <c r="AB179" i="1"/>
  <c r="AA179" i="1"/>
  <c r="Z179" i="1"/>
  <c r="Y179" i="1"/>
  <c r="X179" i="1"/>
  <c r="W179" i="1"/>
  <c r="V179" i="1"/>
  <c r="U179" i="1"/>
  <c r="T179" i="1"/>
  <c r="S179" i="1"/>
  <c r="Q179" i="1"/>
  <c r="P179" i="1"/>
  <c r="O179" i="1"/>
  <c r="DD178" i="1"/>
  <c r="DC178" i="1"/>
  <c r="DB178" i="1"/>
  <c r="DA178" i="1"/>
  <c r="CZ178" i="1"/>
  <c r="CY178" i="1"/>
  <c r="CX178" i="1"/>
  <c r="CW178" i="1"/>
  <c r="CV178" i="1"/>
  <c r="CU178" i="1"/>
  <c r="CT178" i="1"/>
  <c r="CS178" i="1"/>
  <c r="CR178" i="1"/>
  <c r="CQ178" i="1"/>
  <c r="CP178" i="1"/>
  <c r="CO178" i="1"/>
  <c r="CN178" i="1"/>
  <c r="CM178" i="1"/>
  <c r="CL178" i="1"/>
  <c r="CK178" i="1"/>
  <c r="CJ178" i="1"/>
  <c r="CI178" i="1"/>
  <c r="CH178" i="1"/>
  <c r="CG178" i="1"/>
  <c r="CF178" i="1"/>
  <c r="CE178" i="1"/>
  <c r="CD178" i="1"/>
  <c r="CC178" i="1"/>
  <c r="CB178" i="1"/>
  <c r="CA178" i="1"/>
  <c r="BZ178" i="1"/>
  <c r="BY178" i="1"/>
  <c r="BX178" i="1"/>
  <c r="BW178" i="1"/>
  <c r="BV178" i="1"/>
  <c r="BU178" i="1"/>
  <c r="BT178" i="1"/>
  <c r="BS178" i="1"/>
  <c r="BR178" i="1"/>
  <c r="BQ178" i="1"/>
  <c r="BP178" i="1"/>
  <c r="BO178" i="1"/>
  <c r="BN178" i="1"/>
  <c r="BM178" i="1"/>
  <c r="BL178" i="1"/>
  <c r="BK178" i="1"/>
  <c r="BJ178" i="1"/>
  <c r="BI178" i="1"/>
  <c r="BH178" i="1"/>
  <c r="BG178" i="1"/>
  <c r="BF178" i="1"/>
  <c r="BE178" i="1"/>
  <c r="BD178" i="1"/>
  <c r="BC178" i="1"/>
  <c r="BB178" i="1"/>
  <c r="BA178" i="1"/>
  <c r="AZ178" i="1"/>
  <c r="AY178" i="1"/>
  <c r="AX178" i="1"/>
  <c r="AW178" i="1"/>
  <c r="AV178" i="1"/>
  <c r="AU178" i="1"/>
  <c r="AT178" i="1"/>
  <c r="AS178" i="1"/>
  <c r="AR178" i="1"/>
  <c r="AQ178" i="1"/>
  <c r="AP178" i="1"/>
  <c r="AO178" i="1"/>
  <c r="AN178" i="1"/>
  <c r="AM178" i="1"/>
  <c r="AL178" i="1"/>
  <c r="AK178" i="1"/>
  <c r="AJ178" i="1"/>
  <c r="AI178" i="1"/>
  <c r="AH178" i="1"/>
  <c r="AG178" i="1"/>
  <c r="AF178" i="1"/>
  <c r="AE178" i="1"/>
  <c r="AD178" i="1"/>
  <c r="AC178" i="1"/>
  <c r="AB178" i="1"/>
  <c r="AA178" i="1"/>
  <c r="Z178" i="1"/>
  <c r="Y178" i="1"/>
  <c r="X178" i="1"/>
  <c r="W178" i="1"/>
  <c r="V178" i="1"/>
  <c r="U178" i="1"/>
  <c r="T178" i="1"/>
  <c r="S178" i="1"/>
  <c r="Q178" i="1"/>
  <c r="P178" i="1"/>
  <c r="O178" i="1"/>
  <c r="DD177" i="1"/>
  <c r="DC177" i="1"/>
  <c r="DB177" i="1"/>
  <c r="DA177" i="1"/>
  <c r="CZ177" i="1"/>
  <c r="CY177" i="1"/>
  <c r="CX177" i="1"/>
  <c r="CW177" i="1"/>
  <c r="CV177" i="1"/>
  <c r="CU177" i="1"/>
  <c r="CT177" i="1"/>
  <c r="CS177" i="1"/>
  <c r="CR177" i="1"/>
  <c r="CQ177" i="1"/>
  <c r="CP177" i="1"/>
  <c r="CO177" i="1"/>
  <c r="CN177" i="1"/>
  <c r="CM177" i="1"/>
  <c r="CL177" i="1"/>
  <c r="CK177" i="1"/>
  <c r="CJ177" i="1"/>
  <c r="CI177" i="1"/>
  <c r="CH177" i="1"/>
  <c r="CG177" i="1"/>
  <c r="CF177" i="1"/>
  <c r="CE177" i="1"/>
  <c r="CD177" i="1"/>
  <c r="CC177" i="1"/>
  <c r="CB177" i="1"/>
  <c r="CA177" i="1"/>
  <c r="BZ177" i="1"/>
  <c r="BY177" i="1"/>
  <c r="BX177" i="1"/>
  <c r="BW177" i="1"/>
  <c r="BV177" i="1"/>
  <c r="BU177" i="1"/>
  <c r="BT177" i="1"/>
  <c r="BS177" i="1"/>
  <c r="BR177" i="1"/>
  <c r="BQ177" i="1"/>
  <c r="BP177" i="1"/>
  <c r="BO177" i="1"/>
  <c r="BN177" i="1"/>
  <c r="BM177" i="1"/>
  <c r="BL177" i="1"/>
  <c r="BK177" i="1"/>
  <c r="BJ177" i="1"/>
  <c r="BI177" i="1"/>
  <c r="BH177" i="1"/>
  <c r="BG177" i="1"/>
  <c r="BF177" i="1"/>
  <c r="BE177" i="1"/>
  <c r="BD177" i="1"/>
  <c r="BC177" i="1"/>
  <c r="BB177" i="1"/>
  <c r="BA177" i="1"/>
  <c r="AZ177" i="1"/>
  <c r="AY177" i="1"/>
  <c r="AX177" i="1"/>
  <c r="AW177" i="1"/>
  <c r="AV177" i="1"/>
  <c r="AU177" i="1"/>
  <c r="AT177" i="1"/>
  <c r="AS177" i="1"/>
  <c r="AR177" i="1"/>
  <c r="AQ177" i="1"/>
  <c r="AP177" i="1"/>
  <c r="AO177" i="1"/>
  <c r="AN177" i="1"/>
  <c r="AM177" i="1"/>
  <c r="AL177" i="1"/>
  <c r="AK177" i="1"/>
  <c r="AJ177" i="1"/>
  <c r="AI177" i="1"/>
  <c r="AH177" i="1"/>
  <c r="AG177" i="1"/>
  <c r="AF177" i="1"/>
  <c r="AE177" i="1"/>
  <c r="AD177" i="1"/>
  <c r="AC177" i="1"/>
  <c r="AB177" i="1"/>
  <c r="AA177" i="1"/>
  <c r="Z177" i="1"/>
  <c r="Y177" i="1"/>
  <c r="X177" i="1"/>
  <c r="W177" i="1"/>
  <c r="V177" i="1"/>
  <c r="U177" i="1"/>
  <c r="T177" i="1"/>
  <c r="S177" i="1"/>
  <c r="Q177" i="1"/>
  <c r="P177" i="1"/>
  <c r="O177" i="1"/>
  <c r="DD176" i="1"/>
  <c r="DC176" i="1"/>
  <c r="DB176" i="1"/>
  <c r="DA176" i="1"/>
  <c r="CZ176" i="1"/>
  <c r="CY176" i="1"/>
  <c r="CX176" i="1"/>
  <c r="CW176" i="1"/>
  <c r="CV176" i="1"/>
  <c r="CU176" i="1"/>
  <c r="CT176" i="1"/>
  <c r="CS176" i="1"/>
  <c r="CR176" i="1"/>
  <c r="CQ176" i="1"/>
  <c r="CP176" i="1"/>
  <c r="CO176" i="1"/>
  <c r="CN176" i="1"/>
  <c r="CM176" i="1"/>
  <c r="CL176" i="1"/>
  <c r="CK176" i="1"/>
  <c r="CJ176" i="1"/>
  <c r="CI176" i="1"/>
  <c r="CH176" i="1"/>
  <c r="CG176" i="1"/>
  <c r="CF176" i="1"/>
  <c r="CE176" i="1"/>
  <c r="CD176" i="1"/>
  <c r="CC176" i="1"/>
  <c r="CB176" i="1"/>
  <c r="CA176" i="1"/>
  <c r="BZ176" i="1"/>
  <c r="BY176" i="1"/>
  <c r="BX176" i="1"/>
  <c r="BW176" i="1"/>
  <c r="BV176" i="1"/>
  <c r="BU176" i="1"/>
  <c r="BT176" i="1"/>
  <c r="BS176" i="1"/>
  <c r="BR176" i="1"/>
  <c r="BQ176" i="1"/>
  <c r="BP176" i="1"/>
  <c r="BO176" i="1"/>
  <c r="BN176" i="1"/>
  <c r="BM176" i="1"/>
  <c r="BL176" i="1"/>
  <c r="BK176" i="1"/>
  <c r="BJ176" i="1"/>
  <c r="BI176" i="1"/>
  <c r="BH176" i="1"/>
  <c r="BG176" i="1"/>
  <c r="BF176" i="1"/>
  <c r="BE176" i="1"/>
  <c r="BD176" i="1"/>
  <c r="BC176" i="1"/>
  <c r="BB176" i="1"/>
  <c r="BA176" i="1"/>
  <c r="AZ176" i="1"/>
  <c r="AY176" i="1"/>
  <c r="AX176" i="1"/>
  <c r="AW176" i="1"/>
  <c r="AV176" i="1"/>
  <c r="AU176" i="1"/>
  <c r="AT176" i="1"/>
  <c r="AS176" i="1"/>
  <c r="AR176" i="1"/>
  <c r="AQ176" i="1"/>
  <c r="AP176" i="1"/>
  <c r="AO176" i="1"/>
  <c r="AN176" i="1"/>
  <c r="AM176" i="1"/>
  <c r="AL176" i="1"/>
  <c r="AK176" i="1"/>
  <c r="AJ176" i="1"/>
  <c r="AI176" i="1"/>
  <c r="AH176" i="1"/>
  <c r="AG176" i="1"/>
  <c r="AF176" i="1"/>
  <c r="AE176" i="1"/>
  <c r="AD176" i="1"/>
  <c r="AC176" i="1"/>
  <c r="AB176" i="1"/>
  <c r="AA176" i="1"/>
  <c r="Z176" i="1"/>
  <c r="Y176" i="1"/>
  <c r="X176" i="1"/>
  <c r="W176" i="1"/>
  <c r="V176" i="1"/>
  <c r="U176" i="1"/>
  <c r="T176" i="1"/>
  <c r="S176" i="1"/>
  <c r="Q176" i="1"/>
  <c r="P176" i="1"/>
  <c r="O176" i="1"/>
  <c r="DD415" i="1"/>
  <c r="DC415" i="1"/>
  <c r="DB415" i="1"/>
  <c r="DA415" i="1"/>
  <c r="CZ415" i="1"/>
  <c r="CY415" i="1"/>
  <c r="CX415" i="1"/>
  <c r="CW415" i="1"/>
  <c r="CV415" i="1"/>
  <c r="CU415" i="1"/>
  <c r="CT415" i="1"/>
  <c r="CS415" i="1"/>
  <c r="CR415" i="1"/>
  <c r="CQ415" i="1"/>
  <c r="CP415" i="1"/>
  <c r="CO415" i="1"/>
  <c r="CN415" i="1"/>
  <c r="CM415" i="1"/>
  <c r="CL415" i="1"/>
  <c r="CK415" i="1"/>
  <c r="CJ415" i="1"/>
  <c r="CI415" i="1"/>
  <c r="CH415" i="1"/>
  <c r="CG415" i="1"/>
  <c r="CF415" i="1"/>
  <c r="CE415" i="1"/>
  <c r="CD415" i="1"/>
  <c r="CC415" i="1"/>
  <c r="CB415" i="1"/>
  <c r="CA415" i="1"/>
  <c r="BZ415" i="1"/>
  <c r="BY415" i="1"/>
  <c r="BX415" i="1"/>
  <c r="BW415" i="1"/>
  <c r="BV415" i="1"/>
  <c r="BU415" i="1"/>
  <c r="BT415" i="1"/>
  <c r="BS415" i="1"/>
  <c r="BR415" i="1"/>
  <c r="BQ415" i="1"/>
  <c r="BP415" i="1"/>
  <c r="BO415" i="1"/>
  <c r="BN415" i="1"/>
  <c r="BM415" i="1"/>
  <c r="BL415" i="1"/>
  <c r="BK415" i="1"/>
  <c r="BJ415" i="1"/>
  <c r="BI415" i="1"/>
  <c r="BH415" i="1"/>
  <c r="BG415" i="1"/>
  <c r="BF415" i="1"/>
  <c r="BE415" i="1"/>
  <c r="BD415" i="1"/>
  <c r="BC415" i="1"/>
  <c r="BB415" i="1"/>
  <c r="BA415" i="1"/>
  <c r="AZ415" i="1"/>
  <c r="AY415" i="1"/>
  <c r="AX415" i="1"/>
  <c r="AW415" i="1"/>
  <c r="AV415" i="1"/>
  <c r="AU415" i="1"/>
  <c r="AT415" i="1"/>
  <c r="AS415" i="1"/>
  <c r="AR415" i="1"/>
  <c r="AQ415" i="1"/>
  <c r="AP415" i="1"/>
  <c r="AO415" i="1"/>
  <c r="AN415" i="1"/>
  <c r="AM415" i="1"/>
  <c r="AL415" i="1"/>
  <c r="AK415" i="1"/>
  <c r="AJ415" i="1"/>
  <c r="AI415" i="1"/>
  <c r="AH415" i="1"/>
  <c r="AG415" i="1"/>
  <c r="AF415" i="1"/>
  <c r="AE415" i="1"/>
  <c r="AD415" i="1"/>
  <c r="AC415" i="1"/>
  <c r="AB415" i="1"/>
  <c r="AA415" i="1"/>
  <c r="Z415" i="1"/>
  <c r="Y415" i="1"/>
  <c r="X415" i="1"/>
  <c r="W415" i="1"/>
  <c r="V415" i="1"/>
  <c r="U415" i="1"/>
  <c r="T415" i="1"/>
  <c r="S415" i="1"/>
  <c r="Q415" i="1"/>
  <c r="P415" i="1"/>
  <c r="O415" i="1"/>
  <c r="DD414" i="1"/>
  <c r="DC414" i="1"/>
  <c r="DB414" i="1"/>
  <c r="DA414" i="1"/>
  <c r="CZ414" i="1"/>
  <c r="CY414" i="1"/>
  <c r="CX414" i="1"/>
  <c r="CW414" i="1"/>
  <c r="CV414" i="1"/>
  <c r="CU414" i="1"/>
  <c r="CT414" i="1"/>
  <c r="CS414" i="1"/>
  <c r="CR414" i="1"/>
  <c r="CQ414" i="1"/>
  <c r="CP414" i="1"/>
  <c r="CO414" i="1"/>
  <c r="CN414" i="1"/>
  <c r="CM414" i="1"/>
  <c r="CL414" i="1"/>
  <c r="CK414" i="1"/>
  <c r="CJ414" i="1"/>
  <c r="CI414" i="1"/>
  <c r="CH414" i="1"/>
  <c r="CG414" i="1"/>
  <c r="CF414" i="1"/>
  <c r="CE414" i="1"/>
  <c r="CD414" i="1"/>
  <c r="CC414" i="1"/>
  <c r="CB414" i="1"/>
  <c r="CA414" i="1"/>
  <c r="BZ414" i="1"/>
  <c r="BY414" i="1"/>
  <c r="BX414" i="1"/>
  <c r="BW414" i="1"/>
  <c r="BV414" i="1"/>
  <c r="BU414" i="1"/>
  <c r="BT414" i="1"/>
  <c r="BS414" i="1"/>
  <c r="BR414" i="1"/>
  <c r="BQ414" i="1"/>
  <c r="BP414" i="1"/>
  <c r="BO414" i="1"/>
  <c r="BN414" i="1"/>
  <c r="BM414" i="1"/>
  <c r="BL414" i="1"/>
  <c r="BK414" i="1"/>
  <c r="BJ414" i="1"/>
  <c r="BI414" i="1"/>
  <c r="BH414" i="1"/>
  <c r="BG414" i="1"/>
  <c r="BF414" i="1"/>
  <c r="BE414" i="1"/>
  <c r="BD414" i="1"/>
  <c r="BC414" i="1"/>
  <c r="BB414" i="1"/>
  <c r="BA414" i="1"/>
  <c r="AZ414" i="1"/>
  <c r="AY414" i="1"/>
  <c r="AX414" i="1"/>
  <c r="AW414" i="1"/>
  <c r="AV414" i="1"/>
  <c r="AU414" i="1"/>
  <c r="AT414" i="1"/>
  <c r="AS414" i="1"/>
  <c r="AR414" i="1"/>
  <c r="AQ414" i="1"/>
  <c r="AP414" i="1"/>
  <c r="AO414" i="1"/>
  <c r="AN414" i="1"/>
  <c r="AM414" i="1"/>
  <c r="AL414" i="1"/>
  <c r="AK414" i="1"/>
  <c r="AJ414" i="1"/>
  <c r="AI414" i="1"/>
  <c r="AH414" i="1"/>
  <c r="AG414" i="1"/>
  <c r="AF414" i="1"/>
  <c r="AE414" i="1"/>
  <c r="AD414" i="1"/>
  <c r="AC414" i="1"/>
  <c r="AB414" i="1"/>
  <c r="AA414" i="1"/>
  <c r="Z414" i="1"/>
  <c r="Y414" i="1"/>
  <c r="X414" i="1"/>
  <c r="W414" i="1"/>
  <c r="V414" i="1"/>
  <c r="U414" i="1"/>
  <c r="T414" i="1"/>
  <c r="S414" i="1"/>
  <c r="Q414" i="1"/>
  <c r="P414" i="1"/>
  <c r="O414" i="1"/>
  <c r="DD528" i="1"/>
  <c r="DC528" i="1"/>
  <c r="DB528" i="1"/>
  <c r="DA528" i="1"/>
  <c r="CZ528" i="1"/>
  <c r="CY528" i="1"/>
  <c r="CX528" i="1"/>
  <c r="CW528" i="1"/>
  <c r="CV528" i="1"/>
  <c r="CU528" i="1"/>
  <c r="CT528" i="1"/>
  <c r="CS528" i="1"/>
  <c r="CR528" i="1"/>
  <c r="CQ528" i="1"/>
  <c r="CP528" i="1"/>
  <c r="CO528" i="1"/>
  <c r="CN528" i="1"/>
  <c r="CM528" i="1"/>
  <c r="CL528" i="1"/>
  <c r="CK528" i="1"/>
  <c r="CJ528" i="1"/>
  <c r="CI528" i="1"/>
  <c r="CH528" i="1"/>
  <c r="CG528" i="1"/>
  <c r="CF528" i="1"/>
  <c r="CE528" i="1"/>
  <c r="CD528" i="1"/>
  <c r="CC528" i="1"/>
  <c r="CB528" i="1"/>
  <c r="CA528" i="1"/>
  <c r="BZ528" i="1"/>
  <c r="BY528" i="1"/>
  <c r="BX528" i="1"/>
  <c r="BW528" i="1"/>
  <c r="BV528" i="1"/>
  <c r="BU528" i="1"/>
  <c r="BT528" i="1"/>
  <c r="BS528" i="1"/>
  <c r="BR528" i="1"/>
  <c r="BQ528" i="1"/>
  <c r="BP528" i="1"/>
  <c r="BO528" i="1"/>
  <c r="BN528" i="1"/>
  <c r="BM528" i="1"/>
  <c r="BL528" i="1"/>
  <c r="BK528" i="1"/>
  <c r="BJ528" i="1"/>
  <c r="BI528" i="1"/>
  <c r="BH528" i="1"/>
  <c r="BG528" i="1"/>
  <c r="BF528" i="1"/>
  <c r="BE528" i="1"/>
  <c r="BD528" i="1"/>
  <c r="BC528" i="1"/>
  <c r="BB528" i="1"/>
  <c r="BA528" i="1"/>
  <c r="AZ528" i="1"/>
  <c r="AY528" i="1"/>
  <c r="AX528" i="1"/>
  <c r="AW528" i="1"/>
  <c r="AV528" i="1"/>
  <c r="AU528" i="1"/>
  <c r="AT528" i="1"/>
  <c r="AS528" i="1"/>
  <c r="AR528" i="1"/>
  <c r="AQ528" i="1"/>
  <c r="AP528" i="1"/>
  <c r="AO528" i="1"/>
  <c r="AN528" i="1"/>
  <c r="AM528" i="1"/>
  <c r="AL528" i="1"/>
  <c r="AK528" i="1"/>
  <c r="AJ528" i="1"/>
  <c r="AI528" i="1"/>
  <c r="AH528" i="1"/>
  <c r="AG528" i="1"/>
  <c r="AF528" i="1"/>
  <c r="AE528" i="1"/>
  <c r="AD528" i="1"/>
  <c r="AC528" i="1"/>
  <c r="AB528" i="1"/>
  <c r="AA528" i="1"/>
  <c r="Z528" i="1"/>
  <c r="Y528" i="1"/>
  <c r="X528" i="1"/>
  <c r="W528" i="1"/>
  <c r="V528" i="1"/>
  <c r="U528" i="1"/>
  <c r="T528" i="1"/>
  <c r="S528" i="1"/>
  <c r="Q528" i="1"/>
  <c r="P528" i="1"/>
  <c r="O528" i="1"/>
  <c r="DD175" i="1"/>
  <c r="DC175" i="1"/>
  <c r="DB175" i="1"/>
  <c r="DA175" i="1"/>
  <c r="CZ175" i="1"/>
  <c r="CY175" i="1"/>
  <c r="CX175" i="1"/>
  <c r="CW175" i="1"/>
  <c r="CV175" i="1"/>
  <c r="CU175" i="1"/>
  <c r="CT175" i="1"/>
  <c r="CS175" i="1"/>
  <c r="CR175" i="1"/>
  <c r="CQ175" i="1"/>
  <c r="CP175" i="1"/>
  <c r="CO175" i="1"/>
  <c r="CN175" i="1"/>
  <c r="CM175" i="1"/>
  <c r="CL175" i="1"/>
  <c r="CK175" i="1"/>
  <c r="CJ175" i="1"/>
  <c r="CI175" i="1"/>
  <c r="CH175" i="1"/>
  <c r="CG175" i="1"/>
  <c r="CF175" i="1"/>
  <c r="CE175" i="1"/>
  <c r="CD175" i="1"/>
  <c r="CC175" i="1"/>
  <c r="CB175" i="1"/>
  <c r="CA175" i="1"/>
  <c r="BZ175" i="1"/>
  <c r="BY175" i="1"/>
  <c r="BX175" i="1"/>
  <c r="BW175" i="1"/>
  <c r="BV175" i="1"/>
  <c r="BU175" i="1"/>
  <c r="BT175" i="1"/>
  <c r="BS175" i="1"/>
  <c r="BR175" i="1"/>
  <c r="BQ175" i="1"/>
  <c r="BP175" i="1"/>
  <c r="BO175" i="1"/>
  <c r="BN175" i="1"/>
  <c r="BM175" i="1"/>
  <c r="BL175" i="1"/>
  <c r="BK175" i="1"/>
  <c r="BJ175" i="1"/>
  <c r="BI175" i="1"/>
  <c r="BH175" i="1"/>
  <c r="BG175" i="1"/>
  <c r="BF175" i="1"/>
  <c r="BE175" i="1"/>
  <c r="BD175" i="1"/>
  <c r="BC175" i="1"/>
  <c r="BB175" i="1"/>
  <c r="BA175" i="1"/>
  <c r="AZ175" i="1"/>
  <c r="AY175" i="1"/>
  <c r="AX175" i="1"/>
  <c r="AW175" i="1"/>
  <c r="AV175" i="1"/>
  <c r="AU175" i="1"/>
  <c r="AT175" i="1"/>
  <c r="AS175" i="1"/>
  <c r="AR175" i="1"/>
  <c r="AQ175" i="1"/>
  <c r="AP175" i="1"/>
  <c r="AO175" i="1"/>
  <c r="AN175" i="1"/>
  <c r="AM175" i="1"/>
  <c r="AL175" i="1"/>
  <c r="AK175" i="1"/>
  <c r="AJ175" i="1"/>
  <c r="AI175" i="1"/>
  <c r="AH175" i="1"/>
  <c r="AG175" i="1"/>
  <c r="AF175" i="1"/>
  <c r="AE175" i="1"/>
  <c r="AD175" i="1"/>
  <c r="AC175" i="1"/>
  <c r="AB175" i="1"/>
  <c r="AA175" i="1"/>
  <c r="Z175" i="1"/>
  <c r="Y175" i="1"/>
  <c r="X175" i="1"/>
  <c r="W175" i="1"/>
  <c r="V175" i="1"/>
  <c r="U175" i="1"/>
  <c r="T175" i="1"/>
  <c r="S175" i="1"/>
  <c r="Q175" i="1"/>
  <c r="P175" i="1"/>
  <c r="O175" i="1"/>
  <c r="DD527" i="1"/>
  <c r="DC527" i="1"/>
  <c r="DB527" i="1"/>
  <c r="DA527" i="1"/>
  <c r="CZ527" i="1"/>
  <c r="CY527" i="1"/>
  <c r="CX527" i="1"/>
  <c r="CW527" i="1"/>
  <c r="CV527" i="1"/>
  <c r="CU527" i="1"/>
  <c r="CT527" i="1"/>
  <c r="CS527" i="1"/>
  <c r="CR527" i="1"/>
  <c r="CQ527" i="1"/>
  <c r="CP527" i="1"/>
  <c r="CO527" i="1"/>
  <c r="CN527" i="1"/>
  <c r="CM527" i="1"/>
  <c r="CL527" i="1"/>
  <c r="CK527" i="1"/>
  <c r="CJ527" i="1"/>
  <c r="CI527" i="1"/>
  <c r="CH527" i="1"/>
  <c r="CG527" i="1"/>
  <c r="CF527" i="1"/>
  <c r="CE527" i="1"/>
  <c r="CD527" i="1"/>
  <c r="CC527" i="1"/>
  <c r="CB527" i="1"/>
  <c r="CA527" i="1"/>
  <c r="BZ527" i="1"/>
  <c r="BY527" i="1"/>
  <c r="BX527" i="1"/>
  <c r="BW527" i="1"/>
  <c r="BV527" i="1"/>
  <c r="BU527" i="1"/>
  <c r="BT527" i="1"/>
  <c r="BS527" i="1"/>
  <c r="BR527" i="1"/>
  <c r="BQ527" i="1"/>
  <c r="BP527" i="1"/>
  <c r="BO527" i="1"/>
  <c r="BN527" i="1"/>
  <c r="BM527" i="1"/>
  <c r="BL527" i="1"/>
  <c r="BK527" i="1"/>
  <c r="BJ527" i="1"/>
  <c r="BI527" i="1"/>
  <c r="BH527" i="1"/>
  <c r="BG527" i="1"/>
  <c r="BF527" i="1"/>
  <c r="BE527" i="1"/>
  <c r="BD527" i="1"/>
  <c r="BC527" i="1"/>
  <c r="BB527" i="1"/>
  <c r="BA527" i="1"/>
  <c r="AZ527" i="1"/>
  <c r="AY527" i="1"/>
  <c r="AX527" i="1"/>
  <c r="AW527" i="1"/>
  <c r="AV527" i="1"/>
  <c r="AU527" i="1"/>
  <c r="AT527" i="1"/>
  <c r="AS527" i="1"/>
  <c r="AR527" i="1"/>
  <c r="AQ527" i="1"/>
  <c r="AP527" i="1"/>
  <c r="AO527" i="1"/>
  <c r="AN527" i="1"/>
  <c r="AM527" i="1"/>
  <c r="AL527" i="1"/>
  <c r="AK527" i="1"/>
  <c r="AJ527" i="1"/>
  <c r="AI527" i="1"/>
  <c r="AH527" i="1"/>
  <c r="AG527" i="1"/>
  <c r="AF527" i="1"/>
  <c r="AE527" i="1"/>
  <c r="AD527" i="1"/>
  <c r="AC527" i="1"/>
  <c r="AB527" i="1"/>
  <c r="AA527" i="1"/>
  <c r="Z527" i="1"/>
  <c r="Y527" i="1"/>
  <c r="X527" i="1"/>
  <c r="W527" i="1"/>
  <c r="V527" i="1"/>
  <c r="U527" i="1"/>
  <c r="T527" i="1"/>
  <c r="S527" i="1"/>
  <c r="Q527" i="1"/>
  <c r="P527" i="1"/>
  <c r="O527" i="1"/>
  <c r="DD526" i="1"/>
  <c r="DC526" i="1"/>
  <c r="DB526" i="1"/>
  <c r="DA526" i="1"/>
  <c r="CZ526" i="1"/>
  <c r="CY526" i="1"/>
  <c r="CX526" i="1"/>
  <c r="CW526" i="1"/>
  <c r="CV526" i="1"/>
  <c r="CU526" i="1"/>
  <c r="CT526" i="1"/>
  <c r="CS526" i="1"/>
  <c r="CR526" i="1"/>
  <c r="CQ526" i="1"/>
  <c r="CP526" i="1"/>
  <c r="CO526" i="1"/>
  <c r="CN526" i="1"/>
  <c r="CM526" i="1"/>
  <c r="CL526" i="1"/>
  <c r="CK526" i="1"/>
  <c r="CJ526" i="1"/>
  <c r="CI526" i="1"/>
  <c r="CH526" i="1"/>
  <c r="CG526" i="1"/>
  <c r="CF526" i="1"/>
  <c r="CE526" i="1"/>
  <c r="CD526" i="1"/>
  <c r="CC526" i="1"/>
  <c r="CB526" i="1"/>
  <c r="CA526" i="1"/>
  <c r="BZ526" i="1"/>
  <c r="BY526" i="1"/>
  <c r="BX526" i="1"/>
  <c r="BW526" i="1"/>
  <c r="BV526" i="1"/>
  <c r="BU526" i="1"/>
  <c r="BT526" i="1"/>
  <c r="BS526" i="1"/>
  <c r="BR526" i="1"/>
  <c r="BQ526" i="1"/>
  <c r="BP526" i="1"/>
  <c r="BO526" i="1"/>
  <c r="BN526" i="1"/>
  <c r="BM526" i="1"/>
  <c r="BL526" i="1"/>
  <c r="BK526" i="1"/>
  <c r="BJ526" i="1"/>
  <c r="BI526" i="1"/>
  <c r="BH526" i="1"/>
  <c r="BG526" i="1"/>
  <c r="BF526" i="1"/>
  <c r="BE526" i="1"/>
  <c r="BD526" i="1"/>
  <c r="BC526" i="1"/>
  <c r="BB526" i="1"/>
  <c r="BA526" i="1"/>
  <c r="AZ526" i="1"/>
  <c r="AY526" i="1"/>
  <c r="AX526" i="1"/>
  <c r="AW526" i="1"/>
  <c r="AV526" i="1"/>
  <c r="AU526" i="1"/>
  <c r="AT526" i="1"/>
  <c r="AS526" i="1"/>
  <c r="AR526" i="1"/>
  <c r="AQ526" i="1"/>
  <c r="AP526" i="1"/>
  <c r="AO526" i="1"/>
  <c r="AN526" i="1"/>
  <c r="AM526" i="1"/>
  <c r="AL526" i="1"/>
  <c r="AK526" i="1"/>
  <c r="AJ526" i="1"/>
  <c r="AI526" i="1"/>
  <c r="AH526" i="1"/>
  <c r="AG526" i="1"/>
  <c r="AF526" i="1"/>
  <c r="AE526" i="1"/>
  <c r="AD526" i="1"/>
  <c r="AC526" i="1"/>
  <c r="AB526" i="1"/>
  <c r="AA526" i="1"/>
  <c r="Z526" i="1"/>
  <c r="Y526" i="1"/>
  <c r="X526" i="1"/>
  <c r="W526" i="1"/>
  <c r="V526" i="1"/>
  <c r="U526" i="1"/>
  <c r="T526" i="1"/>
  <c r="S526" i="1"/>
  <c r="Q526" i="1"/>
  <c r="P526" i="1"/>
  <c r="O526" i="1"/>
  <c r="DD271" i="1"/>
  <c r="DC271" i="1"/>
  <c r="DB271" i="1"/>
  <c r="DA271" i="1"/>
  <c r="CZ271" i="1"/>
  <c r="CY271" i="1"/>
  <c r="CX271" i="1"/>
  <c r="CW271" i="1"/>
  <c r="CV271" i="1"/>
  <c r="CU271" i="1"/>
  <c r="CT271" i="1"/>
  <c r="CS271" i="1"/>
  <c r="CR271" i="1"/>
  <c r="CQ271" i="1"/>
  <c r="CP271" i="1"/>
  <c r="CO271" i="1"/>
  <c r="CN271" i="1"/>
  <c r="CM271" i="1"/>
  <c r="CL271" i="1"/>
  <c r="CK271" i="1"/>
  <c r="CJ271" i="1"/>
  <c r="CI271" i="1"/>
  <c r="CH271" i="1"/>
  <c r="CG271" i="1"/>
  <c r="CF271" i="1"/>
  <c r="CE271" i="1"/>
  <c r="CD271" i="1"/>
  <c r="CC271" i="1"/>
  <c r="CB271" i="1"/>
  <c r="CA271" i="1"/>
  <c r="BZ271" i="1"/>
  <c r="BY271" i="1"/>
  <c r="BX271" i="1"/>
  <c r="BW271" i="1"/>
  <c r="BV271" i="1"/>
  <c r="BU271" i="1"/>
  <c r="BT271" i="1"/>
  <c r="BS271" i="1"/>
  <c r="BR271" i="1"/>
  <c r="BQ271" i="1"/>
  <c r="BP271" i="1"/>
  <c r="BO271" i="1"/>
  <c r="BN271" i="1"/>
  <c r="BM271" i="1"/>
  <c r="BL271" i="1"/>
  <c r="BK271" i="1"/>
  <c r="BJ271" i="1"/>
  <c r="BI271" i="1"/>
  <c r="BH271" i="1"/>
  <c r="BG271" i="1"/>
  <c r="BF271" i="1"/>
  <c r="BE271" i="1"/>
  <c r="BD271" i="1"/>
  <c r="BC271" i="1"/>
  <c r="BB271" i="1"/>
  <c r="BA271" i="1"/>
  <c r="AZ271" i="1"/>
  <c r="AY271" i="1"/>
  <c r="AX271" i="1"/>
  <c r="AW271" i="1"/>
  <c r="AV271" i="1"/>
  <c r="AU271" i="1"/>
  <c r="AT271" i="1"/>
  <c r="AS271" i="1"/>
  <c r="AR271" i="1"/>
  <c r="AQ271" i="1"/>
  <c r="AP271" i="1"/>
  <c r="AO271" i="1"/>
  <c r="AN271" i="1"/>
  <c r="AM271" i="1"/>
  <c r="AL271" i="1"/>
  <c r="AK271" i="1"/>
  <c r="AJ271" i="1"/>
  <c r="AI271" i="1"/>
  <c r="AH271" i="1"/>
  <c r="AG271" i="1"/>
  <c r="AF271" i="1"/>
  <c r="AE271" i="1"/>
  <c r="AD271" i="1"/>
  <c r="AC271" i="1"/>
  <c r="AB271" i="1"/>
  <c r="AA271" i="1"/>
  <c r="Z271" i="1"/>
  <c r="Y271" i="1"/>
  <c r="X271" i="1"/>
  <c r="W271" i="1"/>
  <c r="V271" i="1"/>
  <c r="U271" i="1"/>
  <c r="T271" i="1"/>
  <c r="S271" i="1"/>
  <c r="Q271" i="1"/>
  <c r="P271" i="1"/>
  <c r="O271" i="1"/>
  <c r="DD270" i="1"/>
  <c r="DC270" i="1"/>
  <c r="DB270" i="1"/>
  <c r="DA270" i="1"/>
  <c r="CZ270" i="1"/>
  <c r="CY270" i="1"/>
  <c r="CX270" i="1"/>
  <c r="CW270" i="1"/>
  <c r="CV270" i="1"/>
  <c r="CU270" i="1"/>
  <c r="CT270" i="1"/>
  <c r="CS270" i="1"/>
  <c r="CR270" i="1"/>
  <c r="CQ270" i="1"/>
  <c r="CP270" i="1"/>
  <c r="CO270" i="1"/>
  <c r="CN270" i="1"/>
  <c r="CM270" i="1"/>
  <c r="CL270" i="1"/>
  <c r="CK270" i="1"/>
  <c r="CJ270" i="1"/>
  <c r="CI270" i="1"/>
  <c r="CH270" i="1"/>
  <c r="CG270" i="1"/>
  <c r="CF270" i="1"/>
  <c r="CE270" i="1"/>
  <c r="CD270" i="1"/>
  <c r="CC270" i="1"/>
  <c r="CB270" i="1"/>
  <c r="CA270" i="1"/>
  <c r="BZ270" i="1"/>
  <c r="BY270" i="1"/>
  <c r="BX270" i="1"/>
  <c r="BW270" i="1"/>
  <c r="BV270" i="1"/>
  <c r="BU270" i="1"/>
  <c r="BT270" i="1"/>
  <c r="BS270" i="1"/>
  <c r="BR270" i="1"/>
  <c r="BQ270" i="1"/>
  <c r="BP270" i="1"/>
  <c r="BO270" i="1"/>
  <c r="BN270" i="1"/>
  <c r="BM270" i="1"/>
  <c r="BL270" i="1"/>
  <c r="BK270" i="1"/>
  <c r="BJ270" i="1"/>
  <c r="BI270" i="1"/>
  <c r="BH270" i="1"/>
  <c r="BG270" i="1"/>
  <c r="BF270" i="1"/>
  <c r="BE270" i="1"/>
  <c r="BD270" i="1"/>
  <c r="BC270" i="1"/>
  <c r="BB270" i="1"/>
  <c r="BA270" i="1"/>
  <c r="AZ270" i="1"/>
  <c r="AY270" i="1"/>
  <c r="AX270" i="1"/>
  <c r="AW270" i="1"/>
  <c r="AV270" i="1"/>
  <c r="AU270" i="1"/>
  <c r="AT270" i="1"/>
  <c r="AS270" i="1"/>
  <c r="AR270" i="1"/>
  <c r="AQ270" i="1"/>
  <c r="AP270" i="1"/>
  <c r="AO270" i="1"/>
  <c r="AN270" i="1"/>
  <c r="AM270" i="1"/>
  <c r="AL270" i="1"/>
  <c r="AK270" i="1"/>
  <c r="AJ270" i="1"/>
  <c r="AI270" i="1"/>
  <c r="AH270" i="1"/>
  <c r="AG270" i="1"/>
  <c r="AF270" i="1"/>
  <c r="AE270" i="1"/>
  <c r="AD270" i="1"/>
  <c r="AC270" i="1"/>
  <c r="AB270" i="1"/>
  <c r="AA270" i="1"/>
  <c r="Z270" i="1"/>
  <c r="Y270" i="1"/>
  <c r="X270" i="1"/>
  <c r="W270" i="1"/>
  <c r="V270" i="1"/>
  <c r="U270" i="1"/>
  <c r="T270" i="1"/>
  <c r="S270" i="1"/>
  <c r="Q270" i="1"/>
  <c r="P270" i="1"/>
  <c r="O270" i="1"/>
  <c r="DD269" i="1"/>
  <c r="DC269" i="1"/>
  <c r="DB269" i="1"/>
  <c r="DA269" i="1"/>
  <c r="CZ269" i="1"/>
  <c r="CY269" i="1"/>
  <c r="CX269" i="1"/>
  <c r="CW269" i="1"/>
  <c r="CV269" i="1"/>
  <c r="CU269" i="1"/>
  <c r="CT269" i="1"/>
  <c r="CS269" i="1"/>
  <c r="CR269" i="1"/>
  <c r="CQ269" i="1"/>
  <c r="CP269" i="1"/>
  <c r="CO269" i="1"/>
  <c r="CN269" i="1"/>
  <c r="CM269" i="1"/>
  <c r="CL269" i="1"/>
  <c r="CK269" i="1"/>
  <c r="CJ269" i="1"/>
  <c r="CI269" i="1"/>
  <c r="CH269" i="1"/>
  <c r="CG269" i="1"/>
  <c r="CF269" i="1"/>
  <c r="CE269" i="1"/>
  <c r="CD269" i="1"/>
  <c r="CC269" i="1"/>
  <c r="CB269" i="1"/>
  <c r="CA269" i="1"/>
  <c r="BZ269" i="1"/>
  <c r="BY269" i="1"/>
  <c r="BX269" i="1"/>
  <c r="BW269" i="1"/>
  <c r="BV269" i="1"/>
  <c r="BU269" i="1"/>
  <c r="BT269" i="1"/>
  <c r="BS269" i="1"/>
  <c r="BR269" i="1"/>
  <c r="BQ269" i="1"/>
  <c r="BP269" i="1"/>
  <c r="BO269" i="1"/>
  <c r="BN269" i="1"/>
  <c r="BM269" i="1"/>
  <c r="BL269" i="1"/>
  <c r="BK269" i="1"/>
  <c r="BJ269" i="1"/>
  <c r="BI269" i="1"/>
  <c r="BH269" i="1"/>
  <c r="BG269" i="1"/>
  <c r="BF269" i="1"/>
  <c r="BE269" i="1"/>
  <c r="BD269" i="1"/>
  <c r="BC269" i="1"/>
  <c r="BB269" i="1"/>
  <c r="BA269" i="1"/>
  <c r="AZ269" i="1"/>
  <c r="AY269" i="1"/>
  <c r="AX269" i="1"/>
  <c r="AW269" i="1"/>
  <c r="AV269" i="1"/>
  <c r="AU269" i="1"/>
  <c r="AT269" i="1"/>
  <c r="AS269" i="1"/>
  <c r="AR269" i="1"/>
  <c r="AQ269" i="1"/>
  <c r="AP269" i="1"/>
  <c r="AO269" i="1"/>
  <c r="AN269" i="1"/>
  <c r="AM269" i="1"/>
  <c r="AL269" i="1"/>
  <c r="AK269" i="1"/>
  <c r="AJ269" i="1"/>
  <c r="AI269" i="1"/>
  <c r="AH269" i="1"/>
  <c r="AG269" i="1"/>
  <c r="AF269" i="1"/>
  <c r="AE269" i="1"/>
  <c r="AD269" i="1"/>
  <c r="AC269" i="1"/>
  <c r="AB269" i="1"/>
  <c r="AA269" i="1"/>
  <c r="Z269" i="1"/>
  <c r="Y269" i="1"/>
  <c r="X269" i="1"/>
  <c r="W269" i="1"/>
  <c r="V269" i="1"/>
  <c r="U269" i="1"/>
  <c r="T269" i="1"/>
  <c r="S269" i="1"/>
  <c r="Q269" i="1"/>
  <c r="P269" i="1"/>
  <c r="O269" i="1"/>
  <c r="DD587" i="1"/>
  <c r="DC587" i="1"/>
  <c r="DB587" i="1"/>
  <c r="DA587" i="1"/>
  <c r="CZ587" i="1"/>
  <c r="CY587" i="1"/>
  <c r="CX587" i="1"/>
  <c r="CW587" i="1"/>
  <c r="CV587" i="1"/>
  <c r="CU587" i="1"/>
  <c r="CT587" i="1"/>
  <c r="CS587" i="1"/>
  <c r="CR587" i="1"/>
  <c r="CQ587" i="1"/>
  <c r="CP587" i="1"/>
  <c r="CO587" i="1"/>
  <c r="CN587" i="1"/>
  <c r="CM587" i="1"/>
  <c r="CL587" i="1"/>
  <c r="CK587" i="1"/>
  <c r="CJ587" i="1"/>
  <c r="CI587" i="1"/>
  <c r="CH587" i="1"/>
  <c r="CG587" i="1"/>
  <c r="CF587" i="1"/>
  <c r="CE587" i="1"/>
  <c r="CD587" i="1"/>
  <c r="CC587" i="1"/>
  <c r="CB587" i="1"/>
  <c r="CA587" i="1"/>
  <c r="BZ587" i="1"/>
  <c r="BY587" i="1"/>
  <c r="BX587" i="1"/>
  <c r="BW587" i="1"/>
  <c r="BV587" i="1"/>
  <c r="BU587" i="1"/>
  <c r="BT587" i="1"/>
  <c r="BS587" i="1"/>
  <c r="BR587" i="1"/>
  <c r="BQ587" i="1"/>
  <c r="BP587" i="1"/>
  <c r="BO587" i="1"/>
  <c r="BN587" i="1"/>
  <c r="BM587" i="1"/>
  <c r="BL587" i="1"/>
  <c r="BK587" i="1"/>
  <c r="BJ587" i="1"/>
  <c r="BI587" i="1"/>
  <c r="BH587" i="1"/>
  <c r="BG587" i="1"/>
  <c r="BF587" i="1"/>
  <c r="BE587" i="1"/>
  <c r="BD587" i="1"/>
  <c r="BC587" i="1"/>
  <c r="BB587" i="1"/>
  <c r="BA587" i="1"/>
  <c r="AZ587" i="1"/>
  <c r="AY587" i="1"/>
  <c r="AX587" i="1"/>
  <c r="AW587" i="1"/>
  <c r="AV587" i="1"/>
  <c r="AU587" i="1"/>
  <c r="AT587" i="1"/>
  <c r="AS587" i="1"/>
  <c r="AR587" i="1"/>
  <c r="AQ587" i="1"/>
  <c r="AP587" i="1"/>
  <c r="AO587" i="1"/>
  <c r="AN587" i="1"/>
  <c r="AM587" i="1"/>
  <c r="AL587" i="1"/>
  <c r="AK587" i="1"/>
  <c r="AJ587" i="1"/>
  <c r="AI587" i="1"/>
  <c r="AH587" i="1"/>
  <c r="AG587" i="1"/>
  <c r="AF587" i="1"/>
  <c r="AE587" i="1"/>
  <c r="AD587" i="1"/>
  <c r="AC587" i="1"/>
  <c r="AB587" i="1"/>
  <c r="AA587" i="1"/>
  <c r="Z587" i="1"/>
  <c r="Y587" i="1"/>
  <c r="X587" i="1"/>
  <c r="W587" i="1"/>
  <c r="V587" i="1"/>
  <c r="U587" i="1"/>
  <c r="T587" i="1"/>
  <c r="S587" i="1"/>
  <c r="Q587" i="1"/>
  <c r="P587" i="1"/>
  <c r="O587" i="1"/>
  <c r="DD586" i="1"/>
  <c r="DC586" i="1"/>
  <c r="DB586" i="1"/>
  <c r="DA586" i="1"/>
  <c r="CZ586" i="1"/>
  <c r="CY586" i="1"/>
  <c r="CX586" i="1"/>
  <c r="CW586" i="1"/>
  <c r="CV586" i="1"/>
  <c r="CU586" i="1"/>
  <c r="CT586" i="1"/>
  <c r="CS586" i="1"/>
  <c r="CR586" i="1"/>
  <c r="CQ586" i="1"/>
  <c r="CP586" i="1"/>
  <c r="CO586" i="1"/>
  <c r="CN586" i="1"/>
  <c r="CM586" i="1"/>
  <c r="CL586" i="1"/>
  <c r="CK586" i="1"/>
  <c r="CJ586" i="1"/>
  <c r="CI586" i="1"/>
  <c r="CH586" i="1"/>
  <c r="CG586" i="1"/>
  <c r="CF586" i="1"/>
  <c r="CE586" i="1"/>
  <c r="CD586" i="1"/>
  <c r="CC586" i="1"/>
  <c r="CB586" i="1"/>
  <c r="CA586" i="1"/>
  <c r="BZ586" i="1"/>
  <c r="BY586" i="1"/>
  <c r="BX586" i="1"/>
  <c r="BW586" i="1"/>
  <c r="BV586" i="1"/>
  <c r="BU586" i="1"/>
  <c r="BT586" i="1"/>
  <c r="BS586" i="1"/>
  <c r="BR586" i="1"/>
  <c r="BQ586" i="1"/>
  <c r="BP586" i="1"/>
  <c r="BO586" i="1"/>
  <c r="BN586" i="1"/>
  <c r="BM586" i="1"/>
  <c r="BL586" i="1"/>
  <c r="BK586" i="1"/>
  <c r="BJ586" i="1"/>
  <c r="BI586" i="1"/>
  <c r="BH586" i="1"/>
  <c r="BG586" i="1"/>
  <c r="BF586" i="1"/>
  <c r="BE586" i="1"/>
  <c r="BD586" i="1"/>
  <c r="BC586" i="1"/>
  <c r="BB586" i="1"/>
  <c r="BA586" i="1"/>
  <c r="AZ586" i="1"/>
  <c r="AY586" i="1"/>
  <c r="AX586" i="1"/>
  <c r="AW586" i="1"/>
  <c r="AV586" i="1"/>
  <c r="AU586" i="1"/>
  <c r="AT586" i="1"/>
  <c r="AS586" i="1"/>
  <c r="AR586" i="1"/>
  <c r="AQ586" i="1"/>
  <c r="AP586" i="1"/>
  <c r="AO586" i="1"/>
  <c r="AN586" i="1"/>
  <c r="AM586" i="1"/>
  <c r="AL586" i="1"/>
  <c r="AK586" i="1"/>
  <c r="AJ586" i="1"/>
  <c r="AI586" i="1"/>
  <c r="AH586" i="1"/>
  <c r="AG586" i="1"/>
  <c r="AF586" i="1"/>
  <c r="AE586" i="1"/>
  <c r="AD586" i="1"/>
  <c r="AC586" i="1"/>
  <c r="AB586" i="1"/>
  <c r="AA586" i="1"/>
  <c r="Z586" i="1"/>
  <c r="Y586" i="1"/>
  <c r="X586" i="1"/>
  <c r="W586" i="1"/>
  <c r="V586" i="1"/>
  <c r="U586" i="1"/>
  <c r="T586" i="1"/>
  <c r="S586" i="1"/>
  <c r="Q586" i="1"/>
  <c r="P586" i="1"/>
  <c r="O586" i="1"/>
  <c r="DD585" i="1"/>
  <c r="DC585" i="1"/>
  <c r="DB585" i="1"/>
  <c r="DA585" i="1"/>
  <c r="CZ585" i="1"/>
  <c r="CY585" i="1"/>
  <c r="CX585" i="1"/>
  <c r="CW585" i="1"/>
  <c r="CV585" i="1"/>
  <c r="CU585" i="1"/>
  <c r="CT585" i="1"/>
  <c r="CS585" i="1"/>
  <c r="CR585" i="1"/>
  <c r="CQ585" i="1"/>
  <c r="CP585" i="1"/>
  <c r="CO585" i="1"/>
  <c r="CN585" i="1"/>
  <c r="CM585" i="1"/>
  <c r="CL585" i="1"/>
  <c r="CK585" i="1"/>
  <c r="CJ585" i="1"/>
  <c r="CI585" i="1"/>
  <c r="CH585" i="1"/>
  <c r="CG585" i="1"/>
  <c r="CF585" i="1"/>
  <c r="CE585" i="1"/>
  <c r="CD585" i="1"/>
  <c r="CC585" i="1"/>
  <c r="CB585" i="1"/>
  <c r="CA585" i="1"/>
  <c r="BZ585" i="1"/>
  <c r="BY585" i="1"/>
  <c r="BX585" i="1"/>
  <c r="BW585" i="1"/>
  <c r="BV585" i="1"/>
  <c r="BU585" i="1"/>
  <c r="BT585" i="1"/>
  <c r="BS585" i="1"/>
  <c r="BR585" i="1"/>
  <c r="BQ585" i="1"/>
  <c r="BP585" i="1"/>
  <c r="BO585" i="1"/>
  <c r="BN585" i="1"/>
  <c r="BM585" i="1"/>
  <c r="BL585" i="1"/>
  <c r="BK585" i="1"/>
  <c r="BJ585" i="1"/>
  <c r="BI585" i="1"/>
  <c r="BH585" i="1"/>
  <c r="BG585" i="1"/>
  <c r="BF585" i="1"/>
  <c r="BE585" i="1"/>
  <c r="BD585" i="1"/>
  <c r="BC585" i="1"/>
  <c r="BB585" i="1"/>
  <c r="BA585" i="1"/>
  <c r="AZ585" i="1"/>
  <c r="AY585" i="1"/>
  <c r="AX585" i="1"/>
  <c r="AW585" i="1"/>
  <c r="AV585" i="1"/>
  <c r="AU585" i="1"/>
  <c r="AT585" i="1"/>
  <c r="AS585" i="1"/>
  <c r="AR585" i="1"/>
  <c r="AQ585" i="1"/>
  <c r="AP585" i="1"/>
  <c r="AO585" i="1"/>
  <c r="AN585" i="1"/>
  <c r="AM585" i="1"/>
  <c r="AL585" i="1"/>
  <c r="AK585" i="1"/>
  <c r="AJ585" i="1"/>
  <c r="AI585" i="1"/>
  <c r="AH585" i="1"/>
  <c r="AG585" i="1"/>
  <c r="AF585" i="1"/>
  <c r="AE585" i="1"/>
  <c r="AD585" i="1"/>
  <c r="AC585" i="1"/>
  <c r="AB585" i="1"/>
  <c r="AA585" i="1"/>
  <c r="Z585" i="1"/>
  <c r="Y585" i="1"/>
  <c r="X585" i="1"/>
  <c r="W585" i="1"/>
  <c r="V585" i="1"/>
  <c r="U585" i="1"/>
  <c r="T585" i="1"/>
  <c r="S585" i="1"/>
  <c r="Q585" i="1"/>
  <c r="P585" i="1"/>
  <c r="O585" i="1"/>
  <c r="DD584" i="1"/>
  <c r="DC584" i="1"/>
  <c r="DB584" i="1"/>
  <c r="DA584" i="1"/>
  <c r="CZ584" i="1"/>
  <c r="CY584" i="1"/>
  <c r="CX584" i="1"/>
  <c r="CW584" i="1"/>
  <c r="CV584" i="1"/>
  <c r="CU584" i="1"/>
  <c r="CT584" i="1"/>
  <c r="CS584" i="1"/>
  <c r="CR584" i="1"/>
  <c r="CQ584" i="1"/>
  <c r="CP584" i="1"/>
  <c r="CO584" i="1"/>
  <c r="CN584" i="1"/>
  <c r="CM584" i="1"/>
  <c r="CL584" i="1"/>
  <c r="CK584" i="1"/>
  <c r="CJ584" i="1"/>
  <c r="CI584" i="1"/>
  <c r="CH584" i="1"/>
  <c r="CG584" i="1"/>
  <c r="CF584" i="1"/>
  <c r="CE584" i="1"/>
  <c r="CD584" i="1"/>
  <c r="CC584" i="1"/>
  <c r="CB584" i="1"/>
  <c r="CA584" i="1"/>
  <c r="BZ584" i="1"/>
  <c r="BY584" i="1"/>
  <c r="BX584" i="1"/>
  <c r="BW584" i="1"/>
  <c r="BV584" i="1"/>
  <c r="BU584" i="1"/>
  <c r="BT584" i="1"/>
  <c r="BS584" i="1"/>
  <c r="BR584" i="1"/>
  <c r="BQ584" i="1"/>
  <c r="BP584" i="1"/>
  <c r="BO584" i="1"/>
  <c r="BN584" i="1"/>
  <c r="BM584" i="1"/>
  <c r="BL584" i="1"/>
  <c r="BK584" i="1"/>
  <c r="BJ584" i="1"/>
  <c r="BI584" i="1"/>
  <c r="BH584" i="1"/>
  <c r="BG584" i="1"/>
  <c r="BF584" i="1"/>
  <c r="BE584" i="1"/>
  <c r="BD584" i="1"/>
  <c r="BC584" i="1"/>
  <c r="BB584" i="1"/>
  <c r="BA584" i="1"/>
  <c r="AZ584" i="1"/>
  <c r="AY584" i="1"/>
  <c r="AX584" i="1"/>
  <c r="AW584" i="1"/>
  <c r="AV584" i="1"/>
  <c r="AU584" i="1"/>
  <c r="AT584" i="1"/>
  <c r="AS584" i="1"/>
  <c r="AR584" i="1"/>
  <c r="AQ584" i="1"/>
  <c r="AP584" i="1"/>
  <c r="AO584" i="1"/>
  <c r="AN584" i="1"/>
  <c r="AM584" i="1"/>
  <c r="AL584" i="1"/>
  <c r="AK584" i="1"/>
  <c r="AJ584" i="1"/>
  <c r="AI584" i="1"/>
  <c r="AH584" i="1"/>
  <c r="AG584" i="1"/>
  <c r="AF584" i="1"/>
  <c r="AE584" i="1"/>
  <c r="AD584" i="1"/>
  <c r="AC584" i="1"/>
  <c r="AB584" i="1"/>
  <c r="AA584" i="1"/>
  <c r="Z584" i="1"/>
  <c r="Y584" i="1"/>
  <c r="X584" i="1"/>
  <c r="W584" i="1"/>
  <c r="V584" i="1"/>
  <c r="U584" i="1"/>
  <c r="T584" i="1"/>
  <c r="S584" i="1"/>
  <c r="Q584" i="1"/>
  <c r="P584" i="1"/>
  <c r="O584" i="1"/>
  <c r="DD583" i="1"/>
  <c r="DC583" i="1"/>
  <c r="DB583" i="1"/>
  <c r="DA583" i="1"/>
  <c r="CZ583" i="1"/>
  <c r="CY583" i="1"/>
  <c r="CX583" i="1"/>
  <c r="CW583" i="1"/>
  <c r="CV583" i="1"/>
  <c r="CU583" i="1"/>
  <c r="CT583" i="1"/>
  <c r="CS583" i="1"/>
  <c r="CR583" i="1"/>
  <c r="CQ583" i="1"/>
  <c r="CP583" i="1"/>
  <c r="CO583" i="1"/>
  <c r="CN583" i="1"/>
  <c r="CM583" i="1"/>
  <c r="CL583" i="1"/>
  <c r="CK583" i="1"/>
  <c r="CJ583" i="1"/>
  <c r="CI583" i="1"/>
  <c r="CH583" i="1"/>
  <c r="CG583" i="1"/>
  <c r="CF583" i="1"/>
  <c r="CE583" i="1"/>
  <c r="CD583" i="1"/>
  <c r="CC583" i="1"/>
  <c r="CB583" i="1"/>
  <c r="CA583" i="1"/>
  <c r="BZ583" i="1"/>
  <c r="BY583" i="1"/>
  <c r="BX583" i="1"/>
  <c r="BW583" i="1"/>
  <c r="BV583" i="1"/>
  <c r="BU583" i="1"/>
  <c r="BT583" i="1"/>
  <c r="BS583" i="1"/>
  <c r="BR583" i="1"/>
  <c r="BQ583" i="1"/>
  <c r="BP583" i="1"/>
  <c r="BO583" i="1"/>
  <c r="BN583" i="1"/>
  <c r="BM583" i="1"/>
  <c r="BL583" i="1"/>
  <c r="BK583" i="1"/>
  <c r="BJ583" i="1"/>
  <c r="BI583" i="1"/>
  <c r="BH583" i="1"/>
  <c r="BG583" i="1"/>
  <c r="BF583" i="1"/>
  <c r="BE583" i="1"/>
  <c r="BD583" i="1"/>
  <c r="BC583" i="1"/>
  <c r="BB583" i="1"/>
  <c r="BA583" i="1"/>
  <c r="AZ583" i="1"/>
  <c r="AY583" i="1"/>
  <c r="AX583" i="1"/>
  <c r="AW583" i="1"/>
  <c r="AV583" i="1"/>
  <c r="AU583" i="1"/>
  <c r="AT583" i="1"/>
  <c r="AS583" i="1"/>
  <c r="AR583" i="1"/>
  <c r="AQ583" i="1"/>
  <c r="AP583" i="1"/>
  <c r="AO583" i="1"/>
  <c r="AN583" i="1"/>
  <c r="AM583" i="1"/>
  <c r="AL583" i="1"/>
  <c r="AK583" i="1"/>
  <c r="AJ583" i="1"/>
  <c r="AI583" i="1"/>
  <c r="AH583" i="1"/>
  <c r="AG583" i="1"/>
  <c r="AF583" i="1"/>
  <c r="AE583" i="1"/>
  <c r="AD583" i="1"/>
  <c r="AC583" i="1"/>
  <c r="AB583" i="1"/>
  <c r="AA583" i="1"/>
  <c r="Z583" i="1"/>
  <c r="Y583" i="1"/>
  <c r="X583" i="1"/>
  <c r="W583" i="1"/>
  <c r="V583" i="1"/>
  <c r="U583" i="1"/>
  <c r="T583" i="1"/>
  <c r="S583" i="1"/>
  <c r="Q583" i="1"/>
  <c r="P583" i="1"/>
  <c r="O583" i="1"/>
  <c r="DD101" i="1"/>
  <c r="DC101" i="1"/>
  <c r="DB101" i="1"/>
  <c r="DA101" i="1"/>
  <c r="CZ101" i="1"/>
  <c r="CY101" i="1"/>
  <c r="CX101" i="1"/>
  <c r="CW101" i="1"/>
  <c r="CV101" i="1"/>
  <c r="CU101" i="1"/>
  <c r="CT101" i="1"/>
  <c r="CS101" i="1"/>
  <c r="CR101" i="1"/>
  <c r="CQ101" i="1"/>
  <c r="CP101" i="1"/>
  <c r="CO101" i="1"/>
  <c r="CN101" i="1"/>
  <c r="CM101" i="1"/>
  <c r="CL101" i="1"/>
  <c r="CK101" i="1"/>
  <c r="CJ101" i="1"/>
  <c r="CI101" i="1"/>
  <c r="CH101" i="1"/>
  <c r="CG101" i="1"/>
  <c r="CF101" i="1"/>
  <c r="CE101" i="1"/>
  <c r="CD101" i="1"/>
  <c r="CC101" i="1"/>
  <c r="CB101" i="1"/>
  <c r="CA101" i="1"/>
  <c r="BZ101" i="1"/>
  <c r="BY101" i="1"/>
  <c r="BX101" i="1"/>
  <c r="BW101" i="1"/>
  <c r="BV101" i="1"/>
  <c r="BU101" i="1"/>
  <c r="BT101" i="1"/>
  <c r="BS101" i="1"/>
  <c r="BR101" i="1"/>
  <c r="BQ101" i="1"/>
  <c r="BP101" i="1"/>
  <c r="BO101" i="1"/>
  <c r="BN101" i="1"/>
  <c r="BM101" i="1"/>
  <c r="BL101" i="1"/>
  <c r="BK101" i="1"/>
  <c r="BJ101" i="1"/>
  <c r="BI101" i="1"/>
  <c r="BH101" i="1"/>
  <c r="BG101" i="1"/>
  <c r="BF101" i="1"/>
  <c r="BE101" i="1"/>
  <c r="BD101" i="1"/>
  <c r="BC101" i="1"/>
  <c r="BB101" i="1"/>
  <c r="BA101" i="1"/>
  <c r="AZ101" i="1"/>
  <c r="AY101" i="1"/>
  <c r="AX101" i="1"/>
  <c r="AW101" i="1"/>
  <c r="AV101" i="1"/>
  <c r="AU101" i="1"/>
  <c r="AT101" i="1"/>
  <c r="AS101" i="1"/>
  <c r="AR101" i="1"/>
  <c r="AQ101" i="1"/>
  <c r="AP101" i="1"/>
  <c r="AO101" i="1"/>
  <c r="AN101" i="1"/>
  <c r="AM101" i="1"/>
  <c r="AL101" i="1"/>
  <c r="AK101" i="1"/>
  <c r="AJ101" i="1"/>
  <c r="AI101" i="1"/>
  <c r="AH101" i="1"/>
  <c r="AG101" i="1"/>
  <c r="AF101" i="1"/>
  <c r="AE101" i="1"/>
  <c r="AD101" i="1"/>
  <c r="AC101" i="1"/>
  <c r="AB101" i="1"/>
  <c r="AA101" i="1"/>
  <c r="Z101" i="1"/>
  <c r="Y101" i="1"/>
  <c r="X101" i="1"/>
  <c r="W101" i="1"/>
  <c r="V101" i="1"/>
  <c r="U101" i="1"/>
  <c r="T101" i="1"/>
  <c r="S101" i="1"/>
  <c r="Q101" i="1"/>
  <c r="P101" i="1"/>
  <c r="O101" i="1"/>
  <c r="DD100" i="1"/>
  <c r="DC100" i="1"/>
  <c r="DB100" i="1"/>
  <c r="DA100" i="1"/>
  <c r="CZ100" i="1"/>
  <c r="CY100" i="1"/>
  <c r="CX100" i="1"/>
  <c r="CW100" i="1"/>
  <c r="CV100" i="1"/>
  <c r="CU100" i="1"/>
  <c r="CT100" i="1"/>
  <c r="CS100" i="1"/>
  <c r="CR100" i="1"/>
  <c r="CQ100" i="1"/>
  <c r="CP100" i="1"/>
  <c r="CO100" i="1"/>
  <c r="CN100" i="1"/>
  <c r="CM100" i="1"/>
  <c r="CL100" i="1"/>
  <c r="CK100" i="1"/>
  <c r="CJ100" i="1"/>
  <c r="CI100" i="1"/>
  <c r="CH100" i="1"/>
  <c r="CG100" i="1"/>
  <c r="CF100" i="1"/>
  <c r="CE100" i="1"/>
  <c r="CD100" i="1"/>
  <c r="CC100" i="1"/>
  <c r="CB100" i="1"/>
  <c r="CA100" i="1"/>
  <c r="BZ100" i="1"/>
  <c r="BY100" i="1"/>
  <c r="BX100" i="1"/>
  <c r="BW100" i="1"/>
  <c r="BV100" i="1"/>
  <c r="BU100" i="1"/>
  <c r="BT100" i="1"/>
  <c r="BS100" i="1"/>
  <c r="BR100" i="1"/>
  <c r="BQ100" i="1"/>
  <c r="BP100" i="1"/>
  <c r="BO100" i="1"/>
  <c r="BN100" i="1"/>
  <c r="BM100" i="1"/>
  <c r="BL100" i="1"/>
  <c r="BK100" i="1"/>
  <c r="BJ100" i="1"/>
  <c r="BI100" i="1"/>
  <c r="BH100" i="1"/>
  <c r="BG100" i="1"/>
  <c r="BF100" i="1"/>
  <c r="BE100" i="1"/>
  <c r="BD100" i="1"/>
  <c r="BC100" i="1"/>
  <c r="BB100" i="1"/>
  <c r="BA100" i="1"/>
  <c r="AZ100" i="1"/>
  <c r="AY100" i="1"/>
  <c r="AX100" i="1"/>
  <c r="AW100" i="1"/>
  <c r="AV100" i="1"/>
  <c r="AU100" i="1"/>
  <c r="AT100" i="1"/>
  <c r="AS100" i="1"/>
  <c r="AR100" i="1"/>
  <c r="AQ100" i="1"/>
  <c r="AP100" i="1"/>
  <c r="AO100" i="1"/>
  <c r="AN100" i="1"/>
  <c r="AM100" i="1"/>
  <c r="AL100" i="1"/>
  <c r="AK100" i="1"/>
  <c r="AJ100" i="1"/>
  <c r="AI100" i="1"/>
  <c r="AH100" i="1"/>
  <c r="AG100" i="1"/>
  <c r="AF100" i="1"/>
  <c r="AE100" i="1"/>
  <c r="AD100" i="1"/>
  <c r="AC100" i="1"/>
  <c r="AB100" i="1"/>
  <c r="AA100" i="1"/>
  <c r="Z100" i="1"/>
  <c r="Y100" i="1"/>
  <c r="X100" i="1"/>
  <c r="W100" i="1"/>
  <c r="V100" i="1"/>
  <c r="U100" i="1"/>
  <c r="T100" i="1"/>
  <c r="S100" i="1"/>
  <c r="Q100" i="1"/>
  <c r="P100" i="1"/>
  <c r="O100" i="1"/>
  <c r="DD99" i="1"/>
  <c r="DC99" i="1"/>
  <c r="DB99" i="1"/>
  <c r="DA99" i="1"/>
  <c r="CZ99" i="1"/>
  <c r="CY99" i="1"/>
  <c r="CX99" i="1"/>
  <c r="CW99" i="1"/>
  <c r="CV99" i="1"/>
  <c r="CU99" i="1"/>
  <c r="CT99" i="1"/>
  <c r="CS99" i="1"/>
  <c r="CR99" i="1"/>
  <c r="CQ99" i="1"/>
  <c r="CP99" i="1"/>
  <c r="CO99" i="1"/>
  <c r="CN99" i="1"/>
  <c r="CM99" i="1"/>
  <c r="CL99" i="1"/>
  <c r="CK99" i="1"/>
  <c r="CJ99" i="1"/>
  <c r="CI99" i="1"/>
  <c r="CH99" i="1"/>
  <c r="CG99" i="1"/>
  <c r="CF99" i="1"/>
  <c r="CE99" i="1"/>
  <c r="CD99" i="1"/>
  <c r="CC99" i="1"/>
  <c r="CB99" i="1"/>
  <c r="CA99" i="1"/>
  <c r="BZ99" i="1"/>
  <c r="BY99" i="1"/>
  <c r="BX99" i="1"/>
  <c r="BW99" i="1"/>
  <c r="BV99" i="1"/>
  <c r="BU99" i="1"/>
  <c r="BT99" i="1"/>
  <c r="BS99" i="1"/>
  <c r="BR99" i="1"/>
  <c r="BQ99" i="1"/>
  <c r="BP99" i="1"/>
  <c r="BO99" i="1"/>
  <c r="BN99" i="1"/>
  <c r="BM99" i="1"/>
  <c r="BL99" i="1"/>
  <c r="BK99" i="1"/>
  <c r="BJ99" i="1"/>
  <c r="BI99" i="1"/>
  <c r="BH99" i="1"/>
  <c r="BG99" i="1"/>
  <c r="BF99" i="1"/>
  <c r="BE99" i="1"/>
  <c r="BD99" i="1"/>
  <c r="BC99" i="1"/>
  <c r="BB99" i="1"/>
  <c r="BA99" i="1"/>
  <c r="AZ99" i="1"/>
  <c r="AY99" i="1"/>
  <c r="AX99" i="1"/>
  <c r="AW99" i="1"/>
  <c r="AV99" i="1"/>
  <c r="AU99" i="1"/>
  <c r="AT99" i="1"/>
  <c r="AS99" i="1"/>
  <c r="AR99" i="1"/>
  <c r="AQ99" i="1"/>
  <c r="AP99" i="1"/>
  <c r="AO99" i="1"/>
  <c r="AN99" i="1"/>
  <c r="AM99" i="1"/>
  <c r="AL99" i="1"/>
  <c r="AK99" i="1"/>
  <c r="AJ99" i="1"/>
  <c r="AI99" i="1"/>
  <c r="AH99" i="1"/>
  <c r="AG99" i="1"/>
  <c r="AF99" i="1"/>
  <c r="AE99" i="1"/>
  <c r="AD99" i="1"/>
  <c r="AC99" i="1"/>
  <c r="AB99" i="1"/>
  <c r="AA99" i="1"/>
  <c r="Z99" i="1"/>
  <c r="Y99" i="1"/>
  <c r="X99" i="1"/>
  <c r="W99" i="1"/>
  <c r="V99" i="1"/>
  <c r="U99" i="1"/>
  <c r="T99" i="1"/>
  <c r="S99" i="1"/>
  <c r="Q99" i="1"/>
  <c r="P99" i="1"/>
  <c r="O99" i="1"/>
  <c r="DD98" i="1"/>
  <c r="DC98" i="1"/>
  <c r="DB98" i="1"/>
  <c r="DA98" i="1"/>
  <c r="CZ98" i="1"/>
  <c r="CY98" i="1"/>
  <c r="CX98" i="1"/>
  <c r="CW98" i="1"/>
  <c r="CV98" i="1"/>
  <c r="CU98" i="1"/>
  <c r="CT98" i="1"/>
  <c r="CS98" i="1"/>
  <c r="CR98" i="1"/>
  <c r="CQ98" i="1"/>
  <c r="CP98" i="1"/>
  <c r="CO98" i="1"/>
  <c r="CN98" i="1"/>
  <c r="CM98" i="1"/>
  <c r="CL98" i="1"/>
  <c r="CK98" i="1"/>
  <c r="CJ98" i="1"/>
  <c r="CI98" i="1"/>
  <c r="CH98" i="1"/>
  <c r="CG98" i="1"/>
  <c r="CF98" i="1"/>
  <c r="CE98" i="1"/>
  <c r="CD98" i="1"/>
  <c r="CC98" i="1"/>
  <c r="CB98" i="1"/>
  <c r="CA98" i="1"/>
  <c r="BZ98" i="1"/>
  <c r="BY98" i="1"/>
  <c r="BX98" i="1"/>
  <c r="BW98" i="1"/>
  <c r="BV98" i="1"/>
  <c r="BU98" i="1"/>
  <c r="BT98" i="1"/>
  <c r="BS98" i="1"/>
  <c r="BR98" i="1"/>
  <c r="BQ98" i="1"/>
  <c r="BP98" i="1"/>
  <c r="BO98" i="1"/>
  <c r="BN98" i="1"/>
  <c r="BM98" i="1"/>
  <c r="BL98" i="1"/>
  <c r="BK98" i="1"/>
  <c r="BJ98" i="1"/>
  <c r="BI98" i="1"/>
  <c r="BH98" i="1"/>
  <c r="BG98" i="1"/>
  <c r="BF98" i="1"/>
  <c r="BE98" i="1"/>
  <c r="BD98" i="1"/>
  <c r="BC98" i="1"/>
  <c r="BB98" i="1"/>
  <c r="BA98" i="1"/>
  <c r="AZ98" i="1"/>
  <c r="AY98" i="1"/>
  <c r="AX98" i="1"/>
  <c r="AW98" i="1"/>
  <c r="AV98" i="1"/>
  <c r="AU98" i="1"/>
  <c r="AT98" i="1"/>
  <c r="AS98" i="1"/>
  <c r="AR98" i="1"/>
  <c r="AQ98" i="1"/>
  <c r="AP98" i="1"/>
  <c r="AO98" i="1"/>
  <c r="AN98" i="1"/>
  <c r="AM98" i="1"/>
  <c r="AL98" i="1"/>
  <c r="AK98" i="1"/>
  <c r="AJ98" i="1"/>
  <c r="AI98" i="1"/>
  <c r="AH98" i="1"/>
  <c r="AG98" i="1"/>
  <c r="AF98" i="1"/>
  <c r="AE98" i="1"/>
  <c r="AD98" i="1"/>
  <c r="AC98" i="1"/>
  <c r="AB98" i="1"/>
  <c r="AA98" i="1"/>
  <c r="Z98" i="1"/>
  <c r="Y98" i="1"/>
  <c r="X98" i="1"/>
  <c r="W98" i="1"/>
  <c r="V98" i="1"/>
  <c r="U98" i="1"/>
  <c r="T98" i="1"/>
  <c r="S98" i="1"/>
  <c r="Q98" i="1"/>
  <c r="P98" i="1"/>
  <c r="O98" i="1"/>
  <c r="DD174" i="1"/>
  <c r="DC174" i="1"/>
  <c r="DB174" i="1"/>
  <c r="DA174" i="1"/>
  <c r="CZ174" i="1"/>
  <c r="CY174" i="1"/>
  <c r="CX174" i="1"/>
  <c r="CW174" i="1"/>
  <c r="CV174" i="1"/>
  <c r="CU174" i="1"/>
  <c r="CT174" i="1"/>
  <c r="CS174" i="1"/>
  <c r="CR174" i="1"/>
  <c r="CQ174" i="1"/>
  <c r="CP174" i="1"/>
  <c r="CO174" i="1"/>
  <c r="CN174" i="1"/>
  <c r="CM174" i="1"/>
  <c r="CL174" i="1"/>
  <c r="CK174" i="1"/>
  <c r="CJ174" i="1"/>
  <c r="CI174" i="1"/>
  <c r="CH174" i="1"/>
  <c r="CG174" i="1"/>
  <c r="CF174" i="1"/>
  <c r="CE174" i="1"/>
  <c r="CD174" i="1"/>
  <c r="CC174" i="1"/>
  <c r="CB174" i="1"/>
  <c r="CA174" i="1"/>
  <c r="BZ174" i="1"/>
  <c r="BY174" i="1"/>
  <c r="BX174" i="1"/>
  <c r="BW174" i="1"/>
  <c r="BV174" i="1"/>
  <c r="BU174" i="1"/>
  <c r="BT174" i="1"/>
  <c r="BS174" i="1"/>
  <c r="BR174" i="1"/>
  <c r="BQ174" i="1"/>
  <c r="BP174" i="1"/>
  <c r="BO174" i="1"/>
  <c r="BN174" i="1"/>
  <c r="BM174" i="1"/>
  <c r="BL174" i="1"/>
  <c r="BK174" i="1"/>
  <c r="BJ174" i="1"/>
  <c r="BI174" i="1"/>
  <c r="BH174" i="1"/>
  <c r="BG174" i="1"/>
  <c r="BF174" i="1"/>
  <c r="BE174" i="1"/>
  <c r="BD174" i="1"/>
  <c r="BC174" i="1"/>
  <c r="BB174" i="1"/>
  <c r="BA174" i="1"/>
  <c r="AZ174" i="1"/>
  <c r="AY174" i="1"/>
  <c r="AX174" i="1"/>
  <c r="AW174" i="1"/>
  <c r="AV174" i="1"/>
  <c r="AU174" i="1"/>
  <c r="AT174" i="1"/>
  <c r="AS174" i="1"/>
  <c r="AR174" i="1"/>
  <c r="AQ174" i="1"/>
  <c r="AP174" i="1"/>
  <c r="AO174" i="1"/>
  <c r="AN174" i="1"/>
  <c r="AM174" i="1"/>
  <c r="AL174" i="1"/>
  <c r="AK174" i="1"/>
  <c r="AJ174" i="1"/>
  <c r="AI174" i="1"/>
  <c r="AH174" i="1"/>
  <c r="AG174" i="1"/>
  <c r="AF174" i="1"/>
  <c r="AE174" i="1"/>
  <c r="AD174" i="1"/>
  <c r="AC174" i="1"/>
  <c r="AB174" i="1"/>
  <c r="AA174" i="1"/>
  <c r="Z174" i="1"/>
  <c r="Y174" i="1"/>
  <c r="X174" i="1"/>
  <c r="W174" i="1"/>
  <c r="V174" i="1"/>
  <c r="U174" i="1"/>
  <c r="T174" i="1"/>
  <c r="S174" i="1"/>
  <c r="Q174" i="1"/>
  <c r="P174" i="1"/>
  <c r="O174" i="1"/>
  <c r="DD582" i="1"/>
  <c r="DC582" i="1"/>
  <c r="DB582" i="1"/>
  <c r="DA582" i="1"/>
  <c r="CZ582" i="1"/>
  <c r="CY582" i="1"/>
  <c r="CX582" i="1"/>
  <c r="CW582" i="1"/>
  <c r="CV582" i="1"/>
  <c r="CU582" i="1"/>
  <c r="CT582" i="1"/>
  <c r="CS582" i="1"/>
  <c r="CR582" i="1"/>
  <c r="CQ582" i="1"/>
  <c r="CP582" i="1"/>
  <c r="CO582" i="1"/>
  <c r="CN582" i="1"/>
  <c r="CM582" i="1"/>
  <c r="CL582" i="1"/>
  <c r="CK582" i="1"/>
  <c r="CJ582" i="1"/>
  <c r="CI582" i="1"/>
  <c r="CH582" i="1"/>
  <c r="CG582" i="1"/>
  <c r="CF582" i="1"/>
  <c r="CE582" i="1"/>
  <c r="CD582" i="1"/>
  <c r="CC582" i="1"/>
  <c r="CB582" i="1"/>
  <c r="CA582" i="1"/>
  <c r="BZ582" i="1"/>
  <c r="BY582" i="1"/>
  <c r="BX582" i="1"/>
  <c r="BW582" i="1"/>
  <c r="BV582" i="1"/>
  <c r="BU582" i="1"/>
  <c r="BT582" i="1"/>
  <c r="BS582" i="1"/>
  <c r="BR582" i="1"/>
  <c r="BQ582" i="1"/>
  <c r="BP582" i="1"/>
  <c r="BO582" i="1"/>
  <c r="BN582" i="1"/>
  <c r="BM582" i="1"/>
  <c r="BL582" i="1"/>
  <c r="BK582" i="1"/>
  <c r="BJ582" i="1"/>
  <c r="BI582" i="1"/>
  <c r="BH582" i="1"/>
  <c r="BG582" i="1"/>
  <c r="BF582" i="1"/>
  <c r="BE582" i="1"/>
  <c r="BD582" i="1"/>
  <c r="BC582" i="1"/>
  <c r="BB582" i="1"/>
  <c r="BA582" i="1"/>
  <c r="AZ582" i="1"/>
  <c r="AY582" i="1"/>
  <c r="AX582" i="1"/>
  <c r="AW582" i="1"/>
  <c r="AV582" i="1"/>
  <c r="AU582" i="1"/>
  <c r="AT582" i="1"/>
  <c r="AS582" i="1"/>
  <c r="AR582" i="1"/>
  <c r="AQ582" i="1"/>
  <c r="AP582" i="1"/>
  <c r="AO582" i="1"/>
  <c r="AN582" i="1"/>
  <c r="AM582" i="1"/>
  <c r="AL582" i="1"/>
  <c r="AK582" i="1"/>
  <c r="AJ582" i="1"/>
  <c r="AI582" i="1"/>
  <c r="AH582" i="1"/>
  <c r="AG582" i="1"/>
  <c r="AF582" i="1"/>
  <c r="AE582" i="1"/>
  <c r="AD582" i="1"/>
  <c r="AC582" i="1"/>
  <c r="AB582" i="1"/>
  <c r="AA582" i="1"/>
  <c r="Z582" i="1"/>
  <c r="Y582" i="1"/>
  <c r="X582" i="1"/>
  <c r="W582" i="1"/>
  <c r="V582" i="1"/>
  <c r="U582" i="1"/>
  <c r="T582" i="1"/>
  <c r="S582" i="1"/>
  <c r="Q582" i="1"/>
  <c r="P582" i="1"/>
  <c r="O582" i="1"/>
  <c r="DD645" i="1"/>
  <c r="DC645" i="1"/>
  <c r="DB645" i="1"/>
  <c r="DA645" i="1"/>
  <c r="CZ645" i="1"/>
  <c r="CY645" i="1"/>
  <c r="CX645" i="1"/>
  <c r="CW645" i="1"/>
  <c r="CV645" i="1"/>
  <c r="CU645" i="1"/>
  <c r="CT645" i="1"/>
  <c r="CS645" i="1"/>
  <c r="CR645" i="1"/>
  <c r="CQ645" i="1"/>
  <c r="CP645" i="1"/>
  <c r="CO645" i="1"/>
  <c r="CN645" i="1"/>
  <c r="CM645" i="1"/>
  <c r="CL645" i="1"/>
  <c r="CK645" i="1"/>
  <c r="CJ645" i="1"/>
  <c r="CI645" i="1"/>
  <c r="CH645" i="1"/>
  <c r="CG645" i="1"/>
  <c r="CF645" i="1"/>
  <c r="CE645" i="1"/>
  <c r="CD645" i="1"/>
  <c r="CC645" i="1"/>
  <c r="CB645" i="1"/>
  <c r="CA645" i="1"/>
  <c r="BZ645" i="1"/>
  <c r="BY645" i="1"/>
  <c r="BX645" i="1"/>
  <c r="BW645" i="1"/>
  <c r="BV645" i="1"/>
  <c r="BU645" i="1"/>
  <c r="BT645" i="1"/>
  <c r="BS645" i="1"/>
  <c r="BR645" i="1"/>
  <c r="BQ645" i="1"/>
  <c r="BP645" i="1"/>
  <c r="BO645" i="1"/>
  <c r="BN645" i="1"/>
  <c r="BM645" i="1"/>
  <c r="BL645" i="1"/>
  <c r="BK645" i="1"/>
  <c r="BJ645" i="1"/>
  <c r="BI645" i="1"/>
  <c r="BH645" i="1"/>
  <c r="BG645" i="1"/>
  <c r="BF645" i="1"/>
  <c r="BE645" i="1"/>
  <c r="BD645" i="1"/>
  <c r="BC645" i="1"/>
  <c r="BB645" i="1"/>
  <c r="BA645" i="1"/>
  <c r="AZ645" i="1"/>
  <c r="AY645" i="1"/>
  <c r="AX645" i="1"/>
  <c r="AW645" i="1"/>
  <c r="AV645" i="1"/>
  <c r="AU645" i="1"/>
  <c r="AT645" i="1"/>
  <c r="AS645" i="1"/>
  <c r="AR645" i="1"/>
  <c r="AQ645" i="1"/>
  <c r="AP645" i="1"/>
  <c r="AO645" i="1"/>
  <c r="AN645" i="1"/>
  <c r="AM645" i="1"/>
  <c r="AL645" i="1"/>
  <c r="AK645" i="1"/>
  <c r="AJ645" i="1"/>
  <c r="AI645" i="1"/>
  <c r="AH645" i="1"/>
  <c r="AG645" i="1"/>
  <c r="AF645" i="1"/>
  <c r="AE645" i="1"/>
  <c r="AD645" i="1"/>
  <c r="AC645" i="1"/>
  <c r="AB645" i="1"/>
  <c r="AA645" i="1"/>
  <c r="Z645" i="1"/>
  <c r="Y645" i="1"/>
  <c r="X645" i="1"/>
  <c r="W645" i="1"/>
  <c r="V645" i="1"/>
  <c r="U645" i="1"/>
  <c r="T645" i="1"/>
  <c r="S645" i="1"/>
  <c r="Q645" i="1"/>
  <c r="P645" i="1"/>
  <c r="O645" i="1"/>
  <c r="DD362" i="1"/>
  <c r="DC362" i="1"/>
  <c r="DB362" i="1"/>
  <c r="DA362" i="1"/>
  <c r="CZ362" i="1"/>
  <c r="CY362" i="1"/>
  <c r="CX362" i="1"/>
  <c r="CW362" i="1"/>
  <c r="CV362" i="1"/>
  <c r="CU362" i="1"/>
  <c r="CT362" i="1"/>
  <c r="CS362" i="1"/>
  <c r="CR362" i="1"/>
  <c r="CQ362" i="1"/>
  <c r="CP362" i="1"/>
  <c r="CO362" i="1"/>
  <c r="CN362" i="1"/>
  <c r="CM362" i="1"/>
  <c r="CL362" i="1"/>
  <c r="CK362" i="1"/>
  <c r="CJ362" i="1"/>
  <c r="CI362" i="1"/>
  <c r="CH362" i="1"/>
  <c r="CG362" i="1"/>
  <c r="CF362" i="1"/>
  <c r="CE362" i="1"/>
  <c r="CD362" i="1"/>
  <c r="CC362" i="1"/>
  <c r="CB362" i="1"/>
  <c r="CA362" i="1"/>
  <c r="BZ362" i="1"/>
  <c r="BY362" i="1"/>
  <c r="BX362" i="1"/>
  <c r="BW362" i="1"/>
  <c r="BV362" i="1"/>
  <c r="BU362" i="1"/>
  <c r="BT362" i="1"/>
  <c r="BS362" i="1"/>
  <c r="BR362" i="1"/>
  <c r="BQ362" i="1"/>
  <c r="BP362" i="1"/>
  <c r="BO362" i="1"/>
  <c r="BN362" i="1"/>
  <c r="BM362" i="1"/>
  <c r="BL362" i="1"/>
  <c r="BK362" i="1"/>
  <c r="BJ362" i="1"/>
  <c r="BI362" i="1"/>
  <c r="BH362" i="1"/>
  <c r="BG362" i="1"/>
  <c r="BF362" i="1"/>
  <c r="BE362" i="1"/>
  <c r="BD362" i="1"/>
  <c r="BC362" i="1"/>
  <c r="BB362" i="1"/>
  <c r="BA362" i="1"/>
  <c r="AZ362" i="1"/>
  <c r="AY362" i="1"/>
  <c r="AX362" i="1"/>
  <c r="AW362" i="1"/>
  <c r="AV362" i="1"/>
  <c r="AU362" i="1"/>
  <c r="AT362" i="1"/>
  <c r="AS362" i="1"/>
  <c r="AR362" i="1"/>
  <c r="AQ362" i="1"/>
  <c r="AP362" i="1"/>
  <c r="AO362" i="1"/>
  <c r="AN362" i="1"/>
  <c r="AM362" i="1"/>
  <c r="AL362" i="1"/>
  <c r="AK362" i="1"/>
  <c r="AJ362" i="1"/>
  <c r="AI362" i="1"/>
  <c r="AH362" i="1"/>
  <c r="AG362" i="1"/>
  <c r="AF362" i="1"/>
  <c r="AE362" i="1"/>
  <c r="AD362" i="1"/>
  <c r="AC362" i="1"/>
  <c r="AB362" i="1"/>
  <c r="AA362" i="1"/>
  <c r="Z362" i="1"/>
  <c r="Y362" i="1"/>
  <c r="X362" i="1"/>
  <c r="W362" i="1"/>
  <c r="V362" i="1"/>
  <c r="U362" i="1"/>
  <c r="T362" i="1"/>
  <c r="S362" i="1"/>
  <c r="Q362" i="1"/>
  <c r="P362" i="1"/>
  <c r="O362" i="1"/>
  <c r="DD173" i="1"/>
  <c r="DC173" i="1"/>
  <c r="DB173" i="1"/>
  <c r="DA173" i="1"/>
  <c r="CZ173" i="1"/>
  <c r="CY173" i="1"/>
  <c r="CX173" i="1"/>
  <c r="CW173" i="1"/>
  <c r="CV173" i="1"/>
  <c r="CU173" i="1"/>
  <c r="CT173" i="1"/>
  <c r="CS173" i="1"/>
  <c r="CR173" i="1"/>
  <c r="CQ173" i="1"/>
  <c r="CP173" i="1"/>
  <c r="CO173" i="1"/>
  <c r="CN173" i="1"/>
  <c r="CM173" i="1"/>
  <c r="CL173" i="1"/>
  <c r="CK173" i="1"/>
  <c r="CJ173" i="1"/>
  <c r="CI173" i="1"/>
  <c r="CH173" i="1"/>
  <c r="CG173" i="1"/>
  <c r="CF173" i="1"/>
  <c r="CE173" i="1"/>
  <c r="CD173" i="1"/>
  <c r="CC173" i="1"/>
  <c r="CB173" i="1"/>
  <c r="CA173" i="1"/>
  <c r="BZ173" i="1"/>
  <c r="BY173" i="1"/>
  <c r="BX173" i="1"/>
  <c r="BW173" i="1"/>
  <c r="BV173" i="1"/>
  <c r="BU173" i="1"/>
  <c r="BT173" i="1"/>
  <c r="BS173" i="1"/>
  <c r="BR173" i="1"/>
  <c r="BQ173" i="1"/>
  <c r="BP173" i="1"/>
  <c r="BO173" i="1"/>
  <c r="BN173" i="1"/>
  <c r="BM173" i="1"/>
  <c r="BL173" i="1"/>
  <c r="BK173" i="1"/>
  <c r="BJ173" i="1"/>
  <c r="BI173" i="1"/>
  <c r="BH173" i="1"/>
  <c r="BG173" i="1"/>
  <c r="BF173" i="1"/>
  <c r="BE173" i="1"/>
  <c r="BD173" i="1"/>
  <c r="BC173" i="1"/>
  <c r="BB173" i="1"/>
  <c r="BA173" i="1"/>
  <c r="AZ173" i="1"/>
  <c r="AY173" i="1"/>
  <c r="AX173" i="1"/>
  <c r="AW173" i="1"/>
  <c r="AV173" i="1"/>
  <c r="AU173" i="1"/>
  <c r="AT173" i="1"/>
  <c r="AS173" i="1"/>
  <c r="AR173" i="1"/>
  <c r="AQ173" i="1"/>
  <c r="AP173" i="1"/>
  <c r="AO173" i="1"/>
  <c r="AN173" i="1"/>
  <c r="AM173" i="1"/>
  <c r="AL173" i="1"/>
  <c r="AK173" i="1"/>
  <c r="AJ173" i="1"/>
  <c r="AI173" i="1"/>
  <c r="AH173" i="1"/>
  <c r="AG173" i="1"/>
  <c r="AF173" i="1"/>
  <c r="AE173" i="1"/>
  <c r="AD173" i="1"/>
  <c r="AC173" i="1"/>
  <c r="AB173" i="1"/>
  <c r="AA173" i="1"/>
  <c r="Z173" i="1"/>
  <c r="Y173" i="1"/>
  <c r="X173" i="1"/>
  <c r="W173" i="1"/>
  <c r="V173" i="1"/>
  <c r="U173" i="1"/>
  <c r="T173" i="1"/>
  <c r="S173" i="1"/>
  <c r="Q173" i="1"/>
  <c r="P173" i="1"/>
  <c r="O173" i="1"/>
  <c r="DD172" i="1"/>
  <c r="DC172" i="1"/>
  <c r="DB172" i="1"/>
  <c r="DA172" i="1"/>
  <c r="CZ172" i="1"/>
  <c r="CY172" i="1"/>
  <c r="CX172" i="1"/>
  <c r="CW172" i="1"/>
  <c r="CV172" i="1"/>
  <c r="CU172" i="1"/>
  <c r="CT172" i="1"/>
  <c r="CS172" i="1"/>
  <c r="CR172" i="1"/>
  <c r="CQ172" i="1"/>
  <c r="CP172" i="1"/>
  <c r="CO172" i="1"/>
  <c r="CN172" i="1"/>
  <c r="CM172" i="1"/>
  <c r="CL172" i="1"/>
  <c r="CK172" i="1"/>
  <c r="CJ172" i="1"/>
  <c r="CI172" i="1"/>
  <c r="CH172" i="1"/>
  <c r="CG172" i="1"/>
  <c r="CF172" i="1"/>
  <c r="CE172" i="1"/>
  <c r="CD172" i="1"/>
  <c r="CC172" i="1"/>
  <c r="CB172" i="1"/>
  <c r="CA172" i="1"/>
  <c r="BZ172" i="1"/>
  <c r="BY172" i="1"/>
  <c r="BX172" i="1"/>
  <c r="BW172" i="1"/>
  <c r="BV172" i="1"/>
  <c r="BU172" i="1"/>
  <c r="BT172" i="1"/>
  <c r="BS172" i="1"/>
  <c r="BR172" i="1"/>
  <c r="BQ172" i="1"/>
  <c r="BP172" i="1"/>
  <c r="BO172" i="1"/>
  <c r="BN172" i="1"/>
  <c r="BM172" i="1"/>
  <c r="BL172" i="1"/>
  <c r="BK172" i="1"/>
  <c r="BJ172" i="1"/>
  <c r="BI172" i="1"/>
  <c r="BH172" i="1"/>
  <c r="BG172" i="1"/>
  <c r="BF172" i="1"/>
  <c r="BE172" i="1"/>
  <c r="BD172" i="1"/>
  <c r="BC172" i="1"/>
  <c r="BB172" i="1"/>
  <c r="BA172" i="1"/>
  <c r="AZ172" i="1"/>
  <c r="AY172" i="1"/>
  <c r="AX172" i="1"/>
  <c r="AW172" i="1"/>
  <c r="AV172" i="1"/>
  <c r="AU172" i="1"/>
  <c r="AT172" i="1"/>
  <c r="AS172" i="1"/>
  <c r="AR172" i="1"/>
  <c r="AQ172" i="1"/>
  <c r="AP172" i="1"/>
  <c r="AO172" i="1"/>
  <c r="AN172" i="1"/>
  <c r="AM172" i="1"/>
  <c r="AL172" i="1"/>
  <c r="AK172" i="1"/>
  <c r="AJ172" i="1"/>
  <c r="AI172" i="1"/>
  <c r="AH172" i="1"/>
  <c r="AG172" i="1"/>
  <c r="AF172" i="1"/>
  <c r="AE172" i="1"/>
  <c r="AD172" i="1"/>
  <c r="AC172" i="1"/>
  <c r="AB172" i="1"/>
  <c r="AA172" i="1"/>
  <c r="Z172" i="1"/>
  <c r="Y172" i="1"/>
  <c r="X172" i="1"/>
  <c r="W172" i="1"/>
  <c r="V172" i="1"/>
  <c r="U172" i="1"/>
  <c r="T172" i="1"/>
  <c r="S172" i="1"/>
  <c r="Q172" i="1"/>
  <c r="P172" i="1"/>
  <c r="O172" i="1"/>
  <c r="DD171" i="1"/>
  <c r="DC171" i="1"/>
  <c r="DB171" i="1"/>
  <c r="DA171" i="1"/>
  <c r="CZ171" i="1"/>
  <c r="CY171" i="1"/>
  <c r="CX171" i="1"/>
  <c r="CW171" i="1"/>
  <c r="CV171" i="1"/>
  <c r="CU171" i="1"/>
  <c r="CT171" i="1"/>
  <c r="CS171" i="1"/>
  <c r="CR171" i="1"/>
  <c r="CQ171" i="1"/>
  <c r="CP171" i="1"/>
  <c r="CO171" i="1"/>
  <c r="CN171" i="1"/>
  <c r="CM171" i="1"/>
  <c r="CL171" i="1"/>
  <c r="CK171" i="1"/>
  <c r="CJ171" i="1"/>
  <c r="CI171" i="1"/>
  <c r="CH171" i="1"/>
  <c r="CG171" i="1"/>
  <c r="CF171" i="1"/>
  <c r="CE171" i="1"/>
  <c r="CD171" i="1"/>
  <c r="CC171" i="1"/>
  <c r="CB171" i="1"/>
  <c r="CA171" i="1"/>
  <c r="BZ171" i="1"/>
  <c r="BY171" i="1"/>
  <c r="BX171" i="1"/>
  <c r="BW171" i="1"/>
  <c r="BV171" i="1"/>
  <c r="BU171" i="1"/>
  <c r="BT171" i="1"/>
  <c r="BS171" i="1"/>
  <c r="BR171" i="1"/>
  <c r="BQ171" i="1"/>
  <c r="BP171" i="1"/>
  <c r="BO171" i="1"/>
  <c r="BN171" i="1"/>
  <c r="BM171" i="1"/>
  <c r="BL171" i="1"/>
  <c r="BK171" i="1"/>
  <c r="BJ171" i="1"/>
  <c r="BI171" i="1"/>
  <c r="BH171" i="1"/>
  <c r="BG171" i="1"/>
  <c r="BF171" i="1"/>
  <c r="BE171" i="1"/>
  <c r="BD171" i="1"/>
  <c r="BC171" i="1"/>
  <c r="BB171" i="1"/>
  <c r="BA171" i="1"/>
  <c r="AZ171" i="1"/>
  <c r="AY171" i="1"/>
  <c r="AX171" i="1"/>
  <c r="AW171" i="1"/>
  <c r="AV171" i="1"/>
  <c r="AU171" i="1"/>
  <c r="AT171" i="1"/>
  <c r="AS171" i="1"/>
  <c r="AR171" i="1"/>
  <c r="AQ171" i="1"/>
  <c r="AP171" i="1"/>
  <c r="AO171" i="1"/>
  <c r="AN171" i="1"/>
  <c r="AM171" i="1"/>
  <c r="AL171" i="1"/>
  <c r="AK171" i="1"/>
  <c r="AJ171" i="1"/>
  <c r="AI171" i="1"/>
  <c r="AH171" i="1"/>
  <c r="AG171" i="1"/>
  <c r="AF171" i="1"/>
  <c r="AE171" i="1"/>
  <c r="AD171" i="1"/>
  <c r="AC171" i="1"/>
  <c r="AB171" i="1"/>
  <c r="AA171" i="1"/>
  <c r="Z171" i="1"/>
  <c r="Y171" i="1"/>
  <c r="X171" i="1"/>
  <c r="W171" i="1"/>
  <c r="V171" i="1"/>
  <c r="U171" i="1"/>
  <c r="T171" i="1"/>
  <c r="S171" i="1"/>
  <c r="Q171" i="1"/>
  <c r="P171" i="1"/>
  <c r="O171" i="1"/>
  <c r="DD170" i="1"/>
  <c r="DC170" i="1"/>
  <c r="DB170" i="1"/>
  <c r="DA170" i="1"/>
  <c r="CZ170" i="1"/>
  <c r="CY170" i="1"/>
  <c r="CX170" i="1"/>
  <c r="CW170" i="1"/>
  <c r="CV170" i="1"/>
  <c r="CU170" i="1"/>
  <c r="CT170" i="1"/>
  <c r="CS170" i="1"/>
  <c r="CR170" i="1"/>
  <c r="CQ170" i="1"/>
  <c r="CP170" i="1"/>
  <c r="CO170" i="1"/>
  <c r="CN170" i="1"/>
  <c r="CM170" i="1"/>
  <c r="CL170" i="1"/>
  <c r="CK170" i="1"/>
  <c r="CJ170" i="1"/>
  <c r="CI170" i="1"/>
  <c r="CH170" i="1"/>
  <c r="CG170" i="1"/>
  <c r="CF170" i="1"/>
  <c r="CE170" i="1"/>
  <c r="CD170" i="1"/>
  <c r="CC170" i="1"/>
  <c r="CB170" i="1"/>
  <c r="CA170" i="1"/>
  <c r="BZ170" i="1"/>
  <c r="BY170" i="1"/>
  <c r="BX170" i="1"/>
  <c r="BW170" i="1"/>
  <c r="BV170" i="1"/>
  <c r="BU170" i="1"/>
  <c r="BT170" i="1"/>
  <c r="BS170" i="1"/>
  <c r="BR170" i="1"/>
  <c r="BQ170" i="1"/>
  <c r="BP170" i="1"/>
  <c r="BO170" i="1"/>
  <c r="BN170" i="1"/>
  <c r="BM170" i="1"/>
  <c r="BL170" i="1"/>
  <c r="BK170" i="1"/>
  <c r="BJ170" i="1"/>
  <c r="BI170" i="1"/>
  <c r="BH170" i="1"/>
  <c r="BG170" i="1"/>
  <c r="BF170" i="1"/>
  <c r="BE170" i="1"/>
  <c r="BD170" i="1"/>
  <c r="BC170" i="1"/>
  <c r="BB170" i="1"/>
  <c r="BA170" i="1"/>
  <c r="AZ170" i="1"/>
  <c r="AY170" i="1"/>
  <c r="AX170" i="1"/>
  <c r="AW170" i="1"/>
  <c r="AV170" i="1"/>
  <c r="AU170" i="1"/>
  <c r="AT170" i="1"/>
  <c r="AS170" i="1"/>
  <c r="AR170" i="1"/>
  <c r="AQ170" i="1"/>
  <c r="AP170" i="1"/>
  <c r="AO170" i="1"/>
  <c r="AN170" i="1"/>
  <c r="AM170" i="1"/>
  <c r="AL170" i="1"/>
  <c r="AK170" i="1"/>
  <c r="AJ170" i="1"/>
  <c r="AI170" i="1"/>
  <c r="AH170" i="1"/>
  <c r="AG170" i="1"/>
  <c r="AF170" i="1"/>
  <c r="AE170" i="1"/>
  <c r="AD170" i="1"/>
  <c r="AC170" i="1"/>
  <c r="AB170" i="1"/>
  <c r="AA170" i="1"/>
  <c r="Z170" i="1"/>
  <c r="Y170" i="1"/>
  <c r="X170" i="1"/>
  <c r="W170" i="1"/>
  <c r="V170" i="1"/>
  <c r="U170" i="1"/>
  <c r="T170" i="1"/>
  <c r="S170" i="1"/>
  <c r="Q170" i="1"/>
  <c r="P170" i="1"/>
  <c r="O170" i="1"/>
  <c r="DD525" i="1"/>
  <c r="DC525" i="1"/>
  <c r="DB525" i="1"/>
  <c r="DA525" i="1"/>
  <c r="CZ525" i="1"/>
  <c r="CY525" i="1"/>
  <c r="CX525" i="1"/>
  <c r="CW525" i="1"/>
  <c r="CV525" i="1"/>
  <c r="CU525" i="1"/>
  <c r="CT525" i="1"/>
  <c r="CS525" i="1"/>
  <c r="CR525" i="1"/>
  <c r="CQ525" i="1"/>
  <c r="CP525" i="1"/>
  <c r="CO525" i="1"/>
  <c r="CN525" i="1"/>
  <c r="CM525" i="1"/>
  <c r="CL525" i="1"/>
  <c r="CK525" i="1"/>
  <c r="CJ525" i="1"/>
  <c r="CI525" i="1"/>
  <c r="CH525" i="1"/>
  <c r="CG525" i="1"/>
  <c r="CF525" i="1"/>
  <c r="CE525" i="1"/>
  <c r="CD525" i="1"/>
  <c r="CC525" i="1"/>
  <c r="CB525" i="1"/>
  <c r="CA525" i="1"/>
  <c r="BZ525" i="1"/>
  <c r="BY525" i="1"/>
  <c r="BX525" i="1"/>
  <c r="BW525" i="1"/>
  <c r="BV525" i="1"/>
  <c r="BU525" i="1"/>
  <c r="BT525" i="1"/>
  <c r="BS525" i="1"/>
  <c r="BR525" i="1"/>
  <c r="BQ525" i="1"/>
  <c r="BP525" i="1"/>
  <c r="BO525" i="1"/>
  <c r="BN525" i="1"/>
  <c r="BM525" i="1"/>
  <c r="BL525" i="1"/>
  <c r="BK525" i="1"/>
  <c r="BJ525" i="1"/>
  <c r="BI525" i="1"/>
  <c r="BH525" i="1"/>
  <c r="BG525" i="1"/>
  <c r="BF525" i="1"/>
  <c r="BE525" i="1"/>
  <c r="BD525" i="1"/>
  <c r="BC525" i="1"/>
  <c r="BB525" i="1"/>
  <c r="BA525" i="1"/>
  <c r="AZ525" i="1"/>
  <c r="AY525" i="1"/>
  <c r="AX525" i="1"/>
  <c r="AW525" i="1"/>
  <c r="AV525" i="1"/>
  <c r="AU525" i="1"/>
  <c r="AT525" i="1"/>
  <c r="AS525" i="1"/>
  <c r="AR525" i="1"/>
  <c r="AQ525" i="1"/>
  <c r="AP525" i="1"/>
  <c r="AO525" i="1"/>
  <c r="AN525" i="1"/>
  <c r="AM525" i="1"/>
  <c r="AL525" i="1"/>
  <c r="AK525" i="1"/>
  <c r="AJ525" i="1"/>
  <c r="AI525" i="1"/>
  <c r="AH525" i="1"/>
  <c r="AG525" i="1"/>
  <c r="AF525" i="1"/>
  <c r="AE525" i="1"/>
  <c r="AD525" i="1"/>
  <c r="AC525" i="1"/>
  <c r="AB525" i="1"/>
  <c r="AA525" i="1"/>
  <c r="Z525" i="1"/>
  <c r="Y525" i="1"/>
  <c r="X525" i="1"/>
  <c r="W525" i="1"/>
  <c r="V525" i="1"/>
  <c r="U525" i="1"/>
  <c r="T525" i="1"/>
  <c r="S525" i="1"/>
  <c r="Q525" i="1"/>
  <c r="P525" i="1"/>
  <c r="O525" i="1"/>
  <c r="DD361" i="1"/>
  <c r="DC361" i="1"/>
  <c r="DB361" i="1"/>
  <c r="DA361" i="1"/>
  <c r="CZ361" i="1"/>
  <c r="CY361" i="1"/>
  <c r="CX361" i="1"/>
  <c r="CW361" i="1"/>
  <c r="CV361" i="1"/>
  <c r="CU361" i="1"/>
  <c r="CT361" i="1"/>
  <c r="CS361" i="1"/>
  <c r="CR361" i="1"/>
  <c r="CQ361" i="1"/>
  <c r="CP361" i="1"/>
  <c r="CO361" i="1"/>
  <c r="CN361" i="1"/>
  <c r="CM361" i="1"/>
  <c r="CL361" i="1"/>
  <c r="CK361" i="1"/>
  <c r="CJ361" i="1"/>
  <c r="CI361" i="1"/>
  <c r="CH361" i="1"/>
  <c r="CG361" i="1"/>
  <c r="CF361" i="1"/>
  <c r="CE361" i="1"/>
  <c r="CD361" i="1"/>
  <c r="CC361" i="1"/>
  <c r="CB361" i="1"/>
  <c r="CA361" i="1"/>
  <c r="BZ361" i="1"/>
  <c r="BY361" i="1"/>
  <c r="BX361" i="1"/>
  <c r="BW361" i="1"/>
  <c r="BV361" i="1"/>
  <c r="BU361" i="1"/>
  <c r="BT361" i="1"/>
  <c r="BS361" i="1"/>
  <c r="BR361" i="1"/>
  <c r="BQ361" i="1"/>
  <c r="BP361" i="1"/>
  <c r="BO361" i="1"/>
  <c r="BN361" i="1"/>
  <c r="BM361" i="1"/>
  <c r="BL361" i="1"/>
  <c r="BK361" i="1"/>
  <c r="BJ361" i="1"/>
  <c r="BI361" i="1"/>
  <c r="BH361" i="1"/>
  <c r="BG361" i="1"/>
  <c r="BF361" i="1"/>
  <c r="BE361" i="1"/>
  <c r="BD361" i="1"/>
  <c r="BC361" i="1"/>
  <c r="BB361" i="1"/>
  <c r="BA361" i="1"/>
  <c r="AZ361" i="1"/>
  <c r="AY361" i="1"/>
  <c r="AX361" i="1"/>
  <c r="AW361" i="1"/>
  <c r="AV361" i="1"/>
  <c r="AU361" i="1"/>
  <c r="AT361" i="1"/>
  <c r="AS361" i="1"/>
  <c r="AR361" i="1"/>
  <c r="AQ361" i="1"/>
  <c r="AP361" i="1"/>
  <c r="AO361" i="1"/>
  <c r="AN361" i="1"/>
  <c r="AM361" i="1"/>
  <c r="AL361" i="1"/>
  <c r="AK361" i="1"/>
  <c r="AJ361" i="1"/>
  <c r="AI361" i="1"/>
  <c r="AH361" i="1"/>
  <c r="AG361" i="1"/>
  <c r="AF361" i="1"/>
  <c r="AE361" i="1"/>
  <c r="AD361" i="1"/>
  <c r="AC361" i="1"/>
  <c r="AB361" i="1"/>
  <c r="AA361" i="1"/>
  <c r="Z361" i="1"/>
  <c r="Y361" i="1"/>
  <c r="X361" i="1"/>
  <c r="W361" i="1"/>
  <c r="V361" i="1"/>
  <c r="U361" i="1"/>
  <c r="T361" i="1"/>
  <c r="S361" i="1"/>
  <c r="Q361" i="1"/>
  <c r="P361" i="1"/>
  <c r="O361" i="1"/>
  <c r="DD360" i="1"/>
  <c r="DC360" i="1"/>
  <c r="DB360" i="1"/>
  <c r="DA360" i="1"/>
  <c r="CZ360" i="1"/>
  <c r="CY360" i="1"/>
  <c r="CX360" i="1"/>
  <c r="CW360" i="1"/>
  <c r="CV360" i="1"/>
  <c r="CU360" i="1"/>
  <c r="CT360" i="1"/>
  <c r="CS360" i="1"/>
  <c r="CR360" i="1"/>
  <c r="CQ360" i="1"/>
  <c r="CP360" i="1"/>
  <c r="CO360" i="1"/>
  <c r="CN360" i="1"/>
  <c r="CM360" i="1"/>
  <c r="CL360" i="1"/>
  <c r="CK360" i="1"/>
  <c r="CJ360" i="1"/>
  <c r="CI360" i="1"/>
  <c r="CH360" i="1"/>
  <c r="CG360" i="1"/>
  <c r="CF360" i="1"/>
  <c r="CE360" i="1"/>
  <c r="CD360" i="1"/>
  <c r="CC360" i="1"/>
  <c r="CB360" i="1"/>
  <c r="CA360" i="1"/>
  <c r="BZ360" i="1"/>
  <c r="BY360" i="1"/>
  <c r="BX360" i="1"/>
  <c r="BW360" i="1"/>
  <c r="BV360" i="1"/>
  <c r="BU360" i="1"/>
  <c r="BT360" i="1"/>
  <c r="BS360" i="1"/>
  <c r="BR360" i="1"/>
  <c r="BQ360" i="1"/>
  <c r="BP360" i="1"/>
  <c r="BO360" i="1"/>
  <c r="BN360" i="1"/>
  <c r="BM360" i="1"/>
  <c r="BL360" i="1"/>
  <c r="BK360" i="1"/>
  <c r="BJ360" i="1"/>
  <c r="BI360" i="1"/>
  <c r="BH360" i="1"/>
  <c r="BG360" i="1"/>
  <c r="BF360" i="1"/>
  <c r="BE360" i="1"/>
  <c r="BD360" i="1"/>
  <c r="BC360" i="1"/>
  <c r="BB360" i="1"/>
  <c r="BA360" i="1"/>
  <c r="AZ360" i="1"/>
  <c r="AY360" i="1"/>
  <c r="AX360" i="1"/>
  <c r="AW360" i="1"/>
  <c r="AV360" i="1"/>
  <c r="AU360" i="1"/>
  <c r="AT360" i="1"/>
  <c r="AS360" i="1"/>
  <c r="AR360" i="1"/>
  <c r="AQ360" i="1"/>
  <c r="AP360" i="1"/>
  <c r="AO360" i="1"/>
  <c r="AN360" i="1"/>
  <c r="AM360" i="1"/>
  <c r="AL360" i="1"/>
  <c r="AK360" i="1"/>
  <c r="AJ360" i="1"/>
  <c r="AI360" i="1"/>
  <c r="AH360" i="1"/>
  <c r="AG360" i="1"/>
  <c r="AF360" i="1"/>
  <c r="AE360" i="1"/>
  <c r="AD360" i="1"/>
  <c r="AC360" i="1"/>
  <c r="AB360" i="1"/>
  <c r="AA360" i="1"/>
  <c r="Z360" i="1"/>
  <c r="Y360" i="1"/>
  <c r="X360" i="1"/>
  <c r="W360" i="1"/>
  <c r="V360" i="1"/>
  <c r="U360" i="1"/>
  <c r="T360" i="1"/>
  <c r="S360" i="1"/>
  <c r="Q360" i="1"/>
  <c r="P360" i="1"/>
  <c r="O360" i="1"/>
  <c r="DD359" i="1"/>
  <c r="DC359" i="1"/>
  <c r="DB359" i="1"/>
  <c r="DA359" i="1"/>
  <c r="CZ359" i="1"/>
  <c r="CY359" i="1"/>
  <c r="CX359" i="1"/>
  <c r="CW359" i="1"/>
  <c r="CV359" i="1"/>
  <c r="CU359" i="1"/>
  <c r="CT359" i="1"/>
  <c r="CS359" i="1"/>
  <c r="CR359" i="1"/>
  <c r="CQ359" i="1"/>
  <c r="CP359" i="1"/>
  <c r="CO359" i="1"/>
  <c r="CN359" i="1"/>
  <c r="CM359" i="1"/>
  <c r="CL359" i="1"/>
  <c r="CK359" i="1"/>
  <c r="CJ359" i="1"/>
  <c r="CI359" i="1"/>
  <c r="CH359" i="1"/>
  <c r="CG359" i="1"/>
  <c r="CF359" i="1"/>
  <c r="CE359" i="1"/>
  <c r="CD359" i="1"/>
  <c r="CC359" i="1"/>
  <c r="CB359" i="1"/>
  <c r="CA359" i="1"/>
  <c r="BZ359" i="1"/>
  <c r="BY359" i="1"/>
  <c r="BX359" i="1"/>
  <c r="BW359" i="1"/>
  <c r="BV359" i="1"/>
  <c r="BU359" i="1"/>
  <c r="BT359" i="1"/>
  <c r="BS359" i="1"/>
  <c r="BR359" i="1"/>
  <c r="BQ359" i="1"/>
  <c r="BP359" i="1"/>
  <c r="BO359" i="1"/>
  <c r="BN359" i="1"/>
  <c r="BM359" i="1"/>
  <c r="BL359" i="1"/>
  <c r="BK359" i="1"/>
  <c r="BJ359" i="1"/>
  <c r="BI359" i="1"/>
  <c r="BH359" i="1"/>
  <c r="BG359" i="1"/>
  <c r="BF359" i="1"/>
  <c r="BE359" i="1"/>
  <c r="BD359" i="1"/>
  <c r="BC359" i="1"/>
  <c r="BB359" i="1"/>
  <c r="BA359" i="1"/>
  <c r="AZ359" i="1"/>
  <c r="AY359" i="1"/>
  <c r="AX359" i="1"/>
  <c r="AW359" i="1"/>
  <c r="AV359" i="1"/>
  <c r="AU359" i="1"/>
  <c r="AT359" i="1"/>
  <c r="AS359" i="1"/>
  <c r="AR359" i="1"/>
  <c r="AQ359" i="1"/>
  <c r="AP359" i="1"/>
  <c r="AO359" i="1"/>
  <c r="AN359" i="1"/>
  <c r="AM359" i="1"/>
  <c r="AL359" i="1"/>
  <c r="AK359" i="1"/>
  <c r="AJ359" i="1"/>
  <c r="AI359" i="1"/>
  <c r="AH359" i="1"/>
  <c r="AG359" i="1"/>
  <c r="AF359" i="1"/>
  <c r="AE359" i="1"/>
  <c r="AD359" i="1"/>
  <c r="AC359" i="1"/>
  <c r="AB359" i="1"/>
  <c r="AA359" i="1"/>
  <c r="Z359" i="1"/>
  <c r="Y359" i="1"/>
  <c r="X359" i="1"/>
  <c r="W359" i="1"/>
  <c r="V359" i="1"/>
  <c r="U359" i="1"/>
  <c r="T359" i="1"/>
  <c r="S359" i="1"/>
  <c r="Q359" i="1"/>
  <c r="P359" i="1"/>
  <c r="O359" i="1"/>
  <c r="DD358" i="1"/>
  <c r="DC358" i="1"/>
  <c r="DB358" i="1"/>
  <c r="DA358" i="1"/>
  <c r="CZ358" i="1"/>
  <c r="CY358" i="1"/>
  <c r="CX358" i="1"/>
  <c r="CW358" i="1"/>
  <c r="CV358" i="1"/>
  <c r="CU358" i="1"/>
  <c r="CT358" i="1"/>
  <c r="CS358" i="1"/>
  <c r="CR358" i="1"/>
  <c r="CQ358" i="1"/>
  <c r="CP358" i="1"/>
  <c r="CO358" i="1"/>
  <c r="CN358" i="1"/>
  <c r="CM358" i="1"/>
  <c r="CL358" i="1"/>
  <c r="CK358" i="1"/>
  <c r="CJ358" i="1"/>
  <c r="CI358" i="1"/>
  <c r="CH358" i="1"/>
  <c r="CG358" i="1"/>
  <c r="CF358" i="1"/>
  <c r="CE358" i="1"/>
  <c r="CD358" i="1"/>
  <c r="CC358" i="1"/>
  <c r="CB358" i="1"/>
  <c r="CA358" i="1"/>
  <c r="BZ358" i="1"/>
  <c r="BY358" i="1"/>
  <c r="BX358" i="1"/>
  <c r="BW358" i="1"/>
  <c r="BV358" i="1"/>
  <c r="BU358" i="1"/>
  <c r="BT358" i="1"/>
  <c r="BS358" i="1"/>
  <c r="BR358" i="1"/>
  <c r="BQ358" i="1"/>
  <c r="BP358" i="1"/>
  <c r="BO358" i="1"/>
  <c r="BN358" i="1"/>
  <c r="BM358" i="1"/>
  <c r="BL358" i="1"/>
  <c r="BK358" i="1"/>
  <c r="BJ358" i="1"/>
  <c r="BI358" i="1"/>
  <c r="BH358" i="1"/>
  <c r="BG358" i="1"/>
  <c r="BF358" i="1"/>
  <c r="BE358" i="1"/>
  <c r="BD358" i="1"/>
  <c r="BC358" i="1"/>
  <c r="BB358" i="1"/>
  <c r="BA358" i="1"/>
  <c r="AZ358" i="1"/>
  <c r="AY358" i="1"/>
  <c r="AX358" i="1"/>
  <c r="AW358" i="1"/>
  <c r="AV358" i="1"/>
  <c r="AU358" i="1"/>
  <c r="AT358" i="1"/>
  <c r="AS358" i="1"/>
  <c r="AR358" i="1"/>
  <c r="AQ358" i="1"/>
  <c r="AP358" i="1"/>
  <c r="AO358" i="1"/>
  <c r="AN358" i="1"/>
  <c r="AM358" i="1"/>
  <c r="AL358" i="1"/>
  <c r="AK358" i="1"/>
  <c r="AJ358" i="1"/>
  <c r="AI358" i="1"/>
  <c r="AH358" i="1"/>
  <c r="AG358" i="1"/>
  <c r="AF358" i="1"/>
  <c r="AE358" i="1"/>
  <c r="AD358" i="1"/>
  <c r="AC358" i="1"/>
  <c r="AB358" i="1"/>
  <c r="AA358" i="1"/>
  <c r="Z358" i="1"/>
  <c r="Y358" i="1"/>
  <c r="X358" i="1"/>
  <c r="W358" i="1"/>
  <c r="V358" i="1"/>
  <c r="U358" i="1"/>
  <c r="T358" i="1"/>
  <c r="S358" i="1"/>
  <c r="Q358" i="1"/>
  <c r="P358" i="1"/>
  <c r="O358" i="1"/>
  <c r="DD357" i="1"/>
  <c r="DC357" i="1"/>
  <c r="DB357" i="1"/>
  <c r="DA357" i="1"/>
  <c r="CZ357" i="1"/>
  <c r="CY357" i="1"/>
  <c r="CX357" i="1"/>
  <c r="CW357" i="1"/>
  <c r="CV357" i="1"/>
  <c r="CU357" i="1"/>
  <c r="CT357" i="1"/>
  <c r="CS357" i="1"/>
  <c r="CR357" i="1"/>
  <c r="CQ357" i="1"/>
  <c r="CP357" i="1"/>
  <c r="CO357" i="1"/>
  <c r="CN357" i="1"/>
  <c r="CM357" i="1"/>
  <c r="CL357" i="1"/>
  <c r="CK357" i="1"/>
  <c r="CJ357" i="1"/>
  <c r="CI357" i="1"/>
  <c r="CH357" i="1"/>
  <c r="CG357" i="1"/>
  <c r="CF357" i="1"/>
  <c r="CE357" i="1"/>
  <c r="CD357" i="1"/>
  <c r="CC357" i="1"/>
  <c r="CB357" i="1"/>
  <c r="CA357" i="1"/>
  <c r="BZ357" i="1"/>
  <c r="BY357" i="1"/>
  <c r="BX357" i="1"/>
  <c r="BW357" i="1"/>
  <c r="BV357" i="1"/>
  <c r="BU357" i="1"/>
  <c r="BT357" i="1"/>
  <c r="BS357" i="1"/>
  <c r="BR357" i="1"/>
  <c r="BQ357" i="1"/>
  <c r="BP357" i="1"/>
  <c r="BO357" i="1"/>
  <c r="BN357" i="1"/>
  <c r="BM357" i="1"/>
  <c r="BL357" i="1"/>
  <c r="BK357" i="1"/>
  <c r="BJ357" i="1"/>
  <c r="BI357" i="1"/>
  <c r="BH357" i="1"/>
  <c r="BG357" i="1"/>
  <c r="BF357" i="1"/>
  <c r="BE357" i="1"/>
  <c r="BD357" i="1"/>
  <c r="BC357" i="1"/>
  <c r="BB357" i="1"/>
  <c r="BA357" i="1"/>
  <c r="AZ357" i="1"/>
  <c r="AY357" i="1"/>
  <c r="AX357" i="1"/>
  <c r="AW357" i="1"/>
  <c r="AV357" i="1"/>
  <c r="AU357" i="1"/>
  <c r="AT357" i="1"/>
  <c r="AS357" i="1"/>
  <c r="AR357" i="1"/>
  <c r="AQ357" i="1"/>
  <c r="AP357" i="1"/>
  <c r="AO357" i="1"/>
  <c r="AN357" i="1"/>
  <c r="AM357" i="1"/>
  <c r="AL357" i="1"/>
  <c r="AK357" i="1"/>
  <c r="AJ357" i="1"/>
  <c r="AI357" i="1"/>
  <c r="AH357" i="1"/>
  <c r="AG357" i="1"/>
  <c r="AF357" i="1"/>
  <c r="AE357" i="1"/>
  <c r="AD357" i="1"/>
  <c r="AC357" i="1"/>
  <c r="AB357" i="1"/>
  <c r="AA357" i="1"/>
  <c r="Z357" i="1"/>
  <c r="Y357" i="1"/>
  <c r="X357" i="1"/>
  <c r="W357" i="1"/>
  <c r="V357" i="1"/>
  <c r="U357" i="1"/>
  <c r="T357" i="1"/>
  <c r="S357" i="1"/>
  <c r="Q357" i="1"/>
  <c r="P357" i="1"/>
  <c r="O357" i="1"/>
  <c r="DD356" i="1"/>
  <c r="DC356" i="1"/>
  <c r="DB356" i="1"/>
  <c r="DA356" i="1"/>
  <c r="CZ356" i="1"/>
  <c r="CY356" i="1"/>
  <c r="CX356" i="1"/>
  <c r="CW356" i="1"/>
  <c r="CV356" i="1"/>
  <c r="CU356" i="1"/>
  <c r="CT356" i="1"/>
  <c r="CS356" i="1"/>
  <c r="CR356" i="1"/>
  <c r="CQ356" i="1"/>
  <c r="CP356" i="1"/>
  <c r="CO356" i="1"/>
  <c r="CN356" i="1"/>
  <c r="CM356" i="1"/>
  <c r="CL356" i="1"/>
  <c r="CK356" i="1"/>
  <c r="CJ356" i="1"/>
  <c r="CI356" i="1"/>
  <c r="CH356" i="1"/>
  <c r="CG356" i="1"/>
  <c r="CF356" i="1"/>
  <c r="CE356" i="1"/>
  <c r="CD356" i="1"/>
  <c r="CC356" i="1"/>
  <c r="CB356" i="1"/>
  <c r="CA356" i="1"/>
  <c r="BZ356" i="1"/>
  <c r="BY356" i="1"/>
  <c r="BX356" i="1"/>
  <c r="BW356" i="1"/>
  <c r="BV356" i="1"/>
  <c r="BU356" i="1"/>
  <c r="BT356" i="1"/>
  <c r="BS356" i="1"/>
  <c r="BR356" i="1"/>
  <c r="BQ356" i="1"/>
  <c r="BP356" i="1"/>
  <c r="BO356" i="1"/>
  <c r="BN356" i="1"/>
  <c r="BM356" i="1"/>
  <c r="BL356" i="1"/>
  <c r="BK356" i="1"/>
  <c r="BJ356" i="1"/>
  <c r="BI356" i="1"/>
  <c r="BH356" i="1"/>
  <c r="BG356" i="1"/>
  <c r="BF356" i="1"/>
  <c r="BE356" i="1"/>
  <c r="BD356" i="1"/>
  <c r="BC356" i="1"/>
  <c r="BB356" i="1"/>
  <c r="BA356" i="1"/>
  <c r="AZ356" i="1"/>
  <c r="AY356" i="1"/>
  <c r="AX356" i="1"/>
  <c r="AW356" i="1"/>
  <c r="AV356" i="1"/>
  <c r="AU356" i="1"/>
  <c r="AT356" i="1"/>
  <c r="AS356" i="1"/>
  <c r="AR356" i="1"/>
  <c r="AQ356" i="1"/>
  <c r="AP356" i="1"/>
  <c r="AO356" i="1"/>
  <c r="AN356" i="1"/>
  <c r="AM356" i="1"/>
  <c r="AL356" i="1"/>
  <c r="AK356" i="1"/>
  <c r="AJ356" i="1"/>
  <c r="AI356" i="1"/>
  <c r="AH356" i="1"/>
  <c r="AG356" i="1"/>
  <c r="AF356" i="1"/>
  <c r="AE356" i="1"/>
  <c r="AD356" i="1"/>
  <c r="AC356" i="1"/>
  <c r="AB356" i="1"/>
  <c r="AA356" i="1"/>
  <c r="Z356" i="1"/>
  <c r="Y356" i="1"/>
  <c r="X356" i="1"/>
  <c r="W356" i="1"/>
  <c r="V356" i="1"/>
  <c r="U356" i="1"/>
  <c r="T356" i="1"/>
  <c r="S356" i="1"/>
  <c r="Q356" i="1"/>
  <c r="P356" i="1"/>
  <c r="O356" i="1"/>
  <c r="DD355" i="1"/>
  <c r="DC355" i="1"/>
  <c r="DB355" i="1"/>
  <c r="DA355" i="1"/>
  <c r="CZ355" i="1"/>
  <c r="CY355" i="1"/>
  <c r="CX355" i="1"/>
  <c r="CW355" i="1"/>
  <c r="CV355" i="1"/>
  <c r="CU355" i="1"/>
  <c r="CT355" i="1"/>
  <c r="CS355" i="1"/>
  <c r="CR355" i="1"/>
  <c r="CQ355" i="1"/>
  <c r="CP355" i="1"/>
  <c r="CO355" i="1"/>
  <c r="CN355" i="1"/>
  <c r="CM355" i="1"/>
  <c r="CL355" i="1"/>
  <c r="CK355" i="1"/>
  <c r="CJ355" i="1"/>
  <c r="CI355" i="1"/>
  <c r="CH355" i="1"/>
  <c r="CG355" i="1"/>
  <c r="CF355" i="1"/>
  <c r="CE355" i="1"/>
  <c r="CD355" i="1"/>
  <c r="CC355" i="1"/>
  <c r="CB355" i="1"/>
  <c r="CA355" i="1"/>
  <c r="BZ355" i="1"/>
  <c r="BY355" i="1"/>
  <c r="BX355" i="1"/>
  <c r="BW355" i="1"/>
  <c r="BV355" i="1"/>
  <c r="BU355" i="1"/>
  <c r="BT355" i="1"/>
  <c r="BS355" i="1"/>
  <c r="BR355" i="1"/>
  <c r="BQ355" i="1"/>
  <c r="BP355" i="1"/>
  <c r="BO355" i="1"/>
  <c r="BN355" i="1"/>
  <c r="BM355" i="1"/>
  <c r="BL355" i="1"/>
  <c r="BK355" i="1"/>
  <c r="BJ355" i="1"/>
  <c r="BI355" i="1"/>
  <c r="BH355" i="1"/>
  <c r="BG355" i="1"/>
  <c r="BF355" i="1"/>
  <c r="BE355" i="1"/>
  <c r="BD355" i="1"/>
  <c r="BC355" i="1"/>
  <c r="BB355" i="1"/>
  <c r="BA355" i="1"/>
  <c r="AZ355" i="1"/>
  <c r="AY355" i="1"/>
  <c r="AX355" i="1"/>
  <c r="AW355" i="1"/>
  <c r="AV355" i="1"/>
  <c r="AU355" i="1"/>
  <c r="AT355" i="1"/>
  <c r="AS355" i="1"/>
  <c r="AR355" i="1"/>
  <c r="AQ355" i="1"/>
  <c r="AP355" i="1"/>
  <c r="AO355" i="1"/>
  <c r="AN355" i="1"/>
  <c r="AM355" i="1"/>
  <c r="AL355" i="1"/>
  <c r="AK355" i="1"/>
  <c r="AJ355" i="1"/>
  <c r="AI355" i="1"/>
  <c r="AH355" i="1"/>
  <c r="AG355" i="1"/>
  <c r="AF355" i="1"/>
  <c r="AE355" i="1"/>
  <c r="AD355" i="1"/>
  <c r="AC355" i="1"/>
  <c r="AB355" i="1"/>
  <c r="AA355" i="1"/>
  <c r="Z355" i="1"/>
  <c r="Y355" i="1"/>
  <c r="X355" i="1"/>
  <c r="W355" i="1"/>
  <c r="V355" i="1"/>
  <c r="U355" i="1"/>
  <c r="T355" i="1"/>
  <c r="S355" i="1"/>
  <c r="Q355" i="1"/>
  <c r="P355" i="1"/>
  <c r="O355" i="1"/>
  <c r="DD354" i="1"/>
  <c r="DC354" i="1"/>
  <c r="DB354" i="1"/>
  <c r="DA354" i="1"/>
  <c r="CZ354" i="1"/>
  <c r="CY354" i="1"/>
  <c r="CX354" i="1"/>
  <c r="CW354" i="1"/>
  <c r="CV354" i="1"/>
  <c r="CU354" i="1"/>
  <c r="CT354" i="1"/>
  <c r="CS354" i="1"/>
  <c r="CR354" i="1"/>
  <c r="CQ354" i="1"/>
  <c r="CP354" i="1"/>
  <c r="CO354" i="1"/>
  <c r="CN354" i="1"/>
  <c r="CM354" i="1"/>
  <c r="CL354" i="1"/>
  <c r="CK354" i="1"/>
  <c r="CJ354" i="1"/>
  <c r="CI354" i="1"/>
  <c r="CH354" i="1"/>
  <c r="CG354" i="1"/>
  <c r="CF354" i="1"/>
  <c r="CE354" i="1"/>
  <c r="CD354" i="1"/>
  <c r="CC354" i="1"/>
  <c r="CB354" i="1"/>
  <c r="CA354" i="1"/>
  <c r="BZ354" i="1"/>
  <c r="BY354" i="1"/>
  <c r="BX354" i="1"/>
  <c r="BW354" i="1"/>
  <c r="BV354" i="1"/>
  <c r="BU354" i="1"/>
  <c r="BT354" i="1"/>
  <c r="BS354" i="1"/>
  <c r="BR354" i="1"/>
  <c r="BQ354" i="1"/>
  <c r="BP354" i="1"/>
  <c r="BO354" i="1"/>
  <c r="BN354" i="1"/>
  <c r="BM354" i="1"/>
  <c r="BL354" i="1"/>
  <c r="BK354" i="1"/>
  <c r="BJ354" i="1"/>
  <c r="BI354" i="1"/>
  <c r="BH354" i="1"/>
  <c r="BG354" i="1"/>
  <c r="BF354" i="1"/>
  <c r="BE354" i="1"/>
  <c r="BD354" i="1"/>
  <c r="BC354" i="1"/>
  <c r="BB354" i="1"/>
  <c r="BA354" i="1"/>
  <c r="AZ354" i="1"/>
  <c r="AY354" i="1"/>
  <c r="AX354" i="1"/>
  <c r="AW354" i="1"/>
  <c r="AV354" i="1"/>
  <c r="AU354" i="1"/>
  <c r="AT354" i="1"/>
  <c r="AS354" i="1"/>
  <c r="AR354" i="1"/>
  <c r="AQ354" i="1"/>
  <c r="AP354" i="1"/>
  <c r="AO354" i="1"/>
  <c r="AN354" i="1"/>
  <c r="AM354" i="1"/>
  <c r="AL354" i="1"/>
  <c r="AK354" i="1"/>
  <c r="AJ354" i="1"/>
  <c r="AI354" i="1"/>
  <c r="AH354" i="1"/>
  <c r="AG354" i="1"/>
  <c r="AF354" i="1"/>
  <c r="AE354" i="1"/>
  <c r="AD354" i="1"/>
  <c r="AC354" i="1"/>
  <c r="AB354" i="1"/>
  <c r="AA354" i="1"/>
  <c r="Z354" i="1"/>
  <c r="Y354" i="1"/>
  <c r="X354" i="1"/>
  <c r="W354" i="1"/>
  <c r="V354" i="1"/>
  <c r="U354" i="1"/>
  <c r="T354" i="1"/>
  <c r="S354" i="1"/>
  <c r="Q354" i="1"/>
  <c r="P354" i="1"/>
  <c r="O354" i="1"/>
  <c r="DD407" i="1"/>
  <c r="DC407" i="1"/>
  <c r="DB407" i="1"/>
  <c r="DA407" i="1"/>
  <c r="CZ407" i="1"/>
  <c r="CY407" i="1"/>
  <c r="CX407" i="1"/>
  <c r="CW407" i="1"/>
  <c r="CV407" i="1"/>
  <c r="CU407" i="1"/>
  <c r="CT407" i="1"/>
  <c r="CS407" i="1"/>
  <c r="CR407" i="1"/>
  <c r="CQ407" i="1"/>
  <c r="CP407" i="1"/>
  <c r="CO407" i="1"/>
  <c r="CN407" i="1"/>
  <c r="CM407" i="1"/>
  <c r="CL407" i="1"/>
  <c r="CK407" i="1"/>
  <c r="CJ407" i="1"/>
  <c r="CI407" i="1"/>
  <c r="CH407" i="1"/>
  <c r="CG407" i="1"/>
  <c r="CF407" i="1"/>
  <c r="CE407" i="1"/>
  <c r="CD407" i="1"/>
  <c r="CC407" i="1"/>
  <c r="CB407" i="1"/>
  <c r="CA407" i="1"/>
  <c r="BZ407" i="1"/>
  <c r="BY407" i="1"/>
  <c r="BX407" i="1"/>
  <c r="BW407" i="1"/>
  <c r="BV407" i="1"/>
  <c r="BU407" i="1"/>
  <c r="BT407" i="1"/>
  <c r="BS407" i="1"/>
  <c r="BR407" i="1"/>
  <c r="BQ407" i="1"/>
  <c r="BP407" i="1"/>
  <c r="BO407" i="1"/>
  <c r="BN407" i="1"/>
  <c r="BM407" i="1"/>
  <c r="BL407" i="1"/>
  <c r="BK407" i="1"/>
  <c r="BJ407" i="1"/>
  <c r="BI407" i="1"/>
  <c r="BH407" i="1"/>
  <c r="BG407" i="1"/>
  <c r="BF407" i="1"/>
  <c r="BE407" i="1"/>
  <c r="BD407" i="1"/>
  <c r="BC407" i="1"/>
  <c r="BB407" i="1"/>
  <c r="BA407" i="1"/>
  <c r="AZ407" i="1"/>
  <c r="AY407" i="1"/>
  <c r="AX407" i="1"/>
  <c r="AW407" i="1"/>
  <c r="AV407" i="1"/>
  <c r="AU407" i="1"/>
  <c r="AT407" i="1"/>
  <c r="AS407" i="1"/>
  <c r="AR407" i="1"/>
  <c r="AQ407" i="1"/>
  <c r="AP407" i="1"/>
  <c r="AO407" i="1"/>
  <c r="AN407" i="1"/>
  <c r="AM407" i="1"/>
  <c r="AL407" i="1"/>
  <c r="AK407" i="1"/>
  <c r="AJ407" i="1"/>
  <c r="AI407" i="1"/>
  <c r="AH407" i="1"/>
  <c r="AG407" i="1"/>
  <c r="AF407" i="1"/>
  <c r="AE407" i="1"/>
  <c r="AD407" i="1"/>
  <c r="AC407" i="1"/>
  <c r="AB407" i="1"/>
  <c r="AA407" i="1"/>
  <c r="Z407" i="1"/>
  <c r="Y407" i="1"/>
  <c r="X407" i="1"/>
  <c r="W407" i="1"/>
  <c r="V407" i="1"/>
  <c r="U407" i="1"/>
  <c r="T407" i="1"/>
  <c r="S407" i="1"/>
  <c r="Q407" i="1"/>
  <c r="P407" i="1"/>
  <c r="O407" i="1"/>
  <c r="DD406" i="1"/>
  <c r="DC406" i="1"/>
  <c r="DB406" i="1"/>
  <c r="DA406" i="1"/>
  <c r="CZ406" i="1"/>
  <c r="CY406" i="1"/>
  <c r="CX406" i="1"/>
  <c r="CW406" i="1"/>
  <c r="CV406" i="1"/>
  <c r="CU406" i="1"/>
  <c r="CT406" i="1"/>
  <c r="CS406" i="1"/>
  <c r="CR406" i="1"/>
  <c r="CQ406" i="1"/>
  <c r="CP406" i="1"/>
  <c r="CO406" i="1"/>
  <c r="CN406" i="1"/>
  <c r="CM406" i="1"/>
  <c r="CL406" i="1"/>
  <c r="CK406" i="1"/>
  <c r="CJ406" i="1"/>
  <c r="CI406" i="1"/>
  <c r="CH406" i="1"/>
  <c r="CG406" i="1"/>
  <c r="CF406" i="1"/>
  <c r="CE406" i="1"/>
  <c r="CD406" i="1"/>
  <c r="CC406" i="1"/>
  <c r="CB406" i="1"/>
  <c r="CA406" i="1"/>
  <c r="BZ406" i="1"/>
  <c r="BY406" i="1"/>
  <c r="BX406" i="1"/>
  <c r="BW406" i="1"/>
  <c r="BV406" i="1"/>
  <c r="BU406" i="1"/>
  <c r="BT406" i="1"/>
  <c r="BS406" i="1"/>
  <c r="BR406" i="1"/>
  <c r="BQ406" i="1"/>
  <c r="BP406" i="1"/>
  <c r="BO406" i="1"/>
  <c r="BN406" i="1"/>
  <c r="BM406" i="1"/>
  <c r="BL406" i="1"/>
  <c r="BK406" i="1"/>
  <c r="BJ406" i="1"/>
  <c r="BI406" i="1"/>
  <c r="BH406" i="1"/>
  <c r="BG406" i="1"/>
  <c r="BF406" i="1"/>
  <c r="BE406" i="1"/>
  <c r="BD406" i="1"/>
  <c r="BC406" i="1"/>
  <c r="BB406" i="1"/>
  <c r="BA406" i="1"/>
  <c r="AZ406" i="1"/>
  <c r="AY406" i="1"/>
  <c r="AX406" i="1"/>
  <c r="AW406" i="1"/>
  <c r="AV406" i="1"/>
  <c r="AU406" i="1"/>
  <c r="AT406" i="1"/>
  <c r="AS406" i="1"/>
  <c r="AR406" i="1"/>
  <c r="AQ406" i="1"/>
  <c r="AP406" i="1"/>
  <c r="AO406" i="1"/>
  <c r="AN406" i="1"/>
  <c r="AM406" i="1"/>
  <c r="AL406" i="1"/>
  <c r="AK406" i="1"/>
  <c r="AJ406" i="1"/>
  <c r="AI406" i="1"/>
  <c r="AH406" i="1"/>
  <c r="AG406" i="1"/>
  <c r="AF406" i="1"/>
  <c r="AE406" i="1"/>
  <c r="AD406" i="1"/>
  <c r="AC406" i="1"/>
  <c r="AB406" i="1"/>
  <c r="AA406" i="1"/>
  <c r="Z406" i="1"/>
  <c r="Y406" i="1"/>
  <c r="X406" i="1"/>
  <c r="W406" i="1"/>
  <c r="V406" i="1"/>
  <c r="U406" i="1"/>
  <c r="T406" i="1"/>
  <c r="S406" i="1"/>
  <c r="Q406" i="1"/>
  <c r="P406" i="1"/>
  <c r="O406" i="1"/>
  <c r="DD413" i="1"/>
  <c r="DC413" i="1"/>
  <c r="DB413" i="1"/>
  <c r="DA413" i="1"/>
  <c r="CZ413" i="1"/>
  <c r="CY413" i="1"/>
  <c r="CX413" i="1"/>
  <c r="CW413" i="1"/>
  <c r="CV413" i="1"/>
  <c r="CU413" i="1"/>
  <c r="CT413" i="1"/>
  <c r="CS413" i="1"/>
  <c r="CR413" i="1"/>
  <c r="CQ413" i="1"/>
  <c r="CP413" i="1"/>
  <c r="CO413" i="1"/>
  <c r="CN413" i="1"/>
  <c r="CM413" i="1"/>
  <c r="CL413" i="1"/>
  <c r="CK413" i="1"/>
  <c r="CJ413" i="1"/>
  <c r="CI413" i="1"/>
  <c r="CH413" i="1"/>
  <c r="CG413" i="1"/>
  <c r="CF413" i="1"/>
  <c r="CE413" i="1"/>
  <c r="CD413" i="1"/>
  <c r="CC413" i="1"/>
  <c r="CB413" i="1"/>
  <c r="CA413" i="1"/>
  <c r="BZ413" i="1"/>
  <c r="BY413" i="1"/>
  <c r="BX413" i="1"/>
  <c r="BW413" i="1"/>
  <c r="BV413" i="1"/>
  <c r="BU413" i="1"/>
  <c r="BT413" i="1"/>
  <c r="BS413" i="1"/>
  <c r="BR413" i="1"/>
  <c r="BQ413" i="1"/>
  <c r="BP413" i="1"/>
  <c r="BO413" i="1"/>
  <c r="BN413" i="1"/>
  <c r="BM413" i="1"/>
  <c r="BL413" i="1"/>
  <c r="BK413" i="1"/>
  <c r="BJ413" i="1"/>
  <c r="BI413" i="1"/>
  <c r="BH413" i="1"/>
  <c r="BG413" i="1"/>
  <c r="BF413" i="1"/>
  <c r="BE413" i="1"/>
  <c r="BD413" i="1"/>
  <c r="BC413" i="1"/>
  <c r="BB413" i="1"/>
  <c r="BA413" i="1"/>
  <c r="AZ413" i="1"/>
  <c r="AY413" i="1"/>
  <c r="AX413" i="1"/>
  <c r="AW413" i="1"/>
  <c r="AV413" i="1"/>
  <c r="AU413" i="1"/>
  <c r="AT413" i="1"/>
  <c r="AS413" i="1"/>
  <c r="AR413" i="1"/>
  <c r="AQ413" i="1"/>
  <c r="AP413" i="1"/>
  <c r="AO413" i="1"/>
  <c r="AN413" i="1"/>
  <c r="AM413" i="1"/>
  <c r="AL413" i="1"/>
  <c r="AK413" i="1"/>
  <c r="AJ413" i="1"/>
  <c r="AI413" i="1"/>
  <c r="AH413" i="1"/>
  <c r="AG413" i="1"/>
  <c r="AF413" i="1"/>
  <c r="AE413" i="1"/>
  <c r="AD413" i="1"/>
  <c r="AC413" i="1"/>
  <c r="AB413" i="1"/>
  <c r="AA413" i="1"/>
  <c r="Z413" i="1"/>
  <c r="Y413" i="1"/>
  <c r="X413" i="1"/>
  <c r="W413" i="1"/>
  <c r="V413" i="1"/>
  <c r="U413" i="1"/>
  <c r="T413" i="1"/>
  <c r="S413" i="1"/>
  <c r="Q413" i="1"/>
  <c r="P413" i="1"/>
  <c r="O413" i="1"/>
  <c r="DD412" i="1"/>
  <c r="DC412" i="1"/>
  <c r="DB412" i="1"/>
  <c r="DA412" i="1"/>
  <c r="CZ412" i="1"/>
  <c r="CY412" i="1"/>
  <c r="CX412" i="1"/>
  <c r="CW412" i="1"/>
  <c r="CV412" i="1"/>
  <c r="CU412" i="1"/>
  <c r="CT412" i="1"/>
  <c r="CS412" i="1"/>
  <c r="CR412" i="1"/>
  <c r="CQ412" i="1"/>
  <c r="CP412" i="1"/>
  <c r="CO412" i="1"/>
  <c r="CN412" i="1"/>
  <c r="CM412" i="1"/>
  <c r="CL412" i="1"/>
  <c r="CK412" i="1"/>
  <c r="CJ412" i="1"/>
  <c r="CI412" i="1"/>
  <c r="CH412" i="1"/>
  <c r="CG412" i="1"/>
  <c r="CF412" i="1"/>
  <c r="CE412" i="1"/>
  <c r="CD412" i="1"/>
  <c r="CC412" i="1"/>
  <c r="CB412" i="1"/>
  <c r="CA412" i="1"/>
  <c r="BZ412" i="1"/>
  <c r="BY412" i="1"/>
  <c r="BX412" i="1"/>
  <c r="BW412" i="1"/>
  <c r="BV412" i="1"/>
  <c r="BU412" i="1"/>
  <c r="BT412" i="1"/>
  <c r="BS412" i="1"/>
  <c r="BR412" i="1"/>
  <c r="BQ412" i="1"/>
  <c r="BP412" i="1"/>
  <c r="BO412" i="1"/>
  <c r="BN412" i="1"/>
  <c r="BM412" i="1"/>
  <c r="BL412" i="1"/>
  <c r="BK412" i="1"/>
  <c r="BJ412" i="1"/>
  <c r="BI412" i="1"/>
  <c r="BH412" i="1"/>
  <c r="BG412" i="1"/>
  <c r="BF412" i="1"/>
  <c r="BE412" i="1"/>
  <c r="BD412" i="1"/>
  <c r="BC412" i="1"/>
  <c r="BB412" i="1"/>
  <c r="BA412" i="1"/>
  <c r="AZ412" i="1"/>
  <c r="AY412" i="1"/>
  <c r="AX412" i="1"/>
  <c r="AW412" i="1"/>
  <c r="AV412" i="1"/>
  <c r="AU412" i="1"/>
  <c r="AT412" i="1"/>
  <c r="AS412" i="1"/>
  <c r="AR412" i="1"/>
  <c r="AQ412" i="1"/>
  <c r="AP412" i="1"/>
  <c r="AO412" i="1"/>
  <c r="AN412" i="1"/>
  <c r="AM412" i="1"/>
  <c r="AL412" i="1"/>
  <c r="AK412" i="1"/>
  <c r="AJ412" i="1"/>
  <c r="AI412" i="1"/>
  <c r="AH412" i="1"/>
  <c r="AG412" i="1"/>
  <c r="AF412" i="1"/>
  <c r="AE412" i="1"/>
  <c r="AD412" i="1"/>
  <c r="AC412" i="1"/>
  <c r="AB412" i="1"/>
  <c r="AA412" i="1"/>
  <c r="Z412" i="1"/>
  <c r="Y412" i="1"/>
  <c r="X412" i="1"/>
  <c r="W412" i="1"/>
  <c r="V412" i="1"/>
  <c r="U412" i="1"/>
  <c r="T412" i="1"/>
  <c r="S412" i="1"/>
  <c r="Q412" i="1"/>
  <c r="P412" i="1"/>
  <c r="O412" i="1"/>
  <c r="DD310" i="1"/>
  <c r="DC310" i="1"/>
  <c r="DB310" i="1"/>
  <c r="DA310" i="1"/>
  <c r="CZ310" i="1"/>
  <c r="CY310" i="1"/>
  <c r="CX310" i="1"/>
  <c r="CW310" i="1"/>
  <c r="CV310" i="1"/>
  <c r="CU310" i="1"/>
  <c r="CT310" i="1"/>
  <c r="CS310" i="1"/>
  <c r="CR310" i="1"/>
  <c r="CQ310" i="1"/>
  <c r="CP310" i="1"/>
  <c r="CO310" i="1"/>
  <c r="CN310" i="1"/>
  <c r="CM310" i="1"/>
  <c r="CL310" i="1"/>
  <c r="CK310" i="1"/>
  <c r="CJ310" i="1"/>
  <c r="CI310" i="1"/>
  <c r="CH310" i="1"/>
  <c r="CG310" i="1"/>
  <c r="CF310" i="1"/>
  <c r="CE310" i="1"/>
  <c r="CD310" i="1"/>
  <c r="CC310" i="1"/>
  <c r="CB310" i="1"/>
  <c r="CA310" i="1"/>
  <c r="BZ310" i="1"/>
  <c r="BY310" i="1"/>
  <c r="BX310" i="1"/>
  <c r="BW310" i="1"/>
  <c r="BV310" i="1"/>
  <c r="BU310" i="1"/>
  <c r="BT310" i="1"/>
  <c r="BS310" i="1"/>
  <c r="BR310" i="1"/>
  <c r="BQ310" i="1"/>
  <c r="BP310" i="1"/>
  <c r="BO310" i="1"/>
  <c r="BN310" i="1"/>
  <c r="BM310" i="1"/>
  <c r="BL310" i="1"/>
  <c r="BK310" i="1"/>
  <c r="BJ310" i="1"/>
  <c r="BI310" i="1"/>
  <c r="BH310" i="1"/>
  <c r="BG310" i="1"/>
  <c r="BF310" i="1"/>
  <c r="BE310" i="1"/>
  <c r="BD310" i="1"/>
  <c r="BC310" i="1"/>
  <c r="BB310" i="1"/>
  <c r="BA310" i="1"/>
  <c r="AZ310" i="1"/>
  <c r="AY310" i="1"/>
  <c r="AX310" i="1"/>
  <c r="AW310" i="1"/>
  <c r="AV310" i="1"/>
  <c r="AU310" i="1"/>
  <c r="AT310" i="1"/>
  <c r="AS310" i="1"/>
  <c r="AR310" i="1"/>
  <c r="AQ310" i="1"/>
  <c r="AP310" i="1"/>
  <c r="AO310" i="1"/>
  <c r="AN310" i="1"/>
  <c r="AM310" i="1"/>
  <c r="AL310" i="1"/>
  <c r="AK310" i="1"/>
  <c r="AJ310" i="1"/>
  <c r="AI310" i="1"/>
  <c r="AH310" i="1"/>
  <c r="AG310" i="1"/>
  <c r="AF310" i="1"/>
  <c r="AE310" i="1"/>
  <c r="AD310" i="1"/>
  <c r="AC310" i="1"/>
  <c r="AB310" i="1"/>
  <c r="AA310" i="1"/>
  <c r="Z310" i="1"/>
  <c r="Y310" i="1"/>
  <c r="X310" i="1"/>
  <c r="W310" i="1"/>
  <c r="V310" i="1"/>
  <c r="U310" i="1"/>
  <c r="T310" i="1"/>
  <c r="S310" i="1"/>
  <c r="Q310" i="1"/>
  <c r="P310" i="1"/>
  <c r="O310" i="1"/>
  <c r="DD309" i="1"/>
  <c r="DC309" i="1"/>
  <c r="DB309" i="1"/>
  <c r="DA309" i="1"/>
  <c r="CZ309" i="1"/>
  <c r="CY309" i="1"/>
  <c r="CX309" i="1"/>
  <c r="CW309" i="1"/>
  <c r="CV309" i="1"/>
  <c r="CU309" i="1"/>
  <c r="CT309" i="1"/>
  <c r="CS309" i="1"/>
  <c r="CR309" i="1"/>
  <c r="CQ309" i="1"/>
  <c r="CP309" i="1"/>
  <c r="CO309" i="1"/>
  <c r="CN309" i="1"/>
  <c r="CM309" i="1"/>
  <c r="CL309" i="1"/>
  <c r="CK309" i="1"/>
  <c r="CJ309" i="1"/>
  <c r="CI309" i="1"/>
  <c r="CH309" i="1"/>
  <c r="CG309" i="1"/>
  <c r="CF309" i="1"/>
  <c r="CE309" i="1"/>
  <c r="CD309" i="1"/>
  <c r="CC309" i="1"/>
  <c r="CB309" i="1"/>
  <c r="CA309" i="1"/>
  <c r="BZ309" i="1"/>
  <c r="BY309" i="1"/>
  <c r="BX309" i="1"/>
  <c r="BW309" i="1"/>
  <c r="BV309" i="1"/>
  <c r="BU309" i="1"/>
  <c r="BT309" i="1"/>
  <c r="BS309" i="1"/>
  <c r="BR309" i="1"/>
  <c r="BQ309" i="1"/>
  <c r="BP309" i="1"/>
  <c r="BO309" i="1"/>
  <c r="BN309" i="1"/>
  <c r="BM309" i="1"/>
  <c r="BL309" i="1"/>
  <c r="BK309" i="1"/>
  <c r="BJ309" i="1"/>
  <c r="BI309" i="1"/>
  <c r="BH309" i="1"/>
  <c r="BG309" i="1"/>
  <c r="BF309" i="1"/>
  <c r="BE309" i="1"/>
  <c r="BD309" i="1"/>
  <c r="BC309" i="1"/>
  <c r="BB309" i="1"/>
  <c r="BA309" i="1"/>
  <c r="AZ309" i="1"/>
  <c r="AY309" i="1"/>
  <c r="AX309" i="1"/>
  <c r="AW309" i="1"/>
  <c r="AV309" i="1"/>
  <c r="AU309" i="1"/>
  <c r="AT309" i="1"/>
  <c r="AS309" i="1"/>
  <c r="AR309" i="1"/>
  <c r="AQ309" i="1"/>
  <c r="AP309" i="1"/>
  <c r="AO309" i="1"/>
  <c r="AN309" i="1"/>
  <c r="AM309" i="1"/>
  <c r="AL309" i="1"/>
  <c r="AK309" i="1"/>
  <c r="AJ309" i="1"/>
  <c r="AI309" i="1"/>
  <c r="AH309" i="1"/>
  <c r="AG309" i="1"/>
  <c r="AF309" i="1"/>
  <c r="AE309" i="1"/>
  <c r="AD309" i="1"/>
  <c r="AC309" i="1"/>
  <c r="AB309" i="1"/>
  <c r="AA309" i="1"/>
  <c r="Z309" i="1"/>
  <c r="Y309" i="1"/>
  <c r="X309" i="1"/>
  <c r="W309" i="1"/>
  <c r="V309" i="1"/>
  <c r="U309" i="1"/>
  <c r="T309" i="1"/>
  <c r="S309" i="1"/>
  <c r="Q309" i="1"/>
  <c r="P309" i="1"/>
  <c r="O309" i="1"/>
  <c r="DD308" i="1"/>
  <c r="DC308" i="1"/>
  <c r="DB308" i="1"/>
  <c r="DA308" i="1"/>
  <c r="CZ308" i="1"/>
  <c r="CY308" i="1"/>
  <c r="CX308" i="1"/>
  <c r="CW308" i="1"/>
  <c r="CV308" i="1"/>
  <c r="CU308" i="1"/>
  <c r="CT308" i="1"/>
  <c r="CS308" i="1"/>
  <c r="CR308" i="1"/>
  <c r="CQ308" i="1"/>
  <c r="CP308" i="1"/>
  <c r="CO308" i="1"/>
  <c r="CN308" i="1"/>
  <c r="CM308" i="1"/>
  <c r="CL308" i="1"/>
  <c r="CK308" i="1"/>
  <c r="CJ308" i="1"/>
  <c r="CI308" i="1"/>
  <c r="CH308" i="1"/>
  <c r="CG308" i="1"/>
  <c r="CF308" i="1"/>
  <c r="CE308" i="1"/>
  <c r="CD308" i="1"/>
  <c r="CC308" i="1"/>
  <c r="CB308" i="1"/>
  <c r="CA308" i="1"/>
  <c r="BZ308" i="1"/>
  <c r="BY308" i="1"/>
  <c r="BX308" i="1"/>
  <c r="BW308" i="1"/>
  <c r="BV308" i="1"/>
  <c r="BU308" i="1"/>
  <c r="BT308" i="1"/>
  <c r="BS308" i="1"/>
  <c r="BR308" i="1"/>
  <c r="BQ308" i="1"/>
  <c r="BP308" i="1"/>
  <c r="BO308" i="1"/>
  <c r="BN308" i="1"/>
  <c r="BM308" i="1"/>
  <c r="BL308" i="1"/>
  <c r="BK308" i="1"/>
  <c r="BJ308" i="1"/>
  <c r="BI308" i="1"/>
  <c r="BH308" i="1"/>
  <c r="BG308" i="1"/>
  <c r="BF308" i="1"/>
  <c r="BE308" i="1"/>
  <c r="BD308" i="1"/>
  <c r="BC308" i="1"/>
  <c r="BB308" i="1"/>
  <c r="BA308" i="1"/>
  <c r="AZ308" i="1"/>
  <c r="AY308" i="1"/>
  <c r="AX308" i="1"/>
  <c r="AW308" i="1"/>
  <c r="AV308" i="1"/>
  <c r="AU308" i="1"/>
  <c r="AT308" i="1"/>
  <c r="AS308" i="1"/>
  <c r="AR308" i="1"/>
  <c r="AQ308" i="1"/>
  <c r="AP308" i="1"/>
  <c r="AO308" i="1"/>
  <c r="AN308" i="1"/>
  <c r="AM308" i="1"/>
  <c r="AL308" i="1"/>
  <c r="AK308" i="1"/>
  <c r="AJ308" i="1"/>
  <c r="AI308" i="1"/>
  <c r="AH308" i="1"/>
  <c r="AG308" i="1"/>
  <c r="AF308" i="1"/>
  <c r="AE308" i="1"/>
  <c r="AD308" i="1"/>
  <c r="AC308" i="1"/>
  <c r="AB308" i="1"/>
  <c r="AA308" i="1"/>
  <c r="Z308" i="1"/>
  <c r="Y308" i="1"/>
  <c r="X308" i="1"/>
  <c r="W308" i="1"/>
  <c r="V308" i="1"/>
  <c r="U308" i="1"/>
  <c r="T308" i="1"/>
  <c r="S308" i="1"/>
  <c r="Q308" i="1"/>
  <c r="P308" i="1"/>
  <c r="O308" i="1"/>
  <c r="DD307" i="1"/>
  <c r="DC307" i="1"/>
  <c r="DB307" i="1"/>
  <c r="DA307" i="1"/>
  <c r="CZ307" i="1"/>
  <c r="CY307" i="1"/>
  <c r="CX307" i="1"/>
  <c r="CW307" i="1"/>
  <c r="CV307" i="1"/>
  <c r="CU307" i="1"/>
  <c r="CT307" i="1"/>
  <c r="CS307" i="1"/>
  <c r="CR307" i="1"/>
  <c r="CQ307" i="1"/>
  <c r="CP307" i="1"/>
  <c r="CO307" i="1"/>
  <c r="CN307" i="1"/>
  <c r="CM307" i="1"/>
  <c r="CL307" i="1"/>
  <c r="CK307" i="1"/>
  <c r="CJ307" i="1"/>
  <c r="CI307" i="1"/>
  <c r="CH307" i="1"/>
  <c r="CG307" i="1"/>
  <c r="CF307" i="1"/>
  <c r="CE307" i="1"/>
  <c r="CD307" i="1"/>
  <c r="CC307" i="1"/>
  <c r="CB307" i="1"/>
  <c r="CA307" i="1"/>
  <c r="BZ307" i="1"/>
  <c r="BY307" i="1"/>
  <c r="BX307" i="1"/>
  <c r="BW307" i="1"/>
  <c r="BV307" i="1"/>
  <c r="BU307" i="1"/>
  <c r="BT307" i="1"/>
  <c r="BS307" i="1"/>
  <c r="BR307" i="1"/>
  <c r="BQ307" i="1"/>
  <c r="BP307" i="1"/>
  <c r="BO307" i="1"/>
  <c r="BN307" i="1"/>
  <c r="BM307" i="1"/>
  <c r="BL307" i="1"/>
  <c r="BK307" i="1"/>
  <c r="BJ307" i="1"/>
  <c r="BI307" i="1"/>
  <c r="BH307" i="1"/>
  <c r="BG307" i="1"/>
  <c r="BF307" i="1"/>
  <c r="BE307" i="1"/>
  <c r="BD307" i="1"/>
  <c r="BC307" i="1"/>
  <c r="BB307" i="1"/>
  <c r="BA307" i="1"/>
  <c r="AZ307" i="1"/>
  <c r="AY307" i="1"/>
  <c r="AX307" i="1"/>
  <c r="AW307" i="1"/>
  <c r="AV307" i="1"/>
  <c r="AU307" i="1"/>
  <c r="AT307" i="1"/>
  <c r="AS307" i="1"/>
  <c r="AR307" i="1"/>
  <c r="AQ307" i="1"/>
  <c r="AP307" i="1"/>
  <c r="AO307" i="1"/>
  <c r="AN307" i="1"/>
  <c r="AM307" i="1"/>
  <c r="AL307" i="1"/>
  <c r="AK307" i="1"/>
  <c r="AJ307" i="1"/>
  <c r="AI307" i="1"/>
  <c r="AH307" i="1"/>
  <c r="AG307" i="1"/>
  <c r="AF307" i="1"/>
  <c r="AE307" i="1"/>
  <c r="AD307" i="1"/>
  <c r="AC307" i="1"/>
  <c r="AB307" i="1"/>
  <c r="AA307" i="1"/>
  <c r="Z307" i="1"/>
  <c r="Y307" i="1"/>
  <c r="X307" i="1"/>
  <c r="W307" i="1"/>
  <c r="V307" i="1"/>
  <c r="U307" i="1"/>
  <c r="T307" i="1"/>
  <c r="S307" i="1"/>
  <c r="Q307" i="1"/>
  <c r="P307" i="1"/>
  <c r="O307" i="1"/>
  <c r="DD306" i="1"/>
  <c r="DC306" i="1"/>
  <c r="DB306" i="1"/>
  <c r="DA306" i="1"/>
  <c r="CZ306" i="1"/>
  <c r="CY306" i="1"/>
  <c r="CX306" i="1"/>
  <c r="CW306" i="1"/>
  <c r="CV306" i="1"/>
  <c r="CU306" i="1"/>
  <c r="CT306" i="1"/>
  <c r="CS306" i="1"/>
  <c r="CR306" i="1"/>
  <c r="CQ306" i="1"/>
  <c r="CP306" i="1"/>
  <c r="CO306" i="1"/>
  <c r="CN306" i="1"/>
  <c r="CM306" i="1"/>
  <c r="CL306" i="1"/>
  <c r="CK306" i="1"/>
  <c r="CJ306" i="1"/>
  <c r="CI306" i="1"/>
  <c r="CH306" i="1"/>
  <c r="CG306" i="1"/>
  <c r="CF306" i="1"/>
  <c r="CE306" i="1"/>
  <c r="CD306" i="1"/>
  <c r="CC306" i="1"/>
  <c r="CB306" i="1"/>
  <c r="CA306" i="1"/>
  <c r="BZ306" i="1"/>
  <c r="BY306" i="1"/>
  <c r="BX306" i="1"/>
  <c r="BW306" i="1"/>
  <c r="BV306" i="1"/>
  <c r="BU306" i="1"/>
  <c r="BT306" i="1"/>
  <c r="BS306" i="1"/>
  <c r="BR306" i="1"/>
  <c r="BQ306" i="1"/>
  <c r="BP306" i="1"/>
  <c r="BO306" i="1"/>
  <c r="BN306" i="1"/>
  <c r="BM306" i="1"/>
  <c r="BL306" i="1"/>
  <c r="BK306" i="1"/>
  <c r="BJ306" i="1"/>
  <c r="BI306" i="1"/>
  <c r="BH306" i="1"/>
  <c r="BG306" i="1"/>
  <c r="BF306" i="1"/>
  <c r="BE306" i="1"/>
  <c r="BD306" i="1"/>
  <c r="BC306" i="1"/>
  <c r="BB306" i="1"/>
  <c r="BA306" i="1"/>
  <c r="AZ306" i="1"/>
  <c r="AY306" i="1"/>
  <c r="AX306" i="1"/>
  <c r="AW306" i="1"/>
  <c r="AV306" i="1"/>
  <c r="AU306" i="1"/>
  <c r="AT306" i="1"/>
  <c r="AS306" i="1"/>
  <c r="AR306" i="1"/>
  <c r="AQ306" i="1"/>
  <c r="AP306" i="1"/>
  <c r="AO306" i="1"/>
  <c r="AN306" i="1"/>
  <c r="AM306" i="1"/>
  <c r="AL306" i="1"/>
  <c r="AK306" i="1"/>
  <c r="AJ306" i="1"/>
  <c r="AI306" i="1"/>
  <c r="AH306" i="1"/>
  <c r="AG306" i="1"/>
  <c r="AF306" i="1"/>
  <c r="AE306" i="1"/>
  <c r="AD306" i="1"/>
  <c r="AC306" i="1"/>
  <c r="AB306" i="1"/>
  <c r="AA306" i="1"/>
  <c r="Z306" i="1"/>
  <c r="Y306" i="1"/>
  <c r="X306" i="1"/>
  <c r="W306" i="1"/>
  <c r="V306" i="1"/>
  <c r="U306" i="1"/>
  <c r="T306" i="1"/>
  <c r="S306" i="1"/>
  <c r="Q306" i="1"/>
  <c r="P306" i="1"/>
  <c r="O306" i="1"/>
  <c r="DD305" i="1"/>
  <c r="DC305" i="1"/>
  <c r="DB305" i="1"/>
  <c r="DA305" i="1"/>
  <c r="CZ305" i="1"/>
  <c r="CY305" i="1"/>
  <c r="CX305" i="1"/>
  <c r="CW305" i="1"/>
  <c r="CV305" i="1"/>
  <c r="CU305" i="1"/>
  <c r="CT305" i="1"/>
  <c r="CS305" i="1"/>
  <c r="CR305" i="1"/>
  <c r="CQ305" i="1"/>
  <c r="CP305" i="1"/>
  <c r="CO305" i="1"/>
  <c r="CN305" i="1"/>
  <c r="CM305" i="1"/>
  <c r="CL305" i="1"/>
  <c r="CK305" i="1"/>
  <c r="CJ305" i="1"/>
  <c r="CI305" i="1"/>
  <c r="CH305" i="1"/>
  <c r="CG305" i="1"/>
  <c r="CF305" i="1"/>
  <c r="CE305" i="1"/>
  <c r="CD305" i="1"/>
  <c r="CC305" i="1"/>
  <c r="CB305" i="1"/>
  <c r="CA305" i="1"/>
  <c r="BZ305" i="1"/>
  <c r="BY305" i="1"/>
  <c r="BX305" i="1"/>
  <c r="BW305" i="1"/>
  <c r="BV305" i="1"/>
  <c r="BU305" i="1"/>
  <c r="BT305" i="1"/>
  <c r="BS305" i="1"/>
  <c r="BR305" i="1"/>
  <c r="BQ305" i="1"/>
  <c r="BP305" i="1"/>
  <c r="BO305" i="1"/>
  <c r="BN305" i="1"/>
  <c r="BM305" i="1"/>
  <c r="BL305" i="1"/>
  <c r="BK305" i="1"/>
  <c r="BJ305" i="1"/>
  <c r="BI305" i="1"/>
  <c r="BH305" i="1"/>
  <c r="BG305" i="1"/>
  <c r="BF305" i="1"/>
  <c r="BE305" i="1"/>
  <c r="BD305" i="1"/>
  <c r="BC305" i="1"/>
  <c r="BB305" i="1"/>
  <c r="BA305" i="1"/>
  <c r="AZ305" i="1"/>
  <c r="AY305" i="1"/>
  <c r="AX305" i="1"/>
  <c r="AW305" i="1"/>
  <c r="AV305" i="1"/>
  <c r="AU305" i="1"/>
  <c r="AT305" i="1"/>
  <c r="AS305" i="1"/>
  <c r="AR305" i="1"/>
  <c r="AQ305" i="1"/>
  <c r="AP305" i="1"/>
  <c r="AO305" i="1"/>
  <c r="AN305" i="1"/>
  <c r="AM305" i="1"/>
  <c r="AL305" i="1"/>
  <c r="AK305" i="1"/>
  <c r="AJ305" i="1"/>
  <c r="AI305" i="1"/>
  <c r="AH305" i="1"/>
  <c r="AG305" i="1"/>
  <c r="AF305" i="1"/>
  <c r="AE305" i="1"/>
  <c r="AD305" i="1"/>
  <c r="AC305" i="1"/>
  <c r="AB305" i="1"/>
  <c r="AA305" i="1"/>
  <c r="Z305" i="1"/>
  <c r="Y305" i="1"/>
  <c r="X305" i="1"/>
  <c r="W305" i="1"/>
  <c r="V305" i="1"/>
  <c r="U305" i="1"/>
  <c r="T305" i="1"/>
  <c r="S305" i="1"/>
  <c r="Q305" i="1"/>
  <c r="P305" i="1"/>
  <c r="O305" i="1"/>
  <c r="DD473" i="1"/>
  <c r="DC473" i="1"/>
  <c r="DB473" i="1"/>
  <c r="DA473" i="1"/>
  <c r="CZ473" i="1"/>
  <c r="CY473" i="1"/>
  <c r="CX473" i="1"/>
  <c r="CW473" i="1"/>
  <c r="CV473" i="1"/>
  <c r="CU473" i="1"/>
  <c r="CT473" i="1"/>
  <c r="CS473" i="1"/>
  <c r="CR473" i="1"/>
  <c r="CQ473" i="1"/>
  <c r="CP473" i="1"/>
  <c r="CO473" i="1"/>
  <c r="CN473" i="1"/>
  <c r="CM473" i="1"/>
  <c r="CL473" i="1"/>
  <c r="CK473" i="1"/>
  <c r="CJ473" i="1"/>
  <c r="CI473" i="1"/>
  <c r="CH473" i="1"/>
  <c r="CG473" i="1"/>
  <c r="CF473" i="1"/>
  <c r="CE473" i="1"/>
  <c r="CD473" i="1"/>
  <c r="CC473" i="1"/>
  <c r="CB473" i="1"/>
  <c r="CA473" i="1"/>
  <c r="BZ473" i="1"/>
  <c r="BY473" i="1"/>
  <c r="BX473" i="1"/>
  <c r="BW473" i="1"/>
  <c r="BV473" i="1"/>
  <c r="BU473" i="1"/>
  <c r="BT473" i="1"/>
  <c r="BS473" i="1"/>
  <c r="BR473" i="1"/>
  <c r="BQ473" i="1"/>
  <c r="BP473" i="1"/>
  <c r="BO473" i="1"/>
  <c r="BN473" i="1"/>
  <c r="BM473" i="1"/>
  <c r="BL473" i="1"/>
  <c r="BK473" i="1"/>
  <c r="BJ473" i="1"/>
  <c r="BI473" i="1"/>
  <c r="BH473" i="1"/>
  <c r="BG473" i="1"/>
  <c r="BF473" i="1"/>
  <c r="BE473" i="1"/>
  <c r="BD473" i="1"/>
  <c r="BC473" i="1"/>
  <c r="BB473" i="1"/>
  <c r="BA473" i="1"/>
  <c r="AZ473" i="1"/>
  <c r="AY473" i="1"/>
  <c r="AX473" i="1"/>
  <c r="AW473" i="1"/>
  <c r="AV473" i="1"/>
  <c r="AU473" i="1"/>
  <c r="AT473" i="1"/>
  <c r="AS473" i="1"/>
  <c r="AR473" i="1"/>
  <c r="AQ473" i="1"/>
  <c r="AP473" i="1"/>
  <c r="AO473" i="1"/>
  <c r="AN473" i="1"/>
  <c r="AM473" i="1"/>
  <c r="AL473" i="1"/>
  <c r="AK473" i="1"/>
  <c r="AJ473" i="1"/>
  <c r="AI473" i="1"/>
  <c r="AH473" i="1"/>
  <c r="AG473" i="1"/>
  <c r="AF473" i="1"/>
  <c r="AE473" i="1"/>
  <c r="AD473" i="1"/>
  <c r="AC473" i="1"/>
  <c r="AB473" i="1"/>
  <c r="AA473" i="1"/>
  <c r="Z473" i="1"/>
  <c r="Y473" i="1"/>
  <c r="X473" i="1"/>
  <c r="W473" i="1"/>
  <c r="V473" i="1"/>
  <c r="U473" i="1"/>
  <c r="T473" i="1"/>
  <c r="S473" i="1"/>
  <c r="Q473" i="1"/>
  <c r="P473" i="1"/>
  <c r="O473" i="1"/>
  <c r="DD472" i="1"/>
  <c r="DC472" i="1"/>
  <c r="DB472" i="1"/>
  <c r="DA472" i="1"/>
  <c r="CZ472" i="1"/>
  <c r="CY472" i="1"/>
  <c r="CX472" i="1"/>
  <c r="CW472" i="1"/>
  <c r="CV472" i="1"/>
  <c r="CU472" i="1"/>
  <c r="CT472" i="1"/>
  <c r="CS472" i="1"/>
  <c r="CR472" i="1"/>
  <c r="CQ472" i="1"/>
  <c r="CP472" i="1"/>
  <c r="CO472" i="1"/>
  <c r="CN472" i="1"/>
  <c r="CM472" i="1"/>
  <c r="CL472" i="1"/>
  <c r="CK472" i="1"/>
  <c r="CJ472" i="1"/>
  <c r="CI472" i="1"/>
  <c r="CH472" i="1"/>
  <c r="CG472" i="1"/>
  <c r="CF472" i="1"/>
  <c r="CE472" i="1"/>
  <c r="CD472" i="1"/>
  <c r="CC472" i="1"/>
  <c r="CB472" i="1"/>
  <c r="CA472" i="1"/>
  <c r="BZ472" i="1"/>
  <c r="BY472" i="1"/>
  <c r="BX472" i="1"/>
  <c r="BW472" i="1"/>
  <c r="BV472" i="1"/>
  <c r="BU472" i="1"/>
  <c r="BT472" i="1"/>
  <c r="BS472" i="1"/>
  <c r="BR472" i="1"/>
  <c r="BQ472" i="1"/>
  <c r="BP472" i="1"/>
  <c r="BO472" i="1"/>
  <c r="BN472" i="1"/>
  <c r="BM472" i="1"/>
  <c r="BL472" i="1"/>
  <c r="BK472" i="1"/>
  <c r="BJ472" i="1"/>
  <c r="BI472" i="1"/>
  <c r="BH472" i="1"/>
  <c r="BG472" i="1"/>
  <c r="BF472" i="1"/>
  <c r="BE472" i="1"/>
  <c r="BD472" i="1"/>
  <c r="BC472" i="1"/>
  <c r="BB472" i="1"/>
  <c r="BA472" i="1"/>
  <c r="AZ472" i="1"/>
  <c r="AY472" i="1"/>
  <c r="AX472" i="1"/>
  <c r="AW472" i="1"/>
  <c r="AV472" i="1"/>
  <c r="AU472" i="1"/>
  <c r="AT472" i="1"/>
  <c r="AS472" i="1"/>
  <c r="AR472" i="1"/>
  <c r="AQ472" i="1"/>
  <c r="AP472" i="1"/>
  <c r="AO472" i="1"/>
  <c r="AN472" i="1"/>
  <c r="AM472" i="1"/>
  <c r="AL472" i="1"/>
  <c r="AK472" i="1"/>
  <c r="AJ472" i="1"/>
  <c r="AI472" i="1"/>
  <c r="AH472" i="1"/>
  <c r="AG472" i="1"/>
  <c r="AF472" i="1"/>
  <c r="AE472" i="1"/>
  <c r="AD472" i="1"/>
  <c r="AC472" i="1"/>
  <c r="AB472" i="1"/>
  <c r="AA472" i="1"/>
  <c r="Z472" i="1"/>
  <c r="Y472" i="1"/>
  <c r="X472" i="1"/>
  <c r="W472" i="1"/>
  <c r="V472" i="1"/>
  <c r="U472" i="1"/>
  <c r="T472" i="1"/>
  <c r="S472" i="1"/>
  <c r="Q472" i="1"/>
  <c r="P472" i="1"/>
  <c r="O472" i="1"/>
  <c r="DD471" i="1"/>
  <c r="DC471" i="1"/>
  <c r="DB471" i="1"/>
  <c r="DA471" i="1"/>
  <c r="CZ471" i="1"/>
  <c r="CY471" i="1"/>
  <c r="CX471" i="1"/>
  <c r="CW471" i="1"/>
  <c r="CV471" i="1"/>
  <c r="CU471" i="1"/>
  <c r="CT471" i="1"/>
  <c r="CS471" i="1"/>
  <c r="CR471" i="1"/>
  <c r="CQ471" i="1"/>
  <c r="CP471" i="1"/>
  <c r="CO471" i="1"/>
  <c r="CN471" i="1"/>
  <c r="CM471" i="1"/>
  <c r="CL471" i="1"/>
  <c r="CK471" i="1"/>
  <c r="CJ471" i="1"/>
  <c r="CI471" i="1"/>
  <c r="CH471" i="1"/>
  <c r="CG471" i="1"/>
  <c r="CF471" i="1"/>
  <c r="CE471" i="1"/>
  <c r="CD471" i="1"/>
  <c r="CC471" i="1"/>
  <c r="CB471" i="1"/>
  <c r="CA471" i="1"/>
  <c r="BZ471" i="1"/>
  <c r="BY471" i="1"/>
  <c r="BX471" i="1"/>
  <c r="BW471" i="1"/>
  <c r="BV471" i="1"/>
  <c r="BU471" i="1"/>
  <c r="BT471" i="1"/>
  <c r="BS471" i="1"/>
  <c r="BR471" i="1"/>
  <c r="BQ471" i="1"/>
  <c r="BP471" i="1"/>
  <c r="BO471" i="1"/>
  <c r="BN471" i="1"/>
  <c r="BM471" i="1"/>
  <c r="BL471" i="1"/>
  <c r="BK471" i="1"/>
  <c r="BJ471" i="1"/>
  <c r="BI471" i="1"/>
  <c r="BH471" i="1"/>
  <c r="BG471" i="1"/>
  <c r="BF471" i="1"/>
  <c r="BE471" i="1"/>
  <c r="BD471" i="1"/>
  <c r="BC471" i="1"/>
  <c r="BB471" i="1"/>
  <c r="BA471" i="1"/>
  <c r="AZ471" i="1"/>
  <c r="AY471" i="1"/>
  <c r="AX471" i="1"/>
  <c r="AW471" i="1"/>
  <c r="AV471" i="1"/>
  <c r="AU471" i="1"/>
  <c r="AT471" i="1"/>
  <c r="AS471" i="1"/>
  <c r="AR471" i="1"/>
  <c r="AQ471" i="1"/>
  <c r="AP471" i="1"/>
  <c r="AO471" i="1"/>
  <c r="AN471" i="1"/>
  <c r="AM471" i="1"/>
  <c r="AL471" i="1"/>
  <c r="AK471" i="1"/>
  <c r="AJ471" i="1"/>
  <c r="AI471" i="1"/>
  <c r="AH471" i="1"/>
  <c r="AG471" i="1"/>
  <c r="AF471" i="1"/>
  <c r="AE471" i="1"/>
  <c r="AD471" i="1"/>
  <c r="AC471" i="1"/>
  <c r="AB471" i="1"/>
  <c r="AA471" i="1"/>
  <c r="Z471" i="1"/>
  <c r="Y471" i="1"/>
  <c r="X471" i="1"/>
  <c r="W471" i="1"/>
  <c r="V471" i="1"/>
  <c r="U471" i="1"/>
  <c r="T471" i="1"/>
  <c r="S471" i="1"/>
  <c r="Q471" i="1"/>
  <c r="P471" i="1"/>
  <c r="O471" i="1"/>
  <c r="DD470" i="1"/>
  <c r="DC470" i="1"/>
  <c r="DB470" i="1"/>
  <c r="DA470" i="1"/>
  <c r="CZ470" i="1"/>
  <c r="CY470" i="1"/>
  <c r="CX470" i="1"/>
  <c r="CW470" i="1"/>
  <c r="CV470" i="1"/>
  <c r="CU470" i="1"/>
  <c r="CT470" i="1"/>
  <c r="CS470" i="1"/>
  <c r="CR470" i="1"/>
  <c r="CQ470" i="1"/>
  <c r="CP470" i="1"/>
  <c r="CO470" i="1"/>
  <c r="CN470" i="1"/>
  <c r="CM470" i="1"/>
  <c r="CL470" i="1"/>
  <c r="CK470" i="1"/>
  <c r="CJ470" i="1"/>
  <c r="CI470" i="1"/>
  <c r="CH470" i="1"/>
  <c r="CG470" i="1"/>
  <c r="CF470" i="1"/>
  <c r="CE470" i="1"/>
  <c r="CD470" i="1"/>
  <c r="CC470" i="1"/>
  <c r="CB470" i="1"/>
  <c r="CA470" i="1"/>
  <c r="BZ470" i="1"/>
  <c r="BY470" i="1"/>
  <c r="BX470" i="1"/>
  <c r="BW470" i="1"/>
  <c r="BV470" i="1"/>
  <c r="BU470" i="1"/>
  <c r="BT470" i="1"/>
  <c r="BS470" i="1"/>
  <c r="BR470" i="1"/>
  <c r="BQ470" i="1"/>
  <c r="BP470" i="1"/>
  <c r="BO470" i="1"/>
  <c r="BN470" i="1"/>
  <c r="BM470" i="1"/>
  <c r="BL470" i="1"/>
  <c r="BK470" i="1"/>
  <c r="BJ470" i="1"/>
  <c r="BI470" i="1"/>
  <c r="BH470" i="1"/>
  <c r="BG470" i="1"/>
  <c r="BF470" i="1"/>
  <c r="BE470" i="1"/>
  <c r="BD470" i="1"/>
  <c r="BC470" i="1"/>
  <c r="BB470" i="1"/>
  <c r="BA470" i="1"/>
  <c r="AZ470" i="1"/>
  <c r="AY470" i="1"/>
  <c r="AX470" i="1"/>
  <c r="AW470" i="1"/>
  <c r="AV470" i="1"/>
  <c r="AU470" i="1"/>
  <c r="AT470" i="1"/>
  <c r="AS470" i="1"/>
  <c r="AR470" i="1"/>
  <c r="AQ470" i="1"/>
  <c r="AP470" i="1"/>
  <c r="AO470" i="1"/>
  <c r="AN470" i="1"/>
  <c r="AM470" i="1"/>
  <c r="AL470" i="1"/>
  <c r="AK470" i="1"/>
  <c r="AJ470" i="1"/>
  <c r="AI470" i="1"/>
  <c r="AH470" i="1"/>
  <c r="AG470" i="1"/>
  <c r="AF470" i="1"/>
  <c r="AE470" i="1"/>
  <c r="AD470" i="1"/>
  <c r="AC470" i="1"/>
  <c r="AB470" i="1"/>
  <c r="AA470" i="1"/>
  <c r="Z470" i="1"/>
  <c r="Y470" i="1"/>
  <c r="X470" i="1"/>
  <c r="W470" i="1"/>
  <c r="V470" i="1"/>
  <c r="U470" i="1"/>
  <c r="T470" i="1"/>
  <c r="S470" i="1"/>
  <c r="Q470" i="1"/>
  <c r="P470" i="1"/>
  <c r="O470" i="1"/>
  <c r="DD469" i="1"/>
  <c r="DC469" i="1"/>
  <c r="DB469" i="1"/>
  <c r="DA469" i="1"/>
  <c r="CZ469" i="1"/>
  <c r="CY469" i="1"/>
  <c r="CX469" i="1"/>
  <c r="CW469" i="1"/>
  <c r="CV469" i="1"/>
  <c r="CU469" i="1"/>
  <c r="CT469" i="1"/>
  <c r="CS469" i="1"/>
  <c r="CR469" i="1"/>
  <c r="CQ469" i="1"/>
  <c r="CP469" i="1"/>
  <c r="CO469" i="1"/>
  <c r="CN469" i="1"/>
  <c r="CM469" i="1"/>
  <c r="CL469" i="1"/>
  <c r="CK469" i="1"/>
  <c r="CJ469" i="1"/>
  <c r="CI469" i="1"/>
  <c r="CH469" i="1"/>
  <c r="CG469" i="1"/>
  <c r="CF469" i="1"/>
  <c r="CE469" i="1"/>
  <c r="CD469" i="1"/>
  <c r="CC469" i="1"/>
  <c r="CB469" i="1"/>
  <c r="CA469" i="1"/>
  <c r="BZ469" i="1"/>
  <c r="BY469" i="1"/>
  <c r="BX469" i="1"/>
  <c r="BW469" i="1"/>
  <c r="BV469" i="1"/>
  <c r="BU469" i="1"/>
  <c r="BT469" i="1"/>
  <c r="BS469" i="1"/>
  <c r="BR469" i="1"/>
  <c r="BQ469" i="1"/>
  <c r="BP469" i="1"/>
  <c r="BO469" i="1"/>
  <c r="BN469" i="1"/>
  <c r="BM469" i="1"/>
  <c r="BL469" i="1"/>
  <c r="BK469" i="1"/>
  <c r="BJ469" i="1"/>
  <c r="BI469" i="1"/>
  <c r="BH469" i="1"/>
  <c r="BG469" i="1"/>
  <c r="BF469" i="1"/>
  <c r="BE469" i="1"/>
  <c r="BD469" i="1"/>
  <c r="BC469" i="1"/>
  <c r="BB469" i="1"/>
  <c r="BA469" i="1"/>
  <c r="AZ469" i="1"/>
  <c r="AY469" i="1"/>
  <c r="AX469" i="1"/>
  <c r="AW469" i="1"/>
  <c r="AV469" i="1"/>
  <c r="AU469" i="1"/>
  <c r="AT469" i="1"/>
  <c r="AS469" i="1"/>
  <c r="AR469" i="1"/>
  <c r="AQ469" i="1"/>
  <c r="AP469" i="1"/>
  <c r="AO469" i="1"/>
  <c r="AN469" i="1"/>
  <c r="AM469" i="1"/>
  <c r="AL469" i="1"/>
  <c r="AK469" i="1"/>
  <c r="AJ469" i="1"/>
  <c r="AI469" i="1"/>
  <c r="AH469" i="1"/>
  <c r="AG469" i="1"/>
  <c r="AF469" i="1"/>
  <c r="AE469" i="1"/>
  <c r="AD469" i="1"/>
  <c r="AC469" i="1"/>
  <c r="AB469" i="1"/>
  <c r="AA469" i="1"/>
  <c r="Z469" i="1"/>
  <c r="Y469" i="1"/>
  <c r="X469" i="1"/>
  <c r="W469" i="1"/>
  <c r="V469" i="1"/>
  <c r="U469" i="1"/>
  <c r="T469" i="1"/>
  <c r="S469" i="1"/>
  <c r="Q469" i="1"/>
  <c r="P469" i="1"/>
  <c r="O469" i="1"/>
  <c r="DD445" i="1"/>
  <c r="DC445" i="1"/>
  <c r="DB445" i="1"/>
  <c r="DA445" i="1"/>
  <c r="CZ445" i="1"/>
  <c r="CY445" i="1"/>
  <c r="CX445" i="1"/>
  <c r="CW445" i="1"/>
  <c r="CV445" i="1"/>
  <c r="CU445" i="1"/>
  <c r="CT445" i="1"/>
  <c r="CS445" i="1"/>
  <c r="CR445" i="1"/>
  <c r="CQ445" i="1"/>
  <c r="CP445" i="1"/>
  <c r="CO445" i="1"/>
  <c r="CN445" i="1"/>
  <c r="CM445" i="1"/>
  <c r="CL445" i="1"/>
  <c r="CK445" i="1"/>
  <c r="CJ445" i="1"/>
  <c r="CI445" i="1"/>
  <c r="CH445" i="1"/>
  <c r="CG445" i="1"/>
  <c r="CF445" i="1"/>
  <c r="CE445" i="1"/>
  <c r="CD445" i="1"/>
  <c r="CC445" i="1"/>
  <c r="CB445" i="1"/>
  <c r="CA445" i="1"/>
  <c r="BZ445" i="1"/>
  <c r="BY445" i="1"/>
  <c r="BX445" i="1"/>
  <c r="BW445" i="1"/>
  <c r="BV445" i="1"/>
  <c r="BU445" i="1"/>
  <c r="BT445" i="1"/>
  <c r="BS445" i="1"/>
  <c r="BR445" i="1"/>
  <c r="BQ445" i="1"/>
  <c r="BP445" i="1"/>
  <c r="BO445" i="1"/>
  <c r="BN445" i="1"/>
  <c r="BM445" i="1"/>
  <c r="BL445" i="1"/>
  <c r="BK445" i="1"/>
  <c r="BJ445" i="1"/>
  <c r="BI445" i="1"/>
  <c r="BH445" i="1"/>
  <c r="BG445" i="1"/>
  <c r="BF445" i="1"/>
  <c r="BE445" i="1"/>
  <c r="BD445" i="1"/>
  <c r="BC445" i="1"/>
  <c r="BB445" i="1"/>
  <c r="BA445" i="1"/>
  <c r="AZ445" i="1"/>
  <c r="AY445" i="1"/>
  <c r="AX445" i="1"/>
  <c r="AW445" i="1"/>
  <c r="AV445" i="1"/>
  <c r="AU445" i="1"/>
  <c r="AT445" i="1"/>
  <c r="AS445" i="1"/>
  <c r="AR445" i="1"/>
  <c r="AQ445" i="1"/>
  <c r="AP445" i="1"/>
  <c r="AO445" i="1"/>
  <c r="AN445" i="1"/>
  <c r="AM445" i="1"/>
  <c r="AL445" i="1"/>
  <c r="AK445" i="1"/>
  <c r="AJ445" i="1"/>
  <c r="AI445" i="1"/>
  <c r="AH445" i="1"/>
  <c r="AG445" i="1"/>
  <c r="AF445" i="1"/>
  <c r="AE445" i="1"/>
  <c r="AD445" i="1"/>
  <c r="AC445" i="1"/>
  <c r="AB445" i="1"/>
  <c r="AA445" i="1"/>
  <c r="Z445" i="1"/>
  <c r="Y445" i="1"/>
  <c r="X445" i="1"/>
  <c r="W445" i="1"/>
  <c r="V445" i="1"/>
  <c r="U445" i="1"/>
  <c r="T445" i="1"/>
  <c r="S445" i="1"/>
  <c r="Q445" i="1"/>
  <c r="P445" i="1"/>
  <c r="O445" i="1"/>
  <c r="DD169" i="1"/>
  <c r="DC169" i="1"/>
  <c r="DB169" i="1"/>
  <c r="DA169" i="1"/>
  <c r="CZ169" i="1"/>
  <c r="CY169" i="1"/>
  <c r="CX169" i="1"/>
  <c r="CW169" i="1"/>
  <c r="CV169" i="1"/>
  <c r="CU169" i="1"/>
  <c r="CT169" i="1"/>
  <c r="CS169" i="1"/>
  <c r="CR169" i="1"/>
  <c r="CQ169" i="1"/>
  <c r="CP169" i="1"/>
  <c r="CO169" i="1"/>
  <c r="CN169" i="1"/>
  <c r="CM169" i="1"/>
  <c r="CL169" i="1"/>
  <c r="CK169" i="1"/>
  <c r="CJ169" i="1"/>
  <c r="CI169" i="1"/>
  <c r="CH169" i="1"/>
  <c r="CG169" i="1"/>
  <c r="CF169" i="1"/>
  <c r="CE169" i="1"/>
  <c r="CD169" i="1"/>
  <c r="CC169" i="1"/>
  <c r="CB169" i="1"/>
  <c r="CA169" i="1"/>
  <c r="BZ169" i="1"/>
  <c r="BY169" i="1"/>
  <c r="BX169" i="1"/>
  <c r="BW169" i="1"/>
  <c r="BV169" i="1"/>
  <c r="BU169" i="1"/>
  <c r="BT169" i="1"/>
  <c r="BS169" i="1"/>
  <c r="BR169" i="1"/>
  <c r="BQ169" i="1"/>
  <c r="BP169" i="1"/>
  <c r="BO169" i="1"/>
  <c r="BN169" i="1"/>
  <c r="BM169" i="1"/>
  <c r="BL169" i="1"/>
  <c r="BK169" i="1"/>
  <c r="BJ169" i="1"/>
  <c r="BI169" i="1"/>
  <c r="BH169" i="1"/>
  <c r="BG169" i="1"/>
  <c r="BF169" i="1"/>
  <c r="BE169" i="1"/>
  <c r="BD169" i="1"/>
  <c r="BC169" i="1"/>
  <c r="BB169" i="1"/>
  <c r="BA169" i="1"/>
  <c r="AZ169" i="1"/>
  <c r="AY169" i="1"/>
  <c r="AX169" i="1"/>
  <c r="AW169" i="1"/>
  <c r="AV169" i="1"/>
  <c r="AU169" i="1"/>
  <c r="AT169" i="1"/>
  <c r="AS169" i="1"/>
  <c r="AR169" i="1"/>
  <c r="AQ169" i="1"/>
  <c r="AP169" i="1"/>
  <c r="AO169" i="1"/>
  <c r="AN169" i="1"/>
  <c r="AM169" i="1"/>
  <c r="AL169" i="1"/>
  <c r="AK169" i="1"/>
  <c r="AJ169" i="1"/>
  <c r="AI169" i="1"/>
  <c r="AH169" i="1"/>
  <c r="AG169" i="1"/>
  <c r="AF169" i="1"/>
  <c r="AE169" i="1"/>
  <c r="AD169" i="1"/>
  <c r="AC169" i="1"/>
  <c r="AB169" i="1"/>
  <c r="AA169" i="1"/>
  <c r="Z169" i="1"/>
  <c r="Y169" i="1"/>
  <c r="X169" i="1"/>
  <c r="W169" i="1"/>
  <c r="V169" i="1"/>
  <c r="U169" i="1"/>
  <c r="T169" i="1"/>
  <c r="S169" i="1"/>
  <c r="Q169" i="1"/>
  <c r="P169" i="1"/>
  <c r="O169" i="1"/>
  <c r="DD168" i="1"/>
  <c r="DC168" i="1"/>
  <c r="DB168" i="1"/>
  <c r="DA168" i="1"/>
  <c r="CZ168" i="1"/>
  <c r="CY168" i="1"/>
  <c r="CX168" i="1"/>
  <c r="CW168" i="1"/>
  <c r="CV168" i="1"/>
  <c r="CU168" i="1"/>
  <c r="CT168" i="1"/>
  <c r="CS168" i="1"/>
  <c r="CR168" i="1"/>
  <c r="CQ168" i="1"/>
  <c r="CP168" i="1"/>
  <c r="CO168" i="1"/>
  <c r="CN168" i="1"/>
  <c r="CM168" i="1"/>
  <c r="CL168" i="1"/>
  <c r="CK168" i="1"/>
  <c r="CJ168" i="1"/>
  <c r="CI168" i="1"/>
  <c r="CH168" i="1"/>
  <c r="CG168" i="1"/>
  <c r="CF168" i="1"/>
  <c r="CE168" i="1"/>
  <c r="CD168" i="1"/>
  <c r="CC168" i="1"/>
  <c r="CB168" i="1"/>
  <c r="CA168" i="1"/>
  <c r="BZ168" i="1"/>
  <c r="BY168" i="1"/>
  <c r="BX168" i="1"/>
  <c r="BW168" i="1"/>
  <c r="BV168" i="1"/>
  <c r="BU168" i="1"/>
  <c r="BT168" i="1"/>
  <c r="BS168" i="1"/>
  <c r="BR168" i="1"/>
  <c r="BQ168" i="1"/>
  <c r="BP168" i="1"/>
  <c r="BO168" i="1"/>
  <c r="BN168" i="1"/>
  <c r="BM168" i="1"/>
  <c r="BL168" i="1"/>
  <c r="BK168" i="1"/>
  <c r="BJ168" i="1"/>
  <c r="BI168" i="1"/>
  <c r="BH168" i="1"/>
  <c r="BG168" i="1"/>
  <c r="BF168" i="1"/>
  <c r="BE168" i="1"/>
  <c r="BD168" i="1"/>
  <c r="BC168" i="1"/>
  <c r="BB168" i="1"/>
  <c r="BA168" i="1"/>
  <c r="AZ168" i="1"/>
  <c r="AY168" i="1"/>
  <c r="AX168" i="1"/>
  <c r="AW168" i="1"/>
  <c r="AV168" i="1"/>
  <c r="AU168" i="1"/>
  <c r="AT168" i="1"/>
  <c r="AS168" i="1"/>
  <c r="AR168" i="1"/>
  <c r="AQ168" i="1"/>
  <c r="AP168" i="1"/>
  <c r="AO168" i="1"/>
  <c r="AN168" i="1"/>
  <c r="AM168" i="1"/>
  <c r="AL168" i="1"/>
  <c r="AK168" i="1"/>
  <c r="AJ168" i="1"/>
  <c r="AI168" i="1"/>
  <c r="AH168" i="1"/>
  <c r="AG168" i="1"/>
  <c r="AF168" i="1"/>
  <c r="AE168" i="1"/>
  <c r="AD168" i="1"/>
  <c r="AC168" i="1"/>
  <c r="AB168" i="1"/>
  <c r="AA168" i="1"/>
  <c r="Z168" i="1"/>
  <c r="Y168" i="1"/>
  <c r="X168" i="1"/>
  <c r="W168" i="1"/>
  <c r="V168" i="1"/>
  <c r="U168" i="1"/>
  <c r="T168" i="1"/>
  <c r="S168" i="1"/>
  <c r="Q168" i="1"/>
  <c r="P168" i="1"/>
  <c r="O168" i="1"/>
  <c r="DD167" i="1"/>
  <c r="DC167" i="1"/>
  <c r="DB167" i="1"/>
  <c r="DA167" i="1"/>
  <c r="CZ167" i="1"/>
  <c r="CY167" i="1"/>
  <c r="CX167" i="1"/>
  <c r="CW167" i="1"/>
  <c r="CV167" i="1"/>
  <c r="CU167" i="1"/>
  <c r="CT167" i="1"/>
  <c r="CS167" i="1"/>
  <c r="CR167" i="1"/>
  <c r="CQ167" i="1"/>
  <c r="CP167" i="1"/>
  <c r="CO167" i="1"/>
  <c r="CN167" i="1"/>
  <c r="CM167" i="1"/>
  <c r="CL167" i="1"/>
  <c r="CK167" i="1"/>
  <c r="CJ167" i="1"/>
  <c r="CI167" i="1"/>
  <c r="CH167" i="1"/>
  <c r="CG167" i="1"/>
  <c r="CF167" i="1"/>
  <c r="CE167" i="1"/>
  <c r="CD167" i="1"/>
  <c r="CC167" i="1"/>
  <c r="CB167" i="1"/>
  <c r="CA167" i="1"/>
  <c r="BZ167" i="1"/>
  <c r="BY167" i="1"/>
  <c r="BX167" i="1"/>
  <c r="BW167" i="1"/>
  <c r="BV167" i="1"/>
  <c r="BU167" i="1"/>
  <c r="BT167" i="1"/>
  <c r="BS167" i="1"/>
  <c r="BR167" i="1"/>
  <c r="BQ167" i="1"/>
  <c r="BP167" i="1"/>
  <c r="BO167" i="1"/>
  <c r="BN167" i="1"/>
  <c r="BM167" i="1"/>
  <c r="BL167" i="1"/>
  <c r="BK167" i="1"/>
  <c r="BJ167" i="1"/>
  <c r="BI167" i="1"/>
  <c r="BH167" i="1"/>
  <c r="BG167" i="1"/>
  <c r="BF167" i="1"/>
  <c r="BE167" i="1"/>
  <c r="BD167" i="1"/>
  <c r="BC167" i="1"/>
  <c r="BB167" i="1"/>
  <c r="BA167" i="1"/>
  <c r="AZ167" i="1"/>
  <c r="AY167" i="1"/>
  <c r="AX167" i="1"/>
  <c r="AW167" i="1"/>
  <c r="AV167" i="1"/>
  <c r="AU167" i="1"/>
  <c r="AT167" i="1"/>
  <c r="AS167" i="1"/>
  <c r="AR167" i="1"/>
  <c r="AQ167" i="1"/>
  <c r="AP167" i="1"/>
  <c r="AO167" i="1"/>
  <c r="AN167" i="1"/>
  <c r="AM167" i="1"/>
  <c r="AL167" i="1"/>
  <c r="AK167" i="1"/>
  <c r="AJ167" i="1"/>
  <c r="AI167" i="1"/>
  <c r="AH167" i="1"/>
  <c r="AG167" i="1"/>
  <c r="AF167" i="1"/>
  <c r="AE167" i="1"/>
  <c r="AD167" i="1"/>
  <c r="AC167" i="1"/>
  <c r="AB167" i="1"/>
  <c r="AA167" i="1"/>
  <c r="Z167" i="1"/>
  <c r="Y167" i="1"/>
  <c r="X167" i="1"/>
  <c r="W167" i="1"/>
  <c r="V167" i="1"/>
  <c r="U167" i="1"/>
  <c r="T167" i="1"/>
  <c r="S167" i="1"/>
  <c r="Q167" i="1"/>
  <c r="P167" i="1"/>
  <c r="O167" i="1"/>
  <c r="DD166" i="1"/>
  <c r="DC166" i="1"/>
  <c r="DB166" i="1"/>
  <c r="DA166" i="1"/>
  <c r="CZ166" i="1"/>
  <c r="CY166" i="1"/>
  <c r="CX166" i="1"/>
  <c r="CW166" i="1"/>
  <c r="CV166" i="1"/>
  <c r="CU166" i="1"/>
  <c r="CT166" i="1"/>
  <c r="CS166" i="1"/>
  <c r="CR166" i="1"/>
  <c r="CQ166" i="1"/>
  <c r="CP166" i="1"/>
  <c r="CO166" i="1"/>
  <c r="CN166" i="1"/>
  <c r="CM166" i="1"/>
  <c r="CL166" i="1"/>
  <c r="CK166" i="1"/>
  <c r="CJ166" i="1"/>
  <c r="CI166" i="1"/>
  <c r="CH166" i="1"/>
  <c r="CG166" i="1"/>
  <c r="CF166" i="1"/>
  <c r="CE166" i="1"/>
  <c r="CD166" i="1"/>
  <c r="CC166" i="1"/>
  <c r="CB166" i="1"/>
  <c r="CA166" i="1"/>
  <c r="BZ166" i="1"/>
  <c r="BY166" i="1"/>
  <c r="BX166" i="1"/>
  <c r="BW166" i="1"/>
  <c r="BV166" i="1"/>
  <c r="BU166" i="1"/>
  <c r="BT166" i="1"/>
  <c r="BS166" i="1"/>
  <c r="BR166" i="1"/>
  <c r="BQ166" i="1"/>
  <c r="BP166" i="1"/>
  <c r="BO166" i="1"/>
  <c r="BN166" i="1"/>
  <c r="BM166" i="1"/>
  <c r="BL166" i="1"/>
  <c r="BK166" i="1"/>
  <c r="BJ166" i="1"/>
  <c r="BI166" i="1"/>
  <c r="BH166" i="1"/>
  <c r="BG166" i="1"/>
  <c r="BF166" i="1"/>
  <c r="BE166" i="1"/>
  <c r="BD166" i="1"/>
  <c r="BC166" i="1"/>
  <c r="BB166" i="1"/>
  <c r="BA166" i="1"/>
  <c r="AZ166" i="1"/>
  <c r="AY166" i="1"/>
  <c r="AX166" i="1"/>
  <c r="AW166" i="1"/>
  <c r="AV166" i="1"/>
  <c r="AU166" i="1"/>
  <c r="AT166" i="1"/>
  <c r="AS166" i="1"/>
  <c r="AR166" i="1"/>
  <c r="AQ166" i="1"/>
  <c r="AP166" i="1"/>
  <c r="AO166" i="1"/>
  <c r="AN166" i="1"/>
  <c r="AM166" i="1"/>
  <c r="AL166" i="1"/>
  <c r="AK166" i="1"/>
  <c r="AJ166" i="1"/>
  <c r="AI166" i="1"/>
  <c r="AH166" i="1"/>
  <c r="AG166" i="1"/>
  <c r="AF166" i="1"/>
  <c r="AE166" i="1"/>
  <c r="AD166" i="1"/>
  <c r="AC166" i="1"/>
  <c r="AB166" i="1"/>
  <c r="AA166" i="1"/>
  <c r="Z166" i="1"/>
  <c r="Y166" i="1"/>
  <c r="X166" i="1"/>
  <c r="W166" i="1"/>
  <c r="V166" i="1"/>
  <c r="U166" i="1"/>
  <c r="T166" i="1"/>
  <c r="S166" i="1"/>
  <c r="Q166" i="1"/>
  <c r="P166" i="1"/>
  <c r="O166" i="1"/>
  <c r="DD165" i="1"/>
  <c r="DC165" i="1"/>
  <c r="DB165" i="1"/>
  <c r="DA165" i="1"/>
  <c r="CZ165" i="1"/>
  <c r="CY165" i="1"/>
  <c r="CX165" i="1"/>
  <c r="CW165" i="1"/>
  <c r="CV165" i="1"/>
  <c r="CU165" i="1"/>
  <c r="CT165" i="1"/>
  <c r="CS165" i="1"/>
  <c r="CR165" i="1"/>
  <c r="CQ165" i="1"/>
  <c r="CP165" i="1"/>
  <c r="CO165" i="1"/>
  <c r="CN165" i="1"/>
  <c r="CM165" i="1"/>
  <c r="CL165" i="1"/>
  <c r="CK165" i="1"/>
  <c r="CJ165" i="1"/>
  <c r="CI165" i="1"/>
  <c r="CH165" i="1"/>
  <c r="CG165" i="1"/>
  <c r="CF165" i="1"/>
  <c r="CE165" i="1"/>
  <c r="CD165" i="1"/>
  <c r="CC165" i="1"/>
  <c r="CB165" i="1"/>
  <c r="CA165" i="1"/>
  <c r="BZ165" i="1"/>
  <c r="BY165" i="1"/>
  <c r="BX165" i="1"/>
  <c r="BW165" i="1"/>
  <c r="BV165" i="1"/>
  <c r="BU165" i="1"/>
  <c r="BT165" i="1"/>
  <c r="BS165" i="1"/>
  <c r="BR165" i="1"/>
  <c r="BQ165" i="1"/>
  <c r="BP165" i="1"/>
  <c r="BO165" i="1"/>
  <c r="BN165" i="1"/>
  <c r="BM165" i="1"/>
  <c r="BL165" i="1"/>
  <c r="BK165" i="1"/>
  <c r="BJ165" i="1"/>
  <c r="BI165" i="1"/>
  <c r="BH165" i="1"/>
  <c r="BG165" i="1"/>
  <c r="BF165" i="1"/>
  <c r="BE165" i="1"/>
  <c r="BD165" i="1"/>
  <c r="BC165" i="1"/>
  <c r="BB165" i="1"/>
  <c r="BA165" i="1"/>
  <c r="AZ165" i="1"/>
  <c r="AY165" i="1"/>
  <c r="AX165" i="1"/>
  <c r="AW165" i="1"/>
  <c r="AV165" i="1"/>
  <c r="AU165" i="1"/>
  <c r="AT165" i="1"/>
  <c r="AS165" i="1"/>
  <c r="AR165" i="1"/>
  <c r="AQ165" i="1"/>
  <c r="AP165" i="1"/>
  <c r="AO165" i="1"/>
  <c r="AN165" i="1"/>
  <c r="AM165" i="1"/>
  <c r="AL165" i="1"/>
  <c r="AK165" i="1"/>
  <c r="AJ165" i="1"/>
  <c r="AI165" i="1"/>
  <c r="AH165" i="1"/>
  <c r="AG165" i="1"/>
  <c r="AF165" i="1"/>
  <c r="AE165" i="1"/>
  <c r="AD165" i="1"/>
  <c r="AC165" i="1"/>
  <c r="AB165" i="1"/>
  <c r="AA165" i="1"/>
  <c r="Z165" i="1"/>
  <c r="Y165" i="1"/>
  <c r="X165" i="1"/>
  <c r="W165" i="1"/>
  <c r="V165" i="1"/>
  <c r="U165" i="1"/>
  <c r="T165" i="1"/>
  <c r="S165" i="1"/>
  <c r="Q165" i="1"/>
  <c r="P165" i="1"/>
  <c r="O165" i="1"/>
  <c r="DD164" i="1"/>
  <c r="DC164" i="1"/>
  <c r="DB164" i="1"/>
  <c r="DA164" i="1"/>
  <c r="CZ164" i="1"/>
  <c r="CY164" i="1"/>
  <c r="CX164" i="1"/>
  <c r="CW164" i="1"/>
  <c r="CV164" i="1"/>
  <c r="CU164" i="1"/>
  <c r="CT164" i="1"/>
  <c r="CS164" i="1"/>
  <c r="CR164" i="1"/>
  <c r="CQ164" i="1"/>
  <c r="CP164" i="1"/>
  <c r="CO164" i="1"/>
  <c r="CN164" i="1"/>
  <c r="CM164" i="1"/>
  <c r="CL164" i="1"/>
  <c r="CK164" i="1"/>
  <c r="CJ164" i="1"/>
  <c r="CI164" i="1"/>
  <c r="CH164" i="1"/>
  <c r="CG164" i="1"/>
  <c r="CF164" i="1"/>
  <c r="CE164" i="1"/>
  <c r="CD164" i="1"/>
  <c r="CC164" i="1"/>
  <c r="CB164" i="1"/>
  <c r="CA164" i="1"/>
  <c r="BZ164" i="1"/>
  <c r="BY164" i="1"/>
  <c r="BX164" i="1"/>
  <c r="BW164" i="1"/>
  <c r="BV164" i="1"/>
  <c r="BU164" i="1"/>
  <c r="BT164" i="1"/>
  <c r="BS164" i="1"/>
  <c r="BR164" i="1"/>
  <c r="BQ164" i="1"/>
  <c r="BP164" i="1"/>
  <c r="BO164" i="1"/>
  <c r="BN164" i="1"/>
  <c r="BM164" i="1"/>
  <c r="BL164" i="1"/>
  <c r="BK164" i="1"/>
  <c r="BJ164" i="1"/>
  <c r="BI164" i="1"/>
  <c r="BH164" i="1"/>
  <c r="BG164" i="1"/>
  <c r="BF164" i="1"/>
  <c r="BE164" i="1"/>
  <c r="BD164" i="1"/>
  <c r="BC164" i="1"/>
  <c r="BB164" i="1"/>
  <c r="BA164" i="1"/>
  <c r="AZ164" i="1"/>
  <c r="AY164" i="1"/>
  <c r="AX164" i="1"/>
  <c r="AW164" i="1"/>
  <c r="AV164" i="1"/>
  <c r="AU164" i="1"/>
  <c r="AT164" i="1"/>
  <c r="AS164" i="1"/>
  <c r="AR164" i="1"/>
  <c r="AQ164" i="1"/>
  <c r="AP164" i="1"/>
  <c r="AO164" i="1"/>
  <c r="AN164" i="1"/>
  <c r="AM164" i="1"/>
  <c r="AL164" i="1"/>
  <c r="AK164" i="1"/>
  <c r="AJ164" i="1"/>
  <c r="AI164" i="1"/>
  <c r="AH164" i="1"/>
  <c r="AG164" i="1"/>
  <c r="AF164" i="1"/>
  <c r="AE164" i="1"/>
  <c r="AD164" i="1"/>
  <c r="AC164" i="1"/>
  <c r="AB164" i="1"/>
  <c r="AA164" i="1"/>
  <c r="Z164" i="1"/>
  <c r="Y164" i="1"/>
  <c r="X164" i="1"/>
  <c r="W164" i="1"/>
  <c r="V164" i="1"/>
  <c r="U164" i="1"/>
  <c r="T164" i="1"/>
  <c r="S164" i="1"/>
  <c r="Q164" i="1"/>
  <c r="P164" i="1"/>
  <c r="O164" i="1"/>
  <c r="DD353" i="1"/>
  <c r="DC353" i="1"/>
  <c r="DB353" i="1"/>
  <c r="DA353" i="1"/>
  <c r="CZ353" i="1"/>
  <c r="CY353" i="1"/>
  <c r="CX353" i="1"/>
  <c r="CW353" i="1"/>
  <c r="CV353" i="1"/>
  <c r="CU353" i="1"/>
  <c r="CT353" i="1"/>
  <c r="CS353" i="1"/>
  <c r="CR353" i="1"/>
  <c r="CQ353" i="1"/>
  <c r="CP353" i="1"/>
  <c r="CO353" i="1"/>
  <c r="CN353" i="1"/>
  <c r="CM353" i="1"/>
  <c r="CL353" i="1"/>
  <c r="CK353" i="1"/>
  <c r="CJ353" i="1"/>
  <c r="CI353" i="1"/>
  <c r="CH353" i="1"/>
  <c r="CG353" i="1"/>
  <c r="CF353" i="1"/>
  <c r="CE353" i="1"/>
  <c r="CD353" i="1"/>
  <c r="CC353" i="1"/>
  <c r="CB353" i="1"/>
  <c r="CA353" i="1"/>
  <c r="BZ353" i="1"/>
  <c r="BY353" i="1"/>
  <c r="BX353" i="1"/>
  <c r="BW353" i="1"/>
  <c r="BV353" i="1"/>
  <c r="BU353" i="1"/>
  <c r="BT353" i="1"/>
  <c r="BS353" i="1"/>
  <c r="BR353" i="1"/>
  <c r="BQ353" i="1"/>
  <c r="BP353" i="1"/>
  <c r="BO353" i="1"/>
  <c r="BN353" i="1"/>
  <c r="BM353" i="1"/>
  <c r="BL353" i="1"/>
  <c r="BK353" i="1"/>
  <c r="BJ353" i="1"/>
  <c r="BI353" i="1"/>
  <c r="BH353" i="1"/>
  <c r="BG353" i="1"/>
  <c r="BF353" i="1"/>
  <c r="BE353" i="1"/>
  <c r="BD353" i="1"/>
  <c r="BC353" i="1"/>
  <c r="BB353" i="1"/>
  <c r="BA353" i="1"/>
  <c r="AZ353" i="1"/>
  <c r="AY353" i="1"/>
  <c r="AX353" i="1"/>
  <c r="AW353" i="1"/>
  <c r="AV353" i="1"/>
  <c r="AU353" i="1"/>
  <c r="AT353" i="1"/>
  <c r="AS353" i="1"/>
  <c r="AR353" i="1"/>
  <c r="AQ353" i="1"/>
  <c r="AP353" i="1"/>
  <c r="AO353" i="1"/>
  <c r="AN353" i="1"/>
  <c r="AM353" i="1"/>
  <c r="AL353" i="1"/>
  <c r="AK353" i="1"/>
  <c r="AJ353" i="1"/>
  <c r="AI353" i="1"/>
  <c r="AH353" i="1"/>
  <c r="AG353" i="1"/>
  <c r="AF353" i="1"/>
  <c r="AE353" i="1"/>
  <c r="AD353" i="1"/>
  <c r="AC353" i="1"/>
  <c r="AB353" i="1"/>
  <c r="AA353" i="1"/>
  <c r="Z353" i="1"/>
  <c r="Y353" i="1"/>
  <c r="X353" i="1"/>
  <c r="W353" i="1"/>
  <c r="V353" i="1"/>
  <c r="U353" i="1"/>
  <c r="T353" i="1"/>
  <c r="S353" i="1"/>
  <c r="Q353" i="1"/>
  <c r="P353" i="1"/>
  <c r="O353" i="1"/>
  <c r="DD352" i="1"/>
  <c r="DC352" i="1"/>
  <c r="DB352" i="1"/>
  <c r="DA352" i="1"/>
  <c r="CZ352" i="1"/>
  <c r="CY352" i="1"/>
  <c r="CX352" i="1"/>
  <c r="CW352" i="1"/>
  <c r="CV352" i="1"/>
  <c r="CU352" i="1"/>
  <c r="CT352" i="1"/>
  <c r="CS352" i="1"/>
  <c r="CR352" i="1"/>
  <c r="CQ352" i="1"/>
  <c r="CP352" i="1"/>
  <c r="CO352" i="1"/>
  <c r="CN352" i="1"/>
  <c r="CM352" i="1"/>
  <c r="CL352" i="1"/>
  <c r="CK352" i="1"/>
  <c r="CJ352" i="1"/>
  <c r="CI352" i="1"/>
  <c r="CH352" i="1"/>
  <c r="CG352" i="1"/>
  <c r="CF352" i="1"/>
  <c r="CE352" i="1"/>
  <c r="CD352" i="1"/>
  <c r="CC352" i="1"/>
  <c r="CB352" i="1"/>
  <c r="CA352" i="1"/>
  <c r="BZ352" i="1"/>
  <c r="BY352" i="1"/>
  <c r="BX352" i="1"/>
  <c r="BW352" i="1"/>
  <c r="BV352" i="1"/>
  <c r="BU352" i="1"/>
  <c r="BT352" i="1"/>
  <c r="BS352" i="1"/>
  <c r="BR352" i="1"/>
  <c r="BQ352" i="1"/>
  <c r="BP352" i="1"/>
  <c r="BO352" i="1"/>
  <c r="BN352" i="1"/>
  <c r="BM352" i="1"/>
  <c r="BL352" i="1"/>
  <c r="BK352" i="1"/>
  <c r="BJ352" i="1"/>
  <c r="BI352" i="1"/>
  <c r="BH352" i="1"/>
  <c r="BG352" i="1"/>
  <c r="BF352" i="1"/>
  <c r="BE352" i="1"/>
  <c r="BD352" i="1"/>
  <c r="BC352" i="1"/>
  <c r="BB352" i="1"/>
  <c r="BA352" i="1"/>
  <c r="AZ352" i="1"/>
  <c r="AY352" i="1"/>
  <c r="AX352" i="1"/>
  <c r="AW352" i="1"/>
  <c r="AV352" i="1"/>
  <c r="AU352" i="1"/>
  <c r="AT352" i="1"/>
  <c r="AS352" i="1"/>
  <c r="AR352" i="1"/>
  <c r="AQ352" i="1"/>
  <c r="AP352" i="1"/>
  <c r="AO352" i="1"/>
  <c r="AN352" i="1"/>
  <c r="AM352" i="1"/>
  <c r="AL352" i="1"/>
  <c r="AK352" i="1"/>
  <c r="AJ352" i="1"/>
  <c r="AI352" i="1"/>
  <c r="AH352" i="1"/>
  <c r="AG352" i="1"/>
  <c r="AF352" i="1"/>
  <c r="AE352" i="1"/>
  <c r="AD352" i="1"/>
  <c r="AC352" i="1"/>
  <c r="AB352" i="1"/>
  <c r="AA352" i="1"/>
  <c r="Z352" i="1"/>
  <c r="Y352" i="1"/>
  <c r="X352" i="1"/>
  <c r="W352" i="1"/>
  <c r="V352" i="1"/>
  <c r="U352" i="1"/>
  <c r="T352" i="1"/>
  <c r="S352" i="1"/>
  <c r="Q352" i="1"/>
  <c r="P352" i="1"/>
  <c r="O352" i="1"/>
  <c r="DD351" i="1"/>
  <c r="DC351" i="1"/>
  <c r="DB351" i="1"/>
  <c r="DA351" i="1"/>
  <c r="CZ351" i="1"/>
  <c r="CY351" i="1"/>
  <c r="CX351" i="1"/>
  <c r="CW351" i="1"/>
  <c r="CV351" i="1"/>
  <c r="CU351" i="1"/>
  <c r="CT351" i="1"/>
  <c r="CS351" i="1"/>
  <c r="CR351" i="1"/>
  <c r="CQ351" i="1"/>
  <c r="CP351" i="1"/>
  <c r="CO351" i="1"/>
  <c r="CN351" i="1"/>
  <c r="CM351" i="1"/>
  <c r="CL351" i="1"/>
  <c r="CK351" i="1"/>
  <c r="CJ351" i="1"/>
  <c r="CI351" i="1"/>
  <c r="CH351" i="1"/>
  <c r="CG351" i="1"/>
  <c r="CF351" i="1"/>
  <c r="CE351" i="1"/>
  <c r="CD351" i="1"/>
  <c r="CC351" i="1"/>
  <c r="CB351" i="1"/>
  <c r="CA351" i="1"/>
  <c r="BZ351" i="1"/>
  <c r="BY351" i="1"/>
  <c r="BX351" i="1"/>
  <c r="BW351" i="1"/>
  <c r="BV351" i="1"/>
  <c r="BU351" i="1"/>
  <c r="BT351" i="1"/>
  <c r="BS351" i="1"/>
  <c r="BR351" i="1"/>
  <c r="BQ351" i="1"/>
  <c r="BP351" i="1"/>
  <c r="BO351" i="1"/>
  <c r="BN351" i="1"/>
  <c r="BM351" i="1"/>
  <c r="BL351" i="1"/>
  <c r="BK351" i="1"/>
  <c r="BJ351" i="1"/>
  <c r="BI351" i="1"/>
  <c r="BH351" i="1"/>
  <c r="BG351" i="1"/>
  <c r="BF351" i="1"/>
  <c r="BE351" i="1"/>
  <c r="BD351" i="1"/>
  <c r="BC351" i="1"/>
  <c r="BB351" i="1"/>
  <c r="BA351" i="1"/>
  <c r="AZ351" i="1"/>
  <c r="AY351" i="1"/>
  <c r="AX351" i="1"/>
  <c r="AW351" i="1"/>
  <c r="AV351" i="1"/>
  <c r="AU351" i="1"/>
  <c r="AT351" i="1"/>
  <c r="AS351" i="1"/>
  <c r="AR351" i="1"/>
  <c r="AQ351" i="1"/>
  <c r="AP351" i="1"/>
  <c r="AO351" i="1"/>
  <c r="AN351" i="1"/>
  <c r="AM351" i="1"/>
  <c r="AL351" i="1"/>
  <c r="AK351" i="1"/>
  <c r="AJ351" i="1"/>
  <c r="AI351" i="1"/>
  <c r="AH351" i="1"/>
  <c r="AG351" i="1"/>
  <c r="AF351" i="1"/>
  <c r="AE351" i="1"/>
  <c r="AD351" i="1"/>
  <c r="AC351" i="1"/>
  <c r="AB351" i="1"/>
  <c r="AA351" i="1"/>
  <c r="Z351" i="1"/>
  <c r="Y351" i="1"/>
  <c r="X351" i="1"/>
  <c r="W351" i="1"/>
  <c r="V351" i="1"/>
  <c r="U351" i="1"/>
  <c r="T351" i="1"/>
  <c r="S351" i="1"/>
  <c r="Q351" i="1"/>
  <c r="P351" i="1"/>
  <c r="O351" i="1"/>
  <c r="DD350" i="1"/>
  <c r="DC350" i="1"/>
  <c r="DB350" i="1"/>
  <c r="DA350" i="1"/>
  <c r="CZ350" i="1"/>
  <c r="CY350" i="1"/>
  <c r="CX350" i="1"/>
  <c r="CW350" i="1"/>
  <c r="CV350" i="1"/>
  <c r="CU350" i="1"/>
  <c r="CT350" i="1"/>
  <c r="CS350" i="1"/>
  <c r="CR350" i="1"/>
  <c r="CQ350" i="1"/>
  <c r="CP350" i="1"/>
  <c r="CO350" i="1"/>
  <c r="CN350" i="1"/>
  <c r="CM350" i="1"/>
  <c r="CL350" i="1"/>
  <c r="CK350" i="1"/>
  <c r="CJ350" i="1"/>
  <c r="CI350" i="1"/>
  <c r="CH350" i="1"/>
  <c r="CG350" i="1"/>
  <c r="CF350" i="1"/>
  <c r="CE350" i="1"/>
  <c r="CD350" i="1"/>
  <c r="CC350" i="1"/>
  <c r="CB350" i="1"/>
  <c r="CA350" i="1"/>
  <c r="BZ350" i="1"/>
  <c r="BY350" i="1"/>
  <c r="BX350" i="1"/>
  <c r="BW350" i="1"/>
  <c r="BV350" i="1"/>
  <c r="BU350" i="1"/>
  <c r="BT350" i="1"/>
  <c r="BS350" i="1"/>
  <c r="BR350" i="1"/>
  <c r="BQ350" i="1"/>
  <c r="BP350" i="1"/>
  <c r="BO350" i="1"/>
  <c r="BN350" i="1"/>
  <c r="BM350" i="1"/>
  <c r="BL350" i="1"/>
  <c r="BK350" i="1"/>
  <c r="BJ350" i="1"/>
  <c r="BI350" i="1"/>
  <c r="BH350" i="1"/>
  <c r="BG350" i="1"/>
  <c r="BF350" i="1"/>
  <c r="BE350" i="1"/>
  <c r="BD350" i="1"/>
  <c r="BC350" i="1"/>
  <c r="BB350" i="1"/>
  <c r="BA350" i="1"/>
  <c r="AZ350" i="1"/>
  <c r="AY350" i="1"/>
  <c r="AX350" i="1"/>
  <c r="AW350" i="1"/>
  <c r="AV350" i="1"/>
  <c r="AU350" i="1"/>
  <c r="AT350" i="1"/>
  <c r="AS350" i="1"/>
  <c r="AR350" i="1"/>
  <c r="AQ350" i="1"/>
  <c r="AP350" i="1"/>
  <c r="AO350" i="1"/>
  <c r="AN350" i="1"/>
  <c r="AM350" i="1"/>
  <c r="AL350" i="1"/>
  <c r="AK350" i="1"/>
  <c r="AJ350" i="1"/>
  <c r="AI350" i="1"/>
  <c r="AH350" i="1"/>
  <c r="AG350" i="1"/>
  <c r="AF350" i="1"/>
  <c r="AE350" i="1"/>
  <c r="AD350" i="1"/>
  <c r="AC350" i="1"/>
  <c r="AB350" i="1"/>
  <c r="AA350" i="1"/>
  <c r="Z350" i="1"/>
  <c r="Y350" i="1"/>
  <c r="X350" i="1"/>
  <c r="W350" i="1"/>
  <c r="V350" i="1"/>
  <c r="U350" i="1"/>
  <c r="T350" i="1"/>
  <c r="S350" i="1"/>
  <c r="Q350" i="1"/>
  <c r="P350" i="1"/>
  <c r="O350" i="1"/>
  <c r="DD349" i="1"/>
  <c r="DC349" i="1"/>
  <c r="DB349" i="1"/>
  <c r="DA349" i="1"/>
  <c r="CZ349" i="1"/>
  <c r="CY349" i="1"/>
  <c r="CX349" i="1"/>
  <c r="CW349" i="1"/>
  <c r="CV349" i="1"/>
  <c r="CU349" i="1"/>
  <c r="CT349" i="1"/>
  <c r="CS349" i="1"/>
  <c r="CR349" i="1"/>
  <c r="CQ349" i="1"/>
  <c r="CP349" i="1"/>
  <c r="CO349" i="1"/>
  <c r="CN349" i="1"/>
  <c r="CM349" i="1"/>
  <c r="CL349" i="1"/>
  <c r="CK349" i="1"/>
  <c r="CJ349" i="1"/>
  <c r="CI349" i="1"/>
  <c r="CH349" i="1"/>
  <c r="CG349" i="1"/>
  <c r="CF349" i="1"/>
  <c r="CE349" i="1"/>
  <c r="CD349" i="1"/>
  <c r="CC349" i="1"/>
  <c r="CB349" i="1"/>
  <c r="CA349" i="1"/>
  <c r="BZ349" i="1"/>
  <c r="BY349" i="1"/>
  <c r="BX349" i="1"/>
  <c r="BW349" i="1"/>
  <c r="BV349" i="1"/>
  <c r="BU349" i="1"/>
  <c r="BT349" i="1"/>
  <c r="BS349" i="1"/>
  <c r="BR349" i="1"/>
  <c r="BQ349" i="1"/>
  <c r="BP349" i="1"/>
  <c r="BO349" i="1"/>
  <c r="BN349" i="1"/>
  <c r="BM349" i="1"/>
  <c r="BL349" i="1"/>
  <c r="BK349" i="1"/>
  <c r="BJ349" i="1"/>
  <c r="BI349" i="1"/>
  <c r="BH349" i="1"/>
  <c r="BG349" i="1"/>
  <c r="BF349" i="1"/>
  <c r="BE349" i="1"/>
  <c r="BD349" i="1"/>
  <c r="BC349" i="1"/>
  <c r="BB349" i="1"/>
  <c r="BA349" i="1"/>
  <c r="AZ349" i="1"/>
  <c r="AY349" i="1"/>
  <c r="AX349" i="1"/>
  <c r="AW349" i="1"/>
  <c r="AV349" i="1"/>
  <c r="AU349" i="1"/>
  <c r="AT349" i="1"/>
  <c r="AS349" i="1"/>
  <c r="AR349" i="1"/>
  <c r="AQ349" i="1"/>
  <c r="AP349" i="1"/>
  <c r="AO349" i="1"/>
  <c r="AN349" i="1"/>
  <c r="AM349" i="1"/>
  <c r="AL349" i="1"/>
  <c r="AK349" i="1"/>
  <c r="AJ349" i="1"/>
  <c r="AI349" i="1"/>
  <c r="AH349" i="1"/>
  <c r="AG349" i="1"/>
  <c r="AF349" i="1"/>
  <c r="AE349" i="1"/>
  <c r="AD349" i="1"/>
  <c r="AC349" i="1"/>
  <c r="AB349" i="1"/>
  <c r="AA349" i="1"/>
  <c r="Z349" i="1"/>
  <c r="Y349" i="1"/>
  <c r="X349" i="1"/>
  <c r="W349" i="1"/>
  <c r="V349" i="1"/>
  <c r="U349" i="1"/>
  <c r="T349" i="1"/>
  <c r="S349" i="1"/>
  <c r="Q349" i="1"/>
  <c r="P349" i="1"/>
  <c r="O349" i="1"/>
  <c r="DD348" i="1"/>
  <c r="DC348" i="1"/>
  <c r="DB348" i="1"/>
  <c r="DA348" i="1"/>
  <c r="CZ348" i="1"/>
  <c r="CY348" i="1"/>
  <c r="CX348" i="1"/>
  <c r="CW348" i="1"/>
  <c r="CV348" i="1"/>
  <c r="CU348" i="1"/>
  <c r="CT348" i="1"/>
  <c r="CS348" i="1"/>
  <c r="CR348" i="1"/>
  <c r="CQ348" i="1"/>
  <c r="CP348" i="1"/>
  <c r="CO348" i="1"/>
  <c r="CN348" i="1"/>
  <c r="CM348" i="1"/>
  <c r="CL348" i="1"/>
  <c r="CK348" i="1"/>
  <c r="CJ348" i="1"/>
  <c r="CI348" i="1"/>
  <c r="CH348" i="1"/>
  <c r="CG348" i="1"/>
  <c r="CF348" i="1"/>
  <c r="CE348" i="1"/>
  <c r="CD348" i="1"/>
  <c r="CC348" i="1"/>
  <c r="CB348" i="1"/>
  <c r="CA348" i="1"/>
  <c r="BZ348" i="1"/>
  <c r="BY348" i="1"/>
  <c r="BX348" i="1"/>
  <c r="BW348" i="1"/>
  <c r="BV348" i="1"/>
  <c r="BU348" i="1"/>
  <c r="BT348" i="1"/>
  <c r="BS348" i="1"/>
  <c r="BR348" i="1"/>
  <c r="BQ348" i="1"/>
  <c r="BP348" i="1"/>
  <c r="BO348" i="1"/>
  <c r="BN348" i="1"/>
  <c r="BM348" i="1"/>
  <c r="BL348" i="1"/>
  <c r="BK348" i="1"/>
  <c r="BJ348" i="1"/>
  <c r="BI348" i="1"/>
  <c r="BH348" i="1"/>
  <c r="BG348" i="1"/>
  <c r="BF348" i="1"/>
  <c r="BE348" i="1"/>
  <c r="BD348" i="1"/>
  <c r="BC348" i="1"/>
  <c r="BB348" i="1"/>
  <c r="BA348" i="1"/>
  <c r="AZ348" i="1"/>
  <c r="AY348" i="1"/>
  <c r="AX348" i="1"/>
  <c r="AW348" i="1"/>
  <c r="AV348" i="1"/>
  <c r="AU348" i="1"/>
  <c r="AT348" i="1"/>
  <c r="AS348" i="1"/>
  <c r="AR348" i="1"/>
  <c r="AQ348" i="1"/>
  <c r="AP348" i="1"/>
  <c r="AO348" i="1"/>
  <c r="AN348" i="1"/>
  <c r="AM348" i="1"/>
  <c r="AL348" i="1"/>
  <c r="AK348" i="1"/>
  <c r="AJ348" i="1"/>
  <c r="AI348" i="1"/>
  <c r="AH348" i="1"/>
  <c r="AG348" i="1"/>
  <c r="AF348" i="1"/>
  <c r="AE348" i="1"/>
  <c r="AD348" i="1"/>
  <c r="AC348" i="1"/>
  <c r="AB348" i="1"/>
  <c r="AA348" i="1"/>
  <c r="Z348" i="1"/>
  <c r="Y348" i="1"/>
  <c r="X348" i="1"/>
  <c r="W348" i="1"/>
  <c r="V348" i="1"/>
  <c r="U348" i="1"/>
  <c r="T348" i="1"/>
  <c r="S348" i="1"/>
  <c r="Q348" i="1"/>
  <c r="P348" i="1"/>
  <c r="O348" i="1"/>
  <c r="DD347" i="1"/>
  <c r="DC347" i="1"/>
  <c r="DB347" i="1"/>
  <c r="DA347" i="1"/>
  <c r="CZ347" i="1"/>
  <c r="CY347" i="1"/>
  <c r="CX347" i="1"/>
  <c r="CW347" i="1"/>
  <c r="CV347" i="1"/>
  <c r="CU347" i="1"/>
  <c r="CT347" i="1"/>
  <c r="CS347" i="1"/>
  <c r="CR347" i="1"/>
  <c r="CQ347" i="1"/>
  <c r="CP347" i="1"/>
  <c r="CO347" i="1"/>
  <c r="CN347" i="1"/>
  <c r="CM347" i="1"/>
  <c r="CL347" i="1"/>
  <c r="CK347" i="1"/>
  <c r="CJ347" i="1"/>
  <c r="CI347" i="1"/>
  <c r="CH347" i="1"/>
  <c r="CG347" i="1"/>
  <c r="CF347" i="1"/>
  <c r="CE347" i="1"/>
  <c r="CD347" i="1"/>
  <c r="CC347" i="1"/>
  <c r="CB347" i="1"/>
  <c r="CA347" i="1"/>
  <c r="BZ347" i="1"/>
  <c r="BY347" i="1"/>
  <c r="BX347" i="1"/>
  <c r="BW347" i="1"/>
  <c r="BV347" i="1"/>
  <c r="BU347" i="1"/>
  <c r="BT347" i="1"/>
  <c r="BS347" i="1"/>
  <c r="BR347" i="1"/>
  <c r="BQ347" i="1"/>
  <c r="BP347" i="1"/>
  <c r="BO347" i="1"/>
  <c r="BN347" i="1"/>
  <c r="BM347" i="1"/>
  <c r="BL347" i="1"/>
  <c r="BK347" i="1"/>
  <c r="BJ347" i="1"/>
  <c r="BI347" i="1"/>
  <c r="BH347" i="1"/>
  <c r="BG347" i="1"/>
  <c r="BF347" i="1"/>
  <c r="BE347" i="1"/>
  <c r="BD347" i="1"/>
  <c r="BC347" i="1"/>
  <c r="BB347" i="1"/>
  <c r="BA347" i="1"/>
  <c r="AZ347" i="1"/>
  <c r="AY347" i="1"/>
  <c r="AX347" i="1"/>
  <c r="AW347" i="1"/>
  <c r="AV347" i="1"/>
  <c r="AU347" i="1"/>
  <c r="AT347" i="1"/>
  <c r="AS347" i="1"/>
  <c r="AR347" i="1"/>
  <c r="AQ347" i="1"/>
  <c r="AP347" i="1"/>
  <c r="AO347" i="1"/>
  <c r="AN347" i="1"/>
  <c r="AM347" i="1"/>
  <c r="AL347" i="1"/>
  <c r="AK347" i="1"/>
  <c r="AJ347" i="1"/>
  <c r="AI347" i="1"/>
  <c r="AH347" i="1"/>
  <c r="AG347" i="1"/>
  <c r="AF347" i="1"/>
  <c r="AE347" i="1"/>
  <c r="AD347" i="1"/>
  <c r="AC347" i="1"/>
  <c r="AB347" i="1"/>
  <c r="AA347" i="1"/>
  <c r="Z347" i="1"/>
  <c r="Y347" i="1"/>
  <c r="X347" i="1"/>
  <c r="W347" i="1"/>
  <c r="V347" i="1"/>
  <c r="U347" i="1"/>
  <c r="T347" i="1"/>
  <c r="S347" i="1"/>
  <c r="Q347" i="1"/>
  <c r="P347" i="1"/>
  <c r="O347" i="1"/>
  <c r="DD346" i="1"/>
  <c r="DC346" i="1"/>
  <c r="DB346" i="1"/>
  <c r="DA346" i="1"/>
  <c r="CZ346" i="1"/>
  <c r="CY346" i="1"/>
  <c r="CX346" i="1"/>
  <c r="CW346" i="1"/>
  <c r="CV346" i="1"/>
  <c r="CU346" i="1"/>
  <c r="CT346" i="1"/>
  <c r="CS346" i="1"/>
  <c r="CR346" i="1"/>
  <c r="CQ346" i="1"/>
  <c r="CP346" i="1"/>
  <c r="CO346" i="1"/>
  <c r="CN346" i="1"/>
  <c r="CM346" i="1"/>
  <c r="CL346" i="1"/>
  <c r="CK346" i="1"/>
  <c r="CJ346" i="1"/>
  <c r="CI346" i="1"/>
  <c r="CH346" i="1"/>
  <c r="CG346" i="1"/>
  <c r="CF346" i="1"/>
  <c r="CE346" i="1"/>
  <c r="CD346" i="1"/>
  <c r="CC346" i="1"/>
  <c r="CB346" i="1"/>
  <c r="CA346" i="1"/>
  <c r="BZ346" i="1"/>
  <c r="BY346" i="1"/>
  <c r="BX346" i="1"/>
  <c r="BW346" i="1"/>
  <c r="BV346" i="1"/>
  <c r="BU346" i="1"/>
  <c r="BT346" i="1"/>
  <c r="BS346" i="1"/>
  <c r="BR346" i="1"/>
  <c r="BQ346" i="1"/>
  <c r="BP346" i="1"/>
  <c r="BO346" i="1"/>
  <c r="BN346" i="1"/>
  <c r="BM346" i="1"/>
  <c r="BL346" i="1"/>
  <c r="BK346" i="1"/>
  <c r="BJ346" i="1"/>
  <c r="BI346" i="1"/>
  <c r="BH346" i="1"/>
  <c r="BG346" i="1"/>
  <c r="BF346" i="1"/>
  <c r="BE346" i="1"/>
  <c r="BD346" i="1"/>
  <c r="BC346" i="1"/>
  <c r="BB346" i="1"/>
  <c r="BA346" i="1"/>
  <c r="AZ346" i="1"/>
  <c r="AY346" i="1"/>
  <c r="AX346" i="1"/>
  <c r="AW346" i="1"/>
  <c r="AV346" i="1"/>
  <c r="AU346" i="1"/>
  <c r="AT346" i="1"/>
  <c r="AS346" i="1"/>
  <c r="AR346" i="1"/>
  <c r="AQ346" i="1"/>
  <c r="AP346" i="1"/>
  <c r="AO346" i="1"/>
  <c r="AN346" i="1"/>
  <c r="AM346" i="1"/>
  <c r="AL346" i="1"/>
  <c r="AK346" i="1"/>
  <c r="AJ346" i="1"/>
  <c r="AI346" i="1"/>
  <c r="AH346" i="1"/>
  <c r="AG346" i="1"/>
  <c r="AF346" i="1"/>
  <c r="AE346" i="1"/>
  <c r="AD346" i="1"/>
  <c r="AC346" i="1"/>
  <c r="AB346" i="1"/>
  <c r="AA346" i="1"/>
  <c r="Z346" i="1"/>
  <c r="Y346" i="1"/>
  <c r="X346" i="1"/>
  <c r="W346" i="1"/>
  <c r="V346" i="1"/>
  <c r="U346" i="1"/>
  <c r="T346" i="1"/>
  <c r="S346" i="1"/>
  <c r="Q346" i="1"/>
  <c r="P346" i="1"/>
  <c r="O346" i="1"/>
  <c r="DD345" i="1"/>
  <c r="DC345" i="1"/>
  <c r="DB345" i="1"/>
  <c r="DA345" i="1"/>
  <c r="CZ345" i="1"/>
  <c r="CY345" i="1"/>
  <c r="CX345" i="1"/>
  <c r="CW345" i="1"/>
  <c r="CV345" i="1"/>
  <c r="CU345" i="1"/>
  <c r="CT345" i="1"/>
  <c r="CS345" i="1"/>
  <c r="CR345" i="1"/>
  <c r="CQ345" i="1"/>
  <c r="CP345" i="1"/>
  <c r="CO345" i="1"/>
  <c r="CN345" i="1"/>
  <c r="CM345" i="1"/>
  <c r="CL345" i="1"/>
  <c r="CK345" i="1"/>
  <c r="CJ345" i="1"/>
  <c r="CI345" i="1"/>
  <c r="CH345" i="1"/>
  <c r="CG345" i="1"/>
  <c r="CF345" i="1"/>
  <c r="CE345" i="1"/>
  <c r="CD345" i="1"/>
  <c r="CC345" i="1"/>
  <c r="CB345" i="1"/>
  <c r="CA345" i="1"/>
  <c r="BZ345" i="1"/>
  <c r="BY345" i="1"/>
  <c r="BX345" i="1"/>
  <c r="BW345" i="1"/>
  <c r="BV345" i="1"/>
  <c r="BU345" i="1"/>
  <c r="BT345" i="1"/>
  <c r="BS345" i="1"/>
  <c r="BR345" i="1"/>
  <c r="BQ345" i="1"/>
  <c r="BP345" i="1"/>
  <c r="BO345" i="1"/>
  <c r="BN345" i="1"/>
  <c r="BM345" i="1"/>
  <c r="BL345" i="1"/>
  <c r="BK345" i="1"/>
  <c r="BJ345" i="1"/>
  <c r="BI345" i="1"/>
  <c r="BH345" i="1"/>
  <c r="BG345" i="1"/>
  <c r="BF345" i="1"/>
  <c r="BE345" i="1"/>
  <c r="BD345" i="1"/>
  <c r="BC345" i="1"/>
  <c r="BB345" i="1"/>
  <c r="BA345" i="1"/>
  <c r="AZ345" i="1"/>
  <c r="AY345" i="1"/>
  <c r="AX345" i="1"/>
  <c r="AW345" i="1"/>
  <c r="AV345" i="1"/>
  <c r="AU345" i="1"/>
  <c r="AT345" i="1"/>
  <c r="AS345" i="1"/>
  <c r="AR345" i="1"/>
  <c r="AQ345" i="1"/>
  <c r="AP345" i="1"/>
  <c r="AO345" i="1"/>
  <c r="AN345" i="1"/>
  <c r="AM345" i="1"/>
  <c r="AL345" i="1"/>
  <c r="AK345" i="1"/>
  <c r="AJ345" i="1"/>
  <c r="AI345" i="1"/>
  <c r="AH345" i="1"/>
  <c r="AG345" i="1"/>
  <c r="AF345" i="1"/>
  <c r="AE345" i="1"/>
  <c r="AD345" i="1"/>
  <c r="AC345" i="1"/>
  <c r="AB345" i="1"/>
  <c r="AA345" i="1"/>
  <c r="Z345" i="1"/>
  <c r="Y345" i="1"/>
  <c r="X345" i="1"/>
  <c r="W345" i="1"/>
  <c r="V345" i="1"/>
  <c r="U345" i="1"/>
  <c r="T345" i="1"/>
  <c r="S345" i="1"/>
  <c r="Q345" i="1"/>
  <c r="P345" i="1"/>
  <c r="O345" i="1"/>
  <c r="DD344" i="1"/>
  <c r="DC344" i="1"/>
  <c r="DB344" i="1"/>
  <c r="DA344" i="1"/>
  <c r="CZ344" i="1"/>
  <c r="CY344" i="1"/>
  <c r="CX344" i="1"/>
  <c r="CW344" i="1"/>
  <c r="CV344" i="1"/>
  <c r="CU344" i="1"/>
  <c r="CT344" i="1"/>
  <c r="CS344" i="1"/>
  <c r="CR344" i="1"/>
  <c r="CQ344" i="1"/>
  <c r="CP344" i="1"/>
  <c r="CO344" i="1"/>
  <c r="CN344" i="1"/>
  <c r="CM344" i="1"/>
  <c r="CL344" i="1"/>
  <c r="CK344" i="1"/>
  <c r="CJ344" i="1"/>
  <c r="CI344" i="1"/>
  <c r="CH344" i="1"/>
  <c r="CG344" i="1"/>
  <c r="CF344" i="1"/>
  <c r="CE344" i="1"/>
  <c r="CD344" i="1"/>
  <c r="CC344" i="1"/>
  <c r="CB344" i="1"/>
  <c r="CA344" i="1"/>
  <c r="BZ344" i="1"/>
  <c r="BY344" i="1"/>
  <c r="BX344" i="1"/>
  <c r="BW344" i="1"/>
  <c r="BV344" i="1"/>
  <c r="BU344" i="1"/>
  <c r="BT344" i="1"/>
  <c r="BS344" i="1"/>
  <c r="BR344" i="1"/>
  <c r="BQ344" i="1"/>
  <c r="BP344" i="1"/>
  <c r="BO344" i="1"/>
  <c r="BN344" i="1"/>
  <c r="BM344" i="1"/>
  <c r="BL344" i="1"/>
  <c r="BK344" i="1"/>
  <c r="BJ344" i="1"/>
  <c r="BI344" i="1"/>
  <c r="BH344" i="1"/>
  <c r="BG344" i="1"/>
  <c r="BF344" i="1"/>
  <c r="BE344" i="1"/>
  <c r="BD344" i="1"/>
  <c r="BC344" i="1"/>
  <c r="BB344" i="1"/>
  <c r="BA344" i="1"/>
  <c r="AZ344" i="1"/>
  <c r="AY344" i="1"/>
  <c r="AX344" i="1"/>
  <c r="AW344" i="1"/>
  <c r="AV344" i="1"/>
  <c r="AU344" i="1"/>
  <c r="AT344" i="1"/>
  <c r="AS344" i="1"/>
  <c r="AR344" i="1"/>
  <c r="AQ344" i="1"/>
  <c r="AP344" i="1"/>
  <c r="AO344" i="1"/>
  <c r="AN344" i="1"/>
  <c r="AM344" i="1"/>
  <c r="AL344" i="1"/>
  <c r="AK344" i="1"/>
  <c r="AJ344" i="1"/>
  <c r="AI344" i="1"/>
  <c r="AH344" i="1"/>
  <c r="AG344" i="1"/>
  <c r="AF344" i="1"/>
  <c r="AE344" i="1"/>
  <c r="AD344" i="1"/>
  <c r="AC344" i="1"/>
  <c r="AB344" i="1"/>
  <c r="AA344" i="1"/>
  <c r="Z344" i="1"/>
  <c r="Y344" i="1"/>
  <c r="X344" i="1"/>
  <c r="W344" i="1"/>
  <c r="V344" i="1"/>
  <c r="U344" i="1"/>
  <c r="T344" i="1"/>
  <c r="S344" i="1"/>
  <c r="Q344" i="1"/>
  <c r="P344" i="1"/>
  <c r="O344" i="1"/>
  <c r="DD343" i="1"/>
  <c r="DC343" i="1"/>
  <c r="DB343" i="1"/>
  <c r="DA343" i="1"/>
  <c r="CZ343" i="1"/>
  <c r="CY343" i="1"/>
  <c r="CX343" i="1"/>
  <c r="CW343" i="1"/>
  <c r="CV343" i="1"/>
  <c r="CU343" i="1"/>
  <c r="CT343" i="1"/>
  <c r="CS343" i="1"/>
  <c r="CR343" i="1"/>
  <c r="CQ343" i="1"/>
  <c r="CP343" i="1"/>
  <c r="CO343" i="1"/>
  <c r="CN343" i="1"/>
  <c r="CM343" i="1"/>
  <c r="CL343" i="1"/>
  <c r="CK343" i="1"/>
  <c r="CJ343" i="1"/>
  <c r="CI343" i="1"/>
  <c r="CH343" i="1"/>
  <c r="CG343" i="1"/>
  <c r="CF343" i="1"/>
  <c r="CE343" i="1"/>
  <c r="CD343" i="1"/>
  <c r="CC343" i="1"/>
  <c r="CB343" i="1"/>
  <c r="CA343" i="1"/>
  <c r="BZ343" i="1"/>
  <c r="BY343" i="1"/>
  <c r="BX343" i="1"/>
  <c r="BW343" i="1"/>
  <c r="BV343" i="1"/>
  <c r="BU343" i="1"/>
  <c r="BT343" i="1"/>
  <c r="BS343" i="1"/>
  <c r="BR343" i="1"/>
  <c r="BQ343" i="1"/>
  <c r="BP343" i="1"/>
  <c r="BO343" i="1"/>
  <c r="BN343" i="1"/>
  <c r="BM343" i="1"/>
  <c r="BL343" i="1"/>
  <c r="BK343" i="1"/>
  <c r="BJ343" i="1"/>
  <c r="BI343" i="1"/>
  <c r="BH343" i="1"/>
  <c r="BG343" i="1"/>
  <c r="BF343" i="1"/>
  <c r="BE343" i="1"/>
  <c r="BD343" i="1"/>
  <c r="BC343" i="1"/>
  <c r="BB343" i="1"/>
  <c r="BA343" i="1"/>
  <c r="AZ343" i="1"/>
  <c r="AY343" i="1"/>
  <c r="AX343" i="1"/>
  <c r="AW343" i="1"/>
  <c r="AV343" i="1"/>
  <c r="AU343" i="1"/>
  <c r="AT343" i="1"/>
  <c r="AS343" i="1"/>
  <c r="AR343" i="1"/>
  <c r="AQ343" i="1"/>
  <c r="AP343" i="1"/>
  <c r="AO343" i="1"/>
  <c r="AN343" i="1"/>
  <c r="AM343" i="1"/>
  <c r="AL343" i="1"/>
  <c r="AK343" i="1"/>
  <c r="AJ343" i="1"/>
  <c r="AI343" i="1"/>
  <c r="AH343" i="1"/>
  <c r="AG343" i="1"/>
  <c r="AF343" i="1"/>
  <c r="AE343" i="1"/>
  <c r="AD343" i="1"/>
  <c r="AC343" i="1"/>
  <c r="AB343" i="1"/>
  <c r="AA343" i="1"/>
  <c r="Z343" i="1"/>
  <c r="Y343" i="1"/>
  <c r="X343" i="1"/>
  <c r="W343" i="1"/>
  <c r="V343" i="1"/>
  <c r="U343" i="1"/>
  <c r="T343" i="1"/>
  <c r="S343" i="1"/>
  <c r="Q343" i="1"/>
  <c r="P343" i="1"/>
  <c r="O343" i="1"/>
  <c r="DD496" i="1"/>
  <c r="DC496" i="1"/>
  <c r="DB496" i="1"/>
  <c r="DA496" i="1"/>
  <c r="CZ496" i="1"/>
  <c r="CY496" i="1"/>
  <c r="CX496" i="1"/>
  <c r="CW496" i="1"/>
  <c r="CV496" i="1"/>
  <c r="CU496" i="1"/>
  <c r="CT496" i="1"/>
  <c r="CS496" i="1"/>
  <c r="CR496" i="1"/>
  <c r="CQ496" i="1"/>
  <c r="CP496" i="1"/>
  <c r="CO496" i="1"/>
  <c r="CN496" i="1"/>
  <c r="CM496" i="1"/>
  <c r="CL496" i="1"/>
  <c r="CK496" i="1"/>
  <c r="CJ496" i="1"/>
  <c r="CI496" i="1"/>
  <c r="CH496" i="1"/>
  <c r="CG496" i="1"/>
  <c r="CF496" i="1"/>
  <c r="CE496" i="1"/>
  <c r="CD496" i="1"/>
  <c r="CC496" i="1"/>
  <c r="CB496" i="1"/>
  <c r="CA496" i="1"/>
  <c r="BZ496" i="1"/>
  <c r="BY496" i="1"/>
  <c r="BX496" i="1"/>
  <c r="BW496" i="1"/>
  <c r="BV496" i="1"/>
  <c r="BU496" i="1"/>
  <c r="BT496" i="1"/>
  <c r="BS496" i="1"/>
  <c r="BR496" i="1"/>
  <c r="BQ496" i="1"/>
  <c r="BP496" i="1"/>
  <c r="BO496" i="1"/>
  <c r="BN496" i="1"/>
  <c r="BM496" i="1"/>
  <c r="BL496" i="1"/>
  <c r="BK496" i="1"/>
  <c r="BJ496" i="1"/>
  <c r="BI496" i="1"/>
  <c r="BH496" i="1"/>
  <c r="BG496" i="1"/>
  <c r="BF496" i="1"/>
  <c r="BE496" i="1"/>
  <c r="BD496" i="1"/>
  <c r="BC496" i="1"/>
  <c r="BB496" i="1"/>
  <c r="BA496" i="1"/>
  <c r="AZ496" i="1"/>
  <c r="AY496" i="1"/>
  <c r="AX496" i="1"/>
  <c r="AW496" i="1"/>
  <c r="AV496" i="1"/>
  <c r="AU496" i="1"/>
  <c r="AT496" i="1"/>
  <c r="AS496" i="1"/>
  <c r="AR496" i="1"/>
  <c r="AQ496" i="1"/>
  <c r="AP496" i="1"/>
  <c r="AO496" i="1"/>
  <c r="AN496" i="1"/>
  <c r="AM496" i="1"/>
  <c r="AL496" i="1"/>
  <c r="AK496" i="1"/>
  <c r="AJ496" i="1"/>
  <c r="AI496" i="1"/>
  <c r="AH496" i="1"/>
  <c r="AG496" i="1"/>
  <c r="AF496" i="1"/>
  <c r="AE496" i="1"/>
  <c r="AD496" i="1"/>
  <c r="AC496" i="1"/>
  <c r="AB496" i="1"/>
  <c r="AA496" i="1"/>
  <c r="Z496" i="1"/>
  <c r="Y496" i="1"/>
  <c r="X496" i="1"/>
  <c r="W496" i="1"/>
  <c r="V496" i="1"/>
  <c r="U496" i="1"/>
  <c r="T496" i="1"/>
  <c r="S496" i="1"/>
  <c r="Q496" i="1"/>
  <c r="P496" i="1"/>
  <c r="O496" i="1"/>
  <c r="DD468" i="1"/>
  <c r="DC468" i="1"/>
  <c r="DB468" i="1"/>
  <c r="DA468" i="1"/>
  <c r="CZ468" i="1"/>
  <c r="CY468" i="1"/>
  <c r="CX468" i="1"/>
  <c r="CW468" i="1"/>
  <c r="CV468" i="1"/>
  <c r="CU468" i="1"/>
  <c r="CT468" i="1"/>
  <c r="CS468" i="1"/>
  <c r="CR468" i="1"/>
  <c r="CQ468" i="1"/>
  <c r="CP468" i="1"/>
  <c r="CO468" i="1"/>
  <c r="CN468" i="1"/>
  <c r="CM468" i="1"/>
  <c r="CL468" i="1"/>
  <c r="CK468" i="1"/>
  <c r="CJ468" i="1"/>
  <c r="CI468" i="1"/>
  <c r="CH468" i="1"/>
  <c r="CG468" i="1"/>
  <c r="CF468" i="1"/>
  <c r="CE468" i="1"/>
  <c r="CD468" i="1"/>
  <c r="CC468" i="1"/>
  <c r="CB468" i="1"/>
  <c r="CA468" i="1"/>
  <c r="BZ468" i="1"/>
  <c r="BY468" i="1"/>
  <c r="BX468" i="1"/>
  <c r="BW468" i="1"/>
  <c r="BV468" i="1"/>
  <c r="BU468" i="1"/>
  <c r="BT468" i="1"/>
  <c r="BS468" i="1"/>
  <c r="BR468" i="1"/>
  <c r="BQ468" i="1"/>
  <c r="BP468" i="1"/>
  <c r="BO468" i="1"/>
  <c r="BN468" i="1"/>
  <c r="BM468" i="1"/>
  <c r="BL468" i="1"/>
  <c r="BK468" i="1"/>
  <c r="BJ468" i="1"/>
  <c r="BI468" i="1"/>
  <c r="BH468" i="1"/>
  <c r="BG468" i="1"/>
  <c r="BF468" i="1"/>
  <c r="BE468" i="1"/>
  <c r="BD468" i="1"/>
  <c r="BC468" i="1"/>
  <c r="BB468" i="1"/>
  <c r="BA468" i="1"/>
  <c r="AZ468" i="1"/>
  <c r="AY468" i="1"/>
  <c r="AX468" i="1"/>
  <c r="AW468" i="1"/>
  <c r="AV468" i="1"/>
  <c r="AU468" i="1"/>
  <c r="AT468" i="1"/>
  <c r="AS468" i="1"/>
  <c r="AR468" i="1"/>
  <c r="AQ468" i="1"/>
  <c r="AP468" i="1"/>
  <c r="AO468" i="1"/>
  <c r="AN468" i="1"/>
  <c r="AM468" i="1"/>
  <c r="AL468" i="1"/>
  <c r="AK468" i="1"/>
  <c r="AJ468" i="1"/>
  <c r="AI468" i="1"/>
  <c r="AH468" i="1"/>
  <c r="AG468" i="1"/>
  <c r="AF468" i="1"/>
  <c r="AE468" i="1"/>
  <c r="AD468" i="1"/>
  <c r="AC468" i="1"/>
  <c r="AB468" i="1"/>
  <c r="AA468" i="1"/>
  <c r="Z468" i="1"/>
  <c r="Y468" i="1"/>
  <c r="X468" i="1"/>
  <c r="W468" i="1"/>
  <c r="V468" i="1"/>
  <c r="U468" i="1"/>
  <c r="T468" i="1"/>
  <c r="S468" i="1"/>
  <c r="Q468" i="1"/>
  <c r="P468" i="1"/>
  <c r="O468" i="1"/>
  <c r="DD467" i="1"/>
  <c r="DC467" i="1"/>
  <c r="DB467" i="1"/>
  <c r="DA467" i="1"/>
  <c r="CZ467" i="1"/>
  <c r="CY467" i="1"/>
  <c r="CX467" i="1"/>
  <c r="CW467" i="1"/>
  <c r="CV467" i="1"/>
  <c r="CU467" i="1"/>
  <c r="CT467" i="1"/>
  <c r="CS467" i="1"/>
  <c r="CR467" i="1"/>
  <c r="CQ467" i="1"/>
  <c r="CP467" i="1"/>
  <c r="CO467" i="1"/>
  <c r="CN467" i="1"/>
  <c r="CM467" i="1"/>
  <c r="CL467" i="1"/>
  <c r="CK467" i="1"/>
  <c r="CJ467" i="1"/>
  <c r="CI467" i="1"/>
  <c r="CH467" i="1"/>
  <c r="CG467" i="1"/>
  <c r="CF467" i="1"/>
  <c r="CE467" i="1"/>
  <c r="CD467" i="1"/>
  <c r="CC467" i="1"/>
  <c r="CB467" i="1"/>
  <c r="CA467" i="1"/>
  <c r="BZ467" i="1"/>
  <c r="BY467" i="1"/>
  <c r="BX467" i="1"/>
  <c r="BW467" i="1"/>
  <c r="BV467" i="1"/>
  <c r="BU467" i="1"/>
  <c r="BT467" i="1"/>
  <c r="BS467" i="1"/>
  <c r="BR467" i="1"/>
  <c r="BQ467" i="1"/>
  <c r="BP467" i="1"/>
  <c r="BO467" i="1"/>
  <c r="BN467" i="1"/>
  <c r="BM467" i="1"/>
  <c r="BL467" i="1"/>
  <c r="BK467" i="1"/>
  <c r="BJ467" i="1"/>
  <c r="BI467" i="1"/>
  <c r="BH467" i="1"/>
  <c r="BG467" i="1"/>
  <c r="BF467" i="1"/>
  <c r="BE467" i="1"/>
  <c r="BD467" i="1"/>
  <c r="BC467" i="1"/>
  <c r="BB467" i="1"/>
  <c r="BA467" i="1"/>
  <c r="AZ467" i="1"/>
  <c r="AY467" i="1"/>
  <c r="AX467" i="1"/>
  <c r="AW467" i="1"/>
  <c r="AV467" i="1"/>
  <c r="AU467" i="1"/>
  <c r="AT467" i="1"/>
  <c r="AS467" i="1"/>
  <c r="AR467" i="1"/>
  <c r="AQ467" i="1"/>
  <c r="AP467" i="1"/>
  <c r="AO467" i="1"/>
  <c r="AN467" i="1"/>
  <c r="AM467" i="1"/>
  <c r="AL467" i="1"/>
  <c r="AK467" i="1"/>
  <c r="AJ467" i="1"/>
  <c r="AI467" i="1"/>
  <c r="AH467" i="1"/>
  <c r="AG467" i="1"/>
  <c r="AF467" i="1"/>
  <c r="AE467" i="1"/>
  <c r="AD467" i="1"/>
  <c r="AC467" i="1"/>
  <c r="AB467" i="1"/>
  <c r="AA467" i="1"/>
  <c r="Z467" i="1"/>
  <c r="Y467" i="1"/>
  <c r="X467" i="1"/>
  <c r="W467" i="1"/>
  <c r="V467" i="1"/>
  <c r="U467" i="1"/>
  <c r="T467" i="1"/>
  <c r="S467" i="1"/>
  <c r="Q467" i="1"/>
  <c r="P467" i="1"/>
  <c r="O467" i="1"/>
  <c r="DD77" i="1"/>
  <c r="DC77" i="1"/>
  <c r="DB77" i="1"/>
  <c r="DA77" i="1"/>
  <c r="CZ77" i="1"/>
  <c r="CY77" i="1"/>
  <c r="CX77" i="1"/>
  <c r="CW77" i="1"/>
  <c r="CV77" i="1"/>
  <c r="CU77" i="1"/>
  <c r="CT77" i="1"/>
  <c r="CS77" i="1"/>
  <c r="CR77" i="1"/>
  <c r="CQ77" i="1"/>
  <c r="CP77" i="1"/>
  <c r="CO77" i="1"/>
  <c r="CN77" i="1"/>
  <c r="CM77" i="1"/>
  <c r="CL77" i="1"/>
  <c r="CK77" i="1"/>
  <c r="CJ77" i="1"/>
  <c r="CI77" i="1"/>
  <c r="CH77" i="1"/>
  <c r="CG77" i="1"/>
  <c r="CF77" i="1"/>
  <c r="CE77" i="1"/>
  <c r="CD77" i="1"/>
  <c r="CC77" i="1"/>
  <c r="CB77" i="1"/>
  <c r="CA77" i="1"/>
  <c r="BZ77" i="1"/>
  <c r="BY77" i="1"/>
  <c r="BX77" i="1"/>
  <c r="BW77" i="1"/>
  <c r="BV77" i="1"/>
  <c r="BU77" i="1"/>
  <c r="BT77" i="1"/>
  <c r="BS77" i="1"/>
  <c r="BR77" i="1"/>
  <c r="BQ77" i="1"/>
  <c r="BP77" i="1"/>
  <c r="BO77" i="1"/>
  <c r="BN77" i="1"/>
  <c r="BM77" i="1"/>
  <c r="BL77" i="1"/>
  <c r="BK77" i="1"/>
  <c r="BJ77" i="1"/>
  <c r="BI77" i="1"/>
  <c r="BH77" i="1"/>
  <c r="BG77" i="1"/>
  <c r="BF77" i="1"/>
  <c r="BE77" i="1"/>
  <c r="BD77" i="1"/>
  <c r="BC77" i="1"/>
  <c r="BB77" i="1"/>
  <c r="BA77" i="1"/>
  <c r="AZ77" i="1"/>
  <c r="AY77" i="1"/>
  <c r="AX77" i="1"/>
  <c r="AW77" i="1"/>
  <c r="AV77" i="1"/>
  <c r="AU77" i="1"/>
  <c r="AT77" i="1"/>
  <c r="AS77" i="1"/>
  <c r="AR77" i="1"/>
  <c r="AQ77" i="1"/>
  <c r="AP77" i="1"/>
  <c r="AO77" i="1"/>
  <c r="AN77" i="1"/>
  <c r="AM77" i="1"/>
  <c r="AL77" i="1"/>
  <c r="AK77" i="1"/>
  <c r="AJ77" i="1"/>
  <c r="AI77" i="1"/>
  <c r="AH77" i="1"/>
  <c r="AG77" i="1"/>
  <c r="AF77" i="1"/>
  <c r="AE77" i="1"/>
  <c r="AD77" i="1"/>
  <c r="AC77" i="1"/>
  <c r="AB77" i="1"/>
  <c r="AA77" i="1"/>
  <c r="Z77" i="1"/>
  <c r="Y77" i="1"/>
  <c r="X77" i="1"/>
  <c r="W77" i="1"/>
  <c r="V77" i="1"/>
  <c r="U77" i="1"/>
  <c r="T77" i="1"/>
  <c r="S77" i="1"/>
  <c r="Q77" i="1"/>
  <c r="P77" i="1"/>
  <c r="O77" i="1"/>
  <c r="DD76" i="1"/>
  <c r="DC76" i="1"/>
  <c r="DB76" i="1"/>
  <c r="DA76" i="1"/>
  <c r="CZ76" i="1"/>
  <c r="CY76" i="1"/>
  <c r="CX76" i="1"/>
  <c r="CW76" i="1"/>
  <c r="CV76" i="1"/>
  <c r="CU76" i="1"/>
  <c r="CT76" i="1"/>
  <c r="CS76" i="1"/>
  <c r="CR76" i="1"/>
  <c r="CQ76" i="1"/>
  <c r="CP76" i="1"/>
  <c r="CO76" i="1"/>
  <c r="CN76" i="1"/>
  <c r="CM76" i="1"/>
  <c r="CL76" i="1"/>
  <c r="CK76" i="1"/>
  <c r="CJ76" i="1"/>
  <c r="CI76" i="1"/>
  <c r="CH76" i="1"/>
  <c r="CG76" i="1"/>
  <c r="CF76" i="1"/>
  <c r="CE76" i="1"/>
  <c r="CD76" i="1"/>
  <c r="CC76" i="1"/>
  <c r="CB76" i="1"/>
  <c r="CA76" i="1"/>
  <c r="BZ76" i="1"/>
  <c r="BY76" i="1"/>
  <c r="BX76" i="1"/>
  <c r="BW76" i="1"/>
  <c r="BV76" i="1"/>
  <c r="BU76" i="1"/>
  <c r="BT76" i="1"/>
  <c r="BS76" i="1"/>
  <c r="BR76" i="1"/>
  <c r="BQ76" i="1"/>
  <c r="BP76" i="1"/>
  <c r="BO76" i="1"/>
  <c r="BN76" i="1"/>
  <c r="BM76" i="1"/>
  <c r="BL76" i="1"/>
  <c r="BK76" i="1"/>
  <c r="BJ76" i="1"/>
  <c r="BI76" i="1"/>
  <c r="BH76" i="1"/>
  <c r="BG76" i="1"/>
  <c r="BF76" i="1"/>
  <c r="BE76" i="1"/>
  <c r="BD76" i="1"/>
  <c r="BC76" i="1"/>
  <c r="BB76" i="1"/>
  <c r="BA76" i="1"/>
  <c r="AZ76" i="1"/>
  <c r="AY76" i="1"/>
  <c r="AX76" i="1"/>
  <c r="AW76" i="1"/>
  <c r="AV76" i="1"/>
  <c r="AU76" i="1"/>
  <c r="AT76" i="1"/>
  <c r="AS76" i="1"/>
  <c r="AR76" i="1"/>
  <c r="AQ76" i="1"/>
  <c r="AP76" i="1"/>
  <c r="AO76" i="1"/>
  <c r="AN76" i="1"/>
  <c r="AM76" i="1"/>
  <c r="AL76" i="1"/>
  <c r="AK76" i="1"/>
  <c r="AJ76" i="1"/>
  <c r="AI76" i="1"/>
  <c r="AH76" i="1"/>
  <c r="AG76" i="1"/>
  <c r="AF76" i="1"/>
  <c r="AE76" i="1"/>
  <c r="AD76" i="1"/>
  <c r="AC76" i="1"/>
  <c r="AB76" i="1"/>
  <c r="AA76" i="1"/>
  <c r="Z76" i="1"/>
  <c r="Y76" i="1"/>
  <c r="X76" i="1"/>
  <c r="W76" i="1"/>
  <c r="V76" i="1"/>
  <c r="U76" i="1"/>
  <c r="T76" i="1"/>
  <c r="S76" i="1"/>
  <c r="Q76" i="1"/>
  <c r="P76" i="1"/>
  <c r="O76" i="1"/>
  <c r="DD342" i="1"/>
  <c r="DC342" i="1"/>
  <c r="DB342" i="1"/>
  <c r="DA342" i="1"/>
  <c r="CZ342" i="1"/>
  <c r="CY342" i="1"/>
  <c r="CX342" i="1"/>
  <c r="CW342" i="1"/>
  <c r="CV342" i="1"/>
  <c r="CU342" i="1"/>
  <c r="CT342" i="1"/>
  <c r="CS342" i="1"/>
  <c r="CR342" i="1"/>
  <c r="CQ342" i="1"/>
  <c r="CP342" i="1"/>
  <c r="CO342" i="1"/>
  <c r="CN342" i="1"/>
  <c r="CM342" i="1"/>
  <c r="CL342" i="1"/>
  <c r="CK342" i="1"/>
  <c r="CJ342" i="1"/>
  <c r="CI342" i="1"/>
  <c r="CH342" i="1"/>
  <c r="CG342" i="1"/>
  <c r="CF342" i="1"/>
  <c r="CE342" i="1"/>
  <c r="CD342" i="1"/>
  <c r="CC342" i="1"/>
  <c r="CB342" i="1"/>
  <c r="CA342" i="1"/>
  <c r="BZ342" i="1"/>
  <c r="BY342" i="1"/>
  <c r="BX342" i="1"/>
  <c r="BW342" i="1"/>
  <c r="BV342" i="1"/>
  <c r="BU342" i="1"/>
  <c r="BT342" i="1"/>
  <c r="BS342" i="1"/>
  <c r="BR342" i="1"/>
  <c r="BQ342" i="1"/>
  <c r="BP342" i="1"/>
  <c r="BO342" i="1"/>
  <c r="BN342" i="1"/>
  <c r="BM342" i="1"/>
  <c r="BL342" i="1"/>
  <c r="BK342" i="1"/>
  <c r="BJ342" i="1"/>
  <c r="BI342" i="1"/>
  <c r="BH342" i="1"/>
  <c r="BG342" i="1"/>
  <c r="BF342" i="1"/>
  <c r="BE342" i="1"/>
  <c r="BD342" i="1"/>
  <c r="BC342" i="1"/>
  <c r="BB342" i="1"/>
  <c r="BA342" i="1"/>
  <c r="AZ342" i="1"/>
  <c r="AY342" i="1"/>
  <c r="AX342" i="1"/>
  <c r="AW342" i="1"/>
  <c r="AV342" i="1"/>
  <c r="AU342" i="1"/>
  <c r="AT342" i="1"/>
  <c r="AS342" i="1"/>
  <c r="AR342" i="1"/>
  <c r="AQ342" i="1"/>
  <c r="AP342" i="1"/>
  <c r="AO342" i="1"/>
  <c r="AN342" i="1"/>
  <c r="AM342" i="1"/>
  <c r="AL342" i="1"/>
  <c r="AK342" i="1"/>
  <c r="AJ342" i="1"/>
  <c r="AI342" i="1"/>
  <c r="AH342" i="1"/>
  <c r="AG342" i="1"/>
  <c r="AF342" i="1"/>
  <c r="AE342" i="1"/>
  <c r="AD342" i="1"/>
  <c r="AC342" i="1"/>
  <c r="AB342" i="1"/>
  <c r="AA342" i="1"/>
  <c r="Z342" i="1"/>
  <c r="Y342" i="1"/>
  <c r="X342" i="1"/>
  <c r="W342" i="1"/>
  <c r="V342" i="1"/>
  <c r="U342" i="1"/>
  <c r="T342" i="1"/>
  <c r="S342" i="1"/>
  <c r="Q342" i="1"/>
  <c r="P342" i="1"/>
  <c r="O342" i="1"/>
  <c r="DD411" i="1"/>
  <c r="DC411" i="1"/>
  <c r="DB411" i="1"/>
  <c r="DA411" i="1"/>
  <c r="CZ411" i="1"/>
  <c r="CY411" i="1"/>
  <c r="CX411" i="1"/>
  <c r="CW411" i="1"/>
  <c r="CV411" i="1"/>
  <c r="CU411" i="1"/>
  <c r="CT411" i="1"/>
  <c r="CS411" i="1"/>
  <c r="CR411" i="1"/>
  <c r="CQ411" i="1"/>
  <c r="CP411" i="1"/>
  <c r="CO411" i="1"/>
  <c r="CN411" i="1"/>
  <c r="CM411" i="1"/>
  <c r="CL411" i="1"/>
  <c r="CK411" i="1"/>
  <c r="CJ411" i="1"/>
  <c r="CI411" i="1"/>
  <c r="CH411" i="1"/>
  <c r="CG411" i="1"/>
  <c r="CF411" i="1"/>
  <c r="CE411" i="1"/>
  <c r="CD411" i="1"/>
  <c r="CC411" i="1"/>
  <c r="CB411" i="1"/>
  <c r="CA411" i="1"/>
  <c r="BZ411" i="1"/>
  <c r="BY411" i="1"/>
  <c r="BX411" i="1"/>
  <c r="BW411" i="1"/>
  <c r="BV411" i="1"/>
  <c r="BU411" i="1"/>
  <c r="BT411" i="1"/>
  <c r="BS411" i="1"/>
  <c r="BR411" i="1"/>
  <c r="BQ411" i="1"/>
  <c r="BP411" i="1"/>
  <c r="BO411" i="1"/>
  <c r="BN411" i="1"/>
  <c r="BM411" i="1"/>
  <c r="BL411" i="1"/>
  <c r="BK411" i="1"/>
  <c r="BJ411" i="1"/>
  <c r="BI411" i="1"/>
  <c r="BH411" i="1"/>
  <c r="BG411" i="1"/>
  <c r="BF411" i="1"/>
  <c r="BE411" i="1"/>
  <c r="BD411" i="1"/>
  <c r="BC411" i="1"/>
  <c r="BB411" i="1"/>
  <c r="BA411" i="1"/>
  <c r="AZ411" i="1"/>
  <c r="AY411" i="1"/>
  <c r="AX411" i="1"/>
  <c r="AW411" i="1"/>
  <c r="AV411" i="1"/>
  <c r="AU411" i="1"/>
  <c r="AT411" i="1"/>
  <c r="AS411" i="1"/>
  <c r="AR411" i="1"/>
  <c r="AQ411" i="1"/>
  <c r="AP411" i="1"/>
  <c r="AO411" i="1"/>
  <c r="AN411" i="1"/>
  <c r="AM411" i="1"/>
  <c r="AL411" i="1"/>
  <c r="AK411" i="1"/>
  <c r="AJ411" i="1"/>
  <c r="AI411" i="1"/>
  <c r="AH411" i="1"/>
  <c r="AG411" i="1"/>
  <c r="AF411" i="1"/>
  <c r="AE411" i="1"/>
  <c r="AD411" i="1"/>
  <c r="AC411" i="1"/>
  <c r="AB411" i="1"/>
  <c r="AA411" i="1"/>
  <c r="Z411" i="1"/>
  <c r="Y411" i="1"/>
  <c r="X411" i="1"/>
  <c r="W411" i="1"/>
  <c r="V411" i="1"/>
  <c r="U411" i="1"/>
  <c r="T411" i="1"/>
  <c r="S411" i="1"/>
  <c r="Q411" i="1"/>
  <c r="P411" i="1"/>
  <c r="O411" i="1"/>
  <c r="DD163" i="1"/>
  <c r="DC163" i="1"/>
  <c r="DB163" i="1"/>
  <c r="DA163" i="1"/>
  <c r="CZ163" i="1"/>
  <c r="CY163" i="1"/>
  <c r="CX163" i="1"/>
  <c r="CW163" i="1"/>
  <c r="CV163" i="1"/>
  <c r="CU163" i="1"/>
  <c r="CT163" i="1"/>
  <c r="CS163" i="1"/>
  <c r="CR163" i="1"/>
  <c r="CQ163" i="1"/>
  <c r="CP163" i="1"/>
  <c r="CO163" i="1"/>
  <c r="CN163" i="1"/>
  <c r="CM163" i="1"/>
  <c r="CL163" i="1"/>
  <c r="CK163" i="1"/>
  <c r="CJ163" i="1"/>
  <c r="CI163" i="1"/>
  <c r="CH163" i="1"/>
  <c r="CG163" i="1"/>
  <c r="CF163" i="1"/>
  <c r="CE163" i="1"/>
  <c r="CD163" i="1"/>
  <c r="CC163" i="1"/>
  <c r="CB163" i="1"/>
  <c r="CA163" i="1"/>
  <c r="BZ163" i="1"/>
  <c r="BY163" i="1"/>
  <c r="BX163" i="1"/>
  <c r="BW163" i="1"/>
  <c r="BV163" i="1"/>
  <c r="BU163" i="1"/>
  <c r="BT163" i="1"/>
  <c r="BS163" i="1"/>
  <c r="BR163" i="1"/>
  <c r="BQ163" i="1"/>
  <c r="BP163" i="1"/>
  <c r="BO163" i="1"/>
  <c r="BN163" i="1"/>
  <c r="BM163" i="1"/>
  <c r="BL163" i="1"/>
  <c r="BK163" i="1"/>
  <c r="BJ163" i="1"/>
  <c r="BI163" i="1"/>
  <c r="BH163" i="1"/>
  <c r="BG163" i="1"/>
  <c r="BF163" i="1"/>
  <c r="BE163" i="1"/>
  <c r="BD163" i="1"/>
  <c r="BC163" i="1"/>
  <c r="BB163" i="1"/>
  <c r="BA163" i="1"/>
  <c r="AZ163" i="1"/>
  <c r="AY163" i="1"/>
  <c r="AX163" i="1"/>
  <c r="AW163" i="1"/>
  <c r="AV163" i="1"/>
  <c r="AU163" i="1"/>
  <c r="AT163" i="1"/>
  <c r="AS163" i="1"/>
  <c r="AR163" i="1"/>
  <c r="AQ163" i="1"/>
  <c r="AP163" i="1"/>
  <c r="AO163" i="1"/>
  <c r="AN163" i="1"/>
  <c r="AM163" i="1"/>
  <c r="AL163" i="1"/>
  <c r="AK163" i="1"/>
  <c r="AJ163" i="1"/>
  <c r="AI163" i="1"/>
  <c r="AH163" i="1"/>
  <c r="AG163" i="1"/>
  <c r="AF163" i="1"/>
  <c r="AE163" i="1"/>
  <c r="AD163" i="1"/>
  <c r="AC163" i="1"/>
  <c r="AB163" i="1"/>
  <c r="AA163" i="1"/>
  <c r="Z163" i="1"/>
  <c r="Y163" i="1"/>
  <c r="X163" i="1"/>
  <c r="W163" i="1"/>
  <c r="V163" i="1"/>
  <c r="U163" i="1"/>
  <c r="T163" i="1"/>
  <c r="S163" i="1"/>
  <c r="Q163" i="1"/>
  <c r="P163" i="1"/>
  <c r="O163" i="1"/>
  <c r="DD304" i="1"/>
  <c r="DC304" i="1"/>
  <c r="DB304" i="1"/>
  <c r="DA304" i="1"/>
  <c r="CZ304" i="1"/>
  <c r="CY304" i="1"/>
  <c r="CX304" i="1"/>
  <c r="CW304" i="1"/>
  <c r="CV304" i="1"/>
  <c r="CU304" i="1"/>
  <c r="CT304" i="1"/>
  <c r="CS304" i="1"/>
  <c r="CR304" i="1"/>
  <c r="CQ304" i="1"/>
  <c r="CP304" i="1"/>
  <c r="CO304" i="1"/>
  <c r="CN304" i="1"/>
  <c r="CM304" i="1"/>
  <c r="CL304" i="1"/>
  <c r="CK304" i="1"/>
  <c r="CJ304" i="1"/>
  <c r="CI304" i="1"/>
  <c r="CH304" i="1"/>
  <c r="CG304" i="1"/>
  <c r="CF304" i="1"/>
  <c r="CE304" i="1"/>
  <c r="CD304" i="1"/>
  <c r="CC304" i="1"/>
  <c r="CB304" i="1"/>
  <c r="CA304" i="1"/>
  <c r="BZ304" i="1"/>
  <c r="BY304" i="1"/>
  <c r="BX304" i="1"/>
  <c r="BW304" i="1"/>
  <c r="BV304" i="1"/>
  <c r="BU304" i="1"/>
  <c r="BT304" i="1"/>
  <c r="BS304" i="1"/>
  <c r="BR304" i="1"/>
  <c r="BQ304" i="1"/>
  <c r="BP304" i="1"/>
  <c r="BO304" i="1"/>
  <c r="BN304" i="1"/>
  <c r="BM304" i="1"/>
  <c r="BL304" i="1"/>
  <c r="BK304" i="1"/>
  <c r="BJ304" i="1"/>
  <c r="BI304" i="1"/>
  <c r="BH304" i="1"/>
  <c r="BG304" i="1"/>
  <c r="BF304" i="1"/>
  <c r="BE304" i="1"/>
  <c r="BD304" i="1"/>
  <c r="BC304" i="1"/>
  <c r="BB304" i="1"/>
  <c r="BA304" i="1"/>
  <c r="AZ304" i="1"/>
  <c r="AY304" i="1"/>
  <c r="AX304" i="1"/>
  <c r="AW304" i="1"/>
  <c r="AV304" i="1"/>
  <c r="AU304" i="1"/>
  <c r="AT304" i="1"/>
  <c r="AS304" i="1"/>
  <c r="AR304" i="1"/>
  <c r="AQ304" i="1"/>
  <c r="AP304" i="1"/>
  <c r="AO304" i="1"/>
  <c r="AN304" i="1"/>
  <c r="AM304" i="1"/>
  <c r="AL304" i="1"/>
  <c r="AK304" i="1"/>
  <c r="AJ304" i="1"/>
  <c r="AI304" i="1"/>
  <c r="AH304" i="1"/>
  <c r="AG304" i="1"/>
  <c r="AF304" i="1"/>
  <c r="AE304" i="1"/>
  <c r="AD304" i="1"/>
  <c r="AC304" i="1"/>
  <c r="AB304" i="1"/>
  <c r="AA304" i="1"/>
  <c r="Z304" i="1"/>
  <c r="Y304" i="1"/>
  <c r="X304" i="1"/>
  <c r="W304" i="1"/>
  <c r="V304" i="1"/>
  <c r="U304" i="1"/>
  <c r="T304" i="1"/>
  <c r="S304" i="1"/>
  <c r="Q304" i="1"/>
  <c r="P304" i="1"/>
  <c r="O304" i="1"/>
  <c r="DD524" i="1"/>
  <c r="DC524" i="1"/>
  <c r="DB524" i="1"/>
  <c r="DA524" i="1"/>
  <c r="CZ524" i="1"/>
  <c r="CY524" i="1"/>
  <c r="CX524" i="1"/>
  <c r="CW524" i="1"/>
  <c r="CV524" i="1"/>
  <c r="CU524" i="1"/>
  <c r="CT524" i="1"/>
  <c r="CS524" i="1"/>
  <c r="CR524" i="1"/>
  <c r="CQ524" i="1"/>
  <c r="CP524" i="1"/>
  <c r="CO524" i="1"/>
  <c r="CN524" i="1"/>
  <c r="CM524" i="1"/>
  <c r="CL524" i="1"/>
  <c r="CK524" i="1"/>
  <c r="CJ524" i="1"/>
  <c r="CI524" i="1"/>
  <c r="CH524" i="1"/>
  <c r="CG524" i="1"/>
  <c r="CF524" i="1"/>
  <c r="CE524" i="1"/>
  <c r="CD524" i="1"/>
  <c r="CC524" i="1"/>
  <c r="CB524" i="1"/>
  <c r="CA524" i="1"/>
  <c r="BZ524" i="1"/>
  <c r="BY524" i="1"/>
  <c r="BX524" i="1"/>
  <c r="BW524" i="1"/>
  <c r="BV524" i="1"/>
  <c r="BU524" i="1"/>
  <c r="BT524" i="1"/>
  <c r="BS524" i="1"/>
  <c r="BR524" i="1"/>
  <c r="BQ524" i="1"/>
  <c r="BP524" i="1"/>
  <c r="BO524" i="1"/>
  <c r="BN524" i="1"/>
  <c r="BM524" i="1"/>
  <c r="BL524" i="1"/>
  <c r="BK524" i="1"/>
  <c r="BJ524" i="1"/>
  <c r="BI524" i="1"/>
  <c r="BH524" i="1"/>
  <c r="BG524" i="1"/>
  <c r="BF524" i="1"/>
  <c r="BE524" i="1"/>
  <c r="BD524" i="1"/>
  <c r="BC524" i="1"/>
  <c r="BB524" i="1"/>
  <c r="BA524" i="1"/>
  <c r="AZ524" i="1"/>
  <c r="AY524" i="1"/>
  <c r="AX524" i="1"/>
  <c r="AW524" i="1"/>
  <c r="AV524" i="1"/>
  <c r="AU524" i="1"/>
  <c r="AT524" i="1"/>
  <c r="AS524" i="1"/>
  <c r="AR524" i="1"/>
  <c r="AQ524" i="1"/>
  <c r="AP524" i="1"/>
  <c r="AO524" i="1"/>
  <c r="AN524" i="1"/>
  <c r="AM524" i="1"/>
  <c r="AL524" i="1"/>
  <c r="AK524" i="1"/>
  <c r="AJ524" i="1"/>
  <c r="AI524" i="1"/>
  <c r="AH524" i="1"/>
  <c r="AG524" i="1"/>
  <c r="AF524" i="1"/>
  <c r="AE524" i="1"/>
  <c r="AD524" i="1"/>
  <c r="AC524" i="1"/>
  <c r="AB524" i="1"/>
  <c r="AA524" i="1"/>
  <c r="Z524" i="1"/>
  <c r="Y524" i="1"/>
  <c r="X524" i="1"/>
  <c r="W524" i="1"/>
  <c r="V524" i="1"/>
  <c r="U524" i="1"/>
  <c r="T524" i="1"/>
  <c r="S524" i="1"/>
  <c r="Q524" i="1"/>
  <c r="P524" i="1"/>
  <c r="O524" i="1"/>
  <c r="DD523" i="1"/>
  <c r="DC523" i="1"/>
  <c r="DB523" i="1"/>
  <c r="DA523" i="1"/>
  <c r="CZ523" i="1"/>
  <c r="CY523" i="1"/>
  <c r="CX523" i="1"/>
  <c r="CW523" i="1"/>
  <c r="CV523" i="1"/>
  <c r="CU523" i="1"/>
  <c r="CT523" i="1"/>
  <c r="CS523" i="1"/>
  <c r="CR523" i="1"/>
  <c r="CQ523" i="1"/>
  <c r="CP523" i="1"/>
  <c r="CO523" i="1"/>
  <c r="CN523" i="1"/>
  <c r="CM523" i="1"/>
  <c r="CL523" i="1"/>
  <c r="CK523" i="1"/>
  <c r="CJ523" i="1"/>
  <c r="CI523" i="1"/>
  <c r="CH523" i="1"/>
  <c r="CG523" i="1"/>
  <c r="CF523" i="1"/>
  <c r="CE523" i="1"/>
  <c r="CD523" i="1"/>
  <c r="CC523" i="1"/>
  <c r="CB523" i="1"/>
  <c r="CA523" i="1"/>
  <c r="BZ523" i="1"/>
  <c r="BY523" i="1"/>
  <c r="BX523" i="1"/>
  <c r="BW523" i="1"/>
  <c r="BV523" i="1"/>
  <c r="BU523" i="1"/>
  <c r="BT523" i="1"/>
  <c r="BS523" i="1"/>
  <c r="BR523" i="1"/>
  <c r="BQ523" i="1"/>
  <c r="BP523" i="1"/>
  <c r="BO523" i="1"/>
  <c r="BN523" i="1"/>
  <c r="BM523" i="1"/>
  <c r="BL523" i="1"/>
  <c r="BK523" i="1"/>
  <c r="BJ523" i="1"/>
  <c r="BI523" i="1"/>
  <c r="BH523" i="1"/>
  <c r="BG523" i="1"/>
  <c r="BF523" i="1"/>
  <c r="BE523" i="1"/>
  <c r="BD523" i="1"/>
  <c r="BC523" i="1"/>
  <c r="BB523" i="1"/>
  <c r="BA523" i="1"/>
  <c r="AZ523" i="1"/>
  <c r="AY523" i="1"/>
  <c r="AX523" i="1"/>
  <c r="AW523" i="1"/>
  <c r="AV523" i="1"/>
  <c r="AU523" i="1"/>
  <c r="AT523" i="1"/>
  <c r="AS523" i="1"/>
  <c r="AR523" i="1"/>
  <c r="AQ523" i="1"/>
  <c r="AP523" i="1"/>
  <c r="AO523" i="1"/>
  <c r="AN523" i="1"/>
  <c r="AM523" i="1"/>
  <c r="AL523" i="1"/>
  <c r="AK523" i="1"/>
  <c r="AJ523" i="1"/>
  <c r="AI523" i="1"/>
  <c r="AH523" i="1"/>
  <c r="AG523" i="1"/>
  <c r="AF523" i="1"/>
  <c r="AE523" i="1"/>
  <c r="AD523" i="1"/>
  <c r="AC523" i="1"/>
  <c r="AB523" i="1"/>
  <c r="AA523" i="1"/>
  <c r="Z523" i="1"/>
  <c r="Y523" i="1"/>
  <c r="X523" i="1"/>
  <c r="W523" i="1"/>
  <c r="V523" i="1"/>
  <c r="U523" i="1"/>
  <c r="T523" i="1"/>
  <c r="S523" i="1"/>
  <c r="Q523" i="1"/>
  <c r="P523" i="1"/>
  <c r="O523" i="1"/>
  <c r="DD522" i="1"/>
  <c r="DC522" i="1"/>
  <c r="DB522" i="1"/>
  <c r="DA522" i="1"/>
  <c r="CZ522" i="1"/>
  <c r="CY522" i="1"/>
  <c r="CX522" i="1"/>
  <c r="CW522" i="1"/>
  <c r="CV522" i="1"/>
  <c r="CU522" i="1"/>
  <c r="CT522" i="1"/>
  <c r="CS522" i="1"/>
  <c r="CR522" i="1"/>
  <c r="CQ522" i="1"/>
  <c r="CP522" i="1"/>
  <c r="CO522" i="1"/>
  <c r="CN522" i="1"/>
  <c r="CM522" i="1"/>
  <c r="CL522" i="1"/>
  <c r="CK522" i="1"/>
  <c r="CJ522" i="1"/>
  <c r="CI522" i="1"/>
  <c r="CH522" i="1"/>
  <c r="CG522" i="1"/>
  <c r="CF522" i="1"/>
  <c r="CE522" i="1"/>
  <c r="CD522" i="1"/>
  <c r="CC522" i="1"/>
  <c r="CB522" i="1"/>
  <c r="CA522" i="1"/>
  <c r="BZ522" i="1"/>
  <c r="BY522" i="1"/>
  <c r="BX522" i="1"/>
  <c r="BW522" i="1"/>
  <c r="BV522" i="1"/>
  <c r="BU522" i="1"/>
  <c r="BT522" i="1"/>
  <c r="BS522" i="1"/>
  <c r="BR522" i="1"/>
  <c r="BQ522" i="1"/>
  <c r="BP522" i="1"/>
  <c r="BO522" i="1"/>
  <c r="BN522" i="1"/>
  <c r="BM522" i="1"/>
  <c r="BL522" i="1"/>
  <c r="BK522" i="1"/>
  <c r="BJ522" i="1"/>
  <c r="BI522" i="1"/>
  <c r="BH522" i="1"/>
  <c r="BG522" i="1"/>
  <c r="BF522" i="1"/>
  <c r="BE522" i="1"/>
  <c r="BD522" i="1"/>
  <c r="BC522" i="1"/>
  <c r="BB522" i="1"/>
  <c r="BA522" i="1"/>
  <c r="AZ522" i="1"/>
  <c r="AY522" i="1"/>
  <c r="AX522" i="1"/>
  <c r="AW522" i="1"/>
  <c r="AV522" i="1"/>
  <c r="AU522" i="1"/>
  <c r="AT522" i="1"/>
  <c r="AS522" i="1"/>
  <c r="AR522" i="1"/>
  <c r="AQ522" i="1"/>
  <c r="AP522" i="1"/>
  <c r="AO522" i="1"/>
  <c r="AN522" i="1"/>
  <c r="AM522" i="1"/>
  <c r="AL522" i="1"/>
  <c r="AK522" i="1"/>
  <c r="AJ522" i="1"/>
  <c r="AI522" i="1"/>
  <c r="AH522" i="1"/>
  <c r="AG522" i="1"/>
  <c r="AF522" i="1"/>
  <c r="AE522" i="1"/>
  <c r="AD522" i="1"/>
  <c r="AC522" i="1"/>
  <c r="AB522" i="1"/>
  <c r="AA522" i="1"/>
  <c r="Z522" i="1"/>
  <c r="Y522" i="1"/>
  <c r="X522" i="1"/>
  <c r="W522" i="1"/>
  <c r="V522" i="1"/>
  <c r="U522" i="1"/>
  <c r="T522" i="1"/>
  <c r="S522" i="1"/>
  <c r="Q522" i="1"/>
  <c r="P522" i="1"/>
  <c r="O522" i="1"/>
  <c r="DD521" i="1"/>
  <c r="DC521" i="1"/>
  <c r="DB521" i="1"/>
  <c r="DA521" i="1"/>
  <c r="CZ521" i="1"/>
  <c r="CY521" i="1"/>
  <c r="CX521" i="1"/>
  <c r="CW521" i="1"/>
  <c r="CV521" i="1"/>
  <c r="CU521" i="1"/>
  <c r="CT521" i="1"/>
  <c r="CS521" i="1"/>
  <c r="CR521" i="1"/>
  <c r="CQ521" i="1"/>
  <c r="CP521" i="1"/>
  <c r="CO521" i="1"/>
  <c r="CN521" i="1"/>
  <c r="CM521" i="1"/>
  <c r="CL521" i="1"/>
  <c r="CK521" i="1"/>
  <c r="CJ521" i="1"/>
  <c r="CI521" i="1"/>
  <c r="CH521" i="1"/>
  <c r="CG521" i="1"/>
  <c r="CF521" i="1"/>
  <c r="CE521" i="1"/>
  <c r="CD521" i="1"/>
  <c r="CC521" i="1"/>
  <c r="CB521" i="1"/>
  <c r="CA521" i="1"/>
  <c r="BZ521" i="1"/>
  <c r="BY521" i="1"/>
  <c r="BX521" i="1"/>
  <c r="BW521" i="1"/>
  <c r="BV521" i="1"/>
  <c r="BU521" i="1"/>
  <c r="BT521" i="1"/>
  <c r="BS521" i="1"/>
  <c r="BR521" i="1"/>
  <c r="BQ521" i="1"/>
  <c r="BP521" i="1"/>
  <c r="BO521" i="1"/>
  <c r="BN521" i="1"/>
  <c r="BM521" i="1"/>
  <c r="BL521" i="1"/>
  <c r="BK521" i="1"/>
  <c r="BJ521" i="1"/>
  <c r="BI521" i="1"/>
  <c r="BH521" i="1"/>
  <c r="BG521" i="1"/>
  <c r="BF521" i="1"/>
  <c r="BE521" i="1"/>
  <c r="BD521" i="1"/>
  <c r="BC521" i="1"/>
  <c r="BB521" i="1"/>
  <c r="BA521" i="1"/>
  <c r="AZ521" i="1"/>
  <c r="AY521" i="1"/>
  <c r="AX521" i="1"/>
  <c r="AW521" i="1"/>
  <c r="AV521" i="1"/>
  <c r="AU521" i="1"/>
  <c r="AT521" i="1"/>
  <c r="AS521" i="1"/>
  <c r="AR521" i="1"/>
  <c r="AQ521" i="1"/>
  <c r="AP521" i="1"/>
  <c r="AO521" i="1"/>
  <c r="AN521" i="1"/>
  <c r="AM521" i="1"/>
  <c r="AL521" i="1"/>
  <c r="AK521" i="1"/>
  <c r="AJ521" i="1"/>
  <c r="AI521" i="1"/>
  <c r="AH521" i="1"/>
  <c r="AG521" i="1"/>
  <c r="AF521" i="1"/>
  <c r="AE521" i="1"/>
  <c r="AD521" i="1"/>
  <c r="AC521" i="1"/>
  <c r="AB521" i="1"/>
  <c r="AA521" i="1"/>
  <c r="Z521" i="1"/>
  <c r="Y521" i="1"/>
  <c r="X521" i="1"/>
  <c r="W521" i="1"/>
  <c r="V521" i="1"/>
  <c r="U521" i="1"/>
  <c r="T521" i="1"/>
  <c r="S521" i="1"/>
  <c r="Q521" i="1"/>
  <c r="P521" i="1"/>
  <c r="O521" i="1"/>
  <c r="DD520" i="1"/>
  <c r="DC520" i="1"/>
  <c r="DB520" i="1"/>
  <c r="DA520" i="1"/>
  <c r="CZ520" i="1"/>
  <c r="CY520" i="1"/>
  <c r="CX520" i="1"/>
  <c r="CW520" i="1"/>
  <c r="CV520" i="1"/>
  <c r="CU520" i="1"/>
  <c r="CT520" i="1"/>
  <c r="CS520" i="1"/>
  <c r="CR520" i="1"/>
  <c r="CQ520" i="1"/>
  <c r="CP520" i="1"/>
  <c r="CO520" i="1"/>
  <c r="CN520" i="1"/>
  <c r="CM520" i="1"/>
  <c r="CL520" i="1"/>
  <c r="CK520" i="1"/>
  <c r="CJ520" i="1"/>
  <c r="CI520" i="1"/>
  <c r="CH520" i="1"/>
  <c r="CG520" i="1"/>
  <c r="CF520" i="1"/>
  <c r="CE520" i="1"/>
  <c r="CD520" i="1"/>
  <c r="CC520" i="1"/>
  <c r="CB520" i="1"/>
  <c r="CA520" i="1"/>
  <c r="BZ520" i="1"/>
  <c r="BY520" i="1"/>
  <c r="BX520" i="1"/>
  <c r="BW520" i="1"/>
  <c r="BV520" i="1"/>
  <c r="BU520" i="1"/>
  <c r="BT520" i="1"/>
  <c r="BS520" i="1"/>
  <c r="BR520" i="1"/>
  <c r="BQ520" i="1"/>
  <c r="BP520" i="1"/>
  <c r="BO520" i="1"/>
  <c r="BN520" i="1"/>
  <c r="BM520" i="1"/>
  <c r="BL520" i="1"/>
  <c r="BK520" i="1"/>
  <c r="BJ520" i="1"/>
  <c r="BI520" i="1"/>
  <c r="BH520" i="1"/>
  <c r="BG520" i="1"/>
  <c r="BF520" i="1"/>
  <c r="BE520" i="1"/>
  <c r="BD520" i="1"/>
  <c r="BC520" i="1"/>
  <c r="BB520" i="1"/>
  <c r="BA520" i="1"/>
  <c r="AZ520" i="1"/>
  <c r="AY520" i="1"/>
  <c r="AX520" i="1"/>
  <c r="AW520" i="1"/>
  <c r="AV520" i="1"/>
  <c r="AU520" i="1"/>
  <c r="AT520" i="1"/>
  <c r="AS520" i="1"/>
  <c r="AR520" i="1"/>
  <c r="AQ520" i="1"/>
  <c r="AP520" i="1"/>
  <c r="AO520" i="1"/>
  <c r="AN520" i="1"/>
  <c r="AM520" i="1"/>
  <c r="AL520" i="1"/>
  <c r="AK520" i="1"/>
  <c r="AJ520" i="1"/>
  <c r="AI520" i="1"/>
  <c r="AH520" i="1"/>
  <c r="AG520" i="1"/>
  <c r="AF520" i="1"/>
  <c r="AE520" i="1"/>
  <c r="AD520" i="1"/>
  <c r="AC520" i="1"/>
  <c r="AB520" i="1"/>
  <c r="AA520" i="1"/>
  <c r="Z520" i="1"/>
  <c r="Y520" i="1"/>
  <c r="X520" i="1"/>
  <c r="W520" i="1"/>
  <c r="V520" i="1"/>
  <c r="U520" i="1"/>
  <c r="T520" i="1"/>
  <c r="S520" i="1"/>
  <c r="Q520" i="1"/>
  <c r="P520" i="1"/>
  <c r="O520" i="1"/>
  <c r="DD519" i="1"/>
  <c r="DC519" i="1"/>
  <c r="DB519" i="1"/>
  <c r="DA519" i="1"/>
  <c r="CZ519" i="1"/>
  <c r="CY519" i="1"/>
  <c r="CX519" i="1"/>
  <c r="CW519" i="1"/>
  <c r="CV519" i="1"/>
  <c r="CU519" i="1"/>
  <c r="CT519" i="1"/>
  <c r="CS519" i="1"/>
  <c r="CR519" i="1"/>
  <c r="CQ519" i="1"/>
  <c r="CP519" i="1"/>
  <c r="CO519" i="1"/>
  <c r="CN519" i="1"/>
  <c r="CM519" i="1"/>
  <c r="CL519" i="1"/>
  <c r="CK519" i="1"/>
  <c r="CJ519" i="1"/>
  <c r="CI519" i="1"/>
  <c r="CH519" i="1"/>
  <c r="CG519" i="1"/>
  <c r="CF519" i="1"/>
  <c r="CE519" i="1"/>
  <c r="CD519" i="1"/>
  <c r="CC519" i="1"/>
  <c r="CB519" i="1"/>
  <c r="CA519" i="1"/>
  <c r="BZ519" i="1"/>
  <c r="BY519" i="1"/>
  <c r="BX519" i="1"/>
  <c r="BW519" i="1"/>
  <c r="BV519" i="1"/>
  <c r="BU519" i="1"/>
  <c r="BT519" i="1"/>
  <c r="BS519" i="1"/>
  <c r="BR519" i="1"/>
  <c r="BQ519" i="1"/>
  <c r="BP519" i="1"/>
  <c r="BO519" i="1"/>
  <c r="BN519" i="1"/>
  <c r="BM519" i="1"/>
  <c r="BL519" i="1"/>
  <c r="BK519" i="1"/>
  <c r="BJ519" i="1"/>
  <c r="BI519" i="1"/>
  <c r="BH519" i="1"/>
  <c r="BG519" i="1"/>
  <c r="BF519" i="1"/>
  <c r="BE519" i="1"/>
  <c r="BD519" i="1"/>
  <c r="BC519" i="1"/>
  <c r="BB519" i="1"/>
  <c r="BA519" i="1"/>
  <c r="AZ519" i="1"/>
  <c r="AY519" i="1"/>
  <c r="AX519" i="1"/>
  <c r="AW519" i="1"/>
  <c r="AV519" i="1"/>
  <c r="AU519" i="1"/>
  <c r="AT519" i="1"/>
  <c r="AS519" i="1"/>
  <c r="AR519" i="1"/>
  <c r="AQ519" i="1"/>
  <c r="AP519" i="1"/>
  <c r="AO519" i="1"/>
  <c r="AN519" i="1"/>
  <c r="AM519" i="1"/>
  <c r="AL519" i="1"/>
  <c r="AK519" i="1"/>
  <c r="AJ519" i="1"/>
  <c r="AI519" i="1"/>
  <c r="AH519" i="1"/>
  <c r="AG519" i="1"/>
  <c r="AF519" i="1"/>
  <c r="AE519" i="1"/>
  <c r="AD519" i="1"/>
  <c r="AC519" i="1"/>
  <c r="AB519" i="1"/>
  <c r="AA519" i="1"/>
  <c r="Z519" i="1"/>
  <c r="Y519" i="1"/>
  <c r="X519" i="1"/>
  <c r="W519" i="1"/>
  <c r="V519" i="1"/>
  <c r="U519" i="1"/>
  <c r="T519" i="1"/>
  <c r="S519" i="1"/>
  <c r="Q519" i="1"/>
  <c r="P519" i="1"/>
  <c r="O519" i="1"/>
  <c r="DD518" i="1"/>
  <c r="DC518" i="1"/>
  <c r="DB518" i="1"/>
  <c r="DA518" i="1"/>
  <c r="CZ518" i="1"/>
  <c r="CY518" i="1"/>
  <c r="CX518" i="1"/>
  <c r="CW518" i="1"/>
  <c r="CV518" i="1"/>
  <c r="CU518" i="1"/>
  <c r="CT518" i="1"/>
  <c r="CS518" i="1"/>
  <c r="CR518" i="1"/>
  <c r="CQ518" i="1"/>
  <c r="CP518" i="1"/>
  <c r="CO518" i="1"/>
  <c r="CN518" i="1"/>
  <c r="CM518" i="1"/>
  <c r="CL518" i="1"/>
  <c r="CK518" i="1"/>
  <c r="CJ518" i="1"/>
  <c r="CI518" i="1"/>
  <c r="CH518" i="1"/>
  <c r="CG518" i="1"/>
  <c r="CF518" i="1"/>
  <c r="CE518" i="1"/>
  <c r="CD518" i="1"/>
  <c r="CC518" i="1"/>
  <c r="CB518" i="1"/>
  <c r="CA518" i="1"/>
  <c r="BZ518" i="1"/>
  <c r="BY518" i="1"/>
  <c r="BX518" i="1"/>
  <c r="BW518" i="1"/>
  <c r="BV518" i="1"/>
  <c r="BU518" i="1"/>
  <c r="BT518" i="1"/>
  <c r="BS518" i="1"/>
  <c r="BR518" i="1"/>
  <c r="BQ518" i="1"/>
  <c r="BP518" i="1"/>
  <c r="BO518" i="1"/>
  <c r="BN518" i="1"/>
  <c r="BM518" i="1"/>
  <c r="BL518" i="1"/>
  <c r="BK518" i="1"/>
  <c r="BJ518" i="1"/>
  <c r="BI518" i="1"/>
  <c r="BH518" i="1"/>
  <c r="BG518" i="1"/>
  <c r="BF518" i="1"/>
  <c r="BE518" i="1"/>
  <c r="BD518" i="1"/>
  <c r="BC518" i="1"/>
  <c r="BB518" i="1"/>
  <c r="BA518" i="1"/>
  <c r="AZ518" i="1"/>
  <c r="AY518" i="1"/>
  <c r="AX518" i="1"/>
  <c r="AW518" i="1"/>
  <c r="AV518" i="1"/>
  <c r="AU518" i="1"/>
  <c r="AT518" i="1"/>
  <c r="AS518" i="1"/>
  <c r="AR518" i="1"/>
  <c r="AQ518" i="1"/>
  <c r="AP518" i="1"/>
  <c r="AO518" i="1"/>
  <c r="AN518" i="1"/>
  <c r="AM518" i="1"/>
  <c r="AL518" i="1"/>
  <c r="AK518" i="1"/>
  <c r="AJ518" i="1"/>
  <c r="AI518" i="1"/>
  <c r="AH518" i="1"/>
  <c r="AG518" i="1"/>
  <c r="AF518" i="1"/>
  <c r="AE518" i="1"/>
  <c r="AD518" i="1"/>
  <c r="AC518" i="1"/>
  <c r="AB518" i="1"/>
  <c r="AA518" i="1"/>
  <c r="Z518" i="1"/>
  <c r="Y518" i="1"/>
  <c r="X518" i="1"/>
  <c r="W518" i="1"/>
  <c r="V518" i="1"/>
  <c r="U518" i="1"/>
  <c r="T518" i="1"/>
  <c r="S518" i="1"/>
  <c r="Q518" i="1"/>
  <c r="P518" i="1"/>
  <c r="O518" i="1"/>
  <c r="DD444" i="1"/>
  <c r="DC444" i="1"/>
  <c r="DB444" i="1"/>
  <c r="DA444" i="1"/>
  <c r="CZ444" i="1"/>
  <c r="CY444" i="1"/>
  <c r="CX444" i="1"/>
  <c r="CW444" i="1"/>
  <c r="CV444" i="1"/>
  <c r="CU444" i="1"/>
  <c r="CT444" i="1"/>
  <c r="CS444" i="1"/>
  <c r="CR444" i="1"/>
  <c r="CQ444" i="1"/>
  <c r="CP444" i="1"/>
  <c r="CO444" i="1"/>
  <c r="CN444" i="1"/>
  <c r="CM444" i="1"/>
  <c r="CL444" i="1"/>
  <c r="CK444" i="1"/>
  <c r="CJ444" i="1"/>
  <c r="CI444" i="1"/>
  <c r="CH444" i="1"/>
  <c r="CG444" i="1"/>
  <c r="CF444" i="1"/>
  <c r="CE444" i="1"/>
  <c r="CD444" i="1"/>
  <c r="CC444" i="1"/>
  <c r="CB444" i="1"/>
  <c r="CA444" i="1"/>
  <c r="BZ444" i="1"/>
  <c r="BY444" i="1"/>
  <c r="BX444" i="1"/>
  <c r="BW444" i="1"/>
  <c r="BV444" i="1"/>
  <c r="BU444" i="1"/>
  <c r="BT444" i="1"/>
  <c r="BS444" i="1"/>
  <c r="BR444" i="1"/>
  <c r="BQ444" i="1"/>
  <c r="BP444" i="1"/>
  <c r="BO444" i="1"/>
  <c r="BN444" i="1"/>
  <c r="BM444" i="1"/>
  <c r="BL444" i="1"/>
  <c r="BK444" i="1"/>
  <c r="BJ444" i="1"/>
  <c r="BI444" i="1"/>
  <c r="BH444" i="1"/>
  <c r="BG444" i="1"/>
  <c r="BF444" i="1"/>
  <c r="BE444" i="1"/>
  <c r="BD444" i="1"/>
  <c r="BC444" i="1"/>
  <c r="BB444" i="1"/>
  <c r="BA444" i="1"/>
  <c r="AZ444" i="1"/>
  <c r="AY444" i="1"/>
  <c r="AX444" i="1"/>
  <c r="AW444" i="1"/>
  <c r="AV444" i="1"/>
  <c r="AU444" i="1"/>
  <c r="AT444" i="1"/>
  <c r="AS444" i="1"/>
  <c r="AR444" i="1"/>
  <c r="AQ444" i="1"/>
  <c r="AP444" i="1"/>
  <c r="AO444" i="1"/>
  <c r="AN444" i="1"/>
  <c r="AM444" i="1"/>
  <c r="AL444" i="1"/>
  <c r="AK444" i="1"/>
  <c r="AJ444" i="1"/>
  <c r="AI444" i="1"/>
  <c r="AH444" i="1"/>
  <c r="AG444" i="1"/>
  <c r="AF444" i="1"/>
  <c r="AE444" i="1"/>
  <c r="AD444" i="1"/>
  <c r="AC444" i="1"/>
  <c r="AB444" i="1"/>
  <c r="AA444" i="1"/>
  <c r="Z444" i="1"/>
  <c r="Y444" i="1"/>
  <c r="X444" i="1"/>
  <c r="W444" i="1"/>
  <c r="V444" i="1"/>
  <c r="U444" i="1"/>
  <c r="T444" i="1"/>
  <c r="S444" i="1"/>
  <c r="Q444" i="1"/>
  <c r="P444" i="1"/>
  <c r="O444" i="1"/>
  <c r="DD478" i="1"/>
  <c r="DC478" i="1"/>
  <c r="DB478" i="1"/>
  <c r="DA478" i="1"/>
  <c r="CZ478" i="1"/>
  <c r="CY478" i="1"/>
  <c r="CX478" i="1"/>
  <c r="CW478" i="1"/>
  <c r="CV478" i="1"/>
  <c r="CU478" i="1"/>
  <c r="CT478" i="1"/>
  <c r="CS478" i="1"/>
  <c r="CR478" i="1"/>
  <c r="CQ478" i="1"/>
  <c r="CP478" i="1"/>
  <c r="CO478" i="1"/>
  <c r="CN478" i="1"/>
  <c r="CM478" i="1"/>
  <c r="CL478" i="1"/>
  <c r="CK478" i="1"/>
  <c r="CJ478" i="1"/>
  <c r="CI478" i="1"/>
  <c r="CH478" i="1"/>
  <c r="CG478" i="1"/>
  <c r="CF478" i="1"/>
  <c r="CE478" i="1"/>
  <c r="CD478" i="1"/>
  <c r="CC478" i="1"/>
  <c r="CB478" i="1"/>
  <c r="CA478" i="1"/>
  <c r="BZ478" i="1"/>
  <c r="BY478" i="1"/>
  <c r="BX478" i="1"/>
  <c r="BW478" i="1"/>
  <c r="BV478" i="1"/>
  <c r="BU478" i="1"/>
  <c r="BT478" i="1"/>
  <c r="BS478" i="1"/>
  <c r="BR478" i="1"/>
  <c r="BQ478" i="1"/>
  <c r="BP478" i="1"/>
  <c r="BO478" i="1"/>
  <c r="BN478" i="1"/>
  <c r="BM478" i="1"/>
  <c r="BL478" i="1"/>
  <c r="BK478" i="1"/>
  <c r="BJ478" i="1"/>
  <c r="BI478" i="1"/>
  <c r="BH478" i="1"/>
  <c r="BG478" i="1"/>
  <c r="BF478" i="1"/>
  <c r="BE478" i="1"/>
  <c r="BD478" i="1"/>
  <c r="BC478" i="1"/>
  <c r="BB478" i="1"/>
  <c r="BA478" i="1"/>
  <c r="AZ478" i="1"/>
  <c r="AY478" i="1"/>
  <c r="AX478" i="1"/>
  <c r="AW478" i="1"/>
  <c r="AV478" i="1"/>
  <c r="AU478" i="1"/>
  <c r="AT478" i="1"/>
  <c r="AS478" i="1"/>
  <c r="AR478" i="1"/>
  <c r="AQ478" i="1"/>
  <c r="AP478" i="1"/>
  <c r="AO478" i="1"/>
  <c r="AN478" i="1"/>
  <c r="AM478" i="1"/>
  <c r="AL478" i="1"/>
  <c r="AK478" i="1"/>
  <c r="AJ478" i="1"/>
  <c r="AI478" i="1"/>
  <c r="AH478" i="1"/>
  <c r="AG478" i="1"/>
  <c r="AF478" i="1"/>
  <c r="AE478" i="1"/>
  <c r="AD478" i="1"/>
  <c r="AC478" i="1"/>
  <c r="AB478" i="1"/>
  <c r="AA478" i="1"/>
  <c r="Z478" i="1"/>
  <c r="Y478" i="1"/>
  <c r="X478" i="1"/>
  <c r="W478" i="1"/>
  <c r="V478" i="1"/>
  <c r="U478" i="1"/>
  <c r="T478" i="1"/>
  <c r="S478" i="1"/>
  <c r="Q478" i="1"/>
  <c r="P478" i="1"/>
  <c r="O478" i="1"/>
  <c r="DD581" i="1"/>
  <c r="DC581" i="1"/>
  <c r="DB581" i="1"/>
  <c r="DA581" i="1"/>
  <c r="CZ581" i="1"/>
  <c r="CY581" i="1"/>
  <c r="CX581" i="1"/>
  <c r="CW581" i="1"/>
  <c r="CV581" i="1"/>
  <c r="CU581" i="1"/>
  <c r="CT581" i="1"/>
  <c r="CS581" i="1"/>
  <c r="CR581" i="1"/>
  <c r="CQ581" i="1"/>
  <c r="CP581" i="1"/>
  <c r="CO581" i="1"/>
  <c r="CN581" i="1"/>
  <c r="CM581" i="1"/>
  <c r="CL581" i="1"/>
  <c r="CK581" i="1"/>
  <c r="CJ581" i="1"/>
  <c r="CI581" i="1"/>
  <c r="CH581" i="1"/>
  <c r="CG581" i="1"/>
  <c r="CF581" i="1"/>
  <c r="CE581" i="1"/>
  <c r="CD581" i="1"/>
  <c r="CC581" i="1"/>
  <c r="CB581" i="1"/>
  <c r="CA581" i="1"/>
  <c r="BZ581" i="1"/>
  <c r="BY581" i="1"/>
  <c r="BX581" i="1"/>
  <c r="BW581" i="1"/>
  <c r="BV581" i="1"/>
  <c r="BU581" i="1"/>
  <c r="BT581" i="1"/>
  <c r="BS581" i="1"/>
  <c r="BR581" i="1"/>
  <c r="BQ581" i="1"/>
  <c r="BP581" i="1"/>
  <c r="BO581" i="1"/>
  <c r="BN581" i="1"/>
  <c r="BM581" i="1"/>
  <c r="BL581" i="1"/>
  <c r="BK581" i="1"/>
  <c r="BJ581" i="1"/>
  <c r="BI581" i="1"/>
  <c r="BH581" i="1"/>
  <c r="BG581" i="1"/>
  <c r="BF581" i="1"/>
  <c r="BE581" i="1"/>
  <c r="BD581" i="1"/>
  <c r="BC581" i="1"/>
  <c r="BB581" i="1"/>
  <c r="BA581" i="1"/>
  <c r="AZ581" i="1"/>
  <c r="AY581" i="1"/>
  <c r="AX581" i="1"/>
  <c r="AW581" i="1"/>
  <c r="AV581" i="1"/>
  <c r="AU581" i="1"/>
  <c r="AT581" i="1"/>
  <c r="AS581" i="1"/>
  <c r="AR581" i="1"/>
  <c r="AQ581" i="1"/>
  <c r="AP581" i="1"/>
  <c r="AO581" i="1"/>
  <c r="AN581" i="1"/>
  <c r="AM581" i="1"/>
  <c r="AL581" i="1"/>
  <c r="AK581" i="1"/>
  <c r="AJ581" i="1"/>
  <c r="AI581" i="1"/>
  <c r="AH581" i="1"/>
  <c r="AG581" i="1"/>
  <c r="AF581" i="1"/>
  <c r="AE581" i="1"/>
  <c r="AD581" i="1"/>
  <c r="AC581" i="1"/>
  <c r="AB581" i="1"/>
  <c r="AA581" i="1"/>
  <c r="Z581" i="1"/>
  <c r="Y581" i="1"/>
  <c r="X581" i="1"/>
  <c r="W581" i="1"/>
  <c r="V581" i="1"/>
  <c r="U581" i="1"/>
  <c r="T581" i="1"/>
  <c r="S581" i="1"/>
  <c r="Q581" i="1"/>
  <c r="P581" i="1"/>
  <c r="O581" i="1"/>
  <c r="DD341" i="1"/>
  <c r="DC341" i="1"/>
  <c r="DB341" i="1"/>
  <c r="DA341" i="1"/>
  <c r="CZ341" i="1"/>
  <c r="CY341" i="1"/>
  <c r="CX341" i="1"/>
  <c r="CW341" i="1"/>
  <c r="CV341" i="1"/>
  <c r="CU341" i="1"/>
  <c r="CT341" i="1"/>
  <c r="CS341" i="1"/>
  <c r="CR341" i="1"/>
  <c r="CQ341" i="1"/>
  <c r="CP341" i="1"/>
  <c r="CO341" i="1"/>
  <c r="CN341" i="1"/>
  <c r="CM341" i="1"/>
  <c r="CL341" i="1"/>
  <c r="CK341" i="1"/>
  <c r="CJ341" i="1"/>
  <c r="CI341" i="1"/>
  <c r="CH341" i="1"/>
  <c r="CG341" i="1"/>
  <c r="CF341" i="1"/>
  <c r="CE341" i="1"/>
  <c r="CD341" i="1"/>
  <c r="CC341" i="1"/>
  <c r="CB341" i="1"/>
  <c r="CA341" i="1"/>
  <c r="BZ341" i="1"/>
  <c r="BY341" i="1"/>
  <c r="BX341" i="1"/>
  <c r="BW341" i="1"/>
  <c r="BV341" i="1"/>
  <c r="BU341" i="1"/>
  <c r="BT341" i="1"/>
  <c r="BS341" i="1"/>
  <c r="BR341" i="1"/>
  <c r="BQ341" i="1"/>
  <c r="BP341" i="1"/>
  <c r="BO341" i="1"/>
  <c r="BN341" i="1"/>
  <c r="BM341" i="1"/>
  <c r="BL341" i="1"/>
  <c r="BK341" i="1"/>
  <c r="BJ341" i="1"/>
  <c r="BI341" i="1"/>
  <c r="BH341" i="1"/>
  <c r="BG341" i="1"/>
  <c r="BF341" i="1"/>
  <c r="BE341" i="1"/>
  <c r="BD341" i="1"/>
  <c r="BC341" i="1"/>
  <c r="BB341" i="1"/>
  <c r="BA341" i="1"/>
  <c r="AZ341" i="1"/>
  <c r="AY341" i="1"/>
  <c r="AX341" i="1"/>
  <c r="AW341" i="1"/>
  <c r="AV341" i="1"/>
  <c r="AU341" i="1"/>
  <c r="AT341" i="1"/>
  <c r="AS341" i="1"/>
  <c r="AR341" i="1"/>
  <c r="AQ341" i="1"/>
  <c r="AP341" i="1"/>
  <c r="AO341" i="1"/>
  <c r="AN341" i="1"/>
  <c r="AM341" i="1"/>
  <c r="AL341" i="1"/>
  <c r="AK341" i="1"/>
  <c r="AJ341" i="1"/>
  <c r="AI341" i="1"/>
  <c r="AH341" i="1"/>
  <c r="AG341" i="1"/>
  <c r="AF341" i="1"/>
  <c r="AE341" i="1"/>
  <c r="AD341" i="1"/>
  <c r="AC341" i="1"/>
  <c r="AB341" i="1"/>
  <c r="AA341" i="1"/>
  <c r="Z341" i="1"/>
  <c r="Y341" i="1"/>
  <c r="X341" i="1"/>
  <c r="W341" i="1"/>
  <c r="V341" i="1"/>
  <c r="U341" i="1"/>
  <c r="T341" i="1"/>
  <c r="S341" i="1"/>
  <c r="Q341" i="1"/>
  <c r="P341" i="1"/>
  <c r="O341" i="1"/>
  <c r="DD340" i="1"/>
  <c r="DC340" i="1"/>
  <c r="DB340" i="1"/>
  <c r="DA340" i="1"/>
  <c r="CZ340" i="1"/>
  <c r="CY340" i="1"/>
  <c r="CX340" i="1"/>
  <c r="CW340" i="1"/>
  <c r="CV340" i="1"/>
  <c r="CU340" i="1"/>
  <c r="CT340" i="1"/>
  <c r="CS340" i="1"/>
  <c r="CR340" i="1"/>
  <c r="CQ340" i="1"/>
  <c r="CP340" i="1"/>
  <c r="CO340" i="1"/>
  <c r="CN340" i="1"/>
  <c r="CM340" i="1"/>
  <c r="CL340" i="1"/>
  <c r="CK340" i="1"/>
  <c r="CJ340" i="1"/>
  <c r="CI340" i="1"/>
  <c r="CH340" i="1"/>
  <c r="CG340" i="1"/>
  <c r="CF340" i="1"/>
  <c r="CE340" i="1"/>
  <c r="CD340" i="1"/>
  <c r="CC340" i="1"/>
  <c r="CB340" i="1"/>
  <c r="CA340" i="1"/>
  <c r="BZ340" i="1"/>
  <c r="BY340" i="1"/>
  <c r="BX340" i="1"/>
  <c r="BW340" i="1"/>
  <c r="BV340" i="1"/>
  <c r="BU340" i="1"/>
  <c r="BT340" i="1"/>
  <c r="BS340" i="1"/>
  <c r="BR340" i="1"/>
  <c r="BQ340" i="1"/>
  <c r="BP340" i="1"/>
  <c r="BO340" i="1"/>
  <c r="BN340" i="1"/>
  <c r="BM340" i="1"/>
  <c r="BL340" i="1"/>
  <c r="BK340" i="1"/>
  <c r="BJ340" i="1"/>
  <c r="BI340" i="1"/>
  <c r="BH340" i="1"/>
  <c r="BG340" i="1"/>
  <c r="BF340" i="1"/>
  <c r="BE340" i="1"/>
  <c r="BD340" i="1"/>
  <c r="BC340" i="1"/>
  <c r="BB340" i="1"/>
  <c r="BA340" i="1"/>
  <c r="AZ340" i="1"/>
  <c r="AY340" i="1"/>
  <c r="AX340" i="1"/>
  <c r="AW340" i="1"/>
  <c r="AV340" i="1"/>
  <c r="AU340" i="1"/>
  <c r="AT340" i="1"/>
  <c r="AS340" i="1"/>
  <c r="AR340" i="1"/>
  <c r="AQ340" i="1"/>
  <c r="AP340" i="1"/>
  <c r="AO340" i="1"/>
  <c r="AN340" i="1"/>
  <c r="AM340" i="1"/>
  <c r="AL340" i="1"/>
  <c r="AK340" i="1"/>
  <c r="AJ340" i="1"/>
  <c r="AI340" i="1"/>
  <c r="AH340" i="1"/>
  <c r="AG340" i="1"/>
  <c r="AF340" i="1"/>
  <c r="AE340" i="1"/>
  <c r="AD340" i="1"/>
  <c r="AC340" i="1"/>
  <c r="AB340" i="1"/>
  <c r="AA340" i="1"/>
  <c r="Z340" i="1"/>
  <c r="Y340" i="1"/>
  <c r="X340" i="1"/>
  <c r="W340" i="1"/>
  <c r="V340" i="1"/>
  <c r="U340" i="1"/>
  <c r="T340" i="1"/>
  <c r="S340" i="1"/>
  <c r="Q340" i="1"/>
  <c r="P340" i="1"/>
  <c r="O340" i="1"/>
  <c r="DD162" i="1"/>
  <c r="DC162" i="1"/>
  <c r="DB162" i="1"/>
  <c r="DA162" i="1"/>
  <c r="CZ162" i="1"/>
  <c r="CY162" i="1"/>
  <c r="CX162" i="1"/>
  <c r="CW162" i="1"/>
  <c r="CV162" i="1"/>
  <c r="CU162" i="1"/>
  <c r="CT162" i="1"/>
  <c r="CS162" i="1"/>
  <c r="CR162" i="1"/>
  <c r="CQ162" i="1"/>
  <c r="CP162" i="1"/>
  <c r="CO162" i="1"/>
  <c r="CN162" i="1"/>
  <c r="CM162" i="1"/>
  <c r="CL162" i="1"/>
  <c r="CK162" i="1"/>
  <c r="CJ162" i="1"/>
  <c r="CI162" i="1"/>
  <c r="CH162" i="1"/>
  <c r="CG162" i="1"/>
  <c r="CF162" i="1"/>
  <c r="CE162" i="1"/>
  <c r="CD162" i="1"/>
  <c r="CC162" i="1"/>
  <c r="CB162" i="1"/>
  <c r="CA162" i="1"/>
  <c r="BZ162" i="1"/>
  <c r="BY162" i="1"/>
  <c r="BX162" i="1"/>
  <c r="BW162" i="1"/>
  <c r="BV162" i="1"/>
  <c r="BU162" i="1"/>
  <c r="BT162" i="1"/>
  <c r="BS162" i="1"/>
  <c r="BR162" i="1"/>
  <c r="BQ162" i="1"/>
  <c r="BP162" i="1"/>
  <c r="BO162" i="1"/>
  <c r="BN162" i="1"/>
  <c r="BM162" i="1"/>
  <c r="BL162" i="1"/>
  <c r="BK162" i="1"/>
  <c r="BJ162" i="1"/>
  <c r="BI162" i="1"/>
  <c r="BH162" i="1"/>
  <c r="BG162" i="1"/>
  <c r="BF162" i="1"/>
  <c r="BE162" i="1"/>
  <c r="BD162" i="1"/>
  <c r="BC162" i="1"/>
  <c r="BB162" i="1"/>
  <c r="BA162" i="1"/>
  <c r="AZ162" i="1"/>
  <c r="AY162" i="1"/>
  <c r="AX162" i="1"/>
  <c r="AW162" i="1"/>
  <c r="AV162" i="1"/>
  <c r="AU162" i="1"/>
  <c r="AT162" i="1"/>
  <c r="AS162" i="1"/>
  <c r="AR162" i="1"/>
  <c r="AQ162" i="1"/>
  <c r="AP162" i="1"/>
  <c r="AO162" i="1"/>
  <c r="AN162" i="1"/>
  <c r="AM162" i="1"/>
  <c r="AL162" i="1"/>
  <c r="AK162" i="1"/>
  <c r="AJ162" i="1"/>
  <c r="AI162" i="1"/>
  <c r="AH162" i="1"/>
  <c r="AG162" i="1"/>
  <c r="AF162" i="1"/>
  <c r="AE162" i="1"/>
  <c r="AD162" i="1"/>
  <c r="AC162" i="1"/>
  <c r="AB162" i="1"/>
  <c r="AA162" i="1"/>
  <c r="Z162" i="1"/>
  <c r="Y162" i="1"/>
  <c r="X162" i="1"/>
  <c r="W162" i="1"/>
  <c r="V162" i="1"/>
  <c r="U162" i="1"/>
  <c r="T162" i="1"/>
  <c r="S162" i="1"/>
  <c r="Q162" i="1"/>
  <c r="P162" i="1"/>
  <c r="O162" i="1"/>
  <c r="DD161" i="1"/>
  <c r="DC161" i="1"/>
  <c r="DB161" i="1"/>
  <c r="DA161" i="1"/>
  <c r="CZ161" i="1"/>
  <c r="CY161" i="1"/>
  <c r="CX161" i="1"/>
  <c r="CW161" i="1"/>
  <c r="CV161" i="1"/>
  <c r="CU161" i="1"/>
  <c r="CT161" i="1"/>
  <c r="CS161" i="1"/>
  <c r="CR161" i="1"/>
  <c r="CQ161" i="1"/>
  <c r="CP161" i="1"/>
  <c r="CO161" i="1"/>
  <c r="CN161" i="1"/>
  <c r="CM161" i="1"/>
  <c r="CL161" i="1"/>
  <c r="CK161" i="1"/>
  <c r="CJ161" i="1"/>
  <c r="CI161" i="1"/>
  <c r="CH161" i="1"/>
  <c r="CG161" i="1"/>
  <c r="CF161" i="1"/>
  <c r="CE161" i="1"/>
  <c r="CD161" i="1"/>
  <c r="CC161" i="1"/>
  <c r="CB161" i="1"/>
  <c r="CA161" i="1"/>
  <c r="BZ161" i="1"/>
  <c r="BY161" i="1"/>
  <c r="BX161" i="1"/>
  <c r="BW161" i="1"/>
  <c r="BV161" i="1"/>
  <c r="BU161" i="1"/>
  <c r="BT161" i="1"/>
  <c r="BS161" i="1"/>
  <c r="BR161" i="1"/>
  <c r="BQ161" i="1"/>
  <c r="BP161" i="1"/>
  <c r="BO161" i="1"/>
  <c r="BN161" i="1"/>
  <c r="BM161" i="1"/>
  <c r="BL161" i="1"/>
  <c r="BK161" i="1"/>
  <c r="BJ161" i="1"/>
  <c r="BI161" i="1"/>
  <c r="BH161" i="1"/>
  <c r="BG161" i="1"/>
  <c r="BF161" i="1"/>
  <c r="BE161" i="1"/>
  <c r="BD161" i="1"/>
  <c r="BC161" i="1"/>
  <c r="BB161" i="1"/>
  <c r="BA161" i="1"/>
  <c r="AZ161" i="1"/>
  <c r="AY161" i="1"/>
  <c r="AX161" i="1"/>
  <c r="AW161" i="1"/>
  <c r="AV161" i="1"/>
  <c r="AU161" i="1"/>
  <c r="AT161" i="1"/>
  <c r="AS161" i="1"/>
  <c r="AR161" i="1"/>
  <c r="AQ161" i="1"/>
  <c r="AP161" i="1"/>
  <c r="AO161" i="1"/>
  <c r="AN161" i="1"/>
  <c r="AM161" i="1"/>
  <c r="AL161" i="1"/>
  <c r="AK161" i="1"/>
  <c r="AJ161" i="1"/>
  <c r="AI161" i="1"/>
  <c r="AH161" i="1"/>
  <c r="AG161" i="1"/>
  <c r="AF161" i="1"/>
  <c r="AE161" i="1"/>
  <c r="AD161" i="1"/>
  <c r="AC161" i="1"/>
  <c r="AB161" i="1"/>
  <c r="AA161" i="1"/>
  <c r="Z161" i="1"/>
  <c r="Y161" i="1"/>
  <c r="X161" i="1"/>
  <c r="W161" i="1"/>
  <c r="V161" i="1"/>
  <c r="U161" i="1"/>
  <c r="T161" i="1"/>
  <c r="S161" i="1"/>
  <c r="Q161" i="1"/>
  <c r="P161" i="1"/>
  <c r="O161" i="1"/>
  <c r="DD160" i="1"/>
  <c r="DC160" i="1"/>
  <c r="DB160" i="1"/>
  <c r="DA160" i="1"/>
  <c r="CZ160" i="1"/>
  <c r="CY160" i="1"/>
  <c r="CX160" i="1"/>
  <c r="CW160" i="1"/>
  <c r="CV160" i="1"/>
  <c r="CU160" i="1"/>
  <c r="CT160" i="1"/>
  <c r="CS160" i="1"/>
  <c r="CR160" i="1"/>
  <c r="CQ160" i="1"/>
  <c r="CP160" i="1"/>
  <c r="CO160" i="1"/>
  <c r="CN160" i="1"/>
  <c r="CM160" i="1"/>
  <c r="CL160" i="1"/>
  <c r="CK160" i="1"/>
  <c r="CJ160" i="1"/>
  <c r="CI160" i="1"/>
  <c r="CH160" i="1"/>
  <c r="CG160" i="1"/>
  <c r="CF160" i="1"/>
  <c r="CE160" i="1"/>
  <c r="CD160" i="1"/>
  <c r="CC160" i="1"/>
  <c r="CB160" i="1"/>
  <c r="CA160" i="1"/>
  <c r="BZ160" i="1"/>
  <c r="BY160" i="1"/>
  <c r="BX160" i="1"/>
  <c r="BW160" i="1"/>
  <c r="BV160" i="1"/>
  <c r="BU160" i="1"/>
  <c r="BT160" i="1"/>
  <c r="BS160" i="1"/>
  <c r="BR160" i="1"/>
  <c r="BQ160" i="1"/>
  <c r="BP160" i="1"/>
  <c r="BO160" i="1"/>
  <c r="BN160" i="1"/>
  <c r="BM160" i="1"/>
  <c r="BL160" i="1"/>
  <c r="BK160" i="1"/>
  <c r="BJ160" i="1"/>
  <c r="BI160" i="1"/>
  <c r="BH160" i="1"/>
  <c r="BG160" i="1"/>
  <c r="BF160" i="1"/>
  <c r="BE160" i="1"/>
  <c r="BD160" i="1"/>
  <c r="BC160" i="1"/>
  <c r="BB160" i="1"/>
  <c r="BA160" i="1"/>
  <c r="AZ160" i="1"/>
  <c r="AY160" i="1"/>
  <c r="AX160" i="1"/>
  <c r="AW160" i="1"/>
  <c r="AV160" i="1"/>
  <c r="AU160" i="1"/>
  <c r="AT160" i="1"/>
  <c r="AS160" i="1"/>
  <c r="AR160" i="1"/>
  <c r="AQ160" i="1"/>
  <c r="AP160" i="1"/>
  <c r="AO160" i="1"/>
  <c r="AN160" i="1"/>
  <c r="AM160" i="1"/>
  <c r="AL160" i="1"/>
  <c r="AK160" i="1"/>
  <c r="AJ160" i="1"/>
  <c r="AI160" i="1"/>
  <c r="AH160" i="1"/>
  <c r="AG160" i="1"/>
  <c r="AF160" i="1"/>
  <c r="AE160" i="1"/>
  <c r="AD160" i="1"/>
  <c r="AC160" i="1"/>
  <c r="AB160" i="1"/>
  <c r="AA160" i="1"/>
  <c r="Z160" i="1"/>
  <c r="Y160" i="1"/>
  <c r="X160" i="1"/>
  <c r="W160" i="1"/>
  <c r="V160" i="1"/>
  <c r="U160" i="1"/>
  <c r="T160" i="1"/>
  <c r="S160" i="1"/>
  <c r="Q160" i="1"/>
  <c r="P160" i="1"/>
  <c r="O160" i="1"/>
  <c r="DD303" i="1"/>
  <c r="DC303" i="1"/>
  <c r="DB303" i="1"/>
  <c r="DA303" i="1"/>
  <c r="CZ303" i="1"/>
  <c r="CY303" i="1"/>
  <c r="CX303" i="1"/>
  <c r="CW303" i="1"/>
  <c r="CV303" i="1"/>
  <c r="CU303" i="1"/>
  <c r="CT303" i="1"/>
  <c r="CS303" i="1"/>
  <c r="CR303" i="1"/>
  <c r="CQ303" i="1"/>
  <c r="CP303" i="1"/>
  <c r="CO303" i="1"/>
  <c r="CN303" i="1"/>
  <c r="CM303" i="1"/>
  <c r="CL303" i="1"/>
  <c r="CK303" i="1"/>
  <c r="CJ303" i="1"/>
  <c r="CI303" i="1"/>
  <c r="CH303" i="1"/>
  <c r="CG303" i="1"/>
  <c r="CF303" i="1"/>
  <c r="CE303" i="1"/>
  <c r="CD303" i="1"/>
  <c r="CC303" i="1"/>
  <c r="CB303" i="1"/>
  <c r="CA303" i="1"/>
  <c r="BZ303" i="1"/>
  <c r="BY303" i="1"/>
  <c r="BX303" i="1"/>
  <c r="BW303" i="1"/>
  <c r="BV303" i="1"/>
  <c r="BU303" i="1"/>
  <c r="BT303" i="1"/>
  <c r="BS303" i="1"/>
  <c r="BR303" i="1"/>
  <c r="BQ303" i="1"/>
  <c r="BP303" i="1"/>
  <c r="BO303" i="1"/>
  <c r="BN303" i="1"/>
  <c r="BM303" i="1"/>
  <c r="BL303" i="1"/>
  <c r="BK303" i="1"/>
  <c r="BJ303" i="1"/>
  <c r="BI303" i="1"/>
  <c r="BH303" i="1"/>
  <c r="BG303" i="1"/>
  <c r="BF303" i="1"/>
  <c r="BE303" i="1"/>
  <c r="BD303" i="1"/>
  <c r="BC303" i="1"/>
  <c r="BB303" i="1"/>
  <c r="BA303" i="1"/>
  <c r="AZ303" i="1"/>
  <c r="AY303" i="1"/>
  <c r="AX303" i="1"/>
  <c r="AW303" i="1"/>
  <c r="AV303" i="1"/>
  <c r="AU303" i="1"/>
  <c r="AT303" i="1"/>
  <c r="AS303" i="1"/>
  <c r="AR303" i="1"/>
  <c r="AQ303" i="1"/>
  <c r="AP303" i="1"/>
  <c r="AO303" i="1"/>
  <c r="AN303" i="1"/>
  <c r="AM303" i="1"/>
  <c r="AL303" i="1"/>
  <c r="AK303" i="1"/>
  <c r="AJ303" i="1"/>
  <c r="AI303" i="1"/>
  <c r="AH303" i="1"/>
  <c r="AG303" i="1"/>
  <c r="AF303" i="1"/>
  <c r="AE303" i="1"/>
  <c r="AD303" i="1"/>
  <c r="AC303" i="1"/>
  <c r="AB303" i="1"/>
  <c r="AA303" i="1"/>
  <c r="Z303" i="1"/>
  <c r="Y303" i="1"/>
  <c r="X303" i="1"/>
  <c r="W303" i="1"/>
  <c r="V303" i="1"/>
  <c r="U303" i="1"/>
  <c r="T303" i="1"/>
  <c r="S303" i="1"/>
  <c r="Q303" i="1"/>
  <c r="P303" i="1"/>
  <c r="O303" i="1"/>
  <c r="DD302" i="1"/>
  <c r="DC302" i="1"/>
  <c r="DB302" i="1"/>
  <c r="DA302" i="1"/>
  <c r="CZ302" i="1"/>
  <c r="CY302" i="1"/>
  <c r="CX302" i="1"/>
  <c r="CW302" i="1"/>
  <c r="CV302" i="1"/>
  <c r="CU302" i="1"/>
  <c r="CT302" i="1"/>
  <c r="CS302" i="1"/>
  <c r="CR302" i="1"/>
  <c r="CQ302" i="1"/>
  <c r="CP302" i="1"/>
  <c r="CO302" i="1"/>
  <c r="CN302" i="1"/>
  <c r="CM302" i="1"/>
  <c r="CL302" i="1"/>
  <c r="CK302" i="1"/>
  <c r="CJ302" i="1"/>
  <c r="CI302" i="1"/>
  <c r="CH302" i="1"/>
  <c r="CG302" i="1"/>
  <c r="CF302" i="1"/>
  <c r="CE302" i="1"/>
  <c r="CD302" i="1"/>
  <c r="CC302" i="1"/>
  <c r="CB302" i="1"/>
  <c r="CA302" i="1"/>
  <c r="BZ302" i="1"/>
  <c r="BY302" i="1"/>
  <c r="BX302" i="1"/>
  <c r="BW302" i="1"/>
  <c r="BV302" i="1"/>
  <c r="BU302" i="1"/>
  <c r="BT302" i="1"/>
  <c r="BS302" i="1"/>
  <c r="BR302" i="1"/>
  <c r="BQ302" i="1"/>
  <c r="BP302" i="1"/>
  <c r="BO302" i="1"/>
  <c r="BN302" i="1"/>
  <c r="BM302" i="1"/>
  <c r="BL302" i="1"/>
  <c r="BK302" i="1"/>
  <c r="BJ302" i="1"/>
  <c r="BI302" i="1"/>
  <c r="BH302" i="1"/>
  <c r="BG302" i="1"/>
  <c r="BF302" i="1"/>
  <c r="BE302" i="1"/>
  <c r="BD302" i="1"/>
  <c r="BC302" i="1"/>
  <c r="BB302" i="1"/>
  <c r="BA302" i="1"/>
  <c r="AZ302" i="1"/>
  <c r="AY302" i="1"/>
  <c r="AX302" i="1"/>
  <c r="AW302" i="1"/>
  <c r="AV302" i="1"/>
  <c r="AU302" i="1"/>
  <c r="AT302" i="1"/>
  <c r="AS302" i="1"/>
  <c r="AR302" i="1"/>
  <c r="AQ302" i="1"/>
  <c r="AP302" i="1"/>
  <c r="AO302" i="1"/>
  <c r="AN302" i="1"/>
  <c r="AM302" i="1"/>
  <c r="AL302" i="1"/>
  <c r="AK302" i="1"/>
  <c r="AJ302" i="1"/>
  <c r="AI302" i="1"/>
  <c r="AH302" i="1"/>
  <c r="AG302" i="1"/>
  <c r="AF302" i="1"/>
  <c r="AE302" i="1"/>
  <c r="AD302" i="1"/>
  <c r="AC302" i="1"/>
  <c r="AB302" i="1"/>
  <c r="AA302" i="1"/>
  <c r="Z302" i="1"/>
  <c r="Y302" i="1"/>
  <c r="X302" i="1"/>
  <c r="W302" i="1"/>
  <c r="V302" i="1"/>
  <c r="U302" i="1"/>
  <c r="T302" i="1"/>
  <c r="S302" i="1"/>
  <c r="Q302" i="1"/>
  <c r="P302" i="1"/>
  <c r="O302" i="1"/>
  <c r="DD301" i="1"/>
  <c r="DC301" i="1"/>
  <c r="DB301" i="1"/>
  <c r="DA301" i="1"/>
  <c r="CZ301" i="1"/>
  <c r="CY301" i="1"/>
  <c r="CX301" i="1"/>
  <c r="CW301" i="1"/>
  <c r="CV301" i="1"/>
  <c r="CU301" i="1"/>
  <c r="CT301" i="1"/>
  <c r="CS301" i="1"/>
  <c r="CR301" i="1"/>
  <c r="CQ301" i="1"/>
  <c r="CP301" i="1"/>
  <c r="CO301" i="1"/>
  <c r="CN301" i="1"/>
  <c r="CM301" i="1"/>
  <c r="CL301" i="1"/>
  <c r="CK301" i="1"/>
  <c r="CJ301" i="1"/>
  <c r="CI301" i="1"/>
  <c r="CH301" i="1"/>
  <c r="CG301" i="1"/>
  <c r="CF301" i="1"/>
  <c r="CE301" i="1"/>
  <c r="CD301" i="1"/>
  <c r="CC301" i="1"/>
  <c r="CB301" i="1"/>
  <c r="CA301" i="1"/>
  <c r="BZ301" i="1"/>
  <c r="BY301" i="1"/>
  <c r="BX301" i="1"/>
  <c r="BW301" i="1"/>
  <c r="BV301" i="1"/>
  <c r="BU301" i="1"/>
  <c r="BT301" i="1"/>
  <c r="BS301" i="1"/>
  <c r="BR301" i="1"/>
  <c r="BQ301" i="1"/>
  <c r="BP301" i="1"/>
  <c r="BO301" i="1"/>
  <c r="BN301" i="1"/>
  <c r="BM301" i="1"/>
  <c r="BL301" i="1"/>
  <c r="BK301" i="1"/>
  <c r="BJ301" i="1"/>
  <c r="BI301" i="1"/>
  <c r="BH301" i="1"/>
  <c r="BG301" i="1"/>
  <c r="BF301" i="1"/>
  <c r="BE301" i="1"/>
  <c r="BD301" i="1"/>
  <c r="BC301" i="1"/>
  <c r="BB301" i="1"/>
  <c r="BA301" i="1"/>
  <c r="AZ301" i="1"/>
  <c r="AY301" i="1"/>
  <c r="AX301" i="1"/>
  <c r="AW301" i="1"/>
  <c r="AV301" i="1"/>
  <c r="AU301" i="1"/>
  <c r="AT301" i="1"/>
  <c r="AS301" i="1"/>
  <c r="AR301" i="1"/>
  <c r="AQ301" i="1"/>
  <c r="AP301" i="1"/>
  <c r="AO301" i="1"/>
  <c r="AN301" i="1"/>
  <c r="AM301" i="1"/>
  <c r="AL301" i="1"/>
  <c r="AK301" i="1"/>
  <c r="AJ301" i="1"/>
  <c r="AI301" i="1"/>
  <c r="AH301" i="1"/>
  <c r="AG301" i="1"/>
  <c r="AF301" i="1"/>
  <c r="AE301" i="1"/>
  <c r="AD301" i="1"/>
  <c r="AC301" i="1"/>
  <c r="AB301" i="1"/>
  <c r="AA301" i="1"/>
  <c r="Z301" i="1"/>
  <c r="Y301" i="1"/>
  <c r="X301" i="1"/>
  <c r="W301" i="1"/>
  <c r="V301" i="1"/>
  <c r="U301" i="1"/>
  <c r="T301" i="1"/>
  <c r="S301" i="1"/>
  <c r="Q301" i="1"/>
  <c r="P301" i="1"/>
  <c r="O301" i="1"/>
  <c r="DD300" i="1"/>
  <c r="DC300" i="1"/>
  <c r="DB300" i="1"/>
  <c r="DA300" i="1"/>
  <c r="CZ300" i="1"/>
  <c r="CY300" i="1"/>
  <c r="CX300" i="1"/>
  <c r="CW300" i="1"/>
  <c r="CV300" i="1"/>
  <c r="CU300" i="1"/>
  <c r="CT300" i="1"/>
  <c r="CS300" i="1"/>
  <c r="CR300" i="1"/>
  <c r="CQ300" i="1"/>
  <c r="CP300" i="1"/>
  <c r="CO300" i="1"/>
  <c r="CN300" i="1"/>
  <c r="CM300" i="1"/>
  <c r="CL300" i="1"/>
  <c r="CK300" i="1"/>
  <c r="CJ300" i="1"/>
  <c r="CI300" i="1"/>
  <c r="CH300" i="1"/>
  <c r="CG300" i="1"/>
  <c r="CF300" i="1"/>
  <c r="CE300" i="1"/>
  <c r="CD300" i="1"/>
  <c r="CC300" i="1"/>
  <c r="CB300" i="1"/>
  <c r="CA300" i="1"/>
  <c r="BZ300" i="1"/>
  <c r="BY300" i="1"/>
  <c r="BX300" i="1"/>
  <c r="BW300" i="1"/>
  <c r="BV300" i="1"/>
  <c r="BU300" i="1"/>
  <c r="BT300" i="1"/>
  <c r="BS300" i="1"/>
  <c r="BR300" i="1"/>
  <c r="BQ300" i="1"/>
  <c r="BP300" i="1"/>
  <c r="BO300" i="1"/>
  <c r="BN300" i="1"/>
  <c r="BM300" i="1"/>
  <c r="BL300" i="1"/>
  <c r="BK300" i="1"/>
  <c r="BJ300" i="1"/>
  <c r="BI300" i="1"/>
  <c r="BH300" i="1"/>
  <c r="BG300" i="1"/>
  <c r="BF300" i="1"/>
  <c r="BE300" i="1"/>
  <c r="BD300" i="1"/>
  <c r="BC300" i="1"/>
  <c r="BB300" i="1"/>
  <c r="BA300" i="1"/>
  <c r="AZ300" i="1"/>
  <c r="AY300" i="1"/>
  <c r="AX300" i="1"/>
  <c r="AW300" i="1"/>
  <c r="AV300" i="1"/>
  <c r="AU300" i="1"/>
  <c r="AT300" i="1"/>
  <c r="AS300" i="1"/>
  <c r="AR300" i="1"/>
  <c r="AQ300" i="1"/>
  <c r="AP300" i="1"/>
  <c r="AO300" i="1"/>
  <c r="AN300" i="1"/>
  <c r="AM300" i="1"/>
  <c r="AL300" i="1"/>
  <c r="AK300" i="1"/>
  <c r="AJ300" i="1"/>
  <c r="AI300" i="1"/>
  <c r="AH300" i="1"/>
  <c r="AG300" i="1"/>
  <c r="AF300" i="1"/>
  <c r="AE300" i="1"/>
  <c r="AD300" i="1"/>
  <c r="AC300" i="1"/>
  <c r="AB300" i="1"/>
  <c r="AA300" i="1"/>
  <c r="Z300" i="1"/>
  <c r="Y300" i="1"/>
  <c r="X300" i="1"/>
  <c r="W300" i="1"/>
  <c r="V300" i="1"/>
  <c r="U300" i="1"/>
  <c r="T300" i="1"/>
  <c r="S300" i="1"/>
  <c r="Q300" i="1"/>
  <c r="P300" i="1"/>
  <c r="O300" i="1"/>
  <c r="DD299" i="1"/>
  <c r="DC299" i="1"/>
  <c r="DB299" i="1"/>
  <c r="DA299" i="1"/>
  <c r="CZ299" i="1"/>
  <c r="CY299" i="1"/>
  <c r="CX299" i="1"/>
  <c r="CW299" i="1"/>
  <c r="CV299" i="1"/>
  <c r="CU299" i="1"/>
  <c r="CT299" i="1"/>
  <c r="CS299" i="1"/>
  <c r="CR299" i="1"/>
  <c r="CQ299" i="1"/>
  <c r="CP299" i="1"/>
  <c r="CO299" i="1"/>
  <c r="CN299" i="1"/>
  <c r="CM299" i="1"/>
  <c r="CL299" i="1"/>
  <c r="CK299" i="1"/>
  <c r="CJ299" i="1"/>
  <c r="CI299" i="1"/>
  <c r="CH299" i="1"/>
  <c r="CG299" i="1"/>
  <c r="CF299" i="1"/>
  <c r="CE299" i="1"/>
  <c r="CD299" i="1"/>
  <c r="CC299" i="1"/>
  <c r="CB299" i="1"/>
  <c r="CA299" i="1"/>
  <c r="BZ299" i="1"/>
  <c r="BY299" i="1"/>
  <c r="BX299" i="1"/>
  <c r="BW299" i="1"/>
  <c r="BV299" i="1"/>
  <c r="BU299" i="1"/>
  <c r="BT299" i="1"/>
  <c r="BS299" i="1"/>
  <c r="BR299" i="1"/>
  <c r="BQ299" i="1"/>
  <c r="BP299" i="1"/>
  <c r="BO299" i="1"/>
  <c r="BN299" i="1"/>
  <c r="BM299" i="1"/>
  <c r="BL299" i="1"/>
  <c r="BK299" i="1"/>
  <c r="BJ299" i="1"/>
  <c r="BI299" i="1"/>
  <c r="BH299" i="1"/>
  <c r="BG299" i="1"/>
  <c r="BF299" i="1"/>
  <c r="BE299" i="1"/>
  <c r="BD299" i="1"/>
  <c r="BC299" i="1"/>
  <c r="BB299" i="1"/>
  <c r="BA299" i="1"/>
  <c r="AZ299" i="1"/>
  <c r="AY299" i="1"/>
  <c r="AX299" i="1"/>
  <c r="AW299" i="1"/>
  <c r="AV299" i="1"/>
  <c r="AU299" i="1"/>
  <c r="AT299" i="1"/>
  <c r="AS299" i="1"/>
  <c r="AR299" i="1"/>
  <c r="AQ299" i="1"/>
  <c r="AP299" i="1"/>
  <c r="AO299" i="1"/>
  <c r="AN299" i="1"/>
  <c r="AM299" i="1"/>
  <c r="AL299" i="1"/>
  <c r="AK299" i="1"/>
  <c r="AJ299" i="1"/>
  <c r="AI299" i="1"/>
  <c r="AH299" i="1"/>
  <c r="AG299" i="1"/>
  <c r="AF299" i="1"/>
  <c r="AE299" i="1"/>
  <c r="AD299" i="1"/>
  <c r="AC299" i="1"/>
  <c r="AB299" i="1"/>
  <c r="AA299" i="1"/>
  <c r="Z299" i="1"/>
  <c r="Y299" i="1"/>
  <c r="X299" i="1"/>
  <c r="W299" i="1"/>
  <c r="V299" i="1"/>
  <c r="U299" i="1"/>
  <c r="T299" i="1"/>
  <c r="S299" i="1"/>
  <c r="Q299" i="1"/>
  <c r="P299" i="1"/>
  <c r="O299" i="1"/>
  <c r="DD298" i="1"/>
  <c r="DC298" i="1"/>
  <c r="DB298" i="1"/>
  <c r="DA298" i="1"/>
  <c r="CZ298" i="1"/>
  <c r="CY298" i="1"/>
  <c r="CX298" i="1"/>
  <c r="CW298" i="1"/>
  <c r="CV298" i="1"/>
  <c r="CU298" i="1"/>
  <c r="CT298" i="1"/>
  <c r="CS298" i="1"/>
  <c r="CR298" i="1"/>
  <c r="CQ298" i="1"/>
  <c r="CP298" i="1"/>
  <c r="CO298" i="1"/>
  <c r="CN298" i="1"/>
  <c r="CM298" i="1"/>
  <c r="CL298" i="1"/>
  <c r="CK298" i="1"/>
  <c r="CJ298" i="1"/>
  <c r="CI298" i="1"/>
  <c r="CH298" i="1"/>
  <c r="CG298" i="1"/>
  <c r="CF298" i="1"/>
  <c r="CE298" i="1"/>
  <c r="CD298" i="1"/>
  <c r="CC298" i="1"/>
  <c r="CB298" i="1"/>
  <c r="CA298" i="1"/>
  <c r="BZ298" i="1"/>
  <c r="BY298" i="1"/>
  <c r="BX298" i="1"/>
  <c r="BW298" i="1"/>
  <c r="BV298" i="1"/>
  <c r="BU298" i="1"/>
  <c r="BT298" i="1"/>
  <c r="BS298" i="1"/>
  <c r="BR298" i="1"/>
  <c r="BQ298" i="1"/>
  <c r="BP298" i="1"/>
  <c r="BO298" i="1"/>
  <c r="BN298" i="1"/>
  <c r="BM298" i="1"/>
  <c r="BL298" i="1"/>
  <c r="BK298" i="1"/>
  <c r="BJ298" i="1"/>
  <c r="BI298" i="1"/>
  <c r="BH298" i="1"/>
  <c r="BG298" i="1"/>
  <c r="BF298" i="1"/>
  <c r="BE298" i="1"/>
  <c r="BD298" i="1"/>
  <c r="BC298" i="1"/>
  <c r="BB298" i="1"/>
  <c r="BA298" i="1"/>
  <c r="AZ298" i="1"/>
  <c r="AY298" i="1"/>
  <c r="AX298" i="1"/>
  <c r="AW298" i="1"/>
  <c r="AV298" i="1"/>
  <c r="AU298" i="1"/>
  <c r="AT298" i="1"/>
  <c r="AS298" i="1"/>
  <c r="AR298" i="1"/>
  <c r="AQ298" i="1"/>
  <c r="AP298" i="1"/>
  <c r="AO298" i="1"/>
  <c r="AN298" i="1"/>
  <c r="AM298" i="1"/>
  <c r="AL298" i="1"/>
  <c r="AK298" i="1"/>
  <c r="AJ298" i="1"/>
  <c r="AI298" i="1"/>
  <c r="AH298" i="1"/>
  <c r="AG298" i="1"/>
  <c r="AF298" i="1"/>
  <c r="AE298" i="1"/>
  <c r="AD298" i="1"/>
  <c r="AC298" i="1"/>
  <c r="AB298" i="1"/>
  <c r="AA298" i="1"/>
  <c r="Z298" i="1"/>
  <c r="Y298" i="1"/>
  <c r="X298" i="1"/>
  <c r="W298" i="1"/>
  <c r="V298" i="1"/>
  <c r="U298" i="1"/>
  <c r="T298" i="1"/>
  <c r="S298" i="1"/>
  <c r="Q298" i="1"/>
  <c r="P298" i="1"/>
  <c r="O298" i="1"/>
  <c r="DD297" i="1"/>
  <c r="DC297" i="1"/>
  <c r="DB297" i="1"/>
  <c r="DA297" i="1"/>
  <c r="CZ297" i="1"/>
  <c r="CY297" i="1"/>
  <c r="CX297" i="1"/>
  <c r="CW297" i="1"/>
  <c r="CV297" i="1"/>
  <c r="CU297" i="1"/>
  <c r="CT297" i="1"/>
  <c r="CS297" i="1"/>
  <c r="CR297" i="1"/>
  <c r="CQ297" i="1"/>
  <c r="CP297" i="1"/>
  <c r="CO297" i="1"/>
  <c r="CN297" i="1"/>
  <c r="CM297" i="1"/>
  <c r="CL297" i="1"/>
  <c r="CK297" i="1"/>
  <c r="CJ297" i="1"/>
  <c r="CI297" i="1"/>
  <c r="CH297" i="1"/>
  <c r="CG297" i="1"/>
  <c r="CF297" i="1"/>
  <c r="CE297" i="1"/>
  <c r="CD297" i="1"/>
  <c r="CC297" i="1"/>
  <c r="CB297" i="1"/>
  <c r="CA297" i="1"/>
  <c r="BZ297" i="1"/>
  <c r="BY297" i="1"/>
  <c r="BX297" i="1"/>
  <c r="BW297" i="1"/>
  <c r="BV297" i="1"/>
  <c r="BU297" i="1"/>
  <c r="BT297" i="1"/>
  <c r="BS297" i="1"/>
  <c r="BR297" i="1"/>
  <c r="BQ297" i="1"/>
  <c r="BP297" i="1"/>
  <c r="BO297" i="1"/>
  <c r="BN297" i="1"/>
  <c r="BM297" i="1"/>
  <c r="BL297" i="1"/>
  <c r="BK297" i="1"/>
  <c r="BJ297" i="1"/>
  <c r="BI297" i="1"/>
  <c r="BH297" i="1"/>
  <c r="BG297" i="1"/>
  <c r="BF297" i="1"/>
  <c r="BE297" i="1"/>
  <c r="BD297" i="1"/>
  <c r="BC297" i="1"/>
  <c r="BB297" i="1"/>
  <c r="BA297" i="1"/>
  <c r="AZ297" i="1"/>
  <c r="AY297" i="1"/>
  <c r="AX297" i="1"/>
  <c r="AW297" i="1"/>
  <c r="AV297" i="1"/>
  <c r="AU297" i="1"/>
  <c r="AT297" i="1"/>
  <c r="AS297" i="1"/>
  <c r="AR297" i="1"/>
  <c r="AQ297" i="1"/>
  <c r="AP297" i="1"/>
  <c r="AO297" i="1"/>
  <c r="AN297" i="1"/>
  <c r="AM297" i="1"/>
  <c r="AL297" i="1"/>
  <c r="AK297" i="1"/>
  <c r="AJ297" i="1"/>
  <c r="AI297" i="1"/>
  <c r="AH297" i="1"/>
  <c r="AG297" i="1"/>
  <c r="AF297" i="1"/>
  <c r="AE297" i="1"/>
  <c r="AD297" i="1"/>
  <c r="AC297" i="1"/>
  <c r="AB297" i="1"/>
  <c r="AA297" i="1"/>
  <c r="Z297" i="1"/>
  <c r="Y297" i="1"/>
  <c r="X297" i="1"/>
  <c r="W297" i="1"/>
  <c r="V297" i="1"/>
  <c r="U297" i="1"/>
  <c r="T297" i="1"/>
  <c r="S297" i="1"/>
  <c r="Q297" i="1"/>
  <c r="P297" i="1"/>
  <c r="O297" i="1"/>
  <c r="DD296" i="1"/>
  <c r="DC296" i="1"/>
  <c r="DB296" i="1"/>
  <c r="DA296" i="1"/>
  <c r="CZ296" i="1"/>
  <c r="CY296" i="1"/>
  <c r="CX296" i="1"/>
  <c r="CW296" i="1"/>
  <c r="CV296" i="1"/>
  <c r="CU296" i="1"/>
  <c r="CT296" i="1"/>
  <c r="CS296" i="1"/>
  <c r="CR296" i="1"/>
  <c r="CQ296" i="1"/>
  <c r="CP296" i="1"/>
  <c r="CO296" i="1"/>
  <c r="CN296" i="1"/>
  <c r="CM296" i="1"/>
  <c r="CL296" i="1"/>
  <c r="CK296" i="1"/>
  <c r="CJ296" i="1"/>
  <c r="CI296" i="1"/>
  <c r="CH296" i="1"/>
  <c r="CG296" i="1"/>
  <c r="CF296" i="1"/>
  <c r="CE296" i="1"/>
  <c r="CD296" i="1"/>
  <c r="CC296" i="1"/>
  <c r="CB296" i="1"/>
  <c r="CA296" i="1"/>
  <c r="BZ296" i="1"/>
  <c r="BY296" i="1"/>
  <c r="BX296" i="1"/>
  <c r="BW296" i="1"/>
  <c r="BV296" i="1"/>
  <c r="BU296" i="1"/>
  <c r="BT296" i="1"/>
  <c r="BS296" i="1"/>
  <c r="BR296" i="1"/>
  <c r="BQ296" i="1"/>
  <c r="BP296" i="1"/>
  <c r="BO296" i="1"/>
  <c r="BN296" i="1"/>
  <c r="BM296" i="1"/>
  <c r="BL296" i="1"/>
  <c r="BK296" i="1"/>
  <c r="BJ296" i="1"/>
  <c r="BI296" i="1"/>
  <c r="BH296" i="1"/>
  <c r="BG296" i="1"/>
  <c r="BF296" i="1"/>
  <c r="BE296" i="1"/>
  <c r="BD296" i="1"/>
  <c r="BC296" i="1"/>
  <c r="BB296" i="1"/>
  <c r="BA296" i="1"/>
  <c r="AZ296" i="1"/>
  <c r="AY296" i="1"/>
  <c r="AX296" i="1"/>
  <c r="AW296" i="1"/>
  <c r="AV296" i="1"/>
  <c r="AU296" i="1"/>
  <c r="AT296" i="1"/>
  <c r="AS296" i="1"/>
  <c r="AR296" i="1"/>
  <c r="AQ296" i="1"/>
  <c r="AP296" i="1"/>
  <c r="AO296" i="1"/>
  <c r="AN296" i="1"/>
  <c r="AM296" i="1"/>
  <c r="AL296" i="1"/>
  <c r="AK296" i="1"/>
  <c r="AJ296" i="1"/>
  <c r="AI296" i="1"/>
  <c r="AH296" i="1"/>
  <c r="AG296" i="1"/>
  <c r="AF296" i="1"/>
  <c r="AE296" i="1"/>
  <c r="AD296" i="1"/>
  <c r="AC296" i="1"/>
  <c r="AB296" i="1"/>
  <c r="AA296" i="1"/>
  <c r="Z296" i="1"/>
  <c r="Y296" i="1"/>
  <c r="X296" i="1"/>
  <c r="W296" i="1"/>
  <c r="V296" i="1"/>
  <c r="U296" i="1"/>
  <c r="T296" i="1"/>
  <c r="S296" i="1"/>
  <c r="Q296" i="1"/>
  <c r="P296" i="1"/>
  <c r="O296" i="1"/>
  <c r="DD295" i="1"/>
  <c r="DC295" i="1"/>
  <c r="DB295" i="1"/>
  <c r="DA295" i="1"/>
  <c r="CZ295" i="1"/>
  <c r="CY295" i="1"/>
  <c r="CX295" i="1"/>
  <c r="CW295" i="1"/>
  <c r="CV295" i="1"/>
  <c r="CU295" i="1"/>
  <c r="CT295" i="1"/>
  <c r="CS295" i="1"/>
  <c r="CR295" i="1"/>
  <c r="CQ295" i="1"/>
  <c r="CP295" i="1"/>
  <c r="CO295" i="1"/>
  <c r="CN295" i="1"/>
  <c r="CM295" i="1"/>
  <c r="CL295" i="1"/>
  <c r="CK295" i="1"/>
  <c r="CJ295" i="1"/>
  <c r="CI295" i="1"/>
  <c r="CH295" i="1"/>
  <c r="CG295" i="1"/>
  <c r="CF295" i="1"/>
  <c r="CE295" i="1"/>
  <c r="CD295" i="1"/>
  <c r="CC295" i="1"/>
  <c r="CB295" i="1"/>
  <c r="CA295" i="1"/>
  <c r="BZ295" i="1"/>
  <c r="BY295" i="1"/>
  <c r="BX295" i="1"/>
  <c r="BW295" i="1"/>
  <c r="BV295" i="1"/>
  <c r="BU295" i="1"/>
  <c r="BT295" i="1"/>
  <c r="BS295" i="1"/>
  <c r="BR295" i="1"/>
  <c r="BQ295" i="1"/>
  <c r="BP295" i="1"/>
  <c r="BO295" i="1"/>
  <c r="BN295" i="1"/>
  <c r="BM295" i="1"/>
  <c r="BL295" i="1"/>
  <c r="BK295" i="1"/>
  <c r="BJ295" i="1"/>
  <c r="BI295" i="1"/>
  <c r="BH295" i="1"/>
  <c r="BG295" i="1"/>
  <c r="BF295" i="1"/>
  <c r="BE295" i="1"/>
  <c r="BD295" i="1"/>
  <c r="BC295" i="1"/>
  <c r="BB295" i="1"/>
  <c r="BA295" i="1"/>
  <c r="AZ295" i="1"/>
  <c r="AY295" i="1"/>
  <c r="AX295" i="1"/>
  <c r="AW295" i="1"/>
  <c r="AV295" i="1"/>
  <c r="AU295" i="1"/>
  <c r="AT295" i="1"/>
  <c r="AS295" i="1"/>
  <c r="AR295" i="1"/>
  <c r="AQ295" i="1"/>
  <c r="AP295" i="1"/>
  <c r="AO295" i="1"/>
  <c r="AN295" i="1"/>
  <c r="AM295" i="1"/>
  <c r="AL295" i="1"/>
  <c r="AK295" i="1"/>
  <c r="AJ295" i="1"/>
  <c r="AI295" i="1"/>
  <c r="AH295" i="1"/>
  <c r="AG295" i="1"/>
  <c r="AF295" i="1"/>
  <c r="AE295" i="1"/>
  <c r="AD295" i="1"/>
  <c r="AC295" i="1"/>
  <c r="AB295" i="1"/>
  <c r="AA295" i="1"/>
  <c r="Z295" i="1"/>
  <c r="Y295" i="1"/>
  <c r="X295" i="1"/>
  <c r="W295" i="1"/>
  <c r="V295" i="1"/>
  <c r="U295" i="1"/>
  <c r="T295" i="1"/>
  <c r="S295" i="1"/>
  <c r="Q295" i="1"/>
  <c r="P295" i="1"/>
  <c r="O295" i="1"/>
  <c r="DD68" i="1"/>
  <c r="DC68" i="1"/>
  <c r="DB68" i="1"/>
  <c r="DA68" i="1"/>
  <c r="CZ68" i="1"/>
  <c r="CY68" i="1"/>
  <c r="CX68" i="1"/>
  <c r="CW68" i="1"/>
  <c r="CV68" i="1"/>
  <c r="CU68" i="1"/>
  <c r="CT68" i="1"/>
  <c r="CS68" i="1"/>
  <c r="CR68" i="1"/>
  <c r="CQ68" i="1"/>
  <c r="CP68" i="1"/>
  <c r="CO68" i="1"/>
  <c r="CN68" i="1"/>
  <c r="CM68" i="1"/>
  <c r="CL68" i="1"/>
  <c r="CK68" i="1"/>
  <c r="CJ68" i="1"/>
  <c r="CI68" i="1"/>
  <c r="CH68" i="1"/>
  <c r="CG68" i="1"/>
  <c r="CF68" i="1"/>
  <c r="CE68" i="1"/>
  <c r="CD68" i="1"/>
  <c r="CC68" i="1"/>
  <c r="CB68" i="1"/>
  <c r="CA68" i="1"/>
  <c r="BZ68" i="1"/>
  <c r="BY68" i="1"/>
  <c r="BX68" i="1"/>
  <c r="BW68" i="1"/>
  <c r="BV68" i="1"/>
  <c r="BU68" i="1"/>
  <c r="BT68" i="1"/>
  <c r="BS68" i="1"/>
  <c r="BR68" i="1"/>
  <c r="BQ68" i="1"/>
  <c r="BP68" i="1"/>
  <c r="BO68" i="1"/>
  <c r="BN68" i="1"/>
  <c r="BM68" i="1"/>
  <c r="BL68" i="1"/>
  <c r="BK68" i="1"/>
  <c r="BJ68" i="1"/>
  <c r="BI68" i="1"/>
  <c r="BH68" i="1"/>
  <c r="BG68" i="1"/>
  <c r="BF68" i="1"/>
  <c r="BE68" i="1"/>
  <c r="BD68" i="1"/>
  <c r="BC68" i="1"/>
  <c r="BB68" i="1"/>
  <c r="BA68" i="1"/>
  <c r="AZ68" i="1"/>
  <c r="AY68" i="1"/>
  <c r="AX68" i="1"/>
  <c r="AW68" i="1"/>
  <c r="AV68" i="1"/>
  <c r="AU68" i="1"/>
  <c r="AT68" i="1"/>
  <c r="AS68" i="1"/>
  <c r="AR68" i="1"/>
  <c r="AQ68" i="1"/>
  <c r="AP68" i="1"/>
  <c r="AO68" i="1"/>
  <c r="AN68" i="1"/>
  <c r="AM68" i="1"/>
  <c r="AL68" i="1"/>
  <c r="AK68" i="1"/>
  <c r="AJ68" i="1"/>
  <c r="AI68" i="1"/>
  <c r="AH68" i="1"/>
  <c r="AG68" i="1"/>
  <c r="AF68" i="1"/>
  <c r="AE68" i="1"/>
  <c r="AD68" i="1"/>
  <c r="AC68" i="1"/>
  <c r="AB68" i="1"/>
  <c r="AA68" i="1"/>
  <c r="Z68" i="1"/>
  <c r="Y68" i="1"/>
  <c r="X68" i="1"/>
  <c r="W68" i="1"/>
  <c r="V68" i="1"/>
  <c r="U68" i="1"/>
  <c r="T68" i="1"/>
  <c r="S68" i="1"/>
  <c r="Q68" i="1"/>
  <c r="P68" i="1"/>
  <c r="O68" i="1"/>
  <c r="DD67" i="1"/>
  <c r="DC67" i="1"/>
  <c r="DB67" i="1"/>
  <c r="DA67" i="1"/>
  <c r="CZ67" i="1"/>
  <c r="CY67" i="1"/>
  <c r="CX67" i="1"/>
  <c r="CW67" i="1"/>
  <c r="CV67" i="1"/>
  <c r="CU67" i="1"/>
  <c r="CT67" i="1"/>
  <c r="CS67" i="1"/>
  <c r="CR67" i="1"/>
  <c r="CQ67" i="1"/>
  <c r="CP67" i="1"/>
  <c r="CO67" i="1"/>
  <c r="CN67" i="1"/>
  <c r="CM67" i="1"/>
  <c r="CL67" i="1"/>
  <c r="CK67" i="1"/>
  <c r="CJ67" i="1"/>
  <c r="CI67" i="1"/>
  <c r="CH67" i="1"/>
  <c r="CG67" i="1"/>
  <c r="CF67" i="1"/>
  <c r="CE67" i="1"/>
  <c r="CD67" i="1"/>
  <c r="CC67" i="1"/>
  <c r="CB67" i="1"/>
  <c r="CA67" i="1"/>
  <c r="BZ67" i="1"/>
  <c r="BY67" i="1"/>
  <c r="BX67" i="1"/>
  <c r="BW67" i="1"/>
  <c r="BV67" i="1"/>
  <c r="BU67" i="1"/>
  <c r="BT67" i="1"/>
  <c r="BS67" i="1"/>
  <c r="BR67" i="1"/>
  <c r="BQ67" i="1"/>
  <c r="BP67" i="1"/>
  <c r="BO67" i="1"/>
  <c r="BN67" i="1"/>
  <c r="BM67" i="1"/>
  <c r="BL67" i="1"/>
  <c r="BK67" i="1"/>
  <c r="BJ67" i="1"/>
  <c r="BI67" i="1"/>
  <c r="BH67" i="1"/>
  <c r="BG67" i="1"/>
  <c r="BF67" i="1"/>
  <c r="BE67" i="1"/>
  <c r="BD67" i="1"/>
  <c r="BC67" i="1"/>
  <c r="BB67" i="1"/>
  <c r="BA67" i="1"/>
  <c r="AZ67" i="1"/>
  <c r="AY67" i="1"/>
  <c r="AX67" i="1"/>
  <c r="AW67" i="1"/>
  <c r="AV67" i="1"/>
  <c r="AU67" i="1"/>
  <c r="AT67" i="1"/>
  <c r="AS67" i="1"/>
  <c r="AR67" i="1"/>
  <c r="AQ67" i="1"/>
  <c r="AP67" i="1"/>
  <c r="AO67" i="1"/>
  <c r="AN67" i="1"/>
  <c r="AM67" i="1"/>
  <c r="AL67" i="1"/>
  <c r="AK67" i="1"/>
  <c r="AJ67" i="1"/>
  <c r="AI67" i="1"/>
  <c r="AH67" i="1"/>
  <c r="AG67" i="1"/>
  <c r="AF67" i="1"/>
  <c r="AE67" i="1"/>
  <c r="AD67" i="1"/>
  <c r="AC67" i="1"/>
  <c r="AB67" i="1"/>
  <c r="AA67" i="1"/>
  <c r="Z67" i="1"/>
  <c r="Y67" i="1"/>
  <c r="X67" i="1"/>
  <c r="W67" i="1"/>
  <c r="V67" i="1"/>
  <c r="U67" i="1"/>
  <c r="T67" i="1"/>
  <c r="S67" i="1"/>
  <c r="Q67" i="1"/>
  <c r="P67" i="1"/>
  <c r="O67" i="1"/>
  <c r="DD66" i="1"/>
  <c r="DC66" i="1"/>
  <c r="DB66" i="1"/>
  <c r="DA66" i="1"/>
  <c r="CZ66" i="1"/>
  <c r="CY66" i="1"/>
  <c r="CX66" i="1"/>
  <c r="CW66" i="1"/>
  <c r="CV66" i="1"/>
  <c r="CU66" i="1"/>
  <c r="CT66" i="1"/>
  <c r="CS66" i="1"/>
  <c r="CR66" i="1"/>
  <c r="CQ66" i="1"/>
  <c r="CP66" i="1"/>
  <c r="CO66" i="1"/>
  <c r="CN66" i="1"/>
  <c r="CM66" i="1"/>
  <c r="CL66" i="1"/>
  <c r="CK66" i="1"/>
  <c r="CJ66" i="1"/>
  <c r="CI66" i="1"/>
  <c r="CH66" i="1"/>
  <c r="CG66" i="1"/>
  <c r="CF66" i="1"/>
  <c r="CE66" i="1"/>
  <c r="CD66" i="1"/>
  <c r="CC66" i="1"/>
  <c r="CB66" i="1"/>
  <c r="CA66" i="1"/>
  <c r="BZ66" i="1"/>
  <c r="BY66" i="1"/>
  <c r="BX66" i="1"/>
  <c r="BW66" i="1"/>
  <c r="BV66" i="1"/>
  <c r="BU66" i="1"/>
  <c r="BT66" i="1"/>
  <c r="BS66" i="1"/>
  <c r="BR66" i="1"/>
  <c r="BQ66" i="1"/>
  <c r="BP66" i="1"/>
  <c r="BO66" i="1"/>
  <c r="BN66" i="1"/>
  <c r="BM66" i="1"/>
  <c r="BL66" i="1"/>
  <c r="BK66" i="1"/>
  <c r="BJ66" i="1"/>
  <c r="BI66" i="1"/>
  <c r="BH66" i="1"/>
  <c r="BG66" i="1"/>
  <c r="BF66" i="1"/>
  <c r="BE66" i="1"/>
  <c r="BD66" i="1"/>
  <c r="BC66" i="1"/>
  <c r="BB66" i="1"/>
  <c r="BA66" i="1"/>
  <c r="AZ66" i="1"/>
  <c r="AY66" i="1"/>
  <c r="AX66" i="1"/>
  <c r="AW66" i="1"/>
  <c r="AV66" i="1"/>
  <c r="AU66" i="1"/>
  <c r="AT66" i="1"/>
  <c r="AS66" i="1"/>
  <c r="AR66" i="1"/>
  <c r="AQ66" i="1"/>
  <c r="AP66" i="1"/>
  <c r="AO66" i="1"/>
  <c r="AN66" i="1"/>
  <c r="AM66" i="1"/>
  <c r="AL66" i="1"/>
  <c r="AK66" i="1"/>
  <c r="AJ66" i="1"/>
  <c r="AI66" i="1"/>
  <c r="AH66" i="1"/>
  <c r="AG66" i="1"/>
  <c r="AF66" i="1"/>
  <c r="AE66" i="1"/>
  <c r="AD66" i="1"/>
  <c r="AC66" i="1"/>
  <c r="AB66" i="1"/>
  <c r="AA66" i="1"/>
  <c r="Z66" i="1"/>
  <c r="Y66" i="1"/>
  <c r="X66" i="1"/>
  <c r="W66" i="1"/>
  <c r="V66" i="1"/>
  <c r="U66" i="1"/>
  <c r="T66" i="1"/>
  <c r="S66" i="1"/>
  <c r="Q66" i="1"/>
  <c r="P66" i="1"/>
  <c r="O66" i="1"/>
  <c r="DD65" i="1"/>
  <c r="DC65" i="1"/>
  <c r="DB65" i="1"/>
  <c r="DA65" i="1"/>
  <c r="CZ65" i="1"/>
  <c r="CY65" i="1"/>
  <c r="CX65" i="1"/>
  <c r="CW65" i="1"/>
  <c r="CV65" i="1"/>
  <c r="CU65" i="1"/>
  <c r="CT65" i="1"/>
  <c r="CS65" i="1"/>
  <c r="CR65" i="1"/>
  <c r="CQ65" i="1"/>
  <c r="CP65" i="1"/>
  <c r="CO65" i="1"/>
  <c r="CN65" i="1"/>
  <c r="CM65" i="1"/>
  <c r="CL65" i="1"/>
  <c r="CK65" i="1"/>
  <c r="CJ65" i="1"/>
  <c r="CI65" i="1"/>
  <c r="CH65" i="1"/>
  <c r="CG65" i="1"/>
  <c r="CF65" i="1"/>
  <c r="CE65" i="1"/>
  <c r="CD65" i="1"/>
  <c r="CC65" i="1"/>
  <c r="CB65" i="1"/>
  <c r="CA65" i="1"/>
  <c r="BZ65" i="1"/>
  <c r="BY65" i="1"/>
  <c r="BX65" i="1"/>
  <c r="BW65" i="1"/>
  <c r="BV65" i="1"/>
  <c r="BU65" i="1"/>
  <c r="BT65" i="1"/>
  <c r="BS65" i="1"/>
  <c r="BR65" i="1"/>
  <c r="BQ65" i="1"/>
  <c r="BP65" i="1"/>
  <c r="BO65" i="1"/>
  <c r="BN65" i="1"/>
  <c r="BM65" i="1"/>
  <c r="BL65" i="1"/>
  <c r="BK65" i="1"/>
  <c r="BJ65" i="1"/>
  <c r="BI65" i="1"/>
  <c r="BH65" i="1"/>
  <c r="BG65" i="1"/>
  <c r="BF65" i="1"/>
  <c r="BE65" i="1"/>
  <c r="BD65" i="1"/>
  <c r="BC65" i="1"/>
  <c r="BB65" i="1"/>
  <c r="BA65" i="1"/>
  <c r="AZ65" i="1"/>
  <c r="AY65" i="1"/>
  <c r="AX65" i="1"/>
  <c r="AW65" i="1"/>
  <c r="AV65" i="1"/>
  <c r="AU65" i="1"/>
  <c r="AT65" i="1"/>
  <c r="AS65" i="1"/>
  <c r="AR65" i="1"/>
  <c r="AQ65" i="1"/>
  <c r="AP65" i="1"/>
  <c r="AO65" i="1"/>
  <c r="AN65" i="1"/>
  <c r="AM65" i="1"/>
  <c r="AL65" i="1"/>
  <c r="AK65" i="1"/>
  <c r="AJ65" i="1"/>
  <c r="AI65" i="1"/>
  <c r="AH65" i="1"/>
  <c r="AG65" i="1"/>
  <c r="AF65" i="1"/>
  <c r="AE65" i="1"/>
  <c r="AD65" i="1"/>
  <c r="AC65" i="1"/>
  <c r="AB65" i="1"/>
  <c r="AA65" i="1"/>
  <c r="Z65" i="1"/>
  <c r="Y65" i="1"/>
  <c r="X65" i="1"/>
  <c r="W65" i="1"/>
  <c r="V65" i="1"/>
  <c r="U65" i="1"/>
  <c r="T65" i="1"/>
  <c r="S65" i="1"/>
  <c r="Q65" i="1"/>
  <c r="P65" i="1"/>
  <c r="O65" i="1"/>
  <c r="DD64" i="1"/>
  <c r="DC64" i="1"/>
  <c r="DB64" i="1"/>
  <c r="DA64" i="1"/>
  <c r="CZ64" i="1"/>
  <c r="CY64" i="1"/>
  <c r="CX64" i="1"/>
  <c r="CW64" i="1"/>
  <c r="CV64" i="1"/>
  <c r="CU64" i="1"/>
  <c r="CT64" i="1"/>
  <c r="CS64" i="1"/>
  <c r="CR64" i="1"/>
  <c r="CQ64" i="1"/>
  <c r="CP64" i="1"/>
  <c r="CO64" i="1"/>
  <c r="CN64" i="1"/>
  <c r="CM64" i="1"/>
  <c r="CL64" i="1"/>
  <c r="CK64" i="1"/>
  <c r="CJ64" i="1"/>
  <c r="CI64" i="1"/>
  <c r="CH64" i="1"/>
  <c r="CG64" i="1"/>
  <c r="CF64" i="1"/>
  <c r="CE64" i="1"/>
  <c r="CD64" i="1"/>
  <c r="CC64" i="1"/>
  <c r="CB64" i="1"/>
  <c r="CA64" i="1"/>
  <c r="BZ64" i="1"/>
  <c r="BY64" i="1"/>
  <c r="BX64" i="1"/>
  <c r="BW64" i="1"/>
  <c r="BV64" i="1"/>
  <c r="BU64" i="1"/>
  <c r="BT64" i="1"/>
  <c r="BS64" i="1"/>
  <c r="BR64" i="1"/>
  <c r="BQ64" i="1"/>
  <c r="BP64" i="1"/>
  <c r="BO64" i="1"/>
  <c r="BN64" i="1"/>
  <c r="BM64" i="1"/>
  <c r="BL64" i="1"/>
  <c r="BK64" i="1"/>
  <c r="BJ64" i="1"/>
  <c r="BI64" i="1"/>
  <c r="BH64" i="1"/>
  <c r="BG64" i="1"/>
  <c r="BF64" i="1"/>
  <c r="BE64" i="1"/>
  <c r="BD64" i="1"/>
  <c r="BC64" i="1"/>
  <c r="BB64" i="1"/>
  <c r="BA64" i="1"/>
  <c r="AZ64" i="1"/>
  <c r="AY64" i="1"/>
  <c r="AX64" i="1"/>
  <c r="AW64" i="1"/>
  <c r="AV64" i="1"/>
  <c r="AU64" i="1"/>
  <c r="AT64" i="1"/>
  <c r="AS64" i="1"/>
  <c r="AR64" i="1"/>
  <c r="AQ64" i="1"/>
  <c r="AP64" i="1"/>
  <c r="AO64" i="1"/>
  <c r="AN64" i="1"/>
  <c r="AM64" i="1"/>
  <c r="AL64" i="1"/>
  <c r="AK64" i="1"/>
  <c r="AJ64" i="1"/>
  <c r="AI64" i="1"/>
  <c r="AH64" i="1"/>
  <c r="AG64" i="1"/>
  <c r="AF64" i="1"/>
  <c r="AE64" i="1"/>
  <c r="AD64" i="1"/>
  <c r="AC64" i="1"/>
  <c r="AB64" i="1"/>
  <c r="AA64" i="1"/>
  <c r="Z64" i="1"/>
  <c r="Y64" i="1"/>
  <c r="X64" i="1"/>
  <c r="W64" i="1"/>
  <c r="V64" i="1"/>
  <c r="U64" i="1"/>
  <c r="T64" i="1"/>
  <c r="S64" i="1"/>
  <c r="Q64" i="1"/>
  <c r="P64" i="1"/>
  <c r="O64" i="1"/>
  <c r="DD63" i="1"/>
  <c r="DC63" i="1"/>
  <c r="DB63" i="1"/>
  <c r="DA63" i="1"/>
  <c r="CZ63" i="1"/>
  <c r="CY63" i="1"/>
  <c r="CX63" i="1"/>
  <c r="CW63" i="1"/>
  <c r="CV63" i="1"/>
  <c r="CU63" i="1"/>
  <c r="CT63" i="1"/>
  <c r="CS63" i="1"/>
  <c r="CR63" i="1"/>
  <c r="CQ63" i="1"/>
  <c r="CP63" i="1"/>
  <c r="CO63" i="1"/>
  <c r="CN63" i="1"/>
  <c r="CM63" i="1"/>
  <c r="CL63" i="1"/>
  <c r="CK63" i="1"/>
  <c r="CJ63" i="1"/>
  <c r="CI63" i="1"/>
  <c r="CH63" i="1"/>
  <c r="CG63" i="1"/>
  <c r="CF63" i="1"/>
  <c r="CE63" i="1"/>
  <c r="CD63" i="1"/>
  <c r="CC63" i="1"/>
  <c r="CB63" i="1"/>
  <c r="CA63" i="1"/>
  <c r="BZ63" i="1"/>
  <c r="BY63" i="1"/>
  <c r="BX63" i="1"/>
  <c r="BW63" i="1"/>
  <c r="BV63" i="1"/>
  <c r="BU63" i="1"/>
  <c r="BT63" i="1"/>
  <c r="BS63" i="1"/>
  <c r="BR63" i="1"/>
  <c r="BQ63" i="1"/>
  <c r="BP63" i="1"/>
  <c r="BO63" i="1"/>
  <c r="BN63" i="1"/>
  <c r="BM63" i="1"/>
  <c r="BL63" i="1"/>
  <c r="BK63" i="1"/>
  <c r="BJ63" i="1"/>
  <c r="BI63" i="1"/>
  <c r="BH63" i="1"/>
  <c r="BG63" i="1"/>
  <c r="BF63" i="1"/>
  <c r="BE63" i="1"/>
  <c r="BD63" i="1"/>
  <c r="BC63" i="1"/>
  <c r="BB63" i="1"/>
  <c r="BA63" i="1"/>
  <c r="AZ63" i="1"/>
  <c r="AY63" i="1"/>
  <c r="AX63" i="1"/>
  <c r="AW63" i="1"/>
  <c r="AV63" i="1"/>
  <c r="AU63" i="1"/>
  <c r="AT63" i="1"/>
  <c r="AS63" i="1"/>
  <c r="AR63" i="1"/>
  <c r="AQ63" i="1"/>
  <c r="AP63" i="1"/>
  <c r="AO63" i="1"/>
  <c r="AN63" i="1"/>
  <c r="AM63" i="1"/>
  <c r="AL63" i="1"/>
  <c r="AK63" i="1"/>
  <c r="AJ63" i="1"/>
  <c r="AI63" i="1"/>
  <c r="AH63" i="1"/>
  <c r="AG63" i="1"/>
  <c r="AF63" i="1"/>
  <c r="AE63" i="1"/>
  <c r="AD63" i="1"/>
  <c r="AC63" i="1"/>
  <c r="AB63" i="1"/>
  <c r="AA63" i="1"/>
  <c r="Z63" i="1"/>
  <c r="Y63" i="1"/>
  <c r="X63" i="1"/>
  <c r="W63" i="1"/>
  <c r="V63" i="1"/>
  <c r="U63" i="1"/>
  <c r="T63" i="1"/>
  <c r="S63" i="1"/>
  <c r="Q63" i="1"/>
  <c r="P63" i="1"/>
  <c r="O63" i="1"/>
  <c r="DD62" i="1"/>
  <c r="DC62" i="1"/>
  <c r="DB62" i="1"/>
  <c r="DA62" i="1"/>
  <c r="CZ62" i="1"/>
  <c r="CY62" i="1"/>
  <c r="CX62" i="1"/>
  <c r="CW62" i="1"/>
  <c r="CV62" i="1"/>
  <c r="CU62" i="1"/>
  <c r="CT62" i="1"/>
  <c r="CS62" i="1"/>
  <c r="CR62" i="1"/>
  <c r="CQ62" i="1"/>
  <c r="CP62" i="1"/>
  <c r="CO62" i="1"/>
  <c r="CN62" i="1"/>
  <c r="CM62" i="1"/>
  <c r="CL62" i="1"/>
  <c r="CK62" i="1"/>
  <c r="CJ62" i="1"/>
  <c r="CI62" i="1"/>
  <c r="CH62" i="1"/>
  <c r="CG62" i="1"/>
  <c r="CF62" i="1"/>
  <c r="CE62" i="1"/>
  <c r="CD62" i="1"/>
  <c r="CC62" i="1"/>
  <c r="CB62" i="1"/>
  <c r="CA62" i="1"/>
  <c r="BZ62" i="1"/>
  <c r="BY62" i="1"/>
  <c r="BX62" i="1"/>
  <c r="BW62" i="1"/>
  <c r="BV62" i="1"/>
  <c r="BU62" i="1"/>
  <c r="BT62" i="1"/>
  <c r="BS62" i="1"/>
  <c r="BR62" i="1"/>
  <c r="BQ62" i="1"/>
  <c r="BP62" i="1"/>
  <c r="BO62" i="1"/>
  <c r="BN62" i="1"/>
  <c r="BM62" i="1"/>
  <c r="BL62" i="1"/>
  <c r="BK62" i="1"/>
  <c r="BJ62" i="1"/>
  <c r="BI62" i="1"/>
  <c r="BH62" i="1"/>
  <c r="BG62" i="1"/>
  <c r="BF62" i="1"/>
  <c r="BE62" i="1"/>
  <c r="BD62" i="1"/>
  <c r="BC62" i="1"/>
  <c r="BB62" i="1"/>
  <c r="BA62" i="1"/>
  <c r="AZ62" i="1"/>
  <c r="AY62" i="1"/>
  <c r="AX62" i="1"/>
  <c r="AW62" i="1"/>
  <c r="AV62" i="1"/>
  <c r="AU62" i="1"/>
  <c r="AT62" i="1"/>
  <c r="AS62" i="1"/>
  <c r="AR62" i="1"/>
  <c r="AQ62" i="1"/>
  <c r="AP62" i="1"/>
  <c r="AO62" i="1"/>
  <c r="AN62" i="1"/>
  <c r="AM62" i="1"/>
  <c r="AL62" i="1"/>
  <c r="AK62" i="1"/>
  <c r="AJ62" i="1"/>
  <c r="AI62" i="1"/>
  <c r="AH62" i="1"/>
  <c r="AG62" i="1"/>
  <c r="AF62" i="1"/>
  <c r="AE62" i="1"/>
  <c r="AD62" i="1"/>
  <c r="AC62" i="1"/>
  <c r="AB62" i="1"/>
  <c r="AA62" i="1"/>
  <c r="Z62" i="1"/>
  <c r="Y62" i="1"/>
  <c r="X62" i="1"/>
  <c r="W62" i="1"/>
  <c r="V62" i="1"/>
  <c r="U62" i="1"/>
  <c r="T62" i="1"/>
  <c r="S62" i="1"/>
  <c r="Q62" i="1"/>
  <c r="P62" i="1"/>
  <c r="O62" i="1"/>
  <c r="DD61" i="1"/>
  <c r="DC61" i="1"/>
  <c r="DB61" i="1"/>
  <c r="DA61" i="1"/>
  <c r="CZ61" i="1"/>
  <c r="CY61" i="1"/>
  <c r="CX61" i="1"/>
  <c r="CW61" i="1"/>
  <c r="CV61" i="1"/>
  <c r="CU61" i="1"/>
  <c r="CT61" i="1"/>
  <c r="CS61" i="1"/>
  <c r="CR61" i="1"/>
  <c r="CQ61" i="1"/>
  <c r="CP61" i="1"/>
  <c r="CO61" i="1"/>
  <c r="CN61" i="1"/>
  <c r="CM61" i="1"/>
  <c r="CL61" i="1"/>
  <c r="CK61" i="1"/>
  <c r="CJ61" i="1"/>
  <c r="CI61" i="1"/>
  <c r="CH61" i="1"/>
  <c r="CG61" i="1"/>
  <c r="CF61" i="1"/>
  <c r="CE61" i="1"/>
  <c r="CD61" i="1"/>
  <c r="CC61" i="1"/>
  <c r="CB61" i="1"/>
  <c r="CA61" i="1"/>
  <c r="BZ61" i="1"/>
  <c r="BY61" i="1"/>
  <c r="BX61" i="1"/>
  <c r="BW61" i="1"/>
  <c r="BV61" i="1"/>
  <c r="BU61" i="1"/>
  <c r="BT61" i="1"/>
  <c r="BS61" i="1"/>
  <c r="BR61" i="1"/>
  <c r="BQ61" i="1"/>
  <c r="BP61" i="1"/>
  <c r="BO61" i="1"/>
  <c r="BN61" i="1"/>
  <c r="BM61" i="1"/>
  <c r="BL61" i="1"/>
  <c r="BK61" i="1"/>
  <c r="BJ61" i="1"/>
  <c r="BI61" i="1"/>
  <c r="BH61" i="1"/>
  <c r="BG61" i="1"/>
  <c r="BF61" i="1"/>
  <c r="BE61" i="1"/>
  <c r="BD61" i="1"/>
  <c r="BC61" i="1"/>
  <c r="BB61" i="1"/>
  <c r="BA61" i="1"/>
  <c r="AZ61" i="1"/>
  <c r="AY61" i="1"/>
  <c r="AX61" i="1"/>
  <c r="AW61" i="1"/>
  <c r="AV61" i="1"/>
  <c r="AU61" i="1"/>
  <c r="AT61" i="1"/>
  <c r="AS61" i="1"/>
  <c r="AR61" i="1"/>
  <c r="AQ61" i="1"/>
  <c r="AP61" i="1"/>
  <c r="AO61" i="1"/>
  <c r="AN61" i="1"/>
  <c r="AM61" i="1"/>
  <c r="AL61" i="1"/>
  <c r="AK61" i="1"/>
  <c r="AJ61" i="1"/>
  <c r="AI61" i="1"/>
  <c r="AH61" i="1"/>
  <c r="AG61" i="1"/>
  <c r="AF61" i="1"/>
  <c r="AE61" i="1"/>
  <c r="AD61" i="1"/>
  <c r="AC61" i="1"/>
  <c r="AB61" i="1"/>
  <c r="AA61" i="1"/>
  <c r="Z61" i="1"/>
  <c r="Y61" i="1"/>
  <c r="X61" i="1"/>
  <c r="W61" i="1"/>
  <c r="V61" i="1"/>
  <c r="U61" i="1"/>
  <c r="T61" i="1"/>
  <c r="S61" i="1"/>
  <c r="Q61" i="1"/>
  <c r="P61" i="1"/>
  <c r="O61" i="1"/>
  <c r="DD60" i="1"/>
  <c r="DC60" i="1"/>
  <c r="DB60" i="1"/>
  <c r="DA60" i="1"/>
  <c r="CZ60" i="1"/>
  <c r="CY60" i="1"/>
  <c r="CX60" i="1"/>
  <c r="CW60" i="1"/>
  <c r="CV60" i="1"/>
  <c r="CU60" i="1"/>
  <c r="CT60" i="1"/>
  <c r="CS60" i="1"/>
  <c r="CR60" i="1"/>
  <c r="CQ60" i="1"/>
  <c r="CP60" i="1"/>
  <c r="CO60" i="1"/>
  <c r="CN60" i="1"/>
  <c r="CM60" i="1"/>
  <c r="CL60" i="1"/>
  <c r="CK60" i="1"/>
  <c r="CJ60" i="1"/>
  <c r="CI60" i="1"/>
  <c r="CH60" i="1"/>
  <c r="CG60" i="1"/>
  <c r="CF60" i="1"/>
  <c r="CE60" i="1"/>
  <c r="CD60" i="1"/>
  <c r="CC60" i="1"/>
  <c r="CB60" i="1"/>
  <c r="CA60" i="1"/>
  <c r="BZ60" i="1"/>
  <c r="BY60" i="1"/>
  <c r="BX60" i="1"/>
  <c r="BW60" i="1"/>
  <c r="BV60" i="1"/>
  <c r="BU60" i="1"/>
  <c r="BT60" i="1"/>
  <c r="BS60" i="1"/>
  <c r="BR60" i="1"/>
  <c r="BQ60" i="1"/>
  <c r="BP60" i="1"/>
  <c r="BO60" i="1"/>
  <c r="BN60" i="1"/>
  <c r="BM60" i="1"/>
  <c r="BL60" i="1"/>
  <c r="BK60" i="1"/>
  <c r="BJ60" i="1"/>
  <c r="BI60" i="1"/>
  <c r="BH60" i="1"/>
  <c r="BG60" i="1"/>
  <c r="BF60" i="1"/>
  <c r="BE60" i="1"/>
  <c r="BD60" i="1"/>
  <c r="BC60" i="1"/>
  <c r="BB60" i="1"/>
  <c r="BA60" i="1"/>
  <c r="AZ60" i="1"/>
  <c r="AY60" i="1"/>
  <c r="AX60" i="1"/>
  <c r="AW60" i="1"/>
  <c r="AV60" i="1"/>
  <c r="AU60" i="1"/>
  <c r="AT60" i="1"/>
  <c r="AS60" i="1"/>
  <c r="AR60" i="1"/>
  <c r="AQ60" i="1"/>
  <c r="AP60" i="1"/>
  <c r="AO60" i="1"/>
  <c r="AN60" i="1"/>
  <c r="AM60" i="1"/>
  <c r="AL60" i="1"/>
  <c r="AK60" i="1"/>
  <c r="AJ60" i="1"/>
  <c r="AI60" i="1"/>
  <c r="AH60" i="1"/>
  <c r="AG60" i="1"/>
  <c r="AF60" i="1"/>
  <c r="AE60" i="1"/>
  <c r="AD60" i="1"/>
  <c r="AC60" i="1"/>
  <c r="AB60" i="1"/>
  <c r="AA60" i="1"/>
  <c r="Z60" i="1"/>
  <c r="Y60" i="1"/>
  <c r="X60" i="1"/>
  <c r="W60" i="1"/>
  <c r="V60" i="1"/>
  <c r="U60" i="1"/>
  <c r="T60" i="1"/>
  <c r="S60" i="1"/>
  <c r="Q60" i="1"/>
  <c r="P60" i="1"/>
  <c r="O60" i="1"/>
  <c r="DD59" i="1"/>
  <c r="DC59" i="1"/>
  <c r="DB59" i="1"/>
  <c r="DA59" i="1"/>
  <c r="CZ59" i="1"/>
  <c r="CY59" i="1"/>
  <c r="CX59" i="1"/>
  <c r="CW59" i="1"/>
  <c r="CV59" i="1"/>
  <c r="CU59" i="1"/>
  <c r="CT59" i="1"/>
  <c r="CS59" i="1"/>
  <c r="CR59" i="1"/>
  <c r="CQ59" i="1"/>
  <c r="CP59" i="1"/>
  <c r="CO59" i="1"/>
  <c r="CN59" i="1"/>
  <c r="CM59" i="1"/>
  <c r="CL59" i="1"/>
  <c r="CK59" i="1"/>
  <c r="CJ59" i="1"/>
  <c r="CI59" i="1"/>
  <c r="CH59" i="1"/>
  <c r="CG59" i="1"/>
  <c r="CF59" i="1"/>
  <c r="CE59" i="1"/>
  <c r="CD59" i="1"/>
  <c r="CC59" i="1"/>
  <c r="CB59" i="1"/>
  <c r="CA59" i="1"/>
  <c r="BZ59" i="1"/>
  <c r="BY59" i="1"/>
  <c r="BX59" i="1"/>
  <c r="BW59" i="1"/>
  <c r="BV59" i="1"/>
  <c r="BU59" i="1"/>
  <c r="BT59" i="1"/>
  <c r="BS59" i="1"/>
  <c r="BR59" i="1"/>
  <c r="BQ59" i="1"/>
  <c r="BP59" i="1"/>
  <c r="BO59" i="1"/>
  <c r="BN59" i="1"/>
  <c r="BM59" i="1"/>
  <c r="BL59" i="1"/>
  <c r="BK59" i="1"/>
  <c r="BJ59" i="1"/>
  <c r="BI59" i="1"/>
  <c r="BH59" i="1"/>
  <c r="BG59" i="1"/>
  <c r="BF59" i="1"/>
  <c r="BE59" i="1"/>
  <c r="BD59" i="1"/>
  <c r="BC59" i="1"/>
  <c r="BB59" i="1"/>
  <c r="BA59" i="1"/>
  <c r="AZ59" i="1"/>
  <c r="AY59" i="1"/>
  <c r="AX59" i="1"/>
  <c r="AW59" i="1"/>
  <c r="AV59" i="1"/>
  <c r="AU59" i="1"/>
  <c r="AT59" i="1"/>
  <c r="AS59" i="1"/>
  <c r="AR59" i="1"/>
  <c r="AQ59" i="1"/>
  <c r="AP59" i="1"/>
  <c r="AO59" i="1"/>
  <c r="AN59" i="1"/>
  <c r="AM59" i="1"/>
  <c r="AL59" i="1"/>
  <c r="AK59" i="1"/>
  <c r="AJ59" i="1"/>
  <c r="AI59" i="1"/>
  <c r="AH59" i="1"/>
  <c r="AG59" i="1"/>
  <c r="AF59" i="1"/>
  <c r="AE59" i="1"/>
  <c r="AD59" i="1"/>
  <c r="AC59" i="1"/>
  <c r="AB59" i="1"/>
  <c r="AA59" i="1"/>
  <c r="Z59" i="1"/>
  <c r="Y59" i="1"/>
  <c r="X59" i="1"/>
  <c r="W59" i="1"/>
  <c r="V59" i="1"/>
  <c r="U59" i="1"/>
  <c r="T59" i="1"/>
  <c r="S59" i="1"/>
  <c r="Q59" i="1"/>
  <c r="P59" i="1"/>
  <c r="O59" i="1"/>
  <c r="DD58" i="1"/>
  <c r="DC58" i="1"/>
  <c r="DB58" i="1"/>
  <c r="DA58" i="1"/>
  <c r="CZ58" i="1"/>
  <c r="CY58" i="1"/>
  <c r="CX58" i="1"/>
  <c r="CW58" i="1"/>
  <c r="CV58" i="1"/>
  <c r="CU58" i="1"/>
  <c r="CT58" i="1"/>
  <c r="CS58" i="1"/>
  <c r="CR58" i="1"/>
  <c r="CQ58" i="1"/>
  <c r="CP58" i="1"/>
  <c r="CO58" i="1"/>
  <c r="CN58" i="1"/>
  <c r="CM58" i="1"/>
  <c r="CL58" i="1"/>
  <c r="CK58" i="1"/>
  <c r="CJ58" i="1"/>
  <c r="CI58" i="1"/>
  <c r="CH58" i="1"/>
  <c r="CG58" i="1"/>
  <c r="CF58" i="1"/>
  <c r="CE58" i="1"/>
  <c r="CD58" i="1"/>
  <c r="CC58" i="1"/>
  <c r="CB58" i="1"/>
  <c r="CA58" i="1"/>
  <c r="BZ58" i="1"/>
  <c r="BY58" i="1"/>
  <c r="BX58" i="1"/>
  <c r="BW58" i="1"/>
  <c r="BV58" i="1"/>
  <c r="BU58" i="1"/>
  <c r="BT58" i="1"/>
  <c r="BS58" i="1"/>
  <c r="BR58" i="1"/>
  <c r="BQ58" i="1"/>
  <c r="BP58" i="1"/>
  <c r="BO58" i="1"/>
  <c r="BN58" i="1"/>
  <c r="BM58" i="1"/>
  <c r="BL58" i="1"/>
  <c r="BK58" i="1"/>
  <c r="BJ58" i="1"/>
  <c r="BI58" i="1"/>
  <c r="BH58" i="1"/>
  <c r="BG58" i="1"/>
  <c r="BF58" i="1"/>
  <c r="BE58" i="1"/>
  <c r="BD58" i="1"/>
  <c r="BC58" i="1"/>
  <c r="BB58" i="1"/>
  <c r="BA58" i="1"/>
  <c r="AZ58" i="1"/>
  <c r="AY58" i="1"/>
  <c r="AX58" i="1"/>
  <c r="AW58" i="1"/>
  <c r="AV58" i="1"/>
  <c r="AU58" i="1"/>
  <c r="AT58" i="1"/>
  <c r="AS58" i="1"/>
  <c r="AR58" i="1"/>
  <c r="AQ58" i="1"/>
  <c r="AP58" i="1"/>
  <c r="AO58" i="1"/>
  <c r="AN58" i="1"/>
  <c r="AM58" i="1"/>
  <c r="AL58" i="1"/>
  <c r="AK58" i="1"/>
  <c r="AJ58" i="1"/>
  <c r="AI58" i="1"/>
  <c r="AH58" i="1"/>
  <c r="AG58" i="1"/>
  <c r="AF58" i="1"/>
  <c r="AE58" i="1"/>
  <c r="AD58" i="1"/>
  <c r="AC58" i="1"/>
  <c r="AB58" i="1"/>
  <c r="AA58" i="1"/>
  <c r="Z58" i="1"/>
  <c r="Y58" i="1"/>
  <c r="X58" i="1"/>
  <c r="W58" i="1"/>
  <c r="V58" i="1"/>
  <c r="U58" i="1"/>
  <c r="T58" i="1"/>
  <c r="S58" i="1"/>
  <c r="Q58" i="1"/>
  <c r="P58" i="1"/>
  <c r="O58" i="1"/>
  <c r="DD57" i="1"/>
  <c r="DC57" i="1"/>
  <c r="DB57" i="1"/>
  <c r="DA57" i="1"/>
  <c r="CZ57" i="1"/>
  <c r="CY57" i="1"/>
  <c r="CX57" i="1"/>
  <c r="CW57" i="1"/>
  <c r="CV57" i="1"/>
  <c r="CU57" i="1"/>
  <c r="CT57" i="1"/>
  <c r="CS57" i="1"/>
  <c r="CR57" i="1"/>
  <c r="CQ57" i="1"/>
  <c r="CP57" i="1"/>
  <c r="CO57" i="1"/>
  <c r="CN57" i="1"/>
  <c r="CM57" i="1"/>
  <c r="CL57" i="1"/>
  <c r="CK57" i="1"/>
  <c r="CJ57" i="1"/>
  <c r="CI57" i="1"/>
  <c r="CH57" i="1"/>
  <c r="CG57" i="1"/>
  <c r="CF57" i="1"/>
  <c r="CE57" i="1"/>
  <c r="CD57" i="1"/>
  <c r="CC57" i="1"/>
  <c r="CB57" i="1"/>
  <c r="CA57" i="1"/>
  <c r="BZ57" i="1"/>
  <c r="BY57" i="1"/>
  <c r="BX57" i="1"/>
  <c r="BW57" i="1"/>
  <c r="BV57" i="1"/>
  <c r="BU57" i="1"/>
  <c r="BT57" i="1"/>
  <c r="BS57" i="1"/>
  <c r="BR57" i="1"/>
  <c r="BQ57" i="1"/>
  <c r="BP57" i="1"/>
  <c r="BO57" i="1"/>
  <c r="BN57" i="1"/>
  <c r="BM57" i="1"/>
  <c r="BL57" i="1"/>
  <c r="BK57" i="1"/>
  <c r="BJ57" i="1"/>
  <c r="BI57" i="1"/>
  <c r="BH57" i="1"/>
  <c r="BG57" i="1"/>
  <c r="BF57" i="1"/>
  <c r="BE57" i="1"/>
  <c r="BD57" i="1"/>
  <c r="BC57" i="1"/>
  <c r="BB57" i="1"/>
  <c r="BA57" i="1"/>
  <c r="AZ57" i="1"/>
  <c r="AY57" i="1"/>
  <c r="AX57" i="1"/>
  <c r="AW57" i="1"/>
  <c r="AV57" i="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U57" i="1"/>
  <c r="T57" i="1"/>
  <c r="S57" i="1"/>
  <c r="Q57" i="1"/>
  <c r="P57" i="1"/>
  <c r="O57" i="1"/>
  <c r="DD56" i="1"/>
  <c r="DC56" i="1"/>
  <c r="DB56" i="1"/>
  <c r="DA56" i="1"/>
  <c r="CZ56" i="1"/>
  <c r="CY56" i="1"/>
  <c r="CX56" i="1"/>
  <c r="CW56" i="1"/>
  <c r="CV56" i="1"/>
  <c r="CU56" i="1"/>
  <c r="CT56" i="1"/>
  <c r="CS56" i="1"/>
  <c r="CR56" i="1"/>
  <c r="CQ56" i="1"/>
  <c r="CP56" i="1"/>
  <c r="CO56" i="1"/>
  <c r="CN56" i="1"/>
  <c r="CM56" i="1"/>
  <c r="CL56" i="1"/>
  <c r="CK56" i="1"/>
  <c r="CJ56" i="1"/>
  <c r="CI56" i="1"/>
  <c r="CH56" i="1"/>
  <c r="CG56" i="1"/>
  <c r="CF56" i="1"/>
  <c r="CE56" i="1"/>
  <c r="CD56" i="1"/>
  <c r="CC56" i="1"/>
  <c r="CB56" i="1"/>
  <c r="CA56" i="1"/>
  <c r="BZ56" i="1"/>
  <c r="BY56" i="1"/>
  <c r="BX56" i="1"/>
  <c r="BW56" i="1"/>
  <c r="BV56" i="1"/>
  <c r="BU56" i="1"/>
  <c r="BT56" i="1"/>
  <c r="BS56" i="1"/>
  <c r="BR56" i="1"/>
  <c r="BQ56" i="1"/>
  <c r="BP56" i="1"/>
  <c r="BO56" i="1"/>
  <c r="BN56" i="1"/>
  <c r="BM56" i="1"/>
  <c r="BL56" i="1"/>
  <c r="BK56" i="1"/>
  <c r="BJ56" i="1"/>
  <c r="BI56" i="1"/>
  <c r="BH56" i="1"/>
  <c r="BG56" i="1"/>
  <c r="BF56" i="1"/>
  <c r="BE56" i="1"/>
  <c r="BD56" i="1"/>
  <c r="BC56" i="1"/>
  <c r="BB56" i="1"/>
  <c r="BA56" i="1"/>
  <c r="AZ56" i="1"/>
  <c r="AY56" i="1"/>
  <c r="AX56" i="1"/>
  <c r="AW56" i="1"/>
  <c r="AV56" i="1"/>
  <c r="AU56" i="1"/>
  <c r="AT56" i="1"/>
  <c r="AS56" i="1"/>
  <c r="AR56" i="1"/>
  <c r="AQ56" i="1"/>
  <c r="AP56" i="1"/>
  <c r="AO56" i="1"/>
  <c r="AN56" i="1"/>
  <c r="AM56" i="1"/>
  <c r="AL56" i="1"/>
  <c r="AK56" i="1"/>
  <c r="AJ56" i="1"/>
  <c r="AI56" i="1"/>
  <c r="AH56" i="1"/>
  <c r="AG56" i="1"/>
  <c r="AF56" i="1"/>
  <c r="AE56" i="1"/>
  <c r="AD56" i="1"/>
  <c r="AC56" i="1"/>
  <c r="AB56" i="1"/>
  <c r="AA56" i="1"/>
  <c r="Z56" i="1"/>
  <c r="Y56" i="1"/>
  <c r="X56" i="1"/>
  <c r="W56" i="1"/>
  <c r="V56" i="1"/>
  <c r="U56" i="1"/>
  <c r="T56" i="1"/>
  <c r="S56" i="1"/>
  <c r="Q56" i="1"/>
  <c r="P56" i="1"/>
  <c r="O56" i="1"/>
  <c r="DD55" i="1"/>
  <c r="DC55" i="1"/>
  <c r="DB55" i="1"/>
  <c r="DA55" i="1"/>
  <c r="CZ55" i="1"/>
  <c r="CY55" i="1"/>
  <c r="CX55" i="1"/>
  <c r="CW55" i="1"/>
  <c r="CV55" i="1"/>
  <c r="CU55" i="1"/>
  <c r="CT55" i="1"/>
  <c r="CS55" i="1"/>
  <c r="CR55" i="1"/>
  <c r="CQ55" i="1"/>
  <c r="CP55" i="1"/>
  <c r="CO55" i="1"/>
  <c r="CN55" i="1"/>
  <c r="CM55" i="1"/>
  <c r="CL55" i="1"/>
  <c r="CK55" i="1"/>
  <c r="CJ55" i="1"/>
  <c r="CI55" i="1"/>
  <c r="CH55" i="1"/>
  <c r="CG55" i="1"/>
  <c r="CF55" i="1"/>
  <c r="CE55" i="1"/>
  <c r="CD55" i="1"/>
  <c r="CC55" i="1"/>
  <c r="CB55" i="1"/>
  <c r="CA55" i="1"/>
  <c r="BZ55" i="1"/>
  <c r="BY55" i="1"/>
  <c r="BX55" i="1"/>
  <c r="BW55" i="1"/>
  <c r="BV55" i="1"/>
  <c r="BU55" i="1"/>
  <c r="BT55" i="1"/>
  <c r="BS55" i="1"/>
  <c r="BR55" i="1"/>
  <c r="BQ55" i="1"/>
  <c r="BP55" i="1"/>
  <c r="BO55" i="1"/>
  <c r="BN55" i="1"/>
  <c r="BM55" i="1"/>
  <c r="BL55" i="1"/>
  <c r="BK55" i="1"/>
  <c r="BJ55" i="1"/>
  <c r="BI55" i="1"/>
  <c r="BH55" i="1"/>
  <c r="BG55" i="1"/>
  <c r="BF55" i="1"/>
  <c r="BE55" i="1"/>
  <c r="BD55" i="1"/>
  <c r="BC55" i="1"/>
  <c r="BB55" i="1"/>
  <c r="BA55" i="1"/>
  <c r="AZ55" i="1"/>
  <c r="AY55" i="1"/>
  <c r="AX55" i="1"/>
  <c r="AW55" i="1"/>
  <c r="AV55" i="1"/>
  <c r="AU55" i="1"/>
  <c r="AT55" i="1"/>
  <c r="AS55" i="1"/>
  <c r="AR55" i="1"/>
  <c r="AQ55" i="1"/>
  <c r="AP55" i="1"/>
  <c r="AO55" i="1"/>
  <c r="AN55" i="1"/>
  <c r="AM55" i="1"/>
  <c r="AL55" i="1"/>
  <c r="AK55" i="1"/>
  <c r="AJ55" i="1"/>
  <c r="AI55" i="1"/>
  <c r="AH55" i="1"/>
  <c r="AG55" i="1"/>
  <c r="AF55" i="1"/>
  <c r="AE55" i="1"/>
  <c r="AD55" i="1"/>
  <c r="AC55" i="1"/>
  <c r="AB55" i="1"/>
  <c r="AA55" i="1"/>
  <c r="Z55" i="1"/>
  <c r="Y55" i="1"/>
  <c r="X55" i="1"/>
  <c r="W55" i="1"/>
  <c r="V55" i="1"/>
  <c r="U55" i="1"/>
  <c r="T55" i="1"/>
  <c r="S55" i="1"/>
  <c r="Q55" i="1"/>
  <c r="P55" i="1"/>
  <c r="O55" i="1"/>
  <c r="DD54" i="1"/>
  <c r="DC54" i="1"/>
  <c r="DB54" i="1"/>
  <c r="DA54" i="1"/>
  <c r="CZ54" i="1"/>
  <c r="CY54" i="1"/>
  <c r="CX54" i="1"/>
  <c r="CW54" i="1"/>
  <c r="CV54" i="1"/>
  <c r="CU54" i="1"/>
  <c r="CT54" i="1"/>
  <c r="CS54" i="1"/>
  <c r="CR54" i="1"/>
  <c r="CQ54" i="1"/>
  <c r="CP54" i="1"/>
  <c r="CO54" i="1"/>
  <c r="CN54" i="1"/>
  <c r="CM54" i="1"/>
  <c r="CL54" i="1"/>
  <c r="CK54" i="1"/>
  <c r="CJ54" i="1"/>
  <c r="CI54" i="1"/>
  <c r="CH54" i="1"/>
  <c r="CG54" i="1"/>
  <c r="CF54" i="1"/>
  <c r="CE54" i="1"/>
  <c r="CD54" i="1"/>
  <c r="CC54" i="1"/>
  <c r="CB54" i="1"/>
  <c r="CA54" i="1"/>
  <c r="BZ54" i="1"/>
  <c r="BY54" i="1"/>
  <c r="BX54" i="1"/>
  <c r="BW54" i="1"/>
  <c r="BV54" i="1"/>
  <c r="BU54" i="1"/>
  <c r="BT54" i="1"/>
  <c r="BS54" i="1"/>
  <c r="BR54" i="1"/>
  <c r="BQ54" i="1"/>
  <c r="BP54" i="1"/>
  <c r="BO54" i="1"/>
  <c r="BN54" i="1"/>
  <c r="BM54" i="1"/>
  <c r="BL54" i="1"/>
  <c r="BK54" i="1"/>
  <c r="BJ54" i="1"/>
  <c r="BI54" i="1"/>
  <c r="BH54" i="1"/>
  <c r="BG54" i="1"/>
  <c r="BF54" i="1"/>
  <c r="BE54" i="1"/>
  <c r="BD54" i="1"/>
  <c r="BC54" i="1"/>
  <c r="BB54" i="1"/>
  <c r="BA54" i="1"/>
  <c r="AZ54" i="1"/>
  <c r="AY54" i="1"/>
  <c r="AX54" i="1"/>
  <c r="AW54" i="1"/>
  <c r="AV54" i="1"/>
  <c r="AU54" i="1"/>
  <c r="AT54" i="1"/>
  <c r="AS54" i="1"/>
  <c r="AR54" i="1"/>
  <c r="AQ54" i="1"/>
  <c r="AP54" i="1"/>
  <c r="AO54" i="1"/>
  <c r="AN54" i="1"/>
  <c r="AM54" i="1"/>
  <c r="AL54" i="1"/>
  <c r="AK54" i="1"/>
  <c r="AJ54" i="1"/>
  <c r="AI54" i="1"/>
  <c r="AH54" i="1"/>
  <c r="AG54" i="1"/>
  <c r="AF54" i="1"/>
  <c r="AE54" i="1"/>
  <c r="AD54" i="1"/>
  <c r="AC54" i="1"/>
  <c r="AB54" i="1"/>
  <c r="AA54" i="1"/>
  <c r="Z54" i="1"/>
  <c r="Y54" i="1"/>
  <c r="X54" i="1"/>
  <c r="W54" i="1"/>
  <c r="V54" i="1"/>
  <c r="U54" i="1"/>
  <c r="T54" i="1"/>
  <c r="S54" i="1"/>
  <c r="Q54" i="1"/>
  <c r="P54" i="1"/>
  <c r="O54" i="1"/>
  <c r="DD159" i="1"/>
  <c r="DC159" i="1"/>
  <c r="DB159" i="1"/>
  <c r="DA159" i="1"/>
  <c r="CZ159" i="1"/>
  <c r="CY159" i="1"/>
  <c r="CX159" i="1"/>
  <c r="CW159" i="1"/>
  <c r="CV159" i="1"/>
  <c r="CU159" i="1"/>
  <c r="CT159" i="1"/>
  <c r="CS159" i="1"/>
  <c r="CR159" i="1"/>
  <c r="CQ159" i="1"/>
  <c r="CP159" i="1"/>
  <c r="CO159" i="1"/>
  <c r="CN159" i="1"/>
  <c r="CM159" i="1"/>
  <c r="CL159" i="1"/>
  <c r="CK159" i="1"/>
  <c r="CJ159" i="1"/>
  <c r="CI159" i="1"/>
  <c r="CH159" i="1"/>
  <c r="CG159" i="1"/>
  <c r="CF159" i="1"/>
  <c r="CE159" i="1"/>
  <c r="CD159" i="1"/>
  <c r="CC159" i="1"/>
  <c r="CB159" i="1"/>
  <c r="CA159" i="1"/>
  <c r="BZ159" i="1"/>
  <c r="BY159" i="1"/>
  <c r="BX159" i="1"/>
  <c r="BW159" i="1"/>
  <c r="BV159" i="1"/>
  <c r="BU159" i="1"/>
  <c r="BT159" i="1"/>
  <c r="BS159" i="1"/>
  <c r="BR159" i="1"/>
  <c r="BQ159" i="1"/>
  <c r="BP159" i="1"/>
  <c r="BO159" i="1"/>
  <c r="BN159" i="1"/>
  <c r="BM159" i="1"/>
  <c r="BL159" i="1"/>
  <c r="BK159" i="1"/>
  <c r="BJ159" i="1"/>
  <c r="BI159" i="1"/>
  <c r="BH159" i="1"/>
  <c r="BG159" i="1"/>
  <c r="BF159" i="1"/>
  <c r="BE159" i="1"/>
  <c r="BD159" i="1"/>
  <c r="BC159" i="1"/>
  <c r="BB159" i="1"/>
  <c r="BA159" i="1"/>
  <c r="AZ159" i="1"/>
  <c r="AY159" i="1"/>
  <c r="AX159" i="1"/>
  <c r="AW159" i="1"/>
  <c r="AV159" i="1"/>
  <c r="AU159" i="1"/>
  <c r="AT159" i="1"/>
  <c r="AS159" i="1"/>
  <c r="AR159" i="1"/>
  <c r="AQ159" i="1"/>
  <c r="AP159" i="1"/>
  <c r="AO159" i="1"/>
  <c r="AN159" i="1"/>
  <c r="AM159" i="1"/>
  <c r="AL159" i="1"/>
  <c r="AK159" i="1"/>
  <c r="AJ159" i="1"/>
  <c r="AI159" i="1"/>
  <c r="AH159" i="1"/>
  <c r="AG159" i="1"/>
  <c r="AF159" i="1"/>
  <c r="AE159" i="1"/>
  <c r="AD159" i="1"/>
  <c r="AC159" i="1"/>
  <c r="AB159" i="1"/>
  <c r="AA159" i="1"/>
  <c r="Z159" i="1"/>
  <c r="Y159" i="1"/>
  <c r="X159" i="1"/>
  <c r="W159" i="1"/>
  <c r="V159" i="1"/>
  <c r="U159" i="1"/>
  <c r="T159" i="1"/>
  <c r="S159" i="1"/>
  <c r="Q159" i="1"/>
  <c r="P159" i="1"/>
  <c r="O159" i="1"/>
  <c r="DD158" i="1"/>
  <c r="DC158" i="1"/>
  <c r="DB158" i="1"/>
  <c r="DA158" i="1"/>
  <c r="CZ158" i="1"/>
  <c r="CY158" i="1"/>
  <c r="CX158" i="1"/>
  <c r="CW158" i="1"/>
  <c r="CV158" i="1"/>
  <c r="CU158" i="1"/>
  <c r="CT158" i="1"/>
  <c r="CS158" i="1"/>
  <c r="CR158" i="1"/>
  <c r="CQ158" i="1"/>
  <c r="CP158" i="1"/>
  <c r="CO158" i="1"/>
  <c r="CN158" i="1"/>
  <c r="CM158" i="1"/>
  <c r="CL158" i="1"/>
  <c r="CK158" i="1"/>
  <c r="CJ158" i="1"/>
  <c r="CI158" i="1"/>
  <c r="CH158" i="1"/>
  <c r="CG158" i="1"/>
  <c r="CF158" i="1"/>
  <c r="CE158" i="1"/>
  <c r="CD158" i="1"/>
  <c r="CC158" i="1"/>
  <c r="CB158" i="1"/>
  <c r="CA158" i="1"/>
  <c r="BZ158" i="1"/>
  <c r="BY158" i="1"/>
  <c r="BX158" i="1"/>
  <c r="BW158" i="1"/>
  <c r="BV158" i="1"/>
  <c r="BU158" i="1"/>
  <c r="BT158" i="1"/>
  <c r="BS158" i="1"/>
  <c r="BR158" i="1"/>
  <c r="BQ158" i="1"/>
  <c r="BP158" i="1"/>
  <c r="BO158" i="1"/>
  <c r="BN158" i="1"/>
  <c r="BM158" i="1"/>
  <c r="BL158" i="1"/>
  <c r="BK158" i="1"/>
  <c r="BJ158" i="1"/>
  <c r="BI158" i="1"/>
  <c r="BH158" i="1"/>
  <c r="BG158" i="1"/>
  <c r="BF158" i="1"/>
  <c r="BE158" i="1"/>
  <c r="BD158" i="1"/>
  <c r="BC158" i="1"/>
  <c r="BB158" i="1"/>
  <c r="BA158" i="1"/>
  <c r="AZ158" i="1"/>
  <c r="AY158" i="1"/>
  <c r="AX158" i="1"/>
  <c r="AW158" i="1"/>
  <c r="AV158" i="1"/>
  <c r="AU158" i="1"/>
  <c r="AT158" i="1"/>
  <c r="AS158" i="1"/>
  <c r="AR158" i="1"/>
  <c r="AQ158" i="1"/>
  <c r="AP158" i="1"/>
  <c r="AO158" i="1"/>
  <c r="AN158" i="1"/>
  <c r="AM158" i="1"/>
  <c r="AL158" i="1"/>
  <c r="AK158" i="1"/>
  <c r="AJ158" i="1"/>
  <c r="AI158" i="1"/>
  <c r="AH158" i="1"/>
  <c r="AG158" i="1"/>
  <c r="AF158" i="1"/>
  <c r="AE158" i="1"/>
  <c r="AD158" i="1"/>
  <c r="AC158" i="1"/>
  <c r="AB158" i="1"/>
  <c r="AA158" i="1"/>
  <c r="Z158" i="1"/>
  <c r="Y158" i="1"/>
  <c r="X158" i="1"/>
  <c r="W158" i="1"/>
  <c r="V158" i="1"/>
  <c r="U158" i="1"/>
  <c r="T158" i="1"/>
  <c r="S158" i="1"/>
  <c r="Q158" i="1"/>
  <c r="P158" i="1"/>
  <c r="O158" i="1"/>
  <c r="DD157" i="1"/>
  <c r="DC157" i="1"/>
  <c r="DB157" i="1"/>
  <c r="DA157" i="1"/>
  <c r="CZ157" i="1"/>
  <c r="CY157" i="1"/>
  <c r="CX157" i="1"/>
  <c r="CW157" i="1"/>
  <c r="CV157" i="1"/>
  <c r="CU157" i="1"/>
  <c r="CT157" i="1"/>
  <c r="CS157" i="1"/>
  <c r="CR157" i="1"/>
  <c r="CQ157" i="1"/>
  <c r="CP157" i="1"/>
  <c r="CO157" i="1"/>
  <c r="CN157" i="1"/>
  <c r="CM157" i="1"/>
  <c r="CL157" i="1"/>
  <c r="CK157" i="1"/>
  <c r="CJ157" i="1"/>
  <c r="CI157" i="1"/>
  <c r="CH157" i="1"/>
  <c r="CG157" i="1"/>
  <c r="CF157" i="1"/>
  <c r="CE157" i="1"/>
  <c r="CD157" i="1"/>
  <c r="CC157" i="1"/>
  <c r="CB157" i="1"/>
  <c r="CA157" i="1"/>
  <c r="BZ157" i="1"/>
  <c r="BY157" i="1"/>
  <c r="BX157" i="1"/>
  <c r="BW157" i="1"/>
  <c r="BV157" i="1"/>
  <c r="BU157" i="1"/>
  <c r="BT157" i="1"/>
  <c r="BS157" i="1"/>
  <c r="BR157" i="1"/>
  <c r="BQ157" i="1"/>
  <c r="BP157" i="1"/>
  <c r="BO157" i="1"/>
  <c r="BN157" i="1"/>
  <c r="BM157" i="1"/>
  <c r="BL157" i="1"/>
  <c r="BK157" i="1"/>
  <c r="BJ157" i="1"/>
  <c r="BI157" i="1"/>
  <c r="BH157" i="1"/>
  <c r="BG157" i="1"/>
  <c r="BF157" i="1"/>
  <c r="BE157" i="1"/>
  <c r="BD157" i="1"/>
  <c r="BC157" i="1"/>
  <c r="BB157" i="1"/>
  <c r="BA157" i="1"/>
  <c r="AZ157" i="1"/>
  <c r="AY157" i="1"/>
  <c r="AX157" i="1"/>
  <c r="AW157" i="1"/>
  <c r="AV157" i="1"/>
  <c r="AU157" i="1"/>
  <c r="AT157" i="1"/>
  <c r="AS157" i="1"/>
  <c r="AR157" i="1"/>
  <c r="AQ157" i="1"/>
  <c r="AP157" i="1"/>
  <c r="AO157" i="1"/>
  <c r="AN157" i="1"/>
  <c r="AM157" i="1"/>
  <c r="AL157" i="1"/>
  <c r="AK157" i="1"/>
  <c r="AJ157" i="1"/>
  <c r="AI157" i="1"/>
  <c r="AH157" i="1"/>
  <c r="AG157" i="1"/>
  <c r="AF157" i="1"/>
  <c r="AE157" i="1"/>
  <c r="AD157" i="1"/>
  <c r="AC157" i="1"/>
  <c r="AB157" i="1"/>
  <c r="AA157" i="1"/>
  <c r="Z157" i="1"/>
  <c r="Y157" i="1"/>
  <c r="X157" i="1"/>
  <c r="W157" i="1"/>
  <c r="V157" i="1"/>
  <c r="U157" i="1"/>
  <c r="T157" i="1"/>
  <c r="S157" i="1"/>
  <c r="Q157" i="1"/>
  <c r="P157" i="1"/>
  <c r="O157" i="1"/>
  <c r="DD156" i="1"/>
  <c r="DC156" i="1"/>
  <c r="DB156" i="1"/>
  <c r="DA156" i="1"/>
  <c r="CZ156" i="1"/>
  <c r="CY156" i="1"/>
  <c r="CX156" i="1"/>
  <c r="CW156" i="1"/>
  <c r="CV156" i="1"/>
  <c r="CU156" i="1"/>
  <c r="CT156" i="1"/>
  <c r="CS156" i="1"/>
  <c r="CR156" i="1"/>
  <c r="CQ156" i="1"/>
  <c r="CP156" i="1"/>
  <c r="CO156" i="1"/>
  <c r="CN156" i="1"/>
  <c r="CM156" i="1"/>
  <c r="CL156" i="1"/>
  <c r="CK156" i="1"/>
  <c r="CJ156" i="1"/>
  <c r="CI156" i="1"/>
  <c r="CH156" i="1"/>
  <c r="CG156" i="1"/>
  <c r="CF156" i="1"/>
  <c r="CE156" i="1"/>
  <c r="CD156" i="1"/>
  <c r="CC156" i="1"/>
  <c r="CB156" i="1"/>
  <c r="CA156" i="1"/>
  <c r="BZ156" i="1"/>
  <c r="BY156" i="1"/>
  <c r="BX156" i="1"/>
  <c r="BW156" i="1"/>
  <c r="BV156" i="1"/>
  <c r="BU156" i="1"/>
  <c r="BT156" i="1"/>
  <c r="BS156" i="1"/>
  <c r="BR156" i="1"/>
  <c r="BQ156" i="1"/>
  <c r="BP156" i="1"/>
  <c r="BO156" i="1"/>
  <c r="BN156" i="1"/>
  <c r="BM156" i="1"/>
  <c r="BL156" i="1"/>
  <c r="BK156" i="1"/>
  <c r="BJ156" i="1"/>
  <c r="BI156" i="1"/>
  <c r="BH156" i="1"/>
  <c r="BG156" i="1"/>
  <c r="BF156" i="1"/>
  <c r="BE156" i="1"/>
  <c r="BD156" i="1"/>
  <c r="BC156" i="1"/>
  <c r="BB156" i="1"/>
  <c r="BA156" i="1"/>
  <c r="AZ156" i="1"/>
  <c r="AY156" i="1"/>
  <c r="AX156" i="1"/>
  <c r="AW156" i="1"/>
  <c r="AV156" i="1"/>
  <c r="AU156" i="1"/>
  <c r="AT156" i="1"/>
  <c r="AS156" i="1"/>
  <c r="AR156" i="1"/>
  <c r="AQ156" i="1"/>
  <c r="AP156" i="1"/>
  <c r="AO156" i="1"/>
  <c r="AN156" i="1"/>
  <c r="AM156" i="1"/>
  <c r="AL156" i="1"/>
  <c r="AK156" i="1"/>
  <c r="AJ156" i="1"/>
  <c r="AI156" i="1"/>
  <c r="AH156" i="1"/>
  <c r="AG156" i="1"/>
  <c r="AF156" i="1"/>
  <c r="AE156" i="1"/>
  <c r="AD156" i="1"/>
  <c r="AC156" i="1"/>
  <c r="AB156" i="1"/>
  <c r="AA156" i="1"/>
  <c r="Z156" i="1"/>
  <c r="Y156" i="1"/>
  <c r="X156" i="1"/>
  <c r="W156" i="1"/>
  <c r="V156" i="1"/>
  <c r="U156" i="1"/>
  <c r="T156" i="1"/>
  <c r="S156" i="1"/>
  <c r="Q156" i="1"/>
  <c r="P156" i="1"/>
  <c r="O156" i="1"/>
  <c r="DD96" i="1"/>
  <c r="DC96" i="1"/>
  <c r="DB96" i="1"/>
  <c r="DA96" i="1"/>
  <c r="CZ96" i="1"/>
  <c r="CY96" i="1"/>
  <c r="CX96" i="1"/>
  <c r="CW96" i="1"/>
  <c r="CV96" i="1"/>
  <c r="CU96" i="1"/>
  <c r="CT96" i="1"/>
  <c r="CS96" i="1"/>
  <c r="CR96" i="1"/>
  <c r="CQ96" i="1"/>
  <c r="CP96" i="1"/>
  <c r="CO96" i="1"/>
  <c r="CN96" i="1"/>
  <c r="CM96" i="1"/>
  <c r="CL96" i="1"/>
  <c r="CK96" i="1"/>
  <c r="CJ96" i="1"/>
  <c r="CI96" i="1"/>
  <c r="CH96" i="1"/>
  <c r="CG96" i="1"/>
  <c r="CF96" i="1"/>
  <c r="CE96" i="1"/>
  <c r="CD96" i="1"/>
  <c r="CC96" i="1"/>
  <c r="CB96" i="1"/>
  <c r="CA96" i="1"/>
  <c r="BZ96" i="1"/>
  <c r="BY96" i="1"/>
  <c r="BX96" i="1"/>
  <c r="BW96" i="1"/>
  <c r="BV96" i="1"/>
  <c r="BU96" i="1"/>
  <c r="BT96" i="1"/>
  <c r="BS96" i="1"/>
  <c r="BR96" i="1"/>
  <c r="BQ96" i="1"/>
  <c r="BP96" i="1"/>
  <c r="BO96" i="1"/>
  <c r="BN96" i="1"/>
  <c r="BM96" i="1"/>
  <c r="BL96" i="1"/>
  <c r="BK96" i="1"/>
  <c r="BJ96" i="1"/>
  <c r="BI96" i="1"/>
  <c r="BH96" i="1"/>
  <c r="BG96" i="1"/>
  <c r="BF96" i="1"/>
  <c r="BE96" i="1"/>
  <c r="BD96" i="1"/>
  <c r="BC96" i="1"/>
  <c r="BB96" i="1"/>
  <c r="BA96" i="1"/>
  <c r="AZ96" i="1"/>
  <c r="AY96" i="1"/>
  <c r="AX96" i="1"/>
  <c r="AW96" i="1"/>
  <c r="AV96" i="1"/>
  <c r="AU96" i="1"/>
  <c r="AT96" i="1"/>
  <c r="AS96" i="1"/>
  <c r="AR96" i="1"/>
  <c r="AQ96" i="1"/>
  <c r="AP96" i="1"/>
  <c r="AO96" i="1"/>
  <c r="AN96" i="1"/>
  <c r="AM96" i="1"/>
  <c r="AL96" i="1"/>
  <c r="AK96" i="1"/>
  <c r="AJ96" i="1"/>
  <c r="AI96" i="1"/>
  <c r="AH96" i="1"/>
  <c r="AG96" i="1"/>
  <c r="AF96" i="1"/>
  <c r="AE96" i="1"/>
  <c r="AD96" i="1"/>
  <c r="AC96" i="1"/>
  <c r="AB96" i="1"/>
  <c r="AA96" i="1"/>
  <c r="Z96" i="1"/>
  <c r="Y96" i="1"/>
  <c r="X96" i="1"/>
  <c r="W96" i="1"/>
  <c r="V96" i="1"/>
  <c r="U96" i="1"/>
  <c r="T96" i="1"/>
  <c r="S96" i="1"/>
  <c r="Q96" i="1"/>
  <c r="P96" i="1"/>
  <c r="O96" i="1"/>
  <c r="DD95" i="1"/>
  <c r="DC95" i="1"/>
  <c r="DB95" i="1"/>
  <c r="DA95" i="1"/>
  <c r="CZ95" i="1"/>
  <c r="CY95" i="1"/>
  <c r="CX95" i="1"/>
  <c r="CW95" i="1"/>
  <c r="CV95" i="1"/>
  <c r="CU95" i="1"/>
  <c r="CT95" i="1"/>
  <c r="CS95" i="1"/>
  <c r="CR95" i="1"/>
  <c r="CQ95" i="1"/>
  <c r="CP95" i="1"/>
  <c r="CO95" i="1"/>
  <c r="CN95" i="1"/>
  <c r="CM95" i="1"/>
  <c r="CL95" i="1"/>
  <c r="CK95" i="1"/>
  <c r="CJ95" i="1"/>
  <c r="CI95" i="1"/>
  <c r="CH95" i="1"/>
  <c r="CG95" i="1"/>
  <c r="CF95" i="1"/>
  <c r="CE95" i="1"/>
  <c r="CD95" i="1"/>
  <c r="CC95" i="1"/>
  <c r="CB95" i="1"/>
  <c r="CA95" i="1"/>
  <c r="BZ95" i="1"/>
  <c r="BY95" i="1"/>
  <c r="BX95" i="1"/>
  <c r="BW95" i="1"/>
  <c r="BV95" i="1"/>
  <c r="BU95" i="1"/>
  <c r="BT95" i="1"/>
  <c r="BS95" i="1"/>
  <c r="BR95" i="1"/>
  <c r="BQ95" i="1"/>
  <c r="BP95" i="1"/>
  <c r="BO95" i="1"/>
  <c r="BN95" i="1"/>
  <c r="BM95" i="1"/>
  <c r="BL95" i="1"/>
  <c r="BK95" i="1"/>
  <c r="BJ95" i="1"/>
  <c r="BI95" i="1"/>
  <c r="BH95" i="1"/>
  <c r="BG95" i="1"/>
  <c r="BF95" i="1"/>
  <c r="BE95" i="1"/>
  <c r="BD95" i="1"/>
  <c r="BC95" i="1"/>
  <c r="BB95" i="1"/>
  <c r="BA95" i="1"/>
  <c r="AZ95" i="1"/>
  <c r="AY95" i="1"/>
  <c r="AX95" i="1"/>
  <c r="AW95" i="1"/>
  <c r="AV95" i="1"/>
  <c r="AU95" i="1"/>
  <c r="AT95" i="1"/>
  <c r="AS95" i="1"/>
  <c r="AR95" i="1"/>
  <c r="AQ95" i="1"/>
  <c r="AP95" i="1"/>
  <c r="AO95" i="1"/>
  <c r="AN95" i="1"/>
  <c r="AM95" i="1"/>
  <c r="AL95" i="1"/>
  <c r="AK95" i="1"/>
  <c r="AJ95" i="1"/>
  <c r="AI95" i="1"/>
  <c r="AH95" i="1"/>
  <c r="AG95" i="1"/>
  <c r="AF95" i="1"/>
  <c r="AE95" i="1"/>
  <c r="AD95" i="1"/>
  <c r="AC95" i="1"/>
  <c r="AB95" i="1"/>
  <c r="AA95" i="1"/>
  <c r="Z95" i="1"/>
  <c r="Y95" i="1"/>
  <c r="X95" i="1"/>
  <c r="W95" i="1"/>
  <c r="V95" i="1"/>
  <c r="U95" i="1"/>
  <c r="T95" i="1"/>
  <c r="S95" i="1"/>
  <c r="Q95" i="1"/>
  <c r="P95" i="1"/>
  <c r="O95" i="1"/>
  <c r="DD94" i="1"/>
  <c r="DC94" i="1"/>
  <c r="DB94" i="1"/>
  <c r="DA94" i="1"/>
  <c r="CZ94" i="1"/>
  <c r="CY94" i="1"/>
  <c r="CX94" i="1"/>
  <c r="CW94" i="1"/>
  <c r="CV94" i="1"/>
  <c r="CU94" i="1"/>
  <c r="CT94" i="1"/>
  <c r="CS94" i="1"/>
  <c r="CR94" i="1"/>
  <c r="CQ94" i="1"/>
  <c r="CP94" i="1"/>
  <c r="CO94" i="1"/>
  <c r="CN94" i="1"/>
  <c r="CM94" i="1"/>
  <c r="CL94" i="1"/>
  <c r="CK94" i="1"/>
  <c r="CJ94" i="1"/>
  <c r="CI94" i="1"/>
  <c r="CH94" i="1"/>
  <c r="CG94" i="1"/>
  <c r="CF94" i="1"/>
  <c r="CE94" i="1"/>
  <c r="CD94" i="1"/>
  <c r="CC94" i="1"/>
  <c r="CB94" i="1"/>
  <c r="CA94" i="1"/>
  <c r="BZ94" i="1"/>
  <c r="BY94" i="1"/>
  <c r="BX94" i="1"/>
  <c r="BW94" i="1"/>
  <c r="BV94" i="1"/>
  <c r="BU94" i="1"/>
  <c r="BT94" i="1"/>
  <c r="BS94" i="1"/>
  <c r="BR94" i="1"/>
  <c r="BQ94" i="1"/>
  <c r="BP94" i="1"/>
  <c r="BO94" i="1"/>
  <c r="BN94" i="1"/>
  <c r="BM94" i="1"/>
  <c r="BL94" i="1"/>
  <c r="BK94" i="1"/>
  <c r="BJ94" i="1"/>
  <c r="BI94" i="1"/>
  <c r="BH94" i="1"/>
  <c r="BG94" i="1"/>
  <c r="BF94" i="1"/>
  <c r="BE94" i="1"/>
  <c r="BD94" i="1"/>
  <c r="BC94" i="1"/>
  <c r="BB94" i="1"/>
  <c r="BA94" i="1"/>
  <c r="AZ94" i="1"/>
  <c r="AY94" i="1"/>
  <c r="AX94" i="1"/>
  <c r="AW94" i="1"/>
  <c r="AV94" i="1"/>
  <c r="AU94" i="1"/>
  <c r="AT94" i="1"/>
  <c r="AS94" i="1"/>
  <c r="AR94" i="1"/>
  <c r="AQ94" i="1"/>
  <c r="AP94" i="1"/>
  <c r="AO94" i="1"/>
  <c r="AN94" i="1"/>
  <c r="AM94" i="1"/>
  <c r="AL94" i="1"/>
  <c r="AK94" i="1"/>
  <c r="AJ94" i="1"/>
  <c r="AI94" i="1"/>
  <c r="AH94" i="1"/>
  <c r="AG94" i="1"/>
  <c r="AF94" i="1"/>
  <c r="AE94" i="1"/>
  <c r="AD94" i="1"/>
  <c r="AC94" i="1"/>
  <c r="AB94" i="1"/>
  <c r="AA94" i="1"/>
  <c r="Z94" i="1"/>
  <c r="Y94" i="1"/>
  <c r="X94" i="1"/>
  <c r="W94" i="1"/>
  <c r="V94" i="1"/>
  <c r="U94" i="1"/>
  <c r="T94" i="1"/>
  <c r="S94" i="1"/>
  <c r="Q94" i="1"/>
  <c r="P94" i="1"/>
  <c r="O94" i="1"/>
  <c r="DD93" i="1"/>
  <c r="DC93" i="1"/>
  <c r="DB93" i="1"/>
  <c r="DA93" i="1"/>
  <c r="CZ93" i="1"/>
  <c r="CY93" i="1"/>
  <c r="CX93" i="1"/>
  <c r="CW93" i="1"/>
  <c r="CV93" i="1"/>
  <c r="CU93" i="1"/>
  <c r="CT93" i="1"/>
  <c r="CS93" i="1"/>
  <c r="CR93" i="1"/>
  <c r="CQ93" i="1"/>
  <c r="CP93" i="1"/>
  <c r="CO93" i="1"/>
  <c r="CN93" i="1"/>
  <c r="CM93" i="1"/>
  <c r="CL93" i="1"/>
  <c r="CK93" i="1"/>
  <c r="CJ93" i="1"/>
  <c r="CI93" i="1"/>
  <c r="CH93" i="1"/>
  <c r="CG93" i="1"/>
  <c r="CF93" i="1"/>
  <c r="CE93" i="1"/>
  <c r="CD93" i="1"/>
  <c r="CC93" i="1"/>
  <c r="CB93" i="1"/>
  <c r="CA93" i="1"/>
  <c r="BZ93" i="1"/>
  <c r="BY93" i="1"/>
  <c r="BX93" i="1"/>
  <c r="BW93" i="1"/>
  <c r="BV93" i="1"/>
  <c r="BU93" i="1"/>
  <c r="BT93" i="1"/>
  <c r="BS93" i="1"/>
  <c r="BR93" i="1"/>
  <c r="BQ93" i="1"/>
  <c r="BP93" i="1"/>
  <c r="BO93" i="1"/>
  <c r="BN93" i="1"/>
  <c r="BM93" i="1"/>
  <c r="BL93" i="1"/>
  <c r="BK93" i="1"/>
  <c r="BJ93" i="1"/>
  <c r="BI93" i="1"/>
  <c r="BH93" i="1"/>
  <c r="BG93" i="1"/>
  <c r="BF93" i="1"/>
  <c r="BE93" i="1"/>
  <c r="BD93" i="1"/>
  <c r="BC93" i="1"/>
  <c r="BB93" i="1"/>
  <c r="BA93" i="1"/>
  <c r="AZ93" i="1"/>
  <c r="AY93" i="1"/>
  <c r="AX93" i="1"/>
  <c r="AW93" i="1"/>
  <c r="AV93" i="1"/>
  <c r="AU93" i="1"/>
  <c r="AT93" i="1"/>
  <c r="AS93" i="1"/>
  <c r="AR93" i="1"/>
  <c r="AQ93" i="1"/>
  <c r="AP93" i="1"/>
  <c r="AO93" i="1"/>
  <c r="AN93" i="1"/>
  <c r="AM93" i="1"/>
  <c r="AL93" i="1"/>
  <c r="AK93" i="1"/>
  <c r="AJ93" i="1"/>
  <c r="AI93" i="1"/>
  <c r="AH93" i="1"/>
  <c r="AG93" i="1"/>
  <c r="AF93" i="1"/>
  <c r="AE93" i="1"/>
  <c r="AD93" i="1"/>
  <c r="AC93" i="1"/>
  <c r="AB93" i="1"/>
  <c r="AA93" i="1"/>
  <c r="Z93" i="1"/>
  <c r="Y93" i="1"/>
  <c r="X93" i="1"/>
  <c r="W93" i="1"/>
  <c r="V93" i="1"/>
  <c r="U93" i="1"/>
  <c r="T93" i="1"/>
  <c r="S93" i="1"/>
  <c r="Q93" i="1"/>
  <c r="P93" i="1"/>
  <c r="O93" i="1"/>
  <c r="DD92" i="1"/>
  <c r="DC92" i="1"/>
  <c r="DB92" i="1"/>
  <c r="DA92" i="1"/>
  <c r="CZ92" i="1"/>
  <c r="CY92" i="1"/>
  <c r="CX92" i="1"/>
  <c r="CW92" i="1"/>
  <c r="CV92" i="1"/>
  <c r="CU92" i="1"/>
  <c r="CT92" i="1"/>
  <c r="CS92" i="1"/>
  <c r="CR92" i="1"/>
  <c r="CQ92" i="1"/>
  <c r="CP92" i="1"/>
  <c r="CO92" i="1"/>
  <c r="CN92" i="1"/>
  <c r="CM92" i="1"/>
  <c r="CL92" i="1"/>
  <c r="CK92" i="1"/>
  <c r="CJ92" i="1"/>
  <c r="CI92" i="1"/>
  <c r="CH92" i="1"/>
  <c r="CG92" i="1"/>
  <c r="CF92" i="1"/>
  <c r="CE92" i="1"/>
  <c r="CD92" i="1"/>
  <c r="CC92" i="1"/>
  <c r="CB92" i="1"/>
  <c r="CA92" i="1"/>
  <c r="BZ92" i="1"/>
  <c r="BY92" i="1"/>
  <c r="BX92" i="1"/>
  <c r="BW92" i="1"/>
  <c r="BV92" i="1"/>
  <c r="BU92" i="1"/>
  <c r="BT92" i="1"/>
  <c r="BS92" i="1"/>
  <c r="BR92" i="1"/>
  <c r="BQ92" i="1"/>
  <c r="BP92" i="1"/>
  <c r="BO92" i="1"/>
  <c r="BN92" i="1"/>
  <c r="BM92" i="1"/>
  <c r="BL92" i="1"/>
  <c r="BK92" i="1"/>
  <c r="BJ92" i="1"/>
  <c r="BI92" i="1"/>
  <c r="BH92" i="1"/>
  <c r="BG92" i="1"/>
  <c r="BF92" i="1"/>
  <c r="BE92" i="1"/>
  <c r="BD92" i="1"/>
  <c r="BC92" i="1"/>
  <c r="BB92" i="1"/>
  <c r="BA92" i="1"/>
  <c r="AZ92" i="1"/>
  <c r="AY92" i="1"/>
  <c r="AX92" i="1"/>
  <c r="AW92" i="1"/>
  <c r="AV92" i="1"/>
  <c r="AU92" i="1"/>
  <c r="AT92" i="1"/>
  <c r="AS92" i="1"/>
  <c r="AR92" i="1"/>
  <c r="AQ92" i="1"/>
  <c r="AP92" i="1"/>
  <c r="AO92" i="1"/>
  <c r="AN92" i="1"/>
  <c r="AM92" i="1"/>
  <c r="AL92" i="1"/>
  <c r="AK92" i="1"/>
  <c r="AJ92" i="1"/>
  <c r="AI92" i="1"/>
  <c r="AH92" i="1"/>
  <c r="AG92" i="1"/>
  <c r="AF92" i="1"/>
  <c r="AE92" i="1"/>
  <c r="AD92" i="1"/>
  <c r="AC92" i="1"/>
  <c r="AB92" i="1"/>
  <c r="AA92" i="1"/>
  <c r="Z92" i="1"/>
  <c r="Y92" i="1"/>
  <c r="X92" i="1"/>
  <c r="W92" i="1"/>
  <c r="V92" i="1"/>
  <c r="U92" i="1"/>
  <c r="T92" i="1"/>
  <c r="S92" i="1"/>
  <c r="Q92" i="1"/>
  <c r="P92" i="1"/>
  <c r="O92" i="1"/>
  <c r="DD91" i="1"/>
  <c r="DC91" i="1"/>
  <c r="DB91" i="1"/>
  <c r="DA91" i="1"/>
  <c r="CZ91" i="1"/>
  <c r="CY91" i="1"/>
  <c r="CX91" i="1"/>
  <c r="CW91" i="1"/>
  <c r="CV91" i="1"/>
  <c r="CU91" i="1"/>
  <c r="CT91" i="1"/>
  <c r="CS91" i="1"/>
  <c r="CR91" i="1"/>
  <c r="CQ91" i="1"/>
  <c r="CP91" i="1"/>
  <c r="CO91" i="1"/>
  <c r="CN91" i="1"/>
  <c r="CM91" i="1"/>
  <c r="CL91" i="1"/>
  <c r="CK91" i="1"/>
  <c r="CJ91" i="1"/>
  <c r="CI91" i="1"/>
  <c r="CH91" i="1"/>
  <c r="CG91" i="1"/>
  <c r="CF91" i="1"/>
  <c r="CE91" i="1"/>
  <c r="CD91" i="1"/>
  <c r="CC91" i="1"/>
  <c r="CB91" i="1"/>
  <c r="CA91" i="1"/>
  <c r="BZ91" i="1"/>
  <c r="BY91" i="1"/>
  <c r="BX91" i="1"/>
  <c r="BW91" i="1"/>
  <c r="BV91" i="1"/>
  <c r="BU91" i="1"/>
  <c r="BT91" i="1"/>
  <c r="BS91" i="1"/>
  <c r="BR91" i="1"/>
  <c r="BQ91" i="1"/>
  <c r="BP91" i="1"/>
  <c r="BO91" i="1"/>
  <c r="BN91" i="1"/>
  <c r="BM91" i="1"/>
  <c r="BL91" i="1"/>
  <c r="BK91" i="1"/>
  <c r="BJ91" i="1"/>
  <c r="BI91" i="1"/>
  <c r="BH91" i="1"/>
  <c r="BG91" i="1"/>
  <c r="BF91" i="1"/>
  <c r="BE91" i="1"/>
  <c r="BD91" i="1"/>
  <c r="BC91" i="1"/>
  <c r="BB91" i="1"/>
  <c r="BA91" i="1"/>
  <c r="AZ91" i="1"/>
  <c r="AY91" i="1"/>
  <c r="AX91" i="1"/>
  <c r="AW91" i="1"/>
  <c r="AV91" i="1"/>
  <c r="AU91" i="1"/>
  <c r="AT91" i="1"/>
  <c r="AS91" i="1"/>
  <c r="AR91" i="1"/>
  <c r="AQ91" i="1"/>
  <c r="AP91" i="1"/>
  <c r="AO91" i="1"/>
  <c r="AN91" i="1"/>
  <c r="AM91" i="1"/>
  <c r="AL91" i="1"/>
  <c r="AK91" i="1"/>
  <c r="AJ91" i="1"/>
  <c r="AI91" i="1"/>
  <c r="AH91" i="1"/>
  <c r="AG91" i="1"/>
  <c r="AF91" i="1"/>
  <c r="AE91" i="1"/>
  <c r="AD91" i="1"/>
  <c r="AC91" i="1"/>
  <c r="AB91" i="1"/>
  <c r="AA91" i="1"/>
  <c r="Z91" i="1"/>
  <c r="Y91" i="1"/>
  <c r="X91" i="1"/>
  <c r="W91" i="1"/>
  <c r="V91" i="1"/>
  <c r="U91" i="1"/>
  <c r="T91" i="1"/>
  <c r="S91" i="1"/>
  <c r="Q91" i="1"/>
  <c r="P91" i="1"/>
  <c r="O91" i="1"/>
  <c r="DD90" i="1"/>
  <c r="DC90" i="1"/>
  <c r="DB90" i="1"/>
  <c r="DA90" i="1"/>
  <c r="CZ90" i="1"/>
  <c r="CY90" i="1"/>
  <c r="CX90" i="1"/>
  <c r="CW90" i="1"/>
  <c r="CV90" i="1"/>
  <c r="CU90" i="1"/>
  <c r="CT90" i="1"/>
  <c r="CS90" i="1"/>
  <c r="CR90" i="1"/>
  <c r="CQ90" i="1"/>
  <c r="CP90" i="1"/>
  <c r="CO90" i="1"/>
  <c r="CN90" i="1"/>
  <c r="CM90" i="1"/>
  <c r="CL90" i="1"/>
  <c r="CK90" i="1"/>
  <c r="CJ90" i="1"/>
  <c r="CI90" i="1"/>
  <c r="CH90" i="1"/>
  <c r="CG90" i="1"/>
  <c r="CF90" i="1"/>
  <c r="CE90" i="1"/>
  <c r="CD90" i="1"/>
  <c r="CC90" i="1"/>
  <c r="CB90" i="1"/>
  <c r="CA90" i="1"/>
  <c r="BZ90" i="1"/>
  <c r="BY90" i="1"/>
  <c r="BX90" i="1"/>
  <c r="BW90" i="1"/>
  <c r="BV90" i="1"/>
  <c r="BU90" i="1"/>
  <c r="BT90" i="1"/>
  <c r="BS90" i="1"/>
  <c r="BR90" i="1"/>
  <c r="BQ90" i="1"/>
  <c r="BP90" i="1"/>
  <c r="BO90" i="1"/>
  <c r="BN90" i="1"/>
  <c r="BM90" i="1"/>
  <c r="BL90" i="1"/>
  <c r="BK90" i="1"/>
  <c r="BJ90" i="1"/>
  <c r="BI90" i="1"/>
  <c r="BH90" i="1"/>
  <c r="BG90" i="1"/>
  <c r="BF90" i="1"/>
  <c r="BE90" i="1"/>
  <c r="BD90" i="1"/>
  <c r="BC90" i="1"/>
  <c r="BB90" i="1"/>
  <c r="BA90" i="1"/>
  <c r="AZ90" i="1"/>
  <c r="AY90" i="1"/>
  <c r="AX90" i="1"/>
  <c r="AW90" i="1"/>
  <c r="AV90" i="1"/>
  <c r="AU90" i="1"/>
  <c r="AT90" i="1"/>
  <c r="AS90" i="1"/>
  <c r="AR90" i="1"/>
  <c r="AQ90" i="1"/>
  <c r="AP90" i="1"/>
  <c r="AO90" i="1"/>
  <c r="AN90" i="1"/>
  <c r="AM90" i="1"/>
  <c r="AL90" i="1"/>
  <c r="AK90" i="1"/>
  <c r="AJ90" i="1"/>
  <c r="AI90" i="1"/>
  <c r="AH90" i="1"/>
  <c r="AG90" i="1"/>
  <c r="AF90" i="1"/>
  <c r="AE90" i="1"/>
  <c r="AD90" i="1"/>
  <c r="AC90" i="1"/>
  <c r="AB90" i="1"/>
  <c r="AA90" i="1"/>
  <c r="Z90" i="1"/>
  <c r="Y90" i="1"/>
  <c r="X90" i="1"/>
  <c r="W90" i="1"/>
  <c r="V90" i="1"/>
  <c r="U90" i="1"/>
  <c r="T90" i="1"/>
  <c r="S90" i="1"/>
  <c r="Q90" i="1"/>
  <c r="P90" i="1"/>
  <c r="O90" i="1"/>
  <c r="DD89" i="1"/>
  <c r="DC89" i="1"/>
  <c r="DB89" i="1"/>
  <c r="DA89" i="1"/>
  <c r="CZ89" i="1"/>
  <c r="CY89" i="1"/>
  <c r="CX89" i="1"/>
  <c r="CW89" i="1"/>
  <c r="CV89" i="1"/>
  <c r="CU89" i="1"/>
  <c r="CT89" i="1"/>
  <c r="CS89" i="1"/>
  <c r="CR89" i="1"/>
  <c r="CQ89" i="1"/>
  <c r="CP89" i="1"/>
  <c r="CO89" i="1"/>
  <c r="CN89" i="1"/>
  <c r="CM89" i="1"/>
  <c r="CL89" i="1"/>
  <c r="CK89" i="1"/>
  <c r="CJ89" i="1"/>
  <c r="CI89" i="1"/>
  <c r="CH89" i="1"/>
  <c r="CG89" i="1"/>
  <c r="CF89" i="1"/>
  <c r="CE89" i="1"/>
  <c r="CD89" i="1"/>
  <c r="CC89" i="1"/>
  <c r="CB89" i="1"/>
  <c r="CA89" i="1"/>
  <c r="BZ89" i="1"/>
  <c r="BY89" i="1"/>
  <c r="BX89" i="1"/>
  <c r="BW89" i="1"/>
  <c r="BV89" i="1"/>
  <c r="BU89" i="1"/>
  <c r="BT89" i="1"/>
  <c r="BS89" i="1"/>
  <c r="BR89" i="1"/>
  <c r="BQ89" i="1"/>
  <c r="BP89" i="1"/>
  <c r="BO89" i="1"/>
  <c r="BN89" i="1"/>
  <c r="BM89" i="1"/>
  <c r="BL89" i="1"/>
  <c r="BK89" i="1"/>
  <c r="BJ89" i="1"/>
  <c r="BI89" i="1"/>
  <c r="BH89" i="1"/>
  <c r="BG89" i="1"/>
  <c r="BF89" i="1"/>
  <c r="BE89" i="1"/>
  <c r="BD89" i="1"/>
  <c r="BC89" i="1"/>
  <c r="BB89" i="1"/>
  <c r="BA89" i="1"/>
  <c r="AZ89" i="1"/>
  <c r="AY89" i="1"/>
  <c r="AX89" i="1"/>
  <c r="AW89" i="1"/>
  <c r="AV89" i="1"/>
  <c r="AU89" i="1"/>
  <c r="AT89" i="1"/>
  <c r="AS89" i="1"/>
  <c r="AR89" i="1"/>
  <c r="AQ89" i="1"/>
  <c r="AP89" i="1"/>
  <c r="AO89" i="1"/>
  <c r="AN89" i="1"/>
  <c r="AM89" i="1"/>
  <c r="AL89" i="1"/>
  <c r="AK89" i="1"/>
  <c r="AJ89" i="1"/>
  <c r="AI89" i="1"/>
  <c r="AH89" i="1"/>
  <c r="AG89" i="1"/>
  <c r="AF89" i="1"/>
  <c r="AE89" i="1"/>
  <c r="AD89" i="1"/>
  <c r="AC89" i="1"/>
  <c r="AB89" i="1"/>
  <c r="AA89" i="1"/>
  <c r="Z89" i="1"/>
  <c r="Y89" i="1"/>
  <c r="X89" i="1"/>
  <c r="W89" i="1"/>
  <c r="V89" i="1"/>
  <c r="U89" i="1"/>
  <c r="T89" i="1"/>
  <c r="S89" i="1"/>
  <c r="Q89" i="1"/>
  <c r="P89" i="1"/>
  <c r="O89" i="1"/>
  <c r="DD88" i="1"/>
  <c r="DC88" i="1"/>
  <c r="DB88" i="1"/>
  <c r="DA88" i="1"/>
  <c r="CZ88" i="1"/>
  <c r="CY88" i="1"/>
  <c r="CX88" i="1"/>
  <c r="CW88" i="1"/>
  <c r="CV88" i="1"/>
  <c r="CU88" i="1"/>
  <c r="CT88" i="1"/>
  <c r="CS88" i="1"/>
  <c r="CR88" i="1"/>
  <c r="CQ88" i="1"/>
  <c r="CP88" i="1"/>
  <c r="CO88" i="1"/>
  <c r="CN88" i="1"/>
  <c r="CM88" i="1"/>
  <c r="CL88" i="1"/>
  <c r="CK88" i="1"/>
  <c r="CJ88" i="1"/>
  <c r="CI88" i="1"/>
  <c r="CH88" i="1"/>
  <c r="CG88" i="1"/>
  <c r="CF88" i="1"/>
  <c r="CE88" i="1"/>
  <c r="CD88" i="1"/>
  <c r="CC88" i="1"/>
  <c r="CB88" i="1"/>
  <c r="CA88" i="1"/>
  <c r="BZ88" i="1"/>
  <c r="BY88" i="1"/>
  <c r="BX88" i="1"/>
  <c r="BW88" i="1"/>
  <c r="BV88" i="1"/>
  <c r="BU88" i="1"/>
  <c r="BT88" i="1"/>
  <c r="BS88" i="1"/>
  <c r="BR88" i="1"/>
  <c r="BQ88" i="1"/>
  <c r="BP88" i="1"/>
  <c r="BO88" i="1"/>
  <c r="BN88" i="1"/>
  <c r="BM88" i="1"/>
  <c r="BL88" i="1"/>
  <c r="BK88" i="1"/>
  <c r="BJ88" i="1"/>
  <c r="BI88" i="1"/>
  <c r="BH88" i="1"/>
  <c r="BG88" i="1"/>
  <c r="BF88" i="1"/>
  <c r="BE88" i="1"/>
  <c r="BD88" i="1"/>
  <c r="BC88" i="1"/>
  <c r="BB88" i="1"/>
  <c r="BA88" i="1"/>
  <c r="AZ88" i="1"/>
  <c r="AY88" i="1"/>
  <c r="AX88" i="1"/>
  <c r="AW88" i="1"/>
  <c r="AV88" i="1"/>
  <c r="AU88" i="1"/>
  <c r="AT88" i="1"/>
  <c r="AS88" i="1"/>
  <c r="AR88" i="1"/>
  <c r="AQ88" i="1"/>
  <c r="AP88" i="1"/>
  <c r="AO88" i="1"/>
  <c r="AN88" i="1"/>
  <c r="AM88" i="1"/>
  <c r="AL88" i="1"/>
  <c r="AK88" i="1"/>
  <c r="AJ88" i="1"/>
  <c r="AI88" i="1"/>
  <c r="AH88" i="1"/>
  <c r="AG88" i="1"/>
  <c r="AF88" i="1"/>
  <c r="AE88" i="1"/>
  <c r="AD88" i="1"/>
  <c r="AC88" i="1"/>
  <c r="AB88" i="1"/>
  <c r="AA88" i="1"/>
  <c r="Z88" i="1"/>
  <c r="Y88" i="1"/>
  <c r="X88" i="1"/>
  <c r="W88" i="1"/>
  <c r="V88" i="1"/>
  <c r="U88" i="1"/>
  <c r="T88" i="1"/>
  <c r="S88" i="1"/>
  <c r="Q88" i="1"/>
  <c r="P88" i="1"/>
  <c r="O88" i="1"/>
  <c r="DD87" i="1"/>
  <c r="DC87" i="1"/>
  <c r="DB87" i="1"/>
  <c r="DA87" i="1"/>
  <c r="CZ87" i="1"/>
  <c r="CY87" i="1"/>
  <c r="CX87" i="1"/>
  <c r="CW87" i="1"/>
  <c r="CV87" i="1"/>
  <c r="CU87" i="1"/>
  <c r="CT87" i="1"/>
  <c r="CS87" i="1"/>
  <c r="CR87" i="1"/>
  <c r="CQ87" i="1"/>
  <c r="CP87" i="1"/>
  <c r="CO87" i="1"/>
  <c r="CN87" i="1"/>
  <c r="CM87" i="1"/>
  <c r="CL87" i="1"/>
  <c r="CK87" i="1"/>
  <c r="CJ87" i="1"/>
  <c r="CI87" i="1"/>
  <c r="CH87" i="1"/>
  <c r="CG87" i="1"/>
  <c r="CF87" i="1"/>
  <c r="CE87" i="1"/>
  <c r="CD87" i="1"/>
  <c r="CC87" i="1"/>
  <c r="CB87" i="1"/>
  <c r="CA87" i="1"/>
  <c r="BZ87" i="1"/>
  <c r="BY87" i="1"/>
  <c r="BX87" i="1"/>
  <c r="BW87" i="1"/>
  <c r="BV87" i="1"/>
  <c r="BU87" i="1"/>
  <c r="BT87" i="1"/>
  <c r="BS87" i="1"/>
  <c r="BR87" i="1"/>
  <c r="BQ87" i="1"/>
  <c r="BP87" i="1"/>
  <c r="BO87" i="1"/>
  <c r="BN87" i="1"/>
  <c r="BM87" i="1"/>
  <c r="BL87" i="1"/>
  <c r="BK87" i="1"/>
  <c r="BJ87" i="1"/>
  <c r="BI87" i="1"/>
  <c r="BH87" i="1"/>
  <c r="BG87" i="1"/>
  <c r="BF87" i="1"/>
  <c r="BE87" i="1"/>
  <c r="BD87" i="1"/>
  <c r="BC87" i="1"/>
  <c r="BB87" i="1"/>
  <c r="BA87" i="1"/>
  <c r="AZ87" i="1"/>
  <c r="AY87" i="1"/>
  <c r="AX87" i="1"/>
  <c r="AW87" i="1"/>
  <c r="AV87" i="1"/>
  <c r="AU87" i="1"/>
  <c r="AT87" i="1"/>
  <c r="AS87" i="1"/>
  <c r="AR87" i="1"/>
  <c r="AQ87" i="1"/>
  <c r="AP87" i="1"/>
  <c r="AO87" i="1"/>
  <c r="AN87" i="1"/>
  <c r="AM87" i="1"/>
  <c r="AL87" i="1"/>
  <c r="AK87" i="1"/>
  <c r="AJ87" i="1"/>
  <c r="AI87" i="1"/>
  <c r="AH87" i="1"/>
  <c r="AG87" i="1"/>
  <c r="AF87" i="1"/>
  <c r="AE87" i="1"/>
  <c r="AD87" i="1"/>
  <c r="AC87" i="1"/>
  <c r="AB87" i="1"/>
  <c r="AA87" i="1"/>
  <c r="Z87" i="1"/>
  <c r="Y87" i="1"/>
  <c r="X87" i="1"/>
  <c r="W87" i="1"/>
  <c r="V87" i="1"/>
  <c r="U87" i="1"/>
  <c r="T87" i="1"/>
  <c r="S87" i="1"/>
  <c r="Q87" i="1"/>
  <c r="P87" i="1"/>
  <c r="O87" i="1"/>
  <c r="DD86" i="1"/>
  <c r="DC86" i="1"/>
  <c r="DB86" i="1"/>
  <c r="DA86" i="1"/>
  <c r="CZ86" i="1"/>
  <c r="CY86" i="1"/>
  <c r="CX86" i="1"/>
  <c r="CW86" i="1"/>
  <c r="CV86" i="1"/>
  <c r="CU86" i="1"/>
  <c r="CT86" i="1"/>
  <c r="CS86" i="1"/>
  <c r="CR86" i="1"/>
  <c r="CQ86" i="1"/>
  <c r="CP86" i="1"/>
  <c r="CO86" i="1"/>
  <c r="CN86" i="1"/>
  <c r="CM86" i="1"/>
  <c r="CL86" i="1"/>
  <c r="CK86" i="1"/>
  <c r="CJ86" i="1"/>
  <c r="CI86" i="1"/>
  <c r="CH86" i="1"/>
  <c r="CG86" i="1"/>
  <c r="CF86" i="1"/>
  <c r="CE86" i="1"/>
  <c r="CD86" i="1"/>
  <c r="CC86" i="1"/>
  <c r="CB86" i="1"/>
  <c r="CA86" i="1"/>
  <c r="BZ86" i="1"/>
  <c r="BY86" i="1"/>
  <c r="BX86" i="1"/>
  <c r="BW86" i="1"/>
  <c r="BV86" i="1"/>
  <c r="BU86" i="1"/>
  <c r="BT86" i="1"/>
  <c r="BS86" i="1"/>
  <c r="BR86" i="1"/>
  <c r="BQ86" i="1"/>
  <c r="BP86" i="1"/>
  <c r="BO86" i="1"/>
  <c r="BN86" i="1"/>
  <c r="BM86" i="1"/>
  <c r="BL86" i="1"/>
  <c r="BK86" i="1"/>
  <c r="BJ86" i="1"/>
  <c r="BI86" i="1"/>
  <c r="BH86" i="1"/>
  <c r="BG86" i="1"/>
  <c r="BF86" i="1"/>
  <c r="BE86" i="1"/>
  <c r="BD86" i="1"/>
  <c r="BC86" i="1"/>
  <c r="BB86" i="1"/>
  <c r="BA86" i="1"/>
  <c r="AZ86" i="1"/>
  <c r="AY86" i="1"/>
  <c r="AX86" i="1"/>
  <c r="AW86" i="1"/>
  <c r="AV86" i="1"/>
  <c r="AU86" i="1"/>
  <c r="AT86" i="1"/>
  <c r="AS86" i="1"/>
  <c r="AR86" i="1"/>
  <c r="AQ86" i="1"/>
  <c r="AP86" i="1"/>
  <c r="AO86" i="1"/>
  <c r="AN86" i="1"/>
  <c r="AM86" i="1"/>
  <c r="AL86" i="1"/>
  <c r="AK86" i="1"/>
  <c r="AJ86" i="1"/>
  <c r="AI86" i="1"/>
  <c r="AH86" i="1"/>
  <c r="AG86" i="1"/>
  <c r="AF86" i="1"/>
  <c r="AE86" i="1"/>
  <c r="AD86" i="1"/>
  <c r="AC86" i="1"/>
  <c r="AB86" i="1"/>
  <c r="AA86" i="1"/>
  <c r="Z86" i="1"/>
  <c r="Y86" i="1"/>
  <c r="X86" i="1"/>
  <c r="W86" i="1"/>
  <c r="V86" i="1"/>
  <c r="U86" i="1"/>
  <c r="T86" i="1"/>
  <c r="S86" i="1"/>
  <c r="Q86" i="1"/>
  <c r="P86" i="1"/>
  <c r="O86" i="1"/>
  <c r="DD85" i="1"/>
  <c r="DC85" i="1"/>
  <c r="DB85" i="1"/>
  <c r="DA85" i="1"/>
  <c r="CZ85" i="1"/>
  <c r="CY85" i="1"/>
  <c r="CX85" i="1"/>
  <c r="CW85" i="1"/>
  <c r="CV85" i="1"/>
  <c r="CU85" i="1"/>
  <c r="CT85" i="1"/>
  <c r="CS85" i="1"/>
  <c r="CR85" i="1"/>
  <c r="CQ85" i="1"/>
  <c r="CP85" i="1"/>
  <c r="CO85" i="1"/>
  <c r="CN85" i="1"/>
  <c r="CM85" i="1"/>
  <c r="CL85" i="1"/>
  <c r="CK85" i="1"/>
  <c r="CJ85" i="1"/>
  <c r="CI85" i="1"/>
  <c r="CH85" i="1"/>
  <c r="CG85" i="1"/>
  <c r="CF85" i="1"/>
  <c r="CE85" i="1"/>
  <c r="CD85" i="1"/>
  <c r="CC85" i="1"/>
  <c r="CB85" i="1"/>
  <c r="CA85" i="1"/>
  <c r="BZ85" i="1"/>
  <c r="BY85" i="1"/>
  <c r="BX85" i="1"/>
  <c r="BW85" i="1"/>
  <c r="BV85" i="1"/>
  <c r="BU85" i="1"/>
  <c r="BT85" i="1"/>
  <c r="BS85" i="1"/>
  <c r="BR85" i="1"/>
  <c r="BQ85" i="1"/>
  <c r="BP85" i="1"/>
  <c r="BO85" i="1"/>
  <c r="BN85" i="1"/>
  <c r="BM85" i="1"/>
  <c r="BL85" i="1"/>
  <c r="BK85" i="1"/>
  <c r="BJ85" i="1"/>
  <c r="BI85" i="1"/>
  <c r="BH85" i="1"/>
  <c r="BG85" i="1"/>
  <c r="BF85" i="1"/>
  <c r="BE85" i="1"/>
  <c r="BD85" i="1"/>
  <c r="BC85" i="1"/>
  <c r="BB85" i="1"/>
  <c r="BA85" i="1"/>
  <c r="AZ85" i="1"/>
  <c r="AY85" i="1"/>
  <c r="AX85" i="1"/>
  <c r="AW85" i="1"/>
  <c r="AV85" i="1"/>
  <c r="AU85" i="1"/>
  <c r="AT85" i="1"/>
  <c r="AS85" i="1"/>
  <c r="AR85" i="1"/>
  <c r="AQ85" i="1"/>
  <c r="AP85" i="1"/>
  <c r="AO85" i="1"/>
  <c r="AN85" i="1"/>
  <c r="AM85" i="1"/>
  <c r="AL85" i="1"/>
  <c r="AK85" i="1"/>
  <c r="AJ85" i="1"/>
  <c r="AI85" i="1"/>
  <c r="AH85" i="1"/>
  <c r="AG85" i="1"/>
  <c r="AF85" i="1"/>
  <c r="AE85" i="1"/>
  <c r="AD85" i="1"/>
  <c r="AC85" i="1"/>
  <c r="AB85" i="1"/>
  <c r="AA85" i="1"/>
  <c r="Z85" i="1"/>
  <c r="Y85" i="1"/>
  <c r="X85" i="1"/>
  <c r="W85" i="1"/>
  <c r="V85" i="1"/>
  <c r="U85" i="1"/>
  <c r="T85" i="1"/>
  <c r="S85" i="1"/>
  <c r="Q85" i="1"/>
  <c r="P85" i="1"/>
  <c r="O85" i="1"/>
  <c r="DD84" i="1"/>
  <c r="DC84" i="1"/>
  <c r="DB84" i="1"/>
  <c r="DA84" i="1"/>
  <c r="CZ84" i="1"/>
  <c r="CY84" i="1"/>
  <c r="CX84" i="1"/>
  <c r="CW84" i="1"/>
  <c r="CV84" i="1"/>
  <c r="CU84" i="1"/>
  <c r="CT84" i="1"/>
  <c r="CS84" i="1"/>
  <c r="CR84" i="1"/>
  <c r="CQ84" i="1"/>
  <c r="CP84" i="1"/>
  <c r="CO84" i="1"/>
  <c r="CN84" i="1"/>
  <c r="CM84" i="1"/>
  <c r="CL84" i="1"/>
  <c r="CK84" i="1"/>
  <c r="CJ84" i="1"/>
  <c r="CI84" i="1"/>
  <c r="CH84" i="1"/>
  <c r="CG84" i="1"/>
  <c r="CF84" i="1"/>
  <c r="CE84" i="1"/>
  <c r="CD84" i="1"/>
  <c r="CC84" i="1"/>
  <c r="CB84" i="1"/>
  <c r="CA84" i="1"/>
  <c r="BZ84" i="1"/>
  <c r="BY84" i="1"/>
  <c r="BX84" i="1"/>
  <c r="BW84" i="1"/>
  <c r="BV84" i="1"/>
  <c r="BU84" i="1"/>
  <c r="BT84" i="1"/>
  <c r="BS84" i="1"/>
  <c r="BR84" i="1"/>
  <c r="BQ84" i="1"/>
  <c r="BP84" i="1"/>
  <c r="BO84" i="1"/>
  <c r="BN84" i="1"/>
  <c r="BM84" i="1"/>
  <c r="BL84" i="1"/>
  <c r="BK84" i="1"/>
  <c r="BJ84" i="1"/>
  <c r="BI84" i="1"/>
  <c r="BH84" i="1"/>
  <c r="BG84" i="1"/>
  <c r="BF84" i="1"/>
  <c r="BE84" i="1"/>
  <c r="BD84" i="1"/>
  <c r="BC84" i="1"/>
  <c r="BB84" i="1"/>
  <c r="BA84" i="1"/>
  <c r="AZ84" i="1"/>
  <c r="AY84" i="1"/>
  <c r="AX84" i="1"/>
  <c r="AW84" i="1"/>
  <c r="AV84" i="1"/>
  <c r="AU84" i="1"/>
  <c r="AT84" i="1"/>
  <c r="AS84" i="1"/>
  <c r="AR84" i="1"/>
  <c r="AQ84" i="1"/>
  <c r="AP84" i="1"/>
  <c r="AO84" i="1"/>
  <c r="AN84" i="1"/>
  <c r="AM84" i="1"/>
  <c r="AL84" i="1"/>
  <c r="AK84" i="1"/>
  <c r="AJ84" i="1"/>
  <c r="AI84" i="1"/>
  <c r="AH84" i="1"/>
  <c r="AG84" i="1"/>
  <c r="AF84" i="1"/>
  <c r="AE84" i="1"/>
  <c r="AD84" i="1"/>
  <c r="AC84" i="1"/>
  <c r="AB84" i="1"/>
  <c r="AA84" i="1"/>
  <c r="Z84" i="1"/>
  <c r="Y84" i="1"/>
  <c r="X84" i="1"/>
  <c r="W84" i="1"/>
  <c r="V84" i="1"/>
  <c r="U84" i="1"/>
  <c r="T84" i="1"/>
  <c r="S84" i="1"/>
  <c r="Q84" i="1"/>
  <c r="P84" i="1"/>
  <c r="O84" i="1"/>
  <c r="DD83" i="1"/>
  <c r="DC83" i="1"/>
  <c r="DB83" i="1"/>
  <c r="DA83" i="1"/>
  <c r="CZ83" i="1"/>
  <c r="CY83" i="1"/>
  <c r="CX83" i="1"/>
  <c r="CW83" i="1"/>
  <c r="CV83" i="1"/>
  <c r="CU83" i="1"/>
  <c r="CT83" i="1"/>
  <c r="CS83" i="1"/>
  <c r="CR83" i="1"/>
  <c r="CQ83" i="1"/>
  <c r="CP83" i="1"/>
  <c r="CO83" i="1"/>
  <c r="CN83" i="1"/>
  <c r="CM83" i="1"/>
  <c r="CL83" i="1"/>
  <c r="CK83" i="1"/>
  <c r="CJ83" i="1"/>
  <c r="CI83" i="1"/>
  <c r="CH83" i="1"/>
  <c r="CG83" i="1"/>
  <c r="CF83" i="1"/>
  <c r="CE83" i="1"/>
  <c r="CD83" i="1"/>
  <c r="CC83" i="1"/>
  <c r="CB83" i="1"/>
  <c r="CA83" i="1"/>
  <c r="BZ83" i="1"/>
  <c r="BY83" i="1"/>
  <c r="BX83" i="1"/>
  <c r="BW83" i="1"/>
  <c r="BV83" i="1"/>
  <c r="BU83" i="1"/>
  <c r="BT83" i="1"/>
  <c r="BS83" i="1"/>
  <c r="BR83" i="1"/>
  <c r="BQ83" i="1"/>
  <c r="BP83" i="1"/>
  <c r="BO83" i="1"/>
  <c r="BN83" i="1"/>
  <c r="BM83" i="1"/>
  <c r="BL83" i="1"/>
  <c r="BK83" i="1"/>
  <c r="BJ83" i="1"/>
  <c r="BI83" i="1"/>
  <c r="BH83" i="1"/>
  <c r="BG83" i="1"/>
  <c r="BF83" i="1"/>
  <c r="BE83" i="1"/>
  <c r="BD83" i="1"/>
  <c r="BC83" i="1"/>
  <c r="BB83" i="1"/>
  <c r="BA83" i="1"/>
  <c r="AZ83" i="1"/>
  <c r="AY83" i="1"/>
  <c r="AX83" i="1"/>
  <c r="AW83" i="1"/>
  <c r="AV83" i="1"/>
  <c r="AU83" i="1"/>
  <c r="AT83" i="1"/>
  <c r="AS83" i="1"/>
  <c r="AR83" i="1"/>
  <c r="AQ83" i="1"/>
  <c r="AP83" i="1"/>
  <c r="AO83" i="1"/>
  <c r="AN83" i="1"/>
  <c r="AM83" i="1"/>
  <c r="AL83" i="1"/>
  <c r="AK83" i="1"/>
  <c r="AJ83" i="1"/>
  <c r="AI83" i="1"/>
  <c r="AH83" i="1"/>
  <c r="AG83" i="1"/>
  <c r="AF83" i="1"/>
  <c r="AE83" i="1"/>
  <c r="AD83" i="1"/>
  <c r="AC83" i="1"/>
  <c r="AB83" i="1"/>
  <c r="AA83" i="1"/>
  <c r="Z83" i="1"/>
  <c r="Y83" i="1"/>
  <c r="X83" i="1"/>
  <c r="W83" i="1"/>
  <c r="V83" i="1"/>
  <c r="U83" i="1"/>
  <c r="T83" i="1"/>
  <c r="S83" i="1"/>
  <c r="Q83" i="1"/>
  <c r="P83" i="1"/>
  <c r="O83" i="1"/>
  <c r="DD294" i="1"/>
  <c r="DC294" i="1"/>
  <c r="DB294" i="1"/>
  <c r="DA294" i="1"/>
  <c r="CZ294" i="1"/>
  <c r="CY294" i="1"/>
  <c r="CX294" i="1"/>
  <c r="CW294" i="1"/>
  <c r="CV294" i="1"/>
  <c r="CU294" i="1"/>
  <c r="CT294" i="1"/>
  <c r="CS294" i="1"/>
  <c r="CR294" i="1"/>
  <c r="CQ294" i="1"/>
  <c r="CP294" i="1"/>
  <c r="CO294" i="1"/>
  <c r="CN294" i="1"/>
  <c r="CM294" i="1"/>
  <c r="CL294" i="1"/>
  <c r="CK294" i="1"/>
  <c r="CJ294" i="1"/>
  <c r="CI294" i="1"/>
  <c r="CH294" i="1"/>
  <c r="CG294" i="1"/>
  <c r="CF294" i="1"/>
  <c r="CE294" i="1"/>
  <c r="CD294" i="1"/>
  <c r="CC294" i="1"/>
  <c r="CB294" i="1"/>
  <c r="CA294" i="1"/>
  <c r="BZ294" i="1"/>
  <c r="BY294" i="1"/>
  <c r="BX294" i="1"/>
  <c r="BW294" i="1"/>
  <c r="BV294" i="1"/>
  <c r="BU294" i="1"/>
  <c r="BT294" i="1"/>
  <c r="BS294" i="1"/>
  <c r="BR294" i="1"/>
  <c r="BQ294" i="1"/>
  <c r="BP294" i="1"/>
  <c r="BO294" i="1"/>
  <c r="BN294" i="1"/>
  <c r="BM294" i="1"/>
  <c r="BL294" i="1"/>
  <c r="BK294" i="1"/>
  <c r="BJ294" i="1"/>
  <c r="BI294" i="1"/>
  <c r="BH294" i="1"/>
  <c r="BG294" i="1"/>
  <c r="BF294" i="1"/>
  <c r="BE294" i="1"/>
  <c r="BD294" i="1"/>
  <c r="BC294" i="1"/>
  <c r="BB294" i="1"/>
  <c r="BA294" i="1"/>
  <c r="AZ294" i="1"/>
  <c r="AY294" i="1"/>
  <c r="AX294" i="1"/>
  <c r="AW294" i="1"/>
  <c r="AV294" i="1"/>
  <c r="AU294" i="1"/>
  <c r="AT294" i="1"/>
  <c r="AS294" i="1"/>
  <c r="AR294" i="1"/>
  <c r="AQ294" i="1"/>
  <c r="AP294" i="1"/>
  <c r="AO294" i="1"/>
  <c r="AN294" i="1"/>
  <c r="AM294" i="1"/>
  <c r="AL294" i="1"/>
  <c r="AK294" i="1"/>
  <c r="AJ294" i="1"/>
  <c r="AI294" i="1"/>
  <c r="AH294" i="1"/>
  <c r="AG294" i="1"/>
  <c r="AF294" i="1"/>
  <c r="AE294" i="1"/>
  <c r="AD294" i="1"/>
  <c r="AC294" i="1"/>
  <c r="AB294" i="1"/>
  <c r="AA294" i="1"/>
  <c r="Z294" i="1"/>
  <c r="Y294" i="1"/>
  <c r="X294" i="1"/>
  <c r="W294" i="1"/>
  <c r="V294" i="1"/>
  <c r="U294" i="1"/>
  <c r="T294" i="1"/>
  <c r="S294" i="1"/>
  <c r="Q294" i="1"/>
  <c r="P294" i="1"/>
  <c r="O294" i="1"/>
  <c r="DD644" i="1"/>
  <c r="DC644" i="1"/>
  <c r="DB644" i="1"/>
  <c r="DA644" i="1"/>
  <c r="CZ644" i="1"/>
  <c r="CY644" i="1"/>
  <c r="CX644" i="1"/>
  <c r="CW644" i="1"/>
  <c r="CV644" i="1"/>
  <c r="CU644" i="1"/>
  <c r="CT644" i="1"/>
  <c r="CS644" i="1"/>
  <c r="CR644" i="1"/>
  <c r="CQ644" i="1"/>
  <c r="CP644" i="1"/>
  <c r="CO644" i="1"/>
  <c r="CN644" i="1"/>
  <c r="CM644" i="1"/>
  <c r="CL644" i="1"/>
  <c r="CK644" i="1"/>
  <c r="CJ644" i="1"/>
  <c r="CI644" i="1"/>
  <c r="CH644" i="1"/>
  <c r="CG644" i="1"/>
  <c r="CF644" i="1"/>
  <c r="CE644" i="1"/>
  <c r="CD644" i="1"/>
  <c r="CC644" i="1"/>
  <c r="CB644" i="1"/>
  <c r="CA644" i="1"/>
  <c r="BZ644" i="1"/>
  <c r="BY644" i="1"/>
  <c r="BX644" i="1"/>
  <c r="BW644" i="1"/>
  <c r="BV644" i="1"/>
  <c r="BU644" i="1"/>
  <c r="BT644" i="1"/>
  <c r="BS644" i="1"/>
  <c r="BR644" i="1"/>
  <c r="BQ644" i="1"/>
  <c r="BP644" i="1"/>
  <c r="BO644" i="1"/>
  <c r="BN644" i="1"/>
  <c r="BM644" i="1"/>
  <c r="BL644" i="1"/>
  <c r="BK644" i="1"/>
  <c r="BJ644" i="1"/>
  <c r="BI644" i="1"/>
  <c r="BH644" i="1"/>
  <c r="BG644" i="1"/>
  <c r="BF644" i="1"/>
  <c r="BE644" i="1"/>
  <c r="BD644" i="1"/>
  <c r="BC644" i="1"/>
  <c r="BB644" i="1"/>
  <c r="BA644" i="1"/>
  <c r="AZ644" i="1"/>
  <c r="AY644" i="1"/>
  <c r="AX644" i="1"/>
  <c r="AW644" i="1"/>
  <c r="AV644" i="1"/>
  <c r="AU644" i="1"/>
  <c r="AT644" i="1"/>
  <c r="AS644" i="1"/>
  <c r="AR644" i="1"/>
  <c r="AQ644" i="1"/>
  <c r="AP644" i="1"/>
  <c r="AO644" i="1"/>
  <c r="AN644" i="1"/>
  <c r="AM644" i="1"/>
  <c r="AL644" i="1"/>
  <c r="AK644" i="1"/>
  <c r="AJ644" i="1"/>
  <c r="AI644" i="1"/>
  <c r="AH644" i="1"/>
  <c r="AG644" i="1"/>
  <c r="AF644" i="1"/>
  <c r="AE644" i="1"/>
  <c r="AD644" i="1"/>
  <c r="AC644" i="1"/>
  <c r="AB644" i="1"/>
  <c r="AA644" i="1"/>
  <c r="Z644" i="1"/>
  <c r="Y644" i="1"/>
  <c r="X644" i="1"/>
  <c r="W644" i="1"/>
  <c r="V644" i="1"/>
  <c r="U644" i="1"/>
  <c r="T644" i="1"/>
  <c r="S644" i="1"/>
  <c r="Q644" i="1"/>
  <c r="P644" i="1"/>
  <c r="O644" i="1"/>
  <c r="DD155" i="1"/>
  <c r="DC155" i="1"/>
  <c r="DB155" i="1"/>
  <c r="DA155" i="1"/>
  <c r="CZ155" i="1"/>
  <c r="CY155" i="1"/>
  <c r="CX155" i="1"/>
  <c r="CW155" i="1"/>
  <c r="CV155" i="1"/>
  <c r="CU155" i="1"/>
  <c r="CT155" i="1"/>
  <c r="CS155" i="1"/>
  <c r="CR155" i="1"/>
  <c r="CQ155" i="1"/>
  <c r="CP155" i="1"/>
  <c r="CO155" i="1"/>
  <c r="CN155" i="1"/>
  <c r="CM155" i="1"/>
  <c r="CL155" i="1"/>
  <c r="CK155" i="1"/>
  <c r="CJ155" i="1"/>
  <c r="CI155" i="1"/>
  <c r="CH155" i="1"/>
  <c r="CG155" i="1"/>
  <c r="CF155" i="1"/>
  <c r="CE155" i="1"/>
  <c r="CD155" i="1"/>
  <c r="CC155" i="1"/>
  <c r="CB155" i="1"/>
  <c r="CA155" i="1"/>
  <c r="BZ155" i="1"/>
  <c r="BY155" i="1"/>
  <c r="BX155" i="1"/>
  <c r="BW155" i="1"/>
  <c r="BV155" i="1"/>
  <c r="BU155" i="1"/>
  <c r="BT155" i="1"/>
  <c r="BS155" i="1"/>
  <c r="BR155" i="1"/>
  <c r="BQ155" i="1"/>
  <c r="BP155" i="1"/>
  <c r="BO155" i="1"/>
  <c r="BN155" i="1"/>
  <c r="BM155" i="1"/>
  <c r="BL155" i="1"/>
  <c r="BK155" i="1"/>
  <c r="BJ155" i="1"/>
  <c r="BI155" i="1"/>
  <c r="BH155" i="1"/>
  <c r="BG155" i="1"/>
  <c r="BF155" i="1"/>
  <c r="BE155" i="1"/>
  <c r="BD155" i="1"/>
  <c r="BC155" i="1"/>
  <c r="BB155" i="1"/>
  <c r="BA155" i="1"/>
  <c r="AZ155" i="1"/>
  <c r="AY155" i="1"/>
  <c r="AX155" i="1"/>
  <c r="AW155" i="1"/>
  <c r="AV155" i="1"/>
  <c r="AU155" i="1"/>
  <c r="AT155" i="1"/>
  <c r="AS155" i="1"/>
  <c r="AR155" i="1"/>
  <c r="AQ155" i="1"/>
  <c r="AP155" i="1"/>
  <c r="AO155" i="1"/>
  <c r="AN155" i="1"/>
  <c r="AM155" i="1"/>
  <c r="AL155" i="1"/>
  <c r="AK155" i="1"/>
  <c r="AJ155" i="1"/>
  <c r="AI155" i="1"/>
  <c r="AH155" i="1"/>
  <c r="AG155" i="1"/>
  <c r="AF155" i="1"/>
  <c r="AE155" i="1"/>
  <c r="AD155" i="1"/>
  <c r="AC155" i="1"/>
  <c r="AB155" i="1"/>
  <c r="AA155" i="1"/>
  <c r="Z155" i="1"/>
  <c r="Y155" i="1"/>
  <c r="X155" i="1"/>
  <c r="W155" i="1"/>
  <c r="V155" i="1"/>
  <c r="U155" i="1"/>
  <c r="T155" i="1"/>
  <c r="S155" i="1"/>
  <c r="Q155" i="1"/>
  <c r="P155" i="1"/>
  <c r="O155" i="1"/>
  <c r="DD154" i="1"/>
  <c r="DC154" i="1"/>
  <c r="DB154" i="1"/>
  <c r="DA154" i="1"/>
  <c r="CZ154" i="1"/>
  <c r="CY154" i="1"/>
  <c r="CX154" i="1"/>
  <c r="CW154" i="1"/>
  <c r="CV154" i="1"/>
  <c r="CU154" i="1"/>
  <c r="CT154" i="1"/>
  <c r="CS154" i="1"/>
  <c r="CR154" i="1"/>
  <c r="CQ154" i="1"/>
  <c r="CP154" i="1"/>
  <c r="CO154" i="1"/>
  <c r="CN154" i="1"/>
  <c r="CM154" i="1"/>
  <c r="CL154" i="1"/>
  <c r="CK154" i="1"/>
  <c r="CJ154" i="1"/>
  <c r="CI154" i="1"/>
  <c r="CH154" i="1"/>
  <c r="CG154" i="1"/>
  <c r="CF154" i="1"/>
  <c r="CE154" i="1"/>
  <c r="CD154" i="1"/>
  <c r="CC154" i="1"/>
  <c r="CB154" i="1"/>
  <c r="CA154" i="1"/>
  <c r="BZ154" i="1"/>
  <c r="BY154" i="1"/>
  <c r="BX154" i="1"/>
  <c r="BW154" i="1"/>
  <c r="BV154" i="1"/>
  <c r="BU154" i="1"/>
  <c r="BT154" i="1"/>
  <c r="BS154" i="1"/>
  <c r="BR154" i="1"/>
  <c r="BQ154" i="1"/>
  <c r="BP154" i="1"/>
  <c r="BO154" i="1"/>
  <c r="BN154" i="1"/>
  <c r="BM154" i="1"/>
  <c r="BL154" i="1"/>
  <c r="BK154" i="1"/>
  <c r="BJ154" i="1"/>
  <c r="BI154" i="1"/>
  <c r="BH154" i="1"/>
  <c r="BG154" i="1"/>
  <c r="BF154" i="1"/>
  <c r="BE154" i="1"/>
  <c r="BD154" i="1"/>
  <c r="BC154" i="1"/>
  <c r="BB154" i="1"/>
  <c r="BA154" i="1"/>
  <c r="AZ154" i="1"/>
  <c r="AY154" i="1"/>
  <c r="AX154" i="1"/>
  <c r="AW154" i="1"/>
  <c r="AV154" i="1"/>
  <c r="AU154" i="1"/>
  <c r="AT154" i="1"/>
  <c r="AS154" i="1"/>
  <c r="AR154" i="1"/>
  <c r="AQ154" i="1"/>
  <c r="AP154" i="1"/>
  <c r="AO154" i="1"/>
  <c r="AN154" i="1"/>
  <c r="AM154" i="1"/>
  <c r="AL154" i="1"/>
  <c r="AK154" i="1"/>
  <c r="AJ154" i="1"/>
  <c r="AI154" i="1"/>
  <c r="AH154" i="1"/>
  <c r="AG154" i="1"/>
  <c r="AF154" i="1"/>
  <c r="AE154" i="1"/>
  <c r="AD154" i="1"/>
  <c r="AC154" i="1"/>
  <c r="AB154" i="1"/>
  <c r="AA154" i="1"/>
  <c r="Z154" i="1"/>
  <c r="Y154" i="1"/>
  <c r="X154" i="1"/>
  <c r="W154" i="1"/>
  <c r="V154" i="1"/>
  <c r="U154" i="1"/>
  <c r="T154" i="1"/>
  <c r="S154" i="1"/>
  <c r="Q154" i="1"/>
  <c r="P154" i="1"/>
  <c r="O154" i="1"/>
  <c r="DD153" i="1"/>
  <c r="DC153" i="1"/>
  <c r="DB153" i="1"/>
  <c r="DA153" i="1"/>
  <c r="CZ153" i="1"/>
  <c r="CY153" i="1"/>
  <c r="CX153" i="1"/>
  <c r="CW153" i="1"/>
  <c r="CV153" i="1"/>
  <c r="CU153" i="1"/>
  <c r="CT153" i="1"/>
  <c r="CS153" i="1"/>
  <c r="CR153" i="1"/>
  <c r="CQ153" i="1"/>
  <c r="CP153" i="1"/>
  <c r="CO153" i="1"/>
  <c r="CN153" i="1"/>
  <c r="CM153" i="1"/>
  <c r="CL153" i="1"/>
  <c r="CK153" i="1"/>
  <c r="CJ153" i="1"/>
  <c r="CI153" i="1"/>
  <c r="CH153" i="1"/>
  <c r="CG153" i="1"/>
  <c r="CF153" i="1"/>
  <c r="CE153" i="1"/>
  <c r="CD153" i="1"/>
  <c r="CC153" i="1"/>
  <c r="CB153" i="1"/>
  <c r="CA153" i="1"/>
  <c r="BZ153" i="1"/>
  <c r="BY153" i="1"/>
  <c r="BX153" i="1"/>
  <c r="BW153" i="1"/>
  <c r="BV153" i="1"/>
  <c r="BU153" i="1"/>
  <c r="BT153" i="1"/>
  <c r="BS153" i="1"/>
  <c r="BR153" i="1"/>
  <c r="BQ153" i="1"/>
  <c r="BP153" i="1"/>
  <c r="BO153" i="1"/>
  <c r="BN153" i="1"/>
  <c r="BM153" i="1"/>
  <c r="BL153" i="1"/>
  <c r="BK153" i="1"/>
  <c r="BJ153" i="1"/>
  <c r="BI153" i="1"/>
  <c r="BH153" i="1"/>
  <c r="BG153" i="1"/>
  <c r="BF153" i="1"/>
  <c r="BE153" i="1"/>
  <c r="BD153" i="1"/>
  <c r="BC153" i="1"/>
  <c r="BB153" i="1"/>
  <c r="BA153" i="1"/>
  <c r="AZ153" i="1"/>
  <c r="AY153" i="1"/>
  <c r="AX153" i="1"/>
  <c r="AW153" i="1"/>
  <c r="AV153" i="1"/>
  <c r="AU153" i="1"/>
  <c r="AT153" i="1"/>
  <c r="AS153" i="1"/>
  <c r="AR153" i="1"/>
  <c r="AQ153" i="1"/>
  <c r="AP153" i="1"/>
  <c r="AO153" i="1"/>
  <c r="AN153" i="1"/>
  <c r="AM153" i="1"/>
  <c r="AL153" i="1"/>
  <c r="AK153" i="1"/>
  <c r="AJ153" i="1"/>
  <c r="AI153" i="1"/>
  <c r="AH153" i="1"/>
  <c r="AG153" i="1"/>
  <c r="AF153" i="1"/>
  <c r="AE153" i="1"/>
  <c r="AD153" i="1"/>
  <c r="AC153" i="1"/>
  <c r="AB153" i="1"/>
  <c r="AA153" i="1"/>
  <c r="Z153" i="1"/>
  <c r="Y153" i="1"/>
  <c r="X153" i="1"/>
  <c r="W153" i="1"/>
  <c r="V153" i="1"/>
  <c r="U153" i="1"/>
  <c r="T153" i="1"/>
  <c r="S153" i="1"/>
  <c r="Q153" i="1"/>
  <c r="P153" i="1"/>
  <c r="O153" i="1"/>
  <c r="DD152" i="1"/>
  <c r="DC152" i="1"/>
  <c r="DB152" i="1"/>
  <c r="DA152" i="1"/>
  <c r="CZ152" i="1"/>
  <c r="CY152" i="1"/>
  <c r="CX152" i="1"/>
  <c r="CW152" i="1"/>
  <c r="CV152" i="1"/>
  <c r="CU152" i="1"/>
  <c r="CT152" i="1"/>
  <c r="CS152" i="1"/>
  <c r="CR152" i="1"/>
  <c r="CQ152" i="1"/>
  <c r="CP152" i="1"/>
  <c r="CO152" i="1"/>
  <c r="CN152" i="1"/>
  <c r="CM152" i="1"/>
  <c r="CL152" i="1"/>
  <c r="CK152" i="1"/>
  <c r="CJ152" i="1"/>
  <c r="CI152" i="1"/>
  <c r="CH152" i="1"/>
  <c r="CG152" i="1"/>
  <c r="CF152" i="1"/>
  <c r="CE152" i="1"/>
  <c r="CD152" i="1"/>
  <c r="CC152" i="1"/>
  <c r="CB152" i="1"/>
  <c r="CA152" i="1"/>
  <c r="BZ152" i="1"/>
  <c r="BY152" i="1"/>
  <c r="BX152" i="1"/>
  <c r="BW152" i="1"/>
  <c r="BV152" i="1"/>
  <c r="BU152" i="1"/>
  <c r="BT152" i="1"/>
  <c r="BS152" i="1"/>
  <c r="BR152" i="1"/>
  <c r="BQ152" i="1"/>
  <c r="BP152" i="1"/>
  <c r="BO152" i="1"/>
  <c r="BN152" i="1"/>
  <c r="BM152" i="1"/>
  <c r="BL152" i="1"/>
  <c r="BK152" i="1"/>
  <c r="BJ152" i="1"/>
  <c r="BI152" i="1"/>
  <c r="BH152" i="1"/>
  <c r="BG152" i="1"/>
  <c r="BF152" i="1"/>
  <c r="BE152" i="1"/>
  <c r="BD152" i="1"/>
  <c r="BC152" i="1"/>
  <c r="BB152" i="1"/>
  <c r="BA152" i="1"/>
  <c r="AZ152" i="1"/>
  <c r="AY152" i="1"/>
  <c r="AX152" i="1"/>
  <c r="AW152" i="1"/>
  <c r="AV152" i="1"/>
  <c r="AU152" i="1"/>
  <c r="AT152" i="1"/>
  <c r="AS152" i="1"/>
  <c r="AR152" i="1"/>
  <c r="AQ152" i="1"/>
  <c r="AP152" i="1"/>
  <c r="AO152" i="1"/>
  <c r="AN152" i="1"/>
  <c r="AM152" i="1"/>
  <c r="AL152" i="1"/>
  <c r="AK152" i="1"/>
  <c r="AJ152" i="1"/>
  <c r="AI152" i="1"/>
  <c r="AH152" i="1"/>
  <c r="AG152" i="1"/>
  <c r="AF152" i="1"/>
  <c r="AE152" i="1"/>
  <c r="AD152" i="1"/>
  <c r="AC152" i="1"/>
  <c r="AB152" i="1"/>
  <c r="AA152" i="1"/>
  <c r="Z152" i="1"/>
  <c r="Y152" i="1"/>
  <c r="X152" i="1"/>
  <c r="W152" i="1"/>
  <c r="V152" i="1"/>
  <c r="U152" i="1"/>
  <c r="T152" i="1"/>
  <c r="S152" i="1"/>
  <c r="Q152" i="1"/>
  <c r="P152" i="1"/>
  <c r="O152" i="1"/>
  <c r="DD151" i="1"/>
  <c r="DC151" i="1"/>
  <c r="DB151" i="1"/>
  <c r="DA151" i="1"/>
  <c r="CZ151" i="1"/>
  <c r="CY151" i="1"/>
  <c r="CX151" i="1"/>
  <c r="CW151" i="1"/>
  <c r="CV151" i="1"/>
  <c r="CU151" i="1"/>
  <c r="CT151" i="1"/>
  <c r="CS151" i="1"/>
  <c r="CR151" i="1"/>
  <c r="CQ151" i="1"/>
  <c r="CP151" i="1"/>
  <c r="CO151" i="1"/>
  <c r="CN151" i="1"/>
  <c r="CM151" i="1"/>
  <c r="CL151" i="1"/>
  <c r="CK151" i="1"/>
  <c r="CJ151" i="1"/>
  <c r="CI151" i="1"/>
  <c r="CH151" i="1"/>
  <c r="CG151" i="1"/>
  <c r="CF151" i="1"/>
  <c r="CE151" i="1"/>
  <c r="CD151" i="1"/>
  <c r="CC151" i="1"/>
  <c r="CB151" i="1"/>
  <c r="CA151" i="1"/>
  <c r="BZ151" i="1"/>
  <c r="BY151" i="1"/>
  <c r="BX151" i="1"/>
  <c r="BW151" i="1"/>
  <c r="BV151" i="1"/>
  <c r="BU151" i="1"/>
  <c r="BT151" i="1"/>
  <c r="BS151" i="1"/>
  <c r="BR151" i="1"/>
  <c r="BQ151" i="1"/>
  <c r="BP151" i="1"/>
  <c r="BO151" i="1"/>
  <c r="BN151" i="1"/>
  <c r="BM151" i="1"/>
  <c r="BL151" i="1"/>
  <c r="BK151" i="1"/>
  <c r="BJ151" i="1"/>
  <c r="BI151" i="1"/>
  <c r="BH151" i="1"/>
  <c r="BG151" i="1"/>
  <c r="BF151" i="1"/>
  <c r="BE151" i="1"/>
  <c r="BD151" i="1"/>
  <c r="BC151" i="1"/>
  <c r="BB151" i="1"/>
  <c r="BA151" i="1"/>
  <c r="AZ151" i="1"/>
  <c r="AY151" i="1"/>
  <c r="AX151" i="1"/>
  <c r="AW151" i="1"/>
  <c r="AV151" i="1"/>
  <c r="AU151" i="1"/>
  <c r="AT151" i="1"/>
  <c r="AS151" i="1"/>
  <c r="AR151" i="1"/>
  <c r="AQ151" i="1"/>
  <c r="AP151" i="1"/>
  <c r="AO151" i="1"/>
  <c r="AN151" i="1"/>
  <c r="AM151" i="1"/>
  <c r="AL151" i="1"/>
  <c r="AK151" i="1"/>
  <c r="AJ151" i="1"/>
  <c r="AI151" i="1"/>
  <c r="AH151" i="1"/>
  <c r="AG151" i="1"/>
  <c r="AF151" i="1"/>
  <c r="AE151" i="1"/>
  <c r="AD151" i="1"/>
  <c r="AC151" i="1"/>
  <c r="AB151" i="1"/>
  <c r="AA151" i="1"/>
  <c r="Z151" i="1"/>
  <c r="Y151" i="1"/>
  <c r="X151" i="1"/>
  <c r="W151" i="1"/>
  <c r="V151" i="1"/>
  <c r="U151" i="1"/>
  <c r="T151" i="1"/>
  <c r="S151" i="1"/>
  <c r="Q151" i="1"/>
  <c r="P151" i="1"/>
  <c r="O151" i="1"/>
  <c r="DD150" i="1"/>
  <c r="DC150" i="1"/>
  <c r="DB150" i="1"/>
  <c r="DA150" i="1"/>
  <c r="CZ150" i="1"/>
  <c r="CY150" i="1"/>
  <c r="CX150" i="1"/>
  <c r="CW150" i="1"/>
  <c r="CV150" i="1"/>
  <c r="CU150" i="1"/>
  <c r="CT150" i="1"/>
  <c r="CS150" i="1"/>
  <c r="CR150" i="1"/>
  <c r="CQ150" i="1"/>
  <c r="CP150" i="1"/>
  <c r="CO150" i="1"/>
  <c r="CN150" i="1"/>
  <c r="CM150" i="1"/>
  <c r="CL150" i="1"/>
  <c r="CK150" i="1"/>
  <c r="CJ150" i="1"/>
  <c r="CI150" i="1"/>
  <c r="CH150" i="1"/>
  <c r="CG150" i="1"/>
  <c r="CF150" i="1"/>
  <c r="CE150" i="1"/>
  <c r="CD150" i="1"/>
  <c r="CC150" i="1"/>
  <c r="CB150" i="1"/>
  <c r="CA150" i="1"/>
  <c r="BZ150" i="1"/>
  <c r="BY150" i="1"/>
  <c r="BX150" i="1"/>
  <c r="BW150" i="1"/>
  <c r="BV150" i="1"/>
  <c r="BU150" i="1"/>
  <c r="BT150" i="1"/>
  <c r="BS150" i="1"/>
  <c r="BR150" i="1"/>
  <c r="BQ150" i="1"/>
  <c r="BP150" i="1"/>
  <c r="BO150" i="1"/>
  <c r="BN150" i="1"/>
  <c r="BM150" i="1"/>
  <c r="BL150" i="1"/>
  <c r="BK150" i="1"/>
  <c r="BJ150" i="1"/>
  <c r="BI150" i="1"/>
  <c r="BH150" i="1"/>
  <c r="BG150" i="1"/>
  <c r="BF150" i="1"/>
  <c r="BE150" i="1"/>
  <c r="BD150" i="1"/>
  <c r="BC150" i="1"/>
  <c r="BB150" i="1"/>
  <c r="BA150" i="1"/>
  <c r="AZ150" i="1"/>
  <c r="AY150" i="1"/>
  <c r="AX150" i="1"/>
  <c r="AW150" i="1"/>
  <c r="AV150" i="1"/>
  <c r="AU150" i="1"/>
  <c r="AT150" i="1"/>
  <c r="AS150" i="1"/>
  <c r="AR150" i="1"/>
  <c r="AQ150" i="1"/>
  <c r="AP150" i="1"/>
  <c r="AO150" i="1"/>
  <c r="AN150" i="1"/>
  <c r="AM150" i="1"/>
  <c r="AL150" i="1"/>
  <c r="AK150" i="1"/>
  <c r="AJ150" i="1"/>
  <c r="AI150" i="1"/>
  <c r="AH150" i="1"/>
  <c r="AG150" i="1"/>
  <c r="AF150" i="1"/>
  <c r="AE150" i="1"/>
  <c r="AD150" i="1"/>
  <c r="AC150" i="1"/>
  <c r="AB150" i="1"/>
  <c r="AA150" i="1"/>
  <c r="Z150" i="1"/>
  <c r="Y150" i="1"/>
  <c r="X150" i="1"/>
  <c r="W150" i="1"/>
  <c r="V150" i="1"/>
  <c r="U150" i="1"/>
  <c r="T150" i="1"/>
  <c r="S150" i="1"/>
  <c r="Q150" i="1"/>
  <c r="P150" i="1"/>
  <c r="O150" i="1"/>
  <c r="DD339" i="1"/>
  <c r="DC339" i="1"/>
  <c r="DB339" i="1"/>
  <c r="DA339" i="1"/>
  <c r="CZ339" i="1"/>
  <c r="CY339" i="1"/>
  <c r="CX339" i="1"/>
  <c r="CW339" i="1"/>
  <c r="CV339" i="1"/>
  <c r="CU339" i="1"/>
  <c r="CT339" i="1"/>
  <c r="CS339" i="1"/>
  <c r="CR339" i="1"/>
  <c r="CQ339" i="1"/>
  <c r="CP339" i="1"/>
  <c r="CO339" i="1"/>
  <c r="CN339" i="1"/>
  <c r="CM339" i="1"/>
  <c r="CL339" i="1"/>
  <c r="CK339" i="1"/>
  <c r="CJ339" i="1"/>
  <c r="CI339" i="1"/>
  <c r="CH339" i="1"/>
  <c r="CG339" i="1"/>
  <c r="CF339" i="1"/>
  <c r="CE339" i="1"/>
  <c r="CD339" i="1"/>
  <c r="CC339" i="1"/>
  <c r="CB339" i="1"/>
  <c r="CA339" i="1"/>
  <c r="BZ339" i="1"/>
  <c r="BY339" i="1"/>
  <c r="BX339" i="1"/>
  <c r="BW339" i="1"/>
  <c r="BV339" i="1"/>
  <c r="BU339" i="1"/>
  <c r="BT339" i="1"/>
  <c r="BS339" i="1"/>
  <c r="BR339" i="1"/>
  <c r="BQ339" i="1"/>
  <c r="BP339" i="1"/>
  <c r="BO339" i="1"/>
  <c r="BN339" i="1"/>
  <c r="BM339" i="1"/>
  <c r="BL339" i="1"/>
  <c r="BK339" i="1"/>
  <c r="BJ339" i="1"/>
  <c r="BI339" i="1"/>
  <c r="BH339" i="1"/>
  <c r="BG339" i="1"/>
  <c r="BF339" i="1"/>
  <c r="BE339" i="1"/>
  <c r="BD339" i="1"/>
  <c r="BC339" i="1"/>
  <c r="BB339" i="1"/>
  <c r="BA339" i="1"/>
  <c r="AZ339" i="1"/>
  <c r="AY339" i="1"/>
  <c r="AX339" i="1"/>
  <c r="AW339" i="1"/>
  <c r="AV339" i="1"/>
  <c r="AU339" i="1"/>
  <c r="AT339" i="1"/>
  <c r="AS339" i="1"/>
  <c r="AR339" i="1"/>
  <c r="AQ339" i="1"/>
  <c r="AP339" i="1"/>
  <c r="AO339" i="1"/>
  <c r="AN339" i="1"/>
  <c r="AM339" i="1"/>
  <c r="AL339" i="1"/>
  <c r="AK339" i="1"/>
  <c r="AJ339" i="1"/>
  <c r="AI339" i="1"/>
  <c r="AH339" i="1"/>
  <c r="AG339" i="1"/>
  <c r="AF339" i="1"/>
  <c r="AE339" i="1"/>
  <c r="AD339" i="1"/>
  <c r="AC339" i="1"/>
  <c r="AB339" i="1"/>
  <c r="AA339" i="1"/>
  <c r="Z339" i="1"/>
  <c r="Y339" i="1"/>
  <c r="X339" i="1"/>
  <c r="W339" i="1"/>
  <c r="V339" i="1"/>
  <c r="U339" i="1"/>
  <c r="T339" i="1"/>
  <c r="S339" i="1"/>
  <c r="Q339" i="1"/>
  <c r="P339" i="1"/>
  <c r="O339" i="1"/>
  <c r="DD655" i="1"/>
  <c r="DC655" i="1"/>
  <c r="DB655" i="1"/>
  <c r="DA655" i="1"/>
  <c r="CZ655" i="1"/>
  <c r="CY655" i="1"/>
  <c r="CX655" i="1"/>
  <c r="CW655" i="1"/>
  <c r="CV655" i="1"/>
  <c r="CU655" i="1"/>
  <c r="CT655" i="1"/>
  <c r="CS655" i="1"/>
  <c r="CR655" i="1"/>
  <c r="CQ655" i="1"/>
  <c r="CP655" i="1"/>
  <c r="CO655" i="1"/>
  <c r="CN655" i="1"/>
  <c r="CM655" i="1"/>
  <c r="CL655" i="1"/>
  <c r="CK655" i="1"/>
  <c r="CJ655" i="1"/>
  <c r="CI655" i="1"/>
  <c r="CH655" i="1"/>
  <c r="CG655" i="1"/>
  <c r="CF655" i="1"/>
  <c r="CE655" i="1"/>
  <c r="CD655" i="1"/>
  <c r="CC655" i="1"/>
  <c r="CB655" i="1"/>
  <c r="CA655" i="1"/>
  <c r="BZ655" i="1"/>
  <c r="BY655" i="1"/>
  <c r="BX655" i="1"/>
  <c r="BW655" i="1"/>
  <c r="BV655" i="1"/>
  <c r="BU655" i="1"/>
  <c r="BT655" i="1"/>
  <c r="BS655" i="1"/>
  <c r="BR655" i="1"/>
  <c r="BQ655" i="1"/>
  <c r="BP655" i="1"/>
  <c r="BO655" i="1"/>
  <c r="BN655" i="1"/>
  <c r="BM655" i="1"/>
  <c r="BL655" i="1"/>
  <c r="BK655" i="1"/>
  <c r="BJ655" i="1"/>
  <c r="BI655" i="1"/>
  <c r="BH655" i="1"/>
  <c r="BG655" i="1"/>
  <c r="BF655" i="1"/>
  <c r="BE655" i="1"/>
  <c r="BD655" i="1"/>
  <c r="BC655" i="1"/>
  <c r="BB655" i="1"/>
  <c r="BA655" i="1"/>
  <c r="AZ655" i="1"/>
  <c r="AY655" i="1"/>
  <c r="AX655" i="1"/>
  <c r="AW655" i="1"/>
  <c r="AV655" i="1"/>
  <c r="AU655" i="1"/>
  <c r="AT655" i="1"/>
  <c r="AS655" i="1"/>
  <c r="AR655" i="1"/>
  <c r="AQ655" i="1"/>
  <c r="AP655" i="1"/>
  <c r="AO655" i="1"/>
  <c r="AN655" i="1"/>
  <c r="AM655" i="1"/>
  <c r="AL655" i="1"/>
  <c r="AK655" i="1"/>
  <c r="AJ655" i="1"/>
  <c r="AI655" i="1"/>
  <c r="AH655" i="1"/>
  <c r="AG655" i="1"/>
  <c r="AF655" i="1"/>
  <c r="AE655" i="1"/>
  <c r="AD655" i="1"/>
  <c r="AC655" i="1"/>
  <c r="AB655" i="1"/>
  <c r="AA655" i="1"/>
  <c r="Z655" i="1"/>
  <c r="Y655" i="1"/>
  <c r="X655" i="1"/>
  <c r="W655" i="1"/>
  <c r="V655" i="1"/>
  <c r="U655" i="1"/>
  <c r="T655" i="1"/>
  <c r="S655" i="1"/>
  <c r="Q655" i="1"/>
  <c r="P655" i="1"/>
  <c r="O655" i="1"/>
  <c r="DD654" i="1"/>
  <c r="DC654" i="1"/>
  <c r="DB654" i="1"/>
  <c r="DA654" i="1"/>
  <c r="CZ654" i="1"/>
  <c r="CY654" i="1"/>
  <c r="CX654" i="1"/>
  <c r="CW654" i="1"/>
  <c r="CV654" i="1"/>
  <c r="CU654" i="1"/>
  <c r="CT654" i="1"/>
  <c r="CS654" i="1"/>
  <c r="CR654" i="1"/>
  <c r="CQ654" i="1"/>
  <c r="CP654" i="1"/>
  <c r="CO654" i="1"/>
  <c r="CN654" i="1"/>
  <c r="CM654" i="1"/>
  <c r="CL654" i="1"/>
  <c r="CK654" i="1"/>
  <c r="CJ654" i="1"/>
  <c r="CI654" i="1"/>
  <c r="CH654" i="1"/>
  <c r="CG654" i="1"/>
  <c r="CF654" i="1"/>
  <c r="CE654" i="1"/>
  <c r="CD654" i="1"/>
  <c r="CC654" i="1"/>
  <c r="CB654" i="1"/>
  <c r="CA654" i="1"/>
  <c r="BZ654" i="1"/>
  <c r="BY654" i="1"/>
  <c r="BX654" i="1"/>
  <c r="BW654" i="1"/>
  <c r="BV654" i="1"/>
  <c r="BU654" i="1"/>
  <c r="BT654" i="1"/>
  <c r="BS654" i="1"/>
  <c r="BR654" i="1"/>
  <c r="BQ654" i="1"/>
  <c r="BP654" i="1"/>
  <c r="BO654" i="1"/>
  <c r="BN654" i="1"/>
  <c r="BM654" i="1"/>
  <c r="BL654" i="1"/>
  <c r="BK654" i="1"/>
  <c r="BJ654" i="1"/>
  <c r="BI654" i="1"/>
  <c r="BH654" i="1"/>
  <c r="BG654" i="1"/>
  <c r="BF654" i="1"/>
  <c r="BE654" i="1"/>
  <c r="BD654" i="1"/>
  <c r="BC654" i="1"/>
  <c r="BB654" i="1"/>
  <c r="BA654" i="1"/>
  <c r="AZ654" i="1"/>
  <c r="AY654" i="1"/>
  <c r="AX654" i="1"/>
  <c r="AW654" i="1"/>
  <c r="AV654" i="1"/>
  <c r="AU654" i="1"/>
  <c r="AT654" i="1"/>
  <c r="AS654" i="1"/>
  <c r="AR654" i="1"/>
  <c r="AQ654" i="1"/>
  <c r="AP654" i="1"/>
  <c r="AO654" i="1"/>
  <c r="AN654" i="1"/>
  <c r="AM654" i="1"/>
  <c r="AL654" i="1"/>
  <c r="AK654" i="1"/>
  <c r="AJ654" i="1"/>
  <c r="AI654" i="1"/>
  <c r="AH654" i="1"/>
  <c r="AG654" i="1"/>
  <c r="AF654" i="1"/>
  <c r="AE654" i="1"/>
  <c r="AD654" i="1"/>
  <c r="AC654" i="1"/>
  <c r="AB654" i="1"/>
  <c r="AA654" i="1"/>
  <c r="Z654" i="1"/>
  <c r="Y654" i="1"/>
  <c r="X654" i="1"/>
  <c r="W654" i="1"/>
  <c r="V654" i="1"/>
  <c r="U654" i="1"/>
  <c r="T654" i="1"/>
  <c r="S654" i="1"/>
  <c r="Q654" i="1"/>
  <c r="P654" i="1"/>
  <c r="O654" i="1"/>
  <c r="DD653" i="1"/>
  <c r="DC653" i="1"/>
  <c r="DB653" i="1"/>
  <c r="DA653" i="1"/>
  <c r="CZ653" i="1"/>
  <c r="CY653" i="1"/>
  <c r="CX653" i="1"/>
  <c r="CW653" i="1"/>
  <c r="CV653" i="1"/>
  <c r="CU653" i="1"/>
  <c r="CT653" i="1"/>
  <c r="CS653" i="1"/>
  <c r="CR653" i="1"/>
  <c r="CQ653" i="1"/>
  <c r="CP653" i="1"/>
  <c r="CO653" i="1"/>
  <c r="CN653" i="1"/>
  <c r="CM653" i="1"/>
  <c r="CL653" i="1"/>
  <c r="CK653" i="1"/>
  <c r="CJ653" i="1"/>
  <c r="CI653" i="1"/>
  <c r="CH653" i="1"/>
  <c r="CG653" i="1"/>
  <c r="CF653" i="1"/>
  <c r="CE653" i="1"/>
  <c r="CD653" i="1"/>
  <c r="CC653" i="1"/>
  <c r="CB653" i="1"/>
  <c r="CA653" i="1"/>
  <c r="BZ653" i="1"/>
  <c r="BY653" i="1"/>
  <c r="BX653" i="1"/>
  <c r="BW653" i="1"/>
  <c r="BV653" i="1"/>
  <c r="BU653" i="1"/>
  <c r="BT653" i="1"/>
  <c r="BS653" i="1"/>
  <c r="BR653" i="1"/>
  <c r="BQ653" i="1"/>
  <c r="BP653" i="1"/>
  <c r="BO653" i="1"/>
  <c r="BN653" i="1"/>
  <c r="BM653" i="1"/>
  <c r="BL653" i="1"/>
  <c r="BK653" i="1"/>
  <c r="BJ653" i="1"/>
  <c r="BI653" i="1"/>
  <c r="BH653" i="1"/>
  <c r="BG653" i="1"/>
  <c r="BF653" i="1"/>
  <c r="BE653" i="1"/>
  <c r="BD653" i="1"/>
  <c r="BC653" i="1"/>
  <c r="BB653" i="1"/>
  <c r="BA653" i="1"/>
  <c r="AZ653" i="1"/>
  <c r="AY653" i="1"/>
  <c r="AX653" i="1"/>
  <c r="AW653" i="1"/>
  <c r="AV653" i="1"/>
  <c r="AU653" i="1"/>
  <c r="AT653" i="1"/>
  <c r="AS653" i="1"/>
  <c r="AR653" i="1"/>
  <c r="AQ653" i="1"/>
  <c r="AP653" i="1"/>
  <c r="AO653" i="1"/>
  <c r="AN653" i="1"/>
  <c r="AM653" i="1"/>
  <c r="AL653" i="1"/>
  <c r="AK653" i="1"/>
  <c r="AJ653" i="1"/>
  <c r="AI653" i="1"/>
  <c r="AH653" i="1"/>
  <c r="AG653" i="1"/>
  <c r="AF653" i="1"/>
  <c r="AE653" i="1"/>
  <c r="AD653" i="1"/>
  <c r="AC653" i="1"/>
  <c r="AB653" i="1"/>
  <c r="AA653" i="1"/>
  <c r="Z653" i="1"/>
  <c r="Y653" i="1"/>
  <c r="X653" i="1"/>
  <c r="W653" i="1"/>
  <c r="V653" i="1"/>
  <c r="U653" i="1"/>
  <c r="T653" i="1"/>
  <c r="S653" i="1"/>
  <c r="Q653" i="1"/>
  <c r="P653" i="1"/>
  <c r="O653" i="1"/>
  <c r="DD652" i="1"/>
  <c r="DC652" i="1"/>
  <c r="DB652" i="1"/>
  <c r="DA652" i="1"/>
  <c r="CZ652" i="1"/>
  <c r="CY652" i="1"/>
  <c r="CX652" i="1"/>
  <c r="CW652" i="1"/>
  <c r="CV652" i="1"/>
  <c r="CU652" i="1"/>
  <c r="CT652" i="1"/>
  <c r="CS652" i="1"/>
  <c r="CR652" i="1"/>
  <c r="CQ652" i="1"/>
  <c r="CP652" i="1"/>
  <c r="CO652" i="1"/>
  <c r="CN652" i="1"/>
  <c r="CM652" i="1"/>
  <c r="CL652" i="1"/>
  <c r="CK652" i="1"/>
  <c r="CJ652" i="1"/>
  <c r="CI652" i="1"/>
  <c r="CH652" i="1"/>
  <c r="CG652" i="1"/>
  <c r="CF652" i="1"/>
  <c r="CE652" i="1"/>
  <c r="CD652" i="1"/>
  <c r="CC652" i="1"/>
  <c r="CB652" i="1"/>
  <c r="CA652" i="1"/>
  <c r="BZ652" i="1"/>
  <c r="BY652" i="1"/>
  <c r="BX652" i="1"/>
  <c r="BW652" i="1"/>
  <c r="BV652" i="1"/>
  <c r="BU652" i="1"/>
  <c r="BT652" i="1"/>
  <c r="BS652" i="1"/>
  <c r="BR652" i="1"/>
  <c r="BQ652" i="1"/>
  <c r="BP652" i="1"/>
  <c r="BO652" i="1"/>
  <c r="BN652" i="1"/>
  <c r="BM652" i="1"/>
  <c r="BL652" i="1"/>
  <c r="BK652" i="1"/>
  <c r="BJ652" i="1"/>
  <c r="BI652" i="1"/>
  <c r="BH652" i="1"/>
  <c r="BG652" i="1"/>
  <c r="BF652" i="1"/>
  <c r="BE652" i="1"/>
  <c r="BD652" i="1"/>
  <c r="BC652" i="1"/>
  <c r="BB652" i="1"/>
  <c r="BA652" i="1"/>
  <c r="AZ652" i="1"/>
  <c r="AY652" i="1"/>
  <c r="AX652" i="1"/>
  <c r="AW652" i="1"/>
  <c r="AV652" i="1"/>
  <c r="AU652" i="1"/>
  <c r="AT652" i="1"/>
  <c r="AS652" i="1"/>
  <c r="AR652" i="1"/>
  <c r="AQ652" i="1"/>
  <c r="AP652" i="1"/>
  <c r="AO652" i="1"/>
  <c r="AN652" i="1"/>
  <c r="AM652" i="1"/>
  <c r="AL652" i="1"/>
  <c r="AK652" i="1"/>
  <c r="AJ652" i="1"/>
  <c r="AI652" i="1"/>
  <c r="AH652" i="1"/>
  <c r="AG652" i="1"/>
  <c r="AF652" i="1"/>
  <c r="AE652" i="1"/>
  <c r="AD652" i="1"/>
  <c r="AC652" i="1"/>
  <c r="AB652" i="1"/>
  <c r="AA652" i="1"/>
  <c r="Z652" i="1"/>
  <c r="Y652" i="1"/>
  <c r="X652" i="1"/>
  <c r="W652" i="1"/>
  <c r="V652" i="1"/>
  <c r="U652" i="1"/>
  <c r="T652" i="1"/>
  <c r="S652" i="1"/>
  <c r="Q652" i="1"/>
  <c r="P652" i="1"/>
  <c r="O652" i="1"/>
  <c r="DD149" i="1"/>
  <c r="DC149" i="1"/>
  <c r="DB149" i="1"/>
  <c r="DA149" i="1"/>
  <c r="CZ149" i="1"/>
  <c r="CY149" i="1"/>
  <c r="CX149" i="1"/>
  <c r="CW149" i="1"/>
  <c r="CV149" i="1"/>
  <c r="CU149" i="1"/>
  <c r="CT149" i="1"/>
  <c r="CS149" i="1"/>
  <c r="CR149" i="1"/>
  <c r="CQ149" i="1"/>
  <c r="CP149" i="1"/>
  <c r="CO149" i="1"/>
  <c r="CN149" i="1"/>
  <c r="CM149" i="1"/>
  <c r="CL149" i="1"/>
  <c r="CK149" i="1"/>
  <c r="CJ149" i="1"/>
  <c r="CI149" i="1"/>
  <c r="CH149" i="1"/>
  <c r="CG149" i="1"/>
  <c r="CF149" i="1"/>
  <c r="CE149" i="1"/>
  <c r="CD149" i="1"/>
  <c r="CC149" i="1"/>
  <c r="CB149" i="1"/>
  <c r="CA149" i="1"/>
  <c r="BZ149" i="1"/>
  <c r="BY149" i="1"/>
  <c r="BX149" i="1"/>
  <c r="BW149" i="1"/>
  <c r="BV149" i="1"/>
  <c r="BU149" i="1"/>
  <c r="BT149" i="1"/>
  <c r="BS149" i="1"/>
  <c r="BR149" i="1"/>
  <c r="BQ149" i="1"/>
  <c r="BP149" i="1"/>
  <c r="BO149" i="1"/>
  <c r="BN149" i="1"/>
  <c r="BM149" i="1"/>
  <c r="BL149" i="1"/>
  <c r="BK149" i="1"/>
  <c r="BJ149" i="1"/>
  <c r="BI149" i="1"/>
  <c r="BH149" i="1"/>
  <c r="BG149" i="1"/>
  <c r="BF149" i="1"/>
  <c r="BE149" i="1"/>
  <c r="BD149" i="1"/>
  <c r="BC149" i="1"/>
  <c r="BB149" i="1"/>
  <c r="BA149" i="1"/>
  <c r="AZ149" i="1"/>
  <c r="AY149" i="1"/>
  <c r="AX149" i="1"/>
  <c r="AW149" i="1"/>
  <c r="AV149" i="1"/>
  <c r="AU149" i="1"/>
  <c r="AT149" i="1"/>
  <c r="AS149" i="1"/>
  <c r="AR149" i="1"/>
  <c r="AQ149" i="1"/>
  <c r="AP149" i="1"/>
  <c r="AO149" i="1"/>
  <c r="AN149" i="1"/>
  <c r="AM149" i="1"/>
  <c r="AL149" i="1"/>
  <c r="AK149" i="1"/>
  <c r="AJ149" i="1"/>
  <c r="AI149" i="1"/>
  <c r="AH149" i="1"/>
  <c r="AG149" i="1"/>
  <c r="AF149" i="1"/>
  <c r="AE149" i="1"/>
  <c r="AD149" i="1"/>
  <c r="AC149" i="1"/>
  <c r="AB149" i="1"/>
  <c r="AA149" i="1"/>
  <c r="Z149" i="1"/>
  <c r="Y149" i="1"/>
  <c r="X149" i="1"/>
  <c r="W149" i="1"/>
  <c r="V149" i="1"/>
  <c r="U149" i="1"/>
  <c r="T149" i="1"/>
  <c r="S149" i="1"/>
  <c r="Q149" i="1"/>
  <c r="P149" i="1"/>
  <c r="O149" i="1"/>
  <c r="DD410" i="1"/>
  <c r="DC410" i="1"/>
  <c r="DB410" i="1"/>
  <c r="DA410" i="1"/>
  <c r="CZ410" i="1"/>
  <c r="CY410" i="1"/>
  <c r="CX410" i="1"/>
  <c r="CW410" i="1"/>
  <c r="CV410" i="1"/>
  <c r="CU410" i="1"/>
  <c r="CT410" i="1"/>
  <c r="CS410" i="1"/>
  <c r="CR410" i="1"/>
  <c r="CQ410" i="1"/>
  <c r="CP410" i="1"/>
  <c r="CO410" i="1"/>
  <c r="CN410" i="1"/>
  <c r="CM410" i="1"/>
  <c r="CL410" i="1"/>
  <c r="CK410" i="1"/>
  <c r="CJ410" i="1"/>
  <c r="CI410" i="1"/>
  <c r="CH410" i="1"/>
  <c r="CG410" i="1"/>
  <c r="CF410" i="1"/>
  <c r="CE410" i="1"/>
  <c r="CD410" i="1"/>
  <c r="CC410" i="1"/>
  <c r="CB410" i="1"/>
  <c r="CA410" i="1"/>
  <c r="BZ410" i="1"/>
  <c r="BY410" i="1"/>
  <c r="BX410" i="1"/>
  <c r="BW410" i="1"/>
  <c r="BV410" i="1"/>
  <c r="BU410" i="1"/>
  <c r="BT410" i="1"/>
  <c r="BS410" i="1"/>
  <c r="BR410" i="1"/>
  <c r="BQ410" i="1"/>
  <c r="BP410" i="1"/>
  <c r="BO410" i="1"/>
  <c r="BN410" i="1"/>
  <c r="BM410" i="1"/>
  <c r="BL410" i="1"/>
  <c r="BK410" i="1"/>
  <c r="BJ410" i="1"/>
  <c r="BI410" i="1"/>
  <c r="BH410" i="1"/>
  <c r="BG410" i="1"/>
  <c r="BF410" i="1"/>
  <c r="BE410" i="1"/>
  <c r="BD410" i="1"/>
  <c r="BC410" i="1"/>
  <c r="BB410" i="1"/>
  <c r="BA410" i="1"/>
  <c r="AZ410" i="1"/>
  <c r="AY410" i="1"/>
  <c r="AX410" i="1"/>
  <c r="AW410" i="1"/>
  <c r="AV410" i="1"/>
  <c r="AU410" i="1"/>
  <c r="AT410" i="1"/>
  <c r="AS410" i="1"/>
  <c r="AR410" i="1"/>
  <c r="AQ410" i="1"/>
  <c r="AP410" i="1"/>
  <c r="AO410" i="1"/>
  <c r="AN410" i="1"/>
  <c r="AM410" i="1"/>
  <c r="AL410" i="1"/>
  <c r="AK410" i="1"/>
  <c r="AJ410" i="1"/>
  <c r="AI410" i="1"/>
  <c r="AH410" i="1"/>
  <c r="AG410" i="1"/>
  <c r="AF410" i="1"/>
  <c r="AE410" i="1"/>
  <c r="AD410" i="1"/>
  <c r="AC410" i="1"/>
  <c r="AB410" i="1"/>
  <c r="AA410" i="1"/>
  <c r="Z410" i="1"/>
  <c r="Y410" i="1"/>
  <c r="X410" i="1"/>
  <c r="W410" i="1"/>
  <c r="V410" i="1"/>
  <c r="U410" i="1"/>
  <c r="T410" i="1"/>
  <c r="S410" i="1"/>
  <c r="Q410" i="1"/>
  <c r="P410" i="1"/>
  <c r="O410" i="1"/>
  <c r="DD82" i="1"/>
  <c r="DC82" i="1"/>
  <c r="DB82" i="1"/>
  <c r="DA82" i="1"/>
  <c r="CZ82" i="1"/>
  <c r="CY82" i="1"/>
  <c r="CX82" i="1"/>
  <c r="CW82" i="1"/>
  <c r="CV82" i="1"/>
  <c r="CU82" i="1"/>
  <c r="CT82" i="1"/>
  <c r="CS82" i="1"/>
  <c r="CR82" i="1"/>
  <c r="CQ82" i="1"/>
  <c r="CP82" i="1"/>
  <c r="CO82" i="1"/>
  <c r="CN82" i="1"/>
  <c r="CM82" i="1"/>
  <c r="CL82" i="1"/>
  <c r="CK82" i="1"/>
  <c r="CJ82" i="1"/>
  <c r="CI82" i="1"/>
  <c r="CH82" i="1"/>
  <c r="CG82" i="1"/>
  <c r="CF82" i="1"/>
  <c r="CE82" i="1"/>
  <c r="CD82" i="1"/>
  <c r="CC82" i="1"/>
  <c r="CB82" i="1"/>
  <c r="CA82" i="1"/>
  <c r="BZ82" i="1"/>
  <c r="BY82" i="1"/>
  <c r="BX82" i="1"/>
  <c r="BW82" i="1"/>
  <c r="BV82" i="1"/>
  <c r="BU82" i="1"/>
  <c r="BT82" i="1"/>
  <c r="BS82" i="1"/>
  <c r="BR82" i="1"/>
  <c r="BQ82" i="1"/>
  <c r="BP82" i="1"/>
  <c r="BO82" i="1"/>
  <c r="BN82" i="1"/>
  <c r="BM82" i="1"/>
  <c r="BL82" i="1"/>
  <c r="BK82" i="1"/>
  <c r="BJ82" i="1"/>
  <c r="BI82" i="1"/>
  <c r="BH82" i="1"/>
  <c r="BG82" i="1"/>
  <c r="BF82" i="1"/>
  <c r="BE82" i="1"/>
  <c r="BD82" i="1"/>
  <c r="BC82" i="1"/>
  <c r="BB82" i="1"/>
  <c r="BA82" i="1"/>
  <c r="AZ82" i="1"/>
  <c r="AY82" i="1"/>
  <c r="AX82" i="1"/>
  <c r="AW82" i="1"/>
  <c r="AV82" i="1"/>
  <c r="AU82" i="1"/>
  <c r="AT82" i="1"/>
  <c r="AS82" i="1"/>
  <c r="AR82" i="1"/>
  <c r="AQ82" i="1"/>
  <c r="AP82" i="1"/>
  <c r="AO82" i="1"/>
  <c r="AN82" i="1"/>
  <c r="AM82" i="1"/>
  <c r="AL82" i="1"/>
  <c r="AK82" i="1"/>
  <c r="AJ82" i="1"/>
  <c r="AI82" i="1"/>
  <c r="AH82" i="1"/>
  <c r="AG82" i="1"/>
  <c r="AF82" i="1"/>
  <c r="AE82" i="1"/>
  <c r="AD82" i="1"/>
  <c r="AC82" i="1"/>
  <c r="AB82" i="1"/>
  <c r="AA82" i="1"/>
  <c r="Z82" i="1"/>
  <c r="Y82" i="1"/>
  <c r="X82" i="1"/>
  <c r="W82" i="1"/>
  <c r="V82" i="1"/>
  <c r="U82" i="1"/>
  <c r="T82" i="1"/>
  <c r="S82" i="1"/>
  <c r="Q82" i="1"/>
  <c r="P82" i="1"/>
  <c r="O82" i="1"/>
  <c r="DD580" i="1"/>
  <c r="DC580" i="1"/>
  <c r="DB580" i="1"/>
  <c r="DA580" i="1"/>
  <c r="CZ580" i="1"/>
  <c r="CY580" i="1"/>
  <c r="CX580" i="1"/>
  <c r="CW580" i="1"/>
  <c r="CV580" i="1"/>
  <c r="CU580" i="1"/>
  <c r="CT580" i="1"/>
  <c r="CS580" i="1"/>
  <c r="CR580" i="1"/>
  <c r="CQ580" i="1"/>
  <c r="CP580" i="1"/>
  <c r="CO580" i="1"/>
  <c r="CN580" i="1"/>
  <c r="CM580" i="1"/>
  <c r="CL580" i="1"/>
  <c r="CK580" i="1"/>
  <c r="CJ580" i="1"/>
  <c r="CI580" i="1"/>
  <c r="CH580" i="1"/>
  <c r="CG580" i="1"/>
  <c r="CF580" i="1"/>
  <c r="CE580" i="1"/>
  <c r="CD580" i="1"/>
  <c r="CC580" i="1"/>
  <c r="CB580" i="1"/>
  <c r="CA580" i="1"/>
  <c r="BZ580" i="1"/>
  <c r="BY580" i="1"/>
  <c r="BX580" i="1"/>
  <c r="BW580" i="1"/>
  <c r="BV580" i="1"/>
  <c r="BU580" i="1"/>
  <c r="BT580" i="1"/>
  <c r="BS580" i="1"/>
  <c r="BR580" i="1"/>
  <c r="BQ580" i="1"/>
  <c r="BP580" i="1"/>
  <c r="BO580" i="1"/>
  <c r="BN580" i="1"/>
  <c r="BM580" i="1"/>
  <c r="BL580" i="1"/>
  <c r="BK580" i="1"/>
  <c r="BJ580" i="1"/>
  <c r="BI580" i="1"/>
  <c r="BH580" i="1"/>
  <c r="BG580" i="1"/>
  <c r="BF580" i="1"/>
  <c r="BE580" i="1"/>
  <c r="BD580" i="1"/>
  <c r="BC580" i="1"/>
  <c r="BB580" i="1"/>
  <c r="BA580" i="1"/>
  <c r="AZ580" i="1"/>
  <c r="AY580" i="1"/>
  <c r="AX580" i="1"/>
  <c r="AW580" i="1"/>
  <c r="AV580" i="1"/>
  <c r="AU580" i="1"/>
  <c r="AT580" i="1"/>
  <c r="AS580" i="1"/>
  <c r="AR580" i="1"/>
  <c r="AQ580" i="1"/>
  <c r="AP580" i="1"/>
  <c r="AO580" i="1"/>
  <c r="AN580" i="1"/>
  <c r="AM580" i="1"/>
  <c r="AL580" i="1"/>
  <c r="AK580" i="1"/>
  <c r="AJ580" i="1"/>
  <c r="AI580" i="1"/>
  <c r="AH580" i="1"/>
  <c r="AG580" i="1"/>
  <c r="AF580" i="1"/>
  <c r="AE580" i="1"/>
  <c r="AD580" i="1"/>
  <c r="AC580" i="1"/>
  <c r="AB580" i="1"/>
  <c r="AA580" i="1"/>
  <c r="Z580" i="1"/>
  <c r="Y580" i="1"/>
  <c r="X580" i="1"/>
  <c r="W580" i="1"/>
  <c r="V580" i="1"/>
  <c r="U580" i="1"/>
  <c r="T580" i="1"/>
  <c r="S580" i="1"/>
  <c r="Q580" i="1"/>
  <c r="P580" i="1"/>
  <c r="O580" i="1"/>
  <c r="DD579" i="1"/>
  <c r="DC579" i="1"/>
  <c r="DB579" i="1"/>
  <c r="DA579" i="1"/>
  <c r="CZ579" i="1"/>
  <c r="CY579" i="1"/>
  <c r="CX579" i="1"/>
  <c r="CW579" i="1"/>
  <c r="CV579" i="1"/>
  <c r="CU579" i="1"/>
  <c r="CT579" i="1"/>
  <c r="CS579" i="1"/>
  <c r="CR579" i="1"/>
  <c r="CQ579" i="1"/>
  <c r="CP579" i="1"/>
  <c r="CO579" i="1"/>
  <c r="CN579" i="1"/>
  <c r="CM579" i="1"/>
  <c r="CL579" i="1"/>
  <c r="CK579" i="1"/>
  <c r="CJ579" i="1"/>
  <c r="CI579" i="1"/>
  <c r="CH579" i="1"/>
  <c r="CG579" i="1"/>
  <c r="CF579" i="1"/>
  <c r="CE579" i="1"/>
  <c r="CD579" i="1"/>
  <c r="CC579" i="1"/>
  <c r="CB579" i="1"/>
  <c r="CA579" i="1"/>
  <c r="BZ579" i="1"/>
  <c r="BY579" i="1"/>
  <c r="BX579" i="1"/>
  <c r="BW579" i="1"/>
  <c r="BV579" i="1"/>
  <c r="BU579" i="1"/>
  <c r="BT579" i="1"/>
  <c r="BS579" i="1"/>
  <c r="BR579" i="1"/>
  <c r="BQ579" i="1"/>
  <c r="BP579" i="1"/>
  <c r="BO579" i="1"/>
  <c r="BN579" i="1"/>
  <c r="BM579" i="1"/>
  <c r="BL579" i="1"/>
  <c r="BK579" i="1"/>
  <c r="BJ579" i="1"/>
  <c r="BI579" i="1"/>
  <c r="BH579" i="1"/>
  <c r="BG579" i="1"/>
  <c r="BF579" i="1"/>
  <c r="BE579" i="1"/>
  <c r="BD579" i="1"/>
  <c r="BC579" i="1"/>
  <c r="BB579" i="1"/>
  <c r="BA579" i="1"/>
  <c r="AZ579" i="1"/>
  <c r="AY579" i="1"/>
  <c r="AX579" i="1"/>
  <c r="AW579" i="1"/>
  <c r="AV579" i="1"/>
  <c r="AU579" i="1"/>
  <c r="AT579" i="1"/>
  <c r="AS579" i="1"/>
  <c r="AR579" i="1"/>
  <c r="AQ579" i="1"/>
  <c r="AP579" i="1"/>
  <c r="AO579" i="1"/>
  <c r="AN579" i="1"/>
  <c r="AM579" i="1"/>
  <c r="AL579" i="1"/>
  <c r="AK579" i="1"/>
  <c r="AJ579" i="1"/>
  <c r="AI579" i="1"/>
  <c r="AH579" i="1"/>
  <c r="AG579" i="1"/>
  <c r="AF579" i="1"/>
  <c r="AE579" i="1"/>
  <c r="AD579" i="1"/>
  <c r="AC579" i="1"/>
  <c r="AB579" i="1"/>
  <c r="AA579" i="1"/>
  <c r="Z579" i="1"/>
  <c r="Y579" i="1"/>
  <c r="X579" i="1"/>
  <c r="W579" i="1"/>
  <c r="V579" i="1"/>
  <c r="U579" i="1"/>
  <c r="T579" i="1"/>
  <c r="S579" i="1"/>
  <c r="Q579" i="1"/>
  <c r="P579" i="1"/>
  <c r="O579" i="1"/>
  <c r="DD578" i="1"/>
  <c r="DC578" i="1"/>
  <c r="DB578" i="1"/>
  <c r="DA578" i="1"/>
  <c r="CZ578" i="1"/>
  <c r="CY578" i="1"/>
  <c r="CX578" i="1"/>
  <c r="CW578" i="1"/>
  <c r="CV578" i="1"/>
  <c r="CU578" i="1"/>
  <c r="CT578" i="1"/>
  <c r="CS578" i="1"/>
  <c r="CR578" i="1"/>
  <c r="CQ578" i="1"/>
  <c r="CP578" i="1"/>
  <c r="CO578" i="1"/>
  <c r="CN578" i="1"/>
  <c r="CM578" i="1"/>
  <c r="CL578" i="1"/>
  <c r="CK578" i="1"/>
  <c r="CJ578" i="1"/>
  <c r="CI578" i="1"/>
  <c r="CH578" i="1"/>
  <c r="CG578" i="1"/>
  <c r="CF578" i="1"/>
  <c r="CE578" i="1"/>
  <c r="CD578" i="1"/>
  <c r="CC578" i="1"/>
  <c r="CB578" i="1"/>
  <c r="CA578" i="1"/>
  <c r="BZ578" i="1"/>
  <c r="BY578" i="1"/>
  <c r="BX578" i="1"/>
  <c r="BW578" i="1"/>
  <c r="BV578" i="1"/>
  <c r="BU578" i="1"/>
  <c r="BT578" i="1"/>
  <c r="BS578" i="1"/>
  <c r="BR578" i="1"/>
  <c r="BQ578" i="1"/>
  <c r="BP578" i="1"/>
  <c r="BO578" i="1"/>
  <c r="BN578" i="1"/>
  <c r="BM578" i="1"/>
  <c r="BL578" i="1"/>
  <c r="BK578" i="1"/>
  <c r="BJ578" i="1"/>
  <c r="BI578" i="1"/>
  <c r="BH578" i="1"/>
  <c r="BG578" i="1"/>
  <c r="BF578" i="1"/>
  <c r="BE578" i="1"/>
  <c r="BD578" i="1"/>
  <c r="BC578" i="1"/>
  <c r="BB578" i="1"/>
  <c r="BA578" i="1"/>
  <c r="AZ578" i="1"/>
  <c r="AY578" i="1"/>
  <c r="AX578" i="1"/>
  <c r="AW578" i="1"/>
  <c r="AV578" i="1"/>
  <c r="AU578" i="1"/>
  <c r="AT578" i="1"/>
  <c r="AS578" i="1"/>
  <c r="AR578" i="1"/>
  <c r="AQ578" i="1"/>
  <c r="AP578" i="1"/>
  <c r="AO578" i="1"/>
  <c r="AN578" i="1"/>
  <c r="AM578" i="1"/>
  <c r="AL578" i="1"/>
  <c r="AK578" i="1"/>
  <c r="AJ578" i="1"/>
  <c r="AI578" i="1"/>
  <c r="AH578" i="1"/>
  <c r="AG578" i="1"/>
  <c r="AF578" i="1"/>
  <c r="AE578" i="1"/>
  <c r="AD578" i="1"/>
  <c r="AC578" i="1"/>
  <c r="AB578" i="1"/>
  <c r="AA578" i="1"/>
  <c r="Z578" i="1"/>
  <c r="Y578" i="1"/>
  <c r="X578" i="1"/>
  <c r="W578" i="1"/>
  <c r="V578" i="1"/>
  <c r="U578" i="1"/>
  <c r="T578" i="1"/>
  <c r="S578" i="1"/>
  <c r="Q578" i="1"/>
  <c r="P578" i="1"/>
  <c r="O578" i="1"/>
  <c r="DD577" i="1"/>
  <c r="DC577" i="1"/>
  <c r="DB577" i="1"/>
  <c r="DA577" i="1"/>
  <c r="CZ577" i="1"/>
  <c r="CY577" i="1"/>
  <c r="CX577" i="1"/>
  <c r="CW577" i="1"/>
  <c r="CV577" i="1"/>
  <c r="CU577" i="1"/>
  <c r="CT577" i="1"/>
  <c r="CS577" i="1"/>
  <c r="CR577" i="1"/>
  <c r="CQ577" i="1"/>
  <c r="CP577" i="1"/>
  <c r="CO577" i="1"/>
  <c r="CN577" i="1"/>
  <c r="CM577" i="1"/>
  <c r="CL577" i="1"/>
  <c r="CK577" i="1"/>
  <c r="CJ577" i="1"/>
  <c r="CI577" i="1"/>
  <c r="CH577" i="1"/>
  <c r="CG577" i="1"/>
  <c r="CF577" i="1"/>
  <c r="CE577" i="1"/>
  <c r="CD577" i="1"/>
  <c r="CC577" i="1"/>
  <c r="CB577" i="1"/>
  <c r="CA577" i="1"/>
  <c r="BZ577" i="1"/>
  <c r="BY577" i="1"/>
  <c r="BX577" i="1"/>
  <c r="BW577" i="1"/>
  <c r="BV577" i="1"/>
  <c r="BU577" i="1"/>
  <c r="BT577" i="1"/>
  <c r="BS577" i="1"/>
  <c r="BR577" i="1"/>
  <c r="BQ577" i="1"/>
  <c r="BP577" i="1"/>
  <c r="BO577" i="1"/>
  <c r="BN577" i="1"/>
  <c r="BM577" i="1"/>
  <c r="BL577" i="1"/>
  <c r="BK577" i="1"/>
  <c r="BJ577" i="1"/>
  <c r="BI577" i="1"/>
  <c r="BH577" i="1"/>
  <c r="BG577" i="1"/>
  <c r="BF577" i="1"/>
  <c r="BE577" i="1"/>
  <c r="BD577" i="1"/>
  <c r="BC577" i="1"/>
  <c r="BB577" i="1"/>
  <c r="BA577" i="1"/>
  <c r="AZ577" i="1"/>
  <c r="AY577" i="1"/>
  <c r="AX577" i="1"/>
  <c r="AW577" i="1"/>
  <c r="AV577" i="1"/>
  <c r="AU577" i="1"/>
  <c r="AT577" i="1"/>
  <c r="AS577" i="1"/>
  <c r="AR577" i="1"/>
  <c r="AQ577" i="1"/>
  <c r="AP577" i="1"/>
  <c r="AO577" i="1"/>
  <c r="AN577" i="1"/>
  <c r="AM577" i="1"/>
  <c r="AL577" i="1"/>
  <c r="AK577" i="1"/>
  <c r="AJ577" i="1"/>
  <c r="AI577" i="1"/>
  <c r="AH577" i="1"/>
  <c r="AG577" i="1"/>
  <c r="AF577" i="1"/>
  <c r="AE577" i="1"/>
  <c r="AD577" i="1"/>
  <c r="AC577" i="1"/>
  <c r="AB577" i="1"/>
  <c r="AA577" i="1"/>
  <c r="Z577" i="1"/>
  <c r="Y577" i="1"/>
  <c r="X577" i="1"/>
  <c r="W577" i="1"/>
  <c r="V577" i="1"/>
  <c r="U577" i="1"/>
  <c r="T577" i="1"/>
  <c r="S577" i="1"/>
  <c r="Q577" i="1"/>
  <c r="P577" i="1"/>
  <c r="O577" i="1"/>
  <c r="DD517" i="1"/>
  <c r="DC517" i="1"/>
  <c r="DB517" i="1"/>
  <c r="DA517" i="1"/>
  <c r="CZ517" i="1"/>
  <c r="CY517" i="1"/>
  <c r="CX517" i="1"/>
  <c r="CW517" i="1"/>
  <c r="CV517" i="1"/>
  <c r="CU517" i="1"/>
  <c r="CT517" i="1"/>
  <c r="CS517" i="1"/>
  <c r="CR517" i="1"/>
  <c r="CQ517" i="1"/>
  <c r="CP517" i="1"/>
  <c r="CO517" i="1"/>
  <c r="CN517" i="1"/>
  <c r="CM517" i="1"/>
  <c r="CL517" i="1"/>
  <c r="CK517" i="1"/>
  <c r="CJ517" i="1"/>
  <c r="CI517" i="1"/>
  <c r="CH517" i="1"/>
  <c r="CG517" i="1"/>
  <c r="CF517" i="1"/>
  <c r="CE517" i="1"/>
  <c r="CD517" i="1"/>
  <c r="CC517" i="1"/>
  <c r="CB517" i="1"/>
  <c r="CA517" i="1"/>
  <c r="BZ517" i="1"/>
  <c r="BY517" i="1"/>
  <c r="BX517" i="1"/>
  <c r="BW517" i="1"/>
  <c r="BV517" i="1"/>
  <c r="BU517" i="1"/>
  <c r="BT517" i="1"/>
  <c r="BS517" i="1"/>
  <c r="BR517" i="1"/>
  <c r="BQ517" i="1"/>
  <c r="BP517" i="1"/>
  <c r="BO517" i="1"/>
  <c r="BN517" i="1"/>
  <c r="BM517" i="1"/>
  <c r="BL517" i="1"/>
  <c r="BK517" i="1"/>
  <c r="BJ517" i="1"/>
  <c r="BI517" i="1"/>
  <c r="BH517" i="1"/>
  <c r="BG517" i="1"/>
  <c r="BF517" i="1"/>
  <c r="BE517" i="1"/>
  <c r="BD517" i="1"/>
  <c r="BC517" i="1"/>
  <c r="BB517" i="1"/>
  <c r="BA517" i="1"/>
  <c r="AZ517" i="1"/>
  <c r="AY517" i="1"/>
  <c r="AX517" i="1"/>
  <c r="AW517" i="1"/>
  <c r="AV517" i="1"/>
  <c r="AU517" i="1"/>
  <c r="AT517" i="1"/>
  <c r="AS517" i="1"/>
  <c r="AR517" i="1"/>
  <c r="AQ517" i="1"/>
  <c r="AP517" i="1"/>
  <c r="AO517" i="1"/>
  <c r="AN517" i="1"/>
  <c r="AM517" i="1"/>
  <c r="AL517" i="1"/>
  <c r="AK517" i="1"/>
  <c r="AJ517" i="1"/>
  <c r="AI517" i="1"/>
  <c r="AH517" i="1"/>
  <c r="AG517" i="1"/>
  <c r="AF517" i="1"/>
  <c r="AE517" i="1"/>
  <c r="AD517" i="1"/>
  <c r="AC517" i="1"/>
  <c r="AB517" i="1"/>
  <c r="AA517" i="1"/>
  <c r="Z517" i="1"/>
  <c r="Y517" i="1"/>
  <c r="X517" i="1"/>
  <c r="W517" i="1"/>
  <c r="V517" i="1"/>
  <c r="U517" i="1"/>
  <c r="T517" i="1"/>
  <c r="S517" i="1"/>
  <c r="Q517" i="1"/>
  <c r="P517" i="1"/>
  <c r="O517" i="1"/>
  <c r="DD516" i="1"/>
  <c r="DC516" i="1"/>
  <c r="DB516" i="1"/>
  <c r="DA516" i="1"/>
  <c r="CZ516" i="1"/>
  <c r="CY516" i="1"/>
  <c r="CX516" i="1"/>
  <c r="CW516" i="1"/>
  <c r="CV516" i="1"/>
  <c r="CU516" i="1"/>
  <c r="CT516" i="1"/>
  <c r="CS516" i="1"/>
  <c r="CR516" i="1"/>
  <c r="CQ516" i="1"/>
  <c r="CP516" i="1"/>
  <c r="CO516" i="1"/>
  <c r="CN516" i="1"/>
  <c r="CM516" i="1"/>
  <c r="CL516" i="1"/>
  <c r="CK516" i="1"/>
  <c r="CJ516" i="1"/>
  <c r="CI516" i="1"/>
  <c r="CH516" i="1"/>
  <c r="CG516" i="1"/>
  <c r="CF516" i="1"/>
  <c r="CE516" i="1"/>
  <c r="CD516" i="1"/>
  <c r="CC516" i="1"/>
  <c r="CB516" i="1"/>
  <c r="CA516" i="1"/>
  <c r="BZ516" i="1"/>
  <c r="BY516" i="1"/>
  <c r="BX516" i="1"/>
  <c r="BW516" i="1"/>
  <c r="BV516" i="1"/>
  <c r="BU516" i="1"/>
  <c r="BT516" i="1"/>
  <c r="BS516" i="1"/>
  <c r="BR516" i="1"/>
  <c r="BQ516" i="1"/>
  <c r="BP516" i="1"/>
  <c r="BO516" i="1"/>
  <c r="BN516" i="1"/>
  <c r="BM516" i="1"/>
  <c r="BL516" i="1"/>
  <c r="BK516" i="1"/>
  <c r="BJ516" i="1"/>
  <c r="BI516" i="1"/>
  <c r="BH516" i="1"/>
  <c r="BG516" i="1"/>
  <c r="BF516" i="1"/>
  <c r="BE516" i="1"/>
  <c r="BD516" i="1"/>
  <c r="BC516" i="1"/>
  <c r="BB516" i="1"/>
  <c r="BA516" i="1"/>
  <c r="AZ516" i="1"/>
  <c r="AY516" i="1"/>
  <c r="AX516" i="1"/>
  <c r="AW516" i="1"/>
  <c r="AV516" i="1"/>
  <c r="AU516" i="1"/>
  <c r="AT516" i="1"/>
  <c r="AS516" i="1"/>
  <c r="AR516" i="1"/>
  <c r="AQ516" i="1"/>
  <c r="AP516" i="1"/>
  <c r="AO516" i="1"/>
  <c r="AN516" i="1"/>
  <c r="AM516" i="1"/>
  <c r="AL516" i="1"/>
  <c r="AK516" i="1"/>
  <c r="AJ516" i="1"/>
  <c r="AI516" i="1"/>
  <c r="AH516" i="1"/>
  <c r="AG516" i="1"/>
  <c r="AF516" i="1"/>
  <c r="AE516" i="1"/>
  <c r="AD516" i="1"/>
  <c r="AC516" i="1"/>
  <c r="AB516" i="1"/>
  <c r="AA516" i="1"/>
  <c r="Z516" i="1"/>
  <c r="Y516" i="1"/>
  <c r="X516" i="1"/>
  <c r="W516" i="1"/>
  <c r="V516" i="1"/>
  <c r="U516" i="1"/>
  <c r="T516" i="1"/>
  <c r="S516" i="1"/>
  <c r="Q516" i="1"/>
  <c r="P516" i="1"/>
  <c r="O516" i="1"/>
  <c r="DD515" i="1"/>
  <c r="DC515" i="1"/>
  <c r="DB515" i="1"/>
  <c r="DA515" i="1"/>
  <c r="CZ515" i="1"/>
  <c r="CY515" i="1"/>
  <c r="CX515" i="1"/>
  <c r="CW515" i="1"/>
  <c r="CV515" i="1"/>
  <c r="CU515" i="1"/>
  <c r="CT515" i="1"/>
  <c r="CS515" i="1"/>
  <c r="CR515" i="1"/>
  <c r="CQ515" i="1"/>
  <c r="CP515" i="1"/>
  <c r="CO515" i="1"/>
  <c r="CN515" i="1"/>
  <c r="CM515" i="1"/>
  <c r="CL515" i="1"/>
  <c r="CK515" i="1"/>
  <c r="CJ515" i="1"/>
  <c r="CI515" i="1"/>
  <c r="CH515" i="1"/>
  <c r="CG515" i="1"/>
  <c r="CF515" i="1"/>
  <c r="CE515" i="1"/>
  <c r="CD515" i="1"/>
  <c r="CC515" i="1"/>
  <c r="CB515" i="1"/>
  <c r="CA515" i="1"/>
  <c r="BZ515" i="1"/>
  <c r="BY515" i="1"/>
  <c r="BX515" i="1"/>
  <c r="BW515" i="1"/>
  <c r="BV515" i="1"/>
  <c r="BU515" i="1"/>
  <c r="BT515" i="1"/>
  <c r="BS515" i="1"/>
  <c r="BR515" i="1"/>
  <c r="BQ515" i="1"/>
  <c r="BP515" i="1"/>
  <c r="BO515" i="1"/>
  <c r="BN515" i="1"/>
  <c r="BM515" i="1"/>
  <c r="BL515" i="1"/>
  <c r="BK515" i="1"/>
  <c r="BJ515" i="1"/>
  <c r="BI515" i="1"/>
  <c r="BH515" i="1"/>
  <c r="BG515" i="1"/>
  <c r="BF515" i="1"/>
  <c r="BE515" i="1"/>
  <c r="BD515" i="1"/>
  <c r="BC515" i="1"/>
  <c r="BB515" i="1"/>
  <c r="BA515" i="1"/>
  <c r="AZ515" i="1"/>
  <c r="AY515" i="1"/>
  <c r="AX515" i="1"/>
  <c r="AW515" i="1"/>
  <c r="AV515" i="1"/>
  <c r="AU515" i="1"/>
  <c r="AT515" i="1"/>
  <c r="AS515" i="1"/>
  <c r="AR515" i="1"/>
  <c r="AQ515" i="1"/>
  <c r="AP515" i="1"/>
  <c r="AO515" i="1"/>
  <c r="AN515" i="1"/>
  <c r="AM515" i="1"/>
  <c r="AL515" i="1"/>
  <c r="AK515" i="1"/>
  <c r="AJ515" i="1"/>
  <c r="AI515" i="1"/>
  <c r="AH515" i="1"/>
  <c r="AG515" i="1"/>
  <c r="AF515" i="1"/>
  <c r="AE515" i="1"/>
  <c r="AD515" i="1"/>
  <c r="AC515" i="1"/>
  <c r="AB515" i="1"/>
  <c r="AA515" i="1"/>
  <c r="Z515" i="1"/>
  <c r="Y515" i="1"/>
  <c r="X515" i="1"/>
  <c r="W515" i="1"/>
  <c r="V515" i="1"/>
  <c r="U515" i="1"/>
  <c r="T515" i="1"/>
  <c r="S515" i="1"/>
  <c r="Q515" i="1"/>
  <c r="P515" i="1"/>
  <c r="O515" i="1"/>
  <c r="DD514" i="1"/>
  <c r="DC514" i="1"/>
  <c r="DB514" i="1"/>
  <c r="DA514" i="1"/>
  <c r="CZ514" i="1"/>
  <c r="CY514" i="1"/>
  <c r="CX514" i="1"/>
  <c r="CW514" i="1"/>
  <c r="CV514" i="1"/>
  <c r="CU514" i="1"/>
  <c r="CT514" i="1"/>
  <c r="CS514" i="1"/>
  <c r="CR514" i="1"/>
  <c r="CQ514" i="1"/>
  <c r="CP514" i="1"/>
  <c r="CO514" i="1"/>
  <c r="CN514" i="1"/>
  <c r="CM514" i="1"/>
  <c r="CL514" i="1"/>
  <c r="CK514" i="1"/>
  <c r="CJ514" i="1"/>
  <c r="CI514" i="1"/>
  <c r="CH514" i="1"/>
  <c r="CG514" i="1"/>
  <c r="CF514" i="1"/>
  <c r="CE514" i="1"/>
  <c r="CD514" i="1"/>
  <c r="CC514" i="1"/>
  <c r="CB514" i="1"/>
  <c r="CA514" i="1"/>
  <c r="BZ514" i="1"/>
  <c r="BY514" i="1"/>
  <c r="BX514" i="1"/>
  <c r="BW514" i="1"/>
  <c r="BV514" i="1"/>
  <c r="BU514" i="1"/>
  <c r="BT514" i="1"/>
  <c r="BS514" i="1"/>
  <c r="BR514" i="1"/>
  <c r="BQ514" i="1"/>
  <c r="BP514" i="1"/>
  <c r="BO514" i="1"/>
  <c r="BN514" i="1"/>
  <c r="BM514" i="1"/>
  <c r="BL514" i="1"/>
  <c r="BK514" i="1"/>
  <c r="BJ514" i="1"/>
  <c r="BI514" i="1"/>
  <c r="BH514" i="1"/>
  <c r="BG514" i="1"/>
  <c r="BF514" i="1"/>
  <c r="BE514" i="1"/>
  <c r="BD514" i="1"/>
  <c r="BC514" i="1"/>
  <c r="BB514" i="1"/>
  <c r="BA514" i="1"/>
  <c r="AZ514" i="1"/>
  <c r="AY514" i="1"/>
  <c r="AX514" i="1"/>
  <c r="AW514" i="1"/>
  <c r="AV514" i="1"/>
  <c r="AU514" i="1"/>
  <c r="AT514" i="1"/>
  <c r="AS514" i="1"/>
  <c r="AR514" i="1"/>
  <c r="AQ514" i="1"/>
  <c r="AP514" i="1"/>
  <c r="AO514" i="1"/>
  <c r="AN514" i="1"/>
  <c r="AM514" i="1"/>
  <c r="AL514" i="1"/>
  <c r="AK514" i="1"/>
  <c r="AJ514" i="1"/>
  <c r="AI514" i="1"/>
  <c r="AH514" i="1"/>
  <c r="AG514" i="1"/>
  <c r="AF514" i="1"/>
  <c r="AE514" i="1"/>
  <c r="AD514" i="1"/>
  <c r="AC514" i="1"/>
  <c r="AB514" i="1"/>
  <c r="AA514" i="1"/>
  <c r="Z514" i="1"/>
  <c r="Y514" i="1"/>
  <c r="X514" i="1"/>
  <c r="W514" i="1"/>
  <c r="V514" i="1"/>
  <c r="U514" i="1"/>
  <c r="T514" i="1"/>
  <c r="S514" i="1"/>
  <c r="Q514" i="1"/>
  <c r="P514" i="1"/>
  <c r="O514" i="1"/>
  <c r="DD148" i="1"/>
  <c r="DC148" i="1"/>
  <c r="DB148" i="1"/>
  <c r="DA148" i="1"/>
  <c r="CZ148" i="1"/>
  <c r="CY148" i="1"/>
  <c r="CX148" i="1"/>
  <c r="CW148" i="1"/>
  <c r="CV148" i="1"/>
  <c r="CU148" i="1"/>
  <c r="CT148" i="1"/>
  <c r="CS148" i="1"/>
  <c r="CR148" i="1"/>
  <c r="CQ148" i="1"/>
  <c r="CP148" i="1"/>
  <c r="CO148" i="1"/>
  <c r="CN148" i="1"/>
  <c r="CM148" i="1"/>
  <c r="CL148" i="1"/>
  <c r="CK148" i="1"/>
  <c r="CJ148" i="1"/>
  <c r="CI148" i="1"/>
  <c r="CH148" i="1"/>
  <c r="CG148" i="1"/>
  <c r="CF148" i="1"/>
  <c r="CE148" i="1"/>
  <c r="CD148" i="1"/>
  <c r="CC148" i="1"/>
  <c r="CB148" i="1"/>
  <c r="CA148" i="1"/>
  <c r="BZ148" i="1"/>
  <c r="BY148" i="1"/>
  <c r="BX148" i="1"/>
  <c r="BW148" i="1"/>
  <c r="BV148" i="1"/>
  <c r="BU148" i="1"/>
  <c r="BT148" i="1"/>
  <c r="BS148" i="1"/>
  <c r="BR148" i="1"/>
  <c r="BQ148" i="1"/>
  <c r="BP148" i="1"/>
  <c r="BO148" i="1"/>
  <c r="BN148" i="1"/>
  <c r="BM148" i="1"/>
  <c r="BL148" i="1"/>
  <c r="BK148" i="1"/>
  <c r="BJ148" i="1"/>
  <c r="BI148" i="1"/>
  <c r="BH148" i="1"/>
  <c r="BG148" i="1"/>
  <c r="BF148" i="1"/>
  <c r="BE148" i="1"/>
  <c r="BD148" i="1"/>
  <c r="BC148" i="1"/>
  <c r="BB148" i="1"/>
  <c r="BA148" i="1"/>
  <c r="AZ148" i="1"/>
  <c r="AY148" i="1"/>
  <c r="AX148" i="1"/>
  <c r="AW148" i="1"/>
  <c r="AV148" i="1"/>
  <c r="AU148" i="1"/>
  <c r="AT148" i="1"/>
  <c r="AS148" i="1"/>
  <c r="AR148" i="1"/>
  <c r="AQ148" i="1"/>
  <c r="AP148" i="1"/>
  <c r="AO148" i="1"/>
  <c r="AN148" i="1"/>
  <c r="AM148" i="1"/>
  <c r="AL148" i="1"/>
  <c r="AK148" i="1"/>
  <c r="AJ148" i="1"/>
  <c r="AI148" i="1"/>
  <c r="AH148" i="1"/>
  <c r="AG148" i="1"/>
  <c r="AF148" i="1"/>
  <c r="AE148" i="1"/>
  <c r="AD148" i="1"/>
  <c r="AC148" i="1"/>
  <c r="AB148" i="1"/>
  <c r="AA148" i="1"/>
  <c r="Z148" i="1"/>
  <c r="Y148" i="1"/>
  <c r="X148" i="1"/>
  <c r="W148" i="1"/>
  <c r="V148" i="1"/>
  <c r="U148" i="1"/>
  <c r="T148" i="1"/>
  <c r="S148" i="1"/>
  <c r="Q148" i="1"/>
  <c r="P148" i="1"/>
  <c r="O148" i="1"/>
  <c r="DD147" i="1"/>
  <c r="DC147" i="1"/>
  <c r="DB147" i="1"/>
  <c r="DA147" i="1"/>
  <c r="CZ147" i="1"/>
  <c r="CY147" i="1"/>
  <c r="CX147" i="1"/>
  <c r="CW147" i="1"/>
  <c r="CV147" i="1"/>
  <c r="CU147" i="1"/>
  <c r="CT147" i="1"/>
  <c r="CS147" i="1"/>
  <c r="CR147" i="1"/>
  <c r="CQ147" i="1"/>
  <c r="CP147" i="1"/>
  <c r="CO147" i="1"/>
  <c r="CN147" i="1"/>
  <c r="CM147" i="1"/>
  <c r="CL147" i="1"/>
  <c r="CK147" i="1"/>
  <c r="CJ147" i="1"/>
  <c r="CI147" i="1"/>
  <c r="CH147" i="1"/>
  <c r="CG147" i="1"/>
  <c r="CF147" i="1"/>
  <c r="CE147" i="1"/>
  <c r="CD147" i="1"/>
  <c r="CC147" i="1"/>
  <c r="CB147" i="1"/>
  <c r="CA147" i="1"/>
  <c r="BZ147" i="1"/>
  <c r="BY147" i="1"/>
  <c r="BX147" i="1"/>
  <c r="BW147" i="1"/>
  <c r="BV147" i="1"/>
  <c r="BU147" i="1"/>
  <c r="BT147" i="1"/>
  <c r="BS147" i="1"/>
  <c r="BR147" i="1"/>
  <c r="BQ147" i="1"/>
  <c r="BP147" i="1"/>
  <c r="BO147" i="1"/>
  <c r="BN147" i="1"/>
  <c r="BM147" i="1"/>
  <c r="BL147" i="1"/>
  <c r="BK147" i="1"/>
  <c r="BJ147" i="1"/>
  <c r="BI147" i="1"/>
  <c r="BH147" i="1"/>
  <c r="BG147" i="1"/>
  <c r="BF147" i="1"/>
  <c r="BE147" i="1"/>
  <c r="BD147" i="1"/>
  <c r="BC147" i="1"/>
  <c r="BB147" i="1"/>
  <c r="BA147" i="1"/>
  <c r="AZ147" i="1"/>
  <c r="AY147" i="1"/>
  <c r="AX147" i="1"/>
  <c r="AW147" i="1"/>
  <c r="AV147" i="1"/>
  <c r="AU147" i="1"/>
  <c r="AT147" i="1"/>
  <c r="AS147" i="1"/>
  <c r="AR147" i="1"/>
  <c r="AQ147" i="1"/>
  <c r="AP147" i="1"/>
  <c r="AO147" i="1"/>
  <c r="AN147" i="1"/>
  <c r="AM147" i="1"/>
  <c r="AL147" i="1"/>
  <c r="AK147" i="1"/>
  <c r="AJ147" i="1"/>
  <c r="AI147" i="1"/>
  <c r="AH147" i="1"/>
  <c r="AG147" i="1"/>
  <c r="AF147" i="1"/>
  <c r="AE147" i="1"/>
  <c r="AD147" i="1"/>
  <c r="AC147" i="1"/>
  <c r="AB147" i="1"/>
  <c r="AA147" i="1"/>
  <c r="Z147" i="1"/>
  <c r="Y147" i="1"/>
  <c r="X147" i="1"/>
  <c r="W147" i="1"/>
  <c r="V147" i="1"/>
  <c r="U147" i="1"/>
  <c r="T147" i="1"/>
  <c r="S147" i="1"/>
  <c r="Q147" i="1"/>
  <c r="P147" i="1"/>
  <c r="O147" i="1"/>
  <c r="DD146" i="1"/>
  <c r="DC146" i="1"/>
  <c r="DB146" i="1"/>
  <c r="DA146" i="1"/>
  <c r="CZ146" i="1"/>
  <c r="CY146" i="1"/>
  <c r="CX146" i="1"/>
  <c r="CW146" i="1"/>
  <c r="CV146" i="1"/>
  <c r="CU146" i="1"/>
  <c r="CT146" i="1"/>
  <c r="CS146" i="1"/>
  <c r="CR146" i="1"/>
  <c r="CQ146" i="1"/>
  <c r="CP146" i="1"/>
  <c r="CO146" i="1"/>
  <c r="CN146" i="1"/>
  <c r="CM146" i="1"/>
  <c r="CL146" i="1"/>
  <c r="CK146" i="1"/>
  <c r="CJ146" i="1"/>
  <c r="CI146" i="1"/>
  <c r="CH146" i="1"/>
  <c r="CG146" i="1"/>
  <c r="CF146" i="1"/>
  <c r="CE146" i="1"/>
  <c r="CD146" i="1"/>
  <c r="CC146" i="1"/>
  <c r="CB146" i="1"/>
  <c r="CA146" i="1"/>
  <c r="BZ146" i="1"/>
  <c r="BY146" i="1"/>
  <c r="BX146" i="1"/>
  <c r="BW146" i="1"/>
  <c r="BV146" i="1"/>
  <c r="BU146" i="1"/>
  <c r="BT146" i="1"/>
  <c r="BS146" i="1"/>
  <c r="BR146" i="1"/>
  <c r="BQ146" i="1"/>
  <c r="BP146" i="1"/>
  <c r="BO146" i="1"/>
  <c r="BN146" i="1"/>
  <c r="BM146" i="1"/>
  <c r="BL146" i="1"/>
  <c r="BK146" i="1"/>
  <c r="BJ146" i="1"/>
  <c r="BI146" i="1"/>
  <c r="BH146" i="1"/>
  <c r="BG146" i="1"/>
  <c r="BF146" i="1"/>
  <c r="BE146" i="1"/>
  <c r="BD146" i="1"/>
  <c r="BC146" i="1"/>
  <c r="BB146" i="1"/>
  <c r="BA146" i="1"/>
  <c r="AZ146" i="1"/>
  <c r="AY146" i="1"/>
  <c r="AX146" i="1"/>
  <c r="AW146" i="1"/>
  <c r="AV146" i="1"/>
  <c r="AU146" i="1"/>
  <c r="AT146" i="1"/>
  <c r="AS146" i="1"/>
  <c r="AR146" i="1"/>
  <c r="AQ146" i="1"/>
  <c r="AP146" i="1"/>
  <c r="AO146" i="1"/>
  <c r="AN146" i="1"/>
  <c r="AM146" i="1"/>
  <c r="AL146" i="1"/>
  <c r="AK146" i="1"/>
  <c r="AJ146" i="1"/>
  <c r="AI146" i="1"/>
  <c r="AH146" i="1"/>
  <c r="AG146" i="1"/>
  <c r="AF146" i="1"/>
  <c r="AE146" i="1"/>
  <c r="AD146" i="1"/>
  <c r="AC146" i="1"/>
  <c r="AB146" i="1"/>
  <c r="AA146" i="1"/>
  <c r="Z146" i="1"/>
  <c r="Y146" i="1"/>
  <c r="X146" i="1"/>
  <c r="W146" i="1"/>
  <c r="V146" i="1"/>
  <c r="U146" i="1"/>
  <c r="T146" i="1"/>
  <c r="S146" i="1"/>
  <c r="Q146" i="1"/>
  <c r="P146" i="1"/>
  <c r="O146" i="1"/>
  <c r="DD145" i="1"/>
  <c r="DC145" i="1"/>
  <c r="DB145" i="1"/>
  <c r="DA145" i="1"/>
  <c r="CZ145" i="1"/>
  <c r="CY145" i="1"/>
  <c r="CX145" i="1"/>
  <c r="CW145" i="1"/>
  <c r="CV145" i="1"/>
  <c r="CU145" i="1"/>
  <c r="CT145" i="1"/>
  <c r="CS145" i="1"/>
  <c r="CR145" i="1"/>
  <c r="CQ145" i="1"/>
  <c r="CP145" i="1"/>
  <c r="CO145" i="1"/>
  <c r="CN145" i="1"/>
  <c r="CM145" i="1"/>
  <c r="CL145" i="1"/>
  <c r="CK145" i="1"/>
  <c r="CJ145" i="1"/>
  <c r="CI145" i="1"/>
  <c r="CH145" i="1"/>
  <c r="CG145" i="1"/>
  <c r="CF145" i="1"/>
  <c r="CE145" i="1"/>
  <c r="CD145" i="1"/>
  <c r="CC145" i="1"/>
  <c r="CB145" i="1"/>
  <c r="CA145" i="1"/>
  <c r="BZ145" i="1"/>
  <c r="BY145" i="1"/>
  <c r="BX145" i="1"/>
  <c r="BW145" i="1"/>
  <c r="BV145" i="1"/>
  <c r="BU145" i="1"/>
  <c r="BT145" i="1"/>
  <c r="BS145" i="1"/>
  <c r="BR145" i="1"/>
  <c r="BQ145" i="1"/>
  <c r="BP145" i="1"/>
  <c r="BO145" i="1"/>
  <c r="BN145" i="1"/>
  <c r="BM145" i="1"/>
  <c r="BL145" i="1"/>
  <c r="BK145" i="1"/>
  <c r="BJ145" i="1"/>
  <c r="BI145" i="1"/>
  <c r="BH145" i="1"/>
  <c r="BG145" i="1"/>
  <c r="BF145" i="1"/>
  <c r="BE145" i="1"/>
  <c r="BD145" i="1"/>
  <c r="BC145" i="1"/>
  <c r="BB145" i="1"/>
  <c r="BA145" i="1"/>
  <c r="AZ145" i="1"/>
  <c r="AY145" i="1"/>
  <c r="AX145" i="1"/>
  <c r="AW145" i="1"/>
  <c r="AV145" i="1"/>
  <c r="AU145" i="1"/>
  <c r="AT145" i="1"/>
  <c r="AS145" i="1"/>
  <c r="AR145" i="1"/>
  <c r="AQ145" i="1"/>
  <c r="AP145" i="1"/>
  <c r="AO145" i="1"/>
  <c r="AN145" i="1"/>
  <c r="AM145" i="1"/>
  <c r="AL145" i="1"/>
  <c r="AK145" i="1"/>
  <c r="AJ145" i="1"/>
  <c r="AI145" i="1"/>
  <c r="AH145" i="1"/>
  <c r="AG145" i="1"/>
  <c r="AF145" i="1"/>
  <c r="AE145" i="1"/>
  <c r="AD145" i="1"/>
  <c r="AC145" i="1"/>
  <c r="AB145" i="1"/>
  <c r="AA145" i="1"/>
  <c r="Z145" i="1"/>
  <c r="Y145" i="1"/>
  <c r="X145" i="1"/>
  <c r="W145" i="1"/>
  <c r="V145" i="1"/>
  <c r="U145" i="1"/>
  <c r="T145" i="1"/>
  <c r="S145" i="1"/>
  <c r="Q145" i="1"/>
  <c r="P145" i="1"/>
  <c r="O145" i="1"/>
  <c r="DD144" i="1"/>
  <c r="DC144" i="1"/>
  <c r="DB144" i="1"/>
  <c r="DA144" i="1"/>
  <c r="CZ144" i="1"/>
  <c r="CY144" i="1"/>
  <c r="CX144" i="1"/>
  <c r="CW144" i="1"/>
  <c r="CV144" i="1"/>
  <c r="CU144" i="1"/>
  <c r="CT144" i="1"/>
  <c r="CS144" i="1"/>
  <c r="CR144" i="1"/>
  <c r="CQ144" i="1"/>
  <c r="CP144" i="1"/>
  <c r="CO144" i="1"/>
  <c r="CN144" i="1"/>
  <c r="CM144" i="1"/>
  <c r="CL144" i="1"/>
  <c r="CK144" i="1"/>
  <c r="CJ144" i="1"/>
  <c r="CI144" i="1"/>
  <c r="CH144" i="1"/>
  <c r="CG144" i="1"/>
  <c r="CF144" i="1"/>
  <c r="CE144" i="1"/>
  <c r="CD144" i="1"/>
  <c r="CC144" i="1"/>
  <c r="CB144" i="1"/>
  <c r="CA144" i="1"/>
  <c r="BZ144" i="1"/>
  <c r="BY144" i="1"/>
  <c r="BX144" i="1"/>
  <c r="BW144" i="1"/>
  <c r="BV144" i="1"/>
  <c r="BU144" i="1"/>
  <c r="BT144" i="1"/>
  <c r="BS144" i="1"/>
  <c r="BR144" i="1"/>
  <c r="BQ144" i="1"/>
  <c r="BP144" i="1"/>
  <c r="BO144" i="1"/>
  <c r="BN144" i="1"/>
  <c r="BM144" i="1"/>
  <c r="BL144" i="1"/>
  <c r="BK144" i="1"/>
  <c r="BJ144" i="1"/>
  <c r="BI144" i="1"/>
  <c r="BH144" i="1"/>
  <c r="BG144" i="1"/>
  <c r="BF144" i="1"/>
  <c r="BE144" i="1"/>
  <c r="BD144" i="1"/>
  <c r="BC144" i="1"/>
  <c r="BB144" i="1"/>
  <c r="BA144" i="1"/>
  <c r="AZ144" i="1"/>
  <c r="AY144" i="1"/>
  <c r="AX144" i="1"/>
  <c r="AW144" i="1"/>
  <c r="AV144" i="1"/>
  <c r="AU144" i="1"/>
  <c r="AT144" i="1"/>
  <c r="AS144" i="1"/>
  <c r="AR144" i="1"/>
  <c r="AQ144" i="1"/>
  <c r="AP144" i="1"/>
  <c r="AO144" i="1"/>
  <c r="AN144" i="1"/>
  <c r="AM144" i="1"/>
  <c r="AL144" i="1"/>
  <c r="AK144" i="1"/>
  <c r="AJ144" i="1"/>
  <c r="AI144" i="1"/>
  <c r="AH144" i="1"/>
  <c r="AG144" i="1"/>
  <c r="AF144" i="1"/>
  <c r="AE144" i="1"/>
  <c r="AD144" i="1"/>
  <c r="AC144" i="1"/>
  <c r="AB144" i="1"/>
  <c r="AA144" i="1"/>
  <c r="Z144" i="1"/>
  <c r="Y144" i="1"/>
  <c r="X144" i="1"/>
  <c r="W144" i="1"/>
  <c r="V144" i="1"/>
  <c r="U144" i="1"/>
  <c r="T144" i="1"/>
  <c r="S144" i="1"/>
  <c r="Q144" i="1"/>
  <c r="P144" i="1"/>
  <c r="O144" i="1"/>
  <c r="DD143" i="1"/>
  <c r="DC143" i="1"/>
  <c r="DB143" i="1"/>
  <c r="DA143" i="1"/>
  <c r="CZ143" i="1"/>
  <c r="CY143" i="1"/>
  <c r="CX143" i="1"/>
  <c r="CW143" i="1"/>
  <c r="CV143" i="1"/>
  <c r="CU143" i="1"/>
  <c r="CT143" i="1"/>
  <c r="CS143" i="1"/>
  <c r="CR143" i="1"/>
  <c r="CQ143" i="1"/>
  <c r="CP143" i="1"/>
  <c r="CO143" i="1"/>
  <c r="CN143" i="1"/>
  <c r="CM143" i="1"/>
  <c r="CL143" i="1"/>
  <c r="CK143" i="1"/>
  <c r="CJ143" i="1"/>
  <c r="CI143" i="1"/>
  <c r="CH143" i="1"/>
  <c r="CG143" i="1"/>
  <c r="CF143" i="1"/>
  <c r="CE143" i="1"/>
  <c r="CD143" i="1"/>
  <c r="CC143" i="1"/>
  <c r="CB143" i="1"/>
  <c r="CA143" i="1"/>
  <c r="BZ143" i="1"/>
  <c r="BY143" i="1"/>
  <c r="BX143" i="1"/>
  <c r="BW143" i="1"/>
  <c r="BV143" i="1"/>
  <c r="BU143" i="1"/>
  <c r="BT143" i="1"/>
  <c r="BS143" i="1"/>
  <c r="BR143" i="1"/>
  <c r="BQ143" i="1"/>
  <c r="BP143" i="1"/>
  <c r="BO143" i="1"/>
  <c r="BN143" i="1"/>
  <c r="BM143" i="1"/>
  <c r="BL143" i="1"/>
  <c r="BK143" i="1"/>
  <c r="BJ143" i="1"/>
  <c r="BI143" i="1"/>
  <c r="BH143" i="1"/>
  <c r="BG143" i="1"/>
  <c r="BF143" i="1"/>
  <c r="BE143" i="1"/>
  <c r="BD143" i="1"/>
  <c r="BC143" i="1"/>
  <c r="BB143" i="1"/>
  <c r="BA143" i="1"/>
  <c r="AZ143" i="1"/>
  <c r="AY143" i="1"/>
  <c r="AX143" i="1"/>
  <c r="AW143" i="1"/>
  <c r="AV143" i="1"/>
  <c r="AU143" i="1"/>
  <c r="AT143" i="1"/>
  <c r="AS143" i="1"/>
  <c r="AR143" i="1"/>
  <c r="AQ143" i="1"/>
  <c r="AP143" i="1"/>
  <c r="AO143" i="1"/>
  <c r="AN143" i="1"/>
  <c r="AM143" i="1"/>
  <c r="AL143" i="1"/>
  <c r="AK143" i="1"/>
  <c r="AJ143" i="1"/>
  <c r="AI143" i="1"/>
  <c r="AH143" i="1"/>
  <c r="AG143" i="1"/>
  <c r="AF143" i="1"/>
  <c r="AE143" i="1"/>
  <c r="AD143" i="1"/>
  <c r="AC143" i="1"/>
  <c r="AB143" i="1"/>
  <c r="AA143" i="1"/>
  <c r="Z143" i="1"/>
  <c r="Y143" i="1"/>
  <c r="X143" i="1"/>
  <c r="W143" i="1"/>
  <c r="V143" i="1"/>
  <c r="U143" i="1"/>
  <c r="T143" i="1"/>
  <c r="S143" i="1"/>
  <c r="Q143" i="1"/>
  <c r="P143" i="1"/>
  <c r="O143" i="1"/>
  <c r="DD142" i="1"/>
  <c r="DC142" i="1"/>
  <c r="DB142" i="1"/>
  <c r="DA142" i="1"/>
  <c r="CZ142" i="1"/>
  <c r="CY142" i="1"/>
  <c r="CX142" i="1"/>
  <c r="CW142" i="1"/>
  <c r="CV142" i="1"/>
  <c r="CU142" i="1"/>
  <c r="CT142" i="1"/>
  <c r="CS142" i="1"/>
  <c r="CR142" i="1"/>
  <c r="CQ142" i="1"/>
  <c r="CP142" i="1"/>
  <c r="CO142" i="1"/>
  <c r="CN142" i="1"/>
  <c r="CM142" i="1"/>
  <c r="CL142" i="1"/>
  <c r="CK142" i="1"/>
  <c r="CJ142" i="1"/>
  <c r="CI142" i="1"/>
  <c r="CH142" i="1"/>
  <c r="CG142" i="1"/>
  <c r="CF142" i="1"/>
  <c r="CE142" i="1"/>
  <c r="CD142" i="1"/>
  <c r="CC142" i="1"/>
  <c r="CB142" i="1"/>
  <c r="CA142" i="1"/>
  <c r="BZ142" i="1"/>
  <c r="BY142" i="1"/>
  <c r="BX142" i="1"/>
  <c r="BW142" i="1"/>
  <c r="BV142" i="1"/>
  <c r="BU142" i="1"/>
  <c r="BT142" i="1"/>
  <c r="BS142" i="1"/>
  <c r="BR142" i="1"/>
  <c r="BQ142" i="1"/>
  <c r="BP142" i="1"/>
  <c r="BO142" i="1"/>
  <c r="BN142" i="1"/>
  <c r="BM142" i="1"/>
  <c r="BL142" i="1"/>
  <c r="BK142" i="1"/>
  <c r="BJ142" i="1"/>
  <c r="BI142" i="1"/>
  <c r="BH142" i="1"/>
  <c r="BG142" i="1"/>
  <c r="BF142" i="1"/>
  <c r="BE142" i="1"/>
  <c r="BD142" i="1"/>
  <c r="BC142" i="1"/>
  <c r="BB142" i="1"/>
  <c r="BA142" i="1"/>
  <c r="AZ142" i="1"/>
  <c r="AY142" i="1"/>
  <c r="AX142" i="1"/>
  <c r="AW142" i="1"/>
  <c r="AV142" i="1"/>
  <c r="AU142" i="1"/>
  <c r="AT142" i="1"/>
  <c r="AS142" i="1"/>
  <c r="AR142" i="1"/>
  <c r="AQ142" i="1"/>
  <c r="AP142" i="1"/>
  <c r="AO142" i="1"/>
  <c r="AN142" i="1"/>
  <c r="AM142" i="1"/>
  <c r="AL142" i="1"/>
  <c r="AK142" i="1"/>
  <c r="AJ142" i="1"/>
  <c r="AI142" i="1"/>
  <c r="AH142" i="1"/>
  <c r="AG142" i="1"/>
  <c r="AF142" i="1"/>
  <c r="AE142" i="1"/>
  <c r="AD142" i="1"/>
  <c r="AC142" i="1"/>
  <c r="AB142" i="1"/>
  <c r="AA142" i="1"/>
  <c r="Z142" i="1"/>
  <c r="Y142" i="1"/>
  <c r="X142" i="1"/>
  <c r="W142" i="1"/>
  <c r="V142" i="1"/>
  <c r="U142" i="1"/>
  <c r="T142" i="1"/>
  <c r="S142" i="1"/>
  <c r="Q142" i="1"/>
  <c r="P142" i="1"/>
  <c r="O142" i="1"/>
  <c r="DD141" i="1"/>
  <c r="DC141" i="1"/>
  <c r="DB141" i="1"/>
  <c r="DA141" i="1"/>
  <c r="CZ141" i="1"/>
  <c r="CY141" i="1"/>
  <c r="CX141" i="1"/>
  <c r="CW141" i="1"/>
  <c r="CV141" i="1"/>
  <c r="CU141" i="1"/>
  <c r="CT141" i="1"/>
  <c r="CS141" i="1"/>
  <c r="CR141" i="1"/>
  <c r="CQ141" i="1"/>
  <c r="CP141" i="1"/>
  <c r="CO141" i="1"/>
  <c r="CN141" i="1"/>
  <c r="CM141" i="1"/>
  <c r="CL141" i="1"/>
  <c r="CK141" i="1"/>
  <c r="CJ141" i="1"/>
  <c r="CI141" i="1"/>
  <c r="CH141" i="1"/>
  <c r="CG141" i="1"/>
  <c r="CF141" i="1"/>
  <c r="CE141" i="1"/>
  <c r="CD141" i="1"/>
  <c r="CC141" i="1"/>
  <c r="CB141" i="1"/>
  <c r="CA141" i="1"/>
  <c r="BZ141" i="1"/>
  <c r="BY141" i="1"/>
  <c r="BX141" i="1"/>
  <c r="BW141" i="1"/>
  <c r="BV141" i="1"/>
  <c r="BU141" i="1"/>
  <c r="BT141" i="1"/>
  <c r="BS141" i="1"/>
  <c r="BR141" i="1"/>
  <c r="BQ141" i="1"/>
  <c r="BP141" i="1"/>
  <c r="BO141" i="1"/>
  <c r="BN141" i="1"/>
  <c r="BM141" i="1"/>
  <c r="BL141" i="1"/>
  <c r="BK141" i="1"/>
  <c r="BJ141" i="1"/>
  <c r="BI141" i="1"/>
  <c r="BH141" i="1"/>
  <c r="BG141" i="1"/>
  <c r="BF141" i="1"/>
  <c r="BE141" i="1"/>
  <c r="BD141" i="1"/>
  <c r="BC141" i="1"/>
  <c r="BB141" i="1"/>
  <c r="BA141" i="1"/>
  <c r="AZ141" i="1"/>
  <c r="AY141" i="1"/>
  <c r="AX141" i="1"/>
  <c r="AW141" i="1"/>
  <c r="AV141" i="1"/>
  <c r="AU141" i="1"/>
  <c r="AT141" i="1"/>
  <c r="AS141" i="1"/>
  <c r="AR141" i="1"/>
  <c r="AQ141" i="1"/>
  <c r="AP141" i="1"/>
  <c r="AO141" i="1"/>
  <c r="AN141" i="1"/>
  <c r="AM141" i="1"/>
  <c r="AL141" i="1"/>
  <c r="AK141" i="1"/>
  <c r="AJ141" i="1"/>
  <c r="AI141" i="1"/>
  <c r="AH141" i="1"/>
  <c r="AG141" i="1"/>
  <c r="AF141" i="1"/>
  <c r="AE141" i="1"/>
  <c r="AD141" i="1"/>
  <c r="AC141" i="1"/>
  <c r="AB141" i="1"/>
  <c r="AA141" i="1"/>
  <c r="Z141" i="1"/>
  <c r="Y141" i="1"/>
  <c r="X141" i="1"/>
  <c r="W141" i="1"/>
  <c r="V141" i="1"/>
  <c r="U141" i="1"/>
  <c r="T141" i="1"/>
  <c r="S141" i="1"/>
  <c r="Q141" i="1"/>
  <c r="P141" i="1"/>
  <c r="O141" i="1"/>
  <c r="DD140" i="1"/>
  <c r="DC140" i="1"/>
  <c r="DB140" i="1"/>
  <c r="DA140" i="1"/>
  <c r="CZ140" i="1"/>
  <c r="CY140" i="1"/>
  <c r="CX140" i="1"/>
  <c r="CW140" i="1"/>
  <c r="CV140" i="1"/>
  <c r="CU140" i="1"/>
  <c r="CT140" i="1"/>
  <c r="CS140" i="1"/>
  <c r="CR140" i="1"/>
  <c r="CQ140" i="1"/>
  <c r="CP140" i="1"/>
  <c r="CO140" i="1"/>
  <c r="CN140" i="1"/>
  <c r="CM140" i="1"/>
  <c r="CL140" i="1"/>
  <c r="CK140" i="1"/>
  <c r="CJ140" i="1"/>
  <c r="CI140" i="1"/>
  <c r="CH140" i="1"/>
  <c r="CG140" i="1"/>
  <c r="CF140" i="1"/>
  <c r="CE140" i="1"/>
  <c r="CD140" i="1"/>
  <c r="CC140" i="1"/>
  <c r="CB140" i="1"/>
  <c r="CA140" i="1"/>
  <c r="BZ140" i="1"/>
  <c r="BY140" i="1"/>
  <c r="BX140" i="1"/>
  <c r="BW140" i="1"/>
  <c r="BV140" i="1"/>
  <c r="BU140" i="1"/>
  <c r="BT140" i="1"/>
  <c r="BS140" i="1"/>
  <c r="BR140" i="1"/>
  <c r="BQ140" i="1"/>
  <c r="BP140" i="1"/>
  <c r="BO140" i="1"/>
  <c r="BN140" i="1"/>
  <c r="BM140" i="1"/>
  <c r="BL140" i="1"/>
  <c r="BK140" i="1"/>
  <c r="BJ140" i="1"/>
  <c r="BI140" i="1"/>
  <c r="BH140" i="1"/>
  <c r="BG140" i="1"/>
  <c r="BF140" i="1"/>
  <c r="BE140" i="1"/>
  <c r="BD140" i="1"/>
  <c r="BC140" i="1"/>
  <c r="BB140" i="1"/>
  <c r="BA140" i="1"/>
  <c r="AZ140" i="1"/>
  <c r="AY140" i="1"/>
  <c r="AX140" i="1"/>
  <c r="AW140" i="1"/>
  <c r="AV140" i="1"/>
  <c r="AU140" i="1"/>
  <c r="AT140" i="1"/>
  <c r="AS140" i="1"/>
  <c r="AR140" i="1"/>
  <c r="AQ140" i="1"/>
  <c r="AP140" i="1"/>
  <c r="AO140" i="1"/>
  <c r="AN140" i="1"/>
  <c r="AM140" i="1"/>
  <c r="AL140" i="1"/>
  <c r="AK140" i="1"/>
  <c r="AJ140" i="1"/>
  <c r="AI140" i="1"/>
  <c r="AH140" i="1"/>
  <c r="AG140" i="1"/>
  <c r="AF140" i="1"/>
  <c r="AE140" i="1"/>
  <c r="AD140" i="1"/>
  <c r="AC140" i="1"/>
  <c r="AB140" i="1"/>
  <c r="AA140" i="1"/>
  <c r="Z140" i="1"/>
  <c r="Y140" i="1"/>
  <c r="X140" i="1"/>
  <c r="W140" i="1"/>
  <c r="V140" i="1"/>
  <c r="U140" i="1"/>
  <c r="T140" i="1"/>
  <c r="S140" i="1"/>
  <c r="Q140" i="1"/>
  <c r="P140" i="1"/>
  <c r="O140" i="1"/>
  <c r="DD139" i="1"/>
  <c r="DC139" i="1"/>
  <c r="DB139" i="1"/>
  <c r="DA139" i="1"/>
  <c r="CZ139" i="1"/>
  <c r="CY139" i="1"/>
  <c r="CX139" i="1"/>
  <c r="CW139" i="1"/>
  <c r="CV139" i="1"/>
  <c r="CU139" i="1"/>
  <c r="CT139" i="1"/>
  <c r="CS139" i="1"/>
  <c r="CR139" i="1"/>
  <c r="CQ139" i="1"/>
  <c r="CP139" i="1"/>
  <c r="CO139" i="1"/>
  <c r="CN139" i="1"/>
  <c r="CM139" i="1"/>
  <c r="CL139" i="1"/>
  <c r="CK139" i="1"/>
  <c r="CJ139" i="1"/>
  <c r="CI139" i="1"/>
  <c r="CH139" i="1"/>
  <c r="CG139" i="1"/>
  <c r="CF139" i="1"/>
  <c r="CE139" i="1"/>
  <c r="CD139" i="1"/>
  <c r="CC139" i="1"/>
  <c r="CB139" i="1"/>
  <c r="CA139" i="1"/>
  <c r="BZ139" i="1"/>
  <c r="BY139" i="1"/>
  <c r="BX139" i="1"/>
  <c r="BW139" i="1"/>
  <c r="BV139" i="1"/>
  <c r="BU139" i="1"/>
  <c r="BT139" i="1"/>
  <c r="BS139" i="1"/>
  <c r="BR139" i="1"/>
  <c r="BQ139" i="1"/>
  <c r="BP139" i="1"/>
  <c r="BO139" i="1"/>
  <c r="BN139" i="1"/>
  <c r="BM139" i="1"/>
  <c r="BL139" i="1"/>
  <c r="BK139" i="1"/>
  <c r="BJ139" i="1"/>
  <c r="BI139" i="1"/>
  <c r="BH139" i="1"/>
  <c r="BG139" i="1"/>
  <c r="BF139" i="1"/>
  <c r="BE139" i="1"/>
  <c r="BD139" i="1"/>
  <c r="BC139" i="1"/>
  <c r="BB139" i="1"/>
  <c r="BA139" i="1"/>
  <c r="AZ139" i="1"/>
  <c r="AY139" i="1"/>
  <c r="AX139" i="1"/>
  <c r="AW139" i="1"/>
  <c r="AV139" i="1"/>
  <c r="AU139" i="1"/>
  <c r="AT139" i="1"/>
  <c r="AS139" i="1"/>
  <c r="AR139" i="1"/>
  <c r="AQ139" i="1"/>
  <c r="AP139" i="1"/>
  <c r="AO139" i="1"/>
  <c r="AN139" i="1"/>
  <c r="AM139" i="1"/>
  <c r="AL139" i="1"/>
  <c r="AK139" i="1"/>
  <c r="AJ139" i="1"/>
  <c r="AI139" i="1"/>
  <c r="AH139" i="1"/>
  <c r="AG139" i="1"/>
  <c r="AF139" i="1"/>
  <c r="AE139" i="1"/>
  <c r="AD139" i="1"/>
  <c r="AC139" i="1"/>
  <c r="AB139" i="1"/>
  <c r="AA139" i="1"/>
  <c r="Z139" i="1"/>
  <c r="Y139" i="1"/>
  <c r="X139" i="1"/>
  <c r="W139" i="1"/>
  <c r="V139" i="1"/>
  <c r="U139" i="1"/>
  <c r="T139" i="1"/>
  <c r="S139" i="1"/>
  <c r="Q139" i="1"/>
  <c r="P139" i="1"/>
  <c r="O139" i="1"/>
  <c r="DD138" i="1"/>
  <c r="DC138" i="1"/>
  <c r="DB138" i="1"/>
  <c r="DA138" i="1"/>
  <c r="CZ138" i="1"/>
  <c r="CY138" i="1"/>
  <c r="CX138" i="1"/>
  <c r="CW138" i="1"/>
  <c r="CV138" i="1"/>
  <c r="CU138" i="1"/>
  <c r="CT138" i="1"/>
  <c r="CS138" i="1"/>
  <c r="CR138" i="1"/>
  <c r="CQ138" i="1"/>
  <c r="CP138" i="1"/>
  <c r="CO138" i="1"/>
  <c r="CN138" i="1"/>
  <c r="CM138" i="1"/>
  <c r="CL138" i="1"/>
  <c r="CK138" i="1"/>
  <c r="CJ138" i="1"/>
  <c r="CI138" i="1"/>
  <c r="CH138" i="1"/>
  <c r="CG138" i="1"/>
  <c r="CF138" i="1"/>
  <c r="CE138" i="1"/>
  <c r="CD138" i="1"/>
  <c r="CC138" i="1"/>
  <c r="CB138" i="1"/>
  <c r="CA138" i="1"/>
  <c r="BZ138" i="1"/>
  <c r="BY138" i="1"/>
  <c r="BX138" i="1"/>
  <c r="BW138" i="1"/>
  <c r="BV138" i="1"/>
  <c r="BU138" i="1"/>
  <c r="BT138" i="1"/>
  <c r="BS138" i="1"/>
  <c r="BR138" i="1"/>
  <c r="BQ138" i="1"/>
  <c r="BP138" i="1"/>
  <c r="BO138" i="1"/>
  <c r="BN138" i="1"/>
  <c r="BM138" i="1"/>
  <c r="BL138" i="1"/>
  <c r="BK138" i="1"/>
  <c r="BJ138" i="1"/>
  <c r="BI138" i="1"/>
  <c r="BH138" i="1"/>
  <c r="BG138" i="1"/>
  <c r="BF138" i="1"/>
  <c r="BE138" i="1"/>
  <c r="BD138" i="1"/>
  <c r="BC138" i="1"/>
  <c r="BB138" i="1"/>
  <c r="BA138" i="1"/>
  <c r="AZ138" i="1"/>
  <c r="AY138" i="1"/>
  <c r="AX138" i="1"/>
  <c r="AW138" i="1"/>
  <c r="AV138" i="1"/>
  <c r="AU138" i="1"/>
  <c r="AT138" i="1"/>
  <c r="AS138" i="1"/>
  <c r="AR138" i="1"/>
  <c r="AQ138" i="1"/>
  <c r="AP138" i="1"/>
  <c r="AO138" i="1"/>
  <c r="AN138" i="1"/>
  <c r="AM138" i="1"/>
  <c r="AL138" i="1"/>
  <c r="AK138" i="1"/>
  <c r="AJ138" i="1"/>
  <c r="AI138" i="1"/>
  <c r="AH138" i="1"/>
  <c r="AG138" i="1"/>
  <c r="AF138" i="1"/>
  <c r="AE138" i="1"/>
  <c r="AD138" i="1"/>
  <c r="AC138" i="1"/>
  <c r="AB138" i="1"/>
  <c r="AA138" i="1"/>
  <c r="Z138" i="1"/>
  <c r="Y138" i="1"/>
  <c r="X138" i="1"/>
  <c r="W138" i="1"/>
  <c r="V138" i="1"/>
  <c r="U138" i="1"/>
  <c r="T138" i="1"/>
  <c r="S138" i="1"/>
  <c r="Q138" i="1"/>
  <c r="P138" i="1"/>
  <c r="O138" i="1"/>
  <c r="DD137" i="1"/>
  <c r="DC137" i="1"/>
  <c r="DB137" i="1"/>
  <c r="DA137" i="1"/>
  <c r="CZ137" i="1"/>
  <c r="CY137" i="1"/>
  <c r="CX137" i="1"/>
  <c r="CW137" i="1"/>
  <c r="CV137" i="1"/>
  <c r="CU137" i="1"/>
  <c r="CT137" i="1"/>
  <c r="CS137" i="1"/>
  <c r="CR137" i="1"/>
  <c r="CQ137" i="1"/>
  <c r="CP137" i="1"/>
  <c r="CO137" i="1"/>
  <c r="CN137" i="1"/>
  <c r="CM137" i="1"/>
  <c r="CL137" i="1"/>
  <c r="CK137" i="1"/>
  <c r="CJ137" i="1"/>
  <c r="CI137" i="1"/>
  <c r="CH137" i="1"/>
  <c r="CG137" i="1"/>
  <c r="CF137" i="1"/>
  <c r="CE137" i="1"/>
  <c r="CD137" i="1"/>
  <c r="CC137" i="1"/>
  <c r="CB137" i="1"/>
  <c r="CA137" i="1"/>
  <c r="BZ137" i="1"/>
  <c r="BY137" i="1"/>
  <c r="BX137" i="1"/>
  <c r="BW137" i="1"/>
  <c r="BV137" i="1"/>
  <c r="BU137" i="1"/>
  <c r="BT137" i="1"/>
  <c r="BS137" i="1"/>
  <c r="BR137" i="1"/>
  <c r="BQ137" i="1"/>
  <c r="BP137" i="1"/>
  <c r="BO137" i="1"/>
  <c r="BN137" i="1"/>
  <c r="BM137" i="1"/>
  <c r="BL137" i="1"/>
  <c r="BK137" i="1"/>
  <c r="BJ137" i="1"/>
  <c r="BI137" i="1"/>
  <c r="BH137" i="1"/>
  <c r="BG137" i="1"/>
  <c r="BF137" i="1"/>
  <c r="BE137" i="1"/>
  <c r="BD137" i="1"/>
  <c r="BC137" i="1"/>
  <c r="BB137" i="1"/>
  <c r="BA137" i="1"/>
  <c r="AZ137" i="1"/>
  <c r="AY137" i="1"/>
  <c r="AX137" i="1"/>
  <c r="AW137" i="1"/>
  <c r="AV137" i="1"/>
  <c r="AU137" i="1"/>
  <c r="AT137" i="1"/>
  <c r="AS137" i="1"/>
  <c r="AR137" i="1"/>
  <c r="AQ137" i="1"/>
  <c r="AP137" i="1"/>
  <c r="AO137" i="1"/>
  <c r="AN137" i="1"/>
  <c r="AM137" i="1"/>
  <c r="AL137" i="1"/>
  <c r="AK137" i="1"/>
  <c r="AJ137" i="1"/>
  <c r="AI137" i="1"/>
  <c r="AH137" i="1"/>
  <c r="AG137" i="1"/>
  <c r="AF137" i="1"/>
  <c r="AE137" i="1"/>
  <c r="AD137" i="1"/>
  <c r="AC137" i="1"/>
  <c r="AB137" i="1"/>
  <c r="AA137" i="1"/>
  <c r="Z137" i="1"/>
  <c r="Y137" i="1"/>
  <c r="X137" i="1"/>
  <c r="W137" i="1"/>
  <c r="V137" i="1"/>
  <c r="U137" i="1"/>
  <c r="T137" i="1"/>
  <c r="S137" i="1"/>
  <c r="Q137" i="1"/>
  <c r="P137" i="1"/>
  <c r="O137" i="1"/>
  <c r="DD293" i="1"/>
  <c r="DC293" i="1"/>
  <c r="DB293" i="1"/>
  <c r="DA293" i="1"/>
  <c r="CZ293" i="1"/>
  <c r="CY293" i="1"/>
  <c r="CX293" i="1"/>
  <c r="CW293" i="1"/>
  <c r="CV293" i="1"/>
  <c r="CU293" i="1"/>
  <c r="CT293" i="1"/>
  <c r="CS293" i="1"/>
  <c r="CR293" i="1"/>
  <c r="CQ293" i="1"/>
  <c r="CP293" i="1"/>
  <c r="CO293" i="1"/>
  <c r="CN293" i="1"/>
  <c r="CM293" i="1"/>
  <c r="CL293" i="1"/>
  <c r="CK293" i="1"/>
  <c r="CJ293" i="1"/>
  <c r="CI293" i="1"/>
  <c r="CH293" i="1"/>
  <c r="CG293" i="1"/>
  <c r="CF293" i="1"/>
  <c r="CE293" i="1"/>
  <c r="CD293" i="1"/>
  <c r="CC293" i="1"/>
  <c r="CB293" i="1"/>
  <c r="CA293" i="1"/>
  <c r="BZ293" i="1"/>
  <c r="BY293" i="1"/>
  <c r="BX293" i="1"/>
  <c r="BW293" i="1"/>
  <c r="BV293" i="1"/>
  <c r="BU293" i="1"/>
  <c r="BT293" i="1"/>
  <c r="BS293" i="1"/>
  <c r="BR293" i="1"/>
  <c r="BQ293" i="1"/>
  <c r="BP293" i="1"/>
  <c r="BO293" i="1"/>
  <c r="BN293" i="1"/>
  <c r="BM293" i="1"/>
  <c r="BL293" i="1"/>
  <c r="BK293" i="1"/>
  <c r="BJ293" i="1"/>
  <c r="BI293" i="1"/>
  <c r="BH293" i="1"/>
  <c r="BG293" i="1"/>
  <c r="BF293" i="1"/>
  <c r="BE293" i="1"/>
  <c r="BD293" i="1"/>
  <c r="BC293" i="1"/>
  <c r="BB293" i="1"/>
  <c r="BA293" i="1"/>
  <c r="AZ293" i="1"/>
  <c r="AY293" i="1"/>
  <c r="AX293" i="1"/>
  <c r="AW293" i="1"/>
  <c r="AV293" i="1"/>
  <c r="AU293" i="1"/>
  <c r="AT293" i="1"/>
  <c r="AS293" i="1"/>
  <c r="AR293" i="1"/>
  <c r="AQ293" i="1"/>
  <c r="AP293" i="1"/>
  <c r="AO293" i="1"/>
  <c r="AN293" i="1"/>
  <c r="AM293" i="1"/>
  <c r="AL293" i="1"/>
  <c r="AK293" i="1"/>
  <c r="AJ293" i="1"/>
  <c r="AI293" i="1"/>
  <c r="AH293" i="1"/>
  <c r="AG293" i="1"/>
  <c r="AF293" i="1"/>
  <c r="AE293" i="1"/>
  <c r="AD293" i="1"/>
  <c r="AC293" i="1"/>
  <c r="AB293" i="1"/>
  <c r="AA293" i="1"/>
  <c r="Z293" i="1"/>
  <c r="Y293" i="1"/>
  <c r="X293" i="1"/>
  <c r="W293" i="1"/>
  <c r="V293" i="1"/>
  <c r="U293" i="1"/>
  <c r="T293" i="1"/>
  <c r="S293" i="1"/>
  <c r="Q293" i="1"/>
  <c r="P293" i="1"/>
  <c r="O293" i="1"/>
  <c r="DD513" i="1"/>
  <c r="DC513" i="1"/>
  <c r="DB513" i="1"/>
  <c r="DA513" i="1"/>
  <c r="CZ513" i="1"/>
  <c r="CY513" i="1"/>
  <c r="CX513" i="1"/>
  <c r="CW513" i="1"/>
  <c r="CV513" i="1"/>
  <c r="CU513" i="1"/>
  <c r="CT513" i="1"/>
  <c r="CS513" i="1"/>
  <c r="CR513" i="1"/>
  <c r="CQ513" i="1"/>
  <c r="CP513" i="1"/>
  <c r="CO513" i="1"/>
  <c r="CN513" i="1"/>
  <c r="CM513" i="1"/>
  <c r="CL513" i="1"/>
  <c r="CK513" i="1"/>
  <c r="CJ513" i="1"/>
  <c r="CI513" i="1"/>
  <c r="CH513" i="1"/>
  <c r="CG513" i="1"/>
  <c r="CF513" i="1"/>
  <c r="CE513" i="1"/>
  <c r="CD513" i="1"/>
  <c r="CC513" i="1"/>
  <c r="CB513" i="1"/>
  <c r="CA513" i="1"/>
  <c r="BZ513" i="1"/>
  <c r="BY513" i="1"/>
  <c r="BX513" i="1"/>
  <c r="BW513" i="1"/>
  <c r="BV513" i="1"/>
  <c r="BU513" i="1"/>
  <c r="BT513" i="1"/>
  <c r="BS513" i="1"/>
  <c r="BR513" i="1"/>
  <c r="BQ513" i="1"/>
  <c r="BP513" i="1"/>
  <c r="BO513" i="1"/>
  <c r="BN513" i="1"/>
  <c r="BM513" i="1"/>
  <c r="BL513" i="1"/>
  <c r="BK513" i="1"/>
  <c r="BJ513" i="1"/>
  <c r="BI513" i="1"/>
  <c r="BH513" i="1"/>
  <c r="BG513" i="1"/>
  <c r="BF513" i="1"/>
  <c r="BE513" i="1"/>
  <c r="BD513" i="1"/>
  <c r="BC513" i="1"/>
  <c r="BB513" i="1"/>
  <c r="BA513" i="1"/>
  <c r="AZ513" i="1"/>
  <c r="AY513" i="1"/>
  <c r="AX513" i="1"/>
  <c r="AW513" i="1"/>
  <c r="AV513" i="1"/>
  <c r="AU513" i="1"/>
  <c r="AT513" i="1"/>
  <c r="AS513" i="1"/>
  <c r="AR513" i="1"/>
  <c r="AQ513" i="1"/>
  <c r="AP513" i="1"/>
  <c r="AO513" i="1"/>
  <c r="AN513" i="1"/>
  <c r="AM513" i="1"/>
  <c r="AL513" i="1"/>
  <c r="AK513" i="1"/>
  <c r="AJ513" i="1"/>
  <c r="AI513" i="1"/>
  <c r="AH513" i="1"/>
  <c r="AG513" i="1"/>
  <c r="AF513" i="1"/>
  <c r="AE513" i="1"/>
  <c r="AD513" i="1"/>
  <c r="AC513" i="1"/>
  <c r="AB513" i="1"/>
  <c r="AA513" i="1"/>
  <c r="Z513" i="1"/>
  <c r="Y513" i="1"/>
  <c r="X513" i="1"/>
  <c r="W513" i="1"/>
  <c r="V513" i="1"/>
  <c r="U513" i="1"/>
  <c r="T513" i="1"/>
  <c r="S513" i="1"/>
  <c r="Q513" i="1"/>
  <c r="P513" i="1"/>
  <c r="O513" i="1"/>
  <c r="DD512" i="1"/>
  <c r="DC512" i="1"/>
  <c r="DB512" i="1"/>
  <c r="DA512" i="1"/>
  <c r="CZ512" i="1"/>
  <c r="CY512" i="1"/>
  <c r="CX512" i="1"/>
  <c r="CW512" i="1"/>
  <c r="CV512" i="1"/>
  <c r="CU512" i="1"/>
  <c r="CT512" i="1"/>
  <c r="CS512" i="1"/>
  <c r="CR512" i="1"/>
  <c r="CQ512" i="1"/>
  <c r="CP512" i="1"/>
  <c r="CO512" i="1"/>
  <c r="CN512" i="1"/>
  <c r="CM512" i="1"/>
  <c r="CL512" i="1"/>
  <c r="CK512" i="1"/>
  <c r="CJ512" i="1"/>
  <c r="CI512" i="1"/>
  <c r="CH512" i="1"/>
  <c r="CG512" i="1"/>
  <c r="CF512" i="1"/>
  <c r="CE512" i="1"/>
  <c r="CD512" i="1"/>
  <c r="CC512" i="1"/>
  <c r="CB512" i="1"/>
  <c r="CA512" i="1"/>
  <c r="BZ512" i="1"/>
  <c r="BY512" i="1"/>
  <c r="BX512" i="1"/>
  <c r="BW512" i="1"/>
  <c r="BV512" i="1"/>
  <c r="BU512" i="1"/>
  <c r="BT512" i="1"/>
  <c r="BS512" i="1"/>
  <c r="BR512" i="1"/>
  <c r="BQ512" i="1"/>
  <c r="BP512" i="1"/>
  <c r="BO512" i="1"/>
  <c r="BN512" i="1"/>
  <c r="BM512" i="1"/>
  <c r="BL512" i="1"/>
  <c r="BK512" i="1"/>
  <c r="BJ512" i="1"/>
  <c r="BI512" i="1"/>
  <c r="BH512" i="1"/>
  <c r="BG512" i="1"/>
  <c r="BF512" i="1"/>
  <c r="BE512" i="1"/>
  <c r="BD512" i="1"/>
  <c r="BC512" i="1"/>
  <c r="BB512" i="1"/>
  <c r="BA512" i="1"/>
  <c r="AZ512" i="1"/>
  <c r="AY512" i="1"/>
  <c r="AX512" i="1"/>
  <c r="AW512" i="1"/>
  <c r="AV512" i="1"/>
  <c r="AU512" i="1"/>
  <c r="AT512" i="1"/>
  <c r="AS512" i="1"/>
  <c r="AR512" i="1"/>
  <c r="AQ512" i="1"/>
  <c r="AP512" i="1"/>
  <c r="AO512" i="1"/>
  <c r="AN512" i="1"/>
  <c r="AM512" i="1"/>
  <c r="AL512" i="1"/>
  <c r="AK512" i="1"/>
  <c r="AJ512" i="1"/>
  <c r="AI512" i="1"/>
  <c r="AH512" i="1"/>
  <c r="AG512" i="1"/>
  <c r="AF512" i="1"/>
  <c r="AE512" i="1"/>
  <c r="AD512" i="1"/>
  <c r="AC512" i="1"/>
  <c r="AB512" i="1"/>
  <c r="AA512" i="1"/>
  <c r="Z512" i="1"/>
  <c r="Y512" i="1"/>
  <c r="X512" i="1"/>
  <c r="W512" i="1"/>
  <c r="V512" i="1"/>
  <c r="U512" i="1"/>
  <c r="T512" i="1"/>
  <c r="S512" i="1"/>
  <c r="Q512" i="1"/>
  <c r="P512" i="1"/>
  <c r="O512" i="1"/>
  <c r="DD495" i="1"/>
  <c r="DC495" i="1"/>
  <c r="DB495" i="1"/>
  <c r="DA495" i="1"/>
  <c r="CZ495" i="1"/>
  <c r="CY495" i="1"/>
  <c r="CX495" i="1"/>
  <c r="CW495" i="1"/>
  <c r="CV495" i="1"/>
  <c r="CU495" i="1"/>
  <c r="CT495" i="1"/>
  <c r="CS495" i="1"/>
  <c r="CR495" i="1"/>
  <c r="CQ495" i="1"/>
  <c r="CP495" i="1"/>
  <c r="CO495" i="1"/>
  <c r="CN495" i="1"/>
  <c r="CM495" i="1"/>
  <c r="CL495" i="1"/>
  <c r="CK495" i="1"/>
  <c r="CJ495" i="1"/>
  <c r="CI495" i="1"/>
  <c r="CH495" i="1"/>
  <c r="CG495" i="1"/>
  <c r="CF495" i="1"/>
  <c r="CE495" i="1"/>
  <c r="CD495" i="1"/>
  <c r="CC495" i="1"/>
  <c r="CB495" i="1"/>
  <c r="CA495" i="1"/>
  <c r="BZ495" i="1"/>
  <c r="BY495" i="1"/>
  <c r="BX495" i="1"/>
  <c r="BW495" i="1"/>
  <c r="BV495" i="1"/>
  <c r="BU495" i="1"/>
  <c r="BT495" i="1"/>
  <c r="BS495" i="1"/>
  <c r="BR495" i="1"/>
  <c r="BQ495" i="1"/>
  <c r="BP495" i="1"/>
  <c r="BO495" i="1"/>
  <c r="BN495" i="1"/>
  <c r="BM495" i="1"/>
  <c r="BL495" i="1"/>
  <c r="BK495" i="1"/>
  <c r="BJ495" i="1"/>
  <c r="BI495" i="1"/>
  <c r="BH495" i="1"/>
  <c r="BG495" i="1"/>
  <c r="BF495" i="1"/>
  <c r="BE495" i="1"/>
  <c r="BD495" i="1"/>
  <c r="BC495" i="1"/>
  <c r="BB495" i="1"/>
  <c r="BA495" i="1"/>
  <c r="AZ495" i="1"/>
  <c r="AY495" i="1"/>
  <c r="AX495" i="1"/>
  <c r="AW495" i="1"/>
  <c r="AV495" i="1"/>
  <c r="AU495" i="1"/>
  <c r="AT495" i="1"/>
  <c r="AS495" i="1"/>
  <c r="AR495" i="1"/>
  <c r="AQ495" i="1"/>
  <c r="AP495" i="1"/>
  <c r="AO495" i="1"/>
  <c r="AN495" i="1"/>
  <c r="AM495" i="1"/>
  <c r="AL495" i="1"/>
  <c r="AK495" i="1"/>
  <c r="AJ495" i="1"/>
  <c r="AI495" i="1"/>
  <c r="AH495" i="1"/>
  <c r="AG495" i="1"/>
  <c r="AF495" i="1"/>
  <c r="AE495" i="1"/>
  <c r="AD495" i="1"/>
  <c r="AC495" i="1"/>
  <c r="AB495" i="1"/>
  <c r="AA495" i="1"/>
  <c r="Z495" i="1"/>
  <c r="Y495" i="1"/>
  <c r="X495" i="1"/>
  <c r="W495" i="1"/>
  <c r="V495" i="1"/>
  <c r="U495" i="1"/>
  <c r="T495" i="1"/>
  <c r="S495" i="1"/>
  <c r="Q495" i="1"/>
  <c r="P495" i="1"/>
  <c r="O495" i="1"/>
  <c r="DD136" i="1"/>
  <c r="DC136" i="1"/>
  <c r="DB136" i="1"/>
  <c r="DA136" i="1"/>
  <c r="CZ136" i="1"/>
  <c r="CY136" i="1"/>
  <c r="CX136" i="1"/>
  <c r="CW136" i="1"/>
  <c r="CV136" i="1"/>
  <c r="CU136" i="1"/>
  <c r="CT136" i="1"/>
  <c r="CS136" i="1"/>
  <c r="CR136" i="1"/>
  <c r="CQ136" i="1"/>
  <c r="CP136" i="1"/>
  <c r="CO136" i="1"/>
  <c r="CN136" i="1"/>
  <c r="CM136" i="1"/>
  <c r="CL136" i="1"/>
  <c r="CK136" i="1"/>
  <c r="CJ136" i="1"/>
  <c r="CI136" i="1"/>
  <c r="CH136" i="1"/>
  <c r="CG136" i="1"/>
  <c r="CF136" i="1"/>
  <c r="CE136" i="1"/>
  <c r="CD136" i="1"/>
  <c r="CC136" i="1"/>
  <c r="CB136" i="1"/>
  <c r="CA136" i="1"/>
  <c r="BZ136" i="1"/>
  <c r="BY136" i="1"/>
  <c r="BX136" i="1"/>
  <c r="BW136" i="1"/>
  <c r="BV136" i="1"/>
  <c r="BU136" i="1"/>
  <c r="BT136" i="1"/>
  <c r="BS136" i="1"/>
  <c r="BR136" i="1"/>
  <c r="BQ136" i="1"/>
  <c r="BP136" i="1"/>
  <c r="BO136" i="1"/>
  <c r="BN136" i="1"/>
  <c r="BM136" i="1"/>
  <c r="BL136" i="1"/>
  <c r="BK136" i="1"/>
  <c r="BJ136" i="1"/>
  <c r="BI136" i="1"/>
  <c r="BH136" i="1"/>
  <c r="BG136" i="1"/>
  <c r="BF136" i="1"/>
  <c r="BE136" i="1"/>
  <c r="BD136" i="1"/>
  <c r="BC136" i="1"/>
  <c r="BB136" i="1"/>
  <c r="BA136" i="1"/>
  <c r="AZ136" i="1"/>
  <c r="AY136" i="1"/>
  <c r="AX136" i="1"/>
  <c r="AW136" i="1"/>
  <c r="AV136" i="1"/>
  <c r="AU136" i="1"/>
  <c r="AT136" i="1"/>
  <c r="AS136" i="1"/>
  <c r="AR136" i="1"/>
  <c r="AQ136" i="1"/>
  <c r="AP136" i="1"/>
  <c r="AO136" i="1"/>
  <c r="AN136" i="1"/>
  <c r="AM136" i="1"/>
  <c r="AL136" i="1"/>
  <c r="AK136" i="1"/>
  <c r="AJ136" i="1"/>
  <c r="AI136" i="1"/>
  <c r="AH136" i="1"/>
  <c r="AG136" i="1"/>
  <c r="AF136" i="1"/>
  <c r="AE136" i="1"/>
  <c r="AD136" i="1"/>
  <c r="AC136" i="1"/>
  <c r="AB136" i="1"/>
  <c r="AA136" i="1"/>
  <c r="Z136" i="1"/>
  <c r="Y136" i="1"/>
  <c r="X136" i="1"/>
  <c r="W136" i="1"/>
  <c r="V136" i="1"/>
  <c r="U136" i="1"/>
  <c r="T136" i="1"/>
  <c r="S136" i="1"/>
  <c r="Q136" i="1"/>
  <c r="P136" i="1"/>
  <c r="O136" i="1"/>
  <c r="DD135" i="1"/>
  <c r="DC135" i="1"/>
  <c r="DB135" i="1"/>
  <c r="DA135" i="1"/>
  <c r="CZ135" i="1"/>
  <c r="CY135" i="1"/>
  <c r="CX135" i="1"/>
  <c r="CW135" i="1"/>
  <c r="CV135" i="1"/>
  <c r="CU135" i="1"/>
  <c r="CT135" i="1"/>
  <c r="CS135" i="1"/>
  <c r="CR135" i="1"/>
  <c r="CQ135" i="1"/>
  <c r="CP135" i="1"/>
  <c r="CO135" i="1"/>
  <c r="CN135" i="1"/>
  <c r="CM135" i="1"/>
  <c r="CL135" i="1"/>
  <c r="CK135" i="1"/>
  <c r="CJ135" i="1"/>
  <c r="CI135" i="1"/>
  <c r="CH135" i="1"/>
  <c r="CG135" i="1"/>
  <c r="CF135" i="1"/>
  <c r="CE135" i="1"/>
  <c r="CD135" i="1"/>
  <c r="CC135" i="1"/>
  <c r="CB135" i="1"/>
  <c r="CA135" i="1"/>
  <c r="BZ135" i="1"/>
  <c r="BY135" i="1"/>
  <c r="BX135" i="1"/>
  <c r="BW135" i="1"/>
  <c r="BV135" i="1"/>
  <c r="BU135" i="1"/>
  <c r="BT135" i="1"/>
  <c r="BS135" i="1"/>
  <c r="BR135" i="1"/>
  <c r="BQ135" i="1"/>
  <c r="BP135" i="1"/>
  <c r="BO135" i="1"/>
  <c r="BN135" i="1"/>
  <c r="BM135" i="1"/>
  <c r="BL135" i="1"/>
  <c r="BK135" i="1"/>
  <c r="BJ135" i="1"/>
  <c r="BI135" i="1"/>
  <c r="BH135" i="1"/>
  <c r="BG135" i="1"/>
  <c r="BF135" i="1"/>
  <c r="BE135" i="1"/>
  <c r="BD135" i="1"/>
  <c r="BC135" i="1"/>
  <c r="BB135" i="1"/>
  <c r="BA135" i="1"/>
  <c r="AZ135" i="1"/>
  <c r="AY135" i="1"/>
  <c r="AX135" i="1"/>
  <c r="AW135" i="1"/>
  <c r="AV135" i="1"/>
  <c r="AU135" i="1"/>
  <c r="AT135" i="1"/>
  <c r="AS135" i="1"/>
  <c r="AR135" i="1"/>
  <c r="AQ135" i="1"/>
  <c r="AP135" i="1"/>
  <c r="AO135" i="1"/>
  <c r="AN135" i="1"/>
  <c r="AM135" i="1"/>
  <c r="AL135" i="1"/>
  <c r="AK135" i="1"/>
  <c r="AJ135" i="1"/>
  <c r="AI135" i="1"/>
  <c r="AH135" i="1"/>
  <c r="AG135" i="1"/>
  <c r="AF135" i="1"/>
  <c r="AE135" i="1"/>
  <c r="AD135" i="1"/>
  <c r="AC135" i="1"/>
  <c r="AB135" i="1"/>
  <c r="AA135" i="1"/>
  <c r="Z135" i="1"/>
  <c r="Y135" i="1"/>
  <c r="X135" i="1"/>
  <c r="W135" i="1"/>
  <c r="V135" i="1"/>
  <c r="U135" i="1"/>
  <c r="T135" i="1"/>
  <c r="S135" i="1"/>
  <c r="Q135" i="1"/>
  <c r="P135" i="1"/>
  <c r="O135" i="1"/>
  <c r="DD134" i="1"/>
  <c r="DC134" i="1"/>
  <c r="DB134" i="1"/>
  <c r="DA134" i="1"/>
  <c r="CZ134" i="1"/>
  <c r="CY134" i="1"/>
  <c r="CX134" i="1"/>
  <c r="CW134" i="1"/>
  <c r="CV134" i="1"/>
  <c r="CU134" i="1"/>
  <c r="CT134" i="1"/>
  <c r="CS134" i="1"/>
  <c r="CR134" i="1"/>
  <c r="CQ134" i="1"/>
  <c r="CP134" i="1"/>
  <c r="CO134" i="1"/>
  <c r="CN134" i="1"/>
  <c r="CM134" i="1"/>
  <c r="CL134" i="1"/>
  <c r="CK134" i="1"/>
  <c r="CJ134" i="1"/>
  <c r="CI134" i="1"/>
  <c r="CH134" i="1"/>
  <c r="CG134" i="1"/>
  <c r="CF134" i="1"/>
  <c r="CE134" i="1"/>
  <c r="CD134" i="1"/>
  <c r="CC134" i="1"/>
  <c r="CB134" i="1"/>
  <c r="CA134" i="1"/>
  <c r="BZ134" i="1"/>
  <c r="BY134" i="1"/>
  <c r="BX134" i="1"/>
  <c r="BW134" i="1"/>
  <c r="BV134" i="1"/>
  <c r="BU134" i="1"/>
  <c r="BT134" i="1"/>
  <c r="BS134" i="1"/>
  <c r="BR134" i="1"/>
  <c r="BQ134" i="1"/>
  <c r="BP134" i="1"/>
  <c r="BO134" i="1"/>
  <c r="BN134" i="1"/>
  <c r="BM134" i="1"/>
  <c r="BL134" i="1"/>
  <c r="BK134" i="1"/>
  <c r="BJ134" i="1"/>
  <c r="BI134" i="1"/>
  <c r="BH134" i="1"/>
  <c r="BG134" i="1"/>
  <c r="BF134" i="1"/>
  <c r="BE134" i="1"/>
  <c r="BD134" i="1"/>
  <c r="BC134" i="1"/>
  <c r="BB134" i="1"/>
  <c r="BA134" i="1"/>
  <c r="AZ134" i="1"/>
  <c r="AY134" i="1"/>
  <c r="AX134" i="1"/>
  <c r="AW134" i="1"/>
  <c r="AV134" i="1"/>
  <c r="AU134" i="1"/>
  <c r="AT134" i="1"/>
  <c r="AS134" i="1"/>
  <c r="AR134" i="1"/>
  <c r="AQ134" i="1"/>
  <c r="AP134" i="1"/>
  <c r="AO134" i="1"/>
  <c r="AN134" i="1"/>
  <c r="AM134" i="1"/>
  <c r="AL134" i="1"/>
  <c r="AK134" i="1"/>
  <c r="AJ134" i="1"/>
  <c r="AI134" i="1"/>
  <c r="AH134" i="1"/>
  <c r="AG134" i="1"/>
  <c r="AF134" i="1"/>
  <c r="AE134" i="1"/>
  <c r="AD134" i="1"/>
  <c r="AC134" i="1"/>
  <c r="AB134" i="1"/>
  <c r="AA134" i="1"/>
  <c r="Z134" i="1"/>
  <c r="Y134" i="1"/>
  <c r="X134" i="1"/>
  <c r="W134" i="1"/>
  <c r="V134" i="1"/>
  <c r="U134" i="1"/>
  <c r="T134" i="1"/>
  <c r="S134" i="1"/>
  <c r="Q134" i="1"/>
  <c r="P134" i="1"/>
  <c r="O134" i="1"/>
  <c r="DD133" i="1"/>
  <c r="DC133" i="1"/>
  <c r="DB133" i="1"/>
  <c r="DA133" i="1"/>
  <c r="CZ133" i="1"/>
  <c r="CY133" i="1"/>
  <c r="CX133" i="1"/>
  <c r="CW133" i="1"/>
  <c r="CV133" i="1"/>
  <c r="CU133" i="1"/>
  <c r="CT133" i="1"/>
  <c r="CS133" i="1"/>
  <c r="CR133" i="1"/>
  <c r="CQ133" i="1"/>
  <c r="CP133" i="1"/>
  <c r="CO133" i="1"/>
  <c r="CN133" i="1"/>
  <c r="CM133" i="1"/>
  <c r="CL133" i="1"/>
  <c r="CK133" i="1"/>
  <c r="CJ133" i="1"/>
  <c r="CI133" i="1"/>
  <c r="CH133" i="1"/>
  <c r="CG133" i="1"/>
  <c r="CF133" i="1"/>
  <c r="CE133" i="1"/>
  <c r="CD133" i="1"/>
  <c r="CC133" i="1"/>
  <c r="CB133" i="1"/>
  <c r="CA133" i="1"/>
  <c r="BZ133" i="1"/>
  <c r="BY133" i="1"/>
  <c r="BX133" i="1"/>
  <c r="BW133" i="1"/>
  <c r="BV133" i="1"/>
  <c r="BU133" i="1"/>
  <c r="BT133" i="1"/>
  <c r="BS133" i="1"/>
  <c r="BR133" i="1"/>
  <c r="BQ133" i="1"/>
  <c r="BP133" i="1"/>
  <c r="BO133" i="1"/>
  <c r="BN133" i="1"/>
  <c r="BM133" i="1"/>
  <c r="BL133" i="1"/>
  <c r="BK133" i="1"/>
  <c r="BJ133" i="1"/>
  <c r="BI133" i="1"/>
  <c r="BH133" i="1"/>
  <c r="BG133" i="1"/>
  <c r="BF133" i="1"/>
  <c r="BE133" i="1"/>
  <c r="BD133" i="1"/>
  <c r="BC133" i="1"/>
  <c r="BB133" i="1"/>
  <c r="BA133" i="1"/>
  <c r="AZ133" i="1"/>
  <c r="AY133" i="1"/>
  <c r="AX133" i="1"/>
  <c r="AW133" i="1"/>
  <c r="AV133" i="1"/>
  <c r="AU133" i="1"/>
  <c r="AT133" i="1"/>
  <c r="AS133" i="1"/>
  <c r="AR133" i="1"/>
  <c r="AQ133" i="1"/>
  <c r="AP133" i="1"/>
  <c r="AO133" i="1"/>
  <c r="AN133" i="1"/>
  <c r="AM133" i="1"/>
  <c r="AL133" i="1"/>
  <c r="AK133" i="1"/>
  <c r="AJ133" i="1"/>
  <c r="AI133" i="1"/>
  <c r="AH133" i="1"/>
  <c r="AG133" i="1"/>
  <c r="AF133" i="1"/>
  <c r="AE133" i="1"/>
  <c r="AD133" i="1"/>
  <c r="AC133" i="1"/>
  <c r="AB133" i="1"/>
  <c r="AA133" i="1"/>
  <c r="Z133" i="1"/>
  <c r="Y133" i="1"/>
  <c r="X133" i="1"/>
  <c r="W133" i="1"/>
  <c r="V133" i="1"/>
  <c r="U133" i="1"/>
  <c r="T133" i="1"/>
  <c r="S133" i="1"/>
  <c r="Q133" i="1"/>
  <c r="P133" i="1"/>
  <c r="O133" i="1"/>
  <c r="DD132" i="1"/>
  <c r="DC132" i="1"/>
  <c r="DB132" i="1"/>
  <c r="DA132" i="1"/>
  <c r="CZ132" i="1"/>
  <c r="CY132" i="1"/>
  <c r="CX132" i="1"/>
  <c r="CW132" i="1"/>
  <c r="CV132" i="1"/>
  <c r="CU132" i="1"/>
  <c r="CT132" i="1"/>
  <c r="CS132" i="1"/>
  <c r="CR132" i="1"/>
  <c r="CQ132" i="1"/>
  <c r="CP132" i="1"/>
  <c r="CO132" i="1"/>
  <c r="CN132" i="1"/>
  <c r="CM132" i="1"/>
  <c r="CL132" i="1"/>
  <c r="CK132" i="1"/>
  <c r="CJ132" i="1"/>
  <c r="CI132" i="1"/>
  <c r="CH132" i="1"/>
  <c r="CG132" i="1"/>
  <c r="CF132" i="1"/>
  <c r="CE132" i="1"/>
  <c r="CD132" i="1"/>
  <c r="CC132" i="1"/>
  <c r="CB132" i="1"/>
  <c r="CA132" i="1"/>
  <c r="BZ132" i="1"/>
  <c r="BY132" i="1"/>
  <c r="BX132" i="1"/>
  <c r="BW132" i="1"/>
  <c r="BV132" i="1"/>
  <c r="BU132" i="1"/>
  <c r="BT132" i="1"/>
  <c r="BS132" i="1"/>
  <c r="BR132" i="1"/>
  <c r="BQ132" i="1"/>
  <c r="BP132" i="1"/>
  <c r="BO132" i="1"/>
  <c r="BN132" i="1"/>
  <c r="BM132" i="1"/>
  <c r="BL132" i="1"/>
  <c r="BK132" i="1"/>
  <c r="BJ132" i="1"/>
  <c r="BI132" i="1"/>
  <c r="BH132" i="1"/>
  <c r="BG132" i="1"/>
  <c r="BF132" i="1"/>
  <c r="BE132" i="1"/>
  <c r="BD132" i="1"/>
  <c r="BC132" i="1"/>
  <c r="BB132" i="1"/>
  <c r="BA132" i="1"/>
  <c r="AZ132" i="1"/>
  <c r="AY132" i="1"/>
  <c r="AX132" i="1"/>
  <c r="AW132" i="1"/>
  <c r="AV132" i="1"/>
  <c r="AU132" i="1"/>
  <c r="AT132" i="1"/>
  <c r="AS132" i="1"/>
  <c r="AR132" i="1"/>
  <c r="AQ132" i="1"/>
  <c r="AP132" i="1"/>
  <c r="AO132" i="1"/>
  <c r="AN132" i="1"/>
  <c r="AM132" i="1"/>
  <c r="AL132" i="1"/>
  <c r="AK132" i="1"/>
  <c r="AJ132" i="1"/>
  <c r="AI132" i="1"/>
  <c r="AH132" i="1"/>
  <c r="AG132" i="1"/>
  <c r="AF132" i="1"/>
  <c r="AE132" i="1"/>
  <c r="AD132" i="1"/>
  <c r="AC132" i="1"/>
  <c r="AB132" i="1"/>
  <c r="AA132" i="1"/>
  <c r="Z132" i="1"/>
  <c r="Y132" i="1"/>
  <c r="X132" i="1"/>
  <c r="W132" i="1"/>
  <c r="V132" i="1"/>
  <c r="U132" i="1"/>
  <c r="T132" i="1"/>
  <c r="S132" i="1"/>
  <c r="Q132" i="1"/>
  <c r="P132" i="1"/>
  <c r="O132" i="1"/>
  <c r="DD53" i="1"/>
  <c r="DC53" i="1"/>
  <c r="DB53" i="1"/>
  <c r="DA53" i="1"/>
  <c r="CZ53" i="1"/>
  <c r="CY53" i="1"/>
  <c r="CX53" i="1"/>
  <c r="CW53" i="1"/>
  <c r="CV53" i="1"/>
  <c r="CU53" i="1"/>
  <c r="CT53" i="1"/>
  <c r="CS53" i="1"/>
  <c r="CR53" i="1"/>
  <c r="CQ53" i="1"/>
  <c r="CP53" i="1"/>
  <c r="CO53" i="1"/>
  <c r="CN53" i="1"/>
  <c r="CM53" i="1"/>
  <c r="CL53" i="1"/>
  <c r="CK53" i="1"/>
  <c r="CJ53" i="1"/>
  <c r="CI53" i="1"/>
  <c r="CH53" i="1"/>
  <c r="CG53" i="1"/>
  <c r="CF53" i="1"/>
  <c r="CE53" i="1"/>
  <c r="CD53" i="1"/>
  <c r="CC53" i="1"/>
  <c r="CB53" i="1"/>
  <c r="CA53" i="1"/>
  <c r="BZ53" i="1"/>
  <c r="BY53" i="1"/>
  <c r="BX53" i="1"/>
  <c r="BW53" i="1"/>
  <c r="BV53" i="1"/>
  <c r="BU53" i="1"/>
  <c r="BT53" i="1"/>
  <c r="BS53" i="1"/>
  <c r="BR53" i="1"/>
  <c r="BQ53" i="1"/>
  <c r="BP53" i="1"/>
  <c r="BO53" i="1"/>
  <c r="BN53" i="1"/>
  <c r="BM53" i="1"/>
  <c r="BL53" i="1"/>
  <c r="BK53" i="1"/>
  <c r="BJ53" i="1"/>
  <c r="BI53" i="1"/>
  <c r="BH53" i="1"/>
  <c r="BG53" i="1"/>
  <c r="BF53" i="1"/>
  <c r="BE53" i="1"/>
  <c r="BD53" i="1"/>
  <c r="BC53" i="1"/>
  <c r="BB53" i="1"/>
  <c r="BA53" i="1"/>
  <c r="AZ53" i="1"/>
  <c r="AY53" i="1"/>
  <c r="AX53" i="1"/>
  <c r="AW53" i="1"/>
  <c r="AV53" i="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c r="T53" i="1"/>
  <c r="S53" i="1"/>
  <c r="Q53" i="1"/>
  <c r="P53" i="1"/>
  <c r="O53" i="1"/>
  <c r="DD494" i="1"/>
  <c r="DC494" i="1"/>
  <c r="DB494" i="1"/>
  <c r="DA494" i="1"/>
  <c r="CZ494" i="1"/>
  <c r="CY494" i="1"/>
  <c r="CX494" i="1"/>
  <c r="CW494" i="1"/>
  <c r="CV494" i="1"/>
  <c r="CU494" i="1"/>
  <c r="CT494" i="1"/>
  <c r="CS494" i="1"/>
  <c r="CR494" i="1"/>
  <c r="CQ494" i="1"/>
  <c r="CP494" i="1"/>
  <c r="CO494" i="1"/>
  <c r="CN494" i="1"/>
  <c r="CM494" i="1"/>
  <c r="CL494" i="1"/>
  <c r="CK494" i="1"/>
  <c r="CJ494" i="1"/>
  <c r="CI494" i="1"/>
  <c r="CH494" i="1"/>
  <c r="CG494" i="1"/>
  <c r="CF494" i="1"/>
  <c r="CE494" i="1"/>
  <c r="CD494" i="1"/>
  <c r="CC494" i="1"/>
  <c r="CB494" i="1"/>
  <c r="CA494" i="1"/>
  <c r="BZ494" i="1"/>
  <c r="BY494" i="1"/>
  <c r="BX494" i="1"/>
  <c r="BW494" i="1"/>
  <c r="BV494" i="1"/>
  <c r="BU494" i="1"/>
  <c r="BT494" i="1"/>
  <c r="BS494" i="1"/>
  <c r="BR494" i="1"/>
  <c r="BQ494" i="1"/>
  <c r="BP494" i="1"/>
  <c r="BO494" i="1"/>
  <c r="BN494" i="1"/>
  <c r="BM494" i="1"/>
  <c r="BL494" i="1"/>
  <c r="BK494" i="1"/>
  <c r="BJ494" i="1"/>
  <c r="BI494" i="1"/>
  <c r="BH494" i="1"/>
  <c r="BG494" i="1"/>
  <c r="BF494" i="1"/>
  <c r="BE494" i="1"/>
  <c r="BD494" i="1"/>
  <c r="BC494" i="1"/>
  <c r="BB494" i="1"/>
  <c r="BA494" i="1"/>
  <c r="AZ494" i="1"/>
  <c r="AY494" i="1"/>
  <c r="AX494" i="1"/>
  <c r="AW494" i="1"/>
  <c r="AV494" i="1"/>
  <c r="AU494" i="1"/>
  <c r="AT494" i="1"/>
  <c r="AS494" i="1"/>
  <c r="AR494" i="1"/>
  <c r="AQ494" i="1"/>
  <c r="AP494" i="1"/>
  <c r="AO494" i="1"/>
  <c r="AN494" i="1"/>
  <c r="AM494" i="1"/>
  <c r="AL494" i="1"/>
  <c r="AK494" i="1"/>
  <c r="AJ494" i="1"/>
  <c r="AI494" i="1"/>
  <c r="AH494" i="1"/>
  <c r="AG494" i="1"/>
  <c r="AF494" i="1"/>
  <c r="AE494" i="1"/>
  <c r="AD494" i="1"/>
  <c r="AC494" i="1"/>
  <c r="AB494" i="1"/>
  <c r="AA494" i="1"/>
  <c r="Z494" i="1"/>
  <c r="Y494" i="1"/>
  <c r="X494" i="1"/>
  <c r="W494" i="1"/>
  <c r="V494" i="1"/>
  <c r="U494" i="1"/>
  <c r="T494" i="1"/>
  <c r="S494" i="1"/>
  <c r="Q494" i="1"/>
  <c r="P494" i="1"/>
  <c r="O494" i="1"/>
  <c r="DD493" i="1"/>
  <c r="DC493" i="1"/>
  <c r="DB493" i="1"/>
  <c r="DA493" i="1"/>
  <c r="CZ493" i="1"/>
  <c r="CY493" i="1"/>
  <c r="CX493" i="1"/>
  <c r="CW493" i="1"/>
  <c r="CV493" i="1"/>
  <c r="CU493" i="1"/>
  <c r="CT493" i="1"/>
  <c r="CS493" i="1"/>
  <c r="CR493" i="1"/>
  <c r="CQ493" i="1"/>
  <c r="CP493" i="1"/>
  <c r="CO493" i="1"/>
  <c r="CN493" i="1"/>
  <c r="CM493" i="1"/>
  <c r="CL493" i="1"/>
  <c r="CK493" i="1"/>
  <c r="CJ493" i="1"/>
  <c r="CI493" i="1"/>
  <c r="CH493" i="1"/>
  <c r="CG493" i="1"/>
  <c r="CF493" i="1"/>
  <c r="CE493" i="1"/>
  <c r="CD493" i="1"/>
  <c r="CC493" i="1"/>
  <c r="CB493" i="1"/>
  <c r="CA493" i="1"/>
  <c r="BZ493" i="1"/>
  <c r="BY493" i="1"/>
  <c r="BX493" i="1"/>
  <c r="BW493" i="1"/>
  <c r="BV493" i="1"/>
  <c r="BU493" i="1"/>
  <c r="BT493" i="1"/>
  <c r="BS493" i="1"/>
  <c r="BR493" i="1"/>
  <c r="BQ493" i="1"/>
  <c r="BP493" i="1"/>
  <c r="BO493" i="1"/>
  <c r="BN493" i="1"/>
  <c r="BM493" i="1"/>
  <c r="BL493" i="1"/>
  <c r="BK493" i="1"/>
  <c r="BJ493" i="1"/>
  <c r="BI493" i="1"/>
  <c r="BH493" i="1"/>
  <c r="BG493" i="1"/>
  <c r="BF493" i="1"/>
  <c r="BE493" i="1"/>
  <c r="BD493" i="1"/>
  <c r="BC493" i="1"/>
  <c r="BB493" i="1"/>
  <c r="BA493" i="1"/>
  <c r="AZ493" i="1"/>
  <c r="AY493" i="1"/>
  <c r="AX493" i="1"/>
  <c r="AW493" i="1"/>
  <c r="AV493" i="1"/>
  <c r="AU493" i="1"/>
  <c r="AT493" i="1"/>
  <c r="AS493" i="1"/>
  <c r="AR493" i="1"/>
  <c r="AQ493" i="1"/>
  <c r="AP493" i="1"/>
  <c r="AO493" i="1"/>
  <c r="AN493" i="1"/>
  <c r="AM493" i="1"/>
  <c r="AL493" i="1"/>
  <c r="AK493" i="1"/>
  <c r="AJ493" i="1"/>
  <c r="AI493" i="1"/>
  <c r="AH493" i="1"/>
  <c r="AG493" i="1"/>
  <c r="AF493" i="1"/>
  <c r="AE493" i="1"/>
  <c r="AD493" i="1"/>
  <c r="AC493" i="1"/>
  <c r="AB493" i="1"/>
  <c r="AA493" i="1"/>
  <c r="Z493" i="1"/>
  <c r="Y493" i="1"/>
  <c r="X493" i="1"/>
  <c r="W493" i="1"/>
  <c r="V493" i="1"/>
  <c r="U493" i="1"/>
  <c r="T493" i="1"/>
  <c r="S493" i="1"/>
  <c r="Q493" i="1"/>
  <c r="P493" i="1"/>
  <c r="O493" i="1"/>
  <c r="DD492" i="1"/>
  <c r="DC492" i="1"/>
  <c r="DB492" i="1"/>
  <c r="DA492" i="1"/>
  <c r="CZ492" i="1"/>
  <c r="CY492" i="1"/>
  <c r="CX492" i="1"/>
  <c r="CW492" i="1"/>
  <c r="CV492" i="1"/>
  <c r="CU492" i="1"/>
  <c r="CT492" i="1"/>
  <c r="CS492" i="1"/>
  <c r="CR492" i="1"/>
  <c r="CQ492" i="1"/>
  <c r="CP492" i="1"/>
  <c r="CO492" i="1"/>
  <c r="CN492" i="1"/>
  <c r="CM492" i="1"/>
  <c r="CL492" i="1"/>
  <c r="CK492" i="1"/>
  <c r="CJ492" i="1"/>
  <c r="CI492" i="1"/>
  <c r="CH492" i="1"/>
  <c r="CG492" i="1"/>
  <c r="CF492" i="1"/>
  <c r="CE492" i="1"/>
  <c r="CD492" i="1"/>
  <c r="CC492" i="1"/>
  <c r="CB492" i="1"/>
  <c r="CA492" i="1"/>
  <c r="BZ492" i="1"/>
  <c r="BY492" i="1"/>
  <c r="BX492" i="1"/>
  <c r="BW492" i="1"/>
  <c r="BV492" i="1"/>
  <c r="BU492" i="1"/>
  <c r="BT492" i="1"/>
  <c r="BS492" i="1"/>
  <c r="BR492" i="1"/>
  <c r="BQ492" i="1"/>
  <c r="BP492" i="1"/>
  <c r="BO492" i="1"/>
  <c r="BN492" i="1"/>
  <c r="BM492" i="1"/>
  <c r="BL492" i="1"/>
  <c r="BK492" i="1"/>
  <c r="BJ492" i="1"/>
  <c r="BI492" i="1"/>
  <c r="BH492" i="1"/>
  <c r="BG492" i="1"/>
  <c r="BF492" i="1"/>
  <c r="BE492" i="1"/>
  <c r="BD492" i="1"/>
  <c r="BC492" i="1"/>
  <c r="BB492" i="1"/>
  <c r="BA492" i="1"/>
  <c r="AZ492" i="1"/>
  <c r="AY492" i="1"/>
  <c r="AX492" i="1"/>
  <c r="AW492" i="1"/>
  <c r="AV492" i="1"/>
  <c r="AU492" i="1"/>
  <c r="AT492" i="1"/>
  <c r="AS492" i="1"/>
  <c r="AR492" i="1"/>
  <c r="AQ492" i="1"/>
  <c r="AP492" i="1"/>
  <c r="AO492" i="1"/>
  <c r="AN492" i="1"/>
  <c r="AM492" i="1"/>
  <c r="AL492" i="1"/>
  <c r="AK492" i="1"/>
  <c r="AJ492" i="1"/>
  <c r="AI492" i="1"/>
  <c r="AH492" i="1"/>
  <c r="AG492" i="1"/>
  <c r="AF492" i="1"/>
  <c r="AE492" i="1"/>
  <c r="AD492" i="1"/>
  <c r="AC492" i="1"/>
  <c r="AB492" i="1"/>
  <c r="AA492" i="1"/>
  <c r="Z492" i="1"/>
  <c r="Y492" i="1"/>
  <c r="X492" i="1"/>
  <c r="W492" i="1"/>
  <c r="V492" i="1"/>
  <c r="U492" i="1"/>
  <c r="T492" i="1"/>
  <c r="S492" i="1"/>
  <c r="Q492" i="1"/>
  <c r="P492" i="1"/>
  <c r="O492" i="1"/>
  <c r="DD491" i="1"/>
  <c r="DC491" i="1"/>
  <c r="DB491" i="1"/>
  <c r="DA491" i="1"/>
  <c r="CZ491" i="1"/>
  <c r="CY491" i="1"/>
  <c r="CX491" i="1"/>
  <c r="CW491" i="1"/>
  <c r="CV491" i="1"/>
  <c r="CU491" i="1"/>
  <c r="CT491" i="1"/>
  <c r="CS491" i="1"/>
  <c r="CR491" i="1"/>
  <c r="CQ491" i="1"/>
  <c r="CP491" i="1"/>
  <c r="CO491" i="1"/>
  <c r="CN491" i="1"/>
  <c r="CM491" i="1"/>
  <c r="CL491" i="1"/>
  <c r="CK491" i="1"/>
  <c r="CJ491" i="1"/>
  <c r="CI491" i="1"/>
  <c r="CH491" i="1"/>
  <c r="CG491" i="1"/>
  <c r="CF491" i="1"/>
  <c r="CE491" i="1"/>
  <c r="CD491" i="1"/>
  <c r="CC491" i="1"/>
  <c r="CB491" i="1"/>
  <c r="CA491" i="1"/>
  <c r="BZ491" i="1"/>
  <c r="BY491" i="1"/>
  <c r="BX491" i="1"/>
  <c r="BW491" i="1"/>
  <c r="BV491" i="1"/>
  <c r="BU491" i="1"/>
  <c r="BT491" i="1"/>
  <c r="BS491" i="1"/>
  <c r="BR491" i="1"/>
  <c r="BQ491" i="1"/>
  <c r="BP491" i="1"/>
  <c r="BO491" i="1"/>
  <c r="BN491" i="1"/>
  <c r="BM491" i="1"/>
  <c r="BL491" i="1"/>
  <c r="BK491" i="1"/>
  <c r="BJ491" i="1"/>
  <c r="BI491" i="1"/>
  <c r="BH491" i="1"/>
  <c r="BG491" i="1"/>
  <c r="BF491" i="1"/>
  <c r="BE491" i="1"/>
  <c r="BD491" i="1"/>
  <c r="BC491" i="1"/>
  <c r="BB491" i="1"/>
  <c r="BA491" i="1"/>
  <c r="AZ491" i="1"/>
  <c r="AY491" i="1"/>
  <c r="AX491" i="1"/>
  <c r="AW491" i="1"/>
  <c r="AV491" i="1"/>
  <c r="AU491" i="1"/>
  <c r="AT491" i="1"/>
  <c r="AS491" i="1"/>
  <c r="AR491" i="1"/>
  <c r="AQ491" i="1"/>
  <c r="AP491" i="1"/>
  <c r="AO491" i="1"/>
  <c r="AN491" i="1"/>
  <c r="AM491" i="1"/>
  <c r="AL491" i="1"/>
  <c r="AK491" i="1"/>
  <c r="AJ491" i="1"/>
  <c r="AI491" i="1"/>
  <c r="AH491" i="1"/>
  <c r="AG491" i="1"/>
  <c r="AF491" i="1"/>
  <c r="AE491" i="1"/>
  <c r="AD491" i="1"/>
  <c r="AC491" i="1"/>
  <c r="AB491" i="1"/>
  <c r="AA491" i="1"/>
  <c r="Z491" i="1"/>
  <c r="Y491" i="1"/>
  <c r="X491" i="1"/>
  <c r="W491" i="1"/>
  <c r="V491" i="1"/>
  <c r="U491" i="1"/>
  <c r="T491" i="1"/>
  <c r="S491" i="1"/>
  <c r="Q491" i="1"/>
  <c r="P491" i="1"/>
  <c r="O491" i="1"/>
  <c r="DD490" i="1"/>
  <c r="DC490" i="1"/>
  <c r="DB490" i="1"/>
  <c r="DA490" i="1"/>
  <c r="CZ490" i="1"/>
  <c r="CY490" i="1"/>
  <c r="CX490" i="1"/>
  <c r="CW490" i="1"/>
  <c r="CV490" i="1"/>
  <c r="CU490" i="1"/>
  <c r="CT490" i="1"/>
  <c r="CS490" i="1"/>
  <c r="CR490" i="1"/>
  <c r="CQ490" i="1"/>
  <c r="CP490" i="1"/>
  <c r="CO490" i="1"/>
  <c r="CN490" i="1"/>
  <c r="CM490" i="1"/>
  <c r="CL490" i="1"/>
  <c r="CK490" i="1"/>
  <c r="CJ490" i="1"/>
  <c r="CI490" i="1"/>
  <c r="CH490" i="1"/>
  <c r="CG490" i="1"/>
  <c r="CF490" i="1"/>
  <c r="CE490" i="1"/>
  <c r="CD490" i="1"/>
  <c r="CC490" i="1"/>
  <c r="CB490" i="1"/>
  <c r="CA490" i="1"/>
  <c r="BZ490" i="1"/>
  <c r="BY490" i="1"/>
  <c r="BX490" i="1"/>
  <c r="BW490" i="1"/>
  <c r="BV490" i="1"/>
  <c r="BU490" i="1"/>
  <c r="BT490" i="1"/>
  <c r="BS490" i="1"/>
  <c r="BR490" i="1"/>
  <c r="BQ490" i="1"/>
  <c r="BP490" i="1"/>
  <c r="BO490" i="1"/>
  <c r="BN490" i="1"/>
  <c r="BM490" i="1"/>
  <c r="BL490" i="1"/>
  <c r="BK490" i="1"/>
  <c r="BJ490" i="1"/>
  <c r="BI490" i="1"/>
  <c r="BH490" i="1"/>
  <c r="BG490" i="1"/>
  <c r="BF490" i="1"/>
  <c r="BE490" i="1"/>
  <c r="BD490" i="1"/>
  <c r="BC490" i="1"/>
  <c r="BB490" i="1"/>
  <c r="BA490" i="1"/>
  <c r="AZ490" i="1"/>
  <c r="AY490" i="1"/>
  <c r="AX490" i="1"/>
  <c r="AW490" i="1"/>
  <c r="AV490" i="1"/>
  <c r="AU490" i="1"/>
  <c r="AT490" i="1"/>
  <c r="AS490" i="1"/>
  <c r="AR490" i="1"/>
  <c r="AQ490" i="1"/>
  <c r="AP490" i="1"/>
  <c r="AO490" i="1"/>
  <c r="AN490" i="1"/>
  <c r="AM490" i="1"/>
  <c r="AL490" i="1"/>
  <c r="AK490" i="1"/>
  <c r="AJ490" i="1"/>
  <c r="AI490" i="1"/>
  <c r="AH490" i="1"/>
  <c r="AG490" i="1"/>
  <c r="AF490" i="1"/>
  <c r="AE490" i="1"/>
  <c r="AD490" i="1"/>
  <c r="AC490" i="1"/>
  <c r="AB490" i="1"/>
  <c r="AA490" i="1"/>
  <c r="Z490" i="1"/>
  <c r="Y490" i="1"/>
  <c r="X490" i="1"/>
  <c r="W490" i="1"/>
  <c r="V490" i="1"/>
  <c r="U490" i="1"/>
  <c r="T490" i="1"/>
  <c r="S490" i="1"/>
  <c r="Q490" i="1"/>
  <c r="P490" i="1"/>
  <c r="O490" i="1"/>
  <c r="DD489" i="1"/>
  <c r="DC489" i="1"/>
  <c r="DB489" i="1"/>
  <c r="DA489" i="1"/>
  <c r="CZ489" i="1"/>
  <c r="CY489" i="1"/>
  <c r="CX489" i="1"/>
  <c r="CW489" i="1"/>
  <c r="CV489" i="1"/>
  <c r="CU489" i="1"/>
  <c r="CT489" i="1"/>
  <c r="CS489" i="1"/>
  <c r="CR489" i="1"/>
  <c r="CQ489" i="1"/>
  <c r="CP489" i="1"/>
  <c r="CO489" i="1"/>
  <c r="CN489" i="1"/>
  <c r="CM489" i="1"/>
  <c r="CL489" i="1"/>
  <c r="CK489" i="1"/>
  <c r="CJ489" i="1"/>
  <c r="CI489" i="1"/>
  <c r="CH489" i="1"/>
  <c r="CG489" i="1"/>
  <c r="CF489" i="1"/>
  <c r="CE489" i="1"/>
  <c r="CD489" i="1"/>
  <c r="CC489" i="1"/>
  <c r="CB489" i="1"/>
  <c r="CA489" i="1"/>
  <c r="BZ489" i="1"/>
  <c r="BY489" i="1"/>
  <c r="BX489" i="1"/>
  <c r="BW489" i="1"/>
  <c r="BV489" i="1"/>
  <c r="BU489" i="1"/>
  <c r="BT489" i="1"/>
  <c r="BS489" i="1"/>
  <c r="BR489" i="1"/>
  <c r="BQ489" i="1"/>
  <c r="BP489" i="1"/>
  <c r="BO489" i="1"/>
  <c r="BN489" i="1"/>
  <c r="BM489" i="1"/>
  <c r="BL489" i="1"/>
  <c r="BK489" i="1"/>
  <c r="BJ489" i="1"/>
  <c r="BI489" i="1"/>
  <c r="BH489" i="1"/>
  <c r="BG489" i="1"/>
  <c r="BF489" i="1"/>
  <c r="BE489" i="1"/>
  <c r="BD489" i="1"/>
  <c r="BC489" i="1"/>
  <c r="BB489" i="1"/>
  <c r="BA489" i="1"/>
  <c r="AZ489" i="1"/>
  <c r="AY489" i="1"/>
  <c r="AX489" i="1"/>
  <c r="AW489" i="1"/>
  <c r="AV489" i="1"/>
  <c r="AU489" i="1"/>
  <c r="AT489" i="1"/>
  <c r="AS489" i="1"/>
  <c r="AR489" i="1"/>
  <c r="AQ489" i="1"/>
  <c r="AP489" i="1"/>
  <c r="AO489" i="1"/>
  <c r="AN489" i="1"/>
  <c r="AM489" i="1"/>
  <c r="AL489" i="1"/>
  <c r="AK489" i="1"/>
  <c r="AJ489" i="1"/>
  <c r="AI489" i="1"/>
  <c r="AH489" i="1"/>
  <c r="AG489" i="1"/>
  <c r="AF489" i="1"/>
  <c r="AE489" i="1"/>
  <c r="AD489" i="1"/>
  <c r="AC489" i="1"/>
  <c r="AB489" i="1"/>
  <c r="AA489" i="1"/>
  <c r="Z489" i="1"/>
  <c r="Y489" i="1"/>
  <c r="X489" i="1"/>
  <c r="W489" i="1"/>
  <c r="V489" i="1"/>
  <c r="U489" i="1"/>
  <c r="T489" i="1"/>
  <c r="S489" i="1"/>
  <c r="Q489" i="1"/>
  <c r="P489" i="1"/>
  <c r="O489" i="1"/>
  <c r="DD488" i="1"/>
  <c r="DC488" i="1"/>
  <c r="DB488" i="1"/>
  <c r="DA488" i="1"/>
  <c r="CZ488" i="1"/>
  <c r="CY488" i="1"/>
  <c r="CX488" i="1"/>
  <c r="CW488" i="1"/>
  <c r="CV488" i="1"/>
  <c r="CU488" i="1"/>
  <c r="CT488" i="1"/>
  <c r="CS488" i="1"/>
  <c r="CR488" i="1"/>
  <c r="CQ488" i="1"/>
  <c r="CP488" i="1"/>
  <c r="CO488" i="1"/>
  <c r="CN488" i="1"/>
  <c r="CM488" i="1"/>
  <c r="CL488" i="1"/>
  <c r="CK488" i="1"/>
  <c r="CJ488" i="1"/>
  <c r="CI488" i="1"/>
  <c r="CH488" i="1"/>
  <c r="CG488" i="1"/>
  <c r="CF488" i="1"/>
  <c r="CE488" i="1"/>
  <c r="CD488" i="1"/>
  <c r="CC488" i="1"/>
  <c r="CB488" i="1"/>
  <c r="CA488" i="1"/>
  <c r="BZ488" i="1"/>
  <c r="BY488" i="1"/>
  <c r="BX488" i="1"/>
  <c r="BW488" i="1"/>
  <c r="BV488" i="1"/>
  <c r="BU488" i="1"/>
  <c r="BT488" i="1"/>
  <c r="BS488" i="1"/>
  <c r="BR488" i="1"/>
  <c r="BQ488" i="1"/>
  <c r="BP488" i="1"/>
  <c r="BO488" i="1"/>
  <c r="BN488" i="1"/>
  <c r="BM488" i="1"/>
  <c r="BL488" i="1"/>
  <c r="BK488" i="1"/>
  <c r="BJ488" i="1"/>
  <c r="BI488" i="1"/>
  <c r="BH488" i="1"/>
  <c r="BG488" i="1"/>
  <c r="BF488" i="1"/>
  <c r="BE488" i="1"/>
  <c r="BD488" i="1"/>
  <c r="BC488" i="1"/>
  <c r="BB488" i="1"/>
  <c r="BA488" i="1"/>
  <c r="AZ488" i="1"/>
  <c r="AY488" i="1"/>
  <c r="AX488" i="1"/>
  <c r="AW488" i="1"/>
  <c r="AV488" i="1"/>
  <c r="AU488" i="1"/>
  <c r="AT488" i="1"/>
  <c r="AS488" i="1"/>
  <c r="AR488" i="1"/>
  <c r="AQ488" i="1"/>
  <c r="AP488" i="1"/>
  <c r="AO488" i="1"/>
  <c r="AN488" i="1"/>
  <c r="AM488" i="1"/>
  <c r="AL488" i="1"/>
  <c r="AK488" i="1"/>
  <c r="AJ488" i="1"/>
  <c r="AI488" i="1"/>
  <c r="AH488" i="1"/>
  <c r="AG488" i="1"/>
  <c r="AF488" i="1"/>
  <c r="AE488" i="1"/>
  <c r="AD488" i="1"/>
  <c r="AC488" i="1"/>
  <c r="AB488" i="1"/>
  <c r="AA488" i="1"/>
  <c r="Z488" i="1"/>
  <c r="Y488" i="1"/>
  <c r="X488" i="1"/>
  <c r="W488" i="1"/>
  <c r="V488" i="1"/>
  <c r="U488" i="1"/>
  <c r="T488" i="1"/>
  <c r="S488" i="1"/>
  <c r="Q488" i="1"/>
  <c r="P488" i="1"/>
  <c r="O488" i="1"/>
  <c r="DD487" i="1"/>
  <c r="DC487" i="1"/>
  <c r="DB487" i="1"/>
  <c r="DA487" i="1"/>
  <c r="CZ487" i="1"/>
  <c r="CY487" i="1"/>
  <c r="CX487" i="1"/>
  <c r="CW487" i="1"/>
  <c r="CV487" i="1"/>
  <c r="CU487" i="1"/>
  <c r="CT487" i="1"/>
  <c r="CS487" i="1"/>
  <c r="CR487" i="1"/>
  <c r="CQ487" i="1"/>
  <c r="CP487" i="1"/>
  <c r="CO487" i="1"/>
  <c r="CN487" i="1"/>
  <c r="CM487" i="1"/>
  <c r="CL487" i="1"/>
  <c r="CK487" i="1"/>
  <c r="CJ487" i="1"/>
  <c r="CI487" i="1"/>
  <c r="CH487" i="1"/>
  <c r="CG487" i="1"/>
  <c r="CF487" i="1"/>
  <c r="CE487" i="1"/>
  <c r="CD487" i="1"/>
  <c r="CC487" i="1"/>
  <c r="CB487" i="1"/>
  <c r="CA487" i="1"/>
  <c r="BZ487" i="1"/>
  <c r="BY487" i="1"/>
  <c r="BX487" i="1"/>
  <c r="BW487" i="1"/>
  <c r="BV487" i="1"/>
  <c r="BU487" i="1"/>
  <c r="BT487" i="1"/>
  <c r="BS487" i="1"/>
  <c r="BR487" i="1"/>
  <c r="BQ487" i="1"/>
  <c r="BP487" i="1"/>
  <c r="BO487" i="1"/>
  <c r="BN487" i="1"/>
  <c r="BM487" i="1"/>
  <c r="BL487" i="1"/>
  <c r="BK487" i="1"/>
  <c r="BJ487" i="1"/>
  <c r="BI487" i="1"/>
  <c r="BH487" i="1"/>
  <c r="BG487" i="1"/>
  <c r="BF487" i="1"/>
  <c r="BE487" i="1"/>
  <c r="BD487" i="1"/>
  <c r="BC487" i="1"/>
  <c r="BB487" i="1"/>
  <c r="BA487" i="1"/>
  <c r="AZ487" i="1"/>
  <c r="AY487" i="1"/>
  <c r="AX487" i="1"/>
  <c r="AW487" i="1"/>
  <c r="AV487" i="1"/>
  <c r="AU487" i="1"/>
  <c r="AT487" i="1"/>
  <c r="AS487" i="1"/>
  <c r="AR487" i="1"/>
  <c r="AQ487" i="1"/>
  <c r="AP487" i="1"/>
  <c r="AO487" i="1"/>
  <c r="AN487" i="1"/>
  <c r="AM487" i="1"/>
  <c r="AL487" i="1"/>
  <c r="AK487" i="1"/>
  <c r="AJ487" i="1"/>
  <c r="AI487" i="1"/>
  <c r="AH487" i="1"/>
  <c r="AG487" i="1"/>
  <c r="AF487" i="1"/>
  <c r="AE487" i="1"/>
  <c r="AD487" i="1"/>
  <c r="AC487" i="1"/>
  <c r="AB487" i="1"/>
  <c r="AA487" i="1"/>
  <c r="Z487" i="1"/>
  <c r="Y487" i="1"/>
  <c r="X487" i="1"/>
  <c r="W487" i="1"/>
  <c r="V487" i="1"/>
  <c r="U487" i="1"/>
  <c r="T487" i="1"/>
  <c r="S487" i="1"/>
  <c r="Q487" i="1"/>
  <c r="P487" i="1"/>
  <c r="O487" i="1"/>
  <c r="DD486" i="1"/>
  <c r="DC486" i="1"/>
  <c r="DB486" i="1"/>
  <c r="DA486" i="1"/>
  <c r="CZ486" i="1"/>
  <c r="CY486" i="1"/>
  <c r="CX486" i="1"/>
  <c r="CW486" i="1"/>
  <c r="CV486" i="1"/>
  <c r="CU486" i="1"/>
  <c r="CT486" i="1"/>
  <c r="CS486" i="1"/>
  <c r="CR486" i="1"/>
  <c r="CQ486" i="1"/>
  <c r="CP486" i="1"/>
  <c r="CO486" i="1"/>
  <c r="CN486" i="1"/>
  <c r="CM486" i="1"/>
  <c r="CL486" i="1"/>
  <c r="CK486" i="1"/>
  <c r="CJ486" i="1"/>
  <c r="CI486" i="1"/>
  <c r="CH486" i="1"/>
  <c r="CG486" i="1"/>
  <c r="CF486" i="1"/>
  <c r="CE486" i="1"/>
  <c r="CD486" i="1"/>
  <c r="CC486" i="1"/>
  <c r="CB486" i="1"/>
  <c r="CA486" i="1"/>
  <c r="BZ486" i="1"/>
  <c r="BY486" i="1"/>
  <c r="BX486" i="1"/>
  <c r="BW486" i="1"/>
  <c r="BV486" i="1"/>
  <c r="BU486" i="1"/>
  <c r="BT486" i="1"/>
  <c r="BS486" i="1"/>
  <c r="BR486" i="1"/>
  <c r="BQ486" i="1"/>
  <c r="BP486" i="1"/>
  <c r="BO486" i="1"/>
  <c r="BN486" i="1"/>
  <c r="BM486" i="1"/>
  <c r="BL486" i="1"/>
  <c r="BK486" i="1"/>
  <c r="BJ486" i="1"/>
  <c r="BI486" i="1"/>
  <c r="BH486" i="1"/>
  <c r="BG486" i="1"/>
  <c r="BF486" i="1"/>
  <c r="BE486" i="1"/>
  <c r="BD486" i="1"/>
  <c r="BC486" i="1"/>
  <c r="BB486" i="1"/>
  <c r="BA486" i="1"/>
  <c r="AZ486" i="1"/>
  <c r="AY486" i="1"/>
  <c r="AX486" i="1"/>
  <c r="AW486" i="1"/>
  <c r="AV486" i="1"/>
  <c r="AU486" i="1"/>
  <c r="AT486" i="1"/>
  <c r="AS486" i="1"/>
  <c r="AR486" i="1"/>
  <c r="AQ486" i="1"/>
  <c r="AP486" i="1"/>
  <c r="AO486" i="1"/>
  <c r="AN486" i="1"/>
  <c r="AM486" i="1"/>
  <c r="AL486" i="1"/>
  <c r="AK486" i="1"/>
  <c r="AJ486" i="1"/>
  <c r="AI486" i="1"/>
  <c r="AH486" i="1"/>
  <c r="AG486" i="1"/>
  <c r="AF486" i="1"/>
  <c r="AE486" i="1"/>
  <c r="AD486" i="1"/>
  <c r="AC486" i="1"/>
  <c r="AB486" i="1"/>
  <c r="AA486" i="1"/>
  <c r="Z486" i="1"/>
  <c r="Y486" i="1"/>
  <c r="X486" i="1"/>
  <c r="W486" i="1"/>
  <c r="V486" i="1"/>
  <c r="U486" i="1"/>
  <c r="T486" i="1"/>
  <c r="S486" i="1"/>
  <c r="Q486" i="1"/>
  <c r="P486" i="1"/>
  <c r="O486" i="1"/>
  <c r="DD485" i="1"/>
  <c r="DC485" i="1"/>
  <c r="DB485" i="1"/>
  <c r="DA485" i="1"/>
  <c r="CZ485" i="1"/>
  <c r="CY485" i="1"/>
  <c r="CX485" i="1"/>
  <c r="CW485" i="1"/>
  <c r="CV485" i="1"/>
  <c r="CU485" i="1"/>
  <c r="CT485" i="1"/>
  <c r="CS485" i="1"/>
  <c r="CR485" i="1"/>
  <c r="CQ485" i="1"/>
  <c r="CP485" i="1"/>
  <c r="CO485" i="1"/>
  <c r="CN485" i="1"/>
  <c r="CM485" i="1"/>
  <c r="CL485" i="1"/>
  <c r="CK485" i="1"/>
  <c r="CJ485" i="1"/>
  <c r="CI485" i="1"/>
  <c r="CH485" i="1"/>
  <c r="CG485" i="1"/>
  <c r="CF485" i="1"/>
  <c r="CE485" i="1"/>
  <c r="CD485" i="1"/>
  <c r="CC485" i="1"/>
  <c r="CB485" i="1"/>
  <c r="CA485" i="1"/>
  <c r="BZ485" i="1"/>
  <c r="BY485" i="1"/>
  <c r="BX485" i="1"/>
  <c r="BW485" i="1"/>
  <c r="BV485" i="1"/>
  <c r="BU485" i="1"/>
  <c r="BT485" i="1"/>
  <c r="BS485" i="1"/>
  <c r="BR485" i="1"/>
  <c r="BQ485" i="1"/>
  <c r="BP485" i="1"/>
  <c r="BO485" i="1"/>
  <c r="BN485" i="1"/>
  <c r="BM485" i="1"/>
  <c r="BL485" i="1"/>
  <c r="BK485" i="1"/>
  <c r="BJ485" i="1"/>
  <c r="BI485" i="1"/>
  <c r="BH485" i="1"/>
  <c r="BG485" i="1"/>
  <c r="BF485" i="1"/>
  <c r="BE485" i="1"/>
  <c r="BD485" i="1"/>
  <c r="BC485" i="1"/>
  <c r="BB485" i="1"/>
  <c r="BA485" i="1"/>
  <c r="AZ485" i="1"/>
  <c r="AY485" i="1"/>
  <c r="AX485" i="1"/>
  <c r="AW485" i="1"/>
  <c r="AV485" i="1"/>
  <c r="AU485" i="1"/>
  <c r="AT485" i="1"/>
  <c r="AS485" i="1"/>
  <c r="AR485" i="1"/>
  <c r="AQ485" i="1"/>
  <c r="AP485" i="1"/>
  <c r="AO485" i="1"/>
  <c r="AN485" i="1"/>
  <c r="AM485" i="1"/>
  <c r="AL485" i="1"/>
  <c r="AK485" i="1"/>
  <c r="AJ485" i="1"/>
  <c r="AI485" i="1"/>
  <c r="AH485" i="1"/>
  <c r="AG485" i="1"/>
  <c r="AF485" i="1"/>
  <c r="AE485" i="1"/>
  <c r="AD485" i="1"/>
  <c r="AC485" i="1"/>
  <c r="AB485" i="1"/>
  <c r="AA485" i="1"/>
  <c r="Z485" i="1"/>
  <c r="Y485" i="1"/>
  <c r="X485" i="1"/>
  <c r="W485" i="1"/>
  <c r="V485" i="1"/>
  <c r="U485" i="1"/>
  <c r="T485" i="1"/>
  <c r="S485" i="1"/>
  <c r="Q485" i="1"/>
  <c r="P485" i="1"/>
  <c r="O485" i="1"/>
  <c r="DD484" i="1"/>
  <c r="DC484" i="1"/>
  <c r="DB484" i="1"/>
  <c r="DA484" i="1"/>
  <c r="CZ484" i="1"/>
  <c r="CY484" i="1"/>
  <c r="CX484" i="1"/>
  <c r="CW484" i="1"/>
  <c r="CV484" i="1"/>
  <c r="CU484" i="1"/>
  <c r="CT484" i="1"/>
  <c r="CS484" i="1"/>
  <c r="CR484" i="1"/>
  <c r="CQ484" i="1"/>
  <c r="CP484" i="1"/>
  <c r="CO484" i="1"/>
  <c r="CN484" i="1"/>
  <c r="CM484" i="1"/>
  <c r="CL484" i="1"/>
  <c r="CK484" i="1"/>
  <c r="CJ484" i="1"/>
  <c r="CI484" i="1"/>
  <c r="CH484" i="1"/>
  <c r="CG484" i="1"/>
  <c r="CF484" i="1"/>
  <c r="CE484" i="1"/>
  <c r="CD484" i="1"/>
  <c r="CC484" i="1"/>
  <c r="CB484" i="1"/>
  <c r="CA484" i="1"/>
  <c r="BZ484" i="1"/>
  <c r="BY484" i="1"/>
  <c r="BX484" i="1"/>
  <c r="BW484" i="1"/>
  <c r="BV484" i="1"/>
  <c r="BU484" i="1"/>
  <c r="BT484" i="1"/>
  <c r="BS484" i="1"/>
  <c r="BR484" i="1"/>
  <c r="BQ484" i="1"/>
  <c r="BP484" i="1"/>
  <c r="BO484" i="1"/>
  <c r="BN484" i="1"/>
  <c r="BM484" i="1"/>
  <c r="BL484" i="1"/>
  <c r="BK484" i="1"/>
  <c r="BJ484" i="1"/>
  <c r="BI484" i="1"/>
  <c r="BH484" i="1"/>
  <c r="BG484" i="1"/>
  <c r="BF484" i="1"/>
  <c r="BE484" i="1"/>
  <c r="BD484" i="1"/>
  <c r="BC484" i="1"/>
  <c r="BB484" i="1"/>
  <c r="BA484" i="1"/>
  <c r="AZ484" i="1"/>
  <c r="AY484" i="1"/>
  <c r="AX484" i="1"/>
  <c r="AW484" i="1"/>
  <c r="AV484" i="1"/>
  <c r="AU484" i="1"/>
  <c r="AT484" i="1"/>
  <c r="AS484" i="1"/>
  <c r="AR484" i="1"/>
  <c r="AQ484" i="1"/>
  <c r="AP484" i="1"/>
  <c r="AO484" i="1"/>
  <c r="AN484" i="1"/>
  <c r="AM484" i="1"/>
  <c r="AL484" i="1"/>
  <c r="AK484" i="1"/>
  <c r="AJ484" i="1"/>
  <c r="AI484" i="1"/>
  <c r="AH484" i="1"/>
  <c r="AG484" i="1"/>
  <c r="AF484" i="1"/>
  <c r="AE484" i="1"/>
  <c r="AD484" i="1"/>
  <c r="AC484" i="1"/>
  <c r="AB484" i="1"/>
  <c r="AA484" i="1"/>
  <c r="Z484" i="1"/>
  <c r="Y484" i="1"/>
  <c r="X484" i="1"/>
  <c r="W484" i="1"/>
  <c r="V484" i="1"/>
  <c r="U484" i="1"/>
  <c r="T484" i="1"/>
  <c r="S484" i="1"/>
  <c r="Q484" i="1"/>
  <c r="P484" i="1"/>
  <c r="O484" i="1"/>
  <c r="DD131" i="1"/>
  <c r="DC131" i="1"/>
  <c r="DB131" i="1"/>
  <c r="DA131" i="1"/>
  <c r="CZ131" i="1"/>
  <c r="CY131" i="1"/>
  <c r="CX131" i="1"/>
  <c r="CW131" i="1"/>
  <c r="CV131" i="1"/>
  <c r="CU131" i="1"/>
  <c r="CT131" i="1"/>
  <c r="CS131" i="1"/>
  <c r="CR131" i="1"/>
  <c r="CQ131" i="1"/>
  <c r="CP131" i="1"/>
  <c r="CO131" i="1"/>
  <c r="CN131" i="1"/>
  <c r="CM131" i="1"/>
  <c r="CL131" i="1"/>
  <c r="CK131" i="1"/>
  <c r="CJ131" i="1"/>
  <c r="CI131" i="1"/>
  <c r="CH131" i="1"/>
  <c r="CG131" i="1"/>
  <c r="CF131" i="1"/>
  <c r="CE131" i="1"/>
  <c r="CD131" i="1"/>
  <c r="CC131" i="1"/>
  <c r="CB131" i="1"/>
  <c r="CA131" i="1"/>
  <c r="BZ131" i="1"/>
  <c r="BY131" i="1"/>
  <c r="BX131" i="1"/>
  <c r="BW131" i="1"/>
  <c r="BV131" i="1"/>
  <c r="BU131" i="1"/>
  <c r="BT131" i="1"/>
  <c r="BS131" i="1"/>
  <c r="BR131" i="1"/>
  <c r="BQ131" i="1"/>
  <c r="BP131" i="1"/>
  <c r="BO131" i="1"/>
  <c r="BN131" i="1"/>
  <c r="BM131" i="1"/>
  <c r="BL131" i="1"/>
  <c r="BK131" i="1"/>
  <c r="BJ131" i="1"/>
  <c r="BI131" i="1"/>
  <c r="BH131" i="1"/>
  <c r="BG131" i="1"/>
  <c r="BF131" i="1"/>
  <c r="BE131" i="1"/>
  <c r="BD131" i="1"/>
  <c r="BC131" i="1"/>
  <c r="BB131" i="1"/>
  <c r="BA131" i="1"/>
  <c r="AZ131" i="1"/>
  <c r="AY131" i="1"/>
  <c r="AX131" i="1"/>
  <c r="AW131" i="1"/>
  <c r="AV131" i="1"/>
  <c r="AU131" i="1"/>
  <c r="AT131" i="1"/>
  <c r="AS131" i="1"/>
  <c r="AR131" i="1"/>
  <c r="AQ131" i="1"/>
  <c r="AP131" i="1"/>
  <c r="AO131" i="1"/>
  <c r="AN131" i="1"/>
  <c r="AM131" i="1"/>
  <c r="AL131" i="1"/>
  <c r="AK131" i="1"/>
  <c r="AJ131" i="1"/>
  <c r="AI131" i="1"/>
  <c r="AH131" i="1"/>
  <c r="AG131" i="1"/>
  <c r="AF131" i="1"/>
  <c r="AE131" i="1"/>
  <c r="AD131" i="1"/>
  <c r="AC131" i="1"/>
  <c r="AB131" i="1"/>
  <c r="AA131" i="1"/>
  <c r="Z131" i="1"/>
  <c r="Y131" i="1"/>
  <c r="X131" i="1"/>
  <c r="W131" i="1"/>
  <c r="V131" i="1"/>
  <c r="U131" i="1"/>
  <c r="T131" i="1"/>
  <c r="S131" i="1"/>
  <c r="Q131" i="1"/>
  <c r="P131" i="1"/>
  <c r="O131" i="1"/>
  <c r="DD443" i="1"/>
  <c r="DC443" i="1"/>
  <c r="DB443" i="1"/>
  <c r="DA443" i="1"/>
  <c r="CZ443" i="1"/>
  <c r="CY443" i="1"/>
  <c r="CX443" i="1"/>
  <c r="CW443" i="1"/>
  <c r="CV443" i="1"/>
  <c r="CU443" i="1"/>
  <c r="CT443" i="1"/>
  <c r="CS443" i="1"/>
  <c r="CR443" i="1"/>
  <c r="CQ443" i="1"/>
  <c r="CP443" i="1"/>
  <c r="CO443" i="1"/>
  <c r="CN443" i="1"/>
  <c r="CM443" i="1"/>
  <c r="CL443" i="1"/>
  <c r="CK443" i="1"/>
  <c r="CJ443" i="1"/>
  <c r="CI443" i="1"/>
  <c r="CH443" i="1"/>
  <c r="CG443" i="1"/>
  <c r="CF443" i="1"/>
  <c r="CE443" i="1"/>
  <c r="CD443" i="1"/>
  <c r="CC443" i="1"/>
  <c r="CB443" i="1"/>
  <c r="CA443" i="1"/>
  <c r="BZ443" i="1"/>
  <c r="BY443" i="1"/>
  <c r="BX443" i="1"/>
  <c r="BW443" i="1"/>
  <c r="BV443" i="1"/>
  <c r="BU443" i="1"/>
  <c r="BT443" i="1"/>
  <c r="BS443" i="1"/>
  <c r="BR443" i="1"/>
  <c r="BQ443" i="1"/>
  <c r="BP443" i="1"/>
  <c r="BO443" i="1"/>
  <c r="BN443" i="1"/>
  <c r="BM443" i="1"/>
  <c r="BL443" i="1"/>
  <c r="BK443" i="1"/>
  <c r="BJ443" i="1"/>
  <c r="BI443" i="1"/>
  <c r="BH443" i="1"/>
  <c r="BG443" i="1"/>
  <c r="BF443" i="1"/>
  <c r="BE443" i="1"/>
  <c r="BD443" i="1"/>
  <c r="BC443" i="1"/>
  <c r="BB443" i="1"/>
  <c r="BA443" i="1"/>
  <c r="AZ443" i="1"/>
  <c r="AY443" i="1"/>
  <c r="AX443" i="1"/>
  <c r="AW443" i="1"/>
  <c r="AV443" i="1"/>
  <c r="AU443" i="1"/>
  <c r="AT443" i="1"/>
  <c r="AS443" i="1"/>
  <c r="AR443" i="1"/>
  <c r="AQ443" i="1"/>
  <c r="AP443" i="1"/>
  <c r="AO443" i="1"/>
  <c r="AN443" i="1"/>
  <c r="AM443" i="1"/>
  <c r="AL443" i="1"/>
  <c r="AK443" i="1"/>
  <c r="AJ443" i="1"/>
  <c r="AI443" i="1"/>
  <c r="AH443" i="1"/>
  <c r="AG443" i="1"/>
  <c r="AF443" i="1"/>
  <c r="AE443" i="1"/>
  <c r="AD443" i="1"/>
  <c r="AC443" i="1"/>
  <c r="AB443" i="1"/>
  <c r="AA443" i="1"/>
  <c r="Z443" i="1"/>
  <c r="Y443" i="1"/>
  <c r="X443" i="1"/>
  <c r="W443" i="1"/>
  <c r="V443" i="1"/>
  <c r="U443" i="1"/>
  <c r="T443" i="1"/>
  <c r="S443" i="1"/>
  <c r="Q443" i="1"/>
  <c r="P443" i="1"/>
  <c r="O443" i="1"/>
  <c r="DD442" i="1"/>
  <c r="DC442" i="1"/>
  <c r="DB442" i="1"/>
  <c r="DA442" i="1"/>
  <c r="CZ442" i="1"/>
  <c r="CY442" i="1"/>
  <c r="CX442" i="1"/>
  <c r="CW442" i="1"/>
  <c r="CV442" i="1"/>
  <c r="CU442" i="1"/>
  <c r="CT442" i="1"/>
  <c r="CS442" i="1"/>
  <c r="CR442" i="1"/>
  <c r="CQ442" i="1"/>
  <c r="CP442" i="1"/>
  <c r="CO442" i="1"/>
  <c r="CN442" i="1"/>
  <c r="CM442" i="1"/>
  <c r="CL442" i="1"/>
  <c r="CK442" i="1"/>
  <c r="CJ442" i="1"/>
  <c r="CI442" i="1"/>
  <c r="CH442" i="1"/>
  <c r="CG442" i="1"/>
  <c r="CF442" i="1"/>
  <c r="CE442" i="1"/>
  <c r="CD442" i="1"/>
  <c r="CC442" i="1"/>
  <c r="CB442" i="1"/>
  <c r="CA442" i="1"/>
  <c r="BZ442" i="1"/>
  <c r="BY442" i="1"/>
  <c r="BX442" i="1"/>
  <c r="BW442" i="1"/>
  <c r="BV442" i="1"/>
  <c r="BU442" i="1"/>
  <c r="BT442" i="1"/>
  <c r="BS442" i="1"/>
  <c r="BR442" i="1"/>
  <c r="BQ442" i="1"/>
  <c r="BP442" i="1"/>
  <c r="BO442" i="1"/>
  <c r="BN442" i="1"/>
  <c r="BM442" i="1"/>
  <c r="BL442" i="1"/>
  <c r="BK442" i="1"/>
  <c r="BJ442" i="1"/>
  <c r="BI442" i="1"/>
  <c r="BH442" i="1"/>
  <c r="BG442" i="1"/>
  <c r="BF442" i="1"/>
  <c r="BE442" i="1"/>
  <c r="BD442" i="1"/>
  <c r="BC442" i="1"/>
  <c r="BB442" i="1"/>
  <c r="BA442" i="1"/>
  <c r="AZ442" i="1"/>
  <c r="AY442" i="1"/>
  <c r="AX442" i="1"/>
  <c r="AW442" i="1"/>
  <c r="AV442" i="1"/>
  <c r="AU442" i="1"/>
  <c r="AT442" i="1"/>
  <c r="AS442" i="1"/>
  <c r="AR442" i="1"/>
  <c r="AQ442" i="1"/>
  <c r="AP442" i="1"/>
  <c r="AO442" i="1"/>
  <c r="AN442" i="1"/>
  <c r="AM442" i="1"/>
  <c r="AL442" i="1"/>
  <c r="AK442" i="1"/>
  <c r="AJ442" i="1"/>
  <c r="AI442" i="1"/>
  <c r="AH442" i="1"/>
  <c r="AG442" i="1"/>
  <c r="AF442" i="1"/>
  <c r="AE442" i="1"/>
  <c r="AD442" i="1"/>
  <c r="AC442" i="1"/>
  <c r="AB442" i="1"/>
  <c r="AA442" i="1"/>
  <c r="Z442" i="1"/>
  <c r="Y442" i="1"/>
  <c r="X442" i="1"/>
  <c r="W442" i="1"/>
  <c r="V442" i="1"/>
  <c r="U442" i="1"/>
  <c r="T442" i="1"/>
  <c r="S442" i="1"/>
  <c r="Q442" i="1"/>
  <c r="P442" i="1"/>
  <c r="O442" i="1"/>
  <c r="DD441" i="1"/>
  <c r="DC441" i="1"/>
  <c r="DB441" i="1"/>
  <c r="DA441" i="1"/>
  <c r="CZ441" i="1"/>
  <c r="CY441" i="1"/>
  <c r="CX441" i="1"/>
  <c r="CW441" i="1"/>
  <c r="CV441" i="1"/>
  <c r="CU441" i="1"/>
  <c r="CT441" i="1"/>
  <c r="CS441" i="1"/>
  <c r="CR441" i="1"/>
  <c r="CQ441" i="1"/>
  <c r="CP441" i="1"/>
  <c r="CO441" i="1"/>
  <c r="CN441" i="1"/>
  <c r="CM441" i="1"/>
  <c r="CL441" i="1"/>
  <c r="CK441" i="1"/>
  <c r="CJ441" i="1"/>
  <c r="CI441" i="1"/>
  <c r="CH441" i="1"/>
  <c r="CG441" i="1"/>
  <c r="CF441" i="1"/>
  <c r="CE441" i="1"/>
  <c r="CD441" i="1"/>
  <c r="CC441" i="1"/>
  <c r="CB441" i="1"/>
  <c r="CA441" i="1"/>
  <c r="BZ441" i="1"/>
  <c r="BY441" i="1"/>
  <c r="BX441" i="1"/>
  <c r="BW441" i="1"/>
  <c r="BV441" i="1"/>
  <c r="BU441" i="1"/>
  <c r="BT441" i="1"/>
  <c r="BS441" i="1"/>
  <c r="BR441" i="1"/>
  <c r="BQ441" i="1"/>
  <c r="BP441" i="1"/>
  <c r="BO441" i="1"/>
  <c r="BN441" i="1"/>
  <c r="BM441" i="1"/>
  <c r="BL441" i="1"/>
  <c r="BK441" i="1"/>
  <c r="BJ441" i="1"/>
  <c r="BI441" i="1"/>
  <c r="BH441" i="1"/>
  <c r="BG441" i="1"/>
  <c r="BF441" i="1"/>
  <c r="BE441" i="1"/>
  <c r="BD441" i="1"/>
  <c r="BC441" i="1"/>
  <c r="BB441" i="1"/>
  <c r="BA441" i="1"/>
  <c r="AZ441" i="1"/>
  <c r="AY441" i="1"/>
  <c r="AX441" i="1"/>
  <c r="AW441" i="1"/>
  <c r="AV441" i="1"/>
  <c r="AU441" i="1"/>
  <c r="AT441" i="1"/>
  <c r="AS441" i="1"/>
  <c r="AR441" i="1"/>
  <c r="AQ441" i="1"/>
  <c r="AP441" i="1"/>
  <c r="AO441" i="1"/>
  <c r="AN441" i="1"/>
  <c r="AM441" i="1"/>
  <c r="AL441" i="1"/>
  <c r="AK441" i="1"/>
  <c r="AJ441" i="1"/>
  <c r="AI441" i="1"/>
  <c r="AH441" i="1"/>
  <c r="AG441" i="1"/>
  <c r="AF441" i="1"/>
  <c r="AE441" i="1"/>
  <c r="AD441" i="1"/>
  <c r="AC441" i="1"/>
  <c r="AB441" i="1"/>
  <c r="AA441" i="1"/>
  <c r="Z441" i="1"/>
  <c r="Y441" i="1"/>
  <c r="X441" i="1"/>
  <c r="W441" i="1"/>
  <c r="V441" i="1"/>
  <c r="U441" i="1"/>
  <c r="T441" i="1"/>
  <c r="S441" i="1"/>
  <c r="Q441" i="1"/>
  <c r="P441" i="1"/>
  <c r="O441" i="1"/>
  <c r="DD103" i="1"/>
  <c r="DC103" i="1"/>
  <c r="DB103" i="1"/>
  <c r="DA103" i="1"/>
  <c r="CZ103" i="1"/>
  <c r="CY103" i="1"/>
  <c r="CX103" i="1"/>
  <c r="CW103" i="1"/>
  <c r="CV103" i="1"/>
  <c r="CU103" i="1"/>
  <c r="CT103" i="1"/>
  <c r="CS103" i="1"/>
  <c r="CR103" i="1"/>
  <c r="CQ103" i="1"/>
  <c r="CP103" i="1"/>
  <c r="CO103" i="1"/>
  <c r="CN103" i="1"/>
  <c r="CM103" i="1"/>
  <c r="CL103" i="1"/>
  <c r="CK103" i="1"/>
  <c r="CJ103" i="1"/>
  <c r="CI103" i="1"/>
  <c r="CH103" i="1"/>
  <c r="CG103" i="1"/>
  <c r="CF103" i="1"/>
  <c r="CE103" i="1"/>
  <c r="CD103" i="1"/>
  <c r="CC103" i="1"/>
  <c r="CB103" i="1"/>
  <c r="CA103" i="1"/>
  <c r="BZ103" i="1"/>
  <c r="BY103" i="1"/>
  <c r="BX103" i="1"/>
  <c r="BW103" i="1"/>
  <c r="BV103" i="1"/>
  <c r="BU103" i="1"/>
  <c r="BT103" i="1"/>
  <c r="BS103" i="1"/>
  <c r="BR103" i="1"/>
  <c r="BQ103" i="1"/>
  <c r="BP103" i="1"/>
  <c r="BO103" i="1"/>
  <c r="BN103" i="1"/>
  <c r="BM103" i="1"/>
  <c r="BL103" i="1"/>
  <c r="BK103" i="1"/>
  <c r="BJ103" i="1"/>
  <c r="BI103" i="1"/>
  <c r="BH103" i="1"/>
  <c r="BG103" i="1"/>
  <c r="BF103" i="1"/>
  <c r="BE103" i="1"/>
  <c r="BD103" i="1"/>
  <c r="BC103" i="1"/>
  <c r="BB103" i="1"/>
  <c r="BA103" i="1"/>
  <c r="AZ103" i="1"/>
  <c r="AY103" i="1"/>
  <c r="AX103" i="1"/>
  <c r="AW103" i="1"/>
  <c r="AV103" i="1"/>
  <c r="AU103" i="1"/>
  <c r="AT103" i="1"/>
  <c r="AS103" i="1"/>
  <c r="AR103" i="1"/>
  <c r="AQ103" i="1"/>
  <c r="AP103" i="1"/>
  <c r="AO103" i="1"/>
  <c r="AN103" i="1"/>
  <c r="AM103" i="1"/>
  <c r="AL103" i="1"/>
  <c r="AK103" i="1"/>
  <c r="AJ103" i="1"/>
  <c r="AI103" i="1"/>
  <c r="AH103" i="1"/>
  <c r="AG103" i="1"/>
  <c r="AF103" i="1"/>
  <c r="AE103" i="1"/>
  <c r="AD103" i="1"/>
  <c r="AC103" i="1"/>
  <c r="AB103" i="1"/>
  <c r="AA103" i="1"/>
  <c r="Z103" i="1"/>
  <c r="Y103" i="1"/>
  <c r="X103" i="1"/>
  <c r="W103" i="1"/>
  <c r="V103" i="1"/>
  <c r="U103" i="1"/>
  <c r="T103" i="1"/>
  <c r="S103" i="1"/>
  <c r="Q103" i="1"/>
  <c r="P103" i="1"/>
  <c r="O103" i="1"/>
  <c r="DD102" i="1"/>
  <c r="DC102" i="1"/>
  <c r="DB102" i="1"/>
  <c r="DA102" i="1"/>
  <c r="CZ102" i="1"/>
  <c r="CY102" i="1"/>
  <c r="CX102" i="1"/>
  <c r="CW102" i="1"/>
  <c r="CV102" i="1"/>
  <c r="CU102" i="1"/>
  <c r="CT102" i="1"/>
  <c r="CS102" i="1"/>
  <c r="CR102" i="1"/>
  <c r="CQ102" i="1"/>
  <c r="CP102" i="1"/>
  <c r="CO102" i="1"/>
  <c r="CN102" i="1"/>
  <c r="CM102" i="1"/>
  <c r="CL102" i="1"/>
  <c r="CK102" i="1"/>
  <c r="CJ102" i="1"/>
  <c r="CI102" i="1"/>
  <c r="CH102" i="1"/>
  <c r="CG102" i="1"/>
  <c r="CF102" i="1"/>
  <c r="CE102" i="1"/>
  <c r="CD102" i="1"/>
  <c r="CC102" i="1"/>
  <c r="CB102" i="1"/>
  <c r="CA102" i="1"/>
  <c r="BZ102" i="1"/>
  <c r="BY102" i="1"/>
  <c r="BX102" i="1"/>
  <c r="BW102" i="1"/>
  <c r="BV102" i="1"/>
  <c r="BU102" i="1"/>
  <c r="BT102" i="1"/>
  <c r="BS102" i="1"/>
  <c r="BR102" i="1"/>
  <c r="BQ102" i="1"/>
  <c r="BP102" i="1"/>
  <c r="BO102" i="1"/>
  <c r="BN102" i="1"/>
  <c r="BM102" i="1"/>
  <c r="BL102" i="1"/>
  <c r="BK102" i="1"/>
  <c r="BJ102" i="1"/>
  <c r="BI102" i="1"/>
  <c r="BH102" i="1"/>
  <c r="BG102" i="1"/>
  <c r="BF102" i="1"/>
  <c r="BE102" i="1"/>
  <c r="BD102" i="1"/>
  <c r="BC102" i="1"/>
  <c r="BB102" i="1"/>
  <c r="BA102" i="1"/>
  <c r="AZ102" i="1"/>
  <c r="AY102" i="1"/>
  <c r="AX102" i="1"/>
  <c r="AW102" i="1"/>
  <c r="AV102" i="1"/>
  <c r="AU102" i="1"/>
  <c r="AT102" i="1"/>
  <c r="AS102" i="1"/>
  <c r="AR102" i="1"/>
  <c r="AQ102" i="1"/>
  <c r="AP102" i="1"/>
  <c r="AO102" i="1"/>
  <c r="AN102" i="1"/>
  <c r="AM102" i="1"/>
  <c r="AL102" i="1"/>
  <c r="AK102" i="1"/>
  <c r="AJ102" i="1"/>
  <c r="AI102" i="1"/>
  <c r="AH102" i="1"/>
  <c r="AG102" i="1"/>
  <c r="AF102" i="1"/>
  <c r="AE102" i="1"/>
  <c r="AD102" i="1"/>
  <c r="AC102" i="1"/>
  <c r="AB102" i="1"/>
  <c r="AA102" i="1"/>
  <c r="Z102" i="1"/>
  <c r="Y102" i="1"/>
  <c r="X102" i="1"/>
  <c r="W102" i="1"/>
  <c r="V102" i="1"/>
  <c r="U102" i="1"/>
  <c r="T102" i="1"/>
  <c r="S102" i="1"/>
  <c r="Q102" i="1"/>
  <c r="P102" i="1"/>
  <c r="O102" i="1"/>
  <c r="DD130" i="1"/>
  <c r="DC130" i="1"/>
  <c r="DB130" i="1"/>
  <c r="DA130" i="1"/>
  <c r="CZ130" i="1"/>
  <c r="CY130" i="1"/>
  <c r="CX130" i="1"/>
  <c r="CW130" i="1"/>
  <c r="CV130" i="1"/>
  <c r="CU130" i="1"/>
  <c r="CT130" i="1"/>
  <c r="CS130" i="1"/>
  <c r="CR130" i="1"/>
  <c r="CQ130" i="1"/>
  <c r="CP130" i="1"/>
  <c r="CO130" i="1"/>
  <c r="CN130" i="1"/>
  <c r="CM130" i="1"/>
  <c r="CL130" i="1"/>
  <c r="CK130" i="1"/>
  <c r="CJ130" i="1"/>
  <c r="CI130" i="1"/>
  <c r="CH130" i="1"/>
  <c r="CG130" i="1"/>
  <c r="CF130" i="1"/>
  <c r="CE130" i="1"/>
  <c r="CD130" i="1"/>
  <c r="CC130" i="1"/>
  <c r="CB130" i="1"/>
  <c r="CA130" i="1"/>
  <c r="BZ130" i="1"/>
  <c r="BY130" i="1"/>
  <c r="BX130" i="1"/>
  <c r="BW130" i="1"/>
  <c r="BV130" i="1"/>
  <c r="BU130" i="1"/>
  <c r="BT130" i="1"/>
  <c r="BS130" i="1"/>
  <c r="BR130" i="1"/>
  <c r="BQ130" i="1"/>
  <c r="BP130" i="1"/>
  <c r="BO130" i="1"/>
  <c r="BN130" i="1"/>
  <c r="BM130" i="1"/>
  <c r="BL130" i="1"/>
  <c r="BK130" i="1"/>
  <c r="BJ130" i="1"/>
  <c r="BI130" i="1"/>
  <c r="BH130" i="1"/>
  <c r="BG130" i="1"/>
  <c r="BF130" i="1"/>
  <c r="BE130" i="1"/>
  <c r="BD130" i="1"/>
  <c r="BC130" i="1"/>
  <c r="BB130" i="1"/>
  <c r="BA130" i="1"/>
  <c r="AZ130" i="1"/>
  <c r="AY130" i="1"/>
  <c r="AX130" i="1"/>
  <c r="AW130" i="1"/>
  <c r="AV130" i="1"/>
  <c r="AU130" i="1"/>
  <c r="AT130" i="1"/>
  <c r="AS130" i="1"/>
  <c r="AR130" i="1"/>
  <c r="AQ130" i="1"/>
  <c r="AP130" i="1"/>
  <c r="AO130" i="1"/>
  <c r="AN130" i="1"/>
  <c r="AM130" i="1"/>
  <c r="AL130" i="1"/>
  <c r="AK130" i="1"/>
  <c r="AJ130" i="1"/>
  <c r="AI130" i="1"/>
  <c r="AH130" i="1"/>
  <c r="AG130" i="1"/>
  <c r="AF130" i="1"/>
  <c r="AE130" i="1"/>
  <c r="AD130" i="1"/>
  <c r="AC130" i="1"/>
  <c r="AB130" i="1"/>
  <c r="AA130" i="1"/>
  <c r="Z130" i="1"/>
  <c r="Y130" i="1"/>
  <c r="X130" i="1"/>
  <c r="W130" i="1"/>
  <c r="V130" i="1"/>
  <c r="U130" i="1"/>
  <c r="T130" i="1"/>
  <c r="S130" i="1"/>
  <c r="Q130" i="1"/>
  <c r="P130" i="1"/>
  <c r="O130" i="1"/>
  <c r="DD129" i="1"/>
  <c r="DC129" i="1"/>
  <c r="DB129" i="1"/>
  <c r="DA129" i="1"/>
  <c r="CZ129" i="1"/>
  <c r="CY129" i="1"/>
  <c r="CX129" i="1"/>
  <c r="CW129" i="1"/>
  <c r="CV129" i="1"/>
  <c r="CU129" i="1"/>
  <c r="CT129" i="1"/>
  <c r="CS129" i="1"/>
  <c r="CR129" i="1"/>
  <c r="CQ129" i="1"/>
  <c r="CP129" i="1"/>
  <c r="CO129" i="1"/>
  <c r="CN129" i="1"/>
  <c r="CM129" i="1"/>
  <c r="CL129" i="1"/>
  <c r="CK129" i="1"/>
  <c r="CJ129" i="1"/>
  <c r="CI129" i="1"/>
  <c r="CH129" i="1"/>
  <c r="CG129" i="1"/>
  <c r="CF129" i="1"/>
  <c r="CE129" i="1"/>
  <c r="CD129" i="1"/>
  <c r="CC129" i="1"/>
  <c r="CB129" i="1"/>
  <c r="CA129" i="1"/>
  <c r="BZ129" i="1"/>
  <c r="BY129" i="1"/>
  <c r="BX129" i="1"/>
  <c r="BW129" i="1"/>
  <c r="BV129" i="1"/>
  <c r="BU129" i="1"/>
  <c r="BT129" i="1"/>
  <c r="BS129" i="1"/>
  <c r="BR129" i="1"/>
  <c r="BQ129" i="1"/>
  <c r="BP129" i="1"/>
  <c r="BO129" i="1"/>
  <c r="BN129" i="1"/>
  <c r="BM129" i="1"/>
  <c r="BL129" i="1"/>
  <c r="BK129" i="1"/>
  <c r="BJ129" i="1"/>
  <c r="BI129" i="1"/>
  <c r="BH129" i="1"/>
  <c r="BG129" i="1"/>
  <c r="BF129" i="1"/>
  <c r="BE129" i="1"/>
  <c r="BD129" i="1"/>
  <c r="BC129" i="1"/>
  <c r="BB129" i="1"/>
  <c r="BA129" i="1"/>
  <c r="AZ129" i="1"/>
  <c r="AY129" i="1"/>
  <c r="AX129" i="1"/>
  <c r="AW129" i="1"/>
  <c r="AV129" i="1"/>
  <c r="AU129" i="1"/>
  <c r="AT129" i="1"/>
  <c r="AS129" i="1"/>
  <c r="AR129" i="1"/>
  <c r="AQ129" i="1"/>
  <c r="AP129" i="1"/>
  <c r="AO129" i="1"/>
  <c r="AN129" i="1"/>
  <c r="AM129" i="1"/>
  <c r="AL129" i="1"/>
  <c r="AK129" i="1"/>
  <c r="AJ129" i="1"/>
  <c r="AI129" i="1"/>
  <c r="AH129" i="1"/>
  <c r="AG129" i="1"/>
  <c r="AF129" i="1"/>
  <c r="AE129" i="1"/>
  <c r="AD129" i="1"/>
  <c r="AC129" i="1"/>
  <c r="AB129" i="1"/>
  <c r="AA129" i="1"/>
  <c r="Z129" i="1"/>
  <c r="Y129" i="1"/>
  <c r="X129" i="1"/>
  <c r="W129" i="1"/>
  <c r="V129" i="1"/>
  <c r="U129" i="1"/>
  <c r="T129" i="1"/>
  <c r="S129" i="1"/>
  <c r="Q129" i="1"/>
  <c r="P129" i="1"/>
  <c r="O129" i="1"/>
  <c r="DD128" i="1"/>
  <c r="DC128" i="1"/>
  <c r="DB128" i="1"/>
  <c r="DA128" i="1"/>
  <c r="CZ128" i="1"/>
  <c r="CY128" i="1"/>
  <c r="CX128" i="1"/>
  <c r="CW128" i="1"/>
  <c r="CV128" i="1"/>
  <c r="CU128" i="1"/>
  <c r="CT128" i="1"/>
  <c r="CS128" i="1"/>
  <c r="CR128" i="1"/>
  <c r="CQ128" i="1"/>
  <c r="CP128" i="1"/>
  <c r="CO128" i="1"/>
  <c r="CN128" i="1"/>
  <c r="CM128" i="1"/>
  <c r="CL128" i="1"/>
  <c r="CK128" i="1"/>
  <c r="CJ128" i="1"/>
  <c r="CI128" i="1"/>
  <c r="CH128" i="1"/>
  <c r="CG128" i="1"/>
  <c r="CF128" i="1"/>
  <c r="CE128" i="1"/>
  <c r="CD128" i="1"/>
  <c r="CC128" i="1"/>
  <c r="CB128" i="1"/>
  <c r="CA128" i="1"/>
  <c r="BZ128" i="1"/>
  <c r="BY128" i="1"/>
  <c r="BX128" i="1"/>
  <c r="BW128" i="1"/>
  <c r="BV128" i="1"/>
  <c r="BU128" i="1"/>
  <c r="BT128" i="1"/>
  <c r="BS128" i="1"/>
  <c r="BR128" i="1"/>
  <c r="BQ128" i="1"/>
  <c r="BP128" i="1"/>
  <c r="BO128" i="1"/>
  <c r="BN128" i="1"/>
  <c r="BM128" i="1"/>
  <c r="BL128" i="1"/>
  <c r="BK128" i="1"/>
  <c r="BJ128" i="1"/>
  <c r="BI128" i="1"/>
  <c r="BH128" i="1"/>
  <c r="BG128" i="1"/>
  <c r="BF128" i="1"/>
  <c r="BE128" i="1"/>
  <c r="BD128" i="1"/>
  <c r="BC128" i="1"/>
  <c r="BB128" i="1"/>
  <c r="BA128" i="1"/>
  <c r="AZ128" i="1"/>
  <c r="AY128" i="1"/>
  <c r="AX128" i="1"/>
  <c r="AW128" i="1"/>
  <c r="AV128" i="1"/>
  <c r="AU128" i="1"/>
  <c r="AT128" i="1"/>
  <c r="AS128" i="1"/>
  <c r="AR128" i="1"/>
  <c r="AQ128" i="1"/>
  <c r="AP128" i="1"/>
  <c r="AO128" i="1"/>
  <c r="AN128" i="1"/>
  <c r="AM128" i="1"/>
  <c r="AL128" i="1"/>
  <c r="AK128" i="1"/>
  <c r="AJ128" i="1"/>
  <c r="AI128" i="1"/>
  <c r="AH128" i="1"/>
  <c r="AG128" i="1"/>
  <c r="AF128" i="1"/>
  <c r="AE128" i="1"/>
  <c r="AD128" i="1"/>
  <c r="AC128" i="1"/>
  <c r="AB128" i="1"/>
  <c r="AA128" i="1"/>
  <c r="Z128" i="1"/>
  <c r="Y128" i="1"/>
  <c r="X128" i="1"/>
  <c r="W128" i="1"/>
  <c r="V128" i="1"/>
  <c r="U128" i="1"/>
  <c r="T128" i="1"/>
  <c r="S128" i="1"/>
  <c r="Q128" i="1"/>
  <c r="P128" i="1"/>
  <c r="O128" i="1"/>
  <c r="DD127" i="1"/>
  <c r="DC127" i="1"/>
  <c r="DB127" i="1"/>
  <c r="DA127" i="1"/>
  <c r="CZ127" i="1"/>
  <c r="CY127" i="1"/>
  <c r="CX127" i="1"/>
  <c r="CW127" i="1"/>
  <c r="CV127" i="1"/>
  <c r="CU127" i="1"/>
  <c r="CT127" i="1"/>
  <c r="CS127" i="1"/>
  <c r="CR127" i="1"/>
  <c r="CQ127" i="1"/>
  <c r="CP127" i="1"/>
  <c r="CO127" i="1"/>
  <c r="CN127" i="1"/>
  <c r="CM127" i="1"/>
  <c r="CL127" i="1"/>
  <c r="CK127" i="1"/>
  <c r="CJ127" i="1"/>
  <c r="CI127" i="1"/>
  <c r="CH127" i="1"/>
  <c r="CG127" i="1"/>
  <c r="CF127" i="1"/>
  <c r="CE127" i="1"/>
  <c r="CD127" i="1"/>
  <c r="CC127" i="1"/>
  <c r="CB127" i="1"/>
  <c r="CA127" i="1"/>
  <c r="BZ127" i="1"/>
  <c r="BY127" i="1"/>
  <c r="BX127" i="1"/>
  <c r="BW127" i="1"/>
  <c r="BV127" i="1"/>
  <c r="BU127" i="1"/>
  <c r="BT127" i="1"/>
  <c r="BS127" i="1"/>
  <c r="BR127" i="1"/>
  <c r="BQ127" i="1"/>
  <c r="BP127" i="1"/>
  <c r="BO127" i="1"/>
  <c r="BN127" i="1"/>
  <c r="BM127" i="1"/>
  <c r="BL127" i="1"/>
  <c r="BK127" i="1"/>
  <c r="BJ127" i="1"/>
  <c r="BI127" i="1"/>
  <c r="BH127" i="1"/>
  <c r="BG127" i="1"/>
  <c r="BF127" i="1"/>
  <c r="BE127" i="1"/>
  <c r="BD127" i="1"/>
  <c r="BC127" i="1"/>
  <c r="BB127" i="1"/>
  <c r="BA127" i="1"/>
  <c r="AZ127" i="1"/>
  <c r="AY127" i="1"/>
  <c r="AX127" i="1"/>
  <c r="AW127" i="1"/>
  <c r="AV127" i="1"/>
  <c r="AU127" i="1"/>
  <c r="AT127" i="1"/>
  <c r="AS127" i="1"/>
  <c r="AR127" i="1"/>
  <c r="AQ127" i="1"/>
  <c r="AP127" i="1"/>
  <c r="AO127" i="1"/>
  <c r="AN127" i="1"/>
  <c r="AM127" i="1"/>
  <c r="AL127" i="1"/>
  <c r="AK127" i="1"/>
  <c r="AJ127" i="1"/>
  <c r="AI127" i="1"/>
  <c r="AH127" i="1"/>
  <c r="AG127" i="1"/>
  <c r="AF127" i="1"/>
  <c r="AE127" i="1"/>
  <c r="AD127" i="1"/>
  <c r="AC127" i="1"/>
  <c r="AB127" i="1"/>
  <c r="AA127" i="1"/>
  <c r="Z127" i="1"/>
  <c r="Y127" i="1"/>
  <c r="X127" i="1"/>
  <c r="W127" i="1"/>
  <c r="V127" i="1"/>
  <c r="U127" i="1"/>
  <c r="T127" i="1"/>
  <c r="S127" i="1"/>
  <c r="Q127" i="1"/>
  <c r="P127" i="1"/>
  <c r="O127" i="1"/>
  <c r="DD126" i="1"/>
  <c r="DC126" i="1"/>
  <c r="DB126" i="1"/>
  <c r="DA126" i="1"/>
  <c r="CZ126" i="1"/>
  <c r="CY126" i="1"/>
  <c r="CX126" i="1"/>
  <c r="CW126" i="1"/>
  <c r="CV126" i="1"/>
  <c r="CU126" i="1"/>
  <c r="CT126" i="1"/>
  <c r="CS126" i="1"/>
  <c r="CR126" i="1"/>
  <c r="CQ126" i="1"/>
  <c r="CP126" i="1"/>
  <c r="CO126" i="1"/>
  <c r="CN126" i="1"/>
  <c r="CM126" i="1"/>
  <c r="CL126" i="1"/>
  <c r="CK126" i="1"/>
  <c r="CJ126" i="1"/>
  <c r="CI126" i="1"/>
  <c r="CH126" i="1"/>
  <c r="CG126" i="1"/>
  <c r="CF126" i="1"/>
  <c r="CE126" i="1"/>
  <c r="CD126" i="1"/>
  <c r="CC126" i="1"/>
  <c r="CB126" i="1"/>
  <c r="CA126" i="1"/>
  <c r="BZ126" i="1"/>
  <c r="BY126" i="1"/>
  <c r="BX126" i="1"/>
  <c r="BW126" i="1"/>
  <c r="BV126" i="1"/>
  <c r="BU126" i="1"/>
  <c r="BT126" i="1"/>
  <c r="BS126" i="1"/>
  <c r="BR126" i="1"/>
  <c r="BQ126" i="1"/>
  <c r="BP126" i="1"/>
  <c r="BO126" i="1"/>
  <c r="BN126" i="1"/>
  <c r="BM126" i="1"/>
  <c r="BL126" i="1"/>
  <c r="BK126" i="1"/>
  <c r="BJ126" i="1"/>
  <c r="BI126" i="1"/>
  <c r="BH126" i="1"/>
  <c r="BG126" i="1"/>
  <c r="BF126" i="1"/>
  <c r="BE126" i="1"/>
  <c r="BD126" i="1"/>
  <c r="BC126" i="1"/>
  <c r="BB126" i="1"/>
  <c r="BA126" i="1"/>
  <c r="AZ126" i="1"/>
  <c r="AY126" i="1"/>
  <c r="AX126" i="1"/>
  <c r="AW126" i="1"/>
  <c r="AV126" i="1"/>
  <c r="AU126" i="1"/>
  <c r="AT126" i="1"/>
  <c r="AS126" i="1"/>
  <c r="AR126" i="1"/>
  <c r="AQ126" i="1"/>
  <c r="AP126" i="1"/>
  <c r="AO126" i="1"/>
  <c r="AN126" i="1"/>
  <c r="AM126" i="1"/>
  <c r="AL126" i="1"/>
  <c r="AK126" i="1"/>
  <c r="AJ126" i="1"/>
  <c r="AI126" i="1"/>
  <c r="AH126" i="1"/>
  <c r="AG126" i="1"/>
  <c r="AF126" i="1"/>
  <c r="AE126" i="1"/>
  <c r="AD126" i="1"/>
  <c r="AC126" i="1"/>
  <c r="AB126" i="1"/>
  <c r="AA126" i="1"/>
  <c r="Z126" i="1"/>
  <c r="Y126" i="1"/>
  <c r="X126" i="1"/>
  <c r="W126" i="1"/>
  <c r="V126" i="1"/>
  <c r="U126" i="1"/>
  <c r="T126" i="1"/>
  <c r="S126" i="1"/>
  <c r="Q126" i="1"/>
  <c r="P126" i="1"/>
  <c r="O126" i="1"/>
  <c r="DD125" i="1"/>
  <c r="DC125" i="1"/>
  <c r="DB125" i="1"/>
  <c r="DA125" i="1"/>
  <c r="CZ125" i="1"/>
  <c r="CY125" i="1"/>
  <c r="CX125" i="1"/>
  <c r="CW125" i="1"/>
  <c r="CV125" i="1"/>
  <c r="CU125" i="1"/>
  <c r="CT125" i="1"/>
  <c r="CS125" i="1"/>
  <c r="CR125" i="1"/>
  <c r="CQ125" i="1"/>
  <c r="CP125" i="1"/>
  <c r="CO125" i="1"/>
  <c r="CN125" i="1"/>
  <c r="CM125" i="1"/>
  <c r="CL125" i="1"/>
  <c r="CK125" i="1"/>
  <c r="CJ125" i="1"/>
  <c r="CI125" i="1"/>
  <c r="CH125" i="1"/>
  <c r="CG125" i="1"/>
  <c r="CF125" i="1"/>
  <c r="CE125" i="1"/>
  <c r="CD125" i="1"/>
  <c r="CC125" i="1"/>
  <c r="CB125" i="1"/>
  <c r="CA125" i="1"/>
  <c r="BZ125" i="1"/>
  <c r="BY125" i="1"/>
  <c r="BX125" i="1"/>
  <c r="BW125" i="1"/>
  <c r="BV125" i="1"/>
  <c r="BU125" i="1"/>
  <c r="BT125" i="1"/>
  <c r="BS125" i="1"/>
  <c r="BR125" i="1"/>
  <c r="BQ125" i="1"/>
  <c r="BP125" i="1"/>
  <c r="BO125" i="1"/>
  <c r="BN125" i="1"/>
  <c r="BM125" i="1"/>
  <c r="BL125" i="1"/>
  <c r="BK125" i="1"/>
  <c r="BJ125" i="1"/>
  <c r="BI125" i="1"/>
  <c r="BH125" i="1"/>
  <c r="BG125" i="1"/>
  <c r="BF125" i="1"/>
  <c r="BE125" i="1"/>
  <c r="BD125" i="1"/>
  <c r="BC125" i="1"/>
  <c r="BB125" i="1"/>
  <c r="BA125" i="1"/>
  <c r="AZ125" i="1"/>
  <c r="AY125" i="1"/>
  <c r="AX125" i="1"/>
  <c r="AW125" i="1"/>
  <c r="AV125" i="1"/>
  <c r="AU125" i="1"/>
  <c r="AT125" i="1"/>
  <c r="AS125" i="1"/>
  <c r="AR125" i="1"/>
  <c r="AQ125" i="1"/>
  <c r="AP125" i="1"/>
  <c r="AO125" i="1"/>
  <c r="AN125" i="1"/>
  <c r="AM125" i="1"/>
  <c r="AL125" i="1"/>
  <c r="AK125" i="1"/>
  <c r="AJ125" i="1"/>
  <c r="AI125" i="1"/>
  <c r="AH125" i="1"/>
  <c r="AG125" i="1"/>
  <c r="AF125" i="1"/>
  <c r="AE125" i="1"/>
  <c r="AD125" i="1"/>
  <c r="AC125" i="1"/>
  <c r="AB125" i="1"/>
  <c r="AA125" i="1"/>
  <c r="Z125" i="1"/>
  <c r="Y125" i="1"/>
  <c r="X125" i="1"/>
  <c r="W125" i="1"/>
  <c r="V125" i="1"/>
  <c r="U125" i="1"/>
  <c r="T125" i="1"/>
  <c r="S125" i="1"/>
  <c r="Q125" i="1"/>
  <c r="P125" i="1"/>
  <c r="O125" i="1"/>
  <c r="DD338" i="1"/>
  <c r="DC338" i="1"/>
  <c r="DB338" i="1"/>
  <c r="DA338" i="1"/>
  <c r="CZ338" i="1"/>
  <c r="CY338" i="1"/>
  <c r="CX338" i="1"/>
  <c r="CW338" i="1"/>
  <c r="CV338" i="1"/>
  <c r="CU338" i="1"/>
  <c r="CT338" i="1"/>
  <c r="CS338" i="1"/>
  <c r="CR338" i="1"/>
  <c r="CQ338" i="1"/>
  <c r="CP338" i="1"/>
  <c r="CO338" i="1"/>
  <c r="CN338" i="1"/>
  <c r="CM338" i="1"/>
  <c r="CL338" i="1"/>
  <c r="CK338" i="1"/>
  <c r="CJ338" i="1"/>
  <c r="CI338" i="1"/>
  <c r="CH338" i="1"/>
  <c r="CG338" i="1"/>
  <c r="CF338" i="1"/>
  <c r="CE338" i="1"/>
  <c r="CD338" i="1"/>
  <c r="CC338" i="1"/>
  <c r="CB338" i="1"/>
  <c r="CA338" i="1"/>
  <c r="BZ338" i="1"/>
  <c r="BY338" i="1"/>
  <c r="BX338" i="1"/>
  <c r="BW338" i="1"/>
  <c r="BV338" i="1"/>
  <c r="BU338" i="1"/>
  <c r="BT338" i="1"/>
  <c r="BS338" i="1"/>
  <c r="BR338" i="1"/>
  <c r="BQ338" i="1"/>
  <c r="BP338" i="1"/>
  <c r="BO338" i="1"/>
  <c r="BN338" i="1"/>
  <c r="BM338" i="1"/>
  <c r="BL338" i="1"/>
  <c r="BK338" i="1"/>
  <c r="BJ338" i="1"/>
  <c r="BI338" i="1"/>
  <c r="BH338" i="1"/>
  <c r="BG338" i="1"/>
  <c r="BF338" i="1"/>
  <c r="BE338" i="1"/>
  <c r="BD338" i="1"/>
  <c r="BC338" i="1"/>
  <c r="BB338" i="1"/>
  <c r="BA338" i="1"/>
  <c r="AZ338" i="1"/>
  <c r="AY338" i="1"/>
  <c r="AX338" i="1"/>
  <c r="AW338" i="1"/>
  <c r="AV338" i="1"/>
  <c r="AU338" i="1"/>
  <c r="AT338" i="1"/>
  <c r="AS338" i="1"/>
  <c r="AR338" i="1"/>
  <c r="AQ338" i="1"/>
  <c r="AP338" i="1"/>
  <c r="AO338" i="1"/>
  <c r="AN338" i="1"/>
  <c r="AM338" i="1"/>
  <c r="AL338" i="1"/>
  <c r="AK338" i="1"/>
  <c r="AJ338" i="1"/>
  <c r="AI338" i="1"/>
  <c r="AH338" i="1"/>
  <c r="AG338" i="1"/>
  <c r="AF338" i="1"/>
  <c r="AE338" i="1"/>
  <c r="AD338" i="1"/>
  <c r="AC338" i="1"/>
  <c r="AB338" i="1"/>
  <c r="AA338" i="1"/>
  <c r="Z338" i="1"/>
  <c r="Y338" i="1"/>
  <c r="X338" i="1"/>
  <c r="W338" i="1"/>
  <c r="V338" i="1"/>
  <c r="U338" i="1"/>
  <c r="T338" i="1"/>
  <c r="S338" i="1"/>
  <c r="Q338" i="1"/>
  <c r="P338" i="1"/>
  <c r="O338" i="1"/>
  <c r="DD337" i="1"/>
  <c r="DC337" i="1"/>
  <c r="DB337" i="1"/>
  <c r="DA337" i="1"/>
  <c r="CZ337" i="1"/>
  <c r="CY337" i="1"/>
  <c r="CX337" i="1"/>
  <c r="CW337" i="1"/>
  <c r="CV337" i="1"/>
  <c r="CU337" i="1"/>
  <c r="CT337" i="1"/>
  <c r="CS337" i="1"/>
  <c r="CR337" i="1"/>
  <c r="CQ337" i="1"/>
  <c r="CP337" i="1"/>
  <c r="CO337" i="1"/>
  <c r="CN337" i="1"/>
  <c r="CM337" i="1"/>
  <c r="CL337" i="1"/>
  <c r="CK337" i="1"/>
  <c r="CJ337" i="1"/>
  <c r="CI337" i="1"/>
  <c r="CH337" i="1"/>
  <c r="CG337" i="1"/>
  <c r="CF337" i="1"/>
  <c r="CE337" i="1"/>
  <c r="CD337" i="1"/>
  <c r="CC337" i="1"/>
  <c r="CB337" i="1"/>
  <c r="CA337" i="1"/>
  <c r="BZ337" i="1"/>
  <c r="BY337" i="1"/>
  <c r="BX337" i="1"/>
  <c r="BW337" i="1"/>
  <c r="BV337" i="1"/>
  <c r="BU337" i="1"/>
  <c r="BT337" i="1"/>
  <c r="BS337" i="1"/>
  <c r="BR337" i="1"/>
  <c r="BQ337" i="1"/>
  <c r="BP337" i="1"/>
  <c r="BO337" i="1"/>
  <c r="BN337" i="1"/>
  <c r="BM337" i="1"/>
  <c r="BL337" i="1"/>
  <c r="BK337" i="1"/>
  <c r="BJ337" i="1"/>
  <c r="BI337" i="1"/>
  <c r="BH337" i="1"/>
  <c r="BG337" i="1"/>
  <c r="BF337" i="1"/>
  <c r="BE337" i="1"/>
  <c r="BD337" i="1"/>
  <c r="BC337" i="1"/>
  <c r="BB337" i="1"/>
  <c r="BA337" i="1"/>
  <c r="AZ337" i="1"/>
  <c r="AY337" i="1"/>
  <c r="AX337" i="1"/>
  <c r="AW337" i="1"/>
  <c r="AV337" i="1"/>
  <c r="AU337" i="1"/>
  <c r="AT337" i="1"/>
  <c r="AS337" i="1"/>
  <c r="AR337" i="1"/>
  <c r="AQ337" i="1"/>
  <c r="AP337" i="1"/>
  <c r="AO337" i="1"/>
  <c r="AN337" i="1"/>
  <c r="AM337" i="1"/>
  <c r="AL337" i="1"/>
  <c r="AK337" i="1"/>
  <c r="AJ337" i="1"/>
  <c r="AI337" i="1"/>
  <c r="AH337" i="1"/>
  <c r="AG337" i="1"/>
  <c r="AF337" i="1"/>
  <c r="AE337" i="1"/>
  <c r="AD337" i="1"/>
  <c r="AC337" i="1"/>
  <c r="AB337" i="1"/>
  <c r="AA337" i="1"/>
  <c r="Z337" i="1"/>
  <c r="Y337" i="1"/>
  <c r="X337" i="1"/>
  <c r="W337" i="1"/>
  <c r="V337" i="1"/>
  <c r="U337" i="1"/>
  <c r="T337" i="1"/>
  <c r="S337" i="1"/>
  <c r="Q337" i="1"/>
  <c r="P337" i="1"/>
  <c r="O337" i="1"/>
  <c r="DD336" i="1"/>
  <c r="DC336" i="1"/>
  <c r="DB336" i="1"/>
  <c r="DA336" i="1"/>
  <c r="CZ336" i="1"/>
  <c r="CY336" i="1"/>
  <c r="CX336" i="1"/>
  <c r="CW336" i="1"/>
  <c r="CV336" i="1"/>
  <c r="CU336" i="1"/>
  <c r="CT336" i="1"/>
  <c r="CS336" i="1"/>
  <c r="CR336" i="1"/>
  <c r="CQ336" i="1"/>
  <c r="CP336" i="1"/>
  <c r="CO336" i="1"/>
  <c r="CN336" i="1"/>
  <c r="CM336" i="1"/>
  <c r="CL336" i="1"/>
  <c r="CK336" i="1"/>
  <c r="CJ336" i="1"/>
  <c r="CI336" i="1"/>
  <c r="CH336" i="1"/>
  <c r="CG336" i="1"/>
  <c r="CF336" i="1"/>
  <c r="CE336" i="1"/>
  <c r="CD336" i="1"/>
  <c r="CC336" i="1"/>
  <c r="CB336" i="1"/>
  <c r="CA336" i="1"/>
  <c r="BZ336" i="1"/>
  <c r="BY336" i="1"/>
  <c r="BX336" i="1"/>
  <c r="BW336" i="1"/>
  <c r="BV336" i="1"/>
  <c r="BU336" i="1"/>
  <c r="BT336" i="1"/>
  <c r="BS336" i="1"/>
  <c r="BR336" i="1"/>
  <c r="BQ336" i="1"/>
  <c r="BP336" i="1"/>
  <c r="BO336" i="1"/>
  <c r="BN336" i="1"/>
  <c r="BM336" i="1"/>
  <c r="BL336" i="1"/>
  <c r="BK336" i="1"/>
  <c r="BJ336" i="1"/>
  <c r="BI336" i="1"/>
  <c r="BH336" i="1"/>
  <c r="BG336" i="1"/>
  <c r="BF336" i="1"/>
  <c r="BE336" i="1"/>
  <c r="BD336" i="1"/>
  <c r="BC336" i="1"/>
  <c r="BB336" i="1"/>
  <c r="BA336" i="1"/>
  <c r="AZ336" i="1"/>
  <c r="AY336" i="1"/>
  <c r="AX336" i="1"/>
  <c r="AW336" i="1"/>
  <c r="AV336" i="1"/>
  <c r="AU336" i="1"/>
  <c r="AT336" i="1"/>
  <c r="AS336" i="1"/>
  <c r="AR336" i="1"/>
  <c r="AQ336" i="1"/>
  <c r="AP336" i="1"/>
  <c r="AO336" i="1"/>
  <c r="AN336" i="1"/>
  <c r="AM336" i="1"/>
  <c r="AL336" i="1"/>
  <c r="AK336" i="1"/>
  <c r="AJ336" i="1"/>
  <c r="AI336" i="1"/>
  <c r="AH336" i="1"/>
  <c r="AG336" i="1"/>
  <c r="AF336" i="1"/>
  <c r="AE336" i="1"/>
  <c r="AD336" i="1"/>
  <c r="AC336" i="1"/>
  <c r="AB336" i="1"/>
  <c r="AA336" i="1"/>
  <c r="Z336" i="1"/>
  <c r="Y336" i="1"/>
  <c r="X336" i="1"/>
  <c r="W336" i="1"/>
  <c r="V336" i="1"/>
  <c r="U336" i="1"/>
  <c r="T336" i="1"/>
  <c r="S336" i="1"/>
  <c r="Q336" i="1"/>
  <c r="P336" i="1"/>
  <c r="O336" i="1"/>
  <c r="DD124" i="1"/>
  <c r="DC124" i="1"/>
  <c r="DB124" i="1"/>
  <c r="DA124" i="1"/>
  <c r="CZ124" i="1"/>
  <c r="CY124" i="1"/>
  <c r="CX124" i="1"/>
  <c r="CW124" i="1"/>
  <c r="CV124" i="1"/>
  <c r="CU124" i="1"/>
  <c r="CT124" i="1"/>
  <c r="CS124" i="1"/>
  <c r="CR124" i="1"/>
  <c r="CQ124" i="1"/>
  <c r="CP124" i="1"/>
  <c r="CO124" i="1"/>
  <c r="CN124" i="1"/>
  <c r="CM124" i="1"/>
  <c r="CL124" i="1"/>
  <c r="CK124" i="1"/>
  <c r="CJ124" i="1"/>
  <c r="CI124" i="1"/>
  <c r="CH124" i="1"/>
  <c r="CG124" i="1"/>
  <c r="CF124" i="1"/>
  <c r="CE124" i="1"/>
  <c r="CD124" i="1"/>
  <c r="CC124" i="1"/>
  <c r="CB124" i="1"/>
  <c r="CA124" i="1"/>
  <c r="BZ124" i="1"/>
  <c r="BY124" i="1"/>
  <c r="BX124" i="1"/>
  <c r="BW124" i="1"/>
  <c r="BV124" i="1"/>
  <c r="BU124" i="1"/>
  <c r="BT124" i="1"/>
  <c r="BS124" i="1"/>
  <c r="BR124" i="1"/>
  <c r="BQ124" i="1"/>
  <c r="BP124" i="1"/>
  <c r="BO124" i="1"/>
  <c r="BN124" i="1"/>
  <c r="BM124" i="1"/>
  <c r="BL124" i="1"/>
  <c r="BK124" i="1"/>
  <c r="BJ124" i="1"/>
  <c r="BI124" i="1"/>
  <c r="BH124" i="1"/>
  <c r="BG124" i="1"/>
  <c r="BF124" i="1"/>
  <c r="BE124" i="1"/>
  <c r="BD124" i="1"/>
  <c r="BC124" i="1"/>
  <c r="BB124" i="1"/>
  <c r="BA124" i="1"/>
  <c r="AZ124" i="1"/>
  <c r="AY124" i="1"/>
  <c r="AX124" i="1"/>
  <c r="AW124" i="1"/>
  <c r="AV124" i="1"/>
  <c r="AU124" i="1"/>
  <c r="AT124" i="1"/>
  <c r="AS124" i="1"/>
  <c r="AR124" i="1"/>
  <c r="AQ124" i="1"/>
  <c r="AP124" i="1"/>
  <c r="AO124" i="1"/>
  <c r="AN124" i="1"/>
  <c r="AM124" i="1"/>
  <c r="AL124" i="1"/>
  <c r="AK124" i="1"/>
  <c r="AJ124" i="1"/>
  <c r="AI124" i="1"/>
  <c r="AH124" i="1"/>
  <c r="AG124" i="1"/>
  <c r="AF124" i="1"/>
  <c r="AE124" i="1"/>
  <c r="AD124" i="1"/>
  <c r="AC124" i="1"/>
  <c r="AB124" i="1"/>
  <c r="AA124" i="1"/>
  <c r="Z124" i="1"/>
  <c r="Y124" i="1"/>
  <c r="X124" i="1"/>
  <c r="W124" i="1"/>
  <c r="V124" i="1"/>
  <c r="U124" i="1"/>
  <c r="T124" i="1"/>
  <c r="S124" i="1"/>
  <c r="Q124" i="1"/>
  <c r="P124" i="1"/>
  <c r="O124" i="1"/>
  <c r="DD123" i="1"/>
  <c r="DC123" i="1"/>
  <c r="DB123" i="1"/>
  <c r="DA123" i="1"/>
  <c r="CZ123" i="1"/>
  <c r="CY123" i="1"/>
  <c r="CX123" i="1"/>
  <c r="CW123" i="1"/>
  <c r="CV123" i="1"/>
  <c r="CU123" i="1"/>
  <c r="CT123" i="1"/>
  <c r="CS123" i="1"/>
  <c r="CR123" i="1"/>
  <c r="CQ123" i="1"/>
  <c r="CP123" i="1"/>
  <c r="CO123" i="1"/>
  <c r="CN123" i="1"/>
  <c r="CM123" i="1"/>
  <c r="CL123" i="1"/>
  <c r="CK123" i="1"/>
  <c r="CJ123" i="1"/>
  <c r="CI123" i="1"/>
  <c r="CH123" i="1"/>
  <c r="CG123" i="1"/>
  <c r="CF123" i="1"/>
  <c r="CE123" i="1"/>
  <c r="CD123" i="1"/>
  <c r="CC123" i="1"/>
  <c r="CB123" i="1"/>
  <c r="CA123" i="1"/>
  <c r="BZ123" i="1"/>
  <c r="BY123" i="1"/>
  <c r="BX123" i="1"/>
  <c r="BW123" i="1"/>
  <c r="BV123" i="1"/>
  <c r="BU123" i="1"/>
  <c r="BT123" i="1"/>
  <c r="BS123" i="1"/>
  <c r="BR123" i="1"/>
  <c r="BQ123" i="1"/>
  <c r="BP123" i="1"/>
  <c r="BO123" i="1"/>
  <c r="BN123" i="1"/>
  <c r="BM123" i="1"/>
  <c r="BL123" i="1"/>
  <c r="BK123" i="1"/>
  <c r="BJ123" i="1"/>
  <c r="BI123" i="1"/>
  <c r="BH123" i="1"/>
  <c r="BG123" i="1"/>
  <c r="BF123" i="1"/>
  <c r="BE123" i="1"/>
  <c r="BD123" i="1"/>
  <c r="BC123" i="1"/>
  <c r="BB123" i="1"/>
  <c r="BA123" i="1"/>
  <c r="AZ123" i="1"/>
  <c r="AY123" i="1"/>
  <c r="AX123" i="1"/>
  <c r="AW123" i="1"/>
  <c r="AV123" i="1"/>
  <c r="AU123" i="1"/>
  <c r="AT123" i="1"/>
  <c r="AS123" i="1"/>
  <c r="AR123" i="1"/>
  <c r="AQ123" i="1"/>
  <c r="AP123" i="1"/>
  <c r="AO123" i="1"/>
  <c r="AN123" i="1"/>
  <c r="AM123" i="1"/>
  <c r="AL123" i="1"/>
  <c r="AK123" i="1"/>
  <c r="AJ123" i="1"/>
  <c r="AI123" i="1"/>
  <c r="AH123" i="1"/>
  <c r="AG123" i="1"/>
  <c r="AF123" i="1"/>
  <c r="AE123" i="1"/>
  <c r="AD123" i="1"/>
  <c r="AC123" i="1"/>
  <c r="AB123" i="1"/>
  <c r="AA123" i="1"/>
  <c r="Z123" i="1"/>
  <c r="Y123" i="1"/>
  <c r="X123" i="1"/>
  <c r="W123" i="1"/>
  <c r="V123" i="1"/>
  <c r="U123" i="1"/>
  <c r="T123" i="1"/>
  <c r="S123" i="1"/>
  <c r="Q123" i="1"/>
  <c r="P123" i="1"/>
  <c r="O123" i="1"/>
  <c r="DD122" i="1"/>
  <c r="DC122" i="1"/>
  <c r="DB122" i="1"/>
  <c r="DA122" i="1"/>
  <c r="CZ122" i="1"/>
  <c r="CY122" i="1"/>
  <c r="CX122" i="1"/>
  <c r="CW122" i="1"/>
  <c r="CV122" i="1"/>
  <c r="CU122" i="1"/>
  <c r="CT122" i="1"/>
  <c r="CS122" i="1"/>
  <c r="CR122" i="1"/>
  <c r="CQ122" i="1"/>
  <c r="CP122" i="1"/>
  <c r="CO122" i="1"/>
  <c r="CN122" i="1"/>
  <c r="CM122" i="1"/>
  <c r="CL122" i="1"/>
  <c r="CK122" i="1"/>
  <c r="CJ122" i="1"/>
  <c r="CI122" i="1"/>
  <c r="CH122" i="1"/>
  <c r="CG122" i="1"/>
  <c r="CF122" i="1"/>
  <c r="CE122" i="1"/>
  <c r="CD122" i="1"/>
  <c r="CC122" i="1"/>
  <c r="CB122" i="1"/>
  <c r="CA122" i="1"/>
  <c r="BZ122" i="1"/>
  <c r="BY122" i="1"/>
  <c r="BX122" i="1"/>
  <c r="BW122" i="1"/>
  <c r="BV122" i="1"/>
  <c r="BU122" i="1"/>
  <c r="BT122" i="1"/>
  <c r="BS122" i="1"/>
  <c r="BR122" i="1"/>
  <c r="BQ122" i="1"/>
  <c r="BP122" i="1"/>
  <c r="BO122" i="1"/>
  <c r="BN122" i="1"/>
  <c r="BM122" i="1"/>
  <c r="BL122" i="1"/>
  <c r="BK122" i="1"/>
  <c r="BJ122" i="1"/>
  <c r="BI122" i="1"/>
  <c r="BH122" i="1"/>
  <c r="BG122" i="1"/>
  <c r="BF122" i="1"/>
  <c r="BE122" i="1"/>
  <c r="BD122" i="1"/>
  <c r="BC122" i="1"/>
  <c r="BB122" i="1"/>
  <c r="BA122" i="1"/>
  <c r="AZ122" i="1"/>
  <c r="AY122" i="1"/>
  <c r="AX122" i="1"/>
  <c r="AW122" i="1"/>
  <c r="AV122" i="1"/>
  <c r="AU122" i="1"/>
  <c r="AT122" i="1"/>
  <c r="AS122" i="1"/>
  <c r="AR122" i="1"/>
  <c r="AQ122" i="1"/>
  <c r="AP122" i="1"/>
  <c r="AO122" i="1"/>
  <c r="AN122" i="1"/>
  <c r="AM122" i="1"/>
  <c r="AL122" i="1"/>
  <c r="AK122" i="1"/>
  <c r="AJ122" i="1"/>
  <c r="AI122" i="1"/>
  <c r="AH122" i="1"/>
  <c r="AG122" i="1"/>
  <c r="AF122" i="1"/>
  <c r="AE122" i="1"/>
  <c r="AD122" i="1"/>
  <c r="AC122" i="1"/>
  <c r="AB122" i="1"/>
  <c r="AA122" i="1"/>
  <c r="Z122" i="1"/>
  <c r="Y122" i="1"/>
  <c r="X122" i="1"/>
  <c r="W122" i="1"/>
  <c r="V122" i="1"/>
  <c r="U122" i="1"/>
  <c r="T122" i="1"/>
  <c r="S122" i="1"/>
  <c r="Q122" i="1"/>
  <c r="P122" i="1"/>
  <c r="O122" i="1"/>
  <c r="DD121" i="1"/>
  <c r="DC121" i="1"/>
  <c r="DB121" i="1"/>
  <c r="DA121" i="1"/>
  <c r="CZ121" i="1"/>
  <c r="CY121" i="1"/>
  <c r="CX121" i="1"/>
  <c r="CW121" i="1"/>
  <c r="CV121" i="1"/>
  <c r="CU121" i="1"/>
  <c r="CT121" i="1"/>
  <c r="CS121" i="1"/>
  <c r="CR121" i="1"/>
  <c r="CQ121" i="1"/>
  <c r="CP121" i="1"/>
  <c r="CO121" i="1"/>
  <c r="CN121" i="1"/>
  <c r="CM121" i="1"/>
  <c r="CL121" i="1"/>
  <c r="CK121" i="1"/>
  <c r="CJ121" i="1"/>
  <c r="CI121" i="1"/>
  <c r="CH121" i="1"/>
  <c r="CG121" i="1"/>
  <c r="CF121" i="1"/>
  <c r="CE121" i="1"/>
  <c r="CD121" i="1"/>
  <c r="CC121" i="1"/>
  <c r="CB121" i="1"/>
  <c r="CA121" i="1"/>
  <c r="BZ121" i="1"/>
  <c r="BY121" i="1"/>
  <c r="BX121" i="1"/>
  <c r="BW121" i="1"/>
  <c r="BV121" i="1"/>
  <c r="BU121" i="1"/>
  <c r="BT121" i="1"/>
  <c r="BS121" i="1"/>
  <c r="BR121" i="1"/>
  <c r="BQ121" i="1"/>
  <c r="BP121" i="1"/>
  <c r="BO121" i="1"/>
  <c r="BN121" i="1"/>
  <c r="BM121" i="1"/>
  <c r="BL121" i="1"/>
  <c r="BK121" i="1"/>
  <c r="BJ121" i="1"/>
  <c r="BI121" i="1"/>
  <c r="BH121" i="1"/>
  <c r="BG121" i="1"/>
  <c r="BF121" i="1"/>
  <c r="BE121" i="1"/>
  <c r="BD121" i="1"/>
  <c r="BC121" i="1"/>
  <c r="BB121" i="1"/>
  <c r="BA121" i="1"/>
  <c r="AZ121" i="1"/>
  <c r="AY121" i="1"/>
  <c r="AX121" i="1"/>
  <c r="AW121" i="1"/>
  <c r="AV121" i="1"/>
  <c r="AU121" i="1"/>
  <c r="AT121" i="1"/>
  <c r="AS121" i="1"/>
  <c r="AR121" i="1"/>
  <c r="AQ121" i="1"/>
  <c r="AP121" i="1"/>
  <c r="AO121" i="1"/>
  <c r="AN121" i="1"/>
  <c r="AM121" i="1"/>
  <c r="AL121" i="1"/>
  <c r="AK121" i="1"/>
  <c r="AJ121" i="1"/>
  <c r="AI121" i="1"/>
  <c r="AH121" i="1"/>
  <c r="AG121" i="1"/>
  <c r="AF121" i="1"/>
  <c r="AE121" i="1"/>
  <c r="AD121" i="1"/>
  <c r="AC121" i="1"/>
  <c r="AB121" i="1"/>
  <c r="AA121" i="1"/>
  <c r="Z121" i="1"/>
  <c r="Y121" i="1"/>
  <c r="X121" i="1"/>
  <c r="W121" i="1"/>
  <c r="V121" i="1"/>
  <c r="U121" i="1"/>
  <c r="T121" i="1"/>
  <c r="S121" i="1"/>
  <c r="Q121" i="1"/>
  <c r="P121" i="1"/>
  <c r="O121" i="1"/>
  <c r="DD120" i="1"/>
  <c r="DC120" i="1"/>
  <c r="DB120" i="1"/>
  <c r="DA120" i="1"/>
  <c r="CZ120" i="1"/>
  <c r="CY120" i="1"/>
  <c r="CX120" i="1"/>
  <c r="CW120" i="1"/>
  <c r="CV120" i="1"/>
  <c r="CU120" i="1"/>
  <c r="CT120" i="1"/>
  <c r="CS120" i="1"/>
  <c r="CR120" i="1"/>
  <c r="CQ120" i="1"/>
  <c r="CP120" i="1"/>
  <c r="CO120" i="1"/>
  <c r="CN120" i="1"/>
  <c r="CM120" i="1"/>
  <c r="CL120" i="1"/>
  <c r="CK120" i="1"/>
  <c r="CJ120" i="1"/>
  <c r="CI120" i="1"/>
  <c r="CH120" i="1"/>
  <c r="CG120" i="1"/>
  <c r="CF120" i="1"/>
  <c r="CE120" i="1"/>
  <c r="CD120" i="1"/>
  <c r="CC120" i="1"/>
  <c r="CB120" i="1"/>
  <c r="CA120" i="1"/>
  <c r="BZ120" i="1"/>
  <c r="BY120" i="1"/>
  <c r="BX120" i="1"/>
  <c r="BW120" i="1"/>
  <c r="BV120" i="1"/>
  <c r="BU120" i="1"/>
  <c r="BT120" i="1"/>
  <c r="BS120" i="1"/>
  <c r="BR120" i="1"/>
  <c r="BQ120" i="1"/>
  <c r="BP120" i="1"/>
  <c r="BO120" i="1"/>
  <c r="BN120" i="1"/>
  <c r="BM120" i="1"/>
  <c r="BL120" i="1"/>
  <c r="BK120" i="1"/>
  <c r="BJ120" i="1"/>
  <c r="BI120" i="1"/>
  <c r="BH120" i="1"/>
  <c r="BG120" i="1"/>
  <c r="BF120" i="1"/>
  <c r="BE120" i="1"/>
  <c r="BD120" i="1"/>
  <c r="BC120" i="1"/>
  <c r="BB120" i="1"/>
  <c r="BA120" i="1"/>
  <c r="AZ120" i="1"/>
  <c r="AY120" i="1"/>
  <c r="AX120" i="1"/>
  <c r="AW120" i="1"/>
  <c r="AV120" i="1"/>
  <c r="AU120" i="1"/>
  <c r="AT120" i="1"/>
  <c r="AS120" i="1"/>
  <c r="AR120" i="1"/>
  <c r="AQ120" i="1"/>
  <c r="AP120" i="1"/>
  <c r="AO120" i="1"/>
  <c r="AN120" i="1"/>
  <c r="AM120" i="1"/>
  <c r="AL120" i="1"/>
  <c r="AK120" i="1"/>
  <c r="AJ120" i="1"/>
  <c r="AI120" i="1"/>
  <c r="AH120" i="1"/>
  <c r="AG120" i="1"/>
  <c r="AF120" i="1"/>
  <c r="AE120" i="1"/>
  <c r="AD120" i="1"/>
  <c r="AC120" i="1"/>
  <c r="AB120" i="1"/>
  <c r="AA120" i="1"/>
  <c r="Z120" i="1"/>
  <c r="Y120" i="1"/>
  <c r="X120" i="1"/>
  <c r="W120" i="1"/>
  <c r="V120" i="1"/>
  <c r="U120" i="1"/>
  <c r="T120" i="1"/>
  <c r="S120" i="1"/>
  <c r="Q120" i="1"/>
  <c r="P120" i="1"/>
  <c r="O120" i="1"/>
  <c r="DD119" i="1"/>
  <c r="DC119" i="1"/>
  <c r="DB119" i="1"/>
  <c r="DA119" i="1"/>
  <c r="CZ119" i="1"/>
  <c r="CY119" i="1"/>
  <c r="CX119" i="1"/>
  <c r="CW119" i="1"/>
  <c r="CV119" i="1"/>
  <c r="CU119" i="1"/>
  <c r="CT119" i="1"/>
  <c r="CS119" i="1"/>
  <c r="CR119" i="1"/>
  <c r="CQ119" i="1"/>
  <c r="CP119" i="1"/>
  <c r="CO119" i="1"/>
  <c r="CN119" i="1"/>
  <c r="CM119" i="1"/>
  <c r="CL119" i="1"/>
  <c r="CK119" i="1"/>
  <c r="CJ119" i="1"/>
  <c r="CI119" i="1"/>
  <c r="CH119" i="1"/>
  <c r="CG119" i="1"/>
  <c r="CF119" i="1"/>
  <c r="CE119" i="1"/>
  <c r="CD119" i="1"/>
  <c r="CC119" i="1"/>
  <c r="CB119" i="1"/>
  <c r="CA119" i="1"/>
  <c r="BZ119" i="1"/>
  <c r="BY119" i="1"/>
  <c r="BX119" i="1"/>
  <c r="BW119" i="1"/>
  <c r="BV119" i="1"/>
  <c r="BU119" i="1"/>
  <c r="BT119" i="1"/>
  <c r="BS119" i="1"/>
  <c r="BR119" i="1"/>
  <c r="BQ119" i="1"/>
  <c r="BP119" i="1"/>
  <c r="BO119" i="1"/>
  <c r="BN119" i="1"/>
  <c r="BM119" i="1"/>
  <c r="BL119" i="1"/>
  <c r="BK119" i="1"/>
  <c r="BJ119" i="1"/>
  <c r="BI119" i="1"/>
  <c r="BH119" i="1"/>
  <c r="BG119" i="1"/>
  <c r="BF119" i="1"/>
  <c r="BE119" i="1"/>
  <c r="BD119" i="1"/>
  <c r="BC119" i="1"/>
  <c r="BB119" i="1"/>
  <c r="BA119" i="1"/>
  <c r="AZ119" i="1"/>
  <c r="AY119" i="1"/>
  <c r="AX119" i="1"/>
  <c r="AW119" i="1"/>
  <c r="AV119" i="1"/>
  <c r="AU119" i="1"/>
  <c r="AT119" i="1"/>
  <c r="AS119" i="1"/>
  <c r="AR119" i="1"/>
  <c r="AQ119" i="1"/>
  <c r="AP119" i="1"/>
  <c r="AO119" i="1"/>
  <c r="AN119" i="1"/>
  <c r="AM119" i="1"/>
  <c r="AL119" i="1"/>
  <c r="AK119" i="1"/>
  <c r="AJ119" i="1"/>
  <c r="AI119" i="1"/>
  <c r="AH119" i="1"/>
  <c r="AG119" i="1"/>
  <c r="AF119" i="1"/>
  <c r="AE119" i="1"/>
  <c r="AD119" i="1"/>
  <c r="AC119" i="1"/>
  <c r="AB119" i="1"/>
  <c r="AA119" i="1"/>
  <c r="Z119" i="1"/>
  <c r="Y119" i="1"/>
  <c r="X119" i="1"/>
  <c r="W119" i="1"/>
  <c r="V119" i="1"/>
  <c r="U119" i="1"/>
  <c r="T119" i="1"/>
  <c r="S119" i="1"/>
  <c r="Q119" i="1"/>
  <c r="P119" i="1"/>
  <c r="O119" i="1"/>
  <c r="DD78" i="1"/>
  <c r="DC78" i="1"/>
  <c r="DB78" i="1"/>
  <c r="DA78" i="1"/>
  <c r="CZ78" i="1"/>
  <c r="CY78" i="1"/>
  <c r="CX78" i="1"/>
  <c r="CW78" i="1"/>
  <c r="CV78" i="1"/>
  <c r="CU78" i="1"/>
  <c r="CT78" i="1"/>
  <c r="CS78" i="1"/>
  <c r="CR78" i="1"/>
  <c r="CQ78" i="1"/>
  <c r="CP78" i="1"/>
  <c r="CO78" i="1"/>
  <c r="CN78" i="1"/>
  <c r="CM78" i="1"/>
  <c r="CL78" i="1"/>
  <c r="CK78" i="1"/>
  <c r="CJ78" i="1"/>
  <c r="CI78" i="1"/>
  <c r="CH78" i="1"/>
  <c r="CG78" i="1"/>
  <c r="CF78" i="1"/>
  <c r="CE78" i="1"/>
  <c r="CD78" i="1"/>
  <c r="CC78" i="1"/>
  <c r="CB78" i="1"/>
  <c r="CA78" i="1"/>
  <c r="BZ78" i="1"/>
  <c r="BY78" i="1"/>
  <c r="BX78" i="1"/>
  <c r="BW78" i="1"/>
  <c r="BV78" i="1"/>
  <c r="BU78" i="1"/>
  <c r="BT78" i="1"/>
  <c r="BS78" i="1"/>
  <c r="BR78" i="1"/>
  <c r="BQ78" i="1"/>
  <c r="BP78" i="1"/>
  <c r="BO78" i="1"/>
  <c r="BN78" i="1"/>
  <c r="BM78" i="1"/>
  <c r="BL78" i="1"/>
  <c r="BK78" i="1"/>
  <c r="BJ78" i="1"/>
  <c r="BI78" i="1"/>
  <c r="BH78" i="1"/>
  <c r="BG78" i="1"/>
  <c r="BF78" i="1"/>
  <c r="BE78" i="1"/>
  <c r="BD78" i="1"/>
  <c r="BC78" i="1"/>
  <c r="BB78" i="1"/>
  <c r="BA78" i="1"/>
  <c r="AZ78" i="1"/>
  <c r="AY78" i="1"/>
  <c r="AX78" i="1"/>
  <c r="AW78" i="1"/>
  <c r="AV78" i="1"/>
  <c r="AU78" i="1"/>
  <c r="AT78" i="1"/>
  <c r="AS78" i="1"/>
  <c r="AR78" i="1"/>
  <c r="AQ78" i="1"/>
  <c r="AP78" i="1"/>
  <c r="AO78" i="1"/>
  <c r="AN78" i="1"/>
  <c r="AM78" i="1"/>
  <c r="AL78" i="1"/>
  <c r="AK78" i="1"/>
  <c r="AJ78" i="1"/>
  <c r="AI78" i="1"/>
  <c r="AH78" i="1"/>
  <c r="AG78" i="1"/>
  <c r="AF78" i="1"/>
  <c r="AE78" i="1"/>
  <c r="AD78" i="1"/>
  <c r="AC78" i="1"/>
  <c r="AB78" i="1"/>
  <c r="AA78" i="1"/>
  <c r="Z78" i="1"/>
  <c r="Y78" i="1"/>
  <c r="X78" i="1"/>
  <c r="W78" i="1"/>
  <c r="V78" i="1"/>
  <c r="U78" i="1"/>
  <c r="T78" i="1"/>
  <c r="S78" i="1"/>
  <c r="Q78" i="1"/>
  <c r="P78" i="1"/>
  <c r="O78" i="1"/>
  <c r="DD335" i="1"/>
  <c r="DC335" i="1"/>
  <c r="DB335" i="1"/>
  <c r="DA335" i="1"/>
  <c r="CZ335" i="1"/>
  <c r="CY335" i="1"/>
  <c r="CX335" i="1"/>
  <c r="CW335" i="1"/>
  <c r="CV335" i="1"/>
  <c r="CU335" i="1"/>
  <c r="CT335" i="1"/>
  <c r="CS335" i="1"/>
  <c r="CR335" i="1"/>
  <c r="CQ335" i="1"/>
  <c r="CP335" i="1"/>
  <c r="CO335" i="1"/>
  <c r="CN335" i="1"/>
  <c r="CM335" i="1"/>
  <c r="CL335" i="1"/>
  <c r="CK335" i="1"/>
  <c r="CJ335" i="1"/>
  <c r="CI335" i="1"/>
  <c r="CH335" i="1"/>
  <c r="CG335" i="1"/>
  <c r="CF335" i="1"/>
  <c r="CE335" i="1"/>
  <c r="CD335" i="1"/>
  <c r="CC335" i="1"/>
  <c r="CB335" i="1"/>
  <c r="CA335" i="1"/>
  <c r="BZ335" i="1"/>
  <c r="BY335" i="1"/>
  <c r="BX335" i="1"/>
  <c r="BW335" i="1"/>
  <c r="BV335" i="1"/>
  <c r="BU335" i="1"/>
  <c r="BT335" i="1"/>
  <c r="BS335" i="1"/>
  <c r="BR335" i="1"/>
  <c r="BQ335" i="1"/>
  <c r="BP335" i="1"/>
  <c r="BO335" i="1"/>
  <c r="BN335" i="1"/>
  <c r="BM335" i="1"/>
  <c r="BL335" i="1"/>
  <c r="BK335" i="1"/>
  <c r="BJ335" i="1"/>
  <c r="BI335" i="1"/>
  <c r="BH335" i="1"/>
  <c r="BG335" i="1"/>
  <c r="BF335" i="1"/>
  <c r="BE335" i="1"/>
  <c r="BD335" i="1"/>
  <c r="BC335" i="1"/>
  <c r="BB335" i="1"/>
  <c r="BA335" i="1"/>
  <c r="AZ335" i="1"/>
  <c r="AY335" i="1"/>
  <c r="AX335" i="1"/>
  <c r="AW335" i="1"/>
  <c r="AV335" i="1"/>
  <c r="AU335" i="1"/>
  <c r="AT335" i="1"/>
  <c r="AS335" i="1"/>
  <c r="AR335" i="1"/>
  <c r="AQ335" i="1"/>
  <c r="AP335" i="1"/>
  <c r="AO335" i="1"/>
  <c r="AN335" i="1"/>
  <c r="AM335" i="1"/>
  <c r="AL335" i="1"/>
  <c r="AK335" i="1"/>
  <c r="AJ335" i="1"/>
  <c r="AI335" i="1"/>
  <c r="AH335" i="1"/>
  <c r="AG335" i="1"/>
  <c r="AF335" i="1"/>
  <c r="AE335" i="1"/>
  <c r="AD335" i="1"/>
  <c r="AC335" i="1"/>
  <c r="AB335" i="1"/>
  <c r="AA335" i="1"/>
  <c r="Z335" i="1"/>
  <c r="Y335" i="1"/>
  <c r="X335" i="1"/>
  <c r="W335" i="1"/>
  <c r="V335" i="1"/>
  <c r="U335" i="1"/>
  <c r="T335" i="1"/>
  <c r="S335" i="1"/>
  <c r="Q335" i="1"/>
  <c r="P335" i="1"/>
  <c r="O335" i="1"/>
  <c r="DD334" i="1"/>
  <c r="DC334" i="1"/>
  <c r="DB334" i="1"/>
  <c r="DA334" i="1"/>
  <c r="CZ334" i="1"/>
  <c r="CY334" i="1"/>
  <c r="CX334" i="1"/>
  <c r="CW334" i="1"/>
  <c r="CV334" i="1"/>
  <c r="CU334" i="1"/>
  <c r="CT334" i="1"/>
  <c r="CS334" i="1"/>
  <c r="CR334" i="1"/>
  <c r="CQ334" i="1"/>
  <c r="CP334" i="1"/>
  <c r="CO334" i="1"/>
  <c r="CN334" i="1"/>
  <c r="CM334" i="1"/>
  <c r="CL334" i="1"/>
  <c r="CK334" i="1"/>
  <c r="CJ334" i="1"/>
  <c r="CI334" i="1"/>
  <c r="CH334" i="1"/>
  <c r="CG334" i="1"/>
  <c r="CF334" i="1"/>
  <c r="CE334" i="1"/>
  <c r="CD334" i="1"/>
  <c r="CC334" i="1"/>
  <c r="CB334" i="1"/>
  <c r="CA334" i="1"/>
  <c r="BZ334" i="1"/>
  <c r="BY334" i="1"/>
  <c r="BX334" i="1"/>
  <c r="BW334" i="1"/>
  <c r="BV334" i="1"/>
  <c r="BU334" i="1"/>
  <c r="BT334" i="1"/>
  <c r="BS334" i="1"/>
  <c r="BR334" i="1"/>
  <c r="BQ334" i="1"/>
  <c r="BP334" i="1"/>
  <c r="BO334" i="1"/>
  <c r="BN334" i="1"/>
  <c r="BM334" i="1"/>
  <c r="BL334" i="1"/>
  <c r="BK334" i="1"/>
  <c r="BJ334" i="1"/>
  <c r="BI334" i="1"/>
  <c r="BH334" i="1"/>
  <c r="BG334" i="1"/>
  <c r="BF334" i="1"/>
  <c r="BE334" i="1"/>
  <c r="BD334" i="1"/>
  <c r="BC334" i="1"/>
  <c r="BB334" i="1"/>
  <c r="BA334" i="1"/>
  <c r="AZ334" i="1"/>
  <c r="AY334" i="1"/>
  <c r="AX334" i="1"/>
  <c r="AW334" i="1"/>
  <c r="AV334" i="1"/>
  <c r="AU334" i="1"/>
  <c r="AT334" i="1"/>
  <c r="AS334" i="1"/>
  <c r="AR334" i="1"/>
  <c r="AQ334" i="1"/>
  <c r="AP334" i="1"/>
  <c r="AO334" i="1"/>
  <c r="AN334" i="1"/>
  <c r="AM334" i="1"/>
  <c r="AL334" i="1"/>
  <c r="AK334" i="1"/>
  <c r="AJ334" i="1"/>
  <c r="AI334" i="1"/>
  <c r="AH334" i="1"/>
  <c r="AG334" i="1"/>
  <c r="AF334" i="1"/>
  <c r="AE334" i="1"/>
  <c r="AD334" i="1"/>
  <c r="AC334" i="1"/>
  <c r="AB334" i="1"/>
  <c r="AA334" i="1"/>
  <c r="Z334" i="1"/>
  <c r="Y334" i="1"/>
  <c r="X334" i="1"/>
  <c r="W334" i="1"/>
  <c r="V334" i="1"/>
  <c r="U334" i="1"/>
  <c r="T334" i="1"/>
  <c r="S334" i="1"/>
  <c r="Q334" i="1"/>
  <c r="P334" i="1"/>
  <c r="O334" i="1"/>
  <c r="DD333" i="1"/>
  <c r="DC333" i="1"/>
  <c r="DB333" i="1"/>
  <c r="DA333" i="1"/>
  <c r="CZ333" i="1"/>
  <c r="CY333" i="1"/>
  <c r="CX333" i="1"/>
  <c r="CW333" i="1"/>
  <c r="CV333" i="1"/>
  <c r="CU333" i="1"/>
  <c r="CT333" i="1"/>
  <c r="CS333" i="1"/>
  <c r="CR333" i="1"/>
  <c r="CQ333" i="1"/>
  <c r="CP333" i="1"/>
  <c r="CO333" i="1"/>
  <c r="CN333" i="1"/>
  <c r="CM333" i="1"/>
  <c r="CL333" i="1"/>
  <c r="CK333" i="1"/>
  <c r="CJ333" i="1"/>
  <c r="CI333" i="1"/>
  <c r="CH333" i="1"/>
  <c r="CG333" i="1"/>
  <c r="CF333" i="1"/>
  <c r="CE333" i="1"/>
  <c r="CD333" i="1"/>
  <c r="CC333" i="1"/>
  <c r="CB333" i="1"/>
  <c r="CA333" i="1"/>
  <c r="BZ333" i="1"/>
  <c r="BY333" i="1"/>
  <c r="BX333" i="1"/>
  <c r="BW333" i="1"/>
  <c r="BV333" i="1"/>
  <c r="BU333" i="1"/>
  <c r="BT333" i="1"/>
  <c r="BS333" i="1"/>
  <c r="BR333" i="1"/>
  <c r="BQ333" i="1"/>
  <c r="BP333" i="1"/>
  <c r="BO333" i="1"/>
  <c r="BN333" i="1"/>
  <c r="BM333" i="1"/>
  <c r="BL333" i="1"/>
  <c r="BK333" i="1"/>
  <c r="BJ333" i="1"/>
  <c r="BI333" i="1"/>
  <c r="BH333" i="1"/>
  <c r="BG333" i="1"/>
  <c r="BF333" i="1"/>
  <c r="BE333" i="1"/>
  <c r="BD333" i="1"/>
  <c r="BC333" i="1"/>
  <c r="BB333" i="1"/>
  <c r="BA333" i="1"/>
  <c r="AZ333" i="1"/>
  <c r="AY333" i="1"/>
  <c r="AX333" i="1"/>
  <c r="AW333" i="1"/>
  <c r="AV333" i="1"/>
  <c r="AU333" i="1"/>
  <c r="AT333" i="1"/>
  <c r="AS333" i="1"/>
  <c r="AR333" i="1"/>
  <c r="AQ333" i="1"/>
  <c r="AP333" i="1"/>
  <c r="AO333" i="1"/>
  <c r="AN333" i="1"/>
  <c r="AM333" i="1"/>
  <c r="AL333" i="1"/>
  <c r="AK333" i="1"/>
  <c r="AJ333" i="1"/>
  <c r="AI333" i="1"/>
  <c r="AH333" i="1"/>
  <c r="AG333" i="1"/>
  <c r="AF333" i="1"/>
  <c r="AE333" i="1"/>
  <c r="AD333" i="1"/>
  <c r="AC333" i="1"/>
  <c r="AB333" i="1"/>
  <c r="AA333" i="1"/>
  <c r="Z333" i="1"/>
  <c r="Y333" i="1"/>
  <c r="X333" i="1"/>
  <c r="W333" i="1"/>
  <c r="V333" i="1"/>
  <c r="U333" i="1"/>
  <c r="T333" i="1"/>
  <c r="S333" i="1"/>
  <c r="Q333" i="1"/>
  <c r="P333" i="1"/>
  <c r="O333" i="1"/>
  <c r="DD292" i="1"/>
  <c r="DC292" i="1"/>
  <c r="DB292" i="1"/>
  <c r="DA292" i="1"/>
  <c r="CZ292" i="1"/>
  <c r="CY292" i="1"/>
  <c r="CX292" i="1"/>
  <c r="CW292" i="1"/>
  <c r="CV292" i="1"/>
  <c r="CU292" i="1"/>
  <c r="CT292" i="1"/>
  <c r="CS292" i="1"/>
  <c r="CR292" i="1"/>
  <c r="CQ292" i="1"/>
  <c r="CP292" i="1"/>
  <c r="CO292" i="1"/>
  <c r="CN292" i="1"/>
  <c r="CM292" i="1"/>
  <c r="CL292" i="1"/>
  <c r="CK292" i="1"/>
  <c r="CJ292" i="1"/>
  <c r="CI292" i="1"/>
  <c r="CH292" i="1"/>
  <c r="CG292" i="1"/>
  <c r="CF292" i="1"/>
  <c r="CE292" i="1"/>
  <c r="CD292" i="1"/>
  <c r="CC292" i="1"/>
  <c r="CB292" i="1"/>
  <c r="CA292" i="1"/>
  <c r="BZ292" i="1"/>
  <c r="BY292" i="1"/>
  <c r="BX292" i="1"/>
  <c r="BW292" i="1"/>
  <c r="BV292" i="1"/>
  <c r="BU292" i="1"/>
  <c r="BT292" i="1"/>
  <c r="BS292" i="1"/>
  <c r="BR292" i="1"/>
  <c r="BQ292" i="1"/>
  <c r="BP292" i="1"/>
  <c r="BO292" i="1"/>
  <c r="BN292" i="1"/>
  <c r="BM292" i="1"/>
  <c r="BL292" i="1"/>
  <c r="BK292" i="1"/>
  <c r="BJ292" i="1"/>
  <c r="BI292" i="1"/>
  <c r="BH292" i="1"/>
  <c r="BG292" i="1"/>
  <c r="BF292" i="1"/>
  <c r="BE292" i="1"/>
  <c r="BD292" i="1"/>
  <c r="BC292" i="1"/>
  <c r="BB292" i="1"/>
  <c r="BA292" i="1"/>
  <c r="AZ292" i="1"/>
  <c r="AY292" i="1"/>
  <c r="AX292" i="1"/>
  <c r="AW292" i="1"/>
  <c r="AV292" i="1"/>
  <c r="AU292" i="1"/>
  <c r="AT292" i="1"/>
  <c r="AS292" i="1"/>
  <c r="AR292" i="1"/>
  <c r="AQ292" i="1"/>
  <c r="AP292" i="1"/>
  <c r="AO292" i="1"/>
  <c r="AN292" i="1"/>
  <c r="AM292" i="1"/>
  <c r="AL292" i="1"/>
  <c r="AK292" i="1"/>
  <c r="AJ292" i="1"/>
  <c r="AI292" i="1"/>
  <c r="AH292" i="1"/>
  <c r="AG292" i="1"/>
  <c r="AF292" i="1"/>
  <c r="AE292" i="1"/>
  <c r="AD292" i="1"/>
  <c r="AC292" i="1"/>
  <c r="AB292" i="1"/>
  <c r="AA292" i="1"/>
  <c r="Z292" i="1"/>
  <c r="Y292" i="1"/>
  <c r="X292" i="1"/>
  <c r="W292" i="1"/>
  <c r="V292" i="1"/>
  <c r="U292" i="1"/>
  <c r="T292" i="1"/>
  <c r="S292" i="1"/>
  <c r="Q292" i="1"/>
  <c r="P292" i="1"/>
  <c r="O292" i="1"/>
  <c r="DD483" i="1"/>
  <c r="DC483" i="1"/>
  <c r="DB483" i="1"/>
  <c r="DA483" i="1"/>
  <c r="CZ483" i="1"/>
  <c r="CY483" i="1"/>
  <c r="CX483" i="1"/>
  <c r="CW483" i="1"/>
  <c r="CV483" i="1"/>
  <c r="CU483" i="1"/>
  <c r="CT483" i="1"/>
  <c r="CS483" i="1"/>
  <c r="CR483" i="1"/>
  <c r="CQ483" i="1"/>
  <c r="CP483" i="1"/>
  <c r="CO483" i="1"/>
  <c r="CN483" i="1"/>
  <c r="CM483" i="1"/>
  <c r="CL483" i="1"/>
  <c r="CK483" i="1"/>
  <c r="CJ483" i="1"/>
  <c r="CI483" i="1"/>
  <c r="CH483" i="1"/>
  <c r="CG483" i="1"/>
  <c r="CF483" i="1"/>
  <c r="CE483" i="1"/>
  <c r="CD483" i="1"/>
  <c r="CC483" i="1"/>
  <c r="CB483" i="1"/>
  <c r="CA483" i="1"/>
  <c r="BZ483" i="1"/>
  <c r="BY483" i="1"/>
  <c r="BX483" i="1"/>
  <c r="BW483" i="1"/>
  <c r="BV483" i="1"/>
  <c r="BU483" i="1"/>
  <c r="BT483" i="1"/>
  <c r="BS483" i="1"/>
  <c r="BR483" i="1"/>
  <c r="BQ483" i="1"/>
  <c r="BP483" i="1"/>
  <c r="BO483" i="1"/>
  <c r="BN483" i="1"/>
  <c r="BM483" i="1"/>
  <c r="BL483" i="1"/>
  <c r="BK483" i="1"/>
  <c r="BJ483" i="1"/>
  <c r="BI483" i="1"/>
  <c r="BH483" i="1"/>
  <c r="BG483" i="1"/>
  <c r="BF483" i="1"/>
  <c r="BE483" i="1"/>
  <c r="BD483" i="1"/>
  <c r="BC483" i="1"/>
  <c r="BB483" i="1"/>
  <c r="BA483" i="1"/>
  <c r="AZ483" i="1"/>
  <c r="AY483" i="1"/>
  <c r="AX483" i="1"/>
  <c r="AW483" i="1"/>
  <c r="AV483" i="1"/>
  <c r="AU483" i="1"/>
  <c r="AT483" i="1"/>
  <c r="AS483" i="1"/>
  <c r="AR483" i="1"/>
  <c r="AQ483" i="1"/>
  <c r="AP483" i="1"/>
  <c r="AO483" i="1"/>
  <c r="AN483" i="1"/>
  <c r="AM483" i="1"/>
  <c r="AL483" i="1"/>
  <c r="AK483" i="1"/>
  <c r="AJ483" i="1"/>
  <c r="AI483" i="1"/>
  <c r="AH483" i="1"/>
  <c r="AG483" i="1"/>
  <c r="AF483" i="1"/>
  <c r="AE483" i="1"/>
  <c r="AD483" i="1"/>
  <c r="AC483" i="1"/>
  <c r="AB483" i="1"/>
  <c r="AA483" i="1"/>
  <c r="Z483" i="1"/>
  <c r="Y483" i="1"/>
  <c r="X483" i="1"/>
  <c r="W483" i="1"/>
  <c r="V483" i="1"/>
  <c r="U483" i="1"/>
  <c r="T483" i="1"/>
  <c r="S483" i="1"/>
  <c r="Q483" i="1"/>
  <c r="P483" i="1"/>
  <c r="O483" i="1"/>
  <c r="DD482" i="1"/>
  <c r="DC482" i="1"/>
  <c r="DB482" i="1"/>
  <c r="DA482" i="1"/>
  <c r="CZ482" i="1"/>
  <c r="CY482" i="1"/>
  <c r="CX482" i="1"/>
  <c r="CW482" i="1"/>
  <c r="CV482" i="1"/>
  <c r="CU482" i="1"/>
  <c r="CT482" i="1"/>
  <c r="CS482" i="1"/>
  <c r="CR482" i="1"/>
  <c r="CQ482" i="1"/>
  <c r="CP482" i="1"/>
  <c r="CO482" i="1"/>
  <c r="CN482" i="1"/>
  <c r="CM482" i="1"/>
  <c r="CL482" i="1"/>
  <c r="CK482" i="1"/>
  <c r="CJ482" i="1"/>
  <c r="CI482" i="1"/>
  <c r="CH482" i="1"/>
  <c r="CG482" i="1"/>
  <c r="CF482" i="1"/>
  <c r="CE482" i="1"/>
  <c r="CD482" i="1"/>
  <c r="CC482" i="1"/>
  <c r="CB482" i="1"/>
  <c r="CA482" i="1"/>
  <c r="BZ482" i="1"/>
  <c r="BY482" i="1"/>
  <c r="BX482" i="1"/>
  <c r="BW482" i="1"/>
  <c r="BV482" i="1"/>
  <c r="BU482" i="1"/>
  <c r="BT482" i="1"/>
  <c r="BS482" i="1"/>
  <c r="BR482" i="1"/>
  <c r="BQ482" i="1"/>
  <c r="BP482" i="1"/>
  <c r="BO482" i="1"/>
  <c r="BN482" i="1"/>
  <c r="BM482" i="1"/>
  <c r="BL482" i="1"/>
  <c r="BK482" i="1"/>
  <c r="BJ482" i="1"/>
  <c r="BI482" i="1"/>
  <c r="BH482" i="1"/>
  <c r="BG482" i="1"/>
  <c r="BF482" i="1"/>
  <c r="BE482" i="1"/>
  <c r="BD482" i="1"/>
  <c r="BC482" i="1"/>
  <c r="BB482" i="1"/>
  <c r="BA482" i="1"/>
  <c r="AZ482" i="1"/>
  <c r="AY482" i="1"/>
  <c r="AX482" i="1"/>
  <c r="AW482" i="1"/>
  <c r="AV482" i="1"/>
  <c r="AU482" i="1"/>
  <c r="AT482" i="1"/>
  <c r="AS482" i="1"/>
  <c r="AR482" i="1"/>
  <c r="AQ482" i="1"/>
  <c r="AP482" i="1"/>
  <c r="AO482" i="1"/>
  <c r="AN482" i="1"/>
  <c r="AM482" i="1"/>
  <c r="AL482" i="1"/>
  <c r="AK482" i="1"/>
  <c r="AJ482" i="1"/>
  <c r="AI482" i="1"/>
  <c r="AH482" i="1"/>
  <c r="AG482" i="1"/>
  <c r="AF482" i="1"/>
  <c r="AE482" i="1"/>
  <c r="AD482" i="1"/>
  <c r="AC482" i="1"/>
  <c r="AB482" i="1"/>
  <c r="AA482" i="1"/>
  <c r="Z482" i="1"/>
  <c r="Y482" i="1"/>
  <c r="X482" i="1"/>
  <c r="W482" i="1"/>
  <c r="V482" i="1"/>
  <c r="U482" i="1"/>
  <c r="T482" i="1"/>
  <c r="S482" i="1"/>
  <c r="Q482" i="1"/>
  <c r="P482" i="1"/>
  <c r="O482" i="1"/>
  <c r="DD440" i="1"/>
  <c r="DC440" i="1"/>
  <c r="DB440" i="1"/>
  <c r="DA440" i="1"/>
  <c r="CZ440" i="1"/>
  <c r="CY440" i="1"/>
  <c r="CX440" i="1"/>
  <c r="CW440" i="1"/>
  <c r="CV440" i="1"/>
  <c r="CU440" i="1"/>
  <c r="CT440" i="1"/>
  <c r="CS440" i="1"/>
  <c r="CR440" i="1"/>
  <c r="CQ440" i="1"/>
  <c r="CP440" i="1"/>
  <c r="CO440" i="1"/>
  <c r="CN440" i="1"/>
  <c r="CM440" i="1"/>
  <c r="CL440" i="1"/>
  <c r="CK440" i="1"/>
  <c r="CJ440" i="1"/>
  <c r="CI440" i="1"/>
  <c r="CH440" i="1"/>
  <c r="CG440" i="1"/>
  <c r="CF440" i="1"/>
  <c r="CE440" i="1"/>
  <c r="CD440" i="1"/>
  <c r="CC440" i="1"/>
  <c r="CB440" i="1"/>
  <c r="CA440" i="1"/>
  <c r="BZ440" i="1"/>
  <c r="BY440" i="1"/>
  <c r="BX440" i="1"/>
  <c r="BW440" i="1"/>
  <c r="BV440" i="1"/>
  <c r="BU440" i="1"/>
  <c r="BT440" i="1"/>
  <c r="BS440" i="1"/>
  <c r="BR440" i="1"/>
  <c r="BQ440" i="1"/>
  <c r="BP440" i="1"/>
  <c r="BO440" i="1"/>
  <c r="BN440" i="1"/>
  <c r="BM440" i="1"/>
  <c r="BL440" i="1"/>
  <c r="BK440" i="1"/>
  <c r="BJ440" i="1"/>
  <c r="BI440" i="1"/>
  <c r="BH440" i="1"/>
  <c r="BG440" i="1"/>
  <c r="BF440" i="1"/>
  <c r="BE440" i="1"/>
  <c r="BD440" i="1"/>
  <c r="BC440" i="1"/>
  <c r="BB440" i="1"/>
  <c r="BA440" i="1"/>
  <c r="AZ440" i="1"/>
  <c r="AY440" i="1"/>
  <c r="AX440" i="1"/>
  <c r="AW440" i="1"/>
  <c r="AV440" i="1"/>
  <c r="AU440" i="1"/>
  <c r="AT440" i="1"/>
  <c r="AS440" i="1"/>
  <c r="AR440" i="1"/>
  <c r="AQ440" i="1"/>
  <c r="AP440" i="1"/>
  <c r="AO440" i="1"/>
  <c r="AN440" i="1"/>
  <c r="AM440" i="1"/>
  <c r="AL440" i="1"/>
  <c r="AK440" i="1"/>
  <c r="AJ440" i="1"/>
  <c r="AI440" i="1"/>
  <c r="AH440" i="1"/>
  <c r="AG440" i="1"/>
  <c r="AF440" i="1"/>
  <c r="AE440" i="1"/>
  <c r="AD440" i="1"/>
  <c r="AC440" i="1"/>
  <c r="AB440" i="1"/>
  <c r="AA440" i="1"/>
  <c r="Z440" i="1"/>
  <c r="Y440" i="1"/>
  <c r="X440" i="1"/>
  <c r="W440" i="1"/>
  <c r="V440" i="1"/>
  <c r="U440" i="1"/>
  <c r="T440" i="1"/>
  <c r="S440" i="1"/>
  <c r="Q440" i="1"/>
  <c r="P440" i="1"/>
  <c r="O440" i="1"/>
  <c r="DD481" i="1"/>
  <c r="DC481" i="1"/>
  <c r="DB481" i="1"/>
  <c r="DA481" i="1"/>
  <c r="CZ481" i="1"/>
  <c r="CY481" i="1"/>
  <c r="CX481" i="1"/>
  <c r="CW481" i="1"/>
  <c r="CV481" i="1"/>
  <c r="CU481" i="1"/>
  <c r="CT481" i="1"/>
  <c r="CS481" i="1"/>
  <c r="CR481" i="1"/>
  <c r="CQ481" i="1"/>
  <c r="CP481" i="1"/>
  <c r="CO481" i="1"/>
  <c r="CN481" i="1"/>
  <c r="CM481" i="1"/>
  <c r="CL481" i="1"/>
  <c r="CK481" i="1"/>
  <c r="CJ481" i="1"/>
  <c r="CI481" i="1"/>
  <c r="CH481" i="1"/>
  <c r="CG481" i="1"/>
  <c r="CF481" i="1"/>
  <c r="CE481" i="1"/>
  <c r="CD481" i="1"/>
  <c r="CC481" i="1"/>
  <c r="CB481" i="1"/>
  <c r="CA481" i="1"/>
  <c r="BZ481" i="1"/>
  <c r="BY481" i="1"/>
  <c r="BX481" i="1"/>
  <c r="BW481" i="1"/>
  <c r="BV481" i="1"/>
  <c r="BU481" i="1"/>
  <c r="BT481" i="1"/>
  <c r="BS481" i="1"/>
  <c r="BR481" i="1"/>
  <c r="BQ481" i="1"/>
  <c r="BP481" i="1"/>
  <c r="BO481" i="1"/>
  <c r="BN481" i="1"/>
  <c r="BM481" i="1"/>
  <c r="BL481" i="1"/>
  <c r="BK481" i="1"/>
  <c r="BJ481" i="1"/>
  <c r="BI481" i="1"/>
  <c r="BH481" i="1"/>
  <c r="BG481" i="1"/>
  <c r="BF481" i="1"/>
  <c r="BE481" i="1"/>
  <c r="BD481" i="1"/>
  <c r="BC481" i="1"/>
  <c r="BB481" i="1"/>
  <c r="BA481" i="1"/>
  <c r="AZ481" i="1"/>
  <c r="AY481" i="1"/>
  <c r="AX481" i="1"/>
  <c r="AW481" i="1"/>
  <c r="AV481" i="1"/>
  <c r="AU481" i="1"/>
  <c r="AT481" i="1"/>
  <c r="AS481" i="1"/>
  <c r="AR481" i="1"/>
  <c r="AQ481" i="1"/>
  <c r="AP481" i="1"/>
  <c r="AO481" i="1"/>
  <c r="AN481" i="1"/>
  <c r="AM481" i="1"/>
  <c r="AL481" i="1"/>
  <c r="AK481" i="1"/>
  <c r="AJ481" i="1"/>
  <c r="AI481" i="1"/>
  <c r="AH481" i="1"/>
  <c r="AG481" i="1"/>
  <c r="AF481" i="1"/>
  <c r="AE481" i="1"/>
  <c r="AD481" i="1"/>
  <c r="AC481" i="1"/>
  <c r="AB481" i="1"/>
  <c r="AA481" i="1"/>
  <c r="Z481" i="1"/>
  <c r="Y481" i="1"/>
  <c r="X481" i="1"/>
  <c r="W481" i="1"/>
  <c r="V481" i="1"/>
  <c r="U481" i="1"/>
  <c r="T481" i="1"/>
  <c r="S481" i="1"/>
  <c r="Q481" i="1"/>
  <c r="P481" i="1"/>
  <c r="O481" i="1"/>
  <c r="DD590" i="1"/>
  <c r="DC590" i="1"/>
  <c r="DB590" i="1"/>
  <c r="DA590" i="1"/>
  <c r="CZ590" i="1"/>
  <c r="CY590" i="1"/>
  <c r="CX590" i="1"/>
  <c r="CW590" i="1"/>
  <c r="CV590" i="1"/>
  <c r="CU590" i="1"/>
  <c r="CT590" i="1"/>
  <c r="CS590" i="1"/>
  <c r="CR590" i="1"/>
  <c r="CQ590" i="1"/>
  <c r="CP590" i="1"/>
  <c r="CO590" i="1"/>
  <c r="CN590" i="1"/>
  <c r="CM590" i="1"/>
  <c r="CL590" i="1"/>
  <c r="CK590" i="1"/>
  <c r="CJ590" i="1"/>
  <c r="CI590" i="1"/>
  <c r="CH590" i="1"/>
  <c r="CG590" i="1"/>
  <c r="CF590" i="1"/>
  <c r="CE590" i="1"/>
  <c r="CD590" i="1"/>
  <c r="CC590" i="1"/>
  <c r="CB590" i="1"/>
  <c r="CA590" i="1"/>
  <c r="BZ590" i="1"/>
  <c r="BY590" i="1"/>
  <c r="BX590" i="1"/>
  <c r="BW590" i="1"/>
  <c r="BV590" i="1"/>
  <c r="BU590" i="1"/>
  <c r="BT590" i="1"/>
  <c r="BS590" i="1"/>
  <c r="BR590" i="1"/>
  <c r="BQ590" i="1"/>
  <c r="BP590" i="1"/>
  <c r="BO590" i="1"/>
  <c r="BN590" i="1"/>
  <c r="BM590" i="1"/>
  <c r="BL590" i="1"/>
  <c r="BK590" i="1"/>
  <c r="BJ590" i="1"/>
  <c r="BI590" i="1"/>
  <c r="BH590" i="1"/>
  <c r="BG590" i="1"/>
  <c r="BF590" i="1"/>
  <c r="BE590" i="1"/>
  <c r="BD590" i="1"/>
  <c r="BC590" i="1"/>
  <c r="BB590" i="1"/>
  <c r="BA590" i="1"/>
  <c r="AZ590" i="1"/>
  <c r="AY590" i="1"/>
  <c r="AX590" i="1"/>
  <c r="AW590" i="1"/>
  <c r="AV590" i="1"/>
  <c r="AU590" i="1"/>
  <c r="AT590" i="1"/>
  <c r="AS590" i="1"/>
  <c r="AR590" i="1"/>
  <c r="AQ590" i="1"/>
  <c r="AP590" i="1"/>
  <c r="AO590" i="1"/>
  <c r="AN590" i="1"/>
  <c r="AM590" i="1"/>
  <c r="AL590" i="1"/>
  <c r="AK590" i="1"/>
  <c r="AJ590" i="1"/>
  <c r="AI590" i="1"/>
  <c r="AH590" i="1"/>
  <c r="AG590" i="1"/>
  <c r="AF590" i="1"/>
  <c r="AE590" i="1"/>
  <c r="AD590" i="1"/>
  <c r="AC590" i="1"/>
  <c r="AB590" i="1"/>
  <c r="AA590" i="1"/>
  <c r="Z590" i="1"/>
  <c r="Y590" i="1"/>
  <c r="X590" i="1"/>
  <c r="W590" i="1"/>
  <c r="V590" i="1"/>
  <c r="U590" i="1"/>
  <c r="T590" i="1"/>
  <c r="S590" i="1"/>
  <c r="Q590" i="1"/>
  <c r="P590" i="1"/>
  <c r="O590" i="1"/>
  <c r="DD480" i="1"/>
  <c r="DC480" i="1"/>
  <c r="DB480" i="1"/>
  <c r="DA480" i="1"/>
  <c r="CZ480" i="1"/>
  <c r="CY480" i="1"/>
  <c r="CX480" i="1"/>
  <c r="CW480" i="1"/>
  <c r="CV480" i="1"/>
  <c r="CU480" i="1"/>
  <c r="CT480" i="1"/>
  <c r="CS480" i="1"/>
  <c r="CR480" i="1"/>
  <c r="CQ480" i="1"/>
  <c r="CP480" i="1"/>
  <c r="CO480" i="1"/>
  <c r="CN480" i="1"/>
  <c r="CM480" i="1"/>
  <c r="CL480" i="1"/>
  <c r="CK480" i="1"/>
  <c r="CJ480" i="1"/>
  <c r="CI480" i="1"/>
  <c r="CH480" i="1"/>
  <c r="CG480" i="1"/>
  <c r="CF480" i="1"/>
  <c r="CE480" i="1"/>
  <c r="CD480" i="1"/>
  <c r="CC480" i="1"/>
  <c r="CB480" i="1"/>
  <c r="CA480" i="1"/>
  <c r="BZ480" i="1"/>
  <c r="BY480" i="1"/>
  <c r="BX480" i="1"/>
  <c r="BW480" i="1"/>
  <c r="BV480" i="1"/>
  <c r="BU480" i="1"/>
  <c r="BT480" i="1"/>
  <c r="BS480" i="1"/>
  <c r="BR480" i="1"/>
  <c r="BQ480" i="1"/>
  <c r="BP480" i="1"/>
  <c r="BO480" i="1"/>
  <c r="BN480" i="1"/>
  <c r="BM480" i="1"/>
  <c r="BL480" i="1"/>
  <c r="BK480" i="1"/>
  <c r="BJ480" i="1"/>
  <c r="BI480" i="1"/>
  <c r="BH480" i="1"/>
  <c r="BG480" i="1"/>
  <c r="BF480" i="1"/>
  <c r="BE480" i="1"/>
  <c r="BD480" i="1"/>
  <c r="BC480" i="1"/>
  <c r="BB480" i="1"/>
  <c r="BA480" i="1"/>
  <c r="AZ480" i="1"/>
  <c r="AY480" i="1"/>
  <c r="AX480" i="1"/>
  <c r="AW480" i="1"/>
  <c r="AV480" i="1"/>
  <c r="AU480" i="1"/>
  <c r="AT480" i="1"/>
  <c r="AS480" i="1"/>
  <c r="AR480" i="1"/>
  <c r="AQ480" i="1"/>
  <c r="AP480" i="1"/>
  <c r="AO480" i="1"/>
  <c r="AN480" i="1"/>
  <c r="AM480" i="1"/>
  <c r="AL480" i="1"/>
  <c r="AK480" i="1"/>
  <c r="AJ480" i="1"/>
  <c r="AI480" i="1"/>
  <c r="AH480" i="1"/>
  <c r="AG480" i="1"/>
  <c r="AF480" i="1"/>
  <c r="AE480" i="1"/>
  <c r="AD480" i="1"/>
  <c r="AC480" i="1"/>
  <c r="AB480" i="1"/>
  <c r="AA480" i="1"/>
  <c r="Z480" i="1"/>
  <c r="Y480" i="1"/>
  <c r="X480" i="1"/>
  <c r="W480" i="1"/>
  <c r="V480" i="1"/>
  <c r="U480" i="1"/>
  <c r="T480" i="1"/>
  <c r="S480" i="1"/>
  <c r="Q480" i="1"/>
  <c r="P480" i="1"/>
  <c r="O480" i="1"/>
  <c r="DD588" i="1"/>
  <c r="DC588" i="1"/>
  <c r="DB588" i="1"/>
  <c r="DA588" i="1"/>
  <c r="CZ588" i="1"/>
  <c r="CY588" i="1"/>
  <c r="CX588" i="1"/>
  <c r="CW588" i="1"/>
  <c r="CV588" i="1"/>
  <c r="CU588" i="1"/>
  <c r="CT588" i="1"/>
  <c r="CS588" i="1"/>
  <c r="CR588" i="1"/>
  <c r="CQ588" i="1"/>
  <c r="CP588" i="1"/>
  <c r="CO588" i="1"/>
  <c r="CN588" i="1"/>
  <c r="CM588" i="1"/>
  <c r="CL588" i="1"/>
  <c r="CK588" i="1"/>
  <c r="CJ588" i="1"/>
  <c r="CI588" i="1"/>
  <c r="CH588" i="1"/>
  <c r="CG588" i="1"/>
  <c r="CF588" i="1"/>
  <c r="CE588" i="1"/>
  <c r="CD588" i="1"/>
  <c r="CC588" i="1"/>
  <c r="CB588" i="1"/>
  <c r="CA588" i="1"/>
  <c r="BZ588" i="1"/>
  <c r="BY588" i="1"/>
  <c r="BX588" i="1"/>
  <c r="BW588" i="1"/>
  <c r="BV588" i="1"/>
  <c r="BU588" i="1"/>
  <c r="BT588" i="1"/>
  <c r="BS588" i="1"/>
  <c r="BR588" i="1"/>
  <c r="BQ588" i="1"/>
  <c r="BP588" i="1"/>
  <c r="BO588" i="1"/>
  <c r="BN588" i="1"/>
  <c r="BM588" i="1"/>
  <c r="BL588" i="1"/>
  <c r="BK588" i="1"/>
  <c r="BJ588" i="1"/>
  <c r="BI588" i="1"/>
  <c r="BH588" i="1"/>
  <c r="BG588" i="1"/>
  <c r="BF588" i="1"/>
  <c r="BE588" i="1"/>
  <c r="BD588" i="1"/>
  <c r="BC588" i="1"/>
  <c r="BB588" i="1"/>
  <c r="BA588" i="1"/>
  <c r="AZ588" i="1"/>
  <c r="AY588" i="1"/>
  <c r="AX588" i="1"/>
  <c r="AW588" i="1"/>
  <c r="AV588" i="1"/>
  <c r="AU588" i="1"/>
  <c r="AT588" i="1"/>
  <c r="AS588" i="1"/>
  <c r="AR588" i="1"/>
  <c r="AQ588" i="1"/>
  <c r="AP588" i="1"/>
  <c r="AO588" i="1"/>
  <c r="AN588" i="1"/>
  <c r="AM588" i="1"/>
  <c r="AL588" i="1"/>
  <c r="AK588" i="1"/>
  <c r="AJ588" i="1"/>
  <c r="AI588" i="1"/>
  <c r="AH588" i="1"/>
  <c r="AG588" i="1"/>
  <c r="AF588" i="1"/>
  <c r="AE588" i="1"/>
  <c r="AD588" i="1"/>
  <c r="AC588" i="1"/>
  <c r="AB588" i="1"/>
  <c r="AA588" i="1"/>
  <c r="Z588" i="1"/>
  <c r="Y588" i="1"/>
  <c r="X588" i="1"/>
  <c r="W588" i="1"/>
  <c r="V588" i="1"/>
  <c r="U588" i="1"/>
  <c r="T588" i="1"/>
  <c r="S588" i="1"/>
  <c r="Q588" i="1"/>
  <c r="P588" i="1"/>
  <c r="O588" i="1"/>
  <c r="DD479" i="1"/>
  <c r="DC479" i="1"/>
  <c r="DB479" i="1"/>
  <c r="DA479" i="1"/>
  <c r="CZ479" i="1"/>
  <c r="CY479" i="1"/>
  <c r="CX479" i="1"/>
  <c r="CW479" i="1"/>
  <c r="CV479" i="1"/>
  <c r="CU479" i="1"/>
  <c r="CT479" i="1"/>
  <c r="CS479" i="1"/>
  <c r="CR479" i="1"/>
  <c r="CQ479" i="1"/>
  <c r="CP479" i="1"/>
  <c r="CO479" i="1"/>
  <c r="CN479" i="1"/>
  <c r="CM479" i="1"/>
  <c r="CL479" i="1"/>
  <c r="CK479" i="1"/>
  <c r="CJ479" i="1"/>
  <c r="CI479" i="1"/>
  <c r="CH479" i="1"/>
  <c r="CG479" i="1"/>
  <c r="CF479" i="1"/>
  <c r="CE479" i="1"/>
  <c r="CD479" i="1"/>
  <c r="CC479" i="1"/>
  <c r="CB479" i="1"/>
  <c r="CA479" i="1"/>
  <c r="BZ479" i="1"/>
  <c r="BY479" i="1"/>
  <c r="BX479" i="1"/>
  <c r="BW479" i="1"/>
  <c r="BV479" i="1"/>
  <c r="BU479" i="1"/>
  <c r="BT479" i="1"/>
  <c r="BS479" i="1"/>
  <c r="BR479" i="1"/>
  <c r="BQ479" i="1"/>
  <c r="BP479" i="1"/>
  <c r="BO479" i="1"/>
  <c r="BN479" i="1"/>
  <c r="BM479" i="1"/>
  <c r="BL479" i="1"/>
  <c r="BK479" i="1"/>
  <c r="BJ479" i="1"/>
  <c r="BI479" i="1"/>
  <c r="BH479" i="1"/>
  <c r="BG479" i="1"/>
  <c r="BF479" i="1"/>
  <c r="BE479" i="1"/>
  <c r="BD479" i="1"/>
  <c r="BC479" i="1"/>
  <c r="BB479" i="1"/>
  <c r="BA479" i="1"/>
  <c r="AZ479" i="1"/>
  <c r="AY479" i="1"/>
  <c r="AX479" i="1"/>
  <c r="AW479" i="1"/>
  <c r="AV479" i="1"/>
  <c r="AU479" i="1"/>
  <c r="AT479" i="1"/>
  <c r="AS479" i="1"/>
  <c r="AR479" i="1"/>
  <c r="AQ479" i="1"/>
  <c r="AP479" i="1"/>
  <c r="AO479" i="1"/>
  <c r="AN479" i="1"/>
  <c r="AM479" i="1"/>
  <c r="AL479" i="1"/>
  <c r="AK479" i="1"/>
  <c r="AJ479" i="1"/>
  <c r="AI479" i="1"/>
  <c r="AH479" i="1"/>
  <c r="AG479" i="1"/>
  <c r="AF479" i="1"/>
  <c r="AE479" i="1"/>
  <c r="AD479" i="1"/>
  <c r="AC479" i="1"/>
  <c r="AB479" i="1"/>
  <c r="AA479" i="1"/>
  <c r="Z479" i="1"/>
  <c r="Y479" i="1"/>
  <c r="X479" i="1"/>
  <c r="W479" i="1"/>
  <c r="V479" i="1"/>
  <c r="U479" i="1"/>
  <c r="T479" i="1"/>
  <c r="S479" i="1"/>
  <c r="Q479" i="1"/>
  <c r="P479" i="1"/>
  <c r="O479" i="1"/>
  <c r="DD118" i="1"/>
  <c r="DC118" i="1"/>
  <c r="DB118" i="1"/>
  <c r="DA118" i="1"/>
  <c r="CZ118" i="1"/>
  <c r="CY118" i="1"/>
  <c r="CX118" i="1"/>
  <c r="CW118" i="1"/>
  <c r="CV118" i="1"/>
  <c r="CU118" i="1"/>
  <c r="CT118" i="1"/>
  <c r="CS118" i="1"/>
  <c r="CR118" i="1"/>
  <c r="CQ118" i="1"/>
  <c r="CP118" i="1"/>
  <c r="CO118" i="1"/>
  <c r="CN118" i="1"/>
  <c r="CM118" i="1"/>
  <c r="CL118" i="1"/>
  <c r="CK118" i="1"/>
  <c r="CJ118" i="1"/>
  <c r="CI118" i="1"/>
  <c r="CH118" i="1"/>
  <c r="CG118" i="1"/>
  <c r="CF118" i="1"/>
  <c r="CE118" i="1"/>
  <c r="CD118" i="1"/>
  <c r="CC118" i="1"/>
  <c r="CB118" i="1"/>
  <c r="CA118" i="1"/>
  <c r="BZ118" i="1"/>
  <c r="BY118" i="1"/>
  <c r="BX118" i="1"/>
  <c r="BW118" i="1"/>
  <c r="BV118" i="1"/>
  <c r="BU118" i="1"/>
  <c r="BT118" i="1"/>
  <c r="BS118" i="1"/>
  <c r="BR118" i="1"/>
  <c r="BQ118" i="1"/>
  <c r="BP118" i="1"/>
  <c r="BO118" i="1"/>
  <c r="BN118" i="1"/>
  <c r="BM118" i="1"/>
  <c r="BL118" i="1"/>
  <c r="BK118" i="1"/>
  <c r="BJ118" i="1"/>
  <c r="BI118" i="1"/>
  <c r="BH118" i="1"/>
  <c r="BG118" i="1"/>
  <c r="BF118" i="1"/>
  <c r="BE118" i="1"/>
  <c r="BD118" i="1"/>
  <c r="BC118" i="1"/>
  <c r="BB118" i="1"/>
  <c r="BA118" i="1"/>
  <c r="AZ118" i="1"/>
  <c r="AY118" i="1"/>
  <c r="AX118" i="1"/>
  <c r="AW118" i="1"/>
  <c r="AV118" i="1"/>
  <c r="AU118" i="1"/>
  <c r="AT118" i="1"/>
  <c r="AS118" i="1"/>
  <c r="AR118" i="1"/>
  <c r="AQ118" i="1"/>
  <c r="AP118" i="1"/>
  <c r="AO118" i="1"/>
  <c r="AN118" i="1"/>
  <c r="AM118" i="1"/>
  <c r="AL118" i="1"/>
  <c r="AK118" i="1"/>
  <c r="AJ118" i="1"/>
  <c r="AI118" i="1"/>
  <c r="AH118" i="1"/>
  <c r="AG118" i="1"/>
  <c r="AF118" i="1"/>
  <c r="AE118" i="1"/>
  <c r="AD118" i="1"/>
  <c r="AC118" i="1"/>
  <c r="AB118" i="1"/>
  <c r="AA118" i="1"/>
  <c r="Z118" i="1"/>
  <c r="Y118" i="1"/>
  <c r="X118" i="1"/>
  <c r="W118" i="1"/>
  <c r="V118" i="1"/>
  <c r="U118" i="1"/>
  <c r="T118" i="1"/>
  <c r="S118" i="1"/>
  <c r="Q118" i="1"/>
  <c r="P118" i="1"/>
  <c r="O118" i="1"/>
  <c r="DD117" i="1"/>
  <c r="DC117" i="1"/>
  <c r="DB117" i="1"/>
  <c r="DA117" i="1"/>
  <c r="CZ117" i="1"/>
  <c r="CY117" i="1"/>
  <c r="CX117" i="1"/>
  <c r="CW117" i="1"/>
  <c r="CV117" i="1"/>
  <c r="CU117" i="1"/>
  <c r="CT117" i="1"/>
  <c r="CS117" i="1"/>
  <c r="CR117" i="1"/>
  <c r="CQ117" i="1"/>
  <c r="CP117" i="1"/>
  <c r="CO117" i="1"/>
  <c r="CN117" i="1"/>
  <c r="CM117" i="1"/>
  <c r="CL117" i="1"/>
  <c r="CK117" i="1"/>
  <c r="CJ117" i="1"/>
  <c r="CI117" i="1"/>
  <c r="CH117" i="1"/>
  <c r="CG117" i="1"/>
  <c r="CF117" i="1"/>
  <c r="CE117" i="1"/>
  <c r="CD117" i="1"/>
  <c r="CC117" i="1"/>
  <c r="CB117" i="1"/>
  <c r="CA117" i="1"/>
  <c r="BZ117" i="1"/>
  <c r="BY117" i="1"/>
  <c r="BX117" i="1"/>
  <c r="BW117" i="1"/>
  <c r="BV117" i="1"/>
  <c r="BU117" i="1"/>
  <c r="BT117" i="1"/>
  <c r="BS117" i="1"/>
  <c r="BR117" i="1"/>
  <c r="BQ117" i="1"/>
  <c r="BP117" i="1"/>
  <c r="BO117" i="1"/>
  <c r="BN117" i="1"/>
  <c r="BM117" i="1"/>
  <c r="BL117" i="1"/>
  <c r="BK117" i="1"/>
  <c r="BJ117" i="1"/>
  <c r="BI117" i="1"/>
  <c r="BH117" i="1"/>
  <c r="BG117" i="1"/>
  <c r="BF117" i="1"/>
  <c r="BE117" i="1"/>
  <c r="BD117" i="1"/>
  <c r="BC117" i="1"/>
  <c r="BB117" i="1"/>
  <c r="BA117" i="1"/>
  <c r="AZ117" i="1"/>
  <c r="AY117" i="1"/>
  <c r="AX117" i="1"/>
  <c r="AW117" i="1"/>
  <c r="AV117" i="1"/>
  <c r="AU117" i="1"/>
  <c r="AT117" i="1"/>
  <c r="AS117" i="1"/>
  <c r="AR117" i="1"/>
  <c r="AQ117" i="1"/>
  <c r="AP117" i="1"/>
  <c r="AO117" i="1"/>
  <c r="AN117" i="1"/>
  <c r="AM117" i="1"/>
  <c r="AL117" i="1"/>
  <c r="AK117" i="1"/>
  <c r="AJ117" i="1"/>
  <c r="AI117" i="1"/>
  <c r="AH117" i="1"/>
  <c r="AG117" i="1"/>
  <c r="AF117" i="1"/>
  <c r="AE117" i="1"/>
  <c r="AD117" i="1"/>
  <c r="AC117" i="1"/>
  <c r="AB117" i="1"/>
  <c r="AA117" i="1"/>
  <c r="Z117" i="1"/>
  <c r="Y117" i="1"/>
  <c r="X117" i="1"/>
  <c r="W117" i="1"/>
  <c r="V117" i="1"/>
  <c r="U117" i="1"/>
  <c r="T117" i="1"/>
  <c r="S117" i="1"/>
  <c r="Q117" i="1"/>
  <c r="P117" i="1"/>
  <c r="O117" i="1"/>
  <c r="DD511" i="1"/>
  <c r="DC511" i="1"/>
  <c r="DB511" i="1"/>
  <c r="DA511" i="1"/>
  <c r="CZ511" i="1"/>
  <c r="CY511" i="1"/>
  <c r="CX511" i="1"/>
  <c r="CW511" i="1"/>
  <c r="CV511" i="1"/>
  <c r="CU511" i="1"/>
  <c r="CT511" i="1"/>
  <c r="CS511" i="1"/>
  <c r="CR511" i="1"/>
  <c r="CQ511" i="1"/>
  <c r="CP511" i="1"/>
  <c r="CO511" i="1"/>
  <c r="CN511" i="1"/>
  <c r="CM511" i="1"/>
  <c r="CL511" i="1"/>
  <c r="CK511" i="1"/>
  <c r="CJ511" i="1"/>
  <c r="CI511" i="1"/>
  <c r="CH511" i="1"/>
  <c r="CG511" i="1"/>
  <c r="CF511" i="1"/>
  <c r="CE511" i="1"/>
  <c r="CD511" i="1"/>
  <c r="CC511" i="1"/>
  <c r="CB511" i="1"/>
  <c r="CA511" i="1"/>
  <c r="BZ511" i="1"/>
  <c r="BY511" i="1"/>
  <c r="BX511" i="1"/>
  <c r="BW511" i="1"/>
  <c r="BV511" i="1"/>
  <c r="BU511" i="1"/>
  <c r="BT511" i="1"/>
  <c r="BS511" i="1"/>
  <c r="BR511" i="1"/>
  <c r="BQ511" i="1"/>
  <c r="BP511" i="1"/>
  <c r="BO511" i="1"/>
  <c r="BN511" i="1"/>
  <c r="BM511" i="1"/>
  <c r="BL511" i="1"/>
  <c r="BK511" i="1"/>
  <c r="BJ511" i="1"/>
  <c r="BI511" i="1"/>
  <c r="BH511" i="1"/>
  <c r="BG511" i="1"/>
  <c r="BF511" i="1"/>
  <c r="BE511" i="1"/>
  <c r="BD511" i="1"/>
  <c r="BC511" i="1"/>
  <c r="BB511" i="1"/>
  <c r="BA511" i="1"/>
  <c r="AZ511" i="1"/>
  <c r="AY511" i="1"/>
  <c r="AX511" i="1"/>
  <c r="AW511" i="1"/>
  <c r="AV511" i="1"/>
  <c r="AU511" i="1"/>
  <c r="AT511" i="1"/>
  <c r="AS511" i="1"/>
  <c r="AR511" i="1"/>
  <c r="AQ511" i="1"/>
  <c r="AP511" i="1"/>
  <c r="AO511" i="1"/>
  <c r="AN511" i="1"/>
  <c r="AM511" i="1"/>
  <c r="AL511" i="1"/>
  <c r="AK511" i="1"/>
  <c r="AJ511" i="1"/>
  <c r="AI511" i="1"/>
  <c r="AH511" i="1"/>
  <c r="AG511" i="1"/>
  <c r="AF511" i="1"/>
  <c r="AE511" i="1"/>
  <c r="AD511" i="1"/>
  <c r="AC511" i="1"/>
  <c r="AB511" i="1"/>
  <c r="AA511" i="1"/>
  <c r="Z511" i="1"/>
  <c r="Y511" i="1"/>
  <c r="X511" i="1"/>
  <c r="W511" i="1"/>
  <c r="V511" i="1"/>
  <c r="U511" i="1"/>
  <c r="T511" i="1"/>
  <c r="S511" i="1"/>
  <c r="Q511" i="1"/>
  <c r="P511" i="1"/>
  <c r="O511" i="1"/>
  <c r="DD439" i="1"/>
  <c r="DC439" i="1"/>
  <c r="DB439" i="1"/>
  <c r="DA439" i="1"/>
  <c r="CZ439" i="1"/>
  <c r="CY439" i="1"/>
  <c r="CX439" i="1"/>
  <c r="CW439" i="1"/>
  <c r="CV439" i="1"/>
  <c r="CU439" i="1"/>
  <c r="CT439" i="1"/>
  <c r="CS439" i="1"/>
  <c r="CR439" i="1"/>
  <c r="CQ439" i="1"/>
  <c r="CP439" i="1"/>
  <c r="CO439" i="1"/>
  <c r="CN439" i="1"/>
  <c r="CM439" i="1"/>
  <c r="CL439" i="1"/>
  <c r="CK439" i="1"/>
  <c r="CJ439" i="1"/>
  <c r="CI439" i="1"/>
  <c r="CH439" i="1"/>
  <c r="CG439" i="1"/>
  <c r="CF439" i="1"/>
  <c r="CE439" i="1"/>
  <c r="CD439" i="1"/>
  <c r="CC439" i="1"/>
  <c r="CB439" i="1"/>
  <c r="CA439" i="1"/>
  <c r="BZ439" i="1"/>
  <c r="BY439" i="1"/>
  <c r="BX439" i="1"/>
  <c r="BW439" i="1"/>
  <c r="BV439" i="1"/>
  <c r="BU439" i="1"/>
  <c r="BT439" i="1"/>
  <c r="BS439" i="1"/>
  <c r="BR439" i="1"/>
  <c r="BQ439" i="1"/>
  <c r="BP439" i="1"/>
  <c r="BO439" i="1"/>
  <c r="BN439" i="1"/>
  <c r="BM439" i="1"/>
  <c r="BL439" i="1"/>
  <c r="BK439" i="1"/>
  <c r="BJ439" i="1"/>
  <c r="BI439" i="1"/>
  <c r="BH439" i="1"/>
  <c r="BG439" i="1"/>
  <c r="BF439" i="1"/>
  <c r="BE439" i="1"/>
  <c r="BD439" i="1"/>
  <c r="BC439" i="1"/>
  <c r="BB439" i="1"/>
  <c r="BA439" i="1"/>
  <c r="AZ439" i="1"/>
  <c r="AY439" i="1"/>
  <c r="AX439" i="1"/>
  <c r="AW439" i="1"/>
  <c r="AV439" i="1"/>
  <c r="AU439" i="1"/>
  <c r="AT439" i="1"/>
  <c r="AS439" i="1"/>
  <c r="AR439" i="1"/>
  <c r="AQ439" i="1"/>
  <c r="AP439" i="1"/>
  <c r="AO439" i="1"/>
  <c r="AN439" i="1"/>
  <c r="AM439" i="1"/>
  <c r="AL439" i="1"/>
  <c r="AK439" i="1"/>
  <c r="AJ439" i="1"/>
  <c r="AI439" i="1"/>
  <c r="AH439" i="1"/>
  <c r="AG439" i="1"/>
  <c r="AF439" i="1"/>
  <c r="AE439" i="1"/>
  <c r="AD439" i="1"/>
  <c r="AC439" i="1"/>
  <c r="AB439" i="1"/>
  <c r="AA439" i="1"/>
  <c r="Z439" i="1"/>
  <c r="Y439" i="1"/>
  <c r="X439" i="1"/>
  <c r="W439" i="1"/>
  <c r="V439" i="1"/>
  <c r="U439" i="1"/>
  <c r="T439" i="1"/>
  <c r="S439" i="1"/>
  <c r="Q439" i="1"/>
  <c r="P439" i="1"/>
  <c r="O439" i="1"/>
  <c r="DD291" i="1"/>
  <c r="DC291" i="1"/>
  <c r="DB291" i="1"/>
  <c r="DA291" i="1"/>
  <c r="CZ291" i="1"/>
  <c r="CY291" i="1"/>
  <c r="CX291" i="1"/>
  <c r="CW291" i="1"/>
  <c r="CV291" i="1"/>
  <c r="CU291" i="1"/>
  <c r="CT291" i="1"/>
  <c r="CS291" i="1"/>
  <c r="CR291" i="1"/>
  <c r="CQ291" i="1"/>
  <c r="CP291" i="1"/>
  <c r="CO291" i="1"/>
  <c r="CN291" i="1"/>
  <c r="CM291" i="1"/>
  <c r="CL291" i="1"/>
  <c r="CK291" i="1"/>
  <c r="CJ291" i="1"/>
  <c r="CI291" i="1"/>
  <c r="CH291" i="1"/>
  <c r="CG291" i="1"/>
  <c r="CF291" i="1"/>
  <c r="CE291" i="1"/>
  <c r="CD291" i="1"/>
  <c r="CC291" i="1"/>
  <c r="CB291" i="1"/>
  <c r="CA291" i="1"/>
  <c r="BZ291" i="1"/>
  <c r="BY291" i="1"/>
  <c r="BX291" i="1"/>
  <c r="BW291" i="1"/>
  <c r="BV291" i="1"/>
  <c r="BU291" i="1"/>
  <c r="BT291" i="1"/>
  <c r="BS291" i="1"/>
  <c r="BR291" i="1"/>
  <c r="BQ291" i="1"/>
  <c r="BP291" i="1"/>
  <c r="BO291" i="1"/>
  <c r="BN291" i="1"/>
  <c r="BM291" i="1"/>
  <c r="BL291" i="1"/>
  <c r="BK291" i="1"/>
  <c r="BJ291" i="1"/>
  <c r="BI291" i="1"/>
  <c r="BH291" i="1"/>
  <c r="BG291" i="1"/>
  <c r="BF291" i="1"/>
  <c r="BE291" i="1"/>
  <c r="BD291" i="1"/>
  <c r="BC291" i="1"/>
  <c r="BB291" i="1"/>
  <c r="BA291" i="1"/>
  <c r="AZ291" i="1"/>
  <c r="AY291" i="1"/>
  <c r="AX291" i="1"/>
  <c r="AW291" i="1"/>
  <c r="AV291" i="1"/>
  <c r="AU291" i="1"/>
  <c r="AT291" i="1"/>
  <c r="AS291" i="1"/>
  <c r="AR291" i="1"/>
  <c r="AQ291" i="1"/>
  <c r="AP291" i="1"/>
  <c r="AO291" i="1"/>
  <c r="AN291" i="1"/>
  <c r="AM291" i="1"/>
  <c r="AL291" i="1"/>
  <c r="AK291" i="1"/>
  <c r="AJ291" i="1"/>
  <c r="AI291" i="1"/>
  <c r="AH291" i="1"/>
  <c r="AG291" i="1"/>
  <c r="AF291" i="1"/>
  <c r="AE291" i="1"/>
  <c r="AD291" i="1"/>
  <c r="AC291" i="1"/>
  <c r="AB291" i="1"/>
  <c r="AA291" i="1"/>
  <c r="Z291" i="1"/>
  <c r="Y291" i="1"/>
  <c r="X291" i="1"/>
  <c r="W291" i="1"/>
  <c r="V291" i="1"/>
  <c r="U291" i="1"/>
  <c r="T291" i="1"/>
  <c r="S291" i="1"/>
  <c r="Q291" i="1"/>
  <c r="P291" i="1"/>
  <c r="O291" i="1"/>
  <c r="DD290" i="1"/>
  <c r="DC290" i="1"/>
  <c r="DB290" i="1"/>
  <c r="DA290" i="1"/>
  <c r="CZ290" i="1"/>
  <c r="CY290" i="1"/>
  <c r="CX290" i="1"/>
  <c r="CW290" i="1"/>
  <c r="CV290" i="1"/>
  <c r="CU290" i="1"/>
  <c r="CT290" i="1"/>
  <c r="CS290" i="1"/>
  <c r="CR290" i="1"/>
  <c r="CQ290" i="1"/>
  <c r="CP290" i="1"/>
  <c r="CO290" i="1"/>
  <c r="CN290" i="1"/>
  <c r="CM290" i="1"/>
  <c r="CL290" i="1"/>
  <c r="CK290" i="1"/>
  <c r="CJ290" i="1"/>
  <c r="CI290" i="1"/>
  <c r="CH290" i="1"/>
  <c r="CG290" i="1"/>
  <c r="CF290" i="1"/>
  <c r="CE290" i="1"/>
  <c r="CD290" i="1"/>
  <c r="CC290" i="1"/>
  <c r="CB290" i="1"/>
  <c r="CA290" i="1"/>
  <c r="BZ290" i="1"/>
  <c r="BY290" i="1"/>
  <c r="BX290" i="1"/>
  <c r="BW290" i="1"/>
  <c r="BV290" i="1"/>
  <c r="BU290" i="1"/>
  <c r="BT290" i="1"/>
  <c r="BS290" i="1"/>
  <c r="BR290" i="1"/>
  <c r="BQ290" i="1"/>
  <c r="BP290" i="1"/>
  <c r="BO290" i="1"/>
  <c r="BN290" i="1"/>
  <c r="BM290" i="1"/>
  <c r="BL290" i="1"/>
  <c r="BK290" i="1"/>
  <c r="BJ290" i="1"/>
  <c r="BI290" i="1"/>
  <c r="BH290" i="1"/>
  <c r="BG290" i="1"/>
  <c r="BF290" i="1"/>
  <c r="BE290" i="1"/>
  <c r="BD290" i="1"/>
  <c r="BC290" i="1"/>
  <c r="BB290" i="1"/>
  <c r="BA290" i="1"/>
  <c r="AZ290" i="1"/>
  <c r="AY290" i="1"/>
  <c r="AX290" i="1"/>
  <c r="AW290" i="1"/>
  <c r="AV290" i="1"/>
  <c r="AU290" i="1"/>
  <c r="AT290" i="1"/>
  <c r="AS290" i="1"/>
  <c r="AR290" i="1"/>
  <c r="AQ290" i="1"/>
  <c r="AP290" i="1"/>
  <c r="AO290" i="1"/>
  <c r="AN290" i="1"/>
  <c r="AM290" i="1"/>
  <c r="AL290" i="1"/>
  <c r="AK290" i="1"/>
  <c r="AJ290" i="1"/>
  <c r="AI290" i="1"/>
  <c r="AH290" i="1"/>
  <c r="AG290" i="1"/>
  <c r="AF290" i="1"/>
  <c r="AE290" i="1"/>
  <c r="AD290" i="1"/>
  <c r="AC290" i="1"/>
  <c r="AB290" i="1"/>
  <c r="AA290" i="1"/>
  <c r="Z290" i="1"/>
  <c r="Y290" i="1"/>
  <c r="X290" i="1"/>
  <c r="W290" i="1"/>
  <c r="V290" i="1"/>
  <c r="U290" i="1"/>
  <c r="T290" i="1"/>
  <c r="S290" i="1"/>
  <c r="Q290" i="1"/>
  <c r="P290" i="1"/>
  <c r="O290" i="1"/>
  <c r="DD409" i="1"/>
  <c r="DC409" i="1"/>
  <c r="DB409" i="1"/>
  <c r="DA409" i="1"/>
  <c r="CZ409" i="1"/>
  <c r="CY409" i="1"/>
  <c r="CX409" i="1"/>
  <c r="CW409" i="1"/>
  <c r="CV409" i="1"/>
  <c r="CU409" i="1"/>
  <c r="CT409" i="1"/>
  <c r="CS409" i="1"/>
  <c r="CR409" i="1"/>
  <c r="CQ409" i="1"/>
  <c r="CP409" i="1"/>
  <c r="CO409" i="1"/>
  <c r="CN409" i="1"/>
  <c r="CM409" i="1"/>
  <c r="CL409" i="1"/>
  <c r="CK409" i="1"/>
  <c r="CJ409" i="1"/>
  <c r="CI409" i="1"/>
  <c r="CH409" i="1"/>
  <c r="CG409" i="1"/>
  <c r="CF409" i="1"/>
  <c r="CE409" i="1"/>
  <c r="CD409" i="1"/>
  <c r="CC409" i="1"/>
  <c r="CB409" i="1"/>
  <c r="CA409" i="1"/>
  <c r="BZ409" i="1"/>
  <c r="BY409" i="1"/>
  <c r="BX409" i="1"/>
  <c r="BW409" i="1"/>
  <c r="BV409" i="1"/>
  <c r="BU409" i="1"/>
  <c r="BT409" i="1"/>
  <c r="BS409" i="1"/>
  <c r="BR409" i="1"/>
  <c r="BQ409" i="1"/>
  <c r="BP409" i="1"/>
  <c r="BO409" i="1"/>
  <c r="BN409" i="1"/>
  <c r="BM409" i="1"/>
  <c r="BL409" i="1"/>
  <c r="BK409" i="1"/>
  <c r="BJ409" i="1"/>
  <c r="BI409" i="1"/>
  <c r="BH409" i="1"/>
  <c r="BG409" i="1"/>
  <c r="BF409" i="1"/>
  <c r="BE409" i="1"/>
  <c r="BD409" i="1"/>
  <c r="BC409" i="1"/>
  <c r="BB409" i="1"/>
  <c r="BA409" i="1"/>
  <c r="AZ409" i="1"/>
  <c r="AY409" i="1"/>
  <c r="AX409" i="1"/>
  <c r="AW409" i="1"/>
  <c r="AV409" i="1"/>
  <c r="AU409" i="1"/>
  <c r="AT409" i="1"/>
  <c r="AS409" i="1"/>
  <c r="AR409" i="1"/>
  <c r="AQ409" i="1"/>
  <c r="AP409" i="1"/>
  <c r="AO409" i="1"/>
  <c r="AN409" i="1"/>
  <c r="AM409" i="1"/>
  <c r="AL409" i="1"/>
  <c r="AK409" i="1"/>
  <c r="AJ409" i="1"/>
  <c r="AI409" i="1"/>
  <c r="AH409" i="1"/>
  <c r="AG409" i="1"/>
  <c r="AF409" i="1"/>
  <c r="AE409" i="1"/>
  <c r="AD409" i="1"/>
  <c r="AC409" i="1"/>
  <c r="AB409" i="1"/>
  <c r="AA409" i="1"/>
  <c r="Z409" i="1"/>
  <c r="Y409" i="1"/>
  <c r="X409" i="1"/>
  <c r="W409" i="1"/>
  <c r="V409" i="1"/>
  <c r="U409" i="1"/>
  <c r="T409" i="1"/>
  <c r="S409" i="1"/>
  <c r="Q409" i="1"/>
  <c r="P409" i="1"/>
  <c r="O409" i="1"/>
  <c r="DD408" i="1"/>
  <c r="DC408" i="1"/>
  <c r="DB408" i="1"/>
  <c r="DA408" i="1"/>
  <c r="CZ408" i="1"/>
  <c r="CY408" i="1"/>
  <c r="CX408" i="1"/>
  <c r="CW408" i="1"/>
  <c r="CV408" i="1"/>
  <c r="CU408" i="1"/>
  <c r="CT408" i="1"/>
  <c r="CS408" i="1"/>
  <c r="CR408" i="1"/>
  <c r="CQ408" i="1"/>
  <c r="CP408" i="1"/>
  <c r="CO408" i="1"/>
  <c r="CN408" i="1"/>
  <c r="CM408" i="1"/>
  <c r="CL408" i="1"/>
  <c r="CK408" i="1"/>
  <c r="CJ408" i="1"/>
  <c r="CI408" i="1"/>
  <c r="CH408" i="1"/>
  <c r="CG408" i="1"/>
  <c r="CF408" i="1"/>
  <c r="CE408" i="1"/>
  <c r="CD408" i="1"/>
  <c r="CC408" i="1"/>
  <c r="CB408" i="1"/>
  <c r="CA408" i="1"/>
  <c r="BZ408" i="1"/>
  <c r="BY408" i="1"/>
  <c r="BX408" i="1"/>
  <c r="BW408" i="1"/>
  <c r="BV408" i="1"/>
  <c r="BU408" i="1"/>
  <c r="BT408" i="1"/>
  <c r="BS408" i="1"/>
  <c r="BR408" i="1"/>
  <c r="BQ408" i="1"/>
  <c r="BP408" i="1"/>
  <c r="BO408" i="1"/>
  <c r="BN408" i="1"/>
  <c r="BM408" i="1"/>
  <c r="BL408" i="1"/>
  <c r="BK408" i="1"/>
  <c r="BJ408" i="1"/>
  <c r="BI408" i="1"/>
  <c r="BH408" i="1"/>
  <c r="BG408" i="1"/>
  <c r="BF408" i="1"/>
  <c r="BE408" i="1"/>
  <c r="BD408" i="1"/>
  <c r="BC408" i="1"/>
  <c r="BB408" i="1"/>
  <c r="BA408" i="1"/>
  <c r="AZ408" i="1"/>
  <c r="AY408" i="1"/>
  <c r="AX408" i="1"/>
  <c r="AW408" i="1"/>
  <c r="AV408" i="1"/>
  <c r="AU408" i="1"/>
  <c r="AT408" i="1"/>
  <c r="AS408" i="1"/>
  <c r="AR408" i="1"/>
  <c r="AQ408" i="1"/>
  <c r="AP408" i="1"/>
  <c r="AO408" i="1"/>
  <c r="AN408" i="1"/>
  <c r="AM408" i="1"/>
  <c r="AL408" i="1"/>
  <c r="AK408" i="1"/>
  <c r="AJ408" i="1"/>
  <c r="AI408" i="1"/>
  <c r="AH408" i="1"/>
  <c r="AG408" i="1"/>
  <c r="AF408" i="1"/>
  <c r="AE408" i="1"/>
  <c r="AD408" i="1"/>
  <c r="AC408" i="1"/>
  <c r="AB408" i="1"/>
  <c r="AA408" i="1"/>
  <c r="Z408" i="1"/>
  <c r="Y408" i="1"/>
  <c r="X408" i="1"/>
  <c r="W408" i="1"/>
  <c r="V408" i="1"/>
  <c r="U408" i="1"/>
  <c r="T408" i="1"/>
  <c r="S408" i="1"/>
  <c r="Q408" i="1"/>
  <c r="P408" i="1"/>
  <c r="O408" i="1"/>
  <c r="DD81" i="1"/>
  <c r="DC81" i="1"/>
  <c r="DB81" i="1"/>
  <c r="DA81" i="1"/>
  <c r="CZ81" i="1"/>
  <c r="CY81" i="1"/>
  <c r="CX81" i="1"/>
  <c r="CW81" i="1"/>
  <c r="CV81" i="1"/>
  <c r="CU81" i="1"/>
  <c r="CT81" i="1"/>
  <c r="CS81" i="1"/>
  <c r="CR81" i="1"/>
  <c r="CQ81" i="1"/>
  <c r="CP81" i="1"/>
  <c r="CO81" i="1"/>
  <c r="CN81" i="1"/>
  <c r="CM81" i="1"/>
  <c r="CL81" i="1"/>
  <c r="CK81" i="1"/>
  <c r="CJ81" i="1"/>
  <c r="CI81" i="1"/>
  <c r="CH81" i="1"/>
  <c r="CG81" i="1"/>
  <c r="CF81" i="1"/>
  <c r="CE81" i="1"/>
  <c r="CD81" i="1"/>
  <c r="CC81" i="1"/>
  <c r="CB81" i="1"/>
  <c r="CA81" i="1"/>
  <c r="BZ81" i="1"/>
  <c r="BY81" i="1"/>
  <c r="BX81" i="1"/>
  <c r="BW81" i="1"/>
  <c r="BV81" i="1"/>
  <c r="BU81" i="1"/>
  <c r="BT81" i="1"/>
  <c r="BS81" i="1"/>
  <c r="BR81" i="1"/>
  <c r="BQ81" i="1"/>
  <c r="BP81" i="1"/>
  <c r="BO81" i="1"/>
  <c r="BN81" i="1"/>
  <c r="BM81" i="1"/>
  <c r="BL81" i="1"/>
  <c r="BK81" i="1"/>
  <c r="BJ81" i="1"/>
  <c r="BI81" i="1"/>
  <c r="BH81" i="1"/>
  <c r="BG81" i="1"/>
  <c r="BF81" i="1"/>
  <c r="BE81" i="1"/>
  <c r="BD81" i="1"/>
  <c r="BC81" i="1"/>
  <c r="BB81" i="1"/>
  <c r="BA81" i="1"/>
  <c r="AZ81" i="1"/>
  <c r="AY81" i="1"/>
  <c r="AX81" i="1"/>
  <c r="AW81" i="1"/>
  <c r="AV81" i="1"/>
  <c r="AU81" i="1"/>
  <c r="AT81" i="1"/>
  <c r="AS81" i="1"/>
  <c r="AR81" i="1"/>
  <c r="AQ81" i="1"/>
  <c r="AP81" i="1"/>
  <c r="AO81" i="1"/>
  <c r="AN81" i="1"/>
  <c r="AM81" i="1"/>
  <c r="AL81" i="1"/>
  <c r="AK81" i="1"/>
  <c r="AJ81" i="1"/>
  <c r="AI81" i="1"/>
  <c r="AH81" i="1"/>
  <c r="AG81" i="1"/>
  <c r="AF81" i="1"/>
  <c r="AE81" i="1"/>
  <c r="AD81" i="1"/>
  <c r="AC81" i="1"/>
  <c r="AB81" i="1"/>
  <c r="AA81" i="1"/>
  <c r="Z81" i="1"/>
  <c r="Y81" i="1"/>
  <c r="X81" i="1"/>
  <c r="W81" i="1"/>
  <c r="V81" i="1"/>
  <c r="U81" i="1"/>
  <c r="T81" i="1"/>
  <c r="S81" i="1"/>
  <c r="Q81" i="1"/>
  <c r="P81" i="1"/>
  <c r="O81" i="1"/>
  <c r="DD80" i="1"/>
  <c r="DC80" i="1"/>
  <c r="DB80" i="1"/>
  <c r="DA80" i="1"/>
  <c r="CZ80" i="1"/>
  <c r="CY80" i="1"/>
  <c r="CX80" i="1"/>
  <c r="CW80" i="1"/>
  <c r="CV80" i="1"/>
  <c r="CU80" i="1"/>
  <c r="CT80" i="1"/>
  <c r="CS80" i="1"/>
  <c r="CR80" i="1"/>
  <c r="CQ80" i="1"/>
  <c r="CP80" i="1"/>
  <c r="CO80" i="1"/>
  <c r="CN80" i="1"/>
  <c r="CM80" i="1"/>
  <c r="CL80" i="1"/>
  <c r="CK80" i="1"/>
  <c r="CJ80" i="1"/>
  <c r="CI80" i="1"/>
  <c r="CH80" i="1"/>
  <c r="CG80" i="1"/>
  <c r="CF80" i="1"/>
  <c r="CE80" i="1"/>
  <c r="CD80" i="1"/>
  <c r="CC80" i="1"/>
  <c r="CB80" i="1"/>
  <c r="CA80" i="1"/>
  <c r="BZ80" i="1"/>
  <c r="BY80" i="1"/>
  <c r="BX80" i="1"/>
  <c r="BW80" i="1"/>
  <c r="BV80" i="1"/>
  <c r="BU80" i="1"/>
  <c r="BT80" i="1"/>
  <c r="BS80" i="1"/>
  <c r="BR80" i="1"/>
  <c r="BQ80" i="1"/>
  <c r="BP80" i="1"/>
  <c r="BO80" i="1"/>
  <c r="BN80" i="1"/>
  <c r="BM80" i="1"/>
  <c r="BL80" i="1"/>
  <c r="BK80" i="1"/>
  <c r="BJ80" i="1"/>
  <c r="BI80" i="1"/>
  <c r="BH80" i="1"/>
  <c r="BG80" i="1"/>
  <c r="BF80" i="1"/>
  <c r="BE80" i="1"/>
  <c r="BD80" i="1"/>
  <c r="BC80" i="1"/>
  <c r="BB80" i="1"/>
  <c r="BA80" i="1"/>
  <c r="AZ80" i="1"/>
  <c r="AY80" i="1"/>
  <c r="AX80" i="1"/>
  <c r="AW80" i="1"/>
  <c r="AV80" i="1"/>
  <c r="AU80" i="1"/>
  <c r="AT80" i="1"/>
  <c r="AS80" i="1"/>
  <c r="AR80" i="1"/>
  <c r="AQ80" i="1"/>
  <c r="AP80" i="1"/>
  <c r="AO80" i="1"/>
  <c r="AN80" i="1"/>
  <c r="AM80" i="1"/>
  <c r="AL80" i="1"/>
  <c r="AK80" i="1"/>
  <c r="AJ80" i="1"/>
  <c r="AI80" i="1"/>
  <c r="AH80" i="1"/>
  <c r="AG80" i="1"/>
  <c r="AF80" i="1"/>
  <c r="AE80" i="1"/>
  <c r="AD80" i="1"/>
  <c r="AC80" i="1"/>
  <c r="AB80" i="1"/>
  <c r="AA80" i="1"/>
  <c r="Z80" i="1"/>
  <c r="Y80" i="1"/>
  <c r="X80" i="1"/>
  <c r="W80" i="1"/>
  <c r="V80" i="1"/>
  <c r="U80" i="1"/>
  <c r="T80" i="1"/>
  <c r="S80" i="1"/>
  <c r="Q80" i="1"/>
  <c r="P80" i="1"/>
  <c r="O80" i="1"/>
  <c r="DD79" i="1"/>
  <c r="DC79" i="1"/>
  <c r="DB79" i="1"/>
  <c r="DA79" i="1"/>
  <c r="CZ79" i="1"/>
  <c r="CY79" i="1"/>
  <c r="CX79" i="1"/>
  <c r="CW79" i="1"/>
  <c r="CV79" i="1"/>
  <c r="CU79" i="1"/>
  <c r="CT79" i="1"/>
  <c r="CS79" i="1"/>
  <c r="CR79" i="1"/>
  <c r="CQ79" i="1"/>
  <c r="CP79" i="1"/>
  <c r="CO79" i="1"/>
  <c r="CN79" i="1"/>
  <c r="CM79" i="1"/>
  <c r="CL79" i="1"/>
  <c r="CK79" i="1"/>
  <c r="CJ79" i="1"/>
  <c r="CI79" i="1"/>
  <c r="CH79" i="1"/>
  <c r="CG79" i="1"/>
  <c r="CF79" i="1"/>
  <c r="CE79" i="1"/>
  <c r="CD79" i="1"/>
  <c r="CC79" i="1"/>
  <c r="CB79" i="1"/>
  <c r="CA79" i="1"/>
  <c r="BZ79" i="1"/>
  <c r="BY79" i="1"/>
  <c r="BX79" i="1"/>
  <c r="BW79" i="1"/>
  <c r="BV79" i="1"/>
  <c r="BU79" i="1"/>
  <c r="BT79" i="1"/>
  <c r="BS79" i="1"/>
  <c r="BR79" i="1"/>
  <c r="BQ79" i="1"/>
  <c r="BP79" i="1"/>
  <c r="BO79" i="1"/>
  <c r="BN79" i="1"/>
  <c r="BM79" i="1"/>
  <c r="BL79" i="1"/>
  <c r="BK79" i="1"/>
  <c r="BJ79" i="1"/>
  <c r="BI79" i="1"/>
  <c r="BH79" i="1"/>
  <c r="BG79" i="1"/>
  <c r="BF79" i="1"/>
  <c r="BE79" i="1"/>
  <c r="BD79" i="1"/>
  <c r="BC79" i="1"/>
  <c r="BB79" i="1"/>
  <c r="BA79" i="1"/>
  <c r="AZ79" i="1"/>
  <c r="AY79" i="1"/>
  <c r="AX79" i="1"/>
  <c r="AW79" i="1"/>
  <c r="AV79" i="1"/>
  <c r="AU79" i="1"/>
  <c r="AT79" i="1"/>
  <c r="AS79" i="1"/>
  <c r="AR79" i="1"/>
  <c r="AQ79" i="1"/>
  <c r="AP79" i="1"/>
  <c r="AO79" i="1"/>
  <c r="AN79" i="1"/>
  <c r="AM79" i="1"/>
  <c r="AL79" i="1"/>
  <c r="AK79" i="1"/>
  <c r="AJ79" i="1"/>
  <c r="AI79" i="1"/>
  <c r="AH79" i="1"/>
  <c r="AG79" i="1"/>
  <c r="AF79" i="1"/>
  <c r="AE79" i="1"/>
  <c r="AD79" i="1"/>
  <c r="AC79" i="1"/>
  <c r="AB79" i="1"/>
  <c r="AA79" i="1"/>
  <c r="Z79" i="1"/>
  <c r="Y79" i="1"/>
  <c r="X79" i="1"/>
  <c r="W79" i="1"/>
  <c r="V79" i="1"/>
  <c r="U79" i="1"/>
  <c r="T79" i="1"/>
  <c r="S79" i="1"/>
  <c r="Q79" i="1"/>
  <c r="P79" i="1"/>
  <c r="O79" i="1"/>
  <c r="DD116" i="1"/>
  <c r="DC116" i="1"/>
  <c r="DB116" i="1"/>
  <c r="DA116" i="1"/>
  <c r="CZ116" i="1"/>
  <c r="CY116" i="1"/>
  <c r="CX116" i="1"/>
  <c r="CW116" i="1"/>
  <c r="CV116" i="1"/>
  <c r="CU116" i="1"/>
  <c r="CT116" i="1"/>
  <c r="CS116" i="1"/>
  <c r="CR116" i="1"/>
  <c r="CQ116" i="1"/>
  <c r="CP116" i="1"/>
  <c r="CO116" i="1"/>
  <c r="CN116" i="1"/>
  <c r="CM116" i="1"/>
  <c r="CL116" i="1"/>
  <c r="CK116" i="1"/>
  <c r="CJ116" i="1"/>
  <c r="CI116" i="1"/>
  <c r="CH116" i="1"/>
  <c r="CG116" i="1"/>
  <c r="CF116" i="1"/>
  <c r="CE116" i="1"/>
  <c r="CD116" i="1"/>
  <c r="CC116" i="1"/>
  <c r="CB116" i="1"/>
  <c r="CA116" i="1"/>
  <c r="BZ116" i="1"/>
  <c r="BY116" i="1"/>
  <c r="BX116" i="1"/>
  <c r="BW116" i="1"/>
  <c r="BV116" i="1"/>
  <c r="BU116" i="1"/>
  <c r="BT116" i="1"/>
  <c r="BS116" i="1"/>
  <c r="BR116" i="1"/>
  <c r="BQ116" i="1"/>
  <c r="BP116" i="1"/>
  <c r="BO116" i="1"/>
  <c r="BN116" i="1"/>
  <c r="BM116" i="1"/>
  <c r="BL116" i="1"/>
  <c r="BK116" i="1"/>
  <c r="BJ116" i="1"/>
  <c r="BI116" i="1"/>
  <c r="BH116" i="1"/>
  <c r="BG116" i="1"/>
  <c r="BF116" i="1"/>
  <c r="BE116" i="1"/>
  <c r="BD116" i="1"/>
  <c r="BC116" i="1"/>
  <c r="BB116" i="1"/>
  <c r="BA116" i="1"/>
  <c r="AZ116" i="1"/>
  <c r="AY116" i="1"/>
  <c r="AX116" i="1"/>
  <c r="AW116" i="1"/>
  <c r="AV116" i="1"/>
  <c r="AU116" i="1"/>
  <c r="AT116" i="1"/>
  <c r="AS116" i="1"/>
  <c r="AR116" i="1"/>
  <c r="AQ116" i="1"/>
  <c r="AP116" i="1"/>
  <c r="AO116" i="1"/>
  <c r="AN116" i="1"/>
  <c r="AM116" i="1"/>
  <c r="AL116" i="1"/>
  <c r="AK116" i="1"/>
  <c r="AJ116" i="1"/>
  <c r="AI116" i="1"/>
  <c r="AH116" i="1"/>
  <c r="AG116" i="1"/>
  <c r="AF116" i="1"/>
  <c r="AE116" i="1"/>
  <c r="AD116" i="1"/>
  <c r="AC116" i="1"/>
  <c r="AB116" i="1"/>
  <c r="AA116" i="1"/>
  <c r="Z116" i="1"/>
  <c r="Y116" i="1"/>
  <c r="X116" i="1"/>
  <c r="W116" i="1"/>
  <c r="V116" i="1"/>
  <c r="U116" i="1"/>
  <c r="T116" i="1"/>
  <c r="S116" i="1"/>
  <c r="Q116" i="1"/>
  <c r="P116" i="1"/>
  <c r="O116" i="1"/>
  <c r="DD115" i="1"/>
  <c r="DC115" i="1"/>
  <c r="DB115" i="1"/>
  <c r="DA115" i="1"/>
  <c r="CZ115" i="1"/>
  <c r="CY115" i="1"/>
  <c r="CX115" i="1"/>
  <c r="CW115" i="1"/>
  <c r="CV115" i="1"/>
  <c r="CU115" i="1"/>
  <c r="CT115" i="1"/>
  <c r="CS115" i="1"/>
  <c r="CR115" i="1"/>
  <c r="CQ115" i="1"/>
  <c r="CP115" i="1"/>
  <c r="CO115" i="1"/>
  <c r="CN115" i="1"/>
  <c r="CM115" i="1"/>
  <c r="CL115" i="1"/>
  <c r="CK115" i="1"/>
  <c r="CJ115" i="1"/>
  <c r="CI115" i="1"/>
  <c r="CH115" i="1"/>
  <c r="CG115" i="1"/>
  <c r="CF115" i="1"/>
  <c r="CE115" i="1"/>
  <c r="CD115" i="1"/>
  <c r="CC115" i="1"/>
  <c r="CB115" i="1"/>
  <c r="CA115" i="1"/>
  <c r="BZ115" i="1"/>
  <c r="BY115" i="1"/>
  <c r="BX115" i="1"/>
  <c r="BW115" i="1"/>
  <c r="BV115" i="1"/>
  <c r="BU115" i="1"/>
  <c r="BT115" i="1"/>
  <c r="BS115" i="1"/>
  <c r="BR115" i="1"/>
  <c r="BQ115" i="1"/>
  <c r="BP115" i="1"/>
  <c r="BO115" i="1"/>
  <c r="BN115" i="1"/>
  <c r="BM115" i="1"/>
  <c r="BL115" i="1"/>
  <c r="BK115" i="1"/>
  <c r="BJ115" i="1"/>
  <c r="BI115" i="1"/>
  <c r="BH115" i="1"/>
  <c r="BG115" i="1"/>
  <c r="BF115" i="1"/>
  <c r="BE115" i="1"/>
  <c r="BD115" i="1"/>
  <c r="BC115" i="1"/>
  <c r="BB115" i="1"/>
  <c r="BA115" i="1"/>
  <c r="AZ115" i="1"/>
  <c r="AY115" i="1"/>
  <c r="AX115" i="1"/>
  <c r="AW115" i="1"/>
  <c r="AV115" i="1"/>
  <c r="AU115" i="1"/>
  <c r="AT115" i="1"/>
  <c r="AS115" i="1"/>
  <c r="AR115" i="1"/>
  <c r="AQ115" i="1"/>
  <c r="AP115" i="1"/>
  <c r="AO115" i="1"/>
  <c r="AN115" i="1"/>
  <c r="AM115" i="1"/>
  <c r="AL115" i="1"/>
  <c r="AK115" i="1"/>
  <c r="AJ115" i="1"/>
  <c r="AI115" i="1"/>
  <c r="AH115" i="1"/>
  <c r="AG115" i="1"/>
  <c r="AF115" i="1"/>
  <c r="AE115" i="1"/>
  <c r="AD115" i="1"/>
  <c r="AC115" i="1"/>
  <c r="AB115" i="1"/>
  <c r="AA115" i="1"/>
  <c r="Z115" i="1"/>
  <c r="Y115" i="1"/>
  <c r="X115" i="1"/>
  <c r="W115" i="1"/>
  <c r="V115" i="1"/>
  <c r="U115" i="1"/>
  <c r="T115" i="1"/>
  <c r="S115" i="1"/>
  <c r="Q115" i="1"/>
  <c r="P115" i="1"/>
  <c r="O115" i="1"/>
  <c r="DD114" i="1"/>
  <c r="DC114" i="1"/>
  <c r="DB114" i="1"/>
  <c r="DA114" i="1"/>
  <c r="CZ114" i="1"/>
  <c r="CY114" i="1"/>
  <c r="CX114" i="1"/>
  <c r="CW114" i="1"/>
  <c r="CV114" i="1"/>
  <c r="CU114" i="1"/>
  <c r="CT114" i="1"/>
  <c r="CS114" i="1"/>
  <c r="CR114" i="1"/>
  <c r="CQ114" i="1"/>
  <c r="CP114" i="1"/>
  <c r="CO114" i="1"/>
  <c r="CN114" i="1"/>
  <c r="CM114" i="1"/>
  <c r="CL114" i="1"/>
  <c r="CK114" i="1"/>
  <c r="CJ114" i="1"/>
  <c r="CI114" i="1"/>
  <c r="CH114" i="1"/>
  <c r="CG114" i="1"/>
  <c r="CF114" i="1"/>
  <c r="CE114" i="1"/>
  <c r="CD114" i="1"/>
  <c r="CC114" i="1"/>
  <c r="CB114" i="1"/>
  <c r="CA114" i="1"/>
  <c r="BZ114" i="1"/>
  <c r="BY114" i="1"/>
  <c r="BX114" i="1"/>
  <c r="BW114" i="1"/>
  <c r="BV114" i="1"/>
  <c r="BU114" i="1"/>
  <c r="BT114" i="1"/>
  <c r="BS114" i="1"/>
  <c r="BR114" i="1"/>
  <c r="BQ114" i="1"/>
  <c r="BP114" i="1"/>
  <c r="BO114" i="1"/>
  <c r="BN114" i="1"/>
  <c r="BM114" i="1"/>
  <c r="BL114" i="1"/>
  <c r="BK114" i="1"/>
  <c r="BJ114" i="1"/>
  <c r="BI114" i="1"/>
  <c r="BH114" i="1"/>
  <c r="BG114" i="1"/>
  <c r="BF114" i="1"/>
  <c r="BE114" i="1"/>
  <c r="BD114" i="1"/>
  <c r="BC114" i="1"/>
  <c r="BB114" i="1"/>
  <c r="BA114" i="1"/>
  <c r="AZ114" i="1"/>
  <c r="AY114" i="1"/>
  <c r="AX114" i="1"/>
  <c r="AW114" i="1"/>
  <c r="AV114" i="1"/>
  <c r="AU114" i="1"/>
  <c r="AT114" i="1"/>
  <c r="AS114" i="1"/>
  <c r="AR114" i="1"/>
  <c r="AQ114" i="1"/>
  <c r="AP114" i="1"/>
  <c r="AO114" i="1"/>
  <c r="AN114" i="1"/>
  <c r="AM114" i="1"/>
  <c r="AL114" i="1"/>
  <c r="AK114" i="1"/>
  <c r="AJ114" i="1"/>
  <c r="AI114" i="1"/>
  <c r="AH114" i="1"/>
  <c r="AG114" i="1"/>
  <c r="AF114" i="1"/>
  <c r="AE114" i="1"/>
  <c r="AD114" i="1"/>
  <c r="AC114" i="1"/>
  <c r="AB114" i="1"/>
  <c r="AA114" i="1"/>
  <c r="Z114" i="1"/>
  <c r="Y114" i="1"/>
  <c r="X114" i="1"/>
  <c r="W114" i="1"/>
  <c r="V114" i="1"/>
  <c r="U114" i="1"/>
  <c r="T114" i="1"/>
  <c r="S114" i="1"/>
  <c r="Q114" i="1"/>
  <c r="P114" i="1"/>
  <c r="O114" i="1"/>
  <c r="DD465" i="1"/>
  <c r="DC465" i="1"/>
  <c r="DB465" i="1"/>
  <c r="DA465" i="1"/>
  <c r="CZ465" i="1"/>
  <c r="CY465" i="1"/>
  <c r="CX465" i="1"/>
  <c r="CW465" i="1"/>
  <c r="CV465" i="1"/>
  <c r="CU465" i="1"/>
  <c r="CT465" i="1"/>
  <c r="CS465" i="1"/>
  <c r="CR465" i="1"/>
  <c r="CQ465" i="1"/>
  <c r="CP465" i="1"/>
  <c r="CO465" i="1"/>
  <c r="CN465" i="1"/>
  <c r="CM465" i="1"/>
  <c r="CL465" i="1"/>
  <c r="CK465" i="1"/>
  <c r="CJ465" i="1"/>
  <c r="CI465" i="1"/>
  <c r="CH465" i="1"/>
  <c r="CG465" i="1"/>
  <c r="CF465" i="1"/>
  <c r="CE465" i="1"/>
  <c r="CD465" i="1"/>
  <c r="CC465" i="1"/>
  <c r="CB465" i="1"/>
  <c r="CA465" i="1"/>
  <c r="BZ465" i="1"/>
  <c r="BY465" i="1"/>
  <c r="BX465" i="1"/>
  <c r="BW465" i="1"/>
  <c r="BV465" i="1"/>
  <c r="BU465" i="1"/>
  <c r="BT465" i="1"/>
  <c r="BS465" i="1"/>
  <c r="BR465" i="1"/>
  <c r="BQ465" i="1"/>
  <c r="BP465" i="1"/>
  <c r="BO465" i="1"/>
  <c r="BN465" i="1"/>
  <c r="BM465" i="1"/>
  <c r="BL465" i="1"/>
  <c r="BK465" i="1"/>
  <c r="BJ465" i="1"/>
  <c r="BI465" i="1"/>
  <c r="BH465" i="1"/>
  <c r="BG465" i="1"/>
  <c r="BF465" i="1"/>
  <c r="BE465" i="1"/>
  <c r="BD465" i="1"/>
  <c r="BC465" i="1"/>
  <c r="BB465" i="1"/>
  <c r="BA465" i="1"/>
  <c r="AZ465" i="1"/>
  <c r="AY465" i="1"/>
  <c r="AX465" i="1"/>
  <c r="AW465" i="1"/>
  <c r="AV465" i="1"/>
  <c r="AU465" i="1"/>
  <c r="AT465" i="1"/>
  <c r="AS465" i="1"/>
  <c r="AR465" i="1"/>
  <c r="AQ465" i="1"/>
  <c r="AP465" i="1"/>
  <c r="AO465" i="1"/>
  <c r="AN465" i="1"/>
  <c r="AM465" i="1"/>
  <c r="AL465" i="1"/>
  <c r="AK465" i="1"/>
  <c r="AJ465" i="1"/>
  <c r="AI465" i="1"/>
  <c r="AH465" i="1"/>
  <c r="AG465" i="1"/>
  <c r="AF465" i="1"/>
  <c r="AE465" i="1"/>
  <c r="AD465" i="1"/>
  <c r="AC465" i="1"/>
  <c r="AB465" i="1"/>
  <c r="AA465" i="1"/>
  <c r="Z465" i="1"/>
  <c r="Y465" i="1"/>
  <c r="X465" i="1"/>
  <c r="W465" i="1"/>
  <c r="V465" i="1"/>
  <c r="U465" i="1"/>
  <c r="T465" i="1"/>
  <c r="S465" i="1"/>
  <c r="Q465" i="1"/>
  <c r="P465" i="1"/>
  <c r="O465" i="1"/>
  <c r="DD113" i="1"/>
  <c r="DC113" i="1"/>
  <c r="DB113" i="1"/>
  <c r="DA113" i="1"/>
  <c r="CZ113" i="1"/>
  <c r="CY113" i="1"/>
  <c r="CX113" i="1"/>
  <c r="CW113" i="1"/>
  <c r="CV113" i="1"/>
  <c r="CU113" i="1"/>
  <c r="CT113" i="1"/>
  <c r="CS113" i="1"/>
  <c r="CR113" i="1"/>
  <c r="CQ113" i="1"/>
  <c r="CP113" i="1"/>
  <c r="CO113" i="1"/>
  <c r="CN113" i="1"/>
  <c r="CM113" i="1"/>
  <c r="CL113" i="1"/>
  <c r="CK113" i="1"/>
  <c r="CJ113" i="1"/>
  <c r="CI113" i="1"/>
  <c r="CH113" i="1"/>
  <c r="CG113" i="1"/>
  <c r="CF113" i="1"/>
  <c r="CE113" i="1"/>
  <c r="CD113" i="1"/>
  <c r="CC113" i="1"/>
  <c r="CB113" i="1"/>
  <c r="CA113" i="1"/>
  <c r="BZ113" i="1"/>
  <c r="BY113" i="1"/>
  <c r="BX113" i="1"/>
  <c r="BW113" i="1"/>
  <c r="BV113" i="1"/>
  <c r="BU113" i="1"/>
  <c r="BT113" i="1"/>
  <c r="BS113" i="1"/>
  <c r="BR113" i="1"/>
  <c r="BQ113" i="1"/>
  <c r="BP113" i="1"/>
  <c r="BO113" i="1"/>
  <c r="BN113" i="1"/>
  <c r="BM113" i="1"/>
  <c r="BL113" i="1"/>
  <c r="BK113" i="1"/>
  <c r="BJ113" i="1"/>
  <c r="BI113" i="1"/>
  <c r="BH113" i="1"/>
  <c r="BG113" i="1"/>
  <c r="BF113" i="1"/>
  <c r="BE113" i="1"/>
  <c r="BD113" i="1"/>
  <c r="BC113" i="1"/>
  <c r="BB113" i="1"/>
  <c r="BA113" i="1"/>
  <c r="AZ113" i="1"/>
  <c r="AY113" i="1"/>
  <c r="AX113" i="1"/>
  <c r="AW113" i="1"/>
  <c r="AV113" i="1"/>
  <c r="AU113" i="1"/>
  <c r="AT113" i="1"/>
  <c r="AS113" i="1"/>
  <c r="AR113" i="1"/>
  <c r="AQ113" i="1"/>
  <c r="AP113" i="1"/>
  <c r="AO113" i="1"/>
  <c r="AN113" i="1"/>
  <c r="AM113" i="1"/>
  <c r="AL113" i="1"/>
  <c r="AK113" i="1"/>
  <c r="AJ113" i="1"/>
  <c r="AI113" i="1"/>
  <c r="AH113" i="1"/>
  <c r="AG113" i="1"/>
  <c r="AF113" i="1"/>
  <c r="AE113" i="1"/>
  <c r="AD113" i="1"/>
  <c r="AC113" i="1"/>
  <c r="AB113" i="1"/>
  <c r="AA113" i="1"/>
  <c r="Z113" i="1"/>
  <c r="Y113" i="1"/>
  <c r="X113" i="1"/>
  <c r="W113" i="1"/>
  <c r="V113" i="1"/>
  <c r="U113" i="1"/>
  <c r="T113" i="1"/>
  <c r="S113" i="1"/>
  <c r="Q113" i="1"/>
  <c r="P113" i="1"/>
  <c r="O113" i="1"/>
  <c r="DD112" i="1"/>
  <c r="DC112" i="1"/>
  <c r="DB112" i="1"/>
  <c r="DA112" i="1"/>
  <c r="CZ112" i="1"/>
  <c r="CY112" i="1"/>
  <c r="CX112" i="1"/>
  <c r="CW112" i="1"/>
  <c r="CV112" i="1"/>
  <c r="CU112" i="1"/>
  <c r="CT112" i="1"/>
  <c r="CS112" i="1"/>
  <c r="CR112" i="1"/>
  <c r="CQ112" i="1"/>
  <c r="CP112" i="1"/>
  <c r="CO112" i="1"/>
  <c r="CN112" i="1"/>
  <c r="CM112" i="1"/>
  <c r="CL112" i="1"/>
  <c r="CK112" i="1"/>
  <c r="CJ112" i="1"/>
  <c r="CI112" i="1"/>
  <c r="CH112" i="1"/>
  <c r="CG112" i="1"/>
  <c r="CF112" i="1"/>
  <c r="CE112" i="1"/>
  <c r="CD112" i="1"/>
  <c r="CC112" i="1"/>
  <c r="CB112" i="1"/>
  <c r="CA112" i="1"/>
  <c r="BZ112" i="1"/>
  <c r="BY112" i="1"/>
  <c r="BX112" i="1"/>
  <c r="BW112" i="1"/>
  <c r="BV112" i="1"/>
  <c r="BU112" i="1"/>
  <c r="BT112" i="1"/>
  <c r="BS112" i="1"/>
  <c r="BR112" i="1"/>
  <c r="BQ112" i="1"/>
  <c r="BP112" i="1"/>
  <c r="BO112" i="1"/>
  <c r="BN112" i="1"/>
  <c r="BM112" i="1"/>
  <c r="BL112" i="1"/>
  <c r="BK112" i="1"/>
  <c r="BJ112" i="1"/>
  <c r="BI112" i="1"/>
  <c r="BH112" i="1"/>
  <c r="BG112" i="1"/>
  <c r="BF112" i="1"/>
  <c r="BE112" i="1"/>
  <c r="BD112" i="1"/>
  <c r="BC112" i="1"/>
  <c r="BB112" i="1"/>
  <c r="BA112" i="1"/>
  <c r="AZ112" i="1"/>
  <c r="AY112" i="1"/>
  <c r="AX112" i="1"/>
  <c r="AW112" i="1"/>
  <c r="AV112" i="1"/>
  <c r="AU112" i="1"/>
  <c r="AT112" i="1"/>
  <c r="AS112" i="1"/>
  <c r="AR112" i="1"/>
  <c r="AQ112" i="1"/>
  <c r="AP112" i="1"/>
  <c r="AO112" i="1"/>
  <c r="AN112" i="1"/>
  <c r="AM112" i="1"/>
  <c r="AL112" i="1"/>
  <c r="AK112" i="1"/>
  <c r="AJ112" i="1"/>
  <c r="AI112" i="1"/>
  <c r="AH112" i="1"/>
  <c r="AG112" i="1"/>
  <c r="AF112" i="1"/>
  <c r="AE112" i="1"/>
  <c r="AD112" i="1"/>
  <c r="AC112" i="1"/>
  <c r="AB112" i="1"/>
  <c r="AA112" i="1"/>
  <c r="Z112" i="1"/>
  <c r="Y112" i="1"/>
  <c r="X112" i="1"/>
  <c r="W112" i="1"/>
  <c r="V112" i="1"/>
  <c r="U112" i="1"/>
  <c r="T112" i="1"/>
  <c r="S112" i="1"/>
  <c r="Q112" i="1"/>
  <c r="P112" i="1"/>
  <c r="O112" i="1"/>
  <c r="DD576" i="1"/>
  <c r="DC576" i="1"/>
  <c r="DB576" i="1"/>
  <c r="DA576" i="1"/>
  <c r="CZ576" i="1"/>
  <c r="CY576" i="1"/>
  <c r="CX576" i="1"/>
  <c r="CW576" i="1"/>
  <c r="CV576" i="1"/>
  <c r="CU576" i="1"/>
  <c r="CT576" i="1"/>
  <c r="CS576" i="1"/>
  <c r="CR576" i="1"/>
  <c r="CQ576" i="1"/>
  <c r="CP576" i="1"/>
  <c r="CO576" i="1"/>
  <c r="CN576" i="1"/>
  <c r="CM576" i="1"/>
  <c r="CL576" i="1"/>
  <c r="CK576" i="1"/>
  <c r="CJ576" i="1"/>
  <c r="CI576" i="1"/>
  <c r="CH576" i="1"/>
  <c r="CG576" i="1"/>
  <c r="CF576" i="1"/>
  <c r="CE576" i="1"/>
  <c r="CD576" i="1"/>
  <c r="CC576" i="1"/>
  <c r="CB576" i="1"/>
  <c r="CA576" i="1"/>
  <c r="BZ576" i="1"/>
  <c r="BY576" i="1"/>
  <c r="BX576" i="1"/>
  <c r="BW576" i="1"/>
  <c r="BV576" i="1"/>
  <c r="BU576" i="1"/>
  <c r="BT576" i="1"/>
  <c r="BS576" i="1"/>
  <c r="BR576" i="1"/>
  <c r="BQ576" i="1"/>
  <c r="BP576" i="1"/>
  <c r="BO576" i="1"/>
  <c r="BN576" i="1"/>
  <c r="BM576" i="1"/>
  <c r="BL576" i="1"/>
  <c r="BK576" i="1"/>
  <c r="BJ576" i="1"/>
  <c r="BI576" i="1"/>
  <c r="BH576" i="1"/>
  <c r="BG576" i="1"/>
  <c r="BF576" i="1"/>
  <c r="BE576" i="1"/>
  <c r="BD576" i="1"/>
  <c r="BC576" i="1"/>
  <c r="BB576" i="1"/>
  <c r="BA576" i="1"/>
  <c r="AZ576" i="1"/>
  <c r="AY576" i="1"/>
  <c r="AX576" i="1"/>
  <c r="AW576" i="1"/>
  <c r="AV576" i="1"/>
  <c r="AU576" i="1"/>
  <c r="AT576" i="1"/>
  <c r="AS576" i="1"/>
  <c r="AR576" i="1"/>
  <c r="AQ576" i="1"/>
  <c r="AP576" i="1"/>
  <c r="AO576" i="1"/>
  <c r="AN576" i="1"/>
  <c r="AM576" i="1"/>
  <c r="AL576" i="1"/>
  <c r="AK576" i="1"/>
  <c r="AJ576" i="1"/>
  <c r="AI576" i="1"/>
  <c r="AH576" i="1"/>
  <c r="AG576" i="1"/>
  <c r="AF576" i="1"/>
  <c r="AE576" i="1"/>
  <c r="AD576" i="1"/>
  <c r="AC576" i="1"/>
  <c r="AB576" i="1"/>
  <c r="AA576" i="1"/>
  <c r="Z576" i="1"/>
  <c r="Y576" i="1"/>
  <c r="X576" i="1"/>
  <c r="W576" i="1"/>
  <c r="V576" i="1"/>
  <c r="U576" i="1"/>
  <c r="T576" i="1"/>
  <c r="S576" i="1"/>
  <c r="Q576" i="1"/>
  <c r="P576" i="1"/>
  <c r="O576" i="1"/>
  <c r="DD575" i="1"/>
  <c r="DC575" i="1"/>
  <c r="DB575" i="1"/>
  <c r="DA575" i="1"/>
  <c r="CZ575" i="1"/>
  <c r="CY575" i="1"/>
  <c r="CX575" i="1"/>
  <c r="CW575" i="1"/>
  <c r="CV575" i="1"/>
  <c r="CU575" i="1"/>
  <c r="CT575" i="1"/>
  <c r="CS575" i="1"/>
  <c r="CR575" i="1"/>
  <c r="CQ575" i="1"/>
  <c r="CP575" i="1"/>
  <c r="CO575" i="1"/>
  <c r="CN575" i="1"/>
  <c r="CM575" i="1"/>
  <c r="CL575" i="1"/>
  <c r="CK575" i="1"/>
  <c r="CJ575" i="1"/>
  <c r="CI575" i="1"/>
  <c r="CH575" i="1"/>
  <c r="CG575" i="1"/>
  <c r="CF575" i="1"/>
  <c r="CE575" i="1"/>
  <c r="CD575" i="1"/>
  <c r="CC575" i="1"/>
  <c r="CB575" i="1"/>
  <c r="CA575" i="1"/>
  <c r="BZ575" i="1"/>
  <c r="BY575" i="1"/>
  <c r="BX575" i="1"/>
  <c r="BW575" i="1"/>
  <c r="BV575" i="1"/>
  <c r="BU575" i="1"/>
  <c r="BT575" i="1"/>
  <c r="BS575" i="1"/>
  <c r="BR575" i="1"/>
  <c r="BQ575" i="1"/>
  <c r="BP575" i="1"/>
  <c r="BO575" i="1"/>
  <c r="BN575" i="1"/>
  <c r="BM575" i="1"/>
  <c r="BL575" i="1"/>
  <c r="BK575" i="1"/>
  <c r="BJ575" i="1"/>
  <c r="BI575" i="1"/>
  <c r="BH575" i="1"/>
  <c r="BG575" i="1"/>
  <c r="BF575" i="1"/>
  <c r="BE575" i="1"/>
  <c r="BD575" i="1"/>
  <c r="BC575" i="1"/>
  <c r="BB575" i="1"/>
  <c r="BA575" i="1"/>
  <c r="AZ575" i="1"/>
  <c r="AY575" i="1"/>
  <c r="AX575" i="1"/>
  <c r="AW575" i="1"/>
  <c r="AV575" i="1"/>
  <c r="AU575" i="1"/>
  <c r="AT575" i="1"/>
  <c r="AS575" i="1"/>
  <c r="AR575" i="1"/>
  <c r="AQ575" i="1"/>
  <c r="AP575" i="1"/>
  <c r="AO575" i="1"/>
  <c r="AN575" i="1"/>
  <c r="AM575" i="1"/>
  <c r="AL575" i="1"/>
  <c r="AK575" i="1"/>
  <c r="AJ575" i="1"/>
  <c r="AI575" i="1"/>
  <c r="AH575" i="1"/>
  <c r="AG575" i="1"/>
  <c r="AF575" i="1"/>
  <c r="AE575" i="1"/>
  <c r="AD575" i="1"/>
  <c r="AC575" i="1"/>
  <c r="AB575" i="1"/>
  <c r="AA575" i="1"/>
  <c r="Z575" i="1"/>
  <c r="Y575" i="1"/>
  <c r="X575" i="1"/>
  <c r="W575" i="1"/>
  <c r="V575" i="1"/>
  <c r="U575" i="1"/>
  <c r="T575" i="1"/>
  <c r="S575" i="1"/>
  <c r="Q575" i="1"/>
  <c r="P575" i="1"/>
  <c r="O575" i="1"/>
  <c r="DD111" i="1"/>
  <c r="DC111" i="1"/>
  <c r="DB111" i="1"/>
  <c r="DA111" i="1"/>
  <c r="CZ111" i="1"/>
  <c r="CY111" i="1"/>
  <c r="CX111" i="1"/>
  <c r="CW111" i="1"/>
  <c r="CV111" i="1"/>
  <c r="CU111" i="1"/>
  <c r="CT111" i="1"/>
  <c r="CS111" i="1"/>
  <c r="CR111" i="1"/>
  <c r="CQ111" i="1"/>
  <c r="CP111" i="1"/>
  <c r="CO111" i="1"/>
  <c r="CN111" i="1"/>
  <c r="CM111" i="1"/>
  <c r="CL111" i="1"/>
  <c r="CK111" i="1"/>
  <c r="CJ111" i="1"/>
  <c r="CI111" i="1"/>
  <c r="CH111" i="1"/>
  <c r="CG111" i="1"/>
  <c r="CF111" i="1"/>
  <c r="CE111" i="1"/>
  <c r="CD111" i="1"/>
  <c r="CC111" i="1"/>
  <c r="CB111" i="1"/>
  <c r="CA111" i="1"/>
  <c r="BZ111" i="1"/>
  <c r="BY111" i="1"/>
  <c r="BX111" i="1"/>
  <c r="BW111" i="1"/>
  <c r="BV111" i="1"/>
  <c r="BU111" i="1"/>
  <c r="BT111" i="1"/>
  <c r="BS111" i="1"/>
  <c r="BR111" i="1"/>
  <c r="BQ111" i="1"/>
  <c r="BP111" i="1"/>
  <c r="BO111" i="1"/>
  <c r="BN111" i="1"/>
  <c r="BM111" i="1"/>
  <c r="BL111" i="1"/>
  <c r="BK111" i="1"/>
  <c r="BJ111" i="1"/>
  <c r="BI111" i="1"/>
  <c r="BH111" i="1"/>
  <c r="BG111" i="1"/>
  <c r="BF111" i="1"/>
  <c r="BE111" i="1"/>
  <c r="BD111" i="1"/>
  <c r="BC111" i="1"/>
  <c r="BB111" i="1"/>
  <c r="BA111" i="1"/>
  <c r="AZ111" i="1"/>
  <c r="AY111" i="1"/>
  <c r="AX111" i="1"/>
  <c r="AW111" i="1"/>
  <c r="AV111" i="1"/>
  <c r="AU111" i="1"/>
  <c r="AT111" i="1"/>
  <c r="AS111" i="1"/>
  <c r="AR111" i="1"/>
  <c r="AQ111" i="1"/>
  <c r="AP111" i="1"/>
  <c r="AO111" i="1"/>
  <c r="AN111" i="1"/>
  <c r="AM111" i="1"/>
  <c r="AL111" i="1"/>
  <c r="AK111" i="1"/>
  <c r="AJ111" i="1"/>
  <c r="AI111" i="1"/>
  <c r="AH111" i="1"/>
  <c r="AG111" i="1"/>
  <c r="AF111" i="1"/>
  <c r="AE111" i="1"/>
  <c r="AD111" i="1"/>
  <c r="AC111" i="1"/>
  <c r="AB111" i="1"/>
  <c r="AA111" i="1"/>
  <c r="Z111" i="1"/>
  <c r="Y111" i="1"/>
  <c r="X111" i="1"/>
  <c r="W111" i="1"/>
  <c r="V111" i="1"/>
  <c r="U111" i="1"/>
  <c r="T111" i="1"/>
  <c r="S111" i="1"/>
  <c r="Q111" i="1"/>
  <c r="P111" i="1"/>
  <c r="O111" i="1"/>
  <c r="DD110" i="1"/>
  <c r="DC110" i="1"/>
  <c r="DB110" i="1"/>
  <c r="DA110" i="1"/>
  <c r="CZ110" i="1"/>
  <c r="CY110" i="1"/>
  <c r="CX110" i="1"/>
  <c r="CW110" i="1"/>
  <c r="CV110" i="1"/>
  <c r="CU110" i="1"/>
  <c r="CT110" i="1"/>
  <c r="CS110" i="1"/>
  <c r="CR110" i="1"/>
  <c r="CQ110" i="1"/>
  <c r="CP110" i="1"/>
  <c r="CO110" i="1"/>
  <c r="CN110" i="1"/>
  <c r="CM110" i="1"/>
  <c r="CL110" i="1"/>
  <c r="CK110" i="1"/>
  <c r="CJ110" i="1"/>
  <c r="CI110" i="1"/>
  <c r="CH110" i="1"/>
  <c r="CG110" i="1"/>
  <c r="CF110" i="1"/>
  <c r="CE110" i="1"/>
  <c r="CD110" i="1"/>
  <c r="CC110" i="1"/>
  <c r="CB110" i="1"/>
  <c r="CA110" i="1"/>
  <c r="BZ110" i="1"/>
  <c r="BY110" i="1"/>
  <c r="BX110" i="1"/>
  <c r="BW110" i="1"/>
  <c r="BV110" i="1"/>
  <c r="BU110" i="1"/>
  <c r="BT110" i="1"/>
  <c r="BS110" i="1"/>
  <c r="BR110" i="1"/>
  <c r="BQ110" i="1"/>
  <c r="BP110" i="1"/>
  <c r="BO110" i="1"/>
  <c r="BN110" i="1"/>
  <c r="BM110" i="1"/>
  <c r="BL110" i="1"/>
  <c r="BK110" i="1"/>
  <c r="BJ110" i="1"/>
  <c r="BI110" i="1"/>
  <c r="BH110" i="1"/>
  <c r="BG110" i="1"/>
  <c r="BF110" i="1"/>
  <c r="BE110" i="1"/>
  <c r="BD110" i="1"/>
  <c r="BC110" i="1"/>
  <c r="BB110" i="1"/>
  <c r="BA110" i="1"/>
  <c r="AZ110" i="1"/>
  <c r="AY110" i="1"/>
  <c r="AX110" i="1"/>
  <c r="AW110" i="1"/>
  <c r="AV110" i="1"/>
  <c r="AU110" i="1"/>
  <c r="AT110" i="1"/>
  <c r="AS110" i="1"/>
  <c r="AR110" i="1"/>
  <c r="AQ110" i="1"/>
  <c r="AP110" i="1"/>
  <c r="AO110" i="1"/>
  <c r="AN110" i="1"/>
  <c r="AM110" i="1"/>
  <c r="AL110" i="1"/>
  <c r="AK110" i="1"/>
  <c r="AJ110" i="1"/>
  <c r="AI110" i="1"/>
  <c r="AH110" i="1"/>
  <c r="AG110" i="1"/>
  <c r="AF110" i="1"/>
  <c r="AE110" i="1"/>
  <c r="AD110" i="1"/>
  <c r="AC110" i="1"/>
  <c r="AB110" i="1"/>
  <c r="AA110" i="1"/>
  <c r="Z110" i="1"/>
  <c r="Y110" i="1"/>
  <c r="X110" i="1"/>
  <c r="W110" i="1"/>
  <c r="V110" i="1"/>
  <c r="U110" i="1"/>
  <c r="T110" i="1"/>
  <c r="S110" i="1"/>
  <c r="Q110" i="1"/>
  <c r="P110" i="1"/>
  <c r="O110" i="1"/>
  <c r="DD109" i="1"/>
  <c r="DC109" i="1"/>
  <c r="DB109" i="1"/>
  <c r="DA109" i="1"/>
  <c r="CZ109" i="1"/>
  <c r="CY109" i="1"/>
  <c r="CX109" i="1"/>
  <c r="CW109" i="1"/>
  <c r="CV109" i="1"/>
  <c r="CU109" i="1"/>
  <c r="CT109" i="1"/>
  <c r="CS109" i="1"/>
  <c r="CR109" i="1"/>
  <c r="CQ109" i="1"/>
  <c r="CP109" i="1"/>
  <c r="CO109" i="1"/>
  <c r="CN109" i="1"/>
  <c r="CM109" i="1"/>
  <c r="CL109" i="1"/>
  <c r="CK109" i="1"/>
  <c r="CJ109" i="1"/>
  <c r="CI109" i="1"/>
  <c r="CH109" i="1"/>
  <c r="CG109" i="1"/>
  <c r="CF109" i="1"/>
  <c r="CE109" i="1"/>
  <c r="CD109" i="1"/>
  <c r="CC109" i="1"/>
  <c r="CB109" i="1"/>
  <c r="CA109" i="1"/>
  <c r="BZ109" i="1"/>
  <c r="BY109" i="1"/>
  <c r="BX109" i="1"/>
  <c r="BW109" i="1"/>
  <c r="BV109" i="1"/>
  <c r="BU109" i="1"/>
  <c r="BT109" i="1"/>
  <c r="BS109" i="1"/>
  <c r="BR109" i="1"/>
  <c r="BQ109" i="1"/>
  <c r="BP109" i="1"/>
  <c r="BO109" i="1"/>
  <c r="BN109" i="1"/>
  <c r="BM109" i="1"/>
  <c r="BL109" i="1"/>
  <c r="BK109" i="1"/>
  <c r="BJ109" i="1"/>
  <c r="BI109" i="1"/>
  <c r="BH109" i="1"/>
  <c r="BG109" i="1"/>
  <c r="BF109" i="1"/>
  <c r="BE109" i="1"/>
  <c r="BD109" i="1"/>
  <c r="BC109" i="1"/>
  <c r="BB109" i="1"/>
  <c r="BA109" i="1"/>
  <c r="AZ109" i="1"/>
  <c r="AY109" i="1"/>
  <c r="AX109" i="1"/>
  <c r="AW109" i="1"/>
  <c r="AV109" i="1"/>
  <c r="AU109" i="1"/>
  <c r="AT109" i="1"/>
  <c r="AS109" i="1"/>
  <c r="AR109" i="1"/>
  <c r="AQ109" i="1"/>
  <c r="AP109" i="1"/>
  <c r="AO109" i="1"/>
  <c r="AN109" i="1"/>
  <c r="AM109" i="1"/>
  <c r="AL109" i="1"/>
  <c r="AK109" i="1"/>
  <c r="AJ109" i="1"/>
  <c r="AI109" i="1"/>
  <c r="AH109" i="1"/>
  <c r="AG109" i="1"/>
  <c r="AF109" i="1"/>
  <c r="AE109" i="1"/>
  <c r="AD109" i="1"/>
  <c r="AC109" i="1"/>
  <c r="AB109" i="1"/>
  <c r="AA109" i="1"/>
  <c r="Z109" i="1"/>
  <c r="Y109" i="1"/>
  <c r="X109" i="1"/>
  <c r="W109" i="1"/>
  <c r="V109" i="1"/>
  <c r="U109" i="1"/>
  <c r="T109" i="1"/>
  <c r="S109" i="1"/>
  <c r="Q109" i="1"/>
  <c r="P109" i="1"/>
  <c r="O109" i="1"/>
  <c r="DD108" i="1"/>
  <c r="DC108" i="1"/>
  <c r="DB108" i="1"/>
  <c r="DA108" i="1"/>
  <c r="CZ108" i="1"/>
  <c r="CY108" i="1"/>
  <c r="CX108" i="1"/>
  <c r="CW108" i="1"/>
  <c r="CV108" i="1"/>
  <c r="CU108" i="1"/>
  <c r="CT108" i="1"/>
  <c r="CS108" i="1"/>
  <c r="CR108" i="1"/>
  <c r="CQ108" i="1"/>
  <c r="CP108" i="1"/>
  <c r="CO108" i="1"/>
  <c r="CN108" i="1"/>
  <c r="CM108" i="1"/>
  <c r="CL108" i="1"/>
  <c r="CK108" i="1"/>
  <c r="CJ108" i="1"/>
  <c r="CI108" i="1"/>
  <c r="CH108" i="1"/>
  <c r="CG108" i="1"/>
  <c r="CF108" i="1"/>
  <c r="CE108" i="1"/>
  <c r="CD108" i="1"/>
  <c r="CC108" i="1"/>
  <c r="CB108" i="1"/>
  <c r="CA108" i="1"/>
  <c r="BZ108" i="1"/>
  <c r="BY108" i="1"/>
  <c r="BX108" i="1"/>
  <c r="BW108" i="1"/>
  <c r="BV108" i="1"/>
  <c r="BU108" i="1"/>
  <c r="BT108" i="1"/>
  <c r="BS108" i="1"/>
  <c r="BR108" i="1"/>
  <c r="BQ108" i="1"/>
  <c r="BP108" i="1"/>
  <c r="BO108" i="1"/>
  <c r="BN108" i="1"/>
  <c r="BM108" i="1"/>
  <c r="BL108" i="1"/>
  <c r="BK108" i="1"/>
  <c r="BJ108" i="1"/>
  <c r="BI108" i="1"/>
  <c r="BH108" i="1"/>
  <c r="BG108" i="1"/>
  <c r="BF108" i="1"/>
  <c r="BE108" i="1"/>
  <c r="BD108" i="1"/>
  <c r="BC108" i="1"/>
  <c r="BB108" i="1"/>
  <c r="BA108" i="1"/>
  <c r="AZ108" i="1"/>
  <c r="AY108" i="1"/>
  <c r="AX108" i="1"/>
  <c r="AW108" i="1"/>
  <c r="AV108" i="1"/>
  <c r="AU108" i="1"/>
  <c r="AT108" i="1"/>
  <c r="AS108" i="1"/>
  <c r="AR108" i="1"/>
  <c r="AQ108" i="1"/>
  <c r="AP108" i="1"/>
  <c r="AO108" i="1"/>
  <c r="AN108" i="1"/>
  <c r="AM108" i="1"/>
  <c r="AL108" i="1"/>
  <c r="AK108" i="1"/>
  <c r="AJ108" i="1"/>
  <c r="AI108" i="1"/>
  <c r="AH108" i="1"/>
  <c r="AG108" i="1"/>
  <c r="AF108" i="1"/>
  <c r="AE108" i="1"/>
  <c r="AD108" i="1"/>
  <c r="AC108" i="1"/>
  <c r="AB108" i="1"/>
  <c r="AA108" i="1"/>
  <c r="Z108" i="1"/>
  <c r="Y108" i="1"/>
  <c r="X108" i="1"/>
  <c r="W108" i="1"/>
  <c r="V108" i="1"/>
  <c r="U108" i="1"/>
  <c r="T108" i="1"/>
  <c r="S108" i="1"/>
  <c r="Q108" i="1"/>
  <c r="P108" i="1"/>
  <c r="O108" i="1"/>
  <c r="DD107" i="1"/>
  <c r="DC107" i="1"/>
  <c r="DB107" i="1"/>
  <c r="DA107" i="1"/>
  <c r="CZ107" i="1"/>
  <c r="CY107" i="1"/>
  <c r="CX107" i="1"/>
  <c r="CW107" i="1"/>
  <c r="CV107" i="1"/>
  <c r="CU107" i="1"/>
  <c r="CT107" i="1"/>
  <c r="CS107" i="1"/>
  <c r="CR107" i="1"/>
  <c r="CQ107" i="1"/>
  <c r="CP107" i="1"/>
  <c r="CO107" i="1"/>
  <c r="CN107" i="1"/>
  <c r="CM107" i="1"/>
  <c r="CL107" i="1"/>
  <c r="CK107" i="1"/>
  <c r="CJ107" i="1"/>
  <c r="CI107" i="1"/>
  <c r="CH107" i="1"/>
  <c r="CG107" i="1"/>
  <c r="CF107" i="1"/>
  <c r="CE107" i="1"/>
  <c r="CD107" i="1"/>
  <c r="CC107" i="1"/>
  <c r="CB107" i="1"/>
  <c r="CA107" i="1"/>
  <c r="BZ107" i="1"/>
  <c r="BY107" i="1"/>
  <c r="BX107" i="1"/>
  <c r="BW107" i="1"/>
  <c r="BV107" i="1"/>
  <c r="BU107" i="1"/>
  <c r="BT107" i="1"/>
  <c r="BS107" i="1"/>
  <c r="BR107" i="1"/>
  <c r="BQ107" i="1"/>
  <c r="BP107" i="1"/>
  <c r="BO107" i="1"/>
  <c r="BN107" i="1"/>
  <c r="BM107" i="1"/>
  <c r="BL107" i="1"/>
  <c r="BK107" i="1"/>
  <c r="BJ107" i="1"/>
  <c r="BI107" i="1"/>
  <c r="BH107" i="1"/>
  <c r="BG107" i="1"/>
  <c r="BF107" i="1"/>
  <c r="BE107" i="1"/>
  <c r="BD107" i="1"/>
  <c r="BC107" i="1"/>
  <c r="BB107" i="1"/>
  <c r="BA107" i="1"/>
  <c r="AZ107" i="1"/>
  <c r="AY107" i="1"/>
  <c r="AX107" i="1"/>
  <c r="AW107" i="1"/>
  <c r="AV107" i="1"/>
  <c r="AU107" i="1"/>
  <c r="AT107" i="1"/>
  <c r="AS107" i="1"/>
  <c r="AR107" i="1"/>
  <c r="AQ107" i="1"/>
  <c r="AP107" i="1"/>
  <c r="AO107" i="1"/>
  <c r="AN107" i="1"/>
  <c r="AM107" i="1"/>
  <c r="AL107" i="1"/>
  <c r="AK107" i="1"/>
  <c r="AJ107" i="1"/>
  <c r="AI107" i="1"/>
  <c r="AH107" i="1"/>
  <c r="AG107" i="1"/>
  <c r="AF107" i="1"/>
  <c r="AE107" i="1"/>
  <c r="AD107" i="1"/>
  <c r="AC107" i="1"/>
  <c r="AB107" i="1"/>
  <c r="AA107" i="1"/>
  <c r="Z107" i="1"/>
  <c r="Y107" i="1"/>
  <c r="X107" i="1"/>
  <c r="W107" i="1"/>
  <c r="V107" i="1"/>
  <c r="U107" i="1"/>
  <c r="T107" i="1"/>
  <c r="S107" i="1"/>
  <c r="Q107" i="1"/>
  <c r="P107" i="1"/>
  <c r="O107" i="1"/>
  <c r="DD106" i="1"/>
  <c r="DC106" i="1"/>
  <c r="DB106" i="1"/>
  <c r="DA106" i="1"/>
  <c r="CZ106" i="1"/>
  <c r="CY106" i="1"/>
  <c r="CX106" i="1"/>
  <c r="CW106" i="1"/>
  <c r="CV106" i="1"/>
  <c r="CU106" i="1"/>
  <c r="CT106" i="1"/>
  <c r="CS106" i="1"/>
  <c r="CR106" i="1"/>
  <c r="CQ106" i="1"/>
  <c r="CP106" i="1"/>
  <c r="CO106" i="1"/>
  <c r="CN106" i="1"/>
  <c r="CM106" i="1"/>
  <c r="CL106" i="1"/>
  <c r="CK106" i="1"/>
  <c r="CJ106" i="1"/>
  <c r="CI106" i="1"/>
  <c r="CH106" i="1"/>
  <c r="CG106" i="1"/>
  <c r="CF106" i="1"/>
  <c r="CE106" i="1"/>
  <c r="CD106" i="1"/>
  <c r="CC106" i="1"/>
  <c r="CB106" i="1"/>
  <c r="CA106" i="1"/>
  <c r="BZ106" i="1"/>
  <c r="BY106" i="1"/>
  <c r="BX106" i="1"/>
  <c r="BW106" i="1"/>
  <c r="BV106" i="1"/>
  <c r="BU106" i="1"/>
  <c r="BT106" i="1"/>
  <c r="BS106" i="1"/>
  <c r="BR106" i="1"/>
  <c r="BQ106" i="1"/>
  <c r="BP106" i="1"/>
  <c r="BO106" i="1"/>
  <c r="BN106" i="1"/>
  <c r="BM106" i="1"/>
  <c r="BL106" i="1"/>
  <c r="BK106" i="1"/>
  <c r="BJ106" i="1"/>
  <c r="BI106" i="1"/>
  <c r="BH106" i="1"/>
  <c r="BG106" i="1"/>
  <c r="BF106" i="1"/>
  <c r="BE106" i="1"/>
  <c r="BD106" i="1"/>
  <c r="BC106" i="1"/>
  <c r="BB106" i="1"/>
  <c r="BA106" i="1"/>
  <c r="AZ106" i="1"/>
  <c r="AY106" i="1"/>
  <c r="AX106" i="1"/>
  <c r="AW106" i="1"/>
  <c r="AV106" i="1"/>
  <c r="AU106" i="1"/>
  <c r="AT106" i="1"/>
  <c r="AS106" i="1"/>
  <c r="AR106" i="1"/>
  <c r="AQ106" i="1"/>
  <c r="AP106" i="1"/>
  <c r="AO106" i="1"/>
  <c r="AN106" i="1"/>
  <c r="AM106" i="1"/>
  <c r="AL106" i="1"/>
  <c r="AK106" i="1"/>
  <c r="AJ106" i="1"/>
  <c r="AI106" i="1"/>
  <c r="AH106" i="1"/>
  <c r="AG106" i="1"/>
  <c r="AF106" i="1"/>
  <c r="AE106" i="1"/>
  <c r="AD106" i="1"/>
  <c r="AC106" i="1"/>
  <c r="AB106" i="1"/>
  <c r="AA106" i="1"/>
  <c r="Z106" i="1"/>
  <c r="Y106" i="1"/>
  <c r="X106" i="1"/>
  <c r="W106" i="1"/>
  <c r="V106" i="1"/>
  <c r="U106" i="1"/>
  <c r="T106" i="1"/>
  <c r="S106" i="1"/>
  <c r="Q106" i="1"/>
  <c r="P106" i="1"/>
  <c r="O106" i="1"/>
  <c r="DD105" i="1"/>
  <c r="DC105" i="1"/>
  <c r="DB105" i="1"/>
  <c r="DA105" i="1"/>
  <c r="CZ105" i="1"/>
  <c r="CY105" i="1"/>
  <c r="CX105" i="1"/>
  <c r="CW105" i="1"/>
  <c r="CV105" i="1"/>
  <c r="CU105" i="1"/>
  <c r="CT105" i="1"/>
  <c r="CS105" i="1"/>
  <c r="CR105" i="1"/>
  <c r="CQ105" i="1"/>
  <c r="CP105" i="1"/>
  <c r="CO105" i="1"/>
  <c r="CN105" i="1"/>
  <c r="CM105" i="1"/>
  <c r="CL105" i="1"/>
  <c r="CK105" i="1"/>
  <c r="CJ105" i="1"/>
  <c r="CI105" i="1"/>
  <c r="CH105" i="1"/>
  <c r="CG105" i="1"/>
  <c r="CF105" i="1"/>
  <c r="CE105" i="1"/>
  <c r="CD105" i="1"/>
  <c r="CC105" i="1"/>
  <c r="CB105" i="1"/>
  <c r="CA105" i="1"/>
  <c r="BZ105" i="1"/>
  <c r="BY105" i="1"/>
  <c r="BX105" i="1"/>
  <c r="BW105" i="1"/>
  <c r="BV105" i="1"/>
  <c r="BU105" i="1"/>
  <c r="BT105" i="1"/>
  <c r="BS105" i="1"/>
  <c r="BR105" i="1"/>
  <c r="BQ105" i="1"/>
  <c r="BP105" i="1"/>
  <c r="BO105" i="1"/>
  <c r="BN105" i="1"/>
  <c r="BM105" i="1"/>
  <c r="BL105" i="1"/>
  <c r="BK105" i="1"/>
  <c r="BJ105" i="1"/>
  <c r="BI105" i="1"/>
  <c r="BH105" i="1"/>
  <c r="BG105" i="1"/>
  <c r="BF105" i="1"/>
  <c r="BE105" i="1"/>
  <c r="BD105" i="1"/>
  <c r="BC105" i="1"/>
  <c r="BB105" i="1"/>
  <c r="BA105" i="1"/>
  <c r="AZ105" i="1"/>
  <c r="AY105" i="1"/>
  <c r="AX105" i="1"/>
  <c r="AW105" i="1"/>
  <c r="AV105" i="1"/>
  <c r="AU105" i="1"/>
  <c r="AT105" i="1"/>
  <c r="AS105" i="1"/>
  <c r="AR105" i="1"/>
  <c r="AQ105" i="1"/>
  <c r="AP105" i="1"/>
  <c r="AO105" i="1"/>
  <c r="AN105" i="1"/>
  <c r="AM105" i="1"/>
  <c r="AL105" i="1"/>
  <c r="AK105" i="1"/>
  <c r="AJ105" i="1"/>
  <c r="AI105" i="1"/>
  <c r="AH105" i="1"/>
  <c r="AG105" i="1"/>
  <c r="AF105" i="1"/>
  <c r="AE105" i="1"/>
  <c r="AD105" i="1"/>
  <c r="AC105" i="1"/>
  <c r="AB105" i="1"/>
  <c r="AA105" i="1"/>
  <c r="Z105" i="1"/>
  <c r="Y105" i="1"/>
  <c r="X105" i="1"/>
  <c r="W105" i="1"/>
  <c r="V105" i="1"/>
  <c r="U105" i="1"/>
  <c r="T105" i="1"/>
  <c r="S105" i="1"/>
  <c r="Q105" i="1"/>
  <c r="P105" i="1"/>
  <c r="O105" i="1"/>
  <c r="DD104" i="1"/>
  <c r="DC104" i="1"/>
  <c r="DB104" i="1"/>
  <c r="DA104" i="1"/>
  <c r="CZ104" i="1"/>
  <c r="CY104" i="1"/>
  <c r="CX104" i="1"/>
  <c r="CW104" i="1"/>
  <c r="CV104" i="1"/>
  <c r="CU104" i="1"/>
  <c r="CT104" i="1"/>
  <c r="CS104" i="1"/>
  <c r="CR104" i="1"/>
  <c r="CQ104" i="1"/>
  <c r="CP104" i="1"/>
  <c r="CO104" i="1"/>
  <c r="CN104" i="1"/>
  <c r="CM104" i="1"/>
  <c r="CL104" i="1"/>
  <c r="CK104" i="1"/>
  <c r="CJ104" i="1"/>
  <c r="CI104" i="1"/>
  <c r="CH104" i="1"/>
  <c r="CG104" i="1"/>
  <c r="CF104" i="1"/>
  <c r="CE104" i="1"/>
  <c r="CD104" i="1"/>
  <c r="CC104" i="1"/>
  <c r="CB104" i="1"/>
  <c r="CA104" i="1"/>
  <c r="BZ104" i="1"/>
  <c r="BY104" i="1"/>
  <c r="BX104" i="1"/>
  <c r="BW104" i="1"/>
  <c r="BV104" i="1"/>
  <c r="BU104" i="1"/>
  <c r="BT104" i="1"/>
  <c r="BS104" i="1"/>
  <c r="BR104" i="1"/>
  <c r="BQ104" i="1"/>
  <c r="BP104" i="1"/>
  <c r="BO104" i="1"/>
  <c r="BN104" i="1"/>
  <c r="BM104" i="1"/>
  <c r="BL104" i="1"/>
  <c r="BK104" i="1"/>
  <c r="BJ104" i="1"/>
  <c r="BI104" i="1"/>
  <c r="BH104" i="1"/>
  <c r="BG104" i="1"/>
  <c r="BF104" i="1"/>
  <c r="BE104" i="1"/>
  <c r="BD104" i="1"/>
  <c r="BC104" i="1"/>
  <c r="BB104" i="1"/>
  <c r="BA104" i="1"/>
  <c r="AZ104" i="1"/>
  <c r="AY104" i="1"/>
  <c r="AX104" i="1"/>
  <c r="AW104" i="1"/>
  <c r="AV104" i="1"/>
  <c r="AU104" i="1"/>
  <c r="AT104" i="1"/>
  <c r="AS104" i="1"/>
  <c r="AR104" i="1"/>
  <c r="AQ104" i="1"/>
  <c r="AP104" i="1"/>
  <c r="AO104" i="1"/>
  <c r="AN104" i="1"/>
  <c r="AM104" i="1"/>
  <c r="AL104" i="1"/>
  <c r="AK104" i="1"/>
  <c r="AJ104" i="1"/>
  <c r="AI104" i="1"/>
  <c r="AH104" i="1"/>
  <c r="AG104" i="1"/>
  <c r="AF104" i="1"/>
  <c r="AE104" i="1"/>
  <c r="AD104" i="1"/>
  <c r="AC104" i="1"/>
  <c r="AB104" i="1"/>
  <c r="AA104" i="1"/>
  <c r="Z104" i="1"/>
  <c r="Y104" i="1"/>
  <c r="X104" i="1"/>
  <c r="W104" i="1"/>
  <c r="V104" i="1"/>
  <c r="U104" i="1"/>
  <c r="T104" i="1"/>
  <c r="S104" i="1"/>
  <c r="Q104" i="1"/>
  <c r="P104" i="1"/>
  <c r="O104" i="1"/>
  <c r="DD510" i="1"/>
  <c r="DC510" i="1"/>
  <c r="DB510" i="1"/>
  <c r="DA510" i="1"/>
  <c r="CZ510" i="1"/>
  <c r="CY510" i="1"/>
  <c r="CX510" i="1"/>
  <c r="CW510" i="1"/>
  <c r="CV510" i="1"/>
  <c r="CU510" i="1"/>
  <c r="CT510" i="1"/>
  <c r="CS510" i="1"/>
  <c r="CR510" i="1"/>
  <c r="CQ510" i="1"/>
  <c r="CP510" i="1"/>
  <c r="CO510" i="1"/>
  <c r="CN510" i="1"/>
  <c r="CM510" i="1"/>
  <c r="CL510" i="1"/>
  <c r="CK510" i="1"/>
  <c r="CJ510" i="1"/>
  <c r="CI510" i="1"/>
  <c r="CH510" i="1"/>
  <c r="CG510" i="1"/>
  <c r="CF510" i="1"/>
  <c r="CE510" i="1"/>
  <c r="CD510" i="1"/>
  <c r="CC510" i="1"/>
  <c r="CB510" i="1"/>
  <c r="CA510" i="1"/>
  <c r="BZ510" i="1"/>
  <c r="BY510" i="1"/>
  <c r="BX510" i="1"/>
  <c r="BW510" i="1"/>
  <c r="BV510" i="1"/>
  <c r="BU510" i="1"/>
  <c r="BT510" i="1"/>
  <c r="BS510" i="1"/>
  <c r="BR510" i="1"/>
  <c r="BQ510" i="1"/>
  <c r="BP510" i="1"/>
  <c r="BO510" i="1"/>
  <c r="BN510" i="1"/>
  <c r="BM510" i="1"/>
  <c r="BL510" i="1"/>
  <c r="BK510" i="1"/>
  <c r="BJ510" i="1"/>
  <c r="BI510" i="1"/>
  <c r="BH510" i="1"/>
  <c r="BG510" i="1"/>
  <c r="BF510" i="1"/>
  <c r="BE510" i="1"/>
  <c r="BD510" i="1"/>
  <c r="BC510" i="1"/>
  <c r="BB510" i="1"/>
  <c r="BA510" i="1"/>
  <c r="AZ510" i="1"/>
  <c r="AY510" i="1"/>
  <c r="AX510" i="1"/>
  <c r="AW510" i="1"/>
  <c r="AV510" i="1"/>
  <c r="AU510" i="1"/>
  <c r="AT510" i="1"/>
  <c r="AS510" i="1"/>
  <c r="AR510" i="1"/>
  <c r="AQ510" i="1"/>
  <c r="AP510" i="1"/>
  <c r="AO510" i="1"/>
  <c r="AN510" i="1"/>
  <c r="AM510" i="1"/>
  <c r="AL510" i="1"/>
  <c r="AK510" i="1"/>
  <c r="AJ510" i="1"/>
  <c r="AI510" i="1"/>
  <c r="AH510" i="1"/>
  <c r="AG510" i="1"/>
  <c r="AF510" i="1"/>
  <c r="AE510" i="1"/>
  <c r="AD510" i="1"/>
  <c r="AC510" i="1"/>
  <c r="AB510" i="1"/>
  <c r="AA510" i="1"/>
  <c r="Z510" i="1"/>
  <c r="Y510" i="1"/>
  <c r="X510" i="1"/>
  <c r="W510" i="1"/>
  <c r="V510" i="1"/>
  <c r="U510" i="1"/>
  <c r="T510" i="1"/>
  <c r="S510" i="1"/>
  <c r="Q510" i="1"/>
  <c r="P510" i="1"/>
  <c r="O510" i="1"/>
  <c r="DD509" i="1"/>
  <c r="DC509" i="1"/>
  <c r="DB509" i="1"/>
  <c r="DA509" i="1"/>
  <c r="CZ509" i="1"/>
  <c r="CY509" i="1"/>
  <c r="CX509" i="1"/>
  <c r="CW509" i="1"/>
  <c r="CV509" i="1"/>
  <c r="CU509" i="1"/>
  <c r="CT509" i="1"/>
  <c r="CS509" i="1"/>
  <c r="CR509" i="1"/>
  <c r="CQ509" i="1"/>
  <c r="CP509" i="1"/>
  <c r="CO509" i="1"/>
  <c r="CN509" i="1"/>
  <c r="CM509" i="1"/>
  <c r="CL509" i="1"/>
  <c r="CK509" i="1"/>
  <c r="CJ509" i="1"/>
  <c r="CI509" i="1"/>
  <c r="CH509" i="1"/>
  <c r="CG509" i="1"/>
  <c r="CF509" i="1"/>
  <c r="CE509" i="1"/>
  <c r="CD509" i="1"/>
  <c r="CC509" i="1"/>
  <c r="CB509" i="1"/>
  <c r="CA509" i="1"/>
  <c r="BZ509" i="1"/>
  <c r="BY509" i="1"/>
  <c r="BX509" i="1"/>
  <c r="BW509" i="1"/>
  <c r="BV509" i="1"/>
  <c r="BU509" i="1"/>
  <c r="BT509" i="1"/>
  <c r="BS509" i="1"/>
  <c r="BR509" i="1"/>
  <c r="BQ509" i="1"/>
  <c r="BP509" i="1"/>
  <c r="BO509" i="1"/>
  <c r="BN509" i="1"/>
  <c r="BM509" i="1"/>
  <c r="BL509" i="1"/>
  <c r="BK509" i="1"/>
  <c r="BJ509" i="1"/>
  <c r="BI509" i="1"/>
  <c r="BH509" i="1"/>
  <c r="BG509" i="1"/>
  <c r="BF509" i="1"/>
  <c r="BE509" i="1"/>
  <c r="BD509" i="1"/>
  <c r="BC509" i="1"/>
  <c r="BB509" i="1"/>
  <c r="BA509" i="1"/>
  <c r="AZ509" i="1"/>
  <c r="AY509" i="1"/>
  <c r="AX509" i="1"/>
  <c r="AW509" i="1"/>
  <c r="AV509" i="1"/>
  <c r="AU509" i="1"/>
  <c r="AT509" i="1"/>
  <c r="AS509" i="1"/>
  <c r="AR509" i="1"/>
  <c r="AQ509" i="1"/>
  <c r="AP509" i="1"/>
  <c r="AO509" i="1"/>
  <c r="AN509" i="1"/>
  <c r="AM509" i="1"/>
  <c r="AL509" i="1"/>
  <c r="AK509" i="1"/>
  <c r="AJ509" i="1"/>
  <c r="AI509" i="1"/>
  <c r="AH509" i="1"/>
  <c r="AG509" i="1"/>
  <c r="AF509" i="1"/>
  <c r="AE509" i="1"/>
  <c r="AD509" i="1"/>
  <c r="AC509" i="1"/>
  <c r="AB509" i="1"/>
  <c r="AA509" i="1"/>
  <c r="Z509" i="1"/>
  <c r="Y509" i="1"/>
  <c r="X509" i="1"/>
  <c r="W509" i="1"/>
  <c r="V509" i="1"/>
  <c r="U509" i="1"/>
  <c r="T509" i="1"/>
  <c r="S509" i="1"/>
  <c r="Q509" i="1"/>
  <c r="P509" i="1"/>
  <c r="O509" i="1"/>
  <c r="DD464" i="1"/>
  <c r="DC464" i="1"/>
  <c r="DB464" i="1"/>
  <c r="DA464" i="1"/>
  <c r="CZ464" i="1"/>
  <c r="CY464" i="1"/>
  <c r="CX464" i="1"/>
  <c r="CW464" i="1"/>
  <c r="CV464" i="1"/>
  <c r="CU464" i="1"/>
  <c r="CT464" i="1"/>
  <c r="CS464" i="1"/>
  <c r="CR464" i="1"/>
  <c r="CQ464" i="1"/>
  <c r="CP464" i="1"/>
  <c r="CO464" i="1"/>
  <c r="CN464" i="1"/>
  <c r="CM464" i="1"/>
  <c r="CL464" i="1"/>
  <c r="CK464" i="1"/>
  <c r="CJ464" i="1"/>
  <c r="CI464" i="1"/>
  <c r="CH464" i="1"/>
  <c r="CG464" i="1"/>
  <c r="CF464" i="1"/>
  <c r="CE464" i="1"/>
  <c r="CD464" i="1"/>
  <c r="CC464" i="1"/>
  <c r="CB464" i="1"/>
  <c r="CA464" i="1"/>
  <c r="BZ464" i="1"/>
  <c r="BY464" i="1"/>
  <c r="BX464" i="1"/>
  <c r="BW464" i="1"/>
  <c r="BV464" i="1"/>
  <c r="BU464" i="1"/>
  <c r="BT464" i="1"/>
  <c r="BS464" i="1"/>
  <c r="BR464" i="1"/>
  <c r="BQ464" i="1"/>
  <c r="BP464" i="1"/>
  <c r="BO464" i="1"/>
  <c r="BN464" i="1"/>
  <c r="BM464" i="1"/>
  <c r="BL464" i="1"/>
  <c r="BK464" i="1"/>
  <c r="BJ464" i="1"/>
  <c r="BI464" i="1"/>
  <c r="BH464" i="1"/>
  <c r="BG464" i="1"/>
  <c r="BF464" i="1"/>
  <c r="BE464" i="1"/>
  <c r="BD464" i="1"/>
  <c r="BC464" i="1"/>
  <c r="BB464" i="1"/>
  <c r="BA464" i="1"/>
  <c r="AZ464" i="1"/>
  <c r="AY464" i="1"/>
  <c r="AX464" i="1"/>
  <c r="AW464" i="1"/>
  <c r="AV464" i="1"/>
  <c r="AU464" i="1"/>
  <c r="AT464" i="1"/>
  <c r="AS464" i="1"/>
  <c r="AR464" i="1"/>
  <c r="AQ464" i="1"/>
  <c r="AP464" i="1"/>
  <c r="AO464" i="1"/>
  <c r="AN464" i="1"/>
  <c r="AM464" i="1"/>
  <c r="AL464" i="1"/>
  <c r="AK464" i="1"/>
  <c r="AJ464" i="1"/>
  <c r="AI464" i="1"/>
  <c r="AH464" i="1"/>
  <c r="AG464" i="1"/>
  <c r="AF464" i="1"/>
  <c r="AE464" i="1"/>
  <c r="AD464" i="1"/>
  <c r="AC464" i="1"/>
  <c r="AB464" i="1"/>
  <c r="AA464" i="1"/>
  <c r="Z464" i="1"/>
  <c r="Y464" i="1"/>
  <c r="X464" i="1"/>
  <c r="W464" i="1"/>
  <c r="V464" i="1"/>
  <c r="U464" i="1"/>
  <c r="T464" i="1"/>
  <c r="S464" i="1"/>
  <c r="Q464" i="1"/>
  <c r="P464" i="1"/>
  <c r="O464" i="1"/>
  <c r="DD463" i="1"/>
  <c r="DC463" i="1"/>
  <c r="DB463" i="1"/>
  <c r="DA463" i="1"/>
  <c r="CZ463" i="1"/>
  <c r="CY463" i="1"/>
  <c r="CX463" i="1"/>
  <c r="CW463" i="1"/>
  <c r="CV463" i="1"/>
  <c r="CU463" i="1"/>
  <c r="CT463" i="1"/>
  <c r="CS463" i="1"/>
  <c r="CR463" i="1"/>
  <c r="CQ463" i="1"/>
  <c r="CP463" i="1"/>
  <c r="CO463" i="1"/>
  <c r="CN463" i="1"/>
  <c r="CM463" i="1"/>
  <c r="CL463" i="1"/>
  <c r="CK463" i="1"/>
  <c r="CJ463" i="1"/>
  <c r="CI463" i="1"/>
  <c r="CH463" i="1"/>
  <c r="CG463" i="1"/>
  <c r="CF463" i="1"/>
  <c r="CE463" i="1"/>
  <c r="CD463" i="1"/>
  <c r="CC463" i="1"/>
  <c r="CB463" i="1"/>
  <c r="CA463" i="1"/>
  <c r="BZ463" i="1"/>
  <c r="BY463" i="1"/>
  <c r="BX463" i="1"/>
  <c r="BW463" i="1"/>
  <c r="BV463" i="1"/>
  <c r="BU463" i="1"/>
  <c r="BT463" i="1"/>
  <c r="BS463" i="1"/>
  <c r="BR463" i="1"/>
  <c r="BQ463" i="1"/>
  <c r="BP463" i="1"/>
  <c r="BO463" i="1"/>
  <c r="BN463" i="1"/>
  <c r="BM463" i="1"/>
  <c r="BL463" i="1"/>
  <c r="BK463" i="1"/>
  <c r="BJ463" i="1"/>
  <c r="BI463" i="1"/>
  <c r="BH463" i="1"/>
  <c r="BG463" i="1"/>
  <c r="BF463" i="1"/>
  <c r="BE463" i="1"/>
  <c r="BD463" i="1"/>
  <c r="BC463" i="1"/>
  <c r="BB463" i="1"/>
  <c r="BA463" i="1"/>
  <c r="AZ463" i="1"/>
  <c r="AY463" i="1"/>
  <c r="AX463" i="1"/>
  <c r="AW463" i="1"/>
  <c r="AV463" i="1"/>
  <c r="AU463" i="1"/>
  <c r="AT463" i="1"/>
  <c r="AS463" i="1"/>
  <c r="AR463" i="1"/>
  <c r="AQ463" i="1"/>
  <c r="AP463" i="1"/>
  <c r="AO463" i="1"/>
  <c r="AN463" i="1"/>
  <c r="AM463" i="1"/>
  <c r="AL463" i="1"/>
  <c r="AK463" i="1"/>
  <c r="AJ463" i="1"/>
  <c r="AI463" i="1"/>
  <c r="AH463" i="1"/>
  <c r="AG463" i="1"/>
  <c r="AF463" i="1"/>
  <c r="AE463" i="1"/>
  <c r="AD463" i="1"/>
  <c r="AC463" i="1"/>
  <c r="AB463" i="1"/>
  <c r="AA463" i="1"/>
  <c r="Z463" i="1"/>
  <c r="Y463" i="1"/>
  <c r="X463" i="1"/>
  <c r="W463" i="1"/>
  <c r="V463" i="1"/>
  <c r="U463" i="1"/>
  <c r="T463" i="1"/>
  <c r="S463" i="1"/>
  <c r="Q463" i="1"/>
  <c r="P463" i="1"/>
  <c r="O463" i="1"/>
  <c r="DD268" i="1"/>
  <c r="DC268" i="1"/>
  <c r="DB268" i="1"/>
  <c r="DA268" i="1"/>
  <c r="CZ268" i="1"/>
  <c r="CY268" i="1"/>
  <c r="CX268" i="1"/>
  <c r="CW268" i="1"/>
  <c r="CV268" i="1"/>
  <c r="CU268" i="1"/>
  <c r="CT268" i="1"/>
  <c r="CS268" i="1"/>
  <c r="CR268" i="1"/>
  <c r="CQ268" i="1"/>
  <c r="CP268" i="1"/>
  <c r="CO268" i="1"/>
  <c r="CN268" i="1"/>
  <c r="CM268" i="1"/>
  <c r="CL268" i="1"/>
  <c r="CK268" i="1"/>
  <c r="CJ268" i="1"/>
  <c r="CI268" i="1"/>
  <c r="CH268" i="1"/>
  <c r="CG268" i="1"/>
  <c r="CF268" i="1"/>
  <c r="CE268" i="1"/>
  <c r="CD268" i="1"/>
  <c r="CC268" i="1"/>
  <c r="CB268" i="1"/>
  <c r="CA268" i="1"/>
  <c r="BZ268" i="1"/>
  <c r="BY268" i="1"/>
  <c r="BX268" i="1"/>
  <c r="BW268" i="1"/>
  <c r="BV268" i="1"/>
  <c r="BU268" i="1"/>
  <c r="BT268" i="1"/>
  <c r="BS268" i="1"/>
  <c r="BR268" i="1"/>
  <c r="BQ268" i="1"/>
  <c r="BP268" i="1"/>
  <c r="BO268" i="1"/>
  <c r="BN268" i="1"/>
  <c r="BM268" i="1"/>
  <c r="BL268" i="1"/>
  <c r="BK268" i="1"/>
  <c r="BJ268" i="1"/>
  <c r="BI268" i="1"/>
  <c r="BH268" i="1"/>
  <c r="BG268" i="1"/>
  <c r="BF268" i="1"/>
  <c r="BE268" i="1"/>
  <c r="BD268" i="1"/>
  <c r="BC268" i="1"/>
  <c r="BB268" i="1"/>
  <c r="BA268" i="1"/>
  <c r="AZ268" i="1"/>
  <c r="AY268" i="1"/>
  <c r="AX268" i="1"/>
  <c r="AW268" i="1"/>
  <c r="AV268" i="1"/>
  <c r="AU268" i="1"/>
  <c r="AT268" i="1"/>
  <c r="AS268" i="1"/>
  <c r="AR268" i="1"/>
  <c r="AQ268" i="1"/>
  <c r="AP268" i="1"/>
  <c r="AO268" i="1"/>
  <c r="AN268" i="1"/>
  <c r="AM268" i="1"/>
  <c r="AL268" i="1"/>
  <c r="AK268" i="1"/>
  <c r="AJ268" i="1"/>
  <c r="AI268" i="1"/>
  <c r="AH268" i="1"/>
  <c r="AG268" i="1"/>
  <c r="AF268" i="1"/>
  <c r="AE268" i="1"/>
  <c r="AD268" i="1"/>
  <c r="AC268" i="1"/>
  <c r="AB268" i="1"/>
  <c r="AA268" i="1"/>
  <c r="Z268" i="1"/>
  <c r="Y268" i="1"/>
  <c r="X268" i="1"/>
  <c r="W268" i="1"/>
  <c r="V268" i="1"/>
  <c r="U268" i="1"/>
  <c r="T268" i="1"/>
  <c r="S268" i="1"/>
  <c r="Q268" i="1"/>
  <c r="P268" i="1"/>
  <c r="O268" i="1"/>
  <c r="DD267" i="1"/>
  <c r="DC267" i="1"/>
  <c r="DB267" i="1"/>
  <c r="DA267" i="1"/>
  <c r="CZ267" i="1"/>
  <c r="CY267" i="1"/>
  <c r="CX267" i="1"/>
  <c r="CW267" i="1"/>
  <c r="CV267" i="1"/>
  <c r="CU267" i="1"/>
  <c r="CT267" i="1"/>
  <c r="CS267" i="1"/>
  <c r="CR267" i="1"/>
  <c r="CQ267" i="1"/>
  <c r="CP267" i="1"/>
  <c r="CO267" i="1"/>
  <c r="CN267" i="1"/>
  <c r="CM267" i="1"/>
  <c r="CL267" i="1"/>
  <c r="CK267" i="1"/>
  <c r="CJ267" i="1"/>
  <c r="CI267" i="1"/>
  <c r="CH267" i="1"/>
  <c r="CG267" i="1"/>
  <c r="CF267" i="1"/>
  <c r="CE267" i="1"/>
  <c r="CD267" i="1"/>
  <c r="CC267" i="1"/>
  <c r="CB267" i="1"/>
  <c r="CA267" i="1"/>
  <c r="BZ267" i="1"/>
  <c r="BY267" i="1"/>
  <c r="BX267" i="1"/>
  <c r="BW267" i="1"/>
  <c r="BV267" i="1"/>
  <c r="BU267" i="1"/>
  <c r="BT267" i="1"/>
  <c r="BS267" i="1"/>
  <c r="BR267" i="1"/>
  <c r="BQ267" i="1"/>
  <c r="BP267" i="1"/>
  <c r="BO267" i="1"/>
  <c r="BN267" i="1"/>
  <c r="BM267" i="1"/>
  <c r="BL267" i="1"/>
  <c r="BK267" i="1"/>
  <c r="BJ267" i="1"/>
  <c r="BI267" i="1"/>
  <c r="BH267" i="1"/>
  <c r="BG267" i="1"/>
  <c r="BF267" i="1"/>
  <c r="BE267" i="1"/>
  <c r="BD267" i="1"/>
  <c r="BC267" i="1"/>
  <c r="BB267" i="1"/>
  <c r="BA267" i="1"/>
  <c r="AZ267" i="1"/>
  <c r="AY267" i="1"/>
  <c r="AX267" i="1"/>
  <c r="AW267" i="1"/>
  <c r="AV267" i="1"/>
  <c r="AU267" i="1"/>
  <c r="AT267" i="1"/>
  <c r="AS267" i="1"/>
  <c r="AR267" i="1"/>
  <c r="AQ267" i="1"/>
  <c r="AP267" i="1"/>
  <c r="AO267" i="1"/>
  <c r="AN267" i="1"/>
  <c r="AM267" i="1"/>
  <c r="AL267" i="1"/>
  <c r="AK267" i="1"/>
  <c r="AJ267" i="1"/>
  <c r="AI267" i="1"/>
  <c r="AH267" i="1"/>
  <c r="AG267" i="1"/>
  <c r="AF267" i="1"/>
  <c r="AE267" i="1"/>
  <c r="AD267" i="1"/>
  <c r="AC267" i="1"/>
  <c r="AB267" i="1"/>
  <c r="AA267" i="1"/>
  <c r="Z267" i="1"/>
  <c r="Y267" i="1"/>
  <c r="X267" i="1"/>
  <c r="W267" i="1"/>
  <c r="V267" i="1"/>
  <c r="U267" i="1"/>
  <c r="T267" i="1"/>
  <c r="S267" i="1"/>
  <c r="Q267" i="1"/>
  <c r="P267" i="1"/>
  <c r="O267" i="1"/>
  <c r="DD51" i="1"/>
  <c r="DC51" i="1"/>
  <c r="DB51" i="1"/>
  <c r="DA51" i="1"/>
  <c r="CZ51" i="1"/>
  <c r="CY51" i="1"/>
  <c r="CX51" i="1"/>
  <c r="CW51" i="1"/>
  <c r="CV51" i="1"/>
  <c r="CU51" i="1"/>
  <c r="CT51" i="1"/>
  <c r="CS51" i="1"/>
  <c r="CR51" i="1"/>
  <c r="CQ51" i="1"/>
  <c r="CP51" i="1"/>
  <c r="CO51" i="1"/>
  <c r="CN51" i="1"/>
  <c r="CM51" i="1"/>
  <c r="CL51" i="1"/>
  <c r="CK51" i="1"/>
  <c r="CJ51" i="1"/>
  <c r="CI51" i="1"/>
  <c r="CH51" i="1"/>
  <c r="CG51" i="1"/>
  <c r="CF51" i="1"/>
  <c r="CE51" i="1"/>
  <c r="CD51" i="1"/>
  <c r="CC51" i="1"/>
  <c r="CB51" i="1"/>
  <c r="CA51" i="1"/>
  <c r="BZ51" i="1"/>
  <c r="BY51" i="1"/>
  <c r="BX51" i="1"/>
  <c r="BW51" i="1"/>
  <c r="BV51" i="1"/>
  <c r="BU51" i="1"/>
  <c r="BT51" i="1"/>
  <c r="BS51" i="1"/>
  <c r="BR51" i="1"/>
  <c r="BQ51" i="1"/>
  <c r="BP51" i="1"/>
  <c r="BO51" i="1"/>
  <c r="BN51" i="1"/>
  <c r="BM51" i="1"/>
  <c r="BL51" i="1"/>
  <c r="BK51" i="1"/>
  <c r="BJ51" i="1"/>
  <c r="BI51" i="1"/>
  <c r="BH51" i="1"/>
  <c r="BG51" i="1"/>
  <c r="BF51" i="1"/>
  <c r="BE51" i="1"/>
  <c r="BD51" i="1"/>
  <c r="BC51" i="1"/>
  <c r="BB51" i="1"/>
  <c r="BA51" i="1"/>
  <c r="AZ51" i="1"/>
  <c r="AY51" i="1"/>
  <c r="AX51" i="1"/>
  <c r="AW51" i="1"/>
  <c r="AV51" i="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U51" i="1"/>
  <c r="T51" i="1"/>
  <c r="S51" i="1"/>
  <c r="Q51" i="1"/>
  <c r="P51" i="1"/>
  <c r="O51" i="1"/>
  <c r="DD50" i="1"/>
  <c r="DC50" i="1"/>
  <c r="DB50" i="1"/>
  <c r="DA50" i="1"/>
  <c r="CZ50" i="1"/>
  <c r="CY50" i="1"/>
  <c r="CX50" i="1"/>
  <c r="CW50" i="1"/>
  <c r="CV50" i="1"/>
  <c r="CU50" i="1"/>
  <c r="CT50" i="1"/>
  <c r="CS50" i="1"/>
  <c r="CR50" i="1"/>
  <c r="CQ50" i="1"/>
  <c r="CP50" i="1"/>
  <c r="CO50" i="1"/>
  <c r="CN50" i="1"/>
  <c r="CM50" i="1"/>
  <c r="CL50" i="1"/>
  <c r="CK50" i="1"/>
  <c r="CJ50" i="1"/>
  <c r="CI50" i="1"/>
  <c r="CH50" i="1"/>
  <c r="CG50" i="1"/>
  <c r="CF50" i="1"/>
  <c r="CE50" i="1"/>
  <c r="CD50" i="1"/>
  <c r="CC50" i="1"/>
  <c r="CB50" i="1"/>
  <c r="CA50" i="1"/>
  <c r="BZ50" i="1"/>
  <c r="BY50" i="1"/>
  <c r="BX50" i="1"/>
  <c r="BW50" i="1"/>
  <c r="BV50" i="1"/>
  <c r="BU50" i="1"/>
  <c r="BT50" i="1"/>
  <c r="BS50" i="1"/>
  <c r="BR50" i="1"/>
  <c r="BQ50" i="1"/>
  <c r="BP50" i="1"/>
  <c r="BO50" i="1"/>
  <c r="BN50" i="1"/>
  <c r="BM50" i="1"/>
  <c r="BL50" i="1"/>
  <c r="BK50" i="1"/>
  <c r="BJ50" i="1"/>
  <c r="BI50" i="1"/>
  <c r="BH50" i="1"/>
  <c r="BG50" i="1"/>
  <c r="BF50" i="1"/>
  <c r="BE50" i="1"/>
  <c r="BD50" i="1"/>
  <c r="BC50" i="1"/>
  <c r="BB50" i="1"/>
  <c r="BA50" i="1"/>
  <c r="AZ50" i="1"/>
  <c r="AY50" i="1"/>
  <c r="AX50"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U50" i="1"/>
  <c r="T50" i="1"/>
  <c r="S50" i="1"/>
  <c r="Q50" i="1"/>
  <c r="P50" i="1"/>
  <c r="O50" i="1"/>
  <c r="DD934" i="1"/>
  <c r="DC934" i="1"/>
  <c r="DB934" i="1"/>
  <c r="DA934" i="1"/>
  <c r="CZ934" i="1"/>
  <c r="CY934" i="1"/>
  <c r="CX934" i="1"/>
  <c r="CW934" i="1"/>
  <c r="CV934" i="1"/>
  <c r="CU934" i="1"/>
  <c r="CT934" i="1"/>
  <c r="CS934" i="1"/>
  <c r="CR934" i="1"/>
  <c r="CQ934" i="1"/>
  <c r="CP934" i="1"/>
  <c r="CO934" i="1"/>
  <c r="CN934" i="1"/>
  <c r="CM934" i="1"/>
  <c r="CL934" i="1"/>
  <c r="CK934" i="1"/>
  <c r="CJ934" i="1"/>
  <c r="CI934" i="1"/>
  <c r="CH934" i="1"/>
  <c r="CG934" i="1"/>
  <c r="CF934" i="1"/>
  <c r="CE934" i="1"/>
  <c r="CD934" i="1"/>
  <c r="CC934" i="1"/>
  <c r="CB934" i="1"/>
  <c r="CA934" i="1"/>
  <c r="BZ934" i="1"/>
  <c r="BY934" i="1"/>
  <c r="BX934" i="1"/>
  <c r="BW934" i="1"/>
  <c r="BV934" i="1"/>
  <c r="BU934" i="1"/>
  <c r="BT934" i="1"/>
  <c r="BS934" i="1"/>
  <c r="BR934" i="1"/>
  <c r="BQ934" i="1"/>
  <c r="BP934" i="1"/>
  <c r="BO934" i="1"/>
  <c r="BN934" i="1"/>
  <c r="BM934" i="1"/>
  <c r="BL934" i="1"/>
  <c r="BK934" i="1"/>
  <c r="BJ934" i="1"/>
  <c r="BI934" i="1"/>
  <c r="BH934" i="1"/>
  <c r="BG934" i="1"/>
  <c r="BF934" i="1"/>
  <c r="BE934" i="1"/>
  <c r="BD934" i="1"/>
  <c r="BC934" i="1"/>
  <c r="BB934" i="1"/>
  <c r="BA934" i="1"/>
  <c r="AZ934" i="1"/>
  <c r="AY934" i="1"/>
  <c r="AX934" i="1"/>
  <c r="AW934" i="1"/>
  <c r="AV934" i="1"/>
  <c r="AU934" i="1"/>
  <c r="AT934" i="1"/>
  <c r="AS934" i="1"/>
  <c r="AR934" i="1"/>
  <c r="AQ934" i="1"/>
  <c r="AP934" i="1"/>
  <c r="AO934" i="1"/>
  <c r="AN934" i="1"/>
  <c r="AM934" i="1"/>
  <c r="AL934" i="1"/>
  <c r="AK934" i="1"/>
  <c r="AJ934" i="1"/>
  <c r="AI934" i="1"/>
  <c r="AH934" i="1"/>
  <c r="AG934" i="1"/>
  <c r="AF934" i="1"/>
  <c r="AE934" i="1"/>
  <c r="AD934" i="1"/>
  <c r="AC934" i="1"/>
  <c r="AB934" i="1"/>
  <c r="AA934" i="1"/>
  <c r="Z934" i="1"/>
  <c r="Y934" i="1"/>
  <c r="X934" i="1"/>
  <c r="W934" i="1"/>
  <c r="V934" i="1"/>
  <c r="U934" i="1"/>
  <c r="T934" i="1"/>
  <c r="S934" i="1"/>
  <c r="Q934" i="1"/>
  <c r="P934" i="1"/>
  <c r="O934" i="1"/>
  <c r="DD933" i="1"/>
  <c r="DC933" i="1"/>
  <c r="DB933" i="1"/>
  <c r="DA933" i="1"/>
  <c r="CZ933" i="1"/>
  <c r="CY933" i="1"/>
  <c r="CX933" i="1"/>
  <c r="CW933" i="1"/>
  <c r="CV933" i="1"/>
  <c r="CU933" i="1"/>
  <c r="CT933" i="1"/>
  <c r="CS933" i="1"/>
  <c r="CR933" i="1"/>
  <c r="CQ933" i="1"/>
  <c r="CP933" i="1"/>
  <c r="CO933" i="1"/>
  <c r="CN933" i="1"/>
  <c r="CM933" i="1"/>
  <c r="CL933" i="1"/>
  <c r="CK933" i="1"/>
  <c r="CJ933" i="1"/>
  <c r="CI933" i="1"/>
  <c r="CH933" i="1"/>
  <c r="CG933" i="1"/>
  <c r="CF933" i="1"/>
  <c r="CE933" i="1"/>
  <c r="CD933" i="1"/>
  <c r="CC933" i="1"/>
  <c r="CB933" i="1"/>
  <c r="CA933" i="1"/>
  <c r="BZ933" i="1"/>
  <c r="BY933" i="1"/>
  <c r="BX933" i="1"/>
  <c r="BW933" i="1"/>
  <c r="BV933" i="1"/>
  <c r="BU933" i="1"/>
  <c r="BT933" i="1"/>
  <c r="BS933" i="1"/>
  <c r="BR933" i="1"/>
  <c r="BQ933" i="1"/>
  <c r="BP933" i="1"/>
  <c r="BO933" i="1"/>
  <c r="BN933" i="1"/>
  <c r="BM933" i="1"/>
  <c r="BL933" i="1"/>
  <c r="BK933" i="1"/>
  <c r="BJ933" i="1"/>
  <c r="BI933" i="1"/>
  <c r="BH933" i="1"/>
  <c r="BG933" i="1"/>
  <c r="BF933" i="1"/>
  <c r="BE933" i="1"/>
  <c r="BD933" i="1"/>
  <c r="BC933" i="1"/>
  <c r="BB933" i="1"/>
  <c r="BA933" i="1"/>
  <c r="AZ933" i="1"/>
  <c r="AY933" i="1"/>
  <c r="AX933" i="1"/>
  <c r="AW933" i="1"/>
  <c r="AV933" i="1"/>
  <c r="AU933" i="1"/>
  <c r="AT933" i="1"/>
  <c r="AS933" i="1"/>
  <c r="AR933" i="1"/>
  <c r="AQ933" i="1"/>
  <c r="AP933" i="1"/>
  <c r="AO933" i="1"/>
  <c r="AN933" i="1"/>
  <c r="AM933" i="1"/>
  <c r="AL933" i="1"/>
  <c r="AK933" i="1"/>
  <c r="AJ933" i="1"/>
  <c r="AI933" i="1"/>
  <c r="AH933" i="1"/>
  <c r="AG933" i="1"/>
  <c r="AF933" i="1"/>
  <c r="AE933" i="1"/>
  <c r="AD933" i="1"/>
  <c r="AC933" i="1"/>
  <c r="AB933" i="1"/>
  <c r="AA933" i="1"/>
  <c r="Z933" i="1"/>
  <c r="Y933" i="1"/>
  <c r="X933" i="1"/>
  <c r="W933" i="1"/>
  <c r="V933" i="1"/>
  <c r="U933" i="1"/>
  <c r="T933" i="1"/>
  <c r="S933" i="1"/>
  <c r="Q933" i="1"/>
  <c r="P933" i="1"/>
  <c r="O933" i="1"/>
  <c r="DD932" i="1"/>
  <c r="DC932" i="1"/>
  <c r="DB932" i="1"/>
  <c r="DA932" i="1"/>
  <c r="CZ932" i="1"/>
  <c r="CY932" i="1"/>
  <c r="CX932" i="1"/>
  <c r="CW932" i="1"/>
  <c r="CV932" i="1"/>
  <c r="CU932" i="1"/>
  <c r="CT932" i="1"/>
  <c r="CS932" i="1"/>
  <c r="CR932" i="1"/>
  <c r="CQ932" i="1"/>
  <c r="CP932" i="1"/>
  <c r="CO932" i="1"/>
  <c r="CN932" i="1"/>
  <c r="CM932" i="1"/>
  <c r="CL932" i="1"/>
  <c r="CK932" i="1"/>
  <c r="CJ932" i="1"/>
  <c r="CI932" i="1"/>
  <c r="CH932" i="1"/>
  <c r="CG932" i="1"/>
  <c r="CF932" i="1"/>
  <c r="CE932" i="1"/>
  <c r="CD932" i="1"/>
  <c r="CC932" i="1"/>
  <c r="CB932" i="1"/>
  <c r="CA932" i="1"/>
  <c r="BZ932" i="1"/>
  <c r="BY932" i="1"/>
  <c r="BX932" i="1"/>
  <c r="BW932" i="1"/>
  <c r="BV932" i="1"/>
  <c r="BU932" i="1"/>
  <c r="BT932" i="1"/>
  <c r="BS932" i="1"/>
  <c r="BR932" i="1"/>
  <c r="BQ932" i="1"/>
  <c r="BP932" i="1"/>
  <c r="BO932" i="1"/>
  <c r="BN932" i="1"/>
  <c r="BM932" i="1"/>
  <c r="BL932" i="1"/>
  <c r="BK932" i="1"/>
  <c r="BJ932" i="1"/>
  <c r="BI932" i="1"/>
  <c r="BH932" i="1"/>
  <c r="BG932" i="1"/>
  <c r="BF932" i="1"/>
  <c r="BE932" i="1"/>
  <c r="BD932" i="1"/>
  <c r="BC932" i="1"/>
  <c r="BB932" i="1"/>
  <c r="BA932" i="1"/>
  <c r="AZ932" i="1"/>
  <c r="AY932" i="1"/>
  <c r="AX932" i="1"/>
  <c r="AW932" i="1"/>
  <c r="AV932" i="1"/>
  <c r="AU932" i="1"/>
  <c r="AT932" i="1"/>
  <c r="AS932" i="1"/>
  <c r="AR932" i="1"/>
  <c r="AQ932" i="1"/>
  <c r="AP932" i="1"/>
  <c r="AO932" i="1"/>
  <c r="AN932" i="1"/>
  <c r="AM932" i="1"/>
  <c r="AL932" i="1"/>
  <c r="AK932" i="1"/>
  <c r="AJ932" i="1"/>
  <c r="AI932" i="1"/>
  <c r="AH932" i="1"/>
  <c r="AG932" i="1"/>
  <c r="AF932" i="1"/>
  <c r="AE932" i="1"/>
  <c r="AD932" i="1"/>
  <c r="AC932" i="1"/>
  <c r="AB932" i="1"/>
  <c r="AA932" i="1"/>
  <c r="Z932" i="1"/>
  <c r="Y932" i="1"/>
  <c r="X932" i="1"/>
  <c r="W932" i="1"/>
  <c r="V932" i="1"/>
  <c r="U932" i="1"/>
  <c r="T932" i="1"/>
  <c r="S932" i="1"/>
  <c r="Q932" i="1"/>
  <c r="P932" i="1"/>
  <c r="O932" i="1"/>
  <c r="DD931" i="1"/>
  <c r="DC931" i="1"/>
  <c r="DB931" i="1"/>
  <c r="DA931" i="1"/>
  <c r="CZ931" i="1"/>
  <c r="CY931" i="1"/>
  <c r="CX931" i="1"/>
  <c r="CW931" i="1"/>
  <c r="CV931" i="1"/>
  <c r="CU931" i="1"/>
  <c r="CT931" i="1"/>
  <c r="CS931" i="1"/>
  <c r="CR931" i="1"/>
  <c r="CQ931" i="1"/>
  <c r="CP931" i="1"/>
  <c r="CO931" i="1"/>
  <c r="CN931" i="1"/>
  <c r="CM931" i="1"/>
  <c r="CL931" i="1"/>
  <c r="CK931" i="1"/>
  <c r="CJ931" i="1"/>
  <c r="CI931" i="1"/>
  <c r="CH931" i="1"/>
  <c r="CG931" i="1"/>
  <c r="CF931" i="1"/>
  <c r="CE931" i="1"/>
  <c r="CD931" i="1"/>
  <c r="CC931" i="1"/>
  <c r="CB931" i="1"/>
  <c r="CA931" i="1"/>
  <c r="BZ931" i="1"/>
  <c r="BY931" i="1"/>
  <c r="BX931" i="1"/>
  <c r="BW931" i="1"/>
  <c r="BV931" i="1"/>
  <c r="BU931" i="1"/>
  <c r="BT931" i="1"/>
  <c r="BS931" i="1"/>
  <c r="BR931" i="1"/>
  <c r="BQ931" i="1"/>
  <c r="BP931" i="1"/>
  <c r="BO931" i="1"/>
  <c r="BN931" i="1"/>
  <c r="BM931" i="1"/>
  <c r="BL931" i="1"/>
  <c r="BK931" i="1"/>
  <c r="BJ931" i="1"/>
  <c r="BI931" i="1"/>
  <c r="BH931" i="1"/>
  <c r="BG931" i="1"/>
  <c r="BF931" i="1"/>
  <c r="BE931" i="1"/>
  <c r="BD931" i="1"/>
  <c r="BC931" i="1"/>
  <c r="BB931" i="1"/>
  <c r="BA931" i="1"/>
  <c r="AZ931" i="1"/>
  <c r="AY931" i="1"/>
  <c r="AX931" i="1"/>
  <c r="AW931" i="1"/>
  <c r="AV931" i="1"/>
  <c r="AU931" i="1"/>
  <c r="AT931" i="1"/>
  <c r="AS931" i="1"/>
  <c r="AR931" i="1"/>
  <c r="AQ931" i="1"/>
  <c r="AP931" i="1"/>
  <c r="AO931" i="1"/>
  <c r="AN931" i="1"/>
  <c r="AM931" i="1"/>
  <c r="AL931" i="1"/>
  <c r="AK931" i="1"/>
  <c r="AJ931" i="1"/>
  <c r="AI931" i="1"/>
  <c r="AH931" i="1"/>
  <c r="AG931" i="1"/>
  <c r="AF931" i="1"/>
  <c r="AE931" i="1"/>
  <c r="AD931" i="1"/>
  <c r="AC931" i="1"/>
  <c r="AB931" i="1"/>
  <c r="AA931" i="1"/>
  <c r="Z931" i="1"/>
  <c r="Y931" i="1"/>
  <c r="X931" i="1"/>
  <c r="W931" i="1"/>
  <c r="V931" i="1"/>
  <c r="U931" i="1"/>
  <c r="T931" i="1"/>
  <c r="S931" i="1"/>
  <c r="Q931" i="1"/>
  <c r="P931" i="1"/>
  <c r="O931" i="1"/>
  <c r="DD930" i="1"/>
  <c r="DC930" i="1"/>
  <c r="DB930" i="1"/>
  <c r="DA930" i="1"/>
  <c r="CZ930" i="1"/>
  <c r="CY930" i="1"/>
  <c r="CX930" i="1"/>
  <c r="CW930" i="1"/>
  <c r="CV930" i="1"/>
  <c r="CU930" i="1"/>
  <c r="CT930" i="1"/>
  <c r="CS930" i="1"/>
  <c r="CR930" i="1"/>
  <c r="CQ930" i="1"/>
  <c r="CP930" i="1"/>
  <c r="CO930" i="1"/>
  <c r="CN930" i="1"/>
  <c r="CM930" i="1"/>
  <c r="CL930" i="1"/>
  <c r="CK930" i="1"/>
  <c r="CJ930" i="1"/>
  <c r="CI930" i="1"/>
  <c r="CH930" i="1"/>
  <c r="CG930" i="1"/>
  <c r="CF930" i="1"/>
  <c r="CE930" i="1"/>
  <c r="CD930" i="1"/>
  <c r="CC930" i="1"/>
  <c r="CB930" i="1"/>
  <c r="CA930" i="1"/>
  <c r="BZ930" i="1"/>
  <c r="BY930" i="1"/>
  <c r="BX930" i="1"/>
  <c r="BW930" i="1"/>
  <c r="BV930" i="1"/>
  <c r="BU930" i="1"/>
  <c r="BT930" i="1"/>
  <c r="BS930" i="1"/>
  <c r="BR930" i="1"/>
  <c r="BQ930" i="1"/>
  <c r="BP930" i="1"/>
  <c r="BO930" i="1"/>
  <c r="BN930" i="1"/>
  <c r="BM930" i="1"/>
  <c r="BL930" i="1"/>
  <c r="BK930" i="1"/>
  <c r="BJ930" i="1"/>
  <c r="BI930" i="1"/>
  <c r="BH930" i="1"/>
  <c r="BG930" i="1"/>
  <c r="BF930" i="1"/>
  <c r="BE930" i="1"/>
  <c r="BD930" i="1"/>
  <c r="BC930" i="1"/>
  <c r="BB930" i="1"/>
  <c r="BA930" i="1"/>
  <c r="AZ930" i="1"/>
  <c r="AY930" i="1"/>
  <c r="AX930" i="1"/>
  <c r="AW930" i="1"/>
  <c r="AV930" i="1"/>
  <c r="AU930" i="1"/>
  <c r="AT930" i="1"/>
  <c r="AS930" i="1"/>
  <c r="AR930" i="1"/>
  <c r="AQ930" i="1"/>
  <c r="AP930" i="1"/>
  <c r="AO930" i="1"/>
  <c r="AN930" i="1"/>
  <c r="AM930" i="1"/>
  <c r="AL930" i="1"/>
  <c r="AK930" i="1"/>
  <c r="AJ930" i="1"/>
  <c r="AI930" i="1"/>
  <c r="AH930" i="1"/>
  <c r="AG930" i="1"/>
  <c r="AF930" i="1"/>
  <c r="AE930" i="1"/>
  <c r="AD930" i="1"/>
  <c r="AC930" i="1"/>
  <c r="AB930" i="1"/>
  <c r="AA930" i="1"/>
  <c r="Z930" i="1"/>
  <c r="Y930" i="1"/>
  <c r="X930" i="1"/>
  <c r="W930" i="1"/>
  <c r="V930" i="1"/>
  <c r="U930" i="1"/>
  <c r="T930" i="1"/>
  <c r="S930" i="1"/>
  <c r="Q930" i="1"/>
  <c r="P930" i="1"/>
  <c r="O930" i="1"/>
  <c r="DD929" i="1"/>
  <c r="DC929" i="1"/>
  <c r="DB929" i="1"/>
  <c r="DA929" i="1"/>
  <c r="CZ929" i="1"/>
  <c r="CY929" i="1"/>
  <c r="CX929" i="1"/>
  <c r="CW929" i="1"/>
  <c r="CV929" i="1"/>
  <c r="CU929" i="1"/>
  <c r="CT929" i="1"/>
  <c r="CS929" i="1"/>
  <c r="CR929" i="1"/>
  <c r="CQ929" i="1"/>
  <c r="CP929" i="1"/>
  <c r="CO929" i="1"/>
  <c r="CN929" i="1"/>
  <c r="CM929" i="1"/>
  <c r="CL929" i="1"/>
  <c r="CK929" i="1"/>
  <c r="CJ929" i="1"/>
  <c r="CI929" i="1"/>
  <c r="CH929" i="1"/>
  <c r="CG929" i="1"/>
  <c r="CF929" i="1"/>
  <c r="CE929" i="1"/>
  <c r="CD929" i="1"/>
  <c r="CC929" i="1"/>
  <c r="CB929" i="1"/>
  <c r="CA929" i="1"/>
  <c r="BZ929" i="1"/>
  <c r="BY929" i="1"/>
  <c r="BX929" i="1"/>
  <c r="BW929" i="1"/>
  <c r="BV929" i="1"/>
  <c r="BU929" i="1"/>
  <c r="BT929" i="1"/>
  <c r="BS929" i="1"/>
  <c r="BR929" i="1"/>
  <c r="BQ929" i="1"/>
  <c r="BP929" i="1"/>
  <c r="BO929" i="1"/>
  <c r="BN929" i="1"/>
  <c r="BM929" i="1"/>
  <c r="BL929" i="1"/>
  <c r="BK929" i="1"/>
  <c r="BJ929" i="1"/>
  <c r="BI929" i="1"/>
  <c r="BH929" i="1"/>
  <c r="BG929" i="1"/>
  <c r="BF929" i="1"/>
  <c r="BE929" i="1"/>
  <c r="BD929" i="1"/>
  <c r="BC929" i="1"/>
  <c r="BB929" i="1"/>
  <c r="BA929" i="1"/>
  <c r="AZ929" i="1"/>
  <c r="AY929" i="1"/>
  <c r="AX929" i="1"/>
  <c r="AW929" i="1"/>
  <c r="AV929" i="1"/>
  <c r="AU929" i="1"/>
  <c r="AT929" i="1"/>
  <c r="AS929" i="1"/>
  <c r="AR929" i="1"/>
  <c r="AQ929" i="1"/>
  <c r="AP929" i="1"/>
  <c r="AO929" i="1"/>
  <c r="AN929" i="1"/>
  <c r="AM929" i="1"/>
  <c r="AL929" i="1"/>
  <c r="AK929" i="1"/>
  <c r="AJ929" i="1"/>
  <c r="AI929" i="1"/>
  <c r="AH929" i="1"/>
  <c r="AG929" i="1"/>
  <c r="AF929" i="1"/>
  <c r="AE929" i="1"/>
  <c r="AD929" i="1"/>
  <c r="AC929" i="1"/>
  <c r="AB929" i="1"/>
  <c r="AA929" i="1"/>
  <c r="Z929" i="1"/>
  <c r="Y929" i="1"/>
  <c r="X929" i="1"/>
  <c r="W929" i="1"/>
  <c r="V929" i="1"/>
  <c r="U929" i="1"/>
  <c r="T929" i="1"/>
  <c r="S929" i="1"/>
  <c r="Q929" i="1"/>
  <c r="P929" i="1"/>
  <c r="O929" i="1"/>
  <c r="DD928" i="1"/>
  <c r="DC928" i="1"/>
  <c r="DB928" i="1"/>
  <c r="DA928" i="1"/>
  <c r="CZ928" i="1"/>
  <c r="CY928" i="1"/>
  <c r="CX928" i="1"/>
  <c r="CW928" i="1"/>
  <c r="CV928" i="1"/>
  <c r="CU928" i="1"/>
  <c r="CT928" i="1"/>
  <c r="CS928" i="1"/>
  <c r="CR928" i="1"/>
  <c r="CQ928" i="1"/>
  <c r="CP928" i="1"/>
  <c r="CO928" i="1"/>
  <c r="CN928" i="1"/>
  <c r="CM928" i="1"/>
  <c r="CL928" i="1"/>
  <c r="CK928" i="1"/>
  <c r="CJ928" i="1"/>
  <c r="CI928" i="1"/>
  <c r="CH928" i="1"/>
  <c r="CG928" i="1"/>
  <c r="CF928" i="1"/>
  <c r="CE928" i="1"/>
  <c r="CD928" i="1"/>
  <c r="CC928" i="1"/>
  <c r="CB928" i="1"/>
  <c r="CA928" i="1"/>
  <c r="BZ928" i="1"/>
  <c r="BY928" i="1"/>
  <c r="BX928" i="1"/>
  <c r="BW928" i="1"/>
  <c r="BV928" i="1"/>
  <c r="BU928" i="1"/>
  <c r="BT928" i="1"/>
  <c r="BS928" i="1"/>
  <c r="BR928" i="1"/>
  <c r="BQ928" i="1"/>
  <c r="BP928" i="1"/>
  <c r="BO928" i="1"/>
  <c r="BN928" i="1"/>
  <c r="BM928" i="1"/>
  <c r="BL928" i="1"/>
  <c r="BK928" i="1"/>
  <c r="BJ928" i="1"/>
  <c r="BI928" i="1"/>
  <c r="BH928" i="1"/>
  <c r="BG928" i="1"/>
  <c r="BF928" i="1"/>
  <c r="BE928" i="1"/>
  <c r="BD928" i="1"/>
  <c r="BC928" i="1"/>
  <c r="BB928" i="1"/>
  <c r="BA928" i="1"/>
  <c r="AZ928" i="1"/>
  <c r="AY928" i="1"/>
  <c r="AX928" i="1"/>
  <c r="AW928" i="1"/>
  <c r="AV928" i="1"/>
  <c r="AU928" i="1"/>
  <c r="AT928" i="1"/>
  <c r="AS928" i="1"/>
  <c r="AR928" i="1"/>
  <c r="AQ928" i="1"/>
  <c r="AP928" i="1"/>
  <c r="AO928" i="1"/>
  <c r="AN928" i="1"/>
  <c r="AM928" i="1"/>
  <c r="AL928" i="1"/>
  <c r="AK928" i="1"/>
  <c r="AJ928" i="1"/>
  <c r="AI928" i="1"/>
  <c r="AH928" i="1"/>
  <c r="AG928" i="1"/>
  <c r="AF928" i="1"/>
  <c r="AE928" i="1"/>
  <c r="AD928" i="1"/>
  <c r="AC928" i="1"/>
  <c r="AB928" i="1"/>
  <c r="AA928" i="1"/>
  <c r="Z928" i="1"/>
  <c r="Y928" i="1"/>
  <c r="X928" i="1"/>
  <c r="W928" i="1"/>
  <c r="V928" i="1"/>
  <c r="U928" i="1"/>
  <c r="T928" i="1"/>
  <c r="S928" i="1"/>
  <c r="Q928" i="1"/>
  <c r="P928" i="1"/>
  <c r="O928" i="1"/>
  <c r="DD873" i="1"/>
  <c r="DC873" i="1"/>
  <c r="DB873" i="1"/>
  <c r="DA873" i="1"/>
  <c r="CZ873" i="1"/>
  <c r="CY873" i="1"/>
  <c r="CX873" i="1"/>
  <c r="CW873" i="1"/>
  <c r="CV873" i="1"/>
  <c r="CU873" i="1"/>
  <c r="CT873" i="1"/>
  <c r="CS873" i="1"/>
  <c r="CR873" i="1"/>
  <c r="CQ873" i="1"/>
  <c r="CP873" i="1"/>
  <c r="CO873" i="1"/>
  <c r="CN873" i="1"/>
  <c r="CM873" i="1"/>
  <c r="CL873" i="1"/>
  <c r="CK873" i="1"/>
  <c r="CJ873" i="1"/>
  <c r="CI873" i="1"/>
  <c r="CH873" i="1"/>
  <c r="CG873" i="1"/>
  <c r="CF873" i="1"/>
  <c r="CE873" i="1"/>
  <c r="CD873" i="1"/>
  <c r="CC873" i="1"/>
  <c r="CB873" i="1"/>
  <c r="CA873" i="1"/>
  <c r="BZ873" i="1"/>
  <c r="BY873" i="1"/>
  <c r="BX873" i="1"/>
  <c r="BW873" i="1"/>
  <c r="BV873" i="1"/>
  <c r="BU873" i="1"/>
  <c r="BT873" i="1"/>
  <c r="BS873" i="1"/>
  <c r="BR873" i="1"/>
  <c r="BQ873" i="1"/>
  <c r="BP873" i="1"/>
  <c r="BO873" i="1"/>
  <c r="BN873" i="1"/>
  <c r="BM873" i="1"/>
  <c r="BL873" i="1"/>
  <c r="BK873" i="1"/>
  <c r="BJ873" i="1"/>
  <c r="BI873" i="1"/>
  <c r="BH873" i="1"/>
  <c r="BG873" i="1"/>
  <c r="BF873" i="1"/>
  <c r="BE873" i="1"/>
  <c r="BD873" i="1"/>
  <c r="BC873" i="1"/>
  <c r="BB873" i="1"/>
  <c r="BA873" i="1"/>
  <c r="AZ873" i="1"/>
  <c r="AY873" i="1"/>
  <c r="AX873" i="1"/>
  <c r="AW873" i="1"/>
  <c r="AV873" i="1"/>
  <c r="AU873" i="1"/>
  <c r="AT873" i="1"/>
  <c r="AS873" i="1"/>
  <c r="AR873" i="1"/>
  <c r="AQ873" i="1"/>
  <c r="AP873" i="1"/>
  <c r="AO873" i="1"/>
  <c r="AN873" i="1"/>
  <c r="AM873" i="1"/>
  <c r="AL873" i="1"/>
  <c r="AK873" i="1"/>
  <c r="AJ873" i="1"/>
  <c r="AI873" i="1"/>
  <c r="AH873" i="1"/>
  <c r="AG873" i="1"/>
  <c r="AF873" i="1"/>
  <c r="AE873" i="1"/>
  <c r="AD873" i="1"/>
  <c r="AC873" i="1"/>
  <c r="AB873" i="1"/>
  <c r="AA873" i="1"/>
  <c r="Z873" i="1"/>
  <c r="Y873" i="1"/>
  <c r="X873" i="1"/>
  <c r="W873" i="1"/>
  <c r="V873" i="1"/>
  <c r="U873" i="1"/>
  <c r="T873" i="1"/>
  <c r="S873" i="1"/>
  <c r="Q873" i="1"/>
  <c r="P873" i="1"/>
  <c r="O873" i="1"/>
  <c r="DD872" i="1"/>
  <c r="DC872" i="1"/>
  <c r="DB872" i="1"/>
  <c r="DA872" i="1"/>
  <c r="CZ872" i="1"/>
  <c r="CY872" i="1"/>
  <c r="CX872" i="1"/>
  <c r="CW872" i="1"/>
  <c r="CV872" i="1"/>
  <c r="CU872" i="1"/>
  <c r="CT872" i="1"/>
  <c r="CS872" i="1"/>
  <c r="CR872" i="1"/>
  <c r="CQ872" i="1"/>
  <c r="CP872" i="1"/>
  <c r="CO872" i="1"/>
  <c r="CN872" i="1"/>
  <c r="CM872" i="1"/>
  <c r="CL872" i="1"/>
  <c r="CK872" i="1"/>
  <c r="CJ872" i="1"/>
  <c r="CI872" i="1"/>
  <c r="CH872" i="1"/>
  <c r="CG872" i="1"/>
  <c r="CF872" i="1"/>
  <c r="CE872" i="1"/>
  <c r="CD872" i="1"/>
  <c r="CC872" i="1"/>
  <c r="CB872" i="1"/>
  <c r="CA872" i="1"/>
  <c r="BZ872" i="1"/>
  <c r="BY872" i="1"/>
  <c r="BX872" i="1"/>
  <c r="BW872" i="1"/>
  <c r="BV872" i="1"/>
  <c r="BU872" i="1"/>
  <c r="BT872" i="1"/>
  <c r="BS872" i="1"/>
  <c r="BR872" i="1"/>
  <c r="BQ872" i="1"/>
  <c r="BP872" i="1"/>
  <c r="BO872" i="1"/>
  <c r="BN872" i="1"/>
  <c r="BM872" i="1"/>
  <c r="BL872" i="1"/>
  <c r="BK872" i="1"/>
  <c r="BJ872" i="1"/>
  <c r="BI872" i="1"/>
  <c r="BH872" i="1"/>
  <c r="BG872" i="1"/>
  <c r="BF872" i="1"/>
  <c r="BE872" i="1"/>
  <c r="BD872" i="1"/>
  <c r="BC872" i="1"/>
  <c r="BB872" i="1"/>
  <c r="BA872" i="1"/>
  <c r="AZ872" i="1"/>
  <c r="AY872" i="1"/>
  <c r="AX872" i="1"/>
  <c r="AW872" i="1"/>
  <c r="AV872" i="1"/>
  <c r="AU872" i="1"/>
  <c r="AT872" i="1"/>
  <c r="AS872" i="1"/>
  <c r="AR872" i="1"/>
  <c r="AQ872" i="1"/>
  <c r="AP872" i="1"/>
  <c r="AO872" i="1"/>
  <c r="AN872" i="1"/>
  <c r="AM872" i="1"/>
  <c r="AL872" i="1"/>
  <c r="AK872" i="1"/>
  <c r="AJ872" i="1"/>
  <c r="AI872" i="1"/>
  <c r="AH872" i="1"/>
  <c r="AG872" i="1"/>
  <c r="AF872" i="1"/>
  <c r="AE872" i="1"/>
  <c r="AD872" i="1"/>
  <c r="AC872" i="1"/>
  <c r="AB872" i="1"/>
  <c r="AA872" i="1"/>
  <c r="Z872" i="1"/>
  <c r="Y872" i="1"/>
  <c r="X872" i="1"/>
  <c r="W872" i="1"/>
  <c r="V872" i="1"/>
  <c r="U872" i="1"/>
  <c r="T872" i="1"/>
  <c r="S872" i="1"/>
  <c r="Q872" i="1"/>
  <c r="P872" i="1"/>
  <c r="O872" i="1"/>
  <c r="DD1173" i="1"/>
  <c r="DC1173" i="1"/>
  <c r="DB1173" i="1"/>
  <c r="DA1173" i="1"/>
  <c r="CZ1173" i="1"/>
  <c r="CY1173" i="1"/>
  <c r="CX1173" i="1"/>
  <c r="CW1173" i="1"/>
  <c r="CV1173" i="1"/>
  <c r="CU1173" i="1"/>
  <c r="CT1173" i="1"/>
  <c r="CS1173" i="1"/>
  <c r="CR1173" i="1"/>
  <c r="CQ1173" i="1"/>
  <c r="CP1173" i="1"/>
  <c r="CO1173" i="1"/>
  <c r="CN1173" i="1"/>
  <c r="CM1173" i="1"/>
  <c r="CL1173" i="1"/>
  <c r="CK1173" i="1"/>
  <c r="CJ1173" i="1"/>
  <c r="CI1173" i="1"/>
  <c r="CH1173" i="1"/>
  <c r="CG1173" i="1"/>
  <c r="CF1173" i="1"/>
  <c r="CE1173" i="1"/>
  <c r="CD1173" i="1"/>
  <c r="CC1173" i="1"/>
  <c r="CB1173" i="1"/>
  <c r="CA1173" i="1"/>
  <c r="BZ1173" i="1"/>
  <c r="BY1173" i="1"/>
  <c r="BX1173" i="1"/>
  <c r="BW1173" i="1"/>
  <c r="BV1173" i="1"/>
  <c r="BU1173" i="1"/>
  <c r="BT1173" i="1"/>
  <c r="BS1173" i="1"/>
  <c r="BR1173" i="1"/>
  <c r="BQ1173" i="1"/>
  <c r="BP1173" i="1"/>
  <c r="BO1173" i="1"/>
  <c r="BN1173" i="1"/>
  <c r="BM1173" i="1"/>
  <c r="BL1173" i="1"/>
  <c r="BK1173" i="1"/>
  <c r="BJ1173" i="1"/>
  <c r="BI1173" i="1"/>
  <c r="BH1173" i="1"/>
  <c r="BG1173" i="1"/>
  <c r="BF1173" i="1"/>
  <c r="BE1173" i="1"/>
  <c r="BD1173" i="1"/>
  <c r="BC1173" i="1"/>
  <c r="BB1173" i="1"/>
  <c r="BA1173" i="1"/>
  <c r="AZ1173" i="1"/>
  <c r="AY1173" i="1"/>
  <c r="AX1173" i="1"/>
  <c r="AW1173" i="1"/>
  <c r="AV1173" i="1"/>
  <c r="AU1173" i="1"/>
  <c r="AT1173" i="1"/>
  <c r="AS1173" i="1"/>
  <c r="AR1173" i="1"/>
  <c r="AQ1173" i="1"/>
  <c r="AP1173" i="1"/>
  <c r="AO1173" i="1"/>
  <c r="AN1173" i="1"/>
  <c r="AM1173" i="1"/>
  <c r="AL1173" i="1"/>
  <c r="AK1173" i="1"/>
  <c r="AJ1173" i="1"/>
  <c r="AI1173" i="1"/>
  <c r="AH1173" i="1"/>
  <c r="AG1173" i="1"/>
  <c r="AF1173" i="1"/>
  <c r="AE1173" i="1"/>
  <c r="AD1173" i="1"/>
  <c r="AC1173" i="1"/>
  <c r="AB1173" i="1"/>
  <c r="AA1173" i="1"/>
  <c r="Z1173" i="1"/>
  <c r="Y1173" i="1"/>
  <c r="X1173" i="1"/>
  <c r="W1173" i="1"/>
  <c r="V1173" i="1"/>
  <c r="U1173" i="1"/>
  <c r="T1173" i="1"/>
  <c r="S1173" i="1"/>
  <c r="Q1173" i="1"/>
  <c r="P1173" i="1"/>
  <c r="O1173" i="1"/>
  <c r="DD1172" i="1"/>
  <c r="DC1172" i="1"/>
  <c r="DB1172" i="1"/>
  <c r="DA1172" i="1"/>
  <c r="CZ1172" i="1"/>
  <c r="CY1172" i="1"/>
  <c r="CX1172" i="1"/>
  <c r="CW1172" i="1"/>
  <c r="CV1172" i="1"/>
  <c r="CU1172" i="1"/>
  <c r="CT1172" i="1"/>
  <c r="CS1172" i="1"/>
  <c r="CR1172" i="1"/>
  <c r="CQ1172" i="1"/>
  <c r="CP1172" i="1"/>
  <c r="CO1172" i="1"/>
  <c r="CN1172" i="1"/>
  <c r="CM1172" i="1"/>
  <c r="CL1172" i="1"/>
  <c r="CK1172" i="1"/>
  <c r="CJ1172" i="1"/>
  <c r="CI1172" i="1"/>
  <c r="CH1172" i="1"/>
  <c r="CG1172" i="1"/>
  <c r="CF1172" i="1"/>
  <c r="CE1172" i="1"/>
  <c r="CD1172" i="1"/>
  <c r="CC1172" i="1"/>
  <c r="CB1172" i="1"/>
  <c r="CA1172" i="1"/>
  <c r="BZ1172" i="1"/>
  <c r="BY1172" i="1"/>
  <c r="BX1172" i="1"/>
  <c r="BW1172" i="1"/>
  <c r="BV1172" i="1"/>
  <c r="BU1172" i="1"/>
  <c r="BT1172" i="1"/>
  <c r="BS1172" i="1"/>
  <c r="BR1172" i="1"/>
  <c r="BQ1172" i="1"/>
  <c r="BP1172" i="1"/>
  <c r="BO1172" i="1"/>
  <c r="BN1172" i="1"/>
  <c r="BM1172" i="1"/>
  <c r="BL1172" i="1"/>
  <c r="BK1172" i="1"/>
  <c r="BJ1172" i="1"/>
  <c r="BI1172" i="1"/>
  <c r="BH1172" i="1"/>
  <c r="BG1172" i="1"/>
  <c r="BF1172" i="1"/>
  <c r="BE1172" i="1"/>
  <c r="BD1172" i="1"/>
  <c r="BC1172" i="1"/>
  <c r="BB1172" i="1"/>
  <c r="BA1172" i="1"/>
  <c r="AZ1172" i="1"/>
  <c r="AY1172" i="1"/>
  <c r="AX1172" i="1"/>
  <c r="AW1172" i="1"/>
  <c r="AV1172" i="1"/>
  <c r="AU1172" i="1"/>
  <c r="AT1172" i="1"/>
  <c r="AS1172" i="1"/>
  <c r="AR1172" i="1"/>
  <c r="AQ1172" i="1"/>
  <c r="AP1172" i="1"/>
  <c r="AO1172" i="1"/>
  <c r="AN1172" i="1"/>
  <c r="AM1172" i="1"/>
  <c r="AL1172" i="1"/>
  <c r="AK1172" i="1"/>
  <c r="AJ1172" i="1"/>
  <c r="AI1172" i="1"/>
  <c r="AH1172" i="1"/>
  <c r="AG1172" i="1"/>
  <c r="AF1172" i="1"/>
  <c r="AE1172" i="1"/>
  <c r="AD1172" i="1"/>
  <c r="AC1172" i="1"/>
  <c r="AB1172" i="1"/>
  <c r="AA1172" i="1"/>
  <c r="Z1172" i="1"/>
  <c r="Y1172" i="1"/>
  <c r="X1172" i="1"/>
  <c r="W1172" i="1"/>
  <c r="V1172" i="1"/>
  <c r="U1172" i="1"/>
  <c r="T1172" i="1"/>
  <c r="S1172" i="1"/>
  <c r="Q1172" i="1"/>
  <c r="P1172" i="1"/>
  <c r="O1172" i="1"/>
  <c r="DD1171" i="1"/>
  <c r="DC1171" i="1"/>
  <c r="DB1171" i="1"/>
  <c r="DA1171" i="1"/>
  <c r="CZ1171" i="1"/>
  <c r="CY1171" i="1"/>
  <c r="CX1171" i="1"/>
  <c r="CW1171" i="1"/>
  <c r="CV1171" i="1"/>
  <c r="CU1171" i="1"/>
  <c r="CT1171" i="1"/>
  <c r="CS1171" i="1"/>
  <c r="CR1171" i="1"/>
  <c r="CQ1171" i="1"/>
  <c r="CP1171" i="1"/>
  <c r="CO1171" i="1"/>
  <c r="CN1171" i="1"/>
  <c r="CM1171" i="1"/>
  <c r="CL1171" i="1"/>
  <c r="CK1171" i="1"/>
  <c r="CJ1171" i="1"/>
  <c r="CI1171" i="1"/>
  <c r="CH1171" i="1"/>
  <c r="CG1171" i="1"/>
  <c r="CF1171" i="1"/>
  <c r="CE1171" i="1"/>
  <c r="CD1171" i="1"/>
  <c r="CC1171" i="1"/>
  <c r="CB1171" i="1"/>
  <c r="CA1171" i="1"/>
  <c r="BZ1171" i="1"/>
  <c r="BY1171" i="1"/>
  <c r="BX1171" i="1"/>
  <c r="BW1171" i="1"/>
  <c r="BV1171" i="1"/>
  <c r="BU1171" i="1"/>
  <c r="BT1171" i="1"/>
  <c r="BS1171" i="1"/>
  <c r="BR1171" i="1"/>
  <c r="BQ1171" i="1"/>
  <c r="BP1171" i="1"/>
  <c r="BO1171" i="1"/>
  <c r="BN1171" i="1"/>
  <c r="BM1171" i="1"/>
  <c r="BL1171" i="1"/>
  <c r="BK1171" i="1"/>
  <c r="BJ1171" i="1"/>
  <c r="BI1171" i="1"/>
  <c r="BH1171" i="1"/>
  <c r="BG1171" i="1"/>
  <c r="BF1171" i="1"/>
  <c r="BE1171" i="1"/>
  <c r="BD1171" i="1"/>
  <c r="BC1171" i="1"/>
  <c r="BB1171" i="1"/>
  <c r="BA1171" i="1"/>
  <c r="AZ1171" i="1"/>
  <c r="AY1171" i="1"/>
  <c r="AX1171" i="1"/>
  <c r="AW1171" i="1"/>
  <c r="AV1171" i="1"/>
  <c r="AU1171" i="1"/>
  <c r="AT1171" i="1"/>
  <c r="AS1171" i="1"/>
  <c r="AR1171" i="1"/>
  <c r="AQ1171" i="1"/>
  <c r="AP1171" i="1"/>
  <c r="AO1171" i="1"/>
  <c r="AN1171" i="1"/>
  <c r="AM1171" i="1"/>
  <c r="AL1171" i="1"/>
  <c r="AK1171" i="1"/>
  <c r="AJ1171" i="1"/>
  <c r="AI1171" i="1"/>
  <c r="AH1171" i="1"/>
  <c r="AG1171" i="1"/>
  <c r="AF1171" i="1"/>
  <c r="AE1171" i="1"/>
  <c r="AD1171" i="1"/>
  <c r="AC1171" i="1"/>
  <c r="AB1171" i="1"/>
  <c r="AA1171" i="1"/>
  <c r="Z1171" i="1"/>
  <c r="Y1171" i="1"/>
  <c r="X1171" i="1"/>
  <c r="W1171" i="1"/>
  <c r="V1171" i="1"/>
  <c r="U1171" i="1"/>
  <c r="T1171" i="1"/>
  <c r="S1171" i="1"/>
  <c r="Q1171" i="1"/>
  <c r="P1171" i="1"/>
  <c r="O1171" i="1"/>
  <c r="DD1170" i="1"/>
  <c r="DC1170" i="1"/>
  <c r="DB1170" i="1"/>
  <c r="DA1170" i="1"/>
  <c r="CZ1170" i="1"/>
  <c r="CY1170" i="1"/>
  <c r="CX1170" i="1"/>
  <c r="CW1170" i="1"/>
  <c r="CV1170" i="1"/>
  <c r="CU1170" i="1"/>
  <c r="CT1170" i="1"/>
  <c r="CS1170" i="1"/>
  <c r="CR1170" i="1"/>
  <c r="CQ1170" i="1"/>
  <c r="CP1170" i="1"/>
  <c r="CO1170" i="1"/>
  <c r="CN1170" i="1"/>
  <c r="CM1170" i="1"/>
  <c r="CL1170" i="1"/>
  <c r="CK1170" i="1"/>
  <c r="CJ1170" i="1"/>
  <c r="CI1170" i="1"/>
  <c r="CH1170" i="1"/>
  <c r="CG1170" i="1"/>
  <c r="CF1170" i="1"/>
  <c r="CE1170" i="1"/>
  <c r="CD1170" i="1"/>
  <c r="CC1170" i="1"/>
  <c r="CB1170" i="1"/>
  <c r="CA1170" i="1"/>
  <c r="BZ1170" i="1"/>
  <c r="BY1170" i="1"/>
  <c r="BX1170" i="1"/>
  <c r="BW1170" i="1"/>
  <c r="BV1170" i="1"/>
  <c r="BU1170" i="1"/>
  <c r="BT1170" i="1"/>
  <c r="BS1170" i="1"/>
  <c r="BR1170" i="1"/>
  <c r="BQ1170" i="1"/>
  <c r="BP1170" i="1"/>
  <c r="BO1170" i="1"/>
  <c r="BN1170" i="1"/>
  <c r="BM1170" i="1"/>
  <c r="BL1170" i="1"/>
  <c r="BK1170" i="1"/>
  <c r="BJ1170" i="1"/>
  <c r="BI1170" i="1"/>
  <c r="BH1170" i="1"/>
  <c r="BG1170" i="1"/>
  <c r="BF1170" i="1"/>
  <c r="BE1170" i="1"/>
  <c r="BD1170" i="1"/>
  <c r="BC1170" i="1"/>
  <c r="BB1170" i="1"/>
  <c r="BA1170" i="1"/>
  <c r="AZ1170" i="1"/>
  <c r="AY1170" i="1"/>
  <c r="AX1170" i="1"/>
  <c r="AW1170" i="1"/>
  <c r="AV1170" i="1"/>
  <c r="AU1170" i="1"/>
  <c r="AT1170" i="1"/>
  <c r="AS1170" i="1"/>
  <c r="AR1170" i="1"/>
  <c r="AQ1170" i="1"/>
  <c r="AP1170" i="1"/>
  <c r="AO1170" i="1"/>
  <c r="AN1170" i="1"/>
  <c r="AM1170" i="1"/>
  <c r="AL1170" i="1"/>
  <c r="AK1170" i="1"/>
  <c r="AJ1170" i="1"/>
  <c r="AI1170" i="1"/>
  <c r="AH1170" i="1"/>
  <c r="AG1170" i="1"/>
  <c r="AF1170" i="1"/>
  <c r="AE1170" i="1"/>
  <c r="AD1170" i="1"/>
  <c r="AC1170" i="1"/>
  <c r="AB1170" i="1"/>
  <c r="AA1170" i="1"/>
  <c r="Z1170" i="1"/>
  <c r="Y1170" i="1"/>
  <c r="X1170" i="1"/>
  <c r="W1170" i="1"/>
  <c r="V1170" i="1"/>
  <c r="U1170" i="1"/>
  <c r="T1170" i="1"/>
  <c r="S1170" i="1"/>
  <c r="Q1170" i="1"/>
  <c r="P1170" i="1"/>
  <c r="O1170" i="1"/>
  <c r="DD1188" i="1"/>
  <c r="DC1188" i="1"/>
  <c r="DB1188" i="1"/>
  <c r="DA1188" i="1"/>
  <c r="CZ1188" i="1"/>
  <c r="CY1188" i="1"/>
  <c r="CX1188" i="1"/>
  <c r="CW1188" i="1"/>
  <c r="CV1188" i="1"/>
  <c r="CU1188" i="1"/>
  <c r="CT1188" i="1"/>
  <c r="CS1188" i="1"/>
  <c r="CR1188" i="1"/>
  <c r="CQ1188" i="1"/>
  <c r="CP1188" i="1"/>
  <c r="CO1188" i="1"/>
  <c r="CN1188" i="1"/>
  <c r="CM1188" i="1"/>
  <c r="CL1188" i="1"/>
  <c r="CK1188" i="1"/>
  <c r="CJ1188" i="1"/>
  <c r="CI1188" i="1"/>
  <c r="CH1188" i="1"/>
  <c r="CG1188" i="1"/>
  <c r="CF1188" i="1"/>
  <c r="CE1188" i="1"/>
  <c r="CD1188" i="1"/>
  <c r="CC1188" i="1"/>
  <c r="CB1188" i="1"/>
  <c r="CA1188" i="1"/>
  <c r="BZ1188" i="1"/>
  <c r="BY1188" i="1"/>
  <c r="BX1188" i="1"/>
  <c r="BW1188" i="1"/>
  <c r="BV1188" i="1"/>
  <c r="BU1188" i="1"/>
  <c r="BT1188" i="1"/>
  <c r="BS1188" i="1"/>
  <c r="BR1188" i="1"/>
  <c r="BQ1188" i="1"/>
  <c r="BP1188" i="1"/>
  <c r="BO1188" i="1"/>
  <c r="BN1188" i="1"/>
  <c r="BM1188" i="1"/>
  <c r="BL1188" i="1"/>
  <c r="BK1188" i="1"/>
  <c r="BJ1188" i="1"/>
  <c r="BI1188" i="1"/>
  <c r="BH1188" i="1"/>
  <c r="BG1188" i="1"/>
  <c r="BF1188" i="1"/>
  <c r="BE1188" i="1"/>
  <c r="BD1188" i="1"/>
  <c r="BC1188" i="1"/>
  <c r="BB1188" i="1"/>
  <c r="BA1188" i="1"/>
  <c r="AZ1188" i="1"/>
  <c r="AY1188" i="1"/>
  <c r="AX1188" i="1"/>
  <c r="AW1188" i="1"/>
  <c r="AV1188" i="1"/>
  <c r="AU1188" i="1"/>
  <c r="AT1188" i="1"/>
  <c r="AS1188" i="1"/>
  <c r="AR1188" i="1"/>
  <c r="AQ1188" i="1"/>
  <c r="AP1188" i="1"/>
  <c r="AO1188" i="1"/>
  <c r="AN1188" i="1"/>
  <c r="AM1188" i="1"/>
  <c r="AL1188" i="1"/>
  <c r="AK1188" i="1"/>
  <c r="AJ1188" i="1"/>
  <c r="AI1188" i="1"/>
  <c r="AH1188" i="1"/>
  <c r="AG1188" i="1"/>
  <c r="AF1188" i="1"/>
  <c r="AE1188" i="1"/>
  <c r="AD1188" i="1"/>
  <c r="AC1188" i="1"/>
  <c r="AB1188" i="1"/>
  <c r="AA1188" i="1"/>
  <c r="Z1188" i="1"/>
  <c r="Y1188" i="1"/>
  <c r="X1188" i="1"/>
  <c r="W1188" i="1"/>
  <c r="V1188" i="1"/>
  <c r="U1188" i="1"/>
  <c r="T1188" i="1"/>
  <c r="S1188" i="1"/>
  <c r="Q1188" i="1"/>
  <c r="P1188" i="1"/>
  <c r="O1188" i="1"/>
  <c r="DD1187" i="1"/>
  <c r="DC1187" i="1"/>
  <c r="DB1187" i="1"/>
  <c r="DA1187" i="1"/>
  <c r="CZ1187" i="1"/>
  <c r="CY1187" i="1"/>
  <c r="CX1187" i="1"/>
  <c r="CW1187" i="1"/>
  <c r="CV1187" i="1"/>
  <c r="CU1187" i="1"/>
  <c r="CT1187" i="1"/>
  <c r="CS1187" i="1"/>
  <c r="CR1187" i="1"/>
  <c r="CQ1187" i="1"/>
  <c r="CP1187" i="1"/>
  <c r="CO1187" i="1"/>
  <c r="CN1187" i="1"/>
  <c r="CM1187" i="1"/>
  <c r="CL1187" i="1"/>
  <c r="CK1187" i="1"/>
  <c r="CJ1187" i="1"/>
  <c r="CI1187" i="1"/>
  <c r="CH1187" i="1"/>
  <c r="CG1187" i="1"/>
  <c r="CF1187" i="1"/>
  <c r="CE1187" i="1"/>
  <c r="CD1187" i="1"/>
  <c r="CC1187" i="1"/>
  <c r="CB1187" i="1"/>
  <c r="CA1187" i="1"/>
  <c r="BZ1187" i="1"/>
  <c r="BY1187" i="1"/>
  <c r="BX1187" i="1"/>
  <c r="BW1187" i="1"/>
  <c r="BV1187" i="1"/>
  <c r="BU1187" i="1"/>
  <c r="BT1187" i="1"/>
  <c r="BS1187" i="1"/>
  <c r="BR1187" i="1"/>
  <c r="BQ1187" i="1"/>
  <c r="BP1187" i="1"/>
  <c r="BO1187" i="1"/>
  <c r="BN1187" i="1"/>
  <c r="BM1187" i="1"/>
  <c r="BL1187" i="1"/>
  <c r="BK1187" i="1"/>
  <c r="BJ1187" i="1"/>
  <c r="BI1187" i="1"/>
  <c r="BH1187" i="1"/>
  <c r="BG1187" i="1"/>
  <c r="BF1187" i="1"/>
  <c r="BE1187" i="1"/>
  <c r="BD1187" i="1"/>
  <c r="BC1187" i="1"/>
  <c r="BB1187" i="1"/>
  <c r="BA1187" i="1"/>
  <c r="AZ1187" i="1"/>
  <c r="AY1187" i="1"/>
  <c r="AX1187" i="1"/>
  <c r="AW1187" i="1"/>
  <c r="AV1187" i="1"/>
  <c r="AU1187" i="1"/>
  <c r="AT1187" i="1"/>
  <c r="AS1187" i="1"/>
  <c r="AR1187" i="1"/>
  <c r="AQ1187" i="1"/>
  <c r="AP1187" i="1"/>
  <c r="AO1187" i="1"/>
  <c r="AN1187" i="1"/>
  <c r="AM1187" i="1"/>
  <c r="AL1187" i="1"/>
  <c r="AK1187" i="1"/>
  <c r="AJ1187" i="1"/>
  <c r="AI1187" i="1"/>
  <c r="AH1187" i="1"/>
  <c r="AG1187" i="1"/>
  <c r="AF1187" i="1"/>
  <c r="AE1187" i="1"/>
  <c r="AD1187" i="1"/>
  <c r="AC1187" i="1"/>
  <c r="AB1187" i="1"/>
  <c r="AA1187" i="1"/>
  <c r="Z1187" i="1"/>
  <c r="Y1187" i="1"/>
  <c r="X1187" i="1"/>
  <c r="W1187" i="1"/>
  <c r="V1187" i="1"/>
  <c r="U1187" i="1"/>
  <c r="T1187" i="1"/>
  <c r="S1187" i="1"/>
  <c r="Q1187" i="1"/>
  <c r="P1187" i="1"/>
  <c r="O1187" i="1"/>
  <c r="DD1186" i="1"/>
  <c r="DC1186" i="1"/>
  <c r="DB1186" i="1"/>
  <c r="DA1186" i="1"/>
  <c r="CZ1186" i="1"/>
  <c r="CY1186" i="1"/>
  <c r="CX1186" i="1"/>
  <c r="CW1186" i="1"/>
  <c r="CV1186" i="1"/>
  <c r="CU1186" i="1"/>
  <c r="CT1186" i="1"/>
  <c r="CS1186" i="1"/>
  <c r="CR1186" i="1"/>
  <c r="CQ1186" i="1"/>
  <c r="CP1186" i="1"/>
  <c r="CO1186" i="1"/>
  <c r="CN1186" i="1"/>
  <c r="CM1186" i="1"/>
  <c r="CL1186" i="1"/>
  <c r="CK1186" i="1"/>
  <c r="CJ1186" i="1"/>
  <c r="CI1186" i="1"/>
  <c r="CH1186" i="1"/>
  <c r="CG1186" i="1"/>
  <c r="CF1186" i="1"/>
  <c r="CE1186" i="1"/>
  <c r="CD1186" i="1"/>
  <c r="CC1186" i="1"/>
  <c r="CB1186" i="1"/>
  <c r="CA1186" i="1"/>
  <c r="BZ1186" i="1"/>
  <c r="BY1186" i="1"/>
  <c r="BX1186" i="1"/>
  <c r="BW1186" i="1"/>
  <c r="BV1186" i="1"/>
  <c r="BU1186" i="1"/>
  <c r="BT1186" i="1"/>
  <c r="BS1186" i="1"/>
  <c r="BR1186" i="1"/>
  <c r="BQ1186" i="1"/>
  <c r="BP1186" i="1"/>
  <c r="BO1186" i="1"/>
  <c r="BN1186" i="1"/>
  <c r="BM1186" i="1"/>
  <c r="BL1186" i="1"/>
  <c r="BK1186" i="1"/>
  <c r="BJ1186" i="1"/>
  <c r="BI1186" i="1"/>
  <c r="BH1186" i="1"/>
  <c r="BG1186" i="1"/>
  <c r="BF1186" i="1"/>
  <c r="BE1186" i="1"/>
  <c r="BD1186" i="1"/>
  <c r="BC1186" i="1"/>
  <c r="BB1186" i="1"/>
  <c r="BA1186" i="1"/>
  <c r="AZ1186" i="1"/>
  <c r="AY1186" i="1"/>
  <c r="AX1186" i="1"/>
  <c r="AW1186" i="1"/>
  <c r="AV1186" i="1"/>
  <c r="AU1186" i="1"/>
  <c r="AT1186" i="1"/>
  <c r="AS1186" i="1"/>
  <c r="AR1186" i="1"/>
  <c r="AQ1186" i="1"/>
  <c r="AP1186" i="1"/>
  <c r="AO1186" i="1"/>
  <c r="AN1186" i="1"/>
  <c r="AM1186" i="1"/>
  <c r="AL1186" i="1"/>
  <c r="AK1186" i="1"/>
  <c r="AJ1186" i="1"/>
  <c r="AI1186" i="1"/>
  <c r="AH1186" i="1"/>
  <c r="AG1186" i="1"/>
  <c r="AF1186" i="1"/>
  <c r="AE1186" i="1"/>
  <c r="AD1186" i="1"/>
  <c r="AC1186" i="1"/>
  <c r="AB1186" i="1"/>
  <c r="AA1186" i="1"/>
  <c r="Z1186" i="1"/>
  <c r="Y1186" i="1"/>
  <c r="X1186" i="1"/>
  <c r="W1186" i="1"/>
  <c r="V1186" i="1"/>
  <c r="U1186" i="1"/>
  <c r="T1186" i="1"/>
  <c r="S1186" i="1"/>
  <c r="Q1186" i="1"/>
  <c r="P1186" i="1"/>
  <c r="O1186" i="1"/>
  <c r="DD1185" i="1"/>
  <c r="DC1185" i="1"/>
  <c r="DB1185" i="1"/>
  <c r="DA1185" i="1"/>
  <c r="CZ1185" i="1"/>
  <c r="CY1185" i="1"/>
  <c r="CX1185" i="1"/>
  <c r="CW1185" i="1"/>
  <c r="CV1185" i="1"/>
  <c r="CU1185" i="1"/>
  <c r="CT1185" i="1"/>
  <c r="CS1185" i="1"/>
  <c r="CR1185" i="1"/>
  <c r="CQ1185" i="1"/>
  <c r="CP1185" i="1"/>
  <c r="CO1185" i="1"/>
  <c r="CN1185" i="1"/>
  <c r="CM1185" i="1"/>
  <c r="CL1185" i="1"/>
  <c r="CK1185" i="1"/>
  <c r="CJ1185" i="1"/>
  <c r="CI1185" i="1"/>
  <c r="CH1185" i="1"/>
  <c r="CG1185" i="1"/>
  <c r="CF1185" i="1"/>
  <c r="CE1185" i="1"/>
  <c r="CD1185" i="1"/>
  <c r="CC1185" i="1"/>
  <c r="CB1185" i="1"/>
  <c r="CA1185" i="1"/>
  <c r="BZ1185" i="1"/>
  <c r="BY1185" i="1"/>
  <c r="BX1185" i="1"/>
  <c r="BW1185" i="1"/>
  <c r="BV1185" i="1"/>
  <c r="BU1185" i="1"/>
  <c r="BT1185" i="1"/>
  <c r="BS1185" i="1"/>
  <c r="BR1185" i="1"/>
  <c r="BQ1185" i="1"/>
  <c r="BP1185" i="1"/>
  <c r="BO1185" i="1"/>
  <c r="BN1185" i="1"/>
  <c r="BM1185" i="1"/>
  <c r="BL1185" i="1"/>
  <c r="BK1185" i="1"/>
  <c r="BJ1185" i="1"/>
  <c r="BI1185" i="1"/>
  <c r="BH1185" i="1"/>
  <c r="BG1185" i="1"/>
  <c r="BF1185" i="1"/>
  <c r="BE1185" i="1"/>
  <c r="BD1185" i="1"/>
  <c r="BC1185" i="1"/>
  <c r="BB1185" i="1"/>
  <c r="BA1185" i="1"/>
  <c r="AZ1185" i="1"/>
  <c r="AY1185" i="1"/>
  <c r="AX1185" i="1"/>
  <c r="AW1185" i="1"/>
  <c r="AV1185" i="1"/>
  <c r="AU1185" i="1"/>
  <c r="AT1185" i="1"/>
  <c r="AS1185" i="1"/>
  <c r="AR1185" i="1"/>
  <c r="AQ1185" i="1"/>
  <c r="AP1185" i="1"/>
  <c r="AO1185" i="1"/>
  <c r="AN1185" i="1"/>
  <c r="AM1185" i="1"/>
  <c r="AL1185" i="1"/>
  <c r="AK1185" i="1"/>
  <c r="AJ1185" i="1"/>
  <c r="AI1185" i="1"/>
  <c r="AH1185" i="1"/>
  <c r="AG1185" i="1"/>
  <c r="AF1185" i="1"/>
  <c r="AE1185" i="1"/>
  <c r="AD1185" i="1"/>
  <c r="AC1185" i="1"/>
  <c r="AB1185" i="1"/>
  <c r="AA1185" i="1"/>
  <c r="Z1185" i="1"/>
  <c r="Y1185" i="1"/>
  <c r="X1185" i="1"/>
  <c r="W1185" i="1"/>
  <c r="V1185" i="1"/>
  <c r="U1185" i="1"/>
  <c r="T1185" i="1"/>
  <c r="S1185" i="1"/>
  <c r="Q1185" i="1"/>
  <c r="P1185" i="1"/>
  <c r="O1185" i="1"/>
  <c r="DD1184" i="1"/>
  <c r="DC1184" i="1"/>
  <c r="DB1184" i="1"/>
  <c r="DA1184" i="1"/>
  <c r="CZ1184" i="1"/>
  <c r="CY1184" i="1"/>
  <c r="CX1184" i="1"/>
  <c r="CW1184" i="1"/>
  <c r="CV1184" i="1"/>
  <c r="CU1184" i="1"/>
  <c r="CT1184" i="1"/>
  <c r="CS1184" i="1"/>
  <c r="CR1184" i="1"/>
  <c r="CQ1184" i="1"/>
  <c r="CP1184" i="1"/>
  <c r="CO1184" i="1"/>
  <c r="CN1184" i="1"/>
  <c r="CM1184" i="1"/>
  <c r="CL1184" i="1"/>
  <c r="CK1184" i="1"/>
  <c r="CJ1184" i="1"/>
  <c r="CI1184" i="1"/>
  <c r="CH1184" i="1"/>
  <c r="CG1184" i="1"/>
  <c r="CF1184" i="1"/>
  <c r="CE1184" i="1"/>
  <c r="CD1184" i="1"/>
  <c r="CC1184" i="1"/>
  <c r="CB1184" i="1"/>
  <c r="CA1184" i="1"/>
  <c r="BZ1184" i="1"/>
  <c r="BY1184" i="1"/>
  <c r="BX1184" i="1"/>
  <c r="BW1184" i="1"/>
  <c r="BV1184" i="1"/>
  <c r="BU1184" i="1"/>
  <c r="BT1184" i="1"/>
  <c r="BS1184" i="1"/>
  <c r="BR1184" i="1"/>
  <c r="BQ1184" i="1"/>
  <c r="BP1184" i="1"/>
  <c r="BO1184" i="1"/>
  <c r="BN1184" i="1"/>
  <c r="BM1184" i="1"/>
  <c r="BL1184" i="1"/>
  <c r="BK1184" i="1"/>
  <c r="BJ1184" i="1"/>
  <c r="BI1184" i="1"/>
  <c r="BH1184" i="1"/>
  <c r="BG1184" i="1"/>
  <c r="BF1184" i="1"/>
  <c r="BE1184" i="1"/>
  <c r="BD1184" i="1"/>
  <c r="BC1184" i="1"/>
  <c r="BB1184" i="1"/>
  <c r="BA1184" i="1"/>
  <c r="AZ1184" i="1"/>
  <c r="AY1184" i="1"/>
  <c r="AX1184" i="1"/>
  <c r="AW1184" i="1"/>
  <c r="AV1184" i="1"/>
  <c r="AU1184" i="1"/>
  <c r="AT1184" i="1"/>
  <c r="AS1184" i="1"/>
  <c r="AR1184" i="1"/>
  <c r="AQ1184" i="1"/>
  <c r="AP1184" i="1"/>
  <c r="AO1184" i="1"/>
  <c r="AN1184" i="1"/>
  <c r="AM1184" i="1"/>
  <c r="AL1184" i="1"/>
  <c r="AK1184" i="1"/>
  <c r="AJ1184" i="1"/>
  <c r="AI1184" i="1"/>
  <c r="AH1184" i="1"/>
  <c r="AG1184" i="1"/>
  <c r="AF1184" i="1"/>
  <c r="AE1184" i="1"/>
  <c r="AD1184" i="1"/>
  <c r="AC1184" i="1"/>
  <c r="AB1184" i="1"/>
  <c r="AA1184" i="1"/>
  <c r="Z1184" i="1"/>
  <c r="Y1184" i="1"/>
  <c r="X1184" i="1"/>
  <c r="W1184" i="1"/>
  <c r="V1184" i="1"/>
  <c r="U1184" i="1"/>
  <c r="T1184" i="1"/>
  <c r="S1184" i="1"/>
  <c r="Q1184" i="1"/>
  <c r="P1184" i="1"/>
  <c r="O1184" i="1"/>
  <c r="DD1183" i="1"/>
  <c r="DC1183" i="1"/>
  <c r="DB1183" i="1"/>
  <c r="DA1183" i="1"/>
  <c r="CZ1183" i="1"/>
  <c r="CY1183" i="1"/>
  <c r="CX1183" i="1"/>
  <c r="CW1183" i="1"/>
  <c r="CV1183" i="1"/>
  <c r="CU1183" i="1"/>
  <c r="CT1183" i="1"/>
  <c r="CS1183" i="1"/>
  <c r="CR1183" i="1"/>
  <c r="CQ1183" i="1"/>
  <c r="CP1183" i="1"/>
  <c r="CO1183" i="1"/>
  <c r="CN1183" i="1"/>
  <c r="CM1183" i="1"/>
  <c r="CL1183" i="1"/>
  <c r="CK1183" i="1"/>
  <c r="CJ1183" i="1"/>
  <c r="CI1183" i="1"/>
  <c r="CH1183" i="1"/>
  <c r="CG1183" i="1"/>
  <c r="CF1183" i="1"/>
  <c r="CE1183" i="1"/>
  <c r="CD1183" i="1"/>
  <c r="CC1183" i="1"/>
  <c r="CB1183" i="1"/>
  <c r="CA1183" i="1"/>
  <c r="BZ1183" i="1"/>
  <c r="BY1183" i="1"/>
  <c r="BX1183" i="1"/>
  <c r="BW1183" i="1"/>
  <c r="BV1183" i="1"/>
  <c r="BU1183" i="1"/>
  <c r="BT1183" i="1"/>
  <c r="BS1183" i="1"/>
  <c r="BR1183" i="1"/>
  <c r="BQ1183" i="1"/>
  <c r="BP1183" i="1"/>
  <c r="BO1183" i="1"/>
  <c r="BN1183" i="1"/>
  <c r="BM1183" i="1"/>
  <c r="BL1183" i="1"/>
  <c r="BK1183" i="1"/>
  <c r="BJ1183" i="1"/>
  <c r="BI1183" i="1"/>
  <c r="BH1183" i="1"/>
  <c r="BG1183" i="1"/>
  <c r="BF1183" i="1"/>
  <c r="BE1183" i="1"/>
  <c r="BD1183" i="1"/>
  <c r="BC1183" i="1"/>
  <c r="BB1183" i="1"/>
  <c r="BA1183" i="1"/>
  <c r="AZ1183" i="1"/>
  <c r="AY1183" i="1"/>
  <c r="AX1183" i="1"/>
  <c r="AW1183" i="1"/>
  <c r="AV1183" i="1"/>
  <c r="AU1183" i="1"/>
  <c r="AT1183" i="1"/>
  <c r="AS1183" i="1"/>
  <c r="AR1183" i="1"/>
  <c r="AQ1183" i="1"/>
  <c r="AP1183" i="1"/>
  <c r="AO1183" i="1"/>
  <c r="AN1183" i="1"/>
  <c r="AM1183" i="1"/>
  <c r="AL1183" i="1"/>
  <c r="AK1183" i="1"/>
  <c r="AJ1183" i="1"/>
  <c r="AI1183" i="1"/>
  <c r="AH1183" i="1"/>
  <c r="AG1183" i="1"/>
  <c r="AF1183" i="1"/>
  <c r="AE1183" i="1"/>
  <c r="AD1183" i="1"/>
  <c r="AC1183" i="1"/>
  <c r="AB1183" i="1"/>
  <c r="AA1183" i="1"/>
  <c r="Z1183" i="1"/>
  <c r="Y1183" i="1"/>
  <c r="X1183" i="1"/>
  <c r="W1183" i="1"/>
  <c r="V1183" i="1"/>
  <c r="U1183" i="1"/>
  <c r="T1183" i="1"/>
  <c r="S1183" i="1"/>
  <c r="Q1183" i="1"/>
  <c r="P1183" i="1"/>
  <c r="O1183" i="1"/>
  <c r="DD1180" i="1"/>
  <c r="DC1180" i="1"/>
  <c r="DB1180" i="1"/>
  <c r="DA1180" i="1"/>
  <c r="CZ1180" i="1"/>
  <c r="CY1180" i="1"/>
  <c r="CX1180" i="1"/>
  <c r="CW1180" i="1"/>
  <c r="CV1180" i="1"/>
  <c r="CU1180" i="1"/>
  <c r="CT1180" i="1"/>
  <c r="CS1180" i="1"/>
  <c r="CR1180" i="1"/>
  <c r="CQ1180" i="1"/>
  <c r="CP1180" i="1"/>
  <c r="CO1180" i="1"/>
  <c r="CN1180" i="1"/>
  <c r="CM1180" i="1"/>
  <c r="CL1180" i="1"/>
  <c r="CK1180" i="1"/>
  <c r="CJ1180" i="1"/>
  <c r="CI1180" i="1"/>
  <c r="CH1180" i="1"/>
  <c r="CG1180" i="1"/>
  <c r="CF1180" i="1"/>
  <c r="CE1180" i="1"/>
  <c r="CD1180" i="1"/>
  <c r="CC1180" i="1"/>
  <c r="CB1180" i="1"/>
  <c r="CA1180" i="1"/>
  <c r="BZ1180" i="1"/>
  <c r="BY1180" i="1"/>
  <c r="BX1180" i="1"/>
  <c r="BW1180" i="1"/>
  <c r="BV1180" i="1"/>
  <c r="BU1180" i="1"/>
  <c r="BT1180" i="1"/>
  <c r="BS1180" i="1"/>
  <c r="BR1180" i="1"/>
  <c r="BQ1180" i="1"/>
  <c r="BP1180" i="1"/>
  <c r="BO1180" i="1"/>
  <c r="BN1180" i="1"/>
  <c r="BM1180" i="1"/>
  <c r="BL1180" i="1"/>
  <c r="BK1180" i="1"/>
  <c r="BJ1180" i="1"/>
  <c r="BI1180" i="1"/>
  <c r="BH1180" i="1"/>
  <c r="BG1180" i="1"/>
  <c r="BF1180" i="1"/>
  <c r="BE1180" i="1"/>
  <c r="BD1180" i="1"/>
  <c r="BC1180" i="1"/>
  <c r="BB1180" i="1"/>
  <c r="BA1180" i="1"/>
  <c r="AZ1180" i="1"/>
  <c r="AY1180" i="1"/>
  <c r="AX1180" i="1"/>
  <c r="AW1180" i="1"/>
  <c r="AV1180" i="1"/>
  <c r="AU1180" i="1"/>
  <c r="AT1180" i="1"/>
  <c r="AS1180" i="1"/>
  <c r="AR1180" i="1"/>
  <c r="AQ1180" i="1"/>
  <c r="AP1180" i="1"/>
  <c r="AO1180" i="1"/>
  <c r="AN1180" i="1"/>
  <c r="AM1180" i="1"/>
  <c r="AL1180" i="1"/>
  <c r="AK1180" i="1"/>
  <c r="AJ1180" i="1"/>
  <c r="AI1180" i="1"/>
  <c r="AH1180" i="1"/>
  <c r="AG1180" i="1"/>
  <c r="AF1180" i="1"/>
  <c r="AE1180" i="1"/>
  <c r="AD1180" i="1"/>
  <c r="AC1180" i="1"/>
  <c r="AB1180" i="1"/>
  <c r="AA1180" i="1"/>
  <c r="Z1180" i="1"/>
  <c r="Y1180" i="1"/>
  <c r="X1180" i="1"/>
  <c r="W1180" i="1"/>
  <c r="V1180" i="1"/>
  <c r="U1180" i="1"/>
  <c r="T1180" i="1"/>
  <c r="S1180" i="1"/>
  <c r="Q1180" i="1"/>
  <c r="P1180" i="1"/>
  <c r="O1180" i="1"/>
  <c r="DD1179" i="1"/>
  <c r="DC1179" i="1"/>
  <c r="DB1179" i="1"/>
  <c r="DA1179" i="1"/>
  <c r="CZ1179" i="1"/>
  <c r="CY1179" i="1"/>
  <c r="CX1179" i="1"/>
  <c r="CW1179" i="1"/>
  <c r="CV1179" i="1"/>
  <c r="CU1179" i="1"/>
  <c r="CT1179" i="1"/>
  <c r="CS1179" i="1"/>
  <c r="CR1179" i="1"/>
  <c r="CQ1179" i="1"/>
  <c r="CP1179" i="1"/>
  <c r="CO1179" i="1"/>
  <c r="CN1179" i="1"/>
  <c r="CM1179" i="1"/>
  <c r="CL1179" i="1"/>
  <c r="CK1179" i="1"/>
  <c r="CJ1179" i="1"/>
  <c r="CI1179" i="1"/>
  <c r="CH1179" i="1"/>
  <c r="CG1179" i="1"/>
  <c r="CF1179" i="1"/>
  <c r="CE1179" i="1"/>
  <c r="CD1179" i="1"/>
  <c r="CC1179" i="1"/>
  <c r="CB1179" i="1"/>
  <c r="CA1179" i="1"/>
  <c r="BZ1179" i="1"/>
  <c r="BY1179" i="1"/>
  <c r="BX1179" i="1"/>
  <c r="BW1179" i="1"/>
  <c r="BV1179" i="1"/>
  <c r="BU1179" i="1"/>
  <c r="BT1179" i="1"/>
  <c r="BS1179" i="1"/>
  <c r="BR1179" i="1"/>
  <c r="BQ1179" i="1"/>
  <c r="BP1179" i="1"/>
  <c r="BO1179" i="1"/>
  <c r="BN1179" i="1"/>
  <c r="BM1179" i="1"/>
  <c r="BL1179" i="1"/>
  <c r="BK1179" i="1"/>
  <c r="BJ1179" i="1"/>
  <c r="BI1179" i="1"/>
  <c r="BH1179" i="1"/>
  <c r="BG1179" i="1"/>
  <c r="BF1179" i="1"/>
  <c r="BE1179" i="1"/>
  <c r="BD1179" i="1"/>
  <c r="BC1179" i="1"/>
  <c r="BB1179" i="1"/>
  <c r="BA1179" i="1"/>
  <c r="AZ1179" i="1"/>
  <c r="AY1179" i="1"/>
  <c r="AX1179" i="1"/>
  <c r="AW1179" i="1"/>
  <c r="AV1179" i="1"/>
  <c r="AU1179" i="1"/>
  <c r="AT1179" i="1"/>
  <c r="AS1179" i="1"/>
  <c r="AR1179" i="1"/>
  <c r="AQ1179" i="1"/>
  <c r="AP1179" i="1"/>
  <c r="AO1179" i="1"/>
  <c r="AN1179" i="1"/>
  <c r="AM1179" i="1"/>
  <c r="AL1179" i="1"/>
  <c r="AK1179" i="1"/>
  <c r="AJ1179" i="1"/>
  <c r="AI1179" i="1"/>
  <c r="AH1179" i="1"/>
  <c r="AG1179" i="1"/>
  <c r="AF1179" i="1"/>
  <c r="AE1179" i="1"/>
  <c r="AD1179" i="1"/>
  <c r="AC1179" i="1"/>
  <c r="AB1179" i="1"/>
  <c r="AA1179" i="1"/>
  <c r="Z1179" i="1"/>
  <c r="Y1179" i="1"/>
  <c r="X1179" i="1"/>
  <c r="W1179" i="1"/>
  <c r="V1179" i="1"/>
  <c r="U1179" i="1"/>
  <c r="T1179" i="1"/>
  <c r="S1179" i="1"/>
  <c r="Q1179" i="1"/>
  <c r="P1179" i="1"/>
  <c r="O1179" i="1"/>
  <c r="DD1178" i="1"/>
  <c r="DC1178" i="1"/>
  <c r="DB1178" i="1"/>
  <c r="DA1178" i="1"/>
  <c r="CZ1178" i="1"/>
  <c r="CY1178" i="1"/>
  <c r="CX1178" i="1"/>
  <c r="CW1178" i="1"/>
  <c r="CV1178" i="1"/>
  <c r="CU1178" i="1"/>
  <c r="CT1178" i="1"/>
  <c r="CS1178" i="1"/>
  <c r="CR1178" i="1"/>
  <c r="CQ1178" i="1"/>
  <c r="CP1178" i="1"/>
  <c r="CO1178" i="1"/>
  <c r="CN1178" i="1"/>
  <c r="CM1178" i="1"/>
  <c r="CL1178" i="1"/>
  <c r="CK1178" i="1"/>
  <c r="CJ1178" i="1"/>
  <c r="CI1178" i="1"/>
  <c r="CH1178" i="1"/>
  <c r="CG1178" i="1"/>
  <c r="CF1178" i="1"/>
  <c r="CE1178" i="1"/>
  <c r="CD1178" i="1"/>
  <c r="CC1178" i="1"/>
  <c r="CB1178" i="1"/>
  <c r="CA1178" i="1"/>
  <c r="BZ1178" i="1"/>
  <c r="BY1178" i="1"/>
  <c r="BX1178" i="1"/>
  <c r="BW1178" i="1"/>
  <c r="BV1178" i="1"/>
  <c r="BU1178" i="1"/>
  <c r="BT1178" i="1"/>
  <c r="BS1178" i="1"/>
  <c r="BR1178" i="1"/>
  <c r="BQ1178" i="1"/>
  <c r="BP1178" i="1"/>
  <c r="BO1178" i="1"/>
  <c r="BN1178" i="1"/>
  <c r="BM1178" i="1"/>
  <c r="BL1178" i="1"/>
  <c r="BK1178" i="1"/>
  <c r="BJ1178" i="1"/>
  <c r="BI1178" i="1"/>
  <c r="BH1178" i="1"/>
  <c r="BG1178" i="1"/>
  <c r="BF1178" i="1"/>
  <c r="BE1178" i="1"/>
  <c r="BD1178" i="1"/>
  <c r="BC1178" i="1"/>
  <c r="BB1178" i="1"/>
  <c r="BA1178" i="1"/>
  <c r="AZ1178" i="1"/>
  <c r="AY1178" i="1"/>
  <c r="AX1178" i="1"/>
  <c r="AW1178" i="1"/>
  <c r="AV1178" i="1"/>
  <c r="AU1178" i="1"/>
  <c r="AT1178" i="1"/>
  <c r="AS1178" i="1"/>
  <c r="AR1178" i="1"/>
  <c r="AQ1178" i="1"/>
  <c r="AP1178" i="1"/>
  <c r="AO1178" i="1"/>
  <c r="AN1178" i="1"/>
  <c r="AM1178" i="1"/>
  <c r="AL1178" i="1"/>
  <c r="AK1178" i="1"/>
  <c r="AJ1178" i="1"/>
  <c r="AI1178" i="1"/>
  <c r="AH1178" i="1"/>
  <c r="AG1178" i="1"/>
  <c r="AF1178" i="1"/>
  <c r="AE1178" i="1"/>
  <c r="AD1178" i="1"/>
  <c r="AC1178" i="1"/>
  <c r="AB1178" i="1"/>
  <c r="AA1178" i="1"/>
  <c r="Z1178" i="1"/>
  <c r="Y1178" i="1"/>
  <c r="X1178" i="1"/>
  <c r="W1178" i="1"/>
  <c r="V1178" i="1"/>
  <c r="U1178" i="1"/>
  <c r="T1178" i="1"/>
  <c r="S1178" i="1"/>
  <c r="Q1178" i="1"/>
  <c r="P1178" i="1"/>
  <c r="O1178" i="1"/>
  <c r="DD1177" i="1"/>
  <c r="DC1177" i="1"/>
  <c r="DB1177" i="1"/>
  <c r="DA1177" i="1"/>
  <c r="CZ1177" i="1"/>
  <c r="CY1177" i="1"/>
  <c r="CX1177" i="1"/>
  <c r="CW1177" i="1"/>
  <c r="CV1177" i="1"/>
  <c r="CU1177" i="1"/>
  <c r="CT1177" i="1"/>
  <c r="CS1177" i="1"/>
  <c r="CR1177" i="1"/>
  <c r="CQ1177" i="1"/>
  <c r="CP1177" i="1"/>
  <c r="CO1177" i="1"/>
  <c r="CN1177" i="1"/>
  <c r="CM1177" i="1"/>
  <c r="CL1177" i="1"/>
  <c r="CK1177" i="1"/>
  <c r="CJ1177" i="1"/>
  <c r="CI1177" i="1"/>
  <c r="CH1177" i="1"/>
  <c r="CG1177" i="1"/>
  <c r="CF1177" i="1"/>
  <c r="CE1177" i="1"/>
  <c r="CD1177" i="1"/>
  <c r="CC1177" i="1"/>
  <c r="CB1177" i="1"/>
  <c r="CA1177" i="1"/>
  <c r="BZ1177" i="1"/>
  <c r="BY1177" i="1"/>
  <c r="BX1177" i="1"/>
  <c r="BW1177" i="1"/>
  <c r="BV1177" i="1"/>
  <c r="BU1177" i="1"/>
  <c r="BT1177" i="1"/>
  <c r="BS1177" i="1"/>
  <c r="BR1177" i="1"/>
  <c r="BQ1177" i="1"/>
  <c r="BP1177" i="1"/>
  <c r="BO1177" i="1"/>
  <c r="BN1177" i="1"/>
  <c r="BM1177" i="1"/>
  <c r="BL1177" i="1"/>
  <c r="BK1177" i="1"/>
  <c r="BJ1177" i="1"/>
  <c r="BI1177" i="1"/>
  <c r="BH1177" i="1"/>
  <c r="BG1177" i="1"/>
  <c r="BF1177" i="1"/>
  <c r="BE1177" i="1"/>
  <c r="BD1177" i="1"/>
  <c r="BC1177" i="1"/>
  <c r="BB1177" i="1"/>
  <c r="BA1177" i="1"/>
  <c r="AZ1177" i="1"/>
  <c r="AY1177" i="1"/>
  <c r="AX1177" i="1"/>
  <c r="AW1177" i="1"/>
  <c r="AV1177" i="1"/>
  <c r="AU1177" i="1"/>
  <c r="AT1177" i="1"/>
  <c r="AS1177" i="1"/>
  <c r="AR1177" i="1"/>
  <c r="AQ1177" i="1"/>
  <c r="AP1177" i="1"/>
  <c r="AO1177" i="1"/>
  <c r="AN1177" i="1"/>
  <c r="AM1177" i="1"/>
  <c r="AL1177" i="1"/>
  <c r="AK1177" i="1"/>
  <c r="AJ1177" i="1"/>
  <c r="AI1177" i="1"/>
  <c r="AH1177" i="1"/>
  <c r="AG1177" i="1"/>
  <c r="AF1177" i="1"/>
  <c r="AE1177" i="1"/>
  <c r="AD1177" i="1"/>
  <c r="AC1177" i="1"/>
  <c r="AB1177" i="1"/>
  <c r="AA1177" i="1"/>
  <c r="Z1177" i="1"/>
  <c r="Y1177" i="1"/>
  <c r="X1177" i="1"/>
  <c r="W1177" i="1"/>
  <c r="V1177" i="1"/>
  <c r="U1177" i="1"/>
  <c r="T1177" i="1"/>
  <c r="S1177" i="1"/>
  <c r="Q1177" i="1"/>
  <c r="P1177" i="1"/>
  <c r="O1177" i="1"/>
  <c r="DD1176" i="1"/>
  <c r="DC1176" i="1"/>
  <c r="DB1176" i="1"/>
  <c r="DA1176" i="1"/>
  <c r="CZ1176" i="1"/>
  <c r="CY1176" i="1"/>
  <c r="CX1176" i="1"/>
  <c r="CW1176" i="1"/>
  <c r="CV1176" i="1"/>
  <c r="CU1176" i="1"/>
  <c r="CT1176" i="1"/>
  <c r="CS1176" i="1"/>
  <c r="CR1176" i="1"/>
  <c r="CQ1176" i="1"/>
  <c r="CP1176" i="1"/>
  <c r="CO1176" i="1"/>
  <c r="CN1176" i="1"/>
  <c r="CM1176" i="1"/>
  <c r="CL1176" i="1"/>
  <c r="CK1176" i="1"/>
  <c r="CJ1176" i="1"/>
  <c r="CI1176" i="1"/>
  <c r="CH1176" i="1"/>
  <c r="CG1176" i="1"/>
  <c r="CF1176" i="1"/>
  <c r="CE1176" i="1"/>
  <c r="CD1176" i="1"/>
  <c r="CC1176" i="1"/>
  <c r="CB1176" i="1"/>
  <c r="CA1176" i="1"/>
  <c r="BZ1176" i="1"/>
  <c r="BY1176" i="1"/>
  <c r="BX1176" i="1"/>
  <c r="BW1176" i="1"/>
  <c r="BV1176" i="1"/>
  <c r="BU1176" i="1"/>
  <c r="BT1176" i="1"/>
  <c r="BS1176" i="1"/>
  <c r="BR1176" i="1"/>
  <c r="BQ1176" i="1"/>
  <c r="BP1176" i="1"/>
  <c r="BO1176" i="1"/>
  <c r="BN1176" i="1"/>
  <c r="BM1176" i="1"/>
  <c r="BL1176" i="1"/>
  <c r="BK1176" i="1"/>
  <c r="BJ1176" i="1"/>
  <c r="BI1176" i="1"/>
  <c r="BH1176" i="1"/>
  <c r="BG1176" i="1"/>
  <c r="BF1176" i="1"/>
  <c r="BE1176" i="1"/>
  <c r="BD1176" i="1"/>
  <c r="BC1176" i="1"/>
  <c r="BB1176" i="1"/>
  <c r="BA1176" i="1"/>
  <c r="AZ1176" i="1"/>
  <c r="AY1176" i="1"/>
  <c r="AX1176" i="1"/>
  <c r="AW1176" i="1"/>
  <c r="AV1176" i="1"/>
  <c r="AU1176" i="1"/>
  <c r="AT1176" i="1"/>
  <c r="AS1176" i="1"/>
  <c r="AR1176" i="1"/>
  <c r="AQ1176" i="1"/>
  <c r="AP1176" i="1"/>
  <c r="AO1176" i="1"/>
  <c r="AN1176" i="1"/>
  <c r="AM1176" i="1"/>
  <c r="AL1176" i="1"/>
  <c r="AK1176" i="1"/>
  <c r="AJ1176" i="1"/>
  <c r="AI1176" i="1"/>
  <c r="AH1176" i="1"/>
  <c r="AG1176" i="1"/>
  <c r="AF1176" i="1"/>
  <c r="AE1176" i="1"/>
  <c r="AD1176" i="1"/>
  <c r="AC1176" i="1"/>
  <c r="AB1176" i="1"/>
  <c r="AA1176" i="1"/>
  <c r="Z1176" i="1"/>
  <c r="Y1176" i="1"/>
  <c r="X1176" i="1"/>
  <c r="W1176" i="1"/>
  <c r="V1176" i="1"/>
  <c r="U1176" i="1"/>
  <c r="T1176" i="1"/>
  <c r="S1176" i="1"/>
  <c r="Q1176" i="1"/>
  <c r="P1176" i="1"/>
  <c r="O1176" i="1"/>
  <c r="DD1175" i="1"/>
  <c r="DC1175" i="1"/>
  <c r="DB1175" i="1"/>
  <c r="DA1175" i="1"/>
  <c r="CZ1175" i="1"/>
  <c r="CY1175" i="1"/>
  <c r="CX1175" i="1"/>
  <c r="CW1175" i="1"/>
  <c r="CV1175" i="1"/>
  <c r="CU1175" i="1"/>
  <c r="CT1175" i="1"/>
  <c r="CS1175" i="1"/>
  <c r="CR1175" i="1"/>
  <c r="CQ1175" i="1"/>
  <c r="CP1175" i="1"/>
  <c r="CO1175" i="1"/>
  <c r="CN1175" i="1"/>
  <c r="CM1175" i="1"/>
  <c r="CL1175" i="1"/>
  <c r="CK1175" i="1"/>
  <c r="CJ1175" i="1"/>
  <c r="CI1175" i="1"/>
  <c r="CH1175" i="1"/>
  <c r="CG1175" i="1"/>
  <c r="CF1175" i="1"/>
  <c r="CE1175" i="1"/>
  <c r="CD1175" i="1"/>
  <c r="CC1175" i="1"/>
  <c r="CB1175" i="1"/>
  <c r="CA1175" i="1"/>
  <c r="BZ1175" i="1"/>
  <c r="BY1175" i="1"/>
  <c r="BX1175" i="1"/>
  <c r="BW1175" i="1"/>
  <c r="BV1175" i="1"/>
  <c r="BU1175" i="1"/>
  <c r="BT1175" i="1"/>
  <c r="BS1175" i="1"/>
  <c r="BR1175" i="1"/>
  <c r="BQ1175" i="1"/>
  <c r="BP1175" i="1"/>
  <c r="BO1175" i="1"/>
  <c r="BN1175" i="1"/>
  <c r="BM1175" i="1"/>
  <c r="BL1175" i="1"/>
  <c r="BK1175" i="1"/>
  <c r="BJ1175" i="1"/>
  <c r="BI1175" i="1"/>
  <c r="BH1175" i="1"/>
  <c r="BG1175" i="1"/>
  <c r="BF1175" i="1"/>
  <c r="BE1175" i="1"/>
  <c r="BD1175" i="1"/>
  <c r="BC1175" i="1"/>
  <c r="BB1175" i="1"/>
  <c r="BA1175" i="1"/>
  <c r="AZ1175" i="1"/>
  <c r="AY1175" i="1"/>
  <c r="AX1175" i="1"/>
  <c r="AW1175" i="1"/>
  <c r="AV1175" i="1"/>
  <c r="AU1175" i="1"/>
  <c r="AT1175" i="1"/>
  <c r="AS1175" i="1"/>
  <c r="AR1175" i="1"/>
  <c r="AQ1175" i="1"/>
  <c r="AP1175" i="1"/>
  <c r="AO1175" i="1"/>
  <c r="AN1175" i="1"/>
  <c r="AM1175" i="1"/>
  <c r="AL1175" i="1"/>
  <c r="AK1175" i="1"/>
  <c r="AJ1175" i="1"/>
  <c r="AI1175" i="1"/>
  <c r="AH1175" i="1"/>
  <c r="AG1175" i="1"/>
  <c r="AF1175" i="1"/>
  <c r="AE1175" i="1"/>
  <c r="AD1175" i="1"/>
  <c r="AC1175" i="1"/>
  <c r="AB1175" i="1"/>
  <c r="AA1175" i="1"/>
  <c r="Z1175" i="1"/>
  <c r="Y1175" i="1"/>
  <c r="X1175" i="1"/>
  <c r="W1175" i="1"/>
  <c r="V1175" i="1"/>
  <c r="U1175" i="1"/>
  <c r="T1175" i="1"/>
  <c r="S1175" i="1"/>
  <c r="Q1175" i="1"/>
  <c r="P1175" i="1"/>
  <c r="O1175" i="1"/>
  <c r="DD1174" i="1"/>
  <c r="DC1174" i="1"/>
  <c r="DB1174" i="1"/>
  <c r="DA1174" i="1"/>
  <c r="CZ1174" i="1"/>
  <c r="CY1174" i="1"/>
  <c r="CX1174" i="1"/>
  <c r="CW1174" i="1"/>
  <c r="CV1174" i="1"/>
  <c r="CU1174" i="1"/>
  <c r="CT1174" i="1"/>
  <c r="CS1174" i="1"/>
  <c r="CR1174" i="1"/>
  <c r="CQ1174" i="1"/>
  <c r="CP1174" i="1"/>
  <c r="CO1174" i="1"/>
  <c r="CN1174" i="1"/>
  <c r="CM1174" i="1"/>
  <c r="CL1174" i="1"/>
  <c r="CK1174" i="1"/>
  <c r="CJ1174" i="1"/>
  <c r="CI1174" i="1"/>
  <c r="CH1174" i="1"/>
  <c r="CG1174" i="1"/>
  <c r="CF1174" i="1"/>
  <c r="CE1174" i="1"/>
  <c r="CD1174" i="1"/>
  <c r="CC1174" i="1"/>
  <c r="CB1174" i="1"/>
  <c r="CA1174" i="1"/>
  <c r="BZ1174" i="1"/>
  <c r="BY1174" i="1"/>
  <c r="BX1174" i="1"/>
  <c r="BW1174" i="1"/>
  <c r="BV1174" i="1"/>
  <c r="BU1174" i="1"/>
  <c r="BT1174" i="1"/>
  <c r="BS1174" i="1"/>
  <c r="BR1174" i="1"/>
  <c r="BQ1174" i="1"/>
  <c r="BP1174" i="1"/>
  <c r="BO1174" i="1"/>
  <c r="BN1174" i="1"/>
  <c r="BM1174" i="1"/>
  <c r="BL1174" i="1"/>
  <c r="BK1174" i="1"/>
  <c r="BJ1174" i="1"/>
  <c r="BI1174" i="1"/>
  <c r="BH1174" i="1"/>
  <c r="BG1174" i="1"/>
  <c r="BF1174" i="1"/>
  <c r="BE1174" i="1"/>
  <c r="BD1174" i="1"/>
  <c r="BC1174" i="1"/>
  <c r="BB1174" i="1"/>
  <c r="BA1174" i="1"/>
  <c r="AZ1174" i="1"/>
  <c r="AY1174" i="1"/>
  <c r="AX1174" i="1"/>
  <c r="AW1174" i="1"/>
  <c r="AV1174" i="1"/>
  <c r="AU1174" i="1"/>
  <c r="AT1174" i="1"/>
  <c r="AS1174" i="1"/>
  <c r="AR1174" i="1"/>
  <c r="AQ1174" i="1"/>
  <c r="AP1174" i="1"/>
  <c r="AO1174" i="1"/>
  <c r="AN1174" i="1"/>
  <c r="AM1174" i="1"/>
  <c r="AL1174" i="1"/>
  <c r="AK1174" i="1"/>
  <c r="AJ1174" i="1"/>
  <c r="AI1174" i="1"/>
  <c r="AH1174" i="1"/>
  <c r="AG1174" i="1"/>
  <c r="AF1174" i="1"/>
  <c r="AE1174" i="1"/>
  <c r="AD1174" i="1"/>
  <c r="AC1174" i="1"/>
  <c r="AB1174" i="1"/>
  <c r="AA1174" i="1"/>
  <c r="Z1174" i="1"/>
  <c r="Y1174" i="1"/>
  <c r="X1174" i="1"/>
  <c r="W1174" i="1"/>
  <c r="V1174" i="1"/>
  <c r="U1174" i="1"/>
  <c r="T1174" i="1"/>
  <c r="S1174" i="1"/>
  <c r="Q1174" i="1"/>
  <c r="P1174" i="1"/>
  <c r="O1174" i="1"/>
  <c r="DD1169" i="1"/>
  <c r="DC1169" i="1"/>
  <c r="DB1169" i="1"/>
  <c r="DA1169" i="1"/>
  <c r="CZ1169" i="1"/>
  <c r="CY1169" i="1"/>
  <c r="CX1169" i="1"/>
  <c r="CW1169" i="1"/>
  <c r="CV1169" i="1"/>
  <c r="CU1169" i="1"/>
  <c r="CT1169" i="1"/>
  <c r="CS1169" i="1"/>
  <c r="CR1169" i="1"/>
  <c r="CQ1169" i="1"/>
  <c r="CP1169" i="1"/>
  <c r="CO1169" i="1"/>
  <c r="CN1169" i="1"/>
  <c r="CM1169" i="1"/>
  <c r="CL1169" i="1"/>
  <c r="CK1169" i="1"/>
  <c r="CJ1169" i="1"/>
  <c r="CI1169" i="1"/>
  <c r="CH1169" i="1"/>
  <c r="CG1169" i="1"/>
  <c r="CF1169" i="1"/>
  <c r="CE1169" i="1"/>
  <c r="CD1169" i="1"/>
  <c r="CC1169" i="1"/>
  <c r="CB1169" i="1"/>
  <c r="CA1169" i="1"/>
  <c r="BZ1169" i="1"/>
  <c r="BY1169" i="1"/>
  <c r="BX1169" i="1"/>
  <c r="BW1169" i="1"/>
  <c r="BV1169" i="1"/>
  <c r="BU1169" i="1"/>
  <c r="BT1169" i="1"/>
  <c r="BS1169" i="1"/>
  <c r="BR1169" i="1"/>
  <c r="BQ1169" i="1"/>
  <c r="BP1169" i="1"/>
  <c r="BO1169" i="1"/>
  <c r="BN1169" i="1"/>
  <c r="BM1169" i="1"/>
  <c r="BL1169" i="1"/>
  <c r="BK1169" i="1"/>
  <c r="BJ1169" i="1"/>
  <c r="BI1169" i="1"/>
  <c r="BH1169" i="1"/>
  <c r="BG1169" i="1"/>
  <c r="BF1169" i="1"/>
  <c r="BE1169" i="1"/>
  <c r="BD1169" i="1"/>
  <c r="BC1169" i="1"/>
  <c r="BB1169" i="1"/>
  <c r="BA1169" i="1"/>
  <c r="AZ1169" i="1"/>
  <c r="AY1169" i="1"/>
  <c r="AX1169" i="1"/>
  <c r="AW1169" i="1"/>
  <c r="AV1169" i="1"/>
  <c r="AU1169" i="1"/>
  <c r="AT1169" i="1"/>
  <c r="AS1169" i="1"/>
  <c r="AR1169" i="1"/>
  <c r="AQ1169" i="1"/>
  <c r="AP1169" i="1"/>
  <c r="AO1169" i="1"/>
  <c r="AN1169" i="1"/>
  <c r="AM1169" i="1"/>
  <c r="AL1169" i="1"/>
  <c r="AK1169" i="1"/>
  <c r="AJ1169" i="1"/>
  <c r="AI1169" i="1"/>
  <c r="AH1169" i="1"/>
  <c r="AG1169" i="1"/>
  <c r="AF1169" i="1"/>
  <c r="AE1169" i="1"/>
  <c r="AD1169" i="1"/>
  <c r="AC1169" i="1"/>
  <c r="AB1169" i="1"/>
  <c r="AA1169" i="1"/>
  <c r="Z1169" i="1"/>
  <c r="Y1169" i="1"/>
  <c r="X1169" i="1"/>
  <c r="W1169" i="1"/>
  <c r="V1169" i="1"/>
  <c r="U1169" i="1"/>
  <c r="T1169" i="1"/>
  <c r="S1169" i="1"/>
  <c r="Q1169" i="1"/>
  <c r="P1169" i="1"/>
  <c r="O1169" i="1"/>
  <c r="DD1168" i="1"/>
  <c r="DC1168" i="1"/>
  <c r="DB1168" i="1"/>
  <c r="DA1168" i="1"/>
  <c r="CZ1168" i="1"/>
  <c r="CY1168" i="1"/>
  <c r="CX1168" i="1"/>
  <c r="CW1168" i="1"/>
  <c r="CV1168" i="1"/>
  <c r="CU1168" i="1"/>
  <c r="CT1168" i="1"/>
  <c r="CS1168" i="1"/>
  <c r="CR1168" i="1"/>
  <c r="CQ1168" i="1"/>
  <c r="CP1168" i="1"/>
  <c r="CO1168" i="1"/>
  <c r="CN1168" i="1"/>
  <c r="CM1168" i="1"/>
  <c r="CL1168" i="1"/>
  <c r="CK1168" i="1"/>
  <c r="CJ1168" i="1"/>
  <c r="CI1168" i="1"/>
  <c r="CH1168" i="1"/>
  <c r="CG1168" i="1"/>
  <c r="CF1168" i="1"/>
  <c r="CE1168" i="1"/>
  <c r="CD1168" i="1"/>
  <c r="CC1168" i="1"/>
  <c r="CB1168" i="1"/>
  <c r="CA1168" i="1"/>
  <c r="BZ1168" i="1"/>
  <c r="BY1168" i="1"/>
  <c r="BX1168" i="1"/>
  <c r="BW1168" i="1"/>
  <c r="BV1168" i="1"/>
  <c r="BU1168" i="1"/>
  <c r="BT1168" i="1"/>
  <c r="BS1168" i="1"/>
  <c r="BR1168" i="1"/>
  <c r="BQ1168" i="1"/>
  <c r="BP1168" i="1"/>
  <c r="BO1168" i="1"/>
  <c r="BN1168" i="1"/>
  <c r="BM1168" i="1"/>
  <c r="BL1168" i="1"/>
  <c r="BK1168" i="1"/>
  <c r="BJ1168" i="1"/>
  <c r="BI1168" i="1"/>
  <c r="BH1168" i="1"/>
  <c r="BG1168" i="1"/>
  <c r="BF1168" i="1"/>
  <c r="BE1168" i="1"/>
  <c r="BD1168" i="1"/>
  <c r="BC1168" i="1"/>
  <c r="BB1168" i="1"/>
  <c r="BA1168" i="1"/>
  <c r="AZ1168" i="1"/>
  <c r="AY1168" i="1"/>
  <c r="AX1168" i="1"/>
  <c r="AW1168" i="1"/>
  <c r="AV1168" i="1"/>
  <c r="AU1168" i="1"/>
  <c r="AT1168" i="1"/>
  <c r="AS1168" i="1"/>
  <c r="AR1168" i="1"/>
  <c r="AQ1168" i="1"/>
  <c r="AP1168" i="1"/>
  <c r="AO1168" i="1"/>
  <c r="AN1168" i="1"/>
  <c r="AM1168" i="1"/>
  <c r="AL1168" i="1"/>
  <c r="AK1168" i="1"/>
  <c r="AJ1168" i="1"/>
  <c r="AI1168" i="1"/>
  <c r="AH1168" i="1"/>
  <c r="AG1168" i="1"/>
  <c r="AF1168" i="1"/>
  <c r="AE1168" i="1"/>
  <c r="AD1168" i="1"/>
  <c r="AC1168" i="1"/>
  <c r="AB1168" i="1"/>
  <c r="AA1168" i="1"/>
  <c r="Z1168" i="1"/>
  <c r="Y1168" i="1"/>
  <c r="X1168" i="1"/>
  <c r="W1168" i="1"/>
  <c r="V1168" i="1"/>
  <c r="U1168" i="1"/>
  <c r="T1168" i="1"/>
  <c r="S1168" i="1"/>
  <c r="Q1168" i="1"/>
  <c r="P1168" i="1"/>
  <c r="O1168" i="1"/>
  <c r="DD1167" i="1"/>
  <c r="DC1167" i="1"/>
  <c r="DB1167" i="1"/>
  <c r="DA1167" i="1"/>
  <c r="CZ1167" i="1"/>
  <c r="CY1167" i="1"/>
  <c r="CX1167" i="1"/>
  <c r="CW1167" i="1"/>
  <c r="CV1167" i="1"/>
  <c r="CU1167" i="1"/>
  <c r="CT1167" i="1"/>
  <c r="CS1167" i="1"/>
  <c r="CR1167" i="1"/>
  <c r="CQ1167" i="1"/>
  <c r="CP1167" i="1"/>
  <c r="CO1167" i="1"/>
  <c r="CN1167" i="1"/>
  <c r="CM1167" i="1"/>
  <c r="CL1167" i="1"/>
  <c r="CK1167" i="1"/>
  <c r="CJ1167" i="1"/>
  <c r="CI1167" i="1"/>
  <c r="CH1167" i="1"/>
  <c r="CG1167" i="1"/>
  <c r="CF1167" i="1"/>
  <c r="CE1167" i="1"/>
  <c r="CD1167" i="1"/>
  <c r="CC1167" i="1"/>
  <c r="CB1167" i="1"/>
  <c r="CA1167" i="1"/>
  <c r="BZ1167" i="1"/>
  <c r="BY1167" i="1"/>
  <c r="BX1167" i="1"/>
  <c r="BW1167" i="1"/>
  <c r="BV1167" i="1"/>
  <c r="BU1167" i="1"/>
  <c r="BT1167" i="1"/>
  <c r="BS1167" i="1"/>
  <c r="BR1167" i="1"/>
  <c r="BQ1167" i="1"/>
  <c r="BP1167" i="1"/>
  <c r="BO1167" i="1"/>
  <c r="BN1167" i="1"/>
  <c r="BM1167" i="1"/>
  <c r="BL1167" i="1"/>
  <c r="BK1167" i="1"/>
  <c r="BJ1167" i="1"/>
  <c r="BI1167" i="1"/>
  <c r="BH1167" i="1"/>
  <c r="BG1167" i="1"/>
  <c r="BF1167" i="1"/>
  <c r="BE1167" i="1"/>
  <c r="BD1167" i="1"/>
  <c r="BC1167" i="1"/>
  <c r="BB1167" i="1"/>
  <c r="BA1167" i="1"/>
  <c r="AZ1167" i="1"/>
  <c r="AY1167" i="1"/>
  <c r="AX1167" i="1"/>
  <c r="AW1167" i="1"/>
  <c r="AV1167" i="1"/>
  <c r="AU1167" i="1"/>
  <c r="AT1167" i="1"/>
  <c r="AS1167" i="1"/>
  <c r="AR1167" i="1"/>
  <c r="AQ1167" i="1"/>
  <c r="AP1167" i="1"/>
  <c r="AO1167" i="1"/>
  <c r="AN1167" i="1"/>
  <c r="AM1167" i="1"/>
  <c r="AL1167" i="1"/>
  <c r="AK1167" i="1"/>
  <c r="AJ1167" i="1"/>
  <c r="AI1167" i="1"/>
  <c r="AH1167" i="1"/>
  <c r="AG1167" i="1"/>
  <c r="AF1167" i="1"/>
  <c r="AE1167" i="1"/>
  <c r="AD1167" i="1"/>
  <c r="AC1167" i="1"/>
  <c r="AB1167" i="1"/>
  <c r="AA1167" i="1"/>
  <c r="Z1167" i="1"/>
  <c r="Y1167" i="1"/>
  <c r="X1167" i="1"/>
  <c r="W1167" i="1"/>
  <c r="V1167" i="1"/>
  <c r="U1167" i="1"/>
  <c r="T1167" i="1"/>
  <c r="S1167" i="1"/>
  <c r="Q1167" i="1"/>
  <c r="P1167" i="1"/>
  <c r="O1167" i="1"/>
  <c r="DD1166" i="1"/>
  <c r="DC1166" i="1"/>
  <c r="DB1166" i="1"/>
  <c r="DA1166" i="1"/>
  <c r="CZ1166" i="1"/>
  <c r="CY1166" i="1"/>
  <c r="CX1166" i="1"/>
  <c r="CW1166" i="1"/>
  <c r="CV1166" i="1"/>
  <c r="CU1166" i="1"/>
  <c r="CT1166" i="1"/>
  <c r="CS1166" i="1"/>
  <c r="CR1166" i="1"/>
  <c r="CQ1166" i="1"/>
  <c r="CP1166" i="1"/>
  <c r="CO1166" i="1"/>
  <c r="CN1166" i="1"/>
  <c r="CM1166" i="1"/>
  <c r="CL1166" i="1"/>
  <c r="CK1166" i="1"/>
  <c r="CJ1166" i="1"/>
  <c r="CI1166" i="1"/>
  <c r="CH1166" i="1"/>
  <c r="CG1166" i="1"/>
  <c r="CF1166" i="1"/>
  <c r="CE1166" i="1"/>
  <c r="CD1166" i="1"/>
  <c r="CC1166" i="1"/>
  <c r="CB1166" i="1"/>
  <c r="CA1166" i="1"/>
  <c r="BZ1166" i="1"/>
  <c r="BY1166" i="1"/>
  <c r="BX1166" i="1"/>
  <c r="BW1166" i="1"/>
  <c r="BV1166" i="1"/>
  <c r="BU1166" i="1"/>
  <c r="BT1166" i="1"/>
  <c r="BS1166" i="1"/>
  <c r="BR1166" i="1"/>
  <c r="BQ1166" i="1"/>
  <c r="BP1166" i="1"/>
  <c r="BO1166" i="1"/>
  <c r="BN1166" i="1"/>
  <c r="BM1166" i="1"/>
  <c r="BL1166" i="1"/>
  <c r="BK1166" i="1"/>
  <c r="BJ1166" i="1"/>
  <c r="BI1166" i="1"/>
  <c r="BH1166" i="1"/>
  <c r="BG1166" i="1"/>
  <c r="BF1166" i="1"/>
  <c r="BE1166" i="1"/>
  <c r="BD1166" i="1"/>
  <c r="BC1166" i="1"/>
  <c r="BB1166" i="1"/>
  <c r="BA1166" i="1"/>
  <c r="AZ1166" i="1"/>
  <c r="AY1166" i="1"/>
  <c r="AX1166" i="1"/>
  <c r="AW1166" i="1"/>
  <c r="AV1166" i="1"/>
  <c r="AU1166" i="1"/>
  <c r="AT1166" i="1"/>
  <c r="AS1166" i="1"/>
  <c r="AR1166" i="1"/>
  <c r="AQ1166" i="1"/>
  <c r="AP1166" i="1"/>
  <c r="AO1166" i="1"/>
  <c r="AN1166" i="1"/>
  <c r="AM1166" i="1"/>
  <c r="AL1166" i="1"/>
  <c r="AK1166" i="1"/>
  <c r="AJ1166" i="1"/>
  <c r="AI1166" i="1"/>
  <c r="AH1166" i="1"/>
  <c r="AG1166" i="1"/>
  <c r="AF1166" i="1"/>
  <c r="AE1166" i="1"/>
  <c r="AD1166" i="1"/>
  <c r="AC1166" i="1"/>
  <c r="AB1166" i="1"/>
  <c r="AA1166" i="1"/>
  <c r="Z1166" i="1"/>
  <c r="Y1166" i="1"/>
  <c r="X1166" i="1"/>
  <c r="W1166" i="1"/>
  <c r="V1166" i="1"/>
  <c r="U1166" i="1"/>
  <c r="T1166" i="1"/>
  <c r="S1166" i="1"/>
  <c r="Q1166" i="1"/>
  <c r="P1166" i="1"/>
  <c r="O1166" i="1"/>
  <c r="DD1165" i="1"/>
  <c r="DC1165" i="1"/>
  <c r="DB1165" i="1"/>
  <c r="DA1165" i="1"/>
  <c r="CZ1165" i="1"/>
  <c r="CY1165" i="1"/>
  <c r="CX1165" i="1"/>
  <c r="CW1165" i="1"/>
  <c r="CV1165" i="1"/>
  <c r="CU1165" i="1"/>
  <c r="CT1165" i="1"/>
  <c r="CS1165" i="1"/>
  <c r="CR1165" i="1"/>
  <c r="CQ1165" i="1"/>
  <c r="CP1165" i="1"/>
  <c r="CO1165" i="1"/>
  <c r="CN1165" i="1"/>
  <c r="CM1165" i="1"/>
  <c r="CL1165" i="1"/>
  <c r="CK1165" i="1"/>
  <c r="CJ1165" i="1"/>
  <c r="CI1165" i="1"/>
  <c r="CH1165" i="1"/>
  <c r="CG1165" i="1"/>
  <c r="CF1165" i="1"/>
  <c r="CE1165" i="1"/>
  <c r="CD1165" i="1"/>
  <c r="CC1165" i="1"/>
  <c r="CB1165" i="1"/>
  <c r="CA1165" i="1"/>
  <c r="BZ1165" i="1"/>
  <c r="BY1165" i="1"/>
  <c r="BX1165" i="1"/>
  <c r="BW1165" i="1"/>
  <c r="BV1165" i="1"/>
  <c r="BU1165" i="1"/>
  <c r="BT1165" i="1"/>
  <c r="BS1165" i="1"/>
  <c r="BR1165" i="1"/>
  <c r="BQ1165" i="1"/>
  <c r="BP1165" i="1"/>
  <c r="BO1165" i="1"/>
  <c r="BN1165" i="1"/>
  <c r="BM1165" i="1"/>
  <c r="BL1165" i="1"/>
  <c r="BK1165" i="1"/>
  <c r="BJ1165" i="1"/>
  <c r="BI1165" i="1"/>
  <c r="BH1165" i="1"/>
  <c r="BG1165" i="1"/>
  <c r="BF1165" i="1"/>
  <c r="BE1165" i="1"/>
  <c r="BD1165" i="1"/>
  <c r="BC1165" i="1"/>
  <c r="BB1165" i="1"/>
  <c r="BA1165" i="1"/>
  <c r="AZ1165" i="1"/>
  <c r="AY1165" i="1"/>
  <c r="AX1165" i="1"/>
  <c r="AW1165" i="1"/>
  <c r="AV1165" i="1"/>
  <c r="AU1165" i="1"/>
  <c r="AT1165" i="1"/>
  <c r="AS1165" i="1"/>
  <c r="AR1165" i="1"/>
  <c r="AQ1165" i="1"/>
  <c r="AP1165" i="1"/>
  <c r="AO1165" i="1"/>
  <c r="AN1165" i="1"/>
  <c r="AM1165" i="1"/>
  <c r="AL1165" i="1"/>
  <c r="AK1165" i="1"/>
  <c r="AJ1165" i="1"/>
  <c r="AI1165" i="1"/>
  <c r="AH1165" i="1"/>
  <c r="AG1165" i="1"/>
  <c r="AF1165" i="1"/>
  <c r="AE1165" i="1"/>
  <c r="AD1165" i="1"/>
  <c r="AC1165" i="1"/>
  <c r="AB1165" i="1"/>
  <c r="AA1165" i="1"/>
  <c r="Z1165" i="1"/>
  <c r="Y1165" i="1"/>
  <c r="X1165" i="1"/>
  <c r="W1165" i="1"/>
  <c r="V1165" i="1"/>
  <c r="U1165" i="1"/>
  <c r="T1165" i="1"/>
  <c r="S1165" i="1"/>
  <c r="Q1165" i="1"/>
  <c r="P1165" i="1"/>
  <c r="O1165" i="1"/>
  <c r="DD1164" i="1"/>
  <c r="DC1164" i="1"/>
  <c r="DB1164" i="1"/>
  <c r="DA1164" i="1"/>
  <c r="CZ1164" i="1"/>
  <c r="CY1164" i="1"/>
  <c r="CX1164" i="1"/>
  <c r="CW1164" i="1"/>
  <c r="CV1164" i="1"/>
  <c r="CU1164" i="1"/>
  <c r="CT1164" i="1"/>
  <c r="CS1164" i="1"/>
  <c r="CR1164" i="1"/>
  <c r="CQ1164" i="1"/>
  <c r="CP1164" i="1"/>
  <c r="CO1164" i="1"/>
  <c r="CN1164" i="1"/>
  <c r="CM1164" i="1"/>
  <c r="CL1164" i="1"/>
  <c r="CK1164" i="1"/>
  <c r="CJ1164" i="1"/>
  <c r="CI1164" i="1"/>
  <c r="CH1164" i="1"/>
  <c r="CG1164" i="1"/>
  <c r="CF1164" i="1"/>
  <c r="CE1164" i="1"/>
  <c r="CD1164" i="1"/>
  <c r="CC1164" i="1"/>
  <c r="CB1164" i="1"/>
  <c r="CA1164" i="1"/>
  <c r="BZ1164" i="1"/>
  <c r="BY1164" i="1"/>
  <c r="BX1164" i="1"/>
  <c r="BW1164" i="1"/>
  <c r="BV1164" i="1"/>
  <c r="BU1164" i="1"/>
  <c r="BT1164" i="1"/>
  <c r="BS1164" i="1"/>
  <c r="BR1164" i="1"/>
  <c r="BQ1164" i="1"/>
  <c r="BP1164" i="1"/>
  <c r="BO1164" i="1"/>
  <c r="BN1164" i="1"/>
  <c r="BM1164" i="1"/>
  <c r="BL1164" i="1"/>
  <c r="BK1164" i="1"/>
  <c r="BJ1164" i="1"/>
  <c r="BI1164" i="1"/>
  <c r="BH1164" i="1"/>
  <c r="BG1164" i="1"/>
  <c r="BF1164" i="1"/>
  <c r="BE1164" i="1"/>
  <c r="BD1164" i="1"/>
  <c r="BC1164" i="1"/>
  <c r="BB1164" i="1"/>
  <c r="BA1164" i="1"/>
  <c r="AZ1164" i="1"/>
  <c r="AY1164" i="1"/>
  <c r="AX1164" i="1"/>
  <c r="AW1164" i="1"/>
  <c r="AV1164" i="1"/>
  <c r="AU1164" i="1"/>
  <c r="AT1164" i="1"/>
  <c r="AS1164" i="1"/>
  <c r="AR1164" i="1"/>
  <c r="AQ1164" i="1"/>
  <c r="AP1164" i="1"/>
  <c r="AO1164" i="1"/>
  <c r="AN1164" i="1"/>
  <c r="AM1164" i="1"/>
  <c r="AL1164" i="1"/>
  <c r="AK1164" i="1"/>
  <c r="AJ1164" i="1"/>
  <c r="AI1164" i="1"/>
  <c r="AH1164" i="1"/>
  <c r="AG1164" i="1"/>
  <c r="AF1164" i="1"/>
  <c r="AE1164" i="1"/>
  <c r="AD1164" i="1"/>
  <c r="AC1164" i="1"/>
  <c r="AB1164" i="1"/>
  <c r="AA1164" i="1"/>
  <c r="Z1164" i="1"/>
  <c r="Y1164" i="1"/>
  <c r="X1164" i="1"/>
  <c r="W1164" i="1"/>
  <c r="V1164" i="1"/>
  <c r="U1164" i="1"/>
  <c r="T1164" i="1"/>
  <c r="S1164" i="1"/>
  <c r="Q1164" i="1"/>
  <c r="P1164" i="1"/>
  <c r="O1164" i="1"/>
  <c r="DD1163" i="1"/>
  <c r="DC1163" i="1"/>
  <c r="DB1163" i="1"/>
  <c r="DA1163" i="1"/>
  <c r="CZ1163" i="1"/>
  <c r="CY1163" i="1"/>
  <c r="CX1163" i="1"/>
  <c r="CW1163" i="1"/>
  <c r="CV1163" i="1"/>
  <c r="CU1163" i="1"/>
  <c r="CT1163" i="1"/>
  <c r="CS1163" i="1"/>
  <c r="CR1163" i="1"/>
  <c r="CQ1163" i="1"/>
  <c r="CP1163" i="1"/>
  <c r="CO1163" i="1"/>
  <c r="CN1163" i="1"/>
  <c r="CM1163" i="1"/>
  <c r="CL1163" i="1"/>
  <c r="CK1163" i="1"/>
  <c r="CJ1163" i="1"/>
  <c r="CI1163" i="1"/>
  <c r="CH1163" i="1"/>
  <c r="CG1163" i="1"/>
  <c r="CF1163" i="1"/>
  <c r="CE1163" i="1"/>
  <c r="CD1163" i="1"/>
  <c r="CC1163" i="1"/>
  <c r="CB1163" i="1"/>
  <c r="CA1163" i="1"/>
  <c r="BZ1163" i="1"/>
  <c r="BY1163" i="1"/>
  <c r="BX1163" i="1"/>
  <c r="BW1163" i="1"/>
  <c r="BV1163" i="1"/>
  <c r="BU1163" i="1"/>
  <c r="BT1163" i="1"/>
  <c r="BS1163" i="1"/>
  <c r="BR1163" i="1"/>
  <c r="BQ1163" i="1"/>
  <c r="BP1163" i="1"/>
  <c r="BO1163" i="1"/>
  <c r="BN1163" i="1"/>
  <c r="BM1163" i="1"/>
  <c r="BL1163" i="1"/>
  <c r="BK1163" i="1"/>
  <c r="BJ1163" i="1"/>
  <c r="BI1163" i="1"/>
  <c r="BH1163" i="1"/>
  <c r="BG1163" i="1"/>
  <c r="BF1163" i="1"/>
  <c r="BE1163" i="1"/>
  <c r="BD1163" i="1"/>
  <c r="BC1163" i="1"/>
  <c r="BB1163" i="1"/>
  <c r="BA1163" i="1"/>
  <c r="AZ1163" i="1"/>
  <c r="AY1163" i="1"/>
  <c r="AX1163" i="1"/>
  <c r="AW1163" i="1"/>
  <c r="AV1163" i="1"/>
  <c r="AU1163" i="1"/>
  <c r="AT1163" i="1"/>
  <c r="AS1163" i="1"/>
  <c r="AR1163" i="1"/>
  <c r="AQ1163" i="1"/>
  <c r="AP1163" i="1"/>
  <c r="AO1163" i="1"/>
  <c r="AN1163" i="1"/>
  <c r="AM1163" i="1"/>
  <c r="AL1163" i="1"/>
  <c r="AK1163" i="1"/>
  <c r="AJ1163" i="1"/>
  <c r="AI1163" i="1"/>
  <c r="AH1163" i="1"/>
  <c r="AG1163" i="1"/>
  <c r="AF1163" i="1"/>
  <c r="AE1163" i="1"/>
  <c r="AD1163" i="1"/>
  <c r="AC1163" i="1"/>
  <c r="AB1163" i="1"/>
  <c r="AA1163" i="1"/>
  <c r="Z1163" i="1"/>
  <c r="Y1163" i="1"/>
  <c r="X1163" i="1"/>
  <c r="W1163" i="1"/>
  <c r="V1163" i="1"/>
  <c r="U1163" i="1"/>
  <c r="T1163" i="1"/>
  <c r="S1163" i="1"/>
  <c r="Q1163" i="1"/>
  <c r="P1163" i="1"/>
  <c r="O1163" i="1"/>
  <c r="DD1162" i="1"/>
  <c r="DC1162" i="1"/>
  <c r="DB1162" i="1"/>
  <c r="DA1162" i="1"/>
  <c r="CZ1162" i="1"/>
  <c r="CY1162" i="1"/>
  <c r="CX1162" i="1"/>
  <c r="CW1162" i="1"/>
  <c r="CV1162" i="1"/>
  <c r="CU1162" i="1"/>
  <c r="CT1162" i="1"/>
  <c r="CS1162" i="1"/>
  <c r="CR1162" i="1"/>
  <c r="CQ1162" i="1"/>
  <c r="CP1162" i="1"/>
  <c r="CO1162" i="1"/>
  <c r="CN1162" i="1"/>
  <c r="CM1162" i="1"/>
  <c r="CL1162" i="1"/>
  <c r="CK1162" i="1"/>
  <c r="CJ1162" i="1"/>
  <c r="CI1162" i="1"/>
  <c r="CH1162" i="1"/>
  <c r="CG1162" i="1"/>
  <c r="CF1162" i="1"/>
  <c r="CE1162" i="1"/>
  <c r="CD1162" i="1"/>
  <c r="CC1162" i="1"/>
  <c r="CB1162" i="1"/>
  <c r="CA1162" i="1"/>
  <c r="BZ1162" i="1"/>
  <c r="BY1162" i="1"/>
  <c r="BX1162" i="1"/>
  <c r="BW1162" i="1"/>
  <c r="BV1162" i="1"/>
  <c r="BU1162" i="1"/>
  <c r="BT1162" i="1"/>
  <c r="BS1162" i="1"/>
  <c r="BR1162" i="1"/>
  <c r="BQ1162" i="1"/>
  <c r="BP1162" i="1"/>
  <c r="BO1162" i="1"/>
  <c r="BN1162" i="1"/>
  <c r="BM1162" i="1"/>
  <c r="BL1162" i="1"/>
  <c r="BK1162" i="1"/>
  <c r="BJ1162" i="1"/>
  <c r="BI1162" i="1"/>
  <c r="BH1162" i="1"/>
  <c r="BG1162" i="1"/>
  <c r="BF1162" i="1"/>
  <c r="BE1162" i="1"/>
  <c r="BD1162" i="1"/>
  <c r="BC1162" i="1"/>
  <c r="BB1162" i="1"/>
  <c r="BA1162" i="1"/>
  <c r="AZ1162" i="1"/>
  <c r="AY1162" i="1"/>
  <c r="AX1162" i="1"/>
  <c r="AW1162" i="1"/>
  <c r="AV1162" i="1"/>
  <c r="AU1162" i="1"/>
  <c r="AT1162" i="1"/>
  <c r="AS1162" i="1"/>
  <c r="AR1162" i="1"/>
  <c r="AQ1162" i="1"/>
  <c r="AP1162" i="1"/>
  <c r="AO1162" i="1"/>
  <c r="AN1162" i="1"/>
  <c r="AM1162" i="1"/>
  <c r="AL1162" i="1"/>
  <c r="AK1162" i="1"/>
  <c r="AJ1162" i="1"/>
  <c r="AI1162" i="1"/>
  <c r="AH1162" i="1"/>
  <c r="AG1162" i="1"/>
  <c r="AF1162" i="1"/>
  <c r="AE1162" i="1"/>
  <c r="AD1162" i="1"/>
  <c r="AC1162" i="1"/>
  <c r="AB1162" i="1"/>
  <c r="AA1162" i="1"/>
  <c r="Z1162" i="1"/>
  <c r="Y1162" i="1"/>
  <c r="X1162" i="1"/>
  <c r="W1162" i="1"/>
  <c r="V1162" i="1"/>
  <c r="U1162" i="1"/>
  <c r="T1162" i="1"/>
  <c r="S1162" i="1"/>
  <c r="Q1162" i="1"/>
  <c r="P1162" i="1"/>
  <c r="O1162" i="1"/>
  <c r="DD1161" i="1"/>
  <c r="DC1161" i="1"/>
  <c r="DB1161" i="1"/>
  <c r="DA1161" i="1"/>
  <c r="CZ1161" i="1"/>
  <c r="CY1161" i="1"/>
  <c r="CX1161" i="1"/>
  <c r="CW1161" i="1"/>
  <c r="CV1161" i="1"/>
  <c r="CU1161" i="1"/>
  <c r="CT1161" i="1"/>
  <c r="CS1161" i="1"/>
  <c r="CR1161" i="1"/>
  <c r="CQ1161" i="1"/>
  <c r="CP1161" i="1"/>
  <c r="CO1161" i="1"/>
  <c r="CN1161" i="1"/>
  <c r="CM1161" i="1"/>
  <c r="CL1161" i="1"/>
  <c r="CK1161" i="1"/>
  <c r="CJ1161" i="1"/>
  <c r="CI1161" i="1"/>
  <c r="CH1161" i="1"/>
  <c r="CG1161" i="1"/>
  <c r="CF1161" i="1"/>
  <c r="CE1161" i="1"/>
  <c r="CD1161" i="1"/>
  <c r="CC1161" i="1"/>
  <c r="CB1161" i="1"/>
  <c r="CA1161" i="1"/>
  <c r="BZ1161" i="1"/>
  <c r="BY1161" i="1"/>
  <c r="BX1161" i="1"/>
  <c r="BW1161" i="1"/>
  <c r="BV1161" i="1"/>
  <c r="BU1161" i="1"/>
  <c r="BT1161" i="1"/>
  <c r="BS1161" i="1"/>
  <c r="BR1161" i="1"/>
  <c r="BQ1161" i="1"/>
  <c r="BP1161" i="1"/>
  <c r="BO1161" i="1"/>
  <c r="BN1161" i="1"/>
  <c r="BM1161" i="1"/>
  <c r="BL1161" i="1"/>
  <c r="BK1161" i="1"/>
  <c r="BJ1161" i="1"/>
  <c r="BI1161" i="1"/>
  <c r="BH1161" i="1"/>
  <c r="BG1161" i="1"/>
  <c r="BF1161" i="1"/>
  <c r="BE1161" i="1"/>
  <c r="BD1161" i="1"/>
  <c r="BC1161" i="1"/>
  <c r="BB1161" i="1"/>
  <c r="BA1161" i="1"/>
  <c r="AZ1161" i="1"/>
  <c r="AY1161" i="1"/>
  <c r="AX1161" i="1"/>
  <c r="AW1161" i="1"/>
  <c r="AV1161" i="1"/>
  <c r="AU1161" i="1"/>
  <c r="AT1161" i="1"/>
  <c r="AS1161" i="1"/>
  <c r="AR1161" i="1"/>
  <c r="AQ1161" i="1"/>
  <c r="AP1161" i="1"/>
  <c r="AO1161" i="1"/>
  <c r="AN1161" i="1"/>
  <c r="AM1161" i="1"/>
  <c r="AL1161" i="1"/>
  <c r="AK1161" i="1"/>
  <c r="AJ1161" i="1"/>
  <c r="AI1161" i="1"/>
  <c r="AH1161" i="1"/>
  <c r="AG1161" i="1"/>
  <c r="AF1161" i="1"/>
  <c r="AE1161" i="1"/>
  <c r="AD1161" i="1"/>
  <c r="AC1161" i="1"/>
  <c r="AB1161" i="1"/>
  <c r="AA1161" i="1"/>
  <c r="Z1161" i="1"/>
  <c r="Y1161" i="1"/>
  <c r="X1161" i="1"/>
  <c r="W1161" i="1"/>
  <c r="V1161" i="1"/>
  <c r="U1161" i="1"/>
  <c r="T1161" i="1"/>
  <c r="S1161" i="1"/>
  <c r="Q1161" i="1"/>
  <c r="P1161" i="1"/>
  <c r="O1161" i="1"/>
  <c r="DD1160" i="1"/>
  <c r="DC1160" i="1"/>
  <c r="DB1160" i="1"/>
  <c r="DA1160" i="1"/>
  <c r="CZ1160" i="1"/>
  <c r="CY1160" i="1"/>
  <c r="CX1160" i="1"/>
  <c r="CW1160" i="1"/>
  <c r="CV1160" i="1"/>
  <c r="CU1160" i="1"/>
  <c r="CT1160" i="1"/>
  <c r="CS1160" i="1"/>
  <c r="CR1160" i="1"/>
  <c r="CQ1160" i="1"/>
  <c r="CP1160" i="1"/>
  <c r="CO1160" i="1"/>
  <c r="CN1160" i="1"/>
  <c r="CM1160" i="1"/>
  <c r="CL1160" i="1"/>
  <c r="CK1160" i="1"/>
  <c r="CJ1160" i="1"/>
  <c r="CI1160" i="1"/>
  <c r="CH1160" i="1"/>
  <c r="CG1160" i="1"/>
  <c r="CF1160" i="1"/>
  <c r="CE1160" i="1"/>
  <c r="CD1160" i="1"/>
  <c r="CC1160" i="1"/>
  <c r="CB1160" i="1"/>
  <c r="CA1160" i="1"/>
  <c r="BZ1160" i="1"/>
  <c r="BY1160" i="1"/>
  <c r="BX1160" i="1"/>
  <c r="BW1160" i="1"/>
  <c r="BV1160" i="1"/>
  <c r="BU1160" i="1"/>
  <c r="BT1160" i="1"/>
  <c r="BS1160" i="1"/>
  <c r="BR1160" i="1"/>
  <c r="BQ1160" i="1"/>
  <c r="BP1160" i="1"/>
  <c r="BO1160" i="1"/>
  <c r="BN1160" i="1"/>
  <c r="BM1160" i="1"/>
  <c r="BL1160" i="1"/>
  <c r="BK1160" i="1"/>
  <c r="BJ1160" i="1"/>
  <c r="BI1160" i="1"/>
  <c r="BH1160" i="1"/>
  <c r="BG1160" i="1"/>
  <c r="BF1160" i="1"/>
  <c r="BE1160" i="1"/>
  <c r="BD1160" i="1"/>
  <c r="BC1160" i="1"/>
  <c r="BB1160" i="1"/>
  <c r="BA1160" i="1"/>
  <c r="AZ1160" i="1"/>
  <c r="AY1160" i="1"/>
  <c r="AX1160" i="1"/>
  <c r="AW1160" i="1"/>
  <c r="AV1160" i="1"/>
  <c r="AU1160" i="1"/>
  <c r="AT1160" i="1"/>
  <c r="AS1160" i="1"/>
  <c r="AR1160" i="1"/>
  <c r="AQ1160" i="1"/>
  <c r="AP1160" i="1"/>
  <c r="AO1160" i="1"/>
  <c r="AN1160" i="1"/>
  <c r="AM1160" i="1"/>
  <c r="AL1160" i="1"/>
  <c r="AK1160" i="1"/>
  <c r="AJ1160" i="1"/>
  <c r="AI1160" i="1"/>
  <c r="AH1160" i="1"/>
  <c r="AG1160" i="1"/>
  <c r="AF1160" i="1"/>
  <c r="AE1160" i="1"/>
  <c r="AD1160" i="1"/>
  <c r="AC1160" i="1"/>
  <c r="AB1160" i="1"/>
  <c r="AA1160" i="1"/>
  <c r="Z1160" i="1"/>
  <c r="Y1160" i="1"/>
  <c r="X1160" i="1"/>
  <c r="W1160" i="1"/>
  <c r="V1160" i="1"/>
  <c r="U1160" i="1"/>
  <c r="T1160" i="1"/>
  <c r="S1160" i="1"/>
  <c r="Q1160" i="1"/>
  <c r="P1160" i="1"/>
  <c r="O1160" i="1"/>
  <c r="DD1147" i="1"/>
  <c r="DC1147" i="1"/>
  <c r="DB1147" i="1"/>
  <c r="DA1147" i="1"/>
  <c r="CZ1147" i="1"/>
  <c r="CY1147" i="1"/>
  <c r="CX1147" i="1"/>
  <c r="CW1147" i="1"/>
  <c r="CV1147" i="1"/>
  <c r="CU1147" i="1"/>
  <c r="CT1147" i="1"/>
  <c r="CS1147" i="1"/>
  <c r="CR1147" i="1"/>
  <c r="CQ1147" i="1"/>
  <c r="CP1147" i="1"/>
  <c r="CO1147" i="1"/>
  <c r="CN1147" i="1"/>
  <c r="CM1147" i="1"/>
  <c r="CL1147" i="1"/>
  <c r="CK1147" i="1"/>
  <c r="CJ1147" i="1"/>
  <c r="CI1147" i="1"/>
  <c r="CH1147" i="1"/>
  <c r="CG1147" i="1"/>
  <c r="CF1147" i="1"/>
  <c r="CE1147" i="1"/>
  <c r="CD1147" i="1"/>
  <c r="CC1147" i="1"/>
  <c r="CB1147" i="1"/>
  <c r="CA1147" i="1"/>
  <c r="BZ1147" i="1"/>
  <c r="BY1147" i="1"/>
  <c r="BX1147" i="1"/>
  <c r="BW1147" i="1"/>
  <c r="BV1147" i="1"/>
  <c r="BU1147" i="1"/>
  <c r="BT1147" i="1"/>
  <c r="BS1147" i="1"/>
  <c r="BR1147" i="1"/>
  <c r="BQ1147" i="1"/>
  <c r="BP1147" i="1"/>
  <c r="BO1147" i="1"/>
  <c r="BN1147" i="1"/>
  <c r="BM1147" i="1"/>
  <c r="BL1147" i="1"/>
  <c r="BK1147" i="1"/>
  <c r="BJ1147" i="1"/>
  <c r="BI1147" i="1"/>
  <c r="BH1147" i="1"/>
  <c r="BG1147" i="1"/>
  <c r="BF1147" i="1"/>
  <c r="BE1147" i="1"/>
  <c r="BD1147" i="1"/>
  <c r="BC1147" i="1"/>
  <c r="BB1147" i="1"/>
  <c r="BA1147" i="1"/>
  <c r="AZ1147" i="1"/>
  <c r="AY1147" i="1"/>
  <c r="AX1147" i="1"/>
  <c r="AW1147" i="1"/>
  <c r="AV1147" i="1"/>
  <c r="AU1147" i="1"/>
  <c r="AT1147" i="1"/>
  <c r="AS1147" i="1"/>
  <c r="AR1147" i="1"/>
  <c r="AQ1147" i="1"/>
  <c r="AP1147" i="1"/>
  <c r="AO1147" i="1"/>
  <c r="AN1147" i="1"/>
  <c r="AM1147" i="1"/>
  <c r="AL1147" i="1"/>
  <c r="AK1147" i="1"/>
  <c r="AJ1147" i="1"/>
  <c r="AI1147" i="1"/>
  <c r="AH1147" i="1"/>
  <c r="AG1147" i="1"/>
  <c r="AF1147" i="1"/>
  <c r="AE1147" i="1"/>
  <c r="AD1147" i="1"/>
  <c r="AC1147" i="1"/>
  <c r="AB1147" i="1"/>
  <c r="AA1147" i="1"/>
  <c r="Z1147" i="1"/>
  <c r="Y1147" i="1"/>
  <c r="X1147" i="1"/>
  <c r="W1147" i="1"/>
  <c r="V1147" i="1"/>
  <c r="U1147" i="1"/>
  <c r="T1147" i="1"/>
  <c r="S1147" i="1"/>
  <c r="Q1147" i="1"/>
  <c r="P1147" i="1"/>
  <c r="O1147" i="1"/>
  <c r="DD1146" i="1"/>
  <c r="DC1146" i="1"/>
  <c r="DB1146" i="1"/>
  <c r="DA1146" i="1"/>
  <c r="CZ1146" i="1"/>
  <c r="CY1146" i="1"/>
  <c r="CX1146" i="1"/>
  <c r="CW1146" i="1"/>
  <c r="CV1146" i="1"/>
  <c r="CU1146" i="1"/>
  <c r="CT1146" i="1"/>
  <c r="CS1146" i="1"/>
  <c r="CR1146" i="1"/>
  <c r="CQ1146" i="1"/>
  <c r="CP1146" i="1"/>
  <c r="CO1146" i="1"/>
  <c r="CN1146" i="1"/>
  <c r="CM1146" i="1"/>
  <c r="CL1146" i="1"/>
  <c r="CK1146" i="1"/>
  <c r="CJ1146" i="1"/>
  <c r="CI1146" i="1"/>
  <c r="CH1146" i="1"/>
  <c r="CG1146" i="1"/>
  <c r="CF1146" i="1"/>
  <c r="CE1146" i="1"/>
  <c r="CD1146" i="1"/>
  <c r="CC1146" i="1"/>
  <c r="CB1146" i="1"/>
  <c r="CA1146" i="1"/>
  <c r="BZ1146" i="1"/>
  <c r="BY1146" i="1"/>
  <c r="BX1146" i="1"/>
  <c r="BW1146" i="1"/>
  <c r="BV1146" i="1"/>
  <c r="BU1146" i="1"/>
  <c r="BT1146" i="1"/>
  <c r="BS1146" i="1"/>
  <c r="BR1146" i="1"/>
  <c r="BQ1146" i="1"/>
  <c r="BP1146" i="1"/>
  <c r="BO1146" i="1"/>
  <c r="BN1146" i="1"/>
  <c r="BM1146" i="1"/>
  <c r="BL1146" i="1"/>
  <c r="BK1146" i="1"/>
  <c r="BJ1146" i="1"/>
  <c r="BI1146" i="1"/>
  <c r="BH1146" i="1"/>
  <c r="BG1146" i="1"/>
  <c r="BF1146" i="1"/>
  <c r="BE1146" i="1"/>
  <c r="BD1146" i="1"/>
  <c r="BC1146" i="1"/>
  <c r="BB1146" i="1"/>
  <c r="BA1146" i="1"/>
  <c r="AZ1146" i="1"/>
  <c r="AY1146" i="1"/>
  <c r="AX1146" i="1"/>
  <c r="AW1146" i="1"/>
  <c r="AV1146" i="1"/>
  <c r="AU1146" i="1"/>
  <c r="AT1146" i="1"/>
  <c r="AS1146" i="1"/>
  <c r="AR1146" i="1"/>
  <c r="AQ1146" i="1"/>
  <c r="AP1146" i="1"/>
  <c r="AO1146" i="1"/>
  <c r="AN1146" i="1"/>
  <c r="AM1146" i="1"/>
  <c r="AL1146" i="1"/>
  <c r="AK1146" i="1"/>
  <c r="AJ1146" i="1"/>
  <c r="AI1146" i="1"/>
  <c r="AH1146" i="1"/>
  <c r="AG1146" i="1"/>
  <c r="AF1146" i="1"/>
  <c r="AE1146" i="1"/>
  <c r="AD1146" i="1"/>
  <c r="AC1146" i="1"/>
  <c r="AB1146" i="1"/>
  <c r="AA1146" i="1"/>
  <c r="Z1146" i="1"/>
  <c r="Y1146" i="1"/>
  <c r="X1146" i="1"/>
  <c r="W1146" i="1"/>
  <c r="V1146" i="1"/>
  <c r="U1146" i="1"/>
  <c r="T1146" i="1"/>
  <c r="S1146" i="1"/>
  <c r="Q1146" i="1"/>
  <c r="P1146" i="1"/>
  <c r="O1146" i="1"/>
  <c r="DD1159" i="1"/>
  <c r="DC1159" i="1"/>
  <c r="DB1159" i="1"/>
  <c r="DA1159" i="1"/>
  <c r="CZ1159" i="1"/>
  <c r="CY1159" i="1"/>
  <c r="CX1159" i="1"/>
  <c r="CW1159" i="1"/>
  <c r="CV1159" i="1"/>
  <c r="CU1159" i="1"/>
  <c r="CT1159" i="1"/>
  <c r="CS1159" i="1"/>
  <c r="CR1159" i="1"/>
  <c r="CQ1159" i="1"/>
  <c r="CP1159" i="1"/>
  <c r="CO1159" i="1"/>
  <c r="CN1159" i="1"/>
  <c r="CM1159" i="1"/>
  <c r="CL1159" i="1"/>
  <c r="CK1159" i="1"/>
  <c r="CJ1159" i="1"/>
  <c r="CI1159" i="1"/>
  <c r="CH1159" i="1"/>
  <c r="CG1159" i="1"/>
  <c r="CF1159" i="1"/>
  <c r="CE1159" i="1"/>
  <c r="CD1159" i="1"/>
  <c r="CC1159" i="1"/>
  <c r="CB1159" i="1"/>
  <c r="CA1159" i="1"/>
  <c r="BZ1159" i="1"/>
  <c r="BY1159" i="1"/>
  <c r="BX1159" i="1"/>
  <c r="BW1159" i="1"/>
  <c r="BV1159" i="1"/>
  <c r="BU1159" i="1"/>
  <c r="BT1159" i="1"/>
  <c r="BS1159" i="1"/>
  <c r="BR1159" i="1"/>
  <c r="BQ1159" i="1"/>
  <c r="BP1159" i="1"/>
  <c r="BO1159" i="1"/>
  <c r="BN1159" i="1"/>
  <c r="BM1159" i="1"/>
  <c r="BL1159" i="1"/>
  <c r="BK1159" i="1"/>
  <c r="BJ1159" i="1"/>
  <c r="BI1159" i="1"/>
  <c r="BH1159" i="1"/>
  <c r="BG1159" i="1"/>
  <c r="BF1159" i="1"/>
  <c r="BE1159" i="1"/>
  <c r="BD1159" i="1"/>
  <c r="BC1159" i="1"/>
  <c r="BB1159" i="1"/>
  <c r="BA1159" i="1"/>
  <c r="AZ1159" i="1"/>
  <c r="AY1159" i="1"/>
  <c r="AX1159" i="1"/>
  <c r="AW1159" i="1"/>
  <c r="AV1159" i="1"/>
  <c r="AU1159" i="1"/>
  <c r="AT1159" i="1"/>
  <c r="AS1159" i="1"/>
  <c r="AR1159" i="1"/>
  <c r="AQ1159" i="1"/>
  <c r="AP1159" i="1"/>
  <c r="AO1159" i="1"/>
  <c r="AN1159" i="1"/>
  <c r="AM1159" i="1"/>
  <c r="AL1159" i="1"/>
  <c r="AK1159" i="1"/>
  <c r="AJ1159" i="1"/>
  <c r="AI1159" i="1"/>
  <c r="AH1159" i="1"/>
  <c r="AG1159" i="1"/>
  <c r="AF1159" i="1"/>
  <c r="AE1159" i="1"/>
  <c r="AD1159" i="1"/>
  <c r="AC1159" i="1"/>
  <c r="AB1159" i="1"/>
  <c r="AA1159" i="1"/>
  <c r="Z1159" i="1"/>
  <c r="Y1159" i="1"/>
  <c r="X1159" i="1"/>
  <c r="W1159" i="1"/>
  <c r="V1159" i="1"/>
  <c r="U1159" i="1"/>
  <c r="T1159" i="1"/>
  <c r="S1159" i="1"/>
  <c r="Q1159" i="1"/>
  <c r="P1159" i="1"/>
  <c r="O1159" i="1"/>
  <c r="DD1158" i="1"/>
  <c r="DC1158" i="1"/>
  <c r="DB1158" i="1"/>
  <c r="DA1158" i="1"/>
  <c r="CZ1158" i="1"/>
  <c r="CY1158" i="1"/>
  <c r="CX1158" i="1"/>
  <c r="CW1158" i="1"/>
  <c r="CV1158" i="1"/>
  <c r="CU1158" i="1"/>
  <c r="CT1158" i="1"/>
  <c r="CS1158" i="1"/>
  <c r="CR1158" i="1"/>
  <c r="CQ1158" i="1"/>
  <c r="CP1158" i="1"/>
  <c r="CO1158" i="1"/>
  <c r="CN1158" i="1"/>
  <c r="CM1158" i="1"/>
  <c r="CL1158" i="1"/>
  <c r="CK1158" i="1"/>
  <c r="CJ1158" i="1"/>
  <c r="CI1158" i="1"/>
  <c r="CH1158" i="1"/>
  <c r="CG1158" i="1"/>
  <c r="CF1158" i="1"/>
  <c r="CE1158" i="1"/>
  <c r="CD1158" i="1"/>
  <c r="CC1158" i="1"/>
  <c r="CB1158" i="1"/>
  <c r="CA1158" i="1"/>
  <c r="BZ1158" i="1"/>
  <c r="BY1158" i="1"/>
  <c r="BX1158" i="1"/>
  <c r="BW1158" i="1"/>
  <c r="BV1158" i="1"/>
  <c r="BU1158" i="1"/>
  <c r="BT1158" i="1"/>
  <c r="BS1158" i="1"/>
  <c r="BR1158" i="1"/>
  <c r="BQ1158" i="1"/>
  <c r="BP1158" i="1"/>
  <c r="BO1158" i="1"/>
  <c r="BN1158" i="1"/>
  <c r="BM1158" i="1"/>
  <c r="BL1158" i="1"/>
  <c r="BK1158" i="1"/>
  <c r="BJ1158" i="1"/>
  <c r="BI1158" i="1"/>
  <c r="BH1158" i="1"/>
  <c r="BG1158" i="1"/>
  <c r="BF1158" i="1"/>
  <c r="BE1158" i="1"/>
  <c r="BD1158" i="1"/>
  <c r="BC1158" i="1"/>
  <c r="BB1158" i="1"/>
  <c r="BA1158" i="1"/>
  <c r="AZ1158" i="1"/>
  <c r="AY1158" i="1"/>
  <c r="AX1158" i="1"/>
  <c r="AW1158" i="1"/>
  <c r="AV1158" i="1"/>
  <c r="AU1158" i="1"/>
  <c r="AT1158" i="1"/>
  <c r="AS1158" i="1"/>
  <c r="AR1158" i="1"/>
  <c r="AQ1158" i="1"/>
  <c r="AP1158" i="1"/>
  <c r="AO1158" i="1"/>
  <c r="AN1158" i="1"/>
  <c r="AM1158" i="1"/>
  <c r="AL1158" i="1"/>
  <c r="AK1158" i="1"/>
  <c r="AJ1158" i="1"/>
  <c r="AI1158" i="1"/>
  <c r="AH1158" i="1"/>
  <c r="AG1158" i="1"/>
  <c r="AF1158" i="1"/>
  <c r="AE1158" i="1"/>
  <c r="AD1158" i="1"/>
  <c r="AC1158" i="1"/>
  <c r="AB1158" i="1"/>
  <c r="AA1158" i="1"/>
  <c r="Z1158" i="1"/>
  <c r="Y1158" i="1"/>
  <c r="X1158" i="1"/>
  <c r="W1158" i="1"/>
  <c r="V1158" i="1"/>
  <c r="U1158" i="1"/>
  <c r="T1158" i="1"/>
  <c r="S1158" i="1"/>
  <c r="Q1158" i="1"/>
  <c r="P1158" i="1"/>
  <c r="O1158" i="1"/>
  <c r="DD1157" i="1"/>
  <c r="DC1157" i="1"/>
  <c r="DB1157" i="1"/>
  <c r="DA1157" i="1"/>
  <c r="CZ1157" i="1"/>
  <c r="CY1157" i="1"/>
  <c r="CX1157" i="1"/>
  <c r="CW1157" i="1"/>
  <c r="CV1157" i="1"/>
  <c r="CU1157" i="1"/>
  <c r="CT1157" i="1"/>
  <c r="CS1157" i="1"/>
  <c r="CR1157" i="1"/>
  <c r="CQ1157" i="1"/>
  <c r="CP1157" i="1"/>
  <c r="CO1157" i="1"/>
  <c r="CN1157" i="1"/>
  <c r="CM1157" i="1"/>
  <c r="CL1157" i="1"/>
  <c r="CK1157" i="1"/>
  <c r="CJ1157" i="1"/>
  <c r="CI1157" i="1"/>
  <c r="CH1157" i="1"/>
  <c r="CG1157" i="1"/>
  <c r="CF1157" i="1"/>
  <c r="CE1157" i="1"/>
  <c r="CD1157" i="1"/>
  <c r="CC1157" i="1"/>
  <c r="CB1157" i="1"/>
  <c r="CA1157" i="1"/>
  <c r="BZ1157" i="1"/>
  <c r="BY1157" i="1"/>
  <c r="BX1157" i="1"/>
  <c r="BW1157" i="1"/>
  <c r="BV1157" i="1"/>
  <c r="BU1157" i="1"/>
  <c r="BT1157" i="1"/>
  <c r="BS1157" i="1"/>
  <c r="BR1157" i="1"/>
  <c r="BQ1157" i="1"/>
  <c r="BP1157" i="1"/>
  <c r="BO1157" i="1"/>
  <c r="BN1157" i="1"/>
  <c r="BM1157" i="1"/>
  <c r="BL1157" i="1"/>
  <c r="BK1157" i="1"/>
  <c r="BJ1157" i="1"/>
  <c r="BI1157" i="1"/>
  <c r="BH1157" i="1"/>
  <c r="BG1157" i="1"/>
  <c r="BF1157" i="1"/>
  <c r="BE1157" i="1"/>
  <c r="BD1157" i="1"/>
  <c r="BC1157" i="1"/>
  <c r="BB1157" i="1"/>
  <c r="BA1157" i="1"/>
  <c r="AZ1157" i="1"/>
  <c r="AY1157" i="1"/>
  <c r="AX1157" i="1"/>
  <c r="AW1157" i="1"/>
  <c r="AV1157" i="1"/>
  <c r="AU1157" i="1"/>
  <c r="AT1157" i="1"/>
  <c r="AS1157" i="1"/>
  <c r="AR1157" i="1"/>
  <c r="AQ1157" i="1"/>
  <c r="AP1157" i="1"/>
  <c r="AO1157" i="1"/>
  <c r="AN1157" i="1"/>
  <c r="AM1157" i="1"/>
  <c r="AL1157" i="1"/>
  <c r="AK1157" i="1"/>
  <c r="AJ1157" i="1"/>
  <c r="AI1157" i="1"/>
  <c r="AH1157" i="1"/>
  <c r="AG1157" i="1"/>
  <c r="AF1157" i="1"/>
  <c r="AE1157" i="1"/>
  <c r="AD1157" i="1"/>
  <c r="AC1157" i="1"/>
  <c r="AB1157" i="1"/>
  <c r="AA1157" i="1"/>
  <c r="Z1157" i="1"/>
  <c r="Y1157" i="1"/>
  <c r="X1157" i="1"/>
  <c r="W1157" i="1"/>
  <c r="V1157" i="1"/>
  <c r="U1157" i="1"/>
  <c r="T1157" i="1"/>
  <c r="S1157" i="1"/>
  <c r="Q1157" i="1"/>
  <c r="P1157" i="1"/>
  <c r="O1157" i="1"/>
  <c r="DD1156" i="1"/>
  <c r="DC1156" i="1"/>
  <c r="DB1156" i="1"/>
  <c r="DA1156" i="1"/>
  <c r="CZ1156" i="1"/>
  <c r="CY1156" i="1"/>
  <c r="CX1156" i="1"/>
  <c r="CW1156" i="1"/>
  <c r="CV1156" i="1"/>
  <c r="CU1156" i="1"/>
  <c r="CT1156" i="1"/>
  <c r="CS1156" i="1"/>
  <c r="CR1156" i="1"/>
  <c r="CQ1156" i="1"/>
  <c r="CP1156" i="1"/>
  <c r="CO1156" i="1"/>
  <c r="CN1156" i="1"/>
  <c r="CM1156" i="1"/>
  <c r="CL1156" i="1"/>
  <c r="CK1156" i="1"/>
  <c r="CJ1156" i="1"/>
  <c r="CI1156" i="1"/>
  <c r="CH1156" i="1"/>
  <c r="CG1156" i="1"/>
  <c r="CF1156" i="1"/>
  <c r="CE1156" i="1"/>
  <c r="CD1156" i="1"/>
  <c r="CC1156" i="1"/>
  <c r="CB1156" i="1"/>
  <c r="CA1156" i="1"/>
  <c r="BZ1156" i="1"/>
  <c r="BY1156" i="1"/>
  <c r="BX1156" i="1"/>
  <c r="BW1156" i="1"/>
  <c r="BV1156" i="1"/>
  <c r="BU1156" i="1"/>
  <c r="BT1156" i="1"/>
  <c r="BS1156" i="1"/>
  <c r="BR1156" i="1"/>
  <c r="BQ1156" i="1"/>
  <c r="BP1156" i="1"/>
  <c r="BO1156" i="1"/>
  <c r="BN1156" i="1"/>
  <c r="BM1156" i="1"/>
  <c r="BL1156" i="1"/>
  <c r="BK1156" i="1"/>
  <c r="BJ1156" i="1"/>
  <c r="BI1156" i="1"/>
  <c r="BH1156" i="1"/>
  <c r="BG1156" i="1"/>
  <c r="BF1156" i="1"/>
  <c r="BE1156" i="1"/>
  <c r="BD1156" i="1"/>
  <c r="BC1156" i="1"/>
  <c r="BB1156" i="1"/>
  <c r="BA1156" i="1"/>
  <c r="AZ1156" i="1"/>
  <c r="AY1156" i="1"/>
  <c r="AX1156" i="1"/>
  <c r="AW1156" i="1"/>
  <c r="AV1156" i="1"/>
  <c r="AU1156" i="1"/>
  <c r="AT1156" i="1"/>
  <c r="AS1156" i="1"/>
  <c r="AR1156" i="1"/>
  <c r="AQ1156" i="1"/>
  <c r="AP1156" i="1"/>
  <c r="AO1156" i="1"/>
  <c r="AN1156" i="1"/>
  <c r="AM1156" i="1"/>
  <c r="AL1156" i="1"/>
  <c r="AK1156" i="1"/>
  <c r="AJ1156" i="1"/>
  <c r="AI1156" i="1"/>
  <c r="AH1156" i="1"/>
  <c r="AG1156" i="1"/>
  <c r="AF1156" i="1"/>
  <c r="AE1156" i="1"/>
  <c r="AD1156" i="1"/>
  <c r="AC1156" i="1"/>
  <c r="AB1156" i="1"/>
  <c r="AA1156" i="1"/>
  <c r="Z1156" i="1"/>
  <c r="Y1156" i="1"/>
  <c r="X1156" i="1"/>
  <c r="W1156" i="1"/>
  <c r="V1156" i="1"/>
  <c r="U1156" i="1"/>
  <c r="T1156" i="1"/>
  <c r="S1156" i="1"/>
  <c r="Q1156" i="1"/>
  <c r="P1156" i="1"/>
  <c r="O1156" i="1"/>
  <c r="DD1155" i="1"/>
  <c r="DC1155" i="1"/>
  <c r="DB1155" i="1"/>
  <c r="DA1155" i="1"/>
  <c r="CZ1155" i="1"/>
  <c r="CY1155" i="1"/>
  <c r="CX1155" i="1"/>
  <c r="CW1155" i="1"/>
  <c r="CV1155" i="1"/>
  <c r="CU1155" i="1"/>
  <c r="CT1155" i="1"/>
  <c r="CS1155" i="1"/>
  <c r="CR1155" i="1"/>
  <c r="CQ1155" i="1"/>
  <c r="CP1155" i="1"/>
  <c r="CO1155" i="1"/>
  <c r="CN1155" i="1"/>
  <c r="CM1155" i="1"/>
  <c r="CL1155" i="1"/>
  <c r="CK1155" i="1"/>
  <c r="CJ1155" i="1"/>
  <c r="CI1155" i="1"/>
  <c r="CH1155" i="1"/>
  <c r="CG1155" i="1"/>
  <c r="CF1155" i="1"/>
  <c r="CE1155" i="1"/>
  <c r="CD1155" i="1"/>
  <c r="CC1155" i="1"/>
  <c r="CB1155" i="1"/>
  <c r="CA1155" i="1"/>
  <c r="BZ1155" i="1"/>
  <c r="BY1155" i="1"/>
  <c r="BX1155" i="1"/>
  <c r="BW1155" i="1"/>
  <c r="BV1155" i="1"/>
  <c r="BU1155" i="1"/>
  <c r="BT1155" i="1"/>
  <c r="BS1155" i="1"/>
  <c r="BR1155" i="1"/>
  <c r="BQ1155" i="1"/>
  <c r="BP1155" i="1"/>
  <c r="BO1155" i="1"/>
  <c r="BN1155" i="1"/>
  <c r="BM1155" i="1"/>
  <c r="BL1155" i="1"/>
  <c r="BK1155" i="1"/>
  <c r="BJ1155" i="1"/>
  <c r="BI1155" i="1"/>
  <c r="BH1155" i="1"/>
  <c r="BG1155" i="1"/>
  <c r="BF1155" i="1"/>
  <c r="BE1155" i="1"/>
  <c r="BD1155" i="1"/>
  <c r="BC1155" i="1"/>
  <c r="BB1155" i="1"/>
  <c r="BA1155" i="1"/>
  <c r="AZ1155" i="1"/>
  <c r="AY1155" i="1"/>
  <c r="AX1155" i="1"/>
  <c r="AW1155" i="1"/>
  <c r="AV1155" i="1"/>
  <c r="AU1155" i="1"/>
  <c r="AT1155" i="1"/>
  <c r="AS1155" i="1"/>
  <c r="AR1155" i="1"/>
  <c r="AQ1155" i="1"/>
  <c r="AP1155" i="1"/>
  <c r="AO1155" i="1"/>
  <c r="AN1155" i="1"/>
  <c r="AM1155" i="1"/>
  <c r="AL1155" i="1"/>
  <c r="AK1155" i="1"/>
  <c r="AJ1155" i="1"/>
  <c r="AI1155" i="1"/>
  <c r="AH1155" i="1"/>
  <c r="AG1155" i="1"/>
  <c r="AF1155" i="1"/>
  <c r="AE1155" i="1"/>
  <c r="AD1155" i="1"/>
  <c r="AC1155" i="1"/>
  <c r="AB1155" i="1"/>
  <c r="AA1155" i="1"/>
  <c r="Z1155" i="1"/>
  <c r="Y1155" i="1"/>
  <c r="X1155" i="1"/>
  <c r="W1155" i="1"/>
  <c r="V1155" i="1"/>
  <c r="U1155" i="1"/>
  <c r="T1155" i="1"/>
  <c r="S1155" i="1"/>
  <c r="Q1155" i="1"/>
  <c r="P1155" i="1"/>
  <c r="O1155" i="1"/>
  <c r="DD1182" i="1"/>
  <c r="DC1182" i="1"/>
  <c r="DB1182" i="1"/>
  <c r="DA1182" i="1"/>
  <c r="CZ1182" i="1"/>
  <c r="CY1182" i="1"/>
  <c r="CX1182" i="1"/>
  <c r="CW1182" i="1"/>
  <c r="CV1182" i="1"/>
  <c r="CU1182" i="1"/>
  <c r="CT1182" i="1"/>
  <c r="CS1182" i="1"/>
  <c r="CR1182" i="1"/>
  <c r="CQ1182" i="1"/>
  <c r="CP1182" i="1"/>
  <c r="CO1182" i="1"/>
  <c r="CN1182" i="1"/>
  <c r="CM1182" i="1"/>
  <c r="CL1182" i="1"/>
  <c r="CK1182" i="1"/>
  <c r="CJ1182" i="1"/>
  <c r="CI1182" i="1"/>
  <c r="CH1182" i="1"/>
  <c r="CG1182" i="1"/>
  <c r="CF1182" i="1"/>
  <c r="CE1182" i="1"/>
  <c r="CD1182" i="1"/>
  <c r="CC1182" i="1"/>
  <c r="CB1182" i="1"/>
  <c r="CA1182" i="1"/>
  <c r="BZ1182" i="1"/>
  <c r="BY1182" i="1"/>
  <c r="BX1182" i="1"/>
  <c r="BW1182" i="1"/>
  <c r="BV1182" i="1"/>
  <c r="BU1182" i="1"/>
  <c r="BT1182" i="1"/>
  <c r="BS1182" i="1"/>
  <c r="BR1182" i="1"/>
  <c r="BQ1182" i="1"/>
  <c r="BP1182" i="1"/>
  <c r="BO1182" i="1"/>
  <c r="BN1182" i="1"/>
  <c r="BM1182" i="1"/>
  <c r="BL1182" i="1"/>
  <c r="BK1182" i="1"/>
  <c r="BJ1182" i="1"/>
  <c r="BI1182" i="1"/>
  <c r="BH1182" i="1"/>
  <c r="BG1182" i="1"/>
  <c r="BF1182" i="1"/>
  <c r="BE1182" i="1"/>
  <c r="BD1182" i="1"/>
  <c r="BC1182" i="1"/>
  <c r="BB1182" i="1"/>
  <c r="BA1182" i="1"/>
  <c r="AZ1182" i="1"/>
  <c r="AY1182" i="1"/>
  <c r="AX1182" i="1"/>
  <c r="AW1182" i="1"/>
  <c r="AV1182" i="1"/>
  <c r="AU1182" i="1"/>
  <c r="AT1182" i="1"/>
  <c r="AS1182" i="1"/>
  <c r="AR1182" i="1"/>
  <c r="AQ1182" i="1"/>
  <c r="AP1182" i="1"/>
  <c r="AO1182" i="1"/>
  <c r="AN1182" i="1"/>
  <c r="AM1182" i="1"/>
  <c r="AL1182" i="1"/>
  <c r="AK1182" i="1"/>
  <c r="AJ1182" i="1"/>
  <c r="AI1182" i="1"/>
  <c r="AH1182" i="1"/>
  <c r="AG1182" i="1"/>
  <c r="AF1182" i="1"/>
  <c r="AE1182" i="1"/>
  <c r="AD1182" i="1"/>
  <c r="AC1182" i="1"/>
  <c r="AB1182" i="1"/>
  <c r="AA1182" i="1"/>
  <c r="Z1182" i="1"/>
  <c r="Y1182" i="1"/>
  <c r="X1182" i="1"/>
  <c r="W1182" i="1"/>
  <c r="V1182" i="1"/>
  <c r="U1182" i="1"/>
  <c r="T1182" i="1"/>
  <c r="S1182" i="1"/>
  <c r="Q1182" i="1"/>
  <c r="P1182" i="1"/>
  <c r="O1182" i="1"/>
  <c r="DD1154" i="1"/>
  <c r="DC1154" i="1"/>
  <c r="DB1154" i="1"/>
  <c r="DA1154" i="1"/>
  <c r="CZ1154" i="1"/>
  <c r="CY1154" i="1"/>
  <c r="CX1154" i="1"/>
  <c r="CW1154" i="1"/>
  <c r="CV1154" i="1"/>
  <c r="CU1154" i="1"/>
  <c r="CT1154" i="1"/>
  <c r="CS1154" i="1"/>
  <c r="CR1154" i="1"/>
  <c r="CQ1154" i="1"/>
  <c r="CP1154" i="1"/>
  <c r="CO1154" i="1"/>
  <c r="CN1154" i="1"/>
  <c r="CM1154" i="1"/>
  <c r="CL1154" i="1"/>
  <c r="CK1154" i="1"/>
  <c r="CJ1154" i="1"/>
  <c r="CI1154" i="1"/>
  <c r="CH1154" i="1"/>
  <c r="CG1154" i="1"/>
  <c r="CF1154" i="1"/>
  <c r="CE1154" i="1"/>
  <c r="CD1154" i="1"/>
  <c r="CC1154" i="1"/>
  <c r="CB1154" i="1"/>
  <c r="CA1154" i="1"/>
  <c r="BZ1154" i="1"/>
  <c r="BY1154" i="1"/>
  <c r="BX1154" i="1"/>
  <c r="BW1154" i="1"/>
  <c r="BV1154" i="1"/>
  <c r="BU1154" i="1"/>
  <c r="BT1154" i="1"/>
  <c r="BS1154" i="1"/>
  <c r="BR1154" i="1"/>
  <c r="BQ1154" i="1"/>
  <c r="BP1154" i="1"/>
  <c r="BO1154" i="1"/>
  <c r="BN1154" i="1"/>
  <c r="BM1154" i="1"/>
  <c r="BL1154" i="1"/>
  <c r="BK1154" i="1"/>
  <c r="BJ1154" i="1"/>
  <c r="BI1154" i="1"/>
  <c r="BH1154" i="1"/>
  <c r="BG1154" i="1"/>
  <c r="BF1154" i="1"/>
  <c r="BE1154" i="1"/>
  <c r="BD1154" i="1"/>
  <c r="BC1154" i="1"/>
  <c r="BB1154" i="1"/>
  <c r="BA1154" i="1"/>
  <c r="AZ1154" i="1"/>
  <c r="AY1154" i="1"/>
  <c r="AX1154" i="1"/>
  <c r="AW1154" i="1"/>
  <c r="AV1154" i="1"/>
  <c r="AU1154" i="1"/>
  <c r="AT1154" i="1"/>
  <c r="AS1154" i="1"/>
  <c r="AR1154" i="1"/>
  <c r="AQ1154" i="1"/>
  <c r="AP1154" i="1"/>
  <c r="AO1154" i="1"/>
  <c r="AN1154" i="1"/>
  <c r="AM1154" i="1"/>
  <c r="AL1154" i="1"/>
  <c r="AK1154" i="1"/>
  <c r="AJ1154" i="1"/>
  <c r="AI1154" i="1"/>
  <c r="AH1154" i="1"/>
  <c r="AG1154" i="1"/>
  <c r="AF1154" i="1"/>
  <c r="AE1154" i="1"/>
  <c r="AD1154" i="1"/>
  <c r="AC1154" i="1"/>
  <c r="AB1154" i="1"/>
  <c r="AA1154" i="1"/>
  <c r="Z1154" i="1"/>
  <c r="Y1154" i="1"/>
  <c r="X1154" i="1"/>
  <c r="W1154" i="1"/>
  <c r="V1154" i="1"/>
  <c r="U1154" i="1"/>
  <c r="T1154" i="1"/>
  <c r="S1154" i="1"/>
  <c r="Q1154" i="1"/>
  <c r="P1154" i="1"/>
  <c r="O1154" i="1"/>
  <c r="DD1181" i="1"/>
  <c r="DC1181" i="1"/>
  <c r="DB1181" i="1"/>
  <c r="DA1181" i="1"/>
  <c r="CZ1181" i="1"/>
  <c r="CY1181" i="1"/>
  <c r="CX1181" i="1"/>
  <c r="CW1181" i="1"/>
  <c r="CV1181" i="1"/>
  <c r="CU1181" i="1"/>
  <c r="CT1181" i="1"/>
  <c r="CS1181" i="1"/>
  <c r="CR1181" i="1"/>
  <c r="CQ1181" i="1"/>
  <c r="CP1181" i="1"/>
  <c r="CO1181" i="1"/>
  <c r="CN1181" i="1"/>
  <c r="CM1181" i="1"/>
  <c r="CL1181" i="1"/>
  <c r="CK1181" i="1"/>
  <c r="CJ1181" i="1"/>
  <c r="CI1181" i="1"/>
  <c r="CH1181" i="1"/>
  <c r="CG1181" i="1"/>
  <c r="CF1181" i="1"/>
  <c r="CE1181" i="1"/>
  <c r="CD1181" i="1"/>
  <c r="CC1181" i="1"/>
  <c r="CB1181" i="1"/>
  <c r="CA1181" i="1"/>
  <c r="BZ1181" i="1"/>
  <c r="BY1181" i="1"/>
  <c r="BX1181" i="1"/>
  <c r="BW1181" i="1"/>
  <c r="BV1181" i="1"/>
  <c r="BU1181" i="1"/>
  <c r="BT1181" i="1"/>
  <c r="BS1181" i="1"/>
  <c r="BR1181" i="1"/>
  <c r="BQ1181" i="1"/>
  <c r="BP1181" i="1"/>
  <c r="BO1181" i="1"/>
  <c r="BN1181" i="1"/>
  <c r="BM1181" i="1"/>
  <c r="BL1181" i="1"/>
  <c r="BK1181" i="1"/>
  <c r="BJ1181" i="1"/>
  <c r="BI1181" i="1"/>
  <c r="BH1181" i="1"/>
  <c r="BG1181" i="1"/>
  <c r="BF1181" i="1"/>
  <c r="BE1181" i="1"/>
  <c r="BD1181" i="1"/>
  <c r="BC1181" i="1"/>
  <c r="BB1181" i="1"/>
  <c r="BA1181" i="1"/>
  <c r="AZ1181" i="1"/>
  <c r="AY1181" i="1"/>
  <c r="AX1181" i="1"/>
  <c r="AW1181" i="1"/>
  <c r="AV1181" i="1"/>
  <c r="AU1181" i="1"/>
  <c r="AT1181" i="1"/>
  <c r="AS1181" i="1"/>
  <c r="AR1181" i="1"/>
  <c r="AQ1181" i="1"/>
  <c r="AP1181" i="1"/>
  <c r="AO1181" i="1"/>
  <c r="AN1181" i="1"/>
  <c r="AM1181" i="1"/>
  <c r="AL1181" i="1"/>
  <c r="AK1181" i="1"/>
  <c r="AJ1181" i="1"/>
  <c r="AI1181" i="1"/>
  <c r="AH1181" i="1"/>
  <c r="AG1181" i="1"/>
  <c r="AF1181" i="1"/>
  <c r="AE1181" i="1"/>
  <c r="AD1181" i="1"/>
  <c r="AC1181" i="1"/>
  <c r="AB1181" i="1"/>
  <c r="AA1181" i="1"/>
  <c r="Z1181" i="1"/>
  <c r="Y1181" i="1"/>
  <c r="X1181" i="1"/>
  <c r="W1181" i="1"/>
  <c r="V1181" i="1"/>
  <c r="U1181" i="1"/>
  <c r="T1181" i="1"/>
  <c r="S1181" i="1"/>
  <c r="Q1181" i="1"/>
  <c r="P1181" i="1"/>
  <c r="O1181" i="1"/>
  <c r="DD1153" i="1"/>
  <c r="DC1153" i="1"/>
  <c r="DB1153" i="1"/>
  <c r="DA1153" i="1"/>
  <c r="CZ1153" i="1"/>
  <c r="CY1153" i="1"/>
  <c r="CX1153" i="1"/>
  <c r="CW1153" i="1"/>
  <c r="CV1153" i="1"/>
  <c r="CU1153" i="1"/>
  <c r="CT1153" i="1"/>
  <c r="CS1153" i="1"/>
  <c r="CR1153" i="1"/>
  <c r="CQ1153" i="1"/>
  <c r="CP1153" i="1"/>
  <c r="CO1153" i="1"/>
  <c r="CN1153" i="1"/>
  <c r="CM1153" i="1"/>
  <c r="CL1153" i="1"/>
  <c r="CK1153" i="1"/>
  <c r="CJ1153" i="1"/>
  <c r="CI1153" i="1"/>
  <c r="CH1153" i="1"/>
  <c r="CG1153" i="1"/>
  <c r="CF1153" i="1"/>
  <c r="CE1153" i="1"/>
  <c r="CD1153" i="1"/>
  <c r="CC1153" i="1"/>
  <c r="CB1153" i="1"/>
  <c r="CA1153" i="1"/>
  <c r="BZ1153" i="1"/>
  <c r="BY1153" i="1"/>
  <c r="BX1153" i="1"/>
  <c r="BW1153" i="1"/>
  <c r="BV1153" i="1"/>
  <c r="BU1153" i="1"/>
  <c r="BT1153" i="1"/>
  <c r="BS1153" i="1"/>
  <c r="BR1153" i="1"/>
  <c r="BQ1153" i="1"/>
  <c r="BP1153" i="1"/>
  <c r="BO1153" i="1"/>
  <c r="BN1153" i="1"/>
  <c r="BM1153" i="1"/>
  <c r="BL1153" i="1"/>
  <c r="BK1153" i="1"/>
  <c r="BJ1153" i="1"/>
  <c r="BI1153" i="1"/>
  <c r="BH1153" i="1"/>
  <c r="BG1153" i="1"/>
  <c r="BF1153" i="1"/>
  <c r="BE1153" i="1"/>
  <c r="BD1153" i="1"/>
  <c r="BC1153" i="1"/>
  <c r="BB1153" i="1"/>
  <c r="BA1153" i="1"/>
  <c r="AZ1153" i="1"/>
  <c r="AY1153" i="1"/>
  <c r="AX1153" i="1"/>
  <c r="AW1153" i="1"/>
  <c r="AV1153" i="1"/>
  <c r="AU1153" i="1"/>
  <c r="AT1153" i="1"/>
  <c r="AS1153" i="1"/>
  <c r="AR1153" i="1"/>
  <c r="AQ1153" i="1"/>
  <c r="AP1153" i="1"/>
  <c r="AO1153" i="1"/>
  <c r="AN1153" i="1"/>
  <c r="AM1153" i="1"/>
  <c r="AL1153" i="1"/>
  <c r="AK1153" i="1"/>
  <c r="AJ1153" i="1"/>
  <c r="AI1153" i="1"/>
  <c r="AH1153" i="1"/>
  <c r="AG1153" i="1"/>
  <c r="AF1153" i="1"/>
  <c r="AE1153" i="1"/>
  <c r="AD1153" i="1"/>
  <c r="AC1153" i="1"/>
  <c r="AB1153" i="1"/>
  <c r="AA1153" i="1"/>
  <c r="Z1153" i="1"/>
  <c r="Y1153" i="1"/>
  <c r="X1153" i="1"/>
  <c r="W1153" i="1"/>
  <c r="V1153" i="1"/>
  <c r="U1153" i="1"/>
  <c r="T1153" i="1"/>
  <c r="S1153" i="1"/>
  <c r="Q1153" i="1"/>
  <c r="P1153" i="1"/>
  <c r="O1153" i="1"/>
  <c r="DD1152" i="1"/>
  <c r="DC1152" i="1"/>
  <c r="DB1152" i="1"/>
  <c r="DA1152" i="1"/>
  <c r="CZ1152" i="1"/>
  <c r="CY1152" i="1"/>
  <c r="CX1152" i="1"/>
  <c r="CW1152" i="1"/>
  <c r="CV1152" i="1"/>
  <c r="CU1152" i="1"/>
  <c r="CT1152" i="1"/>
  <c r="CS1152" i="1"/>
  <c r="CR1152" i="1"/>
  <c r="CQ1152" i="1"/>
  <c r="CP1152" i="1"/>
  <c r="CO1152" i="1"/>
  <c r="CN1152" i="1"/>
  <c r="CM1152" i="1"/>
  <c r="CL1152" i="1"/>
  <c r="CK1152" i="1"/>
  <c r="CJ1152" i="1"/>
  <c r="CI1152" i="1"/>
  <c r="CH1152" i="1"/>
  <c r="CG1152" i="1"/>
  <c r="CF1152" i="1"/>
  <c r="CE1152" i="1"/>
  <c r="CD1152" i="1"/>
  <c r="CC1152" i="1"/>
  <c r="CB1152" i="1"/>
  <c r="CA1152" i="1"/>
  <c r="BZ1152" i="1"/>
  <c r="BY1152" i="1"/>
  <c r="BX1152" i="1"/>
  <c r="BW1152" i="1"/>
  <c r="BV1152" i="1"/>
  <c r="BU1152" i="1"/>
  <c r="BT1152" i="1"/>
  <c r="BS1152" i="1"/>
  <c r="BR1152" i="1"/>
  <c r="BQ1152" i="1"/>
  <c r="BP1152" i="1"/>
  <c r="BO1152" i="1"/>
  <c r="BN1152" i="1"/>
  <c r="BM1152" i="1"/>
  <c r="BL1152" i="1"/>
  <c r="BK1152" i="1"/>
  <c r="BJ1152" i="1"/>
  <c r="BI1152" i="1"/>
  <c r="BH1152" i="1"/>
  <c r="BG1152" i="1"/>
  <c r="BF1152" i="1"/>
  <c r="BE1152" i="1"/>
  <c r="BD1152" i="1"/>
  <c r="BC1152" i="1"/>
  <c r="BB1152" i="1"/>
  <c r="BA1152" i="1"/>
  <c r="AZ1152" i="1"/>
  <c r="AY1152" i="1"/>
  <c r="AX1152" i="1"/>
  <c r="AW1152" i="1"/>
  <c r="AV1152" i="1"/>
  <c r="AU1152" i="1"/>
  <c r="AT1152" i="1"/>
  <c r="AS1152" i="1"/>
  <c r="AR1152" i="1"/>
  <c r="AQ1152" i="1"/>
  <c r="AP1152" i="1"/>
  <c r="AO1152" i="1"/>
  <c r="AN1152" i="1"/>
  <c r="AM1152" i="1"/>
  <c r="AL1152" i="1"/>
  <c r="AK1152" i="1"/>
  <c r="AJ1152" i="1"/>
  <c r="AI1152" i="1"/>
  <c r="AH1152" i="1"/>
  <c r="AG1152" i="1"/>
  <c r="AF1152" i="1"/>
  <c r="AE1152" i="1"/>
  <c r="AD1152" i="1"/>
  <c r="AC1152" i="1"/>
  <c r="AB1152" i="1"/>
  <c r="AA1152" i="1"/>
  <c r="Z1152" i="1"/>
  <c r="Y1152" i="1"/>
  <c r="X1152" i="1"/>
  <c r="W1152" i="1"/>
  <c r="V1152" i="1"/>
  <c r="U1152" i="1"/>
  <c r="T1152" i="1"/>
  <c r="S1152" i="1"/>
  <c r="Q1152" i="1"/>
  <c r="P1152" i="1"/>
  <c r="O1152" i="1"/>
  <c r="DD1151" i="1"/>
  <c r="DC1151" i="1"/>
  <c r="DB1151" i="1"/>
  <c r="DA1151" i="1"/>
  <c r="CZ1151" i="1"/>
  <c r="CY1151" i="1"/>
  <c r="CX1151" i="1"/>
  <c r="CW1151" i="1"/>
  <c r="CV1151" i="1"/>
  <c r="CU1151" i="1"/>
  <c r="CT1151" i="1"/>
  <c r="CS1151" i="1"/>
  <c r="CR1151" i="1"/>
  <c r="CQ1151" i="1"/>
  <c r="CP1151" i="1"/>
  <c r="CO1151" i="1"/>
  <c r="CN1151" i="1"/>
  <c r="CM1151" i="1"/>
  <c r="CL1151" i="1"/>
  <c r="CK1151" i="1"/>
  <c r="CJ1151" i="1"/>
  <c r="CI1151" i="1"/>
  <c r="CH1151" i="1"/>
  <c r="CG1151" i="1"/>
  <c r="CF1151" i="1"/>
  <c r="CE1151" i="1"/>
  <c r="CD1151" i="1"/>
  <c r="CC1151" i="1"/>
  <c r="CB1151" i="1"/>
  <c r="CA1151" i="1"/>
  <c r="BZ1151" i="1"/>
  <c r="BY1151" i="1"/>
  <c r="BX1151" i="1"/>
  <c r="BW1151" i="1"/>
  <c r="BV1151" i="1"/>
  <c r="BU1151" i="1"/>
  <c r="BT1151" i="1"/>
  <c r="BS1151" i="1"/>
  <c r="BR1151" i="1"/>
  <c r="BQ1151" i="1"/>
  <c r="BP1151" i="1"/>
  <c r="BO1151" i="1"/>
  <c r="BN1151" i="1"/>
  <c r="BM1151" i="1"/>
  <c r="BL1151" i="1"/>
  <c r="BK1151" i="1"/>
  <c r="BJ1151" i="1"/>
  <c r="BI1151" i="1"/>
  <c r="BH1151" i="1"/>
  <c r="BG1151" i="1"/>
  <c r="BF1151" i="1"/>
  <c r="BE1151" i="1"/>
  <c r="BD1151" i="1"/>
  <c r="BC1151" i="1"/>
  <c r="BB1151" i="1"/>
  <c r="BA1151" i="1"/>
  <c r="AZ1151" i="1"/>
  <c r="AY1151" i="1"/>
  <c r="AX1151" i="1"/>
  <c r="AW1151" i="1"/>
  <c r="AV1151" i="1"/>
  <c r="AU1151" i="1"/>
  <c r="AT1151" i="1"/>
  <c r="AS1151" i="1"/>
  <c r="AR1151" i="1"/>
  <c r="AQ1151" i="1"/>
  <c r="AP1151" i="1"/>
  <c r="AO1151" i="1"/>
  <c r="AN1151" i="1"/>
  <c r="AM1151" i="1"/>
  <c r="AL1151" i="1"/>
  <c r="AK1151" i="1"/>
  <c r="AJ1151" i="1"/>
  <c r="AI1151" i="1"/>
  <c r="AH1151" i="1"/>
  <c r="AG1151" i="1"/>
  <c r="AF1151" i="1"/>
  <c r="AE1151" i="1"/>
  <c r="AD1151" i="1"/>
  <c r="AC1151" i="1"/>
  <c r="AB1151" i="1"/>
  <c r="AA1151" i="1"/>
  <c r="Z1151" i="1"/>
  <c r="Y1151" i="1"/>
  <c r="X1151" i="1"/>
  <c r="W1151" i="1"/>
  <c r="V1151" i="1"/>
  <c r="U1151" i="1"/>
  <c r="T1151" i="1"/>
  <c r="S1151" i="1"/>
  <c r="Q1151" i="1"/>
  <c r="P1151" i="1"/>
  <c r="O1151" i="1"/>
  <c r="DD1150" i="1"/>
  <c r="DC1150" i="1"/>
  <c r="DB1150" i="1"/>
  <c r="DA1150" i="1"/>
  <c r="CZ1150" i="1"/>
  <c r="CY1150" i="1"/>
  <c r="CX1150" i="1"/>
  <c r="CW1150" i="1"/>
  <c r="CV1150" i="1"/>
  <c r="CU1150" i="1"/>
  <c r="CT1150" i="1"/>
  <c r="CS1150" i="1"/>
  <c r="CR1150" i="1"/>
  <c r="CQ1150" i="1"/>
  <c r="CP1150" i="1"/>
  <c r="CO1150" i="1"/>
  <c r="CN1150" i="1"/>
  <c r="CM1150" i="1"/>
  <c r="CL1150" i="1"/>
  <c r="CK1150" i="1"/>
  <c r="CJ1150" i="1"/>
  <c r="CI1150" i="1"/>
  <c r="CH1150" i="1"/>
  <c r="CG1150" i="1"/>
  <c r="CF1150" i="1"/>
  <c r="CE1150" i="1"/>
  <c r="CD1150" i="1"/>
  <c r="CC1150" i="1"/>
  <c r="CB1150" i="1"/>
  <c r="CA1150" i="1"/>
  <c r="BZ1150" i="1"/>
  <c r="BY1150" i="1"/>
  <c r="BX1150" i="1"/>
  <c r="BW1150" i="1"/>
  <c r="BV1150" i="1"/>
  <c r="BU1150" i="1"/>
  <c r="BT1150" i="1"/>
  <c r="BS1150" i="1"/>
  <c r="BR1150" i="1"/>
  <c r="BQ1150" i="1"/>
  <c r="BP1150" i="1"/>
  <c r="BO1150" i="1"/>
  <c r="BN1150" i="1"/>
  <c r="BM1150" i="1"/>
  <c r="BL1150" i="1"/>
  <c r="BK1150" i="1"/>
  <c r="BJ1150" i="1"/>
  <c r="BI1150" i="1"/>
  <c r="BH1150" i="1"/>
  <c r="BG1150" i="1"/>
  <c r="BF1150" i="1"/>
  <c r="BE1150" i="1"/>
  <c r="BD1150" i="1"/>
  <c r="BC1150" i="1"/>
  <c r="BB1150" i="1"/>
  <c r="BA1150" i="1"/>
  <c r="AZ1150" i="1"/>
  <c r="AY1150" i="1"/>
  <c r="AX1150" i="1"/>
  <c r="AW1150" i="1"/>
  <c r="AV1150" i="1"/>
  <c r="AU1150" i="1"/>
  <c r="AT1150" i="1"/>
  <c r="AS1150" i="1"/>
  <c r="AR1150" i="1"/>
  <c r="AQ1150" i="1"/>
  <c r="AP1150" i="1"/>
  <c r="AO1150" i="1"/>
  <c r="AN1150" i="1"/>
  <c r="AM1150" i="1"/>
  <c r="AL1150" i="1"/>
  <c r="AK1150" i="1"/>
  <c r="AJ1150" i="1"/>
  <c r="AI1150" i="1"/>
  <c r="AH1150" i="1"/>
  <c r="AG1150" i="1"/>
  <c r="AF1150" i="1"/>
  <c r="AE1150" i="1"/>
  <c r="AD1150" i="1"/>
  <c r="AC1150" i="1"/>
  <c r="AB1150" i="1"/>
  <c r="AA1150" i="1"/>
  <c r="Z1150" i="1"/>
  <c r="Y1150" i="1"/>
  <c r="X1150" i="1"/>
  <c r="W1150" i="1"/>
  <c r="V1150" i="1"/>
  <c r="U1150" i="1"/>
  <c r="T1150" i="1"/>
  <c r="S1150" i="1"/>
  <c r="Q1150" i="1"/>
  <c r="P1150" i="1"/>
  <c r="O1150" i="1"/>
  <c r="DD1149" i="1"/>
  <c r="DC1149" i="1"/>
  <c r="DB1149" i="1"/>
  <c r="DA1149" i="1"/>
  <c r="CZ1149" i="1"/>
  <c r="CY1149" i="1"/>
  <c r="CX1149" i="1"/>
  <c r="CW1149" i="1"/>
  <c r="CV1149" i="1"/>
  <c r="CU1149" i="1"/>
  <c r="CT1149" i="1"/>
  <c r="CS1149" i="1"/>
  <c r="CR1149" i="1"/>
  <c r="CQ1149" i="1"/>
  <c r="CP1149" i="1"/>
  <c r="CO1149" i="1"/>
  <c r="CN1149" i="1"/>
  <c r="CM1149" i="1"/>
  <c r="CL1149" i="1"/>
  <c r="CK1149" i="1"/>
  <c r="CJ1149" i="1"/>
  <c r="CI1149" i="1"/>
  <c r="CH1149" i="1"/>
  <c r="CG1149" i="1"/>
  <c r="CF1149" i="1"/>
  <c r="CE1149" i="1"/>
  <c r="CD1149" i="1"/>
  <c r="CC1149" i="1"/>
  <c r="CB1149" i="1"/>
  <c r="CA1149" i="1"/>
  <c r="BZ1149" i="1"/>
  <c r="BY1149" i="1"/>
  <c r="BX1149" i="1"/>
  <c r="BW1149" i="1"/>
  <c r="BV1149" i="1"/>
  <c r="BU1149" i="1"/>
  <c r="BT1149" i="1"/>
  <c r="BS1149" i="1"/>
  <c r="BR1149" i="1"/>
  <c r="BQ1149" i="1"/>
  <c r="BP1149" i="1"/>
  <c r="BO1149" i="1"/>
  <c r="BN1149" i="1"/>
  <c r="BM1149" i="1"/>
  <c r="BL1149" i="1"/>
  <c r="BK1149" i="1"/>
  <c r="BJ1149" i="1"/>
  <c r="BI1149" i="1"/>
  <c r="BH1149" i="1"/>
  <c r="BG1149" i="1"/>
  <c r="BF1149" i="1"/>
  <c r="BE1149" i="1"/>
  <c r="BD1149" i="1"/>
  <c r="BC1149" i="1"/>
  <c r="BB1149" i="1"/>
  <c r="BA1149" i="1"/>
  <c r="AZ1149" i="1"/>
  <c r="AY1149" i="1"/>
  <c r="AX1149" i="1"/>
  <c r="AW1149" i="1"/>
  <c r="AV1149" i="1"/>
  <c r="AU1149" i="1"/>
  <c r="AT1149" i="1"/>
  <c r="AS1149" i="1"/>
  <c r="AR1149" i="1"/>
  <c r="AQ1149" i="1"/>
  <c r="AP1149" i="1"/>
  <c r="AO1149" i="1"/>
  <c r="AN1149" i="1"/>
  <c r="AM1149" i="1"/>
  <c r="AL1149" i="1"/>
  <c r="AK1149" i="1"/>
  <c r="AJ1149" i="1"/>
  <c r="AI1149" i="1"/>
  <c r="AH1149" i="1"/>
  <c r="AG1149" i="1"/>
  <c r="AF1149" i="1"/>
  <c r="AE1149" i="1"/>
  <c r="AD1149" i="1"/>
  <c r="AC1149" i="1"/>
  <c r="AB1149" i="1"/>
  <c r="AA1149" i="1"/>
  <c r="Z1149" i="1"/>
  <c r="Y1149" i="1"/>
  <c r="X1149" i="1"/>
  <c r="W1149" i="1"/>
  <c r="V1149" i="1"/>
  <c r="U1149" i="1"/>
  <c r="T1149" i="1"/>
  <c r="S1149" i="1"/>
  <c r="Q1149" i="1"/>
  <c r="P1149" i="1"/>
  <c r="O1149" i="1"/>
  <c r="DD1148" i="1"/>
  <c r="DC1148" i="1"/>
  <c r="DB1148" i="1"/>
  <c r="DA1148" i="1"/>
  <c r="CZ1148" i="1"/>
  <c r="CY1148" i="1"/>
  <c r="CX1148" i="1"/>
  <c r="CW1148" i="1"/>
  <c r="CV1148" i="1"/>
  <c r="CU1148" i="1"/>
  <c r="CT1148" i="1"/>
  <c r="CS1148" i="1"/>
  <c r="CR1148" i="1"/>
  <c r="CQ1148" i="1"/>
  <c r="CP1148" i="1"/>
  <c r="CO1148" i="1"/>
  <c r="CN1148" i="1"/>
  <c r="CM1148" i="1"/>
  <c r="CL1148" i="1"/>
  <c r="CK1148" i="1"/>
  <c r="CJ1148" i="1"/>
  <c r="CI1148" i="1"/>
  <c r="CH1148" i="1"/>
  <c r="CG1148" i="1"/>
  <c r="CF1148" i="1"/>
  <c r="CE1148" i="1"/>
  <c r="CD1148" i="1"/>
  <c r="CC1148" i="1"/>
  <c r="CB1148" i="1"/>
  <c r="CA1148" i="1"/>
  <c r="BZ1148" i="1"/>
  <c r="BY1148" i="1"/>
  <c r="BX1148" i="1"/>
  <c r="BW1148" i="1"/>
  <c r="BV1148" i="1"/>
  <c r="BU1148" i="1"/>
  <c r="BT1148" i="1"/>
  <c r="BS1148" i="1"/>
  <c r="BR1148" i="1"/>
  <c r="BQ1148" i="1"/>
  <c r="BP1148" i="1"/>
  <c r="BO1148" i="1"/>
  <c r="BN1148" i="1"/>
  <c r="BM1148" i="1"/>
  <c r="BL1148" i="1"/>
  <c r="BK1148" i="1"/>
  <c r="BJ1148" i="1"/>
  <c r="BI1148" i="1"/>
  <c r="BH1148" i="1"/>
  <c r="BG1148" i="1"/>
  <c r="BF1148" i="1"/>
  <c r="BE1148" i="1"/>
  <c r="BD1148" i="1"/>
  <c r="BC1148" i="1"/>
  <c r="BB1148" i="1"/>
  <c r="BA1148" i="1"/>
  <c r="AZ1148" i="1"/>
  <c r="AY1148" i="1"/>
  <c r="AX1148" i="1"/>
  <c r="AW1148" i="1"/>
  <c r="AV1148" i="1"/>
  <c r="AU1148" i="1"/>
  <c r="AT1148" i="1"/>
  <c r="AS1148" i="1"/>
  <c r="AR1148" i="1"/>
  <c r="AQ1148" i="1"/>
  <c r="AP1148" i="1"/>
  <c r="AO1148" i="1"/>
  <c r="AN1148" i="1"/>
  <c r="AM1148" i="1"/>
  <c r="AL1148" i="1"/>
  <c r="AK1148" i="1"/>
  <c r="AJ1148" i="1"/>
  <c r="AI1148" i="1"/>
  <c r="AH1148" i="1"/>
  <c r="AG1148" i="1"/>
  <c r="AF1148" i="1"/>
  <c r="AE1148" i="1"/>
  <c r="AD1148" i="1"/>
  <c r="AC1148" i="1"/>
  <c r="AB1148" i="1"/>
  <c r="AA1148" i="1"/>
  <c r="Z1148" i="1"/>
  <c r="Y1148" i="1"/>
  <c r="X1148" i="1"/>
  <c r="W1148" i="1"/>
  <c r="V1148" i="1"/>
  <c r="U1148" i="1"/>
  <c r="T1148" i="1"/>
  <c r="S1148" i="1"/>
  <c r="Q1148" i="1"/>
  <c r="P1148" i="1"/>
  <c r="O1148" i="1"/>
  <c r="DD49" i="1"/>
  <c r="DC49" i="1"/>
  <c r="DB49" i="1"/>
  <c r="DA49" i="1"/>
  <c r="CZ49" i="1"/>
  <c r="CY49" i="1"/>
  <c r="CX49" i="1"/>
  <c r="CW49" i="1"/>
  <c r="CV49" i="1"/>
  <c r="CU49" i="1"/>
  <c r="CT49" i="1"/>
  <c r="CS49" i="1"/>
  <c r="CR49" i="1"/>
  <c r="CQ49" i="1"/>
  <c r="CP49" i="1"/>
  <c r="CO49" i="1"/>
  <c r="CN49" i="1"/>
  <c r="CM49" i="1"/>
  <c r="CL49" i="1"/>
  <c r="CK49" i="1"/>
  <c r="CJ49" i="1"/>
  <c r="CI49" i="1"/>
  <c r="CH49" i="1"/>
  <c r="CG49" i="1"/>
  <c r="CF49" i="1"/>
  <c r="CE49" i="1"/>
  <c r="CD49" i="1"/>
  <c r="CC49" i="1"/>
  <c r="CB49" i="1"/>
  <c r="CA49" i="1"/>
  <c r="BZ49" i="1"/>
  <c r="BY49" i="1"/>
  <c r="BX49" i="1"/>
  <c r="BW49" i="1"/>
  <c r="BV49" i="1"/>
  <c r="BU49" i="1"/>
  <c r="BT49" i="1"/>
  <c r="BS49" i="1"/>
  <c r="BR49" i="1"/>
  <c r="BQ49" i="1"/>
  <c r="BP49" i="1"/>
  <c r="BO49" i="1"/>
  <c r="BN49" i="1"/>
  <c r="BM49" i="1"/>
  <c r="BL49" i="1"/>
  <c r="BK49" i="1"/>
  <c r="BJ49" i="1"/>
  <c r="BI49" i="1"/>
  <c r="BH49" i="1"/>
  <c r="BG49" i="1"/>
  <c r="BF49" i="1"/>
  <c r="BE49" i="1"/>
  <c r="BD49" i="1"/>
  <c r="BC49" i="1"/>
  <c r="BB49" i="1"/>
  <c r="BA49" i="1"/>
  <c r="AZ49" i="1"/>
  <c r="AY49" i="1"/>
  <c r="AX49" i="1"/>
  <c r="AW49" i="1"/>
  <c r="AV49" i="1"/>
  <c r="AU49" i="1"/>
  <c r="AT49" i="1"/>
  <c r="AS49" i="1"/>
  <c r="AR49" i="1"/>
  <c r="AQ49" i="1"/>
  <c r="AP49" i="1"/>
  <c r="AO49" i="1"/>
  <c r="AN49" i="1"/>
  <c r="AM49" i="1"/>
  <c r="AL49" i="1"/>
  <c r="AK49" i="1"/>
  <c r="AJ49" i="1"/>
  <c r="AI49" i="1"/>
  <c r="AH49" i="1"/>
  <c r="AG49" i="1"/>
  <c r="AF49" i="1"/>
  <c r="AE49" i="1"/>
  <c r="AD49" i="1"/>
  <c r="AC49" i="1"/>
  <c r="AB49" i="1"/>
  <c r="AA49" i="1"/>
  <c r="Z49" i="1"/>
  <c r="Y49" i="1"/>
  <c r="X49" i="1"/>
  <c r="W49" i="1"/>
  <c r="V49" i="1"/>
  <c r="U49" i="1"/>
  <c r="T49" i="1"/>
  <c r="S49" i="1"/>
  <c r="Q49" i="1"/>
  <c r="P49" i="1"/>
  <c r="O49" i="1"/>
  <c r="DD48" i="1"/>
  <c r="DC48" i="1"/>
  <c r="DB48" i="1"/>
  <c r="DA48" i="1"/>
  <c r="CZ48" i="1"/>
  <c r="CY48" i="1"/>
  <c r="CX48" i="1"/>
  <c r="CW48" i="1"/>
  <c r="CV48" i="1"/>
  <c r="CU48" i="1"/>
  <c r="CT48" i="1"/>
  <c r="CS48" i="1"/>
  <c r="CR48" i="1"/>
  <c r="CQ48" i="1"/>
  <c r="CP48" i="1"/>
  <c r="CO48" i="1"/>
  <c r="CN48" i="1"/>
  <c r="CM48" i="1"/>
  <c r="CL48" i="1"/>
  <c r="CK48" i="1"/>
  <c r="CJ48" i="1"/>
  <c r="CI48" i="1"/>
  <c r="CH48" i="1"/>
  <c r="CG48" i="1"/>
  <c r="CF48" i="1"/>
  <c r="CE48" i="1"/>
  <c r="CD48" i="1"/>
  <c r="CC48" i="1"/>
  <c r="CB48" i="1"/>
  <c r="CA48" i="1"/>
  <c r="BZ48" i="1"/>
  <c r="BY48" i="1"/>
  <c r="BX48" i="1"/>
  <c r="BW48" i="1"/>
  <c r="BV48" i="1"/>
  <c r="BU48" i="1"/>
  <c r="BT48" i="1"/>
  <c r="BS48" i="1"/>
  <c r="BR48" i="1"/>
  <c r="BQ48" i="1"/>
  <c r="BP48" i="1"/>
  <c r="BO48" i="1"/>
  <c r="BN48" i="1"/>
  <c r="BM48" i="1"/>
  <c r="BL48" i="1"/>
  <c r="BK48" i="1"/>
  <c r="BJ48" i="1"/>
  <c r="BI48" i="1"/>
  <c r="BH48" i="1"/>
  <c r="BG48" i="1"/>
  <c r="BF48" i="1"/>
  <c r="BE48" i="1"/>
  <c r="BD48" i="1"/>
  <c r="BC48" i="1"/>
  <c r="BB48" i="1"/>
  <c r="BA48" i="1"/>
  <c r="AZ48" i="1"/>
  <c r="AY48" i="1"/>
  <c r="AX48" i="1"/>
  <c r="AW48" i="1"/>
  <c r="AV48" i="1"/>
  <c r="AU48" i="1"/>
  <c r="AT48" i="1"/>
  <c r="AS48" i="1"/>
  <c r="AR48" i="1"/>
  <c r="AQ48" i="1"/>
  <c r="AP48" i="1"/>
  <c r="AO48" i="1"/>
  <c r="AN48" i="1"/>
  <c r="AM48" i="1"/>
  <c r="AL48" i="1"/>
  <c r="AK48" i="1"/>
  <c r="AJ48" i="1"/>
  <c r="AI48" i="1"/>
  <c r="AH48" i="1"/>
  <c r="AG48" i="1"/>
  <c r="AF48" i="1"/>
  <c r="AE48" i="1"/>
  <c r="AD48" i="1"/>
  <c r="AC48" i="1"/>
  <c r="AB48" i="1"/>
  <c r="AA48" i="1"/>
  <c r="Z48" i="1"/>
  <c r="Y48" i="1"/>
  <c r="X48" i="1"/>
  <c r="W48" i="1"/>
  <c r="V48" i="1"/>
  <c r="U48" i="1"/>
  <c r="T48" i="1"/>
  <c r="S48" i="1"/>
  <c r="Q48" i="1"/>
  <c r="P48" i="1"/>
  <c r="O48" i="1"/>
  <c r="DD877" i="1"/>
  <c r="DC877" i="1"/>
  <c r="DB877" i="1"/>
  <c r="DA877" i="1"/>
  <c r="CZ877" i="1"/>
  <c r="CY877" i="1"/>
  <c r="CX877" i="1"/>
  <c r="CW877" i="1"/>
  <c r="CV877" i="1"/>
  <c r="CU877" i="1"/>
  <c r="CT877" i="1"/>
  <c r="CS877" i="1"/>
  <c r="CR877" i="1"/>
  <c r="CQ877" i="1"/>
  <c r="CP877" i="1"/>
  <c r="CO877" i="1"/>
  <c r="CN877" i="1"/>
  <c r="CM877" i="1"/>
  <c r="CL877" i="1"/>
  <c r="CK877" i="1"/>
  <c r="CJ877" i="1"/>
  <c r="CI877" i="1"/>
  <c r="CH877" i="1"/>
  <c r="CG877" i="1"/>
  <c r="CF877" i="1"/>
  <c r="CE877" i="1"/>
  <c r="CD877" i="1"/>
  <c r="CC877" i="1"/>
  <c r="CB877" i="1"/>
  <c r="CA877" i="1"/>
  <c r="BZ877" i="1"/>
  <c r="BY877" i="1"/>
  <c r="BX877" i="1"/>
  <c r="BW877" i="1"/>
  <c r="BV877" i="1"/>
  <c r="BU877" i="1"/>
  <c r="BT877" i="1"/>
  <c r="BS877" i="1"/>
  <c r="BR877" i="1"/>
  <c r="BQ877" i="1"/>
  <c r="BP877" i="1"/>
  <c r="BO877" i="1"/>
  <c r="BN877" i="1"/>
  <c r="BM877" i="1"/>
  <c r="BL877" i="1"/>
  <c r="BK877" i="1"/>
  <c r="BJ877" i="1"/>
  <c r="BI877" i="1"/>
  <c r="BH877" i="1"/>
  <c r="BG877" i="1"/>
  <c r="BF877" i="1"/>
  <c r="BE877" i="1"/>
  <c r="BD877" i="1"/>
  <c r="BC877" i="1"/>
  <c r="BB877" i="1"/>
  <c r="BA877" i="1"/>
  <c r="AZ877" i="1"/>
  <c r="AY877" i="1"/>
  <c r="AX877" i="1"/>
  <c r="AW877" i="1"/>
  <c r="AV877" i="1"/>
  <c r="AU877" i="1"/>
  <c r="AT877" i="1"/>
  <c r="AS877" i="1"/>
  <c r="AR877" i="1"/>
  <c r="AQ877" i="1"/>
  <c r="AP877" i="1"/>
  <c r="AO877" i="1"/>
  <c r="AN877" i="1"/>
  <c r="AM877" i="1"/>
  <c r="AL877" i="1"/>
  <c r="AK877" i="1"/>
  <c r="AJ877" i="1"/>
  <c r="AI877" i="1"/>
  <c r="AH877" i="1"/>
  <c r="AG877" i="1"/>
  <c r="AF877" i="1"/>
  <c r="AE877" i="1"/>
  <c r="AD877" i="1"/>
  <c r="AC877" i="1"/>
  <c r="AB877" i="1"/>
  <c r="AA877" i="1"/>
  <c r="Z877" i="1"/>
  <c r="Y877" i="1"/>
  <c r="X877" i="1"/>
  <c r="W877" i="1"/>
  <c r="V877" i="1"/>
  <c r="U877" i="1"/>
  <c r="T877" i="1"/>
  <c r="S877" i="1"/>
  <c r="Q877" i="1"/>
  <c r="P877" i="1"/>
  <c r="O877" i="1"/>
  <c r="DD876" i="1"/>
  <c r="DC876" i="1"/>
  <c r="DB876" i="1"/>
  <c r="DA876" i="1"/>
  <c r="CZ876" i="1"/>
  <c r="CY876" i="1"/>
  <c r="CX876" i="1"/>
  <c r="CW876" i="1"/>
  <c r="CV876" i="1"/>
  <c r="CU876" i="1"/>
  <c r="CT876" i="1"/>
  <c r="CS876" i="1"/>
  <c r="CR876" i="1"/>
  <c r="CQ876" i="1"/>
  <c r="CP876" i="1"/>
  <c r="CO876" i="1"/>
  <c r="CN876" i="1"/>
  <c r="CM876" i="1"/>
  <c r="CL876" i="1"/>
  <c r="CK876" i="1"/>
  <c r="CJ876" i="1"/>
  <c r="CI876" i="1"/>
  <c r="CH876" i="1"/>
  <c r="CG876" i="1"/>
  <c r="CF876" i="1"/>
  <c r="CE876" i="1"/>
  <c r="CD876" i="1"/>
  <c r="CC876" i="1"/>
  <c r="CB876" i="1"/>
  <c r="CA876" i="1"/>
  <c r="BZ876" i="1"/>
  <c r="BY876" i="1"/>
  <c r="BX876" i="1"/>
  <c r="BW876" i="1"/>
  <c r="BV876" i="1"/>
  <c r="BU876" i="1"/>
  <c r="BT876" i="1"/>
  <c r="BS876" i="1"/>
  <c r="BR876" i="1"/>
  <c r="BQ876" i="1"/>
  <c r="BP876" i="1"/>
  <c r="BO876" i="1"/>
  <c r="BN876" i="1"/>
  <c r="BM876" i="1"/>
  <c r="BL876" i="1"/>
  <c r="BK876" i="1"/>
  <c r="BJ876" i="1"/>
  <c r="BI876" i="1"/>
  <c r="BH876" i="1"/>
  <c r="BG876" i="1"/>
  <c r="BF876" i="1"/>
  <c r="BE876" i="1"/>
  <c r="BD876" i="1"/>
  <c r="BC876" i="1"/>
  <c r="BB876" i="1"/>
  <c r="BA876" i="1"/>
  <c r="AZ876" i="1"/>
  <c r="AY876" i="1"/>
  <c r="AX876" i="1"/>
  <c r="AW876" i="1"/>
  <c r="AV876" i="1"/>
  <c r="AU876" i="1"/>
  <c r="AT876" i="1"/>
  <c r="AS876" i="1"/>
  <c r="AR876" i="1"/>
  <c r="AQ876" i="1"/>
  <c r="AP876" i="1"/>
  <c r="AO876" i="1"/>
  <c r="AN876" i="1"/>
  <c r="AM876" i="1"/>
  <c r="AL876" i="1"/>
  <c r="AK876" i="1"/>
  <c r="AJ876" i="1"/>
  <c r="AI876" i="1"/>
  <c r="AH876" i="1"/>
  <c r="AG876" i="1"/>
  <c r="AF876" i="1"/>
  <c r="AE876" i="1"/>
  <c r="AD876" i="1"/>
  <c r="AC876" i="1"/>
  <c r="AB876" i="1"/>
  <c r="AA876" i="1"/>
  <c r="Z876" i="1"/>
  <c r="Y876" i="1"/>
  <c r="X876" i="1"/>
  <c r="W876" i="1"/>
  <c r="V876" i="1"/>
  <c r="U876" i="1"/>
  <c r="T876" i="1"/>
  <c r="S876" i="1"/>
  <c r="Q876" i="1"/>
  <c r="P876" i="1"/>
  <c r="O876" i="1"/>
  <c r="DD875" i="1"/>
  <c r="DC875" i="1"/>
  <c r="DB875" i="1"/>
  <c r="DA875" i="1"/>
  <c r="CZ875" i="1"/>
  <c r="CY875" i="1"/>
  <c r="CX875" i="1"/>
  <c r="CW875" i="1"/>
  <c r="CV875" i="1"/>
  <c r="CU875" i="1"/>
  <c r="CT875" i="1"/>
  <c r="CS875" i="1"/>
  <c r="CR875" i="1"/>
  <c r="CQ875" i="1"/>
  <c r="CP875" i="1"/>
  <c r="CO875" i="1"/>
  <c r="CN875" i="1"/>
  <c r="CM875" i="1"/>
  <c r="CL875" i="1"/>
  <c r="CK875" i="1"/>
  <c r="CJ875" i="1"/>
  <c r="CI875" i="1"/>
  <c r="CH875" i="1"/>
  <c r="CG875" i="1"/>
  <c r="CF875" i="1"/>
  <c r="CE875" i="1"/>
  <c r="CD875" i="1"/>
  <c r="CC875" i="1"/>
  <c r="CB875" i="1"/>
  <c r="CA875" i="1"/>
  <c r="BZ875" i="1"/>
  <c r="BY875" i="1"/>
  <c r="BX875" i="1"/>
  <c r="BW875" i="1"/>
  <c r="BV875" i="1"/>
  <c r="BU875" i="1"/>
  <c r="BT875" i="1"/>
  <c r="BS875" i="1"/>
  <c r="BR875" i="1"/>
  <c r="BQ875" i="1"/>
  <c r="BP875" i="1"/>
  <c r="BO875" i="1"/>
  <c r="BN875" i="1"/>
  <c r="BM875" i="1"/>
  <c r="BL875" i="1"/>
  <c r="BK875" i="1"/>
  <c r="BJ875" i="1"/>
  <c r="BI875" i="1"/>
  <c r="BH875" i="1"/>
  <c r="BG875" i="1"/>
  <c r="BF875" i="1"/>
  <c r="BE875" i="1"/>
  <c r="BD875" i="1"/>
  <c r="BC875" i="1"/>
  <c r="BB875" i="1"/>
  <c r="BA875" i="1"/>
  <c r="AZ875" i="1"/>
  <c r="AY875" i="1"/>
  <c r="AX875" i="1"/>
  <c r="AW875" i="1"/>
  <c r="AV875" i="1"/>
  <c r="AU875" i="1"/>
  <c r="AT875" i="1"/>
  <c r="AS875" i="1"/>
  <c r="AR875" i="1"/>
  <c r="AQ875" i="1"/>
  <c r="AP875" i="1"/>
  <c r="AO875" i="1"/>
  <c r="AN875" i="1"/>
  <c r="AM875" i="1"/>
  <c r="AL875" i="1"/>
  <c r="AK875" i="1"/>
  <c r="AJ875" i="1"/>
  <c r="AI875" i="1"/>
  <c r="AH875" i="1"/>
  <c r="AG875" i="1"/>
  <c r="AF875" i="1"/>
  <c r="AE875" i="1"/>
  <c r="AD875" i="1"/>
  <c r="AC875" i="1"/>
  <c r="AB875" i="1"/>
  <c r="AA875" i="1"/>
  <c r="Z875" i="1"/>
  <c r="Y875" i="1"/>
  <c r="X875" i="1"/>
  <c r="W875" i="1"/>
  <c r="V875" i="1"/>
  <c r="U875" i="1"/>
  <c r="T875" i="1"/>
  <c r="S875" i="1"/>
  <c r="Q875" i="1"/>
  <c r="P875" i="1"/>
  <c r="O875" i="1"/>
  <c r="DD874" i="1"/>
  <c r="DC874" i="1"/>
  <c r="DB874" i="1"/>
  <c r="DA874" i="1"/>
  <c r="CZ874" i="1"/>
  <c r="CY874" i="1"/>
  <c r="CX874" i="1"/>
  <c r="CW874" i="1"/>
  <c r="CV874" i="1"/>
  <c r="CU874" i="1"/>
  <c r="CT874" i="1"/>
  <c r="CS874" i="1"/>
  <c r="CR874" i="1"/>
  <c r="CQ874" i="1"/>
  <c r="CP874" i="1"/>
  <c r="CO874" i="1"/>
  <c r="CN874" i="1"/>
  <c r="CM874" i="1"/>
  <c r="CL874" i="1"/>
  <c r="CK874" i="1"/>
  <c r="CJ874" i="1"/>
  <c r="CI874" i="1"/>
  <c r="CH874" i="1"/>
  <c r="CG874" i="1"/>
  <c r="CF874" i="1"/>
  <c r="CE874" i="1"/>
  <c r="CD874" i="1"/>
  <c r="CC874" i="1"/>
  <c r="CB874" i="1"/>
  <c r="CA874" i="1"/>
  <c r="BZ874" i="1"/>
  <c r="BY874" i="1"/>
  <c r="BX874" i="1"/>
  <c r="BW874" i="1"/>
  <c r="BV874" i="1"/>
  <c r="BU874" i="1"/>
  <c r="BT874" i="1"/>
  <c r="BS874" i="1"/>
  <c r="BR874" i="1"/>
  <c r="BQ874" i="1"/>
  <c r="BP874" i="1"/>
  <c r="BO874" i="1"/>
  <c r="BN874" i="1"/>
  <c r="BM874" i="1"/>
  <c r="BL874" i="1"/>
  <c r="BK874" i="1"/>
  <c r="BJ874" i="1"/>
  <c r="BI874" i="1"/>
  <c r="BH874" i="1"/>
  <c r="BG874" i="1"/>
  <c r="BF874" i="1"/>
  <c r="BE874" i="1"/>
  <c r="BD874" i="1"/>
  <c r="BC874" i="1"/>
  <c r="BB874" i="1"/>
  <c r="BA874" i="1"/>
  <c r="AZ874" i="1"/>
  <c r="AY874" i="1"/>
  <c r="AX874" i="1"/>
  <c r="AW874" i="1"/>
  <c r="AV874" i="1"/>
  <c r="AU874" i="1"/>
  <c r="AT874" i="1"/>
  <c r="AS874" i="1"/>
  <c r="AR874" i="1"/>
  <c r="AQ874" i="1"/>
  <c r="AP874" i="1"/>
  <c r="AO874" i="1"/>
  <c r="AN874" i="1"/>
  <c r="AM874" i="1"/>
  <c r="AL874" i="1"/>
  <c r="AK874" i="1"/>
  <c r="AJ874" i="1"/>
  <c r="AI874" i="1"/>
  <c r="AH874" i="1"/>
  <c r="AG874" i="1"/>
  <c r="AF874" i="1"/>
  <c r="AE874" i="1"/>
  <c r="AD874" i="1"/>
  <c r="AC874" i="1"/>
  <c r="AB874" i="1"/>
  <c r="AA874" i="1"/>
  <c r="Z874" i="1"/>
  <c r="Y874" i="1"/>
  <c r="X874" i="1"/>
  <c r="W874" i="1"/>
  <c r="V874" i="1"/>
  <c r="U874" i="1"/>
  <c r="T874" i="1"/>
  <c r="S874" i="1"/>
  <c r="Q874" i="1"/>
  <c r="P874" i="1"/>
  <c r="O874" i="1"/>
  <c r="DD871" i="1"/>
  <c r="DC871" i="1"/>
  <c r="DB871" i="1"/>
  <c r="DA871" i="1"/>
  <c r="CZ871" i="1"/>
  <c r="CY871" i="1"/>
  <c r="CX871" i="1"/>
  <c r="CW871" i="1"/>
  <c r="CV871" i="1"/>
  <c r="CU871" i="1"/>
  <c r="CT871" i="1"/>
  <c r="CS871" i="1"/>
  <c r="CR871" i="1"/>
  <c r="CQ871" i="1"/>
  <c r="CP871" i="1"/>
  <c r="CO871" i="1"/>
  <c r="CN871" i="1"/>
  <c r="CM871" i="1"/>
  <c r="CL871" i="1"/>
  <c r="CK871" i="1"/>
  <c r="CJ871" i="1"/>
  <c r="CI871" i="1"/>
  <c r="CH871" i="1"/>
  <c r="CG871" i="1"/>
  <c r="CF871" i="1"/>
  <c r="CE871" i="1"/>
  <c r="CD871" i="1"/>
  <c r="CC871" i="1"/>
  <c r="CB871" i="1"/>
  <c r="CA871" i="1"/>
  <c r="BZ871" i="1"/>
  <c r="BY871" i="1"/>
  <c r="BX871" i="1"/>
  <c r="BW871" i="1"/>
  <c r="BV871" i="1"/>
  <c r="BU871" i="1"/>
  <c r="BT871" i="1"/>
  <c r="BS871" i="1"/>
  <c r="BR871" i="1"/>
  <c r="BQ871" i="1"/>
  <c r="BP871" i="1"/>
  <c r="BO871" i="1"/>
  <c r="BN871" i="1"/>
  <c r="BM871" i="1"/>
  <c r="BL871" i="1"/>
  <c r="BK871" i="1"/>
  <c r="BJ871" i="1"/>
  <c r="BI871" i="1"/>
  <c r="BH871" i="1"/>
  <c r="BG871" i="1"/>
  <c r="BF871" i="1"/>
  <c r="BE871" i="1"/>
  <c r="BD871" i="1"/>
  <c r="BC871" i="1"/>
  <c r="BB871" i="1"/>
  <c r="BA871" i="1"/>
  <c r="AZ871" i="1"/>
  <c r="AY871" i="1"/>
  <c r="AX871" i="1"/>
  <c r="AW871" i="1"/>
  <c r="AV871" i="1"/>
  <c r="AU871" i="1"/>
  <c r="AT871" i="1"/>
  <c r="AS871" i="1"/>
  <c r="AR871" i="1"/>
  <c r="AQ871" i="1"/>
  <c r="AP871" i="1"/>
  <c r="AO871" i="1"/>
  <c r="AN871" i="1"/>
  <c r="AM871" i="1"/>
  <c r="AL871" i="1"/>
  <c r="AK871" i="1"/>
  <c r="AJ871" i="1"/>
  <c r="AI871" i="1"/>
  <c r="AH871" i="1"/>
  <c r="AG871" i="1"/>
  <c r="AF871" i="1"/>
  <c r="AE871" i="1"/>
  <c r="AD871" i="1"/>
  <c r="AC871" i="1"/>
  <c r="AB871" i="1"/>
  <c r="AA871" i="1"/>
  <c r="Z871" i="1"/>
  <c r="Y871" i="1"/>
  <c r="X871" i="1"/>
  <c r="W871" i="1"/>
  <c r="V871" i="1"/>
  <c r="U871" i="1"/>
  <c r="T871" i="1"/>
  <c r="S871" i="1"/>
  <c r="Q871" i="1"/>
  <c r="P871" i="1"/>
  <c r="O871" i="1"/>
  <c r="DD870" i="1"/>
  <c r="DC870" i="1"/>
  <c r="DB870" i="1"/>
  <c r="DA870" i="1"/>
  <c r="CZ870" i="1"/>
  <c r="CY870" i="1"/>
  <c r="CX870" i="1"/>
  <c r="CW870" i="1"/>
  <c r="CV870" i="1"/>
  <c r="CU870" i="1"/>
  <c r="CT870" i="1"/>
  <c r="CS870" i="1"/>
  <c r="CR870" i="1"/>
  <c r="CQ870" i="1"/>
  <c r="CP870" i="1"/>
  <c r="CO870" i="1"/>
  <c r="CN870" i="1"/>
  <c r="CM870" i="1"/>
  <c r="CL870" i="1"/>
  <c r="CK870" i="1"/>
  <c r="CJ870" i="1"/>
  <c r="CI870" i="1"/>
  <c r="CH870" i="1"/>
  <c r="CG870" i="1"/>
  <c r="CF870" i="1"/>
  <c r="CE870" i="1"/>
  <c r="CD870" i="1"/>
  <c r="CC870" i="1"/>
  <c r="CB870" i="1"/>
  <c r="CA870" i="1"/>
  <c r="BZ870" i="1"/>
  <c r="BY870" i="1"/>
  <c r="BX870" i="1"/>
  <c r="BW870" i="1"/>
  <c r="BV870" i="1"/>
  <c r="BU870" i="1"/>
  <c r="BT870" i="1"/>
  <c r="BS870" i="1"/>
  <c r="BR870" i="1"/>
  <c r="BQ870" i="1"/>
  <c r="BP870" i="1"/>
  <c r="BO870" i="1"/>
  <c r="BN870" i="1"/>
  <c r="BM870" i="1"/>
  <c r="BL870" i="1"/>
  <c r="BK870" i="1"/>
  <c r="BJ870" i="1"/>
  <c r="BI870" i="1"/>
  <c r="BH870" i="1"/>
  <c r="BG870" i="1"/>
  <c r="BF870" i="1"/>
  <c r="BE870" i="1"/>
  <c r="BD870" i="1"/>
  <c r="BC870" i="1"/>
  <c r="BB870" i="1"/>
  <c r="BA870" i="1"/>
  <c r="AZ870" i="1"/>
  <c r="AY870" i="1"/>
  <c r="AX870" i="1"/>
  <c r="AW870" i="1"/>
  <c r="AV870" i="1"/>
  <c r="AU870" i="1"/>
  <c r="AT870" i="1"/>
  <c r="AS870" i="1"/>
  <c r="AR870" i="1"/>
  <c r="AQ870" i="1"/>
  <c r="AP870" i="1"/>
  <c r="AO870" i="1"/>
  <c r="AN870" i="1"/>
  <c r="AM870" i="1"/>
  <c r="AL870" i="1"/>
  <c r="AK870" i="1"/>
  <c r="AJ870" i="1"/>
  <c r="AI870" i="1"/>
  <c r="AH870" i="1"/>
  <c r="AG870" i="1"/>
  <c r="AF870" i="1"/>
  <c r="AE870" i="1"/>
  <c r="AD870" i="1"/>
  <c r="AC870" i="1"/>
  <c r="AB870" i="1"/>
  <c r="AA870" i="1"/>
  <c r="Z870" i="1"/>
  <c r="Y870" i="1"/>
  <c r="X870" i="1"/>
  <c r="W870" i="1"/>
  <c r="V870" i="1"/>
  <c r="U870" i="1"/>
  <c r="T870" i="1"/>
  <c r="S870" i="1"/>
  <c r="Q870" i="1"/>
  <c r="P870" i="1"/>
  <c r="O870" i="1"/>
  <c r="DD1145" i="1"/>
  <c r="DC1145" i="1"/>
  <c r="DB1145" i="1"/>
  <c r="DA1145" i="1"/>
  <c r="CZ1145" i="1"/>
  <c r="CY1145" i="1"/>
  <c r="CX1145" i="1"/>
  <c r="CW1145" i="1"/>
  <c r="CV1145" i="1"/>
  <c r="CU1145" i="1"/>
  <c r="CT1145" i="1"/>
  <c r="CS1145" i="1"/>
  <c r="CR1145" i="1"/>
  <c r="CQ1145" i="1"/>
  <c r="CP1145" i="1"/>
  <c r="CO1145" i="1"/>
  <c r="CN1145" i="1"/>
  <c r="CM1145" i="1"/>
  <c r="CL1145" i="1"/>
  <c r="CK1145" i="1"/>
  <c r="CJ1145" i="1"/>
  <c r="CI1145" i="1"/>
  <c r="CH1145" i="1"/>
  <c r="CG1145" i="1"/>
  <c r="CF1145" i="1"/>
  <c r="CE1145" i="1"/>
  <c r="CD1145" i="1"/>
  <c r="CC1145" i="1"/>
  <c r="CB1145" i="1"/>
  <c r="CA1145" i="1"/>
  <c r="BZ1145" i="1"/>
  <c r="BY1145" i="1"/>
  <c r="BX1145" i="1"/>
  <c r="BW1145" i="1"/>
  <c r="BV1145" i="1"/>
  <c r="BU1145" i="1"/>
  <c r="BT1145" i="1"/>
  <c r="BS1145" i="1"/>
  <c r="BR1145" i="1"/>
  <c r="BQ1145" i="1"/>
  <c r="BP1145" i="1"/>
  <c r="BO1145" i="1"/>
  <c r="BN1145" i="1"/>
  <c r="BM1145" i="1"/>
  <c r="BL1145" i="1"/>
  <c r="BK1145" i="1"/>
  <c r="BJ1145" i="1"/>
  <c r="BI1145" i="1"/>
  <c r="BH1145" i="1"/>
  <c r="BG1145" i="1"/>
  <c r="BF1145" i="1"/>
  <c r="BE1145" i="1"/>
  <c r="BD1145" i="1"/>
  <c r="BC1145" i="1"/>
  <c r="BB1145" i="1"/>
  <c r="BA1145" i="1"/>
  <c r="AZ1145" i="1"/>
  <c r="AY1145" i="1"/>
  <c r="AX1145" i="1"/>
  <c r="AW1145" i="1"/>
  <c r="AV1145" i="1"/>
  <c r="AU1145" i="1"/>
  <c r="AT1145" i="1"/>
  <c r="AS1145" i="1"/>
  <c r="AR1145" i="1"/>
  <c r="AQ1145" i="1"/>
  <c r="AP1145" i="1"/>
  <c r="AO1145" i="1"/>
  <c r="AN1145" i="1"/>
  <c r="AM1145" i="1"/>
  <c r="AL1145" i="1"/>
  <c r="AK1145" i="1"/>
  <c r="AJ1145" i="1"/>
  <c r="AI1145" i="1"/>
  <c r="AH1145" i="1"/>
  <c r="AG1145" i="1"/>
  <c r="AF1145" i="1"/>
  <c r="AE1145" i="1"/>
  <c r="AD1145" i="1"/>
  <c r="AC1145" i="1"/>
  <c r="AB1145" i="1"/>
  <c r="AA1145" i="1"/>
  <c r="Z1145" i="1"/>
  <c r="Y1145" i="1"/>
  <c r="X1145" i="1"/>
  <c r="W1145" i="1"/>
  <c r="V1145" i="1"/>
  <c r="U1145" i="1"/>
  <c r="T1145" i="1"/>
  <c r="S1145" i="1"/>
  <c r="Q1145" i="1"/>
  <c r="P1145" i="1"/>
  <c r="O1145" i="1"/>
  <c r="DD1144" i="1"/>
  <c r="DC1144" i="1"/>
  <c r="DB1144" i="1"/>
  <c r="DA1144" i="1"/>
  <c r="CZ1144" i="1"/>
  <c r="CY1144" i="1"/>
  <c r="CX1144" i="1"/>
  <c r="CW1144" i="1"/>
  <c r="CV1144" i="1"/>
  <c r="CU1144" i="1"/>
  <c r="CT1144" i="1"/>
  <c r="CS1144" i="1"/>
  <c r="CR1144" i="1"/>
  <c r="CQ1144" i="1"/>
  <c r="CP1144" i="1"/>
  <c r="CO1144" i="1"/>
  <c r="CN1144" i="1"/>
  <c r="CM1144" i="1"/>
  <c r="CL1144" i="1"/>
  <c r="CK1144" i="1"/>
  <c r="CJ1144" i="1"/>
  <c r="CI1144" i="1"/>
  <c r="CH1144" i="1"/>
  <c r="CG1144" i="1"/>
  <c r="CF1144" i="1"/>
  <c r="CE1144" i="1"/>
  <c r="CD1144" i="1"/>
  <c r="CC1144" i="1"/>
  <c r="CB1144" i="1"/>
  <c r="CA1144" i="1"/>
  <c r="BZ1144" i="1"/>
  <c r="BY1144" i="1"/>
  <c r="BX1144" i="1"/>
  <c r="BW1144" i="1"/>
  <c r="BV1144" i="1"/>
  <c r="BU1144" i="1"/>
  <c r="BT1144" i="1"/>
  <c r="BS1144" i="1"/>
  <c r="BR1144" i="1"/>
  <c r="BQ1144" i="1"/>
  <c r="BP1144" i="1"/>
  <c r="BO1144" i="1"/>
  <c r="BN1144" i="1"/>
  <c r="BM1144" i="1"/>
  <c r="BL1144" i="1"/>
  <c r="BK1144" i="1"/>
  <c r="BJ1144" i="1"/>
  <c r="BI1144" i="1"/>
  <c r="BH1144" i="1"/>
  <c r="BG1144" i="1"/>
  <c r="BF1144" i="1"/>
  <c r="BE1144" i="1"/>
  <c r="BD1144" i="1"/>
  <c r="BC1144" i="1"/>
  <c r="BB1144" i="1"/>
  <c r="BA1144" i="1"/>
  <c r="AZ1144" i="1"/>
  <c r="AY1144" i="1"/>
  <c r="AX1144" i="1"/>
  <c r="AW1144" i="1"/>
  <c r="AV1144" i="1"/>
  <c r="AU1144" i="1"/>
  <c r="AT1144" i="1"/>
  <c r="AS1144" i="1"/>
  <c r="AR1144" i="1"/>
  <c r="AQ1144" i="1"/>
  <c r="AP1144" i="1"/>
  <c r="AO1144" i="1"/>
  <c r="AN1144" i="1"/>
  <c r="AM1144" i="1"/>
  <c r="AL1144" i="1"/>
  <c r="AK1144" i="1"/>
  <c r="AJ1144" i="1"/>
  <c r="AI1144" i="1"/>
  <c r="AH1144" i="1"/>
  <c r="AG1144" i="1"/>
  <c r="AF1144" i="1"/>
  <c r="AE1144" i="1"/>
  <c r="AD1144" i="1"/>
  <c r="AC1144" i="1"/>
  <c r="AB1144" i="1"/>
  <c r="AA1144" i="1"/>
  <c r="Z1144" i="1"/>
  <c r="Y1144" i="1"/>
  <c r="X1144" i="1"/>
  <c r="W1144" i="1"/>
  <c r="V1144" i="1"/>
  <c r="U1144" i="1"/>
  <c r="T1144" i="1"/>
  <c r="S1144" i="1"/>
  <c r="Q1144" i="1"/>
  <c r="P1144" i="1"/>
  <c r="O1144" i="1"/>
  <c r="DD1143" i="1"/>
  <c r="DC1143" i="1"/>
  <c r="DB1143" i="1"/>
  <c r="DA1143" i="1"/>
  <c r="CZ1143" i="1"/>
  <c r="CY1143" i="1"/>
  <c r="CX1143" i="1"/>
  <c r="CW1143" i="1"/>
  <c r="CV1143" i="1"/>
  <c r="CU1143" i="1"/>
  <c r="CT1143" i="1"/>
  <c r="CS1143" i="1"/>
  <c r="CR1143" i="1"/>
  <c r="CQ1143" i="1"/>
  <c r="CP1143" i="1"/>
  <c r="CO1143" i="1"/>
  <c r="CN1143" i="1"/>
  <c r="CM1143" i="1"/>
  <c r="CL1143" i="1"/>
  <c r="CK1143" i="1"/>
  <c r="CJ1143" i="1"/>
  <c r="CI1143" i="1"/>
  <c r="CH1143" i="1"/>
  <c r="CG1143" i="1"/>
  <c r="CF1143" i="1"/>
  <c r="CE1143" i="1"/>
  <c r="CD1143" i="1"/>
  <c r="CC1143" i="1"/>
  <c r="CB1143" i="1"/>
  <c r="CA1143" i="1"/>
  <c r="BZ1143" i="1"/>
  <c r="BY1143" i="1"/>
  <c r="BX1143" i="1"/>
  <c r="BW1143" i="1"/>
  <c r="BV1143" i="1"/>
  <c r="BU1143" i="1"/>
  <c r="BT1143" i="1"/>
  <c r="BS1143" i="1"/>
  <c r="BR1143" i="1"/>
  <c r="BQ1143" i="1"/>
  <c r="BP1143" i="1"/>
  <c r="BO1143" i="1"/>
  <c r="BN1143" i="1"/>
  <c r="BM1143" i="1"/>
  <c r="BL1143" i="1"/>
  <c r="BK1143" i="1"/>
  <c r="BJ1143" i="1"/>
  <c r="BI1143" i="1"/>
  <c r="BH1143" i="1"/>
  <c r="BG1143" i="1"/>
  <c r="BF1143" i="1"/>
  <c r="BE1143" i="1"/>
  <c r="BD1143" i="1"/>
  <c r="BC1143" i="1"/>
  <c r="BB1143" i="1"/>
  <c r="BA1143" i="1"/>
  <c r="AZ1143" i="1"/>
  <c r="AY1143" i="1"/>
  <c r="AX1143" i="1"/>
  <c r="AW1143" i="1"/>
  <c r="AV1143" i="1"/>
  <c r="AU1143" i="1"/>
  <c r="AT1143" i="1"/>
  <c r="AS1143" i="1"/>
  <c r="AR1143" i="1"/>
  <c r="AQ1143" i="1"/>
  <c r="AP1143" i="1"/>
  <c r="AO1143" i="1"/>
  <c r="AN1143" i="1"/>
  <c r="AM1143" i="1"/>
  <c r="AL1143" i="1"/>
  <c r="AK1143" i="1"/>
  <c r="AJ1143" i="1"/>
  <c r="AI1143" i="1"/>
  <c r="AH1143" i="1"/>
  <c r="AG1143" i="1"/>
  <c r="AF1143" i="1"/>
  <c r="AE1143" i="1"/>
  <c r="AD1143" i="1"/>
  <c r="AC1143" i="1"/>
  <c r="AB1143" i="1"/>
  <c r="AA1143" i="1"/>
  <c r="Z1143" i="1"/>
  <c r="Y1143" i="1"/>
  <c r="X1143" i="1"/>
  <c r="W1143" i="1"/>
  <c r="V1143" i="1"/>
  <c r="U1143" i="1"/>
  <c r="T1143" i="1"/>
  <c r="S1143" i="1"/>
  <c r="Q1143" i="1"/>
  <c r="P1143" i="1"/>
  <c r="O1143" i="1"/>
  <c r="DD1142" i="1"/>
  <c r="DC1142" i="1"/>
  <c r="DB1142" i="1"/>
  <c r="DA1142" i="1"/>
  <c r="CZ1142" i="1"/>
  <c r="CY1142" i="1"/>
  <c r="CX1142" i="1"/>
  <c r="CW1142" i="1"/>
  <c r="CV1142" i="1"/>
  <c r="CU1142" i="1"/>
  <c r="CT1142" i="1"/>
  <c r="CS1142" i="1"/>
  <c r="CR1142" i="1"/>
  <c r="CQ1142" i="1"/>
  <c r="CP1142" i="1"/>
  <c r="CO1142" i="1"/>
  <c r="CN1142" i="1"/>
  <c r="CM1142" i="1"/>
  <c r="CL1142" i="1"/>
  <c r="CK1142" i="1"/>
  <c r="CJ1142" i="1"/>
  <c r="CI1142" i="1"/>
  <c r="CH1142" i="1"/>
  <c r="CG1142" i="1"/>
  <c r="CF1142" i="1"/>
  <c r="CE1142" i="1"/>
  <c r="CD1142" i="1"/>
  <c r="CC1142" i="1"/>
  <c r="CB1142" i="1"/>
  <c r="CA1142" i="1"/>
  <c r="BZ1142" i="1"/>
  <c r="BY1142" i="1"/>
  <c r="BX1142" i="1"/>
  <c r="BW1142" i="1"/>
  <c r="BV1142" i="1"/>
  <c r="BU1142" i="1"/>
  <c r="BT1142" i="1"/>
  <c r="BS1142" i="1"/>
  <c r="BR1142" i="1"/>
  <c r="BQ1142" i="1"/>
  <c r="BP1142" i="1"/>
  <c r="BO1142" i="1"/>
  <c r="BN1142" i="1"/>
  <c r="BM1142" i="1"/>
  <c r="BL1142" i="1"/>
  <c r="BK1142" i="1"/>
  <c r="BJ1142" i="1"/>
  <c r="BI1142" i="1"/>
  <c r="BH1142" i="1"/>
  <c r="BG1142" i="1"/>
  <c r="BF1142" i="1"/>
  <c r="BE1142" i="1"/>
  <c r="BD1142" i="1"/>
  <c r="BC1142" i="1"/>
  <c r="BB1142" i="1"/>
  <c r="BA1142" i="1"/>
  <c r="AZ1142" i="1"/>
  <c r="AY1142" i="1"/>
  <c r="AX1142" i="1"/>
  <c r="AW1142" i="1"/>
  <c r="AV1142" i="1"/>
  <c r="AU1142" i="1"/>
  <c r="AT1142" i="1"/>
  <c r="AS1142" i="1"/>
  <c r="AR1142" i="1"/>
  <c r="AQ1142" i="1"/>
  <c r="AP1142" i="1"/>
  <c r="AO1142" i="1"/>
  <c r="AN1142" i="1"/>
  <c r="AM1142" i="1"/>
  <c r="AL1142" i="1"/>
  <c r="AK1142" i="1"/>
  <c r="AJ1142" i="1"/>
  <c r="AI1142" i="1"/>
  <c r="AH1142" i="1"/>
  <c r="AG1142" i="1"/>
  <c r="AF1142" i="1"/>
  <c r="AE1142" i="1"/>
  <c r="AD1142" i="1"/>
  <c r="AC1142" i="1"/>
  <c r="AB1142" i="1"/>
  <c r="AA1142" i="1"/>
  <c r="Z1142" i="1"/>
  <c r="Y1142" i="1"/>
  <c r="X1142" i="1"/>
  <c r="W1142" i="1"/>
  <c r="V1142" i="1"/>
  <c r="U1142" i="1"/>
  <c r="T1142" i="1"/>
  <c r="S1142" i="1"/>
  <c r="Q1142" i="1"/>
  <c r="P1142" i="1"/>
  <c r="O1142" i="1"/>
  <c r="DD1141" i="1"/>
  <c r="DC1141" i="1"/>
  <c r="DB1141" i="1"/>
  <c r="DA1141" i="1"/>
  <c r="CZ1141" i="1"/>
  <c r="CY1141" i="1"/>
  <c r="CX1141" i="1"/>
  <c r="CW1141" i="1"/>
  <c r="CV1141" i="1"/>
  <c r="CU1141" i="1"/>
  <c r="CT1141" i="1"/>
  <c r="CS1141" i="1"/>
  <c r="CR1141" i="1"/>
  <c r="CQ1141" i="1"/>
  <c r="CP1141" i="1"/>
  <c r="CO1141" i="1"/>
  <c r="CN1141" i="1"/>
  <c r="CM1141" i="1"/>
  <c r="CL1141" i="1"/>
  <c r="CK1141" i="1"/>
  <c r="CJ1141" i="1"/>
  <c r="CI1141" i="1"/>
  <c r="CH1141" i="1"/>
  <c r="CG1141" i="1"/>
  <c r="CF1141" i="1"/>
  <c r="CE1141" i="1"/>
  <c r="CD1141" i="1"/>
  <c r="CC1141" i="1"/>
  <c r="CB1141" i="1"/>
  <c r="CA1141" i="1"/>
  <c r="BZ1141" i="1"/>
  <c r="BY1141" i="1"/>
  <c r="BX1141" i="1"/>
  <c r="BW1141" i="1"/>
  <c r="BV1141" i="1"/>
  <c r="BU1141" i="1"/>
  <c r="BT1141" i="1"/>
  <c r="BS1141" i="1"/>
  <c r="BR1141" i="1"/>
  <c r="BQ1141" i="1"/>
  <c r="BP1141" i="1"/>
  <c r="BO1141" i="1"/>
  <c r="BN1141" i="1"/>
  <c r="BM1141" i="1"/>
  <c r="BL1141" i="1"/>
  <c r="BK1141" i="1"/>
  <c r="BJ1141" i="1"/>
  <c r="BI1141" i="1"/>
  <c r="BH1141" i="1"/>
  <c r="BG1141" i="1"/>
  <c r="BF1141" i="1"/>
  <c r="BE1141" i="1"/>
  <c r="BD1141" i="1"/>
  <c r="BC1141" i="1"/>
  <c r="BB1141" i="1"/>
  <c r="BA1141" i="1"/>
  <c r="AZ1141" i="1"/>
  <c r="AY1141" i="1"/>
  <c r="AX1141" i="1"/>
  <c r="AW1141" i="1"/>
  <c r="AV1141" i="1"/>
  <c r="AU1141" i="1"/>
  <c r="AT1141" i="1"/>
  <c r="AS1141" i="1"/>
  <c r="AR1141" i="1"/>
  <c r="AQ1141" i="1"/>
  <c r="AP1141" i="1"/>
  <c r="AO1141" i="1"/>
  <c r="AN1141" i="1"/>
  <c r="AM1141" i="1"/>
  <c r="AL1141" i="1"/>
  <c r="AK1141" i="1"/>
  <c r="AJ1141" i="1"/>
  <c r="AI1141" i="1"/>
  <c r="AH1141" i="1"/>
  <c r="AG1141" i="1"/>
  <c r="AF1141" i="1"/>
  <c r="AE1141" i="1"/>
  <c r="AD1141" i="1"/>
  <c r="AC1141" i="1"/>
  <c r="AB1141" i="1"/>
  <c r="AA1141" i="1"/>
  <c r="Z1141" i="1"/>
  <c r="Y1141" i="1"/>
  <c r="X1141" i="1"/>
  <c r="W1141" i="1"/>
  <c r="V1141" i="1"/>
  <c r="U1141" i="1"/>
  <c r="T1141" i="1"/>
  <c r="S1141" i="1"/>
  <c r="Q1141" i="1"/>
  <c r="P1141" i="1"/>
  <c r="O1141" i="1"/>
  <c r="DD1140" i="1"/>
  <c r="DC1140" i="1"/>
  <c r="DB1140" i="1"/>
  <c r="DA1140" i="1"/>
  <c r="CZ1140" i="1"/>
  <c r="CY1140" i="1"/>
  <c r="CX1140" i="1"/>
  <c r="CW1140" i="1"/>
  <c r="CV1140" i="1"/>
  <c r="CU1140" i="1"/>
  <c r="CT1140" i="1"/>
  <c r="CS1140" i="1"/>
  <c r="CR1140" i="1"/>
  <c r="CQ1140" i="1"/>
  <c r="CP1140" i="1"/>
  <c r="CO1140" i="1"/>
  <c r="CN1140" i="1"/>
  <c r="CM1140" i="1"/>
  <c r="CL1140" i="1"/>
  <c r="CK1140" i="1"/>
  <c r="CJ1140" i="1"/>
  <c r="CI1140" i="1"/>
  <c r="CH1140" i="1"/>
  <c r="CG1140" i="1"/>
  <c r="CF1140" i="1"/>
  <c r="CE1140" i="1"/>
  <c r="CD1140" i="1"/>
  <c r="CC1140" i="1"/>
  <c r="CB1140" i="1"/>
  <c r="CA1140" i="1"/>
  <c r="BZ1140" i="1"/>
  <c r="BY1140" i="1"/>
  <c r="BX1140" i="1"/>
  <c r="BW1140" i="1"/>
  <c r="BV1140" i="1"/>
  <c r="BU1140" i="1"/>
  <c r="BT1140" i="1"/>
  <c r="BS1140" i="1"/>
  <c r="BR1140" i="1"/>
  <c r="BQ1140" i="1"/>
  <c r="BP1140" i="1"/>
  <c r="BO1140" i="1"/>
  <c r="BN1140" i="1"/>
  <c r="BM1140" i="1"/>
  <c r="BL1140" i="1"/>
  <c r="BK1140" i="1"/>
  <c r="BJ1140" i="1"/>
  <c r="BI1140" i="1"/>
  <c r="BH1140" i="1"/>
  <c r="BG1140" i="1"/>
  <c r="BF1140" i="1"/>
  <c r="BE1140" i="1"/>
  <c r="BD1140" i="1"/>
  <c r="BC1140" i="1"/>
  <c r="BB1140" i="1"/>
  <c r="BA1140" i="1"/>
  <c r="AZ1140" i="1"/>
  <c r="AY1140" i="1"/>
  <c r="AX1140" i="1"/>
  <c r="AW1140" i="1"/>
  <c r="AV1140" i="1"/>
  <c r="AU1140" i="1"/>
  <c r="AT1140" i="1"/>
  <c r="AS1140" i="1"/>
  <c r="AR1140" i="1"/>
  <c r="AQ1140" i="1"/>
  <c r="AP1140" i="1"/>
  <c r="AO1140" i="1"/>
  <c r="AN1140" i="1"/>
  <c r="AM1140" i="1"/>
  <c r="AL1140" i="1"/>
  <c r="AK1140" i="1"/>
  <c r="AJ1140" i="1"/>
  <c r="AI1140" i="1"/>
  <c r="AH1140" i="1"/>
  <c r="AG1140" i="1"/>
  <c r="AF1140" i="1"/>
  <c r="AE1140" i="1"/>
  <c r="AD1140" i="1"/>
  <c r="AC1140" i="1"/>
  <c r="AB1140" i="1"/>
  <c r="AA1140" i="1"/>
  <c r="Z1140" i="1"/>
  <c r="Y1140" i="1"/>
  <c r="X1140" i="1"/>
  <c r="W1140" i="1"/>
  <c r="V1140" i="1"/>
  <c r="U1140" i="1"/>
  <c r="T1140" i="1"/>
  <c r="S1140" i="1"/>
  <c r="Q1140" i="1"/>
  <c r="P1140" i="1"/>
  <c r="O1140" i="1"/>
  <c r="DD869" i="1"/>
  <c r="DC869" i="1"/>
  <c r="DB869" i="1"/>
  <c r="DA869" i="1"/>
  <c r="CZ869" i="1"/>
  <c r="CY869" i="1"/>
  <c r="CX869" i="1"/>
  <c r="CW869" i="1"/>
  <c r="CV869" i="1"/>
  <c r="CU869" i="1"/>
  <c r="CT869" i="1"/>
  <c r="CS869" i="1"/>
  <c r="CR869" i="1"/>
  <c r="CQ869" i="1"/>
  <c r="CP869" i="1"/>
  <c r="CO869" i="1"/>
  <c r="CN869" i="1"/>
  <c r="CM869" i="1"/>
  <c r="CL869" i="1"/>
  <c r="CK869" i="1"/>
  <c r="CJ869" i="1"/>
  <c r="CI869" i="1"/>
  <c r="CH869" i="1"/>
  <c r="CG869" i="1"/>
  <c r="CF869" i="1"/>
  <c r="CE869" i="1"/>
  <c r="CD869" i="1"/>
  <c r="CC869" i="1"/>
  <c r="CB869" i="1"/>
  <c r="CA869" i="1"/>
  <c r="BZ869" i="1"/>
  <c r="BY869" i="1"/>
  <c r="BX869" i="1"/>
  <c r="BW869" i="1"/>
  <c r="BV869" i="1"/>
  <c r="BU869" i="1"/>
  <c r="BT869" i="1"/>
  <c r="BS869" i="1"/>
  <c r="BR869" i="1"/>
  <c r="BQ869" i="1"/>
  <c r="BP869" i="1"/>
  <c r="BO869" i="1"/>
  <c r="BN869" i="1"/>
  <c r="BM869" i="1"/>
  <c r="BL869" i="1"/>
  <c r="BK869" i="1"/>
  <c r="BJ869" i="1"/>
  <c r="BI869" i="1"/>
  <c r="BH869" i="1"/>
  <c r="BG869" i="1"/>
  <c r="BF869" i="1"/>
  <c r="BE869" i="1"/>
  <c r="BD869" i="1"/>
  <c r="BC869" i="1"/>
  <c r="BB869" i="1"/>
  <c r="BA869" i="1"/>
  <c r="AZ869" i="1"/>
  <c r="AY869" i="1"/>
  <c r="AX869" i="1"/>
  <c r="AW869" i="1"/>
  <c r="AV869" i="1"/>
  <c r="AU869" i="1"/>
  <c r="AT869" i="1"/>
  <c r="AS869" i="1"/>
  <c r="AR869" i="1"/>
  <c r="AQ869" i="1"/>
  <c r="AP869" i="1"/>
  <c r="AO869" i="1"/>
  <c r="AN869" i="1"/>
  <c r="AM869" i="1"/>
  <c r="AL869" i="1"/>
  <c r="AK869" i="1"/>
  <c r="AJ869" i="1"/>
  <c r="AI869" i="1"/>
  <c r="AH869" i="1"/>
  <c r="AG869" i="1"/>
  <c r="AF869" i="1"/>
  <c r="AE869" i="1"/>
  <c r="AD869" i="1"/>
  <c r="AC869" i="1"/>
  <c r="AB869" i="1"/>
  <c r="AA869" i="1"/>
  <c r="Z869" i="1"/>
  <c r="Y869" i="1"/>
  <c r="X869" i="1"/>
  <c r="W869" i="1"/>
  <c r="V869" i="1"/>
  <c r="U869" i="1"/>
  <c r="T869" i="1"/>
  <c r="S869" i="1"/>
  <c r="Q869" i="1"/>
  <c r="P869" i="1"/>
  <c r="O869" i="1"/>
  <c r="DD868" i="1"/>
  <c r="DC868" i="1"/>
  <c r="DB868" i="1"/>
  <c r="DA868" i="1"/>
  <c r="CZ868" i="1"/>
  <c r="CY868" i="1"/>
  <c r="CX868" i="1"/>
  <c r="CW868" i="1"/>
  <c r="CV868" i="1"/>
  <c r="CU868" i="1"/>
  <c r="CT868" i="1"/>
  <c r="CS868" i="1"/>
  <c r="CR868" i="1"/>
  <c r="CQ868" i="1"/>
  <c r="CP868" i="1"/>
  <c r="CO868" i="1"/>
  <c r="CN868" i="1"/>
  <c r="CM868" i="1"/>
  <c r="CL868" i="1"/>
  <c r="CK868" i="1"/>
  <c r="CJ868" i="1"/>
  <c r="CI868" i="1"/>
  <c r="CH868" i="1"/>
  <c r="CG868" i="1"/>
  <c r="CF868" i="1"/>
  <c r="CE868" i="1"/>
  <c r="CD868" i="1"/>
  <c r="CC868" i="1"/>
  <c r="CB868" i="1"/>
  <c r="CA868" i="1"/>
  <c r="BZ868" i="1"/>
  <c r="BY868" i="1"/>
  <c r="BX868" i="1"/>
  <c r="BW868" i="1"/>
  <c r="BV868" i="1"/>
  <c r="BU868" i="1"/>
  <c r="BT868" i="1"/>
  <c r="BS868" i="1"/>
  <c r="BR868" i="1"/>
  <c r="BQ868" i="1"/>
  <c r="BP868" i="1"/>
  <c r="BO868" i="1"/>
  <c r="BN868" i="1"/>
  <c r="BM868" i="1"/>
  <c r="BL868" i="1"/>
  <c r="BK868" i="1"/>
  <c r="BJ868" i="1"/>
  <c r="BI868" i="1"/>
  <c r="BH868" i="1"/>
  <c r="BG868" i="1"/>
  <c r="BF868" i="1"/>
  <c r="BE868" i="1"/>
  <c r="BD868" i="1"/>
  <c r="BC868" i="1"/>
  <c r="BB868" i="1"/>
  <c r="BA868" i="1"/>
  <c r="AZ868" i="1"/>
  <c r="AY868" i="1"/>
  <c r="AX868" i="1"/>
  <c r="AW868" i="1"/>
  <c r="AV868" i="1"/>
  <c r="AU868" i="1"/>
  <c r="AT868" i="1"/>
  <c r="AS868" i="1"/>
  <c r="AR868" i="1"/>
  <c r="AQ868" i="1"/>
  <c r="AP868" i="1"/>
  <c r="AO868" i="1"/>
  <c r="AN868" i="1"/>
  <c r="AM868" i="1"/>
  <c r="AL868" i="1"/>
  <c r="AK868" i="1"/>
  <c r="AJ868" i="1"/>
  <c r="AI868" i="1"/>
  <c r="AH868" i="1"/>
  <c r="AG868" i="1"/>
  <c r="AF868" i="1"/>
  <c r="AE868" i="1"/>
  <c r="AD868" i="1"/>
  <c r="AC868" i="1"/>
  <c r="AB868" i="1"/>
  <c r="AA868" i="1"/>
  <c r="Z868" i="1"/>
  <c r="Y868" i="1"/>
  <c r="X868" i="1"/>
  <c r="W868" i="1"/>
  <c r="V868" i="1"/>
  <c r="U868" i="1"/>
  <c r="T868" i="1"/>
  <c r="S868" i="1"/>
  <c r="Q868" i="1"/>
  <c r="P868" i="1"/>
  <c r="O868" i="1"/>
  <c r="DD867" i="1"/>
  <c r="DC867" i="1"/>
  <c r="DB867" i="1"/>
  <c r="DA867" i="1"/>
  <c r="CZ867" i="1"/>
  <c r="CY867" i="1"/>
  <c r="CX867" i="1"/>
  <c r="CW867" i="1"/>
  <c r="CV867" i="1"/>
  <c r="CU867" i="1"/>
  <c r="CT867" i="1"/>
  <c r="CS867" i="1"/>
  <c r="CR867" i="1"/>
  <c r="CQ867" i="1"/>
  <c r="CP867" i="1"/>
  <c r="CO867" i="1"/>
  <c r="CN867" i="1"/>
  <c r="CM867" i="1"/>
  <c r="CL867" i="1"/>
  <c r="CK867" i="1"/>
  <c r="CJ867" i="1"/>
  <c r="CI867" i="1"/>
  <c r="CH867" i="1"/>
  <c r="CG867" i="1"/>
  <c r="CF867" i="1"/>
  <c r="CE867" i="1"/>
  <c r="CD867" i="1"/>
  <c r="CC867" i="1"/>
  <c r="CB867" i="1"/>
  <c r="CA867" i="1"/>
  <c r="BZ867" i="1"/>
  <c r="BY867" i="1"/>
  <c r="BX867" i="1"/>
  <c r="BW867" i="1"/>
  <c r="BV867" i="1"/>
  <c r="BU867" i="1"/>
  <c r="BT867" i="1"/>
  <c r="BS867" i="1"/>
  <c r="BR867" i="1"/>
  <c r="BQ867" i="1"/>
  <c r="BP867" i="1"/>
  <c r="BO867" i="1"/>
  <c r="BN867" i="1"/>
  <c r="BM867" i="1"/>
  <c r="BL867" i="1"/>
  <c r="BK867" i="1"/>
  <c r="BJ867" i="1"/>
  <c r="BI867" i="1"/>
  <c r="BH867" i="1"/>
  <c r="BG867" i="1"/>
  <c r="BF867" i="1"/>
  <c r="BE867" i="1"/>
  <c r="BD867" i="1"/>
  <c r="BC867" i="1"/>
  <c r="BB867" i="1"/>
  <c r="BA867" i="1"/>
  <c r="AZ867" i="1"/>
  <c r="AY867" i="1"/>
  <c r="AX867" i="1"/>
  <c r="AW867" i="1"/>
  <c r="AV867" i="1"/>
  <c r="AU867" i="1"/>
  <c r="AT867" i="1"/>
  <c r="AS867" i="1"/>
  <c r="AR867" i="1"/>
  <c r="AQ867" i="1"/>
  <c r="AP867" i="1"/>
  <c r="AO867" i="1"/>
  <c r="AN867" i="1"/>
  <c r="AM867" i="1"/>
  <c r="AL867" i="1"/>
  <c r="AK867" i="1"/>
  <c r="AJ867" i="1"/>
  <c r="AI867" i="1"/>
  <c r="AH867" i="1"/>
  <c r="AG867" i="1"/>
  <c r="AF867" i="1"/>
  <c r="AE867" i="1"/>
  <c r="AD867" i="1"/>
  <c r="AC867" i="1"/>
  <c r="AB867" i="1"/>
  <c r="AA867" i="1"/>
  <c r="Z867" i="1"/>
  <c r="Y867" i="1"/>
  <c r="X867" i="1"/>
  <c r="W867" i="1"/>
  <c r="V867" i="1"/>
  <c r="U867" i="1"/>
  <c r="T867" i="1"/>
  <c r="S867" i="1"/>
  <c r="Q867" i="1"/>
  <c r="P867" i="1"/>
  <c r="O867" i="1"/>
  <c r="DD866" i="1"/>
  <c r="DC866" i="1"/>
  <c r="DB866" i="1"/>
  <c r="DA866" i="1"/>
  <c r="CZ866" i="1"/>
  <c r="CY866" i="1"/>
  <c r="CX866" i="1"/>
  <c r="CW866" i="1"/>
  <c r="CV866" i="1"/>
  <c r="CU866" i="1"/>
  <c r="CT866" i="1"/>
  <c r="CS866" i="1"/>
  <c r="CR866" i="1"/>
  <c r="CQ866" i="1"/>
  <c r="CP866" i="1"/>
  <c r="CO866" i="1"/>
  <c r="CN866" i="1"/>
  <c r="CM866" i="1"/>
  <c r="CL866" i="1"/>
  <c r="CK866" i="1"/>
  <c r="CJ866" i="1"/>
  <c r="CI866" i="1"/>
  <c r="CH866" i="1"/>
  <c r="CG866" i="1"/>
  <c r="CF866" i="1"/>
  <c r="CE866" i="1"/>
  <c r="CD866" i="1"/>
  <c r="CC866" i="1"/>
  <c r="CB866" i="1"/>
  <c r="CA866" i="1"/>
  <c r="BZ866" i="1"/>
  <c r="BY866" i="1"/>
  <c r="BX866" i="1"/>
  <c r="BW866" i="1"/>
  <c r="BV866" i="1"/>
  <c r="BU866" i="1"/>
  <c r="BT866" i="1"/>
  <c r="BS866" i="1"/>
  <c r="BR866" i="1"/>
  <c r="BQ866" i="1"/>
  <c r="BP866" i="1"/>
  <c r="BO866" i="1"/>
  <c r="BN866" i="1"/>
  <c r="BM866" i="1"/>
  <c r="BL866" i="1"/>
  <c r="BK866" i="1"/>
  <c r="BJ866" i="1"/>
  <c r="BI866" i="1"/>
  <c r="BH866" i="1"/>
  <c r="BG866" i="1"/>
  <c r="BF866" i="1"/>
  <c r="BE866" i="1"/>
  <c r="BD866" i="1"/>
  <c r="BC866" i="1"/>
  <c r="BB866" i="1"/>
  <c r="BA866" i="1"/>
  <c r="AZ866" i="1"/>
  <c r="AY866" i="1"/>
  <c r="AX866" i="1"/>
  <c r="AW866" i="1"/>
  <c r="AV866" i="1"/>
  <c r="AU866" i="1"/>
  <c r="AT866" i="1"/>
  <c r="AS866" i="1"/>
  <c r="AR866" i="1"/>
  <c r="AQ866" i="1"/>
  <c r="AP866" i="1"/>
  <c r="AO866" i="1"/>
  <c r="AN866" i="1"/>
  <c r="AM866" i="1"/>
  <c r="AL866" i="1"/>
  <c r="AK866" i="1"/>
  <c r="AJ866" i="1"/>
  <c r="AI866" i="1"/>
  <c r="AH866" i="1"/>
  <c r="AG866" i="1"/>
  <c r="AF866" i="1"/>
  <c r="AE866" i="1"/>
  <c r="AD866" i="1"/>
  <c r="AC866" i="1"/>
  <c r="AB866" i="1"/>
  <c r="AA866" i="1"/>
  <c r="Z866" i="1"/>
  <c r="Y866" i="1"/>
  <c r="X866" i="1"/>
  <c r="W866" i="1"/>
  <c r="V866" i="1"/>
  <c r="U866" i="1"/>
  <c r="T866" i="1"/>
  <c r="S866" i="1"/>
  <c r="Q866" i="1"/>
  <c r="P866" i="1"/>
  <c r="O866" i="1"/>
  <c r="DD854" i="1"/>
  <c r="DC854" i="1"/>
  <c r="DB854" i="1"/>
  <c r="DA854" i="1"/>
  <c r="CZ854" i="1"/>
  <c r="CY854" i="1"/>
  <c r="CX854" i="1"/>
  <c r="CW854" i="1"/>
  <c r="CV854" i="1"/>
  <c r="CU854" i="1"/>
  <c r="CT854" i="1"/>
  <c r="CS854" i="1"/>
  <c r="CR854" i="1"/>
  <c r="CQ854" i="1"/>
  <c r="CP854" i="1"/>
  <c r="CO854" i="1"/>
  <c r="CN854" i="1"/>
  <c r="CM854" i="1"/>
  <c r="CL854" i="1"/>
  <c r="CK854" i="1"/>
  <c r="CJ854" i="1"/>
  <c r="CI854" i="1"/>
  <c r="CH854" i="1"/>
  <c r="CG854" i="1"/>
  <c r="CF854" i="1"/>
  <c r="CE854" i="1"/>
  <c r="CD854" i="1"/>
  <c r="CC854" i="1"/>
  <c r="CB854" i="1"/>
  <c r="CA854" i="1"/>
  <c r="BZ854" i="1"/>
  <c r="BY854" i="1"/>
  <c r="BX854" i="1"/>
  <c r="BW854" i="1"/>
  <c r="BV854" i="1"/>
  <c r="BU854" i="1"/>
  <c r="BT854" i="1"/>
  <c r="BS854" i="1"/>
  <c r="BR854" i="1"/>
  <c r="BQ854" i="1"/>
  <c r="BP854" i="1"/>
  <c r="BO854" i="1"/>
  <c r="BN854" i="1"/>
  <c r="BM854" i="1"/>
  <c r="BL854" i="1"/>
  <c r="BK854" i="1"/>
  <c r="BJ854" i="1"/>
  <c r="BI854" i="1"/>
  <c r="BH854" i="1"/>
  <c r="BG854" i="1"/>
  <c r="BF854" i="1"/>
  <c r="BE854" i="1"/>
  <c r="BD854" i="1"/>
  <c r="BC854" i="1"/>
  <c r="BB854" i="1"/>
  <c r="BA854" i="1"/>
  <c r="AZ854" i="1"/>
  <c r="AY854" i="1"/>
  <c r="AX854" i="1"/>
  <c r="AW854" i="1"/>
  <c r="AV854" i="1"/>
  <c r="AU854" i="1"/>
  <c r="AT854" i="1"/>
  <c r="AS854" i="1"/>
  <c r="AR854" i="1"/>
  <c r="AQ854" i="1"/>
  <c r="AP854" i="1"/>
  <c r="AO854" i="1"/>
  <c r="AN854" i="1"/>
  <c r="AM854" i="1"/>
  <c r="AL854" i="1"/>
  <c r="AK854" i="1"/>
  <c r="AJ854" i="1"/>
  <c r="AI854" i="1"/>
  <c r="AH854" i="1"/>
  <c r="AG854" i="1"/>
  <c r="AF854" i="1"/>
  <c r="AE854" i="1"/>
  <c r="AD854" i="1"/>
  <c r="AC854" i="1"/>
  <c r="AB854" i="1"/>
  <c r="AA854" i="1"/>
  <c r="Z854" i="1"/>
  <c r="Y854" i="1"/>
  <c r="X854" i="1"/>
  <c r="W854" i="1"/>
  <c r="V854" i="1"/>
  <c r="U854" i="1"/>
  <c r="T854" i="1"/>
  <c r="S854" i="1"/>
  <c r="Q854" i="1"/>
  <c r="P854" i="1"/>
  <c r="O854" i="1"/>
  <c r="DD853" i="1"/>
  <c r="DC853" i="1"/>
  <c r="DB853" i="1"/>
  <c r="DA853" i="1"/>
  <c r="CZ853" i="1"/>
  <c r="CY853" i="1"/>
  <c r="CX853" i="1"/>
  <c r="CW853" i="1"/>
  <c r="CV853" i="1"/>
  <c r="CU853" i="1"/>
  <c r="CT853" i="1"/>
  <c r="CS853" i="1"/>
  <c r="CR853" i="1"/>
  <c r="CQ853" i="1"/>
  <c r="CP853" i="1"/>
  <c r="CO853" i="1"/>
  <c r="CN853" i="1"/>
  <c r="CM853" i="1"/>
  <c r="CL853" i="1"/>
  <c r="CK853" i="1"/>
  <c r="CJ853" i="1"/>
  <c r="CI853" i="1"/>
  <c r="CH853" i="1"/>
  <c r="CG853" i="1"/>
  <c r="CF853" i="1"/>
  <c r="CE853" i="1"/>
  <c r="CD853" i="1"/>
  <c r="CC853" i="1"/>
  <c r="CB853" i="1"/>
  <c r="CA853" i="1"/>
  <c r="BZ853" i="1"/>
  <c r="BY853" i="1"/>
  <c r="BX853" i="1"/>
  <c r="BW853" i="1"/>
  <c r="BV853" i="1"/>
  <c r="BU853" i="1"/>
  <c r="BT853" i="1"/>
  <c r="BS853" i="1"/>
  <c r="BR853" i="1"/>
  <c r="BQ853" i="1"/>
  <c r="BP853" i="1"/>
  <c r="BO853" i="1"/>
  <c r="BN853" i="1"/>
  <c r="BM853" i="1"/>
  <c r="BL853" i="1"/>
  <c r="BK853" i="1"/>
  <c r="BJ853" i="1"/>
  <c r="BI853" i="1"/>
  <c r="BH853" i="1"/>
  <c r="BG853" i="1"/>
  <c r="BF853" i="1"/>
  <c r="BE853" i="1"/>
  <c r="BD853" i="1"/>
  <c r="BC853" i="1"/>
  <c r="BB853" i="1"/>
  <c r="BA853" i="1"/>
  <c r="AZ853" i="1"/>
  <c r="AY853" i="1"/>
  <c r="AX853" i="1"/>
  <c r="AW853" i="1"/>
  <c r="AV853" i="1"/>
  <c r="AU853" i="1"/>
  <c r="AT853" i="1"/>
  <c r="AS853" i="1"/>
  <c r="AR853" i="1"/>
  <c r="AQ853" i="1"/>
  <c r="AP853" i="1"/>
  <c r="AO853" i="1"/>
  <c r="AN853" i="1"/>
  <c r="AM853" i="1"/>
  <c r="AL853" i="1"/>
  <c r="AK853" i="1"/>
  <c r="AJ853" i="1"/>
  <c r="AI853" i="1"/>
  <c r="AH853" i="1"/>
  <c r="AG853" i="1"/>
  <c r="AF853" i="1"/>
  <c r="AE853" i="1"/>
  <c r="AD853" i="1"/>
  <c r="AC853" i="1"/>
  <c r="AB853" i="1"/>
  <c r="AA853" i="1"/>
  <c r="Z853" i="1"/>
  <c r="Y853" i="1"/>
  <c r="X853" i="1"/>
  <c r="W853" i="1"/>
  <c r="V853" i="1"/>
  <c r="U853" i="1"/>
  <c r="T853" i="1"/>
  <c r="S853" i="1"/>
  <c r="Q853" i="1"/>
  <c r="P853" i="1"/>
  <c r="O853" i="1"/>
  <c r="DD852" i="1"/>
  <c r="DC852" i="1"/>
  <c r="DB852" i="1"/>
  <c r="DA852" i="1"/>
  <c r="CZ852" i="1"/>
  <c r="CY852" i="1"/>
  <c r="CX852" i="1"/>
  <c r="CW852" i="1"/>
  <c r="CV852" i="1"/>
  <c r="CU852" i="1"/>
  <c r="CT852" i="1"/>
  <c r="CS852" i="1"/>
  <c r="CR852" i="1"/>
  <c r="CQ852" i="1"/>
  <c r="CP852" i="1"/>
  <c r="CO852" i="1"/>
  <c r="CN852" i="1"/>
  <c r="CM852" i="1"/>
  <c r="CL852" i="1"/>
  <c r="CK852" i="1"/>
  <c r="CJ852" i="1"/>
  <c r="CI852" i="1"/>
  <c r="CH852" i="1"/>
  <c r="CG852" i="1"/>
  <c r="CF852" i="1"/>
  <c r="CE852" i="1"/>
  <c r="CD852" i="1"/>
  <c r="CC852" i="1"/>
  <c r="CB852" i="1"/>
  <c r="CA852" i="1"/>
  <c r="BZ852" i="1"/>
  <c r="BY852" i="1"/>
  <c r="BX852" i="1"/>
  <c r="BW852" i="1"/>
  <c r="BV852" i="1"/>
  <c r="BU852" i="1"/>
  <c r="BT852" i="1"/>
  <c r="BS852" i="1"/>
  <c r="BR852" i="1"/>
  <c r="BQ852" i="1"/>
  <c r="BP852" i="1"/>
  <c r="BO852" i="1"/>
  <c r="BN852" i="1"/>
  <c r="BM852" i="1"/>
  <c r="BL852" i="1"/>
  <c r="BK852" i="1"/>
  <c r="BJ852" i="1"/>
  <c r="BI852" i="1"/>
  <c r="BH852" i="1"/>
  <c r="BG852" i="1"/>
  <c r="BF852" i="1"/>
  <c r="BE852" i="1"/>
  <c r="BD852" i="1"/>
  <c r="BC852" i="1"/>
  <c r="BB852" i="1"/>
  <c r="BA852" i="1"/>
  <c r="AZ852" i="1"/>
  <c r="AY852" i="1"/>
  <c r="AX852" i="1"/>
  <c r="AW852" i="1"/>
  <c r="AV852" i="1"/>
  <c r="AU852" i="1"/>
  <c r="AT852" i="1"/>
  <c r="AS852" i="1"/>
  <c r="AR852" i="1"/>
  <c r="AQ852" i="1"/>
  <c r="AP852" i="1"/>
  <c r="AO852" i="1"/>
  <c r="AN852" i="1"/>
  <c r="AM852" i="1"/>
  <c r="AL852" i="1"/>
  <c r="AK852" i="1"/>
  <c r="AJ852" i="1"/>
  <c r="AI852" i="1"/>
  <c r="AH852" i="1"/>
  <c r="AG852" i="1"/>
  <c r="AF852" i="1"/>
  <c r="AE852" i="1"/>
  <c r="AD852" i="1"/>
  <c r="AC852" i="1"/>
  <c r="AB852" i="1"/>
  <c r="AA852" i="1"/>
  <c r="Z852" i="1"/>
  <c r="Y852" i="1"/>
  <c r="X852" i="1"/>
  <c r="W852" i="1"/>
  <c r="V852" i="1"/>
  <c r="U852" i="1"/>
  <c r="T852" i="1"/>
  <c r="S852" i="1"/>
  <c r="Q852" i="1"/>
  <c r="P852" i="1"/>
  <c r="O852" i="1"/>
  <c r="DD851" i="1"/>
  <c r="DC851" i="1"/>
  <c r="DB851" i="1"/>
  <c r="DA851" i="1"/>
  <c r="CZ851" i="1"/>
  <c r="CY851" i="1"/>
  <c r="CX851" i="1"/>
  <c r="CW851" i="1"/>
  <c r="CV851" i="1"/>
  <c r="CU851" i="1"/>
  <c r="CT851" i="1"/>
  <c r="CS851" i="1"/>
  <c r="CR851" i="1"/>
  <c r="CQ851" i="1"/>
  <c r="CP851" i="1"/>
  <c r="CO851" i="1"/>
  <c r="CN851" i="1"/>
  <c r="CM851" i="1"/>
  <c r="CL851" i="1"/>
  <c r="CK851" i="1"/>
  <c r="CJ851" i="1"/>
  <c r="CI851" i="1"/>
  <c r="CH851" i="1"/>
  <c r="CG851" i="1"/>
  <c r="CF851" i="1"/>
  <c r="CE851" i="1"/>
  <c r="CD851" i="1"/>
  <c r="CC851" i="1"/>
  <c r="CB851" i="1"/>
  <c r="CA851" i="1"/>
  <c r="BZ851" i="1"/>
  <c r="BY851" i="1"/>
  <c r="BX851" i="1"/>
  <c r="BW851" i="1"/>
  <c r="BV851" i="1"/>
  <c r="BU851" i="1"/>
  <c r="BT851" i="1"/>
  <c r="BS851" i="1"/>
  <c r="BR851" i="1"/>
  <c r="BQ851" i="1"/>
  <c r="BP851" i="1"/>
  <c r="BO851" i="1"/>
  <c r="BN851" i="1"/>
  <c r="BM851" i="1"/>
  <c r="BL851" i="1"/>
  <c r="BK851" i="1"/>
  <c r="BJ851" i="1"/>
  <c r="BI851" i="1"/>
  <c r="BH851" i="1"/>
  <c r="BG851" i="1"/>
  <c r="BF851" i="1"/>
  <c r="BE851" i="1"/>
  <c r="BD851" i="1"/>
  <c r="BC851" i="1"/>
  <c r="BB851" i="1"/>
  <c r="BA851" i="1"/>
  <c r="AZ851" i="1"/>
  <c r="AY851" i="1"/>
  <c r="AX851" i="1"/>
  <c r="AW851" i="1"/>
  <c r="AV851" i="1"/>
  <c r="AU851" i="1"/>
  <c r="AT851" i="1"/>
  <c r="AS851" i="1"/>
  <c r="AR851" i="1"/>
  <c r="AQ851" i="1"/>
  <c r="AP851" i="1"/>
  <c r="AO851" i="1"/>
  <c r="AN851" i="1"/>
  <c r="AM851" i="1"/>
  <c r="AL851" i="1"/>
  <c r="AK851" i="1"/>
  <c r="AJ851" i="1"/>
  <c r="AI851" i="1"/>
  <c r="AH851" i="1"/>
  <c r="AG851" i="1"/>
  <c r="AF851" i="1"/>
  <c r="AE851" i="1"/>
  <c r="AD851" i="1"/>
  <c r="AC851" i="1"/>
  <c r="AB851" i="1"/>
  <c r="AA851" i="1"/>
  <c r="Z851" i="1"/>
  <c r="Y851" i="1"/>
  <c r="X851" i="1"/>
  <c r="W851" i="1"/>
  <c r="V851" i="1"/>
  <c r="U851" i="1"/>
  <c r="T851" i="1"/>
  <c r="S851" i="1"/>
  <c r="Q851" i="1"/>
  <c r="P851" i="1"/>
  <c r="O851" i="1"/>
  <c r="DD850" i="1"/>
  <c r="DC850" i="1"/>
  <c r="DB850" i="1"/>
  <c r="DA850" i="1"/>
  <c r="CZ850" i="1"/>
  <c r="CY850" i="1"/>
  <c r="CX850" i="1"/>
  <c r="CW850" i="1"/>
  <c r="CV850" i="1"/>
  <c r="CU850" i="1"/>
  <c r="CT850" i="1"/>
  <c r="CS850" i="1"/>
  <c r="CR850" i="1"/>
  <c r="CQ850" i="1"/>
  <c r="CP850" i="1"/>
  <c r="CO850" i="1"/>
  <c r="CN850" i="1"/>
  <c r="CM850" i="1"/>
  <c r="CL850" i="1"/>
  <c r="CK850" i="1"/>
  <c r="CJ850" i="1"/>
  <c r="CI850" i="1"/>
  <c r="CH850" i="1"/>
  <c r="CG850" i="1"/>
  <c r="CF850" i="1"/>
  <c r="CE850" i="1"/>
  <c r="CD850" i="1"/>
  <c r="CC850" i="1"/>
  <c r="CB850" i="1"/>
  <c r="CA850" i="1"/>
  <c r="BZ850" i="1"/>
  <c r="BY850" i="1"/>
  <c r="BX850" i="1"/>
  <c r="BW850" i="1"/>
  <c r="BV850" i="1"/>
  <c r="BU850" i="1"/>
  <c r="BT850" i="1"/>
  <c r="BS850" i="1"/>
  <c r="BR850" i="1"/>
  <c r="BQ850" i="1"/>
  <c r="BP850" i="1"/>
  <c r="BO850" i="1"/>
  <c r="BN850" i="1"/>
  <c r="BM850" i="1"/>
  <c r="BL850" i="1"/>
  <c r="BK850" i="1"/>
  <c r="BJ850" i="1"/>
  <c r="BI850" i="1"/>
  <c r="BH850" i="1"/>
  <c r="BG850" i="1"/>
  <c r="BF850" i="1"/>
  <c r="BE850" i="1"/>
  <c r="BD850" i="1"/>
  <c r="BC850" i="1"/>
  <c r="BB850" i="1"/>
  <c r="BA850" i="1"/>
  <c r="AZ850" i="1"/>
  <c r="AY850" i="1"/>
  <c r="AX850" i="1"/>
  <c r="AW850" i="1"/>
  <c r="AV850" i="1"/>
  <c r="AU850" i="1"/>
  <c r="AT850" i="1"/>
  <c r="AS850" i="1"/>
  <c r="AR850" i="1"/>
  <c r="AQ850" i="1"/>
  <c r="AP850" i="1"/>
  <c r="AO850" i="1"/>
  <c r="AN850" i="1"/>
  <c r="AM850" i="1"/>
  <c r="AL850" i="1"/>
  <c r="AK850" i="1"/>
  <c r="AJ850" i="1"/>
  <c r="AI850" i="1"/>
  <c r="AH850" i="1"/>
  <c r="AG850" i="1"/>
  <c r="AF850" i="1"/>
  <c r="AE850" i="1"/>
  <c r="AD850" i="1"/>
  <c r="AC850" i="1"/>
  <c r="AB850" i="1"/>
  <c r="AA850" i="1"/>
  <c r="Z850" i="1"/>
  <c r="Y850" i="1"/>
  <c r="X850" i="1"/>
  <c r="W850" i="1"/>
  <c r="V850" i="1"/>
  <c r="U850" i="1"/>
  <c r="T850" i="1"/>
  <c r="S850" i="1"/>
  <c r="Q850" i="1"/>
  <c r="P850" i="1"/>
  <c r="O850" i="1"/>
  <c r="DD849" i="1"/>
  <c r="DC849" i="1"/>
  <c r="DB849" i="1"/>
  <c r="DA849" i="1"/>
  <c r="CZ849" i="1"/>
  <c r="CY849" i="1"/>
  <c r="CX849" i="1"/>
  <c r="CW849" i="1"/>
  <c r="CV849" i="1"/>
  <c r="CU849" i="1"/>
  <c r="CT849" i="1"/>
  <c r="CS849" i="1"/>
  <c r="CR849" i="1"/>
  <c r="CQ849" i="1"/>
  <c r="CP849" i="1"/>
  <c r="CO849" i="1"/>
  <c r="CN849" i="1"/>
  <c r="CM849" i="1"/>
  <c r="CL849" i="1"/>
  <c r="CK849" i="1"/>
  <c r="CJ849" i="1"/>
  <c r="CI849" i="1"/>
  <c r="CH849" i="1"/>
  <c r="CG849" i="1"/>
  <c r="CF849" i="1"/>
  <c r="CE849" i="1"/>
  <c r="CD849" i="1"/>
  <c r="CC849" i="1"/>
  <c r="CB849" i="1"/>
  <c r="CA849" i="1"/>
  <c r="BZ849" i="1"/>
  <c r="BY849" i="1"/>
  <c r="BX849" i="1"/>
  <c r="BW849" i="1"/>
  <c r="BV849" i="1"/>
  <c r="BU849" i="1"/>
  <c r="BT849" i="1"/>
  <c r="BS849" i="1"/>
  <c r="BR849" i="1"/>
  <c r="BQ849" i="1"/>
  <c r="BP849" i="1"/>
  <c r="BO849" i="1"/>
  <c r="BN849" i="1"/>
  <c r="BM849" i="1"/>
  <c r="BL849" i="1"/>
  <c r="BK849" i="1"/>
  <c r="BJ849" i="1"/>
  <c r="BI849" i="1"/>
  <c r="BH849" i="1"/>
  <c r="BG849" i="1"/>
  <c r="BF849" i="1"/>
  <c r="BE849" i="1"/>
  <c r="BD849" i="1"/>
  <c r="BC849" i="1"/>
  <c r="BB849" i="1"/>
  <c r="BA849" i="1"/>
  <c r="AZ849" i="1"/>
  <c r="AY849" i="1"/>
  <c r="AX849" i="1"/>
  <c r="AW849" i="1"/>
  <c r="AV849" i="1"/>
  <c r="AU849" i="1"/>
  <c r="AT849" i="1"/>
  <c r="AS849" i="1"/>
  <c r="AR849" i="1"/>
  <c r="AQ849" i="1"/>
  <c r="AP849" i="1"/>
  <c r="AO849" i="1"/>
  <c r="AN849" i="1"/>
  <c r="AM849" i="1"/>
  <c r="AL849" i="1"/>
  <c r="AK849" i="1"/>
  <c r="AJ849" i="1"/>
  <c r="AI849" i="1"/>
  <c r="AH849" i="1"/>
  <c r="AG849" i="1"/>
  <c r="AF849" i="1"/>
  <c r="AE849" i="1"/>
  <c r="AD849" i="1"/>
  <c r="AC849" i="1"/>
  <c r="AB849" i="1"/>
  <c r="AA849" i="1"/>
  <c r="Z849" i="1"/>
  <c r="Y849" i="1"/>
  <c r="X849" i="1"/>
  <c r="W849" i="1"/>
  <c r="V849" i="1"/>
  <c r="U849" i="1"/>
  <c r="T849" i="1"/>
  <c r="S849" i="1"/>
  <c r="Q849" i="1"/>
  <c r="P849" i="1"/>
  <c r="O849" i="1"/>
  <c r="DD848" i="1"/>
  <c r="DC848" i="1"/>
  <c r="DB848" i="1"/>
  <c r="DA848" i="1"/>
  <c r="CZ848" i="1"/>
  <c r="CY848" i="1"/>
  <c r="CX848" i="1"/>
  <c r="CW848" i="1"/>
  <c r="CV848" i="1"/>
  <c r="CU848" i="1"/>
  <c r="CT848" i="1"/>
  <c r="CS848" i="1"/>
  <c r="CR848" i="1"/>
  <c r="CQ848" i="1"/>
  <c r="CP848" i="1"/>
  <c r="CO848" i="1"/>
  <c r="CN848" i="1"/>
  <c r="CM848" i="1"/>
  <c r="CL848" i="1"/>
  <c r="CK848" i="1"/>
  <c r="CJ848" i="1"/>
  <c r="CI848" i="1"/>
  <c r="CH848" i="1"/>
  <c r="CG848" i="1"/>
  <c r="CF848" i="1"/>
  <c r="CE848" i="1"/>
  <c r="CD848" i="1"/>
  <c r="CC848" i="1"/>
  <c r="CB848" i="1"/>
  <c r="CA848" i="1"/>
  <c r="BZ848" i="1"/>
  <c r="BY848" i="1"/>
  <c r="BX848" i="1"/>
  <c r="BW848" i="1"/>
  <c r="BV848" i="1"/>
  <c r="BU848" i="1"/>
  <c r="BT848" i="1"/>
  <c r="BS848" i="1"/>
  <c r="BR848" i="1"/>
  <c r="BQ848" i="1"/>
  <c r="BP848" i="1"/>
  <c r="BO848" i="1"/>
  <c r="BN848" i="1"/>
  <c r="BM848" i="1"/>
  <c r="BL848" i="1"/>
  <c r="BK848" i="1"/>
  <c r="BJ848" i="1"/>
  <c r="BI848" i="1"/>
  <c r="BH848" i="1"/>
  <c r="BG848" i="1"/>
  <c r="BF848" i="1"/>
  <c r="BE848" i="1"/>
  <c r="BD848" i="1"/>
  <c r="BC848" i="1"/>
  <c r="BB848" i="1"/>
  <c r="BA848" i="1"/>
  <c r="AZ848" i="1"/>
  <c r="AY848" i="1"/>
  <c r="AX848" i="1"/>
  <c r="AW848" i="1"/>
  <c r="AV848" i="1"/>
  <c r="AU848" i="1"/>
  <c r="AT848" i="1"/>
  <c r="AS848" i="1"/>
  <c r="AR848" i="1"/>
  <c r="AQ848" i="1"/>
  <c r="AP848" i="1"/>
  <c r="AO848" i="1"/>
  <c r="AN848" i="1"/>
  <c r="AM848" i="1"/>
  <c r="AL848" i="1"/>
  <c r="AK848" i="1"/>
  <c r="AJ848" i="1"/>
  <c r="AI848" i="1"/>
  <c r="AH848" i="1"/>
  <c r="AG848" i="1"/>
  <c r="AF848" i="1"/>
  <c r="AE848" i="1"/>
  <c r="AD848" i="1"/>
  <c r="AC848" i="1"/>
  <c r="AB848" i="1"/>
  <c r="AA848" i="1"/>
  <c r="Z848" i="1"/>
  <c r="Y848" i="1"/>
  <c r="X848" i="1"/>
  <c r="W848" i="1"/>
  <c r="V848" i="1"/>
  <c r="U848" i="1"/>
  <c r="T848" i="1"/>
  <c r="S848" i="1"/>
  <c r="Q848" i="1"/>
  <c r="P848" i="1"/>
  <c r="O848" i="1"/>
  <c r="DD847" i="1"/>
  <c r="DC847" i="1"/>
  <c r="DB847" i="1"/>
  <c r="DA847" i="1"/>
  <c r="CZ847" i="1"/>
  <c r="CY847" i="1"/>
  <c r="CX847" i="1"/>
  <c r="CW847" i="1"/>
  <c r="CV847" i="1"/>
  <c r="CU847" i="1"/>
  <c r="CT847" i="1"/>
  <c r="CS847" i="1"/>
  <c r="CR847" i="1"/>
  <c r="CQ847" i="1"/>
  <c r="CP847" i="1"/>
  <c r="CO847" i="1"/>
  <c r="CN847" i="1"/>
  <c r="CM847" i="1"/>
  <c r="CL847" i="1"/>
  <c r="CK847" i="1"/>
  <c r="CJ847" i="1"/>
  <c r="CI847" i="1"/>
  <c r="CH847" i="1"/>
  <c r="CG847" i="1"/>
  <c r="CF847" i="1"/>
  <c r="CE847" i="1"/>
  <c r="CD847" i="1"/>
  <c r="CC847" i="1"/>
  <c r="CB847" i="1"/>
  <c r="CA847" i="1"/>
  <c r="BZ847" i="1"/>
  <c r="BY847" i="1"/>
  <c r="BX847" i="1"/>
  <c r="BW847" i="1"/>
  <c r="BV847" i="1"/>
  <c r="BU847" i="1"/>
  <c r="BT847" i="1"/>
  <c r="BS847" i="1"/>
  <c r="BR847" i="1"/>
  <c r="BQ847" i="1"/>
  <c r="BP847" i="1"/>
  <c r="BO847" i="1"/>
  <c r="BN847" i="1"/>
  <c r="BM847" i="1"/>
  <c r="BL847" i="1"/>
  <c r="BK847" i="1"/>
  <c r="BJ847" i="1"/>
  <c r="BI847" i="1"/>
  <c r="BH847" i="1"/>
  <c r="BG847" i="1"/>
  <c r="BF847" i="1"/>
  <c r="BE847" i="1"/>
  <c r="BD847" i="1"/>
  <c r="BC847" i="1"/>
  <c r="BB847" i="1"/>
  <c r="BA847" i="1"/>
  <c r="AZ847" i="1"/>
  <c r="AY847" i="1"/>
  <c r="AX847" i="1"/>
  <c r="AW847" i="1"/>
  <c r="AV847" i="1"/>
  <c r="AU847" i="1"/>
  <c r="AT847" i="1"/>
  <c r="AS847" i="1"/>
  <c r="AR847" i="1"/>
  <c r="AQ847" i="1"/>
  <c r="AP847" i="1"/>
  <c r="AO847" i="1"/>
  <c r="AN847" i="1"/>
  <c r="AM847" i="1"/>
  <c r="AL847" i="1"/>
  <c r="AK847" i="1"/>
  <c r="AJ847" i="1"/>
  <c r="AI847" i="1"/>
  <c r="AH847" i="1"/>
  <c r="AG847" i="1"/>
  <c r="AF847" i="1"/>
  <c r="AE847" i="1"/>
  <c r="AD847" i="1"/>
  <c r="AC847" i="1"/>
  <c r="AB847" i="1"/>
  <c r="AA847" i="1"/>
  <c r="Z847" i="1"/>
  <c r="Y847" i="1"/>
  <c r="X847" i="1"/>
  <c r="W847" i="1"/>
  <c r="V847" i="1"/>
  <c r="U847" i="1"/>
  <c r="T847" i="1"/>
  <c r="S847" i="1"/>
  <c r="Q847" i="1"/>
  <c r="P847" i="1"/>
  <c r="O847" i="1"/>
  <c r="DD846" i="1"/>
  <c r="DC846" i="1"/>
  <c r="DB846" i="1"/>
  <c r="DA846" i="1"/>
  <c r="CZ846" i="1"/>
  <c r="CY846" i="1"/>
  <c r="CX846" i="1"/>
  <c r="CW846" i="1"/>
  <c r="CV846" i="1"/>
  <c r="CU846" i="1"/>
  <c r="CT846" i="1"/>
  <c r="CS846" i="1"/>
  <c r="CR846" i="1"/>
  <c r="CQ846" i="1"/>
  <c r="CP846" i="1"/>
  <c r="CO846" i="1"/>
  <c r="CN846" i="1"/>
  <c r="CM846" i="1"/>
  <c r="CL846" i="1"/>
  <c r="CK846" i="1"/>
  <c r="CJ846" i="1"/>
  <c r="CI846" i="1"/>
  <c r="CH846" i="1"/>
  <c r="CG846" i="1"/>
  <c r="CF846" i="1"/>
  <c r="CE846" i="1"/>
  <c r="CD846" i="1"/>
  <c r="CC846" i="1"/>
  <c r="CB846" i="1"/>
  <c r="CA846" i="1"/>
  <c r="BZ846" i="1"/>
  <c r="BY846" i="1"/>
  <c r="BX846" i="1"/>
  <c r="BW846" i="1"/>
  <c r="BV846" i="1"/>
  <c r="BU846" i="1"/>
  <c r="BT846" i="1"/>
  <c r="BS846" i="1"/>
  <c r="BR846" i="1"/>
  <c r="BQ846" i="1"/>
  <c r="BP846" i="1"/>
  <c r="BO846" i="1"/>
  <c r="BN846" i="1"/>
  <c r="BM846" i="1"/>
  <c r="BL846" i="1"/>
  <c r="BK846" i="1"/>
  <c r="BJ846" i="1"/>
  <c r="BI846" i="1"/>
  <c r="BH846" i="1"/>
  <c r="BG846" i="1"/>
  <c r="BF846" i="1"/>
  <c r="BE846" i="1"/>
  <c r="BD846" i="1"/>
  <c r="BC846" i="1"/>
  <c r="BB846" i="1"/>
  <c r="BA846" i="1"/>
  <c r="AZ846" i="1"/>
  <c r="AY846" i="1"/>
  <c r="AX846" i="1"/>
  <c r="AW846" i="1"/>
  <c r="AV846" i="1"/>
  <c r="AU846" i="1"/>
  <c r="AT846" i="1"/>
  <c r="AS846" i="1"/>
  <c r="AR846" i="1"/>
  <c r="AQ846" i="1"/>
  <c r="AP846" i="1"/>
  <c r="AO846" i="1"/>
  <c r="AN846" i="1"/>
  <c r="AM846" i="1"/>
  <c r="AL846" i="1"/>
  <c r="AK846" i="1"/>
  <c r="AJ846" i="1"/>
  <c r="AI846" i="1"/>
  <c r="AH846" i="1"/>
  <c r="AG846" i="1"/>
  <c r="AF846" i="1"/>
  <c r="AE846" i="1"/>
  <c r="AD846" i="1"/>
  <c r="AC846" i="1"/>
  <c r="AB846" i="1"/>
  <c r="AA846" i="1"/>
  <c r="Z846" i="1"/>
  <c r="Y846" i="1"/>
  <c r="X846" i="1"/>
  <c r="W846" i="1"/>
  <c r="V846" i="1"/>
  <c r="U846" i="1"/>
  <c r="T846" i="1"/>
  <c r="S846" i="1"/>
  <c r="Q846" i="1"/>
  <c r="P846" i="1"/>
  <c r="O846" i="1"/>
  <c r="DD845" i="1"/>
  <c r="DC845" i="1"/>
  <c r="DB845" i="1"/>
  <c r="DA845" i="1"/>
  <c r="CZ845" i="1"/>
  <c r="CY845" i="1"/>
  <c r="CX845" i="1"/>
  <c r="CW845" i="1"/>
  <c r="CV845" i="1"/>
  <c r="CU845" i="1"/>
  <c r="CT845" i="1"/>
  <c r="CS845" i="1"/>
  <c r="CR845" i="1"/>
  <c r="CQ845" i="1"/>
  <c r="CP845" i="1"/>
  <c r="CO845" i="1"/>
  <c r="CN845" i="1"/>
  <c r="CM845" i="1"/>
  <c r="CL845" i="1"/>
  <c r="CK845" i="1"/>
  <c r="CJ845" i="1"/>
  <c r="CI845" i="1"/>
  <c r="CH845" i="1"/>
  <c r="CG845" i="1"/>
  <c r="CF845" i="1"/>
  <c r="CE845" i="1"/>
  <c r="CD845" i="1"/>
  <c r="CC845" i="1"/>
  <c r="CB845" i="1"/>
  <c r="CA845" i="1"/>
  <c r="BZ845" i="1"/>
  <c r="BY845" i="1"/>
  <c r="BX845" i="1"/>
  <c r="BW845" i="1"/>
  <c r="BV845" i="1"/>
  <c r="BU845" i="1"/>
  <c r="BT845" i="1"/>
  <c r="BS845" i="1"/>
  <c r="BR845" i="1"/>
  <c r="BQ845" i="1"/>
  <c r="BP845" i="1"/>
  <c r="BO845" i="1"/>
  <c r="BN845" i="1"/>
  <c r="BM845" i="1"/>
  <c r="BL845" i="1"/>
  <c r="BK845" i="1"/>
  <c r="BJ845" i="1"/>
  <c r="BI845" i="1"/>
  <c r="BH845" i="1"/>
  <c r="BG845" i="1"/>
  <c r="BF845" i="1"/>
  <c r="BE845" i="1"/>
  <c r="BD845" i="1"/>
  <c r="BC845" i="1"/>
  <c r="BB845" i="1"/>
  <c r="BA845" i="1"/>
  <c r="AZ845" i="1"/>
  <c r="AY845" i="1"/>
  <c r="AX845" i="1"/>
  <c r="AW845" i="1"/>
  <c r="AV845" i="1"/>
  <c r="AU845" i="1"/>
  <c r="AT845" i="1"/>
  <c r="AS845" i="1"/>
  <c r="AR845" i="1"/>
  <c r="AQ845" i="1"/>
  <c r="AP845" i="1"/>
  <c r="AO845" i="1"/>
  <c r="AN845" i="1"/>
  <c r="AM845" i="1"/>
  <c r="AL845" i="1"/>
  <c r="AK845" i="1"/>
  <c r="AJ845" i="1"/>
  <c r="AI845" i="1"/>
  <c r="AH845" i="1"/>
  <c r="AG845" i="1"/>
  <c r="AF845" i="1"/>
  <c r="AE845" i="1"/>
  <c r="AD845" i="1"/>
  <c r="AC845" i="1"/>
  <c r="AB845" i="1"/>
  <c r="AA845" i="1"/>
  <c r="Z845" i="1"/>
  <c r="Y845" i="1"/>
  <c r="X845" i="1"/>
  <c r="W845" i="1"/>
  <c r="V845" i="1"/>
  <c r="U845" i="1"/>
  <c r="T845" i="1"/>
  <c r="S845" i="1"/>
  <c r="Q845" i="1"/>
  <c r="P845" i="1"/>
  <c r="O845" i="1"/>
  <c r="DD844" i="1"/>
  <c r="DC844" i="1"/>
  <c r="DB844" i="1"/>
  <c r="DA844" i="1"/>
  <c r="CZ844" i="1"/>
  <c r="CY844" i="1"/>
  <c r="CX844" i="1"/>
  <c r="CW844" i="1"/>
  <c r="CV844" i="1"/>
  <c r="CU844" i="1"/>
  <c r="CT844" i="1"/>
  <c r="CS844" i="1"/>
  <c r="CR844" i="1"/>
  <c r="CQ844" i="1"/>
  <c r="CP844" i="1"/>
  <c r="CO844" i="1"/>
  <c r="CN844" i="1"/>
  <c r="CM844" i="1"/>
  <c r="CL844" i="1"/>
  <c r="CK844" i="1"/>
  <c r="CJ844" i="1"/>
  <c r="CI844" i="1"/>
  <c r="CH844" i="1"/>
  <c r="CG844" i="1"/>
  <c r="CF844" i="1"/>
  <c r="CE844" i="1"/>
  <c r="CD844" i="1"/>
  <c r="CC844" i="1"/>
  <c r="CB844" i="1"/>
  <c r="CA844" i="1"/>
  <c r="BZ844" i="1"/>
  <c r="BY844" i="1"/>
  <c r="BX844" i="1"/>
  <c r="BW844" i="1"/>
  <c r="BV844" i="1"/>
  <c r="BU844" i="1"/>
  <c r="BT844" i="1"/>
  <c r="BS844" i="1"/>
  <c r="BR844" i="1"/>
  <c r="BQ844" i="1"/>
  <c r="BP844" i="1"/>
  <c r="BO844" i="1"/>
  <c r="BN844" i="1"/>
  <c r="BM844" i="1"/>
  <c r="BL844" i="1"/>
  <c r="BK844" i="1"/>
  <c r="BJ844" i="1"/>
  <c r="BI844" i="1"/>
  <c r="BH844" i="1"/>
  <c r="BG844" i="1"/>
  <c r="BF844" i="1"/>
  <c r="BE844" i="1"/>
  <c r="BD844" i="1"/>
  <c r="BC844" i="1"/>
  <c r="BB844" i="1"/>
  <c r="BA844" i="1"/>
  <c r="AZ844" i="1"/>
  <c r="AY844" i="1"/>
  <c r="AX844" i="1"/>
  <c r="AW844" i="1"/>
  <c r="AV844" i="1"/>
  <c r="AU844" i="1"/>
  <c r="AT844" i="1"/>
  <c r="AS844" i="1"/>
  <c r="AR844" i="1"/>
  <c r="AQ844" i="1"/>
  <c r="AP844" i="1"/>
  <c r="AO844" i="1"/>
  <c r="AN844" i="1"/>
  <c r="AM844" i="1"/>
  <c r="AL844" i="1"/>
  <c r="AK844" i="1"/>
  <c r="AJ844" i="1"/>
  <c r="AI844" i="1"/>
  <c r="AH844" i="1"/>
  <c r="AG844" i="1"/>
  <c r="AF844" i="1"/>
  <c r="AE844" i="1"/>
  <c r="AD844" i="1"/>
  <c r="AC844" i="1"/>
  <c r="AB844" i="1"/>
  <c r="AA844" i="1"/>
  <c r="Z844" i="1"/>
  <c r="Y844" i="1"/>
  <c r="X844" i="1"/>
  <c r="W844" i="1"/>
  <c r="V844" i="1"/>
  <c r="U844" i="1"/>
  <c r="T844" i="1"/>
  <c r="S844" i="1"/>
  <c r="Q844" i="1"/>
  <c r="P844" i="1"/>
  <c r="O844" i="1"/>
  <c r="DD1139" i="1"/>
  <c r="DC1139" i="1"/>
  <c r="DB1139" i="1"/>
  <c r="DA1139" i="1"/>
  <c r="CZ1139" i="1"/>
  <c r="CY1139" i="1"/>
  <c r="CX1139" i="1"/>
  <c r="CW1139" i="1"/>
  <c r="CV1139" i="1"/>
  <c r="CU1139" i="1"/>
  <c r="CT1139" i="1"/>
  <c r="CS1139" i="1"/>
  <c r="CR1139" i="1"/>
  <c r="CQ1139" i="1"/>
  <c r="CP1139" i="1"/>
  <c r="CO1139" i="1"/>
  <c r="CN1139" i="1"/>
  <c r="CM1139" i="1"/>
  <c r="CL1139" i="1"/>
  <c r="CK1139" i="1"/>
  <c r="CJ1139" i="1"/>
  <c r="CI1139" i="1"/>
  <c r="CH1139" i="1"/>
  <c r="CG1139" i="1"/>
  <c r="CF1139" i="1"/>
  <c r="CE1139" i="1"/>
  <c r="CD1139" i="1"/>
  <c r="CC1139" i="1"/>
  <c r="CB1139" i="1"/>
  <c r="CA1139" i="1"/>
  <c r="BZ1139" i="1"/>
  <c r="BY1139" i="1"/>
  <c r="BX1139" i="1"/>
  <c r="BW1139" i="1"/>
  <c r="BV1139" i="1"/>
  <c r="BU1139" i="1"/>
  <c r="BT1139" i="1"/>
  <c r="BS1139" i="1"/>
  <c r="BR1139" i="1"/>
  <c r="BQ1139" i="1"/>
  <c r="BP1139" i="1"/>
  <c r="BO1139" i="1"/>
  <c r="BN1139" i="1"/>
  <c r="BM1139" i="1"/>
  <c r="BL1139" i="1"/>
  <c r="BK1139" i="1"/>
  <c r="BJ1139" i="1"/>
  <c r="BI1139" i="1"/>
  <c r="BH1139" i="1"/>
  <c r="BG1139" i="1"/>
  <c r="BF1139" i="1"/>
  <c r="BE1139" i="1"/>
  <c r="BD1139" i="1"/>
  <c r="BC1139" i="1"/>
  <c r="BB1139" i="1"/>
  <c r="BA1139" i="1"/>
  <c r="AZ1139" i="1"/>
  <c r="AY1139" i="1"/>
  <c r="AX1139" i="1"/>
  <c r="AW1139" i="1"/>
  <c r="AV1139" i="1"/>
  <c r="AU1139" i="1"/>
  <c r="AT1139" i="1"/>
  <c r="AS1139" i="1"/>
  <c r="AR1139" i="1"/>
  <c r="AQ1139" i="1"/>
  <c r="AP1139" i="1"/>
  <c r="AO1139" i="1"/>
  <c r="AN1139" i="1"/>
  <c r="AM1139" i="1"/>
  <c r="AL1139" i="1"/>
  <c r="AK1139" i="1"/>
  <c r="AJ1139" i="1"/>
  <c r="AI1139" i="1"/>
  <c r="AH1139" i="1"/>
  <c r="AG1139" i="1"/>
  <c r="AF1139" i="1"/>
  <c r="AE1139" i="1"/>
  <c r="AD1139" i="1"/>
  <c r="AC1139" i="1"/>
  <c r="AB1139" i="1"/>
  <c r="AA1139" i="1"/>
  <c r="Z1139" i="1"/>
  <c r="Y1139" i="1"/>
  <c r="X1139" i="1"/>
  <c r="W1139" i="1"/>
  <c r="V1139" i="1"/>
  <c r="U1139" i="1"/>
  <c r="T1139" i="1"/>
  <c r="S1139" i="1"/>
  <c r="Q1139" i="1"/>
  <c r="P1139" i="1"/>
  <c r="O1139" i="1"/>
  <c r="DD1138" i="1"/>
  <c r="DC1138" i="1"/>
  <c r="DB1138" i="1"/>
  <c r="DA1138" i="1"/>
  <c r="CZ1138" i="1"/>
  <c r="CY1138" i="1"/>
  <c r="CX1138" i="1"/>
  <c r="CW1138" i="1"/>
  <c r="CV1138" i="1"/>
  <c r="CU1138" i="1"/>
  <c r="CT1138" i="1"/>
  <c r="CS1138" i="1"/>
  <c r="CR1138" i="1"/>
  <c r="CQ1138" i="1"/>
  <c r="CP1138" i="1"/>
  <c r="CO1138" i="1"/>
  <c r="CN1138" i="1"/>
  <c r="CM1138" i="1"/>
  <c r="CL1138" i="1"/>
  <c r="CK1138" i="1"/>
  <c r="CJ1138" i="1"/>
  <c r="CI1138" i="1"/>
  <c r="CH1138" i="1"/>
  <c r="CG1138" i="1"/>
  <c r="CF1138" i="1"/>
  <c r="CE1138" i="1"/>
  <c r="CD1138" i="1"/>
  <c r="CC1138" i="1"/>
  <c r="CB1138" i="1"/>
  <c r="CA1138" i="1"/>
  <c r="BZ1138" i="1"/>
  <c r="BY1138" i="1"/>
  <c r="BX1138" i="1"/>
  <c r="BW1138" i="1"/>
  <c r="BV1138" i="1"/>
  <c r="BU1138" i="1"/>
  <c r="BT1138" i="1"/>
  <c r="BS1138" i="1"/>
  <c r="BR1138" i="1"/>
  <c r="BQ1138" i="1"/>
  <c r="BP1138" i="1"/>
  <c r="BO1138" i="1"/>
  <c r="BN1138" i="1"/>
  <c r="BM1138" i="1"/>
  <c r="BL1138" i="1"/>
  <c r="BK1138" i="1"/>
  <c r="BJ1138" i="1"/>
  <c r="BI1138" i="1"/>
  <c r="BH1138" i="1"/>
  <c r="BG1138" i="1"/>
  <c r="BF1138" i="1"/>
  <c r="BE1138" i="1"/>
  <c r="BD1138" i="1"/>
  <c r="BC1138" i="1"/>
  <c r="BB1138" i="1"/>
  <c r="BA1138" i="1"/>
  <c r="AZ1138" i="1"/>
  <c r="AY1138" i="1"/>
  <c r="AX1138" i="1"/>
  <c r="AW1138" i="1"/>
  <c r="AV1138" i="1"/>
  <c r="AU1138" i="1"/>
  <c r="AT1138" i="1"/>
  <c r="AS1138" i="1"/>
  <c r="AR1138" i="1"/>
  <c r="AQ1138" i="1"/>
  <c r="AP1138" i="1"/>
  <c r="AO1138" i="1"/>
  <c r="AN1138" i="1"/>
  <c r="AM1138" i="1"/>
  <c r="AL1138" i="1"/>
  <c r="AK1138" i="1"/>
  <c r="AJ1138" i="1"/>
  <c r="AI1138" i="1"/>
  <c r="AH1138" i="1"/>
  <c r="AG1138" i="1"/>
  <c r="AF1138" i="1"/>
  <c r="AE1138" i="1"/>
  <c r="AD1138" i="1"/>
  <c r="AC1138" i="1"/>
  <c r="AB1138" i="1"/>
  <c r="AA1138" i="1"/>
  <c r="Z1138" i="1"/>
  <c r="Y1138" i="1"/>
  <c r="X1138" i="1"/>
  <c r="W1138" i="1"/>
  <c r="V1138" i="1"/>
  <c r="U1138" i="1"/>
  <c r="T1138" i="1"/>
  <c r="S1138" i="1"/>
  <c r="Q1138" i="1"/>
  <c r="P1138" i="1"/>
  <c r="O1138" i="1"/>
  <c r="DD1137" i="1"/>
  <c r="DC1137" i="1"/>
  <c r="DB1137" i="1"/>
  <c r="DA1137" i="1"/>
  <c r="CZ1137" i="1"/>
  <c r="CY1137" i="1"/>
  <c r="CX1137" i="1"/>
  <c r="CW1137" i="1"/>
  <c r="CV1137" i="1"/>
  <c r="CU1137" i="1"/>
  <c r="CT1137" i="1"/>
  <c r="CS1137" i="1"/>
  <c r="CR1137" i="1"/>
  <c r="CQ1137" i="1"/>
  <c r="CP1137" i="1"/>
  <c r="CO1137" i="1"/>
  <c r="CN1137" i="1"/>
  <c r="CM1137" i="1"/>
  <c r="CL1137" i="1"/>
  <c r="CK1137" i="1"/>
  <c r="CJ1137" i="1"/>
  <c r="CI1137" i="1"/>
  <c r="CH1137" i="1"/>
  <c r="CG1137" i="1"/>
  <c r="CF1137" i="1"/>
  <c r="CE1137" i="1"/>
  <c r="CD1137" i="1"/>
  <c r="CC1137" i="1"/>
  <c r="CB1137" i="1"/>
  <c r="CA1137" i="1"/>
  <c r="BZ1137" i="1"/>
  <c r="BY1137" i="1"/>
  <c r="BX1137" i="1"/>
  <c r="BW1137" i="1"/>
  <c r="BV1137" i="1"/>
  <c r="BU1137" i="1"/>
  <c r="BT1137" i="1"/>
  <c r="BS1137" i="1"/>
  <c r="BR1137" i="1"/>
  <c r="BQ1137" i="1"/>
  <c r="BP1137" i="1"/>
  <c r="BO1137" i="1"/>
  <c r="BN1137" i="1"/>
  <c r="BM1137" i="1"/>
  <c r="BL1137" i="1"/>
  <c r="BK1137" i="1"/>
  <c r="BJ1137" i="1"/>
  <c r="BI1137" i="1"/>
  <c r="BH1137" i="1"/>
  <c r="BG1137" i="1"/>
  <c r="BF1137" i="1"/>
  <c r="BE1137" i="1"/>
  <c r="BD1137" i="1"/>
  <c r="BC1137" i="1"/>
  <c r="BB1137" i="1"/>
  <c r="BA1137" i="1"/>
  <c r="AZ1137" i="1"/>
  <c r="AY1137" i="1"/>
  <c r="AX1137" i="1"/>
  <c r="AW1137" i="1"/>
  <c r="AV1137" i="1"/>
  <c r="AU1137" i="1"/>
  <c r="AT1137" i="1"/>
  <c r="AS1137" i="1"/>
  <c r="AR1137" i="1"/>
  <c r="AQ1137" i="1"/>
  <c r="AP1137" i="1"/>
  <c r="AO1137" i="1"/>
  <c r="AN1137" i="1"/>
  <c r="AM1137" i="1"/>
  <c r="AL1137" i="1"/>
  <c r="AK1137" i="1"/>
  <c r="AJ1137" i="1"/>
  <c r="AI1137" i="1"/>
  <c r="AH1137" i="1"/>
  <c r="AG1137" i="1"/>
  <c r="AF1137" i="1"/>
  <c r="AE1137" i="1"/>
  <c r="AD1137" i="1"/>
  <c r="AC1137" i="1"/>
  <c r="AB1137" i="1"/>
  <c r="AA1137" i="1"/>
  <c r="Z1137" i="1"/>
  <c r="Y1137" i="1"/>
  <c r="X1137" i="1"/>
  <c r="W1137" i="1"/>
  <c r="V1137" i="1"/>
  <c r="U1137" i="1"/>
  <c r="T1137" i="1"/>
  <c r="S1137" i="1"/>
  <c r="Q1137" i="1"/>
  <c r="P1137" i="1"/>
  <c r="O1137" i="1"/>
  <c r="DD1134" i="1"/>
  <c r="DC1134" i="1"/>
  <c r="DB1134" i="1"/>
  <c r="DA1134" i="1"/>
  <c r="CZ1134" i="1"/>
  <c r="CY1134" i="1"/>
  <c r="CX1134" i="1"/>
  <c r="CW1134" i="1"/>
  <c r="CV1134" i="1"/>
  <c r="CU1134" i="1"/>
  <c r="CT1134" i="1"/>
  <c r="CS1134" i="1"/>
  <c r="CR1134" i="1"/>
  <c r="CQ1134" i="1"/>
  <c r="CP1134" i="1"/>
  <c r="CO1134" i="1"/>
  <c r="CN1134" i="1"/>
  <c r="CM1134" i="1"/>
  <c r="CL1134" i="1"/>
  <c r="CK1134" i="1"/>
  <c r="CJ1134" i="1"/>
  <c r="CI1134" i="1"/>
  <c r="CH1134" i="1"/>
  <c r="CG1134" i="1"/>
  <c r="CF1134" i="1"/>
  <c r="CE1134" i="1"/>
  <c r="CD1134" i="1"/>
  <c r="CC1134" i="1"/>
  <c r="CB1134" i="1"/>
  <c r="CA1134" i="1"/>
  <c r="BZ1134" i="1"/>
  <c r="BY1134" i="1"/>
  <c r="BX1134" i="1"/>
  <c r="BW1134" i="1"/>
  <c r="BV1134" i="1"/>
  <c r="BU1134" i="1"/>
  <c r="BT1134" i="1"/>
  <c r="BS1134" i="1"/>
  <c r="BR1134" i="1"/>
  <c r="BQ1134" i="1"/>
  <c r="BP1134" i="1"/>
  <c r="BO1134" i="1"/>
  <c r="BN1134" i="1"/>
  <c r="BM1134" i="1"/>
  <c r="BL1134" i="1"/>
  <c r="BK1134" i="1"/>
  <c r="BJ1134" i="1"/>
  <c r="BI1134" i="1"/>
  <c r="BH1134" i="1"/>
  <c r="BG1134" i="1"/>
  <c r="BF1134" i="1"/>
  <c r="BE1134" i="1"/>
  <c r="BD1134" i="1"/>
  <c r="BC1134" i="1"/>
  <c r="BB1134" i="1"/>
  <c r="BA1134" i="1"/>
  <c r="AZ1134" i="1"/>
  <c r="AY1134" i="1"/>
  <c r="AX1134" i="1"/>
  <c r="AW1134" i="1"/>
  <c r="AV1134" i="1"/>
  <c r="AU1134" i="1"/>
  <c r="AT1134" i="1"/>
  <c r="AS1134" i="1"/>
  <c r="AR1134" i="1"/>
  <c r="AQ1134" i="1"/>
  <c r="AP1134" i="1"/>
  <c r="AO1134" i="1"/>
  <c r="AN1134" i="1"/>
  <c r="AM1134" i="1"/>
  <c r="AL1134" i="1"/>
  <c r="AK1134" i="1"/>
  <c r="AJ1134" i="1"/>
  <c r="AI1134" i="1"/>
  <c r="AH1134" i="1"/>
  <c r="AG1134" i="1"/>
  <c r="AF1134" i="1"/>
  <c r="AE1134" i="1"/>
  <c r="AD1134" i="1"/>
  <c r="AC1134" i="1"/>
  <c r="AB1134" i="1"/>
  <c r="AA1134" i="1"/>
  <c r="Z1134" i="1"/>
  <c r="Y1134" i="1"/>
  <c r="X1134" i="1"/>
  <c r="W1134" i="1"/>
  <c r="V1134" i="1"/>
  <c r="U1134" i="1"/>
  <c r="T1134" i="1"/>
  <c r="S1134" i="1"/>
  <c r="Q1134" i="1"/>
  <c r="P1134" i="1"/>
  <c r="O1134" i="1"/>
  <c r="DD1133" i="1"/>
  <c r="DC1133" i="1"/>
  <c r="DB1133" i="1"/>
  <c r="DA1133" i="1"/>
  <c r="CZ1133" i="1"/>
  <c r="CY1133" i="1"/>
  <c r="CX1133" i="1"/>
  <c r="CW1133" i="1"/>
  <c r="CV1133" i="1"/>
  <c r="CU1133" i="1"/>
  <c r="CT1133" i="1"/>
  <c r="CS1133" i="1"/>
  <c r="CR1133" i="1"/>
  <c r="CQ1133" i="1"/>
  <c r="CP1133" i="1"/>
  <c r="CO1133" i="1"/>
  <c r="CN1133" i="1"/>
  <c r="CM1133" i="1"/>
  <c r="CL1133" i="1"/>
  <c r="CK1133" i="1"/>
  <c r="CJ1133" i="1"/>
  <c r="CI1133" i="1"/>
  <c r="CH1133" i="1"/>
  <c r="CG1133" i="1"/>
  <c r="CF1133" i="1"/>
  <c r="CE1133" i="1"/>
  <c r="CD1133" i="1"/>
  <c r="CC1133" i="1"/>
  <c r="CB1133" i="1"/>
  <c r="CA1133" i="1"/>
  <c r="BZ1133" i="1"/>
  <c r="BY1133" i="1"/>
  <c r="BX1133" i="1"/>
  <c r="BW1133" i="1"/>
  <c r="BV1133" i="1"/>
  <c r="BU1133" i="1"/>
  <c r="BT1133" i="1"/>
  <c r="BS1133" i="1"/>
  <c r="BR1133" i="1"/>
  <c r="BQ1133" i="1"/>
  <c r="BP1133" i="1"/>
  <c r="BO1133" i="1"/>
  <c r="BN1133" i="1"/>
  <c r="BM1133" i="1"/>
  <c r="BL1133" i="1"/>
  <c r="BK1133" i="1"/>
  <c r="BJ1133" i="1"/>
  <c r="BI1133" i="1"/>
  <c r="BH1133" i="1"/>
  <c r="BG1133" i="1"/>
  <c r="BF1133" i="1"/>
  <c r="BE1133" i="1"/>
  <c r="BD1133" i="1"/>
  <c r="BC1133" i="1"/>
  <c r="BB1133" i="1"/>
  <c r="BA1133" i="1"/>
  <c r="AZ1133" i="1"/>
  <c r="AY1133" i="1"/>
  <c r="AX1133" i="1"/>
  <c r="AW1133" i="1"/>
  <c r="AV1133" i="1"/>
  <c r="AU1133" i="1"/>
  <c r="AT1133" i="1"/>
  <c r="AS1133" i="1"/>
  <c r="AR1133" i="1"/>
  <c r="AQ1133" i="1"/>
  <c r="AP1133" i="1"/>
  <c r="AO1133" i="1"/>
  <c r="AN1133" i="1"/>
  <c r="AM1133" i="1"/>
  <c r="AL1133" i="1"/>
  <c r="AK1133" i="1"/>
  <c r="AJ1133" i="1"/>
  <c r="AI1133" i="1"/>
  <c r="AH1133" i="1"/>
  <c r="AG1133" i="1"/>
  <c r="AF1133" i="1"/>
  <c r="AE1133" i="1"/>
  <c r="AD1133" i="1"/>
  <c r="AC1133" i="1"/>
  <c r="AB1133" i="1"/>
  <c r="AA1133" i="1"/>
  <c r="Z1133" i="1"/>
  <c r="Y1133" i="1"/>
  <c r="X1133" i="1"/>
  <c r="W1133" i="1"/>
  <c r="V1133" i="1"/>
  <c r="U1133" i="1"/>
  <c r="T1133" i="1"/>
  <c r="S1133" i="1"/>
  <c r="Q1133" i="1"/>
  <c r="P1133" i="1"/>
  <c r="O1133" i="1"/>
  <c r="DD1132" i="1"/>
  <c r="DC1132" i="1"/>
  <c r="DB1132" i="1"/>
  <c r="DA1132" i="1"/>
  <c r="CZ1132" i="1"/>
  <c r="CY1132" i="1"/>
  <c r="CX1132" i="1"/>
  <c r="CW1132" i="1"/>
  <c r="CV1132" i="1"/>
  <c r="CU1132" i="1"/>
  <c r="CT1132" i="1"/>
  <c r="CS1132" i="1"/>
  <c r="CR1132" i="1"/>
  <c r="CQ1132" i="1"/>
  <c r="CP1132" i="1"/>
  <c r="CO1132" i="1"/>
  <c r="CN1132" i="1"/>
  <c r="CM1132" i="1"/>
  <c r="CL1132" i="1"/>
  <c r="CK1132" i="1"/>
  <c r="CJ1132" i="1"/>
  <c r="CI1132" i="1"/>
  <c r="CH1132" i="1"/>
  <c r="CG1132" i="1"/>
  <c r="CF1132" i="1"/>
  <c r="CE1132" i="1"/>
  <c r="CD1132" i="1"/>
  <c r="CC1132" i="1"/>
  <c r="CB1132" i="1"/>
  <c r="CA1132" i="1"/>
  <c r="BZ1132" i="1"/>
  <c r="BY1132" i="1"/>
  <c r="BX1132" i="1"/>
  <c r="BW1132" i="1"/>
  <c r="BV1132" i="1"/>
  <c r="BU1132" i="1"/>
  <c r="BT1132" i="1"/>
  <c r="BS1132" i="1"/>
  <c r="BR1132" i="1"/>
  <c r="BQ1132" i="1"/>
  <c r="BP1132" i="1"/>
  <c r="BO1132" i="1"/>
  <c r="BN1132" i="1"/>
  <c r="BM1132" i="1"/>
  <c r="BL1132" i="1"/>
  <c r="BK1132" i="1"/>
  <c r="BJ1132" i="1"/>
  <c r="BI1132" i="1"/>
  <c r="BH1132" i="1"/>
  <c r="BG1132" i="1"/>
  <c r="BF1132" i="1"/>
  <c r="BE1132" i="1"/>
  <c r="BD1132" i="1"/>
  <c r="BC1132" i="1"/>
  <c r="BB1132" i="1"/>
  <c r="BA1132" i="1"/>
  <c r="AZ1132" i="1"/>
  <c r="AY1132" i="1"/>
  <c r="AX1132" i="1"/>
  <c r="AW1132" i="1"/>
  <c r="AV1132" i="1"/>
  <c r="AU1132" i="1"/>
  <c r="AT1132" i="1"/>
  <c r="AS1132" i="1"/>
  <c r="AR1132" i="1"/>
  <c r="AQ1132" i="1"/>
  <c r="AP1132" i="1"/>
  <c r="AO1132" i="1"/>
  <c r="AN1132" i="1"/>
  <c r="AM1132" i="1"/>
  <c r="AL1132" i="1"/>
  <c r="AK1132" i="1"/>
  <c r="AJ1132" i="1"/>
  <c r="AI1132" i="1"/>
  <c r="AH1132" i="1"/>
  <c r="AG1132" i="1"/>
  <c r="AF1132" i="1"/>
  <c r="AE1132" i="1"/>
  <c r="AD1132" i="1"/>
  <c r="AC1132" i="1"/>
  <c r="AB1132" i="1"/>
  <c r="AA1132" i="1"/>
  <c r="Z1132" i="1"/>
  <c r="Y1132" i="1"/>
  <c r="X1132" i="1"/>
  <c r="W1132" i="1"/>
  <c r="V1132" i="1"/>
  <c r="U1132" i="1"/>
  <c r="T1132" i="1"/>
  <c r="S1132" i="1"/>
  <c r="Q1132" i="1"/>
  <c r="P1132" i="1"/>
  <c r="O1132" i="1"/>
  <c r="DD1131" i="1"/>
  <c r="DC1131" i="1"/>
  <c r="DB1131" i="1"/>
  <c r="DA1131" i="1"/>
  <c r="CZ1131" i="1"/>
  <c r="CY1131" i="1"/>
  <c r="CX1131" i="1"/>
  <c r="CW1131" i="1"/>
  <c r="CV1131" i="1"/>
  <c r="CU1131" i="1"/>
  <c r="CT1131" i="1"/>
  <c r="CS1131" i="1"/>
  <c r="CR1131" i="1"/>
  <c r="CQ1131" i="1"/>
  <c r="CP1131" i="1"/>
  <c r="CO1131" i="1"/>
  <c r="CN1131" i="1"/>
  <c r="CM1131" i="1"/>
  <c r="CL1131" i="1"/>
  <c r="CK1131" i="1"/>
  <c r="CJ1131" i="1"/>
  <c r="CI1131" i="1"/>
  <c r="CH1131" i="1"/>
  <c r="CG1131" i="1"/>
  <c r="CF1131" i="1"/>
  <c r="CE1131" i="1"/>
  <c r="CD1131" i="1"/>
  <c r="CC1131" i="1"/>
  <c r="CB1131" i="1"/>
  <c r="CA1131" i="1"/>
  <c r="BZ1131" i="1"/>
  <c r="BY1131" i="1"/>
  <c r="BX1131" i="1"/>
  <c r="BW1131" i="1"/>
  <c r="BV1131" i="1"/>
  <c r="BU1131" i="1"/>
  <c r="BT1131" i="1"/>
  <c r="BS1131" i="1"/>
  <c r="BR1131" i="1"/>
  <c r="BQ1131" i="1"/>
  <c r="BP1131" i="1"/>
  <c r="BO1131" i="1"/>
  <c r="BN1131" i="1"/>
  <c r="BM1131" i="1"/>
  <c r="BL1131" i="1"/>
  <c r="BK1131" i="1"/>
  <c r="BJ1131" i="1"/>
  <c r="BI1131" i="1"/>
  <c r="BH1131" i="1"/>
  <c r="BG1131" i="1"/>
  <c r="BF1131" i="1"/>
  <c r="BE1131" i="1"/>
  <c r="BD1131" i="1"/>
  <c r="BC1131" i="1"/>
  <c r="BB1131" i="1"/>
  <c r="BA1131" i="1"/>
  <c r="AZ1131" i="1"/>
  <c r="AY1131" i="1"/>
  <c r="AX1131" i="1"/>
  <c r="AW1131" i="1"/>
  <c r="AV1131" i="1"/>
  <c r="AU1131" i="1"/>
  <c r="AT1131" i="1"/>
  <c r="AS1131" i="1"/>
  <c r="AR1131" i="1"/>
  <c r="AQ1131" i="1"/>
  <c r="AP1131" i="1"/>
  <c r="AO1131" i="1"/>
  <c r="AN1131" i="1"/>
  <c r="AM1131" i="1"/>
  <c r="AL1131" i="1"/>
  <c r="AK1131" i="1"/>
  <c r="AJ1131" i="1"/>
  <c r="AI1131" i="1"/>
  <c r="AH1131" i="1"/>
  <c r="AG1131" i="1"/>
  <c r="AF1131" i="1"/>
  <c r="AE1131" i="1"/>
  <c r="AD1131" i="1"/>
  <c r="AC1131" i="1"/>
  <c r="AB1131" i="1"/>
  <c r="AA1131" i="1"/>
  <c r="Z1131" i="1"/>
  <c r="Y1131" i="1"/>
  <c r="X1131" i="1"/>
  <c r="W1131" i="1"/>
  <c r="V1131" i="1"/>
  <c r="U1131" i="1"/>
  <c r="T1131" i="1"/>
  <c r="S1131" i="1"/>
  <c r="Q1131" i="1"/>
  <c r="P1131" i="1"/>
  <c r="O1131" i="1"/>
  <c r="DD1130" i="1"/>
  <c r="DC1130" i="1"/>
  <c r="DB1130" i="1"/>
  <c r="DA1130" i="1"/>
  <c r="CZ1130" i="1"/>
  <c r="CY1130" i="1"/>
  <c r="CX1130" i="1"/>
  <c r="CW1130" i="1"/>
  <c r="CV1130" i="1"/>
  <c r="CU1130" i="1"/>
  <c r="CT1130" i="1"/>
  <c r="CS1130" i="1"/>
  <c r="CR1130" i="1"/>
  <c r="CQ1130" i="1"/>
  <c r="CP1130" i="1"/>
  <c r="CO1130" i="1"/>
  <c r="CN1130" i="1"/>
  <c r="CM1130" i="1"/>
  <c r="CL1130" i="1"/>
  <c r="CK1130" i="1"/>
  <c r="CJ1130" i="1"/>
  <c r="CI1130" i="1"/>
  <c r="CH1130" i="1"/>
  <c r="CG1130" i="1"/>
  <c r="CF1130" i="1"/>
  <c r="CE1130" i="1"/>
  <c r="CD1130" i="1"/>
  <c r="CC1130" i="1"/>
  <c r="CB1130" i="1"/>
  <c r="CA1130" i="1"/>
  <c r="BZ1130" i="1"/>
  <c r="BY1130" i="1"/>
  <c r="BX1130" i="1"/>
  <c r="BW1130" i="1"/>
  <c r="BV1130" i="1"/>
  <c r="BU1130" i="1"/>
  <c r="BT1130" i="1"/>
  <c r="BS1130" i="1"/>
  <c r="BR1130" i="1"/>
  <c r="BQ1130" i="1"/>
  <c r="BP1130" i="1"/>
  <c r="BO1130" i="1"/>
  <c r="BN1130" i="1"/>
  <c r="BM1130" i="1"/>
  <c r="BL1130" i="1"/>
  <c r="BK1130" i="1"/>
  <c r="BJ1130" i="1"/>
  <c r="BI1130" i="1"/>
  <c r="BH1130" i="1"/>
  <c r="BG1130" i="1"/>
  <c r="BF1130" i="1"/>
  <c r="BE1130" i="1"/>
  <c r="BD1130" i="1"/>
  <c r="BC1130" i="1"/>
  <c r="BB1130" i="1"/>
  <c r="BA1130" i="1"/>
  <c r="AZ1130" i="1"/>
  <c r="AY1130" i="1"/>
  <c r="AX1130" i="1"/>
  <c r="AW1130" i="1"/>
  <c r="AV1130" i="1"/>
  <c r="AU1130" i="1"/>
  <c r="AT1130" i="1"/>
  <c r="AS1130" i="1"/>
  <c r="AR1130" i="1"/>
  <c r="AQ1130" i="1"/>
  <c r="AP1130" i="1"/>
  <c r="AO1130" i="1"/>
  <c r="AN1130" i="1"/>
  <c r="AM1130" i="1"/>
  <c r="AL1130" i="1"/>
  <c r="AK1130" i="1"/>
  <c r="AJ1130" i="1"/>
  <c r="AI1130" i="1"/>
  <c r="AH1130" i="1"/>
  <c r="AG1130" i="1"/>
  <c r="AF1130" i="1"/>
  <c r="AE1130" i="1"/>
  <c r="AD1130" i="1"/>
  <c r="AC1130" i="1"/>
  <c r="AB1130" i="1"/>
  <c r="AA1130" i="1"/>
  <c r="Z1130" i="1"/>
  <c r="Y1130" i="1"/>
  <c r="X1130" i="1"/>
  <c r="W1130" i="1"/>
  <c r="V1130" i="1"/>
  <c r="U1130" i="1"/>
  <c r="T1130" i="1"/>
  <c r="S1130" i="1"/>
  <c r="Q1130" i="1"/>
  <c r="P1130" i="1"/>
  <c r="O1130" i="1"/>
  <c r="DD1129" i="1"/>
  <c r="DC1129" i="1"/>
  <c r="DB1129" i="1"/>
  <c r="DA1129" i="1"/>
  <c r="CZ1129" i="1"/>
  <c r="CY1129" i="1"/>
  <c r="CX1129" i="1"/>
  <c r="CW1129" i="1"/>
  <c r="CV1129" i="1"/>
  <c r="CU1129" i="1"/>
  <c r="CT1129" i="1"/>
  <c r="CS1129" i="1"/>
  <c r="CR1129" i="1"/>
  <c r="CQ1129" i="1"/>
  <c r="CP1129" i="1"/>
  <c r="CO1129" i="1"/>
  <c r="CN1129" i="1"/>
  <c r="CM1129" i="1"/>
  <c r="CL1129" i="1"/>
  <c r="CK1129" i="1"/>
  <c r="CJ1129" i="1"/>
  <c r="CI1129" i="1"/>
  <c r="CH1129" i="1"/>
  <c r="CG1129" i="1"/>
  <c r="CF1129" i="1"/>
  <c r="CE1129" i="1"/>
  <c r="CD1129" i="1"/>
  <c r="CC1129" i="1"/>
  <c r="CB1129" i="1"/>
  <c r="CA1129" i="1"/>
  <c r="BZ1129" i="1"/>
  <c r="BY1129" i="1"/>
  <c r="BX1129" i="1"/>
  <c r="BW1129" i="1"/>
  <c r="BV1129" i="1"/>
  <c r="BU1129" i="1"/>
  <c r="BT1129" i="1"/>
  <c r="BS1129" i="1"/>
  <c r="BR1129" i="1"/>
  <c r="BQ1129" i="1"/>
  <c r="BP1129" i="1"/>
  <c r="BO1129" i="1"/>
  <c r="BN1129" i="1"/>
  <c r="BM1129" i="1"/>
  <c r="BL1129" i="1"/>
  <c r="BK1129" i="1"/>
  <c r="BJ1129" i="1"/>
  <c r="BI1129" i="1"/>
  <c r="BH1129" i="1"/>
  <c r="BG1129" i="1"/>
  <c r="BF1129" i="1"/>
  <c r="BE1129" i="1"/>
  <c r="BD1129" i="1"/>
  <c r="BC1129" i="1"/>
  <c r="BB1129" i="1"/>
  <c r="BA1129" i="1"/>
  <c r="AZ1129" i="1"/>
  <c r="AY1129" i="1"/>
  <c r="AX1129" i="1"/>
  <c r="AW1129" i="1"/>
  <c r="AV1129" i="1"/>
  <c r="AU1129" i="1"/>
  <c r="AT1129" i="1"/>
  <c r="AS1129" i="1"/>
  <c r="AR1129" i="1"/>
  <c r="AQ1129" i="1"/>
  <c r="AP1129" i="1"/>
  <c r="AO1129" i="1"/>
  <c r="AN1129" i="1"/>
  <c r="AM1129" i="1"/>
  <c r="AL1129" i="1"/>
  <c r="AK1129" i="1"/>
  <c r="AJ1129" i="1"/>
  <c r="AI1129" i="1"/>
  <c r="AH1129" i="1"/>
  <c r="AG1129" i="1"/>
  <c r="AF1129" i="1"/>
  <c r="AE1129" i="1"/>
  <c r="AD1129" i="1"/>
  <c r="AC1129" i="1"/>
  <c r="AB1129" i="1"/>
  <c r="AA1129" i="1"/>
  <c r="Z1129" i="1"/>
  <c r="Y1129" i="1"/>
  <c r="X1129" i="1"/>
  <c r="W1129" i="1"/>
  <c r="V1129" i="1"/>
  <c r="U1129" i="1"/>
  <c r="T1129" i="1"/>
  <c r="S1129" i="1"/>
  <c r="Q1129" i="1"/>
  <c r="P1129" i="1"/>
  <c r="O1129" i="1"/>
  <c r="DD1128" i="1"/>
  <c r="DC1128" i="1"/>
  <c r="DB1128" i="1"/>
  <c r="DA1128" i="1"/>
  <c r="CZ1128" i="1"/>
  <c r="CY1128" i="1"/>
  <c r="CX1128" i="1"/>
  <c r="CW1128" i="1"/>
  <c r="CV1128" i="1"/>
  <c r="CU1128" i="1"/>
  <c r="CT1128" i="1"/>
  <c r="CS1128" i="1"/>
  <c r="CR1128" i="1"/>
  <c r="CQ1128" i="1"/>
  <c r="CP1128" i="1"/>
  <c r="CO1128" i="1"/>
  <c r="CN1128" i="1"/>
  <c r="CM1128" i="1"/>
  <c r="CL1128" i="1"/>
  <c r="CK1128" i="1"/>
  <c r="CJ1128" i="1"/>
  <c r="CI1128" i="1"/>
  <c r="CH1128" i="1"/>
  <c r="CG1128" i="1"/>
  <c r="CF1128" i="1"/>
  <c r="CE1128" i="1"/>
  <c r="CD1128" i="1"/>
  <c r="CC1128" i="1"/>
  <c r="CB1128" i="1"/>
  <c r="CA1128" i="1"/>
  <c r="BZ1128" i="1"/>
  <c r="BY1128" i="1"/>
  <c r="BX1128" i="1"/>
  <c r="BW1128" i="1"/>
  <c r="BV1128" i="1"/>
  <c r="BU1128" i="1"/>
  <c r="BT1128" i="1"/>
  <c r="BS1128" i="1"/>
  <c r="BR1128" i="1"/>
  <c r="BQ1128" i="1"/>
  <c r="BP1128" i="1"/>
  <c r="BO1128" i="1"/>
  <c r="BN1128" i="1"/>
  <c r="BM1128" i="1"/>
  <c r="BL1128" i="1"/>
  <c r="BK1128" i="1"/>
  <c r="BJ1128" i="1"/>
  <c r="BI1128" i="1"/>
  <c r="BH1128" i="1"/>
  <c r="BG1128" i="1"/>
  <c r="BF1128" i="1"/>
  <c r="BE1128" i="1"/>
  <c r="BD1128" i="1"/>
  <c r="BC1128" i="1"/>
  <c r="BB1128" i="1"/>
  <c r="BA1128" i="1"/>
  <c r="AZ1128" i="1"/>
  <c r="AY1128" i="1"/>
  <c r="AX1128" i="1"/>
  <c r="AW1128" i="1"/>
  <c r="AV1128" i="1"/>
  <c r="AU1128" i="1"/>
  <c r="AT1128" i="1"/>
  <c r="AS1128" i="1"/>
  <c r="AR1128" i="1"/>
  <c r="AQ1128" i="1"/>
  <c r="AP1128" i="1"/>
  <c r="AO1128" i="1"/>
  <c r="AN1128" i="1"/>
  <c r="AM1128" i="1"/>
  <c r="AL1128" i="1"/>
  <c r="AK1128" i="1"/>
  <c r="AJ1128" i="1"/>
  <c r="AI1128" i="1"/>
  <c r="AH1128" i="1"/>
  <c r="AG1128" i="1"/>
  <c r="AF1128" i="1"/>
  <c r="AE1128" i="1"/>
  <c r="AD1128" i="1"/>
  <c r="AC1128" i="1"/>
  <c r="AB1128" i="1"/>
  <c r="AA1128" i="1"/>
  <c r="Z1128" i="1"/>
  <c r="Y1128" i="1"/>
  <c r="X1128" i="1"/>
  <c r="W1128" i="1"/>
  <c r="V1128" i="1"/>
  <c r="U1128" i="1"/>
  <c r="T1128" i="1"/>
  <c r="S1128" i="1"/>
  <c r="Q1128" i="1"/>
  <c r="P1128" i="1"/>
  <c r="O1128" i="1"/>
  <c r="DD1127" i="1"/>
  <c r="DC1127" i="1"/>
  <c r="DB1127" i="1"/>
  <c r="DA1127" i="1"/>
  <c r="CZ1127" i="1"/>
  <c r="CY1127" i="1"/>
  <c r="CX1127" i="1"/>
  <c r="CW1127" i="1"/>
  <c r="CV1127" i="1"/>
  <c r="CU1127" i="1"/>
  <c r="CT1127" i="1"/>
  <c r="CS1127" i="1"/>
  <c r="CR1127" i="1"/>
  <c r="CQ1127" i="1"/>
  <c r="CP1127" i="1"/>
  <c r="CO1127" i="1"/>
  <c r="CN1127" i="1"/>
  <c r="CM1127" i="1"/>
  <c r="CL1127" i="1"/>
  <c r="CK1127" i="1"/>
  <c r="CJ1127" i="1"/>
  <c r="CI1127" i="1"/>
  <c r="CH1127" i="1"/>
  <c r="CG1127" i="1"/>
  <c r="CF1127" i="1"/>
  <c r="CE1127" i="1"/>
  <c r="CD1127" i="1"/>
  <c r="CC1127" i="1"/>
  <c r="CB1127" i="1"/>
  <c r="CA1127" i="1"/>
  <c r="BZ1127" i="1"/>
  <c r="BY1127" i="1"/>
  <c r="BX1127" i="1"/>
  <c r="BW1127" i="1"/>
  <c r="BV1127" i="1"/>
  <c r="BU1127" i="1"/>
  <c r="BT1127" i="1"/>
  <c r="BS1127" i="1"/>
  <c r="BR1127" i="1"/>
  <c r="BQ1127" i="1"/>
  <c r="BP1127" i="1"/>
  <c r="BO1127" i="1"/>
  <c r="BN1127" i="1"/>
  <c r="BM1127" i="1"/>
  <c r="BL1127" i="1"/>
  <c r="BK1127" i="1"/>
  <c r="BJ1127" i="1"/>
  <c r="BI1127" i="1"/>
  <c r="BH1127" i="1"/>
  <c r="BG1127" i="1"/>
  <c r="BF1127" i="1"/>
  <c r="BE1127" i="1"/>
  <c r="BD1127" i="1"/>
  <c r="BC1127" i="1"/>
  <c r="BB1127" i="1"/>
  <c r="BA1127" i="1"/>
  <c r="AZ1127" i="1"/>
  <c r="AY1127" i="1"/>
  <c r="AX1127" i="1"/>
  <c r="AW1127" i="1"/>
  <c r="AV1127" i="1"/>
  <c r="AU1127" i="1"/>
  <c r="AT1127" i="1"/>
  <c r="AS1127" i="1"/>
  <c r="AR1127" i="1"/>
  <c r="AQ1127" i="1"/>
  <c r="AP1127" i="1"/>
  <c r="AO1127" i="1"/>
  <c r="AN1127" i="1"/>
  <c r="AM1127" i="1"/>
  <c r="AL1127" i="1"/>
  <c r="AK1127" i="1"/>
  <c r="AJ1127" i="1"/>
  <c r="AI1127" i="1"/>
  <c r="AH1127" i="1"/>
  <c r="AG1127" i="1"/>
  <c r="AF1127" i="1"/>
  <c r="AE1127" i="1"/>
  <c r="AD1127" i="1"/>
  <c r="AC1127" i="1"/>
  <c r="AB1127" i="1"/>
  <c r="AA1127" i="1"/>
  <c r="Z1127" i="1"/>
  <c r="Y1127" i="1"/>
  <c r="X1127" i="1"/>
  <c r="W1127" i="1"/>
  <c r="V1127" i="1"/>
  <c r="U1127" i="1"/>
  <c r="T1127" i="1"/>
  <c r="S1127" i="1"/>
  <c r="Q1127" i="1"/>
  <c r="P1127" i="1"/>
  <c r="O1127" i="1"/>
  <c r="DD1126" i="1"/>
  <c r="DC1126" i="1"/>
  <c r="DB1126" i="1"/>
  <c r="DA1126" i="1"/>
  <c r="CZ1126" i="1"/>
  <c r="CY1126" i="1"/>
  <c r="CX1126" i="1"/>
  <c r="CW1126" i="1"/>
  <c r="CV1126" i="1"/>
  <c r="CU1126" i="1"/>
  <c r="CT1126" i="1"/>
  <c r="CS1126" i="1"/>
  <c r="CR1126" i="1"/>
  <c r="CQ1126" i="1"/>
  <c r="CP1126" i="1"/>
  <c r="CO1126" i="1"/>
  <c r="CN1126" i="1"/>
  <c r="CM1126" i="1"/>
  <c r="CL1126" i="1"/>
  <c r="CK1126" i="1"/>
  <c r="CJ1126" i="1"/>
  <c r="CI1126" i="1"/>
  <c r="CH1126" i="1"/>
  <c r="CG1126" i="1"/>
  <c r="CF1126" i="1"/>
  <c r="CE1126" i="1"/>
  <c r="CD1126" i="1"/>
  <c r="CC1126" i="1"/>
  <c r="CB1126" i="1"/>
  <c r="CA1126" i="1"/>
  <c r="BZ1126" i="1"/>
  <c r="BY1126" i="1"/>
  <c r="BX1126" i="1"/>
  <c r="BW1126" i="1"/>
  <c r="BV1126" i="1"/>
  <c r="BU1126" i="1"/>
  <c r="BT1126" i="1"/>
  <c r="BS1126" i="1"/>
  <c r="BR1126" i="1"/>
  <c r="BQ1126" i="1"/>
  <c r="BP1126" i="1"/>
  <c r="BO1126" i="1"/>
  <c r="BN1126" i="1"/>
  <c r="BM1126" i="1"/>
  <c r="BL1126" i="1"/>
  <c r="BK1126" i="1"/>
  <c r="BJ1126" i="1"/>
  <c r="BI1126" i="1"/>
  <c r="BH1126" i="1"/>
  <c r="BG1126" i="1"/>
  <c r="BF1126" i="1"/>
  <c r="BE1126" i="1"/>
  <c r="BD1126" i="1"/>
  <c r="BC1126" i="1"/>
  <c r="BB1126" i="1"/>
  <c r="BA1126" i="1"/>
  <c r="AZ1126" i="1"/>
  <c r="AY1126" i="1"/>
  <c r="AX1126" i="1"/>
  <c r="AW1126" i="1"/>
  <c r="AV1126" i="1"/>
  <c r="AU1126" i="1"/>
  <c r="AT1126" i="1"/>
  <c r="AS1126" i="1"/>
  <c r="AR1126" i="1"/>
  <c r="AQ1126" i="1"/>
  <c r="AP1126" i="1"/>
  <c r="AO1126" i="1"/>
  <c r="AN1126" i="1"/>
  <c r="AM1126" i="1"/>
  <c r="AL1126" i="1"/>
  <c r="AK1126" i="1"/>
  <c r="AJ1126" i="1"/>
  <c r="AI1126" i="1"/>
  <c r="AH1126" i="1"/>
  <c r="AG1126" i="1"/>
  <c r="AF1126" i="1"/>
  <c r="AE1126" i="1"/>
  <c r="AD1126" i="1"/>
  <c r="AC1126" i="1"/>
  <c r="AB1126" i="1"/>
  <c r="AA1126" i="1"/>
  <c r="Z1126" i="1"/>
  <c r="Y1126" i="1"/>
  <c r="X1126" i="1"/>
  <c r="W1126" i="1"/>
  <c r="V1126" i="1"/>
  <c r="U1126" i="1"/>
  <c r="T1126" i="1"/>
  <c r="S1126" i="1"/>
  <c r="Q1126" i="1"/>
  <c r="P1126" i="1"/>
  <c r="O1126" i="1"/>
  <c r="DD1125" i="1"/>
  <c r="DC1125" i="1"/>
  <c r="DB1125" i="1"/>
  <c r="DA1125" i="1"/>
  <c r="CZ1125" i="1"/>
  <c r="CY1125" i="1"/>
  <c r="CX1125" i="1"/>
  <c r="CW1125" i="1"/>
  <c r="CV1125" i="1"/>
  <c r="CU1125" i="1"/>
  <c r="CT1125" i="1"/>
  <c r="CS1125" i="1"/>
  <c r="CR1125" i="1"/>
  <c r="CQ1125" i="1"/>
  <c r="CP1125" i="1"/>
  <c r="CO1125" i="1"/>
  <c r="CN1125" i="1"/>
  <c r="CM1125" i="1"/>
  <c r="CL1125" i="1"/>
  <c r="CK1125" i="1"/>
  <c r="CJ1125" i="1"/>
  <c r="CI1125" i="1"/>
  <c r="CH1125" i="1"/>
  <c r="CG1125" i="1"/>
  <c r="CF1125" i="1"/>
  <c r="CE1125" i="1"/>
  <c r="CD1125" i="1"/>
  <c r="CC1125" i="1"/>
  <c r="CB1125" i="1"/>
  <c r="CA1125" i="1"/>
  <c r="BZ1125" i="1"/>
  <c r="BY1125" i="1"/>
  <c r="BX1125" i="1"/>
  <c r="BW1125" i="1"/>
  <c r="BV1125" i="1"/>
  <c r="BU1125" i="1"/>
  <c r="BT1125" i="1"/>
  <c r="BS1125" i="1"/>
  <c r="BR1125" i="1"/>
  <c r="BQ1125" i="1"/>
  <c r="BP1125" i="1"/>
  <c r="BO1125" i="1"/>
  <c r="BN1125" i="1"/>
  <c r="BM1125" i="1"/>
  <c r="BL1125" i="1"/>
  <c r="BK1125" i="1"/>
  <c r="BJ1125" i="1"/>
  <c r="BI1125" i="1"/>
  <c r="BH1125" i="1"/>
  <c r="BG1125" i="1"/>
  <c r="BF1125" i="1"/>
  <c r="BE1125" i="1"/>
  <c r="BD1125" i="1"/>
  <c r="BC1125" i="1"/>
  <c r="BB1125" i="1"/>
  <c r="BA1125" i="1"/>
  <c r="AZ1125" i="1"/>
  <c r="AY1125" i="1"/>
  <c r="AX1125" i="1"/>
  <c r="AW1125" i="1"/>
  <c r="AV1125" i="1"/>
  <c r="AU1125" i="1"/>
  <c r="AT1125" i="1"/>
  <c r="AS1125" i="1"/>
  <c r="AR1125" i="1"/>
  <c r="AQ1125" i="1"/>
  <c r="AP1125" i="1"/>
  <c r="AO1125" i="1"/>
  <c r="AN1125" i="1"/>
  <c r="AM1125" i="1"/>
  <c r="AL1125" i="1"/>
  <c r="AK1125" i="1"/>
  <c r="AJ1125" i="1"/>
  <c r="AI1125" i="1"/>
  <c r="AH1125" i="1"/>
  <c r="AG1125" i="1"/>
  <c r="AF1125" i="1"/>
  <c r="AE1125" i="1"/>
  <c r="AD1125" i="1"/>
  <c r="AC1125" i="1"/>
  <c r="AB1125" i="1"/>
  <c r="AA1125" i="1"/>
  <c r="Z1125" i="1"/>
  <c r="Y1125" i="1"/>
  <c r="X1125" i="1"/>
  <c r="W1125" i="1"/>
  <c r="V1125" i="1"/>
  <c r="U1125" i="1"/>
  <c r="T1125" i="1"/>
  <c r="S1125" i="1"/>
  <c r="Q1125" i="1"/>
  <c r="P1125" i="1"/>
  <c r="O1125" i="1"/>
  <c r="DD1124" i="1"/>
  <c r="DC1124" i="1"/>
  <c r="DB1124" i="1"/>
  <c r="DA1124" i="1"/>
  <c r="CZ1124" i="1"/>
  <c r="CY1124" i="1"/>
  <c r="CX1124" i="1"/>
  <c r="CW1124" i="1"/>
  <c r="CV1124" i="1"/>
  <c r="CU1124" i="1"/>
  <c r="CT1124" i="1"/>
  <c r="CS1124" i="1"/>
  <c r="CR1124" i="1"/>
  <c r="CQ1124" i="1"/>
  <c r="CP1124" i="1"/>
  <c r="CO1124" i="1"/>
  <c r="CN1124" i="1"/>
  <c r="CM1124" i="1"/>
  <c r="CL1124" i="1"/>
  <c r="CK1124" i="1"/>
  <c r="CJ1124" i="1"/>
  <c r="CI1124" i="1"/>
  <c r="CH1124" i="1"/>
  <c r="CG1124" i="1"/>
  <c r="CF1124" i="1"/>
  <c r="CE1124" i="1"/>
  <c r="CD1124" i="1"/>
  <c r="CC1124" i="1"/>
  <c r="CB1124" i="1"/>
  <c r="CA1124" i="1"/>
  <c r="BZ1124" i="1"/>
  <c r="BY1124" i="1"/>
  <c r="BX1124" i="1"/>
  <c r="BW1124" i="1"/>
  <c r="BV1124" i="1"/>
  <c r="BU1124" i="1"/>
  <c r="BT1124" i="1"/>
  <c r="BS1124" i="1"/>
  <c r="BR1124" i="1"/>
  <c r="BQ1124" i="1"/>
  <c r="BP1124" i="1"/>
  <c r="BO1124" i="1"/>
  <c r="BN1124" i="1"/>
  <c r="BM1124" i="1"/>
  <c r="BL1124" i="1"/>
  <c r="BK1124" i="1"/>
  <c r="BJ1124" i="1"/>
  <c r="BI1124" i="1"/>
  <c r="BH1124" i="1"/>
  <c r="BG1124" i="1"/>
  <c r="BF1124" i="1"/>
  <c r="BE1124" i="1"/>
  <c r="BD1124" i="1"/>
  <c r="BC1124" i="1"/>
  <c r="BB1124" i="1"/>
  <c r="BA1124" i="1"/>
  <c r="AZ1124" i="1"/>
  <c r="AY1124" i="1"/>
  <c r="AX1124" i="1"/>
  <c r="AW1124" i="1"/>
  <c r="AV1124" i="1"/>
  <c r="AU1124" i="1"/>
  <c r="AT1124" i="1"/>
  <c r="AS1124" i="1"/>
  <c r="AR1124" i="1"/>
  <c r="AQ1124" i="1"/>
  <c r="AP1124" i="1"/>
  <c r="AO1124" i="1"/>
  <c r="AN1124" i="1"/>
  <c r="AM1124" i="1"/>
  <c r="AL1124" i="1"/>
  <c r="AK1124" i="1"/>
  <c r="AJ1124" i="1"/>
  <c r="AI1124" i="1"/>
  <c r="AH1124" i="1"/>
  <c r="AG1124" i="1"/>
  <c r="AF1124" i="1"/>
  <c r="AE1124" i="1"/>
  <c r="AD1124" i="1"/>
  <c r="AC1124" i="1"/>
  <c r="AB1124" i="1"/>
  <c r="AA1124" i="1"/>
  <c r="Z1124" i="1"/>
  <c r="Y1124" i="1"/>
  <c r="X1124" i="1"/>
  <c r="W1124" i="1"/>
  <c r="V1124" i="1"/>
  <c r="U1124" i="1"/>
  <c r="T1124" i="1"/>
  <c r="S1124" i="1"/>
  <c r="Q1124" i="1"/>
  <c r="P1124" i="1"/>
  <c r="O1124" i="1"/>
  <c r="DD1123" i="1"/>
  <c r="DC1123" i="1"/>
  <c r="DB1123" i="1"/>
  <c r="DA1123" i="1"/>
  <c r="CZ1123" i="1"/>
  <c r="CY1123" i="1"/>
  <c r="CX1123" i="1"/>
  <c r="CW1123" i="1"/>
  <c r="CV1123" i="1"/>
  <c r="CU1123" i="1"/>
  <c r="CT1123" i="1"/>
  <c r="CS1123" i="1"/>
  <c r="CR1123" i="1"/>
  <c r="CQ1123" i="1"/>
  <c r="CP1123" i="1"/>
  <c r="CO1123" i="1"/>
  <c r="CN1123" i="1"/>
  <c r="CM1123" i="1"/>
  <c r="CL1123" i="1"/>
  <c r="CK1123" i="1"/>
  <c r="CJ1123" i="1"/>
  <c r="CI1123" i="1"/>
  <c r="CH1123" i="1"/>
  <c r="CG1123" i="1"/>
  <c r="CF1123" i="1"/>
  <c r="CE1123" i="1"/>
  <c r="CD1123" i="1"/>
  <c r="CC1123" i="1"/>
  <c r="CB1123" i="1"/>
  <c r="CA1123" i="1"/>
  <c r="BZ1123" i="1"/>
  <c r="BY1123" i="1"/>
  <c r="BX1123" i="1"/>
  <c r="BW1123" i="1"/>
  <c r="BV1123" i="1"/>
  <c r="BU1123" i="1"/>
  <c r="BT1123" i="1"/>
  <c r="BS1123" i="1"/>
  <c r="BR1123" i="1"/>
  <c r="BQ1123" i="1"/>
  <c r="BP1123" i="1"/>
  <c r="BO1123" i="1"/>
  <c r="BN1123" i="1"/>
  <c r="BM1123" i="1"/>
  <c r="BL1123" i="1"/>
  <c r="BK1123" i="1"/>
  <c r="BJ1123" i="1"/>
  <c r="BI1123" i="1"/>
  <c r="BH1123" i="1"/>
  <c r="BG1123" i="1"/>
  <c r="BF1123" i="1"/>
  <c r="BE1123" i="1"/>
  <c r="BD1123" i="1"/>
  <c r="BC1123" i="1"/>
  <c r="BB1123" i="1"/>
  <c r="BA1123" i="1"/>
  <c r="AZ1123" i="1"/>
  <c r="AY1123" i="1"/>
  <c r="AX1123" i="1"/>
  <c r="AW1123" i="1"/>
  <c r="AV1123" i="1"/>
  <c r="AU1123" i="1"/>
  <c r="AT1123" i="1"/>
  <c r="AS1123" i="1"/>
  <c r="AR1123" i="1"/>
  <c r="AQ1123" i="1"/>
  <c r="AP1123" i="1"/>
  <c r="AO1123" i="1"/>
  <c r="AN1123" i="1"/>
  <c r="AM1123" i="1"/>
  <c r="AL1123" i="1"/>
  <c r="AK1123" i="1"/>
  <c r="AJ1123" i="1"/>
  <c r="AI1123" i="1"/>
  <c r="AH1123" i="1"/>
  <c r="AG1123" i="1"/>
  <c r="AF1123" i="1"/>
  <c r="AE1123" i="1"/>
  <c r="AD1123" i="1"/>
  <c r="AC1123" i="1"/>
  <c r="AB1123" i="1"/>
  <c r="AA1123" i="1"/>
  <c r="Z1123" i="1"/>
  <c r="Y1123" i="1"/>
  <c r="X1123" i="1"/>
  <c r="W1123" i="1"/>
  <c r="V1123" i="1"/>
  <c r="U1123" i="1"/>
  <c r="T1123" i="1"/>
  <c r="S1123" i="1"/>
  <c r="Q1123" i="1"/>
  <c r="P1123" i="1"/>
  <c r="O1123" i="1"/>
  <c r="DD1122" i="1"/>
  <c r="DC1122" i="1"/>
  <c r="DB1122" i="1"/>
  <c r="DA1122" i="1"/>
  <c r="CZ1122" i="1"/>
  <c r="CY1122" i="1"/>
  <c r="CX1122" i="1"/>
  <c r="CW1122" i="1"/>
  <c r="CV1122" i="1"/>
  <c r="CU1122" i="1"/>
  <c r="CT1122" i="1"/>
  <c r="CS1122" i="1"/>
  <c r="CR1122" i="1"/>
  <c r="CQ1122" i="1"/>
  <c r="CP1122" i="1"/>
  <c r="CO1122" i="1"/>
  <c r="CN1122" i="1"/>
  <c r="CM1122" i="1"/>
  <c r="CL1122" i="1"/>
  <c r="CK1122" i="1"/>
  <c r="CJ1122" i="1"/>
  <c r="CI1122" i="1"/>
  <c r="CH1122" i="1"/>
  <c r="CG1122" i="1"/>
  <c r="CF1122" i="1"/>
  <c r="CE1122" i="1"/>
  <c r="CD1122" i="1"/>
  <c r="CC1122" i="1"/>
  <c r="CB1122" i="1"/>
  <c r="CA1122" i="1"/>
  <c r="BZ1122" i="1"/>
  <c r="BY1122" i="1"/>
  <c r="BX1122" i="1"/>
  <c r="BW1122" i="1"/>
  <c r="BV1122" i="1"/>
  <c r="BU1122" i="1"/>
  <c r="BT1122" i="1"/>
  <c r="BS1122" i="1"/>
  <c r="BR1122" i="1"/>
  <c r="BQ1122" i="1"/>
  <c r="BP1122" i="1"/>
  <c r="BO1122" i="1"/>
  <c r="BN1122" i="1"/>
  <c r="BM1122" i="1"/>
  <c r="BL1122" i="1"/>
  <c r="BK1122" i="1"/>
  <c r="BJ1122" i="1"/>
  <c r="BI1122" i="1"/>
  <c r="BH1122" i="1"/>
  <c r="BG1122" i="1"/>
  <c r="BF1122" i="1"/>
  <c r="BE1122" i="1"/>
  <c r="BD1122" i="1"/>
  <c r="BC1122" i="1"/>
  <c r="BB1122" i="1"/>
  <c r="BA1122" i="1"/>
  <c r="AZ1122" i="1"/>
  <c r="AY1122" i="1"/>
  <c r="AX1122" i="1"/>
  <c r="AW1122" i="1"/>
  <c r="AV1122" i="1"/>
  <c r="AU1122" i="1"/>
  <c r="AT1122" i="1"/>
  <c r="AS1122" i="1"/>
  <c r="AR1122" i="1"/>
  <c r="AQ1122" i="1"/>
  <c r="AP1122" i="1"/>
  <c r="AO1122" i="1"/>
  <c r="AN1122" i="1"/>
  <c r="AM1122" i="1"/>
  <c r="AL1122" i="1"/>
  <c r="AK1122" i="1"/>
  <c r="AJ1122" i="1"/>
  <c r="AI1122" i="1"/>
  <c r="AH1122" i="1"/>
  <c r="AG1122" i="1"/>
  <c r="AF1122" i="1"/>
  <c r="AE1122" i="1"/>
  <c r="AD1122" i="1"/>
  <c r="AC1122" i="1"/>
  <c r="AB1122" i="1"/>
  <c r="AA1122" i="1"/>
  <c r="Z1122" i="1"/>
  <c r="Y1122" i="1"/>
  <c r="X1122" i="1"/>
  <c r="W1122" i="1"/>
  <c r="V1122" i="1"/>
  <c r="U1122" i="1"/>
  <c r="T1122" i="1"/>
  <c r="S1122" i="1"/>
  <c r="Q1122" i="1"/>
  <c r="P1122" i="1"/>
  <c r="O1122" i="1"/>
  <c r="DD1121" i="1"/>
  <c r="DC1121" i="1"/>
  <c r="DB1121" i="1"/>
  <c r="DA1121" i="1"/>
  <c r="CZ1121" i="1"/>
  <c r="CY1121" i="1"/>
  <c r="CX1121" i="1"/>
  <c r="CW1121" i="1"/>
  <c r="CV1121" i="1"/>
  <c r="CU1121" i="1"/>
  <c r="CT1121" i="1"/>
  <c r="CS1121" i="1"/>
  <c r="CR1121" i="1"/>
  <c r="CQ1121" i="1"/>
  <c r="CP1121" i="1"/>
  <c r="CO1121" i="1"/>
  <c r="CN1121" i="1"/>
  <c r="CM1121" i="1"/>
  <c r="CL1121" i="1"/>
  <c r="CK1121" i="1"/>
  <c r="CJ1121" i="1"/>
  <c r="CI1121" i="1"/>
  <c r="CH1121" i="1"/>
  <c r="CG1121" i="1"/>
  <c r="CF1121" i="1"/>
  <c r="CE1121" i="1"/>
  <c r="CD1121" i="1"/>
  <c r="CC1121" i="1"/>
  <c r="CB1121" i="1"/>
  <c r="CA1121" i="1"/>
  <c r="BZ1121" i="1"/>
  <c r="BY1121" i="1"/>
  <c r="BX1121" i="1"/>
  <c r="BW1121" i="1"/>
  <c r="BV1121" i="1"/>
  <c r="BU1121" i="1"/>
  <c r="BT1121" i="1"/>
  <c r="BS1121" i="1"/>
  <c r="BR1121" i="1"/>
  <c r="BQ1121" i="1"/>
  <c r="BP1121" i="1"/>
  <c r="BO1121" i="1"/>
  <c r="BN1121" i="1"/>
  <c r="BM1121" i="1"/>
  <c r="BL1121" i="1"/>
  <c r="BK1121" i="1"/>
  <c r="BJ1121" i="1"/>
  <c r="BI1121" i="1"/>
  <c r="BH1121" i="1"/>
  <c r="BG1121" i="1"/>
  <c r="BF1121" i="1"/>
  <c r="BE1121" i="1"/>
  <c r="BD1121" i="1"/>
  <c r="BC1121" i="1"/>
  <c r="BB1121" i="1"/>
  <c r="BA1121" i="1"/>
  <c r="AZ1121" i="1"/>
  <c r="AY1121" i="1"/>
  <c r="AX1121" i="1"/>
  <c r="AW1121" i="1"/>
  <c r="AV1121" i="1"/>
  <c r="AU1121" i="1"/>
  <c r="AT1121" i="1"/>
  <c r="AS1121" i="1"/>
  <c r="AR1121" i="1"/>
  <c r="AQ1121" i="1"/>
  <c r="AP1121" i="1"/>
  <c r="AO1121" i="1"/>
  <c r="AN1121" i="1"/>
  <c r="AM1121" i="1"/>
  <c r="AL1121" i="1"/>
  <c r="AK1121" i="1"/>
  <c r="AJ1121" i="1"/>
  <c r="AI1121" i="1"/>
  <c r="AH1121" i="1"/>
  <c r="AG1121" i="1"/>
  <c r="AF1121" i="1"/>
  <c r="AE1121" i="1"/>
  <c r="AD1121" i="1"/>
  <c r="AC1121" i="1"/>
  <c r="AB1121" i="1"/>
  <c r="AA1121" i="1"/>
  <c r="Z1121" i="1"/>
  <c r="Y1121" i="1"/>
  <c r="X1121" i="1"/>
  <c r="W1121" i="1"/>
  <c r="V1121" i="1"/>
  <c r="U1121" i="1"/>
  <c r="T1121" i="1"/>
  <c r="S1121" i="1"/>
  <c r="Q1121" i="1"/>
  <c r="P1121" i="1"/>
  <c r="O1121" i="1"/>
  <c r="DD1136" i="1"/>
  <c r="DC1136" i="1"/>
  <c r="DB1136" i="1"/>
  <c r="DA1136" i="1"/>
  <c r="CZ1136" i="1"/>
  <c r="CY1136" i="1"/>
  <c r="CX1136" i="1"/>
  <c r="CW1136" i="1"/>
  <c r="CV1136" i="1"/>
  <c r="CU1136" i="1"/>
  <c r="CT1136" i="1"/>
  <c r="CS1136" i="1"/>
  <c r="CR1136" i="1"/>
  <c r="CQ1136" i="1"/>
  <c r="CP1136" i="1"/>
  <c r="CO1136" i="1"/>
  <c r="CN1136" i="1"/>
  <c r="CM1136" i="1"/>
  <c r="CL1136" i="1"/>
  <c r="CK1136" i="1"/>
  <c r="CJ1136" i="1"/>
  <c r="CI1136" i="1"/>
  <c r="CH1136" i="1"/>
  <c r="CG1136" i="1"/>
  <c r="CF1136" i="1"/>
  <c r="CE1136" i="1"/>
  <c r="CD1136" i="1"/>
  <c r="CC1136" i="1"/>
  <c r="CB1136" i="1"/>
  <c r="CA1136" i="1"/>
  <c r="BZ1136" i="1"/>
  <c r="BY1136" i="1"/>
  <c r="BX1136" i="1"/>
  <c r="BW1136" i="1"/>
  <c r="BV1136" i="1"/>
  <c r="BU1136" i="1"/>
  <c r="BT1136" i="1"/>
  <c r="BS1136" i="1"/>
  <c r="BR1136" i="1"/>
  <c r="BQ1136" i="1"/>
  <c r="BP1136" i="1"/>
  <c r="BO1136" i="1"/>
  <c r="BN1136" i="1"/>
  <c r="BM1136" i="1"/>
  <c r="BL1136" i="1"/>
  <c r="BK1136" i="1"/>
  <c r="BJ1136" i="1"/>
  <c r="BI1136" i="1"/>
  <c r="BH1136" i="1"/>
  <c r="BG1136" i="1"/>
  <c r="BF1136" i="1"/>
  <c r="BE1136" i="1"/>
  <c r="BD1136" i="1"/>
  <c r="BC1136" i="1"/>
  <c r="BB1136" i="1"/>
  <c r="BA1136" i="1"/>
  <c r="AZ1136" i="1"/>
  <c r="AY1136" i="1"/>
  <c r="AX1136" i="1"/>
  <c r="AW1136" i="1"/>
  <c r="AV1136" i="1"/>
  <c r="AU1136" i="1"/>
  <c r="AT1136" i="1"/>
  <c r="AS1136" i="1"/>
  <c r="AR1136" i="1"/>
  <c r="AQ1136" i="1"/>
  <c r="AP1136" i="1"/>
  <c r="AO1136" i="1"/>
  <c r="AN1136" i="1"/>
  <c r="AM1136" i="1"/>
  <c r="AL1136" i="1"/>
  <c r="AK1136" i="1"/>
  <c r="AJ1136" i="1"/>
  <c r="AI1136" i="1"/>
  <c r="AH1136" i="1"/>
  <c r="AG1136" i="1"/>
  <c r="AF1136" i="1"/>
  <c r="AE1136" i="1"/>
  <c r="AD1136" i="1"/>
  <c r="AC1136" i="1"/>
  <c r="AB1136" i="1"/>
  <c r="AA1136" i="1"/>
  <c r="Z1136" i="1"/>
  <c r="Y1136" i="1"/>
  <c r="X1136" i="1"/>
  <c r="W1136" i="1"/>
  <c r="V1136" i="1"/>
  <c r="U1136" i="1"/>
  <c r="T1136" i="1"/>
  <c r="S1136" i="1"/>
  <c r="Q1136" i="1"/>
  <c r="P1136" i="1"/>
  <c r="O1136" i="1"/>
  <c r="DD1135" i="1"/>
  <c r="DC1135" i="1"/>
  <c r="DB1135" i="1"/>
  <c r="DA1135" i="1"/>
  <c r="CZ1135" i="1"/>
  <c r="CY1135" i="1"/>
  <c r="CX1135" i="1"/>
  <c r="CW1135" i="1"/>
  <c r="CV1135" i="1"/>
  <c r="CU1135" i="1"/>
  <c r="CT1135" i="1"/>
  <c r="CS1135" i="1"/>
  <c r="CR1135" i="1"/>
  <c r="CQ1135" i="1"/>
  <c r="CP1135" i="1"/>
  <c r="CO1135" i="1"/>
  <c r="CN1135" i="1"/>
  <c r="CM1135" i="1"/>
  <c r="CL1135" i="1"/>
  <c r="CK1135" i="1"/>
  <c r="CJ1135" i="1"/>
  <c r="CI1135" i="1"/>
  <c r="CH1135" i="1"/>
  <c r="CG1135" i="1"/>
  <c r="CF1135" i="1"/>
  <c r="CE1135" i="1"/>
  <c r="CD1135" i="1"/>
  <c r="CC1135" i="1"/>
  <c r="CB1135" i="1"/>
  <c r="CA1135" i="1"/>
  <c r="BZ1135" i="1"/>
  <c r="BY1135" i="1"/>
  <c r="BX1135" i="1"/>
  <c r="BW1135" i="1"/>
  <c r="BV1135" i="1"/>
  <c r="BU1135" i="1"/>
  <c r="BT1135" i="1"/>
  <c r="BS1135" i="1"/>
  <c r="BR1135" i="1"/>
  <c r="BQ1135" i="1"/>
  <c r="BP1135" i="1"/>
  <c r="BO1135" i="1"/>
  <c r="BN1135" i="1"/>
  <c r="BM1135" i="1"/>
  <c r="BL1135" i="1"/>
  <c r="BK1135" i="1"/>
  <c r="BJ1135" i="1"/>
  <c r="BI1135" i="1"/>
  <c r="BH1135" i="1"/>
  <c r="BG1135" i="1"/>
  <c r="BF1135" i="1"/>
  <c r="BE1135" i="1"/>
  <c r="BD1135" i="1"/>
  <c r="BC1135" i="1"/>
  <c r="BB1135" i="1"/>
  <c r="BA1135" i="1"/>
  <c r="AZ1135" i="1"/>
  <c r="AY1135" i="1"/>
  <c r="AX1135" i="1"/>
  <c r="AW1135" i="1"/>
  <c r="AV1135" i="1"/>
  <c r="AU1135" i="1"/>
  <c r="AT1135" i="1"/>
  <c r="AS1135" i="1"/>
  <c r="AR1135" i="1"/>
  <c r="AQ1135" i="1"/>
  <c r="AP1135" i="1"/>
  <c r="AO1135" i="1"/>
  <c r="AN1135" i="1"/>
  <c r="AM1135" i="1"/>
  <c r="AL1135" i="1"/>
  <c r="AK1135" i="1"/>
  <c r="AJ1135" i="1"/>
  <c r="AI1135" i="1"/>
  <c r="AH1135" i="1"/>
  <c r="AG1135" i="1"/>
  <c r="AF1135" i="1"/>
  <c r="AE1135" i="1"/>
  <c r="AD1135" i="1"/>
  <c r="AC1135" i="1"/>
  <c r="AB1135" i="1"/>
  <c r="AA1135" i="1"/>
  <c r="Z1135" i="1"/>
  <c r="Y1135" i="1"/>
  <c r="X1135" i="1"/>
  <c r="W1135" i="1"/>
  <c r="V1135" i="1"/>
  <c r="U1135" i="1"/>
  <c r="T1135" i="1"/>
  <c r="S1135" i="1"/>
  <c r="Q1135" i="1"/>
  <c r="P1135" i="1"/>
  <c r="O1135" i="1"/>
  <c r="DD1120" i="1"/>
  <c r="DC1120" i="1"/>
  <c r="DB1120" i="1"/>
  <c r="DA1120" i="1"/>
  <c r="CZ1120" i="1"/>
  <c r="CY1120" i="1"/>
  <c r="CX1120" i="1"/>
  <c r="CW1120" i="1"/>
  <c r="CV1120" i="1"/>
  <c r="CU1120" i="1"/>
  <c r="CT1120" i="1"/>
  <c r="CS1120" i="1"/>
  <c r="CR1120" i="1"/>
  <c r="CQ1120" i="1"/>
  <c r="CP1120" i="1"/>
  <c r="CO1120" i="1"/>
  <c r="CN1120" i="1"/>
  <c r="CM1120" i="1"/>
  <c r="CL1120" i="1"/>
  <c r="CK1120" i="1"/>
  <c r="CJ1120" i="1"/>
  <c r="CI1120" i="1"/>
  <c r="CH1120" i="1"/>
  <c r="CG1120" i="1"/>
  <c r="CF1120" i="1"/>
  <c r="CE1120" i="1"/>
  <c r="CD1120" i="1"/>
  <c r="CC1120" i="1"/>
  <c r="CB1120" i="1"/>
  <c r="CA1120" i="1"/>
  <c r="BZ1120" i="1"/>
  <c r="BY1120" i="1"/>
  <c r="BX1120" i="1"/>
  <c r="BW1120" i="1"/>
  <c r="BV1120" i="1"/>
  <c r="BU1120" i="1"/>
  <c r="BT1120" i="1"/>
  <c r="BS1120" i="1"/>
  <c r="BR1120" i="1"/>
  <c r="BQ1120" i="1"/>
  <c r="BP1120" i="1"/>
  <c r="BO1120" i="1"/>
  <c r="BN1120" i="1"/>
  <c r="BM1120" i="1"/>
  <c r="BL1120" i="1"/>
  <c r="BK1120" i="1"/>
  <c r="BJ1120" i="1"/>
  <c r="BI1120" i="1"/>
  <c r="BH1120" i="1"/>
  <c r="BG1120" i="1"/>
  <c r="BF1120" i="1"/>
  <c r="BE1120" i="1"/>
  <c r="BD1120" i="1"/>
  <c r="BC1120" i="1"/>
  <c r="BB1120" i="1"/>
  <c r="BA1120" i="1"/>
  <c r="AZ1120" i="1"/>
  <c r="AY1120" i="1"/>
  <c r="AX1120" i="1"/>
  <c r="AW1120" i="1"/>
  <c r="AV1120" i="1"/>
  <c r="AU1120" i="1"/>
  <c r="AT1120" i="1"/>
  <c r="AS1120" i="1"/>
  <c r="AR1120" i="1"/>
  <c r="AQ1120" i="1"/>
  <c r="AP1120" i="1"/>
  <c r="AO1120" i="1"/>
  <c r="AN1120" i="1"/>
  <c r="AM1120" i="1"/>
  <c r="AL1120" i="1"/>
  <c r="AK1120" i="1"/>
  <c r="AJ1120" i="1"/>
  <c r="AI1120" i="1"/>
  <c r="AH1120" i="1"/>
  <c r="AG1120" i="1"/>
  <c r="AF1120" i="1"/>
  <c r="AE1120" i="1"/>
  <c r="AD1120" i="1"/>
  <c r="AC1120" i="1"/>
  <c r="AB1120" i="1"/>
  <c r="AA1120" i="1"/>
  <c r="Z1120" i="1"/>
  <c r="Y1120" i="1"/>
  <c r="X1120" i="1"/>
  <c r="W1120" i="1"/>
  <c r="V1120" i="1"/>
  <c r="U1120" i="1"/>
  <c r="T1120" i="1"/>
  <c r="S1120" i="1"/>
  <c r="Q1120" i="1"/>
  <c r="P1120" i="1"/>
  <c r="O1120" i="1"/>
  <c r="DD843" i="1"/>
  <c r="DC843" i="1"/>
  <c r="DB843" i="1"/>
  <c r="DA843" i="1"/>
  <c r="CZ843" i="1"/>
  <c r="CY843" i="1"/>
  <c r="CX843" i="1"/>
  <c r="CW843" i="1"/>
  <c r="CV843" i="1"/>
  <c r="CU843" i="1"/>
  <c r="CT843" i="1"/>
  <c r="CS843" i="1"/>
  <c r="CR843" i="1"/>
  <c r="CQ843" i="1"/>
  <c r="CP843" i="1"/>
  <c r="CO843" i="1"/>
  <c r="CN843" i="1"/>
  <c r="CM843" i="1"/>
  <c r="CL843" i="1"/>
  <c r="CK843" i="1"/>
  <c r="CJ843" i="1"/>
  <c r="CI843" i="1"/>
  <c r="CH843" i="1"/>
  <c r="CG843" i="1"/>
  <c r="CF843" i="1"/>
  <c r="CE843" i="1"/>
  <c r="CD843" i="1"/>
  <c r="CC843" i="1"/>
  <c r="CB843" i="1"/>
  <c r="CA843" i="1"/>
  <c r="BZ843" i="1"/>
  <c r="BY843" i="1"/>
  <c r="BX843" i="1"/>
  <c r="BW843" i="1"/>
  <c r="BV843" i="1"/>
  <c r="BU843" i="1"/>
  <c r="BT843" i="1"/>
  <c r="BS843" i="1"/>
  <c r="BR843" i="1"/>
  <c r="BQ843" i="1"/>
  <c r="BP843" i="1"/>
  <c r="BO843" i="1"/>
  <c r="BN843" i="1"/>
  <c r="BM843" i="1"/>
  <c r="BL843" i="1"/>
  <c r="BK843" i="1"/>
  <c r="BJ843" i="1"/>
  <c r="BI843" i="1"/>
  <c r="BH843" i="1"/>
  <c r="BG843" i="1"/>
  <c r="BF843" i="1"/>
  <c r="BE843" i="1"/>
  <c r="BD843" i="1"/>
  <c r="BC843" i="1"/>
  <c r="BB843" i="1"/>
  <c r="BA843" i="1"/>
  <c r="AZ843" i="1"/>
  <c r="AY843" i="1"/>
  <c r="AX843" i="1"/>
  <c r="AW843" i="1"/>
  <c r="AV843" i="1"/>
  <c r="AU843" i="1"/>
  <c r="AT843" i="1"/>
  <c r="AS843" i="1"/>
  <c r="AR843" i="1"/>
  <c r="AQ843" i="1"/>
  <c r="AP843" i="1"/>
  <c r="AO843" i="1"/>
  <c r="AN843" i="1"/>
  <c r="AM843" i="1"/>
  <c r="AL843" i="1"/>
  <c r="AK843" i="1"/>
  <c r="AJ843" i="1"/>
  <c r="AI843" i="1"/>
  <c r="AH843" i="1"/>
  <c r="AG843" i="1"/>
  <c r="AF843" i="1"/>
  <c r="AE843" i="1"/>
  <c r="AD843" i="1"/>
  <c r="AC843" i="1"/>
  <c r="AB843" i="1"/>
  <c r="AA843" i="1"/>
  <c r="Z843" i="1"/>
  <c r="Y843" i="1"/>
  <c r="X843" i="1"/>
  <c r="W843" i="1"/>
  <c r="V843" i="1"/>
  <c r="U843" i="1"/>
  <c r="T843" i="1"/>
  <c r="S843" i="1"/>
  <c r="Q843" i="1"/>
  <c r="P843" i="1"/>
  <c r="O843" i="1"/>
  <c r="DD842" i="1"/>
  <c r="DC842" i="1"/>
  <c r="DB842" i="1"/>
  <c r="DA842" i="1"/>
  <c r="CZ842" i="1"/>
  <c r="CY842" i="1"/>
  <c r="CX842" i="1"/>
  <c r="CW842" i="1"/>
  <c r="CV842" i="1"/>
  <c r="CU842" i="1"/>
  <c r="CT842" i="1"/>
  <c r="CS842" i="1"/>
  <c r="CR842" i="1"/>
  <c r="CQ842" i="1"/>
  <c r="CP842" i="1"/>
  <c r="CO842" i="1"/>
  <c r="CN842" i="1"/>
  <c r="CM842" i="1"/>
  <c r="CL842" i="1"/>
  <c r="CK842" i="1"/>
  <c r="CJ842" i="1"/>
  <c r="CI842" i="1"/>
  <c r="CH842" i="1"/>
  <c r="CG842" i="1"/>
  <c r="CF842" i="1"/>
  <c r="CE842" i="1"/>
  <c r="CD842" i="1"/>
  <c r="CC842" i="1"/>
  <c r="CB842" i="1"/>
  <c r="CA842" i="1"/>
  <c r="BZ842" i="1"/>
  <c r="BY842" i="1"/>
  <c r="BX842" i="1"/>
  <c r="BW842" i="1"/>
  <c r="BV842" i="1"/>
  <c r="BU842" i="1"/>
  <c r="BT842" i="1"/>
  <c r="BS842" i="1"/>
  <c r="BR842" i="1"/>
  <c r="BQ842" i="1"/>
  <c r="BP842" i="1"/>
  <c r="BO842" i="1"/>
  <c r="BN842" i="1"/>
  <c r="BM842" i="1"/>
  <c r="BL842" i="1"/>
  <c r="BK842" i="1"/>
  <c r="BJ842" i="1"/>
  <c r="BI842" i="1"/>
  <c r="BH842" i="1"/>
  <c r="BG842" i="1"/>
  <c r="BF842" i="1"/>
  <c r="BE842" i="1"/>
  <c r="BD842" i="1"/>
  <c r="BC842" i="1"/>
  <c r="BB842" i="1"/>
  <c r="BA842" i="1"/>
  <c r="AZ842" i="1"/>
  <c r="AY842" i="1"/>
  <c r="AX842" i="1"/>
  <c r="AW842" i="1"/>
  <c r="AV842" i="1"/>
  <c r="AU842" i="1"/>
  <c r="AT842" i="1"/>
  <c r="AS842" i="1"/>
  <c r="AR842" i="1"/>
  <c r="AQ842" i="1"/>
  <c r="AP842" i="1"/>
  <c r="AO842" i="1"/>
  <c r="AN842" i="1"/>
  <c r="AM842" i="1"/>
  <c r="AL842" i="1"/>
  <c r="AK842" i="1"/>
  <c r="AJ842" i="1"/>
  <c r="AI842" i="1"/>
  <c r="AH842" i="1"/>
  <c r="AG842" i="1"/>
  <c r="AF842" i="1"/>
  <c r="AE842" i="1"/>
  <c r="AD842" i="1"/>
  <c r="AC842" i="1"/>
  <c r="AB842" i="1"/>
  <c r="AA842" i="1"/>
  <c r="Z842" i="1"/>
  <c r="Y842" i="1"/>
  <c r="X842" i="1"/>
  <c r="W842" i="1"/>
  <c r="V842" i="1"/>
  <c r="U842" i="1"/>
  <c r="T842" i="1"/>
  <c r="S842" i="1"/>
  <c r="Q842" i="1"/>
  <c r="P842" i="1"/>
  <c r="O842" i="1"/>
  <c r="DD841" i="1"/>
  <c r="DC841" i="1"/>
  <c r="DB841" i="1"/>
  <c r="DA841" i="1"/>
  <c r="CZ841" i="1"/>
  <c r="CY841" i="1"/>
  <c r="CX841" i="1"/>
  <c r="CW841" i="1"/>
  <c r="CV841" i="1"/>
  <c r="CU841" i="1"/>
  <c r="CT841" i="1"/>
  <c r="CS841" i="1"/>
  <c r="CR841" i="1"/>
  <c r="CQ841" i="1"/>
  <c r="CP841" i="1"/>
  <c r="CO841" i="1"/>
  <c r="CN841" i="1"/>
  <c r="CM841" i="1"/>
  <c r="CL841" i="1"/>
  <c r="CK841" i="1"/>
  <c r="CJ841" i="1"/>
  <c r="CI841" i="1"/>
  <c r="CH841" i="1"/>
  <c r="CG841" i="1"/>
  <c r="CF841" i="1"/>
  <c r="CE841" i="1"/>
  <c r="CD841" i="1"/>
  <c r="CC841" i="1"/>
  <c r="CB841" i="1"/>
  <c r="CA841" i="1"/>
  <c r="BZ841" i="1"/>
  <c r="BY841" i="1"/>
  <c r="BX841" i="1"/>
  <c r="BW841" i="1"/>
  <c r="BV841" i="1"/>
  <c r="BU841" i="1"/>
  <c r="BT841" i="1"/>
  <c r="BS841" i="1"/>
  <c r="BR841" i="1"/>
  <c r="BQ841" i="1"/>
  <c r="BP841" i="1"/>
  <c r="BO841" i="1"/>
  <c r="BN841" i="1"/>
  <c r="BM841" i="1"/>
  <c r="BL841" i="1"/>
  <c r="BK841" i="1"/>
  <c r="BJ841" i="1"/>
  <c r="BI841" i="1"/>
  <c r="BH841" i="1"/>
  <c r="BG841" i="1"/>
  <c r="BF841" i="1"/>
  <c r="BE841" i="1"/>
  <c r="BD841" i="1"/>
  <c r="BC841" i="1"/>
  <c r="BB841" i="1"/>
  <c r="BA841" i="1"/>
  <c r="AZ841" i="1"/>
  <c r="AY841" i="1"/>
  <c r="AX841" i="1"/>
  <c r="AW841" i="1"/>
  <c r="AV841" i="1"/>
  <c r="AU841" i="1"/>
  <c r="AT841" i="1"/>
  <c r="AS841" i="1"/>
  <c r="AR841" i="1"/>
  <c r="AQ841" i="1"/>
  <c r="AP841" i="1"/>
  <c r="AO841" i="1"/>
  <c r="AN841" i="1"/>
  <c r="AM841" i="1"/>
  <c r="AL841" i="1"/>
  <c r="AK841" i="1"/>
  <c r="AJ841" i="1"/>
  <c r="AI841" i="1"/>
  <c r="AH841" i="1"/>
  <c r="AG841" i="1"/>
  <c r="AF841" i="1"/>
  <c r="AE841" i="1"/>
  <c r="AD841" i="1"/>
  <c r="AC841" i="1"/>
  <c r="AB841" i="1"/>
  <c r="AA841" i="1"/>
  <c r="Z841" i="1"/>
  <c r="Y841" i="1"/>
  <c r="X841" i="1"/>
  <c r="W841" i="1"/>
  <c r="V841" i="1"/>
  <c r="U841" i="1"/>
  <c r="T841" i="1"/>
  <c r="S841" i="1"/>
  <c r="Q841" i="1"/>
  <c r="P841" i="1"/>
  <c r="O841" i="1"/>
  <c r="DD1435" i="1"/>
  <c r="DC1435" i="1"/>
  <c r="DB1435" i="1"/>
  <c r="DA1435" i="1"/>
  <c r="CZ1435" i="1"/>
  <c r="CY1435" i="1"/>
  <c r="CX1435" i="1"/>
  <c r="CW1435" i="1"/>
  <c r="CV1435" i="1"/>
  <c r="CU1435" i="1"/>
  <c r="CT1435" i="1"/>
  <c r="CS1435" i="1"/>
  <c r="CR1435" i="1"/>
  <c r="CQ1435" i="1"/>
  <c r="CP1435" i="1"/>
  <c r="CO1435" i="1"/>
  <c r="CN1435" i="1"/>
  <c r="CM1435" i="1"/>
  <c r="CL1435" i="1"/>
  <c r="CK1435" i="1"/>
  <c r="CJ1435" i="1"/>
  <c r="CI1435" i="1"/>
  <c r="CH1435" i="1"/>
  <c r="CG1435" i="1"/>
  <c r="CF1435" i="1"/>
  <c r="CE1435" i="1"/>
  <c r="CD1435" i="1"/>
  <c r="CC1435" i="1"/>
  <c r="CB1435" i="1"/>
  <c r="CA1435" i="1"/>
  <c r="BZ1435" i="1"/>
  <c r="BY1435" i="1"/>
  <c r="BX1435" i="1"/>
  <c r="BW1435" i="1"/>
  <c r="BV1435" i="1"/>
  <c r="BU1435" i="1"/>
  <c r="BT1435" i="1"/>
  <c r="BS1435" i="1"/>
  <c r="BR1435" i="1"/>
  <c r="BQ1435" i="1"/>
  <c r="BP1435" i="1"/>
  <c r="BO1435" i="1"/>
  <c r="BN1435" i="1"/>
  <c r="BM1435" i="1"/>
  <c r="BL1435" i="1"/>
  <c r="BK1435" i="1"/>
  <c r="BJ1435" i="1"/>
  <c r="BI1435" i="1"/>
  <c r="BH1435" i="1"/>
  <c r="BG1435" i="1"/>
  <c r="BF1435" i="1"/>
  <c r="BE1435" i="1"/>
  <c r="BD1435" i="1"/>
  <c r="BC1435" i="1"/>
  <c r="BB1435" i="1"/>
  <c r="BA1435" i="1"/>
  <c r="AZ1435" i="1"/>
  <c r="AY1435" i="1"/>
  <c r="AX1435" i="1"/>
  <c r="AW1435" i="1"/>
  <c r="AV1435" i="1"/>
  <c r="AU1435" i="1"/>
  <c r="AT1435" i="1"/>
  <c r="AS1435" i="1"/>
  <c r="AR1435" i="1"/>
  <c r="AQ1435" i="1"/>
  <c r="AP1435" i="1"/>
  <c r="AO1435" i="1"/>
  <c r="AN1435" i="1"/>
  <c r="AM1435" i="1"/>
  <c r="AL1435" i="1"/>
  <c r="AK1435" i="1"/>
  <c r="AJ1435" i="1"/>
  <c r="AI1435" i="1"/>
  <c r="AH1435" i="1"/>
  <c r="AG1435" i="1"/>
  <c r="AF1435" i="1"/>
  <c r="AE1435" i="1"/>
  <c r="AD1435" i="1"/>
  <c r="AC1435" i="1"/>
  <c r="AB1435" i="1"/>
  <c r="AA1435" i="1"/>
  <c r="Z1435" i="1"/>
  <c r="Y1435" i="1"/>
  <c r="X1435" i="1"/>
  <c r="W1435" i="1"/>
  <c r="V1435" i="1"/>
  <c r="U1435" i="1"/>
  <c r="T1435" i="1"/>
  <c r="S1435" i="1"/>
  <c r="Q1435" i="1"/>
  <c r="P1435" i="1"/>
  <c r="O1435" i="1"/>
  <c r="DD1119" i="1"/>
  <c r="DC1119" i="1"/>
  <c r="DB1119" i="1"/>
  <c r="DA1119" i="1"/>
  <c r="CZ1119" i="1"/>
  <c r="CY1119" i="1"/>
  <c r="CX1119" i="1"/>
  <c r="CW1119" i="1"/>
  <c r="CV1119" i="1"/>
  <c r="CU1119" i="1"/>
  <c r="CT1119" i="1"/>
  <c r="CS1119" i="1"/>
  <c r="CR1119" i="1"/>
  <c r="CQ1119" i="1"/>
  <c r="CP1119" i="1"/>
  <c r="CO1119" i="1"/>
  <c r="CN1119" i="1"/>
  <c r="CM1119" i="1"/>
  <c r="CL1119" i="1"/>
  <c r="CK1119" i="1"/>
  <c r="CJ1119" i="1"/>
  <c r="CI1119" i="1"/>
  <c r="CH1119" i="1"/>
  <c r="CG1119" i="1"/>
  <c r="CF1119" i="1"/>
  <c r="CE1119" i="1"/>
  <c r="CD1119" i="1"/>
  <c r="CC1119" i="1"/>
  <c r="CB1119" i="1"/>
  <c r="CA1119" i="1"/>
  <c r="BZ1119" i="1"/>
  <c r="BY1119" i="1"/>
  <c r="BX1119" i="1"/>
  <c r="BW1119" i="1"/>
  <c r="BV1119" i="1"/>
  <c r="BU1119" i="1"/>
  <c r="BT1119" i="1"/>
  <c r="BS1119" i="1"/>
  <c r="BR1119" i="1"/>
  <c r="BQ1119" i="1"/>
  <c r="BP1119" i="1"/>
  <c r="BO1119" i="1"/>
  <c r="BN1119" i="1"/>
  <c r="BM1119" i="1"/>
  <c r="BL1119" i="1"/>
  <c r="BK1119" i="1"/>
  <c r="BJ1119" i="1"/>
  <c r="BI1119" i="1"/>
  <c r="BH1119" i="1"/>
  <c r="BG1119" i="1"/>
  <c r="BF1119" i="1"/>
  <c r="BE1119" i="1"/>
  <c r="BD1119" i="1"/>
  <c r="BC1119" i="1"/>
  <c r="BB1119" i="1"/>
  <c r="BA1119" i="1"/>
  <c r="AZ1119" i="1"/>
  <c r="AY1119" i="1"/>
  <c r="AX1119" i="1"/>
  <c r="AW1119" i="1"/>
  <c r="AV1119" i="1"/>
  <c r="AU1119" i="1"/>
  <c r="AT1119" i="1"/>
  <c r="AS1119" i="1"/>
  <c r="AR1119" i="1"/>
  <c r="AQ1119" i="1"/>
  <c r="AP1119" i="1"/>
  <c r="AO1119" i="1"/>
  <c r="AN1119" i="1"/>
  <c r="AM1119" i="1"/>
  <c r="AL1119" i="1"/>
  <c r="AK1119" i="1"/>
  <c r="AJ1119" i="1"/>
  <c r="AI1119" i="1"/>
  <c r="AH1119" i="1"/>
  <c r="AG1119" i="1"/>
  <c r="AF1119" i="1"/>
  <c r="AE1119" i="1"/>
  <c r="AD1119" i="1"/>
  <c r="AC1119" i="1"/>
  <c r="AB1119" i="1"/>
  <c r="AA1119" i="1"/>
  <c r="Z1119" i="1"/>
  <c r="Y1119" i="1"/>
  <c r="X1119" i="1"/>
  <c r="W1119" i="1"/>
  <c r="V1119" i="1"/>
  <c r="U1119" i="1"/>
  <c r="T1119" i="1"/>
  <c r="S1119" i="1"/>
  <c r="Q1119" i="1"/>
  <c r="P1119" i="1"/>
  <c r="O1119" i="1"/>
  <c r="DD1118" i="1"/>
  <c r="DC1118" i="1"/>
  <c r="DB1118" i="1"/>
  <c r="DA1118" i="1"/>
  <c r="CZ1118" i="1"/>
  <c r="CY1118" i="1"/>
  <c r="CX1118" i="1"/>
  <c r="CW1118" i="1"/>
  <c r="CV1118" i="1"/>
  <c r="CU1118" i="1"/>
  <c r="CT1118" i="1"/>
  <c r="CS1118" i="1"/>
  <c r="CR1118" i="1"/>
  <c r="CQ1118" i="1"/>
  <c r="CP1118" i="1"/>
  <c r="CO1118" i="1"/>
  <c r="CN1118" i="1"/>
  <c r="CM1118" i="1"/>
  <c r="CL1118" i="1"/>
  <c r="CK1118" i="1"/>
  <c r="CJ1118" i="1"/>
  <c r="CI1118" i="1"/>
  <c r="CH1118" i="1"/>
  <c r="CG1118" i="1"/>
  <c r="CF1118" i="1"/>
  <c r="CE1118" i="1"/>
  <c r="CD1118" i="1"/>
  <c r="CC1118" i="1"/>
  <c r="CB1118" i="1"/>
  <c r="CA1118" i="1"/>
  <c r="BZ1118" i="1"/>
  <c r="BY1118" i="1"/>
  <c r="BX1118" i="1"/>
  <c r="BW1118" i="1"/>
  <c r="BV1118" i="1"/>
  <c r="BU1118" i="1"/>
  <c r="BT1118" i="1"/>
  <c r="BS1118" i="1"/>
  <c r="BR1118" i="1"/>
  <c r="BQ1118" i="1"/>
  <c r="BP1118" i="1"/>
  <c r="BO1118" i="1"/>
  <c r="BN1118" i="1"/>
  <c r="BM1118" i="1"/>
  <c r="BL1118" i="1"/>
  <c r="BK1118" i="1"/>
  <c r="BJ1118" i="1"/>
  <c r="BI1118" i="1"/>
  <c r="BH1118" i="1"/>
  <c r="BG1118" i="1"/>
  <c r="BF1118" i="1"/>
  <c r="BE1118" i="1"/>
  <c r="BD1118" i="1"/>
  <c r="BC1118" i="1"/>
  <c r="BB1118" i="1"/>
  <c r="BA1118" i="1"/>
  <c r="AZ1118" i="1"/>
  <c r="AY1118" i="1"/>
  <c r="AX1118" i="1"/>
  <c r="AW1118" i="1"/>
  <c r="AV1118" i="1"/>
  <c r="AU1118" i="1"/>
  <c r="AT1118" i="1"/>
  <c r="AS1118" i="1"/>
  <c r="AR1118" i="1"/>
  <c r="AQ1118" i="1"/>
  <c r="AP1118" i="1"/>
  <c r="AO1118" i="1"/>
  <c r="AN1118" i="1"/>
  <c r="AM1118" i="1"/>
  <c r="AL1118" i="1"/>
  <c r="AK1118" i="1"/>
  <c r="AJ1118" i="1"/>
  <c r="AI1118" i="1"/>
  <c r="AH1118" i="1"/>
  <c r="AG1118" i="1"/>
  <c r="AF1118" i="1"/>
  <c r="AE1118" i="1"/>
  <c r="AD1118" i="1"/>
  <c r="AC1118" i="1"/>
  <c r="AB1118" i="1"/>
  <c r="AA1118" i="1"/>
  <c r="Z1118" i="1"/>
  <c r="Y1118" i="1"/>
  <c r="X1118" i="1"/>
  <c r="W1118" i="1"/>
  <c r="V1118" i="1"/>
  <c r="U1118" i="1"/>
  <c r="T1118" i="1"/>
  <c r="S1118" i="1"/>
  <c r="Q1118" i="1"/>
  <c r="P1118" i="1"/>
  <c r="O1118" i="1"/>
  <c r="DD1117" i="1"/>
  <c r="DC1117" i="1"/>
  <c r="DB1117" i="1"/>
  <c r="DA1117" i="1"/>
  <c r="CZ1117" i="1"/>
  <c r="CY1117" i="1"/>
  <c r="CX1117" i="1"/>
  <c r="CW1117" i="1"/>
  <c r="CV1117" i="1"/>
  <c r="CU1117" i="1"/>
  <c r="CT1117" i="1"/>
  <c r="CS1117" i="1"/>
  <c r="CR1117" i="1"/>
  <c r="CQ1117" i="1"/>
  <c r="CP1117" i="1"/>
  <c r="CO1117" i="1"/>
  <c r="CN1117" i="1"/>
  <c r="CM1117" i="1"/>
  <c r="CL1117" i="1"/>
  <c r="CK1117" i="1"/>
  <c r="CJ1117" i="1"/>
  <c r="CI1117" i="1"/>
  <c r="CH1117" i="1"/>
  <c r="CG1117" i="1"/>
  <c r="CF1117" i="1"/>
  <c r="CE1117" i="1"/>
  <c r="CD1117" i="1"/>
  <c r="CC1117" i="1"/>
  <c r="CB1117" i="1"/>
  <c r="CA1117" i="1"/>
  <c r="BZ1117" i="1"/>
  <c r="BY1117" i="1"/>
  <c r="BX1117" i="1"/>
  <c r="BW1117" i="1"/>
  <c r="BV1117" i="1"/>
  <c r="BU1117" i="1"/>
  <c r="BT1117" i="1"/>
  <c r="BS1117" i="1"/>
  <c r="BR1117" i="1"/>
  <c r="BQ1117" i="1"/>
  <c r="BP1117" i="1"/>
  <c r="BO1117" i="1"/>
  <c r="BN1117" i="1"/>
  <c r="BM1117" i="1"/>
  <c r="BL1117" i="1"/>
  <c r="BK1117" i="1"/>
  <c r="BJ1117" i="1"/>
  <c r="BI1117" i="1"/>
  <c r="BH1117" i="1"/>
  <c r="BG1117" i="1"/>
  <c r="BF1117" i="1"/>
  <c r="BE1117" i="1"/>
  <c r="BD1117" i="1"/>
  <c r="BC1117" i="1"/>
  <c r="BB1117" i="1"/>
  <c r="BA1117" i="1"/>
  <c r="AZ1117" i="1"/>
  <c r="AY1117" i="1"/>
  <c r="AX1117" i="1"/>
  <c r="AW1117" i="1"/>
  <c r="AV1117" i="1"/>
  <c r="AU1117" i="1"/>
  <c r="AT1117" i="1"/>
  <c r="AS1117" i="1"/>
  <c r="AR1117" i="1"/>
  <c r="AQ1117" i="1"/>
  <c r="AP1117" i="1"/>
  <c r="AO1117" i="1"/>
  <c r="AN1117" i="1"/>
  <c r="AM1117" i="1"/>
  <c r="AL1117" i="1"/>
  <c r="AK1117" i="1"/>
  <c r="AJ1117" i="1"/>
  <c r="AI1117" i="1"/>
  <c r="AH1117" i="1"/>
  <c r="AG1117" i="1"/>
  <c r="AF1117" i="1"/>
  <c r="AE1117" i="1"/>
  <c r="AD1117" i="1"/>
  <c r="AC1117" i="1"/>
  <c r="AB1117" i="1"/>
  <c r="AA1117" i="1"/>
  <c r="Z1117" i="1"/>
  <c r="Y1117" i="1"/>
  <c r="X1117" i="1"/>
  <c r="W1117" i="1"/>
  <c r="V1117" i="1"/>
  <c r="U1117" i="1"/>
  <c r="T1117" i="1"/>
  <c r="S1117" i="1"/>
  <c r="Q1117" i="1"/>
  <c r="P1117" i="1"/>
  <c r="O1117" i="1"/>
  <c r="DD1116" i="1"/>
  <c r="DC1116" i="1"/>
  <c r="DB1116" i="1"/>
  <c r="DA1116" i="1"/>
  <c r="CZ1116" i="1"/>
  <c r="CY1116" i="1"/>
  <c r="CX1116" i="1"/>
  <c r="CW1116" i="1"/>
  <c r="CV1116" i="1"/>
  <c r="CU1116" i="1"/>
  <c r="CT1116" i="1"/>
  <c r="CS1116" i="1"/>
  <c r="CR1116" i="1"/>
  <c r="CQ1116" i="1"/>
  <c r="CP1116" i="1"/>
  <c r="CO1116" i="1"/>
  <c r="CN1116" i="1"/>
  <c r="CM1116" i="1"/>
  <c r="CL1116" i="1"/>
  <c r="CK1116" i="1"/>
  <c r="CJ1116" i="1"/>
  <c r="CI1116" i="1"/>
  <c r="CH1116" i="1"/>
  <c r="CG1116" i="1"/>
  <c r="CF1116" i="1"/>
  <c r="CE1116" i="1"/>
  <c r="CD1116" i="1"/>
  <c r="CC1116" i="1"/>
  <c r="CB1116" i="1"/>
  <c r="CA1116" i="1"/>
  <c r="BZ1116" i="1"/>
  <c r="BY1116" i="1"/>
  <c r="BX1116" i="1"/>
  <c r="BW1116" i="1"/>
  <c r="BV1116" i="1"/>
  <c r="BU1116" i="1"/>
  <c r="BT1116" i="1"/>
  <c r="BS1116" i="1"/>
  <c r="BR1116" i="1"/>
  <c r="BQ1116" i="1"/>
  <c r="BP1116" i="1"/>
  <c r="BO1116" i="1"/>
  <c r="BN1116" i="1"/>
  <c r="BM1116" i="1"/>
  <c r="BL1116" i="1"/>
  <c r="BK1116" i="1"/>
  <c r="BJ1116" i="1"/>
  <c r="BI1116" i="1"/>
  <c r="BH1116" i="1"/>
  <c r="BG1116" i="1"/>
  <c r="BF1116" i="1"/>
  <c r="BE1116" i="1"/>
  <c r="BD1116" i="1"/>
  <c r="BC1116" i="1"/>
  <c r="BB1116" i="1"/>
  <c r="BA1116" i="1"/>
  <c r="AZ1116" i="1"/>
  <c r="AY1116" i="1"/>
  <c r="AX1116" i="1"/>
  <c r="AW1116" i="1"/>
  <c r="AV1116" i="1"/>
  <c r="AU1116" i="1"/>
  <c r="AT1116" i="1"/>
  <c r="AS1116" i="1"/>
  <c r="AR1116" i="1"/>
  <c r="AQ1116" i="1"/>
  <c r="AP1116" i="1"/>
  <c r="AO1116" i="1"/>
  <c r="AN1116" i="1"/>
  <c r="AM1116" i="1"/>
  <c r="AL1116" i="1"/>
  <c r="AK1116" i="1"/>
  <c r="AJ1116" i="1"/>
  <c r="AI1116" i="1"/>
  <c r="AH1116" i="1"/>
  <c r="AG1116" i="1"/>
  <c r="AF1116" i="1"/>
  <c r="AE1116" i="1"/>
  <c r="AD1116" i="1"/>
  <c r="AC1116" i="1"/>
  <c r="AB1116" i="1"/>
  <c r="AA1116" i="1"/>
  <c r="Z1116" i="1"/>
  <c r="Y1116" i="1"/>
  <c r="X1116" i="1"/>
  <c r="W1116" i="1"/>
  <c r="V1116" i="1"/>
  <c r="U1116" i="1"/>
  <c r="T1116" i="1"/>
  <c r="S1116" i="1"/>
  <c r="Q1116" i="1"/>
  <c r="P1116" i="1"/>
  <c r="O1116" i="1"/>
  <c r="DD1115" i="1"/>
  <c r="DC1115" i="1"/>
  <c r="DB1115" i="1"/>
  <c r="DA1115" i="1"/>
  <c r="CZ1115" i="1"/>
  <c r="CY1115" i="1"/>
  <c r="CX1115" i="1"/>
  <c r="CW1115" i="1"/>
  <c r="CV1115" i="1"/>
  <c r="CU1115" i="1"/>
  <c r="CT1115" i="1"/>
  <c r="CS1115" i="1"/>
  <c r="CR1115" i="1"/>
  <c r="CQ1115" i="1"/>
  <c r="CP1115" i="1"/>
  <c r="CO1115" i="1"/>
  <c r="CN1115" i="1"/>
  <c r="CM1115" i="1"/>
  <c r="CL1115" i="1"/>
  <c r="CK1115" i="1"/>
  <c r="CJ1115" i="1"/>
  <c r="CI1115" i="1"/>
  <c r="CH1115" i="1"/>
  <c r="CG1115" i="1"/>
  <c r="CF1115" i="1"/>
  <c r="CE1115" i="1"/>
  <c r="CD1115" i="1"/>
  <c r="CC1115" i="1"/>
  <c r="CB1115" i="1"/>
  <c r="CA1115" i="1"/>
  <c r="BZ1115" i="1"/>
  <c r="BY1115" i="1"/>
  <c r="BX1115" i="1"/>
  <c r="BW1115" i="1"/>
  <c r="BV1115" i="1"/>
  <c r="BU1115" i="1"/>
  <c r="BT1115" i="1"/>
  <c r="BS1115" i="1"/>
  <c r="BR1115" i="1"/>
  <c r="BQ1115" i="1"/>
  <c r="BP1115" i="1"/>
  <c r="BO1115" i="1"/>
  <c r="BN1115" i="1"/>
  <c r="BM1115" i="1"/>
  <c r="BL1115" i="1"/>
  <c r="BK1115" i="1"/>
  <c r="BJ1115" i="1"/>
  <c r="BI1115" i="1"/>
  <c r="BH1115" i="1"/>
  <c r="BG1115" i="1"/>
  <c r="BF1115" i="1"/>
  <c r="BE1115" i="1"/>
  <c r="BD1115" i="1"/>
  <c r="BC1115" i="1"/>
  <c r="BB1115" i="1"/>
  <c r="BA1115" i="1"/>
  <c r="AZ1115" i="1"/>
  <c r="AY1115" i="1"/>
  <c r="AX1115" i="1"/>
  <c r="AW1115" i="1"/>
  <c r="AV1115" i="1"/>
  <c r="AU1115" i="1"/>
  <c r="AT1115" i="1"/>
  <c r="AS1115" i="1"/>
  <c r="AR1115" i="1"/>
  <c r="AQ1115" i="1"/>
  <c r="AP1115" i="1"/>
  <c r="AO1115" i="1"/>
  <c r="AN1115" i="1"/>
  <c r="AM1115" i="1"/>
  <c r="AL1115" i="1"/>
  <c r="AK1115" i="1"/>
  <c r="AJ1115" i="1"/>
  <c r="AI1115" i="1"/>
  <c r="AH1115" i="1"/>
  <c r="AG1115" i="1"/>
  <c r="AF1115" i="1"/>
  <c r="AE1115" i="1"/>
  <c r="AD1115" i="1"/>
  <c r="AC1115" i="1"/>
  <c r="AB1115" i="1"/>
  <c r="AA1115" i="1"/>
  <c r="Z1115" i="1"/>
  <c r="Y1115" i="1"/>
  <c r="X1115" i="1"/>
  <c r="W1115" i="1"/>
  <c r="V1115" i="1"/>
  <c r="U1115" i="1"/>
  <c r="T1115" i="1"/>
  <c r="S1115" i="1"/>
  <c r="Q1115" i="1"/>
  <c r="P1115" i="1"/>
  <c r="O1115" i="1"/>
  <c r="DD1114" i="1"/>
  <c r="DC1114" i="1"/>
  <c r="DB1114" i="1"/>
  <c r="DA1114" i="1"/>
  <c r="CZ1114" i="1"/>
  <c r="CY1114" i="1"/>
  <c r="CX1114" i="1"/>
  <c r="CW1114" i="1"/>
  <c r="CV1114" i="1"/>
  <c r="CU1114" i="1"/>
  <c r="CT1114" i="1"/>
  <c r="CS1114" i="1"/>
  <c r="CR1114" i="1"/>
  <c r="CQ1114" i="1"/>
  <c r="CP1114" i="1"/>
  <c r="CO1114" i="1"/>
  <c r="CN1114" i="1"/>
  <c r="CM1114" i="1"/>
  <c r="CL1114" i="1"/>
  <c r="CK1114" i="1"/>
  <c r="CJ1114" i="1"/>
  <c r="CI1114" i="1"/>
  <c r="CH1114" i="1"/>
  <c r="CG1114" i="1"/>
  <c r="CF1114" i="1"/>
  <c r="CE1114" i="1"/>
  <c r="CD1114" i="1"/>
  <c r="CC1114" i="1"/>
  <c r="CB1114" i="1"/>
  <c r="CA1114" i="1"/>
  <c r="BZ1114" i="1"/>
  <c r="BY1114" i="1"/>
  <c r="BX1114" i="1"/>
  <c r="BW1114" i="1"/>
  <c r="BV1114" i="1"/>
  <c r="BU1114" i="1"/>
  <c r="BT1114" i="1"/>
  <c r="BS1114" i="1"/>
  <c r="BR1114" i="1"/>
  <c r="BQ1114" i="1"/>
  <c r="BP1114" i="1"/>
  <c r="BO1114" i="1"/>
  <c r="BN1114" i="1"/>
  <c r="BM1114" i="1"/>
  <c r="BL1114" i="1"/>
  <c r="BK1114" i="1"/>
  <c r="BJ1114" i="1"/>
  <c r="BI1114" i="1"/>
  <c r="BH1114" i="1"/>
  <c r="BG1114" i="1"/>
  <c r="BF1114" i="1"/>
  <c r="BE1114" i="1"/>
  <c r="BD1114" i="1"/>
  <c r="BC1114" i="1"/>
  <c r="BB1114" i="1"/>
  <c r="BA1114" i="1"/>
  <c r="AZ1114" i="1"/>
  <c r="AY1114" i="1"/>
  <c r="AX1114" i="1"/>
  <c r="AW1114" i="1"/>
  <c r="AV1114" i="1"/>
  <c r="AU1114" i="1"/>
  <c r="AT1114" i="1"/>
  <c r="AS1114" i="1"/>
  <c r="AR1114" i="1"/>
  <c r="AQ1114" i="1"/>
  <c r="AP1114" i="1"/>
  <c r="AO1114" i="1"/>
  <c r="AN1114" i="1"/>
  <c r="AM1114" i="1"/>
  <c r="AL1114" i="1"/>
  <c r="AK1114" i="1"/>
  <c r="AJ1114" i="1"/>
  <c r="AI1114" i="1"/>
  <c r="AH1114" i="1"/>
  <c r="AG1114" i="1"/>
  <c r="AF1114" i="1"/>
  <c r="AE1114" i="1"/>
  <c r="AD1114" i="1"/>
  <c r="AC1114" i="1"/>
  <c r="AB1114" i="1"/>
  <c r="AA1114" i="1"/>
  <c r="Z1114" i="1"/>
  <c r="Y1114" i="1"/>
  <c r="X1114" i="1"/>
  <c r="W1114" i="1"/>
  <c r="V1114" i="1"/>
  <c r="U1114" i="1"/>
  <c r="T1114" i="1"/>
  <c r="S1114" i="1"/>
  <c r="Q1114" i="1"/>
  <c r="P1114" i="1"/>
  <c r="O1114" i="1"/>
  <c r="DD1113" i="1"/>
  <c r="DC1113" i="1"/>
  <c r="DB1113" i="1"/>
  <c r="DA1113" i="1"/>
  <c r="CZ1113" i="1"/>
  <c r="CY1113" i="1"/>
  <c r="CX1113" i="1"/>
  <c r="CW1113" i="1"/>
  <c r="CV1113" i="1"/>
  <c r="CU1113" i="1"/>
  <c r="CT1113" i="1"/>
  <c r="CS1113" i="1"/>
  <c r="CR1113" i="1"/>
  <c r="CQ1113" i="1"/>
  <c r="CP1113" i="1"/>
  <c r="CO1113" i="1"/>
  <c r="CN1113" i="1"/>
  <c r="CM1113" i="1"/>
  <c r="CL1113" i="1"/>
  <c r="CK1113" i="1"/>
  <c r="CJ1113" i="1"/>
  <c r="CI1113" i="1"/>
  <c r="CH1113" i="1"/>
  <c r="CG1113" i="1"/>
  <c r="CF1113" i="1"/>
  <c r="CE1113" i="1"/>
  <c r="CD1113" i="1"/>
  <c r="CC1113" i="1"/>
  <c r="CB1113" i="1"/>
  <c r="CA1113" i="1"/>
  <c r="BZ1113" i="1"/>
  <c r="BY1113" i="1"/>
  <c r="BX1113" i="1"/>
  <c r="BW1113" i="1"/>
  <c r="BV1113" i="1"/>
  <c r="BU1113" i="1"/>
  <c r="BT1113" i="1"/>
  <c r="BS1113" i="1"/>
  <c r="BR1113" i="1"/>
  <c r="BQ1113" i="1"/>
  <c r="BP1113" i="1"/>
  <c r="BO1113" i="1"/>
  <c r="BN1113" i="1"/>
  <c r="BM1113" i="1"/>
  <c r="BL1113" i="1"/>
  <c r="BK1113" i="1"/>
  <c r="BJ1113" i="1"/>
  <c r="BI1113" i="1"/>
  <c r="BH1113" i="1"/>
  <c r="BG1113" i="1"/>
  <c r="BF1113" i="1"/>
  <c r="BE1113" i="1"/>
  <c r="BD1113" i="1"/>
  <c r="BC1113" i="1"/>
  <c r="BB1113" i="1"/>
  <c r="BA1113" i="1"/>
  <c r="AZ1113" i="1"/>
  <c r="AY1113" i="1"/>
  <c r="AX1113" i="1"/>
  <c r="AW1113" i="1"/>
  <c r="AV1113" i="1"/>
  <c r="AU1113" i="1"/>
  <c r="AT1113" i="1"/>
  <c r="AS1113" i="1"/>
  <c r="AR1113" i="1"/>
  <c r="AQ1113" i="1"/>
  <c r="AP1113" i="1"/>
  <c r="AO1113" i="1"/>
  <c r="AN1113" i="1"/>
  <c r="AM1113" i="1"/>
  <c r="AL1113" i="1"/>
  <c r="AK1113" i="1"/>
  <c r="AJ1113" i="1"/>
  <c r="AI1113" i="1"/>
  <c r="AH1113" i="1"/>
  <c r="AG1113" i="1"/>
  <c r="AF1113" i="1"/>
  <c r="AE1113" i="1"/>
  <c r="AD1113" i="1"/>
  <c r="AC1113" i="1"/>
  <c r="AB1113" i="1"/>
  <c r="AA1113" i="1"/>
  <c r="Z1113" i="1"/>
  <c r="Y1113" i="1"/>
  <c r="X1113" i="1"/>
  <c r="W1113" i="1"/>
  <c r="V1113" i="1"/>
  <c r="U1113" i="1"/>
  <c r="T1113" i="1"/>
  <c r="S1113" i="1"/>
  <c r="Q1113" i="1"/>
  <c r="P1113" i="1"/>
  <c r="O1113" i="1"/>
  <c r="DD1112" i="1"/>
  <c r="DC1112" i="1"/>
  <c r="DB1112" i="1"/>
  <c r="DA1112" i="1"/>
  <c r="CZ1112" i="1"/>
  <c r="CY1112" i="1"/>
  <c r="CX1112" i="1"/>
  <c r="CW1112" i="1"/>
  <c r="CV1112" i="1"/>
  <c r="CU1112" i="1"/>
  <c r="CT1112" i="1"/>
  <c r="CS1112" i="1"/>
  <c r="CR1112" i="1"/>
  <c r="CQ1112" i="1"/>
  <c r="CP1112" i="1"/>
  <c r="CO1112" i="1"/>
  <c r="CN1112" i="1"/>
  <c r="CM1112" i="1"/>
  <c r="CL1112" i="1"/>
  <c r="CK1112" i="1"/>
  <c r="CJ1112" i="1"/>
  <c r="CI1112" i="1"/>
  <c r="CH1112" i="1"/>
  <c r="CG1112" i="1"/>
  <c r="CF1112" i="1"/>
  <c r="CE1112" i="1"/>
  <c r="CD1112" i="1"/>
  <c r="CC1112" i="1"/>
  <c r="CB1112" i="1"/>
  <c r="CA1112" i="1"/>
  <c r="BZ1112" i="1"/>
  <c r="BY1112" i="1"/>
  <c r="BX1112" i="1"/>
  <c r="BW1112" i="1"/>
  <c r="BV1112" i="1"/>
  <c r="BU1112" i="1"/>
  <c r="BT1112" i="1"/>
  <c r="BS1112" i="1"/>
  <c r="BR1112" i="1"/>
  <c r="BQ1112" i="1"/>
  <c r="BP1112" i="1"/>
  <c r="BO1112" i="1"/>
  <c r="BN1112" i="1"/>
  <c r="BM1112" i="1"/>
  <c r="BL1112" i="1"/>
  <c r="BK1112" i="1"/>
  <c r="BJ1112" i="1"/>
  <c r="BI1112" i="1"/>
  <c r="BH1112" i="1"/>
  <c r="BG1112" i="1"/>
  <c r="BF1112" i="1"/>
  <c r="BE1112" i="1"/>
  <c r="BD1112" i="1"/>
  <c r="BC1112" i="1"/>
  <c r="BB1112" i="1"/>
  <c r="BA1112" i="1"/>
  <c r="AZ1112" i="1"/>
  <c r="AY1112" i="1"/>
  <c r="AX1112" i="1"/>
  <c r="AW1112" i="1"/>
  <c r="AV1112" i="1"/>
  <c r="AU1112" i="1"/>
  <c r="AT1112" i="1"/>
  <c r="AS1112" i="1"/>
  <c r="AR1112" i="1"/>
  <c r="AQ1112" i="1"/>
  <c r="AP1112" i="1"/>
  <c r="AO1112" i="1"/>
  <c r="AN1112" i="1"/>
  <c r="AM1112" i="1"/>
  <c r="AL1112" i="1"/>
  <c r="AK1112" i="1"/>
  <c r="AJ1112" i="1"/>
  <c r="AI1112" i="1"/>
  <c r="AH1112" i="1"/>
  <c r="AG1112" i="1"/>
  <c r="AF1112" i="1"/>
  <c r="AE1112" i="1"/>
  <c r="AD1112" i="1"/>
  <c r="AC1112" i="1"/>
  <c r="AB1112" i="1"/>
  <c r="AA1112" i="1"/>
  <c r="Z1112" i="1"/>
  <c r="Y1112" i="1"/>
  <c r="X1112" i="1"/>
  <c r="W1112" i="1"/>
  <c r="V1112" i="1"/>
  <c r="U1112" i="1"/>
  <c r="T1112" i="1"/>
  <c r="S1112" i="1"/>
  <c r="Q1112" i="1"/>
  <c r="P1112" i="1"/>
  <c r="O1112" i="1"/>
  <c r="DD1434" i="1"/>
  <c r="DC1434" i="1"/>
  <c r="DB1434" i="1"/>
  <c r="DA1434" i="1"/>
  <c r="CZ1434" i="1"/>
  <c r="CY1434" i="1"/>
  <c r="CX1434" i="1"/>
  <c r="CW1434" i="1"/>
  <c r="CV1434" i="1"/>
  <c r="CU1434" i="1"/>
  <c r="CT1434" i="1"/>
  <c r="CS1434" i="1"/>
  <c r="CR1434" i="1"/>
  <c r="CQ1434" i="1"/>
  <c r="CP1434" i="1"/>
  <c r="CO1434" i="1"/>
  <c r="CN1434" i="1"/>
  <c r="CM1434" i="1"/>
  <c r="CL1434" i="1"/>
  <c r="CK1434" i="1"/>
  <c r="CJ1434" i="1"/>
  <c r="CI1434" i="1"/>
  <c r="CH1434" i="1"/>
  <c r="CG1434" i="1"/>
  <c r="CF1434" i="1"/>
  <c r="CE1434" i="1"/>
  <c r="CD1434" i="1"/>
  <c r="CC1434" i="1"/>
  <c r="CB1434" i="1"/>
  <c r="CA1434" i="1"/>
  <c r="BZ1434" i="1"/>
  <c r="BY1434" i="1"/>
  <c r="BX1434" i="1"/>
  <c r="BW1434" i="1"/>
  <c r="BV1434" i="1"/>
  <c r="BU1434" i="1"/>
  <c r="BT1434" i="1"/>
  <c r="BS1434" i="1"/>
  <c r="BR1434" i="1"/>
  <c r="BQ1434" i="1"/>
  <c r="BP1434" i="1"/>
  <c r="BO1434" i="1"/>
  <c r="BN1434" i="1"/>
  <c r="BM1434" i="1"/>
  <c r="BL1434" i="1"/>
  <c r="BK1434" i="1"/>
  <c r="BJ1434" i="1"/>
  <c r="BI1434" i="1"/>
  <c r="BH1434" i="1"/>
  <c r="BG1434" i="1"/>
  <c r="BF1434" i="1"/>
  <c r="BE1434" i="1"/>
  <c r="BD1434" i="1"/>
  <c r="BC1434" i="1"/>
  <c r="BB1434" i="1"/>
  <c r="BA1434" i="1"/>
  <c r="AZ1434" i="1"/>
  <c r="AY1434" i="1"/>
  <c r="AX1434" i="1"/>
  <c r="AW1434" i="1"/>
  <c r="AV1434" i="1"/>
  <c r="AU1434" i="1"/>
  <c r="AT1434" i="1"/>
  <c r="AS1434" i="1"/>
  <c r="AR1434" i="1"/>
  <c r="AQ1434" i="1"/>
  <c r="AP1434" i="1"/>
  <c r="AO1434" i="1"/>
  <c r="AN1434" i="1"/>
  <c r="AM1434" i="1"/>
  <c r="AL1434" i="1"/>
  <c r="AK1434" i="1"/>
  <c r="AJ1434" i="1"/>
  <c r="AI1434" i="1"/>
  <c r="AH1434" i="1"/>
  <c r="AG1434" i="1"/>
  <c r="AF1434" i="1"/>
  <c r="AE1434" i="1"/>
  <c r="AD1434" i="1"/>
  <c r="AC1434" i="1"/>
  <c r="AB1434" i="1"/>
  <c r="AA1434" i="1"/>
  <c r="Z1434" i="1"/>
  <c r="Y1434" i="1"/>
  <c r="X1434" i="1"/>
  <c r="W1434" i="1"/>
  <c r="V1434" i="1"/>
  <c r="U1434" i="1"/>
  <c r="T1434" i="1"/>
  <c r="S1434" i="1"/>
  <c r="Q1434" i="1"/>
  <c r="P1434" i="1"/>
  <c r="O1434" i="1"/>
  <c r="DD1433" i="1"/>
  <c r="DC1433" i="1"/>
  <c r="DB1433" i="1"/>
  <c r="DA1433" i="1"/>
  <c r="CZ1433" i="1"/>
  <c r="CY1433" i="1"/>
  <c r="CX1433" i="1"/>
  <c r="CW1433" i="1"/>
  <c r="CV1433" i="1"/>
  <c r="CU1433" i="1"/>
  <c r="CT1433" i="1"/>
  <c r="CS1433" i="1"/>
  <c r="CR1433" i="1"/>
  <c r="CQ1433" i="1"/>
  <c r="CP1433" i="1"/>
  <c r="CO1433" i="1"/>
  <c r="CN1433" i="1"/>
  <c r="CM1433" i="1"/>
  <c r="CL1433" i="1"/>
  <c r="CK1433" i="1"/>
  <c r="CJ1433" i="1"/>
  <c r="CI1433" i="1"/>
  <c r="CH1433" i="1"/>
  <c r="CG1433" i="1"/>
  <c r="CF1433" i="1"/>
  <c r="CE1433" i="1"/>
  <c r="CD1433" i="1"/>
  <c r="CC1433" i="1"/>
  <c r="CB1433" i="1"/>
  <c r="CA1433" i="1"/>
  <c r="BZ1433" i="1"/>
  <c r="BY1433" i="1"/>
  <c r="BX1433" i="1"/>
  <c r="BW1433" i="1"/>
  <c r="BV1433" i="1"/>
  <c r="BU1433" i="1"/>
  <c r="BT1433" i="1"/>
  <c r="BS1433" i="1"/>
  <c r="BR1433" i="1"/>
  <c r="BQ1433" i="1"/>
  <c r="BP1433" i="1"/>
  <c r="BO1433" i="1"/>
  <c r="BN1433" i="1"/>
  <c r="BM1433" i="1"/>
  <c r="BL1433" i="1"/>
  <c r="BK1433" i="1"/>
  <c r="BJ1433" i="1"/>
  <c r="BI1433" i="1"/>
  <c r="BH1433" i="1"/>
  <c r="BG1433" i="1"/>
  <c r="BF1433" i="1"/>
  <c r="BE1433" i="1"/>
  <c r="BD1433" i="1"/>
  <c r="BC1433" i="1"/>
  <c r="BB1433" i="1"/>
  <c r="BA1433" i="1"/>
  <c r="AZ1433" i="1"/>
  <c r="AY1433" i="1"/>
  <c r="AX1433" i="1"/>
  <c r="AW1433" i="1"/>
  <c r="AV1433" i="1"/>
  <c r="AU1433" i="1"/>
  <c r="AT1433" i="1"/>
  <c r="AS1433" i="1"/>
  <c r="AR1433" i="1"/>
  <c r="AQ1433" i="1"/>
  <c r="AP1433" i="1"/>
  <c r="AO1433" i="1"/>
  <c r="AN1433" i="1"/>
  <c r="AM1433" i="1"/>
  <c r="AL1433" i="1"/>
  <c r="AK1433" i="1"/>
  <c r="AJ1433" i="1"/>
  <c r="AI1433" i="1"/>
  <c r="AH1433" i="1"/>
  <c r="AG1433" i="1"/>
  <c r="AF1433" i="1"/>
  <c r="AE1433" i="1"/>
  <c r="AD1433" i="1"/>
  <c r="AC1433" i="1"/>
  <c r="AB1433" i="1"/>
  <c r="AA1433" i="1"/>
  <c r="Z1433" i="1"/>
  <c r="Y1433" i="1"/>
  <c r="X1433" i="1"/>
  <c r="W1433" i="1"/>
  <c r="V1433" i="1"/>
  <c r="U1433" i="1"/>
  <c r="T1433" i="1"/>
  <c r="S1433" i="1"/>
  <c r="Q1433" i="1"/>
  <c r="P1433" i="1"/>
  <c r="O1433" i="1"/>
  <c r="DD1432" i="1"/>
  <c r="DC1432" i="1"/>
  <c r="DB1432" i="1"/>
  <c r="DA1432" i="1"/>
  <c r="CZ1432" i="1"/>
  <c r="CY1432" i="1"/>
  <c r="CX1432" i="1"/>
  <c r="CW1432" i="1"/>
  <c r="CV1432" i="1"/>
  <c r="CU1432" i="1"/>
  <c r="CT1432" i="1"/>
  <c r="CS1432" i="1"/>
  <c r="CR1432" i="1"/>
  <c r="CQ1432" i="1"/>
  <c r="CP1432" i="1"/>
  <c r="CO1432" i="1"/>
  <c r="CN1432" i="1"/>
  <c r="CM1432" i="1"/>
  <c r="CL1432" i="1"/>
  <c r="CK1432" i="1"/>
  <c r="CJ1432" i="1"/>
  <c r="CI1432" i="1"/>
  <c r="CH1432" i="1"/>
  <c r="CG1432" i="1"/>
  <c r="CF1432" i="1"/>
  <c r="CE1432" i="1"/>
  <c r="CD1432" i="1"/>
  <c r="CC1432" i="1"/>
  <c r="CB1432" i="1"/>
  <c r="CA1432" i="1"/>
  <c r="BZ1432" i="1"/>
  <c r="BY1432" i="1"/>
  <c r="BX1432" i="1"/>
  <c r="BW1432" i="1"/>
  <c r="BV1432" i="1"/>
  <c r="BU1432" i="1"/>
  <c r="BT1432" i="1"/>
  <c r="BS1432" i="1"/>
  <c r="BR1432" i="1"/>
  <c r="BQ1432" i="1"/>
  <c r="BP1432" i="1"/>
  <c r="BO1432" i="1"/>
  <c r="BN1432" i="1"/>
  <c r="BM1432" i="1"/>
  <c r="BL1432" i="1"/>
  <c r="BK1432" i="1"/>
  <c r="BJ1432" i="1"/>
  <c r="BI1432" i="1"/>
  <c r="BH1432" i="1"/>
  <c r="BG1432" i="1"/>
  <c r="BF1432" i="1"/>
  <c r="BE1432" i="1"/>
  <c r="BD1432" i="1"/>
  <c r="BC1432" i="1"/>
  <c r="BB1432" i="1"/>
  <c r="BA1432" i="1"/>
  <c r="AZ1432" i="1"/>
  <c r="AY1432" i="1"/>
  <c r="AX1432" i="1"/>
  <c r="AW1432" i="1"/>
  <c r="AV1432" i="1"/>
  <c r="AU1432" i="1"/>
  <c r="AT1432" i="1"/>
  <c r="AS1432" i="1"/>
  <c r="AR1432" i="1"/>
  <c r="AQ1432" i="1"/>
  <c r="AP1432" i="1"/>
  <c r="AO1432" i="1"/>
  <c r="AN1432" i="1"/>
  <c r="AM1432" i="1"/>
  <c r="AL1432" i="1"/>
  <c r="AK1432" i="1"/>
  <c r="AJ1432" i="1"/>
  <c r="AI1432" i="1"/>
  <c r="AH1432" i="1"/>
  <c r="AG1432" i="1"/>
  <c r="AF1432" i="1"/>
  <c r="AE1432" i="1"/>
  <c r="AD1432" i="1"/>
  <c r="AC1432" i="1"/>
  <c r="AB1432" i="1"/>
  <c r="AA1432" i="1"/>
  <c r="Z1432" i="1"/>
  <c r="Y1432" i="1"/>
  <c r="X1432" i="1"/>
  <c r="W1432" i="1"/>
  <c r="V1432" i="1"/>
  <c r="U1432" i="1"/>
  <c r="T1432" i="1"/>
  <c r="S1432" i="1"/>
  <c r="Q1432" i="1"/>
  <c r="P1432" i="1"/>
  <c r="O1432" i="1"/>
  <c r="DD1431" i="1"/>
  <c r="DC1431" i="1"/>
  <c r="DB1431" i="1"/>
  <c r="DA1431" i="1"/>
  <c r="CZ1431" i="1"/>
  <c r="CY1431" i="1"/>
  <c r="CX1431" i="1"/>
  <c r="CW1431" i="1"/>
  <c r="CV1431" i="1"/>
  <c r="CU1431" i="1"/>
  <c r="CT1431" i="1"/>
  <c r="CS1431" i="1"/>
  <c r="CR1431" i="1"/>
  <c r="CQ1431" i="1"/>
  <c r="CP1431" i="1"/>
  <c r="CO1431" i="1"/>
  <c r="CN1431" i="1"/>
  <c r="CM1431" i="1"/>
  <c r="CL1431" i="1"/>
  <c r="CK1431" i="1"/>
  <c r="CJ1431" i="1"/>
  <c r="CI1431" i="1"/>
  <c r="CH1431" i="1"/>
  <c r="CG1431" i="1"/>
  <c r="CF1431" i="1"/>
  <c r="CE1431" i="1"/>
  <c r="CD1431" i="1"/>
  <c r="CC1431" i="1"/>
  <c r="CB1431" i="1"/>
  <c r="CA1431" i="1"/>
  <c r="BZ1431" i="1"/>
  <c r="BY1431" i="1"/>
  <c r="BX1431" i="1"/>
  <c r="BW1431" i="1"/>
  <c r="BV1431" i="1"/>
  <c r="BU1431" i="1"/>
  <c r="BT1431" i="1"/>
  <c r="BS1431" i="1"/>
  <c r="BR1431" i="1"/>
  <c r="BQ1431" i="1"/>
  <c r="BP1431" i="1"/>
  <c r="BO1431" i="1"/>
  <c r="BN1431" i="1"/>
  <c r="BM1431" i="1"/>
  <c r="BL1431" i="1"/>
  <c r="BK1431" i="1"/>
  <c r="BJ1431" i="1"/>
  <c r="BI1431" i="1"/>
  <c r="BH1431" i="1"/>
  <c r="BG1431" i="1"/>
  <c r="BF1431" i="1"/>
  <c r="BE1431" i="1"/>
  <c r="BD1431" i="1"/>
  <c r="BC1431" i="1"/>
  <c r="BB1431" i="1"/>
  <c r="BA1431" i="1"/>
  <c r="AZ1431" i="1"/>
  <c r="AY1431" i="1"/>
  <c r="AX1431" i="1"/>
  <c r="AW1431" i="1"/>
  <c r="AV1431" i="1"/>
  <c r="AU1431" i="1"/>
  <c r="AT1431" i="1"/>
  <c r="AS1431" i="1"/>
  <c r="AR1431" i="1"/>
  <c r="AQ1431" i="1"/>
  <c r="AP1431" i="1"/>
  <c r="AO1431" i="1"/>
  <c r="AN1431" i="1"/>
  <c r="AM1431" i="1"/>
  <c r="AL1431" i="1"/>
  <c r="AK1431" i="1"/>
  <c r="AJ1431" i="1"/>
  <c r="AI1431" i="1"/>
  <c r="AH1431" i="1"/>
  <c r="AG1431" i="1"/>
  <c r="AF1431" i="1"/>
  <c r="AE1431" i="1"/>
  <c r="AD1431" i="1"/>
  <c r="AC1431" i="1"/>
  <c r="AB1431" i="1"/>
  <c r="AA1431" i="1"/>
  <c r="Z1431" i="1"/>
  <c r="Y1431" i="1"/>
  <c r="X1431" i="1"/>
  <c r="W1431" i="1"/>
  <c r="V1431" i="1"/>
  <c r="U1431" i="1"/>
  <c r="T1431" i="1"/>
  <c r="S1431" i="1"/>
  <c r="Q1431" i="1"/>
  <c r="P1431" i="1"/>
  <c r="O1431" i="1"/>
  <c r="DD1430" i="1"/>
  <c r="DC1430" i="1"/>
  <c r="DB1430" i="1"/>
  <c r="DA1430" i="1"/>
  <c r="CZ1430" i="1"/>
  <c r="CY1430" i="1"/>
  <c r="CX1430" i="1"/>
  <c r="CW1430" i="1"/>
  <c r="CV1430" i="1"/>
  <c r="CU1430" i="1"/>
  <c r="CT1430" i="1"/>
  <c r="CS1430" i="1"/>
  <c r="CR1430" i="1"/>
  <c r="CQ1430" i="1"/>
  <c r="CP1430" i="1"/>
  <c r="CO1430" i="1"/>
  <c r="CN1430" i="1"/>
  <c r="CM1430" i="1"/>
  <c r="CL1430" i="1"/>
  <c r="CK1430" i="1"/>
  <c r="CJ1430" i="1"/>
  <c r="CI1430" i="1"/>
  <c r="CH1430" i="1"/>
  <c r="CG1430" i="1"/>
  <c r="CF1430" i="1"/>
  <c r="CE1430" i="1"/>
  <c r="CD1430" i="1"/>
  <c r="CC1430" i="1"/>
  <c r="CB1430" i="1"/>
  <c r="CA1430" i="1"/>
  <c r="BZ1430" i="1"/>
  <c r="BY1430" i="1"/>
  <c r="BX1430" i="1"/>
  <c r="BW1430" i="1"/>
  <c r="BV1430" i="1"/>
  <c r="BU1430" i="1"/>
  <c r="BT1430" i="1"/>
  <c r="BS1430" i="1"/>
  <c r="BR1430" i="1"/>
  <c r="BQ1430" i="1"/>
  <c r="BP1430" i="1"/>
  <c r="BO1430" i="1"/>
  <c r="BN1430" i="1"/>
  <c r="BM1430" i="1"/>
  <c r="BL1430" i="1"/>
  <c r="BK1430" i="1"/>
  <c r="BJ1430" i="1"/>
  <c r="BI1430" i="1"/>
  <c r="BH1430" i="1"/>
  <c r="BG1430" i="1"/>
  <c r="BF1430" i="1"/>
  <c r="BE1430" i="1"/>
  <c r="BD1430" i="1"/>
  <c r="BC1430" i="1"/>
  <c r="BB1430" i="1"/>
  <c r="BA1430" i="1"/>
  <c r="AZ1430" i="1"/>
  <c r="AY1430" i="1"/>
  <c r="AX1430" i="1"/>
  <c r="AW1430" i="1"/>
  <c r="AV1430" i="1"/>
  <c r="AU1430" i="1"/>
  <c r="AT1430" i="1"/>
  <c r="AS1430" i="1"/>
  <c r="AR1430" i="1"/>
  <c r="AQ1430" i="1"/>
  <c r="AP1430" i="1"/>
  <c r="AO1430" i="1"/>
  <c r="AN1430" i="1"/>
  <c r="AM1430" i="1"/>
  <c r="AL1430" i="1"/>
  <c r="AK1430" i="1"/>
  <c r="AJ1430" i="1"/>
  <c r="AI1430" i="1"/>
  <c r="AH1430" i="1"/>
  <c r="AG1430" i="1"/>
  <c r="AF1430" i="1"/>
  <c r="AE1430" i="1"/>
  <c r="AD1430" i="1"/>
  <c r="AC1430" i="1"/>
  <c r="AB1430" i="1"/>
  <c r="AA1430" i="1"/>
  <c r="Z1430" i="1"/>
  <c r="Y1430" i="1"/>
  <c r="X1430" i="1"/>
  <c r="W1430" i="1"/>
  <c r="V1430" i="1"/>
  <c r="U1430" i="1"/>
  <c r="T1430" i="1"/>
  <c r="S1430" i="1"/>
  <c r="Q1430" i="1"/>
  <c r="P1430" i="1"/>
  <c r="O1430" i="1"/>
  <c r="DD1429" i="1"/>
  <c r="DC1429" i="1"/>
  <c r="DB1429" i="1"/>
  <c r="DA1429" i="1"/>
  <c r="CZ1429" i="1"/>
  <c r="CY1429" i="1"/>
  <c r="CX1429" i="1"/>
  <c r="CW1429" i="1"/>
  <c r="CV1429" i="1"/>
  <c r="CU1429" i="1"/>
  <c r="CT1429" i="1"/>
  <c r="CS1429" i="1"/>
  <c r="CR1429" i="1"/>
  <c r="CQ1429" i="1"/>
  <c r="CP1429" i="1"/>
  <c r="CO1429" i="1"/>
  <c r="CN1429" i="1"/>
  <c r="CM1429" i="1"/>
  <c r="CL1429" i="1"/>
  <c r="CK1429" i="1"/>
  <c r="CJ1429" i="1"/>
  <c r="CI1429" i="1"/>
  <c r="CH1429" i="1"/>
  <c r="CG1429" i="1"/>
  <c r="CF1429" i="1"/>
  <c r="CE1429" i="1"/>
  <c r="CD1429" i="1"/>
  <c r="CC1429" i="1"/>
  <c r="CB1429" i="1"/>
  <c r="CA1429" i="1"/>
  <c r="BZ1429" i="1"/>
  <c r="BY1429" i="1"/>
  <c r="BX1429" i="1"/>
  <c r="BW1429" i="1"/>
  <c r="BV1429" i="1"/>
  <c r="BU1429" i="1"/>
  <c r="BT1429" i="1"/>
  <c r="BS1429" i="1"/>
  <c r="BR1429" i="1"/>
  <c r="BQ1429" i="1"/>
  <c r="BP1429" i="1"/>
  <c r="BO1429" i="1"/>
  <c r="BN1429" i="1"/>
  <c r="BM1429" i="1"/>
  <c r="BL1429" i="1"/>
  <c r="BK1429" i="1"/>
  <c r="BJ1429" i="1"/>
  <c r="BI1429" i="1"/>
  <c r="BH1429" i="1"/>
  <c r="BG1429" i="1"/>
  <c r="BF1429" i="1"/>
  <c r="BE1429" i="1"/>
  <c r="BD1429" i="1"/>
  <c r="BC1429" i="1"/>
  <c r="BB1429" i="1"/>
  <c r="BA1429" i="1"/>
  <c r="AZ1429" i="1"/>
  <c r="AY1429" i="1"/>
  <c r="AX1429" i="1"/>
  <c r="AW1429" i="1"/>
  <c r="AV1429" i="1"/>
  <c r="AU1429" i="1"/>
  <c r="AT1429" i="1"/>
  <c r="AS1429" i="1"/>
  <c r="AR1429" i="1"/>
  <c r="AQ1429" i="1"/>
  <c r="AP1429" i="1"/>
  <c r="AO1429" i="1"/>
  <c r="AN1429" i="1"/>
  <c r="AM1429" i="1"/>
  <c r="AL1429" i="1"/>
  <c r="AK1429" i="1"/>
  <c r="AJ1429" i="1"/>
  <c r="AI1429" i="1"/>
  <c r="AH1429" i="1"/>
  <c r="AG1429" i="1"/>
  <c r="AF1429" i="1"/>
  <c r="AE1429" i="1"/>
  <c r="AD1429" i="1"/>
  <c r="AC1429" i="1"/>
  <c r="AB1429" i="1"/>
  <c r="AA1429" i="1"/>
  <c r="Z1429" i="1"/>
  <c r="Y1429" i="1"/>
  <c r="X1429" i="1"/>
  <c r="W1429" i="1"/>
  <c r="V1429" i="1"/>
  <c r="U1429" i="1"/>
  <c r="T1429" i="1"/>
  <c r="S1429" i="1"/>
  <c r="Q1429" i="1"/>
  <c r="P1429" i="1"/>
  <c r="O1429" i="1"/>
  <c r="DD1428" i="1"/>
  <c r="DC1428" i="1"/>
  <c r="DB1428" i="1"/>
  <c r="DA1428" i="1"/>
  <c r="CZ1428" i="1"/>
  <c r="CY1428" i="1"/>
  <c r="CX1428" i="1"/>
  <c r="CW1428" i="1"/>
  <c r="CV1428" i="1"/>
  <c r="CU1428" i="1"/>
  <c r="CT1428" i="1"/>
  <c r="CS1428" i="1"/>
  <c r="CR1428" i="1"/>
  <c r="CQ1428" i="1"/>
  <c r="CP1428" i="1"/>
  <c r="CO1428" i="1"/>
  <c r="CN1428" i="1"/>
  <c r="CM1428" i="1"/>
  <c r="CL1428" i="1"/>
  <c r="CK1428" i="1"/>
  <c r="CJ1428" i="1"/>
  <c r="CI1428" i="1"/>
  <c r="CH1428" i="1"/>
  <c r="CG1428" i="1"/>
  <c r="CF1428" i="1"/>
  <c r="CE1428" i="1"/>
  <c r="CD1428" i="1"/>
  <c r="CC1428" i="1"/>
  <c r="CB1428" i="1"/>
  <c r="CA1428" i="1"/>
  <c r="BZ1428" i="1"/>
  <c r="BY1428" i="1"/>
  <c r="BX1428" i="1"/>
  <c r="BW1428" i="1"/>
  <c r="BV1428" i="1"/>
  <c r="BU1428" i="1"/>
  <c r="BT1428" i="1"/>
  <c r="BS1428" i="1"/>
  <c r="BR1428" i="1"/>
  <c r="BQ1428" i="1"/>
  <c r="BP1428" i="1"/>
  <c r="BO1428" i="1"/>
  <c r="BN1428" i="1"/>
  <c r="BM1428" i="1"/>
  <c r="BL1428" i="1"/>
  <c r="BK1428" i="1"/>
  <c r="BJ1428" i="1"/>
  <c r="BI1428" i="1"/>
  <c r="BH1428" i="1"/>
  <c r="BG1428" i="1"/>
  <c r="BF1428" i="1"/>
  <c r="BE1428" i="1"/>
  <c r="BD1428" i="1"/>
  <c r="BC1428" i="1"/>
  <c r="BB1428" i="1"/>
  <c r="BA1428" i="1"/>
  <c r="AZ1428" i="1"/>
  <c r="AY1428" i="1"/>
  <c r="AX1428" i="1"/>
  <c r="AW1428" i="1"/>
  <c r="AV1428" i="1"/>
  <c r="AU1428" i="1"/>
  <c r="AT1428" i="1"/>
  <c r="AS1428" i="1"/>
  <c r="AR1428" i="1"/>
  <c r="AQ1428" i="1"/>
  <c r="AP1428" i="1"/>
  <c r="AO1428" i="1"/>
  <c r="AN1428" i="1"/>
  <c r="AM1428" i="1"/>
  <c r="AL1428" i="1"/>
  <c r="AK1428" i="1"/>
  <c r="AJ1428" i="1"/>
  <c r="AI1428" i="1"/>
  <c r="AH1428" i="1"/>
  <c r="AG1428" i="1"/>
  <c r="AF1428" i="1"/>
  <c r="AE1428" i="1"/>
  <c r="AD1428" i="1"/>
  <c r="AC1428" i="1"/>
  <c r="AB1428" i="1"/>
  <c r="AA1428" i="1"/>
  <c r="Z1428" i="1"/>
  <c r="Y1428" i="1"/>
  <c r="X1428" i="1"/>
  <c r="W1428" i="1"/>
  <c r="V1428" i="1"/>
  <c r="U1428" i="1"/>
  <c r="T1428" i="1"/>
  <c r="S1428" i="1"/>
  <c r="Q1428" i="1"/>
  <c r="P1428" i="1"/>
  <c r="O1428" i="1"/>
  <c r="DD1427" i="1"/>
  <c r="DC1427" i="1"/>
  <c r="DB1427" i="1"/>
  <c r="DA1427" i="1"/>
  <c r="CZ1427" i="1"/>
  <c r="CY1427" i="1"/>
  <c r="CX1427" i="1"/>
  <c r="CW1427" i="1"/>
  <c r="CV1427" i="1"/>
  <c r="CU1427" i="1"/>
  <c r="CT1427" i="1"/>
  <c r="CS1427" i="1"/>
  <c r="CR1427" i="1"/>
  <c r="CQ1427" i="1"/>
  <c r="CP1427" i="1"/>
  <c r="CO1427" i="1"/>
  <c r="CN1427" i="1"/>
  <c r="CM1427" i="1"/>
  <c r="CL1427" i="1"/>
  <c r="CK1427" i="1"/>
  <c r="CJ1427" i="1"/>
  <c r="CI1427" i="1"/>
  <c r="CH1427" i="1"/>
  <c r="CG1427" i="1"/>
  <c r="CF1427" i="1"/>
  <c r="CE1427" i="1"/>
  <c r="CD1427" i="1"/>
  <c r="CC1427" i="1"/>
  <c r="CB1427" i="1"/>
  <c r="CA1427" i="1"/>
  <c r="BZ1427" i="1"/>
  <c r="BY1427" i="1"/>
  <c r="BX1427" i="1"/>
  <c r="BW1427" i="1"/>
  <c r="BV1427" i="1"/>
  <c r="BU1427" i="1"/>
  <c r="BT1427" i="1"/>
  <c r="BS1427" i="1"/>
  <c r="BR1427" i="1"/>
  <c r="BQ1427" i="1"/>
  <c r="BP1427" i="1"/>
  <c r="BO1427" i="1"/>
  <c r="BN1427" i="1"/>
  <c r="BM1427" i="1"/>
  <c r="BL1427" i="1"/>
  <c r="BK1427" i="1"/>
  <c r="BJ1427" i="1"/>
  <c r="BI1427" i="1"/>
  <c r="BH1427" i="1"/>
  <c r="BG1427" i="1"/>
  <c r="BF1427" i="1"/>
  <c r="BE1427" i="1"/>
  <c r="BD1427" i="1"/>
  <c r="BC1427" i="1"/>
  <c r="BB1427" i="1"/>
  <c r="BA1427" i="1"/>
  <c r="AZ1427" i="1"/>
  <c r="AY1427" i="1"/>
  <c r="AX1427" i="1"/>
  <c r="AW1427" i="1"/>
  <c r="AV1427" i="1"/>
  <c r="AU1427" i="1"/>
  <c r="AT1427" i="1"/>
  <c r="AS1427" i="1"/>
  <c r="AR1427" i="1"/>
  <c r="AQ1427" i="1"/>
  <c r="AP1427" i="1"/>
  <c r="AO1427" i="1"/>
  <c r="AN1427" i="1"/>
  <c r="AM1427" i="1"/>
  <c r="AL1427" i="1"/>
  <c r="AK1427" i="1"/>
  <c r="AJ1427" i="1"/>
  <c r="AI1427" i="1"/>
  <c r="AH1427" i="1"/>
  <c r="AG1427" i="1"/>
  <c r="AF1427" i="1"/>
  <c r="AE1427" i="1"/>
  <c r="AD1427" i="1"/>
  <c r="AC1427" i="1"/>
  <c r="AB1427" i="1"/>
  <c r="AA1427" i="1"/>
  <c r="Z1427" i="1"/>
  <c r="Y1427" i="1"/>
  <c r="X1427" i="1"/>
  <c r="W1427" i="1"/>
  <c r="V1427" i="1"/>
  <c r="U1427" i="1"/>
  <c r="T1427" i="1"/>
  <c r="S1427" i="1"/>
  <c r="Q1427" i="1"/>
  <c r="P1427" i="1"/>
  <c r="O1427" i="1"/>
  <c r="DD1426" i="1"/>
  <c r="DC1426" i="1"/>
  <c r="DB1426" i="1"/>
  <c r="DA1426" i="1"/>
  <c r="CZ1426" i="1"/>
  <c r="CY1426" i="1"/>
  <c r="CX1426" i="1"/>
  <c r="CW1426" i="1"/>
  <c r="CV1426" i="1"/>
  <c r="CU1426" i="1"/>
  <c r="CT1426" i="1"/>
  <c r="CS1426" i="1"/>
  <c r="CR1426" i="1"/>
  <c r="CQ1426" i="1"/>
  <c r="CP1426" i="1"/>
  <c r="CO1426" i="1"/>
  <c r="CN1426" i="1"/>
  <c r="CM1426" i="1"/>
  <c r="CL1426" i="1"/>
  <c r="CK1426" i="1"/>
  <c r="CJ1426" i="1"/>
  <c r="CI1426" i="1"/>
  <c r="CH1426" i="1"/>
  <c r="CG1426" i="1"/>
  <c r="CF1426" i="1"/>
  <c r="CE1426" i="1"/>
  <c r="CD1426" i="1"/>
  <c r="CC1426" i="1"/>
  <c r="CB1426" i="1"/>
  <c r="CA1426" i="1"/>
  <c r="BZ1426" i="1"/>
  <c r="BY1426" i="1"/>
  <c r="BX1426" i="1"/>
  <c r="BW1426" i="1"/>
  <c r="BV1426" i="1"/>
  <c r="BU1426" i="1"/>
  <c r="BT1426" i="1"/>
  <c r="BS1426" i="1"/>
  <c r="BR1426" i="1"/>
  <c r="BQ1426" i="1"/>
  <c r="BP1426" i="1"/>
  <c r="BO1426" i="1"/>
  <c r="BN1426" i="1"/>
  <c r="BM1426" i="1"/>
  <c r="BL1426" i="1"/>
  <c r="BK1426" i="1"/>
  <c r="BJ1426" i="1"/>
  <c r="BI1426" i="1"/>
  <c r="BH1426" i="1"/>
  <c r="BG1426" i="1"/>
  <c r="BF1426" i="1"/>
  <c r="BE1426" i="1"/>
  <c r="BD1426" i="1"/>
  <c r="BC1426" i="1"/>
  <c r="BB1426" i="1"/>
  <c r="BA1426" i="1"/>
  <c r="AZ1426" i="1"/>
  <c r="AY1426" i="1"/>
  <c r="AX1426" i="1"/>
  <c r="AW1426" i="1"/>
  <c r="AV1426" i="1"/>
  <c r="AU1426" i="1"/>
  <c r="AT1426" i="1"/>
  <c r="AS1426" i="1"/>
  <c r="AR1426" i="1"/>
  <c r="AQ1426" i="1"/>
  <c r="AP1426" i="1"/>
  <c r="AO1426" i="1"/>
  <c r="AN1426" i="1"/>
  <c r="AM1426" i="1"/>
  <c r="AL1426" i="1"/>
  <c r="AK1426" i="1"/>
  <c r="AJ1426" i="1"/>
  <c r="AI1426" i="1"/>
  <c r="AH1426" i="1"/>
  <c r="AG1426" i="1"/>
  <c r="AF1426" i="1"/>
  <c r="AE1426" i="1"/>
  <c r="AD1426" i="1"/>
  <c r="AC1426" i="1"/>
  <c r="AB1426" i="1"/>
  <c r="AA1426" i="1"/>
  <c r="Z1426" i="1"/>
  <c r="Y1426" i="1"/>
  <c r="X1426" i="1"/>
  <c r="W1426" i="1"/>
  <c r="V1426" i="1"/>
  <c r="U1426" i="1"/>
  <c r="T1426" i="1"/>
  <c r="S1426" i="1"/>
  <c r="Q1426" i="1"/>
  <c r="P1426" i="1"/>
  <c r="O1426" i="1"/>
  <c r="DD1425" i="1"/>
  <c r="DC1425" i="1"/>
  <c r="DB1425" i="1"/>
  <c r="DA1425" i="1"/>
  <c r="CZ1425" i="1"/>
  <c r="CY1425" i="1"/>
  <c r="CX1425" i="1"/>
  <c r="CW1425" i="1"/>
  <c r="CV1425" i="1"/>
  <c r="CU1425" i="1"/>
  <c r="CT1425" i="1"/>
  <c r="CS1425" i="1"/>
  <c r="CR1425" i="1"/>
  <c r="CQ1425" i="1"/>
  <c r="CP1425" i="1"/>
  <c r="CO1425" i="1"/>
  <c r="CN1425" i="1"/>
  <c r="CM1425" i="1"/>
  <c r="CL1425" i="1"/>
  <c r="CK1425" i="1"/>
  <c r="CJ1425" i="1"/>
  <c r="CI1425" i="1"/>
  <c r="CH1425" i="1"/>
  <c r="CG1425" i="1"/>
  <c r="CF1425" i="1"/>
  <c r="CE1425" i="1"/>
  <c r="CD1425" i="1"/>
  <c r="CC1425" i="1"/>
  <c r="CB1425" i="1"/>
  <c r="CA1425" i="1"/>
  <c r="BZ1425" i="1"/>
  <c r="BY1425" i="1"/>
  <c r="BX1425" i="1"/>
  <c r="BW1425" i="1"/>
  <c r="BV1425" i="1"/>
  <c r="BU1425" i="1"/>
  <c r="BT1425" i="1"/>
  <c r="BS1425" i="1"/>
  <c r="BR1425" i="1"/>
  <c r="BQ1425" i="1"/>
  <c r="BP1425" i="1"/>
  <c r="BO1425" i="1"/>
  <c r="BN1425" i="1"/>
  <c r="BM1425" i="1"/>
  <c r="BL1425" i="1"/>
  <c r="BK1425" i="1"/>
  <c r="BJ1425" i="1"/>
  <c r="BI1425" i="1"/>
  <c r="BH1425" i="1"/>
  <c r="BG1425" i="1"/>
  <c r="BF1425" i="1"/>
  <c r="BE1425" i="1"/>
  <c r="BD1425" i="1"/>
  <c r="BC1425" i="1"/>
  <c r="BB1425" i="1"/>
  <c r="BA1425" i="1"/>
  <c r="AZ1425" i="1"/>
  <c r="AY1425" i="1"/>
  <c r="AX1425" i="1"/>
  <c r="AW1425" i="1"/>
  <c r="AV1425" i="1"/>
  <c r="AU1425" i="1"/>
  <c r="AT1425" i="1"/>
  <c r="AS1425" i="1"/>
  <c r="AR1425" i="1"/>
  <c r="AQ1425" i="1"/>
  <c r="AP1425" i="1"/>
  <c r="AO1425" i="1"/>
  <c r="AN1425" i="1"/>
  <c r="AM1425" i="1"/>
  <c r="AL1425" i="1"/>
  <c r="AK1425" i="1"/>
  <c r="AJ1425" i="1"/>
  <c r="AI1425" i="1"/>
  <c r="AH1425" i="1"/>
  <c r="AG1425" i="1"/>
  <c r="AF1425" i="1"/>
  <c r="AE1425" i="1"/>
  <c r="AD1425" i="1"/>
  <c r="AC1425" i="1"/>
  <c r="AB1425" i="1"/>
  <c r="AA1425" i="1"/>
  <c r="Z1425" i="1"/>
  <c r="Y1425" i="1"/>
  <c r="X1425" i="1"/>
  <c r="W1425" i="1"/>
  <c r="V1425" i="1"/>
  <c r="U1425" i="1"/>
  <c r="T1425" i="1"/>
  <c r="S1425" i="1"/>
  <c r="Q1425" i="1"/>
  <c r="P1425" i="1"/>
  <c r="O1425" i="1"/>
  <c r="DD1424" i="1"/>
  <c r="DC1424" i="1"/>
  <c r="DB1424" i="1"/>
  <c r="DA1424" i="1"/>
  <c r="CZ1424" i="1"/>
  <c r="CY1424" i="1"/>
  <c r="CX1424" i="1"/>
  <c r="CW1424" i="1"/>
  <c r="CV1424" i="1"/>
  <c r="CU1424" i="1"/>
  <c r="CT1424" i="1"/>
  <c r="CS1424" i="1"/>
  <c r="CR1424" i="1"/>
  <c r="CQ1424" i="1"/>
  <c r="CP1424" i="1"/>
  <c r="CO1424" i="1"/>
  <c r="CN1424" i="1"/>
  <c r="CM1424" i="1"/>
  <c r="CL1424" i="1"/>
  <c r="CK1424" i="1"/>
  <c r="CJ1424" i="1"/>
  <c r="CI1424" i="1"/>
  <c r="CH1424" i="1"/>
  <c r="CG1424" i="1"/>
  <c r="CF1424" i="1"/>
  <c r="CE1424" i="1"/>
  <c r="CD1424" i="1"/>
  <c r="CC1424" i="1"/>
  <c r="CB1424" i="1"/>
  <c r="CA1424" i="1"/>
  <c r="BZ1424" i="1"/>
  <c r="BY1424" i="1"/>
  <c r="BX1424" i="1"/>
  <c r="BW1424" i="1"/>
  <c r="BV1424" i="1"/>
  <c r="BU1424" i="1"/>
  <c r="BT1424" i="1"/>
  <c r="BS1424" i="1"/>
  <c r="BR1424" i="1"/>
  <c r="BQ1424" i="1"/>
  <c r="BP1424" i="1"/>
  <c r="BO1424" i="1"/>
  <c r="BN1424" i="1"/>
  <c r="BM1424" i="1"/>
  <c r="BL1424" i="1"/>
  <c r="BK1424" i="1"/>
  <c r="BJ1424" i="1"/>
  <c r="BI1424" i="1"/>
  <c r="BH1424" i="1"/>
  <c r="BG1424" i="1"/>
  <c r="BF1424" i="1"/>
  <c r="BE1424" i="1"/>
  <c r="BD1424" i="1"/>
  <c r="BC1424" i="1"/>
  <c r="BB1424" i="1"/>
  <c r="BA1424" i="1"/>
  <c r="AZ1424" i="1"/>
  <c r="AY1424" i="1"/>
  <c r="AX1424" i="1"/>
  <c r="AW1424" i="1"/>
  <c r="AV1424" i="1"/>
  <c r="AU1424" i="1"/>
  <c r="AT1424" i="1"/>
  <c r="AS1424" i="1"/>
  <c r="AR1424" i="1"/>
  <c r="AQ1424" i="1"/>
  <c r="AP1424" i="1"/>
  <c r="AO1424" i="1"/>
  <c r="AN1424" i="1"/>
  <c r="AM1424" i="1"/>
  <c r="AL1424" i="1"/>
  <c r="AK1424" i="1"/>
  <c r="AJ1424" i="1"/>
  <c r="AI1424" i="1"/>
  <c r="AH1424" i="1"/>
  <c r="AG1424" i="1"/>
  <c r="AF1424" i="1"/>
  <c r="AE1424" i="1"/>
  <c r="AD1424" i="1"/>
  <c r="AC1424" i="1"/>
  <c r="AB1424" i="1"/>
  <c r="AA1424" i="1"/>
  <c r="Z1424" i="1"/>
  <c r="Y1424" i="1"/>
  <c r="X1424" i="1"/>
  <c r="W1424" i="1"/>
  <c r="V1424" i="1"/>
  <c r="U1424" i="1"/>
  <c r="T1424" i="1"/>
  <c r="S1424" i="1"/>
  <c r="Q1424" i="1"/>
  <c r="P1424" i="1"/>
  <c r="O1424" i="1"/>
  <c r="DD1423" i="1"/>
  <c r="DC1423" i="1"/>
  <c r="DB1423" i="1"/>
  <c r="DA1423" i="1"/>
  <c r="CZ1423" i="1"/>
  <c r="CY1423" i="1"/>
  <c r="CX1423" i="1"/>
  <c r="CW1423" i="1"/>
  <c r="CV1423" i="1"/>
  <c r="CU1423" i="1"/>
  <c r="CT1423" i="1"/>
  <c r="CS1423" i="1"/>
  <c r="CR1423" i="1"/>
  <c r="CQ1423" i="1"/>
  <c r="CP1423" i="1"/>
  <c r="CO1423" i="1"/>
  <c r="CN1423" i="1"/>
  <c r="CM1423" i="1"/>
  <c r="CL1423" i="1"/>
  <c r="CK1423" i="1"/>
  <c r="CJ1423" i="1"/>
  <c r="CI1423" i="1"/>
  <c r="CH1423" i="1"/>
  <c r="CG1423" i="1"/>
  <c r="CF1423" i="1"/>
  <c r="CE1423" i="1"/>
  <c r="CD1423" i="1"/>
  <c r="CC1423" i="1"/>
  <c r="CB1423" i="1"/>
  <c r="CA1423" i="1"/>
  <c r="BZ1423" i="1"/>
  <c r="BY1423" i="1"/>
  <c r="BX1423" i="1"/>
  <c r="BW1423" i="1"/>
  <c r="BV1423" i="1"/>
  <c r="BU1423" i="1"/>
  <c r="BT1423" i="1"/>
  <c r="BS1423" i="1"/>
  <c r="BR1423" i="1"/>
  <c r="BQ1423" i="1"/>
  <c r="BP1423" i="1"/>
  <c r="BO1423" i="1"/>
  <c r="BN1423" i="1"/>
  <c r="BM1423" i="1"/>
  <c r="BL1423" i="1"/>
  <c r="BK1423" i="1"/>
  <c r="BJ1423" i="1"/>
  <c r="BI1423" i="1"/>
  <c r="BH1423" i="1"/>
  <c r="BG1423" i="1"/>
  <c r="BF1423" i="1"/>
  <c r="BE1423" i="1"/>
  <c r="BD1423" i="1"/>
  <c r="BC1423" i="1"/>
  <c r="BB1423" i="1"/>
  <c r="BA1423" i="1"/>
  <c r="AZ1423" i="1"/>
  <c r="AY1423" i="1"/>
  <c r="AX1423" i="1"/>
  <c r="AW1423" i="1"/>
  <c r="AV1423" i="1"/>
  <c r="AU1423" i="1"/>
  <c r="AT1423" i="1"/>
  <c r="AS1423" i="1"/>
  <c r="AR1423" i="1"/>
  <c r="AQ1423" i="1"/>
  <c r="AP1423" i="1"/>
  <c r="AO1423" i="1"/>
  <c r="AN1423" i="1"/>
  <c r="AM1423" i="1"/>
  <c r="AL1423" i="1"/>
  <c r="AK1423" i="1"/>
  <c r="AJ1423" i="1"/>
  <c r="AI1423" i="1"/>
  <c r="AH1423" i="1"/>
  <c r="AG1423" i="1"/>
  <c r="AF1423" i="1"/>
  <c r="AE1423" i="1"/>
  <c r="AD1423" i="1"/>
  <c r="AC1423" i="1"/>
  <c r="AB1423" i="1"/>
  <c r="AA1423" i="1"/>
  <c r="Z1423" i="1"/>
  <c r="Y1423" i="1"/>
  <c r="X1423" i="1"/>
  <c r="W1423" i="1"/>
  <c r="V1423" i="1"/>
  <c r="U1423" i="1"/>
  <c r="T1423" i="1"/>
  <c r="S1423" i="1"/>
  <c r="Q1423" i="1"/>
  <c r="P1423" i="1"/>
  <c r="O1423" i="1"/>
  <c r="DD1422" i="1"/>
  <c r="DC1422" i="1"/>
  <c r="DB1422" i="1"/>
  <c r="DA1422" i="1"/>
  <c r="CZ1422" i="1"/>
  <c r="CY1422" i="1"/>
  <c r="CX1422" i="1"/>
  <c r="CW1422" i="1"/>
  <c r="CV1422" i="1"/>
  <c r="CU1422" i="1"/>
  <c r="CT1422" i="1"/>
  <c r="CS1422" i="1"/>
  <c r="CR1422" i="1"/>
  <c r="CQ1422" i="1"/>
  <c r="CP1422" i="1"/>
  <c r="CO1422" i="1"/>
  <c r="CN1422" i="1"/>
  <c r="CM1422" i="1"/>
  <c r="CL1422" i="1"/>
  <c r="CK1422" i="1"/>
  <c r="CJ1422" i="1"/>
  <c r="CI1422" i="1"/>
  <c r="CH1422" i="1"/>
  <c r="CG1422" i="1"/>
  <c r="CF1422" i="1"/>
  <c r="CE1422" i="1"/>
  <c r="CD1422" i="1"/>
  <c r="CC1422" i="1"/>
  <c r="CB1422" i="1"/>
  <c r="CA1422" i="1"/>
  <c r="BZ1422" i="1"/>
  <c r="BY1422" i="1"/>
  <c r="BX1422" i="1"/>
  <c r="BW1422" i="1"/>
  <c r="BV1422" i="1"/>
  <c r="BU1422" i="1"/>
  <c r="BT1422" i="1"/>
  <c r="BS1422" i="1"/>
  <c r="BR1422" i="1"/>
  <c r="BQ1422" i="1"/>
  <c r="BP1422" i="1"/>
  <c r="BO1422" i="1"/>
  <c r="BN1422" i="1"/>
  <c r="BM1422" i="1"/>
  <c r="BL1422" i="1"/>
  <c r="BK1422" i="1"/>
  <c r="BJ1422" i="1"/>
  <c r="BI1422" i="1"/>
  <c r="BH1422" i="1"/>
  <c r="BG1422" i="1"/>
  <c r="BF1422" i="1"/>
  <c r="BE1422" i="1"/>
  <c r="BD1422" i="1"/>
  <c r="BC1422" i="1"/>
  <c r="BB1422" i="1"/>
  <c r="BA1422" i="1"/>
  <c r="AZ1422" i="1"/>
  <c r="AY1422" i="1"/>
  <c r="AX1422" i="1"/>
  <c r="AW1422" i="1"/>
  <c r="AV1422" i="1"/>
  <c r="AU1422" i="1"/>
  <c r="AT1422" i="1"/>
  <c r="AS1422" i="1"/>
  <c r="AR1422" i="1"/>
  <c r="AQ1422" i="1"/>
  <c r="AP1422" i="1"/>
  <c r="AO1422" i="1"/>
  <c r="AN1422" i="1"/>
  <c r="AM1422" i="1"/>
  <c r="AL1422" i="1"/>
  <c r="AK1422" i="1"/>
  <c r="AJ1422" i="1"/>
  <c r="AI1422" i="1"/>
  <c r="AH1422" i="1"/>
  <c r="AG1422" i="1"/>
  <c r="AF1422" i="1"/>
  <c r="AE1422" i="1"/>
  <c r="AD1422" i="1"/>
  <c r="AC1422" i="1"/>
  <c r="AB1422" i="1"/>
  <c r="AA1422" i="1"/>
  <c r="Z1422" i="1"/>
  <c r="Y1422" i="1"/>
  <c r="X1422" i="1"/>
  <c r="W1422" i="1"/>
  <c r="V1422" i="1"/>
  <c r="U1422" i="1"/>
  <c r="T1422" i="1"/>
  <c r="S1422" i="1"/>
  <c r="Q1422" i="1"/>
  <c r="P1422" i="1"/>
  <c r="O1422" i="1"/>
  <c r="DD1407" i="1"/>
  <c r="DC1407" i="1"/>
  <c r="DB1407" i="1"/>
  <c r="DA1407" i="1"/>
  <c r="CZ1407" i="1"/>
  <c r="CY1407" i="1"/>
  <c r="CX1407" i="1"/>
  <c r="CW1407" i="1"/>
  <c r="CV1407" i="1"/>
  <c r="CU1407" i="1"/>
  <c r="CT1407" i="1"/>
  <c r="CS1407" i="1"/>
  <c r="CR1407" i="1"/>
  <c r="CQ1407" i="1"/>
  <c r="CP1407" i="1"/>
  <c r="CO1407" i="1"/>
  <c r="CN1407" i="1"/>
  <c r="CM1407" i="1"/>
  <c r="CL1407" i="1"/>
  <c r="CK1407" i="1"/>
  <c r="CJ1407" i="1"/>
  <c r="CI1407" i="1"/>
  <c r="CH1407" i="1"/>
  <c r="CG1407" i="1"/>
  <c r="CF1407" i="1"/>
  <c r="CE1407" i="1"/>
  <c r="CD1407" i="1"/>
  <c r="CC1407" i="1"/>
  <c r="CB1407" i="1"/>
  <c r="CA1407" i="1"/>
  <c r="BZ1407" i="1"/>
  <c r="BY1407" i="1"/>
  <c r="BX1407" i="1"/>
  <c r="BW1407" i="1"/>
  <c r="BV1407" i="1"/>
  <c r="BU1407" i="1"/>
  <c r="BT1407" i="1"/>
  <c r="BS1407" i="1"/>
  <c r="BR1407" i="1"/>
  <c r="BQ1407" i="1"/>
  <c r="BP1407" i="1"/>
  <c r="BO1407" i="1"/>
  <c r="BN1407" i="1"/>
  <c r="BM1407" i="1"/>
  <c r="BL1407" i="1"/>
  <c r="BK1407" i="1"/>
  <c r="BJ1407" i="1"/>
  <c r="BI1407" i="1"/>
  <c r="BH1407" i="1"/>
  <c r="BG1407" i="1"/>
  <c r="BF1407" i="1"/>
  <c r="BE1407" i="1"/>
  <c r="BD1407" i="1"/>
  <c r="BC1407" i="1"/>
  <c r="BB1407" i="1"/>
  <c r="BA1407" i="1"/>
  <c r="AZ1407" i="1"/>
  <c r="AY1407" i="1"/>
  <c r="AX1407" i="1"/>
  <c r="AW1407" i="1"/>
  <c r="AV1407" i="1"/>
  <c r="AU1407" i="1"/>
  <c r="AT1407" i="1"/>
  <c r="AS1407" i="1"/>
  <c r="AR1407" i="1"/>
  <c r="AQ1407" i="1"/>
  <c r="AP1407" i="1"/>
  <c r="AO1407" i="1"/>
  <c r="AN1407" i="1"/>
  <c r="AM1407" i="1"/>
  <c r="AL1407" i="1"/>
  <c r="AK1407" i="1"/>
  <c r="AJ1407" i="1"/>
  <c r="AI1407" i="1"/>
  <c r="AH1407" i="1"/>
  <c r="AG1407" i="1"/>
  <c r="AF1407" i="1"/>
  <c r="AE1407" i="1"/>
  <c r="AD1407" i="1"/>
  <c r="AC1407" i="1"/>
  <c r="AB1407" i="1"/>
  <c r="AA1407" i="1"/>
  <c r="Z1407" i="1"/>
  <c r="Y1407" i="1"/>
  <c r="X1407" i="1"/>
  <c r="W1407" i="1"/>
  <c r="V1407" i="1"/>
  <c r="U1407" i="1"/>
  <c r="T1407" i="1"/>
  <c r="S1407" i="1"/>
  <c r="Q1407" i="1"/>
  <c r="P1407" i="1"/>
  <c r="O1407" i="1"/>
  <c r="DD1406" i="1"/>
  <c r="DC1406" i="1"/>
  <c r="DB1406" i="1"/>
  <c r="DA1406" i="1"/>
  <c r="CZ1406" i="1"/>
  <c r="CY1406" i="1"/>
  <c r="CX1406" i="1"/>
  <c r="CW1406" i="1"/>
  <c r="CV1406" i="1"/>
  <c r="CU1406" i="1"/>
  <c r="CT1406" i="1"/>
  <c r="CS1406" i="1"/>
  <c r="CR1406" i="1"/>
  <c r="CQ1406" i="1"/>
  <c r="CP1406" i="1"/>
  <c r="CO1406" i="1"/>
  <c r="CN1406" i="1"/>
  <c r="CM1406" i="1"/>
  <c r="CL1406" i="1"/>
  <c r="CK1406" i="1"/>
  <c r="CJ1406" i="1"/>
  <c r="CI1406" i="1"/>
  <c r="CH1406" i="1"/>
  <c r="CG1406" i="1"/>
  <c r="CF1406" i="1"/>
  <c r="CE1406" i="1"/>
  <c r="CD1406" i="1"/>
  <c r="CC1406" i="1"/>
  <c r="CB1406" i="1"/>
  <c r="CA1406" i="1"/>
  <c r="BZ1406" i="1"/>
  <c r="BY1406" i="1"/>
  <c r="BX1406" i="1"/>
  <c r="BW1406" i="1"/>
  <c r="BV1406" i="1"/>
  <c r="BU1406" i="1"/>
  <c r="BT1406" i="1"/>
  <c r="BS1406" i="1"/>
  <c r="BR1406" i="1"/>
  <c r="BQ1406" i="1"/>
  <c r="BP1406" i="1"/>
  <c r="BO1406" i="1"/>
  <c r="BN1406" i="1"/>
  <c r="BM1406" i="1"/>
  <c r="BL1406" i="1"/>
  <c r="BK1406" i="1"/>
  <c r="BJ1406" i="1"/>
  <c r="BI1406" i="1"/>
  <c r="BH1406" i="1"/>
  <c r="BG1406" i="1"/>
  <c r="BF1406" i="1"/>
  <c r="BE1406" i="1"/>
  <c r="BD1406" i="1"/>
  <c r="BC1406" i="1"/>
  <c r="BB1406" i="1"/>
  <c r="BA1406" i="1"/>
  <c r="AZ1406" i="1"/>
  <c r="AY1406" i="1"/>
  <c r="AX1406" i="1"/>
  <c r="AW1406" i="1"/>
  <c r="AV1406" i="1"/>
  <c r="AU1406" i="1"/>
  <c r="AT1406" i="1"/>
  <c r="AS1406" i="1"/>
  <c r="AR1406" i="1"/>
  <c r="AQ1406" i="1"/>
  <c r="AP1406" i="1"/>
  <c r="AO1406" i="1"/>
  <c r="AN1406" i="1"/>
  <c r="AM1406" i="1"/>
  <c r="AL1406" i="1"/>
  <c r="AK1406" i="1"/>
  <c r="AJ1406" i="1"/>
  <c r="AI1406" i="1"/>
  <c r="AH1406" i="1"/>
  <c r="AG1406" i="1"/>
  <c r="AF1406" i="1"/>
  <c r="AE1406" i="1"/>
  <c r="AD1406" i="1"/>
  <c r="AC1406" i="1"/>
  <c r="AB1406" i="1"/>
  <c r="AA1406" i="1"/>
  <c r="Z1406" i="1"/>
  <c r="Y1406" i="1"/>
  <c r="X1406" i="1"/>
  <c r="W1406" i="1"/>
  <c r="V1406" i="1"/>
  <c r="U1406" i="1"/>
  <c r="T1406" i="1"/>
  <c r="S1406" i="1"/>
  <c r="Q1406" i="1"/>
  <c r="P1406" i="1"/>
  <c r="O1406" i="1"/>
  <c r="DD1421" i="1"/>
  <c r="DC1421" i="1"/>
  <c r="DB1421" i="1"/>
  <c r="DA1421" i="1"/>
  <c r="CZ1421" i="1"/>
  <c r="CY1421" i="1"/>
  <c r="CX1421" i="1"/>
  <c r="CW1421" i="1"/>
  <c r="CV1421" i="1"/>
  <c r="CU1421" i="1"/>
  <c r="CT1421" i="1"/>
  <c r="CS1421" i="1"/>
  <c r="CR1421" i="1"/>
  <c r="CQ1421" i="1"/>
  <c r="CP1421" i="1"/>
  <c r="CO1421" i="1"/>
  <c r="CN1421" i="1"/>
  <c r="CM1421" i="1"/>
  <c r="CL1421" i="1"/>
  <c r="CK1421" i="1"/>
  <c r="CJ1421" i="1"/>
  <c r="CI1421" i="1"/>
  <c r="CH1421" i="1"/>
  <c r="CG1421" i="1"/>
  <c r="CF1421" i="1"/>
  <c r="CE1421" i="1"/>
  <c r="CD1421" i="1"/>
  <c r="CC1421" i="1"/>
  <c r="CB1421" i="1"/>
  <c r="CA1421" i="1"/>
  <c r="BZ1421" i="1"/>
  <c r="BY1421" i="1"/>
  <c r="BX1421" i="1"/>
  <c r="BW1421" i="1"/>
  <c r="BV1421" i="1"/>
  <c r="BU1421" i="1"/>
  <c r="BT1421" i="1"/>
  <c r="BS1421" i="1"/>
  <c r="BR1421" i="1"/>
  <c r="BQ1421" i="1"/>
  <c r="BP1421" i="1"/>
  <c r="BO1421" i="1"/>
  <c r="BN1421" i="1"/>
  <c r="BM1421" i="1"/>
  <c r="BL1421" i="1"/>
  <c r="BK1421" i="1"/>
  <c r="BJ1421" i="1"/>
  <c r="BI1421" i="1"/>
  <c r="BH1421" i="1"/>
  <c r="BG1421" i="1"/>
  <c r="BF1421" i="1"/>
  <c r="BE1421" i="1"/>
  <c r="BD1421" i="1"/>
  <c r="BC1421" i="1"/>
  <c r="BB1421" i="1"/>
  <c r="BA1421" i="1"/>
  <c r="AZ1421" i="1"/>
  <c r="AY1421" i="1"/>
  <c r="AX1421" i="1"/>
  <c r="AW1421" i="1"/>
  <c r="AV1421" i="1"/>
  <c r="AU1421" i="1"/>
  <c r="AT1421" i="1"/>
  <c r="AS1421" i="1"/>
  <c r="AR1421" i="1"/>
  <c r="AQ1421" i="1"/>
  <c r="AP1421" i="1"/>
  <c r="AO1421" i="1"/>
  <c r="AN1421" i="1"/>
  <c r="AM1421" i="1"/>
  <c r="AL1421" i="1"/>
  <c r="AK1421" i="1"/>
  <c r="AJ1421" i="1"/>
  <c r="AI1421" i="1"/>
  <c r="AH1421" i="1"/>
  <c r="AG1421" i="1"/>
  <c r="AF1421" i="1"/>
  <c r="AE1421" i="1"/>
  <c r="AD1421" i="1"/>
  <c r="AC1421" i="1"/>
  <c r="AB1421" i="1"/>
  <c r="AA1421" i="1"/>
  <c r="Z1421" i="1"/>
  <c r="Y1421" i="1"/>
  <c r="X1421" i="1"/>
  <c r="W1421" i="1"/>
  <c r="V1421" i="1"/>
  <c r="U1421" i="1"/>
  <c r="T1421" i="1"/>
  <c r="S1421" i="1"/>
  <c r="Q1421" i="1"/>
  <c r="P1421" i="1"/>
  <c r="O1421" i="1"/>
  <c r="DD1420" i="1"/>
  <c r="DC1420" i="1"/>
  <c r="DB1420" i="1"/>
  <c r="DA1420" i="1"/>
  <c r="CZ1420" i="1"/>
  <c r="CY1420" i="1"/>
  <c r="CX1420" i="1"/>
  <c r="CW1420" i="1"/>
  <c r="CV1420" i="1"/>
  <c r="CU1420" i="1"/>
  <c r="CT1420" i="1"/>
  <c r="CS1420" i="1"/>
  <c r="CR1420" i="1"/>
  <c r="CQ1420" i="1"/>
  <c r="CP1420" i="1"/>
  <c r="CO1420" i="1"/>
  <c r="CN1420" i="1"/>
  <c r="CM1420" i="1"/>
  <c r="CL1420" i="1"/>
  <c r="CK1420" i="1"/>
  <c r="CJ1420" i="1"/>
  <c r="CI1420" i="1"/>
  <c r="CH1420" i="1"/>
  <c r="CG1420" i="1"/>
  <c r="CF1420" i="1"/>
  <c r="CE1420" i="1"/>
  <c r="CD1420" i="1"/>
  <c r="CC1420" i="1"/>
  <c r="CB1420" i="1"/>
  <c r="CA1420" i="1"/>
  <c r="BZ1420" i="1"/>
  <c r="BY1420" i="1"/>
  <c r="BX1420" i="1"/>
  <c r="BW1420" i="1"/>
  <c r="BV1420" i="1"/>
  <c r="BU1420" i="1"/>
  <c r="BT1420" i="1"/>
  <c r="BS1420" i="1"/>
  <c r="BR1420" i="1"/>
  <c r="BQ1420" i="1"/>
  <c r="BP1420" i="1"/>
  <c r="BO1420" i="1"/>
  <c r="BN1420" i="1"/>
  <c r="BM1420" i="1"/>
  <c r="BL1420" i="1"/>
  <c r="BK1420" i="1"/>
  <c r="BJ1420" i="1"/>
  <c r="BI1420" i="1"/>
  <c r="BH1420" i="1"/>
  <c r="BG1420" i="1"/>
  <c r="BF1420" i="1"/>
  <c r="BE1420" i="1"/>
  <c r="BD1420" i="1"/>
  <c r="BC1420" i="1"/>
  <c r="BB1420" i="1"/>
  <c r="BA1420" i="1"/>
  <c r="AZ1420" i="1"/>
  <c r="AY1420" i="1"/>
  <c r="AX1420" i="1"/>
  <c r="AW1420" i="1"/>
  <c r="AV1420" i="1"/>
  <c r="AU1420" i="1"/>
  <c r="AT1420" i="1"/>
  <c r="AS1420" i="1"/>
  <c r="AR1420" i="1"/>
  <c r="AQ1420" i="1"/>
  <c r="AP1420" i="1"/>
  <c r="AO1420" i="1"/>
  <c r="AN1420" i="1"/>
  <c r="AM1420" i="1"/>
  <c r="AL1420" i="1"/>
  <c r="AK1420" i="1"/>
  <c r="AJ1420" i="1"/>
  <c r="AI1420" i="1"/>
  <c r="AH1420" i="1"/>
  <c r="AG1420" i="1"/>
  <c r="AF1420" i="1"/>
  <c r="AE1420" i="1"/>
  <c r="AD1420" i="1"/>
  <c r="AC1420" i="1"/>
  <c r="AB1420" i="1"/>
  <c r="AA1420" i="1"/>
  <c r="Z1420" i="1"/>
  <c r="Y1420" i="1"/>
  <c r="X1420" i="1"/>
  <c r="W1420" i="1"/>
  <c r="V1420" i="1"/>
  <c r="U1420" i="1"/>
  <c r="T1420" i="1"/>
  <c r="S1420" i="1"/>
  <c r="Q1420" i="1"/>
  <c r="P1420" i="1"/>
  <c r="O1420" i="1"/>
  <c r="DD1419" i="1"/>
  <c r="DC1419" i="1"/>
  <c r="DB1419" i="1"/>
  <c r="DA1419" i="1"/>
  <c r="CZ1419" i="1"/>
  <c r="CY1419" i="1"/>
  <c r="CX1419" i="1"/>
  <c r="CW1419" i="1"/>
  <c r="CV1419" i="1"/>
  <c r="CU1419" i="1"/>
  <c r="CT1419" i="1"/>
  <c r="CS1419" i="1"/>
  <c r="CR1419" i="1"/>
  <c r="CQ1419" i="1"/>
  <c r="CP1419" i="1"/>
  <c r="CO1419" i="1"/>
  <c r="CN1419" i="1"/>
  <c r="CM1419" i="1"/>
  <c r="CL1419" i="1"/>
  <c r="CK1419" i="1"/>
  <c r="CJ1419" i="1"/>
  <c r="CI1419" i="1"/>
  <c r="CH1419" i="1"/>
  <c r="CG1419" i="1"/>
  <c r="CF1419" i="1"/>
  <c r="CE1419" i="1"/>
  <c r="CD1419" i="1"/>
  <c r="CC1419" i="1"/>
  <c r="CB1419" i="1"/>
  <c r="CA1419" i="1"/>
  <c r="BZ1419" i="1"/>
  <c r="BY1419" i="1"/>
  <c r="BX1419" i="1"/>
  <c r="BW1419" i="1"/>
  <c r="BV1419" i="1"/>
  <c r="BU1419" i="1"/>
  <c r="BT1419" i="1"/>
  <c r="BS1419" i="1"/>
  <c r="BR1419" i="1"/>
  <c r="BQ1419" i="1"/>
  <c r="BP1419" i="1"/>
  <c r="BO1419" i="1"/>
  <c r="BN1419" i="1"/>
  <c r="BM1419" i="1"/>
  <c r="BL1419" i="1"/>
  <c r="BK1419" i="1"/>
  <c r="BJ1419" i="1"/>
  <c r="BI1419" i="1"/>
  <c r="BH1419" i="1"/>
  <c r="BG1419" i="1"/>
  <c r="BF1419" i="1"/>
  <c r="BE1419" i="1"/>
  <c r="BD1419" i="1"/>
  <c r="BC1419" i="1"/>
  <c r="BB1419" i="1"/>
  <c r="BA1419" i="1"/>
  <c r="AZ1419" i="1"/>
  <c r="AY1419" i="1"/>
  <c r="AX1419" i="1"/>
  <c r="AW1419" i="1"/>
  <c r="AV1419" i="1"/>
  <c r="AU1419" i="1"/>
  <c r="AT1419" i="1"/>
  <c r="AS1419" i="1"/>
  <c r="AR1419" i="1"/>
  <c r="AQ1419" i="1"/>
  <c r="AP1419" i="1"/>
  <c r="AO1419" i="1"/>
  <c r="AN1419" i="1"/>
  <c r="AM1419" i="1"/>
  <c r="AL1419" i="1"/>
  <c r="AK1419" i="1"/>
  <c r="AJ1419" i="1"/>
  <c r="AI1419" i="1"/>
  <c r="AH1419" i="1"/>
  <c r="AG1419" i="1"/>
  <c r="AF1419" i="1"/>
  <c r="AE1419" i="1"/>
  <c r="AD1419" i="1"/>
  <c r="AC1419" i="1"/>
  <c r="AB1419" i="1"/>
  <c r="AA1419" i="1"/>
  <c r="Z1419" i="1"/>
  <c r="Y1419" i="1"/>
  <c r="X1419" i="1"/>
  <c r="W1419" i="1"/>
  <c r="V1419" i="1"/>
  <c r="U1419" i="1"/>
  <c r="T1419" i="1"/>
  <c r="S1419" i="1"/>
  <c r="Q1419" i="1"/>
  <c r="P1419" i="1"/>
  <c r="O1419" i="1"/>
  <c r="DD1418" i="1"/>
  <c r="DC1418" i="1"/>
  <c r="DB1418" i="1"/>
  <c r="DA1418" i="1"/>
  <c r="CZ1418" i="1"/>
  <c r="CY1418" i="1"/>
  <c r="CX1418" i="1"/>
  <c r="CW1418" i="1"/>
  <c r="CV1418" i="1"/>
  <c r="CU1418" i="1"/>
  <c r="CT1418" i="1"/>
  <c r="CS1418" i="1"/>
  <c r="CR1418" i="1"/>
  <c r="CQ1418" i="1"/>
  <c r="CP1418" i="1"/>
  <c r="CO1418" i="1"/>
  <c r="CN1418" i="1"/>
  <c r="CM1418" i="1"/>
  <c r="CL1418" i="1"/>
  <c r="CK1418" i="1"/>
  <c r="CJ1418" i="1"/>
  <c r="CI1418" i="1"/>
  <c r="CH1418" i="1"/>
  <c r="CG1418" i="1"/>
  <c r="CF1418" i="1"/>
  <c r="CE1418" i="1"/>
  <c r="CD1418" i="1"/>
  <c r="CC1418" i="1"/>
  <c r="CB1418" i="1"/>
  <c r="CA1418" i="1"/>
  <c r="BZ1418" i="1"/>
  <c r="BY1418" i="1"/>
  <c r="BX1418" i="1"/>
  <c r="BW1418" i="1"/>
  <c r="BV1418" i="1"/>
  <c r="BU1418" i="1"/>
  <c r="BT1418" i="1"/>
  <c r="BS1418" i="1"/>
  <c r="BR1418" i="1"/>
  <c r="BQ1418" i="1"/>
  <c r="BP1418" i="1"/>
  <c r="BO1418" i="1"/>
  <c r="BN1418" i="1"/>
  <c r="BM1418" i="1"/>
  <c r="BL1418" i="1"/>
  <c r="BK1418" i="1"/>
  <c r="BJ1418" i="1"/>
  <c r="BI1418" i="1"/>
  <c r="BH1418" i="1"/>
  <c r="BG1418" i="1"/>
  <c r="BF1418" i="1"/>
  <c r="BE1418" i="1"/>
  <c r="BD1418" i="1"/>
  <c r="BC1418" i="1"/>
  <c r="BB1418" i="1"/>
  <c r="BA1418" i="1"/>
  <c r="AZ1418" i="1"/>
  <c r="AY1418" i="1"/>
  <c r="AX1418" i="1"/>
  <c r="AW1418" i="1"/>
  <c r="AV1418" i="1"/>
  <c r="AU1418" i="1"/>
  <c r="AT1418" i="1"/>
  <c r="AS1418" i="1"/>
  <c r="AR1418" i="1"/>
  <c r="AQ1418" i="1"/>
  <c r="AP1418" i="1"/>
  <c r="AO1418" i="1"/>
  <c r="AN1418" i="1"/>
  <c r="AM1418" i="1"/>
  <c r="AL1418" i="1"/>
  <c r="AK1418" i="1"/>
  <c r="AJ1418" i="1"/>
  <c r="AI1418" i="1"/>
  <c r="AH1418" i="1"/>
  <c r="AG1418" i="1"/>
  <c r="AF1418" i="1"/>
  <c r="AE1418" i="1"/>
  <c r="AD1418" i="1"/>
  <c r="AC1418" i="1"/>
  <c r="AB1418" i="1"/>
  <c r="AA1418" i="1"/>
  <c r="Z1418" i="1"/>
  <c r="Y1418" i="1"/>
  <c r="X1418" i="1"/>
  <c r="W1418" i="1"/>
  <c r="V1418" i="1"/>
  <c r="U1418" i="1"/>
  <c r="T1418" i="1"/>
  <c r="S1418" i="1"/>
  <c r="Q1418" i="1"/>
  <c r="P1418" i="1"/>
  <c r="O1418" i="1"/>
  <c r="DD1405" i="1"/>
  <c r="DC1405" i="1"/>
  <c r="DB1405" i="1"/>
  <c r="DA1405" i="1"/>
  <c r="CZ1405" i="1"/>
  <c r="CY1405" i="1"/>
  <c r="CX1405" i="1"/>
  <c r="CW1405" i="1"/>
  <c r="CV1405" i="1"/>
  <c r="CU1405" i="1"/>
  <c r="CT1405" i="1"/>
  <c r="CS1405" i="1"/>
  <c r="CR1405" i="1"/>
  <c r="CQ1405" i="1"/>
  <c r="CP1405" i="1"/>
  <c r="CO1405" i="1"/>
  <c r="CN1405" i="1"/>
  <c r="CM1405" i="1"/>
  <c r="CL1405" i="1"/>
  <c r="CK1405" i="1"/>
  <c r="CJ1405" i="1"/>
  <c r="CI1405" i="1"/>
  <c r="CH1405" i="1"/>
  <c r="CG1405" i="1"/>
  <c r="CF1405" i="1"/>
  <c r="CE1405" i="1"/>
  <c r="CD1405" i="1"/>
  <c r="CC1405" i="1"/>
  <c r="CB1405" i="1"/>
  <c r="CA1405" i="1"/>
  <c r="BZ1405" i="1"/>
  <c r="BY1405" i="1"/>
  <c r="BX1405" i="1"/>
  <c r="BW1405" i="1"/>
  <c r="BV1405" i="1"/>
  <c r="BU1405" i="1"/>
  <c r="BT1405" i="1"/>
  <c r="BS1405" i="1"/>
  <c r="BR1405" i="1"/>
  <c r="BQ1405" i="1"/>
  <c r="BP1405" i="1"/>
  <c r="BO1405" i="1"/>
  <c r="BN1405" i="1"/>
  <c r="BM1405" i="1"/>
  <c r="BL1405" i="1"/>
  <c r="BK1405" i="1"/>
  <c r="BJ1405" i="1"/>
  <c r="BI1405" i="1"/>
  <c r="BH1405" i="1"/>
  <c r="BG1405" i="1"/>
  <c r="BF1405" i="1"/>
  <c r="BE1405" i="1"/>
  <c r="BD1405" i="1"/>
  <c r="BC1405" i="1"/>
  <c r="BB1405" i="1"/>
  <c r="BA1405" i="1"/>
  <c r="AZ1405" i="1"/>
  <c r="AY1405" i="1"/>
  <c r="AX1405" i="1"/>
  <c r="AW1405" i="1"/>
  <c r="AV1405" i="1"/>
  <c r="AU1405" i="1"/>
  <c r="AT1405" i="1"/>
  <c r="AS1405" i="1"/>
  <c r="AR1405" i="1"/>
  <c r="AQ1405" i="1"/>
  <c r="AP1405" i="1"/>
  <c r="AO1405" i="1"/>
  <c r="AN1405" i="1"/>
  <c r="AM1405" i="1"/>
  <c r="AL1405" i="1"/>
  <c r="AK1405" i="1"/>
  <c r="AJ1405" i="1"/>
  <c r="AI1405" i="1"/>
  <c r="AH1405" i="1"/>
  <c r="AG1405" i="1"/>
  <c r="AF1405" i="1"/>
  <c r="AE1405" i="1"/>
  <c r="AD1405" i="1"/>
  <c r="AC1405" i="1"/>
  <c r="AB1405" i="1"/>
  <c r="AA1405" i="1"/>
  <c r="Z1405" i="1"/>
  <c r="Y1405" i="1"/>
  <c r="X1405" i="1"/>
  <c r="W1405" i="1"/>
  <c r="V1405" i="1"/>
  <c r="U1405" i="1"/>
  <c r="T1405" i="1"/>
  <c r="S1405" i="1"/>
  <c r="Q1405" i="1"/>
  <c r="P1405" i="1"/>
  <c r="O1405" i="1"/>
  <c r="DD1404" i="1"/>
  <c r="DC1404" i="1"/>
  <c r="DB1404" i="1"/>
  <c r="DA1404" i="1"/>
  <c r="CZ1404" i="1"/>
  <c r="CY1404" i="1"/>
  <c r="CX1404" i="1"/>
  <c r="CW1404" i="1"/>
  <c r="CV1404" i="1"/>
  <c r="CU1404" i="1"/>
  <c r="CT1404" i="1"/>
  <c r="CS1404" i="1"/>
  <c r="CR1404" i="1"/>
  <c r="CQ1404" i="1"/>
  <c r="CP1404" i="1"/>
  <c r="CO1404" i="1"/>
  <c r="CN1404" i="1"/>
  <c r="CM1404" i="1"/>
  <c r="CL1404" i="1"/>
  <c r="CK1404" i="1"/>
  <c r="CJ1404" i="1"/>
  <c r="CI1404" i="1"/>
  <c r="CH1404" i="1"/>
  <c r="CG1404" i="1"/>
  <c r="CF1404" i="1"/>
  <c r="CE1404" i="1"/>
  <c r="CD1404" i="1"/>
  <c r="CC1404" i="1"/>
  <c r="CB1404" i="1"/>
  <c r="CA1404" i="1"/>
  <c r="BZ1404" i="1"/>
  <c r="BY1404" i="1"/>
  <c r="BX1404" i="1"/>
  <c r="BW1404" i="1"/>
  <c r="BV1404" i="1"/>
  <c r="BU1404" i="1"/>
  <c r="BT1404" i="1"/>
  <c r="BS1404" i="1"/>
  <c r="BR1404" i="1"/>
  <c r="BQ1404" i="1"/>
  <c r="BP1404" i="1"/>
  <c r="BO1404" i="1"/>
  <c r="BN1404" i="1"/>
  <c r="BM1404" i="1"/>
  <c r="BL1404" i="1"/>
  <c r="BK1404" i="1"/>
  <c r="BJ1404" i="1"/>
  <c r="BI1404" i="1"/>
  <c r="BH1404" i="1"/>
  <c r="BG1404" i="1"/>
  <c r="BF1404" i="1"/>
  <c r="BE1404" i="1"/>
  <c r="BD1404" i="1"/>
  <c r="BC1404" i="1"/>
  <c r="BB1404" i="1"/>
  <c r="BA1404" i="1"/>
  <c r="AZ1404" i="1"/>
  <c r="AY1404" i="1"/>
  <c r="AX1404" i="1"/>
  <c r="AW1404" i="1"/>
  <c r="AV1404" i="1"/>
  <c r="AU1404" i="1"/>
  <c r="AT1404" i="1"/>
  <c r="AS1404" i="1"/>
  <c r="AR1404" i="1"/>
  <c r="AQ1404" i="1"/>
  <c r="AP1404" i="1"/>
  <c r="AO1404" i="1"/>
  <c r="AN1404" i="1"/>
  <c r="AM1404" i="1"/>
  <c r="AL1404" i="1"/>
  <c r="AK1404" i="1"/>
  <c r="AJ1404" i="1"/>
  <c r="AI1404" i="1"/>
  <c r="AH1404" i="1"/>
  <c r="AG1404" i="1"/>
  <c r="AF1404" i="1"/>
  <c r="AE1404" i="1"/>
  <c r="AD1404" i="1"/>
  <c r="AC1404" i="1"/>
  <c r="AB1404" i="1"/>
  <c r="AA1404" i="1"/>
  <c r="Z1404" i="1"/>
  <c r="Y1404" i="1"/>
  <c r="X1404" i="1"/>
  <c r="W1404" i="1"/>
  <c r="V1404" i="1"/>
  <c r="U1404" i="1"/>
  <c r="T1404" i="1"/>
  <c r="S1404" i="1"/>
  <c r="Q1404" i="1"/>
  <c r="P1404" i="1"/>
  <c r="O1404" i="1"/>
  <c r="DD1403" i="1"/>
  <c r="DC1403" i="1"/>
  <c r="DB1403" i="1"/>
  <c r="DA1403" i="1"/>
  <c r="CZ1403" i="1"/>
  <c r="CY1403" i="1"/>
  <c r="CX1403" i="1"/>
  <c r="CW1403" i="1"/>
  <c r="CV1403" i="1"/>
  <c r="CU1403" i="1"/>
  <c r="CT1403" i="1"/>
  <c r="CS1403" i="1"/>
  <c r="CR1403" i="1"/>
  <c r="CQ1403" i="1"/>
  <c r="CP1403" i="1"/>
  <c r="CO1403" i="1"/>
  <c r="CN1403" i="1"/>
  <c r="CM1403" i="1"/>
  <c r="CL1403" i="1"/>
  <c r="CK1403" i="1"/>
  <c r="CJ1403" i="1"/>
  <c r="CI1403" i="1"/>
  <c r="CH1403" i="1"/>
  <c r="CG1403" i="1"/>
  <c r="CF1403" i="1"/>
  <c r="CE1403" i="1"/>
  <c r="CD1403" i="1"/>
  <c r="CC1403" i="1"/>
  <c r="CB1403" i="1"/>
  <c r="CA1403" i="1"/>
  <c r="BZ1403" i="1"/>
  <c r="BY1403" i="1"/>
  <c r="BX1403" i="1"/>
  <c r="BW1403" i="1"/>
  <c r="BV1403" i="1"/>
  <c r="BU1403" i="1"/>
  <c r="BT1403" i="1"/>
  <c r="BS1403" i="1"/>
  <c r="BR1403" i="1"/>
  <c r="BQ1403" i="1"/>
  <c r="BP1403" i="1"/>
  <c r="BO1403" i="1"/>
  <c r="BN1403" i="1"/>
  <c r="BM1403" i="1"/>
  <c r="BL1403" i="1"/>
  <c r="BK1403" i="1"/>
  <c r="BJ1403" i="1"/>
  <c r="BI1403" i="1"/>
  <c r="BH1403" i="1"/>
  <c r="BG1403" i="1"/>
  <c r="BF1403" i="1"/>
  <c r="BE1403" i="1"/>
  <c r="BD1403" i="1"/>
  <c r="BC1403" i="1"/>
  <c r="BB1403" i="1"/>
  <c r="BA1403" i="1"/>
  <c r="AZ1403" i="1"/>
  <c r="AY1403" i="1"/>
  <c r="AX1403" i="1"/>
  <c r="AW1403" i="1"/>
  <c r="AV1403" i="1"/>
  <c r="AU1403" i="1"/>
  <c r="AT1403" i="1"/>
  <c r="AS1403" i="1"/>
  <c r="AR1403" i="1"/>
  <c r="AQ1403" i="1"/>
  <c r="AP1403" i="1"/>
  <c r="AO1403" i="1"/>
  <c r="AN1403" i="1"/>
  <c r="AM1403" i="1"/>
  <c r="AL1403" i="1"/>
  <c r="AK1403" i="1"/>
  <c r="AJ1403" i="1"/>
  <c r="AI1403" i="1"/>
  <c r="AH1403" i="1"/>
  <c r="AG1403" i="1"/>
  <c r="AF1403" i="1"/>
  <c r="AE1403" i="1"/>
  <c r="AD1403" i="1"/>
  <c r="AC1403" i="1"/>
  <c r="AB1403" i="1"/>
  <c r="AA1403" i="1"/>
  <c r="Z1403" i="1"/>
  <c r="Y1403" i="1"/>
  <c r="X1403" i="1"/>
  <c r="W1403" i="1"/>
  <c r="V1403" i="1"/>
  <c r="U1403" i="1"/>
  <c r="T1403" i="1"/>
  <c r="S1403" i="1"/>
  <c r="Q1403" i="1"/>
  <c r="P1403" i="1"/>
  <c r="O1403" i="1"/>
  <c r="DD1402" i="1"/>
  <c r="DC1402" i="1"/>
  <c r="DB1402" i="1"/>
  <c r="DA1402" i="1"/>
  <c r="CZ1402" i="1"/>
  <c r="CY1402" i="1"/>
  <c r="CX1402" i="1"/>
  <c r="CW1402" i="1"/>
  <c r="CV1402" i="1"/>
  <c r="CU1402" i="1"/>
  <c r="CT1402" i="1"/>
  <c r="CS1402" i="1"/>
  <c r="CR1402" i="1"/>
  <c r="CQ1402" i="1"/>
  <c r="CP1402" i="1"/>
  <c r="CO1402" i="1"/>
  <c r="CN1402" i="1"/>
  <c r="CM1402" i="1"/>
  <c r="CL1402" i="1"/>
  <c r="CK1402" i="1"/>
  <c r="CJ1402" i="1"/>
  <c r="CI1402" i="1"/>
  <c r="CH1402" i="1"/>
  <c r="CG1402" i="1"/>
  <c r="CF1402" i="1"/>
  <c r="CE1402" i="1"/>
  <c r="CD1402" i="1"/>
  <c r="CC1402" i="1"/>
  <c r="CB1402" i="1"/>
  <c r="CA1402" i="1"/>
  <c r="BZ1402" i="1"/>
  <c r="BY1402" i="1"/>
  <c r="BX1402" i="1"/>
  <c r="BW1402" i="1"/>
  <c r="BV1402" i="1"/>
  <c r="BU1402" i="1"/>
  <c r="BT1402" i="1"/>
  <c r="BS1402" i="1"/>
  <c r="BR1402" i="1"/>
  <c r="BQ1402" i="1"/>
  <c r="BP1402" i="1"/>
  <c r="BO1402" i="1"/>
  <c r="BN1402" i="1"/>
  <c r="BM1402" i="1"/>
  <c r="BL1402" i="1"/>
  <c r="BK1402" i="1"/>
  <c r="BJ1402" i="1"/>
  <c r="BI1402" i="1"/>
  <c r="BH1402" i="1"/>
  <c r="BG1402" i="1"/>
  <c r="BF1402" i="1"/>
  <c r="BE1402" i="1"/>
  <c r="BD1402" i="1"/>
  <c r="BC1402" i="1"/>
  <c r="BB1402" i="1"/>
  <c r="BA1402" i="1"/>
  <c r="AZ1402" i="1"/>
  <c r="AY1402" i="1"/>
  <c r="AX1402" i="1"/>
  <c r="AW1402" i="1"/>
  <c r="AV1402" i="1"/>
  <c r="AU1402" i="1"/>
  <c r="AT1402" i="1"/>
  <c r="AS1402" i="1"/>
  <c r="AR1402" i="1"/>
  <c r="AQ1402" i="1"/>
  <c r="AP1402" i="1"/>
  <c r="AO1402" i="1"/>
  <c r="AN1402" i="1"/>
  <c r="AM1402" i="1"/>
  <c r="AL1402" i="1"/>
  <c r="AK1402" i="1"/>
  <c r="AJ1402" i="1"/>
  <c r="AI1402" i="1"/>
  <c r="AH1402" i="1"/>
  <c r="AG1402" i="1"/>
  <c r="AF1402" i="1"/>
  <c r="AE1402" i="1"/>
  <c r="AD1402" i="1"/>
  <c r="AC1402" i="1"/>
  <c r="AB1402" i="1"/>
  <c r="AA1402" i="1"/>
  <c r="Z1402" i="1"/>
  <c r="Y1402" i="1"/>
  <c r="X1402" i="1"/>
  <c r="W1402" i="1"/>
  <c r="V1402" i="1"/>
  <c r="U1402" i="1"/>
  <c r="T1402" i="1"/>
  <c r="S1402" i="1"/>
  <c r="Q1402" i="1"/>
  <c r="P1402" i="1"/>
  <c r="O1402" i="1"/>
  <c r="DD1401" i="1"/>
  <c r="DC1401" i="1"/>
  <c r="DB1401" i="1"/>
  <c r="DA1401" i="1"/>
  <c r="CZ1401" i="1"/>
  <c r="CY1401" i="1"/>
  <c r="CX1401" i="1"/>
  <c r="CW1401" i="1"/>
  <c r="CV1401" i="1"/>
  <c r="CU1401" i="1"/>
  <c r="CT1401" i="1"/>
  <c r="CS1401" i="1"/>
  <c r="CR1401" i="1"/>
  <c r="CQ1401" i="1"/>
  <c r="CP1401" i="1"/>
  <c r="CO1401" i="1"/>
  <c r="CN1401" i="1"/>
  <c r="CM1401" i="1"/>
  <c r="CL1401" i="1"/>
  <c r="CK1401" i="1"/>
  <c r="CJ1401" i="1"/>
  <c r="CI1401" i="1"/>
  <c r="CH1401" i="1"/>
  <c r="CG1401" i="1"/>
  <c r="CF1401" i="1"/>
  <c r="CE1401" i="1"/>
  <c r="CD1401" i="1"/>
  <c r="CC1401" i="1"/>
  <c r="CB1401" i="1"/>
  <c r="CA1401" i="1"/>
  <c r="BZ1401" i="1"/>
  <c r="BY1401" i="1"/>
  <c r="BX1401" i="1"/>
  <c r="BW1401" i="1"/>
  <c r="BV1401" i="1"/>
  <c r="BU1401" i="1"/>
  <c r="BT1401" i="1"/>
  <c r="BS1401" i="1"/>
  <c r="BR1401" i="1"/>
  <c r="BQ1401" i="1"/>
  <c r="BP1401" i="1"/>
  <c r="BO1401" i="1"/>
  <c r="BN1401" i="1"/>
  <c r="BM1401" i="1"/>
  <c r="BL1401" i="1"/>
  <c r="BK1401" i="1"/>
  <c r="BJ1401" i="1"/>
  <c r="BI1401" i="1"/>
  <c r="BH1401" i="1"/>
  <c r="BG1401" i="1"/>
  <c r="BF1401" i="1"/>
  <c r="BE1401" i="1"/>
  <c r="BD1401" i="1"/>
  <c r="BC1401" i="1"/>
  <c r="BB1401" i="1"/>
  <c r="BA1401" i="1"/>
  <c r="AZ1401" i="1"/>
  <c r="AY1401" i="1"/>
  <c r="AX1401" i="1"/>
  <c r="AW1401" i="1"/>
  <c r="AV1401" i="1"/>
  <c r="AU1401" i="1"/>
  <c r="AT1401" i="1"/>
  <c r="AS1401" i="1"/>
  <c r="AR1401" i="1"/>
  <c r="AQ1401" i="1"/>
  <c r="AP1401" i="1"/>
  <c r="AO1401" i="1"/>
  <c r="AN1401" i="1"/>
  <c r="AM1401" i="1"/>
  <c r="AL1401" i="1"/>
  <c r="AK1401" i="1"/>
  <c r="AJ1401" i="1"/>
  <c r="AI1401" i="1"/>
  <c r="AH1401" i="1"/>
  <c r="AG1401" i="1"/>
  <c r="AF1401" i="1"/>
  <c r="AE1401" i="1"/>
  <c r="AD1401" i="1"/>
  <c r="AC1401" i="1"/>
  <c r="AB1401" i="1"/>
  <c r="AA1401" i="1"/>
  <c r="Z1401" i="1"/>
  <c r="Y1401" i="1"/>
  <c r="X1401" i="1"/>
  <c r="W1401" i="1"/>
  <c r="V1401" i="1"/>
  <c r="U1401" i="1"/>
  <c r="T1401" i="1"/>
  <c r="S1401" i="1"/>
  <c r="Q1401" i="1"/>
  <c r="P1401" i="1"/>
  <c r="O1401" i="1"/>
  <c r="DD1400" i="1"/>
  <c r="DC1400" i="1"/>
  <c r="DB1400" i="1"/>
  <c r="DA1400" i="1"/>
  <c r="CZ1400" i="1"/>
  <c r="CY1400" i="1"/>
  <c r="CX1400" i="1"/>
  <c r="CW1400" i="1"/>
  <c r="CV1400" i="1"/>
  <c r="CU1400" i="1"/>
  <c r="CT1400" i="1"/>
  <c r="CS1400" i="1"/>
  <c r="CR1400" i="1"/>
  <c r="CQ1400" i="1"/>
  <c r="CP1400" i="1"/>
  <c r="CO1400" i="1"/>
  <c r="CN1400" i="1"/>
  <c r="CM1400" i="1"/>
  <c r="CL1400" i="1"/>
  <c r="CK1400" i="1"/>
  <c r="CJ1400" i="1"/>
  <c r="CI1400" i="1"/>
  <c r="CH1400" i="1"/>
  <c r="CG1400" i="1"/>
  <c r="CF1400" i="1"/>
  <c r="CE1400" i="1"/>
  <c r="CD1400" i="1"/>
  <c r="CC1400" i="1"/>
  <c r="CB1400" i="1"/>
  <c r="CA1400" i="1"/>
  <c r="BZ1400" i="1"/>
  <c r="BY1400" i="1"/>
  <c r="BX1400" i="1"/>
  <c r="BW1400" i="1"/>
  <c r="BV1400" i="1"/>
  <c r="BU1400" i="1"/>
  <c r="BT1400" i="1"/>
  <c r="BS1400" i="1"/>
  <c r="BR1400" i="1"/>
  <c r="BQ1400" i="1"/>
  <c r="BP1400" i="1"/>
  <c r="BO1400" i="1"/>
  <c r="BN1400" i="1"/>
  <c r="BM1400" i="1"/>
  <c r="BL1400" i="1"/>
  <c r="BK1400" i="1"/>
  <c r="BJ1400" i="1"/>
  <c r="BI1400" i="1"/>
  <c r="BH1400" i="1"/>
  <c r="BG1400" i="1"/>
  <c r="BF1400" i="1"/>
  <c r="BE1400" i="1"/>
  <c r="BD1400" i="1"/>
  <c r="BC1400" i="1"/>
  <c r="BB1400" i="1"/>
  <c r="BA1400" i="1"/>
  <c r="AZ1400" i="1"/>
  <c r="AY1400" i="1"/>
  <c r="AX1400" i="1"/>
  <c r="AW1400" i="1"/>
  <c r="AV1400" i="1"/>
  <c r="AU1400" i="1"/>
  <c r="AT1400" i="1"/>
  <c r="AS1400" i="1"/>
  <c r="AR1400" i="1"/>
  <c r="AQ1400" i="1"/>
  <c r="AP1400" i="1"/>
  <c r="AO1400" i="1"/>
  <c r="AN1400" i="1"/>
  <c r="AM1400" i="1"/>
  <c r="AL1400" i="1"/>
  <c r="AK1400" i="1"/>
  <c r="AJ1400" i="1"/>
  <c r="AI1400" i="1"/>
  <c r="AH1400" i="1"/>
  <c r="AG1400" i="1"/>
  <c r="AF1400" i="1"/>
  <c r="AE1400" i="1"/>
  <c r="AD1400" i="1"/>
  <c r="AC1400" i="1"/>
  <c r="AB1400" i="1"/>
  <c r="AA1400" i="1"/>
  <c r="Z1400" i="1"/>
  <c r="Y1400" i="1"/>
  <c r="X1400" i="1"/>
  <c r="W1400" i="1"/>
  <c r="V1400" i="1"/>
  <c r="U1400" i="1"/>
  <c r="T1400" i="1"/>
  <c r="S1400" i="1"/>
  <c r="Q1400" i="1"/>
  <c r="P1400" i="1"/>
  <c r="O1400" i="1"/>
  <c r="DD1399" i="1"/>
  <c r="DC1399" i="1"/>
  <c r="DB1399" i="1"/>
  <c r="DA1399" i="1"/>
  <c r="CZ1399" i="1"/>
  <c r="CY1399" i="1"/>
  <c r="CX1399" i="1"/>
  <c r="CW1399" i="1"/>
  <c r="CV1399" i="1"/>
  <c r="CU1399" i="1"/>
  <c r="CT1399" i="1"/>
  <c r="CS1399" i="1"/>
  <c r="CR1399" i="1"/>
  <c r="CQ1399" i="1"/>
  <c r="CP1399" i="1"/>
  <c r="CO1399" i="1"/>
  <c r="CN1399" i="1"/>
  <c r="CM1399" i="1"/>
  <c r="CL1399" i="1"/>
  <c r="CK1399" i="1"/>
  <c r="CJ1399" i="1"/>
  <c r="CI1399" i="1"/>
  <c r="CH1399" i="1"/>
  <c r="CG1399" i="1"/>
  <c r="CF1399" i="1"/>
  <c r="CE1399" i="1"/>
  <c r="CD1399" i="1"/>
  <c r="CC1399" i="1"/>
  <c r="CB1399" i="1"/>
  <c r="CA1399" i="1"/>
  <c r="BZ1399" i="1"/>
  <c r="BY1399" i="1"/>
  <c r="BX1399" i="1"/>
  <c r="BW1399" i="1"/>
  <c r="BV1399" i="1"/>
  <c r="BU1399" i="1"/>
  <c r="BT1399" i="1"/>
  <c r="BS1399" i="1"/>
  <c r="BR1399" i="1"/>
  <c r="BQ1399" i="1"/>
  <c r="BP1399" i="1"/>
  <c r="BO1399" i="1"/>
  <c r="BN1399" i="1"/>
  <c r="BM1399" i="1"/>
  <c r="BL1399" i="1"/>
  <c r="BK1399" i="1"/>
  <c r="BJ1399" i="1"/>
  <c r="BI1399" i="1"/>
  <c r="BH1399" i="1"/>
  <c r="BG1399" i="1"/>
  <c r="BF1399" i="1"/>
  <c r="BE1399" i="1"/>
  <c r="BD1399" i="1"/>
  <c r="BC1399" i="1"/>
  <c r="BB1399" i="1"/>
  <c r="BA1399" i="1"/>
  <c r="AZ1399" i="1"/>
  <c r="AY1399" i="1"/>
  <c r="AX1399" i="1"/>
  <c r="AW1399" i="1"/>
  <c r="AV1399" i="1"/>
  <c r="AU1399" i="1"/>
  <c r="AT1399" i="1"/>
  <c r="AS1399" i="1"/>
  <c r="AR1399" i="1"/>
  <c r="AQ1399" i="1"/>
  <c r="AP1399" i="1"/>
  <c r="AO1399" i="1"/>
  <c r="AN1399" i="1"/>
  <c r="AM1399" i="1"/>
  <c r="AL1399" i="1"/>
  <c r="AK1399" i="1"/>
  <c r="AJ1399" i="1"/>
  <c r="AI1399" i="1"/>
  <c r="AH1399" i="1"/>
  <c r="AG1399" i="1"/>
  <c r="AF1399" i="1"/>
  <c r="AE1399" i="1"/>
  <c r="AD1399" i="1"/>
  <c r="AC1399" i="1"/>
  <c r="AB1399" i="1"/>
  <c r="AA1399" i="1"/>
  <c r="Z1399" i="1"/>
  <c r="Y1399" i="1"/>
  <c r="X1399" i="1"/>
  <c r="W1399" i="1"/>
  <c r="V1399" i="1"/>
  <c r="U1399" i="1"/>
  <c r="T1399" i="1"/>
  <c r="S1399" i="1"/>
  <c r="Q1399" i="1"/>
  <c r="P1399" i="1"/>
  <c r="O1399" i="1"/>
  <c r="DD1417" i="1"/>
  <c r="DC1417" i="1"/>
  <c r="DB1417" i="1"/>
  <c r="DA1417" i="1"/>
  <c r="CZ1417" i="1"/>
  <c r="CY1417" i="1"/>
  <c r="CX1417" i="1"/>
  <c r="CW1417" i="1"/>
  <c r="CV1417" i="1"/>
  <c r="CU1417" i="1"/>
  <c r="CT1417" i="1"/>
  <c r="CS1417" i="1"/>
  <c r="CR1417" i="1"/>
  <c r="CQ1417" i="1"/>
  <c r="CP1417" i="1"/>
  <c r="CO1417" i="1"/>
  <c r="CN1417" i="1"/>
  <c r="CM1417" i="1"/>
  <c r="CL1417" i="1"/>
  <c r="CK1417" i="1"/>
  <c r="CJ1417" i="1"/>
  <c r="CI1417" i="1"/>
  <c r="CH1417" i="1"/>
  <c r="CG1417" i="1"/>
  <c r="CF1417" i="1"/>
  <c r="CE1417" i="1"/>
  <c r="CD1417" i="1"/>
  <c r="CC1417" i="1"/>
  <c r="CB1417" i="1"/>
  <c r="CA1417" i="1"/>
  <c r="BZ1417" i="1"/>
  <c r="BY1417" i="1"/>
  <c r="BX1417" i="1"/>
  <c r="BW1417" i="1"/>
  <c r="BV1417" i="1"/>
  <c r="BU1417" i="1"/>
  <c r="BT1417" i="1"/>
  <c r="BS1417" i="1"/>
  <c r="BR1417" i="1"/>
  <c r="BQ1417" i="1"/>
  <c r="BP1417" i="1"/>
  <c r="BO1417" i="1"/>
  <c r="BN1417" i="1"/>
  <c r="BM1417" i="1"/>
  <c r="BL1417" i="1"/>
  <c r="BK1417" i="1"/>
  <c r="BJ1417" i="1"/>
  <c r="BI1417" i="1"/>
  <c r="BH1417" i="1"/>
  <c r="BG1417" i="1"/>
  <c r="BF1417" i="1"/>
  <c r="BE1417" i="1"/>
  <c r="BD1417" i="1"/>
  <c r="BC1417" i="1"/>
  <c r="BB1417" i="1"/>
  <c r="BA1417" i="1"/>
  <c r="AZ1417" i="1"/>
  <c r="AY1417" i="1"/>
  <c r="AX1417" i="1"/>
  <c r="AW1417" i="1"/>
  <c r="AV1417" i="1"/>
  <c r="AU1417" i="1"/>
  <c r="AT1417" i="1"/>
  <c r="AS1417" i="1"/>
  <c r="AR1417" i="1"/>
  <c r="AQ1417" i="1"/>
  <c r="AP1417" i="1"/>
  <c r="AO1417" i="1"/>
  <c r="AN1417" i="1"/>
  <c r="AM1417" i="1"/>
  <c r="AL1417" i="1"/>
  <c r="AK1417" i="1"/>
  <c r="AJ1417" i="1"/>
  <c r="AI1417" i="1"/>
  <c r="AH1417" i="1"/>
  <c r="AG1417" i="1"/>
  <c r="AF1417" i="1"/>
  <c r="AE1417" i="1"/>
  <c r="AD1417" i="1"/>
  <c r="AC1417" i="1"/>
  <c r="AB1417" i="1"/>
  <c r="AA1417" i="1"/>
  <c r="Z1417" i="1"/>
  <c r="Y1417" i="1"/>
  <c r="X1417" i="1"/>
  <c r="W1417" i="1"/>
  <c r="V1417" i="1"/>
  <c r="U1417" i="1"/>
  <c r="T1417" i="1"/>
  <c r="S1417" i="1"/>
  <c r="Q1417" i="1"/>
  <c r="P1417" i="1"/>
  <c r="O1417" i="1"/>
  <c r="DD1398" i="1"/>
  <c r="DC1398" i="1"/>
  <c r="DB1398" i="1"/>
  <c r="DA1398" i="1"/>
  <c r="CZ1398" i="1"/>
  <c r="CY1398" i="1"/>
  <c r="CX1398" i="1"/>
  <c r="CW1398" i="1"/>
  <c r="CV1398" i="1"/>
  <c r="CU1398" i="1"/>
  <c r="CT1398" i="1"/>
  <c r="CS1398" i="1"/>
  <c r="CR1398" i="1"/>
  <c r="CQ1398" i="1"/>
  <c r="CP1398" i="1"/>
  <c r="CO1398" i="1"/>
  <c r="CN1398" i="1"/>
  <c r="CM1398" i="1"/>
  <c r="CL1398" i="1"/>
  <c r="CK1398" i="1"/>
  <c r="CJ1398" i="1"/>
  <c r="CI1398" i="1"/>
  <c r="CH1398" i="1"/>
  <c r="CG1398" i="1"/>
  <c r="CF1398" i="1"/>
  <c r="CE1398" i="1"/>
  <c r="CD1398" i="1"/>
  <c r="CC1398" i="1"/>
  <c r="CB1398" i="1"/>
  <c r="CA1398" i="1"/>
  <c r="BZ1398" i="1"/>
  <c r="BY1398" i="1"/>
  <c r="BX1398" i="1"/>
  <c r="BW1398" i="1"/>
  <c r="BV1398" i="1"/>
  <c r="BU1398" i="1"/>
  <c r="BT1398" i="1"/>
  <c r="BS1398" i="1"/>
  <c r="BR1398" i="1"/>
  <c r="BQ1398" i="1"/>
  <c r="BP1398" i="1"/>
  <c r="BO1398" i="1"/>
  <c r="BN1398" i="1"/>
  <c r="BM1398" i="1"/>
  <c r="BL1398" i="1"/>
  <c r="BK1398" i="1"/>
  <c r="BJ1398" i="1"/>
  <c r="BI1398" i="1"/>
  <c r="BH1398" i="1"/>
  <c r="BG1398" i="1"/>
  <c r="BF1398" i="1"/>
  <c r="BE1398" i="1"/>
  <c r="BD1398" i="1"/>
  <c r="BC1398" i="1"/>
  <c r="BB1398" i="1"/>
  <c r="BA1398" i="1"/>
  <c r="AZ1398" i="1"/>
  <c r="AY1398" i="1"/>
  <c r="AX1398" i="1"/>
  <c r="AW1398" i="1"/>
  <c r="AV1398" i="1"/>
  <c r="AU1398" i="1"/>
  <c r="AT1398" i="1"/>
  <c r="AS1398" i="1"/>
  <c r="AR1398" i="1"/>
  <c r="AQ1398" i="1"/>
  <c r="AP1398" i="1"/>
  <c r="AO1398" i="1"/>
  <c r="AN1398" i="1"/>
  <c r="AM1398" i="1"/>
  <c r="AL1398" i="1"/>
  <c r="AK1398" i="1"/>
  <c r="AJ1398" i="1"/>
  <c r="AI1398" i="1"/>
  <c r="AH1398" i="1"/>
  <c r="AG1398" i="1"/>
  <c r="AF1398" i="1"/>
  <c r="AE1398" i="1"/>
  <c r="AD1398" i="1"/>
  <c r="AC1398" i="1"/>
  <c r="AB1398" i="1"/>
  <c r="AA1398" i="1"/>
  <c r="Z1398" i="1"/>
  <c r="Y1398" i="1"/>
  <c r="X1398" i="1"/>
  <c r="W1398" i="1"/>
  <c r="V1398" i="1"/>
  <c r="U1398" i="1"/>
  <c r="T1398" i="1"/>
  <c r="S1398" i="1"/>
  <c r="Q1398" i="1"/>
  <c r="P1398" i="1"/>
  <c r="O1398" i="1"/>
  <c r="DD1416" i="1"/>
  <c r="DC1416" i="1"/>
  <c r="DB1416" i="1"/>
  <c r="DA1416" i="1"/>
  <c r="CZ1416" i="1"/>
  <c r="CY1416" i="1"/>
  <c r="CX1416" i="1"/>
  <c r="CW1416" i="1"/>
  <c r="CV1416" i="1"/>
  <c r="CU1416" i="1"/>
  <c r="CT1416" i="1"/>
  <c r="CS1416" i="1"/>
  <c r="CR1416" i="1"/>
  <c r="CQ1416" i="1"/>
  <c r="CP1416" i="1"/>
  <c r="CO1416" i="1"/>
  <c r="CN1416" i="1"/>
  <c r="CM1416" i="1"/>
  <c r="CL1416" i="1"/>
  <c r="CK1416" i="1"/>
  <c r="CJ1416" i="1"/>
  <c r="CI1416" i="1"/>
  <c r="CH1416" i="1"/>
  <c r="CG1416" i="1"/>
  <c r="CF1416" i="1"/>
  <c r="CE1416" i="1"/>
  <c r="CD1416" i="1"/>
  <c r="CC1416" i="1"/>
  <c r="CB1416" i="1"/>
  <c r="CA1416" i="1"/>
  <c r="BZ1416" i="1"/>
  <c r="BY1416" i="1"/>
  <c r="BX1416" i="1"/>
  <c r="BW1416" i="1"/>
  <c r="BV1416" i="1"/>
  <c r="BU1416" i="1"/>
  <c r="BT1416" i="1"/>
  <c r="BS1416" i="1"/>
  <c r="BR1416" i="1"/>
  <c r="BQ1416" i="1"/>
  <c r="BP1416" i="1"/>
  <c r="BO1416" i="1"/>
  <c r="BN1416" i="1"/>
  <c r="BM1416" i="1"/>
  <c r="BL1416" i="1"/>
  <c r="BK1416" i="1"/>
  <c r="BJ1416" i="1"/>
  <c r="BI1416" i="1"/>
  <c r="BH1416" i="1"/>
  <c r="BG1416" i="1"/>
  <c r="BF1416" i="1"/>
  <c r="BE1416" i="1"/>
  <c r="BD1416" i="1"/>
  <c r="BC1416" i="1"/>
  <c r="BB1416" i="1"/>
  <c r="BA1416" i="1"/>
  <c r="AZ1416" i="1"/>
  <c r="AY1416" i="1"/>
  <c r="AX1416" i="1"/>
  <c r="AW1416" i="1"/>
  <c r="AV1416" i="1"/>
  <c r="AU1416" i="1"/>
  <c r="AT1416" i="1"/>
  <c r="AS1416" i="1"/>
  <c r="AR1416" i="1"/>
  <c r="AQ1416" i="1"/>
  <c r="AP1416" i="1"/>
  <c r="AO1416" i="1"/>
  <c r="AN1416" i="1"/>
  <c r="AM1416" i="1"/>
  <c r="AL1416" i="1"/>
  <c r="AK1416" i="1"/>
  <c r="AJ1416" i="1"/>
  <c r="AI1416" i="1"/>
  <c r="AH1416" i="1"/>
  <c r="AG1416" i="1"/>
  <c r="AF1416" i="1"/>
  <c r="AE1416" i="1"/>
  <c r="AD1416" i="1"/>
  <c r="AC1416" i="1"/>
  <c r="AB1416" i="1"/>
  <c r="AA1416" i="1"/>
  <c r="Z1416" i="1"/>
  <c r="Y1416" i="1"/>
  <c r="X1416" i="1"/>
  <c r="W1416" i="1"/>
  <c r="V1416" i="1"/>
  <c r="U1416" i="1"/>
  <c r="T1416" i="1"/>
  <c r="S1416" i="1"/>
  <c r="Q1416" i="1"/>
  <c r="P1416" i="1"/>
  <c r="O1416" i="1"/>
  <c r="DD1415" i="1"/>
  <c r="DC1415" i="1"/>
  <c r="DB1415" i="1"/>
  <c r="DA1415" i="1"/>
  <c r="CZ1415" i="1"/>
  <c r="CY1415" i="1"/>
  <c r="CX1415" i="1"/>
  <c r="CW1415" i="1"/>
  <c r="CV1415" i="1"/>
  <c r="CU1415" i="1"/>
  <c r="CT1415" i="1"/>
  <c r="CS1415" i="1"/>
  <c r="CR1415" i="1"/>
  <c r="CQ1415" i="1"/>
  <c r="CP1415" i="1"/>
  <c r="CO1415" i="1"/>
  <c r="CN1415" i="1"/>
  <c r="CM1415" i="1"/>
  <c r="CL1415" i="1"/>
  <c r="CK1415" i="1"/>
  <c r="CJ1415" i="1"/>
  <c r="CI1415" i="1"/>
  <c r="CH1415" i="1"/>
  <c r="CG1415" i="1"/>
  <c r="CF1415" i="1"/>
  <c r="CE1415" i="1"/>
  <c r="CD1415" i="1"/>
  <c r="CC1415" i="1"/>
  <c r="CB1415" i="1"/>
  <c r="CA1415" i="1"/>
  <c r="BZ1415" i="1"/>
  <c r="BY1415" i="1"/>
  <c r="BX1415" i="1"/>
  <c r="BW1415" i="1"/>
  <c r="BV1415" i="1"/>
  <c r="BU1415" i="1"/>
  <c r="BT1415" i="1"/>
  <c r="BS1415" i="1"/>
  <c r="BR1415" i="1"/>
  <c r="BQ1415" i="1"/>
  <c r="BP1415" i="1"/>
  <c r="BO1415" i="1"/>
  <c r="BN1415" i="1"/>
  <c r="BM1415" i="1"/>
  <c r="BL1415" i="1"/>
  <c r="BK1415" i="1"/>
  <c r="BJ1415" i="1"/>
  <c r="BI1415" i="1"/>
  <c r="BH1415" i="1"/>
  <c r="BG1415" i="1"/>
  <c r="BF1415" i="1"/>
  <c r="BE1415" i="1"/>
  <c r="BD1415" i="1"/>
  <c r="BC1415" i="1"/>
  <c r="BB1415" i="1"/>
  <c r="BA1415" i="1"/>
  <c r="AZ1415" i="1"/>
  <c r="AY1415" i="1"/>
  <c r="AX1415" i="1"/>
  <c r="AW1415" i="1"/>
  <c r="AV1415" i="1"/>
  <c r="AU1415" i="1"/>
  <c r="AT1415" i="1"/>
  <c r="AS1415" i="1"/>
  <c r="AR1415" i="1"/>
  <c r="AQ1415" i="1"/>
  <c r="AP1415" i="1"/>
  <c r="AO1415" i="1"/>
  <c r="AN1415" i="1"/>
  <c r="AM1415" i="1"/>
  <c r="AL1415" i="1"/>
  <c r="AK1415" i="1"/>
  <c r="AJ1415" i="1"/>
  <c r="AI1415" i="1"/>
  <c r="AH1415" i="1"/>
  <c r="AG1415" i="1"/>
  <c r="AF1415" i="1"/>
  <c r="AE1415" i="1"/>
  <c r="AD1415" i="1"/>
  <c r="AC1415" i="1"/>
  <c r="AB1415" i="1"/>
  <c r="AA1415" i="1"/>
  <c r="Z1415" i="1"/>
  <c r="Y1415" i="1"/>
  <c r="X1415" i="1"/>
  <c r="W1415" i="1"/>
  <c r="V1415" i="1"/>
  <c r="U1415" i="1"/>
  <c r="T1415" i="1"/>
  <c r="S1415" i="1"/>
  <c r="Q1415" i="1"/>
  <c r="P1415" i="1"/>
  <c r="O1415" i="1"/>
  <c r="DD1414" i="1"/>
  <c r="DC1414" i="1"/>
  <c r="DB1414" i="1"/>
  <c r="DA1414" i="1"/>
  <c r="CZ1414" i="1"/>
  <c r="CY1414" i="1"/>
  <c r="CX1414" i="1"/>
  <c r="CW1414" i="1"/>
  <c r="CV1414" i="1"/>
  <c r="CU1414" i="1"/>
  <c r="CT1414" i="1"/>
  <c r="CS1414" i="1"/>
  <c r="CR1414" i="1"/>
  <c r="CQ1414" i="1"/>
  <c r="CP1414" i="1"/>
  <c r="CO1414" i="1"/>
  <c r="CN1414" i="1"/>
  <c r="CM1414" i="1"/>
  <c r="CL1414" i="1"/>
  <c r="CK1414" i="1"/>
  <c r="CJ1414" i="1"/>
  <c r="CI1414" i="1"/>
  <c r="CH1414" i="1"/>
  <c r="CG1414" i="1"/>
  <c r="CF1414" i="1"/>
  <c r="CE1414" i="1"/>
  <c r="CD1414" i="1"/>
  <c r="CC1414" i="1"/>
  <c r="CB1414" i="1"/>
  <c r="CA1414" i="1"/>
  <c r="BZ1414" i="1"/>
  <c r="BY1414" i="1"/>
  <c r="BX1414" i="1"/>
  <c r="BW1414" i="1"/>
  <c r="BV1414" i="1"/>
  <c r="BU1414" i="1"/>
  <c r="BT1414" i="1"/>
  <c r="BS1414" i="1"/>
  <c r="BR1414" i="1"/>
  <c r="BQ1414" i="1"/>
  <c r="BP1414" i="1"/>
  <c r="BO1414" i="1"/>
  <c r="BN1414" i="1"/>
  <c r="BM1414" i="1"/>
  <c r="BL1414" i="1"/>
  <c r="BK1414" i="1"/>
  <c r="BJ1414" i="1"/>
  <c r="BI1414" i="1"/>
  <c r="BH1414" i="1"/>
  <c r="BG1414" i="1"/>
  <c r="BF1414" i="1"/>
  <c r="BE1414" i="1"/>
  <c r="BD1414" i="1"/>
  <c r="BC1414" i="1"/>
  <c r="BB1414" i="1"/>
  <c r="BA1414" i="1"/>
  <c r="AZ1414" i="1"/>
  <c r="AY1414" i="1"/>
  <c r="AX1414" i="1"/>
  <c r="AW1414" i="1"/>
  <c r="AV1414" i="1"/>
  <c r="AU1414" i="1"/>
  <c r="AT1414" i="1"/>
  <c r="AS1414" i="1"/>
  <c r="AR1414" i="1"/>
  <c r="AQ1414" i="1"/>
  <c r="AP1414" i="1"/>
  <c r="AO1414" i="1"/>
  <c r="AN1414" i="1"/>
  <c r="AM1414" i="1"/>
  <c r="AL1414" i="1"/>
  <c r="AK1414" i="1"/>
  <c r="AJ1414" i="1"/>
  <c r="AI1414" i="1"/>
  <c r="AH1414" i="1"/>
  <c r="AG1414" i="1"/>
  <c r="AF1414" i="1"/>
  <c r="AE1414" i="1"/>
  <c r="AD1414" i="1"/>
  <c r="AC1414" i="1"/>
  <c r="AB1414" i="1"/>
  <c r="AA1414" i="1"/>
  <c r="Z1414" i="1"/>
  <c r="Y1414" i="1"/>
  <c r="X1414" i="1"/>
  <c r="W1414" i="1"/>
  <c r="V1414" i="1"/>
  <c r="U1414" i="1"/>
  <c r="T1414" i="1"/>
  <c r="S1414" i="1"/>
  <c r="Q1414" i="1"/>
  <c r="P1414" i="1"/>
  <c r="O1414" i="1"/>
  <c r="DD1413" i="1"/>
  <c r="DC1413" i="1"/>
  <c r="DB1413" i="1"/>
  <c r="DA1413" i="1"/>
  <c r="CZ1413" i="1"/>
  <c r="CY1413" i="1"/>
  <c r="CX1413" i="1"/>
  <c r="CW1413" i="1"/>
  <c r="CV1413" i="1"/>
  <c r="CU1413" i="1"/>
  <c r="CT1413" i="1"/>
  <c r="CS1413" i="1"/>
  <c r="CR1413" i="1"/>
  <c r="CQ1413" i="1"/>
  <c r="CP1413" i="1"/>
  <c r="CO1413" i="1"/>
  <c r="CN1413" i="1"/>
  <c r="CM1413" i="1"/>
  <c r="CL1413" i="1"/>
  <c r="CK1413" i="1"/>
  <c r="CJ1413" i="1"/>
  <c r="CI1413" i="1"/>
  <c r="CH1413" i="1"/>
  <c r="CG1413" i="1"/>
  <c r="CF1413" i="1"/>
  <c r="CE1413" i="1"/>
  <c r="CD1413" i="1"/>
  <c r="CC1413" i="1"/>
  <c r="CB1413" i="1"/>
  <c r="CA1413" i="1"/>
  <c r="BZ1413" i="1"/>
  <c r="BY1413" i="1"/>
  <c r="BX1413" i="1"/>
  <c r="BW1413" i="1"/>
  <c r="BV1413" i="1"/>
  <c r="BU1413" i="1"/>
  <c r="BT1413" i="1"/>
  <c r="BS1413" i="1"/>
  <c r="BR1413" i="1"/>
  <c r="BQ1413" i="1"/>
  <c r="BP1413" i="1"/>
  <c r="BO1413" i="1"/>
  <c r="BN1413" i="1"/>
  <c r="BM1413" i="1"/>
  <c r="BL1413" i="1"/>
  <c r="BK1413" i="1"/>
  <c r="BJ1413" i="1"/>
  <c r="BI1413" i="1"/>
  <c r="BH1413" i="1"/>
  <c r="BG1413" i="1"/>
  <c r="BF1413" i="1"/>
  <c r="BE1413" i="1"/>
  <c r="BD1413" i="1"/>
  <c r="BC1413" i="1"/>
  <c r="BB1413" i="1"/>
  <c r="BA1413" i="1"/>
  <c r="AZ1413" i="1"/>
  <c r="AY1413" i="1"/>
  <c r="AX1413" i="1"/>
  <c r="AW1413" i="1"/>
  <c r="AV1413" i="1"/>
  <c r="AU1413" i="1"/>
  <c r="AT1413" i="1"/>
  <c r="AS1413" i="1"/>
  <c r="AR1413" i="1"/>
  <c r="AQ1413" i="1"/>
  <c r="AP1413" i="1"/>
  <c r="AO1413" i="1"/>
  <c r="AN1413" i="1"/>
  <c r="AM1413" i="1"/>
  <c r="AL1413" i="1"/>
  <c r="AK1413" i="1"/>
  <c r="AJ1413" i="1"/>
  <c r="AI1413" i="1"/>
  <c r="AH1413" i="1"/>
  <c r="AG1413" i="1"/>
  <c r="AF1413" i="1"/>
  <c r="AE1413" i="1"/>
  <c r="AD1413" i="1"/>
  <c r="AC1413" i="1"/>
  <c r="AB1413" i="1"/>
  <c r="AA1413" i="1"/>
  <c r="Z1413" i="1"/>
  <c r="Y1413" i="1"/>
  <c r="X1413" i="1"/>
  <c r="W1413" i="1"/>
  <c r="V1413" i="1"/>
  <c r="U1413" i="1"/>
  <c r="T1413" i="1"/>
  <c r="S1413" i="1"/>
  <c r="Q1413" i="1"/>
  <c r="P1413" i="1"/>
  <c r="O1413" i="1"/>
  <c r="DD1412" i="1"/>
  <c r="DC1412" i="1"/>
  <c r="DB1412" i="1"/>
  <c r="DA1412" i="1"/>
  <c r="CZ1412" i="1"/>
  <c r="CY1412" i="1"/>
  <c r="CX1412" i="1"/>
  <c r="CW1412" i="1"/>
  <c r="CV1412" i="1"/>
  <c r="CU1412" i="1"/>
  <c r="CT1412" i="1"/>
  <c r="CS1412" i="1"/>
  <c r="CR1412" i="1"/>
  <c r="CQ1412" i="1"/>
  <c r="CP1412" i="1"/>
  <c r="CO1412" i="1"/>
  <c r="CN1412" i="1"/>
  <c r="CM1412" i="1"/>
  <c r="CL1412" i="1"/>
  <c r="CK1412" i="1"/>
  <c r="CJ1412" i="1"/>
  <c r="CI1412" i="1"/>
  <c r="CH1412" i="1"/>
  <c r="CG1412" i="1"/>
  <c r="CF1412" i="1"/>
  <c r="CE1412" i="1"/>
  <c r="CD1412" i="1"/>
  <c r="CC1412" i="1"/>
  <c r="CB1412" i="1"/>
  <c r="CA1412" i="1"/>
  <c r="BZ1412" i="1"/>
  <c r="BY1412" i="1"/>
  <c r="BX1412" i="1"/>
  <c r="BW1412" i="1"/>
  <c r="BV1412" i="1"/>
  <c r="BU1412" i="1"/>
  <c r="BT1412" i="1"/>
  <c r="BS1412" i="1"/>
  <c r="BR1412" i="1"/>
  <c r="BQ1412" i="1"/>
  <c r="BP1412" i="1"/>
  <c r="BO1412" i="1"/>
  <c r="BN1412" i="1"/>
  <c r="BM1412" i="1"/>
  <c r="BL1412" i="1"/>
  <c r="BK1412" i="1"/>
  <c r="BJ1412" i="1"/>
  <c r="BI1412" i="1"/>
  <c r="BH1412" i="1"/>
  <c r="BG1412" i="1"/>
  <c r="BF1412" i="1"/>
  <c r="BE1412" i="1"/>
  <c r="BD1412" i="1"/>
  <c r="BC1412" i="1"/>
  <c r="BB1412" i="1"/>
  <c r="BA1412" i="1"/>
  <c r="AZ1412" i="1"/>
  <c r="AY1412" i="1"/>
  <c r="AX1412" i="1"/>
  <c r="AW1412" i="1"/>
  <c r="AV1412" i="1"/>
  <c r="AU1412" i="1"/>
  <c r="AT1412" i="1"/>
  <c r="AS1412" i="1"/>
  <c r="AR1412" i="1"/>
  <c r="AQ1412" i="1"/>
  <c r="AP1412" i="1"/>
  <c r="AO1412" i="1"/>
  <c r="AN1412" i="1"/>
  <c r="AM1412" i="1"/>
  <c r="AL1412" i="1"/>
  <c r="AK1412" i="1"/>
  <c r="AJ1412" i="1"/>
  <c r="AI1412" i="1"/>
  <c r="AH1412" i="1"/>
  <c r="AG1412" i="1"/>
  <c r="AF1412" i="1"/>
  <c r="AE1412" i="1"/>
  <c r="AD1412" i="1"/>
  <c r="AC1412" i="1"/>
  <c r="AB1412" i="1"/>
  <c r="AA1412" i="1"/>
  <c r="Z1412" i="1"/>
  <c r="Y1412" i="1"/>
  <c r="X1412" i="1"/>
  <c r="W1412" i="1"/>
  <c r="V1412" i="1"/>
  <c r="U1412" i="1"/>
  <c r="T1412" i="1"/>
  <c r="S1412" i="1"/>
  <c r="Q1412" i="1"/>
  <c r="P1412" i="1"/>
  <c r="O1412" i="1"/>
  <c r="DD1411" i="1"/>
  <c r="DC1411" i="1"/>
  <c r="DB1411" i="1"/>
  <c r="DA1411" i="1"/>
  <c r="CZ1411" i="1"/>
  <c r="CY1411" i="1"/>
  <c r="CX1411" i="1"/>
  <c r="CW1411" i="1"/>
  <c r="CV1411" i="1"/>
  <c r="CU1411" i="1"/>
  <c r="CT1411" i="1"/>
  <c r="CS1411" i="1"/>
  <c r="CR1411" i="1"/>
  <c r="CQ1411" i="1"/>
  <c r="CP1411" i="1"/>
  <c r="CO1411" i="1"/>
  <c r="CN1411" i="1"/>
  <c r="CM1411" i="1"/>
  <c r="CL1411" i="1"/>
  <c r="CK1411" i="1"/>
  <c r="CJ1411" i="1"/>
  <c r="CI1411" i="1"/>
  <c r="CH1411" i="1"/>
  <c r="CG1411" i="1"/>
  <c r="CF1411" i="1"/>
  <c r="CE1411" i="1"/>
  <c r="CD1411" i="1"/>
  <c r="CC1411" i="1"/>
  <c r="CB1411" i="1"/>
  <c r="CA1411" i="1"/>
  <c r="BZ1411" i="1"/>
  <c r="BY1411" i="1"/>
  <c r="BX1411" i="1"/>
  <c r="BW1411" i="1"/>
  <c r="BV1411" i="1"/>
  <c r="BU1411" i="1"/>
  <c r="BT1411" i="1"/>
  <c r="BS1411" i="1"/>
  <c r="BR1411" i="1"/>
  <c r="BQ1411" i="1"/>
  <c r="BP1411" i="1"/>
  <c r="BO1411" i="1"/>
  <c r="BN1411" i="1"/>
  <c r="BM1411" i="1"/>
  <c r="BL1411" i="1"/>
  <c r="BK1411" i="1"/>
  <c r="BJ1411" i="1"/>
  <c r="BI1411" i="1"/>
  <c r="BH1411" i="1"/>
  <c r="BG1411" i="1"/>
  <c r="BF1411" i="1"/>
  <c r="BE1411" i="1"/>
  <c r="BD1411" i="1"/>
  <c r="BC1411" i="1"/>
  <c r="BB1411" i="1"/>
  <c r="BA1411" i="1"/>
  <c r="AZ1411" i="1"/>
  <c r="AY1411" i="1"/>
  <c r="AX1411" i="1"/>
  <c r="AW1411" i="1"/>
  <c r="AV1411" i="1"/>
  <c r="AU1411" i="1"/>
  <c r="AT1411" i="1"/>
  <c r="AS1411" i="1"/>
  <c r="AR1411" i="1"/>
  <c r="AQ1411" i="1"/>
  <c r="AP1411" i="1"/>
  <c r="AO1411" i="1"/>
  <c r="AN1411" i="1"/>
  <c r="AM1411" i="1"/>
  <c r="AL1411" i="1"/>
  <c r="AK1411" i="1"/>
  <c r="AJ1411" i="1"/>
  <c r="AI1411" i="1"/>
  <c r="AH1411" i="1"/>
  <c r="AG1411" i="1"/>
  <c r="AF1411" i="1"/>
  <c r="AE1411" i="1"/>
  <c r="AD1411" i="1"/>
  <c r="AC1411" i="1"/>
  <c r="AB1411" i="1"/>
  <c r="AA1411" i="1"/>
  <c r="Z1411" i="1"/>
  <c r="Y1411" i="1"/>
  <c r="X1411" i="1"/>
  <c r="W1411" i="1"/>
  <c r="V1411" i="1"/>
  <c r="U1411" i="1"/>
  <c r="T1411" i="1"/>
  <c r="S1411" i="1"/>
  <c r="Q1411" i="1"/>
  <c r="P1411" i="1"/>
  <c r="O1411" i="1"/>
  <c r="DD1410" i="1"/>
  <c r="DC1410" i="1"/>
  <c r="DB1410" i="1"/>
  <c r="DA1410" i="1"/>
  <c r="CZ1410" i="1"/>
  <c r="CY1410" i="1"/>
  <c r="CX1410" i="1"/>
  <c r="CW1410" i="1"/>
  <c r="CV1410" i="1"/>
  <c r="CU1410" i="1"/>
  <c r="CT1410" i="1"/>
  <c r="CS1410" i="1"/>
  <c r="CR1410" i="1"/>
  <c r="CQ1410" i="1"/>
  <c r="CP1410" i="1"/>
  <c r="CO1410" i="1"/>
  <c r="CN1410" i="1"/>
  <c r="CM1410" i="1"/>
  <c r="CL1410" i="1"/>
  <c r="CK1410" i="1"/>
  <c r="CJ1410" i="1"/>
  <c r="CI1410" i="1"/>
  <c r="CH1410" i="1"/>
  <c r="CG1410" i="1"/>
  <c r="CF1410" i="1"/>
  <c r="CE1410" i="1"/>
  <c r="CD1410" i="1"/>
  <c r="CC1410" i="1"/>
  <c r="CB1410" i="1"/>
  <c r="CA1410" i="1"/>
  <c r="BZ1410" i="1"/>
  <c r="BY1410" i="1"/>
  <c r="BX1410" i="1"/>
  <c r="BW1410" i="1"/>
  <c r="BV1410" i="1"/>
  <c r="BU1410" i="1"/>
  <c r="BT1410" i="1"/>
  <c r="BS1410" i="1"/>
  <c r="BR1410" i="1"/>
  <c r="BQ1410" i="1"/>
  <c r="BP1410" i="1"/>
  <c r="BO1410" i="1"/>
  <c r="BN1410" i="1"/>
  <c r="BM1410" i="1"/>
  <c r="BL1410" i="1"/>
  <c r="BK1410" i="1"/>
  <c r="BJ1410" i="1"/>
  <c r="BI1410" i="1"/>
  <c r="BH1410" i="1"/>
  <c r="BG1410" i="1"/>
  <c r="BF1410" i="1"/>
  <c r="BE1410" i="1"/>
  <c r="BD1410" i="1"/>
  <c r="BC1410" i="1"/>
  <c r="BB1410" i="1"/>
  <c r="BA1410" i="1"/>
  <c r="AZ1410" i="1"/>
  <c r="AY1410" i="1"/>
  <c r="AX1410" i="1"/>
  <c r="AW1410" i="1"/>
  <c r="AV1410" i="1"/>
  <c r="AU1410" i="1"/>
  <c r="AT1410" i="1"/>
  <c r="AS1410" i="1"/>
  <c r="AR1410" i="1"/>
  <c r="AQ1410" i="1"/>
  <c r="AP1410" i="1"/>
  <c r="AO1410" i="1"/>
  <c r="AN1410" i="1"/>
  <c r="AM1410" i="1"/>
  <c r="AL1410" i="1"/>
  <c r="AK1410" i="1"/>
  <c r="AJ1410" i="1"/>
  <c r="AI1410" i="1"/>
  <c r="AH1410" i="1"/>
  <c r="AG1410" i="1"/>
  <c r="AF1410" i="1"/>
  <c r="AE1410" i="1"/>
  <c r="AD1410" i="1"/>
  <c r="AC1410" i="1"/>
  <c r="AB1410" i="1"/>
  <c r="AA1410" i="1"/>
  <c r="Z1410" i="1"/>
  <c r="Y1410" i="1"/>
  <c r="X1410" i="1"/>
  <c r="W1410" i="1"/>
  <c r="V1410" i="1"/>
  <c r="U1410" i="1"/>
  <c r="T1410" i="1"/>
  <c r="S1410" i="1"/>
  <c r="Q1410" i="1"/>
  <c r="P1410" i="1"/>
  <c r="O1410" i="1"/>
  <c r="DD1397" i="1"/>
  <c r="DC1397" i="1"/>
  <c r="DB1397" i="1"/>
  <c r="DA1397" i="1"/>
  <c r="CZ1397" i="1"/>
  <c r="CY1397" i="1"/>
  <c r="CX1397" i="1"/>
  <c r="CW1397" i="1"/>
  <c r="CV1397" i="1"/>
  <c r="CU1397" i="1"/>
  <c r="CT1397" i="1"/>
  <c r="CS1397" i="1"/>
  <c r="CR1397" i="1"/>
  <c r="CQ1397" i="1"/>
  <c r="CP1397" i="1"/>
  <c r="CO1397" i="1"/>
  <c r="CN1397" i="1"/>
  <c r="CM1397" i="1"/>
  <c r="CL1397" i="1"/>
  <c r="CK1397" i="1"/>
  <c r="CJ1397" i="1"/>
  <c r="CI1397" i="1"/>
  <c r="CH1397" i="1"/>
  <c r="CG1397" i="1"/>
  <c r="CF1397" i="1"/>
  <c r="CE1397" i="1"/>
  <c r="CD1397" i="1"/>
  <c r="CC1397" i="1"/>
  <c r="CB1397" i="1"/>
  <c r="CA1397" i="1"/>
  <c r="BZ1397" i="1"/>
  <c r="BY1397" i="1"/>
  <c r="BX1397" i="1"/>
  <c r="BW1397" i="1"/>
  <c r="BV1397" i="1"/>
  <c r="BU1397" i="1"/>
  <c r="BT1397" i="1"/>
  <c r="BS1397" i="1"/>
  <c r="BR1397" i="1"/>
  <c r="BQ1397" i="1"/>
  <c r="BP1397" i="1"/>
  <c r="BO1397" i="1"/>
  <c r="BN1397" i="1"/>
  <c r="BM1397" i="1"/>
  <c r="BL1397" i="1"/>
  <c r="BK1397" i="1"/>
  <c r="BJ1397" i="1"/>
  <c r="BI1397" i="1"/>
  <c r="BH1397" i="1"/>
  <c r="BG1397" i="1"/>
  <c r="BF1397" i="1"/>
  <c r="BE1397" i="1"/>
  <c r="BD1397" i="1"/>
  <c r="BC1397" i="1"/>
  <c r="BB1397" i="1"/>
  <c r="BA1397" i="1"/>
  <c r="AZ1397" i="1"/>
  <c r="AY1397" i="1"/>
  <c r="AX1397" i="1"/>
  <c r="AW1397" i="1"/>
  <c r="AV1397" i="1"/>
  <c r="AU1397" i="1"/>
  <c r="AT1397" i="1"/>
  <c r="AS1397" i="1"/>
  <c r="AR1397" i="1"/>
  <c r="AQ1397" i="1"/>
  <c r="AP1397" i="1"/>
  <c r="AO1397" i="1"/>
  <c r="AN1397" i="1"/>
  <c r="AM1397" i="1"/>
  <c r="AL1397" i="1"/>
  <c r="AK1397" i="1"/>
  <c r="AJ1397" i="1"/>
  <c r="AI1397" i="1"/>
  <c r="AH1397" i="1"/>
  <c r="AG1397" i="1"/>
  <c r="AF1397" i="1"/>
  <c r="AE1397" i="1"/>
  <c r="AD1397" i="1"/>
  <c r="AC1397" i="1"/>
  <c r="AB1397" i="1"/>
  <c r="AA1397" i="1"/>
  <c r="Z1397" i="1"/>
  <c r="Y1397" i="1"/>
  <c r="X1397" i="1"/>
  <c r="W1397" i="1"/>
  <c r="V1397" i="1"/>
  <c r="U1397" i="1"/>
  <c r="T1397" i="1"/>
  <c r="S1397" i="1"/>
  <c r="Q1397" i="1"/>
  <c r="P1397" i="1"/>
  <c r="O1397" i="1"/>
  <c r="DD1396" i="1"/>
  <c r="DC1396" i="1"/>
  <c r="DB1396" i="1"/>
  <c r="DA1396" i="1"/>
  <c r="CZ1396" i="1"/>
  <c r="CY1396" i="1"/>
  <c r="CX1396" i="1"/>
  <c r="CW1396" i="1"/>
  <c r="CV1396" i="1"/>
  <c r="CU1396" i="1"/>
  <c r="CT1396" i="1"/>
  <c r="CS1396" i="1"/>
  <c r="CR1396" i="1"/>
  <c r="CQ1396" i="1"/>
  <c r="CP1396" i="1"/>
  <c r="CO1396" i="1"/>
  <c r="CN1396" i="1"/>
  <c r="CM1396" i="1"/>
  <c r="CL1396" i="1"/>
  <c r="CK1396" i="1"/>
  <c r="CJ1396" i="1"/>
  <c r="CI1396" i="1"/>
  <c r="CH1396" i="1"/>
  <c r="CG1396" i="1"/>
  <c r="CF1396" i="1"/>
  <c r="CE1396" i="1"/>
  <c r="CD1396" i="1"/>
  <c r="CC1396" i="1"/>
  <c r="CB1396" i="1"/>
  <c r="CA1396" i="1"/>
  <c r="BZ1396" i="1"/>
  <c r="BY1396" i="1"/>
  <c r="BX1396" i="1"/>
  <c r="BW1396" i="1"/>
  <c r="BV1396" i="1"/>
  <c r="BU1396" i="1"/>
  <c r="BT1396" i="1"/>
  <c r="BS1396" i="1"/>
  <c r="BR1396" i="1"/>
  <c r="BQ1396" i="1"/>
  <c r="BP1396" i="1"/>
  <c r="BO1396" i="1"/>
  <c r="BN1396" i="1"/>
  <c r="BM1396" i="1"/>
  <c r="BL1396" i="1"/>
  <c r="BK1396" i="1"/>
  <c r="BJ1396" i="1"/>
  <c r="BI1396" i="1"/>
  <c r="BH1396" i="1"/>
  <c r="BG1396" i="1"/>
  <c r="BF1396" i="1"/>
  <c r="BE1396" i="1"/>
  <c r="BD1396" i="1"/>
  <c r="BC1396" i="1"/>
  <c r="BB1396" i="1"/>
  <c r="BA1396" i="1"/>
  <c r="AZ1396" i="1"/>
  <c r="AY1396" i="1"/>
  <c r="AX1396" i="1"/>
  <c r="AW1396" i="1"/>
  <c r="AV1396" i="1"/>
  <c r="AU1396" i="1"/>
  <c r="AT1396" i="1"/>
  <c r="AS1396" i="1"/>
  <c r="AR1396" i="1"/>
  <c r="AQ1396" i="1"/>
  <c r="AP1396" i="1"/>
  <c r="AO1396" i="1"/>
  <c r="AN1396" i="1"/>
  <c r="AM1396" i="1"/>
  <c r="AL1396" i="1"/>
  <c r="AK1396" i="1"/>
  <c r="AJ1396" i="1"/>
  <c r="AI1396" i="1"/>
  <c r="AH1396" i="1"/>
  <c r="AG1396" i="1"/>
  <c r="AF1396" i="1"/>
  <c r="AE1396" i="1"/>
  <c r="AD1396" i="1"/>
  <c r="AC1396" i="1"/>
  <c r="AB1396" i="1"/>
  <c r="AA1396" i="1"/>
  <c r="Z1396" i="1"/>
  <c r="Y1396" i="1"/>
  <c r="X1396" i="1"/>
  <c r="W1396" i="1"/>
  <c r="V1396" i="1"/>
  <c r="U1396" i="1"/>
  <c r="T1396" i="1"/>
  <c r="S1396" i="1"/>
  <c r="Q1396" i="1"/>
  <c r="P1396" i="1"/>
  <c r="O1396" i="1"/>
  <c r="DD1392" i="1"/>
  <c r="DC1392" i="1"/>
  <c r="DB1392" i="1"/>
  <c r="DA1392" i="1"/>
  <c r="CZ1392" i="1"/>
  <c r="CY1392" i="1"/>
  <c r="CX1392" i="1"/>
  <c r="CW1392" i="1"/>
  <c r="CV1392" i="1"/>
  <c r="CU1392" i="1"/>
  <c r="CT1392" i="1"/>
  <c r="CS1392" i="1"/>
  <c r="CR1392" i="1"/>
  <c r="CQ1392" i="1"/>
  <c r="CP1392" i="1"/>
  <c r="CO1392" i="1"/>
  <c r="CN1392" i="1"/>
  <c r="CM1392" i="1"/>
  <c r="CL1392" i="1"/>
  <c r="CK1392" i="1"/>
  <c r="CJ1392" i="1"/>
  <c r="CI1392" i="1"/>
  <c r="CH1392" i="1"/>
  <c r="CG1392" i="1"/>
  <c r="CF1392" i="1"/>
  <c r="CE1392" i="1"/>
  <c r="CD1392" i="1"/>
  <c r="CC1392" i="1"/>
  <c r="CB1392" i="1"/>
  <c r="CA1392" i="1"/>
  <c r="BZ1392" i="1"/>
  <c r="BY1392" i="1"/>
  <c r="BX1392" i="1"/>
  <c r="BW1392" i="1"/>
  <c r="BV1392" i="1"/>
  <c r="BU1392" i="1"/>
  <c r="BT1392" i="1"/>
  <c r="BS1392" i="1"/>
  <c r="BR1392" i="1"/>
  <c r="BQ1392" i="1"/>
  <c r="BP1392" i="1"/>
  <c r="BO1392" i="1"/>
  <c r="BN1392" i="1"/>
  <c r="BM1392" i="1"/>
  <c r="BL1392" i="1"/>
  <c r="BK1392" i="1"/>
  <c r="BJ1392" i="1"/>
  <c r="BI1392" i="1"/>
  <c r="BH1392" i="1"/>
  <c r="BG1392" i="1"/>
  <c r="BF1392" i="1"/>
  <c r="BE1392" i="1"/>
  <c r="BD1392" i="1"/>
  <c r="BC1392" i="1"/>
  <c r="BB1392" i="1"/>
  <c r="BA1392" i="1"/>
  <c r="AZ1392" i="1"/>
  <c r="AY1392" i="1"/>
  <c r="AX1392" i="1"/>
  <c r="AW1392" i="1"/>
  <c r="AV1392" i="1"/>
  <c r="AU1392" i="1"/>
  <c r="AT1392" i="1"/>
  <c r="AS1392" i="1"/>
  <c r="AR1392" i="1"/>
  <c r="AQ1392" i="1"/>
  <c r="AP1392" i="1"/>
  <c r="AO1392" i="1"/>
  <c r="AN1392" i="1"/>
  <c r="AM1392" i="1"/>
  <c r="AL1392" i="1"/>
  <c r="AK1392" i="1"/>
  <c r="AJ1392" i="1"/>
  <c r="AI1392" i="1"/>
  <c r="AH1392" i="1"/>
  <c r="AG1392" i="1"/>
  <c r="AF1392" i="1"/>
  <c r="AE1392" i="1"/>
  <c r="AD1392" i="1"/>
  <c r="AC1392" i="1"/>
  <c r="AB1392" i="1"/>
  <c r="AA1392" i="1"/>
  <c r="Z1392" i="1"/>
  <c r="Y1392" i="1"/>
  <c r="X1392" i="1"/>
  <c r="W1392" i="1"/>
  <c r="V1392" i="1"/>
  <c r="U1392" i="1"/>
  <c r="T1392" i="1"/>
  <c r="S1392" i="1"/>
  <c r="Q1392" i="1"/>
  <c r="P1392" i="1"/>
  <c r="O1392" i="1"/>
  <c r="DD1393" i="1"/>
  <c r="DC1393" i="1"/>
  <c r="DB1393" i="1"/>
  <c r="DA1393" i="1"/>
  <c r="CZ1393" i="1"/>
  <c r="CY1393" i="1"/>
  <c r="CX1393" i="1"/>
  <c r="CW1393" i="1"/>
  <c r="CV1393" i="1"/>
  <c r="CU1393" i="1"/>
  <c r="CT1393" i="1"/>
  <c r="CS1393" i="1"/>
  <c r="CR1393" i="1"/>
  <c r="CQ1393" i="1"/>
  <c r="CP1393" i="1"/>
  <c r="CO1393" i="1"/>
  <c r="CN1393" i="1"/>
  <c r="CM1393" i="1"/>
  <c r="CL1393" i="1"/>
  <c r="CK1393" i="1"/>
  <c r="CJ1393" i="1"/>
  <c r="CI1393" i="1"/>
  <c r="CH1393" i="1"/>
  <c r="CG1393" i="1"/>
  <c r="CF1393" i="1"/>
  <c r="CE1393" i="1"/>
  <c r="CD1393" i="1"/>
  <c r="CC1393" i="1"/>
  <c r="CB1393" i="1"/>
  <c r="CA1393" i="1"/>
  <c r="BZ1393" i="1"/>
  <c r="BY1393" i="1"/>
  <c r="BX1393" i="1"/>
  <c r="BW1393" i="1"/>
  <c r="BV1393" i="1"/>
  <c r="BU1393" i="1"/>
  <c r="BT1393" i="1"/>
  <c r="BS1393" i="1"/>
  <c r="BR1393" i="1"/>
  <c r="BQ1393" i="1"/>
  <c r="BP1393" i="1"/>
  <c r="BO1393" i="1"/>
  <c r="BN1393" i="1"/>
  <c r="BM1393" i="1"/>
  <c r="BL1393" i="1"/>
  <c r="BK1393" i="1"/>
  <c r="BJ1393" i="1"/>
  <c r="BI1393" i="1"/>
  <c r="BH1393" i="1"/>
  <c r="BG1393" i="1"/>
  <c r="BF1393" i="1"/>
  <c r="BE1393" i="1"/>
  <c r="BD1393" i="1"/>
  <c r="BC1393" i="1"/>
  <c r="BB1393" i="1"/>
  <c r="BA1393" i="1"/>
  <c r="AZ1393" i="1"/>
  <c r="AY1393" i="1"/>
  <c r="AX1393" i="1"/>
  <c r="AW1393" i="1"/>
  <c r="AV1393" i="1"/>
  <c r="AU1393" i="1"/>
  <c r="AT1393" i="1"/>
  <c r="AS1393" i="1"/>
  <c r="AR1393" i="1"/>
  <c r="AQ1393" i="1"/>
  <c r="AP1393" i="1"/>
  <c r="AO1393" i="1"/>
  <c r="AN1393" i="1"/>
  <c r="AM1393" i="1"/>
  <c r="AL1393" i="1"/>
  <c r="AK1393" i="1"/>
  <c r="AJ1393" i="1"/>
  <c r="AI1393" i="1"/>
  <c r="AH1393" i="1"/>
  <c r="AG1393" i="1"/>
  <c r="AF1393" i="1"/>
  <c r="AE1393" i="1"/>
  <c r="AD1393" i="1"/>
  <c r="AC1393" i="1"/>
  <c r="AB1393" i="1"/>
  <c r="AA1393" i="1"/>
  <c r="Z1393" i="1"/>
  <c r="Y1393" i="1"/>
  <c r="X1393" i="1"/>
  <c r="W1393" i="1"/>
  <c r="V1393" i="1"/>
  <c r="U1393" i="1"/>
  <c r="T1393" i="1"/>
  <c r="S1393" i="1"/>
  <c r="Q1393" i="1"/>
  <c r="P1393" i="1"/>
  <c r="O1393" i="1"/>
  <c r="DD1395" i="1"/>
  <c r="DC1395" i="1"/>
  <c r="DB1395" i="1"/>
  <c r="DA1395" i="1"/>
  <c r="CZ1395" i="1"/>
  <c r="CY1395" i="1"/>
  <c r="CX1395" i="1"/>
  <c r="CW1395" i="1"/>
  <c r="CV1395" i="1"/>
  <c r="CU1395" i="1"/>
  <c r="CT1395" i="1"/>
  <c r="CS1395" i="1"/>
  <c r="CR1395" i="1"/>
  <c r="CQ1395" i="1"/>
  <c r="CP1395" i="1"/>
  <c r="CO1395" i="1"/>
  <c r="CN1395" i="1"/>
  <c r="CM1395" i="1"/>
  <c r="CL1395" i="1"/>
  <c r="CK1395" i="1"/>
  <c r="CJ1395" i="1"/>
  <c r="CI1395" i="1"/>
  <c r="CH1395" i="1"/>
  <c r="CG1395" i="1"/>
  <c r="CF1395" i="1"/>
  <c r="CE1395" i="1"/>
  <c r="CD1395" i="1"/>
  <c r="CC1395" i="1"/>
  <c r="CB1395" i="1"/>
  <c r="CA1395" i="1"/>
  <c r="BZ1395" i="1"/>
  <c r="BY1395" i="1"/>
  <c r="BX1395" i="1"/>
  <c r="BW1395" i="1"/>
  <c r="BV1395" i="1"/>
  <c r="BU1395" i="1"/>
  <c r="BT1395" i="1"/>
  <c r="BS1395" i="1"/>
  <c r="BR1395" i="1"/>
  <c r="BQ1395" i="1"/>
  <c r="BP1395" i="1"/>
  <c r="BO1395" i="1"/>
  <c r="BN1395" i="1"/>
  <c r="BM1395" i="1"/>
  <c r="BL1395" i="1"/>
  <c r="BK1395" i="1"/>
  <c r="BJ1395" i="1"/>
  <c r="BI1395" i="1"/>
  <c r="BH1395" i="1"/>
  <c r="BG1395" i="1"/>
  <c r="BF1395" i="1"/>
  <c r="BE1395" i="1"/>
  <c r="BD1395" i="1"/>
  <c r="BC1395" i="1"/>
  <c r="BB1395" i="1"/>
  <c r="BA1395" i="1"/>
  <c r="AZ1395" i="1"/>
  <c r="AY1395" i="1"/>
  <c r="AX1395" i="1"/>
  <c r="AW1395" i="1"/>
  <c r="AV1395" i="1"/>
  <c r="AU1395" i="1"/>
  <c r="AT1395" i="1"/>
  <c r="AS1395" i="1"/>
  <c r="AR1395" i="1"/>
  <c r="AQ1395" i="1"/>
  <c r="AP1395" i="1"/>
  <c r="AO1395" i="1"/>
  <c r="AN1395" i="1"/>
  <c r="AM1395" i="1"/>
  <c r="AL1395" i="1"/>
  <c r="AK1395" i="1"/>
  <c r="AJ1395" i="1"/>
  <c r="AI1395" i="1"/>
  <c r="AH1395" i="1"/>
  <c r="AG1395" i="1"/>
  <c r="AF1395" i="1"/>
  <c r="AE1395" i="1"/>
  <c r="AD1395" i="1"/>
  <c r="AC1395" i="1"/>
  <c r="AB1395" i="1"/>
  <c r="AA1395" i="1"/>
  <c r="Z1395" i="1"/>
  <c r="Y1395" i="1"/>
  <c r="X1395" i="1"/>
  <c r="W1395" i="1"/>
  <c r="V1395" i="1"/>
  <c r="U1395" i="1"/>
  <c r="T1395" i="1"/>
  <c r="S1395" i="1"/>
  <c r="Q1395" i="1"/>
  <c r="P1395" i="1"/>
  <c r="O1395" i="1"/>
  <c r="DD1394" i="1"/>
  <c r="DC1394" i="1"/>
  <c r="DB1394" i="1"/>
  <c r="DA1394" i="1"/>
  <c r="CZ1394" i="1"/>
  <c r="CY1394" i="1"/>
  <c r="CX1394" i="1"/>
  <c r="CW1394" i="1"/>
  <c r="CV1394" i="1"/>
  <c r="CU1394" i="1"/>
  <c r="CT1394" i="1"/>
  <c r="CS1394" i="1"/>
  <c r="CR1394" i="1"/>
  <c r="CQ1394" i="1"/>
  <c r="CP1394" i="1"/>
  <c r="CO1394" i="1"/>
  <c r="CN1394" i="1"/>
  <c r="CM1394" i="1"/>
  <c r="CL1394" i="1"/>
  <c r="CK1394" i="1"/>
  <c r="CJ1394" i="1"/>
  <c r="CI1394" i="1"/>
  <c r="CH1394" i="1"/>
  <c r="CG1394" i="1"/>
  <c r="CF1394" i="1"/>
  <c r="CE1394" i="1"/>
  <c r="CD1394" i="1"/>
  <c r="CC1394" i="1"/>
  <c r="CB1394" i="1"/>
  <c r="CA1394" i="1"/>
  <c r="BZ1394" i="1"/>
  <c r="BY1394" i="1"/>
  <c r="BX1394" i="1"/>
  <c r="BW1394" i="1"/>
  <c r="BV1394" i="1"/>
  <c r="BU1394" i="1"/>
  <c r="BT1394" i="1"/>
  <c r="BS1394" i="1"/>
  <c r="BR1394" i="1"/>
  <c r="BQ1394" i="1"/>
  <c r="BP1394" i="1"/>
  <c r="BO1394" i="1"/>
  <c r="BN1394" i="1"/>
  <c r="BM1394" i="1"/>
  <c r="BL1394" i="1"/>
  <c r="BK1394" i="1"/>
  <c r="BJ1394" i="1"/>
  <c r="BI1394" i="1"/>
  <c r="BH1394" i="1"/>
  <c r="BG1394" i="1"/>
  <c r="BF1394" i="1"/>
  <c r="BE1394" i="1"/>
  <c r="BD1394" i="1"/>
  <c r="BC1394" i="1"/>
  <c r="BB1394" i="1"/>
  <c r="BA1394" i="1"/>
  <c r="AZ1394" i="1"/>
  <c r="AY1394" i="1"/>
  <c r="AX1394" i="1"/>
  <c r="AW1394" i="1"/>
  <c r="AV1394" i="1"/>
  <c r="AU1394" i="1"/>
  <c r="AT1394" i="1"/>
  <c r="AS1394" i="1"/>
  <c r="AR1394" i="1"/>
  <c r="AQ1394" i="1"/>
  <c r="AP1394" i="1"/>
  <c r="AO1394" i="1"/>
  <c r="AN1394" i="1"/>
  <c r="AM1394" i="1"/>
  <c r="AL1394" i="1"/>
  <c r="AK1394" i="1"/>
  <c r="AJ1394" i="1"/>
  <c r="AI1394" i="1"/>
  <c r="AH1394" i="1"/>
  <c r="AG1394" i="1"/>
  <c r="AF1394" i="1"/>
  <c r="AE1394" i="1"/>
  <c r="AD1394" i="1"/>
  <c r="AC1394" i="1"/>
  <c r="AB1394" i="1"/>
  <c r="AA1394" i="1"/>
  <c r="Z1394" i="1"/>
  <c r="Y1394" i="1"/>
  <c r="X1394" i="1"/>
  <c r="W1394" i="1"/>
  <c r="V1394" i="1"/>
  <c r="U1394" i="1"/>
  <c r="T1394" i="1"/>
  <c r="S1394" i="1"/>
  <c r="Q1394" i="1"/>
  <c r="P1394" i="1"/>
  <c r="O1394" i="1"/>
  <c r="DD1409" i="1"/>
  <c r="DC1409" i="1"/>
  <c r="DB1409" i="1"/>
  <c r="DA1409" i="1"/>
  <c r="CZ1409" i="1"/>
  <c r="CY1409" i="1"/>
  <c r="CX1409" i="1"/>
  <c r="CW1409" i="1"/>
  <c r="CV1409" i="1"/>
  <c r="CU1409" i="1"/>
  <c r="CT1409" i="1"/>
  <c r="CS1409" i="1"/>
  <c r="CR1409" i="1"/>
  <c r="CQ1409" i="1"/>
  <c r="CP1409" i="1"/>
  <c r="CO1409" i="1"/>
  <c r="CN1409" i="1"/>
  <c r="CM1409" i="1"/>
  <c r="CL1409" i="1"/>
  <c r="CK1409" i="1"/>
  <c r="CJ1409" i="1"/>
  <c r="CI1409" i="1"/>
  <c r="CH1409" i="1"/>
  <c r="CG1409" i="1"/>
  <c r="CF1409" i="1"/>
  <c r="CE1409" i="1"/>
  <c r="CD1409" i="1"/>
  <c r="CC1409" i="1"/>
  <c r="CB1409" i="1"/>
  <c r="CA1409" i="1"/>
  <c r="BZ1409" i="1"/>
  <c r="BY1409" i="1"/>
  <c r="BX1409" i="1"/>
  <c r="BW1409" i="1"/>
  <c r="BV1409" i="1"/>
  <c r="BU1409" i="1"/>
  <c r="BT1409" i="1"/>
  <c r="BS1409" i="1"/>
  <c r="BR1409" i="1"/>
  <c r="BQ1409" i="1"/>
  <c r="BP1409" i="1"/>
  <c r="BO1409" i="1"/>
  <c r="BN1409" i="1"/>
  <c r="BM1409" i="1"/>
  <c r="BL1409" i="1"/>
  <c r="BK1409" i="1"/>
  <c r="BJ1409" i="1"/>
  <c r="BI1409" i="1"/>
  <c r="BH1409" i="1"/>
  <c r="BG1409" i="1"/>
  <c r="BF1409" i="1"/>
  <c r="BE1409" i="1"/>
  <c r="BD1409" i="1"/>
  <c r="BC1409" i="1"/>
  <c r="BB1409" i="1"/>
  <c r="BA1409" i="1"/>
  <c r="AZ1409" i="1"/>
  <c r="AY1409" i="1"/>
  <c r="AX1409" i="1"/>
  <c r="AW1409" i="1"/>
  <c r="AV1409" i="1"/>
  <c r="AU1409" i="1"/>
  <c r="AT1409" i="1"/>
  <c r="AS1409" i="1"/>
  <c r="AR1409" i="1"/>
  <c r="AQ1409" i="1"/>
  <c r="AP1409" i="1"/>
  <c r="AO1409" i="1"/>
  <c r="AN1409" i="1"/>
  <c r="AM1409" i="1"/>
  <c r="AL1409" i="1"/>
  <c r="AK1409" i="1"/>
  <c r="AJ1409" i="1"/>
  <c r="AI1409" i="1"/>
  <c r="AH1409" i="1"/>
  <c r="AG1409" i="1"/>
  <c r="AF1409" i="1"/>
  <c r="AE1409" i="1"/>
  <c r="AD1409" i="1"/>
  <c r="AC1409" i="1"/>
  <c r="AB1409" i="1"/>
  <c r="AA1409" i="1"/>
  <c r="Z1409" i="1"/>
  <c r="Y1409" i="1"/>
  <c r="X1409" i="1"/>
  <c r="W1409" i="1"/>
  <c r="V1409" i="1"/>
  <c r="U1409" i="1"/>
  <c r="T1409" i="1"/>
  <c r="S1409" i="1"/>
  <c r="Q1409" i="1"/>
  <c r="P1409" i="1"/>
  <c r="O1409" i="1"/>
  <c r="DD1408" i="1"/>
  <c r="DC1408" i="1"/>
  <c r="DB1408" i="1"/>
  <c r="DA1408" i="1"/>
  <c r="CZ1408" i="1"/>
  <c r="CY1408" i="1"/>
  <c r="CX1408" i="1"/>
  <c r="CW1408" i="1"/>
  <c r="CV1408" i="1"/>
  <c r="CU1408" i="1"/>
  <c r="CT1408" i="1"/>
  <c r="CS1408" i="1"/>
  <c r="CR1408" i="1"/>
  <c r="CQ1408" i="1"/>
  <c r="CP1408" i="1"/>
  <c r="CO1408" i="1"/>
  <c r="CN1408" i="1"/>
  <c r="CM1408" i="1"/>
  <c r="CL1408" i="1"/>
  <c r="CK1408" i="1"/>
  <c r="CJ1408" i="1"/>
  <c r="CI1408" i="1"/>
  <c r="CH1408" i="1"/>
  <c r="CG1408" i="1"/>
  <c r="CF1408" i="1"/>
  <c r="CE1408" i="1"/>
  <c r="CD1408" i="1"/>
  <c r="CC1408" i="1"/>
  <c r="CB1408" i="1"/>
  <c r="CA1408" i="1"/>
  <c r="BZ1408" i="1"/>
  <c r="BY1408" i="1"/>
  <c r="BX1408" i="1"/>
  <c r="BW1408" i="1"/>
  <c r="BV1408" i="1"/>
  <c r="BU1408" i="1"/>
  <c r="BT1408" i="1"/>
  <c r="BS1408" i="1"/>
  <c r="BR1408" i="1"/>
  <c r="BQ1408" i="1"/>
  <c r="BP1408" i="1"/>
  <c r="BO1408" i="1"/>
  <c r="BN1408" i="1"/>
  <c r="BM1408" i="1"/>
  <c r="BL1408" i="1"/>
  <c r="BK1408" i="1"/>
  <c r="BJ1408" i="1"/>
  <c r="BI1408" i="1"/>
  <c r="BH1408" i="1"/>
  <c r="BG1408" i="1"/>
  <c r="BF1408" i="1"/>
  <c r="BE1408" i="1"/>
  <c r="BD1408" i="1"/>
  <c r="BC1408" i="1"/>
  <c r="BB1408" i="1"/>
  <c r="BA1408" i="1"/>
  <c r="AZ1408" i="1"/>
  <c r="AY1408" i="1"/>
  <c r="AX1408" i="1"/>
  <c r="AW1408" i="1"/>
  <c r="AV1408" i="1"/>
  <c r="AU1408" i="1"/>
  <c r="AT1408" i="1"/>
  <c r="AS1408" i="1"/>
  <c r="AR1408" i="1"/>
  <c r="AQ1408" i="1"/>
  <c r="AP1408" i="1"/>
  <c r="AO1408" i="1"/>
  <c r="AN1408" i="1"/>
  <c r="AM1408" i="1"/>
  <c r="AL1408" i="1"/>
  <c r="AK1408" i="1"/>
  <c r="AJ1408" i="1"/>
  <c r="AI1408" i="1"/>
  <c r="AH1408" i="1"/>
  <c r="AG1408" i="1"/>
  <c r="AF1408" i="1"/>
  <c r="AE1408" i="1"/>
  <c r="AD1408" i="1"/>
  <c r="AC1408" i="1"/>
  <c r="AB1408" i="1"/>
  <c r="AA1408" i="1"/>
  <c r="Z1408" i="1"/>
  <c r="Y1408" i="1"/>
  <c r="X1408" i="1"/>
  <c r="W1408" i="1"/>
  <c r="V1408" i="1"/>
  <c r="U1408" i="1"/>
  <c r="T1408" i="1"/>
  <c r="S1408" i="1"/>
  <c r="Q1408" i="1"/>
  <c r="P1408" i="1"/>
  <c r="O1408" i="1"/>
  <c r="DD924" i="1"/>
  <c r="DC924" i="1"/>
  <c r="DB924" i="1"/>
  <c r="DA924" i="1"/>
  <c r="CZ924" i="1"/>
  <c r="CY924" i="1"/>
  <c r="CX924" i="1"/>
  <c r="CW924" i="1"/>
  <c r="CV924" i="1"/>
  <c r="CU924" i="1"/>
  <c r="CT924" i="1"/>
  <c r="CS924" i="1"/>
  <c r="CR924" i="1"/>
  <c r="CQ924" i="1"/>
  <c r="CP924" i="1"/>
  <c r="CO924" i="1"/>
  <c r="CN924" i="1"/>
  <c r="CM924" i="1"/>
  <c r="CL924" i="1"/>
  <c r="CK924" i="1"/>
  <c r="CJ924" i="1"/>
  <c r="CI924" i="1"/>
  <c r="CH924" i="1"/>
  <c r="CG924" i="1"/>
  <c r="CF924" i="1"/>
  <c r="CE924" i="1"/>
  <c r="CD924" i="1"/>
  <c r="CC924" i="1"/>
  <c r="CB924" i="1"/>
  <c r="CA924" i="1"/>
  <c r="BZ924" i="1"/>
  <c r="BY924" i="1"/>
  <c r="BX924" i="1"/>
  <c r="BW924" i="1"/>
  <c r="BV924" i="1"/>
  <c r="BU924" i="1"/>
  <c r="BT924" i="1"/>
  <c r="BS924" i="1"/>
  <c r="BR924" i="1"/>
  <c r="BQ924" i="1"/>
  <c r="BP924" i="1"/>
  <c r="BO924" i="1"/>
  <c r="BN924" i="1"/>
  <c r="BM924" i="1"/>
  <c r="BL924" i="1"/>
  <c r="BK924" i="1"/>
  <c r="BJ924" i="1"/>
  <c r="BI924" i="1"/>
  <c r="BH924" i="1"/>
  <c r="BG924" i="1"/>
  <c r="BF924" i="1"/>
  <c r="BE924" i="1"/>
  <c r="BD924" i="1"/>
  <c r="BC924" i="1"/>
  <c r="BB924" i="1"/>
  <c r="BA924" i="1"/>
  <c r="AZ924" i="1"/>
  <c r="AY924" i="1"/>
  <c r="AX924" i="1"/>
  <c r="AW924" i="1"/>
  <c r="AV924" i="1"/>
  <c r="AU924" i="1"/>
  <c r="AT924" i="1"/>
  <c r="AS924" i="1"/>
  <c r="AR924" i="1"/>
  <c r="AQ924" i="1"/>
  <c r="AP924" i="1"/>
  <c r="AO924" i="1"/>
  <c r="AN924" i="1"/>
  <c r="AM924" i="1"/>
  <c r="AL924" i="1"/>
  <c r="AK924" i="1"/>
  <c r="AJ924" i="1"/>
  <c r="AI924" i="1"/>
  <c r="AH924" i="1"/>
  <c r="AG924" i="1"/>
  <c r="AF924" i="1"/>
  <c r="AE924" i="1"/>
  <c r="AD924" i="1"/>
  <c r="AC924" i="1"/>
  <c r="AB924" i="1"/>
  <c r="AA924" i="1"/>
  <c r="Z924" i="1"/>
  <c r="Y924" i="1"/>
  <c r="X924" i="1"/>
  <c r="W924" i="1"/>
  <c r="V924" i="1"/>
  <c r="U924" i="1"/>
  <c r="T924" i="1"/>
  <c r="S924" i="1"/>
  <c r="Q924" i="1"/>
  <c r="P924" i="1"/>
  <c r="O924" i="1"/>
  <c r="DD923" i="1"/>
  <c r="DC923" i="1"/>
  <c r="DB923" i="1"/>
  <c r="DA923" i="1"/>
  <c r="CZ923" i="1"/>
  <c r="CY923" i="1"/>
  <c r="CX923" i="1"/>
  <c r="CW923" i="1"/>
  <c r="CV923" i="1"/>
  <c r="CU923" i="1"/>
  <c r="CT923" i="1"/>
  <c r="CS923" i="1"/>
  <c r="CR923" i="1"/>
  <c r="CQ923" i="1"/>
  <c r="CP923" i="1"/>
  <c r="CO923" i="1"/>
  <c r="CN923" i="1"/>
  <c r="CM923" i="1"/>
  <c r="CL923" i="1"/>
  <c r="CK923" i="1"/>
  <c r="CJ923" i="1"/>
  <c r="CI923" i="1"/>
  <c r="CH923" i="1"/>
  <c r="CG923" i="1"/>
  <c r="CF923" i="1"/>
  <c r="CE923" i="1"/>
  <c r="CD923" i="1"/>
  <c r="CC923" i="1"/>
  <c r="CB923" i="1"/>
  <c r="CA923" i="1"/>
  <c r="BZ923" i="1"/>
  <c r="BY923" i="1"/>
  <c r="BX923" i="1"/>
  <c r="BW923" i="1"/>
  <c r="BV923" i="1"/>
  <c r="BU923" i="1"/>
  <c r="BT923" i="1"/>
  <c r="BS923" i="1"/>
  <c r="BR923" i="1"/>
  <c r="BQ923" i="1"/>
  <c r="BP923" i="1"/>
  <c r="BO923" i="1"/>
  <c r="BN923" i="1"/>
  <c r="BM923" i="1"/>
  <c r="BL923" i="1"/>
  <c r="BK923" i="1"/>
  <c r="BJ923" i="1"/>
  <c r="BI923" i="1"/>
  <c r="BH923" i="1"/>
  <c r="BG923" i="1"/>
  <c r="BF923" i="1"/>
  <c r="BE923" i="1"/>
  <c r="BD923" i="1"/>
  <c r="BC923" i="1"/>
  <c r="BB923" i="1"/>
  <c r="BA923" i="1"/>
  <c r="AZ923" i="1"/>
  <c r="AY923" i="1"/>
  <c r="AX923" i="1"/>
  <c r="AW923" i="1"/>
  <c r="AV923" i="1"/>
  <c r="AU923" i="1"/>
  <c r="AT923" i="1"/>
  <c r="AS923" i="1"/>
  <c r="AR923" i="1"/>
  <c r="AQ923" i="1"/>
  <c r="AP923" i="1"/>
  <c r="AO923" i="1"/>
  <c r="AN923" i="1"/>
  <c r="AM923" i="1"/>
  <c r="AL923" i="1"/>
  <c r="AK923" i="1"/>
  <c r="AJ923" i="1"/>
  <c r="AI923" i="1"/>
  <c r="AH923" i="1"/>
  <c r="AG923" i="1"/>
  <c r="AF923" i="1"/>
  <c r="AE923" i="1"/>
  <c r="AD923" i="1"/>
  <c r="AC923" i="1"/>
  <c r="AB923" i="1"/>
  <c r="AA923" i="1"/>
  <c r="Z923" i="1"/>
  <c r="Y923" i="1"/>
  <c r="X923" i="1"/>
  <c r="W923" i="1"/>
  <c r="V923" i="1"/>
  <c r="U923" i="1"/>
  <c r="T923" i="1"/>
  <c r="S923" i="1"/>
  <c r="Q923" i="1"/>
  <c r="P923" i="1"/>
  <c r="O923" i="1"/>
  <c r="DD922" i="1"/>
  <c r="DC922" i="1"/>
  <c r="DB922" i="1"/>
  <c r="DA922" i="1"/>
  <c r="CZ922" i="1"/>
  <c r="CY922" i="1"/>
  <c r="CX922" i="1"/>
  <c r="CW922" i="1"/>
  <c r="CV922" i="1"/>
  <c r="CU922" i="1"/>
  <c r="CT922" i="1"/>
  <c r="CS922" i="1"/>
  <c r="CR922" i="1"/>
  <c r="CQ922" i="1"/>
  <c r="CP922" i="1"/>
  <c r="CO922" i="1"/>
  <c r="CN922" i="1"/>
  <c r="CM922" i="1"/>
  <c r="CL922" i="1"/>
  <c r="CK922" i="1"/>
  <c r="CJ922" i="1"/>
  <c r="CI922" i="1"/>
  <c r="CH922" i="1"/>
  <c r="CG922" i="1"/>
  <c r="CF922" i="1"/>
  <c r="CE922" i="1"/>
  <c r="CD922" i="1"/>
  <c r="CC922" i="1"/>
  <c r="CB922" i="1"/>
  <c r="CA922" i="1"/>
  <c r="BZ922" i="1"/>
  <c r="BY922" i="1"/>
  <c r="BX922" i="1"/>
  <c r="BW922" i="1"/>
  <c r="BV922" i="1"/>
  <c r="BU922" i="1"/>
  <c r="BT922" i="1"/>
  <c r="BS922" i="1"/>
  <c r="BR922" i="1"/>
  <c r="BQ922" i="1"/>
  <c r="BP922" i="1"/>
  <c r="BO922" i="1"/>
  <c r="BN922" i="1"/>
  <c r="BM922" i="1"/>
  <c r="BL922" i="1"/>
  <c r="BK922" i="1"/>
  <c r="BJ922" i="1"/>
  <c r="BI922" i="1"/>
  <c r="BH922" i="1"/>
  <c r="BG922" i="1"/>
  <c r="BF922" i="1"/>
  <c r="BE922" i="1"/>
  <c r="BD922" i="1"/>
  <c r="BC922" i="1"/>
  <c r="BB922" i="1"/>
  <c r="BA922" i="1"/>
  <c r="AZ922" i="1"/>
  <c r="AY922" i="1"/>
  <c r="AX922" i="1"/>
  <c r="AW922" i="1"/>
  <c r="AV922" i="1"/>
  <c r="AU922" i="1"/>
  <c r="AT922" i="1"/>
  <c r="AS922" i="1"/>
  <c r="AR922" i="1"/>
  <c r="AQ922" i="1"/>
  <c r="AP922" i="1"/>
  <c r="AO922" i="1"/>
  <c r="AN922" i="1"/>
  <c r="AM922" i="1"/>
  <c r="AL922" i="1"/>
  <c r="AK922" i="1"/>
  <c r="AJ922" i="1"/>
  <c r="AI922" i="1"/>
  <c r="AH922" i="1"/>
  <c r="AG922" i="1"/>
  <c r="AF922" i="1"/>
  <c r="AE922" i="1"/>
  <c r="AD922" i="1"/>
  <c r="AC922" i="1"/>
  <c r="AB922" i="1"/>
  <c r="AA922" i="1"/>
  <c r="Z922" i="1"/>
  <c r="Y922" i="1"/>
  <c r="X922" i="1"/>
  <c r="W922" i="1"/>
  <c r="V922" i="1"/>
  <c r="U922" i="1"/>
  <c r="T922" i="1"/>
  <c r="S922" i="1"/>
  <c r="Q922" i="1"/>
  <c r="P922" i="1"/>
  <c r="O922" i="1"/>
  <c r="DD921" i="1"/>
  <c r="DC921" i="1"/>
  <c r="DB921" i="1"/>
  <c r="DA921" i="1"/>
  <c r="CZ921" i="1"/>
  <c r="CY921" i="1"/>
  <c r="CX921" i="1"/>
  <c r="CW921" i="1"/>
  <c r="CV921" i="1"/>
  <c r="CU921" i="1"/>
  <c r="CT921" i="1"/>
  <c r="CS921" i="1"/>
  <c r="CR921" i="1"/>
  <c r="CQ921" i="1"/>
  <c r="CP921" i="1"/>
  <c r="CO921" i="1"/>
  <c r="CN921" i="1"/>
  <c r="CM921" i="1"/>
  <c r="CL921" i="1"/>
  <c r="CK921" i="1"/>
  <c r="CJ921" i="1"/>
  <c r="CI921" i="1"/>
  <c r="CH921" i="1"/>
  <c r="CG921" i="1"/>
  <c r="CF921" i="1"/>
  <c r="CE921" i="1"/>
  <c r="CD921" i="1"/>
  <c r="CC921" i="1"/>
  <c r="CB921" i="1"/>
  <c r="CA921" i="1"/>
  <c r="BZ921" i="1"/>
  <c r="BY921" i="1"/>
  <c r="BX921" i="1"/>
  <c r="BW921" i="1"/>
  <c r="BV921" i="1"/>
  <c r="BU921" i="1"/>
  <c r="BT921" i="1"/>
  <c r="BS921" i="1"/>
  <c r="BR921" i="1"/>
  <c r="BQ921" i="1"/>
  <c r="BP921" i="1"/>
  <c r="BO921" i="1"/>
  <c r="BN921" i="1"/>
  <c r="BM921" i="1"/>
  <c r="BL921" i="1"/>
  <c r="BK921" i="1"/>
  <c r="BJ921" i="1"/>
  <c r="BI921" i="1"/>
  <c r="BH921" i="1"/>
  <c r="BG921" i="1"/>
  <c r="BF921" i="1"/>
  <c r="BE921" i="1"/>
  <c r="BD921" i="1"/>
  <c r="BC921" i="1"/>
  <c r="BB921" i="1"/>
  <c r="BA921" i="1"/>
  <c r="AZ921" i="1"/>
  <c r="AY921" i="1"/>
  <c r="AX921" i="1"/>
  <c r="AW921" i="1"/>
  <c r="AV921" i="1"/>
  <c r="AU921" i="1"/>
  <c r="AT921" i="1"/>
  <c r="AS921" i="1"/>
  <c r="AR921" i="1"/>
  <c r="AQ921" i="1"/>
  <c r="AP921" i="1"/>
  <c r="AO921" i="1"/>
  <c r="AN921" i="1"/>
  <c r="AM921" i="1"/>
  <c r="AL921" i="1"/>
  <c r="AK921" i="1"/>
  <c r="AJ921" i="1"/>
  <c r="AI921" i="1"/>
  <c r="AH921" i="1"/>
  <c r="AG921" i="1"/>
  <c r="AF921" i="1"/>
  <c r="AE921" i="1"/>
  <c r="AD921" i="1"/>
  <c r="AC921" i="1"/>
  <c r="AB921" i="1"/>
  <c r="AA921" i="1"/>
  <c r="Z921" i="1"/>
  <c r="Y921" i="1"/>
  <c r="X921" i="1"/>
  <c r="W921" i="1"/>
  <c r="V921" i="1"/>
  <c r="U921" i="1"/>
  <c r="T921" i="1"/>
  <c r="S921" i="1"/>
  <c r="Q921" i="1"/>
  <c r="P921" i="1"/>
  <c r="O921" i="1"/>
  <c r="DD920" i="1"/>
  <c r="DC920" i="1"/>
  <c r="DB920" i="1"/>
  <c r="DA920" i="1"/>
  <c r="CZ920" i="1"/>
  <c r="CY920" i="1"/>
  <c r="CX920" i="1"/>
  <c r="CW920" i="1"/>
  <c r="CV920" i="1"/>
  <c r="CU920" i="1"/>
  <c r="CT920" i="1"/>
  <c r="CS920" i="1"/>
  <c r="CR920" i="1"/>
  <c r="CQ920" i="1"/>
  <c r="CP920" i="1"/>
  <c r="CO920" i="1"/>
  <c r="CN920" i="1"/>
  <c r="CM920" i="1"/>
  <c r="CL920" i="1"/>
  <c r="CK920" i="1"/>
  <c r="CJ920" i="1"/>
  <c r="CI920" i="1"/>
  <c r="CH920" i="1"/>
  <c r="CG920" i="1"/>
  <c r="CF920" i="1"/>
  <c r="CE920" i="1"/>
  <c r="CD920" i="1"/>
  <c r="CC920" i="1"/>
  <c r="CB920" i="1"/>
  <c r="CA920" i="1"/>
  <c r="BZ920" i="1"/>
  <c r="BY920" i="1"/>
  <c r="BX920" i="1"/>
  <c r="BW920" i="1"/>
  <c r="BV920" i="1"/>
  <c r="BU920" i="1"/>
  <c r="BT920" i="1"/>
  <c r="BS920" i="1"/>
  <c r="BR920" i="1"/>
  <c r="BQ920" i="1"/>
  <c r="BP920" i="1"/>
  <c r="BO920" i="1"/>
  <c r="BN920" i="1"/>
  <c r="BM920" i="1"/>
  <c r="BL920" i="1"/>
  <c r="BK920" i="1"/>
  <c r="BJ920" i="1"/>
  <c r="BI920" i="1"/>
  <c r="BH920" i="1"/>
  <c r="BG920" i="1"/>
  <c r="BF920" i="1"/>
  <c r="BE920" i="1"/>
  <c r="BD920" i="1"/>
  <c r="BC920" i="1"/>
  <c r="BB920" i="1"/>
  <c r="BA920" i="1"/>
  <c r="AZ920" i="1"/>
  <c r="AY920" i="1"/>
  <c r="AX920" i="1"/>
  <c r="AW920" i="1"/>
  <c r="AV920" i="1"/>
  <c r="AU920" i="1"/>
  <c r="AT920" i="1"/>
  <c r="AS920" i="1"/>
  <c r="AR920" i="1"/>
  <c r="AQ920" i="1"/>
  <c r="AP920" i="1"/>
  <c r="AO920" i="1"/>
  <c r="AN920" i="1"/>
  <c r="AM920" i="1"/>
  <c r="AL920" i="1"/>
  <c r="AK920" i="1"/>
  <c r="AJ920" i="1"/>
  <c r="AI920" i="1"/>
  <c r="AH920" i="1"/>
  <c r="AG920" i="1"/>
  <c r="AF920" i="1"/>
  <c r="AE920" i="1"/>
  <c r="AD920" i="1"/>
  <c r="AC920" i="1"/>
  <c r="AB920" i="1"/>
  <c r="AA920" i="1"/>
  <c r="Z920" i="1"/>
  <c r="Y920" i="1"/>
  <c r="X920" i="1"/>
  <c r="W920" i="1"/>
  <c r="V920" i="1"/>
  <c r="U920" i="1"/>
  <c r="T920" i="1"/>
  <c r="S920" i="1"/>
  <c r="Q920" i="1"/>
  <c r="P920" i="1"/>
  <c r="O920" i="1"/>
  <c r="DD919" i="1"/>
  <c r="DC919" i="1"/>
  <c r="DB919" i="1"/>
  <c r="DA919" i="1"/>
  <c r="CZ919" i="1"/>
  <c r="CY919" i="1"/>
  <c r="CX919" i="1"/>
  <c r="CW919" i="1"/>
  <c r="CV919" i="1"/>
  <c r="CU919" i="1"/>
  <c r="CT919" i="1"/>
  <c r="CS919" i="1"/>
  <c r="CR919" i="1"/>
  <c r="CQ919" i="1"/>
  <c r="CP919" i="1"/>
  <c r="CO919" i="1"/>
  <c r="CN919" i="1"/>
  <c r="CM919" i="1"/>
  <c r="CL919" i="1"/>
  <c r="CK919" i="1"/>
  <c r="CJ919" i="1"/>
  <c r="CI919" i="1"/>
  <c r="CH919" i="1"/>
  <c r="CG919" i="1"/>
  <c r="CF919" i="1"/>
  <c r="CE919" i="1"/>
  <c r="CD919" i="1"/>
  <c r="CC919" i="1"/>
  <c r="CB919" i="1"/>
  <c r="CA919" i="1"/>
  <c r="BZ919" i="1"/>
  <c r="BY919" i="1"/>
  <c r="BX919" i="1"/>
  <c r="BW919" i="1"/>
  <c r="BV919" i="1"/>
  <c r="BU919" i="1"/>
  <c r="BT919" i="1"/>
  <c r="BS919" i="1"/>
  <c r="BR919" i="1"/>
  <c r="BQ919" i="1"/>
  <c r="BP919" i="1"/>
  <c r="BO919" i="1"/>
  <c r="BN919" i="1"/>
  <c r="BM919" i="1"/>
  <c r="BL919" i="1"/>
  <c r="BK919" i="1"/>
  <c r="BJ919" i="1"/>
  <c r="BI919" i="1"/>
  <c r="BH919" i="1"/>
  <c r="BG919" i="1"/>
  <c r="BF919" i="1"/>
  <c r="BE919" i="1"/>
  <c r="BD919" i="1"/>
  <c r="BC919" i="1"/>
  <c r="BB919" i="1"/>
  <c r="BA919" i="1"/>
  <c r="AZ919" i="1"/>
  <c r="AY919" i="1"/>
  <c r="AX919" i="1"/>
  <c r="AW919" i="1"/>
  <c r="AV919" i="1"/>
  <c r="AU919" i="1"/>
  <c r="AT919" i="1"/>
  <c r="AS919" i="1"/>
  <c r="AR919" i="1"/>
  <c r="AQ919" i="1"/>
  <c r="AP919" i="1"/>
  <c r="AO919" i="1"/>
  <c r="AN919" i="1"/>
  <c r="AM919" i="1"/>
  <c r="AL919" i="1"/>
  <c r="AK919" i="1"/>
  <c r="AJ919" i="1"/>
  <c r="AI919" i="1"/>
  <c r="AH919" i="1"/>
  <c r="AG919" i="1"/>
  <c r="AF919" i="1"/>
  <c r="AE919" i="1"/>
  <c r="AD919" i="1"/>
  <c r="AC919" i="1"/>
  <c r="AB919" i="1"/>
  <c r="AA919" i="1"/>
  <c r="Z919" i="1"/>
  <c r="Y919" i="1"/>
  <c r="X919" i="1"/>
  <c r="W919" i="1"/>
  <c r="V919" i="1"/>
  <c r="U919" i="1"/>
  <c r="T919" i="1"/>
  <c r="S919" i="1"/>
  <c r="Q919" i="1"/>
  <c r="P919" i="1"/>
  <c r="O919" i="1"/>
  <c r="DD918" i="1"/>
  <c r="DC918" i="1"/>
  <c r="DB918" i="1"/>
  <c r="DA918" i="1"/>
  <c r="CZ918" i="1"/>
  <c r="CY918" i="1"/>
  <c r="CX918" i="1"/>
  <c r="CW918" i="1"/>
  <c r="CV918" i="1"/>
  <c r="CU918" i="1"/>
  <c r="CT918" i="1"/>
  <c r="CS918" i="1"/>
  <c r="CR918" i="1"/>
  <c r="CQ918" i="1"/>
  <c r="CP918" i="1"/>
  <c r="CO918" i="1"/>
  <c r="CN918" i="1"/>
  <c r="CM918" i="1"/>
  <c r="CL918" i="1"/>
  <c r="CK918" i="1"/>
  <c r="CJ918" i="1"/>
  <c r="CI918" i="1"/>
  <c r="CH918" i="1"/>
  <c r="CG918" i="1"/>
  <c r="CF918" i="1"/>
  <c r="CE918" i="1"/>
  <c r="CD918" i="1"/>
  <c r="CC918" i="1"/>
  <c r="CB918" i="1"/>
  <c r="CA918" i="1"/>
  <c r="BZ918" i="1"/>
  <c r="BY918" i="1"/>
  <c r="BX918" i="1"/>
  <c r="BW918" i="1"/>
  <c r="BV918" i="1"/>
  <c r="BU918" i="1"/>
  <c r="BT918" i="1"/>
  <c r="BS918" i="1"/>
  <c r="BR918" i="1"/>
  <c r="BQ918" i="1"/>
  <c r="BP918" i="1"/>
  <c r="BO918" i="1"/>
  <c r="BN918" i="1"/>
  <c r="BM918" i="1"/>
  <c r="BL918" i="1"/>
  <c r="BK918" i="1"/>
  <c r="BJ918" i="1"/>
  <c r="BI918" i="1"/>
  <c r="BH918" i="1"/>
  <c r="BG918" i="1"/>
  <c r="BF918" i="1"/>
  <c r="BE918" i="1"/>
  <c r="BD918" i="1"/>
  <c r="BC918" i="1"/>
  <c r="BB918" i="1"/>
  <c r="BA918" i="1"/>
  <c r="AZ918" i="1"/>
  <c r="AY918" i="1"/>
  <c r="AX918" i="1"/>
  <c r="AW918" i="1"/>
  <c r="AV918" i="1"/>
  <c r="AU918" i="1"/>
  <c r="AT918" i="1"/>
  <c r="AS918" i="1"/>
  <c r="AR918" i="1"/>
  <c r="AQ918" i="1"/>
  <c r="AP918" i="1"/>
  <c r="AO918" i="1"/>
  <c r="AN918" i="1"/>
  <c r="AM918" i="1"/>
  <c r="AL918" i="1"/>
  <c r="AK918" i="1"/>
  <c r="AJ918" i="1"/>
  <c r="AI918" i="1"/>
  <c r="AH918" i="1"/>
  <c r="AG918" i="1"/>
  <c r="AF918" i="1"/>
  <c r="AE918" i="1"/>
  <c r="AD918" i="1"/>
  <c r="AC918" i="1"/>
  <c r="AB918" i="1"/>
  <c r="AA918" i="1"/>
  <c r="Z918" i="1"/>
  <c r="Y918" i="1"/>
  <c r="X918" i="1"/>
  <c r="W918" i="1"/>
  <c r="V918" i="1"/>
  <c r="U918" i="1"/>
  <c r="T918" i="1"/>
  <c r="S918" i="1"/>
  <c r="Q918" i="1"/>
  <c r="P918" i="1"/>
  <c r="O918" i="1"/>
  <c r="DD917" i="1"/>
  <c r="DC917" i="1"/>
  <c r="DB917" i="1"/>
  <c r="DA917" i="1"/>
  <c r="CZ917" i="1"/>
  <c r="CY917" i="1"/>
  <c r="CX917" i="1"/>
  <c r="CW917" i="1"/>
  <c r="CV917" i="1"/>
  <c r="CU917" i="1"/>
  <c r="CT917" i="1"/>
  <c r="CS917" i="1"/>
  <c r="CR917" i="1"/>
  <c r="CQ917" i="1"/>
  <c r="CP917" i="1"/>
  <c r="CO917" i="1"/>
  <c r="CN917" i="1"/>
  <c r="CM917" i="1"/>
  <c r="CL917" i="1"/>
  <c r="CK917" i="1"/>
  <c r="CJ917" i="1"/>
  <c r="CI917" i="1"/>
  <c r="CH917" i="1"/>
  <c r="CG917" i="1"/>
  <c r="CF917" i="1"/>
  <c r="CE917" i="1"/>
  <c r="CD917" i="1"/>
  <c r="CC917" i="1"/>
  <c r="CB917" i="1"/>
  <c r="CA917" i="1"/>
  <c r="BZ917" i="1"/>
  <c r="BY917" i="1"/>
  <c r="BX917" i="1"/>
  <c r="BW917" i="1"/>
  <c r="BV917" i="1"/>
  <c r="BU917" i="1"/>
  <c r="BT917" i="1"/>
  <c r="BS917" i="1"/>
  <c r="BR917" i="1"/>
  <c r="BQ917" i="1"/>
  <c r="BP917" i="1"/>
  <c r="BO917" i="1"/>
  <c r="BN917" i="1"/>
  <c r="BM917" i="1"/>
  <c r="BL917" i="1"/>
  <c r="BK917" i="1"/>
  <c r="BJ917" i="1"/>
  <c r="BI917" i="1"/>
  <c r="BH917" i="1"/>
  <c r="BG917" i="1"/>
  <c r="BF917" i="1"/>
  <c r="BE917" i="1"/>
  <c r="BD917" i="1"/>
  <c r="BC917" i="1"/>
  <c r="BB917" i="1"/>
  <c r="BA917" i="1"/>
  <c r="AZ917" i="1"/>
  <c r="AY917" i="1"/>
  <c r="AX917" i="1"/>
  <c r="AW917" i="1"/>
  <c r="AV917" i="1"/>
  <c r="AU917" i="1"/>
  <c r="AT917" i="1"/>
  <c r="AS917" i="1"/>
  <c r="AR917" i="1"/>
  <c r="AQ917" i="1"/>
  <c r="AP917" i="1"/>
  <c r="AO917" i="1"/>
  <c r="AN917" i="1"/>
  <c r="AM917" i="1"/>
  <c r="AL917" i="1"/>
  <c r="AK917" i="1"/>
  <c r="AJ917" i="1"/>
  <c r="AI917" i="1"/>
  <c r="AH917" i="1"/>
  <c r="AG917" i="1"/>
  <c r="AF917" i="1"/>
  <c r="AE917" i="1"/>
  <c r="AD917" i="1"/>
  <c r="AC917" i="1"/>
  <c r="AB917" i="1"/>
  <c r="AA917" i="1"/>
  <c r="Z917" i="1"/>
  <c r="Y917" i="1"/>
  <c r="X917" i="1"/>
  <c r="W917" i="1"/>
  <c r="V917" i="1"/>
  <c r="U917" i="1"/>
  <c r="T917" i="1"/>
  <c r="S917" i="1"/>
  <c r="Q917" i="1"/>
  <c r="P917" i="1"/>
  <c r="O917" i="1"/>
  <c r="DD916" i="1"/>
  <c r="DC916" i="1"/>
  <c r="DB916" i="1"/>
  <c r="DA916" i="1"/>
  <c r="CZ916" i="1"/>
  <c r="CY916" i="1"/>
  <c r="CX916" i="1"/>
  <c r="CW916" i="1"/>
  <c r="CV916" i="1"/>
  <c r="CU916" i="1"/>
  <c r="CT916" i="1"/>
  <c r="CS916" i="1"/>
  <c r="CR916" i="1"/>
  <c r="CQ916" i="1"/>
  <c r="CP916" i="1"/>
  <c r="CO916" i="1"/>
  <c r="CN916" i="1"/>
  <c r="CM916" i="1"/>
  <c r="CL916" i="1"/>
  <c r="CK916" i="1"/>
  <c r="CJ916" i="1"/>
  <c r="CI916" i="1"/>
  <c r="CH916" i="1"/>
  <c r="CG916" i="1"/>
  <c r="CF916" i="1"/>
  <c r="CE916" i="1"/>
  <c r="CD916" i="1"/>
  <c r="CC916" i="1"/>
  <c r="CB916" i="1"/>
  <c r="CA916" i="1"/>
  <c r="BZ916" i="1"/>
  <c r="BY916" i="1"/>
  <c r="BX916" i="1"/>
  <c r="BW916" i="1"/>
  <c r="BV916" i="1"/>
  <c r="BU916" i="1"/>
  <c r="BT916" i="1"/>
  <c r="BS916" i="1"/>
  <c r="BR916" i="1"/>
  <c r="BQ916" i="1"/>
  <c r="BP916" i="1"/>
  <c r="BO916" i="1"/>
  <c r="BN916" i="1"/>
  <c r="BM916" i="1"/>
  <c r="BL916" i="1"/>
  <c r="BK916" i="1"/>
  <c r="BJ916" i="1"/>
  <c r="BI916" i="1"/>
  <c r="BH916" i="1"/>
  <c r="BG916" i="1"/>
  <c r="BF916" i="1"/>
  <c r="BE916" i="1"/>
  <c r="BD916" i="1"/>
  <c r="BC916" i="1"/>
  <c r="BB916" i="1"/>
  <c r="BA916" i="1"/>
  <c r="AZ916" i="1"/>
  <c r="AY916" i="1"/>
  <c r="AX916" i="1"/>
  <c r="AW916" i="1"/>
  <c r="AV916" i="1"/>
  <c r="AU916" i="1"/>
  <c r="AT916" i="1"/>
  <c r="AS916" i="1"/>
  <c r="AR916" i="1"/>
  <c r="AQ916" i="1"/>
  <c r="AP916" i="1"/>
  <c r="AO916" i="1"/>
  <c r="AN916" i="1"/>
  <c r="AM916" i="1"/>
  <c r="AL916" i="1"/>
  <c r="AK916" i="1"/>
  <c r="AJ916" i="1"/>
  <c r="AI916" i="1"/>
  <c r="AH916" i="1"/>
  <c r="AG916" i="1"/>
  <c r="AF916" i="1"/>
  <c r="AE916" i="1"/>
  <c r="AD916" i="1"/>
  <c r="AC916" i="1"/>
  <c r="AB916" i="1"/>
  <c r="AA916" i="1"/>
  <c r="Z916" i="1"/>
  <c r="Y916" i="1"/>
  <c r="X916" i="1"/>
  <c r="W916" i="1"/>
  <c r="V916" i="1"/>
  <c r="U916" i="1"/>
  <c r="T916" i="1"/>
  <c r="S916" i="1"/>
  <c r="Q916" i="1"/>
  <c r="P916" i="1"/>
  <c r="O916" i="1"/>
  <c r="DD915" i="1"/>
  <c r="DC915" i="1"/>
  <c r="DB915" i="1"/>
  <c r="DA915" i="1"/>
  <c r="CZ915" i="1"/>
  <c r="CY915" i="1"/>
  <c r="CX915" i="1"/>
  <c r="CW915" i="1"/>
  <c r="CV915" i="1"/>
  <c r="CU915" i="1"/>
  <c r="CT915" i="1"/>
  <c r="CS915" i="1"/>
  <c r="CR915" i="1"/>
  <c r="CQ915" i="1"/>
  <c r="CP915" i="1"/>
  <c r="CO915" i="1"/>
  <c r="CN915" i="1"/>
  <c r="CM915" i="1"/>
  <c r="CL915" i="1"/>
  <c r="CK915" i="1"/>
  <c r="CJ915" i="1"/>
  <c r="CI915" i="1"/>
  <c r="CH915" i="1"/>
  <c r="CG915" i="1"/>
  <c r="CF915" i="1"/>
  <c r="CE915" i="1"/>
  <c r="CD915" i="1"/>
  <c r="CC915" i="1"/>
  <c r="CB915" i="1"/>
  <c r="CA915" i="1"/>
  <c r="BZ915" i="1"/>
  <c r="BY915" i="1"/>
  <c r="BX915" i="1"/>
  <c r="BW915" i="1"/>
  <c r="BV915" i="1"/>
  <c r="BU915" i="1"/>
  <c r="BT915" i="1"/>
  <c r="BS915" i="1"/>
  <c r="BR915" i="1"/>
  <c r="BQ915" i="1"/>
  <c r="BP915" i="1"/>
  <c r="BO915" i="1"/>
  <c r="BN915" i="1"/>
  <c r="BM915" i="1"/>
  <c r="BL915" i="1"/>
  <c r="BK915" i="1"/>
  <c r="BJ915" i="1"/>
  <c r="BI915" i="1"/>
  <c r="BH915" i="1"/>
  <c r="BG915" i="1"/>
  <c r="BF915" i="1"/>
  <c r="BE915" i="1"/>
  <c r="BD915" i="1"/>
  <c r="BC915" i="1"/>
  <c r="BB915" i="1"/>
  <c r="BA915" i="1"/>
  <c r="AZ915" i="1"/>
  <c r="AY915" i="1"/>
  <c r="AX915" i="1"/>
  <c r="AW915" i="1"/>
  <c r="AV915" i="1"/>
  <c r="AU915" i="1"/>
  <c r="AT915" i="1"/>
  <c r="AS915" i="1"/>
  <c r="AR915" i="1"/>
  <c r="AQ915" i="1"/>
  <c r="AP915" i="1"/>
  <c r="AO915" i="1"/>
  <c r="AN915" i="1"/>
  <c r="AM915" i="1"/>
  <c r="AL915" i="1"/>
  <c r="AK915" i="1"/>
  <c r="AJ915" i="1"/>
  <c r="AI915" i="1"/>
  <c r="AH915" i="1"/>
  <c r="AG915" i="1"/>
  <c r="AF915" i="1"/>
  <c r="AE915" i="1"/>
  <c r="AD915" i="1"/>
  <c r="AC915" i="1"/>
  <c r="AB915" i="1"/>
  <c r="AA915" i="1"/>
  <c r="Z915" i="1"/>
  <c r="Y915" i="1"/>
  <c r="X915" i="1"/>
  <c r="W915" i="1"/>
  <c r="V915" i="1"/>
  <c r="U915" i="1"/>
  <c r="T915" i="1"/>
  <c r="S915" i="1"/>
  <c r="Q915" i="1"/>
  <c r="P915" i="1"/>
  <c r="O915" i="1"/>
  <c r="DD914" i="1"/>
  <c r="DC914" i="1"/>
  <c r="DB914" i="1"/>
  <c r="DA914" i="1"/>
  <c r="CZ914" i="1"/>
  <c r="CY914" i="1"/>
  <c r="CX914" i="1"/>
  <c r="CW914" i="1"/>
  <c r="CV914" i="1"/>
  <c r="CU914" i="1"/>
  <c r="CT914" i="1"/>
  <c r="CS914" i="1"/>
  <c r="CR914" i="1"/>
  <c r="CQ914" i="1"/>
  <c r="CP914" i="1"/>
  <c r="CO914" i="1"/>
  <c r="CN914" i="1"/>
  <c r="CM914" i="1"/>
  <c r="CL914" i="1"/>
  <c r="CK914" i="1"/>
  <c r="CJ914" i="1"/>
  <c r="CI914" i="1"/>
  <c r="CH914" i="1"/>
  <c r="CG914" i="1"/>
  <c r="CF914" i="1"/>
  <c r="CE914" i="1"/>
  <c r="CD914" i="1"/>
  <c r="CC914" i="1"/>
  <c r="CB914" i="1"/>
  <c r="CA914" i="1"/>
  <c r="BZ914" i="1"/>
  <c r="BY914" i="1"/>
  <c r="BX914" i="1"/>
  <c r="BW914" i="1"/>
  <c r="BV914" i="1"/>
  <c r="BU914" i="1"/>
  <c r="BT914" i="1"/>
  <c r="BS914" i="1"/>
  <c r="BR914" i="1"/>
  <c r="BQ914" i="1"/>
  <c r="BP914" i="1"/>
  <c r="BO914" i="1"/>
  <c r="BN914" i="1"/>
  <c r="BM914" i="1"/>
  <c r="BL914" i="1"/>
  <c r="BK914" i="1"/>
  <c r="BJ914" i="1"/>
  <c r="BI914" i="1"/>
  <c r="BH914" i="1"/>
  <c r="BG914" i="1"/>
  <c r="BF914" i="1"/>
  <c r="BE914" i="1"/>
  <c r="BD914" i="1"/>
  <c r="BC914" i="1"/>
  <c r="BB914" i="1"/>
  <c r="BA914" i="1"/>
  <c r="AZ914" i="1"/>
  <c r="AY914" i="1"/>
  <c r="AX914" i="1"/>
  <c r="AW914" i="1"/>
  <c r="AV914" i="1"/>
  <c r="AU914" i="1"/>
  <c r="AT914" i="1"/>
  <c r="AS914" i="1"/>
  <c r="AR914" i="1"/>
  <c r="AQ914" i="1"/>
  <c r="AP914" i="1"/>
  <c r="AO914" i="1"/>
  <c r="AN914" i="1"/>
  <c r="AM914" i="1"/>
  <c r="AL914" i="1"/>
  <c r="AK914" i="1"/>
  <c r="AJ914" i="1"/>
  <c r="AI914" i="1"/>
  <c r="AH914" i="1"/>
  <c r="AG914" i="1"/>
  <c r="AF914" i="1"/>
  <c r="AE914" i="1"/>
  <c r="AD914" i="1"/>
  <c r="AC914" i="1"/>
  <c r="AB914" i="1"/>
  <c r="AA914" i="1"/>
  <c r="Z914" i="1"/>
  <c r="Y914" i="1"/>
  <c r="X914" i="1"/>
  <c r="W914" i="1"/>
  <c r="V914" i="1"/>
  <c r="U914" i="1"/>
  <c r="T914" i="1"/>
  <c r="S914" i="1"/>
  <c r="Q914" i="1"/>
  <c r="P914" i="1"/>
  <c r="O914" i="1"/>
  <c r="DD913" i="1"/>
  <c r="DC913" i="1"/>
  <c r="DB913" i="1"/>
  <c r="DA913" i="1"/>
  <c r="CZ913" i="1"/>
  <c r="CY913" i="1"/>
  <c r="CX913" i="1"/>
  <c r="CW913" i="1"/>
  <c r="CV913" i="1"/>
  <c r="CU913" i="1"/>
  <c r="CT913" i="1"/>
  <c r="CS913" i="1"/>
  <c r="CR913" i="1"/>
  <c r="CQ913" i="1"/>
  <c r="CP913" i="1"/>
  <c r="CO913" i="1"/>
  <c r="CN913" i="1"/>
  <c r="CM913" i="1"/>
  <c r="CL913" i="1"/>
  <c r="CK913" i="1"/>
  <c r="CJ913" i="1"/>
  <c r="CI913" i="1"/>
  <c r="CH913" i="1"/>
  <c r="CG913" i="1"/>
  <c r="CF913" i="1"/>
  <c r="CE913" i="1"/>
  <c r="CD913" i="1"/>
  <c r="CC913" i="1"/>
  <c r="CB913" i="1"/>
  <c r="CA913" i="1"/>
  <c r="BZ913" i="1"/>
  <c r="BY913" i="1"/>
  <c r="BX913" i="1"/>
  <c r="BW913" i="1"/>
  <c r="BV913" i="1"/>
  <c r="BU913" i="1"/>
  <c r="BT913" i="1"/>
  <c r="BS913" i="1"/>
  <c r="BR913" i="1"/>
  <c r="BQ913" i="1"/>
  <c r="BP913" i="1"/>
  <c r="BO913" i="1"/>
  <c r="BN913" i="1"/>
  <c r="BM913" i="1"/>
  <c r="BL913" i="1"/>
  <c r="BK913" i="1"/>
  <c r="BJ913" i="1"/>
  <c r="BI913" i="1"/>
  <c r="BH913" i="1"/>
  <c r="BG913" i="1"/>
  <c r="BF913" i="1"/>
  <c r="BE913" i="1"/>
  <c r="BD913" i="1"/>
  <c r="BC913" i="1"/>
  <c r="BB913" i="1"/>
  <c r="BA913" i="1"/>
  <c r="AZ913" i="1"/>
  <c r="AY913" i="1"/>
  <c r="AX913" i="1"/>
  <c r="AW913" i="1"/>
  <c r="AV913" i="1"/>
  <c r="AU913" i="1"/>
  <c r="AT913" i="1"/>
  <c r="AS913" i="1"/>
  <c r="AR913" i="1"/>
  <c r="AQ913" i="1"/>
  <c r="AP913" i="1"/>
  <c r="AO913" i="1"/>
  <c r="AN913" i="1"/>
  <c r="AM913" i="1"/>
  <c r="AL913" i="1"/>
  <c r="AK913" i="1"/>
  <c r="AJ913" i="1"/>
  <c r="AI913" i="1"/>
  <c r="AH913" i="1"/>
  <c r="AG913" i="1"/>
  <c r="AF913" i="1"/>
  <c r="AE913" i="1"/>
  <c r="AD913" i="1"/>
  <c r="AC913" i="1"/>
  <c r="AB913" i="1"/>
  <c r="AA913" i="1"/>
  <c r="Z913" i="1"/>
  <c r="Y913" i="1"/>
  <c r="X913" i="1"/>
  <c r="W913" i="1"/>
  <c r="V913" i="1"/>
  <c r="U913" i="1"/>
  <c r="T913" i="1"/>
  <c r="S913" i="1"/>
  <c r="Q913" i="1"/>
  <c r="P913" i="1"/>
  <c r="O913" i="1"/>
  <c r="DD912" i="1"/>
  <c r="DC912" i="1"/>
  <c r="DB912" i="1"/>
  <c r="DA912" i="1"/>
  <c r="CZ912" i="1"/>
  <c r="CY912" i="1"/>
  <c r="CX912" i="1"/>
  <c r="CW912" i="1"/>
  <c r="CV912" i="1"/>
  <c r="CU912" i="1"/>
  <c r="CT912" i="1"/>
  <c r="CS912" i="1"/>
  <c r="CR912" i="1"/>
  <c r="CQ912" i="1"/>
  <c r="CP912" i="1"/>
  <c r="CO912" i="1"/>
  <c r="CN912" i="1"/>
  <c r="CM912" i="1"/>
  <c r="CL912" i="1"/>
  <c r="CK912" i="1"/>
  <c r="CJ912" i="1"/>
  <c r="CI912" i="1"/>
  <c r="CH912" i="1"/>
  <c r="CG912" i="1"/>
  <c r="CF912" i="1"/>
  <c r="CE912" i="1"/>
  <c r="CD912" i="1"/>
  <c r="CC912" i="1"/>
  <c r="CB912" i="1"/>
  <c r="CA912" i="1"/>
  <c r="BZ912" i="1"/>
  <c r="BY912" i="1"/>
  <c r="BX912" i="1"/>
  <c r="BW912" i="1"/>
  <c r="BV912" i="1"/>
  <c r="BU912" i="1"/>
  <c r="BT912" i="1"/>
  <c r="BS912" i="1"/>
  <c r="BR912" i="1"/>
  <c r="BQ912" i="1"/>
  <c r="BP912" i="1"/>
  <c r="BO912" i="1"/>
  <c r="BN912" i="1"/>
  <c r="BM912" i="1"/>
  <c r="BL912" i="1"/>
  <c r="BK912" i="1"/>
  <c r="BJ912" i="1"/>
  <c r="BI912" i="1"/>
  <c r="BH912" i="1"/>
  <c r="BG912" i="1"/>
  <c r="BF912" i="1"/>
  <c r="BE912" i="1"/>
  <c r="BD912" i="1"/>
  <c r="BC912" i="1"/>
  <c r="BB912" i="1"/>
  <c r="BA912" i="1"/>
  <c r="AZ912" i="1"/>
  <c r="AY912" i="1"/>
  <c r="AX912" i="1"/>
  <c r="AW912" i="1"/>
  <c r="AV912" i="1"/>
  <c r="AU912" i="1"/>
  <c r="AT912" i="1"/>
  <c r="AS912" i="1"/>
  <c r="AR912" i="1"/>
  <c r="AQ912" i="1"/>
  <c r="AP912" i="1"/>
  <c r="AO912" i="1"/>
  <c r="AN912" i="1"/>
  <c r="AM912" i="1"/>
  <c r="AL912" i="1"/>
  <c r="AK912" i="1"/>
  <c r="AJ912" i="1"/>
  <c r="AI912" i="1"/>
  <c r="AH912" i="1"/>
  <c r="AG912" i="1"/>
  <c r="AF912" i="1"/>
  <c r="AE912" i="1"/>
  <c r="AD912" i="1"/>
  <c r="AC912" i="1"/>
  <c r="AB912" i="1"/>
  <c r="AA912" i="1"/>
  <c r="Z912" i="1"/>
  <c r="Y912" i="1"/>
  <c r="X912" i="1"/>
  <c r="W912" i="1"/>
  <c r="V912" i="1"/>
  <c r="U912" i="1"/>
  <c r="T912" i="1"/>
  <c r="S912" i="1"/>
  <c r="Q912" i="1"/>
  <c r="P912" i="1"/>
  <c r="O912" i="1"/>
  <c r="DD911" i="1"/>
  <c r="DC911" i="1"/>
  <c r="DB911" i="1"/>
  <c r="DA911" i="1"/>
  <c r="CZ911" i="1"/>
  <c r="CY911" i="1"/>
  <c r="CX911" i="1"/>
  <c r="CW911" i="1"/>
  <c r="CV911" i="1"/>
  <c r="CU911" i="1"/>
  <c r="CT911" i="1"/>
  <c r="CS911" i="1"/>
  <c r="CR911" i="1"/>
  <c r="CQ911" i="1"/>
  <c r="CP911" i="1"/>
  <c r="CO911" i="1"/>
  <c r="CN911" i="1"/>
  <c r="CM911" i="1"/>
  <c r="CL911" i="1"/>
  <c r="CK911" i="1"/>
  <c r="CJ911" i="1"/>
  <c r="CI911" i="1"/>
  <c r="CH911" i="1"/>
  <c r="CG911" i="1"/>
  <c r="CF911" i="1"/>
  <c r="CE911" i="1"/>
  <c r="CD911" i="1"/>
  <c r="CC911" i="1"/>
  <c r="CB911" i="1"/>
  <c r="CA911" i="1"/>
  <c r="BZ911" i="1"/>
  <c r="BY911" i="1"/>
  <c r="BX911" i="1"/>
  <c r="BW911" i="1"/>
  <c r="BV911" i="1"/>
  <c r="BU911" i="1"/>
  <c r="BT911" i="1"/>
  <c r="BS911" i="1"/>
  <c r="BR911" i="1"/>
  <c r="BQ911" i="1"/>
  <c r="BP911" i="1"/>
  <c r="BO911" i="1"/>
  <c r="BN911" i="1"/>
  <c r="BM911" i="1"/>
  <c r="BL911" i="1"/>
  <c r="BK911" i="1"/>
  <c r="BJ911" i="1"/>
  <c r="BI911" i="1"/>
  <c r="BH911" i="1"/>
  <c r="BG911" i="1"/>
  <c r="BF911" i="1"/>
  <c r="BE911" i="1"/>
  <c r="BD911" i="1"/>
  <c r="BC911" i="1"/>
  <c r="BB911" i="1"/>
  <c r="BA911" i="1"/>
  <c r="AZ911" i="1"/>
  <c r="AY911" i="1"/>
  <c r="AX911" i="1"/>
  <c r="AW911" i="1"/>
  <c r="AV911" i="1"/>
  <c r="AU911" i="1"/>
  <c r="AT911" i="1"/>
  <c r="AS911" i="1"/>
  <c r="AR911" i="1"/>
  <c r="AQ911" i="1"/>
  <c r="AP911" i="1"/>
  <c r="AO911" i="1"/>
  <c r="AN911" i="1"/>
  <c r="AM911" i="1"/>
  <c r="AL911" i="1"/>
  <c r="AK911" i="1"/>
  <c r="AJ911" i="1"/>
  <c r="AI911" i="1"/>
  <c r="AH911" i="1"/>
  <c r="AG911" i="1"/>
  <c r="AF911" i="1"/>
  <c r="AE911" i="1"/>
  <c r="AD911" i="1"/>
  <c r="AC911" i="1"/>
  <c r="AB911" i="1"/>
  <c r="AA911" i="1"/>
  <c r="Z911" i="1"/>
  <c r="Y911" i="1"/>
  <c r="X911" i="1"/>
  <c r="W911" i="1"/>
  <c r="V911" i="1"/>
  <c r="U911" i="1"/>
  <c r="T911" i="1"/>
  <c r="S911" i="1"/>
  <c r="Q911" i="1"/>
  <c r="P911" i="1"/>
  <c r="O911" i="1"/>
  <c r="DD910" i="1"/>
  <c r="DC910" i="1"/>
  <c r="DB910" i="1"/>
  <c r="DA910" i="1"/>
  <c r="CZ910" i="1"/>
  <c r="CY910" i="1"/>
  <c r="CX910" i="1"/>
  <c r="CW910" i="1"/>
  <c r="CV910" i="1"/>
  <c r="CU910" i="1"/>
  <c r="CT910" i="1"/>
  <c r="CS910" i="1"/>
  <c r="CR910" i="1"/>
  <c r="CQ910" i="1"/>
  <c r="CP910" i="1"/>
  <c r="CO910" i="1"/>
  <c r="CN910" i="1"/>
  <c r="CM910" i="1"/>
  <c r="CL910" i="1"/>
  <c r="CK910" i="1"/>
  <c r="CJ910" i="1"/>
  <c r="CI910" i="1"/>
  <c r="CH910" i="1"/>
  <c r="CG910" i="1"/>
  <c r="CF910" i="1"/>
  <c r="CE910" i="1"/>
  <c r="CD910" i="1"/>
  <c r="CC910" i="1"/>
  <c r="CB910" i="1"/>
  <c r="CA910" i="1"/>
  <c r="BZ910" i="1"/>
  <c r="BY910" i="1"/>
  <c r="BX910" i="1"/>
  <c r="BW910" i="1"/>
  <c r="BV910" i="1"/>
  <c r="BU910" i="1"/>
  <c r="BT910" i="1"/>
  <c r="BS910" i="1"/>
  <c r="BR910" i="1"/>
  <c r="BQ910" i="1"/>
  <c r="BP910" i="1"/>
  <c r="BO910" i="1"/>
  <c r="BN910" i="1"/>
  <c r="BM910" i="1"/>
  <c r="BL910" i="1"/>
  <c r="BK910" i="1"/>
  <c r="BJ910" i="1"/>
  <c r="BI910" i="1"/>
  <c r="BH910" i="1"/>
  <c r="BG910" i="1"/>
  <c r="BF910" i="1"/>
  <c r="BE910" i="1"/>
  <c r="BD910" i="1"/>
  <c r="BC910" i="1"/>
  <c r="BB910" i="1"/>
  <c r="BA910" i="1"/>
  <c r="AZ910" i="1"/>
  <c r="AY910" i="1"/>
  <c r="AX910" i="1"/>
  <c r="AW910" i="1"/>
  <c r="AV910" i="1"/>
  <c r="AU910" i="1"/>
  <c r="AT910" i="1"/>
  <c r="AS910" i="1"/>
  <c r="AR910" i="1"/>
  <c r="AQ910" i="1"/>
  <c r="AP910" i="1"/>
  <c r="AO910" i="1"/>
  <c r="AN910" i="1"/>
  <c r="AM910" i="1"/>
  <c r="AL910" i="1"/>
  <c r="AK910" i="1"/>
  <c r="AJ910" i="1"/>
  <c r="AI910" i="1"/>
  <c r="AH910" i="1"/>
  <c r="AG910" i="1"/>
  <c r="AF910" i="1"/>
  <c r="AE910" i="1"/>
  <c r="AD910" i="1"/>
  <c r="AC910" i="1"/>
  <c r="AB910" i="1"/>
  <c r="AA910" i="1"/>
  <c r="Z910" i="1"/>
  <c r="Y910" i="1"/>
  <c r="X910" i="1"/>
  <c r="W910" i="1"/>
  <c r="V910" i="1"/>
  <c r="U910" i="1"/>
  <c r="T910" i="1"/>
  <c r="S910" i="1"/>
  <c r="Q910" i="1"/>
  <c r="P910" i="1"/>
  <c r="O910" i="1"/>
  <c r="DD909" i="1"/>
  <c r="DC909" i="1"/>
  <c r="DB909" i="1"/>
  <c r="DA909" i="1"/>
  <c r="CZ909" i="1"/>
  <c r="CY909" i="1"/>
  <c r="CX909" i="1"/>
  <c r="CW909" i="1"/>
  <c r="CV909" i="1"/>
  <c r="CU909" i="1"/>
  <c r="CT909" i="1"/>
  <c r="CS909" i="1"/>
  <c r="CR909" i="1"/>
  <c r="CQ909" i="1"/>
  <c r="CP909" i="1"/>
  <c r="CO909" i="1"/>
  <c r="CN909" i="1"/>
  <c r="CM909" i="1"/>
  <c r="CL909" i="1"/>
  <c r="CK909" i="1"/>
  <c r="CJ909" i="1"/>
  <c r="CI909" i="1"/>
  <c r="CH909" i="1"/>
  <c r="CG909" i="1"/>
  <c r="CF909" i="1"/>
  <c r="CE909" i="1"/>
  <c r="CD909" i="1"/>
  <c r="CC909" i="1"/>
  <c r="CB909" i="1"/>
  <c r="CA909" i="1"/>
  <c r="BZ909" i="1"/>
  <c r="BY909" i="1"/>
  <c r="BX909" i="1"/>
  <c r="BW909" i="1"/>
  <c r="BV909" i="1"/>
  <c r="BU909" i="1"/>
  <c r="BT909" i="1"/>
  <c r="BS909" i="1"/>
  <c r="BR909" i="1"/>
  <c r="BQ909" i="1"/>
  <c r="BP909" i="1"/>
  <c r="BO909" i="1"/>
  <c r="BN909" i="1"/>
  <c r="BM909" i="1"/>
  <c r="BL909" i="1"/>
  <c r="BK909" i="1"/>
  <c r="BJ909" i="1"/>
  <c r="BI909" i="1"/>
  <c r="BH909" i="1"/>
  <c r="BG909" i="1"/>
  <c r="BF909" i="1"/>
  <c r="BE909" i="1"/>
  <c r="BD909" i="1"/>
  <c r="BC909" i="1"/>
  <c r="BB909" i="1"/>
  <c r="BA909" i="1"/>
  <c r="AZ909" i="1"/>
  <c r="AY909" i="1"/>
  <c r="AX909" i="1"/>
  <c r="AW909" i="1"/>
  <c r="AV909" i="1"/>
  <c r="AU909" i="1"/>
  <c r="AT909" i="1"/>
  <c r="AS909" i="1"/>
  <c r="AR909" i="1"/>
  <c r="AQ909" i="1"/>
  <c r="AP909" i="1"/>
  <c r="AO909" i="1"/>
  <c r="AN909" i="1"/>
  <c r="AM909" i="1"/>
  <c r="AL909" i="1"/>
  <c r="AK909" i="1"/>
  <c r="AJ909" i="1"/>
  <c r="AI909" i="1"/>
  <c r="AH909" i="1"/>
  <c r="AG909" i="1"/>
  <c r="AF909" i="1"/>
  <c r="AE909" i="1"/>
  <c r="AD909" i="1"/>
  <c r="AC909" i="1"/>
  <c r="AB909" i="1"/>
  <c r="AA909" i="1"/>
  <c r="Z909" i="1"/>
  <c r="Y909" i="1"/>
  <c r="X909" i="1"/>
  <c r="W909" i="1"/>
  <c r="V909" i="1"/>
  <c r="U909" i="1"/>
  <c r="T909" i="1"/>
  <c r="S909" i="1"/>
  <c r="Q909" i="1"/>
  <c r="P909" i="1"/>
  <c r="O909" i="1"/>
  <c r="DD908" i="1"/>
  <c r="DC908" i="1"/>
  <c r="DB908" i="1"/>
  <c r="DA908" i="1"/>
  <c r="CZ908" i="1"/>
  <c r="CY908" i="1"/>
  <c r="CX908" i="1"/>
  <c r="CW908" i="1"/>
  <c r="CV908" i="1"/>
  <c r="CU908" i="1"/>
  <c r="CT908" i="1"/>
  <c r="CS908" i="1"/>
  <c r="CR908" i="1"/>
  <c r="CQ908" i="1"/>
  <c r="CP908" i="1"/>
  <c r="CO908" i="1"/>
  <c r="CN908" i="1"/>
  <c r="CM908" i="1"/>
  <c r="CL908" i="1"/>
  <c r="CK908" i="1"/>
  <c r="CJ908" i="1"/>
  <c r="CI908" i="1"/>
  <c r="CH908" i="1"/>
  <c r="CG908" i="1"/>
  <c r="CF908" i="1"/>
  <c r="CE908" i="1"/>
  <c r="CD908" i="1"/>
  <c r="CC908" i="1"/>
  <c r="CB908" i="1"/>
  <c r="CA908" i="1"/>
  <c r="BZ908" i="1"/>
  <c r="BY908" i="1"/>
  <c r="BX908" i="1"/>
  <c r="BW908" i="1"/>
  <c r="BV908" i="1"/>
  <c r="BU908" i="1"/>
  <c r="BT908" i="1"/>
  <c r="BS908" i="1"/>
  <c r="BR908" i="1"/>
  <c r="BQ908" i="1"/>
  <c r="BP908" i="1"/>
  <c r="BO908" i="1"/>
  <c r="BN908" i="1"/>
  <c r="BM908" i="1"/>
  <c r="BL908" i="1"/>
  <c r="BK908" i="1"/>
  <c r="BJ908" i="1"/>
  <c r="BI908" i="1"/>
  <c r="BH908" i="1"/>
  <c r="BG908" i="1"/>
  <c r="BF908" i="1"/>
  <c r="BE908" i="1"/>
  <c r="BD908" i="1"/>
  <c r="BC908" i="1"/>
  <c r="BB908" i="1"/>
  <c r="BA908" i="1"/>
  <c r="AZ908" i="1"/>
  <c r="AY908" i="1"/>
  <c r="AX908" i="1"/>
  <c r="AW908" i="1"/>
  <c r="AV908" i="1"/>
  <c r="AU908" i="1"/>
  <c r="AT908" i="1"/>
  <c r="AS908" i="1"/>
  <c r="AR908" i="1"/>
  <c r="AQ908" i="1"/>
  <c r="AP908" i="1"/>
  <c r="AO908" i="1"/>
  <c r="AN908" i="1"/>
  <c r="AM908" i="1"/>
  <c r="AL908" i="1"/>
  <c r="AK908" i="1"/>
  <c r="AJ908" i="1"/>
  <c r="AI908" i="1"/>
  <c r="AH908" i="1"/>
  <c r="AG908" i="1"/>
  <c r="AF908" i="1"/>
  <c r="AE908" i="1"/>
  <c r="AD908" i="1"/>
  <c r="AC908" i="1"/>
  <c r="AB908" i="1"/>
  <c r="AA908" i="1"/>
  <c r="Z908" i="1"/>
  <c r="Y908" i="1"/>
  <c r="X908" i="1"/>
  <c r="W908" i="1"/>
  <c r="V908" i="1"/>
  <c r="U908" i="1"/>
  <c r="T908" i="1"/>
  <c r="S908" i="1"/>
  <c r="Q908" i="1"/>
  <c r="P908" i="1"/>
  <c r="O908" i="1"/>
  <c r="DD907" i="1"/>
  <c r="DC907" i="1"/>
  <c r="DB907" i="1"/>
  <c r="DA907" i="1"/>
  <c r="CZ907" i="1"/>
  <c r="CY907" i="1"/>
  <c r="CX907" i="1"/>
  <c r="CW907" i="1"/>
  <c r="CV907" i="1"/>
  <c r="CU907" i="1"/>
  <c r="CT907" i="1"/>
  <c r="CS907" i="1"/>
  <c r="CR907" i="1"/>
  <c r="CQ907" i="1"/>
  <c r="CP907" i="1"/>
  <c r="CO907" i="1"/>
  <c r="CN907" i="1"/>
  <c r="CM907" i="1"/>
  <c r="CL907" i="1"/>
  <c r="CK907" i="1"/>
  <c r="CJ907" i="1"/>
  <c r="CI907" i="1"/>
  <c r="CH907" i="1"/>
  <c r="CG907" i="1"/>
  <c r="CF907" i="1"/>
  <c r="CE907" i="1"/>
  <c r="CD907" i="1"/>
  <c r="CC907" i="1"/>
  <c r="CB907" i="1"/>
  <c r="CA907" i="1"/>
  <c r="BZ907" i="1"/>
  <c r="BY907" i="1"/>
  <c r="BX907" i="1"/>
  <c r="BW907" i="1"/>
  <c r="BV907" i="1"/>
  <c r="BU907" i="1"/>
  <c r="BT907" i="1"/>
  <c r="BS907" i="1"/>
  <c r="BR907" i="1"/>
  <c r="BQ907" i="1"/>
  <c r="BP907" i="1"/>
  <c r="BO907" i="1"/>
  <c r="BN907" i="1"/>
  <c r="BM907" i="1"/>
  <c r="BL907" i="1"/>
  <c r="BK907" i="1"/>
  <c r="BJ907" i="1"/>
  <c r="BI907" i="1"/>
  <c r="BH907" i="1"/>
  <c r="BG907" i="1"/>
  <c r="BF907" i="1"/>
  <c r="BE907" i="1"/>
  <c r="BD907" i="1"/>
  <c r="BC907" i="1"/>
  <c r="BB907" i="1"/>
  <c r="BA907" i="1"/>
  <c r="AZ907" i="1"/>
  <c r="AY907" i="1"/>
  <c r="AX907" i="1"/>
  <c r="AW907" i="1"/>
  <c r="AV907" i="1"/>
  <c r="AU907" i="1"/>
  <c r="AT907" i="1"/>
  <c r="AS907" i="1"/>
  <c r="AR907" i="1"/>
  <c r="AQ907" i="1"/>
  <c r="AP907" i="1"/>
  <c r="AO907" i="1"/>
  <c r="AN907" i="1"/>
  <c r="AM907" i="1"/>
  <c r="AL907" i="1"/>
  <c r="AK907" i="1"/>
  <c r="AJ907" i="1"/>
  <c r="AI907" i="1"/>
  <c r="AH907" i="1"/>
  <c r="AG907" i="1"/>
  <c r="AF907" i="1"/>
  <c r="AE907" i="1"/>
  <c r="AD907" i="1"/>
  <c r="AC907" i="1"/>
  <c r="AB907" i="1"/>
  <c r="AA907" i="1"/>
  <c r="Z907" i="1"/>
  <c r="Y907" i="1"/>
  <c r="X907" i="1"/>
  <c r="W907" i="1"/>
  <c r="V907" i="1"/>
  <c r="U907" i="1"/>
  <c r="T907" i="1"/>
  <c r="S907" i="1"/>
  <c r="Q907" i="1"/>
  <c r="P907" i="1"/>
  <c r="O907" i="1"/>
  <c r="DD925" i="1"/>
  <c r="DC925" i="1"/>
  <c r="DB925" i="1"/>
  <c r="DA925" i="1"/>
  <c r="CZ925" i="1"/>
  <c r="CY925" i="1"/>
  <c r="CX925" i="1"/>
  <c r="CW925" i="1"/>
  <c r="CV925" i="1"/>
  <c r="CU925" i="1"/>
  <c r="CT925" i="1"/>
  <c r="CS925" i="1"/>
  <c r="CR925" i="1"/>
  <c r="CQ925" i="1"/>
  <c r="CP925" i="1"/>
  <c r="CO925" i="1"/>
  <c r="CN925" i="1"/>
  <c r="CM925" i="1"/>
  <c r="CL925" i="1"/>
  <c r="CK925" i="1"/>
  <c r="CJ925" i="1"/>
  <c r="CI925" i="1"/>
  <c r="CH925" i="1"/>
  <c r="CG925" i="1"/>
  <c r="CF925" i="1"/>
  <c r="CE925" i="1"/>
  <c r="CD925" i="1"/>
  <c r="CC925" i="1"/>
  <c r="CB925" i="1"/>
  <c r="CA925" i="1"/>
  <c r="BZ925" i="1"/>
  <c r="BY925" i="1"/>
  <c r="BX925" i="1"/>
  <c r="BW925" i="1"/>
  <c r="BV925" i="1"/>
  <c r="BU925" i="1"/>
  <c r="BT925" i="1"/>
  <c r="BS925" i="1"/>
  <c r="BR925" i="1"/>
  <c r="BQ925" i="1"/>
  <c r="BP925" i="1"/>
  <c r="BO925" i="1"/>
  <c r="BN925" i="1"/>
  <c r="BM925" i="1"/>
  <c r="BL925" i="1"/>
  <c r="BK925" i="1"/>
  <c r="BJ925" i="1"/>
  <c r="BI925" i="1"/>
  <c r="BH925" i="1"/>
  <c r="BG925" i="1"/>
  <c r="BF925" i="1"/>
  <c r="BE925" i="1"/>
  <c r="BD925" i="1"/>
  <c r="BC925" i="1"/>
  <c r="BB925" i="1"/>
  <c r="BA925" i="1"/>
  <c r="AZ925" i="1"/>
  <c r="AY925" i="1"/>
  <c r="AX925" i="1"/>
  <c r="AW925" i="1"/>
  <c r="AV925" i="1"/>
  <c r="AU925" i="1"/>
  <c r="AT925" i="1"/>
  <c r="AS925" i="1"/>
  <c r="AR925" i="1"/>
  <c r="AQ925" i="1"/>
  <c r="AP925" i="1"/>
  <c r="AO925" i="1"/>
  <c r="AN925" i="1"/>
  <c r="AM925" i="1"/>
  <c r="AL925" i="1"/>
  <c r="AK925" i="1"/>
  <c r="AJ925" i="1"/>
  <c r="AI925" i="1"/>
  <c r="AH925" i="1"/>
  <c r="AG925" i="1"/>
  <c r="AF925" i="1"/>
  <c r="AE925" i="1"/>
  <c r="AD925" i="1"/>
  <c r="AC925" i="1"/>
  <c r="AB925" i="1"/>
  <c r="AA925" i="1"/>
  <c r="Z925" i="1"/>
  <c r="Y925" i="1"/>
  <c r="X925" i="1"/>
  <c r="W925" i="1"/>
  <c r="V925" i="1"/>
  <c r="U925" i="1"/>
  <c r="T925" i="1"/>
  <c r="S925" i="1"/>
  <c r="Q925" i="1"/>
  <c r="P925" i="1"/>
  <c r="O925" i="1"/>
  <c r="DD906" i="1"/>
  <c r="DC906" i="1"/>
  <c r="DB906" i="1"/>
  <c r="DA906" i="1"/>
  <c r="CZ906" i="1"/>
  <c r="CY906" i="1"/>
  <c r="CX906" i="1"/>
  <c r="CW906" i="1"/>
  <c r="CV906" i="1"/>
  <c r="CU906" i="1"/>
  <c r="CT906" i="1"/>
  <c r="CS906" i="1"/>
  <c r="CR906" i="1"/>
  <c r="CQ906" i="1"/>
  <c r="CP906" i="1"/>
  <c r="CO906" i="1"/>
  <c r="CN906" i="1"/>
  <c r="CM906" i="1"/>
  <c r="CL906" i="1"/>
  <c r="CK906" i="1"/>
  <c r="CJ906" i="1"/>
  <c r="CI906" i="1"/>
  <c r="CH906" i="1"/>
  <c r="CG906" i="1"/>
  <c r="CF906" i="1"/>
  <c r="CE906" i="1"/>
  <c r="CD906" i="1"/>
  <c r="CC906" i="1"/>
  <c r="CB906" i="1"/>
  <c r="CA906" i="1"/>
  <c r="BZ906" i="1"/>
  <c r="BY906" i="1"/>
  <c r="BX906" i="1"/>
  <c r="BW906" i="1"/>
  <c r="BV906" i="1"/>
  <c r="BU906" i="1"/>
  <c r="BT906" i="1"/>
  <c r="BS906" i="1"/>
  <c r="BR906" i="1"/>
  <c r="BQ906" i="1"/>
  <c r="BP906" i="1"/>
  <c r="BO906" i="1"/>
  <c r="BN906" i="1"/>
  <c r="BM906" i="1"/>
  <c r="BL906" i="1"/>
  <c r="BK906" i="1"/>
  <c r="BJ906" i="1"/>
  <c r="BI906" i="1"/>
  <c r="BH906" i="1"/>
  <c r="BG906" i="1"/>
  <c r="BF906" i="1"/>
  <c r="BE906" i="1"/>
  <c r="BD906" i="1"/>
  <c r="BC906" i="1"/>
  <c r="BB906" i="1"/>
  <c r="BA906" i="1"/>
  <c r="AZ906" i="1"/>
  <c r="AY906" i="1"/>
  <c r="AX906" i="1"/>
  <c r="AW906" i="1"/>
  <c r="AV906" i="1"/>
  <c r="AU906" i="1"/>
  <c r="AT906" i="1"/>
  <c r="AS906" i="1"/>
  <c r="AR906" i="1"/>
  <c r="AQ906" i="1"/>
  <c r="AP906" i="1"/>
  <c r="AO906" i="1"/>
  <c r="AN906" i="1"/>
  <c r="AM906" i="1"/>
  <c r="AL906" i="1"/>
  <c r="AK906" i="1"/>
  <c r="AJ906" i="1"/>
  <c r="AI906" i="1"/>
  <c r="AH906" i="1"/>
  <c r="AG906" i="1"/>
  <c r="AF906" i="1"/>
  <c r="AE906" i="1"/>
  <c r="AD906" i="1"/>
  <c r="AC906" i="1"/>
  <c r="AB906" i="1"/>
  <c r="AA906" i="1"/>
  <c r="Z906" i="1"/>
  <c r="Y906" i="1"/>
  <c r="X906" i="1"/>
  <c r="W906" i="1"/>
  <c r="V906" i="1"/>
  <c r="U906" i="1"/>
  <c r="T906" i="1"/>
  <c r="S906" i="1"/>
  <c r="Q906" i="1"/>
  <c r="P906" i="1"/>
  <c r="O906" i="1"/>
  <c r="DD905" i="1"/>
  <c r="DC905" i="1"/>
  <c r="DB905" i="1"/>
  <c r="DA905" i="1"/>
  <c r="CZ905" i="1"/>
  <c r="CY905" i="1"/>
  <c r="CX905" i="1"/>
  <c r="CW905" i="1"/>
  <c r="CV905" i="1"/>
  <c r="CU905" i="1"/>
  <c r="CT905" i="1"/>
  <c r="CS905" i="1"/>
  <c r="CR905" i="1"/>
  <c r="CQ905" i="1"/>
  <c r="CP905" i="1"/>
  <c r="CO905" i="1"/>
  <c r="CN905" i="1"/>
  <c r="CM905" i="1"/>
  <c r="CL905" i="1"/>
  <c r="CK905" i="1"/>
  <c r="CJ905" i="1"/>
  <c r="CI905" i="1"/>
  <c r="CH905" i="1"/>
  <c r="CG905" i="1"/>
  <c r="CF905" i="1"/>
  <c r="CE905" i="1"/>
  <c r="CD905" i="1"/>
  <c r="CC905" i="1"/>
  <c r="CB905" i="1"/>
  <c r="CA905" i="1"/>
  <c r="BZ905" i="1"/>
  <c r="BY905" i="1"/>
  <c r="BX905" i="1"/>
  <c r="BW905" i="1"/>
  <c r="BV905" i="1"/>
  <c r="BU905" i="1"/>
  <c r="BT905" i="1"/>
  <c r="BS905" i="1"/>
  <c r="BR905" i="1"/>
  <c r="BQ905" i="1"/>
  <c r="BP905" i="1"/>
  <c r="BO905" i="1"/>
  <c r="BN905" i="1"/>
  <c r="BM905" i="1"/>
  <c r="BL905" i="1"/>
  <c r="BK905" i="1"/>
  <c r="BJ905" i="1"/>
  <c r="BI905" i="1"/>
  <c r="BH905" i="1"/>
  <c r="BG905" i="1"/>
  <c r="BF905" i="1"/>
  <c r="BE905" i="1"/>
  <c r="BD905" i="1"/>
  <c r="BC905" i="1"/>
  <c r="BB905" i="1"/>
  <c r="BA905" i="1"/>
  <c r="AZ905" i="1"/>
  <c r="AY905" i="1"/>
  <c r="AX905" i="1"/>
  <c r="AW905" i="1"/>
  <c r="AV905" i="1"/>
  <c r="AU905" i="1"/>
  <c r="AT905" i="1"/>
  <c r="AS905" i="1"/>
  <c r="AR905" i="1"/>
  <c r="AQ905" i="1"/>
  <c r="AP905" i="1"/>
  <c r="AO905" i="1"/>
  <c r="AN905" i="1"/>
  <c r="AM905" i="1"/>
  <c r="AL905" i="1"/>
  <c r="AK905" i="1"/>
  <c r="AJ905" i="1"/>
  <c r="AI905" i="1"/>
  <c r="AH905" i="1"/>
  <c r="AG905" i="1"/>
  <c r="AF905" i="1"/>
  <c r="AE905" i="1"/>
  <c r="AD905" i="1"/>
  <c r="AC905" i="1"/>
  <c r="AB905" i="1"/>
  <c r="AA905" i="1"/>
  <c r="Z905" i="1"/>
  <c r="Y905" i="1"/>
  <c r="X905" i="1"/>
  <c r="W905" i="1"/>
  <c r="V905" i="1"/>
  <c r="U905" i="1"/>
  <c r="T905" i="1"/>
  <c r="S905" i="1"/>
  <c r="Q905" i="1"/>
  <c r="P905" i="1"/>
  <c r="O905" i="1"/>
  <c r="DD904" i="1"/>
  <c r="DC904" i="1"/>
  <c r="DB904" i="1"/>
  <c r="DA904" i="1"/>
  <c r="CZ904" i="1"/>
  <c r="CY904" i="1"/>
  <c r="CX904" i="1"/>
  <c r="CW904" i="1"/>
  <c r="CV904" i="1"/>
  <c r="CU904" i="1"/>
  <c r="CT904" i="1"/>
  <c r="CS904" i="1"/>
  <c r="CR904" i="1"/>
  <c r="CQ904" i="1"/>
  <c r="CP904" i="1"/>
  <c r="CO904" i="1"/>
  <c r="CN904" i="1"/>
  <c r="CM904" i="1"/>
  <c r="CL904" i="1"/>
  <c r="CK904" i="1"/>
  <c r="CJ904" i="1"/>
  <c r="CI904" i="1"/>
  <c r="CH904" i="1"/>
  <c r="CG904" i="1"/>
  <c r="CF904" i="1"/>
  <c r="CE904" i="1"/>
  <c r="CD904" i="1"/>
  <c r="CC904" i="1"/>
  <c r="CB904" i="1"/>
  <c r="CA904" i="1"/>
  <c r="BZ904" i="1"/>
  <c r="BY904" i="1"/>
  <c r="BX904" i="1"/>
  <c r="BW904" i="1"/>
  <c r="BV904" i="1"/>
  <c r="BU904" i="1"/>
  <c r="BT904" i="1"/>
  <c r="BS904" i="1"/>
  <c r="BR904" i="1"/>
  <c r="BQ904" i="1"/>
  <c r="BP904" i="1"/>
  <c r="BO904" i="1"/>
  <c r="BN904" i="1"/>
  <c r="BM904" i="1"/>
  <c r="BL904" i="1"/>
  <c r="BK904" i="1"/>
  <c r="BJ904" i="1"/>
  <c r="BI904" i="1"/>
  <c r="BH904" i="1"/>
  <c r="BG904" i="1"/>
  <c r="BF904" i="1"/>
  <c r="BE904" i="1"/>
  <c r="BD904" i="1"/>
  <c r="BC904" i="1"/>
  <c r="BB904" i="1"/>
  <c r="BA904" i="1"/>
  <c r="AZ904" i="1"/>
  <c r="AY904" i="1"/>
  <c r="AX904" i="1"/>
  <c r="AW904" i="1"/>
  <c r="AV904" i="1"/>
  <c r="AU904" i="1"/>
  <c r="AT904" i="1"/>
  <c r="AS904" i="1"/>
  <c r="AR904" i="1"/>
  <c r="AQ904" i="1"/>
  <c r="AP904" i="1"/>
  <c r="AO904" i="1"/>
  <c r="AN904" i="1"/>
  <c r="AM904" i="1"/>
  <c r="AL904" i="1"/>
  <c r="AK904" i="1"/>
  <c r="AJ904" i="1"/>
  <c r="AI904" i="1"/>
  <c r="AH904" i="1"/>
  <c r="AG904" i="1"/>
  <c r="AF904" i="1"/>
  <c r="AE904" i="1"/>
  <c r="AD904" i="1"/>
  <c r="AC904" i="1"/>
  <c r="AB904" i="1"/>
  <c r="AA904" i="1"/>
  <c r="Z904" i="1"/>
  <c r="Y904" i="1"/>
  <c r="X904" i="1"/>
  <c r="W904" i="1"/>
  <c r="V904" i="1"/>
  <c r="U904" i="1"/>
  <c r="T904" i="1"/>
  <c r="S904" i="1"/>
  <c r="Q904" i="1"/>
  <c r="P904" i="1"/>
  <c r="O904" i="1"/>
  <c r="DD927" i="1"/>
  <c r="DC927" i="1"/>
  <c r="DB927" i="1"/>
  <c r="DA927" i="1"/>
  <c r="CZ927" i="1"/>
  <c r="CY927" i="1"/>
  <c r="CX927" i="1"/>
  <c r="CW927" i="1"/>
  <c r="CV927" i="1"/>
  <c r="CU927" i="1"/>
  <c r="CT927" i="1"/>
  <c r="CS927" i="1"/>
  <c r="CR927" i="1"/>
  <c r="CQ927" i="1"/>
  <c r="CP927" i="1"/>
  <c r="CO927" i="1"/>
  <c r="CN927" i="1"/>
  <c r="CM927" i="1"/>
  <c r="CL927" i="1"/>
  <c r="CK927" i="1"/>
  <c r="CJ927" i="1"/>
  <c r="CI927" i="1"/>
  <c r="CH927" i="1"/>
  <c r="CG927" i="1"/>
  <c r="CF927" i="1"/>
  <c r="CE927" i="1"/>
  <c r="CD927" i="1"/>
  <c r="CC927" i="1"/>
  <c r="CB927" i="1"/>
  <c r="CA927" i="1"/>
  <c r="BZ927" i="1"/>
  <c r="BY927" i="1"/>
  <c r="BX927" i="1"/>
  <c r="BW927" i="1"/>
  <c r="BV927" i="1"/>
  <c r="BU927" i="1"/>
  <c r="BT927" i="1"/>
  <c r="BS927" i="1"/>
  <c r="BR927" i="1"/>
  <c r="BQ927" i="1"/>
  <c r="BP927" i="1"/>
  <c r="BO927" i="1"/>
  <c r="BN927" i="1"/>
  <c r="BM927" i="1"/>
  <c r="BL927" i="1"/>
  <c r="BK927" i="1"/>
  <c r="BJ927" i="1"/>
  <c r="BI927" i="1"/>
  <c r="BH927" i="1"/>
  <c r="BG927" i="1"/>
  <c r="BF927" i="1"/>
  <c r="BE927" i="1"/>
  <c r="BD927" i="1"/>
  <c r="BC927" i="1"/>
  <c r="BB927" i="1"/>
  <c r="BA927" i="1"/>
  <c r="AZ927" i="1"/>
  <c r="AY927" i="1"/>
  <c r="AX927" i="1"/>
  <c r="AW927" i="1"/>
  <c r="AV927" i="1"/>
  <c r="AU927" i="1"/>
  <c r="AT927" i="1"/>
  <c r="AS927" i="1"/>
  <c r="AR927" i="1"/>
  <c r="AQ927" i="1"/>
  <c r="AP927" i="1"/>
  <c r="AO927" i="1"/>
  <c r="AN927" i="1"/>
  <c r="AM927" i="1"/>
  <c r="AL927" i="1"/>
  <c r="AK927" i="1"/>
  <c r="AJ927" i="1"/>
  <c r="AI927" i="1"/>
  <c r="AH927" i="1"/>
  <c r="AG927" i="1"/>
  <c r="AF927" i="1"/>
  <c r="AE927" i="1"/>
  <c r="AD927" i="1"/>
  <c r="AC927" i="1"/>
  <c r="AB927" i="1"/>
  <c r="AA927" i="1"/>
  <c r="Z927" i="1"/>
  <c r="Y927" i="1"/>
  <c r="X927" i="1"/>
  <c r="W927" i="1"/>
  <c r="V927" i="1"/>
  <c r="U927" i="1"/>
  <c r="T927" i="1"/>
  <c r="S927" i="1"/>
  <c r="Q927" i="1"/>
  <c r="P927" i="1"/>
  <c r="O927" i="1"/>
  <c r="DD926" i="1"/>
  <c r="DC926" i="1"/>
  <c r="DB926" i="1"/>
  <c r="DA926" i="1"/>
  <c r="CZ926" i="1"/>
  <c r="CY926" i="1"/>
  <c r="CX926" i="1"/>
  <c r="CW926" i="1"/>
  <c r="CV926" i="1"/>
  <c r="CU926" i="1"/>
  <c r="CT926" i="1"/>
  <c r="CS926" i="1"/>
  <c r="CR926" i="1"/>
  <c r="CQ926" i="1"/>
  <c r="CP926" i="1"/>
  <c r="CO926" i="1"/>
  <c r="CN926" i="1"/>
  <c r="CM926" i="1"/>
  <c r="CL926" i="1"/>
  <c r="CK926" i="1"/>
  <c r="CJ926" i="1"/>
  <c r="CI926" i="1"/>
  <c r="CH926" i="1"/>
  <c r="CG926" i="1"/>
  <c r="CF926" i="1"/>
  <c r="CE926" i="1"/>
  <c r="CD926" i="1"/>
  <c r="CC926" i="1"/>
  <c r="CB926" i="1"/>
  <c r="CA926" i="1"/>
  <c r="BZ926" i="1"/>
  <c r="BY926" i="1"/>
  <c r="BX926" i="1"/>
  <c r="BW926" i="1"/>
  <c r="BV926" i="1"/>
  <c r="BU926" i="1"/>
  <c r="BT926" i="1"/>
  <c r="BS926" i="1"/>
  <c r="BR926" i="1"/>
  <c r="BQ926" i="1"/>
  <c r="BP926" i="1"/>
  <c r="BO926" i="1"/>
  <c r="BN926" i="1"/>
  <c r="BM926" i="1"/>
  <c r="BL926" i="1"/>
  <c r="BK926" i="1"/>
  <c r="BJ926" i="1"/>
  <c r="BI926" i="1"/>
  <c r="BH926" i="1"/>
  <c r="BG926" i="1"/>
  <c r="BF926" i="1"/>
  <c r="BE926" i="1"/>
  <c r="BD926" i="1"/>
  <c r="BC926" i="1"/>
  <c r="BB926" i="1"/>
  <c r="BA926" i="1"/>
  <c r="AZ926" i="1"/>
  <c r="AY926" i="1"/>
  <c r="AX926" i="1"/>
  <c r="AW926" i="1"/>
  <c r="AV926" i="1"/>
  <c r="AU926" i="1"/>
  <c r="AT926" i="1"/>
  <c r="AS926" i="1"/>
  <c r="AR926" i="1"/>
  <c r="AQ926" i="1"/>
  <c r="AP926" i="1"/>
  <c r="AO926" i="1"/>
  <c r="AN926" i="1"/>
  <c r="AM926" i="1"/>
  <c r="AL926" i="1"/>
  <c r="AK926" i="1"/>
  <c r="AJ926" i="1"/>
  <c r="AI926" i="1"/>
  <c r="AH926" i="1"/>
  <c r="AG926" i="1"/>
  <c r="AF926" i="1"/>
  <c r="AE926" i="1"/>
  <c r="AD926" i="1"/>
  <c r="AC926" i="1"/>
  <c r="AB926" i="1"/>
  <c r="AA926" i="1"/>
  <c r="Z926" i="1"/>
  <c r="Y926" i="1"/>
  <c r="X926" i="1"/>
  <c r="W926" i="1"/>
  <c r="V926" i="1"/>
  <c r="U926" i="1"/>
  <c r="T926" i="1"/>
  <c r="S926" i="1"/>
  <c r="Q926" i="1"/>
  <c r="P926" i="1"/>
  <c r="O926" i="1"/>
  <c r="DD903" i="1"/>
  <c r="DC903" i="1"/>
  <c r="DB903" i="1"/>
  <c r="DA903" i="1"/>
  <c r="CZ903" i="1"/>
  <c r="CY903" i="1"/>
  <c r="CX903" i="1"/>
  <c r="CW903" i="1"/>
  <c r="CV903" i="1"/>
  <c r="CU903" i="1"/>
  <c r="CT903" i="1"/>
  <c r="CS903" i="1"/>
  <c r="CR903" i="1"/>
  <c r="CQ903" i="1"/>
  <c r="CP903" i="1"/>
  <c r="CO903" i="1"/>
  <c r="CN903" i="1"/>
  <c r="CM903" i="1"/>
  <c r="CL903" i="1"/>
  <c r="CK903" i="1"/>
  <c r="CJ903" i="1"/>
  <c r="CI903" i="1"/>
  <c r="CH903" i="1"/>
  <c r="CG903" i="1"/>
  <c r="CF903" i="1"/>
  <c r="CE903" i="1"/>
  <c r="CD903" i="1"/>
  <c r="CC903" i="1"/>
  <c r="CB903" i="1"/>
  <c r="CA903" i="1"/>
  <c r="BZ903" i="1"/>
  <c r="BY903" i="1"/>
  <c r="BX903" i="1"/>
  <c r="BW903" i="1"/>
  <c r="BV903" i="1"/>
  <c r="BU903" i="1"/>
  <c r="BT903" i="1"/>
  <c r="BS903" i="1"/>
  <c r="BR903" i="1"/>
  <c r="BQ903" i="1"/>
  <c r="BP903" i="1"/>
  <c r="BO903" i="1"/>
  <c r="BN903" i="1"/>
  <c r="BM903" i="1"/>
  <c r="BL903" i="1"/>
  <c r="BK903" i="1"/>
  <c r="BJ903" i="1"/>
  <c r="BI903" i="1"/>
  <c r="BH903" i="1"/>
  <c r="BG903" i="1"/>
  <c r="BF903" i="1"/>
  <c r="BE903" i="1"/>
  <c r="BD903" i="1"/>
  <c r="BC903" i="1"/>
  <c r="BB903" i="1"/>
  <c r="BA903" i="1"/>
  <c r="AZ903" i="1"/>
  <c r="AY903" i="1"/>
  <c r="AX903" i="1"/>
  <c r="AW903" i="1"/>
  <c r="AV903" i="1"/>
  <c r="AU903" i="1"/>
  <c r="AT903" i="1"/>
  <c r="AS903" i="1"/>
  <c r="AR903" i="1"/>
  <c r="AQ903" i="1"/>
  <c r="AP903" i="1"/>
  <c r="AO903" i="1"/>
  <c r="AN903" i="1"/>
  <c r="AM903" i="1"/>
  <c r="AL903" i="1"/>
  <c r="AK903" i="1"/>
  <c r="AJ903" i="1"/>
  <c r="AI903" i="1"/>
  <c r="AH903" i="1"/>
  <c r="AG903" i="1"/>
  <c r="AF903" i="1"/>
  <c r="AE903" i="1"/>
  <c r="AD903" i="1"/>
  <c r="AC903" i="1"/>
  <c r="AB903" i="1"/>
  <c r="AA903" i="1"/>
  <c r="Z903" i="1"/>
  <c r="Y903" i="1"/>
  <c r="X903" i="1"/>
  <c r="W903" i="1"/>
  <c r="V903" i="1"/>
  <c r="U903" i="1"/>
  <c r="T903" i="1"/>
  <c r="S903" i="1"/>
  <c r="Q903" i="1"/>
  <c r="P903" i="1"/>
  <c r="O903" i="1"/>
  <c r="DD902" i="1"/>
  <c r="DC902" i="1"/>
  <c r="DB902" i="1"/>
  <c r="DA902" i="1"/>
  <c r="CZ902" i="1"/>
  <c r="CY902" i="1"/>
  <c r="CX902" i="1"/>
  <c r="CW902" i="1"/>
  <c r="CV902" i="1"/>
  <c r="CU902" i="1"/>
  <c r="CT902" i="1"/>
  <c r="CS902" i="1"/>
  <c r="CR902" i="1"/>
  <c r="CQ902" i="1"/>
  <c r="CP902" i="1"/>
  <c r="CO902" i="1"/>
  <c r="CN902" i="1"/>
  <c r="CM902" i="1"/>
  <c r="CL902" i="1"/>
  <c r="CK902" i="1"/>
  <c r="CJ902" i="1"/>
  <c r="CI902" i="1"/>
  <c r="CH902" i="1"/>
  <c r="CG902" i="1"/>
  <c r="CF902" i="1"/>
  <c r="CE902" i="1"/>
  <c r="CD902" i="1"/>
  <c r="CC902" i="1"/>
  <c r="CB902" i="1"/>
  <c r="CA902" i="1"/>
  <c r="BZ902" i="1"/>
  <c r="BY902" i="1"/>
  <c r="BX902" i="1"/>
  <c r="BW902" i="1"/>
  <c r="BV902" i="1"/>
  <c r="BU902" i="1"/>
  <c r="BT902" i="1"/>
  <c r="BS902" i="1"/>
  <c r="BR902" i="1"/>
  <c r="BQ902" i="1"/>
  <c r="BP902" i="1"/>
  <c r="BO902" i="1"/>
  <c r="BN902" i="1"/>
  <c r="BM902" i="1"/>
  <c r="BL902" i="1"/>
  <c r="BK902" i="1"/>
  <c r="BJ902" i="1"/>
  <c r="BI902" i="1"/>
  <c r="BH902" i="1"/>
  <c r="BG902" i="1"/>
  <c r="BF902" i="1"/>
  <c r="BE902" i="1"/>
  <c r="BD902" i="1"/>
  <c r="BC902" i="1"/>
  <c r="BB902" i="1"/>
  <c r="BA902" i="1"/>
  <c r="AZ902" i="1"/>
  <c r="AY902" i="1"/>
  <c r="AX902" i="1"/>
  <c r="AW902" i="1"/>
  <c r="AV902" i="1"/>
  <c r="AU902" i="1"/>
  <c r="AT902" i="1"/>
  <c r="AS902" i="1"/>
  <c r="AR902" i="1"/>
  <c r="AQ902" i="1"/>
  <c r="AP902" i="1"/>
  <c r="AO902" i="1"/>
  <c r="AN902" i="1"/>
  <c r="AM902" i="1"/>
  <c r="AL902" i="1"/>
  <c r="AK902" i="1"/>
  <c r="AJ902" i="1"/>
  <c r="AI902" i="1"/>
  <c r="AH902" i="1"/>
  <c r="AG902" i="1"/>
  <c r="AF902" i="1"/>
  <c r="AE902" i="1"/>
  <c r="AD902" i="1"/>
  <c r="AC902" i="1"/>
  <c r="AB902" i="1"/>
  <c r="AA902" i="1"/>
  <c r="Z902" i="1"/>
  <c r="Y902" i="1"/>
  <c r="X902" i="1"/>
  <c r="W902" i="1"/>
  <c r="V902" i="1"/>
  <c r="U902" i="1"/>
  <c r="T902" i="1"/>
  <c r="S902" i="1"/>
  <c r="Q902" i="1"/>
  <c r="P902" i="1"/>
  <c r="O902" i="1"/>
  <c r="DD901" i="1"/>
  <c r="DC901" i="1"/>
  <c r="DB901" i="1"/>
  <c r="DA901" i="1"/>
  <c r="CZ901" i="1"/>
  <c r="CY901" i="1"/>
  <c r="CX901" i="1"/>
  <c r="CW901" i="1"/>
  <c r="CV901" i="1"/>
  <c r="CU901" i="1"/>
  <c r="CT901" i="1"/>
  <c r="CS901" i="1"/>
  <c r="CR901" i="1"/>
  <c r="CQ901" i="1"/>
  <c r="CP901" i="1"/>
  <c r="CO901" i="1"/>
  <c r="CN901" i="1"/>
  <c r="CM901" i="1"/>
  <c r="CL901" i="1"/>
  <c r="CK901" i="1"/>
  <c r="CJ901" i="1"/>
  <c r="CI901" i="1"/>
  <c r="CH901" i="1"/>
  <c r="CG901" i="1"/>
  <c r="CF901" i="1"/>
  <c r="CE901" i="1"/>
  <c r="CD901" i="1"/>
  <c r="CC901" i="1"/>
  <c r="CB901" i="1"/>
  <c r="CA901" i="1"/>
  <c r="BZ901" i="1"/>
  <c r="BY901" i="1"/>
  <c r="BX901" i="1"/>
  <c r="BW901" i="1"/>
  <c r="BV901" i="1"/>
  <c r="BU901" i="1"/>
  <c r="BT901" i="1"/>
  <c r="BS901" i="1"/>
  <c r="BR901" i="1"/>
  <c r="BQ901" i="1"/>
  <c r="BP901" i="1"/>
  <c r="BO901" i="1"/>
  <c r="BN901" i="1"/>
  <c r="BM901" i="1"/>
  <c r="BL901" i="1"/>
  <c r="BK901" i="1"/>
  <c r="BJ901" i="1"/>
  <c r="BI901" i="1"/>
  <c r="BH901" i="1"/>
  <c r="BG901" i="1"/>
  <c r="BF901" i="1"/>
  <c r="BE901" i="1"/>
  <c r="BD901" i="1"/>
  <c r="BC901" i="1"/>
  <c r="BB901" i="1"/>
  <c r="BA901" i="1"/>
  <c r="AZ901" i="1"/>
  <c r="AY901" i="1"/>
  <c r="AX901" i="1"/>
  <c r="AW901" i="1"/>
  <c r="AV901" i="1"/>
  <c r="AU901" i="1"/>
  <c r="AT901" i="1"/>
  <c r="AS901" i="1"/>
  <c r="AR901" i="1"/>
  <c r="AQ901" i="1"/>
  <c r="AP901" i="1"/>
  <c r="AO901" i="1"/>
  <c r="AN901" i="1"/>
  <c r="AM901" i="1"/>
  <c r="AL901" i="1"/>
  <c r="AK901" i="1"/>
  <c r="AJ901" i="1"/>
  <c r="AI901" i="1"/>
  <c r="AH901" i="1"/>
  <c r="AG901" i="1"/>
  <c r="AF901" i="1"/>
  <c r="AE901" i="1"/>
  <c r="AD901" i="1"/>
  <c r="AC901" i="1"/>
  <c r="AB901" i="1"/>
  <c r="AA901" i="1"/>
  <c r="Z901" i="1"/>
  <c r="Y901" i="1"/>
  <c r="X901" i="1"/>
  <c r="W901" i="1"/>
  <c r="V901" i="1"/>
  <c r="U901" i="1"/>
  <c r="T901" i="1"/>
  <c r="S901" i="1"/>
  <c r="Q901" i="1"/>
  <c r="P901" i="1"/>
  <c r="O901" i="1"/>
  <c r="DD900" i="1"/>
  <c r="DC900" i="1"/>
  <c r="DB900" i="1"/>
  <c r="DA900" i="1"/>
  <c r="CZ900" i="1"/>
  <c r="CY900" i="1"/>
  <c r="CX900" i="1"/>
  <c r="CW900" i="1"/>
  <c r="CV900" i="1"/>
  <c r="CU900" i="1"/>
  <c r="CT900" i="1"/>
  <c r="CS900" i="1"/>
  <c r="CR900" i="1"/>
  <c r="CQ900" i="1"/>
  <c r="CP900" i="1"/>
  <c r="CO900" i="1"/>
  <c r="CN900" i="1"/>
  <c r="CM900" i="1"/>
  <c r="CL900" i="1"/>
  <c r="CK900" i="1"/>
  <c r="CJ900" i="1"/>
  <c r="CI900" i="1"/>
  <c r="CH900" i="1"/>
  <c r="CG900" i="1"/>
  <c r="CF900" i="1"/>
  <c r="CE900" i="1"/>
  <c r="CD900" i="1"/>
  <c r="CC900" i="1"/>
  <c r="CB900" i="1"/>
  <c r="CA900" i="1"/>
  <c r="BZ900" i="1"/>
  <c r="BY900" i="1"/>
  <c r="BX900" i="1"/>
  <c r="BW900" i="1"/>
  <c r="BV900" i="1"/>
  <c r="BU900" i="1"/>
  <c r="BT900" i="1"/>
  <c r="BS900" i="1"/>
  <c r="BR900" i="1"/>
  <c r="BQ900" i="1"/>
  <c r="BP900" i="1"/>
  <c r="BO900" i="1"/>
  <c r="BN900" i="1"/>
  <c r="BM900" i="1"/>
  <c r="BL900" i="1"/>
  <c r="BK900" i="1"/>
  <c r="BJ900" i="1"/>
  <c r="BI900" i="1"/>
  <c r="BH900" i="1"/>
  <c r="BG900" i="1"/>
  <c r="BF900" i="1"/>
  <c r="BE900" i="1"/>
  <c r="BD900" i="1"/>
  <c r="BC900" i="1"/>
  <c r="BB900" i="1"/>
  <c r="BA900" i="1"/>
  <c r="AZ900" i="1"/>
  <c r="AY900" i="1"/>
  <c r="AX900" i="1"/>
  <c r="AW900" i="1"/>
  <c r="AV900" i="1"/>
  <c r="AU900" i="1"/>
  <c r="AT900" i="1"/>
  <c r="AS900" i="1"/>
  <c r="AR900" i="1"/>
  <c r="AQ900" i="1"/>
  <c r="AP900" i="1"/>
  <c r="AO900" i="1"/>
  <c r="AN900" i="1"/>
  <c r="AM900" i="1"/>
  <c r="AL900" i="1"/>
  <c r="AK900" i="1"/>
  <c r="AJ900" i="1"/>
  <c r="AI900" i="1"/>
  <c r="AH900" i="1"/>
  <c r="AG900" i="1"/>
  <c r="AF900" i="1"/>
  <c r="AE900" i="1"/>
  <c r="AD900" i="1"/>
  <c r="AC900" i="1"/>
  <c r="AB900" i="1"/>
  <c r="AA900" i="1"/>
  <c r="Z900" i="1"/>
  <c r="Y900" i="1"/>
  <c r="X900" i="1"/>
  <c r="W900" i="1"/>
  <c r="V900" i="1"/>
  <c r="U900" i="1"/>
  <c r="T900" i="1"/>
  <c r="S900" i="1"/>
  <c r="Q900" i="1"/>
  <c r="P900" i="1"/>
  <c r="O900" i="1"/>
  <c r="DD899" i="1"/>
  <c r="DC899" i="1"/>
  <c r="DB899" i="1"/>
  <c r="DA899" i="1"/>
  <c r="CZ899" i="1"/>
  <c r="CY899" i="1"/>
  <c r="CX899" i="1"/>
  <c r="CW899" i="1"/>
  <c r="CV899" i="1"/>
  <c r="CU899" i="1"/>
  <c r="CT899" i="1"/>
  <c r="CS899" i="1"/>
  <c r="CR899" i="1"/>
  <c r="CQ899" i="1"/>
  <c r="CP899" i="1"/>
  <c r="CO899" i="1"/>
  <c r="CN899" i="1"/>
  <c r="CM899" i="1"/>
  <c r="CL899" i="1"/>
  <c r="CK899" i="1"/>
  <c r="CJ899" i="1"/>
  <c r="CI899" i="1"/>
  <c r="CH899" i="1"/>
  <c r="CG899" i="1"/>
  <c r="CF899" i="1"/>
  <c r="CE899" i="1"/>
  <c r="CD899" i="1"/>
  <c r="CC899" i="1"/>
  <c r="CB899" i="1"/>
  <c r="CA899" i="1"/>
  <c r="BZ899" i="1"/>
  <c r="BY899" i="1"/>
  <c r="BX899" i="1"/>
  <c r="BW899" i="1"/>
  <c r="BV899" i="1"/>
  <c r="BU899" i="1"/>
  <c r="BT899" i="1"/>
  <c r="BS899" i="1"/>
  <c r="BR899" i="1"/>
  <c r="BQ899" i="1"/>
  <c r="BP899" i="1"/>
  <c r="BO899" i="1"/>
  <c r="BN899" i="1"/>
  <c r="BM899" i="1"/>
  <c r="BL899" i="1"/>
  <c r="BK899" i="1"/>
  <c r="BJ899" i="1"/>
  <c r="BI899" i="1"/>
  <c r="BH899" i="1"/>
  <c r="BG899" i="1"/>
  <c r="BF899" i="1"/>
  <c r="BE899" i="1"/>
  <c r="BD899" i="1"/>
  <c r="BC899" i="1"/>
  <c r="BB899" i="1"/>
  <c r="BA899" i="1"/>
  <c r="AZ899" i="1"/>
  <c r="AY899" i="1"/>
  <c r="AX899" i="1"/>
  <c r="AW899" i="1"/>
  <c r="AV899" i="1"/>
  <c r="AU899" i="1"/>
  <c r="AT899" i="1"/>
  <c r="AS899" i="1"/>
  <c r="AR899" i="1"/>
  <c r="AQ899" i="1"/>
  <c r="AP899" i="1"/>
  <c r="AO899" i="1"/>
  <c r="AN899" i="1"/>
  <c r="AM899" i="1"/>
  <c r="AL899" i="1"/>
  <c r="AK899" i="1"/>
  <c r="AJ899" i="1"/>
  <c r="AI899" i="1"/>
  <c r="AH899" i="1"/>
  <c r="AG899" i="1"/>
  <c r="AF899" i="1"/>
  <c r="AE899" i="1"/>
  <c r="AD899" i="1"/>
  <c r="AC899" i="1"/>
  <c r="AB899" i="1"/>
  <c r="AA899" i="1"/>
  <c r="Z899" i="1"/>
  <c r="Y899" i="1"/>
  <c r="X899" i="1"/>
  <c r="W899" i="1"/>
  <c r="V899" i="1"/>
  <c r="U899" i="1"/>
  <c r="T899" i="1"/>
  <c r="S899" i="1"/>
  <c r="Q899" i="1"/>
  <c r="P899" i="1"/>
  <c r="O899" i="1"/>
  <c r="DD898" i="1"/>
  <c r="DC898" i="1"/>
  <c r="DB898" i="1"/>
  <c r="DA898" i="1"/>
  <c r="CZ898" i="1"/>
  <c r="CY898" i="1"/>
  <c r="CX898" i="1"/>
  <c r="CW898" i="1"/>
  <c r="CV898" i="1"/>
  <c r="CU898" i="1"/>
  <c r="CT898" i="1"/>
  <c r="CS898" i="1"/>
  <c r="CR898" i="1"/>
  <c r="CQ898" i="1"/>
  <c r="CP898" i="1"/>
  <c r="CO898" i="1"/>
  <c r="CN898" i="1"/>
  <c r="CM898" i="1"/>
  <c r="CL898" i="1"/>
  <c r="CK898" i="1"/>
  <c r="CJ898" i="1"/>
  <c r="CI898" i="1"/>
  <c r="CH898" i="1"/>
  <c r="CG898" i="1"/>
  <c r="CF898" i="1"/>
  <c r="CE898" i="1"/>
  <c r="CD898" i="1"/>
  <c r="CC898" i="1"/>
  <c r="CB898" i="1"/>
  <c r="CA898" i="1"/>
  <c r="BZ898" i="1"/>
  <c r="BY898" i="1"/>
  <c r="BX898" i="1"/>
  <c r="BW898" i="1"/>
  <c r="BV898" i="1"/>
  <c r="BU898" i="1"/>
  <c r="BT898" i="1"/>
  <c r="BS898" i="1"/>
  <c r="BR898" i="1"/>
  <c r="BQ898" i="1"/>
  <c r="BP898" i="1"/>
  <c r="BO898" i="1"/>
  <c r="BN898" i="1"/>
  <c r="BM898" i="1"/>
  <c r="BL898" i="1"/>
  <c r="BK898" i="1"/>
  <c r="BJ898" i="1"/>
  <c r="BI898" i="1"/>
  <c r="BH898" i="1"/>
  <c r="BG898" i="1"/>
  <c r="BF898" i="1"/>
  <c r="BE898" i="1"/>
  <c r="BD898" i="1"/>
  <c r="BC898" i="1"/>
  <c r="BB898" i="1"/>
  <c r="BA898" i="1"/>
  <c r="AZ898" i="1"/>
  <c r="AY898" i="1"/>
  <c r="AX898" i="1"/>
  <c r="AW898" i="1"/>
  <c r="AV898" i="1"/>
  <c r="AU898" i="1"/>
  <c r="AT898" i="1"/>
  <c r="AS898" i="1"/>
  <c r="AR898" i="1"/>
  <c r="AQ898" i="1"/>
  <c r="AP898" i="1"/>
  <c r="AO898" i="1"/>
  <c r="AN898" i="1"/>
  <c r="AM898" i="1"/>
  <c r="AL898" i="1"/>
  <c r="AK898" i="1"/>
  <c r="AJ898" i="1"/>
  <c r="AI898" i="1"/>
  <c r="AH898" i="1"/>
  <c r="AG898" i="1"/>
  <c r="AF898" i="1"/>
  <c r="AE898" i="1"/>
  <c r="AD898" i="1"/>
  <c r="AC898" i="1"/>
  <c r="AB898" i="1"/>
  <c r="AA898" i="1"/>
  <c r="Z898" i="1"/>
  <c r="Y898" i="1"/>
  <c r="X898" i="1"/>
  <c r="W898" i="1"/>
  <c r="V898" i="1"/>
  <c r="U898" i="1"/>
  <c r="T898" i="1"/>
  <c r="S898" i="1"/>
  <c r="Q898" i="1"/>
  <c r="P898" i="1"/>
  <c r="O898" i="1"/>
  <c r="DD1020" i="1"/>
  <c r="DC1020" i="1"/>
  <c r="DB1020" i="1"/>
  <c r="DA1020" i="1"/>
  <c r="CZ1020" i="1"/>
  <c r="CY1020" i="1"/>
  <c r="CX1020" i="1"/>
  <c r="CW1020" i="1"/>
  <c r="CV1020" i="1"/>
  <c r="CU1020" i="1"/>
  <c r="CT1020" i="1"/>
  <c r="CS1020" i="1"/>
  <c r="CR1020" i="1"/>
  <c r="CQ1020" i="1"/>
  <c r="CP1020" i="1"/>
  <c r="CO1020" i="1"/>
  <c r="CN1020" i="1"/>
  <c r="CM1020" i="1"/>
  <c r="CL1020" i="1"/>
  <c r="CK1020" i="1"/>
  <c r="CJ1020" i="1"/>
  <c r="CI1020" i="1"/>
  <c r="CH1020" i="1"/>
  <c r="CG1020" i="1"/>
  <c r="CF1020" i="1"/>
  <c r="CE1020" i="1"/>
  <c r="CD1020" i="1"/>
  <c r="CC1020" i="1"/>
  <c r="CB1020" i="1"/>
  <c r="CA1020" i="1"/>
  <c r="BZ1020" i="1"/>
  <c r="BY1020" i="1"/>
  <c r="BX1020" i="1"/>
  <c r="BW1020" i="1"/>
  <c r="BV1020" i="1"/>
  <c r="BU1020" i="1"/>
  <c r="BT1020" i="1"/>
  <c r="BS1020" i="1"/>
  <c r="BR1020" i="1"/>
  <c r="BQ1020" i="1"/>
  <c r="BP1020" i="1"/>
  <c r="BO1020" i="1"/>
  <c r="BN1020" i="1"/>
  <c r="BM1020" i="1"/>
  <c r="BL1020" i="1"/>
  <c r="BK1020" i="1"/>
  <c r="BJ1020" i="1"/>
  <c r="BI1020" i="1"/>
  <c r="BH1020" i="1"/>
  <c r="BG1020" i="1"/>
  <c r="BF1020" i="1"/>
  <c r="BE1020" i="1"/>
  <c r="BD1020" i="1"/>
  <c r="BC1020" i="1"/>
  <c r="BB1020" i="1"/>
  <c r="BA1020" i="1"/>
  <c r="AZ1020" i="1"/>
  <c r="AY1020" i="1"/>
  <c r="AX1020" i="1"/>
  <c r="AW1020" i="1"/>
  <c r="AV1020" i="1"/>
  <c r="AU1020" i="1"/>
  <c r="AT1020" i="1"/>
  <c r="AS1020" i="1"/>
  <c r="AR1020" i="1"/>
  <c r="AQ1020" i="1"/>
  <c r="AP1020" i="1"/>
  <c r="AO1020" i="1"/>
  <c r="AN1020" i="1"/>
  <c r="AM1020" i="1"/>
  <c r="AL1020" i="1"/>
  <c r="AK1020" i="1"/>
  <c r="AJ1020" i="1"/>
  <c r="AI1020" i="1"/>
  <c r="AH1020" i="1"/>
  <c r="AG1020" i="1"/>
  <c r="AF1020" i="1"/>
  <c r="AE1020" i="1"/>
  <c r="AD1020" i="1"/>
  <c r="AC1020" i="1"/>
  <c r="AB1020" i="1"/>
  <c r="AA1020" i="1"/>
  <c r="Z1020" i="1"/>
  <c r="Y1020" i="1"/>
  <c r="X1020" i="1"/>
  <c r="W1020" i="1"/>
  <c r="V1020" i="1"/>
  <c r="U1020" i="1"/>
  <c r="T1020" i="1"/>
  <c r="S1020" i="1"/>
  <c r="Q1020" i="1"/>
  <c r="P1020" i="1"/>
  <c r="O1020" i="1"/>
  <c r="DD1004" i="1"/>
  <c r="DC1004" i="1"/>
  <c r="DB1004" i="1"/>
  <c r="DA1004" i="1"/>
  <c r="CZ1004" i="1"/>
  <c r="CY1004" i="1"/>
  <c r="CX1004" i="1"/>
  <c r="CW1004" i="1"/>
  <c r="CV1004" i="1"/>
  <c r="CU1004" i="1"/>
  <c r="CT1004" i="1"/>
  <c r="CS1004" i="1"/>
  <c r="CR1004" i="1"/>
  <c r="CQ1004" i="1"/>
  <c r="CP1004" i="1"/>
  <c r="CO1004" i="1"/>
  <c r="CN1004" i="1"/>
  <c r="CM1004" i="1"/>
  <c r="CL1004" i="1"/>
  <c r="CK1004" i="1"/>
  <c r="CJ1004" i="1"/>
  <c r="CI1004" i="1"/>
  <c r="CH1004" i="1"/>
  <c r="CG1004" i="1"/>
  <c r="CF1004" i="1"/>
  <c r="CE1004" i="1"/>
  <c r="CD1004" i="1"/>
  <c r="CC1004" i="1"/>
  <c r="CB1004" i="1"/>
  <c r="CA1004" i="1"/>
  <c r="BZ1004" i="1"/>
  <c r="BY1004" i="1"/>
  <c r="BX1004" i="1"/>
  <c r="BW1004" i="1"/>
  <c r="BV1004" i="1"/>
  <c r="BU1004" i="1"/>
  <c r="BT1004" i="1"/>
  <c r="BS1004" i="1"/>
  <c r="BR1004" i="1"/>
  <c r="BQ1004" i="1"/>
  <c r="BP1004" i="1"/>
  <c r="BO1004" i="1"/>
  <c r="BN1004" i="1"/>
  <c r="BM1004" i="1"/>
  <c r="BL1004" i="1"/>
  <c r="BK1004" i="1"/>
  <c r="BJ1004" i="1"/>
  <c r="BI1004" i="1"/>
  <c r="BH1004" i="1"/>
  <c r="BG1004" i="1"/>
  <c r="BF1004" i="1"/>
  <c r="BE1004" i="1"/>
  <c r="BD1004" i="1"/>
  <c r="BC1004" i="1"/>
  <c r="BB1004" i="1"/>
  <c r="BA1004" i="1"/>
  <c r="AZ1004" i="1"/>
  <c r="AY1004" i="1"/>
  <c r="AX1004" i="1"/>
  <c r="AW1004" i="1"/>
  <c r="AV1004" i="1"/>
  <c r="AU1004" i="1"/>
  <c r="AT1004" i="1"/>
  <c r="AS1004" i="1"/>
  <c r="AR1004" i="1"/>
  <c r="AQ1004" i="1"/>
  <c r="AP1004" i="1"/>
  <c r="AO1004" i="1"/>
  <c r="AN1004" i="1"/>
  <c r="AM1004" i="1"/>
  <c r="AL1004" i="1"/>
  <c r="AK1004" i="1"/>
  <c r="AJ1004" i="1"/>
  <c r="AI1004" i="1"/>
  <c r="AH1004" i="1"/>
  <c r="AG1004" i="1"/>
  <c r="AF1004" i="1"/>
  <c r="AE1004" i="1"/>
  <c r="AD1004" i="1"/>
  <c r="AC1004" i="1"/>
  <c r="AB1004" i="1"/>
  <c r="AA1004" i="1"/>
  <c r="Z1004" i="1"/>
  <c r="Y1004" i="1"/>
  <c r="X1004" i="1"/>
  <c r="W1004" i="1"/>
  <c r="V1004" i="1"/>
  <c r="U1004" i="1"/>
  <c r="T1004" i="1"/>
  <c r="S1004" i="1"/>
  <c r="Q1004" i="1"/>
  <c r="P1004" i="1"/>
  <c r="O1004" i="1"/>
  <c r="DD1019" i="1"/>
  <c r="DC1019" i="1"/>
  <c r="DB1019" i="1"/>
  <c r="DA1019" i="1"/>
  <c r="CZ1019" i="1"/>
  <c r="CY1019" i="1"/>
  <c r="CX1019" i="1"/>
  <c r="CW1019" i="1"/>
  <c r="CV1019" i="1"/>
  <c r="CU1019" i="1"/>
  <c r="CT1019" i="1"/>
  <c r="CS1019" i="1"/>
  <c r="CR1019" i="1"/>
  <c r="CQ1019" i="1"/>
  <c r="CP1019" i="1"/>
  <c r="CO1019" i="1"/>
  <c r="CN1019" i="1"/>
  <c r="CM1019" i="1"/>
  <c r="CL1019" i="1"/>
  <c r="CK1019" i="1"/>
  <c r="CJ1019" i="1"/>
  <c r="CI1019" i="1"/>
  <c r="CH1019" i="1"/>
  <c r="CG1019" i="1"/>
  <c r="CF1019" i="1"/>
  <c r="CE1019" i="1"/>
  <c r="CD1019" i="1"/>
  <c r="CC1019" i="1"/>
  <c r="CB1019" i="1"/>
  <c r="CA1019" i="1"/>
  <c r="BZ1019" i="1"/>
  <c r="BY1019" i="1"/>
  <c r="BX1019" i="1"/>
  <c r="BW1019" i="1"/>
  <c r="BV1019" i="1"/>
  <c r="BU1019" i="1"/>
  <c r="BT1019" i="1"/>
  <c r="BS1019" i="1"/>
  <c r="BR1019" i="1"/>
  <c r="BQ1019" i="1"/>
  <c r="BP1019" i="1"/>
  <c r="BO1019" i="1"/>
  <c r="BN1019" i="1"/>
  <c r="BM1019" i="1"/>
  <c r="BL1019" i="1"/>
  <c r="BK1019" i="1"/>
  <c r="BJ1019" i="1"/>
  <c r="BI1019" i="1"/>
  <c r="BH1019" i="1"/>
  <c r="BG1019" i="1"/>
  <c r="BF1019" i="1"/>
  <c r="BE1019" i="1"/>
  <c r="BD1019" i="1"/>
  <c r="BC1019" i="1"/>
  <c r="BB1019" i="1"/>
  <c r="BA1019" i="1"/>
  <c r="AZ1019" i="1"/>
  <c r="AY1019" i="1"/>
  <c r="AX1019" i="1"/>
  <c r="AW1019" i="1"/>
  <c r="AV1019" i="1"/>
  <c r="AU1019" i="1"/>
  <c r="AT1019" i="1"/>
  <c r="AS1019" i="1"/>
  <c r="AR1019" i="1"/>
  <c r="AQ1019" i="1"/>
  <c r="AP1019" i="1"/>
  <c r="AO1019" i="1"/>
  <c r="AN1019" i="1"/>
  <c r="AM1019" i="1"/>
  <c r="AL1019" i="1"/>
  <c r="AK1019" i="1"/>
  <c r="AJ1019" i="1"/>
  <c r="AI1019" i="1"/>
  <c r="AH1019" i="1"/>
  <c r="AG1019" i="1"/>
  <c r="AF1019" i="1"/>
  <c r="AE1019" i="1"/>
  <c r="AD1019" i="1"/>
  <c r="AC1019" i="1"/>
  <c r="AB1019" i="1"/>
  <c r="AA1019" i="1"/>
  <c r="Z1019" i="1"/>
  <c r="Y1019" i="1"/>
  <c r="X1019" i="1"/>
  <c r="W1019" i="1"/>
  <c r="V1019" i="1"/>
  <c r="U1019" i="1"/>
  <c r="T1019" i="1"/>
  <c r="S1019" i="1"/>
  <c r="Q1019" i="1"/>
  <c r="P1019" i="1"/>
  <c r="O1019" i="1"/>
  <c r="DD1003" i="1"/>
  <c r="DC1003" i="1"/>
  <c r="DB1003" i="1"/>
  <c r="DA1003" i="1"/>
  <c r="CZ1003" i="1"/>
  <c r="CY1003" i="1"/>
  <c r="CX1003" i="1"/>
  <c r="CW1003" i="1"/>
  <c r="CV1003" i="1"/>
  <c r="CU1003" i="1"/>
  <c r="CT1003" i="1"/>
  <c r="CS1003" i="1"/>
  <c r="CR1003" i="1"/>
  <c r="CQ1003" i="1"/>
  <c r="CP1003" i="1"/>
  <c r="CO1003" i="1"/>
  <c r="CN1003" i="1"/>
  <c r="CM1003" i="1"/>
  <c r="CL1003" i="1"/>
  <c r="CK1003" i="1"/>
  <c r="CJ1003" i="1"/>
  <c r="CI1003" i="1"/>
  <c r="CH1003" i="1"/>
  <c r="CG1003" i="1"/>
  <c r="CF1003" i="1"/>
  <c r="CE1003" i="1"/>
  <c r="CD1003" i="1"/>
  <c r="CC1003" i="1"/>
  <c r="CB1003" i="1"/>
  <c r="CA1003" i="1"/>
  <c r="BZ1003" i="1"/>
  <c r="BY1003" i="1"/>
  <c r="BX1003" i="1"/>
  <c r="BW1003" i="1"/>
  <c r="BV1003" i="1"/>
  <c r="BU1003" i="1"/>
  <c r="BT1003" i="1"/>
  <c r="BS1003" i="1"/>
  <c r="BR1003" i="1"/>
  <c r="BQ1003" i="1"/>
  <c r="BP1003" i="1"/>
  <c r="BO1003" i="1"/>
  <c r="BN1003" i="1"/>
  <c r="BM1003" i="1"/>
  <c r="BL1003" i="1"/>
  <c r="BK1003" i="1"/>
  <c r="BJ1003" i="1"/>
  <c r="BI1003" i="1"/>
  <c r="BH1003" i="1"/>
  <c r="BG1003" i="1"/>
  <c r="BF1003" i="1"/>
  <c r="BE1003" i="1"/>
  <c r="BD1003" i="1"/>
  <c r="BC1003" i="1"/>
  <c r="BB1003" i="1"/>
  <c r="BA1003" i="1"/>
  <c r="AZ1003" i="1"/>
  <c r="AY1003" i="1"/>
  <c r="AX1003" i="1"/>
  <c r="AW1003" i="1"/>
  <c r="AV1003" i="1"/>
  <c r="AU1003" i="1"/>
  <c r="AT1003" i="1"/>
  <c r="AS1003" i="1"/>
  <c r="AR1003" i="1"/>
  <c r="AQ1003" i="1"/>
  <c r="AP1003" i="1"/>
  <c r="AO1003" i="1"/>
  <c r="AN1003" i="1"/>
  <c r="AM1003" i="1"/>
  <c r="AL1003" i="1"/>
  <c r="AK1003" i="1"/>
  <c r="AJ1003" i="1"/>
  <c r="AI1003" i="1"/>
  <c r="AH1003" i="1"/>
  <c r="AG1003" i="1"/>
  <c r="AF1003" i="1"/>
  <c r="AE1003" i="1"/>
  <c r="AD1003" i="1"/>
  <c r="AC1003" i="1"/>
  <c r="AB1003" i="1"/>
  <c r="AA1003" i="1"/>
  <c r="Z1003" i="1"/>
  <c r="Y1003" i="1"/>
  <c r="X1003" i="1"/>
  <c r="W1003" i="1"/>
  <c r="V1003" i="1"/>
  <c r="U1003" i="1"/>
  <c r="T1003" i="1"/>
  <c r="S1003" i="1"/>
  <c r="Q1003" i="1"/>
  <c r="P1003" i="1"/>
  <c r="O1003" i="1"/>
  <c r="DD1002" i="1"/>
  <c r="DC1002" i="1"/>
  <c r="DB1002" i="1"/>
  <c r="DA1002" i="1"/>
  <c r="CZ1002" i="1"/>
  <c r="CY1002" i="1"/>
  <c r="CX1002" i="1"/>
  <c r="CW1002" i="1"/>
  <c r="CV1002" i="1"/>
  <c r="CU1002" i="1"/>
  <c r="CT1002" i="1"/>
  <c r="CS1002" i="1"/>
  <c r="CR1002" i="1"/>
  <c r="CQ1002" i="1"/>
  <c r="CP1002" i="1"/>
  <c r="CO1002" i="1"/>
  <c r="CN1002" i="1"/>
  <c r="CM1002" i="1"/>
  <c r="CL1002" i="1"/>
  <c r="CK1002" i="1"/>
  <c r="CJ1002" i="1"/>
  <c r="CI1002" i="1"/>
  <c r="CH1002" i="1"/>
  <c r="CG1002" i="1"/>
  <c r="CF1002" i="1"/>
  <c r="CE1002" i="1"/>
  <c r="CD1002" i="1"/>
  <c r="CC1002" i="1"/>
  <c r="CB1002" i="1"/>
  <c r="CA1002" i="1"/>
  <c r="BZ1002" i="1"/>
  <c r="BY1002" i="1"/>
  <c r="BX1002" i="1"/>
  <c r="BW1002" i="1"/>
  <c r="BV1002" i="1"/>
  <c r="BU1002" i="1"/>
  <c r="BT1002" i="1"/>
  <c r="BS1002" i="1"/>
  <c r="BR1002" i="1"/>
  <c r="BQ1002" i="1"/>
  <c r="BP1002" i="1"/>
  <c r="BO1002" i="1"/>
  <c r="BN1002" i="1"/>
  <c r="BM1002" i="1"/>
  <c r="BL1002" i="1"/>
  <c r="BK1002" i="1"/>
  <c r="BJ1002" i="1"/>
  <c r="BI1002" i="1"/>
  <c r="BH1002" i="1"/>
  <c r="BG1002" i="1"/>
  <c r="BF1002" i="1"/>
  <c r="BE1002" i="1"/>
  <c r="BD1002" i="1"/>
  <c r="BC1002" i="1"/>
  <c r="BB1002" i="1"/>
  <c r="BA1002" i="1"/>
  <c r="AZ1002" i="1"/>
  <c r="AY1002" i="1"/>
  <c r="AX1002" i="1"/>
  <c r="AW1002" i="1"/>
  <c r="AV1002" i="1"/>
  <c r="AU1002" i="1"/>
  <c r="AT1002" i="1"/>
  <c r="AS1002" i="1"/>
  <c r="AR1002" i="1"/>
  <c r="AQ1002" i="1"/>
  <c r="AP1002" i="1"/>
  <c r="AO1002" i="1"/>
  <c r="AN1002" i="1"/>
  <c r="AM1002" i="1"/>
  <c r="AL1002" i="1"/>
  <c r="AK1002" i="1"/>
  <c r="AJ1002" i="1"/>
  <c r="AI1002" i="1"/>
  <c r="AH1002" i="1"/>
  <c r="AG1002" i="1"/>
  <c r="AF1002" i="1"/>
  <c r="AE1002" i="1"/>
  <c r="AD1002" i="1"/>
  <c r="AC1002" i="1"/>
  <c r="AB1002" i="1"/>
  <c r="AA1002" i="1"/>
  <c r="Z1002" i="1"/>
  <c r="Y1002" i="1"/>
  <c r="X1002" i="1"/>
  <c r="W1002" i="1"/>
  <c r="V1002" i="1"/>
  <c r="U1002" i="1"/>
  <c r="T1002" i="1"/>
  <c r="S1002" i="1"/>
  <c r="Q1002" i="1"/>
  <c r="P1002" i="1"/>
  <c r="O1002" i="1"/>
  <c r="DD1001" i="1"/>
  <c r="DC1001" i="1"/>
  <c r="DB1001" i="1"/>
  <c r="DA1001" i="1"/>
  <c r="CZ1001" i="1"/>
  <c r="CY1001" i="1"/>
  <c r="CX1001" i="1"/>
  <c r="CW1001" i="1"/>
  <c r="CV1001" i="1"/>
  <c r="CU1001" i="1"/>
  <c r="CT1001" i="1"/>
  <c r="CS1001" i="1"/>
  <c r="CR1001" i="1"/>
  <c r="CQ1001" i="1"/>
  <c r="CP1001" i="1"/>
  <c r="CO1001" i="1"/>
  <c r="CN1001" i="1"/>
  <c r="CM1001" i="1"/>
  <c r="CL1001" i="1"/>
  <c r="CK1001" i="1"/>
  <c r="CJ1001" i="1"/>
  <c r="CI1001" i="1"/>
  <c r="CH1001" i="1"/>
  <c r="CG1001" i="1"/>
  <c r="CF1001" i="1"/>
  <c r="CE1001" i="1"/>
  <c r="CD1001" i="1"/>
  <c r="CC1001" i="1"/>
  <c r="CB1001" i="1"/>
  <c r="CA1001" i="1"/>
  <c r="BZ1001" i="1"/>
  <c r="BY1001" i="1"/>
  <c r="BX1001" i="1"/>
  <c r="BW1001" i="1"/>
  <c r="BV1001" i="1"/>
  <c r="BU1001" i="1"/>
  <c r="BT1001" i="1"/>
  <c r="BS1001" i="1"/>
  <c r="BR1001" i="1"/>
  <c r="BQ1001" i="1"/>
  <c r="BP1001" i="1"/>
  <c r="BO1001" i="1"/>
  <c r="BN1001" i="1"/>
  <c r="BM1001" i="1"/>
  <c r="BL1001" i="1"/>
  <c r="BK1001" i="1"/>
  <c r="BJ1001" i="1"/>
  <c r="BI1001" i="1"/>
  <c r="BH1001" i="1"/>
  <c r="BG1001" i="1"/>
  <c r="BF1001" i="1"/>
  <c r="BE1001" i="1"/>
  <c r="BD1001" i="1"/>
  <c r="BC1001" i="1"/>
  <c r="BB1001" i="1"/>
  <c r="BA1001" i="1"/>
  <c r="AZ1001" i="1"/>
  <c r="AY1001" i="1"/>
  <c r="AX1001" i="1"/>
  <c r="AW1001" i="1"/>
  <c r="AV1001" i="1"/>
  <c r="AU1001" i="1"/>
  <c r="AT1001" i="1"/>
  <c r="AS1001" i="1"/>
  <c r="AR1001" i="1"/>
  <c r="AQ1001" i="1"/>
  <c r="AP1001" i="1"/>
  <c r="AO1001" i="1"/>
  <c r="AN1001" i="1"/>
  <c r="AM1001" i="1"/>
  <c r="AL1001" i="1"/>
  <c r="AK1001" i="1"/>
  <c r="AJ1001" i="1"/>
  <c r="AI1001" i="1"/>
  <c r="AH1001" i="1"/>
  <c r="AG1001" i="1"/>
  <c r="AF1001" i="1"/>
  <c r="AE1001" i="1"/>
  <c r="AD1001" i="1"/>
  <c r="AC1001" i="1"/>
  <c r="AB1001" i="1"/>
  <c r="AA1001" i="1"/>
  <c r="Z1001" i="1"/>
  <c r="Y1001" i="1"/>
  <c r="X1001" i="1"/>
  <c r="W1001" i="1"/>
  <c r="V1001" i="1"/>
  <c r="U1001" i="1"/>
  <c r="T1001" i="1"/>
  <c r="S1001" i="1"/>
  <c r="Q1001" i="1"/>
  <c r="P1001" i="1"/>
  <c r="O1001" i="1"/>
  <c r="DD1000" i="1"/>
  <c r="DC1000" i="1"/>
  <c r="DB1000" i="1"/>
  <c r="DA1000" i="1"/>
  <c r="CZ1000" i="1"/>
  <c r="CY1000" i="1"/>
  <c r="CX1000" i="1"/>
  <c r="CW1000" i="1"/>
  <c r="CV1000" i="1"/>
  <c r="CU1000" i="1"/>
  <c r="CT1000" i="1"/>
  <c r="CS1000" i="1"/>
  <c r="CR1000" i="1"/>
  <c r="CQ1000" i="1"/>
  <c r="CP1000" i="1"/>
  <c r="CO1000" i="1"/>
  <c r="CN1000" i="1"/>
  <c r="CM1000" i="1"/>
  <c r="CL1000" i="1"/>
  <c r="CK1000" i="1"/>
  <c r="CJ1000" i="1"/>
  <c r="CI1000" i="1"/>
  <c r="CH1000" i="1"/>
  <c r="CG1000" i="1"/>
  <c r="CF1000" i="1"/>
  <c r="CE1000" i="1"/>
  <c r="CD1000" i="1"/>
  <c r="CC1000" i="1"/>
  <c r="CB1000" i="1"/>
  <c r="CA1000" i="1"/>
  <c r="BZ1000" i="1"/>
  <c r="BY1000" i="1"/>
  <c r="BX1000" i="1"/>
  <c r="BW1000" i="1"/>
  <c r="BV1000" i="1"/>
  <c r="BU1000" i="1"/>
  <c r="BT1000" i="1"/>
  <c r="BS1000" i="1"/>
  <c r="BR1000" i="1"/>
  <c r="BQ1000" i="1"/>
  <c r="BP1000" i="1"/>
  <c r="BO1000" i="1"/>
  <c r="BN1000" i="1"/>
  <c r="BM1000" i="1"/>
  <c r="BL1000" i="1"/>
  <c r="BK1000" i="1"/>
  <c r="BJ1000" i="1"/>
  <c r="BI1000" i="1"/>
  <c r="BH1000" i="1"/>
  <c r="BG1000" i="1"/>
  <c r="BF1000" i="1"/>
  <c r="BE1000" i="1"/>
  <c r="BD1000" i="1"/>
  <c r="BC1000" i="1"/>
  <c r="BB1000" i="1"/>
  <c r="BA1000" i="1"/>
  <c r="AZ1000" i="1"/>
  <c r="AY1000" i="1"/>
  <c r="AX1000" i="1"/>
  <c r="AW1000" i="1"/>
  <c r="AV1000" i="1"/>
  <c r="AU1000" i="1"/>
  <c r="AT1000" i="1"/>
  <c r="AS1000" i="1"/>
  <c r="AR1000" i="1"/>
  <c r="AQ1000" i="1"/>
  <c r="AP1000" i="1"/>
  <c r="AO1000" i="1"/>
  <c r="AN1000" i="1"/>
  <c r="AM1000" i="1"/>
  <c r="AL1000" i="1"/>
  <c r="AK1000" i="1"/>
  <c r="AJ1000" i="1"/>
  <c r="AI1000" i="1"/>
  <c r="AH1000" i="1"/>
  <c r="AG1000" i="1"/>
  <c r="AF1000" i="1"/>
  <c r="AE1000" i="1"/>
  <c r="AD1000" i="1"/>
  <c r="AC1000" i="1"/>
  <c r="AB1000" i="1"/>
  <c r="AA1000" i="1"/>
  <c r="Z1000" i="1"/>
  <c r="Y1000" i="1"/>
  <c r="X1000" i="1"/>
  <c r="W1000" i="1"/>
  <c r="V1000" i="1"/>
  <c r="U1000" i="1"/>
  <c r="T1000" i="1"/>
  <c r="S1000" i="1"/>
  <c r="Q1000" i="1"/>
  <c r="P1000" i="1"/>
  <c r="O1000" i="1"/>
  <c r="DD999" i="1"/>
  <c r="DC999" i="1"/>
  <c r="DB999" i="1"/>
  <c r="DA999" i="1"/>
  <c r="CZ999" i="1"/>
  <c r="CY999" i="1"/>
  <c r="CX999" i="1"/>
  <c r="CW999" i="1"/>
  <c r="CV999" i="1"/>
  <c r="CU999" i="1"/>
  <c r="CT999" i="1"/>
  <c r="CS999" i="1"/>
  <c r="CR999" i="1"/>
  <c r="CQ999" i="1"/>
  <c r="CP999" i="1"/>
  <c r="CO999" i="1"/>
  <c r="CN999" i="1"/>
  <c r="CM999" i="1"/>
  <c r="CL999" i="1"/>
  <c r="CK999" i="1"/>
  <c r="CJ999" i="1"/>
  <c r="CI999" i="1"/>
  <c r="CH999" i="1"/>
  <c r="CG999" i="1"/>
  <c r="CF999" i="1"/>
  <c r="CE999" i="1"/>
  <c r="CD999" i="1"/>
  <c r="CC999" i="1"/>
  <c r="CB999" i="1"/>
  <c r="CA999" i="1"/>
  <c r="BZ999" i="1"/>
  <c r="BY999" i="1"/>
  <c r="BX999" i="1"/>
  <c r="BW999" i="1"/>
  <c r="BV999" i="1"/>
  <c r="BU999" i="1"/>
  <c r="BT999" i="1"/>
  <c r="BS999" i="1"/>
  <c r="BR999" i="1"/>
  <c r="BQ999" i="1"/>
  <c r="BP999" i="1"/>
  <c r="BO999" i="1"/>
  <c r="BN999" i="1"/>
  <c r="BM999" i="1"/>
  <c r="BL999" i="1"/>
  <c r="BK999" i="1"/>
  <c r="BJ999" i="1"/>
  <c r="BI999" i="1"/>
  <c r="BH999" i="1"/>
  <c r="BG999" i="1"/>
  <c r="BF999" i="1"/>
  <c r="BE999" i="1"/>
  <c r="BD999" i="1"/>
  <c r="BC999" i="1"/>
  <c r="BB999" i="1"/>
  <c r="BA999" i="1"/>
  <c r="AZ999" i="1"/>
  <c r="AY999" i="1"/>
  <c r="AX999" i="1"/>
  <c r="AW999" i="1"/>
  <c r="AV999" i="1"/>
  <c r="AU999" i="1"/>
  <c r="AT999" i="1"/>
  <c r="AS999" i="1"/>
  <c r="AR999" i="1"/>
  <c r="AQ999" i="1"/>
  <c r="AP999" i="1"/>
  <c r="AO999" i="1"/>
  <c r="AN999" i="1"/>
  <c r="AM999" i="1"/>
  <c r="AL999" i="1"/>
  <c r="AK999" i="1"/>
  <c r="AJ999" i="1"/>
  <c r="AI999" i="1"/>
  <c r="AH999" i="1"/>
  <c r="AG999" i="1"/>
  <c r="AF999" i="1"/>
  <c r="AE999" i="1"/>
  <c r="AD999" i="1"/>
  <c r="AC999" i="1"/>
  <c r="AB999" i="1"/>
  <c r="AA999" i="1"/>
  <c r="Z999" i="1"/>
  <c r="Y999" i="1"/>
  <c r="X999" i="1"/>
  <c r="W999" i="1"/>
  <c r="V999" i="1"/>
  <c r="U999" i="1"/>
  <c r="T999" i="1"/>
  <c r="S999" i="1"/>
  <c r="Q999" i="1"/>
  <c r="P999" i="1"/>
  <c r="O999" i="1"/>
  <c r="DD998" i="1"/>
  <c r="DC998" i="1"/>
  <c r="DB998" i="1"/>
  <c r="DA998" i="1"/>
  <c r="CZ998" i="1"/>
  <c r="CY998" i="1"/>
  <c r="CX998" i="1"/>
  <c r="CW998" i="1"/>
  <c r="CV998" i="1"/>
  <c r="CU998" i="1"/>
  <c r="CT998" i="1"/>
  <c r="CS998" i="1"/>
  <c r="CR998" i="1"/>
  <c r="CQ998" i="1"/>
  <c r="CP998" i="1"/>
  <c r="CO998" i="1"/>
  <c r="CN998" i="1"/>
  <c r="CM998" i="1"/>
  <c r="CL998" i="1"/>
  <c r="CK998" i="1"/>
  <c r="CJ998" i="1"/>
  <c r="CI998" i="1"/>
  <c r="CH998" i="1"/>
  <c r="CG998" i="1"/>
  <c r="CF998" i="1"/>
  <c r="CE998" i="1"/>
  <c r="CD998" i="1"/>
  <c r="CC998" i="1"/>
  <c r="CB998" i="1"/>
  <c r="CA998" i="1"/>
  <c r="BZ998" i="1"/>
  <c r="BY998" i="1"/>
  <c r="BX998" i="1"/>
  <c r="BW998" i="1"/>
  <c r="BV998" i="1"/>
  <c r="BU998" i="1"/>
  <c r="BT998" i="1"/>
  <c r="BS998" i="1"/>
  <c r="BR998" i="1"/>
  <c r="BQ998" i="1"/>
  <c r="BP998" i="1"/>
  <c r="BO998" i="1"/>
  <c r="BN998" i="1"/>
  <c r="BM998" i="1"/>
  <c r="BL998" i="1"/>
  <c r="BK998" i="1"/>
  <c r="BJ998" i="1"/>
  <c r="BI998" i="1"/>
  <c r="BH998" i="1"/>
  <c r="BG998" i="1"/>
  <c r="BF998" i="1"/>
  <c r="BE998" i="1"/>
  <c r="BD998" i="1"/>
  <c r="BC998" i="1"/>
  <c r="BB998" i="1"/>
  <c r="BA998" i="1"/>
  <c r="AZ998" i="1"/>
  <c r="AY998" i="1"/>
  <c r="AX998" i="1"/>
  <c r="AW998" i="1"/>
  <c r="AV998" i="1"/>
  <c r="AU998" i="1"/>
  <c r="AT998" i="1"/>
  <c r="AS998" i="1"/>
  <c r="AR998" i="1"/>
  <c r="AQ998" i="1"/>
  <c r="AP998" i="1"/>
  <c r="AO998" i="1"/>
  <c r="AN998" i="1"/>
  <c r="AM998" i="1"/>
  <c r="AL998" i="1"/>
  <c r="AK998" i="1"/>
  <c r="AJ998" i="1"/>
  <c r="AI998" i="1"/>
  <c r="AH998" i="1"/>
  <c r="AG998" i="1"/>
  <c r="AF998" i="1"/>
  <c r="AE998" i="1"/>
  <c r="AD998" i="1"/>
  <c r="AC998" i="1"/>
  <c r="AB998" i="1"/>
  <c r="AA998" i="1"/>
  <c r="Z998" i="1"/>
  <c r="Y998" i="1"/>
  <c r="X998" i="1"/>
  <c r="W998" i="1"/>
  <c r="V998" i="1"/>
  <c r="U998" i="1"/>
  <c r="T998" i="1"/>
  <c r="S998" i="1"/>
  <c r="Q998" i="1"/>
  <c r="P998" i="1"/>
  <c r="O998" i="1"/>
  <c r="DD997" i="1"/>
  <c r="DC997" i="1"/>
  <c r="DB997" i="1"/>
  <c r="DA997" i="1"/>
  <c r="CZ997" i="1"/>
  <c r="CY997" i="1"/>
  <c r="CX997" i="1"/>
  <c r="CW997" i="1"/>
  <c r="CV997" i="1"/>
  <c r="CU997" i="1"/>
  <c r="CT997" i="1"/>
  <c r="CS997" i="1"/>
  <c r="CR997" i="1"/>
  <c r="CQ997" i="1"/>
  <c r="CP997" i="1"/>
  <c r="CO997" i="1"/>
  <c r="CN997" i="1"/>
  <c r="CM997" i="1"/>
  <c r="CL997" i="1"/>
  <c r="CK997" i="1"/>
  <c r="CJ997" i="1"/>
  <c r="CI997" i="1"/>
  <c r="CH997" i="1"/>
  <c r="CG997" i="1"/>
  <c r="CF997" i="1"/>
  <c r="CE997" i="1"/>
  <c r="CD997" i="1"/>
  <c r="CC997" i="1"/>
  <c r="CB997" i="1"/>
  <c r="CA997" i="1"/>
  <c r="BZ997" i="1"/>
  <c r="BY997" i="1"/>
  <c r="BX997" i="1"/>
  <c r="BW997" i="1"/>
  <c r="BV997" i="1"/>
  <c r="BU997" i="1"/>
  <c r="BT997" i="1"/>
  <c r="BS997" i="1"/>
  <c r="BR997" i="1"/>
  <c r="BQ997" i="1"/>
  <c r="BP997" i="1"/>
  <c r="BO997" i="1"/>
  <c r="BN997" i="1"/>
  <c r="BM997" i="1"/>
  <c r="BL997" i="1"/>
  <c r="BK997" i="1"/>
  <c r="BJ997" i="1"/>
  <c r="BI997" i="1"/>
  <c r="BH997" i="1"/>
  <c r="BG997" i="1"/>
  <c r="BF997" i="1"/>
  <c r="BE997" i="1"/>
  <c r="BD997" i="1"/>
  <c r="BC997" i="1"/>
  <c r="BB997" i="1"/>
  <c r="BA997" i="1"/>
  <c r="AZ997" i="1"/>
  <c r="AY997" i="1"/>
  <c r="AX997" i="1"/>
  <c r="AW997" i="1"/>
  <c r="AV997" i="1"/>
  <c r="AU997" i="1"/>
  <c r="AT997" i="1"/>
  <c r="AS997" i="1"/>
  <c r="AR997" i="1"/>
  <c r="AQ997" i="1"/>
  <c r="AP997" i="1"/>
  <c r="AO997" i="1"/>
  <c r="AN997" i="1"/>
  <c r="AM997" i="1"/>
  <c r="AL997" i="1"/>
  <c r="AK997" i="1"/>
  <c r="AJ997" i="1"/>
  <c r="AI997" i="1"/>
  <c r="AH997" i="1"/>
  <c r="AG997" i="1"/>
  <c r="AF997" i="1"/>
  <c r="AE997" i="1"/>
  <c r="AD997" i="1"/>
  <c r="AC997" i="1"/>
  <c r="AB997" i="1"/>
  <c r="AA997" i="1"/>
  <c r="Z997" i="1"/>
  <c r="Y997" i="1"/>
  <c r="X997" i="1"/>
  <c r="W997" i="1"/>
  <c r="V997" i="1"/>
  <c r="U997" i="1"/>
  <c r="T997" i="1"/>
  <c r="S997" i="1"/>
  <c r="Q997" i="1"/>
  <c r="P997" i="1"/>
  <c r="O997" i="1"/>
  <c r="DD996" i="1"/>
  <c r="DC996" i="1"/>
  <c r="DB996" i="1"/>
  <c r="DA996" i="1"/>
  <c r="CZ996" i="1"/>
  <c r="CY996" i="1"/>
  <c r="CX996" i="1"/>
  <c r="CW996" i="1"/>
  <c r="CV996" i="1"/>
  <c r="CU996" i="1"/>
  <c r="CT996" i="1"/>
  <c r="CS996" i="1"/>
  <c r="CR996" i="1"/>
  <c r="CQ996" i="1"/>
  <c r="CP996" i="1"/>
  <c r="CO996" i="1"/>
  <c r="CN996" i="1"/>
  <c r="CM996" i="1"/>
  <c r="CL996" i="1"/>
  <c r="CK996" i="1"/>
  <c r="CJ996" i="1"/>
  <c r="CI996" i="1"/>
  <c r="CH996" i="1"/>
  <c r="CG996" i="1"/>
  <c r="CF996" i="1"/>
  <c r="CE996" i="1"/>
  <c r="CD996" i="1"/>
  <c r="CC996" i="1"/>
  <c r="CB996" i="1"/>
  <c r="CA996" i="1"/>
  <c r="BZ996" i="1"/>
  <c r="BY996" i="1"/>
  <c r="BX996" i="1"/>
  <c r="BW996" i="1"/>
  <c r="BV996" i="1"/>
  <c r="BU996" i="1"/>
  <c r="BT996" i="1"/>
  <c r="BS996" i="1"/>
  <c r="BR996" i="1"/>
  <c r="BQ996" i="1"/>
  <c r="BP996" i="1"/>
  <c r="BO996" i="1"/>
  <c r="BN996" i="1"/>
  <c r="BM996" i="1"/>
  <c r="BL996" i="1"/>
  <c r="BK996" i="1"/>
  <c r="BJ996" i="1"/>
  <c r="BI996" i="1"/>
  <c r="BH996" i="1"/>
  <c r="BG996" i="1"/>
  <c r="BF996" i="1"/>
  <c r="BE996" i="1"/>
  <c r="BD996" i="1"/>
  <c r="BC996" i="1"/>
  <c r="BB996" i="1"/>
  <c r="BA996" i="1"/>
  <c r="AZ996" i="1"/>
  <c r="AY996" i="1"/>
  <c r="AX996" i="1"/>
  <c r="AW996" i="1"/>
  <c r="AV996" i="1"/>
  <c r="AU996" i="1"/>
  <c r="AT996" i="1"/>
  <c r="AS996" i="1"/>
  <c r="AR996" i="1"/>
  <c r="AQ996" i="1"/>
  <c r="AP996" i="1"/>
  <c r="AO996" i="1"/>
  <c r="AN996" i="1"/>
  <c r="AM996" i="1"/>
  <c r="AL996" i="1"/>
  <c r="AK996" i="1"/>
  <c r="AJ996" i="1"/>
  <c r="AI996" i="1"/>
  <c r="AH996" i="1"/>
  <c r="AG996" i="1"/>
  <c r="AF996" i="1"/>
  <c r="AE996" i="1"/>
  <c r="AD996" i="1"/>
  <c r="AC996" i="1"/>
  <c r="AB996" i="1"/>
  <c r="AA996" i="1"/>
  <c r="Z996" i="1"/>
  <c r="Y996" i="1"/>
  <c r="X996" i="1"/>
  <c r="W996" i="1"/>
  <c r="V996" i="1"/>
  <c r="U996" i="1"/>
  <c r="T996" i="1"/>
  <c r="S996" i="1"/>
  <c r="Q996" i="1"/>
  <c r="P996" i="1"/>
  <c r="O996" i="1"/>
  <c r="DD995" i="1"/>
  <c r="DC995" i="1"/>
  <c r="DB995" i="1"/>
  <c r="DA995" i="1"/>
  <c r="CZ995" i="1"/>
  <c r="CY995" i="1"/>
  <c r="CX995" i="1"/>
  <c r="CW995" i="1"/>
  <c r="CV995" i="1"/>
  <c r="CU995" i="1"/>
  <c r="CT995" i="1"/>
  <c r="CS995" i="1"/>
  <c r="CR995" i="1"/>
  <c r="CQ995" i="1"/>
  <c r="CP995" i="1"/>
  <c r="CO995" i="1"/>
  <c r="CN995" i="1"/>
  <c r="CM995" i="1"/>
  <c r="CL995" i="1"/>
  <c r="CK995" i="1"/>
  <c r="CJ995" i="1"/>
  <c r="CI995" i="1"/>
  <c r="CH995" i="1"/>
  <c r="CG995" i="1"/>
  <c r="CF995" i="1"/>
  <c r="CE995" i="1"/>
  <c r="CD995" i="1"/>
  <c r="CC995" i="1"/>
  <c r="CB995" i="1"/>
  <c r="CA995" i="1"/>
  <c r="BZ995" i="1"/>
  <c r="BY995" i="1"/>
  <c r="BX995" i="1"/>
  <c r="BW995" i="1"/>
  <c r="BV995" i="1"/>
  <c r="BU995" i="1"/>
  <c r="BT995" i="1"/>
  <c r="BS995" i="1"/>
  <c r="BR995" i="1"/>
  <c r="BQ995" i="1"/>
  <c r="BP995" i="1"/>
  <c r="BO995" i="1"/>
  <c r="BN995" i="1"/>
  <c r="BM995" i="1"/>
  <c r="BL995" i="1"/>
  <c r="BK995" i="1"/>
  <c r="BJ995" i="1"/>
  <c r="BI995" i="1"/>
  <c r="BH995" i="1"/>
  <c r="BG995" i="1"/>
  <c r="BF995" i="1"/>
  <c r="BE995" i="1"/>
  <c r="BD995" i="1"/>
  <c r="BC995" i="1"/>
  <c r="BB995" i="1"/>
  <c r="BA995" i="1"/>
  <c r="AZ995" i="1"/>
  <c r="AY995" i="1"/>
  <c r="AX995" i="1"/>
  <c r="AW995" i="1"/>
  <c r="AV995" i="1"/>
  <c r="AU995" i="1"/>
  <c r="AT995" i="1"/>
  <c r="AS995" i="1"/>
  <c r="AR995" i="1"/>
  <c r="AQ995" i="1"/>
  <c r="AP995" i="1"/>
  <c r="AO995" i="1"/>
  <c r="AN995" i="1"/>
  <c r="AM995" i="1"/>
  <c r="AL995" i="1"/>
  <c r="AK995" i="1"/>
  <c r="AJ995" i="1"/>
  <c r="AI995" i="1"/>
  <c r="AH995" i="1"/>
  <c r="AG995" i="1"/>
  <c r="AF995" i="1"/>
  <c r="AE995" i="1"/>
  <c r="AD995" i="1"/>
  <c r="AC995" i="1"/>
  <c r="AB995" i="1"/>
  <c r="AA995" i="1"/>
  <c r="Z995" i="1"/>
  <c r="Y995" i="1"/>
  <c r="X995" i="1"/>
  <c r="W995" i="1"/>
  <c r="V995" i="1"/>
  <c r="U995" i="1"/>
  <c r="T995" i="1"/>
  <c r="S995" i="1"/>
  <c r="Q995" i="1"/>
  <c r="P995" i="1"/>
  <c r="O995" i="1"/>
  <c r="DD1018" i="1"/>
  <c r="DC1018" i="1"/>
  <c r="DB1018" i="1"/>
  <c r="DA1018" i="1"/>
  <c r="CZ1018" i="1"/>
  <c r="CY1018" i="1"/>
  <c r="CX1018" i="1"/>
  <c r="CW1018" i="1"/>
  <c r="CV1018" i="1"/>
  <c r="CU1018" i="1"/>
  <c r="CT1018" i="1"/>
  <c r="CS1018" i="1"/>
  <c r="CR1018" i="1"/>
  <c r="CQ1018" i="1"/>
  <c r="CP1018" i="1"/>
  <c r="CO1018" i="1"/>
  <c r="CN1018" i="1"/>
  <c r="CM1018" i="1"/>
  <c r="CL1018" i="1"/>
  <c r="CK1018" i="1"/>
  <c r="CJ1018" i="1"/>
  <c r="CI1018" i="1"/>
  <c r="CH1018" i="1"/>
  <c r="CG1018" i="1"/>
  <c r="CF1018" i="1"/>
  <c r="CE1018" i="1"/>
  <c r="CD1018" i="1"/>
  <c r="CC1018" i="1"/>
  <c r="CB1018" i="1"/>
  <c r="CA1018" i="1"/>
  <c r="BZ1018" i="1"/>
  <c r="BY1018" i="1"/>
  <c r="BX1018" i="1"/>
  <c r="BW1018" i="1"/>
  <c r="BV1018" i="1"/>
  <c r="BU1018" i="1"/>
  <c r="BT1018" i="1"/>
  <c r="BS1018" i="1"/>
  <c r="BR1018" i="1"/>
  <c r="BQ1018" i="1"/>
  <c r="BP1018" i="1"/>
  <c r="BO1018" i="1"/>
  <c r="BN1018" i="1"/>
  <c r="BM1018" i="1"/>
  <c r="BL1018" i="1"/>
  <c r="BK1018" i="1"/>
  <c r="BJ1018" i="1"/>
  <c r="BI1018" i="1"/>
  <c r="BH1018" i="1"/>
  <c r="BG1018" i="1"/>
  <c r="BF1018" i="1"/>
  <c r="BE1018" i="1"/>
  <c r="BD1018" i="1"/>
  <c r="BC1018" i="1"/>
  <c r="BB1018" i="1"/>
  <c r="BA1018" i="1"/>
  <c r="AZ1018" i="1"/>
  <c r="AY1018" i="1"/>
  <c r="AX1018" i="1"/>
  <c r="AW1018" i="1"/>
  <c r="AV1018" i="1"/>
  <c r="AU1018" i="1"/>
  <c r="AT1018" i="1"/>
  <c r="AS1018" i="1"/>
  <c r="AR1018" i="1"/>
  <c r="AQ1018" i="1"/>
  <c r="AP1018" i="1"/>
  <c r="AO1018" i="1"/>
  <c r="AN1018" i="1"/>
  <c r="AM1018" i="1"/>
  <c r="AL1018" i="1"/>
  <c r="AK1018" i="1"/>
  <c r="AJ1018" i="1"/>
  <c r="AI1018" i="1"/>
  <c r="AH1018" i="1"/>
  <c r="AG1018" i="1"/>
  <c r="AF1018" i="1"/>
  <c r="AE1018" i="1"/>
  <c r="AD1018" i="1"/>
  <c r="AC1018" i="1"/>
  <c r="AB1018" i="1"/>
  <c r="AA1018" i="1"/>
  <c r="Z1018" i="1"/>
  <c r="Y1018" i="1"/>
  <c r="X1018" i="1"/>
  <c r="W1018" i="1"/>
  <c r="V1018" i="1"/>
  <c r="U1018" i="1"/>
  <c r="T1018" i="1"/>
  <c r="S1018" i="1"/>
  <c r="Q1018" i="1"/>
  <c r="P1018" i="1"/>
  <c r="O1018" i="1"/>
  <c r="DD1017" i="1"/>
  <c r="DC1017" i="1"/>
  <c r="DB1017" i="1"/>
  <c r="DA1017" i="1"/>
  <c r="CZ1017" i="1"/>
  <c r="CY1017" i="1"/>
  <c r="CX1017" i="1"/>
  <c r="CW1017" i="1"/>
  <c r="CV1017" i="1"/>
  <c r="CU1017" i="1"/>
  <c r="CT1017" i="1"/>
  <c r="CS1017" i="1"/>
  <c r="CR1017" i="1"/>
  <c r="CQ1017" i="1"/>
  <c r="CP1017" i="1"/>
  <c r="CO1017" i="1"/>
  <c r="CN1017" i="1"/>
  <c r="CM1017" i="1"/>
  <c r="CL1017" i="1"/>
  <c r="CK1017" i="1"/>
  <c r="CJ1017" i="1"/>
  <c r="CI1017" i="1"/>
  <c r="CH1017" i="1"/>
  <c r="CG1017" i="1"/>
  <c r="CF1017" i="1"/>
  <c r="CE1017" i="1"/>
  <c r="CD1017" i="1"/>
  <c r="CC1017" i="1"/>
  <c r="CB1017" i="1"/>
  <c r="CA1017" i="1"/>
  <c r="BZ1017" i="1"/>
  <c r="BY1017" i="1"/>
  <c r="BX1017" i="1"/>
  <c r="BW1017" i="1"/>
  <c r="BV1017" i="1"/>
  <c r="BU1017" i="1"/>
  <c r="BT1017" i="1"/>
  <c r="BS1017" i="1"/>
  <c r="BR1017" i="1"/>
  <c r="BQ1017" i="1"/>
  <c r="BP1017" i="1"/>
  <c r="BO1017" i="1"/>
  <c r="BN1017" i="1"/>
  <c r="BM1017" i="1"/>
  <c r="BL1017" i="1"/>
  <c r="BK1017" i="1"/>
  <c r="BJ1017" i="1"/>
  <c r="BI1017" i="1"/>
  <c r="BH1017" i="1"/>
  <c r="BG1017" i="1"/>
  <c r="BF1017" i="1"/>
  <c r="BE1017" i="1"/>
  <c r="BD1017" i="1"/>
  <c r="BC1017" i="1"/>
  <c r="BB1017" i="1"/>
  <c r="BA1017" i="1"/>
  <c r="AZ1017" i="1"/>
  <c r="AY1017" i="1"/>
  <c r="AX1017" i="1"/>
  <c r="AW1017" i="1"/>
  <c r="AV1017" i="1"/>
  <c r="AU1017" i="1"/>
  <c r="AT1017" i="1"/>
  <c r="AS1017" i="1"/>
  <c r="AR1017" i="1"/>
  <c r="AQ1017" i="1"/>
  <c r="AP1017" i="1"/>
  <c r="AO1017" i="1"/>
  <c r="AN1017" i="1"/>
  <c r="AM1017" i="1"/>
  <c r="AL1017" i="1"/>
  <c r="AK1017" i="1"/>
  <c r="AJ1017" i="1"/>
  <c r="AI1017" i="1"/>
  <c r="AH1017" i="1"/>
  <c r="AG1017" i="1"/>
  <c r="AF1017" i="1"/>
  <c r="AE1017" i="1"/>
  <c r="AD1017" i="1"/>
  <c r="AC1017" i="1"/>
  <c r="AB1017" i="1"/>
  <c r="AA1017" i="1"/>
  <c r="Z1017" i="1"/>
  <c r="Y1017" i="1"/>
  <c r="X1017" i="1"/>
  <c r="W1017" i="1"/>
  <c r="V1017" i="1"/>
  <c r="U1017" i="1"/>
  <c r="T1017" i="1"/>
  <c r="S1017" i="1"/>
  <c r="Q1017" i="1"/>
  <c r="P1017" i="1"/>
  <c r="O1017" i="1"/>
  <c r="DD994" i="1"/>
  <c r="DC994" i="1"/>
  <c r="DB994" i="1"/>
  <c r="DA994" i="1"/>
  <c r="CZ994" i="1"/>
  <c r="CY994" i="1"/>
  <c r="CX994" i="1"/>
  <c r="CW994" i="1"/>
  <c r="CV994" i="1"/>
  <c r="CU994" i="1"/>
  <c r="CT994" i="1"/>
  <c r="CS994" i="1"/>
  <c r="CR994" i="1"/>
  <c r="CQ994" i="1"/>
  <c r="CP994" i="1"/>
  <c r="CO994" i="1"/>
  <c r="CN994" i="1"/>
  <c r="CM994" i="1"/>
  <c r="CL994" i="1"/>
  <c r="CK994" i="1"/>
  <c r="CJ994" i="1"/>
  <c r="CI994" i="1"/>
  <c r="CH994" i="1"/>
  <c r="CG994" i="1"/>
  <c r="CF994" i="1"/>
  <c r="CE994" i="1"/>
  <c r="CD994" i="1"/>
  <c r="CC994" i="1"/>
  <c r="CB994" i="1"/>
  <c r="CA994" i="1"/>
  <c r="BZ994" i="1"/>
  <c r="BY994" i="1"/>
  <c r="BX994" i="1"/>
  <c r="BW994" i="1"/>
  <c r="BV994" i="1"/>
  <c r="BU994" i="1"/>
  <c r="BT994" i="1"/>
  <c r="BS994" i="1"/>
  <c r="BR994" i="1"/>
  <c r="BQ994" i="1"/>
  <c r="BP994" i="1"/>
  <c r="BO994" i="1"/>
  <c r="BN994" i="1"/>
  <c r="BM994" i="1"/>
  <c r="BL994" i="1"/>
  <c r="BK994" i="1"/>
  <c r="BJ994" i="1"/>
  <c r="BI994" i="1"/>
  <c r="BH994" i="1"/>
  <c r="BG994" i="1"/>
  <c r="BF994" i="1"/>
  <c r="BE994" i="1"/>
  <c r="BD994" i="1"/>
  <c r="BC994" i="1"/>
  <c r="BB994" i="1"/>
  <c r="BA994" i="1"/>
  <c r="AZ994" i="1"/>
  <c r="AY994" i="1"/>
  <c r="AX994" i="1"/>
  <c r="AW994" i="1"/>
  <c r="AV994" i="1"/>
  <c r="AU994" i="1"/>
  <c r="AT994" i="1"/>
  <c r="AS994" i="1"/>
  <c r="AR994" i="1"/>
  <c r="AQ994" i="1"/>
  <c r="AP994" i="1"/>
  <c r="AO994" i="1"/>
  <c r="AN994" i="1"/>
  <c r="AM994" i="1"/>
  <c r="AL994" i="1"/>
  <c r="AK994" i="1"/>
  <c r="AJ994" i="1"/>
  <c r="AI994" i="1"/>
  <c r="AH994" i="1"/>
  <c r="AG994" i="1"/>
  <c r="AF994" i="1"/>
  <c r="AE994" i="1"/>
  <c r="AD994" i="1"/>
  <c r="AC994" i="1"/>
  <c r="AB994" i="1"/>
  <c r="AA994" i="1"/>
  <c r="Z994" i="1"/>
  <c r="Y994" i="1"/>
  <c r="X994" i="1"/>
  <c r="W994" i="1"/>
  <c r="V994" i="1"/>
  <c r="U994" i="1"/>
  <c r="T994" i="1"/>
  <c r="S994" i="1"/>
  <c r="Q994" i="1"/>
  <c r="P994" i="1"/>
  <c r="O994" i="1"/>
  <c r="DD993" i="1"/>
  <c r="DC993" i="1"/>
  <c r="DB993" i="1"/>
  <c r="DA993" i="1"/>
  <c r="CZ993" i="1"/>
  <c r="CY993" i="1"/>
  <c r="CX993" i="1"/>
  <c r="CW993" i="1"/>
  <c r="CV993" i="1"/>
  <c r="CU993" i="1"/>
  <c r="CT993" i="1"/>
  <c r="CS993" i="1"/>
  <c r="CR993" i="1"/>
  <c r="CQ993" i="1"/>
  <c r="CP993" i="1"/>
  <c r="CO993" i="1"/>
  <c r="CN993" i="1"/>
  <c r="CM993" i="1"/>
  <c r="CL993" i="1"/>
  <c r="CK993" i="1"/>
  <c r="CJ993" i="1"/>
  <c r="CI993" i="1"/>
  <c r="CH993" i="1"/>
  <c r="CG993" i="1"/>
  <c r="CF993" i="1"/>
  <c r="CE993" i="1"/>
  <c r="CD993" i="1"/>
  <c r="CC993" i="1"/>
  <c r="CB993" i="1"/>
  <c r="CA993" i="1"/>
  <c r="BZ993" i="1"/>
  <c r="BY993" i="1"/>
  <c r="BX993" i="1"/>
  <c r="BW993" i="1"/>
  <c r="BV993" i="1"/>
  <c r="BU993" i="1"/>
  <c r="BT993" i="1"/>
  <c r="BS993" i="1"/>
  <c r="BR993" i="1"/>
  <c r="BQ993" i="1"/>
  <c r="BP993" i="1"/>
  <c r="BO993" i="1"/>
  <c r="BN993" i="1"/>
  <c r="BM993" i="1"/>
  <c r="BL993" i="1"/>
  <c r="BK993" i="1"/>
  <c r="BJ993" i="1"/>
  <c r="BI993" i="1"/>
  <c r="BH993" i="1"/>
  <c r="BG993" i="1"/>
  <c r="BF993" i="1"/>
  <c r="BE993" i="1"/>
  <c r="BD993" i="1"/>
  <c r="BC993" i="1"/>
  <c r="BB993" i="1"/>
  <c r="BA993" i="1"/>
  <c r="AZ993" i="1"/>
  <c r="AY993" i="1"/>
  <c r="AX993" i="1"/>
  <c r="AW993" i="1"/>
  <c r="AV993" i="1"/>
  <c r="AU993" i="1"/>
  <c r="AT993" i="1"/>
  <c r="AS993" i="1"/>
  <c r="AR993" i="1"/>
  <c r="AQ993" i="1"/>
  <c r="AP993" i="1"/>
  <c r="AO993" i="1"/>
  <c r="AN993" i="1"/>
  <c r="AM993" i="1"/>
  <c r="AL993" i="1"/>
  <c r="AK993" i="1"/>
  <c r="AJ993" i="1"/>
  <c r="AI993" i="1"/>
  <c r="AH993" i="1"/>
  <c r="AG993" i="1"/>
  <c r="AF993" i="1"/>
  <c r="AE993" i="1"/>
  <c r="AD993" i="1"/>
  <c r="AC993" i="1"/>
  <c r="AB993" i="1"/>
  <c r="AA993" i="1"/>
  <c r="Z993" i="1"/>
  <c r="Y993" i="1"/>
  <c r="X993" i="1"/>
  <c r="W993" i="1"/>
  <c r="V993" i="1"/>
  <c r="U993" i="1"/>
  <c r="T993" i="1"/>
  <c r="S993" i="1"/>
  <c r="Q993" i="1"/>
  <c r="P993" i="1"/>
  <c r="O993" i="1"/>
  <c r="DD992" i="1"/>
  <c r="DC992" i="1"/>
  <c r="DB992" i="1"/>
  <c r="DA992" i="1"/>
  <c r="CZ992" i="1"/>
  <c r="CY992" i="1"/>
  <c r="CX992" i="1"/>
  <c r="CW992" i="1"/>
  <c r="CV992" i="1"/>
  <c r="CU992" i="1"/>
  <c r="CT992" i="1"/>
  <c r="CS992" i="1"/>
  <c r="CR992" i="1"/>
  <c r="CQ992" i="1"/>
  <c r="CP992" i="1"/>
  <c r="CO992" i="1"/>
  <c r="CN992" i="1"/>
  <c r="CM992" i="1"/>
  <c r="CL992" i="1"/>
  <c r="CK992" i="1"/>
  <c r="CJ992" i="1"/>
  <c r="CI992" i="1"/>
  <c r="CH992" i="1"/>
  <c r="CG992" i="1"/>
  <c r="CF992" i="1"/>
  <c r="CE992" i="1"/>
  <c r="CD992" i="1"/>
  <c r="CC992" i="1"/>
  <c r="CB992" i="1"/>
  <c r="CA992" i="1"/>
  <c r="BZ992" i="1"/>
  <c r="BY992" i="1"/>
  <c r="BX992" i="1"/>
  <c r="BW992" i="1"/>
  <c r="BV992" i="1"/>
  <c r="BU992" i="1"/>
  <c r="BT992" i="1"/>
  <c r="BS992" i="1"/>
  <c r="BR992" i="1"/>
  <c r="BQ992" i="1"/>
  <c r="BP992" i="1"/>
  <c r="BO992" i="1"/>
  <c r="BN992" i="1"/>
  <c r="BM992" i="1"/>
  <c r="BL992" i="1"/>
  <c r="BK992" i="1"/>
  <c r="BJ992" i="1"/>
  <c r="BI992" i="1"/>
  <c r="BH992" i="1"/>
  <c r="BG992" i="1"/>
  <c r="BF992" i="1"/>
  <c r="BE992" i="1"/>
  <c r="BD992" i="1"/>
  <c r="BC992" i="1"/>
  <c r="BB992" i="1"/>
  <c r="BA992" i="1"/>
  <c r="AZ992" i="1"/>
  <c r="AY992" i="1"/>
  <c r="AX992" i="1"/>
  <c r="AW992" i="1"/>
  <c r="AV992" i="1"/>
  <c r="AU992" i="1"/>
  <c r="AT992" i="1"/>
  <c r="AS992" i="1"/>
  <c r="AR992" i="1"/>
  <c r="AQ992" i="1"/>
  <c r="AP992" i="1"/>
  <c r="AO992" i="1"/>
  <c r="AN992" i="1"/>
  <c r="AM992" i="1"/>
  <c r="AL992" i="1"/>
  <c r="AK992" i="1"/>
  <c r="AJ992" i="1"/>
  <c r="AI992" i="1"/>
  <c r="AH992" i="1"/>
  <c r="AG992" i="1"/>
  <c r="AF992" i="1"/>
  <c r="AE992" i="1"/>
  <c r="AD992" i="1"/>
  <c r="AC992" i="1"/>
  <c r="AB992" i="1"/>
  <c r="AA992" i="1"/>
  <c r="Z992" i="1"/>
  <c r="Y992" i="1"/>
  <c r="X992" i="1"/>
  <c r="W992" i="1"/>
  <c r="V992" i="1"/>
  <c r="U992" i="1"/>
  <c r="T992" i="1"/>
  <c r="S992" i="1"/>
  <c r="Q992" i="1"/>
  <c r="P992" i="1"/>
  <c r="O992" i="1"/>
  <c r="DD991" i="1"/>
  <c r="DC991" i="1"/>
  <c r="DB991" i="1"/>
  <c r="DA991" i="1"/>
  <c r="CZ991" i="1"/>
  <c r="CY991" i="1"/>
  <c r="CX991" i="1"/>
  <c r="CW991" i="1"/>
  <c r="CV991" i="1"/>
  <c r="CU991" i="1"/>
  <c r="CT991" i="1"/>
  <c r="CS991" i="1"/>
  <c r="CR991" i="1"/>
  <c r="CQ991" i="1"/>
  <c r="CP991" i="1"/>
  <c r="CO991" i="1"/>
  <c r="CN991" i="1"/>
  <c r="CM991" i="1"/>
  <c r="CL991" i="1"/>
  <c r="CK991" i="1"/>
  <c r="CJ991" i="1"/>
  <c r="CI991" i="1"/>
  <c r="CH991" i="1"/>
  <c r="CG991" i="1"/>
  <c r="CF991" i="1"/>
  <c r="CE991" i="1"/>
  <c r="CD991" i="1"/>
  <c r="CC991" i="1"/>
  <c r="CB991" i="1"/>
  <c r="CA991" i="1"/>
  <c r="BZ991" i="1"/>
  <c r="BY991" i="1"/>
  <c r="BX991" i="1"/>
  <c r="BW991" i="1"/>
  <c r="BV991" i="1"/>
  <c r="BU991" i="1"/>
  <c r="BT991" i="1"/>
  <c r="BS991" i="1"/>
  <c r="BR991" i="1"/>
  <c r="BQ991" i="1"/>
  <c r="BP991" i="1"/>
  <c r="BO991" i="1"/>
  <c r="BN991" i="1"/>
  <c r="BM991" i="1"/>
  <c r="BL991" i="1"/>
  <c r="BK991" i="1"/>
  <c r="BJ991" i="1"/>
  <c r="BI991" i="1"/>
  <c r="BH991" i="1"/>
  <c r="BG991" i="1"/>
  <c r="BF991" i="1"/>
  <c r="BE991" i="1"/>
  <c r="BD991" i="1"/>
  <c r="BC991" i="1"/>
  <c r="BB991" i="1"/>
  <c r="BA991" i="1"/>
  <c r="AZ991" i="1"/>
  <c r="AY991" i="1"/>
  <c r="AX991" i="1"/>
  <c r="AW991" i="1"/>
  <c r="AV991" i="1"/>
  <c r="AU991" i="1"/>
  <c r="AT991" i="1"/>
  <c r="AS991" i="1"/>
  <c r="AR991" i="1"/>
  <c r="AQ991" i="1"/>
  <c r="AP991" i="1"/>
  <c r="AO991" i="1"/>
  <c r="AN991" i="1"/>
  <c r="AM991" i="1"/>
  <c r="AL991" i="1"/>
  <c r="AK991" i="1"/>
  <c r="AJ991" i="1"/>
  <c r="AI991" i="1"/>
  <c r="AH991" i="1"/>
  <c r="AG991" i="1"/>
  <c r="AF991" i="1"/>
  <c r="AE991" i="1"/>
  <c r="AD991" i="1"/>
  <c r="AC991" i="1"/>
  <c r="AB991" i="1"/>
  <c r="AA991" i="1"/>
  <c r="Z991" i="1"/>
  <c r="Y991" i="1"/>
  <c r="X991" i="1"/>
  <c r="W991" i="1"/>
  <c r="V991" i="1"/>
  <c r="U991" i="1"/>
  <c r="T991" i="1"/>
  <c r="S991" i="1"/>
  <c r="Q991" i="1"/>
  <c r="P991" i="1"/>
  <c r="O991" i="1"/>
  <c r="DD990" i="1"/>
  <c r="DC990" i="1"/>
  <c r="DB990" i="1"/>
  <c r="DA990" i="1"/>
  <c r="CZ990" i="1"/>
  <c r="CY990" i="1"/>
  <c r="CX990" i="1"/>
  <c r="CW990" i="1"/>
  <c r="CV990" i="1"/>
  <c r="CU990" i="1"/>
  <c r="CT990" i="1"/>
  <c r="CS990" i="1"/>
  <c r="CR990" i="1"/>
  <c r="CQ990" i="1"/>
  <c r="CP990" i="1"/>
  <c r="CO990" i="1"/>
  <c r="CN990" i="1"/>
  <c r="CM990" i="1"/>
  <c r="CL990" i="1"/>
  <c r="CK990" i="1"/>
  <c r="CJ990" i="1"/>
  <c r="CI990" i="1"/>
  <c r="CH990" i="1"/>
  <c r="CG990" i="1"/>
  <c r="CF990" i="1"/>
  <c r="CE990" i="1"/>
  <c r="CD990" i="1"/>
  <c r="CC990" i="1"/>
  <c r="CB990" i="1"/>
  <c r="CA990" i="1"/>
  <c r="BZ990" i="1"/>
  <c r="BY990" i="1"/>
  <c r="BX990" i="1"/>
  <c r="BW990" i="1"/>
  <c r="BV990" i="1"/>
  <c r="BU990" i="1"/>
  <c r="BT990" i="1"/>
  <c r="BS990" i="1"/>
  <c r="BR990" i="1"/>
  <c r="BQ990" i="1"/>
  <c r="BP990" i="1"/>
  <c r="BO990" i="1"/>
  <c r="BN990" i="1"/>
  <c r="BM990" i="1"/>
  <c r="BL990" i="1"/>
  <c r="BK990" i="1"/>
  <c r="BJ990" i="1"/>
  <c r="BI990" i="1"/>
  <c r="BH990" i="1"/>
  <c r="BG990" i="1"/>
  <c r="BF990" i="1"/>
  <c r="BE990" i="1"/>
  <c r="BD990" i="1"/>
  <c r="BC990" i="1"/>
  <c r="BB990" i="1"/>
  <c r="BA990" i="1"/>
  <c r="AZ990" i="1"/>
  <c r="AY990" i="1"/>
  <c r="AX990" i="1"/>
  <c r="AW990" i="1"/>
  <c r="AV990" i="1"/>
  <c r="AU990" i="1"/>
  <c r="AT990" i="1"/>
  <c r="AS990" i="1"/>
  <c r="AR990" i="1"/>
  <c r="AQ990" i="1"/>
  <c r="AP990" i="1"/>
  <c r="AO990" i="1"/>
  <c r="AN990" i="1"/>
  <c r="AM990" i="1"/>
  <c r="AL990" i="1"/>
  <c r="AK990" i="1"/>
  <c r="AJ990" i="1"/>
  <c r="AI990" i="1"/>
  <c r="AH990" i="1"/>
  <c r="AG990" i="1"/>
  <c r="AF990" i="1"/>
  <c r="AE990" i="1"/>
  <c r="AD990" i="1"/>
  <c r="AC990" i="1"/>
  <c r="AB990" i="1"/>
  <c r="AA990" i="1"/>
  <c r="Z990" i="1"/>
  <c r="Y990" i="1"/>
  <c r="X990" i="1"/>
  <c r="W990" i="1"/>
  <c r="V990" i="1"/>
  <c r="U990" i="1"/>
  <c r="T990" i="1"/>
  <c r="S990" i="1"/>
  <c r="Q990" i="1"/>
  <c r="P990" i="1"/>
  <c r="O990" i="1"/>
  <c r="DD989" i="1"/>
  <c r="DC989" i="1"/>
  <c r="DB989" i="1"/>
  <c r="DA989" i="1"/>
  <c r="CZ989" i="1"/>
  <c r="CY989" i="1"/>
  <c r="CX989" i="1"/>
  <c r="CW989" i="1"/>
  <c r="CV989" i="1"/>
  <c r="CU989" i="1"/>
  <c r="CT989" i="1"/>
  <c r="CS989" i="1"/>
  <c r="CR989" i="1"/>
  <c r="CQ989" i="1"/>
  <c r="CP989" i="1"/>
  <c r="CO989" i="1"/>
  <c r="CN989" i="1"/>
  <c r="CM989" i="1"/>
  <c r="CL989" i="1"/>
  <c r="CK989" i="1"/>
  <c r="CJ989" i="1"/>
  <c r="CI989" i="1"/>
  <c r="CH989" i="1"/>
  <c r="CG989" i="1"/>
  <c r="CF989" i="1"/>
  <c r="CE989" i="1"/>
  <c r="CD989" i="1"/>
  <c r="CC989" i="1"/>
  <c r="CB989" i="1"/>
  <c r="CA989" i="1"/>
  <c r="BZ989" i="1"/>
  <c r="BY989" i="1"/>
  <c r="BX989" i="1"/>
  <c r="BW989" i="1"/>
  <c r="BV989" i="1"/>
  <c r="BU989" i="1"/>
  <c r="BT989" i="1"/>
  <c r="BS989" i="1"/>
  <c r="BR989" i="1"/>
  <c r="BQ989" i="1"/>
  <c r="BP989" i="1"/>
  <c r="BO989" i="1"/>
  <c r="BN989" i="1"/>
  <c r="BM989" i="1"/>
  <c r="BL989" i="1"/>
  <c r="BK989" i="1"/>
  <c r="BJ989" i="1"/>
  <c r="BI989" i="1"/>
  <c r="BH989" i="1"/>
  <c r="BG989" i="1"/>
  <c r="BF989" i="1"/>
  <c r="BE989" i="1"/>
  <c r="BD989" i="1"/>
  <c r="BC989" i="1"/>
  <c r="BB989" i="1"/>
  <c r="BA989" i="1"/>
  <c r="AZ989" i="1"/>
  <c r="AY989" i="1"/>
  <c r="AX989" i="1"/>
  <c r="AW989" i="1"/>
  <c r="AV989" i="1"/>
  <c r="AU989" i="1"/>
  <c r="AT989" i="1"/>
  <c r="AS989" i="1"/>
  <c r="AR989" i="1"/>
  <c r="AQ989" i="1"/>
  <c r="AP989" i="1"/>
  <c r="AO989" i="1"/>
  <c r="AN989" i="1"/>
  <c r="AM989" i="1"/>
  <c r="AL989" i="1"/>
  <c r="AK989" i="1"/>
  <c r="AJ989" i="1"/>
  <c r="AI989" i="1"/>
  <c r="AH989" i="1"/>
  <c r="AG989" i="1"/>
  <c r="AF989" i="1"/>
  <c r="AE989" i="1"/>
  <c r="AD989" i="1"/>
  <c r="AC989" i="1"/>
  <c r="AB989" i="1"/>
  <c r="AA989" i="1"/>
  <c r="Z989" i="1"/>
  <c r="Y989" i="1"/>
  <c r="X989" i="1"/>
  <c r="W989" i="1"/>
  <c r="V989" i="1"/>
  <c r="U989" i="1"/>
  <c r="T989" i="1"/>
  <c r="S989" i="1"/>
  <c r="Q989" i="1"/>
  <c r="P989" i="1"/>
  <c r="O989" i="1"/>
  <c r="DD988" i="1"/>
  <c r="DC988" i="1"/>
  <c r="DB988" i="1"/>
  <c r="DA988" i="1"/>
  <c r="CZ988" i="1"/>
  <c r="CY988" i="1"/>
  <c r="CX988" i="1"/>
  <c r="CW988" i="1"/>
  <c r="CV988" i="1"/>
  <c r="CU988" i="1"/>
  <c r="CT988" i="1"/>
  <c r="CS988" i="1"/>
  <c r="CR988" i="1"/>
  <c r="CQ988" i="1"/>
  <c r="CP988" i="1"/>
  <c r="CO988" i="1"/>
  <c r="CN988" i="1"/>
  <c r="CM988" i="1"/>
  <c r="CL988" i="1"/>
  <c r="CK988" i="1"/>
  <c r="CJ988" i="1"/>
  <c r="CI988" i="1"/>
  <c r="CH988" i="1"/>
  <c r="CG988" i="1"/>
  <c r="CF988" i="1"/>
  <c r="CE988" i="1"/>
  <c r="CD988" i="1"/>
  <c r="CC988" i="1"/>
  <c r="CB988" i="1"/>
  <c r="CA988" i="1"/>
  <c r="BZ988" i="1"/>
  <c r="BY988" i="1"/>
  <c r="BX988" i="1"/>
  <c r="BW988" i="1"/>
  <c r="BV988" i="1"/>
  <c r="BU988" i="1"/>
  <c r="BT988" i="1"/>
  <c r="BS988" i="1"/>
  <c r="BR988" i="1"/>
  <c r="BQ988" i="1"/>
  <c r="BP988" i="1"/>
  <c r="BO988" i="1"/>
  <c r="BN988" i="1"/>
  <c r="BM988" i="1"/>
  <c r="BL988" i="1"/>
  <c r="BK988" i="1"/>
  <c r="BJ988" i="1"/>
  <c r="BI988" i="1"/>
  <c r="BH988" i="1"/>
  <c r="BG988" i="1"/>
  <c r="BF988" i="1"/>
  <c r="BE988" i="1"/>
  <c r="BD988" i="1"/>
  <c r="BC988" i="1"/>
  <c r="BB988" i="1"/>
  <c r="BA988" i="1"/>
  <c r="AZ988" i="1"/>
  <c r="AY988" i="1"/>
  <c r="AX988" i="1"/>
  <c r="AW988" i="1"/>
  <c r="AV988" i="1"/>
  <c r="AU988" i="1"/>
  <c r="AT988" i="1"/>
  <c r="AS988" i="1"/>
  <c r="AR988" i="1"/>
  <c r="AQ988" i="1"/>
  <c r="AP988" i="1"/>
  <c r="AO988" i="1"/>
  <c r="AN988" i="1"/>
  <c r="AM988" i="1"/>
  <c r="AL988" i="1"/>
  <c r="AK988" i="1"/>
  <c r="AJ988" i="1"/>
  <c r="AI988" i="1"/>
  <c r="AH988" i="1"/>
  <c r="AG988" i="1"/>
  <c r="AF988" i="1"/>
  <c r="AE988" i="1"/>
  <c r="AD988" i="1"/>
  <c r="AC988" i="1"/>
  <c r="AB988" i="1"/>
  <c r="AA988" i="1"/>
  <c r="Z988" i="1"/>
  <c r="Y988" i="1"/>
  <c r="X988" i="1"/>
  <c r="W988" i="1"/>
  <c r="V988" i="1"/>
  <c r="U988" i="1"/>
  <c r="T988" i="1"/>
  <c r="S988" i="1"/>
  <c r="Q988" i="1"/>
  <c r="P988" i="1"/>
  <c r="O988" i="1"/>
  <c r="DD987" i="1"/>
  <c r="DC987" i="1"/>
  <c r="DB987" i="1"/>
  <c r="DA987" i="1"/>
  <c r="CZ987" i="1"/>
  <c r="CY987" i="1"/>
  <c r="CX987" i="1"/>
  <c r="CW987" i="1"/>
  <c r="CV987" i="1"/>
  <c r="CU987" i="1"/>
  <c r="CT987" i="1"/>
  <c r="CS987" i="1"/>
  <c r="CR987" i="1"/>
  <c r="CQ987" i="1"/>
  <c r="CP987" i="1"/>
  <c r="CO987" i="1"/>
  <c r="CN987" i="1"/>
  <c r="CM987" i="1"/>
  <c r="CL987" i="1"/>
  <c r="CK987" i="1"/>
  <c r="CJ987" i="1"/>
  <c r="CI987" i="1"/>
  <c r="CH987" i="1"/>
  <c r="CG987" i="1"/>
  <c r="CF987" i="1"/>
  <c r="CE987" i="1"/>
  <c r="CD987" i="1"/>
  <c r="CC987" i="1"/>
  <c r="CB987" i="1"/>
  <c r="CA987" i="1"/>
  <c r="BZ987" i="1"/>
  <c r="BY987" i="1"/>
  <c r="BX987" i="1"/>
  <c r="BW987" i="1"/>
  <c r="BV987" i="1"/>
  <c r="BU987" i="1"/>
  <c r="BT987" i="1"/>
  <c r="BS987" i="1"/>
  <c r="BR987" i="1"/>
  <c r="BQ987" i="1"/>
  <c r="BP987" i="1"/>
  <c r="BO987" i="1"/>
  <c r="BN987" i="1"/>
  <c r="BM987" i="1"/>
  <c r="BL987" i="1"/>
  <c r="BK987" i="1"/>
  <c r="BJ987" i="1"/>
  <c r="BI987" i="1"/>
  <c r="BH987" i="1"/>
  <c r="BG987" i="1"/>
  <c r="BF987" i="1"/>
  <c r="BE987" i="1"/>
  <c r="BD987" i="1"/>
  <c r="BC987" i="1"/>
  <c r="BB987" i="1"/>
  <c r="BA987" i="1"/>
  <c r="AZ987" i="1"/>
  <c r="AY987" i="1"/>
  <c r="AX987" i="1"/>
  <c r="AW987" i="1"/>
  <c r="AV987" i="1"/>
  <c r="AU987" i="1"/>
  <c r="AT987" i="1"/>
  <c r="AS987" i="1"/>
  <c r="AR987" i="1"/>
  <c r="AQ987" i="1"/>
  <c r="AP987" i="1"/>
  <c r="AO987" i="1"/>
  <c r="AN987" i="1"/>
  <c r="AM987" i="1"/>
  <c r="AL987" i="1"/>
  <c r="AK987" i="1"/>
  <c r="AJ987" i="1"/>
  <c r="AI987" i="1"/>
  <c r="AH987" i="1"/>
  <c r="AG987" i="1"/>
  <c r="AF987" i="1"/>
  <c r="AE987" i="1"/>
  <c r="AD987" i="1"/>
  <c r="AC987" i="1"/>
  <c r="AB987" i="1"/>
  <c r="AA987" i="1"/>
  <c r="Z987" i="1"/>
  <c r="Y987" i="1"/>
  <c r="X987" i="1"/>
  <c r="W987" i="1"/>
  <c r="V987" i="1"/>
  <c r="U987" i="1"/>
  <c r="T987" i="1"/>
  <c r="S987" i="1"/>
  <c r="Q987" i="1"/>
  <c r="P987" i="1"/>
  <c r="O987" i="1"/>
  <c r="DD986" i="1"/>
  <c r="DC986" i="1"/>
  <c r="DB986" i="1"/>
  <c r="DA986" i="1"/>
  <c r="CZ986" i="1"/>
  <c r="CY986" i="1"/>
  <c r="CX986" i="1"/>
  <c r="CW986" i="1"/>
  <c r="CV986" i="1"/>
  <c r="CU986" i="1"/>
  <c r="CT986" i="1"/>
  <c r="CS986" i="1"/>
  <c r="CR986" i="1"/>
  <c r="CQ986" i="1"/>
  <c r="CP986" i="1"/>
  <c r="CO986" i="1"/>
  <c r="CN986" i="1"/>
  <c r="CM986" i="1"/>
  <c r="CL986" i="1"/>
  <c r="CK986" i="1"/>
  <c r="CJ986" i="1"/>
  <c r="CI986" i="1"/>
  <c r="CH986" i="1"/>
  <c r="CG986" i="1"/>
  <c r="CF986" i="1"/>
  <c r="CE986" i="1"/>
  <c r="CD986" i="1"/>
  <c r="CC986" i="1"/>
  <c r="CB986" i="1"/>
  <c r="CA986" i="1"/>
  <c r="BZ986" i="1"/>
  <c r="BY986" i="1"/>
  <c r="BX986" i="1"/>
  <c r="BW986" i="1"/>
  <c r="BV986" i="1"/>
  <c r="BU986" i="1"/>
  <c r="BT986" i="1"/>
  <c r="BS986" i="1"/>
  <c r="BR986" i="1"/>
  <c r="BQ986" i="1"/>
  <c r="BP986" i="1"/>
  <c r="BO986" i="1"/>
  <c r="BN986" i="1"/>
  <c r="BM986" i="1"/>
  <c r="BL986" i="1"/>
  <c r="BK986" i="1"/>
  <c r="BJ986" i="1"/>
  <c r="BI986" i="1"/>
  <c r="BH986" i="1"/>
  <c r="BG986" i="1"/>
  <c r="BF986" i="1"/>
  <c r="BE986" i="1"/>
  <c r="BD986" i="1"/>
  <c r="BC986" i="1"/>
  <c r="BB986" i="1"/>
  <c r="BA986" i="1"/>
  <c r="AZ986" i="1"/>
  <c r="AY986" i="1"/>
  <c r="AX986" i="1"/>
  <c r="AW986" i="1"/>
  <c r="AV986" i="1"/>
  <c r="AU986" i="1"/>
  <c r="AT986" i="1"/>
  <c r="AS986" i="1"/>
  <c r="AR986" i="1"/>
  <c r="AQ986" i="1"/>
  <c r="AP986" i="1"/>
  <c r="AO986" i="1"/>
  <c r="AN986" i="1"/>
  <c r="AM986" i="1"/>
  <c r="AL986" i="1"/>
  <c r="AK986" i="1"/>
  <c r="AJ986" i="1"/>
  <c r="AI986" i="1"/>
  <c r="AH986" i="1"/>
  <c r="AG986" i="1"/>
  <c r="AF986" i="1"/>
  <c r="AE986" i="1"/>
  <c r="AD986" i="1"/>
  <c r="AC986" i="1"/>
  <c r="AB986" i="1"/>
  <c r="AA986" i="1"/>
  <c r="Z986" i="1"/>
  <c r="Y986" i="1"/>
  <c r="X986" i="1"/>
  <c r="W986" i="1"/>
  <c r="V986" i="1"/>
  <c r="U986" i="1"/>
  <c r="T986" i="1"/>
  <c r="S986" i="1"/>
  <c r="Q986" i="1"/>
  <c r="P986" i="1"/>
  <c r="O986" i="1"/>
  <c r="DD1016" i="1"/>
  <c r="DC1016" i="1"/>
  <c r="DB1016" i="1"/>
  <c r="DA1016" i="1"/>
  <c r="CZ1016" i="1"/>
  <c r="CY1016" i="1"/>
  <c r="CX1016" i="1"/>
  <c r="CW1016" i="1"/>
  <c r="CV1016" i="1"/>
  <c r="CU1016" i="1"/>
  <c r="CT1016" i="1"/>
  <c r="CS1016" i="1"/>
  <c r="CR1016" i="1"/>
  <c r="CQ1016" i="1"/>
  <c r="CP1016" i="1"/>
  <c r="CO1016" i="1"/>
  <c r="CN1016" i="1"/>
  <c r="CM1016" i="1"/>
  <c r="CL1016" i="1"/>
  <c r="CK1016" i="1"/>
  <c r="CJ1016" i="1"/>
  <c r="CI1016" i="1"/>
  <c r="CH1016" i="1"/>
  <c r="CG1016" i="1"/>
  <c r="CF1016" i="1"/>
  <c r="CE1016" i="1"/>
  <c r="CD1016" i="1"/>
  <c r="CC1016" i="1"/>
  <c r="CB1016" i="1"/>
  <c r="CA1016" i="1"/>
  <c r="BZ1016" i="1"/>
  <c r="BY1016" i="1"/>
  <c r="BX1016" i="1"/>
  <c r="BW1016" i="1"/>
  <c r="BV1016" i="1"/>
  <c r="BU1016" i="1"/>
  <c r="BT1016" i="1"/>
  <c r="BS1016" i="1"/>
  <c r="BR1016" i="1"/>
  <c r="BQ1016" i="1"/>
  <c r="BP1016" i="1"/>
  <c r="BO1016" i="1"/>
  <c r="BN1016" i="1"/>
  <c r="BM1016" i="1"/>
  <c r="BL1016" i="1"/>
  <c r="BK1016" i="1"/>
  <c r="BJ1016" i="1"/>
  <c r="BI1016" i="1"/>
  <c r="BH1016" i="1"/>
  <c r="BG1016" i="1"/>
  <c r="BF1016" i="1"/>
  <c r="BE1016" i="1"/>
  <c r="BD1016" i="1"/>
  <c r="BC1016" i="1"/>
  <c r="BB1016" i="1"/>
  <c r="BA1016" i="1"/>
  <c r="AZ1016" i="1"/>
  <c r="AY1016" i="1"/>
  <c r="AX1016" i="1"/>
  <c r="AW1016" i="1"/>
  <c r="AV1016" i="1"/>
  <c r="AU1016" i="1"/>
  <c r="AT1016" i="1"/>
  <c r="AS1016" i="1"/>
  <c r="AR1016" i="1"/>
  <c r="AQ1016" i="1"/>
  <c r="AP1016" i="1"/>
  <c r="AO1016" i="1"/>
  <c r="AN1016" i="1"/>
  <c r="AM1016" i="1"/>
  <c r="AL1016" i="1"/>
  <c r="AK1016" i="1"/>
  <c r="AJ1016" i="1"/>
  <c r="AI1016" i="1"/>
  <c r="AH1016" i="1"/>
  <c r="AG1016" i="1"/>
  <c r="AF1016" i="1"/>
  <c r="AE1016" i="1"/>
  <c r="AD1016" i="1"/>
  <c r="AC1016" i="1"/>
  <c r="AB1016" i="1"/>
  <c r="AA1016" i="1"/>
  <c r="Z1016" i="1"/>
  <c r="Y1016" i="1"/>
  <c r="X1016" i="1"/>
  <c r="W1016" i="1"/>
  <c r="V1016" i="1"/>
  <c r="U1016" i="1"/>
  <c r="T1016" i="1"/>
  <c r="S1016" i="1"/>
  <c r="Q1016" i="1"/>
  <c r="P1016" i="1"/>
  <c r="O1016" i="1"/>
  <c r="DD1015" i="1"/>
  <c r="DC1015" i="1"/>
  <c r="DB1015" i="1"/>
  <c r="DA1015" i="1"/>
  <c r="CZ1015" i="1"/>
  <c r="CY1015" i="1"/>
  <c r="CX1015" i="1"/>
  <c r="CW1015" i="1"/>
  <c r="CV1015" i="1"/>
  <c r="CU1015" i="1"/>
  <c r="CT1015" i="1"/>
  <c r="CS1015" i="1"/>
  <c r="CR1015" i="1"/>
  <c r="CQ1015" i="1"/>
  <c r="CP1015" i="1"/>
  <c r="CO1015" i="1"/>
  <c r="CN1015" i="1"/>
  <c r="CM1015" i="1"/>
  <c r="CL1015" i="1"/>
  <c r="CK1015" i="1"/>
  <c r="CJ1015" i="1"/>
  <c r="CI1015" i="1"/>
  <c r="CH1015" i="1"/>
  <c r="CG1015" i="1"/>
  <c r="CF1015" i="1"/>
  <c r="CE1015" i="1"/>
  <c r="CD1015" i="1"/>
  <c r="CC1015" i="1"/>
  <c r="CB1015" i="1"/>
  <c r="CA1015" i="1"/>
  <c r="BZ1015" i="1"/>
  <c r="BY1015" i="1"/>
  <c r="BX1015" i="1"/>
  <c r="BW1015" i="1"/>
  <c r="BV1015" i="1"/>
  <c r="BU1015" i="1"/>
  <c r="BT1015" i="1"/>
  <c r="BS1015" i="1"/>
  <c r="BR1015" i="1"/>
  <c r="BQ1015" i="1"/>
  <c r="BP1015" i="1"/>
  <c r="BO1015" i="1"/>
  <c r="BN1015" i="1"/>
  <c r="BM1015" i="1"/>
  <c r="BL1015" i="1"/>
  <c r="BK1015" i="1"/>
  <c r="BJ1015" i="1"/>
  <c r="BI1015" i="1"/>
  <c r="BH1015" i="1"/>
  <c r="BG1015" i="1"/>
  <c r="BF1015" i="1"/>
  <c r="BE1015" i="1"/>
  <c r="BD1015" i="1"/>
  <c r="BC1015" i="1"/>
  <c r="BB1015" i="1"/>
  <c r="BA1015" i="1"/>
  <c r="AZ1015" i="1"/>
  <c r="AY1015" i="1"/>
  <c r="AX1015" i="1"/>
  <c r="AW1015" i="1"/>
  <c r="AV1015" i="1"/>
  <c r="AU1015" i="1"/>
  <c r="AT1015" i="1"/>
  <c r="AS1015" i="1"/>
  <c r="AR1015" i="1"/>
  <c r="AQ1015" i="1"/>
  <c r="AP1015" i="1"/>
  <c r="AO1015" i="1"/>
  <c r="AN1015" i="1"/>
  <c r="AM1015" i="1"/>
  <c r="AL1015" i="1"/>
  <c r="AK1015" i="1"/>
  <c r="AJ1015" i="1"/>
  <c r="AI1015" i="1"/>
  <c r="AH1015" i="1"/>
  <c r="AG1015" i="1"/>
  <c r="AF1015" i="1"/>
  <c r="AE1015" i="1"/>
  <c r="AD1015" i="1"/>
  <c r="AC1015" i="1"/>
  <c r="AB1015" i="1"/>
  <c r="AA1015" i="1"/>
  <c r="Z1015" i="1"/>
  <c r="Y1015" i="1"/>
  <c r="X1015" i="1"/>
  <c r="W1015" i="1"/>
  <c r="V1015" i="1"/>
  <c r="U1015" i="1"/>
  <c r="T1015" i="1"/>
  <c r="S1015" i="1"/>
  <c r="Q1015" i="1"/>
  <c r="P1015" i="1"/>
  <c r="O1015" i="1"/>
  <c r="DD1014" i="1"/>
  <c r="DC1014" i="1"/>
  <c r="DB1014" i="1"/>
  <c r="DA1014" i="1"/>
  <c r="CZ1014" i="1"/>
  <c r="CY1014" i="1"/>
  <c r="CX1014" i="1"/>
  <c r="CW1014" i="1"/>
  <c r="CV1014" i="1"/>
  <c r="CU1014" i="1"/>
  <c r="CT1014" i="1"/>
  <c r="CS1014" i="1"/>
  <c r="CR1014" i="1"/>
  <c r="CQ1014" i="1"/>
  <c r="CP1014" i="1"/>
  <c r="CO1014" i="1"/>
  <c r="CN1014" i="1"/>
  <c r="CM1014" i="1"/>
  <c r="CL1014" i="1"/>
  <c r="CK1014" i="1"/>
  <c r="CJ1014" i="1"/>
  <c r="CI1014" i="1"/>
  <c r="CH1014" i="1"/>
  <c r="CG1014" i="1"/>
  <c r="CF1014" i="1"/>
  <c r="CE1014" i="1"/>
  <c r="CD1014" i="1"/>
  <c r="CC1014" i="1"/>
  <c r="CB1014" i="1"/>
  <c r="CA1014" i="1"/>
  <c r="BZ1014" i="1"/>
  <c r="BY1014" i="1"/>
  <c r="BX1014" i="1"/>
  <c r="BW1014" i="1"/>
  <c r="BV1014" i="1"/>
  <c r="BU1014" i="1"/>
  <c r="BT1014" i="1"/>
  <c r="BS1014" i="1"/>
  <c r="BR1014" i="1"/>
  <c r="BQ1014" i="1"/>
  <c r="BP1014" i="1"/>
  <c r="BO1014" i="1"/>
  <c r="BN1014" i="1"/>
  <c r="BM1014" i="1"/>
  <c r="BL1014" i="1"/>
  <c r="BK1014" i="1"/>
  <c r="BJ1014" i="1"/>
  <c r="BI1014" i="1"/>
  <c r="BH1014" i="1"/>
  <c r="BG1014" i="1"/>
  <c r="BF1014" i="1"/>
  <c r="BE1014" i="1"/>
  <c r="BD1014" i="1"/>
  <c r="BC1014" i="1"/>
  <c r="BB1014" i="1"/>
  <c r="BA1014" i="1"/>
  <c r="AZ1014" i="1"/>
  <c r="AY1014" i="1"/>
  <c r="AX1014" i="1"/>
  <c r="AW1014" i="1"/>
  <c r="AV1014" i="1"/>
  <c r="AU1014" i="1"/>
  <c r="AT1014" i="1"/>
  <c r="AS1014" i="1"/>
  <c r="AR1014" i="1"/>
  <c r="AQ1014" i="1"/>
  <c r="AP1014" i="1"/>
  <c r="AO1014" i="1"/>
  <c r="AN1014" i="1"/>
  <c r="AM1014" i="1"/>
  <c r="AL1014" i="1"/>
  <c r="AK1014" i="1"/>
  <c r="AJ1014" i="1"/>
  <c r="AI1014" i="1"/>
  <c r="AH1014" i="1"/>
  <c r="AG1014" i="1"/>
  <c r="AF1014" i="1"/>
  <c r="AE1014" i="1"/>
  <c r="AD1014" i="1"/>
  <c r="AC1014" i="1"/>
  <c r="AB1014" i="1"/>
  <c r="AA1014" i="1"/>
  <c r="Z1014" i="1"/>
  <c r="Y1014" i="1"/>
  <c r="X1014" i="1"/>
  <c r="W1014" i="1"/>
  <c r="V1014" i="1"/>
  <c r="U1014" i="1"/>
  <c r="T1014" i="1"/>
  <c r="S1014" i="1"/>
  <c r="Q1014" i="1"/>
  <c r="P1014" i="1"/>
  <c r="O1014" i="1"/>
  <c r="DD1013" i="1"/>
  <c r="DC1013" i="1"/>
  <c r="DB1013" i="1"/>
  <c r="DA1013" i="1"/>
  <c r="CZ1013" i="1"/>
  <c r="CY1013" i="1"/>
  <c r="CX1013" i="1"/>
  <c r="CW1013" i="1"/>
  <c r="CV1013" i="1"/>
  <c r="CU1013" i="1"/>
  <c r="CT1013" i="1"/>
  <c r="CS1013" i="1"/>
  <c r="CR1013" i="1"/>
  <c r="CQ1013" i="1"/>
  <c r="CP1013" i="1"/>
  <c r="CO1013" i="1"/>
  <c r="CN1013" i="1"/>
  <c r="CM1013" i="1"/>
  <c r="CL1013" i="1"/>
  <c r="CK1013" i="1"/>
  <c r="CJ1013" i="1"/>
  <c r="CI1013" i="1"/>
  <c r="CH1013" i="1"/>
  <c r="CG1013" i="1"/>
  <c r="CF1013" i="1"/>
  <c r="CE1013" i="1"/>
  <c r="CD1013" i="1"/>
  <c r="CC1013" i="1"/>
  <c r="CB1013" i="1"/>
  <c r="CA1013" i="1"/>
  <c r="BZ1013" i="1"/>
  <c r="BY1013" i="1"/>
  <c r="BX1013" i="1"/>
  <c r="BW1013" i="1"/>
  <c r="BV1013" i="1"/>
  <c r="BU1013" i="1"/>
  <c r="BT1013" i="1"/>
  <c r="BS1013" i="1"/>
  <c r="BR1013" i="1"/>
  <c r="BQ1013" i="1"/>
  <c r="BP1013" i="1"/>
  <c r="BO1013" i="1"/>
  <c r="BN1013" i="1"/>
  <c r="BM1013" i="1"/>
  <c r="BL1013" i="1"/>
  <c r="BK1013" i="1"/>
  <c r="BJ1013" i="1"/>
  <c r="BI1013" i="1"/>
  <c r="BH1013" i="1"/>
  <c r="BG1013" i="1"/>
  <c r="BF1013" i="1"/>
  <c r="BE1013" i="1"/>
  <c r="BD1013" i="1"/>
  <c r="BC1013" i="1"/>
  <c r="BB1013" i="1"/>
  <c r="BA1013" i="1"/>
  <c r="AZ1013" i="1"/>
  <c r="AY1013" i="1"/>
  <c r="AX1013" i="1"/>
  <c r="AW1013" i="1"/>
  <c r="AV1013" i="1"/>
  <c r="AU1013" i="1"/>
  <c r="AT1013" i="1"/>
  <c r="AS1013" i="1"/>
  <c r="AR1013" i="1"/>
  <c r="AQ1013" i="1"/>
  <c r="AP1013" i="1"/>
  <c r="AO1013" i="1"/>
  <c r="AN1013" i="1"/>
  <c r="AM1013" i="1"/>
  <c r="AL1013" i="1"/>
  <c r="AK1013" i="1"/>
  <c r="AJ1013" i="1"/>
  <c r="AI1013" i="1"/>
  <c r="AH1013" i="1"/>
  <c r="AG1013" i="1"/>
  <c r="AF1013" i="1"/>
  <c r="AE1013" i="1"/>
  <c r="AD1013" i="1"/>
  <c r="AC1013" i="1"/>
  <c r="AB1013" i="1"/>
  <c r="AA1013" i="1"/>
  <c r="Z1013" i="1"/>
  <c r="Y1013" i="1"/>
  <c r="X1013" i="1"/>
  <c r="W1013" i="1"/>
  <c r="V1013" i="1"/>
  <c r="U1013" i="1"/>
  <c r="T1013" i="1"/>
  <c r="S1013" i="1"/>
  <c r="Q1013" i="1"/>
  <c r="P1013" i="1"/>
  <c r="O1013" i="1"/>
  <c r="DD1012" i="1"/>
  <c r="DC1012" i="1"/>
  <c r="DB1012" i="1"/>
  <c r="DA1012" i="1"/>
  <c r="CZ1012" i="1"/>
  <c r="CY1012" i="1"/>
  <c r="CX1012" i="1"/>
  <c r="CW1012" i="1"/>
  <c r="CV1012" i="1"/>
  <c r="CU1012" i="1"/>
  <c r="CT1012" i="1"/>
  <c r="CS1012" i="1"/>
  <c r="CR1012" i="1"/>
  <c r="CQ1012" i="1"/>
  <c r="CP1012" i="1"/>
  <c r="CO1012" i="1"/>
  <c r="CN1012" i="1"/>
  <c r="CM1012" i="1"/>
  <c r="CL1012" i="1"/>
  <c r="CK1012" i="1"/>
  <c r="CJ1012" i="1"/>
  <c r="CI1012" i="1"/>
  <c r="CH1012" i="1"/>
  <c r="CG1012" i="1"/>
  <c r="CF1012" i="1"/>
  <c r="CE1012" i="1"/>
  <c r="CD1012" i="1"/>
  <c r="CC1012" i="1"/>
  <c r="CB1012" i="1"/>
  <c r="CA1012" i="1"/>
  <c r="BZ1012" i="1"/>
  <c r="BY1012" i="1"/>
  <c r="BX1012" i="1"/>
  <c r="BW1012" i="1"/>
  <c r="BV1012" i="1"/>
  <c r="BU1012" i="1"/>
  <c r="BT1012" i="1"/>
  <c r="BS1012" i="1"/>
  <c r="BR1012" i="1"/>
  <c r="BQ1012" i="1"/>
  <c r="BP1012" i="1"/>
  <c r="BO1012" i="1"/>
  <c r="BN1012" i="1"/>
  <c r="BM1012" i="1"/>
  <c r="BL1012" i="1"/>
  <c r="BK1012" i="1"/>
  <c r="BJ1012" i="1"/>
  <c r="BI1012" i="1"/>
  <c r="BH1012" i="1"/>
  <c r="BG1012" i="1"/>
  <c r="BF1012" i="1"/>
  <c r="BE1012" i="1"/>
  <c r="BD1012" i="1"/>
  <c r="BC1012" i="1"/>
  <c r="BB1012" i="1"/>
  <c r="BA1012" i="1"/>
  <c r="AZ1012" i="1"/>
  <c r="AY1012" i="1"/>
  <c r="AX1012" i="1"/>
  <c r="AW1012" i="1"/>
  <c r="AV1012" i="1"/>
  <c r="AU1012" i="1"/>
  <c r="AT1012" i="1"/>
  <c r="AS1012" i="1"/>
  <c r="AR1012" i="1"/>
  <c r="AQ1012" i="1"/>
  <c r="AP1012" i="1"/>
  <c r="AO1012" i="1"/>
  <c r="AN1012" i="1"/>
  <c r="AM1012" i="1"/>
  <c r="AL1012" i="1"/>
  <c r="AK1012" i="1"/>
  <c r="AJ1012" i="1"/>
  <c r="AI1012" i="1"/>
  <c r="AH1012" i="1"/>
  <c r="AG1012" i="1"/>
  <c r="AF1012" i="1"/>
  <c r="AE1012" i="1"/>
  <c r="AD1012" i="1"/>
  <c r="AC1012" i="1"/>
  <c r="AB1012" i="1"/>
  <c r="AA1012" i="1"/>
  <c r="Z1012" i="1"/>
  <c r="Y1012" i="1"/>
  <c r="X1012" i="1"/>
  <c r="W1012" i="1"/>
  <c r="V1012" i="1"/>
  <c r="U1012" i="1"/>
  <c r="T1012" i="1"/>
  <c r="S1012" i="1"/>
  <c r="Q1012" i="1"/>
  <c r="P1012" i="1"/>
  <c r="O1012" i="1"/>
  <c r="DD1011" i="1"/>
  <c r="DC1011" i="1"/>
  <c r="DB1011" i="1"/>
  <c r="DA1011" i="1"/>
  <c r="CZ1011" i="1"/>
  <c r="CY1011" i="1"/>
  <c r="CX1011" i="1"/>
  <c r="CW1011" i="1"/>
  <c r="CV1011" i="1"/>
  <c r="CU1011" i="1"/>
  <c r="CT1011" i="1"/>
  <c r="CS1011" i="1"/>
  <c r="CR1011" i="1"/>
  <c r="CQ1011" i="1"/>
  <c r="CP1011" i="1"/>
  <c r="CO1011" i="1"/>
  <c r="CN1011" i="1"/>
  <c r="CM1011" i="1"/>
  <c r="CL1011" i="1"/>
  <c r="CK1011" i="1"/>
  <c r="CJ1011" i="1"/>
  <c r="CI1011" i="1"/>
  <c r="CH1011" i="1"/>
  <c r="CG1011" i="1"/>
  <c r="CF1011" i="1"/>
  <c r="CE1011" i="1"/>
  <c r="CD1011" i="1"/>
  <c r="CC1011" i="1"/>
  <c r="CB1011" i="1"/>
  <c r="CA1011" i="1"/>
  <c r="BZ1011" i="1"/>
  <c r="BY1011" i="1"/>
  <c r="BX1011" i="1"/>
  <c r="BW1011" i="1"/>
  <c r="BV1011" i="1"/>
  <c r="BU1011" i="1"/>
  <c r="BT1011" i="1"/>
  <c r="BS1011" i="1"/>
  <c r="BR1011" i="1"/>
  <c r="BQ1011" i="1"/>
  <c r="BP1011" i="1"/>
  <c r="BO1011" i="1"/>
  <c r="BN1011" i="1"/>
  <c r="BM1011" i="1"/>
  <c r="BL1011" i="1"/>
  <c r="BK1011" i="1"/>
  <c r="BJ1011" i="1"/>
  <c r="BI1011" i="1"/>
  <c r="BH1011" i="1"/>
  <c r="BG1011" i="1"/>
  <c r="BF1011" i="1"/>
  <c r="BE1011" i="1"/>
  <c r="BD1011" i="1"/>
  <c r="BC1011" i="1"/>
  <c r="BB1011" i="1"/>
  <c r="BA1011" i="1"/>
  <c r="AZ1011" i="1"/>
  <c r="AY1011" i="1"/>
  <c r="AX1011" i="1"/>
  <c r="AW1011" i="1"/>
  <c r="AV1011" i="1"/>
  <c r="AU1011" i="1"/>
  <c r="AT1011" i="1"/>
  <c r="AS1011" i="1"/>
  <c r="AR1011" i="1"/>
  <c r="AQ1011" i="1"/>
  <c r="AP1011" i="1"/>
  <c r="AO1011" i="1"/>
  <c r="AN1011" i="1"/>
  <c r="AM1011" i="1"/>
  <c r="AL1011" i="1"/>
  <c r="AK1011" i="1"/>
  <c r="AJ1011" i="1"/>
  <c r="AI1011" i="1"/>
  <c r="AH1011" i="1"/>
  <c r="AG1011" i="1"/>
  <c r="AF1011" i="1"/>
  <c r="AE1011" i="1"/>
  <c r="AD1011" i="1"/>
  <c r="AC1011" i="1"/>
  <c r="AB1011" i="1"/>
  <c r="AA1011" i="1"/>
  <c r="Z1011" i="1"/>
  <c r="Y1011" i="1"/>
  <c r="X1011" i="1"/>
  <c r="W1011" i="1"/>
  <c r="V1011" i="1"/>
  <c r="U1011" i="1"/>
  <c r="T1011" i="1"/>
  <c r="S1011" i="1"/>
  <c r="Q1011" i="1"/>
  <c r="P1011" i="1"/>
  <c r="O1011" i="1"/>
  <c r="DD1010" i="1"/>
  <c r="DC1010" i="1"/>
  <c r="DB1010" i="1"/>
  <c r="DA1010" i="1"/>
  <c r="CZ1010" i="1"/>
  <c r="CY1010" i="1"/>
  <c r="CX1010" i="1"/>
  <c r="CW1010" i="1"/>
  <c r="CV1010" i="1"/>
  <c r="CU1010" i="1"/>
  <c r="CT1010" i="1"/>
  <c r="CS1010" i="1"/>
  <c r="CR1010" i="1"/>
  <c r="CQ1010" i="1"/>
  <c r="CP1010" i="1"/>
  <c r="CO1010" i="1"/>
  <c r="CN1010" i="1"/>
  <c r="CM1010" i="1"/>
  <c r="CL1010" i="1"/>
  <c r="CK1010" i="1"/>
  <c r="CJ1010" i="1"/>
  <c r="CI1010" i="1"/>
  <c r="CH1010" i="1"/>
  <c r="CG1010" i="1"/>
  <c r="CF1010" i="1"/>
  <c r="CE1010" i="1"/>
  <c r="CD1010" i="1"/>
  <c r="CC1010" i="1"/>
  <c r="CB1010" i="1"/>
  <c r="CA1010" i="1"/>
  <c r="BZ1010" i="1"/>
  <c r="BY1010" i="1"/>
  <c r="BX1010" i="1"/>
  <c r="BW1010" i="1"/>
  <c r="BV1010" i="1"/>
  <c r="BU1010" i="1"/>
  <c r="BT1010" i="1"/>
  <c r="BS1010" i="1"/>
  <c r="BR1010" i="1"/>
  <c r="BQ1010" i="1"/>
  <c r="BP1010" i="1"/>
  <c r="BO1010" i="1"/>
  <c r="BN1010" i="1"/>
  <c r="BM1010" i="1"/>
  <c r="BL1010" i="1"/>
  <c r="BK1010" i="1"/>
  <c r="BJ1010" i="1"/>
  <c r="BI1010" i="1"/>
  <c r="BH1010" i="1"/>
  <c r="BG1010" i="1"/>
  <c r="BF1010" i="1"/>
  <c r="BE1010" i="1"/>
  <c r="BD1010" i="1"/>
  <c r="BC1010" i="1"/>
  <c r="BB1010" i="1"/>
  <c r="BA1010" i="1"/>
  <c r="AZ1010" i="1"/>
  <c r="AY1010" i="1"/>
  <c r="AX1010" i="1"/>
  <c r="AW1010" i="1"/>
  <c r="AV1010" i="1"/>
  <c r="AU1010" i="1"/>
  <c r="AT1010" i="1"/>
  <c r="AS1010" i="1"/>
  <c r="AR1010" i="1"/>
  <c r="AQ1010" i="1"/>
  <c r="AP1010" i="1"/>
  <c r="AO1010" i="1"/>
  <c r="AN1010" i="1"/>
  <c r="AM1010" i="1"/>
  <c r="AL1010" i="1"/>
  <c r="AK1010" i="1"/>
  <c r="AJ1010" i="1"/>
  <c r="AI1010" i="1"/>
  <c r="AH1010" i="1"/>
  <c r="AG1010" i="1"/>
  <c r="AF1010" i="1"/>
  <c r="AE1010" i="1"/>
  <c r="AD1010" i="1"/>
  <c r="AC1010" i="1"/>
  <c r="AB1010" i="1"/>
  <c r="AA1010" i="1"/>
  <c r="Z1010" i="1"/>
  <c r="Y1010" i="1"/>
  <c r="X1010" i="1"/>
  <c r="W1010" i="1"/>
  <c r="V1010" i="1"/>
  <c r="U1010" i="1"/>
  <c r="T1010" i="1"/>
  <c r="S1010" i="1"/>
  <c r="Q1010" i="1"/>
  <c r="P1010" i="1"/>
  <c r="O1010" i="1"/>
  <c r="DD1009" i="1"/>
  <c r="DC1009" i="1"/>
  <c r="DB1009" i="1"/>
  <c r="DA1009" i="1"/>
  <c r="CZ1009" i="1"/>
  <c r="CY1009" i="1"/>
  <c r="CX1009" i="1"/>
  <c r="CW1009" i="1"/>
  <c r="CV1009" i="1"/>
  <c r="CU1009" i="1"/>
  <c r="CT1009" i="1"/>
  <c r="CS1009" i="1"/>
  <c r="CR1009" i="1"/>
  <c r="CQ1009" i="1"/>
  <c r="CP1009" i="1"/>
  <c r="CO1009" i="1"/>
  <c r="CN1009" i="1"/>
  <c r="CM1009" i="1"/>
  <c r="CL1009" i="1"/>
  <c r="CK1009" i="1"/>
  <c r="CJ1009" i="1"/>
  <c r="CI1009" i="1"/>
  <c r="CH1009" i="1"/>
  <c r="CG1009" i="1"/>
  <c r="CF1009" i="1"/>
  <c r="CE1009" i="1"/>
  <c r="CD1009" i="1"/>
  <c r="CC1009" i="1"/>
  <c r="CB1009" i="1"/>
  <c r="CA1009" i="1"/>
  <c r="BZ1009" i="1"/>
  <c r="BY1009" i="1"/>
  <c r="BX1009" i="1"/>
  <c r="BW1009" i="1"/>
  <c r="BV1009" i="1"/>
  <c r="BU1009" i="1"/>
  <c r="BT1009" i="1"/>
  <c r="BS1009" i="1"/>
  <c r="BR1009" i="1"/>
  <c r="BQ1009" i="1"/>
  <c r="BP1009" i="1"/>
  <c r="BO1009" i="1"/>
  <c r="BN1009" i="1"/>
  <c r="BM1009" i="1"/>
  <c r="BL1009" i="1"/>
  <c r="BK1009" i="1"/>
  <c r="BJ1009" i="1"/>
  <c r="BI1009" i="1"/>
  <c r="BH1009" i="1"/>
  <c r="BG1009" i="1"/>
  <c r="BF1009" i="1"/>
  <c r="BE1009" i="1"/>
  <c r="BD1009" i="1"/>
  <c r="BC1009" i="1"/>
  <c r="BB1009" i="1"/>
  <c r="BA1009" i="1"/>
  <c r="AZ1009" i="1"/>
  <c r="AY1009" i="1"/>
  <c r="AX1009" i="1"/>
  <c r="AW1009" i="1"/>
  <c r="AV1009" i="1"/>
  <c r="AU1009" i="1"/>
  <c r="AT1009" i="1"/>
  <c r="AS1009" i="1"/>
  <c r="AR1009" i="1"/>
  <c r="AQ1009" i="1"/>
  <c r="AP1009" i="1"/>
  <c r="AO1009" i="1"/>
  <c r="AN1009" i="1"/>
  <c r="AM1009" i="1"/>
  <c r="AL1009" i="1"/>
  <c r="AK1009" i="1"/>
  <c r="AJ1009" i="1"/>
  <c r="AI1009" i="1"/>
  <c r="AH1009" i="1"/>
  <c r="AG1009" i="1"/>
  <c r="AF1009" i="1"/>
  <c r="AE1009" i="1"/>
  <c r="AD1009" i="1"/>
  <c r="AC1009" i="1"/>
  <c r="AB1009" i="1"/>
  <c r="AA1009" i="1"/>
  <c r="Z1009" i="1"/>
  <c r="Y1009" i="1"/>
  <c r="X1009" i="1"/>
  <c r="W1009" i="1"/>
  <c r="V1009" i="1"/>
  <c r="U1009" i="1"/>
  <c r="T1009" i="1"/>
  <c r="S1009" i="1"/>
  <c r="Q1009" i="1"/>
  <c r="P1009" i="1"/>
  <c r="O1009" i="1"/>
  <c r="DD1007" i="1"/>
  <c r="DC1007" i="1"/>
  <c r="DB1007" i="1"/>
  <c r="DA1007" i="1"/>
  <c r="CZ1007" i="1"/>
  <c r="CY1007" i="1"/>
  <c r="CX1007" i="1"/>
  <c r="CW1007" i="1"/>
  <c r="CV1007" i="1"/>
  <c r="CU1007" i="1"/>
  <c r="CT1007" i="1"/>
  <c r="CS1007" i="1"/>
  <c r="CR1007" i="1"/>
  <c r="CQ1007" i="1"/>
  <c r="CP1007" i="1"/>
  <c r="CO1007" i="1"/>
  <c r="CN1007" i="1"/>
  <c r="CM1007" i="1"/>
  <c r="CL1007" i="1"/>
  <c r="CK1007" i="1"/>
  <c r="CJ1007" i="1"/>
  <c r="CI1007" i="1"/>
  <c r="CH1007" i="1"/>
  <c r="CG1007" i="1"/>
  <c r="CF1007" i="1"/>
  <c r="CE1007" i="1"/>
  <c r="CD1007" i="1"/>
  <c r="CC1007" i="1"/>
  <c r="CB1007" i="1"/>
  <c r="CA1007" i="1"/>
  <c r="BZ1007" i="1"/>
  <c r="BY1007" i="1"/>
  <c r="BX1007" i="1"/>
  <c r="BW1007" i="1"/>
  <c r="BV1007" i="1"/>
  <c r="BU1007" i="1"/>
  <c r="BT1007" i="1"/>
  <c r="BS1007" i="1"/>
  <c r="BR1007" i="1"/>
  <c r="BQ1007" i="1"/>
  <c r="BP1007" i="1"/>
  <c r="BO1007" i="1"/>
  <c r="BN1007" i="1"/>
  <c r="BM1007" i="1"/>
  <c r="BL1007" i="1"/>
  <c r="BK1007" i="1"/>
  <c r="BJ1007" i="1"/>
  <c r="BI1007" i="1"/>
  <c r="BH1007" i="1"/>
  <c r="BG1007" i="1"/>
  <c r="BF1007" i="1"/>
  <c r="BE1007" i="1"/>
  <c r="BD1007" i="1"/>
  <c r="BC1007" i="1"/>
  <c r="BB1007" i="1"/>
  <c r="BA1007" i="1"/>
  <c r="AZ1007" i="1"/>
  <c r="AY1007" i="1"/>
  <c r="AX1007" i="1"/>
  <c r="AW1007" i="1"/>
  <c r="AV1007" i="1"/>
  <c r="AU1007" i="1"/>
  <c r="AT1007" i="1"/>
  <c r="AS1007" i="1"/>
  <c r="AR1007" i="1"/>
  <c r="AQ1007" i="1"/>
  <c r="AP1007" i="1"/>
  <c r="AO1007" i="1"/>
  <c r="AN1007" i="1"/>
  <c r="AM1007" i="1"/>
  <c r="AL1007" i="1"/>
  <c r="AK1007" i="1"/>
  <c r="AJ1007" i="1"/>
  <c r="AI1007" i="1"/>
  <c r="AH1007" i="1"/>
  <c r="AG1007" i="1"/>
  <c r="AF1007" i="1"/>
  <c r="AE1007" i="1"/>
  <c r="AD1007" i="1"/>
  <c r="AC1007" i="1"/>
  <c r="AB1007" i="1"/>
  <c r="AA1007" i="1"/>
  <c r="Z1007" i="1"/>
  <c r="Y1007" i="1"/>
  <c r="X1007" i="1"/>
  <c r="W1007" i="1"/>
  <c r="V1007" i="1"/>
  <c r="U1007" i="1"/>
  <c r="T1007" i="1"/>
  <c r="S1007" i="1"/>
  <c r="Q1007" i="1"/>
  <c r="P1007" i="1"/>
  <c r="O1007" i="1"/>
  <c r="DD1006" i="1"/>
  <c r="DC1006" i="1"/>
  <c r="DB1006" i="1"/>
  <c r="DA1006" i="1"/>
  <c r="CZ1006" i="1"/>
  <c r="CY1006" i="1"/>
  <c r="CX1006" i="1"/>
  <c r="CW1006" i="1"/>
  <c r="CV1006" i="1"/>
  <c r="CU1006" i="1"/>
  <c r="CT1006" i="1"/>
  <c r="CS1006" i="1"/>
  <c r="CR1006" i="1"/>
  <c r="CQ1006" i="1"/>
  <c r="CP1006" i="1"/>
  <c r="CO1006" i="1"/>
  <c r="CN1006" i="1"/>
  <c r="CM1006" i="1"/>
  <c r="CL1006" i="1"/>
  <c r="CK1006" i="1"/>
  <c r="CJ1006" i="1"/>
  <c r="CI1006" i="1"/>
  <c r="CH1006" i="1"/>
  <c r="CG1006" i="1"/>
  <c r="CF1006" i="1"/>
  <c r="CE1006" i="1"/>
  <c r="CD1006" i="1"/>
  <c r="CC1006" i="1"/>
  <c r="CB1006" i="1"/>
  <c r="CA1006" i="1"/>
  <c r="BZ1006" i="1"/>
  <c r="BY1006" i="1"/>
  <c r="BX1006" i="1"/>
  <c r="BW1006" i="1"/>
  <c r="BV1006" i="1"/>
  <c r="BU1006" i="1"/>
  <c r="BT1006" i="1"/>
  <c r="BS1006" i="1"/>
  <c r="BR1006" i="1"/>
  <c r="BQ1006" i="1"/>
  <c r="BP1006" i="1"/>
  <c r="BO1006" i="1"/>
  <c r="BN1006" i="1"/>
  <c r="BM1006" i="1"/>
  <c r="BL1006" i="1"/>
  <c r="BK1006" i="1"/>
  <c r="BJ1006" i="1"/>
  <c r="BI1006" i="1"/>
  <c r="BH1006" i="1"/>
  <c r="BG1006" i="1"/>
  <c r="BF1006" i="1"/>
  <c r="BE1006" i="1"/>
  <c r="BD1006" i="1"/>
  <c r="BC1006" i="1"/>
  <c r="BB1006" i="1"/>
  <c r="BA1006" i="1"/>
  <c r="AZ1006" i="1"/>
  <c r="AY1006" i="1"/>
  <c r="AX1006" i="1"/>
  <c r="AW1006" i="1"/>
  <c r="AV1006" i="1"/>
  <c r="AU1006" i="1"/>
  <c r="AT1006" i="1"/>
  <c r="AS1006" i="1"/>
  <c r="AR1006" i="1"/>
  <c r="AQ1006" i="1"/>
  <c r="AP1006" i="1"/>
  <c r="AO1006" i="1"/>
  <c r="AN1006" i="1"/>
  <c r="AM1006" i="1"/>
  <c r="AL1006" i="1"/>
  <c r="AK1006" i="1"/>
  <c r="AJ1006" i="1"/>
  <c r="AI1006" i="1"/>
  <c r="AH1006" i="1"/>
  <c r="AG1006" i="1"/>
  <c r="AF1006" i="1"/>
  <c r="AE1006" i="1"/>
  <c r="AD1006" i="1"/>
  <c r="AC1006" i="1"/>
  <c r="AB1006" i="1"/>
  <c r="AA1006" i="1"/>
  <c r="Z1006" i="1"/>
  <c r="Y1006" i="1"/>
  <c r="X1006" i="1"/>
  <c r="W1006" i="1"/>
  <c r="V1006" i="1"/>
  <c r="U1006" i="1"/>
  <c r="T1006" i="1"/>
  <c r="S1006" i="1"/>
  <c r="Q1006" i="1"/>
  <c r="P1006" i="1"/>
  <c r="O1006" i="1"/>
  <c r="DD1005" i="1"/>
  <c r="DC1005" i="1"/>
  <c r="DB1005" i="1"/>
  <c r="DA1005" i="1"/>
  <c r="CZ1005" i="1"/>
  <c r="CY1005" i="1"/>
  <c r="CX1005" i="1"/>
  <c r="CW1005" i="1"/>
  <c r="CV1005" i="1"/>
  <c r="CU1005" i="1"/>
  <c r="CT1005" i="1"/>
  <c r="CS1005" i="1"/>
  <c r="CR1005" i="1"/>
  <c r="CQ1005" i="1"/>
  <c r="CP1005" i="1"/>
  <c r="CO1005" i="1"/>
  <c r="CN1005" i="1"/>
  <c r="CM1005" i="1"/>
  <c r="CL1005" i="1"/>
  <c r="CK1005" i="1"/>
  <c r="CJ1005" i="1"/>
  <c r="CI1005" i="1"/>
  <c r="CH1005" i="1"/>
  <c r="CG1005" i="1"/>
  <c r="CF1005" i="1"/>
  <c r="CE1005" i="1"/>
  <c r="CD1005" i="1"/>
  <c r="CC1005" i="1"/>
  <c r="CB1005" i="1"/>
  <c r="CA1005" i="1"/>
  <c r="BZ1005" i="1"/>
  <c r="BY1005" i="1"/>
  <c r="BX1005" i="1"/>
  <c r="BW1005" i="1"/>
  <c r="BV1005" i="1"/>
  <c r="BU1005" i="1"/>
  <c r="BT1005" i="1"/>
  <c r="BS1005" i="1"/>
  <c r="BR1005" i="1"/>
  <c r="BQ1005" i="1"/>
  <c r="BP1005" i="1"/>
  <c r="BO1005" i="1"/>
  <c r="BN1005" i="1"/>
  <c r="BM1005" i="1"/>
  <c r="BL1005" i="1"/>
  <c r="BK1005" i="1"/>
  <c r="BJ1005" i="1"/>
  <c r="BI1005" i="1"/>
  <c r="BH1005" i="1"/>
  <c r="BG1005" i="1"/>
  <c r="BF1005" i="1"/>
  <c r="BE1005" i="1"/>
  <c r="BD1005" i="1"/>
  <c r="BC1005" i="1"/>
  <c r="BB1005" i="1"/>
  <c r="BA1005" i="1"/>
  <c r="AZ1005" i="1"/>
  <c r="AY1005" i="1"/>
  <c r="AX1005" i="1"/>
  <c r="AW1005" i="1"/>
  <c r="AV1005" i="1"/>
  <c r="AU1005" i="1"/>
  <c r="AT1005" i="1"/>
  <c r="AS1005" i="1"/>
  <c r="AR1005" i="1"/>
  <c r="AQ1005" i="1"/>
  <c r="AP1005" i="1"/>
  <c r="AO1005" i="1"/>
  <c r="AN1005" i="1"/>
  <c r="AM1005" i="1"/>
  <c r="AL1005" i="1"/>
  <c r="AK1005" i="1"/>
  <c r="AJ1005" i="1"/>
  <c r="AI1005" i="1"/>
  <c r="AH1005" i="1"/>
  <c r="AG1005" i="1"/>
  <c r="AF1005" i="1"/>
  <c r="AE1005" i="1"/>
  <c r="AD1005" i="1"/>
  <c r="AC1005" i="1"/>
  <c r="AB1005" i="1"/>
  <c r="AA1005" i="1"/>
  <c r="Z1005" i="1"/>
  <c r="Y1005" i="1"/>
  <c r="X1005" i="1"/>
  <c r="W1005" i="1"/>
  <c r="V1005" i="1"/>
  <c r="U1005" i="1"/>
  <c r="T1005" i="1"/>
  <c r="S1005" i="1"/>
  <c r="Q1005" i="1"/>
  <c r="P1005" i="1"/>
  <c r="O1005" i="1"/>
  <c r="DD985" i="1"/>
  <c r="DC985" i="1"/>
  <c r="DB985" i="1"/>
  <c r="DA985" i="1"/>
  <c r="CZ985" i="1"/>
  <c r="CY985" i="1"/>
  <c r="CX985" i="1"/>
  <c r="CW985" i="1"/>
  <c r="CV985" i="1"/>
  <c r="CU985" i="1"/>
  <c r="CT985" i="1"/>
  <c r="CS985" i="1"/>
  <c r="CR985" i="1"/>
  <c r="CQ985" i="1"/>
  <c r="CP985" i="1"/>
  <c r="CO985" i="1"/>
  <c r="CN985" i="1"/>
  <c r="CM985" i="1"/>
  <c r="CL985" i="1"/>
  <c r="CK985" i="1"/>
  <c r="CJ985" i="1"/>
  <c r="CI985" i="1"/>
  <c r="CH985" i="1"/>
  <c r="CG985" i="1"/>
  <c r="CF985" i="1"/>
  <c r="CE985" i="1"/>
  <c r="CD985" i="1"/>
  <c r="CC985" i="1"/>
  <c r="CB985" i="1"/>
  <c r="CA985" i="1"/>
  <c r="BZ985" i="1"/>
  <c r="BY985" i="1"/>
  <c r="BX985" i="1"/>
  <c r="BW985" i="1"/>
  <c r="BV985" i="1"/>
  <c r="BU985" i="1"/>
  <c r="BT985" i="1"/>
  <c r="BS985" i="1"/>
  <c r="BR985" i="1"/>
  <c r="BQ985" i="1"/>
  <c r="BP985" i="1"/>
  <c r="BO985" i="1"/>
  <c r="BN985" i="1"/>
  <c r="BM985" i="1"/>
  <c r="BL985" i="1"/>
  <c r="BK985" i="1"/>
  <c r="BJ985" i="1"/>
  <c r="BI985" i="1"/>
  <c r="BH985" i="1"/>
  <c r="BG985" i="1"/>
  <c r="BF985" i="1"/>
  <c r="BE985" i="1"/>
  <c r="BD985" i="1"/>
  <c r="BC985" i="1"/>
  <c r="BB985" i="1"/>
  <c r="BA985" i="1"/>
  <c r="AZ985" i="1"/>
  <c r="AY985" i="1"/>
  <c r="AX985" i="1"/>
  <c r="AW985" i="1"/>
  <c r="AV985" i="1"/>
  <c r="AU985" i="1"/>
  <c r="AT985" i="1"/>
  <c r="AS985" i="1"/>
  <c r="AR985" i="1"/>
  <c r="AQ985" i="1"/>
  <c r="AP985" i="1"/>
  <c r="AO985" i="1"/>
  <c r="AN985" i="1"/>
  <c r="AM985" i="1"/>
  <c r="AL985" i="1"/>
  <c r="AK985" i="1"/>
  <c r="AJ985" i="1"/>
  <c r="AI985" i="1"/>
  <c r="AH985" i="1"/>
  <c r="AG985" i="1"/>
  <c r="AF985" i="1"/>
  <c r="AE985" i="1"/>
  <c r="AD985" i="1"/>
  <c r="AC985" i="1"/>
  <c r="AB985" i="1"/>
  <c r="AA985" i="1"/>
  <c r="Z985" i="1"/>
  <c r="Y985" i="1"/>
  <c r="X985" i="1"/>
  <c r="W985" i="1"/>
  <c r="V985" i="1"/>
  <c r="U985" i="1"/>
  <c r="T985" i="1"/>
  <c r="S985" i="1"/>
  <c r="Q985" i="1"/>
  <c r="P985" i="1"/>
  <c r="O985" i="1"/>
  <c r="DD984" i="1"/>
  <c r="DC984" i="1"/>
  <c r="DB984" i="1"/>
  <c r="DA984" i="1"/>
  <c r="CZ984" i="1"/>
  <c r="CY984" i="1"/>
  <c r="CX984" i="1"/>
  <c r="CW984" i="1"/>
  <c r="CV984" i="1"/>
  <c r="CU984" i="1"/>
  <c r="CT984" i="1"/>
  <c r="CS984" i="1"/>
  <c r="CR984" i="1"/>
  <c r="CQ984" i="1"/>
  <c r="CP984" i="1"/>
  <c r="CO984" i="1"/>
  <c r="CN984" i="1"/>
  <c r="CM984" i="1"/>
  <c r="CL984" i="1"/>
  <c r="CK984" i="1"/>
  <c r="CJ984" i="1"/>
  <c r="CI984" i="1"/>
  <c r="CH984" i="1"/>
  <c r="CG984" i="1"/>
  <c r="CF984" i="1"/>
  <c r="CE984" i="1"/>
  <c r="CD984" i="1"/>
  <c r="CC984" i="1"/>
  <c r="CB984" i="1"/>
  <c r="CA984" i="1"/>
  <c r="BZ984" i="1"/>
  <c r="BY984" i="1"/>
  <c r="BX984" i="1"/>
  <c r="BW984" i="1"/>
  <c r="BV984" i="1"/>
  <c r="BU984" i="1"/>
  <c r="BT984" i="1"/>
  <c r="BS984" i="1"/>
  <c r="BR984" i="1"/>
  <c r="BQ984" i="1"/>
  <c r="BP984" i="1"/>
  <c r="BO984" i="1"/>
  <c r="BN984" i="1"/>
  <c r="BM984" i="1"/>
  <c r="BL984" i="1"/>
  <c r="BK984" i="1"/>
  <c r="BJ984" i="1"/>
  <c r="BI984" i="1"/>
  <c r="BH984" i="1"/>
  <c r="BG984" i="1"/>
  <c r="BF984" i="1"/>
  <c r="BE984" i="1"/>
  <c r="BD984" i="1"/>
  <c r="BC984" i="1"/>
  <c r="BB984" i="1"/>
  <c r="BA984" i="1"/>
  <c r="AZ984" i="1"/>
  <c r="AY984" i="1"/>
  <c r="AX984" i="1"/>
  <c r="AW984" i="1"/>
  <c r="AV984" i="1"/>
  <c r="AU984" i="1"/>
  <c r="AT984" i="1"/>
  <c r="AS984" i="1"/>
  <c r="AR984" i="1"/>
  <c r="AQ984" i="1"/>
  <c r="AP984" i="1"/>
  <c r="AO984" i="1"/>
  <c r="AN984" i="1"/>
  <c r="AM984" i="1"/>
  <c r="AL984" i="1"/>
  <c r="AK984" i="1"/>
  <c r="AJ984" i="1"/>
  <c r="AI984" i="1"/>
  <c r="AH984" i="1"/>
  <c r="AG984" i="1"/>
  <c r="AF984" i="1"/>
  <c r="AE984" i="1"/>
  <c r="AD984" i="1"/>
  <c r="AC984" i="1"/>
  <c r="AB984" i="1"/>
  <c r="AA984" i="1"/>
  <c r="Z984" i="1"/>
  <c r="Y984" i="1"/>
  <c r="X984" i="1"/>
  <c r="W984" i="1"/>
  <c r="V984" i="1"/>
  <c r="U984" i="1"/>
  <c r="T984" i="1"/>
  <c r="S984" i="1"/>
  <c r="Q984" i="1"/>
  <c r="P984" i="1"/>
  <c r="O984" i="1"/>
  <c r="DD1032" i="1"/>
  <c r="DC1032" i="1"/>
  <c r="DB1032" i="1"/>
  <c r="DA1032" i="1"/>
  <c r="CZ1032" i="1"/>
  <c r="CY1032" i="1"/>
  <c r="CX1032" i="1"/>
  <c r="CW1032" i="1"/>
  <c r="CV1032" i="1"/>
  <c r="CU1032" i="1"/>
  <c r="CT1032" i="1"/>
  <c r="CS1032" i="1"/>
  <c r="CR1032" i="1"/>
  <c r="CQ1032" i="1"/>
  <c r="CP1032" i="1"/>
  <c r="CO1032" i="1"/>
  <c r="CN1032" i="1"/>
  <c r="CM1032" i="1"/>
  <c r="CL1032" i="1"/>
  <c r="CK1032" i="1"/>
  <c r="CJ1032" i="1"/>
  <c r="CI1032" i="1"/>
  <c r="CH1032" i="1"/>
  <c r="CG1032" i="1"/>
  <c r="CF1032" i="1"/>
  <c r="CE1032" i="1"/>
  <c r="CD1032" i="1"/>
  <c r="CC1032" i="1"/>
  <c r="CB1032" i="1"/>
  <c r="CA1032" i="1"/>
  <c r="BZ1032" i="1"/>
  <c r="BY1032" i="1"/>
  <c r="BX1032" i="1"/>
  <c r="BW1032" i="1"/>
  <c r="BV1032" i="1"/>
  <c r="BU1032" i="1"/>
  <c r="BT1032" i="1"/>
  <c r="BS1032" i="1"/>
  <c r="BR1032" i="1"/>
  <c r="BQ1032" i="1"/>
  <c r="BP1032" i="1"/>
  <c r="BO1032" i="1"/>
  <c r="BN1032" i="1"/>
  <c r="BM1032" i="1"/>
  <c r="BL1032" i="1"/>
  <c r="BK1032" i="1"/>
  <c r="BJ1032" i="1"/>
  <c r="BI1032" i="1"/>
  <c r="BH1032" i="1"/>
  <c r="BG1032" i="1"/>
  <c r="BF1032" i="1"/>
  <c r="BE1032" i="1"/>
  <c r="BD1032" i="1"/>
  <c r="BC1032" i="1"/>
  <c r="BB1032" i="1"/>
  <c r="BA1032" i="1"/>
  <c r="AZ1032" i="1"/>
  <c r="AY1032" i="1"/>
  <c r="AX1032" i="1"/>
  <c r="AW1032" i="1"/>
  <c r="AV1032" i="1"/>
  <c r="AU1032" i="1"/>
  <c r="AT1032" i="1"/>
  <c r="AS1032" i="1"/>
  <c r="AR1032" i="1"/>
  <c r="AQ1032" i="1"/>
  <c r="AP1032" i="1"/>
  <c r="AO1032" i="1"/>
  <c r="AN1032" i="1"/>
  <c r="AM1032" i="1"/>
  <c r="AL1032" i="1"/>
  <c r="AK1032" i="1"/>
  <c r="AJ1032" i="1"/>
  <c r="AI1032" i="1"/>
  <c r="AH1032" i="1"/>
  <c r="AG1032" i="1"/>
  <c r="AF1032" i="1"/>
  <c r="AE1032" i="1"/>
  <c r="AD1032" i="1"/>
  <c r="AC1032" i="1"/>
  <c r="AB1032" i="1"/>
  <c r="AA1032" i="1"/>
  <c r="Z1032" i="1"/>
  <c r="Y1032" i="1"/>
  <c r="X1032" i="1"/>
  <c r="W1032" i="1"/>
  <c r="V1032" i="1"/>
  <c r="U1032" i="1"/>
  <c r="T1032" i="1"/>
  <c r="S1032" i="1"/>
  <c r="Q1032" i="1"/>
  <c r="P1032" i="1"/>
  <c r="O1032" i="1"/>
  <c r="DD1031" i="1"/>
  <c r="DC1031" i="1"/>
  <c r="DB1031" i="1"/>
  <c r="DA1031" i="1"/>
  <c r="CZ1031" i="1"/>
  <c r="CY1031" i="1"/>
  <c r="CX1031" i="1"/>
  <c r="CW1031" i="1"/>
  <c r="CV1031" i="1"/>
  <c r="CU1031" i="1"/>
  <c r="CT1031" i="1"/>
  <c r="CS1031" i="1"/>
  <c r="CR1031" i="1"/>
  <c r="CQ1031" i="1"/>
  <c r="CP1031" i="1"/>
  <c r="CO1031" i="1"/>
  <c r="CN1031" i="1"/>
  <c r="CM1031" i="1"/>
  <c r="CL1031" i="1"/>
  <c r="CK1031" i="1"/>
  <c r="CJ1031" i="1"/>
  <c r="CI1031" i="1"/>
  <c r="CH1031" i="1"/>
  <c r="CG1031" i="1"/>
  <c r="CF1031" i="1"/>
  <c r="CE1031" i="1"/>
  <c r="CD1031" i="1"/>
  <c r="CC1031" i="1"/>
  <c r="CB1031" i="1"/>
  <c r="CA1031" i="1"/>
  <c r="BZ1031" i="1"/>
  <c r="BY1031" i="1"/>
  <c r="BX1031" i="1"/>
  <c r="BW1031" i="1"/>
  <c r="BV1031" i="1"/>
  <c r="BU1031" i="1"/>
  <c r="BT1031" i="1"/>
  <c r="BS1031" i="1"/>
  <c r="BR1031" i="1"/>
  <c r="BQ1031" i="1"/>
  <c r="BP1031" i="1"/>
  <c r="BO1031" i="1"/>
  <c r="BN1031" i="1"/>
  <c r="BM1031" i="1"/>
  <c r="BL1031" i="1"/>
  <c r="BK1031" i="1"/>
  <c r="BJ1031" i="1"/>
  <c r="BI1031" i="1"/>
  <c r="BH1031" i="1"/>
  <c r="BG1031" i="1"/>
  <c r="BF1031" i="1"/>
  <c r="BE1031" i="1"/>
  <c r="BD1031" i="1"/>
  <c r="BC1031" i="1"/>
  <c r="BB1031" i="1"/>
  <c r="BA1031" i="1"/>
  <c r="AZ1031" i="1"/>
  <c r="AY1031" i="1"/>
  <c r="AX1031" i="1"/>
  <c r="AW1031" i="1"/>
  <c r="AV1031" i="1"/>
  <c r="AU1031" i="1"/>
  <c r="AT1031" i="1"/>
  <c r="AS1031" i="1"/>
  <c r="AR1031" i="1"/>
  <c r="AQ1031" i="1"/>
  <c r="AP1031" i="1"/>
  <c r="AO1031" i="1"/>
  <c r="AN1031" i="1"/>
  <c r="AM1031" i="1"/>
  <c r="AL1031" i="1"/>
  <c r="AK1031" i="1"/>
  <c r="AJ1031" i="1"/>
  <c r="AI1031" i="1"/>
  <c r="AH1031" i="1"/>
  <c r="AG1031" i="1"/>
  <c r="AF1031" i="1"/>
  <c r="AE1031" i="1"/>
  <c r="AD1031" i="1"/>
  <c r="AC1031" i="1"/>
  <c r="AB1031" i="1"/>
  <c r="AA1031" i="1"/>
  <c r="Z1031" i="1"/>
  <c r="Y1031" i="1"/>
  <c r="X1031" i="1"/>
  <c r="W1031" i="1"/>
  <c r="V1031" i="1"/>
  <c r="U1031" i="1"/>
  <c r="T1031" i="1"/>
  <c r="S1031" i="1"/>
  <c r="Q1031" i="1"/>
  <c r="P1031" i="1"/>
  <c r="O1031" i="1"/>
  <c r="DD1030" i="1"/>
  <c r="DC1030" i="1"/>
  <c r="DB1030" i="1"/>
  <c r="DA1030" i="1"/>
  <c r="CZ1030" i="1"/>
  <c r="CY1030" i="1"/>
  <c r="CX1030" i="1"/>
  <c r="CW1030" i="1"/>
  <c r="CV1030" i="1"/>
  <c r="CU1030" i="1"/>
  <c r="CT1030" i="1"/>
  <c r="CS1030" i="1"/>
  <c r="CR1030" i="1"/>
  <c r="CQ1030" i="1"/>
  <c r="CP1030" i="1"/>
  <c r="CO1030" i="1"/>
  <c r="CN1030" i="1"/>
  <c r="CM1030" i="1"/>
  <c r="CL1030" i="1"/>
  <c r="CK1030" i="1"/>
  <c r="CJ1030" i="1"/>
  <c r="CI1030" i="1"/>
  <c r="CH1030" i="1"/>
  <c r="CG1030" i="1"/>
  <c r="CF1030" i="1"/>
  <c r="CE1030" i="1"/>
  <c r="CD1030" i="1"/>
  <c r="CC1030" i="1"/>
  <c r="CB1030" i="1"/>
  <c r="CA1030" i="1"/>
  <c r="BZ1030" i="1"/>
  <c r="BY1030" i="1"/>
  <c r="BX1030" i="1"/>
  <c r="BW1030" i="1"/>
  <c r="BV1030" i="1"/>
  <c r="BU1030" i="1"/>
  <c r="BT1030" i="1"/>
  <c r="BS1030" i="1"/>
  <c r="BR1030" i="1"/>
  <c r="BQ1030" i="1"/>
  <c r="BP1030" i="1"/>
  <c r="BO1030" i="1"/>
  <c r="BN1030" i="1"/>
  <c r="BM1030" i="1"/>
  <c r="BL1030" i="1"/>
  <c r="BK1030" i="1"/>
  <c r="BJ1030" i="1"/>
  <c r="BI1030" i="1"/>
  <c r="BH1030" i="1"/>
  <c r="BG1030" i="1"/>
  <c r="BF1030" i="1"/>
  <c r="BE1030" i="1"/>
  <c r="BD1030" i="1"/>
  <c r="BC1030" i="1"/>
  <c r="BB1030" i="1"/>
  <c r="BA1030" i="1"/>
  <c r="AZ1030" i="1"/>
  <c r="AY1030" i="1"/>
  <c r="AX1030" i="1"/>
  <c r="AW1030" i="1"/>
  <c r="AV1030" i="1"/>
  <c r="AU1030" i="1"/>
  <c r="AT1030" i="1"/>
  <c r="AS1030" i="1"/>
  <c r="AR1030" i="1"/>
  <c r="AQ1030" i="1"/>
  <c r="AP1030" i="1"/>
  <c r="AO1030" i="1"/>
  <c r="AN1030" i="1"/>
  <c r="AM1030" i="1"/>
  <c r="AL1030" i="1"/>
  <c r="AK1030" i="1"/>
  <c r="AJ1030" i="1"/>
  <c r="AI1030" i="1"/>
  <c r="AH1030" i="1"/>
  <c r="AG1030" i="1"/>
  <c r="AF1030" i="1"/>
  <c r="AE1030" i="1"/>
  <c r="AD1030" i="1"/>
  <c r="AC1030" i="1"/>
  <c r="AB1030" i="1"/>
  <c r="AA1030" i="1"/>
  <c r="Z1030" i="1"/>
  <c r="Y1030" i="1"/>
  <c r="X1030" i="1"/>
  <c r="W1030" i="1"/>
  <c r="V1030" i="1"/>
  <c r="U1030" i="1"/>
  <c r="T1030" i="1"/>
  <c r="S1030" i="1"/>
  <c r="Q1030" i="1"/>
  <c r="P1030" i="1"/>
  <c r="O1030" i="1"/>
  <c r="DD1029" i="1"/>
  <c r="DC1029" i="1"/>
  <c r="DB1029" i="1"/>
  <c r="DA1029" i="1"/>
  <c r="CZ1029" i="1"/>
  <c r="CY1029" i="1"/>
  <c r="CX1029" i="1"/>
  <c r="CW1029" i="1"/>
  <c r="CV1029" i="1"/>
  <c r="CU1029" i="1"/>
  <c r="CT1029" i="1"/>
  <c r="CS1029" i="1"/>
  <c r="CR1029" i="1"/>
  <c r="CQ1029" i="1"/>
  <c r="CP1029" i="1"/>
  <c r="CO1029" i="1"/>
  <c r="CN1029" i="1"/>
  <c r="CM1029" i="1"/>
  <c r="CL1029" i="1"/>
  <c r="CK1029" i="1"/>
  <c r="CJ1029" i="1"/>
  <c r="CI1029" i="1"/>
  <c r="CH1029" i="1"/>
  <c r="CG1029" i="1"/>
  <c r="CF1029" i="1"/>
  <c r="CE1029" i="1"/>
  <c r="CD1029" i="1"/>
  <c r="CC1029" i="1"/>
  <c r="CB1029" i="1"/>
  <c r="CA1029" i="1"/>
  <c r="BZ1029" i="1"/>
  <c r="BY1029" i="1"/>
  <c r="BX1029" i="1"/>
  <c r="BW1029" i="1"/>
  <c r="BV1029" i="1"/>
  <c r="BU1029" i="1"/>
  <c r="BT1029" i="1"/>
  <c r="BS1029" i="1"/>
  <c r="BR1029" i="1"/>
  <c r="BQ1029" i="1"/>
  <c r="BP1029" i="1"/>
  <c r="BO1029" i="1"/>
  <c r="BN1029" i="1"/>
  <c r="BM1029" i="1"/>
  <c r="BL1029" i="1"/>
  <c r="BK1029" i="1"/>
  <c r="BJ1029" i="1"/>
  <c r="BI1029" i="1"/>
  <c r="BH1029" i="1"/>
  <c r="BG1029" i="1"/>
  <c r="BF1029" i="1"/>
  <c r="BE1029" i="1"/>
  <c r="BD1029" i="1"/>
  <c r="BC1029" i="1"/>
  <c r="BB1029" i="1"/>
  <c r="BA1029" i="1"/>
  <c r="AZ1029" i="1"/>
  <c r="AY1029" i="1"/>
  <c r="AX1029" i="1"/>
  <c r="AW1029" i="1"/>
  <c r="AV1029" i="1"/>
  <c r="AU1029" i="1"/>
  <c r="AT1029" i="1"/>
  <c r="AS1029" i="1"/>
  <c r="AR1029" i="1"/>
  <c r="AQ1029" i="1"/>
  <c r="AP1029" i="1"/>
  <c r="AO1029" i="1"/>
  <c r="AN1029" i="1"/>
  <c r="AM1029" i="1"/>
  <c r="AL1029" i="1"/>
  <c r="AK1029" i="1"/>
  <c r="AJ1029" i="1"/>
  <c r="AI1029" i="1"/>
  <c r="AH1029" i="1"/>
  <c r="AG1029" i="1"/>
  <c r="AF1029" i="1"/>
  <c r="AE1029" i="1"/>
  <c r="AD1029" i="1"/>
  <c r="AC1029" i="1"/>
  <c r="AB1029" i="1"/>
  <c r="AA1029" i="1"/>
  <c r="Z1029" i="1"/>
  <c r="Y1029" i="1"/>
  <c r="X1029" i="1"/>
  <c r="W1029" i="1"/>
  <c r="V1029" i="1"/>
  <c r="U1029" i="1"/>
  <c r="T1029" i="1"/>
  <c r="S1029" i="1"/>
  <c r="Q1029" i="1"/>
  <c r="P1029" i="1"/>
  <c r="O1029" i="1"/>
  <c r="DD983" i="1"/>
  <c r="DC983" i="1"/>
  <c r="DB983" i="1"/>
  <c r="DA983" i="1"/>
  <c r="CZ983" i="1"/>
  <c r="CY983" i="1"/>
  <c r="CX983" i="1"/>
  <c r="CW983" i="1"/>
  <c r="CV983" i="1"/>
  <c r="CU983" i="1"/>
  <c r="CT983" i="1"/>
  <c r="CS983" i="1"/>
  <c r="CR983" i="1"/>
  <c r="CQ983" i="1"/>
  <c r="CP983" i="1"/>
  <c r="CO983" i="1"/>
  <c r="CN983" i="1"/>
  <c r="CM983" i="1"/>
  <c r="CL983" i="1"/>
  <c r="CK983" i="1"/>
  <c r="CJ983" i="1"/>
  <c r="CI983" i="1"/>
  <c r="CH983" i="1"/>
  <c r="CG983" i="1"/>
  <c r="CF983" i="1"/>
  <c r="CE983" i="1"/>
  <c r="CD983" i="1"/>
  <c r="CC983" i="1"/>
  <c r="CB983" i="1"/>
  <c r="CA983" i="1"/>
  <c r="BZ983" i="1"/>
  <c r="BY983" i="1"/>
  <c r="BX983" i="1"/>
  <c r="BW983" i="1"/>
  <c r="BV983" i="1"/>
  <c r="BU983" i="1"/>
  <c r="BT983" i="1"/>
  <c r="BS983" i="1"/>
  <c r="BR983" i="1"/>
  <c r="BQ983" i="1"/>
  <c r="BP983" i="1"/>
  <c r="BO983" i="1"/>
  <c r="BN983" i="1"/>
  <c r="BM983" i="1"/>
  <c r="BL983" i="1"/>
  <c r="BK983" i="1"/>
  <c r="BJ983" i="1"/>
  <c r="BI983" i="1"/>
  <c r="BH983" i="1"/>
  <c r="BG983" i="1"/>
  <c r="BF983" i="1"/>
  <c r="BE983" i="1"/>
  <c r="BD983" i="1"/>
  <c r="BC983" i="1"/>
  <c r="BB983" i="1"/>
  <c r="BA983" i="1"/>
  <c r="AZ983" i="1"/>
  <c r="AY983" i="1"/>
  <c r="AX983" i="1"/>
  <c r="AW983" i="1"/>
  <c r="AV983" i="1"/>
  <c r="AU983" i="1"/>
  <c r="AT983" i="1"/>
  <c r="AS983" i="1"/>
  <c r="AR983" i="1"/>
  <c r="AQ983" i="1"/>
  <c r="AP983" i="1"/>
  <c r="AO983" i="1"/>
  <c r="AN983" i="1"/>
  <c r="AM983" i="1"/>
  <c r="AL983" i="1"/>
  <c r="AK983" i="1"/>
  <c r="AJ983" i="1"/>
  <c r="AI983" i="1"/>
  <c r="AH983" i="1"/>
  <c r="AG983" i="1"/>
  <c r="AF983" i="1"/>
  <c r="AE983" i="1"/>
  <c r="AD983" i="1"/>
  <c r="AC983" i="1"/>
  <c r="AB983" i="1"/>
  <c r="AA983" i="1"/>
  <c r="Z983" i="1"/>
  <c r="Y983" i="1"/>
  <c r="X983" i="1"/>
  <c r="W983" i="1"/>
  <c r="V983" i="1"/>
  <c r="U983" i="1"/>
  <c r="T983" i="1"/>
  <c r="S983" i="1"/>
  <c r="Q983" i="1"/>
  <c r="P983" i="1"/>
  <c r="O983" i="1"/>
  <c r="DD982" i="1"/>
  <c r="DC982" i="1"/>
  <c r="DB982" i="1"/>
  <c r="DA982" i="1"/>
  <c r="CZ982" i="1"/>
  <c r="CY982" i="1"/>
  <c r="CX982" i="1"/>
  <c r="CW982" i="1"/>
  <c r="CV982" i="1"/>
  <c r="CU982" i="1"/>
  <c r="CT982" i="1"/>
  <c r="CS982" i="1"/>
  <c r="CR982" i="1"/>
  <c r="CQ982" i="1"/>
  <c r="CP982" i="1"/>
  <c r="CO982" i="1"/>
  <c r="CN982" i="1"/>
  <c r="CM982" i="1"/>
  <c r="CL982" i="1"/>
  <c r="CK982" i="1"/>
  <c r="CJ982" i="1"/>
  <c r="CI982" i="1"/>
  <c r="CH982" i="1"/>
  <c r="CG982" i="1"/>
  <c r="CF982" i="1"/>
  <c r="CE982" i="1"/>
  <c r="CD982" i="1"/>
  <c r="CC982" i="1"/>
  <c r="CB982" i="1"/>
  <c r="CA982" i="1"/>
  <c r="BZ982" i="1"/>
  <c r="BY982" i="1"/>
  <c r="BX982" i="1"/>
  <c r="BW982" i="1"/>
  <c r="BV982" i="1"/>
  <c r="BU982" i="1"/>
  <c r="BT982" i="1"/>
  <c r="BS982" i="1"/>
  <c r="BR982" i="1"/>
  <c r="BQ982" i="1"/>
  <c r="BP982" i="1"/>
  <c r="BO982" i="1"/>
  <c r="BN982" i="1"/>
  <c r="BM982" i="1"/>
  <c r="BL982" i="1"/>
  <c r="BK982" i="1"/>
  <c r="BJ982" i="1"/>
  <c r="BI982" i="1"/>
  <c r="BH982" i="1"/>
  <c r="BG982" i="1"/>
  <c r="BF982" i="1"/>
  <c r="BE982" i="1"/>
  <c r="BD982" i="1"/>
  <c r="BC982" i="1"/>
  <c r="BB982" i="1"/>
  <c r="BA982" i="1"/>
  <c r="AZ982" i="1"/>
  <c r="AY982" i="1"/>
  <c r="AX982" i="1"/>
  <c r="AW982" i="1"/>
  <c r="AV982" i="1"/>
  <c r="AU982" i="1"/>
  <c r="AT982" i="1"/>
  <c r="AS982" i="1"/>
  <c r="AR982" i="1"/>
  <c r="AQ982" i="1"/>
  <c r="AP982" i="1"/>
  <c r="AO982" i="1"/>
  <c r="AN982" i="1"/>
  <c r="AM982" i="1"/>
  <c r="AL982" i="1"/>
  <c r="AK982" i="1"/>
  <c r="AJ982" i="1"/>
  <c r="AI982" i="1"/>
  <c r="AH982" i="1"/>
  <c r="AG982" i="1"/>
  <c r="AF982" i="1"/>
  <c r="AE982" i="1"/>
  <c r="AD982" i="1"/>
  <c r="AC982" i="1"/>
  <c r="AB982" i="1"/>
  <c r="AA982" i="1"/>
  <c r="Z982" i="1"/>
  <c r="Y982" i="1"/>
  <c r="X982" i="1"/>
  <c r="W982" i="1"/>
  <c r="V982" i="1"/>
  <c r="U982" i="1"/>
  <c r="T982" i="1"/>
  <c r="S982" i="1"/>
  <c r="Q982" i="1"/>
  <c r="P982" i="1"/>
  <c r="O982" i="1"/>
  <c r="DD981" i="1"/>
  <c r="DC981" i="1"/>
  <c r="DB981" i="1"/>
  <c r="DA981" i="1"/>
  <c r="CZ981" i="1"/>
  <c r="CY981" i="1"/>
  <c r="CX981" i="1"/>
  <c r="CW981" i="1"/>
  <c r="CV981" i="1"/>
  <c r="CU981" i="1"/>
  <c r="CT981" i="1"/>
  <c r="CS981" i="1"/>
  <c r="CR981" i="1"/>
  <c r="CQ981" i="1"/>
  <c r="CP981" i="1"/>
  <c r="CO981" i="1"/>
  <c r="CN981" i="1"/>
  <c r="CM981" i="1"/>
  <c r="CL981" i="1"/>
  <c r="CK981" i="1"/>
  <c r="CJ981" i="1"/>
  <c r="CI981" i="1"/>
  <c r="CH981" i="1"/>
  <c r="CG981" i="1"/>
  <c r="CF981" i="1"/>
  <c r="CE981" i="1"/>
  <c r="CD981" i="1"/>
  <c r="CC981" i="1"/>
  <c r="CB981" i="1"/>
  <c r="CA981" i="1"/>
  <c r="BZ981" i="1"/>
  <c r="BY981" i="1"/>
  <c r="BX981" i="1"/>
  <c r="BW981" i="1"/>
  <c r="BV981" i="1"/>
  <c r="BU981" i="1"/>
  <c r="BT981" i="1"/>
  <c r="BS981" i="1"/>
  <c r="BR981" i="1"/>
  <c r="BQ981" i="1"/>
  <c r="BP981" i="1"/>
  <c r="BO981" i="1"/>
  <c r="BN981" i="1"/>
  <c r="BM981" i="1"/>
  <c r="BL981" i="1"/>
  <c r="BK981" i="1"/>
  <c r="BJ981" i="1"/>
  <c r="BI981" i="1"/>
  <c r="BH981" i="1"/>
  <c r="BG981" i="1"/>
  <c r="BF981" i="1"/>
  <c r="BE981" i="1"/>
  <c r="BD981" i="1"/>
  <c r="BC981" i="1"/>
  <c r="BB981" i="1"/>
  <c r="BA981" i="1"/>
  <c r="AZ981" i="1"/>
  <c r="AY981" i="1"/>
  <c r="AX981" i="1"/>
  <c r="AW981" i="1"/>
  <c r="AV981" i="1"/>
  <c r="AU981" i="1"/>
  <c r="AT981" i="1"/>
  <c r="AS981" i="1"/>
  <c r="AR981" i="1"/>
  <c r="AQ981" i="1"/>
  <c r="AP981" i="1"/>
  <c r="AO981" i="1"/>
  <c r="AN981" i="1"/>
  <c r="AM981" i="1"/>
  <c r="AL981" i="1"/>
  <c r="AK981" i="1"/>
  <c r="AJ981" i="1"/>
  <c r="AI981" i="1"/>
  <c r="AH981" i="1"/>
  <c r="AG981" i="1"/>
  <c r="AF981" i="1"/>
  <c r="AE981" i="1"/>
  <c r="AD981" i="1"/>
  <c r="AC981" i="1"/>
  <c r="AB981" i="1"/>
  <c r="AA981" i="1"/>
  <c r="Z981" i="1"/>
  <c r="Y981" i="1"/>
  <c r="X981" i="1"/>
  <c r="W981" i="1"/>
  <c r="V981" i="1"/>
  <c r="U981" i="1"/>
  <c r="T981" i="1"/>
  <c r="S981" i="1"/>
  <c r="Q981" i="1"/>
  <c r="P981" i="1"/>
  <c r="O981" i="1"/>
  <c r="DD980" i="1"/>
  <c r="DC980" i="1"/>
  <c r="DB980" i="1"/>
  <c r="DA980" i="1"/>
  <c r="CZ980" i="1"/>
  <c r="CY980" i="1"/>
  <c r="CX980" i="1"/>
  <c r="CW980" i="1"/>
  <c r="CV980" i="1"/>
  <c r="CU980" i="1"/>
  <c r="CT980" i="1"/>
  <c r="CS980" i="1"/>
  <c r="CR980" i="1"/>
  <c r="CQ980" i="1"/>
  <c r="CP980" i="1"/>
  <c r="CO980" i="1"/>
  <c r="CN980" i="1"/>
  <c r="CM980" i="1"/>
  <c r="CL980" i="1"/>
  <c r="CK980" i="1"/>
  <c r="CJ980" i="1"/>
  <c r="CI980" i="1"/>
  <c r="CH980" i="1"/>
  <c r="CG980" i="1"/>
  <c r="CF980" i="1"/>
  <c r="CE980" i="1"/>
  <c r="CD980" i="1"/>
  <c r="CC980" i="1"/>
  <c r="CB980" i="1"/>
  <c r="CA980" i="1"/>
  <c r="BZ980" i="1"/>
  <c r="BY980" i="1"/>
  <c r="BX980" i="1"/>
  <c r="BW980" i="1"/>
  <c r="BV980" i="1"/>
  <c r="BU980" i="1"/>
  <c r="BT980" i="1"/>
  <c r="BS980" i="1"/>
  <c r="BR980" i="1"/>
  <c r="BQ980" i="1"/>
  <c r="BP980" i="1"/>
  <c r="BO980" i="1"/>
  <c r="BN980" i="1"/>
  <c r="BM980" i="1"/>
  <c r="BL980" i="1"/>
  <c r="BK980" i="1"/>
  <c r="BJ980" i="1"/>
  <c r="BI980" i="1"/>
  <c r="BH980" i="1"/>
  <c r="BG980" i="1"/>
  <c r="BF980" i="1"/>
  <c r="BE980" i="1"/>
  <c r="BD980" i="1"/>
  <c r="BC980" i="1"/>
  <c r="BB980" i="1"/>
  <c r="BA980" i="1"/>
  <c r="AZ980" i="1"/>
  <c r="AY980" i="1"/>
  <c r="AX980" i="1"/>
  <c r="AW980" i="1"/>
  <c r="AV980" i="1"/>
  <c r="AU980" i="1"/>
  <c r="AT980" i="1"/>
  <c r="AS980" i="1"/>
  <c r="AR980" i="1"/>
  <c r="AQ980" i="1"/>
  <c r="AP980" i="1"/>
  <c r="AO980" i="1"/>
  <c r="AN980" i="1"/>
  <c r="AM980" i="1"/>
  <c r="AL980" i="1"/>
  <c r="AK980" i="1"/>
  <c r="AJ980" i="1"/>
  <c r="AI980" i="1"/>
  <c r="AH980" i="1"/>
  <c r="AG980" i="1"/>
  <c r="AF980" i="1"/>
  <c r="AE980" i="1"/>
  <c r="AD980" i="1"/>
  <c r="AC980" i="1"/>
  <c r="AB980" i="1"/>
  <c r="AA980" i="1"/>
  <c r="Z980" i="1"/>
  <c r="Y980" i="1"/>
  <c r="X980" i="1"/>
  <c r="W980" i="1"/>
  <c r="V980" i="1"/>
  <c r="U980" i="1"/>
  <c r="T980" i="1"/>
  <c r="S980" i="1"/>
  <c r="Q980" i="1"/>
  <c r="P980" i="1"/>
  <c r="O980" i="1"/>
  <c r="DD1028" i="1"/>
  <c r="DC1028" i="1"/>
  <c r="DB1028" i="1"/>
  <c r="DA1028" i="1"/>
  <c r="CZ1028" i="1"/>
  <c r="CY1028" i="1"/>
  <c r="CX1028" i="1"/>
  <c r="CW1028" i="1"/>
  <c r="CV1028" i="1"/>
  <c r="CU1028" i="1"/>
  <c r="CT1028" i="1"/>
  <c r="CS1028" i="1"/>
  <c r="CR1028" i="1"/>
  <c r="CQ1028" i="1"/>
  <c r="CP1028" i="1"/>
  <c r="CO1028" i="1"/>
  <c r="CN1028" i="1"/>
  <c r="CM1028" i="1"/>
  <c r="CL1028" i="1"/>
  <c r="CK1028" i="1"/>
  <c r="CJ1028" i="1"/>
  <c r="CI1028" i="1"/>
  <c r="CH1028" i="1"/>
  <c r="CG1028" i="1"/>
  <c r="CF1028" i="1"/>
  <c r="CE1028" i="1"/>
  <c r="CD1028" i="1"/>
  <c r="CC1028" i="1"/>
  <c r="CB1028" i="1"/>
  <c r="CA1028" i="1"/>
  <c r="BZ1028" i="1"/>
  <c r="BY1028" i="1"/>
  <c r="BX1028" i="1"/>
  <c r="BW1028" i="1"/>
  <c r="BV1028" i="1"/>
  <c r="BU1028" i="1"/>
  <c r="BT1028" i="1"/>
  <c r="BS1028" i="1"/>
  <c r="BR1028" i="1"/>
  <c r="BQ1028" i="1"/>
  <c r="BP1028" i="1"/>
  <c r="BO1028" i="1"/>
  <c r="BN1028" i="1"/>
  <c r="BM1028" i="1"/>
  <c r="BL1028" i="1"/>
  <c r="BK1028" i="1"/>
  <c r="BJ1028" i="1"/>
  <c r="BI1028" i="1"/>
  <c r="BH1028" i="1"/>
  <c r="BG1028" i="1"/>
  <c r="BF1028" i="1"/>
  <c r="BE1028" i="1"/>
  <c r="BD1028" i="1"/>
  <c r="BC1028" i="1"/>
  <c r="BB1028" i="1"/>
  <c r="BA1028" i="1"/>
  <c r="AZ1028" i="1"/>
  <c r="AY1028" i="1"/>
  <c r="AX1028" i="1"/>
  <c r="AW1028" i="1"/>
  <c r="AV1028" i="1"/>
  <c r="AU1028" i="1"/>
  <c r="AT1028" i="1"/>
  <c r="AS1028" i="1"/>
  <c r="AR1028" i="1"/>
  <c r="AQ1028" i="1"/>
  <c r="AP1028" i="1"/>
  <c r="AO1028" i="1"/>
  <c r="AN1028" i="1"/>
  <c r="AM1028" i="1"/>
  <c r="AL1028" i="1"/>
  <c r="AK1028" i="1"/>
  <c r="AJ1028" i="1"/>
  <c r="AI1028" i="1"/>
  <c r="AH1028" i="1"/>
  <c r="AG1028" i="1"/>
  <c r="AF1028" i="1"/>
  <c r="AE1028" i="1"/>
  <c r="AD1028" i="1"/>
  <c r="AC1028" i="1"/>
  <c r="AB1028" i="1"/>
  <c r="AA1028" i="1"/>
  <c r="Z1028" i="1"/>
  <c r="Y1028" i="1"/>
  <c r="X1028" i="1"/>
  <c r="W1028" i="1"/>
  <c r="V1028" i="1"/>
  <c r="U1028" i="1"/>
  <c r="T1028" i="1"/>
  <c r="S1028" i="1"/>
  <c r="Q1028" i="1"/>
  <c r="P1028" i="1"/>
  <c r="O1028" i="1"/>
  <c r="DD1027" i="1"/>
  <c r="DC1027" i="1"/>
  <c r="DB1027" i="1"/>
  <c r="DA1027" i="1"/>
  <c r="CZ1027" i="1"/>
  <c r="CY1027" i="1"/>
  <c r="CX1027" i="1"/>
  <c r="CW1027" i="1"/>
  <c r="CV1027" i="1"/>
  <c r="CU1027" i="1"/>
  <c r="CT1027" i="1"/>
  <c r="CS1027" i="1"/>
  <c r="CR1027" i="1"/>
  <c r="CQ1027" i="1"/>
  <c r="CP1027" i="1"/>
  <c r="CO1027" i="1"/>
  <c r="CN1027" i="1"/>
  <c r="CM1027" i="1"/>
  <c r="CL1027" i="1"/>
  <c r="CK1027" i="1"/>
  <c r="CJ1027" i="1"/>
  <c r="CI1027" i="1"/>
  <c r="CH1027" i="1"/>
  <c r="CG1027" i="1"/>
  <c r="CF1027" i="1"/>
  <c r="CE1027" i="1"/>
  <c r="CD1027" i="1"/>
  <c r="CC1027" i="1"/>
  <c r="CB1027" i="1"/>
  <c r="CA1027" i="1"/>
  <c r="BZ1027" i="1"/>
  <c r="BY1027" i="1"/>
  <c r="BX1027" i="1"/>
  <c r="BW1027" i="1"/>
  <c r="BV1027" i="1"/>
  <c r="BU1027" i="1"/>
  <c r="BT1027" i="1"/>
  <c r="BS1027" i="1"/>
  <c r="BR1027" i="1"/>
  <c r="BQ1027" i="1"/>
  <c r="BP1027" i="1"/>
  <c r="BO1027" i="1"/>
  <c r="BN1027" i="1"/>
  <c r="BM1027" i="1"/>
  <c r="BL1027" i="1"/>
  <c r="BK1027" i="1"/>
  <c r="BJ1027" i="1"/>
  <c r="BI1027" i="1"/>
  <c r="BH1027" i="1"/>
  <c r="BG1027" i="1"/>
  <c r="BF1027" i="1"/>
  <c r="BE1027" i="1"/>
  <c r="BD1027" i="1"/>
  <c r="BC1027" i="1"/>
  <c r="BB1027" i="1"/>
  <c r="BA1027" i="1"/>
  <c r="AZ1027" i="1"/>
  <c r="AY1027" i="1"/>
  <c r="AX1027" i="1"/>
  <c r="AW1027" i="1"/>
  <c r="AV1027" i="1"/>
  <c r="AU1027" i="1"/>
  <c r="AT1027" i="1"/>
  <c r="AS1027" i="1"/>
  <c r="AR1027" i="1"/>
  <c r="AQ1027" i="1"/>
  <c r="AP1027" i="1"/>
  <c r="AO1027" i="1"/>
  <c r="AN1027" i="1"/>
  <c r="AM1027" i="1"/>
  <c r="AL1027" i="1"/>
  <c r="AK1027" i="1"/>
  <c r="AJ1027" i="1"/>
  <c r="AI1027" i="1"/>
  <c r="AH1027" i="1"/>
  <c r="AG1027" i="1"/>
  <c r="AF1027" i="1"/>
  <c r="AE1027" i="1"/>
  <c r="AD1027" i="1"/>
  <c r="AC1027" i="1"/>
  <c r="AB1027" i="1"/>
  <c r="AA1027" i="1"/>
  <c r="Z1027" i="1"/>
  <c r="Y1027" i="1"/>
  <c r="X1027" i="1"/>
  <c r="W1027" i="1"/>
  <c r="V1027" i="1"/>
  <c r="U1027" i="1"/>
  <c r="T1027" i="1"/>
  <c r="S1027" i="1"/>
  <c r="Q1027" i="1"/>
  <c r="P1027" i="1"/>
  <c r="O1027" i="1"/>
  <c r="DD1026" i="1"/>
  <c r="DC1026" i="1"/>
  <c r="DB1026" i="1"/>
  <c r="DA1026" i="1"/>
  <c r="CZ1026" i="1"/>
  <c r="CY1026" i="1"/>
  <c r="CX1026" i="1"/>
  <c r="CW1026" i="1"/>
  <c r="CV1026" i="1"/>
  <c r="CU1026" i="1"/>
  <c r="CT1026" i="1"/>
  <c r="CS1026" i="1"/>
  <c r="CR1026" i="1"/>
  <c r="CQ1026" i="1"/>
  <c r="CP1026" i="1"/>
  <c r="CO1026" i="1"/>
  <c r="CN1026" i="1"/>
  <c r="CM1026" i="1"/>
  <c r="CL1026" i="1"/>
  <c r="CK1026" i="1"/>
  <c r="CJ1026" i="1"/>
  <c r="CI1026" i="1"/>
  <c r="CH1026" i="1"/>
  <c r="CG1026" i="1"/>
  <c r="CF1026" i="1"/>
  <c r="CE1026" i="1"/>
  <c r="CD1026" i="1"/>
  <c r="CC1026" i="1"/>
  <c r="CB1026" i="1"/>
  <c r="CA1026" i="1"/>
  <c r="BZ1026" i="1"/>
  <c r="BY1026" i="1"/>
  <c r="BX1026" i="1"/>
  <c r="BW1026" i="1"/>
  <c r="BV1026" i="1"/>
  <c r="BU1026" i="1"/>
  <c r="BT1026" i="1"/>
  <c r="BS1026" i="1"/>
  <c r="BR1026" i="1"/>
  <c r="BQ1026" i="1"/>
  <c r="BP1026" i="1"/>
  <c r="BO1026" i="1"/>
  <c r="BN1026" i="1"/>
  <c r="BM1026" i="1"/>
  <c r="BL1026" i="1"/>
  <c r="BK1026" i="1"/>
  <c r="BJ1026" i="1"/>
  <c r="BI1026" i="1"/>
  <c r="BH1026" i="1"/>
  <c r="BG1026" i="1"/>
  <c r="BF1026" i="1"/>
  <c r="BE1026" i="1"/>
  <c r="BD1026" i="1"/>
  <c r="BC1026" i="1"/>
  <c r="BB1026" i="1"/>
  <c r="BA1026" i="1"/>
  <c r="AZ1026" i="1"/>
  <c r="AY1026" i="1"/>
  <c r="AX1026" i="1"/>
  <c r="AW1026" i="1"/>
  <c r="AV1026" i="1"/>
  <c r="AU1026" i="1"/>
  <c r="AT1026" i="1"/>
  <c r="AS1026" i="1"/>
  <c r="AR1026" i="1"/>
  <c r="AQ1026" i="1"/>
  <c r="AP1026" i="1"/>
  <c r="AO1026" i="1"/>
  <c r="AN1026" i="1"/>
  <c r="AM1026" i="1"/>
  <c r="AL1026" i="1"/>
  <c r="AK1026" i="1"/>
  <c r="AJ1026" i="1"/>
  <c r="AI1026" i="1"/>
  <c r="AH1026" i="1"/>
  <c r="AG1026" i="1"/>
  <c r="AF1026" i="1"/>
  <c r="AE1026" i="1"/>
  <c r="AD1026" i="1"/>
  <c r="AC1026" i="1"/>
  <c r="AB1026" i="1"/>
  <c r="AA1026" i="1"/>
  <c r="Z1026" i="1"/>
  <c r="Y1026" i="1"/>
  <c r="X1026" i="1"/>
  <c r="W1026" i="1"/>
  <c r="V1026" i="1"/>
  <c r="U1026" i="1"/>
  <c r="T1026" i="1"/>
  <c r="S1026" i="1"/>
  <c r="Q1026" i="1"/>
  <c r="P1026" i="1"/>
  <c r="O1026" i="1"/>
  <c r="DD1025" i="1"/>
  <c r="DC1025" i="1"/>
  <c r="DB1025" i="1"/>
  <c r="DA1025" i="1"/>
  <c r="CZ1025" i="1"/>
  <c r="CY1025" i="1"/>
  <c r="CX1025" i="1"/>
  <c r="CW1025" i="1"/>
  <c r="CV1025" i="1"/>
  <c r="CU1025" i="1"/>
  <c r="CT1025" i="1"/>
  <c r="CS1025" i="1"/>
  <c r="CR1025" i="1"/>
  <c r="CQ1025" i="1"/>
  <c r="CP1025" i="1"/>
  <c r="CO1025" i="1"/>
  <c r="CN1025" i="1"/>
  <c r="CM1025" i="1"/>
  <c r="CL1025" i="1"/>
  <c r="CK1025" i="1"/>
  <c r="CJ1025" i="1"/>
  <c r="CI1025" i="1"/>
  <c r="CH1025" i="1"/>
  <c r="CG1025" i="1"/>
  <c r="CF1025" i="1"/>
  <c r="CE1025" i="1"/>
  <c r="CD1025" i="1"/>
  <c r="CC1025" i="1"/>
  <c r="CB1025" i="1"/>
  <c r="CA1025" i="1"/>
  <c r="BZ1025" i="1"/>
  <c r="BY1025" i="1"/>
  <c r="BX1025" i="1"/>
  <c r="BW1025" i="1"/>
  <c r="BV1025" i="1"/>
  <c r="BU1025" i="1"/>
  <c r="BT1025" i="1"/>
  <c r="BS1025" i="1"/>
  <c r="BR1025" i="1"/>
  <c r="BQ1025" i="1"/>
  <c r="BP1025" i="1"/>
  <c r="BO1025" i="1"/>
  <c r="BN1025" i="1"/>
  <c r="BM1025" i="1"/>
  <c r="BL1025" i="1"/>
  <c r="BK1025" i="1"/>
  <c r="BJ1025" i="1"/>
  <c r="BI1025" i="1"/>
  <c r="BH1025" i="1"/>
  <c r="BG1025" i="1"/>
  <c r="BF1025" i="1"/>
  <c r="BE1025" i="1"/>
  <c r="BD1025" i="1"/>
  <c r="BC1025" i="1"/>
  <c r="BB1025" i="1"/>
  <c r="BA1025" i="1"/>
  <c r="AZ1025" i="1"/>
  <c r="AY1025" i="1"/>
  <c r="AX1025" i="1"/>
  <c r="AW1025" i="1"/>
  <c r="AV1025" i="1"/>
  <c r="AU1025" i="1"/>
  <c r="AT1025" i="1"/>
  <c r="AS1025" i="1"/>
  <c r="AR1025" i="1"/>
  <c r="AQ1025" i="1"/>
  <c r="AP1025" i="1"/>
  <c r="AO1025" i="1"/>
  <c r="AN1025" i="1"/>
  <c r="AM1025" i="1"/>
  <c r="AL1025" i="1"/>
  <c r="AK1025" i="1"/>
  <c r="AJ1025" i="1"/>
  <c r="AI1025" i="1"/>
  <c r="AH1025" i="1"/>
  <c r="AG1025" i="1"/>
  <c r="AF1025" i="1"/>
  <c r="AE1025" i="1"/>
  <c r="AD1025" i="1"/>
  <c r="AC1025" i="1"/>
  <c r="AB1025" i="1"/>
  <c r="AA1025" i="1"/>
  <c r="Z1025" i="1"/>
  <c r="Y1025" i="1"/>
  <c r="X1025" i="1"/>
  <c r="W1025" i="1"/>
  <c r="V1025" i="1"/>
  <c r="U1025" i="1"/>
  <c r="T1025" i="1"/>
  <c r="S1025" i="1"/>
  <c r="Q1025" i="1"/>
  <c r="P1025" i="1"/>
  <c r="O1025" i="1"/>
  <c r="DD1024" i="1"/>
  <c r="DC1024" i="1"/>
  <c r="DB1024" i="1"/>
  <c r="DA1024" i="1"/>
  <c r="CZ1024" i="1"/>
  <c r="CY1024" i="1"/>
  <c r="CX1024" i="1"/>
  <c r="CW1024" i="1"/>
  <c r="CV1024" i="1"/>
  <c r="CU1024" i="1"/>
  <c r="CT1024" i="1"/>
  <c r="CS1024" i="1"/>
  <c r="CR1024" i="1"/>
  <c r="CQ1024" i="1"/>
  <c r="CP1024" i="1"/>
  <c r="CO1024" i="1"/>
  <c r="CN1024" i="1"/>
  <c r="CM1024" i="1"/>
  <c r="CL1024" i="1"/>
  <c r="CK1024" i="1"/>
  <c r="CJ1024" i="1"/>
  <c r="CI1024" i="1"/>
  <c r="CH1024" i="1"/>
  <c r="CG1024" i="1"/>
  <c r="CF1024" i="1"/>
  <c r="CE1024" i="1"/>
  <c r="CD1024" i="1"/>
  <c r="CC1024" i="1"/>
  <c r="CB1024" i="1"/>
  <c r="CA1024" i="1"/>
  <c r="BZ1024" i="1"/>
  <c r="BY1024" i="1"/>
  <c r="BX1024" i="1"/>
  <c r="BW1024" i="1"/>
  <c r="BV1024" i="1"/>
  <c r="BU1024" i="1"/>
  <c r="BT1024" i="1"/>
  <c r="BS1024" i="1"/>
  <c r="BR1024" i="1"/>
  <c r="BQ1024" i="1"/>
  <c r="BP1024" i="1"/>
  <c r="BO1024" i="1"/>
  <c r="BN1024" i="1"/>
  <c r="BM1024" i="1"/>
  <c r="BL1024" i="1"/>
  <c r="BK1024" i="1"/>
  <c r="BJ1024" i="1"/>
  <c r="BI1024" i="1"/>
  <c r="BH1024" i="1"/>
  <c r="BG1024" i="1"/>
  <c r="BF1024" i="1"/>
  <c r="BE1024" i="1"/>
  <c r="BD1024" i="1"/>
  <c r="BC1024" i="1"/>
  <c r="BB1024" i="1"/>
  <c r="BA1024" i="1"/>
  <c r="AZ1024" i="1"/>
  <c r="AY1024" i="1"/>
  <c r="AX1024" i="1"/>
  <c r="AW1024" i="1"/>
  <c r="AV1024" i="1"/>
  <c r="AU1024" i="1"/>
  <c r="AT1024" i="1"/>
  <c r="AS1024" i="1"/>
  <c r="AR1024" i="1"/>
  <c r="AQ1024" i="1"/>
  <c r="AP1024" i="1"/>
  <c r="AO1024" i="1"/>
  <c r="AN1024" i="1"/>
  <c r="AM1024" i="1"/>
  <c r="AL1024" i="1"/>
  <c r="AK1024" i="1"/>
  <c r="AJ1024" i="1"/>
  <c r="AI1024" i="1"/>
  <c r="AH1024" i="1"/>
  <c r="AG1024" i="1"/>
  <c r="AF1024" i="1"/>
  <c r="AE1024" i="1"/>
  <c r="AD1024" i="1"/>
  <c r="AC1024" i="1"/>
  <c r="AB1024" i="1"/>
  <c r="AA1024" i="1"/>
  <c r="Z1024" i="1"/>
  <c r="Y1024" i="1"/>
  <c r="X1024" i="1"/>
  <c r="W1024" i="1"/>
  <c r="V1024" i="1"/>
  <c r="U1024" i="1"/>
  <c r="T1024" i="1"/>
  <c r="S1024" i="1"/>
  <c r="Q1024" i="1"/>
  <c r="P1024" i="1"/>
  <c r="O1024" i="1"/>
  <c r="DD1023" i="1"/>
  <c r="DC1023" i="1"/>
  <c r="DB1023" i="1"/>
  <c r="DA1023" i="1"/>
  <c r="CZ1023" i="1"/>
  <c r="CY1023" i="1"/>
  <c r="CX1023" i="1"/>
  <c r="CW1023" i="1"/>
  <c r="CV1023" i="1"/>
  <c r="CU1023" i="1"/>
  <c r="CT1023" i="1"/>
  <c r="CS1023" i="1"/>
  <c r="CR1023" i="1"/>
  <c r="CQ1023" i="1"/>
  <c r="CP1023" i="1"/>
  <c r="CO1023" i="1"/>
  <c r="CN1023" i="1"/>
  <c r="CM1023" i="1"/>
  <c r="CL1023" i="1"/>
  <c r="CK1023" i="1"/>
  <c r="CJ1023" i="1"/>
  <c r="CI1023" i="1"/>
  <c r="CH1023" i="1"/>
  <c r="CG1023" i="1"/>
  <c r="CF1023" i="1"/>
  <c r="CE1023" i="1"/>
  <c r="CD1023" i="1"/>
  <c r="CC1023" i="1"/>
  <c r="CB1023" i="1"/>
  <c r="CA1023" i="1"/>
  <c r="BZ1023" i="1"/>
  <c r="BY1023" i="1"/>
  <c r="BX1023" i="1"/>
  <c r="BW1023" i="1"/>
  <c r="BV1023" i="1"/>
  <c r="BU1023" i="1"/>
  <c r="BT1023" i="1"/>
  <c r="BS1023" i="1"/>
  <c r="BR1023" i="1"/>
  <c r="BQ1023" i="1"/>
  <c r="BP1023" i="1"/>
  <c r="BO1023" i="1"/>
  <c r="BN1023" i="1"/>
  <c r="BM1023" i="1"/>
  <c r="BL1023" i="1"/>
  <c r="BK1023" i="1"/>
  <c r="BJ1023" i="1"/>
  <c r="BI1023" i="1"/>
  <c r="BH1023" i="1"/>
  <c r="BG1023" i="1"/>
  <c r="BF1023" i="1"/>
  <c r="BE1023" i="1"/>
  <c r="BD1023" i="1"/>
  <c r="BC1023" i="1"/>
  <c r="BB1023" i="1"/>
  <c r="BA1023" i="1"/>
  <c r="AZ1023" i="1"/>
  <c r="AY1023" i="1"/>
  <c r="AX1023" i="1"/>
  <c r="AW1023" i="1"/>
  <c r="AV1023" i="1"/>
  <c r="AU1023" i="1"/>
  <c r="AT1023" i="1"/>
  <c r="AS1023" i="1"/>
  <c r="AR1023" i="1"/>
  <c r="AQ1023" i="1"/>
  <c r="AP1023" i="1"/>
  <c r="AO1023" i="1"/>
  <c r="AN1023" i="1"/>
  <c r="AM1023" i="1"/>
  <c r="AL1023" i="1"/>
  <c r="AK1023" i="1"/>
  <c r="AJ1023" i="1"/>
  <c r="AI1023" i="1"/>
  <c r="AH1023" i="1"/>
  <c r="AG1023" i="1"/>
  <c r="AF1023" i="1"/>
  <c r="AE1023" i="1"/>
  <c r="AD1023" i="1"/>
  <c r="AC1023" i="1"/>
  <c r="AB1023" i="1"/>
  <c r="AA1023" i="1"/>
  <c r="Z1023" i="1"/>
  <c r="Y1023" i="1"/>
  <c r="X1023" i="1"/>
  <c r="W1023" i="1"/>
  <c r="V1023" i="1"/>
  <c r="U1023" i="1"/>
  <c r="T1023" i="1"/>
  <c r="S1023" i="1"/>
  <c r="Q1023" i="1"/>
  <c r="P1023" i="1"/>
  <c r="O1023" i="1"/>
  <c r="DD1022" i="1"/>
  <c r="DC1022" i="1"/>
  <c r="DB1022" i="1"/>
  <c r="DA1022" i="1"/>
  <c r="CZ1022" i="1"/>
  <c r="CY1022" i="1"/>
  <c r="CX1022" i="1"/>
  <c r="CW1022" i="1"/>
  <c r="CV1022" i="1"/>
  <c r="CU1022" i="1"/>
  <c r="CT1022" i="1"/>
  <c r="CS1022" i="1"/>
  <c r="CR1022" i="1"/>
  <c r="CQ1022" i="1"/>
  <c r="CP1022" i="1"/>
  <c r="CO1022" i="1"/>
  <c r="CN1022" i="1"/>
  <c r="CM1022" i="1"/>
  <c r="CL1022" i="1"/>
  <c r="CK1022" i="1"/>
  <c r="CJ1022" i="1"/>
  <c r="CI1022" i="1"/>
  <c r="CH1022" i="1"/>
  <c r="CG1022" i="1"/>
  <c r="CF1022" i="1"/>
  <c r="CE1022" i="1"/>
  <c r="CD1022" i="1"/>
  <c r="CC1022" i="1"/>
  <c r="CB1022" i="1"/>
  <c r="CA1022" i="1"/>
  <c r="BZ1022" i="1"/>
  <c r="BY1022" i="1"/>
  <c r="BX1022" i="1"/>
  <c r="BW1022" i="1"/>
  <c r="BV1022" i="1"/>
  <c r="BU1022" i="1"/>
  <c r="BT1022" i="1"/>
  <c r="BS1022" i="1"/>
  <c r="BR1022" i="1"/>
  <c r="BQ1022" i="1"/>
  <c r="BP1022" i="1"/>
  <c r="BO1022" i="1"/>
  <c r="BN1022" i="1"/>
  <c r="BM1022" i="1"/>
  <c r="BL1022" i="1"/>
  <c r="BK1022" i="1"/>
  <c r="BJ1022" i="1"/>
  <c r="BI1022" i="1"/>
  <c r="BH1022" i="1"/>
  <c r="BG1022" i="1"/>
  <c r="BF1022" i="1"/>
  <c r="BE1022" i="1"/>
  <c r="BD1022" i="1"/>
  <c r="BC1022" i="1"/>
  <c r="BB1022" i="1"/>
  <c r="BA1022" i="1"/>
  <c r="AZ1022" i="1"/>
  <c r="AY1022" i="1"/>
  <c r="AX1022" i="1"/>
  <c r="AW1022" i="1"/>
  <c r="AV1022" i="1"/>
  <c r="AU1022" i="1"/>
  <c r="AT1022" i="1"/>
  <c r="AS1022" i="1"/>
  <c r="AR1022" i="1"/>
  <c r="AQ1022" i="1"/>
  <c r="AP1022" i="1"/>
  <c r="AO1022" i="1"/>
  <c r="AN1022" i="1"/>
  <c r="AM1022" i="1"/>
  <c r="AL1022" i="1"/>
  <c r="AK1022" i="1"/>
  <c r="AJ1022" i="1"/>
  <c r="AI1022" i="1"/>
  <c r="AH1022" i="1"/>
  <c r="AG1022" i="1"/>
  <c r="AF1022" i="1"/>
  <c r="AE1022" i="1"/>
  <c r="AD1022" i="1"/>
  <c r="AC1022" i="1"/>
  <c r="AB1022" i="1"/>
  <c r="AA1022" i="1"/>
  <c r="Z1022" i="1"/>
  <c r="Y1022" i="1"/>
  <c r="X1022" i="1"/>
  <c r="W1022" i="1"/>
  <c r="V1022" i="1"/>
  <c r="U1022" i="1"/>
  <c r="T1022" i="1"/>
  <c r="S1022" i="1"/>
  <c r="Q1022" i="1"/>
  <c r="P1022" i="1"/>
  <c r="O1022" i="1"/>
  <c r="DD1021" i="1"/>
  <c r="DC1021" i="1"/>
  <c r="DB1021" i="1"/>
  <c r="DA1021" i="1"/>
  <c r="CZ1021" i="1"/>
  <c r="CY1021" i="1"/>
  <c r="CX1021" i="1"/>
  <c r="CW1021" i="1"/>
  <c r="CV1021" i="1"/>
  <c r="CU1021" i="1"/>
  <c r="CT1021" i="1"/>
  <c r="CS1021" i="1"/>
  <c r="CR1021" i="1"/>
  <c r="CQ1021" i="1"/>
  <c r="CP1021" i="1"/>
  <c r="CO1021" i="1"/>
  <c r="CN1021" i="1"/>
  <c r="CM1021" i="1"/>
  <c r="CL1021" i="1"/>
  <c r="CK1021" i="1"/>
  <c r="CJ1021" i="1"/>
  <c r="CI1021" i="1"/>
  <c r="CH1021" i="1"/>
  <c r="CG1021" i="1"/>
  <c r="CF1021" i="1"/>
  <c r="CE1021" i="1"/>
  <c r="CD1021" i="1"/>
  <c r="CC1021" i="1"/>
  <c r="CB1021" i="1"/>
  <c r="CA1021" i="1"/>
  <c r="BZ1021" i="1"/>
  <c r="BY1021" i="1"/>
  <c r="BX1021" i="1"/>
  <c r="BW1021" i="1"/>
  <c r="BV1021" i="1"/>
  <c r="BU1021" i="1"/>
  <c r="BT1021" i="1"/>
  <c r="BS1021" i="1"/>
  <c r="BR1021" i="1"/>
  <c r="BQ1021" i="1"/>
  <c r="BP1021" i="1"/>
  <c r="BO1021" i="1"/>
  <c r="BN1021" i="1"/>
  <c r="BM1021" i="1"/>
  <c r="BL1021" i="1"/>
  <c r="BK1021" i="1"/>
  <c r="BJ1021" i="1"/>
  <c r="BI1021" i="1"/>
  <c r="BH1021" i="1"/>
  <c r="BG1021" i="1"/>
  <c r="BF1021" i="1"/>
  <c r="BE1021" i="1"/>
  <c r="BD1021" i="1"/>
  <c r="BC1021" i="1"/>
  <c r="BB1021" i="1"/>
  <c r="BA1021" i="1"/>
  <c r="AZ1021" i="1"/>
  <c r="AY1021" i="1"/>
  <c r="AX1021" i="1"/>
  <c r="AW1021" i="1"/>
  <c r="AV1021" i="1"/>
  <c r="AU1021" i="1"/>
  <c r="AT1021" i="1"/>
  <c r="AS1021" i="1"/>
  <c r="AR1021" i="1"/>
  <c r="AQ1021" i="1"/>
  <c r="AP1021" i="1"/>
  <c r="AO1021" i="1"/>
  <c r="AN1021" i="1"/>
  <c r="AM1021" i="1"/>
  <c r="AL1021" i="1"/>
  <c r="AK1021" i="1"/>
  <c r="AJ1021" i="1"/>
  <c r="AI1021" i="1"/>
  <c r="AH1021" i="1"/>
  <c r="AG1021" i="1"/>
  <c r="AF1021" i="1"/>
  <c r="AE1021" i="1"/>
  <c r="AD1021" i="1"/>
  <c r="AC1021" i="1"/>
  <c r="AB1021" i="1"/>
  <c r="AA1021" i="1"/>
  <c r="Z1021" i="1"/>
  <c r="Y1021" i="1"/>
  <c r="X1021" i="1"/>
  <c r="W1021" i="1"/>
  <c r="V1021" i="1"/>
  <c r="U1021" i="1"/>
  <c r="T1021" i="1"/>
  <c r="S1021" i="1"/>
  <c r="Q1021" i="1"/>
  <c r="P1021" i="1"/>
  <c r="O1021" i="1"/>
  <c r="DD47" i="1"/>
  <c r="DC47" i="1"/>
  <c r="DB47" i="1"/>
  <c r="DA47" i="1"/>
  <c r="CZ47" i="1"/>
  <c r="CY47" i="1"/>
  <c r="CX47" i="1"/>
  <c r="CW47" i="1"/>
  <c r="CV47" i="1"/>
  <c r="CU47" i="1"/>
  <c r="CT47" i="1"/>
  <c r="CS47" i="1"/>
  <c r="CR47" i="1"/>
  <c r="CQ47" i="1"/>
  <c r="CP47" i="1"/>
  <c r="CO47" i="1"/>
  <c r="CN47" i="1"/>
  <c r="CM47" i="1"/>
  <c r="CL47" i="1"/>
  <c r="CK47" i="1"/>
  <c r="CJ47" i="1"/>
  <c r="CI47" i="1"/>
  <c r="CH47" i="1"/>
  <c r="CG47" i="1"/>
  <c r="CF47" i="1"/>
  <c r="CE47" i="1"/>
  <c r="CD47" i="1"/>
  <c r="CC47" i="1"/>
  <c r="CB47" i="1"/>
  <c r="CA47" i="1"/>
  <c r="BZ47" i="1"/>
  <c r="BY47" i="1"/>
  <c r="BX47" i="1"/>
  <c r="BW47" i="1"/>
  <c r="BV47" i="1"/>
  <c r="BU47" i="1"/>
  <c r="BT47" i="1"/>
  <c r="BS47" i="1"/>
  <c r="BR47" i="1"/>
  <c r="BQ47" i="1"/>
  <c r="BP47" i="1"/>
  <c r="BO47" i="1"/>
  <c r="BN47" i="1"/>
  <c r="BM47" i="1"/>
  <c r="BL47" i="1"/>
  <c r="BK47" i="1"/>
  <c r="BJ47" i="1"/>
  <c r="BI47" i="1"/>
  <c r="BH47" i="1"/>
  <c r="BG47" i="1"/>
  <c r="BF47" i="1"/>
  <c r="BE47" i="1"/>
  <c r="BD47" i="1"/>
  <c r="BC47" i="1"/>
  <c r="BB47" i="1"/>
  <c r="BA47" i="1"/>
  <c r="AZ47" i="1"/>
  <c r="AY47" i="1"/>
  <c r="AX47" i="1"/>
  <c r="AW47" i="1"/>
  <c r="AV47" i="1"/>
  <c r="AU47" i="1"/>
  <c r="AT47" i="1"/>
  <c r="AS47" i="1"/>
  <c r="AR47" i="1"/>
  <c r="AQ47" i="1"/>
  <c r="AP47" i="1"/>
  <c r="AO47" i="1"/>
  <c r="AN47" i="1"/>
  <c r="AM47" i="1"/>
  <c r="AL47" i="1"/>
  <c r="AK47" i="1"/>
  <c r="AJ47" i="1"/>
  <c r="AI47" i="1"/>
  <c r="AH47" i="1"/>
  <c r="AG47" i="1"/>
  <c r="AF47" i="1"/>
  <c r="AE47" i="1"/>
  <c r="AD47" i="1"/>
  <c r="AC47" i="1"/>
  <c r="AB47" i="1"/>
  <c r="AA47" i="1"/>
  <c r="Z47" i="1"/>
  <c r="Y47" i="1"/>
  <c r="X47" i="1"/>
  <c r="W47" i="1"/>
  <c r="V47" i="1"/>
  <c r="U47" i="1"/>
  <c r="T47" i="1"/>
  <c r="S47" i="1"/>
  <c r="Q47" i="1"/>
  <c r="P47" i="1"/>
  <c r="O47" i="1"/>
  <c r="DD46" i="1"/>
  <c r="DC46" i="1"/>
  <c r="DB46" i="1"/>
  <c r="DA46" i="1"/>
  <c r="CZ46" i="1"/>
  <c r="CY46" i="1"/>
  <c r="CX46" i="1"/>
  <c r="CW46" i="1"/>
  <c r="CV46" i="1"/>
  <c r="CU46" i="1"/>
  <c r="CT46" i="1"/>
  <c r="CS46" i="1"/>
  <c r="CR46" i="1"/>
  <c r="CQ46" i="1"/>
  <c r="CP46" i="1"/>
  <c r="CO46" i="1"/>
  <c r="CN46" i="1"/>
  <c r="CM46" i="1"/>
  <c r="CL46" i="1"/>
  <c r="CK46" i="1"/>
  <c r="CJ46" i="1"/>
  <c r="CI46" i="1"/>
  <c r="CH46" i="1"/>
  <c r="CG46" i="1"/>
  <c r="CF46" i="1"/>
  <c r="CE46" i="1"/>
  <c r="CD46" i="1"/>
  <c r="CC46" i="1"/>
  <c r="CB46" i="1"/>
  <c r="CA46" i="1"/>
  <c r="BZ46" i="1"/>
  <c r="BY46" i="1"/>
  <c r="BX46" i="1"/>
  <c r="BW46" i="1"/>
  <c r="BV46" i="1"/>
  <c r="BU46" i="1"/>
  <c r="BT46" i="1"/>
  <c r="BS46" i="1"/>
  <c r="BR46" i="1"/>
  <c r="BQ46" i="1"/>
  <c r="BP46" i="1"/>
  <c r="BO46" i="1"/>
  <c r="BN46" i="1"/>
  <c r="BM46" i="1"/>
  <c r="BL46" i="1"/>
  <c r="BK46" i="1"/>
  <c r="BJ46" i="1"/>
  <c r="BI46" i="1"/>
  <c r="BH46" i="1"/>
  <c r="BG46" i="1"/>
  <c r="BF46" i="1"/>
  <c r="BE46" i="1"/>
  <c r="BD46" i="1"/>
  <c r="BC46" i="1"/>
  <c r="BB46" i="1"/>
  <c r="BA46" i="1"/>
  <c r="AZ46" i="1"/>
  <c r="AY46" i="1"/>
  <c r="AX46" i="1"/>
  <c r="AW46" i="1"/>
  <c r="AV46" i="1"/>
  <c r="AU46" i="1"/>
  <c r="AT46" i="1"/>
  <c r="AS46" i="1"/>
  <c r="AR46" i="1"/>
  <c r="AQ46" i="1"/>
  <c r="AP46" i="1"/>
  <c r="AO46" i="1"/>
  <c r="AN46" i="1"/>
  <c r="AM46" i="1"/>
  <c r="AL46" i="1"/>
  <c r="AK46" i="1"/>
  <c r="AJ46" i="1"/>
  <c r="AI46" i="1"/>
  <c r="AH46" i="1"/>
  <c r="AG46" i="1"/>
  <c r="AF46" i="1"/>
  <c r="AE46" i="1"/>
  <c r="AD46" i="1"/>
  <c r="AC46" i="1"/>
  <c r="AB46" i="1"/>
  <c r="AA46" i="1"/>
  <c r="Z46" i="1"/>
  <c r="Y46" i="1"/>
  <c r="X46" i="1"/>
  <c r="W46" i="1"/>
  <c r="V46" i="1"/>
  <c r="U46" i="1"/>
  <c r="T46" i="1"/>
  <c r="S46" i="1"/>
  <c r="Q46" i="1"/>
  <c r="P46" i="1"/>
  <c r="O46" i="1"/>
  <c r="DD45" i="1"/>
  <c r="DC45" i="1"/>
  <c r="DB45" i="1"/>
  <c r="DA45" i="1"/>
  <c r="CZ45" i="1"/>
  <c r="CY45" i="1"/>
  <c r="CX45" i="1"/>
  <c r="CW45" i="1"/>
  <c r="CV45" i="1"/>
  <c r="CU45" i="1"/>
  <c r="CT45" i="1"/>
  <c r="CS45" i="1"/>
  <c r="CR45" i="1"/>
  <c r="CQ45" i="1"/>
  <c r="CP45" i="1"/>
  <c r="CO45" i="1"/>
  <c r="CN45" i="1"/>
  <c r="CM45" i="1"/>
  <c r="CL45" i="1"/>
  <c r="CK45" i="1"/>
  <c r="CJ45" i="1"/>
  <c r="CI45" i="1"/>
  <c r="CH45" i="1"/>
  <c r="CG45" i="1"/>
  <c r="CF45" i="1"/>
  <c r="CE45" i="1"/>
  <c r="CD45" i="1"/>
  <c r="CC45" i="1"/>
  <c r="CB45" i="1"/>
  <c r="CA45" i="1"/>
  <c r="BZ45" i="1"/>
  <c r="BY45" i="1"/>
  <c r="BX45" i="1"/>
  <c r="BW45" i="1"/>
  <c r="BV45" i="1"/>
  <c r="BU45" i="1"/>
  <c r="BT45" i="1"/>
  <c r="BS45" i="1"/>
  <c r="BR45" i="1"/>
  <c r="BQ45" i="1"/>
  <c r="BP45" i="1"/>
  <c r="BO45" i="1"/>
  <c r="BN45" i="1"/>
  <c r="BM45" i="1"/>
  <c r="BL45" i="1"/>
  <c r="BK45" i="1"/>
  <c r="BJ45" i="1"/>
  <c r="BI45" i="1"/>
  <c r="BH45" i="1"/>
  <c r="BG45" i="1"/>
  <c r="BF45" i="1"/>
  <c r="BE45" i="1"/>
  <c r="BD45" i="1"/>
  <c r="BC45" i="1"/>
  <c r="BB45" i="1"/>
  <c r="BA45" i="1"/>
  <c r="AZ45" i="1"/>
  <c r="AY45" i="1"/>
  <c r="AX45" i="1"/>
  <c r="AW45" i="1"/>
  <c r="AV45" i="1"/>
  <c r="AU45" i="1"/>
  <c r="AT45" i="1"/>
  <c r="AS45" i="1"/>
  <c r="AR45" i="1"/>
  <c r="AQ45" i="1"/>
  <c r="AP45" i="1"/>
  <c r="AO45" i="1"/>
  <c r="AN45" i="1"/>
  <c r="AM45" i="1"/>
  <c r="AL45" i="1"/>
  <c r="AK45" i="1"/>
  <c r="AJ45" i="1"/>
  <c r="AI45" i="1"/>
  <c r="AH45" i="1"/>
  <c r="AG45" i="1"/>
  <c r="AF45" i="1"/>
  <c r="AE45" i="1"/>
  <c r="AD45" i="1"/>
  <c r="AC45" i="1"/>
  <c r="AB45" i="1"/>
  <c r="AA45" i="1"/>
  <c r="Z45" i="1"/>
  <c r="Y45" i="1"/>
  <c r="X45" i="1"/>
  <c r="W45" i="1"/>
  <c r="V45" i="1"/>
  <c r="U45" i="1"/>
  <c r="T45" i="1"/>
  <c r="S45" i="1"/>
  <c r="Q45" i="1"/>
  <c r="P45" i="1"/>
  <c r="O45" i="1"/>
  <c r="DD44" i="1"/>
  <c r="DC44" i="1"/>
  <c r="DB44" i="1"/>
  <c r="DA44" i="1"/>
  <c r="CZ44" i="1"/>
  <c r="CY44" i="1"/>
  <c r="CX44" i="1"/>
  <c r="CW44" i="1"/>
  <c r="CV44" i="1"/>
  <c r="CU44" i="1"/>
  <c r="CT44" i="1"/>
  <c r="CS44" i="1"/>
  <c r="CR44" i="1"/>
  <c r="CQ44" i="1"/>
  <c r="CP44" i="1"/>
  <c r="CO44" i="1"/>
  <c r="CN44" i="1"/>
  <c r="CM44" i="1"/>
  <c r="CL44" i="1"/>
  <c r="CK44" i="1"/>
  <c r="CJ44" i="1"/>
  <c r="CI44" i="1"/>
  <c r="CH44" i="1"/>
  <c r="CG44" i="1"/>
  <c r="CF44" i="1"/>
  <c r="CE44" i="1"/>
  <c r="CD44" i="1"/>
  <c r="CC44" i="1"/>
  <c r="CB44" i="1"/>
  <c r="CA44" i="1"/>
  <c r="BZ44" i="1"/>
  <c r="BY44" i="1"/>
  <c r="BX44" i="1"/>
  <c r="BW44" i="1"/>
  <c r="BV44" i="1"/>
  <c r="BU44" i="1"/>
  <c r="BT44" i="1"/>
  <c r="BS44" i="1"/>
  <c r="BR44" i="1"/>
  <c r="BQ44" i="1"/>
  <c r="BP44" i="1"/>
  <c r="BO44" i="1"/>
  <c r="BN44" i="1"/>
  <c r="BM44" i="1"/>
  <c r="BL44" i="1"/>
  <c r="BK44" i="1"/>
  <c r="BJ44" i="1"/>
  <c r="BI44" i="1"/>
  <c r="BH44" i="1"/>
  <c r="BG44" i="1"/>
  <c r="BF44" i="1"/>
  <c r="BE44" i="1"/>
  <c r="BD44" i="1"/>
  <c r="BC44" i="1"/>
  <c r="BB44" i="1"/>
  <c r="BA44" i="1"/>
  <c r="AZ44" i="1"/>
  <c r="AY44" i="1"/>
  <c r="AX44" i="1"/>
  <c r="AW44" i="1"/>
  <c r="AV44" i="1"/>
  <c r="AU44" i="1"/>
  <c r="AT44" i="1"/>
  <c r="AS44" i="1"/>
  <c r="AR44" i="1"/>
  <c r="AQ44" i="1"/>
  <c r="AP44" i="1"/>
  <c r="AO44" i="1"/>
  <c r="AN44" i="1"/>
  <c r="AM44" i="1"/>
  <c r="AL44" i="1"/>
  <c r="AK44" i="1"/>
  <c r="AJ44" i="1"/>
  <c r="AI44" i="1"/>
  <c r="AH44" i="1"/>
  <c r="AG44" i="1"/>
  <c r="AF44" i="1"/>
  <c r="AE44" i="1"/>
  <c r="AD44" i="1"/>
  <c r="AC44" i="1"/>
  <c r="AB44" i="1"/>
  <c r="AA44" i="1"/>
  <c r="Z44" i="1"/>
  <c r="Y44" i="1"/>
  <c r="X44" i="1"/>
  <c r="W44" i="1"/>
  <c r="V44" i="1"/>
  <c r="U44" i="1"/>
  <c r="T44" i="1"/>
  <c r="S44" i="1"/>
  <c r="Q44" i="1"/>
  <c r="P44" i="1"/>
  <c r="O44" i="1"/>
  <c r="DD43" i="1"/>
  <c r="DC43" i="1"/>
  <c r="DB43" i="1"/>
  <c r="DA43" i="1"/>
  <c r="CZ43" i="1"/>
  <c r="CY43" i="1"/>
  <c r="CX43" i="1"/>
  <c r="CW43" i="1"/>
  <c r="CV43" i="1"/>
  <c r="CU43" i="1"/>
  <c r="CT43" i="1"/>
  <c r="CS43" i="1"/>
  <c r="CR43" i="1"/>
  <c r="CQ43" i="1"/>
  <c r="CP43" i="1"/>
  <c r="CO43" i="1"/>
  <c r="CN43" i="1"/>
  <c r="CM43" i="1"/>
  <c r="CL43" i="1"/>
  <c r="CK43" i="1"/>
  <c r="CJ43" i="1"/>
  <c r="CI43" i="1"/>
  <c r="CH43" i="1"/>
  <c r="CG43" i="1"/>
  <c r="CF43" i="1"/>
  <c r="CE43" i="1"/>
  <c r="CD43" i="1"/>
  <c r="CC43" i="1"/>
  <c r="CB43" i="1"/>
  <c r="CA43" i="1"/>
  <c r="BZ43" i="1"/>
  <c r="BY43" i="1"/>
  <c r="BX43" i="1"/>
  <c r="BW43" i="1"/>
  <c r="BV43" i="1"/>
  <c r="BU43" i="1"/>
  <c r="BT43" i="1"/>
  <c r="BS43" i="1"/>
  <c r="BR43" i="1"/>
  <c r="BQ43" i="1"/>
  <c r="BP43" i="1"/>
  <c r="BO43" i="1"/>
  <c r="BN43" i="1"/>
  <c r="BM43" i="1"/>
  <c r="BL43" i="1"/>
  <c r="BK43" i="1"/>
  <c r="BJ43" i="1"/>
  <c r="BI43" i="1"/>
  <c r="BH43" i="1"/>
  <c r="BG43" i="1"/>
  <c r="BF43" i="1"/>
  <c r="BE43" i="1"/>
  <c r="BD43" i="1"/>
  <c r="BC43" i="1"/>
  <c r="BB43" i="1"/>
  <c r="BA43" i="1"/>
  <c r="AZ43" i="1"/>
  <c r="AY43" i="1"/>
  <c r="AX43" i="1"/>
  <c r="AW43" i="1"/>
  <c r="AV43" i="1"/>
  <c r="AU43" i="1"/>
  <c r="AT43" i="1"/>
  <c r="AS43" i="1"/>
  <c r="AR43" i="1"/>
  <c r="AQ43" i="1"/>
  <c r="AP43" i="1"/>
  <c r="AO43" i="1"/>
  <c r="AN43" i="1"/>
  <c r="AM43" i="1"/>
  <c r="AL43" i="1"/>
  <c r="AK43" i="1"/>
  <c r="AJ43" i="1"/>
  <c r="AI43" i="1"/>
  <c r="AH43" i="1"/>
  <c r="AG43" i="1"/>
  <c r="AF43" i="1"/>
  <c r="AE43" i="1"/>
  <c r="AD43" i="1"/>
  <c r="AC43" i="1"/>
  <c r="AB43" i="1"/>
  <c r="AA43" i="1"/>
  <c r="Z43" i="1"/>
  <c r="Y43" i="1"/>
  <c r="X43" i="1"/>
  <c r="W43" i="1"/>
  <c r="V43" i="1"/>
  <c r="U43" i="1"/>
  <c r="T43" i="1"/>
  <c r="S43" i="1"/>
  <c r="Q43" i="1"/>
  <c r="P43" i="1"/>
  <c r="O43" i="1"/>
  <c r="DD840" i="1"/>
  <c r="DC840" i="1"/>
  <c r="DB840" i="1"/>
  <c r="DA840" i="1"/>
  <c r="CZ840" i="1"/>
  <c r="CY840" i="1"/>
  <c r="CX840" i="1"/>
  <c r="CW840" i="1"/>
  <c r="CV840" i="1"/>
  <c r="CU840" i="1"/>
  <c r="CT840" i="1"/>
  <c r="CS840" i="1"/>
  <c r="CR840" i="1"/>
  <c r="CQ840" i="1"/>
  <c r="CP840" i="1"/>
  <c r="CO840" i="1"/>
  <c r="CN840" i="1"/>
  <c r="CM840" i="1"/>
  <c r="CL840" i="1"/>
  <c r="CK840" i="1"/>
  <c r="CJ840" i="1"/>
  <c r="CI840" i="1"/>
  <c r="CH840" i="1"/>
  <c r="CG840" i="1"/>
  <c r="CF840" i="1"/>
  <c r="CE840" i="1"/>
  <c r="CD840" i="1"/>
  <c r="CC840" i="1"/>
  <c r="CB840" i="1"/>
  <c r="CA840" i="1"/>
  <c r="BZ840" i="1"/>
  <c r="BY840" i="1"/>
  <c r="BX840" i="1"/>
  <c r="BW840" i="1"/>
  <c r="BV840" i="1"/>
  <c r="BU840" i="1"/>
  <c r="BT840" i="1"/>
  <c r="BS840" i="1"/>
  <c r="BR840" i="1"/>
  <c r="BQ840" i="1"/>
  <c r="BP840" i="1"/>
  <c r="BO840" i="1"/>
  <c r="BN840" i="1"/>
  <c r="BM840" i="1"/>
  <c r="BL840" i="1"/>
  <c r="BK840" i="1"/>
  <c r="BJ840" i="1"/>
  <c r="BI840" i="1"/>
  <c r="BH840" i="1"/>
  <c r="BG840" i="1"/>
  <c r="BF840" i="1"/>
  <c r="BE840" i="1"/>
  <c r="BD840" i="1"/>
  <c r="BC840" i="1"/>
  <c r="BB840" i="1"/>
  <c r="BA840" i="1"/>
  <c r="AZ840" i="1"/>
  <c r="AY840" i="1"/>
  <c r="AX840" i="1"/>
  <c r="AW840" i="1"/>
  <c r="AV840" i="1"/>
  <c r="AU840" i="1"/>
  <c r="AT840" i="1"/>
  <c r="AS840" i="1"/>
  <c r="AR840" i="1"/>
  <c r="AQ840" i="1"/>
  <c r="AP840" i="1"/>
  <c r="AO840" i="1"/>
  <c r="AN840" i="1"/>
  <c r="AM840" i="1"/>
  <c r="AL840" i="1"/>
  <c r="AK840" i="1"/>
  <c r="AJ840" i="1"/>
  <c r="AI840" i="1"/>
  <c r="AH840" i="1"/>
  <c r="AG840" i="1"/>
  <c r="AF840" i="1"/>
  <c r="AE840" i="1"/>
  <c r="AD840" i="1"/>
  <c r="AC840" i="1"/>
  <c r="AB840" i="1"/>
  <c r="AA840" i="1"/>
  <c r="Z840" i="1"/>
  <c r="Y840" i="1"/>
  <c r="X840" i="1"/>
  <c r="W840" i="1"/>
  <c r="V840" i="1"/>
  <c r="U840" i="1"/>
  <c r="T840" i="1"/>
  <c r="S840" i="1"/>
  <c r="Q840" i="1"/>
  <c r="P840" i="1"/>
  <c r="O840" i="1"/>
  <c r="DD1111" i="1"/>
  <c r="DC1111" i="1"/>
  <c r="DB1111" i="1"/>
  <c r="DA1111" i="1"/>
  <c r="CZ1111" i="1"/>
  <c r="CY1111" i="1"/>
  <c r="CX1111" i="1"/>
  <c r="CW1111" i="1"/>
  <c r="CV1111" i="1"/>
  <c r="CU1111" i="1"/>
  <c r="CT1111" i="1"/>
  <c r="CS1111" i="1"/>
  <c r="CR1111" i="1"/>
  <c r="CQ1111" i="1"/>
  <c r="CP1111" i="1"/>
  <c r="CO1111" i="1"/>
  <c r="CN1111" i="1"/>
  <c r="CM1111" i="1"/>
  <c r="CL1111" i="1"/>
  <c r="CK1111" i="1"/>
  <c r="CJ1111" i="1"/>
  <c r="CI1111" i="1"/>
  <c r="CH1111" i="1"/>
  <c r="CG1111" i="1"/>
  <c r="CF1111" i="1"/>
  <c r="CE1111" i="1"/>
  <c r="CD1111" i="1"/>
  <c r="CC1111" i="1"/>
  <c r="CB1111" i="1"/>
  <c r="CA1111" i="1"/>
  <c r="BZ1111" i="1"/>
  <c r="BY1111" i="1"/>
  <c r="BX1111" i="1"/>
  <c r="BW1111" i="1"/>
  <c r="BV1111" i="1"/>
  <c r="BU1111" i="1"/>
  <c r="BT1111" i="1"/>
  <c r="BS1111" i="1"/>
  <c r="BR1111" i="1"/>
  <c r="BQ1111" i="1"/>
  <c r="BP1111" i="1"/>
  <c r="BO1111" i="1"/>
  <c r="BN1111" i="1"/>
  <c r="BM1111" i="1"/>
  <c r="BL1111" i="1"/>
  <c r="BK1111" i="1"/>
  <c r="BJ1111" i="1"/>
  <c r="BI1111" i="1"/>
  <c r="BH1111" i="1"/>
  <c r="BG1111" i="1"/>
  <c r="BF1111" i="1"/>
  <c r="BE1111" i="1"/>
  <c r="BD1111" i="1"/>
  <c r="BC1111" i="1"/>
  <c r="BB1111" i="1"/>
  <c r="BA1111" i="1"/>
  <c r="AZ1111" i="1"/>
  <c r="AY1111" i="1"/>
  <c r="AX1111" i="1"/>
  <c r="AW1111" i="1"/>
  <c r="AV1111" i="1"/>
  <c r="AU1111" i="1"/>
  <c r="AT1111" i="1"/>
  <c r="AS1111" i="1"/>
  <c r="AR1111" i="1"/>
  <c r="AQ1111" i="1"/>
  <c r="AP1111" i="1"/>
  <c r="AO1111" i="1"/>
  <c r="AN1111" i="1"/>
  <c r="AM1111" i="1"/>
  <c r="AL1111" i="1"/>
  <c r="AK1111" i="1"/>
  <c r="AJ1111" i="1"/>
  <c r="AI1111" i="1"/>
  <c r="AH1111" i="1"/>
  <c r="AG1111" i="1"/>
  <c r="AF1111" i="1"/>
  <c r="AE1111" i="1"/>
  <c r="AD1111" i="1"/>
  <c r="AC1111" i="1"/>
  <c r="AB1111" i="1"/>
  <c r="AA1111" i="1"/>
  <c r="Z1111" i="1"/>
  <c r="Y1111" i="1"/>
  <c r="X1111" i="1"/>
  <c r="W1111" i="1"/>
  <c r="V1111" i="1"/>
  <c r="U1111" i="1"/>
  <c r="T1111" i="1"/>
  <c r="S1111" i="1"/>
  <c r="Q1111" i="1"/>
  <c r="P1111" i="1"/>
  <c r="O1111" i="1"/>
  <c r="DD1110" i="1"/>
  <c r="DC1110" i="1"/>
  <c r="DB1110" i="1"/>
  <c r="DA1110" i="1"/>
  <c r="CZ1110" i="1"/>
  <c r="CY1110" i="1"/>
  <c r="CX1110" i="1"/>
  <c r="CW1110" i="1"/>
  <c r="CV1110" i="1"/>
  <c r="CU1110" i="1"/>
  <c r="CT1110" i="1"/>
  <c r="CS1110" i="1"/>
  <c r="CR1110" i="1"/>
  <c r="CQ1110" i="1"/>
  <c r="CP1110" i="1"/>
  <c r="CO1110" i="1"/>
  <c r="CN1110" i="1"/>
  <c r="CM1110" i="1"/>
  <c r="CL1110" i="1"/>
  <c r="CK1110" i="1"/>
  <c r="CJ1110" i="1"/>
  <c r="CI1110" i="1"/>
  <c r="CH1110" i="1"/>
  <c r="CG1110" i="1"/>
  <c r="CF1110" i="1"/>
  <c r="CE1110" i="1"/>
  <c r="CD1110" i="1"/>
  <c r="CC1110" i="1"/>
  <c r="CB1110" i="1"/>
  <c r="CA1110" i="1"/>
  <c r="BZ1110" i="1"/>
  <c r="BY1110" i="1"/>
  <c r="BX1110" i="1"/>
  <c r="BW1110" i="1"/>
  <c r="BV1110" i="1"/>
  <c r="BU1110" i="1"/>
  <c r="BT1110" i="1"/>
  <c r="BS1110" i="1"/>
  <c r="BR1110" i="1"/>
  <c r="BQ1110" i="1"/>
  <c r="BP1110" i="1"/>
  <c r="BO1110" i="1"/>
  <c r="BN1110" i="1"/>
  <c r="BM1110" i="1"/>
  <c r="BL1110" i="1"/>
  <c r="BK1110" i="1"/>
  <c r="BJ1110" i="1"/>
  <c r="BI1110" i="1"/>
  <c r="BH1110" i="1"/>
  <c r="BG1110" i="1"/>
  <c r="BF1110" i="1"/>
  <c r="BE1110" i="1"/>
  <c r="BD1110" i="1"/>
  <c r="BC1110" i="1"/>
  <c r="BB1110" i="1"/>
  <c r="BA1110" i="1"/>
  <c r="AZ1110" i="1"/>
  <c r="AY1110" i="1"/>
  <c r="AX1110" i="1"/>
  <c r="AW1110" i="1"/>
  <c r="AV1110" i="1"/>
  <c r="AU1110" i="1"/>
  <c r="AT1110" i="1"/>
  <c r="AS1110" i="1"/>
  <c r="AR1110" i="1"/>
  <c r="AQ1110" i="1"/>
  <c r="AP1110" i="1"/>
  <c r="AO1110" i="1"/>
  <c r="AN1110" i="1"/>
  <c r="AM1110" i="1"/>
  <c r="AL1110" i="1"/>
  <c r="AK1110" i="1"/>
  <c r="AJ1110" i="1"/>
  <c r="AI1110" i="1"/>
  <c r="AH1110" i="1"/>
  <c r="AG1110" i="1"/>
  <c r="AF1110" i="1"/>
  <c r="AE1110" i="1"/>
  <c r="AD1110" i="1"/>
  <c r="AC1110" i="1"/>
  <c r="AB1110" i="1"/>
  <c r="AA1110" i="1"/>
  <c r="Z1110" i="1"/>
  <c r="Y1110" i="1"/>
  <c r="X1110" i="1"/>
  <c r="W1110" i="1"/>
  <c r="V1110" i="1"/>
  <c r="U1110" i="1"/>
  <c r="T1110" i="1"/>
  <c r="S1110" i="1"/>
  <c r="Q1110" i="1"/>
  <c r="P1110" i="1"/>
  <c r="O1110" i="1"/>
  <c r="DD1109" i="1"/>
  <c r="DC1109" i="1"/>
  <c r="DB1109" i="1"/>
  <c r="DA1109" i="1"/>
  <c r="CZ1109" i="1"/>
  <c r="CY1109" i="1"/>
  <c r="CX1109" i="1"/>
  <c r="CW1109" i="1"/>
  <c r="CV1109" i="1"/>
  <c r="CU1109" i="1"/>
  <c r="CT1109" i="1"/>
  <c r="CS1109" i="1"/>
  <c r="CR1109" i="1"/>
  <c r="CQ1109" i="1"/>
  <c r="CP1109" i="1"/>
  <c r="CO1109" i="1"/>
  <c r="CN1109" i="1"/>
  <c r="CM1109" i="1"/>
  <c r="CL1109" i="1"/>
  <c r="CK1109" i="1"/>
  <c r="CJ1109" i="1"/>
  <c r="CI1109" i="1"/>
  <c r="CH1109" i="1"/>
  <c r="CG1109" i="1"/>
  <c r="CF1109" i="1"/>
  <c r="CE1109" i="1"/>
  <c r="CD1109" i="1"/>
  <c r="CC1109" i="1"/>
  <c r="CB1109" i="1"/>
  <c r="CA1109" i="1"/>
  <c r="BZ1109" i="1"/>
  <c r="BY1109" i="1"/>
  <c r="BX1109" i="1"/>
  <c r="BW1109" i="1"/>
  <c r="BV1109" i="1"/>
  <c r="BU1109" i="1"/>
  <c r="BT1109" i="1"/>
  <c r="BS1109" i="1"/>
  <c r="BR1109" i="1"/>
  <c r="BQ1109" i="1"/>
  <c r="BP1109" i="1"/>
  <c r="BO1109" i="1"/>
  <c r="BN1109" i="1"/>
  <c r="BM1109" i="1"/>
  <c r="BL1109" i="1"/>
  <c r="BK1109" i="1"/>
  <c r="BJ1109" i="1"/>
  <c r="BI1109" i="1"/>
  <c r="BH1109" i="1"/>
  <c r="BG1109" i="1"/>
  <c r="BF1109" i="1"/>
  <c r="BE1109" i="1"/>
  <c r="BD1109" i="1"/>
  <c r="BC1109" i="1"/>
  <c r="BB1109" i="1"/>
  <c r="BA1109" i="1"/>
  <c r="AZ1109" i="1"/>
  <c r="AY1109" i="1"/>
  <c r="AX1109" i="1"/>
  <c r="AW1109" i="1"/>
  <c r="AV1109" i="1"/>
  <c r="AU1109" i="1"/>
  <c r="AT1109" i="1"/>
  <c r="AS1109" i="1"/>
  <c r="AR1109" i="1"/>
  <c r="AQ1109" i="1"/>
  <c r="AP1109" i="1"/>
  <c r="AO1109" i="1"/>
  <c r="AN1109" i="1"/>
  <c r="AM1109" i="1"/>
  <c r="AL1109" i="1"/>
  <c r="AK1109" i="1"/>
  <c r="AJ1109" i="1"/>
  <c r="AI1109" i="1"/>
  <c r="AH1109" i="1"/>
  <c r="AG1109" i="1"/>
  <c r="AF1109" i="1"/>
  <c r="AE1109" i="1"/>
  <c r="AD1109" i="1"/>
  <c r="AC1109" i="1"/>
  <c r="AB1109" i="1"/>
  <c r="AA1109" i="1"/>
  <c r="Z1109" i="1"/>
  <c r="Y1109" i="1"/>
  <c r="X1109" i="1"/>
  <c r="W1109" i="1"/>
  <c r="V1109" i="1"/>
  <c r="U1109" i="1"/>
  <c r="T1109" i="1"/>
  <c r="S1109" i="1"/>
  <c r="Q1109" i="1"/>
  <c r="P1109" i="1"/>
  <c r="O1109" i="1"/>
  <c r="DD1108" i="1"/>
  <c r="DC1108" i="1"/>
  <c r="DB1108" i="1"/>
  <c r="DA1108" i="1"/>
  <c r="CZ1108" i="1"/>
  <c r="CY1108" i="1"/>
  <c r="CX1108" i="1"/>
  <c r="CW1108" i="1"/>
  <c r="CV1108" i="1"/>
  <c r="CU1108" i="1"/>
  <c r="CT1108" i="1"/>
  <c r="CS1108" i="1"/>
  <c r="CR1108" i="1"/>
  <c r="CQ1108" i="1"/>
  <c r="CP1108" i="1"/>
  <c r="CO1108" i="1"/>
  <c r="CN1108" i="1"/>
  <c r="CM1108" i="1"/>
  <c r="CL1108" i="1"/>
  <c r="CK1108" i="1"/>
  <c r="CJ1108" i="1"/>
  <c r="CI1108" i="1"/>
  <c r="CH1108" i="1"/>
  <c r="CG1108" i="1"/>
  <c r="CF1108" i="1"/>
  <c r="CE1108" i="1"/>
  <c r="CD1108" i="1"/>
  <c r="CC1108" i="1"/>
  <c r="CB1108" i="1"/>
  <c r="CA1108" i="1"/>
  <c r="BZ1108" i="1"/>
  <c r="BY1108" i="1"/>
  <c r="BX1108" i="1"/>
  <c r="BW1108" i="1"/>
  <c r="BV1108" i="1"/>
  <c r="BU1108" i="1"/>
  <c r="BT1108" i="1"/>
  <c r="BS1108" i="1"/>
  <c r="BR1108" i="1"/>
  <c r="BQ1108" i="1"/>
  <c r="BP1108" i="1"/>
  <c r="BO1108" i="1"/>
  <c r="BN1108" i="1"/>
  <c r="BM1108" i="1"/>
  <c r="BL1108" i="1"/>
  <c r="BK1108" i="1"/>
  <c r="BJ1108" i="1"/>
  <c r="BI1108" i="1"/>
  <c r="BH1108" i="1"/>
  <c r="BG1108" i="1"/>
  <c r="BF1108" i="1"/>
  <c r="BE1108" i="1"/>
  <c r="BD1108" i="1"/>
  <c r="BC1108" i="1"/>
  <c r="BB1108" i="1"/>
  <c r="BA1108" i="1"/>
  <c r="AZ1108" i="1"/>
  <c r="AY1108" i="1"/>
  <c r="AX1108" i="1"/>
  <c r="AW1108" i="1"/>
  <c r="AV1108" i="1"/>
  <c r="AU1108" i="1"/>
  <c r="AT1108" i="1"/>
  <c r="AS1108" i="1"/>
  <c r="AR1108" i="1"/>
  <c r="AQ1108" i="1"/>
  <c r="AP1108" i="1"/>
  <c r="AO1108" i="1"/>
  <c r="AN1108" i="1"/>
  <c r="AM1108" i="1"/>
  <c r="AL1108" i="1"/>
  <c r="AK1108" i="1"/>
  <c r="AJ1108" i="1"/>
  <c r="AI1108" i="1"/>
  <c r="AH1108" i="1"/>
  <c r="AG1108" i="1"/>
  <c r="AF1108" i="1"/>
  <c r="AE1108" i="1"/>
  <c r="AD1108" i="1"/>
  <c r="AC1108" i="1"/>
  <c r="AB1108" i="1"/>
  <c r="AA1108" i="1"/>
  <c r="Z1108" i="1"/>
  <c r="Y1108" i="1"/>
  <c r="X1108" i="1"/>
  <c r="W1108" i="1"/>
  <c r="V1108" i="1"/>
  <c r="U1108" i="1"/>
  <c r="T1108" i="1"/>
  <c r="S1108" i="1"/>
  <c r="Q1108" i="1"/>
  <c r="P1108" i="1"/>
  <c r="O1108" i="1"/>
  <c r="DD1107" i="1"/>
  <c r="DC1107" i="1"/>
  <c r="DB1107" i="1"/>
  <c r="DA1107" i="1"/>
  <c r="CZ1107" i="1"/>
  <c r="CY1107" i="1"/>
  <c r="CX1107" i="1"/>
  <c r="CW1107" i="1"/>
  <c r="CV1107" i="1"/>
  <c r="CU1107" i="1"/>
  <c r="CT1107" i="1"/>
  <c r="CS1107" i="1"/>
  <c r="CR1107" i="1"/>
  <c r="CQ1107" i="1"/>
  <c r="CP1107" i="1"/>
  <c r="CO1107" i="1"/>
  <c r="CN1107" i="1"/>
  <c r="CM1107" i="1"/>
  <c r="CL1107" i="1"/>
  <c r="CK1107" i="1"/>
  <c r="CJ1107" i="1"/>
  <c r="CI1107" i="1"/>
  <c r="CH1107" i="1"/>
  <c r="CG1107" i="1"/>
  <c r="CF1107" i="1"/>
  <c r="CE1107" i="1"/>
  <c r="CD1107" i="1"/>
  <c r="CC1107" i="1"/>
  <c r="CB1107" i="1"/>
  <c r="CA1107" i="1"/>
  <c r="BZ1107" i="1"/>
  <c r="BY1107" i="1"/>
  <c r="BX1107" i="1"/>
  <c r="BW1107" i="1"/>
  <c r="BV1107" i="1"/>
  <c r="BU1107" i="1"/>
  <c r="BT1107" i="1"/>
  <c r="BS1107" i="1"/>
  <c r="BR1107" i="1"/>
  <c r="BQ1107" i="1"/>
  <c r="BP1107" i="1"/>
  <c r="BO1107" i="1"/>
  <c r="BN1107" i="1"/>
  <c r="BM1107" i="1"/>
  <c r="BL1107" i="1"/>
  <c r="BK1107" i="1"/>
  <c r="BJ1107" i="1"/>
  <c r="BI1107" i="1"/>
  <c r="BH1107" i="1"/>
  <c r="BG1107" i="1"/>
  <c r="BF1107" i="1"/>
  <c r="BE1107" i="1"/>
  <c r="BD1107" i="1"/>
  <c r="BC1107" i="1"/>
  <c r="BB1107" i="1"/>
  <c r="BA1107" i="1"/>
  <c r="AZ1107" i="1"/>
  <c r="AY1107" i="1"/>
  <c r="AX1107" i="1"/>
  <c r="AW1107" i="1"/>
  <c r="AV1107" i="1"/>
  <c r="AU1107" i="1"/>
  <c r="AT1107" i="1"/>
  <c r="AS1107" i="1"/>
  <c r="AR1107" i="1"/>
  <c r="AQ1107" i="1"/>
  <c r="AP1107" i="1"/>
  <c r="AO1107" i="1"/>
  <c r="AN1107" i="1"/>
  <c r="AM1107" i="1"/>
  <c r="AL1107" i="1"/>
  <c r="AK1107" i="1"/>
  <c r="AJ1107" i="1"/>
  <c r="AI1107" i="1"/>
  <c r="AH1107" i="1"/>
  <c r="AG1107" i="1"/>
  <c r="AF1107" i="1"/>
  <c r="AE1107" i="1"/>
  <c r="AD1107" i="1"/>
  <c r="AC1107" i="1"/>
  <c r="AB1107" i="1"/>
  <c r="AA1107" i="1"/>
  <c r="Z1107" i="1"/>
  <c r="Y1107" i="1"/>
  <c r="X1107" i="1"/>
  <c r="W1107" i="1"/>
  <c r="V1107" i="1"/>
  <c r="U1107" i="1"/>
  <c r="T1107" i="1"/>
  <c r="S1107" i="1"/>
  <c r="Q1107" i="1"/>
  <c r="P1107" i="1"/>
  <c r="O1107" i="1"/>
  <c r="DD1106" i="1"/>
  <c r="DC1106" i="1"/>
  <c r="DB1106" i="1"/>
  <c r="DA1106" i="1"/>
  <c r="CZ1106" i="1"/>
  <c r="CY1106" i="1"/>
  <c r="CX1106" i="1"/>
  <c r="CW1106" i="1"/>
  <c r="CV1106" i="1"/>
  <c r="CU1106" i="1"/>
  <c r="CT1106" i="1"/>
  <c r="CS1106" i="1"/>
  <c r="CR1106" i="1"/>
  <c r="CQ1106" i="1"/>
  <c r="CP1106" i="1"/>
  <c r="CO1106" i="1"/>
  <c r="CN1106" i="1"/>
  <c r="CM1106" i="1"/>
  <c r="CL1106" i="1"/>
  <c r="CK1106" i="1"/>
  <c r="CJ1106" i="1"/>
  <c r="CI1106" i="1"/>
  <c r="CH1106" i="1"/>
  <c r="CG1106" i="1"/>
  <c r="CF1106" i="1"/>
  <c r="CE1106" i="1"/>
  <c r="CD1106" i="1"/>
  <c r="CC1106" i="1"/>
  <c r="CB1106" i="1"/>
  <c r="CA1106" i="1"/>
  <c r="BZ1106" i="1"/>
  <c r="BY1106" i="1"/>
  <c r="BX1106" i="1"/>
  <c r="BW1106" i="1"/>
  <c r="BV1106" i="1"/>
  <c r="BU1106" i="1"/>
  <c r="BT1106" i="1"/>
  <c r="BS1106" i="1"/>
  <c r="BR1106" i="1"/>
  <c r="BQ1106" i="1"/>
  <c r="BP1106" i="1"/>
  <c r="BO1106" i="1"/>
  <c r="BN1106" i="1"/>
  <c r="BM1106" i="1"/>
  <c r="BL1106" i="1"/>
  <c r="BK1106" i="1"/>
  <c r="BJ1106" i="1"/>
  <c r="BI1106" i="1"/>
  <c r="BH1106" i="1"/>
  <c r="BG1106" i="1"/>
  <c r="BF1106" i="1"/>
  <c r="BE1106" i="1"/>
  <c r="BD1106" i="1"/>
  <c r="BC1106" i="1"/>
  <c r="BB1106" i="1"/>
  <c r="BA1106" i="1"/>
  <c r="AZ1106" i="1"/>
  <c r="AY1106" i="1"/>
  <c r="AX1106" i="1"/>
  <c r="AW1106" i="1"/>
  <c r="AV1106" i="1"/>
  <c r="AU1106" i="1"/>
  <c r="AT1106" i="1"/>
  <c r="AS1106" i="1"/>
  <c r="AR1106" i="1"/>
  <c r="AQ1106" i="1"/>
  <c r="AP1106" i="1"/>
  <c r="AO1106" i="1"/>
  <c r="AN1106" i="1"/>
  <c r="AM1106" i="1"/>
  <c r="AL1106" i="1"/>
  <c r="AK1106" i="1"/>
  <c r="AJ1106" i="1"/>
  <c r="AI1106" i="1"/>
  <c r="AH1106" i="1"/>
  <c r="AG1106" i="1"/>
  <c r="AF1106" i="1"/>
  <c r="AE1106" i="1"/>
  <c r="AD1106" i="1"/>
  <c r="AC1106" i="1"/>
  <c r="AB1106" i="1"/>
  <c r="AA1106" i="1"/>
  <c r="Z1106" i="1"/>
  <c r="Y1106" i="1"/>
  <c r="X1106" i="1"/>
  <c r="W1106" i="1"/>
  <c r="V1106" i="1"/>
  <c r="U1106" i="1"/>
  <c r="T1106" i="1"/>
  <c r="S1106" i="1"/>
  <c r="Q1106" i="1"/>
  <c r="P1106" i="1"/>
  <c r="O1106" i="1"/>
  <c r="DD1105" i="1"/>
  <c r="DC1105" i="1"/>
  <c r="DB1105" i="1"/>
  <c r="DA1105" i="1"/>
  <c r="CZ1105" i="1"/>
  <c r="CY1105" i="1"/>
  <c r="CX1105" i="1"/>
  <c r="CW1105" i="1"/>
  <c r="CV1105" i="1"/>
  <c r="CU1105" i="1"/>
  <c r="CT1105" i="1"/>
  <c r="CS1105" i="1"/>
  <c r="CR1105" i="1"/>
  <c r="CQ1105" i="1"/>
  <c r="CP1105" i="1"/>
  <c r="CO1105" i="1"/>
  <c r="CN1105" i="1"/>
  <c r="CM1105" i="1"/>
  <c r="CL1105" i="1"/>
  <c r="CK1105" i="1"/>
  <c r="CJ1105" i="1"/>
  <c r="CI1105" i="1"/>
  <c r="CH1105" i="1"/>
  <c r="CG1105" i="1"/>
  <c r="CF1105" i="1"/>
  <c r="CE1105" i="1"/>
  <c r="CD1105" i="1"/>
  <c r="CC1105" i="1"/>
  <c r="CB1105" i="1"/>
  <c r="CA1105" i="1"/>
  <c r="BZ1105" i="1"/>
  <c r="BY1105" i="1"/>
  <c r="BX1105" i="1"/>
  <c r="BW1105" i="1"/>
  <c r="BV1105" i="1"/>
  <c r="BU1105" i="1"/>
  <c r="BT1105" i="1"/>
  <c r="BS1105" i="1"/>
  <c r="BR1105" i="1"/>
  <c r="BQ1105" i="1"/>
  <c r="BP1105" i="1"/>
  <c r="BO1105" i="1"/>
  <c r="BN1105" i="1"/>
  <c r="BM1105" i="1"/>
  <c r="BL1105" i="1"/>
  <c r="BK1105" i="1"/>
  <c r="BJ1105" i="1"/>
  <c r="BI1105" i="1"/>
  <c r="BH1105" i="1"/>
  <c r="BG1105" i="1"/>
  <c r="BF1105" i="1"/>
  <c r="BE1105" i="1"/>
  <c r="BD1105" i="1"/>
  <c r="BC1105" i="1"/>
  <c r="BB1105" i="1"/>
  <c r="BA1105" i="1"/>
  <c r="AZ1105" i="1"/>
  <c r="AY1105" i="1"/>
  <c r="AX1105" i="1"/>
  <c r="AW1105" i="1"/>
  <c r="AV1105" i="1"/>
  <c r="AU1105" i="1"/>
  <c r="AT1105" i="1"/>
  <c r="AS1105" i="1"/>
  <c r="AR1105" i="1"/>
  <c r="AQ1105" i="1"/>
  <c r="AP1105" i="1"/>
  <c r="AO1105" i="1"/>
  <c r="AN1105" i="1"/>
  <c r="AM1105" i="1"/>
  <c r="AL1105" i="1"/>
  <c r="AK1105" i="1"/>
  <c r="AJ1105" i="1"/>
  <c r="AI1105" i="1"/>
  <c r="AH1105" i="1"/>
  <c r="AG1105" i="1"/>
  <c r="AF1105" i="1"/>
  <c r="AE1105" i="1"/>
  <c r="AD1105" i="1"/>
  <c r="AC1105" i="1"/>
  <c r="AB1105" i="1"/>
  <c r="AA1105" i="1"/>
  <c r="Z1105" i="1"/>
  <c r="Y1105" i="1"/>
  <c r="X1105" i="1"/>
  <c r="W1105" i="1"/>
  <c r="V1105" i="1"/>
  <c r="U1105" i="1"/>
  <c r="T1105" i="1"/>
  <c r="S1105" i="1"/>
  <c r="Q1105" i="1"/>
  <c r="P1105" i="1"/>
  <c r="O1105" i="1"/>
  <c r="DD1104" i="1"/>
  <c r="DC1104" i="1"/>
  <c r="DB1104" i="1"/>
  <c r="DA1104" i="1"/>
  <c r="CZ1104" i="1"/>
  <c r="CY1104" i="1"/>
  <c r="CX1104" i="1"/>
  <c r="CW1104" i="1"/>
  <c r="CV1104" i="1"/>
  <c r="CU1104" i="1"/>
  <c r="CT1104" i="1"/>
  <c r="CS1104" i="1"/>
  <c r="CR1104" i="1"/>
  <c r="CQ1104" i="1"/>
  <c r="CP1104" i="1"/>
  <c r="CO1104" i="1"/>
  <c r="CN1104" i="1"/>
  <c r="CM1104" i="1"/>
  <c r="CL1104" i="1"/>
  <c r="CK1104" i="1"/>
  <c r="CJ1104" i="1"/>
  <c r="CI1104" i="1"/>
  <c r="CH1104" i="1"/>
  <c r="CG1104" i="1"/>
  <c r="CF1104" i="1"/>
  <c r="CE1104" i="1"/>
  <c r="CD1104" i="1"/>
  <c r="CC1104" i="1"/>
  <c r="CB1104" i="1"/>
  <c r="CA1104" i="1"/>
  <c r="BZ1104" i="1"/>
  <c r="BY1104" i="1"/>
  <c r="BX1104" i="1"/>
  <c r="BW1104" i="1"/>
  <c r="BV1104" i="1"/>
  <c r="BU1104" i="1"/>
  <c r="BT1104" i="1"/>
  <c r="BS1104" i="1"/>
  <c r="BR1104" i="1"/>
  <c r="BQ1104" i="1"/>
  <c r="BP1104" i="1"/>
  <c r="BO1104" i="1"/>
  <c r="BN1104" i="1"/>
  <c r="BM1104" i="1"/>
  <c r="BL1104" i="1"/>
  <c r="BK1104" i="1"/>
  <c r="BJ1104" i="1"/>
  <c r="BI1104" i="1"/>
  <c r="BH1104" i="1"/>
  <c r="BG1104" i="1"/>
  <c r="BF1104" i="1"/>
  <c r="BE1104" i="1"/>
  <c r="BD1104" i="1"/>
  <c r="BC1104" i="1"/>
  <c r="BB1104" i="1"/>
  <c r="BA1104" i="1"/>
  <c r="AZ1104" i="1"/>
  <c r="AY1104" i="1"/>
  <c r="AX1104" i="1"/>
  <c r="AW1104" i="1"/>
  <c r="AV1104" i="1"/>
  <c r="AU1104" i="1"/>
  <c r="AT1104" i="1"/>
  <c r="AS1104" i="1"/>
  <c r="AR1104" i="1"/>
  <c r="AQ1104" i="1"/>
  <c r="AP1104" i="1"/>
  <c r="AO1104" i="1"/>
  <c r="AN1104" i="1"/>
  <c r="AM1104" i="1"/>
  <c r="AL1104" i="1"/>
  <c r="AK1104" i="1"/>
  <c r="AJ1104" i="1"/>
  <c r="AI1104" i="1"/>
  <c r="AH1104" i="1"/>
  <c r="AG1104" i="1"/>
  <c r="AF1104" i="1"/>
  <c r="AE1104" i="1"/>
  <c r="AD1104" i="1"/>
  <c r="AC1104" i="1"/>
  <c r="AB1104" i="1"/>
  <c r="AA1104" i="1"/>
  <c r="Z1104" i="1"/>
  <c r="Y1104" i="1"/>
  <c r="X1104" i="1"/>
  <c r="W1104" i="1"/>
  <c r="V1104" i="1"/>
  <c r="U1104" i="1"/>
  <c r="T1104" i="1"/>
  <c r="S1104" i="1"/>
  <c r="Q1104" i="1"/>
  <c r="P1104" i="1"/>
  <c r="O1104" i="1"/>
  <c r="DD1103" i="1"/>
  <c r="DC1103" i="1"/>
  <c r="DB1103" i="1"/>
  <c r="DA1103" i="1"/>
  <c r="CZ1103" i="1"/>
  <c r="CY1103" i="1"/>
  <c r="CX1103" i="1"/>
  <c r="CW1103" i="1"/>
  <c r="CV1103" i="1"/>
  <c r="CU1103" i="1"/>
  <c r="CT1103" i="1"/>
  <c r="CS1103" i="1"/>
  <c r="CR1103" i="1"/>
  <c r="CQ1103" i="1"/>
  <c r="CP1103" i="1"/>
  <c r="CO1103" i="1"/>
  <c r="CN1103" i="1"/>
  <c r="CM1103" i="1"/>
  <c r="CL1103" i="1"/>
  <c r="CK1103" i="1"/>
  <c r="CJ1103" i="1"/>
  <c r="CI1103" i="1"/>
  <c r="CH1103" i="1"/>
  <c r="CG1103" i="1"/>
  <c r="CF1103" i="1"/>
  <c r="CE1103" i="1"/>
  <c r="CD1103" i="1"/>
  <c r="CC1103" i="1"/>
  <c r="CB1103" i="1"/>
  <c r="CA1103" i="1"/>
  <c r="BZ1103" i="1"/>
  <c r="BY1103" i="1"/>
  <c r="BX1103" i="1"/>
  <c r="BW1103" i="1"/>
  <c r="BV1103" i="1"/>
  <c r="BU1103" i="1"/>
  <c r="BT1103" i="1"/>
  <c r="BS1103" i="1"/>
  <c r="BR1103" i="1"/>
  <c r="BQ1103" i="1"/>
  <c r="BP1103" i="1"/>
  <c r="BO1103" i="1"/>
  <c r="BN1103" i="1"/>
  <c r="BM1103" i="1"/>
  <c r="BL1103" i="1"/>
  <c r="BK1103" i="1"/>
  <c r="BJ1103" i="1"/>
  <c r="BI1103" i="1"/>
  <c r="BH1103" i="1"/>
  <c r="BG1103" i="1"/>
  <c r="BF1103" i="1"/>
  <c r="BE1103" i="1"/>
  <c r="BD1103" i="1"/>
  <c r="BC1103" i="1"/>
  <c r="BB1103" i="1"/>
  <c r="BA1103" i="1"/>
  <c r="AZ1103" i="1"/>
  <c r="AY1103" i="1"/>
  <c r="AX1103" i="1"/>
  <c r="AW1103" i="1"/>
  <c r="AV1103" i="1"/>
  <c r="AU1103" i="1"/>
  <c r="AT1103" i="1"/>
  <c r="AS1103" i="1"/>
  <c r="AR1103" i="1"/>
  <c r="AQ1103" i="1"/>
  <c r="AP1103" i="1"/>
  <c r="AO1103" i="1"/>
  <c r="AN1103" i="1"/>
  <c r="AM1103" i="1"/>
  <c r="AL1103" i="1"/>
  <c r="AK1103" i="1"/>
  <c r="AJ1103" i="1"/>
  <c r="AI1103" i="1"/>
  <c r="AH1103" i="1"/>
  <c r="AG1103" i="1"/>
  <c r="AF1103" i="1"/>
  <c r="AE1103" i="1"/>
  <c r="AD1103" i="1"/>
  <c r="AC1103" i="1"/>
  <c r="AB1103" i="1"/>
  <c r="AA1103" i="1"/>
  <c r="Z1103" i="1"/>
  <c r="Y1103" i="1"/>
  <c r="X1103" i="1"/>
  <c r="W1103" i="1"/>
  <c r="V1103" i="1"/>
  <c r="U1103" i="1"/>
  <c r="T1103" i="1"/>
  <c r="S1103" i="1"/>
  <c r="Q1103" i="1"/>
  <c r="P1103" i="1"/>
  <c r="O1103" i="1"/>
  <c r="DD1094" i="1"/>
  <c r="DC1094" i="1"/>
  <c r="DB1094" i="1"/>
  <c r="DA1094" i="1"/>
  <c r="CZ1094" i="1"/>
  <c r="CY1094" i="1"/>
  <c r="CX1094" i="1"/>
  <c r="CW1094" i="1"/>
  <c r="CV1094" i="1"/>
  <c r="CU1094" i="1"/>
  <c r="CT1094" i="1"/>
  <c r="CS1094" i="1"/>
  <c r="CR1094" i="1"/>
  <c r="CQ1094" i="1"/>
  <c r="CP1094" i="1"/>
  <c r="CO1094" i="1"/>
  <c r="CN1094" i="1"/>
  <c r="CM1094" i="1"/>
  <c r="CL1094" i="1"/>
  <c r="CK1094" i="1"/>
  <c r="CJ1094" i="1"/>
  <c r="CI1094" i="1"/>
  <c r="CH1094" i="1"/>
  <c r="CG1094" i="1"/>
  <c r="CF1094" i="1"/>
  <c r="CE1094" i="1"/>
  <c r="CD1094" i="1"/>
  <c r="CC1094" i="1"/>
  <c r="CB1094" i="1"/>
  <c r="CA1094" i="1"/>
  <c r="BZ1094" i="1"/>
  <c r="BY1094" i="1"/>
  <c r="BX1094" i="1"/>
  <c r="BW1094" i="1"/>
  <c r="BV1094" i="1"/>
  <c r="BU1094" i="1"/>
  <c r="BT1094" i="1"/>
  <c r="BS1094" i="1"/>
  <c r="BR1094" i="1"/>
  <c r="BQ1094" i="1"/>
  <c r="BP1094" i="1"/>
  <c r="BO1094" i="1"/>
  <c r="BN1094" i="1"/>
  <c r="BM1094" i="1"/>
  <c r="BL1094" i="1"/>
  <c r="BK1094" i="1"/>
  <c r="BJ1094" i="1"/>
  <c r="BI1094" i="1"/>
  <c r="BH1094" i="1"/>
  <c r="BG1094" i="1"/>
  <c r="BF1094" i="1"/>
  <c r="BE1094" i="1"/>
  <c r="BD1094" i="1"/>
  <c r="BC1094" i="1"/>
  <c r="BB1094" i="1"/>
  <c r="BA1094" i="1"/>
  <c r="AZ1094" i="1"/>
  <c r="AY1094" i="1"/>
  <c r="AX1094" i="1"/>
  <c r="AW1094" i="1"/>
  <c r="AV1094" i="1"/>
  <c r="AU1094" i="1"/>
  <c r="AT1094" i="1"/>
  <c r="AS1094" i="1"/>
  <c r="AR1094" i="1"/>
  <c r="AQ1094" i="1"/>
  <c r="AP1094" i="1"/>
  <c r="AO1094" i="1"/>
  <c r="AN1094" i="1"/>
  <c r="AM1094" i="1"/>
  <c r="AL1094" i="1"/>
  <c r="AK1094" i="1"/>
  <c r="AJ1094" i="1"/>
  <c r="AI1094" i="1"/>
  <c r="AH1094" i="1"/>
  <c r="AG1094" i="1"/>
  <c r="AF1094" i="1"/>
  <c r="AE1094" i="1"/>
  <c r="AD1094" i="1"/>
  <c r="AC1094" i="1"/>
  <c r="AB1094" i="1"/>
  <c r="AA1094" i="1"/>
  <c r="Z1094" i="1"/>
  <c r="Y1094" i="1"/>
  <c r="X1094" i="1"/>
  <c r="W1094" i="1"/>
  <c r="V1094" i="1"/>
  <c r="U1094" i="1"/>
  <c r="T1094" i="1"/>
  <c r="S1094" i="1"/>
  <c r="Q1094" i="1"/>
  <c r="P1094" i="1"/>
  <c r="O1094" i="1"/>
  <c r="DD1093" i="1"/>
  <c r="DC1093" i="1"/>
  <c r="DB1093" i="1"/>
  <c r="DA1093" i="1"/>
  <c r="CZ1093" i="1"/>
  <c r="CY1093" i="1"/>
  <c r="CX1093" i="1"/>
  <c r="CW1093" i="1"/>
  <c r="CV1093" i="1"/>
  <c r="CU1093" i="1"/>
  <c r="CT1093" i="1"/>
  <c r="CS1093" i="1"/>
  <c r="CR1093" i="1"/>
  <c r="CQ1093" i="1"/>
  <c r="CP1093" i="1"/>
  <c r="CO1093" i="1"/>
  <c r="CN1093" i="1"/>
  <c r="CM1093" i="1"/>
  <c r="CL1093" i="1"/>
  <c r="CK1093" i="1"/>
  <c r="CJ1093" i="1"/>
  <c r="CI1093" i="1"/>
  <c r="CH1093" i="1"/>
  <c r="CG1093" i="1"/>
  <c r="CF1093" i="1"/>
  <c r="CE1093" i="1"/>
  <c r="CD1093" i="1"/>
  <c r="CC1093" i="1"/>
  <c r="CB1093" i="1"/>
  <c r="CA1093" i="1"/>
  <c r="BZ1093" i="1"/>
  <c r="BY1093" i="1"/>
  <c r="BX1093" i="1"/>
  <c r="BW1093" i="1"/>
  <c r="BV1093" i="1"/>
  <c r="BU1093" i="1"/>
  <c r="BT1093" i="1"/>
  <c r="BS1093" i="1"/>
  <c r="BR1093" i="1"/>
  <c r="BQ1093" i="1"/>
  <c r="BP1093" i="1"/>
  <c r="BO1093" i="1"/>
  <c r="BN1093" i="1"/>
  <c r="BM1093" i="1"/>
  <c r="BL1093" i="1"/>
  <c r="BK1093" i="1"/>
  <c r="BJ1093" i="1"/>
  <c r="BI1093" i="1"/>
  <c r="BH1093" i="1"/>
  <c r="BG1093" i="1"/>
  <c r="BF1093" i="1"/>
  <c r="BE1093" i="1"/>
  <c r="BD1093" i="1"/>
  <c r="BC1093" i="1"/>
  <c r="BB1093" i="1"/>
  <c r="BA1093" i="1"/>
  <c r="AZ1093" i="1"/>
  <c r="AY1093" i="1"/>
  <c r="AX1093" i="1"/>
  <c r="AW1093" i="1"/>
  <c r="AV1093" i="1"/>
  <c r="AU1093" i="1"/>
  <c r="AT1093" i="1"/>
  <c r="AS1093" i="1"/>
  <c r="AR1093" i="1"/>
  <c r="AQ1093" i="1"/>
  <c r="AP1093" i="1"/>
  <c r="AO1093" i="1"/>
  <c r="AN1093" i="1"/>
  <c r="AM1093" i="1"/>
  <c r="AL1093" i="1"/>
  <c r="AK1093" i="1"/>
  <c r="AJ1093" i="1"/>
  <c r="AI1093" i="1"/>
  <c r="AH1093" i="1"/>
  <c r="AG1093" i="1"/>
  <c r="AF1093" i="1"/>
  <c r="AE1093" i="1"/>
  <c r="AD1093" i="1"/>
  <c r="AC1093" i="1"/>
  <c r="AB1093" i="1"/>
  <c r="AA1093" i="1"/>
  <c r="Z1093" i="1"/>
  <c r="Y1093" i="1"/>
  <c r="X1093" i="1"/>
  <c r="W1093" i="1"/>
  <c r="V1093" i="1"/>
  <c r="U1093" i="1"/>
  <c r="T1093" i="1"/>
  <c r="S1093" i="1"/>
  <c r="Q1093" i="1"/>
  <c r="P1093" i="1"/>
  <c r="O1093" i="1"/>
  <c r="DD1092" i="1"/>
  <c r="DC1092" i="1"/>
  <c r="DB1092" i="1"/>
  <c r="DA1092" i="1"/>
  <c r="CZ1092" i="1"/>
  <c r="CY1092" i="1"/>
  <c r="CX1092" i="1"/>
  <c r="CW1092" i="1"/>
  <c r="CV1092" i="1"/>
  <c r="CU1092" i="1"/>
  <c r="CT1092" i="1"/>
  <c r="CS1092" i="1"/>
  <c r="CR1092" i="1"/>
  <c r="CQ1092" i="1"/>
  <c r="CP1092" i="1"/>
  <c r="CO1092" i="1"/>
  <c r="CN1092" i="1"/>
  <c r="CM1092" i="1"/>
  <c r="CL1092" i="1"/>
  <c r="CK1092" i="1"/>
  <c r="CJ1092" i="1"/>
  <c r="CI1092" i="1"/>
  <c r="CH1092" i="1"/>
  <c r="CG1092" i="1"/>
  <c r="CF1092" i="1"/>
  <c r="CE1092" i="1"/>
  <c r="CD1092" i="1"/>
  <c r="CC1092" i="1"/>
  <c r="CB1092" i="1"/>
  <c r="CA1092" i="1"/>
  <c r="BZ1092" i="1"/>
  <c r="BY1092" i="1"/>
  <c r="BX1092" i="1"/>
  <c r="BW1092" i="1"/>
  <c r="BV1092" i="1"/>
  <c r="BU1092" i="1"/>
  <c r="BT1092" i="1"/>
  <c r="BS1092" i="1"/>
  <c r="BR1092" i="1"/>
  <c r="BQ1092" i="1"/>
  <c r="BP1092" i="1"/>
  <c r="BO1092" i="1"/>
  <c r="BN1092" i="1"/>
  <c r="BM1092" i="1"/>
  <c r="BL1092" i="1"/>
  <c r="BK1092" i="1"/>
  <c r="BJ1092" i="1"/>
  <c r="BI1092" i="1"/>
  <c r="BH1092" i="1"/>
  <c r="BG1092" i="1"/>
  <c r="BF1092" i="1"/>
  <c r="BE1092" i="1"/>
  <c r="BD1092" i="1"/>
  <c r="BC1092" i="1"/>
  <c r="BB1092" i="1"/>
  <c r="BA1092" i="1"/>
  <c r="AZ1092" i="1"/>
  <c r="AY1092" i="1"/>
  <c r="AX1092" i="1"/>
  <c r="AW1092" i="1"/>
  <c r="AV1092" i="1"/>
  <c r="AU1092" i="1"/>
  <c r="AT1092" i="1"/>
  <c r="AS1092" i="1"/>
  <c r="AR1092" i="1"/>
  <c r="AQ1092" i="1"/>
  <c r="AP1092" i="1"/>
  <c r="AO1092" i="1"/>
  <c r="AN1092" i="1"/>
  <c r="AM1092" i="1"/>
  <c r="AL1092" i="1"/>
  <c r="AK1092" i="1"/>
  <c r="AJ1092" i="1"/>
  <c r="AI1092" i="1"/>
  <c r="AH1092" i="1"/>
  <c r="AG1092" i="1"/>
  <c r="AF1092" i="1"/>
  <c r="AE1092" i="1"/>
  <c r="AD1092" i="1"/>
  <c r="AC1092" i="1"/>
  <c r="AB1092" i="1"/>
  <c r="AA1092" i="1"/>
  <c r="Z1092" i="1"/>
  <c r="Y1092" i="1"/>
  <c r="X1092" i="1"/>
  <c r="W1092" i="1"/>
  <c r="V1092" i="1"/>
  <c r="U1092" i="1"/>
  <c r="T1092" i="1"/>
  <c r="S1092" i="1"/>
  <c r="Q1092" i="1"/>
  <c r="P1092" i="1"/>
  <c r="O1092" i="1"/>
  <c r="DD1091" i="1"/>
  <c r="DC1091" i="1"/>
  <c r="DB1091" i="1"/>
  <c r="DA1091" i="1"/>
  <c r="CZ1091" i="1"/>
  <c r="CY1091" i="1"/>
  <c r="CX1091" i="1"/>
  <c r="CW1091" i="1"/>
  <c r="CV1091" i="1"/>
  <c r="CU1091" i="1"/>
  <c r="CT1091" i="1"/>
  <c r="CS1091" i="1"/>
  <c r="CR1091" i="1"/>
  <c r="CQ1091" i="1"/>
  <c r="CP1091" i="1"/>
  <c r="CO1091" i="1"/>
  <c r="CN1091" i="1"/>
  <c r="CM1091" i="1"/>
  <c r="CL1091" i="1"/>
  <c r="CK1091" i="1"/>
  <c r="CJ1091" i="1"/>
  <c r="CI1091" i="1"/>
  <c r="CH1091" i="1"/>
  <c r="CG1091" i="1"/>
  <c r="CF1091" i="1"/>
  <c r="CE1091" i="1"/>
  <c r="CD1091" i="1"/>
  <c r="CC1091" i="1"/>
  <c r="CB1091" i="1"/>
  <c r="CA1091" i="1"/>
  <c r="BZ1091" i="1"/>
  <c r="BY1091" i="1"/>
  <c r="BX1091" i="1"/>
  <c r="BW1091" i="1"/>
  <c r="BV1091" i="1"/>
  <c r="BU1091" i="1"/>
  <c r="BT1091" i="1"/>
  <c r="BS1091" i="1"/>
  <c r="BR1091" i="1"/>
  <c r="BQ1091" i="1"/>
  <c r="BP1091" i="1"/>
  <c r="BO1091" i="1"/>
  <c r="BN1091" i="1"/>
  <c r="BM1091" i="1"/>
  <c r="BL1091" i="1"/>
  <c r="BK1091" i="1"/>
  <c r="BJ1091" i="1"/>
  <c r="BI1091" i="1"/>
  <c r="BH1091" i="1"/>
  <c r="BG1091" i="1"/>
  <c r="BF1091" i="1"/>
  <c r="BE1091" i="1"/>
  <c r="BD1091" i="1"/>
  <c r="BC1091" i="1"/>
  <c r="BB1091" i="1"/>
  <c r="BA1091" i="1"/>
  <c r="AZ1091" i="1"/>
  <c r="AY1091" i="1"/>
  <c r="AX1091" i="1"/>
  <c r="AW1091" i="1"/>
  <c r="AV1091" i="1"/>
  <c r="AU1091" i="1"/>
  <c r="AT1091" i="1"/>
  <c r="AS1091" i="1"/>
  <c r="AR1091" i="1"/>
  <c r="AQ1091" i="1"/>
  <c r="AP1091" i="1"/>
  <c r="AO1091" i="1"/>
  <c r="AN1091" i="1"/>
  <c r="AM1091" i="1"/>
  <c r="AL1091" i="1"/>
  <c r="AK1091" i="1"/>
  <c r="AJ1091" i="1"/>
  <c r="AI1091" i="1"/>
  <c r="AH1091" i="1"/>
  <c r="AG1091" i="1"/>
  <c r="AF1091" i="1"/>
  <c r="AE1091" i="1"/>
  <c r="AD1091" i="1"/>
  <c r="AC1091" i="1"/>
  <c r="AB1091" i="1"/>
  <c r="AA1091" i="1"/>
  <c r="Z1091" i="1"/>
  <c r="Y1091" i="1"/>
  <c r="X1091" i="1"/>
  <c r="W1091" i="1"/>
  <c r="V1091" i="1"/>
  <c r="U1091" i="1"/>
  <c r="T1091" i="1"/>
  <c r="S1091" i="1"/>
  <c r="Q1091" i="1"/>
  <c r="P1091" i="1"/>
  <c r="O1091" i="1"/>
  <c r="DD1102" i="1"/>
  <c r="DC1102" i="1"/>
  <c r="DB1102" i="1"/>
  <c r="DA1102" i="1"/>
  <c r="CZ1102" i="1"/>
  <c r="CY1102" i="1"/>
  <c r="CX1102" i="1"/>
  <c r="CW1102" i="1"/>
  <c r="CV1102" i="1"/>
  <c r="CU1102" i="1"/>
  <c r="CT1102" i="1"/>
  <c r="CS1102" i="1"/>
  <c r="CR1102" i="1"/>
  <c r="CQ1102" i="1"/>
  <c r="CP1102" i="1"/>
  <c r="CO1102" i="1"/>
  <c r="CN1102" i="1"/>
  <c r="CM1102" i="1"/>
  <c r="CL1102" i="1"/>
  <c r="CK1102" i="1"/>
  <c r="CJ1102" i="1"/>
  <c r="CI1102" i="1"/>
  <c r="CH1102" i="1"/>
  <c r="CG1102" i="1"/>
  <c r="CF1102" i="1"/>
  <c r="CE1102" i="1"/>
  <c r="CD1102" i="1"/>
  <c r="CC1102" i="1"/>
  <c r="CB1102" i="1"/>
  <c r="CA1102" i="1"/>
  <c r="BZ1102" i="1"/>
  <c r="BY1102" i="1"/>
  <c r="BX1102" i="1"/>
  <c r="BW1102" i="1"/>
  <c r="BV1102" i="1"/>
  <c r="BU1102" i="1"/>
  <c r="BT1102" i="1"/>
  <c r="BS1102" i="1"/>
  <c r="BR1102" i="1"/>
  <c r="BQ1102" i="1"/>
  <c r="BP1102" i="1"/>
  <c r="BO1102" i="1"/>
  <c r="BN1102" i="1"/>
  <c r="BM1102" i="1"/>
  <c r="BL1102" i="1"/>
  <c r="BK1102" i="1"/>
  <c r="BJ1102" i="1"/>
  <c r="BI1102" i="1"/>
  <c r="BH1102" i="1"/>
  <c r="BG1102" i="1"/>
  <c r="BF1102" i="1"/>
  <c r="BE1102" i="1"/>
  <c r="BD1102" i="1"/>
  <c r="BC1102" i="1"/>
  <c r="BB1102" i="1"/>
  <c r="BA1102" i="1"/>
  <c r="AZ1102" i="1"/>
  <c r="AY1102" i="1"/>
  <c r="AX1102" i="1"/>
  <c r="AW1102" i="1"/>
  <c r="AV1102" i="1"/>
  <c r="AU1102" i="1"/>
  <c r="AT1102" i="1"/>
  <c r="AS1102" i="1"/>
  <c r="AR1102" i="1"/>
  <c r="AQ1102" i="1"/>
  <c r="AP1102" i="1"/>
  <c r="AO1102" i="1"/>
  <c r="AN1102" i="1"/>
  <c r="AM1102" i="1"/>
  <c r="AL1102" i="1"/>
  <c r="AK1102" i="1"/>
  <c r="AJ1102" i="1"/>
  <c r="AI1102" i="1"/>
  <c r="AH1102" i="1"/>
  <c r="AG1102" i="1"/>
  <c r="AF1102" i="1"/>
  <c r="AE1102" i="1"/>
  <c r="AD1102" i="1"/>
  <c r="AC1102" i="1"/>
  <c r="AB1102" i="1"/>
  <c r="AA1102" i="1"/>
  <c r="Z1102" i="1"/>
  <c r="Y1102" i="1"/>
  <c r="X1102" i="1"/>
  <c r="W1102" i="1"/>
  <c r="V1102" i="1"/>
  <c r="U1102" i="1"/>
  <c r="T1102" i="1"/>
  <c r="S1102" i="1"/>
  <c r="Q1102" i="1"/>
  <c r="P1102" i="1"/>
  <c r="O1102" i="1"/>
  <c r="DD1101" i="1"/>
  <c r="DC1101" i="1"/>
  <c r="DB1101" i="1"/>
  <c r="DA1101" i="1"/>
  <c r="CZ1101" i="1"/>
  <c r="CY1101" i="1"/>
  <c r="CX1101" i="1"/>
  <c r="CW1101" i="1"/>
  <c r="CV1101" i="1"/>
  <c r="CU1101" i="1"/>
  <c r="CT1101" i="1"/>
  <c r="CS1101" i="1"/>
  <c r="CR1101" i="1"/>
  <c r="CQ1101" i="1"/>
  <c r="CP1101" i="1"/>
  <c r="CO1101" i="1"/>
  <c r="CN1101" i="1"/>
  <c r="CM1101" i="1"/>
  <c r="CL1101" i="1"/>
  <c r="CK1101" i="1"/>
  <c r="CJ1101" i="1"/>
  <c r="CI1101" i="1"/>
  <c r="CH1101" i="1"/>
  <c r="CG1101" i="1"/>
  <c r="CF1101" i="1"/>
  <c r="CE1101" i="1"/>
  <c r="CD1101" i="1"/>
  <c r="CC1101" i="1"/>
  <c r="CB1101" i="1"/>
  <c r="CA1101" i="1"/>
  <c r="BZ1101" i="1"/>
  <c r="BY1101" i="1"/>
  <c r="BX1101" i="1"/>
  <c r="BW1101" i="1"/>
  <c r="BV1101" i="1"/>
  <c r="BU1101" i="1"/>
  <c r="BT1101" i="1"/>
  <c r="BS1101" i="1"/>
  <c r="BR1101" i="1"/>
  <c r="BQ1101" i="1"/>
  <c r="BP1101" i="1"/>
  <c r="BO1101" i="1"/>
  <c r="BN1101" i="1"/>
  <c r="BM1101" i="1"/>
  <c r="BL1101" i="1"/>
  <c r="BK1101" i="1"/>
  <c r="BJ1101" i="1"/>
  <c r="BI1101" i="1"/>
  <c r="BH1101" i="1"/>
  <c r="BG1101" i="1"/>
  <c r="BF1101" i="1"/>
  <c r="BE1101" i="1"/>
  <c r="BD1101" i="1"/>
  <c r="BC1101" i="1"/>
  <c r="BB1101" i="1"/>
  <c r="BA1101" i="1"/>
  <c r="AZ1101" i="1"/>
  <c r="AY1101" i="1"/>
  <c r="AX1101" i="1"/>
  <c r="AW1101" i="1"/>
  <c r="AV1101" i="1"/>
  <c r="AU1101" i="1"/>
  <c r="AT1101" i="1"/>
  <c r="AS1101" i="1"/>
  <c r="AR1101" i="1"/>
  <c r="AQ1101" i="1"/>
  <c r="AP1101" i="1"/>
  <c r="AO1101" i="1"/>
  <c r="AN1101" i="1"/>
  <c r="AM1101" i="1"/>
  <c r="AL1101" i="1"/>
  <c r="AK1101" i="1"/>
  <c r="AJ1101" i="1"/>
  <c r="AI1101" i="1"/>
  <c r="AH1101" i="1"/>
  <c r="AG1101" i="1"/>
  <c r="AF1101" i="1"/>
  <c r="AE1101" i="1"/>
  <c r="AD1101" i="1"/>
  <c r="AC1101" i="1"/>
  <c r="AB1101" i="1"/>
  <c r="AA1101" i="1"/>
  <c r="Z1101" i="1"/>
  <c r="Y1101" i="1"/>
  <c r="X1101" i="1"/>
  <c r="W1101" i="1"/>
  <c r="V1101" i="1"/>
  <c r="U1101" i="1"/>
  <c r="T1101" i="1"/>
  <c r="S1101" i="1"/>
  <c r="Q1101" i="1"/>
  <c r="P1101" i="1"/>
  <c r="O1101" i="1"/>
  <c r="DD1100" i="1"/>
  <c r="DC1100" i="1"/>
  <c r="DB1100" i="1"/>
  <c r="DA1100" i="1"/>
  <c r="CZ1100" i="1"/>
  <c r="CY1100" i="1"/>
  <c r="CX1100" i="1"/>
  <c r="CW1100" i="1"/>
  <c r="CV1100" i="1"/>
  <c r="CU1100" i="1"/>
  <c r="CT1100" i="1"/>
  <c r="CS1100" i="1"/>
  <c r="CR1100" i="1"/>
  <c r="CQ1100" i="1"/>
  <c r="CP1100" i="1"/>
  <c r="CO1100" i="1"/>
  <c r="CN1100" i="1"/>
  <c r="CM1100" i="1"/>
  <c r="CL1100" i="1"/>
  <c r="CK1100" i="1"/>
  <c r="CJ1100" i="1"/>
  <c r="CI1100" i="1"/>
  <c r="CH1100" i="1"/>
  <c r="CG1100" i="1"/>
  <c r="CF1100" i="1"/>
  <c r="CE1100" i="1"/>
  <c r="CD1100" i="1"/>
  <c r="CC1100" i="1"/>
  <c r="CB1100" i="1"/>
  <c r="CA1100" i="1"/>
  <c r="BZ1100" i="1"/>
  <c r="BY1100" i="1"/>
  <c r="BX1100" i="1"/>
  <c r="BW1100" i="1"/>
  <c r="BV1100" i="1"/>
  <c r="BU1100" i="1"/>
  <c r="BT1100" i="1"/>
  <c r="BS1100" i="1"/>
  <c r="BR1100" i="1"/>
  <c r="BQ1100" i="1"/>
  <c r="BP1100" i="1"/>
  <c r="BO1100" i="1"/>
  <c r="BN1100" i="1"/>
  <c r="BM1100" i="1"/>
  <c r="BL1100" i="1"/>
  <c r="BK1100" i="1"/>
  <c r="BJ1100" i="1"/>
  <c r="BI1100" i="1"/>
  <c r="BH1100" i="1"/>
  <c r="BG1100" i="1"/>
  <c r="BF1100" i="1"/>
  <c r="BE1100" i="1"/>
  <c r="BD1100" i="1"/>
  <c r="BC1100" i="1"/>
  <c r="BB1100" i="1"/>
  <c r="BA1100" i="1"/>
  <c r="AZ1100" i="1"/>
  <c r="AY1100" i="1"/>
  <c r="AX1100" i="1"/>
  <c r="AW1100" i="1"/>
  <c r="AV1100" i="1"/>
  <c r="AU1100" i="1"/>
  <c r="AT1100" i="1"/>
  <c r="AS1100" i="1"/>
  <c r="AR1100" i="1"/>
  <c r="AQ1100" i="1"/>
  <c r="AP1100" i="1"/>
  <c r="AO1100" i="1"/>
  <c r="AN1100" i="1"/>
  <c r="AM1100" i="1"/>
  <c r="AL1100" i="1"/>
  <c r="AK1100" i="1"/>
  <c r="AJ1100" i="1"/>
  <c r="AI1100" i="1"/>
  <c r="AH1100" i="1"/>
  <c r="AG1100" i="1"/>
  <c r="AF1100" i="1"/>
  <c r="AE1100" i="1"/>
  <c r="AD1100" i="1"/>
  <c r="AC1100" i="1"/>
  <c r="AB1100" i="1"/>
  <c r="AA1100" i="1"/>
  <c r="Z1100" i="1"/>
  <c r="Y1100" i="1"/>
  <c r="X1100" i="1"/>
  <c r="W1100" i="1"/>
  <c r="V1100" i="1"/>
  <c r="U1100" i="1"/>
  <c r="T1100" i="1"/>
  <c r="S1100" i="1"/>
  <c r="Q1100" i="1"/>
  <c r="P1100" i="1"/>
  <c r="O1100" i="1"/>
  <c r="DD1099" i="1"/>
  <c r="DC1099" i="1"/>
  <c r="DB1099" i="1"/>
  <c r="DA1099" i="1"/>
  <c r="CZ1099" i="1"/>
  <c r="CY1099" i="1"/>
  <c r="CX1099" i="1"/>
  <c r="CW1099" i="1"/>
  <c r="CV1099" i="1"/>
  <c r="CU1099" i="1"/>
  <c r="CT1099" i="1"/>
  <c r="CS1099" i="1"/>
  <c r="CR1099" i="1"/>
  <c r="CQ1099" i="1"/>
  <c r="CP1099" i="1"/>
  <c r="CO1099" i="1"/>
  <c r="CN1099" i="1"/>
  <c r="CM1099" i="1"/>
  <c r="CL1099" i="1"/>
  <c r="CK1099" i="1"/>
  <c r="CJ1099" i="1"/>
  <c r="CI1099" i="1"/>
  <c r="CH1099" i="1"/>
  <c r="CG1099" i="1"/>
  <c r="CF1099" i="1"/>
  <c r="CE1099" i="1"/>
  <c r="CD1099" i="1"/>
  <c r="CC1099" i="1"/>
  <c r="CB1099" i="1"/>
  <c r="CA1099" i="1"/>
  <c r="BZ1099" i="1"/>
  <c r="BY1099" i="1"/>
  <c r="BX1099" i="1"/>
  <c r="BW1099" i="1"/>
  <c r="BV1099" i="1"/>
  <c r="BU1099" i="1"/>
  <c r="BT1099" i="1"/>
  <c r="BS1099" i="1"/>
  <c r="BR1099" i="1"/>
  <c r="BQ1099" i="1"/>
  <c r="BP1099" i="1"/>
  <c r="BO1099" i="1"/>
  <c r="BN1099" i="1"/>
  <c r="BM1099" i="1"/>
  <c r="BL1099" i="1"/>
  <c r="BK1099" i="1"/>
  <c r="BJ1099" i="1"/>
  <c r="BI1099" i="1"/>
  <c r="BH1099" i="1"/>
  <c r="BG1099" i="1"/>
  <c r="BF1099" i="1"/>
  <c r="BE1099" i="1"/>
  <c r="BD1099" i="1"/>
  <c r="BC1099" i="1"/>
  <c r="BB1099" i="1"/>
  <c r="BA1099" i="1"/>
  <c r="AZ1099" i="1"/>
  <c r="AY1099" i="1"/>
  <c r="AX1099" i="1"/>
  <c r="AW1099" i="1"/>
  <c r="AV1099" i="1"/>
  <c r="AU1099" i="1"/>
  <c r="AT1099" i="1"/>
  <c r="AS1099" i="1"/>
  <c r="AR1099" i="1"/>
  <c r="AQ1099" i="1"/>
  <c r="AP1099" i="1"/>
  <c r="AO1099" i="1"/>
  <c r="AN1099" i="1"/>
  <c r="AM1099" i="1"/>
  <c r="AL1099" i="1"/>
  <c r="AK1099" i="1"/>
  <c r="AJ1099" i="1"/>
  <c r="AI1099" i="1"/>
  <c r="AH1099" i="1"/>
  <c r="AG1099" i="1"/>
  <c r="AF1099" i="1"/>
  <c r="AE1099" i="1"/>
  <c r="AD1099" i="1"/>
  <c r="AC1099" i="1"/>
  <c r="AB1099" i="1"/>
  <c r="AA1099" i="1"/>
  <c r="Z1099" i="1"/>
  <c r="Y1099" i="1"/>
  <c r="X1099" i="1"/>
  <c r="W1099" i="1"/>
  <c r="V1099" i="1"/>
  <c r="U1099" i="1"/>
  <c r="T1099" i="1"/>
  <c r="S1099" i="1"/>
  <c r="Q1099" i="1"/>
  <c r="P1099" i="1"/>
  <c r="O1099" i="1"/>
  <c r="DD1098" i="1"/>
  <c r="DC1098" i="1"/>
  <c r="DB1098" i="1"/>
  <c r="DA1098" i="1"/>
  <c r="CZ1098" i="1"/>
  <c r="CY1098" i="1"/>
  <c r="CX1098" i="1"/>
  <c r="CW1098" i="1"/>
  <c r="CV1098" i="1"/>
  <c r="CU1098" i="1"/>
  <c r="CT1098" i="1"/>
  <c r="CS1098" i="1"/>
  <c r="CR1098" i="1"/>
  <c r="CQ1098" i="1"/>
  <c r="CP1098" i="1"/>
  <c r="CO1098" i="1"/>
  <c r="CN1098" i="1"/>
  <c r="CM1098" i="1"/>
  <c r="CL1098" i="1"/>
  <c r="CK1098" i="1"/>
  <c r="CJ1098" i="1"/>
  <c r="CI1098" i="1"/>
  <c r="CH1098" i="1"/>
  <c r="CG1098" i="1"/>
  <c r="CF1098" i="1"/>
  <c r="CE1098" i="1"/>
  <c r="CD1098" i="1"/>
  <c r="CC1098" i="1"/>
  <c r="CB1098" i="1"/>
  <c r="CA1098" i="1"/>
  <c r="BZ1098" i="1"/>
  <c r="BY1098" i="1"/>
  <c r="BX1098" i="1"/>
  <c r="BW1098" i="1"/>
  <c r="BV1098" i="1"/>
  <c r="BU1098" i="1"/>
  <c r="BT1098" i="1"/>
  <c r="BS1098" i="1"/>
  <c r="BR1098" i="1"/>
  <c r="BQ1098" i="1"/>
  <c r="BP1098" i="1"/>
  <c r="BO1098" i="1"/>
  <c r="BN1098" i="1"/>
  <c r="BM1098" i="1"/>
  <c r="BL1098" i="1"/>
  <c r="BK1098" i="1"/>
  <c r="BJ1098" i="1"/>
  <c r="BI1098" i="1"/>
  <c r="BH1098" i="1"/>
  <c r="BG1098" i="1"/>
  <c r="BF1098" i="1"/>
  <c r="BE1098" i="1"/>
  <c r="BD1098" i="1"/>
  <c r="BC1098" i="1"/>
  <c r="BB1098" i="1"/>
  <c r="BA1098" i="1"/>
  <c r="AZ1098" i="1"/>
  <c r="AY1098" i="1"/>
  <c r="AX1098" i="1"/>
  <c r="AW1098" i="1"/>
  <c r="AV1098" i="1"/>
  <c r="AU1098" i="1"/>
  <c r="AT1098" i="1"/>
  <c r="AS1098" i="1"/>
  <c r="AR1098" i="1"/>
  <c r="AQ1098" i="1"/>
  <c r="AP1098" i="1"/>
  <c r="AO1098" i="1"/>
  <c r="AN1098" i="1"/>
  <c r="AM1098" i="1"/>
  <c r="AL1098" i="1"/>
  <c r="AK1098" i="1"/>
  <c r="AJ1098" i="1"/>
  <c r="AI1098" i="1"/>
  <c r="AH1098" i="1"/>
  <c r="AG1098" i="1"/>
  <c r="AF1098" i="1"/>
  <c r="AE1098" i="1"/>
  <c r="AD1098" i="1"/>
  <c r="AC1098" i="1"/>
  <c r="AB1098" i="1"/>
  <c r="AA1098" i="1"/>
  <c r="Z1098" i="1"/>
  <c r="Y1098" i="1"/>
  <c r="X1098" i="1"/>
  <c r="W1098" i="1"/>
  <c r="V1098" i="1"/>
  <c r="U1098" i="1"/>
  <c r="T1098" i="1"/>
  <c r="S1098" i="1"/>
  <c r="Q1098" i="1"/>
  <c r="P1098" i="1"/>
  <c r="O1098" i="1"/>
  <c r="DD1097" i="1"/>
  <c r="DC1097" i="1"/>
  <c r="DB1097" i="1"/>
  <c r="DA1097" i="1"/>
  <c r="CZ1097" i="1"/>
  <c r="CY1097" i="1"/>
  <c r="CX1097" i="1"/>
  <c r="CW1097" i="1"/>
  <c r="CV1097" i="1"/>
  <c r="CU1097" i="1"/>
  <c r="CT1097" i="1"/>
  <c r="CS1097" i="1"/>
  <c r="CR1097" i="1"/>
  <c r="CQ1097" i="1"/>
  <c r="CP1097" i="1"/>
  <c r="CO1097" i="1"/>
  <c r="CN1097" i="1"/>
  <c r="CM1097" i="1"/>
  <c r="CL1097" i="1"/>
  <c r="CK1097" i="1"/>
  <c r="CJ1097" i="1"/>
  <c r="CI1097" i="1"/>
  <c r="CH1097" i="1"/>
  <c r="CG1097" i="1"/>
  <c r="CF1097" i="1"/>
  <c r="CE1097" i="1"/>
  <c r="CD1097" i="1"/>
  <c r="CC1097" i="1"/>
  <c r="CB1097" i="1"/>
  <c r="CA1097" i="1"/>
  <c r="BZ1097" i="1"/>
  <c r="BY1097" i="1"/>
  <c r="BX1097" i="1"/>
  <c r="BW1097" i="1"/>
  <c r="BV1097" i="1"/>
  <c r="BU1097" i="1"/>
  <c r="BT1097" i="1"/>
  <c r="BS1097" i="1"/>
  <c r="BR1097" i="1"/>
  <c r="BQ1097" i="1"/>
  <c r="BP1097" i="1"/>
  <c r="BO1097" i="1"/>
  <c r="BN1097" i="1"/>
  <c r="BM1097" i="1"/>
  <c r="BL1097" i="1"/>
  <c r="BK1097" i="1"/>
  <c r="BJ1097" i="1"/>
  <c r="BI1097" i="1"/>
  <c r="BH1097" i="1"/>
  <c r="BG1097" i="1"/>
  <c r="BF1097" i="1"/>
  <c r="BE1097" i="1"/>
  <c r="BD1097" i="1"/>
  <c r="BC1097" i="1"/>
  <c r="BB1097" i="1"/>
  <c r="BA1097" i="1"/>
  <c r="AZ1097" i="1"/>
  <c r="AY1097" i="1"/>
  <c r="AX1097" i="1"/>
  <c r="AW1097" i="1"/>
  <c r="AV1097" i="1"/>
  <c r="AU1097" i="1"/>
  <c r="AT1097" i="1"/>
  <c r="AS1097" i="1"/>
  <c r="AR1097" i="1"/>
  <c r="AQ1097" i="1"/>
  <c r="AP1097" i="1"/>
  <c r="AO1097" i="1"/>
  <c r="AN1097" i="1"/>
  <c r="AM1097" i="1"/>
  <c r="AL1097" i="1"/>
  <c r="AK1097" i="1"/>
  <c r="AJ1097" i="1"/>
  <c r="AI1097" i="1"/>
  <c r="AH1097" i="1"/>
  <c r="AG1097" i="1"/>
  <c r="AF1097" i="1"/>
  <c r="AE1097" i="1"/>
  <c r="AD1097" i="1"/>
  <c r="AC1097" i="1"/>
  <c r="AB1097" i="1"/>
  <c r="AA1097" i="1"/>
  <c r="Z1097" i="1"/>
  <c r="Y1097" i="1"/>
  <c r="X1097" i="1"/>
  <c r="W1097" i="1"/>
  <c r="V1097" i="1"/>
  <c r="U1097" i="1"/>
  <c r="T1097" i="1"/>
  <c r="S1097" i="1"/>
  <c r="Q1097" i="1"/>
  <c r="P1097" i="1"/>
  <c r="O1097" i="1"/>
  <c r="DD1096" i="1"/>
  <c r="DC1096" i="1"/>
  <c r="DB1096" i="1"/>
  <c r="DA1096" i="1"/>
  <c r="CZ1096" i="1"/>
  <c r="CY1096" i="1"/>
  <c r="CX1096" i="1"/>
  <c r="CW1096" i="1"/>
  <c r="CV1096" i="1"/>
  <c r="CU1096" i="1"/>
  <c r="CT1096" i="1"/>
  <c r="CS1096" i="1"/>
  <c r="CR1096" i="1"/>
  <c r="CQ1096" i="1"/>
  <c r="CP1096" i="1"/>
  <c r="CO1096" i="1"/>
  <c r="CN1096" i="1"/>
  <c r="CM1096" i="1"/>
  <c r="CL1096" i="1"/>
  <c r="CK1096" i="1"/>
  <c r="CJ1096" i="1"/>
  <c r="CI1096" i="1"/>
  <c r="CH1096" i="1"/>
  <c r="CG1096" i="1"/>
  <c r="CF1096" i="1"/>
  <c r="CE1096" i="1"/>
  <c r="CD1096" i="1"/>
  <c r="CC1096" i="1"/>
  <c r="CB1096" i="1"/>
  <c r="CA1096" i="1"/>
  <c r="BZ1096" i="1"/>
  <c r="BY1096" i="1"/>
  <c r="BX1096" i="1"/>
  <c r="BW1096" i="1"/>
  <c r="BV1096" i="1"/>
  <c r="BU1096" i="1"/>
  <c r="BT1096" i="1"/>
  <c r="BS1096" i="1"/>
  <c r="BR1096" i="1"/>
  <c r="BQ1096" i="1"/>
  <c r="BP1096" i="1"/>
  <c r="BO1096" i="1"/>
  <c r="BN1096" i="1"/>
  <c r="BM1096" i="1"/>
  <c r="BL1096" i="1"/>
  <c r="BK1096" i="1"/>
  <c r="BJ1096" i="1"/>
  <c r="BI1096" i="1"/>
  <c r="BH1096" i="1"/>
  <c r="BG1096" i="1"/>
  <c r="BF1096" i="1"/>
  <c r="BE1096" i="1"/>
  <c r="BD1096" i="1"/>
  <c r="BC1096" i="1"/>
  <c r="BB1096" i="1"/>
  <c r="BA1096" i="1"/>
  <c r="AZ1096" i="1"/>
  <c r="AY1096" i="1"/>
  <c r="AX1096" i="1"/>
  <c r="AW1096" i="1"/>
  <c r="AV1096" i="1"/>
  <c r="AU1096" i="1"/>
  <c r="AT1096" i="1"/>
  <c r="AS1096" i="1"/>
  <c r="AR1096" i="1"/>
  <c r="AQ1096" i="1"/>
  <c r="AP1096" i="1"/>
  <c r="AO1096" i="1"/>
  <c r="AN1096" i="1"/>
  <c r="AM1096" i="1"/>
  <c r="AL1096" i="1"/>
  <c r="AK1096" i="1"/>
  <c r="AJ1096" i="1"/>
  <c r="AI1096" i="1"/>
  <c r="AH1096" i="1"/>
  <c r="AG1096" i="1"/>
  <c r="AF1096" i="1"/>
  <c r="AE1096" i="1"/>
  <c r="AD1096" i="1"/>
  <c r="AC1096" i="1"/>
  <c r="AB1096" i="1"/>
  <c r="AA1096" i="1"/>
  <c r="Z1096" i="1"/>
  <c r="Y1096" i="1"/>
  <c r="X1096" i="1"/>
  <c r="W1096" i="1"/>
  <c r="V1096" i="1"/>
  <c r="U1096" i="1"/>
  <c r="T1096" i="1"/>
  <c r="S1096" i="1"/>
  <c r="Q1096" i="1"/>
  <c r="P1096" i="1"/>
  <c r="O1096" i="1"/>
  <c r="DD1095" i="1"/>
  <c r="DC1095" i="1"/>
  <c r="DB1095" i="1"/>
  <c r="DA1095" i="1"/>
  <c r="CZ1095" i="1"/>
  <c r="CY1095" i="1"/>
  <c r="CX1095" i="1"/>
  <c r="CW1095" i="1"/>
  <c r="CV1095" i="1"/>
  <c r="CU1095" i="1"/>
  <c r="CT1095" i="1"/>
  <c r="CS1095" i="1"/>
  <c r="CR1095" i="1"/>
  <c r="CQ1095" i="1"/>
  <c r="CP1095" i="1"/>
  <c r="CO1095" i="1"/>
  <c r="CN1095" i="1"/>
  <c r="CM1095" i="1"/>
  <c r="CL1095" i="1"/>
  <c r="CK1095" i="1"/>
  <c r="CJ1095" i="1"/>
  <c r="CI1095" i="1"/>
  <c r="CH1095" i="1"/>
  <c r="CG1095" i="1"/>
  <c r="CF1095" i="1"/>
  <c r="CE1095" i="1"/>
  <c r="CD1095" i="1"/>
  <c r="CC1095" i="1"/>
  <c r="CB1095" i="1"/>
  <c r="CA1095" i="1"/>
  <c r="BZ1095" i="1"/>
  <c r="BY1095" i="1"/>
  <c r="BX1095" i="1"/>
  <c r="BW1095" i="1"/>
  <c r="BV1095" i="1"/>
  <c r="BU1095" i="1"/>
  <c r="BT1095" i="1"/>
  <c r="BS1095" i="1"/>
  <c r="BR1095" i="1"/>
  <c r="BQ1095" i="1"/>
  <c r="BP1095" i="1"/>
  <c r="BO1095" i="1"/>
  <c r="BN1095" i="1"/>
  <c r="BM1095" i="1"/>
  <c r="BL1095" i="1"/>
  <c r="BK1095" i="1"/>
  <c r="BJ1095" i="1"/>
  <c r="BI1095" i="1"/>
  <c r="BH1095" i="1"/>
  <c r="BG1095" i="1"/>
  <c r="BF1095" i="1"/>
  <c r="BE1095" i="1"/>
  <c r="BD1095" i="1"/>
  <c r="BC1095" i="1"/>
  <c r="BB1095" i="1"/>
  <c r="BA1095" i="1"/>
  <c r="AZ1095" i="1"/>
  <c r="AY1095" i="1"/>
  <c r="AX1095" i="1"/>
  <c r="AW1095" i="1"/>
  <c r="AV1095" i="1"/>
  <c r="AU1095" i="1"/>
  <c r="AT1095" i="1"/>
  <c r="AS1095" i="1"/>
  <c r="AR1095" i="1"/>
  <c r="AQ1095" i="1"/>
  <c r="AP1095" i="1"/>
  <c r="AO1095" i="1"/>
  <c r="AN1095" i="1"/>
  <c r="AM1095" i="1"/>
  <c r="AL1095" i="1"/>
  <c r="AK1095" i="1"/>
  <c r="AJ1095" i="1"/>
  <c r="AI1095" i="1"/>
  <c r="AH1095" i="1"/>
  <c r="AG1095" i="1"/>
  <c r="AF1095" i="1"/>
  <c r="AE1095" i="1"/>
  <c r="AD1095" i="1"/>
  <c r="AC1095" i="1"/>
  <c r="AB1095" i="1"/>
  <c r="AA1095" i="1"/>
  <c r="Z1095" i="1"/>
  <c r="Y1095" i="1"/>
  <c r="X1095" i="1"/>
  <c r="W1095" i="1"/>
  <c r="V1095" i="1"/>
  <c r="U1095" i="1"/>
  <c r="T1095" i="1"/>
  <c r="S1095" i="1"/>
  <c r="Q1095" i="1"/>
  <c r="P1095" i="1"/>
  <c r="O1095" i="1"/>
  <c r="DD1090" i="1"/>
  <c r="DC1090" i="1"/>
  <c r="DB1090" i="1"/>
  <c r="DA1090" i="1"/>
  <c r="CZ1090" i="1"/>
  <c r="CY1090" i="1"/>
  <c r="CX1090" i="1"/>
  <c r="CW1090" i="1"/>
  <c r="CV1090" i="1"/>
  <c r="CU1090" i="1"/>
  <c r="CT1090" i="1"/>
  <c r="CS1090" i="1"/>
  <c r="CR1090" i="1"/>
  <c r="CQ1090" i="1"/>
  <c r="CP1090" i="1"/>
  <c r="CO1090" i="1"/>
  <c r="CN1090" i="1"/>
  <c r="CM1090" i="1"/>
  <c r="CL1090" i="1"/>
  <c r="CK1090" i="1"/>
  <c r="CJ1090" i="1"/>
  <c r="CI1090" i="1"/>
  <c r="CH1090" i="1"/>
  <c r="CG1090" i="1"/>
  <c r="CF1090" i="1"/>
  <c r="CE1090" i="1"/>
  <c r="CD1090" i="1"/>
  <c r="CC1090" i="1"/>
  <c r="CB1090" i="1"/>
  <c r="CA1090" i="1"/>
  <c r="BZ1090" i="1"/>
  <c r="BY1090" i="1"/>
  <c r="BX1090" i="1"/>
  <c r="BW1090" i="1"/>
  <c r="BV1090" i="1"/>
  <c r="BU1090" i="1"/>
  <c r="BT1090" i="1"/>
  <c r="BS1090" i="1"/>
  <c r="BR1090" i="1"/>
  <c r="BQ1090" i="1"/>
  <c r="BP1090" i="1"/>
  <c r="BO1090" i="1"/>
  <c r="BN1090" i="1"/>
  <c r="BM1090" i="1"/>
  <c r="BL1090" i="1"/>
  <c r="BK1090" i="1"/>
  <c r="BJ1090" i="1"/>
  <c r="BI1090" i="1"/>
  <c r="BH1090" i="1"/>
  <c r="BG1090" i="1"/>
  <c r="BF1090" i="1"/>
  <c r="BE1090" i="1"/>
  <c r="BD1090" i="1"/>
  <c r="BC1090" i="1"/>
  <c r="BB1090" i="1"/>
  <c r="BA1090" i="1"/>
  <c r="AZ1090" i="1"/>
  <c r="AY1090" i="1"/>
  <c r="AX1090" i="1"/>
  <c r="AW1090" i="1"/>
  <c r="AV1090" i="1"/>
  <c r="AU1090" i="1"/>
  <c r="AT1090" i="1"/>
  <c r="AS1090" i="1"/>
  <c r="AR1090" i="1"/>
  <c r="AQ1090" i="1"/>
  <c r="AP1090" i="1"/>
  <c r="AO1090" i="1"/>
  <c r="AN1090" i="1"/>
  <c r="AM1090" i="1"/>
  <c r="AL1090" i="1"/>
  <c r="AK1090" i="1"/>
  <c r="AJ1090" i="1"/>
  <c r="AI1090" i="1"/>
  <c r="AH1090" i="1"/>
  <c r="AG1090" i="1"/>
  <c r="AF1090" i="1"/>
  <c r="AE1090" i="1"/>
  <c r="AD1090" i="1"/>
  <c r="AC1090" i="1"/>
  <c r="AB1090" i="1"/>
  <c r="AA1090" i="1"/>
  <c r="Z1090" i="1"/>
  <c r="Y1090" i="1"/>
  <c r="X1090" i="1"/>
  <c r="W1090" i="1"/>
  <c r="V1090" i="1"/>
  <c r="U1090" i="1"/>
  <c r="T1090" i="1"/>
  <c r="S1090" i="1"/>
  <c r="Q1090" i="1"/>
  <c r="P1090" i="1"/>
  <c r="O1090" i="1"/>
  <c r="DD1089" i="1"/>
  <c r="DC1089" i="1"/>
  <c r="DB1089" i="1"/>
  <c r="DA1089" i="1"/>
  <c r="CZ1089" i="1"/>
  <c r="CY1089" i="1"/>
  <c r="CX1089" i="1"/>
  <c r="CW1089" i="1"/>
  <c r="CV1089" i="1"/>
  <c r="CU1089" i="1"/>
  <c r="CT1089" i="1"/>
  <c r="CS1089" i="1"/>
  <c r="CR1089" i="1"/>
  <c r="CQ1089" i="1"/>
  <c r="CP1089" i="1"/>
  <c r="CO1089" i="1"/>
  <c r="CN1089" i="1"/>
  <c r="CM1089" i="1"/>
  <c r="CL1089" i="1"/>
  <c r="CK1089" i="1"/>
  <c r="CJ1089" i="1"/>
  <c r="CI1089" i="1"/>
  <c r="CH1089" i="1"/>
  <c r="CG1089" i="1"/>
  <c r="CF1089" i="1"/>
  <c r="CE1089" i="1"/>
  <c r="CD1089" i="1"/>
  <c r="CC1089" i="1"/>
  <c r="CB1089" i="1"/>
  <c r="CA1089" i="1"/>
  <c r="BZ1089" i="1"/>
  <c r="BY1089" i="1"/>
  <c r="BX1089" i="1"/>
  <c r="BW1089" i="1"/>
  <c r="BV1089" i="1"/>
  <c r="BU1089" i="1"/>
  <c r="BT1089" i="1"/>
  <c r="BS1089" i="1"/>
  <c r="BR1089" i="1"/>
  <c r="BQ1089" i="1"/>
  <c r="BP1089" i="1"/>
  <c r="BO1089" i="1"/>
  <c r="BN1089" i="1"/>
  <c r="BM1089" i="1"/>
  <c r="BL1089" i="1"/>
  <c r="BK1089" i="1"/>
  <c r="BJ1089" i="1"/>
  <c r="BI1089" i="1"/>
  <c r="BH1089" i="1"/>
  <c r="BG1089" i="1"/>
  <c r="BF1089" i="1"/>
  <c r="BE1089" i="1"/>
  <c r="BD1089" i="1"/>
  <c r="BC1089" i="1"/>
  <c r="BB1089" i="1"/>
  <c r="BA1089" i="1"/>
  <c r="AZ1089" i="1"/>
  <c r="AY1089" i="1"/>
  <c r="AX1089" i="1"/>
  <c r="AW1089" i="1"/>
  <c r="AV1089" i="1"/>
  <c r="AU1089" i="1"/>
  <c r="AT1089" i="1"/>
  <c r="AS1089" i="1"/>
  <c r="AR1089" i="1"/>
  <c r="AQ1089" i="1"/>
  <c r="AP1089" i="1"/>
  <c r="AO1089" i="1"/>
  <c r="AN1089" i="1"/>
  <c r="AM1089" i="1"/>
  <c r="AL1089" i="1"/>
  <c r="AK1089" i="1"/>
  <c r="AJ1089" i="1"/>
  <c r="AI1089" i="1"/>
  <c r="AH1089" i="1"/>
  <c r="AG1089" i="1"/>
  <c r="AF1089" i="1"/>
  <c r="AE1089" i="1"/>
  <c r="AD1089" i="1"/>
  <c r="AC1089" i="1"/>
  <c r="AB1089" i="1"/>
  <c r="AA1089" i="1"/>
  <c r="Z1089" i="1"/>
  <c r="Y1089" i="1"/>
  <c r="X1089" i="1"/>
  <c r="W1089" i="1"/>
  <c r="V1089" i="1"/>
  <c r="U1089" i="1"/>
  <c r="T1089" i="1"/>
  <c r="S1089" i="1"/>
  <c r="Q1089" i="1"/>
  <c r="P1089" i="1"/>
  <c r="O1089" i="1"/>
  <c r="DD1088" i="1"/>
  <c r="DC1088" i="1"/>
  <c r="DB1088" i="1"/>
  <c r="DA1088" i="1"/>
  <c r="CZ1088" i="1"/>
  <c r="CY1088" i="1"/>
  <c r="CX1088" i="1"/>
  <c r="CW1088" i="1"/>
  <c r="CV1088" i="1"/>
  <c r="CU1088" i="1"/>
  <c r="CT1088" i="1"/>
  <c r="CS1088" i="1"/>
  <c r="CR1088" i="1"/>
  <c r="CQ1088" i="1"/>
  <c r="CP1088" i="1"/>
  <c r="CO1088" i="1"/>
  <c r="CN1088" i="1"/>
  <c r="CM1088" i="1"/>
  <c r="CL1088" i="1"/>
  <c r="CK1088" i="1"/>
  <c r="CJ1088" i="1"/>
  <c r="CI1088" i="1"/>
  <c r="CH1088" i="1"/>
  <c r="CG1088" i="1"/>
  <c r="CF1088" i="1"/>
  <c r="CE1088" i="1"/>
  <c r="CD1088" i="1"/>
  <c r="CC1088" i="1"/>
  <c r="CB1088" i="1"/>
  <c r="CA1088" i="1"/>
  <c r="BZ1088" i="1"/>
  <c r="BY1088" i="1"/>
  <c r="BX1088" i="1"/>
  <c r="BW1088" i="1"/>
  <c r="BV1088" i="1"/>
  <c r="BU1088" i="1"/>
  <c r="BT1088" i="1"/>
  <c r="BS1088" i="1"/>
  <c r="BR1088" i="1"/>
  <c r="BQ1088" i="1"/>
  <c r="BP1088" i="1"/>
  <c r="BO1088" i="1"/>
  <c r="BN1088" i="1"/>
  <c r="BM1088" i="1"/>
  <c r="BL1088" i="1"/>
  <c r="BK1088" i="1"/>
  <c r="BJ1088" i="1"/>
  <c r="BI1088" i="1"/>
  <c r="BH1088" i="1"/>
  <c r="BG1088" i="1"/>
  <c r="BF1088" i="1"/>
  <c r="BE1088" i="1"/>
  <c r="BD1088" i="1"/>
  <c r="BC1088" i="1"/>
  <c r="BB1088" i="1"/>
  <c r="BA1088" i="1"/>
  <c r="AZ1088" i="1"/>
  <c r="AY1088" i="1"/>
  <c r="AX1088" i="1"/>
  <c r="AW1088" i="1"/>
  <c r="AV1088" i="1"/>
  <c r="AU1088" i="1"/>
  <c r="AT1088" i="1"/>
  <c r="AS1088" i="1"/>
  <c r="AR1088" i="1"/>
  <c r="AQ1088" i="1"/>
  <c r="AP1088" i="1"/>
  <c r="AO1088" i="1"/>
  <c r="AN1088" i="1"/>
  <c r="AM1088" i="1"/>
  <c r="AL1088" i="1"/>
  <c r="AK1088" i="1"/>
  <c r="AJ1088" i="1"/>
  <c r="AI1088" i="1"/>
  <c r="AH1088" i="1"/>
  <c r="AG1088" i="1"/>
  <c r="AF1088" i="1"/>
  <c r="AE1088" i="1"/>
  <c r="AD1088" i="1"/>
  <c r="AC1088" i="1"/>
  <c r="AB1088" i="1"/>
  <c r="AA1088" i="1"/>
  <c r="Z1088" i="1"/>
  <c r="Y1088" i="1"/>
  <c r="X1088" i="1"/>
  <c r="W1088" i="1"/>
  <c r="V1088" i="1"/>
  <c r="U1088" i="1"/>
  <c r="T1088" i="1"/>
  <c r="S1088" i="1"/>
  <c r="Q1088" i="1"/>
  <c r="P1088" i="1"/>
  <c r="O1088" i="1"/>
  <c r="DD1087" i="1"/>
  <c r="DC1087" i="1"/>
  <c r="DB1087" i="1"/>
  <c r="DA1087" i="1"/>
  <c r="CZ1087" i="1"/>
  <c r="CY1087" i="1"/>
  <c r="CX1087" i="1"/>
  <c r="CW1087" i="1"/>
  <c r="CV1087" i="1"/>
  <c r="CU1087" i="1"/>
  <c r="CT1087" i="1"/>
  <c r="CS1087" i="1"/>
  <c r="CR1087" i="1"/>
  <c r="CQ1087" i="1"/>
  <c r="CP1087" i="1"/>
  <c r="CO1087" i="1"/>
  <c r="CN1087" i="1"/>
  <c r="CM1087" i="1"/>
  <c r="CL1087" i="1"/>
  <c r="CK1087" i="1"/>
  <c r="CJ1087" i="1"/>
  <c r="CI1087" i="1"/>
  <c r="CH1087" i="1"/>
  <c r="CG1087" i="1"/>
  <c r="CF1087" i="1"/>
  <c r="CE1087" i="1"/>
  <c r="CD1087" i="1"/>
  <c r="CC1087" i="1"/>
  <c r="CB1087" i="1"/>
  <c r="CA1087" i="1"/>
  <c r="BZ1087" i="1"/>
  <c r="BY1087" i="1"/>
  <c r="BX1087" i="1"/>
  <c r="BW1087" i="1"/>
  <c r="BV1087" i="1"/>
  <c r="BU1087" i="1"/>
  <c r="BT1087" i="1"/>
  <c r="BS1087" i="1"/>
  <c r="BR1087" i="1"/>
  <c r="BQ1087" i="1"/>
  <c r="BP1087" i="1"/>
  <c r="BO1087" i="1"/>
  <c r="BN1087" i="1"/>
  <c r="BM1087" i="1"/>
  <c r="BL1087" i="1"/>
  <c r="BK1087" i="1"/>
  <c r="BJ1087" i="1"/>
  <c r="BI1087" i="1"/>
  <c r="BH1087" i="1"/>
  <c r="BG1087" i="1"/>
  <c r="BF1087" i="1"/>
  <c r="BE1087" i="1"/>
  <c r="BD1087" i="1"/>
  <c r="BC1087" i="1"/>
  <c r="BB1087" i="1"/>
  <c r="BA1087" i="1"/>
  <c r="AZ1087" i="1"/>
  <c r="AY1087" i="1"/>
  <c r="AX1087" i="1"/>
  <c r="AW1087" i="1"/>
  <c r="AV1087" i="1"/>
  <c r="AU1087" i="1"/>
  <c r="AT1087" i="1"/>
  <c r="AS1087" i="1"/>
  <c r="AR1087" i="1"/>
  <c r="AQ1087" i="1"/>
  <c r="AP1087" i="1"/>
  <c r="AO1087" i="1"/>
  <c r="AN1087" i="1"/>
  <c r="AM1087" i="1"/>
  <c r="AL1087" i="1"/>
  <c r="AK1087" i="1"/>
  <c r="AJ1087" i="1"/>
  <c r="AI1087" i="1"/>
  <c r="AH1087" i="1"/>
  <c r="AG1087" i="1"/>
  <c r="AF1087" i="1"/>
  <c r="AE1087" i="1"/>
  <c r="AD1087" i="1"/>
  <c r="AC1087" i="1"/>
  <c r="AB1087" i="1"/>
  <c r="AA1087" i="1"/>
  <c r="Z1087" i="1"/>
  <c r="Y1087" i="1"/>
  <c r="X1087" i="1"/>
  <c r="W1087" i="1"/>
  <c r="V1087" i="1"/>
  <c r="U1087" i="1"/>
  <c r="T1087" i="1"/>
  <c r="S1087" i="1"/>
  <c r="Q1087" i="1"/>
  <c r="P1087" i="1"/>
  <c r="O1087" i="1"/>
  <c r="DD1086" i="1"/>
  <c r="DC1086" i="1"/>
  <c r="DB1086" i="1"/>
  <c r="DA1086" i="1"/>
  <c r="CZ1086" i="1"/>
  <c r="CY1086" i="1"/>
  <c r="CX1086" i="1"/>
  <c r="CW1086" i="1"/>
  <c r="CV1086" i="1"/>
  <c r="CU1086" i="1"/>
  <c r="CT1086" i="1"/>
  <c r="CS1086" i="1"/>
  <c r="CR1086" i="1"/>
  <c r="CQ1086" i="1"/>
  <c r="CP1086" i="1"/>
  <c r="CO1086" i="1"/>
  <c r="CN1086" i="1"/>
  <c r="CM1086" i="1"/>
  <c r="CL1086" i="1"/>
  <c r="CK1086" i="1"/>
  <c r="CJ1086" i="1"/>
  <c r="CI1086" i="1"/>
  <c r="CH1086" i="1"/>
  <c r="CG1086" i="1"/>
  <c r="CF1086" i="1"/>
  <c r="CE1086" i="1"/>
  <c r="CD1086" i="1"/>
  <c r="CC1086" i="1"/>
  <c r="CB1086" i="1"/>
  <c r="CA1086" i="1"/>
  <c r="BZ1086" i="1"/>
  <c r="BY1086" i="1"/>
  <c r="BX1086" i="1"/>
  <c r="BW1086" i="1"/>
  <c r="BV1086" i="1"/>
  <c r="BU1086" i="1"/>
  <c r="BT1086" i="1"/>
  <c r="BS1086" i="1"/>
  <c r="BR1086" i="1"/>
  <c r="BQ1086" i="1"/>
  <c r="BP1086" i="1"/>
  <c r="BO1086" i="1"/>
  <c r="BN1086" i="1"/>
  <c r="BM1086" i="1"/>
  <c r="BL1086" i="1"/>
  <c r="BK1086" i="1"/>
  <c r="BJ1086" i="1"/>
  <c r="BI1086" i="1"/>
  <c r="BH1086" i="1"/>
  <c r="BG1086" i="1"/>
  <c r="BF1086" i="1"/>
  <c r="BE1086" i="1"/>
  <c r="BD1086" i="1"/>
  <c r="BC1086" i="1"/>
  <c r="BB1086" i="1"/>
  <c r="BA1086" i="1"/>
  <c r="AZ1086" i="1"/>
  <c r="AY1086" i="1"/>
  <c r="AX1086" i="1"/>
  <c r="AW1086" i="1"/>
  <c r="AV1086" i="1"/>
  <c r="AU1086" i="1"/>
  <c r="AT1086" i="1"/>
  <c r="AS1086" i="1"/>
  <c r="AR1086" i="1"/>
  <c r="AQ1086" i="1"/>
  <c r="AP1086" i="1"/>
  <c r="AO1086" i="1"/>
  <c r="AN1086" i="1"/>
  <c r="AM1086" i="1"/>
  <c r="AL1086" i="1"/>
  <c r="AK1086" i="1"/>
  <c r="AJ1086" i="1"/>
  <c r="AI1086" i="1"/>
  <c r="AH1086" i="1"/>
  <c r="AG1086" i="1"/>
  <c r="AF1086" i="1"/>
  <c r="AE1086" i="1"/>
  <c r="AD1086" i="1"/>
  <c r="AC1086" i="1"/>
  <c r="AB1086" i="1"/>
  <c r="AA1086" i="1"/>
  <c r="Z1086" i="1"/>
  <c r="Y1086" i="1"/>
  <c r="X1086" i="1"/>
  <c r="W1086" i="1"/>
  <c r="V1086" i="1"/>
  <c r="U1086" i="1"/>
  <c r="T1086" i="1"/>
  <c r="S1086" i="1"/>
  <c r="Q1086" i="1"/>
  <c r="P1086" i="1"/>
  <c r="O1086" i="1"/>
  <c r="DD1085" i="1"/>
  <c r="DC1085" i="1"/>
  <c r="DB1085" i="1"/>
  <c r="DA1085" i="1"/>
  <c r="CZ1085" i="1"/>
  <c r="CY1085" i="1"/>
  <c r="CX1085" i="1"/>
  <c r="CW1085" i="1"/>
  <c r="CV1085" i="1"/>
  <c r="CU1085" i="1"/>
  <c r="CT1085" i="1"/>
  <c r="CS1085" i="1"/>
  <c r="CR1085" i="1"/>
  <c r="CQ1085" i="1"/>
  <c r="CP1085" i="1"/>
  <c r="CO1085" i="1"/>
  <c r="CN1085" i="1"/>
  <c r="CM1085" i="1"/>
  <c r="CL1085" i="1"/>
  <c r="CK1085" i="1"/>
  <c r="CJ1085" i="1"/>
  <c r="CI1085" i="1"/>
  <c r="CH1085" i="1"/>
  <c r="CG1085" i="1"/>
  <c r="CF1085" i="1"/>
  <c r="CE1085" i="1"/>
  <c r="CD1085" i="1"/>
  <c r="CC1085" i="1"/>
  <c r="CB1085" i="1"/>
  <c r="CA1085" i="1"/>
  <c r="BZ1085" i="1"/>
  <c r="BY1085" i="1"/>
  <c r="BX1085" i="1"/>
  <c r="BW1085" i="1"/>
  <c r="BV1085" i="1"/>
  <c r="BU1085" i="1"/>
  <c r="BT1085" i="1"/>
  <c r="BS1085" i="1"/>
  <c r="BR1085" i="1"/>
  <c r="BQ1085" i="1"/>
  <c r="BP1085" i="1"/>
  <c r="BO1085" i="1"/>
  <c r="BN1085" i="1"/>
  <c r="BM1085" i="1"/>
  <c r="BL1085" i="1"/>
  <c r="BK1085" i="1"/>
  <c r="BJ1085" i="1"/>
  <c r="BI1085" i="1"/>
  <c r="BH1085" i="1"/>
  <c r="BG1085" i="1"/>
  <c r="BF1085" i="1"/>
  <c r="BE1085" i="1"/>
  <c r="BD1085" i="1"/>
  <c r="BC1085" i="1"/>
  <c r="BB1085" i="1"/>
  <c r="BA1085" i="1"/>
  <c r="AZ1085" i="1"/>
  <c r="AY1085" i="1"/>
  <c r="AX1085" i="1"/>
  <c r="AW1085" i="1"/>
  <c r="AV1085" i="1"/>
  <c r="AU1085" i="1"/>
  <c r="AT1085" i="1"/>
  <c r="AS1085" i="1"/>
  <c r="AR1085" i="1"/>
  <c r="AQ1085" i="1"/>
  <c r="AP1085" i="1"/>
  <c r="AO1085" i="1"/>
  <c r="AN1085" i="1"/>
  <c r="AM1085" i="1"/>
  <c r="AL1085" i="1"/>
  <c r="AK1085" i="1"/>
  <c r="AJ1085" i="1"/>
  <c r="AI1085" i="1"/>
  <c r="AH1085" i="1"/>
  <c r="AG1085" i="1"/>
  <c r="AF1085" i="1"/>
  <c r="AE1085" i="1"/>
  <c r="AD1085" i="1"/>
  <c r="AC1085" i="1"/>
  <c r="AB1085" i="1"/>
  <c r="AA1085" i="1"/>
  <c r="Z1085" i="1"/>
  <c r="Y1085" i="1"/>
  <c r="X1085" i="1"/>
  <c r="W1085" i="1"/>
  <c r="V1085" i="1"/>
  <c r="U1085" i="1"/>
  <c r="T1085" i="1"/>
  <c r="S1085" i="1"/>
  <c r="Q1085" i="1"/>
  <c r="P1085" i="1"/>
  <c r="O1085" i="1"/>
  <c r="DD1084" i="1"/>
  <c r="DC1084" i="1"/>
  <c r="DB1084" i="1"/>
  <c r="DA1084" i="1"/>
  <c r="CZ1084" i="1"/>
  <c r="CY1084" i="1"/>
  <c r="CX1084" i="1"/>
  <c r="CW1084" i="1"/>
  <c r="CV1084" i="1"/>
  <c r="CU1084" i="1"/>
  <c r="CT1084" i="1"/>
  <c r="CS1084" i="1"/>
  <c r="CR1084" i="1"/>
  <c r="CQ1084" i="1"/>
  <c r="CP1084" i="1"/>
  <c r="CO1084" i="1"/>
  <c r="CN1084" i="1"/>
  <c r="CM1084" i="1"/>
  <c r="CL1084" i="1"/>
  <c r="CK1084" i="1"/>
  <c r="CJ1084" i="1"/>
  <c r="CI1084" i="1"/>
  <c r="CH1084" i="1"/>
  <c r="CG1084" i="1"/>
  <c r="CF1084" i="1"/>
  <c r="CE1084" i="1"/>
  <c r="CD1084" i="1"/>
  <c r="CC1084" i="1"/>
  <c r="CB1084" i="1"/>
  <c r="CA1084" i="1"/>
  <c r="BZ1084" i="1"/>
  <c r="BY1084" i="1"/>
  <c r="BX1084" i="1"/>
  <c r="BW1084" i="1"/>
  <c r="BV1084" i="1"/>
  <c r="BU1084" i="1"/>
  <c r="BT1084" i="1"/>
  <c r="BS1084" i="1"/>
  <c r="BR1084" i="1"/>
  <c r="BQ1084" i="1"/>
  <c r="BP1084" i="1"/>
  <c r="BO1084" i="1"/>
  <c r="BN1084" i="1"/>
  <c r="BM1084" i="1"/>
  <c r="BL1084" i="1"/>
  <c r="BK1084" i="1"/>
  <c r="BJ1084" i="1"/>
  <c r="BI1084" i="1"/>
  <c r="BH1084" i="1"/>
  <c r="BG1084" i="1"/>
  <c r="BF1084" i="1"/>
  <c r="BE1084" i="1"/>
  <c r="BD1084" i="1"/>
  <c r="BC1084" i="1"/>
  <c r="BB1084" i="1"/>
  <c r="BA1084" i="1"/>
  <c r="AZ1084" i="1"/>
  <c r="AY1084" i="1"/>
  <c r="AX1084" i="1"/>
  <c r="AW1084" i="1"/>
  <c r="AV1084" i="1"/>
  <c r="AU1084" i="1"/>
  <c r="AT1084" i="1"/>
  <c r="AS1084" i="1"/>
  <c r="AR1084" i="1"/>
  <c r="AQ1084" i="1"/>
  <c r="AP1084" i="1"/>
  <c r="AO1084" i="1"/>
  <c r="AN1084" i="1"/>
  <c r="AM1084" i="1"/>
  <c r="AL1084" i="1"/>
  <c r="AK1084" i="1"/>
  <c r="AJ1084" i="1"/>
  <c r="AI1084" i="1"/>
  <c r="AH1084" i="1"/>
  <c r="AG1084" i="1"/>
  <c r="AF1084" i="1"/>
  <c r="AE1084" i="1"/>
  <c r="AD1084" i="1"/>
  <c r="AC1084" i="1"/>
  <c r="AB1084" i="1"/>
  <c r="AA1084" i="1"/>
  <c r="Z1084" i="1"/>
  <c r="Y1084" i="1"/>
  <c r="X1084" i="1"/>
  <c r="W1084" i="1"/>
  <c r="V1084" i="1"/>
  <c r="U1084" i="1"/>
  <c r="T1084" i="1"/>
  <c r="S1084" i="1"/>
  <c r="Q1084" i="1"/>
  <c r="P1084" i="1"/>
  <c r="O1084" i="1"/>
  <c r="DD1083" i="1"/>
  <c r="DC1083" i="1"/>
  <c r="DB1083" i="1"/>
  <c r="DA1083" i="1"/>
  <c r="CZ1083" i="1"/>
  <c r="CY1083" i="1"/>
  <c r="CX1083" i="1"/>
  <c r="CW1083" i="1"/>
  <c r="CV1083" i="1"/>
  <c r="CU1083" i="1"/>
  <c r="CT1083" i="1"/>
  <c r="CS1083" i="1"/>
  <c r="CR1083" i="1"/>
  <c r="CQ1083" i="1"/>
  <c r="CP1083" i="1"/>
  <c r="CO1083" i="1"/>
  <c r="CN1083" i="1"/>
  <c r="CM1083" i="1"/>
  <c r="CL1083" i="1"/>
  <c r="CK1083" i="1"/>
  <c r="CJ1083" i="1"/>
  <c r="CI1083" i="1"/>
  <c r="CH1083" i="1"/>
  <c r="CG1083" i="1"/>
  <c r="CF1083" i="1"/>
  <c r="CE1083" i="1"/>
  <c r="CD1083" i="1"/>
  <c r="CC1083" i="1"/>
  <c r="CB1083" i="1"/>
  <c r="CA1083" i="1"/>
  <c r="BZ1083" i="1"/>
  <c r="BY1083" i="1"/>
  <c r="BX1083" i="1"/>
  <c r="BW1083" i="1"/>
  <c r="BV1083" i="1"/>
  <c r="BU1083" i="1"/>
  <c r="BT1083" i="1"/>
  <c r="BS1083" i="1"/>
  <c r="BR1083" i="1"/>
  <c r="BQ1083" i="1"/>
  <c r="BP1083" i="1"/>
  <c r="BO1083" i="1"/>
  <c r="BN1083" i="1"/>
  <c r="BM1083" i="1"/>
  <c r="BL1083" i="1"/>
  <c r="BK1083" i="1"/>
  <c r="BJ1083" i="1"/>
  <c r="BI1083" i="1"/>
  <c r="BH1083" i="1"/>
  <c r="BG1083" i="1"/>
  <c r="BF1083" i="1"/>
  <c r="BE1083" i="1"/>
  <c r="BD1083" i="1"/>
  <c r="BC1083" i="1"/>
  <c r="BB1083" i="1"/>
  <c r="BA1083" i="1"/>
  <c r="AZ1083" i="1"/>
  <c r="AY1083" i="1"/>
  <c r="AX1083" i="1"/>
  <c r="AW1083" i="1"/>
  <c r="AV1083" i="1"/>
  <c r="AU1083" i="1"/>
  <c r="AT1083" i="1"/>
  <c r="AS1083" i="1"/>
  <c r="AR1083" i="1"/>
  <c r="AQ1083" i="1"/>
  <c r="AP1083" i="1"/>
  <c r="AO1083" i="1"/>
  <c r="AN1083" i="1"/>
  <c r="AM1083" i="1"/>
  <c r="AL1083" i="1"/>
  <c r="AK1083" i="1"/>
  <c r="AJ1083" i="1"/>
  <c r="AI1083" i="1"/>
  <c r="AH1083" i="1"/>
  <c r="AG1083" i="1"/>
  <c r="AF1083" i="1"/>
  <c r="AE1083" i="1"/>
  <c r="AD1083" i="1"/>
  <c r="AC1083" i="1"/>
  <c r="AB1083" i="1"/>
  <c r="AA1083" i="1"/>
  <c r="Z1083" i="1"/>
  <c r="Y1083" i="1"/>
  <c r="X1083" i="1"/>
  <c r="W1083" i="1"/>
  <c r="V1083" i="1"/>
  <c r="U1083" i="1"/>
  <c r="T1083" i="1"/>
  <c r="S1083" i="1"/>
  <c r="Q1083" i="1"/>
  <c r="P1083" i="1"/>
  <c r="O1083" i="1"/>
  <c r="DD1082" i="1"/>
  <c r="DC1082" i="1"/>
  <c r="DB1082" i="1"/>
  <c r="DA1082" i="1"/>
  <c r="CZ1082" i="1"/>
  <c r="CY1082" i="1"/>
  <c r="CX1082" i="1"/>
  <c r="CW1082" i="1"/>
  <c r="CV1082" i="1"/>
  <c r="CU1082" i="1"/>
  <c r="CT1082" i="1"/>
  <c r="CS1082" i="1"/>
  <c r="CR1082" i="1"/>
  <c r="CQ1082" i="1"/>
  <c r="CP1082" i="1"/>
  <c r="CO1082" i="1"/>
  <c r="CN1082" i="1"/>
  <c r="CM1082" i="1"/>
  <c r="CL1082" i="1"/>
  <c r="CK1082" i="1"/>
  <c r="CJ1082" i="1"/>
  <c r="CI1082" i="1"/>
  <c r="CH1082" i="1"/>
  <c r="CG1082" i="1"/>
  <c r="CF1082" i="1"/>
  <c r="CE1082" i="1"/>
  <c r="CD1082" i="1"/>
  <c r="CC1082" i="1"/>
  <c r="CB1082" i="1"/>
  <c r="CA1082" i="1"/>
  <c r="BZ1082" i="1"/>
  <c r="BY1082" i="1"/>
  <c r="BX1082" i="1"/>
  <c r="BW1082" i="1"/>
  <c r="BV1082" i="1"/>
  <c r="BU1082" i="1"/>
  <c r="BT1082" i="1"/>
  <c r="BS1082" i="1"/>
  <c r="BR1082" i="1"/>
  <c r="BQ1082" i="1"/>
  <c r="BP1082" i="1"/>
  <c r="BO1082" i="1"/>
  <c r="BN1082" i="1"/>
  <c r="BM1082" i="1"/>
  <c r="BL1082" i="1"/>
  <c r="BK1082" i="1"/>
  <c r="BJ1082" i="1"/>
  <c r="BI1082" i="1"/>
  <c r="BH1082" i="1"/>
  <c r="BG1082" i="1"/>
  <c r="BF1082" i="1"/>
  <c r="BE1082" i="1"/>
  <c r="BD1082" i="1"/>
  <c r="BC1082" i="1"/>
  <c r="BB1082" i="1"/>
  <c r="BA1082" i="1"/>
  <c r="AZ1082" i="1"/>
  <c r="AY1082" i="1"/>
  <c r="AX1082" i="1"/>
  <c r="AW1082" i="1"/>
  <c r="AV1082" i="1"/>
  <c r="AU1082" i="1"/>
  <c r="AT1082" i="1"/>
  <c r="AS1082" i="1"/>
  <c r="AR1082" i="1"/>
  <c r="AQ1082" i="1"/>
  <c r="AP1082" i="1"/>
  <c r="AO1082" i="1"/>
  <c r="AN1082" i="1"/>
  <c r="AM1082" i="1"/>
  <c r="AL1082" i="1"/>
  <c r="AK1082" i="1"/>
  <c r="AJ1082" i="1"/>
  <c r="AI1082" i="1"/>
  <c r="AH1082" i="1"/>
  <c r="AG1082" i="1"/>
  <c r="AF1082" i="1"/>
  <c r="AE1082" i="1"/>
  <c r="AD1082" i="1"/>
  <c r="AC1082" i="1"/>
  <c r="AB1082" i="1"/>
  <c r="AA1082" i="1"/>
  <c r="Z1082" i="1"/>
  <c r="Y1082" i="1"/>
  <c r="X1082" i="1"/>
  <c r="W1082" i="1"/>
  <c r="V1082" i="1"/>
  <c r="U1082" i="1"/>
  <c r="T1082" i="1"/>
  <c r="S1082" i="1"/>
  <c r="Q1082" i="1"/>
  <c r="P1082" i="1"/>
  <c r="O1082" i="1"/>
  <c r="DD1081" i="1"/>
  <c r="DC1081" i="1"/>
  <c r="DB1081" i="1"/>
  <c r="DA1081" i="1"/>
  <c r="CZ1081" i="1"/>
  <c r="CY1081" i="1"/>
  <c r="CX1081" i="1"/>
  <c r="CW1081" i="1"/>
  <c r="CV1081" i="1"/>
  <c r="CU1081" i="1"/>
  <c r="CT1081" i="1"/>
  <c r="CS1081" i="1"/>
  <c r="CR1081" i="1"/>
  <c r="CQ1081" i="1"/>
  <c r="CP1081" i="1"/>
  <c r="CO1081" i="1"/>
  <c r="CN1081" i="1"/>
  <c r="CM1081" i="1"/>
  <c r="CL1081" i="1"/>
  <c r="CK1081" i="1"/>
  <c r="CJ1081" i="1"/>
  <c r="CI1081" i="1"/>
  <c r="CH1081" i="1"/>
  <c r="CG1081" i="1"/>
  <c r="CF1081" i="1"/>
  <c r="CE1081" i="1"/>
  <c r="CD1081" i="1"/>
  <c r="CC1081" i="1"/>
  <c r="CB1081" i="1"/>
  <c r="CA1081" i="1"/>
  <c r="BZ1081" i="1"/>
  <c r="BY1081" i="1"/>
  <c r="BX1081" i="1"/>
  <c r="BW1081" i="1"/>
  <c r="BV1081" i="1"/>
  <c r="BU1081" i="1"/>
  <c r="BT1081" i="1"/>
  <c r="BS1081" i="1"/>
  <c r="BR1081" i="1"/>
  <c r="BQ1081" i="1"/>
  <c r="BP1081" i="1"/>
  <c r="BO1081" i="1"/>
  <c r="BN1081" i="1"/>
  <c r="BM1081" i="1"/>
  <c r="BL1081" i="1"/>
  <c r="BK1081" i="1"/>
  <c r="BJ1081" i="1"/>
  <c r="BI1081" i="1"/>
  <c r="BH1081" i="1"/>
  <c r="BG1081" i="1"/>
  <c r="BF1081" i="1"/>
  <c r="BE1081" i="1"/>
  <c r="BD1081" i="1"/>
  <c r="BC1081" i="1"/>
  <c r="BB1081" i="1"/>
  <c r="BA1081" i="1"/>
  <c r="AZ1081" i="1"/>
  <c r="AY1081" i="1"/>
  <c r="AX1081" i="1"/>
  <c r="AW1081" i="1"/>
  <c r="AV1081" i="1"/>
  <c r="AU1081" i="1"/>
  <c r="AT1081" i="1"/>
  <c r="AS1081" i="1"/>
  <c r="AR1081" i="1"/>
  <c r="AQ1081" i="1"/>
  <c r="AP1081" i="1"/>
  <c r="AO1081" i="1"/>
  <c r="AN1081" i="1"/>
  <c r="AM1081" i="1"/>
  <c r="AL1081" i="1"/>
  <c r="AK1081" i="1"/>
  <c r="AJ1081" i="1"/>
  <c r="AI1081" i="1"/>
  <c r="AH1081" i="1"/>
  <c r="AG1081" i="1"/>
  <c r="AF1081" i="1"/>
  <c r="AE1081" i="1"/>
  <c r="AD1081" i="1"/>
  <c r="AC1081" i="1"/>
  <c r="AB1081" i="1"/>
  <c r="AA1081" i="1"/>
  <c r="Z1081" i="1"/>
  <c r="Y1081" i="1"/>
  <c r="X1081" i="1"/>
  <c r="W1081" i="1"/>
  <c r="V1081" i="1"/>
  <c r="U1081" i="1"/>
  <c r="T1081" i="1"/>
  <c r="S1081" i="1"/>
  <c r="Q1081" i="1"/>
  <c r="P1081" i="1"/>
  <c r="O1081" i="1"/>
  <c r="DD1080" i="1"/>
  <c r="DC1080" i="1"/>
  <c r="DB1080" i="1"/>
  <c r="DA1080" i="1"/>
  <c r="CZ1080" i="1"/>
  <c r="CY1080" i="1"/>
  <c r="CX1080" i="1"/>
  <c r="CW1080" i="1"/>
  <c r="CV1080" i="1"/>
  <c r="CU1080" i="1"/>
  <c r="CT1080" i="1"/>
  <c r="CS1080" i="1"/>
  <c r="CR1080" i="1"/>
  <c r="CQ1080" i="1"/>
  <c r="CP1080" i="1"/>
  <c r="CO1080" i="1"/>
  <c r="CN1080" i="1"/>
  <c r="CM1080" i="1"/>
  <c r="CL1080" i="1"/>
  <c r="CK1080" i="1"/>
  <c r="CJ1080" i="1"/>
  <c r="CI1080" i="1"/>
  <c r="CH1080" i="1"/>
  <c r="CG1080" i="1"/>
  <c r="CF1080" i="1"/>
  <c r="CE1080" i="1"/>
  <c r="CD1080" i="1"/>
  <c r="CC1080" i="1"/>
  <c r="CB1080" i="1"/>
  <c r="CA1080" i="1"/>
  <c r="BZ1080" i="1"/>
  <c r="BY1080" i="1"/>
  <c r="BX1080" i="1"/>
  <c r="BW1080" i="1"/>
  <c r="BV1080" i="1"/>
  <c r="BU1080" i="1"/>
  <c r="BT1080" i="1"/>
  <c r="BS1080" i="1"/>
  <c r="BR1080" i="1"/>
  <c r="BQ1080" i="1"/>
  <c r="BP1080" i="1"/>
  <c r="BO1080" i="1"/>
  <c r="BN1080" i="1"/>
  <c r="BM1080" i="1"/>
  <c r="BL1080" i="1"/>
  <c r="BK1080" i="1"/>
  <c r="BJ1080" i="1"/>
  <c r="BI1080" i="1"/>
  <c r="BH1080" i="1"/>
  <c r="BG1080" i="1"/>
  <c r="BF1080" i="1"/>
  <c r="BE1080" i="1"/>
  <c r="BD1080" i="1"/>
  <c r="BC1080" i="1"/>
  <c r="BB1080" i="1"/>
  <c r="BA1080" i="1"/>
  <c r="AZ1080" i="1"/>
  <c r="AY1080" i="1"/>
  <c r="AX1080" i="1"/>
  <c r="AW1080" i="1"/>
  <c r="AV1080" i="1"/>
  <c r="AU1080" i="1"/>
  <c r="AT1080" i="1"/>
  <c r="AS1080" i="1"/>
  <c r="AR1080" i="1"/>
  <c r="AQ1080" i="1"/>
  <c r="AP1080" i="1"/>
  <c r="AO1080" i="1"/>
  <c r="AN1080" i="1"/>
  <c r="AM1080" i="1"/>
  <c r="AL1080" i="1"/>
  <c r="AK1080" i="1"/>
  <c r="AJ1080" i="1"/>
  <c r="AI1080" i="1"/>
  <c r="AH1080" i="1"/>
  <c r="AG1080" i="1"/>
  <c r="AF1080" i="1"/>
  <c r="AE1080" i="1"/>
  <c r="AD1080" i="1"/>
  <c r="AC1080" i="1"/>
  <c r="AB1080" i="1"/>
  <c r="AA1080" i="1"/>
  <c r="Z1080" i="1"/>
  <c r="Y1080" i="1"/>
  <c r="X1080" i="1"/>
  <c r="W1080" i="1"/>
  <c r="V1080" i="1"/>
  <c r="U1080" i="1"/>
  <c r="T1080" i="1"/>
  <c r="S1080" i="1"/>
  <c r="Q1080" i="1"/>
  <c r="P1080" i="1"/>
  <c r="O1080" i="1"/>
  <c r="DD1079" i="1"/>
  <c r="DC1079" i="1"/>
  <c r="DB1079" i="1"/>
  <c r="DA1079" i="1"/>
  <c r="CZ1079" i="1"/>
  <c r="CY1079" i="1"/>
  <c r="CX1079" i="1"/>
  <c r="CW1079" i="1"/>
  <c r="CV1079" i="1"/>
  <c r="CU1079" i="1"/>
  <c r="CT1079" i="1"/>
  <c r="CS1079" i="1"/>
  <c r="CR1079" i="1"/>
  <c r="CQ1079" i="1"/>
  <c r="CP1079" i="1"/>
  <c r="CO1079" i="1"/>
  <c r="CN1079" i="1"/>
  <c r="CM1079" i="1"/>
  <c r="CL1079" i="1"/>
  <c r="CK1079" i="1"/>
  <c r="CJ1079" i="1"/>
  <c r="CI1079" i="1"/>
  <c r="CH1079" i="1"/>
  <c r="CG1079" i="1"/>
  <c r="CF1079" i="1"/>
  <c r="CE1079" i="1"/>
  <c r="CD1079" i="1"/>
  <c r="CC1079" i="1"/>
  <c r="CB1079" i="1"/>
  <c r="CA1079" i="1"/>
  <c r="BZ1079" i="1"/>
  <c r="BY1079" i="1"/>
  <c r="BX1079" i="1"/>
  <c r="BW1079" i="1"/>
  <c r="BV1079" i="1"/>
  <c r="BU1079" i="1"/>
  <c r="BT1079" i="1"/>
  <c r="BS1079" i="1"/>
  <c r="BR1079" i="1"/>
  <c r="BQ1079" i="1"/>
  <c r="BP1079" i="1"/>
  <c r="BO1079" i="1"/>
  <c r="BN1079" i="1"/>
  <c r="BM1079" i="1"/>
  <c r="BL1079" i="1"/>
  <c r="BK1079" i="1"/>
  <c r="BJ1079" i="1"/>
  <c r="BI1079" i="1"/>
  <c r="BH1079" i="1"/>
  <c r="BG1079" i="1"/>
  <c r="BF1079" i="1"/>
  <c r="BE1079" i="1"/>
  <c r="BD1079" i="1"/>
  <c r="BC1079" i="1"/>
  <c r="BB1079" i="1"/>
  <c r="BA1079" i="1"/>
  <c r="AZ1079" i="1"/>
  <c r="AY1079" i="1"/>
  <c r="AX1079" i="1"/>
  <c r="AW1079" i="1"/>
  <c r="AV1079" i="1"/>
  <c r="AU1079" i="1"/>
  <c r="AT1079" i="1"/>
  <c r="AS1079" i="1"/>
  <c r="AR1079" i="1"/>
  <c r="AQ1079" i="1"/>
  <c r="AP1079" i="1"/>
  <c r="AO1079" i="1"/>
  <c r="AN1079" i="1"/>
  <c r="AM1079" i="1"/>
  <c r="AL1079" i="1"/>
  <c r="AK1079" i="1"/>
  <c r="AJ1079" i="1"/>
  <c r="AI1079" i="1"/>
  <c r="AH1079" i="1"/>
  <c r="AG1079" i="1"/>
  <c r="AF1079" i="1"/>
  <c r="AE1079" i="1"/>
  <c r="AD1079" i="1"/>
  <c r="AC1079" i="1"/>
  <c r="AB1079" i="1"/>
  <c r="AA1079" i="1"/>
  <c r="Z1079" i="1"/>
  <c r="Y1079" i="1"/>
  <c r="X1079" i="1"/>
  <c r="W1079" i="1"/>
  <c r="V1079" i="1"/>
  <c r="U1079" i="1"/>
  <c r="T1079" i="1"/>
  <c r="S1079" i="1"/>
  <c r="Q1079" i="1"/>
  <c r="P1079" i="1"/>
  <c r="O1079" i="1"/>
  <c r="DD939" i="1"/>
  <c r="DC939" i="1"/>
  <c r="DB939" i="1"/>
  <c r="DA939" i="1"/>
  <c r="CZ939" i="1"/>
  <c r="CY939" i="1"/>
  <c r="CX939" i="1"/>
  <c r="CW939" i="1"/>
  <c r="CV939" i="1"/>
  <c r="CU939" i="1"/>
  <c r="CT939" i="1"/>
  <c r="CS939" i="1"/>
  <c r="CR939" i="1"/>
  <c r="CQ939" i="1"/>
  <c r="CP939" i="1"/>
  <c r="CO939" i="1"/>
  <c r="CN939" i="1"/>
  <c r="CM939" i="1"/>
  <c r="CL939" i="1"/>
  <c r="CK939" i="1"/>
  <c r="CJ939" i="1"/>
  <c r="CI939" i="1"/>
  <c r="CH939" i="1"/>
  <c r="CG939" i="1"/>
  <c r="CF939" i="1"/>
  <c r="CE939" i="1"/>
  <c r="CD939" i="1"/>
  <c r="CC939" i="1"/>
  <c r="CB939" i="1"/>
  <c r="CA939" i="1"/>
  <c r="BZ939" i="1"/>
  <c r="BY939" i="1"/>
  <c r="BX939" i="1"/>
  <c r="BW939" i="1"/>
  <c r="BV939" i="1"/>
  <c r="BU939" i="1"/>
  <c r="BT939" i="1"/>
  <c r="BS939" i="1"/>
  <c r="BR939" i="1"/>
  <c r="BQ939" i="1"/>
  <c r="BP939" i="1"/>
  <c r="BO939" i="1"/>
  <c r="BN939" i="1"/>
  <c r="BM939" i="1"/>
  <c r="BL939" i="1"/>
  <c r="BK939" i="1"/>
  <c r="BJ939" i="1"/>
  <c r="BI939" i="1"/>
  <c r="BH939" i="1"/>
  <c r="BG939" i="1"/>
  <c r="BF939" i="1"/>
  <c r="BE939" i="1"/>
  <c r="BD939" i="1"/>
  <c r="BC939" i="1"/>
  <c r="BB939" i="1"/>
  <c r="BA939" i="1"/>
  <c r="AZ939" i="1"/>
  <c r="AY939" i="1"/>
  <c r="AX939" i="1"/>
  <c r="AW939" i="1"/>
  <c r="AV939" i="1"/>
  <c r="AU939" i="1"/>
  <c r="AT939" i="1"/>
  <c r="AS939" i="1"/>
  <c r="AR939" i="1"/>
  <c r="AQ939" i="1"/>
  <c r="AP939" i="1"/>
  <c r="AO939" i="1"/>
  <c r="AN939" i="1"/>
  <c r="AM939" i="1"/>
  <c r="AL939" i="1"/>
  <c r="AK939" i="1"/>
  <c r="AJ939" i="1"/>
  <c r="AI939" i="1"/>
  <c r="AH939" i="1"/>
  <c r="AG939" i="1"/>
  <c r="AF939" i="1"/>
  <c r="AE939" i="1"/>
  <c r="AD939" i="1"/>
  <c r="AC939" i="1"/>
  <c r="AB939" i="1"/>
  <c r="AA939" i="1"/>
  <c r="Z939" i="1"/>
  <c r="Y939" i="1"/>
  <c r="X939" i="1"/>
  <c r="W939" i="1"/>
  <c r="V939" i="1"/>
  <c r="U939" i="1"/>
  <c r="T939" i="1"/>
  <c r="S939" i="1"/>
  <c r="Q939" i="1"/>
  <c r="P939" i="1"/>
  <c r="O939" i="1"/>
  <c r="DD1078" i="1"/>
  <c r="DC1078" i="1"/>
  <c r="DB1078" i="1"/>
  <c r="DA1078" i="1"/>
  <c r="CZ1078" i="1"/>
  <c r="CY1078" i="1"/>
  <c r="CX1078" i="1"/>
  <c r="CW1078" i="1"/>
  <c r="CV1078" i="1"/>
  <c r="CU1078" i="1"/>
  <c r="CT1078" i="1"/>
  <c r="CS1078" i="1"/>
  <c r="CR1078" i="1"/>
  <c r="CQ1078" i="1"/>
  <c r="CP1078" i="1"/>
  <c r="CO1078" i="1"/>
  <c r="CN1078" i="1"/>
  <c r="CM1078" i="1"/>
  <c r="CL1078" i="1"/>
  <c r="CK1078" i="1"/>
  <c r="CJ1078" i="1"/>
  <c r="CI1078" i="1"/>
  <c r="CH1078" i="1"/>
  <c r="CG1078" i="1"/>
  <c r="CF1078" i="1"/>
  <c r="CE1078" i="1"/>
  <c r="CD1078" i="1"/>
  <c r="CC1078" i="1"/>
  <c r="CB1078" i="1"/>
  <c r="CA1078" i="1"/>
  <c r="BZ1078" i="1"/>
  <c r="BY1078" i="1"/>
  <c r="BX1078" i="1"/>
  <c r="BW1078" i="1"/>
  <c r="BV1078" i="1"/>
  <c r="BU1078" i="1"/>
  <c r="BT1078" i="1"/>
  <c r="BS1078" i="1"/>
  <c r="BR1078" i="1"/>
  <c r="BQ1078" i="1"/>
  <c r="BP1078" i="1"/>
  <c r="BO1078" i="1"/>
  <c r="BN1078" i="1"/>
  <c r="BM1078" i="1"/>
  <c r="BL1078" i="1"/>
  <c r="BK1078" i="1"/>
  <c r="BJ1078" i="1"/>
  <c r="BI1078" i="1"/>
  <c r="BH1078" i="1"/>
  <c r="BG1078" i="1"/>
  <c r="BF1078" i="1"/>
  <c r="BE1078" i="1"/>
  <c r="BD1078" i="1"/>
  <c r="BC1078" i="1"/>
  <c r="BB1078" i="1"/>
  <c r="BA1078" i="1"/>
  <c r="AZ1078" i="1"/>
  <c r="AY1078" i="1"/>
  <c r="AX1078" i="1"/>
  <c r="AW1078" i="1"/>
  <c r="AV1078" i="1"/>
  <c r="AU1078" i="1"/>
  <c r="AT1078" i="1"/>
  <c r="AS1078" i="1"/>
  <c r="AR1078" i="1"/>
  <c r="AQ1078" i="1"/>
  <c r="AP1078" i="1"/>
  <c r="AO1078" i="1"/>
  <c r="AN1078" i="1"/>
  <c r="AM1078" i="1"/>
  <c r="AL1078" i="1"/>
  <c r="AK1078" i="1"/>
  <c r="AJ1078" i="1"/>
  <c r="AI1078" i="1"/>
  <c r="AH1078" i="1"/>
  <c r="AG1078" i="1"/>
  <c r="AF1078" i="1"/>
  <c r="AE1078" i="1"/>
  <c r="AD1078" i="1"/>
  <c r="AC1078" i="1"/>
  <c r="AB1078" i="1"/>
  <c r="AA1078" i="1"/>
  <c r="Z1078" i="1"/>
  <c r="Y1078" i="1"/>
  <c r="X1078" i="1"/>
  <c r="W1078" i="1"/>
  <c r="V1078" i="1"/>
  <c r="U1078" i="1"/>
  <c r="T1078" i="1"/>
  <c r="S1078" i="1"/>
  <c r="Q1078" i="1"/>
  <c r="P1078" i="1"/>
  <c r="O1078" i="1"/>
  <c r="DD1077" i="1"/>
  <c r="DC1077" i="1"/>
  <c r="DB1077" i="1"/>
  <c r="DA1077" i="1"/>
  <c r="CZ1077" i="1"/>
  <c r="CY1077" i="1"/>
  <c r="CX1077" i="1"/>
  <c r="CW1077" i="1"/>
  <c r="CV1077" i="1"/>
  <c r="CU1077" i="1"/>
  <c r="CT1077" i="1"/>
  <c r="CS1077" i="1"/>
  <c r="CR1077" i="1"/>
  <c r="CQ1077" i="1"/>
  <c r="CP1077" i="1"/>
  <c r="CO1077" i="1"/>
  <c r="CN1077" i="1"/>
  <c r="CM1077" i="1"/>
  <c r="CL1077" i="1"/>
  <c r="CK1077" i="1"/>
  <c r="CJ1077" i="1"/>
  <c r="CI1077" i="1"/>
  <c r="CH1077" i="1"/>
  <c r="CG1077" i="1"/>
  <c r="CF1077" i="1"/>
  <c r="CE1077" i="1"/>
  <c r="CD1077" i="1"/>
  <c r="CC1077" i="1"/>
  <c r="CB1077" i="1"/>
  <c r="CA1077" i="1"/>
  <c r="BZ1077" i="1"/>
  <c r="BY1077" i="1"/>
  <c r="BX1077" i="1"/>
  <c r="BW1077" i="1"/>
  <c r="BV1077" i="1"/>
  <c r="BU1077" i="1"/>
  <c r="BT1077" i="1"/>
  <c r="BS1077" i="1"/>
  <c r="BR1077" i="1"/>
  <c r="BQ1077" i="1"/>
  <c r="BP1077" i="1"/>
  <c r="BO1077" i="1"/>
  <c r="BN1077" i="1"/>
  <c r="BM1077" i="1"/>
  <c r="BL1077" i="1"/>
  <c r="BK1077" i="1"/>
  <c r="BJ1077" i="1"/>
  <c r="BI1077" i="1"/>
  <c r="BH1077" i="1"/>
  <c r="BG1077" i="1"/>
  <c r="BF1077" i="1"/>
  <c r="BE1077" i="1"/>
  <c r="BD1077" i="1"/>
  <c r="BC1077" i="1"/>
  <c r="BB1077" i="1"/>
  <c r="BA1077" i="1"/>
  <c r="AZ1077" i="1"/>
  <c r="AY1077" i="1"/>
  <c r="AX1077" i="1"/>
  <c r="AW1077" i="1"/>
  <c r="AV1077" i="1"/>
  <c r="AU1077" i="1"/>
  <c r="AT1077" i="1"/>
  <c r="AS1077" i="1"/>
  <c r="AR1077" i="1"/>
  <c r="AQ1077" i="1"/>
  <c r="AP1077" i="1"/>
  <c r="AO1077" i="1"/>
  <c r="AN1077" i="1"/>
  <c r="AM1077" i="1"/>
  <c r="AL1077" i="1"/>
  <c r="AK1077" i="1"/>
  <c r="AJ1077" i="1"/>
  <c r="AI1077" i="1"/>
  <c r="AH1077" i="1"/>
  <c r="AG1077" i="1"/>
  <c r="AF1077" i="1"/>
  <c r="AE1077" i="1"/>
  <c r="AD1077" i="1"/>
  <c r="AC1077" i="1"/>
  <c r="AB1077" i="1"/>
  <c r="AA1077" i="1"/>
  <c r="Z1077" i="1"/>
  <c r="Y1077" i="1"/>
  <c r="X1077" i="1"/>
  <c r="W1077" i="1"/>
  <c r="V1077" i="1"/>
  <c r="U1077" i="1"/>
  <c r="T1077" i="1"/>
  <c r="S1077" i="1"/>
  <c r="Q1077" i="1"/>
  <c r="P1077" i="1"/>
  <c r="O1077" i="1"/>
  <c r="DD1076" i="1"/>
  <c r="DC1076" i="1"/>
  <c r="DB1076" i="1"/>
  <c r="DA1076" i="1"/>
  <c r="CZ1076" i="1"/>
  <c r="CY1076" i="1"/>
  <c r="CX1076" i="1"/>
  <c r="CW1076" i="1"/>
  <c r="CV1076" i="1"/>
  <c r="CU1076" i="1"/>
  <c r="CT1076" i="1"/>
  <c r="CS1076" i="1"/>
  <c r="CR1076" i="1"/>
  <c r="CQ1076" i="1"/>
  <c r="CP1076" i="1"/>
  <c r="CO1076" i="1"/>
  <c r="CN1076" i="1"/>
  <c r="CM1076" i="1"/>
  <c r="CL1076" i="1"/>
  <c r="CK1076" i="1"/>
  <c r="CJ1076" i="1"/>
  <c r="CI1076" i="1"/>
  <c r="CH1076" i="1"/>
  <c r="CG1076" i="1"/>
  <c r="CF1076" i="1"/>
  <c r="CE1076" i="1"/>
  <c r="CD1076" i="1"/>
  <c r="CC1076" i="1"/>
  <c r="CB1076" i="1"/>
  <c r="CA1076" i="1"/>
  <c r="BZ1076" i="1"/>
  <c r="BY1076" i="1"/>
  <c r="BX1076" i="1"/>
  <c r="BW1076" i="1"/>
  <c r="BV1076" i="1"/>
  <c r="BU1076" i="1"/>
  <c r="BT1076" i="1"/>
  <c r="BS1076" i="1"/>
  <c r="BR1076" i="1"/>
  <c r="BQ1076" i="1"/>
  <c r="BP1076" i="1"/>
  <c r="BO1076" i="1"/>
  <c r="BN1076" i="1"/>
  <c r="BM1076" i="1"/>
  <c r="BL1076" i="1"/>
  <c r="BK1076" i="1"/>
  <c r="BJ1076" i="1"/>
  <c r="BI1076" i="1"/>
  <c r="BH1076" i="1"/>
  <c r="BG1076" i="1"/>
  <c r="BF1076" i="1"/>
  <c r="BE1076" i="1"/>
  <c r="BD1076" i="1"/>
  <c r="BC1076" i="1"/>
  <c r="BB1076" i="1"/>
  <c r="BA1076" i="1"/>
  <c r="AZ1076" i="1"/>
  <c r="AY1076" i="1"/>
  <c r="AX1076" i="1"/>
  <c r="AW1076" i="1"/>
  <c r="AV1076" i="1"/>
  <c r="AU1076" i="1"/>
  <c r="AT1076" i="1"/>
  <c r="AS1076" i="1"/>
  <c r="AR1076" i="1"/>
  <c r="AQ1076" i="1"/>
  <c r="AP1076" i="1"/>
  <c r="AO1076" i="1"/>
  <c r="AN1076" i="1"/>
  <c r="AM1076" i="1"/>
  <c r="AL1076" i="1"/>
  <c r="AK1076" i="1"/>
  <c r="AJ1076" i="1"/>
  <c r="AI1076" i="1"/>
  <c r="AH1076" i="1"/>
  <c r="AG1076" i="1"/>
  <c r="AF1076" i="1"/>
  <c r="AE1076" i="1"/>
  <c r="AD1076" i="1"/>
  <c r="AC1076" i="1"/>
  <c r="AB1076" i="1"/>
  <c r="AA1076" i="1"/>
  <c r="Z1076" i="1"/>
  <c r="Y1076" i="1"/>
  <c r="X1076" i="1"/>
  <c r="W1076" i="1"/>
  <c r="V1076" i="1"/>
  <c r="U1076" i="1"/>
  <c r="T1076" i="1"/>
  <c r="S1076" i="1"/>
  <c r="Q1076" i="1"/>
  <c r="P1076" i="1"/>
  <c r="O1076" i="1"/>
  <c r="DD1075" i="1"/>
  <c r="DC1075" i="1"/>
  <c r="DB1075" i="1"/>
  <c r="DA1075" i="1"/>
  <c r="CZ1075" i="1"/>
  <c r="CY1075" i="1"/>
  <c r="CX1075" i="1"/>
  <c r="CW1075" i="1"/>
  <c r="CV1075" i="1"/>
  <c r="CU1075" i="1"/>
  <c r="CT1075" i="1"/>
  <c r="CS1075" i="1"/>
  <c r="CR1075" i="1"/>
  <c r="CQ1075" i="1"/>
  <c r="CP1075" i="1"/>
  <c r="CO1075" i="1"/>
  <c r="CN1075" i="1"/>
  <c r="CM1075" i="1"/>
  <c r="CL1075" i="1"/>
  <c r="CK1075" i="1"/>
  <c r="CJ1075" i="1"/>
  <c r="CI1075" i="1"/>
  <c r="CH1075" i="1"/>
  <c r="CG1075" i="1"/>
  <c r="CF1075" i="1"/>
  <c r="CE1075" i="1"/>
  <c r="CD1075" i="1"/>
  <c r="CC1075" i="1"/>
  <c r="CB1075" i="1"/>
  <c r="CA1075" i="1"/>
  <c r="BZ1075" i="1"/>
  <c r="BY1075" i="1"/>
  <c r="BX1075" i="1"/>
  <c r="BW1075" i="1"/>
  <c r="BV1075" i="1"/>
  <c r="BU1075" i="1"/>
  <c r="BT1075" i="1"/>
  <c r="BS1075" i="1"/>
  <c r="BR1075" i="1"/>
  <c r="BQ1075" i="1"/>
  <c r="BP1075" i="1"/>
  <c r="BO1075" i="1"/>
  <c r="BN1075" i="1"/>
  <c r="BM1075" i="1"/>
  <c r="BL1075" i="1"/>
  <c r="BK1075" i="1"/>
  <c r="BJ1075" i="1"/>
  <c r="BI1075" i="1"/>
  <c r="BH1075" i="1"/>
  <c r="BG1075" i="1"/>
  <c r="BF1075" i="1"/>
  <c r="BE1075" i="1"/>
  <c r="BD1075" i="1"/>
  <c r="BC1075" i="1"/>
  <c r="BB1075" i="1"/>
  <c r="BA1075" i="1"/>
  <c r="AZ1075" i="1"/>
  <c r="AY1075" i="1"/>
  <c r="AX1075" i="1"/>
  <c r="AW1075" i="1"/>
  <c r="AV1075" i="1"/>
  <c r="AU1075" i="1"/>
  <c r="AT1075" i="1"/>
  <c r="AS1075" i="1"/>
  <c r="AR1075" i="1"/>
  <c r="AQ1075" i="1"/>
  <c r="AP1075" i="1"/>
  <c r="AO1075" i="1"/>
  <c r="AN1075" i="1"/>
  <c r="AM1075" i="1"/>
  <c r="AL1075" i="1"/>
  <c r="AK1075" i="1"/>
  <c r="AJ1075" i="1"/>
  <c r="AI1075" i="1"/>
  <c r="AH1075" i="1"/>
  <c r="AG1075" i="1"/>
  <c r="AF1075" i="1"/>
  <c r="AE1075" i="1"/>
  <c r="AD1075" i="1"/>
  <c r="AC1075" i="1"/>
  <c r="AB1075" i="1"/>
  <c r="AA1075" i="1"/>
  <c r="Z1075" i="1"/>
  <c r="Y1075" i="1"/>
  <c r="X1075" i="1"/>
  <c r="W1075" i="1"/>
  <c r="V1075" i="1"/>
  <c r="U1075" i="1"/>
  <c r="T1075" i="1"/>
  <c r="S1075" i="1"/>
  <c r="Q1075" i="1"/>
  <c r="P1075" i="1"/>
  <c r="O1075" i="1"/>
  <c r="DD1074" i="1"/>
  <c r="DC1074" i="1"/>
  <c r="DB1074" i="1"/>
  <c r="DA1074" i="1"/>
  <c r="CZ1074" i="1"/>
  <c r="CY1074" i="1"/>
  <c r="CX1074" i="1"/>
  <c r="CW1074" i="1"/>
  <c r="CV1074" i="1"/>
  <c r="CU1074" i="1"/>
  <c r="CT1074" i="1"/>
  <c r="CS1074" i="1"/>
  <c r="CR1074" i="1"/>
  <c r="CQ1074" i="1"/>
  <c r="CP1074" i="1"/>
  <c r="CO1074" i="1"/>
  <c r="CN1074" i="1"/>
  <c r="CM1074" i="1"/>
  <c r="CL1074" i="1"/>
  <c r="CK1074" i="1"/>
  <c r="CJ1074" i="1"/>
  <c r="CI1074" i="1"/>
  <c r="CH1074" i="1"/>
  <c r="CG1074" i="1"/>
  <c r="CF1074" i="1"/>
  <c r="CE1074" i="1"/>
  <c r="CD1074" i="1"/>
  <c r="CC1074" i="1"/>
  <c r="CB1074" i="1"/>
  <c r="CA1074" i="1"/>
  <c r="BZ1074" i="1"/>
  <c r="BY1074" i="1"/>
  <c r="BX1074" i="1"/>
  <c r="BW1074" i="1"/>
  <c r="BV1074" i="1"/>
  <c r="BU1074" i="1"/>
  <c r="BT1074" i="1"/>
  <c r="BS1074" i="1"/>
  <c r="BR1074" i="1"/>
  <c r="BQ1074" i="1"/>
  <c r="BP1074" i="1"/>
  <c r="BO1074" i="1"/>
  <c r="BN1074" i="1"/>
  <c r="BM1074" i="1"/>
  <c r="BL1074" i="1"/>
  <c r="BK1074" i="1"/>
  <c r="BJ1074" i="1"/>
  <c r="BI1074" i="1"/>
  <c r="BH1074" i="1"/>
  <c r="BG1074" i="1"/>
  <c r="BF1074" i="1"/>
  <c r="BE1074" i="1"/>
  <c r="BD1074" i="1"/>
  <c r="BC1074" i="1"/>
  <c r="BB1074" i="1"/>
  <c r="BA1074" i="1"/>
  <c r="AZ1074" i="1"/>
  <c r="AY1074" i="1"/>
  <c r="AX1074" i="1"/>
  <c r="AW1074" i="1"/>
  <c r="AV1074" i="1"/>
  <c r="AU1074" i="1"/>
  <c r="AT1074" i="1"/>
  <c r="AS1074" i="1"/>
  <c r="AR1074" i="1"/>
  <c r="AQ1074" i="1"/>
  <c r="AP1074" i="1"/>
  <c r="AO1074" i="1"/>
  <c r="AN1074" i="1"/>
  <c r="AM1074" i="1"/>
  <c r="AL1074" i="1"/>
  <c r="AK1074" i="1"/>
  <c r="AJ1074" i="1"/>
  <c r="AI1074" i="1"/>
  <c r="AH1074" i="1"/>
  <c r="AG1074" i="1"/>
  <c r="AF1074" i="1"/>
  <c r="AE1074" i="1"/>
  <c r="AD1074" i="1"/>
  <c r="AC1074" i="1"/>
  <c r="AB1074" i="1"/>
  <c r="AA1074" i="1"/>
  <c r="Z1074" i="1"/>
  <c r="Y1074" i="1"/>
  <c r="X1074" i="1"/>
  <c r="W1074" i="1"/>
  <c r="V1074" i="1"/>
  <c r="U1074" i="1"/>
  <c r="T1074" i="1"/>
  <c r="S1074" i="1"/>
  <c r="Q1074" i="1"/>
  <c r="P1074" i="1"/>
  <c r="O1074" i="1"/>
  <c r="DD1073" i="1"/>
  <c r="DC1073" i="1"/>
  <c r="DB1073" i="1"/>
  <c r="DA1073" i="1"/>
  <c r="CZ1073" i="1"/>
  <c r="CY1073" i="1"/>
  <c r="CX1073" i="1"/>
  <c r="CW1073" i="1"/>
  <c r="CV1073" i="1"/>
  <c r="CU1073" i="1"/>
  <c r="CT1073" i="1"/>
  <c r="CS1073" i="1"/>
  <c r="CR1073" i="1"/>
  <c r="CQ1073" i="1"/>
  <c r="CP1073" i="1"/>
  <c r="CO1073" i="1"/>
  <c r="CN1073" i="1"/>
  <c r="CM1073" i="1"/>
  <c r="CL1073" i="1"/>
  <c r="CK1073" i="1"/>
  <c r="CJ1073" i="1"/>
  <c r="CI1073" i="1"/>
  <c r="CH1073" i="1"/>
  <c r="CG1073" i="1"/>
  <c r="CF1073" i="1"/>
  <c r="CE1073" i="1"/>
  <c r="CD1073" i="1"/>
  <c r="CC1073" i="1"/>
  <c r="CB1073" i="1"/>
  <c r="CA1073" i="1"/>
  <c r="BZ1073" i="1"/>
  <c r="BY1073" i="1"/>
  <c r="BX1073" i="1"/>
  <c r="BW1073" i="1"/>
  <c r="BV1073" i="1"/>
  <c r="BU1073" i="1"/>
  <c r="BT1073" i="1"/>
  <c r="BS1073" i="1"/>
  <c r="BR1073" i="1"/>
  <c r="BQ1073" i="1"/>
  <c r="BP1073" i="1"/>
  <c r="BO1073" i="1"/>
  <c r="BN1073" i="1"/>
  <c r="BM1073" i="1"/>
  <c r="BL1073" i="1"/>
  <c r="BK1073" i="1"/>
  <c r="BJ1073" i="1"/>
  <c r="BI1073" i="1"/>
  <c r="BH1073" i="1"/>
  <c r="BG1073" i="1"/>
  <c r="BF1073" i="1"/>
  <c r="BE1073" i="1"/>
  <c r="BD1073" i="1"/>
  <c r="BC1073" i="1"/>
  <c r="BB1073" i="1"/>
  <c r="BA1073" i="1"/>
  <c r="AZ1073" i="1"/>
  <c r="AY1073" i="1"/>
  <c r="AX1073" i="1"/>
  <c r="AW1073" i="1"/>
  <c r="AV1073" i="1"/>
  <c r="AU1073" i="1"/>
  <c r="AT1073" i="1"/>
  <c r="AS1073" i="1"/>
  <c r="AR1073" i="1"/>
  <c r="AQ1073" i="1"/>
  <c r="AP1073" i="1"/>
  <c r="AO1073" i="1"/>
  <c r="AN1073" i="1"/>
  <c r="AM1073" i="1"/>
  <c r="AL1073" i="1"/>
  <c r="AK1073" i="1"/>
  <c r="AJ1073" i="1"/>
  <c r="AI1073" i="1"/>
  <c r="AH1073" i="1"/>
  <c r="AG1073" i="1"/>
  <c r="AF1073" i="1"/>
  <c r="AE1073" i="1"/>
  <c r="AD1073" i="1"/>
  <c r="AC1073" i="1"/>
  <c r="AB1073" i="1"/>
  <c r="AA1073" i="1"/>
  <c r="Z1073" i="1"/>
  <c r="Y1073" i="1"/>
  <c r="X1073" i="1"/>
  <c r="W1073" i="1"/>
  <c r="V1073" i="1"/>
  <c r="U1073" i="1"/>
  <c r="T1073" i="1"/>
  <c r="S1073" i="1"/>
  <c r="Q1073" i="1"/>
  <c r="P1073" i="1"/>
  <c r="O1073" i="1"/>
  <c r="DD1072" i="1"/>
  <c r="DC1072" i="1"/>
  <c r="DB1072" i="1"/>
  <c r="DA1072" i="1"/>
  <c r="CZ1072" i="1"/>
  <c r="CY1072" i="1"/>
  <c r="CX1072" i="1"/>
  <c r="CW1072" i="1"/>
  <c r="CV1072" i="1"/>
  <c r="CU1072" i="1"/>
  <c r="CT1072" i="1"/>
  <c r="CS1072" i="1"/>
  <c r="CR1072" i="1"/>
  <c r="CQ1072" i="1"/>
  <c r="CP1072" i="1"/>
  <c r="CO1072" i="1"/>
  <c r="CN1072" i="1"/>
  <c r="CM1072" i="1"/>
  <c r="CL1072" i="1"/>
  <c r="CK1072" i="1"/>
  <c r="CJ1072" i="1"/>
  <c r="CI1072" i="1"/>
  <c r="CH1072" i="1"/>
  <c r="CG1072" i="1"/>
  <c r="CF1072" i="1"/>
  <c r="CE1072" i="1"/>
  <c r="CD1072" i="1"/>
  <c r="CC1072" i="1"/>
  <c r="CB1072" i="1"/>
  <c r="CA1072" i="1"/>
  <c r="BZ1072" i="1"/>
  <c r="BY1072" i="1"/>
  <c r="BX1072" i="1"/>
  <c r="BW1072" i="1"/>
  <c r="BV1072" i="1"/>
  <c r="BU1072" i="1"/>
  <c r="BT1072" i="1"/>
  <c r="BS1072" i="1"/>
  <c r="BR1072" i="1"/>
  <c r="BQ1072" i="1"/>
  <c r="BP1072" i="1"/>
  <c r="BO1072" i="1"/>
  <c r="BN1072" i="1"/>
  <c r="BM1072" i="1"/>
  <c r="BL1072" i="1"/>
  <c r="BK1072" i="1"/>
  <c r="BJ1072" i="1"/>
  <c r="BI1072" i="1"/>
  <c r="BH1072" i="1"/>
  <c r="BG1072" i="1"/>
  <c r="BF1072" i="1"/>
  <c r="BE1072" i="1"/>
  <c r="BD1072" i="1"/>
  <c r="BC1072" i="1"/>
  <c r="BB1072" i="1"/>
  <c r="BA1072" i="1"/>
  <c r="AZ1072" i="1"/>
  <c r="AY1072" i="1"/>
  <c r="AX1072" i="1"/>
  <c r="AW1072" i="1"/>
  <c r="AV1072" i="1"/>
  <c r="AU1072" i="1"/>
  <c r="AT1072" i="1"/>
  <c r="AS1072" i="1"/>
  <c r="AR1072" i="1"/>
  <c r="AQ1072" i="1"/>
  <c r="AP1072" i="1"/>
  <c r="AO1072" i="1"/>
  <c r="AN1072" i="1"/>
  <c r="AM1072" i="1"/>
  <c r="AL1072" i="1"/>
  <c r="AK1072" i="1"/>
  <c r="AJ1072" i="1"/>
  <c r="AI1072" i="1"/>
  <c r="AH1072" i="1"/>
  <c r="AG1072" i="1"/>
  <c r="AF1072" i="1"/>
  <c r="AE1072" i="1"/>
  <c r="AD1072" i="1"/>
  <c r="AC1072" i="1"/>
  <c r="AB1072" i="1"/>
  <c r="AA1072" i="1"/>
  <c r="Z1072" i="1"/>
  <c r="Y1072" i="1"/>
  <c r="X1072" i="1"/>
  <c r="W1072" i="1"/>
  <c r="V1072" i="1"/>
  <c r="U1072" i="1"/>
  <c r="T1072" i="1"/>
  <c r="S1072" i="1"/>
  <c r="Q1072" i="1"/>
  <c r="P1072" i="1"/>
  <c r="O1072" i="1"/>
  <c r="DD1071" i="1"/>
  <c r="DC1071" i="1"/>
  <c r="DB1071" i="1"/>
  <c r="DA1071" i="1"/>
  <c r="CZ1071" i="1"/>
  <c r="CY1071" i="1"/>
  <c r="CX1071" i="1"/>
  <c r="CW1071" i="1"/>
  <c r="CV1071" i="1"/>
  <c r="CU1071" i="1"/>
  <c r="CT1071" i="1"/>
  <c r="CS1071" i="1"/>
  <c r="CR1071" i="1"/>
  <c r="CQ1071" i="1"/>
  <c r="CP1071" i="1"/>
  <c r="CO1071" i="1"/>
  <c r="CN1071" i="1"/>
  <c r="CM1071" i="1"/>
  <c r="CL1071" i="1"/>
  <c r="CK1071" i="1"/>
  <c r="CJ1071" i="1"/>
  <c r="CI1071" i="1"/>
  <c r="CH1071" i="1"/>
  <c r="CG1071" i="1"/>
  <c r="CF1071" i="1"/>
  <c r="CE1071" i="1"/>
  <c r="CD1071" i="1"/>
  <c r="CC1071" i="1"/>
  <c r="CB1071" i="1"/>
  <c r="CA1071" i="1"/>
  <c r="BZ1071" i="1"/>
  <c r="BY1071" i="1"/>
  <c r="BX1071" i="1"/>
  <c r="BW1071" i="1"/>
  <c r="BV1071" i="1"/>
  <c r="BU1071" i="1"/>
  <c r="BT1071" i="1"/>
  <c r="BS1071" i="1"/>
  <c r="BR1071" i="1"/>
  <c r="BQ1071" i="1"/>
  <c r="BP1071" i="1"/>
  <c r="BO1071" i="1"/>
  <c r="BN1071" i="1"/>
  <c r="BM1071" i="1"/>
  <c r="BL1071" i="1"/>
  <c r="BK1071" i="1"/>
  <c r="BJ1071" i="1"/>
  <c r="BI1071" i="1"/>
  <c r="BH1071" i="1"/>
  <c r="BG1071" i="1"/>
  <c r="BF1071" i="1"/>
  <c r="BE1071" i="1"/>
  <c r="BD1071" i="1"/>
  <c r="BC1071" i="1"/>
  <c r="BB1071" i="1"/>
  <c r="BA1071" i="1"/>
  <c r="AZ1071" i="1"/>
  <c r="AY1071" i="1"/>
  <c r="AX1071" i="1"/>
  <c r="AW1071" i="1"/>
  <c r="AV1071" i="1"/>
  <c r="AU1071" i="1"/>
  <c r="AT1071" i="1"/>
  <c r="AS1071" i="1"/>
  <c r="AR1071" i="1"/>
  <c r="AQ1071" i="1"/>
  <c r="AP1071" i="1"/>
  <c r="AO1071" i="1"/>
  <c r="AN1071" i="1"/>
  <c r="AM1071" i="1"/>
  <c r="AL1071" i="1"/>
  <c r="AK1071" i="1"/>
  <c r="AJ1071" i="1"/>
  <c r="AI1071" i="1"/>
  <c r="AH1071" i="1"/>
  <c r="AG1071" i="1"/>
  <c r="AF1071" i="1"/>
  <c r="AE1071" i="1"/>
  <c r="AD1071" i="1"/>
  <c r="AC1071" i="1"/>
  <c r="AB1071" i="1"/>
  <c r="AA1071" i="1"/>
  <c r="Z1071" i="1"/>
  <c r="Y1071" i="1"/>
  <c r="X1071" i="1"/>
  <c r="W1071" i="1"/>
  <c r="V1071" i="1"/>
  <c r="U1071" i="1"/>
  <c r="T1071" i="1"/>
  <c r="S1071" i="1"/>
  <c r="Q1071" i="1"/>
  <c r="P1071" i="1"/>
  <c r="O1071" i="1"/>
  <c r="DD970" i="1"/>
  <c r="DC970" i="1"/>
  <c r="DB970" i="1"/>
  <c r="DA970" i="1"/>
  <c r="CZ970" i="1"/>
  <c r="CY970" i="1"/>
  <c r="CX970" i="1"/>
  <c r="CW970" i="1"/>
  <c r="CV970" i="1"/>
  <c r="CU970" i="1"/>
  <c r="CT970" i="1"/>
  <c r="CS970" i="1"/>
  <c r="CR970" i="1"/>
  <c r="CQ970" i="1"/>
  <c r="CP970" i="1"/>
  <c r="CO970" i="1"/>
  <c r="CN970" i="1"/>
  <c r="CM970" i="1"/>
  <c r="CL970" i="1"/>
  <c r="CK970" i="1"/>
  <c r="CJ970" i="1"/>
  <c r="CI970" i="1"/>
  <c r="CH970" i="1"/>
  <c r="CG970" i="1"/>
  <c r="CF970" i="1"/>
  <c r="CE970" i="1"/>
  <c r="CD970" i="1"/>
  <c r="CC970" i="1"/>
  <c r="CB970" i="1"/>
  <c r="CA970" i="1"/>
  <c r="BZ970" i="1"/>
  <c r="BY970" i="1"/>
  <c r="BX970" i="1"/>
  <c r="BW970" i="1"/>
  <c r="BV970" i="1"/>
  <c r="BU970" i="1"/>
  <c r="BT970" i="1"/>
  <c r="BS970" i="1"/>
  <c r="BR970" i="1"/>
  <c r="BQ970" i="1"/>
  <c r="BP970" i="1"/>
  <c r="BO970" i="1"/>
  <c r="BN970" i="1"/>
  <c r="BM970" i="1"/>
  <c r="BL970" i="1"/>
  <c r="BK970" i="1"/>
  <c r="BJ970" i="1"/>
  <c r="BI970" i="1"/>
  <c r="BH970" i="1"/>
  <c r="BG970" i="1"/>
  <c r="BF970" i="1"/>
  <c r="BE970" i="1"/>
  <c r="BD970" i="1"/>
  <c r="BC970" i="1"/>
  <c r="BB970" i="1"/>
  <c r="BA970" i="1"/>
  <c r="AZ970" i="1"/>
  <c r="AY970" i="1"/>
  <c r="AX970" i="1"/>
  <c r="AW970" i="1"/>
  <c r="AV970" i="1"/>
  <c r="AU970" i="1"/>
  <c r="AT970" i="1"/>
  <c r="AS970" i="1"/>
  <c r="AR970" i="1"/>
  <c r="AQ970" i="1"/>
  <c r="AP970" i="1"/>
  <c r="AO970" i="1"/>
  <c r="AN970" i="1"/>
  <c r="AM970" i="1"/>
  <c r="AL970" i="1"/>
  <c r="AK970" i="1"/>
  <c r="AJ970" i="1"/>
  <c r="AI970" i="1"/>
  <c r="AH970" i="1"/>
  <c r="AG970" i="1"/>
  <c r="AF970" i="1"/>
  <c r="AE970" i="1"/>
  <c r="AD970" i="1"/>
  <c r="AC970" i="1"/>
  <c r="AB970" i="1"/>
  <c r="AA970" i="1"/>
  <c r="Z970" i="1"/>
  <c r="Y970" i="1"/>
  <c r="X970" i="1"/>
  <c r="W970" i="1"/>
  <c r="V970" i="1"/>
  <c r="U970" i="1"/>
  <c r="T970" i="1"/>
  <c r="S970" i="1"/>
  <c r="Q970" i="1"/>
  <c r="P970" i="1"/>
  <c r="O970" i="1"/>
  <c r="DD969" i="1"/>
  <c r="DC969" i="1"/>
  <c r="DB969" i="1"/>
  <c r="DA969" i="1"/>
  <c r="CZ969" i="1"/>
  <c r="CY969" i="1"/>
  <c r="CX969" i="1"/>
  <c r="CW969" i="1"/>
  <c r="CV969" i="1"/>
  <c r="CU969" i="1"/>
  <c r="CT969" i="1"/>
  <c r="CS969" i="1"/>
  <c r="CR969" i="1"/>
  <c r="CQ969" i="1"/>
  <c r="CP969" i="1"/>
  <c r="CO969" i="1"/>
  <c r="CN969" i="1"/>
  <c r="CM969" i="1"/>
  <c r="CL969" i="1"/>
  <c r="CK969" i="1"/>
  <c r="CJ969" i="1"/>
  <c r="CI969" i="1"/>
  <c r="CH969" i="1"/>
  <c r="CG969" i="1"/>
  <c r="CF969" i="1"/>
  <c r="CE969" i="1"/>
  <c r="CD969" i="1"/>
  <c r="CC969" i="1"/>
  <c r="CB969" i="1"/>
  <c r="CA969" i="1"/>
  <c r="BZ969" i="1"/>
  <c r="BY969" i="1"/>
  <c r="BX969" i="1"/>
  <c r="BW969" i="1"/>
  <c r="BV969" i="1"/>
  <c r="BU969" i="1"/>
  <c r="BT969" i="1"/>
  <c r="BS969" i="1"/>
  <c r="BR969" i="1"/>
  <c r="BQ969" i="1"/>
  <c r="BP969" i="1"/>
  <c r="BO969" i="1"/>
  <c r="BN969" i="1"/>
  <c r="BM969" i="1"/>
  <c r="BL969" i="1"/>
  <c r="BK969" i="1"/>
  <c r="BJ969" i="1"/>
  <c r="BI969" i="1"/>
  <c r="BH969" i="1"/>
  <c r="BG969" i="1"/>
  <c r="BF969" i="1"/>
  <c r="BE969" i="1"/>
  <c r="BD969" i="1"/>
  <c r="BC969" i="1"/>
  <c r="BB969" i="1"/>
  <c r="BA969" i="1"/>
  <c r="AZ969" i="1"/>
  <c r="AY969" i="1"/>
  <c r="AX969" i="1"/>
  <c r="AW969" i="1"/>
  <c r="AV969" i="1"/>
  <c r="AU969" i="1"/>
  <c r="AT969" i="1"/>
  <c r="AS969" i="1"/>
  <c r="AR969" i="1"/>
  <c r="AQ969" i="1"/>
  <c r="AP969" i="1"/>
  <c r="AO969" i="1"/>
  <c r="AN969" i="1"/>
  <c r="AM969" i="1"/>
  <c r="AL969" i="1"/>
  <c r="AK969" i="1"/>
  <c r="AJ969" i="1"/>
  <c r="AI969" i="1"/>
  <c r="AH969" i="1"/>
  <c r="AG969" i="1"/>
  <c r="AF969" i="1"/>
  <c r="AE969" i="1"/>
  <c r="AD969" i="1"/>
  <c r="AC969" i="1"/>
  <c r="AB969" i="1"/>
  <c r="AA969" i="1"/>
  <c r="Z969" i="1"/>
  <c r="Y969" i="1"/>
  <c r="X969" i="1"/>
  <c r="W969" i="1"/>
  <c r="V969" i="1"/>
  <c r="U969" i="1"/>
  <c r="T969" i="1"/>
  <c r="S969" i="1"/>
  <c r="Q969" i="1"/>
  <c r="P969" i="1"/>
  <c r="O969" i="1"/>
  <c r="DD968" i="1"/>
  <c r="DC968" i="1"/>
  <c r="DB968" i="1"/>
  <c r="DA968" i="1"/>
  <c r="CZ968" i="1"/>
  <c r="CY968" i="1"/>
  <c r="CX968" i="1"/>
  <c r="CW968" i="1"/>
  <c r="CV968" i="1"/>
  <c r="CU968" i="1"/>
  <c r="CT968" i="1"/>
  <c r="CS968" i="1"/>
  <c r="CR968" i="1"/>
  <c r="CQ968" i="1"/>
  <c r="CP968" i="1"/>
  <c r="CO968" i="1"/>
  <c r="CN968" i="1"/>
  <c r="CM968" i="1"/>
  <c r="CL968" i="1"/>
  <c r="CK968" i="1"/>
  <c r="CJ968" i="1"/>
  <c r="CI968" i="1"/>
  <c r="CH968" i="1"/>
  <c r="CG968" i="1"/>
  <c r="CF968" i="1"/>
  <c r="CE968" i="1"/>
  <c r="CD968" i="1"/>
  <c r="CC968" i="1"/>
  <c r="CB968" i="1"/>
  <c r="CA968" i="1"/>
  <c r="BZ968" i="1"/>
  <c r="BY968" i="1"/>
  <c r="BX968" i="1"/>
  <c r="BW968" i="1"/>
  <c r="BV968" i="1"/>
  <c r="BU968" i="1"/>
  <c r="BT968" i="1"/>
  <c r="BS968" i="1"/>
  <c r="BR968" i="1"/>
  <c r="BQ968" i="1"/>
  <c r="BP968" i="1"/>
  <c r="BO968" i="1"/>
  <c r="BN968" i="1"/>
  <c r="BM968" i="1"/>
  <c r="BL968" i="1"/>
  <c r="BK968" i="1"/>
  <c r="BJ968" i="1"/>
  <c r="BI968" i="1"/>
  <c r="BH968" i="1"/>
  <c r="BG968" i="1"/>
  <c r="BF968" i="1"/>
  <c r="BE968" i="1"/>
  <c r="BD968" i="1"/>
  <c r="BC968" i="1"/>
  <c r="BB968" i="1"/>
  <c r="BA968" i="1"/>
  <c r="AZ968" i="1"/>
  <c r="AY968" i="1"/>
  <c r="AX968" i="1"/>
  <c r="AW968" i="1"/>
  <c r="AV968" i="1"/>
  <c r="AU968" i="1"/>
  <c r="AT968" i="1"/>
  <c r="AS968" i="1"/>
  <c r="AR968" i="1"/>
  <c r="AQ968" i="1"/>
  <c r="AP968" i="1"/>
  <c r="AO968" i="1"/>
  <c r="AN968" i="1"/>
  <c r="AM968" i="1"/>
  <c r="AL968" i="1"/>
  <c r="AK968" i="1"/>
  <c r="AJ968" i="1"/>
  <c r="AI968" i="1"/>
  <c r="AH968" i="1"/>
  <c r="AG968" i="1"/>
  <c r="AF968" i="1"/>
  <c r="AE968" i="1"/>
  <c r="AD968" i="1"/>
  <c r="AC968" i="1"/>
  <c r="AB968" i="1"/>
  <c r="AA968" i="1"/>
  <c r="Z968" i="1"/>
  <c r="Y968" i="1"/>
  <c r="X968" i="1"/>
  <c r="W968" i="1"/>
  <c r="V968" i="1"/>
  <c r="U968" i="1"/>
  <c r="T968" i="1"/>
  <c r="S968" i="1"/>
  <c r="Q968" i="1"/>
  <c r="P968" i="1"/>
  <c r="O968" i="1"/>
  <c r="DD967" i="1"/>
  <c r="DC967" i="1"/>
  <c r="DB967" i="1"/>
  <c r="DA967" i="1"/>
  <c r="CZ967" i="1"/>
  <c r="CY967" i="1"/>
  <c r="CX967" i="1"/>
  <c r="CW967" i="1"/>
  <c r="CV967" i="1"/>
  <c r="CU967" i="1"/>
  <c r="CT967" i="1"/>
  <c r="CS967" i="1"/>
  <c r="CR967" i="1"/>
  <c r="CQ967" i="1"/>
  <c r="CP967" i="1"/>
  <c r="CO967" i="1"/>
  <c r="CN967" i="1"/>
  <c r="CM967" i="1"/>
  <c r="CL967" i="1"/>
  <c r="CK967" i="1"/>
  <c r="CJ967" i="1"/>
  <c r="CI967" i="1"/>
  <c r="CH967" i="1"/>
  <c r="CG967" i="1"/>
  <c r="CF967" i="1"/>
  <c r="CE967" i="1"/>
  <c r="CD967" i="1"/>
  <c r="CC967" i="1"/>
  <c r="CB967" i="1"/>
  <c r="CA967" i="1"/>
  <c r="BZ967" i="1"/>
  <c r="BY967" i="1"/>
  <c r="BX967" i="1"/>
  <c r="BW967" i="1"/>
  <c r="BV967" i="1"/>
  <c r="BU967" i="1"/>
  <c r="BT967" i="1"/>
  <c r="BS967" i="1"/>
  <c r="BR967" i="1"/>
  <c r="BQ967" i="1"/>
  <c r="BP967" i="1"/>
  <c r="BO967" i="1"/>
  <c r="BN967" i="1"/>
  <c r="BM967" i="1"/>
  <c r="BL967" i="1"/>
  <c r="BK967" i="1"/>
  <c r="BJ967" i="1"/>
  <c r="BI967" i="1"/>
  <c r="BH967" i="1"/>
  <c r="BG967" i="1"/>
  <c r="BF967" i="1"/>
  <c r="BE967" i="1"/>
  <c r="BD967" i="1"/>
  <c r="BC967" i="1"/>
  <c r="BB967" i="1"/>
  <c r="BA967" i="1"/>
  <c r="AZ967" i="1"/>
  <c r="AY967" i="1"/>
  <c r="AX967" i="1"/>
  <c r="AW967" i="1"/>
  <c r="AV967" i="1"/>
  <c r="AU967" i="1"/>
  <c r="AT967" i="1"/>
  <c r="AS967" i="1"/>
  <c r="AR967" i="1"/>
  <c r="AQ967" i="1"/>
  <c r="AP967" i="1"/>
  <c r="AO967" i="1"/>
  <c r="AN967" i="1"/>
  <c r="AM967" i="1"/>
  <c r="AL967" i="1"/>
  <c r="AK967" i="1"/>
  <c r="AJ967" i="1"/>
  <c r="AI967" i="1"/>
  <c r="AH967" i="1"/>
  <c r="AG967" i="1"/>
  <c r="AF967" i="1"/>
  <c r="AE967" i="1"/>
  <c r="AD967" i="1"/>
  <c r="AC967" i="1"/>
  <c r="AB967" i="1"/>
  <c r="AA967" i="1"/>
  <c r="Z967" i="1"/>
  <c r="Y967" i="1"/>
  <c r="X967" i="1"/>
  <c r="W967" i="1"/>
  <c r="V967" i="1"/>
  <c r="U967" i="1"/>
  <c r="T967" i="1"/>
  <c r="S967" i="1"/>
  <c r="Q967" i="1"/>
  <c r="P967" i="1"/>
  <c r="O967" i="1"/>
  <c r="DD966" i="1"/>
  <c r="DC966" i="1"/>
  <c r="DB966" i="1"/>
  <c r="DA966" i="1"/>
  <c r="CZ966" i="1"/>
  <c r="CY966" i="1"/>
  <c r="CX966" i="1"/>
  <c r="CW966" i="1"/>
  <c r="CV966" i="1"/>
  <c r="CU966" i="1"/>
  <c r="CT966" i="1"/>
  <c r="CS966" i="1"/>
  <c r="CR966" i="1"/>
  <c r="CQ966" i="1"/>
  <c r="CP966" i="1"/>
  <c r="CO966" i="1"/>
  <c r="CN966" i="1"/>
  <c r="CM966" i="1"/>
  <c r="CL966" i="1"/>
  <c r="CK966" i="1"/>
  <c r="CJ966" i="1"/>
  <c r="CI966" i="1"/>
  <c r="CH966" i="1"/>
  <c r="CG966" i="1"/>
  <c r="CF966" i="1"/>
  <c r="CE966" i="1"/>
  <c r="CD966" i="1"/>
  <c r="CC966" i="1"/>
  <c r="CB966" i="1"/>
  <c r="CA966" i="1"/>
  <c r="BZ966" i="1"/>
  <c r="BY966" i="1"/>
  <c r="BX966" i="1"/>
  <c r="BW966" i="1"/>
  <c r="BV966" i="1"/>
  <c r="BU966" i="1"/>
  <c r="BT966" i="1"/>
  <c r="BS966" i="1"/>
  <c r="BR966" i="1"/>
  <c r="BQ966" i="1"/>
  <c r="BP966" i="1"/>
  <c r="BO966" i="1"/>
  <c r="BN966" i="1"/>
  <c r="BM966" i="1"/>
  <c r="BL966" i="1"/>
  <c r="BK966" i="1"/>
  <c r="BJ966" i="1"/>
  <c r="BI966" i="1"/>
  <c r="BH966" i="1"/>
  <c r="BG966" i="1"/>
  <c r="BF966" i="1"/>
  <c r="BE966" i="1"/>
  <c r="BD966" i="1"/>
  <c r="BC966" i="1"/>
  <c r="BB966" i="1"/>
  <c r="BA966" i="1"/>
  <c r="AZ966" i="1"/>
  <c r="AY966" i="1"/>
  <c r="AX966" i="1"/>
  <c r="AW966" i="1"/>
  <c r="AV966" i="1"/>
  <c r="AU966" i="1"/>
  <c r="AT966" i="1"/>
  <c r="AS966" i="1"/>
  <c r="AR966" i="1"/>
  <c r="AQ966" i="1"/>
  <c r="AP966" i="1"/>
  <c r="AO966" i="1"/>
  <c r="AN966" i="1"/>
  <c r="AM966" i="1"/>
  <c r="AL966" i="1"/>
  <c r="AK966" i="1"/>
  <c r="AJ966" i="1"/>
  <c r="AI966" i="1"/>
  <c r="AH966" i="1"/>
  <c r="AG966" i="1"/>
  <c r="AF966" i="1"/>
  <c r="AE966" i="1"/>
  <c r="AD966" i="1"/>
  <c r="AC966" i="1"/>
  <c r="AB966" i="1"/>
  <c r="AA966" i="1"/>
  <c r="Z966" i="1"/>
  <c r="Y966" i="1"/>
  <c r="X966" i="1"/>
  <c r="W966" i="1"/>
  <c r="V966" i="1"/>
  <c r="U966" i="1"/>
  <c r="T966" i="1"/>
  <c r="S966" i="1"/>
  <c r="Q966" i="1"/>
  <c r="P966" i="1"/>
  <c r="O966" i="1"/>
  <c r="DD965" i="1"/>
  <c r="DC965" i="1"/>
  <c r="DB965" i="1"/>
  <c r="DA965" i="1"/>
  <c r="CZ965" i="1"/>
  <c r="CY965" i="1"/>
  <c r="CX965" i="1"/>
  <c r="CW965" i="1"/>
  <c r="CV965" i="1"/>
  <c r="CU965" i="1"/>
  <c r="CT965" i="1"/>
  <c r="CS965" i="1"/>
  <c r="CR965" i="1"/>
  <c r="CQ965" i="1"/>
  <c r="CP965" i="1"/>
  <c r="CO965" i="1"/>
  <c r="CN965" i="1"/>
  <c r="CM965" i="1"/>
  <c r="CL965" i="1"/>
  <c r="CK965" i="1"/>
  <c r="CJ965" i="1"/>
  <c r="CI965" i="1"/>
  <c r="CH965" i="1"/>
  <c r="CG965" i="1"/>
  <c r="CF965" i="1"/>
  <c r="CE965" i="1"/>
  <c r="CD965" i="1"/>
  <c r="CC965" i="1"/>
  <c r="CB965" i="1"/>
  <c r="CA965" i="1"/>
  <c r="BZ965" i="1"/>
  <c r="BY965" i="1"/>
  <c r="BX965" i="1"/>
  <c r="BW965" i="1"/>
  <c r="BV965" i="1"/>
  <c r="BU965" i="1"/>
  <c r="BT965" i="1"/>
  <c r="BS965" i="1"/>
  <c r="BR965" i="1"/>
  <c r="BQ965" i="1"/>
  <c r="BP965" i="1"/>
  <c r="BO965" i="1"/>
  <c r="BN965" i="1"/>
  <c r="BM965" i="1"/>
  <c r="BL965" i="1"/>
  <c r="BK965" i="1"/>
  <c r="BJ965" i="1"/>
  <c r="BI965" i="1"/>
  <c r="BH965" i="1"/>
  <c r="BG965" i="1"/>
  <c r="BF965" i="1"/>
  <c r="BE965" i="1"/>
  <c r="BD965" i="1"/>
  <c r="BC965" i="1"/>
  <c r="BB965" i="1"/>
  <c r="BA965" i="1"/>
  <c r="AZ965" i="1"/>
  <c r="AY965" i="1"/>
  <c r="AX965" i="1"/>
  <c r="AW965" i="1"/>
  <c r="AV965" i="1"/>
  <c r="AU965" i="1"/>
  <c r="AT965" i="1"/>
  <c r="AS965" i="1"/>
  <c r="AR965" i="1"/>
  <c r="AQ965" i="1"/>
  <c r="AP965" i="1"/>
  <c r="AO965" i="1"/>
  <c r="AN965" i="1"/>
  <c r="AM965" i="1"/>
  <c r="AL965" i="1"/>
  <c r="AK965" i="1"/>
  <c r="AJ965" i="1"/>
  <c r="AI965" i="1"/>
  <c r="AH965" i="1"/>
  <c r="AG965" i="1"/>
  <c r="AF965" i="1"/>
  <c r="AE965" i="1"/>
  <c r="AD965" i="1"/>
  <c r="AC965" i="1"/>
  <c r="AB965" i="1"/>
  <c r="AA965" i="1"/>
  <c r="Z965" i="1"/>
  <c r="Y965" i="1"/>
  <c r="X965" i="1"/>
  <c r="W965" i="1"/>
  <c r="V965" i="1"/>
  <c r="U965" i="1"/>
  <c r="T965" i="1"/>
  <c r="S965" i="1"/>
  <c r="Q965" i="1"/>
  <c r="P965" i="1"/>
  <c r="O965" i="1"/>
  <c r="DD964" i="1"/>
  <c r="DC964" i="1"/>
  <c r="DB964" i="1"/>
  <c r="DA964" i="1"/>
  <c r="CZ964" i="1"/>
  <c r="CY964" i="1"/>
  <c r="CX964" i="1"/>
  <c r="CW964" i="1"/>
  <c r="CV964" i="1"/>
  <c r="CU964" i="1"/>
  <c r="CT964" i="1"/>
  <c r="CS964" i="1"/>
  <c r="CR964" i="1"/>
  <c r="CQ964" i="1"/>
  <c r="CP964" i="1"/>
  <c r="CO964" i="1"/>
  <c r="CN964" i="1"/>
  <c r="CM964" i="1"/>
  <c r="CL964" i="1"/>
  <c r="CK964" i="1"/>
  <c r="CJ964" i="1"/>
  <c r="CI964" i="1"/>
  <c r="CH964" i="1"/>
  <c r="CG964" i="1"/>
  <c r="CF964" i="1"/>
  <c r="CE964" i="1"/>
  <c r="CD964" i="1"/>
  <c r="CC964" i="1"/>
  <c r="CB964" i="1"/>
  <c r="CA964" i="1"/>
  <c r="BZ964" i="1"/>
  <c r="BY964" i="1"/>
  <c r="BX964" i="1"/>
  <c r="BW964" i="1"/>
  <c r="BV964" i="1"/>
  <c r="BU964" i="1"/>
  <c r="BT964" i="1"/>
  <c r="BS964" i="1"/>
  <c r="BR964" i="1"/>
  <c r="BQ964" i="1"/>
  <c r="BP964" i="1"/>
  <c r="BO964" i="1"/>
  <c r="BN964" i="1"/>
  <c r="BM964" i="1"/>
  <c r="BL964" i="1"/>
  <c r="BK964" i="1"/>
  <c r="BJ964" i="1"/>
  <c r="BI964" i="1"/>
  <c r="BH964" i="1"/>
  <c r="BG964" i="1"/>
  <c r="BF964" i="1"/>
  <c r="BE964" i="1"/>
  <c r="BD964" i="1"/>
  <c r="BC964" i="1"/>
  <c r="BB964" i="1"/>
  <c r="BA964" i="1"/>
  <c r="AZ964" i="1"/>
  <c r="AY964" i="1"/>
  <c r="AX964" i="1"/>
  <c r="AW964" i="1"/>
  <c r="AV964" i="1"/>
  <c r="AU964" i="1"/>
  <c r="AT964" i="1"/>
  <c r="AS964" i="1"/>
  <c r="AR964" i="1"/>
  <c r="AQ964" i="1"/>
  <c r="AP964" i="1"/>
  <c r="AO964" i="1"/>
  <c r="AN964" i="1"/>
  <c r="AM964" i="1"/>
  <c r="AL964" i="1"/>
  <c r="AK964" i="1"/>
  <c r="AJ964" i="1"/>
  <c r="AI964" i="1"/>
  <c r="AH964" i="1"/>
  <c r="AG964" i="1"/>
  <c r="AF964" i="1"/>
  <c r="AE964" i="1"/>
  <c r="AD964" i="1"/>
  <c r="AC964" i="1"/>
  <c r="AB964" i="1"/>
  <c r="AA964" i="1"/>
  <c r="Z964" i="1"/>
  <c r="Y964" i="1"/>
  <c r="X964" i="1"/>
  <c r="W964" i="1"/>
  <c r="V964" i="1"/>
  <c r="U964" i="1"/>
  <c r="T964" i="1"/>
  <c r="S964" i="1"/>
  <c r="Q964" i="1"/>
  <c r="P964" i="1"/>
  <c r="O964" i="1"/>
  <c r="DD963" i="1"/>
  <c r="DC963" i="1"/>
  <c r="DB963" i="1"/>
  <c r="DA963" i="1"/>
  <c r="CZ963" i="1"/>
  <c r="CY963" i="1"/>
  <c r="CX963" i="1"/>
  <c r="CW963" i="1"/>
  <c r="CV963" i="1"/>
  <c r="CU963" i="1"/>
  <c r="CT963" i="1"/>
  <c r="CS963" i="1"/>
  <c r="CR963" i="1"/>
  <c r="CQ963" i="1"/>
  <c r="CP963" i="1"/>
  <c r="CO963" i="1"/>
  <c r="CN963" i="1"/>
  <c r="CM963" i="1"/>
  <c r="CL963" i="1"/>
  <c r="CK963" i="1"/>
  <c r="CJ963" i="1"/>
  <c r="CI963" i="1"/>
  <c r="CH963" i="1"/>
  <c r="CG963" i="1"/>
  <c r="CF963" i="1"/>
  <c r="CE963" i="1"/>
  <c r="CD963" i="1"/>
  <c r="CC963" i="1"/>
  <c r="CB963" i="1"/>
  <c r="CA963" i="1"/>
  <c r="BZ963" i="1"/>
  <c r="BY963" i="1"/>
  <c r="BX963" i="1"/>
  <c r="BW963" i="1"/>
  <c r="BV963" i="1"/>
  <c r="BU963" i="1"/>
  <c r="BT963" i="1"/>
  <c r="BS963" i="1"/>
  <c r="BR963" i="1"/>
  <c r="BQ963" i="1"/>
  <c r="BP963" i="1"/>
  <c r="BO963" i="1"/>
  <c r="BN963" i="1"/>
  <c r="BM963" i="1"/>
  <c r="BL963" i="1"/>
  <c r="BK963" i="1"/>
  <c r="BJ963" i="1"/>
  <c r="BI963" i="1"/>
  <c r="BH963" i="1"/>
  <c r="BG963" i="1"/>
  <c r="BF963" i="1"/>
  <c r="BE963" i="1"/>
  <c r="BD963" i="1"/>
  <c r="BC963" i="1"/>
  <c r="BB963" i="1"/>
  <c r="BA963" i="1"/>
  <c r="AZ963" i="1"/>
  <c r="AY963" i="1"/>
  <c r="AX963" i="1"/>
  <c r="AW963" i="1"/>
  <c r="AV963" i="1"/>
  <c r="AU963" i="1"/>
  <c r="AT963" i="1"/>
  <c r="AS963" i="1"/>
  <c r="AR963" i="1"/>
  <c r="AQ963" i="1"/>
  <c r="AP963" i="1"/>
  <c r="AO963" i="1"/>
  <c r="AN963" i="1"/>
  <c r="AM963" i="1"/>
  <c r="AL963" i="1"/>
  <c r="AK963" i="1"/>
  <c r="AJ963" i="1"/>
  <c r="AI963" i="1"/>
  <c r="AH963" i="1"/>
  <c r="AG963" i="1"/>
  <c r="AF963" i="1"/>
  <c r="AE963" i="1"/>
  <c r="AD963" i="1"/>
  <c r="AC963" i="1"/>
  <c r="AB963" i="1"/>
  <c r="AA963" i="1"/>
  <c r="Z963" i="1"/>
  <c r="Y963" i="1"/>
  <c r="X963" i="1"/>
  <c r="W963" i="1"/>
  <c r="V963" i="1"/>
  <c r="U963" i="1"/>
  <c r="T963" i="1"/>
  <c r="S963" i="1"/>
  <c r="Q963" i="1"/>
  <c r="P963" i="1"/>
  <c r="O963" i="1"/>
  <c r="DD962" i="1"/>
  <c r="DC962" i="1"/>
  <c r="DB962" i="1"/>
  <c r="DA962" i="1"/>
  <c r="CZ962" i="1"/>
  <c r="CY962" i="1"/>
  <c r="CX962" i="1"/>
  <c r="CW962" i="1"/>
  <c r="CV962" i="1"/>
  <c r="CU962" i="1"/>
  <c r="CT962" i="1"/>
  <c r="CS962" i="1"/>
  <c r="CR962" i="1"/>
  <c r="CQ962" i="1"/>
  <c r="CP962" i="1"/>
  <c r="CO962" i="1"/>
  <c r="CN962" i="1"/>
  <c r="CM962" i="1"/>
  <c r="CL962" i="1"/>
  <c r="CK962" i="1"/>
  <c r="CJ962" i="1"/>
  <c r="CI962" i="1"/>
  <c r="CH962" i="1"/>
  <c r="CG962" i="1"/>
  <c r="CF962" i="1"/>
  <c r="CE962" i="1"/>
  <c r="CD962" i="1"/>
  <c r="CC962" i="1"/>
  <c r="CB962" i="1"/>
  <c r="CA962" i="1"/>
  <c r="BZ962" i="1"/>
  <c r="BY962" i="1"/>
  <c r="BX962" i="1"/>
  <c r="BW962" i="1"/>
  <c r="BV962" i="1"/>
  <c r="BU962" i="1"/>
  <c r="BT962" i="1"/>
  <c r="BS962" i="1"/>
  <c r="BR962" i="1"/>
  <c r="BQ962" i="1"/>
  <c r="BP962" i="1"/>
  <c r="BO962" i="1"/>
  <c r="BN962" i="1"/>
  <c r="BM962" i="1"/>
  <c r="BL962" i="1"/>
  <c r="BK962" i="1"/>
  <c r="BJ962" i="1"/>
  <c r="BI962" i="1"/>
  <c r="BH962" i="1"/>
  <c r="BG962" i="1"/>
  <c r="BF962" i="1"/>
  <c r="BE962" i="1"/>
  <c r="BD962" i="1"/>
  <c r="BC962" i="1"/>
  <c r="BB962" i="1"/>
  <c r="BA962" i="1"/>
  <c r="AZ962" i="1"/>
  <c r="AY962" i="1"/>
  <c r="AX962" i="1"/>
  <c r="AW962" i="1"/>
  <c r="AV962" i="1"/>
  <c r="AU962" i="1"/>
  <c r="AT962" i="1"/>
  <c r="AS962" i="1"/>
  <c r="AR962" i="1"/>
  <c r="AQ962" i="1"/>
  <c r="AP962" i="1"/>
  <c r="AO962" i="1"/>
  <c r="AN962" i="1"/>
  <c r="AM962" i="1"/>
  <c r="AL962" i="1"/>
  <c r="AK962" i="1"/>
  <c r="AJ962" i="1"/>
  <c r="AI962" i="1"/>
  <c r="AH962" i="1"/>
  <c r="AG962" i="1"/>
  <c r="AF962" i="1"/>
  <c r="AE962" i="1"/>
  <c r="AD962" i="1"/>
  <c r="AC962" i="1"/>
  <c r="AB962" i="1"/>
  <c r="AA962" i="1"/>
  <c r="Z962" i="1"/>
  <c r="Y962" i="1"/>
  <c r="X962" i="1"/>
  <c r="W962" i="1"/>
  <c r="V962" i="1"/>
  <c r="U962" i="1"/>
  <c r="T962" i="1"/>
  <c r="S962" i="1"/>
  <c r="Q962" i="1"/>
  <c r="P962" i="1"/>
  <c r="O962" i="1"/>
  <c r="DD961" i="1"/>
  <c r="DC961" i="1"/>
  <c r="DB961" i="1"/>
  <c r="DA961" i="1"/>
  <c r="CZ961" i="1"/>
  <c r="CY961" i="1"/>
  <c r="CX961" i="1"/>
  <c r="CW961" i="1"/>
  <c r="CV961" i="1"/>
  <c r="CU961" i="1"/>
  <c r="CT961" i="1"/>
  <c r="CS961" i="1"/>
  <c r="CR961" i="1"/>
  <c r="CQ961" i="1"/>
  <c r="CP961" i="1"/>
  <c r="CO961" i="1"/>
  <c r="CN961" i="1"/>
  <c r="CM961" i="1"/>
  <c r="CL961" i="1"/>
  <c r="CK961" i="1"/>
  <c r="CJ961" i="1"/>
  <c r="CI961" i="1"/>
  <c r="CH961" i="1"/>
  <c r="CG961" i="1"/>
  <c r="CF961" i="1"/>
  <c r="CE961" i="1"/>
  <c r="CD961" i="1"/>
  <c r="CC961" i="1"/>
  <c r="CB961" i="1"/>
  <c r="CA961" i="1"/>
  <c r="BZ961" i="1"/>
  <c r="BY961" i="1"/>
  <c r="BX961" i="1"/>
  <c r="BW961" i="1"/>
  <c r="BV961" i="1"/>
  <c r="BU961" i="1"/>
  <c r="BT961" i="1"/>
  <c r="BS961" i="1"/>
  <c r="BR961" i="1"/>
  <c r="BQ961" i="1"/>
  <c r="BP961" i="1"/>
  <c r="BO961" i="1"/>
  <c r="BN961" i="1"/>
  <c r="BM961" i="1"/>
  <c r="BL961" i="1"/>
  <c r="BK961" i="1"/>
  <c r="BJ961" i="1"/>
  <c r="BI961" i="1"/>
  <c r="BH961" i="1"/>
  <c r="BG961" i="1"/>
  <c r="BF961" i="1"/>
  <c r="BE961" i="1"/>
  <c r="BD961" i="1"/>
  <c r="BC961" i="1"/>
  <c r="BB961" i="1"/>
  <c r="BA961" i="1"/>
  <c r="AZ961" i="1"/>
  <c r="AY961" i="1"/>
  <c r="AX961" i="1"/>
  <c r="AW961" i="1"/>
  <c r="AV961" i="1"/>
  <c r="AU961" i="1"/>
  <c r="AT961" i="1"/>
  <c r="AS961" i="1"/>
  <c r="AR961" i="1"/>
  <c r="AQ961" i="1"/>
  <c r="AP961" i="1"/>
  <c r="AO961" i="1"/>
  <c r="AN961" i="1"/>
  <c r="AM961" i="1"/>
  <c r="AL961" i="1"/>
  <c r="AK961" i="1"/>
  <c r="AJ961" i="1"/>
  <c r="AI961" i="1"/>
  <c r="AH961" i="1"/>
  <c r="AG961" i="1"/>
  <c r="AF961" i="1"/>
  <c r="AE961" i="1"/>
  <c r="AD961" i="1"/>
  <c r="AC961" i="1"/>
  <c r="AB961" i="1"/>
  <c r="AA961" i="1"/>
  <c r="Z961" i="1"/>
  <c r="Y961" i="1"/>
  <c r="X961" i="1"/>
  <c r="W961" i="1"/>
  <c r="V961" i="1"/>
  <c r="U961" i="1"/>
  <c r="T961" i="1"/>
  <c r="S961" i="1"/>
  <c r="Q961" i="1"/>
  <c r="P961" i="1"/>
  <c r="O961" i="1"/>
  <c r="DD960" i="1"/>
  <c r="DC960" i="1"/>
  <c r="DB960" i="1"/>
  <c r="DA960" i="1"/>
  <c r="CZ960" i="1"/>
  <c r="CY960" i="1"/>
  <c r="CX960" i="1"/>
  <c r="CW960" i="1"/>
  <c r="CV960" i="1"/>
  <c r="CU960" i="1"/>
  <c r="CT960" i="1"/>
  <c r="CS960" i="1"/>
  <c r="CR960" i="1"/>
  <c r="CQ960" i="1"/>
  <c r="CP960" i="1"/>
  <c r="CO960" i="1"/>
  <c r="CN960" i="1"/>
  <c r="CM960" i="1"/>
  <c r="CL960" i="1"/>
  <c r="CK960" i="1"/>
  <c r="CJ960" i="1"/>
  <c r="CI960" i="1"/>
  <c r="CH960" i="1"/>
  <c r="CG960" i="1"/>
  <c r="CF960" i="1"/>
  <c r="CE960" i="1"/>
  <c r="CD960" i="1"/>
  <c r="CC960" i="1"/>
  <c r="CB960" i="1"/>
  <c r="CA960" i="1"/>
  <c r="BZ960" i="1"/>
  <c r="BY960" i="1"/>
  <c r="BX960" i="1"/>
  <c r="BW960" i="1"/>
  <c r="BV960" i="1"/>
  <c r="BU960" i="1"/>
  <c r="BT960" i="1"/>
  <c r="BS960" i="1"/>
  <c r="BR960" i="1"/>
  <c r="BQ960" i="1"/>
  <c r="BP960" i="1"/>
  <c r="BO960" i="1"/>
  <c r="BN960" i="1"/>
  <c r="BM960" i="1"/>
  <c r="BL960" i="1"/>
  <c r="BK960" i="1"/>
  <c r="BJ960" i="1"/>
  <c r="BI960" i="1"/>
  <c r="BH960" i="1"/>
  <c r="BG960" i="1"/>
  <c r="BF960" i="1"/>
  <c r="BE960" i="1"/>
  <c r="BD960" i="1"/>
  <c r="BC960" i="1"/>
  <c r="BB960" i="1"/>
  <c r="BA960" i="1"/>
  <c r="AZ960" i="1"/>
  <c r="AY960" i="1"/>
  <c r="AX960" i="1"/>
  <c r="AW960" i="1"/>
  <c r="AV960" i="1"/>
  <c r="AU960" i="1"/>
  <c r="AT960" i="1"/>
  <c r="AS960" i="1"/>
  <c r="AR960" i="1"/>
  <c r="AQ960" i="1"/>
  <c r="AP960" i="1"/>
  <c r="AO960" i="1"/>
  <c r="AN960" i="1"/>
  <c r="AM960" i="1"/>
  <c r="AL960" i="1"/>
  <c r="AK960" i="1"/>
  <c r="AJ960" i="1"/>
  <c r="AI960" i="1"/>
  <c r="AH960" i="1"/>
  <c r="AG960" i="1"/>
  <c r="AF960" i="1"/>
  <c r="AE960" i="1"/>
  <c r="AD960" i="1"/>
  <c r="AC960" i="1"/>
  <c r="AB960" i="1"/>
  <c r="AA960" i="1"/>
  <c r="Z960" i="1"/>
  <c r="Y960" i="1"/>
  <c r="X960" i="1"/>
  <c r="W960" i="1"/>
  <c r="V960" i="1"/>
  <c r="U960" i="1"/>
  <c r="T960" i="1"/>
  <c r="S960" i="1"/>
  <c r="Q960" i="1"/>
  <c r="P960" i="1"/>
  <c r="O960" i="1"/>
  <c r="DD959" i="1"/>
  <c r="DC959" i="1"/>
  <c r="DB959" i="1"/>
  <c r="DA959" i="1"/>
  <c r="CZ959" i="1"/>
  <c r="CY959" i="1"/>
  <c r="CX959" i="1"/>
  <c r="CW959" i="1"/>
  <c r="CV959" i="1"/>
  <c r="CU959" i="1"/>
  <c r="CT959" i="1"/>
  <c r="CS959" i="1"/>
  <c r="CR959" i="1"/>
  <c r="CQ959" i="1"/>
  <c r="CP959" i="1"/>
  <c r="CO959" i="1"/>
  <c r="CN959" i="1"/>
  <c r="CM959" i="1"/>
  <c r="CL959" i="1"/>
  <c r="CK959" i="1"/>
  <c r="CJ959" i="1"/>
  <c r="CI959" i="1"/>
  <c r="CH959" i="1"/>
  <c r="CG959" i="1"/>
  <c r="CF959" i="1"/>
  <c r="CE959" i="1"/>
  <c r="CD959" i="1"/>
  <c r="CC959" i="1"/>
  <c r="CB959" i="1"/>
  <c r="CA959" i="1"/>
  <c r="BZ959" i="1"/>
  <c r="BY959" i="1"/>
  <c r="BX959" i="1"/>
  <c r="BW959" i="1"/>
  <c r="BV959" i="1"/>
  <c r="BU959" i="1"/>
  <c r="BT959" i="1"/>
  <c r="BS959" i="1"/>
  <c r="BR959" i="1"/>
  <c r="BQ959" i="1"/>
  <c r="BP959" i="1"/>
  <c r="BO959" i="1"/>
  <c r="BN959" i="1"/>
  <c r="BM959" i="1"/>
  <c r="BL959" i="1"/>
  <c r="BK959" i="1"/>
  <c r="BJ959" i="1"/>
  <c r="BI959" i="1"/>
  <c r="BH959" i="1"/>
  <c r="BG959" i="1"/>
  <c r="BF959" i="1"/>
  <c r="BE959" i="1"/>
  <c r="BD959" i="1"/>
  <c r="BC959" i="1"/>
  <c r="BB959" i="1"/>
  <c r="BA959" i="1"/>
  <c r="AZ959" i="1"/>
  <c r="AY959" i="1"/>
  <c r="AX959" i="1"/>
  <c r="AW959" i="1"/>
  <c r="AV959" i="1"/>
  <c r="AU959" i="1"/>
  <c r="AT959" i="1"/>
  <c r="AS959" i="1"/>
  <c r="AR959" i="1"/>
  <c r="AQ959" i="1"/>
  <c r="AP959" i="1"/>
  <c r="AO959" i="1"/>
  <c r="AN959" i="1"/>
  <c r="AM959" i="1"/>
  <c r="AL959" i="1"/>
  <c r="AK959" i="1"/>
  <c r="AJ959" i="1"/>
  <c r="AI959" i="1"/>
  <c r="AH959" i="1"/>
  <c r="AG959" i="1"/>
  <c r="AF959" i="1"/>
  <c r="AE959" i="1"/>
  <c r="AD959" i="1"/>
  <c r="AC959" i="1"/>
  <c r="AB959" i="1"/>
  <c r="AA959" i="1"/>
  <c r="Z959" i="1"/>
  <c r="Y959" i="1"/>
  <c r="X959" i="1"/>
  <c r="W959" i="1"/>
  <c r="V959" i="1"/>
  <c r="U959" i="1"/>
  <c r="T959" i="1"/>
  <c r="S959" i="1"/>
  <c r="Q959" i="1"/>
  <c r="P959" i="1"/>
  <c r="O959" i="1"/>
  <c r="DD958" i="1"/>
  <c r="DC958" i="1"/>
  <c r="DB958" i="1"/>
  <c r="DA958" i="1"/>
  <c r="CZ958" i="1"/>
  <c r="CY958" i="1"/>
  <c r="CX958" i="1"/>
  <c r="CW958" i="1"/>
  <c r="CV958" i="1"/>
  <c r="CU958" i="1"/>
  <c r="CT958" i="1"/>
  <c r="CS958" i="1"/>
  <c r="CR958" i="1"/>
  <c r="CQ958" i="1"/>
  <c r="CP958" i="1"/>
  <c r="CO958" i="1"/>
  <c r="CN958" i="1"/>
  <c r="CM958" i="1"/>
  <c r="CL958" i="1"/>
  <c r="CK958" i="1"/>
  <c r="CJ958" i="1"/>
  <c r="CI958" i="1"/>
  <c r="CH958" i="1"/>
  <c r="CG958" i="1"/>
  <c r="CF958" i="1"/>
  <c r="CE958" i="1"/>
  <c r="CD958" i="1"/>
  <c r="CC958" i="1"/>
  <c r="CB958" i="1"/>
  <c r="CA958" i="1"/>
  <c r="BZ958" i="1"/>
  <c r="BY958" i="1"/>
  <c r="BX958" i="1"/>
  <c r="BW958" i="1"/>
  <c r="BV958" i="1"/>
  <c r="BU958" i="1"/>
  <c r="BT958" i="1"/>
  <c r="BS958" i="1"/>
  <c r="BR958" i="1"/>
  <c r="BQ958" i="1"/>
  <c r="BP958" i="1"/>
  <c r="BO958" i="1"/>
  <c r="BN958" i="1"/>
  <c r="BM958" i="1"/>
  <c r="BL958" i="1"/>
  <c r="BK958" i="1"/>
  <c r="BJ958" i="1"/>
  <c r="BI958" i="1"/>
  <c r="BH958" i="1"/>
  <c r="BG958" i="1"/>
  <c r="BF958" i="1"/>
  <c r="BE958" i="1"/>
  <c r="BD958" i="1"/>
  <c r="BC958" i="1"/>
  <c r="BB958" i="1"/>
  <c r="BA958" i="1"/>
  <c r="AZ958" i="1"/>
  <c r="AY958" i="1"/>
  <c r="AX958" i="1"/>
  <c r="AW958" i="1"/>
  <c r="AV958" i="1"/>
  <c r="AU958" i="1"/>
  <c r="AT958" i="1"/>
  <c r="AS958" i="1"/>
  <c r="AR958" i="1"/>
  <c r="AQ958" i="1"/>
  <c r="AP958" i="1"/>
  <c r="AO958" i="1"/>
  <c r="AN958" i="1"/>
  <c r="AM958" i="1"/>
  <c r="AL958" i="1"/>
  <c r="AK958" i="1"/>
  <c r="AJ958" i="1"/>
  <c r="AI958" i="1"/>
  <c r="AH958" i="1"/>
  <c r="AG958" i="1"/>
  <c r="AF958" i="1"/>
  <c r="AE958" i="1"/>
  <c r="AD958" i="1"/>
  <c r="AC958" i="1"/>
  <c r="AB958" i="1"/>
  <c r="AA958" i="1"/>
  <c r="Z958" i="1"/>
  <c r="Y958" i="1"/>
  <c r="X958" i="1"/>
  <c r="W958" i="1"/>
  <c r="V958" i="1"/>
  <c r="U958" i="1"/>
  <c r="T958" i="1"/>
  <c r="S958" i="1"/>
  <c r="Q958" i="1"/>
  <c r="P958" i="1"/>
  <c r="O958" i="1"/>
  <c r="DD957" i="1"/>
  <c r="DC957" i="1"/>
  <c r="DB957" i="1"/>
  <c r="DA957" i="1"/>
  <c r="CZ957" i="1"/>
  <c r="CY957" i="1"/>
  <c r="CX957" i="1"/>
  <c r="CW957" i="1"/>
  <c r="CV957" i="1"/>
  <c r="CU957" i="1"/>
  <c r="CT957" i="1"/>
  <c r="CS957" i="1"/>
  <c r="CR957" i="1"/>
  <c r="CQ957" i="1"/>
  <c r="CP957" i="1"/>
  <c r="CO957" i="1"/>
  <c r="CN957" i="1"/>
  <c r="CM957" i="1"/>
  <c r="CL957" i="1"/>
  <c r="CK957" i="1"/>
  <c r="CJ957" i="1"/>
  <c r="CI957" i="1"/>
  <c r="CH957" i="1"/>
  <c r="CG957" i="1"/>
  <c r="CF957" i="1"/>
  <c r="CE957" i="1"/>
  <c r="CD957" i="1"/>
  <c r="CC957" i="1"/>
  <c r="CB957" i="1"/>
  <c r="CA957" i="1"/>
  <c r="BZ957" i="1"/>
  <c r="BY957" i="1"/>
  <c r="BX957" i="1"/>
  <c r="BW957" i="1"/>
  <c r="BV957" i="1"/>
  <c r="BU957" i="1"/>
  <c r="BT957" i="1"/>
  <c r="BS957" i="1"/>
  <c r="BR957" i="1"/>
  <c r="BQ957" i="1"/>
  <c r="BP957" i="1"/>
  <c r="BO957" i="1"/>
  <c r="BN957" i="1"/>
  <c r="BM957" i="1"/>
  <c r="BL957" i="1"/>
  <c r="BK957" i="1"/>
  <c r="BJ957" i="1"/>
  <c r="BI957" i="1"/>
  <c r="BH957" i="1"/>
  <c r="BG957" i="1"/>
  <c r="BF957" i="1"/>
  <c r="BE957" i="1"/>
  <c r="BD957" i="1"/>
  <c r="BC957" i="1"/>
  <c r="BB957" i="1"/>
  <c r="BA957" i="1"/>
  <c r="AZ957" i="1"/>
  <c r="AY957" i="1"/>
  <c r="AX957" i="1"/>
  <c r="AW957" i="1"/>
  <c r="AV957" i="1"/>
  <c r="AU957" i="1"/>
  <c r="AT957" i="1"/>
  <c r="AS957" i="1"/>
  <c r="AR957" i="1"/>
  <c r="AQ957" i="1"/>
  <c r="AP957" i="1"/>
  <c r="AO957" i="1"/>
  <c r="AN957" i="1"/>
  <c r="AM957" i="1"/>
  <c r="AL957" i="1"/>
  <c r="AK957" i="1"/>
  <c r="AJ957" i="1"/>
  <c r="AI957" i="1"/>
  <c r="AH957" i="1"/>
  <c r="AG957" i="1"/>
  <c r="AF957" i="1"/>
  <c r="AE957" i="1"/>
  <c r="AD957" i="1"/>
  <c r="AC957" i="1"/>
  <c r="AB957" i="1"/>
  <c r="AA957" i="1"/>
  <c r="Z957" i="1"/>
  <c r="Y957" i="1"/>
  <c r="X957" i="1"/>
  <c r="W957" i="1"/>
  <c r="V957" i="1"/>
  <c r="U957" i="1"/>
  <c r="T957" i="1"/>
  <c r="S957" i="1"/>
  <c r="Q957" i="1"/>
  <c r="P957" i="1"/>
  <c r="O957" i="1"/>
  <c r="DD956" i="1"/>
  <c r="DC956" i="1"/>
  <c r="DB956" i="1"/>
  <c r="DA956" i="1"/>
  <c r="CZ956" i="1"/>
  <c r="CY956" i="1"/>
  <c r="CX956" i="1"/>
  <c r="CW956" i="1"/>
  <c r="CV956" i="1"/>
  <c r="CU956" i="1"/>
  <c r="CT956" i="1"/>
  <c r="CS956" i="1"/>
  <c r="CR956" i="1"/>
  <c r="CQ956" i="1"/>
  <c r="CP956" i="1"/>
  <c r="CO956" i="1"/>
  <c r="CN956" i="1"/>
  <c r="CM956" i="1"/>
  <c r="CL956" i="1"/>
  <c r="CK956" i="1"/>
  <c r="CJ956" i="1"/>
  <c r="CI956" i="1"/>
  <c r="CH956" i="1"/>
  <c r="CG956" i="1"/>
  <c r="CF956" i="1"/>
  <c r="CE956" i="1"/>
  <c r="CD956" i="1"/>
  <c r="CC956" i="1"/>
  <c r="CB956" i="1"/>
  <c r="CA956" i="1"/>
  <c r="BZ956" i="1"/>
  <c r="BY956" i="1"/>
  <c r="BX956" i="1"/>
  <c r="BW956" i="1"/>
  <c r="BV956" i="1"/>
  <c r="BU956" i="1"/>
  <c r="BT956" i="1"/>
  <c r="BS956" i="1"/>
  <c r="BR956" i="1"/>
  <c r="BQ956" i="1"/>
  <c r="BP956" i="1"/>
  <c r="BO956" i="1"/>
  <c r="BN956" i="1"/>
  <c r="BM956" i="1"/>
  <c r="BL956" i="1"/>
  <c r="BK956" i="1"/>
  <c r="BJ956" i="1"/>
  <c r="BI956" i="1"/>
  <c r="BH956" i="1"/>
  <c r="BG956" i="1"/>
  <c r="BF956" i="1"/>
  <c r="BE956" i="1"/>
  <c r="BD956" i="1"/>
  <c r="BC956" i="1"/>
  <c r="BB956" i="1"/>
  <c r="BA956" i="1"/>
  <c r="AZ956" i="1"/>
  <c r="AY956" i="1"/>
  <c r="AX956" i="1"/>
  <c r="AW956" i="1"/>
  <c r="AV956" i="1"/>
  <c r="AU956" i="1"/>
  <c r="AT956" i="1"/>
  <c r="AS956" i="1"/>
  <c r="AR956" i="1"/>
  <c r="AQ956" i="1"/>
  <c r="AP956" i="1"/>
  <c r="AO956" i="1"/>
  <c r="AN956" i="1"/>
  <c r="AM956" i="1"/>
  <c r="AL956" i="1"/>
  <c r="AK956" i="1"/>
  <c r="AJ956" i="1"/>
  <c r="AI956" i="1"/>
  <c r="AH956" i="1"/>
  <c r="AG956" i="1"/>
  <c r="AF956" i="1"/>
  <c r="AE956" i="1"/>
  <c r="AD956" i="1"/>
  <c r="AC956" i="1"/>
  <c r="AB956" i="1"/>
  <c r="AA956" i="1"/>
  <c r="Z956" i="1"/>
  <c r="Y956" i="1"/>
  <c r="X956" i="1"/>
  <c r="W956" i="1"/>
  <c r="V956" i="1"/>
  <c r="U956" i="1"/>
  <c r="T956" i="1"/>
  <c r="S956" i="1"/>
  <c r="Q956" i="1"/>
  <c r="P956" i="1"/>
  <c r="O956" i="1"/>
  <c r="DD955" i="1"/>
  <c r="DC955" i="1"/>
  <c r="DB955" i="1"/>
  <c r="DA955" i="1"/>
  <c r="CZ955" i="1"/>
  <c r="CY955" i="1"/>
  <c r="CX955" i="1"/>
  <c r="CW955" i="1"/>
  <c r="CV955" i="1"/>
  <c r="CU955" i="1"/>
  <c r="CT955" i="1"/>
  <c r="CS955" i="1"/>
  <c r="CR955" i="1"/>
  <c r="CQ955" i="1"/>
  <c r="CP955" i="1"/>
  <c r="CO955" i="1"/>
  <c r="CN955" i="1"/>
  <c r="CM955" i="1"/>
  <c r="CL955" i="1"/>
  <c r="CK955" i="1"/>
  <c r="CJ955" i="1"/>
  <c r="CI955" i="1"/>
  <c r="CH955" i="1"/>
  <c r="CG955" i="1"/>
  <c r="CF955" i="1"/>
  <c r="CE955" i="1"/>
  <c r="CD955" i="1"/>
  <c r="CC955" i="1"/>
  <c r="CB955" i="1"/>
  <c r="CA955" i="1"/>
  <c r="BZ955" i="1"/>
  <c r="BY955" i="1"/>
  <c r="BX955" i="1"/>
  <c r="BW955" i="1"/>
  <c r="BV955" i="1"/>
  <c r="BU955" i="1"/>
  <c r="BT955" i="1"/>
  <c r="BS955" i="1"/>
  <c r="BR955" i="1"/>
  <c r="BQ955" i="1"/>
  <c r="BP955" i="1"/>
  <c r="BO955" i="1"/>
  <c r="BN955" i="1"/>
  <c r="BM955" i="1"/>
  <c r="BL955" i="1"/>
  <c r="BK955" i="1"/>
  <c r="BJ955" i="1"/>
  <c r="BI955" i="1"/>
  <c r="BH955" i="1"/>
  <c r="BG955" i="1"/>
  <c r="BF955" i="1"/>
  <c r="BE955" i="1"/>
  <c r="BD955" i="1"/>
  <c r="BC955" i="1"/>
  <c r="BB955" i="1"/>
  <c r="BA955" i="1"/>
  <c r="AZ955" i="1"/>
  <c r="AY955" i="1"/>
  <c r="AX955" i="1"/>
  <c r="AW955" i="1"/>
  <c r="AV955" i="1"/>
  <c r="AU955" i="1"/>
  <c r="AT955" i="1"/>
  <c r="AS955" i="1"/>
  <c r="AR955" i="1"/>
  <c r="AQ955" i="1"/>
  <c r="AP955" i="1"/>
  <c r="AO955" i="1"/>
  <c r="AN955" i="1"/>
  <c r="AM955" i="1"/>
  <c r="AL955" i="1"/>
  <c r="AK955" i="1"/>
  <c r="AJ955" i="1"/>
  <c r="AI955" i="1"/>
  <c r="AH955" i="1"/>
  <c r="AG955" i="1"/>
  <c r="AF955" i="1"/>
  <c r="AE955" i="1"/>
  <c r="AD955" i="1"/>
  <c r="AC955" i="1"/>
  <c r="AB955" i="1"/>
  <c r="AA955" i="1"/>
  <c r="Z955" i="1"/>
  <c r="Y955" i="1"/>
  <c r="X955" i="1"/>
  <c r="W955" i="1"/>
  <c r="V955" i="1"/>
  <c r="U955" i="1"/>
  <c r="T955" i="1"/>
  <c r="S955" i="1"/>
  <c r="Q955" i="1"/>
  <c r="P955" i="1"/>
  <c r="O955" i="1"/>
  <c r="DD971" i="1"/>
  <c r="DC971" i="1"/>
  <c r="DB971" i="1"/>
  <c r="DA971" i="1"/>
  <c r="CZ971" i="1"/>
  <c r="CY971" i="1"/>
  <c r="CX971" i="1"/>
  <c r="CW971" i="1"/>
  <c r="CV971" i="1"/>
  <c r="CU971" i="1"/>
  <c r="CT971" i="1"/>
  <c r="CS971" i="1"/>
  <c r="CR971" i="1"/>
  <c r="CQ971" i="1"/>
  <c r="CP971" i="1"/>
  <c r="CO971" i="1"/>
  <c r="CN971" i="1"/>
  <c r="CM971" i="1"/>
  <c r="CL971" i="1"/>
  <c r="CK971" i="1"/>
  <c r="CJ971" i="1"/>
  <c r="CI971" i="1"/>
  <c r="CH971" i="1"/>
  <c r="CG971" i="1"/>
  <c r="CF971" i="1"/>
  <c r="CE971" i="1"/>
  <c r="CD971" i="1"/>
  <c r="CC971" i="1"/>
  <c r="CB971" i="1"/>
  <c r="CA971" i="1"/>
  <c r="BZ971" i="1"/>
  <c r="BY971" i="1"/>
  <c r="BX971" i="1"/>
  <c r="BW971" i="1"/>
  <c r="BV971" i="1"/>
  <c r="BU971" i="1"/>
  <c r="BT971" i="1"/>
  <c r="BS971" i="1"/>
  <c r="BR971" i="1"/>
  <c r="BQ971" i="1"/>
  <c r="BP971" i="1"/>
  <c r="BO971" i="1"/>
  <c r="BN971" i="1"/>
  <c r="BM971" i="1"/>
  <c r="BL971" i="1"/>
  <c r="BK971" i="1"/>
  <c r="BJ971" i="1"/>
  <c r="BI971" i="1"/>
  <c r="BH971" i="1"/>
  <c r="BG971" i="1"/>
  <c r="BF971" i="1"/>
  <c r="BE971" i="1"/>
  <c r="BD971" i="1"/>
  <c r="BC971" i="1"/>
  <c r="BB971" i="1"/>
  <c r="BA971" i="1"/>
  <c r="AZ971" i="1"/>
  <c r="AY971" i="1"/>
  <c r="AX971" i="1"/>
  <c r="AW971" i="1"/>
  <c r="AV971" i="1"/>
  <c r="AU971" i="1"/>
  <c r="AT971" i="1"/>
  <c r="AS971" i="1"/>
  <c r="AR971" i="1"/>
  <c r="AQ971" i="1"/>
  <c r="AP971" i="1"/>
  <c r="AO971" i="1"/>
  <c r="AN971" i="1"/>
  <c r="AM971" i="1"/>
  <c r="AL971" i="1"/>
  <c r="AK971" i="1"/>
  <c r="AJ971" i="1"/>
  <c r="AI971" i="1"/>
  <c r="AH971" i="1"/>
  <c r="AG971" i="1"/>
  <c r="AF971" i="1"/>
  <c r="AE971" i="1"/>
  <c r="AD971" i="1"/>
  <c r="AC971" i="1"/>
  <c r="AB971" i="1"/>
  <c r="AA971" i="1"/>
  <c r="Z971" i="1"/>
  <c r="Y971" i="1"/>
  <c r="X971" i="1"/>
  <c r="W971" i="1"/>
  <c r="V971" i="1"/>
  <c r="U971" i="1"/>
  <c r="T971" i="1"/>
  <c r="S971" i="1"/>
  <c r="Q971" i="1"/>
  <c r="P971" i="1"/>
  <c r="O971" i="1"/>
  <c r="DD954" i="1"/>
  <c r="DC954" i="1"/>
  <c r="DB954" i="1"/>
  <c r="DA954" i="1"/>
  <c r="CZ954" i="1"/>
  <c r="CY954" i="1"/>
  <c r="CX954" i="1"/>
  <c r="CW954" i="1"/>
  <c r="CV954" i="1"/>
  <c r="CU954" i="1"/>
  <c r="CT954" i="1"/>
  <c r="CS954" i="1"/>
  <c r="CR954" i="1"/>
  <c r="CQ954" i="1"/>
  <c r="CP954" i="1"/>
  <c r="CO954" i="1"/>
  <c r="CN954" i="1"/>
  <c r="CM954" i="1"/>
  <c r="CL954" i="1"/>
  <c r="CK954" i="1"/>
  <c r="CJ954" i="1"/>
  <c r="CI954" i="1"/>
  <c r="CH954" i="1"/>
  <c r="CG954" i="1"/>
  <c r="CF954" i="1"/>
  <c r="CE954" i="1"/>
  <c r="CD954" i="1"/>
  <c r="CC954" i="1"/>
  <c r="CB954" i="1"/>
  <c r="CA954" i="1"/>
  <c r="BZ954" i="1"/>
  <c r="BY954" i="1"/>
  <c r="BX954" i="1"/>
  <c r="BW954" i="1"/>
  <c r="BV954" i="1"/>
  <c r="BU954" i="1"/>
  <c r="BT954" i="1"/>
  <c r="BS954" i="1"/>
  <c r="BR954" i="1"/>
  <c r="BQ954" i="1"/>
  <c r="BP954" i="1"/>
  <c r="BO954" i="1"/>
  <c r="BN954" i="1"/>
  <c r="BM954" i="1"/>
  <c r="BL954" i="1"/>
  <c r="BK954" i="1"/>
  <c r="BJ954" i="1"/>
  <c r="BI954" i="1"/>
  <c r="BH954" i="1"/>
  <c r="BG954" i="1"/>
  <c r="BF954" i="1"/>
  <c r="BE954" i="1"/>
  <c r="BD954" i="1"/>
  <c r="BC954" i="1"/>
  <c r="BB954" i="1"/>
  <c r="BA954" i="1"/>
  <c r="AZ954" i="1"/>
  <c r="AY954" i="1"/>
  <c r="AX954" i="1"/>
  <c r="AW954" i="1"/>
  <c r="AV954" i="1"/>
  <c r="AU954" i="1"/>
  <c r="AT954" i="1"/>
  <c r="AS954" i="1"/>
  <c r="AR954" i="1"/>
  <c r="AQ954" i="1"/>
  <c r="AP954" i="1"/>
  <c r="AO954" i="1"/>
  <c r="AN954" i="1"/>
  <c r="AM954" i="1"/>
  <c r="AL954" i="1"/>
  <c r="AK954" i="1"/>
  <c r="AJ954" i="1"/>
  <c r="AI954" i="1"/>
  <c r="AH954" i="1"/>
  <c r="AG954" i="1"/>
  <c r="AF954" i="1"/>
  <c r="AE954" i="1"/>
  <c r="AD954" i="1"/>
  <c r="AC954" i="1"/>
  <c r="AB954" i="1"/>
  <c r="AA954" i="1"/>
  <c r="Z954" i="1"/>
  <c r="Y954" i="1"/>
  <c r="X954" i="1"/>
  <c r="W954" i="1"/>
  <c r="V954" i="1"/>
  <c r="U954" i="1"/>
  <c r="T954" i="1"/>
  <c r="S954" i="1"/>
  <c r="Q954" i="1"/>
  <c r="P954" i="1"/>
  <c r="O954" i="1"/>
  <c r="DD953" i="1"/>
  <c r="DC953" i="1"/>
  <c r="DB953" i="1"/>
  <c r="DA953" i="1"/>
  <c r="CZ953" i="1"/>
  <c r="CY953" i="1"/>
  <c r="CX953" i="1"/>
  <c r="CW953" i="1"/>
  <c r="CV953" i="1"/>
  <c r="CU953" i="1"/>
  <c r="CT953" i="1"/>
  <c r="CS953" i="1"/>
  <c r="CR953" i="1"/>
  <c r="CQ953" i="1"/>
  <c r="CP953" i="1"/>
  <c r="CO953" i="1"/>
  <c r="CN953" i="1"/>
  <c r="CM953" i="1"/>
  <c r="CL953" i="1"/>
  <c r="CK953" i="1"/>
  <c r="CJ953" i="1"/>
  <c r="CI953" i="1"/>
  <c r="CH953" i="1"/>
  <c r="CG953" i="1"/>
  <c r="CF953" i="1"/>
  <c r="CE953" i="1"/>
  <c r="CD953" i="1"/>
  <c r="CC953" i="1"/>
  <c r="CB953" i="1"/>
  <c r="CA953" i="1"/>
  <c r="BZ953" i="1"/>
  <c r="BY953" i="1"/>
  <c r="BX953" i="1"/>
  <c r="BW953" i="1"/>
  <c r="BV953" i="1"/>
  <c r="BU953" i="1"/>
  <c r="BT953" i="1"/>
  <c r="BS953" i="1"/>
  <c r="BR953" i="1"/>
  <c r="BQ953" i="1"/>
  <c r="BP953" i="1"/>
  <c r="BO953" i="1"/>
  <c r="BN953" i="1"/>
  <c r="BM953" i="1"/>
  <c r="BL953" i="1"/>
  <c r="BK953" i="1"/>
  <c r="BJ953" i="1"/>
  <c r="BI953" i="1"/>
  <c r="BH953" i="1"/>
  <c r="BG953" i="1"/>
  <c r="BF953" i="1"/>
  <c r="BE953" i="1"/>
  <c r="BD953" i="1"/>
  <c r="BC953" i="1"/>
  <c r="BB953" i="1"/>
  <c r="BA953" i="1"/>
  <c r="AZ953" i="1"/>
  <c r="AY953" i="1"/>
  <c r="AX953" i="1"/>
  <c r="AW953" i="1"/>
  <c r="AV953" i="1"/>
  <c r="AU953" i="1"/>
  <c r="AT953" i="1"/>
  <c r="AS953" i="1"/>
  <c r="AR953" i="1"/>
  <c r="AQ953" i="1"/>
  <c r="AP953" i="1"/>
  <c r="AO953" i="1"/>
  <c r="AN953" i="1"/>
  <c r="AM953" i="1"/>
  <c r="AL953" i="1"/>
  <c r="AK953" i="1"/>
  <c r="AJ953" i="1"/>
  <c r="AI953" i="1"/>
  <c r="AH953" i="1"/>
  <c r="AG953" i="1"/>
  <c r="AF953" i="1"/>
  <c r="AE953" i="1"/>
  <c r="AD953" i="1"/>
  <c r="AC953" i="1"/>
  <c r="AB953" i="1"/>
  <c r="AA953" i="1"/>
  <c r="Z953" i="1"/>
  <c r="Y953" i="1"/>
  <c r="X953" i="1"/>
  <c r="W953" i="1"/>
  <c r="V953" i="1"/>
  <c r="U953" i="1"/>
  <c r="T953" i="1"/>
  <c r="S953" i="1"/>
  <c r="Q953" i="1"/>
  <c r="P953" i="1"/>
  <c r="O953" i="1"/>
  <c r="DD936" i="1"/>
  <c r="DC936" i="1"/>
  <c r="DB936" i="1"/>
  <c r="DA936" i="1"/>
  <c r="CZ936" i="1"/>
  <c r="CY936" i="1"/>
  <c r="CX936" i="1"/>
  <c r="CW936" i="1"/>
  <c r="CV936" i="1"/>
  <c r="CU936" i="1"/>
  <c r="CT936" i="1"/>
  <c r="CS936" i="1"/>
  <c r="CR936" i="1"/>
  <c r="CQ936" i="1"/>
  <c r="CP936" i="1"/>
  <c r="CO936" i="1"/>
  <c r="CN936" i="1"/>
  <c r="CM936" i="1"/>
  <c r="CL936" i="1"/>
  <c r="CK936" i="1"/>
  <c r="CJ936" i="1"/>
  <c r="CI936" i="1"/>
  <c r="CH936" i="1"/>
  <c r="CG936" i="1"/>
  <c r="CF936" i="1"/>
  <c r="CE936" i="1"/>
  <c r="CD936" i="1"/>
  <c r="CC936" i="1"/>
  <c r="CB936" i="1"/>
  <c r="CA936" i="1"/>
  <c r="BZ936" i="1"/>
  <c r="BY936" i="1"/>
  <c r="BX936" i="1"/>
  <c r="BW936" i="1"/>
  <c r="BV936" i="1"/>
  <c r="BU936" i="1"/>
  <c r="BT936" i="1"/>
  <c r="BS936" i="1"/>
  <c r="BR936" i="1"/>
  <c r="BQ936" i="1"/>
  <c r="BP936" i="1"/>
  <c r="BO936" i="1"/>
  <c r="BN936" i="1"/>
  <c r="BM936" i="1"/>
  <c r="BL936" i="1"/>
  <c r="BK936" i="1"/>
  <c r="BJ936" i="1"/>
  <c r="BI936" i="1"/>
  <c r="BH936" i="1"/>
  <c r="BG936" i="1"/>
  <c r="BF936" i="1"/>
  <c r="BE936" i="1"/>
  <c r="BD936" i="1"/>
  <c r="BC936" i="1"/>
  <c r="BB936" i="1"/>
  <c r="BA936" i="1"/>
  <c r="AZ936" i="1"/>
  <c r="AY936" i="1"/>
  <c r="AX936" i="1"/>
  <c r="AW936" i="1"/>
  <c r="AV936" i="1"/>
  <c r="AU936" i="1"/>
  <c r="AT936" i="1"/>
  <c r="AS936" i="1"/>
  <c r="AR936" i="1"/>
  <c r="AQ936" i="1"/>
  <c r="AP936" i="1"/>
  <c r="AO936" i="1"/>
  <c r="AN936" i="1"/>
  <c r="AM936" i="1"/>
  <c r="AL936" i="1"/>
  <c r="AK936" i="1"/>
  <c r="AJ936" i="1"/>
  <c r="AI936" i="1"/>
  <c r="AH936" i="1"/>
  <c r="AG936" i="1"/>
  <c r="AF936" i="1"/>
  <c r="AE936" i="1"/>
  <c r="AD936" i="1"/>
  <c r="AC936" i="1"/>
  <c r="AB936" i="1"/>
  <c r="AA936" i="1"/>
  <c r="Z936" i="1"/>
  <c r="Y936" i="1"/>
  <c r="X936" i="1"/>
  <c r="W936" i="1"/>
  <c r="V936" i="1"/>
  <c r="U936" i="1"/>
  <c r="T936" i="1"/>
  <c r="S936" i="1"/>
  <c r="Q936" i="1"/>
  <c r="P936" i="1"/>
  <c r="O936" i="1"/>
  <c r="DD935" i="1"/>
  <c r="DC935" i="1"/>
  <c r="DB935" i="1"/>
  <c r="DA935" i="1"/>
  <c r="CZ935" i="1"/>
  <c r="CY935" i="1"/>
  <c r="CX935" i="1"/>
  <c r="CW935" i="1"/>
  <c r="CV935" i="1"/>
  <c r="CU935" i="1"/>
  <c r="CT935" i="1"/>
  <c r="CS935" i="1"/>
  <c r="CR935" i="1"/>
  <c r="CQ935" i="1"/>
  <c r="CP935" i="1"/>
  <c r="CO935" i="1"/>
  <c r="CN935" i="1"/>
  <c r="CM935" i="1"/>
  <c r="CL935" i="1"/>
  <c r="CK935" i="1"/>
  <c r="CJ935" i="1"/>
  <c r="CI935" i="1"/>
  <c r="CH935" i="1"/>
  <c r="CG935" i="1"/>
  <c r="CF935" i="1"/>
  <c r="CE935" i="1"/>
  <c r="CD935" i="1"/>
  <c r="CC935" i="1"/>
  <c r="CB935" i="1"/>
  <c r="CA935" i="1"/>
  <c r="BZ935" i="1"/>
  <c r="BY935" i="1"/>
  <c r="BX935" i="1"/>
  <c r="BW935" i="1"/>
  <c r="BV935" i="1"/>
  <c r="BU935" i="1"/>
  <c r="BT935" i="1"/>
  <c r="BS935" i="1"/>
  <c r="BR935" i="1"/>
  <c r="BQ935" i="1"/>
  <c r="BP935" i="1"/>
  <c r="BO935" i="1"/>
  <c r="BN935" i="1"/>
  <c r="BM935" i="1"/>
  <c r="BL935" i="1"/>
  <c r="BK935" i="1"/>
  <c r="BJ935" i="1"/>
  <c r="BI935" i="1"/>
  <c r="BH935" i="1"/>
  <c r="BG935" i="1"/>
  <c r="BF935" i="1"/>
  <c r="BE935" i="1"/>
  <c r="BD935" i="1"/>
  <c r="BC935" i="1"/>
  <c r="BB935" i="1"/>
  <c r="BA935" i="1"/>
  <c r="AZ935" i="1"/>
  <c r="AY935" i="1"/>
  <c r="AX935" i="1"/>
  <c r="AW935" i="1"/>
  <c r="AV935" i="1"/>
  <c r="AU935" i="1"/>
  <c r="AT935" i="1"/>
  <c r="AS935" i="1"/>
  <c r="AR935" i="1"/>
  <c r="AQ935" i="1"/>
  <c r="AP935" i="1"/>
  <c r="AO935" i="1"/>
  <c r="AN935" i="1"/>
  <c r="AM935" i="1"/>
  <c r="AL935" i="1"/>
  <c r="AK935" i="1"/>
  <c r="AJ935" i="1"/>
  <c r="AI935" i="1"/>
  <c r="AH935" i="1"/>
  <c r="AG935" i="1"/>
  <c r="AF935" i="1"/>
  <c r="AE935" i="1"/>
  <c r="AD935" i="1"/>
  <c r="AC935" i="1"/>
  <c r="AB935" i="1"/>
  <c r="AA935" i="1"/>
  <c r="Z935" i="1"/>
  <c r="Y935" i="1"/>
  <c r="X935" i="1"/>
  <c r="W935" i="1"/>
  <c r="V935" i="1"/>
  <c r="U935" i="1"/>
  <c r="T935" i="1"/>
  <c r="S935" i="1"/>
  <c r="Q935" i="1"/>
  <c r="P935" i="1"/>
  <c r="O935" i="1"/>
  <c r="DD42" i="1"/>
  <c r="DC42" i="1"/>
  <c r="DB42" i="1"/>
  <c r="DA42" i="1"/>
  <c r="CZ42" i="1"/>
  <c r="CY42" i="1"/>
  <c r="CX42" i="1"/>
  <c r="CW42" i="1"/>
  <c r="CV42" i="1"/>
  <c r="CU42" i="1"/>
  <c r="CT42" i="1"/>
  <c r="CS42" i="1"/>
  <c r="CR42" i="1"/>
  <c r="CQ42" i="1"/>
  <c r="CP42" i="1"/>
  <c r="CO42" i="1"/>
  <c r="CN42" i="1"/>
  <c r="CM42" i="1"/>
  <c r="CL42" i="1"/>
  <c r="CK42" i="1"/>
  <c r="CJ42" i="1"/>
  <c r="CI42" i="1"/>
  <c r="CH42" i="1"/>
  <c r="CG42" i="1"/>
  <c r="CF42" i="1"/>
  <c r="CE42" i="1"/>
  <c r="CD42" i="1"/>
  <c r="CC42" i="1"/>
  <c r="CB42" i="1"/>
  <c r="CA42" i="1"/>
  <c r="BZ42" i="1"/>
  <c r="BY42" i="1"/>
  <c r="BX42" i="1"/>
  <c r="BW42" i="1"/>
  <c r="BV42" i="1"/>
  <c r="BU42" i="1"/>
  <c r="BT42" i="1"/>
  <c r="BS42" i="1"/>
  <c r="BR42" i="1"/>
  <c r="BQ42" i="1"/>
  <c r="BP42" i="1"/>
  <c r="BO42" i="1"/>
  <c r="BN42" i="1"/>
  <c r="BM42" i="1"/>
  <c r="BL42" i="1"/>
  <c r="BK42" i="1"/>
  <c r="BJ42" i="1"/>
  <c r="BI42" i="1"/>
  <c r="BH42" i="1"/>
  <c r="BG42" i="1"/>
  <c r="BF42" i="1"/>
  <c r="BE42" i="1"/>
  <c r="BD42" i="1"/>
  <c r="BC42" i="1"/>
  <c r="BB42" i="1"/>
  <c r="BA42" i="1"/>
  <c r="AZ42" i="1"/>
  <c r="AY42" i="1"/>
  <c r="AX42" i="1"/>
  <c r="AW42" i="1"/>
  <c r="AV42" i="1"/>
  <c r="AU42" i="1"/>
  <c r="AT42" i="1"/>
  <c r="AS42" i="1"/>
  <c r="AR42" i="1"/>
  <c r="AQ42" i="1"/>
  <c r="AP42" i="1"/>
  <c r="AO42" i="1"/>
  <c r="AN42" i="1"/>
  <c r="AM42" i="1"/>
  <c r="AL42" i="1"/>
  <c r="AK42" i="1"/>
  <c r="AJ42" i="1"/>
  <c r="AI42" i="1"/>
  <c r="AH42" i="1"/>
  <c r="AG42" i="1"/>
  <c r="AF42" i="1"/>
  <c r="AE42" i="1"/>
  <c r="AD42" i="1"/>
  <c r="AC42" i="1"/>
  <c r="AB42" i="1"/>
  <c r="AA42" i="1"/>
  <c r="Z42" i="1"/>
  <c r="Y42" i="1"/>
  <c r="X42" i="1"/>
  <c r="W42" i="1"/>
  <c r="V42" i="1"/>
  <c r="U42" i="1"/>
  <c r="T42" i="1"/>
  <c r="S42" i="1"/>
  <c r="Q42" i="1"/>
  <c r="P42" i="1"/>
  <c r="O42" i="1"/>
  <c r="DD41" i="1"/>
  <c r="DC41" i="1"/>
  <c r="DB41" i="1"/>
  <c r="DA41" i="1"/>
  <c r="CZ41" i="1"/>
  <c r="CY41" i="1"/>
  <c r="CX41" i="1"/>
  <c r="CW41" i="1"/>
  <c r="CV41" i="1"/>
  <c r="CU41" i="1"/>
  <c r="CT41" i="1"/>
  <c r="CS41" i="1"/>
  <c r="CR41" i="1"/>
  <c r="CQ41" i="1"/>
  <c r="CP41" i="1"/>
  <c r="CO41" i="1"/>
  <c r="CN41" i="1"/>
  <c r="CM41" i="1"/>
  <c r="CL41" i="1"/>
  <c r="CK41" i="1"/>
  <c r="CJ41" i="1"/>
  <c r="CI41" i="1"/>
  <c r="CH41" i="1"/>
  <c r="CG41" i="1"/>
  <c r="CF41" i="1"/>
  <c r="CE41" i="1"/>
  <c r="CD41" i="1"/>
  <c r="CC41" i="1"/>
  <c r="CB41" i="1"/>
  <c r="CA41" i="1"/>
  <c r="BZ41" i="1"/>
  <c r="BY41" i="1"/>
  <c r="BX41" i="1"/>
  <c r="BW41" i="1"/>
  <c r="BV41" i="1"/>
  <c r="BU41" i="1"/>
  <c r="BT41" i="1"/>
  <c r="BS41" i="1"/>
  <c r="BR41" i="1"/>
  <c r="BQ41" i="1"/>
  <c r="BP41" i="1"/>
  <c r="BO41" i="1"/>
  <c r="BN41" i="1"/>
  <c r="BM41" i="1"/>
  <c r="BL41" i="1"/>
  <c r="BK41" i="1"/>
  <c r="BJ41" i="1"/>
  <c r="BI41" i="1"/>
  <c r="BH41" i="1"/>
  <c r="BG41" i="1"/>
  <c r="BF41" i="1"/>
  <c r="BE41" i="1"/>
  <c r="BD41" i="1"/>
  <c r="BC41" i="1"/>
  <c r="BB41" i="1"/>
  <c r="BA41" i="1"/>
  <c r="AZ41" i="1"/>
  <c r="AY41" i="1"/>
  <c r="AX41" i="1"/>
  <c r="AW41" i="1"/>
  <c r="AV41" i="1"/>
  <c r="AU41" i="1"/>
  <c r="AT41" i="1"/>
  <c r="AS41" i="1"/>
  <c r="AR41" i="1"/>
  <c r="AQ41" i="1"/>
  <c r="AP41" i="1"/>
  <c r="AO41" i="1"/>
  <c r="AN41" i="1"/>
  <c r="AM41" i="1"/>
  <c r="AL41" i="1"/>
  <c r="AK41" i="1"/>
  <c r="AJ41" i="1"/>
  <c r="AI41" i="1"/>
  <c r="AH41" i="1"/>
  <c r="AG41" i="1"/>
  <c r="AF41" i="1"/>
  <c r="AE41" i="1"/>
  <c r="AD41" i="1"/>
  <c r="AC41" i="1"/>
  <c r="AB41" i="1"/>
  <c r="AA41" i="1"/>
  <c r="Z41" i="1"/>
  <c r="Y41" i="1"/>
  <c r="X41" i="1"/>
  <c r="W41" i="1"/>
  <c r="V41" i="1"/>
  <c r="U41" i="1"/>
  <c r="T41" i="1"/>
  <c r="S41" i="1"/>
  <c r="Q41" i="1"/>
  <c r="P41" i="1"/>
  <c r="O41" i="1"/>
  <c r="DD40" i="1"/>
  <c r="DC40" i="1"/>
  <c r="DB40" i="1"/>
  <c r="DA40" i="1"/>
  <c r="CZ40" i="1"/>
  <c r="CY40" i="1"/>
  <c r="CX40" i="1"/>
  <c r="CW40" i="1"/>
  <c r="CV40" i="1"/>
  <c r="CU40" i="1"/>
  <c r="CT40" i="1"/>
  <c r="CS40" i="1"/>
  <c r="CR40" i="1"/>
  <c r="CQ40" i="1"/>
  <c r="CP40" i="1"/>
  <c r="CO40" i="1"/>
  <c r="CN40" i="1"/>
  <c r="CM40" i="1"/>
  <c r="CL40" i="1"/>
  <c r="CK40" i="1"/>
  <c r="CJ40" i="1"/>
  <c r="CI40" i="1"/>
  <c r="CH40" i="1"/>
  <c r="CG40" i="1"/>
  <c r="CF40" i="1"/>
  <c r="CE40" i="1"/>
  <c r="CD40" i="1"/>
  <c r="CC40" i="1"/>
  <c r="CB40" i="1"/>
  <c r="CA40" i="1"/>
  <c r="BZ40" i="1"/>
  <c r="BY40" i="1"/>
  <c r="BX40" i="1"/>
  <c r="BW40" i="1"/>
  <c r="BV40" i="1"/>
  <c r="BU40" i="1"/>
  <c r="BT40" i="1"/>
  <c r="BS40" i="1"/>
  <c r="BR40" i="1"/>
  <c r="BQ40" i="1"/>
  <c r="BP40" i="1"/>
  <c r="BO40" i="1"/>
  <c r="BN40" i="1"/>
  <c r="BM40" i="1"/>
  <c r="BL40" i="1"/>
  <c r="BK40" i="1"/>
  <c r="BJ40" i="1"/>
  <c r="BI40" i="1"/>
  <c r="BH40" i="1"/>
  <c r="BG40" i="1"/>
  <c r="BF40" i="1"/>
  <c r="BE40" i="1"/>
  <c r="BD40" i="1"/>
  <c r="BC40" i="1"/>
  <c r="BB40" i="1"/>
  <c r="BA40" i="1"/>
  <c r="AZ40" i="1"/>
  <c r="AY40" i="1"/>
  <c r="AX40" i="1"/>
  <c r="AW40" i="1"/>
  <c r="AV40" i="1"/>
  <c r="AU40" i="1"/>
  <c r="AT40" i="1"/>
  <c r="AS40" i="1"/>
  <c r="AR40" i="1"/>
  <c r="AQ40" i="1"/>
  <c r="AP40" i="1"/>
  <c r="AO40" i="1"/>
  <c r="AN40" i="1"/>
  <c r="AM40" i="1"/>
  <c r="AL40" i="1"/>
  <c r="AK40" i="1"/>
  <c r="AJ40" i="1"/>
  <c r="AI40" i="1"/>
  <c r="AH40" i="1"/>
  <c r="AG40" i="1"/>
  <c r="AF40" i="1"/>
  <c r="AE40" i="1"/>
  <c r="AD40" i="1"/>
  <c r="AC40" i="1"/>
  <c r="AB40" i="1"/>
  <c r="AA40" i="1"/>
  <c r="Z40" i="1"/>
  <c r="Y40" i="1"/>
  <c r="X40" i="1"/>
  <c r="W40" i="1"/>
  <c r="V40" i="1"/>
  <c r="U40" i="1"/>
  <c r="T40" i="1"/>
  <c r="S40" i="1"/>
  <c r="Q40" i="1"/>
  <c r="P40" i="1"/>
  <c r="O40" i="1"/>
  <c r="DD39" i="1"/>
  <c r="DC39" i="1"/>
  <c r="DB39" i="1"/>
  <c r="DA39" i="1"/>
  <c r="CZ39" i="1"/>
  <c r="CY39" i="1"/>
  <c r="CX39" i="1"/>
  <c r="CW39" i="1"/>
  <c r="CV39" i="1"/>
  <c r="CU39" i="1"/>
  <c r="CT39" i="1"/>
  <c r="CS39" i="1"/>
  <c r="CR39" i="1"/>
  <c r="CQ39" i="1"/>
  <c r="CP39" i="1"/>
  <c r="CO39" i="1"/>
  <c r="CN39" i="1"/>
  <c r="CM39" i="1"/>
  <c r="CL39" i="1"/>
  <c r="CK39" i="1"/>
  <c r="CJ39" i="1"/>
  <c r="CI39" i="1"/>
  <c r="CH39" i="1"/>
  <c r="CG39" i="1"/>
  <c r="CF39" i="1"/>
  <c r="CE39" i="1"/>
  <c r="CD39" i="1"/>
  <c r="CC39" i="1"/>
  <c r="CB39" i="1"/>
  <c r="CA39" i="1"/>
  <c r="BZ39" i="1"/>
  <c r="BY39" i="1"/>
  <c r="BX39" i="1"/>
  <c r="BW39" i="1"/>
  <c r="BV39" i="1"/>
  <c r="BU39" i="1"/>
  <c r="BT39" i="1"/>
  <c r="BS39" i="1"/>
  <c r="BR39" i="1"/>
  <c r="BQ39" i="1"/>
  <c r="BP39" i="1"/>
  <c r="BO39" i="1"/>
  <c r="BN39" i="1"/>
  <c r="BM39" i="1"/>
  <c r="BL39" i="1"/>
  <c r="BK39" i="1"/>
  <c r="BJ39" i="1"/>
  <c r="BI39" i="1"/>
  <c r="BH39" i="1"/>
  <c r="BG39" i="1"/>
  <c r="BF39" i="1"/>
  <c r="BE39" i="1"/>
  <c r="BD39" i="1"/>
  <c r="BC39" i="1"/>
  <c r="BB39" i="1"/>
  <c r="BA39" i="1"/>
  <c r="AZ39" i="1"/>
  <c r="AY39" i="1"/>
  <c r="AX39" i="1"/>
  <c r="AW39" i="1"/>
  <c r="AV39" i="1"/>
  <c r="AU39" i="1"/>
  <c r="AT39" i="1"/>
  <c r="AS39" i="1"/>
  <c r="AR39" i="1"/>
  <c r="AQ39" i="1"/>
  <c r="AP39" i="1"/>
  <c r="AO39" i="1"/>
  <c r="AN39" i="1"/>
  <c r="AM39" i="1"/>
  <c r="AL39" i="1"/>
  <c r="AK39" i="1"/>
  <c r="AJ39" i="1"/>
  <c r="AI39" i="1"/>
  <c r="AH39" i="1"/>
  <c r="AG39" i="1"/>
  <c r="AF39" i="1"/>
  <c r="AE39" i="1"/>
  <c r="AD39" i="1"/>
  <c r="AC39" i="1"/>
  <c r="AB39" i="1"/>
  <c r="AA39" i="1"/>
  <c r="Z39" i="1"/>
  <c r="Y39" i="1"/>
  <c r="X39" i="1"/>
  <c r="W39" i="1"/>
  <c r="V39" i="1"/>
  <c r="U39" i="1"/>
  <c r="T39" i="1"/>
  <c r="S39" i="1"/>
  <c r="Q39" i="1"/>
  <c r="P39" i="1"/>
  <c r="O39" i="1"/>
  <c r="DD38" i="1"/>
  <c r="DC38" i="1"/>
  <c r="DB38" i="1"/>
  <c r="DA38" i="1"/>
  <c r="CZ38" i="1"/>
  <c r="CY38" i="1"/>
  <c r="CX38" i="1"/>
  <c r="CW38" i="1"/>
  <c r="CV38" i="1"/>
  <c r="CU38" i="1"/>
  <c r="CT38" i="1"/>
  <c r="CS38" i="1"/>
  <c r="CR38" i="1"/>
  <c r="CQ38" i="1"/>
  <c r="CP38" i="1"/>
  <c r="CO38" i="1"/>
  <c r="CN38" i="1"/>
  <c r="CM38" i="1"/>
  <c r="CL38" i="1"/>
  <c r="CK38" i="1"/>
  <c r="CJ38" i="1"/>
  <c r="CI38" i="1"/>
  <c r="CH38" i="1"/>
  <c r="CG38" i="1"/>
  <c r="CF38" i="1"/>
  <c r="CE38" i="1"/>
  <c r="CD38" i="1"/>
  <c r="CC38" i="1"/>
  <c r="CB38" i="1"/>
  <c r="CA38" i="1"/>
  <c r="BZ38" i="1"/>
  <c r="BY38" i="1"/>
  <c r="BX38" i="1"/>
  <c r="BW38" i="1"/>
  <c r="BV38" i="1"/>
  <c r="BU38" i="1"/>
  <c r="BT38" i="1"/>
  <c r="BS38" i="1"/>
  <c r="BR38" i="1"/>
  <c r="BQ38" i="1"/>
  <c r="BP38" i="1"/>
  <c r="BO38" i="1"/>
  <c r="BN38" i="1"/>
  <c r="BM38" i="1"/>
  <c r="BL38" i="1"/>
  <c r="BK38" i="1"/>
  <c r="BJ38" i="1"/>
  <c r="BI38" i="1"/>
  <c r="BH38" i="1"/>
  <c r="BG38" i="1"/>
  <c r="BF38" i="1"/>
  <c r="BE38" i="1"/>
  <c r="BD38" i="1"/>
  <c r="BC38" i="1"/>
  <c r="BB38" i="1"/>
  <c r="BA38" i="1"/>
  <c r="AZ38" i="1"/>
  <c r="AY38" i="1"/>
  <c r="AX38"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V38" i="1"/>
  <c r="U38" i="1"/>
  <c r="T38" i="1"/>
  <c r="S38" i="1"/>
  <c r="Q38" i="1"/>
  <c r="P38" i="1"/>
  <c r="O38" i="1"/>
  <c r="DD37" i="1"/>
  <c r="DC37" i="1"/>
  <c r="DB37" i="1"/>
  <c r="DA37" i="1"/>
  <c r="CZ37" i="1"/>
  <c r="CY37" i="1"/>
  <c r="CX37" i="1"/>
  <c r="CW37" i="1"/>
  <c r="CV37" i="1"/>
  <c r="CU37" i="1"/>
  <c r="CT37" i="1"/>
  <c r="CS37" i="1"/>
  <c r="CR37" i="1"/>
  <c r="CQ37" i="1"/>
  <c r="CP37" i="1"/>
  <c r="CO37" i="1"/>
  <c r="CN37" i="1"/>
  <c r="CM37" i="1"/>
  <c r="CL37" i="1"/>
  <c r="CK37" i="1"/>
  <c r="CJ37" i="1"/>
  <c r="CI37" i="1"/>
  <c r="CH37" i="1"/>
  <c r="CG37" i="1"/>
  <c r="CF37" i="1"/>
  <c r="CE37" i="1"/>
  <c r="CD37" i="1"/>
  <c r="CC37" i="1"/>
  <c r="CB37" i="1"/>
  <c r="CA37" i="1"/>
  <c r="BZ37" i="1"/>
  <c r="BY37" i="1"/>
  <c r="BX37" i="1"/>
  <c r="BW37" i="1"/>
  <c r="BV37" i="1"/>
  <c r="BU37" i="1"/>
  <c r="BT37" i="1"/>
  <c r="BS37" i="1"/>
  <c r="BR37" i="1"/>
  <c r="BQ37" i="1"/>
  <c r="BP37" i="1"/>
  <c r="BO37" i="1"/>
  <c r="BN37" i="1"/>
  <c r="BM37" i="1"/>
  <c r="BL37" i="1"/>
  <c r="BK37" i="1"/>
  <c r="BJ37" i="1"/>
  <c r="BI37" i="1"/>
  <c r="BH37" i="1"/>
  <c r="BG37" i="1"/>
  <c r="BF37" i="1"/>
  <c r="BE37" i="1"/>
  <c r="BD37" i="1"/>
  <c r="BC37" i="1"/>
  <c r="BB37" i="1"/>
  <c r="BA37" i="1"/>
  <c r="AZ37" i="1"/>
  <c r="AY37" i="1"/>
  <c r="AX37" i="1"/>
  <c r="AW37" i="1"/>
  <c r="AV37" i="1"/>
  <c r="AU37" i="1"/>
  <c r="AT37" i="1"/>
  <c r="AS37" i="1"/>
  <c r="AR37" i="1"/>
  <c r="AQ37" i="1"/>
  <c r="AP37" i="1"/>
  <c r="AO37" i="1"/>
  <c r="AN37" i="1"/>
  <c r="AM37" i="1"/>
  <c r="AL37" i="1"/>
  <c r="AK37" i="1"/>
  <c r="AJ37" i="1"/>
  <c r="AI37" i="1"/>
  <c r="AH37" i="1"/>
  <c r="AG37" i="1"/>
  <c r="AF37" i="1"/>
  <c r="AE37" i="1"/>
  <c r="AD37" i="1"/>
  <c r="AC37" i="1"/>
  <c r="AB37" i="1"/>
  <c r="AA37" i="1"/>
  <c r="Z37" i="1"/>
  <c r="Y37" i="1"/>
  <c r="X37" i="1"/>
  <c r="W37" i="1"/>
  <c r="V37" i="1"/>
  <c r="U37" i="1"/>
  <c r="T37" i="1"/>
  <c r="S37" i="1"/>
  <c r="Q37" i="1"/>
  <c r="P37" i="1"/>
  <c r="O37" i="1"/>
  <c r="DD20" i="1"/>
  <c r="DC20" i="1"/>
  <c r="DB20" i="1"/>
  <c r="DA20" i="1"/>
  <c r="CZ20" i="1"/>
  <c r="CY20" i="1"/>
  <c r="CX20" i="1"/>
  <c r="CW20" i="1"/>
  <c r="CV20" i="1"/>
  <c r="CU20" i="1"/>
  <c r="CT20" i="1"/>
  <c r="CS20" i="1"/>
  <c r="CR20" i="1"/>
  <c r="CQ20" i="1"/>
  <c r="CP20" i="1"/>
  <c r="CO20" i="1"/>
  <c r="CN20" i="1"/>
  <c r="CM20" i="1"/>
  <c r="CL20" i="1"/>
  <c r="CK20" i="1"/>
  <c r="CJ20" i="1"/>
  <c r="CI20" i="1"/>
  <c r="CH20" i="1"/>
  <c r="CG20" i="1"/>
  <c r="CF20" i="1"/>
  <c r="CE20" i="1"/>
  <c r="CD20" i="1"/>
  <c r="CC20" i="1"/>
  <c r="CB20" i="1"/>
  <c r="CA20" i="1"/>
  <c r="BZ20" i="1"/>
  <c r="BY20" i="1"/>
  <c r="BX20" i="1"/>
  <c r="BW20" i="1"/>
  <c r="BV20" i="1"/>
  <c r="BU20" i="1"/>
  <c r="BT20" i="1"/>
  <c r="BS20" i="1"/>
  <c r="BR20" i="1"/>
  <c r="BQ20" i="1"/>
  <c r="BP20" i="1"/>
  <c r="BO20" i="1"/>
  <c r="BN20" i="1"/>
  <c r="BM20" i="1"/>
  <c r="BL20" i="1"/>
  <c r="BK20" i="1"/>
  <c r="BJ20" i="1"/>
  <c r="BI20" i="1"/>
  <c r="BH20" i="1"/>
  <c r="BG20" i="1"/>
  <c r="BF20" i="1"/>
  <c r="BE20" i="1"/>
  <c r="BD20" i="1"/>
  <c r="BC20" i="1"/>
  <c r="BB20"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Z20" i="1"/>
  <c r="Y20" i="1"/>
  <c r="X20" i="1"/>
  <c r="W20" i="1"/>
  <c r="V20" i="1"/>
  <c r="U20" i="1"/>
  <c r="T20" i="1"/>
  <c r="S20" i="1"/>
  <c r="Q20" i="1"/>
  <c r="P20" i="1"/>
  <c r="O20" i="1"/>
  <c r="DD19" i="1"/>
  <c r="DC19" i="1"/>
  <c r="DB19" i="1"/>
  <c r="DA19" i="1"/>
  <c r="CZ19" i="1"/>
  <c r="CY19" i="1"/>
  <c r="CX19" i="1"/>
  <c r="CW19" i="1"/>
  <c r="CV19" i="1"/>
  <c r="CU19" i="1"/>
  <c r="CT19" i="1"/>
  <c r="CS19" i="1"/>
  <c r="CR19" i="1"/>
  <c r="CQ19" i="1"/>
  <c r="CP19" i="1"/>
  <c r="CO19" i="1"/>
  <c r="CN19" i="1"/>
  <c r="CM19" i="1"/>
  <c r="CL19" i="1"/>
  <c r="CK19" i="1"/>
  <c r="CJ19" i="1"/>
  <c r="CI19" i="1"/>
  <c r="CH19" i="1"/>
  <c r="CG19" i="1"/>
  <c r="CF19" i="1"/>
  <c r="CE19" i="1"/>
  <c r="CD19" i="1"/>
  <c r="CC19" i="1"/>
  <c r="CB19" i="1"/>
  <c r="CA19" i="1"/>
  <c r="BZ19" i="1"/>
  <c r="BY19" i="1"/>
  <c r="BX19" i="1"/>
  <c r="BW19" i="1"/>
  <c r="BV19" i="1"/>
  <c r="BU19" i="1"/>
  <c r="BT19" i="1"/>
  <c r="BS19" i="1"/>
  <c r="BR19" i="1"/>
  <c r="BQ19" i="1"/>
  <c r="BP19" i="1"/>
  <c r="BO19" i="1"/>
  <c r="BN19" i="1"/>
  <c r="BM19" i="1"/>
  <c r="BL19" i="1"/>
  <c r="BK19" i="1"/>
  <c r="BJ19" i="1"/>
  <c r="BI19" i="1"/>
  <c r="BH19" i="1"/>
  <c r="BG19" i="1"/>
  <c r="BF19" i="1"/>
  <c r="BE19" i="1"/>
  <c r="BD19" i="1"/>
  <c r="BC19" i="1"/>
  <c r="BB19" i="1"/>
  <c r="BA19" i="1"/>
  <c r="AZ19" i="1"/>
  <c r="AY19" i="1"/>
  <c r="AX19" i="1"/>
  <c r="AW19" i="1"/>
  <c r="AV19" i="1"/>
  <c r="AU19" i="1"/>
  <c r="AT19" i="1"/>
  <c r="AS19" i="1"/>
  <c r="AR19" i="1"/>
  <c r="AQ19" i="1"/>
  <c r="AP19" i="1"/>
  <c r="AO19" i="1"/>
  <c r="AN19" i="1"/>
  <c r="AM19" i="1"/>
  <c r="AL19" i="1"/>
  <c r="AK19" i="1"/>
  <c r="AJ19" i="1"/>
  <c r="AI19" i="1"/>
  <c r="AH19" i="1"/>
  <c r="AG19" i="1"/>
  <c r="AF19" i="1"/>
  <c r="AE19" i="1"/>
  <c r="AD19" i="1"/>
  <c r="AC19" i="1"/>
  <c r="AB19" i="1"/>
  <c r="AA19" i="1"/>
  <c r="Z19" i="1"/>
  <c r="Y19" i="1"/>
  <c r="X19" i="1"/>
  <c r="W19" i="1"/>
  <c r="V19" i="1"/>
  <c r="U19" i="1"/>
  <c r="T19" i="1"/>
  <c r="S19" i="1"/>
  <c r="Q19" i="1"/>
  <c r="P19" i="1"/>
  <c r="O19" i="1"/>
  <c r="DD18" i="1"/>
  <c r="DC18" i="1"/>
  <c r="DB18" i="1"/>
  <c r="DA18" i="1"/>
  <c r="CZ18" i="1"/>
  <c r="CY18" i="1"/>
  <c r="CX18" i="1"/>
  <c r="CW18" i="1"/>
  <c r="CV18" i="1"/>
  <c r="CU18" i="1"/>
  <c r="CT18" i="1"/>
  <c r="CS18" i="1"/>
  <c r="CR18" i="1"/>
  <c r="CQ18" i="1"/>
  <c r="CP18" i="1"/>
  <c r="CO18" i="1"/>
  <c r="CN18" i="1"/>
  <c r="CM18" i="1"/>
  <c r="CL18" i="1"/>
  <c r="CK18" i="1"/>
  <c r="CJ18" i="1"/>
  <c r="CI18" i="1"/>
  <c r="CH18" i="1"/>
  <c r="CG18" i="1"/>
  <c r="CF18" i="1"/>
  <c r="CE18" i="1"/>
  <c r="CD18" i="1"/>
  <c r="CC18" i="1"/>
  <c r="CB18" i="1"/>
  <c r="CA18" i="1"/>
  <c r="BZ18" i="1"/>
  <c r="BY18" i="1"/>
  <c r="BX18" i="1"/>
  <c r="BW18" i="1"/>
  <c r="BV18" i="1"/>
  <c r="BU18" i="1"/>
  <c r="BT18" i="1"/>
  <c r="BS18" i="1"/>
  <c r="BR18" i="1"/>
  <c r="BQ18" i="1"/>
  <c r="BP18" i="1"/>
  <c r="BO18" i="1"/>
  <c r="BN18" i="1"/>
  <c r="BM18" i="1"/>
  <c r="BL18" i="1"/>
  <c r="BK18" i="1"/>
  <c r="BJ18" i="1"/>
  <c r="BI18" i="1"/>
  <c r="BH18" i="1"/>
  <c r="BG18" i="1"/>
  <c r="BF18" i="1"/>
  <c r="BE18" i="1"/>
  <c r="BD18" i="1"/>
  <c r="BC18" i="1"/>
  <c r="BB18" i="1"/>
  <c r="BA18" i="1"/>
  <c r="AZ18" i="1"/>
  <c r="AY18" i="1"/>
  <c r="AX18" i="1"/>
  <c r="AW18" i="1"/>
  <c r="AV18" i="1"/>
  <c r="AU18" i="1"/>
  <c r="AT18" i="1"/>
  <c r="AS18" i="1"/>
  <c r="AR18" i="1"/>
  <c r="AQ18" i="1"/>
  <c r="AP18" i="1"/>
  <c r="AO18" i="1"/>
  <c r="AN18" i="1"/>
  <c r="AM18" i="1"/>
  <c r="AL18" i="1"/>
  <c r="AK18" i="1"/>
  <c r="AJ18" i="1"/>
  <c r="AI18" i="1"/>
  <c r="AH18" i="1"/>
  <c r="AG18" i="1"/>
  <c r="AF18" i="1"/>
  <c r="AE18" i="1"/>
  <c r="AD18" i="1"/>
  <c r="AC18" i="1"/>
  <c r="AB18" i="1"/>
  <c r="AA18" i="1"/>
  <c r="Z18" i="1"/>
  <c r="Y18" i="1"/>
  <c r="X18" i="1"/>
  <c r="W18" i="1"/>
  <c r="V18" i="1"/>
  <c r="U18" i="1"/>
  <c r="T18" i="1"/>
  <c r="S18" i="1"/>
  <c r="Q18" i="1"/>
  <c r="P18" i="1"/>
  <c r="O18" i="1"/>
  <c r="DD17" i="1"/>
  <c r="DC17" i="1"/>
  <c r="DB17" i="1"/>
  <c r="DA17" i="1"/>
  <c r="CZ17" i="1"/>
  <c r="CY17" i="1"/>
  <c r="CX17" i="1"/>
  <c r="CW17" i="1"/>
  <c r="CV17" i="1"/>
  <c r="CU17" i="1"/>
  <c r="CT17" i="1"/>
  <c r="CS17" i="1"/>
  <c r="CR17" i="1"/>
  <c r="CQ17" i="1"/>
  <c r="CP17" i="1"/>
  <c r="CO17" i="1"/>
  <c r="CN17" i="1"/>
  <c r="CM17" i="1"/>
  <c r="CL17" i="1"/>
  <c r="CK17" i="1"/>
  <c r="CJ17" i="1"/>
  <c r="CI17" i="1"/>
  <c r="CH17" i="1"/>
  <c r="CG17" i="1"/>
  <c r="CF17" i="1"/>
  <c r="CE17" i="1"/>
  <c r="CD17" i="1"/>
  <c r="CC17" i="1"/>
  <c r="CB17" i="1"/>
  <c r="CA17" i="1"/>
  <c r="BZ17" i="1"/>
  <c r="BY17" i="1"/>
  <c r="BX17" i="1"/>
  <c r="BW17" i="1"/>
  <c r="BV17" i="1"/>
  <c r="BU17" i="1"/>
  <c r="BT17" i="1"/>
  <c r="BS17" i="1"/>
  <c r="BR17" i="1"/>
  <c r="BQ17" i="1"/>
  <c r="BP17" i="1"/>
  <c r="BO17" i="1"/>
  <c r="BN17" i="1"/>
  <c r="BM17" i="1"/>
  <c r="BL17" i="1"/>
  <c r="BK17" i="1"/>
  <c r="BJ17" i="1"/>
  <c r="BI17" i="1"/>
  <c r="BH17" i="1"/>
  <c r="BG17" i="1"/>
  <c r="BF17" i="1"/>
  <c r="BE17" i="1"/>
  <c r="BD17" i="1"/>
  <c r="BC17" i="1"/>
  <c r="BB17" i="1"/>
  <c r="BA17" i="1"/>
  <c r="AZ17" i="1"/>
  <c r="AY17" i="1"/>
  <c r="AX17" i="1"/>
  <c r="AW17" i="1"/>
  <c r="AV17" i="1"/>
  <c r="AU17" i="1"/>
  <c r="AT17" i="1"/>
  <c r="AS17" i="1"/>
  <c r="AR17" i="1"/>
  <c r="AQ17" i="1"/>
  <c r="AP17" i="1"/>
  <c r="AO17" i="1"/>
  <c r="AN17" i="1"/>
  <c r="AM17" i="1"/>
  <c r="AL17" i="1"/>
  <c r="AK17" i="1"/>
  <c r="AJ17" i="1"/>
  <c r="AI17" i="1"/>
  <c r="AH17" i="1"/>
  <c r="AG17" i="1"/>
  <c r="AF17" i="1"/>
  <c r="AE17" i="1"/>
  <c r="AD17" i="1"/>
  <c r="AC17" i="1"/>
  <c r="AB17" i="1"/>
  <c r="AA17" i="1"/>
  <c r="Z17" i="1"/>
  <c r="Y17" i="1"/>
  <c r="X17" i="1"/>
  <c r="W17" i="1"/>
  <c r="V17" i="1"/>
  <c r="U17" i="1"/>
  <c r="T17" i="1"/>
  <c r="S17" i="1"/>
  <c r="Q17" i="1"/>
  <c r="P17" i="1"/>
  <c r="O17" i="1"/>
  <c r="DD16" i="1"/>
  <c r="DC16" i="1"/>
  <c r="DB16" i="1"/>
  <c r="DA16" i="1"/>
  <c r="CZ16" i="1"/>
  <c r="CY16" i="1"/>
  <c r="CX16" i="1"/>
  <c r="CW16" i="1"/>
  <c r="CV16" i="1"/>
  <c r="CU16" i="1"/>
  <c r="CT16" i="1"/>
  <c r="CS16" i="1"/>
  <c r="CR16" i="1"/>
  <c r="CQ16" i="1"/>
  <c r="CP16" i="1"/>
  <c r="CO16" i="1"/>
  <c r="CN16" i="1"/>
  <c r="CM16" i="1"/>
  <c r="CL16" i="1"/>
  <c r="CK16" i="1"/>
  <c r="CJ16" i="1"/>
  <c r="CI16" i="1"/>
  <c r="CH16" i="1"/>
  <c r="CG16" i="1"/>
  <c r="CF16" i="1"/>
  <c r="CE16" i="1"/>
  <c r="CD16" i="1"/>
  <c r="CC16" i="1"/>
  <c r="CB16" i="1"/>
  <c r="CA16" i="1"/>
  <c r="BZ16" i="1"/>
  <c r="BY16" i="1"/>
  <c r="BX16" i="1"/>
  <c r="BW16" i="1"/>
  <c r="BV16" i="1"/>
  <c r="BU16" i="1"/>
  <c r="BT16" i="1"/>
  <c r="BS16" i="1"/>
  <c r="BR16" i="1"/>
  <c r="BQ16" i="1"/>
  <c r="BP16" i="1"/>
  <c r="BO16" i="1"/>
  <c r="BN16" i="1"/>
  <c r="BM16" i="1"/>
  <c r="BL16" i="1"/>
  <c r="BK16" i="1"/>
  <c r="BJ16" i="1"/>
  <c r="BI16" i="1"/>
  <c r="BH16" i="1"/>
  <c r="BG16" i="1"/>
  <c r="BF16" i="1"/>
  <c r="BE16" i="1"/>
  <c r="BD16" i="1"/>
  <c r="BC16" i="1"/>
  <c r="BB16" i="1"/>
  <c r="BA16" i="1"/>
  <c r="AZ16" i="1"/>
  <c r="AY16" i="1"/>
  <c r="AX16" i="1"/>
  <c r="AW16" i="1"/>
  <c r="AV16" i="1"/>
  <c r="AU16" i="1"/>
  <c r="AT16" i="1"/>
  <c r="AS16" i="1"/>
  <c r="AR16" i="1"/>
  <c r="AQ16" i="1"/>
  <c r="AP16" i="1"/>
  <c r="AO16" i="1"/>
  <c r="AN16" i="1"/>
  <c r="AM16" i="1"/>
  <c r="AL16" i="1"/>
  <c r="AK16" i="1"/>
  <c r="AJ16" i="1"/>
  <c r="AI16" i="1"/>
  <c r="AH16" i="1"/>
  <c r="AG16" i="1"/>
  <c r="AF16" i="1"/>
  <c r="AE16" i="1"/>
  <c r="AD16" i="1"/>
  <c r="AC16" i="1"/>
  <c r="AB16" i="1"/>
  <c r="AA16" i="1"/>
  <c r="Z16" i="1"/>
  <c r="Y16" i="1"/>
  <c r="X16" i="1"/>
  <c r="W16" i="1"/>
  <c r="V16" i="1"/>
  <c r="U16" i="1"/>
  <c r="T16" i="1"/>
  <c r="S16" i="1"/>
  <c r="Q16" i="1"/>
  <c r="P16" i="1"/>
  <c r="O16" i="1"/>
  <c r="DD15" i="1"/>
  <c r="DC15" i="1"/>
  <c r="DB15" i="1"/>
  <c r="DA15" i="1"/>
  <c r="CZ15" i="1"/>
  <c r="CY15" i="1"/>
  <c r="CX15" i="1"/>
  <c r="CW15" i="1"/>
  <c r="CV15" i="1"/>
  <c r="CU15" i="1"/>
  <c r="CT15" i="1"/>
  <c r="CS15" i="1"/>
  <c r="CR15" i="1"/>
  <c r="CQ15" i="1"/>
  <c r="CP15" i="1"/>
  <c r="CO15" i="1"/>
  <c r="CN15" i="1"/>
  <c r="CM15" i="1"/>
  <c r="CL15" i="1"/>
  <c r="CK15" i="1"/>
  <c r="CJ15" i="1"/>
  <c r="CI15" i="1"/>
  <c r="CH15" i="1"/>
  <c r="CG15" i="1"/>
  <c r="CF15" i="1"/>
  <c r="CE15" i="1"/>
  <c r="CD15" i="1"/>
  <c r="CC15" i="1"/>
  <c r="CB15" i="1"/>
  <c r="CA15" i="1"/>
  <c r="BZ15" i="1"/>
  <c r="BY15" i="1"/>
  <c r="BX15" i="1"/>
  <c r="BW15" i="1"/>
  <c r="BV15" i="1"/>
  <c r="BU15" i="1"/>
  <c r="BT15" i="1"/>
  <c r="BS15" i="1"/>
  <c r="BR15" i="1"/>
  <c r="BQ15" i="1"/>
  <c r="BP15" i="1"/>
  <c r="BO15" i="1"/>
  <c r="BN15" i="1"/>
  <c r="BM15" i="1"/>
  <c r="BL15" i="1"/>
  <c r="BK15" i="1"/>
  <c r="BJ15" i="1"/>
  <c r="BI15" i="1"/>
  <c r="BH15" i="1"/>
  <c r="BG15" i="1"/>
  <c r="BF15" i="1"/>
  <c r="BE15" i="1"/>
  <c r="BD15" i="1"/>
  <c r="BC15" i="1"/>
  <c r="BB15" i="1"/>
  <c r="BA15" i="1"/>
  <c r="AZ15" i="1"/>
  <c r="AY15" i="1"/>
  <c r="AX15" i="1"/>
  <c r="AW15" i="1"/>
  <c r="AV15" i="1"/>
  <c r="AU15" i="1"/>
  <c r="AT15" i="1"/>
  <c r="AS15" i="1"/>
  <c r="AR15" i="1"/>
  <c r="AQ15" i="1"/>
  <c r="AP15" i="1"/>
  <c r="AO15" i="1"/>
  <c r="AN15" i="1"/>
  <c r="AM15" i="1"/>
  <c r="AL15" i="1"/>
  <c r="AK15" i="1"/>
  <c r="AJ15" i="1"/>
  <c r="AI15" i="1"/>
  <c r="AH15" i="1"/>
  <c r="AG15" i="1"/>
  <c r="AF15" i="1"/>
  <c r="AE15" i="1"/>
  <c r="AD15" i="1"/>
  <c r="AC15" i="1"/>
  <c r="AB15" i="1"/>
  <c r="AA15" i="1"/>
  <c r="Z15" i="1"/>
  <c r="Y15" i="1"/>
  <c r="X15" i="1"/>
  <c r="W15" i="1"/>
  <c r="V15" i="1"/>
  <c r="U15" i="1"/>
  <c r="T15" i="1"/>
  <c r="S15" i="1"/>
  <c r="Q15" i="1"/>
  <c r="P15" i="1"/>
  <c r="O15" i="1"/>
  <c r="DD14" i="1"/>
  <c r="DC14" i="1"/>
  <c r="DB14" i="1"/>
  <c r="DA14" i="1"/>
  <c r="CZ14" i="1"/>
  <c r="CY14" i="1"/>
  <c r="CX14" i="1"/>
  <c r="CW14" i="1"/>
  <c r="CV14" i="1"/>
  <c r="CU14" i="1"/>
  <c r="CT14" i="1"/>
  <c r="CS14" i="1"/>
  <c r="CR14" i="1"/>
  <c r="CQ14" i="1"/>
  <c r="CP14" i="1"/>
  <c r="CO14" i="1"/>
  <c r="CN14" i="1"/>
  <c r="CM14" i="1"/>
  <c r="CL14" i="1"/>
  <c r="CK14" i="1"/>
  <c r="CJ14" i="1"/>
  <c r="CI14" i="1"/>
  <c r="CH14" i="1"/>
  <c r="CG14" i="1"/>
  <c r="CF14" i="1"/>
  <c r="CE14" i="1"/>
  <c r="CD14" i="1"/>
  <c r="CC14" i="1"/>
  <c r="CB14" i="1"/>
  <c r="CA14" i="1"/>
  <c r="BZ14" i="1"/>
  <c r="BY14" i="1"/>
  <c r="BX14" i="1"/>
  <c r="BW14" i="1"/>
  <c r="BV14" i="1"/>
  <c r="BU14" i="1"/>
  <c r="BT14" i="1"/>
  <c r="BS14" i="1"/>
  <c r="BR14" i="1"/>
  <c r="BQ14" i="1"/>
  <c r="BP14" i="1"/>
  <c r="BO14" i="1"/>
  <c r="BN14" i="1"/>
  <c r="BM14" i="1"/>
  <c r="BL14" i="1"/>
  <c r="BK14" i="1"/>
  <c r="BJ14" i="1"/>
  <c r="BI14" i="1"/>
  <c r="BH14" i="1"/>
  <c r="BG14" i="1"/>
  <c r="BF14" i="1"/>
  <c r="BE14" i="1"/>
  <c r="BD14" i="1"/>
  <c r="BC14" i="1"/>
  <c r="BB14" i="1"/>
  <c r="BA14" i="1"/>
  <c r="AZ14" i="1"/>
  <c r="AY14" i="1"/>
  <c r="AX14" i="1"/>
  <c r="AW14" i="1"/>
  <c r="AV14" i="1"/>
  <c r="AU14" i="1"/>
  <c r="AT14" i="1"/>
  <c r="AS14" i="1"/>
  <c r="AR14" i="1"/>
  <c r="AQ14" i="1"/>
  <c r="AP14" i="1"/>
  <c r="AO14" i="1"/>
  <c r="AN14" i="1"/>
  <c r="AM14" i="1"/>
  <c r="AL14" i="1"/>
  <c r="AK14" i="1"/>
  <c r="AJ14" i="1"/>
  <c r="AI14" i="1"/>
  <c r="AH14" i="1"/>
  <c r="AG14" i="1"/>
  <c r="AF14" i="1"/>
  <c r="AE14" i="1"/>
  <c r="AD14" i="1"/>
  <c r="AC14" i="1"/>
  <c r="AB14" i="1"/>
  <c r="AA14" i="1"/>
  <c r="Z14" i="1"/>
  <c r="Y14" i="1"/>
  <c r="X14" i="1"/>
  <c r="W14" i="1"/>
  <c r="V14" i="1"/>
  <c r="U14" i="1"/>
  <c r="T14" i="1"/>
  <c r="S14" i="1"/>
  <c r="Q14" i="1"/>
  <c r="P14" i="1"/>
  <c r="O14" i="1"/>
  <c r="DD36" i="1"/>
  <c r="DC36" i="1"/>
  <c r="DB36" i="1"/>
  <c r="DA36" i="1"/>
  <c r="CZ36" i="1"/>
  <c r="CY36" i="1"/>
  <c r="CX36" i="1"/>
  <c r="CW36" i="1"/>
  <c r="CV36" i="1"/>
  <c r="CU36" i="1"/>
  <c r="CT36" i="1"/>
  <c r="CS36" i="1"/>
  <c r="CR36" i="1"/>
  <c r="CQ36" i="1"/>
  <c r="CP36" i="1"/>
  <c r="CO36" i="1"/>
  <c r="CN36" i="1"/>
  <c r="CM36" i="1"/>
  <c r="CL36" i="1"/>
  <c r="CK36" i="1"/>
  <c r="CJ36" i="1"/>
  <c r="CI36" i="1"/>
  <c r="CH36" i="1"/>
  <c r="CG36" i="1"/>
  <c r="CF36" i="1"/>
  <c r="CE36" i="1"/>
  <c r="CD36" i="1"/>
  <c r="CC36" i="1"/>
  <c r="CB36" i="1"/>
  <c r="CA36" i="1"/>
  <c r="BZ36" i="1"/>
  <c r="BY36" i="1"/>
  <c r="BX36" i="1"/>
  <c r="BW36" i="1"/>
  <c r="BV36" i="1"/>
  <c r="BU36" i="1"/>
  <c r="BT36" i="1"/>
  <c r="BS36" i="1"/>
  <c r="BR36" i="1"/>
  <c r="BQ36" i="1"/>
  <c r="BP36" i="1"/>
  <c r="BO36" i="1"/>
  <c r="BN36" i="1"/>
  <c r="BM36" i="1"/>
  <c r="BL36" i="1"/>
  <c r="BK36" i="1"/>
  <c r="BJ36" i="1"/>
  <c r="BI36" i="1"/>
  <c r="BH36" i="1"/>
  <c r="BG36" i="1"/>
  <c r="BF36" i="1"/>
  <c r="BE36" i="1"/>
  <c r="BD36" i="1"/>
  <c r="BC36" i="1"/>
  <c r="BB36" i="1"/>
  <c r="BA36" i="1"/>
  <c r="AZ36" i="1"/>
  <c r="AY36" i="1"/>
  <c r="AX36"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X36" i="1"/>
  <c r="W36" i="1"/>
  <c r="V36" i="1"/>
  <c r="U36" i="1"/>
  <c r="T36" i="1"/>
  <c r="S36" i="1"/>
  <c r="Q36" i="1"/>
  <c r="P36" i="1"/>
  <c r="O36" i="1"/>
  <c r="DD35" i="1"/>
  <c r="DC35" i="1"/>
  <c r="DB35" i="1"/>
  <c r="DA35" i="1"/>
  <c r="CZ35" i="1"/>
  <c r="CY35" i="1"/>
  <c r="CX35" i="1"/>
  <c r="CW35" i="1"/>
  <c r="CV35" i="1"/>
  <c r="CU35" i="1"/>
  <c r="CT35" i="1"/>
  <c r="CS35" i="1"/>
  <c r="CR35" i="1"/>
  <c r="CQ35" i="1"/>
  <c r="CP35" i="1"/>
  <c r="CO35" i="1"/>
  <c r="CN35" i="1"/>
  <c r="CM35" i="1"/>
  <c r="CL35" i="1"/>
  <c r="CK35" i="1"/>
  <c r="CJ35" i="1"/>
  <c r="CI35" i="1"/>
  <c r="CH35" i="1"/>
  <c r="CG35" i="1"/>
  <c r="CF35" i="1"/>
  <c r="CE35" i="1"/>
  <c r="CD35" i="1"/>
  <c r="CC35" i="1"/>
  <c r="CB35" i="1"/>
  <c r="CA35" i="1"/>
  <c r="BZ35" i="1"/>
  <c r="BY35" i="1"/>
  <c r="BX35" i="1"/>
  <c r="BW35" i="1"/>
  <c r="BV35" i="1"/>
  <c r="BU35" i="1"/>
  <c r="BT35" i="1"/>
  <c r="BS35" i="1"/>
  <c r="BR35" i="1"/>
  <c r="BQ35" i="1"/>
  <c r="BP35" i="1"/>
  <c r="BO35" i="1"/>
  <c r="BN35" i="1"/>
  <c r="BM35" i="1"/>
  <c r="BL35" i="1"/>
  <c r="BK35" i="1"/>
  <c r="BJ35" i="1"/>
  <c r="BI35" i="1"/>
  <c r="BH35" i="1"/>
  <c r="BG35" i="1"/>
  <c r="BF35" i="1"/>
  <c r="BE35" i="1"/>
  <c r="BD35" i="1"/>
  <c r="BC35" i="1"/>
  <c r="BB35" i="1"/>
  <c r="BA35" i="1"/>
  <c r="AZ35" i="1"/>
  <c r="AY35" i="1"/>
  <c r="AX35" i="1"/>
  <c r="AW35" i="1"/>
  <c r="AV35" i="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c r="T35" i="1"/>
  <c r="S35" i="1"/>
  <c r="Q35" i="1"/>
  <c r="P35" i="1"/>
  <c r="O35" i="1"/>
  <c r="DD34" i="1"/>
  <c r="DC34" i="1"/>
  <c r="DB34" i="1"/>
  <c r="DA34" i="1"/>
  <c r="CZ34" i="1"/>
  <c r="CY34" i="1"/>
  <c r="CX34" i="1"/>
  <c r="CW34" i="1"/>
  <c r="CV34" i="1"/>
  <c r="CU34" i="1"/>
  <c r="CT34" i="1"/>
  <c r="CS34" i="1"/>
  <c r="CR34" i="1"/>
  <c r="CQ34" i="1"/>
  <c r="CP34" i="1"/>
  <c r="CO34" i="1"/>
  <c r="CN34" i="1"/>
  <c r="CM34" i="1"/>
  <c r="CL34" i="1"/>
  <c r="CK34" i="1"/>
  <c r="CJ34" i="1"/>
  <c r="CI34" i="1"/>
  <c r="CH34" i="1"/>
  <c r="CG34" i="1"/>
  <c r="CF34" i="1"/>
  <c r="CE34" i="1"/>
  <c r="CD34" i="1"/>
  <c r="CC34" i="1"/>
  <c r="CB34" i="1"/>
  <c r="CA34" i="1"/>
  <c r="BZ34" i="1"/>
  <c r="BY34" i="1"/>
  <c r="BX34" i="1"/>
  <c r="BW34" i="1"/>
  <c r="BV34" i="1"/>
  <c r="BU34" i="1"/>
  <c r="BT34" i="1"/>
  <c r="BS34" i="1"/>
  <c r="BR34" i="1"/>
  <c r="BQ34" i="1"/>
  <c r="BP34" i="1"/>
  <c r="BO34" i="1"/>
  <c r="BN34" i="1"/>
  <c r="BM34" i="1"/>
  <c r="BL34" i="1"/>
  <c r="BK34" i="1"/>
  <c r="BJ34" i="1"/>
  <c r="BI34" i="1"/>
  <c r="BH34" i="1"/>
  <c r="BG34" i="1"/>
  <c r="BF34" i="1"/>
  <c r="BE34" i="1"/>
  <c r="BD34" i="1"/>
  <c r="BC34" i="1"/>
  <c r="BB34" i="1"/>
  <c r="BA34" i="1"/>
  <c r="AZ34" i="1"/>
  <c r="AY34" i="1"/>
  <c r="AX34" i="1"/>
  <c r="AW34" i="1"/>
  <c r="AV34" i="1"/>
  <c r="AU34" i="1"/>
  <c r="AT34" i="1"/>
  <c r="AS34" i="1"/>
  <c r="AR34" i="1"/>
  <c r="AQ34" i="1"/>
  <c r="AP34" i="1"/>
  <c r="AO34" i="1"/>
  <c r="AN34" i="1"/>
  <c r="AM34" i="1"/>
  <c r="AL34" i="1"/>
  <c r="AK34" i="1"/>
  <c r="AJ34" i="1"/>
  <c r="AI34" i="1"/>
  <c r="AH34" i="1"/>
  <c r="AG34" i="1"/>
  <c r="AF34" i="1"/>
  <c r="AE34" i="1"/>
  <c r="AD34" i="1"/>
  <c r="AC34" i="1"/>
  <c r="AB34" i="1"/>
  <c r="AA34" i="1"/>
  <c r="Z34" i="1"/>
  <c r="Y34" i="1"/>
  <c r="X34" i="1"/>
  <c r="W34" i="1"/>
  <c r="V34" i="1"/>
  <c r="U34" i="1"/>
  <c r="T34" i="1"/>
  <c r="S34" i="1"/>
  <c r="Q34" i="1"/>
  <c r="P34" i="1"/>
  <c r="O34" i="1"/>
  <c r="DD33" i="1"/>
  <c r="DC33" i="1"/>
  <c r="DB33" i="1"/>
  <c r="DA33" i="1"/>
  <c r="CZ33" i="1"/>
  <c r="CY33" i="1"/>
  <c r="CX33" i="1"/>
  <c r="CW33" i="1"/>
  <c r="CV33" i="1"/>
  <c r="CU33" i="1"/>
  <c r="CT33" i="1"/>
  <c r="CS33" i="1"/>
  <c r="CR33" i="1"/>
  <c r="CQ33" i="1"/>
  <c r="CP33" i="1"/>
  <c r="CO33" i="1"/>
  <c r="CN33" i="1"/>
  <c r="CM33" i="1"/>
  <c r="CL33" i="1"/>
  <c r="CK33" i="1"/>
  <c r="CJ33" i="1"/>
  <c r="CI33" i="1"/>
  <c r="CH33" i="1"/>
  <c r="CG33" i="1"/>
  <c r="CF33" i="1"/>
  <c r="CE33" i="1"/>
  <c r="CD33" i="1"/>
  <c r="CC33" i="1"/>
  <c r="CB33" i="1"/>
  <c r="CA33" i="1"/>
  <c r="BZ33" i="1"/>
  <c r="BY33" i="1"/>
  <c r="BX33" i="1"/>
  <c r="BW33" i="1"/>
  <c r="BV33" i="1"/>
  <c r="BU33" i="1"/>
  <c r="BT33" i="1"/>
  <c r="BS33" i="1"/>
  <c r="BR33" i="1"/>
  <c r="BQ33" i="1"/>
  <c r="BP33" i="1"/>
  <c r="BO33" i="1"/>
  <c r="BN33" i="1"/>
  <c r="BM33" i="1"/>
  <c r="BL33" i="1"/>
  <c r="BK33" i="1"/>
  <c r="BJ33" i="1"/>
  <c r="BI33" i="1"/>
  <c r="BH33" i="1"/>
  <c r="BG33" i="1"/>
  <c r="BF33" i="1"/>
  <c r="BE33" i="1"/>
  <c r="BD33" i="1"/>
  <c r="BC33" i="1"/>
  <c r="BB33" i="1"/>
  <c r="BA33" i="1"/>
  <c r="AZ33" i="1"/>
  <c r="AY33" i="1"/>
  <c r="AX33" i="1"/>
  <c r="AW33" i="1"/>
  <c r="AV33" i="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U33" i="1"/>
  <c r="T33" i="1"/>
  <c r="S33" i="1"/>
  <c r="Q33" i="1"/>
  <c r="P33" i="1"/>
  <c r="O33" i="1"/>
  <c r="DD32" i="1"/>
  <c r="DC32" i="1"/>
  <c r="DB32" i="1"/>
  <c r="DA32" i="1"/>
  <c r="CZ32" i="1"/>
  <c r="CY32" i="1"/>
  <c r="CX32" i="1"/>
  <c r="CW32" i="1"/>
  <c r="CV32" i="1"/>
  <c r="CU32" i="1"/>
  <c r="CT32" i="1"/>
  <c r="CS32" i="1"/>
  <c r="CR32" i="1"/>
  <c r="CQ32" i="1"/>
  <c r="CP32" i="1"/>
  <c r="CO32" i="1"/>
  <c r="CN32" i="1"/>
  <c r="CM32" i="1"/>
  <c r="CL32" i="1"/>
  <c r="CK32" i="1"/>
  <c r="CJ32" i="1"/>
  <c r="CI32" i="1"/>
  <c r="CH32" i="1"/>
  <c r="CG32" i="1"/>
  <c r="CF32" i="1"/>
  <c r="CE32" i="1"/>
  <c r="CD32" i="1"/>
  <c r="CC32" i="1"/>
  <c r="CB32" i="1"/>
  <c r="CA32" i="1"/>
  <c r="BZ32" i="1"/>
  <c r="BY32" i="1"/>
  <c r="BX32" i="1"/>
  <c r="BW32" i="1"/>
  <c r="BV32" i="1"/>
  <c r="BU32" i="1"/>
  <c r="BT32" i="1"/>
  <c r="BS32" i="1"/>
  <c r="BR32" i="1"/>
  <c r="BQ32" i="1"/>
  <c r="BP32" i="1"/>
  <c r="BO32" i="1"/>
  <c r="BN32" i="1"/>
  <c r="BM32" i="1"/>
  <c r="BL32" i="1"/>
  <c r="BK32" i="1"/>
  <c r="BJ32" i="1"/>
  <c r="BI32" i="1"/>
  <c r="BH32" i="1"/>
  <c r="BG32" i="1"/>
  <c r="BF32" i="1"/>
  <c r="BE32" i="1"/>
  <c r="BD32" i="1"/>
  <c r="BC32" i="1"/>
  <c r="BB32" i="1"/>
  <c r="BA32" i="1"/>
  <c r="AZ32" i="1"/>
  <c r="AY32" i="1"/>
  <c r="AX32"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V32" i="1"/>
  <c r="U32" i="1"/>
  <c r="T32" i="1"/>
  <c r="S32" i="1"/>
  <c r="Q32" i="1"/>
  <c r="P32" i="1"/>
  <c r="O32" i="1"/>
  <c r="DD31" i="1"/>
  <c r="DC31" i="1"/>
  <c r="DB31" i="1"/>
  <c r="DA31" i="1"/>
  <c r="CZ31" i="1"/>
  <c r="CY31" i="1"/>
  <c r="CX31" i="1"/>
  <c r="CW31" i="1"/>
  <c r="CV31" i="1"/>
  <c r="CU31" i="1"/>
  <c r="CT31" i="1"/>
  <c r="CS31" i="1"/>
  <c r="CR31" i="1"/>
  <c r="CQ31" i="1"/>
  <c r="CP31" i="1"/>
  <c r="CO31" i="1"/>
  <c r="CN31" i="1"/>
  <c r="CM31" i="1"/>
  <c r="CL31" i="1"/>
  <c r="CK31" i="1"/>
  <c r="CJ31" i="1"/>
  <c r="CI31" i="1"/>
  <c r="CH31" i="1"/>
  <c r="CG31" i="1"/>
  <c r="CF31" i="1"/>
  <c r="CE31" i="1"/>
  <c r="CD31" i="1"/>
  <c r="CC31" i="1"/>
  <c r="CB31" i="1"/>
  <c r="CA31" i="1"/>
  <c r="BZ31" i="1"/>
  <c r="BY31" i="1"/>
  <c r="BX31" i="1"/>
  <c r="BW31" i="1"/>
  <c r="BV31" i="1"/>
  <c r="BU31" i="1"/>
  <c r="BT31" i="1"/>
  <c r="BS31" i="1"/>
  <c r="BR31" i="1"/>
  <c r="BQ31" i="1"/>
  <c r="BP31" i="1"/>
  <c r="BO31" i="1"/>
  <c r="BN31" i="1"/>
  <c r="BM31" i="1"/>
  <c r="BL31" i="1"/>
  <c r="BK31" i="1"/>
  <c r="BJ31" i="1"/>
  <c r="BI31" i="1"/>
  <c r="BH31" i="1"/>
  <c r="BG31" i="1"/>
  <c r="BF31" i="1"/>
  <c r="BE31" i="1"/>
  <c r="BD31" i="1"/>
  <c r="BC31" i="1"/>
  <c r="BB31" i="1"/>
  <c r="BA31" i="1"/>
  <c r="AZ31" i="1"/>
  <c r="AY31" i="1"/>
  <c r="AX31" i="1"/>
  <c r="AW31" i="1"/>
  <c r="AV31" i="1"/>
  <c r="AU31" i="1"/>
  <c r="AT31" i="1"/>
  <c r="AS31" i="1"/>
  <c r="AR31" i="1"/>
  <c r="AQ31" i="1"/>
  <c r="AP31" i="1"/>
  <c r="AO31" i="1"/>
  <c r="AN31" i="1"/>
  <c r="AM31" i="1"/>
  <c r="AL31" i="1"/>
  <c r="AK31" i="1"/>
  <c r="AJ31" i="1"/>
  <c r="AI31" i="1"/>
  <c r="AH31" i="1"/>
  <c r="AG31" i="1"/>
  <c r="AF31" i="1"/>
  <c r="AE31" i="1"/>
  <c r="AD31" i="1"/>
  <c r="AC31" i="1"/>
  <c r="AB31" i="1"/>
  <c r="AA31" i="1"/>
  <c r="Z31" i="1"/>
  <c r="Y31" i="1"/>
  <c r="X31" i="1"/>
  <c r="W31" i="1"/>
  <c r="V31" i="1"/>
  <c r="U31" i="1"/>
  <c r="T31" i="1"/>
  <c r="S31" i="1"/>
  <c r="Q31" i="1"/>
  <c r="P31" i="1"/>
  <c r="O31" i="1"/>
  <c r="DD30" i="1"/>
  <c r="DC30" i="1"/>
  <c r="DB30" i="1"/>
  <c r="DA30" i="1"/>
  <c r="CZ30" i="1"/>
  <c r="CY30" i="1"/>
  <c r="CX30" i="1"/>
  <c r="CW30" i="1"/>
  <c r="CV30" i="1"/>
  <c r="CU30" i="1"/>
  <c r="CT30" i="1"/>
  <c r="CS30" i="1"/>
  <c r="CR30" i="1"/>
  <c r="CQ30" i="1"/>
  <c r="CP30" i="1"/>
  <c r="CO30" i="1"/>
  <c r="CN30" i="1"/>
  <c r="CM30" i="1"/>
  <c r="CL30" i="1"/>
  <c r="CK30" i="1"/>
  <c r="CJ30" i="1"/>
  <c r="CI30" i="1"/>
  <c r="CH30" i="1"/>
  <c r="CG30" i="1"/>
  <c r="CF30" i="1"/>
  <c r="CE30" i="1"/>
  <c r="CD30" i="1"/>
  <c r="CC30" i="1"/>
  <c r="CB30" i="1"/>
  <c r="CA30" i="1"/>
  <c r="BZ30" i="1"/>
  <c r="BY30" i="1"/>
  <c r="BX30" i="1"/>
  <c r="BW30" i="1"/>
  <c r="BV30" i="1"/>
  <c r="BU30" i="1"/>
  <c r="BT30" i="1"/>
  <c r="BS30" i="1"/>
  <c r="BR30" i="1"/>
  <c r="BQ30" i="1"/>
  <c r="BP30" i="1"/>
  <c r="BO30" i="1"/>
  <c r="BN30" i="1"/>
  <c r="BM30" i="1"/>
  <c r="BL30" i="1"/>
  <c r="BK30" i="1"/>
  <c r="BJ30" i="1"/>
  <c r="BI30" i="1"/>
  <c r="BH30" i="1"/>
  <c r="BG30" i="1"/>
  <c r="BF30" i="1"/>
  <c r="BE30" i="1"/>
  <c r="BD30" i="1"/>
  <c r="BC30" i="1"/>
  <c r="BB30" i="1"/>
  <c r="BA30" i="1"/>
  <c r="AZ30" i="1"/>
  <c r="AY30" i="1"/>
  <c r="AX30" i="1"/>
  <c r="AW30" i="1"/>
  <c r="AV30" i="1"/>
  <c r="AU30" i="1"/>
  <c r="AT30" i="1"/>
  <c r="AS30" i="1"/>
  <c r="AR30" i="1"/>
  <c r="AQ30" i="1"/>
  <c r="AP30" i="1"/>
  <c r="AO30" i="1"/>
  <c r="AN30" i="1"/>
  <c r="AM30" i="1"/>
  <c r="AL30" i="1"/>
  <c r="AK30" i="1"/>
  <c r="AJ30" i="1"/>
  <c r="AI30" i="1"/>
  <c r="AH30" i="1"/>
  <c r="AG30" i="1"/>
  <c r="AF30" i="1"/>
  <c r="AE30" i="1"/>
  <c r="AD30" i="1"/>
  <c r="AC30" i="1"/>
  <c r="AB30" i="1"/>
  <c r="AA30" i="1"/>
  <c r="Z30" i="1"/>
  <c r="Y30" i="1"/>
  <c r="X30" i="1"/>
  <c r="W30" i="1"/>
  <c r="V30" i="1"/>
  <c r="U30" i="1"/>
  <c r="T30" i="1"/>
  <c r="S30" i="1"/>
  <c r="Q30" i="1"/>
  <c r="P30" i="1"/>
  <c r="O30" i="1"/>
  <c r="DD29" i="1"/>
  <c r="DC29" i="1"/>
  <c r="DB29" i="1"/>
  <c r="DA29" i="1"/>
  <c r="CZ29" i="1"/>
  <c r="CY29" i="1"/>
  <c r="CX29" i="1"/>
  <c r="CW29" i="1"/>
  <c r="CV29" i="1"/>
  <c r="CU29" i="1"/>
  <c r="CT29" i="1"/>
  <c r="CS29" i="1"/>
  <c r="CR29" i="1"/>
  <c r="CQ29" i="1"/>
  <c r="CP29" i="1"/>
  <c r="CO29" i="1"/>
  <c r="CN29" i="1"/>
  <c r="CM29" i="1"/>
  <c r="CL29" i="1"/>
  <c r="CK29" i="1"/>
  <c r="CJ29" i="1"/>
  <c r="CI29" i="1"/>
  <c r="CH29" i="1"/>
  <c r="CG29" i="1"/>
  <c r="CF29" i="1"/>
  <c r="CE29" i="1"/>
  <c r="CD29" i="1"/>
  <c r="CC29" i="1"/>
  <c r="CB29" i="1"/>
  <c r="CA29" i="1"/>
  <c r="BZ29" i="1"/>
  <c r="BY29" i="1"/>
  <c r="BX29" i="1"/>
  <c r="BW29" i="1"/>
  <c r="BV29" i="1"/>
  <c r="BU29" i="1"/>
  <c r="BT29" i="1"/>
  <c r="BS29" i="1"/>
  <c r="BR29" i="1"/>
  <c r="BQ29" i="1"/>
  <c r="BP29" i="1"/>
  <c r="BO29" i="1"/>
  <c r="BN29" i="1"/>
  <c r="BM29" i="1"/>
  <c r="BL29" i="1"/>
  <c r="BK29" i="1"/>
  <c r="BJ29" i="1"/>
  <c r="BI29" i="1"/>
  <c r="BH29" i="1"/>
  <c r="BG29" i="1"/>
  <c r="BF29" i="1"/>
  <c r="BE29" i="1"/>
  <c r="BD29" i="1"/>
  <c r="BC29" i="1"/>
  <c r="BB29" i="1"/>
  <c r="BA29" i="1"/>
  <c r="AZ29" i="1"/>
  <c r="AY29" i="1"/>
  <c r="AX29"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c r="T29" i="1"/>
  <c r="S29" i="1"/>
  <c r="Q29" i="1"/>
  <c r="P29" i="1"/>
  <c r="O29" i="1"/>
  <c r="DD28" i="1"/>
  <c r="DC28" i="1"/>
  <c r="DB28" i="1"/>
  <c r="DA28" i="1"/>
  <c r="CZ28" i="1"/>
  <c r="CY28" i="1"/>
  <c r="CX28" i="1"/>
  <c r="CW28" i="1"/>
  <c r="CV28" i="1"/>
  <c r="CU28" i="1"/>
  <c r="CT28" i="1"/>
  <c r="CS28" i="1"/>
  <c r="CR28" i="1"/>
  <c r="CQ28" i="1"/>
  <c r="CP28" i="1"/>
  <c r="CO28" i="1"/>
  <c r="CN28" i="1"/>
  <c r="CM28" i="1"/>
  <c r="CL28" i="1"/>
  <c r="CK28" i="1"/>
  <c r="CJ28" i="1"/>
  <c r="CI28" i="1"/>
  <c r="CH28" i="1"/>
  <c r="CG28" i="1"/>
  <c r="CF28" i="1"/>
  <c r="CE28" i="1"/>
  <c r="CD28" i="1"/>
  <c r="CC28" i="1"/>
  <c r="CB28" i="1"/>
  <c r="CA28" i="1"/>
  <c r="BZ28" i="1"/>
  <c r="BY28" i="1"/>
  <c r="BX28" i="1"/>
  <c r="BW28" i="1"/>
  <c r="BV28" i="1"/>
  <c r="BU28" i="1"/>
  <c r="BT28" i="1"/>
  <c r="BS28" i="1"/>
  <c r="BR28" i="1"/>
  <c r="BQ28" i="1"/>
  <c r="BP28" i="1"/>
  <c r="BO28" i="1"/>
  <c r="BN28" i="1"/>
  <c r="BM28" i="1"/>
  <c r="BL28" i="1"/>
  <c r="BK28" i="1"/>
  <c r="BJ28" i="1"/>
  <c r="BI28" i="1"/>
  <c r="BH28" i="1"/>
  <c r="BG28" i="1"/>
  <c r="BF28" i="1"/>
  <c r="BE28" i="1"/>
  <c r="BD28" i="1"/>
  <c r="BC28" i="1"/>
  <c r="BB28" i="1"/>
  <c r="BA28" i="1"/>
  <c r="AZ28"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Z28" i="1"/>
  <c r="Y28" i="1"/>
  <c r="X28" i="1"/>
  <c r="W28" i="1"/>
  <c r="V28" i="1"/>
  <c r="U28" i="1"/>
  <c r="T28" i="1"/>
  <c r="S28" i="1"/>
  <c r="Q28" i="1"/>
  <c r="P28" i="1"/>
  <c r="O28" i="1"/>
  <c r="DD13" i="1"/>
  <c r="DC13" i="1"/>
  <c r="DB13" i="1"/>
  <c r="DA13" i="1"/>
  <c r="CZ13" i="1"/>
  <c r="CY13" i="1"/>
  <c r="CX13" i="1"/>
  <c r="CW13" i="1"/>
  <c r="CV13" i="1"/>
  <c r="CU13" i="1"/>
  <c r="CT13" i="1"/>
  <c r="CS13" i="1"/>
  <c r="CR13" i="1"/>
  <c r="CQ13" i="1"/>
  <c r="CP13" i="1"/>
  <c r="CO13" i="1"/>
  <c r="CN13" i="1"/>
  <c r="CM13" i="1"/>
  <c r="CL13" i="1"/>
  <c r="CK13" i="1"/>
  <c r="CJ13" i="1"/>
  <c r="CI13" i="1"/>
  <c r="CH13" i="1"/>
  <c r="CG13" i="1"/>
  <c r="CF13" i="1"/>
  <c r="CE13" i="1"/>
  <c r="CD13" i="1"/>
  <c r="CC13" i="1"/>
  <c r="CB13" i="1"/>
  <c r="CA13" i="1"/>
  <c r="BZ13" i="1"/>
  <c r="BY13" i="1"/>
  <c r="BX13" i="1"/>
  <c r="BW13" i="1"/>
  <c r="BV13" i="1"/>
  <c r="BU13" i="1"/>
  <c r="BT13" i="1"/>
  <c r="BS13" i="1"/>
  <c r="BR13" i="1"/>
  <c r="BQ13" i="1"/>
  <c r="BP13" i="1"/>
  <c r="BO13" i="1"/>
  <c r="BN13" i="1"/>
  <c r="BM13" i="1"/>
  <c r="BL13" i="1"/>
  <c r="BK13" i="1"/>
  <c r="BJ13" i="1"/>
  <c r="BI13" i="1"/>
  <c r="BH13" i="1"/>
  <c r="BG13" i="1"/>
  <c r="BF13" i="1"/>
  <c r="BE13" i="1"/>
  <c r="BD13" i="1"/>
  <c r="BC13" i="1"/>
  <c r="BB13" i="1"/>
  <c r="BA13" i="1"/>
  <c r="AZ13" i="1"/>
  <c r="AY13" i="1"/>
  <c r="AX13" i="1"/>
  <c r="AW13" i="1"/>
  <c r="AV13" i="1"/>
  <c r="AU13" i="1"/>
  <c r="AT13" i="1"/>
  <c r="AS13" i="1"/>
  <c r="AR13" i="1"/>
  <c r="AQ13" i="1"/>
  <c r="AP13" i="1"/>
  <c r="AO13" i="1"/>
  <c r="AN13" i="1"/>
  <c r="AM13" i="1"/>
  <c r="AL13" i="1"/>
  <c r="AK13" i="1"/>
  <c r="AJ13" i="1"/>
  <c r="AI13" i="1"/>
  <c r="AH13" i="1"/>
  <c r="AG13" i="1"/>
  <c r="AF13" i="1"/>
  <c r="AE13" i="1"/>
  <c r="AD13" i="1"/>
  <c r="AC13" i="1"/>
  <c r="AB13" i="1"/>
  <c r="AA13" i="1"/>
  <c r="Z13" i="1"/>
  <c r="Y13" i="1"/>
  <c r="X13" i="1"/>
  <c r="W13" i="1"/>
  <c r="V13" i="1"/>
  <c r="U13" i="1"/>
  <c r="T13" i="1"/>
  <c r="S13" i="1"/>
  <c r="Q13" i="1"/>
  <c r="P13" i="1"/>
  <c r="O13" i="1"/>
  <c r="DD12" i="1"/>
  <c r="DC12" i="1"/>
  <c r="DB12" i="1"/>
  <c r="DA12" i="1"/>
  <c r="CZ12" i="1"/>
  <c r="CY12" i="1"/>
  <c r="CX12" i="1"/>
  <c r="CW12" i="1"/>
  <c r="CV12" i="1"/>
  <c r="CU12" i="1"/>
  <c r="CT12" i="1"/>
  <c r="CS12" i="1"/>
  <c r="CR12" i="1"/>
  <c r="CQ12" i="1"/>
  <c r="CP12" i="1"/>
  <c r="CO12" i="1"/>
  <c r="CN12" i="1"/>
  <c r="CM12" i="1"/>
  <c r="CL12" i="1"/>
  <c r="CK12" i="1"/>
  <c r="CJ12" i="1"/>
  <c r="CI12" i="1"/>
  <c r="CH12" i="1"/>
  <c r="CG12" i="1"/>
  <c r="CF12" i="1"/>
  <c r="CE12" i="1"/>
  <c r="CD12" i="1"/>
  <c r="CC12" i="1"/>
  <c r="CB12" i="1"/>
  <c r="CA12" i="1"/>
  <c r="BZ12" i="1"/>
  <c r="BY12" i="1"/>
  <c r="BX12" i="1"/>
  <c r="BW12" i="1"/>
  <c r="BV12" i="1"/>
  <c r="BU12" i="1"/>
  <c r="BT12" i="1"/>
  <c r="BS12" i="1"/>
  <c r="BR12" i="1"/>
  <c r="BQ12" i="1"/>
  <c r="BP12" i="1"/>
  <c r="BO12" i="1"/>
  <c r="BN12" i="1"/>
  <c r="BM12" i="1"/>
  <c r="BL12" i="1"/>
  <c r="BK12" i="1"/>
  <c r="BJ12" i="1"/>
  <c r="BI12" i="1"/>
  <c r="BH12" i="1"/>
  <c r="BG12" i="1"/>
  <c r="BF12" i="1"/>
  <c r="BE12" i="1"/>
  <c r="BD12" i="1"/>
  <c r="BC12" i="1"/>
  <c r="BB12" i="1"/>
  <c r="BA12" i="1"/>
  <c r="AZ12" i="1"/>
  <c r="AY12" i="1"/>
  <c r="AX12" i="1"/>
  <c r="AW12" i="1"/>
  <c r="AV12" i="1"/>
  <c r="AU12" i="1"/>
  <c r="AT12" i="1"/>
  <c r="AS12" i="1"/>
  <c r="AR12" i="1"/>
  <c r="AQ12" i="1"/>
  <c r="AP12" i="1"/>
  <c r="AO12" i="1"/>
  <c r="AN12" i="1"/>
  <c r="AM12" i="1"/>
  <c r="AL12" i="1"/>
  <c r="AK12" i="1"/>
  <c r="AJ12" i="1"/>
  <c r="AI12" i="1"/>
  <c r="AH12" i="1"/>
  <c r="AG12" i="1"/>
  <c r="AF12" i="1"/>
  <c r="AE12" i="1"/>
  <c r="AD12" i="1"/>
  <c r="AC12" i="1"/>
  <c r="AB12" i="1"/>
  <c r="AA12" i="1"/>
  <c r="Z12" i="1"/>
  <c r="Y12" i="1"/>
  <c r="X12" i="1"/>
  <c r="W12" i="1"/>
  <c r="V12" i="1"/>
  <c r="U12" i="1"/>
  <c r="T12" i="1"/>
  <c r="S12" i="1"/>
  <c r="Q12" i="1"/>
  <c r="P12" i="1"/>
  <c r="O12" i="1"/>
  <c r="DD11" i="1"/>
  <c r="DC11" i="1"/>
  <c r="DB11" i="1"/>
  <c r="DA11" i="1"/>
  <c r="CZ11" i="1"/>
  <c r="CY11" i="1"/>
  <c r="CX11" i="1"/>
  <c r="CW11" i="1"/>
  <c r="CV11" i="1"/>
  <c r="CU11" i="1"/>
  <c r="CT11" i="1"/>
  <c r="CS11" i="1"/>
  <c r="CR11" i="1"/>
  <c r="CQ11" i="1"/>
  <c r="CP11" i="1"/>
  <c r="CO11" i="1"/>
  <c r="CN11" i="1"/>
  <c r="CM11" i="1"/>
  <c r="CL11" i="1"/>
  <c r="CK11" i="1"/>
  <c r="CJ11" i="1"/>
  <c r="CI11" i="1"/>
  <c r="CH11" i="1"/>
  <c r="CG11" i="1"/>
  <c r="CF11" i="1"/>
  <c r="CE11" i="1"/>
  <c r="CD11" i="1"/>
  <c r="CC11" i="1"/>
  <c r="CB11" i="1"/>
  <c r="CA11" i="1"/>
  <c r="BZ11" i="1"/>
  <c r="BY11" i="1"/>
  <c r="BX11" i="1"/>
  <c r="BW11" i="1"/>
  <c r="BV11" i="1"/>
  <c r="BU11" i="1"/>
  <c r="BT11" i="1"/>
  <c r="BS11" i="1"/>
  <c r="BR11" i="1"/>
  <c r="BQ11" i="1"/>
  <c r="BP11" i="1"/>
  <c r="BO11" i="1"/>
  <c r="BN11" i="1"/>
  <c r="BM11" i="1"/>
  <c r="BL11" i="1"/>
  <c r="BK11" i="1"/>
  <c r="BJ11" i="1"/>
  <c r="BI11" i="1"/>
  <c r="BH11" i="1"/>
  <c r="BG11" i="1"/>
  <c r="BF11" i="1"/>
  <c r="BE11" i="1"/>
  <c r="BD11" i="1"/>
  <c r="BC11" i="1"/>
  <c r="BB11" i="1"/>
  <c r="BA11" i="1"/>
  <c r="AZ11" i="1"/>
  <c r="AY11" i="1"/>
  <c r="AX11" i="1"/>
  <c r="AW11" i="1"/>
  <c r="AV11" i="1"/>
  <c r="AU11" i="1"/>
  <c r="AT11" i="1"/>
  <c r="AS11" i="1"/>
  <c r="AR11" i="1"/>
  <c r="AQ11" i="1"/>
  <c r="AP11" i="1"/>
  <c r="AO11" i="1"/>
  <c r="AN11" i="1"/>
  <c r="AM11" i="1"/>
  <c r="AL11" i="1"/>
  <c r="AK11" i="1"/>
  <c r="AJ11" i="1"/>
  <c r="AI11" i="1"/>
  <c r="AH11" i="1"/>
  <c r="AG11" i="1"/>
  <c r="AF11" i="1"/>
  <c r="AE11" i="1"/>
  <c r="AD11" i="1"/>
  <c r="AC11" i="1"/>
  <c r="AB11" i="1"/>
  <c r="AA11" i="1"/>
  <c r="Z11" i="1"/>
  <c r="Y11" i="1"/>
  <c r="X11" i="1"/>
  <c r="W11" i="1"/>
  <c r="V11" i="1"/>
  <c r="U11" i="1"/>
  <c r="T11" i="1"/>
  <c r="S11" i="1"/>
  <c r="Q11" i="1"/>
  <c r="P11" i="1"/>
  <c r="O11" i="1"/>
  <c r="DD25" i="1"/>
  <c r="DC25" i="1"/>
  <c r="DB25" i="1"/>
  <c r="DA25" i="1"/>
  <c r="CZ25" i="1"/>
  <c r="CY25" i="1"/>
  <c r="CX25" i="1"/>
  <c r="CW25" i="1"/>
  <c r="CV25" i="1"/>
  <c r="CU25" i="1"/>
  <c r="CT25" i="1"/>
  <c r="CS25" i="1"/>
  <c r="CR25" i="1"/>
  <c r="CQ25" i="1"/>
  <c r="CP25" i="1"/>
  <c r="CO25" i="1"/>
  <c r="CN25" i="1"/>
  <c r="CM25" i="1"/>
  <c r="CL25" i="1"/>
  <c r="CK25" i="1"/>
  <c r="CJ25" i="1"/>
  <c r="CI25" i="1"/>
  <c r="CH25" i="1"/>
  <c r="CG25" i="1"/>
  <c r="CF25" i="1"/>
  <c r="CE25" i="1"/>
  <c r="CD25" i="1"/>
  <c r="CC25" i="1"/>
  <c r="CB25" i="1"/>
  <c r="CA25" i="1"/>
  <c r="BZ25" i="1"/>
  <c r="BY25" i="1"/>
  <c r="BX25" i="1"/>
  <c r="BW25" i="1"/>
  <c r="BV25" i="1"/>
  <c r="BU25" i="1"/>
  <c r="BT25" i="1"/>
  <c r="BS25" i="1"/>
  <c r="BR25" i="1"/>
  <c r="BQ25" i="1"/>
  <c r="BP25" i="1"/>
  <c r="BO25" i="1"/>
  <c r="BN25" i="1"/>
  <c r="BM25" i="1"/>
  <c r="BL25" i="1"/>
  <c r="BK25" i="1"/>
  <c r="BJ25" i="1"/>
  <c r="BI25" i="1"/>
  <c r="BH25" i="1"/>
  <c r="BG25" i="1"/>
  <c r="BF25" i="1"/>
  <c r="BE25" i="1"/>
  <c r="BD25" i="1"/>
  <c r="BC25" i="1"/>
  <c r="BB25" i="1"/>
  <c r="BA25" i="1"/>
  <c r="AZ25" i="1"/>
  <c r="AY25" i="1"/>
  <c r="AX25" i="1"/>
  <c r="AW25" i="1"/>
  <c r="AV25" i="1"/>
  <c r="AU25" i="1"/>
  <c r="AT25" i="1"/>
  <c r="AS25" i="1"/>
  <c r="AR25" i="1"/>
  <c r="AQ25" i="1"/>
  <c r="AP25" i="1"/>
  <c r="AO25" i="1"/>
  <c r="AN25" i="1"/>
  <c r="AM25" i="1"/>
  <c r="AL25" i="1"/>
  <c r="AK25" i="1"/>
  <c r="AJ25" i="1"/>
  <c r="AI25" i="1"/>
  <c r="AH25" i="1"/>
  <c r="AG25" i="1"/>
  <c r="AF25" i="1"/>
  <c r="AE25" i="1"/>
  <c r="AD25" i="1"/>
  <c r="AC25" i="1"/>
  <c r="AB25" i="1"/>
  <c r="AA25" i="1"/>
  <c r="Z25" i="1"/>
  <c r="Y25" i="1"/>
  <c r="X25" i="1"/>
  <c r="W25" i="1"/>
  <c r="V25" i="1"/>
  <c r="U25" i="1"/>
  <c r="T25" i="1"/>
  <c r="S25" i="1"/>
  <c r="Q25" i="1"/>
  <c r="P25" i="1"/>
  <c r="O25" i="1"/>
  <c r="DD24" i="1"/>
  <c r="DC24" i="1"/>
  <c r="DB24" i="1"/>
  <c r="DA24" i="1"/>
  <c r="CZ24" i="1"/>
  <c r="CY24" i="1"/>
  <c r="CX24" i="1"/>
  <c r="CW24" i="1"/>
  <c r="CV24" i="1"/>
  <c r="CU24" i="1"/>
  <c r="CT24" i="1"/>
  <c r="CS24" i="1"/>
  <c r="CR24" i="1"/>
  <c r="CQ24" i="1"/>
  <c r="CP24" i="1"/>
  <c r="CO24" i="1"/>
  <c r="CN24" i="1"/>
  <c r="CM24" i="1"/>
  <c r="CL24" i="1"/>
  <c r="CK24" i="1"/>
  <c r="CJ24" i="1"/>
  <c r="CI24" i="1"/>
  <c r="CH24" i="1"/>
  <c r="CG24" i="1"/>
  <c r="CF24" i="1"/>
  <c r="CE24" i="1"/>
  <c r="CD24" i="1"/>
  <c r="CC24" i="1"/>
  <c r="CB24" i="1"/>
  <c r="CA24" i="1"/>
  <c r="BZ24" i="1"/>
  <c r="BY24" i="1"/>
  <c r="BX24" i="1"/>
  <c r="BW24" i="1"/>
  <c r="BV24" i="1"/>
  <c r="BU24" i="1"/>
  <c r="BT24" i="1"/>
  <c r="BS24" i="1"/>
  <c r="BR24" i="1"/>
  <c r="BQ24" i="1"/>
  <c r="BP24" i="1"/>
  <c r="BO24" i="1"/>
  <c r="BN24" i="1"/>
  <c r="BM24" i="1"/>
  <c r="BL24" i="1"/>
  <c r="BK24" i="1"/>
  <c r="BJ24" i="1"/>
  <c r="BI24" i="1"/>
  <c r="BH24" i="1"/>
  <c r="BG24" i="1"/>
  <c r="BF24" i="1"/>
  <c r="BE24" i="1"/>
  <c r="BD24" i="1"/>
  <c r="BC24" i="1"/>
  <c r="BB24"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AA24" i="1"/>
  <c r="Z24" i="1"/>
  <c r="Y24" i="1"/>
  <c r="X24" i="1"/>
  <c r="W24" i="1"/>
  <c r="V24" i="1"/>
  <c r="U24" i="1"/>
  <c r="T24" i="1"/>
  <c r="S24" i="1"/>
  <c r="Q24" i="1"/>
  <c r="P24" i="1"/>
  <c r="O24" i="1"/>
  <c r="DD23" i="1"/>
  <c r="DC23" i="1"/>
  <c r="DB23" i="1"/>
  <c r="DA23" i="1"/>
  <c r="CZ23" i="1"/>
  <c r="CY23" i="1"/>
  <c r="CX23" i="1"/>
  <c r="CW23" i="1"/>
  <c r="CV23" i="1"/>
  <c r="CU23" i="1"/>
  <c r="CT23" i="1"/>
  <c r="CS23" i="1"/>
  <c r="CR23" i="1"/>
  <c r="CQ23" i="1"/>
  <c r="CP23" i="1"/>
  <c r="CO23" i="1"/>
  <c r="CN23" i="1"/>
  <c r="CM23" i="1"/>
  <c r="CL23" i="1"/>
  <c r="CK23" i="1"/>
  <c r="CJ23" i="1"/>
  <c r="CI23" i="1"/>
  <c r="CH23" i="1"/>
  <c r="CG23" i="1"/>
  <c r="CF23" i="1"/>
  <c r="CE23" i="1"/>
  <c r="CD23" i="1"/>
  <c r="CC23" i="1"/>
  <c r="CB23" i="1"/>
  <c r="CA23" i="1"/>
  <c r="BZ23" i="1"/>
  <c r="BY23" i="1"/>
  <c r="BX23" i="1"/>
  <c r="BW23" i="1"/>
  <c r="BV23" i="1"/>
  <c r="BU23" i="1"/>
  <c r="BT23" i="1"/>
  <c r="BS23" i="1"/>
  <c r="BR23" i="1"/>
  <c r="BQ23" i="1"/>
  <c r="BP23" i="1"/>
  <c r="BO23" i="1"/>
  <c r="BN23" i="1"/>
  <c r="BM23" i="1"/>
  <c r="BL23" i="1"/>
  <c r="BK23" i="1"/>
  <c r="BJ23" i="1"/>
  <c r="BI23" i="1"/>
  <c r="BH23" i="1"/>
  <c r="BG23" i="1"/>
  <c r="BF23" i="1"/>
  <c r="BE23" i="1"/>
  <c r="BD23" i="1"/>
  <c r="BC23" i="1"/>
  <c r="BB23" i="1"/>
  <c r="BA23" i="1"/>
  <c r="AZ23" i="1"/>
  <c r="AY23" i="1"/>
  <c r="AX23" i="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W23" i="1"/>
  <c r="V23" i="1"/>
  <c r="U23" i="1"/>
  <c r="T23" i="1"/>
  <c r="S23" i="1"/>
  <c r="Q23" i="1"/>
  <c r="P23" i="1"/>
  <c r="O23" i="1"/>
  <c r="DD22" i="1"/>
  <c r="DC22" i="1"/>
  <c r="DB22" i="1"/>
  <c r="DA22" i="1"/>
  <c r="CZ22" i="1"/>
  <c r="CY22" i="1"/>
  <c r="CX22" i="1"/>
  <c r="CW22" i="1"/>
  <c r="CV22" i="1"/>
  <c r="CU22" i="1"/>
  <c r="CT22" i="1"/>
  <c r="CS22" i="1"/>
  <c r="CR22" i="1"/>
  <c r="CQ22" i="1"/>
  <c r="CP22" i="1"/>
  <c r="CO22" i="1"/>
  <c r="CN22" i="1"/>
  <c r="CM22" i="1"/>
  <c r="CL22" i="1"/>
  <c r="CK22" i="1"/>
  <c r="CJ22" i="1"/>
  <c r="CI22" i="1"/>
  <c r="CH22" i="1"/>
  <c r="CG22" i="1"/>
  <c r="CF22" i="1"/>
  <c r="CE22" i="1"/>
  <c r="CD22" i="1"/>
  <c r="CC22" i="1"/>
  <c r="CB22" i="1"/>
  <c r="CA22" i="1"/>
  <c r="BZ22" i="1"/>
  <c r="BY22" i="1"/>
  <c r="BX22" i="1"/>
  <c r="BW22" i="1"/>
  <c r="BV22" i="1"/>
  <c r="BU22" i="1"/>
  <c r="BT22" i="1"/>
  <c r="BS22" i="1"/>
  <c r="BR22" i="1"/>
  <c r="BQ22" i="1"/>
  <c r="BP22" i="1"/>
  <c r="BO22" i="1"/>
  <c r="BN22" i="1"/>
  <c r="BM22" i="1"/>
  <c r="BL22" i="1"/>
  <c r="BK22" i="1"/>
  <c r="BJ22" i="1"/>
  <c r="BI22" i="1"/>
  <c r="BH22" i="1"/>
  <c r="BG22" i="1"/>
  <c r="BF22" i="1"/>
  <c r="BE22" i="1"/>
  <c r="BD22" i="1"/>
  <c r="BC22" i="1"/>
  <c r="BB22" i="1"/>
  <c r="BA22" i="1"/>
  <c r="AZ22"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X22" i="1"/>
  <c r="W22" i="1"/>
  <c r="V22" i="1"/>
  <c r="U22" i="1"/>
  <c r="T22" i="1"/>
  <c r="S22" i="1"/>
  <c r="Q22" i="1"/>
  <c r="P22" i="1"/>
  <c r="O22" i="1"/>
  <c r="DD21" i="1"/>
  <c r="DC21" i="1"/>
  <c r="DB21" i="1"/>
  <c r="DA21" i="1"/>
  <c r="CZ21" i="1"/>
  <c r="CY21" i="1"/>
  <c r="CX21" i="1"/>
  <c r="CW21" i="1"/>
  <c r="CV21" i="1"/>
  <c r="CU21" i="1"/>
  <c r="CT21" i="1"/>
  <c r="CS21" i="1"/>
  <c r="CR21" i="1"/>
  <c r="CQ21" i="1"/>
  <c r="CP21" i="1"/>
  <c r="CO21" i="1"/>
  <c r="CN21" i="1"/>
  <c r="CM21" i="1"/>
  <c r="CL21" i="1"/>
  <c r="CK21" i="1"/>
  <c r="CJ21" i="1"/>
  <c r="CI21" i="1"/>
  <c r="CH21" i="1"/>
  <c r="CG21" i="1"/>
  <c r="CF21" i="1"/>
  <c r="CE21" i="1"/>
  <c r="CD21" i="1"/>
  <c r="CC21" i="1"/>
  <c r="CB21" i="1"/>
  <c r="CA21" i="1"/>
  <c r="BZ21" i="1"/>
  <c r="BY21" i="1"/>
  <c r="BX21" i="1"/>
  <c r="BW21" i="1"/>
  <c r="BV21" i="1"/>
  <c r="BU21" i="1"/>
  <c r="BT21" i="1"/>
  <c r="BS21" i="1"/>
  <c r="BR21" i="1"/>
  <c r="BQ21" i="1"/>
  <c r="BP21" i="1"/>
  <c r="BO21" i="1"/>
  <c r="BN21" i="1"/>
  <c r="BM21" i="1"/>
  <c r="BL21" i="1"/>
  <c r="BK21" i="1"/>
  <c r="BJ21" i="1"/>
  <c r="BI21" i="1"/>
  <c r="BH21" i="1"/>
  <c r="BG21" i="1"/>
  <c r="BF21" i="1"/>
  <c r="BE21" i="1"/>
  <c r="BD21" i="1"/>
  <c r="BC21" i="1"/>
  <c r="BB21" i="1"/>
  <c r="BA21" i="1"/>
  <c r="AZ21" i="1"/>
  <c r="AY21" i="1"/>
  <c r="AX21" i="1"/>
  <c r="AW21" i="1"/>
  <c r="AV21" i="1"/>
  <c r="AU21" i="1"/>
  <c r="AT21" i="1"/>
  <c r="AS21" i="1"/>
  <c r="AR21" i="1"/>
  <c r="AQ21" i="1"/>
  <c r="AP21" i="1"/>
  <c r="AO21" i="1"/>
  <c r="AN21" i="1"/>
  <c r="AM21" i="1"/>
  <c r="AL21" i="1"/>
  <c r="AK21" i="1"/>
  <c r="AJ21" i="1"/>
  <c r="AI21" i="1"/>
  <c r="AH21" i="1"/>
  <c r="AG21" i="1"/>
  <c r="AF21" i="1"/>
  <c r="AE21" i="1"/>
  <c r="AD21" i="1"/>
  <c r="AC21" i="1"/>
  <c r="AB21" i="1"/>
  <c r="AA21" i="1"/>
  <c r="Z21" i="1"/>
  <c r="Y21" i="1"/>
  <c r="X21" i="1"/>
  <c r="W21" i="1"/>
  <c r="V21" i="1"/>
  <c r="U21" i="1"/>
  <c r="T21" i="1"/>
  <c r="S21" i="1"/>
  <c r="Q21" i="1"/>
  <c r="P21" i="1"/>
  <c r="O21" i="1"/>
  <c r="DD10" i="1"/>
  <c r="DC10" i="1"/>
  <c r="DB10" i="1"/>
  <c r="DA10" i="1"/>
  <c r="CZ10" i="1"/>
  <c r="CY10" i="1"/>
  <c r="CX10" i="1"/>
  <c r="CW10" i="1"/>
  <c r="CV10" i="1"/>
  <c r="CU10" i="1"/>
  <c r="CT10" i="1"/>
  <c r="CS10" i="1"/>
  <c r="CR10" i="1"/>
  <c r="CQ10" i="1"/>
  <c r="CP10" i="1"/>
  <c r="CO10" i="1"/>
  <c r="CN10" i="1"/>
  <c r="CM10" i="1"/>
  <c r="CL10" i="1"/>
  <c r="CK10" i="1"/>
  <c r="CJ10" i="1"/>
  <c r="CI10" i="1"/>
  <c r="CH10" i="1"/>
  <c r="CG10" i="1"/>
  <c r="CF10" i="1"/>
  <c r="CE10" i="1"/>
  <c r="CD10" i="1"/>
  <c r="CC10" i="1"/>
  <c r="CB10" i="1"/>
  <c r="CA10" i="1"/>
  <c r="BZ10" i="1"/>
  <c r="BY10" i="1"/>
  <c r="BX10" i="1"/>
  <c r="BW10" i="1"/>
  <c r="BV10" i="1"/>
  <c r="BU10" i="1"/>
  <c r="BT10" i="1"/>
  <c r="BS10" i="1"/>
  <c r="BR10" i="1"/>
  <c r="BQ10" i="1"/>
  <c r="BP10" i="1"/>
  <c r="BO10" i="1"/>
  <c r="BN10" i="1"/>
  <c r="BM10" i="1"/>
  <c r="BL10" i="1"/>
  <c r="BK10" i="1"/>
  <c r="BJ10" i="1"/>
  <c r="BI10" i="1"/>
  <c r="BH10" i="1"/>
  <c r="BG10" i="1"/>
  <c r="BF10" i="1"/>
  <c r="BE10" i="1"/>
  <c r="BD10" i="1"/>
  <c r="BC10" i="1"/>
  <c r="BB10" i="1"/>
  <c r="BA10" i="1"/>
  <c r="AZ10" i="1"/>
  <c r="AY10" i="1"/>
  <c r="AX10" i="1"/>
  <c r="AW10" i="1"/>
  <c r="AV10" i="1"/>
  <c r="AU10" i="1"/>
  <c r="AT10" i="1"/>
  <c r="AS10" i="1"/>
  <c r="AR10" i="1"/>
  <c r="AQ10" i="1"/>
  <c r="AP10" i="1"/>
  <c r="AO10" i="1"/>
  <c r="AN10" i="1"/>
  <c r="AM10" i="1"/>
  <c r="AL10" i="1"/>
  <c r="AK10" i="1"/>
  <c r="AJ10" i="1"/>
  <c r="AI10" i="1"/>
  <c r="AH10" i="1"/>
  <c r="AG10" i="1"/>
  <c r="AF10" i="1"/>
  <c r="AE10" i="1"/>
  <c r="AD10" i="1"/>
  <c r="AC10" i="1"/>
  <c r="AB10" i="1"/>
  <c r="AA10" i="1"/>
  <c r="Z10" i="1"/>
  <c r="Y10" i="1"/>
  <c r="X10" i="1"/>
  <c r="W10" i="1"/>
  <c r="V10" i="1"/>
  <c r="U10" i="1"/>
  <c r="T10" i="1"/>
  <c r="S10" i="1"/>
  <c r="Q10" i="1"/>
  <c r="P10" i="1"/>
  <c r="O10" i="1"/>
  <c r="DD9" i="1"/>
  <c r="DC9" i="1"/>
  <c r="DB9" i="1"/>
  <c r="DA9" i="1"/>
  <c r="CZ9" i="1"/>
  <c r="CY9" i="1"/>
  <c r="CX9" i="1"/>
  <c r="CW9" i="1"/>
  <c r="CV9" i="1"/>
  <c r="CU9" i="1"/>
  <c r="CT9" i="1"/>
  <c r="CS9" i="1"/>
  <c r="CR9" i="1"/>
  <c r="CQ9" i="1"/>
  <c r="CP9" i="1"/>
  <c r="CO9" i="1"/>
  <c r="CN9" i="1"/>
  <c r="CM9" i="1"/>
  <c r="CL9" i="1"/>
  <c r="CK9" i="1"/>
  <c r="CJ9" i="1"/>
  <c r="CI9" i="1"/>
  <c r="CH9" i="1"/>
  <c r="CG9" i="1"/>
  <c r="CF9" i="1"/>
  <c r="CE9" i="1"/>
  <c r="CD9" i="1"/>
  <c r="CC9" i="1"/>
  <c r="CB9" i="1"/>
  <c r="CA9" i="1"/>
  <c r="BZ9" i="1"/>
  <c r="BY9" i="1"/>
  <c r="BX9" i="1"/>
  <c r="BW9" i="1"/>
  <c r="BV9" i="1"/>
  <c r="BU9" i="1"/>
  <c r="BT9" i="1"/>
  <c r="BS9" i="1"/>
  <c r="BR9" i="1"/>
  <c r="BQ9" i="1"/>
  <c r="BP9" i="1"/>
  <c r="BO9" i="1"/>
  <c r="BN9" i="1"/>
  <c r="BM9" i="1"/>
  <c r="BL9" i="1"/>
  <c r="BK9" i="1"/>
  <c r="BJ9" i="1"/>
  <c r="BI9" i="1"/>
  <c r="BH9" i="1"/>
  <c r="BG9" i="1"/>
  <c r="BF9" i="1"/>
  <c r="BE9" i="1"/>
  <c r="BD9" i="1"/>
  <c r="BC9" i="1"/>
  <c r="BB9" i="1"/>
  <c r="BA9" i="1"/>
  <c r="AZ9" i="1"/>
  <c r="AY9" i="1"/>
  <c r="AX9" i="1"/>
  <c r="AW9" i="1"/>
  <c r="AV9" i="1"/>
  <c r="AU9" i="1"/>
  <c r="AT9" i="1"/>
  <c r="AS9" i="1"/>
  <c r="AR9" i="1"/>
  <c r="AQ9" i="1"/>
  <c r="AP9" i="1"/>
  <c r="AO9" i="1"/>
  <c r="AN9" i="1"/>
  <c r="AM9" i="1"/>
  <c r="AL9" i="1"/>
  <c r="AK9" i="1"/>
  <c r="AJ9" i="1"/>
  <c r="AI9" i="1"/>
  <c r="AH9" i="1"/>
  <c r="AG9" i="1"/>
  <c r="AF9" i="1"/>
  <c r="AE9" i="1"/>
  <c r="AD9" i="1"/>
  <c r="AC9" i="1"/>
  <c r="AB9" i="1"/>
  <c r="AA9" i="1"/>
  <c r="Z9" i="1"/>
  <c r="Y9" i="1"/>
  <c r="X9" i="1"/>
  <c r="W9" i="1"/>
  <c r="V9" i="1"/>
  <c r="U9" i="1"/>
  <c r="T9" i="1"/>
  <c r="S9" i="1"/>
  <c r="Q9" i="1"/>
  <c r="P9" i="1"/>
  <c r="O9"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Q8" i="1"/>
  <c r="P8" i="1"/>
  <c r="O8" i="1"/>
  <c r="DD7" i="1"/>
  <c r="DC7" i="1"/>
  <c r="DB7" i="1"/>
  <c r="DA7" i="1"/>
  <c r="CZ7" i="1"/>
  <c r="CY7" i="1"/>
  <c r="CX7" i="1"/>
  <c r="CW7" i="1"/>
  <c r="CV7" i="1"/>
  <c r="CU7" i="1"/>
  <c r="CT7" i="1"/>
  <c r="CS7" i="1"/>
  <c r="CR7" i="1"/>
  <c r="CQ7" i="1"/>
  <c r="CP7" i="1"/>
  <c r="CO7" i="1"/>
  <c r="CN7" i="1"/>
  <c r="CM7" i="1"/>
  <c r="CL7" i="1"/>
  <c r="CK7" i="1"/>
  <c r="CJ7" i="1"/>
  <c r="CI7" i="1"/>
  <c r="CH7" i="1"/>
  <c r="CG7" i="1"/>
  <c r="CF7" i="1"/>
  <c r="CE7" i="1"/>
  <c r="CD7" i="1"/>
  <c r="CC7" i="1"/>
  <c r="CB7" i="1"/>
  <c r="CA7" i="1"/>
  <c r="BZ7" i="1"/>
  <c r="BY7" i="1"/>
  <c r="BX7" i="1"/>
  <c r="BW7" i="1"/>
  <c r="BV7" i="1"/>
  <c r="BU7" i="1"/>
  <c r="BT7" i="1"/>
  <c r="BS7" i="1"/>
  <c r="BR7" i="1"/>
  <c r="BQ7" i="1"/>
  <c r="BP7" i="1"/>
  <c r="BO7" i="1"/>
  <c r="BN7" i="1"/>
  <c r="BM7" i="1"/>
  <c r="BL7" i="1"/>
  <c r="BK7" i="1"/>
  <c r="BJ7" i="1"/>
  <c r="BI7" i="1"/>
  <c r="BH7" i="1"/>
  <c r="BG7" i="1"/>
  <c r="BF7" i="1"/>
  <c r="BE7" i="1"/>
  <c r="BD7" i="1"/>
  <c r="BC7" i="1"/>
  <c r="BB7" i="1"/>
  <c r="BA7" i="1"/>
  <c r="AZ7" i="1"/>
  <c r="AY7" i="1"/>
  <c r="AX7" i="1"/>
  <c r="AW7" i="1"/>
  <c r="AV7" i="1"/>
  <c r="AU7" i="1"/>
  <c r="AT7" i="1"/>
  <c r="AS7" i="1"/>
  <c r="AR7" i="1"/>
  <c r="AQ7" i="1"/>
  <c r="AP7" i="1"/>
  <c r="AO7" i="1"/>
  <c r="AN7" i="1"/>
  <c r="AM7" i="1"/>
  <c r="AL7" i="1"/>
  <c r="AK7" i="1"/>
  <c r="AJ7" i="1"/>
  <c r="AI7" i="1"/>
  <c r="AH7" i="1"/>
  <c r="AG7" i="1"/>
  <c r="AF7" i="1"/>
  <c r="AE7" i="1"/>
  <c r="AD7" i="1"/>
  <c r="AC7" i="1"/>
  <c r="AB7" i="1"/>
  <c r="AA7" i="1"/>
  <c r="Z7" i="1"/>
  <c r="Y7" i="1"/>
  <c r="X7" i="1"/>
  <c r="W7" i="1"/>
  <c r="V7" i="1"/>
  <c r="U7" i="1"/>
  <c r="T7" i="1"/>
  <c r="S7" i="1"/>
  <c r="Q7" i="1"/>
  <c r="P7" i="1"/>
  <c r="O7" i="1"/>
  <c r="DD6" i="1"/>
  <c r="DC6" i="1"/>
  <c r="DB6" i="1"/>
  <c r="DA6" i="1"/>
  <c r="CZ6" i="1"/>
  <c r="CY6" i="1"/>
  <c r="CX6" i="1"/>
  <c r="CW6" i="1"/>
  <c r="CV6" i="1"/>
  <c r="CU6" i="1"/>
  <c r="CT6" i="1"/>
  <c r="CS6" i="1"/>
  <c r="CR6" i="1"/>
  <c r="CQ6" i="1"/>
  <c r="CP6" i="1"/>
  <c r="CO6" i="1"/>
  <c r="CN6" i="1"/>
  <c r="CM6" i="1"/>
  <c r="CL6" i="1"/>
  <c r="CK6" i="1"/>
  <c r="CJ6" i="1"/>
  <c r="CI6" i="1"/>
  <c r="CH6" i="1"/>
  <c r="CG6" i="1"/>
  <c r="CF6" i="1"/>
  <c r="CE6" i="1"/>
  <c r="CD6" i="1"/>
  <c r="CC6" i="1"/>
  <c r="CB6" i="1"/>
  <c r="CA6" i="1"/>
  <c r="BZ6" i="1"/>
  <c r="BY6" i="1"/>
  <c r="BX6" i="1"/>
  <c r="BW6" i="1"/>
  <c r="BV6" i="1"/>
  <c r="BU6" i="1"/>
  <c r="BT6" i="1"/>
  <c r="BS6" i="1"/>
  <c r="BR6" i="1"/>
  <c r="BQ6" i="1"/>
  <c r="BP6" i="1"/>
  <c r="BO6" i="1"/>
  <c r="BN6" i="1"/>
  <c r="BM6" i="1"/>
  <c r="BL6" i="1"/>
  <c r="BK6" i="1"/>
  <c r="BJ6" i="1"/>
  <c r="BI6" i="1"/>
  <c r="BH6" i="1"/>
  <c r="BG6" i="1"/>
  <c r="BF6" i="1"/>
  <c r="BE6" i="1"/>
  <c r="BD6" i="1"/>
  <c r="BC6" i="1"/>
  <c r="BB6" i="1"/>
  <c r="BA6" i="1"/>
  <c r="AZ6" i="1"/>
  <c r="AY6" i="1"/>
  <c r="AX6" i="1"/>
  <c r="AW6" i="1"/>
  <c r="AV6" i="1"/>
  <c r="AU6" i="1"/>
  <c r="AT6" i="1"/>
  <c r="AS6" i="1"/>
  <c r="AR6" i="1"/>
  <c r="AQ6" i="1"/>
  <c r="AP6" i="1"/>
  <c r="AO6" i="1"/>
  <c r="AN6" i="1"/>
  <c r="AM6" i="1"/>
  <c r="AL6" i="1"/>
  <c r="AK6" i="1"/>
  <c r="AJ6" i="1"/>
  <c r="AI6" i="1"/>
  <c r="AH6" i="1"/>
  <c r="AG6" i="1"/>
  <c r="AF6" i="1"/>
  <c r="AE6" i="1"/>
  <c r="AD6" i="1"/>
  <c r="AC6" i="1"/>
  <c r="AB6" i="1"/>
  <c r="AA6" i="1"/>
  <c r="Z6" i="1"/>
  <c r="Y6" i="1"/>
  <c r="X6" i="1"/>
  <c r="W6" i="1"/>
  <c r="V6" i="1"/>
  <c r="U6" i="1"/>
  <c r="T6" i="1"/>
  <c r="S6" i="1"/>
  <c r="Q6" i="1"/>
  <c r="P6" i="1"/>
  <c r="O6" i="1"/>
  <c r="DD5" i="1"/>
  <c r="DC5" i="1"/>
  <c r="DB5" i="1"/>
  <c r="DA5" i="1"/>
  <c r="CZ5" i="1"/>
  <c r="CY5" i="1"/>
  <c r="CX5" i="1"/>
  <c r="CW5" i="1"/>
  <c r="CV5" i="1"/>
  <c r="CU5" i="1"/>
  <c r="CT5" i="1"/>
  <c r="CS5" i="1"/>
  <c r="CR5" i="1"/>
  <c r="CQ5" i="1"/>
  <c r="CP5" i="1"/>
  <c r="CO5" i="1"/>
  <c r="CN5" i="1"/>
  <c r="CM5" i="1"/>
  <c r="CL5" i="1"/>
  <c r="CK5" i="1"/>
  <c r="CJ5" i="1"/>
  <c r="CI5" i="1"/>
  <c r="CH5" i="1"/>
  <c r="CG5" i="1"/>
  <c r="CF5" i="1"/>
  <c r="CE5" i="1"/>
  <c r="CD5" i="1"/>
  <c r="CC5" i="1"/>
  <c r="CB5" i="1"/>
  <c r="CA5" i="1"/>
  <c r="BZ5" i="1"/>
  <c r="BY5" i="1"/>
  <c r="BX5" i="1"/>
  <c r="BW5" i="1"/>
  <c r="BV5" i="1"/>
  <c r="BU5" i="1"/>
  <c r="BT5" i="1"/>
  <c r="BS5" i="1"/>
  <c r="BR5" i="1"/>
  <c r="BQ5" i="1"/>
  <c r="BP5" i="1"/>
  <c r="BO5" i="1"/>
  <c r="BN5" i="1"/>
  <c r="BM5" i="1"/>
  <c r="BL5" i="1"/>
  <c r="BK5" i="1"/>
  <c r="BJ5" i="1"/>
  <c r="BI5" i="1"/>
  <c r="BH5" i="1"/>
  <c r="BG5" i="1"/>
  <c r="BF5" i="1"/>
  <c r="BE5" i="1"/>
  <c r="BD5" i="1"/>
  <c r="BC5" i="1"/>
  <c r="BB5" i="1"/>
  <c r="BA5" i="1"/>
  <c r="AZ5" i="1"/>
  <c r="AY5" i="1"/>
  <c r="AX5" i="1"/>
  <c r="AW5" i="1"/>
  <c r="AV5" i="1"/>
  <c r="AU5" i="1"/>
  <c r="AT5" i="1"/>
  <c r="AS5" i="1"/>
  <c r="AR5" i="1"/>
  <c r="AQ5" i="1"/>
  <c r="AP5" i="1"/>
  <c r="AO5" i="1"/>
  <c r="AN5" i="1"/>
  <c r="AM5" i="1"/>
  <c r="AL5" i="1"/>
  <c r="AK5" i="1"/>
  <c r="AJ5" i="1"/>
  <c r="AI5" i="1"/>
  <c r="AH5" i="1"/>
  <c r="AG5" i="1"/>
  <c r="AF5" i="1"/>
  <c r="AE5" i="1"/>
  <c r="AD5" i="1"/>
  <c r="AC5" i="1"/>
  <c r="AB5" i="1"/>
  <c r="AA5" i="1"/>
  <c r="Z5" i="1"/>
  <c r="Y5" i="1"/>
  <c r="X5" i="1"/>
  <c r="W5" i="1"/>
  <c r="V5" i="1"/>
  <c r="U5" i="1"/>
  <c r="T5" i="1"/>
  <c r="S5" i="1"/>
  <c r="Q5" i="1"/>
  <c r="P5" i="1"/>
  <c r="O5" i="1"/>
  <c r="DD4" i="1"/>
  <c r="DC4" i="1"/>
  <c r="DB4" i="1"/>
  <c r="DA4" i="1"/>
  <c r="CZ4" i="1"/>
  <c r="CY4" i="1"/>
  <c r="CX4" i="1"/>
  <c r="CW4" i="1"/>
  <c r="CV4" i="1"/>
  <c r="CU4" i="1"/>
  <c r="CT4" i="1"/>
  <c r="CS4" i="1"/>
  <c r="CR4" i="1"/>
  <c r="CQ4" i="1"/>
  <c r="CP4" i="1"/>
  <c r="CO4" i="1"/>
  <c r="CN4" i="1"/>
  <c r="CM4" i="1"/>
  <c r="CL4" i="1"/>
  <c r="CK4" i="1"/>
  <c r="CJ4" i="1"/>
  <c r="CI4" i="1"/>
  <c r="CH4" i="1"/>
  <c r="CG4" i="1"/>
  <c r="CF4" i="1"/>
  <c r="CE4" i="1"/>
  <c r="CD4" i="1"/>
  <c r="CC4" i="1"/>
  <c r="CB4" i="1"/>
  <c r="CA4" i="1"/>
  <c r="BZ4" i="1"/>
  <c r="BY4" i="1"/>
  <c r="BX4" i="1"/>
  <c r="BW4" i="1"/>
  <c r="BV4" i="1"/>
  <c r="BU4" i="1"/>
  <c r="BT4" i="1"/>
  <c r="BS4" i="1"/>
  <c r="BR4" i="1"/>
  <c r="BQ4" i="1"/>
  <c r="BP4" i="1"/>
  <c r="BO4" i="1"/>
  <c r="BN4" i="1"/>
  <c r="BM4" i="1"/>
  <c r="BL4" i="1"/>
  <c r="BK4" i="1"/>
  <c r="BJ4" i="1"/>
  <c r="BI4" i="1"/>
  <c r="BH4" i="1"/>
  <c r="BG4" i="1"/>
  <c r="BF4" i="1"/>
  <c r="BE4" i="1"/>
  <c r="BD4" i="1"/>
  <c r="BC4" i="1"/>
  <c r="BB4" i="1"/>
  <c r="BA4" i="1"/>
  <c r="AZ4" i="1"/>
  <c r="AY4" i="1"/>
  <c r="AX4" i="1"/>
  <c r="AW4" i="1"/>
  <c r="AV4" i="1"/>
  <c r="AU4" i="1"/>
  <c r="AT4" i="1"/>
  <c r="AS4" i="1"/>
  <c r="AR4" i="1"/>
  <c r="AQ4" i="1"/>
  <c r="AP4" i="1"/>
  <c r="AO4" i="1"/>
  <c r="AN4" i="1"/>
  <c r="AM4" i="1"/>
  <c r="AL4" i="1"/>
  <c r="AK4" i="1"/>
  <c r="AJ4" i="1"/>
  <c r="AI4" i="1"/>
  <c r="AH4" i="1"/>
  <c r="AG4" i="1"/>
  <c r="AF4" i="1"/>
  <c r="AE4" i="1"/>
  <c r="AD4" i="1"/>
  <c r="AC4" i="1"/>
  <c r="AB4" i="1"/>
  <c r="AA4" i="1"/>
  <c r="Z4" i="1"/>
  <c r="Y4" i="1"/>
  <c r="X4" i="1"/>
  <c r="W4" i="1"/>
  <c r="V4" i="1"/>
  <c r="U4" i="1"/>
  <c r="T4" i="1"/>
  <c r="S4" i="1"/>
  <c r="Q4" i="1"/>
  <c r="P4" i="1"/>
  <c r="O4" i="1"/>
  <c r="DD3" i="1"/>
  <c r="DC3" i="1"/>
  <c r="DB3" i="1"/>
  <c r="DA3" i="1"/>
  <c r="CZ3" i="1"/>
  <c r="CY3" i="1"/>
  <c r="CX3" i="1"/>
  <c r="CW3" i="1"/>
  <c r="CV3" i="1"/>
  <c r="CU3" i="1"/>
  <c r="CT3" i="1"/>
  <c r="CS3" i="1"/>
  <c r="CR3" i="1"/>
  <c r="CQ3" i="1"/>
  <c r="CP3" i="1"/>
  <c r="CO3" i="1"/>
  <c r="CN3" i="1"/>
  <c r="CM3" i="1"/>
  <c r="CL3" i="1"/>
  <c r="CK3" i="1"/>
  <c r="CJ3" i="1"/>
  <c r="CI3" i="1"/>
  <c r="CH3" i="1"/>
  <c r="CG3" i="1"/>
  <c r="CF3" i="1"/>
  <c r="CE3" i="1"/>
  <c r="CD3" i="1"/>
  <c r="CC3" i="1"/>
  <c r="CB3" i="1"/>
  <c r="CA3" i="1"/>
  <c r="BZ3" i="1"/>
  <c r="BY3" i="1"/>
  <c r="BX3" i="1"/>
  <c r="BW3" i="1"/>
  <c r="BV3" i="1"/>
  <c r="BU3" i="1"/>
  <c r="BT3" i="1"/>
  <c r="BS3" i="1"/>
  <c r="BR3" i="1"/>
  <c r="BQ3" i="1"/>
  <c r="BP3" i="1"/>
  <c r="BO3" i="1"/>
  <c r="BN3" i="1"/>
  <c r="BM3" i="1"/>
  <c r="BL3" i="1"/>
  <c r="BK3" i="1"/>
  <c r="BJ3" i="1"/>
  <c r="BI3" i="1"/>
  <c r="BH3" i="1"/>
  <c r="BG3" i="1"/>
  <c r="BF3" i="1"/>
  <c r="BE3" i="1"/>
  <c r="BD3" i="1"/>
  <c r="BC3" i="1"/>
  <c r="BB3" i="1"/>
  <c r="BA3" i="1"/>
  <c r="AZ3" i="1"/>
  <c r="AY3" i="1"/>
  <c r="AX3" i="1"/>
  <c r="AW3" i="1"/>
  <c r="AV3" i="1"/>
  <c r="AU3" i="1"/>
  <c r="AT3" i="1"/>
  <c r="AS3" i="1"/>
  <c r="AR3" i="1"/>
  <c r="AQ3" i="1"/>
  <c r="AP3" i="1"/>
  <c r="AO3" i="1"/>
  <c r="AN3" i="1"/>
  <c r="AM3" i="1"/>
  <c r="AL3" i="1"/>
  <c r="AK3" i="1"/>
  <c r="AJ3" i="1"/>
  <c r="AI3" i="1"/>
  <c r="AH3" i="1"/>
  <c r="AG3" i="1"/>
  <c r="AF3" i="1"/>
  <c r="AE3" i="1"/>
  <c r="AD3" i="1"/>
  <c r="AC3" i="1"/>
  <c r="AB3" i="1"/>
  <c r="AA3" i="1"/>
  <c r="Z3" i="1"/>
  <c r="Y3" i="1"/>
  <c r="X3" i="1"/>
  <c r="W3" i="1"/>
  <c r="V3" i="1"/>
  <c r="U3" i="1"/>
  <c r="T3" i="1"/>
  <c r="S3" i="1"/>
  <c r="Q3" i="1"/>
  <c r="P3" i="1"/>
  <c r="O3" i="1"/>
  <c r="DD27" i="1"/>
  <c r="DC27" i="1"/>
  <c r="DB27" i="1"/>
  <c r="DA27" i="1"/>
  <c r="CZ27" i="1"/>
  <c r="CY27" i="1"/>
  <c r="CX27" i="1"/>
  <c r="CW27" i="1"/>
  <c r="CV27" i="1"/>
  <c r="CU27" i="1"/>
  <c r="CT27" i="1"/>
  <c r="CS27" i="1"/>
  <c r="CR27" i="1"/>
  <c r="CQ27" i="1"/>
  <c r="CP27" i="1"/>
  <c r="CO27" i="1"/>
  <c r="CN27" i="1"/>
  <c r="CM27" i="1"/>
  <c r="CL27" i="1"/>
  <c r="CK27" i="1"/>
  <c r="CJ27" i="1"/>
  <c r="CI27" i="1"/>
  <c r="CH27" i="1"/>
  <c r="CG27" i="1"/>
  <c r="CF27" i="1"/>
  <c r="CE27" i="1"/>
  <c r="CD27" i="1"/>
  <c r="CC27" i="1"/>
  <c r="CB27" i="1"/>
  <c r="CA27" i="1"/>
  <c r="BZ27" i="1"/>
  <c r="BY27" i="1"/>
  <c r="BX27" i="1"/>
  <c r="BW27" i="1"/>
  <c r="BV27" i="1"/>
  <c r="BU27" i="1"/>
  <c r="BT27" i="1"/>
  <c r="BS27" i="1"/>
  <c r="BR27" i="1"/>
  <c r="BQ27" i="1"/>
  <c r="BP27" i="1"/>
  <c r="BO27" i="1"/>
  <c r="BN27" i="1"/>
  <c r="BM27" i="1"/>
  <c r="BL27" i="1"/>
  <c r="BK27" i="1"/>
  <c r="BJ27" i="1"/>
  <c r="BI27" i="1"/>
  <c r="BH27" i="1"/>
  <c r="BG27" i="1"/>
  <c r="BF27" i="1"/>
  <c r="BE27" i="1"/>
  <c r="BD27" i="1"/>
  <c r="BC27" i="1"/>
  <c r="BB27" i="1"/>
  <c r="BA27" i="1"/>
  <c r="AZ27" i="1"/>
  <c r="AY27" i="1"/>
  <c r="AX27" i="1"/>
  <c r="AW27" i="1"/>
  <c r="AV27" i="1"/>
  <c r="AU27" i="1"/>
  <c r="AT27" i="1"/>
  <c r="AS27" i="1"/>
  <c r="AR27" i="1"/>
  <c r="AQ27" i="1"/>
  <c r="AP27" i="1"/>
  <c r="AO27" i="1"/>
  <c r="AN27" i="1"/>
  <c r="AM27" i="1"/>
  <c r="AL27" i="1"/>
  <c r="AK27" i="1"/>
  <c r="AJ27" i="1"/>
  <c r="AI27" i="1"/>
  <c r="AH27" i="1"/>
  <c r="AG27" i="1"/>
  <c r="AF27" i="1"/>
  <c r="AE27" i="1"/>
  <c r="AD27" i="1"/>
  <c r="AC27" i="1"/>
  <c r="AB27" i="1"/>
  <c r="AA27" i="1"/>
  <c r="Z27" i="1"/>
  <c r="Y27" i="1"/>
  <c r="X27" i="1"/>
  <c r="W27" i="1"/>
  <c r="V27" i="1"/>
  <c r="U27" i="1"/>
  <c r="T27" i="1"/>
  <c r="S27" i="1"/>
  <c r="Q27" i="1"/>
  <c r="P27" i="1"/>
  <c r="O27" i="1"/>
  <c r="DD26" i="1"/>
  <c r="DC26" i="1"/>
  <c r="DB26" i="1"/>
  <c r="DA26" i="1"/>
  <c r="CZ26" i="1"/>
  <c r="CY26" i="1"/>
  <c r="CX26" i="1"/>
  <c r="CW26" i="1"/>
  <c r="CV26" i="1"/>
  <c r="CU26" i="1"/>
  <c r="CT26" i="1"/>
  <c r="CS26" i="1"/>
  <c r="CR26" i="1"/>
  <c r="CQ26" i="1"/>
  <c r="CP26" i="1"/>
  <c r="CO26" i="1"/>
  <c r="CN26" i="1"/>
  <c r="CM26" i="1"/>
  <c r="CL26" i="1"/>
  <c r="CK26" i="1"/>
  <c r="CJ26" i="1"/>
  <c r="CI26" i="1"/>
  <c r="CH26" i="1"/>
  <c r="CG26" i="1"/>
  <c r="CF26" i="1"/>
  <c r="CE26" i="1"/>
  <c r="CD26" i="1"/>
  <c r="CC26" i="1"/>
  <c r="CB26" i="1"/>
  <c r="CA26" i="1"/>
  <c r="BZ26" i="1"/>
  <c r="BY26" i="1"/>
  <c r="BX26" i="1"/>
  <c r="BW26" i="1"/>
  <c r="BV26" i="1"/>
  <c r="BU26" i="1"/>
  <c r="BT26" i="1"/>
  <c r="BS26" i="1"/>
  <c r="BR26" i="1"/>
  <c r="BQ26" i="1"/>
  <c r="BP26" i="1"/>
  <c r="BO26" i="1"/>
  <c r="BN26" i="1"/>
  <c r="BM26" i="1"/>
  <c r="BL26" i="1"/>
  <c r="BK26" i="1"/>
  <c r="BJ26" i="1"/>
  <c r="BI26" i="1"/>
  <c r="BH26" i="1"/>
  <c r="BG26" i="1"/>
  <c r="BF26" i="1"/>
  <c r="BE26" i="1"/>
  <c r="BD26" i="1"/>
  <c r="BC26" i="1"/>
  <c r="BB26" i="1"/>
  <c r="BA26" i="1"/>
  <c r="AZ26" i="1"/>
  <c r="AY26" i="1"/>
  <c r="AX26"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V26" i="1"/>
  <c r="U26" i="1"/>
  <c r="T26" i="1"/>
  <c r="S26" i="1"/>
  <c r="Q26" i="1"/>
  <c r="P26" i="1"/>
  <c r="O26" i="1"/>
  <c r="DD2" i="1"/>
  <c r="DC2" i="1"/>
  <c r="DB2" i="1"/>
  <c r="DA2" i="1"/>
  <c r="CZ2" i="1"/>
  <c r="CY2" i="1"/>
  <c r="CX2" i="1"/>
  <c r="CW2" i="1"/>
  <c r="CV2" i="1"/>
  <c r="CU2" i="1"/>
  <c r="CT2" i="1"/>
  <c r="CS2" i="1"/>
  <c r="CR2" i="1"/>
  <c r="CQ2" i="1"/>
  <c r="CP2" i="1"/>
  <c r="CO2" i="1"/>
  <c r="CN2" i="1"/>
  <c r="CM2" i="1"/>
  <c r="CL2" i="1"/>
  <c r="CK2" i="1"/>
  <c r="CJ2" i="1"/>
  <c r="CI2" i="1"/>
  <c r="CH2" i="1"/>
  <c r="CG2" i="1"/>
  <c r="CF2" i="1"/>
  <c r="CE2" i="1"/>
  <c r="CD2" i="1"/>
  <c r="CC2" i="1"/>
  <c r="CB2" i="1"/>
  <c r="CA2" i="1"/>
  <c r="BZ2" i="1"/>
  <c r="BY2" i="1"/>
  <c r="BX2" i="1"/>
  <c r="BW2" i="1"/>
  <c r="BV2" i="1"/>
  <c r="BU2" i="1"/>
  <c r="BT2" i="1"/>
  <c r="BS2" i="1"/>
  <c r="BR2" i="1"/>
  <c r="BQ2" i="1"/>
  <c r="BP2" i="1"/>
  <c r="BO2" i="1"/>
  <c r="BN2" i="1"/>
  <c r="BM2" i="1"/>
  <c r="BL2" i="1"/>
  <c r="BK2" i="1"/>
  <c r="BJ2" i="1"/>
  <c r="BI2" i="1"/>
  <c r="BH2" i="1"/>
  <c r="BG2" i="1"/>
  <c r="BF2" i="1"/>
  <c r="BE2" i="1"/>
  <c r="BD2" i="1"/>
  <c r="BC2" i="1"/>
  <c r="BB2" i="1"/>
  <c r="BA2" i="1"/>
  <c r="AZ2" i="1"/>
  <c r="AY2" i="1"/>
  <c r="AX2" i="1"/>
  <c r="AW2" i="1"/>
  <c r="AV2" i="1"/>
  <c r="AU2" i="1"/>
  <c r="AT2" i="1"/>
  <c r="AS2" i="1"/>
  <c r="AR2" i="1"/>
  <c r="AQ2" i="1"/>
  <c r="AP2" i="1"/>
  <c r="AO2" i="1"/>
  <c r="AN2" i="1"/>
  <c r="AM2" i="1"/>
  <c r="AL2" i="1"/>
  <c r="AK2" i="1"/>
  <c r="AJ2" i="1"/>
  <c r="AI2" i="1"/>
  <c r="AH2" i="1"/>
  <c r="AG2" i="1"/>
  <c r="AF2" i="1"/>
  <c r="AE2" i="1"/>
  <c r="AD2" i="1"/>
  <c r="AC2" i="1"/>
  <c r="AB2" i="1"/>
  <c r="AA2" i="1"/>
  <c r="Z2" i="1"/>
  <c r="Y2" i="1"/>
  <c r="X2" i="1"/>
  <c r="W2" i="1"/>
  <c r="V2" i="1"/>
  <c r="U2" i="1"/>
  <c r="T2" i="1"/>
  <c r="S2" i="1"/>
  <c r="Q2" i="1"/>
  <c r="P2" i="1"/>
  <c r="O2" i="1"/>
  <c r="DD979" i="1"/>
  <c r="DC979" i="1"/>
  <c r="DB979" i="1"/>
  <c r="DA979" i="1"/>
  <c r="CZ979" i="1"/>
  <c r="CY979" i="1"/>
  <c r="CX979" i="1"/>
  <c r="CW979" i="1"/>
  <c r="CV979" i="1"/>
  <c r="CU979" i="1"/>
  <c r="CT979" i="1"/>
  <c r="CS979" i="1"/>
  <c r="CR979" i="1"/>
  <c r="CQ979" i="1"/>
  <c r="CP979" i="1"/>
  <c r="CO979" i="1"/>
  <c r="CN979" i="1"/>
  <c r="CM979" i="1"/>
  <c r="CL979" i="1"/>
  <c r="CK979" i="1"/>
  <c r="CJ979" i="1"/>
  <c r="CI979" i="1"/>
  <c r="CH979" i="1"/>
  <c r="CG979" i="1"/>
  <c r="CF979" i="1"/>
  <c r="CE979" i="1"/>
  <c r="CD979" i="1"/>
  <c r="CC979" i="1"/>
  <c r="CB979" i="1"/>
  <c r="CA979" i="1"/>
  <c r="BZ979" i="1"/>
  <c r="BY979" i="1"/>
  <c r="BX979" i="1"/>
  <c r="BW979" i="1"/>
  <c r="BV979" i="1"/>
  <c r="BU979" i="1"/>
  <c r="BT979" i="1"/>
  <c r="BS979" i="1"/>
  <c r="BR979" i="1"/>
  <c r="BQ979" i="1"/>
  <c r="BP979" i="1"/>
  <c r="BO979" i="1"/>
  <c r="BN979" i="1"/>
  <c r="BM979" i="1"/>
  <c r="BL979" i="1"/>
  <c r="BK979" i="1"/>
  <c r="BJ979" i="1"/>
  <c r="BI979" i="1"/>
  <c r="BH979" i="1"/>
  <c r="BG979" i="1"/>
  <c r="BF979" i="1"/>
  <c r="BE979" i="1"/>
  <c r="BD979" i="1"/>
  <c r="BC979" i="1"/>
  <c r="BB979" i="1"/>
  <c r="BA979" i="1"/>
  <c r="AZ979" i="1"/>
  <c r="AY979" i="1"/>
  <c r="AX979" i="1"/>
  <c r="AW979" i="1"/>
  <c r="AV979" i="1"/>
  <c r="AU979" i="1"/>
  <c r="AT979" i="1"/>
  <c r="AS979" i="1"/>
  <c r="AR979" i="1"/>
  <c r="AQ979" i="1"/>
  <c r="AP979" i="1"/>
  <c r="AO979" i="1"/>
  <c r="AN979" i="1"/>
  <c r="AM979" i="1"/>
  <c r="AL979" i="1"/>
  <c r="AK979" i="1"/>
  <c r="AJ979" i="1"/>
  <c r="AI979" i="1"/>
  <c r="AH979" i="1"/>
  <c r="AG979" i="1"/>
  <c r="AF979" i="1"/>
  <c r="AE979" i="1"/>
  <c r="AD979" i="1"/>
  <c r="AC979" i="1"/>
  <c r="AB979" i="1"/>
  <c r="AA979" i="1"/>
  <c r="Z979" i="1"/>
  <c r="Y979" i="1"/>
  <c r="X979" i="1"/>
  <c r="W979" i="1"/>
  <c r="V979" i="1"/>
  <c r="U979" i="1"/>
  <c r="T979" i="1"/>
  <c r="S979" i="1"/>
  <c r="Q979" i="1"/>
  <c r="P979" i="1"/>
  <c r="O979" i="1"/>
  <c r="DD978" i="1"/>
  <c r="DC978" i="1"/>
  <c r="DB978" i="1"/>
  <c r="DA978" i="1"/>
  <c r="CZ978" i="1"/>
  <c r="CY978" i="1"/>
  <c r="CX978" i="1"/>
  <c r="CW978" i="1"/>
  <c r="CV978" i="1"/>
  <c r="CU978" i="1"/>
  <c r="CT978" i="1"/>
  <c r="CS978" i="1"/>
  <c r="CR978" i="1"/>
  <c r="CQ978" i="1"/>
  <c r="CP978" i="1"/>
  <c r="CO978" i="1"/>
  <c r="CN978" i="1"/>
  <c r="CM978" i="1"/>
  <c r="CL978" i="1"/>
  <c r="CK978" i="1"/>
  <c r="CJ978" i="1"/>
  <c r="CI978" i="1"/>
  <c r="CH978" i="1"/>
  <c r="CG978" i="1"/>
  <c r="CF978" i="1"/>
  <c r="CE978" i="1"/>
  <c r="CD978" i="1"/>
  <c r="CC978" i="1"/>
  <c r="CB978" i="1"/>
  <c r="CA978" i="1"/>
  <c r="BZ978" i="1"/>
  <c r="BY978" i="1"/>
  <c r="BX978" i="1"/>
  <c r="BW978" i="1"/>
  <c r="BV978" i="1"/>
  <c r="BU978" i="1"/>
  <c r="BT978" i="1"/>
  <c r="BS978" i="1"/>
  <c r="BR978" i="1"/>
  <c r="BQ978" i="1"/>
  <c r="BP978" i="1"/>
  <c r="BO978" i="1"/>
  <c r="BN978" i="1"/>
  <c r="BM978" i="1"/>
  <c r="BL978" i="1"/>
  <c r="BK978" i="1"/>
  <c r="BJ978" i="1"/>
  <c r="BI978" i="1"/>
  <c r="BH978" i="1"/>
  <c r="BG978" i="1"/>
  <c r="BF978" i="1"/>
  <c r="BE978" i="1"/>
  <c r="BD978" i="1"/>
  <c r="BC978" i="1"/>
  <c r="BB978" i="1"/>
  <c r="BA978" i="1"/>
  <c r="AZ978" i="1"/>
  <c r="AY978" i="1"/>
  <c r="AX978" i="1"/>
  <c r="AW978" i="1"/>
  <c r="AV978" i="1"/>
  <c r="AU978" i="1"/>
  <c r="AT978" i="1"/>
  <c r="AS978" i="1"/>
  <c r="AR978" i="1"/>
  <c r="AQ978" i="1"/>
  <c r="AP978" i="1"/>
  <c r="AO978" i="1"/>
  <c r="AN978" i="1"/>
  <c r="AM978" i="1"/>
  <c r="AL978" i="1"/>
  <c r="AK978" i="1"/>
  <c r="AJ978" i="1"/>
  <c r="AI978" i="1"/>
  <c r="AH978" i="1"/>
  <c r="AG978" i="1"/>
  <c r="AF978" i="1"/>
  <c r="AE978" i="1"/>
  <c r="AD978" i="1"/>
  <c r="AC978" i="1"/>
  <c r="AB978" i="1"/>
  <c r="AA978" i="1"/>
  <c r="Z978" i="1"/>
  <c r="Y978" i="1"/>
  <c r="X978" i="1"/>
  <c r="W978" i="1"/>
  <c r="V978" i="1"/>
  <c r="U978" i="1"/>
  <c r="T978" i="1"/>
  <c r="S978" i="1"/>
  <c r="Q978" i="1"/>
  <c r="P978" i="1"/>
  <c r="O978" i="1"/>
  <c r="DD977" i="1"/>
  <c r="DC977" i="1"/>
  <c r="DB977" i="1"/>
  <c r="DA977" i="1"/>
  <c r="CZ977" i="1"/>
  <c r="CY977" i="1"/>
  <c r="CX977" i="1"/>
  <c r="CW977" i="1"/>
  <c r="CV977" i="1"/>
  <c r="CU977" i="1"/>
  <c r="CT977" i="1"/>
  <c r="CS977" i="1"/>
  <c r="CR977" i="1"/>
  <c r="CQ977" i="1"/>
  <c r="CP977" i="1"/>
  <c r="CO977" i="1"/>
  <c r="CN977" i="1"/>
  <c r="CM977" i="1"/>
  <c r="CL977" i="1"/>
  <c r="CK977" i="1"/>
  <c r="CJ977" i="1"/>
  <c r="CI977" i="1"/>
  <c r="CH977" i="1"/>
  <c r="CG977" i="1"/>
  <c r="CF977" i="1"/>
  <c r="CE977" i="1"/>
  <c r="CD977" i="1"/>
  <c r="CC977" i="1"/>
  <c r="CB977" i="1"/>
  <c r="CA977" i="1"/>
  <c r="BZ977" i="1"/>
  <c r="BY977" i="1"/>
  <c r="BX977" i="1"/>
  <c r="BW977" i="1"/>
  <c r="BV977" i="1"/>
  <c r="BU977" i="1"/>
  <c r="BT977" i="1"/>
  <c r="BS977" i="1"/>
  <c r="BR977" i="1"/>
  <c r="BQ977" i="1"/>
  <c r="BP977" i="1"/>
  <c r="BO977" i="1"/>
  <c r="BN977" i="1"/>
  <c r="BM977" i="1"/>
  <c r="BL977" i="1"/>
  <c r="BK977" i="1"/>
  <c r="BJ977" i="1"/>
  <c r="BI977" i="1"/>
  <c r="BH977" i="1"/>
  <c r="BG977" i="1"/>
  <c r="BF977" i="1"/>
  <c r="BE977" i="1"/>
  <c r="BD977" i="1"/>
  <c r="BC977" i="1"/>
  <c r="BB977" i="1"/>
  <c r="BA977" i="1"/>
  <c r="AZ977" i="1"/>
  <c r="AY977" i="1"/>
  <c r="AX977" i="1"/>
  <c r="AW977" i="1"/>
  <c r="AV977" i="1"/>
  <c r="AU977" i="1"/>
  <c r="AT977" i="1"/>
  <c r="AS977" i="1"/>
  <c r="AR977" i="1"/>
  <c r="AQ977" i="1"/>
  <c r="AP977" i="1"/>
  <c r="AO977" i="1"/>
  <c r="AN977" i="1"/>
  <c r="AM977" i="1"/>
  <c r="AL977" i="1"/>
  <c r="AK977" i="1"/>
  <c r="AJ977" i="1"/>
  <c r="AI977" i="1"/>
  <c r="AH977" i="1"/>
  <c r="AG977" i="1"/>
  <c r="AF977" i="1"/>
  <c r="AE977" i="1"/>
  <c r="AD977" i="1"/>
  <c r="AC977" i="1"/>
  <c r="AB977" i="1"/>
  <c r="AA977" i="1"/>
  <c r="Z977" i="1"/>
  <c r="Y977" i="1"/>
  <c r="X977" i="1"/>
  <c r="W977" i="1"/>
  <c r="V977" i="1"/>
  <c r="U977" i="1"/>
  <c r="T977" i="1"/>
  <c r="S977" i="1"/>
  <c r="Q977" i="1"/>
  <c r="P977" i="1"/>
  <c r="O977" i="1"/>
  <c r="DD976" i="1"/>
  <c r="DC976" i="1"/>
  <c r="DB976" i="1"/>
  <c r="DA976" i="1"/>
  <c r="CZ976" i="1"/>
  <c r="CY976" i="1"/>
  <c r="CX976" i="1"/>
  <c r="CW976" i="1"/>
  <c r="CV976" i="1"/>
  <c r="CU976" i="1"/>
  <c r="CT976" i="1"/>
  <c r="CS976" i="1"/>
  <c r="CR976" i="1"/>
  <c r="CQ976" i="1"/>
  <c r="CP976" i="1"/>
  <c r="CO976" i="1"/>
  <c r="CN976" i="1"/>
  <c r="CM976" i="1"/>
  <c r="CL976" i="1"/>
  <c r="CK976" i="1"/>
  <c r="CJ976" i="1"/>
  <c r="CI976" i="1"/>
  <c r="CH976" i="1"/>
  <c r="CG976" i="1"/>
  <c r="CF976" i="1"/>
  <c r="CE976" i="1"/>
  <c r="CD976" i="1"/>
  <c r="CC976" i="1"/>
  <c r="CB976" i="1"/>
  <c r="CA976" i="1"/>
  <c r="BZ976" i="1"/>
  <c r="BY976" i="1"/>
  <c r="BX976" i="1"/>
  <c r="BW976" i="1"/>
  <c r="BV976" i="1"/>
  <c r="BU976" i="1"/>
  <c r="BT976" i="1"/>
  <c r="BS976" i="1"/>
  <c r="BR976" i="1"/>
  <c r="BQ976" i="1"/>
  <c r="BP976" i="1"/>
  <c r="BO976" i="1"/>
  <c r="BN976" i="1"/>
  <c r="BM976" i="1"/>
  <c r="BL976" i="1"/>
  <c r="BK976" i="1"/>
  <c r="BJ976" i="1"/>
  <c r="BI976" i="1"/>
  <c r="BH976" i="1"/>
  <c r="BG976" i="1"/>
  <c r="BF976" i="1"/>
  <c r="BE976" i="1"/>
  <c r="BD976" i="1"/>
  <c r="BC976" i="1"/>
  <c r="BB976" i="1"/>
  <c r="BA976" i="1"/>
  <c r="AZ976" i="1"/>
  <c r="AY976" i="1"/>
  <c r="AX976" i="1"/>
  <c r="AW976" i="1"/>
  <c r="AV976" i="1"/>
  <c r="AU976" i="1"/>
  <c r="AT976" i="1"/>
  <c r="AS976" i="1"/>
  <c r="AR976" i="1"/>
  <c r="AQ976" i="1"/>
  <c r="AP976" i="1"/>
  <c r="AO976" i="1"/>
  <c r="AN976" i="1"/>
  <c r="AM976" i="1"/>
  <c r="AL976" i="1"/>
  <c r="AK976" i="1"/>
  <c r="AJ976" i="1"/>
  <c r="AI976" i="1"/>
  <c r="AH976" i="1"/>
  <c r="AG976" i="1"/>
  <c r="AF976" i="1"/>
  <c r="AE976" i="1"/>
  <c r="AD976" i="1"/>
  <c r="AC976" i="1"/>
  <c r="AB976" i="1"/>
  <c r="AA976" i="1"/>
  <c r="Z976" i="1"/>
  <c r="Y976" i="1"/>
  <c r="X976" i="1"/>
  <c r="W976" i="1"/>
  <c r="V976" i="1"/>
  <c r="U976" i="1"/>
  <c r="T976" i="1"/>
  <c r="S976" i="1"/>
  <c r="Q976" i="1"/>
  <c r="P976" i="1"/>
  <c r="O976" i="1"/>
  <c r="DD975" i="1"/>
  <c r="DC975" i="1"/>
  <c r="DB975" i="1"/>
  <c r="DA975" i="1"/>
  <c r="CZ975" i="1"/>
  <c r="CY975" i="1"/>
  <c r="CX975" i="1"/>
  <c r="CW975" i="1"/>
  <c r="CV975" i="1"/>
  <c r="CU975" i="1"/>
  <c r="CT975" i="1"/>
  <c r="CS975" i="1"/>
  <c r="CR975" i="1"/>
  <c r="CQ975" i="1"/>
  <c r="CP975" i="1"/>
  <c r="CO975" i="1"/>
  <c r="CN975" i="1"/>
  <c r="CM975" i="1"/>
  <c r="CL975" i="1"/>
  <c r="CK975" i="1"/>
  <c r="CJ975" i="1"/>
  <c r="CI975" i="1"/>
  <c r="CH975" i="1"/>
  <c r="CG975" i="1"/>
  <c r="CF975" i="1"/>
  <c r="CE975" i="1"/>
  <c r="CD975" i="1"/>
  <c r="CC975" i="1"/>
  <c r="CB975" i="1"/>
  <c r="CA975" i="1"/>
  <c r="BZ975" i="1"/>
  <c r="BY975" i="1"/>
  <c r="BX975" i="1"/>
  <c r="BW975" i="1"/>
  <c r="BV975" i="1"/>
  <c r="BU975" i="1"/>
  <c r="BT975" i="1"/>
  <c r="BS975" i="1"/>
  <c r="BR975" i="1"/>
  <c r="BQ975" i="1"/>
  <c r="BP975" i="1"/>
  <c r="BO975" i="1"/>
  <c r="BN975" i="1"/>
  <c r="BM975" i="1"/>
  <c r="BL975" i="1"/>
  <c r="BK975" i="1"/>
  <c r="BJ975" i="1"/>
  <c r="BI975" i="1"/>
  <c r="BH975" i="1"/>
  <c r="BG975" i="1"/>
  <c r="BF975" i="1"/>
  <c r="BE975" i="1"/>
  <c r="BD975" i="1"/>
  <c r="BC975" i="1"/>
  <c r="BB975" i="1"/>
  <c r="BA975" i="1"/>
  <c r="AZ975" i="1"/>
  <c r="AY975" i="1"/>
  <c r="AX975" i="1"/>
  <c r="AW975" i="1"/>
  <c r="AV975" i="1"/>
  <c r="AU975" i="1"/>
  <c r="AT975" i="1"/>
  <c r="AS975" i="1"/>
  <c r="AR975" i="1"/>
  <c r="AQ975" i="1"/>
  <c r="AP975" i="1"/>
  <c r="AO975" i="1"/>
  <c r="AN975" i="1"/>
  <c r="AM975" i="1"/>
  <c r="AL975" i="1"/>
  <c r="AK975" i="1"/>
  <c r="AJ975" i="1"/>
  <c r="AI975" i="1"/>
  <c r="AH975" i="1"/>
  <c r="AG975" i="1"/>
  <c r="AF975" i="1"/>
  <c r="AE975" i="1"/>
  <c r="AD975" i="1"/>
  <c r="AC975" i="1"/>
  <c r="AB975" i="1"/>
  <c r="AA975" i="1"/>
  <c r="Z975" i="1"/>
  <c r="Y975" i="1"/>
  <c r="X975" i="1"/>
  <c r="W975" i="1"/>
  <c r="V975" i="1"/>
  <c r="U975" i="1"/>
  <c r="T975" i="1"/>
  <c r="S975" i="1"/>
  <c r="Q975" i="1"/>
  <c r="P975" i="1"/>
  <c r="O975" i="1"/>
  <c r="DD974" i="1"/>
  <c r="DC974" i="1"/>
  <c r="DB974" i="1"/>
  <c r="DA974" i="1"/>
  <c r="CZ974" i="1"/>
  <c r="CY974" i="1"/>
  <c r="CX974" i="1"/>
  <c r="CW974" i="1"/>
  <c r="CV974" i="1"/>
  <c r="CU974" i="1"/>
  <c r="CT974" i="1"/>
  <c r="CS974" i="1"/>
  <c r="CR974" i="1"/>
  <c r="CQ974" i="1"/>
  <c r="CP974" i="1"/>
  <c r="CO974" i="1"/>
  <c r="CN974" i="1"/>
  <c r="CM974" i="1"/>
  <c r="CL974" i="1"/>
  <c r="CK974" i="1"/>
  <c r="CJ974" i="1"/>
  <c r="CI974" i="1"/>
  <c r="CH974" i="1"/>
  <c r="CG974" i="1"/>
  <c r="CF974" i="1"/>
  <c r="CE974" i="1"/>
  <c r="CD974" i="1"/>
  <c r="CC974" i="1"/>
  <c r="CB974" i="1"/>
  <c r="CA974" i="1"/>
  <c r="BZ974" i="1"/>
  <c r="BY974" i="1"/>
  <c r="BX974" i="1"/>
  <c r="BW974" i="1"/>
  <c r="BV974" i="1"/>
  <c r="BU974" i="1"/>
  <c r="BT974" i="1"/>
  <c r="BS974" i="1"/>
  <c r="BR974" i="1"/>
  <c r="BQ974" i="1"/>
  <c r="BP974" i="1"/>
  <c r="BO974" i="1"/>
  <c r="BN974" i="1"/>
  <c r="BM974" i="1"/>
  <c r="BL974" i="1"/>
  <c r="BK974" i="1"/>
  <c r="BJ974" i="1"/>
  <c r="BI974" i="1"/>
  <c r="BH974" i="1"/>
  <c r="BG974" i="1"/>
  <c r="BF974" i="1"/>
  <c r="BE974" i="1"/>
  <c r="BD974" i="1"/>
  <c r="BC974" i="1"/>
  <c r="BB974" i="1"/>
  <c r="BA974" i="1"/>
  <c r="AZ974" i="1"/>
  <c r="AY974" i="1"/>
  <c r="AX974" i="1"/>
  <c r="AW974" i="1"/>
  <c r="AV974" i="1"/>
  <c r="AU974" i="1"/>
  <c r="AT974" i="1"/>
  <c r="AS974" i="1"/>
  <c r="AR974" i="1"/>
  <c r="AQ974" i="1"/>
  <c r="AP974" i="1"/>
  <c r="AO974" i="1"/>
  <c r="AN974" i="1"/>
  <c r="AM974" i="1"/>
  <c r="AL974" i="1"/>
  <c r="AK974" i="1"/>
  <c r="AJ974" i="1"/>
  <c r="AI974" i="1"/>
  <c r="AH974" i="1"/>
  <c r="AG974" i="1"/>
  <c r="AF974" i="1"/>
  <c r="AE974" i="1"/>
  <c r="AD974" i="1"/>
  <c r="AC974" i="1"/>
  <c r="AB974" i="1"/>
  <c r="AA974" i="1"/>
  <c r="Z974" i="1"/>
  <c r="Y974" i="1"/>
  <c r="X974" i="1"/>
  <c r="W974" i="1"/>
  <c r="V974" i="1"/>
  <c r="U974" i="1"/>
  <c r="T974" i="1"/>
  <c r="S974" i="1"/>
  <c r="Q974" i="1"/>
  <c r="P974" i="1"/>
  <c r="O974" i="1"/>
  <c r="DD973" i="1"/>
  <c r="DC973" i="1"/>
  <c r="DB973" i="1"/>
  <c r="DA973" i="1"/>
  <c r="CZ973" i="1"/>
  <c r="CY973" i="1"/>
  <c r="CX973" i="1"/>
  <c r="CW973" i="1"/>
  <c r="CV973" i="1"/>
  <c r="CU973" i="1"/>
  <c r="CT973" i="1"/>
  <c r="CS973" i="1"/>
  <c r="CR973" i="1"/>
  <c r="CQ973" i="1"/>
  <c r="CP973" i="1"/>
  <c r="CO973" i="1"/>
  <c r="CN973" i="1"/>
  <c r="CM973" i="1"/>
  <c r="CL973" i="1"/>
  <c r="CK973" i="1"/>
  <c r="CJ973" i="1"/>
  <c r="CI973" i="1"/>
  <c r="CH973" i="1"/>
  <c r="CG973" i="1"/>
  <c r="CF973" i="1"/>
  <c r="CE973" i="1"/>
  <c r="CD973" i="1"/>
  <c r="CC973" i="1"/>
  <c r="CB973" i="1"/>
  <c r="CA973" i="1"/>
  <c r="BZ973" i="1"/>
  <c r="BY973" i="1"/>
  <c r="BX973" i="1"/>
  <c r="BW973" i="1"/>
  <c r="BV973" i="1"/>
  <c r="BU973" i="1"/>
  <c r="BT973" i="1"/>
  <c r="BS973" i="1"/>
  <c r="BR973" i="1"/>
  <c r="BQ973" i="1"/>
  <c r="BP973" i="1"/>
  <c r="BO973" i="1"/>
  <c r="BN973" i="1"/>
  <c r="BM973" i="1"/>
  <c r="BL973" i="1"/>
  <c r="BK973" i="1"/>
  <c r="BJ973" i="1"/>
  <c r="BI973" i="1"/>
  <c r="BH973" i="1"/>
  <c r="BG973" i="1"/>
  <c r="BF973" i="1"/>
  <c r="BE973" i="1"/>
  <c r="BD973" i="1"/>
  <c r="BC973" i="1"/>
  <c r="BB973" i="1"/>
  <c r="BA973" i="1"/>
  <c r="AZ973" i="1"/>
  <c r="AY973" i="1"/>
  <c r="AX973" i="1"/>
  <c r="AW973" i="1"/>
  <c r="AV973" i="1"/>
  <c r="AU973" i="1"/>
  <c r="AT973" i="1"/>
  <c r="AS973" i="1"/>
  <c r="AR973" i="1"/>
  <c r="AQ973" i="1"/>
  <c r="AP973" i="1"/>
  <c r="AO973" i="1"/>
  <c r="AN973" i="1"/>
  <c r="AM973" i="1"/>
  <c r="AL973" i="1"/>
  <c r="AK973" i="1"/>
  <c r="AJ973" i="1"/>
  <c r="AI973" i="1"/>
  <c r="AH973" i="1"/>
  <c r="AG973" i="1"/>
  <c r="AF973" i="1"/>
  <c r="AE973" i="1"/>
  <c r="AD973" i="1"/>
  <c r="AC973" i="1"/>
  <c r="AB973" i="1"/>
  <c r="AA973" i="1"/>
  <c r="Z973" i="1"/>
  <c r="Y973" i="1"/>
  <c r="X973" i="1"/>
  <c r="W973" i="1"/>
  <c r="V973" i="1"/>
  <c r="U973" i="1"/>
  <c r="T973" i="1"/>
  <c r="S973" i="1"/>
  <c r="Q973" i="1"/>
  <c r="P973" i="1"/>
  <c r="O973" i="1"/>
  <c r="DD972" i="1"/>
  <c r="DC972" i="1"/>
  <c r="DB972" i="1"/>
  <c r="DA972" i="1"/>
  <c r="CZ972" i="1"/>
  <c r="CY972" i="1"/>
  <c r="CX972" i="1"/>
  <c r="CW972" i="1"/>
  <c r="CV972" i="1"/>
  <c r="CU972" i="1"/>
  <c r="CT972" i="1"/>
  <c r="CS972" i="1"/>
  <c r="CR972" i="1"/>
  <c r="CQ972" i="1"/>
  <c r="CP972" i="1"/>
  <c r="CO972" i="1"/>
  <c r="CN972" i="1"/>
  <c r="CM972" i="1"/>
  <c r="CL972" i="1"/>
  <c r="CK972" i="1"/>
  <c r="CJ972" i="1"/>
  <c r="CI972" i="1"/>
  <c r="CH972" i="1"/>
  <c r="CG972" i="1"/>
  <c r="CF972" i="1"/>
  <c r="CE972" i="1"/>
  <c r="CD972" i="1"/>
  <c r="CC972" i="1"/>
  <c r="CB972" i="1"/>
  <c r="CA972" i="1"/>
  <c r="BZ972" i="1"/>
  <c r="BY972" i="1"/>
  <c r="BX972" i="1"/>
  <c r="BW972" i="1"/>
  <c r="BV972" i="1"/>
  <c r="BU972" i="1"/>
  <c r="BT972" i="1"/>
  <c r="BS972" i="1"/>
  <c r="BR972" i="1"/>
  <c r="BQ972" i="1"/>
  <c r="BP972" i="1"/>
  <c r="BO972" i="1"/>
  <c r="BN972" i="1"/>
  <c r="BM972" i="1"/>
  <c r="BL972" i="1"/>
  <c r="BK972" i="1"/>
  <c r="BJ972" i="1"/>
  <c r="BI972" i="1"/>
  <c r="BH972" i="1"/>
  <c r="BG972" i="1"/>
  <c r="BF972" i="1"/>
  <c r="BE972" i="1"/>
  <c r="BD972" i="1"/>
  <c r="BC972" i="1"/>
  <c r="BB972" i="1"/>
  <c r="BA972" i="1"/>
  <c r="AZ972" i="1"/>
  <c r="AY972" i="1"/>
  <c r="AX972" i="1"/>
  <c r="AW972" i="1"/>
  <c r="AV972" i="1"/>
  <c r="AU972" i="1"/>
  <c r="AT972" i="1"/>
  <c r="AS972" i="1"/>
  <c r="AR972" i="1"/>
  <c r="AQ972" i="1"/>
  <c r="AP972" i="1"/>
  <c r="AO972" i="1"/>
  <c r="AN972" i="1"/>
  <c r="AM972" i="1"/>
  <c r="AL972" i="1"/>
  <c r="AK972" i="1"/>
  <c r="AJ972" i="1"/>
  <c r="AI972" i="1"/>
  <c r="AH972" i="1"/>
  <c r="AG972" i="1"/>
  <c r="AF972" i="1"/>
  <c r="AE972" i="1"/>
  <c r="AD972" i="1"/>
  <c r="AC972" i="1"/>
  <c r="AB972" i="1"/>
  <c r="AA972" i="1"/>
  <c r="Z972" i="1"/>
  <c r="Y972" i="1"/>
  <c r="X972" i="1"/>
  <c r="W972" i="1"/>
  <c r="V972" i="1"/>
  <c r="U972" i="1"/>
  <c r="T972" i="1"/>
  <c r="S972" i="1"/>
  <c r="Q972" i="1"/>
  <c r="P972" i="1"/>
  <c r="O972" i="1"/>
  <c r="DD1391" i="1"/>
  <c r="DC1391" i="1"/>
  <c r="DB1391" i="1"/>
  <c r="DA1391" i="1"/>
  <c r="CZ1391" i="1"/>
  <c r="CY1391" i="1"/>
  <c r="CX1391" i="1"/>
  <c r="CW1391" i="1"/>
  <c r="CV1391" i="1"/>
  <c r="CU1391" i="1"/>
  <c r="CT1391" i="1"/>
  <c r="CS1391" i="1"/>
  <c r="CR1391" i="1"/>
  <c r="CQ1391" i="1"/>
  <c r="CP1391" i="1"/>
  <c r="CO1391" i="1"/>
  <c r="CN1391" i="1"/>
  <c r="CM1391" i="1"/>
  <c r="CL1391" i="1"/>
  <c r="CK1391" i="1"/>
  <c r="CJ1391" i="1"/>
  <c r="CI1391" i="1"/>
  <c r="CH1391" i="1"/>
  <c r="CG1391" i="1"/>
  <c r="CF1391" i="1"/>
  <c r="CE1391" i="1"/>
  <c r="CD1391" i="1"/>
  <c r="CC1391" i="1"/>
  <c r="CB1391" i="1"/>
  <c r="CA1391" i="1"/>
  <c r="BZ1391" i="1"/>
  <c r="BY1391" i="1"/>
  <c r="BX1391" i="1"/>
  <c r="BW1391" i="1"/>
  <c r="BV1391" i="1"/>
  <c r="BU1391" i="1"/>
  <c r="BT1391" i="1"/>
  <c r="BS1391" i="1"/>
  <c r="BR1391" i="1"/>
  <c r="BQ1391" i="1"/>
  <c r="BP1391" i="1"/>
  <c r="BO1391" i="1"/>
  <c r="BN1391" i="1"/>
  <c r="BM1391" i="1"/>
  <c r="BL1391" i="1"/>
  <c r="BK1391" i="1"/>
  <c r="BJ1391" i="1"/>
  <c r="BI1391" i="1"/>
  <c r="BH1391" i="1"/>
  <c r="BG1391" i="1"/>
  <c r="BF1391" i="1"/>
  <c r="BE1391" i="1"/>
  <c r="BD1391" i="1"/>
  <c r="BC1391" i="1"/>
  <c r="BB1391" i="1"/>
  <c r="BA1391" i="1"/>
  <c r="AZ1391" i="1"/>
  <c r="AY1391" i="1"/>
  <c r="AX1391" i="1"/>
  <c r="AW1391" i="1"/>
  <c r="AV1391" i="1"/>
  <c r="AU1391" i="1"/>
  <c r="AT1391" i="1"/>
  <c r="AS1391" i="1"/>
  <c r="AR1391" i="1"/>
  <c r="AQ1391" i="1"/>
  <c r="AP1391" i="1"/>
  <c r="AO1391" i="1"/>
  <c r="AN1391" i="1"/>
  <c r="AM1391" i="1"/>
  <c r="AL1391" i="1"/>
  <c r="AK1391" i="1"/>
  <c r="AJ1391" i="1"/>
  <c r="AI1391" i="1"/>
  <c r="AH1391" i="1"/>
  <c r="AG1391" i="1"/>
  <c r="AF1391" i="1"/>
  <c r="AE1391" i="1"/>
  <c r="AD1391" i="1"/>
  <c r="AC1391" i="1"/>
  <c r="AB1391" i="1"/>
  <c r="AA1391" i="1"/>
  <c r="Z1391" i="1"/>
  <c r="Y1391" i="1"/>
  <c r="X1391" i="1"/>
  <c r="W1391" i="1"/>
  <c r="V1391" i="1"/>
  <c r="U1391" i="1"/>
  <c r="T1391" i="1"/>
  <c r="S1391" i="1"/>
  <c r="Q1391" i="1"/>
  <c r="P1391" i="1"/>
  <c r="O1391" i="1"/>
  <c r="DD1390" i="1"/>
  <c r="DC1390" i="1"/>
  <c r="DB1390" i="1"/>
  <c r="DA1390" i="1"/>
  <c r="CZ1390" i="1"/>
  <c r="CY1390" i="1"/>
  <c r="CX1390" i="1"/>
  <c r="CW1390" i="1"/>
  <c r="CV1390" i="1"/>
  <c r="CU1390" i="1"/>
  <c r="CT1390" i="1"/>
  <c r="CS1390" i="1"/>
  <c r="CR1390" i="1"/>
  <c r="CQ1390" i="1"/>
  <c r="CP1390" i="1"/>
  <c r="CO1390" i="1"/>
  <c r="CN1390" i="1"/>
  <c r="CM1390" i="1"/>
  <c r="CL1390" i="1"/>
  <c r="CK1390" i="1"/>
  <c r="CJ1390" i="1"/>
  <c r="CI1390" i="1"/>
  <c r="CH1390" i="1"/>
  <c r="CG1390" i="1"/>
  <c r="CF1390" i="1"/>
  <c r="CE1390" i="1"/>
  <c r="CD1390" i="1"/>
  <c r="CC1390" i="1"/>
  <c r="CB1390" i="1"/>
  <c r="CA1390" i="1"/>
  <c r="BZ1390" i="1"/>
  <c r="BY1390" i="1"/>
  <c r="BX1390" i="1"/>
  <c r="BW1390" i="1"/>
  <c r="BV1390" i="1"/>
  <c r="BU1390" i="1"/>
  <c r="BT1390" i="1"/>
  <c r="BS1390" i="1"/>
  <c r="BR1390" i="1"/>
  <c r="BQ1390" i="1"/>
  <c r="BP1390" i="1"/>
  <c r="BO1390" i="1"/>
  <c r="BN1390" i="1"/>
  <c r="BM1390" i="1"/>
  <c r="BL1390" i="1"/>
  <c r="BK1390" i="1"/>
  <c r="BJ1390" i="1"/>
  <c r="BI1390" i="1"/>
  <c r="BH1390" i="1"/>
  <c r="BG1390" i="1"/>
  <c r="BF1390" i="1"/>
  <c r="BE1390" i="1"/>
  <c r="BD1390" i="1"/>
  <c r="BC1390" i="1"/>
  <c r="BB1390" i="1"/>
  <c r="BA1390" i="1"/>
  <c r="AZ1390" i="1"/>
  <c r="AY1390" i="1"/>
  <c r="AX1390" i="1"/>
  <c r="AW1390" i="1"/>
  <c r="AV1390" i="1"/>
  <c r="AU1390" i="1"/>
  <c r="AT1390" i="1"/>
  <c r="AS1390" i="1"/>
  <c r="AR1390" i="1"/>
  <c r="AQ1390" i="1"/>
  <c r="AP1390" i="1"/>
  <c r="AO1390" i="1"/>
  <c r="AN1390" i="1"/>
  <c r="AM1390" i="1"/>
  <c r="AL1390" i="1"/>
  <c r="AK1390" i="1"/>
  <c r="AJ1390" i="1"/>
  <c r="AI1390" i="1"/>
  <c r="AH1390" i="1"/>
  <c r="AG1390" i="1"/>
  <c r="AF1390" i="1"/>
  <c r="AE1390" i="1"/>
  <c r="AD1390" i="1"/>
  <c r="AC1390" i="1"/>
  <c r="AB1390" i="1"/>
  <c r="AA1390" i="1"/>
  <c r="Z1390" i="1"/>
  <c r="Y1390" i="1"/>
  <c r="X1390" i="1"/>
  <c r="W1390" i="1"/>
  <c r="V1390" i="1"/>
  <c r="U1390" i="1"/>
  <c r="T1390" i="1"/>
  <c r="S1390" i="1"/>
  <c r="Q1390" i="1"/>
  <c r="P1390" i="1"/>
  <c r="O1390" i="1"/>
  <c r="DD1389" i="1"/>
  <c r="DC1389" i="1"/>
  <c r="DB1389" i="1"/>
  <c r="DA1389" i="1"/>
  <c r="CZ1389" i="1"/>
  <c r="CY1389" i="1"/>
  <c r="CX1389" i="1"/>
  <c r="CW1389" i="1"/>
  <c r="CV1389" i="1"/>
  <c r="CU1389" i="1"/>
  <c r="CT1389" i="1"/>
  <c r="CS1389" i="1"/>
  <c r="CR1389" i="1"/>
  <c r="CQ1389" i="1"/>
  <c r="CP1389" i="1"/>
  <c r="CO1389" i="1"/>
  <c r="CN1389" i="1"/>
  <c r="CM1389" i="1"/>
  <c r="CL1389" i="1"/>
  <c r="CK1389" i="1"/>
  <c r="CJ1389" i="1"/>
  <c r="CI1389" i="1"/>
  <c r="CH1389" i="1"/>
  <c r="CG1389" i="1"/>
  <c r="CF1389" i="1"/>
  <c r="CE1389" i="1"/>
  <c r="CD1389" i="1"/>
  <c r="CC1389" i="1"/>
  <c r="CB1389" i="1"/>
  <c r="CA1389" i="1"/>
  <c r="BZ1389" i="1"/>
  <c r="BY1389" i="1"/>
  <c r="BX1389" i="1"/>
  <c r="BW1389" i="1"/>
  <c r="BV1389" i="1"/>
  <c r="BU1389" i="1"/>
  <c r="BT1389" i="1"/>
  <c r="BS1389" i="1"/>
  <c r="BR1389" i="1"/>
  <c r="BQ1389" i="1"/>
  <c r="BP1389" i="1"/>
  <c r="BO1389" i="1"/>
  <c r="BN1389" i="1"/>
  <c r="BM1389" i="1"/>
  <c r="BL1389" i="1"/>
  <c r="BK1389" i="1"/>
  <c r="BJ1389" i="1"/>
  <c r="BI1389" i="1"/>
  <c r="BH1389" i="1"/>
  <c r="BG1389" i="1"/>
  <c r="BF1389" i="1"/>
  <c r="BE1389" i="1"/>
  <c r="BD1389" i="1"/>
  <c r="BC1389" i="1"/>
  <c r="BB1389" i="1"/>
  <c r="BA1389" i="1"/>
  <c r="AZ1389" i="1"/>
  <c r="AY1389" i="1"/>
  <c r="AX1389" i="1"/>
  <c r="AW1389" i="1"/>
  <c r="AV1389" i="1"/>
  <c r="AU1389" i="1"/>
  <c r="AT1389" i="1"/>
  <c r="AS1389" i="1"/>
  <c r="AR1389" i="1"/>
  <c r="AQ1389" i="1"/>
  <c r="AP1389" i="1"/>
  <c r="AO1389" i="1"/>
  <c r="AN1389" i="1"/>
  <c r="AM1389" i="1"/>
  <c r="AL1389" i="1"/>
  <c r="AK1389" i="1"/>
  <c r="AJ1389" i="1"/>
  <c r="AI1389" i="1"/>
  <c r="AH1389" i="1"/>
  <c r="AG1389" i="1"/>
  <c r="AF1389" i="1"/>
  <c r="AE1389" i="1"/>
  <c r="AD1389" i="1"/>
  <c r="AC1389" i="1"/>
  <c r="AB1389" i="1"/>
  <c r="AA1389" i="1"/>
  <c r="Z1389" i="1"/>
  <c r="Y1389" i="1"/>
  <c r="X1389" i="1"/>
  <c r="W1389" i="1"/>
  <c r="V1389" i="1"/>
  <c r="U1389" i="1"/>
  <c r="T1389" i="1"/>
  <c r="S1389" i="1"/>
  <c r="Q1389" i="1"/>
  <c r="P1389" i="1"/>
  <c r="O1389" i="1"/>
  <c r="DD1388" i="1"/>
  <c r="DC1388" i="1"/>
  <c r="DB1388" i="1"/>
  <c r="DA1388" i="1"/>
  <c r="CZ1388" i="1"/>
  <c r="CY1388" i="1"/>
  <c r="CX1388" i="1"/>
  <c r="CW1388" i="1"/>
  <c r="CV1388" i="1"/>
  <c r="CU1388" i="1"/>
  <c r="CT1388" i="1"/>
  <c r="CS1388" i="1"/>
  <c r="CR1388" i="1"/>
  <c r="CQ1388" i="1"/>
  <c r="CP1388" i="1"/>
  <c r="CO1388" i="1"/>
  <c r="CN1388" i="1"/>
  <c r="CM1388" i="1"/>
  <c r="CL1388" i="1"/>
  <c r="CK1388" i="1"/>
  <c r="CJ1388" i="1"/>
  <c r="CI1388" i="1"/>
  <c r="CH1388" i="1"/>
  <c r="CG1388" i="1"/>
  <c r="CF1388" i="1"/>
  <c r="CE1388" i="1"/>
  <c r="CD1388" i="1"/>
  <c r="CC1388" i="1"/>
  <c r="CB1388" i="1"/>
  <c r="CA1388" i="1"/>
  <c r="BZ1388" i="1"/>
  <c r="BY1388" i="1"/>
  <c r="BX1388" i="1"/>
  <c r="BW1388" i="1"/>
  <c r="BV1388" i="1"/>
  <c r="BU1388" i="1"/>
  <c r="BT1388" i="1"/>
  <c r="BS1388" i="1"/>
  <c r="BR1388" i="1"/>
  <c r="BQ1388" i="1"/>
  <c r="BP1388" i="1"/>
  <c r="BO1388" i="1"/>
  <c r="BN1388" i="1"/>
  <c r="BM1388" i="1"/>
  <c r="BL1388" i="1"/>
  <c r="BK1388" i="1"/>
  <c r="BJ1388" i="1"/>
  <c r="BI1388" i="1"/>
  <c r="BH1388" i="1"/>
  <c r="BG1388" i="1"/>
  <c r="BF1388" i="1"/>
  <c r="BE1388" i="1"/>
  <c r="BD1388" i="1"/>
  <c r="BC1388" i="1"/>
  <c r="BB1388" i="1"/>
  <c r="BA1388" i="1"/>
  <c r="AZ1388" i="1"/>
  <c r="AY1388" i="1"/>
  <c r="AX1388" i="1"/>
  <c r="AW1388" i="1"/>
  <c r="AV1388" i="1"/>
  <c r="AU1388" i="1"/>
  <c r="AT1388" i="1"/>
  <c r="AS1388" i="1"/>
  <c r="AR1388" i="1"/>
  <c r="AQ1388" i="1"/>
  <c r="AP1388" i="1"/>
  <c r="AO1388" i="1"/>
  <c r="AN1388" i="1"/>
  <c r="AM1388" i="1"/>
  <c r="AL1388" i="1"/>
  <c r="AK1388" i="1"/>
  <c r="AJ1388" i="1"/>
  <c r="AI1388" i="1"/>
  <c r="AH1388" i="1"/>
  <c r="AG1388" i="1"/>
  <c r="AF1388" i="1"/>
  <c r="AE1388" i="1"/>
  <c r="AD1388" i="1"/>
  <c r="AC1388" i="1"/>
  <c r="AB1388" i="1"/>
  <c r="AA1388" i="1"/>
  <c r="Z1388" i="1"/>
  <c r="Y1388" i="1"/>
  <c r="X1388" i="1"/>
  <c r="W1388" i="1"/>
  <c r="V1388" i="1"/>
  <c r="U1388" i="1"/>
  <c r="T1388" i="1"/>
  <c r="S1388" i="1"/>
  <c r="Q1388" i="1"/>
  <c r="P1388" i="1"/>
  <c r="O1388" i="1"/>
  <c r="DD1387" i="1"/>
  <c r="DC1387" i="1"/>
  <c r="DB1387" i="1"/>
  <c r="DA1387" i="1"/>
  <c r="CZ1387" i="1"/>
  <c r="CY1387" i="1"/>
  <c r="CX1387" i="1"/>
  <c r="CW1387" i="1"/>
  <c r="CV1387" i="1"/>
  <c r="CU1387" i="1"/>
  <c r="CT1387" i="1"/>
  <c r="CS1387" i="1"/>
  <c r="CR1387" i="1"/>
  <c r="CQ1387" i="1"/>
  <c r="CP1387" i="1"/>
  <c r="CO1387" i="1"/>
  <c r="CN1387" i="1"/>
  <c r="CM1387" i="1"/>
  <c r="CL1387" i="1"/>
  <c r="CK1387" i="1"/>
  <c r="CJ1387" i="1"/>
  <c r="CI1387" i="1"/>
  <c r="CH1387" i="1"/>
  <c r="CG1387" i="1"/>
  <c r="CF1387" i="1"/>
  <c r="CE1387" i="1"/>
  <c r="CD1387" i="1"/>
  <c r="CC1387" i="1"/>
  <c r="CB1387" i="1"/>
  <c r="CA1387" i="1"/>
  <c r="BZ1387" i="1"/>
  <c r="BY1387" i="1"/>
  <c r="BX1387" i="1"/>
  <c r="BW1387" i="1"/>
  <c r="BV1387" i="1"/>
  <c r="BU1387" i="1"/>
  <c r="BT1387" i="1"/>
  <c r="BS1387" i="1"/>
  <c r="BR1387" i="1"/>
  <c r="BQ1387" i="1"/>
  <c r="BP1387" i="1"/>
  <c r="BO1387" i="1"/>
  <c r="BN1387" i="1"/>
  <c r="BM1387" i="1"/>
  <c r="BL1387" i="1"/>
  <c r="BK1387" i="1"/>
  <c r="BJ1387" i="1"/>
  <c r="BI1387" i="1"/>
  <c r="BH1387" i="1"/>
  <c r="BG1387" i="1"/>
  <c r="BF1387" i="1"/>
  <c r="BE1387" i="1"/>
  <c r="BD1387" i="1"/>
  <c r="BC1387" i="1"/>
  <c r="BB1387" i="1"/>
  <c r="BA1387" i="1"/>
  <c r="AZ1387" i="1"/>
  <c r="AY1387" i="1"/>
  <c r="AX1387" i="1"/>
  <c r="AW1387" i="1"/>
  <c r="AV1387" i="1"/>
  <c r="AU1387" i="1"/>
  <c r="AT1387" i="1"/>
  <c r="AS1387" i="1"/>
  <c r="AR1387" i="1"/>
  <c r="AQ1387" i="1"/>
  <c r="AP1387" i="1"/>
  <c r="AO1387" i="1"/>
  <c r="AN1387" i="1"/>
  <c r="AM1387" i="1"/>
  <c r="AL1387" i="1"/>
  <c r="AK1387" i="1"/>
  <c r="AJ1387" i="1"/>
  <c r="AI1387" i="1"/>
  <c r="AH1387" i="1"/>
  <c r="AG1387" i="1"/>
  <c r="AF1387" i="1"/>
  <c r="AE1387" i="1"/>
  <c r="AD1387" i="1"/>
  <c r="AC1387" i="1"/>
  <c r="AB1387" i="1"/>
  <c r="AA1387" i="1"/>
  <c r="Z1387" i="1"/>
  <c r="Y1387" i="1"/>
  <c r="X1387" i="1"/>
  <c r="W1387" i="1"/>
  <c r="V1387" i="1"/>
  <c r="U1387" i="1"/>
  <c r="T1387" i="1"/>
  <c r="S1387" i="1"/>
  <c r="Q1387" i="1"/>
  <c r="P1387" i="1"/>
  <c r="O1387" i="1"/>
  <c r="DD1386" i="1"/>
  <c r="DC1386" i="1"/>
  <c r="DB1386" i="1"/>
  <c r="DA1386" i="1"/>
  <c r="CZ1386" i="1"/>
  <c r="CY1386" i="1"/>
  <c r="CX1386" i="1"/>
  <c r="CW1386" i="1"/>
  <c r="CV1386" i="1"/>
  <c r="CU1386" i="1"/>
  <c r="CT1386" i="1"/>
  <c r="CS1386" i="1"/>
  <c r="CR1386" i="1"/>
  <c r="CQ1386" i="1"/>
  <c r="CP1386" i="1"/>
  <c r="CO1386" i="1"/>
  <c r="CN1386" i="1"/>
  <c r="CM1386" i="1"/>
  <c r="CL1386" i="1"/>
  <c r="CK1386" i="1"/>
  <c r="CJ1386" i="1"/>
  <c r="CI1386" i="1"/>
  <c r="CH1386" i="1"/>
  <c r="CG1386" i="1"/>
  <c r="CF1386" i="1"/>
  <c r="CE1386" i="1"/>
  <c r="CD1386" i="1"/>
  <c r="CC1386" i="1"/>
  <c r="CB1386" i="1"/>
  <c r="CA1386" i="1"/>
  <c r="BZ1386" i="1"/>
  <c r="BY1386" i="1"/>
  <c r="BX1386" i="1"/>
  <c r="BW1386" i="1"/>
  <c r="BV1386" i="1"/>
  <c r="BU1386" i="1"/>
  <c r="BT1386" i="1"/>
  <c r="BS1386" i="1"/>
  <c r="BR1386" i="1"/>
  <c r="BQ1386" i="1"/>
  <c r="BP1386" i="1"/>
  <c r="BO1386" i="1"/>
  <c r="BN1386" i="1"/>
  <c r="BM1386" i="1"/>
  <c r="BL1386" i="1"/>
  <c r="BK1386" i="1"/>
  <c r="BJ1386" i="1"/>
  <c r="BI1386" i="1"/>
  <c r="BH1386" i="1"/>
  <c r="BG1386" i="1"/>
  <c r="BF1386" i="1"/>
  <c r="BE1386" i="1"/>
  <c r="BD1386" i="1"/>
  <c r="BC1386" i="1"/>
  <c r="BB1386" i="1"/>
  <c r="BA1386" i="1"/>
  <c r="AZ1386" i="1"/>
  <c r="AY1386" i="1"/>
  <c r="AX1386" i="1"/>
  <c r="AW1386" i="1"/>
  <c r="AV1386" i="1"/>
  <c r="AU1386" i="1"/>
  <c r="AT1386" i="1"/>
  <c r="AS1386" i="1"/>
  <c r="AR1386" i="1"/>
  <c r="AQ1386" i="1"/>
  <c r="AP1386" i="1"/>
  <c r="AO1386" i="1"/>
  <c r="AN1386" i="1"/>
  <c r="AM1386" i="1"/>
  <c r="AL1386" i="1"/>
  <c r="AK1386" i="1"/>
  <c r="AJ1386" i="1"/>
  <c r="AI1386" i="1"/>
  <c r="AH1386" i="1"/>
  <c r="AG1386" i="1"/>
  <c r="AF1386" i="1"/>
  <c r="AE1386" i="1"/>
  <c r="AD1386" i="1"/>
  <c r="AC1386" i="1"/>
  <c r="AB1386" i="1"/>
  <c r="AA1386" i="1"/>
  <c r="Z1386" i="1"/>
  <c r="Y1386" i="1"/>
  <c r="X1386" i="1"/>
  <c r="W1386" i="1"/>
  <c r="V1386" i="1"/>
  <c r="U1386" i="1"/>
  <c r="T1386" i="1"/>
  <c r="S1386" i="1"/>
  <c r="Q1386" i="1"/>
  <c r="P1386" i="1"/>
  <c r="O1386" i="1"/>
  <c r="BG4" i="4" l="1"/>
  <c r="AW7" i="4"/>
  <c r="Y7" i="4"/>
  <c r="CK7" i="4"/>
  <c r="AO3" i="4"/>
  <c r="BU3" i="4"/>
  <c r="CE4" i="4"/>
  <c r="BM3" i="4"/>
  <c r="CM4" i="4"/>
  <c r="CI10" i="4"/>
  <c r="AW3" i="4"/>
  <c r="AY4" i="4"/>
  <c r="AI6" i="4"/>
  <c r="CL4" i="4"/>
  <c r="AG7" i="4"/>
  <c r="Y3" i="4"/>
  <c r="CK3" i="4"/>
  <c r="AI4" i="4"/>
  <c r="V3" i="4"/>
  <c r="E5" i="5"/>
  <c r="AH6" i="4"/>
  <c r="E3" i="5"/>
  <c r="F7" i="4"/>
  <c r="N7" i="4"/>
  <c r="V7" i="4"/>
  <c r="AD7" i="4"/>
  <c r="AL7" i="4"/>
  <c r="AT7" i="4"/>
  <c r="BB7" i="4"/>
  <c r="BJ7" i="4"/>
  <c r="BR7" i="4"/>
  <c r="BZ7" i="4"/>
  <c r="CH7" i="4"/>
  <c r="Q7" i="4"/>
  <c r="CC3" i="4"/>
  <c r="E6" i="4"/>
  <c r="M6" i="4"/>
  <c r="U6" i="4"/>
  <c r="AC6" i="4"/>
  <c r="AK6" i="4"/>
  <c r="AS6" i="4"/>
  <c r="BA6" i="4"/>
  <c r="BI6" i="4"/>
  <c r="BQ6" i="4"/>
  <c r="BY6" i="4"/>
  <c r="CG6" i="4"/>
  <c r="AQ4" i="4"/>
  <c r="BO4" i="4"/>
  <c r="BW4" i="4"/>
  <c r="C4" i="4"/>
  <c r="K4" i="4"/>
  <c r="S4" i="4"/>
  <c r="AA4" i="4"/>
  <c r="C10" i="5"/>
  <c r="C9" i="5"/>
  <c r="C7" i="5"/>
  <c r="C5" i="5"/>
  <c r="C3" i="5"/>
  <c r="C4" i="5"/>
  <c r="C67" i="3"/>
  <c r="X10" i="4"/>
  <c r="X12" i="4"/>
  <c r="X45" i="4" s="1"/>
  <c r="X5" i="4"/>
  <c r="AF10" i="4"/>
  <c r="AF12" i="4"/>
  <c r="AF38" i="4" s="1"/>
  <c r="C10" i="3"/>
  <c r="AF5" i="4"/>
  <c r="AN10" i="4"/>
  <c r="C17" i="3"/>
  <c r="AN12" i="4"/>
  <c r="AN42" i="4" s="1"/>
  <c r="AN5" i="4"/>
  <c r="AV10" i="4"/>
  <c r="AV12" i="4"/>
  <c r="AV56" i="4" s="1"/>
  <c r="C6" i="3"/>
  <c r="AV5" i="4"/>
  <c r="BD10" i="4"/>
  <c r="BD12" i="4"/>
  <c r="BD41" i="4" s="1"/>
  <c r="C24" i="3"/>
  <c r="BD5" i="4"/>
  <c r="BL10" i="4"/>
  <c r="C11" i="3"/>
  <c r="BL12" i="4"/>
  <c r="BL56" i="4" s="1"/>
  <c r="BL5" i="4"/>
  <c r="BT10" i="4"/>
  <c r="BT12" i="4"/>
  <c r="BT56" i="4" s="1"/>
  <c r="C35" i="3"/>
  <c r="BT5" i="4"/>
  <c r="CB10" i="4"/>
  <c r="CB12" i="4"/>
  <c r="CB37" i="4" s="1"/>
  <c r="C50" i="3"/>
  <c r="CB5" i="4"/>
  <c r="C61" i="3"/>
  <c r="CJ10" i="4"/>
  <c r="CJ12" i="4"/>
  <c r="CJ46" i="4" s="1"/>
  <c r="CJ5" i="4"/>
  <c r="H4" i="4"/>
  <c r="P4" i="4"/>
  <c r="X4" i="4"/>
  <c r="AF4" i="4"/>
  <c r="AN4" i="4"/>
  <c r="AV4" i="4"/>
  <c r="BD4" i="4"/>
  <c r="BL4" i="4"/>
  <c r="BT4" i="4"/>
  <c r="CB4" i="4"/>
  <c r="CJ4" i="4"/>
  <c r="C12" i="4"/>
  <c r="C37" i="4" s="1"/>
  <c r="C9" i="4"/>
  <c r="C11" i="4"/>
  <c r="J3" i="3"/>
  <c r="C5" i="4"/>
  <c r="K12" i="4"/>
  <c r="K36" i="4" s="1"/>
  <c r="K9" i="4"/>
  <c r="K11" i="4"/>
  <c r="K5" i="4"/>
  <c r="J10" i="3"/>
  <c r="S12" i="4"/>
  <c r="S37" i="4" s="1"/>
  <c r="S9" i="4"/>
  <c r="C7" i="3"/>
  <c r="S11" i="4"/>
  <c r="S5" i="4"/>
  <c r="C46" i="3"/>
  <c r="AA12" i="4"/>
  <c r="AA49" i="4" s="1"/>
  <c r="AA9" i="4"/>
  <c r="AA11" i="4"/>
  <c r="AA5" i="4"/>
  <c r="AI12" i="4"/>
  <c r="AI55" i="4" s="1"/>
  <c r="AI9" i="4"/>
  <c r="AI11" i="4"/>
  <c r="C31" i="3"/>
  <c r="AI5" i="4"/>
  <c r="AQ12" i="4"/>
  <c r="AQ45" i="4" s="1"/>
  <c r="AQ9" i="4"/>
  <c r="AQ11" i="4"/>
  <c r="C37" i="3"/>
  <c r="AQ5" i="4"/>
  <c r="C13" i="3"/>
  <c r="AY12" i="4"/>
  <c r="AY36" i="4" s="1"/>
  <c r="AY9" i="4"/>
  <c r="AY11" i="4"/>
  <c r="AY5" i="4"/>
  <c r="C75" i="3"/>
  <c r="BG12" i="4"/>
  <c r="BG40" i="4" s="1"/>
  <c r="BG9" i="4"/>
  <c r="BG11" i="4"/>
  <c r="BG5" i="4"/>
  <c r="BO12" i="4"/>
  <c r="BO40" i="4" s="1"/>
  <c r="BO9" i="4"/>
  <c r="BO11" i="4"/>
  <c r="C32" i="3"/>
  <c r="BO5" i="4"/>
  <c r="C45" i="3"/>
  <c r="BW12" i="4"/>
  <c r="BW42" i="4" s="1"/>
  <c r="BW9" i="4"/>
  <c r="BW11" i="4"/>
  <c r="BW5" i="4"/>
  <c r="CE12" i="4"/>
  <c r="CE37" i="4" s="1"/>
  <c r="CE9" i="4"/>
  <c r="CE11" i="4"/>
  <c r="C82" i="3"/>
  <c r="CE5" i="4"/>
  <c r="C70" i="3"/>
  <c r="CM12" i="4"/>
  <c r="CM39" i="4" s="1"/>
  <c r="CM9" i="4"/>
  <c r="CM11" i="4"/>
  <c r="CM5" i="4"/>
  <c r="AO7" i="4"/>
  <c r="BE7" i="4"/>
  <c r="BM7" i="4"/>
  <c r="BU7" i="4"/>
  <c r="CC7" i="4"/>
  <c r="E10" i="4"/>
  <c r="M10" i="4"/>
  <c r="U10" i="4"/>
  <c r="AC10" i="4"/>
  <c r="AK10" i="4"/>
  <c r="AS10" i="4"/>
  <c r="BA10" i="4"/>
  <c r="BI10" i="4"/>
  <c r="BQ10" i="4"/>
  <c r="BY10" i="4"/>
  <c r="CG10" i="4"/>
  <c r="E12" i="4"/>
  <c r="E49" i="4" s="1"/>
  <c r="E11" i="4"/>
  <c r="J5" i="3"/>
  <c r="E5" i="4"/>
  <c r="M12" i="4"/>
  <c r="M45" i="4" s="1"/>
  <c r="C57" i="3"/>
  <c r="M11" i="4"/>
  <c r="M5" i="4"/>
  <c r="C29" i="3"/>
  <c r="U12" i="4"/>
  <c r="U56" i="4" s="1"/>
  <c r="U11" i="4"/>
  <c r="U5" i="4"/>
  <c r="AC12" i="4"/>
  <c r="AC42" i="4" s="1"/>
  <c r="AC11" i="4"/>
  <c r="C74" i="3"/>
  <c r="AC5" i="4"/>
  <c r="AK12" i="4"/>
  <c r="AK42" i="4" s="1"/>
  <c r="AK11" i="4"/>
  <c r="C16" i="3"/>
  <c r="AK5" i="4"/>
  <c r="C62" i="3"/>
  <c r="AS12" i="4"/>
  <c r="AS55" i="4" s="1"/>
  <c r="AS11" i="4"/>
  <c r="AS5" i="4"/>
  <c r="C9" i="3"/>
  <c r="BA12" i="4"/>
  <c r="BA62" i="4" s="1"/>
  <c r="BA11" i="4"/>
  <c r="BA5" i="4"/>
  <c r="BI12" i="4"/>
  <c r="BI46" i="4" s="1"/>
  <c r="BI11" i="4"/>
  <c r="C26" i="3"/>
  <c r="BI5" i="4"/>
  <c r="C5" i="3"/>
  <c r="BQ12" i="4"/>
  <c r="BQ42" i="4" s="1"/>
  <c r="BQ11" i="4"/>
  <c r="BQ5" i="4"/>
  <c r="BY12" i="4"/>
  <c r="BY42" i="4" s="1"/>
  <c r="C51" i="3"/>
  <c r="BY11" i="4"/>
  <c r="BY5" i="4"/>
  <c r="C38" i="3"/>
  <c r="CG12" i="4"/>
  <c r="CG39" i="4" s="1"/>
  <c r="CG11" i="4"/>
  <c r="CG5" i="4"/>
  <c r="K7" i="4"/>
  <c r="AI7" i="4"/>
  <c r="C77" i="3"/>
  <c r="P10" i="4"/>
  <c r="P12" i="4"/>
  <c r="P46" i="4" s="1"/>
  <c r="P5" i="4"/>
  <c r="D9" i="4"/>
  <c r="L9" i="4"/>
  <c r="T9" i="4"/>
  <c r="AB9" i="4"/>
  <c r="AJ9" i="4"/>
  <c r="AR9" i="4"/>
  <c r="AZ9" i="4"/>
  <c r="BH9" i="4"/>
  <c r="BP9" i="4"/>
  <c r="BX9" i="4"/>
  <c r="CF9" i="4"/>
  <c r="CN9" i="4"/>
  <c r="N3" i="4"/>
  <c r="K8" i="4"/>
  <c r="AA8" i="4"/>
  <c r="AQ8" i="4"/>
  <c r="BG8" i="4"/>
  <c r="BW8" i="4"/>
  <c r="CE8" i="4"/>
  <c r="I3" i="4"/>
  <c r="Q3" i="4"/>
  <c r="BE3" i="4"/>
  <c r="E8" i="4"/>
  <c r="M8" i="4"/>
  <c r="U8" i="4"/>
  <c r="AC8" i="4"/>
  <c r="AK8" i="4"/>
  <c r="AS8" i="4"/>
  <c r="BA8" i="4"/>
  <c r="BI8" i="4"/>
  <c r="BQ8" i="4"/>
  <c r="BY8" i="4"/>
  <c r="CG8" i="4"/>
  <c r="C7" i="4"/>
  <c r="S7" i="4"/>
  <c r="AA7" i="4"/>
  <c r="AQ7" i="4"/>
  <c r="AY7" i="4"/>
  <c r="BG7" i="4"/>
  <c r="BO7" i="4"/>
  <c r="BW7" i="4"/>
  <c r="CE7" i="4"/>
  <c r="CM7" i="4"/>
  <c r="G10" i="4"/>
  <c r="O10" i="4"/>
  <c r="W10" i="4"/>
  <c r="AE10" i="4"/>
  <c r="AM10" i="4"/>
  <c r="AU10" i="4"/>
  <c r="BC10" i="4"/>
  <c r="BK10" i="4"/>
  <c r="BS10" i="4"/>
  <c r="CA10" i="4"/>
  <c r="C3" i="4"/>
  <c r="K3" i="4"/>
  <c r="S3" i="4"/>
  <c r="AA3" i="4"/>
  <c r="AI3" i="4"/>
  <c r="AQ3" i="4"/>
  <c r="AY3" i="4"/>
  <c r="BG3" i="4"/>
  <c r="BO3" i="4"/>
  <c r="BW3" i="4"/>
  <c r="CE3" i="4"/>
  <c r="CM3" i="4"/>
  <c r="E4" i="4"/>
  <c r="M4" i="4"/>
  <c r="U4" i="4"/>
  <c r="AC4" i="4"/>
  <c r="AK4" i="4"/>
  <c r="AS4" i="4"/>
  <c r="BA4" i="4"/>
  <c r="BI4" i="4"/>
  <c r="BQ4" i="4"/>
  <c r="BY4" i="4"/>
  <c r="CG4" i="4"/>
  <c r="F8" i="4"/>
  <c r="F10" i="4"/>
  <c r="J9" i="3"/>
  <c r="F12" i="4"/>
  <c r="F39" i="4" s="1"/>
  <c r="F5" i="4"/>
  <c r="V8" i="4"/>
  <c r="V10" i="4"/>
  <c r="C25" i="3"/>
  <c r="V5" i="4"/>
  <c r="V12" i="4"/>
  <c r="V38" i="4" s="1"/>
  <c r="AD8" i="4"/>
  <c r="C33" i="3"/>
  <c r="AD10" i="4"/>
  <c r="AD12" i="4"/>
  <c r="AD60" i="4" s="1"/>
  <c r="AD5" i="4"/>
  <c r="AL8" i="4"/>
  <c r="AL10" i="4"/>
  <c r="C64" i="3"/>
  <c r="AL5" i="4"/>
  <c r="AL12" i="4"/>
  <c r="AL60" i="4" s="1"/>
  <c r="BB8" i="4"/>
  <c r="C59" i="3"/>
  <c r="BB10" i="4"/>
  <c r="BB12" i="4"/>
  <c r="BB38" i="4" s="1"/>
  <c r="BB5" i="4"/>
  <c r="BJ8" i="4"/>
  <c r="BJ10" i="4"/>
  <c r="C76" i="3"/>
  <c r="BJ5" i="4"/>
  <c r="BJ12" i="4"/>
  <c r="BJ60" i="4" s="1"/>
  <c r="BR8" i="4"/>
  <c r="BR10" i="4"/>
  <c r="BR12" i="4"/>
  <c r="BR52" i="4" s="1"/>
  <c r="BR5" i="4"/>
  <c r="C19" i="3"/>
  <c r="BZ8" i="4"/>
  <c r="BZ10" i="4"/>
  <c r="C56" i="3"/>
  <c r="BZ12" i="4"/>
  <c r="BZ44" i="4" s="1"/>
  <c r="BZ5" i="4"/>
  <c r="C72" i="3"/>
  <c r="CH8" i="4"/>
  <c r="CH10" i="4"/>
  <c r="CH5" i="4"/>
  <c r="CH12" i="4"/>
  <c r="CH44" i="4" s="1"/>
  <c r="H11" i="4"/>
  <c r="P11" i="4"/>
  <c r="X11" i="4"/>
  <c r="AF11" i="4"/>
  <c r="AN11" i="4"/>
  <c r="AV11" i="4"/>
  <c r="BD11" i="4"/>
  <c r="BL11" i="4"/>
  <c r="BT11" i="4"/>
  <c r="CB11" i="4"/>
  <c r="CJ11" i="4"/>
  <c r="H10" i="4"/>
  <c r="H12" i="4"/>
  <c r="H56" i="4" s="1"/>
  <c r="J7" i="3"/>
  <c r="H5" i="4"/>
  <c r="C8" i="4"/>
  <c r="S8" i="4"/>
  <c r="AI8" i="4"/>
  <c r="AY8" i="4"/>
  <c r="BO8" i="4"/>
  <c r="CM8" i="4"/>
  <c r="I7" i="4"/>
  <c r="AG3" i="4"/>
  <c r="G6" i="4"/>
  <c r="O6" i="4"/>
  <c r="W6" i="4"/>
  <c r="AE6" i="4"/>
  <c r="AM6" i="4"/>
  <c r="AU6" i="4"/>
  <c r="BC6" i="4"/>
  <c r="BK6" i="4"/>
  <c r="BS6" i="4"/>
  <c r="CA6" i="4"/>
  <c r="CI6" i="4"/>
  <c r="N8" i="4"/>
  <c r="N10" i="4"/>
  <c r="C47" i="3"/>
  <c r="N12" i="4"/>
  <c r="N35" i="4" s="1"/>
  <c r="N5" i="4"/>
  <c r="AT8" i="4"/>
  <c r="AT10" i="4"/>
  <c r="C66" i="3"/>
  <c r="AT5" i="4"/>
  <c r="AT12" i="4"/>
  <c r="AT36" i="4" s="1"/>
  <c r="AN8" i="4"/>
  <c r="AD3" i="4"/>
  <c r="AL3" i="4"/>
  <c r="AT3" i="4"/>
  <c r="BB3" i="4"/>
  <c r="BJ3" i="4"/>
  <c r="BR3" i="4"/>
  <c r="BZ3" i="4"/>
  <c r="CH3" i="4"/>
  <c r="AP6" i="4"/>
  <c r="AX6" i="4"/>
  <c r="BF6" i="4"/>
  <c r="BN6" i="4"/>
  <c r="BV6" i="4"/>
  <c r="CD6" i="4"/>
  <c r="CL6" i="4"/>
  <c r="H8" i="4"/>
  <c r="P8" i="4"/>
  <c r="X8" i="4"/>
  <c r="AF8" i="4"/>
  <c r="AV8" i="4"/>
  <c r="BD8" i="4"/>
  <c r="BL8" i="4"/>
  <c r="BT8" i="4"/>
  <c r="CB8" i="4"/>
  <c r="CJ8" i="4"/>
  <c r="F3" i="4"/>
  <c r="D10" i="5"/>
  <c r="D8" i="5"/>
  <c r="D6" i="5"/>
  <c r="D4" i="5"/>
  <c r="D2" i="5"/>
  <c r="D9" i="5"/>
  <c r="D7" i="5"/>
  <c r="D5" i="5"/>
  <c r="D3" i="5"/>
  <c r="J8" i="3"/>
  <c r="I12" i="4"/>
  <c r="I48" i="4" s="1"/>
  <c r="I9" i="4"/>
  <c r="I11" i="4"/>
  <c r="I5" i="4"/>
  <c r="C23" i="3"/>
  <c r="Q12" i="4"/>
  <c r="Q49" i="4" s="1"/>
  <c r="Q9" i="4"/>
  <c r="Q11" i="4"/>
  <c r="Q5" i="4"/>
  <c r="C81" i="3"/>
  <c r="Y12" i="4"/>
  <c r="Y60" i="4" s="1"/>
  <c r="Y9" i="4"/>
  <c r="Y11" i="4"/>
  <c r="Y5" i="4"/>
  <c r="C22" i="3"/>
  <c r="AG12" i="4"/>
  <c r="AG38" i="4" s="1"/>
  <c r="AG9" i="4"/>
  <c r="AG11" i="4"/>
  <c r="AG5" i="4"/>
  <c r="AO12" i="4"/>
  <c r="AO43" i="4" s="1"/>
  <c r="AO9" i="4"/>
  <c r="AO11" i="4"/>
  <c r="C42" i="3"/>
  <c r="AO5" i="4"/>
  <c r="AW12" i="4"/>
  <c r="AW35" i="4" s="1"/>
  <c r="AW9" i="4"/>
  <c r="AW11" i="4"/>
  <c r="C44" i="3"/>
  <c r="AW5" i="4"/>
  <c r="C21" i="3"/>
  <c r="BE12" i="4"/>
  <c r="BE57" i="4" s="1"/>
  <c r="BE9" i="4"/>
  <c r="BE11" i="4"/>
  <c r="BE5" i="4"/>
  <c r="C43" i="3"/>
  <c r="BM12" i="4"/>
  <c r="BM64" i="4" s="1"/>
  <c r="BM9" i="4"/>
  <c r="BM11" i="4"/>
  <c r="BM5" i="4"/>
  <c r="BU12" i="4"/>
  <c r="BU35" i="4" s="1"/>
  <c r="BU9" i="4"/>
  <c r="BU11" i="4"/>
  <c r="C18" i="3"/>
  <c r="BU5" i="4"/>
  <c r="CC12" i="4"/>
  <c r="CC57" i="4" s="1"/>
  <c r="CC9" i="4"/>
  <c r="CC11" i="4"/>
  <c r="C52" i="3"/>
  <c r="CC5" i="4"/>
  <c r="C41" i="3"/>
  <c r="CK12" i="4"/>
  <c r="CK60" i="4" s="1"/>
  <c r="CK9" i="4"/>
  <c r="CK11" i="4"/>
  <c r="CK5" i="4"/>
  <c r="I8" i="4"/>
  <c r="Q8" i="4"/>
  <c r="Y8" i="4"/>
  <c r="AG8" i="4"/>
  <c r="AO8" i="4"/>
  <c r="AW8" i="4"/>
  <c r="BE8" i="4"/>
  <c r="BM8" i="4"/>
  <c r="BU8" i="4"/>
  <c r="CC8" i="4"/>
  <c r="CK8" i="4"/>
  <c r="G7" i="4"/>
  <c r="O7" i="4"/>
  <c r="W7" i="4"/>
  <c r="AE7" i="4"/>
  <c r="AM7" i="4"/>
  <c r="AU7" i="4"/>
  <c r="BC7" i="4"/>
  <c r="BK7" i="4"/>
  <c r="BS7" i="4"/>
  <c r="CA7" i="4"/>
  <c r="C10" i="4"/>
  <c r="K10" i="4"/>
  <c r="S10" i="4"/>
  <c r="AA10" i="4"/>
  <c r="AI10" i="4"/>
  <c r="AQ10" i="4"/>
  <c r="AY10" i="4"/>
  <c r="BG10" i="4"/>
  <c r="BO10" i="4"/>
  <c r="BW10" i="4"/>
  <c r="CE10" i="4"/>
  <c r="CM10" i="4"/>
  <c r="E9" i="4"/>
  <c r="M9" i="4"/>
  <c r="U9" i="4"/>
  <c r="AC9" i="4"/>
  <c r="AK9" i="4"/>
  <c r="AS9" i="4"/>
  <c r="BA9" i="4"/>
  <c r="BI9" i="4"/>
  <c r="BQ9" i="4"/>
  <c r="BY9" i="4"/>
  <c r="CG9" i="4"/>
  <c r="G3" i="4"/>
  <c r="O3" i="4"/>
  <c r="W3" i="4"/>
  <c r="AE3" i="4"/>
  <c r="AM3" i="4"/>
  <c r="AU3" i="4"/>
  <c r="BC3" i="4"/>
  <c r="BK3" i="4"/>
  <c r="BS3" i="4"/>
  <c r="CA3" i="4"/>
  <c r="CI3" i="4"/>
  <c r="J6" i="4"/>
  <c r="R6" i="4"/>
  <c r="Z6" i="4"/>
  <c r="E10" i="5"/>
  <c r="E8" i="5"/>
  <c r="E6" i="5"/>
  <c r="E4" i="5"/>
  <c r="E2" i="5"/>
  <c r="E9" i="5"/>
  <c r="E7" i="5"/>
  <c r="J10" i="4"/>
  <c r="J11" i="4"/>
  <c r="J8" i="4"/>
  <c r="J12" i="4"/>
  <c r="J39" i="4" s="1"/>
  <c r="J11" i="3"/>
  <c r="J5" i="4"/>
  <c r="R10" i="4"/>
  <c r="C2" i="3"/>
  <c r="R11" i="4"/>
  <c r="R8" i="4"/>
  <c r="R12" i="4"/>
  <c r="R57" i="4" s="1"/>
  <c r="R5" i="4"/>
  <c r="Z10" i="4"/>
  <c r="Z11" i="4"/>
  <c r="Z8" i="4"/>
  <c r="C68" i="3"/>
  <c r="Z12" i="4"/>
  <c r="Z48" i="4" s="1"/>
  <c r="Z5" i="4"/>
  <c r="C36" i="3"/>
  <c r="AH10" i="4"/>
  <c r="AH11" i="4"/>
  <c r="AH8" i="4"/>
  <c r="AH12" i="4"/>
  <c r="AH55" i="4" s="1"/>
  <c r="AH5" i="4"/>
  <c r="AP10" i="4"/>
  <c r="AP11" i="4"/>
  <c r="C15" i="3"/>
  <c r="AP8" i="4"/>
  <c r="AP12" i="4"/>
  <c r="AP43" i="4" s="1"/>
  <c r="AP5" i="4"/>
  <c r="AX10" i="4"/>
  <c r="AX11" i="4"/>
  <c r="AX8" i="4"/>
  <c r="C30" i="3"/>
  <c r="AX12" i="4"/>
  <c r="AX39" i="4" s="1"/>
  <c r="AX5" i="4"/>
  <c r="C14" i="3"/>
  <c r="BF10" i="4"/>
  <c r="BF11" i="4"/>
  <c r="BF8" i="4"/>
  <c r="BF12" i="4"/>
  <c r="BF50" i="4" s="1"/>
  <c r="BF5" i="4"/>
  <c r="BN10" i="4"/>
  <c r="BN11" i="4"/>
  <c r="C53" i="3"/>
  <c r="BN8" i="4"/>
  <c r="BN12" i="4"/>
  <c r="BN40" i="4" s="1"/>
  <c r="BN5" i="4"/>
  <c r="BV10" i="4"/>
  <c r="C65" i="3"/>
  <c r="BV11" i="4"/>
  <c r="BV8" i="4"/>
  <c r="BV12" i="4"/>
  <c r="BV39" i="4" s="1"/>
  <c r="BV5" i="4"/>
  <c r="CD10" i="4"/>
  <c r="CD11" i="4"/>
  <c r="CD8" i="4"/>
  <c r="C58" i="3"/>
  <c r="CD12" i="4"/>
  <c r="CD48" i="4" s="1"/>
  <c r="CD5" i="4"/>
  <c r="CL10" i="4"/>
  <c r="C79" i="3"/>
  <c r="CL11" i="4"/>
  <c r="CL8" i="4"/>
  <c r="CL12" i="4"/>
  <c r="CL36" i="4" s="1"/>
  <c r="CL5" i="4"/>
  <c r="D11" i="4"/>
  <c r="L11" i="4"/>
  <c r="T11" i="4"/>
  <c r="AB11" i="4"/>
  <c r="AJ11" i="4"/>
  <c r="AR11" i="4"/>
  <c r="AZ11" i="4"/>
  <c r="BH11" i="4"/>
  <c r="BP11" i="4"/>
  <c r="BX11" i="4"/>
  <c r="CF11" i="4"/>
  <c r="CN11" i="4"/>
  <c r="C6" i="5"/>
  <c r="H7" i="4"/>
  <c r="P7" i="4"/>
  <c r="X7" i="4"/>
  <c r="AF7" i="4"/>
  <c r="AN7" i="4"/>
  <c r="AV7" i="4"/>
  <c r="BD7" i="4"/>
  <c r="BL7" i="4"/>
  <c r="BT7" i="4"/>
  <c r="CB7" i="4"/>
  <c r="CJ7" i="4"/>
  <c r="F9" i="4"/>
  <c r="N9" i="4"/>
  <c r="V9" i="4"/>
  <c r="AD9" i="4"/>
  <c r="AL9" i="4"/>
  <c r="AT9" i="4"/>
  <c r="BB9" i="4"/>
  <c r="BJ9" i="4"/>
  <c r="BR9" i="4"/>
  <c r="BZ9" i="4"/>
  <c r="CH9" i="4"/>
  <c r="C2" i="5"/>
  <c r="H3" i="4"/>
  <c r="P3" i="4"/>
  <c r="X3" i="4"/>
  <c r="AF3" i="4"/>
  <c r="AN3" i="4"/>
  <c r="AV3" i="4"/>
  <c r="BD3" i="4"/>
  <c r="BL3" i="4"/>
  <c r="BT3" i="4"/>
  <c r="CB3" i="4"/>
  <c r="CJ3" i="4"/>
  <c r="J4" i="3"/>
  <c r="D8" i="4"/>
  <c r="D10" i="4"/>
  <c r="D12" i="4"/>
  <c r="D45" i="4" s="1"/>
  <c r="D5" i="4"/>
  <c r="C4" i="3"/>
  <c r="L8" i="4"/>
  <c r="L10" i="4"/>
  <c r="L12" i="4"/>
  <c r="L42" i="4" s="1"/>
  <c r="L5" i="4"/>
  <c r="T8" i="4"/>
  <c r="C80" i="3"/>
  <c r="T10" i="4"/>
  <c r="T5" i="4"/>
  <c r="T12" i="4"/>
  <c r="T42" i="4" s="1"/>
  <c r="AB8" i="4"/>
  <c r="AB10" i="4"/>
  <c r="AB12" i="4"/>
  <c r="AB49" i="4" s="1"/>
  <c r="AB5" i="4"/>
  <c r="C73" i="3"/>
  <c r="AJ8" i="4"/>
  <c r="C39" i="3"/>
  <c r="AJ10" i="4"/>
  <c r="AJ12" i="4"/>
  <c r="AJ47" i="4" s="1"/>
  <c r="AJ5" i="4"/>
  <c r="C20" i="3"/>
  <c r="AR8" i="4"/>
  <c r="AR10" i="4"/>
  <c r="AR12" i="4"/>
  <c r="AR57" i="4" s="1"/>
  <c r="AR5" i="4"/>
  <c r="AZ8" i="4"/>
  <c r="AZ10" i="4"/>
  <c r="AZ12" i="4"/>
  <c r="AZ42" i="4" s="1"/>
  <c r="C3" i="3"/>
  <c r="AZ5" i="4"/>
  <c r="BH8" i="4"/>
  <c r="BH10" i="4"/>
  <c r="C27" i="3"/>
  <c r="BH5" i="4"/>
  <c r="BH12" i="4"/>
  <c r="BH46" i="4" s="1"/>
  <c r="C34" i="3"/>
  <c r="BP8" i="4"/>
  <c r="BP10" i="4"/>
  <c r="BP12" i="4"/>
  <c r="BP37" i="4" s="1"/>
  <c r="BP5" i="4"/>
  <c r="C78" i="3"/>
  <c r="BX8" i="4"/>
  <c r="BX10" i="4"/>
  <c r="BX12" i="4"/>
  <c r="BX42" i="4" s="1"/>
  <c r="BX5" i="4"/>
  <c r="CF8" i="4"/>
  <c r="C40" i="3"/>
  <c r="CF10" i="4"/>
  <c r="CF5" i="4"/>
  <c r="CF12" i="4"/>
  <c r="CF42" i="4" s="1"/>
  <c r="C54" i="3"/>
  <c r="CN8" i="4"/>
  <c r="CN10" i="4"/>
  <c r="CN12" i="4"/>
  <c r="CN48" i="4" s="1"/>
  <c r="CN5" i="4"/>
  <c r="F11" i="4"/>
  <c r="N11" i="4"/>
  <c r="V11" i="4"/>
  <c r="AD11" i="4"/>
  <c r="AL11" i="4"/>
  <c r="AT11" i="4"/>
  <c r="BB11" i="4"/>
  <c r="BJ11" i="4"/>
  <c r="BR11" i="4"/>
  <c r="BZ11" i="4"/>
  <c r="CH11" i="4"/>
  <c r="J7" i="4"/>
  <c r="R7" i="4"/>
  <c r="Z7" i="4"/>
  <c r="AH7" i="4"/>
  <c r="AP7" i="4"/>
  <c r="AX7" i="4"/>
  <c r="BF7" i="4"/>
  <c r="BN7" i="4"/>
  <c r="BV7" i="4"/>
  <c r="CD7" i="4"/>
  <c r="CL7" i="4"/>
  <c r="C8" i="5"/>
  <c r="H9" i="4"/>
  <c r="P9" i="4"/>
  <c r="X9" i="4"/>
  <c r="AF9" i="4"/>
  <c r="AN9" i="4"/>
  <c r="AV9" i="4"/>
  <c r="BD9" i="4"/>
  <c r="BL9" i="4"/>
  <c r="BT9" i="4"/>
  <c r="CB9" i="4"/>
  <c r="CJ9" i="4"/>
  <c r="J3" i="4"/>
  <c r="R3" i="4"/>
  <c r="Z3" i="4"/>
  <c r="AH3" i="4"/>
  <c r="AP3" i="4"/>
  <c r="AX3" i="4"/>
  <c r="BF3" i="4"/>
  <c r="BN3" i="4"/>
  <c r="BV3" i="4"/>
  <c r="CD3" i="4"/>
  <c r="CL3" i="4"/>
  <c r="F6" i="4"/>
  <c r="N6" i="4"/>
  <c r="V6" i="4"/>
  <c r="AD6" i="4"/>
  <c r="AL6" i="4"/>
  <c r="AT6" i="4"/>
  <c r="BB6" i="4"/>
  <c r="BJ6" i="4"/>
  <c r="BR6" i="4"/>
  <c r="BZ6" i="4"/>
  <c r="CH6" i="4"/>
  <c r="D4" i="4"/>
  <c r="L4" i="4"/>
  <c r="T4" i="4"/>
  <c r="AB4" i="4"/>
  <c r="AJ4" i="4"/>
  <c r="AR4" i="4"/>
  <c r="AZ4" i="4"/>
  <c r="BH4" i="4"/>
  <c r="BP4" i="4"/>
  <c r="L7" i="4"/>
  <c r="AB7" i="4"/>
  <c r="AZ7" i="4"/>
  <c r="J9" i="4"/>
  <c r="R9" i="4"/>
  <c r="Z9" i="4"/>
  <c r="D3" i="4"/>
  <c r="L3" i="4"/>
  <c r="T3" i="4"/>
  <c r="AB3" i="4"/>
  <c r="AJ3" i="4"/>
  <c r="AR3" i="4"/>
  <c r="AZ3" i="4"/>
  <c r="BH3" i="4"/>
  <c r="BP3" i="4"/>
  <c r="BX3" i="4"/>
  <c r="CF3" i="4"/>
  <c r="CN3" i="4"/>
  <c r="X6" i="4"/>
  <c r="AN6" i="4"/>
  <c r="BD6" i="4"/>
  <c r="AT4" i="4"/>
  <c r="BR4" i="4"/>
  <c r="D7" i="4"/>
  <c r="T7" i="4"/>
  <c r="AJ7" i="4"/>
  <c r="AR7" i="4"/>
  <c r="BH7" i="4"/>
  <c r="BP7" i="4"/>
  <c r="BX7" i="4"/>
  <c r="CF7" i="4"/>
  <c r="CN7" i="4"/>
  <c r="AH9" i="4"/>
  <c r="AP9" i="4"/>
  <c r="AX9" i="4"/>
  <c r="BF9" i="4"/>
  <c r="BN9" i="4"/>
  <c r="BV9" i="4"/>
  <c r="CD9" i="4"/>
  <c r="CL9" i="4"/>
  <c r="H6" i="4"/>
  <c r="P6" i="4"/>
  <c r="AF6" i="4"/>
  <c r="AV6" i="4"/>
  <c r="BL6" i="4"/>
  <c r="BT6" i="4"/>
  <c r="CB6" i="4"/>
  <c r="CJ6" i="4"/>
  <c r="F4" i="4"/>
  <c r="N4" i="4"/>
  <c r="V4" i="4"/>
  <c r="AD4" i="4"/>
  <c r="AL4" i="4"/>
  <c r="BB4" i="4"/>
  <c r="BJ4" i="4"/>
  <c r="BZ4" i="4"/>
  <c r="CH4" i="4"/>
  <c r="AF51" i="4"/>
  <c r="B10" i="5"/>
  <c r="B8" i="5"/>
  <c r="B6" i="5"/>
  <c r="B4" i="5"/>
  <c r="B2" i="5"/>
  <c r="B9" i="5"/>
  <c r="B7" i="5"/>
  <c r="B5" i="5"/>
  <c r="B3" i="5"/>
  <c r="G11" i="4"/>
  <c r="G12" i="4"/>
  <c r="G50" i="4" s="1"/>
  <c r="G9" i="4"/>
  <c r="J6" i="3"/>
  <c r="G5" i="4"/>
  <c r="C55" i="3"/>
  <c r="O11" i="4"/>
  <c r="O12" i="4"/>
  <c r="O64" i="4" s="1"/>
  <c r="O9" i="4"/>
  <c r="O5" i="4"/>
  <c r="W11" i="4"/>
  <c r="C28" i="3"/>
  <c r="W12" i="4"/>
  <c r="W45" i="4" s="1"/>
  <c r="W9" i="4"/>
  <c r="W5" i="4"/>
  <c r="AE11" i="4"/>
  <c r="C48" i="3"/>
  <c r="AE12" i="4"/>
  <c r="AE50" i="4" s="1"/>
  <c r="AE9" i="4"/>
  <c r="AE5" i="4"/>
  <c r="AM11" i="4"/>
  <c r="C12" i="3"/>
  <c r="AM12" i="4"/>
  <c r="AM45" i="4" s="1"/>
  <c r="AM9" i="4"/>
  <c r="AM5" i="4"/>
  <c r="AU11" i="4"/>
  <c r="C71" i="3"/>
  <c r="AU12" i="4"/>
  <c r="AU50" i="4" s="1"/>
  <c r="AU9" i="4"/>
  <c r="AU5" i="4"/>
  <c r="BC11" i="4"/>
  <c r="C8" i="3"/>
  <c r="BC12" i="4"/>
  <c r="BC50" i="4" s="1"/>
  <c r="BC9" i="4"/>
  <c r="BC5" i="4"/>
  <c r="BK11" i="4"/>
  <c r="C49" i="3"/>
  <c r="BK12" i="4"/>
  <c r="BK36" i="4" s="1"/>
  <c r="BK9" i="4"/>
  <c r="BK5" i="4"/>
  <c r="BS11" i="4"/>
  <c r="BS12" i="4"/>
  <c r="BS48" i="4" s="1"/>
  <c r="BS9" i="4"/>
  <c r="BS5" i="4"/>
  <c r="C69" i="3"/>
  <c r="CA11" i="4"/>
  <c r="CA12" i="4"/>
  <c r="CA66" i="4" s="1"/>
  <c r="CA9" i="4"/>
  <c r="C60" i="3"/>
  <c r="CA5" i="4"/>
  <c r="CI11" i="4"/>
  <c r="CI7" i="4"/>
  <c r="C63" i="3"/>
  <c r="CI12" i="4"/>
  <c r="CI48" i="4" s="1"/>
  <c r="CI9" i="4"/>
  <c r="CI5" i="4"/>
  <c r="G8" i="4"/>
  <c r="O8" i="4"/>
  <c r="W8" i="4"/>
  <c r="AE8" i="4"/>
  <c r="AM8" i="4"/>
  <c r="AU8" i="4"/>
  <c r="BC8" i="4"/>
  <c r="BK8" i="4"/>
  <c r="BS8" i="4"/>
  <c r="CA8" i="4"/>
  <c r="CI8" i="4"/>
  <c r="E7" i="4"/>
  <c r="M7" i="4"/>
  <c r="U7" i="4"/>
  <c r="AC7" i="4"/>
  <c r="AK7" i="4"/>
  <c r="AS7" i="4"/>
  <c r="BA7" i="4"/>
  <c r="BI7" i="4"/>
  <c r="BQ7" i="4"/>
  <c r="BY7" i="4"/>
  <c r="CG7" i="4"/>
  <c r="I10" i="4"/>
  <c r="Q10" i="4"/>
  <c r="Y10" i="4"/>
  <c r="AG10" i="4"/>
  <c r="AO10" i="4"/>
  <c r="AW10" i="4"/>
  <c r="BE10" i="4"/>
  <c r="BM10" i="4"/>
  <c r="BU10" i="4"/>
  <c r="CC10" i="4"/>
  <c r="CK10" i="4"/>
  <c r="E3" i="4"/>
  <c r="M3" i="4"/>
  <c r="U3" i="4"/>
  <c r="AC3" i="4"/>
  <c r="AK3" i="4"/>
  <c r="AS3" i="4"/>
  <c r="BA3" i="4"/>
  <c r="BI3" i="4"/>
  <c r="BQ3" i="4"/>
  <c r="BY3" i="4"/>
  <c r="CG3" i="4"/>
  <c r="I6" i="4"/>
  <c r="Q6" i="4"/>
  <c r="Y6" i="4"/>
  <c r="AG6" i="4"/>
  <c r="AO6" i="4"/>
  <c r="AW6" i="4"/>
  <c r="BE6" i="4"/>
  <c r="BM6" i="4"/>
  <c r="BU6" i="4"/>
  <c r="CC6" i="4"/>
  <c r="CK6" i="4"/>
  <c r="G4" i="4"/>
  <c r="O4" i="4"/>
  <c r="W4" i="4"/>
  <c r="AE4" i="4"/>
  <c r="AM4" i="4"/>
  <c r="AU4" i="4"/>
  <c r="BC4" i="4"/>
  <c r="BK4" i="4"/>
  <c r="BS4" i="4"/>
  <c r="CA4" i="4"/>
  <c r="CI4" i="4"/>
  <c r="C6" i="4"/>
  <c r="K6" i="4"/>
  <c r="S6" i="4"/>
  <c r="AA6" i="4"/>
  <c r="AQ6" i="4"/>
  <c r="AY6" i="4"/>
  <c r="BG6" i="4"/>
  <c r="BO6" i="4"/>
  <c r="BW6" i="4"/>
  <c r="CE6" i="4"/>
  <c r="CM6" i="4"/>
  <c r="I4" i="4"/>
  <c r="Q4" i="4"/>
  <c r="Y4" i="4"/>
  <c r="AG4" i="4"/>
  <c r="AO4" i="4"/>
  <c r="AW4" i="4"/>
  <c r="BE4" i="4"/>
  <c r="BM4" i="4"/>
  <c r="BU4" i="4"/>
  <c r="CC4" i="4"/>
  <c r="CK4" i="4"/>
  <c r="D6" i="4"/>
  <c r="L6" i="4"/>
  <c r="T6" i="4"/>
  <c r="AB6" i="4"/>
  <c r="AJ6" i="4"/>
  <c r="AR6" i="4"/>
  <c r="AZ6" i="4"/>
  <c r="BH6" i="4"/>
  <c r="BP6" i="4"/>
  <c r="BX6" i="4"/>
  <c r="CF6" i="4"/>
  <c r="CN6" i="4"/>
  <c r="J4" i="4"/>
  <c r="R4" i="4"/>
  <c r="Z4" i="4"/>
  <c r="AH4" i="4"/>
  <c r="AP4" i="4"/>
  <c r="AX4" i="4"/>
  <c r="BF4" i="4"/>
  <c r="BN4" i="4"/>
  <c r="BV4" i="4"/>
  <c r="CD4" i="4"/>
  <c r="BX4" i="4"/>
  <c r="CF4" i="4"/>
  <c r="CN4" i="4"/>
  <c r="CB59" i="4"/>
  <c r="AF65" i="4"/>
  <c r="AF47" i="4"/>
  <c r="AA47" i="4" l="1"/>
  <c r="AF41" i="4"/>
  <c r="AF49" i="4"/>
  <c r="AF39" i="4"/>
  <c r="AF54" i="4"/>
  <c r="AF59" i="4"/>
  <c r="CB44" i="4"/>
  <c r="AN66" i="4"/>
  <c r="AY59" i="4"/>
  <c r="BL44" i="4"/>
  <c r="BL49" i="4"/>
  <c r="BL48" i="4"/>
  <c r="BL40" i="4"/>
  <c r="BL41" i="4"/>
  <c r="AY55" i="4"/>
  <c r="AQ41" i="4"/>
  <c r="CB40" i="4"/>
  <c r="CB39" i="4"/>
  <c r="AD55" i="4"/>
  <c r="AY66" i="4"/>
  <c r="BL65" i="4"/>
  <c r="AY41" i="4"/>
  <c r="AD48" i="4"/>
  <c r="BL43" i="4"/>
  <c r="BL52" i="4"/>
  <c r="BL54" i="4"/>
  <c r="AY47" i="4"/>
  <c r="AY61" i="4"/>
  <c r="BL60" i="4"/>
  <c r="BL59" i="4"/>
  <c r="BL39" i="4"/>
  <c r="BJ66" i="4"/>
  <c r="AY44" i="4"/>
  <c r="AY39" i="4"/>
  <c r="BL66" i="4"/>
  <c r="BL61" i="4"/>
  <c r="AY48" i="4"/>
  <c r="AY65" i="4"/>
  <c r="BL47" i="4"/>
  <c r="AY51" i="4"/>
  <c r="BL55" i="4"/>
  <c r="AC40" i="4"/>
  <c r="C61" i="4"/>
  <c r="AA61" i="4"/>
  <c r="BO66" i="4"/>
  <c r="C65" i="4"/>
  <c r="C48" i="4"/>
  <c r="C39" i="4"/>
  <c r="BO55" i="4"/>
  <c r="BO47" i="4"/>
  <c r="CM66" i="4"/>
  <c r="BY40" i="4"/>
  <c r="AA51" i="4"/>
  <c r="CM65" i="4"/>
  <c r="C66" i="4"/>
  <c r="BO65" i="4"/>
  <c r="AA43" i="4"/>
  <c r="BZ59" i="4"/>
  <c r="AY63" i="4"/>
  <c r="AD40" i="4"/>
  <c r="BJ61" i="4"/>
  <c r="BL46" i="4"/>
  <c r="BL63" i="4"/>
  <c r="AD51" i="4"/>
  <c r="BL51" i="4"/>
  <c r="AF60" i="4"/>
  <c r="CJ60" i="4"/>
  <c r="BJ54" i="4"/>
  <c r="AD47" i="4"/>
  <c r="AD41" i="4"/>
  <c r="AD59" i="4"/>
  <c r="BJ48" i="4"/>
  <c r="BJ51" i="4"/>
  <c r="AD39" i="4"/>
  <c r="AD61" i="4"/>
  <c r="AD37" i="4"/>
  <c r="AD65" i="4"/>
  <c r="AD44" i="4"/>
  <c r="AD64" i="4"/>
  <c r="AD42" i="4"/>
  <c r="BJ47" i="4"/>
  <c r="AD66" i="4"/>
  <c r="AF48" i="4"/>
  <c r="AQ66" i="4"/>
  <c r="AF66" i="4"/>
  <c r="CB54" i="4"/>
  <c r="AF61" i="4"/>
  <c r="AF44" i="4"/>
  <c r="AF40" i="4"/>
  <c r="CE65" i="4"/>
  <c r="AF55" i="4"/>
  <c r="BW48" i="4"/>
  <c r="CB51" i="4"/>
  <c r="AF63" i="4"/>
  <c r="AF35" i="4"/>
  <c r="BW44" i="4"/>
  <c r="CB47" i="4"/>
  <c r="AV59" i="4"/>
  <c r="CB41" i="4"/>
  <c r="AV39" i="4"/>
  <c r="AV44" i="4"/>
  <c r="BW55" i="4"/>
  <c r="AV40" i="4"/>
  <c r="AV46" i="4"/>
  <c r="AV65" i="4"/>
  <c r="CB60" i="4"/>
  <c r="BW65" i="4"/>
  <c r="AV60" i="4"/>
  <c r="AV51" i="4"/>
  <c r="CB48" i="4"/>
  <c r="BW39" i="4"/>
  <c r="AV49" i="4"/>
  <c r="BW57" i="4"/>
  <c r="BW47" i="4"/>
  <c r="BW61" i="4"/>
  <c r="AV47" i="4"/>
  <c r="AV41" i="4"/>
  <c r="CB61" i="4"/>
  <c r="BW66" i="4"/>
  <c r="CH47" i="4"/>
  <c r="CB66" i="4"/>
  <c r="AV64" i="4"/>
  <c r="AV61" i="4"/>
  <c r="BW63" i="4"/>
  <c r="BW43" i="4"/>
  <c r="CB38" i="4"/>
  <c r="AV54" i="4"/>
  <c r="CH59" i="4"/>
  <c r="BW59" i="4"/>
  <c r="BW41" i="4"/>
  <c r="CB65" i="4"/>
  <c r="AV66" i="4"/>
  <c r="CB49" i="4"/>
  <c r="CB55" i="4"/>
  <c r="BJ44" i="4"/>
  <c r="BJ37" i="4"/>
  <c r="BJ41" i="4"/>
  <c r="BJ59" i="4"/>
  <c r="BJ40" i="4"/>
  <c r="BJ64" i="4"/>
  <c r="BJ55" i="4"/>
  <c r="M64" i="4"/>
  <c r="AA44" i="4"/>
  <c r="M39" i="4"/>
  <c r="AA59" i="4"/>
  <c r="AC54" i="4"/>
  <c r="BO41" i="4"/>
  <c r="BO61" i="4"/>
  <c r="BI47" i="4"/>
  <c r="BY61" i="4"/>
  <c r="BO64" i="4"/>
  <c r="CM43" i="4"/>
  <c r="AA64" i="4"/>
  <c r="C55" i="4"/>
  <c r="CM44" i="4"/>
  <c r="AC59" i="4"/>
  <c r="BO59" i="4"/>
  <c r="AA39" i="4"/>
  <c r="AA48" i="4"/>
  <c r="AI39" i="4"/>
  <c r="BO43" i="4"/>
  <c r="C47" i="4"/>
  <c r="C59" i="4"/>
  <c r="AA41" i="4"/>
  <c r="CM61" i="4"/>
  <c r="BO44" i="4"/>
  <c r="AN41" i="4"/>
  <c r="AC66" i="4"/>
  <c r="BY44" i="4"/>
  <c r="CM55" i="4"/>
  <c r="C43" i="4"/>
  <c r="BI59" i="4"/>
  <c r="AA65" i="4"/>
  <c r="BY54" i="4"/>
  <c r="AA66" i="4"/>
  <c r="C41" i="4"/>
  <c r="CM48" i="4"/>
  <c r="CM47" i="4"/>
  <c r="M59" i="4"/>
  <c r="CM59" i="4"/>
  <c r="M54" i="4"/>
  <c r="CM41" i="4"/>
  <c r="BO39" i="4"/>
  <c r="C44" i="4"/>
  <c r="C51" i="4"/>
  <c r="AA55" i="4"/>
  <c r="M49" i="4"/>
  <c r="C57" i="4"/>
  <c r="BW51" i="4"/>
  <c r="BW64" i="4"/>
  <c r="AI61" i="4"/>
  <c r="X60" i="4"/>
  <c r="X65" i="4"/>
  <c r="V65" i="4"/>
  <c r="AN39" i="4"/>
  <c r="AI47" i="4"/>
  <c r="X55" i="4"/>
  <c r="BJ36" i="4"/>
  <c r="BJ57" i="4"/>
  <c r="V48" i="4"/>
  <c r="BG39" i="4"/>
  <c r="BG61" i="4"/>
  <c r="BJ65" i="4"/>
  <c r="V39" i="4"/>
  <c r="AD54" i="4"/>
  <c r="AN46" i="4"/>
  <c r="CJ65" i="4"/>
  <c r="X51" i="4"/>
  <c r="Q36" i="4"/>
  <c r="BT41" i="4"/>
  <c r="Q53" i="4"/>
  <c r="BT48" i="4"/>
  <c r="S65" i="4"/>
  <c r="AI66" i="4"/>
  <c r="BT51" i="4"/>
  <c r="AI41" i="4"/>
  <c r="BT55" i="4"/>
  <c r="BD43" i="4"/>
  <c r="BG47" i="4"/>
  <c r="BD64" i="4"/>
  <c r="BD52" i="4"/>
  <c r="BR41" i="4"/>
  <c r="BT58" i="4"/>
  <c r="BG44" i="4"/>
  <c r="Q59" i="4"/>
  <c r="Q42" i="4"/>
  <c r="Q62" i="4"/>
  <c r="Q47" i="4"/>
  <c r="P39" i="4"/>
  <c r="BG65" i="4"/>
  <c r="U54" i="4"/>
  <c r="P59" i="4"/>
  <c r="K61" i="4"/>
  <c r="Q37" i="4"/>
  <c r="AI59" i="4"/>
  <c r="Q48" i="4"/>
  <c r="Q65" i="4"/>
  <c r="Q40" i="4"/>
  <c r="BD66" i="4"/>
  <c r="BD39" i="4"/>
  <c r="BD55" i="4"/>
  <c r="BT37" i="4"/>
  <c r="BD65" i="4"/>
  <c r="BR40" i="4"/>
  <c r="BR51" i="4"/>
  <c r="BD49" i="4"/>
  <c r="AC44" i="4"/>
  <c r="BY60" i="4"/>
  <c r="BD46" i="4"/>
  <c r="BT43" i="4"/>
  <c r="BT57" i="4"/>
  <c r="BT52" i="4"/>
  <c r="CE46" i="4"/>
  <c r="BD50" i="4"/>
  <c r="BD61" i="4"/>
  <c r="BD60" i="4"/>
  <c r="BT54" i="4"/>
  <c r="BY66" i="4"/>
  <c r="M44" i="4"/>
  <c r="BT40" i="4"/>
  <c r="M60" i="4"/>
  <c r="BD57" i="4"/>
  <c r="BT53" i="4"/>
  <c r="BD54" i="4"/>
  <c r="BT47" i="4"/>
  <c r="BT59" i="4"/>
  <c r="BT44" i="4"/>
  <c r="M66" i="4"/>
  <c r="BI39" i="4"/>
  <c r="BI64" i="4"/>
  <c r="BD40" i="4"/>
  <c r="BD51" i="4"/>
  <c r="BT64" i="4"/>
  <c r="BT35" i="4"/>
  <c r="BD38" i="4"/>
  <c r="BT45" i="4"/>
  <c r="BT62" i="4"/>
  <c r="BR59" i="4"/>
  <c r="BD47" i="4"/>
  <c r="BT66" i="4"/>
  <c r="BT63" i="4"/>
  <c r="BD58" i="4"/>
  <c r="BD42" i="4"/>
  <c r="BD53" i="4"/>
  <c r="BT65" i="4"/>
  <c r="BD59" i="4"/>
  <c r="BT39" i="4"/>
  <c r="BT61" i="4"/>
  <c r="BD44" i="4"/>
  <c r="BT60" i="4"/>
  <c r="BT46" i="4"/>
  <c r="BY59" i="4"/>
  <c r="BI54" i="4"/>
  <c r="M40" i="4"/>
  <c r="BY47" i="4"/>
  <c r="BT49" i="4"/>
  <c r="BO48" i="4"/>
  <c r="BO57" i="4"/>
  <c r="BD63" i="4"/>
  <c r="BD48" i="4"/>
  <c r="BD35" i="4"/>
  <c r="BD62" i="4"/>
  <c r="BY41" i="4"/>
  <c r="BI61" i="4"/>
  <c r="CM63" i="4"/>
  <c r="AC47" i="4"/>
  <c r="BI41" i="4"/>
  <c r="AC61" i="4"/>
  <c r="CM51" i="4"/>
  <c r="C64" i="4"/>
  <c r="BY52" i="4"/>
  <c r="C60" i="4"/>
  <c r="M47" i="4"/>
  <c r="AC41" i="4"/>
  <c r="M61" i="4"/>
  <c r="BO63" i="4"/>
  <c r="BI49" i="4"/>
  <c r="AC52" i="4"/>
  <c r="CM57" i="4"/>
  <c r="M41" i="4"/>
  <c r="BY39" i="4"/>
  <c r="BO51" i="4"/>
  <c r="BY64" i="4"/>
  <c r="AC49" i="4"/>
  <c r="M52" i="4"/>
  <c r="BI40" i="4"/>
  <c r="BI66" i="4"/>
  <c r="AC39" i="4"/>
  <c r="BI44" i="4"/>
  <c r="AC64" i="4"/>
  <c r="AC60" i="4"/>
  <c r="CM64" i="4"/>
  <c r="AA57" i="4"/>
  <c r="M35" i="4"/>
  <c r="E47" i="4"/>
  <c r="AS41" i="4"/>
  <c r="K47" i="4"/>
  <c r="AS59" i="4"/>
  <c r="AQ39" i="4"/>
  <c r="BG41" i="4"/>
  <c r="E44" i="4"/>
  <c r="BG55" i="4"/>
  <c r="P65" i="4"/>
  <c r="E40" i="4"/>
  <c r="P54" i="4"/>
  <c r="E61" i="4"/>
  <c r="AK59" i="4"/>
  <c r="E54" i="4"/>
  <c r="BG48" i="4"/>
  <c r="AS39" i="4"/>
  <c r="E59" i="4"/>
  <c r="AI44" i="4"/>
  <c r="AK41" i="4"/>
  <c r="AI48" i="4"/>
  <c r="BG51" i="4"/>
  <c r="BG64" i="4"/>
  <c r="BG43" i="4"/>
  <c r="E38" i="4"/>
  <c r="BG57" i="4"/>
  <c r="AO40" i="4"/>
  <c r="AQ65" i="4"/>
  <c r="P47" i="4"/>
  <c r="AS40" i="4"/>
  <c r="P41" i="4"/>
  <c r="AK47" i="4"/>
  <c r="P49" i="4"/>
  <c r="AI65" i="4"/>
  <c r="BG59" i="4"/>
  <c r="AK54" i="4"/>
  <c r="BG66" i="4"/>
  <c r="AK40" i="4"/>
  <c r="P66" i="4"/>
  <c r="AS66" i="4"/>
  <c r="AQ63" i="4"/>
  <c r="AS49" i="4"/>
  <c r="BA47" i="4"/>
  <c r="CG54" i="4"/>
  <c r="AS47" i="4"/>
  <c r="AQ48" i="4"/>
  <c r="AQ64" i="4"/>
  <c r="F59" i="4"/>
  <c r="AQ47" i="4"/>
  <c r="AQ59" i="4"/>
  <c r="AS54" i="4"/>
  <c r="AO48" i="4"/>
  <c r="AQ61" i="4"/>
  <c r="AS44" i="4"/>
  <c r="AQ55" i="4"/>
  <c r="AS35" i="4"/>
  <c r="AQ43" i="4"/>
  <c r="U60" i="4"/>
  <c r="AO47" i="4"/>
  <c r="K39" i="4"/>
  <c r="AS61" i="4"/>
  <c r="E60" i="4"/>
  <c r="AK52" i="4"/>
  <c r="BB59" i="4"/>
  <c r="AQ44" i="4"/>
  <c r="AQ51" i="4"/>
  <c r="Z40" i="4"/>
  <c r="BJ46" i="4"/>
  <c r="BJ45" i="4"/>
  <c r="AD57" i="4"/>
  <c r="AS45" i="4"/>
  <c r="AT48" i="4"/>
  <c r="BM65" i="4"/>
  <c r="AO59" i="4"/>
  <c r="AO65" i="4"/>
  <c r="BM47" i="4"/>
  <c r="BM40" i="4"/>
  <c r="BM48" i="4"/>
  <c r="U44" i="4"/>
  <c r="BQ54" i="4"/>
  <c r="K66" i="4"/>
  <c r="CG66" i="4"/>
  <c r="BQ59" i="4"/>
  <c r="K59" i="4"/>
  <c r="BQ40" i="4"/>
  <c r="H49" i="4"/>
  <c r="H40" i="4"/>
  <c r="BA59" i="4"/>
  <c r="F51" i="4"/>
  <c r="AL59" i="4"/>
  <c r="AL40" i="4"/>
  <c r="H54" i="4"/>
  <c r="BQ61" i="4"/>
  <c r="BU65" i="4"/>
  <c r="X46" i="4"/>
  <c r="AN52" i="4"/>
  <c r="CD47" i="4"/>
  <c r="X57" i="4"/>
  <c r="CG59" i="4"/>
  <c r="U59" i="4"/>
  <c r="K65" i="4"/>
  <c r="BA54" i="4"/>
  <c r="BA40" i="4"/>
  <c r="AL48" i="4"/>
  <c r="AT66" i="4"/>
  <c r="CG41" i="4"/>
  <c r="U41" i="4"/>
  <c r="BA39" i="4"/>
  <c r="CG44" i="4"/>
  <c r="CG64" i="4"/>
  <c r="K55" i="4"/>
  <c r="BQ52" i="4"/>
  <c r="K41" i="4"/>
  <c r="K44" i="4"/>
  <c r="H65" i="4"/>
  <c r="H59" i="4"/>
  <c r="AL66" i="4"/>
  <c r="BQ66" i="4"/>
  <c r="BA61" i="4"/>
  <c r="BQ35" i="4"/>
  <c r="U35" i="4"/>
  <c r="BA52" i="4"/>
  <c r="K54" i="4"/>
  <c r="H47" i="4"/>
  <c r="H44" i="4"/>
  <c r="CG47" i="4"/>
  <c r="U47" i="4"/>
  <c r="F64" i="4"/>
  <c r="BQ41" i="4"/>
  <c r="K48" i="4"/>
  <c r="BQ44" i="4"/>
  <c r="K51" i="4"/>
  <c r="BQ64" i="4"/>
  <c r="CG60" i="4"/>
  <c r="U49" i="4"/>
  <c r="K64" i="4"/>
  <c r="K60" i="4"/>
  <c r="F48" i="4"/>
  <c r="H61" i="4"/>
  <c r="BA66" i="4"/>
  <c r="U39" i="4"/>
  <c r="BQ38" i="4"/>
  <c r="U38" i="4"/>
  <c r="CG58" i="4"/>
  <c r="K57" i="4"/>
  <c r="CG40" i="4"/>
  <c r="U40" i="4"/>
  <c r="H39" i="4"/>
  <c r="BQ47" i="4"/>
  <c r="F44" i="4"/>
  <c r="BA41" i="4"/>
  <c r="U61" i="4"/>
  <c r="BA44" i="4"/>
  <c r="BA64" i="4"/>
  <c r="BQ60" i="4"/>
  <c r="U52" i="4"/>
  <c r="K43" i="4"/>
  <c r="BA58" i="4"/>
  <c r="AT40" i="4"/>
  <c r="H66" i="4"/>
  <c r="H41" i="4"/>
  <c r="H60" i="4"/>
  <c r="CG61" i="4"/>
  <c r="BA60" i="4"/>
  <c r="CG49" i="4"/>
  <c r="U58" i="4"/>
  <c r="K40" i="4"/>
  <c r="U66" i="4"/>
  <c r="BQ39" i="4"/>
  <c r="U64" i="4"/>
  <c r="BQ49" i="4"/>
  <c r="CG52" i="4"/>
  <c r="BA38" i="4"/>
  <c r="CB43" i="4"/>
  <c r="AV43" i="4"/>
  <c r="AV57" i="4"/>
  <c r="AV52" i="4"/>
  <c r="AV58" i="4"/>
  <c r="BW46" i="4"/>
  <c r="BE47" i="4"/>
  <c r="AF57" i="4"/>
  <c r="AF58" i="4"/>
  <c r="AF53" i="4"/>
  <c r="CB63" i="4"/>
  <c r="CB64" i="4"/>
  <c r="BW40" i="4"/>
  <c r="AF52" i="4"/>
  <c r="AV55" i="4"/>
  <c r="AF43" i="4"/>
  <c r="AF42" i="4"/>
  <c r="AV48" i="4"/>
  <c r="AV63" i="4"/>
  <c r="BW54" i="4"/>
  <c r="AV35" i="4"/>
  <c r="CB57" i="4"/>
  <c r="CB35" i="4"/>
  <c r="AV38" i="4"/>
  <c r="CB58" i="4"/>
  <c r="AF46" i="4"/>
  <c r="BW60" i="4"/>
  <c r="AF64" i="4"/>
  <c r="I40" i="4"/>
  <c r="AW48" i="4"/>
  <c r="CJ47" i="4"/>
  <c r="X47" i="4"/>
  <c r="V40" i="4"/>
  <c r="V41" i="4"/>
  <c r="V44" i="4"/>
  <c r="AN60" i="4"/>
  <c r="AN55" i="4"/>
  <c r="AN57" i="4"/>
  <c r="AN38" i="4"/>
  <c r="CJ58" i="4"/>
  <c r="CJ44" i="4"/>
  <c r="X44" i="4"/>
  <c r="AN40" i="4"/>
  <c r="AN64" i="4"/>
  <c r="CJ66" i="4"/>
  <c r="V64" i="4"/>
  <c r="CJ40" i="4"/>
  <c r="X40" i="4"/>
  <c r="CJ63" i="4"/>
  <c r="AN48" i="4"/>
  <c r="AN51" i="4"/>
  <c r="X64" i="4"/>
  <c r="X43" i="4"/>
  <c r="X38" i="4"/>
  <c r="V47" i="4"/>
  <c r="CJ39" i="4"/>
  <c r="X39" i="4"/>
  <c r="V66" i="4"/>
  <c r="AN49" i="4"/>
  <c r="CJ64" i="4"/>
  <c r="CJ43" i="4"/>
  <c r="AN59" i="4"/>
  <c r="V59" i="4"/>
  <c r="CJ59" i="4"/>
  <c r="X59" i="4"/>
  <c r="AN61" i="4"/>
  <c r="V61" i="4"/>
  <c r="CJ51" i="4"/>
  <c r="CJ55" i="4"/>
  <c r="CJ48" i="4"/>
  <c r="X48" i="4"/>
  <c r="CJ52" i="4"/>
  <c r="AN37" i="4"/>
  <c r="AN47" i="4"/>
  <c r="V51" i="4"/>
  <c r="CJ49" i="4"/>
  <c r="X49" i="4"/>
  <c r="AN63" i="4"/>
  <c r="X53" i="4"/>
  <c r="X37" i="4"/>
  <c r="AN50" i="4"/>
  <c r="X66" i="4"/>
  <c r="AN54" i="4"/>
  <c r="CJ54" i="4"/>
  <c r="X54" i="4"/>
  <c r="AN65" i="4"/>
  <c r="CJ61" i="4"/>
  <c r="X61" i="4"/>
  <c r="AN44" i="4"/>
  <c r="V54" i="4"/>
  <c r="X63" i="4"/>
  <c r="CB42" i="4"/>
  <c r="AV53" i="4"/>
  <c r="BW52" i="4"/>
  <c r="AV50" i="4"/>
  <c r="AV37" i="4"/>
  <c r="AV62" i="4"/>
  <c r="CB45" i="4"/>
  <c r="BW62" i="4"/>
  <c r="CB62" i="4"/>
  <c r="CB53" i="4"/>
  <c r="CB50" i="4"/>
  <c r="AF50" i="4"/>
  <c r="BW35" i="4"/>
  <c r="BW38" i="4"/>
  <c r="BW45" i="4"/>
  <c r="AF45" i="4"/>
  <c r="AF62" i="4"/>
  <c r="CC40" i="4"/>
  <c r="BA35" i="4"/>
  <c r="BA37" i="4"/>
  <c r="BQ65" i="4"/>
  <c r="BA49" i="4"/>
  <c r="CG35" i="4"/>
  <c r="BQ58" i="4"/>
  <c r="U37" i="4"/>
  <c r="BA53" i="4"/>
  <c r="U53" i="4"/>
  <c r="CG38" i="4"/>
  <c r="AP40" i="4"/>
  <c r="CC65" i="4"/>
  <c r="CC47" i="4"/>
  <c r="BV59" i="4"/>
  <c r="AJ54" i="4"/>
  <c r="CC48" i="4"/>
  <c r="CC59" i="4"/>
  <c r="AP54" i="4"/>
  <c r="U65" i="4"/>
  <c r="CC36" i="4"/>
  <c r="BQ37" i="4"/>
  <c r="CC51" i="4"/>
  <c r="CG42" i="4"/>
  <c r="BV42" i="4"/>
  <c r="CG53" i="4"/>
  <c r="BA42" i="4"/>
  <c r="CG48" i="4"/>
  <c r="AP47" i="4"/>
  <c r="AP53" i="4"/>
  <c r="CC42" i="4"/>
  <c r="BQ53" i="4"/>
  <c r="AB47" i="4"/>
  <c r="AG47" i="4"/>
  <c r="AG65" i="4"/>
  <c r="CM54" i="4"/>
  <c r="N64" i="4"/>
  <c r="BU48" i="4"/>
  <c r="AG40" i="4"/>
  <c r="BI60" i="4"/>
  <c r="BY35" i="4"/>
  <c r="BI58" i="4"/>
  <c r="BU47" i="4"/>
  <c r="BU59" i="4"/>
  <c r="AG48" i="4"/>
  <c r="AG59" i="4"/>
  <c r="BY49" i="4"/>
  <c r="BU40" i="4"/>
  <c r="AW40" i="4"/>
  <c r="F40" i="4"/>
  <c r="AL47" i="4"/>
  <c r="AL65" i="4"/>
  <c r="F66" i="4"/>
  <c r="AW47" i="4"/>
  <c r="I47" i="4"/>
  <c r="AL44" i="4"/>
  <c r="F54" i="4"/>
  <c r="AQ60" i="4"/>
  <c r="I59" i="4"/>
  <c r="AS52" i="4"/>
  <c r="AS38" i="4"/>
  <c r="F47" i="4"/>
  <c r="F65" i="4"/>
  <c r="AL41" i="4"/>
  <c r="AL61" i="4"/>
  <c r="F41" i="4"/>
  <c r="F61" i="4"/>
  <c r="AL64" i="4"/>
  <c r="AQ37" i="4"/>
  <c r="AW65" i="4"/>
  <c r="AL51" i="4"/>
  <c r="AL39" i="4"/>
  <c r="AS64" i="4"/>
  <c r="AS60" i="4"/>
  <c r="AQ57" i="4"/>
  <c r="AL46" i="4"/>
  <c r="AS58" i="4"/>
  <c r="AL53" i="4"/>
  <c r="AS48" i="4"/>
  <c r="AQ46" i="4"/>
  <c r="I53" i="4"/>
  <c r="AL54" i="4"/>
  <c r="F42" i="4"/>
  <c r="AS37" i="4"/>
  <c r="AQ40" i="4"/>
  <c r="BP65" i="4"/>
  <c r="D40" i="4"/>
  <c r="AL42" i="4"/>
  <c r="F45" i="4"/>
  <c r="AL55" i="4"/>
  <c r="AD63" i="4"/>
  <c r="AN43" i="4"/>
  <c r="CJ35" i="4"/>
  <c r="X58" i="4"/>
  <c r="CJ53" i="4"/>
  <c r="CJ62" i="4"/>
  <c r="BV47" i="4"/>
  <c r="BJ53" i="4"/>
  <c r="BJ50" i="4"/>
  <c r="AD46" i="4"/>
  <c r="AN35" i="4"/>
  <c r="X52" i="4"/>
  <c r="AD43" i="4"/>
  <c r="AN53" i="4"/>
  <c r="AS43" i="4"/>
  <c r="X50" i="4"/>
  <c r="AN62" i="4"/>
  <c r="BV36" i="4"/>
  <c r="AD53" i="4"/>
  <c r="AL36" i="4"/>
  <c r="AL50" i="4"/>
  <c r="AQ54" i="4"/>
  <c r="AD62" i="4"/>
  <c r="AN58" i="4"/>
  <c r="AS57" i="4"/>
  <c r="AN45" i="4"/>
  <c r="BJ42" i="4"/>
  <c r="AD36" i="4"/>
  <c r="AD45" i="4"/>
  <c r="AD50" i="4"/>
  <c r="AS53" i="4"/>
  <c r="AS42" i="4"/>
  <c r="BJ63" i="4"/>
  <c r="CJ57" i="4"/>
  <c r="AS65" i="4"/>
  <c r="X35" i="4"/>
  <c r="AQ62" i="4"/>
  <c r="CJ50" i="4"/>
  <c r="X62" i="4"/>
  <c r="J47" i="4"/>
  <c r="I42" i="4"/>
  <c r="J40" i="4"/>
  <c r="AB37" i="4"/>
  <c r="J60" i="4"/>
  <c r="J59" i="4"/>
  <c r="J36" i="4"/>
  <c r="J37" i="4"/>
  <c r="I62" i="4"/>
  <c r="J53" i="4"/>
  <c r="I36" i="4"/>
  <c r="J54" i="4"/>
  <c r="J42" i="4"/>
  <c r="I37" i="4"/>
  <c r="CC37" i="4"/>
  <c r="CC63" i="4"/>
  <c r="CC53" i="4"/>
  <c r="CC55" i="4"/>
  <c r="H48" i="4"/>
  <c r="AZ47" i="4"/>
  <c r="R42" i="4"/>
  <c r="AZ65" i="4"/>
  <c r="L47" i="4"/>
  <c r="L65" i="4"/>
  <c r="AX59" i="4"/>
  <c r="CD40" i="4"/>
  <c r="BX51" i="4"/>
  <c r="AZ48" i="4"/>
  <c r="BX65" i="4"/>
  <c r="AZ40" i="4"/>
  <c r="T65" i="4"/>
  <c r="CF40" i="4"/>
  <c r="T48" i="4"/>
  <c r="T51" i="4"/>
  <c r="T53" i="4"/>
  <c r="BF37" i="4"/>
  <c r="CF65" i="4"/>
  <c r="T47" i="4"/>
  <c r="T54" i="4"/>
  <c r="I65" i="4"/>
  <c r="AW59" i="4"/>
  <c r="I51" i="4"/>
  <c r="I55" i="4"/>
  <c r="I46" i="4"/>
  <c r="BV37" i="4"/>
  <c r="BM42" i="4"/>
  <c r="AP65" i="4"/>
  <c r="BL57" i="4"/>
  <c r="BL50" i="4"/>
  <c r="BV60" i="4"/>
  <c r="BM53" i="4"/>
  <c r="AO42" i="4"/>
  <c r="BL64" i="4"/>
  <c r="BL42" i="4"/>
  <c r="BL45" i="4"/>
  <c r="AP59" i="4"/>
  <c r="BM59" i="4"/>
  <c r="AP60" i="4"/>
  <c r="AP37" i="4"/>
  <c r="AP36" i="4"/>
  <c r="AO53" i="4"/>
  <c r="BM46" i="4"/>
  <c r="AY54" i="4"/>
  <c r="BV54" i="4"/>
  <c r="BV53" i="4"/>
  <c r="AO36" i="4"/>
  <c r="BL38" i="4"/>
  <c r="BL53" i="4"/>
  <c r="BL35" i="4"/>
  <c r="BL58" i="4"/>
  <c r="BL37" i="4"/>
  <c r="BL62" i="4"/>
  <c r="BV40" i="4"/>
  <c r="AP42" i="4"/>
  <c r="BA48" i="4"/>
  <c r="K62" i="4"/>
  <c r="CG37" i="4"/>
  <c r="U48" i="4"/>
  <c r="BQ43" i="4"/>
  <c r="K49" i="4"/>
  <c r="U42" i="4"/>
  <c r="K63" i="4"/>
  <c r="U43" i="4"/>
  <c r="K46" i="4"/>
  <c r="BQ57" i="4"/>
  <c r="CG65" i="4"/>
  <c r="BA43" i="4"/>
  <c r="BA57" i="4"/>
  <c r="BQ48" i="4"/>
  <c r="BA65" i="4"/>
  <c r="CG43" i="4"/>
  <c r="U57" i="4"/>
  <c r="K58" i="4"/>
  <c r="BL36" i="4"/>
  <c r="AK61" i="4"/>
  <c r="AK44" i="4"/>
  <c r="AI51" i="4"/>
  <c r="AI63" i="4"/>
  <c r="AK60" i="4"/>
  <c r="AK49" i="4"/>
  <c r="E52" i="4"/>
  <c r="E53" i="4"/>
  <c r="BZ41" i="4"/>
  <c r="P60" i="4"/>
  <c r="BZ64" i="4"/>
  <c r="E41" i="4"/>
  <c r="E39" i="4"/>
  <c r="AK64" i="4"/>
  <c r="AI64" i="4"/>
  <c r="AK38" i="4"/>
  <c r="AK58" i="4"/>
  <c r="AI57" i="4"/>
  <c r="BE40" i="4"/>
  <c r="BZ65" i="4"/>
  <c r="P61" i="4"/>
  <c r="BZ66" i="4"/>
  <c r="BZ61" i="4"/>
  <c r="AK66" i="4"/>
  <c r="P40" i="4"/>
  <c r="BG54" i="4"/>
  <c r="BZ51" i="4"/>
  <c r="E58" i="4"/>
  <c r="BZ36" i="4"/>
  <c r="BZ40" i="4"/>
  <c r="BE37" i="4"/>
  <c r="AK39" i="4"/>
  <c r="E64" i="4"/>
  <c r="BG63" i="4"/>
  <c r="E35" i="4"/>
  <c r="BZ47" i="4"/>
  <c r="BZ48" i="4"/>
  <c r="P44" i="4"/>
  <c r="BZ39" i="4"/>
  <c r="E66" i="4"/>
  <c r="AK35" i="4"/>
  <c r="AI43" i="4"/>
  <c r="BG37" i="4"/>
  <c r="CF55" i="4"/>
  <c r="CF37" i="4"/>
  <c r="CF53" i="4"/>
  <c r="CF36" i="4"/>
  <c r="T55" i="4"/>
  <c r="AW55" i="4"/>
  <c r="AW63" i="4"/>
  <c r="I63" i="4"/>
  <c r="AW53" i="4"/>
  <c r="CG57" i="4"/>
  <c r="BA36" i="4"/>
  <c r="AV45" i="4"/>
  <c r="CK51" i="4"/>
  <c r="H51" i="4"/>
  <c r="H63" i="4"/>
  <c r="CD60" i="4"/>
  <c r="CD36" i="4"/>
  <c r="BX40" i="4"/>
  <c r="BX37" i="4"/>
  <c r="L40" i="4"/>
  <c r="L37" i="4"/>
  <c r="BX53" i="4"/>
  <c r="AQ52" i="4"/>
  <c r="L53" i="4"/>
  <c r="AZ51" i="4"/>
  <c r="L55" i="4"/>
  <c r="AQ49" i="4"/>
  <c r="AS63" i="4"/>
  <c r="L48" i="4"/>
  <c r="AZ55" i="4"/>
  <c r="BX36" i="4"/>
  <c r="L51" i="4"/>
  <c r="BT50" i="4"/>
  <c r="AZ54" i="4"/>
  <c r="AW46" i="4"/>
  <c r="AK65" i="4"/>
  <c r="AW44" i="4"/>
  <c r="AW61" i="4"/>
  <c r="L49" i="4"/>
  <c r="E45" i="4"/>
  <c r="O47" i="4"/>
  <c r="P53" i="4"/>
  <c r="O53" i="4"/>
  <c r="AZ37" i="4"/>
  <c r="BX63" i="4"/>
  <c r="O54" i="4"/>
  <c r="O37" i="4"/>
  <c r="O40" i="4"/>
  <c r="BX54" i="4"/>
  <c r="O65" i="4"/>
  <c r="AZ53" i="4"/>
  <c r="O60" i="4"/>
  <c r="BV65" i="4"/>
  <c r="CH63" i="4"/>
  <c r="AO51" i="4"/>
  <c r="AO63" i="4"/>
  <c r="AO37" i="4"/>
  <c r="AO46" i="4"/>
  <c r="BF60" i="4"/>
  <c r="BM36" i="4"/>
  <c r="BM37" i="4"/>
  <c r="BM51" i="4"/>
  <c r="BP53" i="4"/>
  <c r="AS62" i="4"/>
  <c r="BP42" i="4"/>
  <c r="CF59" i="4"/>
  <c r="BP47" i="4"/>
  <c r="AY43" i="4"/>
  <c r="AY64" i="4"/>
  <c r="AY57" i="4"/>
  <c r="AY60" i="4"/>
  <c r="BB46" i="4"/>
  <c r="BB45" i="4"/>
  <c r="AH60" i="4"/>
  <c r="CN47" i="4"/>
  <c r="AX47" i="4"/>
  <c r="CH40" i="4"/>
  <c r="CH65" i="4"/>
  <c r="CD54" i="4"/>
  <c r="D42" i="4"/>
  <c r="AT41" i="4"/>
  <c r="CH39" i="4"/>
  <c r="AX53" i="4"/>
  <c r="CH64" i="4"/>
  <c r="D55" i="4"/>
  <c r="P64" i="4"/>
  <c r="P58" i="4"/>
  <c r="AT59" i="4"/>
  <c r="CH48" i="4"/>
  <c r="CH51" i="4"/>
  <c r="D48" i="4"/>
  <c r="AT61" i="4"/>
  <c r="BE36" i="4"/>
  <c r="CH54" i="4"/>
  <c r="CH57" i="4"/>
  <c r="R40" i="4"/>
  <c r="R47" i="4"/>
  <c r="CD59" i="4"/>
  <c r="AT47" i="4"/>
  <c r="AX54" i="4"/>
  <c r="AX60" i="4"/>
  <c r="AT39" i="4"/>
  <c r="BP51" i="4"/>
  <c r="BE53" i="4"/>
  <c r="CH62" i="4"/>
  <c r="D65" i="4"/>
  <c r="D47" i="4"/>
  <c r="BE65" i="4"/>
  <c r="BE48" i="4"/>
  <c r="AT65" i="4"/>
  <c r="D53" i="4"/>
  <c r="AT64" i="4"/>
  <c r="BP63" i="4"/>
  <c r="AT54" i="4"/>
  <c r="CH66" i="4"/>
  <c r="CH41" i="4"/>
  <c r="AX37" i="4"/>
  <c r="AT44" i="4"/>
  <c r="BE39" i="4"/>
  <c r="BP40" i="4"/>
  <c r="R54" i="4"/>
  <c r="BP54" i="4"/>
  <c r="BE59" i="4"/>
  <c r="R60" i="4"/>
  <c r="AT51" i="4"/>
  <c r="BP48" i="4"/>
  <c r="AX42" i="4"/>
  <c r="BE42" i="4"/>
  <c r="P35" i="4"/>
  <c r="AK43" i="4"/>
  <c r="R59" i="4"/>
  <c r="D37" i="4"/>
  <c r="R37" i="4"/>
  <c r="CH61" i="4"/>
  <c r="CD53" i="4"/>
  <c r="D51" i="4"/>
  <c r="CD65" i="4"/>
  <c r="BE63" i="4"/>
  <c r="CH36" i="4"/>
  <c r="BE41" i="4"/>
  <c r="BR64" i="4"/>
  <c r="AJ66" i="4"/>
  <c r="Y51" i="4"/>
  <c r="BR42" i="4"/>
  <c r="BN47" i="4"/>
  <c r="AJ37" i="4"/>
  <c r="BN60" i="4"/>
  <c r="AJ42" i="4"/>
  <c r="AH59" i="4"/>
  <c r="AH42" i="4"/>
  <c r="BR54" i="4"/>
  <c r="BH48" i="4"/>
  <c r="BH54" i="4"/>
  <c r="BR65" i="4"/>
  <c r="AH37" i="4"/>
  <c r="AH53" i="4"/>
  <c r="CK62" i="4"/>
  <c r="BH47" i="4"/>
  <c r="AH47" i="4"/>
  <c r="BH40" i="4"/>
  <c r="BN54" i="4"/>
  <c r="Y62" i="4"/>
  <c r="BR37" i="4"/>
  <c r="BH65" i="4"/>
  <c r="AJ40" i="4"/>
  <c r="BH53" i="4"/>
  <c r="AH36" i="4"/>
  <c r="BR36" i="4"/>
  <c r="AH40" i="4"/>
  <c r="BN59" i="4"/>
  <c r="BR47" i="4"/>
  <c r="AH54" i="4"/>
  <c r="BH37" i="4"/>
  <c r="BN37" i="4"/>
  <c r="BR61" i="4"/>
  <c r="BN42" i="4"/>
  <c r="BR50" i="4"/>
  <c r="BR53" i="4"/>
  <c r="AJ65" i="4"/>
  <c r="AJ53" i="4"/>
  <c r="BR66" i="4"/>
  <c r="BR39" i="4"/>
  <c r="BN53" i="4"/>
  <c r="AJ51" i="4"/>
  <c r="BN36" i="4"/>
  <c r="AT37" i="4"/>
  <c r="F53" i="4"/>
  <c r="CH45" i="4"/>
  <c r="AL63" i="4"/>
  <c r="P43" i="4"/>
  <c r="F46" i="4"/>
  <c r="F43" i="4"/>
  <c r="R53" i="4"/>
  <c r="R36" i="4"/>
  <c r="AX65" i="4"/>
  <c r="BE46" i="4"/>
  <c r="Q46" i="4"/>
  <c r="F50" i="4"/>
  <c r="AL37" i="4"/>
  <c r="BG60" i="4"/>
  <c r="E65" i="4"/>
  <c r="P38" i="4"/>
  <c r="AL57" i="4"/>
  <c r="AI62" i="4"/>
  <c r="AI46" i="4"/>
  <c r="AK57" i="4"/>
  <c r="G47" i="4"/>
  <c r="AB40" i="4"/>
  <c r="CD37" i="4"/>
  <c r="AX36" i="4"/>
  <c r="BE51" i="4"/>
  <c r="Q55" i="4"/>
  <c r="Q63" i="4"/>
  <c r="AL45" i="4"/>
  <c r="F63" i="4"/>
  <c r="AI40" i="4"/>
  <c r="AL43" i="4"/>
  <c r="AB65" i="4"/>
  <c r="BE55" i="4"/>
  <c r="CH42" i="4"/>
  <c r="P55" i="4"/>
  <c r="P48" i="4"/>
  <c r="F37" i="4"/>
  <c r="P63" i="4"/>
  <c r="AI54" i="4"/>
  <c r="AK37" i="4"/>
  <c r="E42" i="4"/>
  <c r="F62" i="4"/>
  <c r="P52" i="4"/>
  <c r="E57" i="4"/>
  <c r="CD42" i="4"/>
  <c r="F36" i="4"/>
  <c r="CH53" i="4"/>
  <c r="AK53" i="4"/>
  <c r="AI60" i="4"/>
  <c r="F55" i="4"/>
  <c r="E48" i="4"/>
  <c r="AL49" i="4"/>
  <c r="E43" i="4"/>
  <c r="BG46" i="4"/>
  <c r="BG62" i="4"/>
  <c r="Q51" i="4"/>
  <c r="BE62" i="4"/>
  <c r="AT45" i="4"/>
  <c r="CH50" i="4"/>
  <c r="CH37" i="4"/>
  <c r="P51" i="4"/>
  <c r="AT50" i="4"/>
  <c r="Q66" i="4"/>
  <c r="E37" i="4"/>
  <c r="P57" i="4"/>
  <c r="AL62" i="4"/>
  <c r="AK48" i="4"/>
  <c r="AZ60" i="4"/>
  <c r="W40" i="4"/>
  <c r="BX48" i="4"/>
  <c r="Q54" i="4"/>
  <c r="BX55" i="4"/>
  <c r="BX59" i="4"/>
  <c r="AZ59" i="4"/>
  <c r="BX52" i="4"/>
  <c r="Q41" i="4"/>
  <c r="L59" i="4"/>
  <c r="AZ66" i="4"/>
  <c r="Q39" i="4"/>
  <c r="CL40" i="4"/>
  <c r="CL59" i="4"/>
  <c r="Z37" i="4"/>
  <c r="AG53" i="4"/>
  <c r="BU42" i="4"/>
  <c r="AC58" i="4"/>
  <c r="AA37" i="4"/>
  <c r="CN65" i="4"/>
  <c r="CL54" i="4"/>
  <c r="Z54" i="4"/>
  <c r="BU51" i="4"/>
  <c r="AS36" i="4"/>
  <c r="AA45" i="4"/>
  <c r="BF47" i="4"/>
  <c r="Z42" i="4"/>
  <c r="AC35" i="4"/>
  <c r="BY38" i="4"/>
  <c r="M38" i="4"/>
  <c r="BY58" i="4"/>
  <c r="M58" i="4"/>
  <c r="BZ37" i="4"/>
  <c r="BZ53" i="4"/>
  <c r="AA60" i="4"/>
  <c r="BF40" i="4"/>
  <c r="AM40" i="4"/>
  <c r="AA54" i="4"/>
  <c r="CM60" i="4"/>
  <c r="AA40" i="4"/>
  <c r="C45" i="4"/>
  <c r="BF54" i="4"/>
  <c r="BI52" i="4"/>
  <c r="C54" i="4"/>
  <c r="BO60" i="4"/>
  <c r="AC48" i="4"/>
  <c r="C40" i="4"/>
  <c r="BO62" i="4"/>
  <c r="BI38" i="4"/>
  <c r="AC38" i="4"/>
  <c r="BO54" i="4"/>
  <c r="Z59" i="4"/>
  <c r="BO37" i="4"/>
  <c r="C62" i="4"/>
  <c r="C63" i="4"/>
  <c r="CN36" i="4"/>
  <c r="BU61" i="4"/>
  <c r="CI54" i="4"/>
  <c r="AG62" i="4"/>
  <c r="AG46" i="4"/>
  <c r="Z60" i="4"/>
  <c r="AG42" i="4"/>
  <c r="BU36" i="4"/>
  <c r="AG51" i="4"/>
  <c r="BZ45" i="4"/>
  <c r="L54" i="4"/>
  <c r="BZ50" i="4"/>
  <c r="BZ46" i="4"/>
  <c r="AG36" i="4"/>
  <c r="BX49" i="4"/>
  <c r="BU39" i="4"/>
  <c r="BF59" i="4"/>
  <c r="AB54" i="4"/>
  <c r="CL42" i="4"/>
  <c r="BU37" i="4"/>
  <c r="AG63" i="4"/>
  <c r="BU46" i="4"/>
  <c r="BU62" i="4"/>
  <c r="Z44" i="4"/>
  <c r="L60" i="4"/>
  <c r="BZ63" i="4"/>
  <c r="AB48" i="4"/>
  <c r="CL47" i="4"/>
  <c r="Z47" i="4"/>
  <c r="BF53" i="4"/>
  <c r="BZ54" i="4"/>
  <c r="BX66" i="4"/>
  <c r="BI35" i="4"/>
  <c r="BX60" i="4"/>
  <c r="BU54" i="4"/>
  <c r="AB42" i="4"/>
  <c r="CL37" i="4"/>
  <c r="AB55" i="4"/>
  <c r="Z43" i="4"/>
  <c r="BU66" i="4"/>
  <c r="BU44" i="4"/>
  <c r="AG37" i="4"/>
  <c r="AB66" i="4"/>
  <c r="BU55" i="4"/>
  <c r="AG55" i="4"/>
  <c r="BU63" i="4"/>
  <c r="BZ42" i="4"/>
  <c r="L38" i="4"/>
  <c r="BU53" i="4"/>
  <c r="BF65" i="4"/>
  <c r="BU41" i="4"/>
  <c r="BF49" i="4"/>
  <c r="BV44" i="4"/>
  <c r="AO39" i="4"/>
  <c r="AP44" i="4"/>
  <c r="BV66" i="4"/>
  <c r="AP66" i="4"/>
  <c r="AO54" i="4"/>
  <c r="AP41" i="4"/>
  <c r="BM41" i="4"/>
  <c r="CA53" i="4"/>
  <c r="BM39" i="4"/>
  <c r="BC37" i="4"/>
  <c r="R66" i="4"/>
  <c r="R41" i="4"/>
  <c r="CN54" i="4"/>
  <c r="R65" i="4"/>
  <c r="CN53" i="4"/>
  <c r="BR45" i="4"/>
  <c r="BI50" i="4"/>
  <c r="CN40" i="4"/>
  <c r="R61" i="4"/>
  <c r="CF54" i="4"/>
  <c r="BF36" i="4"/>
  <c r="Z36" i="4"/>
  <c r="BP55" i="4"/>
  <c r="AW37" i="4"/>
  <c r="AW51" i="4"/>
  <c r="AO55" i="4"/>
  <c r="BM62" i="4"/>
  <c r="R64" i="4"/>
  <c r="BV41" i="4"/>
  <c r="AP64" i="4"/>
  <c r="AW39" i="4"/>
  <c r="I44" i="4"/>
  <c r="H35" i="4"/>
  <c r="CF47" i="4"/>
  <c r="CL60" i="4"/>
  <c r="CF51" i="4"/>
  <c r="BM55" i="4"/>
  <c r="AW62" i="4"/>
  <c r="T40" i="4"/>
  <c r="T37" i="4"/>
  <c r="AB53" i="4"/>
  <c r="CL53" i="4"/>
  <c r="Z53" i="4"/>
  <c r="BF42" i="4"/>
  <c r="AW42" i="4"/>
  <c r="AW36" i="4"/>
  <c r="CF66" i="4"/>
  <c r="BM63" i="4"/>
  <c r="AO62" i="4"/>
  <c r="AX43" i="4"/>
  <c r="H46" i="4"/>
  <c r="T38" i="4"/>
  <c r="CF58" i="4"/>
  <c r="AO41" i="4"/>
  <c r="F57" i="4"/>
  <c r="AL58" i="4"/>
  <c r="BQ50" i="4"/>
  <c r="CF49" i="4"/>
  <c r="T52" i="4"/>
  <c r="CL44" i="4"/>
  <c r="T35" i="4"/>
  <c r="AO66" i="4"/>
  <c r="I41" i="4"/>
  <c r="AO61" i="4"/>
  <c r="CF48" i="4"/>
  <c r="CF63" i="4"/>
  <c r="T59" i="4"/>
  <c r="T60" i="4"/>
  <c r="Z64" i="4"/>
  <c r="T49" i="4"/>
  <c r="I66" i="4"/>
  <c r="AO44" i="4"/>
  <c r="AU53" i="4"/>
  <c r="V45" i="4"/>
  <c r="V36" i="4"/>
  <c r="BY53" i="4"/>
  <c r="M53" i="4"/>
  <c r="V63" i="4"/>
  <c r="BI48" i="4"/>
  <c r="BI36" i="4"/>
  <c r="BY45" i="4"/>
  <c r="AU37" i="4"/>
  <c r="BI42" i="4"/>
  <c r="BY65" i="4"/>
  <c r="BW50" i="4"/>
  <c r="AC37" i="4"/>
  <c r="BI53" i="4"/>
  <c r="BI65" i="4"/>
  <c r="BY43" i="4"/>
  <c r="AU40" i="4"/>
  <c r="AU65" i="4"/>
  <c r="V42" i="4"/>
  <c r="BY37" i="4"/>
  <c r="M37" i="4"/>
  <c r="M65" i="4"/>
  <c r="M48" i="4"/>
  <c r="BY57" i="4"/>
  <c r="M42" i="4"/>
  <c r="BY48" i="4"/>
  <c r="BI45" i="4"/>
  <c r="V37" i="4"/>
  <c r="V53" i="4"/>
  <c r="V50" i="4"/>
  <c r="BI37" i="4"/>
  <c r="AC53" i="4"/>
  <c r="V55" i="4"/>
  <c r="BI43" i="4"/>
  <c r="BI57" i="4"/>
  <c r="BC54" i="4"/>
  <c r="AE40" i="4"/>
  <c r="BC53" i="4"/>
  <c r="CF60" i="4"/>
  <c r="P37" i="4"/>
  <c r="BS40" i="4"/>
  <c r="BC40" i="4"/>
  <c r="G53" i="4"/>
  <c r="AU54" i="4"/>
  <c r="P50" i="4"/>
  <c r="AI45" i="4"/>
  <c r="AI35" i="4"/>
  <c r="AI52" i="4"/>
  <c r="E62" i="4"/>
  <c r="BH52" i="4"/>
  <c r="AI50" i="4"/>
  <c r="AB51" i="4"/>
  <c r="AT53" i="4"/>
  <c r="CC66" i="4"/>
  <c r="H64" i="4"/>
  <c r="AT46" i="4"/>
  <c r="AT62" i="4"/>
  <c r="H52" i="4"/>
  <c r="AT57" i="4"/>
  <c r="H42" i="4"/>
  <c r="AY50" i="4"/>
  <c r="AY38" i="4"/>
  <c r="T36" i="4"/>
  <c r="H57" i="4"/>
  <c r="H43" i="4"/>
  <c r="AB59" i="4"/>
  <c r="CC46" i="4"/>
  <c r="H55" i="4"/>
  <c r="AB52" i="4"/>
  <c r="AY62" i="4"/>
  <c r="AY35" i="4"/>
  <c r="AN36" i="4"/>
  <c r="CC62" i="4"/>
  <c r="AT42" i="4"/>
  <c r="CC41" i="4"/>
  <c r="CC44" i="4"/>
  <c r="AT63" i="4"/>
  <c r="T45" i="4"/>
  <c r="H58" i="4"/>
  <c r="AK45" i="4"/>
  <c r="AS50" i="4"/>
  <c r="CC61" i="4"/>
  <c r="AT43" i="4"/>
  <c r="AB60" i="4"/>
  <c r="CC39" i="4"/>
  <c r="AT55" i="4"/>
  <c r="AY46" i="4"/>
  <c r="AJ48" i="4"/>
  <c r="I39" i="4"/>
  <c r="BH55" i="4"/>
  <c r="BH59" i="4"/>
  <c r="BH60" i="4"/>
  <c r="AE37" i="4"/>
  <c r="W37" i="4"/>
  <c r="AE53" i="4"/>
  <c r="W47" i="4"/>
  <c r="BH51" i="4"/>
  <c r="AW66" i="4"/>
  <c r="AW41" i="4"/>
  <c r="BH36" i="4"/>
  <c r="V46" i="4"/>
  <c r="E50" i="4"/>
  <c r="AJ59" i="4"/>
  <c r="BH66" i="4"/>
  <c r="AJ60" i="4"/>
  <c r="BN61" i="4"/>
  <c r="AJ35" i="4"/>
  <c r="AW54" i="4"/>
  <c r="V60" i="4"/>
  <c r="Q61" i="4"/>
  <c r="G40" i="4"/>
  <c r="AJ55" i="4"/>
  <c r="AJ49" i="4"/>
  <c r="AB38" i="4"/>
  <c r="I61" i="4"/>
  <c r="Q44" i="4"/>
  <c r="V62" i="4"/>
  <c r="V43" i="4"/>
  <c r="V57" i="4"/>
  <c r="P62" i="4"/>
  <c r="V52" i="4"/>
  <c r="BG52" i="4"/>
  <c r="BG50" i="4"/>
  <c r="AM53" i="4"/>
  <c r="CA47" i="4"/>
  <c r="AM54" i="4"/>
  <c r="E36" i="4"/>
  <c r="BG38" i="4"/>
  <c r="CA40" i="4"/>
  <c r="AM47" i="4"/>
  <c r="CA65" i="4"/>
  <c r="BG35" i="4"/>
  <c r="BG58" i="4"/>
  <c r="CA37" i="4"/>
  <c r="BG49" i="4"/>
  <c r="BG45" i="4"/>
  <c r="AM37" i="4"/>
  <c r="AM65" i="4"/>
  <c r="AK36" i="4"/>
  <c r="AI49" i="4"/>
  <c r="AM60" i="4"/>
  <c r="BJ43" i="4"/>
  <c r="AI18" i="4"/>
  <c r="E14" i="5"/>
  <c r="CN42" i="4"/>
  <c r="CN63" i="4"/>
  <c r="CN55" i="4"/>
  <c r="CC54" i="4"/>
  <c r="BT36" i="4"/>
  <c r="J65" i="4"/>
  <c r="J41" i="4"/>
  <c r="BJ62" i="4"/>
  <c r="BJ49" i="4"/>
  <c r="BJ35" i="4"/>
  <c r="CE41" i="4"/>
  <c r="AR37" i="4"/>
  <c r="AR59" i="4"/>
  <c r="S64" i="4"/>
  <c r="BB37" i="4"/>
  <c r="Y41" i="4"/>
  <c r="CK61" i="4"/>
  <c r="Y44" i="4"/>
  <c r="AR50" i="4"/>
  <c r="CE62" i="4"/>
  <c r="N47" i="4"/>
  <c r="CE64" i="4"/>
  <c r="CE59" i="4"/>
  <c r="S59" i="4"/>
  <c r="CE61" i="4"/>
  <c r="S61" i="4"/>
  <c r="BB40" i="4"/>
  <c r="AR54" i="4"/>
  <c r="BB41" i="4"/>
  <c r="BB39" i="4"/>
  <c r="CE48" i="4"/>
  <c r="S48" i="4"/>
  <c r="AR66" i="4"/>
  <c r="CK63" i="4"/>
  <c r="Y63" i="4"/>
  <c r="CK46" i="4"/>
  <c r="Y46" i="4"/>
  <c r="CK66" i="4"/>
  <c r="CK41" i="4"/>
  <c r="S41" i="4"/>
  <c r="S51" i="4"/>
  <c r="BS65" i="4"/>
  <c r="N65" i="4"/>
  <c r="N48" i="4"/>
  <c r="AR53" i="4"/>
  <c r="BB64" i="4"/>
  <c r="AI28" i="4"/>
  <c r="N54" i="4"/>
  <c r="N45" i="4"/>
  <c r="BB50" i="4"/>
  <c r="BN66" i="4"/>
  <c r="Y54" i="4"/>
  <c r="BZ57" i="4"/>
  <c r="S62" i="4"/>
  <c r="S50" i="4"/>
  <c r="AR42" i="4"/>
  <c r="CK40" i="4"/>
  <c r="CK59" i="4"/>
  <c r="Y59" i="4"/>
  <c r="BB47" i="4"/>
  <c r="AR40" i="4"/>
  <c r="N66" i="4"/>
  <c r="BB61" i="4"/>
  <c r="N44" i="4"/>
  <c r="CK36" i="4"/>
  <c r="Y36" i="4"/>
  <c r="CK55" i="4"/>
  <c r="Y55" i="4"/>
  <c r="BB42" i="4"/>
  <c r="CK44" i="4"/>
  <c r="BB55" i="4"/>
  <c r="BB62" i="4"/>
  <c r="CE52" i="4"/>
  <c r="BB51" i="4"/>
  <c r="CE66" i="4"/>
  <c r="S66" i="4"/>
  <c r="CE44" i="4"/>
  <c r="S44" i="4"/>
  <c r="CK37" i="4"/>
  <c r="Y37" i="4"/>
  <c r="CK53" i="4"/>
  <c r="Y53" i="4"/>
  <c r="CK42" i="4"/>
  <c r="Y42" i="4"/>
  <c r="CE57" i="4"/>
  <c r="S57" i="4"/>
  <c r="CE60" i="4"/>
  <c r="S60" i="4"/>
  <c r="BB63" i="4"/>
  <c r="S63" i="4"/>
  <c r="N61" i="4"/>
  <c r="CK48" i="4"/>
  <c r="AR65" i="4"/>
  <c r="S47" i="4"/>
  <c r="CK65" i="4"/>
  <c r="Y65" i="4"/>
  <c r="CE39" i="4"/>
  <c r="S39" i="4"/>
  <c r="AE65" i="4"/>
  <c r="BB65" i="4"/>
  <c r="BB48" i="4"/>
  <c r="N51" i="4"/>
  <c r="AR48" i="4"/>
  <c r="AR55" i="4"/>
  <c r="CE63" i="4"/>
  <c r="D59" i="4"/>
  <c r="BB54" i="4"/>
  <c r="N53" i="4"/>
  <c r="BB36" i="4"/>
  <c r="N36" i="4"/>
  <c r="N50" i="4"/>
  <c r="N37" i="4"/>
  <c r="BB53" i="4"/>
  <c r="N42" i="4"/>
  <c r="Y39" i="4"/>
  <c r="Y61" i="4"/>
  <c r="N55" i="4"/>
  <c r="S46" i="4"/>
  <c r="S58" i="4"/>
  <c r="AR51" i="4"/>
  <c r="CE51" i="4"/>
  <c r="Y40" i="4"/>
  <c r="Y48" i="4"/>
  <c r="N59" i="4"/>
  <c r="CE47" i="4"/>
  <c r="CK47" i="4"/>
  <c r="Y47" i="4"/>
  <c r="AR47" i="4"/>
  <c r="BS37" i="4"/>
  <c r="N40" i="4"/>
  <c r="BS47" i="4"/>
  <c r="BB66" i="4"/>
  <c r="N41" i="4"/>
  <c r="N39" i="4"/>
  <c r="BB44" i="4"/>
  <c r="CE55" i="4"/>
  <c r="S55" i="4"/>
  <c r="AH65" i="4"/>
  <c r="BP66" i="4"/>
  <c r="CE43" i="4"/>
  <c r="S43" i="4"/>
  <c r="L35" i="4"/>
  <c r="CE54" i="4"/>
  <c r="S54" i="4"/>
  <c r="Y66" i="4"/>
  <c r="CK39" i="4"/>
  <c r="BZ55" i="4"/>
  <c r="BZ62" i="4"/>
  <c r="AK50" i="4"/>
  <c r="S49" i="4"/>
  <c r="BN64" i="4"/>
  <c r="BN43" i="4"/>
  <c r="AH64" i="4"/>
  <c r="BN35" i="4"/>
  <c r="CI53" i="4"/>
  <c r="BN44" i="4"/>
  <c r="BI62" i="4"/>
  <c r="BN41" i="4"/>
  <c r="BN49" i="4"/>
  <c r="BK37" i="4"/>
  <c r="CI47" i="4"/>
  <c r="CN37" i="4"/>
  <c r="CN51" i="4"/>
  <c r="BN38" i="4"/>
  <c r="BN65" i="4"/>
  <c r="AH41" i="4"/>
  <c r="BN39" i="4"/>
  <c r="BN58" i="4"/>
  <c r="R45" i="4"/>
  <c r="X42" i="4"/>
  <c r="CL65" i="4"/>
  <c r="Z65" i="4"/>
  <c r="CL41" i="4"/>
  <c r="BF39" i="4"/>
  <c r="AZ35" i="4"/>
  <c r="AP49" i="4"/>
  <c r="BR55" i="4"/>
  <c r="CJ36" i="4"/>
  <c r="BF44" i="4"/>
  <c r="CL64" i="4"/>
  <c r="CL66" i="4"/>
  <c r="Z39" i="4"/>
  <c r="BM44" i="4"/>
  <c r="Z49" i="4"/>
  <c r="W53" i="4"/>
  <c r="CN59" i="4"/>
  <c r="CL61" i="4"/>
  <c r="CN35" i="4"/>
  <c r="CL52" i="4"/>
  <c r="BQ36" i="4"/>
  <c r="BF43" i="4"/>
  <c r="BF41" i="4"/>
  <c r="BF52" i="4"/>
  <c r="CL58" i="4"/>
  <c r="BR43" i="4"/>
  <c r="BR57" i="4"/>
  <c r="CN60" i="4"/>
  <c r="BF66" i="4"/>
  <c r="BF61" i="4"/>
  <c r="BR63" i="4"/>
  <c r="Z52" i="4"/>
  <c r="BQ45" i="4"/>
  <c r="X36" i="4"/>
  <c r="Z61" i="4"/>
  <c r="BM61" i="4"/>
  <c r="CL49" i="4"/>
  <c r="Z35" i="4"/>
  <c r="BR46" i="4"/>
  <c r="CL38" i="4"/>
  <c r="Z58" i="4"/>
  <c r="BR62" i="4"/>
  <c r="BA45" i="4"/>
  <c r="W49" i="4"/>
  <c r="Z66" i="4"/>
  <c r="Z41" i="4"/>
  <c r="CL16" i="4"/>
  <c r="R52" i="4"/>
  <c r="CH46" i="4"/>
  <c r="CH60" i="4"/>
  <c r="BS54" i="4"/>
  <c r="AX61" i="4"/>
  <c r="BE44" i="4"/>
  <c r="BU45" i="4"/>
  <c r="D38" i="4"/>
  <c r="BH45" i="4"/>
  <c r="D60" i="4"/>
  <c r="BH38" i="4"/>
  <c r="BH35" i="4"/>
  <c r="BE66" i="4"/>
  <c r="AE49" i="4"/>
  <c r="BP59" i="4"/>
  <c r="CH55" i="4"/>
  <c r="BN52" i="4"/>
  <c r="CH43" i="4"/>
  <c r="BP36" i="4"/>
  <c r="AP52" i="4"/>
  <c r="AS56" i="4"/>
  <c r="BP38" i="4"/>
  <c r="BP52" i="4"/>
  <c r="BP45" i="4"/>
  <c r="AE54" i="4"/>
  <c r="G37" i="4"/>
  <c r="AE47" i="4"/>
  <c r="G65" i="4"/>
  <c r="AE42" i="4"/>
  <c r="BP60" i="4"/>
  <c r="AP61" i="4"/>
  <c r="BH49" i="4"/>
  <c r="AP35" i="4"/>
  <c r="AP38" i="4"/>
  <c r="CA49" i="4"/>
  <c r="G42" i="4"/>
  <c r="D54" i="4"/>
  <c r="AP58" i="4"/>
  <c r="AP56" i="4"/>
  <c r="BS53" i="4"/>
  <c r="AE60" i="4"/>
  <c r="AM49" i="4"/>
  <c r="BP49" i="4"/>
  <c r="D52" i="4"/>
  <c r="AP39" i="4"/>
  <c r="D49" i="4"/>
  <c r="CL51" i="4"/>
  <c r="BD36" i="4"/>
  <c r="CD43" i="4"/>
  <c r="J61" i="4"/>
  <c r="AX49" i="4"/>
  <c r="AX58" i="4"/>
  <c r="AG50" i="4"/>
  <c r="AX64" i="4"/>
  <c r="CD66" i="4"/>
  <c r="J66" i="4"/>
  <c r="CD61" i="4"/>
  <c r="AG39" i="4"/>
  <c r="AG44" i="4"/>
  <c r="N46" i="4"/>
  <c r="N62" i="4"/>
  <c r="BN50" i="4"/>
  <c r="AD35" i="4"/>
  <c r="BK53" i="4"/>
  <c r="CI65" i="4"/>
  <c r="AR60" i="4"/>
  <c r="CD52" i="4"/>
  <c r="J38" i="4"/>
  <c r="N43" i="4"/>
  <c r="J50" i="4"/>
  <c r="AY52" i="4"/>
  <c r="CI40" i="4"/>
  <c r="AU60" i="4"/>
  <c r="G36" i="4"/>
  <c r="J44" i="4"/>
  <c r="AR49" i="4"/>
  <c r="AR52" i="4"/>
  <c r="CD41" i="4"/>
  <c r="CD39" i="4"/>
  <c r="AX44" i="4"/>
  <c r="AB35" i="4"/>
  <c r="AG41" i="4"/>
  <c r="AG61" i="4"/>
  <c r="AX38" i="4"/>
  <c r="J58" i="4"/>
  <c r="CK45" i="4"/>
  <c r="Q50" i="4"/>
  <c r="AW38" i="4"/>
  <c r="BA50" i="4"/>
  <c r="BK40" i="4"/>
  <c r="CI37" i="4"/>
  <c r="BK65" i="4"/>
  <c r="BK49" i="4"/>
  <c r="CG15" i="4"/>
  <c r="BA15" i="4"/>
  <c r="U15" i="4"/>
  <c r="AX66" i="4"/>
  <c r="CD49" i="4"/>
  <c r="N63" i="4"/>
  <c r="AX35" i="4"/>
  <c r="AX52" i="4"/>
  <c r="CD38" i="4"/>
  <c r="T50" i="4"/>
  <c r="CK54" i="4"/>
  <c r="AW45" i="4"/>
  <c r="CK35" i="4"/>
  <c r="AW56" i="4"/>
  <c r="CH58" i="4"/>
  <c r="CD44" i="4"/>
  <c r="AX45" i="4"/>
  <c r="N57" i="4"/>
  <c r="AG45" i="4"/>
  <c r="AY58" i="4"/>
  <c r="CD64" i="4"/>
  <c r="CL26" i="4"/>
  <c r="AR38" i="4"/>
  <c r="AX41" i="4"/>
  <c r="BC47" i="4"/>
  <c r="BC65" i="4"/>
  <c r="CN66" i="4"/>
  <c r="BV43" i="4"/>
  <c r="AH39" i="4"/>
  <c r="AH44" i="4"/>
  <c r="BV64" i="4"/>
  <c r="AG66" i="4"/>
  <c r="M43" i="4"/>
  <c r="AA38" i="4"/>
  <c r="AE36" i="4"/>
  <c r="AH61" i="4"/>
  <c r="BB52" i="4"/>
  <c r="AA62" i="4"/>
  <c r="AG56" i="4"/>
  <c r="BO50" i="4"/>
  <c r="C50" i="4"/>
  <c r="AC36" i="4"/>
  <c r="CM35" i="4"/>
  <c r="BO38" i="4"/>
  <c r="CN45" i="4"/>
  <c r="CN50" i="4"/>
  <c r="BB43" i="4"/>
  <c r="BN56" i="4"/>
  <c r="BO46" i="4"/>
  <c r="C46" i="4"/>
  <c r="AC57" i="4"/>
  <c r="CM49" i="4"/>
  <c r="BC56" i="4"/>
  <c r="AE56" i="4"/>
  <c r="AC65" i="4"/>
  <c r="CM62" i="4"/>
  <c r="AA63" i="4"/>
  <c r="BO49" i="4"/>
  <c r="AC45" i="4"/>
  <c r="C38" i="4"/>
  <c r="AA58" i="4"/>
  <c r="CJ38" i="4"/>
  <c r="G60" i="4"/>
  <c r="BC49" i="4"/>
  <c r="BC42" i="4"/>
  <c r="AE45" i="4"/>
  <c r="BV61" i="4"/>
  <c r="CN49" i="4"/>
  <c r="AH49" i="4"/>
  <c r="AH35" i="4"/>
  <c r="AH52" i="4"/>
  <c r="BB57" i="4"/>
  <c r="AC43" i="4"/>
  <c r="CM46" i="4"/>
  <c r="AA46" i="4"/>
  <c r="M57" i="4"/>
  <c r="N56" i="4"/>
  <c r="AA50" i="4"/>
  <c r="C49" i="4"/>
  <c r="C58" i="4"/>
  <c r="BO52" i="4"/>
  <c r="BO35" i="4"/>
  <c r="BO58" i="4"/>
  <c r="AA52" i="4"/>
  <c r="C35" i="4"/>
  <c r="BC60" i="4"/>
  <c r="CN38" i="4"/>
  <c r="AH66" i="4"/>
  <c r="AB36" i="4"/>
  <c r="BV49" i="4"/>
  <c r="AG54" i="4"/>
  <c r="CM50" i="4"/>
  <c r="AA35" i="4"/>
  <c r="C52" i="4"/>
  <c r="AO45" i="4"/>
  <c r="K50" i="4"/>
  <c r="C19" i="5"/>
  <c r="AH38" i="4"/>
  <c r="AB50" i="4"/>
  <c r="T56" i="4"/>
  <c r="CD45" i="4"/>
  <c r="AG43" i="4"/>
  <c r="BQ56" i="4"/>
  <c r="BD56" i="4"/>
  <c r="CA42" i="4"/>
  <c r="Q45" i="4"/>
  <c r="K52" i="4"/>
  <c r="U50" i="4"/>
  <c r="G54" i="4"/>
  <c r="BS42" i="4"/>
  <c r="BQ15" i="4"/>
  <c r="AK15" i="4"/>
  <c r="E15" i="4"/>
  <c r="AJ38" i="4"/>
  <c r="AR35" i="4"/>
  <c r="AJ52" i="4"/>
  <c r="BV35" i="4"/>
  <c r="BV52" i="4"/>
  <c r="U63" i="4"/>
  <c r="F56" i="4"/>
  <c r="CA54" i="4"/>
  <c r="CA60" i="4"/>
  <c r="CA45" i="4"/>
  <c r="G56" i="4"/>
  <c r="BF64" i="4"/>
  <c r="AJ36" i="4"/>
  <c r="BV58" i="4"/>
  <c r="F35" i="4"/>
  <c r="N58" i="4"/>
  <c r="K38" i="4"/>
  <c r="AJ45" i="4"/>
  <c r="AJ56" i="4"/>
  <c r="U45" i="4"/>
  <c r="AV36" i="4"/>
  <c r="BF35" i="4"/>
  <c r="AB45" i="4"/>
  <c r="L56" i="4"/>
  <c r="BB35" i="4"/>
  <c r="F49" i="4"/>
  <c r="U36" i="4"/>
  <c r="K35" i="4"/>
  <c r="CE58" i="4"/>
  <c r="BD45" i="4"/>
  <c r="BB56" i="4"/>
  <c r="CM58" i="4"/>
  <c r="Z45" i="4"/>
  <c r="T62" i="4"/>
  <c r="I45" i="4"/>
  <c r="AQ38" i="4"/>
  <c r="CG50" i="4"/>
  <c r="BW58" i="4"/>
  <c r="E56" i="4"/>
  <c r="BW56" i="4"/>
  <c r="AN56" i="4"/>
  <c r="CJ45" i="4"/>
  <c r="AU47" i="4"/>
  <c r="W54" i="4"/>
  <c r="O49" i="4"/>
  <c r="AM42" i="4"/>
  <c r="R39" i="4"/>
  <c r="R44" i="4"/>
  <c r="AR45" i="4"/>
  <c r="L50" i="4"/>
  <c r="AB46" i="4"/>
  <c r="CL39" i="4"/>
  <c r="Y50" i="4"/>
  <c r="CG36" i="4"/>
  <c r="AQ58" i="4"/>
  <c r="W60" i="4"/>
  <c r="CF35" i="4"/>
  <c r="BZ58" i="4"/>
  <c r="BZ35" i="4"/>
  <c r="AT35" i="4"/>
  <c r="V58" i="4"/>
  <c r="CG62" i="4"/>
  <c r="CE35" i="4"/>
  <c r="S35" i="4"/>
  <c r="CE45" i="4"/>
  <c r="AC56" i="4"/>
  <c r="AF36" i="4"/>
  <c r="CJ56" i="4"/>
  <c r="BD37" i="4"/>
  <c r="W42" i="4"/>
  <c r="W50" i="4"/>
  <c r="CM38" i="4"/>
  <c r="S38" i="4"/>
  <c r="AQ50" i="4"/>
  <c r="BI15" i="4"/>
  <c r="AC15" i="4"/>
  <c r="AU45" i="4"/>
  <c r="BX58" i="4"/>
  <c r="BH42" i="4"/>
  <c r="T63" i="4"/>
  <c r="BR35" i="4"/>
  <c r="AQ35" i="4"/>
  <c r="CM52" i="4"/>
  <c r="AC50" i="4"/>
  <c r="S45" i="4"/>
  <c r="S40" i="4"/>
  <c r="CJ37" i="4"/>
  <c r="W65" i="4"/>
  <c r="BK60" i="4"/>
  <c r="AU49" i="4"/>
  <c r="AU36" i="4"/>
  <c r="CF38" i="4"/>
  <c r="BP35" i="4"/>
  <c r="D35" i="4"/>
  <c r="L52" i="4"/>
  <c r="D36" i="4"/>
  <c r="L45" i="4"/>
  <c r="BH50" i="4"/>
  <c r="BF58" i="4"/>
  <c r="I54" i="4"/>
  <c r="BN45" i="4"/>
  <c r="BZ43" i="4"/>
  <c r="BV50" i="4"/>
  <c r="AT60" i="4"/>
  <c r="Y45" i="4"/>
  <c r="CG45" i="4"/>
  <c r="S52" i="4"/>
  <c r="N60" i="4"/>
  <c r="CE49" i="4"/>
  <c r="CE38" i="4"/>
  <c r="CE50" i="4"/>
  <c r="BW49" i="4"/>
  <c r="BK47" i="4"/>
  <c r="BS60" i="4"/>
  <c r="BS49" i="4"/>
  <c r="G49" i="4"/>
  <c r="BK42" i="4"/>
  <c r="W36" i="4"/>
  <c r="G45" i="4"/>
  <c r="BK50" i="4"/>
  <c r="O56" i="4"/>
  <c r="AZ52" i="4"/>
  <c r="AZ45" i="4"/>
  <c r="CF50" i="4"/>
  <c r="CD58" i="4"/>
  <c r="CF56" i="4"/>
  <c r="AZ56" i="4"/>
  <c r="BF45" i="4"/>
  <c r="CD35" i="4"/>
  <c r="E17" i="5"/>
  <c r="CC50" i="4"/>
  <c r="AO50" i="4"/>
  <c r="I50" i="4"/>
  <c r="CK38" i="4"/>
  <c r="AW58" i="4"/>
  <c r="BR56" i="4"/>
  <c r="BJ56" i="4"/>
  <c r="E63" i="4"/>
  <c r="E46" i="4"/>
  <c r="AY40" i="4"/>
  <c r="CD56" i="4"/>
  <c r="BV56" i="4"/>
  <c r="L39" i="4"/>
  <c r="AS46" i="4"/>
  <c r="CM37" i="4"/>
  <c r="AI26" i="4"/>
  <c r="C56" i="4"/>
  <c r="AF56" i="4"/>
  <c r="BQ51" i="4"/>
  <c r="AU42" i="4"/>
  <c r="BC36" i="4"/>
  <c r="CI45" i="4"/>
  <c r="AU56" i="4"/>
  <c r="AZ49" i="4"/>
  <c r="AZ38" i="4"/>
  <c r="AZ36" i="4"/>
  <c r="BF38" i="4"/>
  <c r="Z38" i="4"/>
  <c r="AZ50" i="4"/>
  <c r="CN56" i="4"/>
  <c r="BH63" i="4"/>
  <c r="AH45" i="4"/>
  <c r="CD50" i="4"/>
  <c r="BU50" i="4"/>
  <c r="CK56" i="4"/>
  <c r="CC56" i="4"/>
  <c r="D15" i="5"/>
  <c r="H53" i="4"/>
  <c r="CH52" i="4"/>
  <c r="BN48" i="4"/>
  <c r="AT49" i="4"/>
  <c r="AD52" i="4"/>
  <c r="BZ52" i="4"/>
  <c r="BZ56" i="4"/>
  <c r="CG46" i="4"/>
  <c r="BK23" i="4"/>
  <c r="D56" i="4"/>
  <c r="AZ63" i="4"/>
  <c r="BP64" i="4"/>
  <c r="BB49" i="4"/>
  <c r="P56" i="4"/>
  <c r="BO56" i="4"/>
  <c r="K56" i="4"/>
  <c r="BT38" i="4"/>
  <c r="CI36" i="4"/>
  <c r="BK45" i="4"/>
  <c r="CI50" i="4"/>
  <c r="O36" i="4"/>
  <c r="CF46" i="4"/>
  <c r="BP57" i="4"/>
  <c r="AO35" i="4"/>
  <c r="Y56" i="4"/>
  <c r="CH35" i="4"/>
  <c r="BR60" i="4"/>
  <c r="BR44" i="4"/>
  <c r="S56" i="4"/>
  <c r="CI42" i="4"/>
  <c r="O45" i="4"/>
  <c r="D63" i="4"/>
  <c r="BV62" i="4"/>
  <c r="U46" i="4"/>
  <c r="CM40" i="4"/>
  <c r="BK54" i="4"/>
  <c r="CI60" i="4"/>
  <c r="CI49" i="4"/>
  <c r="O42" i="4"/>
  <c r="O50" i="4"/>
  <c r="BV38" i="4"/>
  <c r="AH58" i="4"/>
  <c r="AR56" i="4"/>
  <c r="BV45" i="4"/>
  <c r="T46" i="4"/>
  <c r="AX56" i="4"/>
  <c r="CC45" i="4"/>
  <c r="CK50" i="4"/>
  <c r="AW50" i="4"/>
  <c r="AO56" i="4"/>
  <c r="H50" i="4"/>
  <c r="BR49" i="4"/>
  <c r="BR48" i="4"/>
  <c r="BJ39" i="4"/>
  <c r="AA56" i="4"/>
  <c r="AA53" i="4"/>
  <c r="BY15" i="4"/>
  <c r="AS15" i="4"/>
  <c r="M15" i="4"/>
  <c r="B14" i="5"/>
  <c r="BX56" i="4"/>
  <c r="BF56" i="4"/>
  <c r="Y35" i="4"/>
  <c r="AP57" i="4"/>
  <c r="Y64" i="4"/>
  <c r="T58" i="4"/>
  <c r="BA63" i="4"/>
  <c r="BA46" i="4"/>
  <c r="CM56" i="4"/>
  <c r="CE56" i="4"/>
  <c r="X41" i="4"/>
  <c r="AA42" i="4"/>
  <c r="AX16" i="4"/>
  <c r="AX26" i="4"/>
  <c r="R16" i="4"/>
  <c r="R26" i="4"/>
  <c r="BU16" i="4"/>
  <c r="BU26" i="4"/>
  <c r="BU15" i="4"/>
  <c r="AO26" i="4"/>
  <c r="AO16" i="4"/>
  <c r="AO15" i="4"/>
  <c r="I16" i="4"/>
  <c r="I26" i="4"/>
  <c r="CM28" i="4"/>
  <c r="CM18" i="4"/>
  <c r="BG18" i="4"/>
  <c r="BG28" i="4"/>
  <c r="AA28" i="4"/>
  <c r="AA18" i="4"/>
  <c r="CA26" i="4"/>
  <c r="CA16" i="4"/>
  <c r="AU26" i="4"/>
  <c r="AU16" i="4"/>
  <c r="G26" i="4"/>
  <c r="G16" i="4"/>
  <c r="CK28" i="4"/>
  <c r="CK18" i="4"/>
  <c r="BE28" i="4"/>
  <c r="BE18" i="4"/>
  <c r="Y28" i="4"/>
  <c r="Y18" i="4"/>
  <c r="BS45" i="4"/>
  <c r="CA17" i="4"/>
  <c r="CA27" i="4"/>
  <c r="BS17" i="4"/>
  <c r="BS27" i="4"/>
  <c r="BK55" i="4"/>
  <c r="BK38" i="4"/>
  <c r="BK41" i="4"/>
  <c r="BK43" i="4"/>
  <c r="BK63" i="4"/>
  <c r="BK35" i="4"/>
  <c r="BK51" i="4"/>
  <c r="BK52" i="4"/>
  <c r="BK61" i="4"/>
  <c r="BK62" i="4"/>
  <c r="BK66" i="4"/>
  <c r="BK48" i="4"/>
  <c r="BK64" i="4"/>
  <c r="BK57" i="4"/>
  <c r="BK39" i="4"/>
  <c r="BK44" i="4"/>
  <c r="BK46" i="4"/>
  <c r="BK58" i="4"/>
  <c r="BC23" i="4"/>
  <c r="AM17" i="4"/>
  <c r="AM27" i="4"/>
  <c r="AE31" i="4"/>
  <c r="AE21" i="4"/>
  <c r="G23" i="4"/>
  <c r="B17" i="5"/>
  <c r="CN15" i="4"/>
  <c r="AF19" i="4"/>
  <c r="AF29" i="4"/>
  <c r="BP18" i="4"/>
  <c r="BP28" i="4"/>
  <c r="AJ18" i="4"/>
  <c r="AJ28" i="4"/>
  <c r="D18" i="4"/>
  <c r="D28" i="4"/>
  <c r="BS36" i="4"/>
  <c r="AM26" i="4"/>
  <c r="AM16" i="4"/>
  <c r="CI27" i="4"/>
  <c r="CI17" i="4"/>
  <c r="BS21" i="4"/>
  <c r="BS31" i="4"/>
  <c r="AM21" i="4"/>
  <c r="AM31" i="4"/>
  <c r="AE43" i="4"/>
  <c r="AE55" i="4"/>
  <c r="AE51" i="4"/>
  <c r="AE38" i="4"/>
  <c r="AE48" i="4"/>
  <c r="AE61" i="4"/>
  <c r="AE35" i="4"/>
  <c r="AE44" i="4"/>
  <c r="AE62" i="4"/>
  <c r="AE58" i="4"/>
  <c r="AE59" i="4"/>
  <c r="AE66" i="4"/>
  <c r="AE57" i="4"/>
  <c r="AE41" i="4"/>
  <c r="AE63" i="4"/>
  <c r="AE39" i="4"/>
  <c r="AE64" i="4"/>
  <c r="AE46" i="4"/>
  <c r="AE52" i="4"/>
  <c r="W23" i="4"/>
  <c r="O23" i="4"/>
  <c r="G44" i="4"/>
  <c r="B19" i="5"/>
  <c r="BZ16" i="4"/>
  <c r="BZ26" i="4"/>
  <c r="AD26" i="4"/>
  <c r="AD16" i="4"/>
  <c r="BT28" i="4"/>
  <c r="BT18" i="4"/>
  <c r="P28" i="4"/>
  <c r="P18" i="4"/>
  <c r="BH29" i="4"/>
  <c r="BH19" i="4"/>
  <c r="D29" i="4"/>
  <c r="D19" i="4"/>
  <c r="BR26" i="4"/>
  <c r="BR16" i="4"/>
  <c r="CN23" i="4"/>
  <c r="AB23" i="4"/>
  <c r="BX26" i="4"/>
  <c r="BX16" i="4"/>
  <c r="BV26" i="4"/>
  <c r="BV16" i="4"/>
  <c r="AP16" i="4"/>
  <c r="AP26" i="4"/>
  <c r="J26" i="4"/>
  <c r="J16" i="4"/>
  <c r="BM26" i="4"/>
  <c r="BM16" i="4"/>
  <c r="BM15" i="4"/>
  <c r="AG26" i="4"/>
  <c r="AG16" i="4"/>
  <c r="AG29" i="4"/>
  <c r="CE28" i="4"/>
  <c r="CE18" i="4"/>
  <c r="AY18" i="4"/>
  <c r="AY28" i="4"/>
  <c r="AY26" i="4"/>
  <c r="S28" i="4"/>
  <c r="S18" i="4"/>
  <c r="BS26" i="4"/>
  <c r="BS16" i="4"/>
  <c r="CI31" i="4"/>
  <c r="CI21" i="4"/>
  <c r="CA31" i="4"/>
  <c r="CA21" i="4"/>
  <c r="BS64" i="4"/>
  <c r="BS58" i="4"/>
  <c r="BS61" i="4"/>
  <c r="BS59" i="4"/>
  <c r="BS46" i="4"/>
  <c r="BS43" i="4"/>
  <c r="BS39" i="4"/>
  <c r="BS51" i="4"/>
  <c r="BS63" i="4"/>
  <c r="BS55" i="4"/>
  <c r="BS38" i="4"/>
  <c r="BS35" i="4"/>
  <c r="BS57" i="4"/>
  <c r="BS52" i="4"/>
  <c r="BS62" i="4"/>
  <c r="BS66" i="4"/>
  <c r="AU17" i="4"/>
  <c r="AU27" i="4"/>
  <c r="AM43" i="4"/>
  <c r="AM52" i="4"/>
  <c r="AM46" i="4"/>
  <c r="AM48" i="4"/>
  <c r="AM61" i="4"/>
  <c r="AM64" i="4"/>
  <c r="AM55" i="4"/>
  <c r="AM38" i="4"/>
  <c r="AM36" i="4"/>
  <c r="AM57" i="4"/>
  <c r="AM62" i="4"/>
  <c r="AM35" i="4"/>
  <c r="AM66" i="4"/>
  <c r="AM58" i="4"/>
  <c r="AM59" i="4"/>
  <c r="AM51" i="4"/>
  <c r="AM63" i="4"/>
  <c r="AP31" i="4"/>
  <c r="AP21" i="4"/>
  <c r="CN29" i="4"/>
  <c r="CN19" i="4"/>
  <c r="L29" i="4"/>
  <c r="L19" i="4"/>
  <c r="W48" i="4"/>
  <c r="CH28" i="4"/>
  <c r="CH18" i="4"/>
  <c r="BB28" i="4"/>
  <c r="BB18" i="4"/>
  <c r="V28" i="4"/>
  <c r="V18" i="4"/>
  <c r="CL15" i="4"/>
  <c r="R15" i="4"/>
  <c r="AB27" i="4"/>
  <c r="AB17" i="4"/>
  <c r="BS41" i="4"/>
  <c r="BL15" i="4"/>
  <c r="AF15" i="4"/>
  <c r="CF26" i="4"/>
  <c r="CF16" i="4"/>
  <c r="CD16" i="4"/>
  <c r="CD26" i="4"/>
  <c r="CN28" i="4"/>
  <c r="CN18" i="4"/>
  <c r="BH28" i="4"/>
  <c r="BH18" i="4"/>
  <c r="AB28" i="4"/>
  <c r="AB18" i="4"/>
  <c r="AE26" i="4"/>
  <c r="AE16" i="4"/>
  <c r="BU32" i="4"/>
  <c r="BU22" i="4"/>
  <c r="AO22" i="4"/>
  <c r="AO32" i="4"/>
  <c r="I22" i="4"/>
  <c r="I32" i="4"/>
  <c r="BI19" i="4"/>
  <c r="BI29" i="4"/>
  <c r="AC19" i="4"/>
  <c r="AC29" i="4"/>
  <c r="CI30" i="4"/>
  <c r="CI20" i="4"/>
  <c r="BC30" i="4"/>
  <c r="BC20" i="4"/>
  <c r="W20" i="4"/>
  <c r="W30" i="4"/>
  <c r="CI46" i="4"/>
  <c r="CI57" i="4"/>
  <c r="CI64" i="4"/>
  <c r="CI41" i="4"/>
  <c r="CI43" i="4"/>
  <c r="CI58" i="4"/>
  <c r="CI59" i="4"/>
  <c r="CI56" i="4"/>
  <c r="CI61" i="4"/>
  <c r="CI44" i="4"/>
  <c r="CI63" i="4"/>
  <c r="CI62" i="4"/>
  <c r="CI38" i="4"/>
  <c r="CI66" i="4"/>
  <c r="CI55" i="4"/>
  <c r="CI52" i="4"/>
  <c r="CI39" i="4"/>
  <c r="CI35" i="4"/>
  <c r="CA43" i="4"/>
  <c r="CA57" i="4"/>
  <c r="CA63" i="4"/>
  <c r="CA41" i="4"/>
  <c r="CA58" i="4"/>
  <c r="CA61" i="4"/>
  <c r="CA59" i="4"/>
  <c r="CA62" i="4"/>
  <c r="CA39" i="4"/>
  <c r="CA51" i="4"/>
  <c r="CA56" i="4"/>
  <c r="CA46" i="4"/>
  <c r="CA55" i="4"/>
  <c r="CA38" i="4"/>
  <c r="CA52" i="4"/>
  <c r="CA35" i="4"/>
  <c r="CA64" i="4"/>
  <c r="CA48" i="4"/>
  <c r="CA44" i="4"/>
  <c r="BS44" i="4"/>
  <c r="AU31" i="4"/>
  <c r="AU21" i="4"/>
  <c r="AM44" i="4"/>
  <c r="AE23" i="4"/>
  <c r="O17" i="4"/>
  <c r="O27" i="4"/>
  <c r="B16" i="5"/>
  <c r="BJ26" i="4"/>
  <c r="BJ16" i="4"/>
  <c r="V26" i="4"/>
  <c r="V16" i="4"/>
  <c r="V15" i="4"/>
  <c r="BL28" i="4"/>
  <c r="BL18" i="4"/>
  <c r="H28" i="4"/>
  <c r="H18" i="4"/>
  <c r="BV31" i="4"/>
  <c r="BV21" i="4"/>
  <c r="AH21" i="4"/>
  <c r="AH31" i="4"/>
  <c r="AR29" i="4"/>
  <c r="AR19" i="4"/>
  <c r="G48" i="4"/>
  <c r="AZ32" i="4"/>
  <c r="AZ22" i="4"/>
  <c r="CD23" i="4"/>
  <c r="BN32" i="4"/>
  <c r="BN22" i="4"/>
  <c r="BN26" i="4"/>
  <c r="BN16" i="4"/>
  <c r="AH16" i="4"/>
  <c r="AH26" i="4"/>
  <c r="AH28" i="4"/>
  <c r="CK16" i="4"/>
  <c r="CK26" i="4"/>
  <c r="CK19" i="4"/>
  <c r="CK29" i="4"/>
  <c r="CK15" i="4"/>
  <c r="BE16" i="4"/>
  <c r="BE26" i="4"/>
  <c r="Y16" i="4"/>
  <c r="Y26" i="4"/>
  <c r="Y19" i="4"/>
  <c r="Y15" i="4"/>
  <c r="Y29" i="4"/>
  <c r="BW18" i="4"/>
  <c r="BW28" i="4"/>
  <c r="AQ18" i="4"/>
  <c r="AQ28" i="4"/>
  <c r="K18" i="4"/>
  <c r="K28" i="4"/>
  <c r="BK26" i="4"/>
  <c r="BK16" i="4"/>
  <c r="BU28" i="4"/>
  <c r="BU18" i="4"/>
  <c r="AO28" i="4"/>
  <c r="AO18" i="4"/>
  <c r="I28" i="4"/>
  <c r="I18" i="4"/>
  <c r="CA50" i="4"/>
  <c r="O30" i="4"/>
  <c r="O20" i="4"/>
  <c r="CA36" i="4"/>
  <c r="BS23" i="4"/>
  <c r="BC27" i="4"/>
  <c r="BC17" i="4"/>
  <c r="AU51" i="4"/>
  <c r="AU52" i="4"/>
  <c r="AU48" i="4"/>
  <c r="AU44" i="4"/>
  <c r="AU46" i="4"/>
  <c r="AU61" i="4"/>
  <c r="AU63" i="4"/>
  <c r="AU62" i="4"/>
  <c r="AU55" i="4"/>
  <c r="AU38" i="4"/>
  <c r="AU39" i="4"/>
  <c r="AU66" i="4"/>
  <c r="AU58" i="4"/>
  <c r="AU35" i="4"/>
  <c r="AU59" i="4"/>
  <c r="AU41" i="4"/>
  <c r="AU43" i="4"/>
  <c r="AU57" i="4"/>
  <c r="AU64" i="4"/>
  <c r="W56" i="4"/>
  <c r="O31" i="4"/>
  <c r="O21" i="4"/>
  <c r="G27" i="4"/>
  <c r="G17" i="4"/>
  <c r="B18" i="5"/>
  <c r="BN31" i="4"/>
  <c r="BN21" i="4"/>
  <c r="CF29" i="4"/>
  <c r="CF19" i="4"/>
  <c r="D26" i="4"/>
  <c r="D16" i="4"/>
  <c r="BP27" i="4"/>
  <c r="BP17" i="4"/>
  <c r="AM39" i="4"/>
  <c r="AG19" i="4"/>
  <c r="CF18" i="4"/>
  <c r="CF28" i="4"/>
  <c r="AZ18" i="4"/>
  <c r="AZ28" i="4"/>
  <c r="T18" i="4"/>
  <c r="T28" i="4"/>
  <c r="BC26" i="4"/>
  <c r="BC16" i="4"/>
  <c r="W26" i="4"/>
  <c r="W16" i="4"/>
  <c r="BM32" i="4"/>
  <c r="BM22" i="4"/>
  <c r="AG32" i="4"/>
  <c r="AG22" i="4"/>
  <c r="CG29" i="4"/>
  <c r="CG19" i="4"/>
  <c r="BA29" i="4"/>
  <c r="BA19" i="4"/>
  <c r="U29" i="4"/>
  <c r="U19" i="4"/>
  <c r="CA30" i="4"/>
  <c r="CA20" i="4"/>
  <c r="AU30" i="4"/>
  <c r="AU20" i="4"/>
  <c r="CI29" i="4"/>
  <c r="CI19" i="4"/>
  <c r="CA23" i="4"/>
  <c r="BK56" i="4"/>
  <c r="BC31" i="4"/>
  <c r="BC21" i="4"/>
  <c r="AM23" i="4"/>
  <c r="BP15" i="4"/>
  <c r="AJ15" i="4"/>
  <c r="D15" i="4"/>
  <c r="AJ26" i="4"/>
  <c r="AJ16" i="4"/>
  <c r="BK59" i="4"/>
  <c r="BH23" i="4"/>
  <c r="CN26" i="4"/>
  <c r="CN16" i="4"/>
  <c r="BF26" i="4"/>
  <c r="BF16" i="4"/>
  <c r="Z26" i="4"/>
  <c r="Z16" i="4"/>
  <c r="CC16" i="4"/>
  <c r="CC26" i="4"/>
  <c r="AW16" i="4"/>
  <c r="AW26" i="4"/>
  <c r="AW15" i="4"/>
  <c r="AW19" i="4"/>
  <c r="AW29" i="4"/>
  <c r="Q16" i="4"/>
  <c r="Q26" i="4"/>
  <c r="BO18" i="4"/>
  <c r="BO28" i="4"/>
  <c r="C18" i="4"/>
  <c r="C28" i="4"/>
  <c r="CI26" i="4"/>
  <c r="CI16" i="4"/>
  <c r="CI32" i="4"/>
  <c r="O26" i="4"/>
  <c r="O16" i="4"/>
  <c r="BM28" i="4"/>
  <c r="BM18" i="4"/>
  <c r="AG28" i="4"/>
  <c r="AG18" i="4"/>
  <c r="BS50" i="4"/>
  <c r="AM50" i="4"/>
  <c r="G30" i="4"/>
  <c r="G20" i="4"/>
  <c r="CI23" i="4"/>
  <c r="BS56" i="4"/>
  <c r="BK17" i="4"/>
  <c r="BK27" i="4"/>
  <c r="BC57" i="4"/>
  <c r="BC63" i="4"/>
  <c r="BC39" i="4"/>
  <c r="BC64" i="4"/>
  <c r="BC51" i="4"/>
  <c r="BC43" i="4"/>
  <c r="BC62" i="4"/>
  <c r="BC52" i="4"/>
  <c r="BC41" i="4"/>
  <c r="BC45" i="4"/>
  <c r="BC48" i="4"/>
  <c r="BC44" i="4"/>
  <c r="BC46" i="4"/>
  <c r="BC66" i="4"/>
  <c r="BC55" i="4"/>
  <c r="BC58" i="4"/>
  <c r="BC38" i="4"/>
  <c r="BC59" i="4"/>
  <c r="BC35" i="4"/>
  <c r="W31" i="4"/>
  <c r="W21" i="4"/>
  <c r="G21" i="4"/>
  <c r="G31" i="4"/>
  <c r="B11" i="5"/>
  <c r="AL26" i="4"/>
  <c r="AL16" i="4"/>
  <c r="BP26" i="4"/>
  <c r="BP16" i="4"/>
  <c r="BC61" i="4"/>
  <c r="CL27" i="4"/>
  <c r="CL17" i="4"/>
  <c r="BX18" i="4"/>
  <c r="BX28" i="4"/>
  <c r="AR18" i="4"/>
  <c r="AR28" i="4"/>
  <c r="L18" i="4"/>
  <c r="L28" i="4"/>
  <c r="CK32" i="4"/>
  <c r="CK22" i="4"/>
  <c r="BE22" i="4"/>
  <c r="BE32" i="4"/>
  <c r="Y32" i="4"/>
  <c r="Y22" i="4"/>
  <c r="BY29" i="4"/>
  <c r="BY19" i="4"/>
  <c r="AS29" i="4"/>
  <c r="AS19" i="4"/>
  <c r="M29" i="4"/>
  <c r="M19" i="4"/>
  <c r="BS30" i="4"/>
  <c r="BS20" i="4"/>
  <c r="AM30" i="4"/>
  <c r="AM20" i="4"/>
  <c r="CI51" i="4"/>
  <c r="AM56" i="4"/>
  <c r="AE17" i="4"/>
  <c r="AE27" i="4"/>
  <c r="W61" i="4"/>
  <c r="W43" i="4"/>
  <c r="W62" i="4"/>
  <c r="W44" i="4"/>
  <c r="W58" i="4"/>
  <c r="W59" i="4"/>
  <c r="W66" i="4"/>
  <c r="W63" i="4"/>
  <c r="W39" i="4"/>
  <c r="W64" i="4"/>
  <c r="W46" i="4"/>
  <c r="W55" i="4"/>
  <c r="W38" i="4"/>
  <c r="W52" i="4"/>
  <c r="W41" i="4"/>
  <c r="W57" i="4"/>
  <c r="W51" i="4"/>
  <c r="W35" i="4"/>
  <c r="G58" i="4"/>
  <c r="G59" i="4"/>
  <c r="G62" i="4"/>
  <c r="G46" i="4"/>
  <c r="G63" i="4"/>
  <c r="G55" i="4"/>
  <c r="G38" i="4"/>
  <c r="G39" i="4"/>
  <c r="G66" i="4"/>
  <c r="G57" i="4"/>
  <c r="G35" i="4"/>
  <c r="G52" i="4"/>
  <c r="G41" i="4"/>
  <c r="G61" i="4"/>
  <c r="G64" i="4"/>
  <c r="G43" i="4"/>
  <c r="G51" i="4"/>
  <c r="B15" i="5"/>
  <c r="CH26" i="4"/>
  <c r="CH16" i="4"/>
  <c r="F26" i="4"/>
  <c r="F16" i="4"/>
  <c r="CB28" i="4"/>
  <c r="CB18" i="4"/>
  <c r="AF28" i="4"/>
  <c r="AF18" i="4"/>
  <c r="CL31" i="4"/>
  <c r="CL21" i="4"/>
  <c r="BF31" i="4"/>
  <c r="BF21" i="4"/>
  <c r="BP29" i="4"/>
  <c r="BP19" i="4"/>
  <c r="T29" i="4"/>
  <c r="T19" i="4"/>
  <c r="BH15" i="4"/>
  <c r="AB15" i="4"/>
  <c r="AM41" i="4"/>
  <c r="AH27" i="4"/>
  <c r="AH17" i="4"/>
  <c r="Z27" i="4"/>
  <c r="Z17" i="4"/>
  <c r="J18" i="4"/>
  <c r="J28" i="4"/>
  <c r="BK19" i="4"/>
  <c r="BK29" i="4"/>
  <c r="AE19" i="4"/>
  <c r="AE29" i="4"/>
  <c r="CK30" i="4"/>
  <c r="CK20" i="4"/>
  <c r="BE30" i="4"/>
  <c r="BE20" i="4"/>
  <c r="Y30" i="4"/>
  <c r="Y20" i="4"/>
  <c r="Y27" i="4"/>
  <c r="Y17" i="4"/>
  <c r="Q27" i="4"/>
  <c r="Q17" i="4"/>
  <c r="I21" i="4"/>
  <c r="I31" i="4"/>
  <c r="F15" i="4"/>
  <c r="D66" i="4"/>
  <c r="AJ41" i="4"/>
  <c r="BX39" i="4"/>
  <c r="BN28" i="4"/>
  <c r="BN18" i="4"/>
  <c r="AT20" i="4"/>
  <c r="AT30" i="4"/>
  <c r="BK28" i="4"/>
  <c r="BK18" i="4"/>
  <c r="AE28" i="4"/>
  <c r="AE18" i="4"/>
  <c r="AY30" i="4"/>
  <c r="AY20" i="4"/>
  <c r="H27" i="4"/>
  <c r="H17" i="4"/>
  <c r="CH17" i="4"/>
  <c r="CH27" i="4"/>
  <c r="BZ22" i="4"/>
  <c r="BZ32" i="4"/>
  <c r="AD22" i="4"/>
  <c r="AD32" i="4"/>
  <c r="V32" i="4"/>
  <c r="V22" i="4"/>
  <c r="BI26" i="4"/>
  <c r="BI16" i="4"/>
  <c r="AC16" i="4"/>
  <c r="AC26" i="4"/>
  <c r="O63" i="4"/>
  <c r="BO15" i="4"/>
  <c r="AI15" i="4"/>
  <c r="AW57" i="4"/>
  <c r="BE35" i="4"/>
  <c r="H45" i="4"/>
  <c r="BP43" i="4"/>
  <c r="AJ43" i="4"/>
  <c r="D43" i="4"/>
  <c r="AG64" i="4"/>
  <c r="AG57" i="4"/>
  <c r="CG17" i="4"/>
  <c r="CG27" i="4"/>
  <c r="AK23" i="4"/>
  <c r="U17" i="4"/>
  <c r="U27" i="4"/>
  <c r="CC38" i="4"/>
  <c r="BU58" i="4"/>
  <c r="CM27" i="4"/>
  <c r="CM17" i="4"/>
  <c r="BO27" i="4"/>
  <c r="BO17" i="4"/>
  <c r="BG23" i="4"/>
  <c r="AQ31" i="4"/>
  <c r="AQ21" i="4"/>
  <c r="CH49" i="4"/>
  <c r="F52" i="4"/>
  <c r="AV17" i="4"/>
  <c r="AV27" i="4"/>
  <c r="AN22" i="4"/>
  <c r="AN32" i="4"/>
  <c r="X27" i="4"/>
  <c r="X17" i="4"/>
  <c r="C18" i="5"/>
  <c r="I60" i="4"/>
  <c r="C26" i="4"/>
  <c r="C16" i="4"/>
  <c r="BB60" i="4"/>
  <c r="AD49" i="4"/>
  <c r="AD58" i="4"/>
  <c r="O61" i="4"/>
  <c r="BU60" i="4"/>
  <c r="CM26" i="4"/>
  <c r="AQ16" i="4"/>
  <c r="AQ26" i="4"/>
  <c r="I49" i="4"/>
  <c r="BQ55" i="4"/>
  <c r="AK55" i="4"/>
  <c r="E55" i="4"/>
  <c r="V49" i="4"/>
  <c r="BZ38" i="4"/>
  <c r="AT38" i="4"/>
  <c r="N38" i="4"/>
  <c r="CD31" i="4"/>
  <c r="CD21" i="4"/>
  <c r="AX21" i="4"/>
  <c r="AX31" i="4"/>
  <c r="AN28" i="4"/>
  <c r="AN18" i="4"/>
  <c r="O48" i="4"/>
  <c r="CD15" i="4"/>
  <c r="AX15" i="4"/>
  <c r="R35" i="4"/>
  <c r="J52" i="4"/>
  <c r="BL31" i="4"/>
  <c r="BL21" i="4"/>
  <c r="AF21" i="4"/>
  <c r="AF31" i="4"/>
  <c r="BV29" i="4"/>
  <c r="BV19" i="4"/>
  <c r="AP29" i="4"/>
  <c r="AP19" i="4"/>
  <c r="J29" i="4"/>
  <c r="J19" i="4"/>
  <c r="AJ50" i="4"/>
  <c r="BR23" i="4"/>
  <c r="AL23" i="4"/>
  <c r="F23" i="4"/>
  <c r="BX27" i="4"/>
  <c r="BX17" i="4"/>
  <c r="BH32" i="4"/>
  <c r="BH22" i="4"/>
  <c r="AZ20" i="4"/>
  <c r="AZ30" i="4"/>
  <c r="AJ27" i="4"/>
  <c r="AJ17" i="4"/>
  <c r="T20" i="4"/>
  <c r="T30" i="4"/>
  <c r="D27" i="4"/>
  <c r="D17" i="4"/>
  <c r="J45" i="4"/>
  <c r="BR31" i="4"/>
  <c r="BR21" i="4"/>
  <c r="AL31" i="4"/>
  <c r="AL21" i="4"/>
  <c r="F31" i="4"/>
  <c r="F21" i="4"/>
  <c r="BL29" i="4"/>
  <c r="BL19" i="4"/>
  <c r="CF62" i="4"/>
  <c r="AZ62" i="4"/>
  <c r="CL45" i="4"/>
  <c r="CD22" i="4"/>
  <c r="CD32" i="4"/>
  <c r="BV32" i="4"/>
  <c r="BV22" i="4"/>
  <c r="AX27" i="4"/>
  <c r="AX17" i="4"/>
  <c r="AP27" i="4"/>
  <c r="AP17" i="4"/>
  <c r="R30" i="4"/>
  <c r="R20" i="4"/>
  <c r="J30" i="4"/>
  <c r="J20" i="4"/>
  <c r="E19" i="5"/>
  <c r="BH64" i="4"/>
  <c r="E16" i="5"/>
  <c r="L57" i="4"/>
  <c r="CI15" i="4"/>
  <c r="BC15" i="4"/>
  <c r="W15" i="4"/>
  <c r="BM45" i="4"/>
  <c r="BQ31" i="4"/>
  <c r="BQ21" i="4"/>
  <c r="AK31" i="4"/>
  <c r="AK21" i="4"/>
  <c r="E31" i="4"/>
  <c r="E21" i="4"/>
  <c r="BO32" i="4"/>
  <c r="BO22" i="4"/>
  <c r="AI32" i="4"/>
  <c r="AI22" i="4"/>
  <c r="C32" i="4"/>
  <c r="C22" i="4"/>
  <c r="CK27" i="4"/>
  <c r="CK17" i="4"/>
  <c r="CC27" i="4"/>
  <c r="CC17" i="4"/>
  <c r="BU23" i="4"/>
  <c r="BM43" i="4"/>
  <c r="G8" i="3" a="1"/>
  <c r="G8" i="3" s="1"/>
  <c r="AG27" i="4"/>
  <c r="AG17" i="4"/>
  <c r="Y23" i="4"/>
  <c r="Q23" i="4"/>
  <c r="D17" i="5"/>
  <c r="CB30" i="4"/>
  <c r="CB20" i="4"/>
  <c r="AV30" i="4"/>
  <c r="AV20" i="4"/>
  <c r="H30" i="4"/>
  <c r="H20" i="4"/>
  <c r="CN41" i="4"/>
  <c r="AB41" i="4"/>
  <c r="BF48" i="4"/>
  <c r="BP39" i="4"/>
  <c r="D39" i="4"/>
  <c r="CL55" i="4"/>
  <c r="BF55" i="4"/>
  <c r="AH63" i="4"/>
  <c r="BJ15" i="4"/>
  <c r="AD15" i="4"/>
  <c r="CD62" i="4"/>
  <c r="Z57" i="4"/>
  <c r="CK57" i="4"/>
  <c r="I38" i="4"/>
  <c r="I58" i="4"/>
  <c r="AX51" i="4"/>
  <c r="N52" i="4"/>
  <c r="CL57" i="4"/>
  <c r="CJ23" i="4"/>
  <c r="BD23" i="4"/>
  <c r="X23" i="4"/>
  <c r="CH32" i="4"/>
  <c r="CH22" i="4"/>
  <c r="BZ20" i="4"/>
  <c r="BZ30" i="4"/>
  <c r="BR30" i="4"/>
  <c r="BR20" i="4"/>
  <c r="AL17" i="4"/>
  <c r="AL27" i="4"/>
  <c r="V20" i="4"/>
  <c r="V30" i="4"/>
  <c r="BK22" i="4"/>
  <c r="BK32" i="4"/>
  <c r="AE22" i="4"/>
  <c r="AE32" i="4"/>
  <c r="CM29" i="4"/>
  <c r="CM19" i="4"/>
  <c r="BG29" i="4"/>
  <c r="BG19" i="4"/>
  <c r="S29" i="4"/>
  <c r="S19" i="4"/>
  <c r="BQ20" i="4"/>
  <c r="BQ30" i="4"/>
  <c r="AK20" i="4"/>
  <c r="AK30" i="4"/>
  <c r="E30" i="4"/>
  <c r="E20" i="4"/>
  <c r="Y57" i="4"/>
  <c r="BE15" i="4"/>
  <c r="CE30" i="4"/>
  <c r="CE20" i="4"/>
  <c r="AA30" i="4"/>
  <c r="AA20" i="4"/>
  <c r="O57" i="4"/>
  <c r="CF64" i="4"/>
  <c r="BJ52" i="4"/>
  <c r="BP31" i="4"/>
  <c r="BP21" i="4"/>
  <c r="AJ21" i="4"/>
  <c r="AJ31" i="4"/>
  <c r="D31" i="4"/>
  <c r="D21" i="4"/>
  <c r="P17" i="4"/>
  <c r="P27" i="4"/>
  <c r="O51" i="4"/>
  <c r="I64" i="4"/>
  <c r="CC43" i="4"/>
  <c r="I57" i="4"/>
  <c r="CG23" i="4"/>
  <c r="BI23" i="4"/>
  <c r="AS27" i="4"/>
  <c r="AS17" i="4"/>
  <c r="U23" i="4"/>
  <c r="CG32" i="4"/>
  <c r="CG22" i="4"/>
  <c r="BA32" i="4"/>
  <c r="BA22" i="4"/>
  <c r="U32" i="4"/>
  <c r="U22" i="4"/>
  <c r="CC19" i="4"/>
  <c r="CC29" i="4"/>
  <c r="AO58" i="4"/>
  <c r="CE17" i="4"/>
  <c r="CE27" i="4"/>
  <c r="BW27" i="4"/>
  <c r="BW17" i="4"/>
  <c r="BG21" i="4"/>
  <c r="BG31" i="4"/>
  <c r="AY21" i="4"/>
  <c r="AY31" i="4"/>
  <c r="AI36" i="4"/>
  <c r="S17" i="4"/>
  <c r="S27" i="4"/>
  <c r="K27" i="4"/>
  <c r="K17" i="4"/>
  <c r="C23" i="4"/>
  <c r="CD51" i="4"/>
  <c r="BL16" i="4"/>
  <c r="BL26" i="4"/>
  <c r="AF16" i="4"/>
  <c r="AF26" i="4"/>
  <c r="N49" i="4"/>
  <c r="AP46" i="4"/>
  <c r="CB52" i="4"/>
  <c r="BD27" i="4"/>
  <c r="BD17" i="4"/>
  <c r="C20" i="5"/>
  <c r="CE42" i="4"/>
  <c r="BA51" i="4"/>
  <c r="AA36" i="4"/>
  <c r="CK49" i="4"/>
  <c r="CG63" i="4"/>
  <c r="CJ42" i="4"/>
  <c r="BX64" i="4"/>
  <c r="BH57" i="4"/>
  <c r="K53" i="4"/>
  <c r="BE60" i="4"/>
  <c r="K42" i="4"/>
  <c r="BW36" i="4"/>
  <c r="AI16" i="4"/>
  <c r="BQ28" i="4"/>
  <c r="BQ18" i="4"/>
  <c r="AK28" i="4"/>
  <c r="AK18" i="4"/>
  <c r="E28" i="4"/>
  <c r="E18" i="4"/>
  <c r="CM45" i="4"/>
  <c r="O43" i="4"/>
  <c r="BQ62" i="4"/>
  <c r="AZ64" i="4"/>
  <c r="BZ29" i="4"/>
  <c r="BZ19" i="4"/>
  <c r="AT29" i="4"/>
  <c r="AT19" i="4"/>
  <c r="N29" i="4"/>
  <c r="N19" i="4"/>
  <c r="BH26" i="4"/>
  <c r="BH16" i="4"/>
  <c r="AB26" i="4"/>
  <c r="AB16" i="4"/>
  <c r="R49" i="4"/>
  <c r="BZ28" i="4"/>
  <c r="BZ18" i="4"/>
  <c r="AT28" i="4"/>
  <c r="AT18" i="4"/>
  <c r="N28" i="4"/>
  <c r="N18" i="4"/>
  <c r="AP15" i="4"/>
  <c r="J35" i="4"/>
  <c r="CF27" i="4"/>
  <c r="CF17" i="4"/>
  <c r="BP32" i="4"/>
  <c r="BP22" i="4"/>
  <c r="BH30" i="4"/>
  <c r="BH20" i="4"/>
  <c r="AB32" i="4"/>
  <c r="AB22" i="4"/>
  <c r="O39" i="4"/>
  <c r="CJ15" i="4"/>
  <c r="BD15" i="4"/>
  <c r="X15" i="4"/>
  <c r="CN46" i="4"/>
  <c r="L46" i="4"/>
  <c r="X19" i="4"/>
  <c r="X29" i="4"/>
  <c r="CF23" i="4"/>
  <c r="AZ23" i="4"/>
  <c r="T23" i="4"/>
  <c r="CL30" i="4"/>
  <c r="CL20" i="4"/>
  <c r="BF27" i="4"/>
  <c r="BF17" i="4"/>
  <c r="AH20" i="4"/>
  <c r="AH30" i="4"/>
  <c r="R23" i="4"/>
  <c r="J23" i="4"/>
  <c r="BX61" i="4"/>
  <c r="D64" i="4"/>
  <c r="CL63" i="4"/>
  <c r="O35" i="4"/>
  <c r="BE45" i="4"/>
  <c r="O52" i="4"/>
  <c r="BC29" i="4"/>
  <c r="BC19" i="4"/>
  <c r="W29" i="4"/>
  <c r="W19" i="4"/>
  <c r="CC30" i="4"/>
  <c r="CC20" i="4"/>
  <c r="AW20" i="4"/>
  <c r="AW30" i="4"/>
  <c r="Q30" i="4"/>
  <c r="Q20" i="4"/>
  <c r="CK23" i="4"/>
  <c r="BU21" i="4"/>
  <c r="BU31" i="4"/>
  <c r="BM35" i="4"/>
  <c r="AO27" i="4"/>
  <c r="AO17" i="4"/>
  <c r="AG23" i="4"/>
  <c r="Q31" i="4"/>
  <c r="Q21" i="4"/>
  <c r="D19" i="5"/>
  <c r="AH51" i="4"/>
  <c r="CF41" i="4"/>
  <c r="T41" i="4"/>
  <c r="AX48" i="4"/>
  <c r="BH39" i="4"/>
  <c r="CN61" i="4"/>
  <c r="CL18" i="4"/>
  <c r="CL28" i="4"/>
  <c r="BF18" i="4"/>
  <c r="BF28" i="4"/>
  <c r="CH15" i="4"/>
  <c r="BH58" i="4"/>
  <c r="J57" i="4"/>
  <c r="N27" i="4"/>
  <c r="N17" i="4"/>
  <c r="CI28" i="4"/>
  <c r="CI18" i="4"/>
  <c r="BC28" i="4"/>
  <c r="BC18" i="4"/>
  <c r="W28" i="4"/>
  <c r="W18" i="4"/>
  <c r="BM57" i="4"/>
  <c r="I19" i="4"/>
  <c r="I29" i="4"/>
  <c r="AI30" i="4"/>
  <c r="AI20" i="4"/>
  <c r="AH46" i="4"/>
  <c r="CD57" i="4"/>
  <c r="CH20" i="4"/>
  <c r="CH30" i="4"/>
  <c r="BB27" i="4"/>
  <c r="BB17" i="4"/>
  <c r="AD20" i="4"/>
  <c r="AD30" i="4"/>
  <c r="CG26" i="4"/>
  <c r="CG16" i="4"/>
  <c r="BA26" i="4"/>
  <c r="BA16" i="4"/>
  <c r="U26" i="4"/>
  <c r="U16" i="4"/>
  <c r="CK64" i="4"/>
  <c r="CM15" i="4"/>
  <c r="BG15" i="4"/>
  <c r="AA15" i="4"/>
  <c r="BU43" i="4"/>
  <c r="CK52" i="4"/>
  <c r="AB64" i="4"/>
  <c r="CN43" i="4"/>
  <c r="BH43" i="4"/>
  <c r="AB43" i="4"/>
  <c r="CL46" i="4"/>
  <c r="AW43" i="4"/>
  <c r="BQ17" i="4"/>
  <c r="BQ27" i="4"/>
  <c r="AS23" i="4"/>
  <c r="E17" i="4"/>
  <c r="E27" i="4"/>
  <c r="BY46" i="4"/>
  <c r="M46" i="4"/>
  <c r="BU38" i="4"/>
  <c r="AO38" i="4"/>
  <c r="Q58" i="4"/>
  <c r="CM23" i="4"/>
  <c r="BW23" i="4"/>
  <c r="BO23" i="4"/>
  <c r="AI56" i="4"/>
  <c r="K23" i="4"/>
  <c r="C21" i="4"/>
  <c r="C31" i="4"/>
  <c r="AR64" i="4"/>
  <c r="BB58" i="4"/>
  <c r="BT22" i="4"/>
  <c r="BT32" i="4"/>
  <c r="AF27" i="4"/>
  <c r="AF17" i="4"/>
  <c r="O44" i="4"/>
  <c r="BO42" i="4"/>
  <c r="AK51" i="4"/>
  <c r="AA26" i="4"/>
  <c r="AA16" i="4"/>
  <c r="BU49" i="4"/>
  <c r="BI63" i="4"/>
  <c r="BT42" i="4"/>
  <c r="L64" i="4"/>
  <c r="D57" i="4"/>
  <c r="CM53" i="4"/>
  <c r="AO60" i="4"/>
  <c r="BY51" i="4"/>
  <c r="BW16" i="4"/>
  <c r="BW26" i="4"/>
  <c r="BI55" i="4"/>
  <c r="AC55" i="4"/>
  <c r="BQ63" i="4"/>
  <c r="BO45" i="4"/>
  <c r="Q38" i="4"/>
  <c r="AC62" i="4"/>
  <c r="CD63" i="4"/>
  <c r="BR38" i="4"/>
  <c r="AL38" i="4"/>
  <c r="F38" i="4"/>
  <c r="AT16" i="4"/>
  <c r="AT26" i="4"/>
  <c r="X18" i="4"/>
  <c r="X28" i="4"/>
  <c r="Z21" i="4"/>
  <c r="Z31" i="4"/>
  <c r="J49" i="4"/>
  <c r="BV15" i="4"/>
  <c r="J15" i="4"/>
  <c r="CJ31" i="4"/>
  <c r="CJ21" i="4"/>
  <c r="BD31" i="4"/>
  <c r="BD21" i="4"/>
  <c r="X31" i="4"/>
  <c r="X21" i="4"/>
  <c r="BN29" i="4"/>
  <c r="BN19" i="4"/>
  <c r="AH29" i="4"/>
  <c r="AH19" i="4"/>
  <c r="BJ23" i="4"/>
  <c r="AD23" i="4"/>
  <c r="CN27" i="4"/>
  <c r="CN17" i="4"/>
  <c r="CF32" i="4"/>
  <c r="CF22" i="4"/>
  <c r="BX22" i="4"/>
  <c r="BX32" i="4"/>
  <c r="BP20" i="4"/>
  <c r="BP30" i="4"/>
  <c r="AR27" i="4"/>
  <c r="AR17" i="4"/>
  <c r="AJ32" i="4"/>
  <c r="AJ22" i="4"/>
  <c r="AB30" i="4"/>
  <c r="AB20" i="4"/>
  <c r="L27" i="4"/>
  <c r="L17" i="4"/>
  <c r="D32" i="4"/>
  <c r="D22" i="4"/>
  <c r="O41" i="4"/>
  <c r="AR63" i="4"/>
  <c r="BJ31" i="4"/>
  <c r="BJ21" i="4"/>
  <c r="AD31" i="4"/>
  <c r="AD21" i="4"/>
  <c r="BX46" i="4"/>
  <c r="D46" i="4"/>
  <c r="BD29" i="4"/>
  <c r="BD19" i="4"/>
  <c r="AX50" i="4"/>
  <c r="BX62" i="4"/>
  <c r="AR62" i="4"/>
  <c r="L62" i="4"/>
  <c r="CL23" i="4"/>
  <c r="BN17" i="4"/>
  <c r="BN27" i="4"/>
  <c r="AP30" i="4"/>
  <c r="AP20" i="4"/>
  <c r="AH23" i="4"/>
  <c r="Z30" i="4"/>
  <c r="Z20" i="4"/>
  <c r="G5" i="3" a="1"/>
  <c r="G5" i="3" s="1"/>
  <c r="G2" i="3"/>
  <c r="J32" i="4"/>
  <c r="J22" i="4"/>
  <c r="BH61" i="4"/>
  <c r="Z55" i="4"/>
  <c r="R63" i="4"/>
  <c r="R62" i="4"/>
  <c r="CA15" i="4"/>
  <c r="AU15" i="4"/>
  <c r="O15" i="4"/>
  <c r="BI31" i="4"/>
  <c r="BI21" i="4"/>
  <c r="AC31" i="4"/>
  <c r="AC21" i="4"/>
  <c r="CM32" i="4"/>
  <c r="CM22" i="4"/>
  <c r="BG32" i="4"/>
  <c r="BG22" i="4"/>
  <c r="AA32" i="4"/>
  <c r="AA22" i="4"/>
  <c r="O38" i="4"/>
  <c r="CC23" i="4"/>
  <c r="AW27" i="4"/>
  <c r="AW17" i="4"/>
  <c r="Y21" i="4"/>
  <c r="Y31" i="4"/>
  <c r="D18" i="5"/>
  <c r="D14" i="5"/>
  <c r="BT30" i="4"/>
  <c r="BT20" i="4"/>
  <c r="AF30" i="4"/>
  <c r="AF20" i="4"/>
  <c r="BX41" i="4"/>
  <c r="L41" i="4"/>
  <c r="AP48" i="4"/>
  <c r="AZ39" i="4"/>
  <c r="BP61" i="4"/>
  <c r="CD55" i="4"/>
  <c r="AX55" i="4"/>
  <c r="BB15" i="4"/>
  <c r="AZ58" i="4"/>
  <c r="AT56" i="4"/>
  <c r="O55" i="4"/>
  <c r="CK43" i="4"/>
  <c r="AO57" i="4"/>
  <c r="CC52" i="4"/>
  <c r="AT58" i="4"/>
  <c r="H38" i="4"/>
  <c r="BV57" i="4"/>
  <c r="CB23" i="4"/>
  <c r="AV23" i="4"/>
  <c r="P23" i="4"/>
  <c r="AL32" i="4"/>
  <c r="AL22" i="4"/>
  <c r="V56" i="4"/>
  <c r="F17" i="4"/>
  <c r="F27" i="4"/>
  <c r="BY36" i="4"/>
  <c r="M36" i="4"/>
  <c r="AW64" i="4"/>
  <c r="Y43" i="4"/>
  <c r="BC32" i="4"/>
  <c r="BC22" i="4"/>
  <c r="W32" i="4"/>
  <c r="W22" i="4"/>
  <c r="CE29" i="4"/>
  <c r="CE19" i="4"/>
  <c r="AY29" i="4"/>
  <c r="AY19" i="4"/>
  <c r="C29" i="4"/>
  <c r="C19" i="4"/>
  <c r="BI20" i="4"/>
  <c r="BI30" i="4"/>
  <c r="AC30" i="4"/>
  <c r="AC20" i="4"/>
  <c r="Q35" i="4"/>
  <c r="BE52" i="4"/>
  <c r="BW30" i="4"/>
  <c r="BW20" i="4"/>
  <c r="K30" i="4"/>
  <c r="K20" i="4"/>
  <c r="U62" i="4"/>
  <c r="AX63" i="4"/>
  <c r="CN31" i="4"/>
  <c r="CN21" i="4"/>
  <c r="BH21" i="4"/>
  <c r="BH31" i="4"/>
  <c r="AB31" i="4"/>
  <c r="AB21" i="4"/>
  <c r="Z46" i="4"/>
  <c r="P32" i="4"/>
  <c r="P22" i="4"/>
  <c r="AY49" i="4"/>
  <c r="I43" i="4"/>
  <c r="BQ23" i="4"/>
  <c r="BA56" i="4"/>
  <c r="AC27" i="4"/>
  <c r="AC17" i="4"/>
  <c r="BM52" i="4"/>
  <c r="BY32" i="4"/>
  <c r="BY22" i="4"/>
  <c r="AS32" i="4"/>
  <c r="AS22" i="4"/>
  <c r="M32" i="4"/>
  <c r="M22" i="4"/>
  <c r="BU19" i="4"/>
  <c r="BU29" i="4"/>
  <c r="AO19" i="4"/>
  <c r="AO29" i="4"/>
  <c r="CM21" i="4"/>
  <c r="CM31" i="4"/>
  <c r="CE23" i="4"/>
  <c r="BW31" i="4"/>
  <c r="BW21" i="4"/>
  <c r="BO21" i="4"/>
  <c r="BO31" i="4"/>
  <c r="AI27" i="4"/>
  <c r="AI17" i="4"/>
  <c r="AA27" i="4"/>
  <c r="AA17" i="4"/>
  <c r="S23" i="4"/>
  <c r="K31" i="4"/>
  <c r="K21" i="4"/>
  <c r="CJ26" i="4"/>
  <c r="CJ16" i="4"/>
  <c r="BD26" i="4"/>
  <c r="BD16" i="4"/>
  <c r="X26" i="4"/>
  <c r="X16" i="4"/>
  <c r="BV63" i="4"/>
  <c r="BX57" i="4"/>
  <c r="CJ22" i="4"/>
  <c r="CJ32" i="4"/>
  <c r="CB32" i="4"/>
  <c r="CB22" i="4"/>
  <c r="AV32" i="4"/>
  <c r="AV22" i="4"/>
  <c r="AF37" i="4"/>
  <c r="X22" i="4"/>
  <c r="X32" i="4"/>
  <c r="CC60" i="4"/>
  <c r="AY42" i="4"/>
  <c r="U51" i="4"/>
  <c r="S26" i="4"/>
  <c r="S16" i="4"/>
  <c r="AW49" i="4"/>
  <c r="AC63" i="4"/>
  <c r="AV42" i="4"/>
  <c r="BN63" i="4"/>
  <c r="AH62" i="4"/>
  <c r="CE53" i="4"/>
  <c r="Q60" i="4"/>
  <c r="BI51" i="4"/>
  <c r="BO36" i="4"/>
  <c r="CC49" i="4"/>
  <c r="BI18" i="4"/>
  <c r="BI28" i="4"/>
  <c r="AC28" i="4"/>
  <c r="AC18" i="4"/>
  <c r="AK63" i="4"/>
  <c r="AY45" i="4"/>
  <c r="Q19" i="4"/>
  <c r="Q29" i="4"/>
  <c r="AZ44" i="4"/>
  <c r="Z63" i="4"/>
  <c r="BR29" i="4"/>
  <c r="BR19" i="4"/>
  <c r="AL29" i="4"/>
  <c r="AL19" i="4"/>
  <c r="F29" i="4"/>
  <c r="F19" i="4"/>
  <c r="CF15" i="4"/>
  <c r="AZ15" i="4"/>
  <c r="T15" i="4"/>
  <c r="R43" i="4"/>
  <c r="AZ29" i="4"/>
  <c r="AZ19" i="4"/>
  <c r="AZ26" i="4"/>
  <c r="AZ16" i="4"/>
  <c r="T26" i="4"/>
  <c r="T16" i="4"/>
  <c r="BR28" i="4"/>
  <c r="BR18" i="4"/>
  <c r="AL28" i="4"/>
  <c r="AL18" i="4"/>
  <c r="F28" i="4"/>
  <c r="F18" i="4"/>
  <c r="BN15" i="4"/>
  <c r="BX50" i="4"/>
  <c r="BX47" i="4"/>
  <c r="D20" i="4"/>
  <c r="D30" i="4"/>
  <c r="BM54" i="4"/>
  <c r="AJ63" i="4"/>
  <c r="CB15" i="4"/>
  <c r="AV15" i="4"/>
  <c r="P15" i="4"/>
  <c r="BP46" i="4"/>
  <c r="CJ29" i="4"/>
  <c r="CJ19" i="4"/>
  <c r="P19" i="4"/>
  <c r="P29" i="4"/>
  <c r="AP50" i="4"/>
  <c r="BX23" i="4"/>
  <c r="AR23" i="4"/>
  <c r="L23" i="4"/>
  <c r="CL35" i="4"/>
  <c r="CD27" i="4"/>
  <c r="CD17" i="4"/>
  <c r="BV27" i="4"/>
  <c r="BV17" i="4"/>
  <c r="BF30" i="4"/>
  <c r="BF20" i="4"/>
  <c r="AX30" i="4"/>
  <c r="AX20" i="4"/>
  <c r="G7" i="3" a="1"/>
  <c r="G7" i="3" s="1"/>
  <c r="AH43" i="4"/>
  <c r="Z23" i="4"/>
  <c r="R22" i="4"/>
  <c r="R32" i="4"/>
  <c r="E18" i="5"/>
  <c r="AJ61" i="4"/>
  <c r="CF44" i="4"/>
  <c r="Z18" i="4"/>
  <c r="Z28" i="4"/>
  <c r="CA19" i="4"/>
  <c r="CA29" i="4"/>
  <c r="AU19" i="4"/>
  <c r="AU29" i="4"/>
  <c r="O19" i="4"/>
  <c r="O29" i="4"/>
  <c r="BU30" i="4"/>
  <c r="BU20" i="4"/>
  <c r="AO30" i="4"/>
  <c r="AO20" i="4"/>
  <c r="I30" i="4"/>
  <c r="I20" i="4"/>
  <c r="CK21" i="4"/>
  <c r="CK31" i="4"/>
  <c r="CC31" i="4"/>
  <c r="CC21" i="4"/>
  <c r="BM56" i="4"/>
  <c r="BE56" i="4"/>
  <c r="AO23" i="4"/>
  <c r="AG31" i="4"/>
  <c r="AG21" i="4"/>
  <c r="D16" i="5"/>
  <c r="CF61" i="4"/>
  <c r="CN64" i="4"/>
  <c r="AZ57" i="4"/>
  <c r="BP41" i="4"/>
  <c r="D41" i="4"/>
  <c r="AH48" i="4"/>
  <c r="AR39" i="4"/>
  <c r="AZ61" i="4"/>
  <c r="CD28" i="4"/>
  <c r="CD18" i="4"/>
  <c r="AX28" i="4"/>
  <c r="AX18" i="4"/>
  <c r="BF46" i="4"/>
  <c r="AJ58" i="4"/>
  <c r="CA28" i="4"/>
  <c r="CA18" i="4"/>
  <c r="AU28" i="4"/>
  <c r="AU18" i="4"/>
  <c r="O28" i="4"/>
  <c r="O18" i="4"/>
  <c r="BE43" i="4"/>
  <c r="Q57" i="4"/>
  <c r="AW52" i="4"/>
  <c r="CM30" i="4"/>
  <c r="CM20" i="4"/>
  <c r="S30" i="4"/>
  <c r="S20" i="4"/>
  <c r="AJ64" i="4"/>
  <c r="CF57" i="4"/>
  <c r="H22" i="4"/>
  <c r="H32" i="4"/>
  <c r="BN57" i="4"/>
  <c r="H62" i="4"/>
  <c r="BR27" i="4"/>
  <c r="BR17" i="4"/>
  <c r="BJ17" i="4"/>
  <c r="BJ27" i="4"/>
  <c r="BB32" i="4"/>
  <c r="BB22" i="4"/>
  <c r="AL30" i="4"/>
  <c r="AL20" i="4"/>
  <c r="BY26" i="4"/>
  <c r="BY16" i="4"/>
  <c r="AS26" i="4"/>
  <c r="AS16" i="4"/>
  <c r="M26" i="4"/>
  <c r="M16" i="4"/>
  <c r="Q64" i="4"/>
  <c r="CE15" i="4"/>
  <c r="AY15" i="4"/>
  <c r="S15" i="4"/>
  <c r="O46" i="4"/>
  <c r="O62" i="4"/>
  <c r="Q15" i="4"/>
  <c r="Y52" i="4"/>
  <c r="CK58" i="4"/>
  <c r="AR44" i="4"/>
  <c r="CF43" i="4"/>
  <c r="AZ43" i="4"/>
  <c r="T43" i="4"/>
  <c r="BJ58" i="4"/>
  <c r="AI38" i="4"/>
  <c r="BY56" i="4"/>
  <c r="BA17" i="4"/>
  <c r="BA27" i="4"/>
  <c r="M56" i="4"/>
  <c r="E23" i="4"/>
  <c r="AO52" i="4"/>
  <c r="BQ46" i="4"/>
  <c r="AK46" i="4"/>
  <c r="BM38" i="4"/>
  <c r="CE36" i="4"/>
  <c r="AY56" i="4"/>
  <c r="AQ56" i="4"/>
  <c r="AA23" i="4"/>
  <c r="CB36" i="4"/>
  <c r="P36" i="4"/>
  <c r="AJ57" i="4"/>
  <c r="CJ41" i="4"/>
  <c r="CB46" i="4"/>
  <c r="BL17" i="4"/>
  <c r="BL27" i="4"/>
  <c r="G9" i="3" a="1"/>
  <c r="G9" i="3" s="1"/>
  <c r="AY53" i="4"/>
  <c r="BM60" i="4"/>
  <c r="AI42" i="4"/>
  <c r="E51" i="4"/>
  <c r="S36" i="4"/>
  <c r="AO49" i="4"/>
  <c r="J63" i="4"/>
  <c r="J62" i="4"/>
  <c r="BW53" i="4"/>
  <c r="CM42" i="4"/>
  <c r="AS51" i="4"/>
  <c r="BO26" i="4"/>
  <c r="BO16" i="4"/>
  <c r="BM49" i="4"/>
  <c r="CG55" i="4"/>
  <c r="BA55" i="4"/>
  <c r="U55" i="4"/>
  <c r="K45" i="4"/>
  <c r="BM58" i="4"/>
  <c r="BZ60" i="4"/>
  <c r="AT52" i="4"/>
  <c r="BJ38" i="4"/>
  <c r="AD38" i="4"/>
  <c r="BR58" i="4"/>
  <c r="CC28" i="4"/>
  <c r="CC18" i="4"/>
  <c r="AW18" i="4"/>
  <c r="AW28" i="4"/>
  <c r="Q28" i="4"/>
  <c r="Q18" i="4"/>
  <c r="CC32" i="4"/>
  <c r="CC22" i="4"/>
  <c r="AW32" i="4"/>
  <c r="AW22" i="4"/>
  <c r="Q32" i="4"/>
  <c r="Q22" i="4"/>
  <c r="BQ29" i="4"/>
  <c r="BQ19" i="4"/>
  <c r="AK29" i="4"/>
  <c r="AK19" i="4"/>
  <c r="E29" i="4"/>
  <c r="E19" i="4"/>
  <c r="BK20" i="4"/>
  <c r="BK30" i="4"/>
  <c r="AE20" i="4"/>
  <c r="AE30" i="4"/>
  <c r="BK31" i="4"/>
  <c r="BK21" i="4"/>
  <c r="AU23" i="4"/>
  <c r="W27" i="4"/>
  <c r="W17" i="4"/>
  <c r="B20" i="5"/>
  <c r="BB26" i="4"/>
  <c r="BB16" i="4"/>
  <c r="N16" i="4"/>
  <c r="N26" i="4"/>
  <c r="CJ18" i="4"/>
  <c r="CJ28" i="4"/>
  <c r="AV28" i="4"/>
  <c r="AV18" i="4"/>
  <c r="BX38" i="4"/>
  <c r="J64" i="4"/>
  <c r="BX35" i="4"/>
  <c r="CN52" i="4"/>
  <c r="R31" i="4"/>
  <c r="R21" i="4"/>
  <c r="CN58" i="4"/>
  <c r="BM66" i="4"/>
  <c r="BE61" i="4"/>
  <c r="AR36" i="4"/>
  <c r="L36" i="4"/>
  <c r="AH15" i="4"/>
  <c r="CF45" i="4"/>
  <c r="CB31" i="4"/>
  <c r="CB21" i="4"/>
  <c r="AV31" i="4"/>
  <c r="AV21" i="4"/>
  <c r="P31" i="4"/>
  <c r="P21" i="4"/>
  <c r="CL19" i="4"/>
  <c r="CL29" i="4"/>
  <c r="BF29" i="4"/>
  <c r="BF19" i="4"/>
  <c r="Z29" i="4"/>
  <c r="Z19" i="4"/>
  <c r="BP50" i="4"/>
  <c r="D50" i="4"/>
  <c r="CH23" i="4"/>
  <c r="BB23" i="4"/>
  <c r="V23" i="4"/>
  <c r="CN32" i="4"/>
  <c r="CN22" i="4"/>
  <c r="CF52" i="4"/>
  <c r="BX30" i="4"/>
  <c r="BX20" i="4"/>
  <c r="BH56" i="4"/>
  <c r="AZ27" i="4"/>
  <c r="AZ17" i="4"/>
  <c r="AR22" i="4"/>
  <c r="AR32" i="4"/>
  <c r="AJ20" i="4"/>
  <c r="AJ30" i="4"/>
  <c r="L22" i="4"/>
  <c r="L32" i="4"/>
  <c r="AB63" i="4"/>
  <c r="AP45" i="4"/>
  <c r="CH21" i="4"/>
  <c r="CH31" i="4"/>
  <c r="BB31" i="4"/>
  <c r="BB21" i="4"/>
  <c r="V31" i="4"/>
  <c r="V21" i="4"/>
  <c r="AZ46" i="4"/>
  <c r="AV29" i="4"/>
  <c r="AV19" i="4"/>
  <c r="H29" i="4"/>
  <c r="H19" i="4"/>
  <c r="AH50" i="4"/>
  <c r="BP62" i="4"/>
  <c r="AJ62" i="4"/>
  <c r="D62" i="4"/>
  <c r="BN20" i="4"/>
  <c r="BN30" i="4"/>
  <c r="BF23" i="4"/>
  <c r="AX23" i="4"/>
  <c r="AP23" i="4"/>
  <c r="AH32" i="4"/>
  <c r="AH22" i="4"/>
  <c r="Z32" i="4"/>
  <c r="Z22" i="4"/>
  <c r="J56" i="4"/>
  <c r="L61" i="4"/>
  <c r="BP44" i="4"/>
  <c r="R55" i="4"/>
  <c r="CD46" i="4"/>
  <c r="BS15" i="4"/>
  <c r="AM15" i="4"/>
  <c r="G15" i="4"/>
  <c r="CG31" i="4"/>
  <c r="CG21" i="4"/>
  <c r="BA31" i="4"/>
  <c r="BA21" i="4"/>
  <c r="U31" i="4"/>
  <c r="U21" i="4"/>
  <c r="CE32" i="4"/>
  <c r="CE22" i="4"/>
  <c r="AY32" i="4"/>
  <c r="AY22" i="4"/>
  <c r="S32" i="4"/>
  <c r="S22" i="4"/>
  <c r="BM50" i="4"/>
  <c r="BM27" i="4"/>
  <c r="BM17" i="4"/>
  <c r="BE27" i="4"/>
  <c r="BE17" i="4"/>
  <c r="AW23" i="4"/>
  <c r="AO21" i="4"/>
  <c r="AO31" i="4"/>
  <c r="I56" i="4"/>
  <c r="AR61" i="4"/>
  <c r="CN44" i="4"/>
  <c r="T64" i="4"/>
  <c r="AX46" i="4"/>
  <c r="BL30" i="4"/>
  <c r="BL20" i="4"/>
  <c r="X30" i="4"/>
  <c r="X20" i="4"/>
  <c r="Z62" i="4"/>
  <c r="BH41" i="4"/>
  <c r="CL48" i="4"/>
  <c r="R48" i="4"/>
  <c r="H37" i="4"/>
  <c r="AJ39" i="4"/>
  <c r="AB61" i="4"/>
  <c r="BV55" i="4"/>
  <c r="AP55" i="4"/>
  <c r="BZ15" i="4"/>
  <c r="AT15" i="4"/>
  <c r="L58" i="4"/>
  <c r="AT17" i="4"/>
  <c r="AT27" i="4"/>
  <c r="N22" i="4"/>
  <c r="N32" i="4"/>
  <c r="CC64" i="4"/>
  <c r="Q43" i="4"/>
  <c r="AG35" i="4"/>
  <c r="Q52" i="4"/>
  <c r="AP63" i="4"/>
  <c r="AB57" i="4"/>
  <c r="BP58" i="4"/>
  <c r="AX57" i="4"/>
  <c r="BT23" i="4"/>
  <c r="AN23" i="4"/>
  <c r="H23" i="4"/>
  <c r="BZ27" i="4"/>
  <c r="BZ17" i="4"/>
  <c r="AD56" i="4"/>
  <c r="V17" i="4"/>
  <c r="V27" i="4"/>
  <c r="CA22" i="4"/>
  <c r="CA32" i="4"/>
  <c r="AU32" i="4"/>
  <c r="AU22" i="4"/>
  <c r="O32" i="4"/>
  <c r="O22" i="4"/>
  <c r="BW29" i="4"/>
  <c r="BW19" i="4"/>
  <c r="AQ29" i="4"/>
  <c r="AQ19" i="4"/>
  <c r="CG30" i="4"/>
  <c r="CG20" i="4"/>
  <c r="BA30" i="4"/>
  <c r="BA20" i="4"/>
  <c r="U20" i="4"/>
  <c r="U30" i="4"/>
  <c r="AI58" i="4"/>
  <c r="I35" i="4"/>
  <c r="BG30" i="4"/>
  <c r="BG20" i="4"/>
  <c r="BE58" i="4"/>
  <c r="N15" i="4"/>
  <c r="CF21" i="4"/>
  <c r="CF31" i="4"/>
  <c r="AZ31" i="4"/>
  <c r="AZ21" i="4"/>
  <c r="T21" i="4"/>
  <c r="T31" i="4"/>
  <c r="CN57" i="4"/>
  <c r="AI29" i="4"/>
  <c r="AI19" i="4"/>
  <c r="BY27" i="4"/>
  <c r="BY17" i="4"/>
  <c r="BA23" i="4"/>
  <c r="AK56" i="4"/>
  <c r="AC23" i="4"/>
  <c r="M27" i="4"/>
  <c r="M17" i="4"/>
  <c r="I52" i="4"/>
  <c r="BQ32" i="4"/>
  <c r="BQ22" i="4"/>
  <c r="AK32" i="4"/>
  <c r="AK22" i="4"/>
  <c r="E32" i="4"/>
  <c r="E22" i="4"/>
  <c r="BM29" i="4"/>
  <c r="BM19" i="4"/>
  <c r="BY62" i="4"/>
  <c r="CM36" i="4"/>
  <c r="CE21" i="4"/>
  <c r="CE31" i="4"/>
  <c r="BW37" i="4"/>
  <c r="BG56" i="4"/>
  <c r="AY17" i="4"/>
  <c r="AY27" i="4"/>
  <c r="AQ27" i="4"/>
  <c r="AQ17" i="4"/>
  <c r="AI37" i="4"/>
  <c r="AA21" i="4"/>
  <c r="AA31" i="4"/>
  <c r="S21" i="4"/>
  <c r="S31" i="4"/>
  <c r="K37" i="4"/>
  <c r="BX44" i="4"/>
  <c r="CB16" i="4"/>
  <c r="CB26" i="4"/>
  <c r="AV16" i="4"/>
  <c r="AV26" i="4"/>
  <c r="P16" i="4"/>
  <c r="P26" i="4"/>
  <c r="AX62" i="4"/>
  <c r="BD22" i="4"/>
  <c r="BD32" i="4"/>
  <c r="AN27" i="4"/>
  <c r="AN17" i="4"/>
  <c r="C15" i="5"/>
  <c r="AI53" i="4"/>
  <c r="AW60" i="4"/>
  <c r="S42" i="4"/>
  <c r="CE26" i="4"/>
  <c r="Y49" i="4"/>
  <c r="P42" i="4"/>
  <c r="AL52" i="4"/>
  <c r="BO53" i="4"/>
  <c r="AC51" i="4"/>
  <c r="BG16" i="4"/>
  <c r="BE49" i="4"/>
  <c r="CG28" i="4"/>
  <c r="CG18" i="4"/>
  <c r="BA18" i="4"/>
  <c r="BA28" i="4"/>
  <c r="U18" i="4"/>
  <c r="U28" i="4"/>
  <c r="CC35" i="4"/>
  <c r="BU52" i="4"/>
  <c r="AG58" i="4"/>
  <c r="BN46" i="4"/>
  <c r="BJ29" i="4"/>
  <c r="BJ19" i="4"/>
  <c r="AD29" i="4"/>
  <c r="AD19" i="4"/>
  <c r="F58" i="4"/>
  <c r="BX29" i="4"/>
  <c r="BX19" i="4"/>
  <c r="AJ29" i="4"/>
  <c r="AJ19" i="4"/>
  <c r="BX15" i="4"/>
  <c r="AR15" i="4"/>
  <c r="L15" i="4"/>
  <c r="J43" i="4"/>
  <c r="AB29" i="4"/>
  <c r="AB19" i="4"/>
  <c r="AR26" i="4"/>
  <c r="AR16" i="4"/>
  <c r="L26" i="4"/>
  <c r="L16" i="4"/>
  <c r="BJ28" i="4"/>
  <c r="BJ18" i="4"/>
  <c r="AD28" i="4"/>
  <c r="AD18" i="4"/>
  <c r="BX45" i="4"/>
  <c r="R38" i="4"/>
  <c r="CN30" i="4"/>
  <c r="CN20" i="4"/>
  <c r="G4" i="3" a="1"/>
  <c r="G4" i="3" s="1"/>
  <c r="AR30" i="4"/>
  <c r="AR20" i="4"/>
  <c r="AB56" i="4"/>
  <c r="T27" i="4"/>
  <c r="T17" i="4"/>
  <c r="L30" i="4"/>
  <c r="L20" i="4"/>
  <c r="O66" i="4"/>
  <c r="O59" i="4"/>
  <c r="BE54" i="4"/>
  <c r="BT15" i="4"/>
  <c r="AN15" i="4"/>
  <c r="H15" i="4"/>
  <c r="AR46" i="4"/>
  <c r="CB29" i="4"/>
  <c r="CB19" i="4"/>
  <c r="C17" i="5"/>
  <c r="Z50" i="4"/>
  <c r="BP23" i="4"/>
  <c r="AJ23" i="4"/>
  <c r="D23" i="4"/>
  <c r="CL43" i="4"/>
  <c r="BV30" i="4"/>
  <c r="BV20" i="4"/>
  <c r="BF32" i="4"/>
  <c r="BF22" i="4"/>
  <c r="AX40" i="4"/>
  <c r="AP32" i="4"/>
  <c r="AP22" i="4"/>
  <c r="R56" i="4"/>
  <c r="J27" i="4"/>
  <c r="J17" i="4"/>
  <c r="E11" i="5"/>
  <c r="AB44" i="4"/>
  <c r="BV51" i="4"/>
  <c r="R28" i="4"/>
  <c r="R18" i="4"/>
  <c r="R46" i="4"/>
  <c r="BS29" i="4"/>
  <c r="BS19" i="4"/>
  <c r="AM29" i="4"/>
  <c r="AM19" i="4"/>
  <c r="G29" i="4"/>
  <c r="G19" i="4"/>
  <c r="BM30" i="4"/>
  <c r="BM20" i="4"/>
  <c r="AG30" i="4"/>
  <c r="AG20" i="4"/>
  <c r="O58" i="4"/>
  <c r="BU56" i="4"/>
  <c r="BM23" i="4"/>
  <c r="BE23" i="4"/>
  <c r="AW31" i="4"/>
  <c r="AW21" i="4"/>
  <c r="Y38" i="4"/>
  <c r="I27" i="4"/>
  <c r="I17" i="4"/>
  <c r="D20" i="5"/>
  <c r="T61" i="4"/>
  <c r="BH44" i="4"/>
  <c r="BF63" i="4"/>
  <c r="P30" i="4"/>
  <c r="P20" i="4"/>
  <c r="T66" i="4"/>
  <c r="AZ41" i="4"/>
  <c r="J48" i="4"/>
  <c r="CN39" i="4"/>
  <c r="AB39" i="4"/>
  <c r="Z51" i="4"/>
  <c r="BV18" i="4"/>
  <c r="BV28" i="4"/>
  <c r="AP18" i="4"/>
  <c r="AP28" i="4"/>
  <c r="AL35" i="4"/>
  <c r="AN30" i="4"/>
  <c r="AN20" i="4"/>
  <c r="D58" i="4"/>
  <c r="N20" i="4"/>
  <c r="N30" i="4"/>
  <c r="BS28" i="4"/>
  <c r="BS18" i="4"/>
  <c r="AM28" i="4"/>
  <c r="AM18" i="4"/>
  <c r="G28" i="4"/>
  <c r="G18" i="4"/>
  <c r="CI22" i="4"/>
  <c r="AG15" i="4"/>
  <c r="BO30" i="4"/>
  <c r="BO20" i="4"/>
  <c r="C30" i="4"/>
  <c r="C20" i="4"/>
  <c r="BF62" i="4"/>
  <c r="AR58" i="4"/>
  <c r="AH57" i="4"/>
  <c r="CH56" i="4"/>
  <c r="BJ22" i="4"/>
  <c r="BJ32" i="4"/>
  <c r="BB20" i="4"/>
  <c r="BB30" i="4"/>
  <c r="AD17" i="4"/>
  <c r="AD27" i="4"/>
  <c r="V35" i="4"/>
  <c r="F32" i="4"/>
  <c r="F22" i="4"/>
  <c r="BQ26" i="4"/>
  <c r="BQ16" i="4"/>
  <c r="AK26" i="4"/>
  <c r="AK16" i="4"/>
  <c r="E26" i="4"/>
  <c r="E16" i="4"/>
  <c r="BW15" i="4"/>
  <c r="AQ15" i="4"/>
  <c r="K15" i="4"/>
  <c r="BY50" i="4"/>
  <c r="M50" i="4"/>
  <c r="BY63" i="4"/>
  <c r="I15" i="4"/>
  <c r="Y58" i="4"/>
  <c r="F60" i="4"/>
  <c r="BX43" i="4"/>
  <c r="AR43" i="4"/>
  <c r="L43" i="4"/>
  <c r="T57" i="4"/>
  <c r="BU64" i="4"/>
  <c r="BU57" i="4"/>
  <c r="BY23" i="4"/>
  <c r="BI56" i="4"/>
  <c r="AK17" i="4"/>
  <c r="AK27" i="4"/>
  <c r="M23" i="4"/>
  <c r="AC46" i="4"/>
  <c r="BE38" i="4"/>
  <c r="AK62" i="4"/>
  <c r="BG27" i="4"/>
  <c r="BG17" i="4"/>
  <c r="AY23" i="4"/>
  <c r="AI23" i="4"/>
  <c r="T44" i="4"/>
  <c r="H36" i="4"/>
  <c r="P45" i="4"/>
  <c r="CB56" i="4"/>
  <c r="BT27" i="4"/>
  <c r="BT17" i="4"/>
  <c r="AF22" i="4"/>
  <c r="AF32" i="4"/>
  <c r="C14" i="5"/>
  <c r="S53" i="4"/>
  <c r="AG60" i="4"/>
  <c r="C42" i="4"/>
  <c r="CE16" i="4"/>
  <c r="K16" i="4"/>
  <c r="K26" i="4"/>
  <c r="M62" i="4"/>
  <c r="BN51" i="4"/>
  <c r="BV46" i="4"/>
  <c r="BG53" i="4"/>
  <c r="BG42" i="4"/>
  <c r="M51" i="4"/>
  <c r="BG26" i="4"/>
  <c r="AG49" i="4"/>
  <c r="BY55" i="4"/>
  <c r="M55" i="4"/>
  <c r="CC15" i="4"/>
  <c r="AG52" i="4"/>
  <c r="BF51" i="4"/>
  <c r="CH38" i="4"/>
  <c r="CL62" i="4"/>
  <c r="BD18" i="4"/>
  <c r="BD28" i="4"/>
  <c r="J31" i="4"/>
  <c r="J21" i="4"/>
  <c r="BF15" i="4"/>
  <c r="Z15" i="4"/>
  <c r="BT31" i="4"/>
  <c r="BT21" i="4"/>
  <c r="AN31" i="4"/>
  <c r="AN21" i="4"/>
  <c r="H31" i="4"/>
  <c r="H21" i="4"/>
  <c r="CD29" i="4"/>
  <c r="CD19" i="4"/>
  <c r="AX29" i="4"/>
  <c r="AX19" i="4"/>
  <c r="R29" i="4"/>
  <c r="R19" i="4"/>
  <c r="R58" i="4"/>
  <c r="BZ23" i="4"/>
  <c r="AT23" i="4"/>
  <c r="N23" i="4"/>
  <c r="CF20" i="4"/>
  <c r="CF30" i="4"/>
  <c r="BP56" i="4"/>
  <c r="BH27" i="4"/>
  <c r="BH17" i="4"/>
  <c r="T32" i="4"/>
  <c r="T22" i="4"/>
  <c r="G3" i="3" a="1"/>
  <c r="G3" i="3" s="1"/>
  <c r="L63" i="4"/>
  <c r="C11" i="5"/>
  <c r="BZ31" i="4"/>
  <c r="BZ21" i="4"/>
  <c r="AT31" i="4"/>
  <c r="AT21" i="4"/>
  <c r="N31" i="4"/>
  <c r="N21" i="4"/>
  <c r="AJ46" i="4"/>
  <c r="BT29" i="4"/>
  <c r="BT19" i="4"/>
  <c r="AN29" i="4"/>
  <c r="AN19" i="4"/>
  <c r="CL50" i="4"/>
  <c r="R50" i="4"/>
  <c r="CN62" i="4"/>
  <c r="BH62" i="4"/>
  <c r="AB62" i="4"/>
  <c r="CL56" i="4"/>
  <c r="CL32" i="4"/>
  <c r="CL22" i="4"/>
  <c r="CD30" i="4"/>
  <c r="CD20" i="4"/>
  <c r="BV23" i="4"/>
  <c r="BN23" i="4"/>
  <c r="AX22" i="4"/>
  <c r="AX32" i="4"/>
  <c r="AH56" i="4"/>
  <c r="Z56" i="4"/>
  <c r="R27" i="4"/>
  <c r="R17" i="4"/>
  <c r="E20" i="5"/>
  <c r="E15" i="5"/>
  <c r="L44" i="4"/>
  <c r="R51" i="4"/>
  <c r="J55" i="4"/>
  <c r="BK15" i="4"/>
  <c r="AE15" i="4"/>
  <c r="BY21" i="4"/>
  <c r="BY31" i="4"/>
  <c r="AS21" i="4"/>
  <c r="AS31" i="4"/>
  <c r="M31" i="4"/>
  <c r="M21" i="4"/>
  <c r="BW32" i="4"/>
  <c r="BW22" i="4"/>
  <c r="AQ32" i="4"/>
  <c r="AQ22" i="4"/>
  <c r="K32" i="4"/>
  <c r="K22" i="4"/>
  <c r="BE50" i="4"/>
  <c r="BU27" i="4"/>
  <c r="BU17" i="4"/>
  <c r="BM31" i="4"/>
  <c r="BM21" i="4"/>
  <c r="BE21" i="4"/>
  <c r="BE31" i="4"/>
  <c r="Q56" i="4"/>
  <c r="I23" i="4"/>
  <c r="D11" i="5"/>
  <c r="D61" i="4"/>
  <c r="D44" i="4"/>
  <c r="CJ30" i="4"/>
  <c r="CJ20" i="4"/>
  <c r="BD30" i="4"/>
  <c r="BD20" i="4"/>
  <c r="L66" i="4"/>
  <c r="AR41" i="4"/>
  <c r="BV48" i="4"/>
  <c r="CF39" i="4"/>
  <c r="T39" i="4"/>
  <c r="BN55" i="4"/>
  <c r="AH18" i="4"/>
  <c r="BR15" i="4"/>
  <c r="AL15" i="4"/>
  <c r="BF57" i="4"/>
  <c r="AT22" i="4"/>
  <c r="AT32" i="4"/>
  <c r="AO64" i="4"/>
  <c r="CC58" i="4"/>
  <c r="AB58" i="4"/>
  <c r="BL23" i="4"/>
  <c r="AF23" i="4"/>
  <c r="BR32" i="4"/>
  <c r="BR22" i="4"/>
  <c r="BJ20" i="4"/>
  <c r="BJ30" i="4"/>
  <c r="AL56" i="4"/>
  <c r="F30" i="4"/>
  <c r="F20" i="4"/>
  <c r="C15" i="4"/>
  <c r="BS22" i="4"/>
  <c r="BS32" i="4"/>
  <c r="AM22" i="4"/>
  <c r="AM32" i="4"/>
  <c r="G22" i="4"/>
  <c r="G32" i="4"/>
  <c r="BO29" i="4"/>
  <c r="BO19" i="4"/>
  <c r="AA29" i="4"/>
  <c r="AA19" i="4"/>
  <c r="BY20" i="4"/>
  <c r="BY30" i="4"/>
  <c r="AS30" i="4"/>
  <c r="AS20" i="4"/>
  <c r="M20" i="4"/>
  <c r="M30" i="4"/>
  <c r="M63" i="4"/>
  <c r="AQ30" i="4"/>
  <c r="AQ20" i="4"/>
  <c r="AP51" i="4"/>
  <c r="BX31" i="4"/>
  <c r="BX21" i="4"/>
  <c r="AR31" i="4"/>
  <c r="AR21" i="4"/>
  <c r="L31" i="4"/>
  <c r="L21" i="4"/>
  <c r="BN62" i="4"/>
  <c r="BE64" i="4"/>
  <c r="K29" i="4"/>
  <c r="K19" i="4"/>
  <c r="CG56" i="4"/>
  <c r="BI27" i="4"/>
  <c r="BI17" i="4"/>
  <c r="G6" i="3" a="1"/>
  <c r="G6" i="3" s="1"/>
  <c r="BI32" i="4"/>
  <c r="BI22" i="4"/>
  <c r="AC32" i="4"/>
  <c r="AC22" i="4"/>
  <c r="BE19" i="4"/>
  <c r="BE29" i="4"/>
  <c r="CE40" i="4"/>
  <c r="BG36" i="4"/>
  <c r="AY37" i="4"/>
  <c r="AQ23" i="4"/>
  <c r="AI21" i="4"/>
  <c r="AI31" i="4"/>
  <c r="C27" i="4"/>
  <c r="C17" i="4"/>
  <c r="BT26" i="4"/>
  <c r="BT16" i="4"/>
  <c r="AN26" i="4"/>
  <c r="AN16" i="4"/>
  <c r="H26" i="4"/>
  <c r="H16" i="4"/>
  <c r="CJ27" i="4"/>
  <c r="CJ17" i="4"/>
  <c r="CB17" i="4"/>
  <c r="CB27" i="4"/>
  <c r="BL22" i="4"/>
  <c r="BL32" i="4"/>
  <c r="X56" i="4"/>
  <c r="C16" i="5"/>
  <c r="C53" i="4"/>
  <c r="CG51" i="4"/>
  <c r="AY16" i="4"/>
  <c r="C36" i="4"/>
  <c r="AJ44" i="4"/>
  <c r="J51" i="4"/>
  <c r="J46" i="4"/>
  <c r="AQ53" i="4"/>
  <c r="AQ42" i="4"/>
  <c r="CM16" i="4"/>
  <c r="AQ36" i="4"/>
  <c r="BY28" i="4"/>
  <c r="BY18" i="4"/>
  <c r="AS28" i="4"/>
  <c r="AS18" i="4"/>
  <c r="M28" i="4"/>
  <c r="M18" i="4"/>
  <c r="BZ49" i="4"/>
  <c r="CH29" i="4"/>
  <c r="CH19" i="4"/>
  <c r="BB29" i="4"/>
  <c r="BB19" i="4"/>
  <c r="V29" i="4"/>
  <c r="V19" i="4"/>
  <c r="AP62"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7F6C096-C7BA-42EE-80F7-0B46D7506658}" keepAlive="1" name="Query - Sheet3" description="Connection to the 'Sheet3' query in the workbook." type="5" refreshedVersion="0" background="1">
    <dbPr connection="Provider=Microsoft.Mashup.OleDb.1;Data Source=$Workbook$;Location=Sheet3;Extended Properties=&quot;&quot;" command="SELECT * FROM [Sheet3]"/>
  </connection>
  <connection id="2" xr16:uid="{F44E0E1B-CF07-481D-8C30-84C236C76226}" keepAlive="1" name="Query - Sheet3 (2)" description="Connection to the 'Sheet3 (2)' query in the workbook." type="5" refreshedVersion="0" background="1">
    <dbPr connection="Provider=Microsoft.Mashup.OleDb.1;Data Source=$Workbook$;Location=&quot;Sheet3 (2)&quot;;Extended Properties=&quot;&quot;" command="SELECT * FROM [Sheet3 (2)]"/>
  </connection>
  <connection id="3" xr16:uid="{09B65C05-5287-417A-862A-CEF01ED2C5DA}" keepAlive="1" name="Query - Table10" description="Connection to the 'Table10' query in the workbook." type="5" refreshedVersion="0" background="1">
    <dbPr connection="Provider=Microsoft.Mashup.OleDb.1;Data Source=$Workbook$;Location=Table10;Extended Properties=&quot;&quot;" command="SELECT * FROM [Table10]"/>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<sst xmlns="http://schemas.openxmlformats.org/spreadsheetml/2006/main" count="28708" uniqueCount="8019">
  <si>
    <t>Species</t>
  </si>
  <si>
    <t>Subgenus</t>
  </si>
  <si>
    <t>Genus</t>
  </si>
  <si>
    <t>Subtribe</t>
  </si>
  <si>
    <t>Tribe</t>
  </si>
  <si>
    <t>Subfamily</t>
  </si>
  <si>
    <t>Family</t>
  </si>
  <si>
    <t>Chorotypes</t>
  </si>
  <si>
    <t>Chorotype-groups</t>
  </si>
  <si>
    <t>References</t>
  </si>
  <si>
    <t>Comments</t>
  </si>
  <si>
    <t>Distribution</t>
  </si>
  <si>
    <t>t-SEN_aggregate1</t>
  </si>
  <si>
    <t>t-SEN_aggregate2</t>
  </si>
  <si>
    <t>t-SEN_aggregate3</t>
  </si>
  <si>
    <t>t-SEN_aggregate4</t>
  </si>
  <si>
    <t>Mediterranean</t>
  </si>
  <si>
    <t>Aegean</t>
  </si>
  <si>
    <t>Central Anatolian</t>
  </si>
  <si>
    <t>Marmara</t>
  </si>
  <si>
    <t>Southeastern Anatolian</t>
  </si>
  <si>
    <t>East Anatolian</t>
  </si>
  <si>
    <t>Turkish Thrace</t>
  </si>
  <si>
    <t>Adana</t>
  </si>
  <si>
    <t>Adıyaman</t>
  </si>
  <si>
    <t>Afyonkarahisar</t>
  </si>
  <si>
    <t>Ağrı</t>
  </si>
  <si>
    <t>Aksaray</t>
  </si>
  <si>
    <t>Amasya</t>
  </si>
  <si>
    <t>Ankara</t>
  </si>
  <si>
    <t>Antalya</t>
  </si>
  <si>
    <t>Ardahan</t>
  </si>
  <si>
    <t>Artvin</t>
  </si>
  <si>
    <t>Aydın</t>
  </si>
  <si>
    <t>Balıkesir</t>
  </si>
  <si>
    <t>Bartın</t>
  </si>
  <si>
    <t>Batman</t>
  </si>
  <si>
    <t>Bayburt</t>
  </si>
  <si>
    <t>Bilecik</t>
  </si>
  <si>
    <t>Bingöl</t>
  </si>
  <si>
    <t>Bitlis</t>
  </si>
  <si>
    <t>Bolu</t>
  </si>
  <si>
    <t>Burdur</t>
  </si>
  <si>
    <t>Bursa</t>
  </si>
  <si>
    <t>Çanakkale</t>
  </si>
  <si>
    <t>Çankırı</t>
  </si>
  <si>
    <t>Çorum</t>
  </si>
  <si>
    <t>Denizli</t>
  </si>
  <si>
    <t>Diyarbakır</t>
  </si>
  <si>
    <t>Düzce</t>
  </si>
  <si>
    <t>Edirne</t>
  </si>
  <si>
    <t>Elazığ</t>
  </si>
  <si>
    <t>Erzincan</t>
  </si>
  <si>
    <t>Erzurum</t>
  </si>
  <si>
    <t>Eskişehir</t>
  </si>
  <si>
    <t>Gaziantep</t>
  </si>
  <si>
    <t>Giresun</t>
  </si>
  <si>
    <t>Gümüşhane</t>
  </si>
  <si>
    <t>Hakkâri</t>
  </si>
  <si>
    <t>Hatay</t>
  </si>
  <si>
    <t>Iğdır</t>
  </si>
  <si>
    <t>Isparta</t>
  </si>
  <si>
    <t>İstanbul</t>
  </si>
  <si>
    <t>İzmir</t>
  </si>
  <si>
    <t>Kahramanmaraş</t>
  </si>
  <si>
    <t>Karabük</t>
  </si>
  <si>
    <t>Karaman</t>
  </si>
  <si>
    <t>Kars</t>
  </si>
  <si>
    <t>Kastamonu</t>
  </si>
  <si>
    <t>Kayseri</t>
  </si>
  <si>
    <t>Kırıkkale</t>
  </si>
  <si>
    <t>Kırklareli</t>
  </si>
  <si>
    <t>Kırşehir</t>
  </si>
  <si>
    <t>Kilis</t>
  </si>
  <si>
    <t>Kocaeli</t>
  </si>
  <si>
    <t>Konya</t>
  </si>
  <si>
    <t>Kütahya</t>
  </si>
  <si>
    <t>Malatya</t>
  </si>
  <si>
    <t>Manisa</t>
  </si>
  <si>
    <t>Mardin</t>
  </si>
  <si>
    <t>Mersin</t>
  </si>
  <si>
    <t>Muğla</t>
  </si>
  <si>
    <t>Muş</t>
  </si>
  <si>
    <t>Nevşehir</t>
  </si>
  <si>
    <t>Niğde</t>
  </si>
  <si>
    <t>Ordu</t>
  </si>
  <si>
    <t>Osmaniye</t>
  </si>
  <si>
    <t>Rize</t>
  </si>
  <si>
    <t>Sakarya</t>
  </si>
  <si>
    <t>Samsun</t>
  </si>
  <si>
    <t>Siirt</t>
  </si>
  <si>
    <t>Sinop</t>
  </si>
  <si>
    <t>Sivas</t>
  </si>
  <si>
    <t>Şanlıurfa</t>
  </si>
  <si>
    <t>Şırnak</t>
  </si>
  <si>
    <t>Tekirdağ</t>
  </si>
  <si>
    <t>Tokat</t>
  </si>
  <si>
    <t>Trabzon</t>
  </si>
  <si>
    <t>Tunceli</t>
  </si>
  <si>
    <t>Uşak</t>
  </si>
  <si>
    <t>Van</t>
  </si>
  <si>
    <t>Yalova</t>
  </si>
  <si>
    <t>Yozgat</t>
  </si>
  <si>
    <t>Zonguldak</t>
  </si>
  <si>
    <t>Acanthosoma haemorrhoidale haemorrhoidale (Linnaeus, 1758)</t>
  </si>
  <si>
    <t>Acanthosoma</t>
  </si>
  <si>
    <t>Acanthosomatinae</t>
  </si>
  <si>
    <t>Acanthosomatidae</t>
  </si>
  <si>
    <t>Sibero-European</t>
  </si>
  <si>
    <t>European</t>
  </si>
  <si>
    <t>Artvin, Bolu, Kırklareli, Kütahya, Ordu, Zonguldak, İstanbul, Kırklareli, Giresun</t>
  </si>
  <si>
    <t>Cyphostethus tristriatus (Fabricius, 1787)</t>
  </si>
  <si>
    <t>Cyphostethus</t>
  </si>
  <si>
    <t>West Palearctic</t>
  </si>
  <si>
    <t>Widespread</t>
  </si>
  <si>
    <t>iNaturalist: Eskişehir</t>
  </si>
  <si>
    <t xml:space="preserve">Adana, Antalya, Eskişehir, İzmir, Kahramanmaraş, Karabük, Karaman, Konya, Kütahya, Mersin, Niğde, Osmaniye, Tekirdağ, Tokat </t>
  </si>
  <si>
    <t>Elasmostethus interstinctus (Linnaeus, 1758)</t>
  </si>
  <si>
    <t>Elasmostethus</t>
  </si>
  <si>
    <t>Asiatic-European</t>
  </si>
  <si>
    <t>Ankara, Artvin</t>
  </si>
  <si>
    <t>Elasmostethus minor Horváth, 1899</t>
  </si>
  <si>
    <t>Elasmucha grisea cypria Josifov, 1971</t>
  </si>
  <si>
    <t>Elasmucha</t>
  </si>
  <si>
    <t>East Mediterranean</t>
  </si>
  <si>
    <t>Antalya, Isparta, Muğla</t>
  </si>
  <si>
    <t>Elasmucha grisea grisea (Linnaeus, 1758)</t>
  </si>
  <si>
    <t>Antalya, Bartın, Çanakkale, Giresun, İstanbul, İzmir, Kütahya, Muğla, Ordu, Tekirdağ, Zonguldak, Aydın, Balıkesir, Denizli, Hatay, Isparta, Kahramanmaraş, Kırklareli, Manisa</t>
  </si>
  <si>
    <t>Alydus calcaratus (Linnaeus, 1758)</t>
  </si>
  <si>
    <t>Alydus</t>
  </si>
  <si>
    <t>Alydidae</t>
  </si>
  <si>
    <t>iNaturalist: Edirne</t>
  </si>
  <si>
    <t xml:space="preserve">Adana, Amasya, Ankara, Artvin, Bayburt, Çankırı, Çorum, Edirne Erzurum, Giresun, Isparta, İzmir, Kars, Kastamonu, Kayseri, Kırşehir, Muğla, Tokat, Trabzon </t>
  </si>
  <si>
    <t>Camptopus bifasciatus Fieber, 1864</t>
  </si>
  <si>
    <t>Camptopus</t>
  </si>
  <si>
    <t>Caucaso-Anatolian</t>
  </si>
  <si>
    <t>Local</t>
  </si>
  <si>
    <t>Camptopus illustris Horváth, 1899</t>
  </si>
  <si>
    <t>Camptopus lateralis (Germar, 1817)</t>
  </si>
  <si>
    <t>Turano-Mediterranean</t>
  </si>
  <si>
    <t>iNaturalist: Batman, Kastamonu, Konya, Sinop</t>
  </si>
  <si>
    <t>Adana, Ankara, Artvin, Aydın, Batman, Bilecik, Burdur, Bursa, Çanakkale, Çorum, Denizli, Diyarbakır, Edirne, Elazığ, Eskişehir, Gaziantep, Gümüşhane, Hatay, Hakkâri, Iğdır, Isparta, İstanbul, İzmir, Karaman, Kars, Kastamonu, Kayseri, Kırklareli, Kırşehir, Kocaeli, Konya, Kütahya, Mardin, Mersin, Muğla, Muş, Osmaniye, Sakarya, Samsun, Siirt, Sinop, Şanlıurfa, Tekirdağ, Tokat, Tunceli, Uşak, Yozgat</t>
  </si>
  <si>
    <t>Camptopus tragacanthae (Kolenati, 1845)</t>
  </si>
  <si>
    <t>Turanian</t>
  </si>
  <si>
    <t>iNaturalist: Çankırı</t>
  </si>
  <si>
    <t>Heegeria tangirica (Saunders, 1877)</t>
  </si>
  <si>
    <t>Heegeria</t>
  </si>
  <si>
    <t>Mediterraneo-Sindian</t>
  </si>
  <si>
    <t>Megalotomus ornaticeps (Stål, 1858)</t>
  </si>
  <si>
    <t>Megalotomus</t>
  </si>
  <si>
    <t>Asiatic</t>
  </si>
  <si>
    <t>Nemausus sordidatus (Stål, 1858)</t>
  </si>
  <si>
    <t>Nemausus</t>
  </si>
  <si>
    <t>Adana, Mersin</t>
  </si>
  <si>
    <t>Acompocoris pygmaeus (Fallén, 1807)</t>
  </si>
  <si>
    <t>Acompocoris</t>
  </si>
  <si>
    <t>Anthocorinae</t>
  </si>
  <si>
    <t>Anthocoridae</t>
  </si>
  <si>
    <t>İzmir, Kayseri</t>
  </si>
  <si>
    <t>Amphiareus constrictus (Stål, 1860)</t>
  </si>
  <si>
    <t>Alien</t>
  </si>
  <si>
    <t xml:space="preserve">Karaman, Muğla </t>
  </si>
  <si>
    <t>Amphiareus obscuriceps (Poppius, 1909)</t>
  </si>
  <si>
    <t>Anthocoris confusus Reuter, 1884</t>
  </si>
  <si>
    <t>Anthocoris</t>
  </si>
  <si>
    <t>Palearctic</t>
  </si>
  <si>
    <t xml:space="preserve">Afyonkarahisar, Bolu, Bursa, Diyarbakır, İzmir, Kırklareli, Karaman, Konya, Van, Zonguldak </t>
  </si>
  <si>
    <t>Anthocoris gallarumulmi (De Geer, 1773)</t>
  </si>
  <si>
    <t>Afyonkarahisar, Ankara, Aydın, Bursa, Erzincan, İzmir, Karaman, Kütahya, Niğde</t>
  </si>
  <si>
    <t>Anthocoris minki pistaciae Wagner, 1957</t>
  </si>
  <si>
    <t>Adana, Adıyaman, Ankara, Antalya, Bartın, Bingöl, Bitlis, Çankırı, Çorum, Diyarbakır, Gaziantep, Hakkâri, Isparta, İzmir, Kastamonu, Kırıkkale, Karaman, Kırşehir, Konya, Manisa, Mardin, Muğla, Muş, Nevşehir, Niğde, Ordu, Şanlıurfa, Tokat, Van</t>
  </si>
  <si>
    <t>Anthocoris nemoralis (Fabricius, 1794)</t>
  </si>
  <si>
    <t>Ankara, Antalya, Bolu, Burdur, Bursa, Erzincan, Erzurum, Hatay, İzmir, Kayseri, Mardin, Mersin , Karaman</t>
  </si>
  <si>
    <t>Anthocoris nemorum (Linnaeus, 1761)</t>
  </si>
  <si>
    <t>iNaturalist: Ordu</t>
  </si>
  <si>
    <t>Antalya, Artvin, Bolu, Çorum, Erzurum, Trabzon, Kars, Ordu, Van</t>
  </si>
  <si>
    <t>Anthocoris pilosus (Jakovlev, 1877)</t>
  </si>
  <si>
    <t>Adana, Afyonkarahisar, Ağrı, Aksaray, Amasya, Ankara, Antalya, Ardahan, Artvin, Aydın, Balıkesir, Bartın, Bayburt, Bilecik, Bingöl, Bitlis, Bolu, Burdur, Bursa, Çanakkale, Çankırı, Çorum, Denizli, Düzce, Elazığ, Erzincan, Erzurum, Eskişehir, Giresun, Gümüşhane, Hakkâri, Hatay, Iğdır, Isparta, İzmir, Kahramanmaraş, Karabük, Karaman, Kars, Kastamonu, Kayseri, Kırıkkale, Kırşehir, Kocaeli, Konya, Kütahya, Malatya, Manisa, Mersin, Muğla, Muş, Nevşehir, Niğde, Ordu, Osmaniye, Rize, Sakarya, Samsun, Sinop, Sivas, Tokat, Trabzon, Tunceli, Uşak, Van, Yalova, Yozgat, Zonguldak</t>
  </si>
  <si>
    <t>Anthocoris simulans Reuter, 1884</t>
  </si>
  <si>
    <t>Anthocoris visci Douglas, 1889</t>
  </si>
  <si>
    <t xml:space="preserve">Afyonkarahisar, Balıkesir, Bolu, Çankırı, Gaziantep, İzmir, Kırşehir, Karaman, Konya, Nevşehir, Niğde, Tokat </t>
  </si>
  <si>
    <t>Brachysteles parvicornis (A. Costa, 1847)</t>
  </si>
  <si>
    <t>Brachysteles</t>
  </si>
  <si>
    <t>Europeo-Mediterranean</t>
  </si>
  <si>
    <t>Buchananiella continua (White, 1880)</t>
  </si>
  <si>
    <t>Buchananiella</t>
  </si>
  <si>
    <t>Subcosmopolitan</t>
  </si>
  <si>
    <t>Turkey without locality</t>
  </si>
  <si>
    <t>Cardiastethus nazarenus Reuter, 1884</t>
  </si>
  <si>
    <t>Cardiastethus</t>
  </si>
  <si>
    <t>Adana, Antalya, Diyarbakır, Elazığ, Hatay, İstanbul, İzmir, Mersin, Ordu</t>
  </si>
  <si>
    <t>Dufouriellus ater (Dufour, 1833)</t>
  </si>
  <si>
    <t>Dufouriellus</t>
  </si>
  <si>
    <t>iNaturalist: Muğla</t>
  </si>
  <si>
    <t>Dysepicritus rufescens (A. Costa, 1847)</t>
  </si>
  <si>
    <t>Dysepicritus</t>
  </si>
  <si>
    <t>Elatophilus (Elatophilus) nigricornis (Zetterstedt, 1838)</t>
  </si>
  <si>
    <t>Elatophilus</t>
  </si>
  <si>
    <t xml:space="preserve">Denizli, Isparta, Kütahya, Mardin </t>
  </si>
  <si>
    <t>Elatophilus (Euhadrocerus) hebraicus Péricart, 1967</t>
  </si>
  <si>
    <t>iNaturalist: Karaman</t>
  </si>
  <si>
    <t>Antalya, Aydın, Karaman, Muğla</t>
  </si>
  <si>
    <t>Elatophilus (Euhadrocerus) pachycnemis Horváth, 1907</t>
  </si>
  <si>
    <t>Euhadrocerus</t>
  </si>
  <si>
    <t>Anatolian endemic</t>
  </si>
  <si>
    <t>Endemic</t>
  </si>
  <si>
    <t xml:space="preserve">Hatay, İstanbul, Karaman </t>
  </si>
  <si>
    <t>Montandoniola moraguesi (Puton, 1896)</t>
  </si>
  <si>
    <t>Montandoniola</t>
  </si>
  <si>
    <t>Afrotropico-Mediterranean</t>
  </si>
  <si>
    <t>Orius (Heterorius) horvathi (Reuter, 1884)</t>
  </si>
  <si>
    <t>Orius</t>
  </si>
  <si>
    <t xml:space="preserve">Adana, Ağrı, Amasya, Ankara, Antalya, Artvin, Bitlis, Çanakkale, Çankırı, Çorum, Denizli, Edirne, Elazığ, Gaziantep, Gümüşhane, İstanbul, Kahramanmaraş, Karaman, Kars, Kayseri, Kırklareli, Konya, Mardin, Muğla, Muş, Nevşehir, Niğde, Tekirdağ, Trabzon, Van, Yozgat, Zonguldak  </t>
  </si>
  <si>
    <t>Orius (Heterorius) laticollis (Reuter, 1884)</t>
  </si>
  <si>
    <t>iNaturalist: Afyonkarahisar, Mersin</t>
  </si>
  <si>
    <t>Adana, Afyonkarahisar, Ağrı, Ankara, Bursa, Denizli, Diyarbakır, Edirne, İstanbul, Karaman, Kırklareli, Konya, Mersin, Niğde, Sivas, Şanlıurfa, Van</t>
  </si>
  <si>
    <t>Orius (Heterorius) majusculus (Reuter, 1879)</t>
  </si>
  <si>
    <t>Ankara, Artvin, Bilecik, Edirne, Hatay, Kars, Kastamonu, Konya, Ordu, Sinop, Van</t>
  </si>
  <si>
    <t>Orius (Heterorius) minutus (Linnaeus, 1758)</t>
  </si>
  <si>
    <t>Adana, Adıyaman, Afyonkarahisar, Ağrı, Aksaray, Amasya, Ankara, Antalya, Ardahan, Artvin, Aydın, Balıkesir, Bartın, Batman, Bayburt, Bilecik, Bingöl, Bitlis, Bolu, Burdur, Bursa, Çanakkale, Çankırı, Çorum, Denizli, Diyarbakır, Düzce, Edirne, Elazığ, Erzincan, Erzurum, Eskişehir, Gaziantep, Giresun, Gümüşhane, Hakkâri, Hatay, Iğdır, Isparta, İstanbul, İzmir, Kahramanmaraş, Karabük, Karaman, Kars, Kastamonu, Kayseri, Kırıkkale, Kırklareli, Kırşehir, Kilis, Kocaeli, Konya, Kütahya, Malatya, Manisa, Mardin, Mersin, Muğla, Muş, Nevşehir, Niğde, Ordu, Osmaniye, Rize, Sakarya, Samsun, Siirt, Sinop, Sivas, Şanlıurfa, Şırnak, Tekirdağ, Tokat, Trabzon, Tunceli, Uşak, Van, Yalova, Yozgat, Zonguldak</t>
  </si>
  <si>
    <t>Orius (Heterorius) vicinus (Ribaut, 1923)</t>
  </si>
  <si>
    <t>iNaturalist: İstanbul</t>
  </si>
  <si>
    <t>Ankara, Antalya, İstanbul, Kayseri, Konya, Mardin, Niğde, Nevşehir, Karaman</t>
  </si>
  <si>
    <t>Orius (Orius) laevigatus laevigatus (Fieber, 1860)</t>
  </si>
  <si>
    <t>Adana, Ankara, Diyarbakır, Edirne, İstanbul, Mardin, Mersin, Şanlıurfa</t>
  </si>
  <si>
    <t>Orius (Orius) niger (Wolff, 1811)</t>
  </si>
  <si>
    <t>Orius (Orius) pallidicornis (Reuter, 1884)</t>
  </si>
  <si>
    <t>Giresun, İstanbul, İzmir, Mardin</t>
  </si>
  <si>
    <t>Temnostethus (Ectemnus) reduvinus reduvinus (Herrich-Schaeffer, 1850)</t>
  </si>
  <si>
    <t>Ectemnus</t>
  </si>
  <si>
    <t>Temnostethus</t>
  </si>
  <si>
    <t>Antalya, Artvin, Bingöl, Çankırı, Erzincan, Erzurum, Kars, Konya, Niğde</t>
  </si>
  <si>
    <t>Temnostethus (Montandoniella) dacicus (Puton, 1888)</t>
  </si>
  <si>
    <t>Montandoniella</t>
  </si>
  <si>
    <t xml:space="preserve">Afyonkarahisar, Amasya, Ankara, Antalya, Bolu, Çankırı, Erzurum, Eskişehir, Kars, Konya, Manisa, Nevşehir, Niğde, Tokat, Zonguldak </t>
  </si>
  <si>
    <t>Temnostethus (Temnostethus) gracilis Horváth, 1907</t>
  </si>
  <si>
    <t>Temnostethus (Temnostethus) longirostris (Horváth, 1907)</t>
  </si>
  <si>
    <t>Balıkesir, Kars, Kayseri</t>
  </si>
  <si>
    <t>Temnostethus (Temnostethus) pusillus (Herrich-Schaeffer, 1835)</t>
  </si>
  <si>
    <t>Temnostethus (Temnostethus) tibialis Reuter, 1888</t>
  </si>
  <si>
    <t>Temnostethus (Temnostethus) wichmanni Wagner, 1961</t>
  </si>
  <si>
    <t>Balkanian</t>
  </si>
  <si>
    <t>Xylocoris (Arrostelus) flavipes (Reuter, 1875)</t>
  </si>
  <si>
    <t>Arrostelus</t>
  </si>
  <si>
    <t>Xylocoris</t>
  </si>
  <si>
    <t>Xylocoris (Proxylocoris) galactinus (Fieber, 1836)</t>
  </si>
  <si>
    <t>Proxylocoris</t>
  </si>
  <si>
    <t>Adana, Gaziantep, İstanbul, İzmir, Siirt, Karaman</t>
  </si>
  <si>
    <t>Xylocoris (Stictosynechia) lativentris (J. Sahlberg, 1870)</t>
  </si>
  <si>
    <t>Stictosynechia</t>
  </si>
  <si>
    <t>Turano-European</t>
  </si>
  <si>
    <t>Xylocoris (Stictosynechia) maculipennis Baerensprung, 1858</t>
  </si>
  <si>
    <t>Xylocoris (Xylocoris) cursitans (Fallén, 1807)</t>
  </si>
  <si>
    <t>Ankara, Bolu, İstanbul, Mardin, Sakarya</t>
  </si>
  <si>
    <t>Xylocoris (Xylocoris) obliquus A. Costa, 1853</t>
  </si>
  <si>
    <t>Adana, Ankara, İzmir, Muğla, Niğde</t>
  </si>
  <si>
    <t>Aphelocheirus (Aphelocheirus) aestivalis (Fabricius, 1794)</t>
  </si>
  <si>
    <t>Aphelocheirus</t>
  </si>
  <si>
    <t>Aphelocheiridae</t>
  </si>
  <si>
    <t>Aphelocheirus (Aphelocheirus) kolenatii Kiritshenko, 1925</t>
  </si>
  <si>
    <t>Aneurus (Aneurodes) avenius (Dufour, 1833)</t>
  </si>
  <si>
    <t>Aneurodes</t>
  </si>
  <si>
    <t>Aneurus</t>
  </si>
  <si>
    <t>Aneurinae</t>
  </si>
  <si>
    <t>Aradidae</t>
  </si>
  <si>
    <t xml:space="preserve">Artvin, Bursa, Düzce, Kars </t>
  </si>
  <si>
    <t>Aneurus (Aneurus) laevis (Fabricius, 1775)</t>
  </si>
  <si>
    <t>iNaturalist: Bingöl</t>
  </si>
  <si>
    <t>Adana, Artvin, Bingöl, Bolu, Bursa, Hatay, Kars, Kırklareli, Mersin, Samsun, Tunceli, Yalova, Zonguldak</t>
  </si>
  <si>
    <t>Aradosyrtis salicis (Horváth, 1913)</t>
  </si>
  <si>
    <t>Aradosyrtis</t>
  </si>
  <si>
    <t>Calisiinae</t>
  </si>
  <si>
    <t>Aradus (Aradus) betulae (Linnaeus, 1758)</t>
  </si>
  <si>
    <t>Aradus</t>
  </si>
  <si>
    <t>Aradinae</t>
  </si>
  <si>
    <t>Antalya, Bolu, Hatay, Isparta, İzmir, Konya, Mersin, Yalova</t>
  </si>
  <si>
    <t>Aradus (Aradus) brenskei Reuter, 1884</t>
  </si>
  <si>
    <t>Aradus (Aradus) caucasicus Kolenati, 1857</t>
  </si>
  <si>
    <t>Bolu, Mersin</t>
  </si>
  <si>
    <t>Aradus (Aradus) cilicicus Heiss, 1990</t>
  </si>
  <si>
    <t>Ağrı, Hatay</t>
  </si>
  <si>
    <t>Aradus (Aradus) cinnamomeus Panzer, 1806</t>
  </si>
  <si>
    <t>Ankara, Antalya, Bilecik, Çorum, Edirne, Kars, Kırklareli, Konya, Kütahya, İstanbul İzmir, Manisa, Sinop, Uşak</t>
  </si>
  <si>
    <t>Aradus (Aradus) conspicuus Herrich-Schaeffer, 1835</t>
  </si>
  <si>
    <t>Bolu, Bursa</t>
  </si>
  <si>
    <t>Aradus (Aradus) corticalis (Linnaeus, 1758)</t>
  </si>
  <si>
    <t>Aradus (Aradus) depressus depressus (Fabricius, 1794)</t>
  </si>
  <si>
    <t>İzmir, Ordu, Tokat</t>
  </si>
  <si>
    <t>Aradus (Aradus) flavicornis Dalman, 1823</t>
  </si>
  <si>
    <t>iNaturalist: İzmir, Mersin</t>
  </si>
  <si>
    <t>Adana, Antalya, Edirne, İzmir, Siirt, Karaman, Mersin</t>
  </si>
  <si>
    <t>Aradus (Aradus) inopinus Kiritshenko, 1955</t>
  </si>
  <si>
    <t>Aradus (Aradus) krueperi Reuter, 1884</t>
  </si>
  <si>
    <t>Aradus (Aradus) reuterianus Puton, 1875</t>
  </si>
  <si>
    <t>Aradus (Aradus) seidenstueckeri Heiss, 1989</t>
  </si>
  <si>
    <t>Adana, Kahramanmaraş</t>
  </si>
  <si>
    <t>Aradus (Aradus) versicolor Herrich-Schaeffer, 1835</t>
  </si>
  <si>
    <t>Adana, Bolu, İstanbul, Hatay, Manisa, Mersin, Yalova</t>
  </si>
  <si>
    <t>Quilnus cedri (Puton, 1873)</t>
  </si>
  <si>
    <t>Quilnus</t>
  </si>
  <si>
    <t>Quilnus parvicollis (Stål, 1873)</t>
  </si>
  <si>
    <t>Artheneis aegyptiaca Lindberg, 1939</t>
  </si>
  <si>
    <t>Artheneis</t>
  </si>
  <si>
    <t>Artheneidae</t>
  </si>
  <si>
    <t>Artheneis alutacea Fieber, 1861</t>
  </si>
  <si>
    <t>Adana, Aksaray, Ankara, Antalya, Balıkesir, Çanakkale, Denizli, Edirne, Elazığ, Eskişehir, Gaziantep, Iğdır, İzmir, Kahramanmaraş, Karaman, Kırıkkale, Mersin, Muğla, Nevşehir, Niğde, Osmaniye</t>
  </si>
  <si>
    <t>Artheneis balcanica (Kormilev, 1938)</t>
  </si>
  <si>
    <t>Turano-East Mediterranean</t>
  </si>
  <si>
    <t>Artheneis foveolata Spinola, 1837</t>
  </si>
  <si>
    <t>Adana, Ankara, Antalya, Karabük, Karaman, Konya, Manisa, Mersin, Nevşehir, Niğde, Osmaniye, Zonguldak</t>
  </si>
  <si>
    <t>Artheneis hyrcanica (Kolenati, 1845)</t>
  </si>
  <si>
    <t>Adana, Amasya, Ankara, Aydın, Denizli, Elazığ, Isparta, İzmir, Kahramanmaraş, Mersin, Osmaniye, Tunceli</t>
  </si>
  <si>
    <t>Artheneis intricata V.G. Putshkov, 1969</t>
  </si>
  <si>
    <t>Adana, Elazığ, Kahramanmaraş, Niğde</t>
  </si>
  <si>
    <t>Artheneis wagneri Ribes, 1972</t>
  </si>
  <si>
    <t>Adana, Ankara, Çanakkale, Elazığ, Kahramanmaraş, Niğde, Karaman</t>
  </si>
  <si>
    <t>Holcocranum saturejae (Kolenati, 1845)</t>
  </si>
  <si>
    <t>Holcocranum</t>
  </si>
  <si>
    <t>Lethocerus patruelis (Stål, 1854)</t>
  </si>
  <si>
    <t>Lethocerus</t>
  </si>
  <si>
    <t>Belostomatidae</t>
  </si>
  <si>
    <t>Indo-Mediterranean</t>
  </si>
  <si>
    <t>Adana, Amasya, Antalya, Balıkesir, Bursa, Çanakkale, Edirne, Hatay, Kırklareli, Konya, Mersin, Muğla, Tekirdağ</t>
  </si>
  <si>
    <t>Apoplymus pectoralis Fieber, 1859</t>
  </si>
  <si>
    <t>Apoplymus</t>
  </si>
  <si>
    <t>Berytinae</t>
  </si>
  <si>
    <t>Berytidae</t>
  </si>
  <si>
    <t>(Reuter 1890b; Péricart 1984)</t>
  </si>
  <si>
    <t>iNaturalist: Balıkesir, Karaman</t>
  </si>
  <si>
    <t>Amasya, Ankara, Antalya, Balıkesir, Bursa, İstanbul, İzmir, Karaman, Kastamonu, Kayseri, Konya, Malatya, Mardin</t>
  </si>
  <si>
    <t>Berytinus (Berytinus) clavipes (Fabricius, 1775)</t>
  </si>
  <si>
    <t>Berytinus</t>
  </si>
  <si>
    <t>Ankara, Diyarbakır</t>
  </si>
  <si>
    <t>Berytinus (Berytinus) hirticornis nigrolineatus (Jakovlev, 1903)</t>
  </si>
  <si>
    <t>Berytinus (Berytinus) hirticornis pilipes (Puton, 1875)</t>
  </si>
  <si>
    <t>Berytinus (Berytinus) minor minor (Herrich-Schaeffer, 1835)</t>
  </si>
  <si>
    <t>Nevşehir, Kırşehir</t>
  </si>
  <si>
    <t>Berytinus (Lizinus) consimilis (Horváth, 1885)</t>
  </si>
  <si>
    <t>East European</t>
  </si>
  <si>
    <t>Ankara, Bolu, Eskişehir</t>
  </si>
  <si>
    <t>Berytinus (Lizinus) distinguendus (Ferrari, 1874)</t>
  </si>
  <si>
    <t>Berytinus (Lizinus) geniculatus (Horváth, 1885)</t>
  </si>
  <si>
    <t>Berytinus (Lizinus) montivagus (Meyer-Dür, 1841)</t>
  </si>
  <si>
    <t>Adana, Afyonkarahisar, Ankara, Aydın, Balıkesir, Bursa, Çanakkale, Denizli, Diyarbakır, Edirne, İzmir, Manisa, Mersin, Şanlıurfa, Tekirdağ</t>
  </si>
  <si>
    <t>Berytinus (Lizinus) setipennis (Saunders, 1876)</t>
  </si>
  <si>
    <t>iNaturalist: İzmir</t>
  </si>
  <si>
    <t>Aydın, Bitlis, Bursa, İzmir, Muğla, Yalova</t>
  </si>
  <si>
    <t>Berytinus (Lizinus) signoreti (Fieber, 1859)</t>
  </si>
  <si>
    <t>Ankara, Bursa</t>
  </si>
  <si>
    <t>Berytinus (Lizinus) striola (Ferrari, 1874)</t>
  </si>
  <si>
    <t xml:space="preserve">Adana, Bursa, Diyarbakır, Hatay, İzmir, Kahramanmaraş, Muğla </t>
  </si>
  <si>
    <t>Gampsocoris culicinus culicinus Seidenstücker, 1948</t>
  </si>
  <si>
    <t>Gampsocoris</t>
  </si>
  <si>
    <t>Gampsocorinae</t>
  </si>
  <si>
    <t>Gampsocoris culicinus melitenus Seidenstücker, 1965</t>
  </si>
  <si>
    <t>Balkano-Anatolian</t>
  </si>
  <si>
    <t>(Hoberlandt 1956; Péricart 1984)</t>
  </si>
  <si>
    <t>iNaturalist: Nevşehir</t>
  </si>
  <si>
    <t>Edirne, Malatya, Nevşehir</t>
  </si>
  <si>
    <t>Gampsocoris enslini Seidenstücker, 1953</t>
  </si>
  <si>
    <t>Adana, Aydın, Mersin</t>
  </si>
  <si>
    <t>Gampsocoris punctipes pallidus Hoberlandt, 1951</t>
  </si>
  <si>
    <t>Southwest Asiatic</t>
  </si>
  <si>
    <t>iNaturalist: Eskişehir, Mersin</t>
  </si>
  <si>
    <t>Adana, Ankara, Antalya, Aydın, Diyarbakır, Eskişehir, Hatay, İzmir, Kahramanmaraş, Karaman, Mersin</t>
  </si>
  <si>
    <t>Gampsocoris punctipes punctipes (Germar, 1822)</t>
  </si>
  <si>
    <t>iNaturalist: Balıkesir, Eskişehir, İstanbul</t>
  </si>
  <si>
    <t>Aydın, Balıkesir, Düzce, Edirne, Eskişehir, İstanbul, İzmir, Kırklareli</t>
  </si>
  <si>
    <t>Metacanthus (Cardopostethus) annulosus (Fieber, 1859)</t>
  </si>
  <si>
    <t>Cardopostethus</t>
  </si>
  <si>
    <t>Metacanthinae</t>
  </si>
  <si>
    <t>iNaturalist: Balıkesir, Eskişehir, İstanbul, Muğla</t>
  </si>
  <si>
    <t>Adıyaman, Balıkesir, Elazığ, Eskişehir, Hatay, İstanbul, İzmir, Mersin, Muğla</t>
  </si>
  <si>
    <t>Metacanthus (Metacanthus) meridionalis (A. Costa, 1843)</t>
  </si>
  <si>
    <t>Metacanthus</t>
  </si>
  <si>
    <t>Metatropis rufescens (Herrich-Schaeffer, 1835)</t>
  </si>
  <si>
    <t>Metatropis</t>
  </si>
  <si>
    <t>İstanbul, Rize</t>
  </si>
  <si>
    <t>Neides aduncus Fieber, 1859</t>
  </si>
  <si>
    <t>Neides</t>
  </si>
  <si>
    <t>iNaturalist: Aydın</t>
  </si>
  <si>
    <t>Antalya, Aydın, Çanakkale, Isparta, İzmir, Kocaeli, Manisa, Samsun</t>
  </si>
  <si>
    <t>Neides afghanus Seidenstücker, 1968</t>
  </si>
  <si>
    <t>Neides brevipennis Puton, 1895</t>
  </si>
  <si>
    <t>Adıyaman, Diyarbakır, Elazığ, Gaziantep, Karaman, Kayseri, Konya, Malatya, Mardin, Mersin, Niğde, Şanlıurfa, Van</t>
  </si>
  <si>
    <t>Neides tipularius (Linnaeus, 1758)</t>
  </si>
  <si>
    <t>Blissus hirtulus Burmeister, 1835</t>
  </si>
  <si>
    <t>Blissus</t>
  </si>
  <si>
    <t>Blissidae</t>
  </si>
  <si>
    <t>Afrotropico-Indo-Asiatic</t>
  </si>
  <si>
    <t>This paper</t>
  </si>
  <si>
    <t>New record: İslahiye, Hatay: 03-06-1985</t>
  </si>
  <si>
    <t>Blissus putoni Jakovlev, 1875</t>
  </si>
  <si>
    <t>Ponto-Caspian</t>
  </si>
  <si>
    <t>Dimorphopterus blissoides (Baerensprung, 1859)</t>
  </si>
  <si>
    <t>Dimorphopterus</t>
  </si>
  <si>
    <t>Dimorphopterus doriae (Ferrari, 1874)</t>
  </si>
  <si>
    <t xml:space="preserve"> Aksaray, Bolu, İzmir, Tokat, Yalova</t>
  </si>
  <si>
    <t>Dimorphopterus spinolae (Signoret, 1857)</t>
  </si>
  <si>
    <t>Konya, Sinop</t>
  </si>
  <si>
    <t>Ischnodemus caspius Jakovlev, 1871</t>
  </si>
  <si>
    <t>Ischnodemus</t>
  </si>
  <si>
    <t>iNaturalist: Mersin</t>
  </si>
  <si>
    <t>Ischnodemus genei (Spinola, 1837)</t>
  </si>
  <si>
    <t>Artvin, Bursa, Mardin</t>
  </si>
  <si>
    <t>Ischnodemus sabuleti (Fallén, 1826)</t>
  </si>
  <si>
    <t>Bursa, Hatay, İstanbul, Kırşehir</t>
  </si>
  <si>
    <t>Ischnodemus suturalis Horváth, 1883</t>
  </si>
  <si>
    <t>Ankara, Bursa, Edirne, Gaziantep, İstanbul, İzmir, Kırklareli, Kilis, Mardin, Osmaniye, Tekirdağ</t>
  </si>
  <si>
    <t>Ceratocombus (Ceratocombus) coleoptratus (Zetterstedt, 1819)</t>
  </si>
  <si>
    <t>Ceratocombus</t>
  </si>
  <si>
    <t>Ceratocombinae</t>
  </si>
  <si>
    <t>Ceratocombidae</t>
  </si>
  <si>
    <t>Cacodmus vicinus Horváth, 1934</t>
  </si>
  <si>
    <t>Cacodmus</t>
  </si>
  <si>
    <t>Cimicidae</t>
  </si>
  <si>
    <t>Adana, Antalya</t>
  </si>
  <si>
    <t>Cimex columbarius Jenyns, 1839</t>
  </si>
  <si>
    <t>Cimex</t>
  </si>
  <si>
    <t>(Merdivenci 1965)</t>
  </si>
  <si>
    <t>Cimex hirundinis Lamarck, 1816</t>
  </si>
  <si>
    <t>(Usinger 1966; Köse et al. 2017)</t>
  </si>
  <si>
    <t>Afyonkarahisar, Ankara</t>
  </si>
  <si>
    <t>Cimex lectularius Linnaeus, 1758</t>
  </si>
  <si>
    <t>Cosmopolitan</t>
  </si>
  <si>
    <t>(Önder et al. 2006)</t>
  </si>
  <si>
    <t>Cimex pipistrelli Jenyns, 1839</t>
  </si>
  <si>
    <t>Anoplocerus elevatus (Fieber, 1861)</t>
  </si>
  <si>
    <t>Anoplocerus</t>
  </si>
  <si>
    <t>Coreidae</t>
  </si>
  <si>
    <t>Amasya, Ankara, Elazığ, Isparta, Konya, Niğde, Osmaniye</t>
  </si>
  <si>
    <t>Anoplocerus luteus (Fieber, 1861)</t>
  </si>
  <si>
    <t>Ağrı, Ankara, Elazığ, İzmir</t>
  </si>
  <si>
    <t>Arenocoris fallenii (Schilling, 1829)</t>
  </si>
  <si>
    <t>Arenocoris</t>
  </si>
  <si>
    <t>Ankara, Edirne, İstanbul, Kayseri, Tokat</t>
  </si>
  <si>
    <t>Arenocoris intermedius (Jakovlev, 1883)</t>
  </si>
  <si>
    <t>Ankara, Antalya, Hatay, Kayseri, Konya, Niğde, Osmaniye, Sivas, Tokat</t>
  </si>
  <si>
    <t>Arenocoris latissimus Seidenstücker, 1960</t>
  </si>
  <si>
    <t>Adana, Ankara, Eskişehir, Konya, Niğde, Tokat</t>
  </si>
  <si>
    <t>Arenocoris waltlii (Herrich-Schaeffer, 1835)</t>
  </si>
  <si>
    <t>Adana, Adıyaman, Ankara, Balıkesir, Bursa, Diyarbakır, Elazığ, Erzurum, Gümüşhane, Hatay, İzmir, Manisa, Muğla, Karaman</t>
  </si>
  <si>
    <t>Bathysolen nubilus (Fallén, 1807)</t>
  </si>
  <si>
    <t>Bathysolen</t>
  </si>
  <si>
    <t>Afyonkarahisar, Ağrı, Ankara, Bolu, Edirne, Elazığ, Erzurum, İstanbul, Karaman, Kars, Kastamonu, Kayseri, Mersin</t>
  </si>
  <si>
    <t>Bothrostethus annulipes (Herrich-Schaeffer, 1835)</t>
  </si>
  <si>
    <t>Bothrostethus</t>
  </si>
  <si>
    <t>Adana, Ankara, Antalya, Bursa, Eskişehir, Gümüşhane, Konya, Malatya, Niğde, Tokat</t>
  </si>
  <si>
    <t>Centrocoris degener (Puton, 1874)</t>
  </si>
  <si>
    <t>Centrocoris</t>
  </si>
  <si>
    <t>Centrocoris spiniger (Fabricius, 1781)</t>
  </si>
  <si>
    <t>Adana, Adıyaman, Amasya, Ankara, Antalya, Artvin, Aydın, Balıkesir, Bingöl, Burdur, Bursa, Çanakkale, Çorum, Diyarbakır, Edirne, Erzincan, Erzurum, Giresun, Hatay, Isparta, Iğdır, İstanbul, İzmir, Kars, Kayseri, Kırşehir, Konya, Karaman, Mardin, Mersin, Muğla, Nevşehir, Sivas, Şanlıurfa, Tokat, Tunceli, Van</t>
  </si>
  <si>
    <t>Centrocoris variegatus Kolenati, 1845</t>
  </si>
  <si>
    <t>Adana, Amasya, Ankara, Antalya, Artvin, Aydın, Balıkesir, Balıkesir, Bayburt, Burdur, Bursa, Çanakkale, Çorum, Denizli, Elazığ, Erzincan, Erzurum, Giresun, Isparta, Iğdır, İstanbul, İzmir, Kahramanmaraş, Kırşehir, Konya, Manisa, Muğla, Tokat, Karaman</t>
  </si>
  <si>
    <t>Centrocoris volxemi (Puton, 1878)</t>
  </si>
  <si>
    <t>Ceraleptus gracilicornis (Herrich-Schaeffer, 1835)</t>
  </si>
  <si>
    <t>Ceraleptus</t>
  </si>
  <si>
    <t>Amasya, Ankara, Bursa, Çankırı, Çorum, Edirne, Erzincan, Erzurum, Hatay, İstanbul, Kastamonu, Kayseri, Kırşehir, Sinop</t>
  </si>
  <si>
    <t>Ceraleptus lividus Stein, 1858</t>
  </si>
  <si>
    <t>Ankara, Edirne, Tokat</t>
  </si>
  <si>
    <t>Ceraleptus obtusus (Brullé, 1839)</t>
  </si>
  <si>
    <t>Amasya, Ankara, Antalya, Bursa, Çankırı, Hatay, Isparta, İstanbul, İzmir, Karaman, Kırklareli, Kırşehir, Konya, Muğla, Samsun, Tokat</t>
  </si>
  <si>
    <t>Ceraleptus sartus Kiritshenko, 1912</t>
  </si>
  <si>
    <t>Cercinthus griseus (Fieber, 1861)</t>
  </si>
  <si>
    <t>Cercinthus</t>
  </si>
  <si>
    <t>Coreus marginatus marginatus (Linnaeus, 1758)</t>
  </si>
  <si>
    <t>Coreus</t>
  </si>
  <si>
    <t xml:space="preserve">Adana, Afyonkarahisar, Ağrı, Amasya, Ankara, Antalya, Ardahan, Artvin, Aydın, Balıkesir, Bayburt, Bilecik, Bingöl, Burdur, Bursa, Çanakkale, Çorum, Denizli, Edirne, Elazığ, Elazığ, Erzincan, Erzurum, Giresun, Gümüşhane, Hatay, Isparta, Iğdır, İstanbul, İzmir, Karaman, Kars, Kastamonu, Kırşehir, Kocaeli, Kütahya, Malatya, Mardin, Mersin, Mersin, Muğla, Muş, Osmaniye, Rize, Samsun, Sivas, Tokat, Trabzon, Tunceli, Van </t>
  </si>
  <si>
    <t>Coriomeris affinis (Herrich-Schaeffer, 1839)</t>
  </si>
  <si>
    <t>Coriomeris</t>
  </si>
  <si>
    <t>Coriomeris alpinus (Horváth, 1895)</t>
  </si>
  <si>
    <t>Amasya, Ankara, Isparta, Kayseri</t>
  </si>
  <si>
    <t>Coriomeris armeniacus Tshernova, 1978</t>
  </si>
  <si>
    <t>Erzincan, Kütahya, Manisa</t>
  </si>
  <si>
    <t>Coriomeris brevicornis Lindberg, 1923</t>
  </si>
  <si>
    <t>Coriomeris denticulatus (Scopoli, 1763)</t>
  </si>
  <si>
    <t>Adana, Amasya, Ağrı, Ankara, Bolu, Bursa, Çankırı, Düzce, Giresun, Edirne, Erzurum, Hatay, Iğdır, Isparta, İzmir, Kahramanmaraş, Karabük, Kars, Kastamonu, Kayseri, Konya, Mersin, Sinop, Sivas, Tokat, Van</t>
  </si>
  <si>
    <t>Coriomeris hirticornis (Fabricius, 1794)</t>
  </si>
  <si>
    <t>iNaturalist: Sinop</t>
  </si>
  <si>
    <t>Adana, Ankara, Antalya, Aydın, Balıkesir, Bursa, Karaman, Çanakkale, Çankırı, Diyarbakır, Düzce, Edirne, Elazığ, Erzurum, Gaziantep, Giresun, Hatay, Isparta, İstanbul, İzmir, Karabük, Kars, Kastamonu, Kayseri, Kırklareli, Kırşehir, Konya, Malatya, Mersin, Muğla, Niğde, Samsun, Sinop, Sivas, Tekirdağ, Tokat, Van</t>
  </si>
  <si>
    <t>Coriomeris pallidus Reuter, 1900</t>
  </si>
  <si>
    <t>Amasya, Ankara, Gümüşhane, Mersin</t>
  </si>
  <si>
    <t>Coriomeris scabricornis scabricornis (Panzer, 1805)</t>
  </si>
  <si>
    <t>Ankara, Antalya, Artvin, Bayburt, Bilecik, Bingöl, Erzincan, Erzurum, Iğdır, Isparta, Karaman, Kayseri, Mersin, Muş, Sinop, Sivas, Van</t>
  </si>
  <si>
    <t>Coriomeris subglaber Horváth, 1917</t>
  </si>
  <si>
    <t>Ankara, Balıkesir, Çanakkale, Elazığ, Gaziantep, Isparta, Kahramanmaraş, Karaman, Kayseri, Konya, Malatya, Muğla, Niğde</t>
  </si>
  <si>
    <t>Coriomeris validicornis Jakovlev, 1904</t>
  </si>
  <si>
    <t>Kars, Kayseri</t>
  </si>
  <si>
    <t>Coriomeris vitticollis Reuter, 1900</t>
  </si>
  <si>
    <t>Enoplops disciger (Kolenati, 1845)</t>
  </si>
  <si>
    <t>Enoplops</t>
  </si>
  <si>
    <t>Adana, Afyonkarahisar, Ağrı, Amasya, Ankara, Antalya, Burdur, Bursa, Çanakkale, Çorum, Denizli, Diyarbakır, Erzincan, Erzurum, Eskişehir, Giresun, Hakkâri, Hatay, Isparta, İstanbul, Kars, Kayseri, Kırşehir, Mersin, Muş, Niğde, Sivas, Tunceli, Van</t>
  </si>
  <si>
    <t>Enoplops scapha (Fabricius, 1794)</t>
  </si>
  <si>
    <t>Bursa, Edirne, Eskişehir, Isparta, İzmir, Karaman, Kastamonu, Kırklareli</t>
  </si>
  <si>
    <t>Gonocerus acuteangulatus (Goeze, 1778)</t>
  </si>
  <si>
    <t>Gonocerus</t>
  </si>
  <si>
    <t>iNaturalist: İstanbul, İzmir, Konya, Muğla, Sakarya, Sinop</t>
  </si>
  <si>
    <t>Gonocerus insidiator (Fabricius, 1787)</t>
  </si>
  <si>
    <t>Elazığ, Tunceli</t>
  </si>
  <si>
    <t>Gonocerus juniperi Herrich-Schaeffer, 1839</t>
  </si>
  <si>
    <t>iNaturalist: Eskişehir, İzmir, Konya, Muğla</t>
  </si>
  <si>
    <t>Gonocerus patellatus Kiritshenko, 1916</t>
  </si>
  <si>
    <t>Iğdır, Tunceli</t>
  </si>
  <si>
    <t>Haploprocta sulcicornis (Fabricius, 1794)</t>
  </si>
  <si>
    <t>Haploprocta</t>
  </si>
  <si>
    <t>Haploprocta umbrina Jakovlev, 1883</t>
  </si>
  <si>
    <t>Ankara, Antalya, Isparta, İzmir, Kayseri, Konya, Tokat</t>
  </si>
  <si>
    <t>Leptoglossus occidentalis Heidemann, 1910</t>
  </si>
  <si>
    <t>Leptoglossus</t>
  </si>
  <si>
    <t>iNaturalist: Aydın, Çankırı, Kocaeli</t>
  </si>
  <si>
    <t xml:space="preserve">Adana, Afyonkarahisar, Amasya, Ankara, Antalya, Ardahan, Artvin, Aydın, Balıkesir, Bartın, Bilecik, Bolu, Burdur, Bursa, Çankırı, Çorum, Denizli, Düzce, Edirne, Elazığ, Erzurum, Eskişehir, Giresun, Isparta, İstanbul, İzmir, Karabük, Karaman, Kastamonu, Kayseri, Kırklareli, Kocaeli, Kütahya, Muğla, Ordu, Osmaniye, Sakarya, Samsun, Tokat, Sinop, Tekirdağ, Uşak, Yalova, Zonguldak </t>
  </si>
  <si>
    <t>Loxocnemis dentator (Fabricius, 1794)</t>
  </si>
  <si>
    <t>Loxocnemis</t>
  </si>
  <si>
    <t>iNaturalist: İzmir, Muğla</t>
  </si>
  <si>
    <t>Adana, Antalya, Bursa, Gaziantep, Hatay, İzmir, Konya, Muğla</t>
  </si>
  <si>
    <t>Nemocoris fallenii Sahlberg, 1848</t>
  </si>
  <si>
    <t>Nemocoris</t>
  </si>
  <si>
    <t>Phyllomorpha lacerata Herrich-Schaeffer, 1835</t>
  </si>
  <si>
    <t>Phyllomorpha</t>
  </si>
  <si>
    <t>Adana, Ankara, Antalya, Bitlis, Bursa, Diyarbakır, Elazığ, Eskişehir, Hatay, İstanbul, İzmir, Karaman, Kayseri, Konya, Malatya, Mersin, Niğde, Şanlıurfa, Tokat, Tunceli, Van</t>
  </si>
  <si>
    <t>Phyllomorpha laciniata (Villers, 1789)</t>
  </si>
  <si>
    <t>Adana, Afyonkarahisar, Amasya, Ankara, Bursa, Çorum, Edirne, Elazığ, Erzincan, Erzurum, Karaman, Eskişehir, Gümüşhane, Isparta, İzmir, Kahramanmaraş, Kars, Kırıkkale, Kırklareli, Kırşehir, Konya, Malatya, Mersin, Niğde, Sivas, Tokat, Tunceli, Van</t>
  </si>
  <si>
    <t>Plinachtus imitator (Reuter, 1891)</t>
  </si>
  <si>
    <t>Plinachtus</t>
  </si>
  <si>
    <t>iNaturalist: Antalya, İzmir</t>
  </si>
  <si>
    <t>Adana, Antalya, İzmir, Mersin, Muğla</t>
  </si>
  <si>
    <t>Prionotylus brevicornis (Mulsant &amp; Rey, 1852)</t>
  </si>
  <si>
    <t>Prionotylus</t>
  </si>
  <si>
    <t>Elazığ, Gaziantep, Hatay, Malatya</t>
  </si>
  <si>
    <t>Spathocera dalmanii (Schilling, 1829)</t>
  </si>
  <si>
    <t>Spathocera</t>
  </si>
  <si>
    <t>Ankara, Kırklareli</t>
  </si>
  <si>
    <t>Spathocera laticornis (Schilling, 1829)</t>
  </si>
  <si>
    <t>Bitlis, Kars</t>
  </si>
  <si>
    <t>Spathocera lobata (Herrich-Schaeffer, 1840)</t>
  </si>
  <si>
    <t>Ankara, Bursa, Çankırı, Çorum, Erzurum, İstanbul, Kars, Kayseri, Kırklareli, Konya, Mersin, Sivas, Van</t>
  </si>
  <si>
    <t>Spathocera tenuicornis Jakovlev, 1883</t>
  </si>
  <si>
    <t>Amasya, Ankara, Elazığ, Hatay, Kahramanmaraş, Kayseri, Tokat</t>
  </si>
  <si>
    <t>Spathocera tuberculata Horváth, 1882</t>
  </si>
  <si>
    <t>Ankara, Bursa, Gümüşhane, Konya</t>
  </si>
  <si>
    <t>Strobilotoma typhaecornis (Fabricius, 1803)</t>
  </si>
  <si>
    <t>Strobilotoma</t>
  </si>
  <si>
    <t>Antalya, Bursa, Çanakkale, Hatay, İstanbul, İzmir, Kahramanmaraş, Mersin, Samsun, Sinop</t>
  </si>
  <si>
    <t>Syromastus rhombeus (Linnaeus, 1767)</t>
  </si>
  <si>
    <t>Syromastus</t>
  </si>
  <si>
    <t>iNaturalist: Eskişehir, Mersin, Muğla</t>
  </si>
  <si>
    <t>Urartucoris ermolenkoi P.V. Putshkov, 1979</t>
  </si>
  <si>
    <t>Urartucoris</t>
  </si>
  <si>
    <t>Callicorixa raddei (Kiritshenko &amp; Jaczewski, 1960)</t>
  </si>
  <si>
    <t>Callicorixa</t>
  </si>
  <si>
    <t>Corixidae</t>
  </si>
  <si>
    <t>Ağrı, Ardahan, Erzurum, Kars, Van</t>
  </si>
  <si>
    <t>Corixa affinis Leach, 1817</t>
  </si>
  <si>
    <t>Corixa</t>
  </si>
  <si>
    <t>Corixa dentipes Thomson, 1869</t>
  </si>
  <si>
    <t>Kars, Konya, Van</t>
  </si>
  <si>
    <t>Corixa jakowleffi Horváth, 1880</t>
  </si>
  <si>
    <t>Adana, Kayseri, Konya</t>
  </si>
  <si>
    <t>Corixa panzeri Fieber, 1848</t>
  </si>
  <si>
    <t>Amasya, Ankara, Burdur, Edirne, Erzurum, Isparta, İzmir, Konya, Kütahya, Samsun</t>
  </si>
  <si>
    <t>Corixa punctata (Illiger, 1807)</t>
  </si>
  <si>
    <t xml:space="preserve">Adana, Afyonkarahisar, Ağrı, Amasya, Ankara, Karaman, Antalya, Ardahan, Aydın, Burdur, Bursa Çanakkale, Çankırı, Denizli, Edirne, Isparta, İstanbul, İzmir, Kars, Kastamonu, Kayseri, Kırklareli, Kırşehir, Kocaeli, Konya, Muğla, Samsun </t>
  </si>
  <si>
    <t>Cymatia coleoptrata (Fabricius, 1777)</t>
  </si>
  <si>
    <t>Cymatia</t>
  </si>
  <si>
    <t>Cymatia rogenhoferi (Fieber, 1864)</t>
  </si>
  <si>
    <t>Ankara, Konya, Van</t>
  </si>
  <si>
    <t>Hesperocorixa linnaei (Fieber, 1848)</t>
  </si>
  <si>
    <t>Hesperocorixa</t>
  </si>
  <si>
    <t>Adana, Ankara, Antalya, Aydın, Burdur, Bursa, Denizli, Düzce, Edirne, Iğdır, Isparta, Kayseri, Sakarya, Tokat</t>
  </si>
  <si>
    <t>Hesperocorixa parallela (Fieber, 1860)</t>
  </si>
  <si>
    <t>Adana, Antalya, Aydın, Burdur, Çankırı, Çorum, Iğdır, Isparta, Kahramanmaraş, Konya, Niğde, Sakarya</t>
  </si>
  <si>
    <t>Hesperocorixa sahlbergi (Fieber, 1848)</t>
  </si>
  <si>
    <t>Monticorixa armeniaca (Štys, 1975)</t>
  </si>
  <si>
    <t>Monticorixa</t>
  </si>
  <si>
    <t>Antalya, Ardahan, Iğdır, Mersin</t>
  </si>
  <si>
    <t>Paracorixa concinna concinna (Fieber, 1848)</t>
  </si>
  <si>
    <t>Paracorixa</t>
  </si>
  <si>
    <t>Ağrı, Amasya, Ankara, Bitlis, Burdur, Edirne, Erzurum, Iğdır, İzmir, Kars, Konya, Mersin, Samsun, Van</t>
  </si>
  <si>
    <t>Sigara (Eremocorixa) iranica Lindberg, 1964</t>
  </si>
  <si>
    <t>Eremocorixa</t>
  </si>
  <si>
    <t>Sigara</t>
  </si>
  <si>
    <t>Ardahan, Van</t>
  </si>
  <si>
    <t>Sigara (Halicorixa) mayri (Fieber, 1860)</t>
  </si>
  <si>
    <t>Halicorixa</t>
  </si>
  <si>
    <t>Sigara (Halicorixa) stagnalis stagnalis (Leach, 1817)</t>
  </si>
  <si>
    <t>West Mediterranean</t>
  </si>
  <si>
    <t>Sigara (Pseudovermicorixa) nigrolineata nigrolineata (Fieber, 1848)</t>
  </si>
  <si>
    <t>Pseudovermicorixa</t>
  </si>
  <si>
    <t>Sigara (Retrocorixa) limitata limitata (Fieber, 1848)</t>
  </si>
  <si>
    <t>Retrocorixa</t>
  </si>
  <si>
    <t>Ağrı, Ardahan, Edirne, Erzurum, Kastamonu,</t>
  </si>
  <si>
    <t>Sigara (Sigara) albiventris (Horváth, 1911)</t>
  </si>
  <si>
    <t>Adana, Hatay, Kahramanmaraş, Kayseri</t>
  </si>
  <si>
    <t>Sigara (Sigara) assimilis (Fieber, 1848)</t>
  </si>
  <si>
    <t>Bitlis, Burdur, İzmir, Kırşehir, Konya, Van</t>
  </si>
  <si>
    <t>Sigara (Sigara) striata (Linnaeus, 1758)</t>
  </si>
  <si>
    <t>Ağrı, Amasya, Ankara, Afyonkarahisar, Antalya, Ardahan, Aydın, Bolu, Burdur, Çanakkale, Çankırı, Denizli, Edirne, Erzurum, Iğdır, Isparta, İzmir, Konya, Manisa, Mersin, Sakarya, Samsun, Van</t>
  </si>
  <si>
    <t>Sigara (Subsigara) daghestanica Jansson, 1983</t>
  </si>
  <si>
    <t>Subsigara</t>
  </si>
  <si>
    <t>Önder et al. 1981: Heliocorisa vermiculata-&gt;Bursa</t>
  </si>
  <si>
    <t>Afyonkarahisar, Bursa, Konya</t>
  </si>
  <si>
    <t>Sigara (Subsigara) falleni (Fieber, 1848)</t>
  </si>
  <si>
    <t>Edirne, Denizli, Konya</t>
  </si>
  <si>
    <t>Sigara (Subsigara) iactans Jansson, 1983</t>
  </si>
  <si>
    <t>Sigara (Subsigara) kervillei (Poisson, 1927)</t>
  </si>
  <si>
    <t>Afyonkarahisar, Ankara, Antalya, Konya, Kütahya</t>
  </si>
  <si>
    <t>Sigara (Subsigara) samani samani Hoberlandt, 1952</t>
  </si>
  <si>
    <t>Sigara (Subsigara) samani tigranes Jansson, 1986</t>
  </si>
  <si>
    <t>Diyarbakır, Erzurum, Kars, Van</t>
  </si>
  <si>
    <t>Tropocorixa</t>
  </si>
  <si>
    <t>Sigara (Vermicorixa) lateralis (Leach, 1817)</t>
  </si>
  <si>
    <t>Vermicorixa</t>
  </si>
  <si>
    <t>Sigara (Vermicorixa) scripta (Rambur, 1840)</t>
  </si>
  <si>
    <t>Edirne, Sivas</t>
  </si>
  <si>
    <t>Adomerus congener (Jakovlev, 1879)</t>
  </si>
  <si>
    <t>Adomerus</t>
  </si>
  <si>
    <t>Sehirinae</t>
  </si>
  <si>
    <t>Cydnidae</t>
  </si>
  <si>
    <t>Adomerus maculipes (Mulsant &amp; Rey, 1852)</t>
  </si>
  <si>
    <t>Artvin, Erzurum, Kars, Konya, Van</t>
  </si>
  <si>
    <t>Aethus hispidulus (Klug, 1845)</t>
  </si>
  <si>
    <t>Aethus</t>
  </si>
  <si>
    <t>Cydninae</t>
  </si>
  <si>
    <t>Denizli, Osmaniye</t>
  </si>
  <si>
    <t>Aethus pilosus (Herrich-Schaeffer, 1834)</t>
  </si>
  <si>
    <t>Edirne, İstanbul</t>
  </si>
  <si>
    <t>Amaurocoris curtus (Brullé, 1839)</t>
  </si>
  <si>
    <t>Amaurocoris</t>
  </si>
  <si>
    <t>Amourocorinae</t>
  </si>
  <si>
    <t>Gaziantep, Hatay, Kahramanmaraş, Siirt</t>
  </si>
  <si>
    <t>Amnestus pusillus Uhler, 1876</t>
  </si>
  <si>
    <t>Amnestus</t>
  </si>
  <si>
    <t>Amnestinae</t>
  </si>
  <si>
    <t>Byrsinus flavicornis (Fabricius, 1794)</t>
  </si>
  <si>
    <t>Byrsinus</t>
  </si>
  <si>
    <t>Byrsinus pilosulus (Klug, 1845)</t>
  </si>
  <si>
    <t>Aksaray, Diyarbakır, Gaziantep, Hatay, İzmir, Konya, Muğla</t>
  </si>
  <si>
    <t>Canthophorus dubius dubius (Scopoli, 1763)</t>
  </si>
  <si>
    <t>Canthophorus</t>
  </si>
  <si>
    <t>Adana, Ağrı, Ankara, Antalya, Bayburt, Bursa, Edirne, Erzincan, Erzurum, Iğdır, İstanbul, Kars, Kayseri, Kırklareli, Manisa, Tokat</t>
  </si>
  <si>
    <t>Canthophorus impressus hajastanicus Gapon, 2018</t>
  </si>
  <si>
    <t>Canthophorus melanopterus melanopterus (Herrich-Schaeffer, 1835)</t>
  </si>
  <si>
    <t xml:space="preserve">Adana, Ağrı, Ankara, Antalya, Artvin, Aydın, Bartın, Bilecik, Bitlis, Bolu, Bursa, Çanakkale, Çankırı, Çorum, Elazığ, Erzurum, Eskişehir, Gaziantep, Giresun, Gümüşhane, Hatay, İstanbul, İzmir, Karabük, Kars, Kahramanmaraş, Karaman, Kastamonu, Kayseri, Kırklareli, Kırşehir, Kütahya, Mersin, Muğla, Muş, Nevşehir, Osmaniye, Sinop, Sivas, Tokat, Tunceli, Van, Zonguldak </t>
  </si>
  <si>
    <t>Canthophorus mixtus mixtus Asanova, 1964</t>
  </si>
  <si>
    <t>Ardahan, Erzurum, Iğdır, Kars</t>
  </si>
  <si>
    <t>Canthophorus wagneri wagneri Asanova, 1964</t>
  </si>
  <si>
    <t>Artvin, Erzurum, Iğdır, Kastamonu</t>
  </si>
  <si>
    <t>Crocistethus basalis (Fieber, 1861)</t>
  </si>
  <si>
    <t>Crocistethus</t>
  </si>
  <si>
    <t>Adıyaman, Gaziantep, Malatya</t>
  </si>
  <si>
    <t>Crocistethus waltlianus (Fieber, 1837)</t>
  </si>
  <si>
    <t>Antalya, Gaziantep, Diyarbakır, Hatay, Mersin, Kayseri</t>
  </si>
  <si>
    <t>Cydnus aterrimus (Forster, 1771)</t>
  </si>
  <si>
    <t>Cydnus</t>
  </si>
  <si>
    <t>iNaturalist: Aydın, Sinop</t>
  </si>
  <si>
    <t xml:space="preserve">Adana, Ankara, Antalya, Aydın, Burdur, Bursa, Çorum, Karaman, Denizli, Diyarbakır, Edirne, Erzurum, Gaziantep, Hakkâri, Hatay, Iğdır, Isparta, İstanbul, İzmir, Karabük, Kırşehir, Konya, Manisa, Mersin, Muğla, Osmaniye, Samsun, Sakarya, Sinop, Şanlıurfa, Tokat, Uşak </t>
  </si>
  <si>
    <t>Exosehirus marginatus (Signoret, 1881)</t>
  </si>
  <si>
    <t>Exosehirus</t>
  </si>
  <si>
    <t>Fromundus pygmaeus (Dallas, 1851)</t>
  </si>
  <si>
    <t>Fromundus</t>
  </si>
  <si>
    <t>Geotomus angustus Wagner, 1953</t>
  </si>
  <si>
    <t>Geotomus</t>
  </si>
  <si>
    <t>Geotomus antennatus Signoret, 1883</t>
  </si>
  <si>
    <t>Geotomus brunnipennis Wagner, 1953</t>
  </si>
  <si>
    <t>Ağrı, İstanbul, İzmir, Konya, Nevşehir</t>
  </si>
  <si>
    <t>Geotomus ciliatitylus Signoret, 1881</t>
  </si>
  <si>
    <t>Geotomus elongatus (Herrich-Schaeffer, 1840)</t>
  </si>
  <si>
    <t>Adana, Aksaray, Balıkesir, Burdur, Diyarbakır, Edirne, Eskişehir, Hatay, İstanbul, İzmir, Kahramanmaraş, Kütahya, Manisa, Mersin, Tokat</t>
  </si>
  <si>
    <t>Geotomus punctulatus (A. Costa, 1847)</t>
  </si>
  <si>
    <t>Antalya, Bursa, İstanbul, İzmir, Niğde</t>
  </si>
  <si>
    <t>Legnotus fumigatus (A. Costa, 1853)</t>
  </si>
  <si>
    <t>Legnotus</t>
  </si>
  <si>
    <t>Legnotus limbosus (Geoffroy, 1785)</t>
  </si>
  <si>
    <t>Adana, Ankara, Bolu, Bursa, Hatay, Isparta, İstanbul, Kırklareli, Mardin, Osmaniye</t>
  </si>
  <si>
    <t>Legnotus pericarti Magnien, 1999</t>
  </si>
  <si>
    <t>Bingöl, Bitlis, Konya</t>
  </si>
  <si>
    <t>Legnotus picipes (Fallén, 1807)</t>
  </si>
  <si>
    <t>Çankırı, Erzurum</t>
  </si>
  <si>
    <t>Macroscytus brunneus (Fabricius, 1803)</t>
  </si>
  <si>
    <t>Macroscytus</t>
  </si>
  <si>
    <t>iNaturalist: Aydın, İstanbul, Mersin</t>
  </si>
  <si>
    <t>Adana, Adıyaman, Antalya, Aydın, Bursa, Denizli, Diyarbakır, Gaziantep, Hatay, Isparta, İstanbul, İzmir, Mersin, Muğla</t>
  </si>
  <si>
    <t>Microporus nigrita (Fabricius, 1794)</t>
  </si>
  <si>
    <t>Microporus</t>
  </si>
  <si>
    <t>Ankara, Edirne, İstanbul, Kocaeli, Muğla, Nevşehir</t>
  </si>
  <si>
    <t>Ochetostethus balcanicus Wagner, 1940</t>
  </si>
  <si>
    <t>Ochetostethus</t>
  </si>
  <si>
    <t>Edirne, Giresun, Gümüşhane, İzmir, Kırklareli, Kırşehir, Kocaeli, Nevşehir, Sivas, Tekirdağ, Tokat</t>
  </si>
  <si>
    <t>Ochetostethus heissi Magnien, 2006</t>
  </si>
  <si>
    <t>Antalya, Karaman, Konya</t>
  </si>
  <si>
    <t>Ochetostethus opacus (Scholtz, 1847)</t>
  </si>
  <si>
    <t>Adana, Ankara, Antalya, Çorum, Edirne, Erzincan, Erzurum, Giresun, Gümüşhane, Hatay, İzmir, Kahramanmaraş, Karaman, Kayseri, Konya, Manisa, Mersin, Niğde, Osmaniye, Sivas, Tekirdağ, Tokat</t>
  </si>
  <si>
    <t>Ochetostethus sahlbergi Wagner, 1952</t>
  </si>
  <si>
    <t>Sehirus cypriacus Dohrn, 1860</t>
  </si>
  <si>
    <t>Sehirus</t>
  </si>
  <si>
    <t>Adana, Bursa, Diyarbakır, Hatay, Iğdır</t>
  </si>
  <si>
    <t>Sehirus dissimilis Horváth, 1919</t>
  </si>
  <si>
    <t>Ardahan, Çankırı, Erzurum, İstanbul, Kahramanmaraş, Sinop</t>
  </si>
  <si>
    <t>Sehirus luctuosus Mulsant &amp; Rey, 1866</t>
  </si>
  <si>
    <t>Bursa, Erzurum, Isparta, Kars, Kayseri</t>
  </si>
  <si>
    <t>Sehirus morio (Linnaeus, 1761)</t>
  </si>
  <si>
    <t xml:space="preserve">Afyonkarahisar, Ankara, Bolu, Edirne, Erzurum, Kastamonu, Mersin </t>
  </si>
  <si>
    <t>Sehirus ovatus (Herrich-Schaeffer, 1840)</t>
  </si>
  <si>
    <t>Sehirus robustus Horváth, 1895</t>
  </si>
  <si>
    <t>Erzurum, Kars, Kayseri</t>
  </si>
  <si>
    <t>Tritomegas bicolor (Linnaeus, 1758)</t>
  </si>
  <si>
    <t>Tritomegas</t>
  </si>
  <si>
    <t>iNaturalist: Afyonkarahisar, Eskişehir, Tekirdağ, Uşak</t>
  </si>
  <si>
    <t>Afyonkarahisar, Ankara, Balıkesir, Bolu, Denizli, Edirne, Erzincan, Erzurum, Eskişehir, Hatay, İstanbul, Kırklareli, Kırşehir, Kocaeli, Mersin, Tekirdağ, Tokat, Uşak</t>
  </si>
  <si>
    <t>Tritomegas delagrangei (Puton, 1888)</t>
  </si>
  <si>
    <t>Diyarbakır, Edirne, Elazığ, Gaziantep, Hatay, İzmir, Karaman, Kırşehir, Kütahya, Mardin, Niğde, Tekirdağ</t>
  </si>
  <si>
    <t>Tritomegas sexmaculatus (Rambur, 1839)</t>
  </si>
  <si>
    <t>iNaturalist: Adıyaman, Afyonkarahisar, Eskişehir, Kırklareli, Kütahya, Yalova</t>
  </si>
  <si>
    <t>Adana, Adıyaman, Afyonkarahisar, Aksaray, Ankara, Ardahan, Aydın, Balıkesir, Bilecik, Bursa, Çankırı, Denizli, Edirne, Erzincan, Erzurum, Eskişehir, İstanbul, İzmir, Kahramanmaraş, Kayseri, Kırklareli, Kırşehir, Kütahya, Mersin, Samsun, Tekirdağ, Tokat, Van, Yalova</t>
  </si>
  <si>
    <t>Cymodema tabida tabida Spinola, 1837</t>
  </si>
  <si>
    <t>Cymodema</t>
  </si>
  <si>
    <t>Cymidae</t>
  </si>
  <si>
    <t>Cymus aurescens Distant, 1883</t>
  </si>
  <si>
    <t>Cymus</t>
  </si>
  <si>
    <t>Adana, İstanbul, Konya</t>
  </si>
  <si>
    <t>Cymus claviculus (Fallén, 1807)</t>
  </si>
  <si>
    <t>Cymus glandicolor Hahn, 1832</t>
  </si>
  <si>
    <t>Cymus gracilicornis Vidal, 1940</t>
  </si>
  <si>
    <t>Kahramanmaraş, Mersin</t>
  </si>
  <si>
    <t>Cymus melanocephalus Fieber, 1861</t>
  </si>
  <si>
    <t>Cymus simplex Horváth, 1882</t>
  </si>
  <si>
    <t>(Kıyak 2002)</t>
  </si>
  <si>
    <t>Cymus turcicus Matocq, 2000</t>
  </si>
  <si>
    <t>Coridius viduatus (Fabricius, 1794)</t>
  </si>
  <si>
    <t>Coridius</t>
  </si>
  <si>
    <t>Dinidoridae</t>
  </si>
  <si>
    <t>Bursa, Gaziantep, Hatay</t>
  </si>
  <si>
    <t>Alpagut castaneovitreum (Linnavuori, 1951)</t>
  </si>
  <si>
    <t>Alpagut</t>
  </si>
  <si>
    <t>Dipsocoridae</t>
  </si>
  <si>
    <t>Adana, Ankara, İzmir</t>
  </si>
  <si>
    <t>Cryptostemma (Cryptostemma) remanei Josifov, 1964</t>
  </si>
  <si>
    <t>Henschiella (Henschiella) pellucida Horváth, 1888</t>
  </si>
  <si>
    <t>Henschiella</t>
  </si>
  <si>
    <t>Enicocephalinae</t>
  </si>
  <si>
    <t>Enicocephalidae</t>
  </si>
  <si>
    <t>Bledionotus systellonotoides Reuter, 1878</t>
  </si>
  <si>
    <t>Bledionotus</t>
  </si>
  <si>
    <t>Geocoridae</t>
  </si>
  <si>
    <t>Engistus exsanguis exsanguis Stål, 1872</t>
  </si>
  <si>
    <t>Engistus</t>
  </si>
  <si>
    <t>Engistus salinus (Jakovlev, 1874)</t>
  </si>
  <si>
    <t>Aksaray, Çorum</t>
  </si>
  <si>
    <t>Geocoris (Eilatus) chloroticus Puton, 1888</t>
  </si>
  <si>
    <t>Geocoris</t>
  </si>
  <si>
    <t>Hatay, Kahramanmaraş, Kilis, Mersin</t>
  </si>
  <si>
    <t>Geocoris (Geocoris) arenarius (Jakovlev, 1867)</t>
  </si>
  <si>
    <t>Antalya, Diyarbakır, Hatay, Kahramanmaraş, Karaman, Konya, Mersin</t>
  </si>
  <si>
    <t>Geocoris (Geocoris) ater (Fabricius, 1787)</t>
  </si>
  <si>
    <t>Geocoris (Geocoris) grylloides (Linnaeus, 1761)</t>
  </si>
  <si>
    <t>Amasya, Ankara, Diyarbakır, Isparta, Mardin, Muş</t>
  </si>
  <si>
    <t>Geocoris (Geocoris) lapponicus Zetterstedt, 1838</t>
  </si>
  <si>
    <t>Artvin, Kayseri</t>
  </si>
  <si>
    <t>Geocoris (Geocoris) lineola lineola (Rambur, 1839)</t>
  </si>
  <si>
    <t>Geocoris (Geocoris) megacephalus (Rossi, 1790)</t>
  </si>
  <si>
    <t xml:space="preserve">Adana, Adıyaman, Amasya, Ankara, Antalya, Aydın, Balıkesir, Denizli, Diyarbakır, Elazığ, Hatay, İstanbul, İzmir, Kahramanmaraş, Karaman, Kayseri, Malatya, Manisa, Mardin, Mersin, Muğla, Nevşehir, Niğde, Siirt, Şanlıurfa, Tekirdağ, Uşak </t>
  </si>
  <si>
    <t>Geocoris (Geocoris) pallidipennis pallidipennis (A. Costa, 1843)</t>
  </si>
  <si>
    <t>Adana, Amasya, Ankara, Batman, Diyarbakır, İzmir, Kahramanmaraş, Kayseri, Manisa, Mardin, Mersin, Niğde, Van</t>
  </si>
  <si>
    <t>Geocoris (Geocoris) phaeopterus (Germar, 1838)</t>
  </si>
  <si>
    <r>
      <t>Adana, Hatay, Mardin,</t>
    </r>
    <r>
      <rPr>
        <vertAlign val="superscript"/>
        <sz val="11"/>
        <color theme="1"/>
        <rFont val="Calibri"/>
        <family val="2"/>
        <charset val="162"/>
        <scheme val="minor"/>
      </rPr>
      <t xml:space="preserve"> </t>
    </r>
    <r>
      <rPr>
        <sz val="11"/>
        <color theme="1"/>
        <rFont val="Calibri"/>
        <family val="2"/>
        <charset val="162"/>
        <scheme val="minor"/>
      </rPr>
      <t>Şanlıurfa, Karaman</t>
    </r>
  </si>
  <si>
    <t>Geocoris (Geocoris) pubescens (Jakovlev, 1871)</t>
  </si>
  <si>
    <t>Amasya, Ankara, Elazığ, Kastamonu, Malatya, Sinop, Karaman</t>
  </si>
  <si>
    <t>Geocoris (Piocoris) erythrocephalus erythrocephalus (Lepeletier &amp; Serville, 1825)</t>
  </si>
  <si>
    <t>Geocoris (Piocoris) luridus (Fieber, 1844)</t>
  </si>
  <si>
    <t xml:space="preserve">Adana, Adıyaman, Ankara, Diyarbakır, Elazığ, Gaziantep, Hatay, İzmir, Kahramanmaraş, Karaman, Kilis, Mardin, Mersin, Osmaniye, Şanlıurfa </t>
  </si>
  <si>
    <t>Geocoris (Piocoris) nebulosus (Montandon, 1907)</t>
  </si>
  <si>
    <t>Geocoris (Piocoris) putonianus Bergroth, 1892</t>
  </si>
  <si>
    <t>Diyarbakır, Elazığ, Mardin</t>
  </si>
  <si>
    <t>Henestaris halophilus (Burmeister, 1835)</t>
  </si>
  <si>
    <t>Henestaris</t>
  </si>
  <si>
    <t>Adana, Antalya, Çanakkale, Erzurum, Hatay, İzmir, Mersin</t>
  </si>
  <si>
    <t>Henestaris kareli Hoberlandt, 1956</t>
  </si>
  <si>
    <t>Ankara, Çorum, Konya, Yozgat</t>
  </si>
  <si>
    <t>Henestaris laticeps laticeps (Curtis, 1836)</t>
  </si>
  <si>
    <t>Ankara, Antalya, Çanakkale, İzmir, Muğla, Tekirdağ</t>
  </si>
  <si>
    <t>Aquarius paludum paludum (Fabricius, 1794)</t>
  </si>
  <si>
    <t>Aquarius</t>
  </si>
  <si>
    <t>Gerridae</t>
  </si>
  <si>
    <t>Adana, Afyonkarahisar, Amasya, Antalya, Aydın, Bartın, Burdur, Çorum, Denizli, Edirne, Hatay, Iğdır, Isparta, İzmir, Kahramanmaraş, Konya, Mersin, Muğla, Niğde, Osmaniye, Samsun, Sinop</t>
  </si>
  <si>
    <t>Aquarius ventralis (Fieber, 1860)</t>
  </si>
  <si>
    <t>iNaturalist: Malatya</t>
  </si>
  <si>
    <t>Gerris (Gerris) argentatus Schummel, 1832</t>
  </si>
  <si>
    <t>Gerris</t>
  </si>
  <si>
    <t>Adana, Amasya, Antalya, Aydın, Burdur, Çorum, Denizli, Edirne, Erzurum, Isparta, İzmir, Kahramanmaraş, Kayseri, Kütahya, Mersin, Muğla, Niğde, Sinop, Tekirdağ</t>
  </si>
  <si>
    <t>Gerris (Gerris) caucasicus Kanyukova, 1982</t>
  </si>
  <si>
    <t>Amasya, Çorum, Samsun, Sivas, Tokat, Van</t>
  </si>
  <si>
    <t>Gerris (Gerris) costae fieberi Stichel, 1938</t>
  </si>
  <si>
    <t>Afyonkarahisar, Ağrı, Aksaray, Amasya, Ankara, Antalya, Ardahan, Artvin, Aksaray, Aydın, Burdur, Bursa, Çankırı, Çorum, Denizli, Edirne, Elazığ, Erzincan, Giresun, Isparta, İzmir, Kastamonu, Kırklareli, Kırşehir, Kocaeli, Mersin, Muğla, Niğde, Sivas, Tekirdağ, Tunceli, Van</t>
  </si>
  <si>
    <t>Gerris (Gerris) kabaishanus Linnavuori, 1998</t>
  </si>
  <si>
    <t>Gerris (Gerris) lacustris (Linnaeus, 1758)</t>
  </si>
  <si>
    <t>Afyonkarahisar, Ağrı, Amasya, Antalya, Ardahan, Aydın, Bolu, Burdur, Çanakkale, Çorum, Denizli, Edirne, Erzincan, Hatay, Iğdır, Isparta, İstanbul, Giresun, Karabük, Kırklareli, Kırşehir, Muğla, Rize, Sakarya, Samsun, Sinop, Sivas, Tekirdağ, Trabzon, Tokat, Van</t>
  </si>
  <si>
    <t>Gerris (Gerris) maculatus Tamanini, 1946</t>
  </si>
  <si>
    <t>Adana, Afyonkarahisar, Ağrı, Amasya, Ankara, Antalya, Ardahan, Aydın, Burdur, Çorum, Denizli, Edirne, Erzincan, Hatay, Isparta, İzmir, Kahramanmaraş, Kayseri, Muğla, Sivas, Sinop, Tekirdağ, Tunceli, Van</t>
  </si>
  <si>
    <t>Gerris (Gerris) thoracicus Schummel, 1832</t>
  </si>
  <si>
    <t>Adana, Afyonkarahisar, Ağrı, Amasya, Ankara, Antalya, Ardahan, Artvin, Aydın, Bartın, Burdur, Bursa, Çankırı, Çorum, Denizli, Edirne, Erzincan, Giresun, Hatay, Iğdır, Isparta, İzmir, Karabük, Karaman, Kahramanmaraş, Kırşehir, Konya, Mersin, Muğla, Niğde, Samsun, Sinop, Sivas, Tekirdağ, Tokat, Trabzon, Van</t>
  </si>
  <si>
    <t>Gerris (Gerriselloides) asper (Fieber, 1860)</t>
  </si>
  <si>
    <t>Adana, Ağrı, Amasya, Çorum, İzmir</t>
  </si>
  <si>
    <t>Limnoporus rufoscutellatus (Latreille, 1807)</t>
  </si>
  <si>
    <t>Limnoporus</t>
  </si>
  <si>
    <t>Edirne, Rize</t>
  </si>
  <si>
    <t>Hebrus (Hebrus) montanus Kolenati, 1857</t>
  </si>
  <si>
    <t>Hebrus</t>
  </si>
  <si>
    <t>Hebridae</t>
  </si>
  <si>
    <t>Adana, Ankara, Antalya, Bingöl, Çanakkale, Gaziantep, Karabük, Kilis, Konya, Mersin, Osmaniye, Yalova</t>
  </si>
  <si>
    <t>Hebrus (Hebrus) pilipes Kanyukova, 1997</t>
  </si>
  <si>
    <t>Antalya, Çanakkale, Edirne, İstanbul, Kırklareli, Konya, Mersin, Sivas, Tekirdağ, Tunceli</t>
  </si>
  <si>
    <t>Hebrus (Hebrus) pusillus pusillus Fallén, 1807</t>
  </si>
  <si>
    <t>Hebrus (Hebrusella) ruficeps Thomson, 1871</t>
  </si>
  <si>
    <t>Hebrusella</t>
  </si>
  <si>
    <t>Heterogaster affinis Herrich-Schaeffer, 1835</t>
  </si>
  <si>
    <t>Heterogaster</t>
  </si>
  <si>
    <t>Heterogasteridae</t>
  </si>
  <si>
    <t>Heterogaster artemisiae Schilling, 1829</t>
  </si>
  <si>
    <t>Heterogaster cathariae (Geoffroy, 1785)</t>
  </si>
  <si>
    <t>Heterogaster urticae (Fabricius, 1775)</t>
  </si>
  <si>
    <t>Platyplax inermis (Rambur, 1839)</t>
  </si>
  <si>
    <t>Platyplax</t>
  </si>
  <si>
    <t>Platyplax salviae (Schilling, 1829)</t>
  </si>
  <si>
    <t>Adana, Antalya, Bursa, Erzurum, İstanbul, Karaman, Kastamonu, Kayseri, Konya, Mersin</t>
  </si>
  <si>
    <t>Hydrometra gracilenta Horváth, 1899</t>
  </si>
  <si>
    <t>Hydrometra</t>
  </si>
  <si>
    <t>Hydrometridae</t>
  </si>
  <si>
    <t>Hydrometra stagnorum (Linnaeus, 1758)</t>
  </si>
  <si>
    <t>iNaturalist: Balıkesir, Ordu</t>
  </si>
  <si>
    <t xml:space="preserve">Adana, Afyonkarahisar, Aksaray, Amasya, Ankara, Antalya, Artvin, Aydın, Balıkesir, Bartın, Bolu, Bitlis, Burdur, Bursa, Çorum, Çanakkale, Çankırı, Denizli, Edirne, Erzincan, Gümüşhane, Hatay, Iğdır, Isparta, İzmir, Kahramanmaraş, Karaman, Kastamonu, Kırklareli, Kırşehir, Konya, Mersin, Muğla, Ordu, Samsun, Şanlıurfa, Sivas, Tokat, Tunceli </t>
  </si>
  <si>
    <t>Erianotus lanosus (Dufour, 1834)</t>
  </si>
  <si>
    <t>Leptopodidae</t>
  </si>
  <si>
    <t>(Hoberlandt 1983; Fent et al. 2011)</t>
  </si>
  <si>
    <t>iNaturalist: Burdur</t>
  </si>
  <si>
    <t>Ankara, Burdur, Karabük</t>
  </si>
  <si>
    <t>Leptopus hispanus Rambur, 1840</t>
  </si>
  <si>
    <t>Leptopus</t>
  </si>
  <si>
    <t>Adana, Hatay, Kırşehir, Tunceli</t>
  </si>
  <si>
    <t>Leptopus marmoratus (Goeze, 1778)</t>
  </si>
  <si>
    <t>Aksaray, Bursa, Isparta, Kırşehir</t>
  </si>
  <si>
    <t>Patapius spinosus (Rossi, 1790)</t>
  </si>
  <si>
    <t>Patapius</t>
  </si>
  <si>
    <t>Adana, Bursa, Diyarbakır, İzmir, Siirt, Tunceli</t>
  </si>
  <si>
    <t>Lyctocoris (Lyctocoris) campestris (Fabricius, 1794)</t>
  </si>
  <si>
    <t>Lyctocoris</t>
  </si>
  <si>
    <t>Lyctocoridae</t>
  </si>
  <si>
    <t>Adana, Ankara, Bilecik, İstanbul, İzmir, Mersin, Karaman</t>
  </si>
  <si>
    <t>Lyctocoris (Lyctocoris) dimidiatus (Spinola, 1837)</t>
  </si>
  <si>
    <t xml:space="preserve">Bolu, Bursa, Çanakkale, Edirne, Erzincan, Erzurum, Gaziantep, Hatay, Kars, Kocaeli, Konya, Sakarya </t>
  </si>
  <si>
    <t>Apterola (Apterola) kuenckeli kuenckeli Mulsant &amp; Rey, 1866</t>
  </si>
  <si>
    <t>Apterola</t>
  </si>
  <si>
    <t>Lygaeidae</t>
  </si>
  <si>
    <t>Apterola (Apterola) kuenckeli rubicunda (Stål, 1872)</t>
  </si>
  <si>
    <t>Adana, Gaziantep, Hatay, Kahramanmaraş, Mersin, Tokat</t>
  </si>
  <si>
    <t>Apterola (Apterola) lownii (Saunders, 1876)</t>
  </si>
  <si>
    <t>Arocatus longiceps Stål, 1872</t>
  </si>
  <si>
    <t>Arocatus</t>
  </si>
  <si>
    <t>iNaturalist: Eskişehir, Kütahya</t>
  </si>
  <si>
    <t>Arocatus melanocephalus (Fabricius, 1798)</t>
  </si>
  <si>
    <t>Ankara, Aydın, Denizli, Edirne, İstanbul, İzmir, Kahramanmaraş, Karaman, Manisa, Muğla, Sinop, Tekirdağ, Zonguldak</t>
  </si>
  <si>
    <t>Arocatus roeselii (Schilling, 1829)</t>
  </si>
  <si>
    <t>Belonochilus numenius (Say, 1831)</t>
  </si>
  <si>
    <t>Belonochilus</t>
  </si>
  <si>
    <t>Edirne, İstanbul, İzmir</t>
  </si>
  <si>
    <t>Caenocoris nerii (Germar, 1847)</t>
  </si>
  <si>
    <t>Caenocoris</t>
  </si>
  <si>
    <t>iNaturalist: Balıkesir, İstanbul, Kocaeli, Manisa, Sakarya</t>
  </si>
  <si>
    <t>Adana, Antalya, Aydın, Balıkesir, Çanakkale, Hatay, İstanbul, İzmir, Kocaeli, Manisa, Mersin, Muğla, Sakarya</t>
  </si>
  <si>
    <t>Camptocoris longicornis (Puton, 1874)</t>
  </si>
  <si>
    <t>Camptocoris</t>
  </si>
  <si>
    <t>Diyarbakır, Hatay</t>
  </si>
  <si>
    <t>Graptostethus servus servus (Fabricius, 1787)</t>
  </si>
  <si>
    <t>Graptostethus</t>
  </si>
  <si>
    <t>Ankara, Antalya, Balıkesir, Bursa, İzmir, Manisa, Muğla</t>
  </si>
  <si>
    <t>Horvathiolus fulvescens (Puton, 1874)</t>
  </si>
  <si>
    <t>Horvathiolus</t>
  </si>
  <si>
    <t>(Seidenstücker 1960)</t>
  </si>
  <si>
    <t>Horvathiolus kiritshenkoi kiritshenkoi Josifov, 1965</t>
  </si>
  <si>
    <t>Adana, Antalya, Gaziantep</t>
  </si>
  <si>
    <t>Horvathiolus superbus (Pollich, 1781)</t>
  </si>
  <si>
    <t>Horvathiolus syriacus (Reuter, 1885)</t>
  </si>
  <si>
    <t>Adana, Afyonkarahisar, Ankara, Antalya, Edirne, Eskişehir, İstanbul, Kahramanmaraş, Karaman, Konya, Mersin, Niğde</t>
  </si>
  <si>
    <t>Kleidocerys ericae (Horváth, 1908)</t>
  </si>
  <si>
    <t>Kleidocerys</t>
  </si>
  <si>
    <t xml:space="preserve">Antalya, Balıkesir, Bartın, Bilecik, Bolu, Bursa, Düzce, İstanbul, Karaman, Kocaeli, Muğla, Sinop, Zonguldak </t>
  </si>
  <si>
    <t>Kleidocerys resedae resedae (Panzer, 1797)</t>
  </si>
  <si>
    <t xml:space="preserve">Balıkesir, Erzurum, İstanbul </t>
  </si>
  <si>
    <t>Lygaeosoma anatolicum Seidenstücker, 1960</t>
  </si>
  <si>
    <t>Lygaeosoma</t>
  </si>
  <si>
    <t>Lygaeosoma angulare Reuter, 1885</t>
  </si>
  <si>
    <t>Lygaeosoma sardeum Spinola, 1837</t>
  </si>
  <si>
    <t>iNaturalist: İstanbul, Sinop</t>
  </si>
  <si>
    <t>Lygaeosoma sibiricum Seidenstücker, 1962</t>
  </si>
  <si>
    <t>Ankara, Kayseri</t>
  </si>
  <si>
    <t>Lygaeus creticus Lucas, 1853</t>
  </si>
  <si>
    <t>Lygaeus</t>
  </si>
  <si>
    <t>iNaturalist: Denizli, İstanbul</t>
  </si>
  <si>
    <t>Adana, Ankara, Antalya, Aydın, Balıkesir, Denizli, Gaziantep, Hakkâri, Hatay, Isparta, İstanbul, İzmir, Karaman, Kayseri, Konya, Kırıkkale, Malatya, Manisa, Mardin, Mersin, Muğla, Yalova</t>
  </si>
  <si>
    <t>Lygaeus equestris (Linnaeus, 1758)</t>
  </si>
  <si>
    <t>Adana, Afyonkarahisar, Ağrı, Aksaray, Amasya, Ankara, Antalya, Artvin, Aydın, Balıkesir, Bartın, Bayburt, Bilecik, Bingöl, Bolu, Burdur, Bursa, Çanakkale, Çankırı, Çorum, Denizli, Diyarbakır, Edirne, Elazığ, Erzincan, Erzurum, Eskişehir, Gaziantep, Giresun, Hakkâri, Hatay, Iğdır, Isparta, İstanbul, İzmir, Kahramanmaraş, Karabük, Karaman, Kars, Kastamonu, Kayseri, Kırklareli, Kırşehir, Kilis, Konya, Kütahya, Malatya, Manisa, Mersin, Muğla, Muş, Nevşehir, Niğde, Osmaniye, Rize, Sinop, Sivas, Tekirdağ, Trabzon, Tunceli, Uşak, Van, Yozgat</t>
  </si>
  <si>
    <t>Lygaeus melanostolus (Kiritshenko, 1931)</t>
  </si>
  <si>
    <t>Lygaeus simulans Deckert, 1985</t>
  </si>
  <si>
    <t>Melanocoryphus albomaculatus (Goeze, 1778)</t>
  </si>
  <si>
    <t>Melanocoryphus</t>
  </si>
  <si>
    <t xml:space="preserve">Afyonkarahisar, Ankara, Antalya, Artvin, Çankırı, Çorum, Elazığ, Erzincan, Erzurum, Eskişehir, Isparta, İzmir, Karabük, Karaman, Kars, Kastamonu, Kırşehir, Malatya, Sakarya, Tunceli, Van, Zonguldak </t>
  </si>
  <si>
    <t>Melanocoryphus tristrami (Douglas &amp; Scott, 1868)</t>
  </si>
  <si>
    <t>iNaturalist: Çankırı, Eskişehir</t>
  </si>
  <si>
    <t>Nysius cymoides (Spinola, 1837)</t>
  </si>
  <si>
    <t>Nysius</t>
  </si>
  <si>
    <t>Nysius ericae ericae (Schilling, 1829)</t>
  </si>
  <si>
    <t>Nysius graminicola graminicola (Kolenati, 1845)</t>
  </si>
  <si>
    <t>Nysius helveticus (Herrich-Schaeffer, 1850)</t>
  </si>
  <si>
    <t>Nysius immunis (Walker, 1872)</t>
  </si>
  <si>
    <t>Ankara, Bolu, Diyarbakır, İzmir, Kayseri, Konya, Zonguldak</t>
  </si>
  <si>
    <t>Nysius senecionis senecionis (Schilling, 1829)</t>
  </si>
  <si>
    <t>iNaturalist: Osmaniye</t>
  </si>
  <si>
    <t>Nysius thymi thymi (Wolff, 1804)</t>
  </si>
  <si>
    <t>Orsillus depressus (Mulsant &amp; Rey, 1852)</t>
  </si>
  <si>
    <t>Orsillus</t>
  </si>
  <si>
    <t>Orsillus maculatus (Fieber, 1861)</t>
  </si>
  <si>
    <t>iNaturalist: Eskişehir, İstanbul</t>
  </si>
  <si>
    <t>Orsillus reyi Puton, 1871</t>
  </si>
  <si>
    <t>Adana, Antalya, Gaziantep, Hatay, İstanbul, Kahramanmaraş, Mersin</t>
  </si>
  <si>
    <t>Ortholomus carinatus (Lindberg, 1932)</t>
  </si>
  <si>
    <t>Ortholomus</t>
  </si>
  <si>
    <t>Balıkesir, Bilecik, Diyarbakır, Edirne, Elazığ, Isparta, Karaman, Kayseri, Kırşehir, Konya, Mardin</t>
  </si>
  <si>
    <t>Ortholomus jordani Hoberlandt, 1953</t>
  </si>
  <si>
    <t>Antalya, Gaziantep, Hatay</t>
  </si>
  <si>
    <t>Ortholomus punctipennis (Herrich-Schaeffer, 1838)</t>
  </si>
  <si>
    <t>Paranysius fraterculus fraterculus Horváth, 1895</t>
  </si>
  <si>
    <t>Paranysius</t>
  </si>
  <si>
    <t>Ankara, Diyarbakır, Erzurum, Gaziantep</t>
  </si>
  <si>
    <t>Spilostethus pandurus (Scopoli, 1763)</t>
  </si>
  <si>
    <t>Spilostethus</t>
  </si>
  <si>
    <t>iNaturalist: İstanbul, Kocaeli, Sinop, Trabzon, Tunceli</t>
  </si>
  <si>
    <t>Spilostethus saxatilis (Scopoli, 1763)</t>
  </si>
  <si>
    <t>Tropidothorax leucopterus (Goeze, 1778)</t>
  </si>
  <si>
    <t>Tropidothorax</t>
  </si>
  <si>
    <t>iNaturalist: Balıkesir, İstanbul</t>
  </si>
  <si>
    <t>Mesovelia furcata Mulsant &amp; Rey, 1852</t>
  </si>
  <si>
    <t>Mesovelia</t>
  </si>
  <si>
    <t>Mesoveliidae</t>
  </si>
  <si>
    <t>iNaturalist: Balıkesir</t>
  </si>
  <si>
    <t>Amasya, Balıkesir, Edirne, Kayseri, Samsun, Sivas</t>
  </si>
  <si>
    <t>Mesovelia vittigera Horváth, 1895</t>
  </si>
  <si>
    <t>Adana, Antalya, Denizli, Edirne, Mersin</t>
  </si>
  <si>
    <t>Micronecta (Dichaetonecta) pusilla (Horváth, 1895)</t>
  </si>
  <si>
    <t>Micronecta</t>
  </si>
  <si>
    <t>Micronectidae</t>
  </si>
  <si>
    <t>Adana, Amasya, Ankara, Çorum, Edirne, Kayseri, Konya, Sivas, Tokat</t>
  </si>
  <si>
    <t>Micronecta (Dichaetonecta) scholtzi (Fieber, 1860)</t>
  </si>
  <si>
    <t>Amasya, Bolu, Denizli, Edirne, İzmir</t>
  </si>
  <si>
    <t>Micronecta (Micronecta) anatolica anatolica Lindberg, 1922</t>
  </si>
  <si>
    <t>Adana, Antalya, Burdur, Denizli, Isparta, İzmir, Kahramanmaraş, Kastamonu, Muğla, Osmaniye, Van</t>
  </si>
  <si>
    <t>Micronecta (Micronecta) griseola Horváth, 1899</t>
  </si>
  <si>
    <t>Amasya, Antalya, Burdur, Çorum, Edirne, Isparta, Konya, Muğla, Sivas</t>
  </si>
  <si>
    <t>Micronecta (Micronecta) minutissima (Linnaeus, 1758)</t>
  </si>
  <si>
    <t>Micronecta (Micronecta) poweri poweri (Douglas &amp; Scott, 1869)</t>
  </si>
  <si>
    <t>Micronecta (Micronecta) wui alkani Hoberlandt, 1952</t>
  </si>
  <si>
    <t>Loricula (Loricula) bipunctata (Perris, 1857)</t>
  </si>
  <si>
    <t>Loricula</t>
  </si>
  <si>
    <t>Microphysidae</t>
  </si>
  <si>
    <t>Aydın, Mersin</t>
  </si>
  <si>
    <t>Loricula (Loricula) pselaphiformis Curtis, 1833</t>
  </si>
  <si>
    <t xml:space="preserve">New record: Ballıca, Tarsus, Mersin: 08-05-1985; Sarıveliler, Karaman: 25-06-2023 </t>
  </si>
  <si>
    <t>Karaman, Mersin</t>
  </si>
  <si>
    <t>Acetropis (Acetropis) carinata (Herrich-Schaeffer, 1841)</t>
  </si>
  <si>
    <t>Acetropis</t>
  </si>
  <si>
    <t>Stenodemini</t>
  </si>
  <si>
    <t>Mirinae</t>
  </si>
  <si>
    <t>Miridae</t>
  </si>
  <si>
    <t>Ankara, Bayburt, Bursa, Elazığ, Erzurum, Kayseri, Kütahya, Mersin</t>
  </si>
  <si>
    <t>Acetropis (Acetropis) sinuata Wagner, 1951</t>
  </si>
  <si>
    <t>Acrorrhinium atricorne Linnavuori, 2006</t>
  </si>
  <si>
    <t>Acrorrhinium</t>
  </si>
  <si>
    <t>Hallodapini</t>
  </si>
  <si>
    <t>Phylinae</t>
  </si>
  <si>
    <t>Acrorrhinium conspersum Noualhier, 1895</t>
  </si>
  <si>
    <t>Adana, Ankara, Adıyaman, Antalya, Aydın, Diyarbakır, Gaziantep, Hatay, Isparta, İzmir, Kahramanmaraş, Karaman, Kilis, Manisa, Yozgat</t>
  </si>
  <si>
    <t>Acrotelus abbaricus Linnavuori, 2010</t>
  </si>
  <si>
    <t>Acrotelus</t>
  </si>
  <si>
    <t>Oncotylina</t>
  </si>
  <si>
    <t>Phylini</t>
  </si>
  <si>
    <t>Acrotelus caspicus (Reuter, 1879)</t>
  </si>
  <si>
    <t>Gaziantep, Konya, Mardin</t>
  </si>
  <si>
    <t>Adelphocoris bimaculicollis Lindberg, 1948</t>
  </si>
  <si>
    <t>Adelphocoris</t>
  </si>
  <si>
    <t>Mirini</t>
  </si>
  <si>
    <t>Ankara, Denizli, Diyarbakır, Erzincan, İstanbul, İzmir, Kahramanmaraş, Kırşehir</t>
  </si>
  <si>
    <t>Adelphocoris detritus (Fieber, 1861)</t>
  </si>
  <si>
    <t>Amasya, Kütahya</t>
  </si>
  <si>
    <t>Adelphocoris insignis Horváth, 1898</t>
  </si>
  <si>
    <t>Çanakkale, Karaman</t>
  </si>
  <si>
    <t>Adelphocoris lineolatus (Goeze, 1778)</t>
  </si>
  <si>
    <t>Holarctic</t>
  </si>
  <si>
    <t>Adana, Afyonkarahisar, Ağrı, Amasya, Ankara, Antalya, Artvin, Balıkesir, Bartın, Bilecik, Bolu, Burdur, Bursa, Çanakkale, Çankırı, Çorum, Denizli, Edirne, Elazığ, Erzincan, Erzurum, Eskişehir, Gaziantep, Hakkâri, Hatay, Isparta, İstanbul, İzmir, Kahramanmaraş, Karabük, Karaman, Kars, Kastamonu, Kayseri, Kırıkkale, Kırklareli, Kırşehir, Kilis, Konya, Kütahya, Manisa, Mersin, Muğla, Nevşehir, Niğde, Osmaniye, Sakarya, Samsun, Sinop, Şanlıurfa, Tekirdağ, Tokat, Trabzon, Yozgat, Zonguldak</t>
  </si>
  <si>
    <t>Adelphocoris quadripunctatus (Fabricius, 1794)</t>
  </si>
  <si>
    <t>Amasya, Aydın</t>
  </si>
  <si>
    <t>Adelphocoris seticornis (Fabricius, 1775)</t>
  </si>
  <si>
    <t>Artvin, Balıkesir, Bartın, Bilecik, Bursa, Düzce, Edirne, Erzurum, Iğdır, Kars, Kocaeli, Malatya, Sakarya, Samsun, Sinop, Ordu, Zonguldak</t>
  </si>
  <si>
    <t>Adelphocoris ticinensis (Meyer-Dür, 1843)</t>
  </si>
  <si>
    <t>Bolu, Rize, Tokat, Trabzon</t>
  </si>
  <si>
    <t>Adelphocoris vandalicus (Rossi, 1790)</t>
  </si>
  <si>
    <t>Adana, Amasya, Ankara, Artvin, Balıkesir, Bayburt, Bilecik, Bolu, Bursa, Çanakkale, Düzce, Edirne, Elazığ, Erzincan, Erzurum, Iğdır, İstanbul, İzmir, Kahramanmaraş, Kars, Kastamonu, Kayseri, Kocaeli, Konya, Mersin, Muş, Niğde, Sakarya, Samsun, Sinop, Tekirdağ, Tunceli, Van, Yalova</t>
  </si>
  <si>
    <t>Adelphophylus oenderi Çerçi, Koçak &amp; Tezcan, 2019</t>
  </si>
  <si>
    <t>Adelphophylus</t>
  </si>
  <si>
    <t>Phylina</t>
  </si>
  <si>
    <t>Adelphophylus pericarti Matocq &amp; Magnien, 2009</t>
  </si>
  <si>
    <t>Agnocoris reclairei (Wagner, 1949)</t>
  </si>
  <si>
    <t>Agnocoris</t>
  </si>
  <si>
    <t>Adana, Bilecik, Bolu, Bursa, Çorum, Edirne, Eskişehir, İzmir, Kahramanmaraş, Karaman, Kastamonu, Kayseri, Kırklareli, Kocaeli, Konya, Kütahya, Mersin, Niğde, Sinop, Uşak</t>
  </si>
  <si>
    <t>Agnocoris rubicundus (Fallén, 1807)</t>
  </si>
  <si>
    <t>Adana, Ağrı, Ankara, Bartın, Burdur, Çorum, Erzincan, Erzurum, Kahramanmaraş, Karabük, Kastamonu, Kayseri, Kocaeli, Konya, Mersin, Yozgat, Zonguldak</t>
  </si>
  <si>
    <t>Alloeomimus kurdus Hoberlandt, 1953</t>
  </si>
  <si>
    <t>Alloeomimus</t>
  </si>
  <si>
    <t>Elazığ, Gaziantep, Kahramanmaraş</t>
  </si>
  <si>
    <t>Alloeonotus egregius Fieber, 1864</t>
  </si>
  <si>
    <t>Alloeonotus</t>
  </si>
  <si>
    <t>Amasya, Ankara, Bursa, Konya</t>
  </si>
  <si>
    <t>Alloeonotus fulvipes (Scopoli, 1763)</t>
  </si>
  <si>
    <t>Afyonkarahisar, Amasya, Ankara, Bursa, Çorum, Edirne, Erzurum, İstanbul, Kırklareli, Kırşehir, Konya</t>
  </si>
  <si>
    <t>Alloeonotus obtusus Wagner, 1968</t>
  </si>
  <si>
    <t>Alloeotomus cyprius (Wagner, 1953)</t>
  </si>
  <si>
    <t>Alloeotomus</t>
  </si>
  <si>
    <t>Deraeocorini</t>
  </si>
  <si>
    <t>Deraeocorinae</t>
  </si>
  <si>
    <t>Antalya, Diyarbakır, Hatay, İzmir, Kahramanmaraş, Mardin, Siirt</t>
  </si>
  <si>
    <t>Alloeotomus germanicus Wagner, 1939</t>
  </si>
  <si>
    <t>Antalya, Kastamonu, Kütahya, Muğla, Karaman</t>
  </si>
  <si>
    <t>Alloeotomus gothicus (Fallén, 1807)</t>
  </si>
  <si>
    <t>Artvin, Bolu, Erzurum, Kastamonu, Kütahya, Muğla</t>
  </si>
  <si>
    <t>Amblytylus concolor Jakovlev, 1877</t>
  </si>
  <si>
    <t>Amblytylus</t>
  </si>
  <si>
    <t>Cremnorrhina</t>
  </si>
  <si>
    <t>Cremnorrhini</t>
  </si>
  <si>
    <t>Adana, Afyonkarahisar, Ankara, Antalya, Bilecik, Burdur, Bursa, Çanakkale, Çorum, Diyarbakır, Düzce, Edirne, Gaziantep, Isparta, İstanbul, İzmir, Kahramanmaraş, Karaman, Kastamonu, Kayseri, Kütahya, Kırklareli, Kırşehir, Manisa, Mersin, Muğla, Nevşehir, Tekirdağ, Trabzon,</t>
  </si>
  <si>
    <t>Amblytylus nasutus (Kirschbaum, 1856)</t>
  </si>
  <si>
    <t>Afyonkarahisar, Ankara, Antalya, Bursa, Çanakkale, Edirne, Erzincan, Erzurum, İzmir, Kocaeli, Konya, Mersin, Sakarya</t>
  </si>
  <si>
    <t>Anapus dorsalis (Reuter, 1890)</t>
  </si>
  <si>
    <t>Anapus</t>
  </si>
  <si>
    <t>Halticini</t>
  </si>
  <si>
    <t>Orthotylinae</t>
  </si>
  <si>
    <t xml:space="preserve">Adana, Afyonkarahisar, Ankara, Ağrı, Bayburt, Bingöl, Çorum, Diyarbakır, Elazığ, Erzincan, Erzurum, Eskişehir, Gümüşhane, Isparta, Kahramanmaraş, Karaman, Kars, Kayseri, Konya, Kütahya, Kırıkkale, Kırşehir, Mersin, Muş, Niğde, Sivas, Tokat, Van </t>
  </si>
  <si>
    <t>Anapus kirschbaumi Stål, 1858</t>
  </si>
  <si>
    <t>Ağrı, Ankara</t>
  </si>
  <si>
    <t>Anonychiella brevicornis (Reuter, 1879)</t>
  </si>
  <si>
    <t>Anonychiella</t>
  </si>
  <si>
    <t>Exaeretini</t>
  </si>
  <si>
    <t>Karaman, Konya, Nevşehir, Niğde</t>
  </si>
  <si>
    <t>Antepia guttalis Seidenstücker, 1962</t>
  </si>
  <si>
    <t>Antepia</t>
  </si>
  <si>
    <t>Gaziantep, Kahramanmaraş, Kütahya</t>
  </si>
  <si>
    <t>Aphanosoma italicum A. Costa, 1842</t>
  </si>
  <si>
    <t>Aphanosoma</t>
  </si>
  <si>
    <t>Adana, Amasya, Ankara, Antalya, Bartın, Çankırı, Edirne, Erzurum, Eskişehir, İstanbul, Karabük, Kastamonu, Kırklareli, Kırşehir, Konya, Kütahya, Sinop, Tekirdağ</t>
  </si>
  <si>
    <t>Apolygus lucorum (Meyer-Dür, 1843)</t>
  </si>
  <si>
    <t>Apolygus</t>
  </si>
  <si>
    <t>Çankırı, Erzurum, Kars</t>
  </si>
  <si>
    <t>Atomoscelis onusta (Fieber, 1861)</t>
  </si>
  <si>
    <t>Atomoscelis</t>
  </si>
  <si>
    <t>Nasocorini</t>
  </si>
  <si>
    <t>Ankara, Antalya, Bursa, Çorum, Diyarbakır, Edirne, Erzincan, Erzurum, Eskişehir, Gaziantep, Hatay, İzmir, Karaman, Kahramanmaraş, Karabük, Kayseri, Konya, Kırıkkale, Kırşehir, Mersin, Nevşehir, Niğde, Sakarya, Yozgat</t>
  </si>
  <si>
    <t>Atractotomus</t>
  </si>
  <si>
    <t>iNaturalist: Konya</t>
  </si>
  <si>
    <t>Ankara, Elazığ, Konya</t>
  </si>
  <si>
    <t>Atractotomus magnicornis (Fallén, 1807)</t>
  </si>
  <si>
    <t>Ankara, Artvin, Çankırı, Karaman, Kastamonu, Konya, Sinop</t>
  </si>
  <si>
    <t>Adana, Afyonkarahisar, Ankara, Antalya, Artvin, Balıkesir, Bartın, Bilecik, Bolu, Burdur, Çanakkale, Çankırı, Çorum, Denizli, Diyarbakır, Eskişehir, Gaziantep, Hakkâri, İstanbul, İzmir, Kahramanmaraş, Karabük, Karaman, Kastamonu, Kayseri, Kocaeli, Konya, Manisa, Mersin, Muğla, Nevşehir, Rize, Siirt, Trabzon, Uşak, Van, Zonguldak</t>
  </si>
  <si>
    <t>Atractotomus persquamosus Seidenstücker, 1961</t>
  </si>
  <si>
    <t>Bolu, Kahramanmaraş, Karaman, Mersin</t>
  </si>
  <si>
    <t>Auchenocrepis reuteri Jakovlev, 1876</t>
  </si>
  <si>
    <t>Auchenocrepis</t>
  </si>
  <si>
    <t>Adana, Ankara, Aydın, Çankırı, Denizli, Elazığ, Eskişehir, Gaziantep, Iğdır, İzmir, Kahramanmaraş, Kars, Mersin, Nevşehir, Siirt</t>
  </si>
  <si>
    <t>Badezorus signaticornis (Reuter, 1904)</t>
  </si>
  <si>
    <t>Badezorus</t>
  </si>
  <si>
    <t>Siirt, Karaman</t>
  </si>
  <si>
    <t>Badezorus tauricus (Wagner, 1976)</t>
  </si>
  <si>
    <t>Barbarosia decalvata (Seidenstücker, 1962)</t>
  </si>
  <si>
    <t>Barbarosia</t>
  </si>
  <si>
    <t>Ankara, Elazığ, Konya, Niğde , Karaman</t>
  </si>
  <si>
    <t>Blepharidopterus angulatus (Fallén, 1807)</t>
  </si>
  <si>
    <t>Blepharidopterus</t>
  </si>
  <si>
    <t>Orthotylini</t>
  </si>
  <si>
    <t>Ankara, Artvin, Bolu, Edirne, Erzincan, Erzurum, İzmir, Karabük, Mersin, Van, Zonguldak</t>
  </si>
  <si>
    <t>Blepharidopterus diaphanus (Kirschbaum, 1856)</t>
  </si>
  <si>
    <t>Ankara, İstanbul, Karaman, Kayseri, Kırşehir</t>
  </si>
  <si>
    <t>Blepharidopterus dubius Wagner, 1954</t>
  </si>
  <si>
    <t>Düzce, Kahramanmaraş, Kocaeli, Sakarya</t>
  </si>
  <si>
    <t>Bothynotus pilosus (Boheman, 1852)</t>
  </si>
  <si>
    <t>Bothynotus</t>
  </si>
  <si>
    <t>Clivinemini</t>
  </si>
  <si>
    <t>iNaturalist: Mersin, Sinop</t>
  </si>
  <si>
    <t>Karaman, Kastamonu, Kayseri, Kırklareli, Mersin, Sinop</t>
  </si>
  <si>
    <t>Brachycoleus bolivari Horváth, 1901</t>
  </si>
  <si>
    <t>Brachycoleus</t>
  </si>
  <si>
    <t>Adana, Bingöl, Diyarbakır, Gaziantep, Mardin, Hatay, Kahramanmaraş</t>
  </si>
  <si>
    <t>Brachycoleus decolor Reuter, 1887</t>
  </si>
  <si>
    <t>Adana, Ağrı, Amasya, Ankara, Bayburt, Bilecik, Bitlis, Bursa, Çanakkale, Çankırı, Diyarbakır, Eskişehir, Erzincan, Erzurum, Hatay, Iğdır, Kahramanmaraş, Kars, Kastamonu, Kayseri, Kırıkkale, Kırşehir, Konya, Nevşehir, Uşak, Van, Karaman</t>
  </si>
  <si>
    <t>Brachycoleus lineellus Jakovlev, 1884</t>
  </si>
  <si>
    <r>
      <t>Adana, Afyonkarahisar, Ankara, Antalya, Aydın, Bilecik, Burdur, Çanakkale, Denizli, Diyarbakır, Edirne, Erzincan, Erzurum,</t>
    </r>
    <r>
      <rPr>
        <vertAlign val="superscript"/>
        <sz val="11"/>
        <color theme="1"/>
        <rFont val="Calibri"/>
        <family val="2"/>
        <charset val="162"/>
        <scheme val="minor"/>
      </rPr>
      <t xml:space="preserve"> </t>
    </r>
    <r>
      <rPr>
        <sz val="11"/>
        <color theme="1"/>
        <rFont val="Calibri"/>
        <family val="2"/>
        <charset val="162"/>
        <scheme val="minor"/>
      </rPr>
      <t>Gaziantep, Isparta, Kahramanmaraş, Karaman, Kars, Kayseri, Kırklareli, Kilis, Konya, Mardin, Niğde, Uşak</t>
    </r>
  </si>
  <si>
    <t>Brachycoleus pilicornis pilicornis (Panzer, 1805)</t>
  </si>
  <si>
    <t>Afyonkarahisar, Denizli, Mardin</t>
  </si>
  <si>
    <t>Brachycoleus steini Reuter, 1877</t>
  </si>
  <si>
    <t>Afyonkarahisar, Antalya, Aydın, Balıkesir, Bilecik, Burdur, Bursa, Çanakkale, Denizli, Edirne, Elazığ, Eskişehir, Gaziantep, Isparta, İstanbul, İzmir, Kahramanmaraş, Kayseri, Kırklareli, Kırşehir, Konya, Kütahya, Manisa, Muğla, Muş, Niğde, Tekirdağ, Uşak, Karaman</t>
  </si>
  <si>
    <t>Brachycoleus thoracicus Puton, 1892</t>
  </si>
  <si>
    <t>Gaziantep, Diyarbakır, Elazığ, Hatay, Kahramanmaraş, Karabük, Mardin, Şanlıurfa</t>
  </si>
  <si>
    <t>Brachynotocoris cyprius cyprius Wagner, 1961</t>
  </si>
  <si>
    <t>Brachynotocoris</t>
  </si>
  <si>
    <t>Antalya, Gaziantep, Hatay, İzmir, Karaman, Mardin, Mersin</t>
  </si>
  <si>
    <t>Brachynotocoris puncticornis Reuter, 1880</t>
  </si>
  <si>
    <t>Diyarbakır, Erzincan, Erzurum, Gaziantep, Iğdır, İstanbul, Kırklareli, Kırşehir, Konya, Mersin, Nevşehir, Sakarya</t>
  </si>
  <si>
    <t>Brachynotocoris viticinus Seidenstücker, 1954</t>
  </si>
  <si>
    <t>Adana, Hatay, Mersin, Kahramanmaraş</t>
  </si>
  <si>
    <t>Calocoris affinis (Herrich-Schaeffer, 1835)</t>
  </si>
  <si>
    <t>Calocoris</t>
  </si>
  <si>
    <t>Ankara, Bolu, Çanakkale, Çankırı, Kastamonu, Kırıkkale, Sakarya</t>
  </si>
  <si>
    <t>Calocoris nemoralis (Fabricius, 1787)</t>
  </si>
  <si>
    <t>Adana, Antalya, Aydın, Balıkesir, Burdur, Bursa, Çanakkale, Denizli, Gaziantep, Hatay, İstanbul, İzmir, Kahramanmaraş, Kayseri, Kırklareli, Kırşehir, Kilis, Manisa, Mardin, Mersin, Muğla, Şanlıurfa, Ordu, Osmaniye</t>
  </si>
  <si>
    <t>Calocoris porphyropterus Reuter, 1894</t>
  </si>
  <si>
    <t>Gaziantep, Hatay</t>
  </si>
  <si>
    <t>Calocoris roseomaculatus angularis (Fieber, 1864)</t>
  </si>
  <si>
    <t>Adana, Afyonkarahisar, Amasya, Ankara, Antalya, Balıkesir, Bartın, Bilecik, Bolu, Burdur, Bursa, Çanakkale, Çankırı, Denizli, Diyarbakır, Edirne, Elazığ, Erzincan, Erzurum, Eskişehir, Gaziantep, Hatay, Isparta, İstanbul, İzmir, Kahramanmaraş, Karabük, Kars, Kastamonu, Kayseri, Kırıkkale, Kırklareli,  Kırşehir, Konya, Kütahya, Manisa, Mardin, Mersin, Muğla, Nevşehir, Niğde, Osmaniye, Siirt, Sinop, Tekirdağ, Trabzon, Uşak, Karaman</t>
  </si>
  <si>
    <t>Calocoris roseomaculatus saucius Linnavuori, 1951</t>
  </si>
  <si>
    <t>Ankara and Kayseri records by Tuatay (1972) are doubtful</t>
  </si>
  <si>
    <t>Diyarbakır, Elazığ</t>
  </si>
  <si>
    <t>Calocoris rubicundus Reuter, 1904</t>
  </si>
  <si>
    <r>
      <t>Adana, Ankara, Eskişehir, Karaman</t>
    </r>
    <r>
      <rPr>
        <vertAlign val="superscript"/>
        <sz val="11"/>
        <color theme="1"/>
        <rFont val="Calibri"/>
        <family val="2"/>
        <charset val="162"/>
        <scheme val="minor"/>
      </rPr>
      <t xml:space="preserve"> </t>
    </r>
  </si>
  <si>
    <t>Camponotidea fieberi Reuter, 1879</t>
  </si>
  <si>
    <t>Camponotidea</t>
  </si>
  <si>
    <t>Herdoniini</t>
  </si>
  <si>
    <t xml:space="preserve">Adana, Afyonkarahisar, Ağrı, Amasya, Antalya, Aydın, Balıkesir, Burdur, Bursa, Çanakkale, Çorum, Denizli, Diyarbakır, Elazığ, Erzurum, Gaziantep, Hatay, İstanbul, İzmir, Kahramanmaraş, Kars, Karaman, Konya, Kütahya, Mersin, Muğla, Nevşehir, Osmaniye, Siirt, Uşak </t>
  </si>
  <si>
    <t>Camponotidea saundersi (Puton, 1874)</t>
  </si>
  <si>
    <t>Amasya, Ankara, Aydın, Balıkesir, Bursa, Çanakkale, Çankırı, Çorum, Erzincan, Gaziantep, Hatay, İstanbul, İzmir, Kahramanmaraş, Mersin, Muğla, Osmaniye, Siirt, Tekirdağ</t>
  </si>
  <si>
    <t>Camptotylus linae (Puton, 1881)</t>
  </si>
  <si>
    <t>Camptotylus</t>
  </si>
  <si>
    <t xml:space="preserve">Ankara, Antalya, Çorum, Denizli, Diyarbakır, Gaziantep, Hatay, Kahramanmaraş, Karaman, Kars, Kayseri, Konya, Nevşehir, Yozgat </t>
  </si>
  <si>
    <t>Camptotylus reuteri Jakovlev, 1881</t>
  </si>
  <si>
    <t>Adana, Antalya, Aydın, Balıkesir, Çorum, İzmir, Kahramanmaraş, Manisa, Mersin, Muğla</t>
  </si>
  <si>
    <t>Camptotylus yersini (Mulsant &amp; Rey, 1856)</t>
  </si>
  <si>
    <t>Camptozygum aequale (Villers, 1789)</t>
  </si>
  <si>
    <t>Camptozygum</t>
  </si>
  <si>
    <t>Campylomma annulicorne (Signoret, 1865)</t>
  </si>
  <si>
    <t>Campylomma</t>
  </si>
  <si>
    <t>Adana, Ankara, Diyarbakır, Edirne, Iğdır, İstanbul, İzmir, Mardin, Muğla</t>
  </si>
  <si>
    <t>Campylomma diversicorne Reuter, 1878</t>
  </si>
  <si>
    <t>Adana, Adıyaman, Antalya, Aydın, Balıkesir, Bursa, Çanakkale, Denizli, Diyarbakır, Edirne, Elazığ, Erzurum, Gaziantep, Hatay, İzmir, Kahramanmaraş, Karaman, Kars, Mardin, Mersin, Muğla, Sakarya</t>
  </si>
  <si>
    <t>Campylomma lindbergi Hoberlandt, 1953</t>
  </si>
  <si>
    <t>Adana, Adıyaman, Ankara, Antalya, Çankırı, Gaziantep, Hatay, Kahramanmaraş, Karaman, Kastamonu, Kayseri, Konya, Kırşehir, Mersin, Nevşehir, Niğde, Siirt, Şanlıurfa</t>
  </si>
  <si>
    <t>Campylomma miyamotoi Yasunaga, 2001</t>
  </si>
  <si>
    <t>Campylomma nigronasutum Reuter, 1878</t>
  </si>
  <si>
    <t>Campylomma oertzenii Reuter, 1888</t>
  </si>
  <si>
    <t>Antalya, İzmir, Mersin</t>
  </si>
  <si>
    <t>Campylomma simillimum Jakovlev, 1882</t>
  </si>
  <si>
    <t>İzmir, Karaman</t>
  </si>
  <si>
    <t>Campylomma unicolor Poppius, 1914</t>
  </si>
  <si>
    <t>Campylomma vendicarinum Carapezza, 1991</t>
  </si>
  <si>
    <t>Campylomma verbasci (Meyer-Dür, 1843)</t>
  </si>
  <si>
    <t>Adana, Ankara, Antalya, Aydın, Balıkesir, Bayburt, Bilecik, Bolu, Burdur, Bursa, Çanakkale, Çankırı, Çorum, Denizli, Edirne, Erzincan, Erzurum, Eskişehir, Gaziantep, Hatay, Isparta, Iğdır, İzmir, Kahramanmaraş, Karaman, Kars, Kastamonu, Kayseri, Kırıkkale, Kırklareli, Kırşehir, Kocaeli, Konya, Manisa, Mardin, Mersin, Muğla, Nevşehir, Niğde, Sakarya, Samsun, Siirt, Sinop, Tekirdağ, Van, Yozgat, Zonguldak</t>
  </si>
  <si>
    <t>Campylomma viticis Lindberg, 1948</t>
  </si>
  <si>
    <t>Antalya, Hatay, Kayseri, Mersin, Karaman</t>
  </si>
  <si>
    <t>Campyloneura virgula (Herrich-Schaeffer, 1835)</t>
  </si>
  <si>
    <t>Campyloneura</t>
  </si>
  <si>
    <t>Dicyphini</t>
  </si>
  <si>
    <t>Bryocorinae</t>
  </si>
  <si>
    <t>iNaturalist: İstanbul, Eskişehir</t>
  </si>
  <si>
    <t>Antalya, Artvin, Düzce, Eskişehir, İstanbul, Muğla, Rize, Tokat, Trabzon, Zonguldak</t>
  </si>
  <si>
    <t>Capsodes bicolor (Fieber, 1864)</t>
  </si>
  <si>
    <t>Capsodes</t>
  </si>
  <si>
    <t>Ponto-Caucasian</t>
  </si>
  <si>
    <t>Bartın, Sakarya, Samsun</t>
  </si>
  <si>
    <t>Capsodes gothicus gothicus (Linnaeus, 1758)</t>
  </si>
  <si>
    <t xml:space="preserve">Karaman, Sakarya </t>
  </si>
  <si>
    <t>Capsus ater (Linnaeus, 1758)</t>
  </si>
  <si>
    <t>Capsus</t>
  </si>
  <si>
    <t>Ağrı, Amasya, Bartın, Bursa, Edirne, Erzurum, İstanbul, Kırklareli, Kırşehir, Mersin, Tekirdağ</t>
  </si>
  <si>
    <t>Capsus cinctus (Kolenati, 1845)</t>
  </si>
  <si>
    <t>Balıkesir, Kars, Konya</t>
  </si>
  <si>
    <t>Charagochilus (Charagochilus) gyllenhalii (Fallén, 1807)</t>
  </si>
  <si>
    <t>Charagochilus</t>
  </si>
  <si>
    <t>Ankara, Artvin, Aydın, Bolu, Bursa, Çankırı, Çorum, Düzce, Edirne, Hatay, İzmir, Kahramanmaraş, Karaman, Karabük, Kars, Kastamonu Erzurum, Kayseri, Kocaeli, Konya, Malatya, Mardin, Mersin, Muğla, Nevşehir, Niğde, Sakarya, Siirt, Sinop, Uşak</t>
  </si>
  <si>
    <t>Chlamydatus (Euattus) pullus (Reuter, 1870)</t>
  </si>
  <si>
    <t>Chlamydatus</t>
  </si>
  <si>
    <t>Ağrı, Aksaray, Artvin, Çankırı, Elazığ, Erzincan, Erzurum, Kahramanmaraş, Karabük, Kars, Kayseri, Kocaeli, Malatya, Manisa, Muş, Nevşehir, Niğde, Tunceli, Van</t>
  </si>
  <si>
    <t>Chlorillus pictoides Wagner, 1963</t>
  </si>
  <si>
    <t>Chlorillus</t>
  </si>
  <si>
    <t>Ankara, Diyarbakır, Elazığ</t>
  </si>
  <si>
    <t>Chlorillus pictus (Fieber, 1864)</t>
  </si>
  <si>
    <t xml:space="preserve">Erzurum, Karaman </t>
  </si>
  <si>
    <t>Chorosomella jakowleffi Horváth, 1906</t>
  </si>
  <si>
    <t>Chorosomella</t>
  </si>
  <si>
    <t>Ankara, Gaziantep, Şanlıurfa</t>
  </si>
  <si>
    <t>Closterotomus annulus (Brullé, 1832)</t>
  </si>
  <si>
    <t>Closterotomus</t>
  </si>
  <si>
    <t>Adana, Afyonkarahisar, Amasya, Ankara, Antalya, Artvin, Aydın, Balıkesir, Bilecik, Burdur, Bursa, Çanakkale, Denizli, Gaziantep, Hatay, İzmir, Kahramanmaraş, Karaman, Kilis, Manisa, Mersin, Muğla, Osmaniye, Rize, Sakarya, Tekirdağ</t>
  </si>
  <si>
    <t>Closterotomus costae (Reuter, 1888)</t>
  </si>
  <si>
    <t>iNaturalist: Trabzon</t>
  </si>
  <si>
    <t>Artvin, Trabzon</t>
  </si>
  <si>
    <t>Closterotomus fulvomaculatus (De Geer, 1773)</t>
  </si>
  <si>
    <t>Amasya, Ankara, Bartın, Balıkesir, Bilecik, Bolu, Bursa, Düzce, Edirne, Gümüşhane, Kastamonu, Kırklareli, Kocaeli, Kütahya, Muğla, Sakarya, Uşak, Zonguldak</t>
  </si>
  <si>
    <t>Closterotomus hedenborgi (Fieber, 1870)</t>
  </si>
  <si>
    <t>İstanbul, İzmir, Kahramanmaraş, Karaman, Kayseri, Konya, Mersin, Nevşehir, Niğde</t>
  </si>
  <si>
    <t>Closterotomus histrio histrio (Reuter, 1877)</t>
  </si>
  <si>
    <t>Ankara, Antalya, Aydın, Çanakkale, Erzurum, Isparta, İzmir, Kahramanmaraş, Mersin, Muğla</t>
  </si>
  <si>
    <t>Closterotomus kroesus (Seidenstücker, 1977)</t>
  </si>
  <si>
    <t>Adana, Diyarbakır, Giresun, Hatay, Kahramanmaraş, Mersin, Niğde, Karaman</t>
  </si>
  <si>
    <t>Closterotomus krueperi (Reuter, 1880)</t>
  </si>
  <si>
    <t>Adana, Amasya, Ankara, Antalya, Aydın, Balıkesir, Burdur, Diyarbakır, Eskişehir, Gaziantep, Hatay, İzmir, Kahramanmaraş, Karaman, Kütahya, Mersin, Muğla, Osmaniye, Uşak</t>
  </si>
  <si>
    <t>Closterotomus norwegicus (Gmelin, 1790)</t>
  </si>
  <si>
    <t>Adana, Afyonkarahisar, Amasya, Ankara, Antalya, Artvin, Aydın, Balıkesir, Bartın, Bayburt, Bilecik, Bolu, Bursa, Çanakkale, Çankırı, Denizli, Edirne, Elazığ, Erzurum, Eskişehir, Gaziantep, Hatay, İstanbul, İzmir, Kahramanmaraş, Karabük, Kastamonu, Kırklareli, Kırşehir, Kilis, Kayseri, Kocaeli, Konya, Kütahya, Malatya, Mersin, Muğla, Ordu, Osmaniye, Sakarya, Samsun, Sinop, Tekirdağ, Tokat, Trabzon, Zonguldak</t>
  </si>
  <si>
    <t>Closterotomus picturatus (Reuter, 1896)</t>
  </si>
  <si>
    <t>Ankara, Antalya, Aydın, Bilecik, Burdur, Bursa, Çanakkale, İzmir, Karaman, Kastamonu, Konya, Kütahya, Mersin, Muğla, Zonguldak</t>
  </si>
  <si>
    <t>Closterotomus putoni (Horváth, 1888)</t>
  </si>
  <si>
    <t>Önder 1976; Lodos et al. 2003; Yazıcı and Yıldırım 2016c: Closterotomus costae-&gt; Adana, Antalya, Hatay, Kahramanmaraş, Mardin, Mersin, Osmaniye; iNaturalist: Aksaray</t>
  </si>
  <si>
    <t>Adana, Aksaray, Antalya, Diyarbakır, Gaziantep, Hatay, İstanbul, Kahramanmaraş, Mardin, Mersin, Osmaniye</t>
  </si>
  <si>
    <t>Closterotomus reuteri (Horváth, 1882)</t>
  </si>
  <si>
    <t>Adana, Amasya, Ankara, Bilecik, Bolu, Bursa, İstanbul, Karabük, Kastamonu, Kütahya, Sakarya, Sinop, Zonguldak</t>
  </si>
  <si>
    <t>Closterotomus trivialis (A. Costa, 1853)</t>
  </si>
  <si>
    <t>Antalya, Aydın, Balıkesir, Bursa, Diyarbakır, Elazığ, İzmir, Manisa, Muğla</t>
  </si>
  <si>
    <t>Compsidolon (Apsinthophylus) absinthii (Scott, 1870)</t>
  </si>
  <si>
    <t>Compsidolon</t>
  </si>
  <si>
    <t>Kahramanmaraş, Mersin, Karaman</t>
  </si>
  <si>
    <t>Compsidolon (Apsinthophylus) pumilum (Jakovlev, 1876)</t>
  </si>
  <si>
    <t>Ankara, Kahramanmaraş, Karaman</t>
  </si>
  <si>
    <t>Compsidolon (Compsidolon) elegantulum Reuter, 1899</t>
  </si>
  <si>
    <t>Compsidolon (Coniortodes) salicellum (Herrich-Schaeffer, 1841)</t>
  </si>
  <si>
    <t>Artvin, Düzce, Giresun, Ordu, Sakarya</t>
  </si>
  <si>
    <t>Conostethus angustus Wagner, 1963</t>
  </si>
  <si>
    <t>Conostethus</t>
  </si>
  <si>
    <t>Conostethus roseus (Fallén, 1807)</t>
  </si>
  <si>
    <t>Adana, Afyonkarahisar, Ankara, Antalya, Ağrı, Erzurum, Erzurum, Eskişehir, Karaman, Konya, Mersin, Uşak</t>
  </si>
  <si>
    <t>Conostethus venustus venustus (Fieber, 1858)</t>
  </si>
  <si>
    <t>Adana, Ankara, Antalya, Balıkesir, Bursa, Hatay, İzmir, Kahramanmaraş, Mersin, Osmaniye</t>
  </si>
  <si>
    <t>Conostethus viridis Seidenstücker, 1964</t>
  </si>
  <si>
    <t>Cranocapsus (Cranocapsus) turcicus Kıyak, 1990</t>
  </si>
  <si>
    <t>Cranocapsus</t>
  </si>
  <si>
    <t>Cremnorrhinus basalis Reuter, 1880</t>
  </si>
  <si>
    <t>Cremnorrhinus</t>
  </si>
  <si>
    <t>Turkish Thrace without locality</t>
  </si>
  <si>
    <t>Creontiades pallidus (Rambur, 1839)</t>
  </si>
  <si>
    <t>Creontiades</t>
  </si>
  <si>
    <t>Adana, Antalya, Aydın, Denizli, Erzurum, İzmir, Manisa, Mersin, Muğla, Osmaniye, Şanlıurfa</t>
  </si>
  <si>
    <t>Criocoris contrastus Seidenstücker, 1970</t>
  </si>
  <si>
    <t>Criocoris</t>
  </si>
  <si>
    <t>Semiina</t>
  </si>
  <si>
    <t>Semiini</t>
  </si>
  <si>
    <t>Ankara, Karaman</t>
  </si>
  <si>
    <t>Criocoris crassicornis (Hahn, 1834)</t>
  </si>
  <si>
    <t>Criocoris sulcicornis (Kirschbaum, 1856)</t>
  </si>
  <si>
    <t>South European</t>
  </si>
  <si>
    <t>Ankara, Artvin, Karabük, Kayseri, Manisa</t>
  </si>
  <si>
    <t>Criocoris variegatus Stichel, 1934</t>
  </si>
  <si>
    <t>Cyllecoris histrionius (Linnaeus, 1767)</t>
  </si>
  <si>
    <t>Cyllecoris</t>
  </si>
  <si>
    <t>Bartın, Bolu, Bursa, Edirne, Erzurum, Hatay, Kocaeli, Sakarya</t>
  </si>
  <si>
    <t>Cyphodema cilicica Seidenstücker, 1954</t>
  </si>
  <si>
    <t>Cyphodema</t>
  </si>
  <si>
    <t>Adana, Mersin, Niğde, Osmaniye, Karaman, Kırşehir</t>
  </si>
  <si>
    <t>Cyphodema humbaba Linnavuori, 1984</t>
  </si>
  <si>
    <t>Cyphodema instabilis (Lucas, 1849)</t>
  </si>
  <si>
    <t>Adana, Antalya, Aydın, Balıkesir, Bilecik, Burdur, Bursa, Çanakkale, Denizli, Diyarbakır, Edirne, Elazığ, Gaziantep, Hatay, İstanbul, İzmir, Kahramanmaraş, Kırklareli, Kocaeli, Konya, Kütahya, Manisa, Mardin, Mersin, Muğla, Ordu, Sinop, Tekirdağ, Trabzon, Uşak</t>
  </si>
  <si>
    <t>Cyphodema mendosa Montandon, 1887</t>
  </si>
  <si>
    <t>Cyphodema pernix Horváth, 1906</t>
  </si>
  <si>
    <t>Cyphodema rubrica Seidenstücker, 1954</t>
  </si>
  <si>
    <t>Damioscea komaroffii (Jakovlev, 1879)</t>
  </si>
  <si>
    <t>Damioscea</t>
  </si>
  <si>
    <t xml:space="preserve">Karaman, Nevşehir </t>
  </si>
  <si>
    <t>Dasyscytus sordidus Fieber, 1864</t>
  </si>
  <si>
    <t>Dasyscytus</t>
  </si>
  <si>
    <t>Antalya, Mersin</t>
  </si>
  <si>
    <t>Deraeocoris (Camptobrochis) pallens pallens (Reuter, 1904)</t>
  </si>
  <si>
    <t>Deraeocoris</t>
  </si>
  <si>
    <t>Önder, 1976: Artvin kaydı şüpheli!; iNaturalist: Eskişehir</t>
  </si>
  <si>
    <t>Adana, Adıyaman, Antalya, Artvin, Diyarbakır, Erzincan, Erzurum, Eskişehir, Gaziantep, Hatay, İstanbul, İzmir, Kahramanmaraş, Karaman, Kars, Kayseri, Kilis, Mardin, Mersin, Muğla, Osmaniye, Şanlıurfa, Van</t>
  </si>
  <si>
    <t>Deraeocoris (Camptobrochis) punctulatus (Fallén, 1807)</t>
  </si>
  <si>
    <t>Adana, Adıyaman, Afyonkarahisar, Ağrı, Ankara, Antalya, Artvin, Aydın, Balıkesir, Bilecik, Burdur, Bursa, Çanakkale, Çankırı, Çorum, Denizli, Diyarbakır, Edirne, Elazığ, Erzincan, Erzurum, Eskişehir, Gaziantep, Hakkâri, Hatay, Isparta, İzmir, Kahramanmaraş, Karaman, Kars, Kayseri, Kırklareli, Kütahya, Malatya, Manisa, Mardin, Mersin, Muğla, Rize, Sakarya, Siirt, Şanlıurfa, Trabzon, Uşak, Van, Yozgat</t>
  </si>
  <si>
    <t>Deraeocoris (Camptobrochis) serenus (Douglas &amp; Scott, 1868)</t>
  </si>
  <si>
    <t>Adana, Adıyaman, Afyonkarahisar, Ağrı, Ankara, Antalya, Artvin, Aydın, Balıkesir, Bayburt, Bilecik, Bitlis, Bolu, Burdur, Bursa, Çanakkale, Çankırı, Çorum, Denizli, Diyarbakır, Düzce, Edirne, Elazığ, Erzincan, Erzurum, Eskişehir, Gaziantep, Giresun, Gümüşhane, Hakkâri, Hatay, Iğdır, İstanbul, İzmir, Kahramanmaraş, Karabük, Karaman, Kars, Kastamonu, Kayseri, Kırşehir, Kilis, Kocaeli, Konya, Kütahya, Kırklareli, Malatya, Manisa, Mardin, Mersin, Muğla, Muş, Nevşehir, Niğde, Rize, Sakarya, Samsun, Siirt, Sinop, Şanlıurfa, Tekirdağ, Tokat, Tunceli, Uşak, Van, Yozgat, Zonguldak</t>
  </si>
  <si>
    <t>Deraeocoris (Deraeocoris) delagrangei (Puton, 1892)</t>
  </si>
  <si>
    <t xml:space="preserve">iNaturalist: Osmaniye </t>
  </si>
  <si>
    <t>Antalya, Hatay, Mersin, Muğla, Osmaniye</t>
  </si>
  <si>
    <t>Deraeocoris (Deraeocoris) flavilinea (A. Costa, 1862)</t>
  </si>
  <si>
    <t>iNaturalist: Eskişehir, Kocaeli</t>
  </si>
  <si>
    <t>Ankara, Eskişehir, İstanbul, Kocaeli</t>
  </si>
  <si>
    <t>Deraeocoris (Deraeocoris) punctum (Rambur, 1839)</t>
  </si>
  <si>
    <t>Ankara, Nevşehir</t>
  </si>
  <si>
    <t>Deraeocoris (Deraeocoris) ruber (Linnaeus, 1758)</t>
  </si>
  <si>
    <t>iNaturalist: Kırklareli</t>
  </si>
  <si>
    <r>
      <t>Ankara, Antalya, Bartın, Bilecik, Bolu, Burdur, Bursa, Çankırı, Çorum, Denizli, Düzce, Erzurum, Eskişehir, İstanbul, İzmir, Karabük, Karaman, Kastamonu, Kırklareli, Kütahya,</t>
    </r>
    <r>
      <rPr>
        <b/>
        <sz val="11"/>
        <color theme="1"/>
        <rFont val="Calibri"/>
        <family val="2"/>
        <charset val="162"/>
        <scheme val="minor"/>
      </rPr>
      <t xml:space="preserve"> </t>
    </r>
    <r>
      <rPr>
        <sz val="11"/>
        <color theme="1"/>
        <rFont val="Calibri"/>
        <family val="2"/>
        <charset val="162"/>
        <scheme val="minor"/>
      </rPr>
      <t>Nevşehir, Sakarya, Samsun, Zonguldak</t>
    </r>
  </si>
  <si>
    <t>Deraeocoris (Deraeocoris) rutilus (Herrich-Schaeffer, 1838)</t>
  </si>
  <si>
    <t>Adana, Adıyaman, Amasya, Ankara, Antalya, Aydın, Balıkesir, Bilecik, Bingöl, Bitlis, Bolu, Burdur, Bursa,  Çanakkale, Çankırı, Çorum, Denizli, Diyarbakır, Edirne, Elazığ, Erzincan, Erzurum, Eskişehir, Gaziantep, Giresun, Gümüşhane, Hatay, Isparta, İstanbul, İzmir, Kahramanmaraş, Karabük, Karaman, Kastamonu, Kayseri, Kırklareli, Kırşehir, Kilis, Kocaeli, Konya, Kütahya, Kırklareli, Manisa, Mardin, Mersin, Muğla, Muş, Nevşehir, Ordu, Osmaniye, Sakarya, Samsun, Siirt, Sinop, Sivas, Tekirdağ, Tokat, Uşak, Van, Zonguldak</t>
  </si>
  <si>
    <t>Deraeocoris (Deraeocoris) schach (Fabricius, 1781)</t>
  </si>
  <si>
    <t>Antalya, Amasya, Aydın, Balıkesir, Bilecik, Bursa, Çanakkale, Edirne, Denizli, Diyarbakır, İstanbul, İzmir, Kocaeli, Manisa, Muğla, Tekirdağ, Uşak</t>
  </si>
  <si>
    <t>Deraeocoris (Deraeocoris) scutellaris (Fabricius, 1794)</t>
  </si>
  <si>
    <t>Bilecik, Bursa, Erzurum, Kocaeli, İzmir, Manisa, Tokat</t>
  </si>
  <si>
    <t>Deraeocoris (Deraeocoris) trifasciatus (Linnaeus, 1767)</t>
  </si>
  <si>
    <t>Adana, Afyonkarahisar, Ankara, Antalya, Aydın, Bilecik, Burdur, Bursa, Denizli, Düzce, Edirne, Elazığ, Eskişehir, Gümüşhane, Isparta, İzmir, Karaman, Kocaeli, Kütahya, Manisa, Muğla, Ordu, Sakarya, Samsun, Tekirdağ, Tokat, Uşak</t>
  </si>
  <si>
    <t>Deraeocoris (Deraeocoris) ventralis ventralis Reuter, 1904</t>
  </si>
  <si>
    <t>Ağrı, Bilecik, Bayburt, Bursa, Edirne, Erzincan, Erzurum, Eskişehir, Isparta, Kars, Kırşehir, Kocaeli, Manisa, Sakarya, Van</t>
  </si>
  <si>
    <t>Deraeocoris (Knightocapsus) lutescens (Schilling, 1837)</t>
  </si>
  <si>
    <t>Adana, Afyonkarahisar, Ağrı, Ankara, Antalya, Artvin, Balıkesir, Bartın, Bilecik, Bolu, Bursa, Çankırı, Çorum, Edirne, Elazığ, Erzincan, Erzurum, Eskişehir, Iğdır, Isparta, İzmir, Kahramanmaraş, Karabük, Karaman, Kastamonu, Kayseri, Kırklareli, Kocaeli, Konya, Kütahya, Manisa, Mersin, Niğde, Ordu, Rize, Sakarya, Sinop, Tokat, Trabzon, Tunceli, Uşak, Van, Yozgat, Zonguldak</t>
  </si>
  <si>
    <t>Deraeocoris (Knightocapsus) putoni (Montandon, 1885)</t>
  </si>
  <si>
    <t>Adana, Ankara, Aydın, Edirne, İzmir, Kahramanmaraş, Karaman, Kırklareli, Mersin, Nevşehir, Sinop, Tekirdağ, Tokat</t>
  </si>
  <si>
    <t>Dichrooscytus cyprius Lindberg, 1948</t>
  </si>
  <si>
    <t>Dichrooscytus</t>
  </si>
  <si>
    <t>Adana, Karaman</t>
  </si>
  <si>
    <t>Dichrooscytus rufipennis (Fallén, 1807)</t>
  </si>
  <si>
    <t>Isparta, Kütahya</t>
  </si>
  <si>
    <t>Dichrooscytus seidenstueckeri Josifov, 1974</t>
  </si>
  <si>
    <t>Önder (1976): D. valesinus-&gt; İzmir, Kastamonu, Kütahya, Muğla</t>
  </si>
  <si>
    <t>Adana, Antalya, Bolu, Burdur, Çankırı, Çorum, İzmir, Karaman, Karabük, Kastamonu, Kırıkkale, Konya, Kütahya, Mersin, Muğla, Niğde</t>
  </si>
  <si>
    <t>Dichrooscytus tauricus Seidenstücker, 1954</t>
  </si>
  <si>
    <t>Adana, Antalya, Isparta, Kahramanmaraş, Karaman, Kütahya, Mersin, Muğla, Osmaniye</t>
  </si>
  <si>
    <t>Dicyphus (Brachyceroea) albonasutus Wagner, 1951</t>
  </si>
  <si>
    <t>Dicyphus</t>
  </si>
  <si>
    <t>iNaturalist: İstanbul, Mersin</t>
  </si>
  <si>
    <t>Adana, Ankara, Antalya, Çanakkale, Diyarbakır, Hatay, İstanbul, İzmir, Mersin</t>
  </si>
  <si>
    <t>Dicyphus (Brachyceroea) annulatus (Wolff, 1804)</t>
  </si>
  <si>
    <t>Artvin, İstanbul, Kocaeli</t>
  </si>
  <si>
    <t>Dicyphus (Brachyceroea) digitalidis Josifov, 1958</t>
  </si>
  <si>
    <t>Antalya, Hatay, Osmaniye</t>
  </si>
  <si>
    <t>Dicyphus (Brachyceroea) geniculatus (Fieber, 1858)</t>
  </si>
  <si>
    <t>iNaturalist: Aksaray</t>
  </si>
  <si>
    <t>Aksaray, Artvin, Karaman, Kars, Kocaeli, Mersin, Zonguldak</t>
  </si>
  <si>
    <t>Dicyphus (Brachyceroea) montandoni Reuter, 1888</t>
  </si>
  <si>
    <t>Ankara, Burdur, Çanakkale, İzmir, Kayseri, Nevşehir, Niğde</t>
  </si>
  <si>
    <t>Dicyphus (Brachyceroea) seleucus Seidenstücker, 1969</t>
  </si>
  <si>
    <t>Dicyphus (Dicyphus) alkannae Seidenstücker, 1956</t>
  </si>
  <si>
    <t>New record: Bitlis, Güroymak, 09-08-1977-&gt;iNaturalist</t>
  </si>
  <si>
    <t>Aksaray, Antalya, Bitlis, Karaman, Kayseri, Niğde, Sinop, Van</t>
  </si>
  <si>
    <t>Dicyphus (Dicyphus) caycumensis Sanchez &amp; Cassis, 2018</t>
  </si>
  <si>
    <t>İzmir, Zonguldak</t>
  </si>
  <si>
    <t>Dicyphus (Dicyphus) cerastii Wagner, 1951</t>
  </si>
  <si>
    <t>Edirne, İzmir</t>
  </si>
  <si>
    <t>Dicyphus (Dicyphus) eckerleini Wagner, 1963</t>
  </si>
  <si>
    <t>Ankara, Antalya</t>
  </si>
  <si>
    <t>Dicyphus (Dicyphus) errans (Wolff, 1804)</t>
  </si>
  <si>
    <t xml:space="preserve">Artvin, Bursa, Çorum, Düzce, Erzincan, Hatay, İstanbul, İzmir, Karaman, Kars, Kastamonu, Kayseri, Kocaeli, Konya, Mersin, Nevşehir, Osmaniye Sakarya </t>
  </si>
  <si>
    <t>Dicyphus (Dicyphus) hyalinipennis (Burmeister, 1835)</t>
  </si>
  <si>
    <t>Adana, Antalya, Artvin, Erzincan, İzmir, Karaman, Kocaeli, Kırşehir, Manisa, Mersin</t>
  </si>
  <si>
    <t>Dicyphus (Dicyphus) josifovi Rieger, 1995</t>
  </si>
  <si>
    <t>Dicyphus (Dicyphus) lindbergi Wagner, 1951</t>
  </si>
  <si>
    <t>Dicyphus (Mesodicyphus) martinoi Josifov, 1958</t>
  </si>
  <si>
    <t xml:space="preserve">Karaman </t>
  </si>
  <si>
    <t>Dimorphocoris (Dimorphocoris) argaeicus Hoberlandt, 1956</t>
  </si>
  <si>
    <t>Dimorphocoris</t>
  </si>
  <si>
    <t>Dimorphocoris (Dimorphocoris) cilix Seidenstücker, 1962</t>
  </si>
  <si>
    <t>Adana, Mersin, Niğde</t>
  </si>
  <si>
    <t>Dimorphocoris (Dimorphocoris) debilis debilis (Reuter, 1880)</t>
  </si>
  <si>
    <t>Afyonkarahisar, Balıkesir, Çanakkale, İstanbul, İzmir</t>
  </si>
  <si>
    <t>Dimorphocoris (Dimorphocoris) distylus Seidenstücker, 1964</t>
  </si>
  <si>
    <t>Afyonkarahisar, Ankara, Antalya, Eskişehir, Iğdır, Kayseri, Kırıkkale, Kütahya</t>
  </si>
  <si>
    <t>Dimorphocoris (Dimorphocoris) mariae Linnavuori, 1952</t>
  </si>
  <si>
    <t>Dimorphocoris (Dimorphocoris) seidenstueckeri Linnavuori, 1984</t>
  </si>
  <si>
    <t>Dimorphocoris (Dimorphocoris) tauricus (Horváth, 1880)</t>
  </si>
  <si>
    <t>Adana, Amasya, Kahramanmaraş, Niğde</t>
  </si>
  <si>
    <t>Dimorphocoris (Dimorphocoris) toros Seidenstücker, 1962</t>
  </si>
  <si>
    <t>Dimorphocoris (Dimorphocoris) tristis (Fieber, 1861)</t>
  </si>
  <si>
    <t>Çanakkale, Mersin</t>
  </si>
  <si>
    <t>Dionconotus confluens confluens Hoberlandt, 1945</t>
  </si>
  <si>
    <t>Dionconotus</t>
  </si>
  <si>
    <t>Adana, Antalya, Çanakkale, Edirne, İstanbul, İzmir, Kırklareli, Tekirdağ</t>
  </si>
  <si>
    <t>Dionconotus neglectus neglectus (Fabricius, 1798)</t>
  </si>
  <si>
    <t>Adana, Ankara, Antalya, Aydın, Çanakkale, Gaziantep, Hatay, İstanbul, İzmir, Karaman, Kilis, Kocaeli, Konya, Mersin, Muğla, Sakarya</t>
  </si>
  <si>
    <t>Dionconotus parnisanus Hoberlandt, 1945</t>
  </si>
  <si>
    <t>Ankara, Mersin</t>
  </si>
  <si>
    <t>Dryophilocoris (Camarocyphus) persimilis (Puton, 1895)</t>
  </si>
  <si>
    <t>Dryophilocoris</t>
  </si>
  <si>
    <t>Antalya, Bilecik, Bolu, Denizli, Elazığ, Gaziantep, Hatay, Kastamonu, Konya, Karaman, Kütahya, Mersin, Uşak</t>
  </si>
  <si>
    <t>Dryophilocoris (Dryophilocoris) flavoquadrimaculatus (De Geer, 1773)</t>
  </si>
  <si>
    <t>Ankara, Hatay</t>
  </si>
  <si>
    <t>Ectagela guttata Schmidt, 1939</t>
  </si>
  <si>
    <t>Ectagela</t>
  </si>
  <si>
    <t>Antalya, Gaziantep, İzmir, Mardin, Sakarya, Siirt</t>
  </si>
  <si>
    <t>Ephippiocoris lunatus Poppius, 1912</t>
  </si>
  <si>
    <t>Ephippiocoris</t>
  </si>
  <si>
    <t>Tuxedoina</t>
  </si>
  <si>
    <t>Leucophoropterini</t>
  </si>
  <si>
    <t>Erzurum, Iğdır</t>
  </si>
  <si>
    <t>Eumecotarsus milidius Seidenstücker, 1980</t>
  </si>
  <si>
    <t>Eumecotarsus</t>
  </si>
  <si>
    <t>Europiella albipennis (Fallén, 1829)</t>
  </si>
  <si>
    <t>Europiella</t>
  </si>
  <si>
    <t>Gaziantep, Mersin</t>
  </si>
  <si>
    <t>Europiella alpina (Reuter, 1875)</t>
  </si>
  <si>
    <t>Lodos et al. 2003: Parapsallus vitellinus-&gt; Mersin</t>
  </si>
  <si>
    <t>Ankara, Erzurum, İzmir, Mersin</t>
  </si>
  <si>
    <t>Europiella artemisiae (Becker, 1864)</t>
  </si>
  <si>
    <t>Eurycolpus annulatus Wagner, 1976</t>
  </si>
  <si>
    <t>Eurycolpus</t>
  </si>
  <si>
    <t>Kahramanmaraş, Karabük, Kayseri, Niğde, Uşak</t>
  </si>
  <si>
    <t>Eurycolpus aureolus Seidenstücker, 1961</t>
  </si>
  <si>
    <t>Adana, Ankara, Diyarbakır, Erzurum, Isparta, Kahramanmaraş, Kırşehir, Mersin, Niğde, Karaman</t>
  </si>
  <si>
    <t>Eurycolpus enslini Seidenstücker, 1959</t>
  </si>
  <si>
    <t>Antalya, Diyarbakır, Kahramanmaraş, Niğde, Karaman</t>
  </si>
  <si>
    <t>Eurycolpus flaveolus (Stål, 1858)</t>
  </si>
  <si>
    <t>Euryopicoris nitidus (Meyer-Dür, 1843)</t>
  </si>
  <si>
    <t>Euryopicoris</t>
  </si>
  <si>
    <t>Adana, Erzurum, Kütahya</t>
  </si>
  <si>
    <t>Eurystylus bellevoyei (Reuter, 1879)</t>
  </si>
  <si>
    <t>Eurystylus</t>
  </si>
  <si>
    <t>İzmir, Karaman, Mersin, Muğla</t>
  </si>
  <si>
    <t>Excentricoris oophorus (Horváth, 1888)</t>
  </si>
  <si>
    <t>Excentricoris</t>
  </si>
  <si>
    <t>Excentricus planicornis (Herrich-Schaeffer, 1836)</t>
  </si>
  <si>
    <t>Excentricus</t>
  </si>
  <si>
    <t>Adana, Balıkesir, Gümüşhane, Uşak</t>
  </si>
  <si>
    <t>Fulvius anatolicus Çerçi &amp; Gorczyca, 2021</t>
  </si>
  <si>
    <t>Fulvius</t>
  </si>
  <si>
    <t>Fulviini</t>
  </si>
  <si>
    <t>Cylapinae</t>
  </si>
  <si>
    <t>Fulvius oxycarenoides (Reuter, 1878)</t>
  </si>
  <si>
    <t>Glaphyrocoris ebikh Linnavuori, 1984</t>
  </si>
  <si>
    <t>Glaphyrocoris</t>
  </si>
  <si>
    <t>Hallodopini</t>
  </si>
  <si>
    <t>Glaphyrocoris luniger (Horváth, 1913)</t>
  </si>
  <si>
    <t>Glaucopterum kareli Wagner, 1963</t>
  </si>
  <si>
    <t>Aksaray, Ankara, Elazığ,  Kayseri, Kırşehir, Nevşehir</t>
  </si>
  <si>
    <t>Globiceps (Globiceps) coryli V.G. Putshkov, 1970</t>
  </si>
  <si>
    <t>Globiceps</t>
  </si>
  <si>
    <t>Önder, 1976; Lodos et al. 2003: G. sphaegiformis-&gt;Artvin, Bartın, Bolu, Çankırı, Kastamonu, Yeni kayıt: Ordu, 26-06-2017, Piraziz, 26.06.1981 1 male; Samsun (Gelemen): 16.06.1981 1 male; Trabzon, 26.06.1981 1 male</t>
  </si>
  <si>
    <t>Artvin, Bartın (1 male), Bolu (2 females), Çankırı (1 male 2 females), Kastamonu (5 males), Ordu</t>
  </si>
  <si>
    <t>Globiceps (Globiceps) sphaegiformis (Rossi, 1790)</t>
  </si>
  <si>
    <t>Afyonkarahisar, Ankara, Antalya, Bilecik, Bursa, Çanakkale, Denizli, Diyarbakır, Karaman, Kayseri, Konya, Kütahya, Mersin, Muğla, Tekirdağ, Uşak</t>
  </si>
  <si>
    <t>Globiceps (Kelidocoris) astragali Seidenstücker, 1964</t>
  </si>
  <si>
    <t>Ankara, Bursa, Kahramanmaraş, Kayseri, Konya</t>
  </si>
  <si>
    <t>Globiceps (Kelidocoris) caucasicus Poppius, 1912</t>
  </si>
  <si>
    <t>Ağrı, Kars</t>
  </si>
  <si>
    <t>Globiceps (Kelidocoris) flavomaculatus (Fabricius, 1794)</t>
  </si>
  <si>
    <t>Ankara, Bartın, Bolu, Çankırı, Erzurum, Kütahya</t>
  </si>
  <si>
    <t>Globiceps (Kelidocoris) fulvicollis Jakovlev, 1877</t>
  </si>
  <si>
    <t>Edirne, Erzurum, Iğdır, Kars</t>
  </si>
  <si>
    <t>Globiceps (Kelidocoris) genistae Seidenstücker, 1971</t>
  </si>
  <si>
    <t>Bursa, Kastamonu, Kayseri</t>
  </si>
  <si>
    <t>Globiceps (Kelidocoris) horvathi Reuter, 1912</t>
  </si>
  <si>
    <t>Afyonkarahisar, Ankara, Çanakkale, Diyarbakır, Karaman, Edirne, İzmir, Muş, Tekirdağ, Uşak</t>
  </si>
  <si>
    <t>Globiceps (Kelidocoris) sordidus sordidus Reuter, 1876</t>
  </si>
  <si>
    <t>Ankara, Bursa, Çankırı, Diyarbakır, Düzce, Isparta, İstanbul, Kastamonu, Kırklareli, Konya, Mersin, Niğde</t>
  </si>
  <si>
    <t>Globiceps (Kelidocoris) syriacus syriacus Wagner, 1969</t>
  </si>
  <si>
    <t>Diyarbakır, Hatay, Karaman, Mersin, Muğla</t>
  </si>
  <si>
    <t>Globiceps (Kelidocoris) thymi Seidenstücker, 1964</t>
  </si>
  <si>
    <t>Ankara, Konya</t>
  </si>
  <si>
    <t>Grypocoris (Grypocoris) fieberi Douglas &amp; Scott, 1868</t>
  </si>
  <si>
    <t>Grypocoris</t>
  </si>
  <si>
    <t>Amasya, Ankara, Bingöl, Bitlis, Diyarbakır, Gaziantep, Hatay, Elazığ, Erzincan, Erzurum, Hakkâri, Kahramanmaraş, Karabük, Mardin, Muş, Osmaniye, Siirt, Tunceli, Van</t>
  </si>
  <si>
    <t>Grypocoris (Grypocoris) melanopygus Horváth, 1906</t>
  </si>
  <si>
    <t>Aksaray, Ankara, Kahramanmaraş, Kastamonu, Kayseri, Kırşehir, Konya, Nevşehir, Osmaniye, Tunceli</t>
  </si>
  <si>
    <t>Grypocoris (Turciocoris) amoenus (Douglas &amp; Scott, 1868)</t>
  </si>
  <si>
    <t>Hatay, Kahramanmaraş, Mersin</t>
  </si>
  <si>
    <t>Grypocoris (Turciocoris) heinzi Wagner, 1966</t>
  </si>
  <si>
    <t>Önder, 1976: G. sexguttatus-&gt;G. heinzi</t>
  </si>
  <si>
    <t>Ankara, Bolu, Çankırı, Kastamonu</t>
  </si>
  <si>
    <t>Grypocoris (Turciocoris) meyeri (Kolenati, 1845)</t>
  </si>
  <si>
    <t>Grypocoris (Turciocoris) syriacus Reuter, 1896</t>
  </si>
  <si>
    <t>Adana, Hatay, Kahramanmaraş, Osmaniye</t>
  </si>
  <si>
    <t>Hadrophyes sulphurella Puton, 1874</t>
  </si>
  <si>
    <t>Hadrophyes</t>
  </si>
  <si>
    <t>Hallodapus concolor (Reuter, 1890)</t>
  </si>
  <si>
    <t>Hallodapus</t>
  </si>
  <si>
    <t>Hallodapus costae (Reuter, 1890)</t>
  </si>
  <si>
    <t>Hallodapus pseudoconcolor (Linnavuori, 1984)</t>
  </si>
  <si>
    <t>Hallodapus rufescens (Burmeister, 1835)</t>
  </si>
  <si>
    <t>Hallodapus suturalis (Herrich-Schaeffer, 1837)</t>
  </si>
  <si>
    <t>Halticus apterus apterus (Linnaeus, 1758)</t>
  </si>
  <si>
    <t>Halticus</t>
  </si>
  <si>
    <t>Önder, 1976: H. pusillus-&gt; İzmir</t>
  </si>
  <si>
    <t>Ankara, Antalya, Artvin, Bursa, Çankırı, Erzurum, İzmir, Kahramanmaraş, Karabük, Kars, Kütahya, Muğla, Rize, Sakarya, Zonguldak</t>
  </si>
  <si>
    <t>Halticus asperulus Horváth, 1898</t>
  </si>
  <si>
    <t>Artvin, Gaziantep, Hatay</t>
  </si>
  <si>
    <t>Halticus luteicollis (Panzer, 1804)</t>
  </si>
  <si>
    <t>Önder, 1976: H. saltator-&gt; İzmir; iNaturalist: İstanbul</t>
  </si>
  <si>
    <t>Adana, Ankara, Balıkesir, Bartın, Bilecik, Bolu, Çanakkale, Düzce, Erzurum, Gaziantep, Hatay, İstanbul, İzmir, Kastamonu, Mersin, Muğla, Zonguldak</t>
  </si>
  <si>
    <t>Halticus macrocephalus Fieber, 1858</t>
  </si>
  <si>
    <t xml:space="preserve">Bartın, Edirne, Çanakkale, Çankırı, İstanbul, Konya, Kırklareli, Karaman, Manisa, Muğla, Nevşehir </t>
  </si>
  <si>
    <t>Halticus pusillus (Herrich-Schaeffer, 1835)</t>
  </si>
  <si>
    <t>Aksaray, Ankara</t>
  </si>
  <si>
    <t>Halticus saltator (Geoffroy, 1785)</t>
  </si>
  <si>
    <t>Harpocera hellenica Reuter, 1876</t>
  </si>
  <si>
    <t>Harpocera</t>
  </si>
  <si>
    <t>Adana, Antalya, Bursa, Eskişehir, Hatay, İstanbul, İzmir, Kocaeli, Konya, Karaman, Manisa, Mersin</t>
  </si>
  <si>
    <t>Harpocera thoracica (Fallén, 1807)</t>
  </si>
  <si>
    <t>Antalya, Artvin, Balıkesir, Bilecik, Bolu, Çankırı, Gaziantep, Hatay, İstanbul, İzmir, Kahramanmaraş, Karabük, Karaman, Kastamonu, Konya, Kütahya, Muğla, Zonguldak</t>
  </si>
  <si>
    <t>Heterocapillus genistae (Lindberg, 1948)</t>
  </si>
  <si>
    <t>Heterocapillus</t>
  </si>
  <si>
    <t>Coatonocapsina</t>
  </si>
  <si>
    <t>Heterocapillus tigripes (Mulsant &amp; Rey, 1852)</t>
  </si>
  <si>
    <t xml:space="preserve">Adana, Antalya, Kahramanmaraş, Manisa, Mersin, Karaman </t>
  </si>
  <si>
    <t>Heterocordylus (Bothocranum) erythropthalmus erythropthalmus Hahn, 1833</t>
  </si>
  <si>
    <t>Heterocordylus</t>
  </si>
  <si>
    <t>Heterocordylus (Bothrocranum) carbonellus Seidenstücker, 1956</t>
  </si>
  <si>
    <t xml:space="preserve">Adana, Karabük, Karaman, Kayseri, Mersin </t>
  </si>
  <si>
    <t>Heterocordylus (Heterocordylus) cytisi Josifov, 1958</t>
  </si>
  <si>
    <t>New record: İzmir, Bozdağ, 24.05.1978 3 males 2 females</t>
  </si>
  <si>
    <t>Heterocordylus (Heterocordylus) genistae (Scopoli, 1763)</t>
  </si>
  <si>
    <t>Heterocordylus (Heterocordylus) leptocerus (Kirschbaum, 1856)</t>
  </si>
  <si>
    <t>Önder, 1976: H. genistae-&gt; İzmir</t>
  </si>
  <si>
    <t>İzmir, Karaman, Kırşehir, Mersin, Zonguldak</t>
  </si>
  <si>
    <t>Heterocordylus (Heterocordylus) tibialis (Hahn, 1833)</t>
  </si>
  <si>
    <t>Antalya, İzmir</t>
  </si>
  <si>
    <t>Heterocordylus (Heterocordylus) tumidicornis (Herrich-Schaeffer, 1835)</t>
  </si>
  <si>
    <t>Amasya, Balıkesir, Bilecik, Erzurum, Çanakkale, İzmir, Kütahya, Zonguldak</t>
  </si>
  <si>
    <t>Heterotoma merioptera (Scopoli, 1763)</t>
  </si>
  <si>
    <t>Heterotoma</t>
  </si>
  <si>
    <t>Adana, Ankara, Antalya, Bilecik, Bolu, Diyarbakır, Hatay, İstanbul, Mersin, Sakarya</t>
  </si>
  <si>
    <t>Hoplomachus thunbergii (Fallén, 1807)</t>
  </si>
  <si>
    <t>Hoplomachus</t>
  </si>
  <si>
    <t>Horistus (Horistus) bimaculatus (Jakovlev, 1884)</t>
  </si>
  <si>
    <t>Horistus</t>
  </si>
  <si>
    <t>Adana, Ankara, Erzurum, Eskişehir, Kahramanmaraş, Karaman, Kars, Kayseri, Malatya, Mersin, Nevşehir, Niğde, Samsun, Tekirdağ</t>
  </si>
  <si>
    <t>Horistus (Horistus) infuscatus (Brullé, 1832)</t>
  </si>
  <si>
    <t>iNaturalist: Denizli</t>
  </si>
  <si>
    <t>Adana, Antalya, Balıkesir, Bursa, Çanakkale, Denizli, Gaziantep, Erzurum, Hatay, İzmir, Kahramanmaraş, Manisa, Mersin</t>
  </si>
  <si>
    <t>Horistus (Horistus) turcomanus (Horváth, 1889)</t>
  </si>
  <si>
    <t>Osmaniye, Erzurum</t>
  </si>
  <si>
    <t>Horistus (Primihoristus) orientalis (Gmelin, 1790)</t>
  </si>
  <si>
    <t>Adana, Afyonkarahisar, Amasya, Ankara, Antalya, Karaman, Balıkesir, Bilecik, Bursa, Çanakkale, Çankırı, Çorum, Denizli, Diyarbakır, Edirne, Elazığ, Erzurum, Isparta, İzmir, Kahramanmaraş, Kayseri, Kırıkkale, Kırklareli, Kırşehir, Kütahya, Manisa, Mardin, Mersin, Muğla, Nevşehir, Niğde, Siirt, Tekirdağ, Uşak, Van</t>
  </si>
  <si>
    <t>Hyoidea kerzhneri Hoberlandt, 1963</t>
  </si>
  <si>
    <t>Hyoidea</t>
  </si>
  <si>
    <t>Hypseloecus visci (Puton, 1888)</t>
  </si>
  <si>
    <t>Hypseloecus</t>
  </si>
  <si>
    <t>Pilophorini</t>
  </si>
  <si>
    <t>Icodema infuscata (Fieber, 1861)</t>
  </si>
  <si>
    <t>Icodema</t>
  </si>
  <si>
    <t>Antalya, Bilecik, Diyarbakır, Çankırı, Elazığ, Kahramanmaraş, Karaman, Kastamonu, Konya, Mersin</t>
  </si>
  <si>
    <t>Ischnoscelicoris rubrinervis (Reuter, 1880)</t>
  </si>
  <si>
    <t>Ischnoscelicoris</t>
  </si>
  <si>
    <t>Isometopus (Isometopus) anlasi Çerçi &amp; Dursun, 2017</t>
  </si>
  <si>
    <t>Isometopus</t>
  </si>
  <si>
    <t>Isometopina</t>
  </si>
  <si>
    <t>Isometopini</t>
  </si>
  <si>
    <t>Isometopinae</t>
  </si>
  <si>
    <t>Isometopus (Isometopus) diversiceps Linnavuori, 1962</t>
  </si>
  <si>
    <t>Bolu, Gaziantep, Hatay, Karaman, Mardin</t>
  </si>
  <si>
    <t>Isometopus (Isometopus) intrusus Herrich-Schaeffer, 1835</t>
  </si>
  <si>
    <t>Adıyaman, Balıkesir, Bolu, Bursa, Gaziantep, Mardin</t>
  </si>
  <si>
    <t>Isometopus (Isometopus) mirificus Mulsant &amp; Rey, 1879</t>
  </si>
  <si>
    <t>Diyarbakır, İzmir, Manisa</t>
  </si>
  <si>
    <t>Juniperia rubescens Linnavuori, 1965</t>
  </si>
  <si>
    <t>Juniperia</t>
  </si>
  <si>
    <t>Adana, Antalya, Hatay, Kahramanmaraş, Mersin, Karaman</t>
  </si>
  <si>
    <t>Lepidargyrus ancorifer (Fieber, 1858)</t>
  </si>
  <si>
    <t>Lepidargyrus</t>
  </si>
  <si>
    <t>iNaturalist: İzmir, Muğla; Önder 1976; Lodos et al. 2003: L. ancorifer/syriacus karışık: Adana, Afyonkarahisar, Ankara, Antalya, Aydın, Balıkesir, Bartın, Bilecik, Bolu, Burdur, Bursa, Çanakkale, Çankırı, Çorum, Denizli, Diyarbakır, Eskişehir, Gaziantep, Hatay, Isparta, İstanbul, İzmir, Kahramanmaraş, Karabük, Kastamonu, Kayseri, Kırıkkale, Kırklareli, Kilis, Konya, Kütahya, Malatya, Manisa, Mardin, Mersin, Muğla, Nevşehir, Niğde, Osmaniye, Şanlıurfa, Tekirdağ, Uşak</t>
  </si>
  <si>
    <t>Diyarbakır, İstanbul, İzmir, Muğla</t>
  </si>
  <si>
    <t>Lepidargyrus pollinosus (Horváth, 1906)</t>
  </si>
  <si>
    <t>Adana, Antalya, Hatay, Kahramanmaraş, Kayseri, Konya, Mardin, Niğde</t>
  </si>
  <si>
    <t>Lepidargyrus seidenstueckeri (Wagner, 1956)</t>
  </si>
  <si>
    <t>Antalya, Hatay</t>
  </si>
  <si>
    <t>Lepidargyrus syriacus (Wagner, 1956)</t>
  </si>
  <si>
    <t>Önder, 1976: Psallus ambiguus-&gt;Denizli, İzmir; iNaturalist: Konya</t>
  </si>
  <si>
    <t>Adana, Aydın, Denizli, Diyarbakır, Hatay, İzmir, Kahramanmaraş, Karaman, Konya, Mardin, Mersin, Niğde, Osmaniye</t>
  </si>
  <si>
    <t>Leptopterna dolabrata (Linnaeus, 1758)</t>
  </si>
  <si>
    <t>Leptopterna</t>
  </si>
  <si>
    <t xml:space="preserve">Adana, Ankara, Ardahan, Bursa, Çankırı, Edirne, Giresun, Kahramanmaraş, Karabük, Kastamonu, Kocaeli, </t>
  </si>
  <si>
    <t>Leptopterna euxina Vinokurov, 1982</t>
  </si>
  <si>
    <t>Leptopterna ferrugata (Fallén, 1807)</t>
  </si>
  <si>
    <t>Edirne, Erzurum, Konya</t>
  </si>
  <si>
    <t>Leucodellus amygdali (Linnavuori, 1965)</t>
  </si>
  <si>
    <t>Leucodellus</t>
  </si>
  <si>
    <t>Leucodellus zagdani (V.G. Putshkov, 1970)</t>
  </si>
  <si>
    <t>Liocoris tripustulatus (Fabricius, 1781)</t>
  </si>
  <si>
    <t>Liocoris</t>
  </si>
  <si>
    <t>iNaturalist: Bartın, Ordu</t>
  </si>
  <si>
    <t>Adana, Aksaray, Amasya, Ankara, Antalya, Artvin, Aydın, Balıkesir, Bartın, Bayburt, Bilecik, Bitlis, Bolu, Burdur, Bursa, Çanakkale, Çorum, Denizli, Diyarbakır, Edirne, Elazığ, Erzurum, Gaziantep, Hakkâri, Hatay, Iğdır, İstanbul, İzmir, Kahramanmaraş, Karabük, Karaman, Kars, Kastamonu, Kayseri, Kırşehir, Konya, Kütahya, Malatya, Manisa, Mardin, Mersin, Nevşehir, Niğde, Ordu, Osmaniye, Sakarya, Trabzon, Van, Yozgat, Zonguldak</t>
  </si>
  <si>
    <t>Litoxenus tenellus Reuter, 1885</t>
  </si>
  <si>
    <t>Litoxenus</t>
  </si>
  <si>
    <t>Lopus decolor (Fallén, 1807)</t>
  </si>
  <si>
    <t>Lopus</t>
  </si>
  <si>
    <t>Lodos et al. 2003: Nevşehir-&gt; Phylinae sp.</t>
  </si>
  <si>
    <t>Artvin, Edirne</t>
  </si>
  <si>
    <t>Lopus longiceps (Flor, 1860)</t>
  </si>
  <si>
    <t>Lygocoris pabulinus (Linnaeus, 1761)</t>
  </si>
  <si>
    <t>Lygocoris</t>
  </si>
  <si>
    <t>Artvin, Zonguldak</t>
  </si>
  <si>
    <t>Lygocoris pernicoides Seidenstücker, 1957</t>
  </si>
  <si>
    <t>Antalya, Konya, Mersin, Elazığ, Karaman</t>
  </si>
  <si>
    <t>Lygus gemellatus (Herrich-Schaeffer, 1835)</t>
  </si>
  <si>
    <t>Lygus</t>
  </si>
  <si>
    <t>iNaturalist: Afyonkarahisar, İstanbul</t>
  </si>
  <si>
    <t>Adana, Afyonkarahisar, Amasya, Ankara, Antalya, Artvin, Ağrı, Bayburt, Bursa, Çanakkale, Denizli, Karaman, Diyarbakır, Edirne, Elazığ, Erzincan, Erzurum, Iğdır, İstanbul, Kars, Kayseri, Konya, Kütahya, Mardin, Mersin, Nevşehir, Siirt</t>
  </si>
  <si>
    <t>Lygus israelensis Linnavuori, 1962</t>
  </si>
  <si>
    <t>Adana, Hatay, Kahramanmaraş, Malatya, Mersin</t>
  </si>
  <si>
    <t>Lygus italicus Wagner, 1950</t>
  </si>
  <si>
    <t>Adana, Ankara, Edirne, Konya</t>
  </si>
  <si>
    <t>Lygus pratensis (Linnaeus, 1758)</t>
  </si>
  <si>
    <t>Adana, Afyonkarahisar, Ağrı, Amasya, Ankara, Antalya, Artvin, Aydın, Balıkesir, Bartın, Bilecik, Bitlis, Bolu, Burdur, Bursa, Çanakkale, Çankırı, Çorum, Denizli, Diyarbakır, Düzce, Edirne, Elazığ, Erzincan, Erzurum, Eskişehir, Gaziantep, Hakkâri, Hatay, Isparta, İstanbul, İzmir, Kahramanmaraş, Karabük, Karaman, Kars, Kastamonu, Kayseri, Kırıkkale, Kırklareli, Kırşehir, Kilis, Kocaeli, Konya, Kütahya, Manisa, Mardin, Mersin, Muğla, Nevşehir, Niğde, Osmaniye, Sakarya, Samsun, Sinop, Şanlıurfa, Trabzon, Uşak, Yozgat, Zonguldak</t>
  </si>
  <si>
    <t>Lygus rugulipennis Poppius, 1911</t>
  </si>
  <si>
    <t>Adana, Adıyaman, Afyonkarahisar, Ağrı, Aksaray, Amasya, Ankara, Antalya, Artvin, Bartın, Bayburt, Bilecik, Bitlis, Bolu, Burdur, Bursa, Çankırı, Çorum, Denizli, Düzce, Edirne, Elazığ, Erzincan, Erzurum, Eskişehir, Gaziantep, Giresun, Hatay, Iğdır, İstanbul, İzmir, Kars, Kahramanmaraş, Karabük, Karaman, Kastamonu, Kayseri, Kırklareli, Kırşehir, Kocaeli, Konya, Kütahya, Mersin, Nevşehir, Niğde, Ordu, Rize, Sakarya, Samsun, Sinop, Şanlıurfa, Tekirdağ, Trabzon, Uşak, Van, Yozgat, Zonguldak</t>
  </si>
  <si>
    <t>Lygus wagneri Remane, 1955</t>
  </si>
  <si>
    <t>Macrolophus costalis Fieber, 1858</t>
  </si>
  <si>
    <t>Macrolophus</t>
  </si>
  <si>
    <t>Aksaray, Ankara, Antalya, Artvin, Balıkesir, Bilecik, Bursa, Çankırı, Çorum, Düzce, Edirne, Karaman, Erzurum, Eskişehir, Hatay, Iğdır, İstanbul, İzmir, Kastamonu, Kayseri, Kırıkkale, Kırşehir, Kocaeli, Konya, Kütahya, Mersin, Nevşehir, Niğde, Osmaniye, Sakarya, Sinop, Zonguldak</t>
  </si>
  <si>
    <t>Macrolophus epilobii V.G. Putshkov, 1978</t>
  </si>
  <si>
    <t>Macrolophus glaucescens Fieber, 1858</t>
  </si>
  <si>
    <t>Antalya, Bursa, Hatay, Nevşehir, Karaman, Mersin</t>
  </si>
  <si>
    <t>Macrolophus melanotoma (A. Costa, 1853)</t>
  </si>
  <si>
    <t>Adana, Ankara, Antalya, Artvin, Balıkesir, Bursa, Çanakkale, Denizli, Diyarbakır, Erzurum, Gaziantep, Hatay, İstanbul, İzmir, Kahramanmaraş, Kayseri, Kilis, Kocaeli, Mardin, Mersin, Muğla, Nevşehir, Osmaniye, Sakarya, Sinop, Van</t>
  </si>
  <si>
    <t>Macrolophus pygmaeus (Rambur, 1839)</t>
  </si>
  <si>
    <t>Adana, Ankara, Antalya, Artvin, Balıkesir, Bursa, Çanakkale, Diyarbakır, Düzce, Edirne, Gaziantep, Hatay, İstanbul, İzmir, Kahramanmaraş, Karaman, Kırşehir, Kilis, Kocaeli, Mardin, Mersin, Nevşehir, Niğde, Osmaniye, Sakarya, Siirt, Şanlıurfa</t>
  </si>
  <si>
    <t>Macrotylus (Alloeonycha) ancyranus Seidenstücker, 1969</t>
  </si>
  <si>
    <t>Macrotylus</t>
  </si>
  <si>
    <t>Ankara, Elazığ, Karaman, Nevşehir, Niğde</t>
  </si>
  <si>
    <t>Macrotylus (Alloeonycha) atricapillus (Scott, 1872)</t>
  </si>
  <si>
    <t>Adana, Antalya, Hatay, İzmir, Mersin, Muğla</t>
  </si>
  <si>
    <t>Macrotylus (Alloeonycha) attenuatus Jakovlev, 1882</t>
  </si>
  <si>
    <t>Macrotylus (Alloeonycha) bipunctatus Reuter, 1879</t>
  </si>
  <si>
    <t>Çanakkale, Kırklareli, Uşak</t>
  </si>
  <si>
    <t>Macrotylus (Alloeonycha) dentifer Wagner, 1969</t>
  </si>
  <si>
    <t>Macrotylus (Alloeonycha) elevatus (Fieber, 1858)</t>
  </si>
  <si>
    <t>İzmir, Manisa</t>
  </si>
  <si>
    <t>Macrotylus (Alloeonycha) horvathi (Reuter, 1876)</t>
  </si>
  <si>
    <t>Ankara, Bursa, Edirne, İstanbul, Karaman, Kocaeli, Sakarya</t>
  </si>
  <si>
    <t>Macrotylus (Alloeonycha) paykullii (Fallén, 1807)</t>
  </si>
  <si>
    <t xml:space="preserve">Antalya, Balıkesir, Bilecik, Çanakkale, Denizli, Edirne, Hatay, İzmir, Kahramanmaraş, Karaman, Kırklareli, Mersin, Muğla, Osmaniye </t>
  </si>
  <si>
    <t>Macrotylus (Alloeonycha) solitarius (Meyer-Dür, 1843)</t>
  </si>
  <si>
    <t>Macrotylus (Alloeonycha) weberi Wagner, 1976</t>
  </si>
  <si>
    <t>Ankara, Gaziantep, Kırıkkale, Mersin, Nevşehir, Uşak</t>
  </si>
  <si>
    <t>Macrotylus (Macrotylus) anahtaris Seidenstücker, 1959</t>
  </si>
  <si>
    <t>Adana, Kahramanmaraş, Konya, Mersin, Niğde, Karaman</t>
  </si>
  <si>
    <t>Macrotylus (Macrotylus) ancoratus Seidenstücker, 1959</t>
  </si>
  <si>
    <t>Ankara, Mersin, Nevşehir</t>
  </si>
  <si>
    <t>Macrotylus (Macrotylus) antennalis Horváth, 1906</t>
  </si>
  <si>
    <t>Karaman, Kayseri, Niğde</t>
  </si>
  <si>
    <t>Macrotylus (Macrotylus) galatinus Seidenstücker, 1968</t>
  </si>
  <si>
    <t>Macrotylus (Macrotylus) hamatus Seidenstücker, 1963</t>
  </si>
  <si>
    <t>Bilecik, Kayseri, Kırklareli, Nevşehir</t>
  </si>
  <si>
    <t>Macrotylus (Macrotylus) herrichi (Reuter, 1873)</t>
  </si>
  <si>
    <t>Ankara, Antalya, Erzurum, Gaziantep, Kahramanmaraş, Konya</t>
  </si>
  <si>
    <t>Macrotylus (Macrotylus) perdictus Kiritshenko, 1938</t>
  </si>
  <si>
    <t>The record from Bolu by Lodos et al. (2003) is doubtful</t>
  </si>
  <si>
    <t>Adana, Antalya, Bolu, Bingöl, Diyarbakır, Elazığ, Gaziantep, Hakkâri, Hatay, Kahramanmaraş, Kars, Kilis, Mardin, Mersin, Osmaniye</t>
  </si>
  <si>
    <t>Macrotylus (Macrotylus) seidenstueckeri Wagner, 1954</t>
  </si>
  <si>
    <t>Adana, Antalya, Karaman</t>
  </si>
  <si>
    <t>Macrotylus (Macrotylus) soosi Josifov, 1962</t>
  </si>
  <si>
    <t>Macrotylus (Macrotylus) syriacus Wagner, 1963</t>
  </si>
  <si>
    <t>Macrotylus (Pontodemus) ponticus Seidenstücker, 1967</t>
  </si>
  <si>
    <t>Bolu, İstanbul, Kastamonu, Ordu, Zonguldak</t>
  </si>
  <si>
    <t>Malacocoris chlorizans (Panzer, 1794)</t>
  </si>
  <si>
    <t>Malacocoris</t>
  </si>
  <si>
    <t xml:space="preserve">Antalya, Artvin, Bolu, Bursa, Çorum, Edirne, Erzurum, Giresun, İstanbul, İzmir, Kayseri, Karaman, Muğla, Nevşehir, Sakarya, Yozgat </t>
  </si>
  <si>
    <t>Maurodactylus albidus (Kolenati, 1845)</t>
  </si>
  <si>
    <t>Maurodactylus</t>
  </si>
  <si>
    <t>Afyonkarahisar, Amasya, Ankara, Aydın, Ağrı, Bolu, Burdur, Diyarbakır, Erzurum, Karaman, Kahramanmaraş, Karabük, Kars, Kastamonu, Kayseri, Konya, Kırıkkale, Mersin, Muğla, Niğde, Uşak</t>
  </si>
  <si>
    <t>Maurodactylus kukuensis V.G. Putshkov, 1978</t>
  </si>
  <si>
    <t>Maurodactylus nigrigenis (Reuter, 1890)</t>
  </si>
  <si>
    <t>Kayseri, Nevşehir</t>
  </si>
  <si>
    <t>Mecomma (Mecomma) pervinius Önder, 1974</t>
  </si>
  <si>
    <t>Mecomma</t>
  </si>
  <si>
    <t>Megacoelum brevirostre Reuter, 1879</t>
  </si>
  <si>
    <t>Megacoelum</t>
  </si>
  <si>
    <t>Adana, Erzurum, Hatay</t>
  </si>
  <si>
    <t>Megacoelum infusum (Herrich-Schaeffer, 1837)</t>
  </si>
  <si>
    <t>Adana, Antalya, Balıkesir, Gaziantep, Hatay, İzmir, Kahramanmaraş, Kayseri, Mardin, Mersin, Zonguldak</t>
  </si>
  <si>
    <t>Megacoelum myrti Linnavuori, 1965</t>
  </si>
  <si>
    <t>Adana, Denizli, Hatay</t>
  </si>
  <si>
    <t>Megaloceroea recticornis (Geoffroy, 1785)</t>
  </si>
  <si>
    <t>Megaloceroea</t>
  </si>
  <si>
    <t>iNaturalist: Ordu, Sinop</t>
  </si>
  <si>
    <t>Ankara, Antalya, Aydın, Balıkesir, Bilecik, Bolu, Bursa, Çanakkale, Çankırı, Edirne, Erzurum, İstanbul, İzmir, Kırklareli, Kırşehir, Kocaeli, Manisa, Ordu, Sakarya, Sinop, Tekirdağ</t>
  </si>
  <si>
    <t>Megalocoleus aurantiacus (Fieber, 1858)</t>
  </si>
  <si>
    <t>Megalocoleus</t>
  </si>
  <si>
    <t>Adana, Antalya, Hatay, İstanbul, Mersin, Kilis</t>
  </si>
  <si>
    <t>Megalocoleus delicatus (Perris, 1857)</t>
  </si>
  <si>
    <t>Ankara, Antalya, Gaziantep, İzmir, Kahramanmaraş, Karaman, Kırıkkale, Mersin</t>
  </si>
  <si>
    <t>Megalocoleus dissimilis (Reuter, 1876)</t>
  </si>
  <si>
    <t>Megalocoleus exsanguis (Herrich-Schaeffer, 1835)</t>
  </si>
  <si>
    <t>Lodos et al. 2003: Lopus decolor-&gt; Mersin</t>
  </si>
  <si>
    <t>Ankara, Hatay, Karaman, Kırklareli, Mersin, Uşak</t>
  </si>
  <si>
    <t>Megalocoleus krueperi (Reuter, 1879)</t>
  </si>
  <si>
    <t>Adana, Ankara, Gaziantep, Hatay, Kütahya, Mersin, Muğla, Niğde</t>
  </si>
  <si>
    <t>Megalocoleus lunula (Fieber, 1861)</t>
  </si>
  <si>
    <t>Adana, Ankara, Gaziantep, Hatay, Mersin, Osmaniye</t>
  </si>
  <si>
    <t>Megalocoleus molliculus (Fallén, 1807)</t>
  </si>
  <si>
    <t>Ankara, Balıkesir, Bilecik, Bursa, Çankırı, Diyarbakır, Düzce, Edirne, Erzurum, Gaziantep, Isparta, İstanbul, İzmir, Karaman, Kars, Kastamonu, Kayseri, Kocaeli, Kütahya, Kırklareli, Kırıkkale, Kırşehir, Manisa, Muğla, Nevşehir, Sakarya, Şanlıurfa, Tekirdağ</t>
  </si>
  <si>
    <t>Megalocoleus naso (Reuter, 1879)</t>
  </si>
  <si>
    <t>Adana, Afyonkarahisar, Ankara, Antalya, Bilecik, Bursa, Çanakkale, Karabük, Kırklareli, Kırşehir, Konya, Kütahya, Muğla, Uşak</t>
  </si>
  <si>
    <t>Megalocoleus tanaceti (Fallén, 1807)</t>
  </si>
  <si>
    <t>Çankırı, Edirne, Kastamonu, Kırşehir, Manisa</t>
  </si>
  <si>
    <t>Mermitelocerus schmidtii (Fieber, 1836)</t>
  </si>
  <si>
    <t>Mermitelocerus</t>
  </si>
  <si>
    <t>Mimocoris coarctatus (Mulsant &amp; Rey, 1852)</t>
  </si>
  <si>
    <t>Mimocoris</t>
  </si>
  <si>
    <t>Antalya, Bursa, Hatay</t>
  </si>
  <si>
    <t>Mimocoris rugicollis (A. Costa, 1853)</t>
  </si>
  <si>
    <t>Antalya, Aydın, Balıkesir, Bursa, Çanakkale, Edirne, Isparta, İstanbul, İzmir, Kastamonu, Kocaeli, Mersin, Muğla, Tekirdağ</t>
  </si>
  <si>
    <t>Miridius pallidus Horváth, 1887</t>
  </si>
  <si>
    <t>Miridius</t>
  </si>
  <si>
    <t>Miridius quadrivirgatus (A. Costa, 1853)</t>
  </si>
  <si>
    <t>Antalya, Bursa, Çanakkale, Edirne, İstanbul, İzmir, Kilis, Muğla</t>
  </si>
  <si>
    <t>Miris striatus (Linnaeus, 1758)</t>
  </si>
  <si>
    <t>Miris</t>
  </si>
  <si>
    <t>Monalocoris (Monalocoris) filicis (Linnaeus, 1758)</t>
  </si>
  <si>
    <t>Monalocoris</t>
  </si>
  <si>
    <t>Bryocorini</t>
  </si>
  <si>
    <t>Artvin, Bolu, İzmir, Kastamonu, Rize, Zonguldak</t>
  </si>
  <si>
    <t>Monosynamma bohemanni (Fallén, 1829)</t>
  </si>
  <si>
    <t>Monosynamma</t>
  </si>
  <si>
    <t>Balıkesir, Diyarbakır, Erzurum, Kırklareli, Konya</t>
  </si>
  <si>
    <t>Monosynamma sabulicola (Wagner, 1947)</t>
  </si>
  <si>
    <t>Myrmecophyes (Myrmecophyes) variabilis Drapolyuk, 1989</t>
  </si>
  <si>
    <t>Myrmecophyes</t>
  </si>
  <si>
    <t>Myrmecophyes (Plumiger) armeniacus Drapolyuk, 1989</t>
  </si>
  <si>
    <t>Myrmecophyes (Plumiger) heterocerus Horváth, 1926</t>
  </si>
  <si>
    <t>Myrmecoris gracilis (R.F. Sahlberg, 1848)</t>
  </si>
  <si>
    <t>Myrmecoris</t>
  </si>
  <si>
    <t>(Kıyak, 2019)</t>
  </si>
  <si>
    <t>Nanopsallus carduellus (Horváth, 1888)</t>
  </si>
  <si>
    <t>Nanopsallus</t>
  </si>
  <si>
    <t>Ankara, Antalya, Bursa, Çorum, Diyarbakır, Edirne, Erzurum, Gaziantep, İstanbul, İzmir, Kahramanmaraş, Karaman, Kırşehir, Mardin, Mersin, Siirt</t>
  </si>
  <si>
    <t>Nesidiocoris tenuis (Reuter, 1895)</t>
  </si>
  <si>
    <t>Nesidiocoris</t>
  </si>
  <si>
    <r>
      <t>Adana, Antalya, İzmir,</t>
    </r>
    <r>
      <rPr>
        <vertAlign val="superscript"/>
        <sz val="11"/>
        <color theme="1"/>
        <rFont val="Calibri"/>
        <family val="2"/>
        <charset val="162"/>
        <scheme val="minor"/>
      </rPr>
      <t xml:space="preserve"> Karaman, </t>
    </r>
    <r>
      <rPr>
        <sz val="11"/>
        <color theme="1"/>
        <rFont val="Calibri"/>
        <family val="2"/>
        <charset val="162"/>
        <scheme val="minor"/>
      </rPr>
      <t>Mersin, Muğla, Şanlıurfa</t>
    </r>
  </si>
  <si>
    <t>Notostira elongata (Geoffroy, 1785)</t>
  </si>
  <si>
    <t>Notostira</t>
  </si>
  <si>
    <t>Ankara, Artvin, Çankırı, Çorum, Iğdır, Erzurum, Kars, Kastamonu, Kayseri, Kırşehir, Kütahya, Mersin, Nevşehir, Sinop, Yozgat</t>
  </si>
  <si>
    <t>Notostira erratica (Linnaeus, 1758)</t>
  </si>
  <si>
    <t xml:space="preserve">Adana, Ağrı, Amasya, Ankara, Artvin, Bartın, Bartın, Bayburt, Bilecik, Bitlis, Bursa, Çankırı, Erzurum, Iğdır, İzmir, Karabük, Karaman, Kars, Kastamonu, Kayseri, Kırşehir, Konya, Muş, Siirt, Van, Yozgat </t>
  </si>
  <si>
    <t>Notostira poppiusi Reuter, 1911</t>
  </si>
  <si>
    <t>Bayburt, Erzincan, Erzurum, Iğdır, Kars, Konya, Mersin</t>
  </si>
  <si>
    <t>Odontoplatys bidentulus (Herrich-Schaeffer, 1842)</t>
  </si>
  <si>
    <t>Odontoplatys</t>
  </si>
  <si>
    <t>Önder (1976): (British Museum)</t>
  </si>
  <si>
    <t>Odontoplatys suturalis (Jakovlev, 1883)</t>
  </si>
  <si>
    <t>Artvin, Bolu, İstanbul, Malatya, Rize</t>
  </si>
  <si>
    <t>Oncotylidea amplipilis Wagner, 1965</t>
  </si>
  <si>
    <t>Oncotylidea</t>
  </si>
  <si>
    <t>(Wagner 1965c)</t>
  </si>
  <si>
    <t>Oncotylus (Cylindromelus) setulosus (Herrich-Schaeffer, 1837)</t>
  </si>
  <si>
    <t>Oncotylus</t>
  </si>
  <si>
    <t xml:space="preserve">Adana, Ankara, Bartın, Çanakkale, Çankırı, Çorum, Diyarbakır, Edirne, Elazığ, Eskişehir, Gaziantep, Isparta, Kahramanmaraş, Karabük, Karaman, Kars, Kastamonu, Kayseri, Konya, Nevşehir, Sakarya </t>
  </si>
  <si>
    <t>Oncotylus (Oncotylus) affinis Jakovlev, 1882</t>
  </si>
  <si>
    <t>Oncotylus (Oncotylus) anatolicus Wagner, 1969</t>
  </si>
  <si>
    <t>Ankara, Diyarbakır, Gaziantep, Hatay, Niğde</t>
  </si>
  <si>
    <t>Oncotylus (Oncotylus) basicornis Horváth, 1901</t>
  </si>
  <si>
    <t>Gaziantep, Hatay, Niğde</t>
  </si>
  <si>
    <t>Oncotylus (Oncotylus) nigdensis Linnavuori, 1961</t>
  </si>
  <si>
    <t>Önder, 1976: Oncotylus punctipes-&gt; Erzurum, Kütahya</t>
  </si>
  <si>
    <t>Ankara, Erzurum, Mersin, Niğde, Karaman, Kütahya</t>
  </si>
  <si>
    <t>Oncotylus (Oncotylus) nigricornis Saunders, 1876</t>
  </si>
  <si>
    <t>Oncotylus (Oncotylus) punctipes Reuter, 1875</t>
  </si>
  <si>
    <t>Ağrı, Erzurum</t>
  </si>
  <si>
    <t>Oncotylus (Oncotylus) pyrethri (Becker, 1864)</t>
  </si>
  <si>
    <t>Oncotylus (Oncotylus) viridiflavus (Goeze, 1778)</t>
  </si>
  <si>
    <t>Adana, Aksaray, Ankara, Antalya, Bayburt, Bilecik, Bolu, Burdur, Bursa, Çanakkale, Çankırı, Çorum, Denizli, Diyarbakır, Edirne, Erzincan, Erzurum, Eskişehir, Gaziantep, Hatay, Iğdır, İzmir, Kahramanmaraş, Karaman, Kars, Kastamonu, Kayseri, Kırıkkale, Kırşehir, Konya, Mersin, Muş, Nevşehir, Niğde, Sakarya, Siirt, Sinop, Şanlıurfa</t>
  </si>
  <si>
    <t>Opisthotaenia (Opisthotaenia) fulvipes Reuter, 1901</t>
  </si>
  <si>
    <t>Opisthotaenia</t>
  </si>
  <si>
    <t>Afyonkarahisar, Aksaray, Amasya, Ankara, Artvin, Bayburt, Çanakkale, Çankırı, Diyarbakır, Edirne, Karaman, Erzurum, Kars, Kayseri, Malatya, Nevşehir, Niğde,</t>
  </si>
  <si>
    <t>Opisthotaenia (Opisthotaenia) glauca Seidenstücker, 1968</t>
  </si>
  <si>
    <t>Orthocephalus bivittatus Fieber, 1864</t>
  </si>
  <si>
    <t>Orthocephalus</t>
  </si>
  <si>
    <t>Afyonkarahisar, Ankara, Edirne, Kütahya, Manisa, Uşak</t>
  </si>
  <si>
    <t>Orthocephalus brevis (Panzer, 1798)</t>
  </si>
  <si>
    <t>iNaturalist: Kocaeli</t>
  </si>
  <si>
    <t>Bursa, Edirne, Kocaeli</t>
  </si>
  <si>
    <t>Orthocephalus fulvipes Reuter, 1904</t>
  </si>
  <si>
    <t xml:space="preserve">Adana, Ankara, Diyarbakır, Gaziantep, Hatay, İzmir, Kahramanmaraş, Karaman, Mardin, Mersin, Muğla, Osmaniye, Şanlıurfa, Tekirdağ, Van </t>
  </si>
  <si>
    <t>Orthocephalus melas Seidenstücker, 1962</t>
  </si>
  <si>
    <t>Orthocephalus proserpinae (Mulsant &amp; Rey, 1852)</t>
  </si>
  <si>
    <t>Çanakkale, Hatay, Sinop</t>
  </si>
  <si>
    <t>Orthocephalus rhyparopus Fieber, 1864</t>
  </si>
  <si>
    <t>Orthocephalus saltator (Hahn, 1835)</t>
  </si>
  <si>
    <t xml:space="preserve">Adana, Afyonkarahisar, Ankara, Antalya, Artvin, Balıkesir, Bayburt, Bilecik, Bursa, Çanakkale, Çankırı, Edirne, Erzincan, Erzurum, Eskişehir, Iğdır, Isparta, İzmir, Kahramanmaraş, Karaman, Kars, Kastamonu, Kayseri, Kırıkkale, Kırklareli, Kırşehir, Konya, Kütahya, Manisa, Mardin, Mersin, Muğla, Nevşehir, Niğde, Tekirdağ </t>
  </si>
  <si>
    <t>Orthocephalus solidus (Seidenstücker, 1971)</t>
  </si>
  <si>
    <t>Orthocephalus vittipennis (Herrich-Schaeffer, 1835)</t>
  </si>
  <si>
    <t>Lodos et al. 2003: Antalya, Kahramanmaraş kayıtları şüpheli!</t>
  </si>
  <si>
    <t>Antalya, Ardahan, Artvin, Bilecik, Bolu, Erzurum, Kahramanmaraş, Kars, Muş</t>
  </si>
  <si>
    <t>Orthonotus cylindricollis (A. Costa, 1853)</t>
  </si>
  <si>
    <t>Orthonotus</t>
  </si>
  <si>
    <t>İzmir, Kayseri, Kütahya, Mardin, Nevşehir</t>
  </si>
  <si>
    <t>Orthonotus fraudatrix (Reuter, 1904)</t>
  </si>
  <si>
    <t xml:space="preserve">Balıkesir, Bursa, Çanakkale, Diyarbakır, Edirne, Gaziantep, İstanbul, İzmir, Karaman, Kastamonu, Konya, Kütahya, Kırklareli, Mardin, Mersin, Muğla, Nevşehir, Niğde, Sinop </t>
  </si>
  <si>
    <t>Orthonotus humilis Seidenstücker, 1970</t>
  </si>
  <si>
    <t>Orthonotus matilei Matocq &amp; Pluot-Sigwalt, 2001</t>
  </si>
  <si>
    <t>Orthonotus ponticus (Horváth, 1888)</t>
  </si>
  <si>
    <t>Balıkesir, Bursa, Eskişehir, İzmir, Niğde</t>
  </si>
  <si>
    <t>Orthonotus rossicus (Reuter, 1878)</t>
  </si>
  <si>
    <t>Balıkesir, Bolu, İzmir, Mersin</t>
  </si>
  <si>
    <t>Orthonotus rufifrons (Fallén, 1807)</t>
  </si>
  <si>
    <t>Balıkesir, İzmir, Kastamonu, Kocaeli, Mersin, Ordu, Sakarya</t>
  </si>
  <si>
    <t>Orthonotus syriacus (Puton, 1881)</t>
  </si>
  <si>
    <t>Hatay, Mersin</t>
  </si>
  <si>
    <t>Orthopidea platani (Lindberg, 1948)</t>
  </si>
  <si>
    <t>Orthopidea</t>
  </si>
  <si>
    <t>Orthops (Montanorthops) forelii Fieber, 1858</t>
  </si>
  <si>
    <t>Orthops</t>
  </si>
  <si>
    <t>Amasya, Erzurum, Eskişehir, Kayseri</t>
  </si>
  <si>
    <t>Orthops (Montanorthops) montanus (Schilling, 1837)</t>
  </si>
  <si>
    <t>Orthops (Montanorthops) pilosulus Jakovlev, 1877</t>
  </si>
  <si>
    <t>Orthops (Orthops) basalis (A. Costa, 1853)</t>
  </si>
  <si>
    <t>Amasya, Ankara, Artvin, Bartın, Bayburt, Edirne, Erzurum, Iğdır, Kars, Kastamonu, Ordu, Samsun, Tekirdağ</t>
  </si>
  <si>
    <t>Orthops (Orthops) campestris (Linnaeus, 1758)</t>
  </si>
  <si>
    <t>Adana, Aksaray, Amasya, Ankara, Antalya, Aydın, Balıkesir, Bilecik, Bolu, Karaman, Burdur, Bursa, Çanakkale, Çorum, Düzce, Edirne, Erzurum, Eskişehir, Giresun, Hatay, İstanbul, İzmir, Kahramanmaraş, Karabük, Kars, Kastamonu, Kayseri, Kocaeli, Konya, Kütahya, Manisa, Mersin, Nevşehir, Niğde, Sakarya, Samsun, Tokat, Uşak, Yozgat, Zonguldak</t>
  </si>
  <si>
    <t>Orthops (Orthops) frenatus (Horváth, 1894)</t>
  </si>
  <si>
    <t>Orthops (Orthops) kalmii (Linnaeus, 1758)</t>
  </si>
  <si>
    <t>Adana, Afyonkarahisar, Amasya, Ankara, Antalya, Artvin, Aydın, Bilecik, Bolu, Burdur, Bursa, Çankırı, Çorum, Denizli, Diyarbakır, Düzce, Edirne, Erzincan, Erzurum, Eskişehir, Gaziantep, Iğdır, İstanbul, İzmir, Kahramanmaraş, Karabük, Karaman, Kars, Kastamonu,  Kayseri, Kocaeli, Konya, Malatya, Mardin, Mersin, Nevşehir, Osmaniye, Sakarya, Sinop, Tekirdağ, Trabzon, Uşak, Yozgat, Zonguldak</t>
  </si>
  <si>
    <t>Orthotylus (Litocoris) ericetorum arboreae Wagner, 1970</t>
  </si>
  <si>
    <t>Orthotylus</t>
  </si>
  <si>
    <t>Çankırı, Çorum, Kayseri</t>
  </si>
  <si>
    <t>Afyonkarahisar, Ankara, Antalya, Artvin, Burdur, Bursa, Çanakkale, Çorum, Diyarbakır, Düzce, Edirne, Erzurum, Erzurum, Eskişehir, Hatay, Iğdır, İstanbul, İzmir, Kahramanmaraş, Karaman, Kars, Kastamonu, Kayseri, Kocaeli, Kütahya, Mersin, Nevşehir, Sakarya, Tekirdağ</t>
  </si>
  <si>
    <t>Ankara, İzmir, Karaman, Kars, Niğde</t>
  </si>
  <si>
    <t>Aydın, Bursa, Düzce, Edirne, İstanbul, İzmir, Kayseri, Kırşehir, Kırklareli, Konya, Sakarya</t>
  </si>
  <si>
    <t>Çorum, Konya, Niğde</t>
  </si>
  <si>
    <t>İstanbul, Karaman</t>
  </si>
  <si>
    <t>Orthotylus (Orthotylus) attali Morkel &amp; Wyniger, 2009</t>
  </si>
  <si>
    <t>Orthotylus (Orthotylus) eleagni Jakovlev, 1881</t>
  </si>
  <si>
    <t>Orthotylus (Orthotylus) marginalis Reuter, 1883</t>
  </si>
  <si>
    <t xml:space="preserve">Adana, Afyonkarahisar, Ankara, Antalya, Balıkesir, Bilecik, Bursa, Çanakkale, Düzce, Edirne, Eskişehir, İzmir, Karaman, Kastamonu, Konya, Kütahya, Kırklareli, Mersin, Muğla, Uşak </t>
  </si>
  <si>
    <t>Orthotylus (Orthotylus) nassatus (Fabricius, 1787)</t>
  </si>
  <si>
    <t>Ankara, Antalya, Karaman, Balıkesir, Bilecik, Bolu, Burdur, Bursa, Çorum, Diyarbakır, Düzce, Erzurum, Eskişehir, İstanbul, İzmir, Kahramanmaraş, Kastamonu, Kayseri, Kocaeli, Konya, Manisa, Mardin, Nevşehir, Niğde, Sakarya, Tokat</t>
  </si>
  <si>
    <t>Orthotylus (Orthotylus) obscurus Reuter, 1875</t>
  </si>
  <si>
    <t>Edirne, Erzurum</t>
  </si>
  <si>
    <t>Orthotylus (Orthotylus) prasinus (Fallén, 1826)</t>
  </si>
  <si>
    <t>Ankara, Bolu, Çankırı, Edirne</t>
  </si>
  <si>
    <t>Orthotylus (Orthotylus) tenellus tenellus (Fallén, 1807)</t>
  </si>
  <si>
    <t>Balıkesir, Bartın, Bilecik, Düzce, Edirne, İstanbul, İzmir, Karaman, Kastamonu, Kayseri, Konya</t>
  </si>
  <si>
    <t>Orthotylus (Orthotylus) viridinervis (Kirschbaum, 1856)</t>
  </si>
  <si>
    <t>Antalya, Bursa, Düzce, Edirne, Eskişehir, Hatay, Kayseri, Kırşehir, Kocaeli, Mersin, Nevşehir, Sakarya, Yozgat</t>
  </si>
  <si>
    <t>Orthotylus (Pachylops) beieri Wagner, 1942</t>
  </si>
  <si>
    <t>Adana, Burdur, Düzce, İstanbul, İzmir</t>
  </si>
  <si>
    <t>Orthotylus (Pachylops) concolor (Kirschbaum, 1856)</t>
  </si>
  <si>
    <t>Edirne, Konya, Niğde</t>
  </si>
  <si>
    <t>Orthotylus (Pachylops) virescens (Douglas &amp; Scott, 1865)</t>
  </si>
  <si>
    <t>Adana, Ankara, Antalya, Aydın, Bursa, Düzce, Gaziantep, Hatay, İstanbul, İzmir, Karaman, Kocaeli, Mersin, Muğla, Sakarya</t>
  </si>
  <si>
    <t>Orthotylus (Parapachylops) caprai Wagner, 1955</t>
  </si>
  <si>
    <t>Orthotylus (Parapachylops) hodiernus Linnavuori, 1961</t>
  </si>
  <si>
    <t>Adana, Karaman, Mersin</t>
  </si>
  <si>
    <t>Orthotylus (Parapachylops) junipericola terminalis Linnavuori, 1965</t>
  </si>
  <si>
    <t>Adana, Ankara, Antalya, Eskişehir, Hatay, İzmir, Karaman, Kastamonu, Konya, Mersin, Muğla</t>
  </si>
  <si>
    <t>Orthotylus (Pinocapsus) cupressi Reuter, 1883</t>
  </si>
  <si>
    <t>Adana, Ankara, Antalya, Çorum, Edirne, Gaziantep, Hatay, İzmir, Kahramanmaraş, Kastamonu, Kütahya, Mersin,</t>
  </si>
  <si>
    <t>Orthotylus (Pinocapsus) kmenti Çerçi &amp; Koçak, 2021</t>
  </si>
  <si>
    <t>Orthotylus (Pseudorthotylus) bilineatus (Fallén, 1807)</t>
  </si>
  <si>
    <t>Pachypterna fieberi Fieber, 1858</t>
  </si>
  <si>
    <t>Pachypterna</t>
  </si>
  <si>
    <t>Pachytomella passerinii (A. Costa, 1842)</t>
  </si>
  <si>
    <t>Pachytomella</t>
  </si>
  <si>
    <t>Antalya, Bursa, Çanakkale, İstanbul, İzmir, Kahramanmaraş, Kırklareli, Mersin, Ordu</t>
  </si>
  <si>
    <t>Pachytomella phoenicea (Horváth, 1884)</t>
  </si>
  <si>
    <t>Pachyxyphus lineellus (Mulsant &amp; Rey, 1852)</t>
  </si>
  <si>
    <t>Pachyxyphus</t>
  </si>
  <si>
    <t>Adana, Antalya, Artvin, Bartın, Bilecik, Bolu, Bursa, Çanakkale, Hatay, İstanbul, İzmir, Kastamonu, Kırklareli, Kilis, Konya, Kütahya, Mersin, Muğla, Osmaniye, Sinop, Tekirdağ, Uşak, Zonguldak</t>
  </si>
  <si>
    <t>Pantilius (Pantilius) tunicatus (Fabricius, 1781)</t>
  </si>
  <si>
    <t>Pantilius</t>
  </si>
  <si>
    <t>Artvin, Giresun, Ordu, Samsun</t>
  </si>
  <si>
    <t>Paravoruchia dentata Wagner, 1959</t>
  </si>
  <si>
    <t>Paravoruchia</t>
  </si>
  <si>
    <t>Paredrocoris pectoralis Reuter, 1878</t>
  </si>
  <si>
    <t>Paredrocoris</t>
  </si>
  <si>
    <t>Erzurum, İstanbul, Kars</t>
  </si>
  <si>
    <t>Paredrocoris seidenstueckeri Josifov, 1965</t>
  </si>
  <si>
    <t>Phoenicocoris obscurellus (Fallén, 1829)</t>
  </si>
  <si>
    <t>Phoenicocoris</t>
  </si>
  <si>
    <t>Artvin, Erzurum, İstanbul</t>
  </si>
  <si>
    <t>Phylus (Phylus) coryli (Linnaeus, 1758)</t>
  </si>
  <si>
    <t>Phylus</t>
  </si>
  <si>
    <t>Adana, Artvin, Bartın, Bursa, Düzce, Giresun, Kastamonu, Kocaeli, Kütahya, Mersin, Ordu, Osmaniye, Sakarya, Samsun, Trabzon</t>
  </si>
  <si>
    <t>Phylus (Phylus) melanocephalus (Linnaeus, 1767)</t>
  </si>
  <si>
    <t>Bartın, Bursa, Düzce, Edirne, Zonguldak</t>
  </si>
  <si>
    <t>Phylus (Teratoscopus) breviceps Reuter, 1899</t>
  </si>
  <si>
    <t>Bilecik, Gaziantep, Karaman, Konya</t>
  </si>
  <si>
    <t>Phytocoris (Compsocerocoris) cyprius Wagner, 1967</t>
  </si>
  <si>
    <t>Phytocoris</t>
  </si>
  <si>
    <t>New record: Muğla (Fethiye) 01-08-1975</t>
  </si>
  <si>
    <t>Kahramanmaraş, Muğla</t>
  </si>
  <si>
    <t>Phytocoris (Compsocerocoris) falcatus Linnavuori, 1984</t>
  </si>
  <si>
    <t>Lodos et al. 2003: Phytocoris calliger-&gt; Çorum</t>
  </si>
  <si>
    <t>Bolu, Çorum, Niğde</t>
  </si>
  <si>
    <t>Phytocoris (Compsocerocoris) iyribozi Çerçi, Özgen &amp; Tezcan, 2021</t>
  </si>
  <si>
    <t>Phytocoris (Compsocerocoris) sanctipetri Carapezza, 1985</t>
  </si>
  <si>
    <t>Phytocoris (Eckerleinius) niveatus Horváth, 1891</t>
  </si>
  <si>
    <t>Ağrı, Elazığ, Karaman</t>
  </si>
  <si>
    <t>Phytocoris (Eckerleinius) salsolae Puton, 1874</t>
  </si>
  <si>
    <t>Record from Trabzon by Önder (1976) is doubtful</t>
  </si>
  <si>
    <t>Kütahya, Trabzon</t>
  </si>
  <si>
    <t>Phytocoris (Eriamiris) humeralis Wagner, 1976</t>
  </si>
  <si>
    <t>Phytocoris (Exophytocoris) carapezzai Çerçi, Koçak &amp; Tezcan, 2019</t>
  </si>
  <si>
    <t>Lodos et al. 2003: P. pinihalepensis-&gt; Antalya (Güllük)</t>
  </si>
  <si>
    <t xml:space="preserve">Antalya, Karaman </t>
  </si>
  <si>
    <t>Phytocoris (Exophytocoris) loralis Wagner, 1976</t>
  </si>
  <si>
    <t>Phytocoris (Exophytocoris) matocqi Pagola-Carte, 2019</t>
  </si>
  <si>
    <t>Lodos et al., 2003: P. pinihalepensis-&gt; Antalya (Serik)</t>
  </si>
  <si>
    <t>Phytocoris (Exophytocoris) oleae Linnavuori, 1962</t>
  </si>
  <si>
    <t>Phytocoris (Exophytocoris) parvulus Reuter, 1880</t>
  </si>
  <si>
    <t>Bursa, Edirne, İstanbul, İzmir, Kocaeli, Muğla</t>
  </si>
  <si>
    <t>Phytocoris (Exophytocoris) pinihalepensis Lindberg, 1948</t>
  </si>
  <si>
    <t xml:space="preserve">Adana, Antalya, Aydın, Gaziantep, Hatay, İzmir, Kahramanmaraş, Karaman, Kilis, Mersin, Muğla, Osmaniye </t>
  </si>
  <si>
    <t>Phytocoris (Exophytocoris) pluotae Pagola-Carte, 2019</t>
  </si>
  <si>
    <t>Phytocoris (Exophytocoris) scitulus scitulus Reuter, 1908</t>
  </si>
  <si>
    <t>Lodos et al. 2003: Phytocoris femoralis-&gt; Konya; Lodos et al. (2003): Phytocoris longipennis-&gt; Çorum, Kayseri, Nevşehir, Yozgat, Sinop; Yiğit &amp; Uygun (1982): Phytocoris longipennis-&gt;Adana, Kahramanmaraş iNaturalist: Muğla</t>
  </si>
  <si>
    <t>Adana, Çorum, İstanbul, Kahramanmaraş, Karaman, Kayseri, Konya, Mersin, Muğla, Nevşehir, Yozgat, Sinop</t>
  </si>
  <si>
    <t>Phytocoris (Exophytocoris) tauricola Linnavuori, 1965</t>
  </si>
  <si>
    <t>Adana, Çankırı, Kahramanmaraş, Kastamonu, Osmaniye</t>
  </si>
  <si>
    <t>Phytocoris (Ktenocoris) austriacus Wagner, 1954</t>
  </si>
  <si>
    <t>İstanbul, İzmir, Kocaeli</t>
  </si>
  <si>
    <t>Phytocoris (Ktenocoris) crux Wagner, 1959</t>
  </si>
  <si>
    <t>Adana, Antalya, Hatay</t>
  </si>
  <si>
    <t>Phytocoris (Ktenocoris) exoletus A. Costa, 1853</t>
  </si>
  <si>
    <t>Ankara, Aydın, İstanbul</t>
  </si>
  <si>
    <t>Phytocoris (Ktenocoris) flammula Reuter, 1875</t>
  </si>
  <si>
    <t>Phytocoris (Ktenocoris) insignis Reuter, 1876</t>
  </si>
  <si>
    <t>Artvin, Balıkesir, Bilecik, Bolu, Edirne, İzmir, Karaman, Konya, Manisa, Sakarya</t>
  </si>
  <si>
    <t>Phytocoris (Ktenocoris) obliquoides Wagner, 1959</t>
  </si>
  <si>
    <t>Erzurum, Konya, Karaman</t>
  </si>
  <si>
    <t>Phytocoris (Ktenocoris) phrygicus Wagner, 1955</t>
  </si>
  <si>
    <t>Ağrı, Konya</t>
  </si>
  <si>
    <t>Phytocoris (Ktenocoris) raunoi Kerzhner &amp; Schuh, 1995</t>
  </si>
  <si>
    <t>Çankırı, Düzce, Karabük, Karaman, Kastamonu, Kayseri, Kırşehir, Mardin, Nevşehir, Niğde, Sinop, Yozgat, Zonguldak</t>
  </si>
  <si>
    <t>Phytocoris (Ktenocoris) seidenstueckeri Wagner, 1955</t>
  </si>
  <si>
    <t>Adana, Antalya, Bilecik, Bursa, Çanakkale, Düzce, Edirne, Hatay, İstanbul, İzmir, Mersin, Muğla, Kahramanmaraş, Kayseri, Osmaniye, Sakarya</t>
  </si>
  <si>
    <t>Phytocoris (Ktenocoris) tridens Wagner, 1954</t>
  </si>
  <si>
    <t>Phytocoris (Ktenocoris) ulmi (Linnaeus, 1758)</t>
  </si>
  <si>
    <t>Bolu, Bursa, Çanakkale, Kocaeli, Sakarya, Tekirdağ</t>
  </si>
  <si>
    <t>Phytocoris (Ktenocoris) varipes Boheman, 1852</t>
  </si>
  <si>
    <t>Amasya, Artvin, İstanbul, Kırklareli</t>
  </si>
  <si>
    <t>Phytocoris (Ktenocoris) weidneri Wagner, 1975</t>
  </si>
  <si>
    <t>Phytocoris (Leptophytocoris) bivittatus Reuter, 1904</t>
  </si>
  <si>
    <t>Ankara, Edirne</t>
  </si>
  <si>
    <t>Phytocoris (Leptophytocoris) extensus Reuter, 1904</t>
  </si>
  <si>
    <t>Aydın, İzmir, Manisa</t>
  </si>
  <si>
    <t>Phytocoris (Leptophytocoris) miridioides Lethierry, 1877</t>
  </si>
  <si>
    <t>Denizli, İzmir</t>
  </si>
  <si>
    <t>Phytocoris (Leptophytocoris) ustulatus Herrich-Schaeffer, 1835</t>
  </si>
  <si>
    <t>Balıkesir, Edirne, Erzurum, Kocaeli, Sakarya, Zonguldak</t>
  </si>
  <si>
    <t>Phytocoris (Phytocoris) confusus Reuter, 1896</t>
  </si>
  <si>
    <t>Phytocoris (Phytocoris) pilifer Reuter, 1880</t>
  </si>
  <si>
    <t xml:space="preserve">Adana, Ankara, Antalya, Aydın, Gaziantep, İzmir, Kahramanmaraş, Konya, Manisa, Mersin, Karaman, Osmaniye </t>
  </si>
  <si>
    <t>Phytocoris (Phytocoris) pini Kirschbaum, 1856</t>
  </si>
  <si>
    <t>Ankara, Bolu, Çankırı, Kırşehir, Sinop</t>
  </si>
  <si>
    <t>Phytocoris (Phytocoris) setiger Reuter, 1896</t>
  </si>
  <si>
    <t>Antalya, Çanakkale, Hatay, İzmir, Mersin, Muğla, Trabzon</t>
  </si>
  <si>
    <t>Phytocoris (Phytocoris) tiliae tiliae (Fabricius, 1777)</t>
  </si>
  <si>
    <t>Afyonkarahisar, Artvin, Bartın, Bolu, Çorum,  Diyarbakır, Erzurum, İzmir, Karaman, Konya, Zonguldak</t>
  </si>
  <si>
    <t>Phytocoris (Stictophytocoris) linnavuorii Kerzhner &amp; Schuh, 1998</t>
  </si>
  <si>
    <t>Adana, Ankara, Kahramanmaraş, Kocaeli, Karaman</t>
  </si>
  <si>
    <t>Phytocoris (Stictophytocoris) meridionalis Herrich-Schaeffer, 1835</t>
  </si>
  <si>
    <t>Kahramanmaraş, Mardin, Karaman</t>
  </si>
  <si>
    <t>Piezocranum corvinum Puton, 1895</t>
  </si>
  <si>
    <t>Piezocranum</t>
  </si>
  <si>
    <t>Adana, Diyarbakır, Hatay, Kahramanmaraş, Mersin</t>
  </si>
  <si>
    <t>Piezocranum simulans Horváth, 1877</t>
  </si>
  <si>
    <t>Pilophorus angustulus Reuter, 1888</t>
  </si>
  <si>
    <t>Pilophorus</t>
  </si>
  <si>
    <t>Edirne, Gaziantep, Hatay</t>
  </si>
  <si>
    <t>Pilophorus cinnamopterus (Kirschbaum, 1856)</t>
  </si>
  <si>
    <t>Artvin, Balıkesir, Bolu, Çanakkale, Erzurum, İstanbul, İzmir, Kahramanmaraş, Kars</t>
  </si>
  <si>
    <t>Pilophorus clavatus (Linnaeus, 1767)</t>
  </si>
  <si>
    <t xml:space="preserve">Adana, Afyonkarahisar, Amasya, Artvin, Balıkesir, Ankara, Bartın, Bilecik, Çankırı, Burdur, Bursa, Erzurum, Karaman, Gaziantep, İstanbul, İzmir, Kahramanmaraş, Konya, Kütahya, Kırklareli, Manisa, Nevşehir, Rize, Tekirdağ, Tokat, Yozgat </t>
  </si>
  <si>
    <t>Pilophorus confusus (Kirschbaum, 1856)</t>
  </si>
  <si>
    <t>Pilophorus perplexus Douglas &amp; Scott, 1875</t>
  </si>
  <si>
    <t xml:space="preserve">Adana, Afyonkarahisar, Ankara, Antalya, Artvin, Aydın, Balıkesir, Bilecik, Bolu, Çanakkale, Çorum, Denizli, Karaman, Edirne, Erzurum, Eskişehir, Hatay, Isparta, Iğdır, İstanbul, İzmir, Kahramanmaraş, Karabük, Kars, Kastamonu, Kayseri, Kocaeli, Konya, Kırklareli, Mersin, Muğla, Nevşehir, Sakarya, Samsun, Sinop, Tekirdağ, Trabzon, Uşak, Yozgat, Zonguldak </t>
  </si>
  <si>
    <t>Pilophorus simulans Josifov, 1989</t>
  </si>
  <si>
    <t>Pinalitus atomarius (Meyer-Dür, 1843)</t>
  </si>
  <si>
    <t>Pinalitus</t>
  </si>
  <si>
    <t>Adana, Antalya, Bolu, Isparta, İzmir, Kahramanmaraş, Mersin, Karaman</t>
  </si>
  <si>
    <t>Pinalitus cervinus (Herrich-Schaeffer, 1841)</t>
  </si>
  <si>
    <t>Artvin, Balıkesir, İstanbul, İzmir, Konya, Manisa, Sakarya</t>
  </si>
  <si>
    <t>Pinalitus conspurcatus (Reuter, 1875)</t>
  </si>
  <si>
    <t>Antalya, Kahramanmaraş, Karaman, Mersin</t>
  </si>
  <si>
    <t>Pinalitus viscicola (Puton, 1888)</t>
  </si>
  <si>
    <t>Pithanus marshalli Douglas &amp; Scott, 1868</t>
  </si>
  <si>
    <t>Pithanus</t>
  </si>
  <si>
    <t>Çanakkale, Hatay, İstanbul, İzmir, Kırklareli</t>
  </si>
  <si>
    <t>Placochilus seladonicus (Fallén, 1807)</t>
  </si>
  <si>
    <t>Placochilus</t>
  </si>
  <si>
    <t>Adana, Diyarbakır, İzmir, Kastamonu, Manisa, Mersin, Nevşehir, Uşak</t>
  </si>
  <si>
    <t>Plagiognathus arbustorum arbustorum (Fabricius, 1794)</t>
  </si>
  <si>
    <t>Plagiognathus</t>
  </si>
  <si>
    <t>Antalya, Balıkesir, Bolu, Çankırı, İstanbul, İzmir, Kahramanmaraş, Karabük, Kastamonu, Kocaeli, Kütahya, Karaman, Mersin, Ordu, Sinop</t>
  </si>
  <si>
    <t>Plagiognathus bipunctatus albicans Reuter, 1901</t>
  </si>
  <si>
    <t>Plagiognathus bipunctatus bipunctatus Reuter, 1883</t>
  </si>
  <si>
    <t>Adana, Afyonkarahisar, Ağrı, Ankara, Amasya, Antalya, Artvin, Bayburt, Balıkesir, Bolu, Burdur, Çanakkale, Çankırı, Çorum, Denizli, Diyarbakır, Edirne, Elazığ, Erzincan, Erzurum, Eskişehir, Gaziantep, Hatay, Iğdır, İzmir, Kahramanmaraş, Karabük, Karaman, Kars, Kastamonu, Kayseri, Kırıkkale, Kırklareli, Kırşehir, Kilis, Konya, Kütahya, Manisa, Mardin, Mersin, Muş, Nevşehir, Niğde, Ordu, Osmaniye, Siirt, Sinop, Sivas, Tekirdağ, Uşak, Yozgat</t>
  </si>
  <si>
    <t>Plagiognathus chrysanthemi Wolff, 1804</t>
  </si>
  <si>
    <t>Adana, Antalya, Aydın, Bilecik, Bolu, Bursa, Denizli, Diyarbakır, Düzce, Edirne, Erzurum, Eskişehir, Gaziantep, Hatay, İstanbul, İzmir, Kahramanmaraş, Kayseri, Kocaeli, Kütahya, Manisa, Mersin, Muğla, Rize, Sakarya, Sivas, Şanlıurfa</t>
  </si>
  <si>
    <t>Plagiognathus fulvipennis Kirschbaum, 1856</t>
  </si>
  <si>
    <t>Adana, Ankara, Antalya, Bursa, Denizli, Diyarbakır, Düzce, Edirne, Erzurum, Gaziantep, Hatay, Isparta, İstanbul, İzmir, Karaman, Kahramanmaraş, Kars, Kocaeli, Konya, Kırklareli, Mersin, Muğla, Nevşehir, Ordu, Osmaniye, Sakarya, Van</t>
  </si>
  <si>
    <t>Plagiognathus marivanensis Linnavuori, 2010</t>
  </si>
  <si>
    <t>Diyarbakır, Elazığ, Karaman, Mersin</t>
  </si>
  <si>
    <t>Plagiognathus ozgurkocaki Çerçi, 2022</t>
  </si>
  <si>
    <t>Plagiognathus raphani Wagner, 1963</t>
  </si>
  <si>
    <t xml:space="preserve">Adana, Antalya, Diyarbakır, Gaziantep, Hatay, İzmir, Kahramanmaraş, Mersin, </t>
  </si>
  <si>
    <t>Plagiognathus reuterellus Schuh, 2001</t>
  </si>
  <si>
    <t>New record: Mardin (Derik) 04-06-1976, 5 males 5 females</t>
  </si>
  <si>
    <t>Plagiotylus dispar Reuter, 1899</t>
  </si>
  <si>
    <t>Plagiotylus</t>
  </si>
  <si>
    <t>Record from Kahramanmaraş by Küçükbasmacı &amp; Kıyak (2015) is doubtful</t>
  </si>
  <si>
    <t>Diyarbakır, Kahramanmaraş, Kastamonu</t>
  </si>
  <si>
    <t>Platycranus (Genistocapsus) alkestis Linnavuori, 1999</t>
  </si>
  <si>
    <t>Platycranus</t>
  </si>
  <si>
    <t>Platycranus (Genistocapsus) genistae Lindberg, 1948</t>
  </si>
  <si>
    <t>Amasya, Antalya</t>
  </si>
  <si>
    <t>Platycranus (Genistocapsus) remanei Wagner, 1955</t>
  </si>
  <si>
    <t>Önder, 1976: Platycranus putoni-&gt; Elazığ</t>
  </si>
  <si>
    <t>Elazığ, İzmir, Kırşehir, Karaman</t>
  </si>
  <si>
    <t>Platycranus (Platycranus) erberi Fieber, 1870</t>
  </si>
  <si>
    <t>Antalya, Aydın, Hatay, İzmir, Kastamonu, Kırklareli</t>
  </si>
  <si>
    <t>Plesiodema pinetella (Zetterstedt, 1828)</t>
  </si>
  <si>
    <t>Plesiodema</t>
  </si>
  <si>
    <t>Pleuroxonotus longicornis (Reuter, 1900)</t>
  </si>
  <si>
    <t>Pleuroxonotus</t>
  </si>
  <si>
    <t>Antalya, Gaziantep, İzmir, Malatya, Mersin, Niğde</t>
  </si>
  <si>
    <t>Polymerus (Poeciloscytus) asperulae (Fieber, 1861)</t>
  </si>
  <si>
    <t>Polymerus</t>
  </si>
  <si>
    <t>Lodos et al. (2003): Polymerus microphthalmus-&gt; Kahramanmaraş</t>
  </si>
  <si>
    <t>Bursa, Hatay, Kahramanmaraş, Karaman</t>
  </si>
  <si>
    <t>Polymerus (Poeciloscytus) brevicornis (Reuter, 1879)</t>
  </si>
  <si>
    <t>Ağrı, Amasya, Bartın, Iğdır, Karaman, Kırşehir, Konya</t>
  </si>
  <si>
    <t>Polymerus (Poeciloscytus) cognatus (Fieber, 1858)</t>
  </si>
  <si>
    <t>Adana,  Ağrı, Amasya, Ankara, Antalya, Balıkesir, Bayburt, Burdur, Çankırı, Çorum, Denizli, Diyarbakır, Edirne, Erzincan, Erzurum, Eskişehir, Gaziantep, Iğdır, İstanbul, İzmir, Karaman, Kars, Kastamonu, Kayseri, Konya, Kırklareli, Manisa, Mersin, Nevşehir, Niğde, Yozgat, Zonguldak</t>
  </si>
  <si>
    <t>Polymerus (Poeciloscytus) microphthalmus (Wagner, 1951)</t>
  </si>
  <si>
    <t>Polymerus (Poeciloscytus) palustris (Reuter, 1907)</t>
  </si>
  <si>
    <t>Polymerus (Poeciloscytus) unifasciatus (Fabricius, 1794)</t>
  </si>
  <si>
    <t>Önder, 1976: Polymerus palustris-&gt; Osmaniye</t>
  </si>
  <si>
    <t>Adana, Ankara, Ağrı, Artvin, Bayburt, Burdur, Bursa, Çankırı, Düzce, Edirne, Erzincan, Erzurum, Iğdır, Kayseri, Kars, Kırklareli, Konya, Kütahya, Osmaniye, Sakarya, Tokat</t>
  </si>
  <si>
    <t>Polymerus (Poeciloscytus) vulneratus (Panzer, 1806)</t>
  </si>
  <si>
    <t>Afyonkarahisar, Ağrı, Amasya, Ankara, Bayburt, Bolu, Burdur, Bursa, Çankırı, Çorum, Denizli, Düzce, Edirne, Erzincan, Erzurum, Eskişehir, Kastamonu, Kayseri, Kars, Kırıkkale, Kırşehir, Konya, Nevşehir, Niğde, Sakarya, Samsun, Siirt, Van, Yozgat, Zonguldak</t>
  </si>
  <si>
    <t>Polymerus (Polymerus) holosericeus Hahn, 1831</t>
  </si>
  <si>
    <t>Amasya, Edirne, Kırklareli</t>
  </si>
  <si>
    <t>Psallopsis kirgisica (Becker, 1864)</t>
  </si>
  <si>
    <t>Psallopsis</t>
  </si>
  <si>
    <t>Ankara, Çorum, İzmir, Kayseri, Kırşehir, Niğde, Karaman</t>
  </si>
  <si>
    <t>Psallopsis longicornis (Jakovlev, 1902)</t>
  </si>
  <si>
    <t>Psallus (Apocremnus) anatolicus Wagner, 1963</t>
  </si>
  <si>
    <t>Psallus</t>
  </si>
  <si>
    <t>Psallus (Apocremnus) anticus (Reuter, 1876)</t>
  </si>
  <si>
    <t xml:space="preserve">Amasya, Artvin, Balıkesir, Bilecik, Manisa </t>
  </si>
  <si>
    <t>Psallus (Apocremnus) skylla Linnavuori, 1994</t>
  </si>
  <si>
    <t>Lodos et al. 2003: Atractatomus rhodani-&gt; Hatay, Kahramanmaraş!</t>
  </si>
  <si>
    <t>Elazığ, Hatay, Kahramanmaraş</t>
  </si>
  <si>
    <t>Psallus (Hylopsallus) perrisi (Mulsant &amp; Rey, 1852)</t>
  </si>
  <si>
    <t>Önder, 1976: Psallus mollis-&gt; Kayseri (Merkez); Önder et al. 1981: Psallus variabilis-&gt; Bursa; iNaturalist: İstanbul, Konya</t>
  </si>
  <si>
    <t>Adana, Afyonkarahisar, Antalya, Artvin, Aydın, Balıkesir, Bilecik, Bolu, Bursa, Çanakkale, Çorum, Diyarbakır, Elazığ, İstanbul, İzmir, Kastamonu, Kayseri, Konya, Kütahya, Mersin, Muğla, Siirt</t>
  </si>
  <si>
    <t>Psallus (Hylopsallus) variabilis (Fallén, 1807)</t>
  </si>
  <si>
    <t>Mesopsallus</t>
  </si>
  <si>
    <t>New record: Artvin/Morgul: 28-05-1986</t>
  </si>
  <si>
    <t>Psallus (Phylidea) cerridis Wagner, 1971</t>
  </si>
  <si>
    <t>Psallus (Phylidea) collaris (Wagner, 1975)</t>
  </si>
  <si>
    <t>Lodos et al. 2003: Konya kaydı şüpheli</t>
  </si>
  <si>
    <t>Bartın, Bolu, Bursa, İstanbul, Karabük, Kastamonu, Konya, Tekirdağ, Zonguldak</t>
  </si>
  <si>
    <t>Psallus (Phylidea) henschii Reuter, 1888</t>
  </si>
  <si>
    <t>Adana, Antalya, Balıkesir, İzmir, Kahramanmaraş, Karaman, Kastamonu, Konya, Muğla, Osmaniye</t>
  </si>
  <si>
    <t>Psallus (Phylidea) karakardes Seidenstücker, 1959</t>
  </si>
  <si>
    <t>Psallus (Phylidea) nigripilis (Reuter, 1888)</t>
  </si>
  <si>
    <t>Psallus (Phylidea) quercicola (Reuter, 1904)</t>
  </si>
  <si>
    <t>Edirne, İzmir, Karabük, Sinop</t>
  </si>
  <si>
    <t>Psallus (Phylidea) quercus (Kirschbaum, 1856)</t>
  </si>
  <si>
    <t>Önder, 1976: Psallus ambiguus-&gt; Artvin</t>
  </si>
  <si>
    <t>Adana, Artvin, Bartın, Diyarbakır, Kahramanmaraş, Kastamonu, Kayseri, Kocaeli, Sakarya</t>
  </si>
  <si>
    <t>Psallus (Phylidea) syriacus (Reuter, 1883)</t>
  </si>
  <si>
    <t>Psallus (Pityopsallus) piceae Reuter, 1878</t>
  </si>
  <si>
    <t>Önder, 1976: Psallus pinicola-&gt;Ankara, Çankırı</t>
  </si>
  <si>
    <t>Adana, Ankara, Çankırı, İzmir, Kütahya, Mersin</t>
  </si>
  <si>
    <t xml:space="preserve">Psallus (Pityopsallus) pinicola Reuter, 1875 </t>
  </si>
  <si>
    <t>Artvin, Erzurum</t>
  </si>
  <si>
    <t>Psallus (Psallus) anaemicus Seidenstücker, 1966</t>
  </si>
  <si>
    <t>Önder, 1976: Psallus mollis-&gt; Samsun; Lodos et al. 2003: Psallus variabilis -&gt; Antayla (Taşaltı); iNaturalist: Karaman</t>
  </si>
  <si>
    <t>Antalya, Karaman, Konya, Samsun</t>
  </si>
  <si>
    <t>Psallus (Psallus) apoplecticus Seidenstücker, 1966</t>
  </si>
  <si>
    <t>Psallus (Psallus) asthenicus Seidenstücker, 1966</t>
  </si>
  <si>
    <t>Lodos et al. 2003: Psallus variabilis-&gt; Antalya</t>
  </si>
  <si>
    <t>Ankara, Antalya, Kayseri, Konya</t>
  </si>
  <si>
    <t>Psallus (Psallus) brachycerus Reuter, 1904</t>
  </si>
  <si>
    <t>Antalya, Manisa</t>
  </si>
  <si>
    <t>Psallus (Psallus) corsicus Puton, 1875</t>
  </si>
  <si>
    <t>Psallus (Psallus) cruentatus (Mulsant &amp; Rey, 1852)</t>
  </si>
  <si>
    <t>Artvin, Karaman</t>
  </si>
  <si>
    <t>Psallus (Psallus) flavellus Stichel, 1933</t>
  </si>
  <si>
    <t>Psallus (Psallus) helenae Josifov, 1969</t>
  </si>
  <si>
    <t>Psallus (Psallus) inancozgeni Matocq &amp; Pluot-Sigwalt, 2011</t>
  </si>
  <si>
    <t>Psallus (Psallus) konyanensis Matocq, 2019</t>
  </si>
  <si>
    <t>Önder, 1976: Psallus pinicola-&gt;Eskişehir</t>
  </si>
  <si>
    <t>Denizli, Eskişehir, Konya</t>
  </si>
  <si>
    <t>Psallus (Psallus) lentigo Seidenstücker, 1972</t>
  </si>
  <si>
    <t>Bilecik, Bolu, Konya, Kütahya, Kahramanmaraş, Karaman, Mersin</t>
  </si>
  <si>
    <t>Psallus (Psallus) lepidus Fieber, 1858</t>
  </si>
  <si>
    <t>New record: Hakkâri kaydı şüpheli</t>
  </si>
  <si>
    <t>Bartın, Diyarbakır, Erzurum, Hakkâri, Kırklareli, Tekirdağ, Zonguldak, Karaman</t>
  </si>
  <si>
    <t>Psallus (Psallus) lucanicus Wagner, 1968</t>
  </si>
  <si>
    <t>Psallus (Psallus) milenae Josifov, 1974</t>
  </si>
  <si>
    <t>Psallus (Psallus) oleae Wagner, 1963</t>
  </si>
  <si>
    <t>Adıyaman, Antalya, Gaziantep, Hatay, Mardin, Şanlıurfa, Yozgat</t>
  </si>
  <si>
    <t>Psallus (Psallus) pardalis Seidenstücker, 1966</t>
  </si>
  <si>
    <t>(Wagner, 1976): Psallus oenderi-&gt; İzmir</t>
  </si>
  <si>
    <t>İzmir, Konya, Manisa</t>
  </si>
  <si>
    <t>Psallus (Psallus) pseudopunctulatus Linnavuori, 1984</t>
  </si>
  <si>
    <t>Diyarbakır, Mardin</t>
  </si>
  <si>
    <t>Psallus (Psallus) rubinicterus Seidenstücker, 1966</t>
  </si>
  <si>
    <t>Niğde, Karaman</t>
  </si>
  <si>
    <t>Psallus (Psallus) rufomaculosus Matocq, 2019</t>
  </si>
  <si>
    <t>New record: Elazığ, Merkez, 10-08-2018-&gt;iNaturalist</t>
  </si>
  <si>
    <t>Psallus (Psallus) thomashenryi Carapezza &amp; Kment, 2018</t>
  </si>
  <si>
    <t>Lodos et al., 2003: Psallus milenae-&gt; Antalya, Mersin (5 dişi 1 erkek Antalya, 2 dişi Mersin); iNaturalist: Karaman</t>
  </si>
  <si>
    <t>Antalya, Karaman, Mersin</t>
  </si>
  <si>
    <t>Psallus (Psallus) turcicus Wagner, 1971</t>
  </si>
  <si>
    <t>New record: Kayseri (Talas) ?-?-????</t>
  </si>
  <si>
    <t>Ankara, Kayseri, Konya, Mersin</t>
  </si>
  <si>
    <t>Psallus (Psallus) varians varians (Herrich-Schaeffer, 1841)</t>
  </si>
  <si>
    <t>Önder, 1976: Psallus mollis-&gt; Çanakkale, Tekirdağ, Manisa, Muğla, İzmir, Isparta</t>
  </si>
  <si>
    <t>Ankara, Antalya, Bartın, Bursa, Bursa, Çankırı, Çanakkale, Hatay, Isparta, İzmir, Kahramanmaraş, Karaman, Kastamonu, Kayseri, Kocaeli, Kocaeli, Konya, Kırıkkale, Manisa, Mersin, Muğla, Sakarya, Tekirdağ</t>
  </si>
  <si>
    <t>Pseudoloxops coccineus (Meyer-Dür, 1843)</t>
  </si>
  <si>
    <t>Pseudoloxops</t>
  </si>
  <si>
    <t>Ankara, Diyarbakır, Eskişehir, İstanbul, İzmir, Karaman</t>
  </si>
  <si>
    <t>Pseudoloxops sangrudanus Linnavuori, 2006</t>
  </si>
  <si>
    <t>Pseudomegacoelum beckeri (Fieber, 1870)</t>
  </si>
  <si>
    <t>Pseudomegacoelum</t>
  </si>
  <si>
    <t>Ankara, Çanakkale, Gaziantep, Hakkâri, Kahramanmaraş, Karaman, Rize</t>
  </si>
  <si>
    <t>Pseudomegacoelum quercicola (Linnavuori, 1965)</t>
  </si>
  <si>
    <t>Rauniella ishtar (Linnavuori, 1984)</t>
  </si>
  <si>
    <t>Rauniella</t>
  </si>
  <si>
    <t>(Matocq et al. 2014)</t>
  </si>
  <si>
    <t>Reuteria atalayi Çerçi, Tezcan &amp; Özgen, 2020</t>
  </si>
  <si>
    <t>Reuteria</t>
  </si>
  <si>
    <t>Bursa, İzmir</t>
  </si>
  <si>
    <t>Reuteria marqueti Puton, 1875</t>
  </si>
  <si>
    <t>Reuteria riegeri torosensis Çerçi, Tezcan &amp; Özgen, 2020</t>
  </si>
  <si>
    <t>Reuteria serratis Çerçi, Tezcan &amp; Özgen, 2020</t>
  </si>
  <si>
    <t>Reuteria winkelmanni Günther &amp; Strauss, 2018</t>
  </si>
  <si>
    <t>Reuterista caucasica (Poppius, 1912)</t>
  </si>
  <si>
    <t>Reuterista</t>
  </si>
  <si>
    <t>Reuterista instabilis (Fieber, 1861)</t>
  </si>
  <si>
    <t>Balıkesir, Gaziantep</t>
  </si>
  <si>
    <t>Rhabdomiris striatellus (Fabricius, 1794)</t>
  </si>
  <si>
    <t>Rhabdomiris</t>
  </si>
  <si>
    <t>Adana, Amasya, Ankara, Antalya, Bayburt, Bilecik, Bolu, Bursa, Çanakkale, Denizli, Edirne, Elazığ, Hatay, İstanbul, İzmir, Kahramanmaraş, Karabük, Karaman, Kastamonu, Kütahya, Kırıkkale, Manisa, Mersin, Niğde, Osmaniye, Sinop</t>
  </si>
  <si>
    <t>Ribautocapsus</t>
  </si>
  <si>
    <t>Salicarus (Salicarus) roseri (Herrich-Schaeffer, 1838)</t>
  </si>
  <si>
    <t>Salicarus</t>
  </si>
  <si>
    <t>Adana, Ankara, Balıkesir, Bartın, Bolu, Burdur, Bursa, Çanakkale, Diyarbakır, Edirne, Erzurum, Eskişehir, Isparta, İstanbul, İzmir, Kahramanmaraş, Karabük, Karaman, Kastamonu, Kayseri, Kocaeli, Konya, Kütahya, Kırıkkale, Kırşehir, Mersin, Muğla, Nevşehir, Sinop</t>
  </si>
  <si>
    <t>Salicarus (Salicarus) urnammu Linnavuori, 1984</t>
  </si>
  <si>
    <t>Saundersiella hirta Wagner, 1968</t>
  </si>
  <si>
    <t>Saundersiella</t>
  </si>
  <si>
    <t>Ankara, Antalya, Balıkesir, Bilecik, Bolu, Isparta, İzmir, Karaman, Kütahya, Mersin, Sakarya, Uşak</t>
  </si>
  <si>
    <t>Saundersiella moerens (Reuter, 1876)</t>
  </si>
  <si>
    <t>Ankara, Bolu, Hatay, Isparta, Kahramanmaraş, Mersin, Osmaniye</t>
  </si>
  <si>
    <t>Scirtetellus vittatus Kiritshenko, 1951</t>
  </si>
  <si>
    <t>Scirtetellus</t>
  </si>
  <si>
    <t>Ardahan, Artvin, Rize</t>
  </si>
  <si>
    <t>Singhalesia turcica (Seidenstücker, 1959)</t>
  </si>
  <si>
    <t>Singhalesia</t>
  </si>
  <si>
    <t>Antalya, Hatay, Mersin, Muğla</t>
  </si>
  <si>
    <t>Solenoxyphus alkani Önder, 1975</t>
  </si>
  <si>
    <t>Solenoxyphus</t>
  </si>
  <si>
    <t>Kars, Kütahya</t>
  </si>
  <si>
    <t>Solenoxyphus fuscovenosus (Fieber, 1864)</t>
  </si>
  <si>
    <t>Solenoxyphus punctipennis (Reuter, 1879)</t>
  </si>
  <si>
    <t>Stenodema (Brachystira) calcarata (Fallén, 1807)</t>
  </si>
  <si>
    <t>Stenodema</t>
  </si>
  <si>
    <t>iNaturalist: İstanbul, Ordu</t>
  </si>
  <si>
    <t>Adana, Afyonkarahisar, Amasya, Ankara, Antalya, Artvin, Aydın, Balıkesir, Bitlis, Burdur, Bursa, Çanakkale, Çankırı, Diyarbakır, Edirne, Elazığ, Erzurum, Eskişehir, Gaziantep, Hatay, İstanbul, İzmir, Kahramanmaraş, Karaman, Kars, Kastamonu, Kırklareli, Kırşehir, Kilis, Konya, Kütahya, Mersin, Muğla, Niğde, Rize, Sakarya, Samsun, Sinop, Tekirdağ, Tokat, Trabzon, Ordu, Uşak, Van, Yozgat</t>
  </si>
  <si>
    <t>Stenodema (Brachystira) pilosa (Jakovlev, 1889)</t>
  </si>
  <si>
    <t>Stenodema (Brachystira) trispinosa Reuter, 1904</t>
  </si>
  <si>
    <t>Adana, Ankara, Ağrı, Erzurum, Kahramanmaraş, Karaman, Kastamonu, Kırşehir, Niğde</t>
  </si>
  <si>
    <t>Stenodema (Stenodema) holsata (Fabricius, 1787)</t>
  </si>
  <si>
    <t>Artvin, Erzurum, Gümüşhane, Kars, Kocaeli, Trabzon</t>
  </si>
  <si>
    <t>Stenodema (Stenodema) laevigata (Linnaeus, 1758)</t>
  </si>
  <si>
    <t>Ankara, Antalya, Artvin, Bolu, Bursa, Çanakkale, Çankırı, Diyarbakır, Erzurum, İstanbul, İzmir, Karaman, Kastamonu, Kayseri, Kırşehir, Nevşehir, Ordu, Trabzon, Zonguldak</t>
  </si>
  <si>
    <t>Stenodema (Stenodema) sericans (Fieber, 1861)</t>
  </si>
  <si>
    <t>Amasya, Bursa, Düzce, İstanbul, Kocaeli, Sakarya</t>
  </si>
  <si>
    <t>Stenodema (Stenodema) turanica Reuter, 1904</t>
  </si>
  <si>
    <t xml:space="preserve">Adana, Adıyaman, Ağrı, Ankara, Antalya, Artvin, Bingöl, Bitlis, Bursa, Çankırı, Çorum, Denizli, Diyarbakır, Elazığ, Erzincan, Erzurum, Gümüşhane, Hakkâri, İzmir, Kahramanmaraş, Karaman, Kayseri, Konya, Kütahya, Malatya, Mardin, Mersin, Muğla, Muş, Nevşehir, Niğde, Osmaniye, Siirt, Şanlıurfa, Şırnak, Trabzon, Tunceli, Van, Yozgat </t>
  </si>
  <si>
    <t>Stenodema (Stenodema) virens (Linnaeus, 1767)</t>
  </si>
  <si>
    <t>Afyonkarahisar, Ağrı, Aksaray, Ankara, Aydın, Bilecik, Burdur, Bursa, Çanakkale, Çankırı, Denizli, Diyarbakır, Düzce, Edirne, Elazığ, Erzurum, İstanbul, İzmir, Kars, Kastamonu, Kayseri, Kocaeli, Malatya, Muğla, Nevşehir, Rize, Sakarya, Samsun, Şanlıurfa, Van, Yozgat</t>
  </si>
  <si>
    <t>Stenoparia putoni Fieber, 1870</t>
  </si>
  <si>
    <t>Stenoparia</t>
  </si>
  <si>
    <t>Adana, Ankara, Aydın, Karaman, Konya, Kütahya, Mersin, Niğde, Uşak</t>
  </si>
  <si>
    <t>Stenotus binotatus (Fabricius, 1794)</t>
  </si>
  <si>
    <t>Stenotus</t>
  </si>
  <si>
    <t>Adana, Antalya, Bolu, Bursa, Çanakkale, Çankırı, Edirne, Erzurum, Hatay, Iğdır, İstanbul, Kars, Kastamonu, Mersin, Sakarya, Tekirdağ</t>
  </si>
  <si>
    <t>Stethoconus pyri (Mella, 1869)</t>
  </si>
  <si>
    <t>Stethoconus</t>
  </si>
  <si>
    <t>Hyaliodini</t>
  </si>
  <si>
    <t>Adana, Bursa, Elazığ, Hatay, İzmir, Sakarya</t>
  </si>
  <si>
    <t>Sthenarus rotermundi (Scholtz, 1847)</t>
  </si>
  <si>
    <t>Sthenarus</t>
  </si>
  <si>
    <t>Amasya, Edirne, Kayseri, Nevşehir</t>
  </si>
  <si>
    <t>Strongylocoris amabilis (Douglas &amp; Scott, 1868)</t>
  </si>
  <si>
    <t>Strongylocoris</t>
  </si>
  <si>
    <t>Adana, Hatay</t>
  </si>
  <si>
    <t>Strongylocoris cicadifrons A. Costa, 1853</t>
  </si>
  <si>
    <t>Antalya, Hatay, İzmir, Mersin, Kilis</t>
  </si>
  <si>
    <t>Strongylocoris leucocephalus (Linnaeus, 1758)</t>
  </si>
  <si>
    <t>Bilecik, Edirne, Erzurum, İzmir, Kars, Sakarya</t>
  </si>
  <si>
    <t>Strongylocoris niger (Herrich-Schaeffer, 1835)</t>
  </si>
  <si>
    <t>Edirne, Elazığ, Erzurum, Kars</t>
  </si>
  <si>
    <t>Systellonotus thymi (Signoret, 1859)</t>
  </si>
  <si>
    <t>Systellonotus</t>
  </si>
  <si>
    <t>Systellonotus triguttatus (Linnaeus, 1767)</t>
  </si>
  <si>
    <t>Taurocalocoris samai Carapezza, 1998</t>
  </si>
  <si>
    <t>Taurocalocoris</t>
  </si>
  <si>
    <t>New record: Mersin (Güzeloluk, Güllük)-&gt; iNaturalist</t>
  </si>
  <si>
    <t>Taylorilygus apicalis (Fieber, 1861)</t>
  </si>
  <si>
    <t>Taylorilygus</t>
  </si>
  <si>
    <t>Teratocoris antennatus (Boheman, 1852)</t>
  </si>
  <si>
    <t>Teratocoris</t>
  </si>
  <si>
    <t>Thermocoris discolor Seidenstücker, 1957</t>
  </si>
  <si>
    <t>Thermocoris</t>
  </si>
  <si>
    <t>Thermocoris munieri Puton, 1875</t>
  </si>
  <si>
    <t>Adana, Ankara, Balıkesir, Bilecik, Bursa, Çorum, Eskişehir, İzmir, Kayseri, Kütahya, Muğla, Niğde, Sakarya</t>
  </si>
  <si>
    <t>Thermocoris rivalis rivalis (Horváth, 1894)</t>
  </si>
  <si>
    <t>Ağrı, Bingöl, Kars</t>
  </si>
  <si>
    <t>Thermocoris rivalis suctor Seidenstücker, 1957</t>
  </si>
  <si>
    <t>Kayseri, Mersin, Niğde</t>
  </si>
  <si>
    <t>Tinicephalus (Tinicephalus) discrepans Fieber, 1858</t>
  </si>
  <si>
    <t>Tinicephalus</t>
  </si>
  <si>
    <t>Kırklareli, Uşak</t>
  </si>
  <si>
    <t>Tinicephalus (Tinicephalus) hortulanus (Meyer-Dür, 1843)</t>
  </si>
  <si>
    <t>Tinicephalus (Tinicephalus) picticornis Wagner, 1966</t>
  </si>
  <si>
    <t>Aydın, Diyarbakır, Mardin, Nevşehir</t>
  </si>
  <si>
    <t>Tinicephalus (Tinicephalus) streitoi Matocq, 2007</t>
  </si>
  <si>
    <t>Aydın, Mersin, Muğla</t>
  </si>
  <si>
    <t>Tragiscocoris fieberi (Fieber, 1858)</t>
  </si>
  <si>
    <t>Tragiscocoris</t>
  </si>
  <si>
    <t>Trigonotylus brevipes Jakovlev, 1880</t>
  </si>
  <si>
    <t>Trigonotylus</t>
  </si>
  <si>
    <t>Adana, Ankara, Edirne, Şanlıurfa</t>
  </si>
  <si>
    <t>Trigonotylus pulchellus (Hahn, 1834)</t>
  </si>
  <si>
    <t xml:space="preserve">Adana, Adıyaman, Ağrı, Aksaray, Amasya, Ankara, Antalya, Artvin, Aydın, Balıkesir, Bartın, Bayburt, Bilecik, Bursa, Çanakkale, Çankırı, Çorum, Denizli, Diyarbakır, Düzce, Edirne, Erzincan, Erzurum, Eskişehir, Gaziantep, Giresun, Hatay, Iğdır, İstanbul, İzmir, Kahramanmaraş, Karaman, Kars, Kayseri, Kocaeli, Kırklareli, Kırşehir, Manisa, Mersin, Muğla, Nevşehir, Niğde, Osmaniye, Sakarya, Siirt, Şanlıurfa, Tekirdağ, Uşak, Yozgat, Zonguldak </t>
  </si>
  <si>
    <t>Trigonotylus ruficornis (Geoffroy, 1785)</t>
  </si>
  <si>
    <t>Adana, Ağrı, Ankara, Artvin, Aydın, Bartın, Bilecik, Çanakkale, Çorum, Diyarbakır, Edirne, Erzincan, Erzurum, Eskişehir, Gaziantep, Hatay, Iğdır, İzmir, Kahramanmaraş, Kastamonu, Kırklareli, Kırşehir, Kilis, Konya, Kütahya, Manisa, Mardin, Mersin, Osmaniye, Rize, Samsun, Siirt, Trabzon, Uşak, Van, Zonguldak</t>
  </si>
  <si>
    <t>Trigonotylus tenuis Reuter, 1893</t>
  </si>
  <si>
    <t>Adıyaman, Ankara, Diyarbakır, Edirne, Elazığ, Giresun, Iğdır, Malatya, Mardin, Siirt, Şanlıurfa</t>
  </si>
  <si>
    <t>Tuponia (Chlorotuponia) anatolica Linnavuori, 1965</t>
  </si>
  <si>
    <t>Tuponia</t>
  </si>
  <si>
    <t>Tuponia (Chlorotuponia) brevirostris Reuter, 1883</t>
  </si>
  <si>
    <t>Antalya, Aydın, Balıkesir, Burdur, Edirne, Hatay, Kütahya, Mersin, Muğla</t>
  </si>
  <si>
    <t>Tuponia (Chlorotuponia) concinna (Reuter, 1875)</t>
  </si>
  <si>
    <t>Tuponia (Chlorotuponia) coruhica Wagner, 1976</t>
  </si>
  <si>
    <t>Probably conspecific with T. hippophaes</t>
  </si>
  <si>
    <t>Artvin, İzmir</t>
  </si>
  <si>
    <t>Tuponia (Chlorotuponia) dalmatina Wagner, 1955</t>
  </si>
  <si>
    <t>Bursa, Edirne, istanbul, Kocaeli, Sakarya</t>
  </si>
  <si>
    <t>Tuponia (Chlorotuponia) hippophaes (Fieber, 1861)</t>
  </si>
  <si>
    <t>Adana, Ankara, Antalya, Artvin, Aydın, Balıkesir, Bilecik, Çanakkale, Çankırı, Çorum, Diyarbakır, Edirne, Elazığ, Eskişehir, Hatay, İstanbul, İzmir, Kahramanmaraş, Karaman, Kastamonu, Kayseri, Konya, Kütahya, Manisa, Mersin, Muğla, Nevşehir, Niğde, Sinop, Yozgat, Zonguldak</t>
  </si>
  <si>
    <t>Tuponia (Chlorotuponia) prasina (Fieber, 1864)</t>
  </si>
  <si>
    <t>Adana, İzmir, Karaman, Osmaniye</t>
  </si>
  <si>
    <t>Tuponia (Tuponia) arcufera Reuter, 1879</t>
  </si>
  <si>
    <t>Adana, Ankara, Antalya, Bilecik, Bolu, Edirne, Gaziantep, Hatay, İzmir, Kahramanmaraş, Karabük, Konya, Mersin, Nevşehir, Niğde, Zonguldak</t>
  </si>
  <si>
    <t>Tuponia (Tuponia) ayasensis Wagner, 1963</t>
  </si>
  <si>
    <t>Ankara, Karaman, Kayseri, Sinop, Siirt</t>
  </si>
  <si>
    <t>Tuponia (Tuponia) elegans (Jakovlev, 1867)</t>
  </si>
  <si>
    <t>Tuponia (Tuponia) mixticolor (A. Costa, 1862)</t>
  </si>
  <si>
    <t>Adana, Antalya, Balıkesir, Bursa, Çanakkale, Denizli, Düzce, Edirne, Gaziantep, Hatay, İstanbul, Kahramanmaraş, Karaman, Kocaeli, Kütahya, Mersin, Niğde, Osmaniye, Siirt</t>
  </si>
  <si>
    <t>Tuponia (Tuponia) montandoni Reuter, 1899</t>
  </si>
  <si>
    <t>Edirne, İzmir, Karaman, Muğla</t>
  </si>
  <si>
    <t>Tuponia (Tuponia) tamarisci (Perris, 1857)</t>
  </si>
  <si>
    <t>Tytthus parviceps (Reuter, 1890)</t>
  </si>
  <si>
    <t>Tytthus</t>
  </si>
  <si>
    <t>Adana, İzmir, Mersin</t>
  </si>
  <si>
    <t>Ulumiris olympicus Seidenstücker, 1965</t>
  </si>
  <si>
    <t>Ulumiris</t>
  </si>
  <si>
    <t>New record: Antalya (Saklıkent)-&gt; iNaturalist</t>
  </si>
  <si>
    <t>Antalya, Bursa, İzmir</t>
  </si>
  <si>
    <t>Utopnia torquata (Puton, 1881)</t>
  </si>
  <si>
    <t>Utopnia</t>
  </si>
  <si>
    <t>Adana, Ankara, Bilecik, Bursa, Hatay, Kahramanmaraş, Kastamonu, Kırklareli, Mersin, Osmaniye, Tekirdağ</t>
  </si>
  <si>
    <t>Yotvata (Godataira) pulcherrima Linnavuori, 1984</t>
  </si>
  <si>
    <t>Yotvata</t>
  </si>
  <si>
    <t>Yotvata (Yotvata) nergal Linnavuori, 1984</t>
  </si>
  <si>
    <t>Zanchius alatanus Hoberlandt, 1956</t>
  </si>
  <si>
    <t>Zanchius</t>
  </si>
  <si>
    <t>Adana, Adıyaman, Antalya, Diyarbakır, Hatay, İzmir, Karaman, Mersin</t>
  </si>
  <si>
    <t>Zanchius breviceps (Wagner, 1951)</t>
  </si>
  <si>
    <t>İzmir, Muğla</t>
  </si>
  <si>
    <t>Alloeorhynchus (Alloeorhynchus) flavipes (Fieber, 1836)</t>
  </si>
  <si>
    <t>Alloeorhynchus</t>
  </si>
  <si>
    <t>Prostemmatinae</t>
  </si>
  <si>
    <t>Nabidae</t>
  </si>
  <si>
    <t>Himacerus (Anaptus) major (A. Costa, 1842)</t>
  </si>
  <si>
    <t>Anaptus</t>
  </si>
  <si>
    <t>Himacerus</t>
  </si>
  <si>
    <t>Nabinae</t>
  </si>
  <si>
    <t>Adana, Aydın, Denizli, Erzurum, İstanbul, İzmir, Mersin</t>
  </si>
  <si>
    <t>Himacerus (Aptus) mirmicoides (O. Costa, 1834)</t>
  </si>
  <si>
    <t>Aptus</t>
  </si>
  <si>
    <t>Himacerus (Aptus) transcaucasicus (Kerzhner, 1981)</t>
  </si>
  <si>
    <t>Adana, Kayseri, Niğde</t>
  </si>
  <si>
    <t>Himacerus (Himacerus) apterus (Fabricius, 1798)</t>
  </si>
  <si>
    <t>Ankara, Balıkesir, Kahramanmaraş, Kastamonu, Kırklareli, Zonguldak</t>
  </si>
  <si>
    <t>Himacerus (Stalia) dauricus (Kiritshenko, 1911)</t>
  </si>
  <si>
    <t>Stalia</t>
  </si>
  <si>
    <t>Nabis (Aspilaspis) viridulus Spinola, 1837</t>
  </si>
  <si>
    <t>Aspilaspis</t>
  </si>
  <si>
    <t>Adana, Aydın, Elazığ, Iğdır, Kastamonu, Kahramanmaraş, Karaman</t>
  </si>
  <si>
    <t>Nabis (Halonabis) sareptanus Dohrn, 1862</t>
  </si>
  <si>
    <t>Halonabis</t>
  </si>
  <si>
    <t>Aksaray, Diyarbakır, Tokat</t>
  </si>
  <si>
    <t>Nabis (Nabicula) flavomarginatus Scholtz, 1847</t>
  </si>
  <si>
    <t>Nabicula</t>
  </si>
  <si>
    <t>Ardahan, Edirne</t>
  </si>
  <si>
    <t>Nabis (Nabis) brevis brevis Scholtz, 1847</t>
  </si>
  <si>
    <t>Nabis</t>
  </si>
  <si>
    <t>Ardahan, Erzurum, Gümüşhane, İzmir</t>
  </si>
  <si>
    <t>Nabis (Nabis) ferus (Linnaeus, 1758)</t>
  </si>
  <si>
    <t>All records from Anatolia should be re-evaluated (Horváth 1883, 1901; Puton and Noualhier 1895; Kiritshenko 1918a, 1924; Erbay 1986; Kıyak 1990; Atlıhan et al. 2003; Dursun 2011a; Yıldırım et al. 2013b; Çıtırıkkaya et al. 2015; Fent et al. 2022)</t>
  </si>
  <si>
    <t>Nabis (Nabis) meridionalis meridionalis Kerzhner, 1963</t>
  </si>
  <si>
    <t>Nabis (Nabis) meridionalis tauricus Kerzhner, 1963</t>
  </si>
  <si>
    <t>Nabis (Nabis) palifer Seidenstücker, 1954</t>
  </si>
  <si>
    <t>Nabis (Nabis) pseudoferus orientarius Remane, 1962</t>
  </si>
  <si>
    <t>Adana, Ankara, Diyarbakır, Elazığ, Erzurum, İzmir, Kahramanmaraş, Kayseri, Konya, Mardin, Mersin, Siirt</t>
  </si>
  <si>
    <t>Nabis (Nabis) pseudoferus pseudoferus Remane, 1949</t>
  </si>
  <si>
    <t>Records of this subspecies mentioned in Yıldırım et al. (2013) are doubtful</t>
  </si>
  <si>
    <t>Amasya, Bayburt, Bursa, Çanakkale, Çankırı, Düzce, Edirne, Isparta, İstanbul, Kars, Kastamonu, Kocaeli, Sakarya, Sivas, Tokat</t>
  </si>
  <si>
    <t>Nabis (Nabis) punctatus punctatus A. Costa, 1847</t>
  </si>
  <si>
    <t>Nabis (Nabis) rugosus (Linnaeus, 1758)</t>
  </si>
  <si>
    <t>Records from Anatolia might refer to N. meridionalis meridionalis/tauricus</t>
  </si>
  <si>
    <t>Artvin, Aydın, Bolu, Burdur, Bursa, Çankırı, Çorum, Edirne, Elazığ, Giresun, Gümüşhane, İstanbul, İzmir, Kars, Sakarya, Samsun, Tokat, Zonguldak</t>
  </si>
  <si>
    <t>Nabis (Tropiconabis) capsiformis Germar, 1838</t>
  </si>
  <si>
    <t>Tropiconabis</t>
  </si>
  <si>
    <t>Adana, Ankara, Çankırı, İstanbul, İzmir, Kahramanmaraş, Kastamonu, Mardin, Mersin, Siirt, Van</t>
  </si>
  <si>
    <t>Phorticus velutinus velutinus Puton, 1895</t>
  </si>
  <si>
    <t>Phorticus</t>
  </si>
  <si>
    <t>Adana, Adıyaman, Mersin</t>
  </si>
  <si>
    <t>Prostemma (Prostemma) aeneicolle Stein, 1857</t>
  </si>
  <si>
    <t>Prostemma</t>
  </si>
  <si>
    <t>Kars, Mersin, Tokat</t>
  </si>
  <si>
    <t>Prostemma (Prostemma) guttula asiaticum Kerzhner, 1968</t>
  </si>
  <si>
    <t>Prostemma (Prostemma) guttula guttula (Fabricius, 1787)</t>
  </si>
  <si>
    <t>Edirne, İstanbul, Kırklareli</t>
  </si>
  <si>
    <t>Prostemma (Prostemma) sanguineum (Rossi, 1790)</t>
  </si>
  <si>
    <t>Adana, Balıkesir, Elazığ, Erzurum, Gümüşhane, Hatay, Isparta, İstanbul, İzmir, Kahramanmaraş, Kırşehir, Konya, Tunceli</t>
  </si>
  <si>
    <t>Ilyocoris cimicoides cimicoides (Linnaeus, 1758)</t>
  </si>
  <si>
    <t>Ilyocoris</t>
  </si>
  <si>
    <t>Naucoridae</t>
  </si>
  <si>
    <t>Afyonkarahisar, Amasya, Ankara, Antalya, Ardahan, Aydın, Burdur, Bursa, Çorum, Denizli, Edirne, Isparta, İstanbul, İzmir, Kayseri, Kars, Kırklareli, Konya, Muğla, Niğde, Samsun, Sivas</t>
  </si>
  <si>
    <t>Naucoris maculatus maculatus Fabricius, 1798</t>
  </si>
  <si>
    <t>Naucoris</t>
  </si>
  <si>
    <t>Nepa cinerea Linnaeus, 1758</t>
  </si>
  <si>
    <t>Nepa</t>
  </si>
  <si>
    <t>Nepidae</t>
  </si>
  <si>
    <t>iNaturalist: İstanbul, Karaman</t>
  </si>
  <si>
    <t>Adana, Afyonkarahisar, Ağrı, Amasya, Aydın, Bitlis, Bolu, Burdur, Çorum, Denizli, Edirne, Hatay, Isparta, İstanbul, Kahramanmaraş, Karaman, Kars, Kayseri, Kırklareli, Kırşehir, Konya, Sakarya, Sinop, Sivas, Van</t>
  </si>
  <si>
    <t>Ranatra (Ranatra) linearis (Linnaeus, 1758)</t>
  </si>
  <si>
    <t>Ranatra</t>
  </si>
  <si>
    <t>Afyonkarahisar, Amasya, Antalya, Edirne, İstanbul, İzmir, Kayseri, Kırklareli, Konya, Samsun, Sinop</t>
  </si>
  <si>
    <t>Anisops debilis perplexus Poisson, 1929</t>
  </si>
  <si>
    <t>Anisops</t>
  </si>
  <si>
    <t>Notonectidae</t>
  </si>
  <si>
    <t>Anisops sardeus sardeus Herrich-Schaeffer, 1849</t>
  </si>
  <si>
    <t>Adana, Amasya, Antalya, Aydın, Denizli, Edirne, Gaziantep, İzmir, Karaman, Kilis, Mersin, Muğla, Osmaniye</t>
  </si>
  <si>
    <t>Notonecta (Notonecta) glauca glauca Linnaeus, 1758</t>
  </si>
  <si>
    <t>Notonecta</t>
  </si>
  <si>
    <t>Adana, Afyonkarahisar, Amasya, Ankara, Antalya, Bolu, Bursa, Çankırı, Çorum, Denizli, Edirne, Erzincan, İzmir, Kırklareli, Konya, Samsun, Sivas, Şanlıurfa</t>
  </si>
  <si>
    <t>Notonecta (Notonecta) glauca poissoni Hungerford, 1934</t>
  </si>
  <si>
    <t>Notonecta (Notonecta) maculata Fabricius, 1794</t>
  </si>
  <si>
    <t>iNaturalist: Balıkesir, Çankırı, Karaman</t>
  </si>
  <si>
    <t>Adana, Amasya, Ankara, Antalya, Aydın, Balıkesir, Burdur, Çankırı, Çorum, Denizli, Edirne, Hatay, Isparta, İstanbul, İzmir, Karaman, Kastamonu, Kırklareli, Kırşehir, Mersin, Muğla, Osmaniye, Samsun, Sinop, Şanlıurfa, Tekirdağ</t>
  </si>
  <si>
    <t>Notonecta (Notonecta) meridionalis Poisson, 1926</t>
  </si>
  <si>
    <t>Adana, Amasya, Ankara, Bursa, Edirne, Erzurum, Hatay, İzmir, Kırklareli, Kırşehir, Kocaeli, Konya, Samsun, Tunceli</t>
  </si>
  <si>
    <t>Notonecta (Notonecta) obliqua Thunberg, 1787</t>
  </si>
  <si>
    <t>Notonecta (Notonecta) reuteri reuteri Hungerford, 1928</t>
  </si>
  <si>
    <t>Notonecta (Notonecta) viridis Delcourt, 1909</t>
  </si>
  <si>
    <t>Adana, Afyonkarahisar, Amasya, Ankara, Antalya, Aydın, Bitlis, Burdur, Çorum, Denizli, Diyarbakır, Edirne, Erzincan, Hatay, Isparta, İzmir, Kırşehir, Konya, Muğla, Osmaniye, Samsun, Sivas, Tokat, Van</t>
  </si>
  <si>
    <t>Ochterus (Ochterus) marginatus marginatus (Latreille, 1804)</t>
  </si>
  <si>
    <t>Ochterus</t>
  </si>
  <si>
    <t>Ochteridae</t>
  </si>
  <si>
    <t>Adana, Amasya, Antalya, Bursa, Denizli, Elazığ, Gaziantep, Kırşehir, Mersin, Muğla, Niğde, Tekirdağ</t>
  </si>
  <si>
    <t>Auchenodes capito Horváth, 1891</t>
  </si>
  <si>
    <t>Auchenodes</t>
  </si>
  <si>
    <t>Oxycarenidae</t>
  </si>
  <si>
    <t>Auchenodes costalis (Lethierry, 1877)</t>
  </si>
  <si>
    <t>Ankara, Bursa, Erzurum, Gaziantep, Kayseri, Osmaniye, Van</t>
  </si>
  <si>
    <t>Brachyplax tenuis (Mulsant &amp; Rey, 1852)</t>
  </si>
  <si>
    <t>Brachyplax</t>
  </si>
  <si>
    <t>Camptotelus lineolatus lineolatus (Schilling, 1829)</t>
  </si>
  <si>
    <t>Camptotelus</t>
  </si>
  <si>
    <t>Ankara, Bolu, Karaman, Kayseri, Sivas</t>
  </si>
  <si>
    <t>Camptotelus parallelus Horváth, 1894</t>
  </si>
  <si>
    <t>Ankara, Kayseri, Konya, Niğde</t>
  </si>
  <si>
    <t>Leptodemus minutus (Jakovlev, 1874)</t>
  </si>
  <si>
    <t>Leptodemus</t>
  </si>
  <si>
    <t>Afyonkarahisar, Aydın, Bilecik, Burdur, Bursa, Çanakkale, Edirne, Gaziantep, Hatay, Isparta, Karaman, İzmir, Kahramanmaraş, Kilis, Kütahya, Manisa, Mersin, Muğla, Siirt, Şanlıurfa, Tekirdağ, Uşak</t>
  </si>
  <si>
    <t>Macroplax fasciata fasciata (Herrich-Schaeffer, 1835)</t>
  </si>
  <si>
    <t>Macroplax</t>
  </si>
  <si>
    <t>Macroplax preyssleri (Fieber, 1837)</t>
  </si>
  <si>
    <t>Kastamonu, Konya</t>
  </si>
  <si>
    <t>Macropternella inermis (Fieber, 1851)</t>
  </si>
  <si>
    <t>Macropternella</t>
  </si>
  <si>
    <t>Adana, Antalya, İzmir, Mersin</t>
  </si>
  <si>
    <t>Metopoplax fuscinervis Stål, 1872</t>
  </si>
  <si>
    <t>Metopoplax</t>
  </si>
  <si>
    <t>Adana, Ankara, Antalya, Bursa, Çanakkale, Edirne, Erzurum, Gaziantep, Hatay, Kahramanmaraş, Karabük, Kastamonu, Kayseri, Kırşehir, Mersin, Nevşehir, Niğde, Osmaniye</t>
  </si>
  <si>
    <t>Metopoplax origani (Kolenati, 1845)</t>
  </si>
  <si>
    <t>Microplax albofasciata (A. Costa, 1847)</t>
  </si>
  <si>
    <t>Microplax</t>
  </si>
  <si>
    <t>Microplax interrupta (Fieber, 1837)</t>
  </si>
  <si>
    <t>Microplax limbata Fieber, 1864</t>
  </si>
  <si>
    <t xml:space="preserve">Adana, Ankara, Diyarbakır, Gaziantep, Hatay, Kahramanmaraş, Kayseri, Mersin, Nevşehir </t>
  </si>
  <si>
    <t>Oxycarenus (Euoxycarenus) pallens (Herrich-Schaeffer, 1850)</t>
  </si>
  <si>
    <t>Oxycarenus</t>
  </si>
  <si>
    <t>Oxycarenus (Oxycarenus) hyalinipennis (A. Costa, 1843)</t>
  </si>
  <si>
    <t>Oxycarenus (Oxycarenus) lavaterae (Fabricius, 1787)</t>
  </si>
  <si>
    <t>Oxycarenus (Pseudoxycarenus) modestus (Fallén, 1829)</t>
  </si>
  <si>
    <t>Kahramanmaraş, Niğde</t>
  </si>
  <si>
    <t>Tropidophlebia costalis (Herrich-Schaeffer, 1850)</t>
  </si>
  <si>
    <t>Tropidophlebia</t>
  </si>
  <si>
    <t>Cymophyes (Cymophyes) ochroleuca Fieber, 1870</t>
  </si>
  <si>
    <t>Cymophyes</t>
  </si>
  <si>
    <t>Pachygronthidae</t>
  </si>
  <si>
    <t>Adana, Antalya, Aydın, Çanakkale, Diyarbakır, Elazığ, Gaziantep, Hatay, Kahramanmaraş, Konya, Mersin, Nevşehir</t>
  </si>
  <si>
    <t>Pachynomus lethierryi Puton, 1874</t>
  </si>
  <si>
    <t>Pachynomus</t>
  </si>
  <si>
    <t>Pachynominae</t>
  </si>
  <si>
    <t>Pachynomidae</t>
  </si>
  <si>
    <t>Saharo-Turano-Sindian</t>
  </si>
  <si>
    <t>Acrosternum breviceps (Jakovlev, 1889)</t>
  </si>
  <si>
    <t>Acrosternum</t>
  </si>
  <si>
    <t>Pentatomini</t>
  </si>
  <si>
    <t>Pentatominae</t>
  </si>
  <si>
    <t>Pentatomidae</t>
  </si>
  <si>
    <t>Adıyaman, Diyarbakır, Mersin, Şanlıurfa</t>
  </si>
  <si>
    <t>Acrosternum heegeri Fieber, 1861</t>
  </si>
  <si>
    <t>iNaturalist: Ankara, Aydın</t>
  </si>
  <si>
    <t>Adana, Adıyaman, Ankara, Antalya, Ardahan, Artvin, Aydın, Balıkesir, Bursa, Diyarbakır, Edirne, Erzurum, Gaziantep, Hatay, Iğdır, Isparta, İstanbul, İzmir, Kahramanmaraş, Karaman, Kayseri, Kilis, Kocaeli, Manisa, Mardin, Mersin, Muğla, Sakarya, Sinop, Şanlıurfa, Trabzon</t>
  </si>
  <si>
    <t>Acrosternum millierei (Mulsant &amp; Rey, 1866)</t>
  </si>
  <si>
    <t>Adana, Adıyaman, Antalya, Aydın, Balıkesir, Bayburt, Bursa, Çanakkale, Çorum, Diyarbakır, Edirne, Gaziantep, Hatay, İzmir, Kahramanmaraş, Kilis, Kocaeli, Mersin, Muğla, Osmaniye, Sakarya, Sinop, Şanlıurfa, Tekirdağ</t>
  </si>
  <si>
    <t>Aelia acuminata (Linnaeus, 1758)</t>
  </si>
  <si>
    <t>Aelia</t>
  </si>
  <si>
    <t>Aeliini</t>
  </si>
  <si>
    <t>Adana, Adıyaman, Afyonkarahisar, Amasya, Ankara, Antalya, Artvin, Aydın, Balıkesir, Bartın, Bayburt, Bilecik, Bolu, Burdur, Bursa, Çanakkale, Çankırı, Çorum, Denizli, Diyarbakır, Düzce, Edirne, Erzincan, Erzurum, Eskişehir,  Gaziantep, Giresun, Gümüşhane, Hatay, Iğdır, İstanbul, İzmir, Kahramanmaraş, Karabük, Karaman, Kars, Kastamonu, Kırklareli, Kırşehir, Kocaeli, Konya, Kütahya, Malatya, Manisa, Mardin, Mersin, Muğla, Nevşehir, Niğde, Ordu, Osmaniye, Sakarya, Samsun, Siirt, Sinop, Sivas, Şanlıurfa, Şırnak, Tekirdağ, Tokat, Trabzon, Tunceli, Uşak, Zonguldak</t>
  </si>
  <si>
    <t>Aelia albovittata Fieber, 1868</t>
  </si>
  <si>
    <t xml:space="preserve">Adana, Adıyaman, Amasya, Ankara, Balıkesir, Bursa, Çanakkale, Çorum, Diyarbakır, Edirne, Elazığ, Eskişehir, Gaziantep, Hatay, İzmir, Kahramanmaraş, Karaman, Kırıkkale, Konya, Manisa, Mersin, Nevşehir, Sivas, Şanlıurfa, Tokat </t>
  </si>
  <si>
    <t>Aelia alticola Kiritshenko, 1914</t>
  </si>
  <si>
    <t>iNaturalist: Tunceli</t>
  </si>
  <si>
    <t>Adana, Amasya, Ankara, Antalya, Bursa, Çorum, Elazığ, Erzincan, Gaziantep, Iğdır, Isparta, Karaman, Manisa, Niğde, Ordu, Samsun, Sinop, Sivas, Tokat, Tunceli</t>
  </si>
  <si>
    <t>Aelia furcula Fieber, 1868</t>
  </si>
  <si>
    <t>Adana, Adıyaman, Ankara, Bartın, Erzincan, Erzurum, Gaziantep, Iğdır, Isparta, Kars, Kayseri, Konya, Manisa, Mersin, Niğde, Samsun, Sivas, Tunceli</t>
  </si>
  <si>
    <t>Aelia germari Küster, 1852</t>
  </si>
  <si>
    <t>Elazığ, Gaziantep, Hatay</t>
  </si>
  <si>
    <t>Aelia klugii Hahn, 1833</t>
  </si>
  <si>
    <t>Aelia melanota Fieber, 1868</t>
  </si>
  <si>
    <t>Ankara, Batman, Bingöl, Diyarbakır, Elazığ, Iğdır, Şanlıurfa, Tunceli</t>
  </si>
  <si>
    <t>Aelia notata Rey, 1887</t>
  </si>
  <si>
    <t>Antalya, Gaziantep, Hatay, Kahramanmaraş</t>
  </si>
  <si>
    <t>Aelia rostrata Boheman, 1852</t>
  </si>
  <si>
    <t xml:space="preserve">Adana, Adıyaman, Afyonkarahisar, Aksaray, Amasya, Ankara, Antalya, Artvin, Balıkesir, Bartın, Bayburt, Bilecik, Bingöl, Bolu, Burdur, Çankırı, Çanakkale, Çorum, Diyarbakır, Edirne, Elazığ, Erzincan, Erzurum, Eskişehir, Gaziantep, Giresun, Gümüşhane, Hatay, Iğdır, Isparta, İstanbul, İzmir, Kahramanmaraş, Karabük, Karaman, Kars, Kastamonu, Kayseri, Kırıkkale, Kırklareli, Kırşehir, Kocaeli, Konya, Kütahya, Manisa, Mardin, Malatya, Mersin, Muğla, Muş, Nevşehir, Niğde, Ordu, Sakarya, Samsun, Siirt, Sivas, Şanlıurfa, Şırnak, Tekirdağ, Tokat, Tunceli, Uşak, Van, Yozgat </t>
  </si>
  <si>
    <t>Aelia sibirica Reuter, 1884</t>
  </si>
  <si>
    <t>Aelia virgata (Herrich-Schaeffer, 1841)</t>
  </si>
  <si>
    <t xml:space="preserve">Afyonkarahisar, Ağrı, Amasya, Ankara, Bilecik, Çanakkale, Diyarbakır, Edirne, Elazığ, Erzurum, Gaziantep, Iğdır, Isparta, İzmir, Kahramanmaraş, Karaman, Kırklareli, Konya, Kırşehir, Malatya, Tekirdağ, Tokat, Tunceli, Uşak, Van </t>
  </si>
  <si>
    <t>Agatharchus (Agatharchus) escalerae Horváth, 1901</t>
  </si>
  <si>
    <t>Agatharchus</t>
  </si>
  <si>
    <t>Carpocorini</t>
  </si>
  <si>
    <t>Adana, Gümüşhane, Kahramanmaraş</t>
  </si>
  <si>
    <t>Agatharchus (Agatharchus) herrichii (Kolenati, 1846)</t>
  </si>
  <si>
    <t xml:space="preserve">Adana, Ankara, Diyarbakır, Erzurum, Eskişehir, Kahramanmaraş, Karaman, Kayseri, Konya, Muş, Tokat </t>
  </si>
  <si>
    <t>Agatharchus (Agatharchus) linea (Klug, 1845)</t>
  </si>
  <si>
    <t>Agatharchus (Agatharchus) ponticus Belousova, 1999</t>
  </si>
  <si>
    <t>Ağrı, Amasya, Çorum, Elazığ, Erzurum, Muş</t>
  </si>
  <si>
    <t>Agatharchus (Agatharchus) tritaenia Horváth, 1897</t>
  </si>
  <si>
    <t>Elazığ, Gaziantep, Hatay, Kahramanmaraş</t>
  </si>
  <si>
    <t>Ancyrosoma leucogrammes (Gmelin, 1790)</t>
  </si>
  <si>
    <t>Ancyrosoma</t>
  </si>
  <si>
    <t>Graphosomatini</t>
  </si>
  <si>
    <t>Podopinae</t>
  </si>
  <si>
    <t xml:space="preserve">Adana, Adıyaman, Ankara, Antalya, Artvin, Aydın, Balıkesir, Batman, Bilecik, Burdur, Bursa, Çanakkale, Çorum, Denizli, Diyarbakır, Edirne, Elazığ, Erzurum, Gaziantep, Hatay, Isparta, İstanbul, İzmir, Kahramanmaraş, Karabük, Karaman, Kayseri, Konya, Kırklareli, Kırşehir, Malatya, Manisa, Mardin, Mersin, Muğla, Nevşehir, Osmaniye, Sakarya, Siirt, Sinop, Şanlıurfa, Tekirdağ, Tunceli, Van </t>
  </si>
  <si>
    <t>Andrallus spinidens (Fabricius, 1787)</t>
  </si>
  <si>
    <t>Andrallus</t>
  </si>
  <si>
    <t>Asopinae</t>
  </si>
  <si>
    <t>Adana, Aydın, İzmir</t>
  </si>
  <si>
    <t>Antheminia lunulata (Goeze, 1778)</t>
  </si>
  <si>
    <t>Antheminia</t>
  </si>
  <si>
    <t>Adana, Adıyaman, Afyonkarahisar, Ağrı, Amasya, Ankara, Artvin, Burdur, Bursa, Çanakkale, Çankırı, Denizli, Diyarbakır, Edirne, Elazığ, Erzurum, Eskişehir, Giresun, Iğdır, Isparta, İstanbul, Kahramanmaraş, Karaman, Kayseri, Kırklareli, Kırşehir, Kocaeli, Manisa, Mardin, Muş, Nevşehir, Niğde, Samsun, Sivas, Şanlıurfa, Tekirdağ, Tokat, Van, Yalova</t>
  </si>
  <si>
    <t>Antheminia pusio pusio (Kolenati, 1846)</t>
  </si>
  <si>
    <t>iNaturalist: Aksaray, Isparta</t>
  </si>
  <si>
    <t xml:space="preserve">Afyonkarahisar, Aksaray, Ankara, Çankırı, Çorum, Diyarbakır, Elazığ, Erzincan, Erzurum, Eskişehir, Gaziantep, Iğdır, Isparta, İzmir, Kahramanmaraş, Karaman, Kars, Kastamonu, Kayseri, Konya, Mardin, Nevşehir, Niğde, Sivas </t>
  </si>
  <si>
    <t>Antheminia varicornis (Jakovlev, 1874)</t>
  </si>
  <si>
    <t>New record: Erzurum, Oltu, 15-06-1996-&gt; iNaturalist</t>
  </si>
  <si>
    <t>Ankara, Bursa, Erzurum</t>
  </si>
  <si>
    <t>Apodiphus amygdali (Germar, 1817)</t>
  </si>
  <si>
    <t>Apodiphus</t>
  </si>
  <si>
    <t>Hyalini</t>
  </si>
  <si>
    <t>iNaturalist: Kırklareli, Kocaeli, Samsun, Sinop, Şırnak, Yalova</t>
  </si>
  <si>
    <t>Adana, Adıyaman, Antalya, Artvin, Aydın, Balıkesir, Bayburt, Bingöl, Burdur, Bursa, Çanakkale, Çorum, Denizli, Diyarbakır, Edirne, Elazığ, Erzincan, Erzurum, Eskişehir, Gaziantep, Hatay, Iğdır, Isparta, İstanbul, İzmir, Kahramanmaraş, Karabük, Karaman, Kars, Kayseri, Kırklareli, Kilis, Kocaeli, Konya, Malatya, Manisa, Mardin, Mersin, Muğla, Osmaniye, Rize, Samsun, Siirt, Sinop, Şanlıurfa, Şırnak, Tekirdağ, Tokat, Tunceli, Van, Yalova</t>
  </si>
  <si>
    <t>Apodiphus integriceps Horváth, 1888</t>
  </si>
  <si>
    <t>iNaturalist: Balıkesir, Batman, Denizli, Muğla, Uşak</t>
  </si>
  <si>
    <t>Adana, Amasya, Antalya, Aydın, Balıkesir, Batman, Denizli, Diyarbakır, Isparta, İzmir, Kahramanmaraş, Karaman, Konya, Muğla, Uşak</t>
  </si>
  <si>
    <t>Arma custos (Fabricius, 1794)</t>
  </si>
  <si>
    <t>Arma</t>
  </si>
  <si>
    <t>Ankara, Bolu, Bursa, Kocaeli, Manisa, Ordu, Edirne, İstanbul, Kırklareli</t>
  </si>
  <si>
    <t>Arma insperata Horváth, 1899</t>
  </si>
  <si>
    <t>Ankara, Bilecik, Bolu, İzmir, Kayseri, Zonguldak</t>
  </si>
  <si>
    <t>Bagrada (Nitilia) abeillei Puton, 1881</t>
  </si>
  <si>
    <t>Bagrada</t>
  </si>
  <si>
    <t>Strachiini</t>
  </si>
  <si>
    <t xml:space="preserve">Adıyaman, Artvin, Batman, Bayburt, Diyarbakır, Elazığ, Erzurum, Gaziantep, Hatay, Iğdır, Kahramanmaraş, Karaman, Kilis, Mersin, Muğla, Siirt, Şanlıurfa </t>
  </si>
  <si>
    <t>Bagrada (Nitilia) amoenula (Walker, 1870)</t>
  </si>
  <si>
    <t>Adıyaman, Iğdır, Şanlıurfa</t>
  </si>
  <si>
    <t>Bagrada (Nitilia) concinna Horváth, 1936</t>
  </si>
  <si>
    <t>Ankara, Gaziantep, Hatay, Kahramanmaraş</t>
  </si>
  <si>
    <t>Bagrada (Nitilia) funerea Horváth, 1901</t>
  </si>
  <si>
    <t>Bagrada (Nitilia) kaufmanni (Oshanin, 1871)</t>
  </si>
  <si>
    <t>Artvin, Erzurum, Mersin</t>
  </si>
  <si>
    <t>Bagrada (Nitilia) stolida (Herrich-Schaeffer, 1839)</t>
  </si>
  <si>
    <t>Amasya, Ankara, Aydın, Batman, Burdur, Bursa, Diyarbakır, Elazığ, Gaziantep, İzmir, Kahramanmaraş, Kayseri, Kırşehir, Kilis, Mardin, Muğla, Şanlıurfa, Tokat</t>
  </si>
  <si>
    <t>Bagrada (Nitilia) turcica Horváth, 1936</t>
  </si>
  <si>
    <t>Brachynema cinctum (Fabricius, 1775)</t>
  </si>
  <si>
    <t>Brachynema</t>
  </si>
  <si>
    <t>Amasya, Çorum, Erzurum</t>
  </si>
  <si>
    <t>Brachynema germarii (Kolenati, 1846)</t>
  </si>
  <si>
    <t xml:space="preserve">Aksaray, Ankara, Aydın, Çorum, Iğdır, Kahramanmaraş, Karaman, Kayseri, Kırıkkale, Konya, Nevşehir, Niğde, Şanlıurfa, Van </t>
  </si>
  <si>
    <t>Brachynema signatum Jakovlev, 1879</t>
  </si>
  <si>
    <t>Carenoplistus acutus (Signoret, 1880)</t>
  </si>
  <si>
    <t>Carenoplistus</t>
  </si>
  <si>
    <t>Adıyaman, Bitlis, Hakkâri, Mardin</t>
  </si>
  <si>
    <t>Carpocoris (Carpocoris) coreanus Distant, 1899</t>
  </si>
  <si>
    <t>Carpocoris</t>
  </si>
  <si>
    <t>iNaturalist: Van</t>
  </si>
  <si>
    <t>Adıyaman, Ardahan, Diyarbakır, Elazığ, Erzurum, Gaziantep, Hatay, Iğdır, Kahramanmaraş, Kilis, Mardin, Siirt, Şanlıurfa, Şırnak, Van</t>
  </si>
  <si>
    <t>Carpocoris (Carpocoris) fuscispinus (Boheman, 1851)</t>
  </si>
  <si>
    <t xml:space="preserve">Adana, Adıyaman, Ağrı, Amasya, Ankara, Antalya, Ardahan, Aydın, Bayburt, Bitlis, Burdur, Çanakkale, Çankırı, Çorum, Denizli, Diyarbakır, Elazığ, Erzincan, Erzurum, Eskişehir, Gaziantep, Giresun, Hakkâri, Hatay, Iğdır, Isparta, Kahramanmaraş, Karaman, Kars, Kastamonu, Kayseri, Konya, Kırıkkale, Kırşehir, Muğla, Muş, Nevşehir, Niğde, Sakarya, Sivas, Şanlıurfa, Tokat, Van, Yozgat </t>
  </si>
  <si>
    <t>Carpocoris (Carpocoris) mediterraneus mediterraneus Tamanini, 1958</t>
  </si>
  <si>
    <t xml:space="preserve">Adana, Amasya, Ankara, Antalya, Artvin, Aydın, Balıkesir, Bartın, Bayburt, Bilecik, Bolu, Burdur, Bursa, Çanakkale, Çorum, Denizli, Diyarbakır, Düzce, Edirne, Elazığ, Erzincan, Erzurum, Gaziantep, Giresun, Gümüşhane, Hatay, Iğdır, Isparta, İstanbul, İzmir, Kahramanmaraş, Karabük, Karaman, Kars, Kastamonu, Kayseri, Kırklareli, Kırşehir, Kocaeli, Konya, Kütahya, Manisa, Mersin, Muğla, Muş, Ordu, Osmaniye, Sakarya, Samsun, Sinop, Sivas, Tekirdağ, Tokat, Trabzon, Yalova, Zonguldak </t>
  </si>
  <si>
    <t>Carpocoris (Carpocoris) melanocerus (Mulsant &amp; Rey, 1852)</t>
  </si>
  <si>
    <t>Adana, Amasya, Ankara, Antalya, Artvin, Bolu, Burdur, Çanakkale, Çankırı, Çorum, Edirne, Elazığ, Erzincan, Erzurum, Giresun, Gümüşhane, Hatay, Iğdır, Isparta, İstanbul, İzmir, Kahramanmaraş, Kastamonu, Kars, Kırıkkale, Kırklareli, Kocaeli, Konya, Niğde, Malatya, Manisa, Mersin, Muğla, Muş, Sinop, Sivas, Tekirdağ, Tokat</t>
  </si>
  <si>
    <t>Carpocoris (Carpocoris) pudicus (Poda, 1761)</t>
  </si>
  <si>
    <t>iNaturalist: Eskişehir, Osmaniye</t>
  </si>
  <si>
    <t>Adana, Adıyaman, Ağrı, Amasya, Ankara, Antalya, Ardahan, Artvin, Aydın, Balıkesir, Bartın, Bingöl, Bolu, Burdur, Bursa, Çanakkale, Çankırı, Çorum, Denizli, Diyarbakır, Edirne, Elazığ, Erzincan, Erzurum, Eskişehir, Gaziantep, Giresun, Gümüşhane, Hakkâri, Hatay, Iğdır, Isparta, İstanbul, İzmir, Kahramanmaraş, Karabük, Karaman, Kars, Kastamonu, Kayseri, Kırklareli, Kırşehir, Kocaeli, Konya, Mardin, Mersin, Muğla, Muş, Nevşehir, Niğde, Ordu, Osmaniye, Samsun, Sinop, Sivas, Şanlıurfa, Tekirdağ, Tokat, Tunceli, Van, Yozgat, Zonguldak</t>
  </si>
  <si>
    <t>Carpocoris (Carpocoris) purpureipennis (De Geer, 1773)</t>
  </si>
  <si>
    <t>Adana, Amasya, Ankara, Antalya, Artvin, Aydın, Balıkesir, Bartın, Bayburt, Bilecik, Bitlis, Bolu, Burdur, Bursa, Çanakkale, Çankırı, Çorum, Denizli, Diyarbakır, Düzce, Edirne, Elazığ, Erzincan, Erzurum, Gaziantep, Giresun, Gümüşhane, Hatay, Iğdır, Isparta, İstanbul, İzmir, Kahramanmaraş, Karabük, Karaman, Kars, Kastamonu, Kayseri, Kırklareli, Konya, Kütahya, Manisa, Mardin, Mersin, Muğla, Muş, Nevşehir, Niğde, Ordu, Osmaniye, Samsun, Sinop, Sivas, Şanlıurfa, Tekirdağ, Tokat, Trabzon, Tunceli, Yalova, Yozgat, Zonguldak</t>
  </si>
  <si>
    <t>Chlorochroa (Rhytidolomia) juniperina juniperina (Linnaeus, 1758)</t>
  </si>
  <si>
    <t>Rhytidolomia</t>
  </si>
  <si>
    <t>iNaturalist: Eskişehir, Karaman</t>
  </si>
  <si>
    <t>Amasya, Bursa, Çorum, Erzurum, Eskişehir, Iğdır, Karaman, Kastamonu, Tokat, Amasya</t>
  </si>
  <si>
    <t>Chlorochroa (Rhytidolomia) pinicola (Mulsant &amp; Rey, 1852)</t>
  </si>
  <si>
    <t>Adana, Amasya, Ankara, Bolu, Çanakkale, Gaziantep, Hatay, Konya</t>
  </si>
  <si>
    <t>Chroantha ornatula (Herrich-Schaeffer, 1842)</t>
  </si>
  <si>
    <t>Chroantha</t>
  </si>
  <si>
    <t>Hatay, Iğdır, İzmir, Karaman, Van</t>
  </si>
  <si>
    <t>Cnephosa flavomarginata Jakovlev, 1880</t>
  </si>
  <si>
    <t>Cnephosa</t>
  </si>
  <si>
    <t>Ankara, Bitlis, Çanakkale, Diyarbakır, Elazığ, Erzincan, Hakkâri, Kahramanmaraş, Kars, Kırşehir, Konya, Manisa, Muş, Niğde, Şırnak, Tunceli, Zonguldak</t>
  </si>
  <si>
    <t>Codophila maculicollis (Dallas, 1851)</t>
  </si>
  <si>
    <t>Codophila</t>
  </si>
  <si>
    <t>Artvin, Bilecik, Denizli, Erzincan, Erzurum, Isparta, Kars, Tunceli</t>
  </si>
  <si>
    <t>Codophila varia (Fabricius, 1787)</t>
  </si>
  <si>
    <t>Adana, Adıyaman, Amasya, Ankara, Antalya, Artvin, Aydın, Balıkesir, Bilecik, Burdur, Bursa, Çanakkale, Çankırı, Çorum, Denizli, Diyarbakır, Edirne, Elazığ, Erzincan, Erzurum, Eskişehir, Gaziantep, Giresun, Gümüşhane, Hakkâri, Hatay, Iğdır, Isparta, İzmir, Kahramanmaraş, Karabük, Karaman, Kars, Kastamonu, Kayseri, Kırklareli, Kırşehir, Kilis, Kocaeli, Konya, Kütahya, Malatya, Mardin, Mersin, Muğla, Nevşehir, Osmaniye, Sakarya, Samsun, Siirt, Sinop, Sivas, Şanlıurfa, Tekirdağ, Tokat, Tunceli, Van, Zonguldak</t>
  </si>
  <si>
    <t>Derula delagrangei Puton, 1892</t>
  </si>
  <si>
    <t>Derula</t>
  </si>
  <si>
    <t>Adıyaman, Diyarbakır, Gaziantep, Hatay, Kilis, Mardin</t>
  </si>
  <si>
    <t>Derula flavoguttata Mulsant &amp; Rey, 1856</t>
  </si>
  <si>
    <t>Adana, Adıyaman, Ankara, Antalya, Bolu, Bursa,Çanakkale, Diyarbakır, Düzce, Edirne, Elazığ, Erzincan, Erzurum, Eskişehir, Gaziantep, Iğdır, Isparta, İstanbul, İzmir, Mersin, Hatay, Kars, Kastamonu, Kırklareli, Kırşehir, Kütahya, Sinop, Sivas, Tekirdağ, Van</t>
  </si>
  <si>
    <t>Dolycoris baccarum (Linnaeus, 1758)</t>
  </si>
  <si>
    <t>Dolycoris</t>
  </si>
  <si>
    <t>Adana, Adıyaman, Afyonkarahisar, Ağrı, Aksaray, Amasya, Ankara, Antalya, Ardahan, Artvin, Aydın, Balıkesir, Bartın, Batman, Bayburt, Bilecik, Bingöl, Bolu, Burdur, Bursa, Çanakkale, Çankırı, Çorum, Denizli, Diyarbakır, Düzce, Edirne, Elazığ, Erzincan, Erzurum, Eskişehir, Gaziantep, Giresun, Gümüşhane, Hatay, Hakkâri, Iğdır, Isparta, İstanbul, İzmir, Kahramanmaraş, Karabük, Karaman, Kars, Kastamonu, Kayseri, Kırıkkale, Kırklareli, Kırşehir, Kilis, Kocaeli, Konya, Kütahya, Malatya, Manisa, Mardin, Mersin, Muğla, Muş, Nevşehir, Niğde, Ordu, Osmaniye, Sakarya, Samsun, Siirt, Sinop, Sivas, Şanlıurfa, Şırnak, Tekirdağ, Tokat, Trabzon, Tunceli, Uşak, Van, Yozgat, Zonguldak</t>
  </si>
  <si>
    <t>Dyroderes umbraculatus (Fabricius, 1775)</t>
  </si>
  <si>
    <t>Dyroderes</t>
  </si>
  <si>
    <t>Sciocorini</t>
  </si>
  <si>
    <t xml:space="preserve">Adana, Adıyaman, Afyonkarahisar, Ağrı, Aksaray, Amasya, Ankara, Antalya, Balıkesir, Bartın, Bilecik, Bolu, Burdur, Bursa, Çanakkale, Çorum, Denizli, Edirne, Elazığ, Gaziantep, Hatay, İstanbul, İzmir, Kahramanmaraş, Karabük, Karaman, Kırklareli, Konya, Kütahya, Manisa, Mardin, Muğla Nevşehir, Niğde, Ordu, Osmaniye, Sinop, Tekirdağ, Tokat, Trabzon, Van, Yalova, Zonguldak </t>
  </si>
  <si>
    <t>Enigmocoris fissiceps (Horváth, 1906)</t>
  </si>
  <si>
    <t>Enigmocoris</t>
  </si>
  <si>
    <t>İzmir, Karaman, Kayseri, Manisa</t>
  </si>
  <si>
    <t>Eurydema (Eurydema) eckerleini Josifov, 1961</t>
  </si>
  <si>
    <t>Eurydema</t>
  </si>
  <si>
    <t>(Rider, 2006)</t>
  </si>
  <si>
    <t>Eurydema (Eurydema) laticollis Horváth, 1907</t>
  </si>
  <si>
    <t>Diyarbakır, Elazığ, Iğdır, Mersin, Muş</t>
  </si>
  <si>
    <t>Eurydema (Eurydema) oleracea (Linnaeus, 1758)</t>
  </si>
  <si>
    <t>Adana, Afyonkarahisar, Amasya, Ankara, Antalya, Ardahan, Balıkesir, Bartın, Bayburt, Bilecik, Bolu, Bursa, Çanakkale, Çankırı, Çorum, Edirne, Erzincan, Erzurum, Eskişehir, Gaziantep, Giresun, Gümüşhane, Hatay, Isparta, İstanbul, İzmir, Kahramanmaraş, Kars, Kastamonu, Kırklareli, Kırşehir, Kocaeli, Konya, Kütahya, Manisa, Mersin, Niğde, Ordu, Osmaniye, Rize, Sakarya, Samsun, Sinop, Sivas, Tekirdağ, Tokat, Trabzon, Tunceli, Uşak, Yalova, Zonguldak</t>
  </si>
  <si>
    <t>Eurydema (Eurydema) ornata (Linnaeus, 1758)</t>
  </si>
  <si>
    <t>Adana, Adıyaman, Afyonkarahisar, Ağrı, Aksaray, Amasya, Ankara, Antalya, Artvin, Aydın, Balıkesir, Batman, Bilecik, Bitlis, Bolu, Burdur, Bursa, Bayburt, Çanakkale, Çankırı, Çorum, Denizli, Diyarbakır, Düzce, Edirne, Elazığ, Erzincan, Erzurum, Eskişehir, Gaziantep, Giresun, Gümüşhane, Hakkâri, Hatay, Iğdır, Isparta, İstanbul, İzmir, Kahramanmaraş, Karabük, Karaman, Kars, Kastamonu, Kayseri, Kırıkkale, Kırklareli, Kırşehir, Kilis, Kocaeli, Konya, Kütahya, Malatya, Manisa, Mardin, Mersin, Muğla, Nevşehir, Niğde, Ordu, Osmaniye, Sakarya, Samsun, Sinop, Sivas, Şanlıurfa, Tekirdağ, Tokat, Trabzon, Uşak, Van, Yalova, Yozgat, Zonguldak</t>
  </si>
  <si>
    <t>Eurydema (Eurydema) putoni (Jakovlev, 1877)</t>
  </si>
  <si>
    <t xml:space="preserve">Bilecik, Bingöl, Bursa, Diyarbakır, Elazığ, Erzurum, Gaziantep, Giresun, Hatay, Kahramanmaraş, Karaman, Kütahya, Malatya, Mardin, Niğde, Van </t>
  </si>
  <si>
    <t>Eurydema (Horvatheurydema) caligata Horváth, 1901</t>
  </si>
  <si>
    <t>Eurydema (Horvatheurydema) fieberi Schummel, 1837</t>
  </si>
  <si>
    <t>Adana, Adıyaman, Ağrı, Amasya, Ankara, Antalya, Batman, Bayburt, Bingöl, Burdur, Bursa, Diyarbakır, Elazığ, Erzincan, Erzurum, Gaziantep, Giresun, Hakkâri, Hatay, Kahramanmaraş, Karaman, Kars, Kastamonu, Kırşehir, Kilis, Konya, Kütahya, Malatya, Mardin, Mersin, Muş, Nevşehir, Niğde, Osmaniye, Siirt, Sivas, Şanlıurfa, Tokat, Tunceli</t>
  </si>
  <si>
    <t>Eurydema (Horvatheurydema) rugulosa (Dohrn, 1860)</t>
  </si>
  <si>
    <t>Adana, Amasya, Ankara, Antalya, Balıkesir, Bilecik, Bursa, Çanakkale, Denizli, Diyarbakır, Edirne, Elazığ, Gaziantep, Hatay, İzmir, Kahramanmaraş, Karaman, Kastamonu, Konya, Kütahya, Manisa, Mardin, Mersin, Muğla, Sivas, Tekirdağ, Tokat, Uşak</t>
  </si>
  <si>
    <t>Eurydema (Rubrodorsalium) blanda Horváth, 1903</t>
  </si>
  <si>
    <t xml:space="preserve">Adana, Afyonkarahisar, Aksaray, Amasya, Ankara, Antalya, Artvin, Aydın, Balıkesir, Bilecik, Bolu, Burdur, Çanakkale, Çankırı, Çorum, Denizli, Diyarbakır, Erzincan, Erzurum, Gaziantep, Gümüşhane, Hakkâri, Iğdır, Isparta, İstanbul, İzmir, Kahramanmaraş, Karaman, Kars, Kastamonu, Kırıkkale, Kırklareli, Kocaeli, Konya, Kütahya, Manisa, Malatya, Mersin, Muğla, Niğde Ordu, Samsun, Sivas, Şırnak, Tekirdağ, Tokat, Uşak, Yalova </t>
  </si>
  <si>
    <t>Eurydema (Rubrodorsalium) dominulus (Scopoli, 1763)</t>
  </si>
  <si>
    <t>Eurydema (Rubrodorsalium) spectabilis Horváth, 1882</t>
  </si>
  <si>
    <t>iNaturalist: Balıkesir, İstanbul, Osmaniye</t>
  </si>
  <si>
    <t>Adana, Antalya, Balıkesir, Bartın, Çanakkale, Çorum, Hatay, İstanbul, İzmir, Karaman, Kırşehir, Manisa, Mersin, Muğla, Osmaniye, Samsun, Sivas, Şanlıurfa, Tekirdağ, Tokat, Zonguldak</t>
  </si>
  <si>
    <t>Eurydema (Rubrodorsalium) ventralis Kolenati, 1846</t>
  </si>
  <si>
    <t>iNaturalist: Kayseri</t>
  </si>
  <si>
    <t>Adana, Adıyaman, Afyonkarahisar, Ağrı, Amasya, Ankara, Antalya, Artvin, Aydın, Balıkesir, Bilecik, Bingöl, Bolu, Burdur, Bursa, Çanakkale, Çankırı, Çorum, Denizli, Diyarbakır, Edirne, Erzincan, Erzurum, Giresun, Hakkâri, Iğdır, Isparta, İstanbul, İzmir, Kahramanmaraş, Karaman, Kastamonu, Kayseri, Kırıkkale, Kırklareli, Kırşehir, Kocaeli, Kütahya, Manisa, Mersin, Muğla, Muş, Niğde, Osmaniye, Sinop, Sivas, Şanlıurfa, Tekirdağ, Tokat,Trabzon, Uşak, Van</t>
  </si>
  <si>
    <t>Eysarcoris aeneus (Scopoli, 1763)</t>
  </si>
  <si>
    <t>Eysarcoris</t>
  </si>
  <si>
    <t>Eysarcorini</t>
  </si>
  <si>
    <t>Adana, Bartın, Bayburt, Edirne, Kırklareli, Ordu, Samsun, Tekirdağ, Trabzon</t>
  </si>
  <si>
    <t>Eysarcoris ventralis (Westwood, 1837)</t>
  </si>
  <si>
    <t>Graphosoma (Graphosoma) alkani Lodos, 1959</t>
  </si>
  <si>
    <t>Graphosoma</t>
  </si>
  <si>
    <t>Graphosoma (Graphosoma) consimile Horváth, 1903</t>
  </si>
  <si>
    <t>Elazığ, Kayseri</t>
  </si>
  <si>
    <t>Graphosoma (Graphosoma) italicum italicum (O.F. Müller, 1766)</t>
  </si>
  <si>
    <t>Adana, Adıyaman, Afyonkarahisar, Ağrı, Ankara, Antalya, Artvin, Aydın, Balıkesir, Bayburt, Bilecik, Bolu, Burdur, Bursa, Çanakkale, Çankırı, Çorum, Denizli, Düzce, Edirne, Erzincan, Erzurum, Eskişehir, Gaziantep, Hatay, Iğdır, Isparta, İstanbul, İzmir, Kahramanmaraş, Karabük, Karaman, Kars, Kastamonu, Kırklareli, Kırşehir, Konya, Kütahya, Manisa, Mersin, Muğla, Osmaniye, Sakarya, Sinop, Tekirdağ, Tunceli, Van, Yalova</t>
  </si>
  <si>
    <t>Graphosoma (Graphosoma) melanoxanthum Horváth, 1903</t>
  </si>
  <si>
    <t>Graphosoma (Graphosoma) semipunctatum (Fabricius, 1775)</t>
  </si>
  <si>
    <t>iNaturalist: Burdur, Erzincan</t>
  </si>
  <si>
    <t xml:space="preserve">Adana, Adıyaman, Ankara, Antalya, Artvin, Aydın, Balıkesir, Burdur, Bursa, Çanakkale, Çorum, Denizli, Diyarbakır, Edirne, Elazığ, Erzincan, Erzurum, Gaziantep, Hatay, Iğdır, İstanbul, İzmir, Kahramanmaraş, Karaman, Kars, Kastamonu, Kayseri, Kırklareli, Konya, Manisa, Mardin, Muğla, Nevşehir, Osmaniye, Sakarya, Sivas, Şanlıurfa, Tekirdağ, Van, Yozgat </t>
  </si>
  <si>
    <t>Graphosoma (Graphosoma) stali Horváth, 1881</t>
  </si>
  <si>
    <t>Adıyaman, Diyarbakır, Elazığ, Gaziantep, Hatay, Kars, Mardin, Muş</t>
  </si>
  <si>
    <t>Graphosoma (Graphosomella) inexpectatum Carapezza &amp; Jindra, 2008</t>
  </si>
  <si>
    <t>Adana, Elazığ, Gaziantep, Van</t>
  </si>
  <si>
    <t>Halyomorpha halys (Stål, 1855)</t>
  </si>
  <si>
    <t>Halyomorpha</t>
  </si>
  <si>
    <t>Cappaeini</t>
  </si>
  <si>
    <t>iNaturalist: Sakarya</t>
  </si>
  <si>
    <t>Ankara, Aydın, Artvin, Bartın, Bursa, Eskişehir, Giresun, İstanbul, İzmir, Ordu, Rize, Sakarya, Samsun, Trabzon, Yalova</t>
  </si>
  <si>
    <t>Holcogaster fibulata (Germar, 1831)</t>
  </si>
  <si>
    <t>Holcogaster</t>
  </si>
  <si>
    <t>Adana, Amasya, Antalya, Aydın, Balıkesir, Burdur, Çanakkale, Çorum, Elazığ, Eskişehir, Hatay, Isparta, İstanbul, İzmir, Kahramanmaraş, Karaman, Kastamonu, Kırklareli, Manisa, Mersin, Muğla, Niğde, Sakarya, Samsun, Sinop, Sivas, Tekirdağ, Tokat</t>
  </si>
  <si>
    <t>Holcostethus (Holcostethus) albipes (Fabricius, 1781)</t>
  </si>
  <si>
    <t>Holcostethus</t>
  </si>
  <si>
    <t>Aydın, Balıkesir, Çanakkale, Denizli, Erzurum, Mersin, İstanbul, İzmir, Kayseri, Kırklareli, Tekirdağ</t>
  </si>
  <si>
    <t>Holcostethus (Holcostethus) sphacelatus (Fabricius, 1794)</t>
  </si>
  <si>
    <t>Adana, Bilecik, İzmir, Kırklareli, Osmaniye, Samsun</t>
  </si>
  <si>
    <t>Jalla anthracina Jakovlev, 1885</t>
  </si>
  <si>
    <t>Jalla</t>
  </si>
  <si>
    <t>Jalla dumosa (Linnaeus, 1758)</t>
  </si>
  <si>
    <t>iNaturalist: Kırşehir</t>
  </si>
  <si>
    <t xml:space="preserve">Ankara, Bursa, Diyarbakır, Elazığ, Isparta, Karaman, Kayseri, Kırklareli, Kırıkkale, Kırşehir, Konya, Manisa, Muş </t>
  </si>
  <si>
    <t>Leprosoma inconspicuum Baerensprung, 1859</t>
  </si>
  <si>
    <t>Leprosoma</t>
  </si>
  <si>
    <t>Leprosoma reticulatum (Herrich-Schaeffer, 1851)</t>
  </si>
  <si>
    <t>Niğde, Eskişehir</t>
  </si>
  <si>
    <t>Leprosoma stali Douglas &amp; Scott, 1868</t>
  </si>
  <si>
    <t>Adana, Diyarbakır, Gümüşhane, İzmir, Konya, Niğde,Tekirdağ</t>
  </si>
  <si>
    <t>Leprosoma tuberculatum Jakovlev, 1874</t>
  </si>
  <si>
    <t>Adana, Bingöl, Diyarbakır, Eskişehir, Iğdır, Isparta, Kahramanmaraş, Kayseri, Konya, Niğde</t>
  </si>
  <si>
    <t>Mecidea lindbergi Wagner, 1954</t>
  </si>
  <si>
    <t>Mecidea</t>
  </si>
  <si>
    <t>Mecideini</t>
  </si>
  <si>
    <t>Diyarbakır, Siirt</t>
  </si>
  <si>
    <t>Menaccarus (Oploscelis) arenicola (Scholtz, 1847)</t>
  </si>
  <si>
    <t>Oploscelis</t>
  </si>
  <si>
    <t>Ankara, Gümüşhane, İzmir</t>
  </si>
  <si>
    <t>Menaccarus (Orocephalus) dohrnianus (Mulsant &amp; Rey, 1866)</t>
  </si>
  <si>
    <t>Orocephalus</t>
  </si>
  <si>
    <t>Mustha izmirensis Memon &amp; Ahmad, 2008</t>
  </si>
  <si>
    <t>Mustha</t>
  </si>
  <si>
    <t>Mustha longispinis Reuter, 1890</t>
  </si>
  <si>
    <t>Amasya, Ankara, Karaman</t>
  </si>
  <si>
    <t>Mustha spinosula (Lefebvre, 1831)</t>
  </si>
  <si>
    <t>iNaturalist: Çankırı, Düzce, Erzincan, Karabük, Kocaeli, Kütahya, Sakarya, Samsun, Yalova, Yozgat</t>
  </si>
  <si>
    <t>Adana, Amasya, Ankara, Antalya, Artvin, Aydın, Ağrı, Balıkesir, Bayburt, Bilecik, Bingöl, Burdur, Bursa, Çanakkale, Çankırı, Çorum, Denizli, Diyarbakır, Düzce, Edirne, Elazığ, Erzincan, Eskişehir, Gaziantep, Giresun, Gümüşhane, Hakkâri, Hatay, Iğdır, Isparta, İstanbul, İzmir, Kahramanmaraş, Karabük, Karaman, Kastamonu, Kars, Kırklareli, Kilis, Kocaeli, Konya, Kütahya, Manisa, Mardin, Mersin, Muğla, Muş, Nevşehir, Sakarya, Samsun, Osmaniye, Ordu, Rize, Sivas, Şanlıurfa, Tekirdağ, Tokat, Uşak, Van, Yalova, Yozgat</t>
  </si>
  <si>
    <t>Mustha vicina Hoberlandt, 1997</t>
  </si>
  <si>
    <t>Gaziantep, Şanlıurfa, Diyarbakır, Elazığ, Mardin, Adıyaman</t>
  </si>
  <si>
    <t>Neottiglossa bifida (A. Costa, 1847)</t>
  </si>
  <si>
    <t>Neottiglossa</t>
  </si>
  <si>
    <t>Çanakkale, Edirne, İstanbul, Kırklareli, Tekirdağ, Amasya, Ankara, Balıkesir, Bayburt, Bursa, Erzincan, Erzurum, Gaziantep, Hatay, İstanbul, İzmir, Kars, Mersin, Muğla, Sakarya, Samsun, Sivas, Tokat, Tunceli</t>
  </si>
  <si>
    <t>Neottiglossa flavomarginata (Lucas, 1849)</t>
  </si>
  <si>
    <t>Neottiglossa leporina (Herrich-Schaeffer, 1830)</t>
  </si>
  <si>
    <t>iNaturalist: Muş, Tunceli</t>
  </si>
  <si>
    <t xml:space="preserve">Ağrı, Ankara, Amasya, Bartın, Bayburt, Bingöl, Bolu, Bursa, Çankırı, Diyarbakır, Elazığ, Erzurum, Iğdır, Kahramanmaraş, Karabük, Karaman, Kars, Kastamonu, Kırklareli, Kırşehir, Muğla, Muş, Ordu, Samsun, Sinop, Tokat, Tunceli, Van, Zonguldak </t>
  </si>
  <si>
    <t>Neottiglossa lineolata (Mulsant &amp; Rey, 1852)</t>
  </si>
  <si>
    <t>Edirne, İstanbul, Karabük</t>
  </si>
  <si>
    <t>Neottiglossa pusilla (Gmelin, 1790)</t>
  </si>
  <si>
    <t>(Kiritshenko 1918; Kıyak 1993b; Şerban 2010)</t>
  </si>
  <si>
    <t>Ankara, Antalya, Kars</t>
  </si>
  <si>
    <t>Nezara viridula (Linnaeus, 1758)</t>
  </si>
  <si>
    <t>Nezara</t>
  </si>
  <si>
    <t>Adana, Adıyaman, Amasya, Ankara, Antalya, Aydın, Balıkesir, Bayburt, Bilecik, Bolu, Burdur, Bursa, Çanakkale, Çankırı, Çorum, Denizli, Düzce, Edirne, Erzurum, Gaziantep, Giresun, Hatay, Iğdır, Isparta, İstanbul, İzmir, Kahramanmaraş, Kars, Kastamonu, Kırklareli, Kocaeli, Kırşehir, Malatya, Manisa, Mersin, Muğla, Ordu, Osmaniye, Rize, Sakarya, Samsun, Sinop, Tekirdağ, Tokat, Trabzon, Tunceli, Zonguldak</t>
  </si>
  <si>
    <t>Palomena mursili Linnavuori, 1984</t>
  </si>
  <si>
    <t>Palomena</t>
  </si>
  <si>
    <t>Mersin, Siirt</t>
  </si>
  <si>
    <t>Palomena prasina (Linnaeus, 1761)</t>
  </si>
  <si>
    <t>iNaturalist: Afyonkarahisar, Muğla</t>
  </si>
  <si>
    <t>Adana, Afyonkarahisar, Amasya, Ankara, Antalya, Artvin, Aydın, Balıkesir, Bartın, Bilecik, Bolu, Burdur, Bursa, Çanakkale, Çankırı, Çorum, Denizli, Düzce, Edirne, Elazığ, Erzincan, Erzurum, Eskişehir, Gaziantep, Giresun, Gümüşhane, Hakkâri, Hatay, Iğdır, Isparta, İstanbul, İzmir, Kahramanmaraş, Karabük, Karaman, Kastamonu, Kırklareli, Kırşehir, Kocaeli, Konya, Kütahya, Manisa, Mersin, Muğla, Ordu, Osmaniye, Sakarya, Samsun, Sinop, Sivas, Şırnak, Tekirdağ, Tokat, Trabzon, Tunceli, Van, Zonguldak</t>
  </si>
  <si>
    <t>Palomena viridissima (Poda, 1761)</t>
  </si>
  <si>
    <t>Afyonkarahisar, Ankara, Antalya, Bursa, Edirne, Giresun, Hatay, Mersin, İstanbul, İzmir, Kırklareli, Kütahya, Manisa Mardin, Ordu, Osmaniye, Sinop, Tekirdağ</t>
  </si>
  <si>
    <t>Pausias (Pausias) martini (Puton, 1890)</t>
  </si>
  <si>
    <t>Pausias</t>
  </si>
  <si>
    <t>Piezodorini</t>
  </si>
  <si>
    <t>Amasya, Ankara, Burdur, Çanakkale, Çorum, Diyarbakır, Edirne, Elazığ, Erzincan, Iğdır, İzmir, Kahramanmaraş, Karaman, Konya, Muğla, Tokat</t>
  </si>
  <si>
    <t>Pentatoma (Pentatoma) rufipes (Linnaeus, 1758)</t>
  </si>
  <si>
    <t>Pentatoma</t>
  </si>
  <si>
    <t>Bolu, Çorum, İstanbul, Kocaeli, Kırklareli</t>
  </si>
  <si>
    <t>Peribalus (Asioperibalus) hoberlandti (Lodos &amp; Önder, 1980)</t>
  </si>
  <si>
    <t>Peribalus</t>
  </si>
  <si>
    <t>Peribalus (Asioperibalus) inclusus (Dohrn, 1860)</t>
  </si>
  <si>
    <t>Edirne, Tekirdağ, Ağrı, Antalya, Aydın, Diyarbakır, Gaziantep, İzmir, Kahramanmaraş, Malatya</t>
  </si>
  <si>
    <t>Peribalus (Peribalus) strictus strictus (Fabricius, 1803)</t>
  </si>
  <si>
    <t>Adana, Antalya, Aydın, Bayburt, Burdur, Çanakkale, Çankırı, Çorum, Diyarbakır, Edirne, Elazığ, Gaziantep, Giresun, Hatay, Iğdır, İzmir, Karabük, Kastamonu, Manisa, Mardin, Muğla, Mersin, Nevşehir, Samsun, Sivas, Tekirdağ, Tokat, Zonguldak</t>
  </si>
  <si>
    <t>Peribalus (Peribalus) strictus vernalis (Wolff, 1804)</t>
  </si>
  <si>
    <t>Adana, Adıyaman, Afyonkarahisar, Ağrı, Amasya, Ankara, Antalya, Artvin, Aydın, Balıkesir, Batman, Bayburt, Bilecik, Burdur, Bursa, Çanakkale, Çankırı, Çorum, Denizli, Diyarbakır, Edirne, Elazığ, Erzincan, Erzurum, Eskişehir, Gaziantep, Giresun, Gümüşhane, Hatay, Iğdır, İstanbul, İzmir, Kahramanmaraş, Karabük, Karaman, Kars, Kastamonu, Kayseri, Kırklareli, Kırşehir, Kilis, Kocaeli, Konya, Malatya, Manisa, Mardin, Mersin, Muğla, Nevşehir, Niğde, Ordu, Osmaniye, Sakarya, Samsun, Sivas, Şanlıurfa, Tekirdağ, Tokat, Uşak, Van, Zonguldak</t>
  </si>
  <si>
    <t>Perillus bioculatus (Fabricius, 1775)</t>
  </si>
  <si>
    <t>Perillus</t>
  </si>
  <si>
    <t>Edirne, Kırklareli, Tekirdağ, Amasya, Ankara, Bolu, Çorum, Kastamonu, Zonguldak</t>
  </si>
  <si>
    <t>Phaeocoris ellipticus ellipticus (Herrich-Schaeffer, 1840)</t>
  </si>
  <si>
    <t>Phaeocoris</t>
  </si>
  <si>
    <t>Picromerus bidens (Linnaeus, 1758)</t>
  </si>
  <si>
    <t>Picromerus</t>
  </si>
  <si>
    <t>Kırklareli, Tekirdağ, Ankara, Artvin, Bursa, Çanakkale, Çorum, Giresun, Isparta, Nevşehir, Ordu</t>
  </si>
  <si>
    <t>Picromerus brachypterus Ahmad &amp; Önder, 1990</t>
  </si>
  <si>
    <t>Bolu, İzmir, Rize, Edirne</t>
  </si>
  <si>
    <t>Picromerus conformis (Herrich-Schaeffer, 1841)</t>
  </si>
  <si>
    <t>Edirne, Tekirdağ, Ankara, Bingöl, Bursa, Çorum, Diyarbakır, İstanbul, İzmir, Manisa</t>
  </si>
  <si>
    <t>Picromerus nigridens (Fabricius, 1803)</t>
  </si>
  <si>
    <t>Picromerus pseudobidens Ahmad &amp; Önder, 1990</t>
  </si>
  <si>
    <t>Ankara, Giresun, Kırklareli, Nevşehir, Rize, Tekirdağ</t>
  </si>
  <si>
    <t>Piezodorus lituratus (Fabricius, 1794)</t>
  </si>
  <si>
    <t>Piezodorus</t>
  </si>
  <si>
    <t>iNaturalist: Niğde</t>
  </si>
  <si>
    <t>Adana, Adıyaman, Afyonkarahisar, Ağrı, Amasya, Antalya, Ankara, Ardahan, Artvin, Aydın, Balıkesir, Bayburt, Bilecik, Bingöl, Bolu, Burdur, Bursa, Çanakkale, Çankırı, Çorum, Diyarbakır, Edirne, Elazığ, Erzurum, Eskişehir, Gaziantep, Hatay, Iğdır, Isparta, İstanbul, İzmir, Kahramanmaraş, Karabük, Karaman, Kars, Kastamonu, Kırklareli, Kırşehir, Kütahya, Malatya, Manisa, Mardin, Mersin, Muğla, Nevşehir, Niğde, Ordu, Samsun, Sinop, Şanlıurfa, Şırnak, Tekirdağ, Tokat, Trabzon, Zonguldak</t>
  </si>
  <si>
    <t>Pinthaeus sanguinipes (Fabricius, 1781)</t>
  </si>
  <si>
    <t>Pinthaeus</t>
  </si>
  <si>
    <t>Bolu, Bursa, Ordu</t>
  </si>
  <si>
    <t>Podops (Opocrates) rectidens Horváth, 1883</t>
  </si>
  <si>
    <t>Opocrates</t>
  </si>
  <si>
    <t>Podops</t>
  </si>
  <si>
    <t>Edirne, İstanbul, Tekirdağ</t>
  </si>
  <si>
    <t>Podops (Podops) inunctus (Fabricius, 1775)</t>
  </si>
  <si>
    <t>Putonia asiatica Jakovlev, 1885</t>
  </si>
  <si>
    <t>Putonia</t>
  </si>
  <si>
    <t>Iğdır, Van</t>
  </si>
  <si>
    <t>Rhacognathus punctatus (Linnaeus, 1758)</t>
  </si>
  <si>
    <t>Rhacognathus</t>
  </si>
  <si>
    <t>Rhaphigaster nebulosa (Poda, 1761)</t>
  </si>
  <si>
    <t>Rhaphigaster</t>
  </si>
  <si>
    <t>iNaturalist: Amasya, Eskişehir, Sakarya</t>
  </si>
  <si>
    <t>Adana, Adıyaman, Afyonkarahisar, Ağrı, Aksaray, Amasya, Ankara, Antalya, Artvin, Aydın, Balıkesir, Bartın, Bingöl, Bolu, Burdur, Bursa, Çanakkale, Çankırı, Çorum, Denizli, Diyarbakır, Edirne, Erzincan, Erzurum, Eskişehir, Gaziantep, Gümüşhane, Hakkâri, Hatay, Iğdır, Isparta, İstanbul, İzmir, Kahramanmaraş, Karabük, Karaman, Kastamonu, Kayseri, Kırklareli, Kırşehir, Kilis, Kocaeli, Konya, Kütahya, Malatya, Manisa, Mardin, Mersin, Muğla, Nevşehir, Niğde, Ordu, Sakarya, Samsun, Sinop, Şanlıurfa, Tekirdağ, Tokat, Trabzon, Tunceli, Uşak, Van, Yozgat, Zonguldak</t>
  </si>
  <si>
    <t>Rhombocoris regularis (Herrich-Schaeffer, 1851)</t>
  </si>
  <si>
    <t>Rhombocoris</t>
  </si>
  <si>
    <t>Risibia christophi (Jakovlev, 1886)</t>
  </si>
  <si>
    <t>Risibia</t>
  </si>
  <si>
    <t>Erzincan, Gaziantep, Hatay, Iğdır, Kayseri, Niğde</t>
  </si>
  <si>
    <t>Risibia verbasci Lodos &amp; Önder, 1980</t>
  </si>
  <si>
    <t>Bayburt, Konya</t>
  </si>
  <si>
    <t>Schyzops aegyptiaca aegyptiaca (Lefebvre, 1831)</t>
  </si>
  <si>
    <t>Schyzops</t>
  </si>
  <si>
    <t>Phyllocephalinae</t>
  </si>
  <si>
    <t>Sciocoris (Aposciocoris) atifi Lodos &amp; Önder, 1982</t>
  </si>
  <si>
    <t>Aposciocoris</t>
  </si>
  <si>
    <t>Sciocoris</t>
  </si>
  <si>
    <t>New record: Diyarbakır, Çınar, 30-08-2000-&gt; iNaturalist</t>
  </si>
  <si>
    <t>Gaziantep, Hatay, Kahramanmaraş, Kilis, Siirt</t>
  </si>
  <si>
    <t>Sciocoris (Aposciocoris) homalonotus Fieber, 1851</t>
  </si>
  <si>
    <t xml:space="preserve">Ankara, Edirne, Isparta, İzmir, Karaman, Kastamonu, Kayseri, Kırşehir, Mardin, Tekirdağ </t>
  </si>
  <si>
    <t>Sciocoris (Aposciocoris) luteolus Fieber, 1861</t>
  </si>
  <si>
    <t>Adana, Adıyaman, Amasya, Ankara, Antalya, Bolu, Diyarbakır, Edirne, Elazığ, Gaziantep, Giresun, Hatay, İstanbul, Kahramanmaraş, Kastamonu, Kayseri, Kırşehir, Mardin, Mersin, Nevşehir, Siirt, Sivas, Şanlıurfa, Tekirdağ, Tokat</t>
  </si>
  <si>
    <t>Sciocoris (Aposciocoris) macrocephalus Fieber, 1851</t>
  </si>
  <si>
    <t xml:space="preserve">Adıyaman, Ankara, Antalya, Balıkesir, Bayburt, Bilecik, Burdur, Bursa, Çanakkale, Diyarbakır, Edirne, Elazığ, Erzurum, Gaziantep, Gümüşhane, Isparta, İstanbul, İzmir, Kahramanmaraş, Karaman, Kars, Kayseri, Kırklareli, Kütahya, Mardin, Mersin, Muğla, Nevşehir, Niğde, Siirt, Sinop, Sivas, Tekirdağ, Van </t>
  </si>
  <si>
    <t>Sciocoris (Aposciocoris) microphthalmus Flor, 1860</t>
  </si>
  <si>
    <t>Adana, Hatay, İstanbul, Kütahya, Ordu, Samsun, Tokat, Van</t>
  </si>
  <si>
    <t>Sciocoris (Aposciocoris) pictus Wagner, 1959</t>
  </si>
  <si>
    <t>Adana, Ankara, Batman, Diyarbakır, Gaziantep, Mersin, Kahramanmaraş, Mardin, Osmaniye</t>
  </si>
  <si>
    <t>Sciocoris (Aposciocoris) umbrinus (Wolff, 1804)</t>
  </si>
  <si>
    <t>Adana, İzmir</t>
  </si>
  <si>
    <t>Sciocoris (Neosciocoris) maculatus Fieber, 1851</t>
  </si>
  <si>
    <t>Neosciocoris</t>
  </si>
  <si>
    <t>Ankara, Antalya, Çankırı, Çanakkale, Diyarbakır, Hatay, İstanbul, İzmir, Kayseri, Kırşehir, Muğla, Samsun, Şanlıurfa</t>
  </si>
  <si>
    <t>Sciocoris (Neosciocoris) orientalis Linnavuori, 1960</t>
  </si>
  <si>
    <t>Sciocoris (Neosciocoris) pallens Klug, 1845</t>
  </si>
  <si>
    <t>Antalya, Gaziantep, Hatay, Mersin, Kahramanmaraş, Elazığ</t>
  </si>
  <si>
    <t>Sciocoris (Neosciocoris) persimilis Wagner, 1965</t>
  </si>
  <si>
    <t>Sciocoris (Parasciocoris) capitatus Jakovlev, 1882</t>
  </si>
  <si>
    <t>Parasciocoris</t>
  </si>
  <si>
    <t>Adıyaman, Bolu, Diyarbakır, Kahramanmaraş, Kastamonu, Konya, Mardin, Niğde, Şanlıurfa</t>
  </si>
  <si>
    <t>Sciocoris (Parasciocoris) convexiusculus Puton, 1874</t>
  </si>
  <si>
    <t>Adana, Ankara, Hatay, Mersin, Kahramanmaraş</t>
  </si>
  <si>
    <t>Sciocoris (Sciocoris) cursitans cursitans (Fabricius, 1794)</t>
  </si>
  <si>
    <t>Ankara, Bayburt, Bilecik, Bolu, Bursa, Diyarbakır, Düzce, Edirne, Elazığ, Erzincan, Erzurum, Hatay, Isparta, İstanbul, İzmir, Kars, Kastamonu, Kayseri, Kırklareli, Kütahya, Manisa, Muğla, Şanlıurfa, Tekirdağ, Van</t>
  </si>
  <si>
    <t>Sciocoris (Sciocoris) deltocephalus Fieber, 1861</t>
  </si>
  <si>
    <t xml:space="preserve">Ankara, Balıkesir, Çanakkale, Diyarbakır, Edirne, Erzincan, Eskişehir, Iğdır, Isparta, İzmir, Karaman, Kastamonu, Mardin, Muğla, Niğde, Van </t>
  </si>
  <si>
    <t>Sciocoris (Sciocoris) distinctus Fieber, 1851</t>
  </si>
  <si>
    <t>Edirne, Ankara, Erzincan, Erzurum, Kars, Mardin, Nevşehir, Ordu, Tokat</t>
  </si>
  <si>
    <t>Sciocoris (Sciocoris) helferii Fieber, 1851</t>
  </si>
  <si>
    <t>Adana, Ankara, Denizli, Diyarbakır, Elazığ, İzmir, Kars, Kayseri, Kırklareli, Kırşehir, Muğla, Şanlıurfa, Van, Yalova</t>
  </si>
  <si>
    <t>Sciocoris (Sciocoris) hoberlandti Wagner, 1954</t>
  </si>
  <si>
    <t>Ankara, Aydın, Diyarbakır, İzmir, Kahramanmaraş, Ordu, Şanlıurfa</t>
  </si>
  <si>
    <t>Sciocoris (Sciocoris) ochraceus Fieber, 1861</t>
  </si>
  <si>
    <t>Adana, Antalya, Burdur, Diyarbakır, Elazığ, Hatay, Mersin, İzmir, Kahramanmaraş, Mardin, Mersin, Muğla, Osmaniye, Siirt, Şırnak, Tokat, Van</t>
  </si>
  <si>
    <t>Sciocoris (Sciocoris) ogivus Jakovlev, 1894</t>
  </si>
  <si>
    <t>Bayburt, Erzurum</t>
  </si>
  <si>
    <t>Sciocoris (Sciocoris) ressli Wagner, 1966</t>
  </si>
  <si>
    <t>Afyonkarahisar, Ankara, Diyarbakır, Gaziantep, Kayseri, Şanlıurfa</t>
  </si>
  <si>
    <t>Sciocoris (Sciocoris) sulcatus Fieber, 1851</t>
  </si>
  <si>
    <t>Adana, Adıyaman, Ağrı, Ankara, Batman, Bayburt, Bingöl, Bursa, Çanakkale, Denizli, Diyarbakır, Edirne, Elazığ, Erzincan, Erzurum, Giresun, Gümüşhane, Iğdır, Isparta, İstanbul, İzmir, Kahramanmaraş, Karabük, Karaman, Kastamonu, Kayseri, Kırıkkale, Kırklareli, Kırşehir, Kocaeli, Konya, Kütahya, Malatya, Manisa Mardin, Muş, Niğde, Osmaniye, Samsun, Sinop, Siirt, Şanlıurfa, Tekirdağ, Tokat, Van</t>
  </si>
  <si>
    <t>Stagonomus amoenus Brullé, 1832</t>
  </si>
  <si>
    <t>Stagonomus</t>
  </si>
  <si>
    <t>iNaturalist: Kütahya</t>
  </si>
  <si>
    <t xml:space="preserve">Adana, Ağrı, Amasya, Ankara, Antalya, Balıkesir, Bilecik, Bolu, Bursa, Çanakkale, Çorum, Düzce, Edirne, Elazığ, Erzurum, Giresun, Hatay, Isparta, İstanbul, Kahramanmaraş, Karaman, Karabük, Kars, Kastamonu, Kayseri, Kırklareli, Kırşehir, Konya, Kütahya, Mersin, Ordu, Osmaniye, Samsun, Sinop, Sivas, Şanlıurfa, Tekirdağ, Tokat, Trabzon, Tunceli, Van, Zonguldak </t>
  </si>
  <si>
    <t>Stagonomus bipunctatus bipunctatus Linnaeus, 1758</t>
  </si>
  <si>
    <t>Adana, Adıyaman, Amasya, Antalya, Çanakkale, Bursa, Edirne, Elazığ, Erzurum, Diyarbakır, Düzce, Gaziantep, Mersin, Hatay, İstanbul, İzmir, Kahramanmaraş, Karabük, Kastamonu, Kırklareli, Konya, Muğla, Osmaniye, Samsun, Siirt, Sinop, Sivas, Şanlıurfa, Tekirdağ, Tokat, Trabzon, Van</t>
  </si>
  <si>
    <t>Stagonomus bipunctatus pusillus (Herrich-Schaeffer, 1833)</t>
  </si>
  <si>
    <t>Ankara, Çanakkale, Edirne, İstanbul, Karabük, Kırklareli, Kırşehir</t>
  </si>
  <si>
    <t>Stagonomus devius Seidenstücker, 1965</t>
  </si>
  <si>
    <t>Ankara, Elazığ, Kahramanmaraş, Tokat</t>
  </si>
  <si>
    <t>Stagonomus venustissimus (Schrank, 1776)</t>
  </si>
  <si>
    <t>Amasya, Bartın, Bolu, Bursa, Denizli, Edirne, Gümüşhane, Kastamonu, Ordu, Samsun</t>
  </si>
  <si>
    <t>Staria lunata (Hahn, 1835)</t>
  </si>
  <si>
    <t>Staria</t>
  </si>
  <si>
    <t>Adana, Adıyaman, Afyonkarahisar, Amasya, Ankara, Antalya, Aydın, Balıkesir, Bartın, Bilecik, Bolu, Bursa, Çanakkale, Çankırı, Çorum, Diyarbakır, Düzce, Edirne, Elazığ, Erzurum, Gaziantep, Giresun, Gümüşhane, Hatay, İstanbul, İzmir, Kahramanmaraş, Karaman, Kars, Kastamonu, Kırklareli, Kırşehir, Manisa, Mersin, Muğla, Ordu, Osmaniye, Samsun, Sinop, Sivas, Şanlıurfa, Tekirdağ, Tokat, Tunceli, Van</t>
  </si>
  <si>
    <t>Stenozygum (Stenozygum) coloratum (Klug, 1845)</t>
  </si>
  <si>
    <t>Stenozygum</t>
  </si>
  <si>
    <t>iNaturalist: Hatay, Muğla, Osmaniye</t>
  </si>
  <si>
    <t>Adana, Antalya, Hatay, Mersin, Muğla, Osmaniye</t>
  </si>
  <si>
    <t>Sternodontus ampliatus Jakovlev, 1887</t>
  </si>
  <si>
    <t>Sternodontus</t>
  </si>
  <si>
    <t>Tarisa elevata Reuter, 1901</t>
  </si>
  <si>
    <t>Tarisa</t>
  </si>
  <si>
    <t>Tarisini</t>
  </si>
  <si>
    <t>Tarisa igdirensis Lodos &amp; Önder, 1978</t>
  </si>
  <si>
    <t>Ağrı, Bingöl, Çorum</t>
  </si>
  <si>
    <t>Tarisa osmanica Hoberlandt, 1956</t>
  </si>
  <si>
    <t>Ağrı, Ankara, Antalya, Elazığ, Kahramanmaraş, Kayseri, Kırıkkale, Kırşehir, Nevşehir, Niğde, Van, Yozgat</t>
  </si>
  <si>
    <t>Tarisa subspinosa subspinosa (Germar, 1839)</t>
  </si>
  <si>
    <t>Ağrı, Aydın, Aksaray, Erzincan, Iğdır, Kahramanmaraş, Niğde</t>
  </si>
  <si>
    <t>Tarisa virescens Herrich-Schaeffer, 1851</t>
  </si>
  <si>
    <t>Ankara, Burdur, Denizli, Elazığ, Erzincan, Gaziantep, Iğdır, Isparta, Kayseri, Kırşehir, Kütahya, Malatya, Nevşehir</t>
  </si>
  <si>
    <t>Tholagmus flavolineatus (Fabricius, 1798)</t>
  </si>
  <si>
    <t>Tholagmus</t>
  </si>
  <si>
    <t>Adana, Adıyaman, Ankara, Antalya, Artvin, Balıkesir, Burdur, Bursa, Çanakkale, Denizli, Diyarbakır, Edirne, Elazığ, Erzurum, Eskişehir, Gaziantep, Hatay, Iğdır, İstanbul, İzmir, Kahramanmaraş, Karaman, Kars, Kayseri, Kırklareli, Kırşehir, Konya, Mersin, Osmaniye, Sinop, Tekirdağ, Van</t>
  </si>
  <si>
    <t>Trochiscocoris hemipterus (Jakovlev, 1879)</t>
  </si>
  <si>
    <t>Trochiscocoris</t>
  </si>
  <si>
    <r>
      <t>Adana, Diyarbakır, Elazığ,</t>
    </r>
    <r>
      <rPr>
        <vertAlign val="superscript"/>
        <sz val="11"/>
        <color theme="1"/>
        <rFont val="Calibri"/>
        <family val="2"/>
        <charset val="162"/>
        <scheme val="minor"/>
      </rPr>
      <t xml:space="preserve"> </t>
    </r>
    <r>
      <rPr>
        <sz val="11"/>
        <color theme="1"/>
        <rFont val="Calibri"/>
        <family val="2"/>
        <charset val="162"/>
        <scheme val="minor"/>
      </rPr>
      <t>Karaman, Konya, Nevşehir</t>
    </r>
  </si>
  <si>
    <t>Trochiscocoris rotundatus rotundatus Horváth, 1895</t>
  </si>
  <si>
    <t>Çanakkale, Adıyaman, Amasya, Ankara, Bursa, Kastamonu, Konya, Tokat</t>
  </si>
  <si>
    <t>Troilus luridus (Fabricius, 1775)</t>
  </si>
  <si>
    <t>Troilus</t>
  </si>
  <si>
    <t>Tshingisella bella Kiritshenko, 1913</t>
  </si>
  <si>
    <t>Tshingisella</t>
  </si>
  <si>
    <t>Adana, Niğde</t>
  </si>
  <si>
    <t>Ventocoris (Astirocoris) achivus (Horváth, 1889)</t>
  </si>
  <si>
    <t>Astirocoris</t>
  </si>
  <si>
    <t>Ventocoris</t>
  </si>
  <si>
    <t xml:space="preserve">Adana, Aydın, Diyarbakır, Hatay, İzmir, Manisa, Muğla, Şanlıurfa, Osmaniye, </t>
  </si>
  <si>
    <t>Ventocoris (Astirocoris) armeniacus (Kiritshenko, 1938)</t>
  </si>
  <si>
    <t>Niğde, Kahramanmaraş, Şanlıurfa</t>
  </si>
  <si>
    <t>Ventocoris (Astirocoris) bulbifer Seidenstücker, 1964</t>
  </si>
  <si>
    <t>Aydın, Denizli, Giresun, Iğdır, Konya, Muğla, Niğde</t>
  </si>
  <si>
    <t>Ventocoris (Astirocoris) fischeri (Herrich-Schaeffer, 1851)</t>
  </si>
  <si>
    <t>Adana, Amasya, Ankara, Antalya, Burdur, Çorum, Diyarbakır, Kahramanmaraş, Kırşehir, Konya, Mersin, Niğde, Van</t>
  </si>
  <si>
    <t>Ventocoris (Astirocoris) halophilus (Jakovlev, 1874)</t>
  </si>
  <si>
    <t>Ağrı, Ankara, Erzurum, Eskişehir, Konya, Kırşehir, Niğde, Van</t>
  </si>
  <si>
    <t>Ventocoris (Astirocoris) oblongus (Horváth, 1889)</t>
  </si>
  <si>
    <t>Ventocoris (Ventocoris) horvathi (Puton, 1896)</t>
  </si>
  <si>
    <t>Adana, Diyarbakır, Elazığ, Gaziantep, Hatay, Malatya, Mardin, Şanlıurfa, Şırnak, Tunceli</t>
  </si>
  <si>
    <t>Ventocoris (Ventocoris) rusticus (Fabricius, 1781)</t>
  </si>
  <si>
    <t xml:space="preserve">Adana, Afyonkarahisar, Amasya, Ankara, Artvin, Aydın, Aydın, Balıkesir, Burdur, Bursa, Çanakkale, Edirne, Elazığ, Gaziantep, Hatay, Isparta, İzmir, Kahramanmaraş, Karaman, Kayseri, Kırklareli, Kırşehir, Konya, Malatya, Nevşehir, Niğde, Sivas, Tekirdağ </t>
  </si>
  <si>
    <t>Vilpianus galii (Wolff, 1802)</t>
  </si>
  <si>
    <t>Vilpianus</t>
  </si>
  <si>
    <t>Adana, Ankara, Diyarbakır, Edirne, Elazığ, Gaziantep, İstanbul, Kahramanmaraş, Kastamonu, Tekirdağ</t>
  </si>
  <si>
    <t>Zicrona caerulea (Linnaeus, 1758)</t>
  </si>
  <si>
    <t>Zicrona</t>
  </si>
  <si>
    <t>Adana, Adıyaman, Ağrı, Ankara, Artvin, Balıkesir, Bartın, Bolu, Bursa, Çankırı, Diyarbakır, Edirne, Erzurum, Gaziantep, Hakkâri, Hatay, Iğdır, Mersin, İstanbul, İzmir, Karaman, Kars, Kastamonu, Kırklareli, Kilis, Konya, Mersin, Muğla, Rize, Samsun, Siirt, Tekirdağ, Tokat, Zonguldak, Van</t>
  </si>
  <si>
    <t>Parapiesma atriplicis (Frey-Gessner, 1863)</t>
  </si>
  <si>
    <t>Parapiesma</t>
  </si>
  <si>
    <t>Piesmatidae</t>
  </si>
  <si>
    <t>Aksaray, Kars, Erzurum</t>
  </si>
  <si>
    <t>Parapiesma kolenatii (Fieber, 1861)</t>
  </si>
  <si>
    <t>Ağrı, Ankara, Bitlis, Kayseri, Van</t>
  </si>
  <si>
    <t>Parapiesma quadratum (Fieber, 1844)</t>
  </si>
  <si>
    <t>Çanakkale, Kırklareli</t>
  </si>
  <si>
    <t>Parapiesma salsolae (Becker, 1867)</t>
  </si>
  <si>
    <t>Afyonkarahisar, Ankara, Çankırı, Erzincan, Erzurum, Eskişehir, İzmir, Kayseri, Kırıkkale, Kırşehir, Nevşehir, Niğde, Samsun</t>
  </si>
  <si>
    <t>Parapiesma silenes (Horváth, 1888)</t>
  </si>
  <si>
    <t>Piesma capitatum (Wolff, 1804)</t>
  </si>
  <si>
    <t>Piesma</t>
  </si>
  <si>
    <t>Afyonkarahisar, Ankara, Aydın, Kars, Kocaeli</t>
  </si>
  <si>
    <t>Piesma maculatum (Laporte, 1833)</t>
  </si>
  <si>
    <t>Coptosoma costale Stål, 1854</t>
  </si>
  <si>
    <t>Coptosoma</t>
  </si>
  <si>
    <t>Coptosomatinae</t>
  </si>
  <si>
    <t>Plataspidae</t>
  </si>
  <si>
    <t>Adana, Antalya, Hatay, Kahramanmaraş, Mersin, Osmaniye</t>
  </si>
  <si>
    <t>Coptosoma lodosi Doğanlar, Karsavuran &amp; Demirel, 2007</t>
  </si>
  <si>
    <t>Coptosoma maura seidenstueckeri Davidová-Vilímová &amp; Štys, 1980</t>
  </si>
  <si>
    <t>Adana, Hatay, Mersin, Niğde</t>
  </si>
  <si>
    <t>Coptosoma mucronatum Seidenstücker, 1963</t>
  </si>
  <si>
    <t>Ankara, Burdur, Edirne, Giresun, Isparta, Kahramanmaraş, Kırklareli, Konya, Kütahya, Tekirdağ, Tokat, Mersin, Niğde</t>
  </si>
  <si>
    <t>Coptosoma oenderi Doğanlar, Karsavuran &amp; Demirel, 2007</t>
  </si>
  <si>
    <t>Coptosoma putoni Montandon, 1898</t>
  </si>
  <si>
    <t>(Seidenstücker 1957c; Lodos et al. 1998; Doğanlar et al. 2007)</t>
  </si>
  <si>
    <t>Coptosoma scutellatum (Geoffroy, 1785)</t>
  </si>
  <si>
    <t>Adana, Ankara, Artvin, Aydın, Balıkesir, Bartın, Bayburt, Burdur, Bursa, Çanakkale, Çankırı, Çorum, Edirne, Erzincan, Erzurum, Giresun, Gümüşhane, Hatay, İstanbul, Kahramanmaraş, Karaman, Kastamonu, Kayseri, Kırşehir, Mardin, Mersin, Nevşehir, Ordu, Osmaniye, Samsun, Tekirdağ, Tokat, Zonguldak</t>
  </si>
  <si>
    <t>Plea minutissima minutissima Leach, 1817</t>
  </si>
  <si>
    <t>Plea</t>
  </si>
  <si>
    <t>Pleidae</t>
  </si>
  <si>
    <t>Adana, Afyonkarahisar, Amasya, Ankara, Antalya, Burdur, Çorum, Denizli, Edirne, Isparta, İzmir, Kayseri, Konya, Muğla, Samsun, Sivas</t>
  </si>
  <si>
    <t>Pyrrhocoris apterus (Linnaeus, 1758)</t>
  </si>
  <si>
    <t>Pyrrhocoris</t>
  </si>
  <si>
    <t>Pyrrhocoridae</t>
  </si>
  <si>
    <t>Adana, Adıyaman, Afyonkarahisar, Ağrı, Ankara, Antalya, Ardahan, Artvin, Aydın, Batman, Bayburt, Bilecik, Bitlis, Burdur, Bursa, Çanakkale, Çankırı, Çorum, Denizli, Edirne, Elazığ, Erzincan, Erzurum, Eskişehir, Giresun, Hatay, Iğdır, Isparta, İstanbul, İzmir, Kahramanmaraş, Karaman, Kars, Kastamonu, Kayseri, Kırklareli, Konya, Malatya, Manisa, Mardin, Mersin, Muğla, Muş, Nevşehir, Niğde, Sakarya, Samsun, Sivas, Şanlıurfa, Tokat, Trabzon, Van</t>
  </si>
  <si>
    <t>Pyrrhocoris marginatus (Kolenati, 1845)</t>
  </si>
  <si>
    <t>Ağrı, Ankara, Çankırı, Elazığ, Erzincan, Erzurum, Hatay, Iğdır, İstanbul, İzmir, Kahramanmaraş, Kayseri, Tunceli</t>
  </si>
  <si>
    <t>Scantius aegyptius aegyptius (Linnaeus, 1758)</t>
  </si>
  <si>
    <t>Scantius</t>
  </si>
  <si>
    <t>iNaturalist: Konya, Osmaniye</t>
  </si>
  <si>
    <t>Antalya, Diyarbakır, Elazığ, Erzurum, Hatay, Kahramanmaraş, Karaman, Konya, Mardin, Mersin, Niğde, Osmaniye, Şanlıurfa</t>
  </si>
  <si>
    <t>Scantius aegyptius rossii Carapezza, Kerzhner &amp; Rieger, 1999</t>
  </si>
  <si>
    <t>iNaturalist: Tokat</t>
  </si>
  <si>
    <t>Afyonkarahisar, Ankara, Aydın, Balıkesir, Bursa, Çanakkale, Denizli, Edirne, Eskişehir, Isparta, İstanbul, İzmir, Kırşehir, Manisa, Muğla, Sakarya, Tokat, Zonguldak</t>
  </si>
  <si>
    <t>Callistodema fasciata (Kolenati, 1857)</t>
  </si>
  <si>
    <t>Callistodema</t>
  </si>
  <si>
    <t>Harpactorini</t>
  </si>
  <si>
    <t>Harpactorinae</t>
  </si>
  <si>
    <t>Reduviidae</t>
  </si>
  <si>
    <t>Adana, Adıyaman, Afyonkarahisar, Ankara, Artvin, Aydın, Balıkesir, Bilecik, Bursa, Çorum, Elazığ, Erzurum, Hakkâri, Iğdır, İzmir, Kahramanmaraş, Kütahya, Malatya, Manisa, Osmaniye</t>
  </si>
  <si>
    <t>Coranus (Coranus) angulatus Stål, 1874</t>
  </si>
  <si>
    <t>Coranus</t>
  </si>
  <si>
    <t>Coranus (Coranus) contrarius Reuter, 1881</t>
  </si>
  <si>
    <t>Ankara, Bursa, Çanakkale</t>
  </si>
  <si>
    <t>Coranus (Coranus) griseus (Rossi, 1790)</t>
  </si>
  <si>
    <t>iNaturalist: Antalya, Sinop</t>
  </si>
  <si>
    <t>Adana, Adıyaman, Ağrı, Amasya, Ankara, Antalya, Artvin, Aydın, Bilecik, Bursa, Çanakkale, Çorum, Denizli, Diyarbakır, Edirne, Elazığ, Erzurum, Eskişehir, İstanbul, İzmir, Karaman, Kırşehir, Konya, Malatya, Manisa, Mersin, Muğla, Nevşehir, Siirt, Sinop, Şanlıurfa, Tekirdağ, Tokat, Van</t>
  </si>
  <si>
    <t>Coranus (Coranus) kerzhneri P.V. Putshkov, 1982</t>
  </si>
  <si>
    <t>Amasya, Bursa, Çanakkale, Erzurum, Manisa, Muğla, Tunceli</t>
  </si>
  <si>
    <t>Coranus (Coranus) subapterus (De Geer, 1773)</t>
  </si>
  <si>
    <t>Aydın, Edirne, İzmir, Kırşehir, Tekirdağ, Yalova</t>
  </si>
  <si>
    <t>Coranus (Coranus) tuberculifer Reuter, 1881</t>
  </si>
  <si>
    <t>Afyonkarahisar, Amasya, Antalya, Aydın, Bursa, Diyarbakır, Edirne, Elazığ, Isparta, İstanbul, İzmir, Kahramanmaraş, Sivas, Tekirdağ, Yalova, Karaman</t>
  </si>
  <si>
    <t>Ectomocoris (Ectomocoris) caucasicus Linnavuori, 1972</t>
  </si>
  <si>
    <t>Ectomocoris</t>
  </si>
  <si>
    <t>Peiratinae</t>
  </si>
  <si>
    <t>Adıyaman, Diyarbakır, Mardin, Şanlıurfa</t>
  </si>
  <si>
    <t>Ectomocoris (Ectomocoris) ululans (Rossi, 1790)</t>
  </si>
  <si>
    <t>Adana, Ağrı, Artvin, Diyarbakır, Erzurum, Hatay, Iğdır, İzmir, Kırşehir, Mersin, Muğla</t>
  </si>
  <si>
    <t>Empicoris mediterraneus Hoberlandt, 1956</t>
  </si>
  <si>
    <t>Empicoris</t>
  </si>
  <si>
    <t>Ploiariolini</t>
  </si>
  <si>
    <t>Emesinae</t>
  </si>
  <si>
    <t>Holotrichius apterus Jakovlev, 1879</t>
  </si>
  <si>
    <t>Holotrichius</t>
  </si>
  <si>
    <t>Reduviinae</t>
  </si>
  <si>
    <t>Ağrı, Iğdır, Kars, Van</t>
  </si>
  <si>
    <t>Holotrichius denudatus A. Costa, 1842</t>
  </si>
  <si>
    <t>Aydın, Çanakkale, Hakkâri, Isparta, İzmir, Kahramanmaraş, Konya, Karaman, Niğde</t>
  </si>
  <si>
    <t>Holotrichius ochraceus Reuter, 1891</t>
  </si>
  <si>
    <t>Holotrichius putoni Reuter, 1909</t>
  </si>
  <si>
    <t>Hakkâri, Hatay</t>
  </si>
  <si>
    <t>Holotrichius rotundatus Stål, 1874</t>
  </si>
  <si>
    <t>Holotrichius spinicollis Reuter, 1891</t>
  </si>
  <si>
    <t>Holotrichius tenebrosus Burmeister, 1835</t>
  </si>
  <si>
    <t>Metapterus linearis A. Costa, 1862</t>
  </si>
  <si>
    <t>Metapterus</t>
  </si>
  <si>
    <t>Metapterini</t>
  </si>
  <si>
    <t>Adana, Hatay, İstanbul</t>
  </si>
  <si>
    <t>Nagusta goedelii (Kolenati, 1857)</t>
  </si>
  <si>
    <t>Nagusta</t>
  </si>
  <si>
    <t>iNaturalist: Düzce, Eskişehir, Giresun, Kastamonu, Sinop</t>
  </si>
  <si>
    <t>Oncocephalus acutangulus Reuter, 1882</t>
  </si>
  <si>
    <t>Oncocephalus</t>
  </si>
  <si>
    <t>Stenopodinae</t>
  </si>
  <si>
    <t>Oncocephalus aspericollis Reuter, 1882</t>
  </si>
  <si>
    <t>Hatay, İzmir</t>
  </si>
  <si>
    <t>Oncocephalus biguttula Horváth, 1901</t>
  </si>
  <si>
    <t>Edirne, Hatay, İzmir, Mersin, Niğde</t>
  </si>
  <si>
    <t>Oncocephalus brachymerus Reuter, 1882</t>
  </si>
  <si>
    <t>Oncocephalus notatus Klug, 1830</t>
  </si>
  <si>
    <t>Oncocephalus obsoletus Klug, 1830</t>
  </si>
  <si>
    <t>Oncocephalus ocularis Horváth, 1898</t>
  </si>
  <si>
    <t>Oncocephalus pilicornis Reuter, 1882</t>
  </si>
  <si>
    <t>Oncocephalus plumicornis (Germar, 1822)</t>
  </si>
  <si>
    <t>Oncocephalus squalidus (Rossi, 1790)</t>
  </si>
  <si>
    <t>Oncocephalus thoracicus Fieber, 1861</t>
  </si>
  <si>
    <t>Oncocephalus vescerae Dispons, 1965</t>
  </si>
  <si>
    <t>Antalya, Balıkesir, İzmir</t>
  </si>
  <si>
    <t>Pasira basiptera Stål, 1859</t>
  </si>
  <si>
    <t>Pasira</t>
  </si>
  <si>
    <t>Adana, Bursa, Hatay, İzmir</t>
  </si>
  <si>
    <t>Pasira marinadolina P.V. Putshkov &amp; Moulet, 2004</t>
  </si>
  <si>
    <t>Record from Diyarbakır by Fent et al. (2022) is most probably erroneous</t>
  </si>
  <si>
    <t>Peirates hybridus (Scopoli, 1763)</t>
  </si>
  <si>
    <t>Peirates</t>
  </si>
  <si>
    <t>iNaturalist: Afyonkarahisar, İstanbul, Mersin</t>
  </si>
  <si>
    <t>Peirates strepitans Rambur, 1839</t>
  </si>
  <si>
    <t>Ankara, Antalya, Aydın, Çorum, Düzce, Konya, Mersin</t>
  </si>
  <si>
    <t>Phymata (Phymata) crassipes (Fabricius, 1775)</t>
  </si>
  <si>
    <t>Phymata</t>
  </si>
  <si>
    <t>Phymatini</t>
  </si>
  <si>
    <t>Phymatinae</t>
  </si>
  <si>
    <t>Amasya, Ankara, İstanbul, Kırşehir, Kocaeli, Sakarya, Sivas, Tokat, Van</t>
  </si>
  <si>
    <t>Ploiaria domestica Scopoli, 1786</t>
  </si>
  <si>
    <t>Ploiaria</t>
  </si>
  <si>
    <t>Leistrachini</t>
  </si>
  <si>
    <t>iNaturalist: Antalya</t>
  </si>
  <si>
    <t>Antalya, Çanakkale, İzmir</t>
  </si>
  <si>
    <t>Pygolampis bidentata (Goeze, 1778)</t>
  </si>
  <si>
    <t>Pygolampis</t>
  </si>
  <si>
    <t>Mersin, Rize, Sakarya</t>
  </si>
  <si>
    <t>Reduvius ciliatus Jakovlev, 1879</t>
  </si>
  <si>
    <t>Reduvius</t>
  </si>
  <si>
    <t>Ağrı, Diyarbakır, Gaziantep, Hatay, Iğdır, Karaman, Mardin</t>
  </si>
  <si>
    <t>Reduvius festae Giglio-Tos, 1894</t>
  </si>
  <si>
    <t>Reduvius nigritus Moulet, 2020</t>
  </si>
  <si>
    <t>Reduvius pallipes Klug, 1830</t>
  </si>
  <si>
    <t>iNaturaslist: Muğla</t>
  </si>
  <si>
    <t>Reduvius personatus (Linnaeus, 1758)</t>
  </si>
  <si>
    <t>iNaturaslist: Afyonkarahisar, Çanakkale, Eskişehir, Kırklareli</t>
  </si>
  <si>
    <t>Adana, Afyonkarahisar, Amasya, Ankara, Antalya, Artvin, Düzce, Bursa, Çanakkale, Edirne, Eskişehir, İstanbul, İzmir, Kırklareli, Kırşehir, Kocaeli, Kütahya, Sakarya, Tokat, Van</t>
  </si>
  <si>
    <t>Reduvius testaceus (Herrich-Schaeffer, 1845)</t>
  </si>
  <si>
    <t>Rhynocoris (Rhynocoris) annulatus (Linnaeus, 1758)</t>
  </si>
  <si>
    <t>Rhynocoris</t>
  </si>
  <si>
    <t>Gümüşhane, Muş</t>
  </si>
  <si>
    <t>Rhynocoris (Rhynocoris) bipustulatus (Fieber, 1861)</t>
  </si>
  <si>
    <t>Adana, Antalya, Mersin</t>
  </si>
  <si>
    <t>Rhynocoris (Rhynocoris) flavolimbatus (Jakovlev, 1889)</t>
  </si>
  <si>
    <t>Rhynocoris (Rhynocoris) ibericus Kolenati, 1857</t>
  </si>
  <si>
    <r>
      <t>Adana,</t>
    </r>
    <r>
      <rPr>
        <vertAlign val="superscript"/>
        <sz val="11"/>
        <color theme="1"/>
        <rFont val="Calibri"/>
        <family val="2"/>
        <charset val="162"/>
        <scheme val="minor"/>
      </rPr>
      <t xml:space="preserve"> </t>
    </r>
    <r>
      <rPr>
        <sz val="11"/>
        <color theme="1"/>
        <rFont val="Calibri"/>
        <family val="2"/>
        <charset val="162"/>
        <scheme val="minor"/>
      </rPr>
      <t>Ağrı, Artvin, Bingöl, Denizli, Elazığ, Erzurum, Iğdır, İstanbul, İzmir, Kahramanmaraş, Karaman, Kars, Konya, Mersin, Muş, Niğde, Tunceli</t>
    </r>
    <r>
      <rPr>
        <vertAlign val="superscript"/>
        <sz val="11"/>
        <color theme="1"/>
        <rFont val="Calibri"/>
        <family val="2"/>
        <charset val="162"/>
        <scheme val="minor"/>
      </rPr>
      <t xml:space="preserve"> </t>
    </r>
  </si>
  <si>
    <t>Rhynocoris (Rhynocoris) iracundus (Poda, 1761)</t>
  </si>
  <si>
    <t>Adana, Ağrı, Amasya, Ankara, Artvin, Aydın, Balıkesir, Bilecik, Bursa, Çanakkale, Çorum, Denizli, Diyarbakır, Edirne, Elazığ, Erzincan, Erzurum, Giresun, Gümüşhane, Hatay, Isparta, İzmir, Kars, Kayseri, Kırklareli, Kütahya, Malatya, Manisa, Mardin, Muğla, Niğde, Ordu, Tekirdağ, Tokat, Tunceli</t>
  </si>
  <si>
    <t>Rhynocoris (Rhynocoris) niger (Herrich-Schaeffer, 1842)</t>
  </si>
  <si>
    <t>Rhynocoris (Rhynocoris) persicus (Jakovlev, 1877)</t>
  </si>
  <si>
    <t>Kemal &amp; Koçak, 2014: S. lividigaster-&gt; Van</t>
  </si>
  <si>
    <t>Gaziantep, Hatay, Malatya, Van</t>
  </si>
  <si>
    <t>Rhynocoris (Rhynocoris) punctiventris (Herrich-Schaeffer, 1846)</t>
  </si>
  <si>
    <t>iNaturalist: Denizli, Kırklareli, Kütahya</t>
  </si>
  <si>
    <t>Rhynocoris (Rhynocoris) rubrogularis (Horváth, 1880)</t>
  </si>
  <si>
    <t>Kıyak &amp; Çağlar, 1991: Rhynocoris annulatus-&gt; Rize</t>
  </si>
  <si>
    <t>Artvin, Ordu, Rize</t>
  </si>
  <si>
    <t>Rhynocoris (Rhynocoris) transitus Hoberlandt, 1952</t>
  </si>
  <si>
    <t>Gaziantep, Hakkâri, Kahramanmaraş, Malatya</t>
  </si>
  <si>
    <t>Sastrapada baerensprungi (Stål, 1859)</t>
  </si>
  <si>
    <t>Sastrapada</t>
  </si>
  <si>
    <t>Adana, Muğla</t>
  </si>
  <si>
    <t>Sphedanolestes (Sphedanolestes) lividigaster (Mulsant &amp; Rey, 1852)</t>
  </si>
  <si>
    <t>Sphedanolestes</t>
  </si>
  <si>
    <t>Koçak &amp; Kemal, 2014: Van -&gt; Rhynocoris persicus</t>
  </si>
  <si>
    <t>Hatay, İzmir, Mersin</t>
  </si>
  <si>
    <t>Sphedanolestes (Sphedanolestes) pulchellus (Klug, 1830)</t>
  </si>
  <si>
    <t>Adana, Ankara, Antalya, Aydın, Balıkesir, Bursa, Çanakkale, Çankırı, Çorum, Diyarbakır, Eskişehir, Hatay, İstanbul, İzmir, Kahramanmaraş, Karaman, Kastamonu, Kırşehir, Kocaeli, Konya, Kütahya, Malatya, Manisa, Muğla, Tekirdağ, Uşak</t>
  </si>
  <si>
    <t>Sphedanolestes (Sphedanolestes) sanguineus (Fabricius, 1794)</t>
  </si>
  <si>
    <t>Adana, Kırşehir</t>
  </si>
  <si>
    <t>Stenolemus bogdanovii Oshanin, 1871</t>
  </si>
  <si>
    <t>Stenolemus</t>
  </si>
  <si>
    <t>Emesini</t>
  </si>
  <si>
    <t>Stenolemus novaki Horváth, 1888</t>
  </si>
  <si>
    <t>Vachiria deserta (Becker, 1867)</t>
  </si>
  <si>
    <t>Vachiria</t>
  </si>
  <si>
    <t>Ağrı, Denizli, Elazığ, Hatay, Iğdır, Konya, Nevşehir, Sivas, Van</t>
  </si>
  <si>
    <t>Vachiria natolica Stål, 1859</t>
  </si>
  <si>
    <t>Ankara, Aydın, Çorum, Diyarbakır, Elazığ, Iğdır, İzmir, Manisa, Mardin</t>
  </si>
  <si>
    <t>Zelus</t>
  </si>
  <si>
    <t>iNaturalist: Afyonkarahisar, Kocaeli, Mersin, Tekirdağ, Zonguldak</t>
  </si>
  <si>
    <t>Afyonkarahisar, Amasya, Ankara, Antalya, Aydın, Balıkesir, Bursa, Çanakkale, Çorum, Denizli, Diyarbakır, Eskişehir, İstanbul, İzmir, Kocaeli, Manisa, Mersin, Muğla, Tekirdağ, Yalova, Zonguldak</t>
  </si>
  <si>
    <t>Agraphopus lethierryi Stål, 1872</t>
  </si>
  <si>
    <t>Agraphopus</t>
  </si>
  <si>
    <t>Rhopalidae</t>
  </si>
  <si>
    <t>Adana, Çanakkale, Denizli, Edirne, Elazığ, Erzincan, İstanbul, İzmir, Mardin</t>
  </si>
  <si>
    <t>Agraphopus suturalis Reuter, 1900</t>
  </si>
  <si>
    <t>Amasya, Elazığ, Şırnak</t>
  </si>
  <si>
    <t>Brachycarenus languidus (Horváth, 1891)</t>
  </si>
  <si>
    <t>Brachycarenus</t>
  </si>
  <si>
    <t>Amasya, Ankara, Çorum, Elazığ, Hatay, Kahramanmaraş, Kars, Malatya</t>
  </si>
  <si>
    <t>Brachycarenus tigrinus (Schilling, 1829)</t>
  </si>
  <si>
    <t>Chorosoma gracile Josifov, 1968</t>
  </si>
  <si>
    <t>Chorosoma</t>
  </si>
  <si>
    <t>Kırşehir, Karaman</t>
  </si>
  <si>
    <t>Chorosoma schillingii (Schilling, 1829)</t>
  </si>
  <si>
    <t xml:space="preserve">Adana, Adıyaman, Afyonkarahisar, Amasya, Ankara, Bilecik, Bitlis, Burdur, Bursa, Çanakkale, Çorum, Denizli, Diyarbakır, Edirne, Elazığ, Erzincan, Erzurum, Gaziantep, Giresun, Hakkâri, Isparta, Kars, Karaman, Kastamonu, Kayseri, Kırklareli, Kırşehir, Konya, Kütahya, Mardin, Muğla, Muş, Siirt, Sivas, Şanlıurfa, Tokat, Uşak, Van </t>
  </si>
  <si>
    <t>Corizomorpha janowskyi Jakovlev, 1883</t>
  </si>
  <si>
    <t>Corizomorpha</t>
  </si>
  <si>
    <t>Ankara, Diyarbakır, Elazığ, Erzurum, Niğde</t>
  </si>
  <si>
    <t>Corizus brevicornis Horváth, 1917</t>
  </si>
  <si>
    <t>Corizus</t>
  </si>
  <si>
    <t>Erzurum, Kayseri, Malatya</t>
  </si>
  <si>
    <t>Corizus fenestella fenestella Horváth, 1917</t>
  </si>
  <si>
    <t>Denizli, Elazığ, Iğdır, İzmir, Karaman, Manisa, Van</t>
  </si>
  <si>
    <t>Corizus hyoscyami hyoscyami (Linnaeus, 1758)</t>
  </si>
  <si>
    <t>iNaturalist: Bingöl, Denizli, Niğde</t>
  </si>
  <si>
    <t xml:space="preserve">Adana, Afyonkarahisar, Ağrı, Amasya, Ankara, Karaman, Antalya, Ardahan, Artvin, Aydın, Balıkesir, Bayburt, Bingöl, Bolu, Burdur, Bursa, Çanakkale, Çankırı, Çorum, Denizli, Diyarbakır, Edirne, Elazığ, Erzincan, Erzurum, Gaziantep, Giresun, Gümüşhane, Iğdır, İstanbul, İzmir, Kahramanmaraş, Karabük, Kars, Kastamonu, Kırklareli, Kırşehir, Konya, Kütahya, Malatya, Manisa, Mardin, Mersin, Muğla, Muş, Niğde, Ordu, Siirt, Sinop, Sivas,  Şanlıurfa, Tekirdağ, Tokat, Uşak, Van, Zonguldak </t>
  </si>
  <si>
    <t>Leptoceraea viridis Jakovlev, 1873</t>
  </si>
  <si>
    <t>Leptoceraea</t>
  </si>
  <si>
    <t>Iğdır, İzmir</t>
  </si>
  <si>
    <t>Limacocarenus curtulus Kiritshenko, 1914</t>
  </si>
  <si>
    <t>Limacocarenus</t>
  </si>
  <si>
    <t>Elazığ, Malatya</t>
  </si>
  <si>
    <t>Liorhyssus hyalinus (Fabricius, 1794)</t>
  </si>
  <si>
    <t>Liorhyssus</t>
  </si>
  <si>
    <t>Maccevethus caucasicus (Kolenati, 1845)</t>
  </si>
  <si>
    <t>Maccevethus</t>
  </si>
  <si>
    <t>Adana, Adıyaman, Afyonkarahisar, Ağrı, Amasya, Ankara, Artvin, Aydın, Balıkesir, Bilecik, Bitlis, Burdur, Bursa, Çanakkale, Çankırı, Çorum, Denizli, Diyarbakır, Edirne, Elazığ, Erzincan, Erzurum, Eskişehir, Giresun, Hakkâri, Hatay, Iğdır, Isparta, İzmir, Kahramanmaraş, Kars, Kayseri, Kırklareli, Kırşehir, Kocaeli, Kütahya, Malatya, Manisa, Mardin, Mersin, Muğla, Nevşehir, Osmaniye, Siirt, Sivas, Şanlıurfa, Tekirdağ, Tokat, Tunceli, Uşak, Van, Yozgat</t>
  </si>
  <si>
    <t>Maccevethus corsicus corsicus Signoret, 1862</t>
  </si>
  <si>
    <t>Adana, Ağrı, Ankara, Aydın, Balıkesir, Bilecik, Bursa, Çanakkale, Çorum, Giresun, Elazığ, Erzurum, Hatay, Iğdır, İstanbul, İzmir, Kahramanmaraş, Kastamonu, Konya, Manisa, Mersin, Muğla, Osmaniye, Sivas, Tekirdağ, Tokat, Yozgat</t>
  </si>
  <si>
    <t>Maccevethus errans (Fabricius, 1794)</t>
  </si>
  <si>
    <t>Myrmus miriformis miriformis (Fallén, 1807)</t>
  </si>
  <si>
    <t>Myrmus</t>
  </si>
  <si>
    <t>Ağrı, Kastamonu</t>
  </si>
  <si>
    <t>Rhopalus (Aeschyntelus) maculatus (Fieber, 1837)</t>
  </si>
  <si>
    <t>Aeschyntelus</t>
  </si>
  <si>
    <t>Rhopalus</t>
  </si>
  <si>
    <t>iNaturalist: Kocaeli, Muğla</t>
  </si>
  <si>
    <t>Adana, Adıyaman, Ankara, Artvin, Bursa, Diyarbakır, Düzce, Elazığ, Erzincan, Erzurum, Gümüşhane, Hatay, İstanbul, Karabük, Kastamonu, Kırklareli, Kocaeli, Muğla, Siirt, Sivas, Tokat</t>
  </si>
  <si>
    <t>Rhopalus (Rhopalus) conspersus (Fieber, 1837)</t>
  </si>
  <si>
    <t>Artvin, Amasya, Ankara, Edirne, Elazığ, Erzurum, Gümüşhane, Isparta, İzmir, Karabük, Kastamonu, Kırklareli, Konya, Kütahya, Mardin, Sinop, Tokat</t>
  </si>
  <si>
    <t>Rhopalus (Rhopalus) distinctus (Signoret, 1859)</t>
  </si>
  <si>
    <t>Rhopalus (Rhopalus) lepidus Fieber, 1861</t>
  </si>
  <si>
    <t>Rhopalus (Rhopalus) parumpunctatus Schilling, 1829</t>
  </si>
  <si>
    <t>Rhopalus (Rhopalus) rufus Schilling, 1829</t>
  </si>
  <si>
    <t>Adana, Ankara, Antalya, Çanakkale, Erzurum, Hatay, İstanbul, Kahramanmaraş, Kastamonu, Kırşehir, Konya, Muğla, Nevşehir, Sinop</t>
  </si>
  <si>
    <t>Rhopalus (Rhopalus) subrufus (Gmelin, 1790)</t>
  </si>
  <si>
    <t>Stictopleurus abutilon (Rossi, 1790)</t>
  </si>
  <si>
    <t>Stictopleurus</t>
  </si>
  <si>
    <t>Stictopleurus angustus Reuter, 1900</t>
  </si>
  <si>
    <t>Ankara, Kırşehir, Niğde</t>
  </si>
  <si>
    <t>Stictopleurus crassicornis (Linnaeus, 1758)</t>
  </si>
  <si>
    <t>Ankara, Bursa, Çankırı, Diyarbakır, Gümüşhane, Kars, Kastamonu, Konya, Muğla, Sivas, Tokat</t>
  </si>
  <si>
    <t>Stictopleurus pictus (Fieber, 1861)</t>
  </si>
  <si>
    <t xml:space="preserve">Adana, Ağrı, Amasya, Ankara, Artvin, Aydın, Balıkesir, Bayburt, Bilecik, Bitlis, Bolu, Burdur, Bursa, Çanakkale, Çankırı, Denizli, Diyarbakır, Elazığ, Erzincan, Erzurum, Gaziantep, Giresun, Gümüşhane, Hakkâri, Hatay, İzmir, Kırklareli, Manisa, Muğla, Muş, Kars, Kastamonu, Kırşehir, Ordu, Sakarya, Siirt, Sivas, Şanlıurfa, Tekirdağ, Tokat, Tunceli, Van </t>
  </si>
  <si>
    <t>Stictopleurus punctatonervosus (Goeze, 1778)</t>
  </si>
  <si>
    <t>iNaturalist: Bilecik</t>
  </si>
  <si>
    <t>Antalya, Artvin, Ardahan, Aydın, Bartın, Bayburt, Bilecik, Çankırı, Denizli, Düzce, Elazığ, Erzincan, Erzurum, Gaziantep, Giresun, Gümüşhane, Iğdır, İstanbul, İzmir, Kars, Karabük, Kastamonu, Kocaeli, Manisa, Ordu, Samsun, Sinop, Sivas, Tekirdağ, Tokat, Trabzon, Tunceli, Yozgat</t>
  </si>
  <si>
    <t>Stictopleurus subtomentosus (Rey, 1888)</t>
  </si>
  <si>
    <t>Adana, Ankara, Bilecik, Bitlis, Burdur, Çanakkale, Diyarbakır, Edirne, Elazığ, Erzurum, Karaman, Gaziantep, Hakkâri, Hatay, Kars, Kayseri, Kütahya, Manisa, Niğde, Osmaniye, Siirt, Sivas, Şanlıurfa, Tokat, Uşak, Van</t>
  </si>
  <si>
    <t>Stictopleurus unicolor (Jakovlev, 1873)</t>
  </si>
  <si>
    <t>Acompus pallipes (Herrich-Schaeffer, 1834)</t>
  </si>
  <si>
    <t>Acompus</t>
  </si>
  <si>
    <t>Rhyparochromidae</t>
  </si>
  <si>
    <t>Ankara, Antalya, Aydın, Bingöl, Bursa, Hatay, İzmir, Kastamonu, Mersin, Yalova</t>
  </si>
  <si>
    <t>Acompus rufipes (Wolff, 1804)</t>
  </si>
  <si>
    <t>Aydın, Hatay, Kocaeli, Yalova</t>
  </si>
  <si>
    <t>Aellopideus nigritus (Seidenstücker, 1963)</t>
  </si>
  <si>
    <t>Aellopideus</t>
  </si>
  <si>
    <t>Bursa, Diyarbakır, Hatay, Kahramanmaraş, Kayseri</t>
  </si>
  <si>
    <t>Aellopus atratus (Goeze, 1778)</t>
  </si>
  <si>
    <t>Aellopus</t>
  </si>
  <si>
    <t>Alampes nanulus Seidenstücker, 1966</t>
  </si>
  <si>
    <t>Alampes</t>
  </si>
  <si>
    <t>Aoploscelis bivirgata (A. Costa, 1853)</t>
  </si>
  <si>
    <t>Aoploscelis</t>
  </si>
  <si>
    <t>Ankara, Edirne, Hatay, İstanbul</t>
  </si>
  <si>
    <t>Aphanus rolandri (Linnaeus, 1758)</t>
  </si>
  <si>
    <t>Aphanus</t>
  </si>
  <si>
    <t>iNaturalist: Eskişehir, Kütahya, İstanbul, Sinop</t>
  </si>
  <si>
    <t>Beosus maritimus (Scopoli, 1763)</t>
  </si>
  <si>
    <t>Beosus</t>
  </si>
  <si>
    <t>Beosus quadripunctatus (Müller, 1766)</t>
  </si>
  <si>
    <t>iNaturalist: Mersin, Sivas</t>
  </si>
  <si>
    <t>Callistonotus nigroruber (Stål, 1858)</t>
  </si>
  <si>
    <t>Callistonotus</t>
  </si>
  <si>
    <t>Camptocera glaberrima (Walker, 1872)</t>
  </si>
  <si>
    <t>Camptocera</t>
  </si>
  <si>
    <t>Adana, Ankara, Diyarbakır, Eskişehir, Gaziantep, İzmir, Kahramanmaraş, Karaman, Kocaeli, Manisa, Mersin, Nevşehir, Siirt</t>
  </si>
  <si>
    <t>Dieuches syriacus Dohrn, 1860</t>
  </si>
  <si>
    <t>Dieuches</t>
  </si>
  <si>
    <t>Amasya, Ankara, İstanbul, İzmir, Muğla</t>
  </si>
  <si>
    <t>Diomphalus hispidulus Fieber, 1864</t>
  </si>
  <si>
    <t>Diomphalus</t>
  </si>
  <si>
    <t>Antalya, Aydın, Kahramanmaraş, Karaman, Kayseri, Tunceli</t>
  </si>
  <si>
    <t>Drymus (Drymus) pilicornis (Mulsant &amp; Rey, 1852)</t>
  </si>
  <si>
    <t>Drymus</t>
  </si>
  <si>
    <t>Drymus (Drymus) pilipes Fieber, 1861</t>
  </si>
  <si>
    <t>Adana, Diyarbakır, Hatay, İstanbul, Mardin, Muğla</t>
  </si>
  <si>
    <t>Drymus (Sylvadrymus) brunneus brunneus (R.F. Sahlberg, 1848)</t>
  </si>
  <si>
    <t>İstanbul, Artvin</t>
  </si>
  <si>
    <t>Drymus (Sylvadrymus) brunneus confinis Reuter, 1893</t>
  </si>
  <si>
    <t>Adana, Diyarbakır, Erzincan, Erzurum, Hatay, Kahramanmaraş, Karaman, Mersin, Tunceli</t>
  </si>
  <si>
    <t>Drymus (Sylvadrymus) sylvaticus (Fabricius, 1775)</t>
  </si>
  <si>
    <t>Bursa, Edirne, Erzurum, İzmir, Sinop</t>
  </si>
  <si>
    <t>Emblethis amplus Seidenstücker, 1987</t>
  </si>
  <si>
    <t>Emblethis</t>
  </si>
  <si>
    <t>Emblethis angustus Montandon, 1890</t>
  </si>
  <si>
    <t>Emblethis brachynotus Horváth, 1897</t>
  </si>
  <si>
    <t>Ankara, Antalya, Çankırı, Çorum, Elazığ, Eskişehir, Isparta, Kayseri, Kırşehir, Konya, Mersin, Nevşehir, Niğde, Sinop, Van, Yozgat, Zonguldak</t>
  </si>
  <si>
    <t>Emblethis ciliatus Horváth, 1875</t>
  </si>
  <si>
    <t>Emblethis denticollis Horváth, 1878</t>
  </si>
  <si>
    <t>iNaturalist: İstanbul, İzmir</t>
  </si>
  <si>
    <t>Emblethis dilaticollis (Jakovlev, 1874)</t>
  </si>
  <si>
    <t>Emblethis duplicatus Seidenstücker, 1963</t>
  </si>
  <si>
    <t>Adana, Ankara, Bursa, Konya, Mersin, Muğla</t>
  </si>
  <si>
    <t>Emblethis griseus (Wolff, 1802)</t>
  </si>
  <si>
    <t>Emblethis karamanus Seidenstücker, 1963</t>
  </si>
  <si>
    <t>Emblethis latus Seidenstücker, 1966</t>
  </si>
  <si>
    <t>Emblethis major Montandon, 1890</t>
  </si>
  <si>
    <t>Adıyaman, Hatay, İzmir</t>
  </si>
  <si>
    <t>Emblethis minutus Kiritshenko, 1911</t>
  </si>
  <si>
    <t>Emblethis nox Kiritshenko, 1912</t>
  </si>
  <si>
    <t>Emblethis osmanus Seidenstücker, 1963</t>
  </si>
  <si>
    <t>Ankara, Elazığ, Erzurum, Eskişehir, Gaziantep, İzmir, Kahramanmaraş, Karabük, Karaman, Kayseri, Konya, Malatya, Manisa, Mersin, Niğde</t>
  </si>
  <si>
    <t>Emblethis sabulosus Seidenstücker, 1963</t>
  </si>
  <si>
    <t>Emblethis setifer Seidenstücker, 1966</t>
  </si>
  <si>
    <t>Emblethis solitarius Jakovlev, 1881</t>
  </si>
  <si>
    <t>Emblethis verbasci (Fabricius, 1803)</t>
  </si>
  <si>
    <t>Eremocoris abietis abietis (Linnaeus, 1758)</t>
  </si>
  <si>
    <t>Eremocoris</t>
  </si>
  <si>
    <t>Bitlis, İzmir</t>
  </si>
  <si>
    <t>Eremocoris fenestratus (Herrich-Schaeffer, 1839)</t>
  </si>
  <si>
    <t>Eremocoris pellitus Seidenstücker, 1965</t>
  </si>
  <si>
    <t>Adana, Ankara, Erzincan, Niğde</t>
  </si>
  <si>
    <t>Eremocoris plebejus plebejus (Fallén, 1807)</t>
  </si>
  <si>
    <t>Ankara, Bursa, Isparta</t>
  </si>
  <si>
    <t>Eremocoris podagricus (Fabricius, 1775)</t>
  </si>
  <si>
    <t>Bitlis, Hakkâri, Kayseri, Mersin, Yalova</t>
  </si>
  <si>
    <t>Eremocoris praenotatus Seidenstücker, 1965</t>
  </si>
  <si>
    <t>New record: İzmir, Ödemiş, 10-08-2000-&gt;iNaturalist</t>
  </si>
  <si>
    <t>Ankara, Kayseri, Niğde</t>
  </si>
  <si>
    <t>Gastrodes grossipes grossipes (De Geer, 1773)</t>
  </si>
  <si>
    <t>Gastrodes</t>
  </si>
  <si>
    <t>Gonianotus galactodermus Fieber, 1861</t>
  </si>
  <si>
    <t>Gonianotus</t>
  </si>
  <si>
    <t>Aksaray, Ankara, Çorum, Diyarbakır, Hatay, Kırşehir, Malatya, Nevşehir, Niğde</t>
  </si>
  <si>
    <t>Gonianotus marginepunctatus (Wolff, 1804)</t>
  </si>
  <si>
    <t>Bursa, Elazığ, Eskişehir, Kastamonu, Niğde, Sinop</t>
  </si>
  <si>
    <t>Graptopeltus lynceus (Fabricius, 1775)</t>
  </si>
  <si>
    <t>Graptopeltus</t>
  </si>
  <si>
    <t>Graptopeltus validus (Horváth, 1875)</t>
  </si>
  <si>
    <t>Adana, Afyonkarahisar, Ankara, Aydın, Bolu, Bursa, Çankırı, Edirne, Hatay, Isparta, İzmir, Kahramanmaraş, Karaman, Kayseri, Konya, Kırıkkale, Kırşehir, Nevşehir, Niğde, Osmaniye, Tunceli, Yozgat, Zonguldak</t>
  </si>
  <si>
    <t>Hadrocnemis diversipes (Kiritshenko, 1922)</t>
  </si>
  <si>
    <t>Hadrocnemis</t>
  </si>
  <si>
    <t>Kayseri, Niğde</t>
  </si>
  <si>
    <t>Homoscelis ruficollis Horváth, 1884</t>
  </si>
  <si>
    <t>Homoscelis</t>
  </si>
  <si>
    <t>Adana, Adıyaman, Bitlis, Bursa, Hatay, Mersin</t>
  </si>
  <si>
    <t>Hyalochilus dolosus Horváth, 1897</t>
  </si>
  <si>
    <t>Hyalochilus</t>
  </si>
  <si>
    <t>Adana, Antalya, Bursa, Hatay, İzmir, Manisa, Osmaniye</t>
  </si>
  <si>
    <t>Hyalochilus ovatulus (A. Costa, 1853)</t>
  </si>
  <si>
    <t>Antalya, Bursa, Hatay, İstanbul, İzmir</t>
  </si>
  <si>
    <t>Icus angularis Fieber, 1861</t>
  </si>
  <si>
    <t>Icus</t>
  </si>
  <si>
    <t>iNaturalist: Eskişehir, İstanbul, Şanlıurfa</t>
  </si>
  <si>
    <t>Adana, Ankara, Bursa, Eskişehir, Hatay, İstanbul, İzmir, Kars, Kayseri, Muğla, Niğde, Şanlıurfa</t>
  </si>
  <si>
    <t>Ischnocoris bureschi Josifov, 1976</t>
  </si>
  <si>
    <t>Ischnocoris</t>
  </si>
  <si>
    <t>Ankara, Bitlis, Bursa, Niğde</t>
  </si>
  <si>
    <t>Ischnocoris flavipes Signoret, 1865</t>
  </si>
  <si>
    <t>Adana, Hatay, Kahramanmaraş</t>
  </si>
  <si>
    <t>Ischnocoris hemipterus (Schilling, 1829)</t>
  </si>
  <si>
    <t>Ischnocoris punctulatus Fieber, 1861</t>
  </si>
  <si>
    <t>Ankara, Kayseri, Tunceli</t>
  </si>
  <si>
    <t>Ischnopeza hirticornis (Herrich-Schaeffer, 1850)</t>
  </si>
  <si>
    <t>Ischnopeza</t>
  </si>
  <si>
    <t>Ischnopeza pallipes Puton, 1892</t>
  </si>
  <si>
    <t>Adana, Adıyaman, Ankara, Diyarbakır, Gaziantep, Hatay, İzmir, Mardin, Malatya, Mersin, Muğla, Tokat, Tunceli</t>
  </si>
  <si>
    <t>Lamprodema maura (Fabricius, 1803)</t>
  </si>
  <si>
    <t>Lamprodema</t>
  </si>
  <si>
    <t>Lasiocoris anomalus (Kolenati, 1845)</t>
  </si>
  <si>
    <t>Lasiocoris</t>
  </si>
  <si>
    <t>Lasiocoris crassicornis (Lucas, 1849)</t>
  </si>
  <si>
    <t>iNaturalist: Muğla, Eskişehir</t>
  </si>
  <si>
    <t>Lethaeus cribratissimus (Stål, 1858)</t>
  </si>
  <si>
    <t>Lethaeus</t>
  </si>
  <si>
    <t>Lethaeus fulvovarius Puton, 1884</t>
  </si>
  <si>
    <t>İstanbul, Kahramanmaraş, Kayseri</t>
  </si>
  <si>
    <t>Lethaeus lethierryi (Puton, 1869)</t>
  </si>
  <si>
    <t xml:space="preserve">Adana, Diyarbakır, Hatay, İstanbul </t>
  </si>
  <si>
    <t>Lethaeus nitidus (Douglas &amp; Scott, 1868)</t>
  </si>
  <si>
    <t>Lethaeus picipes (Herrich-Schaeffer, 1850)</t>
  </si>
  <si>
    <t>Antalya, Artvin, Diyarbakır, Hatay, Kahramanmaraş, Karaman, Kayseri, Konya, Malatya, Mardin, Mersin, Niğde, Siirt, Tunceli</t>
  </si>
  <si>
    <t>Liolobus walkeri (Saunders, 1876)</t>
  </si>
  <si>
    <t>Liolobus</t>
  </si>
  <si>
    <t>Megalonotus brevicornis (Puton, 1883)</t>
  </si>
  <si>
    <t>Megalonotus</t>
  </si>
  <si>
    <t>Adıyaman, Hatay, İstanbul, Kahramanmaraş, Mersin, Osmaniye</t>
  </si>
  <si>
    <t>Megalonotus chiragra (Fabricius, 1794)</t>
  </si>
  <si>
    <t>Afyonkarahisar, Ankara, Edirne, İzmir, Kayseri</t>
  </si>
  <si>
    <t>Megalonotus colon Puton, 1874</t>
  </si>
  <si>
    <t>Adana, Afyonkarahisar, Ankara, Bingöl, Bursa, Çanakkale, Diyarbakır, Elazığ, Gaziantep, Hatay, İstanbul, İzmir, Kahramanmaraş, Kilis, Siirt, Şanlıurfa</t>
  </si>
  <si>
    <t>Megalonotus dilatatus (Herrich-Schaeffer, 1840)</t>
  </si>
  <si>
    <t>Megalonotus emarginatus (Rey, 1888)</t>
  </si>
  <si>
    <t>Megalonotus hirsutus Fieber, 1861</t>
  </si>
  <si>
    <t>Antalya, İzmir, Kahramanmaraş, Mersin</t>
  </si>
  <si>
    <t>Megalonotus longipilis (Puton, 1884)</t>
  </si>
  <si>
    <t>Ankara, Diyarbakır, Hatay</t>
  </si>
  <si>
    <t>Megalonotus maximus (Puton, 1895)</t>
  </si>
  <si>
    <t>Megalonotus merus Seidenstücker, 1979</t>
  </si>
  <si>
    <t>Adana, Ankara, Hatay, Kayseri, Mersin, Niğde</t>
  </si>
  <si>
    <t>Megalonotus praetextatus (Herrich-Schaeffer, 1835)</t>
  </si>
  <si>
    <t>Megalonotus puncticollis (Lucas, 1849)</t>
  </si>
  <si>
    <t>Ankara, Bursa, Çanakkale, Edirne, İstanbul, Kırklareli, Tekirdağ, Tokat</t>
  </si>
  <si>
    <t>Megalonotus rugulosus (Linnavuori, 1954)</t>
  </si>
  <si>
    <t>Megalonotus sabulicola (Thomson, 1870)</t>
  </si>
  <si>
    <t>Megalonotus scaurus Seidenstücker, 1973</t>
  </si>
  <si>
    <t>Megalonotus seidenstueckeri Péricart, 1995</t>
  </si>
  <si>
    <t>Hatay, Tunceli</t>
  </si>
  <si>
    <t>Megalonotus setosus Puton, 1874</t>
  </si>
  <si>
    <t>Diyarbakır, Hatay, Karaman, Kırşehir</t>
  </si>
  <si>
    <t>Megalonotus sophenus Seidenstücker, 1973</t>
  </si>
  <si>
    <t>Megalonotus tricolor (Horváth, 1895)</t>
  </si>
  <si>
    <t>Diyarbakır, Kars, Kayseri, Mersin, Tokat</t>
  </si>
  <si>
    <t>Microtomideus armenicus Seidenstücker, 1963</t>
  </si>
  <si>
    <t>Microtomideus</t>
  </si>
  <si>
    <t>Microtomideus seidenstuckeri J.A. Slater, 1964</t>
  </si>
  <si>
    <t>Neurocladus brachiidens (Dufour, 1851)</t>
  </si>
  <si>
    <t>Neurocladus</t>
  </si>
  <si>
    <t>Orsillodes longirostris (Puton, 1884)</t>
  </si>
  <si>
    <t>Orsillodes</t>
  </si>
  <si>
    <t>Antalya, Kayseri</t>
  </si>
  <si>
    <t>Pachybrachius capitatus (Horváth, 1882)</t>
  </si>
  <si>
    <t>Pachybrachius</t>
  </si>
  <si>
    <t>Paraparomius leptopoides (Baerensprung, 1859)</t>
  </si>
  <si>
    <t>Paraparomius</t>
  </si>
  <si>
    <t>iNaturalist: İzmir, Mersin, Samsun</t>
  </si>
  <si>
    <t>Hatay, İstanbul, İzmir, Karaman, Mersin, Samsun</t>
  </si>
  <si>
    <t>Paromius gracilis (Rambur, 1839)</t>
  </si>
  <si>
    <t>Paromius</t>
  </si>
  <si>
    <t>Peritrechus angusticollis (R.F. Sahlberg, 1848)</t>
  </si>
  <si>
    <t>Peritrechus</t>
  </si>
  <si>
    <t>Peritrechus flavicornis Jakovlev, 1877</t>
  </si>
  <si>
    <t>Adana, Diyarbakır, Hatay, Siirt</t>
  </si>
  <si>
    <t>Peritrechus geniculatus (Hahn, 1832)</t>
  </si>
  <si>
    <t>Peritrechus gracilicornis Puton, 1877</t>
  </si>
  <si>
    <t>Peritrechus lundii (Gmelin, 1790)</t>
  </si>
  <si>
    <t>Bolu, Bursa, İstanbul, İzmir</t>
  </si>
  <si>
    <t>Peritrechus meridionalis Puton, 1877</t>
  </si>
  <si>
    <t xml:space="preserve">Adana, Ankara, Ağrı, Balıkesir, Bursa, Çankırı, Düzce, Edirne, İstanbul, İzmir, Kahramanmaraş, Karaman, Kastamonu, Kayseri, Konya, Kırşehir, Malatya, Mersin, Nevşehir, Niğde, Sakarya, Samsun </t>
  </si>
  <si>
    <t>Peritrechus nubilus (Fallén, 1807)</t>
  </si>
  <si>
    <t>Ağrı, Ankara, Çanakkale, Düzce, Iğdır, İstanbul, İzmir, Karaman, Konya, Mersin</t>
  </si>
  <si>
    <t>Peritrechus pusillus Horváth, 1884</t>
  </si>
  <si>
    <t>Peritrechus rhomboidalis Puton, 1877</t>
  </si>
  <si>
    <t>Ankara, Hatay, Siirt</t>
  </si>
  <si>
    <t>Pezocoris apicimacula (A. Costa, 1853)</t>
  </si>
  <si>
    <t>Pezocoris</t>
  </si>
  <si>
    <t>Amasya, Ankara, Bitlis, Burdur, Bursa, Elazığ, Erzincan, Hatay, Kayseri, Niğde</t>
  </si>
  <si>
    <t>Piezoscelis staphylinus (Rambur, 1839)</t>
  </si>
  <si>
    <t>Piezoscelis</t>
  </si>
  <si>
    <t>Ankara, Gaziantep, Hatay</t>
  </si>
  <si>
    <t>Pionosomus engizekicus Kıyak, 1995</t>
  </si>
  <si>
    <t>Pionosomus</t>
  </si>
  <si>
    <t>Pionosomus heterotrichus Horváth, 1884</t>
  </si>
  <si>
    <t>Ankara, Kahramanmaraş, Kayseri</t>
  </si>
  <si>
    <t>Pionosomus opacellus Horváth, 1895</t>
  </si>
  <si>
    <t>Pionosomus persimilis Horváth, 1895</t>
  </si>
  <si>
    <t>Pionosomus varius (Wolff, 1804)</t>
  </si>
  <si>
    <t>Ankara, Aydın, Manisa</t>
  </si>
  <si>
    <t>Plinthisus (Isioscytus) minutissimus Fieber, 1864</t>
  </si>
  <si>
    <t>Plinthisus</t>
  </si>
  <si>
    <t>Plinthisus (Isioscytus) ptilioides Puton, 1874</t>
  </si>
  <si>
    <t>Adana, Ankara, Bursa, Edirne, Eskişehir, Hatay, Isparta, İstanbul, Karaman, Kayseri, Konya</t>
  </si>
  <si>
    <t>Plinthisus (Isioscytus) reyi Puton, 1882</t>
  </si>
  <si>
    <t>Bitlis, Mersin</t>
  </si>
  <si>
    <t>Plinthisus (Plinthisomus) pusillus (Scholtz, 1847)</t>
  </si>
  <si>
    <t>Bitlis, Çanakkale, Edirne, İstanbul, Kırklareli, Osmaniye, Tekirdağ, Van</t>
  </si>
  <si>
    <t>Plinthisus (Plinthisus) angulatus Horváth, 1876</t>
  </si>
  <si>
    <t>Ankara, Hatay, Isparta, Kahramanmaraş</t>
  </si>
  <si>
    <t>Plinthisus (Plinthisus) brevipennis (Latreille, 1807)</t>
  </si>
  <si>
    <t>Kayseri, Kırşehir</t>
  </si>
  <si>
    <t>Plinthisus (Plinthisus) convexus Fieber, 1864</t>
  </si>
  <si>
    <t>Bitlis, Bursa</t>
  </si>
  <si>
    <t>Plinthisus (Plinthisus) coracinus Horváth, 1876</t>
  </si>
  <si>
    <t>Çanakkale, İstanbul, İzmir</t>
  </si>
  <si>
    <t>Plinthisus (Plinthisus) longicollis Fieber, 1861</t>
  </si>
  <si>
    <t>Plinthisus (Plinthisus) major Horváth, 1876</t>
  </si>
  <si>
    <t>Erzurum, Hatay</t>
  </si>
  <si>
    <t>Plinthisus (Plinthisus) marginatus Ferrari, 1874</t>
  </si>
  <si>
    <t>Adıyaman, Ankara, Çanakkale, Eskişehir, Gaziantep, Hatay, Kahramanmaraş, Konya</t>
  </si>
  <si>
    <t>Plinthisus (Plinthisus) mehadiensis Horváth, 1881</t>
  </si>
  <si>
    <t>Bursa, Kayseri, Kırşehir, Mersin, Yozgat</t>
  </si>
  <si>
    <t>Plinthisus (Plinthisus) obsoletus Horváth, 1886</t>
  </si>
  <si>
    <t>Ankara, Bursa, Konya, Malatya, Niğde</t>
  </si>
  <si>
    <t>Proderus bellevoyei Puton, 1874</t>
  </si>
  <si>
    <t>Proderus</t>
  </si>
  <si>
    <t>Ankara, Antalya, Balıkesir, Bursa, Elazığ, Hatay, İzmir, Kahramanmaraş, Kayseri, Malatya, Niğde</t>
  </si>
  <si>
    <t>Pterotmetus staphyliniformis (Schilling, 1829)</t>
  </si>
  <si>
    <t>Pterotmetus</t>
  </si>
  <si>
    <t xml:space="preserve">Aksaray, Ankara, Bursa, Edirne, Erzurum, İzmir, Kastamonu, Karaman, Kayseri, Sinop </t>
  </si>
  <si>
    <t>Raglius alboacuminatus alboacuminatus (Goeze, 1778)</t>
  </si>
  <si>
    <t>Raglius</t>
  </si>
  <si>
    <t>iNaturalist: Afyonkarahisar, Kırklareli</t>
  </si>
  <si>
    <t>Raglius confusus (Reuter, 1886)</t>
  </si>
  <si>
    <t>Raglius pineti (Herrich-Schaeffer, 1835)</t>
  </si>
  <si>
    <t>Bursa, Konya, Niğde</t>
  </si>
  <si>
    <t>Raglius tristis (Fieber, 1861)</t>
  </si>
  <si>
    <t>Bolu, İstanbul, İzmir, Kırklareli, Kayseri, Kocaeli, Mersin, Sinop, Zonguldak</t>
  </si>
  <si>
    <t>Raglius zarudnyi (Jakovlev, 1905)</t>
  </si>
  <si>
    <t>Remaudiereana annulipes (Baerensprung, 1859)</t>
  </si>
  <si>
    <t>Remaudiereana</t>
  </si>
  <si>
    <t>Önder &amp; Adıgüzel, 1979: Pachybrachius fracticollis-&gt; Diyarbakır, Hatay, Mersin; iNaturalist: İzmir</t>
  </si>
  <si>
    <t>Adana, Balıkesir, Diyarbakır, Hatay, İstanbul, İzmir, Manisa, Mersin, Karaman, Sakarya</t>
  </si>
  <si>
    <t>Rhyparochromus phoeniceus (Rossi, 1794)</t>
  </si>
  <si>
    <t>Rhyparochromus</t>
  </si>
  <si>
    <t>Rhyparochromus pini (Linnaeus, 1758)</t>
  </si>
  <si>
    <t>Adana, Ankara, Bolu, Bursa, Erzincan, Erzurum, Kahramanmaraş, Kars, Kastamonu, Mersin, Sinop, Van</t>
  </si>
  <si>
    <t>Rhyparochromus sanguineus (Douglas &amp; Scott, 1868)</t>
  </si>
  <si>
    <t>Rhyparochromus tisifone Linnavuori, 1990</t>
  </si>
  <si>
    <t>Rhyparochromus vulgaris (Schilling, 1829)</t>
  </si>
  <si>
    <t>Scolopostethus affinis (Schilling, 1829)</t>
  </si>
  <si>
    <t>Scolopostethus</t>
  </si>
  <si>
    <t>Scolopostethus cognatus Fieber, 1861</t>
  </si>
  <si>
    <t>Scolopostethus decoratus (Hahn, 1833)</t>
  </si>
  <si>
    <t>Adana, Bursa, Isparta, Kahramanmaraş, Karabük, Karaman, Konya</t>
  </si>
  <si>
    <t>Scolopostethus grandis Horváth, 1880</t>
  </si>
  <si>
    <t>Çankırı, Nevşehir</t>
  </si>
  <si>
    <t>Scolopostethus pictus (Schilling, 1829)</t>
  </si>
  <si>
    <t>Scolopostethus thomsoni Reuter, 1875</t>
  </si>
  <si>
    <t>Ankara, Bitlis, Elazığ, Eskişehir, İzmir, Van</t>
  </si>
  <si>
    <t>Sphragisticus nebulosus (Fallén, 1807)</t>
  </si>
  <si>
    <t>Sphragisticus</t>
  </si>
  <si>
    <t>Stygnocoris faustus Horváth, 1888</t>
  </si>
  <si>
    <t>Stygnocoris</t>
  </si>
  <si>
    <t>Adana, Kahramanmaraş, Kayseri</t>
  </si>
  <si>
    <t>Stygnocoris fuligineus (Geoffroy, 1785)</t>
  </si>
  <si>
    <t>Bursa, Çanakkale, Edirne, İstanbul, Kırklareli, Mersin</t>
  </si>
  <si>
    <t>Stygnocoris hellenicus Péricart, 1996</t>
  </si>
  <si>
    <t>Stygnocoris matocqi Péricart, 1993</t>
  </si>
  <si>
    <t>Stygnocoris rusticus (Fallén, 1807)</t>
  </si>
  <si>
    <t>Erzurum, Kayseri, Kırıkkale</t>
  </si>
  <si>
    <t>Stygnocoris sabulosus (Schilling, 1829)</t>
  </si>
  <si>
    <t>Antalya, Bolu, Hatay, İstanbul, Mersin, Zonguldak</t>
  </si>
  <si>
    <t>Stygnocoris similis Wagner, 1953</t>
  </si>
  <si>
    <t>Ankara, Hatay, Konya, Osmaniye</t>
  </si>
  <si>
    <t>Stygnocorisella mayeti (Puton, 1879)</t>
  </si>
  <si>
    <t>Stygnocorisella</t>
  </si>
  <si>
    <t>Adana, Eskişehir</t>
  </si>
  <si>
    <t>Taphropeltus contractus (Herrich-Schaeffer, 1835)</t>
  </si>
  <si>
    <t>Taphropeltus</t>
  </si>
  <si>
    <t>Bitlis, Hatay, İstanbul</t>
  </si>
  <si>
    <t>Taphropeltus hamulatus (Thomson, 1870)</t>
  </si>
  <si>
    <t>Kayseri, Konya</t>
  </si>
  <si>
    <t>Taphropeltus intermedius (Puton, 1881)</t>
  </si>
  <si>
    <t>Bursa, Hatay, İzmir</t>
  </si>
  <si>
    <t>Taphropeltus nervosus (Fieber, 1861)</t>
  </si>
  <si>
    <t>Adana, Antalya, Aydın, Bursa, Çanakkale, Edirne, Hatay, İzmir, Manisa, Tekirdağ</t>
  </si>
  <si>
    <t>Tempyra biguttula Stål, 1874</t>
  </si>
  <si>
    <t>Tempyra</t>
  </si>
  <si>
    <t>Mersin, İzmir</t>
  </si>
  <si>
    <t>Thaumastopus cinnamomeus (Horváth, 1884)</t>
  </si>
  <si>
    <t>Thaumastopus</t>
  </si>
  <si>
    <t>Thaumastopus marginicollis (Lucas, 1849)</t>
  </si>
  <si>
    <t>Ankara, Diyarbakır, Mersin</t>
  </si>
  <si>
    <t>Trapezonotus (Trapezonotus) arenarius arenarius (Linnaeus, 1758)</t>
  </si>
  <si>
    <t>Trapezonotus</t>
  </si>
  <si>
    <t>Bursa, Kayseri, Van</t>
  </si>
  <si>
    <t>Trapezonotus (Trapezonotus) breviceps Jakovlev, 1881</t>
  </si>
  <si>
    <t>Trapezonotus (Trapezonotus) desertus Seidenstücker, 1951</t>
  </si>
  <si>
    <t>Balıkesir, Niğde</t>
  </si>
  <si>
    <t>Trapezonotus (Trapezonotus) dispar Stål, 1872</t>
  </si>
  <si>
    <t>Trapezonotus (Trapezonotus) ullrichi (Fieber, 1837)</t>
  </si>
  <si>
    <t>Aydın, İstanbul, İzmir, Nevşehir, Yozgat</t>
  </si>
  <si>
    <t>Trichaphanus fuentei (Puton, 1894)</t>
  </si>
  <si>
    <t>Trichaphanus</t>
  </si>
  <si>
    <t>Ankara, Niğde</t>
  </si>
  <si>
    <t>Tropistethus fasciatus Ferrari, 1874</t>
  </si>
  <si>
    <t>Tropistethus</t>
  </si>
  <si>
    <t>Ankara, Bartın, Bitlis, Bolu, Bursa, Diyarbakır, Çankırı, Elazığ, İstanbul, Kastamonu, Samsun, Yalova, Zonguldak</t>
  </si>
  <si>
    <t>Tropistethus holosericus (Scholtz, 1846)</t>
  </si>
  <si>
    <t>Adana, Bolu, Bursa, İstanbul, Kayseri, Ordu</t>
  </si>
  <si>
    <t>Tropistethus lanternae Linnavuori, 1960</t>
  </si>
  <si>
    <t xml:space="preserve">Adana, Adıyaman, Ankara, Diyarbakır, Gaziantep, Hatay, İstanbul, İzmir, Kahramanmaraş, Karaman, Kayseri, Mersin, Siirt </t>
  </si>
  <si>
    <t>Xanthochilus minusculus (Reuter, 1885)</t>
  </si>
  <si>
    <t>Xanthochilus</t>
  </si>
  <si>
    <t>Adana, Adıyaman, Ankara, Antalya, Aydın, Balıkesir, Bilecik, Bursa, Çanakkale, Çankırı, Denizli, Diyarbakır, Edirne, Elazığ, Gaziantep, Hatay, İstanbul, İzmir, Kahramanmaraş, Kayseri, Kilis, Konya, Malatya, Mersin, Muğla, Niğde, Siirt, Uşak</t>
  </si>
  <si>
    <t>Xanthochilus omissus (Horváth, 1911)</t>
  </si>
  <si>
    <t>Xanthochilus quadratus (Fabricius, 1798)</t>
  </si>
  <si>
    <t>Xanthochilus saturnius (Rossi, 1790)</t>
  </si>
  <si>
    <t>iNaturalist: Afyonkarahisar, İstanbul, İzmir</t>
  </si>
  <si>
    <t>Chartoscirta cincta cincta (Herrich-Schaeffer, 1841)</t>
  </si>
  <si>
    <t>Chartoscirta</t>
  </si>
  <si>
    <t>Saldidae</t>
  </si>
  <si>
    <t>Chartoscirta cocksii (Curtis, 1835)</t>
  </si>
  <si>
    <t>Ankara, Erzincan, Hatay, Kırklareli, Kırşehir, Konya</t>
  </si>
  <si>
    <t>Halosalda lateralis (Fallén, 1807)</t>
  </si>
  <si>
    <t>Halosalda</t>
  </si>
  <si>
    <t>Aydın, İzmir</t>
  </si>
  <si>
    <t>Macrosaldula scotica (Curtis, 1835)</t>
  </si>
  <si>
    <t>Macrosaldula</t>
  </si>
  <si>
    <t>Macrosaldula variabilis (Herrich-Schaeffer, 1835)</t>
  </si>
  <si>
    <t>Salda littoralis (Linnaeus, 1758)</t>
  </si>
  <si>
    <t>Salda</t>
  </si>
  <si>
    <t>Antalya, Aydın</t>
  </si>
  <si>
    <t>Saldula amplicollis (Reuter, 1891)</t>
  </si>
  <si>
    <t>Saldula</t>
  </si>
  <si>
    <t>Adana, Ankara, Antalya, Ardahan, Bitlis, Erzurum, Hatay, İzmir, Karaman, Kayseri, Mersin</t>
  </si>
  <si>
    <t>Saldula arenicola arenicola (Scholtz, 1847)</t>
  </si>
  <si>
    <t>Saldula c-album (Fieber, 1859)</t>
  </si>
  <si>
    <t>Saldula lindbergi Lindskog, 1975</t>
  </si>
  <si>
    <t>Saldula melanoscela (Fieber, 1859)</t>
  </si>
  <si>
    <t>Adana, Antalya, İzmir</t>
  </si>
  <si>
    <t>Saldula misis Seidenstücker, 1964</t>
  </si>
  <si>
    <t>Adana, Kayseri</t>
  </si>
  <si>
    <t>Saldula nitidula (Puton, 1880)</t>
  </si>
  <si>
    <t>Saldula opacula (Zetterstedt, 1838)</t>
  </si>
  <si>
    <t>Bursa, Kayseri, Mersin, Sivas</t>
  </si>
  <si>
    <t>Saldula orthochila (Fieber, 1859)</t>
  </si>
  <si>
    <t>Saldula pallipes (Fabricius, 1794)</t>
  </si>
  <si>
    <t>Saldula palustris (Douglas, 1874)</t>
  </si>
  <si>
    <t>Saldula pilosella pilosella (Thomson, 1871)</t>
  </si>
  <si>
    <t>Amasya, Edirne, Karaman, Samsun</t>
  </si>
  <si>
    <t>Saldula saltatoria (Linnaeus, 1758)</t>
  </si>
  <si>
    <t>Saldula xanthochila (Fieber, 1859)</t>
  </si>
  <si>
    <t>Ceratocranum caucasicum (Jakovlev, 1879)</t>
  </si>
  <si>
    <t>Ceratocranum</t>
  </si>
  <si>
    <t>Eurygasterinae</t>
  </si>
  <si>
    <t>Scutelleridae</t>
  </si>
  <si>
    <t>Ellipsocoris kalashiani Carapezza, 2009</t>
  </si>
  <si>
    <t>Ellipsocoris</t>
  </si>
  <si>
    <t>Odontotarsinae</t>
  </si>
  <si>
    <t>Ellipsocoris trilineatus Mayr, 1864</t>
  </si>
  <si>
    <t>Eurygaster austriaca (Schrank, 1776)</t>
  </si>
  <si>
    <t>Eurygaster</t>
  </si>
  <si>
    <t xml:space="preserve">Adana, Adıyaman, Ankara, Antalya, Balıkesir, Bilecik, Bingöl, Bursa, Çanakkale, Çankırı, Çorum, Edirne, Elazığ, Erzincan, Erzurum, Eskişehir, Giresun, Hatay, Iğdır, Isparta, İstanbul, İzmir, Kahramanmaraş, Karabük, Karaman, Kırıkkale, Kırklareli, Konya, Manisa, Mersin, Muğla, Muş, Nevşehir, Niğde, Sakarya, Samsun, Sivas, Tekirdağ, Trabzon, Tunceli, Yozgat </t>
  </si>
  <si>
    <t>Eurygaster chinai Lodos, 1963</t>
  </si>
  <si>
    <t>Eurygaster dilaticollis Dohrn, 1860</t>
  </si>
  <si>
    <t>Ağrı, Ankara, Ardahan, Artvin, Bolu, Çankırı, Erzincan, Erzurum, Gümüşhane, Iğdır, Isparta, Karabük, Kars, Konya, Sivas, Van</t>
  </si>
  <si>
    <t>Eurygaster hottentotta (Fabricius, 1775)</t>
  </si>
  <si>
    <t>Ankara, Bursa, Çankırı, Diyarbakır, Kırşehir, Sivas, Yozgat</t>
  </si>
  <si>
    <t>Eurygaster integriceps Puton, 1881</t>
  </si>
  <si>
    <t>Eurygaster maura (Linnaeus, 1758)</t>
  </si>
  <si>
    <t>Eurygaster testudinaria (Geoffroy, 1785)</t>
  </si>
  <si>
    <t>Irochrotus lanatus (Pallas, 1773)</t>
  </si>
  <si>
    <t>Irochrotus</t>
  </si>
  <si>
    <t>Odontoscelinae</t>
  </si>
  <si>
    <t>Adıyaman, Amasya, Diyarbakır, Gaziantep, Hatay, Şanlıurfa</t>
  </si>
  <si>
    <t>Irochrotus maculiventris (Germar, 1839)</t>
  </si>
  <si>
    <t>Irochrotus majusculus Kerzhner, 1976</t>
  </si>
  <si>
    <t>Odontoscelis (Obscuromorpha) hispidula Jakovlev, 1874</t>
  </si>
  <si>
    <t>Odontoscelis</t>
  </si>
  <si>
    <t>Kırşehir, Konya, Tokat</t>
  </si>
  <si>
    <t>Odontoscelis (Odontoscelis) byrrhus Seidenstücker, 1972</t>
  </si>
  <si>
    <t>Odontoscelis (Odontoscelis) dorsalis (Fabricius, 1798)</t>
  </si>
  <si>
    <t>Adana, Ankara, Antalya, Aydın, Bilecik, Bursa, Çorum, Denizli, Elazığ, Gaziantep, Hatay, İzmir, Kahramanmaraş, Karaman, Konya, Malatya, Mersin, Niğde</t>
  </si>
  <si>
    <t>Odontoscelis (Odontoscelis) fuliginosa (Linnaeus, 1761)</t>
  </si>
  <si>
    <t>Afyonkarahisar, Ankara, Aydın, Bartın, Bursa, Çankırı, Denizli, Diyarbakır, Edirne, Elazığ, Erzurum, Gaziantep, Gümüşhane, Hatay, Isparta, İzmir, Kahramanmaraş, Karaman, Kastamonu, Konya, Kırıkkale, Kırşehir, Malatya, Tunceli, Van, Zonguldak</t>
  </si>
  <si>
    <t>Odontoscelis (Odontoscelis) lineola Rambur, 1839</t>
  </si>
  <si>
    <t>Adana, Antalya, Edirne, Çanakkale, İstanbul, Kırklareli, Tekirdağ</t>
  </si>
  <si>
    <t>Odontoscelis (Odontoscelis) litura (Fabricius, 1775)</t>
  </si>
  <si>
    <t>Ağrı, Elazığ</t>
  </si>
  <si>
    <t>Odontoscelis (Odontoscelis) minuta Jakovlev, 1882</t>
  </si>
  <si>
    <t>Adana, Adıyaman, Ankara, Bursa, Gaziantep, Hatay, Isparta, Kahramanmaraş, Kırklareli, Mersin, Niğde, Osmaniye, Tekirdağ</t>
  </si>
  <si>
    <t>Odontotarsus angustatus Jakovlev, 1884</t>
  </si>
  <si>
    <t>Odontotarsus</t>
  </si>
  <si>
    <t>Odontotarsus armiger Kiritshenko, 1914</t>
  </si>
  <si>
    <t>Odontotarsus caudatus (Burmeister, 1835)</t>
  </si>
  <si>
    <t>Adana, Çankırı, Kırşehir</t>
  </si>
  <si>
    <t>Odontotarsus crassus Kiritshenko, 1966</t>
  </si>
  <si>
    <t>Bingöl, Çanakkale, Diyarbakır, Edirne, İstanbul, Kırklareli, Mardin, Tekirdağ</t>
  </si>
  <si>
    <t>Odontotarsus freyi Puton, 1882</t>
  </si>
  <si>
    <t>Adana, Antalya, Burdur, Çanakkale, Edirne, Gaziantep, Hatay, Isparta, İzmir, Kahramanmaraş, Manisa, Mersin, Nevşehir, Niğde, Tekirdağ</t>
  </si>
  <si>
    <t>Odontotarsus impictus Jakovlev, 1886</t>
  </si>
  <si>
    <t>iNaturalist: Muş</t>
  </si>
  <si>
    <t>Adana, Adıyaman, Ankara, Çankırı, Çorum, Diyarbakır, Elazığ, Erzurum, Hatay, Iğdır, Karaman, Karabük, Kayseri, Mardin, Muş, Siirt, Şanlıurfa, Şırnak, Tunceli, Zonguldak</t>
  </si>
  <si>
    <t>Odontotarsus obsoletus obsoletus Horváth, 1906</t>
  </si>
  <si>
    <t>Adana, Ankara, Diyarbakır, Edirne, Niğde, Şanlıurfa</t>
  </si>
  <si>
    <t>Odontotarsus oculatus Horváth, 1882</t>
  </si>
  <si>
    <t>Amasya, Gaziantep, Hatay, Kahramanmaraş, Sivas</t>
  </si>
  <si>
    <t>Odontotarsus plicatulus Horváth, 1906</t>
  </si>
  <si>
    <t>Odontotarsus purpureolineatus (Rossi, 1790)</t>
  </si>
  <si>
    <t>Odontotarsus robustus Jakovlev, 1884</t>
  </si>
  <si>
    <t>Odontotarsus rufescens Fieber, 1861</t>
  </si>
  <si>
    <t>Phimodera amblygonia Fieber, 1863</t>
  </si>
  <si>
    <t>Phimodera</t>
  </si>
  <si>
    <t>Phimodera flori Fieber, 1863</t>
  </si>
  <si>
    <t>Phimodera fumosa Fieber, 1863</t>
  </si>
  <si>
    <t>Adana, Ağrı, Artvin, Iğdır</t>
  </si>
  <si>
    <t>Phimodera tuberculata Jakovlev, 1874</t>
  </si>
  <si>
    <t>Giresun, Kahramanmaraş</t>
  </si>
  <si>
    <t>Promecocoris (Emphylocoris) testaceus (Reuter, 1900)</t>
  </si>
  <si>
    <t>Emphylocoris</t>
  </si>
  <si>
    <t>Promecocoris</t>
  </si>
  <si>
    <t>Psacasta (Cryptodontus) neglecta (Herrich-Schaeffer, 1837)</t>
  </si>
  <si>
    <t>Cryptodontus</t>
  </si>
  <si>
    <t>Psacasta</t>
  </si>
  <si>
    <t>Ankara, Bursa, Edirne, Kastamonu</t>
  </si>
  <si>
    <t>Psacasta (Cryptodontus) tuberculata (Fabricius, 1781)</t>
  </si>
  <si>
    <t>Adana, Adıyaman, Ankara, Antalya, Aydın, Diyarbakır, Edirne, Elazığ, Gaziantep, Hatay, İzmir, Kastamonu, Kırıkkale, Kırşehir, Malatya, Mersin, Muğla, Sivas, Şanlıurfa, Tokat</t>
  </si>
  <si>
    <t>Psacasta (Psacasta) cypria Puton, 1881</t>
  </si>
  <si>
    <t>Adıyaman, Elazığ, Kahramanmaraş</t>
  </si>
  <si>
    <t>Psacasta (Psacasta) exanthematica conspersa Germar, 1839</t>
  </si>
  <si>
    <t>Ankara, Bolu, Bursa, Edirne, Elazığ, İzmir, Kırşehir, Kars, Konya</t>
  </si>
  <si>
    <t>Psacasta (Psacasta) exanthematica exanthematica (Scopoli, 1763)</t>
  </si>
  <si>
    <t>Previous records probably mixed with P. e. conspersa; iNaturalist: İstanbul, İzmir, Muğla</t>
  </si>
  <si>
    <t>Psacasta (Psacasta) granulata (A. Costa, 1847)</t>
  </si>
  <si>
    <t>Adana, Ankara, Çanakkale, Kahramanmaraş, Nevşehir</t>
  </si>
  <si>
    <t>Solenosthedium bilunatum (Lefebvre, 1827)</t>
  </si>
  <si>
    <t>Solenosthedium</t>
  </si>
  <si>
    <t>Elvisurinae</t>
  </si>
  <si>
    <t>Antalya, İzmir, Mersin, Muğla</t>
  </si>
  <si>
    <t>Dicranocephalus agilis (Scopoli, 1763)</t>
  </si>
  <si>
    <t>Dicranocephalus</t>
  </si>
  <si>
    <t>Stenocephalidae</t>
  </si>
  <si>
    <t>iNaturalist: Antalya, Kocaeli, Niğde, Sinop</t>
  </si>
  <si>
    <t>Afyonkarahisar, Amasya, Ankara, Antalya, Artvin, Bolu, Karaman, Bursa, Çanakkale, Çankırı, Düzce, Elazığ, Erzincan, Erzurum, Eskişehir, Giresun, Gümüşhane, Hatay, Isparta, İstanbul, İzmir, Kahramanmaraş, Karabük, Kars, Kastamonu, Kayseri, Kırşehir, Kocaeli, Mersin, Muğla, Muş, Niğde, Samsun, Sinop, Sivas, Tunceli, Uşak</t>
  </si>
  <si>
    <t>Dicranocephalus albipes (Fabricius, 1781)</t>
  </si>
  <si>
    <t>Adana, Afyonkarahisar, Amasya, Ankara, Artvin, Karaman, Balıkesir, Bayburt, Bilecik, Bolu, Bursa, Çanakkale, Çankırı, Çorum, Denizli, Diyarbakır, Elazığ, Erzincan, Erzurum, Eskişehir, Gaziantep, Giresun, Gümüşhane, Iğdır, İstanbul, İzmir, Kars, Kastamonu, Kırklareli, Kırşehir, Konya, Kütahya, Mardin, Muğla, Muş, Niğde, Sakarya, Samsun, Siirt, Sivas, Tokat, Uşak, Van, Yalova</t>
  </si>
  <si>
    <t>Dicranocephalus marginatus (Ferrari, 1874)</t>
  </si>
  <si>
    <t>Diyarbakır, Hatay, Konya, Malatya, Karaman</t>
  </si>
  <si>
    <t>Dicranocephalus medius (Mulsant &amp; Rey, 1870)</t>
  </si>
  <si>
    <t>Afyonkarahisar, Trabzon</t>
  </si>
  <si>
    <t>Dicranocephalus pallidus (Signoret, 1879)</t>
  </si>
  <si>
    <t>Dicranocephalus putoni (Horváth, 1897)</t>
  </si>
  <si>
    <t>Dicranocephalus setulosus (Ferrari, 1874)</t>
  </si>
  <si>
    <t>Adana, Ankara, Antalya, Artvin, Bursa, Diyarbakır, Elazığ, Eskişehir, İzmir, Karaman, Kars, Kayseri, Konya, Kütahya, Malatya, Muş, Niğde, Sivas, Tokat, Tunceli</t>
  </si>
  <si>
    <t>Thyreocoris fulvipennis (Dallas, 1851)</t>
  </si>
  <si>
    <t>Thyreocorinae</t>
  </si>
  <si>
    <t>Thyreocoridae</t>
  </si>
  <si>
    <t>Thyreocoris scarabaeoides (Linnaeus, 1758)</t>
  </si>
  <si>
    <t>Ankara, Antalya, Gümüşhane, Isparta, İstanbul, İzmir, Kırklareli, Nevşehir</t>
  </si>
  <si>
    <t>Acalypta gracilis gracilis (Fieber, 1844)</t>
  </si>
  <si>
    <t>Acalypta</t>
  </si>
  <si>
    <t>Tinginae</t>
  </si>
  <si>
    <t>Tingidae</t>
  </si>
  <si>
    <t>Ankara, Bolu</t>
  </si>
  <si>
    <t>Acalypta hellenica Reuter, 1888</t>
  </si>
  <si>
    <t>Adana, Konya, Mersin, Osmaniye</t>
  </si>
  <si>
    <t>Acalypta marginata (Wolff, 1804)</t>
  </si>
  <si>
    <t>Bolu, Kastamonu</t>
  </si>
  <si>
    <t>Acalypta nigrina (Fallén, 1807)</t>
  </si>
  <si>
    <t>Acalypta sejuncta Horváth, 1905</t>
  </si>
  <si>
    <t>Hatay, Malatya</t>
  </si>
  <si>
    <t>Acalypta uniseriata (Puton, 1879)</t>
  </si>
  <si>
    <t>Artvin, Bitlis, Bolu, Osmaniye, Sinop, Trabzon, Yalova</t>
  </si>
  <si>
    <t>Agramma (Agramma) atricapillum (Spinola, 1837)</t>
  </si>
  <si>
    <t>Agramma</t>
  </si>
  <si>
    <t>Agramma (Agramma) blandulum (Horváth, 1905)</t>
  </si>
  <si>
    <t>Agramma (Agramma) confusum (Puton, 1879)</t>
  </si>
  <si>
    <t>Ankara, Edirne, Niğde, Zonguldak</t>
  </si>
  <si>
    <t>Agramma (Agramma) laetum (Fallén, 1807)</t>
  </si>
  <si>
    <t>Campylosteira bosnica Horváth, 1892</t>
  </si>
  <si>
    <t>Campylosteira</t>
  </si>
  <si>
    <t>Campylosteira ciliata Fieber, 1844</t>
  </si>
  <si>
    <t>Adana, Antalya, İstanbul, Mersin</t>
  </si>
  <si>
    <t>Campylosteira orientalis Horváth, 1881</t>
  </si>
  <si>
    <t>(Putshkov, 1974)</t>
  </si>
  <si>
    <t>Cantacader quadricornis (Lepeletier &amp; Serville, 1828)</t>
  </si>
  <si>
    <t>Cantacader</t>
  </si>
  <si>
    <t>Cantacaderini</t>
  </si>
  <si>
    <t>Cantacaderinae</t>
  </si>
  <si>
    <t>Adana, İzmir, Siirt</t>
  </si>
  <si>
    <t>Catoplatus anticus (Reuter, 1880)</t>
  </si>
  <si>
    <t>Catoplatus</t>
  </si>
  <si>
    <t>Afyonkarahisar, Ankara, Antalya, Balıkesir, Bilecik, Çanakkale, Edirne, Gaziantep, Giresun, Hakkâri, Hatay, İstanbul, İzmir, Kastamonu, Kırklareli, Kütahya, Tekirdağ, Tokat, Karaman</t>
  </si>
  <si>
    <t>Catoplatus brevicornis Akramovskaja &amp; Golub, 1973</t>
  </si>
  <si>
    <t>Adana, Artvin, Bitlis, Erzurum, Hakkâri, Osmaniye, Van</t>
  </si>
  <si>
    <t>Catoplatus carthusianus (Goeze, 1778)</t>
  </si>
  <si>
    <t>Catoplatus citrinus Horváth, 1897</t>
  </si>
  <si>
    <t>Ağrı, Hakkâri</t>
  </si>
  <si>
    <t>Catoplatus crassipes (Fieber, 1861)</t>
  </si>
  <si>
    <t>Adana, Ankara, Artvin, Bolu, Çorum, Diyarbakır, Gaziantep, Giresun, Gümüşhane, Hatay, İzmir, Kahramanmaraş, Karaman, Kastamonu, Kayseri, Kırklareli, Konya, Malatya, Manisa, Mardin, Mersin, Niğde, Şanlıurfa</t>
  </si>
  <si>
    <t>Catoplatus distinctus Montandon, 1895</t>
  </si>
  <si>
    <t>Ankara, Bingöl, İzmir, Karaman, Kastamonu, Kırklareli, Niğde, Siirt</t>
  </si>
  <si>
    <t>Catoplatus fulvicornis (Jakovlev, 1889)</t>
  </si>
  <si>
    <t>Adana, Iğdır</t>
  </si>
  <si>
    <t>Catoplatus hilaris Horváth, 1906</t>
  </si>
  <si>
    <t>Diyarbakır, Elazığ, Erzurum, Gaziantep, Hakkâri, Hatay, Kahramanmaraş, Kayseri, Malatya, Mardin</t>
  </si>
  <si>
    <t>Catoplatus horvathi (Puton, 1878)</t>
  </si>
  <si>
    <t>Adana, Amasya, Bitlis, Edirne, Elazığ, Mersin, Muğla, Niğde</t>
  </si>
  <si>
    <t>Catoplatus minor Štusák, 1975</t>
  </si>
  <si>
    <t>Adana, Ankara, Malatya, Mersin, Niğde</t>
  </si>
  <si>
    <t>Catoplatus nigriceps Horváth, 1905</t>
  </si>
  <si>
    <t>Adana, Ankara, Bitlis, Diyarbakır, Erzincan, İzmir, Kars, Nevşehir, Niğde, Van, Karaman</t>
  </si>
  <si>
    <t>Copium adumbratum (Horváth, 1891)</t>
  </si>
  <si>
    <t>Copium</t>
  </si>
  <si>
    <t>Adana, Ankara, Çankırı, Diyarbakır, Elazığ, Erzincan, Erzurum, Gümüşhane, Mardin, Mersin, Niğde, Sivas, Samsun, Tokat</t>
  </si>
  <si>
    <t>Copium brevicorne (Jakovlev, 1879)</t>
  </si>
  <si>
    <t>Ankara, Bursa, İzmir</t>
  </si>
  <si>
    <t>Copium clavicorne clavicorne (Linnaeus, 1758)</t>
  </si>
  <si>
    <t>Adana, Ankara, Bursa, Çanakkale, Diyarbakır, Edirne, Erzurum, Gümüşhane, Hakkâri, İstanbul, Kırklareli, Konya, Mardin, Mersin, Nevşehir, Samsun, Siirt, Sinop, Sivas, Tokat, Tunceli, Van</t>
  </si>
  <si>
    <t>Copium teucrii teucrii (Host, 1788)</t>
  </si>
  <si>
    <t>Afyonkarahisar, Amasya, Bursa, Çanakkale, Diyarbakır, Edirne, Elazığ, Gümüşhane, Hakkâri, Hatay, İzmir, Kars, Kayseri, Malatya, Mersin, Nevşehir, Siirt, Sivas, Tokat</t>
  </si>
  <si>
    <t>Corythucha arcuata (Say, 1832)</t>
  </si>
  <si>
    <t>Corythucha</t>
  </si>
  <si>
    <t>Amasya, Ankara, Artvin, Bilecik, Bolu, Bursa, Çankırı, Çorum, Düzce, Edirne, Eskişehir, İstanbul, Kastamonu, Kırklareli, Kocaeli, Kütahya, Mersin, Niğde, Sakarya, Samsun, Tekirdağ, Tokat, Trabzon, Zonguldak</t>
  </si>
  <si>
    <t>Corythucha ciliata (Say, 1832)</t>
  </si>
  <si>
    <t>Bolu, Bursa, Çorum, Edirne, Kastamonu, Kırklareli, Samsun, Tekirdağ, Trabzon</t>
  </si>
  <si>
    <t>Derephysia (Derephysia) foliacea foliacea (Fallén, 1807)</t>
  </si>
  <si>
    <t>Derephysia</t>
  </si>
  <si>
    <t>Erzincan, İstanbul, İzmir, Kastamonu, Kocaeli,</t>
  </si>
  <si>
    <t>Dictyla echii (Schrank, 1782)</t>
  </si>
  <si>
    <t>Dictyla</t>
  </si>
  <si>
    <t>Dictyla humuli (Fabricius, 1794)</t>
  </si>
  <si>
    <t>Artvin, Bitlis, Bursa, Giresun, Hatay</t>
  </si>
  <si>
    <t>Dictyla lupuli (Herrich-Schaeffer, 1837)</t>
  </si>
  <si>
    <t>Ankara, Edirne,</t>
  </si>
  <si>
    <t>Dictyla nassata nassata Puton, 1874</t>
  </si>
  <si>
    <t>Dictyla platyoma (Fieber, 1861)</t>
  </si>
  <si>
    <t>Bilecik, Erzurum, Kars, Tokat</t>
  </si>
  <si>
    <t>Dictyla rotundata (Herrich-Schaeffer, 1835)</t>
  </si>
  <si>
    <t xml:space="preserve">Adana, Ankara, Edirne, Karaman, Kayseri, Nevşehir, Niğde </t>
  </si>
  <si>
    <t>Dictyla sima Seidenstücker, 1975</t>
  </si>
  <si>
    <t>Dictyla triconula (Seidenstücker, 1954)</t>
  </si>
  <si>
    <t>Amasya, Bitlis, Elazığ, Gaziantep, Giresun, Hatay, Mersin</t>
  </si>
  <si>
    <t>Dictyonota astragali Štusák &amp; Önder, 1982</t>
  </si>
  <si>
    <t>Dictyonota</t>
  </si>
  <si>
    <t>Amasya, Bitlis</t>
  </si>
  <si>
    <t>Dictyonota phoenicea Seidenstücker, 1963</t>
  </si>
  <si>
    <t>Antalya, Karaman</t>
  </si>
  <si>
    <t>Dictyonota sareptana Jakovlev, 1874</t>
  </si>
  <si>
    <t>Dictyonota strichnocera Fieber, 1844</t>
  </si>
  <si>
    <t>Aydın, Çorum, Gümüşhane, Nevşehir, Tunceli</t>
  </si>
  <si>
    <t>Elasmotropis testacea selecta (Horváth, 1891)</t>
  </si>
  <si>
    <t>Elasmotropis</t>
  </si>
  <si>
    <t>Diyarbakır, Erzurum, Elazığ, Mardin</t>
  </si>
  <si>
    <t>Elasmotropis testacea testacea (Herrich-Schaeffer, 1833)</t>
  </si>
  <si>
    <t>Adana, Ankara, Bilecik, Diyarbakır, Çorum, Elazığ, Erzincan, Eskişehir, Gaziantep, Konya, Malatya, Mardin, Mersin, Muğla, Nevşehir, Niğde, Samsun</t>
  </si>
  <si>
    <t>Galeatus cellularis Jakovlev, 1884</t>
  </si>
  <si>
    <t>Galeatus</t>
  </si>
  <si>
    <t>Adana, Ankara, Niğde</t>
  </si>
  <si>
    <t>Galeatus scrophicus Saunders, 1876</t>
  </si>
  <si>
    <t xml:space="preserve">Adana, Diyarbakır, Mardin, Mersin, Siirt, Şanlıurfa </t>
  </si>
  <si>
    <t>Hyalochiton komaroffii (Jakovlev, 1880)</t>
  </si>
  <si>
    <t>Hyalochiton</t>
  </si>
  <si>
    <t>Hyalochiton multiseriatus (Reuter, 1888)</t>
  </si>
  <si>
    <t>Ankara, Antalya, Bilecik, Diyarbakır, Eskişehir, Gaziantep, Kahramanmaraş, Karaman, Hakkâri, Kayseri, Konya, Malatya, Mardin, Nevşehir, Niğde</t>
  </si>
  <si>
    <t>Kalama aethiops (Horváth, 1905)</t>
  </si>
  <si>
    <t>Kalama</t>
  </si>
  <si>
    <t>Kalama lugubris (Fieber, 1861)</t>
  </si>
  <si>
    <t>Bursa, Edirne, Elazığ, Gaziantep, Hatay, İstanbul, Mersin</t>
  </si>
  <si>
    <t>Kalama tricornis (Schrank, 1801)</t>
  </si>
  <si>
    <t>iNaturalist: İzmir, Karaman</t>
  </si>
  <si>
    <t>Afyonkarahisar, Ağrı, Ankara, Antalya, Artvin, Bayburt, Bolu, Burdur, Bursa, Çankırı, Diyarbakır, Erzincan, Erzurum, Eskişehir, Giresun, Gümüşhane, Hatay, İstanbul, İzmir, Karaman, Kastamonu, Kırklareli, Mardin, Mersin</t>
  </si>
  <si>
    <t>Lasiacantha capucina capucina (Germar, 1837)</t>
  </si>
  <si>
    <t>Lasiacantha</t>
  </si>
  <si>
    <t>Lasiacantha capucina piligera (Garbiglietti, 1869)</t>
  </si>
  <si>
    <t>Bolu, İzmir, Kastamonu, Manisa</t>
  </si>
  <si>
    <t>Lasiacantha gracilis (Herrich-Schaeffer, 1833)</t>
  </si>
  <si>
    <t>Lasiacantha hedenborgii (Stål, 1873)</t>
  </si>
  <si>
    <t>Adana, Antalya, Bingöl, Gaziantep, Hatay, Kayseri, Siirt</t>
  </si>
  <si>
    <t>Lasiacantha karamanensis Çerçi &amp; Koçak, 2021</t>
  </si>
  <si>
    <t>Monosteira lobulifera Reuter, 1888</t>
  </si>
  <si>
    <t>Monosteira</t>
  </si>
  <si>
    <t>Adana, Antalya, Bingöl, Denizli, Diyarbakır, Elazığ, Gaziantep, İzmir, Kırşehir, Manisa, Mardin, Muğla, Nevşehir, Van</t>
  </si>
  <si>
    <t>Monosteira unicostata (Mulsant &amp; Rey, 1852)</t>
  </si>
  <si>
    <t>Adana, Adıyaman, Afyonkarahisar, Ağrı, Ankara, Antalya, Artvin, Aydın, Batman, Balıkesir, Bingöl, Bitlis, Burdur, Bursa, Çankırı, Denizli, Diyarbakır, Edirne, Elazığ, Erzurum, Erzincan, Eskişehir, Gaziantep, Iğdır, Isparta, İstanbul, İzmir, Kars, Kayseri, Kırklareli, Konya, Karaman, Kütahya, Malatya, Manisa, Mardin, Muğla, Nevşehir, Niğde, Samsun, Siirt, Sivas, Şanlıurfa, Tekirdağ, Tunceli, Uşak</t>
  </si>
  <si>
    <t>Physatocheila confinis Horváth, 1905</t>
  </si>
  <si>
    <t>Physatocheila</t>
  </si>
  <si>
    <t>Physatocheila dumetorum (Herrich-Schaeffer, 1838)</t>
  </si>
  <si>
    <t>Erzincan, Erzurum, Hatay, İstanbul, Kars, Tekirdağ, Tokat, Van</t>
  </si>
  <si>
    <t>Physatocheila municeps Horváth, 1903</t>
  </si>
  <si>
    <t>Amasya, Ankara, Antalya, Aydın, Bingöl, Bolu, Burdur, Çankırı, Çorum, Denizli, Diyarbakır, Elazığ, Eskişehir, Gaziantep, Isparta, İstanbul, İzmir, Kayseri, Kırıkkale, Kırşehir, Karaman, Konya, Mardin, Mersin, Uşak</t>
  </si>
  <si>
    <t>Stephanitis (Stephanitis) caucasica Kiritshenko, 1951</t>
  </si>
  <si>
    <t>Stephanitis</t>
  </si>
  <si>
    <t>Artvin, Sivas</t>
  </si>
  <si>
    <t>Stephanitis (Stephanitis) oschanini Vasiliev, 1935</t>
  </si>
  <si>
    <t>Adana, Diyarbakır, Elazığ, Gaziantep, Kırklareli, Mardin</t>
  </si>
  <si>
    <t>Stephanitis (Stephanitis) pyri (Fabricius, 1775)</t>
  </si>
  <si>
    <t>Adana, Ağrı, Amasya, Ankara, Antalya, Artvin, Aydın, Balıkesir, Bartın, Bingöl, Bursa, Çankırı, Diyarbakır, Elazığ, Erzurum, Eskişehir, Gaziantep, Hakkâri, İstanbul, İzmir, Karaman, Kayseri, Kırıkkale, Kırşehir, Manisa, Mardin, Muğla, Nevşehir, Niğde, Rize, Şanlıurfa, Tekirdağ, Tokat, Tunceli, Zonguldak</t>
  </si>
  <si>
    <t>Tingis (Neolasiotropis) ballotae Seidenstücker, 1972</t>
  </si>
  <si>
    <t>Neolasiotropis</t>
  </si>
  <si>
    <t>Tingis</t>
  </si>
  <si>
    <t>Ankara, Aksaray, Eskişehir</t>
  </si>
  <si>
    <t>Tingis (Neolasiotropis) marrubii Vallot, 1829</t>
  </si>
  <si>
    <t>Tingis (Neolasiotropis) ottomana Péricart &amp; Önder, 1982</t>
  </si>
  <si>
    <t>Tingis (Neolasiotropis) pauperata (Puton, 1879)</t>
  </si>
  <si>
    <t>İzmir, Manisa, Niğde, Sivas, Tokat</t>
  </si>
  <si>
    <t>Tingis (Neolasiotropis) pilosa Hummel, 1825</t>
  </si>
  <si>
    <t>Antalya, Çankırı, Konya</t>
  </si>
  <si>
    <t>Tingis (Neolasiotropis) reuteri Horváth, 1906</t>
  </si>
  <si>
    <t>Tingis (Neolasiotropis) valida (Puton, 1878)</t>
  </si>
  <si>
    <t>Malatya, Mersin</t>
  </si>
  <si>
    <t>Tingis (Tingis) angustata (Herrich-Schaeffer, 1838)</t>
  </si>
  <si>
    <t>Adana, Ankara, Antalya, Artvin, Bursa, Diyarbakır, Elazığ, Erzincan, Erzurum, Kahramanmaraş, Kastamonu, Kayseri, Mersin, Tokat</t>
  </si>
  <si>
    <t>Tingis (Tingis) auriculata (A. Costa, 1847)</t>
  </si>
  <si>
    <t xml:space="preserve">Adıyaman, Afyonkarahisar, Ankara, Antalya, Artvin, Aydın, Çankırı, Diyarbakır, Edirne, Elazığ, Erzincan, Erzurum, Eskişehir, Gaziantep, Giresun, Hatay, Iğdır, İstanbul, İzmir, Kahramanmaraş, Karaman, Kayseri, Kırklareli, Konya, Kütahya, Mersin, Niğde, Ordu, Samsun, Siirt, Sinop, Sivas, Tekirdağ, Tokat, Uşak, Van, Yalova </t>
  </si>
  <si>
    <t>Tingis (Tingis) cardui (Linnaeus, 1758)</t>
  </si>
  <si>
    <t>Ankara, Bolu, Bursa, Kastamonu, Aydın, Afyonkarahisar, Erzincan, Eskişehir, Gümüşhane, İzmir, Karaman, Kocaeli, Ordu, Sinop, Tokat</t>
  </si>
  <si>
    <t>Tingis (Tingis) demissa Horváth, 1906</t>
  </si>
  <si>
    <t>Kayseri, Malatya, Niğde, Tunceli</t>
  </si>
  <si>
    <t>Tingis (Tingis) elongata (Fieber, 1861)</t>
  </si>
  <si>
    <t>Ankara, Gaziantep</t>
  </si>
  <si>
    <t>Tingis (Tingis) grisea Germar, 1835</t>
  </si>
  <si>
    <t>Adana, Ankara, Bilecik, Bingöl, Çanakkale, Diyarbakır, Edirne, Elazığ, Hakkâri, Kahramanmaraş, Kayseri, Konya, Manisa, Mardin, Mersin, Zonguldak</t>
  </si>
  <si>
    <t>Tingis (Tingis) sinuaticollis (Jakovlev, 1883)</t>
  </si>
  <si>
    <t>Tingis (Tingis) stepposa Golub, 1977</t>
  </si>
  <si>
    <t>Tingis (Tingis) stupidula Horváth, 1906</t>
  </si>
  <si>
    <t>Konya, Niğde</t>
  </si>
  <si>
    <t>Tingis (Tropidocheila) cappadocica Horváth, 1906</t>
  </si>
  <si>
    <t>Tropidocheila</t>
  </si>
  <si>
    <t>Tingis (Tropidocheila) caucasica (Jakovlev, 1880)</t>
  </si>
  <si>
    <t>Ankara, Gaziantep, Kayseri, Konya, Mersin, Nevşehir, Niğde, Tokat, Uşak</t>
  </si>
  <si>
    <t>Tingis (Tropidocheila) ciliaris (Puton, 1879)</t>
  </si>
  <si>
    <t>Adana, Amasya, Ankara, Elazığ, Gümüşhane, Hatay, Malatya, Muğla, Niğde, Tokat</t>
  </si>
  <si>
    <t>Tingis (Tropidocheila) geniculata (Fieber, 1844)</t>
  </si>
  <si>
    <t>Adana, Ankara, Edirne, Gaziantep, İzmir, Kayseri, Konya, Niğde, Zonguldak</t>
  </si>
  <si>
    <t>Tingis (Tropidocheila) griseola (Puton, 1879)</t>
  </si>
  <si>
    <t>Adana, Ankara, Antalya, Aydın, Burdur, Giresun, İzmir, Kayseri, Kırklareli, Samsun, Tekirdağ, Tunceli, Zonguldak</t>
  </si>
  <si>
    <t>Tingis (Tropidocheila) hellenica hellenica (Puton, 1877)</t>
  </si>
  <si>
    <t xml:space="preserve">Adıyaman, Amasya, Antalya, Aydın, Çanakkale, Diyarbakır, Elazığ, Gaziantep, İzmir, Hatay, Kastamonu, Konya, Malatya, Manisa, Mardin, Mersin, Muğla, Niğde, Osmaniye, Tunceli, </t>
  </si>
  <si>
    <t>Tingis (Tropidocheila) ragusana (Fieber, 1861)</t>
  </si>
  <si>
    <t>Adana, Ankara, Artvin, Bitlis, Bolu, Edirne, Hakkâri, İstanbul, Karaman, Kayseri, Malatya, Mersin, Niğde</t>
  </si>
  <si>
    <t>Tingis (Tropidocheila) reticulata Herrich-Schaeffer, 1835</t>
  </si>
  <si>
    <t>Tingis (Tropidocheila) seidenstueckeri Péricart, 1981</t>
  </si>
  <si>
    <t>Hatay, Mardin</t>
  </si>
  <si>
    <t>Tingis (Tropidocheila) sideritis Štusák, 1973</t>
  </si>
  <si>
    <t>Bilecik, Kırklareli, Manisa</t>
  </si>
  <si>
    <t>Urentius euonymus Distant, 1909</t>
  </si>
  <si>
    <t>Urentius</t>
  </si>
  <si>
    <t>Adana, Diyarbakır, Gaziantep</t>
  </si>
  <si>
    <t>Microvelia (Microvelia) reticulata (Burmeister, 1835)</t>
  </si>
  <si>
    <t>Microvelia</t>
  </si>
  <si>
    <t>Veliidae</t>
  </si>
  <si>
    <t>Edirne, İzmir, Konya, Sivas</t>
  </si>
  <si>
    <t>Microvelia (Picaultia) hozari Hoberlandt, 1952</t>
  </si>
  <si>
    <t>Adana, Kilis, Mersin</t>
  </si>
  <si>
    <t>Microvelia (Picaultia) pygmaea (Dufour, 1833)</t>
  </si>
  <si>
    <t>Amasya, Bursa, Çanakkale, Edirne, İzmir, Konya, Sakarya, Sivas</t>
  </si>
  <si>
    <t>Rhagovelia (Rhagovelia) nigricans nigricans (Burmeister, 1835)</t>
  </si>
  <si>
    <t>Rhagovelia</t>
  </si>
  <si>
    <t>Velia (Plesiovelia) affinis affinis Kolenati, 1857</t>
  </si>
  <si>
    <t>Velia</t>
  </si>
  <si>
    <t>Adana, Amasya, Ankara, Antalya, Artvin, Aydın, Burdur, Bursa, Denizli, Giresun, Hatay, Isparta, Karaman, Konya, Malatya, Mersin, Muğla, Niğde, Sivas</t>
  </si>
  <si>
    <t>Velia (Plesiovelia) affinis filippii Tamanini, 1947</t>
  </si>
  <si>
    <t>Kırklareli, İzmir</t>
  </si>
  <si>
    <t>Velia (Plesiovelia) kiritshenkoi Tamanini, 1958</t>
  </si>
  <si>
    <t>Giresun, Kahramanmaraş, Sinop, Sivas, Van</t>
  </si>
  <si>
    <t>Velia (Plesiovelia) mancinii lyciae Tamanini, 1955</t>
  </si>
  <si>
    <t>Velia (Plesiovelia) mariae Tamanini, 1971</t>
  </si>
  <si>
    <t>Velia (Plesiovelia) saulii Tamanini, 1947</t>
  </si>
  <si>
    <t xml:space="preserve"> Beitrage zur Kenntnis der Schadlingsfauna Kleinasiens I. Untersuchungen zur Epidemiologie der Getreidewanze Eurygaster integriceps Put. (Hemipt. Het.). Zeitschrift für Angewandte Entomologie 17: 227–252. </t>
  </si>
  <si>
    <t xml:space="preserve">Zwölfer W </t>
  </si>
  <si>
    <t xml:space="preserve"> İzmir Bölge Zirai Mücadele Araştırma Enstitüsü Böcek ve Genel Zararlılar Kataloğu, 1928-1969 (I. Kısım). İstiklal Matbaası, İzmir, 119 pp. </t>
  </si>
  <si>
    <t xml:space="preserve">Zümreoğlu-Gül S </t>
  </si>
  <si>
    <t xml:space="preserve"> A Study on the Coreoidea (Hemiptera: Heteroptera) Fauna of Amasya. Acta Biologica Turcica 32: 160–167. </t>
  </si>
  <si>
    <t xml:space="preserve">Zengin P, Dursun A </t>
  </si>
  <si>
    <t xml:space="preserve"> Türkiye’de Eurydema Lap. (Heteroptera: Pentatomidae) Türleri Üzerinde Sistematik Araştırmalar. Ege University </t>
  </si>
  <si>
    <t xml:space="preserve">Yılmaz F </t>
  </si>
  <si>
    <t xml:space="preserve"> A study on the Geocoridae (Hemiptera: Heteroptera: Lygaeoidea) fauna of Amasya Province, Turkey. Journal of the Heteroptera of Turkey 4: 19–26. </t>
  </si>
  <si>
    <t xml:space="preserve">Yılmaz D, Dursun A </t>
  </si>
  <si>
    <t xml:space="preserve"> Contribution to the knowledge of the Anthocoridae, Lyctocoridae, Nabidae, Reduviidae and Tingidae (Hemiptera, Heteroptera) fauna of Turkey. Journal of the Entomological Research Society 15: 53–66. </t>
  </si>
  <si>
    <t xml:space="preserve">Yıldırım E, Yazıcı G, Kul R, Moulet P </t>
  </si>
  <si>
    <t xml:space="preserve"> Contribution to the Knowledge of Reduviidae (Hemiptera) Fauna of Turkey. Linzer Biologische Beiträge 42: 825–831. https://doi.org/10.12976/jib/2016.4.15 </t>
  </si>
  <si>
    <t xml:space="preserve">Yıldırım E, Moulet P, Külekçi G, Bulak Y </t>
  </si>
  <si>
    <t xml:space="preserve"> Contribution to the knowledge of the Scutelleridae (Hemiptera, Heteroptera) fauna of Turkey. Turkish Journal of Zoology 38: 544–551. https://doi.org/10.3906/zoo-1307-23 </t>
  </si>
  <si>
    <t xml:space="preserve">Yıldırım E, Yazıcı G, Karakurt N </t>
  </si>
  <si>
    <t xml:space="preserve"> Contribution To the Knowledge of the Gerridae, Coreoidea, Piesmatidae, Saldidae, Corixoidea, Nepoidea and Notonectidae (Hemiptera, Heteroptera) Fauna of Turkey. Linzer Biologische Beiträge 45: 995–1010. </t>
  </si>
  <si>
    <t xml:space="preserve">Yıldırım E, Yazıcı G, Moulet P </t>
  </si>
  <si>
    <t xml:space="preserve"> Contribution to the knowledge of Alydidae, Coreidae, Rhopalidae and Stenocephalidae (Coreoidea: Heteroptera: Hemiptera) fauna of Turkey. Linzer Biologische Beiträge 43: 1625–1639. </t>
  </si>
  <si>
    <t xml:space="preserve">Yıldırım E, Yazıcı G, Linnavuori RE </t>
  </si>
  <si>
    <t xml:space="preserve"> Heteropterous species caught in light traps in the Campus of Atatürk University in Erzurum (Turkey). Turkish Journal of Entomology 23: 225–228. </t>
  </si>
  <si>
    <t xml:space="preserve">Yıldırım E, Özbek H, Önder F </t>
  </si>
  <si>
    <t xml:space="preserve"> Phoenicocoris obscurellus (Fallen, 1829) (Heteroptera: Miridae) a new record and a new scotch pine (Pinus sylvestris L.) pest for Turkey from Erzurum. Turkish Journal of Entomology 26: 45–49. </t>
  </si>
  <si>
    <t xml:space="preserve">Yıldırım E </t>
  </si>
  <si>
    <t xml:space="preserve"> Adana, İçel Ve Kahramanmaraş İlleri Elma Bahçelerinde Zararlı Ve Yararlı Faunanın Saptanması Üzerinde Çalışmalar. Bitki Koruma Bülteni 22: 163–178. </t>
  </si>
  <si>
    <t xml:space="preserve">Yiğit A, Uygun N </t>
  </si>
  <si>
    <t xml:space="preserve"> Contribution to the Knowledge of the Fauna of the Alydidae, Anthocoridae, Berytidae, Coreidae, Cydnidae, Lygaeidae, Nabidae, Plataspidae, Pyrrhocoridae, Reduviidae, Rhopalidae, Scutelleridae, Stenocephalidae, Tingidae (Hemiptera: Heteroptera) with a new r. Journal of the Heteroptera of Turkey 4: 184–204. </t>
  </si>
  <si>
    <t xml:space="preserve">Yazıcı G, Bal N, Kıyak S </t>
  </si>
  <si>
    <t xml:space="preserve"> Contribution to the knowledge of the Lygaeoidea (Hemiptera, Heteroptera) fauna of Turkey. Linzer Biologische Beitraege 47: 969–990. Available from: http://apps.isiknowledge.com/full_record.do?product=ZOOREC&amp;search_mode=GeneralSearch&amp;qid=5&amp;SID=4D2DCdOwBQwFoigZCGj&amp;page=1&amp;doc=49. </t>
  </si>
  <si>
    <t xml:space="preserve">Yazıcı G, Yıldırım E, Moulet P </t>
  </si>
  <si>
    <t xml:space="preserve"> Contribution to the knowledge of the Cydnidae (Hemiptera, heteroptera, pentatomoidea) fauna of Turkey. Turkish Journal of Zoology 39: 604–609. https://doi.org/10.3906/zoo-1404-59 </t>
  </si>
  <si>
    <t xml:space="preserve">Yazıcı G, Avar Y, Yıldırım E </t>
  </si>
  <si>
    <t xml:space="preserve"> Contribution to the knowledge of the Pentatomidae and Plataspidae (Hemiptera, Heteroptera, Pentatomomorpha) fauna of Turkey. Linzer Biologische Beitraege 46: 1819–1842. Available from: http://apps.isiknowledge.com/full_record.do?product=ZOOREC&amp;search_mode=GeneralSearch&amp;qid=19&amp;SID=2Fz9wX4f4F22RAuaxYv&amp;page=1&amp;doc=3. </t>
  </si>
  <si>
    <t xml:space="preserve"> A new pest of Gossypium hirsutum in Turkey: Leptodemus minutus Jakovlev 1876 (Hemiptera: Heteroptera: Lygaeidae: Oxycareninae). Mustafa Kemal University Journal of Agricultural Sciences 25: 256–261. </t>
  </si>
  <si>
    <t xml:space="preserve">Yazıcı G, Sertkaya E </t>
  </si>
  <si>
    <t xml:space="preserve"> Three new records from Phylinae (Hemiptera: Heteroptera: Miridae) for the Turkish fauna. Turkish Journal of Zoology 42: 508–512. </t>
  </si>
  <si>
    <t xml:space="preserve">Yazıcı G, Yıldırım E </t>
  </si>
  <si>
    <t xml:space="preserve"> New and interesting records of Orthops Fieber ,1858 (Hemiptera: Heteroptera: Miridae) in Turkey. Acta Entomologica Serbica 22: 1–14. </t>
  </si>
  <si>
    <t xml:space="preserve"> Contribution to the knowledge of the Herdoniini and Stenodemini (Hemiptera: Heteroptera: Miridae: Mirinae) fauna of Turkey. Entomofauna 38: 177–192. </t>
  </si>
  <si>
    <t xml:space="preserve"> A new record of a genus (Hoplomachus Fieber, 1858) and species (Hoplomachus thunbergii (Fallen, 1807) (Hemiptera: Heteroptera: Miridae: Phylinae) from Turkey. Turkish Journal of Zoology 41: 749–751. </t>
  </si>
  <si>
    <t xml:space="preserve"> Distributional Data on Mirini (Hemiptera: Heteroptera: Miridae: Mirinae) Fauna of Turkey. Linzer Biologische Beiträge 48: 859–886. </t>
  </si>
  <si>
    <t xml:space="preserve"> Contribution to the knowledge of the Bryocorinae and Deraeocorinae (Hemiptera: Heteroptera: Miridae) fauna of Turkey. Linzer Biologische Beiträge 48: 887–896. </t>
  </si>
  <si>
    <t xml:space="preserve"> Contribution to the Knowledge of Phylinae (Hemiptera: Heteroptera: Miridae) from Turkey. Bitki Koruma Bülteni 56: 327–348. https://doi.org/10.1080/00837792.2016.1222668 </t>
  </si>
  <si>
    <t xml:space="preserve"> Heteroptera (Insecta: Hemiptera) fauna of Kastamonu and Bartın Provinces in Turkey. Journal of the Heteroptera of Turkey 4: 43–55. </t>
  </si>
  <si>
    <t xml:space="preserve">Yazıcı G </t>
  </si>
  <si>
    <t xml:space="preserve"> New Hosts and Spread Areas of Invasive Species Nysius cymoides (Spinola, 1837 (Hemiptera:Heteroptera: Lygaeidae) in Crop Plants in Turkey. Kahramanmaraş Sütçü İmam Üniversitesi Tarım ve Doğa Dergisi 25: 267–273. https://doi.org/10.18016/ksutarimdoga.vi.798617 </t>
  </si>
  <si>
    <t xml:space="preserve"> Updated distributions of Orthotylinae (Hemiptera: Heteroptera: Miridae) from Turkey. Munis Entomology &amp; Zoology 12: 79–88. </t>
  </si>
  <si>
    <t xml:space="preserve"> Antalya ve çevresi zeytinağaçlarında rastlanan faydalı Heteropter’lerin tanınmaları, konukçuları ve etkinlikleri üzerinde araştırmalar. Zirai Mücadele ve Zirai Karantina Genel Müdürlüğü, Ankara, 34 pp. </t>
  </si>
  <si>
    <t xml:space="preserve">Yayla A </t>
  </si>
  <si>
    <t xml:space="preserve"> Türkiye Stenodemini (Heteroptera: Miridae: Mirinae) Faunası Üzerine Sistematik Araştırmalar. Ege Üniversitesi </t>
  </si>
  <si>
    <t xml:space="preserve">Yardım EN </t>
  </si>
  <si>
    <t xml:space="preserve"> Türkiye Deraeocorinae (Hemiptera: Miridae) faunası üzerinde sistematik çalışmalar. Ege Üniversitesi </t>
  </si>
  <si>
    <t xml:space="preserve">Yanmazdağ A </t>
  </si>
  <si>
    <t xml:space="preserve"> Central European species of the phyline bug genus Psallus (Hemiptera, Heteroptera, Miridae): phylogeny and taxonomy. Ph.D. thesis, University of Basel.</t>
  </si>
  <si>
    <t xml:space="preserve">Wyniger D </t>
  </si>
  <si>
    <t xml:space="preserve"> Die Miridae Hahn, 1831, des Mittelmeerraumes und der Makaronesischen Inseln (Hemiptera, Heteroptera) Nachtrage zu den Teilen 1-3. Entomologische Abhandlungen Museum für Tierkunde Dresden 42: 1–96. </t>
  </si>
  <si>
    <t xml:space="preserve">Wagner E, Weber HH </t>
  </si>
  <si>
    <t xml:space="preserve"> Über Phytocoris Fallén (Hemiptera, Heteroptera, Miridae). Reichenbachia 16: 81–91. </t>
  </si>
  <si>
    <t xml:space="preserve">Wagner E </t>
  </si>
  <si>
    <t xml:space="preserve"> Über einige neue Miridae aus der Türkei (Hemiptera, Heteroptera). Reichenbachia 16: 121–128. </t>
  </si>
  <si>
    <t xml:space="preserve"> Neue Heteropteren aus der Turkei und dem Libanon (Hemiptera, Heteroptera). Reichenbachia. Reichenbachia 16: 135–141. </t>
  </si>
  <si>
    <t xml:space="preserve"> Über Asthenarius Kerzhner, 1962 (Hemiptera, Heteroptera, Miridae). Reichenbachia 15: 233–244. </t>
  </si>
  <si>
    <t xml:space="preserve"> Die Miridae Hahn, 1831, des Mittelmeerraumes und der Makaronesischen Inseln (Hemiptera, Heteroptera). Teil 2. Entomologische Abhandlungen Museum für Tierkunde Dresden 39: 1–421. </t>
  </si>
  <si>
    <t xml:space="preserve"> Die Miridae Hahn, 1831, des Mittelmeerraumes und der Makaronesischen Inseln (Hemiptera, Heteroptera). Teil 1. Entomologische Abhandlungen Museum für Tierkunde Dresden 37: 1–484. </t>
  </si>
  <si>
    <t xml:space="preserve"> Über 2 neue Psallus-Arten (Hemiptera, Heteroptera, Miridae). Reichenbachia 4: 19–22. </t>
  </si>
  <si>
    <t xml:space="preserve"> Die Globiceps cruciatus-Gruppe (Heteroptera, Miridae). Notulae Entomologicae 49: 25–30. </t>
  </si>
  <si>
    <t xml:space="preserve"> Beitrag zur Gattung Oncotylus Fieber, 1858 (Heteroptera, Miridae). Notulae Entomologicae 49: 271–278. </t>
  </si>
  <si>
    <t xml:space="preserve"> Saundersiella Reuter, 1890 (Hemiptera, Heteroptera, Miridae). Reichenbachia 10: 19–24. </t>
  </si>
  <si>
    <t xml:space="preserve"> Die Gattung Alloeonotus Fieber, 1878 (Heteroptera, Miridae). Notulae Entomologicae 48: 117–125. </t>
  </si>
  <si>
    <t xml:space="preserve"> Vier neue ostmediterrane Miridenarten (Hemiptera, Heteroptera). Reichenbachia 6: 209–219. </t>
  </si>
  <si>
    <t xml:space="preserve"> Eine Heteropterenausbeute aus der Türkei (Hemiptera, Heteroptera). Bulletin des Recherches Agronomiques de Gembloux 1: 646–654. </t>
  </si>
  <si>
    <t xml:space="preserve"> Ein neues Miriden-Genus und eine neue Art aus der Türkei (Hem. Het.). Acta Entomologica Musei Nationalis Pragae 36: 349–352. </t>
  </si>
  <si>
    <t xml:space="preserve"> Die taxonomische Bedeutung des Baues der Genitalien des Manchens bei der Gattung Sciocoris Fallén, 1829 (Hem., Het., Pentatomidae). Acta Entomologica Musei Nationalis Pragae 36: 91–161. </t>
  </si>
  <si>
    <t xml:space="preserve"> Die Gattung Dimorphocoris Reuter, 1891, II (Hem. Het. Miridae). Reichenbachia 6: 33–66. </t>
  </si>
  <si>
    <t xml:space="preserve"> Zur Systematik des Psallus-Komplexes (Hem., Het., Miridae). Mitteilungen der Münchner Entomologischen Gesellschaft 53: 150–163. </t>
  </si>
  <si>
    <t xml:space="preserve"> Psallus anatolicus nov. spec., a new species of Miridae from Turkey (Hem. Het.). Revue de la Faculté des Sciences de l’Université d’Istanbul (B) 26: 201–203. </t>
  </si>
  <si>
    <t xml:space="preserve"> Neuer Beitrag zur Systemtik der Gattung Tuponia (Hem. Het. Miridae). Entomologische Berichten 23: 8–18. </t>
  </si>
  <si>
    <t xml:space="preserve"> Ein neues Miriden-Genus aus der Türkei (Hem. Het.). Bitki Koruma Bülteni 3: 8–11. </t>
  </si>
  <si>
    <t xml:space="preserve"> Dicyphus eckerleini nov. spec., eine neue Miriden-Art aus dem östlichen Mittelmeerraum (Hem. Het.). Zeitschrift der Arbeitsgemeinschaft Österreichischer Entomologen 15: 56–61. </t>
  </si>
  <si>
    <t xml:space="preserve"> Conostethus angustus sp. n. (Hemiptera Heteroptera, Miridae). Annales Zoologici, Warszawa 21: 1–4. </t>
  </si>
  <si>
    <t xml:space="preserve"> Rhopalus maculatus decolor nov. subsp. (Hem. Het. Rhopalidae). Revue de la Faculté des Sciences de l’Université d’Istanbul (B) 27: 15–16. </t>
  </si>
  <si>
    <t xml:space="preserve"> Eine neue Atractotomus-Art aus der Türkei (Hem. Het. Miridae) 90: 168-169. Bollettino della Società Entomologica Italiana 90: 168–169. </t>
  </si>
  <si>
    <t xml:space="preserve"> Calocoris quadripunctatus fasciatus nov. subspec., a new subspecies from Turkey (Hem. Het. Miridae). Revue de la Faculté des Sciences de l’Université d’Istanbul (B) 25: 23–26. </t>
  </si>
  <si>
    <t xml:space="preserve"> Fünf neue Phytocoris-Arten aus dem ostlichen Mittelmeerraum (Hem. Het. Miridae). Bollettino della Societa Entomologica Italiana 89. </t>
  </si>
  <si>
    <t xml:space="preserve"> Beitrag zur Heteropterenfauna Anatoliens. Zeitschrift für Angewandte Entomologie 49: 102–113. </t>
  </si>
  <si>
    <t xml:space="preserve"> Eine neue Copium-Art vom Balkan (Hem. Het. Tingidae). Bollettino della Società Entomologica Italiana 87: 28–30. </t>
  </si>
  <si>
    <t xml:space="preserve"> Zur Systematik von Psallus (Apocremnus) ancorifer Fieb. 1858 (Hem. Het. Miridae). Revue de la Faculté des Sciences de l’Université d’Istanbul (B) 21: 199–210. </t>
  </si>
  <si>
    <t xml:space="preserve"> Phytocoris pilifer Reuter, 1880 (Heteroptera, Miridae). Beiträge zur Entomologie 5: 486–488. </t>
  </si>
  <si>
    <t xml:space="preserve"> Beitrag zur Systematik der Gattung Tuponia Reuter (Heteroptera, Miridae). Revue de la Faculté des Sciences de l’Université d’Istanbul (B) 20. </t>
  </si>
  <si>
    <t xml:space="preserve"> 3 neue Phytocoris-Arten aus der Turkei und aus Syrien. Revue de la Faculté des Sciences de l’Université d’Istanbul (B) 20: 161–168. </t>
  </si>
  <si>
    <t xml:space="preserve"> Oncotylus viridiflavus longipes nov. subspec. (Hem. Het. Miridae). Revue de la Faculté des Sciences de l’Université d’Istanbul (B) 19: 241–243. </t>
  </si>
  <si>
    <t xml:space="preserve"> Macrotylus seidenstückeri nov. spec. (Hem. Het. Miridae). Revue de la Faculté des Sciences de l’Université d’Istanbul (B) 19: 237–239. </t>
  </si>
  <si>
    <t xml:space="preserve"> Die Art Berechtigung von Deraeocoris (Camptobrochis) pallens Reut. (Hem. Het. Miridae). Revue de la Faculté des Sciences de l’Université d’Istanbul (B) 19: 297–301. </t>
  </si>
  <si>
    <t xml:space="preserve"> Die europäischen Arten der Gattung Orius Wff. (Hem. Het. Anthocoridae). Notulae Entomologicae 32: 22–59. </t>
  </si>
  <si>
    <t xml:space="preserve"> Blindwanzen oder Miriden. In: Dahl F (Ed.), Die Tierwelt Deutschlands und der angrnzenden Meersteile nach ihren Merkmalen und nach ihrer Lebensweise. Verlag von Gustav Fischer, Jena, 1–218. </t>
  </si>
  <si>
    <t xml:space="preserve"> Zur Systematik der Gattung Dicyphus (Hem. Het., Miridae). Societatis Scientiarium Fennica, Commentationes Biologicae 12: 1–36. </t>
  </si>
  <si>
    <t xml:space="preserve"> Geotomus punctulatus Costa und caucasicus Klti. (Hem.). Entomologische Zeitung Stettin 103: 60–62. </t>
  </si>
  <si>
    <t xml:space="preserve"> Rhopalus rufus Schill. Verhandlungen des Vereins für Naturwissenschaftliche Unterhaltung zu Hamburg 27: 90–94. </t>
  </si>
  <si>
    <t xml:space="preserve"> Contribution to the faunistics of shore bugs (Hemiptera: Heteroptera: Leptopodomorpha) in the Palaearctic Region and the Himalayas. Zootaxa 4028: 367–387. </t>
  </si>
  <si>
    <t xml:space="preserve">Vinokurov NN, Kment P </t>
  </si>
  <si>
    <t xml:space="preserve"> True bugs of the genus Trapezonotus (Heteroptera, Lygaeidae) in the fauna of the USSR and Mongolia. Nasekomye Mongolii 11: 70–90. </t>
  </si>
  <si>
    <t xml:space="preserve">Vinokurov NN </t>
  </si>
  <si>
    <t xml:space="preserve"> Uludağ (Bursa)’daki buzul gölleri ve akarsularında faunal bir çalışma. (A faunal study of the glacier lakes and rivers on Uludağ (Bursa) Mountain). Ege University Journal of Fisheries and Aquatic Sciences 25: 295–299. </t>
  </si>
  <si>
    <t xml:space="preserve">Ustaoğlu MR, Balık S, Sarı HM, Mis DÖ, Aygen C, Özbek M, İlhan A, Taşdemir A, Yıldız S, Topkara ET </t>
  </si>
  <si>
    <t xml:space="preserve"> Monograph of Cimicidae (Hemiptera: Heteroptera). The Thomas. Entomological Society of America, Maryland, 585 pp. </t>
  </si>
  <si>
    <t xml:space="preserve">Usinger RL </t>
  </si>
  <si>
    <t xml:space="preserve"> Karadeniz Bölgesi fındık bahçelerinde emici böcekler ile erken yaprak sararması ve dökülmesi arasındaki ilginin tesbiti üzerinde araştırmalar. Bitki Koruma Bülteni 12: 224–227. </t>
  </si>
  <si>
    <t xml:space="preserve">Ural İ, Işık M, Kurt A </t>
  </si>
  <si>
    <t xml:space="preserve"> Biological observations of Matsucoccus josephi (Hemiptera: Matsucoccidae) in Turkey. Entomologica 47: 67–70. </t>
  </si>
  <si>
    <t xml:space="preserve">Ülgentürk S, Fent M, Civelek SH </t>
  </si>
  <si>
    <t xml:space="preserve"> Nebat Koruma Müzesi böcek kataloğu (1961-1966). Ayyıldız Matbaası, Ankara, 1–66 pp. </t>
  </si>
  <si>
    <t xml:space="preserve">Tuatay N, Gül S, Demirtola A, Kalkandelen A, Çagatay N </t>
  </si>
  <si>
    <t xml:space="preserve"> Nebat Koruma Müzesi Böcek Kataloğu (1961-1971). Yenigün Matbaası, Ankara, 119 pp. </t>
  </si>
  <si>
    <t xml:space="preserve">Tuatay N, Kalkandelen A, Aysev N </t>
  </si>
  <si>
    <t xml:space="preserve"> Palearctic species of the genus Coriomeris Westw. (Heteroptera, Coreidae). Entomologicheskoe Obozrenie 3: 551–567. </t>
  </si>
  <si>
    <t xml:space="preserve">Tshernova GP </t>
  </si>
  <si>
    <t xml:space="preserve"> Contributions to the aquatic insect (Insecta) fauna of some mountain lakes in the Taurus Range (Turkey). Journal of Fisheries Sciences 3: 10–17. </t>
  </si>
  <si>
    <t xml:space="preserve">Topkara ET, Taşdemir A, Yıldız S, Ustaoğlu MR </t>
  </si>
  <si>
    <t xml:space="preserve"> First record of Limnoporus rufoscutellatus (Latreille, 1807) (Heteroptera: Gerridae) from Turkey, with some ecological notes. Ege Journal of Fisheries and Aquatic Sciences 30(2): 83–84. </t>
  </si>
  <si>
    <t xml:space="preserve">Topkara ET, Ustaoğlu MR, Balık S </t>
  </si>
  <si>
    <t xml:space="preserve"> Tahtalı Barajı Havzası’nın (Menderes-İzmir) Sucul Coleoptera ve Sucul ve Yarısucul Heteroptera (Classis: Insecta) Faunasına Bir Bakış. Kahramanmaraş Sütçü İmam Üniversitesi Doğa Bilimleri Dergisi 14: 10–21. </t>
  </si>
  <si>
    <t xml:space="preserve"> Sigara (Halicorixa) stagnalis stagnalis (Leach, 1817), a new record for the Corixidae (Insecta, Hemiptera) fauna of Turkey. Journal of the Entomological Research Society 12: 49–52. </t>
  </si>
  <si>
    <t xml:space="preserve">Topkara ET, Balık S, Ustaoğlu MR </t>
  </si>
  <si>
    <t xml:space="preserve"> A study on the aquatic Coleoptera and aquatic-semiaquatic Heteroptera (Insecta) fauna of Kartal Lake (Denizli) and ecological notes. Ege University Journal of Fisheries and Aquatic Sciences 32: 45–50. </t>
  </si>
  <si>
    <t xml:space="preserve">Topkara ET, Ustaoğlu MR </t>
  </si>
  <si>
    <t xml:space="preserve"> Contribution to the knowledge on distribution of water boatmen (Heteroptera: Corixidae) in Turkey. Ege Journal of Fisheries and Aquatic Science 30: 15–19. </t>
  </si>
  <si>
    <t xml:space="preserve">Topkara ET </t>
  </si>
  <si>
    <t xml:space="preserve"> An analysis of Scutelleridae, Cydnidae and Pentatomidae (Hemiptera: Pentatomoidea) fauna of farming terraces in Aspat (Strobilos) ancient city and its territorium, Bodrum, Muğla, western Turkey. Turkish Journal of Entomology 37: 249–259. </t>
  </si>
  <si>
    <t xml:space="preserve">Tezcan S, Gülperçin N, Fent M </t>
  </si>
  <si>
    <t xml:space="preserve"> Contribution to the knowledge of the light trap collected Heteroptera fauna occurring in cherry orchards in western Turkey. Linzer Biologische Beitrage 42: 817–823. </t>
  </si>
  <si>
    <t xml:space="preserve"> Faunistical studies in ecological cherry orchards in Izmir and Manisa Provinces of Turkey: An evaluation on the species of Heteroptera. Anadolu 13: 124–131. </t>
  </si>
  <si>
    <t xml:space="preserve">Tezcan S, Önder F </t>
  </si>
  <si>
    <t xml:space="preserve"> Heteropterous Insects Associated With Cherry Trees In Kemalpaşa District Of Izmir, Turkey. Ege Üniversitesi Ziraat Fakültesi Dergisi 36: 119–124. </t>
  </si>
  <si>
    <t xml:space="preserve">Tepecik G, Dursun A </t>
  </si>
  <si>
    <t xml:space="preserve"> Black watermelon bug, Coridius viduatus (F.) (Heteroptera: Dinidoridae) in Hatay Region of Turkey. Journal of Basic and Applied Sciences 9: 31–35. </t>
  </si>
  <si>
    <t xml:space="preserve">Tarla S, Yetişir H, Tarla G </t>
  </si>
  <si>
    <t xml:space="preserve"> Osservazioni sulle geonemia della Velia Orientali e descrizione di una nuova specie. XX Contributo allo studio del genere Velia Latr. (Heteroptera, Velidae). Bollettino della Societa Entomologica Italiana 102: 30–35. </t>
  </si>
  <si>
    <t xml:space="preserve">Tamanini L </t>
  </si>
  <si>
    <t xml:space="preserve"> Osservazioni sul valore specifico e sulla distribuzione dell’Heterotoma meriopterum (Scopoli) e dell’H. planicornis (Pallas) (Hemiptera Heteroptera, Miridae). Atti dell’Accademia Roveretana degli Agiati (B) 2: 135–141. </t>
  </si>
  <si>
    <t xml:space="preserve"> IV Contributo allo studio del genere Velia Latr. con la descrizione di quattro nuove entità (Hem. Heter. Veliidae). Bollettino della Società Entomologica Italiana 85: 35–44. </t>
  </si>
  <si>
    <t xml:space="preserve"> Risultati della spedizione scientifica zoologica del Museo Nazionale di Praha fatta in Turchia. 3, Hemiptera- Heteroptera. II. Velia filippii Tam. anatolica subsp. nova (Veliidae). Sborník Entomologického Oddělení při zoologických sbírkách Zemského Musea v PrazeOddělení Národního Musea v Praze 26: 1–3. </t>
  </si>
  <si>
    <t xml:space="preserve"> A new species of Dictyonota Curtes, 1827 from Turkey (Heteroptera: Tingidae). Türkiye Bitki Koruma Dergisi 6: 67–74. </t>
  </si>
  <si>
    <t xml:space="preserve">Štusák JM, Önder F </t>
  </si>
  <si>
    <t xml:space="preserve"> Illustrierte Bestimmungstabellen der Wanzen. II. Europa. (Hemiptera-Heteroptera Europae) 2. Stichel, Berlin-Hermsdorf, 169–480 pp. </t>
  </si>
  <si>
    <t xml:space="preserve">Stichel W </t>
  </si>
  <si>
    <t xml:space="preserve"> Revue des Cydnides contenus dans la collection du Musée Civique d’Histoire Naturelle de Gênes. Annali del Museo Civico di Storia Naturale di Genova 16: 621–657. </t>
  </si>
  <si>
    <t xml:space="preserve">Signoret V </t>
  </si>
  <si>
    <t xml:space="preserve"> The catalogue of the “A.L. Montandon collection” of Palaearctic Heteroptera preserved in the “Grigore Antipa” Museum of Natural History, Bucharest. Bucharest, 1–146 pp. </t>
  </si>
  <si>
    <t xml:space="preserve">Sienkiewicz I </t>
  </si>
  <si>
    <t xml:space="preserve"> Evaluation of entomopathogenic fungi against the sycamore lace bug, Corythucha ciliata (Say) (Hemiptera: Tingidae). Turkish Journal of Agriculture and Forestry 37: 595–603. </t>
  </si>
  <si>
    <t xml:space="preserve">Sevim A, Demir İ, Sönmez E, Kocaçevik S, Demirbağ Z </t>
  </si>
  <si>
    <t xml:space="preserve"> A Study on Determination of Insect Fauna of Başkomutan Historical National Park (Afyonkarahisar, Turkey). Hacettepe Journal of Biology &amp; Chemistry 41: 259–277. </t>
  </si>
  <si>
    <t xml:space="preserve">Sert O, Fırat S, Şabanoğlu B </t>
  </si>
  <si>
    <t xml:space="preserve"> Faunistic Data On Some True Bugs Species (Insecta: Heteroptera) From West Turkey [Results Of The “Taurus” - 2005 And „Focida“ - 2006 Expeditions]. Travaux du Muséum National d’Histoire Naturelle 53: 171–180. </t>
  </si>
  <si>
    <t xml:space="preserve">Şerban C </t>
  </si>
  <si>
    <t xml:space="preserve"> İzmir-Bergama/Kozak Yöresinde Leptoglossus occidentalis (Heidemann) Zararı. In: Proceedings of III. Turkish Forest Entomology and Pathology Symposium. Artvin, 69–70. </t>
  </si>
  <si>
    <t xml:space="preserve">Selek F </t>
  </si>
  <si>
    <t xml:space="preserve"> Die Odontotarsus oculatus-Gruppe (Hemiptera, Heteroptera, Pentatomidae). Reichenbachia 2: 67–75. </t>
  </si>
  <si>
    <t xml:space="preserve">Seidenstücker G, Josifov M </t>
  </si>
  <si>
    <t xml:space="preserve"> Auchenodes joakimoffi n. sp., eine neue ostmediterrane Oxycarenine (Heteroptera, Lygaeidae). Acta Entomologica Musei Nationalis Pragae 34: 27–32. </t>
  </si>
  <si>
    <t xml:space="preserve"> Ergebnisse der tschechoslowakisch-iranischen entomologischen Expeditionen nach dem Iran 1970, 1973 und 1977 (Mit Angaben über einige Sammelresultate in Anatolien). Heteroptera: Lygaeidae, Gonianotini. Acta Entomologica Musei Nationalis Pragae 42: 349–378. </t>
  </si>
  <si>
    <t xml:space="preserve">Seidenstücker G </t>
  </si>
  <si>
    <t xml:space="preserve"> Eumecotarsus milidius n. sp. von Ostanatolien (Heteroptera, Miridae). Reichenbachia 18: 117–122. </t>
  </si>
  <si>
    <t xml:space="preserve"> Ein neuer Megalonotus aus Kleinasien (Heteroptera, Lygaeidae). Reichenbachia 17: 273–282. </t>
  </si>
  <si>
    <t xml:space="preserve"> Der Trapezonotus von Brussa (Heteroptera, Lygaeidae). Reichenbachia 17: 105–113. </t>
  </si>
  <si>
    <t xml:space="preserve"> Calocoris krueperi Reut. und C. kroesus n. sp. (Heteroptera, Miridae). Reichenbachia 16: 257–264. </t>
  </si>
  <si>
    <t xml:space="preserve"> Phytocoris milvus n. sp. aus der Turkei (Heteroptera, Miridae). Reichenbachia 16: 73–80. </t>
  </si>
  <si>
    <t xml:space="preserve"> Über anatolischen Schildwanzen. Reichenbachia 15: 259–268. </t>
  </si>
  <si>
    <t xml:space="preserve"> Eine neue Dictyla-Art aus der Türkei (Heteroptera, Tingidae). Reichenbachia 15: 203–209. </t>
  </si>
  <si>
    <t xml:space="preserve"> Zwei neue Landwanzen aus der Türkei (Hemiptera- Heteroptera, Lygaeidae). Mitteilungen der Münchner Entomologischen Gesellschaft 63: 185–193. </t>
  </si>
  <si>
    <t xml:space="preserve"> Tingis ballotae n. sp. (Heteroptera, Tingidae). Mitteilungen der Münchner Entomologischen Gesellschaft 60: 117-121. </t>
  </si>
  <si>
    <t xml:space="preserve"> Psallus lentigo n. sp. (Heteroptera, Miridae). Notulae Entomologicae 52: 57–64. </t>
  </si>
  <si>
    <t xml:space="preserve"> Eine neue Form von Odontoscelis Lap. aus der Türkei (Heteroptera: Scutelleridae). Mitteilungen der Münchner Entomologischen Gesellschaft 61: 108–113. </t>
  </si>
  <si>
    <t xml:space="preserve"> Zwei neue Orthotylinae (Heteroptera, Miridae). Nachrichtenblatt der Bayerischen Entomologen 20: 36–40. </t>
  </si>
  <si>
    <t xml:space="preserve"> Ein neuer Globiceps vom Ulu-Dagh (Heteroptera, Miridae). Notulae Entomologicae 51: 36–40. </t>
  </si>
  <si>
    <t xml:space="preserve"> Zwei neue anatolische Miriden (Heteroptera, Phylinae). Nachrichtenblatt der Bayerischen Entomologen 18: 117–121. </t>
  </si>
  <si>
    <t xml:space="preserve"> Zwei neue Miriden aus der Türkei (Hemiptera, Heteroptera). Reichenbachia 12: 143–148. </t>
  </si>
  <si>
    <t xml:space="preserve"> Stictopleurus angustus in der Türkei (Heteroptera, Rhopalidae). Reichenbachia 10: 219–220. </t>
  </si>
  <si>
    <t xml:space="preserve"> Noch zwei Opisthotaenia-Arten (Heteroptera, Miridae). Reichenbachia 10: 31–38. </t>
  </si>
  <si>
    <t xml:space="preserve"> Macrotylus galatinus n. sp. (Heteroptera, Miridae). Reichenbachia 10: 143–148. </t>
  </si>
  <si>
    <t xml:space="preserve"> Eine Phyline mit Dicyphus-Kralle (Heteroptera, Miridae). Reichenbachia 8: 215–220. </t>
  </si>
  <si>
    <t xml:space="preserve"> Zwei neue Emblethis-Arten aus der ciliatus-Verwandtschaft (Heteroptera, Lygaeidae). Reichenbachia 8: 27–37. </t>
  </si>
  <si>
    <t xml:space="preserve"> Neue Psallus-Arten aus der Turkei (Heteroptera, Miridae). Reichenbachia 6: 291–302. </t>
  </si>
  <si>
    <t xml:space="preserve"> Ein neuer Alampes aus Ost-Anatolien (Heteroptera, Lygaeidae). Reichenbachia 8: 63–68. </t>
  </si>
  <si>
    <t xml:space="preserve"> Zwei neue Eremocoris aus Anatolien (Heteroptera, Lygaeidae). Reichenbachia 5: 161–171. </t>
  </si>
  <si>
    <t xml:space="preserve"> Stagonomus devius n. sp., eine neue Schildwanze aus der Türkei (Heteroptera, Pentatomidae). Reichenbachia 5: 10–19. </t>
  </si>
  <si>
    <t xml:space="preserve"> Eine neue Blindwanze aus der Türkei: Ulumiris olympicus n. gen., n. sp. (Heteroptera, Miridae). Reichenbachia 6: 93–101. </t>
  </si>
  <si>
    <t xml:space="preserve"> Beitrag zu Gampsocoris (Heteroptera, Berytidae). Reichenbachia 5: 273–282. </t>
  </si>
  <si>
    <t xml:space="preserve"> Zwei neue Globiceps (Heteroptera, Miridae). Reichenbachia 3: 151–160. </t>
  </si>
  <si>
    <t xml:space="preserve"> Ventocoris bulbifer n. sp., eine neue Pentatomiden Art aus der Türkei (Hemiptera, Heteroptera). Reichenbachia 4: 97–103. </t>
  </si>
  <si>
    <t xml:space="preserve"> Über Dimorphocoris (Heteroptera, Miridae). Reichenbachia 3: 209–221. </t>
  </si>
  <si>
    <t xml:space="preserve"> Saldula xanthochila misis nov. subsp. aus Anatolien (Heteroptera, Saldidae). In: Festschrift, 75 Jahre Neues Gymnasium Nürnberg. Nürnberg, 80–83. </t>
  </si>
  <si>
    <t xml:space="preserve"> Eine neue Phyline aus Kleinasien, Conostethus viridis n. sp. (Heteroptera, Miridae). Reichenbachia 4: 231–233. </t>
  </si>
  <si>
    <t xml:space="preserve"> Über Rhyparochromus Subgen. Microtomideus in Klein Asien (Heteroptera, Lygaeidae). Acta Entomologica Musei Nationalis Pragae 35: 415–428. </t>
  </si>
  <si>
    <t xml:space="preserve"> Über Emblethis-Arten Kleinasiens (Heteroptera, Lygaeidae). Acta Entomologica Musei Nationalis Pragae 35: 649–665. </t>
  </si>
  <si>
    <t xml:space="preserve"> Macrotylus hamatus n. sp. (Heteroptera, Miridae). Reichenbachia 2: 29–32. </t>
  </si>
  <si>
    <t xml:space="preserve"> Anatoliens Coptosoma-Arten (Heteroptera, Plataspididae). Reichenbachia 1: 155–160. </t>
  </si>
  <si>
    <t xml:space="preserve"> Zwei neue Dimorphocoris-Arten aus Anatolien (Heteroptera, Miridae). Reichenbachia 1: 21–31. </t>
  </si>
  <si>
    <t xml:space="preserve"> Über einige Miriden aus Kleinasien mit Beschreibung von zwei neuen Halticinen (Heteroptera). Reichenbachia 1: 129–143. </t>
  </si>
  <si>
    <t xml:space="preserve"> Zwei neue Miriden-Arten aus Anatolien. Abhandlungen und Berichte aus dem Staatlichen Museum für Tierkunde in Dresden 26: 47–51. </t>
  </si>
  <si>
    <t xml:space="preserve"> Über die Formen der Gattung Lygaeosoma Spin. (Hem. Het.). Opuscula Zoologica 40: 1–8. </t>
  </si>
  <si>
    <t xml:space="preserve"> Heteropteren aus Anatolien III. Revue de la Faculté des Sciences de l’Université d’Istanbul (B) 25: 145–154. </t>
  </si>
  <si>
    <t xml:space="preserve"> Ein neuer Arenocoris aus der Türkei. Opuscula Zoologica. 41: 1–4. </t>
  </si>
  <si>
    <t xml:space="preserve"> Zwei neue Macrotylus-Arten aus der Turkei (Hem., Het., Miridae). Revue de la Faculté des Sciences de l’Université d’Istanbul (B) 24: 25–31. </t>
  </si>
  <si>
    <t xml:space="preserve"> Sigara emesa n.sp. and some Corixidae from Turkey and Syria. Revue de la Faculté des Sciences de l’Université d’Istanbul (B) 24: 33–38. </t>
  </si>
  <si>
    <t xml:space="preserve"> Heteropteren aus Anatolien II. Revue de la Faculté des Sciences de l’Université d’Istanbul (B) 23: 119–129. </t>
  </si>
  <si>
    <t xml:space="preserve"> Heteroptera aus Anatolien I. Revue de la Faculté des Sciences de l’Université d’Istanbul (B) 22: 179–189. </t>
  </si>
  <si>
    <t xml:space="preserve"> Eine neue anatolische Miriden-Art aus der Lygus-Verwandschaft. Revue de la Faculté des Sciences de l’Université d’Istanbul (B) 22: 171–177. </t>
  </si>
  <si>
    <t xml:space="preserve"> Ein neuer und ein verkannter Thermocoris Put. (Heteroptera - Miridae). Revue de la Faculté des Sciences de l’Université d’Istanbul (B) 22: 279–288. </t>
  </si>
  <si>
    <t xml:space="preserve"> Heterocordylus carbonellus sp. n. (Heteroptera, Miridae). Revue de la Faculté des Sciences de l’Université d’Istanbul (B) 21: 231–235. </t>
  </si>
  <si>
    <t xml:space="preserve"> Eine neue palaearktische Miriden mit Membrane-Pubeszenz (Hemiptera-Heteroptera). Revue de la Faculté des sciences de l’Université d’Istanbul (B) 21: 65–70. </t>
  </si>
  <si>
    <t xml:space="preserve"> Ein neuer Dicyphus aus Kleinasien (Heteroptera-Miridae). Revue de la Faculté des Sciences de l’Université d’Istanbul (B) 21: 145–148. </t>
  </si>
  <si>
    <t xml:space="preserve"> Monanthia triconula n. sp. und einige Tingiden aus der südlichen Türkei. Revue de la Faculté des Sciences de l’Université d’Istanbul (B) 19: 231–236. </t>
  </si>
  <si>
    <t xml:space="preserve"> Ein neuer Reduviolus aus der ferus-Gruppe: Nabis (R.) palifer n. sp. Revue de la Faculté des Sciences de l’Université d’Istanbul (B) 19: 125–129. </t>
  </si>
  <si>
    <t xml:space="preserve"> Dichrooscytus tauricus n. sp. aus dem Bulgar-Dagh (Hem., Het., Miridae). Revue de la Faculté des Sciences de l’Université d’Istanbul (B) 19: 223–226. </t>
  </si>
  <si>
    <t xml:space="preserve"> Cyphodema cilicicum n. sp. (Hem. Het., Miridae). Revue de la Faculté des Sciences de l’Université d’Istanbul (B) 19: 223–226. </t>
  </si>
  <si>
    <t xml:space="preserve"> Neue Cymophyes-Arten aus Syrien und Kasakstan (Hem. Het., Lygaeidae). Annales Entomologici Fennici 19: 168–174. </t>
  </si>
  <si>
    <t xml:space="preserve"> Revisno dos Hemípteros Heterópteros da fauna paleárctica existentes no Museu Zoológico da Universidadede Coimbra. Memórias e Estudos do Museu Zoológico da Universidade de Coimbra 1: 1–234. </t>
  </si>
  <si>
    <t xml:space="preserve">Seabra AF de </t>
  </si>
  <si>
    <t xml:space="preserve"> Descriptions of a new genus and three new species of European Hemiptera. Entomologist’s Monthly Magazine 14: 103–104. </t>
  </si>
  <si>
    <t xml:space="preserve">Saunders E </t>
  </si>
  <si>
    <t xml:space="preserve"> Towards solving the taxonomic impasse of the biocontrol plant bug subgenus Dicyphus (Dicyphus) (Insecta: Heteroptera: Miridae) using molecular, morphometric and morphological partitions. Zoological Journal of the Linnean Society 184: 330–406. https://doi.org/10.1093/zoolinnean/zly005 </t>
  </si>
  <si>
    <t xml:space="preserve">Sanchez JA, Cassis G </t>
  </si>
  <si>
    <t xml:space="preserve"> Nepomorphan fauna of Çorum Province (Hemiptera: Heteroptera). Munis Entomology &amp; Zoology 6: 1014–1016. </t>
  </si>
  <si>
    <t xml:space="preserve">Salur A, Mesci S </t>
  </si>
  <si>
    <t xml:space="preserve"> Gerromorphan fauna of Çorum province in Turkey (Insecta: Heteroptera). Munis Entomology &amp; Zoology 4: 340–345. </t>
  </si>
  <si>
    <t xml:space="preserve"> Capsodes (Horistus) turcomanus (Horvath), 1889 eine bisher verkannte Miridenart (Insecta, Heteroptera). Nachrichtenblatt der Bayerischen Entomologen 29: 94–96. </t>
  </si>
  <si>
    <t xml:space="preserve">Rieger C </t>
  </si>
  <si>
    <t xml:space="preserve"> Family Pentatomidae Leach. In: Aukema B, Rieger C (Eds), Catalogue of Heteroptera of the Palaearctic Region. Vol. 5. Pentatomomorpha II. The Netherlands Entomological Society, Amsterdam, 233–414. </t>
  </si>
  <si>
    <t xml:space="preserve">Rider DA </t>
  </si>
  <si>
    <t xml:space="preserve"> Hémiptères Pentatomoidea Euro-Méditerranéens, volume 2, Systematique: Deuxieme Partie Sous-Famille Pentatominae (Suite et Fin). Faune de France 96. Fédération Française des Sociétés de Sciences Naturelles, Paris, 425 pp. </t>
  </si>
  <si>
    <t xml:space="preserve">Ribes J, Pagola-Carte S </t>
  </si>
  <si>
    <t xml:space="preserve"> Monographia Nabidarum orbis terrestris. Acta Societatis Scientiarum Fennicae 37: 1–62. </t>
  </si>
  <si>
    <t xml:space="preserve">Reuter OM, Poppius B </t>
  </si>
  <si>
    <t xml:space="preserve"> Ausführliche Beschreibungen einiger paläarktischen Hemipteren. Öfversigt af Finska Vetenskaps- Societetens Förhandlingar 55A: 1–111. </t>
  </si>
  <si>
    <t xml:space="preserve">Reuter OM </t>
  </si>
  <si>
    <t xml:space="preserve"> Ad cognitionem Reduviidarum palaearcticarum fragmenta. Öfversigt af Finska Vetenskaps- Societetens Förhandlingar 51: 1–30. </t>
  </si>
  <si>
    <t xml:space="preserve"> Capsidae palaearctivae novae et minus cognitae. Öfversigt af Finska Vetenskaps- Societetens Förhandlingar B 46: 1–18. </t>
  </si>
  <si>
    <t xml:space="preserve"> Capsidae novae mediterraneae. V. Species a dominis J. et U. Sahlberg in itinere a. 1903–1904 collectae. Öfversigt af Finska Vetenskaps Societetens Förhandlingar 47: 1–26. </t>
  </si>
  <si>
    <t xml:space="preserve"> Capsidae rossicae. Öfversigt af Finska Vetenskapssocietetens Förhandlingar B 43: 161–194. </t>
  </si>
  <si>
    <t xml:space="preserve"> Capisdae Novae Mediterraneae III. Öfversigt af Finska Vetenskaps- Societetens Förhandlingar 43: 195–213. </t>
  </si>
  <si>
    <t xml:space="preserve"> Capsidae novae mediterraneae. I. Öfversigt af Finska Vetenskaps- Societetens Förhandlingar 42: 131–162. </t>
  </si>
  <si>
    <t xml:space="preserve"> Hemiptera Gymnocerata Europae. Hémiptères Gymnocérates d’Europe, du bassin de la Méditerranée et de l’Asie Russe. V. Helsingfors, 392 pp. </t>
  </si>
  <si>
    <t xml:space="preserve"> Monographia generis Reduvius Fabr., Lam. Acta Societatis Scientiarum Fennicae 19: 1–36. </t>
  </si>
  <si>
    <t xml:space="preserve"> Monographia Generis Holotrichius Burm. Acta Societatis Scientiarum Fennicae 19: 1–39. </t>
  </si>
  <si>
    <t xml:space="preserve"> Hemiptera Gymnocerata Europae. Hémiptères Gymnocerates d’Europe du bassin de la Méditerranée et de l’Asie Russe. Tome IV. Acta Societatis Scientiarum Fennicae 23: 1–179. </t>
  </si>
  <si>
    <t xml:space="preserve"> Notes geographiques sur les Héteropteres paléarctiques. Revue d’Entomologie 9: 237–245. </t>
  </si>
  <si>
    <t xml:space="preserve"> Ad cognitionem Nabitdarum. Revue d’Entomologie 9: 289–309. </t>
  </si>
  <si>
    <t xml:space="preserve"> Ad cognitionem Lygaeidarum palaearcticarum. Revue d’Entomologie 4: 199–233. </t>
  </si>
  <si>
    <t xml:space="preserve"> Monographia Anthocoridarum Orbis terrestris. Acta Societatis Scientiarum Fennicae 14: 1–204. </t>
  </si>
  <si>
    <t xml:space="preserve"> Hemiptera Gymnocerata Europae. Hémiptères Gymnocérates d’Europe, du bassin de la Méditerranée et de l’Asie Russe. III. Helsingfors, 434–496 pp. </t>
  </si>
  <si>
    <t xml:space="preserve"> Till kännedomen om mimiska Hemiptera och deras lefnads historia. Öfversigt af Finska Vetenskaps- Societetens Förhandlingar 21: 141–198. </t>
  </si>
  <si>
    <t xml:space="preserve"> Hemiptera Gymnocerata Europae. Hémiptères Gymnocérates d’Europe, du bassin de la Méditerranée et de l’Asie Russe. Helsinki, 187 pp. </t>
  </si>
  <si>
    <t xml:space="preserve"> Weitere Beiträge zur Kenntnis der Gattung Nabis Latr. (Hemiptera, Heteroptera, Nabidae). Zoologische Beiträge (N.F.) 10: 253–314. </t>
  </si>
  <si>
    <t xml:space="preserve">Remane R </t>
  </si>
  <si>
    <t xml:space="preserve"> Hémiptères Reduviidae d’Europe Occidentale. Faune de France, Vol. 92. Fédération Française des Sociétés de Sciences Naturelles, Paris, 668 pp. </t>
  </si>
  <si>
    <t xml:space="preserve">Putshkov VG, Moulet P </t>
  </si>
  <si>
    <t xml:space="preserve"> Les Coranus Curtis, 1833, de la faune française (Heteroptera, Reduviidae). Bulletin de la Société Entomologique de France 99: 169–180. </t>
  </si>
  <si>
    <t xml:space="preserve">Putshkov VG </t>
  </si>
  <si>
    <t xml:space="preserve"> On ecology and distribution of certain little-known species of Heteroptera in the Turkmenian SSR. Doklady Akademii Nauk Ukrainskoi SSR (B) 1975: 946–950. </t>
  </si>
  <si>
    <t xml:space="preserve"> Berytidae, Pyrrhocoridae, Piesmatidae, Aradidae and Tingidae. Fauna Ukrainy 21: 1–332. </t>
  </si>
  <si>
    <t xml:space="preserve"> Family Reduviidae Latreille, 1807. In: Aukema B, Rieger C (Eds), Catalogue of the Heteroptera of the Palaearctic Region Vol. 2. The Netherlands Entomological Society, Amsterdam, 148–265. </t>
  </si>
  <si>
    <t xml:space="preserve">Putshkov P V., Putshkov VG </t>
  </si>
  <si>
    <t xml:space="preserve"> Rhynocoris persicus (Heteroptera, Reduviidae): three species or one? Vestnik Zoologii 36: 27–34. </t>
  </si>
  <si>
    <t xml:space="preserve">Putshkov P V. </t>
  </si>
  <si>
    <t xml:space="preserve"> Supplément à la liste des Hémiptères d’Akbès. Revue d’Entomologie 14: 170–177. </t>
  </si>
  <si>
    <t xml:space="preserve">Puton A, Noualhier M </t>
  </si>
  <si>
    <t xml:space="preserve"> Hémiptères nouveaux. Localités nouvelles. Revue d’Entomologie 15: 232–234. </t>
  </si>
  <si>
    <t xml:space="preserve">Puton A </t>
  </si>
  <si>
    <t xml:space="preserve"> Hémiptères nouveaux. Revue d’Entomologie 14: 83–91. </t>
  </si>
  <si>
    <t xml:space="preserve"> Hémiptères d’Akbès, Région de l’Amanus (Syrie septentrionale) récoltés par M. Delagrange. Revue d’entomologie 11: 34–36. </t>
  </si>
  <si>
    <t xml:space="preserve"> Un genre nouveau d’Hémiptères et notes diverses. Revue d’Entomologie 7: 255–257. </t>
  </si>
  <si>
    <t xml:space="preserve"> Zur Kentnnis der Reduviidae Gattung Vachiria Sål. Ofv. Finska Vetensk Soc Forh 51: 1–16. Öfversigt af Finska Vetenskaps- Societetens Förhandlingar 51: 1–16. </t>
  </si>
  <si>
    <t xml:space="preserve">Poppius B </t>
  </si>
  <si>
    <t xml:space="preserve"> Les espèces françaises du genre Notonecta L. et leurs principales formes affines Paléarctiques. Contribution a la connaissance de l’espèce chez les Notonectes. Annales de la Société Entomologique de France 102: 317–358. </t>
  </si>
  <si>
    <t xml:space="preserve">Poisson R </t>
  </si>
  <si>
    <t xml:space="preserve"> Arctocorisa Kervillei, espèce nouvelle de Corise d’Asie Mineure [Hem. Corixidae]. Bulletin de la Société Entomologique de France 32: 164–166. </t>
  </si>
  <si>
    <t xml:space="preserve"> Hémiptères aquatiques d’Asie Mineure recueillis par M. H. Gadeau de Kerville en 1912. Remarques sur les Notonectes. Bulletin de la Société Entomologique de France 30: 327-330. </t>
  </si>
  <si>
    <t xml:space="preserve"> Family Tingidae Laporte, 1832 - lacebugs. In: Aukema B, Rieger C (Eds), Catalogue of the Heteroptera of the Palaearctic Region. Volume 2. Cimicomorpha I. The Netherlands Entomological Society, Amsterdam, 3–78. </t>
  </si>
  <si>
    <t xml:space="preserve">Péricart J, Golub VB </t>
  </si>
  <si>
    <t xml:space="preserve"> Une espèce nouvelle de Tingidae d’Anatolie [Hemiptera]. Entomologiste, Paris, 38 (2), 71–73. Entomologiste 38: 71–73. </t>
  </si>
  <si>
    <t xml:space="preserve">Péricart J, Önder F </t>
  </si>
  <si>
    <t xml:space="preserve"> Hémiptères Pentatomoidea Euro-Méditerranéens. Volume 3: Podopinae et Asopinae. Faune de France, Vol. 93. Fédération Française des Sociétés de Sciences Naturelles, Paris, 291 pp. </t>
  </si>
  <si>
    <t xml:space="preserve">Péricart J </t>
  </si>
  <si>
    <t xml:space="preserve"> Family Berytidae Fieber, 1851. In: Aukema B, Rieger C (Eds), Catalogue of the Heteroptera of the Palaearctic Region, Vol. 4, Pentatomomorpha I. The Netherlands Entomological Society, Amsterdam, 230–342. </t>
  </si>
  <si>
    <t xml:space="preserve"> Hémiptères Lygaeidae euro-méditerranéens, volume 3. Faune de France. Vol. 84. Fédération Française des Sociétés de Sciences Naturelles, Paris, 493 pp. </t>
  </si>
  <si>
    <t xml:space="preserve"> Hémiptères Lygaeidae euro-méditerranéens, volume 2. Faune de France. Vol. 84. Fédération Française des Sociétés de Sciences Naturelles, Paris, 453 pp. </t>
  </si>
  <si>
    <t xml:space="preserve"> Hémiptères Lygaeidae euro-méditerranéens, volume 1. Faune de France. Vol. 84. Fédération Française des Sociétés de Sciences Naturelles, Paris, 475 pp. </t>
  </si>
  <si>
    <t xml:space="preserve"> Family Anthocoridae Fieber, 1836 - flower bugs, minute pirate bugs. In: Aukema B, Rieger C (Eds), Catalogue of the Heteroptera of the Palaearctic Region Vol. 2. The Netherlands Entomological Society, Amsterdam, 108–140. </t>
  </si>
  <si>
    <t xml:space="preserve"> Lygaeidae euro-méditerranéens: synonymies, notes diverses et description de deux espèces nouvelles de Rhyparochrominae (Heteroptera). Bulletin de la Société Entomologique de France 100: 501–510. </t>
  </si>
  <si>
    <t xml:space="preserve"> Hémiptères Saldidae et Leptopodidae d’Europe occidentale et du Maghreb. Faune de France Vol 77. Fédération Française des Sociétés de Sciences Naturelles, Paris, 238 pp. </t>
  </si>
  <si>
    <t xml:space="preserve"> Hémiptères Berytidae. Faune de France, 70. Fédération Française des Sociétés de Sciences Naturelles, Paris, 172 pp. </t>
  </si>
  <si>
    <t xml:space="preserve"> Hémiptères Tingidae Euro-Méditerranéens. Faune de France 69. Fédération Française des Sociétés de Sciences Naturelles, Paris, 618 pp. </t>
  </si>
  <si>
    <t xml:space="preserve"> Hemipteres collectes par Margherita erseppe Osella dans le bassin Mediterraneen oriental Anatolie. Berytidae, Tingidae, Anthocoridae et Microphysidae. Bollettino del Museo Civico di Storia Naturala di Verona 7: 415–425. </t>
  </si>
  <si>
    <t xml:space="preserve"> Hémiptères Anthocoridae, Cimicidae et Microphysidae de l’Ouest-Paléarctique. Faune de l’Europe et du Bassin méditerranéen 7. Cie, Masson (Eds). Centre National de la Recherche Scientifique, 404 pp. </t>
  </si>
  <si>
    <t xml:space="preserve"> Taxonomic revision of the subfamily Lethocerinae Lauck &amp; Menke (Heteroptera: Belostomatidae). Stuttgarter Beiträge zur Naturkunde, Serie A (Biologie) 695: 1–71. </t>
  </si>
  <si>
    <t xml:space="preserve">Perez-Goodwyn PJ </t>
  </si>
  <si>
    <t xml:space="preserve"> Türkiye Stenocephalidae, Rhopalidae ve Alydidae (Heteroptera: Coreoidea) Faunası Üzerinde Sistematik Araştırmalar. Ege Üniversitesi: Ziraat Fakültesi Yayınları 410: 189. </t>
  </si>
  <si>
    <t xml:space="preserve">Pehlivan E </t>
  </si>
  <si>
    <t xml:space="preserve"> An invasive species: Leptoglossus occidentalis (Heidemann) how does it affect forestry activities? Journal of Forestry Faculty 17: 531–542. </t>
  </si>
  <si>
    <t xml:space="preserve">Parlak S </t>
  </si>
  <si>
    <t xml:space="preserve"> Description of two new species of Phytocoris from Turkey (Hemiptera: Heteroptera: Miridae). Heteropterus Revista de Entomología 19: 269–284. </t>
  </si>
  <si>
    <t xml:space="preserve">Pagola-Carte S </t>
  </si>
  <si>
    <t xml:space="preserve"> A Study on the Heteroptera Fauna of Bozcaada (Çanakkale Province). Turkish Journal of Zoology 25: 313–322. </t>
  </si>
  <si>
    <t xml:space="preserve">Özsaraç Ö, Kıyak S </t>
  </si>
  <si>
    <t xml:space="preserve"> Çiçekdağı (Kırşehir) Heteropterleri. Gazi Üniversitesi </t>
  </si>
  <si>
    <t xml:space="preserve">Özsaraç Ö </t>
  </si>
  <si>
    <t xml:space="preserve"> A Study on the Fauna of Heteroptera of Gökçeada (Çanakkale)-II. Journal of the Institute of Science and Technology of Gazi University 14: 1167–1182. </t>
  </si>
  <si>
    <t xml:space="preserve">Özsaraç H, Kıyak S, Özsaraç Ö </t>
  </si>
  <si>
    <t xml:space="preserve"> A study on the fauna of Heteroptera of Gökçeada (Çanakkale)-I. Journal of the Institute of Science and Technology of Gazi University 14: 841–855. </t>
  </si>
  <si>
    <t xml:space="preserve"> Investigations on the Pentatomidae (Heteroptera) fauna in wheat-growing areas in Southeastern Anatolia Region (Turkey). Turkish Journal of Entomology 29: 61–68. </t>
  </si>
  <si>
    <t xml:space="preserve">Özgen İ, Gözüaçık C, Karsavuran Y, Fent M </t>
  </si>
  <si>
    <t xml:space="preserve"> Investigations on the Pentatomidae (Heteroptera) Fauna in Apricot, Cherry, Olive and Pistachio Plantations in East and Southeastern Anatolia Region (Turkey). Ege Üniversitesi Ziraat Fakültesi Dergisi 42: 35–43. </t>
  </si>
  <si>
    <t xml:space="preserve"> The Some Lygaeidae (Hemiptera: Heteroptera) Family Species by Collected by Light Traps in Western Turkey. Journal of the Heteroptera of Turkey 3: 81–83. </t>
  </si>
  <si>
    <t xml:space="preserve">Özgen İ, Örgel S, Tan A </t>
  </si>
  <si>
    <t xml:space="preserve"> Additional Notes on Heteroptera (Hemiptera) of Eastern Turkey. International Journal of Fauna and Biological Studies 8: 1–4. </t>
  </si>
  <si>
    <t xml:space="preserve">Özgen İ, Dioli P, Çerçi B </t>
  </si>
  <si>
    <t xml:space="preserve"> The Some Miridae (Hemiptera: Heteroptera) Family Species by Collected by Light Traps in Western Turkey. Journal of the Heteroptera of Turkey 2: 140–143. </t>
  </si>
  <si>
    <t xml:space="preserve">Özgen İ, Matocq A, Örgel S </t>
  </si>
  <si>
    <t xml:space="preserve"> Some Faunistic Records of Heteroptera (Hemiptera) in Mardin (Turkey) with an Endemic Species. Journal of the Heteroptera of Turkey 2: 66–68. </t>
  </si>
  <si>
    <t xml:space="preserve">Özgen İ, Geçit M, Dioli P </t>
  </si>
  <si>
    <t xml:space="preserve"> First record of Patapius spinosus (Rossi, 1790) for Eastern Anatolia (Turkey) (Hemiptera: Leptopodidae). Journal of the Heteroptera of Turkey 2: 62–65. </t>
  </si>
  <si>
    <t xml:space="preserve">Özgen İ, Dioli P, Topdemir A </t>
  </si>
  <si>
    <t xml:space="preserve"> Some rare species of heteroptera (Hemiptera) from Turkey. International Journal of Fauna and Biological Studies 5: 24–26. </t>
  </si>
  <si>
    <t xml:space="preserve">Özgen İ, Çerçi B, Dioli P </t>
  </si>
  <si>
    <t xml:space="preserve"> Heteroptera (Hemiptera) Species Determined In Pistachio Orchards of Siirt Province with a New Record for Fauna of Turkey: Yotvata Nergal Linnavuori, 1993. Cercetări Agronomice în Moldova LI: 87–95. </t>
  </si>
  <si>
    <t xml:space="preserve">Özgen İ, Çerçi B, Kaya C </t>
  </si>
  <si>
    <t xml:space="preserve"> New and interesting record of western conifer seed bug: Leptoglossus occidentalis (Heidemann, 1910) (Heteroptera: Coreidae) in Eastern Turkey. Journal of Entomology and Zoology Studies 5: 830–833. </t>
  </si>
  <si>
    <t xml:space="preserve">Özgen İ, Dioli P, Çelik V </t>
  </si>
  <si>
    <t xml:space="preserve"> Additional faunistic records of Hemiptera and their collected altitudes in the Eastern and Southeastern Anatolia. Journal of the Heteroptera of Turkey 4: 58–61. </t>
  </si>
  <si>
    <t xml:space="preserve">Özgen İ, Dioli P </t>
  </si>
  <si>
    <t xml:space="preserve"> Contribution to the knowledge of Lygaeidae and Miridae (Hemiptera: Heteroptera) in East Anatolia. Journal of the Heteroptera of Turkey 1: 25–32. </t>
  </si>
  <si>
    <t xml:space="preserve"> The First Predator Record on Orchard ermine moth Yponomeuta padellus Linnaeus, 1758 (Lepidoptera: Yponomeutidae): Jalla dumosa (Linnaeus, 1758) (Hemiptera; Heteroptera: Pentatomidae). In: International Eurasian Conference onScience, Engineering and Technology. Ankara, 1976–1978. </t>
  </si>
  <si>
    <t xml:space="preserve">Özgen İ, Topdemir A </t>
  </si>
  <si>
    <t xml:space="preserve"> Rare species in Tunceli province of Turkey: Megalonotus seidenstueckeri Pericart, 1995 (Hemiptera: Rhyparochromidae). International Journal of Fauna and Biological Studies 5: 42–44. </t>
  </si>
  <si>
    <t xml:space="preserve"> First record of the narrow stink bug Mecidea lindbergi Wagner 1954 (Hemiptera: Heteroptera: Pentatomidae: Mecideini). Ecologia Balkanica 10: 53–56. </t>
  </si>
  <si>
    <t xml:space="preserve">Özgen İ, Çerçi B </t>
  </si>
  <si>
    <t xml:space="preserve"> Additional faunistic notes on Pentatomidae and Scutelleridae (Heteroptera) in Bingöl, Elazığ and Tunceli province (Turkey). International Journal of Fauna and Biological Studies 5: 24–26. </t>
  </si>
  <si>
    <t xml:space="preserve"> A new and interesting record on miridae (Hemiptera) Fauna of Turkey: Megacoelum quercicola Linnavuori, 1965. International Journal of Fauna and Biological Studies 5: 104–105. </t>
  </si>
  <si>
    <t xml:space="preserve"> The species of suborder Heteroptera (Hemiptera) on vineyards agroecosystems which found in Diyarbakır, Elazığ and Mardin provinces, Turkey. Munis Entomology &amp; Zoology 7: 255–258. </t>
  </si>
  <si>
    <t xml:space="preserve">Özgen İ </t>
  </si>
  <si>
    <t xml:space="preserve"> Sultan Sazlığı (Kayseri)’nın sucul Heteroptera ve Coleoptera türleri üzerine faunistik bir çalışma. In: IX. Ulusal Biyoloji Kongresi. Sivas, 177–186. </t>
  </si>
  <si>
    <t xml:space="preserve">Özesmi U, Önder F </t>
  </si>
  <si>
    <t xml:space="preserve"> Orta Anadolu’da Yonca ve Korungalarda Zarar Yapan Bazı Böcek Türleri Üzerinde İlk Çalışmalar. Atatürk Üniversitesi Ziraat Fakültesi Yayınları 316: 68. </t>
  </si>
  <si>
    <t xml:space="preserve">Özer M, Duran M </t>
  </si>
  <si>
    <t xml:space="preserve"> Isparta Orman Bölge Müdürlüğü göknar, çam ve sedir ormanlarında tespit edilen kozalak zararlıları. Turkish Journal of Forestry 18: 178–186. </t>
  </si>
  <si>
    <t xml:space="preserve">Özek T, Avcı M </t>
  </si>
  <si>
    <t xml:space="preserve"> A new invasive polyphagous pest in Turkey, Brown Marmorated Stink Bug [Halyomorpha halys (Stål, 1855) (Hemiptera: Pentatomidae)]: identification, similar species and current status. Black Sea Journal of Engineering and Science 4: 58–67. </t>
  </si>
  <si>
    <t xml:space="preserve">Özdemir İO, Tuncer C </t>
  </si>
  <si>
    <t xml:space="preserve"> Investigations on the Phytophagous and Predator Insect Species on Stone-Fruits in North-East Agricultural Region of Turkey. Turkish Journal of Agriculture and Forestry 20: 267–282. </t>
  </si>
  <si>
    <t xml:space="preserve">Özbek H, Güçlü Ş, Hayat R </t>
  </si>
  <si>
    <t xml:space="preserve"> Erzurum Ve Çevresinde Patates Bitkisinde Bulunan Fitofag Heteroptera Türleri. Bitki Koruma Bülteni 27: 227–238. </t>
  </si>
  <si>
    <t xml:space="preserve">Özbek H, Alaoğlu Ö </t>
  </si>
  <si>
    <t xml:space="preserve"> Katalog der paläarktischen Hemipteren (Heteroptera, Homoptera - Auchenorhyncha und Psylloidea). Friedländer &amp; Sohn, Berlin, 187 pp. </t>
  </si>
  <si>
    <t xml:space="preserve">Oshanin B </t>
  </si>
  <si>
    <t xml:space="preserve"> Pentatomidae (Hemiptera) species on fruit trees in Saray district of Tekirdağ, Turkey. Global Journal of Advanced Research. Global Journal of Advanced Research 4: 293–300. </t>
  </si>
  <si>
    <t xml:space="preserve">Orçan SÖ, Kıvan M </t>
  </si>
  <si>
    <t xml:space="preserve"> Heteroptera (Insecta) Catalogue of Turkey. META Basım Matbaacılık, İzmir, 164 pp. </t>
  </si>
  <si>
    <t xml:space="preserve">Önder F, Karsavuran Y, Tezcan S, Fent M </t>
  </si>
  <si>
    <t xml:space="preserve"> Güneydoğu Anadolu Projesi (GAP) uygulama alanında saptanan Pentatomoidea (Heteroptera) türleriyle ilgili bir değerlendirme. In: GAP Bölgesi Bitki Koruma Sorunları ve Çözüm Önerileri Sempozyumu. Şanlıurfa, 120–130. </t>
  </si>
  <si>
    <t xml:space="preserve">Önder F, Karsavuran Y, Pehlivan E, Turanlı F </t>
  </si>
  <si>
    <t xml:space="preserve"> Güneydoğu Anadolu Projesi (GAP) uygulama alanında saptanan Cimicoidea ve Tingoidea (Heteroptera) türlerinin durumu ve gelecek için düşündürdükleri. In: GAP Bölgesi Bitki Koruma Sorunları ve Çözüm Önerileri Sempozyumu. Şanlıurfa, 149–158. </t>
  </si>
  <si>
    <t xml:space="preserve">Önder F, Karsavuran Y, Örümlü AE </t>
  </si>
  <si>
    <t xml:space="preserve"> Taxonomical status of Stethoconus pyri (Mella) (Het.: Miridae) and some notes about its biology. Turkish Journal of Plant Protection 10: 149–153. </t>
  </si>
  <si>
    <t xml:space="preserve">Önder F, Önuçar A, Ulu O </t>
  </si>
  <si>
    <t xml:space="preserve"> Heteropteraus insects collected by light traps in Edirne (Turkey). Türkiye Bitki Koruma Dergisi 8: 215–224. </t>
  </si>
  <si>
    <t xml:space="preserve">Önder F, Ünal A, Ünal E </t>
  </si>
  <si>
    <t xml:space="preserve"> Species of Heteroptera overwintering as adult stage in İzmir and surrounding areas and some observations on their hibernation sites. II. Lygaeoidea, Pentatomidea. Turkish Journal of Plant Protection 7: 129–144. </t>
  </si>
  <si>
    <t xml:space="preserve">Önder F, Atalay R, Karsavuran Y </t>
  </si>
  <si>
    <t xml:space="preserve"> Species of Heteroptera overwintering as adult stage in İzmir and surrounding areas and some observations on their hibernation sites. I. Notonectidae, Leptopodidae, Anthocoridae, Miridae, Nabidae, Reduviidae, Tingidae, Aradidae, Pyrrhocoridae, Coreidae, Al. Turkish Journal of Plant Protection 7: 65–77. </t>
  </si>
  <si>
    <t xml:space="preserve"> Heteroptera fauna collected by light traps in some districts of Northwestern part of Anatolia. Türkiye Bitki Koruma Dergisi 5: 151–169. </t>
  </si>
  <si>
    <t xml:space="preserve"> Preliminary List of Tingidae with Notes on Distribution and Importance of Species in Turkey. Ege Üniversitesi: Ziraat Fakültesi Yayinları 449: 51. </t>
  </si>
  <si>
    <t xml:space="preserve">Önder F, Lodos N </t>
  </si>
  <si>
    <t xml:space="preserve"> Some Heteroptera collected by light trap in Diyarbakır (Turkey). Türkiye Bitki Koruma Dergisi 3: 25–34. </t>
  </si>
  <si>
    <t xml:space="preserve">Önder F, Adıgüzel N </t>
  </si>
  <si>
    <t xml:space="preserve"> A new species of Galeatus Curtis (Heteroptera: Tingidae) from Turkey. Türkiye Bitki Koruma Dergisi 1: 23–27. </t>
  </si>
  <si>
    <t xml:space="preserve"> Türkiye Anthocoridae (Heteroptera) Faunası Üzerinde Taksonomik ve Faunistik Araştırmalar. Ege Üniversitesi: Ziraat Fakültesi Yayınları 459: 159. </t>
  </si>
  <si>
    <t xml:space="preserve">Önder F </t>
  </si>
  <si>
    <t xml:space="preserve"> Türkiye Isometopidae (Heteroptera) Faunası. Ege Üniversitesi Ziraat Fakültesi Dergisi 18: 105–112. </t>
  </si>
  <si>
    <t xml:space="preserve"> The first list of Family Reduviidae (Heteroptera) of Turkey. Ege Üniversitesi Ziraat Fakültesi Dergisi 17: 1–20. </t>
  </si>
  <si>
    <t xml:space="preserve"> Mecomma lodosi n. sp. from Turkey (Heteroptera: Miridae). Türkiye Bitki Koruma Dergisi 3: 59–62. </t>
  </si>
  <si>
    <t xml:space="preserve"> Türkiye Miridae (Hemiptera) faunası üzerinde sistematik çalışmalar. Ege University </t>
  </si>
  <si>
    <t xml:space="preserve"> A new species of Phylinae (Heteroptera: Miridae) from Turkey. Ege Üniversitesi Ziraat Fakültesi Dergisi 12: 117–121. </t>
  </si>
  <si>
    <t xml:space="preserve"> A new species of Mecomma Fieber (Heteroptera: Miridae) from Turkey. Journal of Entomology (B) 43: 115–119. </t>
  </si>
  <si>
    <t xml:space="preserve"> Kazdağı Bölgesi’nde (Balıkesir) Yayılış Gösteren Heteroptera Faunasına Katkılar. In: 20. Ulusal Biyoloji Kongresi Bildiri Özetleri. Denizli, 709–710. </t>
  </si>
  <si>
    <t xml:space="preserve">Öncül-Abacıgil T, Fent M, Varlı SV </t>
  </si>
  <si>
    <t xml:space="preserve"> Heteroptera species determined by using hibernating trap bands in olive orchards near Edremit (Balıkesir) Bay, Turkey. Turkish Journal of Entomology 34: 105–115. https://doi.org/10.16970/ted.43944 </t>
  </si>
  <si>
    <t xml:space="preserve">Öncül-Abacıgil T, Varli SV, Tezcan S </t>
  </si>
  <si>
    <t xml:space="preserve"> Türkiye’de Leptoglossus occidentalis Heidemann, 1910 (Hemiptera: Coreidae) üzerine biyolojik gözlemler, parazitoitleri ve yayılışına katkılar. Ormancılık Araştırma Dergisi 7: 9–21. https://doi.org/https://doi.org/10.17568/ogmoad.548950 </t>
  </si>
  <si>
    <t xml:space="preserve">Oğuzoğlu Ş, Avcı M </t>
  </si>
  <si>
    <t xml:space="preserve"> Isparta ve Burdur illerinde Leptoglossus occidentalis Heidemann, 1910 (Hemiptera: Coreidae)’e ait gözlemler ve Türkiye’deki durumu. In: Proceeding of III. Turkish Forest Entomology and Pathology Symposium. Artvin, 13–14. </t>
  </si>
  <si>
    <t xml:space="preserve"> Kuşburnu Bitkisi (Rosa ssp.)’nde rastlanan zararlı böcekler ve bunlara karşı kullanılabilecek faydalı türler. In: Kuşburnu Sempozyumu Bildiriler Kitabı. Gümüşhane, 207–218. </t>
  </si>
  <si>
    <t xml:space="preserve">Oğurlu İ, Eser Ö, Süzek H </t>
  </si>
  <si>
    <t xml:space="preserve"> Türkiye’de Meyve Ağacı Zararlıları ve Mücadelesi. Tarım İlaçları A. Ş. Neşriyatı 5: 1–208. </t>
  </si>
  <si>
    <t xml:space="preserve">Nizamlıoğlu K </t>
  </si>
  <si>
    <t xml:space="preserve"> Revision of the genus Orthocephalus Fieber, 1858 (Hemiptera: Heteroptera: Miridae: Orthotylinae). Zootaxa 2316: 1–118. </t>
  </si>
  <si>
    <t xml:space="preserve">Namyatova AA, Konstantinov F V. </t>
  </si>
  <si>
    <t xml:space="preserve"> Invasion by the Oak Lace Bug, Corythucha arcuata (Say) (Heteroptera: Tingidae), in Turkey. Turkish Journal of Zoology 33: 263–268. </t>
  </si>
  <si>
    <t xml:space="preserve">Mutun S, Ceyhan Z, Sözen C </t>
  </si>
  <si>
    <t xml:space="preserve"> Corythucha ciliata, a new Platanus pest in Turkey. Phytoparasitica, 37, 65–66. Phytoparasitica 37: 65–66. </t>
  </si>
  <si>
    <t xml:space="preserve">Mutun S </t>
  </si>
  <si>
    <t xml:space="preserve"> First report of the oak lace bug, Corythucha arcuata (Say, 1832) (Heteroptera: Tingidae) from Bolu, Turkey. Israel Journal of Zoology, 49, 323–324. Israel Journal of Zoology 49: 323–324. </t>
  </si>
  <si>
    <t xml:space="preserve"> Reduvius nigritus sp. nov. (Hemiptera, Heteroptera, Reduviidae, Reduviinae) from Turkish Anatolia. Journal of the Heteroptera of Turkey 2: 75–80. </t>
  </si>
  <si>
    <t xml:space="preserve">Moulet P </t>
  </si>
  <si>
    <t xml:space="preserve"> Hemiptères Coreoidea (Coreidae, Rhopalidae, Alydidae), Pyrrhocoridae, Stenocephalidae euro-méditerranens. Faune de France, 81. Fédération Française des Sociétés de Sciences Naturelles, Paris, 336 pp. </t>
  </si>
  <si>
    <t xml:space="preserve"> Orthotylus attali sp.nov. - a new plant bug from Turkey (Heteroptera: Miridae: Orthotylinae: Orthotylini). Mitteilungen der Münchner Entomologischen Gesellschaft 99: 105–109. </t>
  </si>
  <si>
    <t xml:space="preserve">Morkel C, Wyniger D </t>
  </si>
  <si>
    <t xml:space="preserve"> Lygaeides nouveaux de la faune palearctique. Revue d’Entomologie 8: 287–292. </t>
  </si>
  <si>
    <t xml:space="preserve">Montandon L </t>
  </si>
  <si>
    <t xml:space="preserve"> Türkiyenin Entomolojik coğrafyası. Ege Üniversitesi Tıp Fakültesi Yayını 42: 114–192. </t>
  </si>
  <si>
    <t xml:space="preserve">Merdivenci A </t>
  </si>
  <si>
    <t xml:space="preserve"> Description of Mustha izmirensis, new species (Heteroptera: Pentatomidae: Halyini) from Bomova, Izmir, Turkey with key to its world species. Pakistan Journal of Zoology 40: 435–439. </t>
  </si>
  <si>
    <t xml:space="preserve">Memon N, Ahmad I </t>
  </si>
  <si>
    <t xml:space="preserve"> Revision of Scirtetellus Reut. (Heteroptera: Miridae). Entomologicheskoe Obozrenie 54: 814–826. </t>
  </si>
  <si>
    <t xml:space="preserve">Medvedeva ND </t>
  </si>
  <si>
    <t xml:space="preserve"> Terrestrial Hemiptera (Heteroptera) collected in South-East Anatolia (Diyarbakır, Mardin and Elazığ provinces) (Turkey): second list. Munis Entomology &amp; Zoology 9: 884–930. </t>
  </si>
  <si>
    <t xml:space="preserve">Matocq A, Pluot-Sigwalt D, Özgen İ </t>
  </si>
  <si>
    <t xml:space="preserve"> Revision de Amblytylus et essai de mise au point sur le genres Amblytylus Feiber et Megalocoleus Reuter (Heteroptera: Miridae: Phylinae). Annales de la Societe Entomologique de France 48: 123–154. </t>
  </si>
  <si>
    <t xml:space="preserve">Matocq A, Plout-Sigwalt D </t>
  </si>
  <si>
    <t xml:space="preserve"> Une nouvelle espèce de Psallus de Turquie associée à Fraxinus sp. (Oleaceae) (Hemiptera, Heteroptera, Miridae, Phylinae). Nouvelle Revue d’Entomologie (N.S.) 27: 163–172. </t>
  </si>
  <si>
    <t xml:space="preserve">Matocq A, Pluot-Sigwalt D </t>
  </si>
  <si>
    <t xml:space="preserve"> A preliminary list of Heteroptera collected in Mardin and Siirt provinces from South-Eastern Anatolia of Turkey (Hemiptera). Munis Entomology &amp; Zoology 5: 1011–1019. </t>
  </si>
  <si>
    <t xml:space="preserve">Matocq A, Özgen İ </t>
  </si>
  <si>
    <t xml:space="preserve"> Une nouvelle et remarquable espèce d’Orthonotus Stephens de Turquie et notes sur le genre (Heteroptera, Miridae, Phylinae). Revue Française d’Entomologie (N.S.) 23: 71–78. </t>
  </si>
  <si>
    <t xml:space="preserve"> Un nouveau Psallus Fieber, 1858 de Turquie et de Jordanie (Hemiptera, Heteroptera, Miridae). Revue de l’Association Roussillonnaise d’Entomologie 28: 92–96. </t>
  </si>
  <si>
    <t xml:space="preserve">Matocq A </t>
  </si>
  <si>
    <t xml:space="preserve"> Un nouveau Psallus Fieber, 1858 de Turquie. Revue de l’Association Roussillonnaise d’Entomologie 28: 223–225. </t>
  </si>
  <si>
    <t xml:space="preserve"> Description d’une nouvelle espèce de Tinicephalus de Turquie et compléments à la révision du genre (Heteroptera, Miridae). Bulletin de la Société Entomologique de France 112: 171–178. </t>
  </si>
  <si>
    <t xml:space="preserve"> Revue des espèces attribuées au genre Megalocoleus Reuter, 1890 (Heteroptera: Miridae). Annales de la Société entomologique de France (N.S.) 40: 69–101. </t>
  </si>
  <si>
    <t xml:space="preserve"> Une nouvelle espèce de Cymus de Turquie (Heteroptera, Lygaeidae, Cyminae). Revue Française d’Entomologie (N.S.). 22: 73–75. </t>
  </si>
  <si>
    <t xml:space="preserve"> Faunistic studies on Tingidae (Hemiptera) species of Diyarbakir, Mardin and Elazığ provinces. Turkish Bulletin of Entomology 3: 139–155. </t>
  </si>
  <si>
    <t xml:space="preserve">Maral H, Ulusoy MR, Bolu H, Guilbert E </t>
  </si>
  <si>
    <t xml:space="preserve"> A new species from the Near East for the genus Ochetostethus FIEBER 1860 (Heteroptera, Cydnidae). Denisia 19: 513–516. </t>
  </si>
  <si>
    <t xml:space="preserve">Magnien P </t>
  </si>
  <si>
    <t xml:space="preserve"> Contribution à l’étude du genre Legnotus Schiødte et description d’une nouvelle espèce de Turquie (Heteroptera, Cydnidae). Bulletin de la Société Entomologique de France. 103: 463–473. </t>
  </si>
  <si>
    <t xml:space="preserve"> Faunistic Studies on Miridae (Heteroptera) of Western Bleack Sea, Central Anatolia and Mediterraneon Regions of Turkey. Ege Üniversitesi Basımevi, İzmir. </t>
  </si>
  <si>
    <t xml:space="preserve">Lodos N, Önder F, Pehlivan E, Atalay R, Erkin E, Karsavuran Y, Tezcan S, Aksoy S </t>
  </si>
  <si>
    <t xml:space="preserve"> Faunistic studies on Lygaeidae (Heteroptera) of Western Black Sea, Central Anatolia and Mediterranean Regions of Turkey. Ege Üniversitesi Basımevi, İzmir. </t>
  </si>
  <si>
    <t xml:space="preserve"> Faunistic Studies On Pentatomoidea (Plataspidae, Acanthosomatidae, Cydnidae, Scutelleridae, Pentatomidae) of Western Black Sea, Central Anatolia And Mediterranean Regions of Turkey. Ege Üniversitesi Basımevi, İzmir. </t>
  </si>
  <si>
    <t xml:space="preserve"> Ege ve Marmara Bölgesi’nin Zararlı Böcek Faunasının Tespiti Üzerinde Çalışmalar [Curculionidae, Scarabaeidae (Coleoptera); Pentatomidae, Lygaeidae, Miridae (Heteroptera)]. Gıda-Tarım ve Hayvancılık Bakanlığı Zirai Mücadele ve Zirai Karantina Genel Müdürlüğü, Ankara. </t>
  </si>
  <si>
    <t xml:space="preserve">Lodos N, Önder F, Pehlivan E, Atalay R </t>
  </si>
  <si>
    <t xml:space="preserve"> Diyarbakır (Karacadağ)’da Süne (Eurygaster integriceps Put.) (Heteroptera: Scutelleridae)’nin Ovalara Göç Ettiği Dönemde Kışlak Böcek Faunasının Tespiti Ve Süne İle Diğer Bazı Türlerin Kışlak Yeklerinden Çıkış Ve Göç Etme Davranışları Üzerinde Araştırmala. Bitki Koruma Bülteni 24: 75–87. </t>
  </si>
  <si>
    <t xml:space="preserve">Lodos N, Önder F, Şimşek Z </t>
  </si>
  <si>
    <t xml:space="preserve"> Contribution to the study of Turkish Pentatomoidea (Heteroptera) VI. Asopinae Amyot &amp; Serville 1843. Türkiye Bitki Koruma Dergisi 7: 221–230. </t>
  </si>
  <si>
    <t xml:space="preserve">Lodos N, Önder F </t>
  </si>
  <si>
    <t xml:space="preserve"> Contribution to the study of the Turkish Pentatomoidea (Heteroptera). V. Sciocorini Bergroth (Pentatomidae). Türkiye Bitki Koruma Dergisi 6: 133–146. </t>
  </si>
  <si>
    <t xml:space="preserve"> Two new species of Pentatomidae from Turkey (Heteroptera). Türkiye Bitki Koruma Dergisi 4: 7–13. </t>
  </si>
  <si>
    <t xml:space="preserve"> Türkiye Pentatomoidea (Heteroptera) üst familyası üzerinde araştırmalar. III. Familya: Cydnidae Billberg. Ege Üniversitesi: Ziraat Fakültesi Yayinları 381: 81. </t>
  </si>
  <si>
    <t xml:space="preserve"> Contribution to the study on the Turkish Pentatomoidea (Heteroptera) IV. Family: Acanthosomatidae Stal 1864. Türkiye Bitki Koruma Dergisi 3: 139–160. </t>
  </si>
  <si>
    <t xml:space="preserve"> Türkiye Pentatomoidea (Heteroptera) üstfamilyası üzerinde araştırmalar. II. familya: Plataspidae DALL. Türkiye Bitki Koruma Dergisi 2: 195–239. </t>
  </si>
  <si>
    <t xml:space="preserve"> A New Species of Eurygaster and notes on some little known species of Turkish Pentatomidae (Hemiptera: Heteroptera). Psyche 70: 144–150. </t>
  </si>
  <si>
    <t xml:space="preserve">Lodos N </t>
  </si>
  <si>
    <t xml:space="preserve"> A new variety of Eurygaster austriacus (Schrk.) from Turkey (Hemiptera-Heteroptera Pentatomidae). Annals and Magazine of Natural History 3: 87–90. </t>
  </si>
  <si>
    <t xml:space="preserve"> A new species of Graphosoma from Turkey (Heteroptera–Pentatomidae). Annals and Magazine of Natural History 13: 711–713. </t>
  </si>
  <si>
    <t xml:space="preserve"> Burrower bugs of the Old World: a catalogue (Hemiptera: Heteroptera: Cydnidae). Genus 10: 165–249. </t>
  </si>
  <si>
    <t xml:space="preserve">Lis JA </t>
  </si>
  <si>
    <t xml:space="preserve"> Hemiptera of Iraq. IV. Heteroptera, the aquatic and subaquatic families, Saldidae and Leptopodidae. Entomologica Fennica 5: 87–95. </t>
  </si>
  <si>
    <t xml:space="preserve">Linnavuori RE </t>
  </si>
  <si>
    <t xml:space="preserve"> Heteroptera of Saudi Arabia. Fauna of Saudi Arabia 8: 31–97. </t>
  </si>
  <si>
    <t xml:space="preserve"> New species of Hemiptera Heteroptera from Iraq and the adjacent countries. , 44, 1–59. Acta Entomologica Fennica 44: 1–59. </t>
  </si>
  <si>
    <t xml:space="preserve"> Studies on the South-and East-Mediterranean Hemipterous Fauna. Acta Entomologica Fennica 21: 1–69. </t>
  </si>
  <si>
    <t xml:space="preserve"> A new Isometopus species. Annales Entomologici Fennici 28: 187–189. </t>
  </si>
  <si>
    <t xml:space="preserve"> Two new species of Miridae from the Middle East. Annales Entomologici Fennici 27: 210–212. </t>
  </si>
  <si>
    <t xml:space="preserve"> A Palaearctic Heteropterous material collected by J. Sahlberg and U. Saalas. Annales Entomologici Fennici 19: 147–167. </t>
  </si>
  <si>
    <t xml:space="preserve"> Studies on the family Cryptostemmatidae. Annales Entomologici Fennici 17: 92–103. </t>
  </si>
  <si>
    <t xml:space="preserve"> Taxonomy and systematics of some species groups of Saldula Van Duzee, with a discussion of riparian-terrestrial shifts in the Saldidae (Heteroptera). Zoologica Scripta 4: 159–174. </t>
  </si>
  <si>
    <t xml:space="preserve">Lindskog P </t>
  </si>
  <si>
    <t xml:space="preserve"> Über die Gattung Coriomeris Westw. (Hem. Het.). Annales Historico-Naturales Musei Nationalis Hungarici 20: 73–80. </t>
  </si>
  <si>
    <t xml:space="preserve">Lindberg H </t>
  </si>
  <si>
    <t xml:space="preserve"> Verzeichnis der von John Sahlberg und Unio Saales in den Mittelmeer gebieten gesammelten semiaquatilen und aquatilen Heteropteren. Notulae Entomologicae 2: 15–19, 46–49. </t>
  </si>
  <si>
    <t xml:space="preserve"> A revision of the Stenocephalidae Dallas 1852 (Hemiptera-Heteroptera). Entomologist’s Monthly Magazine 101: 145–160. </t>
  </si>
  <si>
    <t xml:space="preserve">Lansbury I </t>
  </si>
  <si>
    <t xml:space="preserve"> Contribution to the knowledge of the Pentatomidae (Heteroptera) fauna of Turkey G. Linzer Biologische Beiträge 41: 697–708. https://doi.org/10.1080/09397140.2011.10648892 </t>
  </si>
  <si>
    <t xml:space="preserve">Külekçi G, Yıldırım E, Tezcan S </t>
  </si>
  <si>
    <t xml:space="preserve"> A Study on the Fauna of Heteroptera of Ilgaz Mountains (Kastamonu, Çankırı) With a New Record for Turkey. Nevşehir Bilim ve Teknoloji Dergisi 4: 1–33. https://doi.org/10.17100/nevbiltek.11159 </t>
  </si>
  <si>
    <t xml:space="preserve">Küçükbasmacı İ, Kıyak S </t>
  </si>
  <si>
    <t xml:space="preserve"> Two new invasive species recorded in Kastamonu (Turkey): Oak lace bug [Corythucha arcuata (Say, 1832)] and sycamore lace bug [Corythucha ciliata (Say, 1832)] (Heteroptera: Tingidae). Journal of Entomology and Nematology 6: 104–111. </t>
  </si>
  <si>
    <t xml:space="preserve">Küçükbasmacı İ </t>
  </si>
  <si>
    <t xml:space="preserve"> Katalog der Wanzen-Typen von Gustav Seidenstücker (1912−1989) in der Zoologischen Staatssammlung München (Heteroptera). Bericht der Naturforschonenden Gesellschaft Augsburg 61: 1–90. </t>
  </si>
  <si>
    <t xml:space="preserve">Kothe T, Blazi G, Schönitzer K </t>
  </si>
  <si>
    <t xml:space="preserve"> The distribution of the European swallow bug (Oeciacus hirundinis Jenyns, 1839) in the nests of house martin (Delichon urbica Linnaeus, 1758) in Afyonkarahisar. Eurasian Journal of Veterinary Sciences 33: 163–166. </t>
  </si>
  <si>
    <t xml:space="preserve">Köse M, Kartal K, Eser M, Dik B </t>
  </si>
  <si>
    <t xml:space="preserve"> Contribution to the Knowledge of Alydidae, Coreidae, Rhopalidae and Pentatomidae (Hemiptera) Fauna from Fruıt Orchards in Iğdır Province of Turkey. Munis Entomology &amp; Zoology 16: 947–952. </t>
  </si>
  <si>
    <t xml:space="preserve">Korkmaz B, Yıldırım E </t>
  </si>
  <si>
    <t xml:space="preserve"> New records of Phylinae (Hemiptera: Heteroptera: Miridae) from the Palaearctic Region. Zootaxa 1870: 24–42. </t>
  </si>
  <si>
    <t xml:space="preserve">Konstantinov FV, Namyatova AA </t>
  </si>
  <si>
    <t xml:space="preserve"> Review of Campylomma from Russia, Caucasus, and Central Asia with description of two new species (Hemiptera: Heteroptera: Miridae: Phylinae). Entomologica Americana 122: 115–155. </t>
  </si>
  <si>
    <t xml:space="preserve">Konstantinov F V., Neimorovets V V., Korzeev AI </t>
  </si>
  <si>
    <t xml:space="preserve"> Bryocorinae Baerensprung, 1860 (Hemiptera: Heteroptera: Miridae) of European Russia and the Caucasus: synopsis and key to species. Zootaxa 4920: 301–338. </t>
  </si>
  <si>
    <t xml:space="preserve">Konstantinov F V., Neimorovets V V. </t>
  </si>
  <si>
    <t xml:space="preserve"> Review of the genus Camptotylus Fieber, 1860 (Heteroptera: Miridae) with description of two new species. American Museum Novitates 3606: 1–23. https://doi.org/10.1206/0003-0082(2008)3606[1:rotgcf]2.0.co;2 </t>
  </si>
  <si>
    <t xml:space="preserve">Konstantinov F V. </t>
  </si>
  <si>
    <t xml:space="preserve"> List of the two thousand species of the pterygot insects in Van province (East Turkey). Cesa News 81: 2–86. </t>
  </si>
  <si>
    <t xml:space="preserve">Koçak AÖ, Kemal M </t>
  </si>
  <si>
    <t xml:space="preserve"> List of the species of some pterygot orders recorded in the Province Van (East Turkey) and a description of a new species in the family Cicadidae (Insecta). Priamus 12: 130–149. </t>
  </si>
  <si>
    <t xml:space="preserve"> Redescription of Urartucoris ermolenkoi (Hemiptera, Heteroptera, Coreidae) and a revised key to the genera of Pseudophloeini of the Western Palaearctic Region. ZooKeys 319: 191–209. https://doi.org/10.3897/zookeys.319.4309 </t>
  </si>
  <si>
    <t xml:space="preserve">Kment P, Fent M, Japoshvili G </t>
  </si>
  <si>
    <t xml:space="preserve"> New records of true bugs (Heteroptera) of Balkan peninsula. Acta Entomologica Slovenica 13: 9–20. </t>
  </si>
  <si>
    <t xml:space="preserve">Kment P, Bryja J, Jindra Z </t>
  </si>
  <si>
    <t xml:space="preserve"> First record of Metatropis rufescens (Hemiptera: Heteroptera: Berytidae) from Turkey. Turkish Journal of Zoology 36: 828–830. https://doi.org/10.3906/zoo-1111-7 </t>
  </si>
  <si>
    <t xml:space="preserve">Kment P, Fent M </t>
  </si>
  <si>
    <t xml:space="preserve"> On the taxonomy and distribution of the genus Maccevethus (Hemiptera: Heteroptera: Rhopalidae). Acta Musei Moraviae, Scientiae biologicae (Brno) 95: 15–47. </t>
  </si>
  <si>
    <t xml:space="preserve">Kment P, Banar P </t>
  </si>
  <si>
    <t xml:space="preserve"> New records of Eurydema fieberi from the Czech Republic with corrections to some previously published records of Palaearctic Eurydema species ( Hemiptera : Heteroptera : Pentatomidae ). Acta Musei Moraviae, Scientiae biologicae 93: 11–27. </t>
  </si>
  <si>
    <t xml:space="preserve">Kment P, Jindra Z </t>
  </si>
  <si>
    <t xml:space="preserve"> New and interesting records of true bugs (Heteroptera) from Turkey, southeastern Europe, Near and Middle East. Acta Entomologica Musei Nationalis Pragae 45: 3–16. </t>
  </si>
  <si>
    <t xml:space="preserve"> Contributions of the aquatic and semiaquatic Heteroptera fauna of the Afyon Province. Gazi Üniversitesi Fen Bilimleri Dergisi 17: 31–34. </t>
  </si>
  <si>
    <t xml:space="preserve">Kıyak S, Salur A, Canbulat S, Özsaraç Ö </t>
  </si>
  <si>
    <t xml:space="preserve"> The Second Record of Perillus bioculatus (Fabricius, 1775) (Hemiptera: Heteroptera: Pentatomidae), Invasive Alien Species (IAS) from Anatolia. Journal of the Heteroptera of Turkey 1: 4–6. </t>
  </si>
  <si>
    <t xml:space="preserve">Kıyak S, Alacapunar P, Özdamar H </t>
  </si>
  <si>
    <t xml:space="preserve"> Gerromorpha and leptopodomorpha (Insecta; Heteroptera) fauna of southwest Anatolia. Turkish Journal of Zoology 32: 309–326. </t>
  </si>
  <si>
    <t xml:space="preserve">Kıyak S, Salur A, Canbulat S </t>
  </si>
  <si>
    <t xml:space="preserve"> Nepomorpha (Heteroptera) fauna of south-western Anatolia (Turkey). Boletín Sociedad Entomológica Aragonesa 40: 548–554. </t>
  </si>
  <si>
    <t xml:space="preserve">Kıyak S, Canbulat S, Salur A </t>
  </si>
  <si>
    <t xml:space="preserve"> Four new records of aquatic bugs new for the Turkish fauna. Entomological Problems 36: 47–48. </t>
  </si>
  <si>
    <t xml:space="preserve"> Additional Notes on the Heteroptera Fauna of Nevşehir Province (Turkey). Gazi University Journal of Sience 17: 21–29. </t>
  </si>
  <si>
    <t xml:space="preserve">Kıyak S, Özsaraç Ö, Salur A </t>
  </si>
  <si>
    <t xml:space="preserve"> A new faunistical record from Bolu Province (Turkey): Megalonotus praetextatus (Herrich-Schaeffer,1876) (Hemiptera: Heteroptera: Lygaeidae). Journal of the Heteroptera of Turkey 2: 42–46. </t>
  </si>
  <si>
    <t xml:space="preserve">Kıyak S, Şahin ŞY </t>
  </si>
  <si>
    <t xml:space="preserve"> Contribution to the knowledge of the genus Apterola (Heteroptera: Lygaeidae) in Turkey. Munis Entomology &amp; Zoology 12: 653–654. </t>
  </si>
  <si>
    <t xml:space="preserve">Kıyak S, Özdamar H </t>
  </si>
  <si>
    <t xml:space="preserve"> Faunistic study of terrestrial Heteroptera of Çaldağ (Ankara, Turkey). Munis Entomology &amp; Zoology 5: 1104–1118. </t>
  </si>
  <si>
    <t xml:space="preserve">Kıyak S, Akar E </t>
  </si>
  <si>
    <t xml:space="preserve"> Rhynocoris rubrogularis (Horváth 1880) (Heteroptera: Reduviidae): new faunistic record for Turkey. Journal of Entomological Research Society 2: 45–47. </t>
  </si>
  <si>
    <t xml:space="preserve">Kıyak S, Salur A </t>
  </si>
  <si>
    <t xml:space="preserve"> Die ersten Belege von Vilpianus galii (Wolff,1802), in der anatolischen fauna (Insecta, Heteroptera, Pentatomidae). Journal of Entomological Research Society 1: 23–28. </t>
  </si>
  <si>
    <t xml:space="preserve">Kıyak S, Ün E </t>
  </si>
  <si>
    <t xml:space="preserve"> Über Heteropteren von Nord- und Nordostanatolien. Centre for Entomological Studies Ankara, Miscellaneous Papers 11: 3–8. </t>
  </si>
  <si>
    <t xml:space="preserve">Kıyak S, Çağlar SS </t>
  </si>
  <si>
    <t xml:space="preserve"> The new record invasive alien species (IAS) Zelus renardii (Kolenati, 1857) (Hemiptera: Heteroptera: Reduviidae) in central Anatolia (Turkey). Journal of the Heteroptera of Turkey. Journal of the Heteroptera of Turkey 2: 47–52. </t>
  </si>
  <si>
    <t xml:space="preserve">Kıyak S </t>
  </si>
  <si>
    <t xml:space="preserve"> The First Record of Deraeocoris flavilinea (A. Costa, 1862) (Hemiptera: Heteroptera: Miridae) as an Invasive Alien Species (IAS) in the Anatolian Peninsula (Turkey). Journal of the Heteroptera of Turkey 2: 69–74. </t>
  </si>
  <si>
    <t xml:space="preserve"> A confirmed species to Turkish Miridae fauna: Myrmecoris gracilis (Sahlberg, 1848) (Heteroptera). Munis Entomology &amp; Zoology 14: 662. </t>
  </si>
  <si>
    <t xml:space="preserve"> On Heteroptera fauna of Binboğa Mountains (Turkey, Kahramanmaraş-Kayseri). Munis Entomology &amp; Zoology 11: 441–449. </t>
  </si>
  <si>
    <t xml:space="preserve"> A short excursion result on Heteroptera of Engizek and Öksüz Mountains (Kahramanmaraş Province). Gazi Üniversitesi Fen Bilimleri Dergisi 15: 1–10. </t>
  </si>
  <si>
    <t xml:space="preserve"> Işık Dağı ve Çevresinde Yaşayan Heteroptera (Insecta) Türlerinin Faunistik, Sistemik ve Ekolojik Yönden Araştırılması I-II. Journal Institute Science and Technology, Gazi University 13: 323–367. </t>
  </si>
  <si>
    <t xml:space="preserve"> Pionosomus engizekicus (sp.nov.), Eine Neue Art Aus Der Türkei (Insecta, Heteroptera, Lygaeidae). Gazi Üniversitesi Fen Bilimleri Dergisi 5: 47–50. </t>
  </si>
  <si>
    <t xml:space="preserve"> Über terrestrische Wanzenarten von Soğuksu Nationalpark. Priamus 6: 131–156. </t>
  </si>
  <si>
    <t xml:space="preserve"> Erstnachweisen für die Fauna Heteroptera der Türkei. Priamus 6: 160–164. </t>
  </si>
  <si>
    <t xml:space="preserve"> Systematisch-Ökologische Untersuchungen über die Wanzen (Insecta- Heteroptera) aus dem Gebiet Hazar-See, Maden und Ergani (Prov. Elazığ). Journal of Biology of Gazi University Faculty of Arts and Sciences 1: 43–95. </t>
  </si>
  <si>
    <t xml:space="preserve"> Binboğa Dağları (K.Maraş-Kayseri) Kara Heteropter’lerinin Erginlerinin Eko-faunistik ve Sistematiği üzerine Araştırmalar. Gazi University </t>
  </si>
  <si>
    <t xml:space="preserve"> Some observations on Perillus bioculatus (F.) (Heteroptera: Pentatomidae) a new record for the entomofauna of Turkey. Turkish Joumal of Entomology 28: 95–98. </t>
  </si>
  <si>
    <t xml:space="preserve">Kıvan M </t>
  </si>
  <si>
    <t xml:space="preserve"> A new sunflower (Helianthus annuus) pest in the Southeastern Anatolia Region. Türkiye Bitki Koruma Dergisi 2: 11–14. </t>
  </si>
  <si>
    <t xml:space="preserve">Kıran E </t>
  </si>
  <si>
    <t xml:space="preserve"> Revision of the Notonectidæ. Part I. Introduction, and systematic revision of the genus Notonecta. Transactions of the Entomological Society of London 1897: 393–426. </t>
  </si>
  <si>
    <t xml:space="preserve">Kirkaldy GW </t>
  </si>
  <si>
    <t xml:space="preserve"> A new species of the genus Sigara (Hemiptera, Corixidae) from Transcaucasia. Entomologicheskoe Obozrenie 39: 182–186. </t>
  </si>
  <si>
    <t xml:space="preserve">Kiritshenko AN, Jaczewski TL </t>
  </si>
  <si>
    <t xml:space="preserve"> Die echten Halbflügler (Hemiptera) der Nachitshewan ASSR. Trudy Zoologicheskogo Instituta, Azerbaidzhanskii Filial Akademiya Nauk SSSR 8: 75–121. </t>
  </si>
  <si>
    <t xml:space="preserve">Kiritshenko AN </t>
  </si>
  <si>
    <t xml:space="preserve"> Beiträge zur Kenntnis palaearktischer Hemipteren. II. Konowia 8: 451–456. </t>
  </si>
  <si>
    <t xml:space="preserve"> Beitrag zur Hemipterenfauna des südlichen Armenien. Wiener Entomologische Zeitung 41: 1–5. </t>
  </si>
  <si>
    <t xml:space="preserve"> Bugs (Hemiptera-Heteroptera) of the Caucasian region. I. Mémoires du Musée du Caucase (A) 6: 1–177. </t>
  </si>
  <si>
    <t xml:space="preserve"> Insectes Hemipteres, Coreidae: Coreinae. Faune de la Russie 6: 1–395. </t>
  </si>
  <si>
    <t xml:space="preserve"> The damage of Turkey’s new invasive species, Corythucha ciliata (Say, 1832) (Hemiptera: Tingidae) in the Eastern Black Sea Region. In: Proceedings of Turkey II. Forest Entomology and Pathology Symposium. , 238–242. </t>
  </si>
  <si>
    <t xml:space="preserve">Kezik U, Eroğlu M </t>
  </si>
  <si>
    <t xml:space="preserve"> Miridae Hahn, 1883. In: Aukema B, Rieger C (Eds), Catalogue of the Heteroptera of the Palaearctic Region. Vol. 1, Enicocephalomorpha, Dipsocoromorpha, Nepomorpha, Gerromorpha and Leptopodomorpha. The Netherlands Entomological Society, Amsterdam, 1–576. </t>
  </si>
  <si>
    <t xml:space="preserve">Kerzhner IM, Josifov M </t>
  </si>
  <si>
    <t xml:space="preserve"> New and little known Heteroptera from Mongolia and adjacent regions of the USSR. IV. Miridae, I. Nasekomye Mongolii 9: 35–72. </t>
  </si>
  <si>
    <t xml:space="preserve">Kerzhner IM </t>
  </si>
  <si>
    <t xml:space="preserve"> Bugs of the family Nabidae. Fauna SSSR (N.S., 124) Rhynchota 13: 1–326. </t>
  </si>
  <si>
    <t xml:space="preserve"> Bugs of the genus Geocoris (Heteroptera, Lygaeidae) from the USSR and Mongolia. Nasekomye Mongolii 6: 47–71. </t>
  </si>
  <si>
    <t xml:space="preserve"> New and little-known Heteroptera from Mongolia and from adjacent regions of the USSR. Nasekomye Mongolii 4: 30–86. </t>
  </si>
  <si>
    <t xml:space="preserve"> Graphosoma (Graphosomella) inexpectatum, a new record for the fauna of Turkey. Cesa News 85: 1–4. </t>
  </si>
  <si>
    <t xml:space="preserve">Kemal M, Bakan B, Yalçın M </t>
  </si>
  <si>
    <t xml:space="preserve"> Revised synonymous list of the pterygot insects in Van Province (East Turkey). Priamus 17: 1–112. </t>
  </si>
  <si>
    <t xml:space="preserve">Kemal M, Koçak AÖ </t>
  </si>
  <si>
    <t xml:space="preserve"> Van Gölü Havzası Hemiptera Faunasına Katkılar I. Artos Dağı Hemiptera Türleri Hakkında. Cesa News 94: 1–31. </t>
  </si>
  <si>
    <t xml:space="preserve"> Illustrated and annotated list on the Entomofauna of Gören Mount (Van Province, East Turkey), with ecological remarks I – Period of April-June 2014. Centre for Entomological Studies Ankara 33: 1–206. </t>
  </si>
  <si>
    <t xml:space="preserve"> Studies on Pentatomidae and Scutelleridae (Heteroptera) Fauna of Isparta Province (Turkey). Journal of Entomology 5: 213–217. </t>
  </si>
  <si>
    <t xml:space="preserve">Karsavuran Y, Demirözer O, Aslan B, Karaca İ </t>
  </si>
  <si>
    <t xml:space="preserve"> Güneydoğu Anadolu Bölgesi zeytin bahçelerinde saptanan zararlı ve faydalı böcek türleri. Bitki Koruma Bülteni 51: 267–275. </t>
  </si>
  <si>
    <t xml:space="preserve">Kaplan C, Büyük M, Eren S </t>
  </si>
  <si>
    <t xml:space="preserve"> Verzeichnis der von der Balkanhalbinsel bekannten Heteropterenarten (Insecta, Heteroptera). Faunistische Abhandlungen Staatliches Museum für Tierkunde Dresden 14: 61–93. </t>
  </si>
  <si>
    <t xml:space="preserve">Josifov M </t>
  </si>
  <si>
    <t xml:space="preserve"> Beitrag zur Systematik der paläarktischen Dichrooscytus-Arten (Heteroptera-Miridae). Reichenbachia 15: 149–173. </t>
  </si>
  <si>
    <t xml:space="preserve"> Zur Systematik der Gattung Cryptostemma H.-S. (Heteroptera). Annales Zoologici (Warszawa) 25: 215–226. </t>
  </si>
  <si>
    <t xml:space="preserve"> Eine neue Acalypta Art aus Anatolien. Reichenbachia 8: 211–213. </t>
  </si>
  <si>
    <t xml:space="preserve"> Zur Systematık Der Gattung Melanocoryphus Stal (Hem. Het. Lygaeidae). Acta Entomologica Musei Nationalis Pragae 36: 311–334. </t>
  </si>
  <si>
    <t xml:space="preserve"> The Corixidae (Heteroptera) of Europe and some adjacent regions. Acta Entomologica Fennica 52: 1–93. </t>
  </si>
  <si>
    <t xml:space="preserve">Jansson A </t>
  </si>
  <si>
    <t xml:space="preserve"> Bugs (Hemiptera Heteroptera) of the Caucasian region. Trudy Russkago Entomologicheskago Obshchestva 12: 3–176. </t>
  </si>
  <si>
    <t xml:space="preserve">Jakovlev VE </t>
  </si>
  <si>
    <t xml:space="preserve"> Notes on some Palaearctic aquatic and semi-aquatic Heteroptera, chiefly from South-Eastern Europe. Annales Musei Zoologici Polonici 10: 267–288. </t>
  </si>
  <si>
    <t xml:space="preserve">Jaczewski T </t>
  </si>
  <si>
    <t xml:space="preserve"> Hububat Zararlıları ve Hastalıkları. İzmir, 181 pp. </t>
  </si>
  <si>
    <t xml:space="preserve">İyriboz N </t>
  </si>
  <si>
    <t xml:space="preserve"> Çam kozalak emici böceği Leptoglossus occidentalis Heidemann (1910) (Hemiptera: Coreidae): Türkiye ve dünyadaki son durum. Orman Genel Müdürlüğü Matbaası, Ankara, 70 pp. </t>
  </si>
  <si>
    <t xml:space="preserve">İpekdal K, Oğuzoğlu Ş, Oskay F, Aksu Y, Lehtijärvi HTD, Lehtijärvi AT, Aday Kaya AG, Can T, Özçankaya İM, Avcı M </t>
  </si>
  <si>
    <t xml:space="preserve"> The genus Notonecta of the World (Notonectidae-Hemiptera). Kansas University Science Bulletin 21: 5–195. </t>
  </si>
  <si>
    <t xml:space="preserve">Hungerford HB </t>
  </si>
  <si>
    <t xml:space="preserve"> Targets of miR-200c mediate suppression of cell motility and anoikis resistance. Breast cancer research : BCR 13. https://doi.org/10.1186/BCR2867 </t>
  </si>
  <si>
    <t xml:space="preserve">Howe EN, Cochrane DR, Richer JK </t>
  </si>
  <si>
    <t xml:space="preserve"> Monographia Pentatomidarum generis Bagrada. Annales Musei Nationalis Hungarici 30: 22–47. </t>
  </si>
  <si>
    <t xml:space="preserve">Horváth G </t>
  </si>
  <si>
    <t xml:space="preserve"> Species Lygaeidarum generis Acompus Fieb. Annales historico-naturales Musei nationalis hungarici 26: 322–326. </t>
  </si>
  <si>
    <t xml:space="preserve"> Ergebnisse einer mit Unterstützung der Kais. Akademie der Wissenschaften in Wien ausgeführten zoologischen Forschungsreise von weiland Prof. Dr. Franz Tölg nach Kleinasien (Amanus-Gebirge). Archiv für Naturgeschichte. Abteilung A 85: 146–147. </t>
  </si>
  <si>
    <t xml:space="preserve"> Ad cognlitionem faunae Hemipterorum Balcanicae. Annales Musei Nationalis Hungarici 16: 321–340. </t>
  </si>
  <si>
    <t xml:space="preserve"> Species generis Corizus Fall. (Therapha Am. Serv.). Annales Musei Nationalis Hungarici 15: 161–174. </t>
  </si>
  <si>
    <t xml:space="preserve"> Hemiptera palaearctica nova vel minus cognita. I. Annales Musei Nationalis Hungarici 15: 365–381. </t>
  </si>
  <si>
    <t xml:space="preserve"> Species palaearcticae generis Melanocoryphus. Annales Musei Nationalis Hungarici 14: 459–470. </t>
  </si>
  <si>
    <t xml:space="preserve"> Hemiptera nova vel minus cognita e regione palaearctica II. Annales Historico-Naturales Musei Nationalis Hungarici 9: 573–610. </t>
  </si>
  <si>
    <t xml:space="preserve"> Hemiptera nova vel minus cognita e regione palaearctica. I. Annales Musei Nationalis Hungarici 5: 289–323. </t>
  </si>
  <si>
    <t xml:space="preserve"> Synopsis Tingitidarum regionis palaearcticae. Annales Musei Nationalis Hungarici 4: 1–116. </t>
  </si>
  <si>
    <t xml:space="preserve"> Monographia generis Hemipterorum Odontotarsus Lap. Annales historico-naturales Musei nationalis hungarici 4: 462–483. Available from: http://publication.nhmus.hu/pdf/annHNHM/Annals_HNHM_1906_Vol_4_2_462.pdf. </t>
  </si>
  <si>
    <t xml:space="preserve"> Tingitidae novae vel minus cognitae e regione palaearctica. Annales Historico-Naturales Musei Nationalis Hungarici 3: 556–572. </t>
  </si>
  <si>
    <t xml:space="preserve"> Ergebnisse einer naturwissenschaftlichen Reise zum Erdschias-Dagh (Kleinasien). Hemipteren. Annalen des K.K. Naturhistorischen Hofmuseums 20: 179–189. </t>
  </si>
  <si>
    <t xml:space="preserve"> Pentatomidae novae extraeuropaeae. Annales Historico-Naturales Musei Nationalis Hungarici 1: 400–409. </t>
  </si>
  <si>
    <t xml:space="preserve"> Conspectus Specierum Generis Graphosoma. Annales Musei Nationalis Hungarici 1: 345–354. </t>
  </si>
  <si>
    <t xml:space="preserve"> Hémiptères du voyage de M. Martinez Escalera dans l’Asie-Mineure. Természetrajzi Füzetek 24: 469–485. </t>
  </si>
  <si>
    <t xml:space="preserve"> Quatre espèces et quatre variétés nouvelles d’Hétéroptères paléarctiques. Revue d’Entomologie 17–18: 67–72. </t>
  </si>
  <si>
    <t xml:space="preserve"> Especes et ’Varietes nouvelles des Lygaearia palearctiques. Revue d’Entomologie 17: 281–284. </t>
  </si>
  <si>
    <t xml:space="preserve"> Description d’Hemipteres nouveaux et notes diverses. Revue d’Entomologie 16: 81–97. </t>
  </si>
  <si>
    <t xml:space="preserve"> Hémiptères nouveaux d’Europe et des pays limitrophes. Revue d’Entomologie 14: 152–162. </t>
  </si>
  <si>
    <t xml:space="preserve"> Hemipteres recueillis dans la Russie meridionale et en Transcaucasie. Revue d’Entomologie 13: 169–189. </t>
  </si>
  <si>
    <t xml:space="preserve"> Synopsis des Nysius paléarctiques. Revue d’Entomologie 9: 185–191. </t>
  </si>
  <si>
    <t xml:space="preserve"> Conspectus specierum generis Mustha (Hemiptera, Pentatomidae). Revue d’Entomologie 9: 262–264. </t>
  </si>
  <si>
    <t xml:space="preserve"> Essai monographique sur le genre Trigonosoma. Revue d’Entomologie 8: 33–49. </t>
  </si>
  <si>
    <t xml:space="preserve"> Matériaux pour servir à l’étude des Hémiptères de la faune paléarctique. Revue d’Entomologie 7: 168–189. </t>
  </si>
  <si>
    <t xml:space="preserve"> Nouvelle révision du genre Plinthisus. Revue d’Entomologie 5: 215–222. </t>
  </si>
  <si>
    <t xml:space="preserve"> Heteroptera Anatolica in regione Brussae collecta enumeravit. Természetrajzi Füzetek 7: 21–30. </t>
  </si>
  <si>
    <t xml:space="preserve"> Hemiptera nova vel minus cognita. I. Természetrajzi Füzetek 5: 39–42. </t>
  </si>
  <si>
    <t xml:space="preserve"> Results of the Czechoslovak-Iranian entomological expeditions to Iran 1970, 1973 and 1977. Heteroptera, Leptopodidae. Acta Entomologica Musei Nationalis Pragae 41: 99–105. </t>
  </si>
  <si>
    <t xml:space="preserve">Hoberlandt L </t>
  </si>
  <si>
    <t xml:space="preserve"> On some species of the genus Paranysius Horvath (Heteroptera, Lygaeidae). Acta Entomologica Musei Nationalis Pragae 37: 9–22. </t>
  </si>
  <si>
    <t xml:space="preserve"> Heteroptera collected in Ankara (Turkey) by Light Trap. Acta Entomologica Musei Nationalis Pragae 34: 394–416. </t>
  </si>
  <si>
    <t xml:space="preserve"> Results of the zoological scientific expedition of the National Museum in Praha to Turkey. 18. Hemiptera IV. Terrestrial Hemiptera-Heteroptera of Turkey. Acta Entomologica Musei Nationalis Pragae Suppl. 3: 1–264. </t>
  </si>
  <si>
    <t xml:space="preserve"> Results of the zoological scientific expedition of the National Museum in Praha to Turkey. 2. Hemiptera-Heteroptera I. The aquatic and semiaquatic Heteroptera of Turkey. Acta Entomologica Musei Nationalis Pragae 26: 1–74. </t>
  </si>
  <si>
    <t xml:space="preserve"> Heteroptera Asiae Anterioris. Sborník Entomologického Oddělení při zoologických sbírkách Zemského Musea v Praze 21–22: 396–403. </t>
  </si>
  <si>
    <t xml:space="preserve"> Leptoglossus occidentalis (Heidemann, 1910) is an invasive insect species. Bartın Orman Fakültesi Dergisi 14: 56–61. </t>
  </si>
  <si>
    <t xml:space="preserve">Hızal E, İnan M </t>
  </si>
  <si>
    <t xml:space="preserve"> New and additional records of Aradidae from Morocco, Greece and Turkey (Hemiptera, Heteroptera). Nouvelle Revue d’Entomologie (Nouvelle Série) 29: 167–172. </t>
  </si>
  <si>
    <t xml:space="preserve">Heiss E, Brustel H </t>
  </si>
  <si>
    <t xml:space="preserve"> Hémiptères Aradidae, Piesmatidae et Dipsocoromorphes Euro-méditerranéens. Fédération Faune de France. Française des Sociétés de Sciences Naturelles, Paris, 509 pp. </t>
  </si>
  <si>
    <t xml:space="preserve">Heiss E, Péricart J </t>
  </si>
  <si>
    <t xml:space="preserve"> On the Aradidae fauna of Turkey (Heteroptera). Turkish Journal of Entomology 15: 65–70. </t>
  </si>
  <si>
    <t xml:space="preserve">Heiss E, Önder F </t>
  </si>
  <si>
    <t xml:space="preserve"> Revision of Palaearctic Piesmatidae (Heteroptera). Mitteilungen der Münchner Entomologischen Gesellschaft 73: 61–171. </t>
  </si>
  <si>
    <t xml:space="preserve"> Beitrag zur Kenntnis der Wanzenfauna Irans, III. Familie Aradidae Brullé, 1836 (Heteroptera). Carinthia II 114: 395–412. </t>
  </si>
  <si>
    <t xml:space="preserve">Heiss E </t>
  </si>
  <si>
    <t xml:space="preserve"> Studien zur Revision der palaearktischen Aradidae (Heteroptera) 3. Ein neuer Aradus aus Ostanatolien. Nachrichtenblatt der Bayerischen Entomologen 39: 110–113. </t>
  </si>
  <si>
    <t xml:space="preserve"> Studien zur Revision der palaearktischen Aradidae (Heteroptera) 2. Ein neuer Aradus aus der betulae-Gruppe. Nachrichtenblatt der Bayerischen Entomologen 38: 33–36. </t>
  </si>
  <si>
    <t xml:space="preserve"> Ein neuer Aradus (Insecta: Heteroptera, Aradidae) aus der Türkei. Berichte des Naturwissenschaftlich- Medizinischen Vereins in Innsbruck 61: 101–105. </t>
  </si>
  <si>
    <t xml:space="preserve"> Reuteria winkelmanni sp. nov., eine neue Weichwanze aus der Türkei (Heteroptera: Miridae). Entomologische Zeitschrift Schwanfeld 128: 153–155. </t>
  </si>
  <si>
    <t xml:space="preserve">Günther H, Strauss G </t>
  </si>
  <si>
    <t xml:space="preserve"> Brown marmorated stink bug, Halyomorpha halys (Stål, 1855) (Hemiptera: Heteroptera, Pentatomidae), a new and important pest in Turkey. Entomological News 128: 204–210. </t>
  </si>
  <si>
    <t xml:space="preserve">Güncan A, Gümüş E </t>
  </si>
  <si>
    <t xml:space="preserve"> Artvin, Erzincan, Erzurum, Kars ve Iğdır İllerindemeyve yetiştiriciliğinin entomolojik sorunları ve çözüm önerileri. In: Doğu Anadolu Tarım Kongresi Bildirileri. Erzurum, 24–35. </t>
  </si>
  <si>
    <t xml:space="preserve">Güçlü Ş, Hayat R, Özbek H, Ö. Ç, Pekel S </t>
  </si>
  <si>
    <t xml:space="preserve"> Contribution to the knowledge of Pentatomidae (Hemiptera: Heteroptera) Fauna of Southeastern Anatolia Region of Turkey. Turkish Bulletin of Entomology 1: 235–252. </t>
  </si>
  <si>
    <t xml:space="preserve">Gözüaçık C, Fent M, Özgen İ </t>
  </si>
  <si>
    <t xml:space="preserve"> The investigations on fauna of Scutelleridae (Hemiptera) family in Southeastern Anatolia Region. Bitki Koruma Bülteni 52: 313–323. </t>
  </si>
  <si>
    <t xml:space="preserve">Gözüaçık C, Fent M </t>
  </si>
  <si>
    <t xml:space="preserve"> Alloeorhynchus (Alloeorhynchus) flavipes (Fieber, 1836), reconfirmed species to the Iberian fauna (Hemiptera: Heteroptera: Nabidae). Butlletí de la Institució Catalana d’Història Natural 85: 73–75. </t>
  </si>
  <si>
    <t xml:space="preserve">Goula M, Carbonell R, Gallego EL, Tomàs J </t>
  </si>
  <si>
    <t xml:space="preserve"> Family Scutelleridae Leach, 1815 - shield bugs. In: Aukema B, Rieger C (Eds), Catalogue of the Heteroptera of the Palaearctic Region Vol. 5. The Netherlands Entomological Society, Amsterdam, 190–227. </t>
  </si>
  <si>
    <t xml:space="preserve">Göllner-Scheiding U </t>
  </si>
  <si>
    <t xml:space="preserve"> Revision der Gattung Odontotarsus Laporte de Castelnau, 1832 (Heteroptera: Scutelleridae). Mitteilungen aus dem Zoologischen Museum in Berlin 66: 330–370. </t>
  </si>
  <si>
    <t xml:space="preserve"> Bemerkungen zu der Gattung Rhopalus Schilling einschliesslich Brachycarenus Fieber (Heteroptera, Rhopalidae). Mitteilungen aus dem Zoologischen Museum in Berlin 54: 313–331. </t>
  </si>
  <si>
    <t xml:space="preserve"> An important agricultural pest for Turkey: invasive species Halyomorpha halys. In: Proceedings of International Black Sea Coastline Countries Symposium, Batumi/Georgia,. Batumi, 283–297. </t>
  </si>
  <si>
    <t xml:space="preserve">Göktürk T, Tozlu G </t>
  </si>
  <si>
    <t xml:space="preserve"> Ege Bölgesinde Anason (Pimpinella anisum L.) zararlı böceklerine ait liste. Türkiye Bitki Koruma Dergisi 4: 49–57. </t>
  </si>
  <si>
    <t xml:space="preserve">Giray H </t>
  </si>
  <si>
    <t xml:space="preserve"> A Revision of Apodiphus Spinola (Heteroptera: Pentatomidae). Bulletin of Entomological Research 67: 97–106. </t>
  </si>
  <si>
    <t xml:space="preserve">Ghauri MSK </t>
  </si>
  <si>
    <t xml:space="preserve"> Contributa alla Conoscenza della Entomofauna Nociva della Turchia. Rivista di Agricoltura Subtropicale e tropicale 65: 1–48. </t>
  </si>
  <si>
    <t xml:space="preserve">Gerini V </t>
  </si>
  <si>
    <t xml:space="preserve"> Heteroptera species found in strawberry fields in Bursa province of Turkey. Turkish Journal of Entomology 28: 69–80. </t>
  </si>
  <si>
    <t xml:space="preserve">Gençer SN, Kovancı BO, Kovancı B, Akgül CH </t>
  </si>
  <si>
    <t xml:space="preserve"> Morphology of male and female terminalia and taxonomic revision of the burrower bugs genus Canthophorus (Heteroptera: Cydnidae). Annales de la Société entomologique de France (N.S.) 54: 183–228. </t>
  </si>
  <si>
    <t xml:space="preserve">Gapon D </t>
  </si>
  <si>
    <t xml:space="preserve"> A revision of Leprosoma BAERENSPRUNG, 1859 (Heteroptera: Pentatomidae). In: Grozeva S, Simon N (Eds), ADVANCES IN HETEROPTERA RESEARCH Festschrift in Honour of 80th Anniversary of Michail Josifov. Pensoft Publishers, Sofia-Moscow, 105–120. </t>
  </si>
  <si>
    <t xml:space="preserve"> A taxonomic review of Promecocoris Puton, 1886 (Heteroptera, Scutelleridae), with a description of male and female genitalia. Euroasian Entomological Journal 6: 57–66. </t>
  </si>
  <si>
    <t xml:space="preserve"> Voyage zoologique d’Henri Gadeau de Kerville en Asie-Mineure (Avril-Mai 1912). Tome I, Par. 1. Paul le Chevalier, Paris, 117–123 pp. </t>
  </si>
  <si>
    <t xml:space="preserve">Gadeau de Kerville H </t>
  </si>
  <si>
    <t xml:space="preserve"> Die europäischen Aelia-Arten. Verhandlungen der Zoologisch–Botanischen Gesellschaft in Wien 18: 465–478. </t>
  </si>
  <si>
    <t xml:space="preserve">Fieber X </t>
  </si>
  <si>
    <t xml:space="preserve"> Die europäischen Hemiptera. Halbflügler (Rhynchota Heteroptera). Gerold’s Sohn, Wien, 1–444 pp. </t>
  </si>
  <si>
    <t xml:space="preserve"> Neuere Entdeckungen in europäischen Hemipteren. Neue Arten (Fortsetzung). Wiener Entomologische Monatschrift 8: 321–335. </t>
  </si>
  <si>
    <t xml:space="preserve">Fieber FX </t>
  </si>
  <si>
    <t xml:space="preserve"> A review of the tribe Halyini in Turkey (Hemiptera: Heteroptera: Pentatomidae) with two new records: Apodiphus integriceps and Mustha vicina. Journal of the Entomological Research Society 12: 1–13. </t>
  </si>
  <si>
    <t xml:space="preserve">Fent M, Dursun A, Karsavuran Y, Tezcan S, Demirözer O </t>
  </si>
  <si>
    <t xml:space="preserve"> Annotated catalogue of Enicocephalomorpha, Dipsocoromorpha, Nepomorpha, Gerromorpha, and Leptopodomorpha (Hemiptera: Heteroptera) of Turkey, with new records. Zootaxa 2856: 1–84. </t>
  </si>
  <si>
    <t xml:space="preserve">Fent M, Kment P, Çamur-Elipek B, Kırgız T </t>
  </si>
  <si>
    <t xml:space="preserve"> Hebridae (Hemiptera: Heteroptera) Fauna of the Turkish Thrace Region. Journal of the Heteroptera of Turkey 5: 132–137. </t>
  </si>
  <si>
    <t xml:space="preserve">Fent M, Dursun A, Yence K </t>
  </si>
  <si>
    <t xml:space="preserve"> Heteroptera (Hemiptera) Species Collected by Light Trap in Diyarbakır (Türkiye). Journal of the Heteroptera of Turkey 4: 141–165. </t>
  </si>
  <si>
    <t xml:space="preserve">Fent M, Bolu H, Kıyak S </t>
  </si>
  <si>
    <t xml:space="preserve"> First record of Graphosoma inexpectatum (Hemiptera, Pentatomidae, Podopinae) from Turkey with description of the female. Zookeys 319: 51–57. </t>
  </si>
  <si>
    <t xml:space="preserve">Fent M, Dursun A, Tezcan S </t>
  </si>
  <si>
    <t xml:space="preserve"> Türkiye Bagrada Stål, 1862 (Pentatomidae: Strachiini) cinsi türlerinin gözden geçirilmesi ve yeni bir kayıt: Bagrada amoenula (Walker, 1870). Turkish Journal of Entomology 34: 75–87. </t>
  </si>
  <si>
    <t xml:space="preserve">Fent M, Gözüaçık C, Yiğit A </t>
  </si>
  <si>
    <t xml:space="preserve"> Heteroptera (Hemiptera) species visiting Verbascum densiflorum Bertol. in Edirne (Türkiye). Journal of the Heteroptera of Turkey 4: 169–183. </t>
  </si>
  <si>
    <t xml:space="preserve">Fent M, Okyar Z </t>
  </si>
  <si>
    <t xml:space="preserve"> An Up-to-date Checklist of Turkish Pentatomidae (Hemiptera: Heteroptera) with Additional Records. Trakya University Journal of Natural Sciences 23: 65–111. https://doi.org/10.23902/trkjnat.1123152 </t>
  </si>
  <si>
    <t xml:space="preserve">Fent M, Dursun A </t>
  </si>
  <si>
    <t xml:space="preserve"> An Additional Locality Record for the Rare Distributed Pasira marinadolina P.V. Putshkov &amp; Moulet, 2004 (Hemiptera: Heteroptera: Reduviidae) in Turkey with Description of Macropterous Female. Journal of the Heteroptera of Turkey 3: 114–117. </t>
  </si>
  <si>
    <t xml:space="preserve"> Contributions to Coreoidea (Hemiptera: Heteroptera) fauna of Western Black Sea Region. Munis Entomology &amp; Zoology 14: 217–223. </t>
  </si>
  <si>
    <t xml:space="preserve"> An Overview on the Fauna of Piesmatidae (Heteroptera) of Turkey with a new record for the Turkish Thrace: Parapiesma quadratum (Fieber, 1844). Journal of the Heteroptera of Turkey 1: 16–19. </t>
  </si>
  <si>
    <t xml:space="preserve"> Erstnachweis von Isometopus intrusus (HERRICH–SCHAEFFER, 1835) (Heteroptera: Miridae) für das Gebiet von Thrakien. Heteropteron 53: 21–22. </t>
  </si>
  <si>
    <t xml:space="preserve"> Erster präzise lokalisierter Nachweis für Ochterus marginatus marginatus (LATREILLE, 1804) im Gebiet von Thrakien (Türkei). Heteropteron 52: 22–24. </t>
  </si>
  <si>
    <t xml:space="preserve"> Neue Funde und Beiträge zur Saldiden-Fauna (Hemiptera: Heteroptera) der Türkei. Heteropteron 47: 27–29. </t>
  </si>
  <si>
    <t xml:space="preserve"> Heteroptera (Hemiptera) Fauna of Isparta-Gölcük Natural Park with some rare and peculiar species and new records for Mediterranean Region of Turkey. Turkish Journal of Entomology 2: 149–163. </t>
  </si>
  <si>
    <t xml:space="preserve">Fent M, Japoshvili G </t>
  </si>
  <si>
    <t xml:space="preserve"> First record of the invasive western conifer seed bug Leptoglossus occidentalis (Heteroptera: Coreidae) in Turkey. North-Western Journal of Zoology 7: 72–80. </t>
  </si>
  <si>
    <t xml:space="preserve">Fent M, Kment P </t>
  </si>
  <si>
    <t xml:space="preserve"> Contributions to the fauna of Acanthosomatidae, Thyreocoridae, Cydnidae, Plataspidae, Scutelleridae (Pentatomoidea: Heteroptera) from Turkish Thrace. Turkish journal of entomology 33: 193–204. https://doi.org/10.16970/ted.32175 </t>
  </si>
  <si>
    <t xml:space="preserve">Fent M, Aktaç N </t>
  </si>
  <si>
    <t xml:space="preserve"> Anmerkungen zu einigen im Adultstadium überwinternden Heteropteren und ihren Überwinterungsplätze in der (Türkischen) Provinz Edirne. Heteropteron 28: 11–15. </t>
  </si>
  <si>
    <t xml:space="preserve"> New records of Pentatomoidea (Heteroptera) for the fauna of Europe, Turkey, and the Turkish Thrace. Entomological News 118: 336–349. https://doi.org/10.3157/0013-872X(2007)118[336:NROPHF]2.0.CO;2 </t>
  </si>
  <si>
    <t xml:space="preserve"> Die Verbreitung des Perillus bioculatus (Fab.) Heteroptera Pentatomidae: Asopinae) im Türkischen teil Thrakiens. Heteropteron 25: 7–10. </t>
  </si>
  <si>
    <t xml:space="preserve"> Edirne Yöresi Pentatomidae (Heteroptera) Faunası Üzerine Taksonomik ve Faunistik Araştırmalar. Turkish Journal of Zoology 23: 377–395. </t>
  </si>
  <si>
    <t xml:space="preserve"> Gökçeada Ve Bozcaada Heteroptera (Insecta: Hemiptera) Faunasına Katkilar. Trakya University Journal of Science 12: 35–46. </t>
  </si>
  <si>
    <t xml:space="preserve">Fent M </t>
  </si>
  <si>
    <t xml:space="preserve"> Trakya bölgesi Lygaeidae (Heteroptera) faunası için yeni kayıtlar. In: Şen A (Ed.), 20. Ulusal Biyoloji Kongresi Bildiri Özetleri. Palme yayın, Denizli, 696. </t>
  </si>
  <si>
    <t xml:space="preserve"> Contributions to Pentatomoidea (Heteroptera) Fauna of Western Black Sea Region with a New Record for Anatolian Fauna: Neottiglossa lineolata (Mulsant &amp; Rey, 1852). Journal of Entomological Research Society 12: 53–65. </t>
  </si>
  <si>
    <t xml:space="preserve"> Eine Rhynchotenausbeute aus der Türkei, Kleinasien und den benachharten Gebieten. Konowia 1: 137–144. </t>
  </si>
  <si>
    <t xml:space="preserve">Fahringer J </t>
  </si>
  <si>
    <t xml:space="preserve"> Beitrag zur Hemipterenfauna Kleinasiens. Entomologische Nachrichten 23: 124–127. </t>
  </si>
  <si>
    <t xml:space="preserve">Escherich K </t>
  </si>
  <si>
    <t xml:space="preserve"> Türkiye Nabidae (Heteroptera) faunası üzerinde sistematik çalışmalar. Ege Üniversitesi </t>
  </si>
  <si>
    <t xml:space="preserve">Erbay H </t>
  </si>
  <si>
    <t xml:space="preserve"> Compléments (V-8) à la faune de France &amp; de pays voisins des Hétéroptères Miridae Hahn, 1831 &amp; contribution à l’étude du genre Dimorphocoris, Reuter 1891 (Miridae, Halticinae, Halticini, Laboparia) (Première partie). Bulletin de la Société Scientifique de Bretagne 66: 3–85. </t>
  </si>
  <si>
    <t xml:space="preserve">Ehanno B </t>
  </si>
  <si>
    <t xml:space="preserve"> Erzurum Şeker Fabrikası Oltu Bölgesi Şekerpancarı üretim alanlarında Piesma maculata (Lap.) (Het., Piesmidae)’nın kısa biyolojisi, yayılışı, zararı ve önlenmesi üzerinde çalışmalar. Şeker Enstitüsü Yıllığı 5: 48–50. </t>
  </si>
  <si>
    <t xml:space="preserve">Ege O, Onat G </t>
  </si>
  <si>
    <t xml:space="preserve"> Balıkesir kent ormanı ve BAUN Çağış Yerleşkesindeki Heteroptera (Hemiptera) faunasının kışlak tuzaklarla belirlenmesi üzerinde araştırmalar. Balıkesir University </t>
  </si>
  <si>
    <t xml:space="preserve">Dursun G </t>
  </si>
  <si>
    <t xml:space="preserve"> The Alydidae (Hemiptera: Heteroptera: Coreoidea) of Turkey: A Key To The Genera, New Records And A Species Checklist. Entomological News 121: 487–497. </t>
  </si>
  <si>
    <t xml:space="preserve">Dursun A, Kaçar G, Ulusoy MR </t>
  </si>
  <si>
    <t xml:space="preserve"> New and additional records of the family Coreidae (Hemiptera: Heteroptera) from the Thrace Region of Turkey. Journal of the Heteroptera of Turkey 4: 1–13. </t>
  </si>
  <si>
    <t xml:space="preserve">Dursun A, Fent M </t>
  </si>
  <si>
    <t xml:space="preserve"> A rare and endemic species distributed in the Black Sea Region of Türkiye with first description of its female: Agatharchus ponticus Belousova, 1999 (Hemiptera: Heteroptera: Pentatomidae). Turkiye Entomoloji Dergisi 46: 335–342. https://doi.org/10.16970/entoted.1108696 </t>
  </si>
  <si>
    <t xml:space="preserve"> First record of Sycamore Seed Bug Belonochilus numenius (Say, 1832) (Hemiptera: Heteroptera: Lygaeidae) in Turkish. Journal of Heteroptera of Turkey 3: 106–110. </t>
  </si>
  <si>
    <t xml:space="preserve"> First record of the alien species Zelus renardii (Kolenati, 1856) (Hemiptera: Heteroptera: Reduviidae) from Black Sea Region of Turkey. Journal of Heteroptera of Turkey 2: 144–147. </t>
  </si>
  <si>
    <t xml:space="preserve"> Contributions of the Infraorders Gerromorpha and Leptopodomorpha (Insecta: Hemiptera: Heteroptera) Fauna Amasya’s Wetlands of Turkey. Entomofauna 40: 443–452. </t>
  </si>
  <si>
    <t xml:space="preserve"> Erstnachweis von Perillus bioculatus (Fabricius, 1775) (Hemiptera: Heteroptera: Pentatomidae) für Anatolien (Türkei). Heteropteron 53: 18–20. </t>
  </si>
  <si>
    <t xml:space="preserve"> Contributions to Nepomorpha (Insecta: Hemiptera: Heteroptera) fauna in wetland areas. Acta Biologica Turcica 31: 193–202. </t>
  </si>
  <si>
    <t xml:space="preserve"> Neue Funde für die Cydnidae-Fauna (Hemiptera: Heteroptera) der Türkei: Crocistethus basalis (FIEBER, 1861). Heteropteron 49: 18–20. </t>
  </si>
  <si>
    <t xml:space="preserve"> Annotated checklist of Tingidae (Hemiptera: Heteroptera) in Turkey with new records for the faunas of Europe and Turkish thrace. Zootaxa 4347: 465–491. https://doi.org/10.11646/zootaxa.4347.3.3 </t>
  </si>
  <si>
    <t xml:space="preserve"> Neue Funde und Beiträge zur Heteropteren-Fauna (Hemiptera: Heteroptera) des Thrakien-Gebietes in der Türkei. Heteropteron 47: 24–26. </t>
  </si>
  <si>
    <t xml:space="preserve"> Beiträge zur Lygaeidae-Fauna (Hemiptera: Heteroptera) des Westlichen Schwarzmeer-Gebietes in der Türkei. Heteropteron 47: 30–36. </t>
  </si>
  <si>
    <t xml:space="preserve"> Notes on some little known species of heteroptera from Turkey with new records for the fauna of Europe and the Turkish Thrace. North-Western Journal of Zoology 11: 92–96. </t>
  </si>
  <si>
    <t xml:space="preserve"> Presence of sphedanolestes sanguineus (Fabricius,1794) in Turkey, followed by an annotated checklist of Reduviidae (Hemiptera: Heteroptera). Turkish Journal of Zoology 37: 610–620. https://doi.org/10.3906/zoo-1203-17 </t>
  </si>
  <si>
    <t xml:space="preserve">Dursun A, Salur A </t>
  </si>
  <si>
    <t xml:space="preserve"> Overview of the subgenus Ventocoris s. str. (Hemiptera: Heteroptera: Pentatomidae) with new records and a revised key to the Ventocoris species of Turkey. Zootaxa 3682: 151–177. https://doi.org/10.11646/zootaxa.3682.1.8 </t>
  </si>
  <si>
    <t xml:space="preserve"> Additional records on the Halyini, Carpocorini, Aeliini and Eysarcorini (Hemiptera: Pentatomidae: Pentatominae) of the Kelkit Valley, Turkey. Biharean Biologist 5: 151–156. </t>
  </si>
  <si>
    <t xml:space="preserve"> A study on the Sciocorini Amyot &amp; Serville, 1843 and Strachiini Mulsant &amp; Rey, 1866 (Hemiptera: Pentatomidae: Pentatominae) faunas of the Kelkit Valley (Turkey). Turkish Bulletin of Entomology 1: 181–188. </t>
  </si>
  <si>
    <t xml:space="preserve"> Systematische und faunistische Untersuchungen über die Überfamilie Pentatomoidea (Insecta, Heteroptera) aus dem Kelkit-Tal der Türkei. Linzer biologische Beiträge 42: 587–598.</t>
  </si>
  <si>
    <t xml:space="preserve"> A study on the Coreidae (Insecta: Heteroptera) of the Kelkit valley, Turkey. Acta Entomologica Serbica 14: 13–25. </t>
  </si>
  <si>
    <t xml:space="preserve"> A faunistic study on the Strachiini Mulsant &amp; Rey, 1866, Pentatomini Leach, 1815 and Piezodorini Atkinson, 1888 (Heteroptera: Pentatomidae: Pentatominae) species of the Middle Black Sea Region of Turkey. Turkish Journal of Entomology 32: 225–239. https://doi.org/10.16970/ted.43935 </t>
  </si>
  <si>
    <t xml:space="preserve">Dursun A, Kartal V </t>
  </si>
  <si>
    <t xml:space="preserve"> A faunistic study on the Halyini Amyot &amp; Serville, 1843, Sciocorini Amyot &amp; Serville, 1843, Aeliini Douglas &amp; Scott, 1865 and Eysarcorini Mulsant &amp; Rey, 1866 (Heteroptera: Pentatomidae: Pentatominae) species of the Middle Black Sea Region of Turkey. Turkish Journal of Entomology 32: 303–315. </t>
  </si>
  <si>
    <t xml:space="preserve"> A faunistic study on the Carpocorini Stål, 1876 (Heteroptera: Pentatomidae: Pentatominae) species of the Middle Black Sea Region of Turkey. Turkish Journal of Entomology 32: 43–59. </t>
  </si>
  <si>
    <t xml:space="preserve"> A study on the Scirtetellus vittatus Kiritshenko, 1951 (Heteroptera: Miridae). Turkish Journal of Entomology 30: 235–240. https://doi.org/10.16970/ted.95829 </t>
  </si>
  <si>
    <t xml:space="preserve"> Türkiye’de Dağılım Gösteren Yabancı Heteroptera (Insecta: Hemiptera) Türleri. In: Karaç G (Ed.), Bitki Korumada Son Gelişmeler. Paradigma Akademi, Çanakkale, 145–171. </t>
  </si>
  <si>
    <t xml:space="preserve">Dursun A </t>
  </si>
  <si>
    <t xml:space="preserve"> Additional records of Gerromorpha (Hemiptera: Heteroptera) and redescription of Rhagovelia nigricans nigricans (Burmeister, 1835) from Anatolia (Turkey). Turkish Journal of Zoology 36: 652–661. https://doi.org/10.3906/zoo-1107-12 </t>
  </si>
  <si>
    <t xml:space="preserve"> Additional records of Coreidae (Hemiptera: Heteroptera) from Turkey, with checklist. Entomological News 122: 135–148. https://doi.org/10.3157/021.122.0205 </t>
  </si>
  <si>
    <t xml:space="preserve"> A study on the Nepomorpha (Hemiptera) species of some provinces of Anatolia, Turkey, with new records of Anisops debilis perplexus Poisson, 1929 and Notonecta reuteri Hungerford, 1928. Turkish Journal of Entomology 35: 461–474. https://doi.org/10.16970/ted.87212 </t>
  </si>
  <si>
    <t xml:space="preserve"> A Study on the Nabidae and Reduviidae (Hemiptera: Heteroptera) of the Kelkit Valley and Amasya, Turkey. Acta Entomologica Serbica 16: 35–43. </t>
  </si>
  <si>
    <t xml:space="preserve"> Studies on the Alydidae, Rhopalidae and Stenocephalidae (Heteroptera: Coreoidea) species of the Kelkit Valley of Turkey. Turkish Journal of Entomology 33: 205–215. https://doi.org/10.16970/ted.95864 </t>
  </si>
  <si>
    <t xml:space="preserve"> Orta Anadolu’da Kımıl (Aelia türleri) üzerinde incelemeler. Ziraat Vekaleti, Ankara Zirai Mücadele Enstitü Müdürlüğü, Ankara, 49 pp. </t>
  </si>
  <si>
    <t xml:space="preserve">Duran K </t>
  </si>
  <si>
    <t xml:space="preserve"> Review of the capsid bugs of the genus Lepidargyrus (Heteroptera: Miridae). Zoosystematica Rossica 2: 107–119. </t>
  </si>
  <si>
    <t xml:space="preserve">Drapolyuk IS </t>
  </si>
  <si>
    <t xml:space="preserve"> Species of the genus Myrmecophyes Fieb. (Heteroptera, Miridae) from the Caucasus. Entomologicheskoe Obozrenie 68: 125–135. </t>
  </si>
  <si>
    <t xml:space="preserve"> Taxonomic studies on Coptosoma (Laporte, 1832) species (Heteroptera: Plataspidae) from Turkey. Journal of Entomology 4: 404–424. </t>
  </si>
  <si>
    <t xml:space="preserve">Doğanlar M, Karsavuran Y, Demirel N </t>
  </si>
  <si>
    <t xml:space="preserve"> First record of Leptopus hispanus Rambur, 1840(Hemiptera: Leptopodidae) for Eastern Anatolia (Turkey). Journal of the Heteroptera of Turkey 1: 1–3. </t>
  </si>
  <si>
    <t xml:space="preserve">Dioli P, Özgen İ, Cianferoni F </t>
  </si>
  <si>
    <t xml:space="preserve"> Rhyparochromus tisifone Linnavuori, 1990, first record for Turkey, (Heteroptera: Rhyparochromidae). Journal of Entomology and Zoology Studies 6: 1153–1155. </t>
  </si>
  <si>
    <t xml:space="preserve">Dioli P, Özgen İ </t>
  </si>
  <si>
    <t xml:space="preserve"> A rare and less known pentatomidae in turkey: Tshingisella bella kiritshenko, 1913. International Journal of Fauna and Biological Studies 5: 17–18. </t>
  </si>
  <si>
    <t xml:space="preserve"> Faune de France, 90. Hémiptères Pentatomoidea euro-méditerranéens 1. Généralités. Systématique: Prémiere Partie. Fédération Française des Sociétés de Sciences Naturelles, Paris, 494 pp. </t>
  </si>
  <si>
    <t xml:space="preserve">Derjanschi VV, Péricart J </t>
  </si>
  <si>
    <t xml:space="preserve"> Confocal laser scanning microscopy and three-dimensional reconstruction delimit species in a taxonomically challenging group: a revision of the plant bug genus Anapus Stål, 1858 (Heteroptera: Miridae). Insect Systematics &amp; Evolution: 1–52. https://doi.org/10.1163/1876312X-bja10052 </t>
  </si>
  <si>
    <t xml:space="preserve">Davletshin SZ, Konstantinov F V. </t>
  </si>
  <si>
    <t xml:space="preserve"> Review of the distribution and habitat preference of the genus Metapterus (Heteroptera: Reduviidae). Acta Societatis Zoologicae Bohemicae 67: 115–132. </t>
  </si>
  <si>
    <t xml:space="preserve">Davidová-Vilímová J, Kment P </t>
  </si>
  <si>
    <t xml:space="preserve"> Taxonomy and phylogeny of West Palaearctic Plataspidae (Heteroptera). Studie Československá Akademie Ved 4: 1–155. </t>
  </si>
  <si>
    <t xml:space="preserve">Davidová-Vilímová J, Štys P </t>
  </si>
  <si>
    <t xml:space="preserve"> Relazione di un viaggio per l’Egitto, la Palestina e le Coste della Turchia Asiatica per ricerche zoologiche. Fibreno, Napoli, 40 pp. </t>
  </si>
  <si>
    <t xml:space="preserve">Costa A </t>
  </si>
  <si>
    <t xml:space="preserve"> New African Leptopodomorpha (Heteroptera: Saldidae), Omaniidae, Leptopodidae), with an annotated checklist of Saldidae from Africa. I. New species of the genus Saldula (Saldidae). Revue Zoologique Africaine 100: 399–421. </t>
  </si>
  <si>
    <t xml:space="preserve">Cobben R </t>
  </si>
  <si>
    <t xml:space="preserve"> Additions to the Eurasian saldid fauna, with a description of fourteen new species (Heteroptera, Saldidae). Tijdschrift voor Entomologie 128: 215–270. </t>
  </si>
  <si>
    <t xml:space="preserve"> Heteroptera species (Hemiptera) collected by pheromone traps of Rhynchophorus ferrugineus (Olivier 1790) (Coleoptera: Dryophthoridae) in İzmir province of Turkey. Entomofauna Zeitschrifft für Entomologie 36: 201–208. </t>
  </si>
  <si>
    <t xml:space="preserve">Çıtırıkkaya B, Fent M, Tezcan S, Gülperçin N </t>
  </si>
  <si>
    <t xml:space="preserve"> The unstoppable march of Halyomorpha halys: new first country records (Hemiptera: Heteroptera). Spixiana 42: 60. </t>
  </si>
  <si>
    <t xml:space="preserve">Cianferoni F, Graziani F, Ceccolini F </t>
  </si>
  <si>
    <t xml:space="preserve"> Révision du genre Horistus Fieber, 1861 (Heteroptera: Miridae). Bulletin et Annales de la Société Royale Belge d’Entomologie 133: 113–196. </t>
  </si>
  <si>
    <t xml:space="preserve">Chérot F </t>
  </si>
  <si>
    <t xml:space="preserve"> Orta Anadolu Bölgesi ceviz ağaçlarında zararlı ve faydalı faunanın tespiti üzerinde araştırmalar. Bitki Koruma Bülteni 36: 55–72. </t>
  </si>
  <si>
    <t xml:space="preserve">Çevik T </t>
  </si>
  <si>
    <t xml:space="preserve"> Contributions to the Heteroptera (Hemiptera) fauna of Anatolia with new records for Turkey. Journal of Insect Biodiversity 36: 1–35. https://doi.org/10.12976/jib/2022.36.1.1 </t>
  </si>
  <si>
    <t xml:space="preserve">Çerçi B, Gültekin N, Gözüaçık C, Güdek-Güçlü M, Doğan D </t>
  </si>
  <si>
    <t xml:space="preserve"> Insecta non gratae: New Distribution Records of Eight Alien Bug (Hemiptera) Species in Turkey with Contributions of Citizen Science. Zootaxa 5057: 1–28. </t>
  </si>
  <si>
    <t xml:space="preserve">Çerçi B, Karataş A, Karataş A </t>
  </si>
  <si>
    <t xml:space="preserve"> Description of new Miridae and Tingidae species (Hemiptera: Heteroptera) and new records from southern Turkey. Zootaxa 4949: 312–322. https://doi.org/10.11646/zootaxa.4949.2.5 </t>
  </si>
  <si>
    <t xml:space="preserve">Çerçi B, Gorczyca J, Koçak Ö </t>
  </si>
  <si>
    <t xml:space="preserve"> Description of a new Phytocoris (Compsocerocoris) species (Heteroptera: Miridae) from southeastern Anatolia with a checklist of the Phytocoris species of Turkey. Zoology in the Middle East 67: 321–331. https://doi.org/10.1080/09397140.2021.1992834 </t>
  </si>
  <si>
    <t xml:space="preserve">Çerçi B, Özgen İ, Tezcan S </t>
  </si>
  <si>
    <t xml:space="preserve"> Review of Reuteria Puton, 1875 (Heteroptera: Miridae) species present in Lodos Entomological Museum, Turkey (LEMT). Zootaxa 4878: 159–168. </t>
  </si>
  <si>
    <t xml:space="preserve">Çerçi B, Tezcan S, Özgen İ </t>
  </si>
  <si>
    <t xml:space="preserve"> Two new species and ten new records of heteroptera from turkey, including the first record of the potential alien Campylomma miyamotoi in the western Palaearctic. Acta Entomologica Musei Nationalis Pragae 59: 295–306. https://doi.org/10.2478/aemnp-2019-0023 </t>
  </si>
  <si>
    <t xml:space="preserve">Çerçi B, Koçak Ö, Tezcan S </t>
  </si>
  <si>
    <t xml:space="preserve"> Additional faunistic notes on Heteroptera (Hemiptera: Insecta) in East Anatolia (Turkey). Journal of Entomology and Zoology Studies 6: 1225–1231. </t>
  </si>
  <si>
    <t xml:space="preserve">Çerçi B, Özgen İ, Dioli P </t>
  </si>
  <si>
    <t xml:space="preserve"> Heteroptera (Hemiptera) Fauna of Karaman with new records for Türkiye. Journal of Heteroptera of Turkey 5: 10–128. </t>
  </si>
  <si>
    <t xml:space="preserve">Çerçi B, Koçak Ö </t>
  </si>
  <si>
    <t xml:space="preserve"> New records of Heteroptera (Hemiptera) species from Turkey ,with the reconsideration of several previous records. North-Western Journal of Zoology 17: 160–169. </t>
  </si>
  <si>
    <t xml:space="preserve">Çerçi B, Tezcan S </t>
  </si>
  <si>
    <t xml:space="preserve"> First Record of Sycamore Seed Bug Belonochilus numenius (Say, 1831) (Hemiptera: Heteroptera: Lygaeidae) in Turkey. Journal of the Heteroptera of Turkey 3: 40–45. </t>
  </si>
  <si>
    <t xml:space="preserve">Çerçi B, Oruz T </t>
  </si>
  <si>
    <t xml:space="preserve"> Contribution to the Knowledge of Heteroptera (Hemiptera) Fauna of Elazığ Province with a New Record for the Fauna of Turkey. Journal of the Heteroptera of Turkey 3: 50–75. </t>
  </si>
  <si>
    <t xml:space="preserve">Çerçi B, Özgen İ </t>
  </si>
  <si>
    <t xml:space="preserve"> Contribution to the Lygaeoidea (Heteroptera) fauna of Turkey based on specimens preserved in the Lodos Entomological Museum, Turkey (LEMT) and additional information. Journal of Insect Biodiversity 15: 6–15. </t>
  </si>
  <si>
    <t xml:space="preserve"> Contribution to Pentatomoidea (Heteroptera) Fauna of Iğdır and Istanbul with Three New Records for Turkish Fauna. Journal of Heteroptera of Turkey 1: 33–40. </t>
  </si>
  <si>
    <t xml:space="preserve">Çerçi B, Gözüaçık C </t>
  </si>
  <si>
    <t xml:space="preserve"> Six new Heteroptera (Hemiptera) species for the fauna of Turkey with a new synonymy. Munis Entomology &amp; Zoology 12: 532–538. </t>
  </si>
  <si>
    <t xml:space="preserve"> Isometopus anlasi sp. nov. (Heteroptera: Miridae) from Turkey. Zootaxa 4353: 378–384. https://doi.org/10.11646/zootaxa.4353.2.9 </t>
  </si>
  <si>
    <t xml:space="preserve">Çerçi B, Dursun A </t>
  </si>
  <si>
    <t xml:space="preserve"> Further contribution to the Heteroptera (Hemiptera) fauna of Turkey with a new synonymy. Acta Biologica Turcica 30: 121–127.</t>
  </si>
  <si>
    <t xml:space="preserve"> Contribution to the knowledge of Heteroptera (Hemiptera) fauna of Turkey. Journal of Insect Biodiversity 4: 1–18. https://doi.org/10.12976/jib/2016.4.15 </t>
  </si>
  <si>
    <t xml:space="preserve"> Nemocoris fallenii Sahlberg, 1848 (Heteroptera: Coreidae), New for the Fauna of Turkey. Journal of the Heteroptera of Turkey 4: 132–138. https://doi.org/10.5281/zenodo.7358915 </t>
  </si>
  <si>
    <t xml:space="preserve">Çerçi B </t>
  </si>
  <si>
    <t xml:space="preserve"> A new species of Plagiognathus (Heteroptera: Miridae) associated with the locally endemic Phlomis leucophracta (Lamiales: Lamiaceae) from Karaman, Turkey. European Journal of Taxonomy 806: 148–160. https://doi.org/10.5852/ejt.2022.806.1709 </t>
  </si>
  <si>
    <t xml:space="preserve"> First record of Halyomorpha halys (Stål, 1855) (Pentatomidae: Heteroptera) in Aegean Region of Turkey. Acta Biologica Turcica 34: 35–37. </t>
  </si>
  <si>
    <t xml:space="preserve"> Psallus (Psallus) flavellus Stichel, 1933, a New Miridae (Hemiptera: Heteroptera) Species for the Fauna of Turkey. Journal of the Heteroptera of Turkey 2: 134–139. </t>
  </si>
  <si>
    <t xml:space="preserve"> First Record in Southeastern Anatolia of Zelus (Diplodacus) renardii (Kolenati, 1856) (Hemiptera: Reduviidae) and his new prey Allantus (s.str.) viennensis (Schrank, 1781) (Hymenoptera: Tenthredinidae: Allantinae). Journal of Heteroptera of Turkey 3: 31–39. </t>
  </si>
  <si>
    <t xml:space="preserve">Çelik H, Dioli P, Bolu H </t>
  </si>
  <si>
    <t xml:space="preserve"> Psallus thomashenryi sp. n. and Psallus lucanicus from Turkey (Hemiptera, Heteroptera, Miridae). ZooKeys 796: 253–265. https://doi.org/10.3897/ZOOKEYS.796.21536 </t>
  </si>
  <si>
    <t xml:space="preserve">Carapezza A, Kment P </t>
  </si>
  <si>
    <t xml:space="preserve"> Species of the subgenus Psacasta s. str. (Heteroptera: Scutelleridae). Zoosystematica Rossica 14: 55–60. </t>
  </si>
  <si>
    <t xml:space="preserve">Carapezza A, Kerzhner IM </t>
  </si>
  <si>
    <t xml:space="preserve"> On some Old World Scutelleridae (Heteroptera). Nouvelle Revue d’Entomologie 25: 197–212. </t>
  </si>
  <si>
    <t xml:space="preserve">Carapezza A </t>
  </si>
  <si>
    <t xml:space="preserve"> Taurocalocoris gen. n. samai sp. n., new Mirinae from Southern Turkey (Insecta, Heteroptera, Miridae) 22: 321-326. Naturalista Siciliano (4) 22: 321–326. </t>
  </si>
  <si>
    <t xml:space="preserve"> Atractotomus brunnomassai Carapezza, 1982, valid species, and description of the male of Atractotomus persquamosus Seidenstücker, 1961 (Heteroptera: Miridae, Phylinae). Naturalista Siciliano 18: 157–160. </t>
  </si>
  <si>
    <t xml:space="preserve"> Ultrastructure of the Eggs Chorion of Ceraleptus obtusus (Brulle, 1839)(Heteroptera: Coreidae). Ohio Journal of Science 105: 138–141. </t>
  </si>
  <si>
    <t xml:space="preserve">Candan S, Suludere Z, Durak D </t>
  </si>
  <si>
    <t xml:space="preserve"> Erzincan ve Iğdır İlleri Domates Alanlarında Zararlı Tuta absoluta (Meyrick) (Lep.: Gelechiidae) ve Predatörlerinin Popülasyon Takibi. Atatürk Üniversitesi Ziraat Fakültesi Dergisi 45: 79–97. </t>
  </si>
  <si>
    <t xml:space="preserve">Canbay A, Alaserhat I, Tohma Ö </t>
  </si>
  <si>
    <t xml:space="preserve"> Some Studies on the Heteropterous species collected on Mahalep, Sweet and Sour Cherries Trees in Tokat and Surrounding Area. Gaziosmanpaşa University Journal of Agricalture Faculty 10: 32–42. </t>
  </si>
  <si>
    <t xml:space="preserve">Çam H </t>
  </si>
  <si>
    <t xml:space="preserve"> Türkiye Geocorinae (Heteroptera: Lygaeidae) altfamilyası üzerinde sistematik ve faunistik araştırmalar. Türkiye Entomoloji Dergisi 14: 37–52. </t>
  </si>
  <si>
    <t xml:space="preserve">Çakır S, Önder F </t>
  </si>
  <si>
    <t xml:space="preserve"> Beynam ormanı ve çevresi ile Çubuk ve çevresi Hemiptera kommunitesi üzerinde çalışmalar. Hacettepe Üniversitesi </t>
  </si>
  <si>
    <t xml:space="preserve">Çağlar SS </t>
  </si>
  <si>
    <t xml:space="preserve"> Lygaeinae of Turkey (Heteroptera, Lygaeidae). Acta Entomologica Musei Nationalis Pragae 44: 167–179. </t>
  </si>
  <si>
    <t xml:space="preserve">Çağatay N </t>
  </si>
  <si>
    <t xml:space="preserve"> Systematical studies on the Heterogasterinae of Turkey (Heteroptera: Lyaeidae). Turkish Journal of Entomology 13: 5–14. </t>
  </si>
  <si>
    <t xml:space="preserve"> Geocorinae of Turkey (Insecta, Heteroptera, Lygaeidae). Entomologische Abhandlungen, Staatliches Museum für Tierkunde Dresden 53: 27–36. </t>
  </si>
  <si>
    <t xml:space="preserve"> Studies on the taxonomy and morphology of male genitalia of Rhyparochromina from Turkey. Doğa: Turkish Journal of Zoology 12: 1–23. </t>
  </si>
  <si>
    <t xml:space="preserve"> Some Artheneinae from Turkey (Hemiptera: Lygaeidae). Türkiye Entomoloji Dergisi 12: 201–208. </t>
  </si>
  <si>
    <t xml:space="preserve"> Systematic studies on the subtribus Gonianotina (Het.: Lygaeidae) of Turkey. In: Türkiye 1. Entomoloji Kongresi. , 631–642. </t>
  </si>
  <si>
    <t xml:space="preserve"> Türkiye Rhyparochrominae (Heteroptera-Lygaeidae) alt familyasının taksonomisi ve erkek genital organının önemi üzerinde çalışmalar. Bitki Koruma Bülteni 25: 73–92. </t>
  </si>
  <si>
    <t xml:space="preserve"> Türkiye Oxycareninae (Heteroptera-Lygaeidae) alt familyasının taksonomisi ve erkek genital organının önemi üzerine çalışmalar. Bitki Koruma Bülteni 25: 18–29. </t>
  </si>
  <si>
    <t xml:space="preserve"> The distribution of the species of Eurygaster Lap. (Hemiptera, Scutelleridae) in Middle East countries. Annals and Magazine of Natural History 13: 65–81. </t>
  </si>
  <si>
    <t xml:space="preserve">Brown ES, Eralp M </t>
  </si>
  <si>
    <t xml:space="preserve"> Notes on the systematics and distribution of some species of Aelia Fabr. (Hemiptera: Pentatomidae) in the Middle East, with special reference to the rostrata group. Annals and Magazine of Natural History, 5: 129-145. Annals and Magazine of Natural History 5: 129–145. </t>
  </si>
  <si>
    <t xml:space="preserve">Brown ES </t>
  </si>
  <si>
    <t xml:space="preserve"> Türkiye Harpactorinae (Heteroptera:Redoviidae) faunası üzerinde sistematik çalışmalar. Ege Üniversitesi </t>
  </si>
  <si>
    <t xml:space="preserve">Boz E </t>
  </si>
  <si>
    <t xml:space="preserve"> The “Adasi” Lace Bug Urentius euonymus Distant, 1909 (Hemiptera: Heteroptera: Tingidae) a new pest on Althea spp. (Malvaceae) in Southeastern Anatolian Region of Turkey. Munis Entomology &amp; Zoology 14: 265–269. </t>
  </si>
  <si>
    <t xml:space="preserve">Bolu H, Çelik H, Kuştoğan N </t>
  </si>
  <si>
    <t xml:space="preserve"> The Investigations on Almond Pentatomidae (Heteroptera) Fauna in Diyarbakır, Elazığ and Mardin Province. Yüzüncü Yıl Üniversitesi, Ziraat Fakültesi, Tarım Bilimleri Dergisi 16: 25–28. </t>
  </si>
  <si>
    <t xml:space="preserve">Bolu H, Özgen İ, Fent M </t>
  </si>
  <si>
    <t xml:space="preserve"> Güneydoğu Anadolu Bölgesi’nde kültür yem bitkilerinde zarar yapan Miridae ve Curculionidae familyalarına ait böcek türleri, tanınmaları ve zararları üzerinde araştırmalar. Diyarbakır Bölge Zirai Mücadele Araştırma Enstitüsü, 80 pp. </t>
  </si>
  <si>
    <t xml:space="preserve">Bingöl CM </t>
  </si>
  <si>
    <t xml:space="preserve"> Studies on the determination of Heteroptera fauna on Origanum spp. (Lamiaceae). Turkish Journal of Entomology 26: 3–10. </t>
  </si>
  <si>
    <t xml:space="preserve">Beyaz G, Tezcan S </t>
  </si>
  <si>
    <t xml:space="preserve"> Molecular phylogeny and biogeography of the West-Palaearctic Velia (Heteroptera: Gerromorpha: Veliidae). Systemic Entomology 43: 262–276. https://doi.org/10.1111/syen.12273 </t>
  </si>
  <si>
    <t xml:space="preserve">Berchi GM, Copilaş-Ciocianu D, Kment P, Buzzetti FM, PETRUSEK A, Rákosy L, Cianferoni F, Damgaard J </t>
  </si>
  <si>
    <t xml:space="preserve"> Revision of Shield Bugs of the Genus Agatharchus Stål (Heteroptera, Pentatomidae). Entomologicheskoe Obozrenie 75: 836–856. </t>
  </si>
  <si>
    <t xml:space="preserve">Belousova EN </t>
  </si>
  <si>
    <t xml:space="preserve"> The macrobenthic fauna of Sırakaraağaçar Stream flowing into the Black Sea at Akliman, Sinop. Turkish journal of Marine Sciences 6: 71–86. </t>
  </si>
  <si>
    <t xml:space="preserve">Bat L, Akbulut M, Çulha M, Sezgin M </t>
  </si>
  <si>
    <t xml:space="preserve"> Additional Records for the Gerromorpha and Nepomorpha (Hemiptera: Heteroptera) Fauna of Turkey. Journal of the Heteroptera of Turkey 2: 9–24. </t>
  </si>
  <si>
    <t xml:space="preserve">Banbal T, Fent M </t>
  </si>
  <si>
    <t xml:space="preserve"> New Records of Gerromorpha and Nepomorpha (Hemiptera: Heteroptera) Fauna of Turkey. Journal of the Entomological Research Society 18: 121–128. </t>
  </si>
  <si>
    <t xml:space="preserve"> A preliminary study on the biological diversity of Bozolan lake (Menemen-İzmir). Ege University Journal of Fisheries and Aquatic Sciences 23: 291–294. </t>
  </si>
  <si>
    <t xml:space="preserve">Balık S, Ustaoğlu ME, Sarı HM, Mis DÖ, Aygen C, Taşdemir A, Yıldız S, Topkara ET, Sömek H, Özbek M, İlhan A </t>
  </si>
  <si>
    <t xml:space="preserve"> Van İli Pentatomoidea Üstfamilyasının Ekofaunası Üzerine Araştırmalar (Hemiptera). Yüzüncü Yıl Üniversitesi </t>
  </si>
  <si>
    <t xml:space="preserve">Bakan B </t>
  </si>
  <si>
    <t xml:space="preserve"> Ege Bölgesi Lygaeidae familyası üzerinde sistematik çalışmalar. Güven Matbaası, Ankara, 149 pp. </t>
  </si>
  <si>
    <t xml:space="preserve">Aysev N </t>
  </si>
  <si>
    <t xml:space="preserve"> Tingidae (Hemiptera, Heteroptera) species and their distribution in Tekirdağ Province. Tekirdağ Ziraat Fakültesi Dergisi 15: 1–8. </t>
  </si>
  <si>
    <t xml:space="preserve">Aysal T, Kıvan M </t>
  </si>
  <si>
    <t xml:space="preserve"> A new Platanus pest in Tekirdağ: Corythucha ciliata (Say) (Hemiptera: Tingidae). In: Proceedings of IV. Plant Protection Congress. Kahramanmaraş, 223. </t>
  </si>
  <si>
    <t xml:space="preserve"> Türkiye’de bulunan önemli Aelia F. (Heteroptera: Pentatomidae) türlerinin taksonomik karakterleri ve bunlardan Ege Bölgesi’nde yaygın olarak bulunan Aelia acuminata L.’nın biyolojisi ve doğal düşmanları üzerinde araştırmalar. Ege University </t>
  </si>
  <si>
    <t xml:space="preserve">Awel MM </t>
  </si>
  <si>
    <t xml:space="preserve"> Preliminary list of Piesmatidae (Heteroptera) with notes on distribution and importance of species in Turkey. Turkish Journal of Entomology 21: 259–268. </t>
  </si>
  <si>
    <t xml:space="preserve">Awad TI, Önder F </t>
  </si>
  <si>
    <t xml:space="preserve"> Contribution to the Study of Turkish Pyrrhocoridae (Heteroptera). Turkish Journal of Entomology 21: 163–171. </t>
  </si>
  <si>
    <t xml:space="preserve"> Türkiye Carpocorini (Heteroptera: Pentatomidae: Pentatominae) Türleri Üzerinde Sistematik ve Faunistik Araştırmalar. Ege University </t>
  </si>
  <si>
    <t xml:space="preserve">Awad TI </t>
  </si>
  <si>
    <t xml:space="preserve"> Systematic and faunistic study of the species of the tribe Carpocorini (Heteroptera: Pentatomidae: Pentatominae) in Turkey part I: Holcogaster Fb., Staria D. and Cnephosa Jak. Turkish Journal of Entomology 25: 165–174. </t>
  </si>
  <si>
    <t xml:space="preserve">Awad IT, Pehlivan E </t>
  </si>
  <si>
    <t xml:space="preserve"> Van gölü havzası ceviz ağaçlarındaki böcek faunası. Türkiye Entomoloji Dergisi 35: 349–360. </t>
  </si>
  <si>
    <t xml:space="preserve">Atlıhan R, Özgökçe MS, Kaydan MB, Kasap İ, Kılınçer N, Kıyak S, Polat E </t>
  </si>
  <si>
    <t xml:space="preserve"> Harmful Insects and Their Natural Enemies in Potato Fields in Van Province. Tarım Bilimleri Dergisi 9: 291–295. </t>
  </si>
  <si>
    <t xml:space="preserve">Atlıhan R, Yardım EN, Özgökçe MS, Kaydan MB </t>
  </si>
  <si>
    <t xml:space="preserve"> Contributions to the Nabidae (Hemiptera: Heteroptera) Fauna in the Thrace Region, Turkey. Journal of the Heteroptera of Turkey 3: 140–147. </t>
  </si>
  <si>
    <t xml:space="preserve">Asal İ, Fent M </t>
  </si>
  <si>
    <t xml:space="preserve"> First record of Oxycarenus lavaterae (Fabricius, 1787) (Heteroptera, Lygaeidae) in Turkey. Applied Ecology and Environmental Research 16: 1305–1311. </t>
  </si>
  <si>
    <t xml:space="preserve">Arslangündoğdu A, Hızal E, Acer S </t>
  </si>
  <si>
    <t xml:space="preserve"> The western conifer seed bug, Leptoglossus occidentalis (Heidemann, 1910), recorded in Turkey (Heteroptera: Coreidae). Zoology in the Middle East 50: 138–139. </t>
  </si>
  <si>
    <t xml:space="preserve">Arslangündoğdu A, Hızal E </t>
  </si>
  <si>
    <t xml:space="preserve"> Orta Anadolu Hububat Zararlıları (Zararlı Hayvan ve Böcekler). Ankara Üniversitesi Ziraat Fakültesi yayınları 1: 19–60. </t>
  </si>
  <si>
    <t xml:space="preserve">Alkan B </t>
  </si>
  <si>
    <t xml:space="preserve"> A new record of Cacodomus vicinus Horváth to the fauna of Turkey (Hemiptera: Cimicidae). Centre for Entomological Studies Ankara, Miscellaneous Papers 7: 1–2. </t>
  </si>
  <si>
    <t xml:space="preserve">Aktaş M, Kıyak S </t>
  </si>
  <si>
    <t xml:space="preserve"> A study on the Coreoidea (Hemiptera: Heteroptera) fauna of Çorum Province. Journal of the Heteroptera of Turkey 3: 157–170. </t>
  </si>
  <si>
    <t xml:space="preserve">Akman N, Dursun A </t>
  </si>
  <si>
    <t xml:space="preserve"> Neodiprion sertifer’in Göller Bölgesi ormanlarında biyolojisi ve doğal düşmanları. Turkish Journal of Forestry 17: 30–36. </t>
  </si>
  <si>
    <t xml:space="preserve">Akıncı ZE, Avcı M </t>
  </si>
  <si>
    <t xml:space="preserve"> Important invasive species and its pest status in Turkey: Halyomorpha halys (Stål) (Heteroptera: Pentatomidae). Journal of Plant Diseases and Protection 126: 401–408. </t>
  </si>
  <si>
    <t xml:space="preserve">Ak K, Uluca M, Aydın Ö, Göktürk T </t>
  </si>
  <si>
    <t xml:space="preserve"> The first species of Myrocheini (Hemiptera: Pentatomidae: Pentatominae) from the Palaearctic region. European Journal of Entomology 93: 255–262. </t>
  </si>
  <si>
    <t xml:space="preserve">Ahmad I, Schaefer CW, Önder F </t>
  </si>
  <si>
    <t xml:space="preserve"> Revision of the genus Picromerus Amyot &amp; Serville [Asopini-Pentatominae Pentatomidae (Heteroptera)] from western Palaearctic with description of two new species from Turkey. Turkish Journal of Entomology 14: 75–84. </t>
  </si>
  <si>
    <t xml:space="preserve">Ahmad I, Önder F </t>
  </si>
  <si>
    <t xml:space="preserve"> A revision of the genus Elasmostethus Fieber (Hemiptera: Acanthosomatidae) from western Palaearctic, with a new record from Turkey and their cladistic relationships. In: Proceedings of Pakistan Congress of Zoology. , 63–71. </t>
  </si>
  <si>
    <t xml:space="preserve">Ahmad I </t>
  </si>
  <si>
    <t xml:space="preserve"> Revision der paläarktischen Arten der Gattung Lygus Hahn (Heteroptera, Miridae). Entomologische Zeitschrift 119: 249–276. </t>
  </si>
  <si>
    <t xml:space="preserve">Aglyamzyanov R </t>
  </si>
  <si>
    <t xml:space="preserve"> Systematical studies on the species of Eurygaster Lap. (Heteroptera:Scutelleridae) from Turkey. Ege University </t>
  </si>
  <si>
    <t xml:space="preserve">Abbas H </t>
  </si>
  <si>
    <t>Title and Journal</t>
  </si>
  <si>
    <t>Year</t>
  </si>
  <si>
    <t>Author</t>
  </si>
  <si>
    <t>Total number of species</t>
  </si>
  <si>
    <t>Ecoregions</t>
  </si>
  <si>
    <t>Average number of species recorded per province</t>
  </si>
  <si>
    <t>Total number of species recorded</t>
  </si>
  <si>
    <t>Turkey</t>
  </si>
  <si>
    <t>Eastern Anatolian</t>
  </si>
  <si>
    <t>Thrace</t>
  </si>
  <si>
    <t>Correlations</t>
  </si>
  <si>
    <t/>
  </si>
  <si>
    <t>WS_percentage</t>
  </si>
  <si>
    <t>Sig. (2-tailed)</t>
  </si>
  <si>
    <t>N</t>
  </si>
  <si>
    <t>**. Correlation is significant at the 0.01 level (2-tailed).</t>
  </si>
  <si>
    <t>Number of species per chorotype group recorded from Turkey, Ecoregions and provinces</t>
  </si>
  <si>
    <t>Chorotype groups</t>
  </si>
  <si>
    <t>Total</t>
  </si>
  <si>
    <t>Percentage of species per chorotype group recorded from Turkey, Ecoregions and provinces</t>
  </si>
  <si>
    <t>Percentage of species per chorotype group, excluding Alien and Widespread, recorded from Turkey, Ecoregions and provinces</t>
  </si>
  <si>
    <t>Percentage of species per chorotype, recorded from Turkey, Ecoregions and provinces</t>
  </si>
  <si>
    <t>Ecoregion</t>
  </si>
  <si>
    <t>Provinces</t>
  </si>
  <si>
    <t>T-SEN_Groups</t>
  </si>
  <si>
    <t>Group1</t>
  </si>
  <si>
    <t>Group4</t>
  </si>
  <si>
    <t>Not included in analysis</t>
  </si>
  <si>
    <t>Group2</t>
  </si>
  <si>
    <t>Group3</t>
  </si>
  <si>
    <t>Azerbaijan</t>
  </si>
  <si>
    <t>Armenia</t>
  </si>
  <si>
    <t>Georgia</t>
  </si>
  <si>
    <t>Bulgaria</t>
  </si>
  <si>
    <t>Greece</t>
  </si>
  <si>
    <t>Iran</t>
  </si>
  <si>
    <t>Syria</t>
  </si>
  <si>
    <t>Iraq</t>
  </si>
  <si>
    <t>Cyprus</t>
  </si>
  <si>
    <t>Number of countries</t>
  </si>
  <si>
    <t>Elasmucha ferrugata (Fabricius, 1787)</t>
  </si>
  <si>
    <t>Elasmucha grisea eckerleini Josifov, 1971</t>
  </si>
  <si>
    <t>Azerbaijan, Greece, Iran</t>
  </si>
  <si>
    <t>Euthetus humilis Horváth, 1907</t>
  </si>
  <si>
    <t>Euthetus pallescens Distant, 1902</t>
  </si>
  <si>
    <t>Euthetus pulchellus Dallas, 1852</t>
  </si>
  <si>
    <t>Megalotomus junceus (Scopoli, 1763)</t>
  </si>
  <si>
    <t>Bulgaria, Iran</t>
  </si>
  <si>
    <t>Megalotomus obtusus Ghauri, 1972</t>
  </si>
  <si>
    <t>Micrelytra fossularum (Rossi, 1790)</t>
  </si>
  <si>
    <t>Mirperus demetrii (Kiritshenko, 1966)</t>
  </si>
  <si>
    <t>Mirperus torridus (Westwood, 1842)</t>
  </si>
  <si>
    <t>Nariscus conspurcatus Mancini, 1946</t>
  </si>
  <si>
    <t>Nariscus fisheri (Distant, 1908)</t>
  </si>
  <si>
    <t>Nariscus longirostris Linnavuori, 1974</t>
  </si>
  <si>
    <t>Nariscus spinosus (Burmeister, 1835)</t>
  </si>
  <si>
    <t>Iran, Iraq, Cyprus</t>
  </si>
  <si>
    <t>Riptortus (Riptortus) aegyptiacus Lindberg, 1939</t>
  </si>
  <si>
    <t>Iran, Iraq</t>
  </si>
  <si>
    <t>Riptortus (Riptortus) linearis (Fabricius, 1775)</t>
  </si>
  <si>
    <t>Tenosius proletarius (Schaum, 1853)</t>
  </si>
  <si>
    <t>Acompocoris alpinus Reuter, 1875</t>
  </si>
  <si>
    <t>Georgia, Bulgaria</t>
  </si>
  <si>
    <t>Anthocoris amplicollis Horváth, 1893</t>
  </si>
  <si>
    <t>Azerbaijan, Armenia</t>
  </si>
  <si>
    <t>Anthocoris angularis Reuter, 1884</t>
  </si>
  <si>
    <t>Anthocoris flavipes Reuter, 1884</t>
  </si>
  <si>
    <t>Anthocoris guentheri Péricart, 2007</t>
  </si>
  <si>
    <t>Anthocoris kmenti Moulet, Ghahari &amp; Ostovan, 2017</t>
  </si>
  <si>
    <t>Anthocoris limbatus Fieber, 1836</t>
  </si>
  <si>
    <t>Anthocoris minki minki Dohrn, 1860</t>
  </si>
  <si>
    <t>Bulgaria, Greece, Iran</t>
  </si>
  <si>
    <t>Anthocoris poissoni Kiritshenko, 1952</t>
  </si>
  <si>
    <t>Anthocoris sarothamni Douglas &amp; Scott, 1865</t>
  </si>
  <si>
    <t>Bulgaria, Greece</t>
  </si>
  <si>
    <t>Anthocoris simillimus Poppius, 1909</t>
  </si>
  <si>
    <t>Buchananiella pseudococci pseudococci (Wagner, 1951)</t>
  </si>
  <si>
    <t>Cardiastethus fasciiventris (Garbiglietti, 1869)</t>
  </si>
  <si>
    <t>Greece, Iran</t>
  </si>
  <si>
    <t>Dokkiocoris bicolor Miller, 1951</t>
  </si>
  <si>
    <t>Orius (Dimorphella) agilis (Flor, 1860)</t>
  </si>
  <si>
    <t>Orius (Dimorphella) albidipennis (Reuter, 1884)</t>
  </si>
  <si>
    <t>Iran, Syria, Iraq, Cyprus</t>
  </si>
  <si>
    <t>Orius (Dimorphella) canariensis Wagner, 1952</t>
  </si>
  <si>
    <t>Orius (Heterorius) bulgaconus Ghauri, 1972</t>
  </si>
  <si>
    <t>Orius (Heterorius) strigicollis (Poppius, 1915)</t>
  </si>
  <si>
    <t>Temnostethus (Ectemnus) reduvinus parilis (Horváth, 1891)</t>
  </si>
  <si>
    <t>Azerbaijan, Armenia, Iran</t>
  </si>
  <si>
    <t>Tetraphleps bicuspis (Herrich-Schaeffer, 1835)</t>
  </si>
  <si>
    <t>Xylocoris (Proxylocoris) confusus Carayon, 1972</t>
  </si>
  <si>
    <t>Xylocoris (Xylocoris) ciliatus (Jakovlev, 1877)</t>
  </si>
  <si>
    <t>Armenia, Iran</t>
  </si>
  <si>
    <t>Xylocoris (Xylocoris) formicetorum (Boheman, 1844)</t>
  </si>
  <si>
    <t>Xylocoris (Xylocoris) thomsoni (Reuter, 1883)</t>
  </si>
  <si>
    <t>Aradus (Aradus) aterrimus Fieber, 1864</t>
  </si>
  <si>
    <t>Aradus (Aradus) betulinus Fallén, 1807</t>
  </si>
  <si>
    <t>Aradus (Aradus) depressus leptocerus Horváth, 1882</t>
  </si>
  <si>
    <t>Azerbaijan, Armenia, Georgia, Iran</t>
  </si>
  <si>
    <t>Aradus (Aradus) distinctus Fieber, 1860</t>
  </si>
  <si>
    <t>Bulgaria, Cyprus</t>
  </si>
  <si>
    <t>Aradus (Aradus) elburzanus Heiss, 2004</t>
  </si>
  <si>
    <t>Aradus (Aradus) erosus Fallén, 1807</t>
  </si>
  <si>
    <t>Aradus (Aradus) graecus Heiss, 1997</t>
  </si>
  <si>
    <t>Aradus (Aradus) kuthyi Horváth, 1899</t>
  </si>
  <si>
    <t>Aradus (Aradus) lugubris Fallén, 1807</t>
  </si>
  <si>
    <t>Aradus (Aradus) obtectus Vásárhelyi, 1988</t>
  </si>
  <si>
    <t>Georgia, Bulgaria, Greece</t>
  </si>
  <si>
    <t>Aradus (Aradus) pallescens frigidus Kiritshenko, 1913</t>
  </si>
  <si>
    <t>Aradus (Aradus) pictus Baerensprung, 1859</t>
  </si>
  <si>
    <t>Aradus (Aradus) ribauti Wagner, 1956</t>
  </si>
  <si>
    <t>Aradus (Aradus) rysakovi Kiritshenko, 1951</t>
  </si>
  <si>
    <t>Aradus (Aradus) safavii Hoberlandt, 1974</t>
  </si>
  <si>
    <t>Aradus (Aradus) serbicus Horváth, 1888</t>
  </si>
  <si>
    <t>Aradus (Aradus) somcheticus Kiritshenko, 1913</t>
  </si>
  <si>
    <t>Aradus (Aradus) tauricus Jakovlev, 1907</t>
  </si>
  <si>
    <t>Mezira tremulae caucasica Vásárhelyi, 1978</t>
  </si>
  <si>
    <t>Azerbaijan, Georgia</t>
  </si>
  <si>
    <t>Mezira tremulae tremulae (Germar, 1822)</t>
  </si>
  <si>
    <t>Quilnus subsimilis (Horváth, 1911)</t>
  </si>
  <si>
    <t>Artheneidea tenuicornis Kiritshenko, 1914</t>
  </si>
  <si>
    <t>Artheneis beieri Wagner, 1963</t>
  </si>
  <si>
    <t>Artheneis deserticola Kerzhner, 1997</t>
  </si>
  <si>
    <t>Artheneis turangae Kerzhner, 1997</t>
  </si>
  <si>
    <t>Chilacis typhae (Perris, 1857)</t>
  </si>
  <si>
    <t>Azerbaijan, Bulgaria</t>
  </si>
  <si>
    <t>Holcocranum diminutum diminutum Horváth, 1898</t>
  </si>
  <si>
    <t>Holcocranum diminutum umbrinum Linnavuori, 1984</t>
  </si>
  <si>
    <t>Appasus urinator urinator Dufour, 1863</t>
  </si>
  <si>
    <t>Berytinus (Berytinus) minor hybridus (Horváth, 1891)</t>
  </si>
  <si>
    <t>Gampsocoris culicinus eckerleini Josifov, 1959</t>
  </si>
  <si>
    <t>Greece, Cyprus</t>
  </si>
  <si>
    <t>Gampsocoris lilianae Josifov, 1958</t>
  </si>
  <si>
    <t>Gampsocoris minutus Josifov, 1965</t>
  </si>
  <si>
    <t>Metacanthus (Metacanthus) lineatus (Jakovlev, 1875)</t>
  </si>
  <si>
    <t>Azerbaijan, Armenia, Iran, Iraq</t>
  </si>
  <si>
    <t>Dimorphopterus brachypterus (Rambur, 1839)</t>
  </si>
  <si>
    <t>Cimex dissimilis (Horváth, 1910)</t>
  </si>
  <si>
    <t>Cimex emarginatus Simov, Ivanova &amp; Schunger, 2006</t>
  </si>
  <si>
    <t>Stricticimex namru Usinger, 1960</t>
  </si>
  <si>
    <t>Anoplocnemis protracta (Herrich-Schaeffer, 1850)</t>
  </si>
  <si>
    <t>Centrocoris desertorum Linnavuori, 1960</t>
  </si>
  <si>
    <t>Centrocoris inflaticeps Kiritshenko, 1916</t>
  </si>
  <si>
    <t>Ceraleptus lugens Horváth, 1898</t>
  </si>
  <si>
    <t>Azerbaijan, Greece, Iraq</t>
  </si>
  <si>
    <t>Cercinthus lehmannii (Kolenati, 1857)</t>
  </si>
  <si>
    <t>Clavigralla scutellaris (Westwood, 1842)</t>
  </si>
  <si>
    <t>Cletus pugnator (Fabricius, 1787)</t>
  </si>
  <si>
    <t>Coriomeris bergevini (Poppius, 1912)</t>
  </si>
  <si>
    <t>Enoplops hashemii Hoberlandt, 1989</t>
  </si>
  <si>
    <t>Enoplops heintzii (Oshanin, 1871)</t>
  </si>
  <si>
    <t>Haploprocta horniana Kiritshenko, 1938</t>
  </si>
  <si>
    <t>Haploprocta pustulifera (Stål, 1860)</t>
  </si>
  <si>
    <t>Microtelocerus testaceus Reuter, 1900</t>
  </si>
  <si>
    <t>Omanocoris versicolor (Herrich-Schaeffer, 1841)</t>
  </si>
  <si>
    <t>Prismatocerus borealis (Distant, 1918)</t>
  </si>
  <si>
    <t>Spathocera obscura (Germar, 1847)</t>
  </si>
  <si>
    <t>Azerbaijan, Bulgaria, Greece</t>
  </si>
  <si>
    <t>Ulmicola spinipes (Fallén, 1807)</t>
  </si>
  <si>
    <t>Arctocorisa carinata carinata (C.R. Sahlberg, 1819)</t>
  </si>
  <si>
    <t>Arctocorisa germari germari (Fieber, 1848)</t>
  </si>
  <si>
    <t>Heliocorisa vermiculata (Puton, 1874)</t>
  </si>
  <si>
    <t>Hesperocorixa moesta (Fieber, 1848)</t>
  </si>
  <si>
    <t>Hesperocorixa occulta (Lundblad, 1929)</t>
  </si>
  <si>
    <t>Iran, Syria, Iraq</t>
  </si>
  <si>
    <t>Paracorixa caspica (Horváth, 1878)</t>
  </si>
  <si>
    <t>Azerbaijan, Iran</t>
  </si>
  <si>
    <t>Sigara (Eremocorixa) marginata (Fieber, 1851)</t>
  </si>
  <si>
    <t>Sigara (Halicorixa) selecta (Fieber, 1848)</t>
  </si>
  <si>
    <t>Sigara (Halicorixa) stagnalis pontica Jaczewski, 1961</t>
  </si>
  <si>
    <t>Sigara (Pseudovermicorixa) nigrolineata mendax Heiss &amp; Jansson, 1986</t>
  </si>
  <si>
    <t>Sigara (Sigara) dorsalis (Leach, 1817)</t>
  </si>
  <si>
    <t>Sigara (Sigara) seistanensis (Distant, 1920)</t>
  </si>
  <si>
    <t>Sigara (Subsigara) distincta (Fieber, 1848)</t>
  </si>
  <si>
    <t>Sigara (Tropocorixa) hoggarica Poisson, 1929</t>
  </si>
  <si>
    <t>Sigara (Vermicorixa) emesa Seidenstücker, 1959</t>
  </si>
  <si>
    <t>Adomerus biguttatus (Linnaeus, 1758)</t>
  </si>
  <si>
    <t>Azerbaijan, Georgia, Bulgaria</t>
  </si>
  <si>
    <t>Aethus ostiolatus Signoret, 1882</t>
  </si>
  <si>
    <t>Alonips acrostictus (Distant, 1918)</t>
  </si>
  <si>
    <t>Alonips intrusus (Wagner, 1953)</t>
  </si>
  <si>
    <t>Byrsinus balcanicus (Josifov, 1986)</t>
  </si>
  <si>
    <t>Byrsinus comaroffii (Jakovlev, 1879)</t>
  </si>
  <si>
    <t>Byrsinus fossor (Mulsant &amp; Rey, 1866)</t>
  </si>
  <si>
    <t>Azerbaijan, Armenia, Bulgaria, Iran</t>
  </si>
  <si>
    <t>Byrsinus laeviceps (Kerzhner, 1972)</t>
  </si>
  <si>
    <t>Byrsinus laticollis (Wagner, 1954)</t>
  </si>
  <si>
    <t>Byrsinus nigroscutellatus (Montandon, 1900)</t>
  </si>
  <si>
    <t>Byrsinus pallidus (Puton, 1887)</t>
  </si>
  <si>
    <t>Byrsinus penicillatus Wagner, 1964</t>
  </si>
  <si>
    <t>Byrsinus rugosus (Jakovlev, 1874)</t>
  </si>
  <si>
    <t>Azerbaijan, Iran, Iraq</t>
  </si>
  <si>
    <t>Byrsinus syriacus (Horváth, 1917)</t>
  </si>
  <si>
    <t>Canthophorus coeruleus (Reuter, 1902)</t>
  </si>
  <si>
    <t>Canthophorus melanopterus contrarius (Wagner, 1956)</t>
  </si>
  <si>
    <t>Cephalocteus scarabaeoides (Fabricius, 1803)</t>
  </si>
  <si>
    <t>Exosehirus sargon Linnavuori, 1984</t>
  </si>
  <si>
    <t>Exosehirus validus (Jakovlev, 1877)</t>
  </si>
  <si>
    <t>Fromundiellus latiusculus (Horváth, 1882)</t>
  </si>
  <si>
    <t>Linospa candida (Horváth, 1889)</t>
  </si>
  <si>
    <t>Linospa orbicularis (Jakovlev, 1885)</t>
  </si>
  <si>
    <t>Nishadana arabica Horváth, 1919</t>
  </si>
  <si>
    <t>Ochetostethus tarsalis (Mulsant &amp; Rey, 1852)</t>
  </si>
  <si>
    <t>Sehirus parens Mulsant &amp; Rey, 1866</t>
  </si>
  <si>
    <t>Azerbaijan, Iran, Syria</t>
  </si>
  <si>
    <t>Sehirus planiceps Horváth, 1895</t>
  </si>
  <si>
    <t>Georgia, Iran</t>
  </si>
  <si>
    <t>Singeria brevipennis Wagner, 1955</t>
  </si>
  <si>
    <t>Stibaropus henkei (Jakovlev, 1874)</t>
  </si>
  <si>
    <t>Cymus syrianensis Hamid, 1975</t>
  </si>
  <si>
    <t>Cryptostemma (Cryptostemma) alienum Herrich-Schaeffer, 1835</t>
  </si>
  <si>
    <t>Pachycoleus gracile (Josifov, 1967)</t>
  </si>
  <si>
    <t>Pachycoleus pusillimus (J. Sahlberg, 1870)</t>
  </si>
  <si>
    <t>Pachycoleus utnapishtim Linnavuori, 1984</t>
  </si>
  <si>
    <t>Kulichoderes iranicus (Štys, 1970)</t>
  </si>
  <si>
    <t>Ugloderes uvarovi (Štys, 1970)</t>
  </si>
  <si>
    <t>Utukhengal utukhengal (Linnavuori, 1984)</t>
  </si>
  <si>
    <t>Geocoris (Eilatus) aspasia Linnavuori, 1972</t>
  </si>
  <si>
    <t>Geocoris (Eilatus) hirticornis Jakovlev, 1882</t>
  </si>
  <si>
    <t>Geocoris (Geocoris) acuticeps Signoret, 1881</t>
  </si>
  <si>
    <t>Greece, Iran, Iraq</t>
  </si>
  <si>
    <t>Geocoris (Geocoris) anticus Péricart, 1994</t>
  </si>
  <si>
    <t>Geocoris (Geocoris) collaris Puton, 1878</t>
  </si>
  <si>
    <t>Geocoris (Geocoris) desertorum (Jakovlev, 1871)</t>
  </si>
  <si>
    <t>Geocoris (Geocoris) dispar (Waga, 1839)</t>
  </si>
  <si>
    <t>Geocoris (Geocoris) fedtschenkoi Reuter, 1885</t>
  </si>
  <si>
    <t>Azerbaijan, Armenia, Iran, Syria, Iraq</t>
  </si>
  <si>
    <t>Geocoris (Geocoris) hispidulus Puton, 1874</t>
  </si>
  <si>
    <t>Syria, Iraq</t>
  </si>
  <si>
    <t>Geocoris (Geocoris) montandoniellus Kiritshenko, 1915</t>
  </si>
  <si>
    <t>Geocoris (Geocoris) ningal Linnavuori, 1984</t>
  </si>
  <si>
    <t>Geocoris (Geocoris) oschanini (Jakovlev, 1871)</t>
  </si>
  <si>
    <t>Geocoris (Geocoris) titan Linnavuori, 1986</t>
  </si>
  <si>
    <t>Geocoris (Piocoris) quercicola Linnavuori, 1962</t>
  </si>
  <si>
    <t>Geocoris marduk Linnavuori, 1984</t>
  </si>
  <si>
    <t>Stenophthalmicus fajoumensis A. Costa, 1875</t>
  </si>
  <si>
    <t>Stenophthalmicus leptosomus Linnavuori, 1964</t>
  </si>
  <si>
    <t>Aquarius najas (De Geer, 1773)</t>
  </si>
  <si>
    <t>Gerris (Gerris) odontogaster (Zetterstedt, 1828)</t>
  </si>
  <si>
    <t>Gerris (Gerriselloides) kiritshenkoi Kanyukova, 1979</t>
  </si>
  <si>
    <t>Gerris (Gerriselloides) lateralis Schummel, 1832</t>
  </si>
  <si>
    <t>Halobates (Halobates) elephanta Andersen &amp; Foster, 1992</t>
  </si>
  <si>
    <t>Halobates (Halobates) germanus White, 1883</t>
  </si>
  <si>
    <t>Halobates (Halobates) melleus Linnavuori, 1971</t>
  </si>
  <si>
    <t>Heterobates dohrandti Bianchi, 1896</t>
  </si>
  <si>
    <t>Metrocoris communis (Distant, 1910)</t>
  </si>
  <si>
    <t>Naboandelus bergevini bergevini Bergroth, 1911</t>
  </si>
  <si>
    <t>Naboandelus bergevini orientalis Zettel, 1996</t>
  </si>
  <si>
    <t>Neogerris parvulus (Stål, 1860)</t>
  </si>
  <si>
    <t>Hebrus (Hebrus) oxianus Kanyukova, 1997</t>
  </si>
  <si>
    <t>Hebrus (Hebrus) pusillus arabicus Linnavuori, 1971</t>
  </si>
  <si>
    <t>Hebrus (Hebrus) syriacus Horváth, 1896</t>
  </si>
  <si>
    <t>Hebrus (Hebrusella) fulvinervis Horváth, 1929</t>
  </si>
  <si>
    <t>Mixotrephes hoberlandti Papaček, Štys &amp; Tonner, 1989</t>
  </si>
  <si>
    <t>Helotrephidae</t>
  </si>
  <si>
    <t>Heterogaster distincta Jakovlev, 1881</t>
  </si>
  <si>
    <t>Hydrometra monoceros Linnavuori, 1986</t>
  </si>
  <si>
    <t>Leptopus decus Drake, 1955</t>
  </si>
  <si>
    <t>Leptopus gakalae Khazaei, Polhemus &amp; Tahami, 2020</t>
  </si>
  <si>
    <t>Patapius sentus Drake &amp; Hoberlandt, 1951</t>
  </si>
  <si>
    <t>Valleriola assouanensis (A. Costa, 1875)</t>
  </si>
  <si>
    <t>Lyctocoris (Lyctocoris) nidicola Wagner, 1955</t>
  </si>
  <si>
    <t>Lyctocoris (Lyctocoris) variegatus Péricart, 1969</t>
  </si>
  <si>
    <t>Scoloposcelis pulchella angusta Reuter, 1876</t>
  </si>
  <si>
    <t>Scoloposcelis pulchella pulchella (Zetterstedt, 1838)</t>
  </si>
  <si>
    <t>Arocatus rufipes Stål, 1872</t>
  </si>
  <si>
    <t>Camptocoris carayoni Wagner, 1958</t>
  </si>
  <si>
    <t>Camptocoris typus (Distant, 1918)</t>
  </si>
  <si>
    <t>Cosmopleurus fulvipes (Dallas, 1852)</t>
  </si>
  <si>
    <t>Iran, Syria</t>
  </si>
  <si>
    <t>Hormopleurus nysioides Horváth, 1884</t>
  </si>
  <si>
    <t>Horvathiolus heydeni (Puton, 1892)</t>
  </si>
  <si>
    <t>Horvathiolus kiritshenkoi mesopotamicus Péricart, 1999</t>
  </si>
  <si>
    <t>Horvathiolus mendosus (Horváth, 1916)</t>
  </si>
  <si>
    <t>Greece, Syria, Cyprus</t>
  </si>
  <si>
    <t>Kleidocerys privignus (Horváth, 1894)</t>
  </si>
  <si>
    <t>Azerbaijan, Georgia, Bulgaria, Greece, Iran</t>
  </si>
  <si>
    <t>Lygaeosoma parvulum Kiritshenko, 1914</t>
  </si>
  <si>
    <t>Nithecus jacobaeae (Schilling, 1829)</t>
  </si>
  <si>
    <t>Nysius graminicola karaganus Hoberlandt, 1952</t>
  </si>
  <si>
    <t>Paranysius fallaciosus israelensis Hoberlandt, 1952</t>
  </si>
  <si>
    <t>Paranysius oshanini (Kiritshenko, 1914)</t>
  </si>
  <si>
    <t>Psileula mimica Seidenstücker, 1964</t>
  </si>
  <si>
    <t>Spilostethus furcula (Herrich-Schaeffer, 1850)</t>
  </si>
  <si>
    <t>Spilostethus hospes hospes (Fabricius, 1794)</t>
  </si>
  <si>
    <t>Spilostethus longulus (Dallas, 1852)</t>
  </si>
  <si>
    <t>Spilostethus rubriceps (Horváth, 1899)</t>
  </si>
  <si>
    <t>Micronecta (Basileonecta) sahlbergii (Jakovlev, 1881)</t>
  </si>
  <si>
    <t>Micronecta (Basileonecta) scutellaris scutellaris Stål, 1858</t>
  </si>
  <si>
    <t>Micronecta (Dichaetonecta) desertana desertana Distant, 1920</t>
  </si>
  <si>
    <t>Micronecta (Dichaetonecta) isis Horváth, 1899</t>
  </si>
  <si>
    <t>Micronecta (Micronecta) anatolica seistanica Hutchinson, 1940</t>
  </si>
  <si>
    <t>Micronecta (Micronecta) carpatica Wróblewski, 1958</t>
  </si>
  <si>
    <t>Micronecta (Micronecta) mesmini Poisson, 1939</t>
  </si>
  <si>
    <t>Micronecta (Sigmonecta) quadristrigata Breddin, 1905</t>
  </si>
  <si>
    <t>Loricula (Loricula) ruficeps (Reuter, 1884)</t>
  </si>
  <si>
    <t>Georgia, Bulgaria, Iran</t>
  </si>
  <si>
    <t>Loricula (Myrmedobia) coleoptrata (Fallén, 1807)</t>
  </si>
  <si>
    <t>Loricula (Myrmedobia) distinguenda Reuter, 1884</t>
  </si>
  <si>
    <t>Loricula (Myrmedobia) exilis (Fallén, 1807)</t>
  </si>
  <si>
    <t>Loricula (Myrmedobia) jakovlevi Péricart, 1969</t>
  </si>
  <si>
    <t>Loricula (Myrmedobia) josifovi Simov, 2008</t>
  </si>
  <si>
    <t>Loricula (Myrmedobia) pubescens Reuter, 1884</t>
  </si>
  <si>
    <t>Loricula (Myrmericula) bedeli (Montandon, 1887)</t>
  </si>
  <si>
    <t>Acetropis (Acetropis) gimmerthalii gimmerthalii (Flor, 1860)</t>
  </si>
  <si>
    <t>Acetropis (Acetropis) longirostris Puton, 1875</t>
  </si>
  <si>
    <t>Acrorrhinium gracile Linnavuori, 2004</t>
  </si>
  <si>
    <t>Actinonotus pulcher (Herrich-Schaeffer, 1835)</t>
  </si>
  <si>
    <t>Adelphocoris josifovi Wagner, 1968</t>
  </si>
  <si>
    <t>Adelphophylus balcanicus (Kormilev, 1939)</t>
  </si>
  <si>
    <t>Alloeomimus pilosus Linnavuori, 1984</t>
  </si>
  <si>
    <t>Alloeonotus spectabilis Kiritshenko, 1951</t>
  </si>
  <si>
    <t>Alloeotomus pericarti Matocq, 1998</t>
  </si>
  <si>
    <t>Amblytylus brevicollis Fieber, 1858</t>
  </si>
  <si>
    <t>Bulgaria, Greece, Iraq</t>
  </si>
  <si>
    <t>Amblytylus jani Fieber, 1858</t>
  </si>
  <si>
    <t>Amblytylus peitho Linnavuori, 1997</t>
  </si>
  <si>
    <t>Anapus freyi (Fieber, 1864)</t>
  </si>
  <si>
    <t>Anapus longicornis Jakovlev, 1882</t>
  </si>
  <si>
    <t>Anonychiella alhagicola alhagicola (Drapolyuk, 1982)</t>
  </si>
  <si>
    <t>Anonychiella alhagicola shamash (Linnavuori, 1984)</t>
  </si>
  <si>
    <t>Anonychiella kermanensis (Wagner, 1958)</t>
  </si>
  <si>
    <t>Anonychiella subannulata (Wagner, 1973)</t>
  </si>
  <si>
    <t>Aphaenophyes richteri richteri (Wagner, 1957)</t>
  </si>
  <si>
    <t>Apolygus spinolae (Meyer-Dür, 1841)</t>
  </si>
  <si>
    <t>Argyrotelaenus simoni Reuter &amp; Poppius, 1912</t>
  </si>
  <si>
    <t>Asciodema obsoleta (Fieber, 1864)</t>
  </si>
  <si>
    <t>Atomophora arabica Linnavuori, 1962</t>
  </si>
  <si>
    <t>Atomophora astraia Linnavuori, 1997</t>
  </si>
  <si>
    <t>Atomophora atripes Linnavuori, 1997</t>
  </si>
  <si>
    <t>Atomophora guttata Konstantinov, 2000</t>
  </si>
  <si>
    <t>Atomophora maculosa Reuter, 1903</t>
  </si>
  <si>
    <t>Atomophora nut Linnavuori, 1971</t>
  </si>
  <si>
    <t>Atomophora oculata Reuter, 1903</t>
  </si>
  <si>
    <t>Atomophora pentheus Linnavuori, 1971</t>
  </si>
  <si>
    <t>Atomophora rodanica Linnavuori, 2004</t>
  </si>
  <si>
    <t>Atomoscelis asiatica hissarensis (Josifov, 1979)</t>
  </si>
  <si>
    <t>Atractotomus brunomassai Carapezza, 1982</t>
  </si>
  <si>
    <t>Atractotomus kolenatii (Flor, 1860)</t>
  </si>
  <si>
    <t>Atractotomus marcoi Carapezza, 1982</t>
  </si>
  <si>
    <t>Auchenocrepis alboscutellata Puton, 1874</t>
  </si>
  <si>
    <t>Badezorus annulicornis (Reuter, 1879)</t>
  </si>
  <si>
    <t>Badezorus ferdowsii Linnavuori, 1997</t>
  </si>
  <si>
    <t>Badezorus immaculatus Linnavuori, 1997</t>
  </si>
  <si>
    <t>Badezorus tomentosus (Reuter, 1904)</t>
  </si>
  <si>
    <t>Blepharidopterus victoris Drapolyuk, 1982</t>
  </si>
  <si>
    <t>Boopidocoris nahidae Linnavuori, 1995</t>
  </si>
  <si>
    <t>Brachycoleus caucasicus (Poppius, 1912)</t>
  </si>
  <si>
    <t>Brachycoleus medes Hosseini &amp; Mohammadi, 2019</t>
  </si>
  <si>
    <t>Calocoris alpestris (Meyer-Dür, 1843)</t>
  </si>
  <si>
    <t>Calocoris stoliczkanus Distant, 1879</t>
  </si>
  <si>
    <t>Camptotylidea albovittata (Reuter, 1903)</t>
  </si>
  <si>
    <t>Camptotylidea alhagii (Linnavuori, 1986)</t>
  </si>
  <si>
    <t>Camptotylidea astarte (Linnavuori, 1971)</t>
  </si>
  <si>
    <t>Camptotylidea candida (Linnavuori, 1984)</t>
  </si>
  <si>
    <t>Camptotylidea eremobia (V.G. Putshkov, 1977)</t>
  </si>
  <si>
    <t>Camptotylidea flavescens (V.G. Putshkov, 1976)</t>
  </si>
  <si>
    <t>Camptotylidea flavida (Nonnaizab &amp; Yang, 1994)</t>
  </si>
  <si>
    <t>Camptotylidea fuscomaculata (Reuter, 1879)</t>
  </si>
  <si>
    <t>Camptotylidea lineata (Reuter, 1901)</t>
  </si>
  <si>
    <t>Camptotylidea persica Wagner, 1957</t>
  </si>
  <si>
    <t>Camptotylidea rhea Linnavuori, 2004</t>
  </si>
  <si>
    <t>Camptotylidea rubropicta Linnavuori, 1998</t>
  </si>
  <si>
    <t>Camptotylidea sinaitica (Linnavuori, 1964)</t>
  </si>
  <si>
    <t>Camptotylidea suturalis (Reuter, 1903)</t>
  </si>
  <si>
    <t>Camptotylus apanaskevichi Konstantinov, 2008</t>
  </si>
  <si>
    <t>Camptotylus gracilis Wagner, 1957</t>
  </si>
  <si>
    <t>Camptotylus meyeri Frey-Gessner, 1863</t>
  </si>
  <si>
    <t>Camptozorus linnavuorii Kerzhner, 1996</t>
  </si>
  <si>
    <t>Campylomma acaciae Linnavuori, 1961</t>
  </si>
  <si>
    <t>Campylomma angustulum Reuter, 1904</t>
  </si>
  <si>
    <t>Campylomma incertum Villiers, 1956</t>
  </si>
  <si>
    <t>Campylomma khuzestanicum Linnavuori, 2010</t>
  </si>
  <si>
    <t>Campylomma leptadeniae (Linnavuori, 1975)</t>
  </si>
  <si>
    <t>Campylomma nigrifemur Wagner, 1975</t>
  </si>
  <si>
    <t>Campyloneuropsis impicta (Linnavuori, 1961)</t>
  </si>
  <si>
    <t>Campyloneuropsis pygmaea (Wagner, 1956)</t>
  </si>
  <si>
    <t>Campyloneuropsis rhianos Linnavuori, 1997</t>
  </si>
  <si>
    <t>Charagochilus (Charagochilus) weberi Wagner, 1953</t>
  </si>
  <si>
    <t>Charitocoris pallidus Reuter, 1904</t>
  </si>
  <si>
    <t>Chlamydatus (Chlamydatus) saltitans (Fallén, 1807)</t>
  </si>
  <si>
    <t>Chlamydatus (Euattus) eurotiae Kerzhner, 1962</t>
  </si>
  <si>
    <t>Chlamydatus (Euattus) pulicarius (Fallén, 1807)</t>
  </si>
  <si>
    <t>Chlamydatus (Euattus) sarafrazii Linnavuori, 1998</t>
  </si>
  <si>
    <t>Chlamydatus (Eurymerocoris) evanescens (Boheman, 1852)</t>
  </si>
  <si>
    <t>Chlamydatus (Eurymerocoris) penthesileia Linnavuori, 1989</t>
  </si>
  <si>
    <t>Closterotomus aqranus (Linnavuori, 1984)</t>
  </si>
  <si>
    <t>Closterotomus biclavatus biclavatus (Herrich-Schaeffer, 1835)</t>
  </si>
  <si>
    <t>Closterotomus cinctipes (A. Costa, 1853)</t>
  </si>
  <si>
    <t>Closterotomus histrio obscurus (Wagner, 1968)</t>
  </si>
  <si>
    <t>Closterotomus izyai Matocq &amp; Pluot-Sigwalt, 2006</t>
  </si>
  <si>
    <t>Closterotomus migrans (Lindberg, 1948)</t>
  </si>
  <si>
    <t>Closterotomus princeps (Reuter, 1880)</t>
  </si>
  <si>
    <t>Closterotomus rosenzweigi Linnavuori, 2006</t>
  </si>
  <si>
    <t>Closterotomus ventralis (Reuter, 1879)</t>
  </si>
  <si>
    <t>Closterotomus vicinus (Horváth, 1876)</t>
  </si>
  <si>
    <t>Compsidolon (Apsinthophylus) alcmene Linnavuori, 1971</t>
  </si>
  <si>
    <t>Compsidolon (Apsinthophylus) balachowskyi (Wagner, 1958)</t>
  </si>
  <si>
    <t>Azerbaijan, Iraq</t>
  </si>
  <si>
    <t>Compsidolon (Apsinthophylus) bipunctatum bipunctatum Wagner, 1975</t>
  </si>
  <si>
    <t>Compsidolon (Apsinthophylus) bipunctatum eremita V.G. Putshkov, 1977</t>
  </si>
  <si>
    <t>Compsidolon (Apsinthophylus) hiemale Konstantinov, 2006</t>
  </si>
  <si>
    <t>Compsidolon (Apsinthophylus) nanno Linnavuori, 1971</t>
  </si>
  <si>
    <t>Compsidolon (Apsinthophylus) qoshanum Linnavuori, 1984</t>
  </si>
  <si>
    <t>Compsidolon (Apsinthophylus) sabulicola Linnavuori, 1984</t>
  </si>
  <si>
    <t>Compsidolon (Compsidolon) bicolor (Reuter, 1883)</t>
  </si>
  <si>
    <t>Compsidolon (Compsidolon) nebulosum (Reuter, 1878)</t>
  </si>
  <si>
    <t>Compsidolon (Compsidolon) parietariae V.G. Putshkov, 1984</t>
  </si>
  <si>
    <t>Compsidolon (Coniortodes) alibeganum Linnavuori, 1984</t>
  </si>
  <si>
    <t>Compsidolon (Coniortodes) ishmedagan Linnavuori, 1984</t>
  </si>
  <si>
    <t>Compsidolon (Coniortodes) pterocephali (Lindberg, 1948)</t>
  </si>
  <si>
    <t>Compsonannus gurbandicus Linnavuori, 2004</t>
  </si>
  <si>
    <t>Conostethus hungaricus Wagner, 1941</t>
  </si>
  <si>
    <t>Cremnocephalus albolineatus Reuter, 1875</t>
  </si>
  <si>
    <t>Cremnocephalus alpestris Wagner, 1941</t>
  </si>
  <si>
    <t>Cremnocephalus kariae Rieger, 1983</t>
  </si>
  <si>
    <t>Criocoris nigripes Fieber, 1861</t>
  </si>
  <si>
    <t>Criocoris piceicornis Wagner, 1950</t>
  </si>
  <si>
    <t>Cyllecoridea modesta V.G. Putshkov, 1975</t>
  </si>
  <si>
    <t>Cyllecoris djemagati V.G. Putshkov, 1970</t>
  </si>
  <si>
    <t>Azerbaijan, Armenia, Georgia</t>
  </si>
  <si>
    <t>Cyllecoris ernsti Matocq &amp; Pluot-Sigwalt, 2006</t>
  </si>
  <si>
    <t>Cyllecoris marginatus (Fieber, 1870)</t>
  </si>
  <si>
    <t>Cyllecoris pericarti Magnien &amp; Matocq, 2009</t>
  </si>
  <si>
    <t>Cyrtorhinus caricis (Fallén, 1807)</t>
  </si>
  <si>
    <t>Dasycapsus cunealis (Reuter, 1899)</t>
  </si>
  <si>
    <t>Deraeocoris (Camptobrochis) orientalis (Distant, 1904)</t>
  </si>
  <si>
    <t>Deraeocoris (Camptobrochis) pallens atramentarius Linnavuori, 1975</t>
  </si>
  <si>
    <t>Deraeocoris (Deraeocoris) morio (Boheman, 1852)</t>
  </si>
  <si>
    <t>Deraeocoris (Deraeocoris) olivaceus (Fabricius, 1777)</t>
  </si>
  <si>
    <t>Deraeocoris (Plexaris) addendus addendus Linnavuori, 1960</t>
  </si>
  <si>
    <t>Deraeocoris (Plexaris) martini martini (Puton, 1887)</t>
  </si>
  <si>
    <t>Iran, Cyprus</t>
  </si>
  <si>
    <t>Deraeocoris (Plexaris) pilipes (Reuter, 1879)</t>
  </si>
  <si>
    <t>Dichrooscytus bureschi Josifov, 1974</t>
  </si>
  <si>
    <t>Dichrooscytus impros Heiss, 1988</t>
  </si>
  <si>
    <t>Dichrooscytus inermis Wagner, 1974</t>
  </si>
  <si>
    <t>Dichrooscytus juniperi Lindberg, 1948</t>
  </si>
  <si>
    <t>Dichrooscytus persicus Josifov, 1974</t>
  </si>
  <si>
    <t>Dicyphus (Brachyceroea) azadicus Linnavuori &amp; Hosseini, 1999</t>
  </si>
  <si>
    <t>Dicyphus (Brachyceroea) globulifer (Fallén, 1829)</t>
  </si>
  <si>
    <t>Azerbaijan, Armenia, Georgia, Bulgaria, Greece</t>
  </si>
  <si>
    <t>Dicyphus (Brachyceroea) orientalis orientalis Reuter, 1879</t>
  </si>
  <si>
    <t>Dicyphus (Dicyphus) constrictus eduardi Josifov &amp; Simov, 2008</t>
  </si>
  <si>
    <t>Dicyphus (Dicyphus) deylamanus Linnavuori &amp; Hosseini, 1999</t>
  </si>
  <si>
    <t>Dicyphus (Dicyphus) epilobii Reuter, 1883</t>
  </si>
  <si>
    <t>Dicyphus (Dicyphus) pallidus (Herrich-Schaeffer, 1836)</t>
  </si>
  <si>
    <t>Dicyphus (Dicyphus) stachydis stachydis J. Sahlberg, 1878</t>
  </si>
  <si>
    <t>Armenia, Georgia</t>
  </si>
  <si>
    <t>Dicyphus (Dicyphus) stachydis wagneri Tamanini, 1956</t>
  </si>
  <si>
    <t>Dicyphus (Dicyphus) tamaninii Wagner, 1951</t>
  </si>
  <si>
    <t>Dicyphus (Mesodicyphus) testaceus Reuter, 1879</t>
  </si>
  <si>
    <t>Dimorphocoris (Dimorphocoris) eckerleini Wagner, 1965</t>
  </si>
  <si>
    <t>Dimorphocoris (Dimorphocoris) fuscus Joakimov, 1909</t>
  </si>
  <si>
    <t>Dimorphocoris (Dimorphocoris) lateralis Reuter, 1901</t>
  </si>
  <si>
    <t>Dimorphocoris (Dimorphocoris) punctiger (Horváth, 1881)</t>
  </si>
  <si>
    <t>Dimorphocoris (Dimorphocoris) sari Linnavuori, 1992</t>
  </si>
  <si>
    <t>Dionconotus confluens creticus Heiss, 1984</t>
  </si>
  <si>
    <t>Dionconotus neglectus major Wagner, 1968</t>
  </si>
  <si>
    <t>Dryophilocoris (Camarocyphus) luteus (Herrich-Schaeffer, 1835)</t>
  </si>
  <si>
    <t>Ectagela aspera Linnavuori, 1984</t>
  </si>
  <si>
    <t>Ectagela kermanensis Hosseini &amp; Shamsi, 2014</t>
  </si>
  <si>
    <t>Europiella decolor (Uhler, 1893)</t>
  </si>
  <si>
    <t>Europiella nigrocunealis (V.G. Putshkov, 1975)</t>
  </si>
  <si>
    <t>Eurycolpus bipunctatus Wagner, 1974</t>
  </si>
  <si>
    <t>Eurycranella geocoriceps Reuter, 1904</t>
  </si>
  <si>
    <t>Farsiana pistaciae Linnavuori, 1998</t>
  </si>
  <si>
    <t>Fieberocapsus flaveolus (Reuter, 1870)</t>
  </si>
  <si>
    <t>Gediocoris pallispinus Wagner, 1964</t>
  </si>
  <si>
    <t>Glaphyrocoris iranicus Linnavuori, 1965</t>
  </si>
  <si>
    <t>Glaphyrocoris puncticollis (Linnavuori, 1965)</t>
  </si>
  <si>
    <t>Glaucopterum adspersum (Schmidt, 1939)</t>
  </si>
  <si>
    <t>Glaucopterum atraphaxidis (V.G. Putshkov, 1979)</t>
  </si>
  <si>
    <t>Glaucopterum deserticola deserticola (Wagner, 1951)</t>
  </si>
  <si>
    <t>Glaucopterum lycii V.G. Putshkov, 1975</t>
  </si>
  <si>
    <t>Glaucopterum pteropyri Linnavuori, 1998</t>
  </si>
  <si>
    <t>Globiceps (Globiceps) handlirschi Reuter, 1912</t>
  </si>
  <si>
    <t>Globiceps (Globiceps) rubi Wagner, 1964</t>
  </si>
  <si>
    <t>Globiceps (Kelidocoris) armeniacus Drapolyuk, 1999</t>
  </si>
  <si>
    <t>Globiceps (Kelidocoris) holtzi Reuter, 1912</t>
  </si>
  <si>
    <t>Globiceps (Kelidocoris) monticolus Linnavuori, 2006</t>
  </si>
  <si>
    <t>Globiceps (Kelidocoris) syriacus brevicornis Linnavuori, 1992</t>
  </si>
  <si>
    <t>Globiceps (Kelidocoris) tragacanthae V.G. Putshkov, 1978</t>
  </si>
  <si>
    <t>Grypocoris (Grypocoris) golestanicus Heiss, 2002</t>
  </si>
  <si>
    <t>Grypocoris (Lophyromiris) sexguttatus (Fabricius, 1777)</t>
  </si>
  <si>
    <t>Grypocoris (Turciocoris) nigriceps Rosenzweig, 2001</t>
  </si>
  <si>
    <t>Hadrophyes anubis Linnavuori, 2004</t>
  </si>
  <si>
    <t>Hallodapus montandoni Reuter, 1895</t>
  </si>
  <si>
    <t>Azerbaijan, Armenia, Georgia, Bulgaria, Iran</t>
  </si>
  <si>
    <t>Hallodapus ochraceus Linnavuori, 1961</t>
  </si>
  <si>
    <t>Hallodapus pilosus (Reuter, 1882)</t>
  </si>
  <si>
    <t>Hallodapus similis (Poppius, 1914)</t>
  </si>
  <si>
    <t>Halticus beganus Linnavuori, 1984</t>
  </si>
  <si>
    <t>Halticus darbandikhanus Linnavuori, 1984</t>
  </si>
  <si>
    <t>Halticus major Wagner, 1951</t>
  </si>
  <si>
    <t>Halticus puncticollis Fieber, 1870</t>
  </si>
  <si>
    <t>Azerbaijan, Armenia, Greece</t>
  </si>
  <si>
    <t>Harpocera cypria Wagner, 1968</t>
  </si>
  <si>
    <t>Heterocapillus cavinotum Wagner, 1973</t>
  </si>
  <si>
    <t>Heterocapillus niger Wagner, 1966</t>
  </si>
  <si>
    <t>Heterocapillus perpusillus (Wagner, 1960)</t>
  </si>
  <si>
    <t>Heterocordylus (Heterocordylus) farinosus Horváth, 1887</t>
  </si>
  <si>
    <t>Heterocordylus (Heterocordylus) heissi Carapezza, 1990</t>
  </si>
  <si>
    <t>Heterotoma diversipes Puton, 1876</t>
  </si>
  <si>
    <t>Heterotoma planicornis (Pallas, 1772)</t>
  </si>
  <si>
    <t>Hyoidea notaticeps Reuter, 1876</t>
  </si>
  <si>
    <t>Hyoidellus laticeps (Wagner, 1958)</t>
  </si>
  <si>
    <t>Hyoidellus verticatus Wagner, 1968</t>
  </si>
  <si>
    <t>Isometopus (Isometopus) kaznakovi Kiritshenko, 1939</t>
  </si>
  <si>
    <t>Isometopus (Isometopus) nigritulus Akingbohungbe, 1996</t>
  </si>
  <si>
    <t>Isometopus (Isometopus) peregrinus Akingbohungbe, 1996</t>
  </si>
  <si>
    <t>Isometopus gharaati Akingbohungbe, 2012</t>
  </si>
  <si>
    <t>Isometopus linnavuorii Hosseini, 2017</t>
  </si>
  <si>
    <t>Isometopus longirostris Josifov, 1993</t>
  </si>
  <si>
    <t>Isometopus praetermissus Akingbohungbe, 2012</t>
  </si>
  <si>
    <t>Isometopus sepehrii Linnavuori, Sarafrazi &amp; Hosyni, 1998</t>
  </si>
  <si>
    <t>Laemocoris farsianus Linnavuori, 2004</t>
  </si>
  <si>
    <t>Laemocoris orphanus Linnavuori, 1964</t>
  </si>
  <si>
    <t>Laemocoris reuteri Reuter, 1879</t>
  </si>
  <si>
    <t>Laemocoris zarudnyi Reuter, 1904</t>
  </si>
  <si>
    <t>Laurinia fallax Seidenstücker, 1977</t>
  </si>
  <si>
    <t>Lepidargyrus hafezi Linnavuori &amp; Hosseini, 1998</t>
  </si>
  <si>
    <t>Lepidargyrus instabilis (Reuter, 1878)</t>
  </si>
  <si>
    <t>Lepidargyrus iranicus Muminov, 1962</t>
  </si>
  <si>
    <t>Lepidargyrus nigerrimus Linnavuori, 1998</t>
  </si>
  <si>
    <t>Lepidargyrus putshkovi Drapolyuk, 1993</t>
  </si>
  <si>
    <t>Lepidargyrus senguni (Wagner, 1956)</t>
  </si>
  <si>
    <t>Syria, Cyprus</t>
  </si>
  <si>
    <t>Leptopterna griesheimae Wagner, 1952</t>
  </si>
  <si>
    <t>Leptopterna inopinata Vinokurov, 1982</t>
  </si>
  <si>
    <t>Leptopterna putshkovi Vinokurov, 1982</t>
  </si>
  <si>
    <t>Lygidolon eurystylioides (Wagner, 1957)</t>
  </si>
  <si>
    <t>Lygidolon laevigatum Reuter, 1907</t>
  </si>
  <si>
    <t>Lygocoris calocoroides (Lindberg, 1930)</t>
  </si>
  <si>
    <t>Lygus monticola Aglyamzyanov, 1994</t>
  </si>
  <si>
    <t>Macrolophus geranii Josifov, 1961</t>
  </si>
  <si>
    <t>Macrolophus klotho Linnavuori, 1992</t>
  </si>
  <si>
    <t>Macrolophus rubi Woodroffe, 1957</t>
  </si>
  <si>
    <t>Macrotylus (Alloeonycha) brevirostris (Wagner, 1971)</t>
  </si>
  <si>
    <t>Macrotylus (Alloeonycha) dahukanus Linnavuori, 1988</t>
  </si>
  <si>
    <t>Macrotylus (Alloeonycha) minor Wagner, 1975</t>
  </si>
  <si>
    <t>Macrotylus (Alloeonycha) nigricornis Fieber, 1864</t>
  </si>
  <si>
    <t>Macrotylus (Macrotylus) bernadettae Matocq, 1995</t>
  </si>
  <si>
    <t>Macrotylus (Macrotylus) cruciatus (R.F. Sahlberg, 1848)</t>
  </si>
  <si>
    <t>Macrotylus (Macrotylus) lindbergi Wagner, 1953</t>
  </si>
  <si>
    <t>Macrotylus (Macrotylus) phlomidis Rieger, 1984</t>
  </si>
  <si>
    <t>Macrotylus (Macrotylus) quadrilineatus (Schrank, 1785)</t>
  </si>
  <si>
    <t>Macrotylus (Macrotylus) scutellaris Wagner, 1966</t>
  </si>
  <si>
    <t>Macrotylus (Macrotylus) talhouki Wagner, 1976</t>
  </si>
  <si>
    <t>Macrotylus (Macrotylus) tamerus Wagner, 1975</t>
  </si>
  <si>
    <t>Malacotes abeillei Ribaut, 1932</t>
  </si>
  <si>
    <t>Malacotes oblongiusculus (Linnavuori, 1952)</t>
  </si>
  <si>
    <t>Malacotes phlomidis (Lindberg, 1934)</t>
  </si>
  <si>
    <t>Maurodactylus acanthophylli V.G. Putshkov, 1980</t>
  </si>
  <si>
    <t>Maurodactylus fulvus (Reuter, 1904)</t>
  </si>
  <si>
    <t>Mecomma (Globicellus) dispar (Boheman, 1852)</t>
  </si>
  <si>
    <t>Mecomma (Mecomma) ambulans montanum Josifov, 1969</t>
  </si>
  <si>
    <t>Megacoelum angustum Wagner, 1965</t>
  </si>
  <si>
    <t>Megacoelum hormozganicum Linnavuori, 2004</t>
  </si>
  <si>
    <t>Megacoelum irbilanum Linnavuori, 1988</t>
  </si>
  <si>
    <t>Megacoelum oculare Wagner, 1957</t>
  </si>
  <si>
    <t>Megacoelum pistaceae V.G. Putshkov, 1976</t>
  </si>
  <si>
    <t>Megacoelum tricolor Wagner, 1958</t>
  </si>
  <si>
    <t>Megalocoleus bolivari (Reuter, 1879)</t>
  </si>
  <si>
    <t>Megalocoleus chrysotrichus (Fieber, 1864)</t>
  </si>
  <si>
    <t>Megalocoleus mellae (Reuter, 1876)</t>
  </si>
  <si>
    <t>Megalodactylus grandoculus Linnavuori, 2010</t>
  </si>
  <si>
    <t>Megalodactylus macularubra (Mulsant &amp; Rey, 1852)</t>
  </si>
  <si>
    <t>Miris persicus (Reuter, 1876)</t>
  </si>
  <si>
    <t>Monocris griseolus V.G. Putshkov, 1974</t>
  </si>
  <si>
    <t>Monocris longicornis Linnavuori, 1988</t>
  </si>
  <si>
    <t>Myrmecophyes (Myrmecophyes) alacer Horváth, 1926</t>
  </si>
  <si>
    <t>Myrmecophyes (Plumiger) nasutus Drapolyuk, 1989</t>
  </si>
  <si>
    <t>Myrmicomimus variegatus (A. Costa, 1843)</t>
  </si>
  <si>
    <t>Nasocoris albipennis Lindberg, 1939</t>
  </si>
  <si>
    <t>Nasocoris argyrotrichus Reuter, 1879</t>
  </si>
  <si>
    <t>Azerbaijan, Georgia, Iran</t>
  </si>
  <si>
    <t>Nasocoris desertorum Kerzhner, 1970</t>
  </si>
  <si>
    <t>Nasocoris labanicus Linnavuori, 2004</t>
  </si>
  <si>
    <t>Nasocoris lautereri Kment &amp; Bryja, 2007</t>
  </si>
  <si>
    <t>Nasocoris serratus Linnavuori, 1984</t>
  </si>
  <si>
    <t>Nasocoris tuberculicollis Linnavuori, 1999</t>
  </si>
  <si>
    <t>Neolygus contaminatus (Fallén, 1807)</t>
  </si>
  <si>
    <t>Neolygus viridis (Fallén, 1807)</t>
  </si>
  <si>
    <t>Neolygus zebei (Günther, 1997)</t>
  </si>
  <si>
    <t>Neosapinnius phytocoroides Wagner, 1960</t>
  </si>
  <si>
    <t>Nicostratus myrmecophilus Linnavuori, 2004</t>
  </si>
  <si>
    <t>Omocoris cunealis (Reuter, 1904)</t>
  </si>
  <si>
    <t>Omphalonotus quadriguttatus (Kirschbaum, 1856)</t>
  </si>
  <si>
    <t>Oncotylus (Oncotylus) horvathi Reuter, 1901</t>
  </si>
  <si>
    <t>Oncotylus (Oncotylus) persicus Reuter, 1879</t>
  </si>
  <si>
    <t>Oncotylus (Oncotylus) vitticeps Reuter, 1879</t>
  </si>
  <si>
    <t>Orthocephalus modarresi Linnavuori, 1997</t>
  </si>
  <si>
    <t>Orthocephalus turkmenikus Namyatova &amp; Konstantinov, 2009</t>
  </si>
  <si>
    <t>Orthonotus creticus Wagner, 1974</t>
  </si>
  <si>
    <t>Orthonotus fuscicornis (Reuter, 1878)</t>
  </si>
  <si>
    <t>Orthonotus graecus Rieger, 1985</t>
  </si>
  <si>
    <t>Orthonotus kiritshenkoi Josifov, 1964</t>
  </si>
  <si>
    <t>Orthonotus longiceps (Reuter, 1883)</t>
  </si>
  <si>
    <t>Orthonotus luteocinctus (Kiritshenko, 1951)</t>
  </si>
  <si>
    <t>Orthonotus magnieni Matocq, 2002</t>
  </si>
  <si>
    <t>Orthonotus pseudoponticus Josifov, 1964</t>
  </si>
  <si>
    <t>Orthopidea fusciceps Reuter, 1899</t>
  </si>
  <si>
    <t>Orthops (Montanorthops) sangvinolentus (Reuter, 1879)</t>
  </si>
  <si>
    <t>Orthotylus (Melanotrichus) achilleae V.G. Putshkov, 1979</t>
  </si>
  <si>
    <t>Orthotylus (Melanotrichus) caviceps Wagner, 1971</t>
  </si>
  <si>
    <t>Orthotylus (Melanotrichus) creticus Wagner, 1977</t>
  </si>
  <si>
    <t>Orthotylus (Melanotrichus) dimorphus Wagner, 1958</t>
  </si>
  <si>
    <t>Orthotylus (Melanotrichus) divisus Linnavuori, 1961</t>
  </si>
  <si>
    <t>Orthotylus (Melanotrichus) fieberi fieberi Frey-Gessner, 1864</t>
  </si>
  <si>
    <t>Orthotylus (Melanotrichus) flaviceps Wagner, 1974</t>
  </si>
  <si>
    <t>Orthotylus (Melanotrichus) hirtulus Wagner, 1951</t>
  </si>
  <si>
    <t>Orthotylus (Melanotrichus) intricatus Wagner, 1975</t>
  </si>
  <si>
    <t>Orthotylus (Melanotrichus) josifovi Wagner, 1959</t>
  </si>
  <si>
    <t>Orthotylus (Melanotrichus) lesbicus Wagner, 1975</t>
  </si>
  <si>
    <t>Orthotylus (Melanotrichus) nigricollis Wagner, 1962</t>
  </si>
  <si>
    <t>Orthotylus (Melanotrichus) nocturnus Linnavuori, 1974</t>
  </si>
  <si>
    <t>Orthotylus (Melanotrichus) nymphias Linnavuori, 1974</t>
  </si>
  <si>
    <t>Orthotylus (Melanotrichus) schoberiae Reuter, 1876</t>
  </si>
  <si>
    <t>Azerbaijan, Bulgaria, Iran</t>
  </si>
  <si>
    <t>Orthotylus (Melanotrichus) turcmenorum V.G. Putshkov, 1976</t>
  </si>
  <si>
    <t>Orthotylus (Melanotrichus) viridissimus Linnavuori, 1961</t>
  </si>
  <si>
    <t>Orthotylus (Melanotrichus) zorensis Wagner, 1975</t>
  </si>
  <si>
    <t>Orthotylus (Orthotylus) cornupunctus Ghauri, 1972</t>
  </si>
  <si>
    <t>Orthotylus (Orthotylus) elongatus Wagner, 1965</t>
  </si>
  <si>
    <t>Orthotylus (Orthotylus) flavinervis (Kirschbaum, 1856)</t>
  </si>
  <si>
    <t>Orthotylus (Orthotylus) interpositus Schmidt, 1938</t>
  </si>
  <si>
    <t>Orthotylus (Orthotylus) populi Drapolyuk, 1991</t>
  </si>
  <si>
    <t>Orthotylus (Orthotylus) priesneri Schmidt, 1939</t>
  </si>
  <si>
    <t>Orthotylus (Orthotylus) prunicola Linnavuori, 1984</t>
  </si>
  <si>
    <t>Orthotylus (Orthotylus) stratensis Wagner, 1963</t>
  </si>
  <si>
    <t>Orthotylus (Orthotylus) tenellus meridionalis Josifov, 2006</t>
  </si>
  <si>
    <t>Orthotylus (Orthotylus) troodensis Wagner, 1961</t>
  </si>
  <si>
    <t>Orthotylus (Orthotylus) virens (Fallén, 1807)</t>
  </si>
  <si>
    <t>Orthotylus (Parapachylops) bureschi Josifov, 1969</t>
  </si>
  <si>
    <t>Orthotylus (Parapachylops) junipericola balcanicus Josifov, 1974</t>
  </si>
  <si>
    <t>Orthotylus (Parapachylops) mariagratiae Carapezza, 1984</t>
  </si>
  <si>
    <t>Orthotylus (Parapachylops) mariagratiae mariagratiae Carapezza, 1984</t>
  </si>
  <si>
    <t>Orthotylus (Parapachylops) putshkovi Josifov, 1974</t>
  </si>
  <si>
    <t>Orthotylus (Pinocapsus) thaleia Linnavuori, 1999</t>
  </si>
  <si>
    <t>Pachytomella parallela (Meyer-Dür, 1843)</t>
  </si>
  <si>
    <t>Paralaemocoris (Laemocorella) linnavuorii Kerzhner, 1970</t>
  </si>
  <si>
    <t>Paralopus striatus Wagner, 1957</t>
  </si>
  <si>
    <t>Paredrocoris gilanicus Linnavuori, 2006</t>
  </si>
  <si>
    <t>Paredrocoris ilamicus Linnavuori, 2010</t>
  </si>
  <si>
    <t>Paredrocoris picticornis Linnavuori, 1997</t>
  </si>
  <si>
    <t>Pastocoris putonii (Reuter, 1875)</t>
  </si>
  <si>
    <t>Phoenicocoris modestus (Meyer-Dür, 1843)</t>
  </si>
  <si>
    <t>Phylus (Phylus) limbatellus Poppius, 1912</t>
  </si>
  <si>
    <t>Phytocoris (Compsocerocoris) amardus Zamani &amp; Hosseini, 2019</t>
  </si>
  <si>
    <t>Phytocoris (Compsocerocoris) amygdali Linnavuori, 1999</t>
  </si>
  <si>
    <t>Phytocoris (Compsocerocoris) arakhne Linnavuori, 1999</t>
  </si>
  <si>
    <t>Phytocoris (Compsocerocoris) bavanus Linnavuori, 2009</t>
  </si>
  <si>
    <t>Phytocoris (Compsocerocoris) darakiensis Hosseini &amp; Mohammadi, 2019</t>
  </si>
  <si>
    <t>Phytocoris (Compsocerocoris) dashtanus Linnavuori &amp; Hosseini, 1998</t>
  </si>
  <si>
    <t>Phytocoris (Compsocerocoris) dentistylus Linnavuori, 1999</t>
  </si>
  <si>
    <t>Phytocoris (Compsocerocoris) hoberlandti Linnavuori, 1999</t>
  </si>
  <si>
    <t>Phytocoris (Compsocerocoris) hyrcaniaensis Zamani &amp; Hosseini, 2019</t>
  </si>
  <si>
    <t>Phytocoris (Compsocerocoris) minabanus Linnavuori, 1999</t>
  </si>
  <si>
    <t>Phytocoris (Compsocerocoris) mirzanus Linnavuori, 2006</t>
  </si>
  <si>
    <t>Phytocoris (Compsocerocoris) moestus Reuter, 1903</t>
  </si>
  <si>
    <t>Phytocoris (Compsocerocoris) monoceros Linnavuori, 1999</t>
  </si>
  <si>
    <t>Phytocoris (Compsocerocoris) paghmanus Linnavuori, 1974</t>
  </si>
  <si>
    <t>Phytocoris (Compsocerocoris) pardoi Wagner, 1968</t>
  </si>
  <si>
    <t>Phytocoris (Compsocerocoris) sahragardi Linnavuori, 2006</t>
  </si>
  <si>
    <t>Phytocoris (Compsocerocoris) strigilifer Linnavuori, 1965</t>
  </si>
  <si>
    <t>Phytocoris (Compsocerocoris) strymonensis Josifov, 1990</t>
  </si>
  <si>
    <t>Phytocoris (Compsocerocoris) stysi Linnavuori, 2008</t>
  </si>
  <si>
    <t>Phytocoris (Compsocerocoris) thisbe Linnavuori, 1999</t>
  </si>
  <si>
    <t>Phytocoris (Eckerleinius) anabasidis Linnavuori, 1984</t>
  </si>
  <si>
    <t>Phytocoris (Eckerleinius) astragali V.G. Putshkov, 1978</t>
  </si>
  <si>
    <t>Phytocoris (Eckerleinius) bakrianus Linnavuori, 2000</t>
  </si>
  <si>
    <t>Phytocoris (Eckerleinius) crito Linnavuori, 1972</t>
  </si>
  <si>
    <t>Phytocoris (Eckerleinius) dlabolai Linnavuori, 2000</t>
  </si>
  <si>
    <t>Phytocoris (Eckerleinius) eileithyia Linnavuori, 1971</t>
  </si>
  <si>
    <t>Phytocoris (Eckerleinius) elburzanus Linnavuori, 2000</t>
  </si>
  <si>
    <t>Phytocoris (Eckerleinius) enmerkar Linnavuori, 1984</t>
  </si>
  <si>
    <t>Phytocoris (Eckerleinius) filomele Linnavuori, 2000</t>
  </si>
  <si>
    <t>Phytocoris (Eckerleinius) heissi Linnavuori, 2002</t>
  </si>
  <si>
    <t>Phytocoris (Eckerleinius) incanus Fieber, 1864</t>
  </si>
  <si>
    <t>Phytocoris (Eckerleinius) kandovanus Linnavuori &amp; Hosseini, 1998</t>
  </si>
  <si>
    <t>Phytocoris (Eckerleinius) kermanus Linnavuori, 2000</t>
  </si>
  <si>
    <t>Phytocoris (Eckerleinius) khalkhalicus Linnavuori &amp; Hosseini, 1998</t>
  </si>
  <si>
    <t>Phytocoris (Eckerleinius) kyzylkumi Muminov, 1989</t>
  </si>
  <si>
    <t>Phytocoris (Eckerleinius) lineaticollis Reuter, 1904</t>
  </si>
  <si>
    <t>Phytocoris (Eckerleinius) marvanus Linnavuori, 2000</t>
  </si>
  <si>
    <t>Phytocoris (Eckerleinius) moira Linnavuori, 1972</t>
  </si>
  <si>
    <t>Phytocoris (Eckerleinius) rjabovi Kerzhner, 1964</t>
  </si>
  <si>
    <t>Phytocoris (Eckerleinius) schaeuffelei Wagner, 1957</t>
  </si>
  <si>
    <t>Phytocoris (Eckerleinius) semicrux Wagner, 1969</t>
  </si>
  <si>
    <t>Phytocoris (Eckerleinius) shorensis Linnavuori, 2000</t>
  </si>
  <si>
    <t>Phytocoris (Eckerleinius) somersojae Kerzhner &amp; Schuh, 1995</t>
  </si>
  <si>
    <t>Phytocoris (Eckerleinius) tragacanthae V.G. Putshkov, 1978</t>
  </si>
  <si>
    <t>Phytocoris (Eckerleinius) transcaspicus Stichel, 1958</t>
  </si>
  <si>
    <t>Phytocoris (Eckerleinius) undulatus Reuter, 1877</t>
  </si>
  <si>
    <t>Phytocoris (Eriamiris) aietes Linnavuori, 1971</t>
  </si>
  <si>
    <t>Phytocoris (Eriamiris) alpicola Linnavuori, 1992</t>
  </si>
  <si>
    <t>Phytocoris (Eriamiris) attar Linnavuori, 2000</t>
  </si>
  <si>
    <t>Phytocoris (Eriamiris) brevidens Linnavuori, 2000</t>
  </si>
  <si>
    <t>Phytocoris (Eriamiris) brevirostris Wagner, 1957</t>
  </si>
  <si>
    <t>Phytocoris (Eriamiris) dehbidensis Linnavuori, 2000</t>
  </si>
  <si>
    <t>Phytocoris (Eriamiris) dike Linnavuori, 2000</t>
  </si>
  <si>
    <t>Phytocoris (Eriamiris) djerablisus Linnavuori, 1974</t>
  </si>
  <si>
    <t>Phytocoris (Eriamiris) echinopis Linnavuori, 1984</t>
  </si>
  <si>
    <t>Phytocoris (Eriamiris) flavus Linnavuori, 2000</t>
  </si>
  <si>
    <t>Phytocoris (Eriamiris) friganae V.G. Putshkov, 1978</t>
  </si>
  <si>
    <t>Phytocoris (Eriamiris) gilgamesh Linnavuori, 1984</t>
  </si>
  <si>
    <t>Phytocoris (Eriamiris) harmonia Linnavuori, 2000</t>
  </si>
  <si>
    <t>Phytocoris (Eriamiris) hosrovi V.G. Putshkov, 1980</t>
  </si>
  <si>
    <t>Phytocoris (Eriamiris) kamus Wagner, 1975</t>
  </si>
  <si>
    <t>Phytocoris (Eriamiris) kerzhneri Linnavuori, 1971</t>
  </si>
  <si>
    <t>Phytocoris (Eriamiris) laios Linnavuori, 1974</t>
  </si>
  <si>
    <t>Phytocoris (Eriamiris) lugalbanda Linnavuori, 1984</t>
  </si>
  <si>
    <t>Phytocoris (Eriamiris) migrensis V.G. Putshkov, 1978</t>
  </si>
  <si>
    <t>Phytocoris (Eriamiris) rostratus Linnavuori, 2000</t>
  </si>
  <si>
    <t>Phytocoris (Eriamiris) thymi Linnavuori, 1984</t>
  </si>
  <si>
    <t>Phytocoris (Eriamiris) tibullus Linnavuori, 2000</t>
  </si>
  <si>
    <t>Phytocoris (Eriamiris) zarudnyi Reuter, 1904</t>
  </si>
  <si>
    <t>Phytocoris (Exophytocoris) cedri Lindberg, 1948</t>
  </si>
  <si>
    <t>Phytocoris (Exophytocoris) dorikha Linnavuori, 1974</t>
  </si>
  <si>
    <t>Phytocoris (Exophytocoris) fosteri Pagola-Carte &amp; Rieger, 2021</t>
  </si>
  <si>
    <t>Phytocoris (Exophytocoris) koronis Linnavuori, 1992</t>
  </si>
  <si>
    <t>Phytocoris (Exophytocoris) minor Kirschbaum, 1856</t>
  </si>
  <si>
    <t>Phytocoris (Exophytocoris) parvuloides Wagner, 1961</t>
  </si>
  <si>
    <t>Phytocoris (Exophytocoris) scituloides Lindberg, 1948</t>
  </si>
  <si>
    <t>Phytocoris (Exophytocoris) zenobia Linnavuori, 1994</t>
  </si>
  <si>
    <t>Phytocoris (Ktenocoris) acuminatus Carapezza, 1984</t>
  </si>
  <si>
    <t>Phytocoris (Ktenocoris) adiacritus Rieger, 1989</t>
  </si>
  <si>
    <t>Phytocoris (Ktenocoris) conifer Wagner, 1959</t>
  </si>
  <si>
    <t>Phytocoris (Ktenocoris) lindbergi Wagner, 1954</t>
  </si>
  <si>
    <t>Phytocoris (Ktenocoris) poecilus Wagner, 1962</t>
  </si>
  <si>
    <t>Phytocoris (Ktenocoris) pyrounakifer Rieger, 1986</t>
  </si>
  <si>
    <t>Phytocoris (Leptophytocoris) issykensis Poppius, 1912</t>
  </si>
  <si>
    <t>Phytocoris (Phytocoris) berberidis Wagner, 1967</t>
  </si>
  <si>
    <t>Phytocoris (Phytocoris) cephalonicae Rieger, 1989</t>
  </si>
  <si>
    <t>Phytocoris (Phytocoris) creticus Wagner, 1959</t>
  </si>
  <si>
    <t>Phytocoris (Phytocoris) dimidiatus Kirschbaum, 1856</t>
  </si>
  <si>
    <t>Azerbaijan, Armenia, Bulgaria</t>
  </si>
  <si>
    <t>Phytocoris (Phytocoris) nitidicollis Reuter, 1908</t>
  </si>
  <si>
    <t>Phytocoris (Phytocoris) obscuratus Carvalho, 1959</t>
  </si>
  <si>
    <t>Phytocoris (Phytocoris) populi (Linnaeus, 1758)</t>
  </si>
  <si>
    <t>Phytocoris (Phytocoris) reuteri Saunders, 1876</t>
  </si>
  <si>
    <t>Phytocoris (Phytocoris) thrax Josifov, 1969</t>
  </si>
  <si>
    <t>Phytocoris (Phytocoris) tiliae denigratus Wagner, 1955</t>
  </si>
  <si>
    <t>Phytocoris (Phytocoris) trichopterus Rieger, 1989</t>
  </si>
  <si>
    <t>Phytocoris (Stictophytocoris) abeillei Puton, 1884</t>
  </si>
  <si>
    <t>Phytocoris (Stictophytocoris) eduardi Kerzhner &amp; Schuh, 1998</t>
  </si>
  <si>
    <t>Phytocoris (Stictophytocoris) eunomia Linnavuori, 1992</t>
  </si>
  <si>
    <t>Phytocoris (Stictophytocoris) hakoni Wagner, 1959</t>
  </si>
  <si>
    <t>Pilophorus benjamin Rieger, 1984</t>
  </si>
  <si>
    <t>Pilophorus dianae Josifov, 1989</t>
  </si>
  <si>
    <t>Pilophorus disjunctus Kerzhner, 1969</t>
  </si>
  <si>
    <t>Pilophorus sinuaticollis Reuter, 1879</t>
  </si>
  <si>
    <t>Pinalitus coccineus (Horváth, 1898)</t>
  </si>
  <si>
    <t>Pinalitus rubricatus (Fallén, 1807)</t>
  </si>
  <si>
    <t>Plagiognathidea aervae (Lindberg, 1958)</t>
  </si>
  <si>
    <t>Plagiognathus nokhurensis V.G. Putshkov, 1976</t>
  </si>
  <si>
    <t>Plagiognathus tamaninii Carapezza, 1998</t>
  </si>
  <si>
    <t>Plagiognathus zuvandiensis V.G. Putshkov, 1978</t>
  </si>
  <si>
    <t>Plagiotylus sahlbergi Reuter, 1901</t>
  </si>
  <si>
    <t>Platycranus (Genistocapsus) rumelicus Simov, 2006</t>
  </si>
  <si>
    <t>Platycranus (Genistocapsus) wagneri Carapezza, 1997</t>
  </si>
  <si>
    <t>Platycranus (Platycranus) putoni Reuter, 1879</t>
  </si>
  <si>
    <t>Pleuroxonotus longirostris (Wagner, 1973)</t>
  </si>
  <si>
    <t>Pleuroxonotus nasutus Reuter, 1903</t>
  </si>
  <si>
    <t>Polymerus (Pachycentrum) nigrita (Fallén, 1807)</t>
  </si>
  <si>
    <t>Polymerus (Pachycentrum) unciniger Gapon, 2014</t>
  </si>
  <si>
    <t>Polymerus (Poeciloscytus) forughae Linnavuori &amp; Hosseini, 2000</t>
  </si>
  <si>
    <t>Polymerus (Poeciloscytus) hirtulus Wagner, 1959</t>
  </si>
  <si>
    <t>Polymerus (Poeciloscytus) lammesi Rinne, 1989</t>
  </si>
  <si>
    <t>Polymerus (Polymerus) russatus Gapon, 2014</t>
  </si>
  <si>
    <t>Pronototropis punctipennis (Fieber, 1864)</t>
  </si>
  <si>
    <t>Psallodema intergerina V.G. Putshkov, 1970</t>
  </si>
  <si>
    <t>Psallodema kasja Drapolyuk, 1987</t>
  </si>
  <si>
    <t>Psallodema ulmicola V.G. Putshkov, 1970</t>
  </si>
  <si>
    <t>Psallopsis basalis Reuter, 1904</t>
  </si>
  <si>
    <t>Psallopsis bisulcis Linnavuori, 1961</t>
  </si>
  <si>
    <t>Psallopsis caspia Konstantinov, 1997</t>
  </si>
  <si>
    <t>Psallopsis halostachydis V.G. Putshkov, 1976</t>
  </si>
  <si>
    <t>Psallopsis haloxyli V.G. Putshkov, 1976</t>
  </si>
  <si>
    <t>Psallopsis kalidiicola Konstantinov, 1997</t>
  </si>
  <si>
    <t>Psallopsis rufifemur Wagner, 1958</t>
  </si>
  <si>
    <t>Psallopsis similis Wagner, 1958</t>
  </si>
  <si>
    <t>Psallus (Apocremnus) cyprius Wagner, 1977</t>
  </si>
  <si>
    <t>Psallus (Apocremnus) montanus Josifov, 1973</t>
  </si>
  <si>
    <t>Psallus (Hylopsallus) drosopoulosi Linnavuori, 1992</t>
  </si>
  <si>
    <t>Psallus (Hylopsallus) kiritshenkoi Zaitzeva, 1968</t>
  </si>
  <si>
    <t>Psallus (Hylopsallus) wagneri Ossiannilsson, 1953</t>
  </si>
  <si>
    <t>Azerbaijan, Georgia, Bulgaria, Greece</t>
  </si>
  <si>
    <t>Psallus (Phylidea) halidi Drapolyuk, 1991</t>
  </si>
  <si>
    <t>Psallus (Phylidea) melpomene (Linnavuori, 1989)</t>
  </si>
  <si>
    <t>Psallus (Phylidea) ninurta (Linnavuori, 1984)</t>
  </si>
  <si>
    <t>Psallus (Phylidea) ocularis (Mulsant &amp; Rey, 1852)</t>
  </si>
  <si>
    <t>Azerbaijan, Greece</t>
  </si>
  <si>
    <t>Psallus (Phylidea) pseudoquercus Josifov, 1974</t>
  </si>
  <si>
    <t>Psallus (Phylidea) samedovi Drapolyuk, 1991</t>
  </si>
  <si>
    <t>Psallus (Phylidea) transcaucasicus Zaitzeva, 1966</t>
  </si>
  <si>
    <t>Psallus (Psallus) albicinctus (Kirschbaum, 1856)</t>
  </si>
  <si>
    <t>Psallus (Psallus) amygdali Linnavuori, 1998</t>
  </si>
  <si>
    <t>Psallus (Psallus) confusus Rieger, 1981</t>
  </si>
  <si>
    <t>Psallus (Psallus) dionysos Simon &amp; Strauß, 2014</t>
  </si>
  <si>
    <t>Psallus (Psallus) falleni Reuter, 1883</t>
  </si>
  <si>
    <t>Psallus (Psallus) faniae Josifov, 1974</t>
  </si>
  <si>
    <t>Psallus (Psallus) georgicus Zaitzeva, 1968</t>
  </si>
  <si>
    <t>Psallus (Psallus) gidajatovi Drapolyuk, 1987</t>
  </si>
  <si>
    <t>Psallus (Psallus) haematodes (Gmelin, 1790)</t>
  </si>
  <si>
    <t>Psallus (Psallus) jeitensis Wagner, 1963</t>
  </si>
  <si>
    <t>Psallus (Psallus) minusculus Zaitzeva, 1968</t>
  </si>
  <si>
    <t>Psallus (Psallus) salicis (Kirschbaum, 1856)</t>
  </si>
  <si>
    <t>Psallus (Psallus) shulsangaricus Linnavuori, 2010</t>
  </si>
  <si>
    <t>Psallus (Psallus) svidae Drapolyuk, 1991</t>
  </si>
  <si>
    <t>Psallus (Psallus) varians cornutus Wagner, 1943</t>
  </si>
  <si>
    <t>Psallus (Psallus) zakatalensis Drapolyuk, 1991</t>
  </si>
  <si>
    <t>Pseudoloxops iranicus Kerzhner, 1962</t>
  </si>
  <si>
    <t>Reuteria jordanica Carapezza, 2002</t>
  </si>
  <si>
    <t>Reuteria kiritshenkoi Muminov, 1964</t>
  </si>
  <si>
    <t>Reuteria riegeri riegeri Strauß &amp; Simon, 2014</t>
  </si>
  <si>
    <t>Reuterista demeter (Linnavuori, 1974)</t>
  </si>
  <si>
    <t>Reuterista irana (Wagner, 1968)</t>
  </si>
  <si>
    <t>Reuterista tegularis (Puton, 1888)</t>
  </si>
  <si>
    <t>Reuterista unicolor Rosenzweig, 1997</t>
  </si>
  <si>
    <t>Reuterista villiersi (Wagner, 1968)</t>
  </si>
  <si>
    <t>Roudairea atargatis Linnavuori, 1971</t>
  </si>
  <si>
    <t>Roudairea crassicornis Puton &amp; Reuter, 1886</t>
  </si>
  <si>
    <t>Sacculifer rufinervis (Jakovlev, 1880)</t>
  </si>
  <si>
    <t>Salicarus (Salicarus) pusillus (Reuter, 1878)</t>
  </si>
  <si>
    <t>Armenia, Iran, Iraq</t>
  </si>
  <si>
    <t>Schoenocoris flavomarginatus (A. Costa, 1842)</t>
  </si>
  <si>
    <t>Scirtetellus gudali Kiritshenko, 1951</t>
  </si>
  <si>
    <t>Scirtetellus schamili Kiritshenko, 1951</t>
  </si>
  <si>
    <t>Solenoxyphus adspersus (Reuter, 1879)</t>
  </si>
  <si>
    <t>Solenoxyphus candidatum (Reuter, 1879)</t>
  </si>
  <si>
    <t>Solenoxyphus lepidus (Puton, 1874)</t>
  </si>
  <si>
    <t>Solenoxyphus pallens (Reuter, 1879)</t>
  </si>
  <si>
    <t>Stenotus brevior Poppius, 1910</t>
  </si>
  <si>
    <t>Stenotus caucasicus Akramovskaya &amp; Kerzhner, 1978</t>
  </si>
  <si>
    <t>Stethoconus ocularis Linnavuori, 1995</t>
  </si>
  <si>
    <t>Sthenaropsis convolvuli Linnavuori, 1984</t>
  </si>
  <si>
    <t>Sthenaropsis fedori Linnavuori, 2010</t>
  </si>
  <si>
    <t>Sthenaropsis kuhestak Linnavuori, 2004</t>
  </si>
  <si>
    <t>Sthenaropsis obscura Poppius, 1912</t>
  </si>
  <si>
    <t>Sthenaropsis piperata Linnavuori, 1964</t>
  </si>
  <si>
    <t>Sthenaropsis schachrudica Linnavuori, 1964</t>
  </si>
  <si>
    <t>Sthenaropsis zeydoonica Linnavuori, 2010</t>
  </si>
  <si>
    <t>Stirophylus aristidae Wagner, 1965</t>
  </si>
  <si>
    <t>Strongylocoris atrocoeruleus (Fieber, 1864)</t>
  </si>
  <si>
    <t>Strongylocoris enki Linnavuori, 1984</t>
  </si>
  <si>
    <t>Strongylocoris luridus (Fallén, 1807)</t>
  </si>
  <si>
    <t>Systellonotus discoidalis Horváth, 1894</t>
  </si>
  <si>
    <t>Armenia, Bulgaria, Greece</t>
  </si>
  <si>
    <t>Systellonotus jirhandehanus Linnavuori &amp; Hosseini, 1998</t>
  </si>
  <si>
    <t>Systellonotus pseudovelox Carapezza, 1998</t>
  </si>
  <si>
    <t>Systellonotus wagneri Linnavuori, 1964</t>
  </si>
  <si>
    <t>Taeniophorus hyalinus Linnavuori, 1952</t>
  </si>
  <si>
    <t>Thiomiris sulphureus (Reuter, 1879)</t>
  </si>
  <si>
    <t>Tinicephalus (Tinicephalus) vicarius Linnavuori, 1984</t>
  </si>
  <si>
    <t>Trichophorella splendida Linnavuori, 1984</t>
  </si>
  <si>
    <t>Trigonotylus caelestialium (Kirkaldy, 1902)</t>
  </si>
  <si>
    <t>Azerbaijan, Armenia, Georgia, Bulgaria, Greece, Iran</t>
  </si>
  <si>
    <t>Trigonotylus erhardi Grimm &amp; Rieger, 1998</t>
  </si>
  <si>
    <t>Trigonotylus kalonis Grimm &amp; Rieger, 1998</t>
  </si>
  <si>
    <t>Trigonotylus subulifer Golub, 1989</t>
  </si>
  <si>
    <t>Tuponia (Chlorotuponia) angusta Wagner, 1957</t>
  </si>
  <si>
    <t>Tuponia (Chlorotuponia) guttata Wagner, 1950</t>
  </si>
  <si>
    <t>Tuponia (Chlorotuponia) inessae Linnavuori, 2004</t>
  </si>
  <si>
    <t>Tuponia (Chlorotuponia) kiritshenkoi Drapolyuk, 1982</t>
  </si>
  <si>
    <t>Tuponia (Chlorotuponia) minima Wagner, 1957</t>
  </si>
  <si>
    <t>Tuponia (Chlorotuponia) ornatipes Linnavuori, 1975</t>
  </si>
  <si>
    <t>Tuponia (Chlorotuponia) shadeganica Linnavuori, 2010</t>
  </si>
  <si>
    <t>Tuponia (Chlorotuponia) shulgi Linnavuori, 1984</t>
  </si>
  <si>
    <t>Tuponia (Chlorotuponia) simplex Wagner, 1974</t>
  </si>
  <si>
    <t>Tuponia (Tuponia) algirica Wagner, 1965</t>
  </si>
  <si>
    <t>Tuponia (Tuponia) bifasciata Wagner, 1965</t>
  </si>
  <si>
    <t>Tuponia (Tuponia) brignolii Carapezza, 1994</t>
  </si>
  <si>
    <t>Tuponia (Tuponia) dehshorana Linnavuori, 1997</t>
  </si>
  <si>
    <t>Tuponia (Tuponia) hosseinii Linnavuori, 2004</t>
  </si>
  <si>
    <t>Tuponia (Tuponia) kurdestanica Linnavuori, 2010</t>
  </si>
  <si>
    <t>Tuponia (Tuponia) mujiba Wagner, 1971</t>
  </si>
  <si>
    <t>Tuponia (Tuponia) ninlil Linnavuori, 1984</t>
  </si>
  <si>
    <t>Tuponia (Tuponia) persica Wagner, 1957</t>
  </si>
  <si>
    <t>Tuponia (Tuponia) picticornis Linnavuori, 2004</t>
  </si>
  <si>
    <t>Tuponia (Tuponia) semele Linnavuori, 1995</t>
  </si>
  <si>
    <t>Tuponia (Tuponia) spilana Wagner, 1974</t>
  </si>
  <si>
    <t>Tuponia (Tuponia) subaltera Drapolyuk, 1980</t>
  </si>
  <si>
    <t>Tuponia (Tuponia) tamaricicola Lindberg, 1939</t>
  </si>
  <si>
    <t>Tuponia (Tuponia) turanica Drapolyuk, 1980</t>
  </si>
  <si>
    <t>Voruchia vittigera Reuter, 1879</t>
  </si>
  <si>
    <t>Voruchiella dubia (Wagner, 1957)</t>
  </si>
  <si>
    <t>Voruchiella haloxyli V.G. Putshkov, 1984</t>
  </si>
  <si>
    <t>Voruchiella pallida (Reuter, 1878)</t>
  </si>
  <si>
    <t>Voruchiella plagiata Poppius, 1912</t>
  </si>
  <si>
    <t>Voruchiella tincta (Jakovlev, 1903)</t>
  </si>
  <si>
    <t>Yotvata (Godataira) carinata Linnavuori, 2004</t>
  </si>
  <si>
    <t>Yotvata (Godataira) salmana Linnavuori, 1984</t>
  </si>
  <si>
    <t>Yotvata (Yotvata) farsiana Linnavuori, 2010</t>
  </si>
  <si>
    <t>Yotvata (Yotvata) picticornis (Horváth, 1913)</t>
  </si>
  <si>
    <t>Zakanocoris aceri V.G. Putshkov, 1970</t>
  </si>
  <si>
    <t>Zanchius gurbandicus Linnavuori, 2010</t>
  </si>
  <si>
    <t>Zophocnemis bicolor (Jakovlev, 1880)</t>
  </si>
  <si>
    <t>Himacerus (Aptus) maracandicus (Reuter, 1890)</t>
  </si>
  <si>
    <t>Nabis (Aspilaspis) indicus (Stål, 1873)</t>
  </si>
  <si>
    <t>Nabis (Aspilaspis) pallidus Fieber, 1861</t>
  </si>
  <si>
    <t>Nabis (Dolichonabis) nigrovittatus steppensis (Kerzhner, 1981)</t>
  </si>
  <si>
    <t>Nabis (Limnonabis) ponticus (Kerzhner, 1962)</t>
  </si>
  <si>
    <t>Nabis (Milu) reuteri Jakovlev, 1876</t>
  </si>
  <si>
    <t>Nabis (Nabis) pseudoferus ibericus Remane, 1962</t>
  </si>
  <si>
    <t>Nabis (Nabis) pseudoferus transcaspicus Remane, 1962</t>
  </si>
  <si>
    <t>Prostemma (Prostemma) carduelis Dohrn, 1858</t>
  </si>
  <si>
    <t>Prostemma (Prostemma) kiborti Jakovlev, 1889</t>
  </si>
  <si>
    <t>Heleocoris minusculus (Walker, 1870)</t>
  </si>
  <si>
    <t>Ilyocoris cimicoides jonicus (Lindberg, 1922)</t>
  </si>
  <si>
    <t>Laccotrephes (Laccotrephes) fabricii fabricii Stål, 1868</t>
  </si>
  <si>
    <t>Laccotrephes (Laccotrephes) griseus (Guérin-Méneville, 1835)</t>
  </si>
  <si>
    <t>Ranatra (Ranatra) parvipes vicina Signoret, 1880</t>
  </si>
  <si>
    <t>Ranatra (Ranatra) unicolor Scott, 1874</t>
  </si>
  <si>
    <t>Anisops crinitus Brooks, 1951</t>
  </si>
  <si>
    <t>Anisops debilis canariensis Noualhier, 1893</t>
  </si>
  <si>
    <t>Anisops varius Fieber, 1851</t>
  </si>
  <si>
    <t>Auchenodes conspersus (Jakovlev, 1885)</t>
  </si>
  <si>
    <t>Auchenodes peyerimhoffi Royer, 1914</t>
  </si>
  <si>
    <t>Auchenodes utu Linnavuori, 1984</t>
  </si>
  <si>
    <t>Barberocoris astragali Linnavuori, 1984</t>
  </si>
  <si>
    <t>Camptotelus lineolatus damavandi Hoberlandt, 1987</t>
  </si>
  <si>
    <t>Jakowleffia inanna Linnavuori, 1984</t>
  </si>
  <si>
    <t>Leptocimex vespertilionis Ferris &amp; Usinger, 1957</t>
  </si>
  <si>
    <t>Leptodemus bicolor Lindberg, 1924</t>
  </si>
  <si>
    <t>Greece, Iran, Iraq, Cyprus</t>
  </si>
  <si>
    <t>Macroplax fasciata blancae Hoberlandt, 1943</t>
  </si>
  <si>
    <t>Metopoplax ditomoides (A. Costa, 1847)</t>
  </si>
  <si>
    <t>Microplax fasciata Zaitzeva, 1975</t>
  </si>
  <si>
    <t>Microplax montana Hoberlandt, 1987</t>
  </si>
  <si>
    <t>Microplax obscuripennis (Kiritshenko, 1914)</t>
  </si>
  <si>
    <t>Oxycarenus (Oxycarenus) lacteus Kiritshenko, 1914</t>
  </si>
  <si>
    <t>Oxycarenus (Oxycarenus) laetus Kirby, 1891</t>
  </si>
  <si>
    <t>Cymophyes (Cymophyes) essabchana Seidenstücker, 1953</t>
  </si>
  <si>
    <t>Cymophyes (Cymophyes) golodnajana Seidenstücker, 1953</t>
  </si>
  <si>
    <t>Acrosternum arabicum Wagner, 1959</t>
  </si>
  <si>
    <t>Azerbaijan, Armenia, Greece, Iran, Iraq</t>
  </si>
  <si>
    <t>Acrosternum gramineum (Fabricius, 1787)</t>
  </si>
  <si>
    <t>Acrosternum malickyi Josifov &amp; Heiss, 1989</t>
  </si>
  <si>
    <t>Acrosternum miliare (Klug, 1845)</t>
  </si>
  <si>
    <t>Aeliomorpha (Aeliomorpha) lineatocollis (Westwood, 1837)</t>
  </si>
  <si>
    <t>Aeliomorpha (Aeliomorpha) pazukii Hoberlandt, 1997</t>
  </si>
  <si>
    <t>Aeliomorpha (Aeliomorpha) pumila (Stål, 1854)</t>
  </si>
  <si>
    <t>Aeliomorpha (Aeliomorpha) sheanensis Linnavuori, 1965</t>
  </si>
  <si>
    <t>Agatharchus (Agatharchus) hirsutus Belousova, 1999</t>
  </si>
  <si>
    <t>Agatharchus (Agatharchus) jalloides Stål, 1876</t>
  </si>
  <si>
    <t>Agatharchus (Agatharchus) persicus (Jakovlev, 1880)</t>
  </si>
  <si>
    <t>Alloeoglypta pretiosa Kiritshenko, 1952</t>
  </si>
  <si>
    <t>Anchesmus rubriplaga (Walker, 1867)</t>
  </si>
  <si>
    <t>Antestia versicolor (Distant, 1881)</t>
  </si>
  <si>
    <t>Apines insignita (Bergroth, 1919)</t>
  </si>
  <si>
    <t>Apodiphus pallidus (Hoberlandt, 1959)</t>
  </si>
  <si>
    <t>Bagrada (Bagrada) hilaris (Burmeister, 1835)</t>
  </si>
  <si>
    <t>Bagrada (Nitilia) aurantiaca Horváth, 1936</t>
  </si>
  <si>
    <t>Bagrada (Nitilia) monticola Horváth, 1936</t>
  </si>
  <si>
    <t>Brachynema purpureomarginatum hypocrita Puton, 1887</t>
  </si>
  <si>
    <t>Brachynema purpureomarginatum kerzhneri J. Ribes &amp; Pagola-Carta, 2007</t>
  </si>
  <si>
    <t>Bryocoris (Bryocoris) pteridis (Fallén, 1807)</t>
  </si>
  <si>
    <t>Capnoda caucasica Horváth, 1897</t>
  </si>
  <si>
    <t>Chalcopis mirzayansi Hoberlandt &amp; Safavi, 1981</t>
  </si>
  <si>
    <t>Crypsinus angustatus (Baerensprung, 1859)</t>
  </si>
  <si>
    <t>Desertomenida albula Kiritshenko, 1914</t>
  </si>
  <si>
    <t>Desertomenida jakowleffi (Horváth, 1907)</t>
  </si>
  <si>
    <t>Dolycoris penicillatus Horváth, 1904</t>
  </si>
  <si>
    <t>Dryadocoris apicalis (Herrich-Schaeffer, 1842)</t>
  </si>
  <si>
    <t>Greece, Syria</t>
  </si>
  <si>
    <t>Dybowskyia reticulata (Dallas, 1851)</t>
  </si>
  <si>
    <t>Eurydema (Eurydema) gebleri gebleri Kolenati, 1846</t>
  </si>
  <si>
    <t>Eurydema (Horvatheurydema) rotundicollis (Dohrn, 1860)</t>
  </si>
  <si>
    <t>Eurydema (Rubrodorsalium) maracandica Oshanin, 1871</t>
  </si>
  <si>
    <t>Eurydema persica Lindberg, 1938</t>
  </si>
  <si>
    <t>Eurydema pulchrigena Kiritshenko, 1925</t>
  </si>
  <si>
    <t>Eysarcoris modestus Distant, 1906</t>
  </si>
  <si>
    <t>Gellia (Leliga) nigripennis (Dallas, 1851)</t>
  </si>
  <si>
    <t>Gomphocranum adad Linnavuori, 1984</t>
  </si>
  <si>
    <t>Gomphocranum anu Linnavuori, 1984</t>
  </si>
  <si>
    <t>Gomphocranum christophi Jakovlev, 1877</t>
  </si>
  <si>
    <t>Halys (Halys) fabricii Memon, Ahmad &amp; Perveen, 2002</t>
  </si>
  <si>
    <t>Halys (Halys) persa Bergroth, 1919</t>
  </si>
  <si>
    <t>Halys (Halys) serrigera Westwood, 1837</t>
  </si>
  <si>
    <t>Jalla subcalcarata Jakovlev, 1885</t>
  </si>
  <si>
    <t>Mecidea pallidissima Jensen-Haarup, 1922</t>
  </si>
  <si>
    <t>Menaccarus (Orocephalus) deserticola Jakovlev, 1900</t>
  </si>
  <si>
    <t>Menaccarus (Orocephalus) divaricatus Jakovlev, 1877</t>
  </si>
  <si>
    <t>Mustha baranovi Kiritshenko, 1952</t>
  </si>
  <si>
    <t>Mustha gigantea Horváth, 1907</t>
  </si>
  <si>
    <t>Mustha incana Stål, 1876</t>
  </si>
  <si>
    <t>Mustha morgani Horváth, 1907</t>
  </si>
  <si>
    <t>Myrochea (Myrochea) cribrosa (Klug, 1845)</t>
  </si>
  <si>
    <t>Myrochea (Myrochea) indica (Distant, 1900)</t>
  </si>
  <si>
    <t>Neostrachia bisignata (Walker, 1867)</t>
  </si>
  <si>
    <t>Ochyrotylus helvinus Jakovlev, 1885</t>
  </si>
  <si>
    <t>Oplistochilus contestor (Kiritshenko, 1966)</t>
  </si>
  <si>
    <t>Peribalus (Asioperibalus) congenitus (V.G. Putshkov, 1965)</t>
  </si>
  <si>
    <t>Azerbaijan, Armenia, Bulgaria, Iran, Iraq</t>
  </si>
  <si>
    <t>Peribalus (Asioperibalus) nitidus Kiritshenko, 1914</t>
  </si>
  <si>
    <t>Peribalus (Peribalus) lodosi Ahmad, Zaidi &amp; Kamaluddin, 1986</t>
  </si>
  <si>
    <t>Peribalus (Peribalus) strictus capitatus Jakovlev, 1889</t>
  </si>
  <si>
    <t>Phricodus bessaci Villiers, 1959</t>
  </si>
  <si>
    <t>Phricodus brouini Villiers, 1950</t>
  </si>
  <si>
    <t>Phyllocephala negus (Distant, 1900)</t>
  </si>
  <si>
    <t>Piezodorus flavulus (Stål, 1854)</t>
  </si>
  <si>
    <t>Piezodorus hybneri (Gmelin, 1790)</t>
  </si>
  <si>
    <t>Piezodorus teretipes (Stål, 1865)</t>
  </si>
  <si>
    <t>Podops (Opocrates) annulicornis Jakovlev, 1877</t>
  </si>
  <si>
    <t>Podops (Opocrates) curvidens A. Costa, 1843</t>
  </si>
  <si>
    <t>Podops (Podops) retowskii Horváth, 1883</t>
  </si>
  <si>
    <t>Psammotisia gracilis (Hoberlandt, 1993)</t>
  </si>
  <si>
    <t>Putonia torrida Stål, 1872</t>
  </si>
  <si>
    <t>Rhaphigaster brevispina Horváth, 1889</t>
  </si>
  <si>
    <t>Risibia obscura (Jakovlev, 1880)</t>
  </si>
  <si>
    <t>Risibia xanthochila Horváth, 1888</t>
  </si>
  <si>
    <t>Rubiconia intermedia (Wolff, 1811)</t>
  </si>
  <si>
    <t>Sarju eremica (Hoberlandt, 1959)</t>
  </si>
  <si>
    <t>Schyzops pakistanica Ghauri, 1969</t>
  </si>
  <si>
    <t>Sciocoris (Aposciocoris) safavii Hoberlandt, 1959</t>
  </si>
  <si>
    <t>Sciocoris (Neosciocoris) conspurcatus Klug, 1845</t>
  </si>
  <si>
    <t>Sciocoris (Neosciocoris) farsianus Linnavuori, 2012</t>
  </si>
  <si>
    <t>Sciocoris (Neosciocoris) kiritshenkoi Wagner, 1965</t>
  </si>
  <si>
    <t>Sciocoris (Neosciocoris) remanei Wagner, 1965</t>
  </si>
  <si>
    <t>Sciocoris (Parasciocoris) angusticollis Puton, 1895</t>
  </si>
  <si>
    <t>Sciocoris (Parasciocoris) kmenti Linnavuori, 2012</t>
  </si>
  <si>
    <t>Sciocoris (Sciocoris) consobrinus Kiritshenko, 1952</t>
  </si>
  <si>
    <t>Sciocoris (Sciocoris) dilutus Jakovlev, 1903</t>
  </si>
  <si>
    <t>Sciocoris (Sciocoris) kerzhneri Wagner, 1965</t>
  </si>
  <si>
    <t>Sciocoris (Sciocoris) poddubnyi Derzhansky, 1994</t>
  </si>
  <si>
    <t>Solenocoris zarudnyi Oshanin, 1922</t>
  </si>
  <si>
    <t>Stagonomus grenieri Signoret, 1865</t>
  </si>
  <si>
    <t>Stenozygum (Stenozygum) ignitum (Kiritshenko, 1922)</t>
  </si>
  <si>
    <t>Stenozygum (Stenozygum) speciosum (Dallas, 1851)</t>
  </si>
  <si>
    <t>Sternodontus obtusus Mulsant &amp; Rey, 1856</t>
  </si>
  <si>
    <t>Tarisa aeliodes (Bolívar, 1879)</t>
  </si>
  <si>
    <t>Tarisa camelus Reuter, 1901</t>
  </si>
  <si>
    <t>Tarisa flavescens Amyot &amp; Serville, 1843</t>
  </si>
  <si>
    <t>Tarisa pallescens Jakovlev, 1871</t>
  </si>
  <si>
    <t>Tholagmus acutangulus Linnavuori, 1984</t>
  </si>
  <si>
    <t>Tholagmus breviceps Jakovlev, 1883</t>
  </si>
  <si>
    <t>Tholagmus chobauti Puton, 1898</t>
  </si>
  <si>
    <t>Tholagmus enkidu Linnavuori, 1984</t>
  </si>
  <si>
    <t>Tshingisella robusta Linnavuori, 1960</t>
  </si>
  <si>
    <t>Ventocoris (Astirocoris) balassogloi (Horváth, 1889)</t>
  </si>
  <si>
    <t>Ventocoris (Astirocoris) ceriferus (Horváth, 1889)</t>
  </si>
  <si>
    <t>Ventocoris (Astirocoris) modestus (Jakovlev, 1880)</t>
  </si>
  <si>
    <t>Ventocoris (Astirocoris) obesus (Stål, 1865)</t>
  </si>
  <si>
    <t>Ventocoris (Astirocoris) oschanini (Horváth, 1889)</t>
  </si>
  <si>
    <t>Ventocoris (Astirocoris) putoni (Jakovlev, 1877)</t>
  </si>
  <si>
    <t>Ventocoris (Astirocoris) tataricus Kirkaldy, 1909</t>
  </si>
  <si>
    <t>Ventocoris (Astirocoris) taurus (Akramovskaja, 1957)</t>
  </si>
  <si>
    <t>Parapiesma kochiae (Becker, 1867)</t>
  </si>
  <si>
    <t>Parapiesma rotundatum (Horváth, 1906)</t>
  </si>
  <si>
    <t>Parapiesma tenellum (Horváth, 1906)</t>
  </si>
  <si>
    <t>Parapiesma variabile (Fieber, 1844)</t>
  </si>
  <si>
    <t>Paraplea pullula (Stål, 1855)</t>
  </si>
  <si>
    <t>Aderrhis pakistanensis (Ahmad &amp; Abbas, 1986)</t>
  </si>
  <si>
    <t>Pyrrhocoris niger Reuter, 1888</t>
  </si>
  <si>
    <t>Pyrrhocoris sinuaticollis Reuter, 1885</t>
  </si>
  <si>
    <t>Scantius forsteri (Fabricius, 1781)</t>
  </si>
  <si>
    <t>Amphibolus leucopterus (Horváth, 1882)</t>
  </si>
  <si>
    <t>Amphibolus venator (Klug, 1830)</t>
  </si>
  <si>
    <t>Coranus (Coranus) aegyptius (Fabricius, 1775)</t>
  </si>
  <si>
    <t>Coranus (Coranus) aethiops Jakovlev, 1893</t>
  </si>
  <si>
    <t>Coranus (Coranus) arenaceus Walker, 1870</t>
  </si>
  <si>
    <t>Coranus (Coranus) lateralis Jakovlev, 1879</t>
  </si>
  <si>
    <t>Coranus (Coranus) laticeps Wagner, 1952</t>
  </si>
  <si>
    <t>Coranus (Coranus) niger (Rambur, 1840)</t>
  </si>
  <si>
    <t>Coranus (Velinoides) dilatatus (Matsumura, 1913)</t>
  </si>
  <si>
    <t>Ectomocoris (Ectomocoris) basra Linnavuori, 1972</t>
  </si>
  <si>
    <t>Ectomocoris (Ectomocoris) chiragra (Fabricius, 1803)</t>
  </si>
  <si>
    <t>Greece, Iran, Cyprus</t>
  </si>
  <si>
    <t>Ectomocoris (Ectomocoris) cordiger Stål, 1867</t>
  </si>
  <si>
    <t>Ectomocoris (Ectomocoris) melanogaster (Fieber, 1861)</t>
  </si>
  <si>
    <t>Ectomocoris (Ectomocoris) nemrod Dispons, 1970</t>
  </si>
  <si>
    <t>Ectomocoris (Ectomocoris) quadrimaculatus (Serville, 1831)</t>
  </si>
  <si>
    <t>Empicoris baerensprungi (Dohrn, 1863)</t>
  </si>
  <si>
    <t>Empicoris culiciformis (De Geer, 1773)</t>
  </si>
  <si>
    <t>Empicoris gracilentus (Jakovlev, 1907)</t>
  </si>
  <si>
    <t>Empicoris rubromaculatus (Blackburn, 1888)</t>
  </si>
  <si>
    <t>Empicoris salinus (Lindberg, 1932)</t>
  </si>
  <si>
    <t>Empicoris vagabundus (Linnaeus, 1758)</t>
  </si>
  <si>
    <t>Azerbaijan, Georgia, Bulgaria, Iran</t>
  </si>
  <si>
    <t>Hoberlandtiana iranica (Hoberlandt, 1959)</t>
  </si>
  <si>
    <t>Holotrichius albicans Reuter, 1891</t>
  </si>
  <si>
    <t>Holotrichius bergrothi Reuter, 1891</t>
  </si>
  <si>
    <t>Holotrichius dezfouliani Dispons &amp; Villiers, 1967</t>
  </si>
  <si>
    <t>Holotrichius eghbali Dispons &amp; Villiers, 1967</t>
  </si>
  <si>
    <t>Holotrichius grimmi Jakovlev, 1879</t>
  </si>
  <si>
    <t>Holotrichius mesoleucus Kiritshenko, 1914</t>
  </si>
  <si>
    <t>Holotrichius obtusangulus Stål, 1874</t>
  </si>
  <si>
    <t>Holotrichius reuterianus Dispons, 1961</t>
  </si>
  <si>
    <t>Lestomerus bicolor (Villiers, 1948)</t>
  </si>
  <si>
    <t>Metapterus caspicus (Dohrn, 1863)</t>
  </si>
  <si>
    <t>Nagusta simonis Puton, 1890</t>
  </si>
  <si>
    <t>Oncocephalus baghdadus Linnavuori, 1986</t>
  </si>
  <si>
    <t>Oncocephalus bipartitus Horváth, 1911</t>
  </si>
  <si>
    <t>Oncocephalus curvirostris Moulet, 2004</t>
  </si>
  <si>
    <t>Oncocephalus gedrosiae Dispons, 1964</t>
  </si>
  <si>
    <t>Oncocephalus gilvostriatus Moulet, 2005</t>
  </si>
  <si>
    <t>Oncocephalus herzi (Jakovlev, 1893)</t>
  </si>
  <si>
    <t>Oncocephalus impictipes Jakovlev, 1885</t>
  </si>
  <si>
    <t>Oncocephalus jakowleffi Bergroth, 1890</t>
  </si>
  <si>
    <t>Oncocephalus mesopotamicus Dispons, 1970</t>
  </si>
  <si>
    <t>Oncocephalus mygdonius Dispons, 1968</t>
  </si>
  <si>
    <t>Oncocephalus ribesi Moulet, 2011</t>
  </si>
  <si>
    <t>Oncocephalus termezanus Kiritshenko, 1914</t>
  </si>
  <si>
    <t>Oncocephalus trichocnemis Horváth, 1911</t>
  </si>
  <si>
    <t>Pakesia linnavuorii (Dispons, 1962)</t>
  </si>
  <si>
    <t>Peirates stridulus (Fabricius, 1787)</t>
  </si>
  <si>
    <t>Peirates turpis Walker, 1873</t>
  </si>
  <si>
    <t>Ploiaria chilensis (Philippi, 1862)</t>
  </si>
  <si>
    <t>Ploiaria disponsi Linnavuori, 1965</t>
  </si>
  <si>
    <t>Ploiaria gutturalis Noualhier, 1895</t>
  </si>
  <si>
    <t>Ploiaria matilei Dispons &amp; Villiers, 1967</t>
  </si>
  <si>
    <t>Ploiaria turkestanica P.V. Putshkov, 1984</t>
  </si>
  <si>
    <t>Polididus phoeniceus Linnavuori, 1965</t>
  </si>
  <si>
    <t>Polytoxus siculus (A. Costa, 1842)</t>
  </si>
  <si>
    <t>Putoniola kermana Dispons, 1964</t>
  </si>
  <si>
    <t>Pygolampis prolixa Stål, 1859</t>
  </si>
  <si>
    <t>Pygolampis tigridis Dispons, 1970</t>
  </si>
  <si>
    <t>Reduvius ales Kiritshenko, 1966</t>
  </si>
  <si>
    <t>Reduvius annulipes (Reuter, 1881)</t>
  </si>
  <si>
    <t>Reduvius autrani Reuter, 1892</t>
  </si>
  <si>
    <t>Reduvius camelus Miller, 1955</t>
  </si>
  <si>
    <t>Reduvius carinatus Reuter, 1892</t>
  </si>
  <si>
    <t>Reduvius christophi (Jakovlev, 1874)</t>
  </si>
  <si>
    <t>Reduvius disciger Horváth, 1896</t>
  </si>
  <si>
    <t>Reduvius fedtschenkianus (Oshanin, 1871)</t>
  </si>
  <si>
    <t>Reduvius gharibi Dispons &amp; Villiers, 1967</t>
  </si>
  <si>
    <t>Reduvius inermis (Jakovlev, 1886)</t>
  </si>
  <si>
    <t>Reduvius insularis Linnavuori, 1964</t>
  </si>
  <si>
    <t>Reduvius jakovleffi Reuter, 1892</t>
  </si>
  <si>
    <t>Iran, Syria, Cyprus</t>
  </si>
  <si>
    <t>Reduvius komarowii (Jakovlev, 1885)</t>
  </si>
  <si>
    <t>Reduvius osiris Kirkaldy, 1909</t>
  </si>
  <si>
    <t>Reduvius parcus Kiritshenko, 1966</t>
  </si>
  <si>
    <t>Reduvius transnominalis Distant, 1904</t>
  </si>
  <si>
    <t>Rhaphidosoma argillaceum Horváth, 1929</t>
  </si>
  <si>
    <t>Rhaphidosoma bergevini Poppius, 1911</t>
  </si>
  <si>
    <t>Rhaphidosoma lutescens Poppius, 1911</t>
  </si>
  <si>
    <t>Rhaphidosoma tuberculatum Distant, 1904</t>
  </si>
  <si>
    <t>Rhynocoris (Rhynocoris) abeillei (Puton, 1881)</t>
  </si>
  <si>
    <t>Rhynocoris (Rhynocoris) dauricus Kiritshenko, 1926</t>
  </si>
  <si>
    <t>Rhynocoris (Rhynocoris) kervillei Horváth, 1911</t>
  </si>
  <si>
    <t>Rhynocoris (Rhynocoris) monticola monticola (Oshanin, 1871)</t>
  </si>
  <si>
    <t>Rhynocoris (Rhynocoris) pumilus (Jakovlev, 1877)</t>
  </si>
  <si>
    <t>Rhynocoris violentus (Germar, 1838)</t>
  </si>
  <si>
    <t>Sirthenea (Sirthenea) flavipes (Stål, 1855)</t>
  </si>
  <si>
    <t>Sphedanolestes (Sphedanolestes) annulatus Linnavuori, 1961</t>
  </si>
  <si>
    <t>Sphedanolestes (Sphedanolestes) aureus Moulet, 2001</t>
  </si>
  <si>
    <t>Sphedanolestes (Sphedanolestes) cingulatus (Fieber, 1864)</t>
  </si>
  <si>
    <t>Stirogaster ahriman Rédei, 2005</t>
  </si>
  <si>
    <t>Stirogaster balachowskyi (Dispons &amp; Villiers, 1967)</t>
  </si>
  <si>
    <t>Stirogaster desertorum Horváth, 1913</t>
  </si>
  <si>
    <t>Stirogaster fausti Jakovlev, 1874</t>
  </si>
  <si>
    <t>Stirogaster kmenti Moulet, 2010</t>
  </si>
  <si>
    <t>Stirogaster laticeps Linnavuori, 1964</t>
  </si>
  <si>
    <t>Stirogaster pericarti Moulet, 2009</t>
  </si>
  <si>
    <t>Stirogaster uvarovi China, 1934</t>
  </si>
  <si>
    <t>Vachiria annulipes Poppius, 1909</t>
  </si>
  <si>
    <t>Vachiria similis Poppius, 1909</t>
  </si>
  <si>
    <t>Chorosoma longicolle Reuter, 1900</t>
  </si>
  <si>
    <t>Corizus fenestella subsimilis Horváth, 1917</t>
  </si>
  <si>
    <t>Leptoceraea femoralis (Horváth, 1897)</t>
  </si>
  <si>
    <t>Armenia, Greece, Iran, Iraq, Cyprus</t>
  </si>
  <si>
    <t>Maccevethus corsicus persicus Jakovlev, 1882</t>
  </si>
  <si>
    <t>Stictopleurus ribauti Vidal, 1952</t>
  </si>
  <si>
    <t>Stictopleurus sericeus (Horváth, 1896)</t>
  </si>
  <si>
    <t>Stictopleurus viridicatus (Uhler, 1872)</t>
  </si>
  <si>
    <t>Aellopus sumulailu Linnavuori, 1984</t>
  </si>
  <si>
    <t>Aellopus syriacus (Reuter, 1885)</t>
  </si>
  <si>
    <t>Alampes longiusculus Horváth, 1884</t>
  </si>
  <si>
    <t>Anepsiocoris encaustus (Puton, 1869)</t>
  </si>
  <si>
    <t>Armenoecus nigerrimus Kiritshenko &amp; Scudder, 1973</t>
  </si>
  <si>
    <t>Bleteogonus beckeri (Frey-Gessner, 1863)</t>
  </si>
  <si>
    <t>Bleteogonus circumcinctus (Reuter, 1885)</t>
  </si>
  <si>
    <t>Dieuches armatipes (Walker, 1872)</t>
  </si>
  <si>
    <t>Dieuches armipes (Fabricius, 1794)</t>
  </si>
  <si>
    <t>Dieuches mucronatus (Stål, 1865)</t>
  </si>
  <si>
    <t>Dieuches schmitzi Reuter, 1893</t>
  </si>
  <si>
    <t>Diniella tartarea (Distant, 1909)</t>
  </si>
  <si>
    <t>Drymus (Sylvadrymus) ryeii Douglas &amp; Scott, 1865</t>
  </si>
  <si>
    <t>Elasmolomus transversus (Signoret, 1861)</t>
  </si>
  <si>
    <t>Emblethis gracilicornis Puton, 1883</t>
  </si>
  <si>
    <t>Emblethis nigricans Popov, 1964</t>
  </si>
  <si>
    <t>Emblethis persicus Josifov, 1965</t>
  </si>
  <si>
    <t>Emblethis proximus Seidenstücker, 1967</t>
  </si>
  <si>
    <t>Emblethis robustus Josifov, 1965</t>
  </si>
  <si>
    <t>Emblethis tenellus Jakovlev, 1884</t>
  </si>
  <si>
    <t>Engistus boops (Dufour, 1857)</t>
  </si>
  <si>
    <t>Eremocoris abietis fraternus Horváth, 1883</t>
  </si>
  <si>
    <t>Eremocoris monticola Horváth, 1929</t>
  </si>
  <si>
    <t>Eremocoris plebejus caucasicus Horváth, 1883</t>
  </si>
  <si>
    <t>Facicoris fax Kiritshenko &amp; Scudder, 1973</t>
  </si>
  <si>
    <t>Gastrodes abietum Bergroth, 1914</t>
  </si>
  <si>
    <t>Hadrocnemis albomaculata (Jakovlev, 1883)</t>
  </si>
  <si>
    <t>Hadrocnemis pachycera (Kiritshenko, 1922)</t>
  </si>
  <si>
    <t>Hyalochilus fasciatus Linnavuori, 1984</t>
  </si>
  <si>
    <t>Hyalocoris pilicornis Jakovlev, 1874</t>
  </si>
  <si>
    <t>Ischnocoris claripes Muminov, 1967</t>
  </si>
  <si>
    <t>Ischnocoris mundus (Walker, 1872)</t>
  </si>
  <si>
    <t>Ischnopeza persica Jakovlev, 1907</t>
  </si>
  <si>
    <t>Ischnopeza zarudniana Jakovlev, 1907</t>
  </si>
  <si>
    <t>Lachnesthus singalensis (Dohrn, 1860)</t>
  </si>
  <si>
    <t>Lasiosomus enervis (Herrich-Schaeffer, 1835)</t>
  </si>
  <si>
    <t>Lasiosomus lasiosomoides (Bergevin, 1930)</t>
  </si>
  <si>
    <t>Leptomelus dorsatus Jakovlev, 1882</t>
  </si>
  <si>
    <t>Ligyrocoris sylvestris (Linnaeus, 1758)</t>
  </si>
  <si>
    <t>Macrodema microptera (Curtis, 1836)</t>
  </si>
  <si>
    <t>Marmottania simonis Puton, 1887</t>
  </si>
  <si>
    <t>Megalonotus antennatus (Schilling, 1829)</t>
  </si>
  <si>
    <t>Megalonotus lederi (Horváth, 1880)</t>
  </si>
  <si>
    <t>Metastenothorax punctatipennis Reuter, 1884</t>
  </si>
  <si>
    <t>Microtomideus carbonarius (Rambur, 1839)</t>
  </si>
  <si>
    <t>Microtomideus leucodermus (Fieber, 1861)</t>
  </si>
  <si>
    <t>Notochilus damryi Puton, 1871</t>
  </si>
  <si>
    <t>Notochilus ferrugineus (Mulsant &amp; Rey, 1852)</t>
  </si>
  <si>
    <t>Parapolycrates (Parapolycrates) conjunctus (Kiritshenko, 1914)</t>
  </si>
  <si>
    <t>Phasmosomus araxis Kiritshenko, 1938</t>
  </si>
  <si>
    <t>Phasmosomus priesneri (Wagner, 1958)</t>
  </si>
  <si>
    <t>Piezoscelis brachynota Kiritshenko, 1925</t>
  </si>
  <si>
    <t>Piezoscelis elegans Linnavuori, 1986</t>
  </si>
  <si>
    <t>Piezoscelis ferruginea Kiritshenko, 1925</t>
  </si>
  <si>
    <t>Pionosomus trichopterus latens Vinokurov, 1982</t>
  </si>
  <si>
    <t>Plinthisus (Nanoplinthisus) fasciatus Horváth, 1882</t>
  </si>
  <si>
    <t>Plinthisus (Nanoplinthisus) perpusillus Wagner, 1963</t>
  </si>
  <si>
    <t>Plinthisus (Plinthisus) cautus Popov, 1965</t>
  </si>
  <si>
    <t>Plinthisus (Plinthisus) putoni Horváth, 1876</t>
  </si>
  <si>
    <t>Polycrates glaber Péricart, 1995</t>
  </si>
  <si>
    <t>Polycrates uniformis Distant, 1918</t>
  </si>
  <si>
    <t>Proderus amabilis Puton, 1873</t>
  </si>
  <si>
    <t>Pterotmetus parnassius Horváth, 1882</t>
  </si>
  <si>
    <t>Raglius alboacuminatus josifovi Linnavuori &amp; Heiss, 2008</t>
  </si>
  <si>
    <t>Rhyparochromus simplex (Jakovlev, 1883)</t>
  </si>
  <si>
    <t>Scolopostethus lethierryi Jakovlev, 1877</t>
  </si>
  <si>
    <t>Scolopostethus pilosus pilosus Reuter, 1875</t>
  </si>
  <si>
    <t>Scolopostethus puberulus Horváth, 1887</t>
  </si>
  <si>
    <t>Stygnocoris breviceps Wagner, 1953</t>
  </si>
  <si>
    <t>Taphropeltus ornatus Linnavuori, 1978</t>
  </si>
  <si>
    <t>Trapezonotus (Gnopherus) anorus (Flor, 1860)</t>
  </si>
  <si>
    <t>Tropistethus subfasciatus Ferrari, 1874</t>
  </si>
  <si>
    <t>Xanthochilus persicellus (Kirkaldy, 1909)</t>
  </si>
  <si>
    <t>Chartoscirta elegantula elegantula (Fallén, 1807)</t>
  </si>
  <si>
    <t>Chartoscirta elegantula longicornis (Jakovlev, 1882)</t>
  </si>
  <si>
    <t>Halosalda coracina Cobben, 1985</t>
  </si>
  <si>
    <t>Halosalda halophila (Jakovlev, 1876)</t>
  </si>
  <si>
    <t>Azerbaijan, Bulgaria, Cyprus</t>
  </si>
  <si>
    <t>Macrosaldula clavalis Cobben, 1985</t>
  </si>
  <si>
    <t>Macrosaldula inornata Cobben, 1985</t>
  </si>
  <si>
    <t>Micracanthia ornatula (Reuter, 1881)</t>
  </si>
  <si>
    <t>Salda adriatica Horváth, 1887</t>
  </si>
  <si>
    <t>Salda muelleri (Gmelin, 1790)</t>
  </si>
  <si>
    <t>Saldula fucicola (J. Sahlberg, 1870)</t>
  </si>
  <si>
    <t>Saldula lindskogi Vinokurov, 2004</t>
  </si>
  <si>
    <t>Teloleuca branczikii (Reuter, 1891)</t>
  </si>
  <si>
    <t>Alphocoris curculionoides (Jakovlev, 1877)</t>
  </si>
  <si>
    <t>Alphocoris halophilus Linnavuori, 1984</t>
  </si>
  <si>
    <t>Alphocoris pfeifferi Hoberlandt, 1997</t>
  </si>
  <si>
    <t>Ellipsocoris pericarti Carapezza, 2009</t>
  </si>
  <si>
    <t>Ellipsocoris tamerlani Kiritshenko, 1914</t>
  </si>
  <si>
    <t>Holonotellus maculicollis Horváth, 1895</t>
  </si>
  <si>
    <t>Hotea (Tylonca) curculionoides occidentalis Hoberlandt, 1997</t>
  </si>
  <si>
    <t>Irochrotus turanicus Kerzhner, 1976</t>
  </si>
  <si>
    <t>Melanodema carbonaria Jakovlev, 1880</t>
  </si>
  <si>
    <t>Odontoscelis (Obscuromorpha) zarudnyi V.G. Putshkov, 1965</t>
  </si>
  <si>
    <t>Odontotarsiellus esfandiarii Hoberlandt, 1955</t>
  </si>
  <si>
    <t>Odontotarsus obsoletus furvus Kiritshenko, 1926</t>
  </si>
  <si>
    <t>Odontotarsus parvulus Horváth, 1917</t>
  </si>
  <si>
    <t>Periphima batesoni Jakovlev, 1889</t>
  </si>
  <si>
    <t>Phimodera humeralis (Dalman, 1823)</t>
  </si>
  <si>
    <t>Polyphyma scrobiculatum Jakovlev, 1877</t>
  </si>
  <si>
    <t>Promecocoris (Emphylocoris) stschurovskii (Oshanin, 1871)</t>
  </si>
  <si>
    <t>Promecocoris (Promecocoris) laticollis (Jakovlev, 1885)</t>
  </si>
  <si>
    <t>Xerobia verruculosa Stål, 1873</t>
  </si>
  <si>
    <t>Dicranocephalus ferganensis (Horváth, 1888)</t>
  </si>
  <si>
    <t>Dicranocephalus hirsutus Moulet, 1993</t>
  </si>
  <si>
    <t>Dicranocephalus insularis (Dallas, 1852)</t>
  </si>
  <si>
    <t>Dicranocephalus lateralis (Signoret, 1879)</t>
  </si>
  <si>
    <t>Dicranocephalus marginicollis (Puton, 1881)</t>
  </si>
  <si>
    <t>Thaumastella aradoides Horváth, 1896</t>
  </si>
  <si>
    <t>Thaumastellidae</t>
  </si>
  <si>
    <t>Thaumastocoris peregrinus Carpintero &amp; Dellapé, 2006</t>
  </si>
  <si>
    <t>Thyreocoris ohridanus Kormilev, 1936</t>
  </si>
  <si>
    <t>Acalypta finitima (Puton, 1884)</t>
  </si>
  <si>
    <t>Acalypta musci (Schrank, 1781)</t>
  </si>
  <si>
    <t>Acalypta parvula (Fallén, 1807)</t>
  </si>
  <si>
    <t>Acalypta pulchra Štusák, 1961</t>
  </si>
  <si>
    <t>Acalypta subtilis (Reuter, 1882)</t>
  </si>
  <si>
    <t>Agramma (Agramma) minutum Horváth, 1874</t>
  </si>
  <si>
    <t>Agramma (Agramma) subnotatum Péricart, 1981</t>
  </si>
  <si>
    <t>Agramma (Lisia) hirta B. Lis, 2001</t>
  </si>
  <si>
    <t>Campylosteira eximia Horváth, 1892</t>
  </si>
  <si>
    <t>Campylosteira heissi Péricart, 1981</t>
  </si>
  <si>
    <t>Campylosteira parvula Ferrari, 1874</t>
  </si>
  <si>
    <t>Cantacader iranicus B. Lis, 2001</t>
  </si>
  <si>
    <t>Catoplatus fabricii (Stål, 1868) )</t>
  </si>
  <si>
    <t>Copium teucrii iranum Wagner, 1969</t>
  </si>
  <si>
    <t>Corythauma ayyari (Drake, 1933)</t>
  </si>
  <si>
    <t>Derephysia (Derephysia) gracilicornis Josifov, 1969</t>
  </si>
  <si>
    <t>Derephysia (Derephysia) rectinervis kiritshenkoi Josifov, 1970</t>
  </si>
  <si>
    <t>Derephysia (Derephysia) sinuatocollis Puton, 1879</t>
  </si>
  <si>
    <t>Derephysia (Paraderephysia) cristata (Panzer, 1806)</t>
  </si>
  <si>
    <t>Dictyla convergens (Herrich-Schaeffer, 1835)</t>
  </si>
  <si>
    <t>Dictyla eudia Drake &amp; Quadri, 1964</t>
  </si>
  <si>
    <t>Dictyla mira Golub, 1997</t>
  </si>
  <si>
    <t>Dictyla montandoni (Horváth, 1885)</t>
  </si>
  <si>
    <t>Dictyla plana Golub, 1997</t>
  </si>
  <si>
    <t>Dictyla sahlbergi (Horváth, 1906)</t>
  </si>
  <si>
    <t>Dictyla subdola (Horváth, 1905)</t>
  </si>
  <si>
    <t>Dictyonota horvathi (Kiritshenko, 1914)</t>
  </si>
  <si>
    <t>Dictyonota lepida (Horváth, 1905)</t>
  </si>
  <si>
    <t>Dictyonota marmorea Baerensprung, 1858</t>
  </si>
  <si>
    <t>Dictyonota opaca (Linnavuori, 1965)</t>
  </si>
  <si>
    <t>Galeatus affinis (Herrich-Schaeffer, 1835)</t>
  </si>
  <si>
    <t>Galeatus decorus Jakovlev, 1880</t>
  </si>
  <si>
    <t>Galeatus inermis (Jakovlev, 1874)</t>
  </si>
  <si>
    <t>Galeatus sinuatus (Herrich-Schaeffer, 1838)</t>
  </si>
  <si>
    <t>Galeatus spinifrons (Fallén, 1807)</t>
  </si>
  <si>
    <t>Kalama beckeri (Jakovlev, 1871)</t>
  </si>
  <si>
    <t>Kalama cretica (Péricart, 1979)</t>
  </si>
  <si>
    <t>Kalama levantina (Péricart, 1981)</t>
  </si>
  <si>
    <t>Leptoypha capitata (Jakovlev, 1876)</t>
  </si>
  <si>
    <t>Monosteira alticarinata Ghauri, 1965</t>
  </si>
  <si>
    <t>Monosteira discoidalis (Jakovlev, 1883)</t>
  </si>
  <si>
    <t>Monosteira inermis Horváth, 1899</t>
  </si>
  <si>
    <t>Monosteira remanei Péricart, 1981</t>
  </si>
  <si>
    <t>Monosteira tuberculata Péricart, 1981</t>
  </si>
  <si>
    <t>Oncochila scapularis (Fieber, 1844)</t>
  </si>
  <si>
    <t>Oncochila simplex (Herrich-Schaeffer, 1833)</t>
  </si>
  <si>
    <t>Azerbaijan, Armenia, Georgia, Bulgaria</t>
  </si>
  <si>
    <t>Phaenotropis cleopatra (Horváth, 1905)</t>
  </si>
  <si>
    <t>Phaenotropis eckerleini (Wagner, 1974)</t>
  </si>
  <si>
    <t>Phaenotropis kobachidzei Golub, 2005</t>
  </si>
  <si>
    <t>Physatocheila costata (Fabricius, 1794)</t>
  </si>
  <si>
    <t>Physatocheila distinguenda Jakovlev, 1880</t>
  </si>
  <si>
    <t>Stephanitis (Stephanitis) lauri Rietschel, 2014</t>
  </si>
  <si>
    <t>Stephanitis (Stephanitis) pyrioides (Scott, 1874)</t>
  </si>
  <si>
    <t>Stephanitis (Stephanitis) rhododendri Horváth, 1905</t>
  </si>
  <si>
    <t>Tingis (Tingis) ampliata (Herrich-Schaeffer, 1838)</t>
  </si>
  <si>
    <t>Tingis (Tingis) brevicornis (Horváth, 1902)</t>
  </si>
  <si>
    <t>Tingis (Tingis) capillata Kiritshenko, 1914</t>
  </si>
  <si>
    <t>Tingis (Tingis) crispata (Herrich-Schaeffer, 1838)</t>
  </si>
  <si>
    <t>Tingis (Tingis) kerzhneri Golub, 2006</t>
  </si>
  <si>
    <t>Tingis (Tingis) leptochila Horváth, 1906</t>
  </si>
  <si>
    <t>Tingis (Tingis) pusilla (Jakovlev, 1873)</t>
  </si>
  <si>
    <t>Tingis (Tingis) riegeri Golub, 2014</t>
  </si>
  <si>
    <t>Tingis (Tropidocheila) ajugarum (Frey-Gessner, 1872)</t>
  </si>
  <si>
    <t>Tingis (Tropidocheila) cornigera Golub &amp; Akramovskaja, 1975</t>
  </si>
  <si>
    <t>Tingis (Tropidocheila) hellenica bodenheimeri Lindberg, 1930</t>
  </si>
  <si>
    <t>Tingis (Tropidocheila) liturata (Fieber, 1844)</t>
  </si>
  <si>
    <t>Tingis (Tropidocheila) maculata (Herrich-Schaeffer, 1838)</t>
  </si>
  <si>
    <t>Armenia, Bulgaria</t>
  </si>
  <si>
    <t>Tingis (Tropidocheila) ribesi Golub &amp; Linnavuori, 2011</t>
  </si>
  <si>
    <t>Urentius nanus (Schumacher, 1913)</t>
  </si>
  <si>
    <t>Mesovelia thermalis Horváth, 1915</t>
  </si>
  <si>
    <t>Microvelia (Picaultia) gracillima Reuter, 1882</t>
  </si>
  <si>
    <t>Microvelia (Picaultia) macani Brown, 1953</t>
  </si>
  <si>
    <t>Rhagovelia (Rhagovelia) infernalis africana Lundblad, 1936</t>
  </si>
  <si>
    <t>Velia (Plesiovelia) caprai caprai Tamanini, 1947</t>
  </si>
  <si>
    <t>Velia (Plesiovelia) mancinii mancinii Tamanini, 1947</t>
  </si>
  <si>
    <t>Velia (Plesiovelia) pelagonensis Hoberlandt, 1941</t>
  </si>
  <si>
    <t>Velia (Plesiovelia) serbica Tamanini, 1951</t>
  </si>
  <si>
    <t>Black Sea</t>
  </si>
  <si>
    <t>Eastern Black Sea</t>
  </si>
  <si>
    <t xml:space="preserve">Marmara </t>
  </si>
  <si>
    <t>New record: Karaman, Başyayla, 25-06-2023; iNaturalist: İstanbul</t>
  </si>
  <si>
    <t>Orthonotus efei Çerçi &amp; Koçak sp. nov.</t>
  </si>
  <si>
    <t>Psallus (Psallus) eceae Çerçi &amp; Koçak sp. nov.</t>
  </si>
  <si>
    <t>Ribautocapsus tezcani Çerçi sp. nov.</t>
  </si>
  <si>
    <t>Orthotylus (Pinocapsus) girayi Çerçi &amp; Tezcan sp. nov.</t>
  </si>
  <si>
    <t xml:space="preserve">Orthotylus (Parapachylops) oenderi Çerçi, Tezcan &amp; Koçak sp. nov. </t>
  </si>
  <si>
    <t>Psallus (Psallus) pehlivani Çerçi &amp; Tezcan sp. nov.</t>
  </si>
  <si>
    <t>Türkiye</t>
  </si>
  <si>
    <t xml:space="preserve"> </t>
  </si>
  <si>
    <t xml:space="preserve">Pseudophloeinae </t>
  </si>
  <si>
    <t>Coreinae</t>
  </si>
  <si>
    <t>Pseudophloeinae</t>
  </si>
  <si>
    <t>Corixinae</t>
  </si>
  <si>
    <t>Cymatiainae</t>
  </si>
  <si>
    <t>Glaenocorisini</t>
  </si>
  <si>
    <t>Corixini</t>
  </si>
  <si>
    <t>Ischnorhynchinae</t>
  </si>
  <si>
    <t>Orsillinae</t>
  </si>
  <si>
    <t>Nysiini</t>
  </si>
  <si>
    <t>Orsillini</t>
  </si>
  <si>
    <t>Lygaeinae</t>
  </si>
  <si>
    <t>Rhopalinae</t>
  </si>
  <si>
    <t>Chorosomatini</t>
  </si>
  <si>
    <t>Corizomorphini</t>
  </si>
  <si>
    <t>Rhopalini</t>
  </si>
  <si>
    <t>Plinthisinae</t>
  </si>
  <si>
    <t>Rhyparochrominae</t>
  </si>
  <si>
    <t>Antillocorini</t>
  </si>
  <si>
    <t>Drymini</t>
  </si>
  <si>
    <t>Gonianotini</t>
  </si>
  <si>
    <t>Lethaeini</t>
  </si>
  <si>
    <t>Megalonotini</t>
  </si>
  <si>
    <t>Myodochini</t>
  </si>
  <si>
    <t>Stygnocorini</t>
  </si>
  <si>
    <t>Udeocorini</t>
  </si>
  <si>
    <t>Rhyparochromini</t>
  </si>
  <si>
    <t>Saldinae</t>
  </si>
  <si>
    <t>Saldini</t>
  </si>
  <si>
    <t>Saldoidini</t>
  </si>
  <si>
    <t>Acalyptaini</t>
  </si>
  <si>
    <t>Tingini</t>
  </si>
  <si>
    <t>Rhagoveliinae</t>
  </si>
  <si>
    <t>Microveliinae</t>
  </si>
  <si>
    <t>Veliinae</t>
  </si>
  <si>
    <t>Alydinae</t>
  </si>
  <si>
    <t>Lethocerinae</t>
  </si>
  <si>
    <t>Cacodminae</t>
  </si>
  <si>
    <t>Cimicinae</t>
  </si>
  <si>
    <t>Bledionotinae</t>
  </si>
  <si>
    <t>Henestarinae</t>
  </si>
  <si>
    <t>Geocorinae</t>
  </si>
  <si>
    <t>Gerrinae</t>
  </si>
  <si>
    <t>Hebrinae</t>
  </si>
  <si>
    <t>Gerrini</t>
  </si>
  <si>
    <t>Cyminae</t>
  </si>
  <si>
    <t>Dinidorinae</t>
  </si>
  <si>
    <t>Artheneinae</t>
  </si>
  <si>
    <t>Heterogastridae</t>
  </si>
  <si>
    <t>Mesoveliinae</t>
  </si>
  <si>
    <t>Naucorinae</t>
  </si>
  <si>
    <t>Nepinae</t>
  </si>
  <si>
    <t>Ranatrinae</t>
  </si>
  <si>
    <t>Anisopinae</t>
  </si>
  <si>
    <t>Notonectinae</t>
  </si>
  <si>
    <t>Notonectini</t>
  </si>
  <si>
    <t>Piesmatinae</t>
  </si>
  <si>
    <t>(Péricart 1996)</t>
  </si>
  <si>
    <t>(Lodos et al. 1978, 1998; Lodos and Önder 1979; Fent and Aktaç 2009; Dursun and Fent 2010)</t>
  </si>
  <si>
    <t>(Seidenstücker 1957c; Lodos et al. 1978; Lodos and Önder 1979; Lodos et al. 1998; Fent and Aktaç 2007b; Dursun and Fent 2010)</t>
  </si>
  <si>
    <t>(Lodos and Önder 1979; Lodos et al. 1998)</t>
  </si>
  <si>
    <t>(Ahmad 1997)</t>
  </si>
  <si>
    <t>(Puton and Noualhier 1895; Lodos et al. 1978, 1998; Lodos and Önder 1979)</t>
  </si>
  <si>
    <t>(Hoberlandt 1956; Pehlivan 1981; Özsaraç 2004; Dursun 2009; Şerban 2010; Yıldırım et al. 2011; Fent and Japoshvili 2012; Küçükbasmacı and Kıyak 2015; Zengin and Dursun 2019; Akman and Dursun 2021)</t>
  </si>
  <si>
    <t>(Horváth 1883; Puton 1892; Horváth 1901, 1905a; Kiritshenko 1918; Horváth 1919; Hoberlandt 1956; Wagner 1966a; Tuatay et al. 1972; Pehlivan 1981; Özsaraç 2004; Akman and Dursun 2021; Korkmaz and Yıldırım 2021)</t>
  </si>
  <si>
    <t>(Çerçi and Koçak 2017b)</t>
  </si>
  <si>
    <t>(Dursun et al. 2010)</t>
  </si>
  <si>
    <t>(Önder 1982)</t>
  </si>
  <si>
    <t xml:space="preserve">(Çerçi and Koçak 2017a; Çerçi and Tezcan 2021) </t>
  </si>
  <si>
    <t>(Çerçi and Koçak 2016)</t>
  </si>
  <si>
    <t>(Seidenstücker 1958; Önder 1982)</t>
  </si>
  <si>
    <t>(Reuter 1884; Hoberlandt 1956; Önder 1982)</t>
  </si>
  <si>
    <t>(Önder 1982; Çerçi and Koçak 2023)</t>
  </si>
  <si>
    <t>(Horváth 1883; Puton and Noualhier 1895; Linnavuori 1965; Çevik 1996; Tezcan and Önder 1999; Yıldırım et al. 2013b; Matocq et al. 2014; Çerçi and Koçak 2023)</t>
  </si>
  <si>
    <t>(Kiritshenko 1918; Önder 1982; Atlıhan et al. 2011; Yıldırım et al. 2013b; Küçükbasmacı and Kıyak 2015)</t>
  </si>
  <si>
    <t>(Kiritshenko 1924; Hoberlandt 1956; Önder 1982; Yiğit and Uygun 1982; Yıldırım et al. 2013b; Kemal and Koçak 2018; Çerçi and Koçak 2023)</t>
  </si>
  <si>
    <t>(Çerçi and Koçak 2017a)</t>
  </si>
  <si>
    <t>(Puton and Noualhier 1895; Péricart 1972; Tuatay et al. 1972; Önder 1982)</t>
  </si>
  <si>
    <t>(Puton and Noualhier 1895; Önder 1982; Çerçi and Koçak 2023)</t>
  </si>
  <si>
    <t>(Hoberlandt 1956)</t>
  </si>
  <si>
    <t>(Ülgentürk et al. 2016)</t>
  </si>
  <si>
    <t>(Horváth 1907; Seidenstücker 1958; Önder 1982)</t>
  </si>
  <si>
    <t>(Çerçi et al. 2019)</t>
  </si>
  <si>
    <t xml:space="preserve">(Hoberlandt 1956; Péricart 1972; Önder 1982)  </t>
  </si>
  <si>
    <t>(Wagner 1952b; Hoberlandt 1956; Önder and Adıgüzel 1979; Önder 1982; Çerçi and Koçak 2017b, 2023)</t>
  </si>
  <si>
    <t>(Puton and Noualhier 1895; Hoberlandt 1956; Önder 1982; Önder et al. 1984; Kıyak 2000; Atlıhan et al. 2011)</t>
  </si>
  <si>
    <t>(Péricart 1972; Önder 1982; Çerçi and Koçak 2023)</t>
  </si>
  <si>
    <t>(Hoberlandt 1956; Önder and Adıgüzel 1979; Önder 1982; Önder et al. 1984)</t>
  </si>
  <si>
    <t>(Önder 1982; Yıldırım et al. 2013b)</t>
  </si>
  <si>
    <t>(Linnavuori 1965; Péricart 1972; Önder 1982; Çam 1993; Özbek et al. 1996; Yıldırım et al. 2013b)</t>
  </si>
  <si>
    <t>(Hoberlandt 1956; Önder 1982; Matocq and Özgen 2010; Çerçi and Koçak 2023)</t>
  </si>
  <si>
    <t>(Fahringer 1922; Hoberlandt 1956; Önder 1982)</t>
  </si>
  <si>
    <t>(Hoberlandt 1956; Önder 1982)</t>
  </si>
  <si>
    <t>(Hoberlandt 1952)</t>
  </si>
  <si>
    <t>(Linnavuori 1994)</t>
  </si>
  <si>
    <t>(Horváth 1883; Kiritshenko 1918; Heiss and Önder 1991; Dursun and Fent 2015)</t>
  </si>
  <si>
    <t>(Horváth 1911; Heiss and Önder 1991; Heiss and Péricart 2007; Dursun and Fent 2016b)</t>
  </si>
  <si>
    <t>(Önder et al. 1983b)</t>
  </si>
  <si>
    <t>(Puton and Noualhier 1895; Heiss and Önder 1991; Heiss and Péricart 2007)</t>
  </si>
  <si>
    <t>(Heiss and Péricart 2007)</t>
  </si>
  <si>
    <t>(Hoberlandt 1956; Heiss 2004)</t>
  </si>
  <si>
    <t>(Heiss 1990)</t>
  </si>
  <si>
    <t>(Heiss and Önder 1991; Dursun and Fent 2016b)</t>
  </si>
  <si>
    <t>(Horváth 1883; Hoberlandt 1956)</t>
  </si>
  <si>
    <t>(Horváth 1883)</t>
  </si>
  <si>
    <t>(Heiss and Önder 1991; Heiss and Péricart 2007)</t>
  </si>
  <si>
    <t>(Hoberlandt 1956; Heiss and Önder 1991; Heiss and Péricart 2007; Matocq and Özgen 2010; Çerçi and Koçak 2023)</t>
  </si>
  <si>
    <t>(Heiss and Önder 1991)</t>
  </si>
  <si>
    <t>(Horváth 1901)</t>
  </si>
  <si>
    <t>(Heiss 1989; Heiss and Péricart 2007)</t>
  </si>
  <si>
    <t>(Horváth 1901; Hoberlandt 1956)</t>
  </si>
  <si>
    <t>(Heiss and Brustel 2013)</t>
  </si>
  <si>
    <t>(Heiss 1974)</t>
  </si>
  <si>
    <t>(Reuter 1890a; Kiritshenko 1918; Hoberlandt 1956; Lodos et al. 1978; Çağatay 1988a; Lodos et al. 1999; Önder et al. 2006)</t>
  </si>
  <si>
    <t>(Önder et al. 1981; Çağatay 1988a; Lodos et al. 1999; Önder et al. 2006; Matocq et al. 2014)</t>
  </si>
  <si>
    <t>(Linnavuori 1953; Hoberlandt 1956; Lodos et al. 1999; Önder et al. 2006)</t>
  </si>
  <si>
    <t>(Hoberlandt 1956; Seidenstücker 1958; Lodos et al. 1978; Péricart 1998a; Lodos et al. 1999; Matocq et al. 2014)</t>
  </si>
  <si>
    <t>(Péricart 1998a)</t>
  </si>
  <si>
    <t>(Péricart 1998a; Çerçi and Koçak 2023)</t>
  </si>
  <si>
    <t>(Hoberlandt 1952; Perez-Goodwyn 2006; Fent et al. 2011; Yıldırım et al. 2013a; Dursun and Fent 2018a)</t>
  </si>
  <si>
    <t>(Lodos et al. 1984; Yazıcı et al. 2022)</t>
  </si>
  <si>
    <t>(Seidenstücker 1957c; Péricart 1984; Matocq et al. 2014; Çerçi and Koçak 2023)</t>
  </si>
  <si>
    <t>(Kıyak 2016a)</t>
  </si>
  <si>
    <t>(Kıyak et al. 2004a; Özsaraç 2004)</t>
  </si>
  <si>
    <t>(Horváth 1905a; Hoberlandt 1956; Péricart 1984)</t>
  </si>
  <si>
    <t>(Seidenstücker 1957c; Péricart 1984; Çerçi et al. 2018)</t>
  </si>
  <si>
    <t>(Linnavuori 1953; Hoberlandt 1956; Lodos et al. 1984; Péricart 1984; Fent and Okyar 2022)</t>
  </si>
  <si>
    <t>(Seidenstücker 1960b; Péricart 1984)</t>
  </si>
  <si>
    <t>(Péricart 1984; Matocq et al. 2014; Çerçi et al. 2018)</t>
  </si>
  <si>
    <t>(Hoberlandt 1956; Seidenstücker 1965a; Péricart 1984; Matocq et al. 2014; Çerçi and Koçak 2023)</t>
  </si>
  <si>
    <t>(Önder et al. 1981; Péricart 1984; Şerban 2010; Dursun and Fent 2016b)</t>
  </si>
  <si>
    <t>(Seidenstücker 1960b; Péricart 1984; Matocq et al. 2014)</t>
  </si>
  <si>
    <t>(Kment and Fent 2012)</t>
  </si>
  <si>
    <t>(Linnavuori 1953; Péricart 1984)</t>
  </si>
  <si>
    <t>(Péricart 2001)</t>
  </si>
  <si>
    <t>(Seidenstücker 1958; Péricart 1984; Matocq et al. 2014; Kemal and Koçak 2018)</t>
  </si>
  <si>
    <t>(Péricart 1998a; Lodos et al. 1999)</t>
  </si>
  <si>
    <t>(Lodos et al. 1999)</t>
  </si>
  <si>
    <t>(Horváth 1883; Péricart 1998a; Matocq et al. 2014)</t>
  </si>
  <si>
    <t>(Horváth 1883, 1901, 1918; Özsaraç 2004)</t>
  </si>
  <si>
    <t>(Horváth 1883; Reuter 1885; Seidenstücker 1958; Péricart 1984; Lodos et al. 1999; Kıyak and Akar 2010)</t>
  </si>
  <si>
    <t>(Aktaş and Kıyak 1990)</t>
  </si>
  <si>
    <t>(Hoberlandt 1956; Seidenstücker 1960b; Fent and Japoshvili 2012; Özgen et al. 2018b; Zengin and Dursun 2019)</t>
  </si>
  <si>
    <t>(Puton 1888; Moulet 1995; Kıyak 2000; Matocq et al. 2014)</t>
  </si>
  <si>
    <t>(Hoberlandt 1956; Dursun 2011c; Kıyak 2016b)</t>
  </si>
  <si>
    <t>(Seidenstücker 1958; Moulet 1995; Dursun and Fent 2009; Dursun 2011c)</t>
  </si>
  <si>
    <t>(Seidenstücker 1960a; Moulet 1995)</t>
  </si>
  <si>
    <t>(Horváth 1883; Puton and Noualhier 1895; Wagner 1959a; Önder et al. 2006; Dursun and Fent 2009; Dursun 2011c; Yıldırım et al. 2013a; Çerçi et al. 2018; Çerçi and Koçak 2023)</t>
  </si>
  <si>
    <t>(Hoberlandt 1956; Kıyak 1990c; Moulet 1995; Kıyak 2000; Yıldırım et al. 2011, 2013a; Kıyak 2016b; Çerçi et al. 2022)</t>
  </si>
  <si>
    <t>(Seidenstücker 1957c)</t>
  </si>
  <si>
    <t>(Horváth 1883; Puton 1892; Horváth 1905a; Kiritshenko 1918; Gadeau de Kerville 1939; Hoberlandt 1956; Linnavuori 1965; Wagner 1966a; Tuatay et al. 1972; Özsaraç et al. 2001a; Kıyak et al. 2004a; Önder et al. 2006; Dursun and Fent 2009; Şerban 2010; Dursun 2011c; Yıldırım et al. 2011, 2013a; Matocq et al. 2014; Kemal and Koçak 2018; Zengin and Dursun 2019; Akman and Dursun 2021; Çerçi and Koçak 2023)</t>
  </si>
  <si>
    <t>(Horváth 1883; Hoberlandt 1956; Kıyak 1990c; Moulet 1995; Özsaraç et al. 2001a; Özsaraç 2004; Önder et al. 2006; Dursun and Fent 2009; Öncül-Abacıgil et al. 2010a; Dursun 2011c; Yıldırım et al. 2011, 2013a; Kıyak 2016b; Zengin and Dursun 2019; Akman and Dursun 2021; Korkmaz and Yıldırım 2021; Çerçi and Koçak 2023)</t>
  </si>
  <si>
    <t>(Horváth 1883; Puton 1892; Horváth 1918; Hoberlandt 1956; Tuatay et al. 1972; Özsaraç 2004; Dursun 2011c; Yıldırım et al. 2013a; Küçükbasmacı and Kıyak 2015; Fent and Dursun 2019b; Akman and Dursun 2021)</t>
  </si>
  <si>
    <t>(Kıyak 1993b; Dursun and Fent 2009, 2022b)</t>
  </si>
  <si>
    <t>(Puton and Noualhier 1895; Moulet 1995; Kıyak 2000; Özsaraç 2004; Candan et al. 2005; Dursun and Fent 2009; Dursun 2011c; Fent and Japoshvili 2012; Zengin and Dursun 2019; Dursun and Fent 2022b; Çerçi and Koçak 2023)</t>
  </si>
  <si>
    <t>(Wagner 1959a)</t>
  </si>
  <si>
    <t>(Fieber 1861)</t>
  </si>
  <si>
    <t>(Puton 1892; Escherich 1897; Kiritshenko 1916; Horváth 1918; Kiritshenko 1918; Fahringer 1922; Kiritshenko 1924; Hoberlandt 1956; Kıyak 1990c; Özsaraç and Kıyak 2001; Atlıhan et al. 2003; Gençer et al. 2004; Özsaraç 2004; Önder et al. 2006; Dursun and Fent 2009; Şerban 2010; Yıldırım et al. 2011; Fent and Japoshvili 2012; Sert et al. 2013; Yıldırım et al. 2013a; Matocq et al. 2014; Küçükbasmacı and Kıyak 2015; Akman and Dursun 2021; Korkmaz and Yıldırım 2021; Çerçi and Koçak 2023)</t>
  </si>
  <si>
    <t>(Hoberlandt 1956; Dursun 2011c; Fent and Japoshvili 2012; Zengin and Dursun 2019)</t>
  </si>
  <si>
    <t>(Tshernova 1978)</t>
  </si>
  <si>
    <t>(Horváth 1883; Puton 1892; Escherich 1897; Kiritshenko 1918; Lindberg 1923; Hoberlandt 1956; Linnavuori 1965; Tuatay et al. 1966; Kıyak 2002; Dursun and Fent 2009; Dursun 2011c; Koçak and Kemal 2012; Yıldırım et al. 2013a; Fent and Dursun 2019b; Zengin and Dursun 2019; Korkmaz and Yıldırım 2021)</t>
  </si>
  <si>
    <t>(Horváth 1883; Puton and Noualhier 1895; Horváth 1901; Fahringer 1922; Lindberg 1922; Hoberlandt 1956; Kıyak 1990c; Özsaraç et al. 2001a; Atlıhan et al. 2003; Özsaraç 2004; Önder et al. 2006; Dursun and Fent 2009; Şerban 2010; Dursun 2011c; Yıldırım et al. 2011; Matocq et al. 2014; Küçükbasmacı and Kıyak 2015; Fent and Dursun 2019b; Çerçi and Koçak 2023)</t>
  </si>
  <si>
    <t>(Lindberg 1923; Hoberlandt 1956; Dursun and Fent 2009; Zengin and Dursun 2019)</t>
  </si>
  <si>
    <t>(Horváth 1905a; Hoberlandt 1956; Moulet 1995; Dursun and Fent 2009; Yıldırım et al. 2011; Kemal and Koçak 2018; Fent and Dursun 2019b)</t>
  </si>
  <si>
    <t>(Seidenstücker 1957c; Kıyak 1990c; Moulet 1995; Kıyak 2002; Önder et al. 2006; Fent 2011; Çerçi and Koçak 2023)</t>
  </si>
  <si>
    <t>(Tshernova 1978; Dursun 2011c)</t>
  </si>
  <si>
    <t>(Puton 1892; Escherich 1897; Kiritshenko 1916, 1918; Linnavuori 1965; Tuatay et al. 1972; Moulet 1995; Özsaraç and Kıyak 2001; Dursun and Fent 2009; Dursun 2011c; Yıldırım et al. 2011; Koçak and Kemal 2012; Zengin and Dursun 2019; Akman and Dursun 2021)</t>
  </si>
  <si>
    <t>(Reuter 1890a; Hoberlandt 1956; Tuatay et al. 1966; Dursun 2011c; Küçükbasmacı and Kıyak 2015; Dursun and Fent 2022b; Çerçi and Koçak 2023)</t>
  </si>
  <si>
    <t>(Moulet 1995; Matocq et al. 2014)</t>
  </si>
  <si>
    <t>(Yıldırım et al. 2011)</t>
  </si>
  <si>
    <t>(Horváth 1905a; Moulet 1995; Dursun and Fent 2009; Dursun 2011c)</t>
  </si>
  <si>
    <t>(Arslangündoğdu and Hızal 2010; Fent and Kment 2011; Hızal and İnan 2012; Yıldırım et al. 2013a; Çerçi and Koçak 2016; Dursun 2016; Özek and Avcı 2017; Özgen et al. 2017; Parlak 2017; Oğuzoğlu and Avcı 2018; Selek 2018; İpekdal et al. 2019; Zengin and Dursun 2019; Oğuzoğlu and Avcı 2020; Çerçi et al. 2021c; Çerçi and Koçak 2023)</t>
  </si>
  <si>
    <t>(Horváth 1883; Moulet 1995; Dursun 2011c)</t>
  </si>
  <si>
    <t>(Çerçi 2022b)</t>
  </si>
  <si>
    <t>(Fahringer 1922; Gadeau de Kerville 1939; Hoberlandt 1956; Kıyak 1990c; Moulet 1995; Dursun and Fent 2009; Dursun 2011c; Yıldırım et al. 2011; Kemal and Koçak 2018; Çerçi and Koçak 2023)</t>
  </si>
  <si>
    <t>(Horváth 1905a; Kiritshenko 1916; Gadeau de Kerville 1939; Kıyak 1990c; Moulet 1995; Kıyak 2002; Özsaraç 2004; Önder et al. 2006; Dursun and Fent 2009; Dursun 2011c; Yıldırım et al. 2011; Kemal and Koçak 2018; Akman and Dursun 2021; Dursun and Fent 2022b; Çerçi and Koçak 2023)</t>
  </si>
  <si>
    <t>(Kment and Jindra 2005; Dursun 2011c)</t>
  </si>
  <si>
    <t>(Puton and Noualhier 1895; Dursun 2011c; Matocq et al. 2014)</t>
  </si>
  <si>
    <t>(Hoberlandt 1956; Dursun and Fent 2022b)</t>
  </si>
  <si>
    <t>(Moulet 1995)</t>
  </si>
  <si>
    <t>(Horváth 1883; Kiritshenko 1918; Moulet 1995; Dursun 2011c; Yıldırım et al. 2011; Dursun and Fent 2015; Akman and Dursun 2021; Yazıcı et al. 2022)</t>
  </si>
  <si>
    <t>(Hoberlandt 1956; Seidenstücker 1971b; Kıyak 1990c, 2002; Dursun and Fent 2009; Dursun 2011c)</t>
  </si>
  <si>
    <t>(Seidenstücker 1960b; Moulet 1995; Dursun and Fent 2009)</t>
  </si>
  <si>
    <t>(Horváth 1883; Puton 1892; Moulet 1995; Dursun 2011c)</t>
  </si>
  <si>
    <t>(Kment et al. 2013)</t>
  </si>
  <si>
    <t>(Kiritshenko and Jaczewski 1960; Dursun 2011b; Fent et al. 2011)</t>
  </si>
  <si>
    <t>(Kiritshenko 1918; Hoberlandt 1952; Dursun 2011b)</t>
  </si>
  <si>
    <t>(Hoberlandt 1952; Seidenstücker 1957c; Özesmi and Önder 1988)</t>
  </si>
  <si>
    <t>(Hoberlandt 1952; Wagner 1966a; Yıldırım et al. 1999; Balık et al. 2006; Dursun 2011b; Fent et al. 2011; Topkara 2013; Dursun and Fent 2018a)</t>
  </si>
  <si>
    <t>(Kiritshenko 1918; Linnavuori 1965; Jansson 1986; Yıldırım et al. 1999; Önder et al. 2006; Kıyak et al. 2007; Dursun 2011b; Fent et al. 2011; Dursun and Salur 2013; Topkara 2013; Dursun and Fent 2015, 2018a; Çerçi and Koçak 2023)</t>
  </si>
  <si>
    <t>(Jansson 1986)</t>
  </si>
  <si>
    <t>(Hoberlandt 1952; Jansson 1986)</t>
  </si>
  <si>
    <t>(Poisson 1925; Önder et al. 1981; Jansson 1986; Özesmi and Önder 1988; Kıyak et al. 2007)</t>
  </si>
  <si>
    <t>(Hoberlandt 1952; Seidenstücker 1959a; Önder et al. 1981; Jansson 1986; Kıyak et al. 2007)</t>
  </si>
  <si>
    <t>(Fent et al. 2011)</t>
  </si>
  <si>
    <t>(Jansson 1986; Kıyak et al. 2006; Fent et al. 2011)</t>
  </si>
  <si>
    <t>(Hoberlandt 1952; Önder et al. 1984; Jansson 1986; Dursun 2011b; Dursun and Fent 2018a)</t>
  </si>
  <si>
    <t>(Topkara et al. 2010)</t>
  </si>
  <si>
    <t>(Poisson 1925; Hoberlandt 1952; Önder et al. 1981; Jansson 1986; Kıyak et al. 2004b; Özsaraç 2004; Kıyak et al. 2007; Dursun 2011b; Fent et al. 2011; Salur and Mesci 2011; Topkara 2013; Dursun and Fent 2018a)</t>
  </si>
  <si>
    <t>(Hoberlandt 1952; Jansson 1986; Kment et al. 2005; Fent et al. 2011)</t>
  </si>
  <si>
    <t>(Seidenstücker 1959a; Jansson 1986)</t>
  </si>
  <si>
    <t>(Hoberlandt 1952; Seidenstücker 1959a; Özsaraç 2004; Topkara 2013)</t>
  </si>
  <si>
    <t>(Hoberlandt 1952; Jansson 1986; Kıyak et al. 2007; Dursun 2011b; Topkara 2013; Dursun and Fent 2018a)</t>
  </si>
  <si>
    <t>(Jansson 1986; Fent et al. 2011)</t>
  </si>
  <si>
    <t>(Jansson 1986; Kıyak et al. 2006; Topkara et al. 2009)</t>
  </si>
  <si>
    <t>(Poisson 1927; Seidenstücker 1959a; Jansson 1986; Fent et al. 2011)</t>
  </si>
  <si>
    <t>(Hoberlandt 1952; Linnavuori 1965)</t>
  </si>
  <si>
    <t>(Kiritshenko 1918)</t>
  </si>
  <si>
    <t>(Seidenstücker 1957c; Yazıcı et al. 2015a; Kemal and Koçak 2018)</t>
  </si>
  <si>
    <t>(Lodos and Önder 1980a; Lodos et al. 1998)</t>
  </si>
  <si>
    <t>(Horváth 1918)</t>
  </si>
  <si>
    <t>(Puton and Noualhier 1895; Hoberlandt 1956; Lodos et al. 1998; Matocq and Özgen 2010)</t>
  </si>
  <si>
    <t>(Lis 1999)</t>
  </si>
  <si>
    <t>(Lodos and Önder 1980a; Lodos et al. 1998; Tezcan et al. 2013; Fent et al. 2022)</t>
  </si>
  <si>
    <t>(Horváth 1883; Escherich 1897; Kiritshenko 1918; Hoberlandt 1956; Sienkiewicz 1964; Lodos and Önder 1980a; Yıldırım et al. 1999; Fent and Aktaç 2009; Yazıcı et al. 2015a)</t>
  </si>
  <si>
    <t>(Gapon 2018)</t>
  </si>
  <si>
    <t>(Horváth 1883, 1901, 1905a; Kiritshenko 1918, 1924; Lodos and Önder 1980a; Çağlar 1992; Lodos et al. 1998; Özsaraç 2004; Dursun and Fent 2010; Fent 2010a; Gapon 2018; Çerçi and Koçak 2023)</t>
  </si>
  <si>
    <t>(Kment and Jindra 2005; Gapon 2018)</t>
  </si>
  <si>
    <t>(Dursun and Fent 2017b)</t>
  </si>
  <si>
    <t>(Puton and Noualhier 1895; Lodos et al. 1984, 1998)</t>
  </si>
  <si>
    <t>(Horváth 1883; Puton 1892; Escherich 1897; Horváth 1901; Fahringer 1922; Lodos and Önder 1980a; Lodos et al. 1998; Dursun and Fent 2010; Fent and Japoshvili 2012; Yazıcı et al. 2015a; Çerçi et al. 2022; Çerçi and Koçak 2023)</t>
  </si>
  <si>
    <t>(Signoret 1881; Lodos and Önder 1980a; Lodos et al. 1998)</t>
  </si>
  <si>
    <t>(Lodos and Önder 1980a)</t>
  </si>
  <si>
    <t>(Puton and Noualhier 1895)</t>
  </si>
  <si>
    <t>(Wagner 1942)</t>
  </si>
  <si>
    <t>(Puton and Noualhier 1895; Horváth 1901, 1918; Fahringer 1922; Önder and Adıgüzel 1979; Lodos and Önder 1980a; Lodos et al. 1998; Dursun and Fent 2010; Öncül-Abacıgil et al. 2010a)</t>
  </si>
  <si>
    <t>(Horváth 1883, 1918; Lodos and Önder 1980a; Lodos et al. 1998)</t>
  </si>
  <si>
    <t>(Lodos and Önder 1980a; Lodos et al. 1998; Özsaraç et al. 2001b; Özsaraç 2004)</t>
  </si>
  <si>
    <t>(Horváth 1883; Puton 1892; Horváth 1918; Hoberlandt 1956; Lodos and Önder 1980a; Çağlar 1992; Lodos et al. 1998; Fent and Japoshvili 2012; Matocq et al. 2014)</t>
  </si>
  <si>
    <t>(Magnien 1998)</t>
  </si>
  <si>
    <t>(Yazıcı et al. 2015a, 2022)</t>
  </si>
  <si>
    <t>(Puton and Noualhier 1895; Horváth 1919; Önder and Adıgüzel 1979; Lodos and Önder 1980a; Önder et al. 1981, 1983b; Tezcan et al. 2013; Yazıcı et al. 2015a)</t>
  </si>
  <si>
    <t>(Escherich 1897; Hoberlandt 1956; Lodos et al. 1998; Fent and Aktaç 2007b; Tezcan et al. 2013)</t>
  </si>
  <si>
    <t>(Hoberlandt 1956; Lodos and Önder 1980a; Lodos et al. 1998; Fent and Aktaç 2009; Dursun and Fent 2010)</t>
  </si>
  <si>
    <t>(Magnien 2006)</t>
  </si>
  <si>
    <t>(Puton and Noualhier 1895; Horváth 1901; Hoberlandt 1956; Seidenstücker 1960a; Lodos and Önder 1980a; Özbek et al. 1996; Lodos et al. 1998; Fent and Aktaç 2009; Dursun and Fent 2010; Yazıcı et al. 2015a)</t>
  </si>
  <si>
    <t>(Horváth 1883; Puton 1892; Hoberlandt 1956; Lodos and Önder 1980a)</t>
  </si>
  <si>
    <t>(Horváth 1919; Fent 2010a; Yazıcı et al. 2015a, 2022)</t>
  </si>
  <si>
    <t>(Horváth 1883; Kiritshenko 1918; Hoberlandt 1956; Fent and Japoshvili 2012; Yazıcı et al. 2015a)</t>
  </si>
  <si>
    <t>(Escherich 1897; Hoberlandt 1956; Lodos and Önder 1980a; Önder et al. 1984; Lodos et al. 1998; Yazıcı et al. 2015a)</t>
  </si>
  <si>
    <t>(Horváth 1905a; Kiritshenko 1918; Yazıcı et al. 2015a)</t>
  </si>
  <si>
    <t>(Puton 1892; Escherich 1897; Horváth 1918; Hoberlandt 1956; Lodos and Önder 1980a; Lodos et al. 1998; Özsaraç 2004; Fent and Aktaç 2009; Dursun and Fent 2010; Yazıcı et al. 2015a)</t>
  </si>
  <si>
    <t>(Puton 1888; Horváth 1901; Lodos and Önder 1980a; Önder et al. 1995b; Lodos et al. 1998; Özsaraç 2004; Önder et al. 2006; Fent and Aktaç 2009; Matocq et al. 2014; Çerçi and Koçak 2023)</t>
  </si>
  <si>
    <t>(Escherich 1897; Horváth 1901, 1905a; Fahringer 1922; Kiritshenko 1924; Hoberlandt 1956; Lodos and Önder 1980a; Gençer et al. 2004; Özsaraç 2004; Fent and Aktaç 2009; Dursun and Fent 2010; Kemal and Koçak 2018; Yazıcı et al. 2022)</t>
  </si>
  <si>
    <t>(Matocq 2000)</t>
  </si>
  <si>
    <t>(Reuter 1890b; Hoberlandt 1956; Tarla et al. 2013)</t>
  </si>
  <si>
    <t>(Linnavuori 1951; Hoberlandt 1956)</t>
  </si>
  <si>
    <t>(Josifov 1967b)</t>
  </si>
  <si>
    <t>(Seidenstücker 1960b)</t>
  </si>
  <si>
    <t>(Lodos et al. 1999; Çerçi et al. 2022)</t>
  </si>
  <si>
    <t>(Lodos and Önder 1979; Çakır and Önder 1990; Lodos et al. 1999)</t>
  </si>
  <si>
    <t>(Péricart 1998a; Önder et al. 2006)</t>
  </si>
  <si>
    <t>(Wagner 1959a; Çakır and Önder 1990; Çağlar 1992; Yılmaz and Dursun 2022)</t>
  </si>
  <si>
    <t>(Kerzhner 1979; Péricart 1998a)</t>
  </si>
  <si>
    <t>(Hoberlandt 1956; Aysev 1974; Çakır and Önder 1990; Péricart 1998a; Lodos et al. 1999; Öncül-Abacıgil et al. 2010a; Çerçi and Özgen 2021; Yılmaz and Dursun 2022; Çerçi and Koçak 2023)</t>
  </si>
  <si>
    <t>(Hoberlandt 1956; Çağatay 1989a; Çakır and Önder 1990; Péricart 1998a; Lodos et al. 1999; Atlıhan et al. 2003; Tezcan and Önder 2003; Yılmaz and Dursun 2022)</t>
  </si>
  <si>
    <t>(Péricart 1998a; Matocq et al. 2014; Çerçi and Koçak 2023)</t>
  </si>
  <si>
    <t>(Kıyak 1990a, 1993a; Péricart 1998a; Dursun and Fent 2016a; Çerçi and Özgen 2021; Yılmaz and Dursun 2022; Çerçi and Koçak 2023)</t>
  </si>
  <si>
    <t>(Puton and Noualhier 1895; Seidenstücker 1958; Çağatay 1989a; Çakır and Önder 1990)</t>
  </si>
  <si>
    <t>(Kiritshenko 1924; Hoberlandt 1956; Seidenstücker 1958; Lodos et al. 1999; Özsaraç et al. 2001a)</t>
  </si>
  <si>
    <t>(Hoberlandt 1956; Lodos et al. 1999)</t>
  </si>
  <si>
    <t>(Wagner 1966a; Aysev 1974; Çağlar 1992; Lodos et al. 1999; Fent 2011)</t>
  </si>
  <si>
    <t>(Hoberlandt 1952; Wagner 1959a; Kıyak et al. 2004b, 2008; Salur and Mesci 2009; Fent et al. 2011; Topkara et al. 2011; Dursun 2012; Yıldırım et al. 2013a)</t>
  </si>
  <si>
    <t>(Hoberlandt 1952; Linnavuori 1965; Özesmi and Önder 1988; Kıyak et al. 2007; Salur and Mesci 2009; Fent et al. 2011; Dursun 2012; Yıldırım et al. 2013a; Dursun and Fent 2019; Banbal and Fent 2020)</t>
  </si>
  <si>
    <t>(Fent et al. 2011; Dursun 2012; Dursun and Fent 2019)</t>
  </si>
  <si>
    <t>(Horváth 1883; Kiritshenko 1918; Poisson 1925; Gadeau de Kerville 1939; Hoberlandt 1952; Kıyak et al. 2008, 2004b; Salur and Mesci 2009; Fent et al. 2011; Dursun 2012; Küçükbasmacı and Kıyak 2015; Kemal and Koçak 2018; Dursun and Fent 2019; Banbal and Fent 2020)</t>
  </si>
  <si>
    <t>(Hoberlandt 1952; Fent et al. 2011)</t>
  </si>
  <si>
    <t>(Fahringer 1922; Hoberlandt 1952; Kıyak et al. 2004b, 2008; Salur and Mesci 2009; Topkara et al. 2009; Fent et al. 2011; Dursun 2012; Dursun and Fent 2019)</t>
  </si>
  <si>
    <t>(Horváth 1919; Poisson 1925; Gadeau de Kerville 1939; Hoberlandt 1952; Seidenstücker 1957c; Kıyak et al. 2007, 2008; Salur and Mesci 2009; Fent et al. 2011; Dursun 2012; Dursun and Fent 2019)</t>
  </si>
  <si>
    <t>(Lindberg 1922; Gadeau de Kerville 1939; Hoberlandt 1952; Seidenstücker 1957c; Kıyak et al. 2004b, 2008; Salur and Mesci 2009; Fent et al. 2011; Dursun 2012; Kemal and Koçak 2018; Çerçi and Koçak 2023)</t>
  </si>
  <si>
    <t>(Seidenstücker 1957c; Salur and Mesci 2009; Dursun 2012; Dursun and Fent 2019)</t>
  </si>
  <si>
    <t>(Topkara et al. 2013; Banbal and Fent 2016)</t>
  </si>
  <si>
    <t>(Hoberlandt 1952; Linnavuori 1953; Kment and Jindra 2005; Fent et al. 2011; Dursun 2012)</t>
  </si>
  <si>
    <t>(Hoberlandt 1952; Kment and Jindra 2005; Fent et al. 2011, 2023)</t>
  </si>
  <si>
    <t>(Lindberg 1922; Linnavuori 1986; Özsaraç 2004; Kıyak et al. 2008; Dursun and Fent 2019; Fent et al. 2023)</t>
  </si>
  <si>
    <t>(Horváth 1883; Hoberlandt 1956; Yiğit and Uygun 1982; Lodos et al. 1999; Özsaraç 2004; Küçükbasmacı and Kıyak 2015; Çerçi and Özgen 2021)</t>
  </si>
  <si>
    <t>(Puton and Noualhier 1895; Kiritshenko 1918; Hoberlandt 1956; Çağatay 1989b; Yazıcı et al. 2015b; Çerçi et al. 2018, 2022; Çerçi and Koçak 2023)</t>
  </si>
  <si>
    <t>(Horváth 1905a; Hoberlandt 1956; Çağatay 1989b; Lodos et al. 1999; Yazıcı et al. 2015b; Dursun and Fent 2016a)</t>
  </si>
  <si>
    <t>(Banbal and Fent 2016; Çerçi and Koçak 2016)</t>
  </si>
  <si>
    <t>(Horváth 1883; Lindberg 1922; Poisson 1925; Gadeau de Kerville 1939; Hoberlandt 1952; Kıyak et al. 2004b, 2008; Salur and Mesci 2009; Koçak and Kemal 2010; Fent et al. 2011; Dursun 2012; Çerçi and Koçak 2023)</t>
  </si>
  <si>
    <t>(Costa 1875; Hoberlandt 1952; Özsaraç 2004; Dioli et al. 2019)</t>
  </si>
  <si>
    <t>(Seidenstücker 1960b; Özsaraç 2004; Kıyak et al. 2008; Fent et al. 2011)</t>
  </si>
  <si>
    <t>(Hoberlandt 1952; Seidenstücker 1960b; Önder and Adıgüzel 1979; Önder et al. 1983a; Fent and Aktaç 2008; Matocq and Özgen 2010; Özgen et al. 2020a)</t>
  </si>
  <si>
    <t>(Hoberlandt 1956; Önder 1982; Çerçi and Koçak 2023)</t>
  </si>
  <si>
    <t>(Puton 1892; Hoberlandt 1956; Önder et al. 1981, 1984, 1995a; Önder 1982; Yıldırım et al. 2013b)</t>
  </si>
  <si>
    <t>(Puton and Noualhier 1895; Hoberlandt 1956; Péricart 1998a; Lodos et al. 1999)</t>
  </si>
  <si>
    <t>(Escherich 1897; Çağatay 1995; Péricart 1998a; Lodos et al. 1999; Fent and Aktaç 2008)</t>
  </si>
  <si>
    <t>(Reuter 1890b)</t>
  </si>
  <si>
    <t>(Çerçi and Oruz 2021; Dursun and Fent 2021)</t>
  </si>
  <si>
    <t>(Puton and Noualhier 1895; Seidenstücker 1958; Aysev 1974; Lodos et al. 1978, 1999; Çağatay 1995)</t>
  </si>
  <si>
    <t>(Seidenstücker 1960b; Péricart 1998a)</t>
  </si>
  <si>
    <t>(Reuter 1890b; Aysev 1974; Çağatay 1995; Öncül-Abacıgil et al. 2010a)</t>
  </si>
  <si>
    <t>(Josifov 1965; Péricart 1998a; Çerçi and Tezcan 2020)</t>
  </si>
  <si>
    <t>(Horváth 1916; Hoberlandt 1956; Péricart 1998a; Fent and Aktaç 2008; Çerçi et al. 2022)</t>
  </si>
  <si>
    <t>(Linnavuori 1965; Lodos et al. 1978, 1999; Önder et al. 1981; Şerban 2010)</t>
  </si>
  <si>
    <t>(Aysev 1974; Yıldırım et al. 1999; Yazıcı et al. 2015b)</t>
  </si>
  <si>
    <t>(Horváth 1883; Puton 1892; Escherich 1897; Horváth 1901, 1905a; Kiritshenko 1918; Horváth 1919; Fahringer 1922; Kiritshenko 1924; Gadeau de Kerville 1939; Hoberlandt 1956; Linnavuori 1965; Tuatay et al. 1972; Lodos et al. 1978; Kıyak 1990c; Çağatay 1995; Lodos et al. 1999; Koçak and Kemal 2012; Yazıcı et al. 2015b)</t>
  </si>
  <si>
    <t>(Kiritshenko 1918, 1924; Hoberlandt 1956; Aysev 1974; Önder et al. 1981; Kıyak 1990c; Lodos et al. 1999; Özsaraç 2004; Fent and Japoshvili 2012; Sert et al. 2013; Küçükbasmacı and Kıyak 2015; Yazıcı et al. 2015b; Dursun and Fent 2016a; Kemal and Koçak 2018; Özgen et al. 2021a; Özgen and Dioli 2022; Çerçi and Koçak 2023)</t>
  </si>
  <si>
    <t>(Horváth 1890b; Tuatay et al. 1972; Önder and Adıgüzel 1979; Lodos et al. 1999)</t>
  </si>
  <si>
    <t>(Horváth 1918; Seidenstücker 1958; Lodos et al. 1999)</t>
  </si>
  <si>
    <t>(Hoberlandt 1967; Lodos et al. 1999; Kıyak and Akar 2010; Yazıcı et al. 2015b)</t>
  </si>
  <si>
    <t>(Özesmi and Önder 1988; Kment and Jindra 2005; Banbal and Fent 2016; Dursun and Fent 2019)</t>
  </si>
  <si>
    <t>(Hoberlandt 1952; Linnavuori 1965; Kıyak et al. 2008; Banbal and Fent 2016)</t>
  </si>
  <si>
    <t>(Linnavuori 1965; Jansson 1986; Özesmi and Önder 1988; Fent et al. 2011; Salur and Mesci 2011; Dursun and Fent 2018a)</t>
  </si>
  <si>
    <t>(Hoberlandt 1952; Fent et al. 2011; Topkara et al. 2011; Topkara 2013; Dursun and Fent 2018a)</t>
  </si>
  <si>
    <t>(Lindberg 1922; Hoberlandt 1952; Jansson 1986; Kıyak et al. 2007; Dursun 2011b; Topkara 2013)</t>
  </si>
  <si>
    <t>(Önder et al. 1984; Jansson 1986; Kıyak et al. 2007; Fent et al. 2011; Salur and Mesci 2011; Dursun and Fent 2018a)</t>
  </si>
  <si>
    <t>(Özsaraç 2004)</t>
  </si>
  <si>
    <t>(Önder et al. 1981)</t>
  </si>
  <si>
    <t>(Péricart 1972)</t>
  </si>
  <si>
    <t>(Horváth 1883, 1905a; Hoberlandt 1956; Önder 1976; Lodos et al. 2003; Yazıcı and Yıldırım 2017b; Özgen and Dioli 2019)</t>
  </si>
  <si>
    <t>(Önder 1976)</t>
  </si>
  <si>
    <t>(Matocq and Özgen 2010)</t>
  </si>
  <si>
    <t>(Puton and Noualhier 1895; Hoberlandt 1956; Önder 1976; Önder and Adıgüzel 1979; Önder et al. 1995a; Lodos et al. 2003; Tezcan and Önder 2003; Çerçi and Koçak 2023)</t>
  </si>
  <si>
    <t>(Çerçi and Tezcan 2021)</t>
  </si>
  <si>
    <t>(Seidenstücker 1957c; Önder et al. 1995a)</t>
  </si>
  <si>
    <t>(Seidenstücker 1958; Önder 1976; Önder et al. 1981; Özsaraç 2004; Kıyak and Akar 2010)</t>
  </si>
  <si>
    <t>(Önder 1976; Tepecik and Dursun 2023)</t>
  </si>
  <si>
    <t>(Önder 1976; Çerçi and Koçak 2023)</t>
  </si>
  <si>
    <t>(Horváth 1894; Puton and Noualhier 1895; Horváth 1905a; Kiritshenko 1918; Fahringer 1922; Hoberlandt 1956; Linnavuori 1965; Tuatay et al. 1966; Önder 1976; Özbek and Alaoğlu 1988; Tepecik and Dursun 2023)</t>
  </si>
  <si>
    <t>(Önder 1976; Çerçi and Tezcan 2021; Tepecik and Dursun 2023)</t>
  </si>
  <si>
    <t>(Kiritshenko 1918; Fahringer 1922; Hoberlandt 1956; Önder 1976; Önder et al. 1981; Lodos et al. 2003; Öncül-Abacıgil et al. 2010b; Yazıcı and Yıldırım 2016c; Çerçi et al. 2022)</t>
  </si>
  <si>
    <t>(Linnavuori 1965; Önder 1976)</t>
  </si>
  <si>
    <t>(Horváth 1883, 1901, 1905a; Kiritshenko 1918; Fahringer 1922; Kiritshenko 1924; Hoberlandt 1956; Wagner 1966a; Tuatay et al. 1972; Önder 1976; Lodos et al. 2003; Howe et al. 2011; Yazıcı and Yıldırım 2016c; Kemal and Koçak 2018; Tepecik and Dursun 2023)</t>
  </si>
  <si>
    <t>(Çerçi and Koçak 2023)</t>
  </si>
  <si>
    <t>(Hoberlandt 1956; Önder 1976; Yiğit and Uygun 1982; Lodos et al. 2003)</t>
  </si>
  <si>
    <t>(Önder 1976; Önder et al. 1981; Çevik 1996; Lodos et al. 2003; Yazıcı and Yıldırım 2016c)</t>
  </si>
  <si>
    <t>(Seidenstücker 1957c; Lodos et al. 2003; Özgen et al. 2018b)</t>
  </si>
  <si>
    <t>(Fieber 1864; Horváth 1883; Hoberlandt 1956; Lodos et al. 2003)</t>
  </si>
  <si>
    <t>(Horváth 1883; Reuter 1896; Hoberlandt 1956; Seidenstücker 1958; Tuatay et al. 1966; Önder 1976; Özsaraç 2004; Yazıcı and Yıldırım 2016c)</t>
  </si>
  <si>
    <t>(Wagner 1968a)</t>
  </si>
  <si>
    <t>(Linnavuori 1965; Önder 1976; Yanmazdağ 1987; Lodos et al. 2003; Matocq and Özgen 2010; Matocq et al. 2014)</t>
  </si>
  <si>
    <t>(Önder 1976; Lodos et al. 2003; Çerçi and Koçak 2023)</t>
  </si>
  <si>
    <t>(Linnavuori 1965; Önder 1976; Yanmazdağ 1987; Yıldırım et al. 1999; Lodos et al. 2003)</t>
  </si>
  <si>
    <t>(Horváth 1905a; Hoberlandt 1956; Önder 1976; Önder et al. 1981; Lodos et al. 2003; Matocq et al. 2014; Çerçi and Koçak 2023)</t>
  </si>
  <si>
    <t>(Hoberlandt 1956; Önder 1976; Önder et al. 1981; Lodos et al. 2003; Yazıcı and Yıldırım 2016a)</t>
  </si>
  <si>
    <t>(Kiritshenko 1918; Seidenstücker 1958; Tuatay et al. 1966; Önder 1976; Bingöl 1978; Lodos et al. 2003; Matocq et al. 2014; Yazıcı 2017; Çerçi and Koçak 2023; Davletshin and Konstantinov 2023)</t>
  </si>
  <si>
    <t>(Wagner 1974b; Davletshin and Konstantinov 2023)</t>
  </si>
  <si>
    <t>(Linnavuori 1965; Lodos et al. 2003; Çerçi and Koçak 2023)</t>
  </si>
  <si>
    <t>(Seidenstücker 1960b; Önder 1976; Lodos et al. 2003)</t>
  </si>
  <si>
    <t>(Hoberlandt 1956; Seidenstücker 1958; Önder 1976; Lodos et al. 2003; Özsaraç 2004; Yazıcı and Yıldırım 2016c; Çerçi et al. 2022)</t>
  </si>
  <si>
    <t>(Kiritshenko 1918; Lodos et al. 2003; Yazıcı and Yıldırım 2016c)</t>
  </si>
  <si>
    <t>(Linnavuori 1965; Önder et al. 1981, 1995a; Lodos et al. 2003; Yazıcı and Yıldırım 2016a; Çerçi and Koçak 2023)</t>
  </si>
  <si>
    <t>(Wagner 1960b; Matocq et al. 2014)</t>
  </si>
  <si>
    <t>(Lodos et al. 2003; Çerçi and Tezcan 2021)</t>
  </si>
  <si>
    <t>(Önder 1976; Atlıhan et al. 2003; Lodos et al. 2003)</t>
  </si>
  <si>
    <t>(Seidenstücker 1961; Carapezza 1994; Lodos et al. 2003)</t>
  </si>
  <si>
    <t xml:space="preserve">(Reuter 1878; Horváth 1894; Kiritshenko 1918; Hoberlandt 1956; Linnavuori 1965; Önder 1976; Lodos et al. 2003; Matocq and Özgen 2010; Matocq et al. 2014) </t>
  </si>
  <si>
    <t>(Matocq and Özgen 2010; Çerçi and Koçak 2023)</t>
  </si>
  <si>
    <t>(Wagner 1976b)</t>
  </si>
  <si>
    <t>(Seidenstücker 1957c, 1962a; Lodos et al. 2003; Matocq et al. 2014; Çerçi and Koçak 2023)</t>
  </si>
  <si>
    <t>(Hoberlandt 1961; Önder 1976; Önder et al. 1984; Lodos et al. 2003; Atlıhan et al. 2011; Yazıcı 2017)</t>
  </si>
  <si>
    <t>(Önder et al. 1981; Lodos et al. 2003)</t>
  </si>
  <si>
    <t>(Yanmazdağ 1987; Küçükbasmacı and Kıyak 2015; Çerçi and Koçak 2023)</t>
  </si>
  <si>
    <t>(Horváth 1901; Wagner 1974a; Önder 1976; Önder et al. 1995a; Lodos et al. 2003; Matocq et al. 2014)</t>
  </si>
  <si>
    <t>(Tuatay et al. 1966; Gerini 1971; Önder 1976; Özsaraç et al. 2001a; Lodos et al. 2003; Kıyak et al. 2004a; Özsaraç 2004; Matocq et al. 2014; Küçükbasmacı and Kıyak 2015; Yazıcı and Yıldırım 2016c; Kemal and Koçak 2018; Çerçi and Koçak 2023)</t>
  </si>
  <si>
    <t>(Horváth 1905a; Kiritshenko 1918; Seidenstücker 1958; Önder 1976; Lodos et al. 2003; Matocq et al. 2014; Yazıcı and Yıldırım 2016c)</t>
  </si>
  <si>
    <t>(Horváth 1883; Fahringer 1922; Hoberlandt 1956; Önder 1976; Lodos et al. 2003; Önder et al. 2006; Özgen and Dioli 2019; Çerçi et al. 2022; Çerçi and Koçak 2023)</t>
  </si>
  <si>
    <t>(Puton 1892; Wagner 1959a; Önder 1976; Önder et al. 1995a; Lodos et al. 2003; Matocq et al. 2014)</t>
  </si>
  <si>
    <t>(Lodos et al. 2003; Matocq et al. 2014; Çerçi and Koçak 2023)</t>
  </si>
  <si>
    <t>(Önder 1976; Önder et al. 1981, 1995a; Lodos et al. 2003; Yazıcı 2017)</t>
  </si>
  <si>
    <t>(Hoberlandt 1956; Linnavuori 1965; Önder 1976; Lodos et al. 2003)</t>
  </si>
  <si>
    <t>(Fahringer 1922; Hoberlandt 1956; Özsaraç et al. 2001a; Lodos et al. 2003; Küçükbasmacı and Kıyak 2015)</t>
  </si>
  <si>
    <t>(Horváth 1883; Puton 1892; Gadeau de Kerville 1939; Zümreoğlu-Gül 1972; Önder 1976; Çevik 1996; Lodos et al. 2003; Özsaraç 2004)</t>
  </si>
  <si>
    <t>(Reuter 1899; Önder et al. 1995a)</t>
  </si>
  <si>
    <t>(Reuter 1896; Horváth 1905a; Kiritshenko 1918; Hoberlandt 1956; Tuatay et al. 1966; Önder 1976; Lodos et al. 1978, 2003; Matocq et al. 2014; Yazıcı and Yıldırım 2016c; Çerçi et al. 2022; Çerçi and Koçak 2023)</t>
  </si>
  <si>
    <t>(Reuter 1904b; Hoberlandt 1956; Lodos et al. 2003)</t>
  </si>
  <si>
    <t>(Reuter 1879; Puton 1892; Horváth 1918; Seidenstücker 1958; Önder 1976; Lodos et al. 2003; Matocq et al. 2014; Çerçi et al. 2022; Çerçi and Koçak 2023)</t>
  </si>
  <si>
    <t>(Puton 1892; Reuter 1904b; Lodos et al. 2003; Kıyak 2016b; Tepecik and Dursun 2023)</t>
  </si>
  <si>
    <t>(Horváth 1894; Önder 1976; Lodos et al. 2003; Konstantinov 2008; Matocq et al. 2014)</t>
  </si>
  <si>
    <t>(Hoberlandt 1956; Önder 1976; Lodos et al. 2003; Konstantinov 2008)</t>
  </si>
  <si>
    <t>(Lodos et al. 2003)</t>
  </si>
  <si>
    <t>(Linnavuori 1965)</t>
  </si>
  <si>
    <t>(Kiritshenko 1918; Hoberlandt 1956; Önder 1976; Önder and Adıgüzel 1979; Matocq et al. 2014)</t>
  </si>
  <si>
    <t>(Horváth 1894; Hoberlandt 1956; Gerini 1971; Tuatay et al. 1972; Önder 1976; Önder et al. 1981, 1984; Lodos et al. 2003; Yazıcı and Yıldırım 2016a; Özgen et al. 2020c; Çerçi and Koçak 2023)</t>
  </si>
  <si>
    <t>(Tuatay et al. 1972; Önder 1976; Önder et al. 1995a, 2006; Lodos et al. 2003)</t>
  </si>
  <si>
    <t>(Konstantinov et al. 2016)</t>
  </si>
  <si>
    <t>(Çerçi and Koçak 2017b, 2023)</t>
  </si>
  <si>
    <t>(Hoberlandt 1956; Gerini 1971; Önder 1976; Önder et al. 1981; Atlıhan et al. 2003; Lodos et al. 2003; Matocq and Özgen 2010; Yazıcı and Yıldırım 2016a)</t>
  </si>
  <si>
    <t>(Linnavuori 1965; Önder 1976; Lodos et al. 2003; Çerçi and Koçak 2023)</t>
  </si>
  <si>
    <t>(Önder 1976; Çam 1993; Lodos et al. 2003)</t>
  </si>
  <si>
    <t>(Önder 1976; Lodos et al. 2003)</t>
  </si>
  <si>
    <t>(Hoberlandt 1956; Önder 1976; Lodos et al. 2003; Özsaraç 2004; Yazıcı and Yıldırım 2016c; Çerçi et al. 2022; Tepecik and Dursun 2023)</t>
  </si>
  <si>
    <t>(Seidenstücker 1957c; Önder 1976)</t>
  </si>
  <si>
    <t>(Kiritshenko 1918; Hoberlandt 1956; Önder 1976; Önder et al. 1981; Lodos et al. 2003; Matocq et al. 2014; Küçükbasmacı and Kıyak 2015; Kıyak 2016b; Yazıcı and Yıldırım 2016c; Çerçi and Koçak 2023)</t>
  </si>
  <si>
    <t>(Kiritshenko 1918; Hoberlandt 1956; Önder 1976; Bingöl 1978; Lodos et al. 2003)</t>
  </si>
  <si>
    <t>(Lodos et al. 2003; Matocq et al. 2014)</t>
  </si>
  <si>
    <t>(Çerçi and Koçak 2016; Yazıcı and Yıldırım 2016a)</t>
  </si>
  <si>
    <t>(Seidenstücker 1960b; Önder et al. 1995a; Lodos et al. 2003)</t>
  </si>
  <si>
    <t>(Reuter 1890a; Puton and Noualhier 1895; Hoberlandt 1956; Tuatay et al. 1966; Önder 1976; Lodos et al. 2003; Çerçi et al. 2022; Çerçi and Koçak 2023)</t>
  </si>
  <si>
    <t>(Horváth 1883; Hoberlandt 1956; Önder 1976; Oğurlu et al. 1996; Lodos et al. 2003; Tepecik and Dursun 2023)</t>
  </si>
  <si>
    <t>(Reuter 1896; Horváth 1901; Seidenstücker 1958; Önder 1976; Lodos et al. 2003)</t>
  </si>
  <si>
    <t>(Reuter 1896; Hoberlandt 1956; Önder 1976; Lodos et al. 2003; Yazıcı and Yıldırım 2016c)</t>
  </si>
  <si>
    <t>(Seidenstücker 1977; Matocq et al. 2014; Yazıcı and Yıldırım 2016c; Çerçi and Koçak 2023)</t>
  </si>
  <si>
    <t>(Puton 1892; Horváth 1905a; Fahringer 1922; Hoberlandt 1956; Tuatay et al. 1966; Özer and Duran 1968; Zümreoğlu-Gül 1972; Önder 1976; Lodos et al. 2003; Özsaraç 2004; Yazıcı and Yıldırım 2016c; Çerçi et al. 2018)</t>
  </si>
  <si>
    <t>(Reuter 1896; Seidenstücker 1958; Önder 1976; Kıyak 2000; Lodos et al. 2003)</t>
  </si>
  <si>
    <t>(Reuter 1896; Önder 1976; Lodos et al. 2003)</t>
  </si>
  <si>
    <t>(Horváth 1883, 1897; Önder 1976; Lodos et al. 2003; Küçükbasmacı and Kıyak 2015)</t>
  </si>
  <si>
    <t>(Zümreoğlu-Gül 1972; Önder 1976; Lodos et al. 2003; Matocq et al. 2014)</t>
  </si>
  <si>
    <t>(Lodos et al. 2003; Çerçi and Koçak 2023)</t>
  </si>
  <si>
    <t>(Hoberlandt 1961; Lodos et al. 2003; Çerçi and Koçak 2023)</t>
  </si>
  <si>
    <t>(Tuatay et al. 1972; Önder 1976; Önder et al. 1981)</t>
  </si>
  <si>
    <t>(Wagner 1963a)</t>
  </si>
  <si>
    <t>(Hoberlandt 1956; Gerini 1971; Önder 1976; Lodos et al. 2003; Yazıcı and Yıldırım 2016a)</t>
  </si>
  <si>
    <t>(Reuter 1879; Önder 1976; Lodos et al. 2003)</t>
  </si>
  <si>
    <t>(Seidenstücker 1964a)</t>
  </si>
  <si>
    <t>(Kıyak 1990b)</t>
  </si>
  <si>
    <t>(Oshanin 1912)</t>
  </si>
  <si>
    <t>(Hoberlandt 1956; Gerini 1971; Önder 1976; Önder et al. 1995a; Lodos et al. 2003; Yazıcı and Yıldırım 2016c)</t>
  </si>
  <si>
    <t>(Seidenstücker 1970; Çerçi and Koçak 2023)</t>
  </si>
  <si>
    <t>(Yazıcı and Yıldırım 2018)</t>
  </si>
  <si>
    <t>(Horváth 1905a; Hoberlandt 1956; Önder 1976; Lodos et al. 2003)</t>
  </si>
  <si>
    <t>(Kiritshenko 1918; Kerzhner 1984)</t>
  </si>
  <si>
    <t>(Önder 1976; Önder et al. 1984; Lodos et al. 2003; Çerçi et al. 2022)</t>
  </si>
  <si>
    <t>(Seidenstücker 1954a; Önder 1976; Lodos et al. 2003; Özsaraç 2004; Çerçi and Koçak 2023)</t>
  </si>
  <si>
    <t>(Horváth 1883, 1901; Fahringer 1922; Önder 1976; Lodos et al. 2003; Matocq et al. 2014)</t>
  </si>
  <si>
    <t>(Kiritshenko 1918; Kıyak 1993b)</t>
  </si>
  <si>
    <t>(Horváth 1905a)</t>
  </si>
  <si>
    <t>(Seidenstücker 1956b; Lodos et al. 2003)</t>
  </si>
  <si>
    <t>(Wagner 1954a; Hoberlandt 1956; Önder 1976; Yanmazdağ 1987; Lodos et al. 2003; Yazıcı and Yıldırım 2016b; Çerçi and Koçak 2023)</t>
  </si>
  <si>
    <t>(Horváth 1883, 1894; Escherich 1897; Kiritshenko 1918; Önder 1976; Yanmazdağ 1987; Lodos et al. 2003; Matocq and Özgen 2010; Matocq et al. 2014; Yazıcı and Yıldırım 2016b; Çerçi and Koçak 2023)</t>
  </si>
  <si>
    <t>(Puton and Noualhier 1895; Hoberlandt 1956; Linnavuori 1965; Tuatay et al. 1966; Önder 1976; Önder et al. 1981; Yanmazdağ 1987; Lodos et al. 2003)</t>
  </si>
  <si>
    <t>(Puton 1892; Seidenstücker 1958; Önder 1976; Lodos et al. 2003)</t>
  </si>
  <si>
    <t>(Çerçi and Koçak 2016; Kıyak 2020a)</t>
  </si>
  <si>
    <t>(Yanmazdağ 1987; Kıyak 1993b)</t>
  </si>
  <si>
    <t>(Linnavuori 1965; Önder 1976; Önder et al. 1981, 2006; Yanmazdağ 1987; Lodos et al. 2003; Kıyak et al. 2004a; Yazıcı and Yıldırım 2016b)</t>
  </si>
  <si>
    <t>(Horváth 1883; Puton 1892; Horváth 1901, 1905a; Hoberlandt 1956; Tuatay et al. 1966; Önder 1976; Önder and Adıgüzel 1979; Önder et al. 1981, 1984; Yanmazdağ 1987; Lodos et al. 2003; Yazıcı and Yıldırım 2016b; Kemal and Koçak 2018)</t>
  </si>
  <si>
    <t>(Horváth 1883; Reuter 1890b, 1896; Gadeau de Kerville 1939; Hoberlandt 1956; Önder 1976; Yanmazdağ 1987; Lodos et al. 2003)</t>
  </si>
  <si>
    <t>(Horváth 1883; Hoberlandt 1956; Sienkiewicz 1964; Önder 1976; Yıldırım et al. 1999)</t>
  </si>
  <si>
    <t>(Horváth 1883; Escherich 1897; Hoberlandt 1956; Önder 1976; Önder et al. 1981; Yanmazdağ 1987; Çam 1993; Lodos et al. 2003; Çerçi et al. 2022; Çerçi and Koçak 2023)</t>
  </si>
  <si>
    <t>(Önder et al. 1981, 1984; Yanmazdağ 1987; Gençer et al. 2004; Özsaraç 2004; Yazıcı and Yıldırım 2016b; Kemal and Koçak 2018; Çerçi et al. 2022)</t>
  </si>
  <si>
    <t>(Horváth 1883; Hoberlandt 1956; Linnavuori 1965; Önder 1976; Önder et al. 1981; Yanmazdağ 1987; Çam 1993; Çevik 1996; Atlıhan et al. 2003; Lodos et al. 2003; Matocq et al. 2014; Yazıcı and Yıldırım 2016b)</t>
  </si>
  <si>
    <t>(Hoberlandt 1956; Önder 1976; Yanmazdağ 1987; Lodos et al. 2003; Önder et al. 2006)</t>
  </si>
  <si>
    <t>(Hoberlandt 1956; Çerçi and Koçak 2023)</t>
  </si>
  <si>
    <t>(Josifov 1974; Önder 1976; Lodos et al. 2003; Çerçi and Tezcan 2021; Çerçi and Koçak 2023)</t>
  </si>
  <si>
    <t>(Seidenstücker 1954b; Önder 1976; Lodos et al. 2003; Çerçi and Koçak 2023)</t>
  </si>
  <si>
    <t>(Hoberlandt 1956; Önder 1976; Lodos et al. 1984; Konstantinov and Neimorovets 2021)</t>
  </si>
  <si>
    <t>(Hoberlandt 1956; Önder 1976)</t>
  </si>
  <si>
    <t>(Kiritshenko 1918; Hoberlandt 1956; Önder 1976; Lodos et al. 2003; Çerçi and Koçak 2023)</t>
  </si>
  <si>
    <t>(Hoberlandt 1956; Önder 1976; Lodos et al. 2003)</t>
  </si>
  <si>
    <t>(Seidenstücker 1969)</t>
  </si>
  <si>
    <t>(Seidenstücker 1956a; Wagner 1974a; Önder 1976; Lodos et al. 2003; Çerçi and Koçak 2023)</t>
  </si>
  <si>
    <t>(Sanchez and Cassis 2018; Çerçi and Tezcan 2021)</t>
  </si>
  <si>
    <t>(Wagner 1951; Önder et al. 1984)</t>
  </si>
  <si>
    <t>(Wagner 1963b; Lodos et al. 2003)</t>
  </si>
  <si>
    <t>(Reuter 1883; Hoberlandt 1956; Önder 1976; Lodos et al. 2003; Canbay et al. 2014; Çerçi and Koçak 2023)</t>
  </si>
  <si>
    <t>(Seidenstücker 1962b; Lodos et al. 2003)</t>
  </si>
  <si>
    <t>(Seidenstücker 1964c; Önder 1976; Lodos et al. 2003)</t>
  </si>
  <si>
    <t>(Wagner 1965a)</t>
  </si>
  <si>
    <t>(Ehanno 1997)</t>
  </si>
  <si>
    <t>(Seidenstücker 1957c; Önder 1976; Lodos et al. 2003)</t>
  </si>
  <si>
    <t>(Seidenstücker 1962b)</t>
  </si>
  <si>
    <t>(Reuter 1890b, 1896; Hoberlandt 1956; Zümreoğlu-Gül 1972; Lodos et al. 2003)</t>
  </si>
  <si>
    <t>(Puton and Noualhier 1895; Horváth 1901, 1918; Hoberlandt 1956; Önder 1976; Lodos et al. 2003)</t>
  </si>
  <si>
    <t>(Wagner 1974a; Lodos et al. 2003)</t>
  </si>
  <si>
    <t>(Puton 1895; Seidenstücker 1958; Önder 1976; Önder et al. 1995a; Lodos et al. 2003; Matocq et al. 2014; Çerçi and Koçak 2023)</t>
  </si>
  <si>
    <t>(Tuatay et al. 1972; Çerçi et al. 2022)</t>
  </si>
  <si>
    <t>(Önder 1976; Önder et al. 1981; Lodos et al. 2003; Matocq and Özgen 2010; Matocq et al. 2014)</t>
  </si>
  <si>
    <t>(Kiritshenko 1918; Yazıcı and Yıldırım 2016a)</t>
  </si>
  <si>
    <t>(Seidenstücker 1980)</t>
  </si>
  <si>
    <t>(Hoberlandt 1956; Önder 1976; Yazıcı and Yıldırım 2016a)</t>
  </si>
  <si>
    <t>(Wagner 1976b; Lodos et al. 2003)</t>
  </si>
  <si>
    <t>(Seidenstücker 1961; Önder 1976; Lodos et al. 2003; Matocq et al. 2014; Yazıcı and Yıldırım 2016a; Çerçi and Tezcan 2021; Çerçi et al. 2022; Çerçi and Koçak 2023)</t>
  </si>
  <si>
    <t>(Seidenstücker 1958; Önder 1976; Yazıcı 2017)</t>
  </si>
  <si>
    <t>(Çerçi and Koçak 2016, 2023)</t>
  </si>
  <si>
    <t>(Horváth 1888)</t>
  </si>
  <si>
    <t>(Önder 1976; Oğurlu et al. 1996)</t>
  </si>
  <si>
    <t>(Hoberlandt 1956; Çerçi et al. 2021b)</t>
  </si>
  <si>
    <t>(Küçükbasmacı and Kıyak 2015)</t>
  </si>
  <si>
    <t>(Wagner 1963c; Önder 1976; Lodos et al. 2003)</t>
  </si>
  <si>
    <t>(Önder 1976; Lodos et al. 2003; Matocq et al. 2014; Özgen and Dioli 2019)</t>
  </si>
  <si>
    <t>(Seidenstücker 1964e; Önder 1976; Lodos et al. 2003)</t>
  </si>
  <si>
    <t>(Hoberlandt 1956; Önder 1976; Yıldırım et al. 1999; Lodos et al. 2003)</t>
  </si>
  <si>
    <t>(Kiritshenko 1918; Hoberlandt 1956; Yazıcı 2017)</t>
  </si>
  <si>
    <t>(Seidenstücker 1971a; Lodos et al. 2003)</t>
  </si>
  <si>
    <t>(Önder 1976; Kıyak 2000; Çerçi and Koçak 2023)</t>
  </si>
  <si>
    <t>(Hoberlandt 1956; Seidenstücker 1957c, 1960b; Önder 1976; Önder et al. 1981; Lodos et al. 2003)</t>
  </si>
  <si>
    <t>(Wagner 1969b; Önder 1976; Matocq et al. 2014; Çerçi and Koçak 2023)</t>
  </si>
  <si>
    <t>(Seidenstücker 1964e)</t>
  </si>
  <si>
    <t>(Puton 1892; Horváth 1901; Wagner 1959a; Önder 1976; Lodos et al. 2003; Yazıcı and Yıldırım 2016c; Özgen et al. 2020b; Çerçi et al. 2022)</t>
  </si>
  <si>
    <t>(Horváth 1905a; Hoberlandt 1956; Seidenstücker 1960b; Lodos et al. 2003; Özsaraç 2004; Özgen and Dioli 2019)</t>
  </si>
  <si>
    <t>(Wagner 1966b; Önder 1976; Lodos et al. 2003)</t>
  </si>
  <si>
    <t>(Horváth 1919)</t>
  </si>
  <si>
    <t>(Reuter 1896; Lodos et al. 2003)</t>
  </si>
  <si>
    <t>(Stichel 1956)</t>
  </si>
  <si>
    <t>(Çerçi et al. 2021b)</t>
  </si>
  <si>
    <t>(Yıldırım et al. 1999)</t>
  </si>
  <si>
    <t>(Hoberlandt 1956; Önder 1976; Önder et al. 1981, 1984; Lodos et al. 2003)</t>
  </si>
  <si>
    <t>(Escherich 1897; Kiritshenko 1918; Fahringer 1922; İyriboz 1970; Önder 1976; Lodos et al. 2003; Yazıcı 2017)</t>
  </si>
  <si>
    <t>(Reuter 1913; Önder 1976; Önder et al. 1995a)</t>
  </si>
  <si>
    <t>(Reuter 1891a; Hoberlandt 1956; Önder 1976; Lodos et al. 2003; Yazıcı 2017)</t>
  </si>
  <si>
    <t>(Hoberlandt 1956; Önder 1976; Lodos et al. 2003; Çerçi and Koçak 2023)</t>
  </si>
  <si>
    <t>(Kıyak 1993b)</t>
  </si>
  <si>
    <t>(Horváth 1883; Seidenstücker 1960b; Önder 1976; Lodos et al. 2003; Çerçi and Koçak 2023)</t>
  </si>
  <si>
    <t>(Önder 1976; Lodos et al. 2003; Çerçi et al. 2022)</t>
  </si>
  <si>
    <t>(Tuatay et al. 1966)</t>
  </si>
  <si>
    <t xml:space="preserve">(Seidenstücker 1956c; Önder 1976; Lodos et al. 2003) </t>
  </si>
  <si>
    <t>(Önder et al. 1984)</t>
  </si>
  <si>
    <t>(Önder 1976; Lodos et al. 2003; Özsaraç 2004)</t>
  </si>
  <si>
    <t>(Önder 1976; Lodos et al. 2003; Yazıcı 2017)</t>
  </si>
  <si>
    <t>(Seidenstücker 1957c; Tamanini 1962; Linnavuori 1965; Önder 1976; Lodos et al. 2003)</t>
  </si>
  <si>
    <t>(Yazıcı and Yıldırım 2017a)</t>
  </si>
  <si>
    <t>(Reuter 1904b; Kiritshenko 1918; Seidenstücker 1958; Önder 1976; Chérot 1997; Lodos et al. 2003; Çerçi and Koçak 2023)</t>
  </si>
  <si>
    <t>(Horváth 1883, 1919; Puton 1892; Fahringer 1922; Zümreoğlu-Gül 1972; Önder 1976; Önder et al. 1995a; Lodos et al. 2003; Yazıcı and Yıldırım 2016c)</t>
  </si>
  <si>
    <t>(Rieger 1980; Yazıcı and Yıldırım 2016c)</t>
  </si>
  <si>
    <t>(Horváth 1883, 1905a; Hoberlandt 1956; Tuatay et al. 1966; Önder 1976; Lodos et al. 2003; Matocq et al. 2014; Yazıcı and Yıldırım 2016c; Kemal and Koçak 2018; Çerçi and Koçak 2023)</t>
  </si>
  <si>
    <t>(Seidenstücker 1958; Önder 1976; Lodos et al. 2003; Matocq et al. 2014)</t>
  </si>
  <si>
    <t>(Çerçi and Dursun 2017)</t>
  </si>
  <si>
    <t>(Linnavuori 1962, 1965; Önder et al. 2006; Matocq et al. 2014; Çerçi and Koçak 2023)</t>
  </si>
  <si>
    <t>(Önder 1981; Önder et al. 1981; Fent and Dursun 2018b)</t>
  </si>
  <si>
    <t>(Önder 1981; Tezcan and Önder 2003; Matocq et al. 2014)</t>
  </si>
  <si>
    <t>(Drapolyuk 1993; Matocq et al. 2014)</t>
  </si>
  <si>
    <t>(Horváth 1905a; Wagner 1956; Önder 1976; Drapolyuk 1993; Lodos et al. 2003)</t>
  </si>
  <si>
    <t>(Wagner 1956; Lodos et al. 2003)</t>
  </si>
  <si>
    <t>(Wagner 1956; Drapolyuk 1993; Matocq et al. 2014; Özgen et al. 2020c; Çerçi and Tezcan 2021; Çerçi and Koçak 2023)</t>
  </si>
  <si>
    <t>(Horváth 1883; Kiritshenko 1918; Hoberlandt 1956; Önder 1976; Lodos et al. 2003)</t>
  </si>
  <si>
    <t>(Yazıcı and Yıldırım 2017b)</t>
  </si>
  <si>
    <t>(Horváth 1905a; Hoberlandt 1956; Yazıcı and Yıldırım 2017b)</t>
  </si>
  <si>
    <t xml:space="preserve">(Horváth 1883; Puton and Noualhier 1895; Kiritshenko 1918; Hoberlandt 1956; Tuatay et al. 1966; Önder 1976; Özsaraç et al. 2001a; Atlıhan et al. 2003; Lodos et al. 2003; Özsaraç 2004; Matocq et al. 2014; Küçükbasmacı and Kıyak 2015; Yazıcı and Yıldırım 2016c) </t>
  </si>
  <si>
    <t>(Konstantinov and Namyatova 2008)</t>
  </si>
  <si>
    <t>(Önder 1976; Önder et al. 1984)</t>
  </si>
  <si>
    <t>(Seidenstücker 1957b; Önder 1976; Lodos et al. 2003; Önder et al. 2006; Çerçi and Koçak 2023)</t>
  </si>
  <si>
    <t>(Hoberlandt 1956; Tuatay et al. 1966; Önder 1976; Özsaraç et al. 2001a; Matocq et al. 2014; Yazıcı and Yıldırım 2016c; Çerçi and Koçak 2023)</t>
  </si>
  <si>
    <t>(Aglyamzyanov 2009)</t>
  </si>
  <si>
    <t>(Horváth 1894, 1905a; Kiritshenko 1918; Fahringer 1922; Kiritshenko 1924; Gadeau de Kerville 1939; Hoberlandt 1956; Linnavuori 1965; Tuatay et al. 1966; Wagner 1966a; Önder 1976; Önder et al. 1981)</t>
  </si>
  <si>
    <t>(Linnavuori 1965; Gerini 1971; Önder 1976; Önder et al. 1981; Kıyak and Çağlar 1991; Atlıhan et al. 2003; Lodos et al. 2003; Yazıcı and Yıldırım 2016c)</t>
  </si>
  <si>
    <t>(Önder 1976; Önder et al. 1981, 1983a, 1984; Yıldırım et al. 1999; Lodos et al. 2003; Yazıcı and Yıldırım 2016b; Çerçi and Koçak 2023)</t>
  </si>
  <si>
    <t>(Önder et al. 1981; Lodos et al. 2003; Kıyak et al. 2004a; Çerçi and Koçak 2023)</t>
  </si>
  <si>
    <t>(Hoberlandt 1961; Linnavuori 1965; Önder 1976; Önder et al. 1981; Lodos et al. 2003; Yazıcı and Yıldırım 2016b)</t>
  </si>
  <si>
    <t>(Hoberlandt 1956, 1961; Önder 1976; Önder et al. 1981, 1984, 1995a; Lodos et al. 2003; Matocq et al. 2014)</t>
  </si>
  <si>
    <t>(Seidenstücker 1969; Lodos et al. 2003; Matocq et al. 2014)</t>
  </si>
  <si>
    <t>(Linnavuori 1965; Lodos et al. 2003; Çerçi and Tezcan 2021)</t>
  </si>
  <si>
    <t>(Wagner 1974b)</t>
  </si>
  <si>
    <t>(Önder et al. 1981, 1984; Lodos et al. 2003)</t>
  </si>
  <si>
    <t>(Wagner 1976a; Lodos et al. 2003)</t>
  </si>
  <si>
    <t>(Seidenstücker 1959b; Lodos et al. 2003; Çerçi and Koçak 2023)</t>
  </si>
  <si>
    <t>(Seidenstücker 1959b; Lodos et al. 2003)</t>
  </si>
  <si>
    <t>(Horváth 1905a; Wagner 1974b; Çerçi and Koçak 2023)</t>
  </si>
  <si>
    <t xml:space="preserve">(Seidenstücker 1968a; Matocq et al. 2014) </t>
  </si>
  <si>
    <t>(Seidenstücker 1963b)</t>
  </si>
  <si>
    <t>(Horváth 1905a; Hoberlandt 1956; Lodos et al. 2003; Yazıcı and Yıldırım 2016a)</t>
  </si>
  <si>
    <t>(Önder 1976; Lodos et al. 2003; Matocq et al. 2014; Çerçi et al. 2022)</t>
  </si>
  <si>
    <t>(Wagner 1954b; Lodos et al. 2003; Çerçi and Koçak 2023)</t>
  </si>
  <si>
    <t>(Seidenstücker 1967)</t>
  </si>
  <si>
    <t>(Linnavuori 1965; Önder 1976; Önder et al. 1981; Lodos et al. 2003; Yazıcı 2017; Çerçi and Koçak 2023)</t>
  </si>
  <si>
    <t>(Horváth 1894; Reuter 1901a; Hoberlandt 1956; Seidenstücker 1960b; Önder 1976; Lodos et al. 2003; Çerçi and Tezcan 2021; Çerçi and Koçak 2023)</t>
  </si>
  <si>
    <t>(Önder 1974a, 1979)</t>
  </si>
  <si>
    <t>(Hoberlandt 1956; Seidenstücker 1958; Yazıcı and Yıldırım 2016c)</t>
  </si>
  <si>
    <t>(Puton and Noualhier 1895; Önder 1976; Lodos et al. 2003)</t>
  </si>
  <si>
    <t>(Linnavuori 1965; Wagner 1974a)</t>
  </si>
  <si>
    <t>(Gadeau de Kerville 1939; Hoberlandt 1956; Önder 1976; Yardım 1990; Lodos et al. 2003; Kıyak and Akar 2010)</t>
  </si>
  <si>
    <t>(Hoberlandt 1961; Lodos et al. 2003; Matocq and Plout-Sigwalt 2012)</t>
  </si>
  <si>
    <t>(Hoberlandt 1961)</t>
  </si>
  <si>
    <t>(Hoberlandt 1961; Önder 1976; Lodos et al. 2003; Çerçi and Koçak 2023)</t>
  </si>
  <si>
    <t>(Önder 1976; Matocq 2004)</t>
  </si>
  <si>
    <t>(Kiritshenko 1918; Hoberlandt 1956; Önder 1976; Önder et al. 1981, 1984; Yıldırım et al. 1999; Lodos et al. 2003; Matocq 2004)</t>
  </si>
  <si>
    <t>(Önder 1976; Lodos et al. 2003; Matocq 2004; Çerçi and Tezcan 2021)</t>
  </si>
  <si>
    <t>(Önder 1976; Önder et al. 1984; Özsaraç 2004; Küçükbasmacı and Kıyak 2015)</t>
  </si>
  <si>
    <t>(Seidenstücker 1960b; Lodos et al. 2003)</t>
  </si>
  <si>
    <t>(Önder 1976; Önder et al. 1984; Lodos et al. 2003)</t>
  </si>
  <si>
    <t>(Önder 1976; Önder et al. 1981; Lodos et al. 2003)</t>
  </si>
  <si>
    <t>(Reuter 1896)</t>
  </si>
  <si>
    <t>(Önder 1976; Lodos et al. 2003; Küçükbasmacı and Kıyak 2015)</t>
  </si>
  <si>
    <t>(Önder 1976; Lodos et al. 2003; Yazıcı and Yıldırım 2016a)</t>
  </si>
  <si>
    <t>(Önder 1976; Çerçi and Tezcan 2021)</t>
  </si>
  <si>
    <t>(Drapolyuk 1989)</t>
  </si>
  <si>
    <t>(Reuter 1904a; Hoberlandt 1961; Önder and Adıgüzel 1979; Önder et al. 1981, 1984; Yıldırım et al. 1999; Lodos et al. 2003; Matocq and Özgen 2010; Matocq et al. 2014)</t>
  </si>
  <si>
    <t>(Hoberlandt 1956; Önder et al. 1983a, 1995a; Lodos et al. 2003; Çerçi and Koçak 2023)</t>
  </si>
  <si>
    <t>(Kiritshenko 1918; Önder 1976; Yardım 1990; Lodos et al. 2003; Özsaraç 2004; Küçükbasmacı and Kıyak 2015; Yazıcı and Yıldırım 2017b)</t>
  </si>
  <si>
    <t>(Horváth 1905a; Kiritshenko 1918; Hoberlandt 1956; Önder 1976; Özbek and Alaoğlu 1988; Yardım 1990; Lodos et al. 2003; Özsaraç 2004; Yazıcı and Yıldırım 2017b; Çerçi and Koçak 2023; Tepecik and Dursun 2023)</t>
  </si>
  <si>
    <t>(Kıyak and Çağlar 1991; Lodos et al. 2003; Çerçi et al. 2022)</t>
  </si>
  <si>
    <t>(Kiritshenko 1918; Hoberlandt 1956; Önder 1976; Önder et al. 1981, 1984; Özsaraç et al. 2001a; Lodos et al. 2003; Çerçi et al. 2022)</t>
  </si>
  <si>
    <t>(Putshkov 1975)</t>
  </si>
  <si>
    <t>(Wagner 1969a; Lodos et al. 2003; Fent et al. 2022)</t>
  </si>
  <si>
    <t>(Horváth 1901; Seidenstücker 1960b; Önder et al. 1995a)</t>
  </si>
  <si>
    <t>(Linnavuori 1961; Lodos et al. 2003; Çerçi and Koçak 2023)</t>
  </si>
  <si>
    <t>(Wagner 1969a; Fent et al. 2022)</t>
  </si>
  <si>
    <t>(Önder 1976; Yazıcı and Yıldırım 2016a)</t>
  </si>
  <si>
    <t>(Horváth 1901; Kiritshenko 1918, 1924; Wagner 1954c; Hoberlandt 1956; Önder 1976; Önder et al. 1981; Özbek and Alaoğlu 1988; Lodos et al. 2003; Özsaraç 2004; Yazıcı and Yıldırım 2016a)</t>
  </si>
  <si>
    <t>(Reuter 1901b; Hoberlandt 1956; Seidenstücker 1968b; Önder 1976; Önder et al. 1984; Lodos et al. 2003; Matocq et al. 2014; Yazıcı and Yıldırım 2016a; Çerçi et al. 2022; Çerçi and Koçak 2023)</t>
  </si>
  <si>
    <t>(Seidenstücker 1968b)</t>
  </si>
  <si>
    <t>(Hoberlandt 1956; Önder 1976; Namyatova and Konstantinov 2009)</t>
  </si>
  <si>
    <t>(Puton and Noualhier 1895; Reuter 1904a; Hoberlandt 1956; Önder 1976; Lodos et al. 2003; Matocq et al. 2014)</t>
  </si>
  <si>
    <t>(Seidenstücker 1962a)</t>
  </si>
  <si>
    <t>(Reuter 1891a)</t>
  </si>
  <si>
    <t>(Horváth 1883; Kiritshenko 1918, 1924; Hoberlandt 1956; Seidenstücker 1958; Önder 1976; Lodos et al. 2003; Namyatova and Konstantinov 2009; Yazıcı 2017)</t>
  </si>
  <si>
    <t>(Seidenstücker 1971b)</t>
  </si>
  <si>
    <t>(Kiritshenko 1918; Hoberlandt 1956; Önder 1976; Lodos et al. 2003; Namyatova and Konstantinov 2009; Yazıcı 2017)</t>
  </si>
  <si>
    <t>(Reuter 1904a; Önder 1976; Lodos et al. 2003; Matocq et al. 2014)</t>
  </si>
  <si>
    <t>(Matocq and Pluot-Sigwalt 2001)</t>
  </si>
  <si>
    <t>(Reuter 1904a, 1913; Linnavuori 1965; Önder 1976)</t>
  </si>
  <si>
    <t>(Reuter 1878; Fahringer 1922; Önder 1976; Lodos et al. 2003)</t>
  </si>
  <si>
    <t>(Horváth 1905a; Yazıcı and Yıldırım 2017c; Tepecik and Dursun 2023)</t>
  </si>
  <si>
    <t>(Önder 1976; Lodos et al. 2003; Yazıcı and Yıldırım 2017c)</t>
  </si>
  <si>
    <t>(Çerçi and Özgen 2021)</t>
  </si>
  <si>
    <t>(Hoberlandt 1961; Wagner 1966a; Önder 1976; Önder et al. 1984; Yazıcı and Yıldırım 2017c; Yazıcı 2022)</t>
  </si>
  <si>
    <t>(Kiritshenko 1918; Gadeau de Kerville 1939; Hoberlandt 1956; Wagner 1966a; Önder 1976; Önder et al. 1981, 1984; Lodos et al. 2003; Çerçi and Koçak 2023)</t>
  </si>
  <si>
    <t>(Yazıcı and Yıldırım 2017c)</t>
  </si>
  <si>
    <t>(Kiritshenko 1918, 1924; Fahringer 1922; Hoberlandt 1956; Tuatay et al. 1966; Gerini 1971; Önder 1976; Önder and Adıgüzel 1979; Önder et al. 1981; Yazıcı and Yıldırım 2017c; Çerçi and Koçak 2023; Tepecik and Dursun 2023)</t>
  </si>
  <si>
    <t>(Seidenstücker 1971b; Lodos et al. 2003)</t>
  </si>
  <si>
    <t>(Horváth 1894; Önder 1976; Önder et al. 1981, 1984, 1995a, 2006; Özbek and Alaoğlu 1988; Lodos et al. 2003; Yazıcı 2017; Çerçi and Koçak 2023)</t>
  </si>
  <si>
    <t>(Horváth 1894; Hoberlandt 1961; Linnavuori 1965; Önder 1976; Çerçi and Koçak 2023)</t>
  </si>
  <si>
    <t>(Morkel and Wyniger 2009)</t>
  </si>
  <si>
    <t>(Hoberlandt 1956; Önder 1976; Önder et al. 1981; Lodos et al. 2003)</t>
  </si>
  <si>
    <t>(Hoberlandt 1961; Linnavuori 1965; Önder 1976; Önder et al. 1981, 1995a; Çam 1993; Çevik 1996; Lodos et al. 2003; Tezcan and Önder 2003; Yazıcı 2017; Çerçi and Koçak 2023)</t>
  </si>
  <si>
    <t>(Önder et al. 1984; Yıldırım et al. 1999)</t>
  </si>
  <si>
    <t>(Önder et al. 1984; Lodos et al. 2003)</t>
  </si>
  <si>
    <t>(Önder 1976; Önder et al. 1981, 1984; Lodos et al. 2003)</t>
  </si>
  <si>
    <t>(Hoberlandt 1956; Önder 1976; Önder et al. 1981)</t>
  </si>
  <si>
    <t>(Hoberlandt 1956; Önder 1976; Önder et al. 1981; Lodos et al. 2003; Çerçi and Tezcan 2021)</t>
  </si>
  <si>
    <t>(Linnavuori 1965; Çerçi and Koçak 2023)</t>
  </si>
  <si>
    <t>(Linnavuori 1965; Lodos et al. 2003; Önder et al. 2006)</t>
  </si>
  <si>
    <t>(Hoberlandt 1956; Önder 1976; Önder et al. 1984; Lodos et al. 2003)</t>
  </si>
  <si>
    <t>(Wagner 1952a)</t>
  </si>
  <si>
    <t>(Horváth 1883; Önder 1976; Lodos et al. 2003)</t>
  </si>
  <si>
    <t>(Reuter 1904a; Lodos et al. 2003)</t>
  </si>
  <si>
    <t>(Horváth 1883; Fahringer 1922; Hoberlandt 1956; Önder 1976; Lodos et al. 2003)</t>
  </si>
  <si>
    <t>(Önder 1976; Yıldırım 2002)</t>
  </si>
  <si>
    <t>(Ural et al. 1972; Önder 1976; Önder et al. 1981; Lodos et al. 2003)</t>
  </si>
  <si>
    <t>(Reuter 1899; Seidenstücker 1957c; Önder 1976)</t>
  </si>
  <si>
    <t>(Linnavuori 1984)</t>
  </si>
  <si>
    <t>(Çerçi et al. 2021a)</t>
  </si>
  <si>
    <t>(Kiritshenko 1918; Çerçi and Özgen 2021; Çerçi and Koçak 2023)</t>
  </si>
  <si>
    <t>(Wagner 1976c)</t>
  </si>
  <si>
    <t>(Pagola-Carte 2019)</t>
  </si>
  <si>
    <t>(Önder 1976; Önder et al. 1981)</t>
  </si>
  <si>
    <t>(Linnavuori 1965; Önder 1976; Lodos et al. 2003)</t>
  </si>
  <si>
    <t>(Linnavuori 1965; Lodos et al. 2003)</t>
  </si>
  <si>
    <t>(Puton and Noualhier 1895; Önder 1976)</t>
  </si>
  <si>
    <t>(Wagner 1955a; Linnavuori 1965; Önder 1976; Çerçi and Koçak 2023)</t>
  </si>
  <si>
    <t>(Wagner 1959b; Yıldırım et al. 1999; Çerçi and Koçak 2023)</t>
  </si>
  <si>
    <t>(Wagner 1955a; Önder 1976)</t>
  </si>
  <si>
    <t>(Wagner 1955a; Önder 1976; Önder et al. 1981, 1984; Lodos et al. 2003)</t>
  </si>
  <si>
    <t>(Seidenstücker 1976; Çerçi and Koçak 2023)</t>
  </si>
  <si>
    <t>(Reuter 1904a; Önder 1976)</t>
  </si>
  <si>
    <t>(Önder 1976; Özgen et al. 2020c)</t>
  </si>
  <si>
    <t>(Önder 1976; Önder et al. 1981, 1984; Yazıcı and Yıldırım 2016c)</t>
  </si>
  <si>
    <t>(Horváth 1901; Wagner 1955c; Hoberlandt 1956; Önder 1976; Lodos et al. 2003; Çerçi and Koçak 2023)</t>
  </si>
  <si>
    <t>(Linnavuori 1965; Wagner 1974a; Göllner-Scheiding 1990)</t>
  </si>
  <si>
    <t>(Linnavuori 1965; Önder 1976; Lodos et al. 2003; Yazıcı and Yıldırım 2016c)</t>
  </si>
  <si>
    <t>(Linnavuori 1965; Yiğit and Uygun 1982; Lodos et al. 2003; Çerçi and Koçak 2023)</t>
  </si>
  <si>
    <t>(Puton 1895; Kıyak 2002; Lodos et al. 2003; Matocq et al. 2014)</t>
  </si>
  <si>
    <t>(Puton and Noualhier 1895; Hoberlandt 1956; Önder et al. 1995a)</t>
  </si>
  <si>
    <t>(Linnavuori 1965; Önder 1976; Önder et al. 1981; Yazıcı and Yıldırım 2016a)</t>
  </si>
  <si>
    <t>(Önder 1976; Çam 1993; Yıldırım et al. 1999; Lodos et al. 2003; Çerçi and Koçak 2023)</t>
  </si>
  <si>
    <t>(Horváth 1894; Linnavuori 1965; Önder 1976; Çevik 1996; Lodos et al. 2003; Yazıcı and Yıldırım 2016a; Çerçi and Koçak 2023)</t>
  </si>
  <si>
    <t>(Kerzhner and Josifov 1999)</t>
  </si>
  <si>
    <t>(Reuter 1890a; Seidenstücker 1958; Önder 1976; Lodos et al. 2003; Çerçi and Koçak 2023)</t>
  </si>
  <si>
    <t>(Seidenstücker 1958; Lodos et al. 2003; Çerçi and Koçak 2023)</t>
  </si>
  <si>
    <t>(Horváth 1901; Önder 1976)</t>
  </si>
  <si>
    <t>(Fahringer 1922; Hoberlandt 1956; Önder 1976; Lodos et al. 2003; Çerçi and Koçak 2023)</t>
  </si>
  <si>
    <t>(Çerçi 2022a)</t>
  </si>
  <si>
    <t>(Kiritshenko 1918; Hoberlandt 1956; Linnavuori 1965; Wagner 1966a; Lodos et al. 2003; Matocq and Özgen 2010; Matocq et al. 2014; Yazıcı and Yıldırım 2016a)</t>
  </si>
  <si>
    <t>(Önder 1976; Önder et al. 1981; Kıyak and Çağlar 1991; Lodos et al. 2003; Matocq et al. 2014; Yazıcı and Yıldırım 2016a; Özgen et al. 2020c)</t>
  </si>
  <si>
    <t>(Kiritshenko 1918; Hoberlandt 1956; Önder 1976; Önder et al. 1981; Atlıhan et al. 2003; Lodos et al. 2003; Matocq et al. 2014; Çerçi and Koçak 2023)</t>
  </si>
  <si>
    <t>(Matocq et al. 2014; Carapezza and Kment 2018; Çerçi 2022a)</t>
  </si>
  <si>
    <t>(Önder 1976; Önder and Adıgüzel 1979; Lodos et al. 2003)</t>
  </si>
  <si>
    <t>(Wagner 1974b; Küçükbasmacı and Kıyak 2015; Kıyak 2016b)</t>
  </si>
  <si>
    <t>(Linnavuori 1965; Önder 1976; Çerçi and Koçak 2023)</t>
  </si>
  <si>
    <t>(Horváth 1901; Seidenstücker 1960b; Önder 1976; Lodos et al. 2003)</t>
  </si>
  <si>
    <t>(Önder et al. 1981; Lodos et al. 2003; Çerçi and Koçak 2023)</t>
  </si>
  <si>
    <t>(Seidenstücker 1958; Lodos et al. 2003; Özsaraç 2004; Çerçi et al. 2022; Çerçi and Koçak 2023; Tepecik and Dursun 2023)</t>
  </si>
  <si>
    <t>(Hoberlandt 1956, 1961; Linnavuori 1965; Özer and Duran 1968; Önder 1976; Önder and Adıgüzel 1979; Giray 1980; Önder et al. 1984; Lodos et al. 2003; Yazıcı and Yıldırım 2016c; Çerçi et al. 2022; Çerçi and Koçak 2023; Tepecik and Dursun 2023)</t>
  </si>
  <si>
    <t>(Yazıcı and Yıldırım 2016c)</t>
  </si>
  <si>
    <t>(Horváth 1905a; Kiritshenko 1918, 1924; Hoberlandt 1956; Önder 1976; Önder et al. 1981; Kıyak 1993b; Lodos et al. 2003; Yazıcı and Yıldırım 2016c)</t>
  </si>
  <si>
    <t>(Horváth 1905a; Kiritshenko 1918; Hoberlandt 1956; Tuatay et al. 1966; Önder 1976; Önder et al. 1981; Lodos et al. 2003; Matocq and Özgen 2010; Yazıcı and Yıldırım 2016c; Çerçi et al. 2022)</t>
  </si>
  <si>
    <t>(Önder 1976; Önder et al. 1984; Tepecik and Dursun 2023)</t>
  </si>
  <si>
    <t>(Wagner 1963e)</t>
  </si>
  <si>
    <t>(Önder 1976; Lodos et al. 2003; Matocq et al. 2014; Özgen et al. 2018a; Çerçi and Tezcan 2021)</t>
  </si>
  <si>
    <t>(Yazıcı and Yıldırım 2016a)</t>
  </si>
  <si>
    <t>(Wagner 1971)</t>
  </si>
  <si>
    <t>(Wagner 1975; Önder et al. 1981; Lodos et al. 2003)</t>
  </si>
  <si>
    <t>(Seidenstücker 1962a; Önder 1976; Lodos et al. 2003)</t>
  </si>
  <si>
    <t>(Seidenstücker 1958)</t>
  </si>
  <si>
    <t>(Önder 1976; Önder et al. 1981; Lodos et al. 2003; Wyniger, 2004; Matocq et al. 2014)</t>
  </si>
  <si>
    <t>(Reuter 1904a; Önder et al. 1984; Lodos et al. 2003)</t>
  </si>
  <si>
    <t>(Seidenstücker 1958; Önder 1976; Önder et al. 1981; Lodos et al. 2003; Matocq et al. 2014)</t>
  </si>
  <si>
    <t>(Seidenstücker 1966b; Önder 1976)</t>
  </si>
  <si>
    <t>(Seidenstücker 1966b)</t>
  </si>
  <si>
    <t>(Seidenstücker 1966b; Lodos et al. 2003; Wyniger, 2004)</t>
  </si>
  <si>
    <t>(Çerçi and Koçak 2017a; Çerçi and Tezcan 2021)</t>
  </si>
  <si>
    <t>(Çerçi 2020)</t>
  </si>
  <si>
    <t>(Matocq and Pluot-Sigwalt 2011)</t>
  </si>
  <si>
    <t>(Matocq 2019a; Çerçi and Tezcan 2021)</t>
  </si>
  <si>
    <t>(Seidenstücker 1972b; Lodos et al. 2003; Çerçi and Tezcan 2021)</t>
  </si>
  <si>
    <t>(Önder 1976; Önder et al. 1995a; Lodos et al. 2003; Yazıcı and Yıldırım 2016a; Çerçi and Koçak 2023)</t>
  </si>
  <si>
    <t>(Carapezza and Kment 2018)</t>
  </si>
  <si>
    <t>(Wagner and Weber 1978)</t>
  </si>
  <si>
    <t>(Wagner 1963f; Lodos et al. 2003; Kaplan et al. 2011; Yazıcı and Yıldırım 2016a)</t>
  </si>
  <si>
    <t>(Seidenstücker 1966b; Çerçi and Tezcan 2021)</t>
  </si>
  <si>
    <t>(Matocq et al. 2014; Çerçi and Tezcan 2021)</t>
  </si>
  <si>
    <t>(Seidenstücker 1966b; Çerçi and Koçak 2023)</t>
  </si>
  <si>
    <t>(Matocq 2019b)</t>
  </si>
  <si>
    <t>(Seidenstücker 1957c; Linnavuori 1965; Wagner 1971; Lodos et al. 2003)</t>
  </si>
  <si>
    <t>(Önder 1976; Önder and Adıgüzel 1979; Önder et al. 1981; Lodos et al. 2003; Çerçi and Koçak 2023)</t>
  </si>
  <si>
    <t>(Önder 1976; Önder et al. 1995a; Lodos et al. 2003; Çerçi and Koçak 2023)</t>
  </si>
  <si>
    <t>(Özgen and Dioli 2018a)</t>
  </si>
  <si>
    <t>(Çerçi et al. 2020)</t>
  </si>
  <si>
    <t>(Çerçi et al. 2020; Çerçi and Özgen 2021)</t>
  </si>
  <si>
    <t>(Günther and Strauss 2018; Çerçi et al. 2020)</t>
  </si>
  <si>
    <t>(Tuatay et al. 1966; Lodos et al. 2003)</t>
  </si>
  <si>
    <t>(Horváth 1901, 1918; Hoberlandt 1956; Wagner 1960a; Önder 1976; Özsaraç et al. 2001a; Lodos et al. 2003; Matocq et al. 2014; Yazıcı and Yıldırım 2016c)</t>
  </si>
  <si>
    <t>(Wagner 1968b; Önder 1976; Önder et al. 1981; Lodos et al. 2003)</t>
  </si>
  <si>
    <t>(Wagner 1968b; Önder 1976; Lodos et al. 2003)</t>
  </si>
  <si>
    <t>(Medvedeva 1975; Dursun and Kartal 2006)</t>
  </si>
  <si>
    <t>(Seidenstücker 1958; Lodos et al. 2003)</t>
  </si>
  <si>
    <t>(Önder 1974b, 1976)</t>
  </si>
  <si>
    <t>(Puton and Noualhier 1895; Escherich 1897; Horváth 1901, 1905a; Kiritshenko 1918; Hoberlandt 1956; Önder 1976; Önder and Adıgüzel 1979; Önder et al. 1981, 1984; Yardım 1990; Lodos et al. 2003; Özsaraç 2004; Fent 2011; Küçükbasmacı and Kıyak 2015; Yazıcı and Yıldırım 2017b; Kemal and Koçak 2018; Çerçi and Koçak 2023; Tepecik and Dursun 2023)</t>
  </si>
  <si>
    <t>(Hoberlandt 1961; Önder 1976; Yardım 1990; Lodos et al. 2003; Yazıcı 2022; Çerçi and Koçak 2023)</t>
  </si>
  <si>
    <t>(Kiritshenko 1918; Hoberlandt 1956; Önder 1976; Yardım 1990; Yazıcı and Yıldırım 2017b)</t>
  </si>
  <si>
    <t>(Gerini 1971; Önder 1976; Önder et al. 1981; Yardım 1990; Özsaraç et al. 2001a; Lodos et al. 2003; Özsaraç 2004; Küçükbasmacı and Kıyak 2015)</t>
  </si>
  <si>
    <t>(Önder et al. 1981; Tepecik and Dursun 2023)</t>
  </si>
  <si>
    <t>(Hoberlandt 1956; Seidenstücker 1960b; Önder 1976; Önder and Adıgüzel 1979; Yardım 1990; Lodos et al. 2003; Çerçi and Koçak 2023)</t>
  </si>
  <si>
    <t>(Kiritshenko 1918; Hoberlandt 1956; Önder 1976; Önder et al. 1981, 1984; Yardım 1990; Kıyak and Çağlar 1991; Lodos et al. 2003)</t>
  </si>
  <si>
    <t>(Seidenstücker 1960b; Hoberlandt 1961; Önder 1976; Çerçi and Koçak 2023)</t>
  </si>
  <si>
    <t>(Hoberlandt 1956; Önder 1976; Önder et al. 1981; Lodos et al. 2003; Küçükbasmacı and Kıyak 2015; Yazıcı and Yıldırım 2016c)</t>
  </si>
  <si>
    <t>(Önder et al. 1981, 1986; Yiğit and Uygun 1982; Özgen et al. 2018b)</t>
  </si>
  <si>
    <t>(Fahringer 1922; Hoberlandt 1956; Önder 1976; Yazıcı 2017)</t>
  </si>
  <si>
    <t>(Kiritshenko 1918; Hoberlandt 1956; Matocq et al. 2014; Yazıcı 2017)</t>
  </si>
  <si>
    <t>(Carapezza 1998)</t>
  </si>
  <si>
    <t>(Seidenstücker 1957a)</t>
  </si>
  <si>
    <t>(Reuter 1878; Horváth 1905a; Hoberlandt 1956; Wagner 1966a; Önder 1976; Lodos et al. 2003)</t>
  </si>
  <si>
    <t>(Kiritshenko 1918; Önder 1976)</t>
  </si>
  <si>
    <t>(Seidenstücker 1957a; Lodos et al. 2003)</t>
  </si>
  <si>
    <t>(Wagner 1976a)</t>
  </si>
  <si>
    <t>(Matocq 2007; Matocq et al. 2014)</t>
  </si>
  <si>
    <t>(Matocq 2007)</t>
  </si>
  <si>
    <t>(Hoberlandt 1956; Yardım 1990)</t>
  </si>
  <si>
    <t>(Linnavuori 1965; Önder 1976; Önder et al. 1981; Yardım 1990; Lodos et al. 2003; Özsaraç 2004; Matocq et al. 2014; Yazıcı and Yıldırım 2017b; Çerçi and Koçak 2023; Tepecik and Dursun 2023)</t>
  </si>
  <si>
    <t>(Hoberlandt 1956; Tuatay et al. 1966; Önder 1976; Yardım 1990; Lodos et al. 2003; Matocq and Özgen 2010)</t>
  </si>
  <si>
    <t>(Hoberlandt 1956; Önder et al. 1984; Yardım 1990; Yazıcı and Yıldırım 2017b)</t>
  </si>
  <si>
    <t>(Horváth 1894)</t>
  </si>
  <si>
    <t>(Wagner 1955b; Hoberlandt 1956, 1961; Önder 1976; Önder and Adıgüzel 1979; Önder et al. 1981; Lodos et al. 2003; Matocq et al. 2014)</t>
  </si>
  <si>
    <t>(Wagner 1955b; Hoberlandt 1956, 1961; Önder 1976; Lodos et al. 2003)</t>
  </si>
  <si>
    <t>(Wagner 1963d; Lodos et al. 2003; Matocq and Özgen 2010)</t>
  </si>
  <si>
    <t>(Nizamlıoğlu 1957; Lodos et al. 2003)</t>
  </si>
  <si>
    <t>(Önder 1976; Önder et al. 1981; Lodos et al. 2003; Çerçi and Koçak 2023)</t>
  </si>
  <si>
    <t>(Önder 1976; Önder et al. 1984; Çerçi and Koçak 2023)</t>
  </si>
  <si>
    <t>(Seidenstücker 1965b; Önder 1976)</t>
  </si>
  <si>
    <t>(Horváth 1883, 1901, 1919; Reuter 1904a; Hoberlandt 1956; Önder 1976; Lodos et al. 2003)</t>
  </si>
  <si>
    <t>(Özgen et al. 2018a)</t>
  </si>
  <si>
    <t>(Hoberlandt 1956; Önder 1976; Önder and Adıgüzel 1979; Lodos et al. 2003; Çerçi and Koçak 2023)</t>
  </si>
  <si>
    <t>(Erbay 1986; Yıldırım et al. 2013b)</t>
  </si>
  <si>
    <t>(Kerzhner 1981; Erbay 1986)</t>
  </si>
  <si>
    <t>(Seidenstücker 1960b; Kerzhner 1981)</t>
  </si>
  <si>
    <t>(Erbay 1986; Çağlar 1992; Kıyak 1993a; Küçükbasmacı and Kıyak 2015)</t>
  </si>
  <si>
    <t>(Horváth 1894; Hoberlandt 1956; Wagner 1966a; Matocq et al. 2014; Küçükbasmacı and Kıyak 2015; Kıyak 2016b; Çerçi and Koçak 2023)</t>
  </si>
  <si>
    <t>(Linnavuori 1965; Önder and Adıgüzel 1979; Dursun 2011a)</t>
  </si>
  <si>
    <t>(Kerzhner 1981; Asal and Fent 2021)</t>
  </si>
  <si>
    <t>(Kerzhner 1981; Önder et al. 1983b; Dursun 2011a)</t>
  </si>
  <si>
    <t>(Asal and Fent 2021)</t>
  </si>
  <si>
    <t>(Kerzhner 1981)</t>
  </si>
  <si>
    <t>(Seidenstücker 1954c; Hoberlandt 1956; Tuatay et al. 1972; Önder and Adıgüzel 1979; Kerzhner 1981; Kıyak 1990c, 2002; Matocq and Özgen 2010; Tezcan et al. 2010; Matocq et al. 2014)</t>
  </si>
  <si>
    <t>(Hoberlandt 1956; Linnavuori 1965; Önder et al. 1981; Özsaraç et al. 2001a; Dursun 2011a; Küçükbasmacı and Kıyak 2015; Çerçi et al. 2022; Yazıcı et al. 2022)</t>
  </si>
  <si>
    <t>(Kerzhner 1981; Erbay 1986; Önder et al. 2006; Çerçi and Koçak 2023)</t>
  </si>
  <si>
    <t>(Kiritshenko 1918; Fahringer 1922; Hoberlandt 1956; Önder et al. 1981, 1983a; Erbay 1986; Kıyak 1990c; Dursun 2011a)</t>
  </si>
  <si>
    <t>(Gadeau de Kerville 1939; Hoberlandt 1956; Kıyak 1993b, 2016b; Matocq and Özgen 2010; Matocq et al. 2014; Küçükbasmacı and Kıyak 2015; Kemal and Koçak 2018)</t>
  </si>
  <si>
    <t>(Puton and Noualhier 1895; Reuter and Poppius 1909; Seidenstücker 1960b)</t>
  </si>
  <si>
    <t>(Kiritshenko 1918; Hoberlandt 1956; Dursun 2011a)</t>
  </si>
  <si>
    <t>(Reuter 1890a; Puton and Noualhier 1895; Horváth 1901, 1918; Hoberlandt 1956; Seidenstücker 1960b; Önder et al. 1983b; Özsaraç 2004; Öncül-Abacıgil et al. 2010a; Dursun 2011a; Fent and Japoshvili 2012; Çerçi et al. 2018; Asal and Fent 2021)</t>
  </si>
  <si>
    <t>(Fahringer 1922; Hoberlandt 1952; Özesmi and Önder 1988; Kıyak et al. 2004b; Balık et al. 2006; Kıyak et al. 2007; Topkara et al. 2009; Dursun 2011b; Fent et al. 2011; Dursun and Fent 2018a; Banbal and Fent 2020)</t>
  </si>
  <si>
    <t>(Kiritshenko 1918; Horváth 1919; Fahringer 1922; Hoberlandt 1952; Tuatay et al. 1966; Bat et al. 2000; Kıyak et al. 2004b, 2007; Topkara et al. 2009; Dursun 2011b; Salur and Mesci 2011; Yıldırım et al. 2013a; Dursun and Fent 2018a)</t>
  </si>
  <si>
    <t>(Lindberg 1922; Hoberlandt 1952; Özesmi and Önder 1988; Bat et al. 2000; Kıyak et al. 2004b, 2007; Topkara et al. 2009; Dursun 2011b; Fent et al. 2011; Dursun and Fent 2018a)</t>
  </si>
  <si>
    <t>(Kıyak et al. 2006; Dursun 2011b)</t>
  </si>
  <si>
    <t>(Hoberlandt 1952; Linnavuori 1965; Wagner 1966a; Kıyak et al. 2007; Fent et al. 2011; Banbal and Fent 2016; Dursun and Fent 2018a; Çerçi and Koçak 2023)</t>
  </si>
  <si>
    <t>(Fahringer 1922; Poisson 1925; Hoberlandt 1952; Topkara et al. 2009; Dursun 2011b; Fent et al. 2011; Salur and Mesci 2011; Yıldırım et al. 2013a; Topkara and Ustaoğlu 2015; Dursun and Fent 2018a; Banbal and Fent 2020)</t>
  </si>
  <si>
    <t>(Jaczewski 1934; Hoberlandt 1952; Linnavuori 1965; Önder et al. 1983a; Özsaraç 2004; Kıyak et al. 2007; Dursun 2011b; Fent et al. 2011; Salur and Mesci 2011; Yıldırım et al. 2013a; Küçükbasmacı and Kıyak 2015; Dursun and Fent 2018a; Banbal and Fent 2020)</t>
  </si>
  <si>
    <t>(Poisson 1925, 1933; Hoberlandt 1952; Dursun 2011b; Fent et al. 2011; Yıldırım et al. 2013a; Dursun and Fent 2018a; Banbal and Fent 2020)</t>
  </si>
  <si>
    <t>(Poisson 1925; Gadeau de Kerville 1939; Hoberlandt 1952; Kıyak et al. 2004b; Koçak and Kemal 2010; Dursun 2011b; Salur and Mesci 2011; Dursun and Fent 2018a; Fent et al. 2022)</t>
  </si>
  <si>
    <t>(Horváth 1883; Lindberg 1922; Hoberlandt 1952; Linnavuori 1965; Özsaraç 2004; Fent et al. 2011; Matocq et al. 2014; Dursun and Fent 2018a; Fent and Dursun 2018a)</t>
  </si>
  <si>
    <t>(Seidenstücker and Josifov 1961; Péricart 1998b; Yazıcı et al. 2015b)</t>
  </si>
  <si>
    <t>(Horváth 1905a; Péricart 1998b)</t>
  </si>
  <si>
    <t>(Seidenstücker 1957c, 1960a; Péricart 1998b)</t>
  </si>
  <si>
    <t>(Seidenstücker 1960b; Lodos et al. 1978; Çağatay 1985a; Lodos et al. 1999; Matocq and Özgen 2010; Yazıcı and Sertkaya 2020; Çerçi and Koçak 2023)</t>
  </si>
  <si>
    <t>(Péricart 1998b; Dursun and Fent 2016a)</t>
  </si>
  <si>
    <t>(Seidenstücker 1957c; Péricart 1998b; Lodos et al. 1999)</t>
  </si>
  <si>
    <t>(Horváth 1883, 1905a, 1918; Linnavuori 1953; Hoberlandt 1956; Seidenstücker 1958; Tuatay et al. 1972; Aysev 1974; Lodos et al. 1978; Önder and Adıgüzel 1979; Lodos et al. 1999; Matocq et al. 2014; Yazıcı et al. 2015b)</t>
  </si>
  <si>
    <t>(Puton and Noualhier 1895; Çağatay 1985a; Péricart 1998b; Lodos et al. 1999; Matocq et al. 2014)</t>
  </si>
  <si>
    <t>(Arslangündoğdu et al. 2018)</t>
  </si>
  <si>
    <t>(Linnavuori 1953; Lodos et al. 1978, 1999)</t>
  </si>
  <si>
    <t>(Linnavuori 1953; Seidenstücker 1953; Hoberlandt 1956; Péricart 1998a; Lodos et al. 1999; Şerban 2010; Matocq et al. 2014; Yazıcı et al. 2015b)</t>
  </si>
  <si>
    <t>(Önder et al. 1995b; Gözüaçık et al. 2011; Matocq et al. 2014; Yazıcı et al. 2014)</t>
  </si>
  <si>
    <t>(Puton and Noualhier 1895; Hoberlandt 1956; Lodos et al. 1978; Önder and Adıgüzel 1979; Önder et al. 1981, 1983b; Lodos et al. 1998; Özgen et al. 2005b; Önder et al. 2006; Fent and Aktaç 2007b; Dursun and Kartal 2008c; Karsavuran et al. 2008; Külekçi et al. 2009; Öncül-Abacıgil et al. 2010a; Gözüaçık et al. 2011; Yazıcı et al. 2014; Çerçi and Gözüaçık 2019; Çerçi and Koçak 2023)</t>
  </si>
  <si>
    <t>(Linnavuori 1953; Hoberlandt 1956; Lodos et al. 1978; Önder and Adıgüzel 1979; Önder et al. 1981, 1984, 1995b; Lodos et al. 1998; Özgen et al. 2005a; Dursun and Kartal 2008c; Öncül-Abacıgil et al. 2010a; Gözüaçık et al. 2011; Tezcan et al. 2013; Yazıcı et al. 2014; Fent and Dursun 2022)</t>
  </si>
  <si>
    <t>(Puton 1892; Fahringer 1922; Alkan 1948; Hoberlandt 1956; Duran 1957; Brown 1962; Linnavuori 1965; Awel 1977; Lodos et al. 1978; Önder et al. 1995b; Dursun and Kartal 2008b; Külekçi et al. 2009; Dursun and Fent 2011b; Gözüaçık et al. 2011; Yazıcı et al. 2014)</t>
  </si>
  <si>
    <t>(Fieber 1868; Horváth 1883; Puton 1892; Escherich 1897; Horváth 1901; Linnavuori 1953; Hoberlandt 1956; Brown 1962; Awel 1977; Lodos et al. 1978; Kıyak 1990c; Önder et al. 1995b; Lodos et al. 1998; Derjanschi and Péricart 2005; Fent and Aktaç 2007b; Dursun and Kartal 2008b; Dursun and Fent 2011b; Gözüaçık et al. 2011; Matocq et al. 2014)</t>
  </si>
  <si>
    <t>(Kiritshenko 1918, 1930; Hoberlandt 1956; Awel 1977; Lodos et al. 1978, 1998; Önder et al. 2006; Dursun and Fent 2011b; Matocq et al. 2014)</t>
  </si>
  <si>
    <t>(Horváth 1905a; Kiritshenko 1918; Hoberlandt 1956; Seidenstücker 1960b; Derjanschi and Péricart 2005; Önder et al. 2006; Yazıcı et al. 2014; Korkmaz and Yıldırım 2021)</t>
  </si>
  <si>
    <t>(Puton 1892; Önder et al. 1995b; Özgen and Dioli 2018c)</t>
  </si>
  <si>
    <t>(Wagner 1959a; Çerçi and Gözüaçık 2019)</t>
  </si>
  <si>
    <t>(Puton and Noualhier 1895; Önder et al. 1995b; Derjanschi and Péricart 2005; Kıyak 2016b)</t>
  </si>
  <si>
    <t>(Puton and Noualhier 1895; Escherich 1897; Kiritshenko 1918; Fahringer 1922; Alkan 1948; Hoberlandt 1956; Duran 1957; Wagner 1959a; Brown 1962; Awel 1977; Lodos et al. 1978; Önder et al. 1995b; Lodos et al. 1998; Dursun and Kartal 2008b; Külekçi et al. 2009; Fent 2010a; Dursun and Fent 2011b; Bakan 2013; Yazıcı et al. 2014)</t>
  </si>
  <si>
    <t>(Derjanschi and Péricart 2005)</t>
  </si>
  <si>
    <t>(Reuter 1890b; Escherich 1897; Hoberlandt 1956; Wagner 1959a; Seidenstücker 1960b; Brown 1962; Awel 1977; Lodos et al. 1978; Önder et al. 1995b; Lodos et al. 1998; Özsaraç et al. 2001b; Özsaraç 2004; Dursun and Kartal 2008b; Dursun and Fent 2011b; Bakan 2013; Yazıcı et al. 2014; Çerçi et al. 2022; Fent and Dursun 2022; Çerçi and Koçak 2023)</t>
  </si>
  <si>
    <t>(Horváth 1901; Awad 2000)</t>
  </si>
  <si>
    <t>(Kiritshenko 1924; Seidenstücker 1958; Önder et al. 1995b; Lodos et al. 1998; Awad 2000)</t>
  </si>
  <si>
    <t>(Kiritshenko 1938; Seidenstücker 1960b, 1971b; Özgen and Dioli 2018c; Çerçi and Koçak 2023)</t>
  </si>
  <si>
    <t>(Belousova 1999; Çerçi and Özgen 2021; Çerçi et al. 2022; Dursun and Fent 2022a)</t>
  </si>
  <si>
    <t>(Horváth 1897; Önder et al. 1995b; Ribes and Pagola-Carte 2013; Çerçi et al. 2022)</t>
  </si>
  <si>
    <t>(Reuter 1883; Puton 1892; Kiritshenko 1918; Horváth 1919; Fahringer 1922; Gadeau de Kerville 1939; Hoberlandt 1956; Wagner 1959a; Lodos et al. 1978, 1998; Kıyak 1990c; Önder et al. 1995b; Kıyak et al. 2004a; Özsaraç 2004; Şerban 2010; Fent 2010a; Yazıcı et al. 2014; Kemal and Koçak 2014b; Çerçi and Özgen 2021; Fent and Dursun 2022)</t>
  </si>
  <si>
    <t>(Horváth 1901; Hoberlandt 1956; Lodos and Önder 1983)</t>
  </si>
  <si>
    <t>(Horváth 1883; Kiritshenko 1918; Fahringer 1922; Hoberlandt 1956; Linnavuori 1965; Lodos et al. 1978; Kıyak 1990c; Lodos et al. 1998; Awad 2000; Atlıhan et al. 2003; Dursun and Kartal 2008a; Şerban 2010; Dursun and Fent 2011b; Fent 2011; Gözüaçık et al. 2011; Yazıcı et al. 2014; Çerçi and Koçak 2023)</t>
  </si>
  <si>
    <t>(Horváth 1894; Kiritshenko 1918; Hoberlandt 1956; Seidenstücker 1960b; Kıyak 1990c; Önder et al. 1995b; Lodos et al. 1998; Awad 2000; Külekçi et al. 2009)</t>
  </si>
  <si>
    <t>(Horváth 1883; Puton 1892; Kiritshenko 1918; Fahringer 1922; Hoberlandt 1956; Ghauri 1977; Önder and Adıgüzel 1979; Önder et al. 1995b; Çevik 1996; Lodos et al. 1998; Özgen et al. 2005a; Bolu et al. 2006; Dursun and Kartal 2008b; Karsavuran et al. 2008; Külekçi et al. 2009; Fent et al. 2010b; Gözüaçık et al. 2011; Bakan 2013; Yazıcı et al. 2014; Çerçi and Koçak 2023)</t>
  </si>
  <si>
    <t xml:space="preserve">(Fent et al. 2010b; Çerçi and Koçak 2023) </t>
  </si>
  <si>
    <t>(Horváth 1883; Hoberlandt 1956; Lodos and Önder 1983; Fent and Aktaç 1999)</t>
  </si>
  <si>
    <t>(Seidenstücker 1975b; Lodos and Önder 1983; Kıyak 1993b)</t>
  </si>
  <si>
    <t>(Horváth 1936; Önder et al. 1995b; Lodos et al. 1998; Gözüaçık et al. 2011; Matocq et al. 2014; Yazıcı et al. 2014; Çerçi and Koçak 2023)</t>
  </si>
  <si>
    <t>(Fent et al. 2010a; Dursun and Fent 2015)</t>
  </si>
  <si>
    <t>(Horváth 1936; Hoberlandt 1956; Önder et al. 1995b; Lodos et al. 1998)</t>
  </si>
  <si>
    <t>(Horváth 1901; Çerçi and Koçak 2023)</t>
  </si>
  <si>
    <t>(Lodos et al. 1998; Külekçi et al. 2009)</t>
  </si>
  <si>
    <t>(Horváth 1936; Lodos et al. 1978; Kıyak 1993b; Önder et al. 1995b; Lodos et al. 1998; Özgen et al. 2005b; Dursun and Kartal 2008c; Dursun and Fent 2011b; Matocq et al. 2014)</t>
  </si>
  <si>
    <t>(Horváth 1936)</t>
  </si>
  <si>
    <t>(Dursun and Kartal 2008a; Yazıcı et al. 2014)</t>
  </si>
  <si>
    <t>(Linnavuori 1953; Hoberlandt 1956; Seidenstücker 1960b; Önder et al. 1995b; Lodos et al. 1998; Awad 2000; Dursun and Kartal 2008a; Yazıcı et al. 2014; Çerçi and Gözüaçık 2019; Çerçi and Koçak 2023)</t>
  </si>
  <si>
    <t>(Çerçi and Gözüaçık 2019)</t>
  </si>
  <si>
    <t>(Önder et al. 1995b; Kment and Jindra 2005; Fent et al. 2010b)</t>
  </si>
  <si>
    <t>(Wagner 1959a; Önder et al. 1995b; Lodos et al. 1998; Koçak and Kemal 2012; Yazıcı et al. 2014; Çerçi et al. 2018)</t>
  </si>
  <si>
    <t>(Puton 1892; Horváth 1894; Escherich 1897; Horváth 1905a; Kiritshenko 1918; Fahringer 1922; Linnavuori 1965; Lodos et al. 1978; Önder et al. 1995b; Lodos et al. 1998; Özsaraç and Kıyak 2001; Atlıhan et al. 2003; Kıyak et al. 2004a; Önder et al. 2006; Dursun and Kartal 2008a; Külekçi et al. 2009; Dursun and Fent 2011b; Gözüaçık et al. 2011)</t>
  </si>
  <si>
    <t>(Linnavuori 1965; Wagner 1966a; Tuatay et al. 1972; Lodos et al. 1978; Kıyak 1990c; Önder et al. 1995b; Lodos et al. 1998; Dursun and Kartal 2008a; Külekçi et al. 2009; Fent 2010a; Dursun and Fent 2011b; Yazıcı et al. 2014)</t>
  </si>
  <si>
    <t>(Kiritshenko 1918; Kıyak 1990c, 1990a; Lodos et al. 1998; Awad 2000; Dursun and Kartal 2008a; Külekçi et al. 2009; Fent 2010a; Dursun and Fent 2011b)</t>
  </si>
  <si>
    <t>(Horváth 1883; Puton 1892; Escherich 1897; Horváth 1901, 1905a, 1918; Kiritshenko 1918; Fahringer 1922; Kiritshenko 1924; Seabra 1926; Hoberlandt 1956; Wagner 1959a; Kıyak 1990c; Önder et al. 1995b; Lodos et al. 1998; Awad 2000; Özsaraç et al. 2001b; Kıyak et al. 2004a; Özsaraç 2004; Özgen et al. 2005b, 2005a; Dursun and Kartal 2008a; Fent 2010a; Şerban 2010; Dursun and Fent 2011b; Gözüaçık et al. 2011; Bakan 2013; Yazıcı et al. 2014; Çerçi et al. 2022; Fent and Dursun 2022)</t>
  </si>
  <si>
    <t>(Wagner 1959a; Lodos et al. 1978; Kıyak 1990c; Önder et al. 1995b; Awad 2000; Kıyak 2000; Özgen et al. 2005b; Dursun and Kartal 2008a; Fent 2010a; Dursun and Fent 2011b; Yazıcı et al. 2014; Yazıcı 2022)</t>
  </si>
  <si>
    <t>(Horváth 1883; Lodos et al. 1998; Awad 2000; Dursun and Kartal 2008a; Yazıcı et al. 2014; Fent and Dursun 2022)</t>
  </si>
  <si>
    <t>(Fieber 1864; Reuter 1892; Linnavuori 1965; Önder et al. 1995b; Lodos et al. 1998; Awad 2000)</t>
  </si>
  <si>
    <t>(Seidenstücker 1958; Kemal and Koçak 2014a; Çerçi and Gözüaçık 2019; Çerçi and Koçak 2023)</t>
  </si>
  <si>
    <t>(Kiritshenko 1918, 1924; Wagner 1959a; Kıyak 1990a, 1990c; Lodos et al. 1998; Awad and Pehlivan 2001; Özsaraç et al. 2001b; Özsaraç 2004; Külekçi et al. 2009; Koçak and Kemal 2012)</t>
  </si>
  <si>
    <t>(Yazıcı et al. 2014)</t>
  </si>
  <si>
    <t>(Puton 1892; Kiritshenko 1918; Fahringer 1922; Linnavuori 1953; Hoberlandt 1956; Wagner 1959a; Lodos et al. 1978; Kıyak 1990c, 1990a; Önder et al. 1995b; Lodos et al. 1998; Awad 2000; Atlıhan et al. 2003; Dursun and Kartal 2008a; Karsavuran et al. 2008; Külekçi et al. 2009; Fent 2010a; Şerban 2010; Dursun and Fent 2011b; Gözüaçık et al. 2011; Yazıcı et al. 2014; Çerçi et al. 2018; Fent and Dursun 2022)</t>
  </si>
  <si>
    <t>(Puton 1892; Seidenstücker 1960b; Önder et al. 1995b; Lodos et al. 1998)</t>
  </si>
  <si>
    <t>(Horváth 1883; Puton 1892; Fahringer 1922; Hoberlandt 1956; Lodos et al. 1978, 1998; Kıyak 1990c; Çağlar 1992; Önder et al. 1995b; Özsaraç 2004; Fent 2010a; Gözüaçık et al. 2011; Fent and Japoshvili 2012; Bakan 2013; Yazıcı et al. 2014; Çerçi and Gözüaçık 2019)</t>
  </si>
  <si>
    <t>(Puton 1892; Escherich 1897; Horváth 1901; Kiritshenko 1918; Horváth 1919; Fahringer 1922; Kiritshenko 1924; Gadeau de Kerville 1939; Hoberlandt 1956; Wagner 1959a; Linnavuori 1965; Wagner 1966a; Lodos et al. 1978; Kıyak 1990c; Önder et al. 1995b; Lodos et al. 1998; Awad 2000; Atlıhan et al. 2003; Özsaraç 2004; Dursun and Kartal 2008a; Külekçi et al. 2009; Dursun and Fent 2011b; Yazıcı et al. 2014; Çerçi et al. 2022)</t>
  </si>
  <si>
    <t>(Horváth 1883; Puton 1892; Escherich 1897; Hoberlandt 1956; Lodos et al. 1998, 1978; Lodos and Önder 1982; Önder et al. 1995b; Özsaraç and Kıyak 2001; Dursun and Kartal 2008b; Fent 2010a; Dursun and Fent 2011a; Matocq et al. 2014; Kemal and Koçak 2018; Çerçi et al. 2022)</t>
  </si>
  <si>
    <t>(Horváth 1905a; Seidenstücker 1960b; Awad 2000)</t>
  </si>
  <si>
    <t>(Wagner 1959a; Yılmaz 1996; Kment and Jindra 2008; Külekçi et al. 2009; Çerçi et al. 2018)</t>
  </si>
  <si>
    <t>(Horváth 1883; Puton 1892; Escherich 1897; Kiritshenko 1918; Fahringer 1922; Hoberlandt 1956; Seidenstücker 1975b; Lodos et al. 1978; Önder et al. 1995b; Yılmaz 1996; Lodos et al. 1998; Özsaraç 2004; Dursun and Kartal 2008c; Külekçi et al. 2009; Fent 2010a; Dursun and Fent 2011a; Yazıcı et al. 2014; Çerçi and Gözüaçık 2019)</t>
  </si>
  <si>
    <t>(Horváth 1883, 1919; Puton and Noualhier 1895; Escherich 1897; Kiritshenko 1918; Fahringer 1922; Gadeau de Kerville 1939; Hoberlandt 1956; Wagner 1959a, 1966a; Lodos et al. 1978, 1998; Kıyak 1990c; Önder et al. 1995b; Yılmaz 1996; Özsaraç 2004; Dursun and Kartal 2008c; Külekçi et al. 2009; Fent 2010a; Dursun and Fent 2011a; Bakan 2013; Yazıcı et al. 2014)</t>
  </si>
  <si>
    <t>(Puton 1895; Horváth 1901, 1917a; Kiritshenko 1918; Seidenstücker 1960b; Lodos et al. 1978; Önder et al. 1995b; Yılmaz 1996; Gençer et al. 2004; Derjanschi and Péricart 2005; Külekçi et al. 2009; Matocq et al. 2014; Kıyak 2016b; Çerçi and Koçak 2023)</t>
  </si>
  <si>
    <t>(Escherich 1897; Horváth 1901; Kiritshenko 1918; Wagner 1959a; Lodos et al. 1998, 1978; Önder et al. 1995b; Yılmaz 1996; Derjanschi and Péricart 2005; Dursun and Kartal 2008c; Kment and Jindra 2008; Dursun and Fent 2011a; Gözüaçık et al. 2011; Özgen 2012; Matocq et al. 2014; Yazıcı et al. 2014; Çerçi et al. 2022)</t>
  </si>
  <si>
    <t>(Reuter 1890a; Puton 1892; Escherich 1897; Horváth 1901; Hoberlandt 1956; Lodos et al. 1978, 1998; Önder et al. 1995b, 2006; Yılmaz 1996; Özsaraç and Kıyak 2001; Derjanschi and Péricart 2005; Dursun and Kartal 2008c; Dursun and Fent 2011a; Matocq et al. 2014; Fent and Dursun 2022)</t>
  </si>
  <si>
    <t>(Horváth 1903a; Lodos et al. 1978; Özbek and Alaoğlu 1988; Kıyak 1993b; Yılmaz 1996; Lodos et al. 1998; Dursun and Kartal 2008c; Karsavuran et al. 2008; Külekçi et al. 2009; Fent 2010a; Dursun and Fent 2011a; Çerçi and Gözüaçık 2019; Fent and Dursun 2022)</t>
  </si>
  <si>
    <t>(Gadeau de Kerville 1939)</t>
  </si>
  <si>
    <t>(Hoberlandt 1956; Wagner 1966a; Lodos et al. 1978; Yılmaz 1996; Özsaraç and Kıyak 2001; Özsaraç 2004; Dursun and Kartal 2008c; Dursun and Fent 2011a; Fent and Dursun 2022; Çerçi and Koçak 2023)</t>
  </si>
  <si>
    <t>(Horváth 1883, 1918; Escherich 1897; Kiritshenko 1918; Fahringer 1922; Gadeau de Kerville 1939; Hoberlandt 1956; Wagner 1966a; Lodos et al. 1978, 1998; Kıyak 1990a; Yılmaz 1996; Karsavuran et al. 2008; Dursun and Kartal 2008c; Külekçi et al. 2009; Dursun and Fent 2011a; Gözüaçık et al. 2011; Koçak and Kemal 2012; Yazıcı et al. 2014; Küçükbasmacı and Kıyak 2015; Korkmaz and Yıldırım 2021; Çerçi et al. 2022)</t>
  </si>
  <si>
    <t>(Hoberlandt 1956; Lodos et al. 1978, 1998; Dursun and Kartal 2008b; Fent 2010a; Dursun and Fent 2011b; Çerçi et al. 2022; Fent and Dursun 2022)</t>
  </si>
  <si>
    <t>(Horváth 1883; Puton and Noualhier 1895; Kiritshenko 1918, 1924; Fahringer 1922; Hoberlandt 1956; Wagner 1966a; Lodos et al. 1978, 1998; Önder et al. 1984, 1995b; Kıyak 1990c; Özgen et al. 2005b; Dursun and Kartal 2008b; Karsavuran et al. 2008; Külekçi et al. 2009; Fent 2010a; Dursun and Fent 2011b; Yazıcı et al. 2014)</t>
  </si>
  <si>
    <t>(Lodos 1959)</t>
  </si>
  <si>
    <t>(Seidenstücker 1975b; Kıyak 1990c)</t>
  </si>
  <si>
    <t>(Horváth 1883, 1901; Puton and Noualhier 1895; Escherich 1897; Kiritshenko 1918; Fahringer 1922; Hoberlandt 1956; Wagner 1966a; Lodos et al. 1978; Önder et al. 1995b; Özsaraç 2004; Külekçi et al. 2009; Fent 2010a; Koçak and Kemal 2012; Sert et al. 2013; Çerçi and Gözüaçık 2019; Fent and Dursun 2022; Çerçi and Koçak 2023)</t>
  </si>
  <si>
    <t>(Kiritshenko 1918; Horváth 1919; Fahringer 1922; Hoberlandt 1956; Önder et al. 1983b, 1995b; Lodos et al. 1998; Fent and Aktaç 1999; Özsaraç and Kıyak 2001; Kıyak et al. 2004a; Bolu et al. 2006; Külekçi et al. 2009; Tezcan et al. 2013; Yazıcı et al. 2014; Kemal and Koçak 2014a; Küçükbasmacı and Kıyak 2015; Çerçi and Gözüaçık 2019)</t>
  </si>
  <si>
    <t>(Puton 1896; Horváth 1903a; Kiritshenko 1924; Wagner 1959a; Seidenstücker 1975b; Önder et al. 1995b; Yazıcı et al. 2014)</t>
  </si>
  <si>
    <t>(Fent et al. 2013; Kemal et al. 2013; Çerçi et al. 2018)</t>
  </si>
  <si>
    <t>(Çerçi and Koçak 2017a; Ak et al. 2019; Cianferoni et al. 2019; Göktürk and Tozlu 2019; Güncan and Gümüş 2019; Çerçi 2021; Çerçi et al. 2021c; Özdemir and Tuncer 2021)</t>
  </si>
  <si>
    <t>(Puton 1892; Horváth 1918; Seidenstücker 1957c; Linnavuori 1965; Lodos et al. 1978, 1998; Önder et al. 1995b; Awad and Pehlivan 2001; Dursun and Kartal 2008a; Karsavuran et al. 2008; Dursun and Fent 2011b; Matocq et al. 2014)</t>
  </si>
  <si>
    <t>(Seidenstücker 1975b; Lodos et al. 1978, 1998; Awad 2000; Özsaraç et al. 2001b; Fent and Aktaç 2007b; Öncül-Abacıgil et al. 2010a; Yazıcı et al. 2014)</t>
  </si>
  <si>
    <t>(Lodos et al. 1998; Awad 2000; Fent and Aktaç 2007b; Dursun and Kartal 2008a)</t>
  </si>
  <si>
    <t>(Sienkiewicz 1964)</t>
  </si>
  <si>
    <t>(Horváth 1883; Escherich 1897; Hoberlandt 1956; Lodos and Önder 1983; Lodos et al. 1998; Matocq et al. 2014; Yazıcı et al. 2014; Özgen and Topdemir 2018; Çerçi et al. 2022; Çerçi and Koçak 2023)</t>
  </si>
  <si>
    <t>(Seidenstücker 1957c; Péricart 2010)</t>
  </si>
  <si>
    <t>(Wagner 1959a; Seidenstücker 1960b; Lodos et al. 1978; Önder et al. 1995b; Gapon 2008; Péricart 2010)</t>
  </si>
  <si>
    <t>(Seidenstücker 1957c; Lodos et al. 1978, 1998; Kıyak 1990a; Gözüaçık et al. 2011)</t>
  </si>
  <si>
    <t>(Özgen and Çerçi 2018)</t>
  </si>
  <si>
    <t>(Hoberlandt 1956; Lodos and Önder 1982; Dursun and Fent 2011a)</t>
  </si>
  <si>
    <t>(Rider 2006)</t>
  </si>
  <si>
    <t>(Memon and Ahmad 2008)</t>
  </si>
  <si>
    <t>(Reuter 1890b; Escherich 1897)</t>
  </si>
  <si>
    <t>(Önder et al. 1995b; Özgen et al. 2005a; Bolu et al. 2006; Fent et al. 2010b; Gözüaçık et al. 2011)</t>
  </si>
  <si>
    <t>(Horváth 1883, 1918; Puton 1892; Lodos et al. 1978; Önder et al. 1983a, 1995b; Fent and Aktaç 1999; Dursun and Kartal 2008b; Dursun and Fent 2011b; Fent 2011; Yazıcı et al. 2014; Fent and Dursun 2022)</t>
  </si>
  <si>
    <t>(Seidenstücker 1960b; Kıyak 1993b)</t>
  </si>
  <si>
    <t>(Horváth 1883, 1901; Kiritshenko 1918; Kıyak 1993b; Önder et al. 1995b; Lodos et al. 1998; Özsaraç 2004; Fent and Aktaç 2007b; Dursun and Kartal 2008b; Külekçi et al. 2009; Fent 2010a; Dursun and Fent 2011b; Bakan 2013; Tezcan et al. 2013; Çerçi and Özgen 2021; Çerçi et al. 2022; Çerçi and Koçak 2023)</t>
  </si>
  <si>
    <t>(Fent and Aktaç 2007b; Fent 2010a; Dursun and Fent 2016b)</t>
  </si>
  <si>
    <t>(Puton 1892; Fahringer 1922; Hoberlandt 1956; Wagner 1966a; Lodos et al. 1978, 1998; Önder et al. 1983b, 1995b, 1981; Özsaraç and Kıyak 2001; Özsaraç 2004; Dursun and Kartal 2008c; Külekçi et al. 2009; Şerban 2010; Tezcan et al. 2013; Yazıcı et al. 2014; Küçükbasmacı and Kıyak 2015; Korkmaz and Yıldırım 2021; Fent and Dursun 2022)</t>
  </si>
  <si>
    <t>(Kment and Jindra 2005; Özgen et al. 2018a)</t>
  </si>
  <si>
    <t>(Horváth 1919, 1883; Puton 1892; Fahringer 1922; Hoberlandt 1956; Lodos et al. 1978, 1998; Kıyak 1993b; Önder et al. 1995b; Fent and Aktaç 1999; Awad 2000; Özsaraç 2004; Özgen et al. 2005a; Dursun and Kartal 2008a; Külekçi et al. 2009; Şerban 2010; Fent 2010a; Dursun and Fent 2011b; Fent and Japoshvili 2012; Bakan 2013; Yazıcı et al. 2014; Orçan and Kıvan 2017)</t>
  </si>
  <si>
    <t>(Lodos et al. 1978, 1998; Awad 2000; Gençer et al. 2004; Özgen et al. 2005b, 2005a; Dursun and Kartal 2008a; Dursun and Fent 2011b; Fent and Dursun 2022)</t>
  </si>
  <si>
    <t>(Wagner 1959a; Lodos 1963; Lodos et al. 1998; Özsaraç and Kıyak 2001; Bolu et al. 2006; Önder et al. 2006; Dursun and Kartal 2008c; Yazıcı et al. 2014; Dursun and Fent 2015; Çerçi and Gözüaçık 2019; Fent and Dursun 2022)</t>
  </si>
  <si>
    <t>(Fahringer 1922; Hoberlandt 1956; Fent 2010a; Fent and Dursun 2022)</t>
  </si>
  <si>
    <t>(Lodos and Önder 1980b)</t>
  </si>
  <si>
    <t>(Kiritshenko 1918; Seidenstücker 1975b; Awad 2000)</t>
  </si>
  <si>
    <t>(Puton and Noualhier 1895; Hoberlandt 1956; Sienkiewicz 1964; Önder et al. 1995b; Lodos et al. 1998; Awad 2000; Dursun and Kartal 2008a; Şerban 2010; Tezcan et al. 2010, 2013; Fent 2010a; Dursun and Fent 2011b; Matocq et al. 2014; Küçükbasmacı and Kıyak 2015; Çerçi and Gözüaçık 2019)</t>
  </si>
  <si>
    <t>(Puton and Noualhier 1895; Escherich 1897; Horváth 1901, 1905a; Kiritshenko 1918; Hoberlandt 1956; Wagner 1959a; Lodos et al. 1978; Özbek and Alaoğlu 1988; Kıyak 1990c; Önder et al. 1995b; Lodos et al. 1998; Awad 2000; Atlıhan et al. 2003; Kıyak et al. 2004a; Özgen et al. 2005b; Dursun and Kartal 2008a; Külekçi et al. 2009; Yazıcı et al. 2014)</t>
  </si>
  <si>
    <t>(Kıvan 2004; Fent and Aktaç 2007a; Dursun and Fent 2018b; Kıyak et al. 2019; Çerçi et al. 2021c)</t>
  </si>
  <si>
    <t>(Ahmad et al. 1996)</t>
  </si>
  <si>
    <t>(Lodos et al. 1978, 1998; Lodos and Önder 1983; Kıyak 1993b; Gençer et al. 2004; Fent and Japoshvili 2012)</t>
  </si>
  <si>
    <t>(Ahmad and Önder 1990; Fent and Aktaç 2007b; Külekçi et al. 2009)</t>
  </si>
  <si>
    <t>(Horváth 1883; Lodos et al. 1978, 1998; Lodos and Önder 1983; Çerçi et al. 2022; Fent and Dursun 2022)</t>
  </si>
  <si>
    <t>(Ahmad and Önder 1990)</t>
  </si>
  <si>
    <t>(Horváth 1883, 1901; Puton 1892; Kiritshenko 1918, 1924; Fahringer 1922; Linnavuori 1953; Hoberlandt 1956; Wagner 1959a; Lodos et al. 1978, 1998; Önder et al. 1981, 1995b; Kıyak 1990c; Fent and Aktaç 1999; Özsaraç and Kıyak 2001; Özsaraç 2004; Bolu et al. 2006; Dursun and Kartal 2008c; Külekçi et al. 2009; Fent 2010a; Fent and Japoshvili 2012; Matocq et al. 2014; Yazıcı et al. 2014; Küçükbasmacı and Kıyak 2015; Çerçi and Gözüaçık 2019; Korkmaz and Yıldırım 2021; Çerçi et al. 2022; Fent and Dursun 2022; Çerçi and Koçak 2023)</t>
  </si>
  <si>
    <t>(Horváth 1883; Hoberlandt 1956; Lodos and Önder 1983)</t>
  </si>
  <si>
    <t>(Fent 2010a; Yazıcı et al. 2014; Dursun and Fent 2016b)</t>
  </si>
  <si>
    <t>(Fent and Aktaç 2007b)</t>
  </si>
  <si>
    <t>(Yazıcı et al. 2014; Kemal and Koçak 2018)</t>
  </si>
  <si>
    <t>(Lodos et al. 1978)</t>
  </si>
  <si>
    <t>(Horváth 1883, 1918; Escherich 1897; Kiritshenko 1918; Hoberlandt 1956; Lodos et al. 1998, 1978; Yiğit and Uygun 1982; Çam 1993; Önder et al. 1995b; Atlıhan et al. 2003; Özsaraç 2004; Dursun and Kartal 2008c; Külekçi et al. 2009; Öncül-Abacıgil et al. 2010a; Yazıcı et al. 2014)</t>
  </si>
  <si>
    <t>(Horváth 1883; Escherich 1897; Horváth 1905a; Kiritshenko 1918; Lodos et al. 1978, 1998; Awad 2000; Külekçi et al. 2009; Çerçi and Koçak 2023)</t>
  </si>
  <si>
    <t>(Horváth 1903b; Kiritshenko 1918; Seidenstücker 1958, 1971b; Önder et al. 1995b; Awad 2000)</t>
  </si>
  <si>
    <t>(Lodos and Önder 1980b; Yazıcı et al. 2014)</t>
  </si>
  <si>
    <t>(Lodos and Önder 1982; Önder et al. 1995b; Lodos et al. 1998)</t>
  </si>
  <si>
    <t>(Lodos and Önder 1982; Önder et al. 1995b, 2006; Fent and Aktaç 2007b; Fent and Japoshvili 2012; Çerçi and Koçak 2023)</t>
  </si>
  <si>
    <t>(Horváth 1901, 1919; Hoberlandt 1956; Lodos and Önder 1982; Önder et al. 1995b; Lodos et al. 1998; Fent and Aktaç 1999; Kıyak et al. 2004a; Derjanschi and Péricart 2005; Fent 2010a; Dursun and Fent 2011b; Gözüaçık et al. 2011; Matocq et al. 2014; Fent and Dursun 2022)</t>
  </si>
  <si>
    <t xml:space="preserve">(Horváth 1883; Puton 1892; Kiritshenko 1918; Fahringer 1922; Linnavuori 1953; Hoberlandt 1956; Tuatay et al. 1972; Lodos et al. 1978, 1998; Lodos and Önder 1982; Önder et al. 1995b; Fent and Aktaç 1999; Dursun and Kartal 2008b; Şerban 2010; Dursun and Fent 2011a; Fent 2011; Matocq et al. 2014; Yazıcı et al. 2014; Çerçi and Özgen 2021; Fent and Dursun 2022; Çerçi and Koçak 2023) </t>
  </si>
  <si>
    <t>(Lodos and Önder 1982; Lodos et al. 1998; Dursun and Kartal 2008b; Bakan 2013)</t>
  </si>
  <si>
    <t>(Wagner 1959a; Çağlar 1992; Önder et al. 1995b; Lodos et al. 1998; Özgen et al. 2005a)</t>
  </si>
  <si>
    <t>(Hoberlandt 1956; Lodos and Önder 1982)</t>
  </si>
  <si>
    <t>(Hoberlandt 1956; Lodos et al. 1978, 1998; Lodos and Önder 1982; Özgen et al. 2005b; Dursun and Kartal 2008b; Gözüaçık et al. 2011)</t>
  </si>
  <si>
    <t>(Seidenstücker 1960b; Kıyak 1990c; Önder et al. 1995b; Lodos et al. 1998)</t>
  </si>
  <si>
    <t>(Wagner 1965b; Çerçi and Koçak 2023)</t>
  </si>
  <si>
    <t>(Lodos and Önder 1982; Önder et al. 1995b; Lodos et al. 1998; Gözüaçık et al. 2011)</t>
  </si>
  <si>
    <t>(Seidenstücker 1958; Linnavuori 1965; Lodos and Önder 1982; Çağlar 1992; Lodos et al. 1998)</t>
  </si>
  <si>
    <t>(Horváth 1883; Hoberlandt 1956; Linnavuori 1965; Lodos et al. 1978, 1998; Lodos and Önder 1982; Kıyak 1990c; Çağlar 1992; Önder et al. 1995b; Fent 2010a; Gözüaçık et al. 2011; Fent and Japoshvili 2012; Bakan 2013; Tezcan et al. 2013; Yazıcı et al. 2014; Fent and Dursun 2022)</t>
  </si>
  <si>
    <t>(Kiritshenko 1924; Hoberlandt 1956; Tuatay et al. 1972; Lodos et al. 1978; Lodos and Önder 1982; Derjanschi and Péricart 2005; Matocq et al. 2014; Fent and Dursun 2022; Çerçi and Koçak 2023)</t>
  </si>
  <si>
    <t>(Kiritshenko 1918; Hoberlandt 1956; Lodos and Önder 1982; Dursun and Fent 2011a; Özgen 2012; Yazıcı et al. 2014)</t>
  </si>
  <si>
    <t>(Kiritshenko 1918; Linnavuori 1965; Lodos et al. 1978; Lodos and Önder 1982; Kıyak 1993b; Gözüaçık et al. 2011; Tezcan et al. 2013)</t>
  </si>
  <si>
    <t>(Seidenstücker 1957c; Lodos et al. 1978; Çağlar 1992; Dursun and Kartal 2008b; Gözüaçık et al. 2011)</t>
  </si>
  <si>
    <t>(Seidenstücker 1958; Wagner 1959a, 1966a; Kıyak 1990c; Önder et al. 1995b; Lodos et al. 1998; Dursun and Fent 2011a; Tezcan et al. 2013; Matocq et al. 2014; Yazıcı et al. 2014)</t>
  </si>
  <si>
    <t>(Wagner 1966a; Çağlar 1992; Önder et al. 1995b; Lodos et al. 1998)</t>
  </si>
  <si>
    <t>(Horváth 1883; Fahringer 1922; Gadeau de Kerville 1939; Hoberlandt 1956; Lodos and Önder 1982; Kıyak 1990a, 1990c; Önder et al. 1995b; Özsaraç 2004; Fent 2010a; Dursun and Fent 2011a; Fent and Japoshvili 2012; Yazıcı et al. 2014; Çerçi and Gözüaçık 2019; Çerçi et al. 2022; Fent and Dursun 2022)</t>
  </si>
  <si>
    <t>(Horváth 1883, 1905a, 1919; Fahringer 1922; Hoberlandt 1956; Lodos et al. 1978; Kıyak 1990c; Lodos et al. 1998; Özsaraç 2004; Dursun and Kartal 2008b; Karsavuran et al. 2008; Fent 2010a; Koçak and Kemal 2010; Dursun and Fent 2011b; Gözüaçık et al. 2011; Yazıcı et al. 2014; Özgen and Dioli 2018c; Fent and Dursun 2022)</t>
  </si>
  <si>
    <t>(Horváth 1883; Puton 1892; Kiritshenko 1918; Hoberlandt 1956; Wagner 1959a; Önder et al. 1995b; Lodos et al. 1998; Fent and Aktaç 2007b; Dursun and Kartal 2008b; Külekçi et al. 2009; Şerban 2010; Fent 2010a; Dursun and Fent 2011b; Gözüaçık et al. 2011; Bakan 2013; Yazıcı et al. 2014; Özgen et al. 2018a; Çerçi and Özgen 2021; Fent and Dursun 2022)</t>
  </si>
  <si>
    <t>(Kıyak 1993b; Lodos et al. 1998; Özsaraç et al. 2001b; Özsaraç 2004; Fent and Aktaç 2007b)</t>
  </si>
  <si>
    <t>(Seidenstücker 1965c; Lodos et al. 1998; Dursun and Fent 2011b; Çerçi and Özgen 2021)</t>
  </si>
  <si>
    <t>(Hoberlandt 1956; Lodos et al. 1998; Gençer et al. 2004; Dursun and Kartal 2008b; Fent 2010a; Şerban 2010; Dursun and Fent 2011b; Küçükbasmacı and Kıyak 2015)</t>
  </si>
  <si>
    <t>(Horváth 1883; Puton 1892; Horváth 1919; Fahringer 1922; Hoberlandt 1956; Wagner 1959a; Linnavuori 1965; Önder et al. 1995b; Lodos et al. 1998; Awad and Pehlivan 2001; Özsaraç 2004; Fent 2010a; Dursun and Fent 2011b; Gözüaçık et al. 2011; Bakan 2013; Yazıcı et al. 2014; Fent and Dursun 2022; Çerçi and Koçak 2023)</t>
  </si>
  <si>
    <t>(Hoberlandt 1956; Lodos et al. 1998)</t>
  </si>
  <si>
    <t>(Péricart 2010)</t>
  </si>
  <si>
    <t>(Lodos and Önder 1978; Lodos et al. 1998)</t>
  </si>
  <si>
    <t>(Hoberlandt 1956; Lodos and Önder 1978; Lodos et al. 1998)</t>
  </si>
  <si>
    <t>(Horváth 1894; Kiritshenko 1918; Linnavuori 1953, 1965; Lodos and Önder 1978; Lodos et al. 1998; Çerçi and Koçak 2023)</t>
  </si>
  <si>
    <t>(Horváth 1905a; Hoberlandt 1956; Lodos and Önder 1978; Önder et al. 1995b; Lodos et al. 1998; Şerban 2010; Yazıcı et al. 2014)</t>
  </si>
  <si>
    <t>(Horváth 1905a; Kiritshenko 1918; Gadeau de Kerville 1939; Hoberlandt 1956; Linnavuori 1965; Wagner 1966a; Lodos et al. 1978; Önder et al. 1995b; Lodos et al. 1998; Özsaraç 2004; Önder et al. 2006; Fent 2010a; Şerban 2010; Gözüaçık et al. 2011; Özgen 2012; Kemal and Koçak 2014b; Yazıcı et al. 2014; Çerçi and Gözüaçık 2019; Çerçi and Koçak 2023)</t>
  </si>
  <si>
    <t>(Horváth 1895; Seidenstücker 1958; Lodos et al. 1998; Matocq et al. 2014; Çerçi and Özgen 2021)</t>
  </si>
  <si>
    <t>(Seidenstücker 1960b; Kıyak 1993b; Derjanschi and Péricart 2005; Dursun and Kartal 2008c; Fent 2010a; Dursun and Fent 2011a, 2016b)</t>
  </si>
  <si>
    <t>(Akıncı and Avcı 2016)</t>
  </si>
  <si>
    <t>(Seidenstücker 1957c; Dioli and Özgen 2018a)</t>
  </si>
  <si>
    <t>(Horváth 1917a; Seidenstücker 1960b; Önder et al. 1995b; Lodos et al. 1998; Gözüaçık et al. 2011; Dursun and Fent 2013; Tezcan et al. 2013)</t>
  </si>
  <si>
    <t>(Seidenstücker 1960b; Lodos et al. 1998; Dursun and Fent 2013)</t>
  </si>
  <si>
    <t>(Seidenstücker 1964d; Lodos et al. 1978; Péricart 2010; Dursun and Fent 2013; Çerçi and Gözüaçık 2019)</t>
  </si>
  <si>
    <t>(Horváth 1889; Hoberlandt 1956; Seidenstücker 1958; Wagner 1959a; Linnavuori 1965; Lodos et al. 1978, 1998; Dursun and Fent 2013; Yazıcı et al. 2014; Kemal and Koçak 2018)</t>
  </si>
  <si>
    <t>(Hoberlandt 1956; Seidenstücker 1960b; Lodos et al. 1998; Dursun and Fent 2013; Yazıcı et al. 2014)</t>
  </si>
  <si>
    <t>(Dursun and Fent 2013; Çerçi and Gözüaçık 2019)</t>
  </si>
  <si>
    <t>(Puton 1896; Seidenstücker 1958; Wagner 1959a; Önder et al. 1995b; Lodos et al. 1998; Gözüaçık et al. 2011; Dursun and Fent 2013)</t>
  </si>
  <si>
    <t>(Horváth 1889, 1901, 1919; Puton 1892; Escherich 1897; Fahringer 1922; Linnavuori 1953; Hoberlandt 1956; Lodos et al. 1978, 1998; Önder et al. 1995b; Özsaraç and Kıyak 2001; Kıyak et al. 2004a; Özsaraç 2004; Dursun and Fent 2013; Yazıcı et al. 2014; Çerçi et al. 2018; Fent and Dursun 2022; Çerçi and Koçak 2023)</t>
  </si>
  <si>
    <t>(Hoberlandt 1956; Önder et al. 1995b; Lodos et al. 1998; Kıyak and Ün 1999; Fent 2010a; Gözüaçık et al. 2011; Özgen and Dioli 2018c; Fent and Dursun 2022)</t>
  </si>
  <si>
    <t>(Puton and Noualhier 1895; Escherich 1897; Kiritshenko 1918; Hoberlandt 1956; Lodos et al. 1998, 1978; Lodos and Önder 1983; Önder et al. 1995b; Gençer et al. 2004; Külekçi et al. 2009; Şerban 2010; Fent 2010a; Bakan 2013; Yazıcı et al. 2014; Çerçi and Gözüaçık 2019)</t>
  </si>
  <si>
    <t>(Kiritshenko 1918; Linnavuori 1965; Yıldırım et al. 2013a)</t>
  </si>
  <si>
    <t>(Heiss and Péricart 1983; Çağlar 1992)</t>
  </si>
  <si>
    <t>(Heiss and Péricart 1983; Fent and Dursun 2019a)</t>
  </si>
  <si>
    <t>(Hoberlandt 1956; Heiss and Péricart 1983; Yıldırım et al. 2013a)</t>
  </si>
  <si>
    <t>(Awad and Önder 1997b)</t>
  </si>
  <si>
    <t>(Kiritshenko 1918; Hoberlandt 1956; Heiss and Péricart 1983)</t>
  </si>
  <si>
    <t>(Puton 1892; Seidenstücker 1958; Lodos et al. 1998)</t>
  </si>
  <si>
    <t>(Doğanlar et al. 2007)</t>
  </si>
  <si>
    <t>(Seidenstücker 1960b; Davidová-Vilímová and Štys 1980; Doğanlar et al. 2007)</t>
  </si>
  <si>
    <t>(Seidenstücker 1963a; Lodos and Önder 1978; Lodos et al. 1998; Doğanlar et al. 2007; Fent and Aktaç 2007b; Dursun and Fent 2010; Fent 2010a)</t>
  </si>
  <si>
    <t>(Horváth 1883, 1901; Hoberlandt 1956; Lodos and Önder 1978; Lodos et al. 1998; Özsaraç 2004; Kıyak et al. 2004a; Doğanlar et al. 2007; Fent and Aktaç 2009; Dursun and Fent 2010; Yazıcı et al. 2014; Çerçi and Koçak 2023)</t>
  </si>
  <si>
    <t>(Gadeau de Kerville 1939; Hoberlandt 1952; Linnavuori 1965; Özesmi and Önder 1988; Kıyak et al. 2004b, 2007; Balık et al. 2006; Topkara et al. 2009; Dursun 2011b; Salur and Mesci 2011; Fent et al. 2011; Dursun and Fent 2018a)</t>
  </si>
  <si>
    <t>(Horváth 1883; Puton and Noualhier 1895; Escherich 1897; Horváth 1901, 1905a, 1918; Kiritshenko 1918; Fahringer 1922; Kiritshenko 1924; Hoberlandt 1956; Önder et al. 1983b; Kıyak 1990c; Awad and Önder 1997a; Özsaraç et al. 2001a; Kıyak et al. 2004a; Koçak and Kemal 2010; Şerban 2010; Fent and Japoshvili 2012; Sert et al. 2013; Matocq et al. 2014; Küçükbasmacı and Kıyak 2015; Yazıcı et al. 2015b; Çerçi et al. 2018; Yazıcı et al. 2022)</t>
  </si>
  <si>
    <t>(Puton and Noualhier 1895; Horváth 1901, 1905a; Kiritshenko 1918; Hoberlandt 1956; Awad and Önder 1997a; Çerçi et al. 2018, 2022; Yazıcı et al. 2022)</t>
  </si>
  <si>
    <t>(Puton and Noualhier 1895; Horváth 1901; Hoberlandt 1956; Wagner 1959a; Linnavuori 1965; Kıyak 1990c; Awad and Önder 1997a; Matocq et al. 2014; Yazıcı et al. 2015b; Çerçi and Koçak 2023)</t>
  </si>
  <si>
    <t>(Horváth 1883, 1901, 1918; Fahringer 1922; Hoberlandt 1956; Önder et al. 1981; Awad and Önder 1997a; Fent and Aktaç 2008)</t>
  </si>
  <si>
    <t>(Horváth 1883; Reuter 1890a; Kiritshenko 1918; Hoberlandt 1956; Seidenstücker 1958; Önder 1980; Matocq et al. 2014)</t>
  </si>
  <si>
    <t>(Önder 1980)</t>
  </si>
  <si>
    <t>(Reuter 1883; Kıyak 1993b; Özsaraç et al. 2001a)</t>
  </si>
  <si>
    <t>(Horváth 1883, 1901; Fahringer 1922; Hoberlandt 1956; Wagner 1966a; Önder 1980; Özsaraç et al. 2001a; Atlıhan et al. 2003; Özsaraç 2004; Kıyak and Akar 2010; Yıldırım et al. 2010, 2013b; Dursun 2011a; Çerçi et al. 2018, 2022; Fent and Okyar 2022; Çerçi and Koçak 2023)</t>
  </si>
  <si>
    <t>(Putshkov 1994; Yıldırım et al. 2010, 2013b)</t>
  </si>
  <si>
    <t>(Gadeau de Kerville 1939; Hoberlandt 1956; Önder 1980; Özsaraç 2004)</t>
  </si>
  <si>
    <t>(Horváth 1883, 1901; Hoberlandt 1956; Önder 1980; Boz 1992; Putshkov and Moulet 2010; Dursun 2011a; Fent and Japoshvili 2012; Matocq et al. 2014; Çerçi and Özgen 2021; Çerçi and Koçak 2023)</t>
  </si>
  <si>
    <t>(Matocq and Özgen 2010; Yıldırım et al. 2010; Dursun and Fent 2015; Fent et al. 2022)</t>
  </si>
  <si>
    <t>(Kiritshenko 1918; Hoberlandt 1956; Önder 1980; Özsaraç 2004; Yıldırım et al. 2010; Çerçi et al. 2022; Fent et al. 2022)</t>
  </si>
  <si>
    <t>(Hoberlandt 1956; Yayla 1984)</t>
  </si>
  <si>
    <t>(Kiritshenko 1918; Dursun and Salur 2013)</t>
  </si>
  <si>
    <t>(Seidenstücker 1957c; Önder 1980; Fent and Japoshvili 2012; Dursun and Salur 2013; Kıyak 2016b; Çerçi and Koçak 2023)</t>
  </si>
  <si>
    <t>(Reuter 1909; Önder 1980)</t>
  </si>
  <si>
    <t>(Reuter 1891b)</t>
  </si>
  <si>
    <t>(Hoberlandt 1956; Seidenstücker 1957c; Davidová-Vilímová and Kment 2003)</t>
  </si>
  <si>
    <t>(Puton and Noualhier 1895; Önder 1980)</t>
  </si>
  <si>
    <t>(Horváth 1901, 1919; Fahringer 1922; Seidenstücker 1958; Önder 1980)</t>
  </si>
  <si>
    <t>(Putshkov and Moulet 2010)</t>
  </si>
  <si>
    <t>(Putshkov and Putshkov 1996)</t>
  </si>
  <si>
    <t>(Horváth 1898b)</t>
  </si>
  <si>
    <t>(Tuatay et al. 1972)</t>
  </si>
  <si>
    <t>(Horváth 1883; Reuter 1890a; Puton and Noualhier 1895; Hoberlandt 1956; Önder 1980)</t>
  </si>
  <si>
    <t>(Çerçi and Koçak 2016; Fent and Dursun 2021)</t>
  </si>
  <si>
    <t>(Escherich 1897; Hoberlandt 1956; Önder 1980; Yıldırım et al. 2010, 2013b)</t>
  </si>
  <si>
    <t>(Fahringer 1922; Hoberlandt 1956; Tuatay et al. 1972; Özsaraç 2004; Önder et al. 2006; Dursun 2011a; Koçak and Kemal 2012)</t>
  </si>
  <si>
    <t>(Önder 1980; Fent 2011)</t>
  </si>
  <si>
    <t>(Önder et al. 1981; Putshkov and Moulet 2010; Dursun and Salur 2013)</t>
  </si>
  <si>
    <t>(Puton and Noualhier 1895; Kiritshenko 1918; Hoberlandt 1956; Matocq and Özgen 2010; Çerçi et al. 2022; Fent et al. 2022; Çerçi and Koçak 2023)</t>
  </si>
  <si>
    <t>(Moulet 2020)</t>
  </si>
  <si>
    <t>(Kiritshenko 1918; Hoberlandt 1956; Önder 1980; Önder et al. 1981, 1984; Özsaraç 2004; Yıldırım et al. 2013b; Öncül-Abacıgil et al. 2010a; Yıldırım et al. 2010; Dursun 2011a; Koçak and Kemal 2012)</t>
  </si>
  <si>
    <t>(Kiritshenko 1924; Dursun and Salur 2013)</t>
  </si>
  <si>
    <t>(Putshkov and Moulet 2010; Yıldırım et al. 2010)</t>
  </si>
  <si>
    <t>(Horváth 1901, 1918; Kiritshenko 1918, 1924; Seidenstücker 1958; Önder 1980; Kıyak 1990c, 2016b; Yıldırım et al. 2013b, 2010; Çerçi and Koçak 2023)</t>
  </si>
  <si>
    <t>(Horváth 1883; Puton 1892; Escherich 1897; Horváth 1901, 1905a; Kiritshenko 1918; Gadeau de Kerville 1939; Hoberlandt 1956; Önder 1980; Kıyak 1990c; Öncül-Abacıgil et al. 2010a; Dursun 2011a; Yıldırım et al. 2013b; Çerçi et al. 2022)</t>
  </si>
  <si>
    <t>(Seidenstücker 1958; Putshkov 2002)</t>
  </si>
  <si>
    <t xml:space="preserve">(Kiritshenko 1918; Kıyak and Çağlar 1991; Kıyak and Salur 2000) </t>
  </si>
  <si>
    <t>(Önder 1980; Boz 1992; Dursun and Salur 2013)</t>
  </si>
  <si>
    <t>(Reuter 1890a; Boz 1992)</t>
  </si>
  <si>
    <t>(Reuter 1890a; Horváth 1901, 1918; Hoberlandt 1956; Önder 1980; Özsaraç 2004; Dursun and Salur 2013; Matocq et al. 2014; Küçükbasmacı and Kıyak 2015)</t>
  </si>
  <si>
    <t>(Özsaraç 2004; Dursun and Salur 2013)</t>
  </si>
  <si>
    <t>(Horváth 1894; Tuatay et al. 1972; Önder 1980; Boz 1992; Dursun and Salur 2013)</t>
  </si>
  <si>
    <t>(Poppius 1909; Önder 1980; Boz 1992; Dursun and Salur 2013; Çerçi et al. 2018)</t>
  </si>
  <si>
    <t>(Çerçi and Koçak 2016; Dursun and Fent 2020; Kıyak 2020b; Çelik et al. 2021; Çerçi et al. 2021c)</t>
  </si>
  <si>
    <t>(Hoberlandt 1956; Tuatay et al. 1972; Pehlivan 1981; Şerban 2010; Yıldırım et al. 2011)</t>
  </si>
  <si>
    <t>(Pehlivan 1981; Kıyak 1990c; Zengin and Dursun 2019)</t>
  </si>
  <si>
    <t>(Horváth 1894; Göllner-Scheiding 1978; Kıyak 1990c, 2016b; Dursun and Fent 2015; Çerçi et al. 2018; Zengin and Dursun 2019; Akman and Dursun 2021)</t>
  </si>
  <si>
    <t>(Puton and Noualhier 1895; Horváth 1901, 1905a; Kiritshenko 1918; Gadeau de Kerville 1939; Wagner 1959a; Linnavuori 1965; Tuatay et al. 1972; Pehlivan 1981; Kıyak et al. 2004a; Özsaraç 2004; Dursun 2009; Yıldırım et al. 2011; Kıyak 2016b; Fent and Dursun 2019b; Korkmaz and Yıldırım 2021)</t>
  </si>
  <si>
    <t>(Moulet 1995; Çerçi and Koçak 2023)</t>
  </si>
  <si>
    <t>(Horváth 1894; Puton and Noualhier 1895; Horváth 1905a; Kiritshenko 1918; Fahringer 1922; Hoberlandt 1956; Pehlivan 1981; Özsaraç 2004; Dursun 2009; Yıldırım et al. 2011; Küçükbasmacı and Kıyak 2015; Zengin and Dursun 2019; Akman and Dursun 2021)</t>
  </si>
  <si>
    <t>(Pehlivan 1981; Moulet 1995; Yıldırım et al. 2013a; Çerçi and Özgen 2021)</t>
  </si>
  <si>
    <t>(Horváth 1917b; Pehlivan 1981; Moulet 1995)</t>
  </si>
  <si>
    <t>(Horváth 1917b; Pehlivan 1981; Beyaz and Tezcan 2002; Özgen and Dioli 2022; Çerçi and Koçak 2023)</t>
  </si>
  <si>
    <t>(Horváth 1883, 1901; Puton and Noualhier 1895; Escherich 1897; Kiritshenko 1918; Hoberlandt 1956; Wagner 1959a, 1966a; Tuatay et al. 1972; Pehlivan 1981; Lodos et al. 1984; Çevik 1996; Özsaraç and Kıyak 2001; Özsaraç 2004; Dursun 2009; Küçükbasmacı and Kıyak 2015; Fent and Dursun 2019b; Akman and Dursun 2021; Korkmaz and Yıldırım 2021; Çerçi and Koçak 2023)</t>
  </si>
  <si>
    <t>(Dursun and Fent 2015)</t>
  </si>
  <si>
    <t>(Göllner-Scheiding 1978; Çerçi and Özgen 2021)</t>
  </si>
  <si>
    <t>(Pehlivan 1981)</t>
  </si>
  <si>
    <t>(Horváth 1883; Puton 1892; Escherich 1897; Horváth 1901, 1905a; Kiritshenko 1918; Gadeau de Kerville 1939; Hoberlandt 1956; Tuatay et al. 1972; Pehlivan 1981; Özsaraç 2004; Dursun 2009; Kment and Banar 2010; Yıldırım et al. 2011; Küçükbasmacı and Kıyak 2015; Zengin and Dursun 2019; Akman and Dursun 2021)</t>
  </si>
  <si>
    <t>(Kiritshenko 1918; Hoberlandt 1956; Pehlivan 1981; Kıyak 1990c, 2002; Moulet 1995; Gençer et al. 2004; Dursun 2009; Kment and Banar 2010; Yıldırım et al. 2013a; Fent and Dursun 2019b; Akman and Dursun 2021; Korkmaz and Yıldırım 2021)</t>
  </si>
  <si>
    <t>(Pehlivan 1981; Dursun and Fent 2015)</t>
  </si>
  <si>
    <t>(Horváth 1883, 1918; Puton 1892; Hoberlandt 1956; Wagner 1962; Pehlivan 1981; Dursun 2009; Kıyak and Akar 2010; Yıldırım et al. 2011; Küçükbasmacı and Kıyak 2015; Dursun and Fent 2016b; Çerçi et al. 2018, 2022; Fent and Dursun 2019b)</t>
  </si>
  <si>
    <t>(Hoberlandt 1956; Pehlivan 1981; Moulet 1995; Dursun 2009; Yıldırım et al. 2013a; Küçükbasmacı and Kıyak 2015; Çerçi et al. 2018; Fent and Dursun 2019b; Zengin and Dursun 2019)</t>
  </si>
  <si>
    <t>(Wagner 1939; Özsaraç and Kıyak 2001; Kıyak et al. 2004a; Özsaraç 2004; Kıyak and Akar 2010; Şerban 2010; Yıldırım et al. 2011; Küçükbasmacı and Kıyak 2015; Kıyak 2016b; Dursun and Fent 2019)</t>
  </si>
  <si>
    <t>(Seidenstücker 1968c; Özsaraç 2004)</t>
  </si>
  <si>
    <t>(Horváth 1883, 1905a; Kiritshenko 1918; Pehlivan 1981; Lodos et al. 1984; Kıyak 1993b; Moulet 1995; Dursun 2009; Şerban 2010; Küçükbasmacı and Kıyak 2015)</t>
  </si>
  <si>
    <t>(Linnavuori 1965; Pehlivan 1981; Çağlar 1992; Özsaraç 2004; Dursun 2009; Yıldırım et al. 2011; Fent and Dursun 2019b; Zengin and Dursun 2019)</t>
  </si>
  <si>
    <t>(Tuatay et al. 1972; Pehlivan 1981; Dursun 2009; Şerban 2010; Yıldırım et al. 2011; Fent and Dursun 2019b)</t>
  </si>
  <si>
    <t>(Hoberlandt 1956; Wagner 1966a; Önder and Adıgüzel 1979; Pehlivan 1981; Moulet 1995; Yıldırım et al. 2013a; Matocq et al. 2014; Çerçi and Koçak 2023)</t>
  </si>
  <si>
    <t>(Horváth 1929; Seidenstücker 1958; Péricart 1998b)</t>
  </si>
  <si>
    <t>(Puton 1892; Horváth 1901; Hoberlandt 1956; Péricart 1998b)</t>
  </si>
  <si>
    <t>(Wagner 1959a; Seidenstücker 1960b; Péricart 1998c)</t>
  </si>
  <si>
    <t>(Seidenstücker 1966a)</t>
  </si>
  <si>
    <t>(Puton and Noualhier 1895; Péricart 1998b; Fent and Okyar 2022)</t>
  </si>
  <si>
    <t>(Horváth 1905a; Seidenstücker 1958; Péricart 1998c)</t>
  </si>
  <si>
    <t>(Hoberlandt 1956; Önder et al. 1981; Lodos et al. 1999; Matocq and Özgen 2010; Özgen et al. 2021b)</t>
  </si>
  <si>
    <t>(Horváth 1918; Sienkiewicz 1964; Lodos et al. 1978; Çağatay 1988b; Péricart 1998c)</t>
  </si>
  <si>
    <t>(Péricart 1998b)</t>
  </si>
  <si>
    <t>(Seidenstücker 1960b; Çağatay 1985b; Péricart 1998b; Matocq et al. 2014)</t>
  </si>
  <si>
    <t>(Sienkiewicz 1964; Péricart 1998b)</t>
  </si>
  <si>
    <t>(Horváth 1901; Péricart 1998c; Matocq et al. 2014; Yazıcı et al. 2015b; Çerçi and Koçak 2023)</t>
  </si>
  <si>
    <t>(Horváth 1883; Hoberlandt 1956; Lodos et al. 1978; Yazıcı et al. 2015b; Dursun and Fent 2016a)</t>
  </si>
  <si>
    <t>(Hoberlandt 1956; Kıyak 1990c; Péricart 1998c; Lodos et al. 1999; Atlıhan et al. 2003; Fent and Japoshvili 2012)</t>
  </si>
  <si>
    <t>(Kiritshenko 1924; Hoberlandt 1956; Seidenstücker 1963c; Lodos et al. 1978, 1999; Fent and Aktaç 2008)</t>
  </si>
  <si>
    <t>(Kıyak 1990c)</t>
  </si>
  <si>
    <t>(Seidenstücker 1963c; Péricart 1998c)</t>
  </si>
  <si>
    <t>(Seidenstücker 1963c; Çağatay 1987; Çerçi and Koçak 2023)</t>
  </si>
  <si>
    <t>(Seidenstücker 1963c; Lodos et al. 1978; Péricart 1998c)</t>
  </si>
  <si>
    <t>(Seidenstücker 1963c; Péricart 1998c; Lodos et al. 1999; Yazıcı et al. 2015b; Çerçi and Koçak 2023)</t>
  </si>
  <si>
    <t>(Çerçi and Tezcan 2020)</t>
  </si>
  <si>
    <t>(Péricart 1998b; Özgen et al. 2021b)</t>
  </si>
  <si>
    <t>(Seidenstücker 1965d; Péricart 1998b)</t>
  </si>
  <si>
    <t>(Horváth 1883; Péricart 1998b; Fent and Japoshvili 2012)</t>
  </si>
  <si>
    <t>(Sienkiewicz 1964; Linnavuori 1965; Lodos et al. 1978, 1999; Çağatay 1985b; Péricart 1998b; Özsaraç 2004; Yazıcı et al. 2015b)</t>
  </si>
  <si>
    <t>(Hoberlandt 1956; Linnavuori 1965; Lodos et al. 1984, 1999; Péricart 1998c)</t>
  </si>
  <si>
    <t>(Péricart 1998c; Lodos et al. 1999; Çerçi et al. 2018)</t>
  </si>
  <si>
    <t>(Horváth 1883; Puton 1892; Horváth 1905a; Hoberlandt 1956; Önder et al. 1984; Péricart 1998c; Lodos et al. 1999; Kıyak et al. 2004a; Özsaraç 2004; Önder et al. 2006; Fent and Japoshvili 2012; Çerçi and Koçak 2023)</t>
  </si>
  <si>
    <t>(Seidenstücker 1960b; Péricart 1998c)</t>
  </si>
  <si>
    <t>(Puton and Noualhier 1895; Hoberlandt 1956; Seidenstücker 1960b; Péricart 1998b)</t>
  </si>
  <si>
    <t>(Horváth 1883; Linnavuori 1953; Önder et al. 1983b; Péricart 1998b; Lodos et al. 1999)</t>
  </si>
  <si>
    <t>(Horváth 1883; Önder et al. 1983b; Lodos et al. 1999)</t>
  </si>
  <si>
    <t>(Puton 1892; Linnavuori 1953; Hoberlandt 1956; Péricart 1998b; Matocq et al. 2014; Çerçi et al. 2018; Fent and Okyar 2022)</t>
  </si>
  <si>
    <t>(Horváth 1883; Puton and Noualhier 1895; Horváth 1901, 1905a; Seabra 1926; Sienkiewicz 1964; Lodos et al. 1978; Çağatay 1985b; Kıyak and Çağlar 1991; Péricart 1998b; Lodos et al. 1999; Özsaraç 2004; Fent and Japoshvili 2012; Matocq et al. 2014; Çerçi and Koçak 2023)</t>
  </si>
  <si>
    <t>(Kıyak 1993a; Péricart 1998b)</t>
  </si>
  <si>
    <t>(Önder and Adıgüzel 1979; Péricart 1998b)</t>
  </si>
  <si>
    <t>(Reuter 1890a; Puton and Noualhier 1895; Önder and Adıgüzel 1979; Péricart 1998b; Lodos et al. 1999; Kıyak 2002, 2016b; Matocq and Özgen 2010; Çerçi et al. 2022; Çerçi and Koçak 2023)</t>
  </si>
  <si>
    <t>(Puton and Noualhier 1895; Seidenstücker 1958; Péricart 1998c; Lodos et al. 1999)</t>
  </si>
  <si>
    <t>(Puton and Noualhier 1895; Hoberlandt 1956; Seidenstücker 1958; Önder and Adıgüzel 1979; Çağatay 1988b; Lodos et al. 1999; Matocq and Özgen 2010; Çerçi et al. 2018)</t>
  </si>
  <si>
    <t>(Péricart 1998c)</t>
  </si>
  <si>
    <t>(Péricart 1998c; Lodos et al. 1999)</t>
  </si>
  <si>
    <t>(Puton and Noualhier 1895; Önder and Adıgüzel 1979; Çağatay 1988b)</t>
  </si>
  <si>
    <t>(Puton and Noualhier 1895; Seidenstücker 1960b; Péricart 1998c; Lodos et al. 1999; Matocq and Özgen 2010; Fent and Okyar 2022)</t>
  </si>
  <si>
    <t>(Seidenstücker 1979b)</t>
  </si>
  <si>
    <t>(Horváth 1883, 1918; Puton and Noualhier 1895; Linnavuori 1953; Hoberlandt 1956; Tuatay et al. 1972; Lodos et al. 1978, 1999; Matocq et al. 2014; Kıyak and Şahin 2020)</t>
  </si>
  <si>
    <t>(Sienkiewicz 1964; Péricart 1998c)</t>
  </si>
  <si>
    <t>(Seidenstücker 1973)</t>
  </si>
  <si>
    <t>(Péricart 1995; Özgen and Dioli 2018d)</t>
  </si>
  <si>
    <t>(Puton and Noualhier 1895; Önder and Adıgüzel 1979; Lodos et al. 1999; Özsaraç 2004)</t>
  </si>
  <si>
    <t>(Seidenstücker 1973; Péricart 1998c)</t>
  </si>
  <si>
    <t>(Horváth 1895; Seidenstücker 1960b; Péricart 1998c)</t>
  </si>
  <si>
    <t>(Seidenstücker 1963d)</t>
  </si>
  <si>
    <t>(Péricart 1998b; Çerçi and Tezcan 2020)</t>
  </si>
  <si>
    <t>(Puton and Noualhier 1895; Seidenstücker 1960b; Çerçi and Koçak 2023)</t>
  </si>
  <si>
    <t>(Hoberlandt 1956; Lodos et al. 1999; Matocq and Özgen 2010; Fent et al. 2022)</t>
  </si>
  <si>
    <t>(Hoberlandt 1956; Önder and Adıgüzel 1979; Önder et al. 1981, 1984; Péricart 1998c; Lodos et al. 1999; Fent and Japoshvili 2012; Küçükbasmacı and Kıyak 2015; Yazıcı et al. 2015b; Dursun and Fent 2016a)</t>
  </si>
  <si>
    <t>(Çağatay 1988b; Péricart 1998c)</t>
  </si>
  <si>
    <t>(Kiritshenko 1918; Lodos et al. 1978, 1999; Önder et al. 1981, 1984; Péricart 1998c; Öncül-Abacıgil et al. 2010a; Özgen and Dioli 2019)</t>
  </si>
  <si>
    <t>(Linnavuori 1965; Çağatay 1988b; Péricart 1998c; Çerçi et al. 2022; Çerçi and Koçak 2023)</t>
  </si>
  <si>
    <t>(Péricart 1998c; Matocq and Özgen 2010)</t>
  </si>
  <si>
    <t>(Puton and Noualhier 1895; Seidenstücker 1960b; Péricart 1998c; Özgen and Dioli 2019)</t>
  </si>
  <si>
    <t>(Puton and Noualhier 1895; Péricart 1998c)</t>
  </si>
  <si>
    <t>(Kıyak 1995)</t>
  </si>
  <si>
    <t>(Seidenstücker 1960b; Péricart 1998b)</t>
  </si>
  <si>
    <t>(Hoberlandt 1956; Lodos et al. 1978)</t>
  </si>
  <si>
    <t>(Hoberlandt 1956; Önder et al. 1981, 1984; Péricart 1998c; Lodos et al. 1999; Çerçi and Koçak 2023)</t>
  </si>
  <si>
    <t>(Josifov 1986; Péricart 1998b)</t>
  </si>
  <si>
    <t>(Puton and Noualhier 1895; Péricart 1998b; Fent and Japoshvili 2012)</t>
  </si>
  <si>
    <t>(Horváth 1883; Péricart 1998b)</t>
  </si>
  <si>
    <t>(Horváth 1886; Aysev 1974)</t>
  </si>
  <si>
    <t>(Puton and Noualhier 1895; Yazıcı et al. 2015b)</t>
  </si>
  <si>
    <t>(Saunders 1877; Seidenstücker 1957c; Péricart 1998b; Lodos et al. 1999)</t>
  </si>
  <si>
    <t>(Linnavuori 1953; Péricart 1998b; Lodos et al. 1999)</t>
  </si>
  <si>
    <t>(Hoberlandt 1956; Péricart 1998b; Yazıcı et al. 2015b; Dursun and Fent 2016a; Çerçi and Koçak 2023)</t>
  </si>
  <si>
    <t>(Horváth 1883; Lodos et al. 1999)</t>
  </si>
  <si>
    <t>(Horváth 1918; Hoberlandt 1956; Lodos et al. 1978, 1999; Önder et al. 1983b)</t>
  </si>
  <si>
    <t>(Hoberlandt 1956; Önder et al. 1981; Öncül-Abacıgil et al. 2010a; Özgen et al. 2021b; Çerçi and Koçak 2023)</t>
  </si>
  <si>
    <t>(Horváth 1883; Kiritshenko 1918; Hoberlandt 1956; Péricart 1998c; Lodos et al. 1999; Özsaraç 2004; Yazıcı et al. 2015b; Dursun and Fent 2016a; Kemal and Koçak 2018)</t>
  </si>
  <si>
    <t>(Dioli and Özgen 2018b)</t>
  </si>
  <si>
    <t>(Horváth 1883; Hoberlandt 1956; Péricart 1998b; Lodos et al. 1999; Çerçi and Koçak 2023)</t>
  </si>
  <si>
    <t>(Çağatay 1985b; Péricart 1998b; Matocq et al. 2014)</t>
  </si>
  <si>
    <t>(Horváth 1901; Péricart 1998b; Lodos et al. 1999)</t>
  </si>
  <si>
    <t>(Lodos et al. 1999; Yazıcı et al. 2015b)</t>
  </si>
  <si>
    <t>(Hoberlandt 1956; Péricart 1998b; Lodos et al. 1999)</t>
  </si>
  <si>
    <t>(Hoberlandt 1956; Seidenstücker 1958)</t>
  </si>
  <si>
    <t>(Puton and Noualhier 1895; Péricart 1998b)</t>
  </si>
  <si>
    <t>(Horváth 1901; Péricart 1998b)</t>
  </si>
  <si>
    <t>(Lodos et al. 1978, 1999; Çağatay 1985b; Péricart 1998b)</t>
  </si>
  <si>
    <t>(Lodos et al. 1984; Péricart 1998b)</t>
  </si>
  <si>
    <t>(Horváth 1905a; Seidenstücker 1979a; Vinokurov 1990)</t>
  </si>
  <si>
    <t>(Péricart 1998c; Öncül-Abacıgil et al. 2010b)</t>
  </si>
  <si>
    <t>(Reuter 1890b; Lodos et al. 1978, 1999)</t>
  </si>
  <si>
    <t>(Hoberlandt 1944; Péricart 1998c)</t>
  </si>
  <si>
    <t>(Hoberlandt 1956; Önder and Adıgüzel 1979; Péricart 1998b; Lodos et al. 1999; Özgen and Dioli 2019)</t>
  </si>
  <si>
    <t>(Horváth 1918; Péricart 1998b)</t>
  </si>
  <si>
    <t>(Horváth 1905a; Hoberlandt 1956; Aysev 1974; Lodos et al. 1978, 1984; Çağatay 1988b; Péricart 1998c; Lodos et al. 1999; Matocq et al. 2014; Çerçi and Özgen 2021; Yazıcı et al. 2022)</t>
  </si>
  <si>
    <t>(Çerçi et al. 2022)</t>
  </si>
  <si>
    <t>(Hoberlandt 1952; Özsaraç 2004; Fent et al. 2011; Fent and Dursun 2016)</t>
  </si>
  <si>
    <t>(Horváth 1901; Çerçi and Koçak 2016)</t>
  </si>
  <si>
    <t>(Horváth 1901; Fent et al. 2011)</t>
  </si>
  <si>
    <t>(Lindberg 1922; Hoberlandt 1952; Fent et al. 2011)</t>
  </si>
  <si>
    <t>(Fent and Dursun 2016)</t>
  </si>
  <si>
    <t>(Hoberlandt 1952; Lindskog 1975; Fent et al. 2011)</t>
  </si>
  <si>
    <t>(Seidenstücker 1964b)</t>
  </si>
  <si>
    <t>(Seidenstücker 1964b; Önder et al. 1981; Fent et al. 2011)</t>
  </si>
  <si>
    <t>(Péricart 1990)</t>
  </si>
  <si>
    <t>(Fent et al. 2011; Dursun and Fent 2019; Çerçi and Koçak 2023)</t>
  </si>
  <si>
    <t>(Cobben 1987)</t>
  </si>
  <si>
    <t>(Carapezza 2009)</t>
  </si>
  <si>
    <t>(Puton and Noualhier 1895; Yıldırım et al. 2014)</t>
  </si>
  <si>
    <t>(Wagner 1959a; Lodos 1960; Brown and Eralp 1962; Tuatay et al. 1972; Abbas 1990; Önder et al. 1995b; Lodos et al. 1998; Kıyak et al. 2004a; Karsavuran et al. 2008; Fent and Aktaç 2009; Dursun and Fent 2010; Fent 2010a; Yıldırım et al. 2014)</t>
  </si>
  <si>
    <t>(Lodos 1963)</t>
  </si>
  <si>
    <t>(Jakovlev 1879; Horváth 1911; Abbas 1990; Kıyak 2000; Dursun and Fent 2010; Fent 2010a; Fent and Japoshvili 2012; Yıldırım et al. 2014; Kemal and Koçak 2018)</t>
  </si>
  <si>
    <t>(Horváth 1883; Escherich 1897; Abbas 1990; Önder et al. 1995b; Özsaraç 2004; Dursun and Fent 2010; Küçükbasmacı and Kıyak 2015)</t>
  </si>
  <si>
    <t>(Zwölfer 1931; Brown and Eralp 1962; Önder et al. 2006)</t>
  </si>
  <si>
    <t>(Brown and Eralp 1962; Önder et al. 2006)</t>
  </si>
  <si>
    <t>(Puton 1892; Horváth 1917a; Sienkiewicz 1964; Önder et al. 1995b; Gözüaçık and Fent 2012)</t>
  </si>
  <si>
    <t>(Kerzhner 1976)</t>
  </si>
  <si>
    <t>(Seidenstücker 1960b; Özsaraç 2004; Dursun and Fent 2010)</t>
  </si>
  <si>
    <t>(Horváth 1883, 1901; Fahringer 1922; Hoberlandt 1956; Seidenstücker 1972a; Lodos et al. 1978, 1998; Kıyak 1990c; Önder et al. 1995b, 2006)</t>
  </si>
  <si>
    <t>(Horváth 1883, 1901; Linnavuori 1953; Seidenstücker 1972a; Lodos et al. 1978, 1998; Önder et al. 2006; Dursun and Fent 2010; Fent 2010a; Fent and Japoshvili 2012; Gözüaçık and Fent 2012; Koçak and Kemal 2012; Yıldırım et al. 2014; Özgen and Dioli 2018b)</t>
  </si>
  <si>
    <t>(Lodos et al. 1998; Göllner-Scheiding 2006)</t>
  </si>
  <si>
    <t>(Seidenstücker 1972a; Fent and Aktaç 2007b; Fent and Japoshvili 2012)</t>
  </si>
  <si>
    <t>(Göllner-Scheiding 2006)</t>
  </si>
  <si>
    <t>(Lodos et al. 1998; Küçükbasmacı and Kıyak 2015)</t>
  </si>
  <si>
    <t>(Göllner-Scheiding 1990, 2006; Matocq et al. 2014; Özgen and Dioli 2018b)</t>
  </si>
  <si>
    <t>(Puton 1892; Lodos et al. 1978, 1998; Önder et al. 1995b; Fent and Aktaç 2007b)</t>
  </si>
  <si>
    <t>(Horváth 1906a; Hoberlandt 1956; Önder et al. 1995b; Lodos et al. 1998; Önder et al. 2006; Gözüaçık and Fent 2012; Matocq et al. 2014; Yıldırım et al. 2014; Çerçi and Koçak 2023)</t>
  </si>
  <si>
    <t>(Hoberlandt 1956; Wagner 1959a; Linnavuori 1965; Gözüaçık and Fent 2012)</t>
  </si>
  <si>
    <t>(Horváth 1881; Hoberlandt 1956; Seidenstücker and Josifov 1963; Dursun and Fent 2010)</t>
  </si>
  <si>
    <t>(Yıldırım et al. 2014)</t>
  </si>
  <si>
    <t>(Lodos et al. 1998; Çerçi and Gözüaçık 2019; Çerçi et al. 2022)</t>
  </si>
  <si>
    <t>(Lodos et al. 1998; Dursun and Fent 2010)</t>
  </si>
  <si>
    <t>(Seidenstücker 1957c; Gapon 2007)</t>
  </si>
  <si>
    <t>(Horváth 1883; Hoberlandt 1956; Fent and Aktaç 2007b; Fent 2010a)</t>
  </si>
  <si>
    <t>(Puton 1892; Hoberlandt 1956; Lodos et al. 1978, 1998; Önder et al. 1995b; Fent and Aktaç 2007b; Dursun and Fent 2010; Fent 2010a; Gözüaçık and Fent 2012; Özgen 2012; Tezcan et al. 2013; Çerçi et al. 2022)</t>
  </si>
  <si>
    <t>(Horváth 1901; Kıyak 1990c; Carapezza and Kerzhner 2005)</t>
  </si>
  <si>
    <t>(Hoberlandt 1956; Lodos et al. 1978, 1998; Kıyak 1990c; Carapezza and Kerzhner 2005)</t>
  </si>
  <si>
    <t>(Kıyak 1993b, 2016b; Özsaraç et al. 2001b; Kıyak et al. 2004a; Carapezza and Kerzhner 2005)</t>
  </si>
  <si>
    <t>(Lodos 1963; Lodos et al. 1998; Tezcan and Önder 2003)</t>
  </si>
  <si>
    <t>(Horváth 1883, 1905a; Kiritshenko 1918; Fahringer 1922; Hoberlandt 1956; Linnavuori 1965; Pehlivan 1981; Kıyak 1990c; Özsaraç and Kıyak 2001; Kıyak 2002; Özsaraç 2004; Dursun 2009; Şerban 2010; Yıldırım et al. 2011; Fent and Japoshvili 2012; Sert et al. 2013; Yıldırım et al. 2013a; Küçükbasmacı and Kıyak 2015; Fent and Dursun 2019b; Zengin and Dursun 2019; Çerçi and Koçak 2023)</t>
  </si>
  <si>
    <t>(Horváth 1883; Puton and Noualhier 1895; Horváth 1901, 1905a; Kiritshenko 1918; Gadeau de Kerville 1939; Lansbury 1965; Tuatay et al. 1972; Pehlivan 1981; Özsaraç and Kıyak 2001; Özsaraç 2004; Dursun 2009; Yıldırım et al. 2011; Küçükbasmacı and Kıyak 2015; Zengin and Dursun 2019; Çerçi et al. 2022; Çerçi and Koçak 2023)</t>
  </si>
  <si>
    <t>(Pehlivan 1981; Moulet 1995; Çerçi and Koçak 2023)</t>
  </si>
  <si>
    <t>(Lansbury 1965)</t>
  </si>
  <si>
    <t>(Horváth 1897; Seidenstücker 1960b)</t>
  </si>
  <si>
    <t>(Horváth 1883; Kiritshenko 1918; Hoberlandt 1956; Seidenstücker 1960b; Sienkiewicz 1964; Önder and Adıgüzel 1979; Moulet 1995; Önder et al. 2006; Dursun 2009; Kıyak and Akar 2010; Yıldırım et al. 2011; Çerçi et al. 2022; Çerçi and Koçak 2023)</t>
  </si>
  <si>
    <t>(Escherich 1897; Fahringer 1922; Lodos and Önder 1980a; Lodos et al. 1998; Fent and Aktaç 2007b; Dursun and Fent 2010; Fent and Japoshvili 2012)</t>
  </si>
  <si>
    <t>(Péricart 1983)</t>
  </si>
  <si>
    <t>(Önder and Lodos 1983; Péricart 1983)</t>
  </si>
  <si>
    <t>(Péricart 1981)</t>
  </si>
  <si>
    <t>(Péricart and Golub 1996)</t>
  </si>
  <si>
    <t>(Horváth 1901; Péricart 1983)</t>
  </si>
  <si>
    <t>(Josifov 1967a; Önder and Lodos 1983)</t>
  </si>
  <si>
    <t>(Hoberlandt 1956; Önder and Lodos 1983)</t>
  </si>
  <si>
    <t>(Yıldırım et al. 2013b)</t>
  </si>
  <si>
    <t>(Önder and Adıgüzel 1979)</t>
  </si>
  <si>
    <t>(Horváth 1906b; Hoberlandt 1956; Özgen et al. 2018b)</t>
  </si>
  <si>
    <t>(Puton 1892; Önder and Lodos 1983; Péricart 1983; Kıyak and Akar 2010; Dursun and Fent 2017a; Çerçi and Koçak 2023)</t>
  </si>
  <si>
    <t>(Önder and Lodos 1983; Yıldırım et al. 2013b)</t>
  </si>
  <si>
    <t>(Önder and Lodos 1983)</t>
  </si>
  <si>
    <t>(Seidenstücker 1960b; Önder and Lodos 1983)</t>
  </si>
  <si>
    <t>(Hoberlandt 1956; Seidenstücker 1957c; Önder and Lodos 1983; Önder et al. 2006; Dursun and Fent 2017a; Çerçi and Koçak 2023)</t>
  </si>
  <si>
    <t>(Horváth 1906b; Seidenstücker 1960b)</t>
  </si>
  <si>
    <t>(Seidenstücker 1954d; Önder and Lodos 1983; Péricart 1983; Maral et al. 2013; Yıldırım et al. 2013b)</t>
  </si>
  <si>
    <t>(Seidenstücker 1957c; Önder and Lodos 1983; Péricart 1983; Kıyak 1990c; Dursun and Fent 2017a)</t>
  </si>
  <si>
    <t>(Seidenstücker 1960b; Péricart 1983)</t>
  </si>
  <si>
    <t>(Péricart 1983; Kıyak et al. 2004a; Yıldırım et al. 2013b; Kemal and Koçak 2014b; Dursun and Fent 2017a; Çerçi and Koçak 2023)</t>
  </si>
  <si>
    <t>(Seidenstücker 1954d; Péricart 1981, 1983; Lodos et al. 1984; Maral et al. 2013; Dursun and Fent 2017a; Çerçi and Özgen 2021; Yazıcı et al. 2022)</t>
  </si>
  <si>
    <t>(Horváth 1906b; Kıyak and Akar 2010)</t>
  </si>
  <si>
    <t>(Horváth 1883; Seidenstücker 1954d; Hoberlandt 1956; Önder and Lodos 1983; Fent 2011; Yıldırım et al. 2013b; Dursun and Fent 2017a)</t>
  </si>
  <si>
    <t>(Horváth 1883; Puton and Noualhier 1895; Kiritshenko 1918; Seidenstücker 1954d; Hoberlandt 1956; Wagner 1957; Önder and Lodos 1983; Maral et al. 2013; Dursun and Fent 2017a)</t>
  </si>
  <si>
    <t>(Mutun 2003; Mutun et al. 2009; Küçükbasmacı 2014; Çerçi and Koçak 2016; Dursun and Fent 2017a; Aysal and Kıvan 2018; Çerçi et al. 2021c; Dursun 2021)</t>
  </si>
  <si>
    <t>(Mutun 2009; Aysal and Kıvan 2011, 2018; Sevim et al. 2013; Kezik and Eroğlu 2014; Küçükbasmacı 2014; Dursun and Fent 2017a)</t>
  </si>
  <si>
    <t>(Horváth 1906b; Hoberlandt 1956; Péricart 1981; Dursun and Fent 2017a)</t>
  </si>
  <si>
    <t>(Péricart 1983; Dursun and Fent 2017a)</t>
  </si>
  <si>
    <t>(Horváth 1906b; Kiritshenko 1918; Önder and Lodos 1983)</t>
  </si>
  <si>
    <t>(Seidenstücker 1954d; Hoberlandt 1956; Sienkiewicz 1964; Önder and Lodos 1983; Yıldırım et al. 2013b; Dursun and Fent 2017a)</t>
  </si>
  <si>
    <t>(Seidenstücker 1954d; Önder and Lodos 1983; Kıyak 1990c; Dursun and Fent 2017a)</t>
  </si>
  <si>
    <t>(Štusák and Önder 1982)</t>
  </si>
  <si>
    <t>(Yıldırım et al. 2013b; Matocq et al. 2014)</t>
  </si>
  <si>
    <t>(Seidenstücker 1954d; Hoberlandt 1956; Péricart 1981; Önder and Lodos 1983)</t>
  </si>
  <si>
    <t>(Seidenstücker 1957c; Önder and Lodos 1983)</t>
  </si>
  <si>
    <t>(Hoberlandt 1956; Önder and Lodos 1977; Kıran 1978; Péricart 1983)</t>
  </si>
  <si>
    <t>(Horváth 1906b; Seidenstücker 1954d; Önder and Lodos 1983; Péricart 1983; Maral et al. 2013; Çerçi and Koçak 2023)</t>
  </si>
  <si>
    <t>(Önder and Lodos 1983; Péricart 1983; Matocq et al. 2014; Dursun and Fent 2017a)</t>
  </si>
  <si>
    <t>(Horváth 1906b; Seidenstücker 1954d; Hoberlandt 1956; Péricart 1981; Önder and Lodos 1983; Maral et al. 2013; Yıldırım et al. 2013b; Dursun and Fent 2017a)</t>
  </si>
  <si>
    <t>(Dursun and Fent 2017a)</t>
  </si>
  <si>
    <t>(Péricart 1981, 1983)</t>
  </si>
  <si>
    <t>(Seidenstücker 1954d; Linnavuori 1965; Önder and Lodos 1983)</t>
  </si>
  <si>
    <t>(Hoberlandt 1956; Önder and Lodos 1983; Kıyak et al. 2004a; Özsaraç 2004; Maral et al. 2013)</t>
  </si>
  <si>
    <t>(Seidenstücker 1954d; Hoberlandt 1956; Linnavuori 1965; Önder and Adıgüzel 1979; Önder and Lodos 1983; Yıldırım et al. 2013b; Dursun and Fent 2017a)</t>
  </si>
  <si>
    <t>(Puton and Noualhier 1895; Horváth 1918; Çam 1993; Atlıhan et al. 2003; Yıldırım et al. 2013b; Dursun and Fent 2017a)</t>
  </si>
  <si>
    <t>(Önder and Lodos 1983; Péricart 1983; Maral et al. 2013; Matocq et al. 2014)</t>
  </si>
  <si>
    <t>(Hoberlandt 1956; Kment and Jindra 2005; Matocq et al. 2014; Dursun and Fent 2017a)</t>
  </si>
  <si>
    <t>(Reuter 1890a; Puton and Noualhier 1895; Escherich 1897; Hoberlandt 1956; Önder and Lodos 1983; Çam 1993; Çevik 1996; Yıldırım et al. 2013b; Aysal and Kıvan 2018; Yazıcı et al. 2022)</t>
  </si>
  <si>
    <t>(Seidenstücker 1972c; Önder and Lodos 1983)</t>
  </si>
  <si>
    <t>(Horváth 1906b; Hoberlandt 1956; Péricart 1983)</t>
  </si>
  <si>
    <t>(Péricart and Önder 1982)</t>
  </si>
  <si>
    <t>(Seidenstücker 1957c; Önder and Lodos 1983; Dursun and Fent 2017a)</t>
  </si>
  <si>
    <t>(Horváth 1906b; Péricart 1983; Yazıcı et al. 2022)</t>
  </si>
  <si>
    <t>(Horváth 1906b; Önder and Lodos 1983)</t>
  </si>
  <si>
    <t>(Horváth 1901; Seidenstücker 1954d; Önder and Lodos 1983; Péricart 1983; Maral et al. 2013; Yıldırım et al. 2013b; Matocq et al. 2014)</t>
  </si>
  <si>
    <t>(Horváth 1883; Puton 1892; Seidenstücker 1954d; Hoberlandt 1956; Önder and Lodos 1983; Maral et al. 2013; Yıldırım et al. 2013b; Dursun and Fent 2017a)</t>
  </si>
  <si>
    <t>(Horváth 1883; Hoberlandt 1956; Önder and Lodos 1983; Kıyak and Akar 2010; Dursun and Fent 2017a; Çerçi and Koçak 2023)</t>
  </si>
  <si>
    <t>(Horváth 1906b; Seidenstücker 1958; Önder and Lodos 1983)</t>
  </si>
  <si>
    <t>(Önder and Lodos 1983; Kıyak and Akar 2010)</t>
  </si>
  <si>
    <t>(Horváth 1906b; Seidenstücker 1954d; Hoberlandt 1956; Péricart 1981, 1983; Önder and Lodos 1983; Maral et al. 2013)</t>
  </si>
  <si>
    <t>(Maral et al. 2013)</t>
  </si>
  <si>
    <t>(Horváth 1906b)</t>
  </si>
  <si>
    <t>(Seidenstücker 1954d; Önder and Lodos 1983; Péricart 1983; Dursun and Fent 2017a)</t>
  </si>
  <si>
    <t>(Horváth 1906b; Seidenstücker 1954d; Önder and Lodos 1983; Péricart 1983; Dursun and Fent 2017a)</t>
  </si>
  <si>
    <t>(Hoberlandt 1956; Önder and Lodos 1983; Péricart 1983; Dursun and Fent 2017a)</t>
  </si>
  <si>
    <t>(Puton 1892; Horváth 1906b; Seidenstücker 1954d; Önder and Lodos 1983; Maral et al. 2013; Dursun and Fent 2017a)</t>
  </si>
  <si>
    <t>(Seidenstücker 1954d; Hoberlandt 1956; Péricart 1981, 1983; Önder and Lodos 1983; Dursun and Fent 2017a)</t>
  </si>
  <si>
    <t>(Maral et al. 2013; Dursun and Fent 2017a)</t>
  </si>
  <si>
    <t>(Péricart 1981; Önder and Lodos 1983)</t>
  </si>
  <si>
    <t>(Hoberlandt 1956; Önder and Lodos 1983; Bolu et al. 2019)</t>
  </si>
  <si>
    <t>(Kment and Jindra 2005; Banbal and Fent 2016)</t>
  </si>
  <si>
    <t>(Hoberlandt 1952; Kment and Jindra 2005)</t>
  </si>
  <si>
    <t>(Hoberlandt 1952; Önder et al. 1981, 1984; Fent et al. 2011; Dursun and Fent 2019)</t>
  </si>
  <si>
    <t>(Seidenstücker 1957c; Dursun 2012)</t>
  </si>
  <si>
    <t>(Horváth 1883; Tamanini 1951, 1970; Hoberlandt 1952; Kıyak et al. 2008; Fent et al. 2011; Dursun 2012)</t>
  </si>
  <si>
    <t>(Fent et al. 2011; Berchi et al. 2017)</t>
  </si>
  <si>
    <t>(Tamanini 1970; Fent et al. 2011; Dursun 2012)</t>
  </si>
  <si>
    <t>(Tamanini 1970; Fent et al. 2011; Berchi et al. 2017)</t>
  </si>
  <si>
    <t>(Pericart 1998a)</t>
  </si>
  <si>
    <t>(Kerzhner &amp; Josifov 1996)</t>
  </si>
  <si>
    <t>Anthocorini</t>
  </si>
  <si>
    <t xml:space="preserve">Dufouriellini </t>
  </si>
  <si>
    <t>Dufouriellini</t>
  </si>
  <si>
    <t>Oriini</t>
  </si>
  <si>
    <t>Xylocorini</t>
  </si>
  <si>
    <t>Balıkesir, Denizli, Düzce, Kırklareli</t>
  </si>
  <si>
    <t>(Berchi et al., 2017)</t>
  </si>
  <si>
    <t>Denizli, Muğla</t>
  </si>
  <si>
    <t>(Tamanini 1955; Fent et al. 2011)</t>
  </si>
  <si>
    <t xml:space="preserve"> iNaturalist: Antalya</t>
  </si>
  <si>
    <t>Adana, Antalya, Artvin, Balıkesir, Denizli, Diyarbakır, Edirne, Hatay, İstanbul, İzmir, Kahramanmaraş, Karaman, Kütahya, Kayseri, Mersin, Muğla, Osmaniye</t>
  </si>
  <si>
    <t>Adana, Bursa, İzmir, Konya</t>
  </si>
  <si>
    <t>New record: Belpınar Beli, Taşkent, Konya, 26-06-2023, at 1890 m, on Crataegus sp.</t>
  </si>
  <si>
    <t>New record: Taşkent, Konya, 26-06-2023, on Quercus sp.; iNaturalist: Karaman</t>
  </si>
  <si>
    <t>Antalya, Diyarbakır, Hatay, İzmir, Kahramanmaraş, Karaman, Kastamonu, Kocaeli, Konya, Kütahya, Osmaniye, Tekirdağ, Uşak</t>
  </si>
  <si>
    <t>Glaucopterum</t>
  </si>
  <si>
    <t>Amphiareus</t>
  </si>
  <si>
    <t>Cryptostemma</t>
  </si>
  <si>
    <t>Erianotus</t>
  </si>
  <si>
    <t>Chlorochroa</t>
  </si>
  <si>
    <t>Menaccarus</t>
  </si>
  <si>
    <t>Thyreocoris</t>
  </si>
  <si>
    <t>Heterorius</t>
  </si>
  <si>
    <t>Lizinus</t>
  </si>
  <si>
    <t>Eilatus</t>
  </si>
  <si>
    <t>Piocoris</t>
  </si>
  <si>
    <t>Gerriselloides</t>
  </si>
  <si>
    <t>Dichaetonecta</t>
  </si>
  <si>
    <t>Brachyceroea</t>
  </si>
  <si>
    <t>Mesodicyphus</t>
  </si>
  <si>
    <t>Camptobrochis</t>
  </si>
  <si>
    <t>Knightocapsus</t>
  </si>
  <si>
    <t>Turciocoris</t>
  </si>
  <si>
    <t>Primihoristus</t>
  </si>
  <si>
    <t>Montanorthops</t>
  </si>
  <si>
    <t>Compsocerocoris</t>
  </si>
  <si>
    <t>Eckerleinius</t>
  </si>
  <si>
    <t>Eriamiris</t>
  </si>
  <si>
    <t>Exophytocoris</t>
  </si>
  <si>
    <t>Ktenocoris</t>
  </si>
  <si>
    <t>Leptophytocoris</t>
  </si>
  <si>
    <t>Stictophytocoris</t>
  </si>
  <si>
    <t>Poeciloscytus</t>
  </si>
  <si>
    <t>Brachystira</t>
  </si>
  <si>
    <t>Plumiger</t>
  </si>
  <si>
    <t>Camarocyphus</t>
  </si>
  <si>
    <t>Kelidocoris</t>
  </si>
  <si>
    <t>Bothocranum</t>
  </si>
  <si>
    <t>Bothrocranum</t>
  </si>
  <si>
    <t>Litocoris</t>
  </si>
  <si>
    <t>Melanotrichus</t>
  </si>
  <si>
    <t>Pachylops</t>
  </si>
  <si>
    <t>Parapachylops</t>
  </si>
  <si>
    <t>Pinocapsus</t>
  </si>
  <si>
    <t>Pseudorthotylus</t>
  </si>
  <si>
    <t>Genistocapsus</t>
  </si>
  <si>
    <t>Alloeonycha</t>
  </si>
  <si>
    <t>Pontodemus</t>
  </si>
  <si>
    <t>Chlorotuponia</t>
  </si>
  <si>
    <t>Godataira</t>
  </si>
  <si>
    <t>Euattus</t>
  </si>
  <si>
    <t>Apsinthophylus</t>
  </si>
  <si>
    <t>Coniortodes</t>
  </si>
  <si>
    <t>Cylindromelus</t>
  </si>
  <si>
    <t>Teratoscopus</t>
  </si>
  <si>
    <t>Apocremnus</t>
  </si>
  <si>
    <t>Hylopsallus</t>
  </si>
  <si>
    <t>Phylidea</t>
  </si>
  <si>
    <t>Pityopsallus</t>
  </si>
  <si>
    <t>Euoxycarenus</t>
  </si>
  <si>
    <t>Pseudoxycarenus</t>
  </si>
  <si>
    <t>Asioperibalus</t>
  </si>
  <si>
    <t>Nitilia</t>
  </si>
  <si>
    <t>Horvatheurydema</t>
  </si>
  <si>
    <t>Rubrodorsalium</t>
  </si>
  <si>
    <t>Graphosomella</t>
  </si>
  <si>
    <t>Isioscytus</t>
  </si>
  <si>
    <t>Plinthisomus</t>
  </si>
  <si>
    <t>Sylvadrymus</t>
  </si>
  <si>
    <t>Obscuromorpha</t>
  </si>
  <si>
    <t>Picaultia</t>
  </si>
  <si>
    <t>Plesiovelia</t>
  </si>
  <si>
    <t>Pentatomomorpha</t>
  </si>
  <si>
    <t>Cimicomorpha</t>
  </si>
  <si>
    <t>Leptopodomorpha</t>
  </si>
  <si>
    <t>Gerromorpha</t>
  </si>
  <si>
    <t>Nepomorpha</t>
  </si>
  <si>
    <t>Dipsocoromorpha</t>
  </si>
  <si>
    <t>Enicocephalomorpha</t>
  </si>
  <si>
    <t>Infraorder</t>
  </si>
  <si>
    <t>Superfamily</t>
  </si>
  <si>
    <t>Cimicoidea</t>
  </si>
  <si>
    <t>Microphysoidea</t>
  </si>
  <si>
    <t>Miroidea</t>
  </si>
  <si>
    <t>Naboidea</t>
  </si>
  <si>
    <t>Reduvioidea</t>
  </si>
  <si>
    <t>Gerroidea</t>
  </si>
  <si>
    <t>Hebroidea</t>
  </si>
  <si>
    <t>Hydrometroidea</t>
  </si>
  <si>
    <t>Mesoveloidea</t>
  </si>
  <si>
    <t>Leptopodoidea</t>
  </si>
  <si>
    <t>Saldoidea</t>
  </si>
  <si>
    <t>Corixoidea</t>
  </si>
  <si>
    <t>Naucoroidea</t>
  </si>
  <si>
    <t>Nepoidea</t>
  </si>
  <si>
    <t>Notonectoidea</t>
  </si>
  <si>
    <t>Ochteroidea</t>
  </si>
  <si>
    <t>Aradoidea</t>
  </si>
  <si>
    <t>Coreoidea</t>
  </si>
  <si>
    <t>Lygaeoidea</t>
  </si>
  <si>
    <t>Pentatomoidea</t>
  </si>
  <si>
    <t>Pyrrhocoroidea</t>
  </si>
  <si>
    <t>Ankara, Bitlis, Diyarbakır, Elazığ, Erzurum, Iğdır, Kars, Yalova</t>
  </si>
  <si>
    <t>(Horváth 1903a; Kiritshenko 1918; Seidenstücker 1975b; Lodos et al. 1978; Kıyak 1990c; Külekçi et al. 2009; Yazıcı et al. 2014; Lupoli et al. 2021)</t>
  </si>
  <si>
    <t>Lupoli R, Ahmed SH, Ahmad SA, Ararat K</t>
  </si>
  <si>
    <t>First record of Graphosoma melanoxanthum Horváth, 1903 (Hemiptera: Heteroptera: Pentatomidae) in Kurdistan Iraq. Heteroptera Poloniae-Acta Faunistica 15: 139-140</t>
  </si>
  <si>
    <t>Ankara, Bingöl, Diyarbakır, Hatay, Kahramanmaraş, Karaman, Konya, Siirt, Şanlıurfa</t>
  </si>
  <si>
    <t xml:space="preserve"> iNaturalist: Karaman</t>
  </si>
  <si>
    <t xml:space="preserve">Elazığ, Gaziantep, Kahramanmaraş, Karaman, Mersin </t>
  </si>
  <si>
    <t>Adana, Edirne, İstanbul, İzmir, Karaman, Kayseri, Mersin</t>
  </si>
  <si>
    <t>Bursa, Kocaeli, Uşak</t>
  </si>
  <si>
    <t>Adana, Antalya, Erzurum, İzmir, Kahramanmaraş, Konya, Kütahya</t>
  </si>
  <si>
    <t xml:space="preserve"> iNaturalist: Konya</t>
  </si>
  <si>
    <t>Ankara, Çankırı, Elazığ</t>
  </si>
  <si>
    <t>Wagner E</t>
  </si>
  <si>
    <t>Über Macrotylus Fieber, 1858 (Hemiptera Heteroptera). Memorie della Società Entomologica Italiana 48: 300-310</t>
  </si>
  <si>
    <t>Önder, 1976: M. elevatus-&gt; Balıkesir</t>
  </si>
  <si>
    <t>(Wagner 1969c; Önder 1976; Matocq et al. 2014)</t>
  </si>
  <si>
    <t>Ankara, Balıkesir, Elazığ</t>
  </si>
  <si>
    <t>Species_count</t>
  </si>
  <si>
    <t>Spearman's rho</t>
  </si>
  <si>
    <t>Correlation Coefficient</t>
  </si>
  <si>
    <r>
      <t>-,711</t>
    </r>
    <r>
      <rPr>
        <vertAlign val="superscript"/>
        <sz val="7"/>
        <color indexed="60"/>
        <rFont val="Arial"/>
      </rPr>
      <t>**</t>
    </r>
  </si>
  <si>
    <t>Province</t>
  </si>
  <si>
    <t>Amasya, Aydın, Edirne, Hatay, İstanbul, İzmir, Kırklareli, Kırşehir, Mersin, Tekirdağ</t>
  </si>
  <si>
    <t>Melanotrichus rubidus (Puton, 1874)</t>
  </si>
  <si>
    <t>Melanotrichus dumosus Seidenstücker, 1971</t>
  </si>
  <si>
    <t>Melanotrichus flavosparsus (C.R. Sahlberg, 1841)</t>
  </si>
  <si>
    <t>Melanotrichus moncreaffi (Douglas &amp; Scott, 1874)</t>
  </si>
  <si>
    <t>Melanotrichus palustris Reuter, 1888</t>
  </si>
  <si>
    <t>Melanotrichus parvulus Reuter, 1879</t>
  </si>
  <si>
    <t>Melanotrichus pusillus Reuter, 1883</t>
  </si>
  <si>
    <t>Nezarini</t>
  </si>
  <si>
    <t>Myrocheini</t>
  </si>
  <si>
    <t>Amasya, Artvin, Burdur, Edirne, Kırşehir, Kocaeli, Ordu, Samsun</t>
  </si>
  <si>
    <t>Kars, Zonguldak</t>
  </si>
  <si>
    <t>Adana, Ankara, Antalya, Aksaray, Bolu, Bursa, Diyarbakır, Edirne, Gümüşhane, Hakkâri, İzmir, Karaman, Kayseri, Malatya</t>
  </si>
  <si>
    <t>Adana, Amasya, Ankara, Antalya, Burdur, Bursa, Denizli, Edirne, Erzincan, Erzurum, İzmir, Kayseri, Kırklareli, Ordu, Sakarya, Samsun, Tunceli</t>
  </si>
  <si>
    <t>Ankara, Antalya, Çanakkale, Denizli, Diyarbakır, Edirne, Erzurum, Erzincan, Isparta, İzmir, Kars, Kayseri, Kırklareli, Konya, Mersin, Muğla, Niğde, Tunceli</t>
  </si>
  <si>
    <t>Afyonkarahisar, Ankara, Bursa, Eskişehir, Mersin, Karaman, Kayseri</t>
  </si>
  <si>
    <t>Amasya, Burdur, Bursa, İstanbul, Kastamonu, Kırklareli, Ordu, Rize, Sinop</t>
  </si>
  <si>
    <t>Heiss E, Eckelt A, Lederwasch M, Unterasinger R</t>
  </si>
  <si>
    <t>Die Heteropteren- Sammlung Ernst Heiss Im Tiroler Landesmuseum Ferdinandeum. Teil I: Leptopodomorpha: Familien Aepophilidae, Saldidae, Leptopodidae, Omaniidae. Beiträge zur Entomologie 22: 1-34</t>
  </si>
  <si>
    <t>Antalya, Bursa, Karaman, Kayseri, Sinop</t>
  </si>
  <si>
    <t>Adana, Adıyaman, Afyonkarahisar, Ankara, Antalya, Artvin, Bartın, Bursa, Diyarbakır, Edirne, Elazığ, Erzurum, Eskişehir,  Gaziantep, Giresun, Gümüşhane, Hatay, İstanbul, İzmir, Kahramanmaraş, Karaman, Kars, Kırklareli, Kırşehir, Kocaeli, Konya, Niğde, Mersin, Rize, Siirt, Trabzon, Uşak, Van</t>
  </si>
  <si>
    <t>Adana, Adıyaman, Hakkâri, Hatay</t>
  </si>
  <si>
    <t>Adana, Aksaray, Amasya, Ankara, Artvin, Aydın, Bursa, Denizli, Diyarbakır, Edirne, Elazığ, Erzincan, Gaziantep, Hatay, İstanbul, İzmir, Karaman, Kahramanmaraş, Konya, Kırşehir, Manisa, Malatya, Mardin, Mersin, Muğla, Nevşehir, Niğde, Osmaniye, Siirt, Sivas, Van, Yozgat</t>
  </si>
  <si>
    <t>Reduvius tabidus Klug, 1830</t>
  </si>
  <si>
    <t>Adıyaman, Çankırı</t>
  </si>
  <si>
    <t xml:space="preserve">Adana, Adıyaman, Ağrı, Elazığ, Iğdır, İzmir, Karaman, Kars </t>
  </si>
  <si>
    <t>Balıkesir, Bursa, Diyarbakır, Edirne, Hatay, İstanbul, Karaman, Kocaeli, Sakarya</t>
  </si>
  <si>
    <t>Adana, Antalya, Elazığ, İstanbul, Mersin, Muğla</t>
  </si>
  <si>
    <t>Adana, Ankara, Antalya, Bursa, Diyarbakır, Düzce, Edirne, Elazığ, Gaziantep, Hatay, İstanbul, İzmir, Karaman, Kahramanmaraş, Kırşehir, Kocaeli, Konya, Malatya, Manisa, Muğla, Sakarya, Şanlıurfa</t>
  </si>
  <si>
    <t>Ankara, Antalya, Balıkesir, Diyarbakır, Hatay, Karaman, Konya, Rize</t>
  </si>
  <si>
    <t>Adana, Adıyaman, Afyonkarahisar, Ağrı, Amasya, Ankara, Antalya, Artvin, Bilecik, Burdur, Bursa, Çanakkale, Çankırı, Çorum, Diyarbakır, Düzce, Edirne, Elazığ, Erzincan, Erzurum, Eskişehir, Gaziantep, Giresun, Hakkâri, Iğdır, Isparta, İstanbul, İzmir, Karaman, Kars, Kastamonu, Kayseri, Kırklareli, Kırşehir, Konya, Kütahya, Malatya, Manisa, Mardin, Nevşehir, Niğde, Ordu, Samsun, Sinop, Sivas, Şanlıurfa, Tokat, Tunceli, Uşak, Van, Zonguldak</t>
  </si>
  <si>
    <t>Hatay, Muş, Niğde, Van</t>
  </si>
  <si>
    <t>Adana, Adıyaman, Ankara, Antalya, Ardahan, Artvin, Aydın, Balıkesir, Bayburt, Bilecik, Bingöl, Burdur, Bursa, Çanakkale, Çankırı, Çorum, Denizli, Diyarbakır, Elazığ, Erzincan, Erzurum, Gaziantep, Giresun, Gümüşhane, Hatay, Iğdır, İstanbul, İzmir, Kahramanmaraş, Karaman, Kars, Kastamonu, Kayseri, Kırklareli, Kırşehir, Kocaeli, Konya, Kütahya, Malatya, Manisa, Mersin, Muğla, Niğde, Osmaniye, Rize, Şanlıurfa, Sivas, Tokat, Tunceli, Van, Yozgat</t>
  </si>
  <si>
    <t>The Heteroptera Collection Ernst Heiss at the Tiroler Landesmuseum Ferdinandeum. Part III: Cimicomorpha: Family Reduviidae. Entomologica Austriaca 29: 39-85.</t>
  </si>
  <si>
    <t>Adana, Bursa, Hatay, Kırklareli</t>
  </si>
  <si>
    <t>Ankara, Isparta, Kayseri</t>
  </si>
  <si>
    <t>Ankara, Artvin, Konya</t>
  </si>
  <si>
    <t>Adana, Amasya, Elazığ, Giresun, Kayseri, Nevşehir, Tokat</t>
  </si>
  <si>
    <t>Die Heteropterensammlung Ernst Heiss im Tiroler Landesmuseum Ferdinandeum. Teil IV: Cimicoidea, Familie Nabidae A. COSTA, 1853. Linzer Biologische Beiträge 53 (2): 927–950.</t>
  </si>
  <si>
    <t>Adana, Ankara, Bolu, Çanakkale, Diyarbakır, Hatay, Kahramanmaraş, Mardin, Şanlıurfa, Sinop</t>
  </si>
  <si>
    <t>Adana, Amasya, Ankara, Artvin, Bilecik, Bursa, Çanakkale, Edirne, Elazığ, Erzincan, Erzurum, Giresun, Gümüşhane, Iğdır, İzmir, Kars, Kastamonu, Kayseri, Kırklareli, Konya, Niğde, Osmaniye, Sinop, Sivas, Tekirdağ, Tokat, Uşak</t>
  </si>
  <si>
    <r>
      <t>Adana, Adıyaman, Afyonkarahisar, Ağrı, Ankara, Antalya, Artvin, Aydın, Balıkesir, Bayburt, Bilecik, Bitlis, Bolu, Burdur, Bursa, Çanakkale, Çankırı, Çorum, Diyarbakır, Düzce, Edirne, Elazığ, Erzincan, Erzurum,</t>
    </r>
    <r>
      <rPr>
        <vertAlign val="superscript"/>
        <sz val="11"/>
        <color theme="1"/>
        <rFont val="Calibri"/>
        <family val="2"/>
        <charset val="162"/>
        <scheme val="minor"/>
      </rPr>
      <t xml:space="preserve"> </t>
    </r>
    <r>
      <rPr>
        <sz val="11"/>
        <color theme="1"/>
        <rFont val="Calibri"/>
        <family val="2"/>
        <charset val="162"/>
        <scheme val="minor"/>
      </rPr>
      <t>Gaziantep, Giresun, Gümüşhane, Hakkâri, Hatay, Isparta, İstanbul, İzmir, Kahramanmaraş, Karaman, Kars, Kastamonu, Kayseri, Kırıkkale, Kırklareli, Kırşehir, Kocaeli, Konya, Kütahya, Malatya, Manisa, Mardin, Muğla, Nevşehir, Niğde, Ordu, Osmaniye, Samsun, Siirt, Sivas, Şanlıurfa, Tekirdağ, Tokat, Tunceli, Uşak, Van, Yalova</t>
    </r>
  </si>
  <si>
    <t>Adana, Adıyaman, Bayburt, Bilecik, Bolu, Bursa, Çankırı, Çorum, Diyarbakır, Edirne, Elazığ, Eskişehir, Erzurum, Gaziantep, Giresun, Gümüşhane, Hatay, Iğdır, İstanbul, İzmir, Kastamonu, Kayseri, Malatya, Mardin, Nevşehir, Niğde, Siirt, Yalova</t>
  </si>
  <si>
    <t>Ankara, Diyarbakır, Elazığ, Gaziantep, Malatya, Niğde, Tokat</t>
  </si>
  <si>
    <t>Adana, Ankara, Artvin, Balıkesir, Bingöl, Bolu, Çankırı, Çorum, Erzincan, Erzurum, Giresun, Gümüşhane, Hatay, Iğdır, İstanbul, İzmir, Karaman, Kars, Kastamonu, Konya, Manisa, Nevşehir, Ordu, Sivas, Tekirdağ, Zonguldak</t>
  </si>
  <si>
    <t>Die Heteropterensammlung Ernst Heiss im Tiroler Landesmuseum Ferdinandeum. Teil V: Tingoidea, Familie Tingidae LAPORTE, 1832. Linzer Biologische Beiträge 54 (1): 85–142.</t>
  </si>
  <si>
    <t>Amasya, Ankara, Antalya, Aydın, Bursa, Çorum, Diyarbakır, Edirne, Elazığ, Erzurum, Gaziantep, Giresun, Gümüşhane, Hatay, Isparta, Iğdır, İstanbul, İzmir, Karaman, Kastamonu, Kayseri, Kırklareli, Konya, Manisa, Mersin, Muğla, Muş, Nevşehir, Niğde, Ordu, Sinop, Sivas, Tokat, Van</t>
  </si>
  <si>
    <t>Ankara, Aydın, Bursa, Çanakkale, Erzincan, İzmir, Kayseri, Kırşehir, Muğla, Muş, Van</t>
  </si>
  <si>
    <t>Adana, Ağrı, Iğdır, Karaman, Kars, Konya, Van,</t>
  </si>
  <si>
    <t>Ankara, Artvin, Balıkesir, Bursa, Çanakkale, Edirne, Elazığ, İstanbul, İzmir, Kayseri, Manisa, Van</t>
  </si>
  <si>
    <t>Adana, Afyonkarahisar, Amasya, Ankara, Artvin, Aydın, Balıkesir, Bingöl, Bursa, Çanakkale, Çankırı, Çorum, Edirne, Elazığ, Erzurum, Eskişehir, Hatay, Isparta, İstanbul, İzmir, Karaman, Kars, Kastamonu, Kayseri, Kırklareli, Kırşehir, Manisa, Mersin, Muğla, Nevşehir, Sinop, Sivas, Tokat, Van</t>
  </si>
  <si>
    <t>Adana, Ağrı, Amasya, Ankara, Burdur, Bursa, Bolu, Çorum, Edirne, Elazığ, Erzurum, Giresun, Hatay, Iğdır, İstanbul, İzmir, Kastamonu, Kayseri, Kırşehir, Konya, Manisa, Mersin, Muğla, Ordu, Sakarya, Sinop, Sivas, Tokat, Trabzon, Tunceli, Van</t>
  </si>
  <si>
    <t>Adana, Ankara, Artvin, Bilecik, Bursa, Çankırı, Çorum, Elazığ, Erzurum, Eskişehir, Hatay, İstanbul, İzmir, Kastamonu, Kırklareli, Konya, Mersin, Muğla, Sivas, Tokat</t>
  </si>
  <si>
    <t>The Heteroptera Collection Ernst Heiss at the Tiroler Landesmuseum Ferdinandeum. Part X: Pentatomomorpha III: Family Coreidae. Entomologica Austriaca 30: 85–145.</t>
  </si>
  <si>
    <t>Adana, Adıyaman, Ağrı, Amasya, Ankara, Antalya, Artvin, Aydın, Balıkesir, Bayburt, Bilecik, Bitlis, Burdur, Bursa, Çanakkale, Çorum, Denizli, Diyarbakır, Edirne, Elazığ, Erzincan, Erzurum, Eskişehir, Gaziantep, Giresun, Hakkâri, Iğdır, Isparta, İstanbul, İzmir, Kahramanmaraş, Karaman, Kars, Karabük, Kastamonu, Kayseri, Kırklareli, Kırşehir, Kocaeli, Konya, Kütahya, Malatya, Manisa, Mardin, Muğla, Mersin, Nevşehir, Niğde, Ordu, Sivas, Siirt, Tekirdağ, Tokat, Uşak, Van, Yozgat,</t>
  </si>
  <si>
    <t>Ankara, Aydın, Balıkesir, Erzurum, Gaziantep, Hatay, Kayseri</t>
  </si>
  <si>
    <t>Ankara, Çanakkale, Edirne, Elazığ, Karaman, Kayseri, Malatya, Niğde, Tokat, Trabzon, Tunceli</t>
  </si>
  <si>
    <t>Ankara, Bolu, Hatay, Karaman, Kayseri</t>
  </si>
  <si>
    <t>Adana, Afyonkarahisar, Ağrı, Amasya, Ankara, Antalya, Artvin, Aydın, Balıkesir, Bilecik, Bingöl, Bitlis, Bolu, Burdur, Bursa, Çanakkale, Çankırı, Çorum, Denizli, Diyarbakır, Düzce, Edirne, Elazığ, Erzincan, Erzurum, Eskişehir, Gaziantep, Giresun, Gümüşhane, Hakkâri, Isparta, İstanbul, İzmir, Kahramanmaraş, Karaman, Kars, Kastamonu, Kayseri, Kırklareli, Kırşehir, Kocaeli, Konya, Kütahya, Malatya, Manisa, Mardin, Mersin, Muğla, Muş, Nevşehir, Ordu, Sakarya, Samsun, Siirt, Sinop, Sivas, Şanlıurfa, Tekirdağ, Tunceli, Tokat, Uşak</t>
  </si>
  <si>
    <t>Adana, Ankara, Antalya, Artvin, Aydın, Balıkesir, Bilecik, Bolu, Bursa, Çanakkale, Çorum, Diyarbakır, Düzce, Edirne, Elazığ, Erzincan, Erzurum, Eskişehir, Hatay, İstanbul, İzmir, Kırklareli, Kars, Karabük, Kastamonu, Kırşehir, Kocaeli, Manisa, Mardin, Muğla, Muş, Ordu, Rize, Sakarya, Samsun, Sinop, Sivas, Tekirdağ, Tokat, Trabzon</t>
  </si>
  <si>
    <t>Adana, Amasya, Ankara, Antalya, Artvin, Aydın, Balıkesir, Bilecik, Bolu, Çankırı, Çorum, Diyarbakır, Düzce, Elazığ, Edirne, Elazığ, Erzincan, Erzurum, Hakkâri, Hatay, Iğdır, Isparta, İstanbul, İzmir, Kahramanmaraş, Karabük, Kars, Kastamonu, Kocaeli, Kütahya, Malatya, Manisa, Mardin, Mersin, Muğla, Niğde, Sakarya, Tekirdağ, Tokat, Uşak, Van, Yalova, Yozgat</t>
  </si>
  <si>
    <t xml:space="preserve">Adıyaman, Amasya, Ankara, Elazığ, Erzurum, Giresun, Hakkâri, Iğdır, Kars, Malatya, Tokat, Van </t>
  </si>
  <si>
    <t>Ağrı, Konya, Diyarbakır, Elazığ, Hakkâri, Nevşehir, Şanlıurfa</t>
  </si>
  <si>
    <t>Ankara, Bayburt, Bursa, Çanakkale, Çankırı, Çorum, Elazığ, Erzurum, Eskişehir, Gaziantep, Hakkâri, Isparta, Iğdır, Kahramanmaraş, Kars, Kayseri, Kırşehir, Konya, Malatya, Nevşehir, Niğde, Sivas, Tokat, Tunceli, Van, Karaman</t>
  </si>
  <si>
    <t>Die Heteropterensammlung Ernst Heiss im Tiroler Landesmuseum Ferdinandeum. Teil XI: Pentatomomorpha IV: Familien Piesmatidae, Stenocephalidae, Rhopalidae, Alydidae. Linzer Biologische Beiträge 54 (2): 423–473.</t>
  </si>
  <si>
    <t>Konya, Malatya</t>
  </si>
  <si>
    <t>Amasya, Ankara, Bingöl, Burdur, Bursa, Çanakkale, Diyarbakır, Elazığ, Gaziantep, Kahramanmaraş, Kayseri, Kilis, Konya, Malatya, Mardin, Nevşehir, Niğde, Siirt</t>
  </si>
  <si>
    <t>Adana, Adıyaman, Ankara, Antalya, Artvin, Bayburt, Bilecik, Bolu, Bursa, Çanakkale, Diyarbakır, Edirne, Erzurum, Gaziantep, Giresun, Gümüşhane, Hatay, Iğdır, Isparta, İstanbul, Kahramanmaraş, Karabük, Kars, Kastamonu, Kayseri, Kırklareli, Konya, Mardin, Mersin, Muş, Rize, Siirt, Sivas, Şanlıurfa, Şırnak, Tekirdağ, Tokat, Tunceli, Van</t>
  </si>
  <si>
    <t>Adana, Adıyaman, Afyonkarahisar, Ankara, Antalya, Aydın, Balıkesir, Batman, Bilecik, Bolu, Burdur, Bursa, Çanakkale, Çankırı, Denizli, Diyarbakır, Düzce, Edirne, Elazığ, Gaziantep, Giresun, Hakkâri, Hatay, Isparta, İstanbul, İzmir, Karaman, Kars, Kastamonu, Kırıkkale, Kırklareli, Kırşehir, Malatya, Mardin, Mersin, Muğla, Osmaniye, Sakarya, Sinop, Sivas, Tekirdağ, Tokat, Uşak, Van</t>
  </si>
  <si>
    <t>Adana, Adıyaman, Amasya, Ankara, Antalya, Artvin, Aydın, Balıkesir, Bursa, Çanakkale, Çankırı, Denizli, Diyarbakır, Edirne, Elazığ, Erzurum, Gaziantep, Gümüşhane, Hatay, Isparta, İstanbul, İzmir, Kahramanmaraş, Karaman, Kars, Kastamonu, Kilis, Konya, Kırklareli, Kırşehir, Manisa, Mardin, Mersin, Muğla, Nevşehir, Niğde, Osmaniye, Sinop, Sivas, Şanlıurfa, Tekirdağ, Tokat</t>
  </si>
  <si>
    <t>Aydın, Edirne, Elazığ, Eskişehir, Gaziantep, Isparta, İstanbul, Kahramanmaraş, Konya, Mersin, Tokat, Van</t>
  </si>
  <si>
    <t>Adana, Ankara, Antalya, Bilecik, Erzurum, İzmir, Kahramanmaraş, Karaman, Karabük, Kastamonu, Kayseri, Kırıkkale, Mersin, Muğla, Nevşehir, Niğde, Van</t>
  </si>
  <si>
    <t>Ağrı, Amasya, Ankara, Ardahan, Artvin, Bartın, Çankırı, Edirne, Erzurum, Eskişehir, Giresun, Gümüşhane, Hakkâri, İstanbul, Karabük, Kastamonu, Kırklareli, Malatya, Samsun, Sivas, Tekirdağ, Tokat, Ordu, Zonguldak</t>
  </si>
  <si>
    <t>Adana, Adıyaman, Antalya, Aydın, Artvin, Bingöl, Bursa, Çankırı, Çorum, Diyarbakır, Düzce, Edirne, Elazığ, Erzurum, Gaziantep, Gümüşhane, Hatay, İstanbul, İzmir, Kahramanmaraş, Karaman, Kars, Kastamonu, Kayseri, Kırklareli, Konya, Mardin, Mersin, Muğla, Muş, Osmaniye, Sinop, Tekirdağ, Tokat, Tunceli</t>
  </si>
  <si>
    <t>Die Heteropterensammlung Ernst Heiss im Tiroler Landesmuseum Ferdinandeum. Teil XV: Pentatomomorpha VIII: Familien Scutelleridae, Dinidoridae, Urostylididae, Parastrachiidae. Linzer Biologische Beiträge 55 (1): 9–35.</t>
  </si>
  <si>
    <t>Sigara (Tropocorixa) confluens (Fieber, 1851)</t>
  </si>
  <si>
    <t>Melanotrichus minutus Jakovlev, 1877</t>
  </si>
  <si>
    <t>Adana, Erzincan, Gaziantep, Kahramanmaraş, Kilis, Sivas</t>
  </si>
  <si>
    <t xml:space="preserve">Adana, Afyonkarahisar, Ağrı, Ankara, Antalya, Karaman, Aydın, Burdur, Çanakkale, Çorum, Denizli, Diyarbakır, Edirne, Erzincan, Erzurum, Eskişehir, Gaziantep, Hatay, Isparta, İzmir, Kırklareli, Kırşehir, Kocaeli, Konya, Manisa, Mersin, Muğla, Osmaniye, Samsun, Sivas, Tekirdağ, Zonguldak </t>
  </si>
  <si>
    <t xml:space="preserve">Adana, Afyonkarahisar, Ağrı, Amasya, Ankara, Antalya, Artvin, Aydın, Bitlis, Bolu, Burdur, Karaman, Bursa, Çanakkale, Çorum, Denizli, Diyarbakır, Edirne, Eskişehir, Erzurum, Gaziantep, Hatay, Isparta, Iğdır, İstanbul, İzmir, Karabük, Kars, Kastamonu, Kayseri, Kırıkkale, Kırklareli, Kırşehir, Kilis, Kocaeli, Konya, Mersin, Muğla, Samsun, Sinop, Niğde, Osmaniye, Rize, Tekirdağ, Tunceli, Van, Zonguldak </t>
  </si>
  <si>
    <t>Adana, Aydın, Burdur, Edirne, İzmir, Kırklareli, Mersin, Muğla</t>
  </si>
  <si>
    <t>Adana, Afyonkarahisar, Ağrı, Amasya, Ankara, Antalya, Ardahan, Artvin, Aydın, Bolu, Burdur, Bursa, Çanakkale, Çorum, Denizli, Diyarbakır, Düzce, Edirne, Erzincan, Erzurum, Eskişehir, Gaziantep, Hatay, Iğdır, Isparta, İstanbul, İzmir, Kars, Kastamonu, Kırıkkale, Kırşehir, Kilis, Kocaeli, Konya, Mersin, Muğla, Rize,Trabzon, Sakarya, Samsun, Sivas, Şanlıurfa, Tokat, Tunceli, Van</t>
  </si>
  <si>
    <t>Ağrı, Erzincan, Erzurum, Kars, Kırıkkale, Kırşehir, Osmaniye, Sivas, Trabzon, Van</t>
  </si>
  <si>
    <t>Adana, Amasya, Antalya, Burdur, Denizli, Edirne, Isparta, Kahramanmaraş, Kars, Kırıkkale, Kırklareli, Kırşehir, Kocaeli, Muğla, Samsun, Van</t>
  </si>
  <si>
    <t>Die Heteropterensammlung Ernst Heiss im Tiroler Landesmuseum Ferdinandeum. Teil II: Nepomorpha. Zeitschrift der Arbeitsgemeinschaft Österreichischer Entomologen 73: 81–116.</t>
  </si>
  <si>
    <t>Heiss E., Eckelt A., Lederwasch M. &amp; Unterasinger R.</t>
  </si>
  <si>
    <t>Adana, Amasya, Antalya, Aydın, Burdur, Bursa, Denizli, Düzce, Edirne, Elazığ, Erzurum, Hatay, Isparta, Kastamonu, Kayseri, Kırklareli, Konya, Malatya, Mersin, Muğla, Osmaniye, Rize, Samsun, Sinop, Trabzon</t>
  </si>
  <si>
    <r>
      <t xml:space="preserve">Die Heteropterensammlung Ernst Heiss im Tiroler Landesmuseum Ferdinandeum. Teil VII: Gerromorpha I: Gerridae. </t>
    </r>
    <r>
      <rPr>
        <i/>
        <sz val="11"/>
        <color theme="1"/>
        <rFont val="Calibri"/>
        <family val="2"/>
        <scheme val="minor"/>
      </rPr>
      <t>Zeitschrift der Arbeitsgemeinschaft Österreichischer Entomologen</t>
    </r>
    <r>
      <rPr>
        <sz val="11"/>
        <color theme="1"/>
        <rFont val="Calibri"/>
        <family val="2"/>
        <scheme val="minor"/>
      </rPr>
      <t xml:space="preserve"> 74: 153–176.</t>
    </r>
  </si>
  <si>
    <t>Antalya, Gaziantep, İstanbul, İzmir, Karaman, Muğla</t>
  </si>
  <si>
    <t>iNaturalist: Muğla; Ernst Heiss coll.: 10-05-1975, İstanbul</t>
  </si>
  <si>
    <t>iNaturalist: İstanbul, Sinop; Ernst Heiss coll.: 07-05-1960 Gölbaşı/Adıyaman, 27-04-1955 Defne/Hatay, 01-05-1973 Muş, 15-06-1992 Fethiye/Muğla</t>
  </si>
  <si>
    <t xml:space="preserve"> Ernst Heiss coll.: 01/31-05-1973 Bingöl</t>
  </si>
  <si>
    <t>Çanakkale, İzmir</t>
  </si>
  <si>
    <t xml:space="preserve"> Ernst Heiss coll.: 16-05-1988 Gökçeada/Çanakkale</t>
  </si>
  <si>
    <t xml:space="preserve"> Ernst Heiss coll.: 29-04-1986 Efes/Selçuk/İzmir</t>
  </si>
  <si>
    <t>Adana, Amasya, Ankara, Antalya, Aydın, Balıkesir, Çorum, Denizli, Iğdır, İstanbul, İzmir, Kahramanmaraş, Kayseri, Mersin, Muğla, Yozgat</t>
  </si>
  <si>
    <t>iNaturalist: İstanbul; Ernst Heiss coll.: 01-05/30-06-1974 Yozgat</t>
  </si>
  <si>
    <t>Adana, Afyonkarahisar, Ankara, Balıkesir, Bolu, Bursa, Diyarbakır, Elazığ, Gaziantep, İzmir, Karabük, Karaman, Kahramanmaraş, Kastamonu, Konya, Nevşehir, Niğde, Zonguldak</t>
  </si>
  <si>
    <t xml:space="preserve"> Ernst Heiss coll.: 24-05-1960 Pozantı/Adana, 15-06-1952 Aksu/Kahramanmaraş</t>
  </si>
  <si>
    <t xml:space="preserve">Adana, Ankara, Bingöl, Bursa, Çankırı, Elazığ, Kastamonu, Kayseri, Kırşehir, Muş, Nevşehir, Zonguldak </t>
  </si>
  <si>
    <t>Ernst Heiss coll.: 01/31-05-1973 Bingöl, 01/31-05-1973 Muş</t>
  </si>
  <si>
    <t>Adana, Ankara, Bingöl, Elazığ, Erzurum, Gaziantep, Gümüşhane, Hatay, İzmir, Karaman, Kars, Konya, Mersin, Muş, Niğde</t>
  </si>
  <si>
    <t xml:space="preserve"> Ernst Heiss coll.: 01/31-05-1973 Bingöl, 01/31-05-1973 Muş, 01/15-06-1955 Akşehir/Konya, 25-05-1960 Ulukışla/Niğde</t>
  </si>
  <si>
    <t xml:space="preserve"> Ernst Heiss coll.: 14-05-1969 Hassa/Hatay</t>
  </si>
  <si>
    <t xml:space="preserve"> Ernst Heiss coll.: 31-05/13-06-1964 Battalgazi/Malatya</t>
  </si>
  <si>
    <t>Adana, Afyonkarahisar, Ağrı, Aksaray, Ankara, Aydın, Balıkesir, Bartın, Bayburt, Bolu, Burdur, Bursa, Çanakkale, Çankırı, Çorum, Denizli, Diyarbakır, Edirne, Erzurum, Eskişehir, Hatay, Iğdır, Isparta, İstanbul, İzmir, Kahramanmaraş, Karaman, Karabük, Kars, Kastamonu, Kırklareli, Kırşehir, Konya, Kütahya, Manisa, Mardin, Mersin, Muğla, Niğde, Osmaniye, Uşak, Zonguldak</t>
  </si>
  <si>
    <t xml:space="preserve"> Ernst Heiss coll.: 01-08-1984 Doğubeyazıt/Ağrı, </t>
  </si>
  <si>
    <t>Ernst Heiss coll.: 11-06-1958 Ulukışla/Niğde, 01-08-1984 Doğubeyazıt/Ağrı</t>
  </si>
  <si>
    <t>iNaturalist: Eskişehir, İstanbul; Ernst Heiss coll.: 12-05-1972 Battalgazi/Malatya</t>
  </si>
  <si>
    <t>Ankara, Antalya, Bilecik, Bolu, Çanakkale, Çorum, Erzurum, Eskişehir, Isparta, İstanbul, Kars, Kastamonu, Kırşehir, Konya, Kütahya, Manisa, Mersin, Muğla, Tokat</t>
  </si>
  <si>
    <t>iNaturalist: Eskişehir, İstanbul; Ernst Heiss coll.: 01-05/31-05-1975 Kars</t>
  </si>
  <si>
    <t>Adana, Ankara, Antalya, Bolu, Çanakkale, Çorum, Denizli, Edirne, Eskişehir, Erzincan, Hatay, İzmir, Kahramanmaraş, Karaman, Kayseri, Kırşehir, Konya, Mersin, Muğla, Niğde, Yozgat</t>
  </si>
  <si>
    <t>Ernst Heiss coll.: 08-08-1963 Abant/Bolu, 03-04-1928 Ayrancı/Karaman</t>
  </si>
  <si>
    <t>Adana, Ankara, Eskişehir, Gaziantep, Kahramanmaraş, Karaman, Kayseri, Konya, Niğde</t>
  </si>
  <si>
    <t>Ernst Heiss coll.: 31-05-1968 Yılanlı Dağ/Kayseri</t>
  </si>
  <si>
    <t>iNaturalist: Aksaray; Ernst Heiss coll.: 15-06/27-06-1992 Fethiye/Muğla</t>
  </si>
  <si>
    <t>iNaturalist: Aksaray, Eskişehir, Muğla; Ernst Heiss coll.: 06-05-1970 Uşak</t>
  </si>
  <si>
    <t xml:space="preserve">Adana, Amasya, Ankara, Antalya, Aydın, Balıkesir, Bursa, Çanakkale, Diyarbakır, Elazığ, Erzincan, Gaziantep, Hatay, Isparta, İstanbul, İzmir, Karaman, Kayseri, Kırşehir, Kilis, Kocaeli, Konya, Malatya, Manisa, Mersin, Muğla, Niğde, Sakarya, Sinop, Sivas, Tokat, Uşak, Zonguldak </t>
  </si>
  <si>
    <t>iNaturalist: Balıkesir, Manisa, Uşak; Ernst Heiss coll.: 19-05-1968 Gebze/Kocaeli</t>
  </si>
  <si>
    <t>iNaturalist: Afyonkarahisar, Eskişehir, Muğla; Ernst Heiss coll.: 12-08-1970 Varto/Muş</t>
  </si>
  <si>
    <t>Ankara, Antalya, Balıkesir, Bingöl, Bolu, Bursa, Diyarbakır, Edirne, Gaziantep, Hatay, İstanbul, İzmir, Kahramanmaraş, Kastamonu, Kayseri, Konya, Kütahya, Muğla, Osmaniye</t>
  </si>
  <si>
    <t>iNaturalist: Kütahya; Ernst Heiss coll.: 15-06/27-06-1992 Fethiye/Muğla, 01/31-05-1973 Bingöl</t>
  </si>
  <si>
    <t>iNaturalist: Eskişehir, İstanbul; Ernst Heiss coll.: 31-05-1967 Almus/Tokat</t>
  </si>
  <si>
    <t>iNaturalist: Antalya, İstanbul, İzmir, Nevşehir; Ernst Heiss coll.: 12-04-1979 Sungurlu/Çorum</t>
  </si>
  <si>
    <t>iNaturalist: İstanbul; Ernst Heiss coll.: 01/31-07-1972 Yusufeli/Artvin, 15/27-06-1992 Fethiye/Muğla</t>
  </si>
  <si>
    <t>Adana, Ankara, Gaziantep, Hatay, Kahramanmaraş, Kayseri, Mersin, Niğde</t>
  </si>
  <si>
    <t>Ernst Heiss coll.: 16-05-1958 Çamlıdere/Mersin</t>
  </si>
  <si>
    <t>Adana, Ankara, Antalya, Artvin, Balıkesir, Bingöl, Bitlis, Bursa, Çankırı, Diyarbakır, Edirne, Erzurum, Hakkâri, Isparta, Iğdır, İstanbul, İzmir, Kahramanmaraş, Karaman, Kars, Kastamonu, Mersin, Ordu, Osmaniye, Sakarya, Sinop, Yalova, Zonguldak</t>
  </si>
  <si>
    <t>Ernst Heiss coll.: 29-04-1986 Efes/Selçuk/İzmir</t>
  </si>
  <si>
    <t>Ernst Heiss coll.: 01/31-05-1973 Muş</t>
  </si>
  <si>
    <t>iNaturalist: Eskişehir, İstanbul; Ernst Heiss coll.: 01-06-1985/31-05-1986 Altınkaya/Antalya</t>
  </si>
  <si>
    <t>Antalya, Muğla</t>
  </si>
  <si>
    <t>Ernst Heiss coll.: 16/27-06-1992 Fethiye/Muğla</t>
  </si>
  <si>
    <t>Ankara, Diyarbakır, Eskişehir, Hatay, Isparta, Konya, Karaman, Mardin</t>
  </si>
  <si>
    <t>iNaturalist: Eskişehir; Ernst Heiss coll.: 25-05-1983 Midyat/Mardin</t>
  </si>
  <si>
    <t>Adıyaman, Ankara, Bilecik, Burdur, Çanakkale, Elazığ, Gümüşhane, İzmir, Konya, Manisa, Niğde</t>
  </si>
  <si>
    <t>Ernst Heiss coll.: 19-05-1961 Gölbaşı/Adıyaman, 23-06-1964 Altındağ/Ankara</t>
  </si>
  <si>
    <t>Ernst Heiss coll.: 02-07-1952 Pozantı/Adana</t>
  </si>
  <si>
    <t>Adana, Çanakkale, Diyarbakır, Eskişehir, Gaziantep, Kütahya, Manisa, Mersin, Niğde</t>
  </si>
  <si>
    <t>Ernst Heiss coll.: 11-06-1958 Ulukışla/Niğde</t>
  </si>
  <si>
    <t>Çanakkale, Diyarbakır, Kahramanmaraş, Karaman, Kayseri, Kırşehir, Mersin, Niğde, Osmaniye</t>
  </si>
  <si>
    <t>Ernst Heiss coll.: 03-04-1978 Ayrancı/Karaman</t>
  </si>
  <si>
    <t>Ernst Heiss coll.: 01/31-05-1973 Boz Dağ/Ödemiş/İzmir</t>
  </si>
  <si>
    <t>Adana, Diyarbakır, Hatay, Mersin, Nevşehir, Niğde, Osmaniye</t>
  </si>
  <si>
    <t>Ernst Heiss coll.: 08-05-1958 Antakya/Hatay</t>
  </si>
  <si>
    <t>Bingöl, Elazığ, Karaman, Kars, Kayseri, Niğde</t>
  </si>
  <si>
    <t>Ernst Heiss coll.: 21-05-1972 Hazar gölü/Elazığ</t>
  </si>
  <si>
    <t>Adana, Afyonkarahisar, Ağrı, Amasya, Ankara, Antalya, Bayburt, Bursa, Erzurum, Gümüşhane, Kahramanmaraş, Karaman, Kars, Kayseri, Sivas, Van</t>
  </si>
  <si>
    <t>Ernst Heiss coll.: 04-06-1970 Gürün/Sivas</t>
  </si>
  <si>
    <t>Adana, Karaman, Sivas</t>
  </si>
  <si>
    <t>Ernst Heiss coll.: 24-06-1975 Çamlıbel geçidi/Yıldızeli/Sivas</t>
  </si>
  <si>
    <t>The records from Anatolia are doubtful and needs verification (P. Kment, pers. comm.)</t>
  </si>
  <si>
    <t xml:space="preserve"> The records from Anatolia are doubtful and need verification (P. Kment, pers. comm.)</t>
  </si>
  <si>
    <t>(Kiritshenko 1918; Hoberlandt 1956; Çağatay 1989a; Çakır and Önder 1990; Çağlar 1992; Péricart 1998a; Öncül-Abacıgil et al. 2010a; Şerban 2010; Yılmaz and Dursun 2022; Yence and Fent 2023)</t>
  </si>
  <si>
    <t>(Puton and Noualhier 1895; Seidenstücker 1958; Aysev 1974; Lodos et al. 1978; Çağatay 1995; Lodos et al. 1999; Öncül-Abacıgil et al. 2010a; Matocq et al. 2014; Çerçi and Koçak 2023; Yence and Fent 2023)</t>
  </si>
  <si>
    <t>Yence and Fent 2023</t>
  </si>
  <si>
    <t>(Hoberlandt 1956; Lodos et al. 1978; Péricart 1998a; Lodos et al. 1999; Matocq et al. 2014; Yence 2019; Çerçi and Özgen 2021; Çerçi and Koçak 2023; Yence and Fent 2023)</t>
  </si>
  <si>
    <t>(Horváth 1883; Hoberlandt 1956; Péricart 1998b; Lodos et al. 1999; Özsaraç et al. 2001a; Yence 2019; Yence and Fent 2023)</t>
  </si>
  <si>
    <t>(Yence and Fent 2023)</t>
  </si>
  <si>
    <t>(Özsaraç 2004; Yence and Fent 2023)</t>
  </si>
  <si>
    <t>(Hoberlandt 1956; Önder and Adıgüzel 1979; Çağatay 1985b; Péricart 1998c; Matocq and Özgen 2010; Çerçi and Koçak 2023; Yence and Fent 2023)</t>
  </si>
  <si>
    <t>(Péricart 1998b; Yence and Fent 2023)</t>
  </si>
  <si>
    <t>(Lodos et al. 1978, 1999; Péricart 1998c; Yence and Fent 2023)</t>
  </si>
  <si>
    <t>(Puton and Noualhier 1895; Hoberlandt 1956; Seidenstücker 1958, 1960b; Péricart 1998c; Tezcan et al. 2010; Yence and Fent 2023)</t>
  </si>
  <si>
    <t>(Linnavuori 1953; Hoberlandt 1956; Kıyak and Akar 2010; Yence and Fent 2023)</t>
  </si>
  <si>
    <t>(Horváth 1883; Puton and Noualhier 1895; Seidenstücker 1958; Péricart 1998c; Öncül-Abacıgil et al. 2010a; Çerçi et al. 2018; Yence and Fent 2023)</t>
  </si>
  <si>
    <t>Yence K, Fent M</t>
  </si>
  <si>
    <t>High Mountain Range (Aladağlar National Park) Lygaeoidea (Hemiptera: Heteroptera) fauna of Türkiye, with three new records. Journal of the Heteroptera of Turkey, 5(2): 234-256.</t>
  </si>
  <si>
    <t>Adana, Diyarbakır, Hatay, İzmir, Kahramanmaraş</t>
  </si>
  <si>
    <t>(Puton and Noualhier 1895; Péricart 1998b; Fent and Okyar 2022; Fent et al. 2023)</t>
  </si>
  <si>
    <t xml:space="preserve"> A study on the Mirinae (Hemiptera: Heteroptera: Miridae) fauna of Amasya Province, Türkiye. Journal of the Heteroptera of Turkey 5(1): 175–194. </t>
  </si>
  <si>
    <t>Morphological Diagnosis Information about some rare Heteroptera (Hemiptera) species in Türkiye. Journal of the Heteroptera of Turkey 5(2): 257-265</t>
  </si>
  <si>
    <t xml:space="preserve">Adana, Amasya, Ankara, Edirne, Kahramanmaraş, Karaman, Kayseri, Konya, Malatya, Mardin, Mersin </t>
  </si>
  <si>
    <t>Adana, Amasya, Ankara, Antalya, Aydın, Bartın, Bursa, Çanakkale, Denizli, Edirne, Eskişehir, Hatay, Isparta, İstanbul, İzmir, Kahramanmaraş, Karabük, Karaman, Kütahya, Mersin, Muğla, Samsun, Tekirdağ, Uşak, Zonguldak</t>
  </si>
  <si>
    <t>Adana, Afyonkarahisar, Amasya, Ankara, Antalya, Aydın, Ağrı, Balıkesir, Bolu, Diyarbakır, Edirne, Eskişehir, Gaziantep, Hatay, Isparta, İzmir, Karaman, Kayseri, Kilis, Konya, Kırıkkale, Mersin, Niğde, Uşak, Van</t>
  </si>
  <si>
    <t>Amasya, Bingöl, Erzurum, Hatay, İzmir, Kırıkkale, Konya, Manisa</t>
  </si>
  <si>
    <t>Amasya, Bingöl, Hatay, Kahramanmaraş, Konya, Manisa</t>
  </si>
  <si>
    <t>Adana, Adıyaman, Aksaray, Amasya, Ankara, Antalya, Aydın, Bingöl, Bursa, Çanakkale, Çankırı, Çorum, Diyarbakır, Düzce, Gaziantep, Hatay, İstanbul, İzmir, Kahramanmaraş, Karaman, Kastamonu, Kayseri, Kilis, Kocaeli, Konya, Kırıkkale, Kırşehir, Mersin, Muğla, Muş, Nevşehir, Osmaniye, Sakarya, Sinop, Tokat, Yozgat</t>
  </si>
  <si>
    <t>Amasya, Ankara, Bingöl, Bolu, Diyarbakır, Elazığ, İzmir, Kahramanmaraş, Kastamonu, Kayseri, Malatya, Niğde</t>
  </si>
  <si>
    <t>Adana, Afyonkarahisar, Amasya, Ankara, Antalya, Aydın, Bilecik, Bitlis,  Burdur, Bursa, Çanakkale, Çankırı, Denizli, Diyarbakır, Elazığ, Eskişehir, Hatay, Isparta, İstanbul, İzmir, Karabük, Karaman, Kastamonu, Kayseri, Kırıkkale, Kırklareli, Konya, Kütahya, Manisa, Mersin, Muğla, Niğde, Sakarya, Samsun, Uşak, Zonguldak</t>
  </si>
  <si>
    <t>Adana, Afyonkarahisar, Amasya, Ankara, Antalya, Aydın, Balıkesir, Bartın, Bilecik, Burdur, Bursa, Çanakkale, Çankırı, Denizli, Edirne, Elazığ, Erzincan, Erzurum, Eskişehir, Gaziantep, Giresun, Hakkâri, Hatay, Isparta, Iğdır, İstanbul, İzmir,  Kahramanmaraş, Karaman, Kars, Kayseri, Kilis, Kocaeli, Konya, Kütahya, Kırklareli, Manisa, Mardin, Mersin, Muğla, Niğde, Osmaniye, Rize, Sinop, Şanlıurfa, Trabzon, Tunceli, Uşak, Van</t>
  </si>
  <si>
    <t>Adana, Afyonkarahisar, Ağrı, Aksaray, Amasya, Ankara, Antalya, Ardahan, Burdur, Çanakkale, Çankırı, Çorum, Diyarbakır, Elazığ, Erzincan, Erzurum, Eskişehir, Gaziantep, Hatay, Isparta, İstanbul, İzmir, Kahramanmaraş, Karaman, Kars, Kastamonu, Kayseri, Kırıkkale, Kırşehir, Konya, Malatya, Mersin, Muğla, Nevşehir, Niğde, Osmaniye, Sivas, Tunceli, Van, Yalova, Yozgat</t>
  </si>
  <si>
    <t xml:space="preserve">Amasya, Ankara, Antalya, Artvin, Aydın, Balıkesir, Bartın, Bursa, Çanakkale, Çorum, Denizli, Erzincan, Erzurum, Iğdır, Isparta, İstanbul, İzmir, Karaman, Kars, Kastamonu, Kırşehir, Konya, Manisa, Niğde, Tekirdağ, Zonguldak </t>
  </si>
  <si>
    <t>Adana, Adıyaman, Amasya, Ankara, Antalya, Aydın, Artvin, Balıkesir, Batman, Bayburt, Burdur, Bursa, Çanakkale, Çorum, Denizli, Diyarbakır, Edirne, Elazığ, Erzincan, Erzurum, Eskişehir, Hatay, Iğdır, Isparta, İstanbul, İzmir, Kahramanmaraş, Karaman, Kars, Kastamonu, Kayseri, Kırklareli, Kilis, Kocaeli, Konya, Manisa, Mardin, Mersin, Muğla, Muş, Niğde, Osmaniye, Siirt, Şanlıurfa, Şırnak, Tekirdağ, Tokat, Yalova, Yozgat, Van</t>
  </si>
  <si>
    <t>Adana, Amasya, Ankara, Antalya, Bolu, Edirne, Gaziantep, Hatay, Kahramanmaraş, Kayseri, Kilis, Mersin, Nevşehir, Niğde, Osmaniye, Yozgat, Zonguldak</t>
  </si>
  <si>
    <t>Adana, Afyonkarahisar, Amasya, Ankara, Antalya, Artvin, Aydın, Balıkesir, Bartın, Bayburt, Bilecik, Burdur, Bursa, Çanakkale, Çorum, Denizli, Diyarbakır, Edirne, Erzincan, Erzurum, Eskişehir, Gaziantep, Hatay, Isparta, İstanbul, İzmir, Kahramanmaraş, Karaman, Kars, Kastamonu, Kayseri, Kilis, Kocaeli, Konya, Manisa, Mardin, Mersin, Muğla, Nevşehir, Sakarya, Osmaniye, Tekirdağ, Uşak, Zonguldak</t>
  </si>
  <si>
    <t>Adana, Amasya, Ankara, Artvin, Balıkesir, Elazığ, Erzurum, İzmir, Kars, Kastamonu, Kayseri, Muğla, Niğde</t>
  </si>
  <si>
    <t>Adana, Amasya, Ankara, Antalya, Artvin, Aydın, Bayburt, Bursa, Çanakkale, Çorum, Denizli, Diyarbakır, Edirne, Erzincan, Erzurum, Eskişehir, Hatay, İstanbul, İzmir, Kahramanmaraş, Karabük, Kars, Kayseri, Kilis, Kocaeli, Konya, Manisa, Mersin, Muğla, Nevşehir, Osmaniye, Sakarya, Zonguldak</t>
  </si>
  <si>
    <t>Adana, Amasya, Antalya, Artvin, Aydın, Bayburt, Çanakkale, Denizli, Diyarbakır, Edirne, Elazığ, Erzincan, Erzurum, Gaziantep, Hatay, İzmir, Kahramanmaraş, Kayseri, Kilis, Mersin, Muğla, Osmaniye</t>
  </si>
  <si>
    <t>Adana, Amasya, Antalya, Çankırı, Çorum, Denizli, Elazığ, Kahramanmaraş, Karaman, Kayseri, Konya, Mersin, Niğde</t>
  </si>
  <si>
    <t>Adana, Amasya, Antalya, Çankırı, Eskişehir, İstanbul, İzmir, Kahramanmaraş, Kilis, Mersin, Niğde</t>
  </si>
  <si>
    <t>Ağrı, Amasya, Ankara, Bolu, Burdur, Çankırı, Çorum, Diyarbakır, Düzce, Edirne, Erzurum, Isparta, İstanbul, Karabük, Kars, Kayseri, Kırşehir, Nevşehir, Sivas, Uşak</t>
  </si>
  <si>
    <t>Eser D, Dursun A</t>
  </si>
  <si>
    <t>A study on the Lygaeidae Schilling , 1829 (Hemiptera: Heteroptera: Lygaeoidea) fauna of Amasya province, Türkiye. Journal of the Heteroptera of Turkey 5(2): 267-280</t>
  </si>
  <si>
    <t>(Horváth 1898a, 1905a; Hoberlandt 1956; Péricart 1998a; Kıyak and Özdamar 2017; Çerçi and Koçak 2023; Yence and Fent 2023; Eser and Dursun 2023)</t>
  </si>
  <si>
    <t>(Linnavuori 1965; Lodos et al. 1978; Çağatay 1995; Péricart 1998a; Lodos et al. 1999; Çerçi and Koçak 2023; Eser and Dursun 2023a)</t>
  </si>
  <si>
    <t>(Puton and Noualhier 1895; Horváth 1905a; Kiritshenko 1918; Gadeau de Kerville 1939; Hoberlandt 1956; Lodos et al. 1978; Önder and Adıgüzel 1979; Çağatay 1995; Péricart 1998a; Lodos et al. 1999; Fent and Aktaç 2008; Öncül-Abacıgil et al. 2010a; Fent and Japoshvili 2012; Kemal and Koçak 2018; Özgen and Dioli 2019; Eser and Dursun 2023a)</t>
  </si>
  <si>
    <t>(Seidenstücker 1960c; Péricart 1998a; Lodos et al. 1999; Tezcan and Önder 2003; Çerçi et al. 2022; Eser and Dursun 2023a)</t>
  </si>
  <si>
    <t>(Seidenstücker 1957c; Péricart 1998a;Eser and Dursun 2023a)</t>
  </si>
  <si>
    <t>(Horváth 1883; Reuter 1890b; Puton and Noualhier 1895; Gadeau de Kerville 1939; Hoberlandt 1956; Sienkiewicz 1964; Aysev 1974; Lodos et al. 1978, 1984, 1999; Tezcan and Önder 1999; Kıyak et al. 2004a; Şerban 2010; Dursun and Fent 2016a; Çerçi et al. 2018; Eser and Dursun 2023a)</t>
  </si>
  <si>
    <t>(Péricart 1998a; Dursun and Fent 2016a; Özgen and Dioli 2019; Özgen et al. 2021a; Eser and Dursun 2023a)</t>
  </si>
  <si>
    <t>(Horváth 1883; Puton and Noualhier 1895; Horváth 1916; Hoberlandt 1956; Aysev 1974; Lodos et al. 1978, 1984; Çağatay 1995; Péricart 1998a; Lodos et al. 1999; Dursun and Fent 2016a; Özgen and Dioli 2022; Yence and Fent 2023; Eser and Dursun 2023a)</t>
  </si>
  <si>
    <t>(Horváth 1883; Escherich 1897; Horváth 1905a; Fahringer 1922; Gadeau de Kerville 1939; Hoberlandt 1956; Wagner 1959a; Tuatay et al. 1966; Aysev 1974; Lodos et al. 1978; Kıyak 1990c; Çağatay 1995; Lodos et al. 1999; Atlıhan et al. 2003; Öncül-Abacıgil et al. 2010a; Matocq et al. 2014; Yazıcı et al. 2015b; Dursun and Fent 2016a; Eser and Dursun 2023a)</t>
  </si>
  <si>
    <t>(Puton 1892; Escherich 1897; Horváth 1901; Kiritshenko 1918; Fahringer 1922; Kiritshenko 1924; Hoberlandt 1956; Linnavuori 1965; Tuatay et al. 1972; Aysev 1974; Kıyak 1990c, 1990a; Çağatay 1995; Lodos et al. 1999; Özsaraç et al. 2001a; Koçak and Kemal 2012; Sert et al. 2013; Matocq et al. 2014; Küçükbasmacı and Kıyak 2015; Eser and Dursun 2023a)</t>
  </si>
  <si>
    <t>(Horváth 1883; Kiritshenko 1918; Hoberlandt 1956; Wagner 1966a; Aysev 1974; Çağatay 1995; Lodos et al. 1999; Özsaraç 2004; Şerban 2010; Yazıcı et al. 2015b, 2022; Çerçi and Koçak 2023; Eser and Dursun 2023a)</t>
  </si>
  <si>
    <t>(Horváth 1890a; Puton 1892; Kiritshenko 1918; Linnavuori 1965; Tuatay et al. 1966; Aysev 1974; Lodos et al. 1978; Önder and Adıgüzel 1979; Önder et al. 1981, 1984; Özbek and Alaoğlu 1988; Péricart 1998a; Lodos et al. 1999; Beyaz and Tezcan 2002; Atlıhan et al. 2003; Matocq and Özgen 2010; Özgen 2012; Yazıcı et al. 2015b; Çerçi et al. 2018; Özgen et al. 2020b; Yazıcı 2020; Eser and Dursun 2023a)</t>
  </si>
  <si>
    <t>(Hoberlandt 1956; Kıyak 1990a; Lodos et al. 1999; Fent and Okyar 2022; Eser and Dursun 2023a)</t>
  </si>
  <si>
    <t>(Puton and Noualhier 1895; Horváth 1901, 1905a; Hoberlandt 1956; Tuatay et al. 1966; Aysev 1974; Lodos et al. 1978; Önder and Adıgüzel 1979; Önder et al. 1981, 1984; Lodos et al. 1999; Özgen 2012; Yazıcı et al. 2015b; Dursun and Fent 2016a; Eser and Dursun 2023a)</t>
  </si>
  <si>
    <t>(Kıyak 1993b; Péricart 1998a; Lodos et al. 1999; Tezcan et al. 2010; Yazıcı et al. 2015b; Dursun and Fent 2016a; Özgen et al. 2021a; Yence and Fent 2023; Eser and Dursun 2023a)</t>
  </si>
  <si>
    <t>(Horváth 1883; Fahringer 1922; Hoberlandt 1956; Lodos et al. 1978, 1999; Önder and Adıgüzel 1979; Önder et al. 1981; Şerban 2010; Yazıcı et al. 2015b; Eser and Dursun 2023a)</t>
  </si>
  <si>
    <t>(Lodos et al. 1978, 1999; Önder and Adıgüzel 1979; Yıldırım et al. 1999; Matocq et al. 2014; Yazıcı et al. 2015b; Fent and Okyar 2022; Eser and Dursun 2023a)</t>
  </si>
  <si>
    <t>(Hoberlandt 1956; Péricart 1998a; Lodos et al. 1999; Çerçi and Koçak 2023; Yence and Fent 2023; Eser and Dursun 2023a)</t>
  </si>
  <si>
    <t>(Lodos et al. 1978; Péricart 1998a; Lodos et al. 1999; Eser and Dursun 2023a)</t>
  </si>
  <si>
    <t>(Kiritshenko 1918; Hoberlandt 1956; Linnavuori 1965; Aysev 1974; Lodos et al. 1978; Önder and Adıgüzel 1979; Péricart 1998a; Lodos et al. 1999; Özsaraç 2004; Küçükbasmacı and Kıyak 2015; Yazıcı et al. 2015b; Dursun and Fent 2016a; Eser and Dursun 2023a)</t>
  </si>
  <si>
    <t>A study on the Cymidae, Blissidae, Artheneidae, Heterogasteridae, Oxycarenidae, Berytidae and Piesmatidae (Hemiptera: Heteroptera: Lygaeoidae) fauna of Amasya province, Türkiye. Journal of the Heteroptera of Turkey 5(2): 285-298.</t>
  </si>
  <si>
    <t>Adana, Amasya, Ankara, Antalya, Bartın, Bursa, Çanakkale, Diyarbakır, Hatay, Karaman, Isparta, İzmir, Kahramanmaraş, Kocaeli, Konya, Mersin, Muğla, Zonguldak</t>
  </si>
  <si>
    <t>(Horváth 1901; Gadeau de Kerville 1939; Hoberlandt 1956; Aysev 1974; Önder et al. 1981, 2006; Lodos et al. 1984, 1999; Çerçi and Koçak 2023; Eser and Dursun 2023b)</t>
  </si>
  <si>
    <t xml:space="preserve">Adana, Afyonkarahisar, Amasya, Ankara, Antalya, Bartın, Karaman, Bursa, Hatay, İstanbul, Kahramanmaraş, Kars, Kastamonu, Kocaeli, Kütahya, Kırşehir, Osmaniye, Yozgat, Zonguldak </t>
  </si>
  <si>
    <t>(Horváth 1883, 1901, 1918; Kiritshenko 1918; Lodos et al. 1999; Önder et al. 2006; Dursun and Fent 2016a; Çerçi and Koçak 2023; Eser and Dursun 2023b)</t>
  </si>
  <si>
    <t xml:space="preserve">Adana, Amasya, Ankara, Antalya, Bartın, Bayburt, Bolu, Bursa, Çanakkale, Diyarbakır, Edirne, Erzincan, Erzurum, Gaziantep, Hatay, İstanbul, İzmir, Kahramanmaraş, Karabük, Karaman, Kastamonu, Kayseri, Kocaeli, Konya, Konya, Kırşehir, Mersin, Muğla, Nevşehir, Nevşehir, Niğde, Ordu, Sinop, Sivas, Yozgat, Zonguldak </t>
  </si>
  <si>
    <t>(Horváth 1883, 1901, 1918; Hoberlandt 1956; Lodos et al. 1999; Önder et al. 2006; Matocq et al. 2014; Yazıcı et al. 2015b; Dursun and Fent 2016a; Çerçi and Koçak 2023; Eser and Dursun 2023b)</t>
  </si>
  <si>
    <t>Adana, Amasya, Edirne, Elazığ, İstanbul, İzmir, Kırklareli, Tekirdağ</t>
  </si>
  <si>
    <t>(Linnavuori 1953; Fent 2010b; Çerçi et al. 2018; Eser and Dursun 2023b)</t>
  </si>
  <si>
    <t>(Péricart 1998a; Lodos et al. 1999; Eser and Dursun 2023b)</t>
  </si>
  <si>
    <t>Amasya, İzmir, Kahramanmaraş, Mersin</t>
  </si>
  <si>
    <t>Amasya, Bursa, Edirne, Hatay, İzmir, Kahramanmaraş, Kocaeli, Mersin, Karaman</t>
  </si>
  <si>
    <t>(Önder et al. 1981, 1984; Çağatay 1988a; Péricart 1998a; Lodos et al. 1999; Çerçi and Koçak 2023; Eser and Dursun 2023b)</t>
  </si>
  <si>
    <t>Adana, Amasya, Ankara, Antalya, Düzce, Edirne, Erzurum, Hatay, Kahramanmaraş, Kastamonu, Kayseri, Mersin, Osmaniye</t>
  </si>
  <si>
    <t>(Puton and Noualhier 1895; Hoberlandt 1956; Çağatay 1989b; Lodos et al. 1999; Yazıcı et al. 2015b; Dursun and Fent 2016a; Yence and Fent 2023; Eser and Dursun 2023b)</t>
  </si>
  <si>
    <t>Adana, Aksaray, Amasya, Ankara, Antalya, Artvin, Aydın, Balıkesir, Bartın, Bayburt, Bilecik, Bolu, Bursa, Erzurum, Gaziantep, Hatay, İzmir, Kahramanmaraş, Karaman, Kars, Kayseri, Kırıkkale, Kütahya, Manisa, Mersin, Muğla, Nevşehir, Osmaniye, Samsun, Tokat, Trabzon, Zonguldak</t>
  </si>
  <si>
    <t>(Horváth 1883, 1905a; Hoberlandt 1956; Sienkiewicz 1964; Aysev 1974; Lodos et al. 1978; Yiğit and Uygun 1982; Çağatay 1989b; Lodos et al. 1999; Öncül-Abacıgil et al. 2010a; Yazıcı et al. 2015b; Eser and Dursun 2023b)</t>
  </si>
  <si>
    <t>Adana, Amasya, Balıkesir, Bursa, Çanakkale, Hatay, İzmir, Kastamonu, Kayseri, Mersin</t>
  </si>
  <si>
    <t>(Horváth 1883; Aysev 1974; Lodos and Önder 1978; Çağatay 1989b; Péricart 1998a; Lodos et al. 1999; Eser and Dursun 2023b)</t>
  </si>
  <si>
    <t>Amasya, Ankara, Edirne, Elazığ, Gaziantep, Hatay, Isparta, İzmir, Karaman, Kastamonu, Kayseri, Malatya, Mersin, Niğde</t>
  </si>
  <si>
    <t>(Horváth 1901; Linnavuori 1953; Hoberlandt 1956; Aysev 1974; Lodos et al. 1999; Matocq et al. 2014; Yence 2019; Çerçi and Koçak 2023; Yence and Fent 2023; Eser and Dursun 2023b)</t>
  </si>
  <si>
    <t>Adana, Afyonkarahisar, Amasya, Ankara, Antalya, Artvin, Aydın, Balıkesir, Bilecik, Bursa, Çanakkale, Çorum, Denizli, Düzce, Edirne, Elazığ, Erzincan, Erzurum, Eskişehir, Gaziantep, Hatay, Isparta, İstanbul, İzmir, Kahramanmaraş, Karaman, Kayseri, Kırıkkale, Kırşehir, Konya, Kocaeli, Kütahya, Manisa, Mardin, Mersin, Muğla, Osmaniye, Sinop, Tekirdağ, Uşak, Zonguldak</t>
  </si>
  <si>
    <t>(Horváth 1883, 1905a; Fahringer 1922; Linnavuori 1953; Hoberlandt 1956; Aysev 1974; Lodos et al. 1978; Çağatay 1985a; Kıyak 1990a; Lodos et al. 1999; Matocq et al. 2014; Küçükbasmacı and Kıyak 2015; Yazıcı et al. 2015b; Dursun and Fent 2016a; Eser and Dursun 2023b)</t>
  </si>
  <si>
    <t xml:space="preserve">Adana, Afyonkarahisar, Amasya, Ankara, Antalya, Balıkesir, Bilecik, Bursa, Edirne, Eskişehir, Gaziantep, İstanbul, Karaman, Kayseri, Kütahya, Mersin, Tekirdağ, Uşak </t>
  </si>
  <si>
    <t>(Horváth 1883; Linnavuori 1953; Hoberlandt 1956; Sienkiewicz 1964; Lodos et al. 1978, 1999; Péricart 1998b; Öncül-Abacıgil et al. 2010a; Çerçi and Koçak 2023; Eser and Dursun 2023b)</t>
  </si>
  <si>
    <t>Adana, Ağrı, Amasya, Ankara, Antalya, Diyarbakır, Edirne, Erzurum, Gaziantep, Hatay, Kahramanmaraş, Karaman, Karabük, Kayseri, Konya, Kırşehir, Mardin, Mersin, Niğde</t>
  </si>
  <si>
    <t>(Linnavuori 1953; Hoberlandt 1956; Lodos et al. 1984, 1999; Matocq et al. 2014; Yazıcı et al. 2015b; Dursun and Fent 2016a; Çerçi and Koçak 2023; Eser and Dursun 2023b)</t>
  </si>
  <si>
    <t xml:space="preserve">Adana, Amasya, Ankara, Antalya, Balıkesir, Bayburt, Bolu, Çanakkale, Çankırı, Çorum, Diyarbakır, Edirne, Elazığ, Erzincan, Erzurum, Eskişehir, Gaziantep, Hatay, Isparta, İstanbul, İzmir, Kahramanmaraş, Karabük, Karaman, Kastamonu, Kayseri, Kırşehir, Kilis, Konya, Kırıkkale, Kırşehir, Malatya, Mardin, Mersin, Muğla, Nevşehir, Niğde, Sivas, Şanlıurfa, Van, Yozgat, Zonguldak </t>
  </si>
  <si>
    <t>(Linnavuori 1953; Hoberlandt 1956; Linnavuori 1965; Tuatay et al. 1972; Aysev 1974; Lodos et al. 1978; Önder and Adıgüzel 1979; Çağatay 1985a; Lodos et al. 1999; Öncül-Abacıgil et al. 2010a; Koçak and Kemal 2012; Matocq et al. 2014; Yazıcı et al. 2015b; Dursun and Fent 2016a; Eser and Dursun 2023b)</t>
  </si>
  <si>
    <t>Adana, Amasya, Ankara, Antalya, Aydın, Çanakkale, Hatay, İstanbul, İzmir, Karaman, Kastamonu, Kilis, Konya, Mersin, Muğla, Niğde, Osmaniye, Sinop</t>
  </si>
  <si>
    <t>(Puton and Noualhier 1895; Linnavuori 1953; Hoberlandt 1956; Tuatay et al. 1966; Aysev 1974; Çağatay 1985a; Péricart 1998b; Lodos et al. 1999; Önder et al. 2006; Şerban 2010; Yazıcı et al. 2015b; Eser and Dursun 2023b)</t>
  </si>
  <si>
    <t>Amasya, Ankara, Bingöl, Çankırı, Edirne, Elazığ, İzmir, Kars, Kastamonu, Kayseri, Kırşehir, Konya, Manisa, Van</t>
  </si>
  <si>
    <t>(Horváth 1905a; Kiritshenko 1918, 1924; Hoberlandt 1956; Péricart 1983; Özsaraç 2004; Koçak and Kemal 2012; Küçükbasmacı and Kıyak 2015; Çerçi and Özgen 2021; Eser and Dursun 2023b)</t>
  </si>
  <si>
    <t>Adana, Amasya, Ankara, Çanakkale, Çankırı, Erzurum, İzmir, Kayseri, Konya, Niğde</t>
  </si>
  <si>
    <t>(Linnavuori 1953; Péricart 1984; Yazıcı et al. 2015b; Eser and Dursun 2023b)</t>
  </si>
  <si>
    <t>Amasya, Edirne, Gümüşhane</t>
  </si>
  <si>
    <t>(Péricart 1984; Dursun and Fent 2016b; Eser and Dursun 2023b)</t>
  </si>
  <si>
    <t>Amasya, Ankara, Balıkesir, Bitlis, Bursa, Hakkâri, İzmir, Manisa, Mardin, Muğla</t>
  </si>
  <si>
    <t>(Horváth 1883; Péricart 1984; Eser and Dursun 2023b)</t>
  </si>
  <si>
    <t>Amasya, Balıkesir, Bartın, Çankırı, Erzurum, Kastamonu, Samsun</t>
  </si>
  <si>
    <t>(Ege and Onat 1982; Awad and Önder 1997b; Öncül-Abacıgil et al. 2010a; Eser and Dursun 2023b)</t>
  </si>
  <si>
    <t xml:space="preserve"> Description de Halys spinosula. Magasin de Zoologie 1 (21): 1–2.</t>
  </si>
  <si>
    <t>Lefebvre A</t>
  </si>
  <si>
    <t>Die Gattung Prostemma Laporte. Berliner Entomologische Zeitschrift 1: 81–96.</t>
  </si>
  <si>
    <t xml:space="preserve">Stein JPEF </t>
  </si>
  <si>
    <t xml:space="preserve">Adana, Afyonkarahisar, Bursa, Elazığ, Eskişehir, Gümüşhane, Hatay, Isparta, İzmir, Karaman, Kars, Kırşehir, Konya, Kütahya, Mersin, Tokat, Van </t>
  </si>
  <si>
    <t>1959a</t>
  </si>
  <si>
    <t>1959b</t>
  </si>
  <si>
    <t>1969a</t>
  </si>
  <si>
    <t>2019a</t>
  </si>
  <si>
    <t>2019b</t>
  </si>
  <si>
    <t>1969b</t>
  </si>
  <si>
    <t>1989a</t>
  </si>
  <si>
    <t>1989b</t>
  </si>
  <si>
    <t>1979a</t>
  </si>
  <si>
    <t>1979b</t>
  </si>
  <si>
    <t>2001a</t>
  </si>
  <si>
    <t>2001b</t>
  </si>
  <si>
    <t>2021a</t>
  </si>
  <si>
    <t>1891a</t>
  </si>
  <si>
    <t>1891b</t>
  </si>
  <si>
    <t>1971a</t>
  </si>
  <si>
    <t>1971b</t>
  </si>
  <si>
    <t>1901a</t>
  </si>
  <si>
    <t>1901b</t>
  </si>
  <si>
    <t>2011a</t>
  </si>
  <si>
    <t>2011b</t>
  </si>
  <si>
    <t>2011c</t>
  </si>
  <si>
    <t>1985a</t>
  </si>
  <si>
    <t>1985b</t>
  </si>
  <si>
    <t>1988a</t>
  </si>
  <si>
    <t>1988b</t>
  </si>
  <si>
    <t>2022a</t>
  </si>
  <si>
    <t>2022b</t>
  </si>
  <si>
    <t>2017a</t>
  </si>
  <si>
    <t>2017b</t>
  </si>
  <si>
    <t>2021b</t>
  </si>
  <si>
    <t>2021c</t>
  </si>
  <si>
    <t>2018a</t>
  </si>
  <si>
    <t>2018b</t>
  </si>
  <si>
    <t>2016a</t>
  </si>
  <si>
    <t>2016b</t>
  </si>
  <si>
    <t>2008a</t>
  </si>
  <si>
    <t>2008b</t>
  </si>
  <si>
    <t>2008c</t>
  </si>
  <si>
    <t>2010a</t>
  </si>
  <si>
    <t>2010b</t>
  </si>
  <si>
    <t>2007a</t>
  </si>
  <si>
    <t>2007b</t>
  </si>
  <si>
    <t>(Seidenstücker 1960b; Fent and Japoshvili 2012; Heiss et al. 2021a)</t>
  </si>
  <si>
    <t>(Remane 1964; Kerzhner 1981; Heiss et al. 2021a)</t>
  </si>
  <si>
    <t>(Tuatay et al. 1972; Kerzhner 1981; Dursun 2011a; Heiss et al. 2021a)</t>
  </si>
  <si>
    <t>(Hoberlandt 1956; Dursun and Fent 2015; Goula et al. 2021; Heiss et al. 2021a)</t>
  </si>
  <si>
    <t>(Stein, 1857; Puton 1892; Horváth 1901; Kiritshenko 1918; Kerzhner 1981; Önder et al. 1983a; Erbay 1986; Özsaraç 2004; Dursun 2011a; Fent and Japoshvili 2012; Sert et al. 2013; Kemal and Koçak 2014a; Çerçi and Tezcan 2021; Özgen et al. 2021a; Heiss et al. 2021a; Çerçi and Koçak 2023)</t>
  </si>
  <si>
    <t>(Önder et al. 1981, 1984; Özsaraç 2004; Şerban 2010; Fent et al. 2011; Dursun and Fent 2019; Heiss et al. 2021b)</t>
  </si>
  <si>
    <t>(Cobben 1985; Heiss et al. 2021b)</t>
  </si>
  <si>
    <t>(Lindberg 1922; Hoberlandt 1952; Seidenstücker 1964b; Önder et al. 1984; Fent et al. 2011; Vinokurov and Kment 2015; Heiss et al. 2021b; Çerçi and Koçak 2023)</t>
  </si>
  <si>
    <t>(Lindberg 1922; Hoberlandt 1952; Seidenstücker 1964b; Önder et al. 1981; Şerban 2010; Fent et al. 2011; Yıldırım et al. 2013a; Fent and Dursun 2016; Dursun and Fent 2019; Heiss et al. 2021b)</t>
  </si>
  <si>
    <t>(Lindberg 1922; Hoberlandt 1952; Seidenstücker 1964b; Kıyak et al. 2008; Şerban 2010; Fent et al. 2011; Yıldırım et al. 2013a; Matocq et al. 2014; Fent and Dursun 2016; Heiss et al. 2021b)</t>
  </si>
  <si>
    <t>(Hoberlandt 1952; Seidenstücker 1964b; Fent et al. 2011; Heiss et al. 2021b; Çerçi and Koçak 2023)</t>
  </si>
  <si>
    <t>(Horváth 1883; Hoberlandt 1952; Kıyak et al. 2008; Fent et al. 2011; Fent and Dursun 2016; Dursun and Fent 2019; Heiss et al. 2021b)</t>
  </si>
  <si>
    <t>(Hoberlandt 1952; Önder and Adıgüzel 1979; Jansson 1986; Özsaraç 2004; Önder et al. 2006; Kıyak et al. 2007; Dursun 2011b; Fent et al. 2011; Topkara 2013; Yıldırım et al. 2013a; Heiss et al. 2021b; Çerçi and Koçak 2023)</t>
  </si>
  <si>
    <t>(Hoberlandt 1952; Linnavuori 1965; Jansson 1986; Banbal and Fent 2016; Heiss et al. 2021b)</t>
  </si>
  <si>
    <t>(Kiritshenko 1918; Hoberlandt 1952; Seidenstücker 1959a; Linnavuori 1965; Wagner 1966a; Özesmi and Önder 1988; Önder et al. 2006; Kıyak et al. 2007; Dursun 2011b; Fent et al. 2011; Topkara 2013; Heiss et al. 2021b; Çerçi and Koçak 2023)</t>
  </si>
  <si>
    <t>(Hoberlandt 1952; Fent et al. 2011; Heiss et al. 2021b)</t>
  </si>
  <si>
    <t>(Kirkaldy 1897; Kiritshenko 1918, 1924; Hungerford 1934; Hoberlandt 1952; Dursun 2011b; Fent et al. 2011; Heiss et al. 2021b)</t>
  </si>
  <si>
    <t>(Horváth 1919; Fahringer 1922; Poisson 1925; Kıyak et al. 2007; Dursun 2011b; Fent et al. 2011; Dursun and Fent 2018a; Heiss et al. 2021b)</t>
  </si>
  <si>
    <t>(Dursun and Salur 2013; Heiss et al. 2022a; Çerçi and Koçak 2023)</t>
  </si>
  <si>
    <t>(Escherich 1897; Reuter 1909; Kiritshenko 1918; Hoberlandt 1956; Önder 1980; Atlıhan et al. 2003; Yıldırım et al. 2010; Dursun 2011a; Fent 2011; Kaplan et al. 2011; Çerçi et al. 2018; Fent et al. 2022; Heiss et al. 2022a; Çerçi and Koçak 2023)</t>
  </si>
  <si>
    <t>(Puton and Noualhier 1895; Seidenstücker 1958; Önder 1980; Koçak and Kemal 2010; Heiss et al. 2022a)</t>
  </si>
  <si>
    <t>(Horváth 1883; Puton 1892; Horváth 1901, 1905a, 1919; Gadeau de Kerville 1939; Hoberlandt 1956; Linnavuori 1965; Wagner 1966a; Önder 1980; Kıyak 1990c; Özsaraç 2004; Şerban 2010; Yıldırım et al. 2010; Dursun 2011a; Dursun and Salur 2013; Matocq et al. 2014; Küçükbasmacı and Kıyak 2015; Heiss et al. 2022a; Çerçi and Koçak 2023)</t>
  </si>
  <si>
    <t>(Horváth 1883; Puton and Noualhier 1895; Gadeau de Kerville 1939; Hoberlandt 1956; Seidenstücker 1958; Önder and Adıgüzel 1979; Önder 1980; Önder et al. 1981, 1984; Özsaraç 2004; Matocq and Özgen 2010; Tezcan et al. 2010; Yıldırım et al. 2010; Dursun 2011a; Koçak and Kemal 2012; Dursun and Salur 2013; Yıldırım et al. 2013b; Özgen et al. 2021a; Yazıcı 2022; Heiss et al. 2022a)</t>
  </si>
  <si>
    <t>(Önder 1980; Dursun and Salur 2013; Heiss et al. 2022a)</t>
  </si>
  <si>
    <t>(Reuter 1890a, 1892; Puton 1892; Fahringer 1922; Hoberlandt 1956; Wagner 1966a; Tuatay et al. 1972; Önder and Adıgüzel 1979; Önder 1980; Kıyak 1990c; Kıyak et al. 2004a; Yıldırım et al. 2010, 2013b; Matocq and Özgen 2010; Koçak and Kemal 2012; Heiss et al. 2022a; Çerçi and Koçak 2023)</t>
  </si>
  <si>
    <t>(Heiss et al. 2022a)</t>
  </si>
  <si>
    <t>(Reuter 1890b; Kiritshenko 1918; Hoberlandt 1956; Kıyak 1990c; Heiss et al. 2022a; Çerçi and Koçak 2023)</t>
  </si>
  <si>
    <t>(Puton 1892; Önder 1980; Önder et al. 1981, 1984; Heiss et al. 2022a; Çerçi and Koçak 2023)</t>
  </si>
  <si>
    <t>(Horváth 1918; Seidenstücker 1958; Önder 1980; Yıldırım et al. 2010; Çerçi et al. 2018; Heiss et al. 2022a)</t>
  </si>
  <si>
    <t>(Horváth 1883, 1901, 1918; Escherich 1897; Hoberlandt 1956; Tuatay et al. 1966; Önder 1980; Önder et al. 1981, 1984; Özsaraç 2004; Yıldırım et al. 2010; Kıyak 2016b; Çerçi et al. 2018, 2022; Fent et al. 2022; Heiss et al. 2022a; Çerçi and Koçak 2023)</t>
  </si>
  <si>
    <t>(Hoberlandt 1956; Seidenstücker 1958; Önder and Adıgüzel 1979; Önder 1980; Yıldırım et al. 2010; Heiss et al. 2022a; Çerçi and Koçak 2023)</t>
  </si>
  <si>
    <t>(Lindberg 1922; Hoberlandt 1952; Kıyak et al. 2007, 2008; Ustaoğlu et al. 2008; Şerban 2010; Fent et al. 2011; Dursun 2012; Yıldırım et al. 2013a; Dursun and Fent 2019; Banbal and Fent 2020; Heiss et al. 2022a)</t>
  </si>
  <si>
    <t>(Seidenstücker 1975a; Péricart 1981, 1983; Matocq et al. 2014; Heiss et al. 2022b)</t>
  </si>
  <si>
    <t>(Horváth 1905a; Kiritshenko 1918; Seidenstücker 1954d; Péricart 1981; Önder and Lodos 1983; Maral et al. 2013; Matocq et al. 2014; Dursun and Fent 2017a; Heiss et al. 2022b)</t>
  </si>
  <si>
    <t>(Horváth 1883; Puton and Noualhier 1895; Horváth 1905a; Kiritshenko 1918; Horváth 1919; Fahringer 1922; Seidenstücker 1954d; Hoberlandt 1956; Önder and Lodos 1983; Fent and Aktaç 2008; Yıldırım et al. 2013b; Dursun and Fent 2017a; Heiss et al. 2022b)</t>
  </si>
  <si>
    <t>(Seidenstücker 1954d; Hoberlandt 1956; Péricart 1981; Önder and Lodos 1983; Yıldırım et al. 2013b; Dursun and Fent 2017a; Heiss et al. 2022b)</t>
  </si>
  <si>
    <t>(Seidenstücker 1954d; Hoberlandt 1956; Péricart 1981, 1983; Önder and Lodos 1983; Heiss et al. 2022b)</t>
  </si>
  <si>
    <t>(Fieber 1864; Hoberlandt 1956; Pehlivan 1981; Kıyak 1990c; Dursun 2009; Yıldırım et al. 2011; Kemal and Koçak 2014a; Heiss et al. 2023a)</t>
  </si>
  <si>
    <t>(Kiritshenko 1918; Seidenstücker 1957c; Pehlivan 1981; Kıyak et al. 2004a; Heiss et al. 2023a)</t>
  </si>
  <si>
    <t>(Horváth 1883; Kiritshenko 1918; Moulet 1995; Özsaraç et al. 2001b; Kıyak et al. 2004a; Özsaraç 2004; Dursun 2009; Dursun et al. 2010; Yıldırım et al. 2011; Fent and Japoshvili 2012; Yıldırım et al. 2013a; Kıyak 2016b; Kemal and Koçak 2018; Akman and Dursun 2021; Çerçi and Koçak 2023; Heiss et al. 2023a)</t>
  </si>
  <si>
    <t>(Wagner 1966a; Moulet 1995; Yıldırım et al. 2011; Heiss et al. 2023a)</t>
  </si>
  <si>
    <t>(Hoberlandt 1956; Moulet 1995; Fent 2011; Heiss et al. 2023a)</t>
  </si>
  <si>
    <t>(Puton and Noualhier 1895; Wagner 1966a; Kıyak 1993b; Heiss et al. 2023a)</t>
  </si>
  <si>
    <t>(Horváth 1883; Puton and Noualhier 1895; Horváth 1901, 1905a; Kiritshenko 1918, 1924; Hoberlandt 1956; Wagner 1966a; Tuatay et al. 1972; Pehlivan 1981; Kıyak et al. 2004a; Özsaraç 2004; Dursun 2009; Yıldırım et al. 2013a; Matocq et al. 2014; Küçükbasmacı and Kıyak 2015; Kıyak 2016b; Fent and Dursun 2019b; Zengin and Dursun 2019; Akman and Dursun 2021; Çerçi and Koçak 2023; Heiss et al. 2023a)</t>
  </si>
  <si>
    <t>(Horváth 1883; Puton and Noualhier 1895; Horváth 1901, 1905a; Kiritshenko 1918; Tuatay et al. 1972; Pehlivan 1981; Kıyak and Çağlar 1991; Özsaraç 2004; Dursun 2009; Yıldırım et al. 2011; Matocq et al. 2014; Fent and Dursun 2019b; Akman and Dursun 2021; Heiss et al. 2023a)</t>
  </si>
  <si>
    <t>(Puton 1892; Fahringer 1922; Gadeau de Kerville 1939; Hoberlandt 1956; Pehlivan 1981; Dursun 2009; Yıldırım et al. 2013a; Matocq et al. 2014; Kıyak 2016b; Çerçi et al. 2018; Kemal and Koçak 2018; Zengin and Dursun 2019; Fent and Dursun 2019b; Akman and Dursun 2021; Korkmaz and Yıldırım 2021; Heiss et al. 2023a)</t>
  </si>
  <si>
    <t>2023a</t>
  </si>
  <si>
    <t>2023b</t>
  </si>
  <si>
    <t>(Brown and Eralp 1962; Abbas 1990; Kıyak 1993b; Lodos et al. 1998; Fent and Aktaç 2007b; Dursun and Fent 2010; Fent 2010a; Yıldırım et al. 2014; Küçükbasmacı and Kıyak 2015; Çerçi et al. 2022; Heiss et al. 2023b)</t>
  </si>
  <si>
    <t>(Horváth 1883, 1901, 1919; Puton 1892; Kiritshenko 1918; Wagner 1959a; Önder et al. 1995a, 2006; Lodos et al. 1998; Carapezza and Kerzhner 2005; Fent and Aktaç 2009; Dursun and Fent 2010; Fent 2010a; Gözüaçık and Fent 2012; Matocq et al. 2014; Yazıcı et al. 2014; Çerçi et al. 2022; Çerçi and Koçak 2023; Heiss et al. 2023b)</t>
  </si>
  <si>
    <t>(Horváth 1917a; Önder et al. 1995b; Lodos et al. 1998; Dursun and Fent 2010; Fent and Japoshvili 2012; Çerçi et al. 2018; Kemal and Koçak 2018; Heiss et al. 2023b)</t>
  </si>
  <si>
    <t>(Seidenstücker 1972a; Lodos et al. 1978, 1998; Fent 2010a; Tezcan et al. 2013; Çerçi et al. 2022; Çerçi and Koçak 2023; Heiss et al. 2023b)</t>
  </si>
  <si>
    <t>(Seidenstücker and Josifov 1963; Heiss et al. 2023b)</t>
  </si>
  <si>
    <t>(Horváth 1906a; Hoberlandt 1956; Wagner 1959a; Seidenstücker and Josifov 1963; Lodos et al. 1978; Kıyak 1990c; Önder et al. 1995b; Özsaraç et al. 2001b; Özgen and Dioli 2018b; Heiss et al. 2023b)</t>
  </si>
  <si>
    <t>(Horváth 1883, 1905a; Kiritshenko 1918, 1924; Hoberlandt 1956; Linnavuori 1965; Lodos et al. 1978; Önder et al. 1995b; Lodos et al. 1998; Fent and Aktaç 2009; Dursun and Fent 2010; Fent 2010a; Şerban 2010; Koçak and Kemal 2012; Yıldırım et al. 2014; Heiss et al. 2023b)</t>
  </si>
  <si>
    <t>(Horváth 1906a; Kiritshenko 1918; Fahringer 1922; Hoberlandt 1956; Wagner 1959a, 1966a; Lodos et al. 1978; Önder et al. 1995b; Lodos et al. 1998; Özsaraç 2004; Dursun and Fent 2010; Fent 2010a; Şerban 2010; Gözüaçık and Fent 2012; Matocq et al. 2014; Küçükbasmacı and Kıyak 2015; Çerçi et al. 2018; Kemal and Koçak 2018; Çerçi et al. 2022; Heiss et al. 2023b)</t>
  </si>
  <si>
    <t>(Horváth 1906a; Hoberlandt 1956; Linnavuori 1965; Lodos et al. 1978; Önder et al. 1995b; Lodos et al. 1998; Önder et al. 2006; Fent and Aktaç 2007b; Dursun and Fent 2010; Fent 2010a; Gözüaçık and Fent 2012; Yıldırım et al. 2014; Çerçi and Koçak 2023; Heiss et al. 2023b)</t>
  </si>
  <si>
    <t>(Kiritshenko 1918; Moulet 1995; Dursun 2011c; Kemal and Koçak 2018; Heiss et al. 2023c; Çerçi and Koçak 2023)</t>
  </si>
  <si>
    <t>(Horváth 1883; Puton 1892; Kiritshenko 1916; Linnavuori 1965; Önder et al. 1983a; Özsaraç 2004; Dursun and Fent 2009; Şerban 2010; Dursun 2011c; Yıldırım et al. 2011; Küçükbasmacı and Kıyak 2015; Kemal and Koçak 2018; Zengin and Dursun 2019; Akman and Dursun 2021; Çerçi and Özgen 2021; Korkmaz and Yıldırım 2021; Dursun and Fent 2022b; Heiss et al. 2023c)</t>
  </si>
  <si>
    <t>(Horváth 1883; Puton 1892; Kiritshenko 1916; Horváth 1918; Kiritshenko 1918; Hoberlandt 1956; Kıyak 1993b; Dursun and Fent 2009; Dursun 2011c; Küçükbasmacı and Kıyak 2015; Çerçi et al. 2018; Akman and Dursun 2021; Dursun and Fent 2022b; Heiss et al. 2023c)</t>
  </si>
  <si>
    <t>(Horváth 1883; Gadeau de Kerville 1939; Linnavuori 1953; Hoberlandt 1956; Kıyak 1990c; Özsaraç and Kıyak 2001; Öncül-Abacıgil et al. 2010a; Kıyak 2016b; Kemal and Koçak 2018; Dursun and Fent 2022b; Heiss et al. 2023c)</t>
  </si>
  <si>
    <t>(Horváth 1883; Puton 1892; Escherich 1897; Kiritshenko 1916; Horváth 1919; Fahringer 1922; Kiritshenko 1924; Hoberlandt 1956; Özsaraç et al. 2001a; Kıyak et al. 2004a; Özsaraç 2004; Önder et al. 2006; Dursun and Fent 2009; Dursun 2011c; Yıldırım et al. 2011; Sert et al. 2013; Küçükbasmacı and Kıyak 2015; Fent and Dursun 2019b; Zengin and Dursun 2019; Akman and Dursun 2021; Çerçi et al. 2022; Dursun and Fent 2022b; Heiss et al. 2023c; Çerçi and Koçak 2023)</t>
  </si>
  <si>
    <t>(Horváth 1883; Puton and Noualhier 1895; Lindberg 1922; Kiritshenko 1924; Kıyak 1990c; Moulet 1995; Kıyak et al. 2004a; Önder et al. 2006; Dursun and Fent 2009; Dursun 2011c; Yıldırım et al. 2013a; Matocq et al. 2014; Kemal and Koçak 2018; Fent and Dursun 2019b; Zengin and Dursun 2019; Akman and Dursun 2021; Dursun and Fent 2022b; Heiss et al. 2023c; Çerçi and Koçak 2023)</t>
  </si>
  <si>
    <t>(Heiss et al. 2023c)</t>
  </si>
  <si>
    <t>(Lindberg 1923; Kiritshenko 1924; Tuatay et al. 1972; Moulet 1995; Özsaraç 2004; Şerban 2010; Kemal and Koçak 2018; Heiss et al. 2023c)</t>
  </si>
  <si>
    <t>2023c</t>
  </si>
  <si>
    <t>1890a</t>
  </si>
  <si>
    <t>(Lefebvre 1831; Horváth 1918, 1919, 1883, 1890b, 1901; Kiritshenko 1918, 1924; Fahringer 1922; Hoberlandt 1956; Lodos et al. 1978, 1998; Önder et al. 1995b; Tezcan and Önder 1999; Dursun and Kartal 2008b; Külekçi et al. 2009; Şerban 2010; Fent et al. 2010b; Dursun and Fent 2011b; Koçak and Kemal 2012; Yazıcı et al. 2014; Çerçi and Gözüaçık 2019; Çerçi et al. 2022)</t>
  </si>
  <si>
    <t>1890b</t>
  </si>
  <si>
    <t>1905b</t>
  </si>
  <si>
    <t>1905a</t>
  </si>
  <si>
    <t>1906b</t>
  </si>
  <si>
    <t>1906a</t>
  </si>
  <si>
    <t>b</t>
  </si>
  <si>
    <t>1917b</t>
  </si>
  <si>
    <t>1917a</t>
  </si>
  <si>
    <t>2014a</t>
  </si>
  <si>
    <t>2014b</t>
  </si>
  <si>
    <t xml:space="preserve"> Description of a new Heteroptera species, Cranocapsus turcicus (sp. nov.) (Insecta: Heteroptera: Miridae). Centre for Entomological Studies Ankara Miscellaneous Papers 5: 1–3. </t>
  </si>
  <si>
    <t>1990b</t>
  </si>
  <si>
    <t>1990a</t>
  </si>
  <si>
    <t>1990c</t>
  </si>
  <si>
    <t>1993b</t>
  </si>
  <si>
    <t>1993a</t>
  </si>
  <si>
    <t xml:space="preserve"> A New Record Of Berytidae From Turkey: Berytinus hirticornis pilipes (Puton, 1875) (Heteroptera). Munis Entomology &amp; Zoology 11: 382–382. </t>
  </si>
  <si>
    <t>2020a</t>
  </si>
  <si>
    <t>2020b</t>
  </si>
  <si>
    <t>2004b</t>
  </si>
  <si>
    <t>2004a</t>
  </si>
  <si>
    <t>1980b</t>
  </si>
  <si>
    <t>1980a</t>
  </si>
  <si>
    <t>1974a</t>
  </si>
  <si>
    <t>1974b</t>
  </si>
  <si>
    <t>1983a</t>
  </si>
  <si>
    <t>1983b</t>
  </si>
  <si>
    <t>1995a</t>
  </si>
  <si>
    <t>1995b</t>
  </si>
  <si>
    <t>2018c</t>
  </si>
  <si>
    <t>2020c</t>
  </si>
  <si>
    <t>2005a</t>
  </si>
  <si>
    <t>2005b</t>
  </si>
  <si>
    <t>1998a</t>
  </si>
  <si>
    <t>1998b</t>
  </si>
  <si>
    <t>1998c</t>
  </si>
  <si>
    <t>1904a</t>
  </si>
  <si>
    <t>1904b</t>
  </si>
  <si>
    <t>1954a</t>
  </si>
  <si>
    <t>1954b</t>
  </si>
  <si>
    <t>1954c</t>
  </si>
  <si>
    <t>1954d</t>
  </si>
  <si>
    <t>1956a</t>
  </si>
  <si>
    <t>1956b</t>
  </si>
  <si>
    <t>1956c</t>
  </si>
  <si>
    <t>1957a</t>
  </si>
  <si>
    <t>1957b</t>
  </si>
  <si>
    <t>1957c</t>
  </si>
  <si>
    <t>1960a</t>
  </si>
  <si>
    <t>1960b</t>
  </si>
  <si>
    <t>1960c</t>
  </si>
  <si>
    <t>1962b</t>
  </si>
  <si>
    <t>1962a</t>
  </si>
  <si>
    <t>1963a</t>
  </si>
  <si>
    <t>1963b</t>
  </si>
  <si>
    <t>1963c</t>
  </si>
  <si>
    <t>1963d</t>
  </si>
  <si>
    <t>1964a</t>
  </si>
  <si>
    <t>1964b</t>
  </si>
  <si>
    <t>1964c</t>
  </si>
  <si>
    <t>1964d</t>
  </si>
  <si>
    <t>1964e</t>
  </si>
  <si>
    <t>1965a</t>
  </si>
  <si>
    <t>1965b</t>
  </si>
  <si>
    <t>1965c</t>
  </si>
  <si>
    <t>1965d</t>
  </si>
  <si>
    <t>1966a</t>
  </si>
  <si>
    <t>1966b</t>
  </si>
  <si>
    <t>1966c</t>
  </si>
  <si>
    <t>1968a</t>
  </si>
  <si>
    <t>1968b</t>
  </si>
  <si>
    <t>1968c</t>
  </si>
  <si>
    <t>1972a</t>
  </si>
  <si>
    <t>1972b</t>
  </si>
  <si>
    <t>1972c</t>
  </si>
  <si>
    <t>1975a</t>
  </si>
  <si>
    <t>1975b</t>
  </si>
  <si>
    <t>1969c</t>
  </si>
  <si>
    <t>1952a</t>
  </si>
  <si>
    <t>1952b</t>
  </si>
  <si>
    <t>1955a</t>
  </si>
  <si>
    <t>1955b</t>
  </si>
  <si>
    <t>1955c</t>
  </si>
  <si>
    <t>1963e</t>
  </si>
  <si>
    <t>1963f</t>
  </si>
  <si>
    <t>1976a</t>
  </si>
  <si>
    <t>1976b</t>
  </si>
  <si>
    <t>1976c</t>
  </si>
  <si>
    <t>2016c</t>
  </si>
  <si>
    <t>2017c</t>
  </si>
  <si>
    <t>2013a</t>
  </si>
  <si>
    <t>2013b</t>
  </si>
  <si>
    <t>Mesopsallus amygdali (Wagner, 1960)</t>
  </si>
  <si>
    <t>Mesopsallus mali (Meyer-Dür, 1843)</t>
  </si>
  <si>
    <t>Mesopsallus fagi (Drapolyuk, 1990)</t>
  </si>
  <si>
    <t>Adana, Ankara, Hatay, Mersin</t>
  </si>
  <si>
    <t>(Seidenstücker 1957c; Wagner 1974b; Knyshov &amp; Konstantinov 2013)</t>
  </si>
  <si>
    <t>A taxonomic revision of the genus Hyoidea (Hemiptera: Heteroptera: Miridae). Acta Entomologica Musei Nationalis Pragae 53(1): 1-32.</t>
  </si>
  <si>
    <t>Knyshov A, Konstantinov FV</t>
  </si>
  <si>
    <t>(Eser and Dursun 2024)</t>
  </si>
  <si>
    <t>A study on the Rhyparochromidae Amyot &amp; Serville, 1843 (Hemiptera: Heteroptera) fauna of Amasya Province (Türkiye) with new records. Turkish Journal of Entomology, 48(1): 59-74.</t>
  </si>
  <si>
    <t>Adana, Amasya, Ankara, Antalya, Bitlis, Burdur, Bursa, Eskişehir, Isparta, İstanbul, İzmir, Kahramanmaraş, Karaman, Kayseri, Mersin, Muğla</t>
  </si>
  <si>
    <t>(Hoberlandt 1956; Lodos et al. 1978, 1999; Péricart 1998c; Şerban 2010; Fent and Japoshvili 2012; Matocq et al. 2014; Çerçi and Koçak 2023; Yence and Fent 2023; Eser and Dursun 2024)</t>
  </si>
  <si>
    <t>Amasya, Edirne, Kayseri</t>
  </si>
  <si>
    <t>(Péricart 1998b; Fent and Okyar 2022; Eser and Dursun 2024)</t>
  </si>
  <si>
    <t>Ankara, Amasya, Antalya, Bolu, Çanakkale, Erzurum, Hatay, İzmir, Karaman, Konya, Nevşehir, Ordu, Sinop, Zonguldak</t>
  </si>
  <si>
    <t>(Puton and Noualhier 1895; Hoberlandt 1956; Lodos et al. 1978, 1999; Péricart 1998b; Yazıcı et al. 2015b; Eser and Dursun 2024)</t>
  </si>
  <si>
    <t>Adana, Amasya, Antalya, Gaziantep, Hatay, Mersin</t>
  </si>
  <si>
    <t>(Puton and Noualhier 1895; Hoberlandt 1956; Lodos et al. 1999; Eser and Dursun 2024)</t>
  </si>
  <si>
    <t>Adana, Amasya, Antalya, Balıkesir, Bursa, Düzce, Hatay,İstanbul, İzmir, Kahramanmaraş, Kocaeli, Mersin, Karaman, Muş, Ordu, Osmaniye</t>
  </si>
  <si>
    <t>(Horváth 1883, 1901; Puton and Noualhier 1895; Lodos et al. 1978, 1999; Önder et al. 1981, 1983b; Çağatay 1985b; Péricart 1998b; Dursun and Fent 2016a; Çerçi and Koçak 2023; Eser and Dursun 2024)</t>
  </si>
  <si>
    <t>Adana, Adıyaman, Amasya, Ankara, Antalya, Balıkesir, Bingöl, Bolu, Çorum, Edirne, Elazığ, Erzurum, Eskişehir, İstanbul, Kahramanmaraş, Karabük, Karaman, Kars, Kayseri, Konya, Kırşehir, Kütahya, Mardin, Muğla, Niğde, Osmaniye, Samsun, Sinop</t>
  </si>
  <si>
    <t>(Horváth 1901; Kiritshenko 1918; Gadeau de Kerville 1939; Çağatay 1987; Péricart 1998c; Lodos et al. 1999; Öncül-Abacıgil et al. 2010a; Matocq et al. 2014; Yazıcı et al. 2015b; Fent and Okyar 2022; Çerçi and Koçak 2023; Eser and Dursun 2024)</t>
  </si>
  <si>
    <t>Amasya, Malatya</t>
  </si>
  <si>
    <t>(Seidenstücker 1987; Eser and Dursun 2024)</t>
  </si>
  <si>
    <t xml:space="preserve">Adana, Adıyaman, Amasya, Ankara, Antalya, Çanakkale, Eskişehir, Gaziantep, Hatay, Isparta, İzmir, Kahramanmaraş, Karaman, Kayseri, Kırşehir, Konya, Manisa, Mardin, Mersin, Muğla, Niğde, Siirt </t>
  </si>
  <si>
    <t>(Seidenstücker 1963c; Lodos et al. 1978, 1999; Çağatay 1987; Özsaraç 2004; Matocq and Özgen 2010; Çerçi and Koçak 2023; Eser and Dursun 2024)</t>
  </si>
  <si>
    <t>Adana, Amasya, Ankara, Antalya, Burdur, Çanakkale, Çorum, Edirne, Erzincan, Erzurum, Eskişehir, Hatay, İzmir, Kahramanmaraş, Karabük, Karaman, Kayseri, Konya, Kırşehir, Mersin, Nevşehir, Niğde, Siirt, Yozgat</t>
  </si>
  <si>
    <t>(Puton and Noualhier 1895; Horváth 1905a; Kiritshenko 1924; Hoberlandt 1956; Lodos et al. 1978; Önder et al. 1984; Lodos et al. 1999; Özsaraç and Kıyak 2001; Kıyak et al. 2004a; Matocq and Özgen 2010; Yazıcı et al. 2015b; Çerçi and Koçak 2023; Eser and Dursun 2024)</t>
  </si>
  <si>
    <t>Adana, Adıyaman, Afyonkarahisar, Amasya, Ankara, Antalya, Bursa, Çankırı, Denizli, Edirne, Elazığ, Erzurum, Hatay, Isparta, İstanbul, İzmir, Kahramanmaraş, Karabük, Kars, Kastamonu, Kayseri, Kırşehir, Mersin, Osmaniye, Yozgat, Zonguldak</t>
  </si>
  <si>
    <t>(Horváth 1883; Puton and Noualhier 1895; Kiritshenko 1918; Hoberlandt 1956; Seidenstücker 1963c; Lodos et al. 1978, 1999; Özbek and Alaoğlu 1988; Kıyak 1990c; Fent and Japoshvili 2012; Küçükbasmacı and Kıyak 2015; Eser and Dursun 2024)</t>
  </si>
  <si>
    <t>Amasya, Kars, Kayseri</t>
  </si>
  <si>
    <t>(Seidenstücker 1966c; Yence and Fent 2023; Eser and Dursun 2024)</t>
  </si>
  <si>
    <t>Amasya, Kayseri</t>
  </si>
  <si>
    <t>(Seidenstücker, 1987; Eser and Dursun 2024)</t>
  </si>
  <si>
    <t>Amasya, Hatay, İstanbul, Konya, Mersin</t>
  </si>
  <si>
    <t>(Seidenstücker 1963c; Kothe et al. 2004; Eser and Dursun 2024)</t>
  </si>
  <si>
    <t>Adana, Amasya, Ankara, Gaziantep, Karaman, Kayseri, Konya, Malatya, Mardin, Niğde</t>
  </si>
  <si>
    <t>(Seidenstücker 1966c; Péricart 1998c; Lodos et al. 1999; Matocq et al. 2014; Çerçi and Koçak 2023; Eser and Dursun 2024)</t>
  </si>
  <si>
    <t>(Horváth 1883; Puton and Noualhier 1895; Hoberlandt 1956; Önder and Adıgüzel 1979; Péricart 1998c; Lodos et al. 1999; Fent and Japoshvili 2012; Matocq et al. 2014; Dursun and Fent 2016a; Eser and Dursun 2024)</t>
  </si>
  <si>
    <t>Adana, Afyonkarahisar, Aksaray, Amasya, Ankara, Artvin, Bolu, Bursa, Çankırı, Çorum, Diyarbakır, Düzce, Edirne, Hatay, Isparta, İstanbul, İzmir, Kahramanmaraş, Karaman, Kayseri, Konya, Kırıkkale, Mardin, Nevşehir, Niğde</t>
  </si>
  <si>
    <t>Adana, Afyonkarahisar, Aksaray, Amasya, Ankara, Antalya, Balıkesir, Bilecik, Çanakkale, Çorum, Edirne, Elazığ, Erzincan, Eskişehir, Hatay, Isparta, İzmir, Kahramanmaraş, Karaman, Kastamonu, Kayseri, Kırıkkale, Kırklareli, Konya, Manisa, Mersin, Muğla, Osmaniye, Uşak</t>
  </si>
  <si>
    <t>(Horváth 1901; Kiritshenko 1924; Hoberlandt 1956; Seidenstücker 1963c; Lodos et al. 1978, 1999; Fent and Japoshvili 2012; Dursun and Fent 2016a; Çerçi et al. 2018, 2022; Yence and Fent 2023; Eser and Dursun 2024)</t>
  </si>
  <si>
    <t>Adana, Aksaray, Amasya, Ankara, Diyarbakır, Elazığ, Eskişehir, Hatay, Iğdır, İzmir, Karaman, Kayseri, Konya, Malatya, Muğla, Niğde, Uşak</t>
  </si>
  <si>
    <t>(Puton and Noualhier 1895; Hoberlandt 1956; Önder et al. 1983b; Péricart 1998c; Matocq et al. 2014; Çerçi et al. 2022; Çerçi and Koçak 2023; Yence and Fent 2023; Eser and Dursun 2024)</t>
  </si>
  <si>
    <t>(Puton and Noualhier 1895; Hoberlandt 1956; Eser and Dursun 2024)</t>
  </si>
  <si>
    <t>Amasya, Edirne, Hatay</t>
  </si>
  <si>
    <t xml:space="preserve">Afyonkarahisar, Amasya, Ankara, Antalya, Balıkesir, Bursa, Diyarbakır, Edirne, Erzincan, Eskişehir, Hatay, İstanbul, İzmir, Kahramanmaraş, Karaman, Kars, Kayseri, Kocaeli, Konya, Kırşehir, Manisa, Muğla, Muş, Sakarya, Siirt, Van </t>
  </si>
  <si>
    <t>(Puton and Noualhier 1895; Horváth 1901; Kiritshenko 1918, 1924; Hoberlandt 1956; Lodos et al. 1978, 1999; Önder et al. 1981, 1983b, 1984; Çağatay 1988b; Péricart 1998c; Atlıhan et al. 2003; Matocq and Özgen 2010; Özgen et al. 2021b; Çerçi et al. 2022; Eser and Dursun 2024)</t>
  </si>
  <si>
    <t>Adana, Amasya, Ankara, Ağrı, Bursa, Elazığ, Erzurum, Gaziantep, Hakkâri, Karaman, Konya, Malatya, Niğde, Tokat, Van</t>
  </si>
  <si>
    <t>(Kiritshenko 1918; Hoberlandt 1956; Kıyak 1990c; Péricart 1998c; Yazıcı et al. 2015b; Kemal and Koçak 2018; Çerçi and Koçak 2023; Eser and Dursun 2024)</t>
  </si>
  <si>
    <t>Adana, Adıyaman, Amasya, Ankara, Antalya, Bursa, Edirne, Elazığ, Eskişehir, Hatay, İstanbul, İzmir, Karaman, Kayseri, Kahramanmaraş, Konya, Kütahya, Malatya, Muğla, Van</t>
  </si>
  <si>
    <t>(Horváth 1883; Montandon 1889; Puton and Noualhier 1895; Linnavuori 1953; Kıyak 1990c; Péricart 1998c; Lodos et al. 1999; Kemal and Koçak 2018; Çerçi and Koçak 2023; Eser and Dursun 2024)</t>
  </si>
  <si>
    <t>Adana, Amasya, Aydın, Bursa, Diyarbakır, Edirne, Erzurum, Eskişehir, İstanbul, İzmir, Kastamonu, Kayseri, Kırklareli, Kütahya, Manisa, Sinop, Tokat</t>
  </si>
  <si>
    <t>(Hoberlandt 1956; Lodos et al. 1978, 1984; Önder et al. 1984; Yazıcı et al. 2015b; Dursun and Fent 2016a; Yence and Fent 2023; Eser and Dursun 2024)</t>
  </si>
  <si>
    <t>Adana, Afyonkarahisar, Amasya, Antalya, İstanbul, Kars, Mersin, Osmaniye, Sinop, Zonguldak</t>
  </si>
  <si>
    <t>(Hoberlandt 1956; Lodos et al. 1999; Çerçi et al. 2022; Eser and Dursun 2024)</t>
  </si>
  <si>
    <t>(Hoberlandt 1956; Lodos et al. 1978, 1999; Péricart 1998c; Yazıcı et al. 2015b; Eser and Dursun 2024)</t>
  </si>
  <si>
    <t>Adana, Amasya, Antalya, Aydın, Çanakkale, Denizli, Erzurum, Hakkâri, Hatay, İzmir, Kahramanmaraş, Mersin, Tekirdağ</t>
  </si>
  <si>
    <t>Adana, Adıyaman, Amasya, Ankara, Antalya, Balıkesir, Bursa, Edirne, Elazığ, Hatay, İstanbul, İzmir, Kahramanmaraş, Kayseri, Konya, Manisa, Malatya, Mersin, Tokat</t>
  </si>
  <si>
    <t>(Horváth 1883, 1901; Reuter 1890b; Puton and Noualhier 1895; Hoberlandt 1956; Lodos et al. 1978, 1999; Péricart 1998b; Öncül-Abacıgil et al. 2010a; Çerçi et al. 2018; Fent and Okyar 2022; Eser and Dursun 2024)</t>
  </si>
  <si>
    <t>(Puton and Noualhier 1895; Horváth 1897, 1901; Hoberlandt 1956; Péricart 1998c; Fent and Japoshvili 2012; Matocq et al. 2014; Yazıcı et al. 2015b; Dursun and Fent 2016a; Özgen et al. 2021a; Özgen and Dioli 2022; Çerçi and Koçak 2023; Eser and Dursun 2024)</t>
  </si>
  <si>
    <t>Adana, Afyonkarahisar, Amasya, Ankara, Antalya, Aydın, Bingöl, Bursa, Çorum, Diyarbakır, Elazığ, Hatay, Isparta, İstanbul, İzmir, Karaman, Kayseri, Konya, Nevşehir, Niğde, Sinop, Tokat</t>
  </si>
  <si>
    <t>Adana, Adıyaman, Amasya, Ankara, Antalya, Artvin, Bursa, Çanakkale, Çankırı, Diyarbakır, Elazığ, Erzurum, Gaziantep, Giresun, Hatay, İstanbul, Isparta, Karaman, Kahramanmaraş, Karabük, Kastamonu, Kırşehir, Kayseri, Manisa, Mersin, Muğla, Osmaniye, Van, Zonguldak</t>
  </si>
  <si>
    <t>(Horváth 1883; Puton 1892; Hoberlandt 1956; Önder and Adıgüzel 1979; Lodos et al. 1999; Özsaraç et al. 2001a; Atlıhan et al. 2003; Özsaraç 2004; Önder et al. 2006; Fent and Japoshvili 2012; Yazıcı et al. 2015b; Çerçi and Koçak 2023; Eser and Dursun 2024)</t>
  </si>
  <si>
    <t>Adana, Afyonkarahisar, Ağrı, Amasya, Ankara, Antalya, Artvin, Aydın, Balıkesir, Bartın, Bilecik, Bursa, Çanakkale, Çankırı, Çorum, Denizli, Diyarbakır, Düzce, Edirne, Elazığ, Erzurum, Eskişehir, Hatay, Iğdır, İstanbul, İzmir, Kahramanmaraş, Karabük, Kars, Kastamonu, Kayseri, Karaman, Kırklareli, Konya, Kütahya, Manisa, Mardin, Mersin, Muğla, Niğde, Osmaniye, Sakarya, Siirt, Sinop, Sivas, Tekirdağ, Uşak, Zonguldak</t>
  </si>
  <si>
    <t>(Horváth 1883, 1918; Puton and Noualhier 1895; Kiritshenko 1918, 1924; Seabra 1926; Hoberlandt 1956; Linnavuori 1965; Aysev 1974; Lodos et al. 1978, 1999; Önder and Adıgüzel 1979; Matocq and Özgen 2010; Matocq et al. 2014; Yazıcı et al. 2015b; Dursun and Fent 2016a; Eser and Dursun 2024)</t>
  </si>
  <si>
    <t>Adana, Amasya, Ankara, Bursa, Düzce, Isparta, İstanbul, İzmir, Kahramanmaraş, Muş, Nevşehir, Niğde, Tunceli</t>
  </si>
  <si>
    <t>(Kiritshenko 1924; Péricart 1998c; Lodos et al. 1999; Kıyak et al. 2004a; Fent and Japoshvili 2012; Yazıcı et al. 2015b; Dursun and Fent 2016a; Eser and Dursun 2024)</t>
  </si>
  <si>
    <t>Amasya, Ankara, Erzurum, Kars, Kastamonu, Kırşehir, Konya</t>
  </si>
  <si>
    <t>(Kiritshenko 1918; Hoberlandt 1956; Lodos et al. 1999; Özsaraç 2004; Küçükbasmacı and Kıyak 2015; Yazıcı et al. 2015b; Eser and Dursun 2024)</t>
  </si>
  <si>
    <t>Afyonkarahisar, Amasya, Ankara, Bolu, Çankırı, Düzce, Edirne, Erzincan, Eskişehir, Hatay, İstanbul, İzmir, Kahramanmaraş, Kars, Kayseri, Kırklareli, Muş</t>
  </si>
  <si>
    <t>(Puton and Noualhier 1895; Horváth 1901, 1905a; Kiritshenko 1918; Fahringer 1922; Kiritshenko 1924; Gadeau de Kerville 1939; Hoberlandt 1956; Önder et al. 1981, 1983a; Öncül-Abacıgil et al. 2010a; Dursun and Fent 2016a; Çerçi et al. 2018; Yazıcı et al. 2022; Eser and Dursun 2024)</t>
  </si>
  <si>
    <t>Amasya, Ankara, Bingöl, Bolu, Bursa, Edirne, Elazığ, Erzincan, Erzurum, Hatay, İstanbul, İzmir, Karabük, Kars, Kastamonu, Konya, Muğla, Muş, Niğde, Tunceli</t>
  </si>
  <si>
    <t>(Horváth 1883; Puton and Noualhier 1895; Kiritshenko 1918; Aysev 1974; Kıyak 1990c; Péricart 1998c; Fent and Aktaç 2008; Çıtırıkkaya et al. 2015; Yazıcı et al. 2015b; Dursun and Fent 2016a; Eser and Dursun 2024)</t>
  </si>
  <si>
    <t>Adana, Amasya, Ankara, Bursa, Eskişehir, Kahramanmaraş, Kastamonu, Konya, Niğde, Tokat</t>
  </si>
  <si>
    <t>(Seidenstücker 1957c; Péricart 1998c; Gençer et al. 2004; Eser and Dursun 2024)</t>
  </si>
  <si>
    <t>Amasya, Ankara, Balıkesir, Bolu, Çanakkale, Çorum, Diyarbakır, Edirne, Elazığ, Erzurum, Hatay, Isparta, Kahramanmaraş, Karabük, Kayseri, Kırıkkale, Kütahya, Manisa, Mersin, Muş, Niğde, Van</t>
  </si>
  <si>
    <t xml:space="preserve">(Puton 1892; Horváth 1901, 1905a; Kiritshenko 1918; Hoberlandt 1956; Lodos et al. 1978, 1984; Kıyak 1990c; Lodos et al. 1999; Özsaraç et al. 2001a; Öncül-Abacıgil et al. 2010b; Koçak and Kemal 2012; Eser and Dursun 2024) </t>
  </si>
  <si>
    <t>Adana, Amasya, Ankara, Antalya, Diyarbakır, Erzincan, Erzurum, Eskişehir, Karaman, Gaziantep, Hatay, Kastamonu, Kayseri, Konya, Mardin, Mersin, Niğde, Tokat, Tunceli</t>
  </si>
  <si>
    <t>(Horváth 1901; Gadeau de Kerville 1939; Péricart 1998c; Matocq et al. 2014; Yazıcı et al. 2015b; Dursun and Fent 2016a; Çerçi et al. 2022; Çerçi and Koçak 2023; Eser and Dursun 2024)</t>
  </si>
  <si>
    <t xml:space="preserve">Adana, Afyonkarahisar, Amasya, Ankara, Antalya, Aydın, Balıkesir, Bursa, Çanakkale, Çankırı, Denizli, Düzce, Edirne, Erzincan, Erzurum, Eskişehir, Hatay, Isparta, İstanbul, İzmir, Karaman, Kütahya, Manisa, Mersin, Muğla, Osmaniye, Tunceli, Uşak, Van </t>
  </si>
  <si>
    <t>(Horváth 1883; Puton 1892; Hoberlandt 1956; Lodos et al. 1978, 1999; Önder et al. 1983b; Şerban 2010; Fent and Japoshvili 2012; Sert et al. 2013; Yazıcı et al. 2015b, 2022; Dursun and Fent 2016a; Kemal and Koçak 2018; Çerçi and Koçak 2023; Eser and Dursun 2024)</t>
  </si>
  <si>
    <t>Amasya, Ankara, Antalya, Balıkesir, Bayburt, Bursa, Çanakkale, Edirne, Elazığ, Erzincan, Erzurum, Iğdır, İstanbul, İzmir, Kars, Kastamonu, Konya, Mersin, Rize, Samsun, Sinop</t>
  </si>
  <si>
    <t>(Horváth 1883; Hoberlandt 1956; Çağatay 1988b; Kıyak 1990c; Kıyak and Çağlar 1991; Péricart 1998c; Fent and Aktaç 2008; Öncül-Abacıgil et al. 2010a; Fent 2011; Yazıcı et al. 2015b; Dursun and Fent 2016a; Eser and Dursun 2024)</t>
  </si>
  <si>
    <t>Adana, Afyonkarahisar, Amasya, Ankara, Antalya, Bursa, Çanakkale, Diyarbakır, Elazığ, Erzurum, Gaziantep, Hatay, İstanbul, İzmir, Karaman, Kahramanmaraş, Mersin, Osmaniye, Siirt</t>
  </si>
  <si>
    <t>(Gadeau de Kerville 1939; Wagner 1959a, 1966a; Kıyak 1990c; Péricart 1998c; Lodos et al. 1999; Kıyak and Akar 2010; Matocq and Özgen 2010; Yazıcı et al. 2015b; Çerçi and Koçak 2023; Eser and Dursun 2024)</t>
  </si>
  <si>
    <t>Zelus (Diplocodus) renardii Kolenati, 1857</t>
  </si>
  <si>
    <t>Diplocodus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</si>
</sst>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00"/>
    <numFmt numFmtId="166" formatCode="0.00000"/>
  </numFmts>
  <fonts count="39">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rgb="FFFF0000"/>
      <name val="Calibri"/>
      <family val="2"/>
      <charset val="162"/>
      <scheme val="minor"/>
    </font>
    <font>
      <b/>
      <sz val="11"/>
      <color theme="1"/>
      <name val="Calibri"/>
      <family val="2"/>
      <charset val="162"/>
      <scheme val="minor"/>
    </font>
    <font>
      <sz val="11"/>
      <color theme="1"/>
      <name val="Calibri"/>
      <family val="2"/>
      <scheme val="minor"/>
    </font>
    <font>
      <sz val="11"/>
      <name val="Calibri"/>
      <family val="2"/>
      <charset val="162"/>
      <scheme val="minor"/>
    </font>
    <font>
      <sz val="11"/>
      <color rgb="FFFF0000"/>
      <name val="Calibri"/>
      <family val="2"/>
      <scheme val="minor"/>
    </font>
    <font>
      <sz val="11"/>
      <color rgb="FF92D050"/>
      <name val="Calibri"/>
      <family val="2"/>
      <scheme val="minor"/>
    </font>
    <font>
      <vertAlign val="superscript"/>
      <sz val="11"/>
      <color theme="1"/>
      <name val="Calibri"/>
      <family val="2"/>
      <charset val="162"/>
      <scheme val="minor"/>
    </font>
    <font>
      <sz val="11"/>
      <color rgb="FF92D050"/>
      <name val="Calibri"/>
      <family val="2"/>
      <charset val="162"/>
      <scheme val="minor"/>
    </font>
    <font>
      <sz val="11"/>
      <name val="Calibri"/>
      <family val="2"/>
      <scheme val="minor"/>
    </font>
    <font>
      <sz val="11"/>
      <color rgb="FFFFC000"/>
      <name val="Calibri"/>
      <family val="2"/>
      <scheme val="minor"/>
    </font>
    <font>
      <sz val="11"/>
      <color rgb="FFFFC000"/>
      <name val="Calibri"/>
      <family val="2"/>
      <charset val="162"/>
      <scheme val="minor"/>
    </font>
    <font>
      <sz val="9"/>
      <color theme="1"/>
      <name val="Times New Roman"/>
      <family val="1"/>
      <charset val="162"/>
    </font>
    <font>
      <u/>
      <sz val="11"/>
      <color theme="10"/>
      <name val="Calibri"/>
      <family val="2"/>
      <scheme val="minor"/>
    </font>
    <font>
      <sz val="10"/>
      <name val="Arial"/>
    </font>
    <font>
      <b/>
      <sz val="9"/>
      <color indexed="60"/>
      <name val="Arial Bold"/>
    </font>
    <font>
      <sz val="7"/>
      <color indexed="62"/>
      <name val="Arial"/>
    </font>
    <font>
      <sz val="7"/>
      <color indexed="60"/>
      <name val="Arial"/>
    </font>
    <font>
      <vertAlign val="superscript"/>
      <sz val="7"/>
      <color indexed="60"/>
      <name val="Arial"/>
    </font>
    <font>
      <i/>
      <sz val="11"/>
      <color theme="1"/>
      <name val="Calibri"/>
      <family val="2"/>
      <scheme val="minor"/>
    </font>
  </fonts>
  <fills count="3">
    <fill>
      <patternFill patternType="none"/>
    </fill>
    <fill>
      <patternFill patternType="gray125"/>
    </fill>
    <fill>
      <patternFill patternType="solid">
        <fgColor indexed="31"/>
        <bgColor indexed="64"/>
      </patternFill>
    </fill>
  </fills>
  <borders count="28">
    <border>
      <left/>
      <right/>
      <top/>
      <bottom/>
      <diagonal/>
    </border>
    <border>
      <left/>
      <right/>
      <top/>
      <bottom style="thin">
        <color indexed="61"/>
      </bottom>
      <diagonal/>
    </border>
    <border>
      <left/>
      <right style="thin">
        <color indexed="63"/>
      </right>
      <top/>
      <bottom style="thin">
        <color indexed="61"/>
      </bottom>
      <diagonal/>
    </border>
    <border>
      <left style="thin">
        <color indexed="63"/>
      </left>
      <right/>
      <top/>
      <bottom style="thin">
        <color indexed="61"/>
      </bottom>
      <diagonal/>
    </border>
    <border>
      <left/>
      <right/>
      <top style="thin">
        <color indexed="61"/>
      </top>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diagonal/>
    </border>
    <border>
      <left/>
      <right style="thin">
        <color indexed="63"/>
      </right>
      <top style="thin">
        <color indexed="22"/>
      </top>
      <bottom/>
      <diagonal/>
    </border>
    <border>
      <left style="thin">
        <color indexed="63"/>
      </left>
      <right/>
      <top style="thin">
        <color indexed="22"/>
      </top>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theme="4" tint="0.3999755851924192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indexed="64"/>
      </bottom>
      <diagonal/>
    </border>
    <border>
      <left/>
      <right/>
      <top/>
      <bottom style="thin">
        <color theme="4" tint="0.39997558519241921"/>
      </bottom>
      <diagonal/>
    </border>
  </borders>
  <cellStyleXfs count="6">
    <xf numFmtId="0" fontId="0" fillId="0" borderId="0"/>
    <xf numFmtId="9" fontId="19" fillId="0" borderId="0" applyFont="0" applyFill="0" applyBorder="0" applyAlignment="0" applyProtection="0"/>
    <xf numFmtId="0" fontId="32" fillId="0" borderId="0" applyNumberFormat="0" applyFill="0" applyBorder="0" applyAlignment="0" applyProtection="0"/>
    <xf numFmtId="0" fontId="33" fillId="0" borderId="0"/>
    <xf numFmtId="9" fontId="22" fillId="0" borderId="0" applyFont="0" applyFill="0" applyBorder="0" applyAlignment="0" applyProtection="0"/>
    <xf numFmtId="0" fontId="33" fillId="0" borderId="0"/>
  </cellStyleXfs>
  <cellXfs count="104">
    <xf numFmtId="0" fontId="0" fillId="0" borderId="0" xfId="0"/>
    <xf numFmtId="49" fontId="0" fillId="0" borderId="0" xfId="0" applyNumberFormat="1"/>
    <xf numFmtId="0" fontId="0" fillId="0" borderId="0" xfId="0" quotePrefix="1"/>
    <xf numFmtId="49" fontId="18" fillId="0" borderId="0" xfId="0" applyNumberFormat="1" applyFont="1"/>
    <xf numFmtId="0" fontId="18" fillId="0" borderId="0" xfId="0" applyFont="1"/>
    <xf numFmtId="49" fontId="23" fillId="0" borderId="0" xfId="0" applyNumberFormat="1" applyFont="1"/>
    <xf numFmtId="0" fontId="18" fillId="0" borderId="0" xfId="0" applyFont="1" applyAlignment="1">
      <alignment vertical="center"/>
    </xf>
    <xf numFmtId="0" fontId="23" fillId="0" borderId="0" xfId="0" applyFont="1"/>
    <xf numFmtId="0" fontId="24" fillId="0" borderId="0" xfId="0" applyFont="1"/>
    <xf numFmtId="49" fontId="25" fillId="0" borderId="0" xfId="0" applyNumberFormat="1" applyFont="1"/>
    <xf numFmtId="49" fontId="24" fillId="0" borderId="0" xfId="0" applyNumberFormat="1" applyFont="1"/>
    <xf numFmtId="0" fontId="20" fillId="0" borderId="0" xfId="0" applyFont="1"/>
    <xf numFmtId="49" fontId="20" fillId="0" borderId="0" xfId="0" applyNumberFormat="1" applyFont="1"/>
    <xf numFmtId="49" fontId="27" fillId="0" borderId="0" xfId="0" applyNumberFormat="1" applyFont="1"/>
    <xf numFmtId="0" fontId="18" fillId="0" borderId="0" xfId="0" quotePrefix="1" applyFont="1"/>
    <xf numFmtId="0" fontId="28" fillId="0" borderId="0" xfId="0" applyFont="1"/>
    <xf numFmtId="49" fontId="29" fillId="0" borderId="0" xfId="0" applyNumberFormat="1" applyFont="1"/>
    <xf numFmtId="0" fontId="25" fillId="0" borderId="0" xfId="0" applyFont="1"/>
    <xf numFmtId="49" fontId="30" fillId="0" borderId="0" xfId="0" applyNumberFormat="1" applyFont="1"/>
    <xf numFmtId="0" fontId="29" fillId="0" borderId="0" xfId="0" applyFont="1" applyAlignment="1">
      <alignment horizontal="justify" vertical="center"/>
    </xf>
    <xf numFmtId="0" fontId="31" fillId="0" borderId="0" xfId="0" applyFont="1"/>
    <xf numFmtId="2" fontId="0" fillId="0" borderId="0" xfId="0" applyNumberFormat="1"/>
    <xf numFmtId="0" fontId="0" fillId="0" borderId="0" xfId="2" applyFont="1"/>
    <xf numFmtId="1" fontId="0" fillId="0" borderId="0" xfId="0" applyNumberFormat="1"/>
    <xf numFmtId="0" fontId="33" fillId="0" borderId="0" xfId="3"/>
    <xf numFmtId="10" fontId="0" fillId="0" borderId="0" xfId="0" applyNumberFormat="1"/>
    <xf numFmtId="10" fontId="0" fillId="0" borderId="0" xfId="4" applyNumberFormat="1" applyFont="1"/>
    <xf numFmtId="1" fontId="0" fillId="0" borderId="17" xfId="0" applyNumberFormat="1" applyBorder="1"/>
    <xf numFmtId="1" fontId="0" fillId="0" borderId="18" xfId="4" applyNumberFormat="1" applyFont="1" applyBorder="1"/>
    <xf numFmtId="1" fontId="18" fillId="0" borderId="19" xfId="4" applyNumberFormat="1" applyFont="1" applyBorder="1"/>
    <xf numFmtId="1" fontId="0" fillId="0" borderId="20" xfId="4" applyNumberFormat="1" applyFont="1" applyBorder="1"/>
    <xf numFmtId="1" fontId="0" fillId="0" borderId="21" xfId="0" applyNumberFormat="1" applyBorder="1"/>
    <xf numFmtId="1" fontId="0" fillId="0" borderId="0" xfId="4" applyNumberFormat="1" applyFont="1" applyBorder="1"/>
    <xf numFmtId="1" fontId="0" fillId="0" borderId="22" xfId="4" applyNumberFormat="1" applyFont="1" applyBorder="1"/>
    <xf numFmtId="10" fontId="0" fillId="0" borderId="23" xfId="0" applyNumberFormat="1" applyBorder="1"/>
    <xf numFmtId="1" fontId="0" fillId="0" borderId="24" xfId="4" applyNumberFormat="1" applyFont="1" applyBorder="1"/>
    <xf numFmtId="1" fontId="0" fillId="0" borderId="25" xfId="4" applyNumberFormat="1" applyFont="1" applyBorder="1"/>
    <xf numFmtId="10" fontId="0" fillId="0" borderId="17" xfId="0" applyNumberFormat="1" applyBorder="1"/>
    <xf numFmtId="0" fontId="0" fillId="0" borderId="18" xfId="0" applyBorder="1"/>
    <xf numFmtId="0" fontId="0" fillId="0" borderId="20" xfId="0" applyBorder="1"/>
    <xf numFmtId="10" fontId="0" fillId="0" borderId="0" xfId="4" applyNumberFormat="1" applyFont="1" applyBorder="1"/>
    <xf numFmtId="10" fontId="0" fillId="0" borderId="22" xfId="4" applyNumberFormat="1" applyFont="1" applyBorder="1"/>
    <xf numFmtId="1" fontId="0" fillId="0" borderId="23" xfId="0" applyNumberFormat="1" applyBorder="1"/>
    <xf numFmtId="10" fontId="0" fillId="0" borderId="24" xfId="4" applyNumberFormat="1" applyFont="1" applyBorder="1"/>
    <xf numFmtId="10" fontId="0" fillId="0" borderId="25" xfId="4" applyNumberFormat="1" applyFont="1" applyBorder="1"/>
    <xf numFmtId="0" fontId="0" fillId="0" borderId="21" xfId="0" applyBorder="1"/>
    <xf numFmtId="10" fontId="0" fillId="0" borderId="22" xfId="0" applyNumberFormat="1" applyBorder="1"/>
    <xf numFmtId="0" fontId="0" fillId="0" borderId="23" xfId="0" applyBorder="1"/>
    <xf numFmtId="10" fontId="0" fillId="0" borderId="24" xfId="0" applyNumberFormat="1" applyBorder="1"/>
    <xf numFmtId="10" fontId="0" fillId="0" borderId="25" xfId="0" applyNumberFormat="1" applyBorder="1"/>
    <xf numFmtId="1" fontId="0" fillId="0" borderId="0" xfId="4" applyNumberFormat="1" applyFont="1"/>
    <xf numFmtId="9" fontId="0" fillId="0" borderId="0" xfId="4" applyFont="1"/>
    <xf numFmtId="10" fontId="18" fillId="0" borderId="0" xfId="0" applyNumberFormat="1" applyFont="1"/>
    <xf numFmtId="166" fontId="0" fillId="0" borderId="0" xfId="4" applyNumberFormat="1" applyFont="1"/>
    <xf numFmtId="0" fontId="18" fillId="0" borderId="27" xfId="0" applyFont="1" applyBorder="1"/>
    <xf numFmtId="10" fontId="0" fillId="0" borderId="0" xfId="1" applyNumberFormat="1" applyFont="1" applyBorder="1"/>
    <xf numFmtId="10" fontId="0" fillId="0" borderId="26" xfId="1" applyNumberFormat="1" applyFont="1" applyBorder="1"/>
    <xf numFmtId="0" fontId="0" fillId="0" borderId="0" xfId="0" applyAlignment="1">
      <alignment horizontal="left"/>
    </xf>
    <xf numFmtId="0" fontId="17" fillId="0" borderId="0" xfId="0" applyFont="1"/>
    <xf numFmtId="0" fontId="16" fillId="0" borderId="0" xfId="0" applyFont="1"/>
    <xf numFmtId="0" fontId="15" fillId="0" borderId="0" xfId="0" applyFont="1"/>
    <xf numFmtId="0" fontId="14" fillId="0" borderId="0" xfId="0" applyFont="1"/>
    <xf numFmtId="10" fontId="0" fillId="0" borderId="0" xfId="1" applyNumberFormat="1" applyFont="1"/>
    <xf numFmtId="0" fontId="13" fillId="0" borderId="0" xfId="0" applyFont="1"/>
    <xf numFmtId="0" fontId="33" fillId="0" borderId="0" xfId="5"/>
    <xf numFmtId="0" fontId="35" fillId="0" borderId="2" xfId="5" applyFont="1" applyBorder="1" applyAlignment="1">
      <alignment horizontal="center" wrapText="1"/>
    </xf>
    <xf numFmtId="0" fontId="35" fillId="0" borderId="3" xfId="5" applyFont="1" applyBorder="1" applyAlignment="1">
      <alignment horizontal="center" wrapText="1"/>
    </xf>
    <xf numFmtId="0" fontId="35" fillId="2" borderId="5" xfId="5" applyFont="1" applyFill="1" applyBorder="1" applyAlignment="1">
      <alignment horizontal="left" vertical="top" wrapText="1"/>
    </xf>
    <xf numFmtId="165" fontId="36" fillId="0" borderId="6" xfId="5" applyNumberFormat="1" applyFont="1" applyBorder="1" applyAlignment="1">
      <alignment horizontal="right" vertical="top"/>
    </xf>
    <xf numFmtId="0" fontId="36" fillId="0" borderId="7" xfId="5" applyFont="1" applyBorder="1" applyAlignment="1">
      <alignment horizontal="right" vertical="top"/>
    </xf>
    <xf numFmtId="0" fontId="35" fillId="2" borderId="8" xfId="5" applyFont="1" applyFill="1" applyBorder="1" applyAlignment="1">
      <alignment horizontal="left" vertical="top" wrapText="1"/>
    </xf>
    <xf numFmtId="0" fontId="36" fillId="0" borderId="9" xfId="5" applyFont="1" applyBorder="1" applyAlignment="1">
      <alignment horizontal="right" vertical="top"/>
    </xf>
    <xf numFmtId="165" fontId="36" fillId="0" borderId="10" xfId="5" applyNumberFormat="1" applyFont="1" applyBorder="1" applyAlignment="1">
      <alignment horizontal="right" vertical="top"/>
    </xf>
    <xf numFmtId="0" fontId="35" fillId="2" borderId="11" xfId="5" applyFont="1" applyFill="1" applyBorder="1" applyAlignment="1">
      <alignment horizontal="left" vertical="top" wrapText="1"/>
    </xf>
    <xf numFmtId="164" fontId="36" fillId="0" borderId="12" xfId="5" applyNumberFormat="1" applyFont="1" applyBorder="1" applyAlignment="1">
      <alignment horizontal="right" vertical="top"/>
    </xf>
    <xf numFmtId="164" fontId="36" fillId="0" borderId="13" xfId="5" applyNumberFormat="1" applyFont="1" applyBorder="1" applyAlignment="1">
      <alignment horizontal="right" vertical="top"/>
    </xf>
    <xf numFmtId="165" fontId="36" fillId="0" borderId="9" xfId="5" applyNumberFormat="1" applyFont="1" applyBorder="1" applyAlignment="1">
      <alignment horizontal="right" vertical="top"/>
    </xf>
    <xf numFmtId="0" fontId="36" fillId="0" borderId="10" xfId="5" applyFont="1" applyBorder="1" applyAlignment="1">
      <alignment horizontal="right" vertical="top"/>
    </xf>
    <xf numFmtId="0" fontId="35" fillId="2" borderId="14" xfId="5" applyFont="1" applyFill="1" applyBorder="1" applyAlignment="1">
      <alignment horizontal="left" vertical="top" wrapText="1"/>
    </xf>
    <xf numFmtId="164" fontId="36" fillId="0" borderId="15" xfId="5" applyNumberFormat="1" applyFont="1" applyBorder="1" applyAlignment="1">
      <alignment horizontal="right" vertical="top"/>
    </xf>
    <xf numFmtId="164" fontId="36" fillId="0" borderId="16" xfId="5" applyNumberFormat="1" applyFont="1" applyBorder="1" applyAlignment="1">
      <alignment horizontal="right" vertical="top"/>
    </xf>
    <xf numFmtId="0" fontId="12" fillId="0" borderId="0" xfId="0" applyFont="1"/>
    <xf numFmtId="0" fontId="11" fillId="0" borderId="0" xfId="0" applyFont="1"/>
    <xf numFmtId="0" fontId="10" fillId="0" borderId="0" xfId="0" applyFont="1"/>
    <xf numFmtId="0" fontId="9" fillId="0" borderId="0" xfId="0" applyFont="1"/>
    <xf numFmtId="0" fontId="8" fillId="0" borderId="0" xfId="0" applyFont="1"/>
    <xf numFmtId="0" fontId="8" fillId="0" borderId="0" xfId="0" applyFont="1" applyAlignment="1">
      <alignment vertical="center"/>
    </xf>
    <xf numFmtId="0" fontId="0" fillId="0" borderId="0" xfId="0" applyAlignment="1">
      <alignment horizontal="left" vertical="top"/>
    </xf>
    <xf numFmtId="0" fontId="7" fillId="0" borderId="0" xfId="0" applyFont="1"/>
    <xf numFmtId="0" fontId="7" fillId="0" borderId="0" xfId="0" applyFont="1" applyAlignment="1">
      <alignment vertical="center"/>
    </xf>
    <xf numFmtId="0" fontId="6" fillId="0" borderId="0" xfId="0" applyFont="1"/>
    <xf numFmtId="0" fontId="5" fillId="0" borderId="0" xfId="0" applyFont="1"/>
    <xf numFmtId="0" fontId="4" fillId="0" borderId="0" xfId="0" applyFont="1"/>
    <xf numFmtId="0" fontId="0" fillId="0" borderId="0" xfId="0" applyAlignment="1">
      <alignment wrapText="1"/>
    </xf>
    <xf numFmtId="0" fontId="3" fillId="0" borderId="0" xfId="0" applyFont="1"/>
    <xf numFmtId="49" fontId="2" fillId="0" borderId="0" xfId="0" applyNumberFormat="1" applyFont="1"/>
    <xf numFmtId="0" fontId="36" fillId="0" borderId="0" xfId="5" applyFont="1" applyAlignment="1">
      <alignment horizontal="left" vertical="top" wrapText="1"/>
    </xf>
    <xf numFmtId="0" fontId="34" fillId="0" borderId="0" xfId="3" applyFont="1" applyAlignment="1">
      <alignment horizontal="center" vertical="center" wrapText="1"/>
    </xf>
    <xf numFmtId="0" fontId="34" fillId="0" borderId="0" xfId="5" applyFont="1" applyAlignment="1">
      <alignment horizontal="center" vertical="center" wrapText="1"/>
    </xf>
    <xf numFmtId="0" fontId="35" fillId="0" borderId="1" xfId="5" applyFont="1" applyBorder="1" applyAlignment="1">
      <alignment horizontal="left" wrapText="1"/>
    </xf>
    <xf numFmtId="0" fontId="35" fillId="2" borderId="4" xfId="5" applyFont="1" applyFill="1" applyBorder="1" applyAlignment="1">
      <alignment horizontal="left" vertical="top" wrapText="1"/>
    </xf>
    <xf numFmtId="0" fontId="35" fillId="2" borderId="8" xfId="5" applyFont="1" applyFill="1" applyBorder="1" applyAlignment="1">
      <alignment horizontal="left" vertical="top" wrapText="1"/>
    </xf>
    <xf numFmtId="0" fontId="35" fillId="2" borderId="14" xfId="5" applyFont="1" applyFill="1" applyBorder="1" applyAlignment="1">
      <alignment horizontal="left" vertical="top" wrapText="1"/>
    </xf>
    <xf numFmtId="0" fontId="35" fillId="2" borderId="11" xfId="5" applyFont="1" applyFill="1" applyBorder="1" applyAlignment="1">
      <alignment horizontal="left" vertical="top" wrapText="1"/>
    </xf>
  </cellXfs>
  <cellStyles count="6">
    <cellStyle name="Hyperlink" xfId="2" builtinId="8"/>
    <cellStyle name="Normal" xfId="0" builtinId="0"/>
    <cellStyle name="Normal_Analysis" xfId="3" xr:uid="{0C322624-4CF5-43F9-A0E1-34FF05F84A03}"/>
    <cellStyle name="Normal_Number of species by provinces" xfId="5" xr:uid="{C8DE0359-121B-44F2-8467-172408BB755F}"/>
    <cellStyle name="Percent" xfId="1" builtinId="5"/>
    <cellStyle name="Percent 2" xfId="4" xr:uid="{0BC4A214-47D5-46F4-9DBE-84B9A82E1106}"/>
  </cellStyles>
  <dxfs count="163">
    <dxf>
      <numFmt numFmtId="0" formatCode="General"/>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border outline="0">
        <bottom style="thin">
          <color theme="4" tint="0.39997558519241921"/>
        </bottom>
      </border>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font>
        <u val="none"/>
        <color theme="1"/>
      </font>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font>
        <b val="0"/>
        <i val="0"/>
        <strike val="0"/>
        <condense val="0"/>
        <extend val="0"/>
        <outline val="0"/>
        <shadow val="0"/>
        <u val="none"/>
        <vertAlign val="baseline"/>
        <sz val="11"/>
        <color theme="1"/>
        <name val="Calibri"/>
        <family val="2"/>
        <scheme val="minor"/>
      </font>
      <numFmt numFmtId="14" formatCode="0.00%"/>
    </dxf>
    <dxf>
      <font>
        <u val="none"/>
        <color theme="1"/>
      </font>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numFmt numFmtId="14" formatCode="0.00%"/>
    </dxf>
    <dxf>
      <font>
        <u val="none"/>
        <color theme="1"/>
      </font>
      <numFmt numFmtId="14" formatCode="0.00%"/>
    </dxf>
    <dxf>
      <numFmt numFmtId="14" formatCode="0.00%"/>
    </dxf>
    <dxf>
      <numFmt numFmtId="2" formatCode="0.00"/>
    </dxf>
    <dxf>
      <numFmt numFmtId="0" formatCode="Genera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2" formatCode="0.00"/>
      <alignment horizontal="left"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general" vertical="bottom" textRotation="0" wrapText="0" indent="0" justifyLastLine="0" shrinkToFit="0" readingOrder="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numFmt numFmtId="0" formatCode="General"/>
    </dxf>
    <dxf>
      <numFmt numFmtId="0" formatCode="General"/>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647699</xdr:colOff>
      <xdr:row>26</xdr:row>
      <xdr:rowOff>0</xdr:rowOff>
    </xdr:from>
    <xdr:to>
      <xdr:col>9</xdr:col>
      <xdr:colOff>1860972</xdr:colOff>
      <xdr:row>46</xdr:row>
      <xdr:rowOff>152400</xdr:rowOff>
    </xdr:to>
    <xdr:pic>
      <xdr:nvPicPr>
        <xdr:cNvPr id="3" name="Picture 2">
          <a:extLst>
            <a:ext uri="{FF2B5EF4-FFF2-40B4-BE49-F238E27FC236}">
              <a16:creationId xmlns:a16="http://schemas.microsoft.com/office/drawing/2014/main" id="{D49C8E09-FA32-44AC-447D-37DE99B0302D}"/>
            </a:ext>
          </a:extLst>
        </xdr:cNvPr>
        <xdr:cNvPicPr>
          <a:picLocks noChangeAspect="1"/>
        </xdr:cNvPicPr>
      </xdr:nvPicPr>
      <xdr:blipFill>
        <a:blip xmlns:r="http://schemas.openxmlformats.org/officeDocument/2006/relationships" r:embed="rId1"/>
        <a:stretch>
          <a:fillRect/>
        </a:stretch>
      </xdr:blipFill>
      <xdr:spPr>
        <a:xfrm>
          <a:off x="5326379" y="4876800"/>
          <a:ext cx="6455833" cy="381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101</xdr:col>
      <xdr:colOff>449447</xdr:colOff>
      <xdr:row>156</xdr:row>
      <xdr:rowOff>42148</xdr:rowOff>
    </xdr:to>
    <xdr:pic>
      <xdr:nvPicPr>
        <xdr:cNvPr id="2" name="Picture 1">
          <a:extLst>
            <a:ext uri="{FF2B5EF4-FFF2-40B4-BE49-F238E27FC236}">
              <a16:creationId xmlns:a16="http://schemas.microsoft.com/office/drawing/2014/main" id="{F59D7594-D561-809F-284A-C1EC7E3F7909}"/>
            </a:ext>
          </a:extLst>
        </xdr:cNvPr>
        <xdr:cNvPicPr>
          <a:picLocks noChangeAspect="1"/>
        </xdr:cNvPicPr>
      </xdr:nvPicPr>
      <xdr:blipFill>
        <a:blip xmlns:r="http://schemas.openxmlformats.org/officeDocument/2006/relationships" r:embed="rId1"/>
        <a:stretch>
          <a:fillRect/>
        </a:stretch>
      </xdr:blipFill>
      <xdr:spPr>
        <a:xfrm>
          <a:off x="0" y="0"/>
          <a:ext cx="62019047" cy="2857142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888362-AC42-4075-BE82-CC40DF65BA46}" name="Tablo1" displayName="Tablo1" ref="A1:DD1669" totalsRowShown="0">
  <autoFilter ref="A1:DD1669" xr:uid="{FE95BE89-83AC-4B76-A8E0-BD311388909E}"/>
  <tableColumns count="108">
    <tableColumn id="1" xr3:uid="{FFE2D0F3-1898-4846-8554-E2E53DDF60D0}" name="Species" dataDxfId="162"/>
    <tableColumn id="2" xr3:uid="{895E96E0-9036-49C9-8304-CF50880D88C4}" name="Subgenus" dataDxfId="161"/>
    <tableColumn id="3" xr3:uid="{BFD451BE-1E7D-47CC-811E-01569D97406A}" name="Genus" dataDxfId="160"/>
    <tableColumn id="103" xr3:uid="{7AAF3E62-E726-44AE-B700-1E2F8C70B6CC}" name="Subtribe"/>
    <tableColumn id="7" xr3:uid="{739E7AD4-BA19-48C4-B5BB-D9191BC2A08C}" name="Tribe"/>
    <tableColumn id="4" xr3:uid="{7FE4D821-E025-41CD-9803-E731DA0BAADF}" name="Subfamily" dataDxfId="159"/>
    <tableColumn id="5" xr3:uid="{CA11B353-DDA9-4B90-B0E6-EF6BC0E05427}" name="Family" dataDxfId="158"/>
    <tableColumn id="104" xr3:uid="{3C6213ED-8F7B-4021-AAE2-EE5EE9CD323F}" name="Superfamily"/>
    <tableColumn id="102" xr3:uid="{063DF84A-D4CE-4959-A33E-CCBEB0D045E6}" name="Infraorder"/>
    <tableColumn id="8" xr3:uid="{8E6F31C9-4953-4A71-85BA-6AC5D3357868}" name="Chorotypes"/>
    <tableColumn id="100" xr3:uid="{67CA8C42-E523-4462-9B6A-EE1F3971DC8B}" name="Chorotype-groups"/>
    <tableColumn id="106" xr3:uid="{9E07E189-650C-4EE6-92A0-164C209BC2AF}" name="References" dataDxfId="157"/>
    <tableColumn id="6" xr3:uid="{83DC6E28-D407-46B9-845C-EBCF8EE35F19}" name="Comments"/>
    <tableColumn id="9" xr3:uid="{D8368554-C369-4C5A-B89B-C5EA8795E136}" name="Distribution"/>
    <tableColumn id="107" xr3:uid="{3F5FF937-3598-49D9-A923-1CA982F1DD53}" name="t-SEN_aggregate1" dataDxfId="156">
      <calculatedColumnFormula>OR(ISNUMBER(FIND("Adana",N2)),ISNUMBER(FIND("Hatay",N2)),ISNUMBER(FIND("Kahramanmaraş",N2)),ISNUMBER(FIND("Mersin",N2)),ISNUMBER(FIND("Osmaniye",N2)),ISNUMBER(FIND("Adıyaman",N2)),ISNUMBER(FIND("Diyarbakır",N2)),ISNUMBER(FIND("Gaziantep",N2)),ISNUMBER(FIND("Mardin",N2)),ISNUMBER(FIND("Şanlıurfa",N2)),ISNUMBER(FIND("Siirt",N2)),ISNUMBER(FIND("Karaman",N2)),ISNUMBER(FIND("Niğde",N2)),ISNUMBER(FIND("Elazığ",N2)),ISNUMBER(FIND("Malatya",N2)),ISNUMBER(FIND("Tunceli",N2)))</calculatedColumnFormula>
    </tableColumn>
    <tableColumn id="108" xr3:uid="{BB396F50-0DA3-433A-A4BC-9F422106D3EC}" name="t-SEN_aggregate2" dataDxfId="155">
      <calculatedColumnFormula>OR(ISNUMBER(FIND("Antalya",N2)),ISNUMBER(FIND("Balıkesir",N2)),ISNUMBER(FIND("Bursa",N2)),ISNUMBER(FIND("Çanakkale",N2)),ISNUMBER(FIND("İstanbul",N2)),ISNUMBER(FIND("Kırklareli",N2)),ISNUMBER(FIND("Tekirdağ",N2)),ISNUMBER(FIND("Aydın",N2)),ISNUMBER(FIND("İzmir",N2)),ISNUMBER(FIND("Manisa",N2)),ISNUMBER(FIND("Muğla",N2)),ISNUMBER(FIND("Uşak",N2)),ISNUMBER(FIND("Amasya",N2)))</calculatedColumnFormula>
    </tableColumn>
    <tableColumn id="109" xr3:uid="{863E9167-3D08-4DAC-83B8-0CD6E3D3CF08}" name="t-SEN_aggregate3" dataDxfId="154">
      <calculatedColumnFormula>OR(ISNUMBER(FIND("Ankara",N2)),ISNUMBER(FIND("Eskişehir",N2)),ISNUMBER(FIND("Kayseri",N2)),ISNUMBER(FIND("Kırşehir",N2)),ISNUMBER(FIND("Konya",N2)),ISNUMBER(FIND("Nevşehir",N2)),ISNUMBER(FIND("Sivas",N2)),ISNUMBER(FIND("Burdur",N2)),ISNUMBER(FIND("Isparta",N2)),ISNUMBER(FIND("Çorum",N2)),ISNUMBER(FIND("Tokat",N2)),ISNUMBER(FIND("Iğdır",N2)),ISNUMBER(FIND("Van",N2)))</calculatedColumnFormula>
    </tableColumn>
    <tableColumn id="110" xr3:uid="{FB6CC1BF-CCBF-42C2-8F1B-D0C1017B9060}" name="t-SEN_aggregate4" dataDxfId="153">
      <calculatedColumnFormula>OR(ISNUMBER(FIND("Ağrı",N2)),ISNUMBER(FIND("Erzincan",N2)),ISNUMBER(FIND("Erzurum",N2)),ISNUMBER(FIND("Kars",N2)),ISNUMBER(FIND("Artvin",N2)),ISNUMBER(FIND("Bolu",N2)),ISNUMBER(FIND("Çankırı",N2)),ISNUMBER(FIND("Düzce",N2)),ISNUMBER(FIND("Karabük",N2)),ISNUMBER(FIND("Kastamonu",N2)),ISNUMBER(FIND("Ordu",N2)),ISNUMBER(FIND("Samsun",N2)),ISNUMBER(FIND("Sinop",N2)),ISNUMBER(FIND("Zonguldak",N2)),ISNUMBER(FIND("Bilecik",N2)),ISNUMBER(FIND("Edirne",N2)),ISNUMBER(FIND("Kocaeli",N2)),ISNUMBER(FIND("Sakarya",N2)),ISNUMBER(FIND("Afyonkarahisar",N2)),ISNUMBER(FIND("Kütahya",N2)))</calculatedColumnFormula>
    </tableColumn>
    <tableColumn id="10" xr3:uid="{0E761BC3-0916-48DF-B115-4A267BE57E2C}" name="Mediterranean" dataDxfId="152">
      <calculatedColumnFormula>OR(ISNUMBER(FIND("Adana",N2)),ISNUMBER(FIND("Antalya",N2)),ISNUMBER(FIND("Burdur",N2)),ISNUMBER(FIND("Hatay",N2)),ISNUMBER(FIND("Isparta",N2)),ISNUMBER(FIND("Kahramanmaraş",N2)),ISNUMBER(FIND("Mersin",N2)),ISNUMBER(FIND("Osmaniye",N2)))</calculatedColumnFormula>
    </tableColumn>
    <tableColumn id="11" xr3:uid="{C2EFA291-70CC-4494-A653-199F08366312}" name="Aegean" dataDxfId="151">
      <calculatedColumnFormula>OR(ISNUMBER(FIND("Afyonkarahisar",N2)),ISNUMBER(FIND("Aydın",N2)),ISNUMBER(FIND("Denizli",N2)),ISNUMBER(FIND("İzmir",N2)),ISNUMBER(FIND("Kütahya",N2)),ISNUMBER(FIND("Manisa",N2)),ISNUMBER(FIND("Muğla",N2)),ISNUMBER(FIND("Uşak",N2)))</calculatedColumnFormula>
    </tableColumn>
    <tableColumn id="93" xr3:uid="{6543F599-EFF2-423E-9E50-08700A8909FB}" name="Central Anatolian" dataDxfId="150">
      <calculatedColumnFormula>OR(ISNUMBER(FIND("Aksaray",N2)),ISNUMBER(FIND("Ankara",N2)),ISNUMBER(FIND("Çankırı",N2)),ISNUMBER(FIND("Eskişehir",N2)),ISNUMBER(FIND("Karaman",N2)),ISNUMBER(FIND("Kayseri",N2)),ISNUMBER(FIND("Kırıkkale",N2)),ISNUMBER(FIND("Kırşehir",N2)),ISNUMBER(FIND("Konya",N2)),ISNUMBER(FIND("Nevşehir",N2)),ISNUMBER(FIND("Niğde",N2)),ISNUMBER(FIND("Sivas",N2)),ISNUMBER(FIND("Yozgat",N2)))</calculatedColumnFormula>
    </tableColumn>
    <tableColumn id="94" xr3:uid="{8546356E-90E5-407B-9E86-42AC5F2F3C20}" name="Marmara" dataDxfId="149">
      <calculatedColumnFormula>OR(ISNUMBER(FIND("Balıkesir",N2)),ISNUMBER(FIND("Bilecik",N2)),ISNUMBER(FIND("Bursa",N2)),ISNUMBER(FIND("Çanakkale",N2)),ISNUMBER(FIND("Edirne",N2)),ISNUMBER(FIND("İstanbul",N2)),ISNUMBER(FIND("Kırklareli",N2)),ISNUMBER(FIND("Kocaeli",N2)),ISNUMBER(FIND("Sakarya",N2)),ISNUMBER(FIND("Tekirdağ",N2)),ISNUMBER(FIND("Yalova",N2)))</calculatedColumnFormula>
    </tableColumn>
    <tableColumn id="95" xr3:uid="{3AB8C9EE-86E7-448A-B97F-4D0A077A603A}" name="Southeastern Anatolian" dataDxfId="148">
      <calculatedColumnFormula>OR(ISNUMBER(FIND("Adıyaman",N2)),ISNUMBER(FIND("Batman",N2)),ISNUMBER(FIND("Diyarbakır",N2)),ISNUMBER(FIND("Gaziantep",N2)),ISNUMBER(FIND("Kilis",N2)),ISNUMBER(FIND("Mardin",N2)),ISNUMBER(FIND("Siirt",N2)),ISNUMBER(FIND("Şanlıurfa",N2)),ISNUMBER(FIND("Şırnak",N2)))</calculatedColumnFormula>
    </tableColumn>
    <tableColumn id="96" xr3:uid="{2233B72F-6D37-4053-99E9-7996B6D6350A}" name="East Anatolian" dataDxfId="147">
      <calculatedColumnFormula>OR(ISNUMBER(FIND("Ağrı",N2)),ISNUMBER(FIND("Ardahan",N2)),ISNUMBER(FIND("Bingöl",N2)),ISNUMBER(FIND("Bitlis",N2)),ISNUMBER(FIND("Elazığ",N2)),ISNUMBER(FIND("Erzincan",N2)),ISNUMBER(FIND("Erzurum",N2)),ISNUMBER(FIND("Hakkâri",N2)),ISNUMBER(FIND("Iğdır",N2)),ISNUMBER(FIND("Kars",N2)),ISNUMBER(FIND("Malatya",N2)),ISNUMBER(FIND("Muş",N2)),ISNUMBER(FIND("Tunceli",N2)),ISNUMBER(FIND("Van",N2)))</calculatedColumnFormula>
    </tableColumn>
    <tableColumn id="97" xr3:uid="{81449923-83CC-49EE-A0EA-31AA92CB9E29}" name="Black Sea" dataDxfId="146">
      <calculatedColumnFormula>OR(ISNUMBER(FIND("Amasya",N2)),ISNUMBER(FIND("Artvin",N2)),ISNUMBER(FIND("Bartın",N2)),ISNUMBER(FIND("Bayburt",N2)),ISNUMBER(FIND("Bolu",N2)),ISNUMBER(FIND("Çorum",N2)),ISNUMBER(FIND("Düzce",N2)),ISNUMBER(FIND("Giresun",N2)),ISNUMBER(FIND("Gümüşhane",N2)),ISNUMBER(FIND("Karabük",N2)),ISNUMBER(FIND("Kastamonu",N2)),ISNUMBER(FIND("Ordu",N2)),ISNUMBER(FIND("Rize",N2)),ISNUMBER(FIND("Samsun",N2)),ISNUMBER(FIND("Sinop",N2)),ISNUMBER(FIND("Tokat",N2)),ISNUMBER(FIND("Trabzon",N2)),ISNUMBER(FIND("Zonguldak",N2)))</calculatedColumnFormula>
    </tableColumn>
    <tableColumn id="98" xr3:uid="{0646EBAD-3306-4C5D-A985-B4243935A492}" name="Eastern Black Sea" dataDxfId="145">
      <calculatedColumnFormula>OR(ISNUMBER(FIND("Artvin",N2)),ISNUMBER(FIND("Bayburt",N2)),ISNUMBER(FIND("Giresun",N2)),ISNUMBER(FIND("Gümüşhane",N2)),ISNUMBER(FIND("Ordu",N2)),ISNUMBER(FIND("Rize",N2)),ISNUMBER(FIND("Trabzon",N2)))</calculatedColumnFormula>
    </tableColumn>
    <tableColumn id="99" xr3:uid="{772B792F-3246-4E5F-8663-1FF461214D6A}" name="Turkish Thrace" dataDxfId="144">
      <calculatedColumnFormula>OR(ISNUMBER(FIND("Çanakkale",N2)),ISNUMBER(FIND("Edirne",N2)),ISNUMBER(FIND("İstanbul",N2)),ISNUMBER(FIND("Kırklareli",N2)),ISNUMBER(FIND("Tekirdağ",N2)))</calculatedColumnFormula>
    </tableColumn>
    <tableColumn id="12" xr3:uid="{50B45520-68FE-4522-8FCF-936617A08AD4}" name="Adana" dataDxfId="143">
      <calculatedColumnFormula>ISNUMBER(FIND("Adana",N2))</calculatedColumnFormula>
    </tableColumn>
    <tableColumn id="13" xr3:uid="{F5C0487D-7D4B-49FC-9873-6E75263C7A2B}" name="Adıyaman" dataDxfId="142">
      <calculatedColumnFormula>ISNUMBER(FIND("Adıyaman",N2))</calculatedColumnFormula>
    </tableColumn>
    <tableColumn id="14" xr3:uid="{7E133752-313F-4EE8-B285-65D3A13C5F63}" name="Afyonkarahisar" dataDxfId="141">
      <calculatedColumnFormula>ISNUMBER(FIND("Afyonkarahisar",N2))</calculatedColumnFormula>
    </tableColumn>
    <tableColumn id="15" xr3:uid="{A1840135-ABE0-464D-A888-A7E7C8098693}" name="Ağrı" dataDxfId="140">
      <calculatedColumnFormula>ISNUMBER(FIND("Ağrı",N2))</calculatedColumnFormula>
    </tableColumn>
    <tableColumn id="16" xr3:uid="{FC504EA1-8B97-4A41-B498-E3021E4E9975}" name="Aksaray" dataDxfId="139">
      <calculatedColumnFormula>ISNUMBER(FIND("Aksaray",N2))</calculatedColumnFormula>
    </tableColumn>
    <tableColumn id="17" xr3:uid="{9ACD10B4-B8DA-436E-9CF1-A783B1A2F440}" name="Amasya" dataDxfId="138">
      <calculatedColumnFormula>ISNUMBER(FIND("Amasya",N2))</calculatedColumnFormula>
    </tableColumn>
    <tableColumn id="18" xr3:uid="{2915A79D-46CE-483A-8986-0271B3E263ED}" name="Ankara" dataDxfId="137">
      <calculatedColumnFormula>ISNUMBER(FIND("Ankara",N2))</calculatedColumnFormula>
    </tableColumn>
    <tableColumn id="19" xr3:uid="{86009967-9682-4FC4-A8C9-5E197BA7571B}" name="Antalya" dataDxfId="136">
      <calculatedColumnFormula>ISNUMBER(FIND("Antalya",N2))</calculatedColumnFormula>
    </tableColumn>
    <tableColumn id="20" xr3:uid="{591D215B-8FB5-4F28-A1BF-36D19A14E5EF}" name="Ardahan" dataDxfId="135">
      <calculatedColumnFormula>ISNUMBER(FIND("Ardahan",N2))</calculatedColumnFormula>
    </tableColumn>
    <tableColumn id="21" xr3:uid="{58813EAA-0A0B-4B89-8D85-168DCF5A30E4}" name="Artvin" dataDxfId="134">
      <calculatedColumnFormula>ISNUMBER(FIND("Artvin",N2))</calculatedColumnFormula>
    </tableColumn>
    <tableColumn id="22" xr3:uid="{7AE91B7D-EC6C-4BFD-9D63-827D3B79883B}" name="Aydın" dataDxfId="133">
      <calculatedColumnFormula>ISNUMBER(FIND("Aydın",N2))</calculatedColumnFormula>
    </tableColumn>
    <tableColumn id="23" xr3:uid="{6C5724E8-8E2E-4D51-9B9D-3D6F2B78E07F}" name="Balıkesir" dataDxfId="132">
      <calculatedColumnFormula>ISNUMBER(FIND("Balıkesir",N2))</calculatedColumnFormula>
    </tableColumn>
    <tableColumn id="24" xr3:uid="{F4FE83C9-1BAF-4CE3-88D0-33666C63987C}" name="Bartın" dataDxfId="131">
      <calculatedColumnFormula>ISNUMBER(FIND("Bartın",N2))</calculatedColumnFormula>
    </tableColumn>
    <tableColumn id="25" xr3:uid="{F0339ACA-A8F2-49D7-8BF8-ACE0765DC700}" name="Batman" dataDxfId="130">
      <calculatedColumnFormula>ISNUMBER(FIND("Batman",N2))</calculatedColumnFormula>
    </tableColumn>
    <tableColumn id="26" xr3:uid="{B8F90A2C-F51D-4699-ACDD-5A021C607C59}" name="Bayburt" dataDxfId="129">
      <calculatedColumnFormula>ISNUMBER(FIND("Bayburt",N2))</calculatedColumnFormula>
    </tableColumn>
    <tableColumn id="27" xr3:uid="{4D0F9C86-247F-4C1E-B0BF-AA05492D79C0}" name="Bilecik" dataDxfId="128">
      <calculatedColumnFormula>ISNUMBER(FIND("Bilecik",N2))</calculatedColumnFormula>
    </tableColumn>
    <tableColumn id="28" xr3:uid="{0B6D30D9-9034-45B9-AF30-13D7BE9A3E3D}" name="Bingöl" dataDxfId="127">
      <calculatedColumnFormula>ISNUMBER(FIND("Bingöl",N2))</calculatedColumnFormula>
    </tableColumn>
    <tableColumn id="29" xr3:uid="{6141FB0F-7EEE-4575-824D-E50C2291EE7C}" name="Bitlis" dataDxfId="126">
      <calculatedColumnFormula>ISNUMBER(FIND("Bitlis",N2))</calculatedColumnFormula>
    </tableColumn>
    <tableColumn id="30" xr3:uid="{C357DC30-9E84-4B3C-B69A-48B647C8D64F}" name="Bolu" dataDxfId="125">
      <calculatedColumnFormula>ISNUMBER(FIND("Bolu",N2))</calculatedColumnFormula>
    </tableColumn>
    <tableColumn id="31" xr3:uid="{EC3AFA88-E43B-4FDC-8336-9479DF419039}" name="Burdur" dataDxfId="124">
      <calculatedColumnFormula>ISNUMBER(FIND("Burdur",N2))</calculatedColumnFormula>
    </tableColumn>
    <tableColumn id="32" xr3:uid="{C3D50181-1316-4A55-BFDF-84DE5AFCFD82}" name="Bursa" dataDxfId="123">
      <calculatedColumnFormula>ISNUMBER(FIND("Bursa",N2))</calculatedColumnFormula>
    </tableColumn>
    <tableColumn id="33" xr3:uid="{A53A0222-A95E-41A5-B88B-6E57DE246110}" name="Çanakkale" dataDxfId="122">
      <calculatedColumnFormula>ISNUMBER(FIND("Çanakkale",N2))</calculatedColumnFormula>
    </tableColumn>
    <tableColumn id="34" xr3:uid="{4867796F-FB0F-4D49-8D48-9F2B4DF46ED3}" name="Çankırı" dataDxfId="121">
      <calculatedColumnFormula>ISNUMBER(FIND("Çankırı",N2))</calculatedColumnFormula>
    </tableColumn>
    <tableColumn id="35" xr3:uid="{E92EABFF-2D9D-4E30-B6C9-5E1245D3AA79}" name="Çorum" dataDxfId="120">
      <calculatedColumnFormula>ISNUMBER(FIND("Çorum",N2))</calculatedColumnFormula>
    </tableColumn>
    <tableColumn id="36" xr3:uid="{B89B3B07-99FF-49CD-AD5F-5ADD03765A71}" name="Denizli" dataDxfId="119">
      <calculatedColumnFormula>ISNUMBER(FIND("Denizli",N2))</calculatedColumnFormula>
    </tableColumn>
    <tableColumn id="37" xr3:uid="{326AAA6A-F03B-4447-8DC5-4796CEF75DB1}" name="Diyarbakır" dataDxfId="118">
      <calculatedColumnFormula>ISNUMBER(FIND("Diyarbakır",N2))</calculatedColumnFormula>
    </tableColumn>
    <tableColumn id="38" xr3:uid="{6B7B9873-E967-4770-A191-27FE90EBD585}" name="Düzce" dataDxfId="117">
      <calculatedColumnFormula>ISNUMBER(FIND("Düzce",N2))</calculatedColumnFormula>
    </tableColumn>
    <tableColumn id="39" xr3:uid="{A35D1790-5274-4E08-B26B-2EB8D9CB87CF}" name="Edirne" dataDxfId="116">
      <calculatedColumnFormula>ISNUMBER(FIND("Edirne",N2))</calculatedColumnFormula>
    </tableColumn>
    <tableColumn id="40" xr3:uid="{B8E3D78B-FF21-4E07-AB6F-0A25EFCC57C6}" name="Elazığ" dataDxfId="115">
      <calculatedColumnFormula>ISNUMBER(FIND("Elazığ",N2))</calculatedColumnFormula>
    </tableColumn>
    <tableColumn id="41" xr3:uid="{6791E137-18AE-42DB-93C1-E047530B498E}" name="Erzincan" dataDxfId="114">
      <calculatedColumnFormula>ISNUMBER(FIND("Erzincan",N2))</calculatedColumnFormula>
    </tableColumn>
    <tableColumn id="42" xr3:uid="{E7C6270B-6798-4AD5-8526-C56AFF4FB16F}" name="Erzurum" dataDxfId="113">
      <calculatedColumnFormula>ISNUMBER(FIND("Erzurum",N2))</calculatedColumnFormula>
    </tableColumn>
    <tableColumn id="43" xr3:uid="{2FFC273A-ADFB-4F22-9AF5-36596737A852}" name="Eskişehir" dataDxfId="112">
      <calculatedColumnFormula>ISNUMBER(FIND("Eskişehir",N2))</calculatedColumnFormula>
    </tableColumn>
    <tableColumn id="44" xr3:uid="{EF9986B7-F248-4D0B-B427-2DD705CB93B2}" name="Gaziantep" dataDxfId="111">
      <calculatedColumnFormula>ISNUMBER(FIND("Gaziantep",N2))</calculatedColumnFormula>
    </tableColumn>
    <tableColumn id="45" xr3:uid="{F86E0462-05A0-4A56-B2E1-D0662611F9E5}" name="Giresun" dataDxfId="110">
      <calculatedColumnFormula>ISNUMBER(FIND("Giresun",N2))</calculatedColumnFormula>
    </tableColumn>
    <tableColumn id="46" xr3:uid="{120D9310-10B3-4547-B21C-0D7C533D9FCF}" name="Gümüşhane" dataDxfId="109">
      <calculatedColumnFormula>ISNUMBER(FIND("Gümüşhane",N2))</calculatedColumnFormula>
    </tableColumn>
    <tableColumn id="47" xr3:uid="{455E6D19-07DE-4CDC-9193-E435F330B8B7}" name="Hakkâri" dataDxfId="108">
      <calculatedColumnFormula>ISNUMBER(FIND("Hakkâri",N2))</calculatedColumnFormula>
    </tableColumn>
    <tableColumn id="48" xr3:uid="{4D76217A-3F62-4A59-AD45-5F246EEFCA7A}" name="Hatay" dataDxfId="107">
      <calculatedColumnFormula>ISNUMBER(FIND("Hatay",N2))</calculatedColumnFormula>
    </tableColumn>
    <tableColumn id="49" xr3:uid="{7A92E545-1FBC-4D64-AAB9-F807D141D1CD}" name="Iğdır" dataDxfId="106">
      <calculatedColumnFormula>ISNUMBER(FIND("Iğdır",N2))</calculatedColumnFormula>
    </tableColumn>
    <tableColumn id="50" xr3:uid="{B57E299F-5350-4B86-B1C3-FDEF4EA9EE20}" name="Isparta" dataDxfId="105">
      <calculatedColumnFormula>ISNUMBER(FIND("Isparta",N2))</calculatedColumnFormula>
    </tableColumn>
    <tableColumn id="51" xr3:uid="{B88BFE22-2F46-4D3C-84C0-8E61BDD052C5}" name="İstanbul" dataDxfId="104">
      <calculatedColumnFormula>ISNUMBER(FIND("İstanbul",N2))</calculatedColumnFormula>
    </tableColumn>
    <tableColumn id="52" xr3:uid="{3B370FF7-15A4-4FD5-9AB2-4E645EF2EC26}" name="İzmir" dataDxfId="103">
      <calculatedColumnFormula>ISNUMBER(FIND("İzmir",N2))</calculatedColumnFormula>
    </tableColumn>
    <tableColumn id="53" xr3:uid="{F55A5A3F-9231-4996-98B3-BFD59B2504F8}" name="Kahramanmaraş" dataDxfId="102">
      <calculatedColumnFormula>ISNUMBER(FIND("Kahramanmaraş",N2))</calculatedColumnFormula>
    </tableColumn>
    <tableColumn id="54" xr3:uid="{CB79CB20-D058-4DAB-8D6B-B145A59FE697}" name="Karabük" dataDxfId="101">
      <calculatedColumnFormula>ISNUMBER(FIND("Karabük",N2))</calculatedColumnFormula>
    </tableColumn>
    <tableColumn id="55" xr3:uid="{31C6115F-C652-41E5-8CC6-FFA403A53C5C}" name="Karaman" dataDxfId="100">
      <calculatedColumnFormula>ISNUMBER(FIND("Karaman",N2))</calculatedColumnFormula>
    </tableColumn>
    <tableColumn id="56" xr3:uid="{492ADE8E-40E8-47A6-BE09-D4104CB1DB4A}" name="Kars" dataDxfId="99">
      <calculatedColumnFormula>ISNUMBER(FIND("Kars",N2))</calculatedColumnFormula>
    </tableColumn>
    <tableColumn id="57" xr3:uid="{0D53B554-00DD-4FA3-BD7B-825C52BB5867}" name="Kastamonu" dataDxfId="98">
      <calculatedColumnFormula>ISNUMBER(FIND("Kastamonu",N2))</calculatedColumnFormula>
    </tableColumn>
    <tableColumn id="58" xr3:uid="{301D8563-0813-469B-989B-3D338A0D8E72}" name="Kayseri" dataDxfId="97">
      <calculatedColumnFormula>ISNUMBER(FIND("Kayseri",N2))</calculatedColumnFormula>
    </tableColumn>
    <tableColumn id="59" xr3:uid="{F48682EB-D63D-4216-8506-73B2D7187882}" name="Kırıkkale" dataDxfId="96">
      <calculatedColumnFormula>ISNUMBER(FIND("Kırıkkale",N2))</calculatedColumnFormula>
    </tableColumn>
    <tableColumn id="60" xr3:uid="{99C50D50-FDE8-496D-9ABA-12913F6D8F6A}" name="Kırklareli" dataDxfId="95">
      <calculatedColumnFormula>ISNUMBER(FIND("Kırklareli",N2))</calculatedColumnFormula>
    </tableColumn>
    <tableColumn id="61" xr3:uid="{110ECF60-3F50-4F4B-81FD-1D5C0973F4D0}" name="Kırşehir" dataDxfId="94">
      <calculatedColumnFormula>ISNUMBER(FIND("Kırşehir",N2))</calculatedColumnFormula>
    </tableColumn>
    <tableColumn id="62" xr3:uid="{82B5FB8E-5E4A-4CDB-92BA-353FFF52DB20}" name="Kilis" dataDxfId="93">
      <calculatedColumnFormula>ISNUMBER(FIND("Kilis",N2))</calculatedColumnFormula>
    </tableColumn>
    <tableColumn id="63" xr3:uid="{7ADEAC76-BF1C-45A8-A56A-BF76F8C23AC1}" name="Kocaeli" dataDxfId="92">
      <calculatedColumnFormula>ISNUMBER(FIND("Kocaeli",N2))</calculatedColumnFormula>
    </tableColumn>
    <tableColumn id="64" xr3:uid="{4CE0C328-EDE2-40A7-A7EF-C49DB099890B}" name="Konya" dataDxfId="91">
      <calculatedColumnFormula>ISNUMBER(FIND("Konya",N2))</calculatedColumnFormula>
    </tableColumn>
    <tableColumn id="65" xr3:uid="{32761753-25A5-44E0-A3C1-7CC2587503DF}" name="Kütahya" dataDxfId="90">
      <calculatedColumnFormula>ISNUMBER(FIND("Kütahya",N2))</calculatedColumnFormula>
    </tableColumn>
    <tableColumn id="66" xr3:uid="{7E2E770E-1F56-4758-9E2A-3D21503E5C03}" name="Malatya" dataDxfId="89">
      <calculatedColumnFormula>ISNUMBER(FIND("Malatya",N2))</calculatedColumnFormula>
    </tableColumn>
    <tableColumn id="67" xr3:uid="{4C3FDE13-5280-40FD-AC09-B4D6E7255DE7}" name="Manisa" dataDxfId="88">
      <calculatedColumnFormula>ISNUMBER(FIND("Manisa",N2))</calculatedColumnFormula>
    </tableColumn>
    <tableColumn id="68" xr3:uid="{79587EB0-11D2-48D4-8518-6522E8860719}" name="Mardin" dataDxfId="87">
      <calculatedColumnFormula>ISNUMBER(FIND("Mardin",N2))</calculatedColumnFormula>
    </tableColumn>
    <tableColumn id="69" xr3:uid="{B87DB4E9-15AF-4354-8693-2B646CFB5D36}" name="Mersin" dataDxfId="86">
      <calculatedColumnFormula>ISNUMBER(FIND("Mersin",N2))</calculatedColumnFormula>
    </tableColumn>
    <tableColumn id="70" xr3:uid="{B20274CA-B27A-4117-8796-51D296021A24}" name="Muğla" dataDxfId="85">
      <calculatedColumnFormula>ISNUMBER(FIND("Muğla",N2))</calculatedColumnFormula>
    </tableColumn>
    <tableColumn id="71" xr3:uid="{FA22809E-549F-40C5-AFF9-0CFFEEA8B1BC}" name="Muş" dataDxfId="84">
      <calculatedColumnFormula>ISNUMBER(FIND("Muş",N2))</calculatedColumnFormula>
    </tableColumn>
    <tableColumn id="72" xr3:uid="{7C946C7D-937B-44A9-A6CC-C1345ED1A1FC}" name="Nevşehir" dataDxfId="83">
      <calculatedColumnFormula>ISNUMBER(FIND("Nevşehir",N2))</calculatedColumnFormula>
    </tableColumn>
    <tableColumn id="73" xr3:uid="{F78A6246-B047-4FA4-BA54-456BC12A4E14}" name="Niğde" dataDxfId="82">
      <calculatedColumnFormula>ISNUMBER(FIND("Niğde",N2))</calculatedColumnFormula>
    </tableColumn>
    <tableColumn id="74" xr3:uid="{E1208851-D6D6-40CB-B332-F95F72342372}" name="Ordu" dataDxfId="81">
      <calculatedColumnFormula>ISNUMBER(FIND("Ordu",N2))</calculatedColumnFormula>
    </tableColumn>
    <tableColumn id="75" xr3:uid="{6FA9B05D-1AA7-4597-BB4D-C29AB55A6E72}" name="Osmaniye" dataDxfId="80">
      <calculatedColumnFormula>ISNUMBER(FIND("Osmaniye",N2))</calculatedColumnFormula>
    </tableColumn>
    <tableColumn id="76" xr3:uid="{08B44921-E355-444D-AFA8-53F0065CFC5E}" name="Rize" dataDxfId="79">
      <calculatedColumnFormula>ISNUMBER(FIND("Rize",N2))</calculatedColumnFormula>
    </tableColumn>
    <tableColumn id="77" xr3:uid="{8025FAEF-E589-4AC5-95F3-46360D2BFE85}" name="Sakarya" dataDxfId="78">
      <calculatedColumnFormula>ISNUMBER(FIND("Sakarya",N2))</calculatedColumnFormula>
    </tableColumn>
    <tableColumn id="78" xr3:uid="{B9278409-25A8-470E-9F49-995471FFC573}" name="Samsun" dataDxfId="77">
      <calculatedColumnFormula>ISNUMBER(FIND("Samsun",N2))</calculatedColumnFormula>
    </tableColumn>
    <tableColumn id="79" xr3:uid="{C55D918E-9E85-45B9-81AA-F6F9FD3F39D4}" name="Siirt" dataDxfId="76">
      <calculatedColumnFormula>ISNUMBER(FIND("Siirt",N2))</calculatedColumnFormula>
    </tableColumn>
    <tableColumn id="80" xr3:uid="{63FCB6A4-478C-4C9F-95E1-31E4071B3175}" name="Sinop" dataDxfId="75">
      <calculatedColumnFormula>ISNUMBER(FIND("Sinop",N2))</calculatedColumnFormula>
    </tableColumn>
    <tableColumn id="81" xr3:uid="{16028B27-BF38-41AB-BCBC-D8404938AC83}" name="Sivas" dataDxfId="74">
      <calculatedColumnFormula>ISNUMBER(FIND("Sivas",N2))</calculatedColumnFormula>
    </tableColumn>
    <tableColumn id="82" xr3:uid="{62334ED5-48B1-45CE-A843-A29962054900}" name="Şanlıurfa" dataDxfId="73">
      <calculatedColumnFormula>ISNUMBER(FIND("Şanlıurfa",N2))</calculatedColumnFormula>
    </tableColumn>
    <tableColumn id="83" xr3:uid="{726C77F7-BE4F-4D90-AB2E-532EB933B8D8}" name="Şırnak" dataDxfId="72">
      <calculatedColumnFormula>ISNUMBER(FIND("Şırnak",N2))</calculatedColumnFormula>
    </tableColumn>
    <tableColumn id="84" xr3:uid="{62276A18-3664-4159-9C5E-4F7F893412D5}" name="Tekirdağ" dataDxfId="71">
      <calculatedColumnFormula>ISNUMBER(FIND("Tekirdağ",N2))</calculatedColumnFormula>
    </tableColumn>
    <tableColumn id="85" xr3:uid="{AE65D7CE-628D-470E-9B1C-78C20B279FFB}" name="Tokat" dataDxfId="70">
      <calculatedColumnFormula>ISNUMBER(FIND("Tokat",N2))</calculatedColumnFormula>
    </tableColumn>
    <tableColumn id="86" xr3:uid="{E6DA9ECE-D32E-4670-84C4-F62B58F694AE}" name="Trabzon" dataDxfId="69">
      <calculatedColumnFormula>ISNUMBER(FIND("Trabzon",N2))</calculatedColumnFormula>
    </tableColumn>
    <tableColumn id="87" xr3:uid="{8194B60B-EC16-4D16-886A-B2DB34733D09}" name="Tunceli" dataDxfId="68">
      <calculatedColumnFormula>ISNUMBER(FIND("Tunceli",N2))</calculatedColumnFormula>
    </tableColumn>
    <tableColumn id="88" xr3:uid="{F66C2417-D93F-4205-B0D3-B9E596F726A3}" name="Uşak" dataDxfId="67">
      <calculatedColumnFormula>ISNUMBER(FIND("Uşak",N2))</calculatedColumnFormula>
    </tableColumn>
    <tableColumn id="89" xr3:uid="{6C914CA7-652A-420C-8F99-4A29EB8E6741}" name="Van" dataDxfId="66">
      <calculatedColumnFormula>ISNUMBER(FIND("Van",N2))</calculatedColumnFormula>
    </tableColumn>
    <tableColumn id="90" xr3:uid="{9D630299-8370-45B5-8DB2-B048D4758FD9}" name="Yalova" dataDxfId="65">
      <calculatedColumnFormula>ISNUMBER(FIND("Yalova",N2))</calculatedColumnFormula>
    </tableColumn>
    <tableColumn id="91" xr3:uid="{494824B2-6443-4865-B967-A7A0EC82AE9B}" name="Yozgat" dataDxfId="64">
      <calculatedColumnFormula>ISNUMBER(FIND("Yozgat",N2))</calculatedColumnFormula>
    </tableColumn>
    <tableColumn id="92" xr3:uid="{98D22522-A7B5-4DB3-B6F2-F9C91849ACAA}" name="Zonguldak" dataDxfId="63">
      <calculatedColumnFormula>ISNUMBER(FIND("Zonguldak",N2))</calculatedColumnFormula>
    </tableColumn>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2843F1-9111-444D-9B24-28D0025CABFC}" name="Table5" displayName="Table5" ref="A1:C644" totalsRowShown="0">
  <autoFilter ref="A1:C644" xr:uid="{9CB1C6ED-531D-48F0-B68A-C26CE2BC79E3}"/>
  <sortState xmlns:xlrd2="http://schemas.microsoft.com/office/spreadsheetml/2017/richdata2" ref="A2:C644">
    <sortCondition ref="B1:B644"/>
  </sortState>
  <tableColumns count="3">
    <tableColumn id="1" xr3:uid="{9EACD009-5275-4EEC-A395-BB4AAA7152F5}" name="Author"/>
    <tableColumn id="2" xr3:uid="{CA4F463E-6823-4D8C-A290-D30B082CB62F}" name="Year" dataDxfId="62"/>
    <tableColumn id="3" xr3:uid="{A20EAA54-4789-4557-A085-29F82FCA2E92}" name="Title and Journal"/>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408148-F03E-45D2-8723-BCFA0F1D1450}" name="Table1" displayName="Table1" ref="A1:C82" totalsRowShown="0">
  <autoFilter ref="A1:C82" xr:uid="{B7D13BA5-5958-4615-A038-7F0C3DE8FA69}"/>
  <sortState xmlns:xlrd2="http://schemas.microsoft.com/office/spreadsheetml/2017/richdata2" ref="A2:C82">
    <sortCondition descending="1" ref="C1:C82"/>
  </sortState>
  <tableColumns count="3">
    <tableColumn id="3" xr3:uid="{B1619D90-0A24-407B-9961-B83AC7ADC311}" name="Ecoregion" dataDxfId="61"/>
    <tableColumn id="1" xr3:uid="{FDC2F21A-DD57-435F-AFC9-C2CFA7E3D9DB}" name="Province" dataDxfId="60"/>
    <tableColumn id="2" xr3:uid="{18CE295A-0F6C-4E44-91B5-0692FC7DEC7F}" name="Total number of species" dataDxfId="59">
      <calculatedColumnFormula>COUNTIF(Tablo1[Adıyaman],"TRUE")</calculatedColumnFormula>
    </tableColumn>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E0822B-9D34-4481-B5F1-E6E5E8F18D03}" name="Table3" displayName="Table3" ref="F1:G9" totalsRowShown="0">
  <autoFilter ref="F1:G9" xr:uid="{DDB8EA39-CC4B-4BE7-B8BD-7D5FEC708A8A}"/>
  <tableColumns count="2">
    <tableColumn id="1" xr3:uid="{64B5F398-DF0C-403F-B162-ABB0C7EE2889}" name="Ecoregions"/>
    <tableColumn id="2" xr3:uid="{8143FFFE-C286-4829-A182-2EC31BFB0927}" name="Average number of species recorded per province" dataDxfId="58"/>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EFDEBFB-06EC-4827-A0AC-25D899DF57FC}" name="Table4" displayName="Table4" ref="I1:J11" totalsRowShown="0">
  <autoFilter ref="I1:J11" xr:uid="{D52AF805-DEE1-4289-80C6-364C83F913EF}"/>
  <tableColumns count="2">
    <tableColumn id="1" xr3:uid="{281B613A-5388-4ED3-B430-E92203A14149}" name="Ecoregions"/>
    <tableColumn id="2" xr3:uid="{11FA7BCC-81F1-473A-B09E-8F359534CC3E}" name="Total number of species recorded"/>
  </tableColumns>
  <tableStyleInfo name="TableStyleMedium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EC8153-BDAA-4680-8DF8-2B1829AA1EF7}" name="Table7" displayName="Table7" ref="A153:J234" totalsRowShown="0">
  <autoFilter ref="A153:J234" xr:uid="{39E1A3E5-410B-43E8-B19F-97D79E3D09E9}"/>
  <sortState xmlns:xlrd2="http://schemas.microsoft.com/office/spreadsheetml/2017/richdata2" ref="A154:J234">
    <sortCondition ref="C153:C234"/>
  </sortState>
  <tableColumns count="10">
    <tableColumn id="11" xr3:uid="{5FC05811-7A9F-4FA4-8673-84A455F5490D}" name="T-SEN_Groups" dataDxfId="57"/>
    <tableColumn id="9" xr3:uid="{BB96E1C6-F7BB-44AF-A6E8-B99858CD7721}" name="Ecoregions" dataDxfId="56"/>
    <tableColumn id="1" xr3:uid="{00B055C5-544F-4B2C-BF91-5D60D1992375}" name="Provinces"/>
    <tableColumn id="2" xr3:uid="{B91AE8FF-A8C0-4138-9E56-6A1826F51A9A}" name="Endemic" dataDxfId="55" dataCellStyle="Percent"/>
    <tableColumn id="3" xr3:uid="{77F201F0-9364-49DE-B0E1-9EEDCD728F58}" name="European" dataDxfId="54" dataCellStyle="Percent"/>
    <tableColumn id="4" xr3:uid="{309B547A-B356-42B3-B25B-3BFF0B617DF7}" name="Europeo-Mediterranean" dataDxfId="53" dataCellStyle="Percent"/>
    <tableColumn id="5" xr3:uid="{128C4B25-AB54-4DA4-9638-86338E53217D}" name="Local" dataDxfId="52" dataCellStyle="Percent"/>
    <tableColumn id="6" xr3:uid="{2DD23E26-3120-43B5-9DC0-05BD65219C6B}" name="Mediterranean" dataDxfId="51" dataCellStyle="Percent"/>
    <tableColumn id="7" xr3:uid="{123699BD-2A37-408B-91C2-5C5B47486AA5}" name="Turanian" dataDxfId="50" dataCellStyle="Percent"/>
    <tableColumn id="8" xr3:uid="{9CD2989A-7E0A-4760-82ED-EE35DCD9BC20}" name="Turano-Mediterranean" dataDxfId="49" dataCellStyle="Percent"/>
  </tableColumns>
  <tableStyleInfo name="TableStyleMedium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1B5F136-1B75-4CFD-8CA2-B1102D16133C}" name="Table28" displayName="Table28" ref="A69:K150" totalsRowShown="0" headerRowDxfId="48">
  <autoFilter ref="A69:K150" xr:uid="{6448DF38-F401-490E-9CF1-982E7F456777}"/>
  <sortState xmlns:xlrd2="http://schemas.microsoft.com/office/spreadsheetml/2017/richdata2" ref="A70:K150">
    <sortCondition ref="B69:B150"/>
  </sortState>
  <tableColumns count="11">
    <tableColumn id="11" xr3:uid="{883BBA87-B63F-4750-9F1F-02177625858E}" name="Ecoregion" dataDxfId="47"/>
    <tableColumn id="1" xr3:uid="{74EC2A1B-8FAE-4459-BE2C-A88A53C18319}" name="Provinces" dataDxfId="46"/>
    <tableColumn id="2" xr3:uid="{1F19EC2C-4B82-4F05-BFF0-A827B84F4BC7}" name="Alien" dataDxfId="45" dataCellStyle="Percent"/>
    <tableColumn id="3" xr3:uid="{0FA51F2D-5DE8-4B14-BD6A-CB677FDA4569}" name="Endemic" dataDxfId="44" dataCellStyle="Percent"/>
    <tableColumn id="4" xr3:uid="{3607F209-C14A-480C-9E88-B74F1F8DF64F}" name="European" dataDxfId="43" dataCellStyle="Percent"/>
    <tableColumn id="5" xr3:uid="{30D5148B-BF8C-4075-AA8D-D8B36D6456FB}" name="Europeo-Mediterranean" dataDxfId="42" dataCellStyle="Percent"/>
    <tableColumn id="6" xr3:uid="{025DF9A3-D023-4D67-BAD1-5FEC45FD948A}" name="Local" dataDxfId="41" dataCellStyle="Percent"/>
    <tableColumn id="7" xr3:uid="{4C7FB59C-4A3A-4407-9A48-D50F8840C41E}" name="Mediterranean" dataDxfId="40" dataCellStyle="Percent"/>
    <tableColumn id="8" xr3:uid="{65EB8F2F-D8BD-4D16-B5EB-342DAB827CB4}" name="Turanian" dataDxfId="39" dataCellStyle="Percent"/>
    <tableColumn id="9" xr3:uid="{89CCB2A0-2AFB-4C1B-B4E8-6088C7B2EAEC}" name="Turano-Mediterranean" dataDxfId="38" dataCellStyle="Percent"/>
    <tableColumn id="10" xr3:uid="{85060254-4A1D-4E9C-9C42-DE552AB21E2C}" name="Widespread" dataDxfId="37" dataCellStyle="Percent"/>
  </tableColumns>
  <tableStyleInfo name="TableStyleMedium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7F8313C-7502-44C1-81ED-8E5774F3FEB7}" name="Table735" displayName="Table735" ref="A236:AH317" totalsRowShown="0">
  <autoFilter ref="A236:AH317" xr:uid="{E1B40D09-1F77-4F16-AE02-8870B03DCA59}"/>
  <tableColumns count="34">
    <tableColumn id="34" xr3:uid="{5303F7EF-43DA-4C09-9AEC-3074CCD52674}" name="Ecoregion" dataDxfId="36"/>
    <tableColumn id="1" xr3:uid="{AEEB8B3C-40BB-4E46-A38F-B7022BC25CFD}" name="Provinces"/>
    <tableColumn id="2" xr3:uid="{B7BBCBE5-E047-4978-876A-11B93A6E0CC7}" name="Alien" dataDxfId="35"/>
    <tableColumn id="3" xr3:uid="{2D082138-46C5-45F7-B6E8-5EDFFADD23CC}" name="Anatolian endemic" dataDxfId="34"/>
    <tableColumn id="4" xr3:uid="{01F8E54C-81A1-4172-932E-EC2216A8A0B1}" name="Southwest Asiatic" dataDxfId="33"/>
    <tableColumn id="5" xr3:uid="{994631DB-FEF1-4158-A2AD-AC062140ECF6}" name="Caucaso-Anatolian" dataDxfId="32"/>
    <tableColumn id="6" xr3:uid="{C2B4413C-407B-4AF2-9F5D-F89FF9B90543}" name="Balkano-Anatolian" dataDxfId="31"/>
    <tableColumn id="7" xr3:uid="{341DC3F4-A29F-4B67-A04F-522655D9DFF3}" name="Ponto-Caucasian" dataDxfId="30"/>
    <tableColumn id="8" xr3:uid="{C9A20F09-AB8D-43BD-B6C9-1004886E5721}" name="Ponto-Caspian" dataDxfId="29"/>
    <tableColumn id="9" xr3:uid="{BB231B07-E650-4A1C-A061-BF547DA996C5}" name="Balkanian" dataDxfId="28"/>
    <tableColumn id="10" xr3:uid="{3E85812D-1C3F-4859-B4A6-B77533EB2BC9}" name="Turanian" dataDxfId="27"/>
    <tableColumn id="11" xr3:uid="{F351EE1D-83CB-4471-B0E6-EF1A0F777F25}" name="Turano-East Mediterranean" dataDxfId="26"/>
    <tableColumn id="12" xr3:uid="{173AF6B8-1E0B-491F-87B3-C847107177D9}" name="Asiatic" dataDxfId="25"/>
    <tableColumn id="13" xr3:uid="{F5ECDEEC-01EB-4E26-A85A-0D6312D906D1}" name="Turano-Mediterranean" dataDxfId="24"/>
    <tableColumn id="14" xr3:uid="{DD705922-D113-4EAE-BD57-DBE09B63F5CA}" name="Saharo-Turano-Sindian" dataDxfId="23"/>
    <tableColumn id="15" xr3:uid="{344199DC-CBAA-4CB0-8834-D2E24AD5C939}" name="Afrotropico-Indo-Asiatic" dataDxfId="22"/>
    <tableColumn id="16" xr3:uid="{668A316D-386D-4018-888A-BB209D421F7C}" name="Mediterranean" dataDxfId="21"/>
    <tableColumn id="17" xr3:uid="{3AEC19AC-3D71-4116-9BCE-6152E5225D4A}" name="East Mediterranean" dataDxfId="20"/>
    <tableColumn id="18" xr3:uid="{CEA1376B-2A03-47CC-B903-6EA82270E84D}" name="Afrotropico-Mediterranean" dataDxfId="19"/>
    <tableColumn id="19" xr3:uid="{7B90A39D-2227-4201-90A4-31A76F560A7D}" name="Mediterraneo-Sindian" dataDxfId="18"/>
    <tableColumn id="20" xr3:uid="{B940E039-CE37-47FC-954A-C26AB7F48F79}" name="Indo-Mediterranean" dataDxfId="17"/>
    <tableColumn id="21" xr3:uid="{D0B5AC9E-2C48-446C-8CE6-ADA8A37F28F5}" name="West Mediterranean" dataDxfId="16"/>
    <tableColumn id="22" xr3:uid="{512073EA-D90B-45C6-8C2A-F2D8CDD9FD34}" name="Europeo-Mediterranean" dataDxfId="15"/>
    <tableColumn id="23" xr3:uid="{F695394C-9F28-40FB-8A77-C675AA1B9672}" name="Sibero-European" dataDxfId="14"/>
    <tableColumn id="24" xr3:uid="{F9118F36-886D-48D0-BB27-50B13064727A}" name="Asiatic-European" dataDxfId="13"/>
    <tableColumn id="25" xr3:uid="{4EBF1E12-FEE9-49AD-B444-CE5D04AE1D2A}" name="European" dataDxfId="12"/>
    <tableColumn id="26" xr3:uid="{46BB24D9-F446-4D33-9BB2-E631D34EB983}" name="South European" dataDxfId="11"/>
    <tableColumn id="27" xr3:uid="{BEFFEC23-6316-43A7-BAF4-E8D886667029}" name="Turano-European" dataDxfId="10"/>
    <tableColumn id="28" xr3:uid="{6E8E4FCB-873A-4024-83EF-EA4F353234F7}" name="East European" dataDxfId="9"/>
    <tableColumn id="29" xr3:uid="{9F1D0B37-B7E4-4DF5-A6F0-5F9EE6AEC69B}" name="West Palearctic" dataDxfId="8"/>
    <tableColumn id="30" xr3:uid="{0350CA0F-A143-417E-A018-6E81074FAA05}" name="Palearctic" dataDxfId="7"/>
    <tableColumn id="31" xr3:uid="{0ADBF94A-6C2B-40EF-BFC0-98528F42A74B}" name="Subcosmopolitan" dataDxfId="6"/>
    <tableColumn id="32" xr3:uid="{2300ECBB-347B-49F1-AC4E-B3F73F3B8DA8}" name="Holarctic" dataDxfId="5"/>
    <tableColumn id="33" xr3:uid="{252281E1-287D-4B3C-9EC8-9EC158BED401}" name="Cosmopolitan" dataDxfId="4"/>
  </tableColumns>
  <tableStyleInfo name="TableStyleMedium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114E53E-3A09-4268-B9B3-6567AB65E023}" name="Table1638" displayName="Table1638" ref="A1:M1256" totalsRowShown="0" headerRowBorderDxfId="3" tableBorderDxfId="2" totalsRowBorderDxfId="1">
  <autoFilter ref="A1:M1256" xr:uid="{D69F70AD-1065-435B-9E27-505BF135D4D0}"/>
  <sortState xmlns:xlrd2="http://schemas.microsoft.com/office/spreadsheetml/2017/richdata2" ref="A2:M1256">
    <sortCondition descending="1" ref="M1:M1256"/>
  </sortState>
  <tableColumns count="13">
    <tableColumn id="1" xr3:uid="{716ABDC0-0550-4E1E-994D-F5464D33BEBA}" name="Species"/>
    <tableColumn id="15" xr3:uid="{2A99DBC1-5147-4CE2-856A-44C1587FE9EE}" name="Family"/>
    <tableColumn id="2" xr3:uid="{462AFC52-F4C3-453E-809E-E98154BD61E0}" name="Azerbaijan"/>
    <tableColumn id="3" xr3:uid="{0EA9FE94-539B-4CFA-A7C2-635227FCB681}" name="Armenia"/>
    <tableColumn id="4" xr3:uid="{A2CB7D02-A995-41D8-873E-EE025ED73FCD}" name="Georgia"/>
    <tableColumn id="5" xr3:uid="{9A81B8FA-2218-4787-AA1D-090E529577F3}" name="Bulgaria"/>
    <tableColumn id="6" xr3:uid="{38721B22-2362-4F64-9E5F-D32BD89BD3E5}" name="Greece"/>
    <tableColumn id="7" xr3:uid="{FC53C4DE-095A-4881-8BDE-B491694EDE77}" name="Iran"/>
    <tableColumn id="8" xr3:uid="{F4823D3E-7DFA-4382-9106-DC8613CFA253}" name="Syria"/>
    <tableColumn id="9" xr3:uid="{6AF9508B-4AEA-4911-9FF2-30B0C7D2CED9}" name="Iraq"/>
    <tableColumn id="10" xr3:uid="{1FAA765A-3F74-4432-99DB-38D45F1C5480}" name="Cyprus"/>
    <tableColumn id="12" xr3:uid="{3AC0AAA3-CC88-4D15-8810-334598423DDF}" name="Distribution"/>
    <tableColumn id="14" xr3:uid="{881B4E24-8415-48A8-A824-2C0076E3A833}" name="Number of countries" dataDxfId="0">
      <calculatedColumnFormula>COUNTA(C2:K2)</calculatedColumnFormula>
    </tableColumn>
  </tableColumns>
  <tableStyleInfo name="TableStyleMedium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3.bin"/><Relationship Id="rId4" Type="http://schemas.openxmlformats.org/officeDocument/2006/relationships/table" Target="../tables/table8.xml"/></Relationships>
</file>

<file path=xl/worksheets/_rels/sheet6.xml.rels><?xml version="1.0" encoding="UTF-8" standalone="yes"?>
<Relationships xmlns="http://schemas.openxmlformats.org/package/2006/relationships"><Relationship Id="rId1" Type="http://schemas.openxmlformats.org/officeDocument/2006/relationships/table" Target="../tables/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98584-D800-43A4-9F86-4CD058699160}">
  <dimension ref="A1:DD1670"/>
  <sheetViews>
    <sheetView tabSelected="1" zoomScaleNormal="100" workbookViewId="0"/>
  </sheetViews>
  <sheetFormatPr defaultRowHeight="14.4"/>
  <cols>
    <col min="1" max="1" width="67.44140625" style="1" bestFit="1" customWidth="1"/>
    <col min="2" max="2" width="15.6640625" customWidth="1"/>
    <col min="3" max="4" width="17.5546875" customWidth="1"/>
    <col min="5" max="5" width="13.6640625" customWidth="1"/>
    <col min="6" max="8" width="16.44140625" customWidth="1"/>
    <col min="9" max="11" width="24.109375" customWidth="1"/>
    <col min="12" max="12" width="17.5546875" customWidth="1"/>
    <col min="13" max="25" width="18.33203125" customWidth="1"/>
    <col min="26" max="106" width="8.88671875" customWidth="1"/>
  </cols>
  <sheetData>
    <row r="1" spans="1:108">
      <c r="A1" s="1" t="s">
        <v>0</v>
      </c>
      <c r="B1" t="s">
        <v>1</v>
      </c>
      <c r="C1" t="s">
        <v>2</v>
      </c>
      <c r="D1" t="s">
        <v>3</v>
      </c>
      <c r="E1" t="s">
        <v>4</v>
      </c>
      <c r="F1" t="s">
        <v>5</v>
      </c>
      <c r="G1" t="s">
        <v>6</v>
      </c>
      <c r="H1" t="s">
        <v>7425</v>
      </c>
      <c r="I1" t="s">
        <v>7424</v>
      </c>
      <c r="J1" t="s">
        <v>7</v>
      </c>
      <c r="K1" t="s">
        <v>8</v>
      </c>
      <c r="L1" t="s">
        <v>9</v>
      </c>
      <c r="M1" t="s">
        <v>10</v>
      </c>
      <c r="N1" t="s">
        <v>11</v>
      </c>
      <c r="O1" t="s">
        <v>12</v>
      </c>
      <c r="P1" t="s">
        <v>13</v>
      </c>
      <c r="Q1" t="s">
        <v>14</v>
      </c>
      <c r="R1" t="s">
        <v>15</v>
      </c>
      <c r="S1" t="s">
        <v>16</v>
      </c>
      <c r="T1" t="s">
        <v>17</v>
      </c>
      <c r="U1" t="s">
        <v>18</v>
      </c>
      <c r="V1" t="s">
        <v>19</v>
      </c>
      <c r="W1" t="s">
        <v>20</v>
      </c>
      <c r="X1" t="s">
        <v>21</v>
      </c>
      <c r="Y1" t="s">
        <v>6068</v>
      </c>
      <c r="Z1" t="s">
        <v>6069</v>
      </c>
      <c r="AA1" t="s">
        <v>22</v>
      </c>
      <c r="AB1" t="s">
        <v>23</v>
      </c>
      <c r="AC1" t="s">
        <v>24</v>
      </c>
      <c r="AD1" t="s">
        <v>25</v>
      </c>
      <c r="AE1" t="s">
        <v>26</v>
      </c>
      <c r="AF1" t="s">
        <v>27</v>
      </c>
      <c r="AG1" t="s">
        <v>28</v>
      </c>
      <c r="AH1" t="s">
        <v>29</v>
      </c>
      <c r="AI1" t="s">
        <v>30</v>
      </c>
      <c r="AJ1" t="s">
        <v>31</v>
      </c>
      <c r="AK1" t="s">
        <v>32</v>
      </c>
      <c r="AL1" t="s">
        <v>33</v>
      </c>
      <c r="AM1" t="s">
        <v>34</v>
      </c>
      <c r="AN1" t="s">
        <v>35</v>
      </c>
      <c r="AO1" t="s">
        <v>36</v>
      </c>
      <c r="AP1" t="s">
        <v>37</v>
      </c>
      <c r="AQ1" t="s">
        <v>38</v>
      </c>
      <c r="AR1" t="s">
        <v>39</v>
      </c>
      <c r="AS1" t="s">
        <v>40</v>
      </c>
      <c r="AT1" t="s">
        <v>41</v>
      </c>
      <c r="AU1" t="s">
        <v>42</v>
      </c>
      <c r="AV1" t="s">
        <v>43</v>
      </c>
      <c r="AW1" t="s">
        <v>44</v>
      </c>
      <c r="AX1" t="s">
        <v>45</v>
      </c>
      <c r="AY1" t="s">
        <v>46</v>
      </c>
      <c r="AZ1" t="s">
        <v>47</v>
      </c>
      <c r="BA1" t="s">
        <v>48</v>
      </c>
      <c r="BB1" t="s">
        <v>49</v>
      </c>
      <c r="BC1" t="s">
        <v>50</v>
      </c>
      <c r="BD1" t="s">
        <v>51</v>
      </c>
      <c r="BE1" t="s">
        <v>52</v>
      </c>
      <c r="BF1" t="s">
        <v>53</v>
      </c>
      <c r="BG1" t="s">
        <v>54</v>
      </c>
      <c r="BH1" t="s">
        <v>55</v>
      </c>
      <c r="BI1" t="s">
        <v>56</v>
      </c>
      <c r="BJ1" t="s">
        <v>57</v>
      </c>
      <c r="BK1" t="s">
        <v>58</v>
      </c>
      <c r="BL1" t="s">
        <v>59</v>
      </c>
      <c r="BM1" t="s">
        <v>60</v>
      </c>
      <c r="BN1" t="s">
        <v>61</v>
      </c>
      <c r="BO1" t="s">
        <v>62</v>
      </c>
      <c r="BP1" t="s">
        <v>63</v>
      </c>
      <c r="BQ1" t="s">
        <v>64</v>
      </c>
      <c r="BR1" t="s">
        <v>65</v>
      </c>
      <c r="BS1" t="s">
        <v>66</v>
      </c>
      <c r="BT1" t="s">
        <v>67</v>
      </c>
      <c r="BU1" t="s">
        <v>68</v>
      </c>
      <c r="BV1" t="s">
        <v>69</v>
      </c>
      <c r="BW1" t="s">
        <v>70</v>
      </c>
      <c r="BX1" t="s">
        <v>71</v>
      </c>
      <c r="BY1" t="s">
        <v>72</v>
      </c>
      <c r="BZ1" t="s">
        <v>73</v>
      </c>
      <c r="CA1" t="s">
        <v>74</v>
      </c>
      <c r="CB1" t="s">
        <v>75</v>
      </c>
      <c r="CC1" t="s">
        <v>76</v>
      </c>
      <c r="CD1" t="s">
        <v>77</v>
      </c>
      <c r="CE1" t="s">
        <v>78</v>
      </c>
      <c r="CF1" t="s">
        <v>79</v>
      </c>
      <c r="CG1" t="s">
        <v>80</v>
      </c>
      <c r="CH1" t="s">
        <v>81</v>
      </c>
      <c r="CI1" t="s">
        <v>82</v>
      </c>
      <c r="CJ1" t="s">
        <v>83</v>
      </c>
      <c r="CK1" t="s">
        <v>84</v>
      </c>
      <c r="CL1" t="s">
        <v>85</v>
      </c>
      <c r="CM1" t="s">
        <v>86</v>
      </c>
      <c r="CN1" t="s">
        <v>87</v>
      </c>
      <c r="CO1" t="s">
        <v>88</v>
      </c>
      <c r="CP1" t="s">
        <v>89</v>
      </c>
      <c r="CQ1" t="s">
        <v>90</v>
      </c>
      <c r="CR1" t="s">
        <v>91</v>
      </c>
      <c r="CS1" t="s">
        <v>92</v>
      </c>
      <c r="CT1" t="s">
        <v>93</v>
      </c>
      <c r="CU1" t="s">
        <v>94</v>
      </c>
      <c r="CV1" t="s">
        <v>95</v>
      </c>
      <c r="CW1" t="s">
        <v>96</v>
      </c>
      <c r="CX1" t="s">
        <v>97</v>
      </c>
      <c r="CY1" t="s">
        <v>98</v>
      </c>
      <c r="CZ1" t="s">
        <v>99</v>
      </c>
      <c r="DA1" t="s">
        <v>100</v>
      </c>
      <c r="DB1" t="s">
        <v>101</v>
      </c>
      <c r="DC1" t="s">
        <v>102</v>
      </c>
      <c r="DD1" t="s">
        <v>103</v>
      </c>
    </row>
    <row r="2" spans="1:108">
      <c r="A2" t="s">
        <v>154</v>
      </c>
      <c r="C2" t="s">
        <v>155</v>
      </c>
      <c r="E2" t="s">
        <v>7335</v>
      </c>
      <c r="F2" t="s">
        <v>156</v>
      </c>
      <c r="G2" t="s">
        <v>157</v>
      </c>
      <c r="H2" t="s">
        <v>7426</v>
      </c>
      <c r="I2" t="s">
        <v>7418</v>
      </c>
      <c r="J2" t="s">
        <v>108</v>
      </c>
      <c r="K2" t="s">
        <v>109</v>
      </c>
      <c r="L2" t="s">
        <v>6147</v>
      </c>
      <c r="M2" t="s">
        <v>6079</v>
      </c>
      <c r="N2" t="s">
        <v>158</v>
      </c>
      <c r="O2" t="b">
        <f t="shared" ref="O2:O65" si="0">OR(ISNUMBER(FIND("Adana",N2)),ISNUMBER(FIND("Hatay",N2)),ISNUMBER(FIND("Kahramanmaraş",N2)),ISNUMBER(FIND("Mersin",N2)),ISNUMBER(FIND("Osmaniye",N2)),ISNUMBER(FIND("Adıyaman",N2)),ISNUMBER(FIND("Diyarbakır",N2)),ISNUMBER(FIND("Gaziantep",N2)),ISNUMBER(FIND("Mardin",N2)),ISNUMBER(FIND("Şanlıurfa",N2)),ISNUMBER(FIND("Siirt",N2)),ISNUMBER(FIND("Karaman",N2)),ISNUMBER(FIND("Niğde",N2)),ISNUMBER(FIND("Elazığ",N2)),ISNUMBER(FIND("Malatya",N2)),ISNUMBER(FIND("Tunceli",N2)))</f>
        <v>0</v>
      </c>
      <c r="P2" t="b">
        <f t="shared" ref="P2:P65" si="1">OR(ISNUMBER(FIND("Antalya",N2)),ISNUMBER(FIND("Balıkesir",N2)),ISNUMBER(FIND("Bursa",N2)),ISNUMBER(FIND("Çanakkale",N2)),ISNUMBER(FIND("İstanbul",N2)),ISNUMBER(FIND("Kırklareli",N2)),ISNUMBER(FIND("Tekirdağ",N2)),ISNUMBER(FIND("Aydın",N2)),ISNUMBER(FIND("İzmir",N2)),ISNUMBER(FIND("Manisa",N2)),ISNUMBER(FIND("Muğla",N2)),ISNUMBER(FIND("Uşak",N2)),ISNUMBER(FIND("Amasya",N2)))</f>
        <v>1</v>
      </c>
      <c r="Q2" t="b">
        <f t="shared" ref="Q2:Q65" si="2">OR(ISNUMBER(FIND("Ankara",N2)),ISNUMBER(FIND("Eskişehir",N2)),ISNUMBER(FIND("Kayseri",N2)),ISNUMBER(FIND("Kırşehir",N2)),ISNUMBER(FIND("Konya",N2)),ISNUMBER(FIND("Nevşehir",N2)),ISNUMBER(FIND("Sivas",N2)),ISNUMBER(FIND("Burdur",N2)),ISNUMBER(FIND("Isparta",N2)),ISNUMBER(FIND("Çorum",N2)),ISNUMBER(FIND("Tokat",N2)),ISNUMBER(FIND("Iğdır",N2)),ISNUMBER(FIND("Van",N2)))</f>
        <v>1</v>
      </c>
      <c r="R2" t="b">
        <f t="shared" ref="R2:R65" si="3">OR(ISNUMBER(FIND("Ağrı",N2)),ISNUMBER(FIND("Erzincan",N2)),ISNUMBER(FIND("Erzurum",N2)),ISNUMBER(FIND("Kars",N2)),ISNUMBER(FIND("Artvin",N2)),ISNUMBER(FIND("Bolu",N2)),ISNUMBER(FIND("Çankırı",N2)),ISNUMBER(FIND("Düzce",N2)),ISNUMBER(FIND("Karabük",N2)),ISNUMBER(FIND("Kastamonu",N2)),ISNUMBER(FIND("Ordu",N2)),ISNUMBER(FIND("Samsun",N2)),ISNUMBER(FIND("Sinop",N2)),ISNUMBER(FIND("Zonguldak",N2)),ISNUMBER(FIND("Bilecik",N2)),ISNUMBER(FIND("Edirne",N2)),ISNUMBER(FIND("Kocaeli",N2)),ISNUMBER(FIND("Sakarya",N2)),ISNUMBER(FIND("Afyonkarahisar",N2)),ISNUMBER(FIND("Kütahya",N2)))</f>
        <v>0</v>
      </c>
      <c r="S2" t="b">
        <f t="shared" ref="S2:S65" si="4">OR(ISNUMBER(FIND("Adana",N2)),ISNUMBER(FIND("Antalya",N2)),ISNUMBER(FIND("Burdur",N2)),ISNUMBER(FIND("Hatay",N2)),ISNUMBER(FIND("Isparta",N2)),ISNUMBER(FIND("Kahramanmaraş",N2)),ISNUMBER(FIND("Mersin",N2)),ISNUMBER(FIND("Osmaniye",N2)))</f>
        <v>0</v>
      </c>
      <c r="T2" t="b">
        <f t="shared" ref="T2:T65" si="5">OR(ISNUMBER(FIND("Afyonkarahisar",N2)),ISNUMBER(FIND("Aydın",N2)),ISNUMBER(FIND("Denizli",N2)),ISNUMBER(FIND("İzmir",N2)),ISNUMBER(FIND("Kütahya",N2)),ISNUMBER(FIND("Manisa",N2)),ISNUMBER(FIND("Muğla",N2)),ISNUMBER(FIND("Uşak",N2)))</f>
        <v>1</v>
      </c>
      <c r="U2" t="b">
        <f t="shared" ref="U2:U65" si="6">OR(ISNUMBER(FIND("Aksaray",N2)),ISNUMBER(FIND("Ankara",N2)),ISNUMBER(FIND("Çankırı",N2)),ISNUMBER(FIND("Eskişehir",N2)),ISNUMBER(FIND("Karaman",N2)),ISNUMBER(FIND("Kayseri",N2)),ISNUMBER(FIND("Kırıkkale",N2)),ISNUMBER(FIND("Kırşehir",N2)),ISNUMBER(FIND("Konya",N2)),ISNUMBER(FIND("Nevşehir",N2)),ISNUMBER(FIND("Niğde",N2)),ISNUMBER(FIND("Sivas",N2)),ISNUMBER(FIND("Yozgat",N2)))</f>
        <v>1</v>
      </c>
      <c r="V2" t="b">
        <f t="shared" ref="V2:V65" si="7">OR(ISNUMBER(FIND("Balıkesir",N2)),ISNUMBER(FIND("Bilecik",N2)),ISNUMBER(FIND("Bursa",N2)),ISNUMBER(FIND("Çanakkale",N2)),ISNUMBER(FIND("Edirne",N2)),ISNUMBER(FIND("İstanbul",N2)),ISNUMBER(FIND("Kırklareli",N2)),ISNUMBER(FIND("Kocaeli",N2)),ISNUMBER(FIND("Sakarya",N2)),ISNUMBER(FIND("Tekirdağ",N2)),ISNUMBER(FIND("Yalova",N2)))</f>
        <v>0</v>
      </c>
      <c r="W2" t="b">
        <f t="shared" ref="W2:W65" si="8">OR(ISNUMBER(FIND("Adıyaman",N2)),ISNUMBER(FIND("Batman",N2)),ISNUMBER(FIND("Diyarbakır",N2)),ISNUMBER(FIND("Gaziantep",N2)),ISNUMBER(FIND("Kilis",N2)),ISNUMBER(FIND("Mardin",N2)),ISNUMBER(FIND("Siirt",N2)),ISNUMBER(FIND("Şanlıurfa",N2)),ISNUMBER(FIND("Şırnak",N2)))</f>
        <v>0</v>
      </c>
      <c r="X2" t="b">
        <f t="shared" ref="X2:X65" si="9">OR(ISNUMBER(FIND("Ağrı",N2)),ISNUMBER(FIND("Ardahan",N2)),ISNUMBER(FIND("Bingöl",N2)),ISNUMBER(FIND("Bitlis",N2)),ISNUMBER(FIND("Elazığ",N2)),ISNUMBER(FIND("Erzincan",N2)),ISNUMBER(FIND("Erzurum",N2)),ISNUMBER(FIND("Hakkâri",N2)),ISNUMBER(FIND("Iğdır",N2)),ISNUMBER(FIND("Kars",N2)),ISNUMBER(FIND("Malatya",N2)),ISNUMBER(FIND("Muş",N2)),ISNUMBER(FIND("Tunceli",N2)),ISNUMBER(FIND("Van",N2)))</f>
        <v>0</v>
      </c>
      <c r="Y2" t="b">
        <f t="shared" ref="Y2:Y65" si="10">OR(ISNUMBER(FIND("Amasya",N2)),ISNUMBER(FIND("Artvin",N2)),ISNUMBER(FIND("Bartın",N2)),ISNUMBER(FIND("Bayburt",N2)),ISNUMBER(FIND("Bolu",N2)),ISNUMBER(FIND("Çorum",N2)),ISNUMBER(FIND("Düzce",N2)),ISNUMBER(FIND("Giresun",N2)),ISNUMBER(FIND("Gümüşhane",N2)),ISNUMBER(FIND("Karabük",N2)),ISNUMBER(FIND("Kastamonu",N2)),ISNUMBER(FIND("Ordu",N2)),ISNUMBER(FIND("Rize",N2)),ISNUMBER(FIND("Samsun",N2)),ISNUMBER(FIND("Sinop",N2)),ISNUMBER(FIND("Tokat",N2)),ISNUMBER(FIND("Trabzon",N2)),ISNUMBER(FIND("Zonguldak",N2)))</f>
        <v>0</v>
      </c>
      <c r="Z2" t="b">
        <f t="shared" ref="Z2:Z65" si="11">OR(ISNUMBER(FIND("Artvin",N2)),ISNUMBER(FIND("Bayburt",N2)),ISNUMBER(FIND("Giresun",N2)),ISNUMBER(FIND("Gümüşhane",N2)),ISNUMBER(FIND("Ordu",N2)),ISNUMBER(FIND("Rize",N2)),ISNUMBER(FIND("Trabzon",N2)))</f>
        <v>0</v>
      </c>
      <c r="AA2" t="b">
        <f t="shared" ref="AA2:AA65" si="12">OR(ISNUMBER(FIND("Çanakkale",N2)),ISNUMBER(FIND("Edirne",N2)),ISNUMBER(FIND("İstanbul",N2)),ISNUMBER(FIND("Kırklareli",N2)),ISNUMBER(FIND("Tekirdağ",N2)))</f>
        <v>0</v>
      </c>
      <c r="AB2" t="b">
        <f t="shared" ref="AB2:AB65" si="13">ISNUMBER(FIND("Adana",N2))</f>
        <v>0</v>
      </c>
      <c r="AC2" t="b">
        <f t="shared" ref="AC2:AC65" si="14">ISNUMBER(FIND("Adıyaman",N2))</f>
        <v>0</v>
      </c>
      <c r="AD2" t="b">
        <f t="shared" ref="AD2:AD65" si="15">ISNUMBER(FIND("Afyonkarahisar",N2))</f>
        <v>0</v>
      </c>
      <c r="AE2" t="b">
        <f t="shared" ref="AE2:AE65" si="16">ISNUMBER(FIND("Ağrı",N2))</f>
        <v>0</v>
      </c>
      <c r="AF2" t="b">
        <f t="shared" ref="AF2:AF65" si="17">ISNUMBER(FIND("Aksaray",N2))</f>
        <v>0</v>
      </c>
      <c r="AG2" t="b">
        <f t="shared" ref="AG2:AG65" si="18">ISNUMBER(FIND("Amasya",N2))</f>
        <v>0</v>
      </c>
      <c r="AH2" t="b">
        <f t="shared" ref="AH2:AH65" si="19">ISNUMBER(FIND("Ankara",N2))</f>
        <v>0</v>
      </c>
      <c r="AI2" t="b">
        <f t="shared" ref="AI2:AI65" si="20">ISNUMBER(FIND("Antalya",N2))</f>
        <v>0</v>
      </c>
      <c r="AJ2" t="b">
        <f t="shared" ref="AJ2:AJ65" si="21">ISNUMBER(FIND("Ardahan",N2))</f>
        <v>0</v>
      </c>
      <c r="AK2" t="b">
        <f t="shared" ref="AK2:AK65" si="22">ISNUMBER(FIND("Artvin",N2))</f>
        <v>0</v>
      </c>
      <c r="AL2" t="b">
        <f t="shared" ref="AL2:AL65" si="23">ISNUMBER(FIND("Aydın",N2))</f>
        <v>0</v>
      </c>
      <c r="AM2" t="b">
        <f t="shared" ref="AM2:AM65" si="24">ISNUMBER(FIND("Balıkesir",N2))</f>
        <v>0</v>
      </c>
      <c r="AN2" t="b">
        <f t="shared" ref="AN2:AN65" si="25">ISNUMBER(FIND("Bartın",N2))</f>
        <v>0</v>
      </c>
      <c r="AO2" t="b">
        <f t="shared" ref="AO2:AO65" si="26">ISNUMBER(FIND("Batman",N2))</f>
        <v>0</v>
      </c>
      <c r="AP2" t="b">
        <f t="shared" ref="AP2:AP65" si="27">ISNUMBER(FIND("Bayburt",N2))</f>
        <v>0</v>
      </c>
      <c r="AQ2" t="b">
        <f t="shared" ref="AQ2:AQ65" si="28">ISNUMBER(FIND("Bilecik",N2))</f>
        <v>0</v>
      </c>
      <c r="AR2" t="b">
        <f t="shared" ref="AR2:AR65" si="29">ISNUMBER(FIND("Bingöl",N2))</f>
        <v>0</v>
      </c>
      <c r="AS2" t="b">
        <f t="shared" ref="AS2:AS65" si="30">ISNUMBER(FIND("Bitlis",N2))</f>
        <v>0</v>
      </c>
      <c r="AT2" t="b">
        <f t="shared" ref="AT2:AT65" si="31">ISNUMBER(FIND("Bolu",N2))</f>
        <v>0</v>
      </c>
      <c r="AU2" t="b">
        <f t="shared" ref="AU2:AU65" si="32">ISNUMBER(FIND("Burdur",N2))</f>
        <v>0</v>
      </c>
      <c r="AV2" t="b">
        <f t="shared" ref="AV2:AV65" si="33">ISNUMBER(FIND("Bursa",N2))</f>
        <v>0</v>
      </c>
      <c r="AW2" t="b">
        <f t="shared" ref="AW2:AW65" si="34">ISNUMBER(FIND("Çanakkale",N2))</f>
        <v>0</v>
      </c>
      <c r="AX2" t="b">
        <f t="shared" ref="AX2:AX65" si="35">ISNUMBER(FIND("Çankırı",N2))</f>
        <v>0</v>
      </c>
      <c r="AY2" t="b">
        <f t="shared" ref="AY2:AY65" si="36">ISNUMBER(FIND("Çorum",N2))</f>
        <v>0</v>
      </c>
      <c r="AZ2" t="b">
        <f t="shared" ref="AZ2:AZ65" si="37">ISNUMBER(FIND("Denizli",N2))</f>
        <v>0</v>
      </c>
      <c r="BA2" t="b">
        <f t="shared" ref="BA2:BA65" si="38">ISNUMBER(FIND("Diyarbakır",N2))</f>
        <v>0</v>
      </c>
      <c r="BB2" t="b">
        <f t="shared" ref="BB2:BB65" si="39">ISNUMBER(FIND("Düzce",N2))</f>
        <v>0</v>
      </c>
      <c r="BC2" t="b">
        <f t="shared" ref="BC2:BC65" si="40">ISNUMBER(FIND("Edirne",N2))</f>
        <v>0</v>
      </c>
      <c r="BD2" t="b">
        <f t="shared" ref="BD2:BD65" si="41">ISNUMBER(FIND("Elazığ",N2))</f>
        <v>0</v>
      </c>
      <c r="BE2" t="b">
        <f t="shared" ref="BE2:BE65" si="42">ISNUMBER(FIND("Erzincan",N2))</f>
        <v>0</v>
      </c>
      <c r="BF2" t="b">
        <f t="shared" ref="BF2:BF65" si="43">ISNUMBER(FIND("Erzurum",N2))</f>
        <v>0</v>
      </c>
      <c r="BG2" t="b">
        <f t="shared" ref="BG2:BG65" si="44">ISNUMBER(FIND("Eskişehir",N2))</f>
        <v>0</v>
      </c>
      <c r="BH2" t="b">
        <f t="shared" ref="BH2:BH65" si="45">ISNUMBER(FIND("Gaziantep",N2))</f>
        <v>0</v>
      </c>
      <c r="BI2" t="b">
        <f t="shared" ref="BI2:BI65" si="46">ISNUMBER(FIND("Giresun",N2))</f>
        <v>0</v>
      </c>
      <c r="BJ2" t="b">
        <f t="shared" ref="BJ2:BJ65" si="47">ISNUMBER(FIND("Gümüşhane",N2))</f>
        <v>0</v>
      </c>
      <c r="BK2" t="b">
        <f t="shared" ref="BK2:BK65" si="48">ISNUMBER(FIND("Hakkâri",N2))</f>
        <v>0</v>
      </c>
      <c r="BL2" t="b">
        <f t="shared" ref="BL2:BL65" si="49">ISNUMBER(FIND("Hatay",N2))</f>
        <v>0</v>
      </c>
      <c r="BM2" t="b">
        <f t="shared" ref="BM2:BM65" si="50">ISNUMBER(FIND("Iğdır",N2))</f>
        <v>0</v>
      </c>
      <c r="BN2" t="b">
        <f t="shared" ref="BN2:BN65" si="51">ISNUMBER(FIND("Isparta",N2))</f>
        <v>0</v>
      </c>
      <c r="BO2" t="b">
        <f t="shared" ref="BO2:BO65" si="52">ISNUMBER(FIND("İstanbul",N2))</f>
        <v>0</v>
      </c>
      <c r="BP2" t="b">
        <f t="shared" ref="BP2:BP65" si="53">ISNUMBER(FIND("İzmir",N2))</f>
        <v>1</v>
      </c>
      <c r="BQ2" t="b">
        <f t="shared" ref="BQ2:BQ65" si="54">ISNUMBER(FIND("Kahramanmaraş",N2))</f>
        <v>0</v>
      </c>
      <c r="BR2" t="b">
        <f t="shared" ref="BR2:BR65" si="55">ISNUMBER(FIND("Karabük",N2))</f>
        <v>0</v>
      </c>
      <c r="BS2" t="b">
        <f t="shared" ref="BS2:BS65" si="56">ISNUMBER(FIND("Karaman",N2))</f>
        <v>0</v>
      </c>
      <c r="BT2" t="b">
        <f t="shared" ref="BT2:BT65" si="57">ISNUMBER(FIND("Kars",N2))</f>
        <v>0</v>
      </c>
      <c r="BU2" t="b">
        <f t="shared" ref="BU2:BU65" si="58">ISNUMBER(FIND("Kastamonu",N2))</f>
        <v>0</v>
      </c>
      <c r="BV2" t="b">
        <f t="shared" ref="BV2:BV65" si="59">ISNUMBER(FIND("Kayseri",N2))</f>
        <v>1</v>
      </c>
      <c r="BW2" t="b">
        <f t="shared" ref="BW2:BW65" si="60">ISNUMBER(FIND("Kırıkkale",N2))</f>
        <v>0</v>
      </c>
      <c r="BX2" t="b">
        <f t="shared" ref="BX2:BX65" si="61">ISNUMBER(FIND("Kırklareli",N2))</f>
        <v>0</v>
      </c>
      <c r="BY2" t="b">
        <f t="shared" ref="BY2:BY65" si="62">ISNUMBER(FIND("Kırşehir",N2))</f>
        <v>0</v>
      </c>
      <c r="BZ2" t="b">
        <f t="shared" ref="BZ2:BZ65" si="63">ISNUMBER(FIND("Kilis",N2))</f>
        <v>0</v>
      </c>
      <c r="CA2" t="b">
        <f t="shared" ref="CA2:CA65" si="64">ISNUMBER(FIND("Kocaeli",N2))</f>
        <v>0</v>
      </c>
      <c r="CB2" t="b">
        <f t="shared" ref="CB2:CB65" si="65">ISNUMBER(FIND("Konya",N2))</f>
        <v>0</v>
      </c>
      <c r="CC2" t="b">
        <f t="shared" ref="CC2:CC65" si="66">ISNUMBER(FIND("Kütahya",N2))</f>
        <v>0</v>
      </c>
      <c r="CD2" t="b">
        <f t="shared" ref="CD2:CD65" si="67">ISNUMBER(FIND("Malatya",N2))</f>
        <v>0</v>
      </c>
      <c r="CE2" t="b">
        <f t="shared" ref="CE2:CE65" si="68">ISNUMBER(FIND("Manisa",N2))</f>
        <v>0</v>
      </c>
      <c r="CF2" t="b">
        <f t="shared" ref="CF2:CF65" si="69">ISNUMBER(FIND("Mardin",N2))</f>
        <v>0</v>
      </c>
      <c r="CG2" t="b">
        <f t="shared" ref="CG2:CG65" si="70">ISNUMBER(FIND("Mersin",N2))</f>
        <v>0</v>
      </c>
      <c r="CH2" t="b">
        <f t="shared" ref="CH2:CH65" si="71">ISNUMBER(FIND("Muğla",N2))</f>
        <v>0</v>
      </c>
      <c r="CI2" t="b">
        <f t="shared" ref="CI2:CI65" si="72">ISNUMBER(FIND("Muş",N2))</f>
        <v>0</v>
      </c>
      <c r="CJ2" t="b">
        <f t="shared" ref="CJ2:CJ65" si="73">ISNUMBER(FIND("Nevşehir",N2))</f>
        <v>0</v>
      </c>
      <c r="CK2" t="b">
        <f t="shared" ref="CK2:CK65" si="74">ISNUMBER(FIND("Niğde",N2))</f>
        <v>0</v>
      </c>
      <c r="CL2" t="b">
        <f t="shared" ref="CL2:CL65" si="75">ISNUMBER(FIND("Ordu",N2))</f>
        <v>0</v>
      </c>
      <c r="CM2" t="b">
        <f t="shared" ref="CM2:CM65" si="76">ISNUMBER(FIND("Osmaniye",N2))</f>
        <v>0</v>
      </c>
      <c r="CN2" t="b">
        <f t="shared" ref="CN2:CN65" si="77">ISNUMBER(FIND("Rize",N2))</f>
        <v>0</v>
      </c>
      <c r="CO2" t="b">
        <f t="shared" ref="CO2:CO65" si="78">ISNUMBER(FIND("Sakarya",N2))</f>
        <v>0</v>
      </c>
      <c r="CP2" t="b">
        <f t="shared" ref="CP2:CP65" si="79">ISNUMBER(FIND("Samsun",N2))</f>
        <v>0</v>
      </c>
      <c r="CQ2" t="b">
        <f t="shared" ref="CQ2:CQ65" si="80">ISNUMBER(FIND("Siirt",N2))</f>
        <v>0</v>
      </c>
      <c r="CR2" t="b">
        <f t="shared" ref="CR2:CR65" si="81">ISNUMBER(FIND("Sinop",N2))</f>
        <v>0</v>
      </c>
      <c r="CS2" t="b">
        <f t="shared" ref="CS2:CS65" si="82">ISNUMBER(FIND("Sivas",N2))</f>
        <v>0</v>
      </c>
      <c r="CT2" t="b">
        <f t="shared" ref="CT2:CT65" si="83">ISNUMBER(FIND("Şanlıurfa",N2))</f>
        <v>0</v>
      </c>
      <c r="CU2" t="b">
        <f t="shared" ref="CU2:CU65" si="84">ISNUMBER(FIND("Şırnak",N2))</f>
        <v>0</v>
      </c>
      <c r="CV2" t="b">
        <f t="shared" ref="CV2:CV65" si="85">ISNUMBER(FIND("Tekirdağ",N2))</f>
        <v>0</v>
      </c>
      <c r="CW2" t="b">
        <f t="shared" ref="CW2:CW65" si="86">ISNUMBER(FIND("Tokat",N2))</f>
        <v>0</v>
      </c>
      <c r="CX2" t="b">
        <f t="shared" ref="CX2:CX65" si="87">ISNUMBER(FIND("Trabzon",N2))</f>
        <v>0</v>
      </c>
      <c r="CY2" t="b">
        <f t="shared" ref="CY2:CY65" si="88">ISNUMBER(FIND("Tunceli",N2))</f>
        <v>0</v>
      </c>
      <c r="CZ2" t="b">
        <f t="shared" ref="CZ2:CZ65" si="89">ISNUMBER(FIND("Uşak",N2))</f>
        <v>0</v>
      </c>
      <c r="DA2" t="b">
        <f t="shared" ref="DA2:DA65" si="90">ISNUMBER(FIND("Van",N2))</f>
        <v>0</v>
      </c>
      <c r="DB2" t="b">
        <f t="shared" ref="DB2:DB65" si="91">ISNUMBER(FIND("Yalova",N2))</f>
        <v>0</v>
      </c>
      <c r="DC2" t="b">
        <f t="shared" ref="DC2:DC65" si="92">ISNUMBER(FIND("Yozgat",N2))</f>
        <v>0</v>
      </c>
      <c r="DD2" t="b">
        <f t="shared" ref="DD2:DD65" si="93">ISNUMBER(FIND("Zonguldak",N2))</f>
        <v>0</v>
      </c>
    </row>
    <row r="3" spans="1:108">
      <c r="A3" s="4" t="s">
        <v>163</v>
      </c>
      <c r="C3" t="s">
        <v>164</v>
      </c>
      <c r="D3" s="4"/>
      <c r="E3" s="4" t="s">
        <v>7335</v>
      </c>
      <c r="F3" t="s">
        <v>156</v>
      </c>
      <c r="G3" t="s">
        <v>157</v>
      </c>
      <c r="H3" t="s">
        <v>7426</v>
      </c>
      <c r="I3" t="s">
        <v>7418</v>
      </c>
      <c r="J3" s="4" t="s">
        <v>165</v>
      </c>
      <c r="K3" s="4" t="s">
        <v>114</v>
      </c>
      <c r="L3" s="4" t="s">
        <v>6150</v>
      </c>
      <c r="M3" t="s">
        <v>6079</v>
      </c>
      <c r="N3" s="4" t="s">
        <v>166</v>
      </c>
      <c r="O3" s="4" t="b">
        <f t="shared" si="0"/>
        <v>1</v>
      </c>
      <c r="P3" s="4" t="b">
        <f t="shared" si="1"/>
        <v>1</v>
      </c>
      <c r="Q3" s="4" t="b">
        <f t="shared" si="2"/>
        <v>1</v>
      </c>
      <c r="R3" s="4" t="b">
        <f t="shared" si="3"/>
        <v>1</v>
      </c>
      <c r="S3" s="4" t="b">
        <f t="shared" si="4"/>
        <v>0</v>
      </c>
      <c r="T3" s="4" t="b">
        <f t="shared" si="5"/>
        <v>1</v>
      </c>
      <c r="U3" s="4" t="b">
        <f t="shared" si="6"/>
        <v>1</v>
      </c>
      <c r="V3" s="4" t="b">
        <f t="shared" si="7"/>
        <v>1</v>
      </c>
      <c r="W3" s="4" t="b">
        <f t="shared" si="8"/>
        <v>1</v>
      </c>
      <c r="X3" s="4" t="b">
        <f t="shared" si="9"/>
        <v>1</v>
      </c>
      <c r="Y3" s="4" t="b">
        <f t="shared" si="10"/>
        <v>1</v>
      </c>
      <c r="Z3" s="4" t="b">
        <f t="shared" si="11"/>
        <v>0</v>
      </c>
      <c r="AA3" s="4" t="b">
        <f t="shared" si="12"/>
        <v>1</v>
      </c>
      <c r="AB3" s="4" t="b">
        <f t="shared" si="13"/>
        <v>0</v>
      </c>
      <c r="AC3" s="4" t="b">
        <f t="shared" si="14"/>
        <v>0</v>
      </c>
      <c r="AD3" s="4" t="b">
        <f t="shared" si="15"/>
        <v>1</v>
      </c>
      <c r="AE3" s="4" t="b">
        <f t="shared" si="16"/>
        <v>0</v>
      </c>
      <c r="AF3" s="4" t="b">
        <f t="shared" si="17"/>
        <v>0</v>
      </c>
      <c r="AG3" s="4" t="b">
        <f t="shared" si="18"/>
        <v>0</v>
      </c>
      <c r="AH3" s="4" t="b">
        <f t="shared" si="19"/>
        <v>0</v>
      </c>
      <c r="AI3" s="4" t="b">
        <f t="shared" si="20"/>
        <v>0</v>
      </c>
      <c r="AJ3" s="4" t="b">
        <f t="shared" si="21"/>
        <v>0</v>
      </c>
      <c r="AK3" s="4" t="b">
        <f t="shared" si="22"/>
        <v>0</v>
      </c>
      <c r="AL3" s="4" t="b">
        <f t="shared" si="23"/>
        <v>0</v>
      </c>
      <c r="AM3" s="4" t="b">
        <f t="shared" si="24"/>
        <v>0</v>
      </c>
      <c r="AN3" s="4" t="b">
        <f t="shared" si="25"/>
        <v>0</v>
      </c>
      <c r="AO3" s="4" t="b">
        <f t="shared" si="26"/>
        <v>0</v>
      </c>
      <c r="AP3" s="4" t="b">
        <f t="shared" si="27"/>
        <v>0</v>
      </c>
      <c r="AQ3" s="4" t="b">
        <f t="shared" si="28"/>
        <v>0</v>
      </c>
      <c r="AR3" s="4" t="b">
        <f t="shared" si="29"/>
        <v>0</v>
      </c>
      <c r="AS3" s="4" t="b">
        <f t="shared" si="30"/>
        <v>0</v>
      </c>
      <c r="AT3" s="4" t="b">
        <f t="shared" si="31"/>
        <v>1</v>
      </c>
      <c r="AU3" s="4" t="b">
        <f t="shared" si="32"/>
        <v>0</v>
      </c>
      <c r="AV3" s="4" t="b">
        <f t="shared" si="33"/>
        <v>1</v>
      </c>
      <c r="AW3" s="4" t="b">
        <f t="shared" si="34"/>
        <v>0</v>
      </c>
      <c r="AX3" s="4" t="b">
        <f t="shared" si="35"/>
        <v>0</v>
      </c>
      <c r="AY3" s="4" t="b">
        <f t="shared" si="36"/>
        <v>0</v>
      </c>
      <c r="AZ3" s="4" t="b">
        <f t="shared" si="37"/>
        <v>0</v>
      </c>
      <c r="BA3" s="4" t="b">
        <f t="shared" si="38"/>
        <v>1</v>
      </c>
      <c r="BB3" s="4" t="b">
        <f t="shared" si="39"/>
        <v>0</v>
      </c>
      <c r="BC3" s="4" t="b">
        <f t="shared" si="40"/>
        <v>0</v>
      </c>
      <c r="BD3" s="4" t="b">
        <f t="shared" si="41"/>
        <v>0</v>
      </c>
      <c r="BE3" s="4" t="b">
        <f t="shared" si="42"/>
        <v>0</v>
      </c>
      <c r="BF3" s="4" t="b">
        <f t="shared" si="43"/>
        <v>0</v>
      </c>
      <c r="BG3" s="4" t="b">
        <f t="shared" si="44"/>
        <v>0</v>
      </c>
      <c r="BH3" s="4" t="b">
        <f t="shared" si="45"/>
        <v>0</v>
      </c>
      <c r="BI3" s="4" t="b">
        <f t="shared" si="46"/>
        <v>0</v>
      </c>
      <c r="BJ3" s="4" t="b">
        <f t="shared" si="47"/>
        <v>0</v>
      </c>
      <c r="BK3" s="4" t="b">
        <f t="shared" si="48"/>
        <v>0</v>
      </c>
      <c r="BL3" s="4" t="b">
        <f t="shared" si="49"/>
        <v>0</v>
      </c>
      <c r="BM3" s="4" t="b">
        <f t="shared" si="50"/>
        <v>0</v>
      </c>
      <c r="BN3" s="4" t="b">
        <f t="shared" si="51"/>
        <v>0</v>
      </c>
      <c r="BO3" s="4" t="b">
        <f t="shared" si="52"/>
        <v>0</v>
      </c>
      <c r="BP3" s="4" t="b">
        <f t="shared" si="53"/>
        <v>1</v>
      </c>
      <c r="BQ3" s="4" t="b">
        <f t="shared" si="54"/>
        <v>0</v>
      </c>
      <c r="BR3" s="4" t="b">
        <f t="shared" si="55"/>
        <v>0</v>
      </c>
      <c r="BS3" s="4" t="b">
        <f t="shared" si="56"/>
        <v>1</v>
      </c>
      <c r="BT3" s="4" t="b">
        <f t="shared" si="57"/>
        <v>0</v>
      </c>
      <c r="BU3" s="4" t="b">
        <f t="shared" si="58"/>
        <v>0</v>
      </c>
      <c r="BV3" s="4" t="b">
        <f t="shared" si="59"/>
        <v>0</v>
      </c>
      <c r="BW3" s="4" t="b">
        <f t="shared" si="60"/>
        <v>0</v>
      </c>
      <c r="BX3" s="4" t="b">
        <f t="shared" si="61"/>
        <v>1</v>
      </c>
      <c r="BY3" s="4" t="b">
        <f t="shared" si="62"/>
        <v>0</v>
      </c>
      <c r="BZ3" s="4" t="b">
        <f t="shared" si="63"/>
        <v>0</v>
      </c>
      <c r="CA3" s="4" t="b">
        <f t="shared" si="64"/>
        <v>0</v>
      </c>
      <c r="CB3" s="4" t="b">
        <f t="shared" si="65"/>
        <v>1</v>
      </c>
      <c r="CC3" s="4" t="b">
        <f t="shared" si="66"/>
        <v>0</v>
      </c>
      <c r="CD3" s="4" t="b">
        <f t="shared" si="67"/>
        <v>0</v>
      </c>
      <c r="CE3" s="4" t="b">
        <f t="shared" si="68"/>
        <v>0</v>
      </c>
      <c r="CF3" s="4" t="b">
        <f t="shared" si="69"/>
        <v>0</v>
      </c>
      <c r="CG3" s="4" t="b">
        <f t="shared" si="70"/>
        <v>0</v>
      </c>
      <c r="CH3" s="4" t="b">
        <f t="shared" si="71"/>
        <v>0</v>
      </c>
      <c r="CI3" s="4" t="b">
        <f t="shared" si="72"/>
        <v>0</v>
      </c>
      <c r="CJ3" s="4" t="b">
        <f t="shared" si="73"/>
        <v>0</v>
      </c>
      <c r="CK3" s="4" t="b">
        <f t="shared" si="74"/>
        <v>0</v>
      </c>
      <c r="CL3" s="4" t="b">
        <f t="shared" si="75"/>
        <v>0</v>
      </c>
      <c r="CM3" s="4" t="b">
        <f t="shared" si="76"/>
        <v>0</v>
      </c>
      <c r="CN3" s="4" t="b">
        <f t="shared" si="77"/>
        <v>0</v>
      </c>
      <c r="CO3" s="4" t="b">
        <f t="shared" si="78"/>
        <v>0</v>
      </c>
      <c r="CP3" s="4" t="b">
        <f t="shared" si="79"/>
        <v>0</v>
      </c>
      <c r="CQ3" s="4" t="b">
        <f t="shared" si="80"/>
        <v>0</v>
      </c>
      <c r="CR3" s="4" t="b">
        <f t="shared" si="81"/>
        <v>0</v>
      </c>
      <c r="CS3" s="4" t="b">
        <f t="shared" si="82"/>
        <v>0</v>
      </c>
      <c r="CT3" s="4" t="b">
        <f t="shared" si="83"/>
        <v>0</v>
      </c>
      <c r="CU3" s="4" t="b">
        <f t="shared" si="84"/>
        <v>0</v>
      </c>
      <c r="CV3" s="4" t="b">
        <f t="shared" si="85"/>
        <v>0</v>
      </c>
      <c r="CW3" s="4" t="b">
        <f t="shared" si="86"/>
        <v>0</v>
      </c>
      <c r="CX3" s="4" t="b">
        <f t="shared" si="87"/>
        <v>0</v>
      </c>
      <c r="CY3" s="4" t="b">
        <f t="shared" si="88"/>
        <v>0</v>
      </c>
      <c r="CZ3" s="4" t="b">
        <f t="shared" si="89"/>
        <v>0</v>
      </c>
      <c r="DA3" s="4" t="b">
        <f t="shared" si="90"/>
        <v>1</v>
      </c>
      <c r="DB3" s="4" t="b">
        <f t="shared" si="91"/>
        <v>0</v>
      </c>
      <c r="DC3" s="4" t="b">
        <f t="shared" si="92"/>
        <v>0</v>
      </c>
      <c r="DD3" s="4" t="b">
        <f t="shared" si="93"/>
        <v>1</v>
      </c>
    </row>
    <row r="4" spans="1:108">
      <c r="A4" s="4" t="s">
        <v>167</v>
      </c>
      <c r="C4" t="s">
        <v>164</v>
      </c>
      <c r="D4" s="4"/>
      <c r="E4" s="4" t="s">
        <v>7335</v>
      </c>
      <c r="F4" t="s">
        <v>156</v>
      </c>
      <c r="G4" t="s">
        <v>157</v>
      </c>
      <c r="H4" t="s">
        <v>7426</v>
      </c>
      <c r="I4" t="s">
        <v>7418</v>
      </c>
      <c r="J4" s="4" t="s">
        <v>109</v>
      </c>
      <c r="K4" s="4" t="s">
        <v>109</v>
      </c>
      <c r="L4" s="4" t="s">
        <v>6151</v>
      </c>
      <c r="M4" t="s">
        <v>6079</v>
      </c>
      <c r="N4" s="4" t="s">
        <v>168</v>
      </c>
      <c r="O4" s="4" t="b">
        <f t="shared" si="0"/>
        <v>1</v>
      </c>
      <c r="P4" s="4" t="b">
        <f t="shared" si="1"/>
        <v>1</v>
      </c>
      <c r="Q4" s="4" t="b">
        <f t="shared" si="2"/>
        <v>1</v>
      </c>
      <c r="R4" s="4" t="b">
        <f t="shared" si="3"/>
        <v>1</v>
      </c>
      <c r="S4" s="4" t="b">
        <f t="shared" si="4"/>
        <v>0</v>
      </c>
      <c r="T4" s="4" t="b">
        <f t="shared" si="5"/>
        <v>1</v>
      </c>
      <c r="U4" s="4" t="b">
        <f t="shared" si="6"/>
        <v>1</v>
      </c>
      <c r="V4" s="4" t="b">
        <f t="shared" si="7"/>
        <v>1</v>
      </c>
      <c r="W4" s="4" t="b">
        <f t="shared" si="8"/>
        <v>0</v>
      </c>
      <c r="X4" s="4" t="b">
        <f t="shared" si="9"/>
        <v>1</v>
      </c>
      <c r="Y4" s="4" t="b">
        <f t="shared" si="10"/>
        <v>0</v>
      </c>
      <c r="Z4" s="4" t="b">
        <f t="shared" si="11"/>
        <v>0</v>
      </c>
      <c r="AA4" s="4" t="b">
        <f t="shared" si="12"/>
        <v>0</v>
      </c>
      <c r="AB4" s="4" t="b">
        <f t="shared" si="13"/>
        <v>0</v>
      </c>
      <c r="AC4" s="4" t="b">
        <f t="shared" si="14"/>
        <v>0</v>
      </c>
      <c r="AD4" s="4" t="b">
        <f t="shared" si="15"/>
        <v>1</v>
      </c>
      <c r="AE4" s="4" t="b">
        <f t="shared" si="16"/>
        <v>0</v>
      </c>
      <c r="AF4" s="4" t="b">
        <f t="shared" si="17"/>
        <v>0</v>
      </c>
      <c r="AG4" s="4" t="b">
        <f t="shared" si="18"/>
        <v>0</v>
      </c>
      <c r="AH4" s="4" t="b">
        <f t="shared" si="19"/>
        <v>1</v>
      </c>
      <c r="AI4" s="4" t="b">
        <f t="shared" si="20"/>
        <v>0</v>
      </c>
      <c r="AJ4" s="4" t="b">
        <f t="shared" si="21"/>
        <v>0</v>
      </c>
      <c r="AK4" s="4" t="b">
        <f t="shared" si="22"/>
        <v>0</v>
      </c>
      <c r="AL4" s="4" t="b">
        <f t="shared" si="23"/>
        <v>1</v>
      </c>
      <c r="AM4" s="4" t="b">
        <f t="shared" si="24"/>
        <v>0</v>
      </c>
      <c r="AN4" s="4" t="b">
        <f t="shared" si="25"/>
        <v>0</v>
      </c>
      <c r="AO4" s="4" t="b">
        <f t="shared" si="26"/>
        <v>0</v>
      </c>
      <c r="AP4" s="4" t="b">
        <f t="shared" si="27"/>
        <v>0</v>
      </c>
      <c r="AQ4" s="4" t="b">
        <f t="shared" si="28"/>
        <v>0</v>
      </c>
      <c r="AR4" s="4" t="b">
        <f t="shared" si="29"/>
        <v>0</v>
      </c>
      <c r="AS4" s="4" t="b">
        <f t="shared" si="30"/>
        <v>0</v>
      </c>
      <c r="AT4" s="4" t="b">
        <f t="shared" si="31"/>
        <v>0</v>
      </c>
      <c r="AU4" s="4" t="b">
        <f t="shared" si="32"/>
        <v>0</v>
      </c>
      <c r="AV4" s="4" t="b">
        <f t="shared" si="33"/>
        <v>1</v>
      </c>
      <c r="AW4" s="4" t="b">
        <f t="shared" si="34"/>
        <v>0</v>
      </c>
      <c r="AX4" s="4" t="b">
        <f t="shared" si="35"/>
        <v>0</v>
      </c>
      <c r="AY4" s="4" t="b">
        <f t="shared" si="36"/>
        <v>0</v>
      </c>
      <c r="AZ4" s="4" t="b">
        <f t="shared" si="37"/>
        <v>0</v>
      </c>
      <c r="BA4" s="4" t="b">
        <f t="shared" si="38"/>
        <v>0</v>
      </c>
      <c r="BB4" s="4" t="b">
        <f t="shared" si="39"/>
        <v>0</v>
      </c>
      <c r="BC4" s="4" t="b">
        <f t="shared" si="40"/>
        <v>0</v>
      </c>
      <c r="BD4" s="4" t="b">
        <f t="shared" si="41"/>
        <v>0</v>
      </c>
      <c r="BE4" s="4" t="b">
        <f t="shared" si="42"/>
        <v>1</v>
      </c>
      <c r="BF4" s="4" t="b">
        <f t="shared" si="43"/>
        <v>0</v>
      </c>
      <c r="BG4" s="4" t="b">
        <f t="shared" si="44"/>
        <v>0</v>
      </c>
      <c r="BH4" s="4" t="b">
        <f t="shared" si="45"/>
        <v>0</v>
      </c>
      <c r="BI4" s="4" t="b">
        <f t="shared" si="46"/>
        <v>0</v>
      </c>
      <c r="BJ4" s="4" t="b">
        <f t="shared" si="47"/>
        <v>0</v>
      </c>
      <c r="BK4" s="4" t="b">
        <f t="shared" si="48"/>
        <v>0</v>
      </c>
      <c r="BL4" s="4" t="b">
        <f t="shared" si="49"/>
        <v>0</v>
      </c>
      <c r="BM4" s="4" t="b">
        <f t="shared" si="50"/>
        <v>0</v>
      </c>
      <c r="BN4" s="4" t="b">
        <f t="shared" si="51"/>
        <v>0</v>
      </c>
      <c r="BO4" s="4" t="b">
        <f t="shared" si="52"/>
        <v>0</v>
      </c>
      <c r="BP4" s="4" t="b">
        <f t="shared" si="53"/>
        <v>1</v>
      </c>
      <c r="BQ4" s="4" t="b">
        <f t="shared" si="54"/>
        <v>0</v>
      </c>
      <c r="BR4" s="4" t="b">
        <f t="shared" si="55"/>
        <v>0</v>
      </c>
      <c r="BS4" s="4" t="b">
        <f t="shared" si="56"/>
        <v>1</v>
      </c>
      <c r="BT4" s="4" t="b">
        <f t="shared" si="57"/>
        <v>0</v>
      </c>
      <c r="BU4" s="4" t="b">
        <f t="shared" si="58"/>
        <v>0</v>
      </c>
      <c r="BV4" s="4" t="b">
        <f t="shared" si="59"/>
        <v>0</v>
      </c>
      <c r="BW4" s="4" t="b">
        <f t="shared" si="60"/>
        <v>0</v>
      </c>
      <c r="BX4" s="4" t="b">
        <f t="shared" si="61"/>
        <v>0</v>
      </c>
      <c r="BY4" s="4" t="b">
        <f t="shared" si="62"/>
        <v>0</v>
      </c>
      <c r="BZ4" s="4" t="b">
        <f t="shared" si="63"/>
        <v>0</v>
      </c>
      <c r="CA4" s="4" t="b">
        <f t="shared" si="64"/>
        <v>0</v>
      </c>
      <c r="CB4" s="4" t="b">
        <f t="shared" si="65"/>
        <v>0</v>
      </c>
      <c r="CC4" s="4" t="b">
        <f t="shared" si="66"/>
        <v>1</v>
      </c>
      <c r="CD4" s="4" t="b">
        <f t="shared" si="67"/>
        <v>0</v>
      </c>
      <c r="CE4" s="4" t="b">
        <f t="shared" si="68"/>
        <v>0</v>
      </c>
      <c r="CF4" s="4" t="b">
        <f t="shared" si="69"/>
        <v>0</v>
      </c>
      <c r="CG4" s="4" t="b">
        <f t="shared" si="70"/>
        <v>0</v>
      </c>
      <c r="CH4" s="4" t="b">
        <f t="shared" si="71"/>
        <v>0</v>
      </c>
      <c r="CI4" s="4" t="b">
        <f t="shared" si="72"/>
        <v>0</v>
      </c>
      <c r="CJ4" s="4" t="b">
        <f t="shared" si="73"/>
        <v>0</v>
      </c>
      <c r="CK4" s="4" t="b">
        <f t="shared" si="74"/>
        <v>1</v>
      </c>
      <c r="CL4" s="4" t="b">
        <f t="shared" si="75"/>
        <v>0</v>
      </c>
      <c r="CM4" s="4" t="b">
        <f t="shared" si="76"/>
        <v>0</v>
      </c>
      <c r="CN4" s="4" t="b">
        <f t="shared" si="77"/>
        <v>0</v>
      </c>
      <c r="CO4" s="4" t="b">
        <f t="shared" si="78"/>
        <v>0</v>
      </c>
      <c r="CP4" s="4" t="b">
        <f t="shared" si="79"/>
        <v>0</v>
      </c>
      <c r="CQ4" s="4" t="b">
        <f t="shared" si="80"/>
        <v>0</v>
      </c>
      <c r="CR4" s="4" t="b">
        <f t="shared" si="81"/>
        <v>0</v>
      </c>
      <c r="CS4" s="4" t="b">
        <f t="shared" si="82"/>
        <v>0</v>
      </c>
      <c r="CT4" s="4" t="b">
        <f t="shared" si="83"/>
        <v>0</v>
      </c>
      <c r="CU4" s="4" t="b">
        <f t="shared" si="84"/>
        <v>0</v>
      </c>
      <c r="CV4" s="4" t="b">
        <f t="shared" si="85"/>
        <v>0</v>
      </c>
      <c r="CW4" s="4" t="b">
        <f t="shared" si="86"/>
        <v>0</v>
      </c>
      <c r="CX4" s="4" t="b">
        <f t="shared" si="87"/>
        <v>0</v>
      </c>
      <c r="CY4" s="4" t="b">
        <f t="shared" si="88"/>
        <v>0</v>
      </c>
      <c r="CZ4" s="4" t="b">
        <f t="shared" si="89"/>
        <v>0</v>
      </c>
      <c r="DA4" s="4" t="b">
        <f t="shared" si="90"/>
        <v>0</v>
      </c>
      <c r="DB4" s="4" t="b">
        <f t="shared" si="91"/>
        <v>0</v>
      </c>
      <c r="DC4" s="4" t="b">
        <f t="shared" si="92"/>
        <v>0</v>
      </c>
      <c r="DD4" s="4" t="b">
        <f t="shared" si="93"/>
        <v>0</v>
      </c>
    </row>
    <row r="5" spans="1:108">
      <c r="A5" s="4" t="s">
        <v>169</v>
      </c>
      <c r="C5" t="s">
        <v>164</v>
      </c>
      <c r="D5" s="4"/>
      <c r="E5" s="4" t="s">
        <v>7335</v>
      </c>
      <c r="F5" t="s">
        <v>156</v>
      </c>
      <c r="G5" t="s">
        <v>157</v>
      </c>
      <c r="H5" t="s">
        <v>7426</v>
      </c>
      <c r="I5" t="s">
        <v>7418</v>
      </c>
      <c r="J5" s="4" t="s">
        <v>139</v>
      </c>
      <c r="K5" s="4" t="s">
        <v>139</v>
      </c>
      <c r="L5" s="4" t="s">
        <v>6152</v>
      </c>
      <c r="M5" t="s">
        <v>6079</v>
      </c>
      <c r="N5" s="4" t="s">
        <v>170</v>
      </c>
      <c r="O5" s="4" t="b">
        <f t="shared" si="0"/>
        <v>1</v>
      </c>
      <c r="P5" s="4" t="b">
        <f t="shared" si="1"/>
        <v>1</v>
      </c>
      <c r="Q5" s="4" t="b">
        <f t="shared" si="2"/>
        <v>1</v>
      </c>
      <c r="R5" s="4" t="b">
        <f t="shared" si="3"/>
        <v>1</v>
      </c>
      <c r="S5" s="4" t="b">
        <f t="shared" si="4"/>
        <v>1</v>
      </c>
      <c r="T5" s="4" t="b">
        <f t="shared" si="5"/>
        <v>1</v>
      </c>
      <c r="U5" s="4" t="b">
        <f t="shared" si="6"/>
        <v>1</v>
      </c>
      <c r="V5" s="4" t="b">
        <f t="shared" si="7"/>
        <v>0</v>
      </c>
      <c r="W5" s="4" t="b">
        <f t="shared" si="8"/>
        <v>1</v>
      </c>
      <c r="X5" s="4" t="b">
        <f t="shared" si="9"/>
        <v>1</v>
      </c>
      <c r="Y5" s="4" t="b">
        <f t="shared" si="10"/>
        <v>1</v>
      </c>
      <c r="Z5" s="4" t="b">
        <f t="shared" si="11"/>
        <v>1</v>
      </c>
      <c r="AA5" s="4" t="b">
        <f t="shared" si="12"/>
        <v>0</v>
      </c>
      <c r="AB5" s="4" t="b">
        <f t="shared" si="13"/>
        <v>1</v>
      </c>
      <c r="AC5" s="4" t="b">
        <f t="shared" si="14"/>
        <v>1</v>
      </c>
      <c r="AD5" s="4" t="b">
        <f t="shared" si="15"/>
        <v>0</v>
      </c>
      <c r="AE5" s="4" t="b">
        <f t="shared" si="16"/>
        <v>0</v>
      </c>
      <c r="AF5" s="4" t="b">
        <f t="shared" si="17"/>
        <v>0</v>
      </c>
      <c r="AG5" s="4" t="b">
        <f t="shared" si="18"/>
        <v>0</v>
      </c>
      <c r="AH5" s="4" t="b">
        <f t="shared" si="19"/>
        <v>1</v>
      </c>
      <c r="AI5" s="4" t="b">
        <f t="shared" si="20"/>
        <v>1</v>
      </c>
      <c r="AJ5" s="4" t="b">
        <f t="shared" si="21"/>
        <v>0</v>
      </c>
      <c r="AK5" s="4" t="b">
        <f t="shared" si="22"/>
        <v>0</v>
      </c>
      <c r="AL5" s="4" t="b">
        <f t="shared" si="23"/>
        <v>0</v>
      </c>
      <c r="AM5" s="4" t="b">
        <f t="shared" si="24"/>
        <v>0</v>
      </c>
      <c r="AN5" s="4" t="b">
        <f t="shared" si="25"/>
        <v>1</v>
      </c>
      <c r="AO5" s="4" t="b">
        <f t="shared" si="26"/>
        <v>0</v>
      </c>
      <c r="AP5" s="4" t="b">
        <f t="shared" si="27"/>
        <v>0</v>
      </c>
      <c r="AQ5" s="4" t="b">
        <f t="shared" si="28"/>
        <v>0</v>
      </c>
      <c r="AR5" s="4" t="b">
        <f t="shared" si="29"/>
        <v>1</v>
      </c>
      <c r="AS5" s="4" t="b">
        <f t="shared" si="30"/>
        <v>1</v>
      </c>
      <c r="AT5" s="4" t="b">
        <f t="shared" si="31"/>
        <v>0</v>
      </c>
      <c r="AU5" s="4" t="b">
        <f t="shared" si="32"/>
        <v>0</v>
      </c>
      <c r="AV5" s="4" t="b">
        <f t="shared" si="33"/>
        <v>0</v>
      </c>
      <c r="AW5" s="4" t="b">
        <f t="shared" si="34"/>
        <v>0</v>
      </c>
      <c r="AX5" s="4" t="b">
        <f t="shared" si="35"/>
        <v>1</v>
      </c>
      <c r="AY5" s="4" t="b">
        <f t="shared" si="36"/>
        <v>1</v>
      </c>
      <c r="AZ5" s="4" t="b">
        <f t="shared" si="37"/>
        <v>0</v>
      </c>
      <c r="BA5" s="4" t="b">
        <f t="shared" si="38"/>
        <v>1</v>
      </c>
      <c r="BB5" s="4" t="b">
        <f t="shared" si="39"/>
        <v>0</v>
      </c>
      <c r="BC5" s="4" t="b">
        <f t="shared" si="40"/>
        <v>0</v>
      </c>
      <c r="BD5" s="4" t="b">
        <f t="shared" si="41"/>
        <v>0</v>
      </c>
      <c r="BE5" s="4" t="b">
        <f t="shared" si="42"/>
        <v>0</v>
      </c>
      <c r="BF5" s="4" t="b">
        <f t="shared" si="43"/>
        <v>0</v>
      </c>
      <c r="BG5" s="4" t="b">
        <f t="shared" si="44"/>
        <v>0</v>
      </c>
      <c r="BH5" s="4" t="b">
        <f t="shared" si="45"/>
        <v>1</v>
      </c>
      <c r="BI5" s="4" t="b">
        <f t="shared" si="46"/>
        <v>0</v>
      </c>
      <c r="BJ5" s="4" t="b">
        <f t="shared" si="47"/>
        <v>0</v>
      </c>
      <c r="BK5" s="4" t="b">
        <f t="shared" si="48"/>
        <v>1</v>
      </c>
      <c r="BL5" s="4" t="b">
        <f t="shared" si="49"/>
        <v>0</v>
      </c>
      <c r="BM5" s="4" t="b">
        <f t="shared" si="50"/>
        <v>0</v>
      </c>
      <c r="BN5" s="4" t="b">
        <f t="shared" si="51"/>
        <v>1</v>
      </c>
      <c r="BO5" s="4" t="b">
        <f t="shared" si="52"/>
        <v>0</v>
      </c>
      <c r="BP5" s="4" t="b">
        <f t="shared" si="53"/>
        <v>1</v>
      </c>
      <c r="BQ5" s="4" t="b">
        <f t="shared" si="54"/>
        <v>0</v>
      </c>
      <c r="BR5" s="4" t="b">
        <f t="shared" si="55"/>
        <v>0</v>
      </c>
      <c r="BS5" s="4" t="b">
        <f t="shared" si="56"/>
        <v>1</v>
      </c>
      <c r="BT5" s="4" t="b">
        <f t="shared" si="57"/>
        <v>0</v>
      </c>
      <c r="BU5" s="4" t="b">
        <f t="shared" si="58"/>
        <v>1</v>
      </c>
      <c r="BV5" s="4" t="b">
        <f t="shared" si="59"/>
        <v>0</v>
      </c>
      <c r="BW5" s="4" t="b">
        <f t="shared" si="60"/>
        <v>1</v>
      </c>
      <c r="BX5" s="4" t="b">
        <f t="shared" si="61"/>
        <v>0</v>
      </c>
      <c r="BY5" s="4" t="b">
        <f t="shared" si="62"/>
        <v>1</v>
      </c>
      <c r="BZ5" s="4" t="b">
        <f t="shared" si="63"/>
        <v>0</v>
      </c>
      <c r="CA5" s="4" t="b">
        <f t="shared" si="64"/>
        <v>0</v>
      </c>
      <c r="CB5" s="4" t="b">
        <f t="shared" si="65"/>
        <v>1</v>
      </c>
      <c r="CC5" s="4" t="b">
        <f t="shared" si="66"/>
        <v>0</v>
      </c>
      <c r="CD5" s="4" t="b">
        <f t="shared" si="67"/>
        <v>0</v>
      </c>
      <c r="CE5" s="4" t="b">
        <f t="shared" si="68"/>
        <v>1</v>
      </c>
      <c r="CF5" s="4" t="b">
        <f t="shared" si="69"/>
        <v>1</v>
      </c>
      <c r="CG5" s="4" t="b">
        <f t="shared" si="70"/>
        <v>0</v>
      </c>
      <c r="CH5" s="4" t="b">
        <f t="shared" si="71"/>
        <v>1</v>
      </c>
      <c r="CI5" s="4" t="b">
        <f t="shared" si="72"/>
        <v>1</v>
      </c>
      <c r="CJ5" s="4" t="b">
        <f t="shared" si="73"/>
        <v>1</v>
      </c>
      <c r="CK5" s="4" t="b">
        <f t="shared" si="74"/>
        <v>1</v>
      </c>
      <c r="CL5" s="4" t="b">
        <f t="shared" si="75"/>
        <v>1</v>
      </c>
      <c r="CM5" s="4" t="b">
        <f t="shared" si="76"/>
        <v>0</v>
      </c>
      <c r="CN5" s="4" t="b">
        <f t="shared" si="77"/>
        <v>0</v>
      </c>
      <c r="CO5" s="4" t="b">
        <f t="shared" si="78"/>
        <v>0</v>
      </c>
      <c r="CP5" s="4" t="b">
        <f t="shared" si="79"/>
        <v>0</v>
      </c>
      <c r="CQ5" s="4" t="b">
        <f t="shared" si="80"/>
        <v>0</v>
      </c>
      <c r="CR5" s="4" t="b">
        <f t="shared" si="81"/>
        <v>0</v>
      </c>
      <c r="CS5" s="4" t="b">
        <f t="shared" si="82"/>
        <v>0</v>
      </c>
      <c r="CT5" s="4" t="b">
        <f t="shared" si="83"/>
        <v>1</v>
      </c>
      <c r="CU5" s="4" t="b">
        <f t="shared" si="84"/>
        <v>0</v>
      </c>
      <c r="CV5" s="4" t="b">
        <f t="shared" si="85"/>
        <v>0</v>
      </c>
      <c r="CW5" s="4" t="b">
        <f t="shared" si="86"/>
        <v>1</v>
      </c>
      <c r="CX5" s="4" t="b">
        <f t="shared" si="87"/>
        <v>0</v>
      </c>
      <c r="CY5" s="4" t="b">
        <f t="shared" si="88"/>
        <v>0</v>
      </c>
      <c r="CZ5" s="4" t="b">
        <f t="shared" si="89"/>
        <v>0</v>
      </c>
      <c r="DA5" s="4" t="b">
        <f t="shared" si="90"/>
        <v>1</v>
      </c>
      <c r="DB5" s="4" t="b">
        <f t="shared" si="91"/>
        <v>0</v>
      </c>
      <c r="DC5" s="4" t="b">
        <f t="shared" si="92"/>
        <v>0</v>
      </c>
      <c r="DD5" s="4" t="b">
        <f t="shared" si="93"/>
        <v>0</v>
      </c>
    </row>
    <row r="6" spans="1:108">
      <c r="A6" s="4" t="s">
        <v>171</v>
      </c>
      <c r="C6" t="s">
        <v>164</v>
      </c>
      <c r="D6" s="4"/>
      <c r="E6" s="4" t="s">
        <v>7335</v>
      </c>
      <c r="F6" t="s">
        <v>156</v>
      </c>
      <c r="G6" t="s">
        <v>157</v>
      </c>
      <c r="H6" t="s">
        <v>7426</v>
      </c>
      <c r="I6" t="s">
        <v>7418</v>
      </c>
      <c r="J6" s="4" t="s">
        <v>113</v>
      </c>
      <c r="K6" s="4" t="s">
        <v>114</v>
      </c>
      <c r="L6" s="4" t="s">
        <v>6153</v>
      </c>
      <c r="M6" t="s">
        <v>6079</v>
      </c>
      <c r="N6" s="4" t="s">
        <v>172</v>
      </c>
      <c r="O6" s="4" t="b">
        <f t="shared" si="0"/>
        <v>1</v>
      </c>
      <c r="P6" s="4" t="b">
        <f t="shared" si="1"/>
        <v>1</v>
      </c>
      <c r="Q6" s="4" t="b">
        <f t="shared" si="2"/>
        <v>1</v>
      </c>
      <c r="R6" s="4" t="b">
        <f t="shared" si="3"/>
        <v>1</v>
      </c>
      <c r="S6" s="4" t="b">
        <f t="shared" si="4"/>
        <v>1</v>
      </c>
      <c r="T6" s="4" t="b">
        <f t="shared" si="5"/>
        <v>1</v>
      </c>
      <c r="U6" s="4" t="b">
        <f t="shared" si="6"/>
        <v>1</v>
      </c>
      <c r="V6" s="4" t="b">
        <f t="shared" si="7"/>
        <v>1</v>
      </c>
      <c r="W6" s="4" t="b">
        <f t="shared" si="8"/>
        <v>1</v>
      </c>
      <c r="X6" s="4" t="b">
        <f t="shared" si="9"/>
        <v>1</v>
      </c>
      <c r="Y6" s="4" t="b">
        <f t="shared" si="10"/>
        <v>1</v>
      </c>
      <c r="Z6" s="4" t="b">
        <f t="shared" si="11"/>
        <v>0</v>
      </c>
      <c r="AA6" s="4" t="b">
        <f t="shared" si="12"/>
        <v>0</v>
      </c>
      <c r="AB6" s="4" t="b">
        <f t="shared" si="13"/>
        <v>0</v>
      </c>
      <c r="AC6" s="4" t="b">
        <f t="shared" si="14"/>
        <v>0</v>
      </c>
      <c r="AD6" s="4" t="b">
        <f t="shared" si="15"/>
        <v>0</v>
      </c>
      <c r="AE6" s="4" t="b">
        <f t="shared" si="16"/>
        <v>0</v>
      </c>
      <c r="AF6" s="4" t="b">
        <f t="shared" si="17"/>
        <v>0</v>
      </c>
      <c r="AG6" s="4" t="b">
        <f t="shared" si="18"/>
        <v>0</v>
      </c>
      <c r="AH6" s="4" t="b">
        <f t="shared" si="19"/>
        <v>1</v>
      </c>
      <c r="AI6" s="4" t="b">
        <f t="shared" si="20"/>
        <v>1</v>
      </c>
      <c r="AJ6" s="4" t="b">
        <f t="shared" si="21"/>
        <v>0</v>
      </c>
      <c r="AK6" s="4" t="b">
        <f t="shared" si="22"/>
        <v>0</v>
      </c>
      <c r="AL6" s="4" t="b">
        <f t="shared" si="23"/>
        <v>0</v>
      </c>
      <c r="AM6" s="4" t="b">
        <f t="shared" si="24"/>
        <v>0</v>
      </c>
      <c r="AN6" s="4" t="b">
        <f t="shared" si="25"/>
        <v>0</v>
      </c>
      <c r="AO6" s="4" t="b">
        <f t="shared" si="26"/>
        <v>0</v>
      </c>
      <c r="AP6" s="4" t="b">
        <f t="shared" si="27"/>
        <v>0</v>
      </c>
      <c r="AQ6" s="4" t="b">
        <f t="shared" si="28"/>
        <v>0</v>
      </c>
      <c r="AR6" s="4" t="b">
        <f t="shared" si="29"/>
        <v>0</v>
      </c>
      <c r="AS6" s="4" t="b">
        <f t="shared" si="30"/>
        <v>0</v>
      </c>
      <c r="AT6" s="4" t="b">
        <f t="shared" si="31"/>
        <v>1</v>
      </c>
      <c r="AU6" s="4" t="b">
        <f t="shared" si="32"/>
        <v>1</v>
      </c>
      <c r="AV6" s="4" t="b">
        <f t="shared" si="33"/>
        <v>1</v>
      </c>
      <c r="AW6" s="4" t="b">
        <f t="shared" si="34"/>
        <v>0</v>
      </c>
      <c r="AX6" s="4" t="b">
        <f t="shared" si="35"/>
        <v>0</v>
      </c>
      <c r="AY6" s="4" t="b">
        <f t="shared" si="36"/>
        <v>0</v>
      </c>
      <c r="AZ6" s="4" t="b">
        <f t="shared" si="37"/>
        <v>0</v>
      </c>
      <c r="BA6" s="4" t="b">
        <f t="shared" si="38"/>
        <v>0</v>
      </c>
      <c r="BB6" s="4" t="b">
        <f t="shared" si="39"/>
        <v>0</v>
      </c>
      <c r="BC6" s="4" t="b">
        <f t="shared" si="40"/>
        <v>0</v>
      </c>
      <c r="BD6" s="4" t="b">
        <f t="shared" si="41"/>
        <v>0</v>
      </c>
      <c r="BE6" s="4" t="b">
        <f t="shared" si="42"/>
        <v>1</v>
      </c>
      <c r="BF6" s="4" t="b">
        <f t="shared" si="43"/>
        <v>1</v>
      </c>
      <c r="BG6" s="4" t="b">
        <f t="shared" si="44"/>
        <v>0</v>
      </c>
      <c r="BH6" s="4" t="b">
        <f t="shared" si="45"/>
        <v>0</v>
      </c>
      <c r="BI6" s="4" t="b">
        <f t="shared" si="46"/>
        <v>0</v>
      </c>
      <c r="BJ6" s="4" t="b">
        <f t="shared" si="47"/>
        <v>0</v>
      </c>
      <c r="BK6" s="4" t="b">
        <f t="shared" si="48"/>
        <v>0</v>
      </c>
      <c r="BL6" s="4" t="b">
        <f t="shared" si="49"/>
        <v>1</v>
      </c>
      <c r="BM6" s="4" t="b">
        <f t="shared" si="50"/>
        <v>0</v>
      </c>
      <c r="BN6" s="4" t="b">
        <f t="shared" si="51"/>
        <v>0</v>
      </c>
      <c r="BO6" s="4" t="b">
        <f t="shared" si="52"/>
        <v>0</v>
      </c>
      <c r="BP6" s="4" t="b">
        <f t="shared" si="53"/>
        <v>1</v>
      </c>
      <c r="BQ6" s="4" t="b">
        <f t="shared" si="54"/>
        <v>0</v>
      </c>
      <c r="BR6" s="4" t="b">
        <f t="shared" si="55"/>
        <v>0</v>
      </c>
      <c r="BS6" s="4" t="b">
        <f t="shared" si="56"/>
        <v>1</v>
      </c>
      <c r="BT6" s="4" t="b">
        <f t="shared" si="57"/>
        <v>0</v>
      </c>
      <c r="BU6" s="4" t="b">
        <f t="shared" si="58"/>
        <v>0</v>
      </c>
      <c r="BV6" s="4" t="b">
        <f t="shared" si="59"/>
        <v>1</v>
      </c>
      <c r="BW6" s="4" t="b">
        <f t="shared" si="60"/>
        <v>0</v>
      </c>
      <c r="BX6" s="4" t="b">
        <f t="shared" si="61"/>
        <v>0</v>
      </c>
      <c r="BY6" s="4" t="b">
        <f t="shared" si="62"/>
        <v>0</v>
      </c>
      <c r="BZ6" s="4" t="b">
        <f t="shared" si="63"/>
        <v>0</v>
      </c>
      <c r="CA6" s="4" t="b">
        <f t="shared" si="64"/>
        <v>0</v>
      </c>
      <c r="CB6" s="4" t="b">
        <f t="shared" si="65"/>
        <v>0</v>
      </c>
      <c r="CC6" s="4" t="b">
        <f t="shared" si="66"/>
        <v>0</v>
      </c>
      <c r="CD6" s="4" t="b">
        <f t="shared" si="67"/>
        <v>0</v>
      </c>
      <c r="CE6" s="4" t="b">
        <f t="shared" si="68"/>
        <v>0</v>
      </c>
      <c r="CF6" s="4" t="b">
        <f t="shared" si="69"/>
        <v>1</v>
      </c>
      <c r="CG6" s="4" t="b">
        <f t="shared" si="70"/>
        <v>1</v>
      </c>
      <c r="CH6" s="4" t="b">
        <f t="shared" si="71"/>
        <v>0</v>
      </c>
      <c r="CI6" s="4" t="b">
        <f t="shared" si="72"/>
        <v>0</v>
      </c>
      <c r="CJ6" s="4" t="b">
        <f t="shared" si="73"/>
        <v>0</v>
      </c>
      <c r="CK6" s="4" t="b">
        <f t="shared" si="74"/>
        <v>0</v>
      </c>
      <c r="CL6" s="4" t="b">
        <f t="shared" si="75"/>
        <v>0</v>
      </c>
      <c r="CM6" s="4" t="b">
        <f t="shared" si="76"/>
        <v>0</v>
      </c>
      <c r="CN6" s="4" t="b">
        <f t="shared" si="77"/>
        <v>0</v>
      </c>
      <c r="CO6" s="4" t="b">
        <f t="shared" si="78"/>
        <v>0</v>
      </c>
      <c r="CP6" s="4" t="b">
        <f t="shared" si="79"/>
        <v>0</v>
      </c>
      <c r="CQ6" s="4" t="b">
        <f t="shared" si="80"/>
        <v>0</v>
      </c>
      <c r="CR6" s="4" t="b">
        <f t="shared" si="81"/>
        <v>0</v>
      </c>
      <c r="CS6" s="4" t="b">
        <f t="shared" si="82"/>
        <v>0</v>
      </c>
      <c r="CT6" s="4" t="b">
        <f t="shared" si="83"/>
        <v>0</v>
      </c>
      <c r="CU6" s="4" t="b">
        <f t="shared" si="84"/>
        <v>0</v>
      </c>
      <c r="CV6" s="4" t="b">
        <f t="shared" si="85"/>
        <v>0</v>
      </c>
      <c r="CW6" s="4" t="b">
        <f t="shared" si="86"/>
        <v>0</v>
      </c>
      <c r="CX6" s="4" t="b">
        <f t="shared" si="87"/>
        <v>0</v>
      </c>
      <c r="CY6" s="4" t="b">
        <f t="shared" si="88"/>
        <v>0</v>
      </c>
      <c r="CZ6" s="4" t="b">
        <f t="shared" si="89"/>
        <v>0</v>
      </c>
      <c r="DA6" s="4" t="b">
        <f t="shared" si="90"/>
        <v>0</v>
      </c>
      <c r="DB6" s="4" t="b">
        <f t="shared" si="91"/>
        <v>0</v>
      </c>
      <c r="DC6" s="4" t="b">
        <f t="shared" si="92"/>
        <v>0</v>
      </c>
      <c r="DD6" s="4" t="b">
        <f t="shared" si="93"/>
        <v>0</v>
      </c>
    </row>
    <row r="7" spans="1:108">
      <c r="A7" t="s">
        <v>173</v>
      </c>
      <c r="C7" t="s">
        <v>164</v>
      </c>
      <c r="E7" s="4" t="s">
        <v>7335</v>
      </c>
      <c r="F7" t="s">
        <v>156</v>
      </c>
      <c r="G7" t="s">
        <v>157</v>
      </c>
      <c r="H7" t="s">
        <v>7426</v>
      </c>
      <c r="I7" t="s">
        <v>7418</v>
      </c>
      <c r="J7" t="s">
        <v>119</v>
      </c>
      <c r="K7" t="s">
        <v>109</v>
      </c>
      <c r="L7" t="s">
        <v>6154</v>
      </c>
      <c r="M7" t="s">
        <v>174</v>
      </c>
      <c r="N7" t="s">
        <v>175</v>
      </c>
      <c r="O7" t="b">
        <f t="shared" si="0"/>
        <v>0</v>
      </c>
      <c r="P7" t="b">
        <f t="shared" si="1"/>
        <v>1</v>
      </c>
      <c r="Q7" t="b">
        <f t="shared" si="2"/>
        <v>1</v>
      </c>
      <c r="R7" t="b">
        <f t="shared" si="3"/>
        <v>1</v>
      </c>
      <c r="S7" t="b">
        <f t="shared" si="4"/>
        <v>1</v>
      </c>
      <c r="T7" t="b">
        <f t="shared" si="5"/>
        <v>0</v>
      </c>
      <c r="U7" t="b">
        <f t="shared" si="6"/>
        <v>0</v>
      </c>
      <c r="V7" t="b">
        <f t="shared" si="7"/>
        <v>0</v>
      </c>
      <c r="W7" t="b">
        <f t="shared" si="8"/>
        <v>0</v>
      </c>
      <c r="X7" t="b">
        <f t="shared" si="9"/>
        <v>1</v>
      </c>
      <c r="Y7" t="b">
        <f t="shared" si="10"/>
        <v>1</v>
      </c>
      <c r="Z7" t="b">
        <f t="shared" si="11"/>
        <v>1</v>
      </c>
      <c r="AA7" t="b">
        <f t="shared" si="12"/>
        <v>0</v>
      </c>
      <c r="AB7" t="b">
        <f t="shared" si="13"/>
        <v>0</v>
      </c>
      <c r="AC7" t="b">
        <f t="shared" si="14"/>
        <v>0</v>
      </c>
      <c r="AD7" t="b">
        <f t="shared" si="15"/>
        <v>0</v>
      </c>
      <c r="AE7" t="b">
        <f t="shared" si="16"/>
        <v>0</v>
      </c>
      <c r="AF7" t="b">
        <f t="shared" si="17"/>
        <v>0</v>
      </c>
      <c r="AG7" t="b">
        <f t="shared" si="18"/>
        <v>0</v>
      </c>
      <c r="AH7" t="b">
        <f t="shared" si="19"/>
        <v>0</v>
      </c>
      <c r="AI7" t="b">
        <f t="shared" si="20"/>
        <v>1</v>
      </c>
      <c r="AJ7" t="b">
        <f t="shared" si="21"/>
        <v>0</v>
      </c>
      <c r="AK7" t="b">
        <f t="shared" si="22"/>
        <v>1</v>
      </c>
      <c r="AL7" t="b">
        <f t="shared" si="23"/>
        <v>0</v>
      </c>
      <c r="AM7" t="b">
        <f t="shared" si="24"/>
        <v>0</v>
      </c>
      <c r="AN7" t="b">
        <f t="shared" si="25"/>
        <v>0</v>
      </c>
      <c r="AO7" t="b">
        <f t="shared" si="26"/>
        <v>0</v>
      </c>
      <c r="AP7" t="b">
        <f t="shared" si="27"/>
        <v>0</v>
      </c>
      <c r="AQ7" t="b">
        <f t="shared" si="28"/>
        <v>0</v>
      </c>
      <c r="AR7" t="b">
        <f t="shared" si="29"/>
        <v>0</v>
      </c>
      <c r="AS7" t="b">
        <f t="shared" si="30"/>
        <v>0</v>
      </c>
      <c r="AT7" t="b">
        <f t="shared" si="31"/>
        <v>1</v>
      </c>
      <c r="AU7" t="b">
        <f t="shared" si="32"/>
        <v>0</v>
      </c>
      <c r="AV7" t="b">
        <f t="shared" si="33"/>
        <v>0</v>
      </c>
      <c r="AW7" t="b">
        <f t="shared" si="34"/>
        <v>0</v>
      </c>
      <c r="AX7" t="b">
        <f t="shared" si="35"/>
        <v>0</v>
      </c>
      <c r="AY7" t="b">
        <f t="shared" si="36"/>
        <v>1</v>
      </c>
      <c r="AZ7" t="b">
        <f t="shared" si="37"/>
        <v>0</v>
      </c>
      <c r="BA7" t="b">
        <f t="shared" si="38"/>
        <v>0</v>
      </c>
      <c r="BB7" t="b">
        <f t="shared" si="39"/>
        <v>0</v>
      </c>
      <c r="BC7" t="b">
        <f t="shared" si="40"/>
        <v>0</v>
      </c>
      <c r="BD7" t="b">
        <f t="shared" si="41"/>
        <v>0</v>
      </c>
      <c r="BE7" t="b">
        <f t="shared" si="42"/>
        <v>0</v>
      </c>
      <c r="BF7" t="b">
        <f t="shared" si="43"/>
        <v>1</v>
      </c>
      <c r="BG7" t="b">
        <f t="shared" si="44"/>
        <v>0</v>
      </c>
      <c r="BH7" t="b">
        <f t="shared" si="45"/>
        <v>0</v>
      </c>
      <c r="BI7" t="b">
        <f t="shared" si="46"/>
        <v>0</v>
      </c>
      <c r="BJ7" t="b">
        <f t="shared" si="47"/>
        <v>0</v>
      </c>
      <c r="BK7" t="b">
        <f t="shared" si="48"/>
        <v>0</v>
      </c>
      <c r="BL7" t="b">
        <f t="shared" si="49"/>
        <v>0</v>
      </c>
      <c r="BM7" t="b">
        <f t="shared" si="50"/>
        <v>0</v>
      </c>
      <c r="BN7" t="b">
        <f t="shared" si="51"/>
        <v>0</v>
      </c>
      <c r="BO7" t="b">
        <f t="shared" si="52"/>
        <v>0</v>
      </c>
      <c r="BP7" t="b">
        <f t="shared" si="53"/>
        <v>0</v>
      </c>
      <c r="BQ7" t="b">
        <f t="shared" si="54"/>
        <v>0</v>
      </c>
      <c r="BR7" t="b">
        <f t="shared" si="55"/>
        <v>0</v>
      </c>
      <c r="BS7" t="b">
        <f t="shared" si="56"/>
        <v>0</v>
      </c>
      <c r="BT7" t="b">
        <f t="shared" si="57"/>
        <v>1</v>
      </c>
      <c r="BU7" t="b">
        <f t="shared" si="58"/>
        <v>0</v>
      </c>
      <c r="BV7" t="b">
        <f t="shared" si="59"/>
        <v>0</v>
      </c>
      <c r="BW7" t="b">
        <f t="shared" si="60"/>
        <v>0</v>
      </c>
      <c r="BX7" t="b">
        <f t="shared" si="61"/>
        <v>0</v>
      </c>
      <c r="BY7" t="b">
        <f t="shared" si="62"/>
        <v>0</v>
      </c>
      <c r="BZ7" t="b">
        <f t="shared" si="63"/>
        <v>0</v>
      </c>
      <c r="CA7" t="b">
        <f t="shared" si="64"/>
        <v>0</v>
      </c>
      <c r="CB7" t="b">
        <f t="shared" si="65"/>
        <v>0</v>
      </c>
      <c r="CC7" t="b">
        <f t="shared" si="66"/>
        <v>0</v>
      </c>
      <c r="CD7" t="b">
        <f t="shared" si="67"/>
        <v>0</v>
      </c>
      <c r="CE7" t="b">
        <f t="shared" si="68"/>
        <v>0</v>
      </c>
      <c r="CF7" t="b">
        <f t="shared" si="69"/>
        <v>0</v>
      </c>
      <c r="CG7" t="b">
        <f t="shared" si="70"/>
        <v>0</v>
      </c>
      <c r="CH7" t="b">
        <f t="shared" si="71"/>
        <v>0</v>
      </c>
      <c r="CI7" t="b">
        <f t="shared" si="72"/>
        <v>0</v>
      </c>
      <c r="CJ7" t="b">
        <f t="shared" si="73"/>
        <v>0</v>
      </c>
      <c r="CK7" t="b">
        <f t="shared" si="74"/>
        <v>0</v>
      </c>
      <c r="CL7" t="b">
        <f t="shared" si="75"/>
        <v>1</v>
      </c>
      <c r="CM7" t="b">
        <f t="shared" si="76"/>
        <v>0</v>
      </c>
      <c r="CN7" t="b">
        <f t="shared" si="77"/>
        <v>0</v>
      </c>
      <c r="CO7" t="b">
        <f t="shared" si="78"/>
        <v>0</v>
      </c>
      <c r="CP7" t="b">
        <f t="shared" si="79"/>
        <v>0</v>
      </c>
      <c r="CQ7" t="b">
        <f t="shared" si="80"/>
        <v>0</v>
      </c>
      <c r="CR7" t="b">
        <f t="shared" si="81"/>
        <v>0</v>
      </c>
      <c r="CS7" t="b">
        <f t="shared" si="82"/>
        <v>0</v>
      </c>
      <c r="CT7" t="b">
        <f t="shared" si="83"/>
        <v>0</v>
      </c>
      <c r="CU7" t="b">
        <f t="shared" si="84"/>
        <v>0</v>
      </c>
      <c r="CV7" t="b">
        <f t="shared" si="85"/>
        <v>0</v>
      </c>
      <c r="CW7" t="b">
        <f t="shared" si="86"/>
        <v>0</v>
      </c>
      <c r="CX7" t="b">
        <f t="shared" si="87"/>
        <v>1</v>
      </c>
      <c r="CY7" t="b">
        <f t="shared" si="88"/>
        <v>0</v>
      </c>
      <c r="CZ7" t="b">
        <f t="shared" si="89"/>
        <v>0</v>
      </c>
      <c r="DA7" t="b">
        <f t="shared" si="90"/>
        <v>1</v>
      </c>
      <c r="DB7" t="b">
        <f t="shared" si="91"/>
        <v>0</v>
      </c>
      <c r="DC7" t="b">
        <f t="shared" si="92"/>
        <v>0</v>
      </c>
      <c r="DD7" t="b">
        <f t="shared" si="93"/>
        <v>0</v>
      </c>
    </row>
    <row r="8" spans="1:108">
      <c r="A8" s="4" t="s">
        <v>176</v>
      </c>
      <c r="C8" t="s">
        <v>164</v>
      </c>
      <c r="D8" s="4"/>
      <c r="E8" s="4" t="s">
        <v>7335</v>
      </c>
      <c r="F8" t="s">
        <v>156</v>
      </c>
      <c r="G8" t="s">
        <v>157</v>
      </c>
      <c r="H8" t="s">
        <v>7426</v>
      </c>
      <c r="I8" t="s">
        <v>7418</v>
      </c>
      <c r="J8" s="4" t="s">
        <v>119</v>
      </c>
      <c r="K8" s="4" t="s">
        <v>109</v>
      </c>
      <c r="L8" s="4" t="s">
        <v>6155</v>
      </c>
      <c r="M8" t="s">
        <v>6079</v>
      </c>
      <c r="N8" s="6" t="s">
        <v>177</v>
      </c>
      <c r="O8" s="6" t="b">
        <f t="shared" si="0"/>
        <v>1</v>
      </c>
      <c r="P8" s="4" t="b">
        <f t="shared" si="1"/>
        <v>1</v>
      </c>
      <c r="Q8" s="4" t="b">
        <f t="shared" si="2"/>
        <v>1</v>
      </c>
      <c r="R8" s="4" t="b">
        <f t="shared" si="3"/>
        <v>1</v>
      </c>
      <c r="S8" s="6" t="b">
        <f t="shared" si="4"/>
        <v>1</v>
      </c>
      <c r="T8" s="6" t="b">
        <f t="shared" si="5"/>
        <v>1</v>
      </c>
      <c r="U8" s="6" t="b">
        <f t="shared" si="6"/>
        <v>1</v>
      </c>
      <c r="V8" s="6" t="b">
        <f t="shared" si="7"/>
        <v>1</v>
      </c>
      <c r="W8" s="6" t="b">
        <f t="shared" si="8"/>
        <v>0</v>
      </c>
      <c r="X8" s="6" t="b">
        <f t="shared" si="9"/>
        <v>1</v>
      </c>
      <c r="Y8" s="6" t="b">
        <f t="shared" si="10"/>
        <v>1</v>
      </c>
      <c r="Z8" s="6" t="b">
        <f t="shared" si="11"/>
        <v>1</v>
      </c>
      <c r="AA8" s="6" t="b">
        <f t="shared" si="12"/>
        <v>1</v>
      </c>
      <c r="AB8" s="4" t="b">
        <f t="shared" si="13"/>
        <v>1</v>
      </c>
      <c r="AC8" s="4" t="b">
        <f t="shared" si="14"/>
        <v>0</v>
      </c>
      <c r="AD8" s="4" t="b">
        <f t="shared" si="15"/>
        <v>1</v>
      </c>
      <c r="AE8" s="4" t="b">
        <f t="shared" si="16"/>
        <v>1</v>
      </c>
      <c r="AF8" s="4" t="b">
        <f t="shared" si="17"/>
        <v>1</v>
      </c>
      <c r="AG8" s="4" t="b">
        <f t="shared" si="18"/>
        <v>1</v>
      </c>
      <c r="AH8" s="4" t="b">
        <f t="shared" si="19"/>
        <v>1</v>
      </c>
      <c r="AI8" s="4" t="b">
        <f t="shared" si="20"/>
        <v>1</v>
      </c>
      <c r="AJ8" s="4" t="b">
        <f t="shared" si="21"/>
        <v>1</v>
      </c>
      <c r="AK8" s="4" t="b">
        <f t="shared" si="22"/>
        <v>1</v>
      </c>
      <c r="AL8" s="4" t="b">
        <f t="shared" si="23"/>
        <v>1</v>
      </c>
      <c r="AM8" s="4" t="b">
        <f t="shared" si="24"/>
        <v>1</v>
      </c>
      <c r="AN8" s="4" t="b">
        <f t="shared" si="25"/>
        <v>1</v>
      </c>
      <c r="AO8" s="4" t="b">
        <f t="shared" si="26"/>
        <v>0</v>
      </c>
      <c r="AP8" s="4" t="b">
        <f t="shared" si="27"/>
        <v>1</v>
      </c>
      <c r="AQ8" s="4" t="b">
        <f t="shared" si="28"/>
        <v>1</v>
      </c>
      <c r="AR8" s="4" t="b">
        <f t="shared" si="29"/>
        <v>1</v>
      </c>
      <c r="AS8" s="4" t="b">
        <f t="shared" si="30"/>
        <v>1</v>
      </c>
      <c r="AT8" s="4" t="b">
        <f t="shared" si="31"/>
        <v>1</v>
      </c>
      <c r="AU8" s="4" t="b">
        <f t="shared" si="32"/>
        <v>1</v>
      </c>
      <c r="AV8" s="4" t="b">
        <f t="shared" si="33"/>
        <v>1</v>
      </c>
      <c r="AW8" s="4" t="b">
        <f t="shared" si="34"/>
        <v>1</v>
      </c>
      <c r="AX8" s="4" t="b">
        <f t="shared" si="35"/>
        <v>1</v>
      </c>
      <c r="AY8" s="4" t="b">
        <f t="shared" si="36"/>
        <v>1</v>
      </c>
      <c r="AZ8" s="4" t="b">
        <f t="shared" si="37"/>
        <v>1</v>
      </c>
      <c r="BA8" s="4" t="b">
        <f t="shared" si="38"/>
        <v>0</v>
      </c>
      <c r="BB8" s="4" t="b">
        <f t="shared" si="39"/>
        <v>1</v>
      </c>
      <c r="BC8" s="4" t="b">
        <f t="shared" si="40"/>
        <v>0</v>
      </c>
      <c r="BD8" s="4" t="b">
        <f t="shared" si="41"/>
        <v>1</v>
      </c>
      <c r="BE8" s="4" t="b">
        <f t="shared" si="42"/>
        <v>1</v>
      </c>
      <c r="BF8" s="4" t="b">
        <f t="shared" si="43"/>
        <v>1</v>
      </c>
      <c r="BG8" s="4" t="b">
        <f t="shared" si="44"/>
        <v>1</v>
      </c>
      <c r="BH8" s="4" t="b">
        <f t="shared" si="45"/>
        <v>0</v>
      </c>
      <c r="BI8" s="4" t="b">
        <f t="shared" si="46"/>
        <v>1</v>
      </c>
      <c r="BJ8" s="4" t="b">
        <f t="shared" si="47"/>
        <v>1</v>
      </c>
      <c r="BK8" s="4" t="b">
        <f t="shared" si="48"/>
        <v>1</v>
      </c>
      <c r="BL8" s="4" t="b">
        <f t="shared" si="49"/>
        <v>1</v>
      </c>
      <c r="BM8" s="4" t="b">
        <f t="shared" si="50"/>
        <v>1</v>
      </c>
      <c r="BN8" s="4" t="b">
        <f t="shared" si="51"/>
        <v>1</v>
      </c>
      <c r="BO8" s="4" t="b">
        <f t="shared" si="52"/>
        <v>0</v>
      </c>
      <c r="BP8" s="4" t="b">
        <f t="shared" si="53"/>
        <v>1</v>
      </c>
      <c r="BQ8" s="4" t="b">
        <f t="shared" si="54"/>
        <v>1</v>
      </c>
      <c r="BR8" s="4" t="b">
        <f t="shared" si="55"/>
        <v>1</v>
      </c>
      <c r="BS8" s="4" t="b">
        <f t="shared" si="56"/>
        <v>1</v>
      </c>
      <c r="BT8" s="4" t="b">
        <f t="shared" si="57"/>
        <v>1</v>
      </c>
      <c r="BU8" s="4" t="b">
        <f t="shared" si="58"/>
        <v>1</v>
      </c>
      <c r="BV8" s="4" t="b">
        <f t="shared" si="59"/>
        <v>1</v>
      </c>
      <c r="BW8" s="4" t="b">
        <f t="shared" si="60"/>
        <v>1</v>
      </c>
      <c r="BX8" s="4" t="b">
        <f t="shared" si="61"/>
        <v>0</v>
      </c>
      <c r="BY8" s="4" t="b">
        <f t="shared" si="62"/>
        <v>1</v>
      </c>
      <c r="BZ8" s="4" t="b">
        <f t="shared" si="63"/>
        <v>0</v>
      </c>
      <c r="CA8" s="4" t="b">
        <f t="shared" si="64"/>
        <v>1</v>
      </c>
      <c r="CB8" s="4" t="b">
        <f t="shared" si="65"/>
        <v>1</v>
      </c>
      <c r="CC8" s="4" t="b">
        <f t="shared" si="66"/>
        <v>1</v>
      </c>
      <c r="CD8" s="4" t="b">
        <f t="shared" si="67"/>
        <v>1</v>
      </c>
      <c r="CE8" s="4" t="b">
        <f t="shared" si="68"/>
        <v>1</v>
      </c>
      <c r="CF8" s="4" t="b">
        <f t="shared" si="69"/>
        <v>0</v>
      </c>
      <c r="CG8" s="4" t="b">
        <f t="shared" si="70"/>
        <v>1</v>
      </c>
      <c r="CH8" s="4" t="b">
        <f t="shared" si="71"/>
        <v>1</v>
      </c>
      <c r="CI8" s="4" t="b">
        <f t="shared" si="72"/>
        <v>1</v>
      </c>
      <c r="CJ8" s="4" t="b">
        <f t="shared" si="73"/>
        <v>1</v>
      </c>
      <c r="CK8" s="4" t="b">
        <f t="shared" si="74"/>
        <v>1</v>
      </c>
      <c r="CL8" s="4" t="b">
        <f t="shared" si="75"/>
        <v>1</v>
      </c>
      <c r="CM8" s="4" t="b">
        <f t="shared" si="76"/>
        <v>1</v>
      </c>
      <c r="CN8" s="4" t="b">
        <f t="shared" si="77"/>
        <v>1</v>
      </c>
      <c r="CO8" s="4" t="b">
        <f t="shared" si="78"/>
        <v>1</v>
      </c>
      <c r="CP8" s="4" t="b">
        <f t="shared" si="79"/>
        <v>1</v>
      </c>
      <c r="CQ8" s="4" t="b">
        <f t="shared" si="80"/>
        <v>0</v>
      </c>
      <c r="CR8" s="4" t="b">
        <f t="shared" si="81"/>
        <v>1</v>
      </c>
      <c r="CS8" s="4" t="b">
        <f t="shared" si="82"/>
        <v>1</v>
      </c>
      <c r="CT8" s="4" t="b">
        <f t="shared" si="83"/>
        <v>0</v>
      </c>
      <c r="CU8" s="4" t="b">
        <f t="shared" si="84"/>
        <v>0</v>
      </c>
      <c r="CV8" s="4" t="b">
        <f t="shared" si="85"/>
        <v>0</v>
      </c>
      <c r="CW8" s="4" t="b">
        <f t="shared" si="86"/>
        <v>1</v>
      </c>
      <c r="CX8" s="4" t="b">
        <f t="shared" si="87"/>
        <v>1</v>
      </c>
      <c r="CY8" s="4" t="b">
        <f t="shared" si="88"/>
        <v>1</v>
      </c>
      <c r="CZ8" s="4" t="b">
        <f t="shared" si="89"/>
        <v>1</v>
      </c>
      <c r="DA8" s="4" t="b">
        <f t="shared" si="90"/>
        <v>1</v>
      </c>
      <c r="DB8" s="4" t="b">
        <f t="shared" si="91"/>
        <v>1</v>
      </c>
      <c r="DC8" s="4" t="b">
        <f t="shared" si="92"/>
        <v>1</v>
      </c>
      <c r="DD8" s="4" t="b">
        <f t="shared" si="93"/>
        <v>1</v>
      </c>
    </row>
    <row r="9" spans="1:108">
      <c r="A9" s="4" t="s">
        <v>178</v>
      </c>
      <c r="C9" t="s">
        <v>164</v>
      </c>
      <c r="E9" s="4" t="s">
        <v>7335</v>
      </c>
      <c r="F9" t="s">
        <v>156</v>
      </c>
      <c r="G9" t="s">
        <v>157</v>
      </c>
      <c r="H9" t="s">
        <v>7426</v>
      </c>
      <c r="I9" t="s">
        <v>7418</v>
      </c>
      <c r="J9" s="4" t="s">
        <v>109</v>
      </c>
      <c r="K9" t="s">
        <v>109</v>
      </c>
      <c r="L9" t="s">
        <v>6156</v>
      </c>
      <c r="M9" t="s">
        <v>6079</v>
      </c>
      <c r="N9" t="s">
        <v>62</v>
      </c>
      <c r="O9" t="b">
        <f t="shared" si="0"/>
        <v>0</v>
      </c>
      <c r="P9" t="b">
        <f t="shared" si="1"/>
        <v>1</v>
      </c>
      <c r="Q9" t="b">
        <f t="shared" si="2"/>
        <v>0</v>
      </c>
      <c r="R9" t="b">
        <f t="shared" si="3"/>
        <v>0</v>
      </c>
      <c r="S9" t="b">
        <f t="shared" si="4"/>
        <v>0</v>
      </c>
      <c r="T9" t="b">
        <f t="shared" si="5"/>
        <v>0</v>
      </c>
      <c r="U9" t="b">
        <f t="shared" si="6"/>
        <v>0</v>
      </c>
      <c r="V9" t="b">
        <f t="shared" si="7"/>
        <v>1</v>
      </c>
      <c r="W9" t="b">
        <f t="shared" si="8"/>
        <v>0</v>
      </c>
      <c r="X9" t="b">
        <f t="shared" si="9"/>
        <v>0</v>
      </c>
      <c r="Y9" t="b">
        <f t="shared" si="10"/>
        <v>0</v>
      </c>
      <c r="Z9" t="b">
        <f t="shared" si="11"/>
        <v>0</v>
      </c>
      <c r="AA9" t="b">
        <f t="shared" si="12"/>
        <v>1</v>
      </c>
      <c r="AB9" t="b">
        <f t="shared" si="13"/>
        <v>0</v>
      </c>
      <c r="AC9" t="b">
        <f t="shared" si="14"/>
        <v>0</v>
      </c>
      <c r="AD9" t="b">
        <f t="shared" si="15"/>
        <v>0</v>
      </c>
      <c r="AE9" t="b">
        <f t="shared" si="16"/>
        <v>0</v>
      </c>
      <c r="AF9" t="b">
        <f t="shared" si="17"/>
        <v>0</v>
      </c>
      <c r="AG9" t="b">
        <f t="shared" si="18"/>
        <v>0</v>
      </c>
      <c r="AH9" t="b">
        <f t="shared" si="19"/>
        <v>0</v>
      </c>
      <c r="AI9" t="b">
        <f t="shared" si="20"/>
        <v>0</v>
      </c>
      <c r="AJ9" t="b">
        <f t="shared" si="21"/>
        <v>0</v>
      </c>
      <c r="AK9" t="b">
        <f t="shared" si="22"/>
        <v>0</v>
      </c>
      <c r="AL9" t="b">
        <f t="shared" si="23"/>
        <v>0</v>
      </c>
      <c r="AM9" t="b">
        <f t="shared" si="24"/>
        <v>0</v>
      </c>
      <c r="AN9" t="b">
        <f t="shared" si="25"/>
        <v>0</v>
      </c>
      <c r="AO9" t="b">
        <f t="shared" si="26"/>
        <v>0</v>
      </c>
      <c r="AP9" t="b">
        <f t="shared" si="27"/>
        <v>0</v>
      </c>
      <c r="AQ9" t="b">
        <f t="shared" si="28"/>
        <v>0</v>
      </c>
      <c r="AR9" t="b">
        <f t="shared" si="29"/>
        <v>0</v>
      </c>
      <c r="AS9" t="b">
        <f t="shared" si="30"/>
        <v>0</v>
      </c>
      <c r="AT9" t="b">
        <f t="shared" si="31"/>
        <v>0</v>
      </c>
      <c r="AU9" t="b">
        <f t="shared" si="32"/>
        <v>0</v>
      </c>
      <c r="AV9" t="b">
        <f t="shared" si="33"/>
        <v>0</v>
      </c>
      <c r="AW9" t="b">
        <f t="shared" si="34"/>
        <v>0</v>
      </c>
      <c r="AX9" t="b">
        <f t="shared" si="35"/>
        <v>0</v>
      </c>
      <c r="AY9" t="b">
        <f t="shared" si="36"/>
        <v>0</v>
      </c>
      <c r="AZ9" t="b">
        <f t="shared" si="37"/>
        <v>0</v>
      </c>
      <c r="BA9" t="b">
        <f t="shared" si="38"/>
        <v>0</v>
      </c>
      <c r="BB9" t="b">
        <f t="shared" si="39"/>
        <v>0</v>
      </c>
      <c r="BC9" t="b">
        <f t="shared" si="40"/>
        <v>0</v>
      </c>
      <c r="BD9" t="b">
        <f t="shared" si="41"/>
        <v>0</v>
      </c>
      <c r="BE9" t="b">
        <f t="shared" si="42"/>
        <v>0</v>
      </c>
      <c r="BF9" t="b">
        <f t="shared" si="43"/>
        <v>0</v>
      </c>
      <c r="BG9" t="b">
        <f t="shared" si="44"/>
        <v>0</v>
      </c>
      <c r="BH9" t="b">
        <f t="shared" si="45"/>
        <v>0</v>
      </c>
      <c r="BI9" t="b">
        <f t="shared" si="46"/>
        <v>0</v>
      </c>
      <c r="BJ9" t="b">
        <f t="shared" si="47"/>
        <v>0</v>
      </c>
      <c r="BK9" t="b">
        <f t="shared" si="48"/>
        <v>0</v>
      </c>
      <c r="BL9" t="b">
        <f t="shared" si="49"/>
        <v>0</v>
      </c>
      <c r="BM9" t="b">
        <f t="shared" si="50"/>
        <v>0</v>
      </c>
      <c r="BN9" t="b">
        <f t="shared" si="51"/>
        <v>0</v>
      </c>
      <c r="BO9" t="b">
        <f t="shared" si="52"/>
        <v>1</v>
      </c>
      <c r="BP9" t="b">
        <f t="shared" si="53"/>
        <v>0</v>
      </c>
      <c r="BQ9" t="b">
        <f t="shared" si="54"/>
        <v>0</v>
      </c>
      <c r="BR9" t="b">
        <f t="shared" si="55"/>
        <v>0</v>
      </c>
      <c r="BS9" t="b">
        <f t="shared" si="56"/>
        <v>0</v>
      </c>
      <c r="BT9" t="b">
        <f t="shared" si="57"/>
        <v>0</v>
      </c>
      <c r="BU9" t="b">
        <f t="shared" si="58"/>
        <v>0</v>
      </c>
      <c r="BV9" t="b">
        <f t="shared" si="59"/>
        <v>0</v>
      </c>
      <c r="BW9" t="b">
        <f t="shared" si="60"/>
        <v>0</v>
      </c>
      <c r="BX9" t="b">
        <f t="shared" si="61"/>
        <v>0</v>
      </c>
      <c r="BY9" t="b">
        <f t="shared" si="62"/>
        <v>0</v>
      </c>
      <c r="BZ9" t="b">
        <f t="shared" si="63"/>
        <v>0</v>
      </c>
      <c r="CA9" t="b">
        <f t="shared" si="64"/>
        <v>0</v>
      </c>
      <c r="CB9" t="b">
        <f t="shared" si="65"/>
        <v>0</v>
      </c>
      <c r="CC9" t="b">
        <f t="shared" si="66"/>
        <v>0</v>
      </c>
      <c r="CD9" t="b">
        <f t="shared" si="67"/>
        <v>0</v>
      </c>
      <c r="CE9" t="b">
        <f t="shared" si="68"/>
        <v>0</v>
      </c>
      <c r="CF9" t="b">
        <f t="shared" si="69"/>
        <v>0</v>
      </c>
      <c r="CG9" t="b">
        <f t="shared" si="70"/>
        <v>0</v>
      </c>
      <c r="CH9" t="b">
        <f t="shared" si="71"/>
        <v>0</v>
      </c>
      <c r="CI9" t="b">
        <f t="shared" si="72"/>
        <v>0</v>
      </c>
      <c r="CJ9" t="b">
        <f t="shared" si="73"/>
        <v>0</v>
      </c>
      <c r="CK9" t="b">
        <f t="shared" si="74"/>
        <v>0</v>
      </c>
      <c r="CL9" t="b">
        <f t="shared" si="75"/>
        <v>0</v>
      </c>
      <c r="CM9" t="b">
        <f t="shared" si="76"/>
        <v>0</v>
      </c>
      <c r="CN9" t="b">
        <f t="shared" si="77"/>
        <v>0</v>
      </c>
      <c r="CO9" t="b">
        <f t="shared" si="78"/>
        <v>0</v>
      </c>
      <c r="CP9" t="b">
        <f t="shared" si="79"/>
        <v>0</v>
      </c>
      <c r="CQ9" t="b">
        <f t="shared" si="80"/>
        <v>0</v>
      </c>
      <c r="CR9" t="b">
        <f t="shared" si="81"/>
        <v>0</v>
      </c>
      <c r="CS9" t="b">
        <f t="shared" si="82"/>
        <v>0</v>
      </c>
      <c r="CT9" t="b">
        <f t="shared" si="83"/>
        <v>0</v>
      </c>
      <c r="CU9" t="b">
        <f t="shared" si="84"/>
        <v>0</v>
      </c>
      <c r="CV9" t="b">
        <f t="shared" si="85"/>
        <v>0</v>
      </c>
      <c r="CW9" t="b">
        <f t="shared" si="86"/>
        <v>0</v>
      </c>
      <c r="CX9" t="b">
        <f t="shared" si="87"/>
        <v>0</v>
      </c>
      <c r="CY9" t="b">
        <f t="shared" si="88"/>
        <v>0</v>
      </c>
      <c r="CZ9" t="b">
        <f t="shared" si="89"/>
        <v>0</v>
      </c>
      <c r="DA9" t="b">
        <f t="shared" si="90"/>
        <v>0</v>
      </c>
      <c r="DB9" t="b">
        <f t="shared" si="91"/>
        <v>0</v>
      </c>
      <c r="DC9" t="b">
        <f t="shared" si="92"/>
        <v>0</v>
      </c>
      <c r="DD9" t="b">
        <f t="shared" si="93"/>
        <v>0</v>
      </c>
    </row>
    <row r="10" spans="1:108">
      <c r="A10" s="4" t="s">
        <v>179</v>
      </c>
      <c r="C10" t="s">
        <v>164</v>
      </c>
      <c r="D10" s="4"/>
      <c r="E10" s="61" t="s">
        <v>7335</v>
      </c>
      <c r="F10" t="s">
        <v>156</v>
      </c>
      <c r="G10" t="s">
        <v>157</v>
      </c>
      <c r="H10" t="s">
        <v>7426</v>
      </c>
      <c r="I10" t="s">
        <v>7418</v>
      </c>
      <c r="J10" s="4" t="s">
        <v>109</v>
      </c>
      <c r="K10" s="4" t="s">
        <v>109</v>
      </c>
      <c r="L10" s="4" t="s">
        <v>6147</v>
      </c>
      <c r="M10" t="s">
        <v>6079</v>
      </c>
      <c r="N10" s="4" t="s">
        <v>180</v>
      </c>
      <c r="O10" s="4" t="b">
        <f t="shared" si="0"/>
        <v>1</v>
      </c>
      <c r="P10" s="4" t="b">
        <f t="shared" si="1"/>
        <v>1</v>
      </c>
      <c r="Q10" s="4" t="b">
        <f t="shared" si="2"/>
        <v>1</v>
      </c>
      <c r="R10" s="4" t="b">
        <f t="shared" si="3"/>
        <v>1</v>
      </c>
      <c r="S10" s="4" t="b">
        <f t="shared" si="4"/>
        <v>0</v>
      </c>
      <c r="T10" s="4" t="b">
        <f t="shared" si="5"/>
        <v>1</v>
      </c>
      <c r="U10" s="4" t="b">
        <f t="shared" si="6"/>
        <v>1</v>
      </c>
      <c r="V10" s="4" t="b">
        <f t="shared" si="7"/>
        <v>1</v>
      </c>
      <c r="W10" s="4" t="b">
        <f t="shared" si="8"/>
        <v>1</v>
      </c>
      <c r="X10" s="4" t="b">
        <f t="shared" si="9"/>
        <v>0</v>
      </c>
      <c r="Y10" s="4" t="b">
        <f t="shared" si="10"/>
        <v>1</v>
      </c>
      <c r="Z10" s="4" t="b">
        <f t="shared" si="11"/>
        <v>0</v>
      </c>
      <c r="AA10" s="4" t="b">
        <f t="shared" si="12"/>
        <v>0</v>
      </c>
      <c r="AB10" s="4" t="b">
        <f t="shared" si="13"/>
        <v>0</v>
      </c>
      <c r="AC10" s="4" t="b">
        <f t="shared" si="14"/>
        <v>0</v>
      </c>
      <c r="AD10" s="4" t="b">
        <f t="shared" si="15"/>
        <v>1</v>
      </c>
      <c r="AE10" s="4" t="b">
        <f t="shared" si="16"/>
        <v>0</v>
      </c>
      <c r="AF10" s="4" t="b">
        <f t="shared" si="17"/>
        <v>0</v>
      </c>
      <c r="AG10" s="4" t="b">
        <f t="shared" si="18"/>
        <v>0</v>
      </c>
      <c r="AH10" s="4" t="b">
        <f t="shared" si="19"/>
        <v>0</v>
      </c>
      <c r="AI10" s="4" t="b">
        <f t="shared" si="20"/>
        <v>0</v>
      </c>
      <c r="AJ10" s="4" t="b">
        <f t="shared" si="21"/>
        <v>0</v>
      </c>
      <c r="AK10" s="4" t="b">
        <f t="shared" si="22"/>
        <v>0</v>
      </c>
      <c r="AL10" s="4" t="b">
        <f t="shared" si="23"/>
        <v>0</v>
      </c>
      <c r="AM10" s="4" t="b">
        <f t="shared" si="24"/>
        <v>1</v>
      </c>
      <c r="AN10" s="4" t="b">
        <f t="shared" si="25"/>
        <v>0</v>
      </c>
      <c r="AO10" s="4" t="b">
        <f t="shared" si="26"/>
        <v>0</v>
      </c>
      <c r="AP10" s="4" t="b">
        <f t="shared" si="27"/>
        <v>0</v>
      </c>
      <c r="AQ10" s="4" t="b">
        <f t="shared" si="28"/>
        <v>0</v>
      </c>
      <c r="AR10" s="4" t="b">
        <f t="shared" si="29"/>
        <v>0</v>
      </c>
      <c r="AS10" s="4" t="b">
        <f t="shared" si="30"/>
        <v>0</v>
      </c>
      <c r="AT10" s="4" t="b">
        <f t="shared" si="31"/>
        <v>1</v>
      </c>
      <c r="AU10" s="4" t="b">
        <f t="shared" si="32"/>
        <v>0</v>
      </c>
      <c r="AV10" s="4" t="b">
        <f t="shared" si="33"/>
        <v>0</v>
      </c>
      <c r="AW10" s="4" t="b">
        <f t="shared" si="34"/>
        <v>0</v>
      </c>
      <c r="AX10" s="4" t="b">
        <f t="shared" si="35"/>
        <v>1</v>
      </c>
      <c r="AY10" s="4" t="b">
        <f t="shared" si="36"/>
        <v>0</v>
      </c>
      <c r="AZ10" s="4" t="b">
        <f t="shared" si="37"/>
        <v>0</v>
      </c>
      <c r="BA10" s="4" t="b">
        <f t="shared" si="38"/>
        <v>0</v>
      </c>
      <c r="BB10" s="4" t="b">
        <f t="shared" si="39"/>
        <v>0</v>
      </c>
      <c r="BC10" s="4" t="b">
        <f t="shared" si="40"/>
        <v>0</v>
      </c>
      <c r="BD10" s="4" t="b">
        <f t="shared" si="41"/>
        <v>0</v>
      </c>
      <c r="BE10" s="4" t="b">
        <f t="shared" si="42"/>
        <v>0</v>
      </c>
      <c r="BF10" s="4" t="b">
        <f t="shared" si="43"/>
        <v>0</v>
      </c>
      <c r="BG10" s="4" t="b">
        <f t="shared" si="44"/>
        <v>0</v>
      </c>
      <c r="BH10" s="4" t="b">
        <f t="shared" si="45"/>
        <v>1</v>
      </c>
      <c r="BI10" s="4" t="b">
        <f t="shared" si="46"/>
        <v>0</v>
      </c>
      <c r="BJ10" s="4" t="b">
        <f t="shared" si="47"/>
        <v>0</v>
      </c>
      <c r="BK10" s="4" t="b">
        <f t="shared" si="48"/>
        <v>0</v>
      </c>
      <c r="BL10" s="4" t="b">
        <f t="shared" si="49"/>
        <v>0</v>
      </c>
      <c r="BM10" s="4" t="b">
        <f t="shared" si="50"/>
        <v>0</v>
      </c>
      <c r="BN10" s="4" t="b">
        <f t="shared" si="51"/>
        <v>0</v>
      </c>
      <c r="BO10" s="4" t="b">
        <f t="shared" si="52"/>
        <v>0</v>
      </c>
      <c r="BP10" s="4" t="b">
        <f t="shared" si="53"/>
        <v>1</v>
      </c>
      <c r="BQ10" s="4" t="b">
        <f t="shared" si="54"/>
        <v>0</v>
      </c>
      <c r="BR10" s="4" t="b">
        <f t="shared" si="55"/>
        <v>0</v>
      </c>
      <c r="BS10" s="4" t="b">
        <f t="shared" si="56"/>
        <v>1</v>
      </c>
      <c r="BT10" s="4" t="b">
        <f t="shared" si="57"/>
        <v>0</v>
      </c>
      <c r="BU10" s="4" t="b">
        <f t="shared" si="58"/>
        <v>0</v>
      </c>
      <c r="BV10" s="4" t="b">
        <f t="shared" si="59"/>
        <v>0</v>
      </c>
      <c r="BW10" s="4" t="b">
        <f t="shared" si="60"/>
        <v>0</v>
      </c>
      <c r="BX10" s="4" t="b">
        <f t="shared" si="61"/>
        <v>0</v>
      </c>
      <c r="BY10" s="4" t="b">
        <f t="shared" si="62"/>
        <v>1</v>
      </c>
      <c r="BZ10" s="4" t="b">
        <f t="shared" si="63"/>
        <v>0</v>
      </c>
      <c r="CA10" s="4" t="b">
        <f t="shared" si="64"/>
        <v>0</v>
      </c>
      <c r="CB10" s="4" t="b">
        <f t="shared" si="65"/>
        <v>1</v>
      </c>
      <c r="CC10" s="4" t="b">
        <f t="shared" si="66"/>
        <v>0</v>
      </c>
      <c r="CD10" s="4" t="b">
        <f t="shared" si="67"/>
        <v>0</v>
      </c>
      <c r="CE10" s="4" t="b">
        <f t="shared" si="68"/>
        <v>0</v>
      </c>
      <c r="CF10" s="4" t="b">
        <f t="shared" si="69"/>
        <v>0</v>
      </c>
      <c r="CG10" s="4" t="b">
        <f t="shared" si="70"/>
        <v>0</v>
      </c>
      <c r="CH10" s="4" t="b">
        <f t="shared" si="71"/>
        <v>0</v>
      </c>
      <c r="CI10" s="4" t="b">
        <f t="shared" si="72"/>
        <v>0</v>
      </c>
      <c r="CJ10" s="4" t="b">
        <f t="shared" si="73"/>
        <v>1</v>
      </c>
      <c r="CK10" s="4" t="b">
        <f t="shared" si="74"/>
        <v>1</v>
      </c>
      <c r="CL10" s="4" t="b">
        <f t="shared" si="75"/>
        <v>0</v>
      </c>
      <c r="CM10" s="4" t="b">
        <f t="shared" si="76"/>
        <v>0</v>
      </c>
      <c r="CN10" s="4" t="b">
        <f t="shared" si="77"/>
        <v>0</v>
      </c>
      <c r="CO10" s="4" t="b">
        <f t="shared" si="78"/>
        <v>0</v>
      </c>
      <c r="CP10" s="4" t="b">
        <f t="shared" si="79"/>
        <v>0</v>
      </c>
      <c r="CQ10" s="4" t="b">
        <f t="shared" si="80"/>
        <v>0</v>
      </c>
      <c r="CR10" s="4" t="b">
        <f t="shared" si="81"/>
        <v>0</v>
      </c>
      <c r="CS10" s="4" t="b">
        <f t="shared" si="82"/>
        <v>0</v>
      </c>
      <c r="CT10" s="4" t="b">
        <f t="shared" si="83"/>
        <v>0</v>
      </c>
      <c r="CU10" s="4" t="b">
        <f t="shared" si="84"/>
        <v>0</v>
      </c>
      <c r="CV10" s="4" t="b">
        <f t="shared" si="85"/>
        <v>0</v>
      </c>
      <c r="CW10" s="4" t="b">
        <f t="shared" si="86"/>
        <v>1</v>
      </c>
      <c r="CX10" s="4" t="b">
        <f t="shared" si="87"/>
        <v>0</v>
      </c>
      <c r="CY10" s="4" t="b">
        <f t="shared" si="88"/>
        <v>0</v>
      </c>
      <c r="CZ10" s="4" t="b">
        <f t="shared" si="89"/>
        <v>0</v>
      </c>
      <c r="DA10" s="4" t="b">
        <f t="shared" si="90"/>
        <v>0</v>
      </c>
      <c r="DB10" s="4" t="b">
        <f t="shared" si="91"/>
        <v>0</v>
      </c>
      <c r="DC10" s="4" t="b">
        <f t="shared" si="92"/>
        <v>0</v>
      </c>
      <c r="DD10" s="4" t="b">
        <f t="shared" si="93"/>
        <v>0</v>
      </c>
    </row>
    <row r="11" spans="1:108">
      <c r="A11" t="s">
        <v>196</v>
      </c>
      <c r="B11" t="s">
        <v>197</v>
      </c>
      <c r="C11" t="s">
        <v>197</v>
      </c>
      <c r="E11" t="s">
        <v>7335</v>
      </c>
      <c r="F11" t="s">
        <v>156</v>
      </c>
      <c r="G11" t="s">
        <v>157</v>
      </c>
      <c r="H11" t="s">
        <v>7426</v>
      </c>
      <c r="I11" t="s">
        <v>7418</v>
      </c>
      <c r="J11" t="s">
        <v>183</v>
      </c>
      <c r="K11" t="s">
        <v>183</v>
      </c>
      <c r="L11" t="s">
        <v>6147</v>
      </c>
      <c r="M11" t="s">
        <v>6079</v>
      </c>
      <c r="N11" s="4" t="s">
        <v>198</v>
      </c>
      <c r="O11" s="4" t="b">
        <f t="shared" si="0"/>
        <v>1</v>
      </c>
      <c r="P11" t="b">
        <f t="shared" si="1"/>
        <v>0</v>
      </c>
      <c r="Q11" t="b">
        <f t="shared" si="2"/>
        <v>1</v>
      </c>
      <c r="R11" t="b">
        <f t="shared" si="3"/>
        <v>1</v>
      </c>
      <c r="S11" s="4" t="b">
        <f t="shared" si="4"/>
        <v>1</v>
      </c>
      <c r="T11" s="4" t="b">
        <f t="shared" si="5"/>
        <v>1</v>
      </c>
      <c r="U11" s="4" t="b">
        <f t="shared" si="6"/>
        <v>0</v>
      </c>
      <c r="V11" s="4" t="b">
        <f t="shared" si="7"/>
        <v>0</v>
      </c>
      <c r="W11" s="4" t="b">
        <f t="shared" si="8"/>
        <v>1</v>
      </c>
      <c r="X11" s="4" t="b">
        <f t="shared" si="9"/>
        <v>0</v>
      </c>
      <c r="Y11" s="4" t="b">
        <f t="shared" si="10"/>
        <v>0</v>
      </c>
      <c r="Z11" s="4" t="b">
        <f t="shared" si="11"/>
        <v>0</v>
      </c>
      <c r="AA11" s="4" t="b">
        <f t="shared" si="12"/>
        <v>0</v>
      </c>
      <c r="AB11" t="b">
        <f t="shared" si="13"/>
        <v>0</v>
      </c>
      <c r="AC11" t="b">
        <f t="shared" si="14"/>
        <v>0</v>
      </c>
      <c r="AD11" t="b">
        <f t="shared" si="15"/>
        <v>0</v>
      </c>
      <c r="AE11" t="b">
        <f t="shared" si="16"/>
        <v>0</v>
      </c>
      <c r="AF11" t="b">
        <f t="shared" si="17"/>
        <v>0</v>
      </c>
      <c r="AG11" t="b">
        <f t="shared" si="18"/>
        <v>0</v>
      </c>
      <c r="AH11" t="b">
        <f t="shared" si="19"/>
        <v>0</v>
      </c>
      <c r="AI11" t="b">
        <f t="shared" si="20"/>
        <v>0</v>
      </c>
      <c r="AJ11" t="b">
        <f t="shared" si="21"/>
        <v>0</v>
      </c>
      <c r="AK11" t="b">
        <f t="shared" si="22"/>
        <v>0</v>
      </c>
      <c r="AL11" t="b">
        <f t="shared" si="23"/>
        <v>0</v>
      </c>
      <c r="AM11" t="b">
        <f t="shared" si="24"/>
        <v>0</v>
      </c>
      <c r="AN11" t="b">
        <f t="shared" si="25"/>
        <v>0</v>
      </c>
      <c r="AO11" t="b">
        <f t="shared" si="26"/>
        <v>0</v>
      </c>
      <c r="AP11" t="b">
        <f t="shared" si="27"/>
        <v>0</v>
      </c>
      <c r="AQ11" t="b">
        <f t="shared" si="28"/>
        <v>0</v>
      </c>
      <c r="AR11" t="b">
        <f t="shared" si="29"/>
        <v>0</v>
      </c>
      <c r="AS11" t="b">
        <f t="shared" si="30"/>
        <v>0</v>
      </c>
      <c r="AT11" t="b">
        <f t="shared" si="31"/>
        <v>0</v>
      </c>
      <c r="AU11" t="b">
        <f t="shared" si="32"/>
        <v>0</v>
      </c>
      <c r="AV11" t="b">
        <f t="shared" si="33"/>
        <v>0</v>
      </c>
      <c r="AW11" t="b">
        <f t="shared" si="34"/>
        <v>0</v>
      </c>
      <c r="AX11" t="b">
        <f t="shared" si="35"/>
        <v>0</v>
      </c>
      <c r="AY11" t="b">
        <f t="shared" si="36"/>
        <v>0</v>
      </c>
      <c r="AZ11" t="b">
        <f t="shared" si="37"/>
        <v>1</v>
      </c>
      <c r="BA11" t="b">
        <f t="shared" si="38"/>
        <v>0</v>
      </c>
      <c r="BB11" t="b">
        <f t="shared" si="39"/>
        <v>0</v>
      </c>
      <c r="BC11" t="b">
        <f t="shared" si="40"/>
        <v>0</v>
      </c>
      <c r="BD11" t="b">
        <f t="shared" si="41"/>
        <v>0</v>
      </c>
      <c r="BE11" t="b">
        <f t="shared" si="42"/>
        <v>0</v>
      </c>
      <c r="BF11" t="b">
        <f t="shared" si="43"/>
        <v>0</v>
      </c>
      <c r="BG11" t="b">
        <f t="shared" si="44"/>
        <v>0</v>
      </c>
      <c r="BH11" t="b">
        <f t="shared" si="45"/>
        <v>0</v>
      </c>
      <c r="BI11" t="b">
        <f t="shared" si="46"/>
        <v>0</v>
      </c>
      <c r="BJ11" t="b">
        <f t="shared" si="47"/>
        <v>0</v>
      </c>
      <c r="BK11" t="b">
        <f t="shared" si="48"/>
        <v>0</v>
      </c>
      <c r="BL11" t="b">
        <f t="shared" si="49"/>
        <v>0</v>
      </c>
      <c r="BM11" t="b">
        <f t="shared" si="50"/>
        <v>0</v>
      </c>
      <c r="BN11" t="b">
        <f t="shared" si="51"/>
        <v>1</v>
      </c>
      <c r="BO11" t="b">
        <f t="shared" si="52"/>
        <v>0</v>
      </c>
      <c r="BP11" t="b">
        <f t="shared" si="53"/>
        <v>0</v>
      </c>
      <c r="BQ11" t="b">
        <f t="shared" si="54"/>
        <v>0</v>
      </c>
      <c r="BR11" t="b">
        <f t="shared" si="55"/>
        <v>0</v>
      </c>
      <c r="BS11" t="b">
        <f t="shared" si="56"/>
        <v>0</v>
      </c>
      <c r="BT11" t="b">
        <f t="shared" si="57"/>
        <v>0</v>
      </c>
      <c r="BU11" t="b">
        <f t="shared" si="58"/>
        <v>0</v>
      </c>
      <c r="BV11" t="b">
        <f t="shared" si="59"/>
        <v>0</v>
      </c>
      <c r="BW11" t="b">
        <f t="shared" si="60"/>
        <v>0</v>
      </c>
      <c r="BX11" t="b">
        <f t="shared" si="61"/>
        <v>0</v>
      </c>
      <c r="BY11" t="b">
        <f t="shared" si="62"/>
        <v>0</v>
      </c>
      <c r="BZ11" t="b">
        <f t="shared" si="63"/>
        <v>0</v>
      </c>
      <c r="CA11" t="b">
        <f t="shared" si="64"/>
        <v>0</v>
      </c>
      <c r="CB11" t="b">
        <f t="shared" si="65"/>
        <v>0</v>
      </c>
      <c r="CC11" t="b">
        <f t="shared" si="66"/>
        <v>1</v>
      </c>
      <c r="CD11" t="b">
        <f t="shared" si="67"/>
        <v>0</v>
      </c>
      <c r="CE11" t="b">
        <f t="shared" si="68"/>
        <v>0</v>
      </c>
      <c r="CF11" t="b">
        <f t="shared" si="69"/>
        <v>1</v>
      </c>
      <c r="CG11" t="b">
        <f t="shared" si="70"/>
        <v>0</v>
      </c>
      <c r="CH11" t="b">
        <f t="shared" si="71"/>
        <v>0</v>
      </c>
      <c r="CI11" t="b">
        <f t="shared" si="72"/>
        <v>0</v>
      </c>
      <c r="CJ11" t="b">
        <f t="shared" si="73"/>
        <v>0</v>
      </c>
      <c r="CK11" t="b">
        <f t="shared" si="74"/>
        <v>0</v>
      </c>
      <c r="CL11" t="b">
        <f t="shared" si="75"/>
        <v>0</v>
      </c>
      <c r="CM11" t="b">
        <f t="shared" si="76"/>
        <v>0</v>
      </c>
      <c r="CN11" t="b">
        <f t="shared" si="77"/>
        <v>0</v>
      </c>
      <c r="CO11" t="b">
        <f t="shared" si="78"/>
        <v>0</v>
      </c>
      <c r="CP11" t="b">
        <f t="shared" si="79"/>
        <v>0</v>
      </c>
      <c r="CQ11" t="b">
        <f t="shared" si="80"/>
        <v>0</v>
      </c>
      <c r="CR11" t="b">
        <f t="shared" si="81"/>
        <v>0</v>
      </c>
      <c r="CS11" t="b">
        <f t="shared" si="82"/>
        <v>0</v>
      </c>
      <c r="CT11" t="b">
        <f t="shared" si="83"/>
        <v>0</v>
      </c>
      <c r="CU11" t="b">
        <f t="shared" si="84"/>
        <v>0</v>
      </c>
      <c r="CV11" t="b">
        <f t="shared" si="85"/>
        <v>0</v>
      </c>
      <c r="CW11" t="b">
        <f t="shared" si="86"/>
        <v>0</v>
      </c>
      <c r="CX11" t="b">
        <f t="shared" si="87"/>
        <v>0</v>
      </c>
      <c r="CY11" t="b">
        <f t="shared" si="88"/>
        <v>0</v>
      </c>
      <c r="CZ11" t="b">
        <f t="shared" si="89"/>
        <v>0</v>
      </c>
      <c r="DA11" t="b">
        <f t="shared" si="90"/>
        <v>0</v>
      </c>
      <c r="DB11" t="b">
        <f t="shared" si="91"/>
        <v>0</v>
      </c>
      <c r="DC11" t="b">
        <f t="shared" si="92"/>
        <v>0</v>
      </c>
      <c r="DD11" t="b">
        <f t="shared" si="93"/>
        <v>0</v>
      </c>
    </row>
    <row r="12" spans="1:108">
      <c r="A12" s="4" t="s">
        <v>199</v>
      </c>
      <c r="B12" t="s">
        <v>203</v>
      </c>
      <c r="C12" t="s">
        <v>197</v>
      </c>
      <c r="D12" s="4"/>
      <c r="E12" s="4" t="s">
        <v>7335</v>
      </c>
      <c r="F12" t="s">
        <v>156</v>
      </c>
      <c r="G12" t="s">
        <v>157</v>
      </c>
      <c r="H12" t="s">
        <v>7426</v>
      </c>
      <c r="I12" t="s">
        <v>7418</v>
      </c>
      <c r="J12" s="4" t="s">
        <v>124</v>
      </c>
      <c r="K12" s="4" t="s">
        <v>16</v>
      </c>
      <c r="L12" s="4" t="s">
        <v>6160</v>
      </c>
      <c r="M12" s="4" t="s">
        <v>200</v>
      </c>
      <c r="N12" s="4" t="s">
        <v>201</v>
      </c>
      <c r="O12" s="4" t="b">
        <f t="shared" si="0"/>
        <v>1</v>
      </c>
      <c r="P12" s="4" t="b">
        <f t="shared" si="1"/>
        <v>1</v>
      </c>
      <c r="Q12" s="4" t="b">
        <f t="shared" si="2"/>
        <v>0</v>
      </c>
      <c r="R12" s="4" t="b">
        <f t="shared" si="3"/>
        <v>0</v>
      </c>
      <c r="S12" s="4" t="b">
        <f t="shared" si="4"/>
        <v>1</v>
      </c>
      <c r="T12" s="4" t="b">
        <f t="shared" si="5"/>
        <v>1</v>
      </c>
      <c r="U12" s="4" t="b">
        <f t="shared" si="6"/>
        <v>1</v>
      </c>
      <c r="V12" s="4" t="b">
        <f t="shared" si="7"/>
        <v>0</v>
      </c>
      <c r="W12" s="4" t="b">
        <f t="shared" si="8"/>
        <v>0</v>
      </c>
      <c r="X12" s="4" t="b">
        <f t="shared" si="9"/>
        <v>0</v>
      </c>
      <c r="Y12" s="4" t="b">
        <f t="shared" si="10"/>
        <v>0</v>
      </c>
      <c r="Z12" s="4" t="b">
        <f t="shared" si="11"/>
        <v>0</v>
      </c>
      <c r="AA12" s="4" t="b">
        <f t="shared" si="12"/>
        <v>0</v>
      </c>
      <c r="AB12" s="4" t="b">
        <f t="shared" si="13"/>
        <v>0</v>
      </c>
      <c r="AC12" s="4" t="b">
        <f t="shared" si="14"/>
        <v>0</v>
      </c>
      <c r="AD12" s="4" t="b">
        <f t="shared" si="15"/>
        <v>0</v>
      </c>
      <c r="AE12" s="4" t="b">
        <f t="shared" si="16"/>
        <v>0</v>
      </c>
      <c r="AF12" s="4" t="b">
        <f t="shared" si="17"/>
        <v>0</v>
      </c>
      <c r="AG12" s="4" t="b">
        <f t="shared" si="18"/>
        <v>0</v>
      </c>
      <c r="AH12" s="4" t="b">
        <f t="shared" si="19"/>
        <v>0</v>
      </c>
      <c r="AI12" s="4" t="b">
        <f t="shared" si="20"/>
        <v>1</v>
      </c>
      <c r="AJ12" s="4" t="b">
        <f t="shared" si="21"/>
        <v>0</v>
      </c>
      <c r="AK12" s="4" t="b">
        <f t="shared" si="22"/>
        <v>0</v>
      </c>
      <c r="AL12" s="4" t="b">
        <f t="shared" si="23"/>
        <v>1</v>
      </c>
      <c r="AM12" s="4" t="b">
        <f t="shared" si="24"/>
        <v>0</v>
      </c>
      <c r="AN12" s="4" t="b">
        <f t="shared" si="25"/>
        <v>0</v>
      </c>
      <c r="AO12" s="4" t="b">
        <f t="shared" si="26"/>
        <v>0</v>
      </c>
      <c r="AP12" s="4" t="b">
        <f t="shared" si="27"/>
        <v>0</v>
      </c>
      <c r="AQ12" s="4" t="b">
        <f t="shared" si="28"/>
        <v>0</v>
      </c>
      <c r="AR12" s="4" t="b">
        <f t="shared" si="29"/>
        <v>0</v>
      </c>
      <c r="AS12" s="4" t="b">
        <f t="shared" si="30"/>
        <v>0</v>
      </c>
      <c r="AT12" s="4" t="b">
        <f t="shared" si="31"/>
        <v>0</v>
      </c>
      <c r="AU12" s="4" t="b">
        <f t="shared" si="32"/>
        <v>0</v>
      </c>
      <c r="AV12" s="4" t="b">
        <f t="shared" si="33"/>
        <v>0</v>
      </c>
      <c r="AW12" s="4" t="b">
        <f t="shared" si="34"/>
        <v>0</v>
      </c>
      <c r="AX12" s="4" t="b">
        <f t="shared" si="35"/>
        <v>0</v>
      </c>
      <c r="AY12" s="4" t="b">
        <f t="shared" si="36"/>
        <v>0</v>
      </c>
      <c r="AZ12" s="4" t="b">
        <f t="shared" si="37"/>
        <v>0</v>
      </c>
      <c r="BA12" s="4" t="b">
        <f t="shared" si="38"/>
        <v>0</v>
      </c>
      <c r="BB12" s="4" t="b">
        <f t="shared" si="39"/>
        <v>0</v>
      </c>
      <c r="BC12" s="4" t="b">
        <f t="shared" si="40"/>
        <v>0</v>
      </c>
      <c r="BD12" s="4" t="b">
        <f t="shared" si="41"/>
        <v>0</v>
      </c>
      <c r="BE12" s="4" t="b">
        <f t="shared" si="42"/>
        <v>0</v>
      </c>
      <c r="BF12" s="4" t="b">
        <f t="shared" si="43"/>
        <v>0</v>
      </c>
      <c r="BG12" s="4" t="b">
        <f t="shared" si="44"/>
        <v>0</v>
      </c>
      <c r="BH12" s="4" t="b">
        <f t="shared" si="45"/>
        <v>0</v>
      </c>
      <c r="BI12" s="4" t="b">
        <f t="shared" si="46"/>
        <v>0</v>
      </c>
      <c r="BJ12" s="4" t="b">
        <f t="shared" si="47"/>
        <v>0</v>
      </c>
      <c r="BK12" s="4" t="b">
        <f t="shared" si="48"/>
        <v>0</v>
      </c>
      <c r="BL12" s="4" t="b">
        <f t="shared" si="49"/>
        <v>0</v>
      </c>
      <c r="BM12" s="4" t="b">
        <f t="shared" si="50"/>
        <v>0</v>
      </c>
      <c r="BN12" s="4" t="b">
        <f t="shared" si="51"/>
        <v>0</v>
      </c>
      <c r="BO12" s="4" t="b">
        <f t="shared" si="52"/>
        <v>0</v>
      </c>
      <c r="BP12" s="4" t="b">
        <f t="shared" si="53"/>
        <v>0</v>
      </c>
      <c r="BQ12" s="4" t="b">
        <f t="shared" si="54"/>
        <v>0</v>
      </c>
      <c r="BR12" s="4" t="b">
        <f t="shared" si="55"/>
        <v>0</v>
      </c>
      <c r="BS12" s="4" t="b">
        <f t="shared" si="56"/>
        <v>1</v>
      </c>
      <c r="BT12" s="4" t="b">
        <f t="shared" si="57"/>
        <v>0</v>
      </c>
      <c r="BU12" s="4" t="b">
        <f t="shared" si="58"/>
        <v>0</v>
      </c>
      <c r="BV12" s="4" t="b">
        <f t="shared" si="59"/>
        <v>0</v>
      </c>
      <c r="BW12" s="4" t="b">
        <f t="shared" si="60"/>
        <v>0</v>
      </c>
      <c r="BX12" s="4" t="b">
        <f t="shared" si="61"/>
        <v>0</v>
      </c>
      <c r="BY12" s="4" t="b">
        <f t="shared" si="62"/>
        <v>0</v>
      </c>
      <c r="BZ12" s="4" t="b">
        <f t="shared" si="63"/>
        <v>0</v>
      </c>
      <c r="CA12" s="4" t="b">
        <f t="shared" si="64"/>
        <v>0</v>
      </c>
      <c r="CB12" s="4" t="b">
        <f t="shared" si="65"/>
        <v>0</v>
      </c>
      <c r="CC12" s="4" t="b">
        <f t="shared" si="66"/>
        <v>0</v>
      </c>
      <c r="CD12" s="4" t="b">
        <f t="shared" si="67"/>
        <v>0</v>
      </c>
      <c r="CE12" s="4" t="b">
        <f t="shared" si="68"/>
        <v>0</v>
      </c>
      <c r="CF12" s="4" t="b">
        <f t="shared" si="69"/>
        <v>0</v>
      </c>
      <c r="CG12" s="4" t="b">
        <f t="shared" si="70"/>
        <v>0</v>
      </c>
      <c r="CH12" s="4" t="b">
        <f t="shared" si="71"/>
        <v>1</v>
      </c>
      <c r="CI12" s="4" t="b">
        <f t="shared" si="72"/>
        <v>0</v>
      </c>
      <c r="CJ12" s="4" t="b">
        <f t="shared" si="73"/>
        <v>0</v>
      </c>
      <c r="CK12" s="4" t="b">
        <f t="shared" si="74"/>
        <v>0</v>
      </c>
      <c r="CL12" s="4" t="b">
        <f t="shared" si="75"/>
        <v>0</v>
      </c>
      <c r="CM12" s="4" t="b">
        <f t="shared" si="76"/>
        <v>0</v>
      </c>
      <c r="CN12" s="4" t="b">
        <f t="shared" si="77"/>
        <v>0</v>
      </c>
      <c r="CO12" s="4" t="b">
        <f t="shared" si="78"/>
        <v>0</v>
      </c>
      <c r="CP12" s="4" t="b">
        <f t="shared" si="79"/>
        <v>0</v>
      </c>
      <c r="CQ12" s="4" t="b">
        <f t="shared" si="80"/>
        <v>0</v>
      </c>
      <c r="CR12" s="4" t="b">
        <f t="shared" si="81"/>
        <v>0</v>
      </c>
      <c r="CS12" s="4" t="b">
        <f t="shared" si="82"/>
        <v>0</v>
      </c>
      <c r="CT12" s="4" t="b">
        <f t="shared" si="83"/>
        <v>0</v>
      </c>
      <c r="CU12" s="4" t="b">
        <f t="shared" si="84"/>
        <v>0</v>
      </c>
      <c r="CV12" s="4" t="b">
        <f t="shared" si="85"/>
        <v>0</v>
      </c>
      <c r="CW12" s="4" t="b">
        <f t="shared" si="86"/>
        <v>0</v>
      </c>
      <c r="CX12" s="4" t="b">
        <f t="shared" si="87"/>
        <v>0</v>
      </c>
      <c r="CY12" s="4" t="b">
        <f t="shared" si="88"/>
        <v>0</v>
      </c>
      <c r="CZ12" s="4" t="b">
        <f t="shared" si="89"/>
        <v>0</v>
      </c>
      <c r="DA12" s="4" t="b">
        <f t="shared" si="90"/>
        <v>0</v>
      </c>
      <c r="DB12" s="4" t="b">
        <f t="shared" si="91"/>
        <v>0</v>
      </c>
      <c r="DC12" s="4" t="b">
        <f t="shared" si="92"/>
        <v>0</v>
      </c>
      <c r="DD12" s="4" t="b">
        <f t="shared" si="93"/>
        <v>0</v>
      </c>
    </row>
    <row r="13" spans="1:108">
      <c r="A13" s="4" t="s">
        <v>202</v>
      </c>
      <c r="B13" t="s">
        <v>203</v>
      </c>
      <c r="C13" t="s">
        <v>197</v>
      </c>
      <c r="D13" s="4"/>
      <c r="E13" s="61" t="s">
        <v>7335</v>
      </c>
      <c r="F13" t="s">
        <v>156</v>
      </c>
      <c r="G13" t="s">
        <v>157</v>
      </c>
      <c r="H13" t="s">
        <v>7426</v>
      </c>
      <c r="I13" t="s">
        <v>7418</v>
      </c>
      <c r="J13" s="4" t="s">
        <v>204</v>
      </c>
      <c r="K13" s="4" t="s">
        <v>205</v>
      </c>
      <c r="L13" s="4" t="s">
        <v>6161</v>
      </c>
      <c r="M13" t="s">
        <v>6079</v>
      </c>
      <c r="N13" s="4" t="s">
        <v>206</v>
      </c>
      <c r="O13" s="4" t="b">
        <f t="shared" si="0"/>
        <v>1</v>
      </c>
      <c r="P13" s="4" t="b">
        <f t="shared" si="1"/>
        <v>1</v>
      </c>
      <c r="Q13" s="4" t="b">
        <f t="shared" si="2"/>
        <v>0</v>
      </c>
      <c r="R13" s="4" t="b">
        <f t="shared" si="3"/>
        <v>0</v>
      </c>
      <c r="S13" s="4" t="b">
        <f t="shared" si="4"/>
        <v>1</v>
      </c>
      <c r="T13" s="4" t="b">
        <f t="shared" si="5"/>
        <v>0</v>
      </c>
      <c r="U13" s="4" t="b">
        <f t="shared" si="6"/>
        <v>1</v>
      </c>
      <c r="V13" s="4" t="b">
        <f t="shared" si="7"/>
        <v>1</v>
      </c>
      <c r="W13" s="4" t="b">
        <f t="shared" si="8"/>
        <v>0</v>
      </c>
      <c r="X13" s="4" t="b">
        <f t="shared" si="9"/>
        <v>0</v>
      </c>
      <c r="Y13" s="4" t="b">
        <f t="shared" si="10"/>
        <v>0</v>
      </c>
      <c r="Z13" s="4" t="b">
        <f t="shared" si="11"/>
        <v>0</v>
      </c>
      <c r="AA13" s="4" t="b">
        <f t="shared" si="12"/>
        <v>1</v>
      </c>
      <c r="AB13" s="4" t="b">
        <f t="shared" si="13"/>
        <v>0</v>
      </c>
      <c r="AC13" s="4" t="b">
        <f t="shared" si="14"/>
        <v>0</v>
      </c>
      <c r="AD13" s="4" t="b">
        <f t="shared" si="15"/>
        <v>0</v>
      </c>
      <c r="AE13" s="4" t="b">
        <f t="shared" si="16"/>
        <v>0</v>
      </c>
      <c r="AF13" s="4" t="b">
        <f t="shared" si="17"/>
        <v>0</v>
      </c>
      <c r="AG13" s="4" t="b">
        <f t="shared" si="18"/>
        <v>0</v>
      </c>
      <c r="AH13" s="4" t="b">
        <f t="shared" si="19"/>
        <v>0</v>
      </c>
      <c r="AI13" s="4" t="b">
        <f t="shared" si="20"/>
        <v>0</v>
      </c>
      <c r="AJ13" s="4" t="b">
        <f t="shared" si="21"/>
        <v>0</v>
      </c>
      <c r="AK13" s="4" t="b">
        <f t="shared" si="22"/>
        <v>0</v>
      </c>
      <c r="AL13" s="4" t="b">
        <f t="shared" si="23"/>
        <v>0</v>
      </c>
      <c r="AM13" s="4" t="b">
        <f t="shared" si="24"/>
        <v>0</v>
      </c>
      <c r="AN13" s="4" t="b">
        <f t="shared" si="25"/>
        <v>0</v>
      </c>
      <c r="AO13" s="4" t="b">
        <f t="shared" si="26"/>
        <v>0</v>
      </c>
      <c r="AP13" s="4" t="b">
        <f t="shared" si="27"/>
        <v>0</v>
      </c>
      <c r="AQ13" s="4" t="b">
        <f t="shared" si="28"/>
        <v>0</v>
      </c>
      <c r="AR13" s="4" t="b">
        <f t="shared" si="29"/>
        <v>0</v>
      </c>
      <c r="AS13" s="4" t="b">
        <f t="shared" si="30"/>
        <v>0</v>
      </c>
      <c r="AT13" s="4" t="b">
        <f t="shared" si="31"/>
        <v>0</v>
      </c>
      <c r="AU13" s="4" t="b">
        <f t="shared" si="32"/>
        <v>0</v>
      </c>
      <c r="AV13" s="4" t="b">
        <f t="shared" si="33"/>
        <v>0</v>
      </c>
      <c r="AW13" s="4" t="b">
        <f t="shared" si="34"/>
        <v>0</v>
      </c>
      <c r="AX13" s="4" t="b">
        <f t="shared" si="35"/>
        <v>0</v>
      </c>
      <c r="AY13" s="4" t="b">
        <f t="shared" si="36"/>
        <v>0</v>
      </c>
      <c r="AZ13" s="4" t="b">
        <f t="shared" si="37"/>
        <v>0</v>
      </c>
      <c r="BA13" s="4" t="b">
        <f t="shared" si="38"/>
        <v>0</v>
      </c>
      <c r="BB13" s="4" t="b">
        <f t="shared" si="39"/>
        <v>0</v>
      </c>
      <c r="BC13" s="4" t="b">
        <f t="shared" si="40"/>
        <v>0</v>
      </c>
      <c r="BD13" s="4" t="b">
        <f t="shared" si="41"/>
        <v>0</v>
      </c>
      <c r="BE13" s="4" t="b">
        <f t="shared" si="42"/>
        <v>0</v>
      </c>
      <c r="BF13" s="4" t="b">
        <f t="shared" si="43"/>
        <v>0</v>
      </c>
      <c r="BG13" s="4" t="b">
        <f t="shared" si="44"/>
        <v>0</v>
      </c>
      <c r="BH13" s="4" t="b">
        <f t="shared" si="45"/>
        <v>0</v>
      </c>
      <c r="BI13" s="4" t="b">
        <f t="shared" si="46"/>
        <v>0</v>
      </c>
      <c r="BJ13" s="4" t="b">
        <f t="shared" si="47"/>
        <v>0</v>
      </c>
      <c r="BK13" s="4" t="b">
        <f t="shared" si="48"/>
        <v>0</v>
      </c>
      <c r="BL13" s="4" t="b">
        <f t="shared" si="49"/>
        <v>1</v>
      </c>
      <c r="BM13" s="4" t="b">
        <f t="shared" si="50"/>
        <v>0</v>
      </c>
      <c r="BN13" s="4" t="b">
        <f t="shared" si="51"/>
        <v>0</v>
      </c>
      <c r="BO13" s="4" t="b">
        <f t="shared" si="52"/>
        <v>1</v>
      </c>
      <c r="BP13" s="4" t="b">
        <f t="shared" si="53"/>
        <v>0</v>
      </c>
      <c r="BQ13" s="4" t="b">
        <f t="shared" si="54"/>
        <v>0</v>
      </c>
      <c r="BR13" s="4" t="b">
        <f t="shared" si="55"/>
        <v>0</v>
      </c>
      <c r="BS13" s="4" t="b">
        <f t="shared" si="56"/>
        <v>1</v>
      </c>
      <c r="BT13" s="4" t="b">
        <f t="shared" si="57"/>
        <v>0</v>
      </c>
      <c r="BU13" s="4" t="b">
        <f t="shared" si="58"/>
        <v>0</v>
      </c>
      <c r="BV13" s="4" t="b">
        <f t="shared" si="59"/>
        <v>0</v>
      </c>
      <c r="BW13" s="4" t="b">
        <f t="shared" si="60"/>
        <v>0</v>
      </c>
      <c r="BX13" s="4" t="b">
        <f t="shared" si="61"/>
        <v>0</v>
      </c>
      <c r="BY13" s="4" t="b">
        <f t="shared" si="62"/>
        <v>0</v>
      </c>
      <c r="BZ13" s="4" t="b">
        <f t="shared" si="63"/>
        <v>0</v>
      </c>
      <c r="CA13" s="4" t="b">
        <f t="shared" si="64"/>
        <v>0</v>
      </c>
      <c r="CB13" s="4" t="b">
        <f t="shared" si="65"/>
        <v>0</v>
      </c>
      <c r="CC13" s="4" t="b">
        <f t="shared" si="66"/>
        <v>0</v>
      </c>
      <c r="CD13" s="4" t="b">
        <f t="shared" si="67"/>
        <v>0</v>
      </c>
      <c r="CE13" s="4" t="b">
        <f t="shared" si="68"/>
        <v>0</v>
      </c>
      <c r="CF13" s="4" t="b">
        <f t="shared" si="69"/>
        <v>0</v>
      </c>
      <c r="CG13" s="4" t="b">
        <f t="shared" si="70"/>
        <v>0</v>
      </c>
      <c r="CH13" s="4" t="b">
        <f t="shared" si="71"/>
        <v>0</v>
      </c>
      <c r="CI13" s="4" t="b">
        <f t="shared" si="72"/>
        <v>0</v>
      </c>
      <c r="CJ13" s="4" t="b">
        <f t="shared" si="73"/>
        <v>0</v>
      </c>
      <c r="CK13" s="4" t="b">
        <f t="shared" si="74"/>
        <v>0</v>
      </c>
      <c r="CL13" s="4" t="b">
        <f t="shared" si="75"/>
        <v>0</v>
      </c>
      <c r="CM13" s="4" t="b">
        <f t="shared" si="76"/>
        <v>0</v>
      </c>
      <c r="CN13" s="4" t="b">
        <f t="shared" si="77"/>
        <v>0</v>
      </c>
      <c r="CO13" s="4" t="b">
        <f t="shared" si="78"/>
        <v>0</v>
      </c>
      <c r="CP13" s="4" t="b">
        <f t="shared" si="79"/>
        <v>0</v>
      </c>
      <c r="CQ13" s="4" t="b">
        <f t="shared" si="80"/>
        <v>0</v>
      </c>
      <c r="CR13" s="4" t="b">
        <f t="shared" si="81"/>
        <v>0</v>
      </c>
      <c r="CS13" s="4" t="b">
        <f t="shared" si="82"/>
        <v>0</v>
      </c>
      <c r="CT13" s="4" t="b">
        <f t="shared" si="83"/>
        <v>0</v>
      </c>
      <c r="CU13" s="4" t="b">
        <f t="shared" si="84"/>
        <v>0</v>
      </c>
      <c r="CV13" s="4" t="b">
        <f t="shared" si="85"/>
        <v>0</v>
      </c>
      <c r="CW13" s="4" t="b">
        <f t="shared" si="86"/>
        <v>0</v>
      </c>
      <c r="CX13" s="4" t="b">
        <f t="shared" si="87"/>
        <v>0</v>
      </c>
      <c r="CY13" s="4" t="b">
        <f t="shared" si="88"/>
        <v>0</v>
      </c>
      <c r="CZ13" s="4" t="b">
        <f t="shared" si="89"/>
        <v>0</v>
      </c>
      <c r="DA13" s="4" t="b">
        <f t="shared" si="90"/>
        <v>0</v>
      </c>
      <c r="DB13" s="4" t="b">
        <f t="shared" si="91"/>
        <v>0</v>
      </c>
      <c r="DC13" s="4" t="b">
        <f t="shared" si="92"/>
        <v>0</v>
      </c>
      <c r="DD13" s="4" t="b">
        <f t="shared" si="93"/>
        <v>0</v>
      </c>
    </row>
    <row r="14" spans="1:108">
      <c r="A14" t="s">
        <v>228</v>
      </c>
      <c r="B14" t="s">
        <v>229</v>
      </c>
      <c r="C14" t="s">
        <v>230</v>
      </c>
      <c r="E14" t="s">
        <v>7335</v>
      </c>
      <c r="F14" t="s">
        <v>156</v>
      </c>
      <c r="G14" t="s">
        <v>157</v>
      </c>
      <c r="H14" t="s">
        <v>7426</v>
      </c>
      <c r="I14" t="s">
        <v>7418</v>
      </c>
      <c r="J14" t="s">
        <v>109</v>
      </c>
      <c r="K14" t="s">
        <v>109</v>
      </c>
      <c r="L14" t="s">
        <v>6168</v>
      </c>
      <c r="M14" t="s">
        <v>6079</v>
      </c>
      <c r="N14" s="4" t="s">
        <v>231</v>
      </c>
      <c r="O14" s="4" t="b">
        <f t="shared" si="0"/>
        <v>1</v>
      </c>
      <c r="P14" t="b">
        <f t="shared" si="1"/>
        <v>1</v>
      </c>
      <c r="Q14" t="b">
        <f t="shared" si="2"/>
        <v>1</v>
      </c>
      <c r="R14" t="b">
        <f t="shared" si="3"/>
        <v>1</v>
      </c>
      <c r="S14" s="4" t="b">
        <f t="shared" si="4"/>
        <v>1</v>
      </c>
      <c r="T14" s="4" t="b">
        <f t="shared" si="5"/>
        <v>0</v>
      </c>
      <c r="U14" s="4" t="b">
        <f t="shared" si="6"/>
        <v>1</v>
      </c>
      <c r="V14" s="4" t="b">
        <f t="shared" si="7"/>
        <v>0</v>
      </c>
      <c r="W14" s="4" t="b">
        <f t="shared" si="8"/>
        <v>0</v>
      </c>
      <c r="X14" s="4" t="b">
        <f t="shared" si="9"/>
        <v>1</v>
      </c>
      <c r="Y14" s="4" t="b">
        <f t="shared" si="10"/>
        <v>1</v>
      </c>
      <c r="Z14" s="4" t="b">
        <f t="shared" si="11"/>
        <v>1</v>
      </c>
      <c r="AA14" s="4" t="b">
        <f t="shared" si="12"/>
        <v>0</v>
      </c>
      <c r="AB14" t="b">
        <f t="shared" si="13"/>
        <v>0</v>
      </c>
      <c r="AC14" t="b">
        <f t="shared" si="14"/>
        <v>0</v>
      </c>
      <c r="AD14" t="b">
        <f t="shared" si="15"/>
        <v>0</v>
      </c>
      <c r="AE14" t="b">
        <f t="shared" si="16"/>
        <v>0</v>
      </c>
      <c r="AF14" t="b">
        <f t="shared" si="17"/>
        <v>0</v>
      </c>
      <c r="AG14" t="b">
        <f t="shared" si="18"/>
        <v>0</v>
      </c>
      <c r="AH14" t="b">
        <f t="shared" si="19"/>
        <v>0</v>
      </c>
      <c r="AI14" t="b">
        <f t="shared" si="20"/>
        <v>1</v>
      </c>
      <c r="AJ14" t="b">
        <f t="shared" si="21"/>
        <v>0</v>
      </c>
      <c r="AK14" t="b">
        <f t="shared" si="22"/>
        <v>1</v>
      </c>
      <c r="AL14" t="b">
        <f t="shared" si="23"/>
        <v>0</v>
      </c>
      <c r="AM14" t="b">
        <f t="shared" si="24"/>
        <v>0</v>
      </c>
      <c r="AN14" t="b">
        <f t="shared" si="25"/>
        <v>0</v>
      </c>
      <c r="AO14" t="b">
        <f t="shared" si="26"/>
        <v>0</v>
      </c>
      <c r="AP14" t="b">
        <f t="shared" si="27"/>
        <v>0</v>
      </c>
      <c r="AQ14" t="b">
        <f t="shared" si="28"/>
        <v>0</v>
      </c>
      <c r="AR14" t="b">
        <f t="shared" si="29"/>
        <v>1</v>
      </c>
      <c r="AS14" t="b">
        <f t="shared" si="30"/>
        <v>0</v>
      </c>
      <c r="AT14" t="b">
        <f t="shared" si="31"/>
        <v>0</v>
      </c>
      <c r="AU14" t="b">
        <f t="shared" si="32"/>
        <v>0</v>
      </c>
      <c r="AV14" t="b">
        <f t="shared" si="33"/>
        <v>0</v>
      </c>
      <c r="AW14" t="b">
        <f t="shared" si="34"/>
        <v>0</v>
      </c>
      <c r="AX14" t="b">
        <f t="shared" si="35"/>
        <v>1</v>
      </c>
      <c r="AY14" t="b">
        <f t="shared" si="36"/>
        <v>0</v>
      </c>
      <c r="AZ14" t="b">
        <f t="shared" si="37"/>
        <v>0</v>
      </c>
      <c r="BA14" t="b">
        <f t="shared" si="38"/>
        <v>0</v>
      </c>
      <c r="BB14" t="b">
        <f t="shared" si="39"/>
        <v>0</v>
      </c>
      <c r="BC14" t="b">
        <f t="shared" si="40"/>
        <v>0</v>
      </c>
      <c r="BD14" t="b">
        <f t="shared" si="41"/>
        <v>0</v>
      </c>
      <c r="BE14" t="b">
        <f t="shared" si="42"/>
        <v>1</v>
      </c>
      <c r="BF14" t="b">
        <f t="shared" si="43"/>
        <v>1</v>
      </c>
      <c r="BG14" t="b">
        <f t="shared" si="44"/>
        <v>0</v>
      </c>
      <c r="BH14" t="b">
        <f t="shared" si="45"/>
        <v>0</v>
      </c>
      <c r="BI14" t="b">
        <f t="shared" si="46"/>
        <v>0</v>
      </c>
      <c r="BJ14" t="b">
        <f t="shared" si="47"/>
        <v>0</v>
      </c>
      <c r="BK14" t="b">
        <f t="shared" si="48"/>
        <v>0</v>
      </c>
      <c r="BL14" t="b">
        <f t="shared" si="49"/>
        <v>0</v>
      </c>
      <c r="BM14" t="b">
        <f t="shared" si="50"/>
        <v>0</v>
      </c>
      <c r="BN14" t="b">
        <f t="shared" si="51"/>
        <v>0</v>
      </c>
      <c r="BO14" t="b">
        <f t="shared" si="52"/>
        <v>0</v>
      </c>
      <c r="BP14" t="b">
        <f t="shared" si="53"/>
        <v>0</v>
      </c>
      <c r="BQ14" t="b">
        <f t="shared" si="54"/>
        <v>0</v>
      </c>
      <c r="BR14" t="b">
        <f t="shared" si="55"/>
        <v>0</v>
      </c>
      <c r="BS14" t="b">
        <f t="shared" si="56"/>
        <v>0</v>
      </c>
      <c r="BT14" t="b">
        <f t="shared" si="57"/>
        <v>1</v>
      </c>
      <c r="BU14" t="b">
        <f t="shared" si="58"/>
        <v>0</v>
      </c>
      <c r="BV14" t="b">
        <f t="shared" si="59"/>
        <v>0</v>
      </c>
      <c r="BW14" t="b">
        <f t="shared" si="60"/>
        <v>0</v>
      </c>
      <c r="BX14" t="b">
        <f t="shared" si="61"/>
        <v>0</v>
      </c>
      <c r="BY14" t="b">
        <f t="shared" si="62"/>
        <v>0</v>
      </c>
      <c r="BZ14" t="b">
        <f t="shared" si="63"/>
        <v>0</v>
      </c>
      <c r="CA14" t="b">
        <f t="shared" si="64"/>
        <v>0</v>
      </c>
      <c r="CB14" t="b">
        <f t="shared" si="65"/>
        <v>1</v>
      </c>
      <c r="CC14" t="b">
        <f t="shared" si="66"/>
        <v>0</v>
      </c>
      <c r="CD14" t="b">
        <f t="shared" si="67"/>
        <v>0</v>
      </c>
      <c r="CE14" t="b">
        <f t="shared" si="68"/>
        <v>0</v>
      </c>
      <c r="CF14" t="b">
        <f t="shared" si="69"/>
        <v>0</v>
      </c>
      <c r="CG14" t="b">
        <f t="shared" si="70"/>
        <v>0</v>
      </c>
      <c r="CH14" t="b">
        <f t="shared" si="71"/>
        <v>0</v>
      </c>
      <c r="CI14" t="b">
        <f t="shared" si="72"/>
        <v>0</v>
      </c>
      <c r="CJ14" t="b">
        <f t="shared" si="73"/>
        <v>0</v>
      </c>
      <c r="CK14" t="b">
        <f t="shared" si="74"/>
        <v>1</v>
      </c>
      <c r="CL14" t="b">
        <f t="shared" si="75"/>
        <v>0</v>
      </c>
      <c r="CM14" t="b">
        <f t="shared" si="76"/>
        <v>0</v>
      </c>
      <c r="CN14" t="b">
        <f t="shared" si="77"/>
        <v>0</v>
      </c>
      <c r="CO14" t="b">
        <f t="shared" si="78"/>
        <v>0</v>
      </c>
      <c r="CP14" t="b">
        <f t="shared" si="79"/>
        <v>0</v>
      </c>
      <c r="CQ14" t="b">
        <f t="shared" si="80"/>
        <v>0</v>
      </c>
      <c r="CR14" t="b">
        <f t="shared" si="81"/>
        <v>0</v>
      </c>
      <c r="CS14" t="b">
        <f t="shared" si="82"/>
        <v>0</v>
      </c>
      <c r="CT14" t="b">
        <f t="shared" si="83"/>
        <v>0</v>
      </c>
      <c r="CU14" t="b">
        <f t="shared" si="84"/>
        <v>0</v>
      </c>
      <c r="CV14" t="b">
        <f t="shared" si="85"/>
        <v>0</v>
      </c>
      <c r="CW14" t="b">
        <f t="shared" si="86"/>
        <v>0</v>
      </c>
      <c r="CX14" t="b">
        <f t="shared" si="87"/>
        <v>0</v>
      </c>
      <c r="CY14" t="b">
        <f t="shared" si="88"/>
        <v>0</v>
      </c>
      <c r="CZ14" t="b">
        <f t="shared" si="89"/>
        <v>0</v>
      </c>
      <c r="DA14" t="b">
        <f t="shared" si="90"/>
        <v>0</v>
      </c>
      <c r="DB14" t="b">
        <f t="shared" si="91"/>
        <v>0</v>
      </c>
      <c r="DC14" t="b">
        <f t="shared" si="92"/>
        <v>0</v>
      </c>
      <c r="DD14" t="b">
        <f t="shared" si="93"/>
        <v>0</v>
      </c>
    </row>
    <row r="15" spans="1:108">
      <c r="A15" t="s">
        <v>232</v>
      </c>
      <c r="B15" t="s">
        <v>233</v>
      </c>
      <c r="C15" t="s">
        <v>230</v>
      </c>
      <c r="E15" t="s">
        <v>7335</v>
      </c>
      <c r="F15" t="s">
        <v>156</v>
      </c>
      <c r="G15" t="s">
        <v>157</v>
      </c>
      <c r="H15" t="s">
        <v>7426</v>
      </c>
      <c r="I15" t="s">
        <v>7418</v>
      </c>
      <c r="J15" t="s">
        <v>109</v>
      </c>
      <c r="K15" t="s">
        <v>109</v>
      </c>
      <c r="L15" t="s">
        <v>6169</v>
      </c>
      <c r="M15" t="s">
        <v>6079</v>
      </c>
      <c r="N15" t="s">
        <v>234</v>
      </c>
      <c r="O15" t="b">
        <f t="shared" si="0"/>
        <v>1</v>
      </c>
      <c r="P15" t="b">
        <f t="shared" si="1"/>
        <v>1</v>
      </c>
      <c r="Q15" t="b">
        <f t="shared" si="2"/>
        <v>1</v>
      </c>
      <c r="R15" t="b">
        <f t="shared" si="3"/>
        <v>1</v>
      </c>
      <c r="S15" t="b">
        <f t="shared" si="4"/>
        <v>1</v>
      </c>
      <c r="T15" t="b">
        <f t="shared" si="5"/>
        <v>1</v>
      </c>
      <c r="U15" t="b">
        <f t="shared" si="6"/>
        <v>1</v>
      </c>
      <c r="V15" t="b">
        <f t="shared" si="7"/>
        <v>0</v>
      </c>
      <c r="W15" t="b">
        <f t="shared" si="8"/>
        <v>0</v>
      </c>
      <c r="X15" t="b">
        <f t="shared" si="9"/>
        <v>1</v>
      </c>
      <c r="Y15" t="b">
        <f t="shared" si="10"/>
        <v>1</v>
      </c>
      <c r="Z15" t="b">
        <f t="shared" si="11"/>
        <v>0</v>
      </c>
      <c r="AA15" t="b">
        <f t="shared" si="12"/>
        <v>0</v>
      </c>
      <c r="AB15" t="b">
        <f t="shared" si="13"/>
        <v>0</v>
      </c>
      <c r="AC15" t="b">
        <f t="shared" si="14"/>
        <v>0</v>
      </c>
      <c r="AD15" t="b">
        <f t="shared" si="15"/>
        <v>1</v>
      </c>
      <c r="AE15" t="b">
        <f t="shared" si="16"/>
        <v>0</v>
      </c>
      <c r="AF15" t="b">
        <f t="shared" si="17"/>
        <v>0</v>
      </c>
      <c r="AG15" t="b">
        <f t="shared" si="18"/>
        <v>1</v>
      </c>
      <c r="AH15" t="b">
        <f t="shared" si="19"/>
        <v>1</v>
      </c>
      <c r="AI15" t="b">
        <f t="shared" si="20"/>
        <v>1</v>
      </c>
      <c r="AJ15" t="b">
        <f t="shared" si="21"/>
        <v>0</v>
      </c>
      <c r="AK15" t="b">
        <f t="shared" si="22"/>
        <v>0</v>
      </c>
      <c r="AL15" t="b">
        <f t="shared" si="23"/>
        <v>0</v>
      </c>
      <c r="AM15" t="b">
        <f t="shared" si="24"/>
        <v>0</v>
      </c>
      <c r="AN15" t="b">
        <f t="shared" si="25"/>
        <v>0</v>
      </c>
      <c r="AO15" t="b">
        <f t="shared" si="26"/>
        <v>0</v>
      </c>
      <c r="AP15" t="b">
        <f t="shared" si="27"/>
        <v>0</v>
      </c>
      <c r="AQ15" t="b">
        <f t="shared" si="28"/>
        <v>0</v>
      </c>
      <c r="AR15" t="b">
        <f t="shared" si="29"/>
        <v>0</v>
      </c>
      <c r="AS15" t="b">
        <f t="shared" si="30"/>
        <v>0</v>
      </c>
      <c r="AT15" t="b">
        <f t="shared" si="31"/>
        <v>1</v>
      </c>
      <c r="AU15" t="b">
        <f t="shared" si="32"/>
        <v>0</v>
      </c>
      <c r="AV15" t="b">
        <f t="shared" si="33"/>
        <v>0</v>
      </c>
      <c r="AW15" t="b">
        <f t="shared" si="34"/>
        <v>0</v>
      </c>
      <c r="AX15" t="b">
        <f t="shared" si="35"/>
        <v>1</v>
      </c>
      <c r="AY15" t="b">
        <f t="shared" si="36"/>
        <v>0</v>
      </c>
      <c r="AZ15" t="b">
        <f t="shared" si="37"/>
        <v>0</v>
      </c>
      <c r="BA15" t="b">
        <f t="shared" si="38"/>
        <v>0</v>
      </c>
      <c r="BB15" t="b">
        <f t="shared" si="39"/>
        <v>0</v>
      </c>
      <c r="BC15" t="b">
        <f t="shared" si="40"/>
        <v>0</v>
      </c>
      <c r="BD15" t="b">
        <f t="shared" si="41"/>
        <v>0</v>
      </c>
      <c r="BE15" t="b">
        <f t="shared" si="42"/>
        <v>0</v>
      </c>
      <c r="BF15" t="b">
        <f t="shared" si="43"/>
        <v>1</v>
      </c>
      <c r="BG15" t="b">
        <f t="shared" si="44"/>
        <v>1</v>
      </c>
      <c r="BH15" t="b">
        <f t="shared" si="45"/>
        <v>0</v>
      </c>
      <c r="BI15" t="b">
        <f t="shared" si="46"/>
        <v>0</v>
      </c>
      <c r="BJ15" t="b">
        <f t="shared" si="47"/>
        <v>0</v>
      </c>
      <c r="BK15" t="b">
        <f t="shared" si="48"/>
        <v>0</v>
      </c>
      <c r="BL15" t="b">
        <f t="shared" si="49"/>
        <v>0</v>
      </c>
      <c r="BM15" t="b">
        <f t="shared" si="50"/>
        <v>0</v>
      </c>
      <c r="BN15" t="b">
        <f t="shared" si="51"/>
        <v>0</v>
      </c>
      <c r="BO15" t="b">
        <f t="shared" si="52"/>
        <v>0</v>
      </c>
      <c r="BP15" t="b">
        <f t="shared" si="53"/>
        <v>0</v>
      </c>
      <c r="BQ15" t="b">
        <f t="shared" si="54"/>
        <v>0</v>
      </c>
      <c r="BR15" t="b">
        <f t="shared" si="55"/>
        <v>0</v>
      </c>
      <c r="BS15" t="b">
        <f t="shared" si="56"/>
        <v>0</v>
      </c>
      <c r="BT15" t="b">
        <f t="shared" si="57"/>
        <v>1</v>
      </c>
      <c r="BU15" t="b">
        <f t="shared" si="58"/>
        <v>0</v>
      </c>
      <c r="BV15" t="b">
        <f t="shared" si="59"/>
        <v>0</v>
      </c>
      <c r="BW15" t="b">
        <f t="shared" si="60"/>
        <v>0</v>
      </c>
      <c r="BX15" t="b">
        <f t="shared" si="61"/>
        <v>0</v>
      </c>
      <c r="BY15" t="b">
        <f t="shared" si="62"/>
        <v>0</v>
      </c>
      <c r="BZ15" t="b">
        <f t="shared" si="63"/>
        <v>0</v>
      </c>
      <c r="CA15" t="b">
        <f t="shared" si="64"/>
        <v>0</v>
      </c>
      <c r="CB15" t="b">
        <f t="shared" si="65"/>
        <v>1</v>
      </c>
      <c r="CC15" t="b">
        <f t="shared" si="66"/>
        <v>0</v>
      </c>
      <c r="CD15" t="b">
        <f t="shared" si="67"/>
        <v>0</v>
      </c>
      <c r="CE15" t="b">
        <f t="shared" si="68"/>
        <v>1</v>
      </c>
      <c r="CF15" t="b">
        <f t="shared" si="69"/>
        <v>0</v>
      </c>
      <c r="CG15" t="b">
        <f t="shared" si="70"/>
        <v>0</v>
      </c>
      <c r="CH15" t="b">
        <f t="shared" si="71"/>
        <v>0</v>
      </c>
      <c r="CI15" t="b">
        <f t="shared" si="72"/>
        <v>0</v>
      </c>
      <c r="CJ15" t="b">
        <f t="shared" si="73"/>
        <v>1</v>
      </c>
      <c r="CK15" t="b">
        <f t="shared" si="74"/>
        <v>1</v>
      </c>
      <c r="CL15" t="b">
        <f t="shared" si="75"/>
        <v>0</v>
      </c>
      <c r="CM15" t="b">
        <f t="shared" si="76"/>
        <v>0</v>
      </c>
      <c r="CN15" t="b">
        <f t="shared" si="77"/>
        <v>0</v>
      </c>
      <c r="CO15" t="b">
        <f t="shared" si="78"/>
        <v>0</v>
      </c>
      <c r="CP15" t="b">
        <f t="shared" si="79"/>
        <v>0</v>
      </c>
      <c r="CQ15" t="b">
        <f t="shared" si="80"/>
        <v>0</v>
      </c>
      <c r="CR15" t="b">
        <f t="shared" si="81"/>
        <v>0</v>
      </c>
      <c r="CS15" t="b">
        <f t="shared" si="82"/>
        <v>0</v>
      </c>
      <c r="CT15" t="b">
        <f t="shared" si="83"/>
        <v>0</v>
      </c>
      <c r="CU15" t="b">
        <f t="shared" si="84"/>
        <v>0</v>
      </c>
      <c r="CV15" t="b">
        <f t="shared" si="85"/>
        <v>0</v>
      </c>
      <c r="CW15" t="b">
        <f t="shared" si="86"/>
        <v>1</v>
      </c>
      <c r="CX15" t="b">
        <f t="shared" si="87"/>
        <v>0</v>
      </c>
      <c r="CY15" t="b">
        <f t="shared" si="88"/>
        <v>0</v>
      </c>
      <c r="CZ15" t="b">
        <f t="shared" si="89"/>
        <v>0</v>
      </c>
      <c r="DA15" t="b">
        <f t="shared" si="90"/>
        <v>0</v>
      </c>
      <c r="DB15" t="b">
        <f t="shared" si="91"/>
        <v>0</v>
      </c>
      <c r="DC15" t="b">
        <f t="shared" si="92"/>
        <v>0</v>
      </c>
      <c r="DD15" t="b">
        <f t="shared" si="93"/>
        <v>1</v>
      </c>
    </row>
    <row r="16" spans="1:108">
      <c r="A16" t="s">
        <v>235</v>
      </c>
      <c r="B16" t="s">
        <v>230</v>
      </c>
      <c r="C16" t="s">
        <v>230</v>
      </c>
      <c r="E16" t="s">
        <v>7335</v>
      </c>
      <c r="F16" t="s">
        <v>156</v>
      </c>
      <c r="G16" t="s">
        <v>157</v>
      </c>
      <c r="H16" t="s">
        <v>7426</v>
      </c>
      <c r="I16" t="s">
        <v>7418</v>
      </c>
      <c r="J16" t="s">
        <v>108</v>
      </c>
      <c r="K16" t="s">
        <v>109</v>
      </c>
      <c r="L16" t="s">
        <v>6162</v>
      </c>
      <c r="M16" t="s">
        <v>6079</v>
      </c>
      <c r="N16" t="s">
        <v>62</v>
      </c>
      <c r="O16" t="b">
        <f t="shared" si="0"/>
        <v>0</v>
      </c>
      <c r="P16" t="b">
        <f t="shared" si="1"/>
        <v>1</v>
      </c>
      <c r="Q16" t="b">
        <f t="shared" si="2"/>
        <v>0</v>
      </c>
      <c r="R16" t="b">
        <f t="shared" si="3"/>
        <v>0</v>
      </c>
      <c r="S16" t="b">
        <f t="shared" si="4"/>
        <v>0</v>
      </c>
      <c r="T16" t="b">
        <f t="shared" si="5"/>
        <v>0</v>
      </c>
      <c r="U16" t="b">
        <f t="shared" si="6"/>
        <v>0</v>
      </c>
      <c r="V16" t="b">
        <f t="shared" si="7"/>
        <v>1</v>
      </c>
      <c r="W16" t="b">
        <f t="shared" si="8"/>
        <v>0</v>
      </c>
      <c r="X16" t="b">
        <f t="shared" si="9"/>
        <v>0</v>
      </c>
      <c r="Y16" t="b">
        <f t="shared" si="10"/>
        <v>0</v>
      </c>
      <c r="Z16" t="b">
        <f t="shared" si="11"/>
        <v>0</v>
      </c>
      <c r="AA16" t="b">
        <f t="shared" si="12"/>
        <v>1</v>
      </c>
      <c r="AB16" t="b">
        <f t="shared" si="13"/>
        <v>0</v>
      </c>
      <c r="AC16" t="b">
        <f t="shared" si="14"/>
        <v>0</v>
      </c>
      <c r="AD16" t="b">
        <f t="shared" si="15"/>
        <v>0</v>
      </c>
      <c r="AE16" t="b">
        <f t="shared" si="16"/>
        <v>0</v>
      </c>
      <c r="AF16" t="b">
        <f t="shared" si="17"/>
        <v>0</v>
      </c>
      <c r="AG16" t="b">
        <f t="shared" si="18"/>
        <v>0</v>
      </c>
      <c r="AH16" t="b">
        <f t="shared" si="19"/>
        <v>0</v>
      </c>
      <c r="AI16" t="b">
        <f t="shared" si="20"/>
        <v>0</v>
      </c>
      <c r="AJ16" t="b">
        <f t="shared" si="21"/>
        <v>0</v>
      </c>
      <c r="AK16" t="b">
        <f t="shared" si="22"/>
        <v>0</v>
      </c>
      <c r="AL16" t="b">
        <f t="shared" si="23"/>
        <v>0</v>
      </c>
      <c r="AM16" t="b">
        <f t="shared" si="24"/>
        <v>0</v>
      </c>
      <c r="AN16" t="b">
        <f t="shared" si="25"/>
        <v>0</v>
      </c>
      <c r="AO16" t="b">
        <f t="shared" si="26"/>
        <v>0</v>
      </c>
      <c r="AP16" t="b">
        <f t="shared" si="27"/>
        <v>0</v>
      </c>
      <c r="AQ16" t="b">
        <f t="shared" si="28"/>
        <v>0</v>
      </c>
      <c r="AR16" t="b">
        <f t="shared" si="29"/>
        <v>0</v>
      </c>
      <c r="AS16" t="b">
        <f t="shared" si="30"/>
        <v>0</v>
      </c>
      <c r="AT16" t="b">
        <f t="shared" si="31"/>
        <v>0</v>
      </c>
      <c r="AU16" t="b">
        <f t="shared" si="32"/>
        <v>0</v>
      </c>
      <c r="AV16" t="b">
        <f t="shared" si="33"/>
        <v>0</v>
      </c>
      <c r="AW16" t="b">
        <f t="shared" si="34"/>
        <v>0</v>
      </c>
      <c r="AX16" t="b">
        <f t="shared" si="35"/>
        <v>0</v>
      </c>
      <c r="AY16" t="b">
        <f t="shared" si="36"/>
        <v>0</v>
      </c>
      <c r="AZ16" t="b">
        <f t="shared" si="37"/>
        <v>0</v>
      </c>
      <c r="BA16" t="b">
        <f t="shared" si="38"/>
        <v>0</v>
      </c>
      <c r="BB16" t="b">
        <f t="shared" si="39"/>
        <v>0</v>
      </c>
      <c r="BC16" t="b">
        <f t="shared" si="40"/>
        <v>0</v>
      </c>
      <c r="BD16" t="b">
        <f t="shared" si="41"/>
        <v>0</v>
      </c>
      <c r="BE16" t="b">
        <f t="shared" si="42"/>
        <v>0</v>
      </c>
      <c r="BF16" t="b">
        <f t="shared" si="43"/>
        <v>0</v>
      </c>
      <c r="BG16" t="b">
        <f t="shared" si="44"/>
        <v>0</v>
      </c>
      <c r="BH16" t="b">
        <f t="shared" si="45"/>
        <v>0</v>
      </c>
      <c r="BI16" t="b">
        <f t="shared" si="46"/>
        <v>0</v>
      </c>
      <c r="BJ16" t="b">
        <f t="shared" si="47"/>
        <v>0</v>
      </c>
      <c r="BK16" t="b">
        <f t="shared" si="48"/>
        <v>0</v>
      </c>
      <c r="BL16" t="b">
        <f t="shared" si="49"/>
        <v>0</v>
      </c>
      <c r="BM16" t="b">
        <f t="shared" si="50"/>
        <v>0</v>
      </c>
      <c r="BN16" t="b">
        <f t="shared" si="51"/>
        <v>0</v>
      </c>
      <c r="BO16" t="b">
        <f t="shared" si="52"/>
        <v>1</v>
      </c>
      <c r="BP16" t="b">
        <f t="shared" si="53"/>
        <v>0</v>
      </c>
      <c r="BQ16" t="b">
        <f t="shared" si="54"/>
        <v>0</v>
      </c>
      <c r="BR16" t="b">
        <f t="shared" si="55"/>
        <v>0</v>
      </c>
      <c r="BS16" t="b">
        <f t="shared" si="56"/>
        <v>0</v>
      </c>
      <c r="BT16" t="b">
        <f t="shared" si="57"/>
        <v>0</v>
      </c>
      <c r="BU16" t="b">
        <f t="shared" si="58"/>
        <v>0</v>
      </c>
      <c r="BV16" t="b">
        <f t="shared" si="59"/>
        <v>0</v>
      </c>
      <c r="BW16" t="b">
        <f t="shared" si="60"/>
        <v>0</v>
      </c>
      <c r="BX16" t="b">
        <f t="shared" si="61"/>
        <v>0</v>
      </c>
      <c r="BY16" t="b">
        <f t="shared" si="62"/>
        <v>0</v>
      </c>
      <c r="BZ16" t="b">
        <f t="shared" si="63"/>
        <v>0</v>
      </c>
      <c r="CA16" t="b">
        <f t="shared" si="64"/>
        <v>0</v>
      </c>
      <c r="CB16" t="b">
        <f t="shared" si="65"/>
        <v>0</v>
      </c>
      <c r="CC16" t="b">
        <f t="shared" si="66"/>
        <v>0</v>
      </c>
      <c r="CD16" t="b">
        <f t="shared" si="67"/>
        <v>0</v>
      </c>
      <c r="CE16" t="b">
        <f t="shared" si="68"/>
        <v>0</v>
      </c>
      <c r="CF16" t="b">
        <f t="shared" si="69"/>
        <v>0</v>
      </c>
      <c r="CG16" t="b">
        <f t="shared" si="70"/>
        <v>0</v>
      </c>
      <c r="CH16" t="b">
        <f t="shared" si="71"/>
        <v>0</v>
      </c>
      <c r="CI16" t="b">
        <f t="shared" si="72"/>
        <v>0</v>
      </c>
      <c r="CJ16" t="b">
        <f t="shared" si="73"/>
        <v>0</v>
      </c>
      <c r="CK16" t="b">
        <f t="shared" si="74"/>
        <v>0</v>
      </c>
      <c r="CL16" t="b">
        <f t="shared" si="75"/>
        <v>0</v>
      </c>
      <c r="CM16" t="b">
        <f t="shared" si="76"/>
        <v>0</v>
      </c>
      <c r="CN16" t="b">
        <f t="shared" si="77"/>
        <v>0</v>
      </c>
      <c r="CO16" t="b">
        <f t="shared" si="78"/>
        <v>0</v>
      </c>
      <c r="CP16" t="b">
        <f t="shared" si="79"/>
        <v>0</v>
      </c>
      <c r="CQ16" t="b">
        <f t="shared" si="80"/>
        <v>0</v>
      </c>
      <c r="CR16" t="b">
        <f t="shared" si="81"/>
        <v>0</v>
      </c>
      <c r="CS16" t="b">
        <f t="shared" si="82"/>
        <v>0</v>
      </c>
      <c r="CT16" t="b">
        <f t="shared" si="83"/>
        <v>0</v>
      </c>
      <c r="CU16" t="b">
        <f t="shared" si="84"/>
        <v>0</v>
      </c>
      <c r="CV16" t="b">
        <f t="shared" si="85"/>
        <v>0</v>
      </c>
      <c r="CW16" t="b">
        <f t="shared" si="86"/>
        <v>0</v>
      </c>
      <c r="CX16" t="b">
        <f t="shared" si="87"/>
        <v>0</v>
      </c>
      <c r="CY16" t="b">
        <f t="shared" si="88"/>
        <v>0</v>
      </c>
      <c r="CZ16" t="b">
        <f t="shared" si="89"/>
        <v>0</v>
      </c>
      <c r="DA16" t="b">
        <f t="shared" si="90"/>
        <v>0</v>
      </c>
      <c r="DB16" t="b">
        <f t="shared" si="91"/>
        <v>0</v>
      </c>
      <c r="DC16" t="b">
        <f t="shared" si="92"/>
        <v>0</v>
      </c>
      <c r="DD16" t="b">
        <f t="shared" si="93"/>
        <v>0</v>
      </c>
    </row>
    <row r="17" spans="1:108">
      <c r="A17" t="s">
        <v>236</v>
      </c>
      <c r="B17" t="s">
        <v>230</v>
      </c>
      <c r="C17" t="s">
        <v>230</v>
      </c>
      <c r="E17" t="s">
        <v>7335</v>
      </c>
      <c r="F17" t="s">
        <v>156</v>
      </c>
      <c r="G17" t="s">
        <v>157</v>
      </c>
      <c r="H17" t="s">
        <v>7426</v>
      </c>
      <c r="I17" t="s">
        <v>7418</v>
      </c>
      <c r="J17" t="s">
        <v>109</v>
      </c>
      <c r="K17" t="s">
        <v>109</v>
      </c>
      <c r="L17" t="s">
        <v>6147</v>
      </c>
      <c r="M17" t="s">
        <v>6079</v>
      </c>
      <c r="N17" t="s">
        <v>237</v>
      </c>
      <c r="O17" t="b">
        <f t="shared" si="0"/>
        <v>0</v>
      </c>
      <c r="P17" t="b">
        <f t="shared" si="1"/>
        <v>1</v>
      </c>
      <c r="Q17" t="b">
        <f t="shared" si="2"/>
        <v>1</v>
      </c>
      <c r="R17" t="b">
        <f t="shared" si="3"/>
        <v>1</v>
      </c>
      <c r="S17" t="b">
        <f t="shared" si="4"/>
        <v>0</v>
      </c>
      <c r="T17" t="b">
        <f t="shared" si="5"/>
        <v>0</v>
      </c>
      <c r="U17" t="b">
        <f t="shared" si="6"/>
        <v>1</v>
      </c>
      <c r="V17" t="b">
        <f t="shared" si="7"/>
        <v>1</v>
      </c>
      <c r="W17" t="b">
        <f t="shared" si="8"/>
        <v>0</v>
      </c>
      <c r="X17" t="b">
        <f t="shared" si="9"/>
        <v>1</v>
      </c>
      <c r="Y17" t="b">
        <f t="shared" si="10"/>
        <v>0</v>
      </c>
      <c r="Z17" t="b">
        <f t="shared" si="11"/>
        <v>0</v>
      </c>
      <c r="AA17" t="b">
        <f t="shared" si="12"/>
        <v>0</v>
      </c>
      <c r="AB17" t="b">
        <f t="shared" si="13"/>
        <v>0</v>
      </c>
      <c r="AC17" t="b">
        <f t="shared" si="14"/>
        <v>0</v>
      </c>
      <c r="AD17" t="b">
        <f t="shared" si="15"/>
        <v>0</v>
      </c>
      <c r="AE17" t="b">
        <f t="shared" si="16"/>
        <v>0</v>
      </c>
      <c r="AF17" t="b">
        <f t="shared" si="17"/>
        <v>0</v>
      </c>
      <c r="AG17" t="b">
        <f t="shared" si="18"/>
        <v>0</v>
      </c>
      <c r="AH17" t="b">
        <f t="shared" si="19"/>
        <v>0</v>
      </c>
      <c r="AI17" t="b">
        <f t="shared" si="20"/>
        <v>0</v>
      </c>
      <c r="AJ17" t="b">
        <f t="shared" si="21"/>
        <v>0</v>
      </c>
      <c r="AK17" t="b">
        <f t="shared" si="22"/>
        <v>0</v>
      </c>
      <c r="AL17" t="b">
        <f t="shared" si="23"/>
        <v>0</v>
      </c>
      <c r="AM17" t="b">
        <f t="shared" si="24"/>
        <v>1</v>
      </c>
      <c r="AN17" t="b">
        <f t="shared" si="25"/>
        <v>0</v>
      </c>
      <c r="AO17" t="b">
        <f t="shared" si="26"/>
        <v>0</v>
      </c>
      <c r="AP17" t="b">
        <f t="shared" si="27"/>
        <v>0</v>
      </c>
      <c r="AQ17" t="b">
        <f t="shared" si="28"/>
        <v>0</v>
      </c>
      <c r="AR17" t="b">
        <f t="shared" si="29"/>
        <v>0</v>
      </c>
      <c r="AS17" t="b">
        <f t="shared" si="30"/>
        <v>0</v>
      </c>
      <c r="AT17" t="b">
        <f t="shared" si="31"/>
        <v>0</v>
      </c>
      <c r="AU17" t="b">
        <f t="shared" si="32"/>
        <v>0</v>
      </c>
      <c r="AV17" t="b">
        <f t="shared" si="33"/>
        <v>0</v>
      </c>
      <c r="AW17" t="b">
        <f t="shared" si="34"/>
        <v>0</v>
      </c>
      <c r="AX17" t="b">
        <f t="shared" si="35"/>
        <v>0</v>
      </c>
      <c r="AY17" t="b">
        <f t="shared" si="36"/>
        <v>0</v>
      </c>
      <c r="AZ17" t="b">
        <f t="shared" si="37"/>
        <v>0</v>
      </c>
      <c r="BA17" t="b">
        <f t="shared" si="38"/>
        <v>0</v>
      </c>
      <c r="BB17" t="b">
        <f t="shared" si="39"/>
        <v>0</v>
      </c>
      <c r="BC17" t="b">
        <f t="shared" si="40"/>
        <v>0</v>
      </c>
      <c r="BD17" t="b">
        <f t="shared" si="41"/>
        <v>0</v>
      </c>
      <c r="BE17" t="b">
        <f t="shared" si="42"/>
        <v>0</v>
      </c>
      <c r="BF17" t="b">
        <f t="shared" si="43"/>
        <v>0</v>
      </c>
      <c r="BG17" t="b">
        <f t="shared" si="44"/>
        <v>0</v>
      </c>
      <c r="BH17" t="b">
        <f t="shared" si="45"/>
        <v>0</v>
      </c>
      <c r="BI17" t="b">
        <f t="shared" si="46"/>
        <v>0</v>
      </c>
      <c r="BJ17" t="b">
        <f t="shared" si="47"/>
        <v>0</v>
      </c>
      <c r="BK17" t="b">
        <f t="shared" si="48"/>
        <v>0</v>
      </c>
      <c r="BL17" t="b">
        <f t="shared" si="49"/>
        <v>0</v>
      </c>
      <c r="BM17" t="b">
        <f t="shared" si="50"/>
        <v>0</v>
      </c>
      <c r="BN17" t="b">
        <f t="shared" si="51"/>
        <v>0</v>
      </c>
      <c r="BO17" t="b">
        <f t="shared" si="52"/>
        <v>0</v>
      </c>
      <c r="BP17" t="b">
        <f t="shared" si="53"/>
        <v>0</v>
      </c>
      <c r="BQ17" t="b">
        <f t="shared" si="54"/>
        <v>0</v>
      </c>
      <c r="BR17" t="b">
        <f t="shared" si="55"/>
        <v>0</v>
      </c>
      <c r="BS17" t="b">
        <f t="shared" si="56"/>
        <v>0</v>
      </c>
      <c r="BT17" t="b">
        <f t="shared" si="57"/>
        <v>1</v>
      </c>
      <c r="BU17" t="b">
        <f t="shared" si="58"/>
        <v>0</v>
      </c>
      <c r="BV17" t="b">
        <f t="shared" si="59"/>
        <v>1</v>
      </c>
      <c r="BW17" t="b">
        <f t="shared" si="60"/>
        <v>0</v>
      </c>
      <c r="BX17" t="b">
        <f t="shared" si="61"/>
        <v>0</v>
      </c>
      <c r="BY17" t="b">
        <f t="shared" si="62"/>
        <v>0</v>
      </c>
      <c r="BZ17" t="b">
        <f t="shared" si="63"/>
        <v>0</v>
      </c>
      <c r="CA17" t="b">
        <f t="shared" si="64"/>
        <v>0</v>
      </c>
      <c r="CB17" t="b">
        <f t="shared" si="65"/>
        <v>0</v>
      </c>
      <c r="CC17" t="b">
        <f t="shared" si="66"/>
        <v>0</v>
      </c>
      <c r="CD17" t="b">
        <f t="shared" si="67"/>
        <v>0</v>
      </c>
      <c r="CE17" t="b">
        <f t="shared" si="68"/>
        <v>0</v>
      </c>
      <c r="CF17" t="b">
        <f t="shared" si="69"/>
        <v>0</v>
      </c>
      <c r="CG17" t="b">
        <f t="shared" si="70"/>
        <v>0</v>
      </c>
      <c r="CH17" t="b">
        <f t="shared" si="71"/>
        <v>0</v>
      </c>
      <c r="CI17" t="b">
        <f t="shared" si="72"/>
        <v>0</v>
      </c>
      <c r="CJ17" t="b">
        <f t="shared" si="73"/>
        <v>0</v>
      </c>
      <c r="CK17" t="b">
        <f t="shared" si="74"/>
        <v>0</v>
      </c>
      <c r="CL17" t="b">
        <f t="shared" si="75"/>
        <v>0</v>
      </c>
      <c r="CM17" t="b">
        <f t="shared" si="76"/>
        <v>0</v>
      </c>
      <c r="CN17" t="b">
        <f t="shared" si="77"/>
        <v>0</v>
      </c>
      <c r="CO17" t="b">
        <f t="shared" si="78"/>
        <v>0</v>
      </c>
      <c r="CP17" t="b">
        <f t="shared" si="79"/>
        <v>0</v>
      </c>
      <c r="CQ17" t="b">
        <f t="shared" si="80"/>
        <v>0</v>
      </c>
      <c r="CR17" t="b">
        <f t="shared" si="81"/>
        <v>0</v>
      </c>
      <c r="CS17" t="b">
        <f t="shared" si="82"/>
        <v>0</v>
      </c>
      <c r="CT17" t="b">
        <f t="shared" si="83"/>
        <v>0</v>
      </c>
      <c r="CU17" t="b">
        <f t="shared" si="84"/>
        <v>0</v>
      </c>
      <c r="CV17" t="b">
        <f t="shared" si="85"/>
        <v>0</v>
      </c>
      <c r="CW17" t="b">
        <f t="shared" si="86"/>
        <v>0</v>
      </c>
      <c r="CX17" t="b">
        <f t="shared" si="87"/>
        <v>0</v>
      </c>
      <c r="CY17" t="b">
        <f t="shared" si="88"/>
        <v>0</v>
      </c>
      <c r="CZ17" t="b">
        <f t="shared" si="89"/>
        <v>0</v>
      </c>
      <c r="DA17" t="b">
        <f t="shared" si="90"/>
        <v>0</v>
      </c>
      <c r="DB17" t="b">
        <f t="shared" si="91"/>
        <v>0</v>
      </c>
      <c r="DC17" t="b">
        <f t="shared" si="92"/>
        <v>0</v>
      </c>
      <c r="DD17" t="b">
        <f t="shared" si="93"/>
        <v>0</v>
      </c>
    </row>
    <row r="18" spans="1:108">
      <c r="A18" t="s">
        <v>238</v>
      </c>
      <c r="B18" t="s">
        <v>230</v>
      </c>
      <c r="C18" t="s">
        <v>230</v>
      </c>
      <c r="E18" t="s">
        <v>7335</v>
      </c>
      <c r="F18" t="s">
        <v>156</v>
      </c>
      <c r="G18" t="s">
        <v>157</v>
      </c>
      <c r="H18" t="s">
        <v>7426</v>
      </c>
      <c r="I18" t="s">
        <v>7418</v>
      </c>
      <c r="J18" t="s">
        <v>109</v>
      </c>
      <c r="K18" t="s">
        <v>109</v>
      </c>
      <c r="L18" t="s">
        <v>6147</v>
      </c>
      <c r="M18" t="s">
        <v>6079</v>
      </c>
      <c r="N18" t="s">
        <v>41</v>
      </c>
      <c r="O18" t="b">
        <f t="shared" si="0"/>
        <v>0</v>
      </c>
      <c r="P18" t="b">
        <f t="shared" si="1"/>
        <v>0</v>
      </c>
      <c r="Q18" t="b">
        <f t="shared" si="2"/>
        <v>0</v>
      </c>
      <c r="R18" t="b">
        <f t="shared" si="3"/>
        <v>1</v>
      </c>
      <c r="S18" t="b">
        <f t="shared" si="4"/>
        <v>0</v>
      </c>
      <c r="T18" t="b">
        <f t="shared" si="5"/>
        <v>0</v>
      </c>
      <c r="U18" t="b">
        <f t="shared" si="6"/>
        <v>0</v>
      </c>
      <c r="V18" t="b">
        <f t="shared" si="7"/>
        <v>0</v>
      </c>
      <c r="W18" t="b">
        <f t="shared" si="8"/>
        <v>0</v>
      </c>
      <c r="X18" t="b">
        <f t="shared" si="9"/>
        <v>0</v>
      </c>
      <c r="Y18" t="b">
        <f t="shared" si="10"/>
        <v>1</v>
      </c>
      <c r="Z18" t="b">
        <f t="shared" si="11"/>
        <v>0</v>
      </c>
      <c r="AA18" t="b">
        <f t="shared" si="12"/>
        <v>0</v>
      </c>
      <c r="AB18" t="b">
        <f t="shared" si="13"/>
        <v>0</v>
      </c>
      <c r="AC18" t="b">
        <f t="shared" si="14"/>
        <v>0</v>
      </c>
      <c r="AD18" t="b">
        <f t="shared" si="15"/>
        <v>0</v>
      </c>
      <c r="AE18" t="b">
        <f t="shared" si="16"/>
        <v>0</v>
      </c>
      <c r="AF18" t="b">
        <f t="shared" si="17"/>
        <v>0</v>
      </c>
      <c r="AG18" t="b">
        <f t="shared" si="18"/>
        <v>0</v>
      </c>
      <c r="AH18" t="b">
        <f t="shared" si="19"/>
        <v>0</v>
      </c>
      <c r="AI18" t="b">
        <f t="shared" si="20"/>
        <v>0</v>
      </c>
      <c r="AJ18" t="b">
        <f t="shared" si="21"/>
        <v>0</v>
      </c>
      <c r="AK18" t="b">
        <f t="shared" si="22"/>
        <v>0</v>
      </c>
      <c r="AL18" t="b">
        <f t="shared" si="23"/>
        <v>0</v>
      </c>
      <c r="AM18" t="b">
        <f t="shared" si="24"/>
        <v>0</v>
      </c>
      <c r="AN18" t="b">
        <f t="shared" si="25"/>
        <v>0</v>
      </c>
      <c r="AO18" t="b">
        <f t="shared" si="26"/>
        <v>0</v>
      </c>
      <c r="AP18" t="b">
        <f t="shared" si="27"/>
        <v>0</v>
      </c>
      <c r="AQ18" t="b">
        <f t="shared" si="28"/>
        <v>0</v>
      </c>
      <c r="AR18" t="b">
        <f t="shared" si="29"/>
        <v>0</v>
      </c>
      <c r="AS18" t="b">
        <f t="shared" si="30"/>
        <v>0</v>
      </c>
      <c r="AT18" t="b">
        <f t="shared" si="31"/>
        <v>1</v>
      </c>
      <c r="AU18" t="b">
        <f t="shared" si="32"/>
        <v>0</v>
      </c>
      <c r="AV18" t="b">
        <f t="shared" si="33"/>
        <v>0</v>
      </c>
      <c r="AW18" t="b">
        <f t="shared" si="34"/>
        <v>0</v>
      </c>
      <c r="AX18" t="b">
        <f t="shared" si="35"/>
        <v>0</v>
      </c>
      <c r="AY18" t="b">
        <f t="shared" si="36"/>
        <v>0</v>
      </c>
      <c r="AZ18" t="b">
        <f t="shared" si="37"/>
        <v>0</v>
      </c>
      <c r="BA18" t="b">
        <f t="shared" si="38"/>
        <v>0</v>
      </c>
      <c r="BB18" t="b">
        <f t="shared" si="39"/>
        <v>0</v>
      </c>
      <c r="BC18" t="b">
        <f t="shared" si="40"/>
        <v>0</v>
      </c>
      <c r="BD18" t="b">
        <f t="shared" si="41"/>
        <v>0</v>
      </c>
      <c r="BE18" t="b">
        <f t="shared" si="42"/>
        <v>0</v>
      </c>
      <c r="BF18" t="b">
        <f t="shared" si="43"/>
        <v>0</v>
      </c>
      <c r="BG18" t="b">
        <f t="shared" si="44"/>
        <v>0</v>
      </c>
      <c r="BH18" t="b">
        <f t="shared" si="45"/>
        <v>0</v>
      </c>
      <c r="BI18" t="b">
        <f t="shared" si="46"/>
        <v>0</v>
      </c>
      <c r="BJ18" t="b">
        <f t="shared" si="47"/>
        <v>0</v>
      </c>
      <c r="BK18" t="b">
        <f t="shared" si="48"/>
        <v>0</v>
      </c>
      <c r="BL18" t="b">
        <f t="shared" si="49"/>
        <v>0</v>
      </c>
      <c r="BM18" t="b">
        <f t="shared" si="50"/>
        <v>0</v>
      </c>
      <c r="BN18" t="b">
        <f t="shared" si="51"/>
        <v>0</v>
      </c>
      <c r="BO18" t="b">
        <f t="shared" si="52"/>
        <v>0</v>
      </c>
      <c r="BP18" t="b">
        <f t="shared" si="53"/>
        <v>0</v>
      </c>
      <c r="BQ18" t="b">
        <f t="shared" si="54"/>
        <v>0</v>
      </c>
      <c r="BR18" t="b">
        <f t="shared" si="55"/>
        <v>0</v>
      </c>
      <c r="BS18" t="b">
        <f t="shared" si="56"/>
        <v>0</v>
      </c>
      <c r="BT18" t="b">
        <f t="shared" si="57"/>
        <v>0</v>
      </c>
      <c r="BU18" t="b">
        <f t="shared" si="58"/>
        <v>0</v>
      </c>
      <c r="BV18" t="b">
        <f t="shared" si="59"/>
        <v>0</v>
      </c>
      <c r="BW18" t="b">
        <f t="shared" si="60"/>
        <v>0</v>
      </c>
      <c r="BX18" t="b">
        <f t="shared" si="61"/>
        <v>0</v>
      </c>
      <c r="BY18" t="b">
        <f t="shared" si="62"/>
        <v>0</v>
      </c>
      <c r="BZ18" t="b">
        <f t="shared" si="63"/>
        <v>0</v>
      </c>
      <c r="CA18" t="b">
        <f t="shared" si="64"/>
        <v>0</v>
      </c>
      <c r="CB18" t="b">
        <f t="shared" si="65"/>
        <v>0</v>
      </c>
      <c r="CC18" t="b">
        <f t="shared" si="66"/>
        <v>0</v>
      </c>
      <c r="CD18" t="b">
        <f t="shared" si="67"/>
        <v>0</v>
      </c>
      <c r="CE18" t="b">
        <f t="shared" si="68"/>
        <v>0</v>
      </c>
      <c r="CF18" t="b">
        <f t="shared" si="69"/>
        <v>0</v>
      </c>
      <c r="CG18" t="b">
        <f t="shared" si="70"/>
        <v>0</v>
      </c>
      <c r="CH18" t="b">
        <f t="shared" si="71"/>
        <v>0</v>
      </c>
      <c r="CI18" t="b">
        <f t="shared" si="72"/>
        <v>0</v>
      </c>
      <c r="CJ18" t="b">
        <f t="shared" si="73"/>
        <v>0</v>
      </c>
      <c r="CK18" t="b">
        <f t="shared" si="74"/>
        <v>0</v>
      </c>
      <c r="CL18" t="b">
        <f t="shared" si="75"/>
        <v>0</v>
      </c>
      <c r="CM18" t="b">
        <f t="shared" si="76"/>
        <v>0</v>
      </c>
      <c r="CN18" t="b">
        <f t="shared" si="77"/>
        <v>0</v>
      </c>
      <c r="CO18" t="b">
        <f t="shared" si="78"/>
        <v>0</v>
      </c>
      <c r="CP18" t="b">
        <f t="shared" si="79"/>
        <v>0</v>
      </c>
      <c r="CQ18" t="b">
        <f t="shared" si="80"/>
        <v>0</v>
      </c>
      <c r="CR18" t="b">
        <f t="shared" si="81"/>
        <v>0</v>
      </c>
      <c r="CS18" t="b">
        <f t="shared" si="82"/>
        <v>0</v>
      </c>
      <c r="CT18" t="b">
        <f t="shared" si="83"/>
        <v>0</v>
      </c>
      <c r="CU18" t="b">
        <f t="shared" si="84"/>
        <v>0</v>
      </c>
      <c r="CV18" t="b">
        <f t="shared" si="85"/>
        <v>0</v>
      </c>
      <c r="CW18" t="b">
        <f t="shared" si="86"/>
        <v>0</v>
      </c>
      <c r="CX18" t="b">
        <f t="shared" si="87"/>
        <v>0</v>
      </c>
      <c r="CY18" t="b">
        <f t="shared" si="88"/>
        <v>0</v>
      </c>
      <c r="CZ18" t="b">
        <f t="shared" si="89"/>
        <v>0</v>
      </c>
      <c r="DA18" t="b">
        <f t="shared" si="90"/>
        <v>0</v>
      </c>
      <c r="DB18" t="b">
        <f t="shared" si="91"/>
        <v>0</v>
      </c>
      <c r="DC18" t="b">
        <f t="shared" si="92"/>
        <v>0</v>
      </c>
      <c r="DD18" t="b">
        <f t="shared" si="93"/>
        <v>0</v>
      </c>
    </row>
    <row r="19" spans="1:108">
      <c r="A19" t="s">
        <v>239</v>
      </c>
      <c r="B19" t="s">
        <v>230</v>
      </c>
      <c r="C19" t="s">
        <v>230</v>
      </c>
      <c r="E19" t="s">
        <v>7335</v>
      </c>
      <c r="F19" t="s">
        <v>156</v>
      </c>
      <c r="G19" t="s">
        <v>157</v>
      </c>
      <c r="H19" t="s">
        <v>7426</v>
      </c>
      <c r="I19" t="s">
        <v>7418</v>
      </c>
      <c r="J19" t="s">
        <v>109</v>
      </c>
      <c r="K19" t="s">
        <v>109</v>
      </c>
      <c r="L19" t="s">
        <v>6147</v>
      </c>
      <c r="M19" t="s">
        <v>6079</v>
      </c>
      <c r="N19" t="s">
        <v>62</v>
      </c>
      <c r="O19" t="b">
        <f t="shared" si="0"/>
        <v>0</v>
      </c>
      <c r="P19" t="b">
        <f t="shared" si="1"/>
        <v>1</v>
      </c>
      <c r="Q19" t="b">
        <f t="shared" si="2"/>
        <v>0</v>
      </c>
      <c r="R19" t="b">
        <f t="shared" si="3"/>
        <v>0</v>
      </c>
      <c r="S19" t="b">
        <f t="shared" si="4"/>
        <v>0</v>
      </c>
      <c r="T19" t="b">
        <f t="shared" si="5"/>
        <v>0</v>
      </c>
      <c r="U19" t="b">
        <f t="shared" si="6"/>
        <v>0</v>
      </c>
      <c r="V19" t="b">
        <f t="shared" si="7"/>
        <v>1</v>
      </c>
      <c r="W19" t="b">
        <f t="shared" si="8"/>
        <v>0</v>
      </c>
      <c r="X19" t="b">
        <f t="shared" si="9"/>
        <v>0</v>
      </c>
      <c r="Y19" t="b">
        <f t="shared" si="10"/>
        <v>0</v>
      </c>
      <c r="Z19" t="b">
        <f t="shared" si="11"/>
        <v>0</v>
      </c>
      <c r="AA19" t="b">
        <f t="shared" si="12"/>
        <v>1</v>
      </c>
      <c r="AB19" t="b">
        <f t="shared" si="13"/>
        <v>0</v>
      </c>
      <c r="AC19" t="b">
        <f t="shared" si="14"/>
        <v>0</v>
      </c>
      <c r="AD19" t="b">
        <f t="shared" si="15"/>
        <v>0</v>
      </c>
      <c r="AE19" t="b">
        <f t="shared" si="16"/>
        <v>0</v>
      </c>
      <c r="AF19" t="b">
        <f t="shared" si="17"/>
        <v>0</v>
      </c>
      <c r="AG19" t="b">
        <f t="shared" si="18"/>
        <v>0</v>
      </c>
      <c r="AH19" t="b">
        <f t="shared" si="19"/>
        <v>0</v>
      </c>
      <c r="AI19" t="b">
        <f t="shared" si="20"/>
        <v>0</v>
      </c>
      <c r="AJ19" t="b">
        <f t="shared" si="21"/>
        <v>0</v>
      </c>
      <c r="AK19" t="b">
        <f t="shared" si="22"/>
        <v>0</v>
      </c>
      <c r="AL19" t="b">
        <f t="shared" si="23"/>
        <v>0</v>
      </c>
      <c r="AM19" t="b">
        <f t="shared" si="24"/>
        <v>0</v>
      </c>
      <c r="AN19" t="b">
        <f t="shared" si="25"/>
        <v>0</v>
      </c>
      <c r="AO19" t="b">
        <f t="shared" si="26"/>
        <v>0</v>
      </c>
      <c r="AP19" t="b">
        <f t="shared" si="27"/>
        <v>0</v>
      </c>
      <c r="AQ19" t="b">
        <f t="shared" si="28"/>
        <v>0</v>
      </c>
      <c r="AR19" t="b">
        <f t="shared" si="29"/>
        <v>0</v>
      </c>
      <c r="AS19" t="b">
        <f t="shared" si="30"/>
        <v>0</v>
      </c>
      <c r="AT19" t="b">
        <f t="shared" si="31"/>
        <v>0</v>
      </c>
      <c r="AU19" t="b">
        <f t="shared" si="32"/>
        <v>0</v>
      </c>
      <c r="AV19" t="b">
        <f t="shared" si="33"/>
        <v>0</v>
      </c>
      <c r="AW19" t="b">
        <f t="shared" si="34"/>
        <v>0</v>
      </c>
      <c r="AX19" t="b">
        <f t="shared" si="35"/>
        <v>0</v>
      </c>
      <c r="AY19" t="b">
        <f t="shared" si="36"/>
        <v>0</v>
      </c>
      <c r="AZ19" t="b">
        <f t="shared" si="37"/>
        <v>0</v>
      </c>
      <c r="BA19" t="b">
        <f t="shared" si="38"/>
        <v>0</v>
      </c>
      <c r="BB19" t="b">
        <f t="shared" si="39"/>
        <v>0</v>
      </c>
      <c r="BC19" t="b">
        <f t="shared" si="40"/>
        <v>0</v>
      </c>
      <c r="BD19" t="b">
        <f t="shared" si="41"/>
        <v>0</v>
      </c>
      <c r="BE19" t="b">
        <f t="shared" si="42"/>
        <v>0</v>
      </c>
      <c r="BF19" t="b">
        <f t="shared" si="43"/>
        <v>0</v>
      </c>
      <c r="BG19" t="b">
        <f t="shared" si="44"/>
        <v>0</v>
      </c>
      <c r="BH19" t="b">
        <f t="shared" si="45"/>
        <v>0</v>
      </c>
      <c r="BI19" t="b">
        <f t="shared" si="46"/>
        <v>0</v>
      </c>
      <c r="BJ19" t="b">
        <f t="shared" si="47"/>
        <v>0</v>
      </c>
      <c r="BK19" t="b">
        <f t="shared" si="48"/>
        <v>0</v>
      </c>
      <c r="BL19" t="b">
        <f t="shared" si="49"/>
        <v>0</v>
      </c>
      <c r="BM19" t="b">
        <f t="shared" si="50"/>
        <v>0</v>
      </c>
      <c r="BN19" t="b">
        <f t="shared" si="51"/>
        <v>0</v>
      </c>
      <c r="BO19" t="b">
        <f t="shared" si="52"/>
        <v>1</v>
      </c>
      <c r="BP19" t="b">
        <f t="shared" si="53"/>
        <v>0</v>
      </c>
      <c r="BQ19" t="b">
        <f t="shared" si="54"/>
        <v>0</v>
      </c>
      <c r="BR19" t="b">
        <f t="shared" si="55"/>
        <v>0</v>
      </c>
      <c r="BS19" t="b">
        <f t="shared" si="56"/>
        <v>0</v>
      </c>
      <c r="BT19" t="b">
        <f t="shared" si="57"/>
        <v>0</v>
      </c>
      <c r="BU19" t="b">
        <f t="shared" si="58"/>
        <v>0</v>
      </c>
      <c r="BV19" t="b">
        <f t="shared" si="59"/>
        <v>0</v>
      </c>
      <c r="BW19" t="b">
        <f t="shared" si="60"/>
        <v>0</v>
      </c>
      <c r="BX19" t="b">
        <f t="shared" si="61"/>
        <v>0</v>
      </c>
      <c r="BY19" t="b">
        <f t="shared" si="62"/>
        <v>0</v>
      </c>
      <c r="BZ19" t="b">
        <f t="shared" si="63"/>
        <v>0</v>
      </c>
      <c r="CA19" t="b">
        <f t="shared" si="64"/>
        <v>0</v>
      </c>
      <c r="CB19" t="b">
        <f t="shared" si="65"/>
        <v>0</v>
      </c>
      <c r="CC19" t="b">
        <f t="shared" si="66"/>
        <v>0</v>
      </c>
      <c r="CD19" t="b">
        <f t="shared" si="67"/>
        <v>0</v>
      </c>
      <c r="CE19" t="b">
        <f t="shared" si="68"/>
        <v>0</v>
      </c>
      <c r="CF19" t="b">
        <f t="shared" si="69"/>
        <v>0</v>
      </c>
      <c r="CG19" t="b">
        <f t="shared" si="70"/>
        <v>0</v>
      </c>
      <c r="CH19" t="b">
        <f t="shared" si="71"/>
        <v>0</v>
      </c>
      <c r="CI19" t="b">
        <f t="shared" si="72"/>
        <v>0</v>
      </c>
      <c r="CJ19" t="b">
        <f t="shared" si="73"/>
        <v>0</v>
      </c>
      <c r="CK19" t="b">
        <f t="shared" si="74"/>
        <v>0</v>
      </c>
      <c r="CL19" t="b">
        <f t="shared" si="75"/>
        <v>0</v>
      </c>
      <c r="CM19" t="b">
        <f t="shared" si="76"/>
        <v>0</v>
      </c>
      <c r="CN19" t="b">
        <f t="shared" si="77"/>
        <v>0</v>
      </c>
      <c r="CO19" t="b">
        <f t="shared" si="78"/>
        <v>0</v>
      </c>
      <c r="CP19" t="b">
        <f t="shared" si="79"/>
        <v>0</v>
      </c>
      <c r="CQ19" t="b">
        <f t="shared" si="80"/>
        <v>0</v>
      </c>
      <c r="CR19" t="b">
        <f t="shared" si="81"/>
        <v>0</v>
      </c>
      <c r="CS19" t="b">
        <f t="shared" si="82"/>
        <v>0</v>
      </c>
      <c r="CT19" t="b">
        <f t="shared" si="83"/>
        <v>0</v>
      </c>
      <c r="CU19" t="b">
        <f t="shared" si="84"/>
        <v>0</v>
      </c>
      <c r="CV19" t="b">
        <f t="shared" si="85"/>
        <v>0</v>
      </c>
      <c r="CW19" t="b">
        <f t="shared" si="86"/>
        <v>0</v>
      </c>
      <c r="CX19" t="b">
        <f t="shared" si="87"/>
        <v>0</v>
      </c>
      <c r="CY19" t="b">
        <f t="shared" si="88"/>
        <v>0</v>
      </c>
      <c r="CZ19" t="b">
        <f t="shared" si="89"/>
        <v>0</v>
      </c>
      <c r="DA19" t="b">
        <f t="shared" si="90"/>
        <v>0</v>
      </c>
      <c r="DB19" t="b">
        <f t="shared" si="91"/>
        <v>0</v>
      </c>
      <c r="DC19" t="b">
        <f t="shared" si="92"/>
        <v>0</v>
      </c>
      <c r="DD19" t="b">
        <f t="shared" si="93"/>
        <v>0</v>
      </c>
    </row>
    <row r="20" spans="1:108">
      <c r="A20" t="s">
        <v>240</v>
      </c>
      <c r="B20" t="s">
        <v>230</v>
      </c>
      <c r="C20" t="s">
        <v>230</v>
      </c>
      <c r="E20" t="s">
        <v>7335</v>
      </c>
      <c r="F20" t="s">
        <v>156</v>
      </c>
      <c r="G20" t="s">
        <v>157</v>
      </c>
      <c r="H20" t="s">
        <v>7426</v>
      </c>
      <c r="I20" t="s">
        <v>7418</v>
      </c>
      <c r="J20" t="s">
        <v>241</v>
      </c>
      <c r="K20" t="s">
        <v>136</v>
      </c>
      <c r="L20" t="s">
        <v>6147</v>
      </c>
      <c r="M20" t="s">
        <v>6079</v>
      </c>
      <c r="N20" s="4" t="s">
        <v>95</v>
      </c>
      <c r="O20" s="4" t="b">
        <f t="shared" si="0"/>
        <v>0</v>
      </c>
      <c r="P20" t="b">
        <f t="shared" si="1"/>
        <v>1</v>
      </c>
      <c r="Q20" t="b">
        <f t="shared" si="2"/>
        <v>0</v>
      </c>
      <c r="R20" t="b">
        <f t="shared" si="3"/>
        <v>0</v>
      </c>
      <c r="S20" s="4" t="b">
        <f t="shared" si="4"/>
        <v>0</v>
      </c>
      <c r="T20" s="4" t="b">
        <f t="shared" si="5"/>
        <v>0</v>
      </c>
      <c r="U20" s="4" t="b">
        <f t="shared" si="6"/>
        <v>0</v>
      </c>
      <c r="V20" s="4" t="b">
        <f t="shared" si="7"/>
        <v>1</v>
      </c>
      <c r="W20" s="4" t="b">
        <f t="shared" si="8"/>
        <v>0</v>
      </c>
      <c r="X20" s="4" t="b">
        <f t="shared" si="9"/>
        <v>0</v>
      </c>
      <c r="Y20" s="4" t="b">
        <f t="shared" si="10"/>
        <v>0</v>
      </c>
      <c r="Z20" s="4" t="b">
        <f t="shared" si="11"/>
        <v>0</v>
      </c>
      <c r="AA20" s="4" t="b">
        <f t="shared" si="12"/>
        <v>1</v>
      </c>
      <c r="AB20" t="b">
        <f t="shared" si="13"/>
        <v>0</v>
      </c>
      <c r="AC20" t="b">
        <f t="shared" si="14"/>
        <v>0</v>
      </c>
      <c r="AD20" t="b">
        <f t="shared" si="15"/>
        <v>0</v>
      </c>
      <c r="AE20" t="b">
        <f t="shared" si="16"/>
        <v>0</v>
      </c>
      <c r="AF20" t="b">
        <f t="shared" si="17"/>
        <v>0</v>
      </c>
      <c r="AG20" t="b">
        <f t="shared" si="18"/>
        <v>0</v>
      </c>
      <c r="AH20" t="b">
        <f t="shared" si="19"/>
        <v>0</v>
      </c>
      <c r="AI20" t="b">
        <f t="shared" si="20"/>
        <v>0</v>
      </c>
      <c r="AJ20" t="b">
        <f t="shared" si="21"/>
        <v>0</v>
      </c>
      <c r="AK20" t="b">
        <f t="shared" si="22"/>
        <v>0</v>
      </c>
      <c r="AL20" t="b">
        <f t="shared" si="23"/>
        <v>0</v>
      </c>
      <c r="AM20" t="b">
        <f t="shared" si="24"/>
        <v>0</v>
      </c>
      <c r="AN20" t="b">
        <f t="shared" si="25"/>
        <v>0</v>
      </c>
      <c r="AO20" t="b">
        <f t="shared" si="26"/>
        <v>0</v>
      </c>
      <c r="AP20" t="b">
        <f t="shared" si="27"/>
        <v>0</v>
      </c>
      <c r="AQ20" t="b">
        <f t="shared" si="28"/>
        <v>0</v>
      </c>
      <c r="AR20" t="b">
        <f t="shared" si="29"/>
        <v>0</v>
      </c>
      <c r="AS20" t="b">
        <f t="shared" si="30"/>
        <v>0</v>
      </c>
      <c r="AT20" t="b">
        <f t="shared" si="31"/>
        <v>0</v>
      </c>
      <c r="AU20" t="b">
        <f t="shared" si="32"/>
        <v>0</v>
      </c>
      <c r="AV20" t="b">
        <f t="shared" si="33"/>
        <v>0</v>
      </c>
      <c r="AW20" t="b">
        <f t="shared" si="34"/>
        <v>0</v>
      </c>
      <c r="AX20" t="b">
        <f t="shared" si="35"/>
        <v>0</v>
      </c>
      <c r="AY20" t="b">
        <f t="shared" si="36"/>
        <v>0</v>
      </c>
      <c r="AZ20" t="b">
        <f t="shared" si="37"/>
        <v>0</v>
      </c>
      <c r="BA20" t="b">
        <f t="shared" si="38"/>
        <v>0</v>
      </c>
      <c r="BB20" t="b">
        <f t="shared" si="39"/>
        <v>0</v>
      </c>
      <c r="BC20" t="b">
        <f t="shared" si="40"/>
        <v>0</v>
      </c>
      <c r="BD20" t="b">
        <f t="shared" si="41"/>
        <v>0</v>
      </c>
      <c r="BE20" t="b">
        <f t="shared" si="42"/>
        <v>0</v>
      </c>
      <c r="BF20" t="b">
        <f t="shared" si="43"/>
        <v>0</v>
      </c>
      <c r="BG20" t="b">
        <f t="shared" si="44"/>
        <v>0</v>
      </c>
      <c r="BH20" t="b">
        <f t="shared" si="45"/>
        <v>0</v>
      </c>
      <c r="BI20" t="b">
        <f t="shared" si="46"/>
        <v>0</v>
      </c>
      <c r="BJ20" t="b">
        <f t="shared" si="47"/>
        <v>0</v>
      </c>
      <c r="BK20" t="b">
        <f t="shared" si="48"/>
        <v>0</v>
      </c>
      <c r="BL20" t="b">
        <f t="shared" si="49"/>
        <v>0</v>
      </c>
      <c r="BM20" t="b">
        <f t="shared" si="50"/>
        <v>0</v>
      </c>
      <c r="BN20" t="b">
        <f t="shared" si="51"/>
        <v>0</v>
      </c>
      <c r="BO20" t="b">
        <f t="shared" si="52"/>
        <v>0</v>
      </c>
      <c r="BP20" t="b">
        <f t="shared" si="53"/>
        <v>0</v>
      </c>
      <c r="BQ20" t="b">
        <f t="shared" si="54"/>
        <v>0</v>
      </c>
      <c r="BR20" t="b">
        <f t="shared" si="55"/>
        <v>0</v>
      </c>
      <c r="BS20" t="b">
        <f t="shared" si="56"/>
        <v>0</v>
      </c>
      <c r="BT20" t="b">
        <f t="shared" si="57"/>
        <v>0</v>
      </c>
      <c r="BU20" t="b">
        <f t="shared" si="58"/>
        <v>0</v>
      </c>
      <c r="BV20" t="b">
        <f t="shared" si="59"/>
        <v>0</v>
      </c>
      <c r="BW20" t="b">
        <f t="shared" si="60"/>
        <v>0</v>
      </c>
      <c r="BX20" t="b">
        <f t="shared" si="61"/>
        <v>0</v>
      </c>
      <c r="BY20" t="b">
        <f t="shared" si="62"/>
        <v>0</v>
      </c>
      <c r="BZ20" t="b">
        <f t="shared" si="63"/>
        <v>0</v>
      </c>
      <c r="CA20" t="b">
        <f t="shared" si="64"/>
        <v>0</v>
      </c>
      <c r="CB20" t="b">
        <f t="shared" si="65"/>
        <v>0</v>
      </c>
      <c r="CC20" t="b">
        <f t="shared" si="66"/>
        <v>0</v>
      </c>
      <c r="CD20" t="b">
        <f t="shared" si="67"/>
        <v>0</v>
      </c>
      <c r="CE20" t="b">
        <f t="shared" si="68"/>
        <v>0</v>
      </c>
      <c r="CF20" t="b">
        <f t="shared" si="69"/>
        <v>0</v>
      </c>
      <c r="CG20" t="b">
        <f t="shared" si="70"/>
        <v>0</v>
      </c>
      <c r="CH20" t="b">
        <f t="shared" si="71"/>
        <v>0</v>
      </c>
      <c r="CI20" t="b">
        <f t="shared" si="72"/>
        <v>0</v>
      </c>
      <c r="CJ20" t="b">
        <f t="shared" si="73"/>
        <v>0</v>
      </c>
      <c r="CK20" t="b">
        <f t="shared" si="74"/>
        <v>0</v>
      </c>
      <c r="CL20" t="b">
        <f t="shared" si="75"/>
        <v>0</v>
      </c>
      <c r="CM20" t="b">
        <f t="shared" si="76"/>
        <v>0</v>
      </c>
      <c r="CN20" t="b">
        <f t="shared" si="77"/>
        <v>0</v>
      </c>
      <c r="CO20" t="b">
        <f t="shared" si="78"/>
        <v>0</v>
      </c>
      <c r="CP20" t="b">
        <f t="shared" si="79"/>
        <v>0</v>
      </c>
      <c r="CQ20" t="b">
        <f t="shared" si="80"/>
        <v>0</v>
      </c>
      <c r="CR20" t="b">
        <f t="shared" si="81"/>
        <v>0</v>
      </c>
      <c r="CS20" t="b">
        <f t="shared" si="82"/>
        <v>0</v>
      </c>
      <c r="CT20" t="b">
        <f t="shared" si="83"/>
        <v>0</v>
      </c>
      <c r="CU20" t="b">
        <f t="shared" si="84"/>
        <v>0</v>
      </c>
      <c r="CV20" t="b">
        <f t="shared" si="85"/>
        <v>1</v>
      </c>
      <c r="CW20" t="b">
        <f t="shared" si="86"/>
        <v>0</v>
      </c>
      <c r="CX20" t="b">
        <f t="shared" si="87"/>
        <v>0</v>
      </c>
      <c r="CY20" t="b">
        <f t="shared" si="88"/>
        <v>0</v>
      </c>
      <c r="CZ20" t="b">
        <f t="shared" si="89"/>
        <v>0</v>
      </c>
      <c r="DA20" t="b">
        <f t="shared" si="90"/>
        <v>0</v>
      </c>
      <c r="DB20" t="b">
        <f t="shared" si="91"/>
        <v>0</v>
      </c>
      <c r="DC20" t="b">
        <f t="shared" si="92"/>
        <v>0</v>
      </c>
      <c r="DD20" t="b">
        <f t="shared" si="93"/>
        <v>0</v>
      </c>
    </row>
    <row r="21" spans="1:108">
      <c r="A21" s="61" t="s">
        <v>181</v>
      </c>
      <c r="C21" t="s">
        <v>182</v>
      </c>
      <c r="E21" t="s">
        <v>7337</v>
      </c>
      <c r="F21" t="s">
        <v>156</v>
      </c>
      <c r="G21" t="s">
        <v>157</v>
      </c>
      <c r="H21" t="s">
        <v>7426</v>
      </c>
      <c r="I21" t="s">
        <v>7418</v>
      </c>
      <c r="J21" s="4" t="s">
        <v>183</v>
      </c>
      <c r="K21" t="s">
        <v>183</v>
      </c>
      <c r="L21" t="s">
        <v>6156</v>
      </c>
      <c r="M21" t="s">
        <v>6079</v>
      </c>
      <c r="N21" t="s">
        <v>62</v>
      </c>
      <c r="O21" t="b">
        <f t="shared" si="0"/>
        <v>0</v>
      </c>
      <c r="P21" t="b">
        <f t="shared" si="1"/>
        <v>1</v>
      </c>
      <c r="Q21" t="b">
        <f t="shared" si="2"/>
        <v>0</v>
      </c>
      <c r="R21" t="b">
        <f t="shared" si="3"/>
        <v>0</v>
      </c>
      <c r="S21" t="b">
        <f t="shared" si="4"/>
        <v>0</v>
      </c>
      <c r="T21" t="b">
        <f t="shared" si="5"/>
        <v>0</v>
      </c>
      <c r="U21" t="b">
        <f t="shared" si="6"/>
        <v>0</v>
      </c>
      <c r="V21" t="b">
        <f t="shared" si="7"/>
        <v>1</v>
      </c>
      <c r="W21" t="b">
        <f t="shared" si="8"/>
        <v>0</v>
      </c>
      <c r="X21" t="b">
        <f t="shared" si="9"/>
        <v>0</v>
      </c>
      <c r="Y21" t="b">
        <f t="shared" si="10"/>
        <v>0</v>
      </c>
      <c r="Z21" t="b">
        <f t="shared" si="11"/>
        <v>0</v>
      </c>
      <c r="AA21" t="b">
        <f t="shared" si="12"/>
        <v>1</v>
      </c>
      <c r="AB21" t="b">
        <f t="shared" si="13"/>
        <v>0</v>
      </c>
      <c r="AC21" t="b">
        <f t="shared" si="14"/>
        <v>0</v>
      </c>
      <c r="AD21" t="b">
        <f t="shared" si="15"/>
        <v>0</v>
      </c>
      <c r="AE21" t="b">
        <f t="shared" si="16"/>
        <v>0</v>
      </c>
      <c r="AF21" t="b">
        <f t="shared" si="17"/>
        <v>0</v>
      </c>
      <c r="AG21" t="b">
        <f t="shared" si="18"/>
        <v>0</v>
      </c>
      <c r="AH21" t="b">
        <f t="shared" si="19"/>
        <v>0</v>
      </c>
      <c r="AI21" t="b">
        <f t="shared" si="20"/>
        <v>0</v>
      </c>
      <c r="AJ21" t="b">
        <f t="shared" si="21"/>
        <v>0</v>
      </c>
      <c r="AK21" t="b">
        <f t="shared" si="22"/>
        <v>0</v>
      </c>
      <c r="AL21" t="b">
        <f t="shared" si="23"/>
        <v>0</v>
      </c>
      <c r="AM21" t="b">
        <f t="shared" si="24"/>
        <v>0</v>
      </c>
      <c r="AN21" t="b">
        <f t="shared" si="25"/>
        <v>0</v>
      </c>
      <c r="AO21" t="b">
        <f t="shared" si="26"/>
        <v>0</v>
      </c>
      <c r="AP21" t="b">
        <f t="shared" si="27"/>
        <v>0</v>
      </c>
      <c r="AQ21" t="b">
        <f t="shared" si="28"/>
        <v>0</v>
      </c>
      <c r="AR21" t="b">
        <f t="shared" si="29"/>
        <v>0</v>
      </c>
      <c r="AS21" t="b">
        <f t="shared" si="30"/>
        <v>0</v>
      </c>
      <c r="AT21" t="b">
        <f t="shared" si="31"/>
        <v>0</v>
      </c>
      <c r="AU21" t="b">
        <f t="shared" si="32"/>
        <v>0</v>
      </c>
      <c r="AV21" t="b">
        <f t="shared" si="33"/>
        <v>0</v>
      </c>
      <c r="AW21" t="b">
        <f t="shared" si="34"/>
        <v>0</v>
      </c>
      <c r="AX21" t="b">
        <f t="shared" si="35"/>
        <v>0</v>
      </c>
      <c r="AY21" t="b">
        <f t="shared" si="36"/>
        <v>0</v>
      </c>
      <c r="AZ21" t="b">
        <f t="shared" si="37"/>
        <v>0</v>
      </c>
      <c r="BA21" t="b">
        <f t="shared" si="38"/>
        <v>0</v>
      </c>
      <c r="BB21" t="b">
        <f t="shared" si="39"/>
        <v>0</v>
      </c>
      <c r="BC21" t="b">
        <f t="shared" si="40"/>
        <v>0</v>
      </c>
      <c r="BD21" t="b">
        <f t="shared" si="41"/>
        <v>0</v>
      </c>
      <c r="BE21" t="b">
        <f t="shared" si="42"/>
        <v>0</v>
      </c>
      <c r="BF21" t="b">
        <f t="shared" si="43"/>
        <v>0</v>
      </c>
      <c r="BG21" t="b">
        <f t="shared" si="44"/>
        <v>0</v>
      </c>
      <c r="BH21" t="b">
        <f t="shared" si="45"/>
        <v>0</v>
      </c>
      <c r="BI21" t="b">
        <f t="shared" si="46"/>
        <v>0</v>
      </c>
      <c r="BJ21" t="b">
        <f t="shared" si="47"/>
        <v>0</v>
      </c>
      <c r="BK21" t="b">
        <f t="shared" si="48"/>
        <v>0</v>
      </c>
      <c r="BL21" t="b">
        <f t="shared" si="49"/>
        <v>0</v>
      </c>
      <c r="BM21" t="b">
        <f t="shared" si="50"/>
        <v>0</v>
      </c>
      <c r="BN21" t="b">
        <f t="shared" si="51"/>
        <v>0</v>
      </c>
      <c r="BO21" t="b">
        <f t="shared" si="52"/>
        <v>1</v>
      </c>
      <c r="BP21" t="b">
        <f t="shared" si="53"/>
        <v>0</v>
      </c>
      <c r="BQ21" t="b">
        <f t="shared" si="54"/>
        <v>0</v>
      </c>
      <c r="BR21" t="b">
        <f t="shared" si="55"/>
        <v>0</v>
      </c>
      <c r="BS21" t="b">
        <f t="shared" si="56"/>
        <v>0</v>
      </c>
      <c r="BT21" t="b">
        <f t="shared" si="57"/>
        <v>0</v>
      </c>
      <c r="BU21" t="b">
        <f t="shared" si="58"/>
        <v>0</v>
      </c>
      <c r="BV21" t="b">
        <f t="shared" si="59"/>
        <v>0</v>
      </c>
      <c r="BW21" t="b">
        <f t="shared" si="60"/>
        <v>0</v>
      </c>
      <c r="BX21" t="b">
        <f t="shared" si="61"/>
        <v>0</v>
      </c>
      <c r="BY21" t="b">
        <f t="shared" si="62"/>
        <v>0</v>
      </c>
      <c r="BZ21" t="b">
        <f t="shared" si="63"/>
        <v>0</v>
      </c>
      <c r="CA21" t="b">
        <f t="shared" si="64"/>
        <v>0</v>
      </c>
      <c r="CB21" t="b">
        <f t="shared" si="65"/>
        <v>0</v>
      </c>
      <c r="CC21" t="b">
        <f t="shared" si="66"/>
        <v>0</v>
      </c>
      <c r="CD21" t="b">
        <f t="shared" si="67"/>
        <v>0</v>
      </c>
      <c r="CE21" t="b">
        <f t="shared" si="68"/>
        <v>0</v>
      </c>
      <c r="CF21" t="b">
        <f t="shared" si="69"/>
        <v>0</v>
      </c>
      <c r="CG21" t="b">
        <f t="shared" si="70"/>
        <v>0</v>
      </c>
      <c r="CH21" t="b">
        <f t="shared" si="71"/>
        <v>0</v>
      </c>
      <c r="CI21" t="b">
        <f t="shared" si="72"/>
        <v>0</v>
      </c>
      <c r="CJ21" t="b">
        <f t="shared" si="73"/>
        <v>0</v>
      </c>
      <c r="CK21" t="b">
        <f t="shared" si="74"/>
        <v>0</v>
      </c>
      <c r="CL21" t="b">
        <f t="shared" si="75"/>
        <v>0</v>
      </c>
      <c r="CM21" t="b">
        <f t="shared" si="76"/>
        <v>0</v>
      </c>
      <c r="CN21" t="b">
        <f t="shared" si="77"/>
        <v>0</v>
      </c>
      <c r="CO21" t="b">
        <f t="shared" si="78"/>
        <v>0</v>
      </c>
      <c r="CP21" t="b">
        <f t="shared" si="79"/>
        <v>0</v>
      </c>
      <c r="CQ21" t="b">
        <f t="shared" si="80"/>
        <v>0</v>
      </c>
      <c r="CR21" t="b">
        <f t="shared" si="81"/>
        <v>0</v>
      </c>
      <c r="CS21" t="b">
        <f t="shared" si="82"/>
        <v>0</v>
      </c>
      <c r="CT21" t="b">
        <f t="shared" si="83"/>
        <v>0</v>
      </c>
      <c r="CU21" t="b">
        <f t="shared" si="84"/>
        <v>0</v>
      </c>
      <c r="CV21" t="b">
        <f t="shared" si="85"/>
        <v>0</v>
      </c>
      <c r="CW21" t="b">
        <f t="shared" si="86"/>
        <v>0</v>
      </c>
      <c r="CX21" t="b">
        <f t="shared" si="87"/>
        <v>0</v>
      </c>
      <c r="CY21" t="b">
        <f t="shared" si="88"/>
        <v>0</v>
      </c>
      <c r="CZ21" t="b">
        <f t="shared" si="89"/>
        <v>0</v>
      </c>
      <c r="DA21" t="b">
        <f t="shared" si="90"/>
        <v>0</v>
      </c>
      <c r="DB21" t="b">
        <f t="shared" si="91"/>
        <v>0</v>
      </c>
      <c r="DC21" t="b">
        <f t="shared" si="92"/>
        <v>0</v>
      </c>
      <c r="DD21" t="b">
        <f t="shared" si="93"/>
        <v>0</v>
      </c>
    </row>
    <row r="22" spans="1:108">
      <c r="A22" t="s">
        <v>184</v>
      </c>
      <c r="C22" t="s">
        <v>185</v>
      </c>
      <c r="E22" t="s">
        <v>7337</v>
      </c>
      <c r="F22" t="s">
        <v>156</v>
      </c>
      <c r="G22" t="s">
        <v>157</v>
      </c>
      <c r="H22" t="s">
        <v>7426</v>
      </c>
      <c r="I22" t="s">
        <v>7418</v>
      </c>
      <c r="J22" t="s">
        <v>186</v>
      </c>
      <c r="K22" t="s">
        <v>114</v>
      </c>
      <c r="L22" t="s">
        <v>6137</v>
      </c>
      <c r="M22" t="s">
        <v>6079</v>
      </c>
      <c r="N22" t="s">
        <v>187</v>
      </c>
      <c r="O22" t="b">
        <f t="shared" si="0"/>
        <v>0</v>
      </c>
      <c r="P22" t="b">
        <f t="shared" si="1"/>
        <v>0</v>
      </c>
      <c r="Q22" t="b">
        <f t="shared" si="2"/>
        <v>0</v>
      </c>
      <c r="R22" t="b">
        <f t="shared" si="3"/>
        <v>0</v>
      </c>
      <c r="S22" t="b">
        <f t="shared" si="4"/>
        <v>0</v>
      </c>
      <c r="T22" t="b">
        <f t="shared" si="5"/>
        <v>0</v>
      </c>
      <c r="U22" t="b">
        <f t="shared" si="6"/>
        <v>0</v>
      </c>
      <c r="V22" t="b">
        <f t="shared" si="7"/>
        <v>0</v>
      </c>
      <c r="W22" t="b">
        <f t="shared" si="8"/>
        <v>0</v>
      </c>
      <c r="X22" t="b">
        <f t="shared" si="9"/>
        <v>0</v>
      </c>
      <c r="Y22" t="b">
        <f t="shared" si="10"/>
        <v>0</v>
      </c>
      <c r="Z22" t="b">
        <f t="shared" si="11"/>
        <v>0</v>
      </c>
      <c r="AA22" t="b">
        <f t="shared" si="12"/>
        <v>0</v>
      </c>
      <c r="AB22" t="b">
        <f t="shared" si="13"/>
        <v>0</v>
      </c>
      <c r="AC22" t="b">
        <f t="shared" si="14"/>
        <v>0</v>
      </c>
      <c r="AD22" t="b">
        <f t="shared" si="15"/>
        <v>0</v>
      </c>
      <c r="AE22" t="b">
        <f t="shared" si="16"/>
        <v>0</v>
      </c>
      <c r="AF22" t="b">
        <f t="shared" si="17"/>
        <v>0</v>
      </c>
      <c r="AG22" t="b">
        <f t="shared" si="18"/>
        <v>0</v>
      </c>
      <c r="AH22" t="b">
        <f t="shared" si="19"/>
        <v>0</v>
      </c>
      <c r="AI22" t="b">
        <f t="shared" si="20"/>
        <v>0</v>
      </c>
      <c r="AJ22" t="b">
        <f t="shared" si="21"/>
        <v>0</v>
      </c>
      <c r="AK22" t="b">
        <f t="shared" si="22"/>
        <v>0</v>
      </c>
      <c r="AL22" t="b">
        <f t="shared" si="23"/>
        <v>0</v>
      </c>
      <c r="AM22" t="b">
        <f t="shared" si="24"/>
        <v>0</v>
      </c>
      <c r="AN22" t="b">
        <f t="shared" si="25"/>
        <v>0</v>
      </c>
      <c r="AO22" t="b">
        <f t="shared" si="26"/>
        <v>0</v>
      </c>
      <c r="AP22" t="b">
        <f t="shared" si="27"/>
        <v>0</v>
      </c>
      <c r="AQ22" t="b">
        <f t="shared" si="28"/>
        <v>0</v>
      </c>
      <c r="AR22" t="b">
        <f t="shared" si="29"/>
        <v>0</v>
      </c>
      <c r="AS22" t="b">
        <f t="shared" si="30"/>
        <v>0</v>
      </c>
      <c r="AT22" t="b">
        <f t="shared" si="31"/>
        <v>0</v>
      </c>
      <c r="AU22" t="b">
        <f t="shared" si="32"/>
        <v>0</v>
      </c>
      <c r="AV22" t="b">
        <f t="shared" si="33"/>
        <v>0</v>
      </c>
      <c r="AW22" t="b">
        <f t="shared" si="34"/>
        <v>0</v>
      </c>
      <c r="AX22" t="b">
        <f t="shared" si="35"/>
        <v>0</v>
      </c>
      <c r="AY22" t="b">
        <f t="shared" si="36"/>
        <v>0</v>
      </c>
      <c r="AZ22" t="b">
        <f t="shared" si="37"/>
        <v>0</v>
      </c>
      <c r="BA22" t="b">
        <f t="shared" si="38"/>
        <v>0</v>
      </c>
      <c r="BB22" t="b">
        <f t="shared" si="39"/>
        <v>0</v>
      </c>
      <c r="BC22" t="b">
        <f t="shared" si="40"/>
        <v>0</v>
      </c>
      <c r="BD22" t="b">
        <f t="shared" si="41"/>
        <v>0</v>
      </c>
      <c r="BE22" t="b">
        <f t="shared" si="42"/>
        <v>0</v>
      </c>
      <c r="BF22" t="b">
        <f t="shared" si="43"/>
        <v>0</v>
      </c>
      <c r="BG22" t="b">
        <f t="shared" si="44"/>
        <v>0</v>
      </c>
      <c r="BH22" t="b">
        <f t="shared" si="45"/>
        <v>0</v>
      </c>
      <c r="BI22" t="b">
        <f t="shared" si="46"/>
        <v>0</v>
      </c>
      <c r="BJ22" t="b">
        <f t="shared" si="47"/>
        <v>0</v>
      </c>
      <c r="BK22" t="b">
        <f t="shared" si="48"/>
        <v>0</v>
      </c>
      <c r="BL22" t="b">
        <f t="shared" si="49"/>
        <v>0</v>
      </c>
      <c r="BM22" t="b">
        <f t="shared" si="50"/>
        <v>0</v>
      </c>
      <c r="BN22" t="b">
        <f t="shared" si="51"/>
        <v>0</v>
      </c>
      <c r="BO22" t="b">
        <f t="shared" si="52"/>
        <v>0</v>
      </c>
      <c r="BP22" t="b">
        <f t="shared" si="53"/>
        <v>0</v>
      </c>
      <c r="BQ22" t="b">
        <f t="shared" si="54"/>
        <v>0</v>
      </c>
      <c r="BR22" t="b">
        <f t="shared" si="55"/>
        <v>0</v>
      </c>
      <c r="BS22" t="b">
        <f t="shared" si="56"/>
        <v>0</v>
      </c>
      <c r="BT22" t="b">
        <f t="shared" si="57"/>
        <v>0</v>
      </c>
      <c r="BU22" t="b">
        <f t="shared" si="58"/>
        <v>0</v>
      </c>
      <c r="BV22" t="b">
        <f t="shared" si="59"/>
        <v>0</v>
      </c>
      <c r="BW22" t="b">
        <f t="shared" si="60"/>
        <v>0</v>
      </c>
      <c r="BX22" t="b">
        <f t="shared" si="61"/>
        <v>0</v>
      </c>
      <c r="BY22" t="b">
        <f t="shared" si="62"/>
        <v>0</v>
      </c>
      <c r="BZ22" t="b">
        <f t="shared" si="63"/>
        <v>0</v>
      </c>
      <c r="CA22" t="b">
        <f t="shared" si="64"/>
        <v>0</v>
      </c>
      <c r="CB22" t="b">
        <f t="shared" si="65"/>
        <v>0</v>
      </c>
      <c r="CC22" t="b">
        <f t="shared" si="66"/>
        <v>0</v>
      </c>
      <c r="CD22" t="b">
        <f t="shared" si="67"/>
        <v>0</v>
      </c>
      <c r="CE22" t="b">
        <f t="shared" si="68"/>
        <v>0</v>
      </c>
      <c r="CF22" t="b">
        <f t="shared" si="69"/>
        <v>0</v>
      </c>
      <c r="CG22" t="b">
        <f t="shared" si="70"/>
        <v>0</v>
      </c>
      <c r="CH22" t="b">
        <f t="shared" si="71"/>
        <v>0</v>
      </c>
      <c r="CI22" t="b">
        <f t="shared" si="72"/>
        <v>0</v>
      </c>
      <c r="CJ22" t="b">
        <f t="shared" si="73"/>
        <v>0</v>
      </c>
      <c r="CK22" t="b">
        <f t="shared" si="74"/>
        <v>0</v>
      </c>
      <c r="CL22" t="b">
        <f t="shared" si="75"/>
        <v>0</v>
      </c>
      <c r="CM22" t="b">
        <f t="shared" si="76"/>
        <v>0</v>
      </c>
      <c r="CN22" t="b">
        <f t="shared" si="77"/>
        <v>0</v>
      </c>
      <c r="CO22" t="b">
        <f t="shared" si="78"/>
        <v>0</v>
      </c>
      <c r="CP22" t="b">
        <f t="shared" si="79"/>
        <v>0</v>
      </c>
      <c r="CQ22" t="b">
        <f t="shared" si="80"/>
        <v>0</v>
      </c>
      <c r="CR22" t="b">
        <f t="shared" si="81"/>
        <v>0</v>
      </c>
      <c r="CS22" t="b">
        <f t="shared" si="82"/>
        <v>0</v>
      </c>
      <c r="CT22" t="b">
        <f t="shared" si="83"/>
        <v>0</v>
      </c>
      <c r="CU22" t="b">
        <f t="shared" si="84"/>
        <v>0</v>
      </c>
      <c r="CV22" t="b">
        <f t="shared" si="85"/>
        <v>0</v>
      </c>
      <c r="CW22" t="b">
        <f t="shared" si="86"/>
        <v>0</v>
      </c>
      <c r="CX22" t="b">
        <f t="shared" si="87"/>
        <v>0</v>
      </c>
      <c r="CY22" t="b">
        <f t="shared" si="88"/>
        <v>0</v>
      </c>
      <c r="CZ22" t="b">
        <f t="shared" si="89"/>
        <v>0</v>
      </c>
      <c r="DA22" t="b">
        <f t="shared" si="90"/>
        <v>0</v>
      </c>
      <c r="DB22" t="b">
        <f t="shared" si="91"/>
        <v>0</v>
      </c>
      <c r="DC22" t="b">
        <f t="shared" si="92"/>
        <v>0</v>
      </c>
      <c r="DD22" t="b">
        <f t="shared" si="93"/>
        <v>0</v>
      </c>
    </row>
    <row r="23" spans="1:108">
      <c r="A23" t="s">
        <v>188</v>
      </c>
      <c r="C23" t="s">
        <v>189</v>
      </c>
      <c r="E23" t="s">
        <v>7337</v>
      </c>
      <c r="F23" t="s">
        <v>156</v>
      </c>
      <c r="G23" t="s">
        <v>157</v>
      </c>
      <c r="H23" t="s">
        <v>7426</v>
      </c>
      <c r="I23" t="s">
        <v>7418</v>
      </c>
      <c r="J23" t="s">
        <v>16</v>
      </c>
      <c r="K23" t="s">
        <v>16</v>
      </c>
      <c r="L23" t="s">
        <v>6157</v>
      </c>
      <c r="M23" t="s">
        <v>6079</v>
      </c>
      <c r="N23" s="4" t="s">
        <v>190</v>
      </c>
      <c r="O23" s="4" t="b">
        <f t="shared" si="0"/>
        <v>1</v>
      </c>
      <c r="P23" t="b">
        <f t="shared" si="1"/>
        <v>1</v>
      </c>
      <c r="Q23" t="b">
        <f t="shared" si="2"/>
        <v>0</v>
      </c>
      <c r="R23" t="b">
        <f t="shared" si="3"/>
        <v>1</v>
      </c>
      <c r="S23" s="4" t="b">
        <f t="shared" si="4"/>
        <v>1</v>
      </c>
      <c r="T23" s="4" t="b">
        <f t="shared" si="5"/>
        <v>1</v>
      </c>
      <c r="U23" s="4" t="b">
        <f t="shared" si="6"/>
        <v>0</v>
      </c>
      <c r="V23" s="4" t="b">
        <f t="shared" si="7"/>
        <v>1</v>
      </c>
      <c r="W23" s="4" t="b">
        <f t="shared" si="8"/>
        <v>1</v>
      </c>
      <c r="X23" s="4" t="b">
        <f t="shared" si="9"/>
        <v>1</v>
      </c>
      <c r="Y23" s="4" t="b">
        <f t="shared" si="10"/>
        <v>1</v>
      </c>
      <c r="Z23" s="4" t="b">
        <f t="shared" si="11"/>
        <v>1</v>
      </c>
      <c r="AA23" s="4" t="b">
        <f t="shared" si="12"/>
        <v>1</v>
      </c>
      <c r="AB23" t="b">
        <f t="shared" si="13"/>
        <v>1</v>
      </c>
      <c r="AC23" t="b">
        <f t="shared" si="14"/>
        <v>0</v>
      </c>
      <c r="AD23" t="b">
        <f t="shared" si="15"/>
        <v>0</v>
      </c>
      <c r="AE23" t="b">
        <f t="shared" si="16"/>
        <v>0</v>
      </c>
      <c r="AF23" t="b">
        <f t="shared" si="17"/>
        <v>0</v>
      </c>
      <c r="AG23" t="b">
        <f t="shared" si="18"/>
        <v>0</v>
      </c>
      <c r="AH23" t="b">
        <f t="shared" si="19"/>
        <v>0</v>
      </c>
      <c r="AI23" t="b">
        <f t="shared" si="20"/>
        <v>1</v>
      </c>
      <c r="AJ23" t="b">
        <f t="shared" si="21"/>
        <v>0</v>
      </c>
      <c r="AK23" t="b">
        <f t="shared" si="22"/>
        <v>0</v>
      </c>
      <c r="AL23" t="b">
        <f t="shared" si="23"/>
        <v>0</v>
      </c>
      <c r="AM23" t="b">
        <f t="shared" si="24"/>
        <v>0</v>
      </c>
      <c r="AN23" t="b">
        <f t="shared" si="25"/>
        <v>0</v>
      </c>
      <c r="AO23" t="b">
        <f t="shared" si="26"/>
        <v>0</v>
      </c>
      <c r="AP23" t="b">
        <f t="shared" si="27"/>
        <v>0</v>
      </c>
      <c r="AQ23" t="b">
        <f t="shared" si="28"/>
        <v>0</v>
      </c>
      <c r="AR23" t="b">
        <f t="shared" si="29"/>
        <v>0</v>
      </c>
      <c r="AS23" t="b">
        <f t="shared" si="30"/>
        <v>0</v>
      </c>
      <c r="AT23" t="b">
        <f t="shared" si="31"/>
        <v>0</v>
      </c>
      <c r="AU23" t="b">
        <f t="shared" si="32"/>
        <v>0</v>
      </c>
      <c r="AV23" t="b">
        <f t="shared" si="33"/>
        <v>0</v>
      </c>
      <c r="AW23" t="b">
        <f t="shared" si="34"/>
        <v>0</v>
      </c>
      <c r="AX23" t="b">
        <f t="shared" si="35"/>
        <v>0</v>
      </c>
      <c r="AY23" t="b">
        <f t="shared" si="36"/>
        <v>0</v>
      </c>
      <c r="AZ23" t="b">
        <f t="shared" si="37"/>
        <v>0</v>
      </c>
      <c r="BA23" t="b">
        <f t="shared" si="38"/>
        <v>1</v>
      </c>
      <c r="BB23" t="b">
        <f t="shared" si="39"/>
        <v>0</v>
      </c>
      <c r="BC23" t="b">
        <f t="shared" si="40"/>
        <v>0</v>
      </c>
      <c r="BD23" t="b">
        <f t="shared" si="41"/>
        <v>1</v>
      </c>
      <c r="BE23" t="b">
        <f t="shared" si="42"/>
        <v>0</v>
      </c>
      <c r="BF23" t="b">
        <f t="shared" si="43"/>
        <v>0</v>
      </c>
      <c r="BG23" t="b">
        <f t="shared" si="44"/>
        <v>0</v>
      </c>
      <c r="BH23" t="b">
        <f t="shared" si="45"/>
        <v>0</v>
      </c>
      <c r="BI23" t="b">
        <f t="shared" si="46"/>
        <v>0</v>
      </c>
      <c r="BJ23" t="b">
        <f t="shared" si="47"/>
        <v>0</v>
      </c>
      <c r="BK23" t="b">
        <f t="shared" si="48"/>
        <v>0</v>
      </c>
      <c r="BL23" t="b">
        <f t="shared" si="49"/>
        <v>1</v>
      </c>
      <c r="BM23" t="b">
        <f t="shared" si="50"/>
        <v>0</v>
      </c>
      <c r="BN23" t="b">
        <f t="shared" si="51"/>
        <v>0</v>
      </c>
      <c r="BO23" t="b">
        <f t="shared" si="52"/>
        <v>1</v>
      </c>
      <c r="BP23" t="b">
        <f t="shared" si="53"/>
        <v>1</v>
      </c>
      <c r="BQ23" t="b">
        <f t="shared" si="54"/>
        <v>0</v>
      </c>
      <c r="BR23" t="b">
        <f t="shared" si="55"/>
        <v>0</v>
      </c>
      <c r="BS23" t="b">
        <f t="shared" si="56"/>
        <v>0</v>
      </c>
      <c r="BT23" t="b">
        <f t="shared" si="57"/>
        <v>0</v>
      </c>
      <c r="BU23" t="b">
        <f t="shared" si="58"/>
        <v>0</v>
      </c>
      <c r="BV23" t="b">
        <f t="shared" si="59"/>
        <v>0</v>
      </c>
      <c r="BW23" t="b">
        <f t="shared" si="60"/>
        <v>0</v>
      </c>
      <c r="BX23" t="b">
        <f t="shared" si="61"/>
        <v>0</v>
      </c>
      <c r="BY23" t="b">
        <f t="shared" si="62"/>
        <v>0</v>
      </c>
      <c r="BZ23" t="b">
        <f t="shared" si="63"/>
        <v>0</v>
      </c>
      <c r="CA23" t="b">
        <f t="shared" si="64"/>
        <v>0</v>
      </c>
      <c r="CB23" t="b">
        <f t="shared" si="65"/>
        <v>0</v>
      </c>
      <c r="CC23" t="b">
        <f t="shared" si="66"/>
        <v>0</v>
      </c>
      <c r="CD23" t="b">
        <f t="shared" si="67"/>
        <v>0</v>
      </c>
      <c r="CE23" t="b">
        <f t="shared" si="68"/>
        <v>0</v>
      </c>
      <c r="CF23" t="b">
        <f t="shared" si="69"/>
        <v>0</v>
      </c>
      <c r="CG23" t="b">
        <f t="shared" si="70"/>
        <v>1</v>
      </c>
      <c r="CH23" t="b">
        <f t="shared" si="71"/>
        <v>0</v>
      </c>
      <c r="CI23" t="b">
        <f t="shared" si="72"/>
        <v>0</v>
      </c>
      <c r="CJ23" t="b">
        <f t="shared" si="73"/>
        <v>0</v>
      </c>
      <c r="CK23" t="b">
        <f t="shared" si="74"/>
        <v>0</v>
      </c>
      <c r="CL23" t="b">
        <f t="shared" si="75"/>
        <v>1</v>
      </c>
      <c r="CM23" t="b">
        <f t="shared" si="76"/>
        <v>0</v>
      </c>
      <c r="CN23" t="b">
        <f t="shared" si="77"/>
        <v>0</v>
      </c>
      <c r="CO23" t="b">
        <f t="shared" si="78"/>
        <v>0</v>
      </c>
      <c r="CP23" t="b">
        <f t="shared" si="79"/>
        <v>0</v>
      </c>
      <c r="CQ23" t="b">
        <f t="shared" si="80"/>
        <v>0</v>
      </c>
      <c r="CR23" t="b">
        <f t="shared" si="81"/>
        <v>0</v>
      </c>
      <c r="CS23" t="b">
        <f t="shared" si="82"/>
        <v>0</v>
      </c>
      <c r="CT23" t="b">
        <f t="shared" si="83"/>
        <v>0</v>
      </c>
      <c r="CU23" t="b">
        <f t="shared" si="84"/>
        <v>0</v>
      </c>
      <c r="CV23" t="b">
        <f t="shared" si="85"/>
        <v>0</v>
      </c>
      <c r="CW23" t="b">
        <f t="shared" si="86"/>
        <v>0</v>
      </c>
      <c r="CX23" t="b">
        <f t="shared" si="87"/>
        <v>0</v>
      </c>
      <c r="CY23" t="b">
        <f t="shared" si="88"/>
        <v>0</v>
      </c>
      <c r="CZ23" t="b">
        <f t="shared" si="89"/>
        <v>0</v>
      </c>
      <c r="DA23" t="b">
        <f t="shared" si="90"/>
        <v>0</v>
      </c>
      <c r="DB23" t="b">
        <f t="shared" si="91"/>
        <v>0</v>
      </c>
      <c r="DC23" t="b">
        <f t="shared" si="92"/>
        <v>0</v>
      </c>
      <c r="DD23" t="b">
        <f t="shared" si="93"/>
        <v>0</v>
      </c>
    </row>
    <row r="24" spans="1:108">
      <c r="A24" s="4" t="s">
        <v>191</v>
      </c>
      <c r="C24" t="s">
        <v>192</v>
      </c>
      <c r="D24" s="4"/>
      <c r="E24" t="s">
        <v>7337</v>
      </c>
      <c r="F24" t="s">
        <v>156</v>
      </c>
      <c r="G24" t="s">
        <v>157</v>
      </c>
      <c r="H24" t="s">
        <v>7426</v>
      </c>
      <c r="I24" t="s">
        <v>7418</v>
      </c>
      <c r="J24" s="4" t="s">
        <v>165</v>
      </c>
      <c r="K24" s="4" t="s">
        <v>114</v>
      </c>
      <c r="L24" s="4" t="s">
        <v>6158</v>
      </c>
      <c r="M24" s="85" t="s">
        <v>7558</v>
      </c>
      <c r="N24" s="85" t="s">
        <v>7557</v>
      </c>
      <c r="O24" s="4" t="b">
        <f t="shared" si="0"/>
        <v>1</v>
      </c>
      <c r="P24" s="4" t="b">
        <f t="shared" si="1"/>
        <v>1</v>
      </c>
      <c r="Q24" s="4" t="b">
        <f t="shared" si="2"/>
        <v>0</v>
      </c>
      <c r="R24" s="4" t="b">
        <f t="shared" si="3"/>
        <v>0</v>
      </c>
      <c r="S24" s="4" t="b">
        <f t="shared" si="4"/>
        <v>1</v>
      </c>
      <c r="T24" s="4" t="b">
        <f t="shared" si="5"/>
        <v>1</v>
      </c>
      <c r="U24" s="4" t="b">
        <f t="shared" si="6"/>
        <v>1</v>
      </c>
      <c r="V24" s="4" t="b">
        <f t="shared" si="7"/>
        <v>1</v>
      </c>
      <c r="W24" s="4" t="b">
        <f t="shared" si="8"/>
        <v>1</v>
      </c>
      <c r="X24" s="4" t="b">
        <f t="shared" si="9"/>
        <v>0</v>
      </c>
      <c r="Y24" s="4" t="b">
        <f t="shared" si="10"/>
        <v>0</v>
      </c>
      <c r="Z24" s="4" t="b">
        <f t="shared" si="11"/>
        <v>0</v>
      </c>
      <c r="AA24" s="4" t="b">
        <f t="shared" si="12"/>
        <v>1</v>
      </c>
      <c r="AB24" s="4" t="b">
        <f t="shared" si="13"/>
        <v>0</v>
      </c>
      <c r="AC24" s="4" t="b">
        <f t="shared" si="14"/>
        <v>0</v>
      </c>
      <c r="AD24" s="4" t="b">
        <f t="shared" si="15"/>
        <v>0</v>
      </c>
      <c r="AE24" s="4" t="b">
        <f t="shared" si="16"/>
        <v>0</v>
      </c>
      <c r="AF24" s="4" t="b">
        <f t="shared" si="17"/>
        <v>0</v>
      </c>
      <c r="AG24" s="4" t="b">
        <f t="shared" si="18"/>
        <v>0</v>
      </c>
      <c r="AH24" s="4" t="b">
        <f t="shared" si="19"/>
        <v>0</v>
      </c>
      <c r="AI24" s="4" t="b">
        <f t="shared" si="20"/>
        <v>1</v>
      </c>
      <c r="AJ24" s="4" t="b">
        <f t="shared" si="21"/>
        <v>0</v>
      </c>
      <c r="AK24" s="4" t="b">
        <f t="shared" si="22"/>
        <v>0</v>
      </c>
      <c r="AL24" s="4" t="b">
        <f t="shared" si="23"/>
        <v>0</v>
      </c>
      <c r="AM24" s="4" t="b">
        <f t="shared" si="24"/>
        <v>0</v>
      </c>
      <c r="AN24" s="4" t="b">
        <f t="shared" si="25"/>
        <v>0</v>
      </c>
      <c r="AO24" s="4" t="b">
        <f t="shared" si="26"/>
        <v>0</v>
      </c>
      <c r="AP24" s="4" t="b">
        <f t="shared" si="27"/>
        <v>0</v>
      </c>
      <c r="AQ24" s="4" t="b">
        <f t="shared" si="28"/>
        <v>0</v>
      </c>
      <c r="AR24" s="4" t="b">
        <f t="shared" si="29"/>
        <v>0</v>
      </c>
      <c r="AS24" s="4" t="b">
        <f t="shared" si="30"/>
        <v>0</v>
      </c>
      <c r="AT24" s="4" t="b">
        <f t="shared" si="31"/>
        <v>0</v>
      </c>
      <c r="AU24" s="4" t="b">
        <f t="shared" si="32"/>
        <v>0</v>
      </c>
      <c r="AV24" s="4" t="b">
        <f t="shared" si="33"/>
        <v>0</v>
      </c>
      <c r="AW24" s="4" t="b">
        <f t="shared" si="34"/>
        <v>0</v>
      </c>
      <c r="AX24" s="4" t="b">
        <f t="shared" si="35"/>
        <v>0</v>
      </c>
      <c r="AY24" s="4" t="b">
        <f t="shared" si="36"/>
        <v>0</v>
      </c>
      <c r="AZ24" s="4" t="b">
        <f t="shared" si="37"/>
        <v>0</v>
      </c>
      <c r="BA24" s="4" t="b">
        <f t="shared" si="38"/>
        <v>0</v>
      </c>
      <c r="BB24" s="4" t="b">
        <f t="shared" si="39"/>
        <v>0</v>
      </c>
      <c r="BC24" s="4" t="b">
        <f t="shared" si="40"/>
        <v>0</v>
      </c>
      <c r="BD24" s="4" t="b">
        <f t="shared" si="41"/>
        <v>0</v>
      </c>
      <c r="BE24" s="4" t="b">
        <f t="shared" si="42"/>
        <v>0</v>
      </c>
      <c r="BF24" s="4" t="b">
        <f t="shared" si="43"/>
        <v>0</v>
      </c>
      <c r="BG24" s="4" t="b">
        <f t="shared" si="44"/>
        <v>0</v>
      </c>
      <c r="BH24" s="4" t="b">
        <f t="shared" si="45"/>
        <v>1</v>
      </c>
      <c r="BI24" s="4" t="b">
        <f t="shared" si="46"/>
        <v>0</v>
      </c>
      <c r="BJ24" s="4" t="b">
        <f t="shared" si="47"/>
        <v>0</v>
      </c>
      <c r="BK24" s="4" t="b">
        <f t="shared" si="48"/>
        <v>0</v>
      </c>
      <c r="BL24" s="4" t="b">
        <f t="shared" si="49"/>
        <v>0</v>
      </c>
      <c r="BM24" s="4" t="b">
        <f t="shared" si="50"/>
        <v>0</v>
      </c>
      <c r="BN24" s="4" t="b">
        <f t="shared" si="51"/>
        <v>0</v>
      </c>
      <c r="BO24" s="4" t="b">
        <f t="shared" si="52"/>
        <v>1</v>
      </c>
      <c r="BP24" s="4" t="b">
        <f t="shared" si="53"/>
        <v>1</v>
      </c>
      <c r="BQ24" s="4" t="b">
        <f t="shared" si="54"/>
        <v>0</v>
      </c>
      <c r="BR24" s="4" t="b">
        <f t="shared" si="55"/>
        <v>0</v>
      </c>
      <c r="BS24" s="4" t="b">
        <f t="shared" si="56"/>
        <v>1</v>
      </c>
      <c r="BT24" s="4" t="b">
        <f t="shared" si="57"/>
        <v>0</v>
      </c>
      <c r="BU24" s="4" t="b">
        <f t="shared" si="58"/>
        <v>0</v>
      </c>
      <c r="BV24" s="4" t="b">
        <f t="shared" si="59"/>
        <v>0</v>
      </c>
      <c r="BW24" s="4" t="b">
        <f t="shared" si="60"/>
        <v>0</v>
      </c>
      <c r="BX24" s="4" t="b">
        <f t="shared" si="61"/>
        <v>0</v>
      </c>
      <c r="BY24" s="4" t="b">
        <f t="shared" si="62"/>
        <v>0</v>
      </c>
      <c r="BZ24" s="4" t="b">
        <f t="shared" si="63"/>
        <v>0</v>
      </c>
      <c r="CA24" s="4" t="b">
        <f t="shared" si="64"/>
        <v>0</v>
      </c>
      <c r="CB24" s="4" t="b">
        <f t="shared" si="65"/>
        <v>0</v>
      </c>
      <c r="CC24" s="4" t="b">
        <f t="shared" si="66"/>
        <v>0</v>
      </c>
      <c r="CD24" s="4" t="b">
        <f t="shared" si="67"/>
        <v>0</v>
      </c>
      <c r="CE24" s="4" t="b">
        <f t="shared" si="68"/>
        <v>0</v>
      </c>
      <c r="CF24" s="4" t="b">
        <f t="shared" si="69"/>
        <v>0</v>
      </c>
      <c r="CG24" s="4" t="b">
        <f t="shared" si="70"/>
        <v>0</v>
      </c>
      <c r="CH24" s="4" t="b">
        <f t="shared" si="71"/>
        <v>1</v>
      </c>
      <c r="CI24" s="4" t="b">
        <f t="shared" si="72"/>
        <v>0</v>
      </c>
      <c r="CJ24" s="4" t="b">
        <f t="shared" si="73"/>
        <v>0</v>
      </c>
      <c r="CK24" s="4" t="b">
        <f t="shared" si="74"/>
        <v>0</v>
      </c>
      <c r="CL24" s="4" t="b">
        <f t="shared" si="75"/>
        <v>0</v>
      </c>
      <c r="CM24" s="4" t="b">
        <f t="shared" si="76"/>
        <v>0</v>
      </c>
      <c r="CN24" s="4" t="b">
        <f t="shared" si="77"/>
        <v>0</v>
      </c>
      <c r="CO24" s="4" t="b">
        <f t="shared" si="78"/>
        <v>0</v>
      </c>
      <c r="CP24" s="4" t="b">
        <f t="shared" si="79"/>
        <v>0</v>
      </c>
      <c r="CQ24" s="4" t="b">
        <f t="shared" si="80"/>
        <v>0</v>
      </c>
      <c r="CR24" s="4" t="b">
        <f t="shared" si="81"/>
        <v>0</v>
      </c>
      <c r="CS24" s="4" t="b">
        <f t="shared" si="82"/>
        <v>0</v>
      </c>
      <c r="CT24" s="4" t="b">
        <f t="shared" si="83"/>
        <v>0</v>
      </c>
      <c r="CU24" s="4" t="b">
        <f t="shared" si="84"/>
        <v>0</v>
      </c>
      <c r="CV24" s="4" t="b">
        <f t="shared" si="85"/>
        <v>0</v>
      </c>
      <c r="CW24" s="4" t="b">
        <f t="shared" si="86"/>
        <v>0</v>
      </c>
      <c r="CX24" s="4" t="b">
        <f t="shared" si="87"/>
        <v>0</v>
      </c>
      <c r="CY24" s="4" t="b">
        <f t="shared" si="88"/>
        <v>0</v>
      </c>
      <c r="CZ24" s="4" t="b">
        <f t="shared" si="89"/>
        <v>0</v>
      </c>
      <c r="DA24" s="4" t="b">
        <f t="shared" si="90"/>
        <v>0</v>
      </c>
      <c r="DB24" s="4" t="b">
        <f t="shared" si="91"/>
        <v>0</v>
      </c>
      <c r="DC24" s="4" t="b">
        <f t="shared" si="92"/>
        <v>0</v>
      </c>
      <c r="DD24" s="4" t="b">
        <f t="shared" si="93"/>
        <v>0</v>
      </c>
    </row>
    <row r="25" spans="1:108">
      <c r="A25" t="s">
        <v>194</v>
      </c>
      <c r="C25" t="s">
        <v>195</v>
      </c>
      <c r="E25" t="s">
        <v>7337</v>
      </c>
      <c r="F25" t="s">
        <v>156</v>
      </c>
      <c r="G25" t="s">
        <v>157</v>
      </c>
      <c r="H25" t="s">
        <v>7426</v>
      </c>
      <c r="I25" t="s">
        <v>7418</v>
      </c>
      <c r="J25" t="s">
        <v>16</v>
      </c>
      <c r="K25" t="s">
        <v>16</v>
      </c>
      <c r="L25" t="s">
        <v>6159</v>
      </c>
      <c r="M25" t="s">
        <v>7452</v>
      </c>
      <c r="N25" t="s">
        <v>1245</v>
      </c>
      <c r="O25" t="b">
        <f t="shared" si="0"/>
        <v>1</v>
      </c>
      <c r="P25" t="b">
        <f t="shared" si="1"/>
        <v>0</v>
      </c>
      <c r="Q25" t="b">
        <f t="shared" si="2"/>
        <v>1</v>
      </c>
      <c r="R25" t="b">
        <f t="shared" si="3"/>
        <v>0</v>
      </c>
      <c r="S25" t="b">
        <f t="shared" si="4"/>
        <v>0</v>
      </c>
      <c r="T25" t="b">
        <f t="shared" si="5"/>
        <v>0</v>
      </c>
      <c r="U25" t="b">
        <f t="shared" si="6"/>
        <v>1</v>
      </c>
      <c r="V25" t="b">
        <f t="shared" si="7"/>
        <v>0</v>
      </c>
      <c r="W25" t="b">
        <f t="shared" si="8"/>
        <v>0</v>
      </c>
      <c r="X25" t="b">
        <f t="shared" si="9"/>
        <v>0</v>
      </c>
      <c r="Y25" t="b">
        <f t="shared" si="10"/>
        <v>0</v>
      </c>
      <c r="Z25" t="b">
        <f t="shared" si="11"/>
        <v>0</v>
      </c>
      <c r="AA25" t="b">
        <f t="shared" si="12"/>
        <v>0</v>
      </c>
      <c r="AB25" t="b">
        <f t="shared" si="13"/>
        <v>0</v>
      </c>
      <c r="AC25" t="b">
        <f t="shared" si="14"/>
        <v>0</v>
      </c>
      <c r="AD25" t="b">
        <f t="shared" si="15"/>
        <v>0</v>
      </c>
      <c r="AE25" t="b">
        <f t="shared" si="16"/>
        <v>0</v>
      </c>
      <c r="AF25" t="b">
        <f t="shared" si="17"/>
        <v>0</v>
      </c>
      <c r="AG25" t="b">
        <f t="shared" si="18"/>
        <v>0</v>
      </c>
      <c r="AH25" t="b">
        <f t="shared" si="19"/>
        <v>1</v>
      </c>
      <c r="AI25" t="b">
        <f t="shared" si="20"/>
        <v>0</v>
      </c>
      <c r="AJ25" t="b">
        <f t="shared" si="21"/>
        <v>0</v>
      </c>
      <c r="AK25" t="b">
        <f t="shared" si="22"/>
        <v>0</v>
      </c>
      <c r="AL25" t="b">
        <f t="shared" si="23"/>
        <v>0</v>
      </c>
      <c r="AM25" t="b">
        <f t="shared" si="24"/>
        <v>0</v>
      </c>
      <c r="AN25" t="b">
        <f t="shared" si="25"/>
        <v>0</v>
      </c>
      <c r="AO25" t="b">
        <f t="shared" si="26"/>
        <v>0</v>
      </c>
      <c r="AP25" t="b">
        <f t="shared" si="27"/>
        <v>0</v>
      </c>
      <c r="AQ25" t="b">
        <f t="shared" si="28"/>
        <v>0</v>
      </c>
      <c r="AR25" t="b">
        <f t="shared" si="29"/>
        <v>0</v>
      </c>
      <c r="AS25" t="b">
        <f t="shared" si="30"/>
        <v>0</v>
      </c>
      <c r="AT25" t="b">
        <f t="shared" si="31"/>
        <v>0</v>
      </c>
      <c r="AU25" t="b">
        <f t="shared" si="32"/>
        <v>0</v>
      </c>
      <c r="AV25" t="b">
        <f t="shared" si="33"/>
        <v>0</v>
      </c>
      <c r="AW25" t="b">
        <f t="shared" si="34"/>
        <v>0</v>
      </c>
      <c r="AX25" t="b">
        <f t="shared" si="35"/>
        <v>0</v>
      </c>
      <c r="AY25" t="b">
        <f t="shared" si="36"/>
        <v>0</v>
      </c>
      <c r="AZ25" t="b">
        <f t="shared" si="37"/>
        <v>0</v>
      </c>
      <c r="BA25" t="b">
        <f t="shared" si="38"/>
        <v>0</v>
      </c>
      <c r="BB25" t="b">
        <f t="shared" si="39"/>
        <v>0</v>
      </c>
      <c r="BC25" t="b">
        <f t="shared" si="40"/>
        <v>0</v>
      </c>
      <c r="BD25" t="b">
        <f t="shared" si="41"/>
        <v>0</v>
      </c>
      <c r="BE25" t="b">
        <f t="shared" si="42"/>
        <v>0</v>
      </c>
      <c r="BF25" t="b">
        <f t="shared" si="43"/>
        <v>0</v>
      </c>
      <c r="BG25" t="b">
        <f t="shared" si="44"/>
        <v>0</v>
      </c>
      <c r="BH25" t="b">
        <f t="shared" si="45"/>
        <v>0</v>
      </c>
      <c r="BI25" t="b">
        <f t="shared" si="46"/>
        <v>0</v>
      </c>
      <c r="BJ25" t="b">
        <f t="shared" si="47"/>
        <v>0</v>
      </c>
      <c r="BK25" t="b">
        <f t="shared" si="48"/>
        <v>0</v>
      </c>
      <c r="BL25" t="b">
        <f t="shared" si="49"/>
        <v>0</v>
      </c>
      <c r="BM25" t="b">
        <f t="shared" si="50"/>
        <v>0</v>
      </c>
      <c r="BN25" t="b">
        <f t="shared" si="51"/>
        <v>0</v>
      </c>
      <c r="BO25" t="b">
        <f t="shared" si="52"/>
        <v>0</v>
      </c>
      <c r="BP25" t="b">
        <f t="shared" si="53"/>
        <v>0</v>
      </c>
      <c r="BQ25" t="b">
        <f t="shared" si="54"/>
        <v>0</v>
      </c>
      <c r="BR25" t="b">
        <f t="shared" si="55"/>
        <v>0</v>
      </c>
      <c r="BS25" t="b">
        <f t="shared" si="56"/>
        <v>1</v>
      </c>
      <c r="BT25" t="b">
        <f t="shared" si="57"/>
        <v>0</v>
      </c>
      <c r="BU25" t="b">
        <f t="shared" si="58"/>
        <v>0</v>
      </c>
      <c r="BV25" t="b">
        <f t="shared" si="59"/>
        <v>0</v>
      </c>
      <c r="BW25" t="b">
        <f t="shared" si="60"/>
        <v>0</v>
      </c>
      <c r="BX25" t="b">
        <f t="shared" si="61"/>
        <v>0</v>
      </c>
      <c r="BY25" t="b">
        <f t="shared" si="62"/>
        <v>0</v>
      </c>
      <c r="BZ25" t="b">
        <f t="shared" si="63"/>
        <v>0</v>
      </c>
      <c r="CA25" t="b">
        <f t="shared" si="64"/>
        <v>0</v>
      </c>
      <c r="CB25" t="b">
        <f t="shared" si="65"/>
        <v>0</v>
      </c>
      <c r="CC25" t="b">
        <f t="shared" si="66"/>
        <v>0</v>
      </c>
      <c r="CD25" t="b">
        <f t="shared" si="67"/>
        <v>0</v>
      </c>
      <c r="CE25" t="b">
        <f t="shared" si="68"/>
        <v>0</v>
      </c>
      <c r="CF25" t="b">
        <f t="shared" si="69"/>
        <v>0</v>
      </c>
      <c r="CG25" t="b">
        <f t="shared" si="70"/>
        <v>0</v>
      </c>
      <c r="CH25" t="b">
        <f t="shared" si="71"/>
        <v>0</v>
      </c>
      <c r="CI25" t="b">
        <f t="shared" si="72"/>
        <v>0</v>
      </c>
      <c r="CJ25" t="b">
        <f t="shared" si="73"/>
        <v>0</v>
      </c>
      <c r="CK25" t="b">
        <f t="shared" si="74"/>
        <v>0</v>
      </c>
      <c r="CL25" t="b">
        <f t="shared" si="75"/>
        <v>0</v>
      </c>
      <c r="CM25" t="b">
        <f t="shared" si="76"/>
        <v>0</v>
      </c>
      <c r="CN25" t="b">
        <f t="shared" si="77"/>
        <v>0</v>
      </c>
      <c r="CO25" t="b">
        <f t="shared" si="78"/>
        <v>0</v>
      </c>
      <c r="CP25" t="b">
        <f t="shared" si="79"/>
        <v>0</v>
      </c>
      <c r="CQ25" t="b">
        <f t="shared" si="80"/>
        <v>0</v>
      </c>
      <c r="CR25" t="b">
        <f t="shared" si="81"/>
        <v>0</v>
      </c>
      <c r="CS25" t="b">
        <f t="shared" si="82"/>
        <v>0</v>
      </c>
      <c r="CT25" t="b">
        <f t="shared" si="83"/>
        <v>0</v>
      </c>
      <c r="CU25" t="b">
        <f t="shared" si="84"/>
        <v>0</v>
      </c>
      <c r="CV25" t="b">
        <f t="shared" si="85"/>
        <v>0</v>
      </c>
      <c r="CW25" t="b">
        <f t="shared" si="86"/>
        <v>0</v>
      </c>
      <c r="CX25" t="b">
        <f t="shared" si="87"/>
        <v>0</v>
      </c>
      <c r="CY25" t="b">
        <f t="shared" si="88"/>
        <v>0</v>
      </c>
      <c r="CZ25" t="b">
        <f t="shared" si="89"/>
        <v>0</v>
      </c>
      <c r="DA25" t="b">
        <f t="shared" si="90"/>
        <v>0</v>
      </c>
      <c r="DB25" t="b">
        <f t="shared" si="91"/>
        <v>0</v>
      </c>
      <c r="DC25" t="b">
        <f t="shared" si="92"/>
        <v>0</v>
      </c>
      <c r="DD25" t="b">
        <f t="shared" si="93"/>
        <v>0</v>
      </c>
    </row>
    <row r="26" spans="1:108">
      <c r="A26" s="61" t="s">
        <v>159</v>
      </c>
      <c r="C26" t="s">
        <v>7351</v>
      </c>
      <c r="D26" s="4"/>
      <c r="E26" s="4" t="s">
        <v>7336</v>
      </c>
      <c r="F26" t="s">
        <v>156</v>
      </c>
      <c r="G26" t="s">
        <v>157</v>
      </c>
      <c r="H26" t="s">
        <v>7426</v>
      </c>
      <c r="I26" t="s">
        <v>7418</v>
      </c>
      <c r="J26" s="4" t="s">
        <v>160</v>
      </c>
      <c r="K26" s="4" t="s">
        <v>160</v>
      </c>
      <c r="L26" s="4" t="s">
        <v>6148</v>
      </c>
      <c r="M26" t="s">
        <v>6079</v>
      </c>
      <c r="N26" s="4" t="s">
        <v>161</v>
      </c>
      <c r="O26" s="4" t="b">
        <f t="shared" si="0"/>
        <v>1</v>
      </c>
      <c r="P26" s="4" t="b">
        <f t="shared" si="1"/>
        <v>1</v>
      </c>
      <c r="Q26" s="4" t="b">
        <f t="shared" si="2"/>
        <v>0</v>
      </c>
      <c r="R26" s="4" t="b">
        <f t="shared" si="3"/>
        <v>0</v>
      </c>
      <c r="S26" s="4" t="b">
        <f t="shared" si="4"/>
        <v>0</v>
      </c>
      <c r="T26" s="4" t="b">
        <f t="shared" si="5"/>
        <v>1</v>
      </c>
      <c r="U26" s="4" t="b">
        <f t="shared" si="6"/>
        <v>1</v>
      </c>
      <c r="V26" s="4" t="b">
        <f t="shared" si="7"/>
        <v>0</v>
      </c>
      <c r="W26" s="4" t="b">
        <f t="shared" si="8"/>
        <v>0</v>
      </c>
      <c r="X26" s="4" t="b">
        <f t="shared" si="9"/>
        <v>0</v>
      </c>
      <c r="Y26" s="4" t="b">
        <f t="shared" si="10"/>
        <v>0</v>
      </c>
      <c r="Z26" s="4" t="b">
        <f t="shared" si="11"/>
        <v>0</v>
      </c>
      <c r="AA26" s="4" t="b">
        <f t="shared" si="12"/>
        <v>0</v>
      </c>
      <c r="AB26" s="4" t="b">
        <f t="shared" si="13"/>
        <v>0</v>
      </c>
      <c r="AC26" s="4" t="b">
        <f t="shared" si="14"/>
        <v>0</v>
      </c>
      <c r="AD26" s="4" t="b">
        <f t="shared" si="15"/>
        <v>0</v>
      </c>
      <c r="AE26" s="4" t="b">
        <f t="shared" si="16"/>
        <v>0</v>
      </c>
      <c r="AF26" s="4" t="b">
        <f t="shared" si="17"/>
        <v>0</v>
      </c>
      <c r="AG26" s="4" t="b">
        <f t="shared" si="18"/>
        <v>0</v>
      </c>
      <c r="AH26" s="4" t="b">
        <f t="shared" si="19"/>
        <v>0</v>
      </c>
      <c r="AI26" s="4" t="b">
        <f t="shared" si="20"/>
        <v>0</v>
      </c>
      <c r="AJ26" s="4" t="b">
        <f t="shared" si="21"/>
        <v>0</v>
      </c>
      <c r="AK26" s="4" t="b">
        <f t="shared" si="22"/>
        <v>0</v>
      </c>
      <c r="AL26" s="4" t="b">
        <f t="shared" si="23"/>
        <v>0</v>
      </c>
      <c r="AM26" s="4" t="b">
        <f t="shared" si="24"/>
        <v>0</v>
      </c>
      <c r="AN26" s="4" t="b">
        <f t="shared" si="25"/>
        <v>0</v>
      </c>
      <c r="AO26" s="4" t="b">
        <f t="shared" si="26"/>
        <v>0</v>
      </c>
      <c r="AP26" s="4" t="b">
        <f t="shared" si="27"/>
        <v>0</v>
      </c>
      <c r="AQ26" s="4" t="b">
        <f t="shared" si="28"/>
        <v>0</v>
      </c>
      <c r="AR26" s="4" t="b">
        <f t="shared" si="29"/>
        <v>0</v>
      </c>
      <c r="AS26" s="4" t="b">
        <f t="shared" si="30"/>
        <v>0</v>
      </c>
      <c r="AT26" s="4" t="b">
        <f t="shared" si="31"/>
        <v>0</v>
      </c>
      <c r="AU26" s="4" t="b">
        <f t="shared" si="32"/>
        <v>0</v>
      </c>
      <c r="AV26" s="4" t="b">
        <f t="shared" si="33"/>
        <v>0</v>
      </c>
      <c r="AW26" s="4" t="b">
        <f t="shared" si="34"/>
        <v>0</v>
      </c>
      <c r="AX26" s="4" t="b">
        <f t="shared" si="35"/>
        <v>0</v>
      </c>
      <c r="AY26" s="4" t="b">
        <f t="shared" si="36"/>
        <v>0</v>
      </c>
      <c r="AZ26" s="4" t="b">
        <f t="shared" si="37"/>
        <v>0</v>
      </c>
      <c r="BA26" s="4" t="b">
        <f t="shared" si="38"/>
        <v>0</v>
      </c>
      <c r="BB26" s="4" t="b">
        <f t="shared" si="39"/>
        <v>0</v>
      </c>
      <c r="BC26" s="4" t="b">
        <f t="shared" si="40"/>
        <v>0</v>
      </c>
      <c r="BD26" s="4" t="b">
        <f t="shared" si="41"/>
        <v>0</v>
      </c>
      <c r="BE26" s="4" t="b">
        <f t="shared" si="42"/>
        <v>0</v>
      </c>
      <c r="BF26" s="4" t="b">
        <f t="shared" si="43"/>
        <v>0</v>
      </c>
      <c r="BG26" s="4" t="b">
        <f t="shared" si="44"/>
        <v>0</v>
      </c>
      <c r="BH26" s="4" t="b">
        <f t="shared" si="45"/>
        <v>0</v>
      </c>
      <c r="BI26" s="4" t="b">
        <f t="shared" si="46"/>
        <v>0</v>
      </c>
      <c r="BJ26" s="4" t="b">
        <f t="shared" si="47"/>
        <v>0</v>
      </c>
      <c r="BK26" s="4" t="b">
        <f t="shared" si="48"/>
        <v>0</v>
      </c>
      <c r="BL26" s="4" t="b">
        <f t="shared" si="49"/>
        <v>0</v>
      </c>
      <c r="BM26" s="4" t="b">
        <f t="shared" si="50"/>
        <v>0</v>
      </c>
      <c r="BN26" s="4" t="b">
        <f t="shared" si="51"/>
        <v>0</v>
      </c>
      <c r="BO26" s="4" t="b">
        <f t="shared" si="52"/>
        <v>0</v>
      </c>
      <c r="BP26" s="4" t="b">
        <f t="shared" si="53"/>
        <v>0</v>
      </c>
      <c r="BQ26" s="4" t="b">
        <f t="shared" si="54"/>
        <v>0</v>
      </c>
      <c r="BR26" s="4" t="b">
        <f t="shared" si="55"/>
        <v>0</v>
      </c>
      <c r="BS26" s="4" t="b">
        <f t="shared" si="56"/>
        <v>1</v>
      </c>
      <c r="BT26" s="4" t="b">
        <f t="shared" si="57"/>
        <v>0</v>
      </c>
      <c r="BU26" s="4" t="b">
        <f t="shared" si="58"/>
        <v>0</v>
      </c>
      <c r="BV26" s="4" t="b">
        <f t="shared" si="59"/>
        <v>0</v>
      </c>
      <c r="BW26" s="4" t="b">
        <f t="shared" si="60"/>
        <v>0</v>
      </c>
      <c r="BX26" s="4" t="b">
        <f t="shared" si="61"/>
        <v>0</v>
      </c>
      <c r="BY26" s="4" t="b">
        <f t="shared" si="62"/>
        <v>0</v>
      </c>
      <c r="BZ26" s="4" t="b">
        <f t="shared" si="63"/>
        <v>0</v>
      </c>
      <c r="CA26" s="4" t="b">
        <f t="shared" si="64"/>
        <v>0</v>
      </c>
      <c r="CB26" s="4" t="b">
        <f t="shared" si="65"/>
        <v>0</v>
      </c>
      <c r="CC26" s="4" t="b">
        <f t="shared" si="66"/>
        <v>0</v>
      </c>
      <c r="CD26" s="4" t="b">
        <f t="shared" si="67"/>
        <v>0</v>
      </c>
      <c r="CE26" s="4" t="b">
        <f t="shared" si="68"/>
        <v>0</v>
      </c>
      <c r="CF26" s="4" t="b">
        <f t="shared" si="69"/>
        <v>0</v>
      </c>
      <c r="CG26" s="4" t="b">
        <f t="shared" si="70"/>
        <v>0</v>
      </c>
      <c r="CH26" s="4" t="b">
        <f t="shared" si="71"/>
        <v>1</v>
      </c>
      <c r="CI26" s="4" t="b">
        <f t="shared" si="72"/>
        <v>0</v>
      </c>
      <c r="CJ26" s="4" t="b">
        <f t="shared" si="73"/>
        <v>0</v>
      </c>
      <c r="CK26" s="4" t="b">
        <f t="shared" si="74"/>
        <v>0</v>
      </c>
      <c r="CL26" s="4" t="b">
        <f t="shared" si="75"/>
        <v>0</v>
      </c>
      <c r="CM26" s="4" t="b">
        <f t="shared" si="76"/>
        <v>0</v>
      </c>
      <c r="CN26" s="4" t="b">
        <f t="shared" si="77"/>
        <v>0</v>
      </c>
      <c r="CO26" s="4" t="b">
        <f t="shared" si="78"/>
        <v>0</v>
      </c>
      <c r="CP26" s="4" t="b">
        <f t="shared" si="79"/>
        <v>0</v>
      </c>
      <c r="CQ26" s="4" t="b">
        <f t="shared" si="80"/>
        <v>0</v>
      </c>
      <c r="CR26" s="4" t="b">
        <f t="shared" si="81"/>
        <v>0</v>
      </c>
      <c r="CS26" s="4" t="b">
        <f t="shared" si="82"/>
        <v>0</v>
      </c>
      <c r="CT26" s="4" t="b">
        <f t="shared" si="83"/>
        <v>0</v>
      </c>
      <c r="CU26" s="4" t="b">
        <f t="shared" si="84"/>
        <v>0</v>
      </c>
      <c r="CV26" s="4" t="b">
        <f t="shared" si="85"/>
        <v>0</v>
      </c>
      <c r="CW26" s="4" t="b">
        <f t="shared" si="86"/>
        <v>0</v>
      </c>
      <c r="CX26" s="4" t="b">
        <f t="shared" si="87"/>
        <v>0</v>
      </c>
      <c r="CY26" s="4" t="b">
        <f t="shared" si="88"/>
        <v>0</v>
      </c>
      <c r="CZ26" s="4" t="b">
        <f t="shared" si="89"/>
        <v>0</v>
      </c>
      <c r="DA26" s="4" t="b">
        <f t="shared" si="90"/>
        <v>0</v>
      </c>
      <c r="DB26" s="4" t="b">
        <f t="shared" si="91"/>
        <v>0</v>
      </c>
      <c r="DC26" s="4" t="b">
        <f t="shared" si="92"/>
        <v>0</v>
      </c>
      <c r="DD26" s="4" t="b">
        <f t="shared" si="93"/>
        <v>0</v>
      </c>
    </row>
    <row r="27" spans="1:108">
      <c r="A27" t="s">
        <v>162</v>
      </c>
      <c r="C27" t="s">
        <v>7351</v>
      </c>
      <c r="E27" s="61" t="s">
        <v>7336</v>
      </c>
      <c r="F27" t="s">
        <v>156</v>
      </c>
      <c r="G27" t="s">
        <v>157</v>
      </c>
      <c r="H27" t="s">
        <v>7426</v>
      </c>
      <c r="I27" t="s">
        <v>7418</v>
      </c>
      <c r="J27" t="s">
        <v>160</v>
      </c>
      <c r="K27" t="s">
        <v>160</v>
      </c>
      <c r="L27" t="s">
        <v>6149</v>
      </c>
      <c r="M27" t="s">
        <v>6079</v>
      </c>
      <c r="N27" t="s">
        <v>85</v>
      </c>
      <c r="O27" t="b">
        <f t="shared" si="0"/>
        <v>0</v>
      </c>
      <c r="P27" t="b">
        <f t="shared" si="1"/>
        <v>0</v>
      </c>
      <c r="Q27" t="b">
        <f t="shared" si="2"/>
        <v>0</v>
      </c>
      <c r="R27" t="b">
        <f t="shared" si="3"/>
        <v>1</v>
      </c>
      <c r="S27" t="b">
        <f t="shared" si="4"/>
        <v>0</v>
      </c>
      <c r="T27" t="b">
        <f t="shared" si="5"/>
        <v>0</v>
      </c>
      <c r="U27" t="b">
        <f t="shared" si="6"/>
        <v>0</v>
      </c>
      <c r="V27" t="b">
        <f t="shared" si="7"/>
        <v>0</v>
      </c>
      <c r="W27" t="b">
        <f t="shared" si="8"/>
        <v>0</v>
      </c>
      <c r="X27" t="b">
        <f t="shared" si="9"/>
        <v>0</v>
      </c>
      <c r="Y27" t="b">
        <f t="shared" si="10"/>
        <v>1</v>
      </c>
      <c r="Z27" t="b">
        <f t="shared" si="11"/>
        <v>1</v>
      </c>
      <c r="AA27" t="b">
        <f t="shared" si="12"/>
        <v>0</v>
      </c>
      <c r="AB27" t="b">
        <f t="shared" si="13"/>
        <v>0</v>
      </c>
      <c r="AC27" t="b">
        <f t="shared" si="14"/>
        <v>0</v>
      </c>
      <c r="AD27" t="b">
        <f t="shared" si="15"/>
        <v>0</v>
      </c>
      <c r="AE27" t="b">
        <f t="shared" si="16"/>
        <v>0</v>
      </c>
      <c r="AF27" t="b">
        <f t="shared" si="17"/>
        <v>0</v>
      </c>
      <c r="AG27" t="b">
        <f t="shared" si="18"/>
        <v>0</v>
      </c>
      <c r="AH27" t="b">
        <f t="shared" si="19"/>
        <v>0</v>
      </c>
      <c r="AI27" t="b">
        <f t="shared" si="20"/>
        <v>0</v>
      </c>
      <c r="AJ27" t="b">
        <f t="shared" si="21"/>
        <v>0</v>
      </c>
      <c r="AK27" t="b">
        <f t="shared" si="22"/>
        <v>0</v>
      </c>
      <c r="AL27" t="b">
        <f t="shared" si="23"/>
        <v>0</v>
      </c>
      <c r="AM27" t="b">
        <f t="shared" si="24"/>
        <v>0</v>
      </c>
      <c r="AN27" t="b">
        <f t="shared" si="25"/>
        <v>0</v>
      </c>
      <c r="AO27" t="b">
        <f t="shared" si="26"/>
        <v>0</v>
      </c>
      <c r="AP27" t="b">
        <f t="shared" si="27"/>
        <v>0</v>
      </c>
      <c r="AQ27" t="b">
        <f t="shared" si="28"/>
        <v>0</v>
      </c>
      <c r="AR27" t="b">
        <f t="shared" si="29"/>
        <v>0</v>
      </c>
      <c r="AS27" t="b">
        <f t="shared" si="30"/>
        <v>0</v>
      </c>
      <c r="AT27" t="b">
        <f t="shared" si="31"/>
        <v>0</v>
      </c>
      <c r="AU27" t="b">
        <f t="shared" si="32"/>
        <v>0</v>
      </c>
      <c r="AV27" t="b">
        <f t="shared" si="33"/>
        <v>0</v>
      </c>
      <c r="AW27" t="b">
        <f t="shared" si="34"/>
        <v>0</v>
      </c>
      <c r="AX27" t="b">
        <f t="shared" si="35"/>
        <v>0</v>
      </c>
      <c r="AY27" t="b">
        <f t="shared" si="36"/>
        <v>0</v>
      </c>
      <c r="AZ27" t="b">
        <f t="shared" si="37"/>
        <v>0</v>
      </c>
      <c r="BA27" t="b">
        <f t="shared" si="38"/>
        <v>0</v>
      </c>
      <c r="BB27" t="b">
        <f t="shared" si="39"/>
        <v>0</v>
      </c>
      <c r="BC27" t="b">
        <f t="shared" si="40"/>
        <v>0</v>
      </c>
      <c r="BD27" t="b">
        <f t="shared" si="41"/>
        <v>0</v>
      </c>
      <c r="BE27" t="b">
        <f t="shared" si="42"/>
        <v>0</v>
      </c>
      <c r="BF27" t="b">
        <f t="shared" si="43"/>
        <v>0</v>
      </c>
      <c r="BG27" t="b">
        <f t="shared" si="44"/>
        <v>0</v>
      </c>
      <c r="BH27" t="b">
        <f t="shared" si="45"/>
        <v>0</v>
      </c>
      <c r="BI27" t="b">
        <f t="shared" si="46"/>
        <v>0</v>
      </c>
      <c r="BJ27" t="b">
        <f t="shared" si="47"/>
        <v>0</v>
      </c>
      <c r="BK27" t="b">
        <f t="shared" si="48"/>
        <v>0</v>
      </c>
      <c r="BL27" t="b">
        <f t="shared" si="49"/>
        <v>0</v>
      </c>
      <c r="BM27" t="b">
        <f t="shared" si="50"/>
        <v>0</v>
      </c>
      <c r="BN27" t="b">
        <f t="shared" si="51"/>
        <v>0</v>
      </c>
      <c r="BO27" t="b">
        <f t="shared" si="52"/>
        <v>0</v>
      </c>
      <c r="BP27" t="b">
        <f t="shared" si="53"/>
        <v>0</v>
      </c>
      <c r="BQ27" t="b">
        <f t="shared" si="54"/>
        <v>0</v>
      </c>
      <c r="BR27" t="b">
        <f t="shared" si="55"/>
        <v>0</v>
      </c>
      <c r="BS27" t="b">
        <f t="shared" si="56"/>
        <v>0</v>
      </c>
      <c r="BT27" t="b">
        <f t="shared" si="57"/>
        <v>0</v>
      </c>
      <c r="BU27" t="b">
        <f t="shared" si="58"/>
        <v>0</v>
      </c>
      <c r="BV27" t="b">
        <f t="shared" si="59"/>
        <v>0</v>
      </c>
      <c r="BW27" t="b">
        <f t="shared" si="60"/>
        <v>0</v>
      </c>
      <c r="BX27" t="b">
        <f t="shared" si="61"/>
        <v>0</v>
      </c>
      <c r="BY27" t="b">
        <f t="shared" si="62"/>
        <v>0</v>
      </c>
      <c r="BZ27" t="b">
        <f t="shared" si="63"/>
        <v>0</v>
      </c>
      <c r="CA27" t="b">
        <f t="shared" si="64"/>
        <v>0</v>
      </c>
      <c r="CB27" t="b">
        <f t="shared" si="65"/>
        <v>0</v>
      </c>
      <c r="CC27" t="b">
        <f t="shared" si="66"/>
        <v>0</v>
      </c>
      <c r="CD27" t="b">
        <f t="shared" si="67"/>
        <v>0</v>
      </c>
      <c r="CE27" t="b">
        <f t="shared" si="68"/>
        <v>0</v>
      </c>
      <c r="CF27" t="b">
        <f t="shared" si="69"/>
        <v>0</v>
      </c>
      <c r="CG27" t="b">
        <f t="shared" si="70"/>
        <v>0</v>
      </c>
      <c r="CH27" t="b">
        <f t="shared" si="71"/>
        <v>0</v>
      </c>
      <c r="CI27" t="b">
        <f t="shared" si="72"/>
        <v>0</v>
      </c>
      <c r="CJ27" t="b">
        <f t="shared" si="73"/>
        <v>0</v>
      </c>
      <c r="CK27" t="b">
        <f t="shared" si="74"/>
        <v>0</v>
      </c>
      <c r="CL27" t="b">
        <f t="shared" si="75"/>
        <v>1</v>
      </c>
      <c r="CM27" t="b">
        <f t="shared" si="76"/>
        <v>0</v>
      </c>
      <c r="CN27" t="b">
        <f t="shared" si="77"/>
        <v>0</v>
      </c>
      <c r="CO27" t="b">
        <f t="shared" si="78"/>
        <v>0</v>
      </c>
      <c r="CP27" t="b">
        <f t="shared" si="79"/>
        <v>0</v>
      </c>
      <c r="CQ27" t="b">
        <f t="shared" si="80"/>
        <v>0</v>
      </c>
      <c r="CR27" t="b">
        <f t="shared" si="81"/>
        <v>0</v>
      </c>
      <c r="CS27" t="b">
        <f t="shared" si="82"/>
        <v>0</v>
      </c>
      <c r="CT27" t="b">
        <f t="shared" si="83"/>
        <v>0</v>
      </c>
      <c r="CU27" t="b">
        <f t="shared" si="84"/>
        <v>0</v>
      </c>
      <c r="CV27" t="b">
        <f t="shared" si="85"/>
        <v>0</v>
      </c>
      <c r="CW27" t="b">
        <f t="shared" si="86"/>
        <v>0</v>
      </c>
      <c r="CX27" t="b">
        <f t="shared" si="87"/>
        <v>0</v>
      </c>
      <c r="CY27" t="b">
        <f t="shared" si="88"/>
        <v>0</v>
      </c>
      <c r="CZ27" t="b">
        <f t="shared" si="89"/>
        <v>0</v>
      </c>
      <c r="DA27" t="b">
        <f t="shared" si="90"/>
        <v>0</v>
      </c>
      <c r="DB27" t="b">
        <f t="shared" si="91"/>
        <v>0</v>
      </c>
      <c r="DC27" t="b">
        <f t="shared" si="92"/>
        <v>0</v>
      </c>
      <c r="DD27" t="b">
        <f t="shared" si="93"/>
        <v>0</v>
      </c>
    </row>
    <row r="28" spans="1:108">
      <c r="A28" t="s">
        <v>207</v>
      </c>
      <c r="C28" t="s">
        <v>208</v>
      </c>
      <c r="E28" t="s">
        <v>7338</v>
      </c>
      <c r="F28" t="s">
        <v>156</v>
      </c>
      <c r="G28" t="s">
        <v>157</v>
      </c>
      <c r="H28" t="s">
        <v>7426</v>
      </c>
      <c r="I28" t="s">
        <v>7418</v>
      </c>
      <c r="J28" t="s">
        <v>209</v>
      </c>
      <c r="K28" t="s">
        <v>16</v>
      </c>
      <c r="L28" t="s">
        <v>6162</v>
      </c>
      <c r="M28" t="s">
        <v>6079</v>
      </c>
      <c r="N28" t="s">
        <v>80</v>
      </c>
      <c r="O28" t="b">
        <f t="shared" si="0"/>
        <v>1</v>
      </c>
      <c r="P28" t="b">
        <f t="shared" si="1"/>
        <v>0</v>
      </c>
      <c r="Q28" t="b">
        <f t="shared" si="2"/>
        <v>0</v>
      </c>
      <c r="R28" t="b">
        <f t="shared" si="3"/>
        <v>0</v>
      </c>
      <c r="S28" t="b">
        <f t="shared" si="4"/>
        <v>1</v>
      </c>
      <c r="T28" t="b">
        <f t="shared" si="5"/>
        <v>0</v>
      </c>
      <c r="U28" t="b">
        <f t="shared" si="6"/>
        <v>0</v>
      </c>
      <c r="V28" t="b">
        <f t="shared" si="7"/>
        <v>0</v>
      </c>
      <c r="W28" t="b">
        <f t="shared" si="8"/>
        <v>0</v>
      </c>
      <c r="X28" t="b">
        <f t="shared" si="9"/>
        <v>0</v>
      </c>
      <c r="Y28" t="b">
        <f t="shared" si="10"/>
        <v>0</v>
      </c>
      <c r="Z28" t="b">
        <f t="shared" si="11"/>
        <v>0</v>
      </c>
      <c r="AA28" t="b">
        <f t="shared" si="12"/>
        <v>0</v>
      </c>
      <c r="AB28" t="b">
        <f t="shared" si="13"/>
        <v>0</v>
      </c>
      <c r="AC28" t="b">
        <f t="shared" si="14"/>
        <v>0</v>
      </c>
      <c r="AD28" t="b">
        <f t="shared" si="15"/>
        <v>0</v>
      </c>
      <c r="AE28" t="b">
        <f t="shared" si="16"/>
        <v>0</v>
      </c>
      <c r="AF28" t="b">
        <f t="shared" si="17"/>
        <v>0</v>
      </c>
      <c r="AG28" t="b">
        <f t="shared" si="18"/>
        <v>0</v>
      </c>
      <c r="AH28" t="b">
        <f t="shared" si="19"/>
        <v>0</v>
      </c>
      <c r="AI28" t="b">
        <f t="shared" si="20"/>
        <v>0</v>
      </c>
      <c r="AJ28" t="b">
        <f t="shared" si="21"/>
        <v>0</v>
      </c>
      <c r="AK28" t="b">
        <f t="shared" si="22"/>
        <v>0</v>
      </c>
      <c r="AL28" t="b">
        <f t="shared" si="23"/>
        <v>0</v>
      </c>
      <c r="AM28" t="b">
        <f t="shared" si="24"/>
        <v>0</v>
      </c>
      <c r="AN28" t="b">
        <f t="shared" si="25"/>
        <v>0</v>
      </c>
      <c r="AO28" t="b">
        <f t="shared" si="26"/>
        <v>0</v>
      </c>
      <c r="AP28" t="b">
        <f t="shared" si="27"/>
        <v>0</v>
      </c>
      <c r="AQ28" t="b">
        <f t="shared" si="28"/>
        <v>0</v>
      </c>
      <c r="AR28" t="b">
        <f t="shared" si="29"/>
        <v>0</v>
      </c>
      <c r="AS28" t="b">
        <f t="shared" si="30"/>
        <v>0</v>
      </c>
      <c r="AT28" t="b">
        <f t="shared" si="31"/>
        <v>0</v>
      </c>
      <c r="AU28" t="b">
        <f t="shared" si="32"/>
        <v>0</v>
      </c>
      <c r="AV28" t="b">
        <f t="shared" si="33"/>
        <v>0</v>
      </c>
      <c r="AW28" t="b">
        <f t="shared" si="34"/>
        <v>0</v>
      </c>
      <c r="AX28" t="b">
        <f t="shared" si="35"/>
        <v>0</v>
      </c>
      <c r="AY28" t="b">
        <f t="shared" si="36"/>
        <v>0</v>
      </c>
      <c r="AZ28" t="b">
        <f t="shared" si="37"/>
        <v>0</v>
      </c>
      <c r="BA28" t="b">
        <f t="shared" si="38"/>
        <v>0</v>
      </c>
      <c r="BB28" t="b">
        <f t="shared" si="39"/>
        <v>0</v>
      </c>
      <c r="BC28" t="b">
        <f t="shared" si="40"/>
        <v>0</v>
      </c>
      <c r="BD28" t="b">
        <f t="shared" si="41"/>
        <v>0</v>
      </c>
      <c r="BE28" t="b">
        <f t="shared" si="42"/>
        <v>0</v>
      </c>
      <c r="BF28" t="b">
        <f t="shared" si="43"/>
        <v>0</v>
      </c>
      <c r="BG28" t="b">
        <f t="shared" si="44"/>
        <v>0</v>
      </c>
      <c r="BH28" t="b">
        <f t="shared" si="45"/>
        <v>0</v>
      </c>
      <c r="BI28" t="b">
        <f t="shared" si="46"/>
        <v>0</v>
      </c>
      <c r="BJ28" t="b">
        <f t="shared" si="47"/>
        <v>0</v>
      </c>
      <c r="BK28" t="b">
        <f t="shared" si="48"/>
        <v>0</v>
      </c>
      <c r="BL28" t="b">
        <f t="shared" si="49"/>
        <v>0</v>
      </c>
      <c r="BM28" t="b">
        <f t="shared" si="50"/>
        <v>0</v>
      </c>
      <c r="BN28" t="b">
        <f t="shared" si="51"/>
        <v>0</v>
      </c>
      <c r="BO28" t="b">
        <f t="shared" si="52"/>
        <v>0</v>
      </c>
      <c r="BP28" t="b">
        <f t="shared" si="53"/>
        <v>0</v>
      </c>
      <c r="BQ28" t="b">
        <f t="shared" si="54"/>
        <v>0</v>
      </c>
      <c r="BR28" t="b">
        <f t="shared" si="55"/>
        <v>0</v>
      </c>
      <c r="BS28" t="b">
        <f t="shared" si="56"/>
        <v>0</v>
      </c>
      <c r="BT28" t="b">
        <f t="shared" si="57"/>
        <v>0</v>
      </c>
      <c r="BU28" t="b">
        <f t="shared" si="58"/>
        <v>0</v>
      </c>
      <c r="BV28" t="b">
        <f t="shared" si="59"/>
        <v>0</v>
      </c>
      <c r="BW28" t="b">
        <f t="shared" si="60"/>
        <v>0</v>
      </c>
      <c r="BX28" t="b">
        <f t="shared" si="61"/>
        <v>0</v>
      </c>
      <c r="BY28" t="b">
        <f t="shared" si="62"/>
        <v>0</v>
      </c>
      <c r="BZ28" t="b">
        <f t="shared" si="63"/>
        <v>0</v>
      </c>
      <c r="CA28" t="b">
        <f t="shared" si="64"/>
        <v>0</v>
      </c>
      <c r="CB28" t="b">
        <f t="shared" si="65"/>
        <v>0</v>
      </c>
      <c r="CC28" t="b">
        <f t="shared" si="66"/>
        <v>0</v>
      </c>
      <c r="CD28" t="b">
        <f t="shared" si="67"/>
        <v>0</v>
      </c>
      <c r="CE28" t="b">
        <f t="shared" si="68"/>
        <v>0</v>
      </c>
      <c r="CF28" t="b">
        <f t="shared" si="69"/>
        <v>0</v>
      </c>
      <c r="CG28" t="b">
        <f t="shared" si="70"/>
        <v>1</v>
      </c>
      <c r="CH28" t="b">
        <f t="shared" si="71"/>
        <v>0</v>
      </c>
      <c r="CI28" t="b">
        <f t="shared" si="72"/>
        <v>0</v>
      </c>
      <c r="CJ28" t="b">
        <f t="shared" si="73"/>
        <v>0</v>
      </c>
      <c r="CK28" t="b">
        <f t="shared" si="74"/>
        <v>0</v>
      </c>
      <c r="CL28" t="b">
        <f t="shared" si="75"/>
        <v>0</v>
      </c>
      <c r="CM28" t="b">
        <f t="shared" si="76"/>
        <v>0</v>
      </c>
      <c r="CN28" t="b">
        <f t="shared" si="77"/>
        <v>0</v>
      </c>
      <c r="CO28" t="b">
        <f t="shared" si="78"/>
        <v>0</v>
      </c>
      <c r="CP28" t="b">
        <f t="shared" si="79"/>
        <v>0</v>
      </c>
      <c r="CQ28" t="b">
        <f t="shared" si="80"/>
        <v>0</v>
      </c>
      <c r="CR28" t="b">
        <f t="shared" si="81"/>
        <v>0</v>
      </c>
      <c r="CS28" t="b">
        <f t="shared" si="82"/>
        <v>0</v>
      </c>
      <c r="CT28" t="b">
        <f t="shared" si="83"/>
        <v>0</v>
      </c>
      <c r="CU28" t="b">
        <f t="shared" si="84"/>
        <v>0</v>
      </c>
      <c r="CV28" t="b">
        <f t="shared" si="85"/>
        <v>0</v>
      </c>
      <c r="CW28" t="b">
        <f t="shared" si="86"/>
        <v>0</v>
      </c>
      <c r="CX28" t="b">
        <f t="shared" si="87"/>
        <v>0</v>
      </c>
      <c r="CY28" t="b">
        <f t="shared" si="88"/>
        <v>0</v>
      </c>
      <c r="CZ28" t="b">
        <f t="shared" si="89"/>
        <v>0</v>
      </c>
      <c r="DA28" t="b">
        <f t="shared" si="90"/>
        <v>0</v>
      </c>
      <c r="DB28" t="b">
        <f t="shared" si="91"/>
        <v>0</v>
      </c>
      <c r="DC28" t="b">
        <f t="shared" si="92"/>
        <v>0</v>
      </c>
      <c r="DD28" t="b">
        <f t="shared" si="93"/>
        <v>0</v>
      </c>
    </row>
    <row r="29" spans="1:108">
      <c r="A29" s="4" t="s">
        <v>210</v>
      </c>
      <c r="B29" t="s">
        <v>7357</v>
      </c>
      <c r="C29" t="s">
        <v>211</v>
      </c>
      <c r="D29" s="4"/>
      <c r="E29" t="s">
        <v>7338</v>
      </c>
      <c r="F29" t="s">
        <v>156</v>
      </c>
      <c r="G29" t="s">
        <v>157</v>
      </c>
      <c r="H29" t="s">
        <v>7426</v>
      </c>
      <c r="I29" t="s">
        <v>7418</v>
      </c>
      <c r="J29" s="4" t="s">
        <v>165</v>
      </c>
      <c r="K29" s="4" t="s">
        <v>114</v>
      </c>
      <c r="L29" s="4" t="s">
        <v>6163</v>
      </c>
      <c r="M29" t="s">
        <v>6079</v>
      </c>
      <c r="N29" s="4" t="s">
        <v>212</v>
      </c>
      <c r="O29" s="4" t="b">
        <f t="shared" si="0"/>
        <v>1</v>
      </c>
      <c r="P29" s="4" t="b">
        <f t="shared" si="1"/>
        <v>1</v>
      </c>
      <c r="Q29" s="4" t="b">
        <f t="shared" si="2"/>
        <v>1</v>
      </c>
      <c r="R29" s="4" t="b">
        <f t="shared" si="3"/>
        <v>1</v>
      </c>
      <c r="S29" s="4" t="b">
        <f t="shared" si="4"/>
        <v>1</v>
      </c>
      <c r="T29" s="4" t="b">
        <f t="shared" si="5"/>
        <v>1</v>
      </c>
      <c r="U29" s="4" t="b">
        <f t="shared" si="6"/>
        <v>1</v>
      </c>
      <c r="V29" s="4" t="b">
        <f t="shared" si="7"/>
        <v>1</v>
      </c>
      <c r="W29" s="4" t="b">
        <f t="shared" si="8"/>
        <v>1</v>
      </c>
      <c r="X29" s="4" t="b">
        <f t="shared" si="9"/>
        <v>1</v>
      </c>
      <c r="Y29" s="4" t="b">
        <f t="shared" si="10"/>
        <v>1</v>
      </c>
      <c r="Z29" s="4" t="b">
        <f t="shared" si="11"/>
        <v>1</v>
      </c>
      <c r="AA29" s="4" t="b">
        <f t="shared" si="12"/>
        <v>1</v>
      </c>
      <c r="AB29" s="4" t="b">
        <f t="shared" si="13"/>
        <v>1</v>
      </c>
      <c r="AC29" s="4" t="b">
        <f t="shared" si="14"/>
        <v>0</v>
      </c>
      <c r="AD29" s="4" t="b">
        <f t="shared" si="15"/>
        <v>0</v>
      </c>
      <c r="AE29" s="4" t="b">
        <f t="shared" si="16"/>
        <v>1</v>
      </c>
      <c r="AF29" s="4" t="b">
        <f t="shared" si="17"/>
        <v>0</v>
      </c>
      <c r="AG29" s="4" t="b">
        <f t="shared" si="18"/>
        <v>1</v>
      </c>
      <c r="AH29" s="4" t="b">
        <f t="shared" si="19"/>
        <v>1</v>
      </c>
      <c r="AI29" s="4" t="b">
        <f t="shared" si="20"/>
        <v>1</v>
      </c>
      <c r="AJ29" s="4" t="b">
        <f t="shared" si="21"/>
        <v>0</v>
      </c>
      <c r="AK29" s="4" t="b">
        <f t="shared" si="22"/>
        <v>1</v>
      </c>
      <c r="AL29" s="4" t="b">
        <f t="shared" si="23"/>
        <v>0</v>
      </c>
      <c r="AM29" s="4" t="b">
        <f t="shared" si="24"/>
        <v>0</v>
      </c>
      <c r="AN29" s="4" t="b">
        <f t="shared" si="25"/>
        <v>0</v>
      </c>
      <c r="AO29" s="4" t="b">
        <f t="shared" si="26"/>
        <v>0</v>
      </c>
      <c r="AP29" s="4" t="b">
        <f t="shared" si="27"/>
        <v>0</v>
      </c>
      <c r="AQ29" s="4" t="b">
        <f t="shared" si="28"/>
        <v>0</v>
      </c>
      <c r="AR29" s="4" t="b">
        <f t="shared" si="29"/>
        <v>0</v>
      </c>
      <c r="AS29" s="4" t="b">
        <f t="shared" si="30"/>
        <v>1</v>
      </c>
      <c r="AT29" s="4" t="b">
        <f t="shared" si="31"/>
        <v>0</v>
      </c>
      <c r="AU29" s="4" t="b">
        <f t="shared" si="32"/>
        <v>0</v>
      </c>
      <c r="AV29" s="4" t="b">
        <f t="shared" si="33"/>
        <v>0</v>
      </c>
      <c r="AW29" s="4" t="b">
        <f t="shared" si="34"/>
        <v>1</v>
      </c>
      <c r="AX29" s="4" t="b">
        <f t="shared" si="35"/>
        <v>1</v>
      </c>
      <c r="AY29" s="4" t="b">
        <f t="shared" si="36"/>
        <v>1</v>
      </c>
      <c r="AZ29" s="4" t="b">
        <f t="shared" si="37"/>
        <v>1</v>
      </c>
      <c r="BA29" s="4" t="b">
        <f t="shared" si="38"/>
        <v>0</v>
      </c>
      <c r="BB29" s="4" t="b">
        <f t="shared" si="39"/>
        <v>0</v>
      </c>
      <c r="BC29" s="4" t="b">
        <f t="shared" si="40"/>
        <v>1</v>
      </c>
      <c r="BD29" s="4" t="b">
        <f t="shared" si="41"/>
        <v>1</v>
      </c>
      <c r="BE29" s="4" t="b">
        <f t="shared" si="42"/>
        <v>0</v>
      </c>
      <c r="BF29" s="4" t="b">
        <f t="shared" si="43"/>
        <v>0</v>
      </c>
      <c r="BG29" s="4" t="b">
        <f t="shared" si="44"/>
        <v>0</v>
      </c>
      <c r="BH29" s="4" t="b">
        <f t="shared" si="45"/>
        <v>1</v>
      </c>
      <c r="BI29" s="4" t="b">
        <f t="shared" si="46"/>
        <v>0</v>
      </c>
      <c r="BJ29" s="4" t="b">
        <f t="shared" si="47"/>
        <v>1</v>
      </c>
      <c r="BK29" s="4" t="b">
        <f t="shared" si="48"/>
        <v>0</v>
      </c>
      <c r="BL29" s="4" t="b">
        <f t="shared" si="49"/>
        <v>0</v>
      </c>
      <c r="BM29" s="4" t="b">
        <f t="shared" si="50"/>
        <v>0</v>
      </c>
      <c r="BN29" s="4" t="b">
        <f t="shared" si="51"/>
        <v>0</v>
      </c>
      <c r="BO29" s="4" t="b">
        <f t="shared" si="52"/>
        <v>1</v>
      </c>
      <c r="BP29" s="4" t="b">
        <f t="shared" si="53"/>
        <v>0</v>
      </c>
      <c r="BQ29" s="4" t="b">
        <f t="shared" si="54"/>
        <v>1</v>
      </c>
      <c r="BR29" s="4" t="b">
        <f t="shared" si="55"/>
        <v>0</v>
      </c>
      <c r="BS29" s="4" t="b">
        <f t="shared" si="56"/>
        <v>1</v>
      </c>
      <c r="BT29" s="4" t="b">
        <f t="shared" si="57"/>
        <v>1</v>
      </c>
      <c r="BU29" s="4" t="b">
        <f t="shared" si="58"/>
        <v>0</v>
      </c>
      <c r="BV29" s="4" t="b">
        <f t="shared" si="59"/>
        <v>1</v>
      </c>
      <c r="BW29" s="4" t="b">
        <f t="shared" si="60"/>
        <v>0</v>
      </c>
      <c r="BX29" s="4" t="b">
        <f t="shared" si="61"/>
        <v>1</v>
      </c>
      <c r="BY29" s="4" t="b">
        <f t="shared" si="62"/>
        <v>0</v>
      </c>
      <c r="BZ29" s="4" t="b">
        <f t="shared" si="63"/>
        <v>0</v>
      </c>
      <c r="CA29" s="4" t="b">
        <f t="shared" si="64"/>
        <v>0</v>
      </c>
      <c r="CB29" s="4" t="b">
        <f t="shared" si="65"/>
        <v>1</v>
      </c>
      <c r="CC29" s="4" t="b">
        <f t="shared" si="66"/>
        <v>0</v>
      </c>
      <c r="CD29" s="4" t="b">
        <f t="shared" si="67"/>
        <v>0</v>
      </c>
      <c r="CE29" s="4" t="b">
        <f t="shared" si="68"/>
        <v>0</v>
      </c>
      <c r="CF29" s="4" t="b">
        <f t="shared" si="69"/>
        <v>1</v>
      </c>
      <c r="CG29" s="4" t="b">
        <f t="shared" si="70"/>
        <v>0</v>
      </c>
      <c r="CH29" s="4" t="b">
        <f t="shared" si="71"/>
        <v>1</v>
      </c>
      <c r="CI29" s="4" t="b">
        <f t="shared" si="72"/>
        <v>1</v>
      </c>
      <c r="CJ29" s="4" t="b">
        <f t="shared" si="73"/>
        <v>1</v>
      </c>
      <c r="CK29" s="4" t="b">
        <f t="shared" si="74"/>
        <v>1</v>
      </c>
      <c r="CL29" s="4" t="b">
        <f t="shared" si="75"/>
        <v>0</v>
      </c>
      <c r="CM29" s="4" t="b">
        <f t="shared" si="76"/>
        <v>0</v>
      </c>
      <c r="CN29" s="4" t="b">
        <f t="shared" si="77"/>
        <v>0</v>
      </c>
      <c r="CO29" s="4" t="b">
        <f t="shared" si="78"/>
        <v>0</v>
      </c>
      <c r="CP29" s="4" t="b">
        <f t="shared" si="79"/>
        <v>0</v>
      </c>
      <c r="CQ29" s="4" t="b">
        <f t="shared" si="80"/>
        <v>0</v>
      </c>
      <c r="CR29" s="4" t="b">
        <f t="shared" si="81"/>
        <v>0</v>
      </c>
      <c r="CS29" s="4" t="b">
        <f t="shared" si="82"/>
        <v>0</v>
      </c>
      <c r="CT29" s="4" t="b">
        <f t="shared" si="83"/>
        <v>0</v>
      </c>
      <c r="CU29" s="4" t="b">
        <f t="shared" si="84"/>
        <v>0</v>
      </c>
      <c r="CV29" s="4" t="b">
        <f t="shared" si="85"/>
        <v>1</v>
      </c>
      <c r="CW29" s="4" t="b">
        <f t="shared" si="86"/>
        <v>0</v>
      </c>
      <c r="CX29" s="4" t="b">
        <f t="shared" si="87"/>
        <v>1</v>
      </c>
      <c r="CY29" s="4" t="b">
        <f t="shared" si="88"/>
        <v>0</v>
      </c>
      <c r="CZ29" s="4" t="b">
        <f t="shared" si="89"/>
        <v>0</v>
      </c>
      <c r="DA29" s="4" t="b">
        <f t="shared" si="90"/>
        <v>1</v>
      </c>
      <c r="DB29" s="4" t="b">
        <f t="shared" si="91"/>
        <v>0</v>
      </c>
      <c r="DC29" s="4" t="b">
        <f t="shared" si="92"/>
        <v>1</v>
      </c>
      <c r="DD29" s="4" t="b">
        <f t="shared" si="93"/>
        <v>1</v>
      </c>
    </row>
    <row r="30" spans="1:108">
      <c r="A30" s="4" t="s">
        <v>213</v>
      </c>
      <c r="B30" t="s">
        <v>7357</v>
      </c>
      <c r="C30" t="s">
        <v>211</v>
      </c>
      <c r="D30" s="4"/>
      <c r="E30" t="s">
        <v>7338</v>
      </c>
      <c r="F30" t="s">
        <v>156</v>
      </c>
      <c r="G30" t="s">
        <v>157</v>
      </c>
      <c r="H30" t="s">
        <v>7426</v>
      </c>
      <c r="I30" t="s">
        <v>7418</v>
      </c>
      <c r="J30" s="4" t="s">
        <v>165</v>
      </c>
      <c r="K30" s="4" t="s">
        <v>114</v>
      </c>
      <c r="L30" s="4" t="s">
        <v>6164</v>
      </c>
      <c r="M30" s="4" t="s">
        <v>214</v>
      </c>
      <c r="N30" s="4" t="s">
        <v>215</v>
      </c>
      <c r="O30" s="4" t="b">
        <f t="shared" si="0"/>
        <v>1</v>
      </c>
      <c r="P30" s="4" t="b">
        <f t="shared" si="1"/>
        <v>1</v>
      </c>
      <c r="Q30" s="4" t="b">
        <f t="shared" si="2"/>
        <v>1</v>
      </c>
      <c r="R30" s="4" t="b">
        <f t="shared" si="3"/>
        <v>1</v>
      </c>
      <c r="S30" s="4" t="b">
        <f t="shared" si="4"/>
        <v>1</v>
      </c>
      <c r="T30" s="4" t="b">
        <f t="shared" si="5"/>
        <v>1</v>
      </c>
      <c r="U30" s="4" t="b">
        <f t="shared" si="6"/>
        <v>1</v>
      </c>
      <c r="V30" s="4" t="b">
        <f t="shared" si="7"/>
        <v>1</v>
      </c>
      <c r="W30" s="4" t="b">
        <f t="shared" si="8"/>
        <v>1</v>
      </c>
      <c r="X30" s="4" t="b">
        <f t="shared" si="9"/>
        <v>1</v>
      </c>
      <c r="Y30" s="4" t="b">
        <f t="shared" si="10"/>
        <v>0</v>
      </c>
      <c r="Z30" s="4" t="b">
        <f t="shared" si="11"/>
        <v>0</v>
      </c>
      <c r="AA30" s="4" t="b">
        <f t="shared" si="12"/>
        <v>1</v>
      </c>
      <c r="AB30" s="4" t="b">
        <f t="shared" si="13"/>
        <v>1</v>
      </c>
      <c r="AC30" s="4" t="b">
        <f t="shared" si="14"/>
        <v>0</v>
      </c>
      <c r="AD30" s="4" t="b">
        <f t="shared" si="15"/>
        <v>1</v>
      </c>
      <c r="AE30" s="4" t="b">
        <f t="shared" si="16"/>
        <v>1</v>
      </c>
      <c r="AF30" s="4" t="b">
        <f t="shared" si="17"/>
        <v>0</v>
      </c>
      <c r="AG30" s="4" t="b">
        <f t="shared" si="18"/>
        <v>0</v>
      </c>
      <c r="AH30" s="4" t="b">
        <f t="shared" si="19"/>
        <v>1</v>
      </c>
      <c r="AI30" s="4" t="b">
        <f t="shared" si="20"/>
        <v>0</v>
      </c>
      <c r="AJ30" s="4" t="b">
        <f t="shared" si="21"/>
        <v>0</v>
      </c>
      <c r="AK30" s="4" t="b">
        <f t="shared" si="22"/>
        <v>0</v>
      </c>
      <c r="AL30" s="4" t="b">
        <f t="shared" si="23"/>
        <v>0</v>
      </c>
      <c r="AM30" s="4" t="b">
        <f t="shared" si="24"/>
        <v>0</v>
      </c>
      <c r="AN30" s="4" t="b">
        <f t="shared" si="25"/>
        <v>0</v>
      </c>
      <c r="AO30" s="4" t="b">
        <f t="shared" si="26"/>
        <v>0</v>
      </c>
      <c r="AP30" s="4" t="b">
        <f t="shared" si="27"/>
        <v>0</v>
      </c>
      <c r="AQ30" s="4" t="b">
        <f t="shared" si="28"/>
        <v>0</v>
      </c>
      <c r="AR30" s="4" t="b">
        <f t="shared" si="29"/>
        <v>0</v>
      </c>
      <c r="AS30" s="4" t="b">
        <f t="shared" si="30"/>
        <v>0</v>
      </c>
      <c r="AT30" s="4" t="b">
        <f t="shared" si="31"/>
        <v>0</v>
      </c>
      <c r="AU30" s="4" t="b">
        <f t="shared" si="32"/>
        <v>0</v>
      </c>
      <c r="AV30" s="4" t="b">
        <f t="shared" si="33"/>
        <v>1</v>
      </c>
      <c r="AW30" s="4" t="b">
        <f t="shared" si="34"/>
        <v>0</v>
      </c>
      <c r="AX30" s="4" t="b">
        <f t="shared" si="35"/>
        <v>0</v>
      </c>
      <c r="AY30" s="4" t="b">
        <f t="shared" si="36"/>
        <v>0</v>
      </c>
      <c r="AZ30" s="4" t="b">
        <f t="shared" si="37"/>
        <v>1</v>
      </c>
      <c r="BA30" s="4" t="b">
        <f t="shared" si="38"/>
        <v>1</v>
      </c>
      <c r="BB30" s="4" t="b">
        <f t="shared" si="39"/>
        <v>0</v>
      </c>
      <c r="BC30" s="4" t="b">
        <f t="shared" si="40"/>
        <v>1</v>
      </c>
      <c r="BD30" s="4" t="b">
        <f t="shared" si="41"/>
        <v>0</v>
      </c>
      <c r="BE30" s="4" t="b">
        <f t="shared" si="42"/>
        <v>0</v>
      </c>
      <c r="BF30" s="4" t="b">
        <f t="shared" si="43"/>
        <v>0</v>
      </c>
      <c r="BG30" s="4" t="b">
        <f t="shared" si="44"/>
        <v>0</v>
      </c>
      <c r="BH30" s="4" t="b">
        <f t="shared" si="45"/>
        <v>0</v>
      </c>
      <c r="BI30" s="4" t="b">
        <f t="shared" si="46"/>
        <v>0</v>
      </c>
      <c r="BJ30" s="4" t="b">
        <f t="shared" si="47"/>
        <v>0</v>
      </c>
      <c r="BK30" s="4" t="b">
        <f t="shared" si="48"/>
        <v>0</v>
      </c>
      <c r="BL30" s="4" t="b">
        <f t="shared" si="49"/>
        <v>0</v>
      </c>
      <c r="BM30" s="4" t="b">
        <f t="shared" si="50"/>
        <v>0</v>
      </c>
      <c r="BN30" s="4" t="b">
        <f t="shared" si="51"/>
        <v>0</v>
      </c>
      <c r="BO30" s="4" t="b">
        <f t="shared" si="52"/>
        <v>1</v>
      </c>
      <c r="BP30" s="4" t="b">
        <f t="shared" si="53"/>
        <v>0</v>
      </c>
      <c r="BQ30" s="4" t="b">
        <f t="shared" si="54"/>
        <v>0</v>
      </c>
      <c r="BR30" s="4" t="b">
        <f t="shared" si="55"/>
        <v>0</v>
      </c>
      <c r="BS30" s="4" t="b">
        <f t="shared" si="56"/>
        <v>1</v>
      </c>
      <c r="BT30" s="4" t="b">
        <f t="shared" si="57"/>
        <v>0</v>
      </c>
      <c r="BU30" s="4" t="b">
        <f t="shared" si="58"/>
        <v>0</v>
      </c>
      <c r="BV30" s="4" t="b">
        <f t="shared" si="59"/>
        <v>0</v>
      </c>
      <c r="BW30" s="4" t="b">
        <f t="shared" si="60"/>
        <v>0</v>
      </c>
      <c r="BX30" s="4" t="b">
        <f t="shared" si="61"/>
        <v>1</v>
      </c>
      <c r="BY30" s="4" t="b">
        <f t="shared" si="62"/>
        <v>0</v>
      </c>
      <c r="BZ30" s="4" t="b">
        <f t="shared" si="63"/>
        <v>0</v>
      </c>
      <c r="CA30" s="4" t="b">
        <f t="shared" si="64"/>
        <v>0</v>
      </c>
      <c r="CB30" s="4" t="b">
        <f t="shared" si="65"/>
        <v>1</v>
      </c>
      <c r="CC30" s="4" t="b">
        <f t="shared" si="66"/>
        <v>0</v>
      </c>
      <c r="CD30" s="4" t="b">
        <f t="shared" si="67"/>
        <v>0</v>
      </c>
      <c r="CE30" s="4" t="b">
        <f t="shared" si="68"/>
        <v>0</v>
      </c>
      <c r="CF30" s="4" t="b">
        <f t="shared" si="69"/>
        <v>0</v>
      </c>
      <c r="CG30" s="4" t="b">
        <f t="shared" si="70"/>
        <v>1</v>
      </c>
      <c r="CH30" s="4" t="b">
        <f t="shared" si="71"/>
        <v>0</v>
      </c>
      <c r="CI30" s="4" t="b">
        <f t="shared" si="72"/>
        <v>0</v>
      </c>
      <c r="CJ30" s="4" t="b">
        <f t="shared" si="73"/>
        <v>0</v>
      </c>
      <c r="CK30" s="4" t="b">
        <f t="shared" si="74"/>
        <v>1</v>
      </c>
      <c r="CL30" s="4" t="b">
        <f t="shared" si="75"/>
        <v>0</v>
      </c>
      <c r="CM30" s="4" t="b">
        <f t="shared" si="76"/>
        <v>0</v>
      </c>
      <c r="CN30" s="4" t="b">
        <f t="shared" si="77"/>
        <v>0</v>
      </c>
      <c r="CO30" s="4" t="b">
        <f t="shared" si="78"/>
        <v>0</v>
      </c>
      <c r="CP30" s="4" t="b">
        <f t="shared" si="79"/>
        <v>0</v>
      </c>
      <c r="CQ30" s="4" t="b">
        <f t="shared" si="80"/>
        <v>0</v>
      </c>
      <c r="CR30" s="4" t="b">
        <f t="shared" si="81"/>
        <v>0</v>
      </c>
      <c r="CS30" s="4" t="b">
        <f t="shared" si="82"/>
        <v>1</v>
      </c>
      <c r="CT30" s="4" t="b">
        <f t="shared" si="83"/>
        <v>1</v>
      </c>
      <c r="CU30" s="4" t="b">
        <f t="shared" si="84"/>
        <v>0</v>
      </c>
      <c r="CV30" s="4" t="b">
        <f t="shared" si="85"/>
        <v>0</v>
      </c>
      <c r="CW30" s="4" t="b">
        <f t="shared" si="86"/>
        <v>0</v>
      </c>
      <c r="CX30" s="4" t="b">
        <f t="shared" si="87"/>
        <v>0</v>
      </c>
      <c r="CY30" s="4" t="b">
        <f t="shared" si="88"/>
        <v>0</v>
      </c>
      <c r="CZ30" s="4" t="b">
        <f t="shared" si="89"/>
        <v>0</v>
      </c>
      <c r="DA30" s="4" t="b">
        <f t="shared" si="90"/>
        <v>1</v>
      </c>
      <c r="DB30" s="4" t="b">
        <f t="shared" si="91"/>
        <v>0</v>
      </c>
      <c r="DC30" s="4" t="b">
        <f t="shared" si="92"/>
        <v>0</v>
      </c>
      <c r="DD30" s="4" t="b">
        <f t="shared" si="93"/>
        <v>0</v>
      </c>
    </row>
    <row r="31" spans="1:108">
      <c r="A31" t="s">
        <v>216</v>
      </c>
      <c r="B31" t="s">
        <v>7357</v>
      </c>
      <c r="C31" t="s">
        <v>211</v>
      </c>
      <c r="E31" t="s">
        <v>7338</v>
      </c>
      <c r="F31" t="s">
        <v>156</v>
      </c>
      <c r="G31" t="s">
        <v>157</v>
      </c>
      <c r="H31" t="s">
        <v>7426</v>
      </c>
      <c r="I31" t="s">
        <v>7418</v>
      </c>
      <c r="J31" t="s">
        <v>108</v>
      </c>
      <c r="K31" t="s">
        <v>109</v>
      </c>
      <c r="L31" t="s">
        <v>6165</v>
      </c>
      <c r="M31" t="s">
        <v>6079</v>
      </c>
      <c r="N31" s="4" t="s">
        <v>217</v>
      </c>
      <c r="O31" s="4" t="b">
        <f t="shared" si="0"/>
        <v>1</v>
      </c>
      <c r="P31" t="b">
        <f t="shared" si="1"/>
        <v>0</v>
      </c>
      <c r="Q31" t="b">
        <f t="shared" si="2"/>
        <v>1</v>
      </c>
      <c r="R31" t="b">
        <f t="shared" si="3"/>
        <v>1</v>
      </c>
      <c r="S31" s="4" t="b">
        <f t="shared" si="4"/>
        <v>1</v>
      </c>
      <c r="T31" s="4" t="b">
        <f t="shared" si="5"/>
        <v>0</v>
      </c>
      <c r="U31" s="4" t="b">
        <f t="shared" si="6"/>
        <v>1</v>
      </c>
      <c r="V31" s="4" t="b">
        <f t="shared" si="7"/>
        <v>1</v>
      </c>
      <c r="W31" s="4" t="b">
        <f t="shared" si="8"/>
        <v>0</v>
      </c>
      <c r="X31" s="4" t="b">
        <f t="shared" si="9"/>
        <v>1</v>
      </c>
      <c r="Y31" s="4" t="b">
        <f t="shared" si="10"/>
        <v>1</v>
      </c>
      <c r="Z31" s="4" t="b">
        <f t="shared" si="11"/>
        <v>1</v>
      </c>
      <c r="AA31" s="4" t="b">
        <f t="shared" si="12"/>
        <v>1</v>
      </c>
      <c r="AB31" t="b">
        <f t="shared" si="13"/>
        <v>0</v>
      </c>
      <c r="AC31" t="b">
        <f t="shared" si="14"/>
        <v>0</v>
      </c>
      <c r="AD31" t="b">
        <f t="shared" si="15"/>
        <v>0</v>
      </c>
      <c r="AE31" t="b">
        <f t="shared" si="16"/>
        <v>0</v>
      </c>
      <c r="AF31" t="b">
        <f t="shared" si="17"/>
        <v>0</v>
      </c>
      <c r="AG31" t="b">
        <f t="shared" si="18"/>
        <v>0</v>
      </c>
      <c r="AH31" t="b">
        <f t="shared" si="19"/>
        <v>1</v>
      </c>
      <c r="AI31" t="b">
        <f t="shared" si="20"/>
        <v>0</v>
      </c>
      <c r="AJ31" t="b">
        <f t="shared" si="21"/>
        <v>0</v>
      </c>
      <c r="AK31" t="b">
        <f t="shared" si="22"/>
        <v>1</v>
      </c>
      <c r="AL31" t="b">
        <f t="shared" si="23"/>
        <v>0</v>
      </c>
      <c r="AM31" t="b">
        <f t="shared" si="24"/>
        <v>0</v>
      </c>
      <c r="AN31" t="b">
        <f t="shared" si="25"/>
        <v>0</v>
      </c>
      <c r="AO31" t="b">
        <f t="shared" si="26"/>
        <v>0</v>
      </c>
      <c r="AP31" t="b">
        <f t="shared" si="27"/>
        <v>0</v>
      </c>
      <c r="AQ31" t="b">
        <f t="shared" si="28"/>
        <v>1</v>
      </c>
      <c r="AR31" t="b">
        <f t="shared" si="29"/>
        <v>0</v>
      </c>
      <c r="AS31" t="b">
        <f t="shared" si="30"/>
        <v>0</v>
      </c>
      <c r="AT31" t="b">
        <f t="shared" si="31"/>
        <v>0</v>
      </c>
      <c r="AU31" t="b">
        <f t="shared" si="32"/>
        <v>0</v>
      </c>
      <c r="AV31" t="b">
        <f t="shared" si="33"/>
        <v>0</v>
      </c>
      <c r="AW31" t="b">
        <f t="shared" si="34"/>
        <v>0</v>
      </c>
      <c r="AX31" t="b">
        <f t="shared" si="35"/>
        <v>0</v>
      </c>
      <c r="AY31" t="b">
        <f t="shared" si="36"/>
        <v>0</v>
      </c>
      <c r="AZ31" t="b">
        <f t="shared" si="37"/>
        <v>0</v>
      </c>
      <c r="BA31" t="b">
        <f t="shared" si="38"/>
        <v>0</v>
      </c>
      <c r="BB31" t="b">
        <f t="shared" si="39"/>
        <v>0</v>
      </c>
      <c r="BC31" t="b">
        <f t="shared" si="40"/>
        <v>1</v>
      </c>
      <c r="BD31" t="b">
        <f t="shared" si="41"/>
        <v>0</v>
      </c>
      <c r="BE31" t="b">
        <f t="shared" si="42"/>
        <v>0</v>
      </c>
      <c r="BF31" t="b">
        <f t="shared" si="43"/>
        <v>0</v>
      </c>
      <c r="BG31" t="b">
        <f t="shared" si="44"/>
        <v>0</v>
      </c>
      <c r="BH31" t="b">
        <f t="shared" si="45"/>
        <v>0</v>
      </c>
      <c r="BI31" t="b">
        <f t="shared" si="46"/>
        <v>0</v>
      </c>
      <c r="BJ31" t="b">
        <f t="shared" si="47"/>
        <v>0</v>
      </c>
      <c r="BK31" t="b">
        <f t="shared" si="48"/>
        <v>0</v>
      </c>
      <c r="BL31" t="b">
        <f t="shared" si="49"/>
        <v>1</v>
      </c>
      <c r="BM31" t="b">
        <f t="shared" si="50"/>
        <v>0</v>
      </c>
      <c r="BN31" t="b">
        <f t="shared" si="51"/>
        <v>0</v>
      </c>
      <c r="BO31" t="b">
        <f t="shared" si="52"/>
        <v>0</v>
      </c>
      <c r="BP31" t="b">
        <f t="shared" si="53"/>
        <v>0</v>
      </c>
      <c r="BQ31" t="b">
        <f t="shared" si="54"/>
        <v>0</v>
      </c>
      <c r="BR31" t="b">
        <f t="shared" si="55"/>
        <v>0</v>
      </c>
      <c r="BS31" t="b">
        <f t="shared" si="56"/>
        <v>0</v>
      </c>
      <c r="BT31" t="b">
        <f t="shared" si="57"/>
        <v>1</v>
      </c>
      <c r="BU31" t="b">
        <f t="shared" si="58"/>
        <v>1</v>
      </c>
      <c r="BV31" t="b">
        <f t="shared" si="59"/>
        <v>0</v>
      </c>
      <c r="BW31" t="b">
        <f t="shared" si="60"/>
        <v>0</v>
      </c>
      <c r="BX31" t="b">
        <f t="shared" si="61"/>
        <v>0</v>
      </c>
      <c r="BY31" t="b">
        <f t="shared" si="62"/>
        <v>0</v>
      </c>
      <c r="BZ31" t="b">
        <f t="shared" si="63"/>
        <v>0</v>
      </c>
      <c r="CA31" t="b">
        <f t="shared" si="64"/>
        <v>0</v>
      </c>
      <c r="CB31" t="b">
        <f t="shared" si="65"/>
        <v>1</v>
      </c>
      <c r="CC31" t="b">
        <f t="shared" si="66"/>
        <v>0</v>
      </c>
      <c r="CD31" t="b">
        <f t="shared" si="67"/>
        <v>0</v>
      </c>
      <c r="CE31" t="b">
        <f t="shared" si="68"/>
        <v>0</v>
      </c>
      <c r="CF31" t="b">
        <f t="shared" si="69"/>
        <v>0</v>
      </c>
      <c r="CG31" t="b">
        <f t="shared" si="70"/>
        <v>0</v>
      </c>
      <c r="CH31" t="b">
        <f t="shared" si="71"/>
        <v>0</v>
      </c>
      <c r="CI31" t="b">
        <f t="shared" si="72"/>
        <v>0</v>
      </c>
      <c r="CJ31" t="b">
        <f t="shared" si="73"/>
        <v>0</v>
      </c>
      <c r="CK31" t="b">
        <f t="shared" si="74"/>
        <v>0</v>
      </c>
      <c r="CL31" t="b">
        <f t="shared" si="75"/>
        <v>1</v>
      </c>
      <c r="CM31" t="b">
        <f t="shared" si="76"/>
        <v>0</v>
      </c>
      <c r="CN31" t="b">
        <f t="shared" si="77"/>
        <v>0</v>
      </c>
      <c r="CO31" t="b">
        <f t="shared" si="78"/>
        <v>0</v>
      </c>
      <c r="CP31" t="b">
        <f t="shared" si="79"/>
        <v>0</v>
      </c>
      <c r="CQ31" t="b">
        <f t="shared" si="80"/>
        <v>0</v>
      </c>
      <c r="CR31" t="b">
        <f t="shared" si="81"/>
        <v>1</v>
      </c>
      <c r="CS31" t="b">
        <f t="shared" si="82"/>
        <v>0</v>
      </c>
      <c r="CT31" t="b">
        <f t="shared" si="83"/>
        <v>0</v>
      </c>
      <c r="CU31" t="b">
        <f t="shared" si="84"/>
        <v>0</v>
      </c>
      <c r="CV31" t="b">
        <f t="shared" si="85"/>
        <v>0</v>
      </c>
      <c r="CW31" t="b">
        <f t="shared" si="86"/>
        <v>0</v>
      </c>
      <c r="CX31" t="b">
        <f t="shared" si="87"/>
        <v>0</v>
      </c>
      <c r="CY31" t="b">
        <f t="shared" si="88"/>
        <v>0</v>
      </c>
      <c r="CZ31" t="b">
        <f t="shared" si="89"/>
        <v>0</v>
      </c>
      <c r="DA31" t="b">
        <f t="shared" si="90"/>
        <v>1</v>
      </c>
      <c r="DB31" t="b">
        <f t="shared" si="91"/>
        <v>0</v>
      </c>
      <c r="DC31" t="b">
        <f t="shared" si="92"/>
        <v>0</v>
      </c>
      <c r="DD31" t="b">
        <f t="shared" si="93"/>
        <v>0</v>
      </c>
    </row>
    <row r="32" spans="1:108">
      <c r="A32" s="7" t="s">
        <v>218</v>
      </c>
      <c r="B32" t="s">
        <v>7357</v>
      </c>
      <c r="C32" t="s">
        <v>211</v>
      </c>
      <c r="D32" s="4"/>
      <c r="E32" t="s">
        <v>7338</v>
      </c>
      <c r="F32" t="s">
        <v>156</v>
      </c>
      <c r="G32" t="s">
        <v>157</v>
      </c>
      <c r="H32" t="s">
        <v>7426</v>
      </c>
      <c r="I32" t="s">
        <v>7418</v>
      </c>
      <c r="J32" s="4" t="s">
        <v>119</v>
      </c>
      <c r="K32" s="4" t="s">
        <v>109</v>
      </c>
      <c r="L32" s="4" t="s">
        <v>6147</v>
      </c>
      <c r="M32" t="s">
        <v>6079</v>
      </c>
      <c r="N32" s="4" t="s">
        <v>219</v>
      </c>
      <c r="O32" s="4" t="b">
        <f t="shared" si="0"/>
        <v>1</v>
      </c>
      <c r="P32" s="4" t="b">
        <f t="shared" si="1"/>
        <v>1</v>
      </c>
      <c r="Q32" s="4" t="b">
        <f t="shared" si="2"/>
        <v>1</v>
      </c>
      <c r="R32" s="4" t="b">
        <f t="shared" si="3"/>
        <v>1</v>
      </c>
      <c r="S32" s="4" t="b">
        <f t="shared" si="4"/>
        <v>1</v>
      </c>
      <c r="T32" s="4" t="b">
        <f t="shared" si="5"/>
        <v>1</v>
      </c>
      <c r="U32" s="4" t="b">
        <f t="shared" si="6"/>
        <v>1</v>
      </c>
      <c r="V32" s="4" t="b">
        <f t="shared" si="7"/>
        <v>1</v>
      </c>
      <c r="W32" s="4" t="b">
        <f t="shared" si="8"/>
        <v>1</v>
      </c>
      <c r="X32" s="4" t="b">
        <f t="shared" si="9"/>
        <v>1</v>
      </c>
      <c r="Y32" s="4" t="b">
        <f t="shared" si="10"/>
        <v>1</v>
      </c>
      <c r="Z32" s="4" t="b">
        <f t="shared" si="11"/>
        <v>1</v>
      </c>
      <c r="AA32" s="4" t="b">
        <f t="shared" si="12"/>
        <v>1</v>
      </c>
      <c r="AB32" s="4" t="b">
        <f t="shared" si="13"/>
        <v>1</v>
      </c>
      <c r="AC32" s="4" t="b">
        <f t="shared" si="14"/>
        <v>1</v>
      </c>
      <c r="AD32" s="4" t="b">
        <f t="shared" si="15"/>
        <v>1</v>
      </c>
      <c r="AE32" s="4" t="b">
        <f t="shared" si="16"/>
        <v>1</v>
      </c>
      <c r="AF32" s="4" t="b">
        <f t="shared" si="17"/>
        <v>1</v>
      </c>
      <c r="AG32" s="4" t="b">
        <f t="shared" si="18"/>
        <v>1</v>
      </c>
      <c r="AH32" s="4" t="b">
        <f t="shared" si="19"/>
        <v>1</v>
      </c>
      <c r="AI32" s="4" t="b">
        <f t="shared" si="20"/>
        <v>1</v>
      </c>
      <c r="AJ32" s="4" t="b">
        <f t="shared" si="21"/>
        <v>1</v>
      </c>
      <c r="AK32" s="4" t="b">
        <f t="shared" si="22"/>
        <v>1</v>
      </c>
      <c r="AL32" s="4" t="b">
        <f t="shared" si="23"/>
        <v>1</v>
      </c>
      <c r="AM32" s="4" t="b">
        <f t="shared" si="24"/>
        <v>1</v>
      </c>
      <c r="AN32" s="4" t="b">
        <f t="shared" si="25"/>
        <v>1</v>
      </c>
      <c r="AO32" s="4" t="b">
        <f t="shared" si="26"/>
        <v>1</v>
      </c>
      <c r="AP32" s="4" t="b">
        <f t="shared" si="27"/>
        <v>1</v>
      </c>
      <c r="AQ32" s="4" t="b">
        <f t="shared" si="28"/>
        <v>1</v>
      </c>
      <c r="AR32" s="4" t="b">
        <f t="shared" si="29"/>
        <v>1</v>
      </c>
      <c r="AS32" s="4" t="b">
        <f t="shared" si="30"/>
        <v>1</v>
      </c>
      <c r="AT32" s="4" t="b">
        <f t="shared" si="31"/>
        <v>1</v>
      </c>
      <c r="AU32" s="4" t="b">
        <f t="shared" si="32"/>
        <v>1</v>
      </c>
      <c r="AV32" s="4" t="b">
        <f t="shared" si="33"/>
        <v>1</v>
      </c>
      <c r="AW32" s="4" t="b">
        <f t="shared" si="34"/>
        <v>1</v>
      </c>
      <c r="AX32" s="4" t="b">
        <f t="shared" si="35"/>
        <v>1</v>
      </c>
      <c r="AY32" s="4" t="b">
        <f t="shared" si="36"/>
        <v>1</v>
      </c>
      <c r="AZ32" s="4" t="b">
        <f t="shared" si="37"/>
        <v>1</v>
      </c>
      <c r="BA32" s="4" t="b">
        <f t="shared" si="38"/>
        <v>1</v>
      </c>
      <c r="BB32" s="4" t="b">
        <f t="shared" si="39"/>
        <v>1</v>
      </c>
      <c r="BC32" s="4" t="b">
        <f t="shared" si="40"/>
        <v>1</v>
      </c>
      <c r="BD32" s="4" t="b">
        <f t="shared" si="41"/>
        <v>1</v>
      </c>
      <c r="BE32" s="4" t="b">
        <f t="shared" si="42"/>
        <v>1</v>
      </c>
      <c r="BF32" s="4" t="b">
        <f t="shared" si="43"/>
        <v>1</v>
      </c>
      <c r="BG32" s="4" t="b">
        <f t="shared" si="44"/>
        <v>1</v>
      </c>
      <c r="BH32" s="4" t="b">
        <f t="shared" si="45"/>
        <v>1</v>
      </c>
      <c r="BI32" s="4" t="b">
        <f t="shared" si="46"/>
        <v>1</v>
      </c>
      <c r="BJ32" s="4" t="b">
        <f t="shared" si="47"/>
        <v>1</v>
      </c>
      <c r="BK32" s="4" t="b">
        <f t="shared" si="48"/>
        <v>1</v>
      </c>
      <c r="BL32" s="4" t="b">
        <f t="shared" si="49"/>
        <v>1</v>
      </c>
      <c r="BM32" s="4" t="b">
        <f t="shared" si="50"/>
        <v>1</v>
      </c>
      <c r="BN32" s="4" t="b">
        <f t="shared" si="51"/>
        <v>1</v>
      </c>
      <c r="BO32" s="4" t="b">
        <f t="shared" si="52"/>
        <v>1</v>
      </c>
      <c r="BP32" s="4" t="b">
        <f t="shared" si="53"/>
        <v>1</v>
      </c>
      <c r="BQ32" s="4" t="b">
        <f t="shared" si="54"/>
        <v>1</v>
      </c>
      <c r="BR32" s="4" t="b">
        <f t="shared" si="55"/>
        <v>1</v>
      </c>
      <c r="BS32" s="4" t="b">
        <f t="shared" si="56"/>
        <v>1</v>
      </c>
      <c r="BT32" s="4" t="b">
        <f t="shared" si="57"/>
        <v>1</v>
      </c>
      <c r="BU32" s="4" t="b">
        <f t="shared" si="58"/>
        <v>1</v>
      </c>
      <c r="BV32" s="4" t="b">
        <f t="shared" si="59"/>
        <v>1</v>
      </c>
      <c r="BW32" s="4" t="b">
        <f t="shared" si="60"/>
        <v>1</v>
      </c>
      <c r="BX32" s="4" t="b">
        <f t="shared" si="61"/>
        <v>1</v>
      </c>
      <c r="BY32" s="4" t="b">
        <f t="shared" si="62"/>
        <v>1</v>
      </c>
      <c r="BZ32" s="4" t="b">
        <f t="shared" si="63"/>
        <v>1</v>
      </c>
      <c r="CA32" s="4" t="b">
        <f t="shared" si="64"/>
        <v>1</v>
      </c>
      <c r="CB32" s="4" t="b">
        <f t="shared" si="65"/>
        <v>1</v>
      </c>
      <c r="CC32" s="4" t="b">
        <f t="shared" si="66"/>
        <v>1</v>
      </c>
      <c r="CD32" s="4" t="b">
        <f t="shared" si="67"/>
        <v>1</v>
      </c>
      <c r="CE32" s="4" t="b">
        <f t="shared" si="68"/>
        <v>1</v>
      </c>
      <c r="CF32" s="4" t="b">
        <f t="shared" si="69"/>
        <v>1</v>
      </c>
      <c r="CG32" s="4" t="b">
        <f t="shared" si="70"/>
        <v>1</v>
      </c>
      <c r="CH32" s="4" t="b">
        <f t="shared" si="71"/>
        <v>1</v>
      </c>
      <c r="CI32" s="4" t="b">
        <f t="shared" si="72"/>
        <v>1</v>
      </c>
      <c r="CJ32" s="4" t="b">
        <f t="shared" si="73"/>
        <v>1</v>
      </c>
      <c r="CK32" s="4" t="b">
        <f t="shared" si="74"/>
        <v>1</v>
      </c>
      <c r="CL32" s="4" t="b">
        <f t="shared" si="75"/>
        <v>1</v>
      </c>
      <c r="CM32" s="4" t="b">
        <f t="shared" si="76"/>
        <v>1</v>
      </c>
      <c r="CN32" s="4" t="b">
        <f t="shared" si="77"/>
        <v>1</v>
      </c>
      <c r="CO32" s="4" t="b">
        <f t="shared" si="78"/>
        <v>1</v>
      </c>
      <c r="CP32" s="4" t="b">
        <f t="shared" si="79"/>
        <v>1</v>
      </c>
      <c r="CQ32" s="4" t="b">
        <f t="shared" si="80"/>
        <v>1</v>
      </c>
      <c r="CR32" s="4" t="b">
        <f t="shared" si="81"/>
        <v>1</v>
      </c>
      <c r="CS32" s="4" t="b">
        <f t="shared" si="82"/>
        <v>1</v>
      </c>
      <c r="CT32" s="4" t="b">
        <f t="shared" si="83"/>
        <v>1</v>
      </c>
      <c r="CU32" s="4" t="b">
        <f t="shared" si="84"/>
        <v>1</v>
      </c>
      <c r="CV32" s="4" t="b">
        <f t="shared" si="85"/>
        <v>1</v>
      </c>
      <c r="CW32" s="4" t="b">
        <f t="shared" si="86"/>
        <v>1</v>
      </c>
      <c r="CX32" s="4" t="b">
        <f t="shared" si="87"/>
        <v>1</v>
      </c>
      <c r="CY32" s="4" t="b">
        <f t="shared" si="88"/>
        <v>1</v>
      </c>
      <c r="CZ32" s="4" t="b">
        <f t="shared" si="89"/>
        <v>1</v>
      </c>
      <c r="DA32" s="4" t="b">
        <f t="shared" si="90"/>
        <v>1</v>
      </c>
      <c r="DB32" s="4" t="b">
        <f t="shared" si="91"/>
        <v>1</v>
      </c>
      <c r="DC32" s="4" t="b">
        <f t="shared" si="92"/>
        <v>1</v>
      </c>
      <c r="DD32" s="4" t="b">
        <f t="shared" si="93"/>
        <v>1</v>
      </c>
    </row>
    <row r="33" spans="1:108">
      <c r="A33" s="4" t="s">
        <v>220</v>
      </c>
      <c r="B33" t="s">
        <v>7357</v>
      </c>
      <c r="C33" t="s">
        <v>211</v>
      </c>
      <c r="D33" s="4"/>
      <c r="E33" t="s">
        <v>7338</v>
      </c>
      <c r="F33" t="s">
        <v>156</v>
      </c>
      <c r="G33" t="s">
        <v>157</v>
      </c>
      <c r="H33" t="s">
        <v>7426</v>
      </c>
      <c r="I33" t="s">
        <v>7418</v>
      </c>
      <c r="J33" s="4" t="s">
        <v>119</v>
      </c>
      <c r="K33" s="4" t="s">
        <v>109</v>
      </c>
      <c r="L33" s="4" t="s">
        <v>6166</v>
      </c>
      <c r="M33" s="4" t="s">
        <v>221</v>
      </c>
      <c r="N33" s="4" t="s">
        <v>222</v>
      </c>
      <c r="O33" s="4" t="b">
        <f t="shared" si="0"/>
        <v>1</v>
      </c>
      <c r="P33" s="4" t="b">
        <f t="shared" si="1"/>
        <v>1</v>
      </c>
      <c r="Q33" s="4" t="b">
        <f t="shared" si="2"/>
        <v>1</v>
      </c>
      <c r="R33" s="4" t="b">
        <f t="shared" si="3"/>
        <v>0</v>
      </c>
      <c r="S33" s="4" t="b">
        <f t="shared" si="4"/>
        <v>1</v>
      </c>
      <c r="T33" s="4" t="b">
        <f t="shared" si="5"/>
        <v>0</v>
      </c>
      <c r="U33" s="4" t="b">
        <f t="shared" si="6"/>
        <v>1</v>
      </c>
      <c r="V33" s="4" t="b">
        <f t="shared" si="7"/>
        <v>1</v>
      </c>
      <c r="W33" s="4" t="b">
        <f t="shared" si="8"/>
        <v>1</v>
      </c>
      <c r="X33" s="4" t="b">
        <f t="shared" si="9"/>
        <v>0</v>
      </c>
      <c r="Y33" s="4" t="b">
        <f t="shared" si="10"/>
        <v>0</v>
      </c>
      <c r="Z33" s="4" t="b">
        <f t="shared" si="11"/>
        <v>0</v>
      </c>
      <c r="AA33" s="4" t="b">
        <f t="shared" si="12"/>
        <v>1</v>
      </c>
      <c r="AB33" s="4" t="b">
        <f t="shared" si="13"/>
        <v>0</v>
      </c>
      <c r="AC33" s="4" t="b">
        <f t="shared" si="14"/>
        <v>0</v>
      </c>
      <c r="AD33" s="4" t="b">
        <f t="shared" si="15"/>
        <v>0</v>
      </c>
      <c r="AE33" s="4" t="b">
        <f t="shared" si="16"/>
        <v>0</v>
      </c>
      <c r="AF33" s="4" t="b">
        <f t="shared" si="17"/>
        <v>0</v>
      </c>
      <c r="AG33" s="4" t="b">
        <f t="shared" si="18"/>
        <v>0</v>
      </c>
      <c r="AH33" s="4" t="b">
        <f t="shared" si="19"/>
        <v>1</v>
      </c>
      <c r="AI33" s="4" t="b">
        <f t="shared" si="20"/>
        <v>1</v>
      </c>
      <c r="AJ33" s="4" t="b">
        <f t="shared" si="21"/>
        <v>0</v>
      </c>
      <c r="AK33" s="4" t="b">
        <f t="shared" si="22"/>
        <v>0</v>
      </c>
      <c r="AL33" s="4" t="b">
        <f t="shared" si="23"/>
        <v>0</v>
      </c>
      <c r="AM33" s="4" t="b">
        <f t="shared" si="24"/>
        <v>0</v>
      </c>
      <c r="AN33" s="4" t="b">
        <f t="shared" si="25"/>
        <v>0</v>
      </c>
      <c r="AO33" s="4" t="b">
        <f t="shared" si="26"/>
        <v>0</v>
      </c>
      <c r="AP33" s="4" t="b">
        <f t="shared" si="27"/>
        <v>0</v>
      </c>
      <c r="AQ33" s="4" t="b">
        <f t="shared" si="28"/>
        <v>0</v>
      </c>
      <c r="AR33" s="4" t="b">
        <f t="shared" si="29"/>
        <v>0</v>
      </c>
      <c r="AS33" s="4" t="b">
        <f t="shared" si="30"/>
        <v>0</v>
      </c>
      <c r="AT33" s="4" t="b">
        <f t="shared" si="31"/>
        <v>0</v>
      </c>
      <c r="AU33" s="4" t="b">
        <f t="shared" si="32"/>
        <v>0</v>
      </c>
      <c r="AV33" s="4" t="b">
        <f t="shared" si="33"/>
        <v>0</v>
      </c>
      <c r="AW33" s="4" t="b">
        <f t="shared" si="34"/>
        <v>0</v>
      </c>
      <c r="AX33" s="4" t="b">
        <f t="shared" si="35"/>
        <v>0</v>
      </c>
      <c r="AY33" s="4" t="b">
        <f t="shared" si="36"/>
        <v>0</v>
      </c>
      <c r="AZ33" s="4" t="b">
        <f t="shared" si="37"/>
        <v>0</v>
      </c>
      <c r="BA33" s="4" t="b">
        <f t="shared" si="38"/>
        <v>0</v>
      </c>
      <c r="BB33" s="4" t="b">
        <f t="shared" si="39"/>
        <v>0</v>
      </c>
      <c r="BC33" s="4" t="b">
        <f t="shared" si="40"/>
        <v>0</v>
      </c>
      <c r="BD33" s="4" t="b">
        <f t="shared" si="41"/>
        <v>0</v>
      </c>
      <c r="BE33" s="4" t="b">
        <f t="shared" si="42"/>
        <v>0</v>
      </c>
      <c r="BF33" s="4" t="b">
        <f t="shared" si="43"/>
        <v>0</v>
      </c>
      <c r="BG33" s="4" t="b">
        <f t="shared" si="44"/>
        <v>0</v>
      </c>
      <c r="BH33" s="4" t="b">
        <f t="shared" si="45"/>
        <v>0</v>
      </c>
      <c r="BI33" s="4" t="b">
        <f t="shared" si="46"/>
        <v>0</v>
      </c>
      <c r="BJ33" s="4" t="b">
        <f t="shared" si="47"/>
        <v>0</v>
      </c>
      <c r="BK33" s="4" t="b">
        <f t="shared" si="48"/>
        <v>0</v>
      </c>
      <c r="BL33" s="4" t="b">
        <f t="shared" si="49"/>
        <v>0</v>
      </c>
      <c r="BM33" s="4" t="b">
        <f t="shared" si="50"/>
        <v>0</v>
      </c>
      <c r="BN33" s="4" t="b">
        <f t="shared" si="51"/>
        <v>0</v>
      </c>
      <c r="BO33" s="4" t="b">
        <f t="shared" si="52"/>
        <v>1</v>
      </c>
      <c r="BP33" s="4" t="b">
        <f t="shared" si="53"/>
        <v>0</v>
      </c>
      <c r="BQ33" s="4" t="b">
        <f t="shared" si="54"/>
        <v>0</v>
      </c>
      <c r="BR33" s="4" t="b">
        <f t="shared" si="55"/>
        <v>0</v>
      </c>
      <c r="BS33" s="4" t="b">
        <f t="shared" si="56"/>
        <v>1</v>
      </c>
      <c r="BT33" s="4" t="b">
        <f t="shared" si="57"/>
        <v>0</v>
      </c>
      <c r="BU33" s="4" t="b">
        <f t="shared" si="58"/>
        <v>0</v>
      </c>
      <c r="BV33" s="4" t="b">
        <f t="shared" si="59"/>
        <v>1</v>
      </c>
      <c r="BW33" s="4" t="b">
        <f t="shared" si="60"/>
        <v>0</v>
      </c>
      <c r="BX33" s="4" t="b">
        <f t="shared" si="61"/>
        <v>0</v>
      </c>
      <c r="BY33" s="4" t="b">
        <f t="shared" si="62"/>
        <v>0</v>
      </c>
      <c r="BZ33" s="4" t="b">
        <f t="shared" si="63"/>
        <v>0</v>
      </c>
      <c r="CA33" s="4" t="b">
        <f t="shared" si="64"/>
        <v>0</v>
      </c>
      <c r="CB33" s="4" t="b">
        <f t="shared" si="65"/>
        <v>1</v>
      </c>
      <c r="CC33" s="4" t="b">
        <f t="shared" si="66"/>
        <v>0</v>
      </c>
      <c r="CD33" s="4" t="b">
        <f t="shared" si="67"/>
        <v>0</v>
      </c>
      <c r="CE33" s="4" t="b">
        <f t="shared" si="68"/>
        <v>0</v>
      </c>
      <c r="CF33" s="4" t="b">
        <f t="shared" si="69"/>
        <v>1</v>
      </c>
      <c r="CG33" s="4" t="b">
        <f t="shared" si="70"/>
        <v>0</v>
      </c>
      <c r="CH33" s="4" t="b">
        <f t="shared" si="71"/>
        <v>0</v>
      </c>
      <c r="CI33" s="4" t="b">
        <f t="shared" si="72"/>
        <v>0</v>
      </c>
      <c r="CJ33" s="4" t="b">
        <f t="shared" si="73"/>
        <v>1</v>
      </c>
      <c r="CK33" s="4" t="b">
        <f t="shared" si="74"/>
        <v>1</v>
      </c>
      <c r="CL33" s="4" t="b">
        <f t="shared" si="75"/>
        <v>0</v>
      </c>
      <c r="CM33" s="4" t="b">
        <f t="shared" si="76"/>
        <v>0</v>
      </c>
      <c r="CN33" s="4" t="b">
        <f t="shared" si="77"/>
        <v>0</v>
      </c>
      <c r="CO33" s="4" t="b">
        <f t="shared" si="78"/>
        <v>0</v>
      </c>
      <c r="CP33" s="4" t="b">
        <f t="shared" si="79"/>
        <v>0</v>
      </c>
      <c r="CQ33" s="4" t="b">
        <f t="shared" si="80"/>
        <v>0</v>
      </c>
      <c r="CR33" s="4" t="b">
        <f t="shared" si="81"/>
        <v>0</v>
      </c>
      <c r="CS33" s="4" t="b">
        <f t="shared" si="82"/>
        <v>0</v>
      </c>
      <c r="CT33" s="4" t="b">
        <f t="shared" si="83"/>
        <v>0</v>
      </c>
      <c r="CU33" s="4" t="b">
        <f t="shared" si="84"/>
        <v>0</v>
      </c>
      <c r="CV33" s="4" t="b">
        <f t="shared" si="85"/>
        <v>0</v>
      </c>
      <c r="CW33" s="4" t="b">
        <f t="shared" si="86"/>
        <v>0</v>
      </c>
      <c r="CX33" s="4" t="b">
        <f t="shared" si="87"/>
        <v>0</v>
      </c>
      <c r="CY33" s="4" t="b">
        <f t="shared" si="88"/>
        <v>0</v>
      </c>
      <c r="CZ33" s="4" t="b">
        <f t="shared" si="89"/>
        <v>0</v>
      </c>
      <c r="DA33" s="4" t="b">
        <f t="shared" si="90"/>
        <v>0</v>
      </c>
      <c r="DB33" s="4" t="b">
        <f t="shared" si="91"/>
        <v>0</v>
      </c>
      <c r="DC33" s="4" t="b">
        <f t="shared" si="92"/>
        <v>0</v>
      </c>
      <c r="DD33" s="4" t="b">
        <f t="shared" si="93"/>
        <v>0</v>
      </c>
    </row>
    <row r="34" spans="1:108">
      <c r="A34" t="s">
        <v>223</v>
      </c>
      <c r="B34" t="s">
        <v>211</v>
      </c>
      <c r="C34" t="s">
        <v>211</v>
      </c>
      <c r="E34" t="s">
        <v>7338</v>
      </c>
      <c r="F34" t="s">
        <v>156</v>
      </c>
      <c r="G34" t="s">
        <v>157</v>
      </c>
      <c r="H34" t="s">
        <v>7426</v>
      </c>
      <c r="I34" t="s">
        <v>7418</v>
      </c>
      <c r="J34" t="s">
        <v>147</v>
      </c>
      <c r="K34" t="s">
        <v>16</v>
      </c>
      <c r="L34" t="s">
        <v>6167</v>
      </c>
      <c r="M34" t="s">
        <v>221</v>
      </c>
      <c r="N34" s="4" t="s">
        <v>224</v>
      </c>
      <c r="O34" s="4" t="b">
        <f t="shared" si="0"/>
        <v>1</v>
      </c>
      <c r="P34" t="b">
        <f t="shared" si="1"/>
        <v>1</v>
      </c>
      <c r="Q34" t="b">
        <f t="shared" si="2"/>
        <v>1</v>
      </c>
      <c r="R34" t="b">
        <f t="shared" si="3"/>
        <v>1</v>
      </c>
      <c r="S34" s="4" t="b">
        <f t="shared" si="4"/>
        <v>1</v>
      </c>
      <c r="T34" s="4" t="b">
        <f t="shared" si="5"/>
        <v>0</v>
      </c>
      <c r="U34" s="4" t="b">
        <f t="shared" si="6"/>
        <v>1</v>
      </c>
      <c r="V34" s="4" t="b">
        <f t="shared" si="7"/>
        <v>1</v>
      </c>
      <c r="W34" s="4" t="b">
        <f t="shared" si="8"/>
        <v>1</v>
      </c>
      <c r="X34" s="4" t="b">
        <f t="shared" si="9"/>
        <v>0</v>
      </c>
      <c r="Y34" s="4" t="b">
        <f t="shared" si="10"/>
        <v>0</v>
      </c>
      <c r="Z34" s="4" t="b">
        <f t="shared" si="11"/>
        <v>0</v>
      </c>
      <c r="AA34" s="4" t="b">
        <f t="shared" si="12"/>
        <v>1</v>
      </c>
      <c r="AB34" t="b">
        <f t="shared" si="13"/>
        <v>1</v>
      </c>
      <c r="AC34" t="b">
        <f t="shared" si="14"/>
        <v>0</v>
      </c>
      <c r="AD34" t="b">
        <f t="shared" si="15"/>
        <v>0</v>
      </c>
      <c r="AE34" t="b">
        <f t="shared" si="16"/>
        <v>0</v>
      </c>
      <c r="AF34" t="b">
        <f t="shared" si="17"/>
        <v>0</v>
      </c>
      <c r="AG34" t="b">
        <f t="shared" si="18"/>
        <v>0</v>
      </c>
      <c r="AH34" t="b">
        <f t="shared" si="19"/>
        <v>1</v>
      </c>
      <c r="AI34" t="b">
        <f t="shared" si="20"/>
        <v>0</v>
      </c>
      <c r="AJ34" t="b">
        <f t="shared" si="21"/>
        <v>0</v>
      </c>
      <c r="AK34" t="b">
        <f t="shared" si="22"/>
        <v>0</v>
      </c>
      <c r="AL34" t="b">
        <f t="shared" si="23"/>
        <v>0</v>
      </c>
      <c r="AM34" t="b">
        <f t="shared" si="24"/>
        <v>0</v>
      </c>
      <c r="AN34" t="b">
        <f t="shared" si="25"/>
        <v>0</v>
      </c>
      <c r="AO34" t="b">
        <f t="shared" si="26"/>
        <v>0</v>
      </c>
      <c r="AP34" t="b">
        <f t="shared" si="27"/>
        <v>0</v>
      </c>
      <c r="AQ34" t="b">
        <f t="shared" si="28"/>
        <v>0</v>
      </c>
      <c r="AR34" t="b">
        <f t="shared" si="29"/>
        <v>0</v>
      </c>
      <c r="AS34" t="b">
        <f t="shared" si="30"/>
        <v>0</v>
      </c>
      <c r="AT34" t="b">
        <f t="shared" si="31"/>
        <v>0</v>
      </c>
      <c r="AU34" t="b">
        <f t="shared" si="32"/>
        <v>0</v>
      </c>
      <c r="AV34" t="b">
        <f t="shared" si="33"/>
        <v>0</v>
      </c>
      <c r="AW34" t="b">
        <f t="shared" si="34"/>
        <v>0</v>
      </c>
      <c r="AX34" t="b">
        <f t="shared" si="35"/>
        <v>0</v>
      </c>
      <c r="AY34" t="b">
        <f t="shared" si="36"/>
        <v>0</v>
      </c>
      <c r="AZ34" t="b">
        <f t="shared" si="37"/>
        <v>0</v>
      </c>
      <c r="BA34" t="b">
        <f t="shared" si="38"/>
        <v>1</v>
      </c>
      <c r="BB34" t="b">
        <f t="shared" si="39"/>
        <v>0</v>
      </c>
      <c r="BC34" t="b">
        <f t="shared" si="40"/>
        <v>1</v>
      </c>
      <c r="BD34" t="b">
        <f t="shared" si="41"/>
        <v>0</v>
      </c>
      <c r="BE34" t="b">
        <f t="shared" si="42"/>
        <v>0</v>
      </c>
      <c r="BF34" t="b">
        <f t="shared" si="43"/>
        <v>0</v>
      </c>
      <c r="BG34" t="b">
        <f t="shared" si="44"/>
        <v>0</v>
      </c>
      <c r="BH34" t="b">
        <f t="shared" si="45"/>
        <v>0</v>
      </c>
      <c r="BI34" t="b">
        <f t="shared" si="46"/>
        <v>0</v>
      </c>
      <c r="BJ34" t="b">
        <f t="shared" si="47"/>
        <v>0</v>
      </c>
      <c r="BK34" t="b">
        <f t="shared" si="48"/>
        <v>0</v>
      </c>
      <c r="BL34" t="b">
        <f t="shared" si="49"/>
        <v>0</v>
      </c>
      <c r="BM34" t="b">
        <f t="shared" si="50"/>
        <v>0</v>
      </c>
      <c r="BN34" t="b">
        <f t="shared" si="51"/>
        <v>0</v>
      </c>
      <c r="BO34" t="b">
        <f t="shared" si="52"/>
        <v>1</v>
      </c>
      <c r="BP34" t="b">
        <f t="shared" si="53"/>
        <v>0</v>
      </c>
      <c r="BQ34" t="b">
        <f t="shared" si="54"/>
        <v>0</v>
      </c>
      <c r="BR34" t="b">
        <f t="shared" si="55"/>
        <v>0</v>
      </c>
      <c r="BS34" t="b">
        <f t="shared" si="56"/>
        <v>0</v>
      </c>
      <c r="BT34" t="b">
        <f t="shared" si="57"/>
        <v>0</v>
      </c>
      <c r="BU34" t="b">
        <f t="shared" si="58"/>
        <v>0</v>
      </c>
      <c r="BV34" t="b">
        <f t="shared" si="59"/>
        <v>0</v>
      </c>
      <c r="BW34" t="b">
        <f t="shared" si="60"/>
        <v>0</v>
      </c>
      <c r="BX34" t="b">
        <f t="shared" si="61"/>
        <v>0</v>
      </c>
      <c r="BY34" t="b">
        <f t="shared" si="62"/>
        <v>0</v>
      </c>
      <c r="BZ34" t="b">
        <f t="shared" si="63"/>
        <v>0</v>
      </c>
      <c r="CA34" t="b">
        <f t="shared" si="64"/>
        <v>0</v>
      </c>
      <c r="CB34" t="b">
        <f t="shared" si="65"/>
        <v>0</v>
      </c>
      <c r="CC34" t="b">
        <f t="shared" si="66"/>
        <v>0</v>
      </c>
      <c r="CD34" t="b">
        <f t="shared" si="67"/>
        <v>0</v>
      </c>
      <c r="CE34" t="b">
        <f t="shared" si="68"/>
        <v>0</v>
      </c>
      <c r="CF34" t="b">
        <f t="shared" si="69"/>
        <v>1</v>
      </c>
      <c r="CG34" t="b">
        <f t="shared" si="70"/>
        <v>1</v>
      </c>
      <c r="CH34" t="b">
        <f t="shared" si="71"/>
        <v>0</v>
      </c>
      <c r="CI34" t="b">
        <f t="shared" si="72"/>
        <v>0</v>
      </c>
      <c r="CJ34" t="b">
        <f t="shared" si="73"/>
        <v>0</v>
      </c>
      <c r="CK34" t="b">
        <f t="shared" si="74"/>
        <v>0</v>
      </c>
      <c r="CL34" t="b">
        <f t="shared" si="75"/>
        <v>0</v>
      </c>
      <c r="CM34" t="b">
        <f t="shared" si="76"/>
        <v>0</v>
      </c>
      <c r="CN34" t="b">
        <f t="shared" si="77"/>
        <v>0</v>
      </c>
      <c r="CO34" t="b">
        <f t="shared" si="78"/>
        <v>0</v>
      </c>
      <c r="CP34" t="b">
        <f t="shared" si="79"/>
        <v>0</v>
      </c>
      <c r="CQ34" t="b">
        <f t="shared" si="80"/>
        <v>0</v>
      </c>
      <c r="CR34" t="b">
        <f t="shared" si="81"/>
        <v>0</v>
      </c>
      <c r="CS34" t="b">
        <f t="shared" si="82"/>
        <v>0</v>
      </c>
      <c r="CT34" t="b">
        <f t="shared" si="83"/>
        <v>1</v>
      </c>
      <c r="CU34" t="b">
        <f t="shared" si="84"/>
        <v>0</v>
      </c>
      <c r="CV34" t="b">
        <f t="shared" si="85"/>
        <v>0</v>
      </c>
      <c r="CW34" t="b">
        <f t="shared" si="86"/>
        <v>0</v>
      </c>
      <c r="CX34" t="b">
        <f t="shared" si="87"/>
        <v>0</v>
      </c>
      <c r="CY34" t="b">
        <f t="shared" si="88"/>
        <v>0</v>
      </c>
      <c r="CZ34" t="b">
        <f t="shared" si="89"/>
        <v>0</v>
      </c>
      <c r="DA34" t="b">
        <f t="shared" si="90"/>
        <v>0</v>
      </c>
      <c r="DB34" t="b">
        <f t="shared" si="91"/>
        <v>0</v>
      </c>
      <c r="DC34" t="b">
        <f t="shared" si="92"/>
        <v>0</v>
      </c>
      <c r="DD34" t="b">
        <f t="shared" si="93"/>
        <v>0</v>
      </c>
    </row>
    <row r="35" spans="1:108">
      <c r="A35" s="4" t="s">
        <v>225</v>
      </c>
      <c r="B35" t="s">
        <v>211</v>
      </c>
      <c r="C35" t="s">
        <v>211</v>
      </c>
      <c r="D35" s="4"/>
      <c r="E35" t="s">
        <v>7338</v>
      </c>
      <c r="F35" t="s">
        <v>156</v>
      </c>
      <c r="G35" t="s">
        <v>157</v>
      </c>
      <c r="H35" t="s">
        <v>7426</v>
      </c>
      <c r="I35" t="s">
        <v>7418</v>
      </c>
      <c r="J35" s="4" t="s">
        <v>165</v>
      </c>
      <c r="K35" s="4" t="s">
        <v>114</v>
      </c>
      <c r="L35" s="4" t="s">
        <v>6147</v>
      </c>
      <c r="M35" t="s">
        <v>6079</v>
      </c>
      <c r="N35" s="4" t="s">
        <v>219</v>
      </c>
      <c r="O35" s="4" t="b">
        <f t="shared" si="0"/>
        <v>1</v>
      </c>
      <c r="P35" s="4" t="b">
        <f t="shared" si="1"/>
        <v>1</v>
      </c>
      <c r="Q35" s="4" t="b">
        <f t="shared" si="2"/>
        <v>1</v>
      </c>
      <c r="R35" s="4" t="b">
        <f t="shared" si="3"/>
        <v>1</v>
      </c>
      <c r="S35" s="4" t="b">
        <f t="shared" si="4"/>
        <v>1</v>
      </c>
      <c r="T35" s="4" t="b">
        <f t="shared" si="5"/>
        <v>1</v>
      </c>
      <c r="U35" s="4" t="b">
        <f t="shared" si="6"/>
        <v>1</v>
      </c>
      <c r="V35" s="4" t="b">
        <f t="shared" si="7"/>
        <v>1</v>
      </c>
      <c r="W35" s="4" t="b">
        <f t="shared" si="8"/>
        <v>1</v>
      </c>
      <c r="X35" s="4" t="b">
        <f t="shared" si="9"/>
        <v>1</v>
      </c>
      <c r="Y35" s="4" t="b">
        <f t="shared" si="10"/>
        <v>1</v>
      </c>
      <c r="Z35" s="4" t="b">
        <f t="shared" si="11"/>
        <v>1</v>
      </c>
      <c r="AA35" s="4" t="b">
        <f t="shared" si="12"/>
        <v>1</v>
      </c>
      <c r="AB35" s="4" t="b">
        <f t="shared" si="13"/>
        <v>1</v>
      </c>
      <c r="AC35" s="4" t="b">
        <f t="shared" si="14"/>
        <v>1</v>
      </c>
      <c r="AD35" s="4" t="b">
        <f t="shared" si="15"/>
        <v>1</v>
      </c>
      <c r="AE35" s="4" t="b">
        <f t="shared" si="16"/>
        <v>1</v>
      </c>
      <c r="AF35" s="4" t="b">
        <f t="shared" si="17"/>
        <v>1</v>
      </c>
      <c r="AG35" s="4" t="b">
        <f t="shared" si="18"/>
        <v>1</v>
      </c>
      <c r="AH35" s="4" t="b">
        <f t="shared" si="19"/>
        <v>1</v>
      </c>
      <c r="AI35" s="4" t="b">
        <f t="shared" si="20"/>
        <v>1</v>
      </c>
      <c r="AJ35" s="4" t="b">
        <f t="shared" si="21"/>
        <v>1</v>
      </c>
      <c r="AK35" s="4" t="b">
        <f t="shared" si="22"/>
        <v>1</v>
      </c>
      <c r="AL35" s="4" t="b">
        <f t="shared" si="23"/>
        <v>1</v>
      </c>
      <c r="AM35" s="4" t="b">
        <f t="shared" si="24"/>
        <v>1</v>
      </c>
      <c r="AN35" s="4" t="b">
        <f t="shared" si="25"/>
        <v>1</v>
      </c>
      <c r="AO35" s="4" t="b">
        <f t="shared" si="26"/>
        <v>1</v>
      </c>
      <c r="AP35" s="4" t="b">
        <f t="shared" si="27"/>
        <v>1</v>
      </c>
      <c r="AQ35" s="4" t="b">
        <f t="shared" si="28"/>
        <v>1</v>
      </c>
      <c r="AR35" s="4" t="b">
        <f t="shared" si="29"/>
        <v>1</v>
      </c>
      <c r="AS35" s="4" t="b">
        <f t="shared" si="30"/>
        <v>1</v>
      </c>
      <c r="AT35" s="4" t="b">
        <f t="shared" si="31"/>
        <v>1</v>
      </c>
      <c r="AU35" s="4" t="b">
        <f t="shared" si="32"/>
        <v>1</v>
      </c>
      <c r="AV35" s="4" t="b">
        <f t="shared" si="33"/>
        <v>1</v>
      </c>
      <c r="AW35" s="4" t="b">
        <f t="shared" si="34"/>
        <v>1</v>
      </c>
      <c r="AX35" s="4" t="b">
        <f t="shared" si="35"/>
        <v>1</v>
      </c>
      <c r="AY35" s="4" t="b">
        <f t="shared" si="36"/>
        <v>1</v>
      </c>
      <c r="AZ35" s="4" t="b">
        <f t="shared" si="37"/>
        <v>1</v>
      </c>
      <c r="BA35" s="4" t="b">
        <f t="shared" si="38"/>
        <v>1</v>
      </c>
      <c r="BB35" s="4" t="b">
        <f t="shared" si="39"/>
        <v>1</v>
      </c>
      <c r="BC35" s="4" t="b">
        <f t="shared" si="40"/>
        <v>1</v>
      </c>
      <c r="BD35" s="4" t="b">
        <f t="shared" si="41"/>
        <v>1</v>
      </c>
      <c r="BE35" s="4" t="b">
        <f t="shared" si="42"/>
        <v>1</v>
      </c>
      <c r="BF35" s="4" t="b">
        <f t="shared" si="43"/>
        <v>1</v>
      </c>
      <c r="BG35" s="4" t="b">
        <f t="shared" si="44"/>
        <v>1</v>
      </c>
      <c r="BH35" s="4" t="b">
        <f t="shared" si="45"/>
        <v>1</v>
      </c>
      <c r="BI35" s="4" t="b">
        <f t="shared" si="46"/>
        <v>1</v>
      </c>
      <c r="BJ35" s="4" t="b">
        <f t="shared" si="47"/>
        <v>1</v>
      </c>
      <c r="BK35" s="4" t="b">
        <f t="shared" si="48"/>
        <v>1</v>
      </c>
      <c r="BL35" s="4" t="b">
        <f t="shared" si="49"/>
        <v>1</v>
      </c>
      <c r="BM35" s="4" t="b">
        <f t="shared" si="50"/>
        <v>1</v>
      </c>
      <c r="BN35" s="4" t="b">
        <f t="shared" si="51"/>
        <v>1</v>
      </c>
      <c r="BO35" s="4" t="b">
        <f t="shared" si="52"/>
        <v>1</v>
      </c>
      <c r="BP35" s="4" t="b">
        <f t="shared" si="53"/>
        <v>1</v>
      </c>
      <c r="BQ35" s="4" t="b">
        <f t="shared" si="54"/>
        <v>1</v>
      </c>
      <c r="BR35" s="4" t="b">
        <f t="shared" si="55"/>
        <v>1</v>
      </c>
      <c r="BS35" s="4" t="b">
        <f t="shared" si="56"/>
        <v>1</v>
      </c>
      <c r="BT35" s="4" t="b">
        <f t="shared" si="57"/>
        <v>1</v>
      </c>
      <c r="BU35" s="4" t="b">
        <f t="shared" si="58"/>
        <v>1</v>
      </c>
      <c r="BV35" s="4" t="b">
        <f t="shared" si="59"/>
        <v>1</v>
      </c>
      <c r="BW35" s="4" t="b">
        <f t="shared" si="60"/>
        <v>1</v>
      </c>
      <c r="BX35" s="4" t="b">
        <f t="shared" si="61"/>
        <v>1</v>
      </c>
      <c r="BY35" s="4" t="b">
        <f t="shared" si="62"/>
        <v>1</v>
      </c>
      <c r="BZ35" s="4" t="b">
        <f t="shared" si="63"/>
        <v>1</v>
      </c>
      <c r="CA35" s="4" t="b">
        <f t="shared" si="64"/>
        <v>1</v>
      </c>
      <c r="CB35" s="4" t="b">
        <f t="shared" si="65"/>
        <v>1</v>
      </c>
      <c r="CC35" s="4" t="b">
        <f t="shared" si="66"/>
        <v>1</v>
      </c>
      <c r="CD35" s="4" t="b">
        <f t="shared" si="67"/>
        <v>1</v>
      </c>
      <c r="CE35" s="4" t="b">
        <f t="shared" si="68"/>
        <v>1</v>
      </c>
      <c r="CF35" s="4" t="b">
        <f t="shared" si="69"/>
        <v>1</v>
      </c>
      <c r="CG35" s="4" t="b">
        <f t="shared" si="70"/>
        <v>1</v>
      </c>
      <c r="CH35" s="4" t="b">
        <f t="shared" si="71"/>
        <v>1</v>
      </c>
      <c r="CI35" s="4" t="b">
        <f t="shared" si="72"/>
        <v>1</v>
      </c>
      <c r="CJ35" s="4" t="b">
        <f t="shared" si="73"/>
        <v>1</v>
      </c>
      <c r="CK35" s="4" t="b">
        <f t="shared" si="74"/>
        <v>1</v>
      </c>
      <c r="CL35" s="4" t="b">
        <f t="shared" si="75"/>
        <v>1</v>
      </c>
      <c r="CM35" s="4" t="b">
        <f t="shared" si="76"/>
        <v>1</v>
      </c>
      <c r="CN35" s="4" t="b">
        <f t="shared" si="77"/>
        <v>1</v>
      </c>
      <c r="CO35" s="4" t="b">
        <f t="shared" si="78"/>
        <v>1</v>
      </c>
      <c r="CP35" s="4" t="b">
        <f t="shared" si="79"/>
        <v>1</v>
      </c>
      <c r="CQ35" s="4" t="b">
        <f t="shared" si="80"/>
        <v>1</v>
      </c>
      <c r="CR35" s="4" t="b">
        <f t="shared" si="81"/>
        <v>1</v>
      </c>
      <c r="CS35" s="4" t="b">
        <f t="shared" si="82"/>
        <v>1</v>
      </c>
      <c r="CT35" s="4" t="b">
        <f t="shared" si="83"/>
        <v>1</v>
      </c>
      <c r="CU35" s="4" t="b">
        <f t="shared" si="84"/>
        <v>1</v>
      </c>
      <c r="CV35" s="4" t="b">
        <f t="shared" si="85"/>
        <v>1</v>
      </c>
      <c r="CW35" s="4" t="b">
        <f t="shared" si="86"/>
        <v>1</v>
      </c>
      <c r="CX35" s="4" t="b">
        <f t="shared" si="87"/>
        <v>1</v>
      </c>
      <c r="CY35" s="4" t="b">
        <f t="shared" si="88"/>
        <v>1</v>
      </c>
      <c r="CZ35" s="4" t="b">
        <f t="shared" si="89"/>
        <v>1</v>
      </c>
      <c r="DA35" s="4" t="b">
        <f t="shared" si="90"/>
        <v>1</v>
      </c>
      <c r="DB35" s="4" t="b">
        <f t="shared" si="91"/>
        <v>1</v>
      </c>
      <c r="DC35" s="4" t="b">
        <f t="shared" si="92"/>
        <v>1</v>
      </c>
      <c r="DD35" s="4" t="b">
        <f t="shared" si="93"/>
        <v>1</v>
      </c>
    </row>
    <row r="36" spans="1:108">
      <c r="A36" t="s">
        <v>226</v>
      </c>
      <c r="B36" t="s">
        <v>211</v>
      </c>
      <c r="C36" t="s">
        <v>211</v>
      </c>
      <c r="E36" t="s">
        <v>7338</v>
      </c>
      <c r="F36" t="s">
        <v>156</v>
      </c>
      <c r="G36" t="s">
        <v>157</v>
      </c>
      <c r="H36" t="s">
        <v>7426</v>
      </c>
      <c r="I36" t="s">
        <v>7418</v>
      </c>
      <c r="J36" t="s">
        <v>16</v>
      </c>
      <c r="K36" t="s">
        <v>16</v>
      </c>
      <c r="L36" t="s">
        <v>6147</v>
      </c>
      <c r="M36" t="s">
        <v>221</v>
      </c>
      <c r="N36" s="4" t="s">
        <v>227</v>
      </c>
      <c r="O36" s="4" t="b">
        <f t="shared" si="0"/>
        <v>1</v>
      </c>
      <c r="P36" t="b">
        <f t="shared" si="1"/>
        <v>1</v>
      </c>
      <c r="Q36" t="b">
        <f t="shared" si="2"/>
        <v>0</v>
      </c>
      <c r="R36" t="b">
        <f t="shared" si="3"/>
        <v>0</v>
      </c>
      <c r="S36" s="4" t="b">
        <f t="shared" si="4"/>
        <v>0</v>
      </c>
      <c r="T36" s="4" t="b">
        <f t="shared" si="5"/>
        <v>1</v>
      </c>
      <c r="U36" s="4" t="b">
        <f t="shared" si="6"/>
        <v>0</v>
      </c>
      <c r="V36" s="4" t="b">
        <f t="shared" si="7"/>
        <v>1</v>
      </c>
      <c r="W36" s="4" t="b">
        <f t="shared" si="8"/>
        <v>1</v>
      </c>
      <c r="X36" s="4" t="b">
        <f t="shared" si="9"/>
        <v>0</v>
      </c>
      <c r="Y36" s="4" t="b">
        <f t="shared" si="10"/>
        <v>1</v>
      </c>
      <c r="Z36" s="4" t="b">
        <f t="shared" si="11"/>
        <v>1</v>
      </c>
      <c r="AA36" s="4" t="b">
        <f t="shared" si="12"/>
        <v>1</v>
      </c>
      <c r="AB36" t="b">
        <f t="shared" si="13"/>
        <v>0</v>
      </c>
      <c r="AC36" t="b">
        <f t="shared" si="14"/>
        <v>0</v>
      </c>
      <c r="AD36" t="b">
        <f t="shared" si="15"/>
        <v>0</v>
      </c>
      <c r="AE36" t="b">
        <f t="shared" si="16"/>
        <v>0</v>
      </c>
      <c r="AF36" t="b">
        <f t="shared" si="17"/>
        <v>0</v>
      </c>
      <c r="AG36" t="b">
        <f t="shared" si="18"/>
        <v>0</v>
      </c>
      <c r="AH36" t="b">
        <f t="shared" si="19"/>
        <v>0</v>
      </c>
      <c r="AI36" t="b">
        <f t="shared" si="20"/>
        <v>0</v>
      </c>
      <c r="AJ36" t="b">
        <f t="shared" si="21"/>
        <v>0</v>
      </c>
      <c r="AK36" t="b">
        <f t="shared" si="22"/>
        <v>0</v>
      </c>
      <c r="AL36" t="b">
        <f t="shared" si="23"/>
        <v>0</v>
      </c>
      <c r="AM36" t="b">
        <f t="shared" si="24"/>
        <v>0</v>
      </c>
      <c r="AN36" t="b">
        <f t="shared" si="25"/>
        <v>0</v>
      </c>
      <c r="AO36" t="b">
        <f t="shared" si="26"/>
        <v>0</v>
      </c>
      <c r="AP36" t="b">
        <f t="shared" si="27"/>
        <v>0</v>
      </c>
      <c r="AQ36" t="b">
        <f t="shared" si="28"/>
        <v>0</v>
      </c>
      <c r="AR36" t="b">
        <f t="shared" si="29"/>
        <v>0</v>
      </c>
      <c r="AS36" t="b">
        <f t="shared" si="30"/>
        <v>0</v>
      </c>
      <c r="AT36" t="b">
        <f t="shared" si="31"/>
        <v>0</v>
      </c>
      <c r="AU36" t="b">
        <f t="shared" si="32"/>
        <v>0</v>
      </c>
      <c r="AV36" t="b">
        <f t="shared" si="33"/>
        <v>0</v>
      </c>
      <c r="AW36" t="b">
        <f t="shared" si="34"/>
        <v>0</v>
      </c>
      <c r="AX36" t="b">
        <f t="shared" si="35"/>
        <v>0</v>
      </c>
      <c r="AY36" t="b">
        <f t="shared" si="36"/>
        <v>0</v>
      </c>
      <c r="AZ36" t="b">
        <f t="shared" si="37"/>
        <v>0</v>
      </c>
      <c r="BA36" t="b">
        <f t="shared" si="38"/>
        <v>0</v>
      </c>
      <c r="BB36" t="b">
        <f t="shared" si="39"/>
        <v>0</v>
      </c>
      <c r="BC36" t="b">
        <f t="shared" si="40"/>
        <v>0</v>
      </c>
      <c r="BD36" t="b">
        <f t="shared" si="41"/>
        <v>0</v>
      </c>
      <c r="BE36" t="b">
        <f t="shared" si="42"/>
        <v>0</v>
      </c>
      <c r="BF36" t="b">
        <f t="shared" si="43"/>
        <v>0</v>
      </c>
      <c r="BG36" t="b">
        <f t="shared" si="44"/>
        <v>0</v>
      </c>
      <c r="BH36" t="b">
        <f t="shared" si="45"/>
        <v>0</v>
      </c>
      <c r="BI36" t="b">
        <f t="shared" si="46"/>
        <v>1</v>
      </c>
      <c r="BJ36" t="b">
        <f t="shared" si="47"/>
        <v>0</v>
      </c>
      <c r="BK36" t="b">
        <f t="shared" si="48"/>
        <v>0</v>
      </c>
      <c r="BL36" t="b">
        <f t="shared" si="49"/>
        <v>0</v>
      </c>
      <c r="BM36" t="b">
        <f t="shared" si="50"/>
        <v>0</v>
      </c>
      <c r="BN36" t="b">
        <f t="shared" si="51"/>
        <v>0</v>
      </c>
      <c r="BO36" t="b">
        <f t="shared" si="52"/>
        <v>1</v>
      </c>
      <c r="BP36" t="b">
        <f t="shared" si="53"/>
        <v>1</v>
      </c>
      <c r="BQ36" t="b">
        <f t="shared" si="54"/>
        <v>0</v>
      </c>
      <c r="BR36" t="b">
        <f t="shared" si="55"/>
        <v>0</v>
      </c>
      <c r="BS36" t="b">
        <f t="shared" si="56"/>
        <v>0</v>
      </c>
      <c r="BT36" t="b">
        <f t="shared" si="57"/>
        <v>0</v>
      </c>
      <c r="BU36" t="b">
        <f t="shared" si="58"/>
        <v>0</v>
      </c>
      <c r="BV36" t="b">
        <f t="shared" si="59"/>
        <v>0</v>
      </c>
      <c r="BW36" t="b">
        <f t="shared" si="60"/>
        <v>0</v>
      </c>
      <c r="BX36" t="b">
        <f t="shared" si="61"/>
        <v>0</v>
      </c>
      <c r="BY36" t="b">
        <f t="shared" si="62"/>
        <v>0</v>
      </c>
      <c r="BZ36" t="b">
        <f t="shared" si="63"/>
        <v>0</v>
      </c>
      <c r="CA36" t="b">
        <f t="shared" si="64"/>
        <v>0</v>
      </c>
      <c r="CB36" t="b">
        <f t="shared" si="65"/>
        <v>0</v>
      </c>
      <c r="CC36" t="b">
        <f t="shared" si="66"/>
        <v>0</v>
      </c>
      <c r="CD36" t="b">
        <f t="shared" si="67"/>
        <v>0</v>
      </c>
      <c r="CE36" t="b">
        <f t="shared" si="68"/>
        <v>0</v>
      </c>
      <c r="CF36" t="b">
        <f t="shared" si="69"/>
        <v>1</v>
      </c>
      <c r="CG36" t="b">
        <f t="shared" si="70"/>
        <v>0</v>
      </c>
      <c r="CH36" t="b">
        <f t="shared" si="71"/>
        <v>0</v>
      </c>
      <c r="CI36" t="b">
        <f t="shared" si="72"/>
        <v>0</v>
      </c>
      <c r="CJ36" t="b">
        <f t="shared" si="73"/>
        <v>0</v>
      </c>
      <c r="CK36" t="b">
        <f t="shared" si="74"/>
        <v>0</v>
      </c>
      <c r="CL36" t="b">
        <f t="shared" si="75"/>
        <v>0</v>
      </c>
      <c r="CM36" t="b">
        <f t="shared" si="76"/>
        <v>0</v>
      </c>
      <c r="CN36" t="b">
        <f t="shared" si="77"/>
        <v>0</v>
      </c>
      <c r="CO36" t="b">
        <f t="shared" si="78"/>
        <v>0</v>
      </c>
      <c r="CP36" t="b">
        <f t="shared" si="79"/>
        <v>0</v>
      </c>
      <c r="CQ36" t="b">
        <f t="shared" si="80"/>
        <v>0</v>
      </c>
      <c r="CR36" t="b">
        <f t="shared" si="81"/>
        <v>0</v>
      </c>
      <c r="CS36" t="b">
        <f t="shared" si="82"/>
        <v>0</v>
      </c>
      <c r="CT36" t="b">
        <f t="shared" si="83"/>
        <v>0</v>
      </c>
      <c r="CU36" t="b">
        <f t="shared" si="84"/>
        <v>0</v>
      </c>
      <c r="CV36" t="b">
        <f t="shared" si="85"/>
        <v>0</v>
      </c>
      <c r="CW36" t="b">
        <f t="shared" si="86"/>
        <v>0</v>
      </c>
      <c r="CX36" t="b">
        <f t="shared" si="87"/>
        <v>0</v>
      </c>
      <c r="CY36" t="b">
        <f t="shared" si="88"/>
        <v>0</v>
      </c>
      <c r="CZ36" t="b">
        <f t="shared" si="89"/>
        <v>0</v>
      </c>
      <c r="DA36" t="b">
        <f t="shared" si="90"/>
        <v>0</v>
      </c>
      <c r="DB36" t="b">
        <f t="shared" si="91"/>
        <v>0</v>
      </c>
      <c r="DC36" t="b">
        <f t="shared" si="92"/>
        <v>0</v>
      </c>
      <c r="DD36" t="b">
        <f t="shared" si="93"/>
        <v>0</v>
      </c>
    </row>
    <row r="37" spans="1:108">
      <c r="A37" t="s">
        <v>242</v>
      </c>
      <c r="B37" t="s">
        <v>243</v>
      </c>
      <c r="C37" t="s">
        <v>244</v>
      </c>
      <c r="E37" t="s">
        <v>7339</v>
      </c>
      <c r="F37" t="s">
        <v>156</v>
      </c>
      <c r="G37" t="s">
        <v>157</v>
      </c>
      <c r="H37" t="s">
        <v>7426</v>
      </c>
      <c r="I37" t="s">
        <v>7418</v>
      </c>
      <c r="J37" t="s">
        <v>186</v>
      </c>
      <c r="K37" t="s">
        <v>114</v>
      </c>
      <c r="L37" t="s">
        <v>6147</v>
      </c>
      <c r="M37" t="s">
        <v>6079</v>
      </c>
      <c r="N37" t="s">
        <v>63</v>
      </c>
      <c r="O37" t="b">
        <f t="shared" si="0"/>
        <v>0</v>
      </c>
      <c r="P37" t="b">
        <f t="shared" si="1"/>
        <v>1</v>
      </c>
      <c r="Q37" t="b">
        <f t="shared" si="2"/>
        <v>0</v>
      </c>
      <c r="R37" t="b">
        <f t="shared" si="3"/>
        <v>0</v>
      </c>
      <c r="S37" t="b">
        <f t="shared" si="4"/>
        <v>0</v>
      </c>
      <c r="T37" t="b">
        <f t="shared" si="5"/>
        <v>1</v>
      </c>
      <c r="U37" t="b">
        <f t="shared" si="6"/>
        <v>0</v>
      </c>
      <c r="V37" t="b">
        <f t="shared" si="7"/>
        <v>0</v>
      </c>
      <c r="W37" t="b">
        <f t="shared" si="8"/>
        <v>0</v>
      </c>
      <c r="X37" t="b">
        <f t="shared" si="9"/>
        <v>0</v>
      </c>
      <c r="Y37" t="b">
        <f t="shared" si="10"/>
        <v>0</v>
      </c>
      <c r="Z37" t="b">
        <f t="shared" si="11"/>
        <v>0</v>
      </c>
      <c r="AA37" t="b">
        <f t="shared" si="12"/>
        <v>0</v>
      </c>
      <c r="AB37" t="b">
        <f t="shared" si="13"/>
        <v>0</v>
      </c>
      <c r="AC37" t="b">
        <f t="shared" si="14"/>
        <v>0</v>
      </c>
      <c r="AD37" t="b">
        <f t="shared" si="15"/>
        <v>0</v>
      </c>
      <c r="AE37" t="b">
        <f t="shared" si="16"/>
        <v>0</v>
      </c>
      <c r="AF37" t="b">
        <f t="shared" si="17"/>
        <v>0</v>
      </c>
      <c r="AG37" t="b">
        <f t="shared" si="18"/>
        <v>0</v>
      </c>
      <c r="AH37" t="b">
        <f t="shared" si="19"/>
        <v>0</v>
      </c>
      <c r="AI37" t="b">
        <f t="shared" si="20"/>
        <v>0</v>
      </c>
      <c r="AJ37" t="b">
        <f t="shared" si="21"/>
        <v>0</v>
      </c>
      <c r="AK37" t="b">
        <f t="shared" si="22"/>
        <v>0</v>
      </c>
      <c r="AL37" t="b">
        <f t="shared" si="23"/>
        <v>0</v>
      </c>
      <c r="AM37" t="b">
        <f t="shared" si="24"/>
        <v>0</v>
      </c>
      <c r="AN37" t="b">
        <f t="shared" si="25"/>
        <v>0</v>
      </c>
      <c r="AO37" t="b">
        <f t="shared" si="26"/>
        <v>0</v>
      </c>
      <c r="AP37" t="b">
        <f t="shared" si="27"/>
        <v>0</v>
      </c>
      <c r="AQ37" t="b">
        <f t="shared" si="28"/>
        <v>0</v>
      </c>
      <c r="AR37" t="b">
        <f t="shared" si="29"/>
        <v>0</v>
      </c>
      <c r="AS37" t="b">
        <f t="shared" si="30"/>
        <v>0</v>
      </c>
      <c r="AT37" t="b">
        <f t="shared" si="31"/>
        <v>0</v>
      </c>
      <c r="AU37" t="b">
        <f t="shared" si="32"/>
        <v>0</v>
      </c>
      <c r="AV37" t="b">
        <f t="shared" si="33"/>
        <v>0</v>
      </c>
      <c r="AW37" t="b">
        <f t="shared" si="34"/>
        <v>0</v>
      </c>
      <c r="AX37" t="b">
        <f t="shared" si="35"/>
        <v>0</v>
      </c>
      <c r="AY37" t="b">
        <f t="shared" si="36"/>
        <v>0</v>
      </c>
      <c r="AZ37" t="b">
        <f t="shared" si="37"/>
        <v>0</v>
      </c>
      <c r="BA37" t="b">
        <f t="shared" si="38"/>
        <v>0</v>
      </c>
      <c r="BB37" t="b">
        <f t="shared" si="39"/>
        <v>0</v>
      </c>
      <c r="BC37" t="b">
        <f t="shared" si="40"/>
        <v>0</v>
      </c>
      <c r="BD37" t="b">
        <f t="shared" si="41"/>
        <v>0</v>
      </c>
      <c r="BE37" t="b">
        <f t="shared" si="42"/>
        <v>0</v>
      </c>
      <c r="BF37" t="b">
        <f t="shared" si="43"/>
        <v>0</v>
      </c>
      <c r="BG37" t="b">
        <f t="shared" si="44"/>
        <v>0</v>
      </c>
      <c r="BH37" t="b">
        <f t="shared" si="45"/>
        <v>0</v>
      </c>
      <c r="BI37" t="b">
        <f t="shared" si="46"/>
        <v>0</v>
      </c>
      <c r="BJ37" t="b">
        <f t="shared" si="47"/>
        <v>0</v>
      </c>
      <c r="BK37" t="b">
        <f t="shared" si="48"/>
        <v>0</v>
      </c>
      <c r="BL37" t="b">
        <f t="shared" si="49"/>
        <v>0</v>
      </c>
      <c r="BM37" t="b">
        <f t="shared" si="50"/>
        <v>0</v>
      </c>
      <c r="BN37" t="b">
        <f t="shared" si="51"/>
        <v>0</v>
      </c>
      <c r="BO37" t="b">
        <f t="shared" si="52"/>
        <v>0</v>
      </c>
      <c r="BP37" t="b">
        <f t="shared" si="53"/>
        <v>1</v>
      </c>
      <c r="BQ37" t="b">
        <f t="shared" si="54"/>
        <v>0</v>
      </c>
      <c r="BR37" t="b">
        <f t="shared" si="55"/>
        <v>0</v>
      </c>
      <c r="BS37" t="b">
        <f t="shared" si="56"/>
        <v>0</v>
      </c>
      <c r="BT37" t="b">
        <f t="shared" si="57"/>
        <v>0</v>
      </c>
      <c r="BU37" t="b">
        <f t="shared" si="58"/>
        <v>0</v>
      </c>
      <c r="BV37" t="b">
        <f t="shared" si="59"/>
        <v>0</v>
      </c>
      <c r="BW37" t="b">
        <f t="shared" si="60"/>
        <v>0</v>
      </c>
      <c r="BX37" t="b">
        <f t="shared" si="61"/>
        <v>0</v>
      </c>
      <c r="BY37" t="b">
        <f t="shared" si="62"/>
        <v>0</v>
      </c>
      <c r="BZ37" t="b">
        <f t="shared" si="63"/>
        <v>0</v>
      </c>
      <c r="CA37" t="b">
        <f t="shared" si="64"/>
        <v>0</v>
      </c>
      <c r="CB37" t="b">
        <f t="shared" si="65"/>
        <v>0</v>
      </c>
      <c r="CC37" t="b">
        <f t="shared" si="66"/>
        <v>0</v>
      </c>
      <c r="CD37" t="b">
        <f t="shared" si="67"/>
        <v>0</v>
      </c>
      <c r="CE37" t="b">
        <f t="shared" si="68"/>
        <v>0</v>
      </c>
      <c r="CF37" t="b">
        <f t="shared" si="69"/>
        <v>0</v>
      </c>
      <c r="CG37" t="b">
        <f t="shared" si="70"/>
        <v>0</v>
      </c>
      <c r="CH37" t="b">
        <f t="shared" si="71"/>
        <v>0</v>
      </c>
      <c r="CI37" t="b">
        <f t="shared" si="72"/>
        <v>0</v>
      </c>
      <c r="CJ37" t="b">
        <f t="shared" si="73"/>
        <v>0</v>
      </c>
      <c r="CK37" t="b">
        <f t="shared" si="74"/>
        <v>0</v>
      </c>
      <c r="CL37" t="b">
        <f t="shared" si="75"/>
        <v>0</v>
      </c>
      <c r="CM37" t="b">
        <f t="shared" si="76"/>
        <v>0</v>
      </c>
      <c r="CN37" t="b">
        <f t="shared" si="77"/>
        <v>0</v>
      </c>
      <c r="CO37" t="b">
        <f t="shared" si="78"/>
        <v>0</v>
      </c>
      <c r="CP37" t="b">
        <f t="shared" si="79"/>
        <v>0</v>
      </c>
      <c r="CQ37" t="b">
        <f t="shared" si="80"/>
        <v>0</v>
      </c>
      <c r="CR37" t="b">
        <f t="shared" si="81"/>
        <v>0</v>
      </c>
      <c r="CS37" t="b">
        <f t="shared" si="82"/>
        <v>0</v>
      </c>
      <c r="CT37" t="b">
        <f t="shared" si="83"/>
        <v>0</v>
      </c>
      <c r="CU37" t="b">
        <f t="shared" si="84"/>
        <v>0</v>
      </c>
      <c r="CV37" t="b">
        <f t="shared" si="85"/>
        <v>0</v>
      </c>
      <c r="CW37" t="b">
        <f t="shared" si="86"/>
        <v>0</v>
      </c>
      <c r="CX37" t="b">
        <f t="shared" si="87"/>
        <v>0</v>
      </c>
      <c r="CY37" t="b">
        <f t="shared" si="88"/>
        <v>0</v>
      </c>
      <c r="CZ37" t="b">
        <f t="shared" si="89"/>
        <v>0</v>
      </c>
      <c r="DA37" t="b">
        <f t="shared" si="90"/>
        <v>0</v>
      </c>
      <c r="DB37" t="b">
        <f t="shared" si="91"/>
        <v>0</v>
      </c>
      <c r="DC37" t="b">
        <f t="shared" si="92"/>
        <v>0</v>
      </c>
      <c r="DD37" t="b">
        <f t="shared" si="93"/>
        <v>0</v>
      </c>
    </row>
    <row r="38" spans="1:108">
      <c r="A38" s="4" t="s">
        <v>245</v>
      </c>
      <c r="B38" t="s">
        <v>246</v>
      </c>
      <c r="C38" t="s">
        <v>244</v>
      </c>
      <c r="D38" s="4"/>
      <c r="E38" t="s">
        <v>7339</v>
      </c>
      <c r="F38" t="s">
        <v>156</v>
      </c>
      <c r="G38" t="s">
        <v>157</v>
      </c>
      <c r="H38" t="s">
        <v>7426</v>
      </c>
      <c r="I38" t="s">
        <v>7418</v>
      </c>
      <c r="J38" s="4" t="s">
        <v>165</v>
      </c>
      <c r="K38" s="4" t="s">
        <v>114</v>
      </c>
      <c r="L38" s="4" t="s">
        <v>6170</v>
      </c>
      <c r="M38" s="4" t="s">
        <v>221</v>
      </c>
      <c r="N38" s="4" t="s">
        <v>247</v>
      </c>
      <c r="O38" s="4" t="b">
        <f t="shared" si="0"/>
        <v>1</v>
      </c>
      <c r="P38" s="4" t="b">
        <f t="shared" si="1"/>
        <v>1</v>
      </c>
      <c r="Q38" s="4" t="b">
        <f t="shared" si="2"/>
        <v>0</v>
      </c>
      <c r="R38" s="4" t="b">
        <f t="shared" si="3"/>
        <v>0</v>
      </c>
      <c r="S38" s="4" t="b">
        <f t="shared" si="4"/>
        <v>1</v>
      </c>
      <c r="T38" s="4" t="b">
        <f t="shared" si="5"/>
        <v>1</v>
      </c>
      <c r="U38" s="4" t="b">
        <f t="shared" si="6"/>
        <v>1</v>
      </c>
      <c r="V38" s="4" t="b">
        <f t="shared" si="7"/>
        <v>1</v>
      </c>
      <c r="W38" s="4" t="b">
        <f t="shared" si="8"/>
        <v>1</v>
      </c>
      <c r="X38" s="4" t="b">
        <f t="shared" si="9"/>
        <v>0</v>
      </c>
      <c r="Y38" s="4" t="b">
        <f t="shared" si="10"/>
        <v>0</v>
      </c>
      <c r="Z38" s="4" t="b">
        <f t="shared" si="11"/>
        <v>0</v>
      </c>
      <c r="AA38" s="4" t="b">
        <f t="shared" si="12"/>
        <v>1</v>
      </c>
      <c r="AB38" s="4" t="b">
        <f t="shared" si="13"/>
        <v>1</v>
      </c>
      <c r="AC38" s="4" t="b">
        <f t="shared" si="14"/>
        <v>0</v>
      </c>
      <c r="AD38" s="4" t="b">
        <f t="shared" si="15"/>
        <v>0</v>
      </c>
      <c r="AE38" s="4" t="b">
        <f t="shared" si="16"/>
        <v>0</v>
      </c>
      <c r="AF38" s="4" t="b">
        <f t="shared" si="17"/>
        <v>0</v>
      </c>
      <c r="AG38" s="4" t="b">
        <f t="shared" si="18"/>
        <v>0</v>
      </c>
      <c r="AH38" s="4" t="b">
        <f t="shared" si="19"/>
        <v>0</v>
      </c>
      <c r="AI38" s="4" t="b">
        <f t="shared" si="20"/>
        <v>0</v>
      </c>
      <c r="AJ38" s="4" t="b">
        <f t="shared" si="21"/>
        <v>0</v>
      </c>
      <c r="AK38" s="4" t="b">
        <f t="shared" si="22"/>
        <v>0</v>
      </c>
      <c r="AL38" s="4" t="b">
        <f t="shared" si="23"/>
        <v>0</v>
      </c>
      <c r="AM38" s="4" t="b">
        <f t="shared" si="24"/>
        <v>0</v>
      </c>
      <c r="AN38" s="4" t="b">
        <f t="shared" si="25"/>
        <v>0</v>
      </c>
      <c r="AO38" s="4" t="b">
        <f t="shared" si="26"/>
        <v>0</v>
      </c>
      <c r="AP38" s="4" t="b">
        <f t="shared" si="27"/>
        <v>0</v>
      </c>
      <c r="AQ38" s="4" t="b">
        <f t="shared" si="28"/>
        <v>0</v>
      </c>
      <c r="AR38" s="4" t="b">
        <f t="shared" si="29"/>
        <v>0</v>
      </c>
      <c r="AS38" s="4" t="b">
        <f t="shared" si="30"/>
        <v>0</v>
      </c>
      <c r="AT38" s="4" t="b">
        <f t="shared" si="31"/>
        <v>0</v>
      </c>
      <c r="AU38" s="4" t="b">
        <f t="shared" si="32"/>
        <v>0</v>
      </c>
      <c r="AV38" s="4" t="b">
        <f t="shared" si="33"/>
        <v>0</v>
      </c>
      <c r="AW38" s="4" t="b">
        <f t="shared" si="34"/>
        <v>0</v>
      </c>
      <c r="AX38" s="4" t="b">
        <f t="shared" si="35"/>
        <v>0</v>
      </c>
      <c r="AY38" s="4" t="b">
        <f t="shared" si="36"/>
        <v>0</v>
      </c>
      <c r="AZ38" s="4" t="b">
        <f t="shared" si="37"/>
        <v>0</v>
      </c>
      <c r="BA38" s="4" t="b">
        <f t="shared" si="38"/>
        <v>0</v>
      </c>
      <c r="BB38" s="4" t="b">
        <f t="shared" si="39"/>
        <v>0</v>
      </c>
      <c r="BC38" s="4" t="b">
        <f t="shared" si="40"/>
        <v>0</v>
      </c>
      <c r="BD38" s="4" t="b">
        <f t="shared" si="41"/>
        <v>0</v>
      </c>
      <c r="BE38" s="4" t="b">
        <f t="shared" si="42"/>
        <v>0</v>
      </c>
      <c r="BF38" s="4" t="b">
        <f t="shared" si="43"/>
        <v>0</v>
      </c>
      <c r="BG38" s="4" t="b">
        <f t="shared" si="44"/>
        <v>0</v>
      </c>
      <c r="BH38" s="4" t="b">
        <f t="shared" si="45"/>
        <v>1</v>
      </c>
      <c r="BI38" s="4" t="b">
        <f t="shared" si="46"/>
        <v>0</v>
      </c>
      <c r="BJ38" s="4" t="b">
        <f t="shared" si="47"/>
        <v>0</v>
      </c>
      <c r="BK38" s="4" t="b">
        <f t="shared" si="48"/>
        <v>0</v>
      </c>
      <c r="BL38" s="4" t="b">
        <f t="shared" si="49"/>
        <v>0</v>
      </c>
      <c r="BM38" s="4" t="b">
        <f t="shared" si="50"/>
        <v>0</v>
      </c>
      <c r="BN38" s="4" t="b">
        <f t="shared" si="51"/>
        <v>0</v>
      </c>
      <c r="BO38" s="4" t="b">
        <f t="shared" si="52"/>
        <v>1</v>
      </c>
      <c r="BP38" s="4" t="b">
        <f t="shared" si="53"/>
        <v>1</v>
      </c>
      <c r="BQ38" s="4" t="b">
        <f t="shared" si="54"/>
        <v>0</v>
      </c>
      <c r="BR38" s="4" t="b">
        <f t="shared" si="55"/>
        <v>0</v>
      </c>
      <c r="BS38" s="4" t="b">
        <f t="shared" si="56"/>
        <v>1</v>
      </c>
      <c r="BT38" s="4" t="b">
        <f t="shared" si="57"/>
        <v>0</v>
      </c>
      <c r="BU38" s="4" t="b">
        <f t="shared" si="58"/>
        <v>0</v>
      </c>
      <c r="BV38" s="4" t="b">
        <f t="shared" si="59"/>
        <v>0</v>
      </c>
      <c r="BW38" s="4" t="b">
        <f t="shared" si="60"/>
        <v>0</v>
      </c>
      <c r="BX38" s="4" t="b">
        <f t="shared" si="61"/>
        <v>0</v>
      </c>
      <c r="BY38" s="4" t="b">
        <f t="shared" si="62"/>
        <v>0</v>
      </c>
      <c r="BZ38" s="4" t="b">
        <f t="shared" si="63"/>
        <v>0</v>
      </c>
      <c r="CA38" s="4" t="b">
        <f t="shared" si="64"/>
        <v>0</v>
      </c>
      <c r="CB38" s="4" t="b">
        <f t="shared" si="65"/>
        <v>0</v>
      </c>
      <c r="CC38" s="4" t="b">
        <f t="shared" si="66"/>
        <v>0</v>
      </c>
      <c r="CD38" s="4" t="b">
        <f t="shared" si="67"/>
        <v>0</v>
      </c>
      <c r="CE38" s="4" t="b">
        <f t="shared" si="68"/>
        <v>0</v>
      </c>
      <c r="CF38" s="4" t="b">
        <f t="shared" si="69"/>
        <v>0</v>
      </c>
      <c r="CG38" s="4" t="b">
        <f t="shared" si="70"/>
        <v>0</v>
      </c>
      <c r="CH38" s="4" t="b">
        <f t="shared" si="71"/>
        <v>0</v>
      </c>
      <c r="CI38" s="4" t="b">
        <f t="shared" si="72"/>
        <v>0</v>
      </c>
      <c r="CJ38" s="4" t="b">
        <f t="shared" si="73"/>
        <v>0</v>
      </c>
      <c r="CK38" s="4" t="b">
        <f t="shared" si="74"/>
        <v>0</v>
      </c>
      <c r="CL38" s="4" t="b">
        <f t="shared" si="75"/>
        <v>0</v>
      </c>
      <c r="CM38" s="4" t="b">
        <f t="shared" si="76"/>
        <v>0</v>
      </c>
      <c r="CN38" s="4" t="b">
        <f t="shared" si="77"/>
        <v>0</v>
      </c>
      <c r="CO38" s="4" t="b">
        <f t="shared" si="78"/>
        <v>0</v>
      </c>
      <c r="CP38" s="4" t="b">
        <f t="shared" si="79"/>
        <v>0</v>
      </c>
      <c r="CQ38" s="4" t="b">
        <f t="shared" si="80"/>
        <v>1</v>
      </c>
      <c r="CR38" s="4" t="b">
        <f t="shared" si="81"/>
        <v>0</v>
      </c>
      <c r="CS38" s="4" t="b">
        <f t="shared" si="82"/>
        <v>0</v>
      </c>
      <c r="CT38" s="4" t="b">
        <f t="shared" si="83"/>
        <v>0</v>
      </c>
      <c r="CU38" s="4" t="b">
        <f t="shared" si="84"/>
        <v>0</v>
      </c>
      <c r="CV38" s="4" t="b">
        <f t="shared" si="85"/>
        <v>0</v>
      </c>
      <c r="CW38" s="4" t="b">
        <f t="shared" si="86"/>
        <v>0</v>
      </c>
      <c r="CX38" s="4" t="b">
        <f t="shared" si="87"/>
        <v>0</v>
      </c>
      <c r="CY38" s="4" t="b">
        <f t="shared" si="88"/>
        <v>0</v>
      </c>
      <c r="CZ38" s="4" t="b">
        <f t="shared" si="89"/>
        <v>0</v>
      </c>
      <c r="DA38" s="4" t="b">
        <f t="shared" si="90"/>
        <v>0</v>
      </c>
      <c r="DB38" s="4" t="b">
        <f t="shared" si="91"/>
        <v>0</v>
      </c>
      <c r="DC38" s="4" t="b">
        <f t="shared" si="92"/>
        <v>0</v>
      </c>
      <c r="DD38" s="4" t="b">
        <f t="shared" si="93"/>
        <v>0</v>
      </c>
    </row>
    <row r="39" spans="1:108">
      <c r="A39" s="7" t="s">
        <v>248</v>
      </c>
      <c r="B39" t="s">
        <v>249</v>
      </c>
      <c r="C39" t="s">
        <v>244</v>
      </c>
      <c r="E39" t="s">
        <v>7339</v>
      </c>
      <c r="F39" t="s">
        <v>156</v>
      </c>
      <c r="G39" t="s">
        <v>157</v>
      </c>
      <c r="H39" t="s">
        <v>7426</v>
      </c>
      <c r="I39" t="s">
        <v>7418</v>
      </c>
      <c r="J39" s="4" t="s">
        <v>250</v>
      </c>
      <c r="K39" t="s">
        <v>109</v>
      </c>
      <c r="L39" t="s">
        <v>2107</v>
      </c>
      <c r="M39" t="s">
        <v>6079</v>
      </c>
      <c r="N39" t="s">
        <v>79</v>
      </c>
      <c r="O39" t="b">
        <f t="shared" si="0"/>
        <v>1</v>
      </c>
      <c r="P39" t="b">
        <f t="shared" si="1"/>
        <v>0</v>
      </c>
      <c r="Q39" t="b">
        <f t="shared" si="2"/>
        <v>0</v>
      </c>
      <c r="R39" t="b">
        <f t="shared" si="3"/>
        <v>0</v>
      </c>
      <c r="S39" t="b">
        <f t="shared" si="4"/>
        <v>0</v>
      </c>
      <c r="T39" t="b">
        <f t="shared" si="5"/>
        <v>0</v>
      </c>
      <c r="U39" t="b">
        <f t="shared" si="6"/>
        <v>0</v>
      </c>
      <c r="V39" t="b">
        <f t="shared" si="7"/>
        <v>0</v>
      </c>
      <c r="W39" t="b">
        <f t="shared" si="8"/>
        <v>1</v>
      </c>
      <c r="X39" t="b">
        <f t="shared" si="9"/>
        <v>0</v>
      </c>
      <c r="Y39" t="b">
        <f t="shared" si="10"/>
        <v>0</v>
      </c>
      <c r="Z39" t="b">
        <f t="shared" si="11"/>
        <v>0</v>
      </c>
      <c r="AA39" t="b">
        <f t="shared" si="12"/>
        <v>0</v>
      </c>
      <c r="AB39" t="b">
        <f t="shared" si="13"/>
        <v>0</v>
      </c>
      <c r="AC39" t="b">
        <f t="shared" si="14"/>
        <v>0</v>
      </c>
      <c r="AD39" t="b">
        <f t="shared" si="15"/>
        <v>0</v>
      </c>
      <c r="AE39" t="b">
        <f t="shared" si="16"/>
        <v>0</v>
      </c>
      <c r="AF39" t="b">
        <f t="shared" si="17"/>
        <v>0</v>
      </c>
      <c r="AG39" t="b">
        <f t="shared" si="18"/>
        <v>0</v>
      </c>
      <c r="AH39" t="b">
        <f t="shared" si="19"/>
        <v>0</v>
      </c>
      <c r="AI39" t="b">
        <f t="shared" si="20"/>
        <v>0</v>
      </c>
      <c r="AJ39" t="b">
        <f t="shared" si="21"/>
        <v>0</v>
      </c>
      <c r="AK39" t="b">
        <f t="shared" si="22"/>
        <v>0</v>
      </c>
      <c r="AL39" t="b">
        <f t="shared" si="23"/>
        <v>0</v>
      </c>
      <c r="AM39" t="b">
        <f t="shared" si="24"/>
        <v>0</v>
      </c>
      <c r="AN39" t="b">
        <f t="shared" si="25"/>
        <v>0</v>
      </c>
      <c r="AO39" t="b">
        <f t="shared" si="26"/>
        <v>0</v>
      </c>
      <c r="AP39" t="b">
        <f t="shared" si="27"/>
        <v>0</v>
      </c>
      <c r="AQ39" t="b">
        <f t="shared" si="28"/>
        <v>0</v>
      </c>
      <c r="AR39" t="b">
        <f t="shared" si="29"/>
        <v>0</v>
      </c>
      <c r="AS39" t="b">
        <f t="shared" si="30"/>
        <v>0</v>
      </c>
      <c r="AT39" t="b">
        <f t="shared" si="31"/>
        <v>0</v>
      </c>
      <c r="AU39" t="b">
        <f t="shared" si="32"/>
        <v>0</v>
      </c>
      <c r="AV39" t="b">
        <f t="shared" si="33"/>
        <v>0</v>
      </c>
      <c r="AW39" t="b">
        <f t="shared" si="34"/>
        <v>0</v>
      </c>
      <c r="AX39" t="b">
        <f t="shared" si="35"/>
        <v>0</v>
      </c>
      <c r="AY39" t="b">
        <f t="shared" si="36"/>
        <v>0</v>
      </c>
      <c r="AZ39" t="b">
        <f t="shared" si="37"/>
        <v>0</v>
      </c>
      <c r="BA39" t="b">
        <f t="shared" si="38"/>
        <v>0</v>
      </c>
      <c r="BB39" t="b">
        <f t="shared" si="39"/>
        <v>0</v>
      </c>
      <c r="BC39" t="b">
        <f t="shared" si="40"/>
        <v>0</v>
      </c>
      <c r="BD39" t="b">
        <f t="shared" si="41"/>
        <v>0</v>
      </c>
      <c r="BE39" t="b">
        <f t="shared" si="42"/>
        <v>0</v>
      </c>
      <c r="BF39" t="b">
        <f t="shared" si="43"/>
        <v>0</v>
      </c>
      <c r="BG39" t="b">
        <f t="shared" si="44"/>
        <v>0</v>
      </c>
      <c r="BH39" t="b">
        <f t="shared" si="45"/>
        <v>0</v>
      </c>
      <c r="BI39" t="b">
        <f t="shared" si="46"/>
        <v>0</v>
      </c>
      <c r="BJ39" t="b">
        <f t="shared" si="47"/>
        <v>0</v>
      </c>
      <c r="BK39" t="b">
        <f t="shared" si="48"/>
        <v>0</v>
      </c>
      <c r="BL39" t="b">
        <f t="shared" si="49"/>
        <v>0</v>
      </c>
      <c r="BM39" t="b">
        <f t="shared" si="50"/>
        <v>0</v>
      </c>
      <c r="BN39" t="b">
        <f t="shared" si="51"/>
        <v>0</v>
      </c>
      <c r="BO39" t="b">
        <f t="shared" si="52"/>
        <v>0</v>
      </c>
      <c r="BP39" t="b">
        <f t="shared" si="53"/>
        <v>0</v>
      </c>
      <c r="BQ39" t="b">
        <f t="shared" si="54"/>
        <v>0</v>
      </c>
      <c r="BR39" t="b">
        <f t="shared" si="55"/>
        <v>0</v>
      </c>
      <c r="BS39" t="b">
        <f t="shared" si="56"/>
        <v>0</v>
      </c>
      <c r="BT39" t="b">
        <f t="shared" si="57"/>
        <v>0</v>
      </c>
      <c r="BU39" t="b">
        <f t="shared" si="58"/>
        <v>0</v>
      </c>
      <c r="BV39" t="b">
        <f t="shared" si="59"/>
        <v>0</v>
      </c>
      <c r="BW39" t="b">
        <f t="shared" si="60"/>
        <v>0</v>
      </c>
      <c r="BX39" t="b">
        <f t="shared" si="61"/>
        <v>0</v>
      </c>
      <c r="BY39" t="b">
        <f t="shared" si="62"/>
        <v>0</v>
      </c>
      <c r="BZ39" t="b">
        <f t="shared" si="63"/>
        <v>0</v>
      </c>
      <c r="CA39" t="b">
        <f t="shared" si="64"/>
        <v>0</v>
      </c>
      <c r="CB39" t="b">
        <f t="shared" si="65"/>
        <v>0</v>
      </c>
      <c r="CC39" t="b">
        <f t="shared" si="66"/>
        <v>0</v>
      </c>
      <c r="CD39" t="b">
        <f t="shared" si="67"/>
        <v>0</v>
      </c>
      <c r="CE39" t="b">
        <f t="shared" si="68"/>
        <v>0</v>
      </c>
      <c r="CF39" t="b">
        <f t="shared" si="69"/>
        <v>1</v>
      </c>
      <c r="CG39" t="b">
        <f t="shared" si="70"/>
        <v>0</v>
      </c>
      <c r="CH39" t="b">
        <f t="shared" si="71"/>
        <v>0</v>
      </c>
      <c r="CI39" t="b">
        <f t="shared" si="72"/>
        <v>0</v>
      </c>
      <c r="CJ39" t="b">
        <f t="shared" si="73"/>
        <v>0</v>
      </c>
      <c r="CK39" t="b">
        <f t="shared" si="74"/>
        <v>0</v>
      </c>
      <c r="CL39" t="b">
        <f t="shared" si="75"/>
        <v>0</v>
      </c>
      <c r="CM39" t="b">
        <f t="shared" si="76"/>
        <v>0</v>
      </c>
      <c r="CN39" t="b">
        <f t="shared" si="77"/>
        <v>0</v>
      </c>
      <c r="CO39" t="b">
        <f t="shared" si="78"/>
        <v>0</v>
      </c>
      <c r="CP39" t="b">
        <f t="shared" si="79"/>
        <v>0</v>
      </c>
      <c r="CQ39" t="b">
        <f t="shared" si="80"/>
        <v>0</v>
      </c>
      <c r="CR39" t="b">
        <f t="shared" si="81"/>
        <v>0</v>
      </c>
      <c r="CS39" t="b">
        <f t="shared" si="82"/>
        <v>0</v>
      </c>
      <c r="CT39" t="b">
        <f t="shared" si="83"/>
        <v>0</v>
      </c>
      <c r="CU39" t="b">
        <f t="shared" si="84"/>
        <v>0</v>
      </c>
      <c r="CV39" t="b">
        <f t="shared" si="85"/>
        <v>0</v>
      </c>
      <c r="CW39" t="b">
        <f t="shared" si="86"/>
        <v>0</v>
      </c>
      <c r="CX39" t="b">
        <f t="shared" si="87"/>
        <v>0</v>
      </c>
      <c r="CY39" t="b">
        <f t="shared" si="88"/>
        <v>0</v>
      </c>
      <c r="CZ39" t="b">
        <f t="shared" si="89"/>
        <v>0</v>
      </c>
      <c r="DA39" t="b">
        <f t="shared" si="90"/>
        <v>0</v>
      </c>
      <c r="DB39" t="b">
        <f t="shared" si="91"/>
        <v>0</v>
      </c>
      <c r="DC39" t="b">
        <f t="shared" si="92"/>
        <v>0</v>
      </c>
      <c r="DD39" t="b">
        <f t="shared" si="93"/>
        <v>0</v>
      </c>
    </row>
    <row r="40" spans="1:108">
      <c r="A40" t="s">
        <v>251</v>
      </c>
      <c r="B40" t="s">
        <v>249</v>
      </c>
      <c r="C40" t="s">
        <v>244</v>
      </c>
      <c r="E40" t="s">
        <v>7339</v>
      </c>
      <c r="F40" t="s">
        <v>156</v>
      </c>
      <c r="G40" t="s">
        <v>157</v>
      </c>
      <c r="H40" t="s">
        <v>7426</v>
      </c>
      <c r="I40" t="s">
        <v>7418</v>
      </c>
      <c r="J40" t="s">
        <v>16</v>
      </c>
      <c r="K40" t="s">
        <v>16</v>
      </c>
      <c r="L40" t="s">
        <v>6147</v>
      </c>
      <c r="M40" t="s">
        <v>6079</v>
      </c>
      <c r="N40" t="s">
        <v>63</v>
      </c>
      <c r="O40" t="b">
        <f t="shared" si="0"/>
        <v>0</v>
      </c>
      <c r="P40" t="b">
        <f t="shared" si="1"/>
        <v>1</v>
      </c>
      <c r="Q40" t="b">
        <f t="shared" si="2"/>
        <v>0</v>
      </c>
      <c r="R40" t="b">
        <f t="shared" si="3"/>
        <v>0</v>
      </c>
      <c r="S40" t="b">
        <f t="shared" si="4"/>
        <v>0</v>
      </c>
      <c r="T40" t="b">
        <f t="shared" si="5"/>
        <v>1</v>
      </c>
      <c r="U40" t="b">
        <f t="shared" si="6"/>
        <v>0</v>
      </c>
      <c r="V40" t="b">
        <f t="shared" si="7"/>
        <v>0</v>
      </c>
      <c r="W40" t="b">
        <f t="shared" si="8"/>
        <v>0</v>
      </c>
      <c r="X40" t="b">
        <f t="shared" si="9"/>
        <v>0</v>
      </c>
      <c r="Y40" t="b">
        <f t="shared" si="10"/>
        <v>0</v>
      </c>
      <c r="Z40" t="b">
        <f t="shared" si="11"/>
        <v>0</v>
      </c>
      <c r="AA40" t="b">
        <f t="shared" si="12"/>
        <v>0</v>
      </c>
      <c r="AB40" t="b">
        <f t="shared" si="13"/>
        <v>0</v>
      </c>
      <c r="AC40" t="b">
        <f t="shared" si="14"/>
        <v>0</v>
      </c>
      <c r="AD40" t="b">
        <f t="shared" si="15"/>
        <v>0</v>
      </c>
      <c r="AE40" t="b">
        <f t="shared" si="16"/>
        <v>0</v>
      </c>
      <c r="AF40" t="b">
        <f t="shared" si="17"/>
        <v>0</v>
      </c>
      <c r="AG40" t="b">
        <f t="shared" si="18"/>
        <v>0</v>
      </c>
      <c r="AH40" t="b">
        <f t="shared" si="19"/>
        <v>0</v>
      </c>
      <c r="AI40" t="b">
        <f t="shared" si="20"/>
        <v>0</v>
      </c>
      <c r="AJ40" t="b">
        <f t="shared" si="21"/>
        <v>0</v>
      </c>
      <c r="AK40" t="b">
        <f t="shared" si="22"/>
        <v>0</v>
      </c>
      <c r="AL40" t="b">
        <f t="shared" si="23"/>
        <v>0</v>
      </c>
      <c r="AM40" t="b">
        <f t="shared" si="24"/>
        <v>0</v>
      </c>
      <c r="AN40" t="b">
        <f t="shared" si="25"/>
        <v>0</v>
      </c>
      <c r="AO40" t="b">
        <f t="shared" si="26"/>
        <v>0</v>
      </c>
      <c r="AP40" t="b">
        <f t="shared" si="27"/>
        <v>0</v>
      </c>
      <c r="AQ40" t="b">
        <f t="shared" si="28"/>
        <v>0</v>
      </c>
      <c r="AR40" t="b">
        <f t="shared" si="29"/>
        <v>0</v>
      </c>
      <c r="AS40" t="b">
        <f t="shared" si="30"/>
        <v>0</v>
      </c>
      <c r="AT40" t="b">
        <f t="shared" si="31"/>
        <v>0</v>
      </c>
      <c r="AU40" t="b">
        <f t="shared" si="32"/>
        <v>0</v>
      </c>
      <c r="AV40" t="b">
        <f t="shared" si="33"/>
        <v>0</v>
      </c>
      <c r="AW40" t="b">
        <f t="shared" si="34"/>
        <v>0</v>
      </c>
      <c r="AX40" t="b">
        <f t="shared" si="35"/>
        <v>0</v>
      </c>
      <c r="AY40" t="b">
        <f t="shared" si="36"/>
        <v>0</v>
      </c>
      <c r="AZ40" t="b">
        <f t="shared" si="37"/>
        <v>0</v>
      </c>
      <c r="BA40" t="b">
        <f t="shared" si="38"/>
        <v>0</v>
      </c>
      <c r="BB40" t="b">
        <f t="shared" si="39"/>
        <v>0</v>
      </c>
      <c r="BC40" t="b">
        <f t="shared" si="40"/>
        <v>0</v>
      </c>
      <c r="BD40" t="b">
        <f t="shared" si="41"/>
        <v>0</v>
      </c>
      <c r="BE40" t="b">
        <f t="shared" si="42"/>
        <v>0</v>
      </c>
      <c r="BF40" t="b">
        <f t="shared" si="43"/>
        <v>0</v>
      </c>
      <c r="BG40" t="b">
        <f t="shared" si="44"/>
        <v>0</v>
      </c>
      <c r="BH40" t="b">
        <f t="shared" si="45"/>
        <v>0</v>
      </c>
      <c r="BI40" t="b">
        <f t="shared" si="46"/>
        <v>0</v>
      </c>
      <c r="BJ40" t="b">
        <f t="shared" si="47"/>
        <v>0</v>
      </c>
      <c r="BK40" t="b">
        <f t="shared" si="48"/>
        <v>0</v>
      </c>
      <c r="BL40" t="b">
        <f t="shared" si="49"/>
        <v>0</v>
      </c>
      <c r="BM40" t="b">
        <f t="shared" si="50"/>
        <v>0</v>
      </c>
      <c r="BN40" t="b">
        <f t="shared" si="51"/>
        <v>0</v>
      </c>
      <c r="BO40" t="b">
        <f t="shared" si="52"/>
        <v>0</v>
      </c>
      <c r="BP40" t="b">
        <f t="shared" si="53"/>
        <v>1</v>
      </c>
      <c r="BQ40" t="b">
        <f t="shared" si="54"/>
        <v>0</v>
      </c>
      <c r="BR40" t="b">
        <f t="shared" si="55"/>
        <v>0</v>
      </c>
      <c r="BS40" t="b">
        <f t="shared" si="56"/>
        <v>0</v>
      </c>
      <c r="BT40" t="b">
        <f t="shared" si="57"/>
        <v>0</v>
      </c>
      <c r="BU40" t="b">
        <f t="shared" si="58"/>
        <v>0</v>
      </c>
      <c r="BV40" t="b">
        <f t="shared" si="59"/>
        <v>0</v>
      </c>
      <c r="BW40" t="b">
        <f t="shared" si="60"/>
        <v>0</v>
      </c>
      <c r="BX40" t="b">
        <f t="shared" si="61"/>
        <v>0</v>
      </c>
      <c r="BY40" t="b">
        <f t="shared" si="62"/>
        <v>0</v>
      </c>
      <c r="BZ40" t="b">
        <f t="shared" si="63"/>
        <v>0</v>
      </c>
      <c r="CA40" t="b">
        <f t="shared" si="64"/>
        <v>0</v>
      </c>
      <c r="CB40" t="b">
        <f t="shared" si="65"/>
        <v>0</v>
      </c>
      <c r="CC40" t="b">
        <f t="shared" si="66"/>
        <v>0</v>
      </c>
      <c r="CD40" t="b">
        <f t="shared" si="67"/>
        <v>0</v>
      </c>
      <c r="CE40" t="b">
        <f t="shared" si="68"/>
        <v>0</v>
      </c>
      <c r="CF40" t="b">
        <f t="shared" si="69"/>
        <v>0</v>
      </c>
      <c r="CG40" t="b">
        <f t="shared" si="70"/>
        <v>0</v>
      </c>
      <c r="CH40" t="b">
        <f t="shared" si="71"/>
        <v>0</v>
      </c>
      <c r="CI40" t="b">
        <f t="shared" si="72"/>
        <v>0</v>
      </c>
      <c r="CJ40" t="b">
        <f t="shared" si="73"/>
        <v>0</v>
      </c>
      <c r="CK40" t="b">
        <f t="shared" si="74"/>
        <v>0</v>
      </c>
      <c r="CL40" t="b">
        <f t="shared" si="75"/>
        <v>0</v>
      </c>
      <c r="CM40" t="b">
        <f t="shared" si="76"/>
        <v>0</v>
      </c>
      <c r="CN40" t="b">
        <f t="shared" si="77"/>
        <v>0</v>
      </c>
      <c r="CO40" t="b">
        <f t="shared" si="78"/>
        <v>0</v>
      </c>
      <c r="CP40" t="b">
        <f t="shared" si="79"/>
        <v>0</v>
      </c>
      <c r="CQ40" t="b">
        <f t="shared" si="80"/>
        <v>0</v>
      </c>
      <c r="CR40" t="b">
        <f t="shared" si="81"/>
        <v>0</v>
      </c>
      <c r="CS40" t="b">
        <f t="shared" si="82"/>
        <v>0</v>
      </c>
      <c r="CT40" t="b">
        <f t="shared" si="83"/>
        <v>0</v>
      </c>
      <c r="CU40" t="b">
        <f t="shared" si="84"/>
        <v>0</v>
      </c>
      <c r="CV40" t="b">
        <f t="shared" si="85"/>
        <v>0</v>
      </c>
      <c r="CW40" t="b">
        <f t="shared" si="86"/>
        <v>0</v>
      </c>
      <c r="CX40" t="b">
        <f t="shared" si="87"/>
        <v>0</v>
      </c>
      <c r="CY40" t="b">
        <f t="shared" si="88"/>
        <v>0</v>
      </c>
      <c r="CZ40" t="b">
        <f t="shared" si="89"/>
        <v>0</v>
      </c>
      <c r="DA40" t="b">
        <f t="shared" si="90"/>
        <v>0</v>
      </c>
      <c r="DB40" t="b">
        <f t="shared" si="91"/>
        <v>0</v>
      </c>
      <c r="DC40" t="b">
        <f t="shared" si="92"/>
        <v>0</v>
      </c>
      <c r="DD40" t="b">
        <f t="shared" si="93"/>
        <v>0</v>
      </c>
    </row>
    <row r="41" spans="1:108">
      <c r="A41" t="s">
        <v>252</v>
      </c>
      <c r="B41" t="s">
        <v>244</v>
      </c>
      <c r="C41" t="s">
        <v>244</v>
      </c>
      <c r="E41" t="s">
        <v>7339</v>
      </c>
      <c r="F41" t="s">
        <v>156</v>
      </c>
      <c r="G41" t="s">
        <v>157</v>
      </c>
      <c r="H41" t="s">
        <v>7426</v>
      </c>
      <c r="I41" t="s">
        <v>7418</v>
      </c>
      <c r="J41" t="s">
        <v>165</v>
      </c>
      <c r="K41" t="s">
        <v>114</v>
      </c>
      <c r="L41" t="s">
        <v>6171</v>
      </c>
      <c r="M41" t="s">
        <v>6079</v>
      </c>
      <c r="N41" t="s">
        <v>253</v>
      </c>
      <c r="O41" t="b">
        <f t="shared" si="0"/>
        <v>1</v>
      </c>
      <c r="P41" t="b">
        <f t="shared" si="1"/>
        <v>1</v>
      </c>
      <c r="Q41" t="b">
        <f t="shared" si="2"/>
        <v>1</v>
      </c>
      <c r="R41" t="b">
        <f t="shared" si="3"/>
        <v>1</v>
      </c>
      <c r="S41" t="b">
        <f t="shared" si="4"/>
        <v>0</v>
      </c>
      <c r="T41" t="b">
        <f t="shared" si="5"/>
        <v>0</v>
      </c>
      <c r="U41" t="b">
        <f t="shared" si="6"/>
        <v>1</v>
      </c>
      <c r="V41" t="b">
        <f t="shared" si="7"/>
        <v>1</v>
      </c>
      <c r="W41" t="b">
        <f t="shared" si="8"/>
        <v>1</v>
      </c>
      <c r="X41" t="b">
        <f t="shared" si="9"/>
        <v>0</v>
      </c>
      <c r="Y41" t="b">
        <f t="shared" si="10"/>
        <v>1</v>
      </c>
      <c r="Z41" t="b">
        <f t="shared" si="11"/>
        <v>0</v>
      </c>
      <c r="AA41" t="b">
        <f t="shared" si="12"/>
        <v>1</v>
      </c>
      <c r="AB41" t="b">
        <f t="shared" si="13"/>
        <v>0</v>
      </c>
      <c r="AC41" t="b">
        <f t="shared" si="14"/>
        <v>0</v>
      </c>
      <c r="AD41" t="b">
        <f t="shared" si="15"/>
        <v>0</v>
      </c>
      <c r="AE41" t="b">
        <f t="shared" si="16"/>
        <v>0</v>
      </c>
      <c r="AF41" t="b">
        <f t="shared" si="17"/>
        <v>0</v>
      </c>
      <c r="AG41" t="b">
        <f t="shared" si="18"/>
        <v>0</v>
      </c>
      <c r="AH41" t="b">
        <f t="shared" si="19"/>
        <v>1</v>
      </c>
      <c r="AI41" t="b">
        <f t="shared" si="20"/>
        <v>0</v>
      </c>
      <c r="AJ41" t="b">
        <f t="shared" si="21"/>
        <v>0</v>
      </c>
      <c r="AK41" t="b">
        <f t="shared" si="22"/>
        <v>0</v>
      </c>
      <c r="AL41" t="b">
        <f t="shared" si="23"/>
        <v>0</v>
      </c>
      <c r="AM41" t="b">
        <f t="shared" si="24"/>
        <v>0</v>
      </c>
      <c r="AN41" t="b">
        <f t="shared" si="25"/>
        <v>0</v>
      </c>
      <c r="AO41" t="b">
        <f t="shared" si="26"/>
        <v>0</v>
      </c>
      <c r="AP41" t="b">
        <f t="shared" si="27"/>
        <v>0</v>
      </c>
      <c r="AQ41" t="b">
        <f t="shared" si="28"/>
        <v>0</v>
      </c>
      <c r="AR41" t="b">
        <f t="shared" si="29"/>
        <v>0</v>
      </c>
      <c r="AS41" t="b">
        <f t="shared" si="30"/>
        <v>0</v>
      </c>
      <c r="AT41" t="b">
        <f t="shared" si="31"/>
        <v>1</v>
      </c>
      <c r="AU41" t="b">
        <f t="shared" si="32"/>
        <v>0</v>
      </c>
      <c r="AV41" t="b">
        <f t="shared" si="33"/>
        <v>0</v>
      </c>
      <c r="AW41" t="b">
        <f t="shared" si="34"/>
        <v>0</v>
      </c>
      <c r="AX41" t="b">
        <f t="shared" si="35"/>
        <v>0</v>
      </c>
      <c r="AY41" t="b">
        <f t="shared" si="36"/>
        <v>0</v>
      </c>
      <c r="AZ41" t="b">
        <f t="shared" si="37"/>
        <v>0</v>
      </c>
      <c r="BA41" t="b">
        <f t="shared" si="38"/>
        <v>0</v>
      </c>
      <c r="BB41" t="b">
        <f t="shared" si="39"/>
        <v>0</v>
      </c>
      <c r="BC41" t="b">
        <f t="shared" si="40"/>
        <v>0</v>
      </c>
      <c r="BD41" t="b">
        <f t="shared" si="41"/>
        <v>0</v>
      </c>
      <c r="BE41" t="b">
        <f t="shared" si="42"/>
        <v>0</v>
      </c>
      <c r="BF41" t="b">
        <f t="shared" si="43"/>
        <v>0</v>
      </c>
      <c r="BG41" t="b">
        <f t="shared" si="44"/>
        <v>0</v>
      </c>
      <c r="BH41" t="b">
        <f t="shared" si="45"/>
        <v>0</v>
      </c>
      <c r="BI41" t="b">
        <f t="shared" si="46"/>
        <v>0</v>
      </c>
      <c r="BJ41" t="b">
        <f t="shared" si="47"/>
        <v>0</v>
      </c>
      <c r="BK41" t="b">
        <f t="shared" si="48"/>
        <v>0</v>
      </c>
      <c r="BL41" t="b">
        <f t="shared" si="49"/>
        <v>0</v>
      </c>
      <c r="BM41" t="b">
        <f t="shared" si="50"/>
        <v>0</v>
      </c>
      <c r="BN41" t="b">
        <f t="shared" si="51"/>
        <v>0</v>
      </c>
      <c r="BO41" t="b">
        <f t="shared" si="52"/>
        <v>1</v>
      </c>
      <c r="BP41" t="b">
        <f t="shared" si="53"/>
        <v>0</v>
      </c>
      <c r="BQ41" t="b">
        <f t="shared" si="54"/>
        <v>0</v>
      </c>
      <c r="BR41" t="b">
        <f t="shared" si="55"/>
        <v>0</v>
      </c>
      <c r="BS41" t="b">
        <f t="shared" si="56"/>
        <v>0</v>
      </c>
      <c r="BT41" t="b">
        <f t="shared" si="57"/>
        <v>0</v>
      </c>
      <c r="BU41" t="b">
        <f t="shared" si="58"/>
        <v>0</v>
      </c>
      <c r="BV41" t="b">
        <f t="shared" si="59"/>
        <v>0</v>
      </c>
      <c r="BW41" t="b">
        <f t="shared" si="60"/>
        <v>0</v>
      </c>
      <c r="BX41" t="b">
        <f t="shared" si="61"/>
        <v>0</v>
      </c>
      <c r="BY41" t="b">
        <f t="shared" si="62"/>
        <v>0</v>
      </c>
      <c r="BZ41" t="b">
        <f t="shared" si="63"/>
        <v>0</v>
      </c>
      <c r="CA41" t="b">
        <f t="shared" si="64"/>
        <v>0</v>
      </c>
      <c r="CB41" t="b">
        <f t="shared" si="65"/>
        <v>0</v>
      </c>
      <c r="CC41" t="b">
        <f t="shared" si="66"/>
        <v>0</v>
      </c>
      <c r="CD41" t="b">
        <f t="shared" si="67"/>
        <v>0</v>
      </c>
      <c r="CE41" t="b">
        <f t="shared" si="68"/>
        <v>0</v>
      </c>
      <c r="CF41" t="b">
        <f t="shared" si="69"/>
        <v>1</v>
      </c>
      <c r="CG41" t="b">
        <f t="shared" si="70"/>
        <v>0</v>
      </c>
      <c r="CH41" t="b">
        <f t="shared" si="71"/>
        <v>0</v>
      </c>
      <c r="CI41" t="b">
        <f t="shared" si="72"/>
        <v>0</v>
      </c>
      <c r="CJ41" t="b">
        <f t="shared" si="73"/>
        <v>0</v>
      </c>
      <c r="CK41" t="b">
        <f t="shared" si="74"/>
        <v>0</v>
      </c>
      <c r="CL41" t="b">
        <f t="shared" si="75"/>
        <v>0</v>
      </c>
      <c r="CM41" t="b">
        <f t="shared" si="76"/>
        <v>0</v>
      </c>
      <c r="CN41" t="b">
        <f t="shared" si="77"/>
        <v>0</v>
      </c>
      <c r="CO41" t="b">
        <f t="shared" si="78"/>
        <v>1</v>
      </c>
      <c r="CP41" t="b">
        <f t="shared" si="79"/>
        <v>0</v>
      </c>
      <c r="CQ41" t="b">
        <f t="shared" si="80"/>
        <v>0</v>
      </c>
      <c r="CR41" t="b">
        <f t="shared" si="81"/>
        <v>0</v>
      </c>
      <c r="CS41" t="b">
        <f t="shared" si="82"/>
        <v>0</v>
      </c>
      <c r="CT41" t="b">
        <f t="shared" si="83"/>
        <v>0</v>
      </c>
      <c r="CU41" t="b">
        <f t="shared" si="84"/>
        <v>0</v>
      </c>
      <c r="CV41" t="b">
        <f t="shared" si="85"/>
        <v>0</v>
      </c>
      <c r="CW41" t="b">
        <f t="shared" si="86"/>
        <v>0</v>
      </c>
      <c r="CX41" t="b">
        <f t="shared" si="87"/>
        <v>0</v>
      </c>
      <c r="CY41" t="b">
        <f t="shared" si="88"/>
        <v>0</v>
      </c>
      <c r="CZ41" t="b">
        <f t="shared" si="89"/>
        <v>0</v>
      </c>
      <c r="DA41" t="b">
        <f t="shared" si="90"/>
        <v>0</v>
      </c>
      <c r="DB41" t="b">
        <f t="shared" si="91"/>
        <v>0</v>
      </c>
      <c r="DC41" t="b">
        <f t="shared" si="92"/>
        <v>0</v>
      </c>
      <c r="DD41" t="b">
        <f t="shared" si="93"/>
        <v>0</v>
      </c>
    </row>
    <row r="42" spans="1:108">
      <c r="A42" t="s">
        <v>254</v>
      </c>
      <c r="B42" t="s">
        <v>244</v>
      </c>
      <c r="C42" t="s">
        <v>244</v>
      </c>
      <c r="E42" t="s">
        <v>7339</v>
      </c>
      <c r="F42" t="s">
        <v>156</v>
      </c>
      <c r="G42" t="s">
        <v>157</v>
      </c>
      <c r="H42" t="s">
        <v>7426</v>
      </c>
      <c r="I42" t="s">
        <v>7418</v>
      </c>
      <c r="J42" t="s">
        <v>139</v>
      </c>
      <c r="K42" t="s">
        <v>139</v>
      </c>
      <c r="L42" t="s">
        <v>6172</v>
      </c>
      <c r="M42" t="s">
        <v>6079</v>
      </c>
      <c r="N42" t="s">
        <v>255</v>
      </c>
      <c r="O42" t="b">
        <f t="shared" si="0"/>
        <v>1</v>
      </c>
      <c r="P42" t="b">
        <f t="shared" si="1"/>
        <v>1</v>
      </c>
      <c r="Q42" t="b">
        <f t="shared" si="2"/>
        <v>1</v>
      </c>
      <c r="R42" t="b">
        <f t="shared" si="3"/>
        <v>0</v>
      </c>
      <c r="S42" t="b">
        <f t="shared" si="4"/>
        <v>1</v>
      </c>
      <c r="T42" t="b">
        <f t="shared" si="5"/>
        <v>1</v>
      </c>
      <c r="U42" t="b">
        <f t="shared" si="6"/>
        <v>1</v>
      </c>
      <c r="V42" t="b">
        <f t="shared" si="7"/>
        <v>0</v>
      </c>
      <c r="W42" t="b">
        <f t="shared" si="8"/>
        <v>0</v>
      </c>
      <c r="X42" t="b">
        <f t="shared" si="9"/>
        <v>0</v>
      </c>
      <c r="Y42" t="b">
        <f t="shared" si="10"/>
        <v>0</v>
      </c>
      <c r="Z42" t="b">
        <f t="shared" si="11"/>
        <v>0</v>
      </c>
      <c r="AA42" t="b">
        <f t="shared" si="12"/>
        <v>0</v>
      </c>
      <c r="AB42" t="b">
        <f t="shared" si="13"/>
        <v>1</v>
      </c>
      <c r="AC42" t="b">
        <f t="shared" si="14"/>
        <v>0</v>
      </c>
      <c r="AD42" t="b">
        <f t="shared" si="15"/>
        <v>0</v>
      </c>
      <c r="AE42" t="b">
        <f t="shared" si="16"/>
        <v>0</v>
      </c>
      <c r="AF42" t="b">
        <f t="shared" si="17"/>
        <v>0</v>
      </c>
      <c r="AG42" t="b">
        <f t="shared" si="18"/>
        <v>0</v>
      </c>
      <c r="AH42" t="b">
        <f t="shared" si="19"/>
        <v>1</v>
      </c>
      <c r="AI42" t="b">
        <f t="shared" si="20"/>
        <v>0</v>
      </c>
      <c r="AJ42" t="b">
        <f t="shared" si="21"/>
        <v>0</v>
      </c>
      <c r="AK42" t="b">
        <f t="shared" si="22"/>
        <v>0</v>
      </c>
      <c r="AL42" t="b">
        <f t="shared" si="23"/>
        <v>0</v>
      </c>
      <c r="AM42" t="b">
        <f t="shared" si="24"/>
        <v>0</v>
      </c>
      <c r="AN42" t="b">
        <f t="shared" si="25"/>
        <v>0</v>
      </c>
      <c r="AO42" t="b">
        <f t="shared" si="26"/>
        <v>0</v>
      </c>
      <c r="AP42" t="b">
        <f t="shared" si="27"/>
        <v>0</v>
      </c>
      <c r="AQ42" t="b">
        <f t="shared" si="28"/>
        <v>0</v>
      </c>
      <c r="AR42" t="b">
        <f t="shared" si="29"/>
        <v>0</v>
      </c>
      <c r="AS42" t="b">
        <f t="shared" si="30"/>
        <v>0</v>
      </c>
      <c r="AT42" t="b">
        <f t="shared" si="31"/>
        <v>0</v>
      </c>
      <c r="AU42" t="b">
        <f t="shared" si="32"/>
        <v>0</v>
      </c>
      <c r="AV42" t="b">
        <f t="shared" si="33"/>
        <v>0</v>
      </c>
      <c r="AW42" t="b">
        <f t="shared" si="34"/>
        <v>0</v>
      </c>
      <c r="AX42" t="b">
        <f t="shared" si="35"/>
        <v>0</v>
      </c>
      <c r="AY42" t="b">
        <f t="shared" si="36"/>
        <v>0</v>
      </c>
      <c r="AZ42" t="b">
        <f t="shared" si="37"/>
        <v>0</v>
      </c>
      <c r="BA42" t="b">
        <f t="shared" si="38"/>
        <v>0</v>
      </c>
      <c r="BB42" t="b">
        <f t="shared" si="39"/>
        <v>0</v>
      </c>
      <c r="BC42" t="b">
        <f t="shared" si="40"/>
        <v>0</v>
      </c>
      <c r="BD42" t="b">
        <f t="shared" si="41"/>
        <v>0</v>
      </c>
      <c r="BE42" t="b">
        <f t="shared" si="42"/>
        <v>0</v>
      </c>
      <c r="BF42" t="b">
        <f t="shared" si="43"/>
        <v>0</v>
      </c>
      <c r="BG42" t="b">
        <f t="shared" si="44"/>
        <v>0</v>
      </c>
      <c r="BH42" t="b">
        <f t="shared" si="45"/>
        <v>0</v>
      </c>
      <c r="BI42" t="b">
        <f t="shared" si="46"/>
        <v>0</v>
      </c>
      <c r="BJ42" t="b">
        <f t="shared" si="47"/>
        <v>0</v>
      </c>
      <c r="BK42" t="b">
        <f t="shared" si="48"/>
        <v>0</v>
      </c>
      <c r="BL42" t="b">
        <f t="shared" si="49"/>
        <v>0</v>
      </c>
      <c r="BM42" t="b">
        <f t="shared" si="50"/>
        <v>0</v>
      </c>
      <c r="BN42" t="b">
        <f t="shared" si="51"/>
        <v>0</v>
      </c>
      <c r="BO42" t="b">
        <f t="shared" si="52"/>
        <v>0</v>
      </c>
      <c r="BP42" t="b">
        <f t="shared" si="53"/>
        <v>1</v>
      </c>
      <c r="BQ42" t="b">
        <f t="shared" si="54"/>
        <v>0</v>
      </c>
      <c r="BR42" t="b">
        <f t="shared" si="55"/>
        <v>0</v>
      </c>
      <c r="BS42" t="b">
        <f t="shared" si="56"/>
        <v>0</v>
      </c>
      <c r="BT42" t="b">
        <f t="shared" si="57"/>
        <v>0</v>
      </c>
      <c r="BU42" t="b">
        <f t="shared" si="58"/>
        <v>0</v>
      </c>
      <c r="BV42" t="b">
        <f t="shared" si="59"/>
        <v>0</v>
      </c>
      <c r="BW42" t="b">
        <f t="shared" si="60"/>
        <v>0</v>
      </c>
      <c r="BX42" t="b">
        <f t="shared" si="61"/>
        <v>0</v>
      </c>
      <c r="BY42" t="b">
        <f t="shared" si="62"/>
        <v>0</v>
      </c>
      <c r="BZ42" t="b">
        <f t="shared" si="63"/>
        <v>0</v>
      </c>
      <c r="CA42" t="b">
        <f t="shared" si="64"/>
        <v>0</v>
      </c>
      <c r="CB42" t="b">
        <f t="shared" si="65"/>
        <v>0</v>
      </c>
      <c r="CC42" t="b">
        <f t="shared" si="66"/>
        <v>0</v>
      </c>
      <c r="CD42" t="b">
        <f t="shared" si="67"/>
        <v>0</v>
      </c>
      <c r="CE42" t="b">
        <f t="shared" si="68"/>
        <v>0</v>
      </c>
      <c r="CF42" t="b">
        <f t="shared" si="69"/>
        <v>0</v>
      </c>
      <c r="CG42" t="b">
        <f t="shared" si="70"/>
        <v>0</v>
      </c>
      <c r="CH42" t="b">
        <f t="shared" si="71"/>
        <v>1</v>
      </c>
      <c r="CI42" t="b">
        <f t="shared" si="72"/>
        <v>0</v>
      </c>
      <c r="CJ42" t="b">
        <f t="shared" si="73"/>
        <v>0</v>
      </c>
      <c r="CK42" t="b">
        <f t="shared" si="74"/>
        <v>1</v>
      </c>
      <c r="CL42" t="b">
        <f t="shared" si="75"/>
        <v>0</v>
      </c>
      <c r="CM42" t="b">
        <f t="shared" si="76"/>
        <v>0</v>
      </c>
      <c r="CN42" t="b">
        <f t="shared" si="77"/>
        <v>0</v>
      </c>
      <c r="CO42" t="b">
        <f t="shared" si="78"/>
        <v>0</v>
      </c>
      <c r="CP42" t="b">
        <f t="shared" si="79"/>
        <v>0</v>
      </c>
      <c r="CQ42" t="b">
        <f t="shared" si="80"/>
        <v>0</v>
      </c>
      <c r="CR42" t="b">
        <f t="shared" si="81"/>
        <v>0</v>
      </c>
      <c r="CS42" t="b">
        <f t="shared" si="82"/>
        <v>0</v>
      </c>
      <c r="CT42" t="b">
        <f t="shared" si="83"/>
        <v>0</v>
      </c>
      <c r="CU42" t="b">
        <f t="shared" si="84"/>
        <v>0</v>
      </c>
      <c r="CV42" t="b">
        <f t="shared" si="85"/>
        <v>0</v>
      </c>
      <c r="CW42" t="b">
        <f t="shared" si="86"/>
        <v>0</v>
      </c>
      <c r="CX42" t="b">
        <f t="shared" si="87"/>
        <v>0</v>
      </c>
      <c r="CY42" t="b">
        <f t="shared" si="88"/>
        <v>0</v>
      </c>
      <c r="CZ42" t="b">
        <f t="shared" si="89"/>
        <v>0</v>
      </c>
      <c r="DA42" t="b">
        <f t="shared" si="90"/>
        <v>0</v>
      </c>
      <c r="DB42" t="b">
        <f t="shared" si="91"/>
        <v>0</v>
      </c>
      <c r="DC42" t="b">
        <f t="shared" si="92"/>
        <v>0</v>
      </c>
      <c r="DD42" t="b">
        <f t="shared" si="93"/>
        <v>0</v>
      </c>
    </row>
    <row r="43" spans="1:108">
      <c r="A43" s="1" t="s">
        <v>413</v>
      </c>
      <c r="C43" t="s">
        <v>414</v>
      </c>
      <c r="F43" t="s">
        <v>6117</v>
      </c>
      <c r="G43" t="s">
        <v>415</v>
      </c>
      <c r="H43" t="s">
        <v>7426</v>
      </c>
      <c r="I43" t="s">
        <v>7418</v>
      </c>
      <c r="J43" s="1" t="s">
        <v>209</v>
      </c>
      <c r="K43" t="s">
        <v>16</v>
      </c>
      <c r="L43" t="s">
        <v>6221</v>
      </c>
      <c r="M43" t="s">
        <v>6079</v>
      </c>
      <c r="N43" t="s">
        <v>416</v>
      </c>
      <c r="O43" t="b">
        <f t="shared" si="0"/>
        <v>1</v>
      </c>
      <c r="P43" t="b">
        <f t="shared" si="1"/>
        <v>1</v>
      </c>
      <c r="Q43" t="b">
        <f t="shared" si="2"/>
        <v>0</v>
      </c>
      <c r="R43" t="b">
        <f t="shared" si="3"/>
        <v>0</v>
      </c>
      <c r="S43" t="b">
        <f t="shared" si="4"/>
        <v>1</v>
      </c>
      <c r="T43" t="b">
        <f t="shared" si="5"/>
        <v>0</v>
      </c>
      <c r="U43" t="b">
        <f t="shared" si="6"/>
        <v>0</v>
      </c>
      <c r="V43" t="b">
        <f t="shared" si="7"/>
        <v>0</v>
      </c>
      <c r="W43" t="b">
        <f t="shared" si="8"/>
        <v>0</v>
      </c>
      <c r="X43" t="b">
        <f t="shared" si="9"/>
        <v>0</v>
      </c>
      <c r="Y43" t="b">
        <f t="shared" si="10"/>
        <v>0</v>
      </c>
      <c r="Z43" t="b">
        <f t="shared" si="11"/>
        <v>0</v>
      </c>
      <c r="AA43" t="b">
        <f t="shared" si="12"/>
        <v>0</v>
      </c>
      <c r="AB43" t="b">
        <f t="shared" si="13"/>
        <v>1</v>
      </c>
      <c r="AC43" t="b">
        <f t="shared" si="14"/>
        <v>0</v>
      </c>
      <c r="AD43" t="b">
        <f t="shared" si="15"/>
        <v>0</v>
      </c>
      <c r="AE43" t="b">
        <f t="shared" si="16"/>
        <v>0</v>
      </c>
      <c r="AF43" t="b">
        <f t="shared" si="17"/>
        <v>0</v>
      </c>
      <c r="AG43" t="b">
        <f t="shared" si="18"/>
        <v>0</v>
      </c>
      <c r="AH43" t="b">
        <f t="shared" si="19"/>
        <v>0</v>
      </c>
      <c r="AI43" t="b">
        <f t="shared" si="20"/>
        <v>1</v>
      </c>
      <c r="AJ43" t="b">
        <f t="shared" si="21"/>
        <v>0</v>
      </c>
      <c r="AK43" t="b">
        <f t="shared" si="22"/>
        <v>0</v>
      </c>
      <c r="AL43" t="b">
        <f t="shared" si="23"/>
        <v>0</v>
      </c>
      <c r="AM43" t="b">
        <f t="shared" si="24"/>
        <v>0</v>
      </c>
      <c r="AN43" t="b">
        <f t="shared" si="25"/>
        <v>0</v>
      </c>
      <c r="AO43" t="b">
        <f t="shared" si="26"/>
        <v>0</v>
      </c>
      <c r="AP43" t="b">
        <f t="shared" si="27"/>
        <v>0</v>
      </c>
      <c r="AQ43" t="b">
        <f t="shared" si="28"/>
        <v>0</v>
      </c>
      <c r="AR43" t="b">
        <f t="shared" si="29"/>
        <v>0</v>
      </c>
      <c r="AS43" t="b">
        <f t="shared" si="30"/>
        <v>0</v>
      </c>
      <c r="AT43" t="b">
        <f t="shared" si="31"/>
        <v>0</v>
      </c>
      <c r="AU43" t="b">
        <f t="shared" si="32"/>
        <v>0</v>
      </c>
      <c r="AV43" t="b">
        <f t="shared" si="33"/>
        <v>0</v>
      </c>
      <c r="AW43" t="b">
        <f t="shared" si="34"/>
        <v>0</v>
      </c>
      <c r="AX43" t="b">
        <f t="shared" si="35"/>
        <v>0</v>
      </c>
      <c r="AY43" t="b">
        <f t="shared" si="36"/>
        <v>0</v>
      </c>
      <c r="AZ43" t="b">
        <f t="shared" si="37"/>
        <v>0</v>
      </c>
      <c r="BA43" t="b">
        <f t="shared" si="38"/>
        <v>0</v>
      </c>
      <c r="BB43" t="b">
        <f t="shared" si="39"/>
        <v>0</v>
      </c>
      <c r="BC43" t="b">
        <f t="shared" si="40"/>
        <v>0</v>
      </c>
      <c r="BD43" t="b">
        <f t="shared" si="41"/>
        <v>0</v>
      </c>
      <c r="BE43" t="b">
        <f t="shared" si="42"/>
        <v>0</v>
      </c>
      <c r="BF43" t="b">
        <f t="shared" si="43"/>
        <v>0</v>
      </c>
      <c r="BG43" t="b">
        <f t="shared" si="44"/>
        <v>0</v>
      </c>
      <c r="BH43" t="b">
        <f t="shared" si="45"/>
        <v>0</v>
      </c>
      <c r="BI43" t="b">
        <f t="shared" si="46"/>
        <v>0</v>
      </c>
      <c r="BJ43" t="b">
        <f t="shared" si="47"/>
        <v>0</v>
      </c>
      <c r="BK43" t="b">
        <f t="shared" si="48"/>
        <v>0</v>
      </c>
      <c r="BL43" t="b">
        <f t="shared" si="49"/>
        <v>0</v>
      </c>
      <c r="BM43" t="b">
        <f t="shared" si="50"/>
        <v>0</v>
      </c>
      <c r="BN43" t="b">
        <f t="shared" si="51"/>
        <v>0</v>
      </c>
      <c r="BO43" t="b">
        <f t="shared" si="52"/>
        <v>0</v>
      </c>
      <c r="BP43" t="b">
        <f t="shared" si="53"/>
        <v>0</v>
      </c>
      <c r="BQ43" t="b">
        <f t="shared" si="54"/>
        <v>0</v>
      </c>
      <c r="BR43" t="b">
        <f t="shared" si="55"/>
        <v>0</v>
      </c>
      <c r="BS43" t="b">
        <f t="shared" si="56"/>
        <v>0</v>
      </c>
      <c r="BT43" t="b">
        <f t="shared" si="57"/>
        <v>0</v>
      </c>
      <c r="BU43" t="b">
        <f t="shared" si="58"/>
        <v>0</v>
      </c>
      <c r="BV43" t="b">
        <f t="shared" si="59"/>
        <v>0</v>
      </c>
      <c r="BW43" t="b">
        <f t="shared" si="60"/>
        <v>0</v>
      </c>
      <c r="BX43" t="b">
        <f t="shared" si="61"/>
        <v>0</v>
      </c>
      <c r="BY43" t="b">
        <f t="shared" si="62"/>
        <v>0</v>
      </c>
      <c r="BZ43" t="b">
        <f t="shared" si="63"/>
        <v>0</v>
      </c>
      <c r="CA43" t="b">
        <f t="shared" si="64"/>
        <v>0</v>
      </c>
      <c r="CB43" t="b">
        <f t="shared" si="65"/>
        <v>0</v>
      </c>
      <c r="CC43" t="b">
        <f t="shared" si="66"/>
        <v>0</v>
      </c>
      <c r="CD43" t="b">
        <f t="shared" si="67"/>
        <v>0</v>
      </c>
      <c r="CE43" t="b">
        <f t="shared" si="68"/>
        <v>0</v>
      </c>
      <c r="CF43" t="b">
        <f t="shared" si="69"/>
        <v>0</v>
      </c>
      <c r="CG43" t="b">
        <f t="shared" si="70"/>
        <v>0</v>
      </c>
      <c r="CH43" t="b">
        <f t="shared" si="71"/>
        <v>0</v>
      </c>
      <c r="CI43" t="b">
        <f t="shared" si="72"/>
        <v>0</v>
      </c>
      <c r="CJ43" t="b">
        <f t="shared" si="73"/>
        <v>0</v>
      </c>
      <c r="CK43" t="b">
        <f t="shared" si="74"/>
        <v>0</v>
      </c>
      <c r="CL43" t="b">
        <f t="shared" si="75"/>
        <v>0</v>
      </c>
      <c r="CM43" t="b">
        <f t="shared" si="76"/>
        <v>0</v>
      </c>
      <c r="CN43" t="b">
        <f t="shared" si="77"/>
        <v>0</v>
      </c>
      <c r="CO43" t="b">
        <f t="shared" si="78"/>
        <v>0</v>
      </c>
      <c r="CP43" t="b">
        <f t="shared" si="79"/>
        <v>0</v>
      </c>
      <c r="CQ43" t="b">
        <f t="shared" si="80"/>
        <v>0</v>
      </c>
      <c r="CR43" t="b">
        <f t="shared" si="81"/>
        <v>0</v>
      </c>
      <c r="CS43" t="b">
        <f t="shared" si="82"/>
        <v>0</v>
      </c>
      <c r="CT43" t="b">
        <f t="shared" si="83"/>
        <v>0</v>
      </c>
      <c r="CU43" t="b">
        <f t="shared" si="84"/>
        <v>0</v>
      </c>
      <c r="CV43" t="b">
        <f t="shared" si="85"/>
        <v>0</v>
      </c>
      <c r="CW43" t="b">
        <f t="shared" si="86"/>
        <v>0</v>
      </c>
      <c r="CX43" t="b">
        <f t="shared" si="87"/>
        <v>0</v>
      </c>
      <c r="CY43" t="b">
        <f t="shared" si="88"/>
        <v>0</v>
      </c>
      <c r="CZ43" t="b">
        <f t="shared" si="89"/>
        <v>0</v>
      </c>
      <c r="DA43" t="b">
        <f t="shared" si="90"/>
        <v>0</v>
      </c>
      <c r="DB43" t="b">
        <f t="shared" si="91"/>
        <v>0</v>
      </c>
      <c r="DC43" t="b">
        <f t="shared" si="92"/>
        <v>0</v>
      </c>
      <c r="DD43" t="b">
        <f t="shared" si="93"/>
        <v>0</v>
      </c>
    </row>
    <row r="44" spans="1:108">
      <c r="A44" t="s">
        <v>417</v>
      </c>
      <c r="C44" t="s">
        <v>418</v>
      </c>
      <c r="F44" t="s">
        <v>6118</v>
      </c>
      <c r="G44" t="s">
        <v>415</v>
      </c>
      <c r="H44" t="s">
        <v>7426</v>
      </c>
      <c r="I44" t="s">
        <v>7418</v>
      </c>
      <c r="J44" t="s">
        <v>109</v>
      </c>
      <c r="K44" t="s">
        <v>109</v>
      </c>
      <c r="L44" t="s">
        <v>419</v>
      </c>
      <c r="M44" t="s">
        <v>6079</v>
      </c>
      <c r="N44" s="4" t="s">
        <v>62</v>
      </c>
      <c r="O44" s="4" t="b">
        <f t="shared" si="0"/>
        <v>0</v>
      </c>
      <c r="P44" t="b">
        <f t="shared" si="1"/>
        <v>1</v>
      </c>
      <c r="Q44" t="b">
        <f t="shared" si="2"/>
        <v>0</v>
      </c>
      <c r="R44" t="b">
        <f t="shared" si="3"/>
        <v>0</v>
      </c>
      <c r="S44" s="4" t="b">
        <f t="shared" si="4"/>
        <v>0</v>
      </c>
      <c r="T44" s="4" t="b">
        <f t="shared" si="5"/>
        <v>0</v>
      </c>
      <c r="U44" s="4" t="b">
        <f t="shared" si="6"/>
        <v>0</v>
      </c>
      <c r="V44" s="4" t="b">
        <f t="shared" si="7"/>
        <v>1</v>
      </c>
      <c r="W44" s="4" t="b">
        <f t="shared" si="8"/>
        <v>0</v>
      </c>
      <c r="X44" s="4" t="b">
        <f t="shared" si="9"/>
        <v>0</v>
      </c>
      <c r="Y44" s="4" t="b">
        <f t="shared" si="10"/>
        <v>0</v>
      </c>
      <c r="Z44" s="4" t="b">
        <f t="shared" si="11"/>
        <v>0</v>
      </c>
      <c r="AA44" s="4" t="b">
        <f t="shared" si="12"/>
        <v>1</v>
      </c>
      <c r="AB44" t="b">
        <f t="shared" si="13"/>
        <v>0</v>
      </c>
      <c r="AC44" t="b">
        <f t="shared" si="14"/>
        <v>0</v>
      </c>
      <c r="AD44" t="b">
        <f t="shared" si="15"/>
        <v>0</v>
      </c>
      <c r="AE44" t="b">
        <f t="shared" si="16"/>
        <v>0</v>
      </c>
      <c r="AF44" t="b">
        <f t="shared" si="17"/>
        <v>0</v>
      </c>
      <c r="AG44" t="b">
        <f t="shared" si="18"/>
        <v>0</v>
      </c>
      <c r="AH44" t="b">
        <f t="shared" si="19"/>
        <v>0</v>
      </c>
      <c r="AI44" t="b">
        <f t="shared" si="20"/>
        <v>0</v>
      </c>
      <c r="AJ44" t="b">
        <f t="shared" si="21"/>
        <v>0</v>
      </c>
      <c r="AK44" t="b">
        <f t="shared" si="22"/>
        <v>0</v>
      </c>
      <c r="AL44" t="b">
        <f t="shared" si="23"/>
        <v>0</v>
      </c>
      <c r="AM44" t="b">
        <f t="shared" si="24"/>
        <v>0</v>
      </c>
      <c r="AN44" t="b">
        <f t="shared" si="25"/>
        <v>0</v>
      </c>
      <c r="AO44" t="b">
        <f t="shared" si="26"/>
        <v>0</v>
      </c>
      <c r="AP44" t="b">
        <f t="shared" si="27"/>
        <v>0</v>
      </c>
      <c r="AQ44" t="b">
        <f t="shared" si="28"/>
        <v>0</v>
      </c>
      <c r="AR44" t="b">
        <f t="shared" si="29"/>
        <v>0</v>
      </c>
      <c r="AS44" t="b">
        <f t="shared" si="30"/>
        <v>0</v>
      </c>
      <c r="AT44" t="b">
        <f t="shared" si="31"/>
        <v>0</v>
      </c>
      <c r="AU44" t="b">
        <f t="shared" si="32"/>
        <v>0</v>
      </c>
      <c r="AV44" t="b">
        <f t="shared" si="33"/>
        <v>0</v>
      </c>
      <c r="AW44" t="b">
        <f t="shared" si="34"/>
        <v>0</v>
      </c>
      <c r="AX44" t="b">
        <f t="shared" si="35"/>
        <v>0</v>
      </c>
      <c r="AY44" t="b">
        <f t="shared" si="36"/>
        <v>0</v>
      </c>
      <c r="AZ44" t="b">
        <f t="shared" si="37"/>
        <v>0</v>
      </c>
      <c r="BA44" t="b">
        <f t="shared" si="38"/>
        <v>0</v>
      </c>
      <c r="BB44" t="b">
        <f t="shared" si="39"/>
        <v>0</v>
      </c>
      <c r="BC44" t="b">
        <f t="shared" si="40"/>
        <v>0</v>
      </c>
      <c r="BD44" t="b">
        <f t="shared" si="41"/>
        <v>0</v>
      </c>
      <c r="BE44" t="b">
        <f t="shared" si="42"/>
        <v>0</v>
      </c>
      <c r="BF44" t="b">
        <f t="shared" si="43"/>
        <v>0</v>
      </c>
      <c r="BG44" t="b">
        <f t="shared" si="44"/>
        <v>0</v>
      </c>
      <c r="BH44" t="b">
        <f t="shared" si="45"/>
        <v>0</v>
      </c>
      <c r="BI44" t="b">
        <f t="shared" si="46"/>
        <v>0</v>
      </c>
      <c r="BJ44" t="b">
        <f t="shared" si="47"/>
        <v>0</v>
      </c>
      <c r="BK44" t="b">
        <f t="shared" si="48"/>
        <v>0</v>
      </c>
      <c r="BL44" t="b">
        <f t="shared" si="49"/>
        <v>0</v>
      </c>
      <c r="BM44" t="b">
        <f t="shared" si="50"/>
        <v>0</v>
      </c>
      <c r="BN44" t="b">
        <f t="shared" si="51"/>
        <v>0</v>
      </c>
      <c r="BO44" t="b">
        <f t="shared" si="52"/>
        <v>1</v>
      </c>
      <c r="BP44" t="b">
        <f t="shared" si="53"/>
        <v>0</v>
      </c>
      <c r="BQ44" t="b">
        <f t="shared" si="54"/>
        <v>0</v>
      </c>
      <c r="BR44" t="b">
        <f t="shared" si="55"/>
        <v>0</v>
      </c>
      <c r="BS44" t="b">
        <f t="shared" si="56"/>
        <v>0</v>
      </c>
      <c r="BT44" t="b">
        <f t="shared" si="57"/>
        <v>0</v>
      </c>
      <c r="BU44" t="b">
        <f t="shared" si="58"/>
        <v>0</v>
      </c>
      <c r="BV44" t="b">
        <f t="shared" si="59"/>
        <v>0</v>
      </c>
      <c r="BW44" t="b">
        <f t="shared" si="60"/>
        <v>0</v>
      </c>
      <c r="BX44" t="b">
        <f t="shared" si="61"/>
        <v>0</v>
      </c>
      <c r="BY44" t="b">
        <f t="shared" si="62"/>
        <v>0</v>
      </c>
      <c r="BZ44" t="b">
        <f t="shared" si="63"/>
        <v>0</v>
      </c>
      <c r="CA44" t="b">
        <f t="shared" si="64"/>
        <v>0</v>
      </c>
      <c r="CB44" t="b">
        <f t="shared" si="65"/>
        <v>0</v>
      </c>
      <c r="CC44" t="b">
        <f t="shared" si="66"/>
        <v>0</v>
      </c>
      <c r="CD44" t="b">
        <f t="shared" si="67"/>
        <v>0</v>
      </c>
      <c r="CE44" t="b">
        <f t="shared" si="68"/>
        <v>0</v>
      </c>
      <c r="CF44" t="b">
        <f t="shared" si="69"/>
        <v>0</v>
      </c>
      <c r="CG44" t="b">
        <f t="shared" si="70"/>
        <v>0</v>
      </c>
      <c r="CH44" t="b">
        <f t="shared" si="71"/>
        <v>0</v>
      </c>
      <c r="CI44" t="b">
        <f t="shared" si="72"/>
        <v>0</v>
      </c>
      <c r="CJ44" t="b">
        <f t="shared" si="73"/>
        <v>0</v>
      </c>
      <c r="CK44" t="b">
        <f t="shared" si="74"/>
        <v>0</v>
      </c>
      <c r="CL44" t="b">
        <f t="shared" si="75"/>
        <v>0</v>
      </c>
      <c r="CM44" t="b">
        <f t="shared" si="76"/>
        <v>0</v>
      </c>
      <c r="CN44" t="b">
        <f t="shared" si="77"/>
        <v>0</v>
      </c>
      <c r="CO44" t="b">
        <f t="shared" si="78"/>
        <v>0</v>
      </c>
      <c r="CP44" t="b">
        <f t="shared" si="79"/>
        <v>0</v>
      </c>
      <c r="CQ44" t="b">
        <f t="shared" si="80"/>
        <v>0</v>
      </c>
      <c r="CR44" t="b">
        <f t="shared" si="81"/>
        <v>0</v>
      </c>
      <c r="CS44" t="b">
        <f t="shared" si="82"/>
        <v>0</v>
      </c>
      <c r="CT44" t="b">
        <f t="shared" si="83"/>
        <v>0</v>
      </c>
      <c r="CU44" t="b">
        <f t="shared" si="84"/>
        <v>0</v>
      </c>
      <c r="CV44" t="b">
        <f t="shared" si="85"/>
        <v>0</v>
      </c>
      <c r="CW44" t="b">
        <f t="shared" si="86"/>
        <v>0</v>
      </c>
      <c r="CX44" t="b">
        <f t="shared" si="87"/>
        <v>0</v>
      </c>
      <c r="CY44" t="b">
        <f t="shared" si="88"/>
        <v>0</v>
      </c>
      <c r="CZ44" t="b">
        <f t="shared" si="89"/>
        <v>0</v>
      </c>
      <c r="DA44" t="b">
        <f t="shared" si="90"/>
        <v>0</v>
      </c>
      <c r="DB44" t="b">
        <f t="shared" si="91"/>
        <v>0</v>
      </c>
      <c r="DC44" t="b">
        <f t="shared" si="92"/>
        <v>0</v>
      </c>
      <c r="DD44" t="b">
        <f t="shared" si="93"/>
        <v>0</v>
      </c>
    </row>
    <row r="45" spans="1:108">
      <c r="A45" t="s">
        <v>420</v>
      </c>
      <c r="C45" t="s">
        <v>418</v>
      </c>
      <c r="F45" t="s">
        <v>6118</v>
      </c>
      <c r="G45" t="s">
        <v>415</v>
      </c>
      <c r="H45" t="s">
        <v>7426</v>
      </c>
      <c r="I45" t="s">
        <v>7418</v>
      </c>
      <c r="J45" t="s">
        <v>165</v>
      </c>
      <c r="K45" t="s">
        <v>114</v>
      </c>
      <c r="L45" t="s">
        <v>421</v>
      </c>
      <c r="M45" t="s">
        <v>6079</v>
      </c>
      <c r="N45" s="4" t="s">
        <v>422</v>
      </c>
      <c r="O45" s="4" t="b">
        <f t="shared" si="0"/>
        <v>0</v>
      </c>
      <c r="P45" t="b">
        <f t="shared" si="1"/>
        <v>0</v>
      </c>
      <c r="Q45" t="b">
        <f t="shared" si="2"/>
        <v>1</v>
      </c>
      <c r="R45" t="b">
        <f t="shared" si="3"/>
        <v>1</v>
      </c>
      <c r="S45" s="4" t="b">
        <f t="shared" si="4"/>
        <v>0</v>
      </c>
      <c r="T45" s="4" t="b">
        <f t="shared" si="5"/>
        <v>1</v>
      </c>
      <c r="U45" s="4" t="b">
        <f t="shared" si="6"/>
        <v>1</v>
      </c>
      <c r="V45" s="4" t="b">
        <f t="shared" si="7"/>
        <v>0</v>
      </c>
      <c r="W45" s="4" t="b">
        <f t="shared" si="8"/>
        <v>0</v>
      </c>
      <c r="X45" s="4" t="b">
        <f t="shared" si="9"/>
        <v>0</v>
      </c>
      <c r="Y45" s="4" t="b">
        <f t="shared" si="10"/>
        <v>0</v>
      </c>
      <c r="Z45" s="4" t="b">
        <f t="shared" si="11"/>
        <v>0</v>
      </c>
      <c r="AA45" s="4" t="b">
        <f t="shared" si="12"/>
        <v>0</v>
      </c>
      <c r="AB45" t="b">
        <f t="shared" si="13"/>
        <v>0</v>
      </c>
      <c r="AC45" t="b">
        <f t="shared" si="14"/>
        <v>0</v>
      </c>
      <c r="AD45" t="b">
        <f t="shared" si="15"/>
        <v>1</v>
      </c>
      <c r="AE45" t="b">
        <f t="shared" si="16"/>
        <v>0</v>
      </c>
      <c r="AF45" t="b">
        <f t="shared" si="17"/>
        <v>0</v>
      </c>
      <c r="AG45" t="b">
        <f t="shared" si="18"/>
        <v>0</v>
      </c>
      <c r="AH45" t="b">
        <f t="shared" si="19"/>
        <v>1</v>
      </c>
      <c r="AI45" t="b">
        <f t="shared" si="20"/>
        <v>0</v>
      </c>
      <c r="AJ45" t="b">
        <f t="shared" si="21"/>
        <v>0</v>
      </c>
      <c r="AK45" t="b">
        <f t="shared" si="22"/>
        <v>0</v>
      </c>
      <c r="AL45" t="b">
        <f t="shared" si="23"/>
        <v>0</v>
      </c>
      <c r="AM45" t="b">
        <f t="shared" si="24"/>
        <v>0</v>
      </c>
      <c r="AN45" t="b">
        <f t="shared" si="25"/>
        <v>0</v>
      </c>
      <c r="AO45" t="b">
        <f t="shared" si="26"/>
        <v>0</v>
      </c>
      <c r="AP45" t="b">
        <f t="shared" si="27"/>
        <v>0</v>
      </c>
      <c r="AQ45" t="b">
        <f t="shared" si="28"/>
        <v>0</v>
      </c>
      <c r="AR45" t="b">
        <f t="shared" si="29"/>
        <v>0</v>
      </c>
      <c r="AS45" t="b">
        <f t="shared" si="30"/>
        <v>0</v>
      </c>
      <c r="AT45" t="b">
        <f t="shared" si="31"/>
        <v>0</v>
      </c>
      <c r="AU45" t="b">
        <f t="shared" si="32"/>
        <v>0</v>
      </c>
      <c r="AV45" t="b">
        <f t="shared" si="33"/>
        <v>0</v>
      </c>
      <c r="AW45" t="b">
        <f t="shared" si="34"/>
        <v>0</v>
      </c>
      <c r="AX45" t="b">
        <f t="shared" si="35"/>
        <v>0</v>
      </c>
      <c r="AY45" t="b">
        <f t="shared" si="36"/>
        <v>0</v>
      </c>
      <c r="AZ45" t="b">
        <f t="shared" si="37"/>
        <v>0</v>
      </c>
      <c r="BA45" t="b">
        <f t="shared" si="38"/>
        <v>0</v>
      </c>
      <c r="BB45" t="b">
        <f t="shared" si="39"/>
        <v>0</v>
      </c>
      <c r="BC45" t="b">
        <f t="shared" si="40"/>
        <v>0</v>
      </c>
      <c r="BD45" t="b">
        <f t="shared" si="41"/>
        <v>0</v>
      </c>
      <c r="BE45" t="b">
        <f t="shared" si="42"/>
        <v>0</v>
      </c>
      <c r="BF45" t="b">
        <f t="shared" si="43"/>
        <v>0</v>
      </c>
      <c r="BG45" t="b">
        <f t="shared" si="44"/>
        <v>0</v>
      </c>
      <c r="BH45" t="b">
        <f t="shared" si="45"/>
        <v>0</v>
      </c>
      <c r="BI45" t="b">
        <f t="shared" si="46"/>
        <v>0</v>
      </c>
      <c r="BJ45" t="b">
        <f t="shared" si="47"/>
        <v>0</v>
      </c>
      <c r="BK45" t="b">
        <f t="shared" si="48"/>
        <v>0</v>
      </c>
      <c r="BL45" t="b">
        <f t="shared" si="49"/>
        <v>0</v>
      </c>
      <c r="BM45" t="b">
        <f t="shared" si="50"/>
        <v>0</v>
      </c>
      <c r="BN45" t="b">
        <f t="shared" si="51"/>
        <v>0</v>
      </c>
      <c r="BO45" t="b">
        <f t="shared" si="52"/>
        <v>0</v>
      </c>
      <c r="BP45" t="b">
        <f t="shared" si="53"/>
        <v>0</v>
      </c>
      <c r="BQ45" t="b">
        <f t="shared" si="54"/>
        <v>0</v>
      </c>
      <c r="BR45" t="b">
        <f t="shared" si="55"/>
        <v>0</v>
      </c>
      <c r="BS45" t="b">
        <f t="shared" si="56"/>
        <v>0</v>
      </c>
      <c r="BT45" t="b">
        <f t="shared" si="57"/>
        <v>0</v>
      </c>
      <c r="BU45" t="b">
        <f t="shared" si="58"/>
        <v>0</v>
      </c>
      <c r="BV45" t="b">
        <f t="shared" si="59"/>
        <v>0</v>
      </c>
      <c r="BW45" t="b">
        <f t="shared" si="60"/>
        <v>0</v>
      </c>
      <c r="BX45" t="b">
        <f t="shared" si="61"/>
        <v>0</v>
      </c>
      <c r="BY45" t="b">
        <f t="shared" si="62"/>
        <v>0</v>
      </c>
      <c r="BZ45" t="b">
        <f t="shared" si="63"/>
        <v>0</v>
      </c>
      <c r="CA45" t="b">
        <f t="shared" si="64"/>
        <v>0</v>
      </c>
      <c r="CB45" t="b">
        <f t="shared" si="65"/>
        <v>0</v>
      </c>
      <c r="CC45" t="b">
        <f t="shared" si="66"/>
        <v>0</v>
      </c>
      <c r="CD45" t="b">
        <f t="shared" si="67"/>
        <v>0</v>
      </c>
      <c r="CE45" t="b">
        <f t="shared" si="68"/>
        <v>0</v>
      </c>
      <c r="CF45" t="b">
        <f t="shared" si="69"/>
        <v>0</v>
      </c>
      <c r="CG45" t="b">
        <f t="shared" si="70"/>
        <v>0</v>
      </c>
      <c r="CH45" t="b">
        <f t="shared" si="71"/>
        <v>0</v>
      </c>
      <c r="CI45" t="b">
        <f t="shared" si="72"/>
        <v>0</v>
      </c>
      <c r="CJ45" t="b">
        <f t="shared" si="73"/>
        <v>0</v>
      </c>
      <c r="CK45" t="b">
        <f t="shared" si="74"/>
        <v>0</v>
      </c>
      <c r="CL45" t="b">
        <f t="shared" si="75"/>
        <v>0</v>
      </c>
      <c r="CM45" t="b">
        <f t="shared" si="76"/>
        <v>0</v>
      </c>
      <c r="CN45" t="b">
        <f t="shared" si="77"/>
        <v>0</v>
      </c>
      <c r="CO45" t="b">
        <f t="shared" si="78"/>
        <v>0</v>
      </c>
      <c r="CP45" t="b">
        <f t="shared" si="79"/>
        <v>0</v>
      </c>
      <c r="CQ45" t="b">
        <f t="shared" si="80"/>
        <v>0</v>
      </c>
      <c r="CR45" t="b">
        <f t="shared" si="81"/>
        <v>0</v>
      </c>
      <c r="CS45" t="b">
        <f t="shared" si="82"/>
        <v>0</v>
      </c>
      <c r="CT45" t="b">
        <f t="shared" si="83"/>
        <v>0</v>
      </c>
      <c r="CU45" t="b">
        <f t="shared" si="84"/>
        <v>0</v>
      </c>
      <c r="CV45" t="b">
        <f t="shared" si="85"/>
        <v>0</v>
      </c>
      <c r="CW45" t="b">
        <f t="shared" si="86"/>
        <v>0</v>
      </c>
      <c r="CX45" t="b">
        <f t="shared" si="87"/>
        <v>0</v>
      </c>
      <c r="CY45" t="b">
        <f t="shared" si="88"/>
        <v>0</v>
      </c>
      <c r="CZ45" t="b">
        <f t="shared" si="89"/>
        <v>0</v>
      </c>
      <c r="DA45" t="b">
        <f t="shared" si="90"/>
        <v>0</v>
      </c>
      <c r="DB45" t="b">
        <f t="shared" si="91"/>
        <v>0</v>
      </c>
      <c r="DC45" t="b">
        <f t="shared" si="92"/>
        <v>0</v>
      </c>
      <c r="DD45" t="b">
        <f t="shared" si="93"/>
        <v>0</v>
      </c>
    </row>
    <row r="46" spans="1:108">
      <c r="A46" s="3" t="s">
        <v>423</v>
      </c>
      <c r="C46" t="s">
        <v>418</v>
      </c>
      <c r="D46" s="4"/>
      <c r="E46" s="4"/>
      <c r="F46" t="s">
        <v>6118</v>
      </c>
      <c r="G46" t="s">
        <v>415</v>
      </c>
      <c r="H46" t="s">
        <v>7426</v>
      </c>
      <c r="I46" t="s">
        <v>7418</v>
      </c>
      <c r="J46" s="3" t="s">
        <v>424</v>
      </c>
      <c r="K46" s="4" t="s">
        <v>114</v>
      </c>
      <c r="L46" s="4" t="s">
        <v>425</v>
      </c>
      <c r="M46" t="s">
        <v>6079</v>
      </c>
      <c r="N46" s="4" t="s">
        <v>219</v>
      </c>
      <c r="O46" s="4" t="b">
        <f t="shared" si="0"/>
        <v>1</v>
      </c>
      <c r="P46" s="4" t="b">
        <f t="shared" si="1"/>
        <v>1</v>
      </c>
      <c r="Q46" s="4" t="b">
        <f t="shared" si="2"/>
        <v>1</v>
      </c>
      <c r="R46" s="4" t="b">
        <f t="shared" si="3"/>
        <v>1</v>
      </c>
      <c r="S46" s="4" t="b">
        <f t="shared" si="4"/>
        <v>1</v>
      </c>
      <c r="T46" s="4" t="b">
        <f t="shared" si="5"/>
        <v>1</v>
      </c>
      <c r="U46" s="4" t="b">
        <f t="shared" si="6"/>
        <v>1</v>
      </c>
      <c r="V46" s="4" t="b">
        <f t="shared" si="7"/>
        <v>1</v>
      </c>
      <c r="W46" s="4" t="b">
        <f t="shared" si="8"/>
        <v>1</v>
      </c>
      <c r="X46" s="4" t="b">
        <f t="shared" si="9"/>
        <v>1</v>
      </c>
      <c r="Y46" s="4" t="b">
        <f t="shared" si="10"/>
        <v>1</v>
      </c>
      <c r="Z46" s="4" t="b">
        <f t="shared" si="11"/>
        <v>1</v>
      </c>
      <c r="AA46" s="4" t="b">
        <f t="shared" si="12"/>
        <v>1</v>
      </c>
      <c r="AB46" s="4" t="b">
        <f t="shared" si="13"/>
        <v>1</v>
      </c>
      <c r="AC46" s="4" t="b">
        <f t="shared" si="14"/>
        <v>1</v>
      </c>
      <c r="AD46" s="4" t="b">
        <f t="shared" si="15"/>
        <v>1</v>
      </c>
      <c r="AE46" s="4" t="b">
        <f t="shared" si="16"/>
        <v>1</v>
      </c>
      <c r="AF46" s="4" t="b">
        <f t="shared" si="17"/>
        <v>1</v>
      </c>
      <c r="AG46" s="4" t="b">
        <f t="shared" si="18"/>
        <v>1</v>
      </c>
      <c r="AH46" s="4" t="b">
        <f t="shared" si="19"/>
        <v>1</v>
      </c>
      <c r="AI46" s="4" t="b">
        <f t="shared" si="20"/>
        <v>1</v>
      </c>
      <c r="AJ46" s="4" t="b">
        <f t="shared" si="21"/>
        <v>1</v>
      </c>
      <c r="AK46" s="4" t="b">
        <f t="shared" si="22"/>
        <v>1</v>
      </c>
      <c r="AL46" s="4" t="b">
        <f t="shared" si="23"/>
        <v>1</v>
      </c>
      <c r="AM46" s="4" t="b">
        <f t="shared" si="24"/>
        <v>1</v>
      </c>
      <c r="AN46" s="4" t="b">
        <f t="shared" si="25"/>
        <v>1</v>
      </c>
      <c r="AO46" s="4" t="b">
        <f t="shared" si="26"/>
        <v>1</v>
      </c>
      <c r="AP46" s="4" t="b">
        <f t="shared" si="27"/>
        <v>1</v>
      </c>
      <c r="AQ46" s="4" t="b">
        <f t="shared" si="28"/>
        <v>1</v>
      </c>
      <c r="AR46" s="4" t="b">
        <f t="shared" si="29"/>
        <v>1</v>
      </c>
      <c r="AS46" s="4" t="b">
        <f t="shared" si="30"/>
        <v>1</v>
      </c>
      <c r="AT46" s="4" t="b">
        <f t="shared" si="31"/>
        <v>1</v>
      </c>
      <c r="AU46" s="4" t="b">
        <f t="shared" si="32"/>
        <v>1</v>
      </c>
      <c r="AV46" s="4" t="b">
        <f t="shared" si="33"/>
        <v>1</v>
      </c>
      <c r="AW46" s="4" t="b">
        <f t="shared" si="34"/>
        <v>1</v>
      </c>
      <c r="AX46" s="4" t="b">
        <f t="shared" si="35"/>
        <v>1</v>
      </c>
      <c r="AY46" s="4" t="b">
        <f t="shared" si="36"/>
        <v>1</v>
      </c>
      <c r="AZ46" s="4" t="b">
        <f t="shared" si="37"/>
        <v>1</v>
      </c>
      <c r="BA46" s="4" t="b">
        <f t="shared" si="38"/>
        <v>1</v>
      </c>
      <c r="BB46" s="4" t="b">
        <f t="shared" si="39"/>
        <v>1</v>
      </c>
      <c r="BC46" s="4" t="b">
        <f t="shared" si="40"/>
        <v>1</v>
      </c>
      <c r="BD46" s="4" t="b">
        <f t="shared" si="41"/>
        <v>1</v>
      </c>
      <c r="BE46" s="4" t="b">
        <f t="shared" si="42"/>
        <v>1</v>
      </c>
      <c r="BF46" s="4" t="b">
        <f t="shared" si="43"/>
        <v>1</v>
      </c>
      <c r="BG46" s="4" t="b">
        <f t="shared" si="44"/>
        <v>1</v>
      </c>
      <c r="BH46" s="4" t="b">
        <f t="shared" si="45"/>
        <v>1</v>
      </c>
      <c r="BI46" s="4" t="b">
        <f t="shared" si="46"/>
        <v>1</v>
      </c>
      <c r="BJ46" s="4" t="b">
        <f t="shared" si="47"/>
        <v>1</v>
      </c>
      <c r="BK46" s="4" t="b">
        <f t="shared" si="48"/>
        <v>1</v>
      </c>
      <c r="BL46" s="4" t="b">
        <f t="shared" si="49"/>
        <v>1</v>
      </c>
      <c r="BM46" s="4" t="b">
        <f t="shared" si="50"/>
        <v>1</v>
      </c>
      <c r="BN46" s="4" t="b">
        <f t="shared" si="51"/>
        <v>1</v>
      </c>
      <c r="BO46" s="4" t="b">
        <f t="shared" si="52"/>
        <v>1</v>
      </c>
      <c r="BP46" s="4" t="b">
        <f t="shared" si="53"/>
        <v>1</v>
      </c>
      <c r="BQ46" s="4" t="b">
        <f t="shared" si="54"/>
        <v>1</v>
      </c>
      <c r="BR46" s="4" t="b">
        <f t="shared" si="55"/>
        <v>1</v>
      </c>
      <c r="BS46" s="4" t="b">
        <f t="shared" si="56"/>
        <v>1</v>
      </c>
      <c r="BT46" s="4" t="b">
        <f t="shared" si="57"/>
        <v>1</v>
      </c>
      <c r="BU46" s="4" t="b">
        <f t="shared" si="58"/>
        <v>1</v>
      </c>
      <c r="BV46" s="4" t="b">
        <f t="shared" si="59"/>
        <v>1</v>
      </c>
      <c r="BW46" s="4" t="b">
        <f t="shared" si="60"/>
        <v>1</v>
      </c>
      <c r="BX46" s="4" t="b">
        <f t="shared" si="61"/>
        <v>1</v>
      </c>
      <c r="BY46" s="4" t="b">
        <f t="shared" si="62"/>
        <v>1</v>
      </c>
      <c r="BZ46" s="4" t="b">
        <f t="shared" si="63"/>
        <v>1</v>
      </c>
      <c r="CA46" s="4" t="b">
        <f t="shared" si="64"/>
        <v>1</v>
      </c>
      <c r="CB46" s="4" t="b">
        <f t="shared" si="65"/>
        <v>1</v>
      </c>
      <c r="CC46" s="4" t="b">
        <f t="shared" si="66"/>
        <v>1</v>
      </c>
      <c r="CD46" s="4" t="b">
        <f t="shared" si="67"/>
        <v>1</v>
      </c>
      <c r="CE46" s="4" t="b">
        <f t="shared" si="68"/>
        <v>1</v>
      </c>
      <c r="CF46" s="4" t="b">
        <f t="shared" si="69"/>
        <v>1</v>
      </c>
      <c r="CG46" s="4" t="b">
        <f t="shared" si="70"/>
        <v>1</v>
      </c>
      <c r="CH46" s="4" t="b">
        <f t="shared" si="71"/>
        <v>1</v>
      </c>
      <c r="CI46" s="4" t="b">
        <f t="shared" si="72"/>
        <v>1</v>
      </c>
      <c r="CJ46" s="4" t="b">
        <f t="shared" si="73"/>
        <v>1</v>
      </c>
      <c r="CK46" s="4" t="b">
        <f t="shared" si="74"/>
        <v>1</v>
      </c>
      <c r="CL46" s="4" t="b">
        <f t="shared" si="75"/>
        <v>1</v>
      </c>
      <c r="CM46" s="4" t="b">
        <f t="shared" si="76"/>
        <v>1</v>
      </c>
      <c r="CN46" s="4" t="b">
        <f t="shared" si="77"/>
        <v>1</v>
      </c>
      <c r="CO46" s="4" t="b">
        <f t="shared" si="78"/>
        <v>1</v>
      </c>
      <c r="CP46" s="4" t="b">
        <f t="shared" si="79"/>
        <v>1</v>
      </c>
      <c r="CQ46" s="4" t="b">
        <f t="shared" si="80"/>
        <v>1</v>
      </c>
      <c r="CR46" s="4" t="b">
        <f t="shared" si="81"/>
        <v>1</v>
      </c>
      <c r="CS46" s="4" t="b">
        <f t="shared" si="82"/>
        <v>1</v>
      </c>
      <c r="CT46" s="4" t="b">
        <f t="shared" si="83"/>
        <v>1</v>
      </c>
      <c r="CU46" s="4" t="b">
        <f t="shared" si="84"/>
        <v>1</v>
      </c>
      <c r="CV46" s="4" t="b">
        <f t="shared" si="85"/>
        <v>1</v>
      </c>
      <c r="CW46" s="4" t="b">
        <f t="shared" si="86"/>
        <v>1</v>
      </c>
      <c r="CX46" s="4" t="b">
        <f t="shared" si="87"/>
        <v>1</v>
      </c>
      <c r="CY46" s="4" t="b">
        <f t="shared" si="88"/>
        <v>1</v>
      </c>
      <c r="CZ46" s="4" t="b">
        <f t="shared" si="89"/>
        <v>1</v>
      </c>
      <c r="DA46" s="4" t="b">
        <f t="shared" si="90"/>
        <v>1</v>
      </c>
      <c r="DB46" s="4" t="b">
        <f t="shared" si="91"/>
        <v>1</v>
      </c>
      <c r="DC46" s="4" t="b">
        <f t="shared" si="92"/>
        <v>1</v>
      </c>
      <c r="DD46" s="4" t="b">
        <f t="shared" si="93"/>
        <v>1</v>
      </c>
    </row>
    <row r="47" spans="1:108">
      <c r="A47" s="3" t="s">
        <v>426</v>
      </c>
      <c r="C47" t="s">
        <v>418</v>
      </c>
      <c r="F47" t="s">
        <v>6118</v>
      </c>
      <c r="G47" t="s">
        <v>415</v>
      </c>
      <c r="H47" t="s">
        <v>7426</v>
      </c>
      <c r="I47" t="s">
        <v>7418</v>
      </c>
      <c r="J47" s="3" t="s">
        <v>108</v>
      </c>
      <c r="K47" t="s">
        <v>109</v>
      </c>
      <c r="L47" t="s">
        <v>419</v>
      </c>
      <c r="M47" t="s">
        <v>6079</v>
      </c>
      <c r="N47" t="s">
        <v>62</v>
      </c>
      <c r="O47" t="b">
        <f t="shared" si="0"/>
        <v>0</v>
      </c>
      <c r="P47" t="b">
        <f t="shared" si="1"/>
        <v>1</v>
      </c>
      <c r="Q47" t="b">
        <f t="shared" si="2"/>
        <v>0</v>
      </c>
      <c r="R47" t="b">
        <f t="shared" si="3"/>
        <v>0</v>
      </c>
      <c r="S47" t="b">
        <f t="shared" si="4"/>
        <v>0</v>
      </c>
      <c r="T47" t="b">
        <f t="shared" si="5"/>
        <v>0</v>
      </c>
      <c r="U47" t="b">
        <f t="shared" si="6"/>
        <v>0</v>
      </c>
      <c r="V47" t="b">
        <f t="shared" si="7"/>
        <v>1</v>
      </c>
      <c r="W47" t="b">
        <f t="shared" si="8"/>
        <v>0</v>
      </c>
      <c r="X47" t="b">
        <f t="shared" si="9"/>
        <v>0</v>
      </c>
      <c r="Y47" t="b">
        <f t="shared" si="10"/>
        <v>0</v>
      </c>
      <c r="Z47" t="b">
        <f t="shared" si="11"/>
        <v>0</v>
      </c>
      <c r="AA47" t="b">
        <f t="shared" si="12"/>
        <v>1</v>
      </c>
      <c r="AB47" t="b">
        <f t="shared" si="13"/>
        <v>0</v>
      </c>
      <c r="AC47" t="b">
        <f t="shared" si="14"/>
        <v>0</v>
      </c>
      <c r="AD47" t="b">
        <f t="shared" si="15"/>
        <v>0</v>
      </c>
      <c r="AE47" t="b">
        <f t="shared" si="16"/>
        <v>0</v>
      </c>
      <c r="AF47" t="b">
        <f t="shared" si="17"/>
        <v>0</v>
      </c>
      <c r="AG47" t="b">
        <f t="shared" si="18"/>
        <v>0</v>
      </c>
      <c r="AH47" t="b">
        <f t="shared" si="19"/>
        <v>0</v>
      </c>
      <c r="AI47" t="b">
        <f t="shared" si="20"/>
        <v>0</v>
      </c>
      <c r="AJ47" t="b">
        <f t="shared" si="21"/>
        <v>0</v>
      </c>
      <c r="AK47" t="b">
        <f t="shared" si="22"/>
        <v>0</v>
      </c>
      <c r="AL47" t="b">
        <f t="shared" si="23"/>
        <v>0</v>
      </c>
      <c r="AM47" t="b">
        <f t="shared" si="24"/>
        <v>0</v>
      </c>
      <c r="AN47" t="b">
        <f t="shared" si="25"/>
        <v>0</v>
      </c>
      <c r="AO47" t="b">
        <f t="shared" si="26"/>
        <v>0</v>
      </c>
      <c r="AP47" t="b">
        <f t="shared" si="27"/>
        <v>0</v>
      </c>
      <c r="AQ47" t="b">
        <f t="shared" si="28"/>
        <v>0</v>
      </c>
      <c r="AR47" t="b">
        <f t="shared" si="29"/>
        <v>0</v>
      </c>
      <c r="AS47" t="b">
        <f t="shared" si="30"/>
        <v>0</v>
      </c>
      <c r="AT47" t="b">
        <f t="shared" si="31"/>
        <v>0</v>
      </c>
      <c r="AU47" t="b">
        <f t="shared" si="32"/>
        <v>0</v>
      </c>
      <c r="AV47" t="b">
        <f t="shared" si="33"/>
        <v>0</v>
      </c>
      <c r="AW47" t="b">
        <f t="shared" si="34"/>
        <v>0</v>
      </c>
      <c r="AX47" t="b">
        <f t="shared" si="35"/>
        <v>0</v>
      </c>
      <c r="AY47" t="b">
        <f t="shared" si="36"/>
        <v>0</v>
      </c>
      <c r="AZ47" t="b">
        <f t="shared" si="37"/>
        <v>0</v>
      </c>
      <c r="BA47" t="b">
        <f t="shared" si="38"/>
        <v>0</v>
      </c>
      <c r="BB47" t="b">
        <f t="shared" si="39"/>
        <v>0</v>
      </c>
      <c r="BC47" t="b">
        <f t="shared" si="40"/>
        <v>0</v>
      </c>
      <c r="BD47" t="b">
        <f t="shared" si="41"/>
        <v>0</v>
      </c>
      <c r="BE47" t="b">
        <f t="shared" si="42"/>
        <v>0</v>
      </c>
      <c r="BF47" t="b">
        <f t="shared" si="43"/>
        <v>0</v>
      </c>
      <c r="BG47" t="b">
        <f t="shared" si="44"/>
        <v>0</v>
      </c>
      <c r="BH47" t="b">
        <f t="shared" si="45"/>
        <v>0</v>
      </c>
      <c r="BI47" t="b">
        <f t="shared" si="46"/>
        <v>0</v>
      </c>
      <c r="BJ47" t="b">
        <f t="shared" si="47"/>
        <v>0</v>
      </c>
      <c r="BK47" t="b">
        <f t="shared" si="48"/>
        <v>0</v>
      </c>
      <c r="BL47" t="b">
        <f t="shared" si="49"/>
        <v>0</v>
      </c>
      <c r="BM47" t="b">
        <f t="shared" si="50"/>
        <v>0</v>
      </c>
      <c r="BN47" t="b">
        <f t="shared" si="51"/>
        <v>0</v>
      </c>
      <c r="BO47" t="b">
        <f t="shared" si="52"/>
        <v>1</v>
      </c>
      <c r="BP47" t="b">
        <f t="shared" si="53"/>
        <v>0</v>
      </c>
      <c r="BQ47" t="b">
        <f t="shared" si="54"/>
        <v>0</v>
      </c>
      <c r="BR47" t="b">
        <f t="shared" si="55"/>
        <v>0</v>
      </c>
      <c r="BS47" t="b">
        <f t="shared" si="56"/>
        <v>0</v>
      </c>
      <c r="BT47" t="b">
        <f t="shared" si="57"/>
        <v>0</v>
      </c>
      <c r="BU47" t="b">
        <f t="shared" si="58"/>
        <v>0</v>
      </c>
      <c r="BV47" t="b">
        <f t="shared" si="59"/>
        <v>0</v>
      </c>
      <c r="BW47" t="b">
        <f t="shared" si="60"/>
        <v>0</v>
      </c>
      <c r="BX47" t="b">
        <f t="shared" si="61"/>
        <v>0</v>
      </c>
      <c r="BY47" t="b">
        <f t="shared" si="62"/>
        <v>0</v>
      </c>
      <c r="BZ47" t="b">
        <f t="shared" si="63"/>
        <v>0</v>
      </c>
      <c r="CA47" t="b">
        <f t="shared" si="64"/>
        <v>0</v>
      </c>
      <c r="CB47" t="b">
        <f t="shared" si="65"/>
        <v>0</v>
      </c>
      <c r="CC47" t="b">
        <f t="shared" si="66"/>
        <v>0</v>
      </c>
      <c r="CD47" t="b">
        <f t="shared" si="67"/>
        <v>0</v>
      </c>
      <c r="CE47" t="b">
        <f t="shared" si="68"/>
        <v>0</v>
      </c>
      <c r="CF47" t="b">
        <f t="shared" si="69"/>
        <v>0</v>
      </c>
      <c r="CG47" t="b">
        <f t="shared" si="70"/>
        <v>0</v>
      </c>
      <c r="CH47" t="b">
        <f t="shared" si="71"/>
        <v>0</v>
      </c>
      <c r="CI47" t="b">
        <f t="shared" si="72"/>
        <v>0</v>
      </c>
      <c r="CJ47" t="b">
        <f t="shared" si="73"/>
        <v>0</v>
      </c>
      <c r="CK47" t="b">
        <f t="shared" si="74"/>
        <v>0</v>
      </c>
      <c r="CL47" t="b">
        <f t="shared" si="75"/>
        <v>0</v>
      </c>
      <c r="CM47" t="b">
        <f t="shared" si="76"/>
        <v>0</v>
      </c>
      <c r="CN47" t="b">
        <f t="shared" si="77"/>
        <v>0</v>
      </c>
      <c r="CO47" t="b">
        <f t="shared" si="78"/>
        <v>0</v>
      </c>
      <c r="CP47" t="b">
        <f t="shared" si="79"/>
        <v>0</v>
      </c>
      <c r="CQ47" t="b">
        <f t="shared" si="80"/>
        <v>0</v>
      </c>
      <c r="CR47" t="b">
        <f t="shared" si="81"/>
        <v>0</v>
      </c>
      <c r="CS47" t="b">
        <f t="shared" si="82"/>
        <v>0</v>
      </c>
      <c r="CT47" t="b">
        <f t="shared" si="83"/>
        <v>0</v>
      </c>
      <c r="CU47" t="b">
        <f t="shared" si="84"/>
        <v>0</v>
      </c>
      <c r="CV47" t="b">
        <f t="shared" si="85"/>
        <v>0</v>
      </c>
      <c r="CW47" t="b">
        <f t="shared" si="86"/>
        <v>0</v>
      </c>
      <c r="CX47" t="b">
        <f t="shared" si="87"/>
        <v>0</v>
      </c>
      <c r="CY47" t="b">
        <f t="shared" si="88"/>
        <v>0</v>
      </c>
      <c r="CZ47" t="b">
        <f t="shared" si="89"/>
        <v>0</v>
      </c>
      <c r="DA47" t="b">
        <f t="shared" si="90"/>
        <v>0</v>
      </c>
      <c r="DB47" t="b">
        <f t="shared" si="91"/>
        <v>0</v>
      </c>
      <c r="DC47" t="b">
        <f t="shared" si="92"/>
        <v>0</v>
      </c>
      <c r="DD47" t="b">
        <f t="shared" si="93"/>
        <v>0</v>
      </c>
    </row>
    <row r="48" spans="1:108">
      <c r="A48" s="4" t="s">
        <v>843</v>
      </c>
      <c r="B48" t="s">
        <v>844</v>
      </c>
      <c r="C48" t="s">
        <v>844</v>
      </c>
      <c r="D48" s="4"/>
      <c r="E48" s="4"/>
      <c r="G48" t="s">
        <v>845</v>
      </c>
      <c r="H48" t="s">
        <v>7426</v>
      </c>
      <c r="I48" t="s">
        <v>7418</v>
      </c>
      <c r="J48" s="4" t="s">
        <v>424</v>
      </c>
      <c r="K48" s="4" t="s">
        <v>114</v>
      </c>
      <c r="L48" s="4" t="s">
        <v>6363</v>
      </c>
      <c r="M48" s="4" t="s">
        <v>221</v>
      </c>
      <c r="N48" s="4" t="s">
        <v>846</v>
      </c>
      <c r="O48" s="4" t="b">
        <f t="shared" si="0"/>
        <v>1</v>
      </c>
      <c r="P48" s="4" t="b">
        <f t="shared" si="1"/>
        <v>1</v>
      </c>
      <c r="Q48" s="4" t="b">
        <f t="shared" si="2"/>
        <v>1</v>
      </c>
      <c r="R48" s="4" t="b">
        <f t="shared" si="3"/>
        <v>1</v>
      </c>
      <c r="S48" s="4" t="b">
        <f t="shared" si="4"/>
        <v>1</v>
      </c>
      <c r="T48" s="4" t="b">
        <f t="shared" si="5"/>
        <v>1</v>
      </c>
      <c r="U48" s="4" t="b">
        <f t="shared" si="6"/>
        <v>1</v>
      </c>
      <c r="V48" s="4" t="b">
        <f t="shared" si="7"/>
        <v>1</v>
      </c>
      <c r="W48" s="4" t="b">
        <f t="shared" si="8"/>
        <v>0</v>
      </c>
      <c r="X48" s="4" t="b">
        <f t="shared" si="9"/>
        <v>0</v>
      </c>
      <c r="Y48" s="4" t="b">
        <f t="shared" si="10"/>
        <v>0</v>
      </c>
      <c r="Z48" s="4" t="b">
        <f t="shared" si="11"/>
        <v>0</v>
      </c>
      <c r="AA48" s="4" t="b">
        <f t="shared" si="12"/>
        <v>1</v>
      </c>
      <c r="AB48" s="4" t="b">
        <f t="shared" si="13"/>
        <v>1</v>
      </c>
      <c r="AC48" s="4" t="b">
        <f t="shared" si="14"/>
        <v>0</v>
      </c>
      <c r="AD48" s="4" t="b">
        <f t="shared" si="15"/>
        <v>0</v>
      </c>
      <c r="AE48" s="4" t="b">
        <f t="shared" si="16"/>
        <v>0</v>
      </c>
      <c r="AF48" s="4" t="b">
        <f t="shared" si="17"/>
        <v>0</v>
      </c>
      <c r="AG48" s="4" t="b">
        <f t="shared" si="18"/>
        <v>0</v>
      </c>
      <c r="AH48" s="4" t="b">
        <f t="shared" si="19"/>
        <v>1</v>
      </c>
      <c r="AI48" s="4" t="b">
        <f t="shared" si="20"/>
        <v>0</v>
      </c>
      <c r="AJ48" s="4" t="b">
        <f t="shared" si="21"/>
        <v>0</v>
      </c>
      <c r="AK48" s="4" t="b">
        <f t="shared" si="22"/>
        <v>0</v>
      </c>
      <c r="AL48" s="4" t="b">
        <f t="shared" si="23"/>
        <v>0</v>
      </c>
      <c r="AM48" s="4" t="b">
        <f t="shared" si="24"/>
        <v>0</v>
      </c>
      <c r="AN48" s="4" t="b">
        <f t="shared" si="25"/>
        <v>0</v>
      </c>
      <c r="AO48" s="4" t="b">
        <f t="shared" si="26"/>
        <v>0</v>
      </c>
      <c r="AP48" s="4" t="b">
        <f t="shared" si="27"/>
        <v>0</v>
      </c>
      <c r="AQ48" s="4" t="b">
        <f t="shared" si="28"/>
        <v>1</v>
      </c>
      <c r="AR48" s="4" t="b">
        <f t="shared" si="29"/>
        <v>0</v>
      </c>
      <c r="AS48" s="4" t="b">
        <f t="shared" si="30"/>
        <v>0</v>
      </c>
      <c r="AT48" s="4" t="b">
        <f t="shared" si="31"/>
        <v>0</v>
      </c>
      <c r="AU48" s="4" t="b">
        <f t="shared" si="32"/>
        <v>0</v>
      </c>
      <c r="AV48" s="4" t="b">
        <f t="shared" si="33"/>
        <v>0</v>
      </c>
      <c r="AW48" s="4" t="b">
        <f t="shared" si="34"/>
        <v>0</v>
      </c>
      <c r="AX48" s="4" t="b">
        <f t="shared" si="35"/>
        <v>0</v>
      </c>
      <c r="AY48" s="4" t="b">
        <f t="shared" si="36"/>
        <v>0</v>
      </c>
      <c r="AZ48" s="4" t="b">
        <f t="shared" si="37"/>
        <v>0</v>
      </c>
      <c r="BA48" s="4" t="b">
        <f t="shared" si="38"/>
        <v>0</v>
      </c>
      <c r="BB48" s="4" t="b">
        <f t="shared" si="39"/>
        <v>0</v>
      </c>
      <c r="BC48" s="4" t="b">
        <f t="shared" si="40"/>
        <v>0</v>
      </c>
      <c r="BD48" s="4" t="b">
        <f t="shared" si="41"/>
        <v>0</v>
      </c>
      <c r="BE48" s="4" t="b">
        <f t="shared" si="42"/>
        <v>0</v>
      </c>
      <c r="BF48" s="4" t="b">
        <f t="shared" si="43"/>
        <v>0</v>
      </c>
      <c r="BG48" s="4" t="b">
        <f t="shared" si="44"/>
        <v>0</v>
      </c>
      <c r="BH48" s="4" t="b">
        <f t="shared" si="45"/>
        <v>0</v>
      </c>
      <c r="BI48" s="4" t="b">
        <f t="shared" si="46"/>
        <v>0</v>
      </c>
      <c r="BJ48" s="4" t="b">
        <f t="shared" si="47"/>
        <v>0</v>
      </c>
      <c r="BK48" s="4" t="b">
        <f t="shared" si="48"/>
        <v>0</v>
      </c>
      <c r="BL48" s="4" t="b">
        <f t="shared" si="49"/>
        <v>0</v>
      </c>
      <c r="BM48" s="4" t="b">
        <f t="shared" si="50"/>
        <v>0</v>
      </c>
      <c r="BN48" s="4" t="b">
        <f t="shared" si="51"/>
        <v>0</v>
      </c>
      <c r="BO48" s="4" t="b">
        <f t="shared" si="52"/>
        <v>1</v>
      </c>
      <c r="BP48" s="4" t="b">
        <f t="shared" si="53"/>
        <v>1</v>
      </c>
      <c r="BQ48" s="4" t="b">
        <f t="shared" si="54"/>
        <v>0</v>
      </c>
      <c r="BR48" s="4" t="b">
        <f t="shared" si="55"/>
        <v>0</v>
      </c>
      <c r="BS48" s="4" t="b">
        <f t="shared" si="56"/>
        <v>1</v>
      </c>
      <c r="BT48" s="4" t="b">
        <f t="shared" si="57"/>
        <v>0</v>
      </c>
      <c r="BU48" s="4" t="b">
        <f t="shared" si="58"/>
        <v>0</v>
      </c>
      <c r="BV48" s="4" t="b">
        <f t="shared" si="59"/>
        <v>0</v>
      </c>
      <c r="BW48" s="4" t="b">
        <f t="shared" si="60"/>
        <v>0</v>
      </c>
      <c r="BX48" s="4" t="b">
        <f t="shared" si="61"/>
        <v>0</v>
      </c>
      <c r="BY48" s="4" t="b">
        <f t="shared" si="62"/>
        <v>0</v>
      </c>
      <c r="BZ48" s="4" t="b">
        <f t="shared" si="63"/>
        <v>0</v>
      </c>
      <c r="CA48" s="4" t="b">
        <f t="shared" si="64"/>
        <v>0</v>
      </c>
      <c r="CB48" s="4" t="b">
        <f t="shared" si="65"/>
        <v>0</v>
      </c>
      <c r="CC48" s="4" t="b">
        <f t="shared" si="66"/>
        <v>0</v>
      </c>
      <c r="CD48" s="4" t="b">
        <f t="shared" si="67"/>
        <v>0</v>
      </c>
      <c r="CE48" s="4" t="b">
        <f t="shared" si="68"/>
        <v>0</v>
      </c>
      <c r="CF48" s="4" t="b">
        <f t="shared" si="69"/>
        <v>0</v>
      </c>
      <c r="CG48" s="4" t="b">
        <f t="shared" si="70"/>
        <v>1</v>
      </c>
      <c r="CH48" s="4" t="b">
        <f t="shared" si="71"/>
        <v>0</v>
      </c>
      <c r="CI48" s="4" t="b">
        <f t="shared" si="72"/>
        <v>0</v>
      </c>
      <c r="CJ48" s="4" t="b">
        <f t="shared" si="73"/>
        <v>0</v>
      </c>
      <c r="CK48" s="4" t="b">
        <f t="shared" si="74"/>
        <v>0</v>
      </c>
      <c r="CL48" s="4" t="b">
        <f t="shared" si="75"/>
        <v>0</v>
      </c>
      <c r="CM48" s="4" t="b">
        <f t="shared" si="76"/>
        <v>0</v>
      </c>
      <c r="CN48" s="4" t="b">
        <f t="shared" si="77"/>
        <v>0</v>
      </c>
      <c r="CO48" s="4" t="b">
        <f t="shared" si="78"/>
        <v>0</v>
      </c>
      <c r="CP48" s="4" t="b">
        <f t="shared" si="79"/>
        <v>0</v>
      </c>
      <c r="CQ48" s="4" t="b">
        <f t="shared" si="80"/>
        <v>0</v>
      </c>
      <c r="CR48" s="4" t="b">
        <f t="shared" si="81"/>
        <v>0</v>
      </c>
      <c r="CS48" s="4" t="b">
        <f t="shared" si="82"/>
        <v>0</v>
      </c>
      <c r="CT48" s="4" t="b">
        <f t="shared" si="83"/>
        <v>0</v>
      </c>
      <c r="CU48" s="4" t="b">
        <f t="shared" si="84"/>
        <v>0</v>
      </c>
      <c r="CV48" s="4" t="b">
        <f t="shared" si="85"/>
        <v>0</v>
      </c>
      <c r="CW48" s="4" t="b">
        <f t="shared" si="86"/>
        <v>0</v>
      </c>
      <c r="CX48" s="4" t="b">
        <f t="shared" si="87"/>
        <v>0</v>
      </c>
      <c r="CY48" s="4" t="b">
        <f t="shared" si="88"/>
        <v>0</v>
      </c>
      <c r="CZ48" s="4" t="b">
        <f t="shared" si="89"/>
        <v>0</v>
      </c>
      <c r="DA48" s="4" t="b">
        <f t="shared" si="90"/>
        <v>0</v>
      </c>
      <c r="DB48" s="4" t="b">
        <f t="shared" si="91"/>
        <v>0</v>
      </c>
      <c r="DC48" s="4" t="b">
        <f t="shared" si="92"/>
        <v>0</v>
      </c>
      <c r="DD48" s="4" t="b">
        <f t="shared" si="93"/>
        <v>0</v>
      </c>
    </row>
    <row r="49" spans="1:108">
      <c r="A49" t="s">
        <v>847</v>
      </c>
      <c r="B49" t="s">
        <v>844</v>
      </c>
      <c r="C49" t="s">
        <v>844</v>
      </c>
      <c r="G49" t="s">
        <v>845</v>
      </c>
      <c r="H49" t="s">
        <v>7426</v>
      </c>
      <c r="I49" t="s">
        <v>7418</v>
      </c>
      <c r="J49" t="s">
        <v>183</v>
      </c>
      <c r="K49" t="s">
        <v>183</v>
      </c>
      <c r="L49" t="s">
        <v>6364</v>
      </c>
      <c r="M49" t="s">
        <v>6079</v>
      </c>
      <c r="N49" t="s">
        <v>848</v>
      </c>
      <c r="O49" t="b">
        <f t="shared" si="0"/>
        <v>1</v>
      </c>
      <c r="P49" t="b">
        <f t="shared" si="1"/>
        <v>1</v>
      </c>
      <c r="Q49" t="b">
        <f t="shared" si="2"/>
        <v>1</v>
      </c>
      <c r="R49" t="b">
        <f t="shared" si="3"/>
        <v>1</v>
      </c>
      <c r="S49" t="b">
        <f t="shared" si="4"/>
        <v>1</v>
      </c>
      <c r="T49" t="b">
        <f t="shared" si="5"/>
        <v>0</v>
      </c>
      <c r="U49" t="b">
        <f t="shared" si="6"/>
        <v>1</v>
      </c>
      <c r="V49" t="b">
        <f t="shared" si="7"/>
        <v>1</v>
      </c>
      <c r="W49" t="b">
        <f t="shared" si="8"/>
        <v>1</v>
      </c>
      <c r="X49" t="b">
        <f t="shared" si="9"/>
        <v>1</v>
      </c>
      <c r="Y49" t="b">
        <f t="shared" si="10"/>
        <v>1</v>
      </c>
      <c r="Z49" t="b">
        <f t="shared" si="11"/>
        <v>0</v>
      </c>
      <c r="AA49" t="b">
        <f t="shared" si="12"/>
        <v>1</v>
      </c>
      <c r="AB49" t="b">
        <f t="shared" si="13"/>
        <v>0</v>
      </c>
      <c r="AC49" t="b">
        <f t="shared" si="14"/>
        <v>0</v>
      </c>
      <c r="AD49" t="b">
        <f t="shared" si="15"/>
        <v>0</v>
      </c>
      <c r="AE49" t="b">
        <f t="shared" si="16"/>
        <v>0</v>
      </c>
      <c r="AF49" t="b">
        <f t="shared" si="17"/>
        <v>0</v>
      </c>
      <c r="AG49" t="b">
        <f t="shared" si="18"/>
        <v>0</v>
      </c>
      <c r="AH49" t="b">
        <f t="shared" si="19"/>
        <v>0</v>
      </c>
      <c r="AI49" t="b">
        <f t="shared" si="20"/>
        <v>0</v>
      </c>
      <c r="AJ49" t="b">
        <f t="shared" si="21"/>
        <v>0</v>
      </c>
      <c r="AK49" t="b">
        <f t="shared" si="22"/>
        <v>0</v>
      </c>
      <c r="AL49" t="b">
        <f t="shared" si="23"/>
        <v>0</v>
      </c>
      <c r="AM49" t="b">
        <f t="shared" si="24"/>
        <v>0</v>
      </c>
      <c r="AN49" t="b">
        <f t="shared" si="25"/>
        <v>0</v>
      </c>
      <c r="AO49" t="b">
        <f t="shared" si="26"/>
        <v>0</v>
      </c>
      <c r="AP49" t="b">
        <f t="shared" si="27"/>
        <v>0</v>
      </c>
      <c r="AQ49" t="b">
        <f t="shared" si="28"/>
        <v>0</v>
      </c>
      <c r="AR49" t="b">
        <f t="shared" si="29"/>
        <v>0</v>
      </c>
      <c r="AS49" t="b">
        <f t="shared" si="30"/>
        <v>0</v>
      </c>
      <c r="AT49" t="b">
        <f t="shared" si="31"/>
        <v>1</v>
      </c>
      <c r="AU49" t="b">
        <f t="shared" si="32"/>
        <v>0</v>
      </c>
      <c r="AV49" t="b">
        <f t="shared" si="33"/>
        <v>1</v>
      </c>
      <c r="AW49" t="b">
        <f t="shared" si="34"/>
        <v>1</v>
      </c>
      <c r="AX49" t="b">
        <f t="shared" si="35"/>
        <v>0</v>
      </c>
      <c r="AY49" t="b">
        <f t="shared" si="36"/>
        <v>0</v>
      </c>
      <c r="AZ49" t="b">
        <f t="shared" si="37"/>
        <v>0</v>
      </c>
      <c r="BA49" t="b">
        <f t="shared" si="38"/>
        <v>0</v>
      </c>
      <c r="BB49" t="b">
        <f t="shared" si="39"/>
        <v>0</v>
      </c>
      <c r="BC49" t="b">
        <f t="shared" si="40"/>
        <v>1</v>
      </c>
      <c r="BD49" t="b">
        <f t="shared" si="41"/>
        <v>0</v>
      </c>
      <c r="BE49" t="b">
        <f t="shared" si="42"/>
        <v>1</v>
      </c>
      <c r="BF49" t="b">
        <f t="shared" si="43"/>
        <v>1</v>
      </c>
      <c r="BG49" t="b">
        <f t="shared" si="44"/>
        <v>0</v>
      </c>
      <c r="BH49" t="b">
        <f t="shared" si="45"/>
        <v>1</v>
      </c>
      <c r="BI49" t="b">
        <f t="shared" si="46"/>
        <v>0</v>
      </c>
      <c r="BJ49" t="b">
        <f t="shared" si="47"/>
        <v>0</v>
      </c>
      <c r="BK49" t="b">
        <f t="shared" si="48"/>
        <v>0</v>
      </c>
      <c r="BL49" t="b">
        <f t="shared" si="49"/>
        <v>1</v>
      </c>
      <c r="BM49" t="b">
        <f t="shared" si="50"/>
        <v>0</v>
      </c>
      <c r="BN49" t="b">
        <f t="shared" si="51"/>
        <v>0</v>
      </c>
      <c r="BO49" t="b">
        <f t="shared" si="52"/>
        <v>0</v>
      </c>
      <c r="BP49" t="b">
        <f t="shared" si="53"/>
        <v>0</v>
      </c>
      <c r="BQ49" t="b">
        <f t="shared" si="54"/>
        <v>0</v>
      </c>
      <c r="BR49" t="b">
        <f t="shared" si="55"/>
        <v>0</v>
      </c>
      <c r="BS49" t="b">
        <f t="shared" si="56"/>
        <v>0</v>
      </c>
      <c r="BT49" t="b">
        <f t="shared" si="57"/>
        <v>1</v>
      </c>
      <c r="BU49" t="b">
        <f t="shared" si="58"/>
        <v>0</v>
      </c>
      <c r="BV49" t="b">
        <f t="shared" si="59"/>
        <v>0</v>
      </c>
      <c r="BW49" t="b">
        <f t="shared" si="60"/>
        <v>0</v>
      </c>
      <c r="BX49" t="b">
        <f t="shared" si="61"/>
        <v>0</v>
      </c>
      <c r="BY49" t="b">
        <f t="shared" si="62"/>
        <v>0</v>
      </c>
      <c r="BZ49" t="b">
        <f t="shared" si="63"/>
        <v>0</v>
      </c>
      <c r="CA49" t="b">
        <f t="shared" si="64"/>
        <v>1</v>
      </c>
      <c r="CB49" t="b">
        <f t="shared" si="65"/>
        <v>1</v>
      </c>
      <c r="CC49" t="b">
        <f t="shared" si="66"/>
        <v>0</v>
      </c>
      <c r="CD49" t="b">
        <f t="shared" si="67"/>
        <v>0</v>
      </c>
      <c r="CE49" t="b">
        <f t="shared" si="68"/>
        <v>0</v>
      </c>
      <c r="CF49" t="b">
        <f t="shared" si="69"/>
        <v>0</v>
      </c>
      <c r="CG49" t="b">
        <f t="shared" si="70"/>
        <v>0</v>
      </c>
      <c r="CH49" t="b">
        <f t="shared" si="71"/>
        <v>0</v>
      </c>
      <c r="CI49" t="b">
        <f t="shared" si="72"/>
        <v>0</v>
      </c>
      <c r="CJ49" t="b">
        <f t="shared" si="73"/>
        <v>0</v>
      </c>
      <c r="CK49" t="b">
        <f t="shared" si="74"/>
        <v>0</v>
      </c>
      <c r="CL49" t="b">
        <f t="shared" si="75"/>
        <v>0</v>
      </c>
      <c r="CM49" t="b">
        <f t="shared" si="76"/>
        <v>0</v>
      </c>
      <c r="CN49" t="b">
        <f t="shared" si="77"/>
        <v>0</v>
      </c>
      <c r="CO49" t="b">
        <f t="shared" si="78"/>
        <v>1</v>
      </c>
      <c r="CP49" t="b">
        <f t="shared" si="79"/>
        <v>0</v>
      </c>
      <c r="CQ49" t="b">
        <f t="shared" si="80"/>
        <v>0</v>
      </c>
      <c r="CR49" t="b">
        <f t="shared" si="81"/>
        <v>0</v>
      </c>
      <c r="CS49" t="b">
        <f t="shared" si="82"/>
        <v>0</v>
      </c>
      <c r="CT49" t="b">
        <f t="shared" si="83"/>
        <v>0</v>
      </c>
      <c r="CU49" t="b">
        <f t="shared" si="84"/>
        <v>0</v>
      </c>
      <c r="CV49" t="b">
        <f t="shared" si="85"/>
        <v>0</v>
      </c>
      <c r="CW49" t="b">
        <f t="shared" si="86"/>
        <v>0</v>
      </c>
      <c r="CX49" t="b">
        <f t="shared" si="87"/>
        <v>0</v>
      </c>
      <c r="CY49" t="b">
        <f t="shared" si="88"/>
        <v>0</v>
      </c>
      <c r="CZ49" t="b">
        <f t="shared" si="89"/>
        <v>0</v>
      </c>
      <c r="DA49" t="b">
        <f t="shared" si="90"/>
        <v>0</v>
      </c>
      <c r="DB49" t="b">
        <f t="shared" si="91"/>
        <v>0</v>
      </c>
      <c r="DC49" t="b">
        <f t="shared" si="92"/>
        <v>0</v>
      </c>
      <c r="DD49" t="b">
        <f t="shared" si="93"/>
        <v>0</v>
      </c>
    </row>
    <row r="50" spans="1:108">
      <c r="A50" s="1" t="s">
        <v>959</v>
      </c>
      <c r="B50" t="s">
        <v>960</v>
      </c>
      <c r="C50" t="s">
        <v>960</v>
      </c>
      <c r="G50" t="s">
        <v>961</v>
      </c>
      <c r="H50" t="s">
        <v>7427</v>
      </c>
      <c r="I50" t="s">
        <v>7418</v>
      </c>
      <c r="J50" s="1" t="s">
        <v>16</v>
      </c>
      <c r="K50" t="s">
        <v>16</v>
      </c>
      <c r="L50" t="s">
        <v>6389</v>
      </c>
      <c r="M50" t="s">
        <v>6079</v>
      </c>
      <c r="N50" t="s">
        <v>962</v>
      </c>
      <c r="O50" t="b">
        <f t="shared" si="0"/>
        <v>1</v>
      </c>
      <c r="P50" t="b">
        <f t="shared" si="1"/>
        <v>1</v>
      </c>
      <c r="Q50" t="b">
        <f t="shared" si="2"/>
        <v>0</v>
      </c>
      <c r="R50" t="b">
        <f t="shared" si="3"/>
        <v>0</v>
      </c>
      <c r="S50" t="b">
        <f t="shared" si="4"/>
        <v>1</v>
      </c>
      <c r="T50" t="b">
        <f t="shared" si="5"/>
        <v>1</v>
      </c>
      <c r="U50" t="b">
        <f t="shared" si="6"/>
        <v>0</v>
      </c>
      <c r="V50" t="b">
        <f t="shared" si="7"/>
        <v>0</v>
      </c>
      <c r="W50" t="b">
        <f t="shared" si="8"/>
        <v>0</v>
      </c>
      <c r="X50" t="b">
        <f t="shared" si="9"/>
        <v>0</v>
      </c>
      <c r="Y50" t="b">
        <f t="shared" si="10"/>
        <v>0</v>
      </c>
      <c r="Z50" t="b">
        <f t="shared" si="11"/>
        <v>0</v>
      </c>
      <c r="AA50" t="b">
        <f t="shared" si="12"/>
        <v>0</v>
      </c>
      <c r="AB50" t="b">
        <f t="shared" si="13"/>
        <v>0</v>
      </c>
      <c r="AC50" t="b">
        <f t="shared" si="14"/>
        <v>0</v>
      </c>
      <c r="AD50" t="b">
        <f t="shared" si="15"/>
        <v>0</v>
      </c>
      <c r="AE50" t="b">
        <f t="shared" si="16"/>
        <v>0</v>
      </c>
      <c r="AF50" t="b">
        <f t="shared" si="17"/>
        <v>0</v>
      </c>
      <c r="AG50" t="b">
        <f t="shared" si="18"/>
        <v>0</v>
      </c>
      <c r="AH50" t="b">
        <f t="shared" si="19"/>
        <v>0</v>
      </c>
      <c r="AI50" t="b">
        <f t="shared" si="20"/>
        <v>0</v>
      </c>
      <c r="AJ50" t="b">
        <f t="shared" si="21"/>
        <v>0</v>
      </c>
      <c r="AK50" t="b">
        <f t="shared" si="22"/>
        <v>0</v>
      </c>
      <c r="AL50" t="b">
        <f t="shared" si="23"/>
        <v>1</v>
      </c>
      <c r="AM50" t="b">
        <f t="shared" si="24"/>
        <v>0</v>
      </c>
      <c r="AN50" t="b">
        <f t="shared" si="25"/>
        <v>0</v>
      </c>
      <c r="AO50" t="b">
        <f t="shared" si="26"/>
        <v>0</v>
      </c>
      <c r="AP50" t="b">
        <f t="shared" si="27"/>
        <v>0</v>
      </c>
      <c r="AQ50" t="b">
        <f t="shared" si="28"/>
        <v>0</v>
      </c>
      <c r="AR50" t="b">
        <f t="shared" si="29"/>
        <v>0</v>
      </c>
      <c r="AS50" t="b">
        <f t="shared" si="30"/>
        <v>0</v>
      </c>
      <c r="AT50" t="b">
        <f t="shared" si="31"/>
        <v>0</v>
      </c>
      <c r="AU50" t="b">
        <f t="shared" si="32"/>
        <v>0</v>
      </c>
      <c r="AV50" t="b">
        <f t="shared" si="33"/>
        <v>0</v>
      </c>
      <c r="AW50" t="b">
        <f t="shared" si="34"/>
        <v>0</v>
      </c>
      <c r="AX50" t="b">
        <f t="shared" si="35"/>
        <v>0</v>
      </c>
      <c r="AY50" t="b">
        <f t="shared" si="36"/>
        <v>0</v>
      </c>
      <c r="AZ50" t="b">
        <f t="shared" si="37"/>
        <v>0</v>
      </c>
      <c r="BA50" t="b">
        <f t="shared" si="38"/>
        <v>0</v>
      </c>
      <c r="BB50" t="b">
        <f t="shared" si="39"/>
        <v>0</v>
      </c>
      <c r="BC50" t="b">
        <f t="shared" si="40"/>
        <v>0</v>
      </c>
      <c r="BD50" t="b">
        <f t="shared" si="41"/>
        <v>0</v>
      </c>
      <c r="BE50" t="b">
        <f t="shared" si="42"/>
        <v>0</v>
      </c>
      <c r="BF50" t="b">
        <f t="shared" si="43"/>
        <v>0</v>
      </c>
      <c r="BG50" t="b">
        <f t="shared" si="44"/>
        <v>0</v>
      </c>
      <c r="BH50" t="b">
        <f t="shared" si="45"/>
        <v>0</v>
      </c>
      <c r="BI50" t="b">
        <f t="shared" si="46"/>
        <v>0</v>
      </c>
      <c r="BJ50" t="b">
        <f t="shared" si="47"/>
        <v>0</v>
      </c>
      <c r="BK50" t="b">
        <f t="shared" si="48"/>
        <v>0</v>
      </c>
      <c r="BL50" t="b">
        <f t="shared" si="49"/>
        <v>0</v>
      </c>
      <c r="BM50" t="b">
        <f t="shared" si="50"/>
        <v>0</v>
      </c>
      <c r="BN50" t="b">
        <f t="shared" si="51"/>
        <v>0</v>
      </c>
      <c r="BO50" t="b">
        <f t="shared" si="52"/>
        <v>0</v>
      </c>
      <c r="BP50" t="b">
        <f t="shared" si="53"/>
        <v>0</v>
      </c>
      <c r="BQ50" t="b">
        <f t="shared" si="54"/>
        <v>0</v>
      </c>
      <c r="BR50" t="b">
        <f t="shared" si="55"/>
        <v>0</v>
      </c>
      <c r="BS50" t="b">
        <f t="shared" si="56"/>
        <v>0</v>
      </c>
      <c r="BT50" t="b">
        <f t="shared" si="57"/>
        <v>0</v>
      </c>
      <c r="BU50" t="b">
        <f t="shared" si="58"/>
        <v>0</v>
      </c>
      <c r="BV50" t="b">
        <f t="shared" si="59"/>
        <v>0</v>
      </c>
      <c r="BW50" t="b">
        <f t="shared" si="60"/>
        <v>0</v>
      </c>
      <c r="BX50" t="b">
        <f t="shared" si="61"/>
        <v>0</v>
      </c>
      <c r="BY50" t="b">
        <f t="shared" si="62"/>
        <v>0</v>
      </c>
      <c r="BZ50" t="b">
        <f t="shared" si="63"/>
        <v>0</v>
      </c>
      <c r="CA50" t="b">
        <f t="shared" si="64"/>
        <v>0</v>
      </c>
      <c r="CB50" t="b">
        <f t="shared" si="65"/>
        <v>0</v>
      </c>
      <c r="CC50" t="b">
        <f t="shared" si="66"/>
        <v>0</v>
      </c>
      <c r="CD50" t="b">
        <f t="shared" si="67"/>
        <v>0</v>
      </c>
      <c r="CE50" t="b">
        <f t="shared" si="68"/>
        <v>0</v>
      </c>
      <c r="CF50" t="b">
        <f t="shared" si="69"/>
        <v>0</v>
      </c>
      <c r="CG50" t="b">
        <f t="shared" si="70"/>
        <v>1</v>
      </c>
      <c r="CH50" t="b">
        <f t="shared" si="71"/>
        <v>0</v>
      </c>
      <c r="CI50" t="b">
        <f t="shared" si="72"/>
        <v>0</v>
      </c>
      <c r="CJ50" t="b">
        <f t="shared" si="73"/>
        <v>0</v>
      </c>
      <c r="CK50" t="b">
        <f t="shared" si="74"/>
        <v>0</v>
      </c>
      <c r="CL50" t="b">
        <f t="shared" si="75"/>
        <v>0</v>
      </c>
      <c r="CM50" t="b">
        <f t="shared" si="76"/>
        <v>0</v>
      </c>
      <c r="CN50" t="b">
        <f t="shared" si="77"/>
        <v>0</v>
      </c>
      <c r="CO50" t="b">
        <f t="shared" si="78"/>
        <v>0</v>
      </c>
      <c r="CP50" t="b">
        <f t="shared" si="79"/>
        <v>0</v>
      </c>
      <c r="CQ50" t="b">
        <f t="shared" si="80"/>
        <v>0</v>
      </c>
      <c r="CR50" t="b">
        <f t="shared" si="81"/>
        <v>0</v>
      </c>
      <c r="CS50" t="b">
        <f t="shared" si="82"/>
        <v>0</v>
      </c>
      <c r="CT50" t="b">
        <f t="shared" si="83"/>
        <v>0</v>
      </c>
      <c r="CU50" t="b">
        <f t="shared" si="84"/>
        <v>0</v>
      </c>
      <c r="CV50" t="b">
        <f t="shared" si="85"/>
        <v>0</v>
      </c>
      <c r="CW50" t="b">
        <f t="shared" si="86"/>
        <v>0</v>
      </c>
      <c r="CX50" t="b">
        <f t="shared" si="87"/>
        <v>0</v>
      </c>
      <c r="CY50" t="b">
        <f t="shared" si="88"/>
        <v>0</v>
      </c>
      <c r="CZ50" t="b">
        <f t="shared" si="89"/>
        <v>0</v>
      </c>
      <c r="DA50" t="b">
        <f t="shared" si="90"/>
        <v>0</v>
      </c>
      <c r="DB50" t="b">
        <f t="shared" si="91"/>
        <v>0</v>
      </c>
      <c r="DC50" t="b">
        <f t="shared" si="92"/>
        <v>0</v>
      </c>
      <c r="DD50" t="b">
        <f t="shared" si="93"/>
        <v>0</v>
      </c>
    </row>
    <row r="51" spans="1:108">
      <c r="A51" s="13" t="s">
        <v>963</v>
      </c>
      <c r="B51" t="s">
        <v>960</v>
      </c>
      <c r="C51" t="s">
        <v>960</v>
      </c>
      <c r="D51" s="4"/>
      <c r="E51" s="4"/>
      <c r="G51" t="s">
        <v>961</v>
      </c>
      <c r="H51" t="s">
        <v>7427</v>
      </c>
      <c r="I51" t="s">
        <v>7418</v>
      </c>
      <c r="J51" s="4" t="s">
        <v>109</v>
      </c>
      <c r="K51" s="4" t="s">
        <v>109</v>
      </c>
      <c r="L51" s="4" t="s">
        <v>390</v>
      </c>
      <c r="M51" s="4" t="s">
        <v>964</v>
      </c>
      <c r="N51" s="4" t="s">
        <v>965</v>
      </c>
      <c r="O51" s="4" t="b">
        <f t="shared" si="0"/>
        <v>1</v>
      </c>
      <c r="P51" s="4" t="b">
        <f t="shared" si="1"/>
        <v>0</v>
      </c>
      <c r="Q51" s="4" t="b">
        <f t="shared" si="2"/>
        <v>0</v>
      </c>
      <c r="R51" s="4" t="b">
        <f t="shared" si="3"/>
        <v>0</v>
      </c>
      <c r="S51" s="4" t="b">
        <f t="shared" si="4"/>
        <v>1</v>
      </c>
      <c r="T51" s="4" t="b">
        <f t="shared" si="5"/>
        <v>0</v>
      </c>
      <c r="U51" s="4" t="b">
        <f t="shared" si="6"/>
        <v>1</v>
      </c>
      <c r="V51" s="14" t="b">
        <f t="shared" si="7"/>
        <v>0</v>
      </c>
      <c r="W51" s="14" t="b">
        <f t="shared" si="8"/>
        <v>0</v>
      </c>
      <c r="X51" s="14" t="b">
        <f t="shared" si="9"/>
        <v>0</v>
      </c>
      <c r="Y51" s="14" t="b">
        <f t="shared" si="10"/>
        <v>0</v>
      </c>
      <c r="Z51" s="14" t="b">
        <f t="shared" si="11"/>
        <v>0</v>
      </c>
      <c r="AA51" s="14" t="b">
        <f t="shared" si="12"/>
        <v>0</v>
      </c>
      <c r="AB51" s="4" t="b">
        <f t="shared" si="13"/>
        <v>0</v>
      </c>
      <c r="AC51" s="4" t="b">
        <f t="shared" si="14"/>
        <v>0</v>
      </c>
      <c r="AD51" s="4" t="b">
        <f t="shared" si="15"/>
        <v>0</v>
      </c>
      <c r="AE51" s="4" t="b">
        <f t="shared" si="16"/>
        <v>0</v>
      </c>
      <c r="AF51" s="4" t="b">
        <f t="shared" si="17"/>
        <v>0</v>
      </c>
      <c r="AG51" s="4" t="b">
        <f t="shared" si="18"/>
        <v>0</v>
      </c>
      <c r="AH51" s="4" t="b">
        <f t="shared" si="19"/>
        <v>0</v>
      </c>
      <c r="AI51" s="4" t="b">
        <f t="shared" si="20"/>
        <v>0</v>
      </c>
      <c r="AJ51" s="4" t="b">
        <f t="shared" si="21"/>
        <v>0</v>
      </c>
      <c r="AK51" s="4" t="b">
        <f t="shared" si="22"/>
        <v>0</v>
      </c>
      <c r="AL51" s="4" t="b">
        <f t="shared" si="23"/>
        <v>0</v>
      </c>
      <c r="AM51" s="4" t="b">
        <f t="shared" si="24"/>
        <v>0</v>
      </c>
      <c r="AN51" s="4" t="b">
        <f t="shared" si="25"/>
        <v>0</v>
      </c>
      <c r="AO51" s="4" t="b">
        <f t="shared" si="26"/>
        <v>0</v>
      </c>
      <c r="AP51" s="4" t="b">
        <f t="shared" si="27"/>
        <v>0</v>
      </c>
      <c r="AQ51" s="4" t="b">
        <f t="shared" si="28"/>
        <v>0</v>
      </c>
      <c r="AR51" s="4" t="b">
        <f t="shared" si="29"/>
        <v>0</v>
      </c>
      <c r="AS51" s="4" t="b">
        <f t="shared" si="30"/>
        <v>0</v>
      </c>
      <c r="AT51" s="4" t="b">
        <f t="shared" si="31"/>
        <v>0</v>
      </c>
      <c r="AU51" s="4" t="b">
        <f t="shared" si="32"/>
        <v>0</v>
      </c>
      <c r="AV51" s="4" t="b">
        <f t="shared" si="33"/>
        <v>0</v>
      </c>
      <c r="AW51" s="4" t="b">
        <f t="shared" si="34"/>
        <v>0</v>
      </c>
      <c r="AX51" s="4" t="b">
        <f t="shared" si="35"/>
        <v>0</v>
      </c>
      <c r="AY51" s="4" t="b">
        <f t="shared" si="36"/>
        <v>0</v>
      </c>
      <c r="AZ51" s="4" t="b">
        <f t="shared" si="37"/>
        <v>0</v>
      </c>
      <c r="BA51" s="4" t="b">
        <f t="shared" si="38"/>
        <v>0</v>
      </c>
      <c r="BB51" s="4" t="b">
        <f t="shared" si="39"/>
        <v>0</v>
      </c>
      <c r="BC51" s="4" t="b">
        <f t="shared" si="40"/>
        <v>0</v>
      </c>
      <c r="BD51" s="4" t="b">
        <f t="shared" si="41"/>
        <v>0</v>
      </c>
      <c r="BE51" s="4" t="b">
        <f t="shared" si="42"/>
        <v>0</v>
      </c>
      <c r="BF51" s="4" t="b">
        <f t="shared" si="43"/>
        <v>0</v>
      </c>
      <c r="BG51" s="4" t="b">
        <f t="shared" si="44"/>
        <v>0</v>
      </c>
      <c r="BH51" s="4" t="b">
        <f t="shared" si="45"/>
        <v>0</v>
      </c>
      <c r="BI51" s="4" t="b">
        <f t="shared" si="46"/>
        <v>0</v>
      </c>
      <c r="BJ51" s="4" t="b">
        <f t="shared" si="47"/>
        <v>0</v>
      </c>
      <c r="BK51" s="4" t="b">
        <f t="shared" si="48"/>
        <v>0</v>
      </c>
      <c r="BL51" s="4" t="b">
        <f t="shared" si="49"/>
        <v>0</v>
      </c>
      <c r="BM51" s="4" t="b">
        <f t="shared" si="50"/>
        <v>0</v>
      </c>
      <c r="BN51" s="4" t="b">
        <f t="shared" si="51"/>
        <v>0</v>
      </c>
      <c r="BO51" s="4" t="b">
        <f t="shared" si="52"/>
        <v>0</v>
      </c>
      <c r="BP51" s="4" t="b">
        <f t="shared" si="53"/>
        <v>0</v>
      </c>
      <c r="BQ51" s="4" t="b">
        <f t="shared" si="54"/>
        <v>0</v>
      </c>
      <c r="BR51" s="4" t="b">
        <f t="shared" si="55"/>
        <v>0</v>
      </c>
      <c r="BS51" s="4" t="b">
        <f t="shared" si="56"/>
        <v>1</v>
      </c>
      <c r="BT51" s="4" t="b">
        <f t="shared" si="57"/>
        <v>0</v>
      </c>
      <c r="BU51" s="4" t="b">
        <f t="shared" si="58"/>
        <v>0</v>
      </c>
      <c r="BV51" s="4" t="b">
        <f t="shared" si="59"/>
        <v>0</v>
      </c>
      <c r="BW51" s="4" t="b">
        <f t="shared" si="60"/>
        <v>0</v>
      </c>
      <c r="BX51" s="4" t="b">
        <f t="shared" si="61"/>
        <v>0</v>
      </c>
      <c r="BY51" s="4" t="b">
        <f t="shared" si="62"/>
        <v>0</v>
      </c>
      <c r="BZ51" s="4" t="b">
        <f t="shared" si="63"/>
        <v>0</v>
      </c>
      <c r="CA51" s="4" t="b">
        <f t="shared" si="64"/>
        <v>0</v>
      </c>
      <c r="CB51" s="4" t="b">
        <f t="shared" si="65"/>
        <v>0</v>
      </c>
      <c r="CC51" s="4" t="b">
        <f t="shared" si="66"/>
        <v>0</v>
      </c>
      <c r="CD51" s="4" t="b">
        <f t="shared" si="67"/>
        <v>0</v>
      </c>
      <c r="CE51" s="4" t="b">
        <f t="shared" si="68"/>
        <v>0</v>
      </c>
      <c r="CF51" s="4" t="b">
        <f t="shared" si="69"/>
        <v>0</v>
      </c>
      <c r="CG51" s="4" t="b">
        <f t="shared" si="70"/>
        <v>1</v>
      </c>
      <c r="CH51" s="4" t="b">
        <f t="shared" si="71"/>
        <v>0</v>
      </c>
      <c r="CI51" s="4" t="b">
        <f t="shared" si="72"/>
        <v>0</v>
      </c>
      <c r="CJ51" s="4" t="b">
        <f t="shared" si="73"/>
        <v>0</v>
      </c>
      <c r="CK51" s="4" t="b">
        <f t="shared" si="74"/>
        <v>0</v>
      </c>
      <c r="CL51" s="4" t="b">
        <f t="shared" si="75"/>
        <v>0</v>
      </c>
      <c r="CM51" s="4" t="b">
        <f t="shared" si="76"/>
        <v>0</v>
      </c>
      <c r="CN51" s="4" t="b">
        <f t="shared" si="77"/>
        <v>0</v>
      </c>
      <c r="CO51" s="4" t="b">
        <f t="shared" si="78"/>
        <v>0</v>
      </c>
      <c r="CP51" s="4" t="b">
        <f t="shared" si="79"/>
        <v>0</v>
      </c>
      <c r="CQ51" s="4" t="b">
        <f t="shared" si="80"/>
        <v>0</v>
      </c>
      <c r="CR51" s="4" t="b">
        <f t="shared" si="81"/>
        <v>0</v>
      </c>
      <c r="CS51" s="4" t="b">
        <f t="shared" si="82"/>
        <v>0</v>
      </c>
      <c r="CT51" s="4" t="b">
        <f t="shared" si="83"/>
        <v>0</v>
      </c>
      <c r="CU51" s="4" t="b">
        <f t="shared" si="84"/>
        <v>0</v>
      </c>
      <c r="CV51" s="4" t="b">
        <f t="shared" si="85"/>
        <v>0</v>
      </c>
      <c r="CW51" s="4" t="b">
        <f t="shared" si="86"/>
        <v>0</v>
      </c>
      <c r="CX51" s="4" t="b">
        <f t="shared" si="87"/>
        <v>0</v>
      </c>
      <c r="CY51" s="4" t="b">
        <f t="shared" si="88"/>
        <v>0</v>
      </c>
      <c r="CZ51" s="4" t="b">
        <f t="shared" si="89"/>
        <v>0</v>
      </c>
      <c r="DA51" s="4" t="b">
        <f t="shared" si="90"/>
        <v>0</v>
      </c>
      <c r="DB51" s="4" t="b">
        <f t="shared" si="91"/>
        <v>0</v>
      </c>
      <c r="DC51" s="4" t="b">
        <f t="shared" si="92"/>
        <v>0</v>
      </c>
      <c r="DD51" s="4" t="b">
        <f t="shared" si="93"/>
        <v>0</v>
      </c>
    </row>
    <row r="52" spans="1:108">
      <c r="A52" t="s">
        <v>1690</v>
      </c>
      <c r="B52" t="s">
        <v>1691</v>
      </c>
      <c r="C52" t="s">
        <v>1691</v>
      </c>
      <c r="E52" t="s">
        <v>1692</v>
      </c>
      <c r="F52" t="s">
        <v>1163</v>
      </c>
      <c r="G52" t="s">
        <v>970</v>
      </c>
      <c r="H52" t="s">
        <v>7428</v>
      </c>
      <c r="I52" t="s">
        <v>7418</v>
      </c>
      <c r="J52" t="s">
        <v>119</v>
      </c>
      <c r="K52" t="s">
        <v>109</v>
      </c>
      <c r="L52" t="s">
        <v>6642</v>
      </c>
      <c r="M52" t="s">
        <v>345</v>
      </c>
      <c r="N52" t="s">
        <v>1693</v>
      </c>
      <c r="O52" t="b">
        <f t="shared" si="0"/>
        <v>0</v>
      </c>
      <c r="P52" t="b">
        <f t="shared" si="1"/>
        <v>1</v>
      </c>
      <c r="Q52" t="b">
        <f t="shared" si="2"/>
        <v>0</v>
      </c>
      <c r="R52" t="b">
        <f t="shared" si="3"/>
        <v>1</v>
      </c>
      <c r="S52" t="b">
        <f t="shared" si="4"/>
        <v>0</v>
      </c>
      <c r="T52" t="b">
        <f t="shared" si="5"/>
        <v>1</v>
      </c>
      <c r="U52" t="b">
        <f t="shared" si="6"/>
        <v>0</v>
      </c>
      <c r="V52" t="b">
        <f t="shared" si="7"/>
        <v>0</v>
      </c>
      <c r="W52" t="b">
        <f t="shared" si="8"/>
        <v>0</v>
      </c>
      <c r="X52" t="b">
        <f t="shared" si="9"/>
        <v>0</v>
      </c>
      <c r="Y52" t="b">
        <f t="shared" si="10"/>
        <v>1</v>
      </c>
      <c r="Z52" t="b">
        <f t="shared" si="11"/>
        <v>1</v>
      </c>
      <c r="AA52" t="b">
        <f t="shared" si="12"/>
        <v>0</v>
      </c>
      <c r="AB52" t="b">
        <f t="shared" si="13"/>
        <v>0</v>
      </c>
      <c r="AC52" t="b">
        <f t="shared" si="14"/>
        <v>0</v>
      </c>
      <c r="AD52" t="b">
        <f t="shared" si="15"/>
        <v>0</v>
      </c>
      <c r="AE52" t="b">
        <f t="shared" si="16"/>
        <v>0</v>
      </c>
      <c r="AF52" t="b">
        <f t="shared" si="17"/>
        <v>0</v>
      </c>
      <c r="AG52" t="b">
        <f t="shared" si="18"/>
        <v>0</v>
      </c>
      <c r="AH52" t="b">
        <f t="shared" si="19"/>
        <v>0</v>
      </c>
      <c r="AI52" t="b">
        <f t="shared" si="20"/>
        <v>0</v>
      </c>
      <c r="AJ52" t="b">
        <f t="shared" si="21"/>
        <v>0</v>
      </c>
      <c r="AK52" t="b">
        <f t="shared" si="22"/>
        <v>1</v>
      </c>
      <c r="AL52" t="b">
        <f t="shared" si="23"/>
        <v>0</v>
      </c>
      <c r="AM52" t="b">
        <f t="shared" si="24"/>
        <v>0</v>
      </c>
      <c r="AN52" t="b">
        <f t="shared" si="25"/>
        <v>0</v>
      </c>
      <c r="AO52" t="b">
        <f t="shared" si="26"/>
        <v>0</v>
      </c>
      <c r="AP52" t="b">
        <f t="shared" si="27"/>
        <v>0</v>
      </c>
      <c r="AQ52" t="b">
        <f t="shared" si="28"/>
        <v>0</v>
      </c>
      <c r="AR52" t="b">
        <f t="shared" si="29"/>
        <v>0</v>
      </c>
      <c r="AS52" t="b">
        <f t="shared" si="30"/>
        <v>0</v>
      </c>
      <c r="AT52" t="b">
        <f t="shared" si="31"/>
        <v>1</v>
      </c>
      <c r="AU52" t="b">
        <f t="shared" si="32"/>
        <v>0</v>
      </c>
      <c r="AV52" t="b">
        <f t="shared" si="33"/>
        <v>0</v>
      </c>
      <c r="AW52" t="b">
        <f t="shared" si="34"/>
        <v>0</v>
      </c>
      <c r="AX52" t="b">
        <f t="shared" si="35"/>
        <v>0</v>
      </c>
      <c r="AY52" t="b">
        <f t="shared" si="36"/>
        <v>0</v>
      </c>
      <c r="AZ52" t="b">
        <f t="shared" si="37"/>
        <v>0</v>
      </c>
      <c r="BA52" t="b">
        <f t="shared" si="38"/>
        <v>0</v>
      </c>
      <c r="BB52" t="b">
        <f t="shared" si="39"/>
        <v>0</v>
      </c>
      <c r="BC52" t="b">
        <f t="shared" si="40"/>
        <v>0</v>
      </c>
      <c r="BD52" t="b">
        <f t="shared" si="41"/>
        <v>0</v>
      </c>
      <c r="BE52" t="b">
        <f t="shared" si="42"/>
        <v>0</v>
      </c>
      <c r="BF52" t="b">
        <f t="shared" si="43"/>
        <v>0</v>
      </c>
      <c r="BG52" t="b">
        <f t="shared" si="44"/>
        <v>0</v>
      </c>
      <c r="BH52" t="b">
        <f t="shared" si="45"/>
        <v>0</v>
      </c>
      <c r="BI52" t="b">
        <f t="shared" si="46"/>
        <v>0</v>
      </c>
      <c r="BJ52" t="b">
        <f t="shared" si="47"/>
        <v>0</v>
      </c>
      <c r="BK52" t="b">
        <f t="shared" si="48"/>
        <v>0</v>
      </c>
      <c r="BL52" t="b">
        <f t="shared" si="49"/>
        <v>0</v>
      </c>
      <c r="BM52" t="b">
        <f t="shared" si="50"/>
        <v>0</v>
      </c>
      <c r="BN52" t="b">
        <f t="shared" si="51"/>
        <v>0</v>
      </c>
      <c r="BO52" t="b">
        <f t="shared" si="52"/>
        <v>0</v>
      </c>
      <c r="BP52" t="b">
        <f t="shared" si="53"/>
        <v>1</v>
      </c>
      <c r="BQ52" t="b">
        <f t="shared" si="54"/>
        <v>0</v>
      </c>
      <c r="BR52" t="b">
        <f t="shared" si="55"/>
        <v>0</v>
      </c>
      <c r="BS52" t="b">
        <f t="shared" si="56"/>
        <v>0</v>
      </c>
      <c r="BT52" t="b">
        <f t="shared" si="57"/>
        <v>0</v>
      </c>
      <c r="BU52" t="b">
        <f t="shared" si="58"/>
        <v>1</v>
      </c>
      <c r="BV52" t="b">
        <f t="shared" si="59"/>
        <v>0</v>
      </c>
      <c r="BW52" t="b">
        <f t="shared" si="60"/>
        <v>0</v>
      </c>
      <c r="BX52" t="b">
        <f t="shared" si="61"/>
        <v>0</v>
      </c>
      <c r="BY52" t="b">
        <f t="shared" si="62"/>
        <v>0</v>
      </c>
      <c r="BZ52" t="b">
        <f t="shared" si="63"/>
        <v>0</v>
      </c>
      <c r="CA52" t="b">
        <f t="shared" si="64"/>
        <v>0</v>
      </c>
      <c r="CB52" t="b">
        <f t="shared" si="65"/>
        <v>0</v>
      </c>
      <c r="CC52" t="b">
        <f t="shared" si="66"/>
        <v>0</v>
      </c>
      <c r="CD52" t="b">
        <f t="shared" si="67"/>
        <v>0</v>
      </c>
      <c r="CE52" t="b">
        <f t="shared" si="68"/>
        <v>0</v>
      </c>
      <c r="CF52" t="b">
        <f t="shared" si="69"/>
        <v>0</v>
      </c>
      <c r="CG52" t="b">
        <f t="shared" si="70"/>
        <v>0</v>
      </c>
      <c r="CH52" t="b">
        <f t="shared" si="71"/>
        <v>0</v>
      </c>
      <c r="CI52" t="b">
        <f t="shared" si="72"/>
        <v>0</v>
      </c>
      <c r="CJ52" t="b">
        <f t="shared" si="73"/>
        <v>0</v>
      </c>
      <c r="CK52" t="b">
        <f t="shared" si="74"/>
        <v>0</v>
      </c>
      <c r="CL52" t="b">
        <f t="shared" si="75"/>
        <v>0</v>
      </c>
      <c r="CM52" t="b">
        <f t="shared" si="76"/>
        <v>0</v>
      </c>
      <c r="CN52" t="b">
        <f t="shared" si="77"/>
        <v>1</v>
      </c>
      <c r="CO52" t="b">
        <f t="shared" si="78"/>
        <v>0</v>
      </c>
      <c r="CP52" t="b">
        <f t="shared" si="79"/>
        <v>0</v>
      </c>
      <c r="CQ52" t="b">
        <f t="shared" si="80"/>
        <v>0</v>
      </c>
      <c r="CR52" t="b">
        <f t="shared" si="81"/>
        <v>0</v>
      </c>
      <c r="CS52" t="b">
        <f t="shared" si="82"/>
        <v>0</v>
      </c>
      <c r="CT52" t="b">
        <f t="shared" si="83"/>
        <v>0</v>
      </c>
      <c r="CU52" t="b">
        <f t="shared" si="84"/>
        <v>0</v>
      </c>
      <c r="CV52" t="b">
        <f t="shared" si="85"/>
        <v>0</v>
      </c>
      <c r="CW52" t="b">
        <f t="shared" si="86"/>
        <v>0</v>
      </c>
      <c r="CX52" t="b">
        <f t="shared" si="87"/>
        <v>0</v>
      </c>
      <c r="CY52" t="b">
        <f t="shared" si="88"/>
        <v>0</v>
      </c>
      <c r="CZ52" t="b">
        <f t="shared" si="89"/>
        <v>0</v>
      </c>
      <c r="DA52" t="b">
        <f t="shared" si="90"/>
        <v>0</v>
      </c>
      <c r="DB52" t="b">
        <f t="shared" si="91"/>
        <v>0</v>
      </c>
      <c r="DC52" t="b">
        <f t="shared" si="92"/>
        <v>0</v>
      </c>
      <c r="DD52" t="b">
        <f t="shared" si="93"/>
        <v>1</v>
      </c>
    </row>
    <row r="53" spans="1:108">
      <c r="A53" t="s">
        <v>1160</v>
      </c>
      <c r="C53" t="s">
        <v>1161</v>
      </c>
      <c r="E53" t="s">
        <v>1162</v>
      </c>
      <c r="F53" t="s">
        <v>1163</v>
      </c>
      <c r="G53" t="s">
        <v>970</v>
      </c>
      <c r="H53" t="s">
        <v>7428</v>
      </c>
      <c r="I53" t="s">
        <v>7418</v>
      </c>
      <c r="J53" t="s">
        <v>183</v>
      </c>
      <c r="K53" t="s">
        <v>183</v>
      </c>
      <c r="L53" t="s">
        <v>6460</v>
      </c>
      <c r="M53" t="s">
        <v>1164</v>
      </c>
      <c r="N53" t="s">
        <v>1165</v>
      </c>
      <c r="O53" t="b">
        <f t="shared" si="0"/>
        <v>0</v>
      </c>
      <c r="P53" t="b">
        <f t="shared" si="1"/>
        <v>1</v>
      </c>
      <c r="Q53" t="b">
        <f t="shared" si="2"/>
        <v>1</v>
      </c>
      <c r="R53" t="b">
        <f t="shared" si="3"/>
        <v>1</v>
      </c>
      <c r="S53" t="b">
        <f t="shared" si="4"/>
        <v>1</v>
      </c>
      <c r="T53" t="b">
        <f t="shared" si="5"/>
        <v>1</v>
      </c>
      <c r="U53" t="b">
        <f t="shared" si="6"/>
        <v>1</v>
      </c>
      <c r="V53" t="b">
        <f t="shared" si="7"/>
        <v>1</v>
      </c>
      <c r="W53" t="b">
        <f t="shared" si="8"/>
        <v>0</v>
      </c>
      <c r="X53" t="b">
        <f t="shared" si="9"/>
        <v>0</v>
      </c>
      <c r="Y53" t="b">
        <f t="shared" si="10"/>
        <v>1</v>
      </c>
      <c r="Z53" t="b">
        <f t="shared" si="11"/>
        <v>1</v>
      </c>
      <c r="AA53" t="b">
        <f t="shared" si="12"/>
        <v>1</v>
      </c>
      <c r="AB53" t="b">
        <f t="shared" si="13"/>
        <v>0</v>
      </c>
      <c r="AC53" t="b">
        <f t="shared" si="14"/>
        <v>0</v>
      </c>
      <c r="AD53" t="b">
        <f t="shared" si="15"/>
        <v>0</v>
      </c>
      <c r="AE53" t="b">
        <f t="shared" si="16"/>
        <v>0</v>
      </c>
      <c r="AF53" t="b">
        <f t="shared" si="17"/>
        <v>0</v>
      </c>
      <c r="AG53" t="b">
        <f t="shared" si="18"/>
        <v>0</v>
      </c>
      <c r="AH53" t="b">
        <f t="shared" si="19"/>
        <v>0</v>
      </c>
      <c r="AI53" t="b">
        <f t="shared" si="20"/>
        <v>1</v>
      </c>
      <c r="AJ53" t="b">
        <f t="shared" si="21"/>
        <v>0</v>
      </c>
      <c r="AK53" t="b">
        <f t="shared" si="22"/>
        <v>1</v>
      </c>
      <c r="AL53" t="b">
        <f t="shared" si="23"/>
        <v>0</v>
      </c>
      <c r="AM53" t="b">
        <f t="shared" si="24"/>
        <v>0</v>
      </c>
      <c r="AN53" t="b">
        <f t="shared" si="25"/>
        <v>0</v>
      </c>
      <c r="AO53" t="b">
        <f t="shared" si="26"/>
        <v>0</v>
      </c>
      <c r="AP53" t="b">
        <f t="shared" si="27"/>
        <v>0</v>
      </c>
      <c r="AQ53" t="b">
        <f t="shared" si="28"/>
        <v>0</v>
      </c>
      <c r="AR53" t="b">
        <f t="shared" si="29"/>
        <v>0</v>
      </c>
      <c r="AS53" t="b">
        <f t="shared" si="30"/>
        <v>0</v>
      </c>
      <c r="AT53" t="b">
        <f t="shared" si="31"/>
        <v>0</v>
      </c>
      <c r="AU53" t="b">
        <f t="shared" si="32"/>
        <v>0</v>
      </c>
      <c r="AV53" t="b">
        <f t="shared" si="33"/>
        <v>0</v>
      </c>
      <c r="AW53" t="b">
        <f t="shared" si="34"/>
        <v>0</v>
      </c>
      <c r="AX53" t="b">
        <f t="shared" si="35"/>
        <v>0</v>
      </c>
      <c r="AY53" t="b">
        <f t="shared" si="36"/>
        <v>0</v>
      </c>
      <c r="AZ53" t="b">
        <f t="shared" si="37"/>
        <v>0</v>
      </c>
      <c r="BA53" t="b">
        <f t="shared" si="38"/>
        <v>0</v>
      </c>
      <c r="BB53" t="b">
        <f t="shared" si="39"/>
        <v>1</v>
      </c>
      <c r="BC53" t="b">
        <f t="shared" si="40"/>
        <v>0</v>
      </c>
      <c r="BD53" t="b">
        <f t="shared" si="41"/>
        <v>0</v>
      </c>
      <c r="BE53" t="b">
        <f t="shared" si="42"/>
        <v>0</v>
      </c>
      <c r="BF53" t="b">
        <f t="shared" si="43"/>
        <v>0</v>
      </c>
      <c r="BG53" t="b">
        <f t="shared" si="44"/>
        <v>1</v>
      </c>
      <c r="BH53" t="b">
        <f t="shared" si="45"/>
        <v>0</v>
      </c>
      <c r="BI53" t="b">
        <f t="shared" si="46"/>
        <v>0</v>
      </c>
      <c r="BJ53" t="b">
        <f t="shared" si="47"/>
        <v>0</v>
      </c>
      <c r="BK53" t="b">
        <f t="shared" si="48"/>
        <v>0</v>
      </c>
      <c r="BL53" t="b">
        <f t="shared" si="49"/>
        <v>0</v>
      </c>
      <c r="BM53" t="b">
        <f t="shared" si="50"/>
        <v>0</v>
      </c>
      <c r="BN53" t="b">
        <f t="shared" si="51"/>
        <v>0</v>
      </c>
      <c r="BO53" t="b">
        <f t="shared" si="52"/>
        <v>1</v>
      </c>
      <c r="BP53" t="b">
        <f t="shared" si="53"/>
        <v>0</v>
      </c>
      <c r="BQ53" t="b">
        <f t="shared" si="54"/>
        <v>0</v>
      </c>
      <c r="BR53" t="b">
        <f t="shared" si="55"/>
        <v>0</v>
      </c>
      <c r="BS53" t="b">
        <f t="shared" si="56"/>
        <v>0</v>
      </c>
      <c r="BT53" t="b">
        <f t="shared" si="57"/>
        <v>0</v>
      </c>
      <c r="BU53" t="b">
        <f t="shared" si="58"/>
        <v>0</v>
      </c>
      <c r="BV53" t="b">
        <f t="shared" si="59"/>
        <v>0</v>
      </c>
      <c r="BW53" t="b">
        <f t="shared" si="60"/>
        <v>0</v>
      </c>
      <c r="BX53" t="b">
        <f t="shared" si="61"/>
        <v>0</v>
      </c>
      <c r="BY53" t="b">
        <f t="shared" si="62"/>
        <v>0</v>
      </c>
      <c r="BZ53" t="b">
        <f t="shared" si="63"/>
        <v>0</v>
      </c>
      <c r="CA53" t="b">
        <f t="shared" si="64"/>
        <v>0</v>
      </c>
      <c r="CB53" t="b">
        <f t="shared" si="65"/>
        <v>0</v>
      </c>
      <c r="CC53" t="b">
        <f t="shared" si="66"/>
        <v>0</v>
      </c>
      <c r="CD53" t="b">
        <f t="shared" si="67"/>
        <v>0</v>
      </c>
      <c r="CE53" t="b">
        <f t="shared" si="68"/>
        <v>0</v>
      </c>
      <c r="CF53" t="b">
        <f t="shared" si="69"/>
        <v>0</v>
      </c>
      <c r="CG53" t="b">
        <f t="shared" si="70"/>
        <v>0</v>
      </c>
      <c r="CH53" t="b">
        <f t="shared" si="71"/>
        <v>1</v>
      </c>
      <c r="CI53" t="b">
        <f t="shared" si="72"/>
        <v>0</v>
      </c>
      <c r="CJ53" t="b">
        <f t="shared" si="73"/>
        <v>0</v>
      </c>
      <c r="CK53" t="b">
        <f t="shared" si="74"/>
        <v>0</v>
      </c>
      <c r="CL53" t="b">
        <f t="shared" si="75"/>
        <v>0</v>
      </c>
      <c r="CM53" t="b">
        <f t="shared" si="76"/>
        <v>0</v>
      </c>
      <c r="CN53" t="b">
        <f t="shared" si="77"/>
        <v>1</v>
      </c>
      <c r="CO53" t="b">
        <f t="shared" si="78"/>
        <v>0</v>
      </c>
      <c r="CP53" t="b">
        <f t="shared" si="79"/>
        <v>0</v>
      </c>
      <c r="CQ53" t="b">
        <f t="shared" si="80"/>
        <v>0</v>
      </c>
      <c r="CR53" t="b">
        <f t="shared" si="81"/>
        <v>0</v>
      </c>
      <c r="CS53" t="b">
        <f t="shared" si="82"/>
        <v>0</v>
      </c>
      <c r="CT53" t="b">
        <f t="shared" si="83"/>
        <v>0</v>
      </c>
      <c r="CU53" t="b">
        <f t="shared" si="84"/>
        <v>0</v>
      </c>
      <c r="CV53" t="b">
        <f t="shared" si="85"/>
        <v>0</v>
      </c>
      <c r="CW53" t="b">
        <f t="shared" si="86"/>
        <v>1</v>
      </c>
      <c r="CX53" t="b">
        <f t="shared" si="87"/>
        <v>1</v>
      </c>
      <c r="CY53" t="b">
        <f t="shared" si="88"/>
        <v>0</v>
      </c>
      <c r="CZ53" t="b">
        <f t="shared" si="89"/>
        <v>0</v>
      </c>
      <c r="DA53" t="b">
        <f t="shared" si="90"/>
        <v>0</v>
      </c>
      <c r="DB53" t="b">
        <f t="shared" si="91"/>
        <v>0</v>
      </c>
      <c r="DC53" t="b">
        <f t="shared" si="92"/>
        <v>0</v>
      </c>
      <c r="DD53" t="b">
        <f t="shared" si="93"/>
        <v>1</v>
      </c>
    </row>
    <row r="54" spans="1:108">
      <c r="A54" t="s">
        <v>1312</v>
      </c>
      <c r="B54" t="s">
        <v>7363</v>
      </c>
      <c r="C54" t="s">
        <v>1313</v>
      </c>
      <c r="E54" t="s">
        <v>1162</v>
      </c>
      <c r="F54" t="s">
        <v>1163</v>
      </c>
      <c r="G54" t="s">
        <v>970</v>
      </c>
      <c r="H54" t="s">
        <v>7428</v>
      </c>
      <c r="I54" t="s">
        <v>7418</v>
      </c>
      <c r="J54" t="s">
        <v>16</v>
      </c>
      <c r="K54" t="s">
        <v>16</v>
      </c>
      <c r="L54" t="s">
        <v>6516</v>
      </c>
      <c r="M54" t="s">
        <v>1314</v>
      </c>
      <c r="N54" t="s">
        <v>1315</v>
      </c>
      <c r="O54" t="b">
        <f t="shared" si="0"/>
        <v>1</v>
      </c>
      <c r="P54" t="b">
        <f t="shared" si="1"/>
        <v>1</v>
      </c>
      <c r="Q54" t="b">
        <f t="shared" si="2"/>
        <v>1</v>
      </c>
      <c r="R54" t="b">
        <f t="shared" si="3"/>
        <v>0</v>
      </c>
      <c r="S54" t="b">
        <f t="shared" si="4"/>
        <v>1</v>
      </c>
      <c r="T54" t="b">
        <f t="shared" si="5"/>
        <v>1</v>
      </c>
      <c r="U54" t="b">
        <f t="shared" si="6"/>
        <v>1</v>
      </c>
      <c r="V54" t="b">
        <f t="shared" si="7"/>
        <v>1</v>
      </c>
      <c r="W54" t="b">
        <f t="shared" si="8"/>
        <v>1</v>
      </c>
      <c r="X54" t="b">
        <f t="shared" si="9"/>
        <v>0</v>
      </c>
      <c r="Y54" t="b">
        <f t="shared" si="10"/>
        <v>0</v>
      </c>
      <c r="Z54" t="b">
        <f t="shared" si="11"/>
        <v>0</v>
      </c>
      <c r="AA54" t="b">
        <f t="shared" si="12"/>
        <v>1</v>
      </c>
      <c r="AB54" t="b">
        <f t="shared" si="13"/>
        <v>1</v>
      </c>
      <c r="AC54" t="b">
        <f t="shared" si="14"/>
        <v>0</v>
      </c>
      <c r="AD54" t="b">
        <f t="shared" si="15"/>
        <v>0</v>
      </c>
      <c r="AE54" t="b">
        <f t="shared" si="16"/>
        <v>0</v>
      </c>
      <c r="AF54" t="b">
        <f t="shared" si="17"/>
        <v>0</v>
      </c>
      <c r="AG54" t="b">
        <f t="shared" si="18"/>
        <v>0</v>
      </c>
      <c r="AH54" t="b">
        <f t="shared" si="19"/>
        <v>1</v>
      </c>
      <c r="AI54" t="b">
        <f t="shared" si="20"/>
        <v>1</v>
      </c>
      <c r="AJ54" t="b">
        <f t="shared" si="21"/>
        <v>0</v>
      </c>
      <c r="AK54" t="b">
        <f t="shared" si="22"/>
        <v>0</v>
      </c>
      <c r="AL54" t="b">
        <f t="shared" si="23"/>
        <v>0</v>
      </c>
      <c r="AM54" t="b">
        <f t="shared" si="24"/>
        <v>0</v>
      </c>
      <c r="AN54" t="b">
        <f t="shared" si="25"/>
        <v>0</v>
      </c>
      <c r="AO54" t="b">
        <f t="shared" si="26"/>
        <v>0</v>
      </c>
      <c r="AP54" t="b">
        <f t="shared" si="27"/>
        <v>0</v>
      </c>
      <c r="AQ54" t="b">
        <f t="shared" si="28"/>
        <v>0</v>
      </c>
      <c r="AR54" t="b">
        <f t="shared" si="29"/>
        <v>0</v>
      </c>
      <c r="AS54" t="b">
        <f t="shared" si="30"/>
        <v>0</v>
      </c>
      <c r="AT54" t="b">
        <f t="shared" si="31"/>
        <v>0</v>
      </c>
      <c r="AU54" t="b">
        <f t="shared" si="32"/>
        <v>0</v>
      </c>
      <c r="AV54" t="b">
        <f t="shared" si="33"/>
        <v>0</v>
      </c>
      <c r="AW54" t="b">
        <f t="shared" si="34"/>
        <v>1</v>
      </c>
      <c r="AX54" t="b">
        <f t="shared" si="35"/>
        <v>0</v>
      </c>
      <c r="AY54" t="b">
        <f t="shared" si="36"/>
        <v>0</v>
      </c>
      <c r="AZ54" t="b">
        <f t="shared" si="37"/>
        <v>0</v>
      </c>
      <c r="BA54" t="b">
        <f t="shared" si="38"/>
        <v>1</v>
      </c>
      <c r="BB54" t="b">
        <f t="shared" si="39"/>
        <v>0</v>
      </c>
      <c r="BC54" t="b">
        <f t="shared" si="40"/>
        <v>0</v>
      </c>
      <c r="BD54" t="b">
        <f t="shared" si="41"/>
        <v>0</v>
      </c>
      <c r="BE54" t="b">
        <f t="shared" si="42"/>
        <v>0</v>
      </c>
      <c r="BF54" t="b">
        <f t="shared" si="43"/>
        <v>0</v>
      </c>
      <c r="BG54" t="b">
        <f t="shared" si="44"/>
        <v>0</v>
      </c>
      <c r="BH54" t="b">
        <f t="shared" si="45"/>
        <v>0</v>
      </c>
      <c r="BI54" t="b">
        <f t="shared" si="46"/>
        <v>0</v>
      </c>
      <c r="BJ54" t="b">
        <f t="shared" si="47"/>
        <v>0</v>
      </c>
      <c r="BK54" t="b">
        <f t="shared" si="48"/>
        <v>0</v>
      </c>
      <c r="BL54" t="b">
        <f t="shared" si="49"/>
        <v>1</v>
      </c>
      <c r="BM54" t="b">
        <f t="shared" si="50"/>
        <v>0</v>
      </c>
      <c r="BN54" t="b">
        <f t="shared" si="51"/>
        <v>0</v>
      </c>
      <c r="BO54" t="b">
        <f t="shared" si="52"/>
        <v>1</v>
      </c>
      <c r="BP54" t="b">
        <f t="shared" si="53"/>
        <v>1</v>
      </c>
      <c r="BQ54" t="b">
        <f t="shared" si="54"/>
        <v>0</v>
      </c>
      <c r="BR54" t="b">
        <f t="shared" si="55"/>
        <v>0</v>
      </c>
      <c r="BS54" t="b">
        <f t="shared" si="56"/>
        <v>0</v>
      </c>
      <c r="BT54" t="b">
        <f t="shared" si="57"/>
        <v>0</v>
      </c>
      <c r="BU54" t="b">
        <f t="shared" si="58"/>
        <v>0</v>
      </c>
      <c r="BV54" t="b">
        <f t="shared" si="59"/>
        <v>0</v>
      </c>
      <c r="BW54" t="b">
        <f t="shared" si="60"/>
        <v>0</v>
      </c>
      <c r="BX54" t="b">
        <f t="shared" si="61"/>
        <v>0</v>
      </c>
      <c r="BY54" t="b">
        <f t="shared" si="62"/>
        <v>0</v>
      </c>
      <c r="BZ54" t="b">
        <f t="shared" si="63"/>
        <v>0</v>
      </c>
      <c r="CA54" t="b">
        <f t="shared" si="64"/>
        <v>0</v>
      </c>
      <c r="CB54" t="b">
        <f t="shared" si="65"/>
        <v>0</v>
      </c>
      <c r="CC54" t="b">
        <f t="shared" si="66"/>
        <v>0</v>
      </c>
      <c r="CD54" t="b">
        <f t="shared" si="67"/>
        <v>0</v>
      </c>
      <c r="CE54" t="b">
        <f t="shared" si="68"/>
        <v>0</v>
      </c>
      <c r="CF54" t="b">
        <f t="shared" si="69"/>
        <v>0</v>
      </c>
      <c r="CG54" t="b">
        <f t="shared" si="70"/>
        <v>1</v>
      </c>
      <c r="CH54" t="b">
        <f t="shared" si="71"/>
        <v>0</v>
      </c>
      <c r="CI54" t="b">
        <f t="shared" si="72"/>
        <v>0</v>
      </c>
      <c r="CJ54" t="b">
        <f t="shared" si="73"/>
        <v>0</v>
      </c>
      <c r="CK54" t="b">
        <f t="shared" si="74"/>
        <v>0</v>
      </c>
      <c r="CL54" t="b">
        <f t="shared" si="75"/>
        <v>0</v>
      </c>
      <c r="CM54" t="b">
        <f t="shared" si="76"/>
        <v>0</v>
      </c>
      <c r="CN54" t="b">
        <f t="shared" si="77"/>
        <v>0</v>
      </c>
      <c r="CO54" t="b">
        <f t="shared" si="78"/>
        <v>0</v>
      </c>
      <c r="CP54" t="b">
        <f t="shared" si="79"/>
        <v>0</v>
      </c>
      <c r="CQ54" t="b">
        <f t="shared" si="80"/>
        <v>0</v>
      </c>
      <c r="CR54" t="b">
        <f t="shared" si="81"/>
        <v>0</v>
      </c>
      <c r="CS54" t="b">
        <f t="shared" si="82"/>
        <v>0</v>
      </c>
      <c r="CT54" t="b">
        <f t="shared" si="83"/>
        <v>0</v>
      </c>
      <c r="CU54" t="b">
        <f t="shared" si="84"/>
        <v>0</v>
      </c>
      <c r="CV54" t="b">
        <f t="shared" si="85"/>
        <v>0</v>
      </c>
      <c r="CW54" t="b">
        <f t="shared" si="86"/>
        <v>0</v>
      </c>
      <c r="CX54" t="b">
        <f t="shared" si="87"/>
        <v>0</v>
      </c>
      <c r="CY54" t="b">
        <f t="shared" si="88"/>
        <v>0</v>
      </c>
      <c r="CZ54" t="b">
        <f t="shared" si="89"/>
        <v>0</v>
      </c>
      <c r="DA54" t="b">
        <f t="shared" si="90"/>
        <v>0</v>
      </c>
      <c r="DB54" t="b">
        <f t="shared" si="91"/>
        <v>0</v>
      </c>
      <c r="DC54" t="b">
        <f t="shared" si="92"/>
        <v>0</v>
      </c>
      <c r="DD54" t="b">
        <f t="shared" si="93"/>
        <v>0</v>
      </c>
    </row>
    <row r="55" spans="1:108">
      <c r="A55" t="s">
        <v>1316</v>
      </c>
      <c r="B55" t="s">
        <v>7363</v>
      </c>
      <c r="C55" t="s">
        <v>1313</v>
      </c>
      <c r="E55" t="s">
        <v>1162</v>
      </c>
      <c r="F55" t="s">
        <v>1163</v>
      </c>
      <c r="G55" t="s">
        <v>970</v>
      </c>
      <c r="H55" t="s">
        <v>7428</v>
      </c>
      <c r="I55" t="s">
        <v>7418</v>
      </c>
      <c r="J55" t="s">
        <v>183</v>
      </c>
      <c r="K55" t="s">
        <v>183</v>
      </c>
      <c r="L55" t="s">
        <v>6517</v>
      </c>
      <c r="M55" t="s">
        <v>221</v>
      </c>
      <c r="N55" t="s">
        <v>1317</v>
      </c>
      <c r="O55" t="b">
        <f t="shared" si="0"/>
        <v>0</v>
      </c>
      <c r="P55" t="b">
        <f t="shared" si="1"/>
        <v>1</v>
      </c>
      <c r="Q55" t="b">
        <f t="shared" si="2"/>
        <v>0</v>
      </c>
      <c r="R55" t="b">
        <f t="shared" si="3"/>
        <v>1</v>
      </c>
      <c r="S55" t="b">
        <f t="shared" si="4"/>
        <v>0</v>
      </c>
      <c r="T55" t="b">
        <f t="shared" si="5"/>
        <v>0</v>
      </c>
      <c r="U55" t="b">
        <f t="shared" si="6"/>
        <v>0</v>
      </c>
      <c r="V55" t="b">
        <f t="shared" si="7"/>
        <v>1</v>
      </c>
      <c r="W55" t="b">
        <f t="shared" si="8"/>
        <v>0</v>
      </c>
      <c r="X55" t="b">
        <f t="shared" si="9"/>
        <v>0</v>
      </c>
      <c r="Y55" t="b">
        <f t="shared" si="10"/>
        <v>1</v>
      </c>
      <c r="Z55" t="b">
        <f t="shared" si="11"/>
        <v>1</v>
      </c>
      <c r="AA55" t="b">
        <f t="shared" si="12"/>
        <v>1</v>
      </c>
      <c r="AB55" t="b">
        <f t="shared" si="13"/>
        <v>0</v>
      </c>
      <c r="AC55" t="b">
        <f t="shared" si="14"/>
        <v>0</v>
      </c>
      <c r="AD55" t="b">
        <f t="shared" si="15"/>
        <v>0</v>
      </c>
      <c r="AE55" t="b">
        <f t="shared" si="16"/>
        <v>0</v>
      </c>
      <c r="AF55" t="b">
        <f t="shared" si="17"/>
        <v>0</v>
      </c>
      <c r="AG55" t="b">
        <f t="shared" si="18"/>
        <v>0</v>
      </c>
      <c r="AH55" t="b">
        <f t="shared" si="19"/>
        <v>0</v>
      </c>
      <c r="AI55" t="b">
        <f t="shared" si="20"/>
        <v>0</v>
      </c>
      <c r="AJ55" t="b">
        <f t="shared" si="21"/>
        <v>0</v>
      </c>
      <c r="AK55" t="b">
        <f t="shared" si="22"/>
        <v>1</v>
      </c>
      <c r="AL55" t="b">
        <f t="shared" si="23"/>
        <v>0</v>
      </c>
      <c r="AM55" t="b">
        <f t="shared" si="24"/>
        <v>0</v>
      </c>
      <c r="AN55" t="b">
        <f t="shared" si="25"/>
        <v>0</v>
      </c>
      <c r="AO55" t="b">
        <f t="shared" si="26"/>
        <v>0</v>
      </c>
      <c r="AP55" t="b">
        <f t="shared" si="27"/>
        <v>0</v>
      </c>
      <c r="AQ55" t="b">
        <f t="shared" si="28"/>
        <v>0</v>
      </c>
      <c r="AR55" t="b">
        <f t="shared" si="29"/>
        <v>0</v>
      </c>
      <c r="AS55" t="b">
        <f t="shared" si="30"/>
        <v>0</v>
      </c>
      <c r="AT55" t="b">
        <f t="shared" si="31"/>
        <v>0</v>
      </c>
      <c r="AU55" t="b">
        <f t="shared" si="32"/>
        <v>0</v>
      </c>
      <c r="AV55" t="b">
        <f t="shared" si="33"/>
        <v>0</v>
      </c>
      <c r="AW55" t="b">
        <f t="shared" si="34"/>
        <v>0</v>
      </c>
      <c r="AX55" t="b">
        <f t="shared" si="35"/>
        <v>0</v>
      </c>
      <c r="AY55" t="b">
        <f t="shared" si="36"/>
        <v>0</v>
      </c>
      <c r="AZ55" t="b">
        <f t="shared" si="37"/>
        <v>0</v>
      </c>
      <c r="BA55" t="b">
        <f t="shared" si="38"/>
        <v>0</v>
      </c>
      <c r="BB55" t="b">
        <f t="shared" si="39"/>
        <v>0</v>
      </c>
      <c r="BC55" t="b">
        <f t="shared" si="40"/>
        <v>0</v>
      </c>
      <c r="BD55" t="b">
        <f t="shared" si="41"/>
        <v>0</v>
      </c>
      <c r="BE55" t="b">
        <f t="shared" si="42"/>
        <v>0</v>
      </c>
      <c r="BF55" t="b">
        <f t="shared" si="43"/>
        <v>0</v>
      </c>
      <c r="BG55" t="b">
        <f t="shared" si="44"/>
        <v>0</v>
      </c>
      <c r="BH55" t="b">
        <f t="shared" si="45"/>
        <v>0</v>
      </c>
      <c r="BI55" t="b">
        <f t="shared" si="46"/>
        <v>0</v>
      </c>
      <c r="BJ55" t="b">
        <f t="shared" si="47"/>
        <v>0</v>
      </c>
      <c r="BK55" t="b">
        <f t="shared" si="48"/>
        <v>0</v>
      </c>
      <c r="BL55" t="b">
        <f t="shared" si="49"/>
        <v>0</v>
      </c>
      <c r="BM55" t="b">
        <f t="shared" si="50"/>
        <v>0</v>
      </c>
      <c r="BN55" t="b">
        <f t="shared" si="51"/>
        <v>0</v>
      </c>
      <c r="BO55" t="b">
        <f t="shared" si="52"/>
        <v>1</v>
      </c>
      <c r="BP55" t="b">
        <f t="shared" si="53"/>
        <v>0</v>
      </c>
      <c r="BQ55" t="b">
        <f t="shared" si="54"/>
        <v>0</v>
      </c>
      <c r="BR55" t="b">
        <f t="shared" si="55"/>
        <v>0</v>
      </c>
      <c r="BS55" t="b">
        <f t="shared" si="56"/>
        <v>0</v>
      </c>
      <c r="BT55" t="b">
        <f t="shared" si="57"/>
        <v>0</v>
      </c>
      <c r="BU55" t="b">
        <f t="shared" si="58"/>
        <v>0</v>
      </c>
      <c r="BV55" t="b">
        <f t="shared" si="59"/>
        <v>0</v>
      </c>
      <c r="BW55" t="b">
        <f t="shared" si="60"/>
        <v>0</v>
      </c>
      <c r="BX55" t="b">
        <f t="shared" si="61"/>
        <v>0</v>
      </c>
      <c r="BY55" t="b">
        <f t="shared" si="62"/>
        <v>0</v>
      </c>
      <c r="BZ55" t="b">
        <f t="shared" si="63"/>
        <v>0</v>
      </c>
      <c r="CA55" t="b">
        <f t="shared" si="64"/>
        <v>1</v>
      </c>
      <c r="CB55" t="b">
        <f t="shared" si="65"/>
        <v>0</v>
      </c>
      <c r="CC55" t="b">
        <f t="shared" si="66"/>
        <v>0</v>
      </c>
      <c r="CD55" t="b">
        <f t="shared" si="67"/>
        <v>0</v>
      </c>
      <c r="CE55" t="b">
        <f t="shared" si="68"/>
        <v>0</v>
      </c>
      <c r="CF55" t="b">
        <f t="shared" si="69"/>
        <v>0</v>
      </c>
      <c r="CG55" t="b">
        <f t="shared" si="70"/>
        <v>0</v>
      </c>
      <c r="CH55" t="b">
        <f t="shared" si="71"/>
        <v>0</v>
      </c>
      <c r="CI55" t="b">
        <f t="shared" si="72"/>
        <v>0</v>
      </c>
      <c r="CJ55" t="b">
        <f t="shared" si="73"/>
        <v>0</v>
      </c>
      <c r="CK55" t="b">
        <f t="shared" si="74"/>
        <v>0</v>
      </c>
      <c r="CL55" t="b">
        <f t="shared" si="75"/>
        <v>0</v>
      </c>
      <c r="CM55" t="b">
        <f t="shared" si="76"/>
        <v>0</v>
      </c>
      <c r="CN55" t="b">
        <f t="shared" si="77"/>
        <v>0</v>
      </c>
      <c r="CO55" t="b">
        <f t="shared" si="78"/>
        <v>0</v>
      </c>
      <c r="CP55" t="b">
        <f t="shared" si="79"/>
        <v>0</v>
      </c>
      <c r="CQ55" t="b">
        <f t="shared" si="80"/>
        <v>0</v>
      </c>
      <c r="CR55" t="b">
        <f t="shared" si="81"/>
        <v>0</v>
      </c>
      <c r="CS55" t="b">
        <f t="shared" si="82"/>
        <v>0</v>
      </c>
      <c r="CT55" t="b">
        <f t="shared" si="83"/>
        <v>0</v>
      </c>
      <c r="CU55" t="b">
        <f t="shared" si="84"/>
        <v>0</v>
      </c>
      <c r="CV55" t="b">
        <f t="shared" si="85"/>
        <v>0</v>
      </c>
      <c r="CW55" t="b">
        <f t="shared" si="86"/>
        <v>0</v>
      </c>
      <c r="CX55" t="b">
        <f t="shared" si="87"/>
        <v>0</v>
      </c>
      <c r="CY55" t="b">
        <f t="shared" si="88"/>
        <v>0</v>
      </c>
      <c r="CZ55" t="b">
        <f t="shared" si="89"/>
        <v>0</v>
      </c>
      <c r="DA55" t="b">
        <f t="shared" si="90"/>
        <v>0</v>
      </c>
      <c r="DB55" t="b">
        <f t="shared" si="91"/>
        <v>0</v>
      </c>
      <c r="DC55" t="b">
        <f t="shared" si="92"/>
        <v>0</v>
      </c>
      <c r="DD55" t="b">
        <f t="shared" si="93"/>
        <v>0</v>
      </c>
    </row>
    <row r="56" spans="1:108">
      <c r="A56" t="s">
        <v>1318</v>
      </c>
      <c r="B56" t="s">
        <v>7363</v>
      </c>
      <c r="C56" t="s">
        <v>1313</v>
      </c>
      <c r="E56" t="s">
        <v>1162</v>
      </c>
      <c r="F56" t="s">
        <v>1163</v>
      </c>
      <c r="G56" t="s">
        <v>970</v>
      </c>
      <c r="H56" t="s">
        <v>7428</v>
      </c>
      <c r="I56" t="s">
        <v>7418</v>
      </c>
      <c r="J56" t="s">
        <v>355</v>
      </c>
      <c r="K56" t="s">
        <v>136</v>
      </c>
      <c r="L56" t="s">
        <v>6451</v>
      </c>
      <c r="M56" t="s">
        <v>6079</v>
      </c>
      <c r="N56" t="s">
        <v>1319</v>
      </c>
      <c r="O56" t="b">
        <f t="shared" si="0"/>
        <v>1</v>
      </c>
      <c r="P56" t="b">
        <f t="shared" si="1"/>
        <v>1</v>
      </c>
      <c r="Q56" t="b">
        <f t="shared" si="2"/>
        <v>0</v>
      </c>
      <c r="R56" t="b">
        <f t="shared" si="3"/>
        <v>0</v>
      </c>
      <c r="S56" t="b">
        <f t="shared" si="4"/>
        <v>1</v>
      </c>
      <c r="T56" t="b">
        <f t="shared" si="5"/>
        <v>0</v>
      </c>
      <c r="U56" t="b">
        <f t="shared" si="6"/>
        <v>0</v>
      </c>
      <c r="V56" t="b">
        <f t="shared" si="7"/>
        <v>0</v>
      </c>
      <c r="W56" t="b">
        <f t="shared" si="8"/>
        <v>0</v>
      </c>
      <c r="X56" t="b">
        <f t="shared" si="9"/>
        <v>0</v>
      </c>
      <c r="Y56" t="b">
        <f t="shared" si="10"/>
        <v>0</v>
      </c>
      <c r="Z56" t="b">
        <f t="shared" si="11"/>
        <v>0</v>
      </c>
      <c r="AA56" t="b">
        <f t="shared" si="12"/>
        <v>0</v>
      </c>
      <c r="AB56" t="b">
        <f t="shared" si="13"/>
        <v>0</v>
      </c>
      <c r="AC56" t="b">
        <f t="shared" si="14"/>
        <v>0</v>
      </c>
      <c r="AD56" t="b">
        <f t="shared" si="15"/>
        <v>0</v>
      </c>
      <c r="AE56" t="b">
        <f t="shared" si="16"/>
        <v>0</v>
      </c>
      <c r="AF56" t="b">
        <f t="shared" si="17"/>
        <v>0</v>
      </c>
      <c r="AG56" t="b">
        <f t="shared" si="18"/>
        <v>0</v>
      </c>
      <c r="AH56" t="b">
        <f t="shared" si="19"/>
        <v>0</v>
      </c>
      <c r="AI56" t="b">
        <f t="shared" si="20"/>
        <v>1</v>
      </c>
      <c r="AJ56" t="b">
        <f t="shared" si="21"/>
        <v>0</v>
      </c>
      <c r="AK56" t="b">
        <f t="shared" si="22"/>
        <v>0</v>
      </c>
      <c r="AL56" t="b">
        <f t="shared" si="23"/>
        <v>0</v>
      </c>
      <c r="AM56" t="b">
        <f t="shared" si="24"/>
        <v>0</v>
      </c>
      <c r="AN56" t="b">
        <f t="shared" si="25"/>
        <v>0</v>
      </c>
      <c r="AO56" t="b">
        <f t="shared" si="26"/>
        <v>0</v>
      </c>
      <c r="AP56" t="b">
        <f t="shared" si="27"/>
        <v>0</v>
      </c>
      <c r="AQ56" t="b">
        <f t="shared" si="28"/>
        <v>0</v>
      </c>
      <c r="AR56" t="b">
        <f t="shared" si="29"/>
        <v>0</v>
      </c>
      <c r="AS56" t="b">
        <f t="shared" si="30"/>
        <v>0</v>
      </c>
      <c r="AT56" t="b">
        <f t="shared" si="31"/>
        <v>0</v>
      </c>
      <c r="AU56" t="b">
        <f t="shared" si="32"/>
        <v>0</v>
      </c>
      <c r="AV56" t="b">
        <f t="shared" si="33"/>
        <v>0</v>
      </c>
      <c r="AW56" t="b">
        <f t="shared" si="34"/>
        <v>0</v>
      </c>
      <c r="AX56" t="b">
        <f t="shared" si="35"/>
        <v>0</v>
      </c>
      <c r="AY56" t="b">
        <f t="shared" si="36"/>
        <v>0</v>
      </c>
      <c r="AZ56" t="b">
        <f t="shared" si="37"/>
        <v>0</v>
      </c>
      <c r="BA56" t="b">
        <f t="shared" si="38"/>
        <v>0</v>
      </c>
      <c r="BB56" t="b">
        <f t="shared" si="39"/>
        <v>0</v>
      </c>
      <c r="BC56" t="b">
        <f t="shared" si="40"/>
        <v>0</v>
      </c>
      <c r="BD56" t="b">
        <f t="shared" si="41"/>
        <v>0</v>
      </c>
      <c r="BE56" t="b">
        <f t="shared" si="42"/>
        <v>0</v>
      </c>
      <c r="BF56" t="b">
        <f t="shared" si="43"/>
        <v>0</v>
      </c>
      <c r="BG56" t="b">
        <f t="shared" si="44"/>
        <v>0</v>
      </c>
      <c r="BH56" t="b">
        <f t="shared" si="45"/>
        <v>0</v>
      </c>
      <c r="BI56" t="b">
        <f t="shared" si="46"/>
        <v>0</v>
      </c>
      <c r="BJ56" t="b">
        <f t="shared" si="47"/>
        <v>0</v>
      </c>
      <c r="BK56" t="b">
        <f t="shared" si="48"/>
        <v>0</v>
      </c>
      <c r="BL56" t="b">
        <f t="shared" si="49"/>
        <v>1</v>
      </c>
      <c r="BM56" t="b">
        <f t="shared" si="50"/>
        <v>0</v>
      </c>
      <c r="BN56" t="b">
        <f t="shared" si="51"/>
        <v>0</v>
      </c>
      <c r="BO56" t="b">
        <f t="shared" si="52"/>
        <v>0</v>
      </c>
      <c r="BP56" t="b">
        <f t="shared" si="53"/>
        <v>0</v>
      </c>
      <c r="BQ56" t="b">
        <f t="shared" si="54"/>
        <v>0</v>
      </c>
      <c r="BR56" t="b">
        <f t="shared" si="55"/>
        <v>0</v>
      </c>
      <c r="BS56" t="b">
        <f t="shared" si="56"/>
        <v>0</v>
      </c>
      <c r="BT56" t="b">
        <f t="shared" si="57"/>
        <v>0</v>
      </c>
      <c r="BU56" t="b">
        <f t="shared" si="58"/>
        <v>0</v>
      </c>
      <c r="BV56" t="b">
        <f t="shared" si="59"/>
        <v>0</v>
      </c>
      <c r="BW56" t="b">
        <f t="shared" si="60"/>
        <v>0</v>
      </c>
      <c r="BX56" t="b">
        <f t="shared" si="61"/>
        <v>0</v>
      </c>
      <c r="BY56" t="b">
        <f t="shared" si="62"/>
        <v>0</v>
      </c>
      <c r="BZ56" t="b">
        <f t="shared" si="63"/>
        <v>0</v>
      </c>
      <c r="CA56" t="b">
        <f t="shared" si="64"/>
        <v>0</v>
      </c>
      <c r="CB56" t="b">
        <f t="shared" si="65"/>
        <v>0</v>
      </c>
      <c r="CC56" t="b">
        <f t="shared" si="66"/>
        <v>0</v>
      </c>
      <c r="CD56" t="b">
        <f t="shared" si="67"/>
        <v>0</v>
      </c>
      <c r="CE56" t="b">
        <f t="shared" si="68"/>
        <v>0</v>
      </c>
      <c r="CF56" t="b">
        <f t="shared" si="69"/>
        <v>0</v>
      </c>
      <c r="CG56" t="b">
        <f t="shared" si="70"/>
        <v>0</v>
      </c>
      <c r="CH56" t="b">
        <f t="shared" si="71"/>
        <v>0</v>
      </c>
      <c r="CI56" t="b">
        <f t="shared" si="72"/>
        <v>0</v>
      </c>
      <c r="CJ56" t="b">
        <f t="shared" si="73"/>
        <v>0</v>
      </c>
      <c r="CK56" t="b">
        <f t="shared" si="74"/>
        <v>0</v>
      </c>
      <c r="CL56" t="b">
        <f t="shared" si="75"/>
        <v>0</v>
      </c>
      <c r="CM56" t="b">
        <f t="shared" si="76"/>
        <v>1</v>
      </c>
      <c r="CN56" t="b">
        <f t="shared" si="77"/>
        <v>0</v>
      </c>
      <c r="CO56" t="b">
        <f t="shared" si="78"/>
        <v>0</v>
      </c>
      <c r="CP56" t="b">
        <f t="shared" si="79"/>
        <v>0</v>
      </c>
      <c r="CQ56" t="b">
        <f t="shared" si="80"/>
        <v>0</v>
      </c>
      <c r="CR56" t="b">
        <f t="shared" si="81"/>
        <v>0</v>
      </c>
      <c r="CS56" t="b">
        <f t="shared" si="82"/>
        <v>0</v>
      </c>
      <c r="CT56" t="b">
        <f t="shared" si="83"/>
        <v>0</v>
      </c>
      <c r="CU56" t="b">
        <f t="shared" si="84"/>
        <v>0</v>
      </c>
      <c r="CV56" t="b">
        <f t="shared" si="85"/>
        <v>0</v>
      </c>
      <c r="CW56" t="b">
        <f t="shared" si="86"/>
        <v>0</v>
      </c>
      <c r="CX56" t="b">
        <f t="shared" si="87"/>
        <v>0</v>
      </c>
      <c r="CY56" t="b">
        <f t="shared" si="88"/>
        <v>0</v>
      </c>
      <c r="CZ56" t="b">
        <f t="shared" si="89"/>
        <v>0</v>
      </c>
      <c r="DA56" t="b">
        <f t="shared" si="90"/>
        <v>0</v>
      </c>
      <c r="DB56" t="b">
        <f t="shared" si="91"/>
        <v>0</v>
      </c>
      <c r="DC56" t="b">
        <f t="shared" si="92"/>
        <v>0</v>
      </c>
      <c r="DD56" t="b">
        <f t="shared" si="93"/>
        <v>0</v>
      </c>
    </row>
    <row r="57" spans="1:108">
      <c r="A57" s="4" t="s">
        <v>1320</v>
      </c>
      <c r="B57" t="s">
        <v>7363</v>
      </c>
      <c r="C57" t="s">
        <v>1313</v>
      </c>
      <c r="D57" s="4"/>
      <c r="E57" s="4" t="s">
        <v>1162</v>
      </c>
      <c r="F57" t="s">
        <v>1163</v>
      </c>
      <c r="G57" t="s">
        <v>970</v>
      </c>
      <c r="H57" t="s">
        <v>7428</v>
      </c>
      <c r="I57" t="s">
        <v>7418</v>
      </c>
      <c r="J57" s="4" t="s">
        <v>183</v>
      </c>
      <c r="K57" s="4" t="s">
        <v>183</v>
      </c>
      <c r="L57" s="4" t="s">
        <v>6518</v>
      </c>
      <c r="M57" s="4" t="s">
        <v>1321</v>
      </c>
      <c r="N57" s="4" t="s">
        <v>1322</v>
      </c>
      <c r="O57" s="4" t="b">
        <f t="shared" si="0"/>
        <v>1</v>
      </c>
      <c r="P57" s="4" t="b">
        <f t="shared" si="1"/>
        <v>0</v>
      </c>
      <c r="Q57" s="4" t="b">
        <f t="shared" si="2"/>
        <v>0</v>
      </c>
      <c r="R57" s="4" t="b">
        <f t="shared" si="3"/>
        <v>1</v>
      </c>
      <c r="S57" s="4" t="b">
        <f t="shared" si="4"/>
        <v>1</v>
      </c>
      <c r="T57" s="4" t="b">
        <f t="shared" si="5"/>
        <v>0</v>
      </c>
      <c r="U57" s="4" t="b">
        <f t="shared" si="6"/>
        <v>1</v>
      </c>
      <c r="V57" s="4" t="b">
        <f t="shared" si="7"/>
        <v>1</v>
      </c>
      <c r="W57" s="4" t="b">
        <f t="shared" si="8"/>
        <v>0</v>
      </c>
      <c r="X57" s="4" t="b">
        <f t="shared" si="9"/>
        <v>1</v>
      </c>
      <c r="Y57" s="4" t="b">
        <f t="shared" si="10"/>
        <v>1</v>
      </c>
      <c r="Z57" s="4" t="b">
        <f t="shared" si="11"/>
        <v>1</v>
      </c>
      <c r="AA57" s="4" t="b">
        <f t="shared" si="12"/>
        <v>0</v>
      </c>
      <c r="AB57" s="4" t="b">
        <f t="shared" si="13"/>
        <v>0</v>
      </c>
      <c r="AC57" s="4" t="b">
        <f t="shared" si="14"/>
        <v>0</v>
      </c>
      <c r="AD57" s="4" t="b">
        <f t="shared" si="15"/>
        <v>0</v>
      </c>
      <c r="AE57" s="4" t="b">
        <f t="shared" si="16"/>
        <v>0</v>
      </c>
      <c r="AF57" s="4" t="b">
        <f t="shared" si="17"/>
        <v>1</v>
      </c>
      <c r="AG57" s="4" t="b">
        <f t="shared" si="18"/>
        <v>0</v>
      </c>
      <c r="AH57" s="4" t="b">
        <f t="shared" si="19"/>
        <v>0</v>
      </c>
      <c r="AI57" s="4" t="b">
        <f t="shared" si="20"/>
        <v>0</v>
      </c>
      <c r="AJ57" s="4" t="b">
        <f t="shared" si="21"/>
        <v>0</v>
      </c>
      <c r="AK57" s="4" t="b">
        <f t="shared" si="22"/>
        <v>1</v>
      </c>
      <c r="AL57" s="4" t="b">
        <f t="shared" si="23"/>
        <v>0</v>
      </c>
      <c r="AM57" s="4" t="b">
        <f t="shared" si="24"/>
        <v>0</v>
      </c>
      <c r="AN57" s="4" t="b">
        <f t="shared" si="25"/>
        <v>0</v>
      </c>
      <c r="AO57" s="4" t="b">
        <f t="shared" si="26"/>
        <v>0</v>
      </c>
      <c r="AP57" s="4" t="b">
        <f t="shared" si="27"/>
        <v>0</v>
      </c>
      <c r="AQ57" s="4" t="b">
        <f t="shared" si="28"/>
        <v>0</v>
      </c>
      <c r="AR57" s="4" t="b">
        <f t="shared" si="29"/>
        <v>0</v>
      </c>
      <c r="AS57" s="4" t="b">
        <f t="shared" si="30"/>
        <v>0</v>
      </c>
      <c r="AT57" s="4" t="b">
        <f t="shared" si="31"/>
        <v>0</v>
      </c>
      <c r="AU57" s="4" t="b">
        <f t="shared" si="32"/>
        <v>0</v>
      </c>
      <c r="AV57" s="4" t="b">
        <f t="shared" si="33"/>
        <v>0</v>
      </c>
      <c r="AW57" s="4" t="b">
        <f t="shared" si="34"/>
        <v>0</v>
      </c>
      <c r="AX57" s="4" t="b">
        <f t="shared" si="35"/>
        <v>0</v>
      </c>
      <c r="AY57" s="4" t="b">
        <f t="shared" si="36"/>
        <v>0</v>
      </c>
      <c r="AZ57" s="4" t="b">
        <f t="shared" si="37"/>
        <v>0</v>
      </c>
      <c r="BA57" s="4" t="b">
        <f t="shared" si="38"/>
        <v>0</v>
      </c>
      <c r="BB57" s="4" t="b">
        <f t="shared" si="39"/>
        <v>0</v>
      </c>
      <c r="BC57" s="4" t="b">
        <f t="shared" si="40"/>
        <v>0</v>
      </c>
      <c r="BD57" s="4" t="b">
        <f t="shared" si="41"/>
        <v>0</v>
      </c>
      <c r="BE57" s="4" t="b">
        <f t="shared" si="42"/>
        <v>0</v>
      </c>
      <c r="BF57" s="4" t="b">
        <f t="shared" si="43"/>
        <v>0</v>
      </c>
      <c r="BG57" s="4" t="b">
        <f t="shared" si="44"/>
        <v>0</v>
      </c>
      <c r="BH57" s="4" t="b">
        <f t="shared" si="45"/>
        <v>0</v>
      </c>
      <c r="BI57" s="4" t="b">
        <f t="shared" si="46"/>
        <v>0</v>
      </c>
      <c r="BJ57" s="4" t="b">
        <f t="shared" si="47"/>
        <v>0</v>
      </c>
      <c r="BK57" s="4" t="b">
        <f t="shared" si="48"/>
        <v>0</v>
      </c>
      <c r="BL57" s="4" t="b">
        <f t="shared" si="49"/>
        <v>0</v>
      </c>
      <c r="BM57" s="4" t="b">
        <f t="shared" si="50"/>
        <v>0</v>
      </c>
      <c r="BN57" s="4" t="b">
        <f t="shared" si="51"/>
        <v>0</v>
      </c>
      <c r="BO57" s="4" t="b">
        <f t="shared" si="52"/>
        <v>0</v>
      </c>
      <c r="BP57" s="4" t="b">
        <f t="shared" si="53"/>
        <v>0</v>
      </c>
      <c r="BQ57" s="4" t="b">
        <f t="shared" si="54"/>
        <v>0</v>
      </c>
      <c r="BR57" s="4" t="b">
        <f t="shared" si="55"/>
        <v>0</v>
      </c>
      <c r="BS57" s="4" t="b">
        <f t="shared" si="56"/>
        <v>1</v>
      </c>
      <c r="BT57" s="4" t="b">
        <f t="shared" si="57"/>
        <v>1</v>
      </c>
      <c r="BU57" s="4" t="b">
        <f t="shared" si="58"/>
        <v>0</v>
      </c>
      <c r="BV57" s="4" t="b">
        <f t="shared" si="59"/>
        <v>0</v>
      </c>
      <c r="BW57" s="4" t="b">
        <f t="shared" si="60"/>
        <v>0</v>
      </c>
      <c r="BX57" s="4" t="b">
        <f t="shared" si="61"/>
        <v>0</v>
      </c>
      <c r="BY57" s="4" t="b">
        <f t="shared" si="62"/>
        <v>0</v>
      </c>
      <c r="BZ57" s="4" t="b">
        <f t="shared" si="63"/>
        <v>0</v>
      </c>
      <c r="CA57" s="4" t="b">
        <f t="shared" si="64"/>
        <v>1</v>
      </c>
      <c r="CB57" s="4" t="b">
        <f t="shared" si="65"/>
        <v>0</v>
      </c>
      <c r="CC57" s="4" t="b">
        <f t="shared" si="66"/>
        <v>0</v>
      </c>
      <c r="CD57" s="4" t="b">
        <f t="shared" si="67"/>
        <v>0</v>
      </c>
      <c r="CE57" s="4" t="b">
        <f t="shared" si="68"/>
        <v>0</v>
      </c>
      <c r="CF57" s="4" t="b">
        <f t="shared" si="69"/>
        <v>0</v>
      </c>
      <c r="CG57" s="4" t="b">
        <f t="shared" si="70"/>
        <v>1</v>
      </c>
      <c r="CH57" s="4" t="b">
        <f t="shared" si="71"/>
        <v>0</v>
      </c>
      <c r="CI57" s="4" t="b">
        <f t="shared" si="72"/>
        <v>0</v>
      </c>
      <c r="CJ57" s="4" t="b">
        <f t="shared" si="73"/>
        <v>0</v>
      </c>
      <c r="CK57" s="4" t="b">
        <f t="shared" si="74"/>
        <v>0</v>
      </c>
      <c r="CL57" s="4" t="b">
        <f t="shared" si="75"/>
        <v>0</v>
      </c>
      <c r="CM57" s="4" t="b">
        <f t="shared" si="76"/>
        <v>0</v>
      </c>
      <c r="CN57" s="4" t="b">
        <f t="shared" si="77"/>
        <v>0</v>
      </c>
      <c r="CO57" s="4" t="b">
        <f t="shared" si="78"/>
        <v>0</v>
      </c>
      <c r="CP57" s="4" t="b">
        <f t="shared" si="79"/>
        <v>0</v>
      </c>
      <c r="CQ57" s="4" t="b">
        <f t="shared" si="80"/>
        <v>0</v>
      </c>
      <c r="CR57" s="4" t="b">
        <f t="shared" si="81"/>
        <v>0</v>
      </c>
      <c r="CS57" s="4" t="b">
        <f t="shared" si="82"/>
        <v>0</v>
      </c>
      <c r="CT57" s="4" t="b">
        <f t="shared" si="83"/>
        <v>0</v>
      </c>
      <c r="CU57" s="4" t="b">
        <f t="shared" si="84"/>
        <v>0</v>
      </c>
      <c r="CV57" s="4" t="b">
        <f t="shared" si="85"/>
        <v>0</v>
      </c>
      <c r="CW57" s="4" t="b">
        <f t="shared" si="86"/>
        <v>0</v>
      </c>
      <c r="CX57" s="4" t="b">
        <f t="shared" si="87"/>
        <v>0</v>
      </c>
      <c r="CY57" s="4" t="b">
        <f t="shared" si="88"/>
        <v>0</v>
      </c>
      <c r="CZ57" s="4" t="b">
        <f t="shared" si="89"/>
        <v>0</v>
      </c>
      <c r="DA57" s="4" t="b">
        <f t="shared" si="90"/>
        <v>0</v>
      </c>
      <c r="DB57" s="4" t="b">
        <f t="shared" si="91"/>
        <v>0</v>
      </c>
      <c r="DC57" s="4" t="b">
        <f t="shared" si="92"/>
        <v>0</v>
      </c>
      <c r="DD57" s="4" t="b">
        <f t="shared" si="93"/>
        <v>1</v>
      </c>
    </row>
    <row r="58" spans="1:108">
      <c r="A58" t="s">
        <v>1323</v>
      </c>
      <c r="B58" t="s">
        <v>7363</v>
      </c>
      <c r="C58" t="s">
        <v>1313</v>
      </c>
      <c r="E58" t="s">
        <v>1162</v>
      </c>
      <c r="F58" t="s">
        <v>1163</v>
      </c>
      <c r="G58" t="s">
        <v>970</v>
      </c>
      <c r="H58" t="s">
        <v>7428</v>
      </c>
      <c r="I58" t="s">
        <v>7418</v>
      </c>
      <c r="J58" t="s">
        <v>355</v>
      </c>
      <c r="K58" t="s">
        <v>136</v>
      </c>
      <c r="L58" t="s">
        <v>6519</v>
      </c>
      <c r="M58" t="s">
        <v>6079</v>
      </c>
      <c r="N58" t="s">
        <v>1324</v>
      </c>
      <c r="O58" t="b">
        <f t="shared" si="0"/>
        <v>1</v>
      </c>
      <c r="P58" t="b">
        <f t="shared" si="1"/>
        <v>1</v>
      </c>
      <c r="Q58" t="b">
        <f t="shared" si="2"/>
        <v>1</v>
      </c>
      <c r="R58" t="b">
        <f t="shared" si="3"/>
        <v>0</v>
      </c>
      <c r="S58" t="b">
        <f t="shared" si="4"/>
        <v>1</v>
      </c>
      <c r="T58" t="b">
        <f t="shared" si="5"/>
        <v>1</v>
      </c>
      <c r="U58" t="b">
        <f t="shared" si="6"/>
        <v>1</v>
      </c>
      <c r="V58" t="b">
        <f t="shared" si="7"/>
        <v>1</v>
      </c>
      <c r="W58" t="b">
        <f t="shared" si="8"/>
        <v>0</v>
      </c>
      <c r="X58" t="b">
        <f t="shared" si="9"/>
        <v>0</v>
      </c>
      <c r="Y58" t="b">
        <f t="shared" si="10"/>
        <v>0</v>
      </c>
      <c r="Z58" t="b">
        <f t="shared" si="11"/>
        <v>0</v>
      </c>
      <c r="AA58" t="b">
        <f t="shared" si="12"/>
        <v>1</v>
      </c>
      <c r="AB58" t="b">
        <f t="shared" si="13"/>
        <v>0</v>
      </c>
      <c r="AC58" t="b">
        <f t="shared" si="14"/>
        <v>0</v>
      </c>
      <c r="AD58" t="b">
        <f t="shared" si="15"/>
        <v>0</v>
      </c>
      <c r="AE58" t="b">
        <f t="shared" si="16"/>
        <v>0</v>
      </c>
      <c r="AF58" t="b">
        <f t="shared" si="17"/>
        <v>0</v>
      </c>
      <c r="AG58" t="b">
        <f t="shared" si="18"/>
        <v>0</v>
      </c>
      <c r="AH58" t="b">
        <f t="shared" si="19"/>
        <v>1</v>
      </c>
      <c r="AI58" t="b">
        <f t="shared" si="20"/>
        <v>0</v>
      </c>
      <c r="AJ58" t="b">
        <f t="shared" si="21"/>
        <v>0</v>
      </c>
      <c r="AK58" t="b">
        <f t="shared" si="22"/>
        <v>0</v>
      </c>
      <c r="AL58" t="b">
        <f t="shared" si="23"/>
        <v>0</v>
      </c>
      <c r="AM58" t="b">
        <f t="shared" si="24"/>
        <v>0</v>
      </c>
      <c r="AN58" t="b">
        <f t="shared" si="25"/>
        <v>0</v>
      </c>
      <c r="AO58" t="b">
        <f t="shared" si="26"/>
        <v>0</v>
      </c>
      <c r="AP58" t="b">
        <f t="shared" si="27"/>
        <v>0</v>
      </c>
      <c r="AQ58" t="b">
        <f t="shared" si="28"/>
        <v>0</v>
      </c>
      <c r="AR58" t="b">
        <f t="shared" si="29"/>
        <v>0</v>
      </c>
      <c r="AS58" t="b">
        <f t="shared" si="30"/>
        <v>0</v>
      </c>
      <c r="AT58" t="b">
        <f t="shared" si="31"/>
        <v>0</v>
      </c>
      <c r="AU58" t="b">
        <f t="shared" si="32"/>
        <v>1</v>
      </c>
      <c r="AV58" t="b">
        <f t="shared" si="33"/>
        <v>0</v>
      </c>
      <c r="AW58" t="b">
        <f t="shared" si="34"/>
        <v>1</v>
      </c>
      <c r="AX58" t="b">
        <f t="shared" si="35"/>
        <v>0</v>
      </c>
      <c r="AY58" t="b">
        <f t="shared" si="36"/>
        <v>0</v>
      </c>
      <c r="AZ58" t="b">
        <f t="shared" si="37"/>
        <v>0</v>
      </c>
      <c r="BA58" t="b">
        <f t="shared" si="38"/>
        <v>0</v>
      </c>
      <c r="BB58" t="b">
        <f t="shared" si="39"/>
        <v>0</v>
      </c>
      <c r="BC58" t="b">
        <f t="shared" si="40"/>
        <v>0</v>
      </c>
      <c r="BD58" t="b">
        <f t="shared" si="41"/>
        <v>0</v>
      </c>
      <c r="BE58" t="b">
        <f t="shared" si="42"/>
        <v>0</v>
      </c>
      <c r="BF58" t="b">
        <f t="shared" si="43"/>
        <v>0</v>
      </c>
      <c r="BG58" t="b">
        <f t="shared" si="44"/>
        <v>0</v>
      </c>
      <c r="BH58" t="b">
        <f t="shared" si="45"/>
        <v>0</v>
      </c>
      <c r="BI58" t="b">
        <f t="shared" si="46"/>
        <v>0</v>
      </c>
      <c r="BJ58" t="b">
        <f t="shared" si="47"/>
        <v>0</v>
      </c>
      <c r="BK58" t="b">
        <f t="shared" si="48"/>
        <v>0</v>
      </c>
      <c r="BL58" t="b">
        <f t="shared" si="49"/>
        <v>0</v>
      </c>
      <c r="BM58" t="b">
        <f t="shared" si="50"/>
        <v>0</v>
      </c>
      <c r="BN58" t="b">
        <f t="shared" si="51"/>
        <v>0</v>
      </c>
      <c r="BO58" t="b">
        <f t="shared" si="52"/>
        <v>0</v>
      </c>
      <c r="BP58" t="b">
        <f t="shared" si="53"/>
        <v>1</v>
      </c>
      <c r="BQ58" t="b">
        <f t="shared" si="54"/>
        <v>0</v>
      </c>
      <c r="BR58" t="b">
        <f t="shared" si="55"/>
        <v>0</v>
      </c>
      <c r="BS58" t="b">
        <f t="shared" si="56"/>
        <v>0</v>
      </c>
      <c r="BT58" t="b">
        <f t="shared" si="57"/>
        <v>0</v>
      </c>
      <c r="BU58" t="b">
        <f t="shared" si="58"/>
        <v>0</v>
      </c>
      <c r="BV58" t="b">
        <f t="shared" si="59"/>
        <v>1</v>
      </c>
      <c r="BW58" t="b">
        <f t="shared" si="60"/>
        <v>0</v>
      </c>
      <c r="BX58" t="b">
        <f t="shared" si="61"/>
        <v>0</v>
      </c>
      <c r="BY58" t="b">
        <f t="shared" si="62"/>
        <v>0</v>
      </c>
      <c r="BZ58" t="b">
        <f t="shared" si="63"/>
        <v>0</v>
      </c>
      <c r="CA58" t="b">
        <f t="shared" si="64"/>
        <v>0</v>
      </c>
      <c r="CB58" t="b">
        <f t="shared" si="65"/>
        <v>0</v>
      </c>
      <c r="CC58" t="b">
        <f t="shared" si="66"/>
        <v>0</v>
      </c>
      <c r="CD58" t="b">
        <f t="shared" si="67"/>
        <v>0</v>
      </c>
      <c r="CE58" t="b">
        <f t="shared" si="68"/>
        <v>0</v>
      </c>
      <c r="CF58" t="b">
        <f t="shared" si="69"/>
        <v>0</v>
      </c>
      <c r="CG58" t="b">
        <f t="shared" si="70"/>
        <v>0</v>
      </c>
      <c r="CH58" t="b">
        <f t="shared" si="71"/>
        <v>0</v>
      </c>
      <c r="CI58" t="b">
        <f t="shared" si="72"/>
        <v>0</v>
      </c>
      <c r="CJ58" t="b">
        <f t="shared" si="73"/>
        <v>1</v>
      </c>
      <c r="CK58" t="b">
        <f t="shared" si="74"/>
        <v>1</v>
      </c>
      <c r="CL58" t="b">
        <f t="shared" si="75"/>
        <v>0</v>
      </c>
      <c r="CM58" t="b">
        <f t="shared" si="76"/>
        <v>0</v>
      </c>
      <c r="CN58" t="b">
        <f t="shared" si="77"/>
        <v>0</v>
      </c>
      <c r="CO58" t="b">
        <f t="shared" si="78"/>
        <v>0</v>
      </c>
      <c r="CP58" t="b">
        <f t="shared" si="79"/>
        <v>0</v>
      </c>
      <c r="CQ58" t="b">
        <f t="shared" si="80"/>
        <v>0</v>
      </c>
      <c r="CR58" t="b">
        <f t="shared" si="81"/>
        <v>0</v>
      </c>
      <c r="CS58" t="b">
        <f t="shared" si="82"/>
        <v>0</v>
      </c>
      <c r="CT58" t="b">
        <f t="shared" si="83"/>
        <v>0</v>
      </c>
      <c r="CU58" t="b">
        <f t="shared" si="84"/>
        <v>0</v>
      </c>
      <c r="CV58" t="b">
        <f t="shared" si="85"/>
        <v>0</v>
      </c>
      <c r="CW58" t="b">
        <f t="shared" si="86"/>
        <v>0</v>
      </c>
      <c r="CX58" t="b">
        <f t="shared" si="87"/>
        <v>0</v>
      </c>
      <c r="CY58" t="b">
        <f t="shared" si="88"/>
        <v>0</v>
      </c>
      <c r="CZ58" t="b">
        <f t="shared" si="89"/>
        <v>0</v>
      </c>
      <c r="DA58" t="b">
        <f t="shared" si="90"/>
        <v>0</v>
      </c>
      <c r="DB58" t="b">
        <f t="shared" si="91"/>
        <v>0</v>
      </c>
      <c r="DC58" t="b">
        <f t="shared" si="92"/>
        <v>0</v>
      </c>
      <c r="DD58" t="b">
        <f t="shared" si="93"/>
        <v>0</v>
      </c>
    </row>
    <row r="59" spans="1:108">
      <c r="A59" t="s">
        <v>1325</v>
      </c>
      <c r="B59" t="s">
        <v>7363</v>
      </c>
      <c r="C59" t="s">
        <v>1313</v>
      </c>
      <c r="E59" t="s">
        <v>1162</v>
      </c>
      <c r="F59" t="s">
        <v>1163</v>
      </c>
      <c r="G59" t="s">
        <v>970</v>
      </c>
      <c r="H59" t="s">
        <v>7428</v>
      </c>
      <c r="I59" t="s">
        <v>7418</v>
      </c>
      <c r="J59" t="s">
        <v>204</v>
      </c>
      <c r="K59" t="s">
        <v>205</v>
      </c>
      <c r="L59" t="s">
        <v>6520</v>
      </c>
      <c r="M59" t="s">
        <v>6079</v>
      </c>
      <c r="N59" t="s">
        <v>59</v>
      </c>
      <c r="O59" t="b">
        <f t="shared" si="0"/>
        <v>1</v>
      </c>
      <c r="P59" t="b">
        <f t="shared" si="1"/>
        <v>0</v>
      </c>
      <c r="Q59" t="b">
        <f t="shared" si="2"/>
        <v>0</v>
      </c>
      <c r="R59" t="b">
        <f t="shared" si="3"/>
        <v>0</v>
      </c>
      <c r="S59" t="b">
        <f t="shared" si="4"/>
        <v>1</v>
      </c>
      <c r="T59" t="b">
        <f t="shared" si="5"/>
        <v>0</v>
      </c>
      <c r="U59" t="b">
        <f t="shared" si="6"/>
        <v>0</v>
      </c>
      <c r="V59" t="b">
        <f t="shared" si="7"/>
        <v>0</v>
      </c>
      <c r="W59" t="b">
        <f t="shared" si="8"/>
        <v>0</v>
      </c>
      <c r="X59" t="b">
        <f t="shared" si="9"/>
        <v>0</v>
      </c>
      <c r="Y59" t="b">
        <f t="shared" si="10"/>
        <v>0</v>
      </c>
      <c r="Z59" t="b">
        <f t="shared" si="11"/>
        <v>0</v>
      </c>
      <c r="AA59" t="b">
        <f t="shared" si="12"/>
        <v>0</v>
      </c>
      <c r="AB59" t="b">
        <f t="shared" si="13"/>
        <v>0</v>
      </c>
      <c r="AC59" t="b">
        <f t="shared" si="14"/>
        <v>0</v>
      </c>
      <c r="AD59" t="b">
        <f t="shared" si="15"/>
        <v>0</v>
      </c>
      <c r="AE59" t="b">
        <f t="shared" si="16"/>
        <v>0</v>
      </c>
      <c r="AF59" t="b">
        <f t="shared" si="17"/>
        <v>0</v>
      </c>
      <c r="AG59" t="b">
        <f t="shared" si="18"/>
        <v>0</v>
      </c>
      <c r="AH59" t="b">
        <f t="shared" si="19"/>
        <v>0</v>
      </c>
      <c r="AI59" t="b">
        <f t="shared" si="20"/>
        <v>0</v>
      </c>
      <c r="AJ59" t="b">
        <f t="shared" si="21"/>
        <v>0</v>
      </c>
      <c r="AK59" t="b">
        <f t="shared" si="22"/>
        <v>0</v>
      </c>
      <c r="AL59" t="b">
        <f t="shared" si="23"/>
        <v>0</v>
      </c>
      <c r="AM59" t="b">
        <f t="shared" si="24"/>
        <v>0</v>
      </c>
      <c r="AN59" t="b">
        <f t="shared" si="25"/>
        <v>0</v>
      </c>
      <c r="AO59" t="b">
        <f t="shared" si="26"/>
        <v>0</v>
      </c>
      <c r="AP59" t="b">
        <f t="shared" si="27"/>
        <v>0</v>
      </c>
      <c r="AQ59" t="b">
        <f t="shared" si="28"/>
        <v>0</v>
      </c>
      <c r="AR59" t="b">
        <f t="shared" si="29"/>
        <v>0</v>
      </c>
      <c r="AS59" t="b">
        <f t="shared" si="30"/>
        <v>0</v>
      </c>
      <c r="AT59" t="b">
        <f t="shared" si="31"/>
        <v>0</v>
      </c>
      <c r="AU59" t="b">
        <f t="shared" si="32"/>
        <v>0</v>
      </c>
      <c r="AV59" t="b">
        <f t="shared" si="33"/>
        <v>0</v>
      </c>
      <c r="AW59" t="b">
        <f t="shared" si="34"/>
        <v>0</v>
      </c>
      <c r="AX59" t="b">
        <f t="shared" si="35"/>
        <v>0</v>
      </c>
      <c r="AY59" t="b">
        <f t="shared" si="36"/>
        <v>0</v>
      </c>
      <c r="AZ59" t="b">
        <f t="shared" si="37"/>
        <v>0</v>
      </c>
      <c r="BA59" t="b">
        <f t="shared" si="38"/>
        <v>0</v>
      </c>
      <c r="BB59" t="b">
        <f t="shared" si="39"/>
        <v>0</v>
      </c>
      <c r="BC59" t="b">
        <f t="shared" si="40"/>
        <v>0</v>
      </c>
      <c r="BD59" t="b">
        <f t="shared" si="41"/>
        <v>0</v>
      </c>
      <c r="BE59" t="b">
        <f t="shared" si="42"/>
        <v>0</v>
      </c>
      <c r="BF59" t="b">
        <f t="shared" si="43"/>
        <v>0</v>
      </c>
      <c r="BG59" t="b">
        <f t="shared" si="44"/>
        <v>0</v>
      </c>
      <c r="BH59" t="b">
        <f t="shared" si="45"/>
        <v>0</v>
      </c>
      <c r="BI59" t="b">
        <f t="shared" si="46"/>
        <v>0</v>
      </c>
      <c r="BJ59" t="b">
        <f t="shared" si="47"/>
        <v>0</v>
      </c>
      <c r="BK59" t="b">
        <f t="shared" si="48"/>
        <v>0</v>
      </c>
      <c r="BL59" t="b">
        <f t="shared" si="49"/>
        <v>1</v>
      </c>
      <c r="BM59" t="b">
        <f t="shared" si="50"/>
        <v>0</v>
      </c>
      <c r="BN59" t="b">
        <f t="shared" si="51"/>
        <v>0</v>
      </c>
      <c r="BO59" t="b">
        <f t="shared" si="52"/>
        <v>0</v>
      </c>
      <c r="BP59" t="b">
        <f t="shared" si="53"/>
        <v>0</v>
      </c>
      <c r="BQ59" t="b">
        <f t="shared" si="54"/>
        <v>0</v>
      </c>
      <c r="BR59" t="b">
        <f t="shared" si="55"/>
        <v>0</v>
      </c>
      <c r="BS59" t="b">
        <f t="shared" si="56"/>
        <v>0</v>
      </c>
      <c r="BT59" t="b">
        <f t="shared" si="57"/>
        <v>0</v>
      </c>
      <c r="BU59" t="b">
        <f t="shared" si="58"/>
        <v>0</v>
      </c>
      <c r="BV59" t="b">
        <f t="shared" si="59"/>
        <v>0</v>
      </c>
      <c r="BW59" t="b">
        <f t="shared" si="60"/>
        <v>0</v>
      </c>
      <c r="BX59" t="b">
        <f t="shared" si="61"/>
        <v>0</v>
      </c>
      <c r="BY59" t="b">
        <f t="shared" si="62"/>
        <v>0</v>
      </c>
      <c r="BZ59" t="b">
        <f t="shared" si="63"/>
        <v>0</v>
      </c>
      <c r="CA59" t="b">
        <f t="shared" si="64"/>
        <v>0</v>
      </c>
      <c r="CB59" t="b">
        <f t="shared" si="65"/>
        <v>0</v>
      </c>
      <c r="CC59" t="b">
        <f t="shared" si="66"/>
        <v>0</v>
      </c>
      <c r="CD59" t="b">
        <f t="shared" si="67"/>
        <v>0</v>
      </c>
      <c r="CE59" t="b">
        <f t="shared" si="68"/>
        <v>0</v>
      </c>
      <c r="CF59" t="b">
        <f t="shared" si="69"/>
        <v>0</v>
      </c>
      <c r="CG59" t="b">
        <f t="shared" si="70"/>
        <v>0</v>
      </c>
      <c r="CH59" t="b">
        <f t="shared" si="71"/>
        <v>0</v>
      </c>
      <c r="CI59" t="b">
        <f t="shared" si="72"/>
        <v>0</v>
      </c>
      <c r="CJ59" t="b">
        <f t="shared" si="73"/>
        <v>0</v>
      </c>
      <c r="CK59" t="b">
        <f t="shared" si="74"/>
        <v>0</v>
      </c>
      <c r="CL59" t="b">
        <f t="shared" si="75"/>
        <v>0</v>
      </c>
      <c r="CM59" t="b">
        <f t="shared" si="76"/>
        <v>0</v>
      </c>
      <c r="CN59" t="b">
        <f t="shared" si="77"/>
        <v>0</v>
      </c>
      <c r="CO59" t="b">
        <f t="shared" si="78"/>
        <v>0</v>
      </c>
      <c r="CP59" t="b">
        <f t="shared" si="79"/>
        <v>0</v>
      </c>
      <c r="CQ59" t="b">
        <f t="shared" si="80"/>
        <v>0</v>
      </c>
      <c r="CR59" t="b">
        <f t="shared" si="81"/>
        <v>0</v>
      </c>
      <c r="CS59" t="b">
        <f t="shared" si="82"/>
        <v>0</v>
      </c>
      <c r="CT59" t="b">
        <f t="shared" si="83"/>
        <v>0</v>
      </c>
      <c r="CU59" t="b">
        <f t="shared" si="84"/>
        <v>0</v>
      </c>
      <c r="CV59" t="b">
        <f t="shared" si="85"/>
        <v>0</v>
      </c>
      <c r="CW59" t="b">
        <f t="shared" si="86"/>
        <v>0</v>
      </c>
      <c r="CX59" t="b">
        <f t="shared" si="87"/>
        <v>0</v>
      </c>
      <c r="CY59" t="b">
        <f t="shared" si="88"/>
        <v>0</v>
      </c>
      <c r="CZ59" t="b">
        <f t="shared" si="89"/>
        <v>0</v>
      </c>
      <c r="DA59" t="b">
        <f t="shared" si="90"/>
        <v>0</v>
      </c>
      <c r="DB59" t="b">
        <f t="shared" si="91"/>
        <v>0</v>
      </c>
      <c r="DC59" t="b">
        <f t="shared" si="92"/>
        <v>0</v>
      </c>
      <c r="DD59" t="b">
        <f t="shared" si="93"/>
        <v>0</v>
      </c>
    </row>
    <row r="60" spans="1:108">
      <c r="A60" s="4" t="s">
        <v>1326</v>
      </c>
      <c r="B60" t="s">
        <v>1313</v>
      </c>
      <c r="C60" t="s">
        <v>1313</v>
      </c>
      <c r="D60" s="4"/>
      <c r="E60" s="4" t="s">
        <v>1162</v>
      </c>
      <c r="F60" t="s">
        <v>1163</v>
      </c>
      <c r="G60" t="s">
        <v>970</v>
      </c>
      <c r="H60" t="s">
        <v>7428</v>
      </c>
      <c r="I60" t="s">
        <v>7418</v>
      </c>
      <c r="J60" s="4" t="s">
        <v>204</v>
      </c>
      <c r="K60" s="4" t="s">
        <v>205</v>
      </c>
      <c r="L60" s="4" t="s">
        <v>6521</v>
      </c>
      <c r="M60" s="4" t="s">
        <v>1327</v>
      </c>
      <c r="N60" s="4" t="s">
        <v>1328</v>
      </c>
      <c r="O60" s="4" t="b">
        <f t="shared" si="0"/>
        <v>1</v>
      </c>
      <c r="P60" s="4" t="b">
        <f t="shared" si="1"/>
        <v>1</v>
      </c>
      <c r="Q60" s="4" t="b">
        <f t="shared" si="2"/>
        <v>1</v>
      </c>
      <c r="R60" s="4" t="b">
        <f t="shared" si="3"/>
        <v>1</v>
      </c>
      <c r="S60" s="4" t="b">
        <f t="shared" si="4"/>
        <v>1</v>
      </c>
      <c r="T60" s="4" t="b">
        <f t="shared" si="5"/>
        <v>0</v>
      </c>
      <c r="U60" s="4" t="b">
        <f t="shared" si="6"/>
        <v>1</v>
      </c>
      <c r="V60" s="4" t="b">
        <f t="shared" si="7"/>
        <v>0</v>
      </c>
      <c r="W60" s="4" t="b">
        <f t="shared" si="8"/>
        <v>0</v>
      </c>
      <c r="X60" s="4" t="b">
        <f t="shared" si="9"/>
        <v>1</v>
      </c>
      <c r="Y60" s="4" t="b">
        <f t="shared" si="10"/>
        <v>1</v>
      </c>
      <c r="Z60" s="4" t="b">
        <f t="shared" si="11"/>
        <v>0</v>
      </c>
      <c r="AA60" s="4" t="b">
        <f t="shared" si="12"/>
        <v>0</v>
      </c>
      <c r="AB60" s="4" t="b">
        <f t="shared" si="13"/>
        <v>0</v>
      </c>
      <c r="AC60" s="4" t="b">
        <f t="shared" si="14"/>
        <v>0</v>
      </c>
      <c r="AD60" s="4" t="b">
        <f t="shared" si="15"/>
        <v>0</v>
      </c>
      <c r="AE60" s="4" t="b">
        <f t="shared" si="16"/>
        <v>0</v>
      </c>
      <c r="AF60" s="4" t="b">
        <f t="shared" si="17"/>
        <v>1</v>
      </c>
      <c r="AG60" s="4" t="b">
        <f t="shared" si="18"/>
        <v>0</v>
      </c>
      <c r="AH60" s="4" t="b">
        <f t="shared" si="19"/>
        <v>0</v>
      </c>
      <c r="AI60" s="4" t="b">
        <f t="shared" si="20"/>
        <v>1</v>
      </c>
      <c r="AJ60" s="4" t="b">
        <f t="shared" si="21"/>
        <v>0</v>
      </c>
      <c r="AK60" s="4" t="b">
        <f t="shared" si="22"/>
        <v>0</v>
      </c>
      <c r="AL60" s="4" t="b">
        <f t="shared" si="23"/>
        <v>0</v>
      </c>
      <c r="AM60" s="4" t="b">
        <f t="shared" si="24"/>
        <v>0</v>
      </c>
      <c r="AN60" s="4" t="b">
        <f t="shared" si="25"/>
        <v>0</v>
      </c>
      <c r="AO60" s="4" t="b">
        <f t="shared" si="26"/>
        <v>0</v>
      </c>
      <c r="AP60" s="4" t="b">
        <f t="shared" si="27"/>
        <v>0</v>
      </c>
      <c r="AQ60" s="4" t="b">
        <f t="shared" si="28"/>
        <v>0</v>
      </c>
      <c r="AR60" s="4" t="b">
        <f t="shared" si="29"/>
        <v>0</v>
      </c>
      <c r="AS60" s="4" t="b">
        <f t="shared" si="30"/>
        <v>1</v>
      </c>
      <c r="AT60" s="4" t="b">
        <f t="shared" si="31"/>
        <v>0</v>
      </c>
      <c r="AU60" s="4" t="b">
        <f t="shared" si="32"/>
        <v>0</v>
      </c>
      <c r="AV60" s="4" t="b">
        <f t="shared" si="33"/>
        <v>0</v>
      </c>
      <c r="AW60" s="4" t="b">
        <f t="shared" si="34"/>
        <v>0</v>
      </c>
      <c r="AX60" s="4" t="b">
        <f t="shared" si="35"/>
        <v>0</v>
      </c>
      <c r="AY60" s="4" t="b">
        <f t="shared" si="36"/>
        <v>0</v>
      </c>
      <c r="AZ60" s="4" t="b">
        <f t="shared" si="37"/>
        <v>0</v>
      </c>
      <c r="BA60" s="4" t="b">
        <f t="shared" si="38"/>
        <v>0</v>
      </c>
      <c r="BB60" s="4" t="b">
        <f t="shared" si="39"/>
        <v>0</v>
      </c>
      <c r="BC60" s="4" t="b">
        <f t="shared" si="40"/>
        <v>0</v>
      </c>
      <c r="BD60" s="4" t="b">
        <f t="shared" si="41"/>
        <v>0</v>
      </c>
      <c r="BE60" s="4" t="b">
        <f t="shared" si="42"/>
        <v>0</v>
      </c>
      <c r="BF60" s="4" t="b">
        <f t="shared" si="43"/>
        <v>0</v>
      </c>
      <c r="BG60" s="4" t="b">
        <f t="shared" si="44"/>
        <v>0</v>
      </c>
      <c r="BH60" s="4" t="b">
        <f t="shared" si="45"/>
        <v>0</v>
      </c>
      <c r="BI60" s="4" t="b">
        <f t="shared" si="46"/>
        <v>0</v>
      </c>
      <c r="BJ60" s="4" t="b">
        <f t="shared" si="47"/>
        <v>0</v>
      </c>
      <c r="BK60" s="4" t="b">
        <f t="shared" si="48"/>
        <v>0</v>
      </c>
      <c r="BL60" s="4" t="b">
        <f t="shared" si="49"/>
        <v>0</v>
      </c>
      <c r="BM60" s="4" t="b">
        <f t="shared" si="50"/>
        <v>0</v>
      </c>
      <c r="BN60" s="4" t="b">
        <f t="shared" si="51"/>
        <v>0</v>
      </c>
      <c r="BO60" s="4" t="b">
        <f t="shared" si="52"/>
        <v>0</v>
      </c>
      <c r="BP60" s="4" t="b">
        <f t="shared" si="53"/>
        <v>0</v>
      </c>
      <c r="BQ60" s="4" t="b">
        <f t="shared" si="54"/>
        <v>0</v>
      </c>
      <c r="BR60" s="4" t="b">
        <f t="shared" si="55"/>
        <v>0</v>
      </c>
      <c r="BS60" s="4" t="b">
        <f t="shared" si="56"/>
        <v>1</v>
      </c>
      <c r="BT60" s="4" t="b">
        <f t="shared" si="57"/>
        <v>0</v>
      </c>
      <c r="BU60" s="4" t="b">
        <f t="shared" si="58"/>
        <v>0</v>
      </c>
      <c r="BV60" s="4" t="b">
        <f t="shared" si="59"/>
        <v>1</v>
      </c>
      <c r="BW60" s="4" t="b">
        <f t="shared" si="60"/>
        <v>0</v>
      </c>
      <c r="BX60" s="4" t="b">
        <f t="shared" si="61"/>
        <v>0</v>
      </c>
      <c r="BY60" s="4" t="b">
        <f t="shared" si="62"/>
        <v>0</v>
      </c>
      <c r="BZ60" s="4" t="b">
        <f t="shared" si="63"/>
        <v>0</v>
      </c>
      <c r="CA60" s="4" t="b">
        <f t="shared" si="64"/>
        <v>0</v>
      </c>
      <c r="CB60" s="4" t="b">
        <f t="shared" si="65"/>
        <v>0</v>
      </c>
      <c r="CC60" s="4" t="b">
        <f t="shared" si="66"/>
        <v>0</v>
      </c>
      <c r="CD60" s="4" t="b">
        <f t="shared" si="67"/>
        <v>0</v>
      </c>
      <c r="CE60" s="4" t="b">
        <f t="shared" si="68"/>
        <v>0</v>
      </c>
      <c r="CF60" s="4" t="b">
        <f t="shared" si="69"/>
        <v>0</v>
      </c>
      <c r="CG60" s="4" t="b">
        <f t="shared" si="70"/>
        <v>0</v>
      </c>
      <c r="CH60" s="4" t="b">
        <f t="shared" si="71"/>
        <v>0</v>
      </c>
      <c r="CI60" s="4" t="b">
        <f t="shared" si="72"/>
        <v>0</v>
      </c>
      <c r="CJ60" s="4" t="b">
        <f t="shared" si="73"/>
        <v>0</v>
      </c>
      <c r="CK60" s="4" t="b">
        <f t="shared" si="74"/>
        <v>1</v>
      </c>
      <c r="CL60" s="4" t="b">
        <f t="shared" si="75"/>
        <v>0</v>
      </c>
      <c r="CM60" s="4" t="b">
        <f t="shared" si="76"/>
        <v>0</v>
      </c>
      <c r="CN60" s="4" t="b">
        <f t="shared" si="77"/>
        <v>0</v>
      </c>
      <c r="CO60" s="4" t="b">
        <f t="shared" si="78"/>
        <v>0</v>
      </c>
      <c r="CP60" s="4" t="b">
        <f t="shared" si="79"/>
        <v>0</v>
      </c>
      <c r="CQ60" s="4" t="b">
        <f t="shared" si="80"/>
        <v>0</v>
      </c>
      <c r="CR60" s="4" t="b">
        <f t="shared" si="81"/>
        <v>1</v>
      </c>
      <c r="CS60" s="4" t="b">
        <f t="shared" si="82"/>
        <v>0</v>
      </c>
      <c r="CT60" s="4" t="b">
        <f t="shared" si="83"/>
        <v>0</v>
      </c>
      <c r="CU60" s="4" t="b">
        <f t="shared" si="84"/>
        <v>0</v>
      </c>
      <c r="CV60" s="4" t="b">
        <f t="shared" si="85"/>
        <v>0</v>
      </c>
      <c r="CW60" s="4" t="b">
        <f t="shared" si="86"/>
        <v>0</v>
      </c>
      <c r="CX60" s="4" t="b">
        <f t="shared" si="87"/>
        <v>0</v>
      </c>
      <c r="CY60" s="4" t="b">
        <f t="shared" si="88"/>
        <v>0</v>
      </c>
      <c r="CZ60" s="4" t="b">
        <f t="shared" si="89"/>
        <v>0</v>
      </c>
      <c r="DA60" s="4" t="b">
        <f t="shared" si="90"/>
        <v>1</v>
      </c>
      <c r="DB60" s="4" t="b">
        <f t="shared" si="91"/>
        <v>0</v>
      </c>
      <c r="DC60" s="4" t="b">
        <f t="shared" si="92"/>
        <v>0</v>
      </c>
      <c r="DD60" s="4" t="b">
        <f t="shared" si="93"/>
        <v>0</v>
      </c>
    </row>
    <row r="61" spans="1:108">
      <c r="A61" s="4" t="s">
        <v>1329</v>
      </c>
      <c r="B61" t="s">
        <v>1313</v>
      </c>
      <c r="C61" t="s">
        <v>1313</v>
      </c>
      <c r="E61" t="s">
        <v>1162</v>
      </c>
      <c r="F61" t="s">
        <v>1163</v>
      </c>
      <c r="G61" t="s">
        <v>970</v>
      </c>
      <c r="H61" t="s">
        <v>7428</v>
      </c>
      <c r="I61" t="s">
        <v>7418</v>
      </c>
      <c r="J61" s="4" t="s">
        <v>204</v>
      </c>
      <c r="K61" t="s">
        <v>205</v>
      </c>
      <c r="L61" t="s">
        <v>6522</v>
      </c>
      <c r="M61" t="s">
        <v>6079</v>
      </c>
      <c r="N61" t="s">
        <v>1330</v>
      </c>
      <c r="O61" t="b">
        <f t="shared" si="0"/>
        <v>0</v>
      </c>
      <c r="P61" t="b">
        <f t="shared" si="1"/>
        <v>1</v>
      </c>
      <c r="Q61" t="b">
        <f t="shared" si="2"/>
        <v>0</v>
      </c>
      <c r="R61" t="b">
        <f t="shared" si="3"/>
        <v>1</v>
      </c>
      <c r="S61" t="b">
        <f t="shared" si="4"/>
        <v>0</v>
      </c>
      <c r="T61" t="b">
        <f t="shared" si="5"/>
        <v>1</v>
      </c>
      <c r="U61" t="b">
        <f t="shared" si="6"/>
        <v>0</v>
      </c>
      <c r="V61" t="b">
        <f t="shared" si="7"/>
        <v>0</v>
      </c>
      <c r="W61" t="b">
        <f t="shared" si="8"/>
        <v>0</v>
      </c>
      <c r="X61" t="b">
        <f t="shared" si="9"/>
        <v>0</v>
      </c>
      <c r="Y61" t="b">
        <f t="shared" si="10"/>
        <v>1</v>
      </c>
      <c r="Z61" t="b">
        <f t="shared" si="11"/>
        <v>0</v>
      </c>
      <c r="AA61" t="b">
        <f t="shared" si="12"/>
        <v>0</v>
      </c>
      <c r="AB61" t="b">
        <f t="shared" si="13"/>
        <v>0</v>
      </c>
      <c r="AC61" t="b">
        <f t="shared" si="14"/>
        <v>0</v>
      </c>
      <c r="AD61" t="b">
        <f t="shared" si="15"/>
        <v>0</v>
      </c>
      <c r="AE61" t="b">
        <f t="shared" si="16"/>
        <v>0</v>
      </c>
      <c r="AF61" t="b">
        <f t="shared" si="17"/>
        <v>0</v>
      </c>
      <c r="AG61" t="b">
        <f t="shared" si="18"/>
        <v>0</v>
      </c>
      <c r="AH61" t="b">
        <f t="shared" si="19"/>
        <v>0</v>
      </c>
      <c r="AI61" t="b">
        <f t="shared" si="20"/>
        <v>0</v>
      </c>
      <c r="AJ61" t="b">
        <f t="shared" si="21"/>
        <v>0</v>
      </c>
      <c r="AK61" t="b">
        <f t="shared" si="22"/>
        <v>0</v>
      </c>
      <c r="AL61" t="b">
        <f t="shared" si="23"/>
        <v>0</v>
      </c>
      <c r="AM61" t="b">
        <f t="shared" si="24"/>
        <v>0</v>
      </c>
      <c r="AN61" t="b">
        <f t="shared" si="25"/>
        <v>0</v>
      </c>
      <c r="AO61" t="b">
        <f t="shared" si="26"/>
        <v>0</v>
      </c>
      <c r="AP61" t="b">
        <f t="shared" si="27"/>
        <v>0</v>
      </c>
      <c r="AQ61" t="b">
        <f t="shared" si="28"/>
        <v>0</v>
      </c>
      <c r="AR61" t="b">
        <f t="shared" si="29"/>
        <v>0</v>
      </c>
      <c r="AS61" t="b">
        <f t="shared" si="30"/>
        <v>0</v>
      </c>
      <c r="AT61" t="b">
        <f t="shared" si="31"/>
        <v>0</v>
      </c>
      <c r="AU61" t="b">
        <f t="shared" si="32"/>
        <v>0</v>
      </c>
      <c r="AV61" t="b">
        <f t="shared" si="33"/>
        <v>0</v>
      </c>
      <c r="AW61" t="b">
        <f t="shared" si="34"/>
        <v>0</v>
      </c>
      <c r="AX61" t="b">
        <f t="shared" si="35"/>
        <v>0</v>
      </c>
      <c r="AY61" t="b">
        <f t="shared" si="36"/>
        <v>0</v>
      </c>
      <c r="AZ61" t="b">
        <f t="shared" si="37"/>
        <v>0</v>
      </c>
      <c r="BA61" t="b">
        <f t="shared" si="38"/>
        <v>0</v>
      </c>
      <c r="BB61" t="b">
        <f t="shared" si="39"/>
        <v>0</v>
      </c>
      <c r="BC61" t="b">
        <f t="shared" si="40"/>
        <v>0</v>
      </c>
      <c r="BD61" t="b">
        <f t="shared" si="41"/>
        <v>0</v>
      </c>
      <c r="BE61" t="b">
        <f t="shared" si="42"/>
        <v>0</v>
      </c>
      <c r="BF61" t="b">
        <f t="shared" si="43"/>
        <v>0</v>
      </c>
      <c r="BG61" t="b">
        <f t="shared" si="44"/>
        <v>0</v>
      </c>
      <c r="BH61" t="b">
        <f t="shared" si="45"/>
        <v>0</v>
      </c>
      <c r="BI61" t="b">
        <f t="shared" si="46"/>
        <v>0</v>
      </c>
      <c r="BJ61" t="b">
        <f t="shared" si="47"/>
        <v>0</v>
      </c>
      <c r="BK61" t="b">
        <f t="shared" si="48"/>
        <v>0</v>
      </c>
      <c r="BL61" t="b">
        <f t="shared" si="49"/>
        <v>0</v>
      </c>
      <c r="BM61" t="b">
        <f t="shared" si="50"/>
        <v>0</v>
      </c>
      <c r="BN61" t="b">
        <f t="shared" si="51"/>
        <v>0</v>
      </c>
      <c r="BO61" t="b">
        <f t="shared" si="52"/>
        <v>0</v>
      </c>
      <c r="BP61" t="b">
        <f t="shared" si="53"/>
        <v>1</v>
      </c>
      <c r="BQ61" t="b">
        <f t="shared" si="54"/>
        <v>0</v>
      </c>
      <c r="BR61" t="b">
        <f t="shared" si="55"/>
        <v>0</v>
      </c>
      <c r="BS61" t="b">
        <f t="shared" si="56"/>
        <v>0</v>
      </c>
      <c r="BT61" t="b">
        <f t="shared" si="57"/>
        <v>0</v>
      </c>
      <c r="BU61" t="b">
        <f t="shared" si="58"/>
        <v>0</v>
      </c>
      <c r="BV61" t="b">
        <f t="shared" si="59"/>
        <v>0</v>
      </c>
      <c r="BW61" t="b">
        <f t="shared" si="60"/>
        <v>0</v>
      </c>
      <c r="BX61" t="b">
        <f t="shared" si="61"/>
        <v>0</v>
      </c>
      <c r="BY61" t="b">
        <f t="shared" si="62"/>
        <v>0</v>
      </c>
      <c r="BZ61" t="b">
        <f t="shared" si="63"/>
        <v>0</v>
      </c>
      <c r="CA61" t="b">
        <f t="shared" si="64"/>
        <v>0</v>
      </c>
      <c r="CB61" t="b">
        <f t="shared" si="65"/>
        <v>0</v>
      </c>
      <c r="CC61" t="b">
        <f t="shared" si="66"/>
        <v>0</v>
      </c>
      <c r="CD61" t="b">
        <f t="shared" si="67"/>
        <v>0</v>
      </c>
      <c r="CE61" t="b">
        <f t="shared" si="68"/>
        <v>0</v>
      </c>
      <c r="CF61" t="b">
        <f t="shared" si="69"/>
        <v>0</v>
      </c>
      <c r="CG61" t="b">
        <f t="shared" si="70"/>
        <v>0</v>
      </c>
      <c r="CH61" t="b">
        <f t="shared" si="71"/>
        <v>0</v>
      </c>
      <c r="CI61" t="b">
        <f t="shared" si="72"/>
        <v>0</v>
      </c>
      <c r="CJ61" t="b">
        <f t="shared" si="73"/>
        <v>0</v>
      </c>
      <c r="CK61" t="b">
        <f t="shared" si="74"/>
        <v>0</v>
      </c>
      <c r="CL61" t="b">
        <f t="shared" si="75"/>
        <v>0</v>
      </c>
      <c r="CM61" t="b">
        <f t="shared" si="76"/>
        <v>0</v>
      </c>
      <c r="CN61" t="b">
        <f t="shared" si="77"/>
        <v>0</v>
      </c>
      <c r="CO61" t="b">
        <f t="shared" si="78"/>
        <v>0</v>
      </c>
      <c r="CP61" t="b">
        <f t="shared" si="79"/>
        <v>0</v>
      </c>
      <c r="CQ61" t="b">
        <f t="shared" si="80"/>
        <v>0</v>
      </c>
      <c r="CR61" t="b">
        <f t="shared" si="81"/>
        <v>0</v>
      </c>
      <c r="CS61" t="b">
        <f t="shared" si="82"/>
        <v>0</v>
      </c>
      <c r="CT61" t="b">
        <f t="shared" si="83"/>
        <v>0</v>
      </c>
      <c r="CU61" t="b">
        <f t="shared" si="84"/>
        <v>0</v>
      </c>
      <c r="CV61" t="b">
        <f t="shared" si="85"/>
        <v>0</v>
      </c>
      <c r="CW61" t="b">
        <f t="shared" si="86"/>
        <v>0</v>
      </c>
      <c r="CX61" t="b">
        <f t="shared" si="87"/>
        <v>0</v>
      </c>
      <c r="CY61" t="b">
        <f t="shared" si="88"/>
        <v>0</v>
      </c>
      <c r="CZ61" t="b">
        <f t="shared" si="89"/>
        <v>0</v>
      </c>
      <c r="DA61" t="b">
        <f t="shared" si="90"/>
        <v>0</v>
      </c>
      <c r="DB61" t="b">
        <f t="shared" si="91"/>
        <v>0</v>
      </c>
      <c r="DC61" t="b">
        <f t="shared" si="92"/>
        <v>0</v>
      </c>
      <c r="DD61" t="b">
        <f t="shared" si="93"/>
        <v>1</v>
      </c>
    </row>
    <row r="62" spans="1:108">
      <c r="A62" t="s">
        <v>1331</v>
      </c>
      <c r="B62" t="s">
        <v>1313</v>
      </c>
      <c r="C62" t="s">
        <v>1313</v>
      </c>
      <c r="E62" t="s">
        <v>1162</v>
      </c>
      <c r="F62" t="s">
        <v>1163</v>
      </c>
      <c r="G62" t="s">
        <v>970</v>
      </c>
      <c r="H62" t="s">
        <v>7428</v>
      </c>
      <c r="I62" t="s">
        <v>7418</v>
      </c>
      <c r="J62" t="s">
        <v>1248</v>
      </c>
      <c r="K62" t="s">
        <v>109</v>
      </c>
      <c r="L62" t="s">
        <v>6523</v>
      </c>
      <c r="M62" t="s">
        <v>6079</v>
      </c>
      <c r="N62" t="s">
        <v>1332</v>
      </c>
      <c r="O62" t="b">
        <f t="shared" si="0"/>
        <v>0</v>
      </c>
      <c r="P62" t="b">
        <f t="shared" si="1"/>
        <v>1</v>
      </c>
      <c r="Q62" t="b">
        <f t="shared" si="2"/>
        <v>0</v>
      </c>
      <c r="R62" t="b">
        <f t="shared" si="3"/>
        <v>1</v>
      </c>
      <c r="S62" t="b">
        <f t="shared" si="4"/>
        <v>0</v>
      </c>
      <c r="T62" t="b">
        <f t="shared" si="5"/>
        <v>1</v>
      </c>
      <c r="U62" t="b">
        <f t="shared" si="6"/>
        <v>0</v>
      </c>
      <c r="V62" t="b">
        <f t="shared" si="7"/>
        <v>1</v>
      </c>
      <c r="W62" t="b">
        <f t="shared" si="8"/>
        <v>0</v>
      </c>
      <c r="X62" t="b">
        <f t="shared" si="9"/>
        <v>0</v>
      </c>
      <c r="Y62" t="b">
        <f t="shared" si="10"/>
        <v>0</v>
      </c>
      <c r="Z62" t="b">
        <f t="shared" si="11"/>
        <v>0</v>
      </c>
      <c r="AA62" t="b">
        <f t="shared" si="12"/>
        <v>1</v>
      </c>
      <c r="AB62" t="b">
        <f t="shared" si="13"/>
        <v>0</v>
      </c>
      <c r="AC62" t="b">
        <f t="shared" si="14"/>
        <v>0</v>
      </c>
      <c r="AD62" t="b">
        <f t="shared" si="15"/>
        <v>0</v>
      </c>
      <c r="AE62" t="b">
        <f t="shared" si="16"/>
        <v>0</v>
      </c>
      <c r="AF62" t="b">
        <f t="shared" si="17"/>
        <v>0</v>
      </c>
      <c r="AG62" t="b">
        <f t="shared" si="18"/>
        <v>0</v>
      </c>
      <c r="AH62" t="b">
        <f t="shared" si="19"/>
        <v>0</v>
      </c>
      <c r="AI62" t="b">
        <f t="shared" si="20"/>
        <v>0</v>
      </c>
      <c r="AJ62" t="b">
        <f t="shared" si="21"/>
        <v>0</v>
      </c>
      <c r="AK62" t="b">
        <f t="shared" si="22"/>
        <v>0</v>
      </c>
      <c r="AL62" t="b">
        <f t="shared" si="23"/>
        <v>0</v>
      </c>
      <c r="AM62" t="b">
        <f t="shared" si="24"/>
        <v>0</v>
      </c>
      <c r="AN62" t="b">
        <f t="shared" si="25"/>
        <v>0</v>
      </c>
      <c r="AO62" t="b">
        <f t="shared" si="26"/>
        <v>0</v>
      </c>
      <c r="AP62" t="b">
        <f t="shared" si="27"/>
        <v>0</v>
      </c>
      <c r="AQ62" t="b">
        <f t="shared" si="28"/>
        <v>0</v>
      </c>
      <c r="AR62" t="b">
        <f t="shared" si="29"/>
        <v>0</v>
      </c>
      <c r="AS62" t="b">
        <f t="shared" si="30"/>
        <v>0</v>
      </c>
      <c r="AT62" t="b">
        <f t="shared" si="31"/>
        <v>0</v>
      </c>
      <c r="AU62" t="b">
        <f t="shared" si="32"/>
        <v>0</v>
      </c>
      <c r="AV62" t="b">
        <f t="shared" si="33"/>
        <v>0</v>
      </c>
      <c r="AW62" t="b">
        <f t="shared" si="34"/>
        <v>0</v>
      </c>
      <c r="AX62" t="b">
        <f t="shared" si="35"/>
        <v>0</v>
      </c>
      <c r="AY62" t="b">
        <f t="shared" si="36"/>
        <v>0</v>
      </c>
      <c r="AZ62" t="b">
        <f t="shared" si="37"/>
        <v>0</v>
      </c>
      <c r="BA62" t="b">
        <f t="shared" si="38"/>
        <v>0</v>
      </c>
      <c r="BB62" t="b">
        <f t="shared" si="39"/>
        <v>0</v>
      </c>
      <c r="BC62" t="b">
        <f t="shared" si="40"/>
        <v>1</v>
      </c>
      <c r="BD62" t="b">
        <f t="shared" si="41"/>
        <v>0</v>
      </c>
      <c r="BE62" t="b">
        <f t="shared" si="42"/>
        <v>0</v>
      </c>
      <c r="BF62" t="b">
        <f t="shared" si="43"/>
        <v>0</v>
      </c>
      <c r="BG62" t="b">
        <f t="shared" si="44"/>
        <v>0</v>
      </c>
      <c r="BH62" t="b">
        <f t="shared" si="45"/>
        <v>0</v>
      </c>
      <c r="BI62" t="b">
        <f t="shared" si="46"/>
        <v>0</v>
      </c>
      <c r="BJ62" t="b">
        <f t="shared" si="47"/>
        <v>0</v>
      </c>
      <c r="BK62" t="b">
        <f t="shared" si="48"/>
        <v>0</v>
      </c>
      <c r="BL62" t="b">
        <f t="shared" si="49"/>
        <v>0</v>
      </c>
      <c r="BM62" t="b">
        <f t="shared" si="50"/>
        <v>0</v>
      </c>
      <c r="BN62" t="b">
        <f t="shared" si="51"/>
        <v>0</v>
      </c>
      <c r="BO62" t="b">
        <f t="shared" si="52"/>
        <v>0</v>
      </c>
      <c r="BP62" t="b">
        <f t="shared" si="53"/>
        <v>1</v>
      </c>
      <c r="BQ62" t="b">
        <f t="shared" si="54"/>
        <v>0</v>
      </c>
      <c r="BR62" t="b">
        <f t="shared" si="55"/>
        <v>0</v>
      </c>
      <c r="BS62" t="b">
        <f t="shared" si="56"/>
        <v>0</v>
      </c>
      <c r="BT62" t="b">
        <f t="shared" si="57"/>
        <v>0</v>
      </c>
      <c r="BU62" t="b">
        <f t="shared" si="58"/>
        <v>0</v>
      </c>
      <c r="BV62" t="b">
        <f t="shared" si="59"/>
        <v>0</v>
      </c>
      <c r="BW62" t="b">
        <f t="shared" si="60"/>
        <v>0</v>
      </c>
      <c r="BX62" t="b">
        <f t="shared" si="61"/>
        <v>0</v>
      </c>
      <c r="BY62" t="b">
        <f t="shared" si="62"/>
        <v>0</v>
      </c>
      <c r="BZ62" t="b">
        <f t="shared" si="63"/>
        <v>0</v>
      </c>
      <c r="CA62" t="b">
        <f t="shared" si="64"/>
        <v>0</v>
      </c>
      <c r="CB62" t="b">
        <f t="shared" si="65"/>
        <v>0</v>
      </c>
      <c r="CC62" t="b">
        <f t="shared" si="66"/>
        <v>0</v>
      </c>
      <c r="CD62" t="b">
        <f t="shared" si="67"/>
        <v>0</v>
      </c>
      <c r="CE62" t="b">
        <f t="shared" si="68"/>
        <v>0</v>
      </c>
      <c r="CF62" t="b">
        <f t="shared" si="69"/>
        <v>0</v>
      </c>
      <c r="CG62" t="b">
        <f t="shared" si="70"/>
        <v>0</v>
      </c>
      <c r="CH62" t="b">
        <f t="shared" si="71"/>
        <v>0</v>
      </c>
      <c r="CI62" t="b">
        <f t="shared" si="72"/>
        <v>0</v>
      </c>
      <c r="CJ62" t="b">
        <f t="shared" si="73"/>
        <v>0</v>
      </c>
      <c r="CK62" t="b">
        <f t="shared" si="74"/>
        <v>0</v>
      </c>
      <c r="CL62" t="b">
        <f t="shared" si="75"/>
        <v>0</v>
      </c>
      <c r="CM62" t="b">
        <f t="shared" si="76"/>
        <v>0</v>
      </c>
      <c r="CN62" t="b">
        <f t="shared" si="77"/>
        <v>0</v>
      </c>
      <c r="CO62" t="b">
        <f t="shared" si="78"/>
        <v>0</v>
      </c>
      <c r="CP62" t="b">
        <f t="shared" si="79"/>
        <v>0</v>
      </c>
      <c r="CQ62" t="b">
        <f t="shared" si="80"/>
        <v>0</v>
      </c>
      <c r="CR62" t="b">
        <f t="shared" si="81"/>
        <v>0</v>
      </c>
      <c r="CS62" t="b">
        <f t="shared" si="82"/>
        <v>0</v>
      </c>
      <c r="CT62" t="b">
        <f t="shared" si="83"/>
        <v>0</v>
      </c>
      <c r="CU62" t="b">
        <f t="shared" si="84"/>
        <v>0</v>
      </c>
      <c r="CV62" t="b">
        <f t="shared" si="85"/>
        <v>0</v>
      </c>
      <c r="CW62" t="b">
        <f t="shared" si="86"/>
        <v>0</v>
      </c>
      <c r="CX62" t="b">
        <f t="shared" si="87"/>
        <v>0</v>
      </c>
      <c r="CY62" t="b">
        <f t="shared" si="88"/>
        <v>0</v>
      </c>
      <c r="CZ62" t="b">
        <f t="shared" si="89"/>
        <v>0</v>
      </c>
      <c r="DA62" t="b">
        <f t="shared" si="90"/>
        <v>0</v>
      </c>
      <c r="DB62" t="b">
        <f t="shared" si="91"/>
        <v>0</v>
      </c>
      <c r="DC62" t="b">
        <f t="shared" si="92"/>
        <v>0</v>
      </c>
      <c r="DD62" t="b">
        <f t="shared" si="93"/>
        <v>0</v>
      </c>
    </row>
    <row r="63" spans="1:108">
      <c r="A63" t="s">
        <v>1333</v>
      </c>
      <c r="B63" t="s">
        <v>1313</v>
      </c>
      <c r="C63" t="s">
        <v>1313</v>
      </c>
      <c r="E63" t="s">
        <v>1162</v>
      </c>
      <c r="F63" t="s">
        <v>1163</v>
      </c>
      <c r="G63" t="s">
        <v>970</v>
      </c>
      <c r="H63" t="s">
        <v>7428</v>
      </c>
      <c r="I63" t="s">
        <v>7418</v>
      </c>
      <c r="J63" t="s">
        <v>124</v>
      </c>
      <c r="K63" t="s">
        <v>16</v>
      </c>
      <c r="L63" t="s">
        <v>6524</v>
      </c>
      <c r="M63" t="s">
        <v>6079</v>
      </c>
      <c r="N63" t="s">
        <v>1334</v>
      </c>
      <c r="O63" t="b">
        <f t="shared" si="0"/>
        <v>0</v>
      </c>
      <c r="P63" t="b">
        <f t="shared" si="1"/>
        <v>1</v>
      </c>
      <c r="Q63" t="b">
        <f t="shared" si="2"/>
        <v>1</v>
      </c>
      <c r="R63" t="b">
        <f t="shared" si="3"/>
        <v>0</v>
      </c>
      <c r="S63" t="b">
        <f t="shared" si="4"/>
        <v>1</v>
      </c>
      <c r="T63" t="b">
        <f t="shared" si="5"/>
        <v>0</v>
      </c>
      <c r="U63" t="b">
        <f t="shared" si="6"/>
        <v>1</v>
      </c>
      <c r="V63" t="b">
        <f t="shared" si="7"/>
        <v>0</v>
      </c>
      <c r="W63" t="b">
        <f t="shared" si="8"/>
        <v>0</v>
      </c>
      <c r="X63" t="b">
        <f t="shared" si="9"/>
        <v>0</v>
      </c>
      <c r="Y63" t="b">
        <f t="shared" si="10"/>
        <v>0</v>
      </c>
      <c r="Z63" t="b">
        <f t="shared" si="11"/>
        <v>0</v>
      </c>
      <c r="AA63" t="b">
        <f t="shared" si="12"/>
        <v>0</v>
      </c>
      <c r="AB63" t="b">
        <f t="shared" si="13"/>
        <v>0</v>
      </c>
      <c r="AC63" t="b">
        <f t="shared" si="14"/>
        <v>0</v>
      </c>
      <c r="AD63" t="b">
        <f t="shared" si="15"/>
        <v>0</v>
      </c>
      <c r="AE63" t="b">
        <f t="shared" si="16"/>
        <v>0</v>
      </c>
      <c r="AF63" t="b">
        <f t="shared" si="17"/>
        <v>0</v>
      </c>
      <c r="AG63" t="b">
        <f t="shared" si="18"/>
        <v>0</v>
      </c>
      <c r="AH63" t="b">
        <f t="shared" si="19"/>
        <v>1</v>
      </c>
      <c r="AI63" t="b">
        <f t="shared" si="20"/>
        <v>1</v>
      </c>
      <c r="AJ63" t="b">
        <f t="shared" si="21"/>
        <v>0</v>
      </c>
      <c r="AK63" t="b">
        <f t="shared" si="22"/>
        <v>0</v>
      </c>
      <c r="AL63" t="b">
        <f t="shared" si="23"/>
        <v>0</v>
      </c>
      <c r="AM63" t="b">
        <f t="shared" si="24"/>
        <v>0</v>
      </c>
      <c r="AN63" t="b">
        <f t="shared" si="25"/>
        <v>0</v>
      </c>
      <c r="AO63" t="b">
        <f t="shared" si="26"/>
        <v>0</v>
      </c>
      <c r="AP63" t="b">
        <f t="shared" si="27"/>
        <v>0</v>
      </c>
      <c r="AQ63" t="b">
        <f t="shared" si="28"/>
        <v>0</v>
      </c>
      <c r="AR63" t="b">
        <f t="shared" si="29"/>
        <v>0</v>
      </c>
      <c r="AS63" t="b">
        <f t="shared" si="30"/>
        <v>0</v>
      </c>
      <c r="AT63" t="b">
        <f t="shared" si="31"/>
        <v>0</v>
      </c>
      <c r="AU63" t="b">
        <f t="shared" si="32"/>
        <v>0</v>
      </c>
      <c r="AV63" t="b">
        <f t="shared" si="33"/>
        <v>0</v>
      </c>
      <c r="AW63" t="b">
        <f t="shared" si="34"/>
        <v>0</v>
      </c>
      <c r="AX63" t="b">
        <f t="shared" si="35"/>
        <v>0</v>
      </c>
      <c r="AY63" t="b">
        <f t="shared" si="36"/>
        <v>0</v>
      </c>
      <c r="AZ63" t="b">
        <f t="shared" si="37"/>
        <v>0</v>
      </c>
      <c r="BA63" t="b">
        <f t="shared" si="38"/>
        <v>0</v>
      </c>
      <c r="BB63" t="b">
        <f t="shared" si="39"/>
        <v>0</v>
      </c>
      <c r="BC63" t="b">
        <f t="shared" si="40"/>
        <v>0</v>
      </c>
      <c r="BD63" t="b">
        <f t="shared" si="41"/>
        <v>0</v>
      </c>
      <c r="BE63" t="b">
        <f t="shared" si="42"/>
        <v>0</v>
      </c>
      <c r="BF63" t="b">
        <f t="shared" si="43"/>
        <v>0</v>
      </c>
      <c r="BG63" t="b">
        <f t="shared" si="44"/>
        <v>0</v>
      </c>
      <c r="BH63" t="b">
        <f t="shared" si="45"/>
        <v>0</v>
      </c>
      <c r="BI63" t="b">
        <f t="shared" si="46"/>
        <v>0</v>
      </c>
      <c r="BJ63" t="b">
        <f t="shared" si="47"/>
        <v>0</v>
      </c>
      <c r="BK63" t="b">
        <f t="shared" si="48"/>
        <v>0</v>
      </c>
      <c r="BL63" t="b">
        <f t="shared" si="49"/>
        <v>0</v>
      </c>
      <c r="BM63" t="b">
        <f t="shared" si="50"/>
        <v>0</v>
      </c>
      <c r="BN63" t="b">
        <f t="shared" si="51"/>
        <v>0</v>
      </c>
      <c r="BO63" t="b">
        <f t="shared" si="52"/>
        <v>0</v>
      </c>
      <c r="BP63" t="b">
        <f t="shared" si="53"/>
        <v>0</v>
      </c>
      <c r="BQ63" t="b">
        <f t="shared" si="54"/>
        <v>0</v>
      </c>
      <c r="BR63" t="b">
        <f t="shared" si="55"/>
        <v>0</v>
      </c>
      <c r="BS63" t="b">
        <f t="shared" si="56"/>
        <v>0</v>
      </c>
      <c r="BT63" t="b">
        <f t="shared" si="57"/>
        <v>0</v>
      </c>
      <c r="BU63" t="b">
        <f t="shared" si="58"/>
        <v>0</v>
      </c>
      <c r="BV63" t="b">
        <f t="shared" si="59"/>
        <v>0</v>
      </c>
      <c r="BW63" t="b">
        <f t="shared" si="60"/>
        <v>0</v>
      </c>
      <c r="BX63" t="b">
        <f t="shared" si="61"/>
        <v>0</v>
      </c>
      <c r="BY63" t="b">
        <f t="shared" si="62"/>
        <v>0</v>
      </c>
      <c r="BZ63" t="b">
        <f t="shared" si="63"/>
        <v>0</v>
      </c>
      <c r="CA63" t="b">
        <f t="shared" si="64"/>
        <v>0</v>
      </c>
      <c r="CB63" t="b">
        <f t="shared" si="65"/>
        <v>0</v>
      </c>
      <c r="CC63" t="b">
        <f t="shared" si="66"/>
        <v>0</v>
      </c>
      <c r="CD63" t="b">
        <f t="shared" si="67"/>
        <v>0</v>
      </c>
      <c r="CE63" t="b">
        <f t="shared" si="68"/>
        <v>0</v>
      </c>
      <c r="CF63" t="b">
        <f t="shared" si="69"/>
        <v>0</v>
      </c>
      <c r="CG63" t="b">
        <f t="shared" si="70"/>
        <v>0</v>
      </c>
      <c r="CH63" t="b">
        <f t="shared" si="71"/>
        <v>0</v>
      </c>
      <c r="CI63" t="b">
        <f t="shared" si="72"/>
        <v>0</v>
      </c>
      <c r="CJ63" t="b">
        <f t="shared" si="73"/>
        <v>0</v>
      </c>
      <c r="CK63" t="b">
        <f t="shared" si="74"/>
        <v>0</v>
      </c>
      <c r="CL63" t="b">
        <f t="shared" si="75"/>
        <v>0</v>
      </c>
      <c r="CM63" t="b">
        <f t="shared" si="76"/>
        <v>0</v>
      </c>
      <c r="CN63" t="b">
        <f t="shared" si="77"/>
        <v>0</v>
      </c>
      <c r="CO63" t="b">
        <f t="shared" si="78"/>
        <v>0</v>
      </c>
      <c r="CP63" t="b">
        <f t="shared" si="79"/>
        <v>0</v>
      </c>
      <c r="CQ63" t="b">
        <f t="shared" si="80"/>
        <v>0</v>
      </c>
      <c r="CR63" t="b">
        <f t="shared" si="81"/>
        <v>0</v>
      </c>
      <c r="CS63" t="b">
        <f t="shared" si="82"/>
        <v>0</v>
      </c>
      <c r="CT63" t="b">
        <f t="shared" si="83"/>
        <v>0</v>
      </c>
      <c r="CU63" t="b">
        <f t="shared" si="84"/>
        <v>0</v>
      </c>
      <c r="CV63" t="b">
        <f t="shared" si="85"/>
        <v>0</v>
      </c>
      <c r="CW63" t="b">
        <f t="shared" si="86"/>
        <v>0</v>
      </c>
      <c r="CX63" t="b">
        <f t="shared" si="87"/>
        <v>0</v>
      </c>
      <c r="CY63" t="b">
        <f t="shared" si="88"/>
        <v>0</v>
      </c>
      <c r="CZ63" t="b">
        <f t="shared" si="89"/>
        <v>0</v>
      </c>
      <c r="DA63" t="b">
        <f t="shared" si="90"/>
        <v>0</v>
      </c>
      <c r="DB63" t="b">
        <f t="shared" si="91"/>
        <v>0</v>
      </c>
      <c r="DC63" t="b">
        <f t="shared" si="92"/>
        <v>0</v>
      </c>
      <c r="DD63" t="b">
        <f t="shared" si="93"/>
        <v>0</v>
      </c>
    </row>
    <row r="64" spans="1:108">
      <c r="A64" s="4" t="s">
        <v>1335</v>
      </c>
      <c r="B64" t="s">
        <v>1313</v>
      </c>
      <c r="C64" t="s">
        <v>1313</v>
      </c>
      <c r="D64" s="4"/>
      <c r="E64" s="4" t="s">
        <v>1162</v>
      </c>
      <c r="F64" t="s">
        <v>1163</v>
      </c>
      <c r="G64" t="s">
        <v>970</v>
      </c>
      <c r="H64" t="s">
        <v>7428</v>
      </c>
      <c r="I64" t="s">
        <v>7418</v>
      </c>
      <c r="J64" s="4" t="s">
        <v>109</v>
      </c>
      <c r="K64" s="4" t="s">
        <v>109</v>
      </c>
      <c r="L64" s="4" t="s">
        <v>6518</v>
      </c>
      <c r="M64" t="s">
        <v>6079</v>
      </c>
      <c r="N64" s="4" t="s">
        <v>1336</v>
      </c>
      <c r="O64" s="4" t="b">
        <f t="shared" si="0"/>
        <v>1</v>
      </c>
      <c r="P64" s="4" t="b">
        <f t="shared" si="1"/>
        <v>1</v>
      </c>
      <c r="Q64" s="4" t="b">
        <f t="shared" si="2"/>
        <v>1</v>
      </c>
      <c r="R64" s="4" t="b">
        <f t="shared" si="3"/>
        <v>1</v>
      </c>
      <c r="S64" s="4" t="b">
        <f t="shared" si="4"/>
        <v>1</v>
      </c>
      <c r="T64" s="4" t="b">
        <f t="shared" si="5"/>
        <v>1</v>
      </c>
      <c r="U64" s="4" t="b">
        <f t="shared" si="6"/>
        <v>1</v>
      </c>
      <c r="V64" s="4" t="b">
        <f t="shared" si="7"/>
        <v>1</v>
      </c>
      <c r="W64" s="4" t="b">
        <f t="shared" si="8"/>
        <v>0</v>
      </c>
      <c r="X64" s="4" t="b">
        <f t="shared" si="9"/>
        <v>1</v>
      </c>
      <c r="Y64" s="4" t="b">
        <f t="shared" si="10"/>
        <v>1</v>
      </c>
      <c r="Z64" s="4" t="b">
        <f t="shared" si="11"/>
        <v>1</v>
      </c>
      <c r="AA64" s="4" t="b">
        <f t="shared" si="12"/>
        <v>1</v>
      </c>
      <c r="AB64" s="4" t="b">
        <f t="shared" si="13"/>
        <v>0</v>
      </c>
      <c r="AC64" s="4" t="b">
        <f t="shared" si="14"/>
        <v>0</v>
      </c>
      <c r="AD64" s="4" t="b">
        <f t="shared" si="15"/>
        <v>0</v>
      </c>
      <c r="AE64" s="4" t="b">
        <f t="shared" si="16"/>
        <v>0</v>
      </c>
      <c r="AF64" s="4" t="b">
        <f t="shared" si="17"/>
        <v>0</v>
      </c>
      <c r="AG64" s="4" t="b">
        <f t="shared" si="18"/>
        <v>0</v>
      </c>
      <c r="AH64" s="4" t="b">
        <f t="shared" si="19"/>
        <v>0</v>
      </c>
      <c r="AI64" s="4" t="b">
        <f t="shared" si="20"/>
        <v>0</v>
      </c>
      <c r="AJ64" s="4" t="b">
        <f t="shared" si="21"/>
        <v>0</v>
      </c>
      <c r="AK64" s="4" t="b">
        <f t="shared" si="22"/>
        <v>1</v>
      </c>
      <c r="AL64" s="4" t="b">
        <f t="shared" si="23"/>
        <v>0</v>
      </c>
      <c r="AM64" s="4" t="b">
        <f t="shared" si="24"/>
        <v>0</v>
      </c>
      <c r="AN64" s="4" t="b">
        <f t="shared" si="25"/>
        <v>0</v>
      </c>
      <c r="AO64" s="4" t="b">
        <f t="shared" si="26"/>
        <v>0</v>
      </c>
      <c r="AP64" s="4" t="b">
        <f t="shared" si="27"/>
        <v>0</v>
      </c>
      <c r="AQ64" s="4" t="b">
        <f t="shared" si="28"/>
        <v>0</v>
      </c>
      <c r="AR64" s="4" t="b">
        <f t="shared" si="29"/>
        <v>0</v>
      </c>
      <c r="AS64" s="4" t="b">
        <f t="shared" si="30"/>
        <v>0</v>
      </c>
      <c r="AT64" s="4" t="b">
        <f t="shared" si="31"/>
        <v>0</v>
      </c>
      <c r="AU64" s="4" t="b">
        <f t="shared" si="32"/>
        <v>0</v>
      </c>
      <c r="AV64" s="4" t="b">
        <f t="shared" si="33"/>
        <v>1</v>
      </c>
      <c r="AW64" s="4" t="b">
        <f t="shared" si="34"/>
        <v>0</v>
      </c>
      <c r="AX64" s="4" t="b">
        <f t="shared" si="35"/>
        <v>0</v>
      </c>
      <c r="AY64" s="4" t="b">
        <f t="shared" si="36"/>
        <v>1</v>
      </c>
      <c r="AZ64" s="4" t="b">
        <f t="shared" si="37"/>
        <v>0</v>
      </c>
      <c r="BA64" s="4" t="b">
        <f t="shared" si="38"/>
        <v>0</v>
      </c>
      <c r="BB64" s="4" t="b">
        <f t="shared" si="39"/>
        <v>1</v>
      </c>
      <c r="BC64" s="4" t="b">
        <f t="shared" si="40"/>
        <v>0</v>
      </c>
      <c r="BD64" s="4" t="b">
        <f t="shared" si="41"/>
        <v>0</v>
      </c>
      <c r="BE64" s="4" t="b">
        <f t="shared" si="42"/>
        <v>1</v>
      </c>
      <c r="BF64" s="4" t="b">
        <f t="shared" si="43"/>
        <v>0</v>
      </c>
      <c r="BG64" s="4" t="b">
        <f t="shared" si="44"/>
        <v>0</v>
      </c>
      <c r="BH64" s="4" t="b">
        <f t="shared" si="45"/>
        <v>0</v>
      </c>
      <c r="BI64" s="4" t="b">
        <f t="shared" si="46"/>
        <v>0</v>
      </c>
      <c r="BJ64" s="4" t="b">
        <f t="shared" si="47"/>
        <v>0</v>
      </c>
      <c r="BK64" s="4" t="b">
        <f t="shared" si="48"/>
        <v>0</v>
      </c>
      <c r="BL64" s="4" t="b">
        <f t="shared" si="49"/>
        <v>1</v>
      </c>
      <c r="BM64" s="4" t="b">
        <f t="shared" si="50"/>
        <v>0</v>
      </c>
      <c r="BN64" s="4" t="b">
        <f t="shared" si="51"/>
        <v>0</v>
      </c>
      <c r="BO64" s="4" t="b">
        <f t="shared" si="52"/>
        <v>1</v>
      </c>
      <c r="BP64" s="4" t="b">
        <f t="shared" si="53"/>
        <v>1</v>
      </c>
      <c r="BQ64" s="4" t="b">
        <f t="shared" si="54"/>
        <v>0</v>
      </c>
      <c r="BR64" s="4" t="b">
        <f t="shared" si="55"/>
        <v>0</v>
      </c>
      <c r="BS64" s="4" t="b">
        <f t="shared" si="56"/>
        <v>1</v>
      </c>
      <c r="BT64" s="4" t="b">
        <f t="shared" si="57"/>
        <v>1</v>
      </c>
      <c r="BU64" s="4" t="b">
        <f t="shared" si="58"/>
        <v>1</v>
      </c>
      <c r="BV64" s="4" t="b">
        <f t="shared" si="59"/>
        <v>1</v>
      </c>
      <c r="BW64" s="4" t="b">
        <f t="shared" si="60"/>
        <v>0</v>
      </c>
      <c r="BX64" s="4" t="b">
        <f t="shared" si="61"/>
        <v>0</v>
      </c>
      <c r="BY64" s="4" t="b">
        <f t="shared" si="62"/>
        <v>0</v>
      </c>
      <c r="BZ64" s="4" t="b">
        <f t="shared" si="63"/>
        <v>0</v>
      </c>
      <c r="CA64" s="4" t="b">
        <f t="shared" si="64"/>
        <v>1</v>
      </c>
      <c r="CB64" s="4" t="b">
        <f t="shared" si="65"/>
        <v>1</v>
      </c>
      <c r="CC64" s="4" t="b">
        <f t="shared" si="66"/>
        <v>0</v>
      </c>
      <c r="CD64" s="4" t="b">
        <f t="shared" si="67"/>
        <v>0</v>
      </c>
      <c r="CE64" s="4" t="b">
        <f t="shared" si="68"/>
        <v>0</v>
      </c>
      <c r="CF64" s="4" t="b">
        <f t="shared" si="69"/>
        <v>0</v>
      </c>
      <c r="CG64" s="4" t="b">
        <f t="shared" si="70"/>
        <v>1</v>
      </c>
      <c r="CH64" s="4" t="b">
        <f t="shared" si="71"/>
        <v>0</v>
      </c>
      <c r="CI64" s="4" t="b">
        <f t="shared" si="72"/>
        <v>0</v>
      </c>
      <c r="CJ64" s="4" t="b">
        <f t="shared" si="73"/>
        <v>1</v>
      </c>
      <c r="CK64" s="4" t="b">
        <f t="shared" si="74"/>
        <v>0</v>
      </c>
      <c r="CL64" s="4" t="b">
        <f t="shared" si="75"/>
        <v>0</v>
      </c>
      <c r="CM64" s="4" t="b">
        <f t="shared" si="76"/>
        <v>1</v>
      </c>
      <c r="CN64" s="4" t="b">
        <f t="shared" si="77"/>
        <v>0</v>
      </c>
      <c r="CO64" s="4" t="b">
        <f t="shared" si="78"/>
        <v>1</v>
      </c>
      <c r="CP64" s="4" t="b">
        <f t="shared" si="79"/>
        <v>0</v>
      </c>
      <c r="CQ64" s="4" t="b">
        <f t="shared" si="80"/>
        <v>0</v>
      </c>
      <c r="CR64" s="4" t="b">
        <f t="shared" si="81"/>
        <v>0</v>
      </c>
      <c r="CS64" s="4" t="b">
        <f t="shared" si="82"/>
        <v>0</v>
      </c>
      <c r="CT64" s="4" t="b">
        <f t="shared" si="83"/>
        <v>0</v>
      </c>
      <c r="CU64" s="4" t="b">
        <f t="shared" si="84"/>
        <v>0</v>
      </c>
      <c r="CV64" s="4" t="b">
        <f t="shared" si="85"/>
        <v>0</v>
      </c>
      <c r="CW64" s="4" t="b">
        <f t="shared" si="86"/>
        <v>0</v>
      </c>
      <c r="CX64" s="4" t="b">
        <f t="shared" si="87"/>
        <v>0</v>
      </c>
      <c r="CY64" s="4" t="b">
        <f t="shared" si="88"/>
        <v>0</v>
      </c>
      <c r="CZ64" s="4" t="b">
        <f t="shared" si="89"/>
        <v>0</v>
      </c>
      <c r="DA64" s="4" t="b">
        <f t="shared" si="90"/>
        <v>0</v>
      </c>
      <c r="DB64" s="4" t="b">
        <f t="shared" si="91"/>
        <v>0</v>
      </c>
      <c r="DC64" s="4" t="b">
        <f t="shared" si="92"/>
        <v>0</v>
      </c>
      <c r="DD64" s="4" t="b">
        <f t="shared" si="93"/>
        <v>0</v>
      </c>
    </row>
    <row r="65" spans="1:108">
      <c r="A65" s="4" t="s">
        <v>1337</v>
      </c>
      <c r="B65" t="s">
        <v>1313</v>
      </c>
      <c r="C65" t="s">
        <v>1313</v>
      </c>
      <c r="D65" s="4"/>
      <c r="E65" s="4" t="s">
        <v>1162</v>
      </c>
      <c r="F65" t="s">
        <v>1163</v>
      </c>
      <c r="G65" t="s">
        <v>970</v>
      </c>
      <c r="H65" t="s">
        <v>7428</v>
      </c>
      <c r="I65" t="s">
        <v>7418</v>
      </c>
      <c r="J65" s="4" t="s">
        <v>183</v>
      </c>
      <c r="K65" s="4" t="s">
        <v>183</v>
      </c>
      <c r="L65" s="4" t="s">
        <v>6525</v>
      </c>
      <c r="M65" t="s">
        <v>6079</v>
      </c>
      <c r="N65" s="4" t="s">
        <v>1338</v>
      </c>
      <c r="O65" s="4" t="b">
        <f t="shared" si="0"/>
        <v>1</v>
      </c>
      <c r="P65" s="4" t="b">
        <f t="shared" si="1"/>
        <v>1</v>
      </c>
      <c r="Q65" s="4" t="b">
        <f t="shared" si="2"/>
        <v>1</v>
      </c>
      <c r="R65" s="4" t="b">
        <f t="shared" si="3"/>
        <v>1</v>
      </c>
      <c r="S65" s="4" t="b">
        <f t="shared" si="4"/>
        <v>1</v>
      </c>
      <c r="T65" s="4" t="b">
        <f t="shared" si="5"/>
        <v>1</v>
      </c>
      <c r="U65" s="4" t="b">
        <f t="shared" si="6"/>
        <v>1</v>
      </c>
      <c r="V65" s="4" t="b">
        <f t="shared" si="7"/>
        <v>1</v>
      </c>
      <c r="W65" s="4" t="b">
        <f t="shared" si="8"/>
        <v>0</v>
      </c>
      <c r="X65" s="4" t="b">
        <f t="shared" si="9"/>
        <v>1</v>
      </c>
      <c r="Y65" s="4" t="b">
        <f t="shared" si="10"/>
        <v>1</v>
      </c>
      <c r="Z65" s="4" t="b">
        <f t="shared" si="11"/>
        <v>1</v>
      </c>
      <c r="AA65" s="4" t="b">
        <f t="shared" si="12"/>
        <v>0</v>
      </c>
      <c r="AB65" s="4" t="b">
        <f t="shared" si="13"/>
        <v>1</v>
      </c>
      <c r="AC65" s="4" t="b">
        <f t="shared" si="14"/>
        <v>0</v>
      </c>
      <c r="AD65" s="4" t="b">
        <f t="shared" si="15"/>
        <v>0</v>
      </c>
      <c r="AE65" s="4" t="b">
        <f t="shared" si="16"/>
        <v>0</v>
      </c>
      <c r="AF65" s="4" t="b">
        <f t="shared" si="17"/>
        <v>0</v>
      </c>
      <c r="AG65" s="4" t="b">
        <f t="shared" si="18"/>
        <v>0</v>
      </c>
      <c r="AH65" s="4" t="b">
        <f t="shared" si="19"/>
        <v>0</v>
      </c>
      <c r="AI65" s="4" t="b">
        <f t="shared" si="20"/>
        <v>1</v>
      </c>
      <c r="AJ65" s="4" t="b">
        <f t="shared" si="21"/>
        <v>0</v>
      </c>
      <c r="AK65" s="4" t="b">
        <f t="shared" si="22"/>
        <v>1</v>
      </c>
      <c r="AL65" s="4" t="b">
        <f t="shared" si="23"/>
        <v>0</v>
      </c>
      <c r="AM65" s="4" t="b">
        <f t="shared" si="24"/>
        <v>0</v>
      </c>
      <c r="AN65" s="4" t="b">
        <f t="shared" si="25"/>
        <v>0</v>
      </c>
      <c r="AO65" s="4" t="b">
        <f t="shared" si="26"/>
        <v>0</v>
      </c>
      <c r="AP65" s="4" t="b">
        <f t="shared" si="27"/>
        <v>0</v>
      </c>
      <c r="AQ65" s="4" t="b">
        <f t="shared" si="28"/>
        <v>0</v>
      </c>
      <c r="AR65" s="4" t="b">
        <f t="shared" si="29"/>
        <v>0</v>
      </c>
      <c r="AS65" s="4" t="b">
        <f t="shared" si="30"/>
        <v>0</v>
      </c>
      <c r="AT65" s="4" t="b">
        <f t="shared" si="31"/>
        <v>0</v>
      </c>
      <c r="AU65" s="4" t="b">
        <f t="shared" si="32"/>
        <v>0</v>
      </c>
      <c r="AV65" s="4" t="b">
        <f t="shared" si="33"/>
        <v>0</v>
      </c>
      <c r="AW65" s="4" t="b">
        <f t="shared" si="34"/>
        <v>0</v>
      </c>
      <c r="AX65" s="4" t="b">
        <f t="shared" si="35"/>
        <v>0</v>
      </c>
      <c r="AY65" s="4" t="b">
        <f t="shared" si="36"/>
        <v>0</v>
      </c>
      <c r="AZ65" s="4" t="b">
        <f t="shared" si="37"/>
        <v>0</v>
      </c>
      <c r="BA65" s="4" t="b">
        <f t="shared" si="38"/>
        <v>0</v>
      </c>
      <c r="BB65" s="4" t="b">
        <f t="shared" si="39"/>
        <v>0</v>
      </c>
      <c r="BC65" s="4" t="b">
        <f t="shared" si="40"/>
        <v>0</v>
      </c>
      <c r="BD65" s="4" t="b">
        <f t="shared" si="41"/>
        <v>0</v>
      </c>
      <c r="BE65" s="4" t="b">
        <f t="shared" si="42"/>
        <v>1</v>
      </c>
      <c r="BF65" s="4" t="b">
        <f t="shared" si="43"/>
        <v>0</v>
      </c>
      <c r="BG65" s="4" t="b">
        <f t="shared" si="44"/>
        <v>0</v>
      </c>
      <c r="BH65" s="4" t="b">
        <f t="shared" si="45"/>
        <v>0</v>
      </c>
      <c r="BI65" s="4" t="b">
        <f t="shared" si="46"/>
        <v>0</v>
      </c>
      <c r="BJ65" s="4" t="b">
        <f t="shared" si="47"/>
        <v>0</v>
      </c>
      <c r="BK65" s="4" t="b">
        <f t="shared" si="48"/>
        <v>0</v>
      </c>
      <c r="BL65" s="4" t="b">
        <f t="shared" si="49"/>
        <v>0</v>
      </c>
      <c r="BM65" s="4" t="b">
        <f t="shared" si="50"/>
        <v>0</v>
      </c>
      <c r="BN65" s="4" t="b">
        <f t="shared" si="51"/>
        <v>0</v>
      </c>
      <c r="BO65" s="4" t="b">
        <f t="shared" si="52"/>
        <v>0</v>
      </c>
      <c r="BP65" s="4" t="b">
        <f t="shared" si="53"/>
        <v>1</v>
      </c>
      <c r="BQ65" s="4" t="b">
        <f t="shared" si="54"/>
        <v>0</v>
      </c>
      <c r="BR65" s="4" t="b">
        <f t="shared" si="55"/>
        <v>0</v>
      </c>
      <c r="BS65" s="4" t="b">
        <f t="shared" si="56"/>
        <v>1</v>
      </c>
      <c r="BT65" s="4" t="b">
        <f t="shared" si="57"/>
        <v>0</v>
      </c>
      <c r="BU65" s="4" t="b">
        <f t="shared" si="58"/>
        <v>0</v>
      </c>
      <c r="BV65" s="4" t="b">
        <f t="shared" si="59"/>
        <v>0</v>
      </c>
      <c r="BW65" s="4" t="b">
        <f t="shared" si="60"/>
        <v>0</v>
      </c>
      <c r="BX65" s="4" t="b">
        <f t="shared" si="61"/>
        <v>0</v>
      </c>
      <c r="BY65" s="4" t="b">
        <f t="shared" si="62"/>
        <v>1</v>
      </c>
      <c r="BZ65" s="4" t="b">
        <f t="shared" si="63"/>
        <v>0</v>
      </c>
      <c r="CA65" s="4" t="b">
        <f t="shared" si="64"/>
        <v>1</v>
      </c>
      <c r="CB65" s="4" t="b">
        <f t="shared" si="65"/>
        <v>0</v>
      </c>
      <c r="CC65" s="4" t="b">
        <f t="shared" si="66"/>
        <v>0</v>
      </c>
      <c r="CD65" s="4" t="b">
        <f t="shared" si="67"/>
        <v>0</v>
      </c>
      <c r="CE65" s="4" t="b">
        <f t="shared" si="68"/>
        <v>1</v>
      </c>
      <c r="CF65" s="4" t="b">
        <f t="shared" si="69"/>
        <v>0</v>
      </c>
      <c r="CG65" s="4" t="b">
        <f t="shared" si="70"/>
        <v>1</v>
      </c>
      <c r="CH65" s="4" t="b">
        <f t="shared" si="71"/>
        <v>0</v>
      </c>
      <c r="CI65" s="4" t="b">
        <f t="shared" si="72"/>
        <v>0</v>
      </c>
      <c r="CJ65" s="4" t="b">
        <f t="shared" si="73"/>
        <v>0</v>
      </c>
      <c r="CK65" s="4" t="b">
        <f t="shared" si="74"/>
        <v>0</v>
      </c>
      <c r="CL65" s="4" t="b">
        <f t="shared" si="75"/>
        <v>0</v>
      </c>
      <c r="CM65" s="4" t="b">
        <f t="shared" si="76"/>
        <v>0</v>
      </c>
      <c r="CN65" s="4" t="b">
        <f t="shared" si="77"/>
        <v>0</v>
      </c>
      <c r="CO65" s="4" t="b">
        <f t="shared" si="78"/>
        <v>0</v>
      </c>
      <c r="CP65" s="4" t="b">
        <f t="shared" si="79"/>
        <v>0</v>
      </c>
      <c r="CQ65" s="4" t="b">
        <f t="shared" si="80"/>
        <v>0</v>
      </c>
      <c r="CR65" s="4" t="b">
        <f t="shared" si="81"/>
        <v>0</v>
      </c>
      <c r="CS65" s="4" t="b">
        <f t="shared" si="82"/>
        <v>0</v>
      </c>
      <c r="CT65" s="4" t="b">
        <f t="shared" si="83"/>
        <v>0</v>
      </c>
      <c r="CU65" s="4" t="b">
        <f t="shared" si="84"/>
        <v>0</v>
      </c>
      <c r="CV65" s="4" t="b">
        <f t="shared" si="85"/>
        <v>0</v>
      </c>
      <c r="CW65" s="4" t="b">
        <f t="shared" si="86"/>
        <v>0</v>
      </c>
      <c r="CX65" s="4" t="b">
        <f t="shared" si="87"/>
        <v>0</v>
      </c>
      <c r="CY65" s="4" t="b">
        <f t="shared" si="88"/>
        <v>0</v>
      </c>
      <c r="CZ65" s="4" t="b">
        <f t="shared" si="89"/>
        <v>0</v>
      </c>
      <c r="DA65" s="4" t="b">
        <f t="shared" si="90"/>
        <v>0</v>
      </c>
      <c r="DB65" s="4" t="b">
        <f t="shared" si="91"/>
        <v>0</v>
      </c>
      <c r="DC65" s="4" t="b">
        <f t="shared" si="92"/>
        <v>0</v>
      </c>
      <c r="DD65" s="4" t="b">
        <f t="shared" si="93"/>
        <v>0</v>
      </c>
    </row>
    <row r="66" spans="1:108">
      <c r="A66" t="s">
        <v>1339</v>
      </c>
      <c r="B66" t="s">
        <v>1313</v>
      </c>
      <c r="C66" t="s">
        <v>1313</v>
      </c>
      <c r="E66" t="s">
        <v>1162</v>
      </c>
      <c r="F66" t="s">
        <v>1163</v>
      </c>
      <c r="G66" t="s">
        <v>970</v>
      </c>
      <c r="H66" t="s">
        <v>7428</v>
      </c>
      <c r="I66" t="s">
        <v>7418</v>
      </c>
      <c r="J66" t="s">
        <v>124</v>
      </c>
      <c r="K66" t="s">
        <v>16</v>
      </c>
      <c r="L66" t="s">
        <v>6394</v>
      </c>
      <c r="M66" t="s">
        <v>6079</v>
      </c>
      <c r="N66" t="s">
        <v>81</v>
      </c>
      <c r="O66" t="b">
        <f t="shared" ref="O66:O129" si="94">OR(ISNUMBER(FIND("Adana",N66)),ISNUMBER(FIND("Hatay",N66)),ISNUMBER(FIND("Kahramanmaraş",N66)),ISNUMBER(FIND("Mersin",N66)),ISNUMBER(FIND("Osmaniye",N66)),ISNUMBER(FIND("Adıyaman",N66)),ISNUMBER(FIND("Diyarbakır",N66)),ISNUMBER(FIND("Gaziantep",N66)),ISNUMBER(FIND("Mardin",N66)),ISNUMBER(FIND("Şanlıurfa",N66)),ISNUMBER(FIND("Siirt",N66)),ISNUMBER(FIND("Karaman",N66)),ISNUMBER(FIND("Niğde",N66)),ISNUMBER(FIND("Elazığ",N66)),ISNUMBER(FIND("Malatya",N66)),ISNUMBER(FIND("Tunceli",N66)))</f>
        <v>0</v>
      </c>
      <c r="P66" t="b">
        <f t="shared" ref="P66:P129" si="95">OR(ISNUMBER(FIND("Antalya",N66)),ISNUMBER(FIND("Balıkesir",N66)),ISNUMBER(FIND("Bursa",N66)),ISNUMBER(FIND("Çanakkale",N66)),ISNUMBER(FIND("İstanbul",N66)),ISNUMBER(FIND("Kırklareli",N66)),ISNUMBER(FIND("Tekirdağ",N66)),ISNUMBER(FIND("Aydın",N66)),ISNUMBER(FIND("İzmir",N66)),ISNUMBER(FIND("Manisa",N66)),ISNUMBER(FIND("Muğla",N66)),ISNUMBER(FIND("Uşak",N66)),ISNUMBER(FIND("Amasya",N66)))</f>
        <v>1</v>
      </c>
      <c r="Q66" t="b">
        <f t="shared" ref="Q66:Q129" si="96">OR(ISNUMBER(FIND("Ankara",N66)),ISNUMBER(FIND("Eskişehir",N66)),ISNUMBER(FIND("Kayseri",N66)),ISNUMBER(FIND("Kırşehir",N66)),ISNUMBER(FIND("Konya",N66)),ISNUMBER(FIND("Nevşehir",N66)),ISNUMBER(FIND("Sivas",N66)),ISNUMBER(FIND("Burdur",N66)),ISNUMBER(FIND("Isparta",N66)),ISNUMBER(FIND("Çorum",N66)),ISNUMBER(FIND("Tokat",N66)),ISNUMBER(FIND("Iğdır",N66)),ISNUMBER(FIND("Van",N66)))</f>
        <v>0</v>
      </c>
      <c r="R66" t="b">
        <f t="shared" ref="R66:R129" si="97">OR(ISNUMBER(FIND("Ağrı",N66)),ISNUMBER(FIND("Erzincan",N66)),ISNUMBER(FIND("Erzurum",N66)),ISNUMBER(FIND("Kars",N66)),ISNUMBER(FIND("Artvin",N66)),ISNUMBER(FIND("Bolu",N66)),ISNUMBER(FIND("Çankırı",N66)),ISNUMBER(FIND("Düzce",N66)),ISNUMBER(FIND("Karabük",N66)),ISNUMBER(FIND("Kastamonu",N66)),ISNUMBER(FIND("Ordu",N66)),ISNUMBER(FIND("Samsun",N66)),ISNUMBER(FIND("Sinop",N66)),ISNUMBER(FIND("Zonguldak",N66)),ISNUMBER(FIND("Bilecik",N66)),ISNUMBER(FIND("Edirne",N66)),ISNUMBER(FIND("Kocaeli",N66)),ISNUMBER(FIND("Sakarya",N66)),ISNUMBER(FIND("Afyonkarahisar",N66)),ISNUMBER(FIND("Kütahya",N66)))</f>
        <v>0</v>
      </c>
      <c r="S66" t="b">
        <f t="shared" ref="S66:S129" si="98">OR(ISNUMBER(FIND("Adana",N66)),ISNUMBER(FIND("Antalya",N66)),ISNUMBER(FIND("Burdur",N66)),ISNUMBER(FIND("Hatay",N66)),ISNUMBER(FIND("Isparta",N66)),ISNUMBER(FIND("Kahramanmaraş",N66)),ISNUMBER(FIND("Mersin",N66)),ISNUMBER(FIND("Osmaniye",N66)))</f>
        <v>0</v>
      </c>
      <c r="T66" t="b">
        <f t="shared" ref="T66:T129" si="99">OR(ISNUMBER(FIND("Afyonkarahisar",N66)),ISNUMBER(FIND("Aydın",N66)),ISNUMBER(FIND("Denizli",N66)),ISNUMBER(FIND("İzmir",N66)),ISNUMBER(FIND("Kütahya",N66)),ISNUMBER(FIND("Manisa",N66)),ISNUMBER(FIND("Muğla",N66)),ISNUMBER(FIND("Uşak",N66)))</f>
        <v>1</v>
      </c>
      <c r="U66" t="b">
        <f t="shared" ref="U66:U129" si="100">OR(ISNUMBER(FIND("Aksaray",N66)),ISNUMBER(FIND("Ankara",N66)),ISNUMBER(FIND("Çankırı",N66)),ISNUMBER(FIND("Eskişehir",N66)),ISNUMBER(FIND("Karaman",N66)),ISNUMBER(FIND("Kayseri",N66)),ISNUMBER(FIND("Kırıkkale",N66)),ISNUMBER(FIND("Kırşehir",N66)),ISNUMBER(FIND("Konya",N66)),ISNUMBER(FIND("Nevşehir",N66)),ISNUMBER(FIND("Niğde",N66)),ISNUMBER(FIND("Sivas",N66)),ISNUMBER(FIND("Yozgat",N66)))</f>
        <v>0</v>
      </c>
      <c r="V66" t="b">
        <f t="shared" ref="V66:V129" si="101">OR(ISNUMBER(FIND("Balıkesir",N66)),ISNUMBER(FIND("Bilecik",N66)),ISNUMBER(FIND("Bursa",N66)),ISNUMBER(FIND("Çanakkale",N66)),ISNUMBER(FIND("Edirne",N66)),ISNUMBER(FIND("İstanbul",N66)),ISNUMBER(FIND("Kırklareli",N66)),ISNUMBER(FIND("Kocaeli",N66)),ISNUMBER(FIND("Sakarya",N66)),ISNUMBER(FIND("Tekirdağ",N66)),ISNUMBER(FIND("Yalova",N66)))</f>
        <v>0</v>
      </c>
      <c r="W66" t="b">
        <f t="shared" ref="W66:W129" si="102">OR(ISNUMBER(FIND("Adıyaman",N66)),ISNUMBER(FIND("Batman",N66)),ISNUMBER(FIND("Diyarbakır",N66)),ISNUMBER(FIND("Gaziantep",N66)),ISNUMBER(FIND("Kilis",N66)),ISNUMBER(FIND("Mardin",N66)),ISNUMBER(FIND("Siirt",N66)),ISNUMBER(FIND("Şanlıurfa",N66)),ISNUMBER(FIND("Şırnak",N66)))</f>
        <v>0</v>
      </c>
      <c r="X66" t="b">
        <f t="shared" ref="X66:X129" si="103">OR(ISNUMBER(FIND("Ağrı",N66)),ISNUMBER(FIND("Ardahan",N66)),ISNUMBER(FIND("Bingöl",N66)),ISNUMBER(FIND("Bitlis",N66)),ISNUMBER(FIND("Elazığ",N66)),ISNUMBER(FIND("Erzincan",N66)),ISNUMBER(FIND("Erzurum",N66)),ISNUMBER(FIND("Hakkâri",N66)),ISNUMBER(FIND("Iğdır",N66)),ISNUMBER(FIND("Kars",N66)),ISNUMBER(FIND("Malatya",N66)),ISNUMBER(FIND("Muş",N66)),ISNUMBER(FIND("Tunceli",N66)),ISNUMBER(FIND("Van",N66)))</f>
        <v>0</v>
      </c>
      <c r="Y66" t="b">
        <f t="shared" ref="Y66:Y129" si="104">OR(ISNUMBER(FIND("Amasya",N66)),ISNUMBER(FIND("Artvin",N66)),ISNUMBER(FIND("Bartın",N66)),ISNUMBER(FIND("Bayburt",N66)),ISNUMBER(FIND("Bolu",N66)),ISNUMBER(FIND("Çorum",N66)),ISNUMBER(FIND("Düzce",N66)),ISNUMBER(FIND("Giresun",N66)),ISNUMBER(FIND("Gümüşhane",N66)),ISNUMBER(FIND("Karabük",N66)),ISNUMBER(FIND("Kastamonu",N66)),ISNUMBER(FIND("Ordu",N66)),ISNUMBER(FIND("Rize",N66)),ISNUMBER(FIND("Samsun",N66)),ISNUMBER(FIND("Sinop",N66)),ISNUMBER(FIND("Tokat",N66)),ISNUMBER(FIND("Trabzon",N66)),ISNUMBER(FIND("Zonguldak",N66)))</f>
        <v>0</v>
      </c>
      <c r="Z66" t="b">
        <f t="shared" ref="Z66:Z129" si="105">OR(ISNUMBER(FIND("Artvin",N66)),ISNUMBER(FIND("Bayburt",N66)),ISNUMBER(FIND("Giresun",N66)),ISNUMBER(FIND("Gümüşhane",N66)),ISNUMBER(FIND("Ordu",N66)),ISNUMBER(FIND("Rize",N66)),ISNUMBER(FIND("Trabzon",N66)))</f>
        <v>0</v>
      </c>
      <c r="AA66" t="b">
        <f t="shared" ref="AA66:AA129" si="106">OR(ISNUMBER(FIND("Çanakkale",N66)),ISNUMBER(FIND("Edirne",N66)),ISNUMBER(FIND("İstanbul",N66)),ISNUMBER(FIND("Kırklareli",N66)),ISNUMBER(FIND("Tekirdağ",N66)))</f>
        <v>0</v>
      </c>
      <c r="AB66" t="b">
        <f t="shared" ref="AB66:AB129" si="107">ISNUMBER(FIND("Adana",N66))</f>
        <v>0</v>
      </c>
      <c r="AC66" t="b">
        <f t="shared" ref="AC66:AC129" si="108">ISNUMBER(FIND("Adıyaman",N66))</f>
        <v>0</v>
      </c>
      <c r="AD66" t="b">
        <f t="shared" ref="AD66:AD129" si="109">ISNUMBER(FIND("Afyonkarahisar",N66))</f>
        <v>0</v>
      </c>
      <c r="AE66" t="b">
        <f t="shared" ref="AE66:AE129" si="110">ISNUMBER(FIND("Ağrı",N66))</f>
        <v>0</v>
      </c>
      <c r="AF66" t="b">
        <f t="shared" ref="AF66:AF129" si="111">ISNUMBER(FIND("Aksaray",N66))</f>
        <v>0</v>
      </c>
      <c r="AG66" t="b">
        <f t="shared" ref="AG66:AG129" si="112">ISNUMBER(FIND("Amasya",N66))</f>
        <v>0</v>
      </c>
      <c r="AH66" t="b">
        <f t="shared" ref="AH66:AH129" si="113">ISNUMBER(FIND("Ankara",N66))</f>
        <v>0</v>
      </c>
      <c r="AI66" t="b">
        <f t="shared" ref="AI66:AI129" si="114">ISNUMBER(FIND("Antalya",N66))</f>
        <v>0</v>
      </c>
      <c r="AJ66" t="b">
        <f t="shared" ref="AJ66:AJ129" si="115">ISNUMBER(FIND("Ardahan",N66))</f>
        <v>0</v>
      </c>
      <c r="AK66" t="b">
        <f t="shared" ref="AK66:AK129" si="116">ISNUMBER(FIND("Artvin",N66))</f>
        <v>0</v>
      </c>
      <c r="AL66" t="b">
        <f t="shared" ref="AL66:AL129" si="117">ISNUMBER(FIND("Aydın",N66))</f>
        <v>0</v>
      </c>
      <c r="AM66" t="b">
        <f t="shared" ref="AM66:AM129" si="118">ISNUMBER(FIND("Balıkesir",N66))</f>
        <v>0</v>
      </c>
      <c r="AN66" t="b">
        <f t="shared" ref="AN66:AN129" si="119">ISNUMBER(FIND("Bartın",N66))</f>
        <v>0</v>
      </c>
      <c r="AO66" t="b">
        <f t="shared" ref="AO66:AO129" si="120">ISNUMBER(FIND("Batman",N66))</f>
        <v>0</v>
      </c>
      <c r="AP66" t="b">
        <f t="shared" ref="AP66:AP129" si="121">ISNUMBER(FIND("Bayburt",N66))</f>
        <v>0</v>
      </c>
      <c r="AQ66" t="b">
        <f t="shared" ref="AQ66:AQ129" si="122">ISNUMBER(FIND("Bilecik",N66))</f>
        <v>0</v>
      </c>
      <c r="AR66" t="b">
        <f t="shared" ref="AR66:AR129" si="123">ISNUMBER(FIND("Bingöl",N66))</f>
        <v>0</v>
      </c>
      <c r="AS66" t="b">
        <f t="shared" ref="AS66:AS129" si="124">ISNUMBER(FIND("Bitlis",N66))</f>
        <v>0</v>
      </c>
      <c r="AT66" t="b">
        <f t="shared" ref="AT66:AT129" si="125">ISNUMBER(FIND("Bolu",N66))</f>
        <v>0</v>
      </c>
      <c r="AU66" t="b">
        <f t="shared" ref="AU66:AU129" si="126">ISNUMBER(FIND("Burdur",N66))</f>
        <v>0</v>
      </c>
      <c r="AV66" t="b">
        <f t="shared" ref="AV66:AV129" si="127">ISNUMBER(FIND("Bursa",N66))</f>
        <v>0</v>
      </c>
      <c r="AW66" t="b">
        <f t="shared" ref="AW66:AW129" si="128">ISNUMBER(FIND("Çanakkale",N66))</f>
        <v>0</v>
      </c>
      <c r="AX66" t="b">
        <f t="shared" ref="AX66:AX129" si="129">ISNUMBER(FIND("Çankırı",N66))</f>
        <v>0</v>
      </c>
      <c r="AY66" t="b">
        <f t="shared" ref="AY66:AY129" si="130">ISNUMBER(FIND("Çorum",N66))</f>
        <v>0</v>
      </c>
      <c r="AZ66" t="b">
        <f t="shared" ref="AZ66:AZ129" si="131">ISNUMBER(FIND("Denizli",N66))</f>
        <v>0</v>
      </c>
      <c r="BA66" t="b">
        <f t="shared" ref="BA66:BA129" si="132">ISNUMBER(FIND("Diyarbakır",N66))</f>
        <v>0</v>
      </c>
      <c r="BB66" t="b">
        <f t="shared" ref="BB66:BB129" si="133">ISNUMBER(FIND("Düzce",N66))</f>
        <v>0</v>
      </c>
      <c r="BC66" t="b">
        <f t="shared" ref="BC66:BC129" si="134">ISNUMBER(FIND("Edirne",N66))</f>
        <v>0</v>
      </c>
      <c r="BD66" t="b">
        <f t="shared" ref="BD66:BD129" si="135">ISNUMBER(FIND("Elazığ",N66))</f>
        <v>0</v>
      </c>
      <c r="BE66" t="b">
        <f t="shared" ref="BE66:BE129" si="136">ISNUMBER(FIND("Erzincan",N66))</f>
        <v>0</v>
      </c>
      <c r="BF66" t="b">
        <f t="shared" ref="BF66:BF129" si="137">ISNUMBER(FIND("Erzurum",N66))</f>
        <v>0</v>
      </c>
      <c r="BG66" t="b">
        <f t="shared" ref="BG66:BG129" si="138">ISNUMBER(FIND("Eskişehir",N66))</f>
        <v>0</v>
      </c>
      <c r="BH66" t="b">
        <f t="shared" ref="BH66:BH129" si="139">ISNUMBER(FIND("Gaziantep",N66))</f>
        <v>0</v>
      </c>
      <c r="BI66" t="b">
        <f t="shared" ref="BI66:BI129" si="140">ISNUMBER(FIND("Giresun",N66))</f>
        <v>0</v>
      </c>
      <c r="BJ66" t="b">
        <f t="shared" ref="BJ66:BJ129" si="141">ISNUMBER(FIND("Gümüşhane",N66))</f>
        <v>0</v>
      </c>
      <c r="BK66" t="b">
        <f t="shared" ref="BK66:BK129" si="142">ISNUMBER(FIND("Hakkâri",N66))</f>
        <v>0</v>
      </c>
      <c r="BL66" t="b">
        <f t="shared" ref="BL66:BL129" si="143">ISNUMBER(FIND("Hatay",N66))</f>
        <v>0</v>
      </c>
      <c r="BM66" t="b">
        <f t="shared" ref="BM66:BM129" si="144">ISNUMBER(FIND("Iğdır",N66))</f>
        <v>0</v>
      </c>
      <c r="BN66" t="b">
        <f t="shared" ref="BN66:BN129" si="145">ISNUMBER(FIND("Isparta",N66))</f>
        <v>0</v>
      </c>
      <c r="BO66" t="b">
        <f t="shared" ref="BO66:BO129" si="146">ISNUMBER(FIND("İstanbul",N66))</f>
        <v>0</v>
      </c>
      <c r="BP66" t="b">
        <f t="shared" ref="BP66:BP129" si="147">ISNUMBER(FIND("İzmir",N66))</f>
        <v>0</v>
      </c>
      <c r="BQ66" t="b">
        <f t="shared" ref="BQ66:BQ129" si="148">ISNUMBER(FIND("Kahramanmaraş",N66))</f>
        <v>0</v>
      </c>
      <c r="BR66" t="b">
        <f t="shared" ref="BR66:BR129" si="149">ISNUMBER(FIND("Karabük",N66))</f>
        <v>0</v>
      </c>
      <c r="BS66" t="b">
        <f t="shared" ref="BS66:BS129" si="150">ISNUMBER(FIND("Karaman",N66))</f>
        <v>0</v>
      </c>
      <c r="BT66" t="b">
        <f t="shared" ref="BT66:BT129" si="151">ISNUMBER(FIND("Kars",N66))</f>
        <v>0</v>
      </c>
      <c r="BU66" t="b">
        <f t="shared" ref="BU66:BU129" si="152">ISNUMBER(FIND("Kastamonu",N66))</f>
        <v>0</v>
      </c>
      <c r="BV66" t="b">
        <f t="shared" ref="BV66:BV129" si="153">ISNUMBER(FIND("Kayseri",N66))</f>
        <v>0</v>
      </c>
      <c r="BW66" t="b">
        <f t="shared" ref="BW66:BW129" si="154">ISNUMBER(FIND("Kırıkkale",N66))</f>
        <v>0</v>
      </c>
      <c r="BX66" t="b">
        <f t="shared" ref="BX66:BX129" si="155">ISNUMBER(FIND("Kırklareli",N66))</f>
        <v>0</v>
      </c>
      <c r="BY66" t="b">
        <f t="shared" ref="BY66:BY129" si="156">ISNUMBER(FIND("Kırşehir",N66))</f>
        <v>0</v>
      </c>
      <c r="BZ66" t="b">
        <f t="shared" ref="BZ66:BZ129" si="157">ISNUMBER(FIND("Kilis",N66))</f>
        <v>0</v>
      </c>
      <c r="CA66" t="b">
        <f t="shared" ref="CA66:CA129" si="158">ISNUMBER(FIND("Kocaeli",N66))</f>
        <v>0</v>
      </c>
      <c r="CB66" t="b">
        <f t="shared" ref="CB66:CB129" si="159">ISNUMBER(FIND("Konya",N66))</f>
        <v>0</v>
      </c>
      <c r="CC66" t="b">
        <f t="shared" ref="CC66:CC129" si="160">ISNUMBER(FIND("Kütahya",N66))</f>
        <v>0</v>
      </c>
      <c r="CD66" t="b">
        <f t="shared" ref="CD66:CD129" si="161">ISNUMBER(FIND("Malatya",N66))</f>
        <v>0</v>
      </c>
      <c r="CE66" t="b">
        <f t="shared" ref="CE66:CE129" si="162">ISNUMBER(FIND("Manisa",N66))</f>
        <v>0</v>
      </c>
      <c r="CF66" t="b">
        <f t="shared" ref="CF66:CF129" si="163">ISNUMBER(FIND("Mardin",N66))</f>
        <v>0</v>
      </c>
      <c r="CG66" t="b">
        <f t="shared" ref="CG66:CG129" si="164">ISNUMBER(FIND("Mersin",N66))</f>
        <v>0</v>
      </c>
      <c r="CH66" t="b">
        <f t="shared" ref="CH66:CH129" si="165">ISNUMBER(FIND("Muğla",N66))</f>
        <v>1</v>
      </c>
      <c r="CI66" t="b">
        <f t="shared" ref="CI66:CI129" si="166">ISNUMBER(FIND("Muş",N66))</f>
        <v>0</v>
      </c>
      <c r="CJ66" t="b">
        <f t="shared" ref="CJ66:CJ129" si="167">ISNUMBER(FIND("Nevşehir",N66))</f>
        <v>0</v>
      </c>
      <c r="CK66" t="b">
        <f t="shared" ref="CK66:CK129" si="168">ISNUMBER(FIND("Niğde",N66))</f>
        <v>0</v>
      </c>
      <c r="CL66" t="b">
        <f t="shared" ref="CL66:CL129" si="169">ISNUMBER(FIND("Ordu",N66))</f>
        <v>0</v>
      </c>
      <c r="CM66" t="b">
        <f t="shared" ref="CM66:CM129" si="170">ISNUMBER(FIND("Osmaniye",N66))</f>
        <v>0</v>
      </c>
      <c r="CN66" t="b">
        <f t="shared" ref="CN66:CN129" si="171">ISNUMBER(FIND("Rize",N66))</f>
        <v>0</v>
      </c>
      <c r="CO66" t="b">
        <f t="shared" ref="CO66:CO129" si="172">ISNUMBER(FIND("Sakarya",N66))</f>
        <v>0</v>
      </c>
      <c r="CP66" t="b">
        <f t="shared" ref="CP66:CP129" si="173">ISNUMBER(FIND("Samsun",N66))</f>
        <v>0</v>
      </c>
      <c r="CQ66" t="b">
        <f t="shared" ref="CQ66:CQ129" si="174">ISNUMBER(FIND("Siirt",N66))</f>
        <v>0</v>
      </c>
      <c r="CR66" t="b">
        <f t="shared" ref="CR66:CR129" si="175">ISNUMBER(FIND("Sinop",N66))</f>
        <v>0</v>
      </c>
      <c r="CS66" t="b">
        <f t="shared" ref="CS66:CS129" si="176">ISNUMBER(FIND("Sivas",N66))</f>
        <v>0</v>
      </c>
      <c r="CT66" t="b">
        <f t="shared" ref="CT66:CT129" si="177">ISNUMBER(FIND("Şanlıurfa",N66))</f>
        <v>0</v>
      </c>
      <c r="CU66" t="b">
        <f t="shared" ref="CU66:CU129" si="178">ISNUMBER(FIND("Şırnak",N66))</f>
        <v>0</v>
      </c>
      <c r="CV66" t="b">
        <f t="shared" ref="CV66:CV129" si="179">ISNUMBER(FIND("Tekirdağ",N66))</f>
        <v>0</v>
      </c>
      <c r="CW66" t="b">
        <f t="shared" ref="CW66:CW129" si="180">ISNUMBER(FIND("Tokat",N66))</f>
        <v>0</v>
      </c>
      <c r="CX66" t="b">
        <f t="shared" ref="CX66:CX129" si="181">ISNUMBER(FIND("Trabzon",N66))</f>
        <v>0</v>
      </c>
      <c r="CY66" t="b">
        <f t="shared" ref="CY66:CY129" si="182">ISNUMBER(FIND("Tunceli",N66))</f>
        <v>0</v>
      </c>
      <c r="CZ66" t="b">
        <f t="shared" ref="CZ66:CZ129" si="183">ISNUMBER(FIND("Uşak",N66))</f>
        <v>0</v>
      </c>
      <c r="DA66" t="b">
        <f t="shared" ref="DA66:DA129" si="184">ISNUMBER(FIND("Van",N66))</f>
        <v>0</v>
      </c>
      <c r="DB66" t="b">
        <f t="shared" ref="DB66:DB129" si="185">ISNUMBER(FIND("Yalova",N66))</f>
        <v>0</v>
      </c>
      <c r="DC66" t="b">
        <f t="shared" ref="DC66:DC129" si="186">ISNUMBER(FIND("Yozgat",N66))</f>
        <v>0</v>
      </c>
      <c r="DD66" t="b">
        <f t="shared" ref="DD66:DD129" si="187">ISNUMBER(FIND("Zonguldak",N66))</f>
        <v>0</v>
      </c>
    </row>
    <row r="67" spans="1:108">
      <c r="A67" s="3" t="s">
        <v>1340</v>
      </c>
      <c r="B67" t="s">
        <v>1313</v>
      </c>
      <c r="C67" t="s">
        <v>1313</v>
      </c>
      <c r="D67" s="4"/>
      <c r="E67" s="4" t="s">
        <v>1162</v>
      </c>
      <c r="F67" t="s">
        <v>1163</v>
      </c>
      <c r="G67" t="s">
        <v>970</v>
      </c>
      <c r="H67" t="s">
        <v>7428</v>
      </c>
      <c r="I67" t="s">
        <v>7418</v>
      </c>
      <c r="J67" s="4" t="s">
        <v>124</v>
      </c>
      <c r="K67" s="4" t="s">
        <v>16</v>
      </c>
      <c r="L67" s="4" t="s">
        <v>6404</v>
      </c>
      <c r="M67" t="s">
        <v>6079</v>
      </c>
      <c r="N67" s="4" t="s">
        <v>66</v>
      </c>
      <c r="O67" s="4" t="b">
        <f t="shared" si="94"/>
        <v>1</v>
      </c>
      <c r="P67" s="4" t="b">
        <f t="shared" si="95"/>
        <v>0</v>
      </c>
      <c r="Q67" s="4" t="b">
        <f t="shared" si="96"/>
        <v>0</v>
      </c>
      <c r="R67" s="4" t="b">
        <f t="shared" si="97"/>
        <v>0</v>
      </c>
      <c r="S67" s="4" t="b">
        <f t="shared" si="98"/>
        <v>0</v>
      </c>
      <c r="T67" s="4" t="b">
        <f t="shared" si="99"/>
        <v>0</v>
      </c>
      <c r="U67" s="4" t="b">
        <f t="shared" si="100"/>
        <v>1</v>
      </c>
      <c r="V67" s="4" t="b">
        <f t="shared" si="101"/>
        <v>0</v>
      </c>
      <c r="W67" s="4" t="b">
        <f t="shared" si="102"/>
        <v>0</v>
      </c>
      <c r="X67" s="4" t="b">
        <f t="shared" si="103"/>
        <v>0</v>
      </c>
      <c r="Y67" s="4" t="b">
        <f t="shared" si="104"/>
        <v>0</v>
      </c>
      <c r="Z67" s="4" t="b">
        <f t="shared" si="105"/>
        <v>0</v>
      </c>
      <c r="AA67" s="4" t="b">
        <f t="shared" si="106"/>
        <v>0</v>
      </c>
      <c r="AB67" s="4" t="b">
        <f t="shared" si="107"/>
        <v>0</v>
      </c>
      <c r="AC67" s="4" t="b">
        <f t="shared" si="108"/>
        <v>0</v>
      </c>
      <c r="AD67" s="4" t="b">
        <f t="shared" si="109"/>
        <v>0</v>
      </c>
      <c r="AE67" s="4" t="b">
        <f t="shared" si="110"/>
        <v>0</v>
      </c>
      <c r="AF67" s="4" t="b">
        <f t="shared" si="111"/>
        <v>0</v>
      </c>
      <c r="AG67" s="4" t="b">
        <f t="shared" si="112"/>
        <v>0</v>
      </c>
      <c r="AH67" s="4" t="b">
        <f t="shared" si="113"/>
        <v>0</v>
      </c>
      <c r="AI67" s="4" t="b">
        <f t="shared" si="114"/>
        <v>0</v>
      </c>
      <c r="AJ67" s="4" t="b">
        <f t="shared" si="115"/>
        <v>0</v>
      </c>
      <c r="AK67" s="4" t="b">
        <f t="shared" si="116"/>
        <v>0</v>
      </c>
      <c r="AL67" s="4" t="b">
        <f t="shared" si="117"/>
        <v>0</v>
      </c>
      <c r="AM67" s="4" t="b">
        <f t="shared" si="118"/>
        <v>0</v>
      </c>
      <c r="AN67" s="4" t="b">
        <f t="shared" si="119"/>
        <v>0</v>
      </c>
      <c r="AO67" s="4" t="b">
        <f t="shared" si="120"/>
        <v>0</v>
      </c>
      <c r="AP67" s="4" t="b">
        <f t="shared" si="121"/>
        <v>0</v>
      </c>
      <c r="AQ67" s="4" t="b">
        <f t="shared" si="122"/>
        <v>0</v>
      </c>
      <c r="AR67" s="4" t="b">
        <f t="shared" si="123"/>
        <v>0</v>
      </c>
      <c r="AS67" s="4" t="b">
        <f t="shared" si="124"/>
        <v>0</v>
      </c>
      <c r="AT67" s="4" t="b">
        <f t="shared" si="125"/>
        <v>0</v>
      </c>
      <c r="AU67" s="4" t="b">
        <f t="shared" si="126"/>
        <v>0</v>
      </c>
      <c r="AV67" s="4" t="b">
        <f t="shared" si="127"/>
        <v>0</v>
      </c>
      <c r="AW67" s="4" t="b">
        <f t="shared" si="128"/>
        <v>0</v>
      </c>
      <c r="AX67" s="4" t="b">
        <f t="shared" si="129"/>
        <v>0</v>
      </c>
      <c r="AY67" s="4" t="b">
        <f t="shared" si="130"/>
        <v>0</v>
      </c>
      <c r="AZ67" s="4" t="b">
        <f t="shared" si="131"/>
        <v>0</v>
      </c>
      <c r="BA67" s="4" t="b">
        <f t="shared" si="132"/>
        <v>0</v>
      </c>
      <c r="BB67" s="4" t="b">
        <f t="shared" si="133"/>
        <v>0</v>
      </c>
      <c r="BC67" s="4" t="b">
        <f t="shared" si="134"/>
        <v>0</v>
      </c>
      <c r="BD67" s="4" t="b">
        <f t="shared" si="135"/>
        <v>0</v>
      </c>
      <c r="BE67" s="4" t="b">
        <f t="shared" si="136"/>
        <v>0</v>
      </c>
      <c r="BF67" s="4" t="b">
        <f t="shared" si="137"/>
        <v>0</v>
      </c>
      <c r="BG67" s="4" t="b">
        <f t="shared" si="138"/>
        <v>0</v>
      </c>
      <c r="BH67" s="4" t="b">
        <f t="shared" si="139"/>
        <v>0</v>
      </c>
      <c r="BI67" s="4" t="b">
        <f t="shared" si="140"/>
        <v>0</v>
      </c>
      <c r="BJ67" s="4" t="b">
        <f t="shared" si="141"/>
        <v>0</v>
      </c>
      <c r="BK67" s="4" t="b">
        <f t="shared" si="142"/>
        <v>0</v>
      </c>
      <c r="BL67" s="4" t="b">
        <f t="shared" si="143"/>
        <v>0</v>
      </c>
      <c r="BM67" s="4" t="b">
        <f t="shared" si="144"/>
        <v>0</v>
      </c>
      <c r="BN67" s="4" t="b">
        <f t="shared" si="145"/>
        <v>0</v>
      </c>
      <c r="BO67" s="4" t="b">
        <f t="shared" si="146"/>
        <v>0</v>
      </c>
      <c r="BP67" s="4" t="b">
        <f t="shared" si="147"/>
        <v>0</v>
      </c>
      <c r="BQ67" s="4" t="b">
        <f t="shared" si="148"/>
        <v>0</v>
      </c>
      <c r="BR67" s="4" t="b">
        <f t="shared" si="149"/>
        <v>0</v>
      </c>
      <c r="BS67" s="4" t="b">
        <f t="shared" si="150"/>
        <v>1</v>
      </c>
      <c r="BT67" s="4" t="b">
        <f t="shared" si="151"/>
        <v>0</v>
      </c>
      <c r="BU67" s="4" t="b">
        <f t="shared" si="152"/>
        <v>0</v>
      </c>
      <c r="BV67" s="4" t="b">
        <f t="shared" si="153"/>
        <v>0</v>
      </c>
      <c r="BW67" s="4" t="b">
        <f t="shared" si="154"/>
        <v>0</v>
      </c>
      <c r="BX67" s="4" t="b">
        <f t="shared" si="155"/>
        <v>0</v>
      </c>
      <c r="BY67" s="4" t="b">
        <f t="shared" si="156"/>
        <v>0</v>
      </c>
      <c r="BZ67" s="4" t="b">
        <f t="shared" si="157"/>
        <v>0</v>
      </c>
      <c r="CA67" s="4" t="b">
        <f t="shared" si="158"/>
        <v>0</v>
      </c>
      <c r="CB67" s="4" t="b">
        <f t="shared" si="159"/>
        <v>0</v>
      </c>
      <c r="CC67" s="4" t="b">
        <f t="shared" si="160"/>
        <v>0</v>
      </c>
      <c r="CD67" s="4" t="b">
        <f t="shared" si="161"/>
        <v>0</v>
      </c>
      <c r="CE67" s="4" t="b">
        <f t="shared" si="162"/>
        <v>0</v>
      </c>
      <c r="CF67" s="4" t="b">
        <f t="shared" si="163"/>
        <v>0</v>
      </c>
      <c r="CG67" s="4" t="b">
        <f t="shared" si="164"/>
        <v>0</v>
      </c>
      <c r="CH67" s="4" t="b">
        <f t="shared" si="165"/>
        <v>0</v>
      </c>
      <c r="CI67" s="4" t="b">
        <f t="shared" si="166"/>
        <v>0</v>
      </c>
      <c r="CJ67" s="4" t="b">
        <f t="shared" si="167"/>
        <v>0</v>
      </c>
      <c r="CK67" s="4" t="b">
        <f t="shared" si="168"/>
        <v>0</v>
      </c>
      <c r="CL67" s="4" t="b">
        <f t="shared" si="169"/>
        <v>0</v>
      </c>
      <c r="CM67" s="4" t="b">
        <f t="shared" si="170"/>
        <v>0</v>
      </c>
      <c r="CN67" s="4" t="b">
        <f t="shared" si="171"/>
        <v>0</v>
      </c>
      <c r="CO67" s="4" t="b">
        <f t="shared" si="172"/>
        <v>0</v>
      </c>
      <c r="CP67" s="4" t="b">
        <f t="shared" si="173"/>
        <v>0</v>
      </c>
      <c r="CQ67" s="4" t="b">
        <f t="shared" si="174"/>
        <v>0</v>
      </c>
      <c r="CR67" s="4" t="b">
        <f t="shared" si="175"/>
        <v>0</v>
      </c>
      <c r="CS67" s="4" t="b">
        <f t="shared" si="176"/>
        <v>0</v>
      </c>
      <c r="CT67" s="4" t="b">
        <f t="shared" si="177"/>
        <v>0</v>
      </c>
      <c r="CU67" s="4" t="b">
        <f t="shared" si="178"/>
        <v>0</v>
      </c>
      <c r="CV67" s="4" t="b">
        <f t="shared" si="179"/>
        <v>0</v>
      </c>
      <c r="CW67" s="4" t="b">
        <f t="shared" si="180"/>
        <v>0</v>
      </c>
      <c r="CX67" s="4" t="b">
        <f t="shared" si="181"/>
        <v>0</v>
      </c>
      <c r="CY67" s="4" t="b">
        <f t="shared" si="182"/>
        <v>0</v>
      </c>
      <c r="CZ67" s="4" t="b">
        <f t="shared" si="183"/>
        <v>0</v>
      </c>
      <c r="DA67" s="4" t="b">
        <f t="shared" si="184"/>
        <v>0</v>
      </c>
      <c r="DB67" s="4" t="b">
        <f t="shared" si="185"/>
        <v>0</v>
      </c>
      <c r="DC67" s="4" t="b">
        <f t="shared" si="186"/>
        <v>0</v>
      </c>
      <c r="DD67" s="4" t="b">
        <f t="shared" si="187"/>
        <v>0</v>
      </c>
    </row>
    <row r="68" spans="1:108">
      <c r="A68" s="4" t="s">
        <v>1341</v>
      </c>
      <c r="B68" t="s">
        <v>7364</v>
      </c>
      <c r="C68" t="s">
        <v>1313</v>
      </c>
      <c r="D68" s="4"/>
      <c r="E68" s="4" t="s">
        <v>1162</v>
      </c>
      <c r="F68" t="s">
        <v>1163</v>
      </c>
      <c r="G68" t="s">
        <v>970</v>
      </c>
      <c r="H68" t="s">
        <v>7428</v>
      </c>
      <c r="I68" t="s">
        <v>7418</v>
      </c>
      <c r="J68" s="4" t="s">
        <v>355</v>
      </c>
      <c r="K68" s="4" t="s">
        <v>136</v>
      </c>
      <c r="L68" s="4" t="s">
        <v>6145</v>
      </c>
      <c r="M68" t="s">
        <v>6079</v>
      </c>
      <c r="N68" s="4" t="s">
        <v>1342</v>
      </c>
      <c r="O68" s="4" t="b">
        <f t="shared" si="94"/>
        <v>1</v>
      </c>
      <c r="P68" s="4" t="b">
        <f t="shared" si="95"/>
        <v>0</v>
      </c>
      <c r="Q68" s="4" t="b">
        <f t="shared" si="96"/>
        <v>0</v>
      </c>
      <c r="R68" s="4" t="b">
        <f t="shared" si="97"/>
        <v>0</v>
      </c>
      <c r="S68" s="4" t="b">
        <f t="shared" si="98"/>
        <v>0</v>
      </c>
      <c r="T68" s="4" t="b">
        <f t="shared" si="99"/>
        <v>0</v>
      </c>
      <c r="U68" s="4" t="b">
        <f t="shared" si="100"/>
        <v>1</v>
      </c>
      <c r="V68" s="4" t="b">
        <f t="shared" si="101"/>
        <v>0</v>
      </c>
      <c r="W68" s="4" t="b">
        <f t="shared" si="102"/>
        <v>0</v>
      </c>
      <c r="X68" s="4" t="b">
        <f t="shared" si="103"/>
        <v>0</v>
      </c>
      <c r="Y68" s="4" t="b">
        <f t="shared" si="104"/>
        <v>0</v>
      </c>
      <c r="Z68" s="4" t="b">
        <f t="shared" si="105"/>
        <v>0</v>
      </c>
      <c r="AA68" s="4" t="b">
        <f t="shared" si="106"/>
        <v>0</v>
      </c>
      <c r="AB68" s="4" t="b">
        <f t="shared" si="107"/>
        <v>0</v>
      </c>
      <c r="AC68" s="4" t="b">
        <f t="shared" si="108"/>
        <v>0</v>
      </c>
      <c r="AD68" s="4" t="b">
        <f t="shared" si="109"/>
        <v>0</v>
      </c>
      <c r="AE68" s="4" t="b">
        <f t="shared" si="110"/>
        <v>0</v>
      </c>
      <c r="AF68" s="4" t="b">
        <f t="shared" si="111"/>
        <v>0</v>
      </c>
      <c r="AG68" s="4" t="b">
        <f t="shared" si="112"/>
        <v>0</v>
      </c>
      <c r="AH68" s="4" t="b">
        <f t="shared" si="113"/>
        <v>0</v>
      </c>
      <c r="AI68" s="4" t="b">
        <f t="shared" si="114"/>
        <v>0</v>
      </c>
      <c r="AJ68" s="4" t="b">
        <f t="shared" si="115"/>
        <v>0</v>
      </c>
      <c r="AK68" s="4" t="b">
        <f t="shared" si="116"/>
        <v>0</v>
      </c>
      <c r="AL68" s="4" t="b">
        <f t="shared" si="117"/>
        <v>0</v>
      </c>
      <c r="AM68" s="4" t="b">
        <f t="shared" si="118"/>
        <v>0</v>
      </c>
      <c r="AN68" s="4" t="b">
        <f t="shared" si="119"/>
        <v>0</v>
      </c>
      <c r="AO68" s="4" t="b">
        <f t="shared" si="120"/>
        <v>0</v>
      </c>
      <c r="AP68" s="4" t="b">
        <f t="shared" si="121"/>
        <v>0</v>
      </c>
      <c r="AQ68" s="4" t="b">
        <f t="shared" si="122"/>
        <v>0</v>
      </c>
      <c r="AR68" s="4" t="b">
        <f t="shared" si="123"/>
        <v>0</v>
      </c>
      <c r="AS68" s="4" t="b">
        <f t="shared" si="124"/>
        <v>0</v>
      </c>
      <c r="AT68" s="4" t="b">
        <f t="shared" si="125"/>
        <v>0</v>
      </c>
      <c r="AU68" s="4" t="b">
        <f t="shared" si="126"/>
        <v>0</v>
      </c>
      <c r="AV68" s="4" t="b">
        <f t="shared" si="127"/>
        <v>0</v>
      </c>
      <c r="AW68" s="4" t="b">
        <f t="shared" si="128"/>
        <v>0</v>
      </c>
      <c r="AX68" s="4" t="b">
        <f t="shared" si="129"/>
        <v>0</v>
      </c>
      <c r="AY68" s="4" t="b">
        <f t="shared" si="130"/>
        <v>0</v>
      </c>
      <c r="AZ68" s="4" t="b">
        <f t="shared" si="131"/>
        <v>0</v>
      </c>
      <c r="BA68" s="4" t="b">
        <f t="shared" si="132"/>
        <v>0</v>
      </c>
      <c r="BB68" s="4" t="b">
        <f t="shared" si="133"/>
        <v>0</v>
      </c>
      <c r="BC68" s="4" t="b">
        <f t="shared" si="134"/>
        <v>0</v>
      </c>
      <c r="BD68" s="4" t="b">
        <f t="shared" si="135"/>
        <v>0</v>
      </c>
      <c r="BE68" s="4" t="b">
        <f t="shared" si="136"/>
        <v>0</v>
      </c>
      <c r="BF68" s="4" t="b">
        <f t="shared" si="137"/>
        <v>0</v>
      </c>
      <c r="BG68" s="4" t="b">
        <f t="shared" si="138"/>
        <v>0</v>
      </c>
      <c r="BH68" s="4" t="b">
        <f t="shared" si="139"/>
        <v>0</v>
      </c>
      <c r="BI68" s="4" t="b">
        <f t="shared" si="140"/>
        <v>0</v>
      </c>
      <c r="BJ68" s="4" t="b">
        <f t="shared" si="141"/>
        <v>0</v>
      </c>
      <c r="BK68" s="4" t="b">
        <f t="shared" si="142"/>
        <v>0</v>
      </c>
      <c r="BL68" s="4" t="b">
        <f t="shared" si="143"/>
        <v>0</v>
      </c>
      <c r="BM68" s="4" t="b">
        <f t="shared" si="144"/>
        <v>0</v>
      </c>
      <c r="BN68" s="4" t="b">
        <f t="shared" si="145"/>
        <v>0</v>
      </c>
      <c r="BO68" s="4" t="b">
        <f t="shared" si="146"/>
        <v>0</v>
      </c>
      <c r="BP68" s="4" t="b">
        <f t="shared" si="147"/>
        <v>0</v>
      </c>
      <c r="BQ68" s="4" t="b">
        <f t="shared" si="148"/>
        <v>0</v>
      </c>
      <c r="BR68" s="4" t="b">
        <f t="shared" si="149"/>
        <v>0</v>
      </c>
      <c r="BS68" s="4" t="b">
        <f t="shared" si="150"/>
        <v>1</v>
      </c>
      <c r="BT68" s="4" t="b">
        <f t="shared" si="151"/>
        <v>0</v>
      </c>
      <c r="BU68" s="4" t="b">
        <f t="shared" si="152"/>
        <v>0</v>
      </c>
      <c r="BV68" s="4" t="b">
        <f t="shared" si="153"/>
        <v>0</v>
      </c>
      <c r="BW68" s="4" t="b">
        <f t="shared" si="154"/>
        <v>0</v>
      </c>
      <c r="BX68" s="4" t="b">
        <f t="shared" si="155"/>
        <v>0</v>
      </c>
      <c r="BY68" s="4" t="b">
        <f t="shared" si="156"/>
        <v>0</v>
      </c>
      <c r="BZ68" s="4" t="b">
        <f t="shared" si="157"/>
        <v>0</v>
      </c>
      <c r="CA68" s="4" t="b">
        <f t="shared" si="158"/>
        <v>0</v>
      </c>
      <c r="CB68" s="4" t="b">
        <f t="shared" si="159"/>
        <v>0</v>
      </c>
      <c r="CC68" s="4" t="b">
        <f t="shared" si="160"/>
        <v>0</v>
      </c>
      <c r="CD68" s="4" t="b">
        <f t="shared" si="161"/>
        <v>0</v>
      </c>
      <c r="CE68" s="4" t="b">
        <f t="shared" si="162"/>
        <v>0</v>
      </c>
      <c r="CF68" s="4" t="b">
        <f t="shared" si="163"/>
        <v>0</v>
      </c>
      <c r="CG68" s="4" t="b">
        <f t="shared" si="164"/>
        <v>0</v>
      </c>
      <c r="CH68" s="4" t="b">
        <f t="shared" si="165"/>
        <v>0</v>
      </c>
      <c r="CI68" s="4" t="b">
        <f t="shared" si="166"/>
        <v>0</v>
      </c>
      <c r="CJ68" s="4" t="b">
        <f t="shared" si="167"/>
        <v>0</v>
      </c>
      <c r="CK68" s="4" t="b">
        <f t="shared" si="168"/>
        <v>0</v>
      </c>
      <c r="CL68" s="4" t="b">
        <f t="shared" si="169"/>
        <v>0</v>
      </c>
      <c r="CM68" s="4" t="b">
        <f t="shared" si="170"/>
        <v>0</v>
      </c>
      <c r="CN68" s="4" t="b">
        <f t="shared" si="171"/>
        <v>0</v>
      </c>
      <c r="CO68" s="4" t="b">
        <f t="shared" si="172"/>
        <v>0</v>
      </c>
      <c r="CP68" s="4" t="b">
        <f t="shared" si="173"/>
        <v>0</v>
      </c>
      <c r="CQ68" s="4" t="b">
        <f t="shared" si="174"/>
        <v>0</v>
      </c>
      <c r="CR68" s="4" t="b">
        <f t="shared" si="175"/>
        <v>0</v>
      </c>
      <c r="CS68" s="4" t="b">
        <f t="shared" si="176"/>
        <v>0</v>
      </c>
      <c r="CT68" s="4" t="b">
        <f t="shared" si="177"/>
        <v>0</v>
      </c>
      <c r="CU68" s="4" t="b">
        <f t="shared" si="178"/>
        <v>0</v>
      </c>
      <c r="CV68" s="4" t="b">
        <f t="shared" si="179"/>
        <v>0</v>
      </c>
      <c r="CW68" s="4" t="b">
        <f t="shared" si="180"/>
        <v>0</v>
      </c>
      <c r="CX68" s="4" t="b">
        <f t="shared" si="181"/>
        <v>0</v>
      </c>
      <c r="CY68" s="4" t="b">
        <f t="shared" si="182"/>
        <v>0</v>
      </c>
      <c r="CZ68" s="4" t="b">
        <f t="shared" si="183"/>
        <v>0</v>
      </c>
      <c r="DA68" s="4" t="b">
        <f t="shared" si="184"/>
        <v>0</v>
      </c>
      <c r="DB68" s="4" t="b">
        <f t="shared" si="185"/>
        <v>0</v>
      </c>
      <c r="DC68" s="4" t="b">
        <f t="shared" si="186"/>
        <v>0</v>
      </c>
      <c r="DD68" s="4" t="b">
        <f t="shared" si="187"/>
        <v>0</v>
      </c>
    </row>
    <row r="69" spans="1:108">
      <c r="A69" s="4" t="s">
        <v>1588</v>
      </c>
      <c r="C69" t="s">
        <v>1589</v>
      </c>
      <c r="D69" s="4"/>
      <c r="E69" s="4" t="s">
        <v>1162</v>
      </c>
      <c r="F69" t="s">
        <v>1163</v>
      </c>
      <c r="G69" t="s">
        <v>970</v>
      </c>
      <c r="H69" t="s">
        <v>7428</v>
      </c>
      <c r="I69" t="s">
        <v>7418</v>
      </c>
      <c r="J69" s="4" t="s">
        <v>16</v>
      </c>
      <c r="K69" s="4" t="s">
        <v>16</v>
      </c>
      <c r="L69" s="4" t="s">
        <v>6606</v>
      </c>
      <c r="M69" s="4" t="s">
        <v>942</v>
      </c>
      <c r="N69" s="4" t="s">
        <v>1590</v>
      </c>
      <c r="O69" s="4" t="b">
        <f t="shared" si="94"/>
        <v>1</v>
      </c>
      <c r="P69" s="4" t="b">
        <f t="shared" si="95"/>
        <v>1</v>
      </c>
      <c r="Q69" s="4" t="b">
        <f t="shared" si="96"/>
        <v>1</v>
      </c>
      <c r="R69" s="4" t="b">
        <f t="shared" si="97"/>
        <v>1</v>
      </c>
      <c r="S69" s="4" t="b">
        <f t="shared" si="98"/>
        <v>1</v>
      </c>
      <c r="T69" s="4" t="b">
        <f t="shared" si="99"/>
        <v>1</v>
      </c>
      <c r="U69" s="4" t="b">
        <f t="shared" si="100"/>
        <v>1</v>
      </c>
      <c r="V69" s="4" t="b">
        <f t="shared" si="101"/>
        <v>1</v>
      </c>
      <c r="W69" s="4" t="b">
        <f t="shared" si="102"/>
        <v>0</v>
      </c>
      <c r="X69" s="4" t="b">
        <f t="shared" si="103"/>
        <v>1</v>
      </c>
      <c r="Y69" s="4" t="b">
        <f t="shared" si="104"/>
        <v>1</v>
      </c>
      <c r="Z69" s="4" t="b">
        <f t="shared" si="105"/>
        <v>1</v>
      </c>
      <c r="AA69" s="4" t="b">
        <f t="shared" si="106"/>
        <v>1</v>
      </c>
      <c r="AB69" s="4" t="b">
        <f t="shared" si="107"/>
        <v>0</v>
      </c>
      <c r="AC69" s="4" t="b">
        <f t="shared" si="108"/>
        <v>0</v>
      </c>
      <c r="AD69" s="4" t="b">
        <f t="shared" si="109"/>
        <v>0</v>
      </c>
      <c r="AE69" s="4" t="b">
        <f t="shared" si="110"/>
        <v>0</v>
      </c>
      <c r="AF69" s="4" t="b">
        <f t="shared" si="111"/>
        <v>1</v>
      </c>
      <c r="AG69" s="4" t="b">
        <f t="shared" si="112"/>
        <v>0</v>
      </c>
      <c r="AH69" s="4" t="b">
        <f t="shared" si="113"/>
        <v>1</v>
      </c>
      <c r="AI69" s="4" t="b">
        <f t="shared" si="114"/>
        <v>1</v>
      </c>
      <c r="AJ69" s="4" t="b">
        <f t="shared" si="115"/>
        <v>0</v>
      </c>
      <c r="AK69" s="4" t="b">
        <f t="shared" si="116"/>
        <v>1</v>
      </c>
      <c r="AL69" s="4" t="b">
        <f t="shared" si="117"/>
        <v>0</v>
      </c>
      <c r="AM69" s="4" t="b">
        <f t="shared" si="118"/>
        <v>1</v>
      </c>
      <c r="AN69" s="4" t="b">
        <f t="shared" si="119"/>
        <v>0</v>
      </c>
      <c r="AO69" s="4" t="b">
        <f t="shared" si="120"/>
        <v>0</v>
      </c>
      <c r="AP69" s="4" t="b">
        <f t="shared" si="121"/>
        <v>0</v>
      </c>
      <c r="AQ69" s="4" t="b">
        <f t="shared" si="122"/>
        <v>1</v>
      </c>
      <c r="AR69" s="4" t="b">
        <f t="shared" si="123"/>
        <v>0</v>
      </c>
      <c r="AS69" s="4" t="b">
        <f t="shared" si="124"/>
        <v>0</v>
      </c>
      <c r="AT69" s="4" t="b">
        <f t="shared" si="125"/>
        <v>0</v>
      </c>
      <c r="AU69" s="4" t="b">
        <f t="shared" si="126"/>
        <v>0</v>
      </c>
      <c r="AV69" s="4" t="b">
        <f t="shared" si="127"/>
        <v>1</v>
      </c>
      <c r="AW69" s="4" t="b">
        <f t="shared" si="128"/>
        <v>0</v>
      </c>
      <c r="AX69" s="4" t="b">
        <f t="shared" si="129"/>
        <v>1</v>
      </c>
      <c r="AY69" s="4" t="b">
        <f t="shared" si="130"/>
        <v>1</v>
      </c>
      <c r="AZ69" s="4" t="b">
        <f t="shared" si="131"/>
        <v>0</v>
      </c>
      <c r="BA69" s="4" t="b">
        <f t="shared" si="132"/>
        <v>0</v>
      </c>
      <c r="BB69" s="4" t="b">
        <f t="shared" si="133"/>
        <v>1</v>
      </c>
      <c r="BC69" s="4" t="b">
        <f t="shared" si="134"/>
        <v>1</v>
      </c>
      <c r="BD69" s="4" t="b">
        <f t="shared" si="135"/>
        <v>0</v>
      </c>
      <c r="BE69" s="4" t="b">
        <f t="shared" si="136"/>
        <v>0</v>
      </c>
      <c r="BF69" s="4" t="b">
        <f t="shared" si="137"/>
        <v>1</v>
      </c>
      <c r="BG69" s="4" t="b">
        <f t="shared" si="138"/>
        <v>1</v>
      </c>
      <c r="BH69" s="4" t="b">
        <f t="shared" si="139"/>
        <v>0</v>
      </c>
      <c r="BI69" s="4" t="b">
        <f t="shared" si="140"/>
        <v>0</v>
      </c>
      <c r="BJ69" s="4" t="b">
        <f t="shared" si="141"/>
        <v>0</v>
      </c>
      <c r="BK69" s="4" t="b">
        <f t="shared" si="142"/>
        <v>0</v>
      </c>
      <c r="BL69" s="4" t="b">
        <f t="shared" si="143"/>
        <v>1</v>
      </c>
      <c r="BM69" s="4" t="b">
        <f t="shared" si="144"/>
        <v>1</v>
      </c>
      <c r="BN69" s="4" t="b">
        <f t="shared" si="145"/>
        <v>0</v>
      </c>
      <c r="BO69" s="4" t="b">
        <f t="shared" si="146"/>
        <v>1</v>
      </c>
      <c r="BP69" s="4" t="b">
        <f t="shared" si="147"/>
        <v>1</v>
      </c>
      <c r="BQ69" s="4" t="b">
        <f t="shared" si="148"/>
        <v>0</v>
      </c>
      <c r="BR69" s="4" t="b">
        <f t="shared" si="149"/>
        <v>0</v>
      </c>
      <c r="BS69" s="4" t="b">
        <f t="shared" si="150"/>
        <v>1</v>
      </c>
      <c r="BT69" s="4" t="b">
        <f t="shared" si="151"/>
        <v>0</v>
      </c>
      <c r="BU69" s="4" t="b">
        <f t="shared" si="152"/>
        <v>1</v>
      </c>
      <c r="BV69" s="4" t="b">
        <f t="shared" si="153"/>
        <v>1</v>
      </c>
      <c r="BW69" s="4" t="b">
        <f t="shared" si="154"/>
        <v>1</v>
      </c>
      <c r="BX69" s="4" t="b">
        <f t="shared" si="155"/>
        <v>0</v>
      </c>
      <c r="BY69" s="4" t="b">
        <f t="shared" si="156"/>
        <v>1</v>
      </c>
      <c r="BZ69" s="4" t="b">
        <f t="shared" si="157"/>
        <v>0</v>
      </c>
      <c r="CA69" s="4" t="b">
        <f t="shared" si="158"/>
        <v>1</v>
      </c>
      <c r="CB69" s="4" t="b">
        <f t="shared" si="159"/>
        <v>1</v>
      </c>
      <c r="CC69" s="4" t="b">
        <f t="shared" si="160"/>
        <v>1</v>
      </c>
      <c r="CD69" s="4" t="b">
        <f t="shared" si="161"/>
        <v>0</v>
      </c>
      <c r="CE69" s="4" t="b">
        <f t="shared" si="162"/>
        <v>0</v>
      </c>
      <c r="CF69" s="4" t="b">
        <f t="shared" si="163"/>
        <v>0</v>
      </c>
      <c r="CG69" s="4" t="b">
        <f t="shared" si="164"/>
        <v>1</v>
      </c>
      <c r="CH69" s="4" t="b">
        <f t="shared" si="165"/>
        <v>0</v>
      </c>
      <c r="CI69" s="4" t="b">
        <f t="shared" si="166"/>
        <v>0</v>
      </c>
      <c r="CJ69" s="4" t="b">
        <f t="shared" si="167"/>
        <v>1</v>
      </c>
      <c r="CK69" s="4" t="b">
        <f t="shared" si="168"/>
        <v>1</v>
      </c>
      <c r="CL69" s="4" t="b">
        <f t="shared" si="169"/>
        <v>0</v>
      </c>
      <c r="CM69" s="4" t="b">
        <f t="shared" si="170"/>
        <v>1</v>
      </c>
      <c r="CN69" s="4" t="b">
        <f t="shared" si="171"/>
        <v>0</v>
      </c>
      <c r="CO69" s="4" t="b">
        <f t="shared" si="172"/>
        <v>1</v>
      </c>
      <c r="CP69" s="4" t="b">
        <f t="shared" si="173"/>
        <v>0</v>
      </c>
      <c r="CQ69" s="4" t="b">
        <f t="shared" si="174"/>
        <v>0</v>
      </c>
      <c r="CR69" s="4" t="b">
        <f t="shared" si="175"/>
        <v>1</v>
      </c>
      <c r="CS69" s="4" t="b">
        <f t="shared" si="176"/>
        <v>0</v>
      </c>
      <c r="CT69" s="4" t="b">
        <f t="shared" si="177"/>
        <v>0</v>
      </c>
      <c r="CU69" s="4" t="b">
        <f t="shared" si="178"/>
        <v>0</v>
      </c>
      <c r="CV69" s="4" t="b">
        <f t="shared" si="179"/>
        <v>0</v>
      </c>
      <c r="CW69" s="4" t="b">
        <f t="shared" si="180"/>
        <v>0</v>
      </c>
      <c r="CX69" s="4" t="b">
        <f t="shared" si="181"/>
        <v>0</v>
      </c>
      <c r="CY69" s="4" t="b">
        <f t="shared" si="182"/>
        <v>0</v>
      </c>
      <c r="CZ69" s="4" t="b">
        <f t="shared" si="183"/>
        <v>0</v>
      </c>
      <c r="DA69" s="4" t="b">
        <f t="shared" si="184"/>
        <v>0</v>
      </c>
      <c r="DB69" s="4" t="b">
        <f t="shared" si="185"/>
        <v>0</v>
      </c>
      <c r="DC69" s="4" t="b">
        <f t="shared" si="186"/>
        <v>0</v>
      </c>
      <c r="DD69" s="4" t="b">
        <f t="shared" si="187"/>
        <v>1</v>
      </c>
    </row>
    <row r="70" spans="1:108">
      <c r="A70" s="7" t="s">
        <v>1591</v>
      </c>
      <c r="C70" t="s">
        <v>1589</v>
      </c>
      <c r="E70" t="s">
        <v>1162</v>
      </c>
      <c r="F70" t="s">
        <v>1163</v>
      </c>
      <c r="G70" t="s">
        <v>970</v>
      </c>
      <c r="H70" t="s">
        <v>7428</v>
      </c>
      <c r="I70" t="s">
        <v>7418</v>
      </c>
      <c r="J70" s="4" t="s">
        <v>135</v>
      </c>
      <c r="K70" t="s">
        <v>136</v>
      </c>
      <c r="L70" t="s">
        <v>2107</v>
      </c>
      <c r="M70" t="s">
        <v>6079</v>
      </c>
      <c r="N70" t="s">
        <v>79</v>
      </c>
      <c r="O70" t="b">
        <f t="shared" si="94"/>
        <v>1</v>
      </c>
      <c r="P70" t="b">
        <f t="shared" si="95"/>
        <v>0</v>
      </c>
      <c r="Q70" t="b">
        <f t="shared" si="96"/>
        <v>0</v>
      </c>
      <c r="R70" t="b">
        <f t="shared" si="97"/>
        <v>0</v>
      </c>
      <c r="S70" t="b">
        <f t="shared" si="98"/>
        <v>0</v>
      </c>
      <c r="T70" t="b">
        <f t="shared" si="99"/>
        <v>0</v>
      </c>
      <c r="U70" t="b">
        <f t="shared" si="100"/>
        <v>0</v>
      </c>
      <c r="V70" t="b">
        <f t="shared" si="101"/>
        <v>0</v>
      </c>
      <c r="W70" t="b">
        <f t="shared" si="102"/>
        <v>1</v>
      </c>
      <c r="X70" t="b">
        <f t="shared" si="103"/>
        <v>0</v>
      </c>
      <c r="Y70" t="b">
        <f t="shared" si="104"/>
        <v>0</v>
      </c>
      <c r="Z70" t="b">
        <f t="shared" si="105"/>
        <v>0</v>
      </c>
      <c r="AA70" t="b">
        <f t="shared" si="106"/>
        <v>0</v>
      </c>
      <c r="AB70" t="b">
        <f t="shared" si="107"/>
        <v>0</v>
      </c>
      <c r="AC70" t="b">
        <f t="shared" si="108"/>
        <v>0</v>
      </c>
      <c r="AD70" t="b">
        <f t="shared" si="109"/>
        <v>0</v>
      </c>
      <c r="AE70" t="b">
        <f t="shared" si="110"/>
        <v>0</v>
      </c>
      <c r="AF70" t="b">
        <f t="shared" si="111"/>
        <v>0</v>
      </c>
      <c r="AG70" t="b">
        <f t="shared" si="112"/>
        <v>0</v>
      </c>
      <c r="AH70" t="b">
        <f t="shared" si="113"/>
        <v>0</v>
      </c>
      <c r="AI70" t="b">
        <f t="shared" si="114"/>
        <v>0</v>
      </c>
      <c r="AJ70" t="b">
        <f t="shared" si="115"/>
        <v>0</v>
      </c>
      <c r="AK70" t="b">
        <f t="shared" si="116"/>
        <v>0</v>
      </c>
      <c r="AL70" t="b">
        <f t="shared" si="117"/>
        <v>0</v>
      </c>
      <c r="AM70" t="b">
        <f t="shared" si="118"/>
        <v>0</v>
      </c>
      <c r="AN70" t="b">
        <f t="shared" si="119"/>
        <v>0</v>
      </c>
      <c r="AO70" t="b">
        <f t="shared" si="120"/>
        <v>0</v>
      </c>
      <c r="AP70" t="b">
        <f t="shared" si="121"/>
        <v>0</v>
      </c>
      <c r="AQ70" t="b">
        <f t="shared" si="122"/>
        <v>0</v>
      </c>
      <c r="AR70" t="b">
        <f t="shared" si="123"/>
        <v>0</v>
      </c>
      <c r="AS70" t="b">
        <f t="shared" si="124"/>
        <v>0</v>
      </c>
      <c r="AT70" t="b">
        <f t="shared" si="125"/>
        <v>0</v>
      </c>
      <c r="AU70" t="b">
        <f t="shared" si="126"/>
        <v>0</v>
      </c>
      <c r="AV70" t="b">
        <f t="shared" si="127"/>
        <v>0</v>
      </c>
      <c r="AW70" t="b">
        <f t="shared" si="128"/>
        <v>0</v>
      </c>
      <c r="AX70" t="b">
        <f t="shared" si="129"/>
        <v>0</v>
      </c>
      <c r="AY70" t="b">
        <f t="shared" si="130"/>
        <v>0</v>
      </c>
      <c r="AZ70" t="b">
        <f t="shared" si="131"/>
        <v>0</v>
      </c>
      <c r="BA70" t="b">
        <f t="shared" si="132"/>
        <v>0</v>
      </c>
      <c r="BB70" t="b">
        <f t="shared" si="133"/>
        <v>0</v>
      </c>
      <c r="BC70" t="b">
        <f t="shared" si="134"/>
        <v>0</v>
      </c>
      <c r="BD70" t="b">
        <f t="shared" si="135"/>
        <v>0</v>
      </c>
      <c r="BE70" t="b">
        <f t="shared" si="136"/>
        <v>0</v>
      </c>
      <c r="BF70" t="b">
        <f t="shared" si="137"/>
        <v>0</v>
      </c>
      <c r="BG70" t="b">
        <f t="shared" si="138"/>
        <v>0</v>
      </c>
      <c r="BH70" t="b">
        <f t="shared" si="139"/>
        <v>0</v>
      </c>
      <c r="BI70" t="b">
        <f t="shared" si="140"/>
        <v>0</v>
      </c>
      <c r="BJ70" t="b">
        <f t="shared" si="141"/>
        <v>0</v>
      </c>
      <c r="BK70" t="b">
        <f t="shared" si="142"/>
        <v>0</v>
      </c>
      <c r="BL70" t="b">
        <f t="shared" si="143"/>
        <v>0</v>
      </c>
      <c r="BM70" t="b">
        <f t="shared" si="144"/>
        <v>0</v>
      </c>
      <c r="BN70" t="b">
        <f t="shared" si="145"/>
        <v>0</v>
      </c>
      <c r="BO70" t="b">
        <f t="shared" si="146"/>
        <v>0</v>
      </c>
      <c r="BP70" t="b">
        <f t="shared" si="147"/>
        <v>0</v>
      </c>
      <c r="BQ70" t="b">
        <f t="shared" si="148"/>
        <v>0</v>
      </c>
      <c r="BR70" t="b">
        <f t="shared" si="149"/>
        <v>0</v>
      </c>
      <c r="BS70" t="b">
        <f t="shared" si="150"/>
        <v>0</v>
      </c>
      <c r="BT70" t="b">
        <f t="shared" si="151"/>
        <v>0</v>
      </c>
      <c r="BU70" t="b">
        <f t="shared" si="152"/>
        <v>0</v>
      </c>
      <c r="BV70" t="b">
        <f t="shared" si="153"/>
        <v>0</v>
      </c>
      <c r="BW70" t="b">
        <f t="shared" si="154"/>
        <v>0</v>
      </c>
      <c r="BX70" t="b">
        <f t="shared" si="155"/>
        <v>0</v>
      </c>
      <c r="BY70" t="b">
        <f t="shared" si="156"/>
        <v>0</v>
      </c>
      <c r="BZ70" t="b">
        <f t="shared" si="157"/>
        <v>0</v>
      </c>
      <c r="CA70" t="b">
        <f t="shared" si="158"/>
        <v>0</v>
      </c>
      <c r="CB70" t="b">
        <f t="shared" si="159"/>
        <v>0</v>
      </c>
      <c r="CC70" t="b">
        <f t="shared" si="160"/>
        <v>0</v>
      </c>
      <c r="CD70" t="b">
        <f t="shared" si="161"/>
        <v>0</v>
      </c>
      <c r="CE70" t="b">
        <f t="shared" si="162"/>
        <v>0</v>
      </c>
      <c r="CF70" t="b">
        <f t="shared" si="163"/>
        <v>1</v>
      </c>
      <c r="CG70" t="b">
        <f t="shared" si="164"/>
        <v>0</v>
      </c>
      <c r="CH70" t="b">
        <f t="shared" si="165"/>
        <v>0</v>
      </c>
      <c r="CI70" t="b">
        <f t="shared" si="166"/>
        <v>0</v>
      </c>
      <c r="CJ70" t="b">
        <f t="shared" si="167"/>
        <v>0</v>
      </c>
      <c r="CK70" t="b">
        <f t="shared" si="168"/>
        <v>0</v>
      </c>
      <c r="CL70" t="b">
        <f t="shared" si="169"/>
        <v>0</v>
      </c>
      <c r="CM70" t="b">
        <f t="shared" si="170"/>
        <v>0</v>
      </c>
      <c r="CN70" t="b">
        <f t="shared" si="171"/>
        <v>0</v>
      </c>
      <c r="CO70" t="b">
        <f t="shared" si="172"/>
        <v>0</v>
      </c>
      <c r="CP70" t="b">
        <f t="shared" si="173"/>
        <v>0</v>
      </c>
      <c r="CQ70" t="b">
        <f t="shared" si="174"/>
        <v>0</v>
      </c>
      <c r="CR70" t="b">
        <f t="shared" si="175"/>
        <v>0</v>
      </c>
      <c r="CS70" t="b">
        <f t="shared" si="176"/>
        <v>0</v>
      </c>
      <c r="CT70" t="b">
        <f t="shared" si="177"/>
        <v>0</v>
      </c>
      <c r="CU70" t="b">
        <f t="shared" si="178"/>
        <v>0</v>
      </c>
      <c r="CV70" t="b">
        <f t="shared" si="179"/>
        <v>0</v>
      </c>
      <c r="CW70" t="b">
        <f t="shared" si="180"/>
        <v>0</v>
      </c>
      <c r="CX70" t="b">
        <f t="shared" si="181"/>
        <v>0</v>
      </c>
      <c r="CY70" t="b">
        <f t="shared" si="182"/>
        <v>0</v>
      </c>
      <c r="CZ70" t="b">
        <f t="shared" si="183"/>
        <v>0</v>
      </c>
      <c r="DA70" t="b">
        <f t="shared" si="184"/>
        <v>0</v>
      </c>
      <c r="DB70" t="b">
        <f t="shared" si="185"/>
        <v>0</v>
      </c>
      <c r="DC70" t="b">
        <f t="shared" si="186"/>
        <v>0</v>
      </c>
      <c r="DD70" t="b">
        <f t="shared" si="187"/>
        <v>0</v>
      </c>
    </row>
    <row r="71" spans="1:108">
      <c r="A71" s="4" t="s">
        <v>1592</v>
      </c>
      <c r="C71" t="s">
        <v>1589</v>
      </c>
      <c r="D71" s="4"/>
      <c r="E71" s="4" t="s">
        <v>1162</v>
      </c>
      <c r="F71" t="s">
        <v>1163</v>
      </c>
      <c r="G71" t="s">
        <v>970</v>
      </c>
      <c r="H71" t="s">
        <v>7428</v>
      </c>
      <c r="I71" t="s">
        <v>7418</v>
      </c>
      <c r="J71" s="4" t="s">
        <v>183</v>
      </c>
      <c r="K71" s="4" t="s">
        <v>183</v>
      </c>
      <c r="L71" s="4" t="s">
        <v>6607</v>
      </c>
      <c r="M71" s="4" t="s">
        <v>402</v>
      </c>
      <c r="N71" s="4" t="s">
        <v>1593</v>
      </c>
      <c r="O71" s="4" t="b">
        <f t="shared" si="94"/>
        <v>1</v>
      </c>
      <c r="P71" s="4" t="b">
        <f t="shared" si="95"/>
        <v>1</v>
      </c>
      <c r="Q71" s="4" t="b">
        <f t="shared" si="96"/>
        <v>1</v>
      </c>
      <c r="R71" s="4" t="b">
        <f t="shared" si="97"/>
        <v>0</v>
      </c>
      <c r="S71" s="4" t="b">
        <f t="shared" si="98"/>
        <v>1</v>
      </c>
      <c r="T71" s="4" t="b">
        <f t="shared" si="99"/>
        <v>0</v>
      </c>
      <c r="U71" s="4" t="b">
        <f t="shared" si="100"/>
        <v>1</v>
      </c>
      <c r="V71" s="4" t="b">
        <f t="shared" si="101"/>
        <v>1</v>
      </c>
      <c r="W71" s="4" t="b">
        <f t="shared" si="102"/>
        <v>0</v>
      </c>
      <c r="X71" s="4" t="b">
        <f t="shared" si="103"/>
        <v>0</v>
      </c>
      <c r="Y71" s="4" t="b">
        <f t="shared" si="104"/>
        <v>0</v>
      </c>
      <c r="Z71" s="4" t="b">
        <f t="shared" si="105"/>
        <v>0</v>
      </c>
      <c r="AA71" s="4" t="b">
        <f t="shared" si="106"/>
        <v>0</v>
      </c>
      <c r="AB71" s="4" t="b">
        <f t="shared" si="107"/>
        <v>0</v>
      </c>
      <c r="AC71" s="4" t="b">
        <f t="shared" si="108"/>
        <v>0</v>
      </c>
      <c r="AD71" s="4" t="b">
        <f t="shared" si="109"/>
        <v>0</v>
      </c>
      <c r="AE71" s="4" t="b">
        <f t="shared" si="110"/>
        <v>0</v>
      </c>
      <c r="AF71" s="4" t="b">
        <f t="shared" si="111"/>
        <v>0</v>
      </c>
      <c r="AG71" s="4" t="b">
        <f t="shared" si="112"/>
        <v>0</v>
      </c>
      <c r="AH71" s="4" t="b">
        <f t="shared" si="113"/>
        <v>0</v>
      </c>
      <c r="AI71" s="4" t="b">
        <f t="shared" si="114"/>
        <v>1</v>
      </c>
      <c r="AJ71" s="4" t="b">
        <f t="shared" si="115"/>
        <v>0</v>
      </c>
      <c r="AK71" s="4" t="b">
        <f t="shared" si="116"/>
        <v>0</v>
      </c>
      <c r="AL71" s="4" t="b">
        <f t="shared" si="117"/>
        <v>0</v>
      </c>
      <c r="AM71" s="4" t="b">
        <f t="shared" si="118"/>
        <v>0</v>
      </c>
      <c r="AN71" s="4" t="b">
        <f t="shared" si="119"/>
        <v>0</v>
      </c>
      <c r="AO71" s="4" t="b">
        <f t="shared" si="120"/>
        <v>0</v>
      </c>
      <c r="AP71" s="4" t="b">
        <f t="shared" si="121"/>
        <v>0</v>
      </c>
      <c r="AQ71" s="4" t="b">
        <f t="shared" si="122"/>
        <v>0</v>
      </c>
      <c r="AR71" s="4" t="b">
        <f t="shared" si="123"/>
        <v>0</v>
      </c>
      <c r="AS71" s="4" t="b">
        <f t="shared" si="124"/>
        <v>0</v>
      </c>
      <c r="AT71" s="4" t="b">
        <f t="shared" si="125"/>
        <v>0</v>
      </c>
      <c r="AU71" s="4" t="b">
        <f t="shared" si="126"/>
        <v>0</v>
      </c>
      <c r="AV71" s="4" t="b">
        <f t="shared" si="127"/>
        <v>1</v>
      </c>
      <c r="AW71" s="4" t="b">
        <f t="shared" si="128"/>
        <v>0</v>
      </c>
      <c r="AX71" s="4" t="b">
        <f t="shared" si="129"/>
        <v>0</v>
      </c>
      <c r="AY71" s="4" t="b">
        <f t="shared" si="130"/>
        <v>0</v>
      </c>
      <c r="AZ71" s="4" t="b">
        <f t="shared" si="131"/>
        <v>0</v>
      </c>
      <c r="BA71" s="4" t="b">
        <f t="shared" si="132"/>
        <v>0</v>
      </c>
      <c r="BB71" s="4" t="b">
        <f t="shared" si="133"/>
        <v>0</v>
      </c>
      <c r="BC71" s="4" t="b">
        <f t="shared" si="134"/>
        <v>0</v>
      </c>
      <c r="BD71" s="4" t="b">
        <f t="shared" si="135"/>
        <v>0</v>
      </c>
      <c r="BE71" s="4" t="b">
        <f t="shared" si="136"/>
        <v>0</v>
      </c>
      <c r="BF71" s="4" t="b">
        <f t="shared" si="137"/>
        <v>0</v>
      </c>
      <c r="BG71" s="4" t="b">
        <f t="shared" si="138"/>
        <v>0</v>
      </c>
      <c r="BH71" s="4" t="b">
        <f t="shared" si="139"/>
        <v>0</v>
      </c>
      <c r="BI71" s="4" t="b">
        <f t="shared" si="140"/>
        <v>0</v>
      </c>
      <c r="BJ71" s="4" t="b">
        <f t="shared" si="141"/>
        <v>0</v>
      </c>
      <c r="BK71" s="4" t="b">
        <f t="shared" si="142"/>
        <v>0</v>
      </c>
      <c r="BL71" s="4" t="b">
        <f t="shared" si="143"/>
        <v>1</v>
      </c>
      <c r="BM71" s="4" t="b">
        <f t="shared" si="144"/>
        <v>0</v>
      </c>
      <c r="BN71" s="4" t="b">
        <f t="shared" si="145"/>
        <v>0</v>
      </c>
      <c r="BO71" s="4" t="b">
        <f t="shared" si="146"/>
        <v>0</v>
      </c>
      <c r="BP71" s="4" t="b">
        <f t="shared" si="147"/>
        <v>0</v>
      </c>
      <c r="BQ71" s="4" t="b">
        <f t="shared" si="148"/>
        <v>0</v>
      </c>
      <c r="BR71" s="4" t="b">
        <f t="shared" si="149"/>
        <v>0</v>
      </c>
      <c r="BS71" s="4" t="b">
        <f t="shared" si="150"/>
        <v>1</v>
      </c>
      <c r="BT71" s="4" t="b">
        <f t="shared" si="151"/>
        <v>0</v>
      </c>
      <c r="BU71" s="4" t="b">
        <f t="shared" si="152"/>
        <v>0</v>
      </c>
      <c r="BV71" s="4" t="b">
        <f t="shared" si="153"/>
        <v>0</v>
      </c>
      <c r="BW71" s="4" t="b">
        <f t="shared" si="154"/>
        <v>0</v>
      </c>
      <c r="BX71" s="4" t="b">
        <f t="shared" si="155"/>
        <v>0</v>
      </c>
      <c r="BY71" s="4" t="b">
        <f t="shared" si="156"/>
        <v>0</v>
      </c>
      <c r="BZ71" s="4" t="b">
        <f t="shared" si="157"/>
        <v>0</v>
      </c>
      <c r="CA71" s="4" t="b">
        <f t="shared" si="158"/>
        <v>0</v>
      </c>
      <c r="CB71" s="4" t="b">
        <f t="shared" si="159"/>
        <v>0</v>
      </c>
      <c r="CC71" s="4" t="b">
        <f t="shared" si="160"/>
        <v>0</v>
      </c>
      <c r="CD71" s="4" t="b">
        <f t="shared" si="161"/>
        <v>0</v>
      </c>
      <c r="CE71" s="4" t="b">
        <f t="shared" si="162"/>
        <v>0</v>
      </c>
      <c r="CF71" s="4" t="b">
        <f t="shared" si="163"/>
        <v>0</v>
      </c>
      <c r="CG71" s="4" t="b">
        <f t="shared" si="164"/>
        <v>1</v>
      </c>
      <c r="CH71" s="4" t="b">
        <f t="shared" si="165"/>
        <v>0</v>
      </c>
      <c r="CI71" s="4" t="b">
        <f t="shared" si="166"/>
        <v>0</v>
      </c>
      <c r="CJ71" s="4" t="b">
        <f t="shared" si="167"/>
        <v>1</v>
      </c>
      <c r="CK71" s="4" t="b">
        <f t="shared" si="168"/>
        <v>0</v>
      </c>
      <c r="CL71" s="4" t="b">
        <f t="shared" si="169"/>
        <v>0</v>
      </c>
      <c r="CM71" s="4" t="b">
        <f t="shared" si="170"/>
        <v>0</v>
      </c>
      <c r="CN71" s="4" t="b">
        <f t="shared" si="171"/>
        <v>0</v>
      </c>
      <c r="CO71" s="4" t="b">
        <f t="shared" si="172"/>
        <v>0</v>
      </c>
      <c r="CP71" s="4" t="b">
        <f t="shared" si="173"/>
        <v>0</v>
      </c>
      <c r="CQ71" s="4" t="b">
        <f t="shared" si="174"/>
        <v>0</v>
      </c>
      <c r="CR71" s="4" t="b">
        <f t="shared" si="175"/>
        <v>0</v>
      </c>
      <c r="CS71" s="4" t="b">
        <f t="shared" si="176"/>
        <v>0</v>
      </c>
      <c r="CT71" s="4" t="b">
        <f t="shared" si="177"/>
        <v>0</v>
      </c>
      <c r="CU71" s="4" t="b">
        <f t="shared" si="178"/>
        <v>0</v>
      </c>
      <c r="CV71" s="4" t="b">
        <f t="shared" si="179"/>
        <v>0</v>
      </c>
      <c r="CW71" s="4" t="b">
        <f t="shared" si="180"/>
        <v>0</v>
      </c>
      <c r="CX71" s="4" t="b">
        <f t="shared" si="181"/>
        <v>0</v>
      </c>
      <c r="CY71" s="4" t="b">
        <f t="shared" si="182"/>
        <v>0</v>
      </c>
      <c r="CZ71" s="4" t="b">
        <f t="shared" si="183"/>
        <v>0</v>
      </c>
      <c r="DA71" s="4" t="b">
        <f t="shared" si="184"/>
        <v>0</v>
      </c>
      <c r="DB71" s="4" t="b">
        <f t="shared" si="185"/>
        <v>0</v>
      </c>
      <c r="DC71" s="4" t="b">
        <f t="shared" si="186"/>
        <v>0</v>
      </c>
      <c r="DD71" s="4" t="b">
        <f t="shared" si="187"/>
        <v>0</v>
      </c>
    </row>
    <row r="72" spans="1:108">
      <c r="A72" t="s">
        <v>1594</v>
      </c>
      <c r="C72" t="s">
        <v>1589</v>
      </c>
      <c r="E72" t="s">
        <v>1162</v>
      </c>
      <c r="F72" t="s">
        <v>1163</v>
      </c>
      <c r="G72" t="s">
        <v>970</v>
      </c>
      <c r="H72" t="s">
        <v>7428</v>
      </c>
      <c r="I72" t="s">
        <v>7418</v>
      </c>
      <c r="J72" t="s">
        <v>16</v>
      </c>
      <c r="K72" t="s">
        <v>16</v>
      </c>
      <c r="L72" t="s">
        <v>6608</v>
      </c>
      <c r="M72" t="s">
        <v>6079</v>
      </c>
      <c r="N72" t="s">
        <v>1595</v>
      </c>
      <c r="O72" t="b">
        <f t="shared" si="94"/>
        <v>1</v>
      </c>
      <c r="P72" t="b">
        <f t="shared" si="95"/>
        <v>1</v>
      </c>
      <c r="Q72" t="b">
        <f t="shared" si="96"/>
        <v>1</v>
      </c>
      <c r="R72" t="b">
        <f t="shared" si="97"/>
        <v>1</v>
      </c>
      <c r="S72" t="b">
        <f t="shared" si="98"/>
        <v>1</v>
      </c>
      <c r="T72" t="b">
        <f t="shared" si="99"/>
        <v>1</v>
      </c>
      <c r="U72" t="b">
        <f t="shared" si="100"/>
        <v>1</v>
      </c>
      <c r="V72" t="b">
        <f t="shared" si="101"/>
        <v>1</v>
      </c>
      <c r="W72" t="b">
        <f t="shared" si="102"/>
        <v>1</v>
      </c>
      <c r="X72" t="b">
        <f t="shared" si="103"/>
        <v>1</v>
      </c>
      <c r="Y72" t="b">
        <f t="shared" si="104"/>
        <v>1</v>
      </c>
      <c r="Z72" t="b">
        <f t="shared" si="105"/>
        <v>1</v>
      </c>
      <c r="AA72" t="b">
        <f t="shared" si="106"/>
        <v>1</v>
      </c>
      <c r="AB72" t="b">
        <f t="shared" si="107"/>
        <v>1</v>
      </c>
      <c r="AC72" t="b">
        <f t="shared" si="108"/>
        <v>0</v>
      </c>
      <c r="AD72" t="b">
        <f t="shared" si="109"/>
        <v>0</v>
      </c>
      <c r="AE72" t="b">
        <f t="shared" si="110"/>
        <v>0</v>
      </c>
      <c r="AF72" t="b">
        <f t="shared" si="111"/>
        <v>0</v>
      </c>
      <c r="AG72" t="b">
        <f t="shared" si="112"/>
        <v>0</v>
      </c>
      <c r="AH72" t="b">
        <f t="shared" si="113"/>
        <v>1</v>
      </c>
      <c r="AI72" t="b">
        <f t="shared" si="114"/>
        <v>1</v>
      </c>
      <c r="AJ72" t="b">
        <f t="shared" si="115"/>
        <v>0</v>
      </c>
      <c r="AK72" t="b">
        <f t="shared" si="116"/>
        <v>1</v>
      </c>
      <c r="AL72" t="b">
        <f t="shared" si="117"/>
        <v>0</v>
      </c>
      <c r="AM72" t="b">
        <f t="shared" si="118"/>
        <v>1</v>
      </c>
      <c r="AN72" t="b">
        <f t="shared" si="119"/>
        <v>0</v>
      </c>
      <c r="AO72" t="b">
        <f t="shared" si="120"/>
        <v>0</v>
      </c>
      <c r="AP72" t="b">
        <f t="shared" si="121"/>
        <v>0</v>
      </c>
      <c r="AQ72" t="b">
        <f t="shared" si="122"/>
        <v>0</v>
      </c>
      <c r="AR72" t="b">
        <f t="shared" si="123"/>
        <v>0</v>
      </c>
      <c r="AS72" t="b">
        <f t="shared" si="124"/>
        <v>0</v>
      </c>
      <c r="AT72" t="b">
        <f t="shared" si="125"/>
        <v>0</v>
      </c>
      <c r="AU72" t="b">
        <f t="shared" si="126"/>
        <v>0</v>
      </c>
      <c r="AV72" t="b">
        <f t="shared" si="127"/>
        <v>1</v>
      </c>
      <c r="AW72" t="b">
        <f t="shared" si="128"/>
        <v>1</v>
      </c>
      <c r="AX72" t="b">
        <f t="shared" si="129"/>
        <v>0</v>
      </c>
      <c r="AY72" t="b">
        <f t="shared" si="130"/>
        <v>0</v>
      </c>
      <c r="AZ72" t="b">
        <f t="shared" si="131"/>
        <v>1</v>
      </c>
      <c r="BA72" t="b">
        <f t="shared" si="132"/>
        <v>1</v>
      </c>
      <c r="BB72" t="b">
        <f t="shared" si="133"/>
        <v>0</v>
      </c>
      <c r="BC72" t="b">
        <f t="shared" si="134"/>
        <v>0</v>
      </c>
      <c r="BD72" t="b">
        <f t="shared" si="135"/>
        <v>0</v>
      </c>
      <c r="BE72" t="b">
        <f t="shared" si="136"/>
        <v>0</v>
      </c>
      <c r="BF72" t="b">
        <f t="shared" si="137"/>
        <v>1</v>
      </c>
      <c r="BG72" t="b">
        <f t="shared" si="138"/>
        <v>0</v>
      </c>
      <c r="BH72" t="b">
        <f t="shared" si="139"/>
        <v>1</v>
      </c>
      <c r="BI72" t="b">
        <f t="shared" si="140"/>
        <v>0</v>
      </c>
      <c r="BJ72" t="b">
        <f t="shared" si="141"/>
        <v>0</v>
      </c>
      <c r="BK72" t="b">
        <f t="shared" si="142"/>
        <v>0</v>
      </c>
      <c r="BL72" t="b">
        <f t="shared" si="143"/>
        <v>1</v>
      </c>
      <c r="BM72" t="b">
        <f t="shared" si="144"/>
        <v>0</v>
      </c>
      <c r="BN72" t="b">
        <f t="shared" si="145"/>
        <v>0</v>
      </c>
      <c r="BO72" t="b">
        <f t="shared" si="146"/>
        <v>1</v>
      </c>
      <c r="BP72" t="b">
        <f t="shared" si="147"/>
        <v>1</v>
      </c>
      <c r="BQ72" t="b">
        <f t="shared" si="148"/>
        <v>1</v>
      </c>
      <c r="BR72" t="b">
        <f t="shared" si="149"/>
        <v>0</v>
      </c>
      <c r="BS72" t="b">
        <f t="shared" si="150"/>
        <v>0</v>
      </c>
      <c r="BT72" t="b">
        <f t="shared" si="151"/>
        <v>0</v>
      </c>
      <c r="BU72" t="b">
        <f t="shared" si="152"/>
        <v>0</v>
      </c>
      <c r="BV72" t="b">
        <f t="shared" si="153"/>
        <v>1</v>
      </c>
      <c r="BW72" t="b">
        <f t="shared" si="154"/>
        <v>0</v>
      </c>
      <c r="BX72" t="b">
        <f t="shared" si="155"/>
        <v>0</v>
      </c>
      <c r="BY72" t="b">
        <f t="shared" si="156"/>
        <v>0</v>
      </c>
      <c r="BZ72" t="b">
        <f t="shared" si="157"/>
        <v>1</v>
      </c>
      <c r="CA72" t="b">
        <f t="shared" si="158"/>
        <v>1</v>
      </c>
      <c r="CB72" t="b">
        <f t="shared" si="159"/>
        <v>0</v>
      </c>
      <c r="CC72" t="b">
        <f t="shared" si="160"/>
        <v>0</v>
      </c>
      <c r="CD72" t="b">
        <f t="shared" si="161"/>
        <v>0</v>
      </c>
      <c r="CE72" t="b">
        <f t="shared" si="162"/>
        <v>0</v>
      </c>
      <c r="CF72" t="b">
        <f t="shared" si="163"/>
        <v>1</v>
      </c>
      <c r="CG72" t="b">
        <f t="shared" si="164"/>
        <v>1</v>
      </c>
      <c r="CH72" t="b">
        <f t="shared" si="165"/>
        <v>1</v>
      </c>
      <c r="CI72" t="b">
        <f t="shared" si="166"/>
        <v>0</v>
      </c>
      <c r="CJ72" t="b">
        <f t="shared" si="167"/>
        <v>1</v>
      </c>
      <c r="CK72" t="b">
        <f t="shared" si="168"/>
        <v>0</v>
      </c>
      <c r="CL72" t="b">
        <f t="shared" si="169"/>
        <v>0</v>
      </c>
      <c r="CM72" t="b">
        <f t="shared" si="170"/>
        <v>1</v>
      </c>
      <c r="CN72" t="b">
        <f t="shared" si="171"/>
        <v>0</v>
      </c>
      <c r="CO72" t="b">
        <f t="shared" si="172"/>
        <v>1</v>
      </c>
      <c r="CP72" t="b">
        <f t="shared" si="173"/>
        <v>0</v>
      </c>
      <c r="CQ72" t="b">
        <f t="shared" si="174"/>
        <v>0</v>
      </c>
      <c r="CR72" t="b">
        <f t="shared" si="175"/>
        <v>1</v>
      </c>
      <c r="CS72" t="b">
        <f t="shared" si="176"/>
        <v>0</v>
      </c>
      <c r="CT72" t="b">
        <f t="shared" si="177"/>
        <v>0</v>
      </c>
      <c r="CU72" t="b">
        <f t="shared" si="178"/>
        <v>0</v>
      </c>
      <c r="CV72" t="b">
        <f t="shared" si="179"/>
        <v>0</v>
      </c>
      <c r="CW72" t="b">
        <f t="shared" si="180"/>
        <v>0</v>
      </c>
      <c r="CX72" t="b">
        <f t="shared" si="181"/>
        <v>0</v>
      </c>
      <c r="CY72" t="b">
        <f t="shared" si="182"/>
        <v>0</v>
      </c>
      <c r="CZ72" t="b">
        <f t="shared" si="183"/>
        <v>0</v>
      </c>
      <c r="DA72" t="b">
        <f t="shared" si="184"/>
        <v>1</v>
      </c>
      <c r="DB72" t="b">
        <f t="shared" si="185"/>
        <v>0</v>
      </c>
      <c r="DC72" t="b">
        <f t="shared" si="186"/>
        <v>0</v>
      </c>
      <c r="DD72" t="b">
        <f t="shared" si="187"/>
        <v>0</v>
      </c>
    </row>
    <row r="73" spans="1:108">
      <c r="A73" s="4" t="s">
        <v>1596</v>
      </c>
      <c r="C73" t="s">
        <v>1589</v>
      </c>
      <c r="D73" s="4"/>
      <c r="E73" s="4" t="s">
        <v>1162</v>
      </c>
      <c r="F73" t="s">
        <v>1163</v>
      </c>
      <c r="G73" t="s">
        <v>970</v>
      </c>
      <c r="H73" t="s">
        <v>7428</v>
      </c>
      <c r="I73" t="s">
        <v>7418</v>
      </c>
      <c r="J73" s="4" t="s">
        <v>113</v>
      </c>
      <c r="K73" s="4" t="s">
        <v>114</v>
      </c>
      <c r="L73" s="4" t="s">
        <v>6609</v>
      </c>
      <c r="M73" t="s">
        <v>6079</v>
      </c>
      <c r="N73" s="4" t="s">
        <v>1597</v>
      </c>
      <c r="O73" s="4" t="b">
        <f t="shared" si="94"/>
        <v>1</v>
      </c>
      <c r="P73" s="4" t="b">
        <f t="shared" si="95"/>
        <v>1</v>
      </c>
      <c r="Q73" s="4" t="b">
        <f t="shared" si="96"/>
        <v>1</v>
      </c>
      <c r="R73" s="4" t="b">
        <f t="shared" si="97"/>
        <v>1</v>
      </c>
      <c r="S73" s="4" t="b">
        <f t="shared" si="98"/>
        <v>1</v>
      </c>
      <c r="T73" s="4" t="b">
        <f t="shared" si="99"/>
        <v>1</v>
      </c>
      <c r="U73" s="4" t="b">
        <f t="shared" si="100"/>
        <v>1</v>
      </c>
      <c r="V73" s="4" t="b">
        <f t="shared" si="101"/>
        <v>1</v>
      </c>
      <c r="W73" s="4" t="b">
        <f t="shared" si="102"/>
        <v>1</v>
      </c>
      <c r="X73" s="4" t="b">
        <f t="shared" si="103"/>
        <v>0</v>
      </c>
      <c r="Y73" s="4" t="b">
        <f t="shared" si="104"/>
        <v>1</v>
      </c>
      <c r="Z73" s="4" t="b">
        <f t="shared" si="105"/>
        <v>1</v>
      </c>
      <c r="AA73" s="4" t="b">
        <f t="shared" si="106"/>
        <v>1</v>
      </c>
      <c r="AB73" s="4" t="b">
        <f t="shared" si="107"/>
        <v>1</v>
      </c>
      <c r="AC73" s="4" t="b">
        <f t="shared" si="108"/>
        <v>0</v>
      </c>
      <c r="AD73" s="4" t="b">
        <f t="shared" si="109"/>
        <v>0</v>
      </c>
      <c r="AE73" s="4" t="b">
        <f t="shared" si="110"/>
        <v>0</v>
      </c>
      <c r="AF73" s="4" t="b">
        <f t="shared" si="111"/>
        <v>0</v>
      </c>
      <c r="AG73" s="4" t="b">
        <f t="shared" si="112"/>
        <v>0</v>
      </c>
      <c r="AH73" s="4" t="b">
        <f t="shared" si="113"/>
        <v>1</v>
      </c>
      <c r="AI73" s="4" t="b">
        <f t="shared" si="114"/>
        <v>1</v>
      </c>
      <c r="AJ73" s="4" t="b">
        <f t="shared" si="115"/>
        <v>0</v>
      </c>
      <c r="AK73" s="4" t="b">
        <f t="shared" si="116"/>
        <v>1</v>
      </c>
      <c r="AL73" s="4" t="b">
        <f t="shared" si="117"/>
        <v>0</v>
      </c>
      <c r="AM73" s="4" t="b">
        <f t="shared" si="118"/>
        <v>1</v>
      </c>
      <c r="AN73" s="4" t="b">
        <f t="shared" si="119"/>
        <v>0</v>
      </c>
      <c r="AO73" s="4" t="b">
        <f t="shared" si="120"/>
        <v>0</v>
      </c>
      <c r="AP73" s="4" t="b">
        <f t="shared" si="121"/>
        <v>0</v>
      </c>
      <c r="AQ73" s="4" t="b">
        <f t="shared" si="122"/>
        <v>0</v>
      </c>
      <c r="AR73" s="4" t="b">
        <f t="shared" si="123"/>
        <v>0</v>
      </c>
      <c r="AS73" s="4" t="b">
        <f t="shared" si="124"/>
        <v>0</v>
      </c>
      <c r="AT73" s="4" t="b">
        <f t="shared" si="125"/>
        <v>0</v>
      </c>
      <c r="AU73" s="4" t="b">
        <f t="shared" si="126"/>
        <v>0</v>
      </c>
      <c r="AV73" s="4" t="b">
        <f t="shared" si="127"/>
        <v>1</v>
      </c>
      <c r="AW73" s="4" t="b">
        <f t="shared" si="128"/>
        <v>1</v>
      </c>
      <c r="AX73" s="4" t="b">
        <f t="shared" si="129"/>
        <v>0</v>
      </c>
      <c r="AY73" s="4" t="b">
        <f t="shared" si="130"/>
        <v>0</v>
      </c>
      <c r="AZ73" s="4" t="b">
        <f t="shared" si="131"/>
        <v>0</v>
      </c>
      <c r="BA73" s="4" t="b">
        <f t="shared" si="132"/>
        <v>1</v>
      </c>
      <c r="BB73" s="4" t="b">
        <f t="shared" si="133"/>
        <v>1</v>
      </c>
      <c r="BC73" s="4" t="b">
        <f t="shared" si="134"/>
        <v>1</v>
      </c>
      <c r="BD73" s="4" t="b">
        <f t="shared" si="135"/>
        <v>0</v>
      </c>
      <c r="BE73" s="4" t="b">
        <f t="shared" si="136"/>
        <v>0</v>
      </c>
      <c r="BF73" s="4" t="b">
        <f t="shared" si="137"/>
        <v>0</v>
      </c>
      <c r="BG73" s="4" t="b">
        <f t="shared" si="138"/>
        <v>0</v>
      </c>
      <c r="BH73" s="4" t="b">
        <f t="shared" si="139"/>
        <v>1</v>
      </c>
      <c r="BI73" s="4" t="b">
        <f t="shared" si="140"/>
        <v>0</v>
      </c>
      <c r="BJ73" s="4" t="b">
        <f t="shared" si="141"/>
        <v>0</v>
      </c>
      <c r="BK73" s="4" t="b">
        <f t="shared" si="142"/>
        <v>0</v>
      </c>
      <c r="BL73" s="4" t="b">
        <f t="shared" si="143"/>
        <v>1</v>
      </c>
      <c r="BM73" s="4" t="b">
        <f t="shared" si="144"/>
        <v>0</v>
      </c>
      <c r="BN73" s="4" t="b">
        <f t="shared" si="145"/>
        <v>0</v>
      </c>
      <c r="BO73" s="4" t="b">
        <f t="shared" si="146"/>
        <v>1</v>
      </c>
      <c r="BP73" s="4" t="b">
        <f t="shared" si="147"/>
        <v>1</v>
      </c>
      <c r="BQ73" s="4" t="b">
        <f t="shared" si="148"/>
        <v>1</v>
      </c>
      <c r="BR73" s="4" t="b">
        <f t="shared" si="149"/>
        <v>0</v>
      </c>
      <c r="BS73" s="4" t="b">
        <f t="shared" si="150"/>
        <v>1</v>
      </c>
      <c r="BT73" s="4" t="b">
        <f t="shared" si="151"/>
        <v>0</v>
      </c>
      <c r="BU73" s="4" t="b">
        <f t="shared" si="152"/>
        <v>0</v>
      </c>
      <c r="BV73" s="4" t="b">
        <f t="shared" si="153"/>
        <v>0</v>
      </c>
      <c r="BW73" s="4" t="b">
        <f t="shared" si="154"/>
        <v>0</v>
      </c>
      <c r="BX73" s="4" t="b">
        <f t="shared" si="155"/>
        <v>0</v>
      </c>
      <c r="BY73" s="4" t="b">
        <f t="shared" si="156"/>
        <v>1</v>
      </c>
      <c r="BZ73" s="4" t="b">
        <f t="shared" si="157"/>
        <v>1</v>
      </c>
      <c r="CA73" s="4" t="b">
        <f t="shared" si="158"/>
        <v>1</v>
      </c>
      <c r="CB73" s="4" t="b">
        <f t="shared" si="159"/>
        <v>0</v>
      </c>
      <c r="CC73" s="4" t="b">
        <f t="shared" si="160"/>
        <v>0</v>
      </c>
      <c r="CD73" s="4" t="b">
        <f t="shared" si="161"/>
        <v>0</v>
      </c>
      <c r="CE73" s="4" t="b">
        <f t="shared" si="162"/>
        <v>0</v>
      </c>
      <c r="CF73" s="4" t="b">
        <f t="shared" si="163"/>
        <v>1</v>
      </c>
      <c r="CG73" s="4" t="b">
        <f t="shared" si="164"/>
        <v>1</v>
      </c>
      <c r="CH73" s="4" t="b">
        <f t="shared" si="165"/>
        <v>0</v>
      </c>
      <c r="CI73" s="4" t="b">
        <f t="shared" si="166"/>
        <v>0</v>
      </c>
      <c r="CJ73" s="4" t="b">
        <f t="shared" si="167"/>
        <v>1</v>
      </c>
      <c r="CK73" s="4" t="b">
        <f t="shared" si="168"/>
        <v>1</v>
      </c>
      <c r="CL73" s="4" t="b">
        <f t="shared" si="169"/>
        <v>0</v>
      </c>
      <c r="CM73" s="4" t="b">
        <f t="shared" si="170"/>
        <v>1</v>
      </c>
      <c r="CN73" s="4" t="b">
        <f t="shared" si="171"/>
        <v>0</v>
      </c>
      <c r="CO73" s="4" t="b">
        <f t="shared" si="172"/>
        <v>1</v>
      </c>
      <c r="CP73" s="4" t="b">
        <f t="shared" si="173"/>
        <v>0</v>
      </c>
      <c r="CQ73" s="4" t="b">
        <f t="shared" si="174"/>
        <v>1</v>
      </c>
      <c r="CR73" s="4" t="b">
        <f t="shared" si="175"/>
        <v>0</v>
      </c>
      <c r="CS73" s="4" t="b">
        <f t="shared" si="176"/>
        <v>0</v>
      </c>
      <c r="CT73" s="4" t="b">
        <f t="shared" si="177"/>
        <v>1</v>
      </c>
      <c r="CU73" s="4" t="b">
        <f t="shared" si="178"/>
        <v>0</v>
      </c>
      <c r="CV73" s="4" t="b">
        <f t="shared" si="179"/>
        <v>0</v>
      </c>
      <c r="CW73" s="4" t="b">
        <f t="shared" si="180"/>
        <v>0</v>
      </c>
      <c r="CX73" s="4" t="b">
        <f t="shared" si="181"/>
        <v>0</v>
      </c>
      <c r="CY73" s="4" t="b">
        <f t="shared" si="182"/>
        <v>0</v>
      </c>
      <c r="CZ73" s="4" t="b">
        <f t="shared" si="183"/>
        <v>0</v>
      </c>
      <c r="DA73" s="4" t="b">
        <f t="shared" si="184"/>
        <v>0</v>
      </c>
      <c r="DB73" s="4" t="b">
        <f t="shared" si="185"/>
        <v>0</v>
      </c>
      <c r="DC73" s="4" t="b">
        <f t="shared" si="186"/>
        <v>0</v>
      </c>
      <c r="DD73" s="4" t="b">
        <f t="shared" si="187"/>
        <v>0</v>
      </c>
    </row>
    <row r="74" spans="1:108" ht="16.2">
      <c r="A74" s="4" t="s">
        <v>1708</v>
      </c>
      <c r="C74" t="s">
        <v>1709</v>
      </c>
      <c r="D74" s="4"/>
      <c r="E74" s="4" t="s">
        <v>1162</v>
      </c>
      <c r="F74" t="s">
        <v>1163</v>
      </c>
      <c r="G74" t="s">
        <v>970</v>
      </c>
      <c r="H74" t="s">
        <v>7428</v>
      </c>
      <c r="I74" t="s">
        <v>7418</v>
      </c>
      <c r="J74" s="4" t="s">
        <v>424</v>
      </c>
      <c r="K74" s="4" t="s">
        <v>114</v>
      </c>
      <c r="L74" s="4" t="s">
        <v>6647</v>
      </c>
      <c r="M74" s="4" t="s">
        <v>193</v>
      </c>
      <c r="N74" s="4" t="s">
        <v>1710</v>
      </c>
      <c r="O74" s="4" t="b">
        <f t="shared" si="94"/>
        <v>1</v>
      </c>
      <c r="P74" s="4" t="b">
        <f t="shared" si="95"/>
        <v>1</v>
      </c>
      <c r="Q74" s="4" t="b">
        <f t="shared" si="96"/>
        <v>0</v>
      </c>
      <c r="R74" s="4" t="b">
        <f t="shared" si="97"/>
        <v>0</v>
      </c>
      <c r="S74" s="4" t="b">
        <f t="shared" si="98"/>
        <v>1</v>
      </c>
      <c r="T74" s="4" t="b">
        <f t="shared" si="99"/>
        <v>1</v>
      </c>
      <c r="U74" s="4" t="b">
        <f t="shared" si="100"/>
        <v>1</v>
      </c>
      <c r="V74" s="4" t="b">
        <f t="shared" si="101"/>
        <v>0</v>
      </c>
      <c r="W74" s="4" t="b">
        <f t="shared" si="102"/>
        <v>1</v>
      </c>
      <c r="X74" s="4" t="b">
        <f t="shared" si="103"/>
        <v>0</v>
      </c>
      <c r="Y74" s="4" t="b">
        <f t="shared" si="104"/>
        <v>0</v>
      </c>
      <c r="Z74" s="4" t="b">
        <f t="shared" si="105"/>
        <v>0</v>
      </c>
      <c r="AA74" s="4" t="b">
        <f t="shared" si="106"/>
        <v>0</v>
      </c>
      <c r="AB74" s="4" t="b">
        <f t="shared" si="107"/>
        <v>1</v>
      </c>
      <c r="AC74" s="4" t="b">
        <f t="shared" si="108"/>
        <v>0</v>
      </c>
      <c r="AD74" s="4" t="b">
        <f t="shared" si="109"/>
        <v>0</v>
      </c>
      <c r="AE74" s="4" t="b">
        <f t="shared" si="110"/>
        <v>0</v>
      </c>
      <c r="AF74" s="4" t="b">
        <f t="shared" si="111"/>
        <v>0</v>
      </c>
      <c r="AG74" s="4" t="b">
        <f t="shared" si="112"/>
        <v>0</v>
      </c>
      <c r="AH74" s="4" t="b">
        <f t="shared" si="113"/>
        <v>0</v>
      </c>
      <c r="AI74" s="4" t="b">
        <f t="shared" si="114"/>
        <v>1</v>
      </c>
      <c r="AJ74" s="4" t="b">
        <f t="shared" si="115"/>
        <v>0</v>
      </c>
      <c r="AK74" s="4" t="b">
        <f t="shared" si="116"/>
        <v>0</v>
      </c>
      <c r="AL74" s="4" t="b">
        <f t="shared" si="117"/>
        <v>0</v>
      </c>
      <c r="AM74" s="4" t="b">
        <f t="shared" si="118"/>
        <v>0</v>
      </c>
      <c r="AN74" s="4" t="b">
        <f t="shared" si="119"/>
        <v>0</v>
      </c>
      <c r="AO74" s="4" t="b">
        <f t="shared" si="120"/>
        <v>0</v>
      </c>
      <c r="AP74" s="4" t="b">
        <f t="shared" si="121"/>
        <v>0</v>
      </c>
      <c r="AQ74" s="4" t="b">
        <f t="shared" si="122"/>
        <v>0</v>
      </c>
      <c r="AR74" s="4" t="b">
        <f t="shared" si="123"/>
        <v>0</v>
      </c>
      <c r="AS74" s="4" t="b">
        <f t="shared" si="124"/>
        <v>0</v>
      </c>
      <c r="AT74" s="4" t="b">
        <f t="shared" si="125"/>
        <v>0</v>
      </c>
      <c r="AU74" s="4" t="b">
        <f t="shared" si="126"/>
        <v>0</v>
      </c>
      <c r="AV74" s="4" t="b">
        <f t="shared" si="127"/>
        <v>0</v>
      </c>
      <c r="AW74" s="4" t="b">
        <f t="shared" si="128"/>
        <v>0</v>
      </c>
      <c r="AX74" s="4" t="b">
        <f t="shared" si="129"/>
        <v>0</v>
      </c>
      <c r="AY74" s="4" t="b">
        <f t="shared" si="130"/>
        <v>0</v>
      </c>
      <c r="AZ74" s="4" t="b">
        <f t="shared" si="131"/>
        <v>0</v>
      </c>
      <c r="BA74" s="4" t="b">
        <f t="shared" si="132"/>
        <v>0</v>
      </c>
      <c r="BB74" s="4" t="b">
        <f t="shared" si="133"/>
        <v>0</v>
      </c>
      <c r="BC74" s="4" t="b">
        <f t="shared" si="134"/>
        <v>0</v>
      </c>
      <c r="BD74" s="4" t="b">
        <f t="shared" si="135"/>
        <v>0</v>
      </c>
      <c r="BE74" s="4" t="b">
        <f t="shared" si="136"/>
        <v>0</v>
      </c>
      <c r="BF74" s="4" t="b">
        <f t="shared" si="137"/>
        <v>0</v>
      </c>
      <c r="BG74" s="4" t="b">
        <f t="shared" si="138"/>
        <v>0</v>
      </c>
      <c r="BH74" s="4" t="b">
        <f t="shared" si="139"/>
        <v>0</v>
      </c>
      <c r="BI74" s="4" t="b">
        <f t="shared" si="140"/>
        <v>0</v>
      </c>
      <c r="BJ74" s="4" t="b">
        <f t="shared" si="141"/>
        <v>0</v>
      </c>
      <c r="BK74" s="4" t="b">
        <f t="shared" si="142"/>
        <v>0</v>
      </c>
      <c r="BL74" s="4" t="b">
        <f t="shared" si="143"/>
        <v>0</v>
      </c>
      <c r="BM74" s="4" t="b">
        <f t="shared" si="144"/>
        <v>0</v>
      </c>
      <c r="BN74" s="4" t="b">
        <f t="shared" si="145"/>
        <v>0</v>
      </c>
      <c r="BO74" s="4" t="b">
        <f t="shared" si="146"/>
        <v>0</v>
      </c>
      <c r="BP74" s="4" t="b">
        <f t="shared" si="147"/>
        <v>1</v>
      </c>
      <c r="BQ74" s="4" t="b">
        <f t="shared" si="148"/>
        <v>0</v>
      </c>
      <c r="BR74" s="4" t="b">
        <f t="shared" si="149"/>
        <v>0</v>
      </c>
      <c r="BS74" s="4" t="b">
        <f t="shared" si="150"/>
        <v>1</v>
      </c>
      <c r="BT74" s="4" t="b">
        <f t="shared" si="151"/>
        <v>0</v>
      </c>
      <c r="BU74" s="4" t="b">
        <f t="shared" si="152"/>
        <v>0</v>
      </c>
      <c r="BV74" s="4" t="b">
        <f t="shared" si="153"/>
        <v>0</v>
      </c>
      <c r="BW74" s="4" t="b">
        <f t="shared" si="154"/>
        <v>0</v>
      </c>
      <c r="BX74" s="4" t="b">
        <f t="shared" si="155"/>
        <v>0</v>
      </c>
      <c r="BY74" s="4" t="b">
        <f t="shared" si="156"/>
        <v>0</v>
      </c>
      <c r="BZ74" s="4" t="b">
        <f t="shared" si="157"/>
        <v>0</v>
      </c>
      <c r="CA74" s="4" t="b">
        <f t="shared" si="158"/>
        <v>0</v>
      </c>
      <c r="CB74" s="4" t="b">
        <f t="shared" si="159"/>
        <v>0</v>
      </c>
      <c r="CC74" s="4" t="b">
        <f t="shared" si="160"/>
        <v>0</v>
      </c>
      <c r="CD74" s="4" t="b">
        <f t="shared" si="161"/>
        <v>0</v>
      </c>
      <c r="CE74" s="4" t="b">
        <f t="shared" si="162"/>
        <v>0</v>
      </c>
      <c r="CF74" s="4" t="b">
        <f t="shared" si="163"/>
        <v>0</v>
      </c>
      <c r="CG74" s="4" t="b">
        <f t="shared" si="164"/>
        <v>1</v>
      </c>
      <c r="CH74" s="4" t="b">
        <f t="shared" si="165"/>
        <v>1</v>
      </c>
      <c r="CI74" s="4" t="b">
        <f t="shared" si="166"/>
        <v>0</v>
      </c>
      <c r="CJ74" s="4" t="b">
        <f t="shared" si="167"/>
        <v>0</v>
      </c>
      <c r="CK74" s="4" t="b">
        <f t="shared" si="168"/>
        <v>0</v>
      </c>
      <c r="CL74" s="4" t="b">
        <f t="shared" si="169"/>
        <v>0</v>
      </c>
      <c r="CM74" s="4" t="b">
        <f t="shared" si="170"/>
        <v>0</v>
      </c>
      <c r="CN74" s="4" t="b">
        <f t="shared" si="171"/>
        <v>0</v>
      </c>
      <c r="CO74" s="4" t="b">
        <f t="shared" si="172"/>
        <v>0</v>
      </c>
      <c r="CP74" s="4" t="b">
        <f t="shared" si="173"/>
        <v>0</v>
      </c>
      <c r="CQ74" s="4" t="b">
        <f t="shared" si="174"/>
        <v>0</v>
      </c>
      <c r="CR74" s="4" t="b">
        <f t="shared" si="175"/>
        <v>0</v>
      </c>
      <c r="CS74" s="4" t="b">
        <f t="shared" si="176"/>
        <v>0</v>
      </c>
      <c r="CT74" s="4" t="b">
        <f t="shared" si="177"/>
        <v>1</v>
      </c>
      <c r="CU74" s="4" t="b">
        <f t="shared" si="178"/>
        <v>0</v>
      </c>
      <c r="CV74" s="4" t="b">
        <f t="shared" si="179"/>
        <v>0</v>
      </c>
      <c r="CW74" s="4" t="b">
        <f t="shared" si="180"/>
        <v>0</v>
      </c>
      <c r="CX74" s="4" t="b">
        <f t="shared" si="181"/>
        <v>0</v>
      </c>
      <c r="CY74" s="4" t="b">
        <f t="shared" si="182"/>
        <v>0</v>
      </c>
      <c r="CZ74" s="4" t="b">
        <f t="shared" si="183"/>
        <v>0</v>
      </c>
      <c r="DA74" s="4" t="b">
        <f t="shared" si="184"/>
        <v>0</v>
      </c>
      <c r="DB74" s="4" t="b">
        <f t="shared" si="185"/>
        <v>0</v>
      </c>
      <c r="DC74" s="4" t="b">
        <f t="shared" si="186"/>
        <v>0</v>
      </c>
      <c r="DD74" s="4" t="b">
        <f t="shared" si="187"/>
        <v>0</v>
      </c>
    </row>
    <row r="75" spans="1:108">
      <c r="A75" t="s">
        <v>2135</v>
      </c>
      <c r="C75" t="s">
        <v>2136</v>
      </c>
      <c r="E75" t="s">
        <v>1162</v>
      </c>
      <c r="F75" t="s">
        <v>1163</v>
      </c>
      <c r="G75" t="s">
        <v>970</v>
      </c>
      <c r="H75" t="s">
        <v>7428</v>
      </c>
      <c r="I75" t="s">
        <v>7418</v>
      </c>
      <c r="J75" t="s">
        <v>124</v>
      </c>
      <c r="K75" t="s">
        <v>16</v>
      </c>
      <c r="L75" t="s">
        <v>6785</v>
      </c>
      <c r="M75" t="s">
        <v>193</v>
      </c>
      <c r="N75" t="s">
        <v>2137</v>
      </c>
      <c r="O75" t="b">
        <f t="shared" si="94"/>
        <v>1</v>
      </c>
      <c r="P75" t="b">
        <f t="shared" si="95"/>
        <v>1</v>
      </c>
      <c r="Q75" t="b">
        <f t="shared" si="96"/>
        <v>0</v>
      </c>
      <c r="R75" t="b">
        <f t="shared" si="97"/>
        <v>0</v>
      </c>
      <c r="S75" t="b">
        <f t="shared" si="98"/>
        <v>1</v>
      </c>
      <c r="T75" t="b">
        <f t="shared" si="99"/>
        <v>1</v>
      </c>
      <c r="U75" t="b">
        <f t="shared" si="100"/>
        <v>0</v>
      </c>
      <c r="V75" t="b">
        <f t="shared" si="101"/>
        <v>0</v>
      </c>
      <c r="W75" t="b">
        <f t="shared" si="102"/>
        <v>0</v>
      </c>
      <c r="X75" t="b">
        <f t="shared" si="103"/>
        <v>0</v>
      </c>
      <c r="Y75" t="b">
        <f t="shared" si="104"/>
        <v>0</v>
      </c>
      <c r="Z75" t="b">
        <f t="shared" si="105"/>
        <v>0</v>
      </c>
      <c r="AA75" t="b">
        <f t="shared" si="106"/>
        <v>0</v>
      </c>
      <c r="AB75" t="b">
        <f t="shared" si="107"/>
        <v>0</v>
      </c>
      <c r="AC75" t="b">
        <f t="shared" si="108"/>
        <v>0</v>
      </c>
      <c r="AD75" t="b">
        <f t="shared" si="109"/>
        <v>0</v>
      </c>
      <c r="AE75" t="b">
        <f t="shared" si="110"/>
        <v>0</v>
      </c>
      <c r="AF75" t="b">
        <f t="shared" si="111"/>
        <v>0</v>
      </c>
      <c r="AG75" t="b">
        <f t="shared" si="112"/>
        <v>0</v>
      </c>
      <c r="AH75" t="b">
        <f t="shared" si="113"/>
        <v>0</v>
      </c>
      <c r="AI75" t="b">
        <f t="shared" si="114"/>
        <v>1</v>
      </c>
      <c r="AJ75" t="b">
        <f t="shared" si="115"/>
        <v>0</v>
      </c>
      <c r="AK75" t="b">
        <f t="shared" si="116"/>
        <v>0</v>
      </c>
      <c r="AL75" t="b">
        <f t="shared" si="117"/>
        <v>0</v>
      </c>
      <c r="AM75" t="b">
        <f t="shared" si="118"/>
        <v>0</v>
      </c>
      <c r="AN75" t="b">
        <f t="shared" si="119"/>
        <v>0</v>
      </c>
      <c r="AO75" t="b">
        <f t="shared" si="120"/>
        <v>0</v>
      </c>
      <c r="AP75" t="b">
        <f t="shared" si="121"/>
        <v>0</v>
      </c>
      <c r="AQ75" t="b">
        <f t="shared" si="122"/>
        <v>0</v>
      </c>
      <c r="AR75" t="b">
        <f t="shared" si="123"/>
        <v>0</v>
      </c>
      <c r="AS75" t="b">
        <f t="shared" si="124"/>
        <v>0</v>
      </c>
      <c r="AT75" t="b">
        <f t="shared" si="125"/>
        <v>0</v>
      </c>
      <c r="AU75" t="b">
        <f t="shared" si="126"/>
        <v>0</v>
      </c>
      <c r="AV75" t="b">
        <f t="shared" si="127"/>
        <v>0</v>
      </c>
      <c r="AW75" t="b">
        <f t="shared" si="128"/>
        <v>0</v>
      </c>
      <c r="AX75" t="b">
        <f t="shared" si="129"/>
        <v>0</v>
      </c>
      <c r="AY75" t="b">
        <f t="shared" si="130"/>
        <v>0</v>
      </c>
      <c r="AZ75" t="b">
        <f t="shared" si="131"/>
        <v>0</v>
      </c>
      <c r="BA75" t="b">
        <f t="shared" si="132"/>
        <v>0</v>
      </c>
      <c r="BB75" t="b">
        <f t="shared" si="133"/>
        <v>0</v>
      </c>
      <c r="BC75" t="b">
        <f t="shared" si="134"/>
        <v>0</v>
      </c>
      <c r="BD75" t="b">
        <f t="shared" si="135"/>
        <v>0</v>
      </c>
      <c r="BE75" t="b">
        <f t="shared" si="136"/>
        <v>0</v>
      </c>
      <c r="BF75" t="b">
        <f t="shared" si="137"/>
        <v>0</v>
      </c>
      <c r="BG75" t="b">
        <f t="shared" si="138"/>
        <v>0</v>
      </c>
      <c r="BH75" t="b">
        <f t="shared" si="139"/>
        <v>0</v>
      </c>
      <c r="BI75" t="b">
        <f t="shared" si="140"/>
        <v>0</v>
      </c>
      <c r="BJ75" t="b">
        <f t="shared" si="141"/>
        <v>0</v>
      </c>
      <c r="BK75" t="b">
        <f t="shared" si="142"/>
        <v>0</v>
      </c>
      <c r="BL75" t="b">
        <f t="shared" si="143"/>
        <v>1</v>
      </c>
      <c r="BM75" t="b">
        <f t="shared" si="144"/>
        <v>0</v>
      </c>
      <c r="BN75" t="b">
        <f t="shared" si="145"/>
        <v>0</v>
      </c>
      <c r="BO75" t="b">
        <f t="shared" si="146"/>
        <v>0</v>
      </c>
      <c r="BP75" t="b">
        <f t="shared" si="147"/>
        <v>0</v>
      </c>
      <c r="BQ75" t="b">
        <f t="shared" si="148"/>
        <v>0</v>
      </c>
      <c r="BR75" t="b">
        <f t="shared" si="149"/>
        <v>0</v>
      </c>
      <c r="BS75" t="b">
        <f t="shared" si="150"/>
        <v>0</v>
      </c>
      <c r="BT75" t="b">
        <f t="shared" si="151"/>
        <v>0</v>
      </c>
      <c r="BU75" t="b">
        <f t="shared" si="152"/>
        <v>0</v>
      </c>
      <c r="BV75" t="b">
        <f t="shared" si="153"/>
        <v>0</v>
      </c>
      <c r="BW75" t="b">
        <f t="shared" si="154"/>
        <v>0</v>
      </c>
      <c r="BX75" t="b">
        <f t="shared" si="155"/>
        <v>0</v>
      </c>
      <c r="BY75" t="b">
        <f t="shared" si="156"/>
        <v>0</v>
      </c>
      <c r="BZ75" t="b">
        <f t="shared" si="157"/>
        <v>0</v>
      </c>
      <c r="CA75" t="b">
        <f t="shared" si="158"/>
        <v>0</v>
      </c>
      <c r="CB75" t="b">
        <f t="shared" si="159"/>
        <v>0</v>
      </c>
      <c r="CC75" t="b">
        <f t="shared" si="160"/>
        <v>0</v>
      </c>
      <c r="CD75" t="b">
        <f t="shared" si="161"/>
        <v>0</v>
      </c>
      <c r="CE75" t="b">
        <f t="shared" si="162"/>
        <v>0</v>
      </c>
      <c r="CF75" t="b">
        <f t="shared" si="163"/>
        <v>0</v>
      </c>
      <c r="CG75" t="b">
        <f t="shared" si="164"/>
        <v>1</v>
      </c>
      <c r="CH75" t="b">
        <f t="shared" si="165"/>
        <v>1</v>
      </c>
      <c r="CI75" t="b">
        <f t="shared" si="166"/>
        <v>0</v>
      </c>
      <c r="CJ75" t="b">
        <f t="shared" si="167"/>
        <v>0</v>
      </c>
      <c r="CK75" t="b">
        <f t="shared" si="168"/>
        <v>0</v>
      </c>
      <c r="CL75" t="b">
        <f t="shared" si="169"/>
        <v>0</v>
      </c>
      <c r="CM75" t="b">
        <f t="shared" si="170"/>
        <v>0</v>
      </c>
      <c r="CN75" t="b">
        <f t="shared" si="171"/>
        <v>0</v>
      </c>
      <c r="CO75" t="b">
        <f t="shared" si="172"/>
        <v>0</v>
      </c>
      <c r="CP75" t="b">
        <f t="shared" si="173"/>
        <v>0</v>
      </c>
      <c r="CQ75" t="b">
        <f t="shared" si="174"/>
        <v>0</v>
      </c>
      <c r="CR75" t="b">
        <f t="shared" si="175"/>
        <v>0</v>
      </c>
      <c r="CS75" t="b">
        <f t="shared" si="176"/>
        <v>0</v>
      </c>
      <c r="CT75" t="b">
        <f t="shared" si="177"/>
        <v>0</v>
      </c>
      <c r="CU75" t="b">
        <f t="shared" si="178"/>
        <v>0</v>
      </c>
      <c r="CV75" t="b">
        <f t="shared" si="179"/>
        <v>0</v>
      </c>
      <c r="CW75" t="b">
        <f t="shared" si="180"/>
        <v>0</v>
      </c>
      <c r="CX75" t="b">
        <f t="shared" si="181"/>
        <v>0</v>
      </c>
      <c r="CY75" t="b">
        <f t="shared" si="182"/>
        <v>0</v>
      </c>
      <c r="CZ75" t="b">
        <f t="shared" si="183"/>
        <v>0</v>
      </c>
      <c r="DA75" t="b">
        <f t="shared" si="184"/>
        <v>0</v>
      </c>
      <c r="DB75" t="b">
        <f t="shared" si="185"/>
        <v>0</v>
      </c>
      <c r="DC75" t="b">
        <f t="shared" si="186"/>
        <v>0</v>
      </c>
      <c r="DD75" t="b">
        <f t="shared" si="187"/>
        <v>0</v>
      </c>
    </row>
    <row r="76" spans="1:108">
      <c r="A76" s="4" t="s">
        <v>1406</v>
      </c>
      <c r="C76" t="s">
        <v>1407</v>
      </c>
      <c r="E76" t="s">
        <v>1408</v>
      </c>
      <c r="F76" t="s">
        <v>1409</v>
      </c>
      <c r="G76" t="s">
        <v>970</v>
      </c>
      <c r="H76" t="s">
        <v>7428</v>
      </c>
      <c r="I76" t="s">
        <v>7418</v>
      </c>
      <c r="J76" s="4" t="s">
        <v>204</v>
      </c>
      <c r="K76" t="s">
        <v>205</v>
      </c>
      <c r="L76" t="s">
        <v>6547</v>
      </c>
      <c r="M76" t="s">
        <v>6079</v>
      </c>
      <c r="N76" t="s">
        <v>153</v>
      </c>
      <c r="O76" t="b">
        <f t="shared" si="94"/>
        <v>1</v>
      </c>
      <c r="P76" t="b">
        <f t="shared" si="95"/>
        <v>0</v>
      </c>
      <c r="Q76" t="b">
        <f t="shared" si="96"/>
        <v>0</v>
      </c>
      <c r="R76" t="b">
        <f t="shared" si="97"/>
        <v>0</v>
      </c>
      <c r="S76" t="b">
        <f t="shared" si="98"/>
        <v>1</v>
      </c>
      <c r="T76" t="b">
        <f t="shared" si="99"/>
        <v>0</v>
      </c>
      <c r="U76" t="b">
        <f t="shared" si="100"/>
        <v>0</v>
      </c>
      <c r="V76" t="b">
        <f t="shared" si="101"/>
        <v>0</v>
      </c>
      <c r="W76" t="b">
        <f t="shared" si="102"/>
        <v>0</v>
      </c>
      <c r="X76" t="b">
        <f t="shared" si="103"/>
        <v>0</v>
      </c>
      <c r="Y76" t="b">
        <f t="shared" si="104"/>
        <v>0</v>
      </c>
      <c r="Z76" t="b">
        <f t="shared" si="105"/>
        <v>0</v>
      </c>
      <c r="AA76" t="b">
        <f t="shared" si="106"/>
        <v>0</v>
      </c>
      <c r="AB76" t="b">
        <f t="shared" si="107"/>
        <v>1</v>
      </c>
      <c r="AC76" t="b">
        <f t="shared" si="108"/>
        <v>0</v>
      </c>
      <c r="AD76" t="b">
        <f t="shared" si="109"/>
        <v>0</v>
      </c>
      <c r="AE76" t="b">
        <f t="shared" si="110"/>
        <v>0</v>
      </c>
      <c r="AF76" t="b">
        <f t="shared" si="111"/>
        <v>0</v>
      </c>
      <c r="AG76" t="b">
        <f t="shared" si="112"/>
        <v>0</v>
      </c>
      <c r="AH76" t="b">
        <f t="shared" si="113"/>
        <v>0</v>
      </c>
      <c r="AI76" t="b">
        <f t="shared" si="114"/>
        <v>0</v>
      </c>
      <c r="AJ76" t="b">
        <f t="shared" si="115"/>
        <v>0</v>
      </c>
      <c r="AK76" t="b">
        <f t="shared" si="116"/>
        <v>0</v>
      </c>
      <c r="AL76" t="b">
        <f t="shared" si="117"/>
        <v>0</v>
      </c>
      <c r="AM76" t="b">
        <f t="shared" si="118"/>
        <v>0</v>
      </c>
      <c r="AN76" t="b">
        <f t="shared" si="119"/>
        <v>0</v>
      </c>
      <c r="AO76" t="b">
        <f t="shared" si="120"/>
        <v>0</v>
      </c>
      <c r="AP76" t="b">
        <f t="shared" si="121"/>
        <v>0</v>
      </c>
      <c r="AQ76" t="b">
        <f t="shared" si="122"/>
        <v>0</v>
      </c>
      <c r="AR76" t="b">
        <f t="shared" si="123"/>
        <v>0</v>
      </c>
      <c r="AS76" t="b">
        <f t="shared" si="124"/>
        <v>0</v>
      </c>
      <c r="AT76" t="b">
        <f t="shared" si="125"/>
        <v>0</v>
      </c>
      <c r="AU76" t="b">
        <f t="shared" si="126"/>
        <v>0</v>
      </c>
      <c r="AV76" t="b">
        <f t="shared" si="127"/>
        <v>0</v>
      </c>
      <c r="AW76" t="b">
        <f t="shared" si="128"/>
        <v>0</v>
      </c>
      <c r="AX76" t="b">
        <f t="shared" si="129"/>
        <v>0</v>
      </c>
      <c r="AY76" t="b">
        <f t="shared" si="130"/>
        <v>0</v>
      </c>
      <c r="AZ76" t="b">
        <f t="shared" si="131"/>
        <v>0</v>
      </c>
      <c r="BA76" t="b">
        <f t="shared" si="132"/>
        <v>0</v>
      </c>
      <c r="BB76" t="b">
        <f t="shared" si="133"/>
        <v>0</v>
      </c>
      <c r="BC76" t="b">
        <f t="shared" si="134"/>
        <v>0</v>
      </c>
      <c r="BD76" t="b">
        <f t="shared" si="135"/>
        <v>0</v>
      </c>
      <c r="BE76" t="b">
        <f t="shared" si="136"/>
        <v>0</v>
      </c>
      <c r="BF76" t="b">
        <f t="shared" si="137"/>
        <v>0</v>
      </c>
      <c r="BG76" t="b">
        <f t="shared" si="138"/>
        <v>0</v>
      </c>
      <c r="BH76" t="b">
        <f t="shared" si="139"/>
        <v>0</v>
      </c>
      <c r="BI76" t="b">
        <f t="shared" si="140"/>
        <v>0</v>
      </c>
      <c r="BJ76" t="b">
        <f t="shared" si="141"/>
        <v>0</v>
      </c>
      <c r="BK76" t="b">
        <f t="shared" si="142"/>
        <v>0</v>
      </c>
      <c r="BL76" t="b">
        <f t="shared" si="143"/>
        <v>0</v>
      </c>
      <c r="BM76" t="b">
        <f t="shared" si="144"/>
        <v>0</v>
      </c>
      <c r="BN76" t="b">
        <f t="shared" si="145"/>
        <v>0</v>
      </c>
      <c r="BO76" t="b">
        <f t="shared" si="146"/>
        <v>0</v>
      </c>
      <c r="BP76" t="b">
        <f t="shared" si="147"/>
        <v>0</v>
      </c>
      <c r="BQ76" t="b">
        <f t="shared" si="148"/>
        <v>0</v>
      </c>
      <c r="BR76" t="b">
        <f t="shared" si="149"/>
        <v>0</v>
      </c>
      <c r="BS76" t="b">
        <f t="shared" si="150"/>
        <v>0</v>
      </c>
      <c r="BT76" t="b">
        <f t="shared" si="151"/>
        <v>0</v>
      </c>
      <c r="BU76" t="b">
        <f t="shared" si="152"/>
        <v>0</v>
      </c>
      <c r="BV76" t="b">
        <f t="shared" si="153"/>
        <v>0</v>
      </c>
      <c r="BW76" t="b">
        <f t="shared" si="154"/>
        <v>0</v>
      </c>
      <c r="BX76" t="b">
        <f t="shared" si="155"/>
        <v>0</v>
      </c>
      <c r="BY76" t="b">
        <f t="shared" si="156"/>
        <v>0</v>
      </c>
      <c r="BZ76" t="b">
        <f t="shared" si="157"/>
        <v>0</v>
      </c>
      <c r="CA76" t="b">
        <f t="shared" si="158"/>
        <v>0</v>
      </c>
      <c r="CB76" t="b">
        <f t="shared" si="159"/>
        <v>0</v>
      </c>
      <c r="CC76" t="b">
        <f t="shared" si="160"/>
        <v>0</v>
      </c>
      <c r="CD76" t="b">
        <f t="shared" si="161"/>
        <v>0</v>
      </c>
      <c r="CE76" t="b">
        <f t="shared" si="162"/>
        <v>0</v>
      </c>
      <c r="CF76" t="b">
        <f t="shared" si="163"/>
        <v>0</v>
      </c>
      <c r="CG76" t="b">
        <f t="shared" si="164"/>
        <v>1</v>
      </c>
      <c r="CH76" t="b">
        <f t="shared" si="165"/>
        <v>0</v>
      </c>
      <c r="CI76" t="b">
        <f t="shared" si="166"/>
        <v>0</v>
      </c>
      <c r="CJ76" t="b">
        <f t="shared" si="167"/>
        <v>0</v>
      </c>
      <c r="CK76" t="b">
        <f t="shared" si="168"/>
        <v>0</v>
      </c>
      <c r="CL76" t="b">
        <f t="shared" si="169"/>
        <v>0</v>
      </c>
      <c r="CM76" t="b">
        <f t="shared" si="170"/>
        <v>0</v>
      </c>
      <c r="CN76" t="b">
        <f t="shared" si="171"/>
        <v>0</v>
      </c>
      <c r="CO76" t="b">
        <f t="shared" si="172"/>
        <v>0</v>
      </c>
      <c r="CP76" t="b">
        <f t="shared" si="173"/>
        <v>0</v>
      </c>
      <c r="CQ76" t="b">
        <f t="shared" si="174"/>
        <v>0</v>
      </c>
      <c r="CR76" t="b">
        <f t="shared" si="175"/>
        <v>0</v>
      </c>
      <c r="CS76" t="b">
        <f t="shared" si="176"/>
        <v>0</v>
      </c>
      <c r="CT76" t="b">
        <f t="shared" si="177"/>
        <v>0</v>
      </c>
      <c r="CU76" t="b">
        <f t="shared" si="178"/>
        <v>0</v>
      </c>
      <c r="CV76" t="b">
        <f t="shared" si="179"/>
        <v>0</v>
      </c>
      <c r="CW76" t="b">
        <f t="shared" si="180"/>
        <v>0</v>
      </c>
      <c r="CX76" t="b">
        <f t="shared" si="181"/>
        <v>0</v>
      </c>
      <c r="CY76" t="b">
        <f t="shared" si="182"/>
        <v>0</v>
      </c>
      <c r="CZ76" t="b">
        <f t="shared" si="183"/>
        <v>0</v>
      </c>
      <c r="DA76" t="b">
        <f t="shared" si="184"/>
        <v>0</v>
      </c>
      <c r="DB76" t="b">
        <f t="shared" si="185"/>
        <v>0</v>
      </c>
      <c r="DC76" t="b">
        <f t="shared" si="186"/>
        <v>0</v>
      </c>
      <c r="DD76" t="b">
        <f t="shared" si="187"/>
        <v>0</v>
      </c>
    </row>
    <row r="77" spans="1:108">
      <c r="A77" s="8" t="s">
        <v>1410</v>
      </c>
      <c r="C77" t="s">
        <v>1407</v>
      </c>
      <c r="E77" t="s">
        <v>1408</v>
      </c>
      <c r="F77" t="s">
        <v>1409</v>
      </c>
      <c r="G77" t="s">
        <v>970</v>
      </c>
      <c r="H77" t="s">
        <v>7428</v>
      </c>
      <c r="I77" t="s">
        <v>7418</v>
      </c>
      <c r="J77" t="s">
        <v>16</v>
      </c>
      <c r="K77" t="s">
        <v>16</v>
      </c>
      <c r="L77" t="s">
        <v>6548</v>
      </c>
      <c r="M77" t="s">
        <v>6079</v>
      </c>
      <c r="N77" t="s">
        <v>68</v>
      </c>
      <c r="O77" t="b">
        <f t="shared" si="94"/>
        <v>0</v>
      </c>
      <c r="P77" t="b">
        <f t="shared" si="95"/>
        <v>0</v>
      </c>
      <c r="Q77" t="b">
        <f t="shared" si="96"/>
        <v>0</v>
      </c>
      <c r="R77" t="b">
        <f t="shared" si="97"/>
        <v>1</v>
      </c>
      <c r="S77" t="b">
        <f t="shared" si="98"/>
        <v>0</v>
      </c>
      <c r="T77" t="b">
        <f t="shared" si="99"/>
        <v>0</v>
      </c>
      <c r="U77" t="b">
        <f t="shared" si="100"/>
        <v>0</v>
      </c>
      <c r="V77" t="b">
        <f t="shared" si="101"/>
        <v>0</v>
      </c>
      <c r="W77" t="b">
        <f t="shared" si="102"/>
        <v>0</v>
      </c>
      <c r="X77" t="b">
        <f t="shared" si="103"/>
        <v>0</v>
      </c>
      <c r="Y77" t="b">
        <f t="shared" si="104"/>
        <v>1</v>
      </c>
      <c r="Z77" t="b">
        <f t="shared" si="105"/>
        <v>0</v>
      </c>
      <c r="AA77" t="b">
        <f t="shared" si="106"/>
        <v>0</v>
      </c>
      <c r="AB77" t="b">
        <f t="shared" si="107"/>
        <v>0</v>
      </c>
      <c r="AC77" t="b">
        <f t="shared" si="108"/>
        <v>0</v>
      </c>
      <c r="AD77" t="b">
        <f t="shared" si="109"/>
        <v>0</v>
      </c>
      <c r="AE77" t="b">
        <f t="shared" si="110"/>
        <v>0</v>
      </c>
      <c r="AF77" t="b">
        <f t="shared" si="111"/>
        <v>0</v>
      </c>
      <c r="AG77" t="b">
        <f t="shared" si="112"/>
        <v>0</v>
      </c>
      <c r="AH77" t="b">
        <f t="shared" si="113"/>
        <v>0</v>
      </c>
      <c r="AI77" t="b">
        <f t="shared" si="114"/>
        <v>0</v>
      </c>
      <c r="AJ77" t="b">
        <f t="shared" si="115"/>
        <v>0</v>
      </c>
      <c r="AK77" t="b">
        <f t="shared" si="116"/>
        <v>0</v>
      </c>
      <c r="AL77" t="b">
        <f t="shared" si="117"/>
        <v>0</v>
      </c>
      <c r="AM77" t="b">
        <f t="shared" si="118"/>
        <v>0</v>
      </c>
      <c r="AN77" t="b">
        <f t="shared" si="119"/>
        <v>0</v>
      </c>
      <c r="AO77" t="b">
        <f t="shared" si="120"/>
        <v>0</v>
      </c>
      <c r="AP77" t="b">
        <f t="shared" si="121"/>
        <v>0</v>
      </c>
      <c r="AQ77" t="b">
        <f t="shared" si="122"/>
        <v>0</v>
      </c>
      <c r="AR77" t="b">
        <f t="shared" si="123"/>
        <v>0</v>
      </c>
      <c r="AS77" t="b">
        <f t="shared" si="124"/>
        <v>0</v>
      </c>
      <c r="AT77" t="b">
        <f t="shared" si="125"/>
        <v>0</v>
      </c>
      <c r="AU77" t="b">
        <f t="shared" si="126"/>
        <v>0</v>
      </c>
      <c r="AV77" t="b">
        <f t="shared" si="127"/>
        <v>0</v>
      </c>
      <c r="AW77" t="b">
        <f t="shared" si="128"/>
        <v>0</v>
      </c>
      <c r="AX77" t="b">
        <f t="shared" si="129"/>
        <v>0</v>
      </c>
      <c r="AY77" t="b">
        <f t="shared" si="130"/>
        <v>0</v>
      </c>
      <c r="AZ77" t="b">
        <f t="shared" si="131"/>
        <v>0</v>
      </c>
      <c r="BA77" t="b">
        <f t="shared" si="132"/>
        <v>0</v>
      </c>
      <c r="BB77" t="b">
        <f t="shared" si="133"/>
        <v>0</v>
      </c>
      <c r="BC77" t="b">
        <f t="shared" si="134"/>
        <v>0</v>
      </c>
      <c r="BD77" t="b">
        <f t="shared" si="135"/>
        <v>0</v>
      </c>
      <c r="BE77" t="b">
        <f t="shared" si="136"/>
        <v>0</v>
      </c>
      <c r="BF77" t="b">
        <f t="shared" si="137"/>
        <v>0</v>
      </c>
      <c r="BG77" t="b">
        <f t="shared" si="138"/>
        <v>0</v>
      </c>
      <c r="BH77" t="b">
        <f t="shared" si="139"/>
        <v>0</v>
      </c>
      <c r="BI77" t="b">
        <f t="shared" si="140"/>
        <v>0</v>
      </c>
      <c r="BJ77" t="b">
        <f t="shared" si="141"/>
        <v>0</v>
      </c>
      <c r="BK77" t="b">
        <f t="shared" si="142"/>
        <v>0</v>
      </c>
      <c r="BL77" t="b">
        <f t="shared" si="143"/>
        <v>0</v>
      </c>
      <c r="BM77" t="b">
        <f t="shared" si="144"/>
        <v>0</v>
      </c>
      <c r="BN77" t="b">
        <f t="shared" si="145"/>
        <v>0</v>
      </c>
      <c r="BO77" t="b">
        <f t="shared" si="146"/>
        <v>0</v>
      </c>
      <c r="BP77" t="b">
        <f t="shared" si="147"/>
        <v>0</v>
      </c>
      <c r="BQ77" t="b">
        <f t="shared" si="148"/>
        <v>0</v>
      </c>
      <c r="BR77" t="b">
        <f t="shared" si="149"/>
        <v>0</v>
      </c>
      <c r="BS77" t="b">
        <f t="shared" si="150"/>
        <v>0</v>
      </c>
      <c r="BT77" t="b">
        <f t="shared" si="151"/>
        <v>0</v>
      </c>
      <c r="BU77" t="b">
        <f t="shared" si="152"/>
        <v>1</v>
      </c>
      <c r="BV77" t="b">
        <f t="shared" si="153"/>
        <v>0</v>
      </c>
      <c r="BW77" t="b">
        <f t="shared" si="154"/>
        <v>0</v>
      </c>
      <c r="BX77" t="b">
        <f t="shared" si="155"/>
        <v>0</v>
      </c>
      <c r="BY77" t="b">
        <f t="shared" si="156"/>
        <v>0</v>
      </c>
      <c r="BZ77" t="b">
        <f t="shared" si="157"/>
        <v>0</v>
      </c>
      <c r="CA77" t="b">
        <f t="shared" si="158"/>
        <v>0</v>
      </c>
      <c r="CB77" t="b">
        <f t="shared" si="159"/>
        <v>0</v>
      </c>
      <c r="CC77" t="b">
        <f t="shared" si="160"/>
        <v>0</v>
      </c>
      <c r="CD77" t="b">
        <f t="shared" si="161"/>
        <v>0</v>
      </c>
      <c r="CE77" t="b">
        <f t="shared" si="162"/>
        <v>0</v>
      </c>
      <c r="CF77" t="b">
        <f t="shared" si="163"/>
        <v>0</v>
      </c>
      <c r="CG77" t="b">
        <f t="shared" si="164"/>
        <v>0</v>
      </c>
      <c r="CH77" t="b">
        <f t="shared" si="165"/>
        <v>0</v>
      </c>
      <c r="CI77" t="b">
        <f t="shared" si="166"/>
        <v>0</v>
      </c>
      <c r="CJ77" t="b">
        <f t="shared" si="167"/>
        <v>0</v>
      </c>
      <c r="CK77" t="b">
        <f t="shared" si="168"/>
        <v>0</v>
      </c>
      <c r="CL77" t="b">
        <f t="shared" si="169"/>
        <v>0</v>
      </c>
      <c r="CM77" t="b">
        <f t="shared" si="170"/>
        <v>0</v>
      </c>
      <c r="CN77" t="b">
        <f t="shared" si="171"/>
        <v>0</v>
      </c>
      <c r="CO77" t="b">
        <f t="shared" si="172"/>
        <v>0</v>
      </c>
      <c r="CP77" t="b">
        <f t="shared" si="173"/>
        <v>0</v>
      </c>
      <c r="CQ77" t="b">
        <f t="shared" si="174"/>
        <v>0</v>
      </c>
      <c r="CR77" t="b">
        <f t="shared" si="175"/>
        <v>0</v>
      </c>
      <c r="CS77" t="b">
        <f t="shared" si="176"/>
        <v>0</v>
      </c>
      <c r="CT77" t="b">
        <f t="shared" si="177"/>
        <v>0</v>
      </c>
      <c r="CU77" t="b">
        <f t="shared" si="178"/>
        <v>0</v>
      </c>
      <c r="CV77" t="b">
        <f t="shared" si="179"/>
        <v>0</v>
      </c>
      <c r="CW77" t="b">
        <f t="shared" si="180"/>
        <v>0</v>
      </c>
      <c r="CX77" t="b">
        <f t="shared" si="181"/>
        <v>0</v>
      </c>
      <c r="CY77" t="b">
        <f t="shared" si="182"/>
        <v>0</v>
      </c>
      <c r="CZ77" t="b">
        <f t="shared" si="183"/>
        <v>0</v>
      </c>
      <c r="DA77" t="b">
        <f t="shared" si="184"/>
        <v>0</v>
      </c>
      <c r="DB77" t="b">
        <f t="shared" si="185"/>
        <v>0</v>
      </c>
      <c r="DC77" t="b">
        <f t="shared" si="186"/>
        <v>0</v>
      </c>
      <c r="DD77" t="b">
        <f t="shared" si="187"/>
        <v>0</v>
      </c>
    </row>
    <row r="78" spans="1:108">
      <c r="A78" s="4" t="s">
        <v>1088</v>
      </c>
      <c r="C78" t="s">
        <v>1089</v>
      </c>
      <c r="D78" s="4"/>
      <c r="E78" s="4" t="s">
        <v>1090</v>
      </c>
      <c r="F78" t="s">
        <v>1025</v>
      </c>
      <c r="G78" t="s">
        <v>970</v>
      </c>
      <c r="H78" t="s">
        <v>7428</v>
      </c>
      <c r="I78" t="s">
        <v>7418</v>
      </c>
      <c r="J78" s="4" t="s">
        <v>994</v>
      </c>
      <c r="K78" s="4" t="s">
        <v>114</v>
      </c>
      <c r="L78" s="4" t="s">
        <v>6433</v>
      </c>
      <c r="M78" s="4" t="s">
        <v>1091</v>
      </c>
      <c r="N78" s="4" t="s">
        <v>1092</v>
      </c>
      <c r="O78" s="4" t="b">
        <f t="shared" si="94"/>
        <v>1</v>
      </c>
      <c r="P78" s="4" t="b">
        <f t="shared" si="95"/>
        <v>1</v>
      </c>
      <c r="Q78" s="4" t="b">
        <f t="shared" si="96"/>
        <v>1</v>
      </c>
      <c r="R78" s="4" t="b">
        <f t="shared" si="97"/>
        <v>1</v>
      </c>
      <c r="S78" s="4" t="b">
        <f t="shared" si="98"/>
        <v>1</v>
      </c>
      <c r="T78" s="4" t="b">
        <f t="shared" si="99"/>
        <v>0</v>
      </c>
      <c r="U78" s="4" t="b">
        <f t="shared" si="100"/>
        <v>1</v>
      </c>
      <c r="V78" s="4" t="b">
        <f t="shared" si="101"/>
        <v>1</v>
      </c>
      <c r="W78" s="4" t="b">
        <f t="shared" si="102"/>
        <v>0</v>
      </c>
      <c r="X78" s="4" t="b">
        <f t="shared" si="103"/>
        <v>0</v>
      </c>
      <c r="Y78" s="4" t="b">
        <f t="shared" si="104"/>
        <v>1</v>
      </c>
      <c r="Z78" s="4" t="b">
        <f t="shared" si="105"/>
        <v>0</v>
      </c>
      <c r="AA78" s="4" t="b">
        <f t="shared" si="106"/>
        <v>1</v>
      </c>
      <c r="AB78" s="4" t="b">
        <f t="shared" si="107"/>
        <v>0</v>
      </c>
      <c r="AC78" s="4" t="b">
        <f t="shared" si="108"/>
        <v>0</v>
      </c>
      <c r="AD78" s="4" t="b">
        <f t="shared" si="109"/>
        <v>0</v>
      </c>
      <c r="AE78" s="4" t="b">
        <f t="shared" si="110"/>
        <v>0</v>
      </c>
      <c r="AF78" s="4" t="b">
        <f t="shared" si="111"/>
        <v>0</v>
      </c>
      <c r="AG78" s="4" t="b">
        <f t="shared" si="112"/>
        <v>0</v>
      </c>
      <c r="AH78" s="4" t="b">
        <f t="shared" si="113"/>
        <v>0</v>
      </c>
      <c r="AI78" s="4" t="b">
        <f t="shared" si="114"/>
        <v>0</v>
      </c>
      <c r="AJ78" s="4" t="b">
        <f t="shared" si="115"/>
        <v>0</v>
      </c>
      <c r="AK78" s="4" t="b">
        <f t="shared" si="116"/>
        <v>0</v>
      </c>
      <c r="AL78" s="4" t="b">
        <f t="shared" si="117"/>
        <v>0</v>
      </c>
      <c r="AM78" s="4" t="b">
        <f t="shared" si="118"/>
        <v>0</v>
      </c>
      <c r="AN78" s="4" t="b">
        <f t="shared" si="119"/>
        <v>0</v>
      </c>
      <c r="AO78" s="4" t="b">
        <f t="shared" si="120"/>
        <v>0</v>
      </c>
      <c r="AP78" s="4" t="b">
        <f t="shared" si="121"/>
        <v>0</v>
      </c>
      <c r="AQ78" s="4" t="b">
        <f t="shared" si="122"/>
        <v>0</v>
      </c>
      <c r="AR78" s="4" t="b">
        <f t="shared" si="123"/>
        <v>0</v>
      </c>
      <c r="AS78" s="4" t="b">
        <f t="shared" si="124"/>
        <v>0</v>
      </c>
      <c r="AT78" s="4" t="b">
        <f t="shared" si="125"/>
        <v>0</v>
      </c>
      <c r="AU78" s="4" t="b">
        <f t="shared" si="126"/>
        <v>0</v>
      </c>
      <c r="AV78" s="4" t="b">
        <f t="shared" si="127"/>
        <v>0</v>
      </c>
      <c r="AW78" s="4" t="b">
        <f t="shared" si="128"/>
        <v>0</v>
      </c>
      <c r="AX78" s="4" t="b">
        <f t="shared" si="129"/>
        <v>0</v>
      </c>
      <c r="AY78" s="4" t="b">
        <f t="shared" si="130"/>
        <v>0</v>
      </c>
      <c r="AZ78" s="4" t="b">
        <f t="shared" si="131"/>
        <v>0</v>
      </c>
      <c r="BA78" s="4" t="b">
        <f t="shared" si="132"/>
        <v>0</v>
      </c>
      <c r="BB78" s="4" t="b">
        <f t="shared" si="133"/>
        <v>0</v>
      </c>
      <c r="BC78" s="4" t="b">
        <f t="shared" si="134"/>
        <v>0</v>
      </c>
      <c r="BD78" s="4" t="b">
        <f t="shared" si="135"/>
        <v>0</v>
      </c>
      <c r="BE78" s="4" t="b">
        <f t="shared" si="136"/>
        <v>0</v>
      </c>
      <c r="BF78" s="4" t="b">
        <f t="shared" si="137"/>
        <v>0</v>
      </c>
      <c r="BG78" s="4" t="b">
        <f t="shared" si="138"/>
        <v>0</v>
      </c>
      <c r="BH78" s="4" t="b">
        <f t="shared" si="139"/>
        <v>0</v>
      </c>
      <c r="BI78" s="4" t="b">
        <f t="shared" si="140"/>
        <v>0</v>
      </c>
      <c r="BJ78" s="4" t="b">
        <f t="shared" si="141"/>
        <v>0</v>
      </c>
      <c r="BK78" s="4" t="b">
        <f t="shared" si="142"/>
        <v>0</v>
      </c>
      <c r="BL78" s="4" t="b">
        <f t="shared" si="143"/>
        <v>0</v>
      </c>
      <c r="BM78" s="4" t="b">
        <f t="shared" si="144"/>
        <v>0</v>
      </c>
      <c r="BN78" s="4" t="b">
        <f t="shared" si="145"/>
        <v>0</v>
      </c>
      <c r="BO78" s="4" t="b">
        <f t="shared" si="146"/>
        <v>0</v>
      </c>
      <c r="BP78" s="4" t="b">
        <f t="shared" si="147"/>
        <v>0</v>
      </c>
      <c r="BQ78" s="4" t="b">
        <f t="shared" si="148"/>
        <v>0</v>
      </c>
      <c r="BR78" s="4" t="b">
        <f t="shared" si="149"/>
        <v>0</v>
      </c>
      <c r="BS78" s="4" t="b">
        <f t="shared" si="150"/>
        <v>1</v>
      </c>
      <c r="BT78" s="4" t="b">
        <f t="shared" si="151"/>
        <v>0</v>
      </c>
      <c r="BU78" s="4" t="b">
        <f t="shared" si="152"/>
        <v>1</v>
      </c>
      <c r="BV78" s="4" t="b">
        <f t="shared" si="153"/>
        <v>1</v>
      </c>
      <c r="BW78" s="4" t="b">
        <f t="shared" si="154"/>
        <v>0</v>
      </c>
      <c r="BX78" s="4" t="b">
        <f t="shared" si="155"/>
        <v>1</v>
      </c>
      <c r="BY78" s="4" t="b">
        <f t="shared" si="156"/>
        <v>0</v>
      </c>
      <c r="BZ78" s="4" t="b">
        <f t="shared" si="157"/>
        <v>0</v>
      </c>
      <c r="CA78" s="4" t="b">
        <f t="shared" si="158"/>
        <v>0</v>
      </c>
      <c r="CB78" s="4" t="b">
        <f t="shared" si="159"/>
        <v>0</v>
      </c>
      <c r="CC78" s="4" t="b">
        <f t="shared" si="160"/>
        <v>0</v>
      </c>
      <c r="CD78" s="4" t="b">
        <f t="shared" si="161"/>
        <v>0</v>
      </c>
      <c r="CE78" s="4" t="b">
        <f t="shared" si="162"/>
        <v>0</v>
      </c>
      <c r="CF78" s="4" t="b">
        <f t="shared" si="163"/>
        <v>0</v>
      </c>
      <c r="CG78" s="4" t="b">
        <f t="shared" si="164"/>
        <v>1</v>
      </c>
      <c r="CH78" s="4" t="b">
        <f t="shared" si="165"/>
        <v>0</v>
      </c>
      <c r="CI78" s="4" t="b">
        <f t="shared" si="166"/>
        <v>0</v>
      </c>
      <c r="CJ78" s="4" t="b">
        <f t="shared" si="167"/>
        <v>0</v>
      </c>
      <c r="CK78" s="4" t="b">
        <f t="shared" si="168"/>
        <v>0</v>
      </c>
      <c r="CL78" s="4" t="b">
        <f t="shared" si="169"/>
        <v>0</v>
      </c>
      <c r="CM78" s="4" t="b">
        <f t="shared" si="170"/>
        <v>0</v>
      </c>
      <c r="CN78" s="4" t="b">
        <f t="shared" si="171"/>
        <v>0</v>
      </c>
      <c r="CO78" s="4" t="b">
        <f t="shared" si="172"/>
        <v>0</v>
      </c>
      <c r="CP78" s="4" t="b">
        <f t="shared" si="173"/>
        <v>0</v>
      </c>
      <c r="CQ78" s="4" t="b">
        <f t="shared" si="174"/>
        <v>0</v>
      </c>
      <c r="CR78" s="4" t="b">
        <f t="shared" si="175"/>
        <v>1</v>
      </c>
      <c r="CS78" s="4" t="b">
        <f t="shared" si="176"/>
        <v>0</v>
      </c>
      <c r="CT78" s="4" t="b">
        <f t="shared" si="177"/>
        <v>0</v>
      </c>
      <c r="CU78" s="4" t="b">
        <f t="shared" si="178"/>
        <v>0</v>
      </c>
      <c r="CV78" s="4" t="b">
        <f t="shared" si="179"/>
        <v>0</v>
      </c>
      <c r="CW78" s="4" t="b">
        <f t="shared" si="180"/>
        <v>0</v>
      </c>
      <c r="CX78" s="4" t="b">
        <f t="shared" si="181"/>
        <v>0</v>
      </c>
      <c r="CY78" s="4" t="b">
        <f t="shared" si="182"/>
        <v>0</v>
      </c>
      <c r="CZ78" s="4" t="b">
        <f t="shared" si="183"/>
        <v>0</v>
      </c>
      <c r="DA78" s="4" t="b">
        <f t="shared" si="184"/>
        <v>0</v>
      </c>
      <c r="DB78" s="4" t="b">
        <f t="shared" si="185"/>
        <v>0</v>
      </c>
      <c r="DC78" s="4" t="b">
        <f t="shared" si="186"/>
        <v>0</v>
      </c>
      <c r="DD78" s="4" t="b">
        <f t="shared" si="187"/>
        <v>0</v>
      </c>
    </row>
    <row r="79" spans="1:108">
      <c r="A79" t="s">
        <v>1022</v>
      </c>
      <c r="C79" t="s">
        <v>1023</v>
      </c>
      <c r="E79" t="s">
        <v>1024</v>
      </c>
      <c r="F79" t="s">
        <v>1025</v>
      </c>
      <c r="G79" t="s">
        <v>970</v>
      </c>
      <c r="H79" t="s">
        <v>7428</v>
      </c>
      <c r="I79" t="s">
        <v>7418</v>
      </c>
      <c r="J79" s="3" t="s">
        <v>124</v>
      </c>
      <c r="K79" t="s">
        <v>16</v>
      </c>
      <c r="L79" t="s">
        <v>6411</v>
      </c>
      <c r="M79" t="s">
        <v>345</v>
      </c>
      <c r="N79" t="s">
        <v>1026</v>
      </c>
      <c r="O79" t="b">
        <f t="shared" si="94"/>
        <v>1</v>
      </c>
      <c r="P79" t="b">
        <f t="shared" si="95"/>
        <v>1</v>
      </c>
      <c r="Q79" t="b">
        <f t="shared" si="96"/>
        <v>0</v>
      </c>
      <c r="R79" t="b">
        <f t="shared" si="97"/>
        <v>0</v>
      </c>
      <c r="S79" t="b">
        <f t="shared" si="98"/>
        <v>1</v>
      </c>
      <c r="T79" t="b">
        <f t="shared" si="99"/>
        <v>1</v>
      </c>
      <c r="U79" t="b">
        <f t="shared" si="100"/>
        <v>0</v>
      </c>
      <c r="V79" t="b">
        <f t="shared" si="101"/>
        <v>0</v>
      </c>
      <c r="W79" t="b">
        <f t="shared" si="102"/>
        <v>1</v>
      </c>
      <c r="X79" t="b">
        <f t="shared" si="103"/>
        <v>0</v>
      </c>
      <c r="Y79" t="b">
        <f t="shared" si="104"/>
        <v>0</v>
      </c>
      <c r="Z79" t="b">
        <f t="shared" si="105"/>
        <v>0</v>
      </c>
      <c r="AA79" t="b">
        <f t="shared" si="106"/>
        <v>0</v>
      </c>
      <c r="AB79" t="b">
        <f t="shared" si="107"/>
        <v>0</v>
      </c>
      <c r="AC79" t="b">
        <f t="shared" si="108"/>
        <v>0</v>
      </c>
      <c r="AD79" t="b">
        <f t="shared" si="109"/>
        <v>0</v>
      </c>
      <c r="AE79" t="b">
        <f t="shared" si="110"/>
        <v>0</v>
      </c>
      <c r="AF79" t="b">
        <f t="shared" si="111"/>
        <v>0</v>
      </c>
      <c r="AG79" t="b">
        <f t="shared" si="112"/>
        <v>0</v>
      </c>
      <c r="AH79" t="b">
        <f t="shared" si="113"/>
        <v>0</v>
      </c>
      <c r="AI79" t="b">
        <f t="shared" si="114"/>
        <v>1</v>
      </c>
      <c r="AJ79" t="b">
        <f t="shared" si="115"/>
        <v>0</v>
      </c>
      <c r="AK79" t="b">
        <f t="shared" si="116"/>
        <v>0</v>
      </c>
      <c r="AL79" t="b">
        <f t="shared" si="117"/>
        <v>0</v>
      </c>
      <c r="AM79" t="b">
        <f t="shared" si="118"/>
        <v>0</v>
      </c>
      <c r="AN79" t="b">
        <f t="shared" si="119"/>
        <v>0</v>
      </c>
      <c r="AO79" t="b">
        <f t="shared" si="120"/>
        <v>0</v>
      </c>
      <c r="AP79" t="b">
        <f t="shared" si="121"/>
        <v>0</v>
      </c>
      <c r="AQ79" t="b">
        <f t="shared" si="122"/>
        <v>0</v>
      </c>
      <c r="AR79" t="b">
        <f t="shared" si="123"/>
        <v>0</v>
      </c>
      <c r="AS79" t="b">
        <f t="shared" si="124"/>
        <v>0</v>
      </c>
      <c r="AT79" t="b">
        <f t="shared" si="125"/>
        <v>0</v>
      </c>
      <c r="AU79" t="b">
        <f t="shared" si="126"/>
        <v>0</v>
      </c>
      <c r="AV79" t="b">
        <f t="shared" si="127"/>
        <v>0</v>
      </c>
      <c r="AW79" t="b">
        <f t="shared" si="128"/>
        <v>0</v>
      </c>
      <c r="AX79" t="b">
        <f t="shared" si="129"/>
        <v>0</v>
      </c>
      <c r="AY79" t="b">
        <f t="shared" si="130"/>
        <v>0</v>
      </c>
      <c r="AZ79" t="b">
        <f t="shared" si="131"/>
        <v>0</v>
      </c>
      <c r="BA79" t="b">
        <f t="shared" si="132"/>
        <v>1</v>
      </c>
      <c r="BB79" t="b">
        <f t="shared" si="133"/>
        <v>0</v>
      </c>
      <c r="BC79" t="b">
        <f t="shared" si="134"/>
        <v>0</v>
      </c>
      <c r="BD79" t="b">
        <f t="shared" si="135"/>
        <v>0</v>
      </c>
      <c r="BE79" t="b">
        <f t="shared" si="136"/>
        <v>0</v>
      </c>
      <c r="BF79" t="b">
        <f t="shared" si="137"/>
        <v>0</v>
      </c>
      <c r="BG79" t="b">
        <f t="shared" si="138"/>
        <v>0</v>
      </c>
      <c r="BH79" t="b">
        <f t="shared" si="139"/>
        <v>0</v>
      </c>
      <c r="BI79" t="b">
        <f t="shared" si="140"/>
        <v>0</v>
      </c>
      <c r="BJ79" t="b">
        <f t="shared" si="141"/>
        <v>0</v>
      </c>
      <c r="BK79" t="b">
        <f t="shared" si="142"/>
        <v>0</v>
      </c>
      <c r="BL79" t="b">
        <f t="shared" si="143"/>
        <v>1</v>
      </c>
      <c r="BM79" t="b">
        <f t="shared" si="144"/>
        <v>0</v>
      </c>
      <c r="BN79" t="b">
        <f t="shared" si="145"/>
        <v>0</v>
      </c>
      <c r="BO79" t="b">
        <f t="shared" si="146"/>
        <v>0</v>
      </c>
      <c r="BP79" t="b">
        <f t="shared" si="147"/>
        <v>1</v>
      </c>
      <c r="BQ79" t="b">
        <f t="shared" si="148"/>
        <v>1</v>
      </c>
      <c r="BR79" t="b">
        <f t="shared" si="149"/>
        <v>0</v>
      </c>
      <c r="BS79" t="b">
        <f t="shared" si="150"/>
        <v>0</v>
      </c>
      <c r="BT79" t="b">
        <f t="shared" si="151"/>
        <v>0</v>
      </c>
      <c r="BU79" t="b">
        <f t="shared" si="152"/>
        <v>0</v>
      </c>
      <c r="BV79" t="b">
        <f t="shared" si="153"/>
        <v>0</v>
      </c>
      <c r="BW79" t="b">
        <f t="shared" si="154"/>
        <v>0</v>
      </c>
      <c r="BX79" t="b">
        <f t="shared" si="155"/>
        <v>0</v>
      </c>
      <c r="BY79" t="b">
        <f t="shared" si="156"/>
        <v>0</v>
      </c>
      <c r="BZ79" t="b">
        <f t="shared" si="157"/>
        <v>0</v>
      </c>
      <c r="CA79" t="b">
        <f t="shared" si="158"/>
        <v>0</v>
      </c>
      <c r="CB79" t="b">
        <f t="shared" si="159"/>
        <v>0</v>
      </c>
      <c r="CC79" t="b">
        <f t="shared" si="160"/>
        <v>0</v>
      </c>
      <c r="CD79" t="b">
        <f t="shared" si="161"/>
        <v>0</v>
      </c>
      <c r="CE79" t="b">
        <f t="shared" si="162"/>
        <v>0</v>
      </c>
      <c r="CF79" t="b">
        <f t="shared" si="163"/>
        <v>1</v>
      </c>
      <c r="CG79" t="b">
        <f t="shared" si="164"/>
        <v>0</v>
      </c>
      <c r="CH79" t="b">
        <f t="shared" si="165"/>
        <v>0</v>
      </c>
      <c r="CI79" t="b">
        <f t="shared" si="166"/>
        <v>0</v>
      </c>
      <c r="CJ79" t="b">
        <f t="shared" si="167"/>
        <v>0</v>
      </c>
      <c r="CK79" t="b">
        <f t="shared" si="168"/>
        <v>0</v>
      </c>
      <c r="CL79" t="b">
        <f t="shared" si="169"/>
        <v>0</v>
      </c>
      <c r="CM79" t="b">
        <f t="shared" si="170"/>
        <v>0</v>
      </c>
      <c r="CN79" t="b">
        <f t="shared" si="171"/>
        <v>0</v>
      </c>
      <c r="CO79" t="b">
        <f t="shared" si="172"/>
        <v>0</v>
      </c>
      <c r="CP79" t="b">
        <f t="shared" si="173"/>
        <v>0</v>
      </c>
      <c r="CQ79" t="b">
        <f t="shared" si="174"/>
        <v>1</v>
      </c>
      <c r="CR79" t="b">
        <f t="shared" si="175"/>
        <v>0</v>
      </c>
      <c r="CS79" t="b">
        <f t="shared" si="176"/>
        <v>0</v>
      </c>
      <c r="CT79" t="b">
        <f t="shared" si="177"/>
        <v>0</v>
      </c>
      <c r="CU79" t="b">
        <f t="shared" si="178"/>
        <v>0</v>
      </c>
      <c r="CV79" t="b">
        <f t="shared" si="179"/>
        <v>0</v>
      </c>
      <c r="CW79" t="b">
        <f t="shared" si="180"/>
        <v>0</v>
      </c>
      <c r="CX79" t="b">
        <f t="shared" si="181"/>
        <v>0</v>
      </c>
      <c r="CY79" t="b">
        <f t="shared" si="182"/>
        <v>0</v>
      </c>
      <c r="CZ79" t="b">
        <f t="shared" si="183"/>
        <v>0</v>
      </c>
      <c r="DA79" t="b">
        <f t="shared" si="184"/>
        <v>0</v>
      </c>
      <c r="DB79" t="b">
        <f t="shared" si="185"/>
        <v>0</v>
      </c>
      <c r="DC79" t="b">
        <f t="shared" si="186"/>
        <v>0</v>
      </c>
      <c r="DD79" t="b">
        <f t="shared" si="187"/>
        <v>0</v>
      </c>
    </row>
    <row r="80" spans="1:108">
      <c r="A80" s="4" t="s">
        <v>1027</v>
      </c>
      <c r="C80" t="s">
        <v>1023</v>
      </c>
      <c r="D80" s="4"/>
      <c r="E80" s="4" t="s">
        <v>1024</v>
      </c>
      <c r="F80" t="s">
        <v>1025</v>
      </c>
      <c r="G80" t="s">
        <v>970</v>
      </c>
      <c r="H80" t="s">
        <v>7428</v>
      </c>
      <c r="I80" t="s">
        <v>7418</v>
      </c>
      <c r="J80" s="4" t="s">
        <v>109</v>
      </c>
      <c r="K80" s="4" t="s">
        <v>109</v>
      </c>
      <c r="L80" s="4" t="s">
        <v>6412</v>
      </c>
      <c r="M80" t="s">
        <v>6079</v>
      </c>
      <c r="N80" s="4" t="s">
        <v>1028</v>
      </c>
      <c r="O80" s="4" t="b">
        <f t="shared" si="94"/>
        <v>1</v>
      </c>
      <c r="P80" s="4" t="b">
        <f t="shared" si="95"/>
        <v>1</v>
      </c>
      <c r="Q80" s="4" t="b">
        <f t="shared" si="96"/>
        <v>0</v>
      </c>
      <c r="R80" s="4" t="b">
        <f t="shared" si="97"/>
        <v>1</v>
      </c>
      <c r="S80" s="4" t="b">
        <f t="shared" si="98"/>
        <v>1</v>
      </c>
      <c r="T80" s="4" t="b">
        <f t="shared" si="99"/>
        <v>1</v>
      </c>
      <c r="U80" s="4" t="b">
        <f t="shared" si="100"/>
        <v>1</v>
      </c>
      <c r="V80" s="4" t="b">
        <f t="shared" si="101"/>
        <v>0</v>
      </c>
      <c r="W80" s="4" t="b">
        <f t="shared" si="102"/>
        <v>0</v>
      </c>
      <c r="X80" s="4" t="b">
        <f t="shared" si="103"/>
        <v>0</v>
      </c>
      <c r="Y80" s="4" t="b">
        <f t="shared" si="104"/>
        <v>1</v>
      </c>
      <c r="Z80" s="4" t="b">
        <f t="shared" si="105"/>
        <v>0</v>
      </c>
      <c r="AA80" s="4" t="b">
        <f t="shared" si="106"/>
        <v>0</v>
      </c>
      <c r="AB80" s="4" t="b">
        <f t="shared" si="107"/>
        <v>0</v>
      </c>
      <c r="AC80" s="4" t="b">
        <f t="shared" si="108"/>
        <v>0</v>
      </c>
      <c r="AD80" s="4" t="b">
        <f t="shared" si="109"/>
        <v>0</v>
      </c>
      <c r="AE80" s="4" t="b">
        <f t="shared" si="110"/>
        <v>0</v>
      </c>
      <c r="AF80" s="4" t="b">
        <f t="shared" si="111"/>
        <v>0</v>
      </c>
      <c r="AG80" s="4" t="b">
        <f t="shared" si="112"/>
        <v>0</v>
      </c>
      <c r="AH80" s="4" t="b">
        <f t="shared" si="113"/>
        <v>0</v>
      </c>
      <c r="AI80" s="4" t="b">
        <f t="shared" si="114"/>
        <v>1</v>
      </c>
      <c r="AJ80" s="4" t="b">
        <f t="shared" si="115"/>
        <v>0</v>
      </c>
      <c r="AK80" s="4" t="b">
        <f t="shared" si="116"/>
        <v>0</v>
      </c>
      <c r="AL80" s="4" t="b">
        <f t="shared" si="117"/>
        <v>0</v>
      </c>
      <c r="AM80" s="4" t="b">
        <f t="shared" si="118"/>
        <v>0</v>
      </c>
      <c r="AN80" s="4" t="b">
        <f t="shared" si="119"/>
        <v>0</v>
      </c>
      <c r="AO80" s="4" t="b">
        <f t="shared" si="120"/>
        <v>0</v>
      </c>
      <c r="AP80" s="4" t="b">
        <f t="shared" si="121"/>
        <v>0</v>
      </c>
      <c r="AQ80" s="4" t="b">
        <f t="shared" si="122"/>
        <v>0</v>
      </c>
      <c r="AR80" s="4" t="b">
        <f t="shared" si="123"/>
        <v>0</v>
      </c>
      <c r="AS80" s="4" t="b">
        <f t="shared" si="124"/>
        <v>0</v>
      </c>
      <c r="AT80" s="4" t="b">
        <f t="shared" si="125"/>
        <v>0</v>
      </c>
      <c r="AU80" s="4" t="b">
        <f t="shared" si="126"/>
        <v>0</v>
      </c>
      <c r="AV80" s="4" t="b">
        <f t="shared" si="127"/>
        <v>0</v>
      </c>
      <c r="AW80" s="4" t="b">
        <f t="shared" si="128"/>
        <v>0</v>
      </c>
      <c r="AX80" s="4" t="b">
        <f t="shared" si="129"/>
        <v>0</v>
      </c>
      <c r="AY80" s="4" t="b">
        <f t="shared" si="130"/>
        <v>0</v>
      </c>
      <c r="AZ80" s="4" t="b">
        <f t="shared" si="131"/>
        <v>0</v>
      </c>
      <c r="BA80" s="4" t="b">
        <f t="shared" si="132"/>
        <v>0</v>
      </c>
      <c r="BB80" s="4" t="b">
        <f t="shared" si="133"/>
        <v>0</v>
      </c>
      <c r="BC80" s="4" t="b">
        <f t="shared" si="134"/>
        <v>0</v>
      </c>
      <c r="BD80" s="4" t="b">
        <f t="shared" si="135"/>
        <v>0</v>
      </c>
      <c r="BE80" s="4" t="b">
        <f t="shared" si="136"/>
        <v>0</v>
      </c>
      <c r="BF80" s="4" t="b">
        <f t="shared" si="137"/>
        <v>0</v>
      </c>
      <c r="BG80" s="4" t="b">
        <f t="shared" si="138"/>
        <v>0</v>
      </c>
      <c r="BH80" s="4" t="b">
        <f t="shared" si="139"/>
        <v>0</v>
      </c>
      <c r="BI80" s="4" t="b">
        <f t="shared" si="140"/>
        <v>0</v>
      </c>
      <c r="BJ80" s="4" t="b">
        <f t="shared" si="141"/>
        <v>0</v>
      </c>
      <c r="BK80" s="4" t="b">
        <f t="shared" si="142"/>
        <v>0</v>
      </c>
      <c r="BL80" s="4" t="b">
        <f t="shared" si="143"/>
        <v>0</v>
      </c>
      <c r="BM80" s="4" t="b">
        <f t="shared" si="144"/>
        <v>0</v>
      </c>
      <c r="BN80" s="4" t="b">
        <f t="shared" si="145"/>
        <v>0</v>
      </c>
      <c r="BO80" s="4" t="b">
        <f t="shared" si="146"/>
        <v>0</v>
      </c>
      <c r="BP80" s="4" t="b">
        <f t="shared" si="147"/>
        <v>0</v>
      </c>
      <c r="BQ80" s="4" t="b">
        <f t="shared" si="148"/>
        <v>0</v>
      </c>
      <c r="BR80" s="4" t="b">
        <f t="shared" si="149"/>
        <v>0</v>
      </c>
      <c r="BS80" s="4" t="b">
        <f t="shared" si="150"/>
        <v>1</v>
      </c>
      <c r="BT80" s="4" t="b">
        <f t="shared" si="151"/>
        <v>0</v>
      </c>
      <c r="BU80" s="4" t="b">
        <f t="shared" si="152"/>
        <v>1</v>
      </c>
      <c r="BV80" s="4" t="b">
        <f t="shared" si="153"/>
        <v>0</v>
      </c>
      <c r="BW80" s="4" t="b">
        <f t="shared" si="154"/>
        <v>0</v>
      </c>
      <c r="BX80" s="4" t="b">
        <f t="shared" si="155"/>
        <v>0</v>
      </c>
      <c r="BY80" s="4" t="b">
        <f t="shared" si="156"/>
        <v>0</v>
      </c>
      <c r="BZ80" s="4" t="b">
        <f t="shared" si="157"/>
        <v>0</v>
      </c>
      <c r="CA80" s="4" t="b">
        <f t="shared" si="158"/>
        <v>0</v>
      </c>
      <c r="CB80" s="4" t="b">
        <f t="shared" si="159"/>
        <v>0</v>
      </c>
      <c r="CC80" s="4" t="b">
        <f t="shared" si="160"/>
        <v>1</v>
      </c>
      <c r="CD80" s="4" t="b">
        <f t="shared" si="161"/>
        <v>0</v>
      </c>
      <c r="CE80" s="4" t="b">
        <f t="shared" si="162"/>
        <v>0</v>
      </c>
      <c r="CF80" s="4" t="b">
        <f t="shared" si="163"/>
        <v>0</v>
      </c>
      <c r="CG80" s="4" t="b">
        <f t="shared" si="164"/>
        <v>0</v>
      </c>
      <c r="CH80" s="4" t="b">
        <f t="shared" si="165"/>
        <v>1</v>
      </c>
      <c r="CI80" s="4" t="b">
        <f t="shared" si="166"/>
        <v>0</v>
      </c>
      <c r="CJ80" s="4" t="b">
        <f t="shared" si="167"/>
        <v>0</v>
      </c>
      <c r="CK80" s="4" t="b">
        <f t="shared" si="168"/>
        <v>0</v>
      </c>
      <c r="CL80" s="4" t="b">
        <f t="shared" si="169"/>
        <v>0</v>
      </c>
      <c r="CM80" s="4" t="b">
        <f t="shared" si="170"/>
        <v>0</v>
      </c>
      <c r="CN80" s="4" t="b">
        <f t="shared" si="171"/>
        <v>0</v>
      </c>
      <c r="CO80" s="4" t="b">
        <f t="shared" si="172"/>
        <v>0</v>
      </c>
      <c r="CP80" s="4" t="b">
        <f t="shared" si="173"/>
        <v>0</v>
      </c>
      <c r="CQ80" s="4" t="b">
        <f t="shared" si="174"/>
        <v>0</v>
      </c>
      <c r="CR80" s="4" t="b">
        <f t="shared" si="175"/>
        <v>0</v>
      </c>
      <c r="CS80" s="4" t="b">
        <f t="shared" si="176"/>
        <v>0</v>
      </c>
      <c r="CT80" s="4" t="b">
        <f t="shared" si="177"/>
        <v>0</v>
      </c>
      <c r="CU80" s="4" t="b">
        <f t="shared" si="178"/>
        <v>0</v>
      </c>
      <c r="CV80" s="4" t="b">
        <f t="shared" si="179"/>
        <v>0</v>
      </c>
      <c r="CW80" s="4" t="b">
        <f t="shared" si="180"/>
        <v>0</v>
      </c>
      <c r="CX80" s="4" t="b">
        <f t="shared" si="181"/>
        <v>0</v>
      </c>
      <c r="CY80" s="4" t="b">
        <f t="shared" si="182"/>
        <v>0</v>
      </c>
      <c r="CZ80" s="4" t="b">
        <f t="shared" si="183"/>
        <v>0</v>
      </c>
      <c r="DA80" s="4" t="b">
        <f t="shared" si="184"/>
        <v>0</v>
      </c>
      <c r="DB80" s="4" t="b">
        <f t="shared" si="185"/>
        <v>0</v>
      </c>
      <c r="DC80" s="4" t="b">
        <f t="shared" si="186"/>
        <v>0</v>
      </c>
      <c r="DD80" s="4" t="b">
        <f t="shared" si="187"/>
        <v>0</v>
      </c>
    </row>
    <row r="81" spans="1:108">
      <c r="A81" t="s">
        <v>1029</v>
      </c>
      <c r="C81" t="s">
        <v>1023</v>
      </c>
      <c r="E81" t="s">
        <v>1024</v>
      </c>
      <c r="F81" t="s">
        <v>1025</v>
      </c>
      <c r="G81" t="s">
        <v>970</v>
      </c>
      <c r="H81" t="s">
        <v>7428</v>
      </c>
      <c r="I81" t="s">
        <v>7418</v>
      </c>
      <c r="J81" t="s">
        <v>109</v>
      </c>
      <c r="K81" t="s">
        <v>109</v>
      </c>
      <c r="L81" t="s">
        <v>6413</v>
      </c>
      <c r="M81" t="s">
        <v>6079</v>
      </c>
      <c r="N81" t="s">
        <v>1030</v>
      </c>
      <c r="O81" t="b">
        <f t="shared" si="94"/>
        <v>0</v>
      </c>
      <c r="P81" t="b">
        <f t="shared" si="95"/>
        <v>1</v>
      </c>
      <c r="Q81" t="b">
        <f t="shared" si="96"/>
        <v>0</v>
      </c>
      <c r="R81" t="b">
        <f t="shared" si="97"/>
        <v>1</v>
      </c>
      <c r="S81" t="b">
        <f t="shared" si="98"/>
        <v>0</v>
      </c>
      <c r="T81" t="b">
        <f t="shared" si="99"/>
        <v>1</v>
      </c>
      <c r="U81" t="b">
        <f t="shared" si="100"/>
        <v>0</v>
      </c>
      <c r="V81" t="b">
        <f t="shared" si="101"/>
        <v>0</v>
      </c>
      <c r="W81" t="b">
        <f t="shared" si="102"/>
        <v>0</v>
      </c>
      <c r="X81" t="b">
        <f t="shared" si="103"/>
        <v>1</v>
      </c>
      <c r="Y81" t="b">
        <f t="shared" si="104"/>
        <v>1</v>
      </c>
      <c r="Z81" t="b">
        <f t="shared" si="105"/>
        <v>1</v>
      </c>
      <c r="AA81" t="b">
        <f t="shared" si="106"/>
        <v>0</v>
      </c>
      <c r="AB81" t="b">
        <f t="shared" si="107"/>
        <v>0</v>
      </c>
      <c r="AC81" t="b">
        <f t="shared" si="108"/>
        <v>0</v>
      </c>
      <c r="AD81" t="b">
        <f t="shared" si="109"/>
        <v>0</v>
      </c>
      <c r="AE81" t="b">
        <f t="shared" si="110"/>
        <v>0</v>
      </c>
      <c r="AF81" t="b">
        <f t="shared" si="111"/>
        <v>0</v>
      </c>
      <c r="AG81" t="b">
        <f t="shared" si="112"/>
        <v>0</v>
      </c>
      <c r="AH81" t="b">
        <f t="shared" si="113"/>
        <v>0</v>
      </c>
      <c r="AI81" t="b">
        <f t="shared" si="114"/>
        <v>0</v>
      </c>
      <c r="AJ81" t="b">
        <f t="shared" si="115"/>
        <v>0</v>
      </c>
      <c r="AK81" t="b">
        <f t="shared" si="116"/>
        <v>1</v>
      </c>
      <c r="AL81" t="b">
        <f t="shared" si="117"/>
        <v>0</v>
      </c>
      <c r="AM81" t="b">
        <f t="shared" si="118"/>
        <v>0</v>
      </c>
      <c r="AN81" t="b">
        <f t="shared" si="119"/>
        <v>0</v>
      </c>
      <c r="AO81" t="b">
        <f t="shared" si="120"/>
        <v>0</v>
      </c>
      <c r="AP81" t="b">
        <f t="shared" si="121"/>
        <v>0</v>
      </c>
      <c r="AQ81" t="b">
        <f t="shared" si="122"/>
        <v>0</v>
      </c>
      <c r="AR81" t="b">
        <f t="shared" si="123"/>
        <v>0</v>
      </c>
      <c r="AS81" t="b">
        <f t="shared" si="124"/>
        <v>0</v>
      </c>
      <c r="AT81" t="b">
        <f t="shared" si="125"/>
        <v>1</v>
      </c>
      <c r="AU81" t="b">
        <f t="shared" si="126"/>
        <v>0</v>
      </c>
      <c r="AV81" t="b">
        <f t="shared" si="127"/>
        <v>0</v>
      </c>
      <c r="AW81" t="b">
        <f t="shared" si="128"/>
        <v>0</v>
      </c>
      <c r="AX81" t="b">
        <f t="shared" si="129"/>
        <v>0</v>
      </c>
      <c r="AY81" t="b">
        <f t="shared" si="130"/>
        <v>0</v>
      </c>
      <c r="AZ81" t="b">
        <f t="shared" si="131"/>
        <v>0</v>
      </c>
      <c r="BA81" t="b">
        <f t="shared" si="132"/>
        <v>0</v>
      </c>
      <c r="BB81" t="b">
        <f t="shared" si="133"/>
        <v>0</v>
      </c>
      <c r="BC81" t="b">
        <f t="shared" si="134"/>
        <v>0</v>
      </c>
      <c r="BD81" t="b">
        <f t="shared" si="135"/>
        <v>0</v>
      </c>
      <c r="BE81" t="b">
        <f t="shared" si="136"/>
        <v>0</v>
      </c>
      <c r="BF81" t="b">
        <f t="shared" si="137"/>
        <v>1</v>
      </c>
      <c r="BG81" t="b">
        <f t="shared" si="138"/>
        <v>0</v>
      </c>
      <c r="BH81" t="b">
        <f t="shared" si="139"/>
        <v>0</v>
      </c>
      <c r="BI81" t="b">
        <f t="shared" si="140"/>
        <v>0</v>
      </c>
      <c r="BJ81" t="b">
        <f t="shared" si="141"/>
        <v>0</v>
      </c>
      <c r="BK81" t="b">
        <f t="shared" si="142"/>
        <v>0</v>
      </c>
      <c r="BL81" t="b">
        <f t="shared" si="143"/>
        <v>0</v>
      </c>
      <c r="BM81" t="b">
        <f t="shared" si="144"/>
        <v>0</v>
      </c>
      <c r="BN81" t="b">
        <f t="shared" si="145"/>
        <v>0</v>
      </c>
      <c r="BO81" t="b">
        <f t="shared" si="146"/>
        <v>0</v>
      </c>
      <c r="BP81" t="b">
        <f t="shared" si="147"/>
        <v>0</v>
      </c>
      <c r="BQ81" t="b">
        <f t="shared" si="148"/>
        <v>0</v>
      </c>
      <c r="BR81" t="b">
        <f t="shared" si="149"/>
        <v>0</v>
      </c>
      <c r="BS81" t="b">
        <f t="shared" si="150"/>
        <v>0</v>
      </c>
      <c r="BT81" t="b">
        <f t="shared" si="151"/>
        <v>0</v>
      </c>
      <c r="BU81" t="b">
        <f t="shared" si="152"/>
        <v>1</v>
      </c>
      <c r="BV81" t="b">
        <f t="shared" si="153"/>
        <v>0</v>
      </c>
      <c r="BW81" t="b">
        <f t="shared" si="154"/>
        <v>0</v>
      </c>
      <c r="BX81" t="b">
        <f t="shared" si="155"/>
        <v>0</v>
      </c>
      <c r="BY81" t="b">
        <f t="shared" si="156"/>
        <v>0</v>
      </c>
      <c r="BZ81" t="b">
        <f t="shared" si="157"/>
        <v>0</v>
      </c>
      <c r="CA81" t="b">
        <f t="shared" si="158"/>
        <v>0</v>
      </c>
      <c r="CB81" t="b">
        <f t="shared" si="159"/>
        <v>0</v>
      </c>
      <c r="CC81" t="b">
        <f t="shared" si="160"/>
        <v>1</v>
      </c>
      <c r="CD81" t="b">
        <f t="shared" si="161"/>
        <v>0</v>
      </c>
      <c r="CE81" t="b">
        <f t="shared" si="162"/>
        <v>0</v>
      </c>
      <c r="CF81" t="b">
        <f t="shared" si="163"/>
        <v>0</v>
      </c>
      <c r="CG81" t="b">
        <f t="shared" si="164"/>
        <v>0</v>
      </c>
      <c r="CH81" t="b">
        <f t="shared" si="165"/>
        <v>1</v>
      </c>
      <c r="CI81" t="b">
        <f t="shared" si="166"/>
        <v>0</v>
      </c>
      <c r="CJ81" t="b">
        <f t="shared" si="167"/>
        <v>0</v>
      </c>
      <c r="CK81" t="b">
        <f t="shared" si="168"/>
        <v>0</v>
      </c>
      <c r="CL81" t="b">
        <f t="shared" si="169"/>
        <v>0</v>
      </c>
      <c r="CM81" t="b">
        <f t="shared" si="170"/>
        <v>0</v>
      </c>
      <c r="CN81" t="b">
        <f t="shared" si="171"/>
        <v>0</v>
      </c>
      <c r="CO81" t="b">
        <f t="shared" si="172"/>
        <v>0</v>
      </c>
      <c r="CP81" t="b">
        <f t="shared" si="173"/>
        <v>0</v>
      </c>
      <c r="CQ81" t="b">
        <f t="shared" si="174"/>
        <v>0</v>
      </c>
      <c r="CR81" t="b">
        <f t="shared" si="175"/>
        <v>0</v>
      </c>
      <c r="CS81" t="b">
        <f t="shared" si="176"/>
        <v>0</v>
      </c>
      <c r="CT81" t="b">
        <f t="shared" si="177"/>
        <v>0</v>
      </c>
      <c r="CU81" t="b">
        <f t="shared" si="178"/>
        <v>0</v>
      </c>
      <c r="CV81" t="b">
        <f t="shared" si="179"/>
        <v>0</v>
      </c>
      <c r="CW81" t="b">
        <f t="shared" si="180"/>
        <v>0</v>
      </c>
      <c r="CX81" t="b">
        <f t="shared" si="181"/>
        <v>0</v>
      </c>
      <c r="CY81" t="b">
        <f t="shared" si="182"/>
        <v>0</v>
      </c>
      <c r="CZ81" t="b">
        <f t="shared" si="183"/>
        <v>0</v>
      </c>
      <c r="DA81" t="b">
        <f t="shared" si="184"/>
        <v>0</v>
      </c>
      <c r="DB81" t="b">
        <f t="shared" si="185"/>
        <v>0</v>
      </c>
      <c r="DC81" t="b">
        <f t="shared" si="186"/>
        <v>0</v>
      </c>
      <c r="DD81" t="b">
        <f t="shared" si="187"/>
        <v>0</v>
      </c>
    </row>
    <row r="82" spans="1:108">
      <c r="A82" t="s">
        <v>1233</v>
      </c>
      <c r="B82" t="s">
        <v>1234</v>
      </c>
      <c r="C82" t="s">
        <v>1234</v>
      </c>
      <c r="E82" t="s">
        <v>1024</v>
      </c>
      <c r="F82" t="s">
        <v>1025</v>
      </c>
      <c r="G82" t="s">
        <v>970</v>
      </c>
      <c r="H82" t="s">
        <v>7428</v>
      </c>
      <c r="I82" t="s">
        <v>7418</v>
      </c>
      <c r="J82" t="s">
        <v>204</v>
      </c>
      <c r="K82" t="s">
        <v>205</v>
      </c>
      <c r="L82" t="s">
        <v>6486</v>
      </c>
      <c r="M82" t="s">
        <v>6079</v>
      </c>
      <c r="N82" t="s">
        <v>64</v>
      </c>
      <c r="O82" t="b">
        <f t="shared" si="94"/>
        <v>1</v>
      </c>
      <c r="P82" t="b">
        <f t="shared" si="95"/>
        <v>0</v>
      </c>
      <c r="Q82" t="b">
        <f t="shared" si="96"/>
        <v>0</v>
      </c>
      <c r="R82" t="b">
        <f t="shared" si="97"/>
        <v>0</v>
      </c>
      <c r="S82" t="b">
        <f t="shared" si="98"/>
        <v>1</v>
      </c>
      <c r="T82" t="b">
        <f t="shared" si="99"/>
        <v>0</v>
      </c>
      <c r="U82" t="b">
        <f t="shared" si="100"/>
        <v>0</v>
      </c>
      <c r="V82" t="b">
        <f t="shared" si="101"/>
        <v>0</v>
      </c>
      <c r="W82" t="b">
        <f t="shared" si="102"/>
        <v>0</v>
      </c>
      <c r="X82" t="b">
        <f t="shared" si="103"/>
        <v>0</v>
      </c>
      <c r="Y82" t="b">
        <f t="shared" si="104"/>
        <v>0</v>
      </c>
      <c r="Z82" t="b">
        <f t="shared" si="105"/>
        <v>0</v>
      </c>
      <c r="AA82" t="b">
        <f t="shared" si="106"/>
        <v>0</v>
      </c>
      <c r="AB82" t="b">
        <f t="shared" si="107"/>
        <v>0</v>
      </c>
      <c r="AC82" t="b">
        <f t="shared" si="108"/>
        <v>0</v>
      </c>
      <c r="AD82" t="b">
        <f t="shared" si="109"/>
        <v>0</v>
      </c>
      <c r="AE82" t="b">
        <f t="shared" si="110"/>
        <v>0</v>
      </c>
      <c r="AF82" t="b">
        <f t="shared" si="111"/>
        <v>0</v>
      </c>
      <c r="AG82" t="b">
        <f t="shared" si="112"/>
        <v>0</v>
      </c>
      <c r="AH82" t="b">
        <f t="shared" si="113"/>
        <v>0</v>
      </c>
      <c r="AI82" t="b">
        <f t="shared" si="114"/>
        <v>0</v>
      </c>
      <c r="AJ82" t="b">
        <f t="shared" si="115"/>
        <v>0</v>
      </c>
      <c r="AK82" t="b">
        <f t="shared" si="116"/>
        <v>0</v>
      </c>
      <c r="AL82" t="b">
        <f t="shared" si="117"/>
        <v>0</v>
      </c>
      <c r="AM82" t="b">
        <f t="shared" si="118"/>
        <v>0</v>
      </c>
      <c r="AN82" t="b">
        <f t="shared" si="119"/>
        <v>0</v>
      </c>
      <c r="AO82" t="b">
        <f t="shared" si="120"/>
        <v>0</v>
      </c>
      <c r="AP82" t="b">
        <f t="shared" si="121"/>
        <v>0</v>
      </c>
      <c r="AQ82" t="b">
        <f t="shared" si="122"/>
        <v>0</v>
      </c>
      <c r="AR82" t="b">
        <f t="shared" si="123"/>
        <v>0</v>
      </c>
      <c r="AS82" t="b">
        <f t="shared" si="124"/>
        <v>0</v>
      </c>
      <c r="AT82" t="b">
        <f t="shared" si="125"/>
        <v>0</v>
      </c>
      <c r="AU82" t="b">
        <f t="shared" si="126"/>
        <v>0</v>
      </c>
      <c r="AV82" t="b">
        <f t="shared" si="127"/>
        <v>0</v>
      </c>
      <c r="AW82" t="b">
        <f t="shared" si="128"/>
        <v>0</v>
      </c>
      <c r="AX82" t="b">
        <f t="shared" si="129"/>
        <v>0</v>
      </c>
      <c r="AY82" t="b">
        <f t="shared" si="130"/>
        <v>0</v>
      </c>
      <c r="AZ82" t="b">
        <f t="shared" si="131"/>
        <v>0</v>
      </c>
      <c r="BA82" t="b">
        <f t="shared" si="132"/>
        <v>0</v>
      </c>
      <c r="BB82" t="b">
        <f t="shared" si="133"/>
        <v>0</v>
      </c>
      <c r="BC82" t="b">
        <f t="shared" si="134"/>
        <v>0</v>
      </c>
      <c r="BD82" t="b">
        <f t="shared" si="135"/>
        <v>0</v>
      </c>
      <c r="BE82" t="b">
        <f t="shared" si="136"/>
        <v>0</v>
      </c>
      <c r="BF82" t="b">
        <f t="shared" si="137"/>
        <v>0</v>
      </c>
      <c r="BG82" t="b">
        <f t="shared" si="138"/>
        <v>0</v>
      </c>
      <c r="BH82" t="b">
        <f t="shared" si="139"/>
        <v>0</v>
      </c>
      <c r="BI82" t="b">
        <f t="shared" si="140"/>
        <v>0</v>
      </c>
      <c r="BJ82" t="b">
        <f t="shared" si="141"/>
        <v>0</v>
      </c>
      <c r="BK82" t="b">
        <f t="shared" si="142"/>
        <v>0</v>
      </c>
      <c r="BL82" t="b">
        <f t="shared" si="143"/>
        <v>0</v>
      </c>
      <c r="BM82" t="b">
        <f t="shared" si="144"/>
        <v>0</v>
      </c>
      <c r="BN82" t="b">
        <f t="shared" si="145"/>
        <v>0</v>
      </c>
      <c r="BO82" t="b">
        <f t="shared" si="146"/>
        <v>0</v>
      </c>
      <c r="BP82" t="b">
        <f t="shared" si="147"/>
        <v>0</v>
      </c>
      <c r="BQ82" t="b">
        <f t="shared" si="148"/>
        <v>1</v>
      </c>
      <c r="BR82" t="b">
        <f t="shared" si="149"/>
        <v>0</v>
      </c>
      <c r="BS82" t="b">
        <f t="shared" si="150"/>
        <v>0</v>
      </c>
      <c r="BT82" t="b">
        <f t="shared" si="151"/>
        <v>0</v>
      </c>
      <c r="BU82" t="b">
        <f t="shared" si="152"/>
        <v>0</v>
      </c>
      <c r="BV82" t="b">
        <f t="shared" si="153"/>
        <v>0</v>
      </c>
      <c r="BW82" t="b">
        <f t="shared" si="154"/>
        <v>0</v>
      </c>
      <c r="BX82" t="b">
        <f t="shared" si="155"/>
        <v>0</v>
      </c>
      <c r="BY82" t="b">
        <f t="shared" si="156"/>
        <v>0</v>
      </c>
      <c r="BZ82" t="b">
        <f t="shared" si="157"/>
        <v>0</v>
      </c>
      <c r="CA82" t="b">
        <f t="shared" si="158"/>
        <v>0</v>
      </c>
      <c r="CB82" t="b">
        <f t="shared" si="159"/>
        <v>0</v>
      </c>
      <c r="CC82" t="b">
        <f t="shared" si="160"/>
        <v>0</v>
      </c>
      <c r="CD82" t="b">
        <f t="shared" si="161"/>
        <v>0</v>
      </c>
      <c r="CE82" t="b">
        <f t="shared" si="162"/>
        <v>0</v>
      </c>
      <c r="CF82" t="b">
        <f t="shared" si="163"/>
        <v>0</v>
      </c>
      <c r="CG82" t="b">
        <f t="shared" si="164"/>
        <v>0</v>
      </c>
      <c r="CH82" t="b">
        <f t="shared" si="165"/>
        <v>0</v>
      </c>
      <c r="CI82" t="b">
        <f t="shared" si="166"/>
        <v>0</v>
      </c>
      <c r="CJ82" t="b">
        <f t="shared" si="167"/>
        <v>0</v>
      </c>
      <c r="CK82" t="b">
        <f t="shared" si="168"/>
        <v>0</v>
      </c>
      <c r="CL82" t="b">
        <f t="shared" si="169"/>
        <v>0</v>
      </c>
      <c r="CM82" t="b">
        <f t="shared" si="170"/>
        <v>0</v>
      </c>
      <c r="CN82" t="b">
        <f t="shared" si="171"/>
        <v>0</v>
      </c>
      <c r="CO82" t="b">
        <f t="shared" si="172"/>
        <v>0</v>
      </c>
      <c r="CP82" t="b">
        <f t="shared" si="173"/>
        <v>0</v>
      </c>
      <c r="CQ82" t="b">
        <f t="shared" si="174"/>
        <v>0</v>
      </c>
      <c r="CR82" t="b">
        <f t="shared" si="175"/>
        <v>0</v>
      </c>
      <c r="CS82" t="b">
        <f t="shared" si="176"/>
        <v>0</v>
      </c>
      <c r="CT82" t="b">
        <f t="shared" si="177"/>
        <v>0</v>
      </c>
      <c r="CU82" t="b">
        <f t="shared" si="178"/>
        <v>0</v>
      </c>
      <c r="CV82" t="b">
        <f t="shared" si="179"/>
        <v>0</v>
      </c>
      <c r="CW82" t="b">
        <f t="shared" si="180"/>
        <v>0</v>
      </c>
      <c r="CX82" t="b">
        <f t="shared" si="181"/>
        <v>0</v>
      </c>
      <c r="CY82" t="b">
        <f t="shared" si="182"/>
        <v>0</v>
      </c>
      <c r="CZ82" t="b">
        <f t="shared" si="183"/>
        <v>0</v>
      </c>
      <c r="DA82" t="b">
        <f t="shared" si="184"/>
        <v>0</v>
      </c>
      <c r="DB82" t="b">
        <f t="shared" si="185"/>
        <v>0</v>
      </c>
      <c r="DC82" t="b">
        <f t="shared" si="186"/>
        <v>0</v>
      </c>
      <c r="DD82" t="b">
        <f t="shared" si="187"/>
        <v>0</v>
      </c>
    </row>
    <row r="83" spans="1:108">
      <c r="A83" s="4" t="s">
        <v>1269</v>
      </c>
      <c r="B83" t="s">
        <v>7365</v>
      </c>
      <c r="C83" t="s">
        <v>1270</v>
      </c>
      <c r="D83" s="4"/>
      <c r="E83" s="4" t="s">
        <v>1024</v>
      </c>
      <c r="F83" t="s">
        <v>1025</v>
      </c>
      <c r="G83" t="s">
        <v>970</v>
      </c>
      <c r="H83" t="s">
        <v>7428</v>
      </c>
      <c r="I83" t="s">
        <v>7418</v>
      </c>
      <c r="J83" s="4" t="s">
        <v>362</v>
      </c>
      <c r="K83" s="4" t="s">
        <v>136</v>
      </c>
      <c r="L83" s="4" t="s">
        <v>6499</v>
      </c>
      <c r="M83" s="4" t="s">
        <v>1271</v>
      </c>
      <c r="N83" s="4" t="s">
        <v>1272</v>
      </c>
      <c r="O83" s="4" t="b">
        <f t="shared" si="94"/>
        <v>1</v>
      </c>
      <c r="P83" s="4" t="b">
        <f t="shared" si="95"/>
        <v>1</v>
      </c>
      <c r="Q83" s="4" t="b">
        <f t="shared" si="96"/>
        <v>1</v>
      </c>
      <c r="R83" s="4" t="b">
        <f t="shared" si="97"/>
        <v>1</v>
      </c>
      <c r="S83" s="4" t="b">
        <f t="shared" si="98"/>
        <v>1</v>
      </c>
      <c r="T83" s="4" t="b">
        <f t="shared" si="99"/>
        <v>1</v>
      </c>
      <c r="U83" s="4" t="b">
        <f t="shared" si="100"/>
        <v>1</v>
      </c>
      <c r="V83" s="4" t="b">
        <f t="shared" si="101"/>
        <v>1</v>
      </c>
      <c r="W83" s="4" t="b">
        <f t="shared" si="102"/>
        <v>1</v>
      </c>
      <c r="X83" s="4" t="b">
        <f t="shared" si="103"/>
        <v>1</v>
      </c>
      <c r="Y83" s="4" t="b">
        <f t="shared" si="104"/>
        <v>1</v>
      </c>
      <c r="Z83" s="4" t="b">
        <f t="shared" si="105"/>
        <v>1</v>
      </c>
      <c r="AA83" s="4" t="b">
        <f t="shared" si="106"/>
        <v>1</v>
      </c>
      <c r="AB83" s="4" t="b">
        <f t="shared" si="107"/>
        <v>1</v>
      </c>
      <c r="AC83" s="4" t="b">
        <f t="shared" si="108"/>
        <v>1</v>
      </c>
      <c r="AD83" s="4" t="b">
        <f t="shared" si="109"/>
        <v>0</v>
      </c>
      <c r="AE83" s="4" t="b">
        <f t="shared" si="110"/>
        <v>0</v>
      </c>
      <c r="AF83" s="4" t="b">
        <f t="shared" si="111"/>
        <v>0</v>
      </c>
      <c r="AG83" s="4" t="b">
        <f t="shared" si="112"/>
        <v>0</v>
      </c>
      <c r="AH83" s="4" t="b">
        <f t="shared" si="113"/>
        <v>0</v>
      </c>
      <c r="AI83" s="4" t="b">
        <f t="shared" si="114"/>
        <v>1</v>
      </c>
      <c r="AJ83" s="4" t="b">
        <f t="shared" si="115"/>
        <v>0</v>
      </c>
      <c r="AK83" s="4" t="b">
        <f t="shared" si="116"/>
        <v>1</v>
      </c>
      <c r="AL83" s="4" t="b">
        <f t="shared" si="117"/>
        <v>0</v>
      </c>
      <c r="AM83" s="4" t="b">
        <f t="shared" si="118"/>
        <v>0</v>
      </c>
      <c r="AN83" s="4" t="b">
        <f t="shared" si="119"/>
        <v>0</v>
      </c>
      <c r="AO83" s="4" t="b">
        <f t="shared" si="120"/>
        <v>0</v>
      </c>
      <c r="AP83" s="4" t="b">
        <f t="shared" si="121"/>
        <v>0</v>
      </c>
      <c r="AQ83" s="4" t="b">
        <f t="shared" si="122"/>
        <v>0</v>
      </c>
      <c r="AR83" s="4" t="b">
        <f t="shared" si="123"/>
        <v>0</v>
      </c>
      <c r="AS83" s="4" t="b">
        <f t="shared" si="124"/>
        <v>0</v>
      </c>
      <c r="AT83" s="4" t="b">
        <f t="shared" si="125"/>
        <v>0</v>
      </c>
      <c r="AU83" s="4" t="b">
        <f t="shared" si="126"/>
        <v>0</v>
      </c>
      <c r="AV83" s="4" t="b">
        <f t="shared" si="127"/>
        <v>0</v>
      </c>
      <c r="AW83" s="4" t="b">
        <f t="shared" si="128"/>
        <v>0</v>
      </c>
      <c r="AX83" s="4" t="b">
        <f t="shared" si="129"/>
        <v>0</v>
      </c>
      <c r="AY83" s="4" t="b">
        <f t="shared" si="130"/>
        <v>0</v>
      </c>
      <c r="AZ83" s="4" t="b">
        <f t="shared" si="131"/>
        <v>0</v>
      </c>
      <c r="BA83" s="4" t="b">
        <f t="shared" si="132"/>
        <v>1</v>
      </c>
      <c r="BB83" s="4" t="b">
        <f t="shared" si="133"/>
        <v>0</v>
      </c>
      <c r="BC83" s="4" t="b">
        <f t="shared" si="134"/>
        <v>0</v>
      </c>
      <c r="BD83" s="4" t="b">
        <f t="shared" si="135"/>
        <v>0</v>
      </c>
      <c r="BE83" s="4" t="b">
        <f t="shared" si="136"/>
        <v>1</v>
      </c>
      <c r="BF83" s="4" t="b">
        <f t="shared" si="137"/>
        <v>1</v>
      </c>
      <c r="BG83" s="4" t="b">
        <f t="shared" si="138"/>
        <v>1</v>
      </c>
      <c r="BH83" s="4" t="b">
        <f t="shared" si="139"/>
        <v>1</v>
      </c>
      <c r="BI83" s="4" t="b">
        <f t="shared" si="140"/>
        <v>0</v>
      </c>
      <c r="BJ83" s="4" t="b">
        <f t="shared" si="141"/>
        <v>0</v>
      </c>
      <c r="BK83" s="4" t="b">
        <f t="shared" si="142"/>
        <v>0</v>
      </c>
      <c r="BL83" s="4" t="b">
        <f t="shared" si="143"/>
        <v>1</v>
      </c>
      <c r="BM83" s="4" t="b">
        <f t="shared" si="144"/>
        <v>0</v>
      </c>
      <c r="BN83" s="4" t="b">
        <f t="shared" si="145"/>
        <v>0</v>
      </c>
      <c r="BO83" s="4" t="b">
        <f t="shared" si="146"/>
        <v>1</v>
      </c>
      <c r="BP83" s="4" t="b">
        <f t="shared" si="147"/>
        <v>1</v>
      </c>
      <c r="BQ83" s="4" t="b">
        <f t="shared" si="148"/>
        <v>1</v>
      </c>
      <c r="BR83" s="4" t="b">
        <f t="shared" si="149"/>
        <v>0</v>
      </c>
      <c r="BS83" s="4" t="b">
        <f t="shared" si="150"/>
        <v>1</v>
      </c>
      <c r="BT83" s="4" t="b">
        <f t="shared" si="151"/>
        <v>1</v>
      </c>
      <c r="BU83" s="4" t="b">
        <f t="shared" si="152"/>
        <v>0</v>
      </c>
      <c r="BV83" s="4" t="b">
        <f t="shared" si="153"/>
        <v>1</v>
      </c>
      <c r="BW83" s="4" t="b">
        <f t="shared" si="154"/>
        <v>0</v>
      </c>
      <c r="BX83" s="4" t="b">
        <f t="shared" si="155"/>
        <v>0</v>
      </c>
      <c r="BY83" s="4" t="b">
        <f t="shared" si="156"/>
        <v>0</v>
      </c>
      <c r="BZ83" s="4" t="b">
        <f t="shared" si="157"/>
        <v>1</v>
      </c>
      <c r="CA83" s="4" t="b">
        <f t="shared" si="158"/>
        <v>0</v>
      </c>
      <c r="CB83" s="4" t="b">
        <f t="shared" si="159"/>
        <v>0</v>
      </c>
      <c r="CC83" s="4" t="b">
        <f t="shared" si="160"/>
        <v>0</v>
      </c>
      <c r="CD83" s="4" t="b">
        <f t="shared" si="161"/>
        <v>0</v>
      </c>
      <c r="CE83" s="4" t="b">
        <f t="shared" si="162"/>
        <v>0</v>
      </c>
      <c r="CF83" s="4" t="b">
        <f t="shared" si="163"/>
        <v>1</v>
      </c>
      <c r="CG83" s="4" t="b">
        <f t="shared" si="164"/>
        <v>1</v>
      </c>
      <c r="CH83" s="4" t="b">
        <f t="shared" si="165"/>
        <v>1</v>
      </c>
      <c r="CI83" s="4" t="b">
        <f t="shared" si="166"/>
        <v>0</v>
      </c>
      <c r="CJ83" s="4" t="b">
        <f t="shared" si="167"/>
        <v>0</v>
      </c>
      <c r="CK83" s="4" t="b">
        <f t="shared" si="168"/>
        <v>0</v>
      </c>
      <c r="CL83" s="4" t="b">
        <f t="shared" si="169"/>
        <v>0</v>
      </c>
      <c r="CM83" s="4" t="b">
        <f t="shared" si="170"/>
        <v>1</v>
      </c>
      <c r="CN83" s="4" t="b">
        <f t="shared" si="171"/>
        <v>0</v>
      </c>
      <c r="CO83" s="4" t="b">
        <f t="shared" si="172"/>
        <v>0</v>
      </c>
      <c r="CP83" s="4" t="b">
        <f t="shared" si="173"/>
        <v>0</v>
      </c>
      <c r="CQ83" s="4" t="b">
        <f t="shared" si="174"/>
        <v>0</v>
      </c>
      <c r="CR83" s="4" t="b">
        <f t="shared" si="175"/>
        <v>0</v>
      </c>
      <c r="CS83" s="4" t="b">
        <f t="shared" si="176"/>
        <v>0</v>
      </c>
      <c r="CT83" s="4" t="b">
        <f t="shared" si="177"/>
        <v>1</v>
      </c>
      <c r="CU83" s="4" t="b">
        <f t="shared" si="178"/>
        <v>0</v>
      </c>
      <c r="CV83" s="4" t="b">
        <f t="shared" si="179"/>
        <v>0</v>
      </c>
      <c r="CW83" s="4" t="b">
        <f t="shared" si="180"/>
        <v>0</v>
      </c>
      <c r="CX83" s="4" t="b">
        <f t="shared" si="181"/>
        <v>0</v>
      </c>
      <c r="CY83" s="4" t="b">
        <f t="shared" si="182"/>
        <v>0</v>
      </c>
      <c r="CZ83" s="4" t="b">
        <f t="shared" si="183"/>
        <v>0</v>
      </c>
      <c r="DA83" s="4" t="b">
        <f t="shared" si="184"/>
        <v>1</v>
      </c>
      <c r="DB83" s="4" t="b">
        <f t="shared" si="185"/>
        <v>0</v>
      </c>
      <c r="DC83" s="4" t="b">
        <f t="shared" si="186"/>
        <v>0</v>
      </c>
      <c r="DD83" s="4" t="b">
        <f t="shared" si="187"/>
        <v>0</v>
      </c>
    </row>
    <row r="84" spans="1:108">
      <c r="A84" s="4" t="s">
        <v>1273</v>
      </c>
      <c r="B84" t="s">
        <v>7365</v>
      </c>
      <c r="C84" t="s">
        <v>1270</v>
      </c>
      <c r="D84" s="4"/>
      <c r="E84" s="4" t="s">
        <v>1024</v>
      </c>
      <c r="F84" t="s">
        <v>1025</v>
      </c>
      <c r="G84" t="s">
        <v>970</v>
      </c>
      <c r="H84" t="s">
        <v>7428</v>
      </c>
      <c r="I84" t="s">
        <v>7418</v>
      </c>
      <c r="J84" s="4" t="s">
        <v>994</v>
      </c>
      <c r="K84" s="4" t="s">
        <v>114</v>
      </c>
      <c r="L84" s="4" t="s">
        <v>6500</v>
      </c>
      <c r="M84" t="s">
        <v>6079</v>
      </c>
      <c r="N84" s="4" t="s">
        <v>1274</v>
      </c>
      <c r="O84" s="4" t="b">
        <f t="shared" si="94"/>
        <v>1</v>
      </c>
      <c r="P84" s="4" t="b">
        <f t="shared" si="95"/>
        <v>1</v>
      </c>
      <c r="Q84" s="4" t="b">
        <f t="shared" si="96"/>
        <v>1</v>
      </c>
      <c r="R84" s="4" t="b">
        <f t="shared" si="97"/>
        <v>1</v>
      </c>
      <c r="S84" s="4" t="b">
        <f t="shared" si="98"/>
        <v>1</v>
      </c>
      <c r="T84" s="4" t="b">
        <f t="shared" si="99"/>
        <v>1</v>
      </c>
      <c r="U84" s="4" t="b">
        <f t="shared" si="100"/>
        <v>1</v>
      </c>
      <c r="V84" s="4" t="b">
        <f t="shared" si="101"/>
        <v>1</v>
      </c>
      <c r="W84" s="4" t="b">
        <f t="shared" si="102"/>
        <v>1</v>
      </c>
      <c r="X84" s="4" t="b">
        <f t="shared" si="103"/>
        <v>1</v>
      </c>
      <c r="Y84" s="4" t="b">
        <f t="shared" si="104"/>
        <v>1</v>
      </c>
      <c r="Z84" s="4" t="b">
        <f t="shared" si="105"/>
        <v>1</v>
      </c>
      <c r="AA84" s="4" t="b">
        <f t="shared" si="106"/>
        <v>1</v>
      </c>
      <c r="AB84" s="4" t="b">
        <f t="shared" si="107"/>
        <v>1</v>
      </c>
      <c r="AC84" s="4" t="b">
        <f t="shared" si="108"/>
        <v>1</v>
      </c>
      <c r="AD84" s="4" t="b">
        <f t="shared" si="109"/>
        <v>1</v>
      </c>
      <c r="AE84" s="4" t="b">
        <f t="shared" si="110"/>
        <v>1</v>
      </c>
      <c r="AF84" s="4" t="b">
        <f t="shared" si="111"/>
        <v>0</v>
      </c>
      <c r="AG84" s="4" t="b">
        <f t="shared" si="112"/>
        <v>0</v>
      </c>
      <c r="AH84" s="4" t="b">
        <f t="shared" si="113"/>
        <v>1</v>
      </c>
      <c r="AI84" s="4" t="b">
        <f t="shared" si="114"/>
        <v>1</v>
      </c>
      <c r="AJ84" s="4" t="b">
        <f t="shared" si="115"/>
        <v>0</v>
      </c>
      <c r="AK84" s="4" t="b">
        <f t="shared" si="116"/>
        <v>1</v>
      </c>
      <c r="AL84" s="4" t="b">
        <f t="shared" si="117"/>
        <v>1</v>
      </c>
      <c r="AM84" s="4" t="b">
        <f t="shared" si="118"/>
        <v>1</v>
      </c>
      <c r="AN84" s="4" t="b">
        <f t="shared" si="119"/>
        <v>0</v>
      </c>
      <c r="AO84" s="4" t="b">
        <f t="shared" si="120"/>
        <v>0</v>
      </c>
      <c r="AP84" s="4" t="b">
        <f t="shared" si="121"/>
        <v>0</v>
      </c>
      <c r="AQ84" s="4" t="b">
        <f t="shared" si="122"/>
        <v>1</v>
      </c>
      <c r="AR84" s="4" t="b">
        <f t="shared" si="123"/>
        <v>0</v>
      </c>
      <c r="AS84" s="4" t="b">
        <f t="shared" si="124"/>
        <v>0</v>
      </c>
      <c r="AT84" s="4" t="b">
        <f t="shared" si="125"/>
        <v>0</v>
      </c>
      <c r="AU84" s="4" t="b">
        <f t="shared" si="126"/>
        <v>1</v>
      </c>
      <c r="AV84" s="4" t="b">
        <f t="shared" si="127"/>
        <v>1</v>
      </c>
      <c r="AW84" s="4" t="b">
        <f t="shared" si="128"/>
        <v>1</v>
      </c>
      <c r="AX84" s="4" t="b">
        <f t="shared" si="129"/>
        <v>1</v>
      </c>
      <c r="AY84" s="4" t="b">
        <f t="shared" si="130"/>
        <v>1</v>
      </c>
      <c r="AZ84" s="4" t="b">
        <f t="shared" si="131"/>
        <v>1</v>
      </c>
      <c r="BA84" s="4" t="b">
        <f t="shared" si="132"/>
        <v>1</v>
      </c>
      <c r="BB84" s="4" t="b">
        <f t="shared" si="133"/>
        <v>0</v>
      </c>
      <c r="BC84" s="4" t="b">
        <f t="shared" si="134"/>
        <v>1</v>
      </c>
      <c r="BD84" s="4" t="b">
        <f t="shared" si="135"/>
        <v>1</v>
      </c>
      <c r="BE84" s="4" t="b">
        <f t="shared" si="136"/>
        <v>1</v>
      </c>
      <c r="BF84" s="4" t="b">
        <f t="shared" si="137"/>
        <v>1</v>
      </c>
      <c r="BG84" s="4" t="b">
        <f t="shared" si="138"/>
        <v>1</v>
      </c>
      <c r="BH84" s="4" t="b">
        <f t="shared" si="139"/>
        <v>1</v>
      </c>
      <c r="BI84" s="4" t="b">
        <f t="shared" si="140"/>
        <v>0</v>
      </c>
      <c r="BJ84" s="4" t="b">
        <f t="shared" si="141"/>
        <v>0</v>
      </c>
      <c r="BK84" s="4" t="b">
        <f t="shared" si="142"/>
        <v>1</v>
      </c>
      <c r="BL84" s="4" t="b">
        <f t="shared" si="143"/>
        <v>1</v>
      </c>
      <c r="BM84" s="4" t="b">
        <f t="shared" si="144"/>
        <v>0</v>
      </c>
      <c r="BN84" s="4" t="b">
        <f t="shared" si="145"/>
        <v>1</v>
      </c>
      <c r="BO84" s="4" t="b">
        <f t="shared" si="146"/>
        <v>0</v>
      </c>
      <c r="BP84" s="4" t="b">
        <f t="shared" si="147"/>
        <v>1</v>
      </c>
      <c r="BQ84" s="4" t="b">
        <f t="shared" si="148"/>
        <v>1</v>
      </c>
      <c r="BR84" s="4" t="b">
        <f t="shared" si="149"/>
        <v>0</v>
      </c>
      <c r="BS84" s="4" t="b">
        <f t="shared" si="150"/>
        <v>1</v>
      </c>
      <c r="BT84" s="4" t="b">
        <f t="shared" si="151"/>
        <v>1</v>
      </c>
      <c r="BU84" s="4" t="b">
        <f t="shared" si="152"/>
        <v>0</v>
      </c>
      <c r="BV84" s="4" t="b">
        <f t="shared" si="153"/>
        <v>1</v>
      </c>
      <c r="BW84" s="4" t="b">
        <f t="shared" si="154"/>
        <v>0</v>
      </c>
      <c r="BX84" s="4" t="b">
        <f t="shared" si="155"/>
        <v>1</v>
      </c>
      <c r="BY84" s="4" t="b">
        <f t="shared" si="156"/>
        <v>0</v>
      </c>
      <c r="BZ84" s="4" t="b">
        <f t="shared" si="157"/>
        <v>0</v>
      </c>
      <c r="CA84" s="4" t="b">
        <f t="shared" si="158"/>
        <v>0</v>
      </c>
      <c r="CB84" s="4" t="b">
        <f t="shared" si="159"/>
        <v>0</v>
      </c>
      <c r="CC84" s="4" t="b">
        <f t="shared" si="160"/>
        <v>1</v>
      </c>
      <c r="CD84" s="4" t="b">
        <f t="shared" si="161"/>
        <v>1</v>
      </c>
      <c r="CE84" s="4" t="b">
        <f t="shared" si="162"/>
        <v>1</v>
      </c>
      <c r="CF84" s="4" t="b">
        <f t="shared" si="163"/>
        <v>1</v>
      </c>
      <c r="CG84" s="4" t="b">
        <f t="shared" si="164"/>
        <v>1</v>
      </c>
      <c r="CH84" s="4" t="b">
        <f t="shared" si="165"/>
        <v>1</v>
      </c>
      <c r="CI84" s="4" t="b">
        <f t="shared" si="166"/>
        <v>0</v>
      </c>
      <c r="CJ84" s="4" t="b">
        <f t="shared" si="167"/>
        <v>0</v>
      </c>
      <c r="CK84" s="4" t="b">
        <f t="shared" si="168"/>
        <v>0</v>
      </c>
      <c r="CL84" s="4" t="b">
        <f t="shared" si="169"/>
        <v>0</v>
      </c>
      <c r="CM84" s="4" t="b">
        <f t="shared" si="170"/>
        <v>0</v>
      </c>
      <c r="CN84" s="4" t="b">
        <f t="shared" si="171"/>
        <v>1</v>
      </c>
      <c r="CO84" s="4" t="b">
        <f t="shared" si="172"/>
        <v>1</v>
      </c>
      <c r="CP84" s="4" t="b">
        <f t="shared" si="173"/>
        <v>0</v>
      </c>
      <c r="CQ84" s="4" t="b">
        <f t="shared" si="174"/>
        <v>1</v>
      </c>
      <c r="CR84" s="4" t="b">
        <f t="shared" si="175"/>
        <v>0</v>
      </c>
      <c r="CS84" s="4" t="b">
        <f t="shared" si="176"/>
        <v>0</v>
      </c>
      <c r="CT84" s="4" t="b">
        <f t="shared" si="177"/>
        <v>1</v>
      </c>
      <c r="CU84" s="4" t="b">
        <f t="shared" si="178"/>
        <v>0</v>
      </c>
      <c r="CV84" s="4" t="b">
        <f t="shared" si="179"/>
        <v>0</v>
      </c>
      <c r="CW84" s="4" t="b">
        <f t="shared" si="180"/>
        <v>0</v>
      </c>
      <c r="CX84" s="4" t="b">
        <f t="shared" si="181"/>
        <v>1</v>
      </c>
      <c r="CY84" s="4" t="b">
        <f t="shared" si="182"/>
        <v>0</v>
      </c>
      <c r="CZ84" s="4" t="b">
        <f t="shared" si="183"/>
        <v>1</v>
      </c>
      <c r="DA84" s="4" t="b">
        <f t="shared" si="184"/>
        <v>1</v>
      </c>
      <c r="DB84" s="4" t="b">
        <f t="shared" si="185"/>
        <v>0</v>
      </c>
      <c r="DC84" s="4" t="b">
        <f t="shared" si="186"/>
        <v>1</v>
      </c>
      <c r="DD84" s="4" t="b">
        <f t="shared" si="187"/>
        <v>0</v>
      </c>
    </row>
    <row r="85" spans="1:108">
      <c r="A85" s="4" t="s">
        <v>1275</v>
      </c>
      <c r="B85" t="s">
        <v>7365</v>
      </c>
      <c r="C85" t="s">
        <v>1270</v>
      </c>
      <c r="D85" s="4"/>
      <c r="E85" s="4" t="s">
        <v>1024</v>
      </c>
      <c r="F85" t="s">
        <v>1025</v>
      </c>
      <c r="G85" t="s">
        <v>970</v>
      </c>
      <c r="H85" t="s">
        <v>7428</v>
      </c>
      <c r="I85" t="s">
        <v>7418</v>
      </c>
      <c r="J85" s="4" t="s">
        <v>165</v>
      </c>
      <c r="K85" s="4" t="s">
        <v>114</v>
      </c>
      <c r="L85" s="4" t="s">
        <v>6501</v>
      </c>
      <c r="M85" t="s">
        <v>6079</v>
      </c>
      <c r="N85" s="4" t="s">
        <v>1276</v>
      </c>
      <c r="O85" s="4" t="b">
        <f t="shared" si="94"/>
        <v>1</v>
      </c>
      <c r="P85" s="4" t="b">
        <f t="shared" si="95"/>
        <v>1</v>
      </c>
      <c r="Q85" s="4" t="b">
        <f t="shared" si="96"/>
        <v>1</v>
      </c>
      <c r="R85" s="4" t="b">
        <f t="shared" si="97"/>
        <v>1</v>
      </c>
      <c r="S85" s="4" t="b">
        <f t="shared" si="98"/>
        <v>1</v>
      </c>
      <c r="T85" s="4" t="b">
        <f t="shared" si="99"/>
        <v>1</v>
      </c>
      <c r="U85" s="4" t="b">
        <f t="shared" si="100"/>
        <v>1</v>
      </c>
      <c r="V85" s="4" t="b">
        <f t="shared" si="101"/>
        <v>1</v>
      </c>
      <c r="W85" s="4" t="b">
        <f t="shared" si="102"/>
        <v>1</v>
      </c>
      <c r="X85" s="4" t="b">
        <f t="shared" si="103"/>
        <v>1</v>
      </c>
      <c r="Y85" s="4" t="b">
        <f t="shared" si="104"/>
        <v>1</v>
      </c>
      <c r="Z85" s="4" t="b">
        <f t="shared" si="105"/>
        <v>1</v>
      </c>
      <c r="AA85" s="4" t="b">
        <f t="shared" si="106"/>
        <v>1</v>
      </c>
      <c r="AB85" s="4" t="b">
        <f t="shared" si="107"/>
        <v>1</v>
      </c>
      <c r="AC85" s="4" t="b">
        <f t="shared" si="108"/>
        <v>1</v>
      </c>
      <c r="AD85" s="4" t="b">
        <f t="shared" si="109"/>
        <v>1</v>
      </c>
      <c r="AE85" s="4" t="b">
        <f t="shared" si="110"/>
        <v>1</v>
      </c>
      <c r="AF85" s="4" t="b">
        <f t="shared" si="111"/>
        <v>0</v>
      </c>
      <c r="AG85" s="4" t="b">
        <f t="shared" si="112"/>
        <v>0</v>
      </c>
      <c r="AH85" s="4" t="b">
        <f t="shared" si="113"/>
        <v>1</v>
      </c>
      <c r="AI85" s="4" t="b">
        <f t="shared" si="114"/>
        <v>1</v>
      </c>
      <c r="AJ85" s="4" t="b">
        <f t="shared" si="115"/>
        <v>0</v>
      </c>
      <c r="AK85" s="4" t="b">
        <f t="shared" si="116"/>
        <v>1</v>
      </c>
      <c r="AL85" s="4" t="b">
        <f t="shared" si="117"/>
        <v>1</v>
      </c>
      <c r="AM85" s="4" t="b">
        <f t="shared" si="118"/>
        <v>1</v>
      </c>
      <c r="AN85" s="4" t="b">
        <f t="shared" si="119"/>
        <v>0</v>
      </c>
      <c r="AO85" s="4" t="b">
        <f t="shared" si="120"/>
        <v>0</v>
      </c>
      <c r="AP85" s="4" t="b">
        <f t="shared" si="121"/>
        <v>1</v>
      </c>
      <c r="AQ85" s="4" t="b">
        <f t="shared" si="122"/>
        <v>1</v>
      </c>
      <c r="AR85" s="4" t="b">
        <f t="shared" si="123"/>
        <v>0</v>
      </c>
      <c r="AS85" s="4" t="b">
        <f t="shared" si="124"/>
        <v>1</v>
      </c>
      <c r="AT85" s="4" t="b">
        <f t="shared" si="125"/>
        <v>1</v>
      </c>
      <c r="AU85" s="4" t="b">
        <f t="shared" si="126"/>
        <v>1</v>
      </c>
      <c r="AV85" s="4" t="b">
        <f t="shared" si="127"/>
        <v>1</v>
      </c>
      <c r="AW85" s="4" t="b">
        <f t="shared" si="128"/>
        <v>1</v>
      </c>
      <c r="AX85" s="4" t="b">
        <f t="shared" si="129"/>
        <v>1</v>
      </c>
      <c r="AY85" s="4" t="b">
        <f t="shared" si="130"/>
        <v>1</v>
      </c>
      <c r="AZ85" s="4" t="b">
        <f t="shared" si="131"/>
        <v>1</v>
      </c>
      <c r="BA85" s="4" t="b">
        <f t="shared" si="132"/>
        <v>1</v>
      </c>
      <c r="BB85" s="4" t="b">
        <f t="shared" si="133"/>
        <v>1</v>
      </c>
      <c r="BC85" s="4" t="b">
        <f t="shared" si="134"/>
        <v>1</v>
      </c>
      <c r="BD85" s="4" t="b">
        <f t="shared" si="135"/>
        <v>1</v>
      </c>
      <c r="BE85" s="4" t="b">
        <f t="shared" si="136"/>
        <v>1</v>
      </c>
      <c r="BF85" s="4" t="b">
        <f t="shared" si="137"/>
        <v>1</v>
      </c>
      <c r="BG85" s="4" t="b">
        <f t="shared" si="138"/>
        <v>1</v>
      </c>
      <c r="BH85" s="4" t="b">
        <f t="shared" si="139"/>
        <v>1</v>
      </c>
      <c r="BI85" s="4" t="b">
        <f t="shared" si="140"/>
        <v>1</v>
      </c>
      <c r="BJ85" s="4" t="b">
        <f t="shared" si="141"/>
        <v>1</v>
      </c>
      <c r="BK85" s="4" t="b">
        <f t="shared" si="142"/>
        <v>1</v>
      </c>
      <c r="BL85" s="4" t="b">
        <f t="shared" si="143"/>
        <v>1</v>
      </c>
      <c r="BM85" s="4" t="b">
        <f t="shared" si="144"/>
        <v>1</v>
      </c>
      <c r="BN85" s="4" t="b">
        <f t="shared" si="145"/>
        <v>0</v>
      </c>
      <c r="BO85" s="4" t="b">
        <f t="shared" si="146"/>
        <v>1</v>
      </c>
      <c r="BP85" s="4" t="b">
        <f t="shared" si="147"/>
        <v>1</v>
      </c>
      <c r="BQ85" s="4" t="b">
        <f t="shared" si="148"/>
        <v>1</v>
      </c>
      <c r="BR85" s="4" t="b">
        <f t="shared" si="149"/>
        <v>1</v>
      </c>
      <c r="BS85" s="4" t="b">
        <f t="shared" si="150"/>
        <v>1</v>
      </c>
      <c r="BT85" s="4" t="b">
        <f t="shared" si="151"/>
        <v>1</v>
      </c>
      <c r="BU85" s="4" t="b">
        <f t="shared" si="152"/>
        <v>1</v>
      </c>
      <c r="BV85" s="4" t="b">
        <f t="shared" si="153"/>
        <v>1</v>
      </c>
      <c r="BW85" s="4" t="b">
        <f t="shared" si="154"/>
        <v>0</v>
      </c>
      <c r="BX85" s="4" t="b">
        <f t="shared" si="155"/>
        <v>1</v>
      </c>
      <c r="BY85" s="4" t="b">
        <f t="shared" si="156"/>
        <v>1</v>
      </c>
      <c r="BZ85" s="4" t="b">
        <f t="shared" si="157"/>
        <v>1</v>
      </c>
      <c r="CA85" s="4" t="b">
        <f t="shared" si="158"/>
        <v>1</v>
      </c>
      <c r="CB85" s="4" t="b">
        <f t="shared" si="159"/>
        <v>1</v>
      </c>
      <c r="CC85" s="4" t="b">
        <f t="shared" si="160"/>
        <v>1</v>
      </c>
      <c r="CD85" s="4" t="b">
        <f t="shared" si="161"/>
        <v>1</v>
      </c>
      <c r="CE85" s="4" t="b">
        <f t="shared" si="162"/>
        <v>1</v>
      </c>
      <c r="CF85" s="4" t="b">
        <f t="shared" si="163"/>
        <v>1</v>
      </c>
      <c r="CG85" s="4" t="b">
        <f t="shared" si="164"/>
        <v>1</v>
      </c>
      <c r="CH85" s="4" t="b">
        <f t="shared" si="165"/>
        <v>1</v>
      </c>
      <c r="CI85" s="4" t="b">
        <f t="shared" si="166"/>
        <v>1</v>
      </c>
      <c r="CJ85" s="4" t="b">
        <f t="shared" si="167"/>
        <v>1</v>
      </c>
      <c r="CK85" s="4" t="b">
        <f t="shared" si="168"/>
        <v>1</v>
      </c>
      <c r="CL85" s="4" t="b">
        <f t="shared" si="169"/>
        <v>0</v>
      </c>
      <c r="CM85" s="4" t="b">
        <f t="shared" si="170"/>
        <v>0</v>
      </c>
      <c r="CN85" s="4" t="b">
        <f t="shared" si="171"/>
        <v>1</v>
      </c>
      <c r="CO85" s="4" t="b">
        <f t="shared" si="172"/>
        <v>1</v>
      </c>
      <c r="CP85" s="4" t="b">
        <f t="shared" si="173"/>
        <v>1</v>
      </c>
      <c r="CQ85" s="4" t="b">
        <f t="shared" si="174"/>
        <v>1</v>
      </c>
      <c r="CR85" s="4" t="b">
        <f t="shared" si="175"/>
        <v>1</v>
      </c>
      <c r="CS85" s="4" t="b">
        <f t="shared" si="176"/>
        <v>0</v>
      </c>
      <c r="CT85" s="4" t="b">
        <f t="shared" si="177"/>
        <v>1</v>
      </c>
      <c r="CU85" s="4" t="b">
        <f t="shared" si="178"/>
        <v>0</v>
      </c>
      <c r="CV85" s="4" t="b">
        <f t="shared" si="179"/>
        <v>1</v>
      </c>
      <c r="CW85" s="4" t="b">
        <f t="shared" si="180"/>
        <v>1</v>
      </c>
      <c r="CX85" s="4" t="b">
        <f t="shared" si="181"/>
        <v>0</v>
      </c>
      <c r="CY85" s="4" t="b">
        <f t="shared" si="182"/>
        <v>1</v>
      </c>
      <c r="CZ85" s="4" t="b">
        <f t="shared" si="183"/>
        <v>1</v>
      </c>
      <c r="DA85" s="4" t="b">
        <f t="shared" si="184"/>
        <v>1</v>
      </c>
      <c r="DB85" s="4" t="b">
        <f t="shared" si="185"/>
        <v>0</v>
      </c>
      <c r="DC85" s="4" t="b">
        <f t="shared" si="186"/>
        <v>1</v>
      </c>
      <c r="DD85" s="4" t="b">
        <f t="shared" si="187"/>
        <v>1</v>
      </c>
    </row>
    <row r="86" spans="1:108">
      <c r="A86" t="s">
        <v>1277</v>
      </c>
      <c r="B86" t="s">
        <v>1270</v>
      </c>
      <c r="C86" t="s">
        <v>1270</v>
      </c>
      <c r="E86" t="s">
        <v>1024</v>
      </c>
      <c r="F86" t="s">
        <v>1025</v>
      </c>
      <c r="G86" t="s">
        <v>970</v>
      </c>
      <c r="H86" t="s">
        <v>7428</v>
      </c>
      <c r="I86" t="s">
        <v>7418</v>
      </c>
      <c r="J86" t="s">
        <v>204</v>
      </c>
      <c r="K86" t="s">
        <v>205</v>
      </c>
      <c r="L86" t="s">
        <v>6502</v>
      </c>
      <c r="M86" t="s">
        <v>1278</v>
      </c>
      <c r="N86" t="s">
        <v>1279</v>
      </c>
      <c r="O86" t="b">
        <f t="shared" si="94"/>
        <v>1</v>
      </c>
      <c r="P86" t="b">
        <f t="shared" si="95"/>
        <v>1</v>
      </c>
      <c r="Q86" t="b">
        <f t="shared" si="96"/>
        <v>0</v>
      </c>
      <c r="R86" t="b">
        <f t="shared" si="97"/>
        <v>0</v>
      </c>
      <c r="S86" t="b">
        <f t="shared" si="98"/>
        <v>1</v>
      </c>
      <c r="T86" t="b">
        <f t="shared" si="99"/>
        <v>1</v>
      </c>
      <c r="U86" t="b">
        <f t="shared" si="100"/>
        <v>0</v>
      </c>
      <c r="V86" t="b">
        <f t="shared" si="101"/>
        <v>0</v>
      </c>
      <c r="W86" t="b">
        <f t="shared" si="102"/>
        <v>0</v>
      </c>
      <c r="X86" t="b">
        <f t="shared" si="103"/>
        <v>0</v>
      </c>
      <c r="Y86" t="b">
        <f t="shared" si="104"/>
        <v>0</v>
      </c>
      <c r="Z86" t="b">
        <f t="shared" si="105"/>
        <v>0</v>
      </c>
      <c r="AA86" t="b">
        <f t="shared" si="106"/>
        <v>0</v>
      </c>
      <c r="AB86" t="b">
        <f t="shared" si="107"/>
        <v>0</v>
      </c>
      <c r="AC86" t="b">
        <f t="shared" si="108"/>
        <v>0</v>
      </c>
      <c r="AD86" t="b">
        <f t="shared" si="109"/>
        <v>0</v>
      </c>
      <c r="AE86" t="b">
        <f t="shared" si="110"/>
        <v>0</v>
      </c>
      <c r="AF86" t="b">
        <f t="shared" si="111"/>
        <v>0</v>
      </c>
      <c r="AG86" t="b">
        <f t="shared" si="112"/>
        <v>0</v>
      </c>
      <c r="AH86" t="b">
        <f t="shared" si="113"/>
        <v>0</v>
      </c>
      <c r="AI86" t="b">
        <f t="shared" si="114"/>
        <v>1</v>
      </c>
      <c r="AJ86" t="b">
        <f t="shared" si="115"/>
        <v>0</v>
      </c>
      <c r="AK86" t="b">
        <f t="shared" si="116"/>
        <v>0</v>
      </c>
      <c r="AL86" t="b">
        <f t="shared" si="117"/>
        <v>0</v>
      </c>
      <c r="AM86" t="b">
        <f t="shared" si="118"/>
        <v>0</v>
      </c>
      <c r="AN86" t="b">
        <f t="shared" si="119"/>
        <v>0</v>
      </c>
      <c r="AO86" t="b">
        <f t="shared" si="120"/>
        <v>0</v>
      </c>
      <c r="AP86" t="b">
        <f t="shared" si="121"/>
        <v>0</v>
      </c>
      <c r="AQ86" t="b">
        <f t="shared" si="122"/>
        <v>0</v>
      </c>
      <c r="AR86" t="b">
        <f t="shared" si="123"/>
        <v>0</v>
      </c>
      <c r="AS86" t="b">
        <f t="shared" si="124"/>
        <v>0</v>
      </c>
      <c r="AT86" t="b">
        <f t="shared" si="125"/>
        <v>0</v>
      </c>
      <c r="AU86" t="b">
        <f t="shared" si="126"/>
        <v>0</v>
      </c>
      <c r="AV86" t="b">
        <f t="shared" si="127"/>
        <v>0</v>
      </c>
      <c r="AW86" t="b">
        <f t="shared" si="128"/>
        <v>0</v>
      </c>
      <c r="AX86" t="b">
        <f t="shared" si="129"/>
        <v>0</v>
      </c>
      <c r="AY86" t="b">
        <f t="shared" si="130"/>
        <v>0</v>
      </c>
      <c r="AZ86" t="b">
        <f t="shared" si="131"/>
        <v>0</v>
      </c>
      <c r="BA86" t="b">
        <f t="shared" si="132"/>
        <v>0</v>
      </c>
      <c r="BB86" t="b">
        <f t="shared" si="133"/>
        <v>0</v>
      </c>
      <c r="BC86" t="b">
        <f t="shared" si="134"/>
        <v>0</v>
      </c>
      <c r="BD86" t="b">
        <f t="shared" si="135"/>
        <v>0</v>
      </c>
      <c r="BE86" t="b">
        <f t="shared" si="136"/>
        <v>0</v>
      </c>
      <c r="BF86" t="b">
        <f t="shared" si="137"/>
        <v>0</v>
      </c>
      <c r="BG86" t="b">
        <f t="shared" si="138"/>
        <v>0</v>
      </c>
      <c r="BH86" t="b">
        <f t="shared" si="139"/>
        <v>0</v>
      </c>
      <c r="BI86" t="b">
        <f t="shared" si="140"/>
        <v>0</v>
      </c>
      <c r="BJ86" t="b">
        <f t="shared" si="141"/>
        <v>0</v>
      </c>
      <c r="BK86" t="b">
        <f t="shared" si="142"/>
        <v>0</v>
      </c>
      <c r="BL86" t="b">
        <f t="shared" si="143"/>
        <v>1</v>
      </c>
      <c r="BM86" t="b">
        <f t="shared" si="144"/>
        <v>0</v>
      </c>
      <c r="BN86" t="b">
        <f t="shared" si="145"/>
        <v>0</v>
      </c>
      <c r="BO86" t="b">
        <f t="shared" si="146"/>
        <v>0</v>
      </c>
      <c r="BP86" t="b">
        <f t="shared" si="147"/>
        <v>0</v>
      </c>
      <c r="BQ86" t="b">
        <f t="shared" si="148"/>
        <v>0</v>
      </c>
      <c r="BR86" t="b">
        <f t="shared" si="149"/>
        <v>0</v>
      </c>
      <c r="BS86" t="b">
        <f t="shared" si="150"/>
        <v>0</v>
      </c>
      <c r="BT86" t="b">
        <f t="shared" si="151"/>
        <v>0</v>
      </c>
      <c r="BU86" t="b">
        <f t="shared" si="152"/>
        <v>0</v>
      </c>
      <c r="BV86" t="b">
        <f t="shared" si="153"/>
        <v>0</v>
      </c>
      <c r="BW86" t="b">
        <f t="shared" si="154"/>
        <v>0</v>
      </c>
      <c r="BX86" t="b">
        <f t="shared" si="155"/>
        <v>0</v>
      </c>
      <c r="BY86" t="b">
        <f t="shared" si="156"/>
        <v>0</v>
      </c>
      <c r="BZ86" t="b">
        <f t="shared" si="157"/>
        <v>0</v>
      </c>
      <c r="CA86" t="b">
        <f t="shared" si="158"/>
        <v>0</v>
      </c>
      <c r="CB86" t="b">
        <f t="shared" si="159"/>
        <v>0</v>
      </c>
      <c r="CC86" t="b">
        <f t="shared" si="160"/>
        <v>0</v>
      </c>
      <c r="CD86" t="b">
        <f t="shared" si="161"/>
        <v>0</v>
      </c>
      <c r="CE86" t="b">
        <f t="shared" si="162"/>
        <v>0</v>
      </c>
      <c r="CF86" t="b">
        <f t="shared" si="163"/>
        <v>0</v>
      </c>
      <c r="CG86" t="b">
        <f t="shared" si="164"/>
        <v>1</v>
      </c>
      <c r="CH86" t="b">
        <f t="shared" si="165"/>
        <v>1</v>
      </c>
      <c r="CI86" t="b">
        <f t="shared" si="166"/>
        <v>0</v>
      </c>
      <c r="CJ86" t="b">
        <f t="shared" si="167"/>
        <v>0</v>
      </c>
      <c r="CK86" t="b">
        <f t="shared" si="168"/>
        <v>0</v>
      </c>
      <c r="CL86" t="b">
        <f t="shared" si="169"/>
        <v>0</v>
      </c>
      <c r="CM86" t="b">
        <f t="shared" si="170"/>
        <v>1</v>
      </c>
      <c r="CN86" t="b">
        <f t="shared" si="171"/>
        <v>0</v>
      </c>
      <c r="CO86" t="b">
        <f t="shared" si="172"/>
        <v>0</v>
      </c>
      <c r="CP86" t="b">
        <f t="shared" si="173"/>
        <v>0</v>
      </c>
      <c r="CQ86" t="b">
        <f t="shared" si="174"/>
        <v>0</v>
      </c>
      <c r="CR86" t="b">
        <f t="shared" si="175"/>
        <v>0</v>
      </c>
      <c r="CS86" t="b">
        <f t="shared" si="176"/>
        <v>0</v>
      </c>
      <c r="CT86" t="b">
        <f t="shared" si="177"/>
        <v>0</v>
      </c>
      <c r="CU86" t="b">
        <f t="shared" si="178"/>
        <v>0</v>
      </c>
      <c r="CV86" t="b">
        <f t="shared" si="179"/>
        <v>0</v>
      </c>
      <c r="CW86" t="b">
        <f t="shared" si="180"/>
        <v>0</v>
      </c>
      <c r="CX86" t="b">
        <f t="shared" si="181"/>
        <v>0</v>
      </c>
      <c r="CY86" t="b">
        <f t="shared" si="182"/>
        <v>0</v>
      </c>
      <c r="CZ86" t="b">
        <f t="shared" si="183"/>
        <v>0</v>
      </c>
      <c r="DA86" t="b">
        <f t="shared" si="184"/>
        <v>0</v>
      </c>
      <c r="DB86" t="b">
        <f t="shared" si="185"/>
        <v>0</v>
      </c>
      <c r="DC86" t="b">
        <f t="shared" si="186"/>
        <v>0</v>
      </c>
      <c r="DD86" t="b">
        <f t="shared" si="187"/>
        <v>0</v>
      </c>
    </row>
    <row r="87" spans="1:108">
      <c r="A87" t="s">
        <v>1280</v>
      </c>
      <c r="B87" t="s">
        <v>1270</v>
      </c>
      <c r="C87" t="s">
        <v>1270</v>
      </c>
      <c r="E87" t="s">
        <v>1024</v>
      </c>
      <c r="F87" t="s">
        <v>1025</v>
      </c>
      <c r="G87" t="s">
        <v>970</v>
      </c>
      <c r="H87" t="s">
        <v>7428</v>
      </c>
      <c r="I87" t="s">
        <v>7418</v>
      </c>
      <c r="J87" t="s">
        <v>109</v>
      </c>
      <c r="K87" t="s">
        <v>109</v>
      </c>
      <c r="L87" t="s">
        <v>6503</v>
      </c>
      <c r="M87" t="s">
        <v>1281</v>
      </c>
      <c r="N87" t="s">
        <v>1282</v>
      </c>
      <c r="O87" t="b">
        <f t="shared" si="94"/>
        <v>0</v>
      </c>
      <c r="P87" t="b">
        <f t="shared" si="95"/>
        <v>1</v>
      </c>
      <c r="Q87" t="b">
        <f t="shared" si="96"/>
        <v>1</v>
      </c>
      <c r="R87" t="b">
        <f t="shared" si="97"/>
        <v>1</v>
      </c>
      <c r="S87" t="b">
        <f t="shared" si="98"/>
        <v>0</v>
      </c>
      <c r="T87" t="b">
        <f t="shared" si="99"/>
        <v>0</v>
      </c>
      <c r="U87" t="b">
        <f t="shared" si="100"/>
        <v>1</v>
      </c>
      <c r="V87" t="b">
        <f t="shared" si="101"/>
        <v>1</v>
      </c>
      <c r="W87" t="b">
        <f t="shared" si="102"/>
        <v>0</v>
      </c>
      <c r="X87" t="b">
        <f t="shared" si="103"/>
        <v>0</v>
      </c>
      <c r="Y87" t="b">
        <f t="shared" si="104"/>
        <v>0</v>
      </c>
      <c r="Z87" t="b">
        <f t="shared" si="105"/>
        <v>0</v>
      </c>
      <c r="AA87" t="b">
        <f t="shared" si="106"/>
        <v>1</v>
      </c>
      <c r="AB87" t="b">
        <f t="shared" si="107"/>
        <v>0</v>
      </c>
      <c r="AC87" t="b">
        <f t="shared" si="108"/>
        <v>0</v>
      </c>
      <c r="AD87" t="b">
        <f t="shared" si="109"/>
        <v>0</v>
      </c>
      <c r="AE87" t="b">
        <f t="shared" si="110"/>
        <v>0</v>
      </c>
      <c r="AF87" t="b">
        <f t="shared" si="111"/>
        <v>0</v>
      </c>
      <c r="AG87" t="b">
        <f t="shared" si="112"/>
        <v>0</v>
      </c>
      <c r="AH87" t="b">
        <f t="shared" si="113"/>
        <v>1</v>
      </c>
      <c r="AI87" t="b">
        <f t="shared" si="114"/>
        <v>0</v>
      </c>
      <c r="AJ87" t="b">
        <f t="shared" si="115"/>
        <v>0</v>
      </c>
      <c r="AK87" t="b">
        <f t="shared" si="116"/>
        <v>0</v>
      </c>
      <c r="AL87" t="b">
        <f t="shared" si="117"/>
        <v>0</v>
      </c>
      <c r="AM87" t="b">
        <f t="shared" si="118"/>
        <v>0</v>
      </c>
      <c r="AN87" t="b">
        <f t="shared" si="119"/>
        <v>0</v>
      </c>
      <c r="AO87" t="b">
        <f t="shared" si="120"/>
        <v>0</v>
      </c>
      <c r="AP87" t="b">
        <f t="shared" si="121"/>
        <v>0</v>
      </c>
      <c r="AQ87" t="b">
        <f t="shared" si="122"/>
        <v>0</v>
      </c>
      <c r="AR87" t="b">
        <f t="shared" si="123"/>
        <v>0</v>
      </c>
      <c r="AS87" t="b">
        <f t="shared" si="124"/>
        <v>0</v>
      </c>
      <c r="AT87" t="b">
        <f t="shared" si="125"/>
        <v>0</v>
      </c>
      <c r="AU87" t="b">
        <f t="shared" si="126"/>
        <v>0</v>
      </c>
      <c r="AV87" t="b">
        <f t="shared" si="127"/>
        <v>0</v>
      </c>
      <c r="AW87" t="b">
        <f t="shared" si="128"/>
        <v>0</v>
      </c>
      <c r="AX87" t="b">
        <f t="shared" si="129"/>
        <v>0</v>
      </c>
      <c r="AY87" t="b">
        <f t="shared" si="130"/>
        <v>0</v>
      </c>
      <c r="AZ87" t="b">
        <f t="shared" si="131"/>
        <v>0</v>
      </c>
      <c r="BA87" t="b">
        <f t="shared" si="132"/>
        <v>0</v>
      </c>
      <c r="BB87" t="b">
        <f t="shared" si="133"/>
        <v>0</v>
      </c>
      <c r="BC87" t="b">
        <f t="shared" si="134"/>
        <v>0</v>
      </c>
      <c r="BD87" t="b">
        <f t="shared" si="135"/>
        <v>0</v>
      </c>
      <c r="BE87" t="b">
        <f t="shared" si="136"/>
        <v>0</v>
      </c>
      <c r="BF87" t="b">
        <f t="shared" si="137"/>
        <v>0</v>
      </c>
      <c r="BG87" t="b">
        <f t="shared" si="138"/>
        <v>1</v>
      </c>
      <c r="BH87" t="b">
        <f t="shared" si="139"/>
        <v>0</v>
      </c>
      <c r="BI87" t="b">
        <f t="shared" si="140"/>
        <v>0</v>
      </c>
      <c r="BJ87" t="b">
        <f t="shared" si="141"/>
        <v>0</v>
      </c>
      <c r="BK87" t="b">
        <f t="shared" si="142"/>
        <v>0</v>
      </c>
      <c r="BL87" t="b">
        <f t="shared" si="143"/>
        <v>0</v>
      </c>
      <c r="BM87" t="b">
        <f t="shared" si="144"/>
        <v>0</v>
      </c>
      <c r="BN87" t="b">
        <f t="shared" si="145"/>
        <v>0</v>
      </c>
      <c r="BO87" t="b">
        <f t="shared" si="146"/>
        <v>1</v>
      </c>
      <c r="BP87" t="b">
        <f t="shared" si="147"/>
        <v>0</v>
      </c>
      <c r="BQ87" t="b">
        <f t="shared" si="148"/>
        <v>0</v>
      </c>
      <c r="BR87" t="b">
        <f t="shared" si="149"/>
        <v>0</v>
      </c>
      <c r="BS87" t="b">
        <f t="shared" si="150"/>
        <v>0</v>
      </c>
      <c r="BT87" t="b">
        <f t="shared" si="151"/>
        <v>0</v>
      </c>
      <c r="BU87" t="b">
        <f t="shared" si="152"/>
        <v>0</v>
      </c>
      <c r="BV87" t="b">
        <f t="shared" si="153"/>
        <v>0</v>
      </c>
      <c r="BW87" t="b">
        <f t="shared" si="154"/>
        <v>0</v>
      </c>
      <c r="BX87" t="b">
        <f t="shared" si="155"/>
        <v>0</v>
      </c>
      <c r="BY87" t="b">
        <f t="shared" si="156"/>
        <v>0</v>
      </c>
      <c r="BZ87" t="b">
        <f t="shared" si="157"/>
        <v>0</v>
      </c>
      <c r="CA87" t="b">
        <f t="shared" si="158"/>
        <v>1</v>
      </c>
      <c r="CB87" t="b">
        <f t="shared" si="159"/>
        <v>0</v>
      </c>
      <c r="CC87" t="b">
        <f t="shared" si="160"/>
        <v>0</v>
      </c>
      <c r="CD87" t="b">
        <f t="shared" si="161"/>
        <v>0</v>
      </c>
      <c r="CE87" t="b">
        <f t="shared" si="162"/>
        <v>0</v>
      </c>
      <c r="CF87" t="b">
        <f t="shared" si="163"/>
        <v>0</v>
      </c>
      <c r="CG87" t="b">
        <f t="shared" si="164"/>
        <v>0</v>
      </c>
      <c r="CH87" t="b">
        <f t="shared" si="165"/>
        <v>0</v>
      </c>
      <c r="CI87" t="b">
        <f t="shared" si="166"/>
        <v>0</v>
      </c>
      <c r="CJ87" t="b">
        <f t="shared" si="167"/>
        <v>0</v>
      </c>
      <c r="CK87" t="b">
        <f t="shared" si="168"/>
        <v>0</v>
      </c>
      <c r="CL87" t="b">
        <f t="shared" si="169"/>
        <v>0</v>
      </c>
      <c r="CM87" t="b">
        <f t="shared" si="170"/>
        <v>0</v>
      </c>
      <c r="CN87" t="b">
        <f t="shared" si="171"/>
        <v>0</v>
      </c>
      <c r="CO87" t="b">
        <f t="shared" si="172"/>
        <v>0</v>
      </c>
      <c r="CP87" t="b">
        <f t="shared" si="173"/>
        <v>0</v>
      </c>
      <c r="CQ87" t="b">
        <f t="shared" si="174"/>
        <v>0</v>
      </c>
      <c r="CR87" t="b">
        <f t="shared" si="175"/>
        <v>0</v>
      </c>
      <c r="CS87" t="b">
        <f t="shared" si="176"/>
        <v>0</v>
      </c>
      <c r="CT87" t="b">
        <f t="shared" si="177"/>
        <v>0</v>
      </c>
      <c r="CU87" t="b">
        <f t="shared" si="178"/>
        <v>0</v>
      </c>
      <c r="CV87" t="b">
        <f t="shared" si="179"/>
        <v>0</v>
      </c>
      <c r="CW87" t="b">
        <f t="shared" si="180"/>
        <v>0</v>
      </c>
      <c r="CX87" t="b">
        <f t="shared" si="181"/>
        <v>0</v>
      </c>
      <c r="CY87" t="b">
        <f t="shared" si="182"/>
        <v>0</v>
      </c>
      <c r="CZ87" t="b">
        <f t="shared" si="183"/>
        <v>0</v>
      </c>
      <c r="DA87" t="b">
        <f t="shared" si="184"/>
        <v>0</v>
      </c>
      <c r="DB87" t="b">
        <f t="shared" si="185"/>
        <v>0</v>
      </c>
      <c r="DC87" t="b">
        <f t="shared" si="186"/>
        <v>0</v>
      </c>
      <c r="DD87" t="b">
        <f t="shared" si="187"/>
        <v>0</v>
      </c>
    </row>
    <row r="88" spans="1:108">
      <c r="A88" t="s">
        <v>1283</v>
      </c>
      <c r="B88" t="s">
        <v>1270</v>
      </c>
      <c r="C88" t="s">
        <v>1270</v>
      </c>
      <c r="E88" t="s">
        <v>1024</v>
      </c>
      <c r="F88" t="s">
        <v>1025</v>
      </c>
      <c r="G88" t="s">
        <v>970</v>
      </c>
      <c r="H88" t="s">
        <v>7428</v>
      </c>
      <c r="I88" t="s">
        <v>7418</v>
      </c>
      <c r="J88" t="s">
        <v>16</v>
      </c>
      <c r="K88" t="s">
        <v>16</v>
      </c>
      <c r="L88" t="s">
        <v>6504</v>
      </c>
      <c r="M88" t="s">
        <v>6079</v>
      </c>
      <c r="N88" t="s">
        <v>1284</v>
      </c>
      <c r="O88" t="b">
        <f t="shared" si="94"/>
        <v>0</v>
      </c>
      <c r="P88" t="b">
        <f t="shared" si="95"/>
        <v>0</v>
      </c>
      <c r="Q88" t="b">
        <f t="shared" si="96"/>
        <v>1</v>
      </c>
      <c r="R88" t="b">
        <f t="shared" si="97"/>
        <v>0</v>
      </c>
      <c r="S88" t="b">
        <f t="shared" si="98"/>
        <v>0</v>
      </c>
      <c r="T88" t="b">
        <f t="shared" si="99"/>
        <v>0</v>
      </c>
      <c r="U88" t="b">
        <f t="shared" si="100"/>
        <v>1</v>
      </c>
      <c r="V88" t="b">
        <f t="shared" si="101"/>
        <v>0</v>
      </c>
      <c r="W88" t="b">
        <f t="shared" si="102"/>
        <v>0</v>
      </c>
      <c r="X88" t="b">
        <f t="shared" si="103"/>
        <v>0</v>
      </c>
      <c r="Y88" t="b">
        <f t="shared" si="104"/>
        <v>0</v>
      </c>
      <c r="Z88" t="b">
        <f t="shared" si="105"/>
        <v>0</v>
      </c>
      <c r="AA88" t="b">
        <f t="shared" si="106"/>
        <v>0</v>
      </c>
      <c r="AB88" t="b">
        <f t="shared" si="107"/>
        <v>0</v>
      </c>
      <c r="AC88" t="b">
        <f t="shared" si="108"/>
        <v>0</v>
      </c>
      <c r="AD88" t="b">
        <f t="shared" si="109"/>
        <v>0</v>
      </c>
      <c r="AE88" t="b">
        <f t="shared" si="110"/>
        <v>0</v>
      </c>
      <c r="AF88" t="b">
        <f t="shared" si="111"/>
        <v>0</v>
      </c>
      <c r="AG88" t="b">
        <f t="shared" si="112"/>
        <v>0</v>
      </c>
      <c r="AH88" t="b">
        <f t="shared" si="113"/>
        <v>1</v>
      </c>
      <c r="AI88" t="b">
        <f t="shared" si="114"/>
        <v>0</v>
      </c>
      <c r="AJ88" t="b">
        <f t="shared" si="115"/>
        <v>0</v>
      </c>
      <c r="AK88" t="b">
        <f t="shared" si="116"/>
        <v>0</v>
      </c>
      <c r="AL88" t="b">
        <f t="shared" si="117"/>
        <v>0</v>
      </c>
      <c r="AM88" t="b">
        <f t="shared" si="118"/>
        <v>0</v>
      </c>
      <c r="AN88" t="b">
        <f t="shared" si="119"/>
        <v>0</v>
      </c>
      <c r="AO88" t="b">
        <f t="shared" si="120"/>
        <v>0</v>
      </c>
      <c r="AP88" t="b">
        <f t="shared" si="121"/>
        <v>0</v>
      </c>
      <c r="AQ88" t="b">
        <f t="shared" si="122"/>
        <v>0</v>
      </c>
      <c r="AR88" t="b">
        <f t="shared" si="123"/>
        <v>0</v>
      </c>
      <c r="AS88" t="b">
        <f t="shared" si="124"/>
        <v>0</v>
      </c>
      <c r="AT88" t="b">
        <f t="shared" si="125"/>
        <v>0</v>
      </c>
      <c r="AU88" t="b">
        <f t="shared" si="126"/>
        <v>0</v>
      </c>
      <c r="AV88" t="b">
        <f t="shared" si="127"/>
        <v>0</v>
      </c>
      <c r="AW88" t="b">
        <f t="shared" si="128"/>
        <v>0</v>
      </c>
      <c r="AX88" t="b">
        <f t="shared" si="129"/>
        <v>0</v>
      </c>
      <c r="AY88" t="b">
        <f t="shared" si="130"/>
        <v>0</v>
      </c>
      <c r="AZ88" t="b">
        <f t="shared" si="131"/>
        <v>0</v>
      </c>
      <c r="BA88" t="b">
        <f t="shared" si="132"/>
        <v>0</v>
      </c>
      <c r="BB88" t="b">
        <f t="shared" si="133"/>
        <v>0</v>
      </c>
      <c r="BC88" t="b">
        <f t="shared" si="134"/>
        <v>0</v>
      </c>
      <c r="BD88" t="b">
        <f t="shared" si="135"/>
        <v>0</v>
      </c>
      <c r="BE88" t="b">
        <f t="shared" si="136"/>
        <v>0</v>
      </c>
      <c r="BF88" t="b">
        <f t="shared" si="137"/>
        <v>0</v>
      </c>
      <c r="BG88" t="b">
        <f t="shared" si="138"/>
        <v>0</v>
      </c>
      <c r="BH88" t="b">
        <f t="shared" si="139"/>
        <v>0</v>
      </c>
      <c r="BI88" t="b">
        <f t="shared" si="140"/>
        <v>0</v>
      </c>
      <c r="BJ88" t="b">
        <f t="shared" si="141"/>
        <v>0</v>
      </c>
      <c r="BK88" t="b">
        <f t="shared" si="142"/>
        <v>0</v>
      </c>
      <c r="BL88" t="b">
        <f t="shared" si="143"/>
        <v>0</v>
      </c>
      <c r="BM88" t="b">
        <f t="shared" si="144"/>
        <v>0</v>
      </c>
      <c r="BN88" t="b">
        <f t="shared" si="145"/>
        <v>0</v>
      </c>
      <c r="BO88" t="b">
        <f t="shared" si="146"/>
        <v>0</v>
      </c>
      <c r="BP88" t="b">
        <f t="shared" si="147"/>
        <v>0</v>
      </c>
      <c r="BQ88" t="b">
        <f t="shared" si="148"/>
        <v>0</v>
      </c>
      <c r="BR88" t="b">
        <f t="shared" si="149"/>
        <v>0</v>
      </c>
      <c r="BS88" t="b">
        <f t="shared" si="150"/>
        <v>0</v>
      </c>
      <c r="BT88" t="b">
        <f t="shared" si="151"/>
        <v>0</v>
      </c>
      <c r="BU88" t="b">
        <f t="shared" si="152"/>
        <v>0</v>
      </c>
      <c r="BV88" t="b">
        <f t="shared" si="153"/>
        <v>0</v>
      </c>
      <c r="BW88" t="b">
        <f t="shared" si="154"/>
        <v>0</v>
      </c>
      <c r="BX88" t="b">
        <f t="shared" si="155"/>
        <v>0</v>
      </c>
      <c r="BY88" t="b">
        <f t="shared" si="156"/>
        <v>0</v>
      </c>
      <c r="BZ88" t="b">
        <f t="shared" si="157"/>
        <v>0</v>
      </c>
      <c r="CA88" t="b">
        <f t="shared" si="158"/>
        <v>0</v>
      </c>
      <c r="CB88" t="b">
        <f t="shared" si="159"/>
        <v>0</v>
      </c>
      <c r="CC88" t="b">
        <f t="shared" si="160"/>
        <v>0</v>
      </c>
      <c r="CD88" t="b">
        <f t="shared" si="161"/>
        <v>0</v>
      </c>
      <c r="CE88" t="b">
        <f t="shared" si="162"/>
        <v>0</v>
      </c>
      <c r="CF88" t="b">
        <f t="shared" si="163"/>
        <v>0</v>
      </c>
      <c r="CG88" t="b">
        <f t="shared" si="164"/>
        <v>0</v>
      </c>
      <c r="CH88" t="b">
        <f t="shared" si="165"/>
        <v>0</v>
      </c>
      <c r="CI88" t="b">
        <f t="shared" si="166"/>
        <v>0</v>
      </c>
      <c r="CJ88" t="b">
        <f t="shared" si="167"/>
        <v>1</v>
      </c>
      <c r="CK88" t="b">
        <f t="shared" si="168"/>
        <v>0</v>
      </c>
      <c r="CL88" t="b">
        <f t="shared" si="169"/>
        <v>0</v>
      </c>
      <c r="CM88" t="b">
        <f t="shared" si="170"/>
        <v>0</v>
      </c>
      <c r="CN88" t="b">
        <f t="shared" si="171"/>
        <v>0</v>
      </c>
      <c r="CO88" t="b">
        <f t="shared" si="172"/>
        <v>0</v>
      </c>
      <c r="CP88" t="b">
        <f t="shared" si="173"/>
        <v>0</v>
      </c>
      <c r="CQ88" t="b">
        <f t="shared" si="174"/>
        <v>0</v>
      </c>
      <c r="CR88" t="b">
        <f t="shared" si="175"/>
        <v>0</v>
      </c>
      <c r="CS88" t="b">
        <f t="shared" si="176"/>
        <v>0</v>
      </c>
      <c r="CT88" t="b">
        <f t="shared" si="177"/>
        <v>0</v>
      </c>
      <c r="CU88" t="b">
        <f t="shared" si="178"/>
        <v>0</v>
      </c>
      <c r="CV88" t="b">
        <f t="shared" si="179"/>
        <v>0</v>
      </c>
      <c r="CW88" t="b">
        <f t="shared" si="180"/>
        <v>0</v>
      </c>
      <c r="CX88" t="b">
        <f t="shared" si="181"/>
        <v>0</v>
      </c>
      <c r="CY88" t="b">
        <f t="shared" si="182"/>
        <v>0</v>
      </c>
      <c r="CZ88" t="b">
        <f t="shared" si="183"/>
        <v>0</v>
      </c>
      <c r="DA88" t="b">
        <f t="shared" si="184"/>
        <v>0</v>
      </c>
      <c r="DB88" t="b">
        <f t="shared" si="185"/>
        <v>0</v>
      </c>
      <c r="DC88" t="b">
        <f t="shared" si="186"/>
        <v>0</v>
      </c>
      <c r="DD88" t="b">
        <f t="shared" si="187"/>
        <v>0</v>
      </c>
    </row>
    <row r="89" spans="1:108">
      <c r="A89" s="4" t="s">
        <v>1285</v>
      </c>
      <c r="B89" t="s">
        <v>1270</v>
      </c>
      <c r="C89" t="s">
        <v>1270</v>
      </c>
      <c r="D89" s="4"/>
      <c r="E89" s="4" t="s">
        <v>1024</v>
      </c>
      <c r="F89" t="s">
        <v>1025</v>
      </c>
      <c r="G89" t="s">
        <v>970</v>
      </c>
      <c r="H89" t="s">
        <v>7428</v>
      </c>
      <c r="I89" t="s">
        <v>7418</v>
      </c>
      <c r="J89" s="4" t="s">
        <v>113</v>
      </c>
      <c r="K89" s="4" t="s">
        <v>114</v>
      </c>
      <c r="L89" s="4" t="s">
        <v>6505</v>
      </c>
      <c r="M89" s="4" t="s">
        <v>1286</v>
      </c>
      <c r="N89" s="4" t="s">
        <v>1287</v>
      </c>
      <c r="O89" s="4" t="b">
        <f t="shared" si="94"/>
        <v>1</v>
      </c>
      <c r="P89" s="4" t="b">
        <f t="shared" si="95"/>
        <v>1</v>
      </c>
      <c r="Q89" s="4" t="b">
        <f t="shared" si="96"/>
        <v>1</v>
      </c>
      <c r="R89" s="4" t="b">
        <f t="shared" si="97"/>
        <v>1</v>
      </c>
      <c r="S89" s="4" t="b">
        <f t="shared" si="98"/>
        <v>1</v>
      </c>
      <c r="T89" s="4" t="b">
        <f t="shared" si="99"/>
        <v>1</v>
      </c>
      <c r="U89" s="4" t="b">
        <f t="shared" si="100"/>
        <v>1</v>
      </c>
      <c r="V89" s="4" t="b">
        <f t="shared" si="101"/>
        <v>1</v>
      </c>
      <c r="W89" s="4" t="b">
        <f t="shared" si="102"/>
        <v>0</v>
      </c>
      <c r="X89" s="4" t="b">
        <f t="shared" si="103"/>
        <v>1</v>
      </c>
      <c r="Y89" s="4" t="b">
        <f t="shared" si="104"/>
        <v>1</v>
      </c>
      <c r="Z89" s="4" t="b">
        <f t="shared" si="105"/>
        <v>0</v>
      </c>
      <c r="AA89" s="4" t="b">
        <f t="shared" si="106"/>
        <v>1</v>
      </c>
      <c r="AB89" s="4" t="b">
        <f t="shared" si="107"/>
        <v>0</v>
      </c>
      <c r="AC89" s="4" t="b">
        <f t="shared" si="108"/>
        <v>0</v>
      </c>
      <c r="AD89" s="4" t="b">
        <f t="shared" si="109"/>
        <v>0</v>
      </c>
      <c r="AE89" s="4" t="b">
        <f t="shared" si="110"/>
        <v>0</v>
      </c>
      <c r="AF89" s="4" t="b">
        <f t="shared" si="111"/>
        <v>0</v>
      </c>
      <c r="AG89" s="4" t="b">
        <f t="shared" si="112"/>
        <v>0</v>
      </c>
      <c r="AH89" s="4" t="b">
        <f t="shared" si="113"/>
        <v>1</v>
      </c>
      <c r="AI89" s="4" t="b">
        <f t="shared" si="114"/>
        <v>1</v>
      </c>
      <c r="AJ89" s="4" t="b">
        <f t="shared" si="115"/>
        <v>0</v>
      </c>
      <c r="AK89" s="4" t="b">
        <f t="shared" si="116"/>
        <v>0</v>
      </c>
      <c r="AL89" s="4" t="b">
        <f t="shared" si="117"/>
        <v>0</v>
      </c>
      <c r="AM89" s="4" t="b">
        <f t="shared" si="118"/>
        <v>0</v>
      </c>
      <c r="AN89" s="4" t="b">
        <f t="shared" si="119"/>
        <v>1</v>
      </c>
      <c r="AO89" s="4" t="b">
        <f t="shared" si="120"/>
        <v>0</v>
      </c>
      <c r="AP89" s="4" t="b">
        <f t="shared" si="121"/>
        <v>0</v>
      </c>
      <c r="AQ89" s="4" t="b">
        <f t="shared" si="122"/>
        <v>1</v>
      </c>
      <c r="AR89" s="4" t="b">
        <f t="shared" si="123"/>
        <v>0</v>
      </c>
      <c r="AS89" s="4" t="b">
        <f t="shared" si="124"/>
        <v>0</v>
      </c>
      <c r="AT89" s="4" t="b">
        <f t="shared" si="125"/>
        <v>1</v>
      </c>
      <c r="AU89" s="4" t="b">
        <f t="shared" si="126"/>
        <v>1</v>
      </c>
      <c r="AV89" s="4" t="b">
        <f t="shared" si="127"/>
        <v>1</v>
      </c>
      <c r="AW89" s="4" t="b">
        <f t="shared" si="128"/>
        <v>0</v>
      </c>
      <c r="AX89" s="4" t="b">
        <f t="shared" si="129"/>
        <v>1</v>
      </c>
      <c r="AY89" s="4" t="b">
        <f t="shared" si="130"/>
        <v>1</v>
      </c>
      <c r="AZ89" s="4" t="b">
        <f t="shared" si="131"/>
        <v>1</v>
      </c>
      <c r="BA89" s="4" t="b">
        <f t="shared" si="132"/>
        <v>0</v>
      </c>
      <c r="BB89" s="4" t="b">
        <f t="shared" si="133"/>
        <v>1</v>
      </c>
      <c r="BC89" s="4" t="b">
        <f t="shared" si="134"/>
        <v>0</v>
      </c>
      <c r="BD89" s="4" t="b">
        <f t="shared" si="135"/>
        <v>0</v>
      </c>
      <c r="BE89" s="4" t="b">
        <f t="shared" si="136"/>
        <v>0</v>
      </c>
      <c r="BF89" s="4" t="b">
        <f t="shared" si="137"/>
        <v>1</v>
      </c>
      <c r="BG89" s="4" t="b">
        <f t="shared" si="138"/>
        <v>1</v>
      </c>
      <c r="BH89" s="4" t="b">
        <f t="shared" si="139"/>
        <v>0</v>
      </c>
      <c r="BI89" s="4" t="b">
        <f t="shared" si="140"/>
        <v>0</v>
      </c>
      <c r="BJ89" s="4" t="b">
        <f t="shared" si="141"/>
        <v>0</v>
      </c>
      <c r="BK89" s="4" t="b">
        <f t="shared" si="142"/>
        <v>0</v>
      </c>
      <c r="BL89" s="4" t="b">
        <f t="shared" si="143"/>
        <v>0</v>
      </c>
      <c r="BM89" s="4" t="b">
        <f t="shared" si="144"/>
        <v>0</v>
      </c>
      <c r="BN89" s="4" t="b">
        <f t="shared" si="145"/>
        <v>0</v>
      </c>
      <c r="BO89" s="4" t="b">
        <f t="shared" si="146"/>
        <v>1</v>
      </c>
      <c r="BP89" s="4" t="b">
        <f t="shared" si="147"/>
        <v>1</v>
      </c>
      <c r="BQ89" s="4" t="b">
        <f t="shared" si="148"/>
        <v>0</v>
      </c>
      <c r="BR89" s="4" t="b">
        <f t="shared" si="149"/>
        <v>1</v>
      </c>
      <c r="BS89" s="4" t="b">
        <f t="shared" si="150"/>
        <v>1</v>
      </c>
      <c r="BT89" s="4" t="b">
        <f t="shared" si="151"/>
        <v>0</v>
      </c>
      <c r="BU89" s="4" t="b">
        <f t="shared" si="152"/>
        <v>1</v>
      </c>
      <c r="BV89" s="4" t="b">
        <f t="shared" si="153"/>
        <v>0</v>
      </c>
      <c r="BW89" s="4" t="b">
        <f t="shared" si="154"/>
        <v>0</v>
      </c>
      <c r="BX89" s="4" t="b">
        <f t="shared" si="155"/>
        <v>1</v>
      </c>
      <c r="BY89" s="4" t="b">
        <f t="shared" si="156"/>
        <v>0</v>
      </c>
      <c r="BZ89" s="4" t="b">
        <f t="shared" si="157"/>
        <v>0</v>
      </c>
      <c r="CA89" s="4" t="b">
        <f t="shared" si="158"/>
        <v>0</v>
      </c>
      <c r="CB89" s="4" t="b">
        <f t="shared" si="159"/>
        <v>0</v>
      </c>
      <c r="CC89" s="4" t="b">
        <f t="shared" si="160"/>
        <v>1</v>
      </c>
      <c r="CD89" s="4" t="b">
        <f t="shared" si="161"/>
        <v>0</v>
      </c>
      <c r="CE89" s="4" t="b">
        <f t="shared" si="162"/>
        <v>0</v>
      </c>
      <c r="CF89" s="4" t="b">
        <f t="shared" si="163"/>
        <v>0</v>
      </c>
      <c r="CG89" s="4" t="b">
        <f t="shared" si="164"/>
        <v>0</v>
      </c>
      <c r="CH89" s="4" t="b">
        <f t="shared" si="165"/>
        <v>0</v>
      </c>
      <c r="CI89" s="4" t="b">
        <f t="shared" si="166"/>
        <v>0</v>
      </c>
      <c r="CJ89" s="4" t="b">
        <f t="shared" si="167"/>
        <v>1</v>
      </c>
      <c r="CK89" s="4" t="b">
        <f t="shared" si="168"/>
        <v>0</v>
      </c>
      <c r="CL89" s="4" t="b">
        <f t="shared" si="169"/>
        <v>0</v>
      </c>
      <c r="CM89" s="4" t="b">
        <f t="shared" si="170"/>
        <v>0</v>
      </c>
      <c r="CN89" s="4" t="b">
        <f t="shared" si="171"/>
        <v>0</v>
      </c>
      <c r="CO89" s="4" t="b">
        <f t="shared" si="172"/>
        <v>1</v>
      </c>
      <c r="CP89" s="4" t="b">
        <f t="shared" si="173"/>
        <v>1</v>
      </c>
      <c r="CQ89" s="4" t="b">
        <f t="shared" si="174"/>
        <v>0</v>
      </c>
      <c r="CR89" s="4" t="b">
        <f t="shared" si="175"/>
        <v>0</v>
      </c>
      <c r="CS89" s="4" t="b">
        <f t="shared" si="176"/>
        <v>0</v>
      </c>
      <c r="CT89" s="4" t="b">
        <f t="shared" si="177"/>
        <v>0</v>
      </c>
      <c r="CU89" s="4" t="b">
        <f t="shared" si="178"/>
        <v>0</v>
      </c>
      <c r="CV89" s="4" t="b">
        <f t="shared" si="179"/>
        <v>0</v>
      </c>
      <c r="CW89" s="4" t="b">
        <f t="shared" si="180"/>
        <v>0</v>
      </c>
      <c r="CX89" s="4" t="b">
        <f t="shared" si="181"/>
        <v>0</v>
      </c>
      <c r="CY89" s="4" t="b">
        <f t="shared" si="182"/>
        <v>0</v>
      </c>
      <c r="CZ89" s="4" t="b">
        <f t="shared" si="183"/>
        <v>0</v>
      </c>
      <c r="DA89" s="4" t="b">
        <f t="shared" si="184"/>
        <v>0</v>
      </c>
      <c r="DB89" s="4" t="b">
        <f t="shared" si="185"/>
        <v>0</v>
      </c>
      <c r="DC89" s="4" t="b">
        <f t="shared" si="186"/>
        <v>0</v>
      </c>
      <c r="DD89" s="4" t="b">
        <f t="shared" si="187"/>
        <v>1</v>
      </c>
    </row>
    <row r="90" spans="1:108">
      <c r="A90" s="4" t="s">
        <v>1288</v>
      </c>
      <c r="B90" t="s">
        <v>1270</v>
      </c>
      <c r="C90" t="s">
        <v>1270</v>
      </c>
      <c r="D90" s="4"/>
      <c r="E90" s="4" t="s">
        <v>1024</v>
      </c>
      <c r="F90" t="s">
        <v>1025</v>
      </c>
      <c r="G90" t="s">
        <v>970</v>
      </c>
      <c r="H90" t="s">
        <v>7428</v>
      </c>
      <c r="I90" t="s">
        <v>7418</v>
      </c>
      <c r="J90" s="4" t="s">
        <v>124</v>
      </c>
      <c r="K90" s="4" t="s">
        <v>16</v>
      </c>
      <c r="L90" s="4" t="s">
        <v>6506</v>
      </c>
      <c r="M90" t="s">
        <v>6079</v>
      </c>
      <c r="N90" s="4" t="s">
        <v>1289</v>
      </c>
      <c r="O90" s="4" t="b">
        <f t="shared" si="94"/>
        <v>1</v>
      </c>
      <c r="P90" s="4" t="b">
        <f t="shared" si="95"/>
        <v>1</v>
      </c>
      <c r="Q90" s="4" t="b">
        <f t="shared" si="96"/>
        <v>1</v>
      </c>
      <c r="R90" s="4" t="b">
        <f t="shared" si="97"/>
        <v>1</v>
      </c>
      <c r="S90" s="4" t="b">
        <f t="shared" si="98"/>
        <v>1</v>
      </c>
      <c r="T90" s="4" t="b">
        <f t="shared" si="99"/>
        <v>1</v>
      </c>
      <c r="U90" s="4" t="b">
        <f t="shared" si="100"/>
        <v>1</v>
      </c>
      <c r="V90" s="4" t="b">
        <f t="shared" si="101"/>
        <v>1</v>
      </c>
      <c r="W90" s="4" t="b">
        <f t="shared" si="102"/>
        <v>1</v>
      </c>
      <c r="X90" s="4" t="b">
        <f t="shared" si="103"/>
        <v>1</v>
      </c>
      <c r="Y90" s="4" t="b">
        <f t="shared" si="104"/>
        <v>1</v>
      </c>
      <c r="Z90" s="4" t="b">
        <f t="shared" si="105"/>
        <v>1</v>
      </c>
      <c r="AA90" s="4" t="b">
        <f t="shared" si="106"/>
        <v>1</v>
      </c>
      <c r="AB90" s="4" t="b">
        <f t="shared" si="107"/>
        <v>1</v>
      </c>
      <c r="AC90" s="4" t="b">
        <f t="shared" si="108"/>
        <v>1</v>
      </c>
      <c r="AD90" s="4" t="b">
        <f t="shared" si="109"/>
        <v>0</v>
      </c>
      <c r="AE90" s="4" t="b">
        <f t="shared" si="110"/>
        <v>0</v>
      </c>
      <c r="AF90" s="4" t="b">
        <f t="shared" si="111"/>
        <v>0</v>
      </c>
      <c r="AG90" s="4" t="b">
        <f t="shared" si="112"/>
        <v>1</v>
      </c>
      <c r="AH90" s="4" t="b">
        <f t="shared" si="113"/>
        <v>1</v>
      </c>
      <c r="AI90" s="4" t="b">
        <f t="shared" si="114"/>
        <v>1</v>
      </c>
      <c r="AJ90" s="4" t="b">
        <f t="shared" si="115"/>
        <v>0</v>
      </c>
      <c r="AK90" s="4" t="b">
        <f t="shared" si="116"/>
        <v>0</v>
      </c>
      <c r="AL90" s="4" t="b">
        <f t="shared" si="117"/>
        <v>1</v>
      </c>
      <c r="AM90" s="4" t="b">
        <f t="shared" si="118"/>
        <v>1</v>
      </c>
      <c r="AN90" s="4" t="b">
        <f t="shared" si="119"/>
        <v>0</v>
      </c>
      <c r="AO90" s="4" t="b">
        <f t="shared" si="120"/>
        <v>0</v>
      </c>
      <c r="AP90" s="4" t="b">
        <f t="shared" si="121"/>
        <v>0</v>
      </c>
      <c r="AQ90" s="4" t="b">
        <f t="shared" si="122"/>
        <v>1</v>
      </c>
      <c r="AR90" s="4" t="b">
        <f t="shared" si="123"/>
        <v>1</v>
      </c>
      <c r="AS90" s="4" t="b">
        <f t="shared" si="124"/>
        <v>1</v>
      </c>
      <c r="AT90" s="4" t="b">
        <f t="shared" si="125"/>
        <v>1</v>
      </c>
      <c r="AU90" s="4" t="b">
        <f t="shared" si="126"/>
        <v>1</v>
      </c>
      <c r="AV90" s="4" t="b">
        <f t="shared" si="127"/>
        <v>1</v>
      </c>
      <c r="AW90" s="4" t="b">
        <f t="shared" si="128"/>
        <v>1</v>
      </c>
      <c r="AX90" s="4" t="b">
        <f t="shared" si="129"/>
        <v>1</v>
      </c>
      <c r="AY90" s="4" t="b">
        <f t="shared" si="130"/>
        <v>1</v>
      </c>
      <c r="AZ90" s="4" t="b">
        <f t="shared" si="131"/>
        <v>1</v>
      </c>
      <c r="BA90" s="4" t="b">
        <f t="shared" si="132"/>
        <v>1</v>
      </c>
      <c r="BB90" s="4" t="b">
        <f t="shared" si="133"/>
        <v>0</v>
      </c>
      <c r="BC90" s="4" t="b">
        <f t="shared" si="134"/>
        <v>1</v>
      </c>
      <c r="BD90" s="4" t="b">
        <f t="shared" si="135"/>
        <v>1</v>
      </c>
      <c r="BE90" s="4" t="b">
        <f t="shared" si="136"/>
        <v>1</v>
      </c>
      <c r="BF90" s="4" t="b">
        <f t="shared" si="137"/>
        <v>1</v>
      </c>
      <c r="BG90" s="4" t="b">
        <f t="shared" si="138"/>
        <v>1</v>
      </c>
      <c r="BH90" s="4" t="b">
        <f t="shared" si="139"/>
        <v>1</v>
      </c>
      <c r="BI90" s="4" t="b">
        <f t="shared" si="140"/>
        <v>1</v>
      </c>
      <c r="BJ90" s="4" t="b">
        <f t="shared" si="141"/>
        <v>1</v>
      </c>
      <c r="BK90" s="4" t="b">
        <f t="shared" si="142"/>
        <v>0</v>
      </c>
      <c r="BL90" s="4" t="b">
        <f t="shared" si="143"/>
        <v>1</v>
      </c>
      <c r="BM90" s="4" t="b">
        <f t="shared" si="144"/>
        <v>0</v>
      </c>
      <c r="BN90" s="4" t="b">
        <f t="shared" si="145"/>
        <v>1</v>
      </c>
      <c r="BO90" s="4" t="b">
        <f t="shared" si="146"/>
        <v>1</v>
      </c>
      <c r="BP90" s="4" t="b">
        <f t="shared" si="147"/>
        <v>1</v>
      </c>
      <c r="BQ90" s="4" t="b">
        <f t="shared" si="148"/>
        <v>1</v>
      </c>
      <c r="BR90" s="4" t="b">
        <f t="shared" si="149"/>
        <v>1</v>
      </c>
      <c r="BS90" s="4" t="b">
        <f t="shared" si="150"/>
        <v>1</v>
      </c>
      <c r="BT90" s="4" t="b">
        <f t="shared" si="151"/>
        <v>0</v>
      </c>
      <c r="BU90" s="4" t="b">
        <f t="shared" si="152"/>
        <v>1</v>
      </c>
      <c r="BV90" s="4" t="b">
        <f t="shared" si="153"/>
        <v>1</v>
      </c>
      <c r="BW90" s="4" t="b">
        <f t="shared" si="154"/>
        <v>0</v>
      </c>
      <c r="BX90" s="4" t="b">
        <f t="shared" si="155"/>
        <v>1</v>
      </c>
      <c r="BY90" s="4" t="b">
        <f t="shared" si="156"/>
        <v>1</v>
      </c>
      <c r="BZ90" s="4" t="b">
        <f t="shared" si="157"/>
        <v>1</v>
      </c>
      <c r="CA90" s="4" t="b">
        <f t="shared" si="158"/>
        <v>1</v>
      </c>
      <c r="CB90" s="4" t="b">
        <f t="shared" si="159"/>
        <v>1</v>
      </c>
      <c r="CC90" s="4" t="b">
        <f t="shared" si="160"/>
        <v>1</v>
      </c>
      <c r="CD90" s="4" t="b">
        <f t="shared" si="161"/>
        <v>0</v>
      </c>
      <c r="CE90" s="4" t="b">
        <f t="shared" si="162"/>
        <v>1</v>
      </c>
      <c r="CF90" s="4" t="b">
        <f t="shared" si="163"/>
        <v>1</v>
      </c>
      <c r="CG90" s="4" t="b">
        <f t="shared" si="164"/>
        <v>1</v>
      </c>
      <c r="CH90" s="4" t="b">
        <f t="shared" si="165"/>
        <v>1</v>
      </c>
      <c r="CI90" s="4" t="b">
        <f t="shared" si="166"/>
        <v>1</v>
      </c>
      <c r="CJ90" s="4" t="b">
        <f t="shared" si="167"/>
        <v>1</v>
      </c>
      <c r="CK90" s="4" t="b">
        <f t="shared" si="168"/>
        <v>0</v>
      </c>
      <c r="CL90" s="4" t="b">
        <f t="shared" si="169"/>
        <v>1</v>
      </c>
      <c r="CM90" s="4" t="b">
        <f t="shared" si="170"/>
        <v>1</v>
      </c>
      <c r="CN90" s="4" t="b">
        <f t="shared" si="171"/>
        <v>0</v>
      </c>
      <c r="CO90" s="4" t="b">
        <f t="shared" si="172"/>
        <v>1</v>
      </c>
      <c r="CP90" s="4" t="b">
        <f t="shared" si="173"/>
        <v>1</v>
      </c>
      <c r="CQ90" s="4" t="b">
        <f t="shared" si="174"/>
        <v>1</v>
      </c>
      <c r="CR90" s="4" t="b">
        <f t="shared" si="175"/>
        <v>1</v>
      </c>
      <c r="CS90" s="4" t="b">
        <f t="shared" si="176"/>
        <v>1</v>
      </c>
      <c r="CT90" s="4" t="b">
        <f t="shared" si="177"/>
        <v>0</v>
      </c>
      <c r="CU90" s="4" t="b">
        <f t="shared" si="178"/>
        <v>0</v>
      </c>
      <c r="CV90" s="4" t="b">
        <f t="shared" si="179"/>
        <v>1</v>
      </c>
      <c r="CW90" s="4" t="b">
        <f t="shared" si="180"/>
        <v>1</v>
      </c>
      <c r="CX90" s="4" t="b">
        <f t="shared" si="181"/>
        <v>0</v>
      </c>
      <c r="CY90" s="4" t="b">
        <f t="shared" si="182"/>
        <v>0</v>
      </c>
      <c r="CZ90" s="4" t="b">
        <f t="shared" si="183"/>
        <v>1</v>
      </c>
      <c r="DA90" s="4" t="b">
        <f t="shared" si="184"/>
        <v>1</v>
      </c>
      <c r="DB90" s="4" t="b">
        <f t="shared" si="185"/>
        <v>0</v>
      </c>
      <c r="DC90" s="4" t="b">
        <f t="shared" si="186"/>
        <v>0</v>
      </c>
      <c r="DD90" s="4" t="b">
        <f t="shared" si="187"/>
        <v>1</v>
      </c>
    </row>
    <row r="91" spans="1:108">
      <c r="A91" t="s">
        <v>1290</v>
      </c>
      <c r="B91" t="s">
        <v>1270</v>
      </c>
      <c r="C91" t="s">
        <v>1270</v>
      </c>
      <c r="E91" t="s">
        <v>1024</v>
      </c>
      <c r="F91" t="s">
        <v>1025</v>
      </c>
      <c r="G91" t="s">
        <v>970</v>
      </c>
      <c r="H91" t="s">
        <v>7428</v>
      </c>
      <c r="I91" t="s">
        <v>7418</v>
      </c>
      <c r="J91" t="s">
        <v>16</v>
      </c>
      <c r="K91" t="s">
        <v>16</v>
      </c>
      <c r="L91" t="s">
        <v>6507</v>
      </c>
      <c r="M91" t="s">
        <v>6079</v>
      </c>
      <c r="N91" t="s">
        <v>1291</v>
      </c>
      <c r="O91" t="b">
        <f t="shared" si="94"/>
        <v>1</v>
      </c>
      <c r="P91" t="b">
        <f t="shared" si="95"/>
        <v>1</v>
      </c>
      <c r="Q91" t="b">
        <f t="shared" si="96"/>
        <v>0</v>
      </c>
      <c r="R91" t="b">
        <f t="shared" si="97"/>
        <v>1</v>
      </c>
      <c r="S91" t="b">
        <f t="shared" si="98"/>
        <v>1</v>
      </c>
      <c r="T91" t="b">
        <f t="shared" si="99"/>
        <v>1</v>
      </c>
      <c r="U91" t="b">
        <f t="shared" si="100"/>
        <v>0</v>
      </c>
      <c r="V91" t="b">
        <f t="shared" si="101"/>
        <v>1</v>
      </c>
      <c r="W91" t="b">
        <f t="shared" si="102"/>
        <v>1</v>
      </c>
      <c r="X91" t="b">
        <f t="shared" si="103"/>
        <v>0</v>
      </c>
      <c r="Y91" t="b">
        <f t="shared" si="104"/>
        <v>1</v>
      </c>
      <c r="Z91" t="b">
        <f t="shared" si="105"/>
        <v>0</v>
      </c>
      <c r="AA91" t="b">
        <f t="shared" si="106"/>
        <v>1</v>
      </c>
      <c r="AB91" t="b">
        <f t="shared" si="107"/>
        <v>0</v>
      </c>
      <c r="AC91" t="b">
        <f t="shared" si="108"/>
        <v>0</v>
      </c>
      <c r="AD91" t="b">
        <f t="shared" si="109"/>
        <v>0</v>
      </c>
      <c r="AE91" t="b">
        <f t="shared" si="110"/>
        <v>0</v>
      </c>
      <c r="AF91" t="b">
        <f t="shared" si="111"/>
        <v>0</v>
      </c>
      <c r="AG91" t="b">
        <f t="shared" si="112"/>
        <v>1</v>
      </c>
      <c r="AH91" t="b">
        <f t="shared" si="113"/>
        <v>0</v>
      </c>
      <c r="AI91" t="b">
        <f t="shared" si="114"/>
        <v>1</v>
      </c>
      <c r="AJ91" t="b">
        <f t="shared" si="115"/>
        <v>0</v>
      </c>
      <c r="AK91" t="b">
        <f t="shared" si="116"/>
        <v>0</v>
      </c>
      <c r="AL91" t="b">
        <f t="shared" si="117"/>
        <v>1</v>
      </c>
      <c r="AM91" t="b">
        <f t="shared" si="118"/>
        <v>1</v>
      </c>
      <c r="AN91" t="b">
        <f t="shared" si="119"/>
        <v>0</v>
      </c>
      <c r="AO91" t="b">
        <f t="shared" si="120"/>
        <v>0</v>
      </c>
      <c r="AP91" t="b">
        <f t="shared" si="121"/>
        <v>0</v>
      </c>
      <c r="AQ91" t="b">
        <f t="shared" si="122"/>
        <v>1</v>
      </c>
      <c r="AR91" t="b">
        <f t="shared" si="123"/>
        <v>0</v>
      </c>
      <c r="AS91" t="b">
        <f t="shared" si="124"/>
        <v>0</v>
      </c>
      <c r="AT91" t="b">
        <f t="shared" si="125"/>
        <v>0</v>
      </c>
      <c r="AU91" t="b">
        <f t="shared" si="126"/>
        <v>0</v>
      </c>
      <c r="AV91" t="b">
        <f t="shared" si="127"/>
        <v>1</v>
      </c>
      <c r="AW91" t="b">
        <f t="shared" si="128"/>
        <v>1</v>
      </c>
      <c r="AX91" t="b">
        <f t="shared" si="129"/>
        <v>0</v>
      </c>
      <c r="AY91" t="b">
        <f t="shared" si="130"/>
        <v>0</v>
      </c>
      <c r="AZ91" t="b">
        <f t="shared" si="131"/>
        <v>1</v>
      </c>
      <c r="BA91" t="b">
        <f t="shared" si="132"/>
        <v>1</v>
      </c>
      <c r="BB91" t="b">
        <f t="shared" si="133"/>
        <v>0</v>
      </c>
      <c r="BC91" t="b">
        <f t="shared" si="134"/>
        <v>1</v>
      </c>
      <c r="BD91" t="b">
        <f t="shared" si="135"/>
        <v>0</v>
      </c>
      <c r="BE91" t="b">
        <f t="shared" si="136"/>
        <v>0</v>
      </c>
      <c r="BF91" t="b">
        <f t="shared" si="137"/>
        <v>0</v>
      </c>
      <c r="BG91" t="b">
        <f t="shared" si="138"/>
        <v>0</v>
      </c>
      <c r="BH91" t="b">
        <f t="shared" si="139"/>
        <v>0</v>
      </c>
      <c r="BI91" t="b">
        <f t="shared" si="140"/>
        <v>0</v>
      </c>
      <c r="BJ91" t="b">
        <f t="shared" si="141"/>
        <v>0</v>
      </c>
      <c r="BK91" t="b">
        <f t="shared" si="142"/>
        <v>0</v>
      </c>
      <c r="BL91" t="b">
        <f t="shared" si="143"/>
        <v>0</v>
      </c>
      <c r="BM91" t="b">
        <f t="shared" si="144"/>
        <v>0</v>
      </c>
      <c r="BN91" t="b">
        <f t="shared" si="145"/>
        <v>0</v>
      </c>
      <c r="BO91" t="b">
        <f t="shared" si="146"/>
        <v>1</v>
      </c>
      <c r="BP91" t="b">
        <f t="shared" si="147"/>
        <v>1</v>
      </c>
      <c r="BQ91" t="b">
        <f t="shared" si="148"/>
        <v>0</v>
      </c>
      <c r="BR91" t="b">
        <f t="shared" si="149"/>
        <v>0</v>
      </c>
      <c r="BS91" t="b">
        <f t="shared" si="150"/>
        <v>0</v>
      </c>
      <c r="BT91" t="b">
        <f t="shared" si="151"/>
        <v>0</v>
      </c>
      <c r="BU91" t="b">
        <f t="shared" si="152"/>
        <v>0</v>
      </c>
      <c r="BV91" t="b">
        <f t="shared" si="153"/>
        <v>0</v>
      </c>
      <c r="BW91" t="b">
        <f t="shared" si="154"/>
        <v>0</v>
      </c>
      <c r="BX91" t="b">
        <f t="shared" si="155"/>
        <v>0</v>
      </c>
      <c r="BY91" t="b">
        <f t="shared" si="156"/>
        <v>0</v>
      </c>
      <c r="BZ91" t="b">
        <f t="shared" si="157"/>
        <v>0</v>
      </c>
      <c r="CA91" t="b">
        <f t="shared" si="158"/>
        <v>1</v>
      </c>
      <c r="CB91" t="b">
        <f t="shared" si="159"/>
        <v>0</v>
      </c>
      <c r="CC91" t="b">
        <f t="shared" si="160"/>
        <v>0</v>
      </c>
      <c r="CD91" t="b">
        <f t="shared" si="161"/>
        <v>0</v>
      </c>
      <c r="CE91" t="b">
        <f t="shared" si="162"/>
        <v>1</v>
      </c>
      <c r="CF91" t="b">
        <f t="shared" si="163"/>
        <v>0</v>
      </c>
      <c r="CG91" t="b">
        <f t="shared" si="164"/>
        <v>0</v>
      </c>
      <c r="CH91" t="b">
        <f t="shared" si="165"/>
        <v>1</v>
      </c>
      <c r="CI91" t="b">
        <f t="shared" si="166"/>
        <v>0</v>
      </c>
      <c r="CJ91" t="b">
        <f t="shared" si="167"/>
        <v>0</v>
      </c>
      <c r="CK91" t="b">
        <f t="shared" si="168"/>
        <v>0</v>
      </c>
      <c r="CL91" t="b">
        <f t="shared" si="169"/>
        <v>0</v>
      </c>
      <c r="CM91" t="b">
        <f t="shared" si="170"/>
        <v>0</v>
      </c>
      <c r="CN91" t="b">
        <f t="shared" si="171"/>
        <v>0</v>
      </c>
      <c r="CO91" t="b">
        <f t="shared" si="172"/>
        <v>0</v>
      </c>
      <c r="CP91" t="b">
        <f t="shared" si="173"/>
        <v>0</v>
      </c>
      <c r="CQ91" t="b">
        <f t="shared" si="174"/>
        <v>0</v>
      </c>
      <c r="CR91" t="b">
        <f t="shared" si="175"/>
        <v>0</v>
      </c>
      <c r="CS91" t="b">
        <f t="shared" si="176"/>
        <v>0</v>
      </c>
      <c r="CT91" t="b">
        <f t="shared" si="177"/>
        <v>0</v>
      </c>
      <c r="CU91" t="b">
        <f t="shared" si="178"/>
        <v>0</v>
      </c>
      <c r="CV91" t="b">
        <f t="shared" si="179"/>
        <v>1</v>
      </c>
      <c r="CW91" t="b">
        <f t="shared" si="180"/>
        <v>0</v>
      </c>
      <c r="CX91" t="b">
        <f t="shared" si="181"/>
        <v>0</v>
      </c>
      <c r="CY91" t="b">
        <f t="shared" si="182"/>
        <v>0</v>
      </c>
      <c r="CZ91" t="b">
        <f t="shared" si="183"/>
        <v>1</v>
      </c>
      <c r="DA91" t="b">
        <f t="shared" si="184"/>
        <v>0</v>
      </c>
      <c r="DB91" t="b">
        <f t="shared" si="185"/>
        <v>0</v>
      </c>
      <c r="DC91" t="b">
        <f t="shared" si="186"/>
        <v>0</v>
      </c>
      <c r="DD91" t="b">
        <f t="shared" si="187"/>
        <v>0</v>
      </c>
    </row>
    <row r="92" spans="1:108">
      <c r="A92" t="s">
        <v>1292</v>
      </c>
      <c r="B92" t="s">
        <v>1270</v>
      </c>
      <c r="C92" t="s">
        <v>1270</v>
      </c>
      <c r="E92" t="s">
        <v>1024</v>
      </c>
      <c r="F92" t="s">
        <v>1025</v>
      </c>
      <c r="G92" t="s">
        <v>970</v>
      </c>
      <c r="H92" t="s">
        <v>7428</v>
      </c>
      <c r="I92" t="s">
        <v>7418</v>
      </c>
      <c r="J92" t="s">
        <v>108</v>
      </c>
      <c r="K92" t="s">
        <v>109</v>
      </c>
      <c r="L92" t="s">
        <v>6508</v>
      </c>
      <c r="M92" t="s">
        <v>6079</v>
      </c>
      <c r="N92" t="s">
        <v>1293</v>
      </c>
      <c r="O92" t="b">
        <f t="shared" si="94"/>
        <v>0</v>
      </c>
      <c r="P92" t="b">
        <f t="shared" si="95"/>
        <v>1</v>
      </c>
      <c r="Q92" t="b">
        <f t="shared" si="96"/>
        <v>1</v>
      </c>
      <c r="R92" t="b">
        <f t="shared" si="97"/>
        <v>1</v>
      </c>
      <c r="S92" t="b">
        <f t="shared" si="98"/>
        <v>0</v>
      </c>
      <c r="T92" t="b">
        <f t="shared" si="99"/>
        <v>1</v>
      </c>
      <c r="U92" t="b">
        <f t="shared" si="100"/>
        <v>0</v>
      </c>
      <c r="V92" t="b">
        <f t="shared" si="101"/>
        <v>1</v>
      </c>
      <c r="W92" t="b">
        <f t="shared" si="102"/>
        <v>0</v>
      </c>
      <c r="X92" t="b">
        <f t="shared" si="103"/>
        <v>1</v>
      </c>
      <c r="Y92" t="b">
        <f t="shared" si="104"/>
        <v>1</v>
      </c>
      <c r="Z92" t="b">
        <f t="shared" si="105"/>
        <v>0</v>
      </c>
      <c r="AA92" t="b">
        <f t="shared" si="106"/>
        <v>0</v>
      </c>
      <c r="AB92" t="b">
        <f t="shared" si="107"/>
        <v>0</v>
      </c>
      <c r="AC92" t="b">
        <f t="shared" si="108"/>
        <v>0</v>
      </c>
      <c r="AD92" t="b">
        <f t="shared" si="109"/>
        <v>0</v>
      </c>
      <c r="AE92" t="b">
        <f t="shared" si="110"/>
        <v>0</v>
      </c>
      <c r="AF92" t="b">
        <f t="shared" si="111"/>
        <v>0</v>
      </c>
      <c r="AG92" t="b">
        <f t="shared" si="112"/>
        <v>0</v>
      </c>
      <c r="AH92" t="b">
        <f t="shared" si="113"/>
        <v>0</v>
      </c>
      <c r="AI92" t="b">
        <f t="shared" si="114"/>
        <v>0</v>
      </c>
      <c r="AJ92" t="b">
        <f t="shared" si="115"/>
        <v>0</v>
      </c>
      <c r="AK92" t="b">
        <f t="shared" si="116"/>
        <v>0</v>
      </c>
      <c r="AL92" t="b">
        <f t="shared" si="117"/>
        <v>0</v>
      </c>
      <c r="AM92" t="b">
        <f t="shared" si="118"/>
        <v>0</v>
      </c>
      <c r="AN92" t="b">
        <f t="shared" si="119"/>
        <v>0</v>
      </c>
      <c r="AO92" t="b">
        <f t="shared" si="120"/>
        <v>0</v>
      </c>
      <c r="AP92" t="b">
        <f t="shared" si="121"/>
        <v>0</v>
      </c>
      <c r="AQ92" t="b">
        <f t="shared" si="122"/>
        <v>1</v>
      </c>
      <c r="AR92" t="b">
        <f t="shared" si="123"/>
        <v>0</v>
      </c>
      <c r="AS92" t="b">
        <f t="shared" si="124"/>
        <v>0</v>
      </c>
      <c r="AT92" t="b">
        <f t="shared" si="125"/>
        <v>0</v>
      </c>
      <c r="AU92" t="b">
        <f t="shared" si="126"/>
        <v>0</v>
      </c>
      <c r="AV92" t="b">
        <f t="shared" si="127"/>
        <v>1</v>
      </c>
      <c r="AW92" t="b">
        <f t="shared" si="128"/>
        <v>0</v>
      </c>
      <c r="AX92" t="b">
        <f t="shared" si="129"/>
        <v>0</v>
      </c>
      <c r="AY92" t="b">
        <f t="shared" si="130"/>
        <v>0</v>
      </c>
      <c r="AZ92" t="b">
        <f t="shared" si="131"/>
        <v>0</v>
      </c>
      <c r="BA92" t="b">
        <f t="shared" si="132"/>
        <v>0</v>
      </c>
      <c r="BB92" t="b">
        <f t="shared" si="133"/>
        <v>0</v>
      </c>
      <c r="BC92" t="b">
        <f t="shared" si="134"/>
        <v>0</v>
      </c>
      <c r="BD92" t="b">
        <f t="shared" si="135"/>
        <v>0</v>
      </c>
      <c r="BE92" t="b">
        <f t="shared" si="136"/>
        <v>0</v>
      </c>
      <c r="BF92" t="b">
        <f t="shared" si="137"/>
        <v>1</v>
      </c>
      <c r="BG92" t="b">
        <f t="shared" si="138"/>
        <v>0</v>
      </c>
      <c r="BH92" t="b">
        <f t="shared" si="139"/>
        <v>0</v>
      </c>
      <c r="BI92" t="b">
        <f t="shared" si="140"/>
        <v>0</v>
      </c>
      <c r="BJ92" t="b">
        <f t="shared" si="141"/>
        <v>0</v>
      </c>
      <c r="BK92" t="b">
        <f t="shared" si="142"/>
        <v>0</v>
      </c>
      <c r="BL92" t="b">
        <f t="shared" si="143"/>
        <v>0</v>
      </c>
      <c r="BM92" t="b">
        <f t="shared" si="144"/>
        <v>0</v>
      </c>
      <c r="BN92" t="b">
        <f t="shared" si="145"/>
        <v>0</v>
      </c>
      <c r="BO92" t="b">
        <f t="shared" si="146"/>
        <v>0</v>
      </c>
      <c r="BP92" t="b">
        <f t="shared" si="147"/>
        <v>1</v>
      </c>
      <c r="BQ92" t="b">
        <f t="shared" si="148"/>
        <v>0</v>
      </c>
      <c r="BR92" t="b">
        <f t="shared" si="149"/>
        <v>0</v>
      </c>
      <c r="BS92" t="b">
        <f t="shared" si="150"/>
        <v>0</v>
      </c>
      <c r="BT92" t="b">
        <f t="shared" si="151"/>
        <v>0</v>
      </c>
      <c r="BU92" t="b">
        <f t="shared" si="152"/>
        <v>0</v>
      </c>
      <c r="BV92" t="b">
        <f t="shared" si="153"/>
        <v>0</v>
      </c>
      <c r="BW92" t="b">
        <f t="shared" si="154"/>
        <v>0</v>
      </c>
      <c r="BX92" t="b">
        <f t="shared" si="155"/>
        <v>0</v>
      </c>
      <c r="BY92" t="b">
        <f t="shared" si="156"/>
        <v>0</v>
      </c>
      <c r="BZ92" t="b">
        <f t="shared" si="157"/>
        <v>0</v>
      </c>
      <c r="CA92" t="b">
        <f t="shared" si="158"/>
        <v>1</v>
      </c>
      <c r="CB92" t="b">
        <f t="shared" si="159"/>
        <v>0</v>
      </c>
      <c r="CC92" t="b">
        <f t="shared" si="160"/>
        <v>0</v>
      </c>
      <c r="CD92" t="b">
        <f t="shared" si="161"/>
        <v>0</v>
      </c>
      <c r="CE92" t="b">
        <f t="shared" si="162"/>
        <v>1</v>
      </c>
      <c r="CF92" t="b">
        <f t="shared" si="163"/>
        <v>0</v>
      </c>
      <c r="CG92" t="b">
        <f t="shared" si="164"/>
        <v>0</v>
      </c>
      <c r="CH92" t="b">
        <f t="shared" si="165"/>
        <v>0</v>
      </c>
      <c r="CI92" t="b">
        <f t="shared" si="166"/>
        <v>0</v>
      </c>
      <c r="CJ92" t="b">
        <f t="shared" si="167"/>
        <v>0</v>
      </c>
      <c r="CK92" t="b">
        <f t="shared" si="168"/>
        <v>0</v>
      </c>
      <c r="CL92" t="b">
        <f t="shared" si="169"/>
        <v>0</v>
      </c>
      <c r="CM92" t="b">
        <f t="shared" si="170"/>
        <v>0</v>
      </c>
      <c r="CN92" t="b">
        <f t="shared" si="171"/>
        <v>0</v>
      </c>
      <c r="CO92" t="b">
        <f t="shared" si="172"/>
        <v>0</v>
      </c>
      <c r="CP92" t="b">
        <f t="shared" si="173"/>
        <v>0</v>
      </c>
      <c r="CQ92" t="b">
        <f t="shared" si="174"/>
        <v>0</v>
      </c>
      <c r="CR92" t="b">
        <f t="shared" si="175"/>
        <v>0</v>
      </c>
      <c r="CS92" t="b">
        <f t="shared" si="176"/>
        <v>0</v>
      </c>
      <c r="CT92" t="b">
        <f t="shared" si="177"/>
        <v>0</v>
      </c>
      <c r="CU92" t="b">
        <f t="shared" si="178"/>
        <v>0</v>
      </c>
      <c r="CV92" t="b">
        <f t="shared" si="179"/>
        <v>0</v>
      </c>
      <c r="CW92" t="b">
        <f t="shared" si="180"/>
        <v>1</v>
      </c>
      <c r="CX92" t="b">
        <f t="shared" si="181"/>
        <v>0</v>
      </c>
      <c r="CY92" t="b">
        <f t="shared" si="182"/>
        <v>0</v>
      </c>
      <c r="CZ92" t="b">
        <f t="shared" si="183"/>
        <v>0</v>
      </c>
      <c r="DA92" t="b">
        <f t="shared" si="184"/>
        <v>0</v>
      </c>
      <c r="DB92" t="b">
        <f t="shared" si="185"/>
        <v>0</v>
      </c>
      <c r="DC92" t="b">
        <f t="shared" si="186"/>
        <v>0</v>
      </c>
      <c r="DD92" t="b">
        <f t="shared" si="187"/>
        <v>0</v>
      </c>
    </row>
    <row r="93" spans="1:108">
      <c r="A93" s="4" t="s">
        <v>1294</v>
      </c>
      <c r="B93" t="s">
        <v>1270</v>
      </c>
      <c r="C93" t="s">
        <v>1270</v>
      </c>
      <c r="D93" s="4"/>
      <c r="E93" s="4" t="s">
        <v>1024</v>
      </c>
      <c r="F93" t="s">
        <v>1025</v>
      </c>
      <c r="G93" t="s">
        <v>970</v>
      </c>
      <c r="H93" t="s">
        <v>7428</v>
      </c>
      <c r="I93" t="s">
        <v>7418</v>
      </c>
      <c r="J93" s="4" t="s">
        <v>109</v>
      </c>
      <c r="K93" s="4" t="s">
        <v>109</v>
      </c>
      <c r="L93" s="4" t="s">
        <v>6509</v>
      </c>
      <c r="M93" s="4" t="s">
        <v>115</v>
      </c>
      <c r="N93" s="4" t="s">
        <v>1295</v>
      </c>
      <c r="O93" s="4" t="b">
        <f t="shared" si="94"/>
        <v>1</v>
      </c>
      <c r="P93" s="4" t="b">
        <f t="shared" si="95"/>
        <v>1</v>
      </c>
      <c r="Q93" s="4" t="b">
        <f t="shared" si="96"/>
        <v>1</v>
      </c>
      <c r="R93" s="4" t="b">
        <f t="shared" si="97"/>
        <v>1</v>
      </c>
      <c r="S93" s="4" t="b">
        <f t="shared" si="98"/>
        <v>1</v>
      </c>
      <c r="T93" s="4" t="b">
        <f t="shared" si="99"/>
        <v>1</v>
      </c>
      <c r="U93" s="4" t="b">
        <f t="shared" si="100"/>
        <v>1</v>
      </c>
      <c r="V93" s="4" t="b">
        <f t="shared" si="101"/>
        <v>1</v>
      </c>
      <c r="W93" s="4" t="b">
        <f t="shared" si="102"/>
        <v>0</v>
      </c>
      <c r="X93" s="4" t="b">
        <f t="shared" si="103"/>
        <v>1</v>
      </c>
      <c r="Y93" s="4" t="b">
        <f t="shared" si="104"/>
        <v>1</v>
      </c>
      <c r="Z93" s="4" t="b">
        <f t="shared" si="105"/>
        <v>1</v>
      </c>
      <c r="AA93" s="4" t="b">
        <f t="shared" si="106"/>
        <v>1</v>
      </c>
      <c r="AB93" s="4" t="b">
        <f t="shared" si="107"/>
        <v>1</v>
      </c>
      <c r="AC93" s="4" t="b">
        <f t="shared" si="108"/>
        <v>0</v>
      </c>
      <c r="AD93" s="4" t="b">
        <f t="shared" si="109"/>
        <v>1</v>
      </c>
      <c r="AE93" s="4" t="b">
        <f t="shared" si="110"/>
        <v>0</v>
      </c>
      <c r="AF93" s="4" t="b">
        <f t="shared" si="111"/>
        <v>0</v>
      </c>
      <c r="AG93" s="4" t="b">
        <f t="shared" si="112"/>
        <v>0</v>
      </c>
      <c r="AH93" s="4" t="b">
        <f t="shared" si="113"/>
        <v>1</v>
      </c>
      <c r="AI93" s="4" t="b">
        <f t="shared" si="114"/>
        <v>1</v>
      </c>
      <c r="AJ93" s="4" t="b">
        <f t="shared" si="115"/>
        <v>0</v>
      </c>
      <c r="AK93" s="4" t="b">
        <f t="shared" si="116"/>
        <v>0</v>
      </c>
      <c r="AL93" s="4" t="b">
        <f t="shared" si="117"/>
        <v>1</v>
      </c>
      <c r="AM93" s="4" t="b">
        <f t="shared" si="118"/>
        <v>0</v>
      </c>
      <c r="AN93" s="4" t="b">
        <f t="shared" si="119"/>
        <v>0</v>
      </c>
      <c r="AO93" s="4" t="b">
        <f t="shared" si="120"/>
        <v>0</v>
      </c>
      <c r="AP93" s="4" t="b">
        <f t="shared" si="121"/>
        <v>0</v>
      </c>
      <c r="AQ93" s="4" t="b">
        <f t="shared" si="122"/>
        <v>1</v>
      </c>
      <c r="AR93" s="4" t="b">
        <f t="shared" si="123"/>
        <v>0</v>
      </c>
      <c r="AS93" s="4" t="b">
        <f t="shared" si="124"/>
        <v>0</v>
      </c>
      <c r="AT93" s="4" t="b">
        <f t="shared" si="125"/>
        <v>0</v>
      </c>
      <c r="AU93" s="4" t="b">
        <f t="shared" si="126"/>
        <v>1</v>
      </c>
      <c r="AV93" s="4" t="b">
        <f t="shared" si="127"/>
        <v>1</v>
      </c>
      <c r="AW93" s="4" t="b">
        <f t="shared" si="128"/>
        <v>0</v>
      </c>
      <c r="AX93" s="4" t="b">
        <f t="shared" si="129"/>
        <v>0</v>
      </c>
      <c r="AY93" s="4" t="b">
        <f t="shared" si="130"/>
        <v>0</v>
      </c>
      <c r="AZ93" s="4" t="b">
        <f t="shared" si="131"/>
        <v>1</v>
      </c>
      <c r="BA93" s="4" t="b">
        <f t="shared" si="132"/>
        <v>0</v>
      </c>
      <c r="BB93" s="4" t="b">
        <f t="shared" si="133"/>
        <v>1</v>
      </c>
      <c r="BC93" s="4" t="b">
        <f t="shared" si="134"/>
        <v>1</v>
      </c>
      <c r="BD93" s="4" t="b">
        <f t="shared" si="135"/>
        <v>1</v>
      </c>
      <c r="BE93" s="4" t="b">
        <f t="shared" si="136"/>
        <v>0</v>
      </c>
      <c r="BF93" s="4" t="b">
        <f t="shared" si="137"/>
        <v>0</v>
      </c>
      <c r="BG93" s="4" t="b">
        <f t="shared" si="138"/>
        <v>1</v>
      </c>
      <c r="BH93" s="4" t="b">
        <f t="shared" si="139"/>
        <v>0</v>
      </c>
      <c r="BI93" s="4" t="b">
        <f t="shared" si="140"/>
        <v>0</v>
      </c>
      <c r="BJ93" s="4" t="b">
        <f t="shared" si="141"/>
        <v>1</v>
      </c>
      <c r="BK93" s="4" t="b">
        <f t="shared" si="142"/>
        <v>0</v>
      </c>
      <c r="BL93" s="4" t="b">
        <f t="shared" si="143"/>
        <v>0</v>
      </c>
      <c r="BM93" s="4" t="b">
        <f t="shared" si="144"/>
        <v>0</v>
      </c>
      <c r="BN93" s="4" t="b">
        <f t="shared" si="145"/>
        <v>1</v>
      </c>
      <c r="BO93" s="4" t="b">
        <f t="shared" si="146"/>
        <v>0</v>
      </c>
      <c r="BP93" s="4" t="b">
        <f t="shared" si="147"/>
        <v>1</v>
      </c>
      <c r="BQ93" s="4" t="b">
        <f t="shared" si="148"/>
        <v>0</v>
      </c>
      <c r="BR93" s="4" t="b">
        <f t="shared" si="149"/>
        <v>0</v>
      </c>
      <c r="BS93" s="4" t="b">
        <f t="shared" si="150"/>
        <v>1</v>
      </c>
      <c r="BT93" s="4" t="b">
        <f t="shared" si="151"/>
        <v>0</v>
      </c>
      <c r="BU93" s="4" t="b">
        <f t="shared" si="152"/>
        <v>0</v>
      </c>
      <c r="BV93" s="4" t="b">
        <f t="shared" si="153"/>
        <v>0</v>
      </c>
      <c r="BW93" s="4" t="b">
        <f t="shared" si="154"/>
        <v>0</v>
      </c>
      <c r="BX93" s="4" t="b">
        <f t="shared" si="155"/>
        <v>0</v>
      </c>
      <c r="BY93" s="4" t="b">
        <f t="shared" si="156"/>
        <v>0</v>
      </c>
      <c r="BZ93" s="4" t="b">
        <f t="shared" si="157"/>
        <v>0</v>
      </c>
      <c r="CA93" s="4" t="b">
        <f t="shared" si="158"/>
        <v>1</v>
      </c>
      <c r="CB93" s="4" t="b">
        <f t="shared" si="159"/>
        <v>0</v>
      </c>
      <c r="CC93" s="4" t="b">
        <f t="shared" si="160"/>
        <v>1</v>
      </c>
      <c r="CD93" s="4" t="b">
        <f t="shared" si="161"/>
        <v>0</v>
      </c>
      <c r="CE93" s="4" t="b">
        <f t="shared" si="162"/>
        <v>1</v>
      </c>
      <c r="CF93" s="4" t="b">
        <f t="shared" si="163"/>
        <v>0</v>
      </c>
      <c r="CG93" s="4" t="b">
        <f t="shared" si="164"/>
        <v>0</v>
      </c>
      <c r="CH93" s="4" t="b">
        <f t="shared" si="165"/>
        <v>1</v>
      </c>
      <c r="CI93" s="4" t="b">
        <f t="shared" si="166"/>
        <v>0</v>
      </c>
      <c r="CJ93" s="4" t="b">
        <f t="shared" si="167"/>
        <v>0</v>
      </c>
      <c r="CK93" s="4" t="b">
        <f t="shared" si="168"/>
        <v>0</v>
      </c>
      <c r="CL93" s="4" t="b">
        <f t="shared" si="169"/>
        <v>1</v>
      </c>
      <c r="CM93" s="4" t="b">
        <f t="shared" si="170"/>
        <v>0</v>
      </c>
      <c r="CN93" s="4" t="b">
        <f t="shared" si="171"/>
        <v>0</v>
      </c>
      <c r="CO93" s="4" t="b">
        <f t="shared" si="172"/>
        <v>1</v>
      </c>
      <c r="CP93" s="4" t="b">
        <f t="shared" si="173"/>
        <v>1</v>
      </c>
      <c r="CQ93" s="4" t="b">
        <f t="shared" si="174"/>
        <v>0</v>
      </c>
      <c r="CR93" s="4" t="b">
        <f t="shared" si="175"/>
        <v>0</v>
      </c>
      <c r="CS93" s="4" t="b">
        <f t="shared" si="176"/>
        <v>0</v>
      </c>
      <c r="CT93" s="4" t="b">
        <f t="shared" si="177"/>
        <v>0</v>
      </c>
      <c r="CU93" s="4" t="b">
        <f t="shared" si="178"/>
        <v>0</v>
      </c>
      <c r="CV93" s="4" t="b">
        <f t="shared" si="179"/>
        <v>1</v>
      </c>
      <c r="CW93" s="4" t="b">
        <f t="shared" si="180"/>
        <v>1</v>
      </c>
      <c r="CX93" s="4" t="b">
        <f t="shared" si="181"/>
        <v>0</v>
      </c>
      <c r="CY93" s="4" t="b">
        <f t="shared" si="182"/>
        <v>0</v>
      </c>
      <c r="CZ93" s="4" t="b">
        <f t="shared" si="183"/>
        <v>1</v>
      </c>
      <c r="DA93" s="4" t="b">
        <f t="shared" si="184"/>
        <v>0</v>
      </c>
      <c r="DB93" s="4" t="b">
        <f t="shared" si="185"/>
        <v>0</v>
      </c>
      <c r="DC93" s="4" t="b">
        <f t="shared" si="186"/>
        <v>0</v>
      </c>
      <c r="DD93" s="4" t="b">
        <f t="shared" si="187"/>
        <v>0</v>
      </c>
    </row>
    <row r="94" spans="1:108">
      <c r="A94" t="s">
        <v>1296</v>
      </c>
      <c r="B94" t="s">
        <v>1270</v>
      </c>
      <c r="C94" t="s">
        <v>1270</v>
      </c>
      <c r="E94" t="s">
        <v>1024</v>
      </c>
      <c r="F94" t="s">
        <v>1025</v>
      </c>
      <c r="G94" t="s">
        <v>970</v>
      </c>
      <c r="H94" t="s">
        <v>7428</v>
      </c>
      <c r="I94" t="s">
        <v>7418</v>
      </c>
      <c r="J94" t="s">
        <v>108</v>
      </c>
      <c r="K94" t="s">
        <v>109</v>
      </c>
      <c r="L94" t="s">
        <v>6510</v>
      </c>
      <c r="M94" t="s">
        <v>115</v>
      </c>
      <c r="N94" t="s">
        <v>1297</v>
      </c>
      <c r="O94" t="b">
        <f t="shared" si="94"/>
        <v>0</v>
      </c>
      <c r="P94" t="b">
        <f t="shared" si="95"/>
        <v>1</v>
      </c>
      <c r="Q94" t="b">
        <f t="shared" si="96"/>
        <v>1</v>
      </c>
      <c r="R94" t="b">
        <f t="shared" si="97"/>
        <v>1</v>
      </c>
      <c r="S94" t="b">
        <f t="shared" si="98"/>
        <v>1</v>
      </c>
      <c r="T94" t="b">
        <f t="shared" si="99"/>
        <v>1</v>
      </c>
      <c r="U94" t="b">
        <f t="shared" si="100"/>
        <v>1</v>
      </c>
      <c r="V94" t="b">
        <f t="shared" si="101"/>
        <v>1</v>
      </c>
      <c r="W94" t="b">
        <f t="shared" si="102"/>
        <v>0</v>
      </c>
      <c r="X94" t="b">
        <f t="shared" si="103"/>
        <v>1</v>
      </c>
      <c r="Y94" t="b">
        <f t="shared" si="104"/>
        <v>1</v>
      </c>
      <c r="Z94" t="b">
        <f t="shared" si="105"/>
        <v>1</v>
      </c>
      <c r="AA94" t="b">
        <f t="shared" si="106"/>
        <v>1</v>
      </c>
      <c r="AB94" t="b">
        <f t="shared" si="107"/>
        <v>0</v>
      </c>
      <c r="AC94" t="b">
        <f t="shared" si="108"/>
        <v>0</v>
      </c>
      <c r="AD94" t="b">
        <f t="shared" si="109"/>
        <v>0</v>
      </c>
      <c r="AE94" t="b">
        <f t="shared" si="110"/>
        <v>1</v>
      </c>
      <c r="AF94" t="b">
        <f t="shared" si="111"/>
        <v>0</v>
      </c>
      <c r="AG94" t="b">
        <f t="shared" si="112"/>
        <v>0</v>
      </c>
      <c r="AH94" t="b">
        <f t="shared" si="113"/>
        <v>0</v>
      </c>
      <c r="AI94" t="b">
        <f t="shared" si="114"/>
        <v>0</v>
      </c>
      <c r="AJ94" t="b">
        <f t="shared" si="115"/>
        <v>0</v>
      </c>
      <c r="AK94" t="b">
        <f t="shared" si="116"/>
        <v>0</v>
      </c>
      <c r="AL94" t="b">
        <f t="shared" si="117"/>
        <v>0</v>
      </c>
      <c r="AM94" t="b">
        <f t="shared" si="118"/>
        <v>0</v>
      </c>
      <c r="AN94" t="b">
        <f t="shared" si="119"/>
        <v>0</v>
      </c>
      <c r="AO94" t="b">
        <f t="shared" si="120"/>
        <v>0</v>
      </c>
      <c r="AP94" t="b">
        <f t="shared" si="121"/>
        <v>1</v>
      </c>
      <c r="AQ94" t="b">
        <f t="shared" si="122"/>
        <v>1</v>
      </c>
      <c r="AR94" t="b">
        <f t="shared" si="123"/>
        <v>0</v>
      </c>
      <c r="AS94" t="b">
        <f t="shared" si="124"/>
        <v>0</v>
      </c>
      <c r="AT94" t="b">
        <f t="shared" si="125"/>
        <v>0</v>
      </c>
      <c r="AU94" t="b">
        <f t="shared" si="126"/>
        <v>0</v>
      </c>
      <c r="AV94" t="b">
        <f t="shared" si="127"/>
        <v>1</v>
      </c>
      <c r="AW94" t="b">
        <f t="shared" si="128"/>
        <v>0</v>
      </c>
      <c r="AX94" t="b">
        <f t="shared" si="129"/>
        <v>0</v>
      </c>
      <c r="AY94" t="b">
        <f t="shared" si="130"/>
        <v>0</v>
      </c>
      <c r="AZ94" t="b">
        <f t="shared" si="131"/>
        <v>0</v>
      </c>
      <c r="BA94" t="b">
        <f t="shared" si="132"/>
        <v>0</v>
      </c>
      <c r="BB94" t="b">
        <f t="shared" si="133"/>
        <v>0</v>
      </c>
      <c r="BC94" t="b">
        <f t="shared" si="134"/>
        <v>1</v>
      </c>
      <c r="BD94" t="b">
        <f t="shared" si="135"/>
        <v>0</v>
      </c>
      <c r="BE94" t="b">
        <f t="shared" si="136"/>
        <v>1</v>
      </c>
      <c r="BF94" t="b">
        <f t="shared" si="137"/>
        <v>1</v>
      </c>
      <c r="BG94" t="b">
        <f t="shared" si="138"/>
        <v>1</v>
      </c>
      <c r="BH94" t="b">
        <f t="shared" si="139"/>
        <v>0</v>
      </c>
      <c r="BI94" t="b">
        <f t="shared" si="140"/>
        <v>0</v>
      </c>
      <c r="BJ94" t="b">
        <f t="shared" si="141"/>
        <v>0</v>
      </c>
      <c r="BK94" t="b">
        <f t="shared" si="142"/>
        <v>0</v>
      </c>
      <c r="BL94" t="b">
        <f t="shared" si="143"/>
        <v>0</v>
      </c>
      <c r="BM94" t="b">
        <f t="shared" si="144"/>
        <v>0</v>
      </c>
      <c r="BN94" t="b">
        <f t="shared" si="145"/>
        <v>1</v>
      </c>
      <c r="BO94" t="b">
        <f t="shared" si="146"/>
        <v>0</v>
      </c>
      <c r="BP94" t="b">
        <f t="shared" si="147"/>
        <v>0</v>
      </c>
      <c r="BQ94" t="b">
        <f t="shared" si="148"/>
        <v>0</v>
      </c>
      <c r="BR94" t="b">
        <f t="shared" si="149"/>
        <v>0</v>
      </c>
      <c r="BS94" t="b">
        <f t="shared" si="150"/>
        <v>0</v>
      </c>
      <c r="BT94" t="b">
        <f t="shared" si="151"/>
        <v>1</v>
      </c>
      <c r="BU94" t="b">
        <f t="shared" si="152"/>
        <v>0</v>
      </c>
      <c r="BV94" t="b">
        <f t="shared" si="153"/>
        <v>0</v>
      </c>
      <c r="BW94" t="b">
        <f t="shared" si="154"/>
        <v>0</v>
      </c>
      <c r="BX94" t="b">
        <f t="shared" si="155"/>
        <v>0</v>
      </c>
      <c r="BY94" t="b">
        <f t="shared" si="156"/>
        <v>1</v>
      </c>
      <c r="BZ94" t="b">
        <f t="shared" si="157"/>
        <v>0</v>
      </c>
      <c r="CA94" t="b">
        <f t="shared" si="158"/>
        <v>1</v>
      </c>
      <c r="CB94" t="b">
        <f t="shared" si="159"/>
        <v>0</v>
      </c>
      <c r="CC94" t="b">
        <f t="shared" si="160"/>
        <v>0</v>
      </c>
      <c r="CD94" t="b">
        <f t="shared" si="161"/>
        <v>0</v>
      </c>
      <c r="CE94" t="b">
        <f t="shared" si="162"/>
        <v>1</v>
      </c>
      <c r="CF94" t="b">
        <f t="shared" si="163"/>
        <v>0</v>
      </c>
      <c r="CG94" t="b">
        <f t="shared" si="164"/>
        <v>0</v>
      </c>
      <c r="CH94" t="b">
        <f t="shared" si="165"/>
        <v>0</v>
      </c>
      <c r="CI94" t="b">
        <f t="shared" si="166"/>
        <v>0</v>
      </c>
      <c r="CJ94" t="b">
        <f t="shared" si="167"/>
        <v>0</v>
      </c>
      <c r="CK94" t="b">
        <f t="shared" si="168"/>
        <v>0</v>
      </c>
      <c r="CL94" t="b">
        <f t="shared" si="169"/>
        <v>0</v>
      </c>
      <c r="CM94" t="b">
        <f t="shared" si="170"/>
        <v>0</v>
      </c>
      <c r="CN94" t="b">
        <f t="shared" si="171"/>
        <v>0</v>
      </c>
      <c r="CO94" t="b">
        <f t="shared" si="172"/>
        <v>1</v>
      </c>
      <c r="CP94" t="b">
        <f t="shared" si="173"/>
        <v>0</v>
      </c>
      <c r="CQ94" t="b">
        <f t="shared" si="174"/>
        <v>0</v>
      </c>
      <c r="CR94" t="b">
        <f t="shared" si="175"/>
        <v>0</v>
      </c>
      <c r="CS94" t="b">
        <f t="shared" si="176"/>
        <v>0</v>
      </c>
      <c r="CT94" t="b">
        <f t="shared" si="177"/>
        <v>0</v>
      </c>
      <c r="CU94" t="b">
        <f t="shared" si="178"/>
        <v>0</v>
      </c>
      <c r="CV94" t="b">
        <f t="shared" si="179"/>
        <v>0</v>
      </c>
      <c r="CW94" t="b">
        <f t="shared" si="180"/>
        <v>0</v>
      </c>
      <c r="CX94" t="b">
        <f t="shared" si="181"/>
        <v>0</v>
      </c>
      <c r="CY94" t="b">
        <f t="shared" si="182"/>
        <v>0</v>
      </c>
      <c r="CZ94" t="b">
        <f t="shared" si="183"/>
        <v>0</v>
      </c>
      <c r="DA94" t="b">
        <f t="shared" si="184"/>
        <v>1</v>
      </c>
      <c r="DB94" t="b">
        <f t="shared" si="185"/>
        <v>0</v>
      </c>
      <c r="DC94" t="b">
        <f t="shared" si="186"/>
        <v>0</v>
      </c>
      <c r="DD94" t="b">
        <f t="shared" si="187"/>
        <v>0</v>
      </c>
    </row>
    <row r="95" spans="1:108">
      <c r="A95" s="4" t="s">
        <v>1298</v>
      </c>
      <c r="B95" t="s">
        <v>7366</v>
      </c>
      <c r="C95" t="s">
        <v>1270</v>
      </c>
      <c r="D95" s="4"/>
      <c r="E95" s="4" t="s">
        <v>1024</v>
      </c>
      <c r="F95" t="s">
        <v>1025</v>
      </c>
      <c r="G95" t="s">
        <v>970</v>
      </c>
      <c r="H95" t="s">
        <v>7428</v>
      </c>
      <c r="I95" t="s">
        <v>7418</v>
      </c>
      <c r="J95" s="4" t="s">
        <v>183</v>
      </c>
      <c r="K95" s="4" t="s">
        <v>183</v>
      </c>
      <c r="L95" s="4" t="s">
        <v>6511</v>
      </c>
      <c r="M95" t="s">
        <v>6079</v>
      </c>
      <c r="N95" s="4" t="s">
        <v>1299</v>
      </c>
      <c r="O95" s="4" t="b">
        <f t="shared" si="94"/>
        <v>1</v>
      </c>
      <c r="P95" s="4" t="b">
        <f t="shared" si="95"/>
        <v>1</v>
      </c>
      <c r="Q95" s="4" t="b">
        <f t="shared" si="96"/>
        <v>1</v>
      </c>
      <c r="R95" s="4" t="b">
        <f t="shared" si="97"/>
        <v>1</v>
      </c>
      <c r="S95" s="4" t="b">
        <f t="shared" si="98"/>
        <v>1</v>
      </c>
      <c r="T95" s="4" t="b">
        <f t="shared" si="99"/>
        <v>1</v>
      </c>
      <c r="U95" s="4" t="b">
        <f t="shared" si="100"/>
        <v>1</v>
      </c>
      <c r="V95" s="4" t="b">
        <f t="shared" si="101"/>
        <v>1</v>
      </c>
      <c r="W95" s="4" t="b">
        <f t="shared" si="102"/>
        <v>0</v>
      </c>
      <c r="X95" s="4" t="b">
        <f t="shared" si="103"/>
        <v>1</v>
      </c>
      <c r="Y95" s="4" t="b">
        <f t="shared" si="104"/>
        <v>1</v>
      </c>
      <c r="Z95" s="4" t="b">
        <f t="shared" si="105"/>
        <v>1</v>
      </c>
      <c r="AA95" s="4" t="b">
        <f t="shared" si="106"/>
        <v>1</v>
      </c>
      <c r="AB95" s="4" t="b">
        <f t="shared" si="107"/>
        <v>1</v>
      </c>
      <c r="AC95" s="4" t="b">
        <f t="shared" si="108"/>
        <v>0</v>
      </c>
      <c r="AD95" s="4" t="b">
        <f t="shared" si="109"/>
        <v>1</v>
      </c>
      <c r="AE95" s="4" t="b">
        <f t="shared" si="110"/>
        <v>1</v>
      </c>
      <c r="AF95" s="4" t="b">
        <f t="shared" si="111"/>
        <v>0</v>
      </c>
      <c r="AG95" s="4" t="b">
        <f t="shared" si="112"/>
        <v>0</v>
      </c>
      <c r="AH95" s="4" t="b">
        <f t="shared" si="113"/>
        <v>1</v>
      </c>
      <c r="AI95" s="4" t="b">
        <f t="shared" si="114"/>
        <v>1</v>
      </c>
      <c r="AJ95" s="4" t="b">
        <f t="shared" si="115"/>
        <v>0</v>
      </c>
      <c r="AK95" s="4" t="b">
        <f t="shared" si="116"/>
        <v>1</v>
      </c>
      <c r="AL95" s="4" t="b">
        <f t="shared" si="117"/>
        <v>0</v>
      </c>
      <c r="AM95" s="4" t="b">
        <f t="shared" si="118"/>
        <v>1</v>
      </c>
      <c r="AN95" s="4" t="b">
        <f t="shared" si="119"/>
        <v>1</v>
      </c>
      <c r="AO95" s="4" t="b">
        <f t="shared" si="120"/>
        <v>0</v>
      </c>
      <c r="AP95" s="4" t="b">
        <f t="shared" si="121"/>
        <v>0</v>
      </c>
      <c r="AQ95" s="4" t="b">
        <f t="shared" si="122"/>
        <v>1</v>
      </c>
      <c r="AR95" s="4" t="b">
        <f t="shared" si="123"/>
        <v>0</v>
      </c>
      <c r="AS95" s="4" t="b">
        <f t="shared" si="124"/>
        <v>0</v>
      </c>
      <c r="AT95" s="4" t="b">
        <f t="shared" si="125"/>
        <v>1</v>
      </c>
      <c r="AU95" s="4" t="b">
        <f t="shared" si="126"/>
        <v>0</v>
      </c>
      <c r="AV95" s="4" t="b">
        <f t="shared" si="127"/>
        <v>1</v>
      </c>
      <c r="AW95" s="4" t="b">
        <f t="shared" si="128"/>
        <v>0</v>
      </c>
      <c r="AX95" s="4" t="b">
        <f t="shared" si="129"/>
        <v>1</v>
      </c>
      <c r="AY95" s="4" t="b">
        <f t="shared" si="130"/>
        <v>1</v>
      </c>
      <c r="AZ95" s="4" t="b">
        <f t="shared" si="131"/>
        <v>0</v>
      </c>
      <c r="BA95" s="4" t="b">
        <f t="shared" si="132"/>
        <v>0</v>
      </c>
      <c r="BB95" s="4" t="b">
        <f t="shared" si="133"/>
        <v>0</v>
      </c>
      <c r="BC95" s="4" t="b">
        <f t="shared" si="134"/>
        <v>1</v>
      </c>
      <c r="BD95" s="4" t="b">
        <f t="shared" si="135"/>
        <v>1</v>
      </c>
      <c r="BE95" s="4" t="b">
        <f t="shared" si="136"/>
        <v>1</v>
      </c>
      <c r="BF95" s="4" t="b">
        <f t="shared" si="137"/>
        <v>1</v>
      </c>
      <c r="BG95" s="4" t="b">
        <f t="shared" si="138"/>
        <v>1</v>
      </c>
      <c r="BH95" s="4" t="b">
        <f t="shared" si="139"/>
        <v>0</v>
      </c>
      <c r="BI95" s="4" t="b">
        <f t="shared" si="140"/>
        <v>0</v>
      </c>
      <c r="BJ95" s="4" t="b">
        <f t="shared" si="141"/>
        <v>0</v>
      </c>
      <c r="BK95" s="4" t="b">
        <f t="shared" si="142"/>
        <v>0</v>
      </c>
      <c r="BL95" s="4" t="b">
        <f t="shared" si="143"/>
        <v>0</v>
      </c>
      <c r="BM95" s="4" t="b">
        <f t="shared" si="144"/>
        <v>1</v>
      </c>
      <c r="BN95" s="4" t="b">
        <f t="shared" si="145"/>
        <v>1</v>
      </c>
      <c r="BO95" s="4" t="b">
        <f t="shared" si="146"/>
        <v>0</v>
      </c>
      <c r="BP95" s="4" t="b">
        <f t="shared" si="147"/>
        <v>1</v>
      </c>
      <c r="BQ95" s="4" t="b">
        <f t="shared" si="148"/>
        <v>1</v>
      </c>
      <c r="BR95" s="4" t="b">
        <f t="shared" si="149"/>
        <v>1</v>
      </c>
      <c r="BS95" s="4" t="b">
        <f t="shared" si="150"/>
        <v>1</v>
      </c>
      <c r="BT95" s="4" t="b">
        <f t="shared" si="151"/>
        <v>0</v>
      </c>
      <c r="BU95" s="4" t="b">
        <f t="shared" si="152"/>
        <v>1</v>
      </c>
      <c r="BV95" s="4" t="b">
        <f t="shared" si="153"/>
        <v>1</v>
      </c>
      <c r="BW95" s="4" t="b">
        <f t="shared" si="154"/>
        <v>0</v>
      </c>
      <c r="BX95" s="4" t="b">
        <f t="shared" si="155"/>
        <v>1</v>
      </c>
      <c r="BY95" s="4" t="b">
        <f t="shared" si="156"/>
        <v>0</v>
      </c>
      <c r="BZ95" s="4" t="b">
        <f t="shared" si="157"/>
        <v>0</v>
      </c>
      <c r="CA95" s="4" t="b">
        <f t="shared" si="158"/>
        <v>1</v>
      </c>
      <c r="CB95" s="4" t="b">
        <f t="shared" si="159"/>
        <v>1</v>
      </c>
      <c r="CC95" s="4" t="b">
        <f t="shared" si="160"/>
        <v>1</v>
      </c>
      <c r="CD95" s="4" t="b">
        <f t="shared" si="161"/>
        <v>0</v>
      </c>
      <c r="CE95" s="4" t="b">
        <f t="shared" si="162"/>
        <v>1</v>
      </c>
      <c r="CF95" s="4" t="b">
        <f t="shared" si="163"/>
        <v>0</v>
      </c>
      <c r="CG95" s="4" t="b">
        <f t="shared" si="164"/>
        <v>1</v>
      </c>
      <c r="CH95" s="4" t="b">
        <f t="shared" si="165"/>
        <v>0</v>
      </c>
      <c r="CI95" s="4" t="b">
        <f t="shared" si="166"/>
        <v>0</v>
      </c>
      <c r="CJ95" s="4" t="b">
        <f t="shared" si="167"/>
        <v>0</v>
      </c>
      <c r="CK95" s="4" t="b">
        <f t="shared" si="168"/>
        <v>1</v>
      </c>
      <c r="CL95" s="4" t="b">
        <f t="shared" si="169"/>
        <v>1</v>
      </c>
      <c r="CM95" s="4" t="b">
        <f t="shared" si="170"/>
        <v>0</v>
      </c>
      <c r="CN95" s="4" t="b">
        <f t="shared" si="171"/>
        <v>1</v>
      </c>
      <c r="CO95" s="4" t="b">
        <f t="shared" si="172"/>
        <v>1</v>
      </c>
      <c r="CP95" s="4" t="b">
        <f t="shared" si="173"/>
        <v>0</v>
      </c>
      <c r="CQ95" s="4" t="b">
        <f t="shared" si="174"/>
        <v>0</v>
      </c>
      <c r="CR95" s="4" t="b">
        <f t="shared" si="175"/>
        <v>1</v>
      </c>
      <c r="CS95" s="4" t="b">
        <f t="shared" si="176"/>
        <v>0</v>
      </c>
      <c r="CT95" s="4" t="b">
        <f t="shared" si="177"/>
        <v>0</v>
      </c>
      <c r="CU95" s="4" t="b">
        <f t="shared" si="178"/>
        <v>0</v>
      </c>
      <c r="CV95" s="4" t="b">
        <f t="shared" si="179"/>
        <v>0</v>
      </c>
      <c r="CW95" s="4" t="b">
        <f t="shared" si="180"/>
        <v>1</v>
      </c>
      <c r="CX95" s="4" t="b">
        <f t="shared" si="181"/>
        <v>1</v>
      </c>
      <c r="CY95" s="4" t="b">
        <f t="shared" si="182"/>
        <v>1</v>
      </c>
      <c r="CZ95" s="4" t="b">
        <f t="shared" si="183"/>
        <v>1</v>
      </c>
      <c r="DA95" s="4" t="b">
        <f t="shared" si="184"/>
        <v>1</v>
      </c>
      <c r="DB95" s="4" t="b">
        <f t="shared" si="185"/>
        <v>0</v>
      </c>
      <c r="DC95" s="4" t="b">
        <f t="shared" si="186"/>
        <v>1</v>
      </c>
      <c r="DD95" s="4" t="b">
        <f t="shared" si="187"/>
        <v>1</v>
      </c>
    </row>
    <row r="96" spans="1:108">
      <c r="A96" s="4" t="s">
        <v>1300</v>
      </c>
      <c r="B96" t="s">
        <v>7366</v>
      </c>
      <c r="C96" t="s">
        <v>1270</v>
      </c>
      <c r="D96" s="4"/>
      <c r="E96" s="4" t="s">
        <v>1024</v>
      </c>
      <c r="F96" t="s">
        <v>1025</v>
      </c>
      <c r="G96" t="s">
        <v>970</v>
      </c>
      <c r="H96" t="s">
        <v>7428</v>
      </c>
      <c r="I96" t="s">
        <v>7418</v>
      </c>
      <c r="J96" s="4" t="s">
        <v>355</v>
      </c>
      <c r="K96" s="4" t="s">
        <v>136</v>
      </c>
      <c r="L96" s="4" t="s">
        <v>6512</v>
      </c>
      <c r="M96" t="s">
        <v>6079</v>
      </c>
      <c r="N96" s="4" t="s">
        <v>1301</v>
      </c>
      <c r="O96" s="4" t="b">
        <f t="shared" si="94"/>
        <v>1</v>
      </c>
      <c r="P96" s="4" t="b">
        <f t="shared" si="95"/>
        <v>1</v>
      </c>
      <c r="Q96" s="4" t="b">
        <f t="shared" si="96"/>
        <v>1</v>
      </c>
      <c r="R96" s="4" t="b">
        <f t="shared" si="97"/>
        <v>1</v>
      </c>
      <c r="S96" s="4" t="b">
        <f t="shared" si="98"/>
        <v>1</v>
      </c>
      <c r="T96" s="4" t="b">
        <f t="shared" si="99"/>
        <v>1</v>
      </c>
      <c r="U96" s="4" t="b">
        <f t="shared" si="100"/>
        <v>1</v>
      </c>
      <c r="V96" s="4" t="b">
        <f t="shared" si="101"/>
        <v>1</v>
      </c>
      <c r="W96" s="4" t="b">
        <f t="shared" si="102"/>
        <v>0</v>
      </c>
      <c r="X96" s="4" t="b">
        <f t="shared" si="103"/>
        <v>0</v>
      </c>
      <c r="Y96" s="4" t="b">
        <f t="shared" si="104"/>
        <v>1</v>
      </c>
      <c r="Z96" s="4" t="b">
        <f t="shared" si="105"/>
        <v>0</v>
      </c>
      <c r="AA96" s="4" t="b">
        <f t="shared" si="106"/>
        <v>1</v>
      </c>
      <c r="AB96" s="4" t="b">
        <f t="shared" si="107"/>
        <v>1</v>
      </c>
      <c r="AC96" s="4" t="b">
        <f t="shared" si="108"/>
        <v>0</v>
      </c>
      <c r="AD96" s="4" t="b">
        <f t="shared" si="109"/>
        <v>0</v>
      </c>
      <c r="AE96" s="4" t="b">
        <f t="shared" si="110"/>
        <v>0</v>
      </c>
      <c r="AF96" s="4" t="b">
        <f t="shared" si="111"/>
        <v>0</v>
      </c>
      <c r="AG96" s="4" t="b">
        <f t="shared" si="112"/>
        <v>0</v>
      </c>
      <c r="AH96" s="4" t="b">
        <f t="shared" si="113"/>
        <v>1</v>
      </c>
      <c r="AI96" s="4" t="b">
        <f t="shared" si="114"/>
        <v>0</v>
      </c>
      <c r="AJ96" s="4" t="b">
        <f t="shared" si="115"/>
        <v>0</v>
      </c>
      <c r="AK96" s="4" t="b">
        <f t="shared" si="116"/>
        <v>0</v>
      </c>
      <c r="AL96" s="4" t="b">
        <f t="shared" si="117"/>
        <v>1</v>
      </c>
      <c r="AM96" s="4" t="b">
        <f t="shared" si="118"/>
        <v>0</v>
      </c>
      <c r="AN96" s="4" t="b">
        <f t="shared" si="119"/>
        <v>0</v>
      </c>
      <c r="AO96" s="4" t="b">
        <f t="shared" si="120"/>
        <v>0</v>
      </c>
      <c r="AP96" s="4" t="b">
        <f t="shared" si="121"/>
        <v>0</v>
      </c>
      <c r="AQ96" s="4" t="b">
        <f t="shared" si="122"/>
        <v>0</v>
      </c>
      <c r="AR96" s="4" t="b">
        <f t="shared" si="123"/>
        <v>0</v>
      </c>
      <c r="AS96" s="4" t="b">
        <f t="shared" si="124"/>
        <v>0</v>
      </c>
      <c r="AT96" s="4" t="b">
        <f t="shared" si="125"/>
        <v>0</v>
      </c>
      <c r="AU96" s="4" t="b">
        <f t="shared" si="126"/>
        <v>0</v>
      </c>
      <c r="AV96" s="4" t="b">
        <f t="shared" si="127"/>
        <v>0</v>
      </c>
      <c r="AW96" s="4" t="b">
        <f t="shared" si="128"/>
        <v>0</v>
      </c>
      <c r="AX96" s="4" t="b">
        <f t="shared" si="129"/>
        <v>0</v>
      </c>
      <c r="AY96" s="4" t="b">
        <f t="shared" si="130"/>
        <v>0</v>
      </c>
      <c r="AZ96" s="4" t="b">
        <f t="shared" si="131"/>
        <v>0</v>
      </c>
      <c r="BA96" s="4" t="b">
        <f t="shared" si="132"/>
        <v>0</v>
      </c>
      <c r="BB96" s="4" t="b">
        <f t="shared" si="133"/>
        <v>0</v>
      </c>
      <c r="BC96" s="4" t="b">
        <f t="shared" si="134"/>
        <v>1</v>
      </c>
      <c r="BD96" s="4" t="b">
        <f t="shared" si="135"/>
        <v>0</v>
      </c>
      <c r="BE96" s="4" t="b">
        <f t="shared" si="136"/>
        <v>0</v>
      </c>
      <c r="BF96" s="4" t="b">
        <f t="shared" si="137"/>
        <v>0</v>
      </c>
      <c r="BG96" s="4" t="b">
        <f t="shared" si="138"/>
        <v>0</v>
      </c>
      <c r="BH96" s="4" t="b">
        <f t="shared" si="139"/>
        <v>0</v>
      </c>
      <c r="BI96" s="4" t="b">
        <f t="shared" si="140"/>
        <v>0</v>
      </c>
      <c r="BJ96" s="4" t="b">
        <f t="shared" si="141"/>
        <v>0</v>
      </c>
      <c r="BK96" s="4" t="b">
        <f t="shared" si="142"/>
        <v>0</v>
      </c>
      <c r="BL96" s="4" t="b">
        <f t="shared" si="143"/>
        <v>0</v>
      </c>
      <c r="BM96" s="4" t="b">
        <f t="shared" si="144"/>
        <v>0</v>
      </c>
      <c r="BN96" s="4" t="b">
        <f t="shared" si="145"/>
        <v>0</v>
      </c>
      <c r="BO96" s="4" t="b">
        <f t="shared" si="146"/>
        <v>0</v>
      </c>
      <c r="BP96" s="4" t="b">
        <f t="shared" si="147"/>
        <v>1</v>
      </c>
      <c r="BQ96" s="4" t="b">
        <f t="shared" si="148"/>
        <v>1</v>
      </c>
      <c r="BR96" s="4" t="b">
        <f t="shared" si="149"/>
        <v>0</v>
      </c>
      <c r="BS96" s="4" t="b">
        <f t="shared" si="150"/>
        <v>1</v>
      </c>
      <c r="BT96" s="4" t="b">
        <f t="shared" si="151"/>
        <v>0</v>
      </c>
      <c r="BU96" s="4" t="b">
        <f t="shared" si="152"/>
        <v>0</v>
      </c>
      <c r="BV96" s="4" t="b">
        <f t="shared" si="153"/>
        <v>0</v>
      </c>
      <c r="BW96" s="4" t="b">
        <f t="shared" si="154"/>
        <v>0</v>
      </c>
      <c r="BX96" s="4" t="b">
        <f t="shared" si="155"/>
        <v>1</v>
      </c>
      <c r="BY96" s="4" t="b">
        <f t="shared" si="156"/>
        <v>0</v>
      </c>
      <c r="BZ96" s="4" t="b">
        <f t="shared" si="157"/>
        <v>0</v>
      </c>
      <c r="CA96" s="4" t="b">
        <f t="shared" si="158"/>
        <v>0</v>
      </c>
      <c r="CB96" s="4" t="b">
        <f t="shared" si="159"/>
        <v>0</v>
      </c>
      <c r="CC96" s="4" t="b">
        <f t="shared" si="160"/>
        <v>0</v>
      </c>
      <c r="CD96" s="4" t="b">
        <f t="shared" si="161"/>
        <v>0</v>
      </c>
      <c r="CE96" s="4" t="b">
        <f t="shared" si="162"/>
        <v>0</v>
      </c>
      <c r="CF96" s="4" t="b">
        <f t="shared" si="163"/>
        <v>0</v>
      </c>
      <c r="CG96" s="4" t="b">
        <f t="shared" si="164"/>
        <v>1</v>
      </c>
      <c r="CH96" s="4" t="b">
        <f t="shared" si="165"/>
        <v>0</v>
      </c>
      <c r="CI96" s="4" t="b">
        <f t="shared" si="166"/>
        <v>0</v>
      </c>
      <c r="CJ96" s="4" t="b">
        <f t="shared" si="167"/>
        <v>1</v>
      </c>
      <c r="CK96" s="4" t="b">
        <f t="shared" si="168"/>
        <v>0</v>
      </c>
      <c r="CL96" s="4" t="b">
        <f t="shared" si="169"/>
        <v>0</v>
      </c>
      <c r="CM96" s="4" t="b">
        <f t="shared" si="170"/>
        <v>0</v>
      </c>
      <c r="CN96" s="4" t="b">
        <f t="shared" si="171"/>
        <v>0</v>
      </c>
      <c r="CO96" s="4" t="b">
        <f t="shared" si="172"/>
        <v>0</v>
      </c>
      <c r="CP96" s="4" t="b">
        <f t="shared" si="173"/>
        <v>0</v>
      </c>
      <c r="CQ96" s="4" t="b">
        <f t="shared" si="174"/>
        <v>0</v>
      </c>
      <c r="CR96" s="4" t="b">
        <f t="shared" si="175"/>
        <v>1</v>
      </c>
      <c r="CS96" s="4" t="b">
        <f t="shared" si="176"/>
        <v>0</v>
      </c>
      <c r="CT96" s="4" t="b">
        <f t="shared" si="177"/>
        <v>0</v>
      </c>
      <c r="CU96" s="4" t="b">
        <f t="shared" si="178"/>
        <v>0</v>
      </c>
      <c r="CV96" s="4" t="b">
        <f t="shared" si="179"/>
        <v>1</v>
      </c>
      <c r="CW96" s="4" t="b">
        <f t="shared" si="180"/>
        <v>1</v>
      </c>
      <c r="CX96" s="4" t="b">
        <f t="shared" si="181"/>
        <v>0</v>
      </c>
      <c r="CY96" s="4" t="b">
        <f t="shared" si="182"/>
        <v>0</v>
      </c>
      <c r="CZ96" s="4" t="b">
        <f t="shared" si="183"/>
        <v>0</v>
      </c>
      <c r="DA96" s="4" t="b">
        <f t="shared" si="184"/>
        <v>0</v>
      </c>
      <c r="DB96" s="4" t="b">
        <f t="shared" si="185"/>
        <v>0</v>
      </c>
      <c r="DC96" s="4" t="b">
        <f t="shared" si="186"/>
        <v>0</v>
      </c>
      <c r="DD96" s="4" t="b">
        <f t="shared" si="187"/>
        <v>0</v>
      </c>
    </row>
    <row r="97" spans="1:108">
      <c r="A97" t="s">
        <v>2166</v>
      </c>
      <c r="C97" t="s">
        <v>2167</v>
      </c>
      <c r="E97" t="s">
        <v>2168</v>
      </c>
      <c r="F97" t="s">
        <v>1025</v>
      </c>
      <c r="G97" t="s">
        <v>970</v>
      </c>
      <c r="H97" t="s">
        <v>7428</v>
      </c>
      <c r="I97" t="s">
        <v>7418</v>
      </c>
      <c r="J97" t="s">
        <v>1248</v>
      </c>
      <c r="K97" t="s">
        <v>109</v>
      </c>
      <c r="L97" t="s">
        <v>6796</v>
      </c>
      <c r="M97" t="s">
        <v>6079</v>
      </c>
      <c r="N97" t="s">
        <v>2169</v>
      </c>
      <c r="O97" t="b">
        <f t="shared" si="94"/>
        <v>1</v>
      </c>
      <c r="P97" t="b">
        <f t="shared" si="95"/>
        <v>1</v>
      </c>
      <c r="Q97" t="b">
        <f t="shared" si="96"/>
        <v>0</v>
      </c>
      <c r="R97" t="b">
        <f t="shared" si="97"/>
        <v>1</v>
      </c>
      <c r="S97" t="b">
        <f t="shared" si="98"/>
        <v>1</v>
      </c>
      <c r="T97" t="b">
        <f t="shared" si="99"/>
        <v>1</v>
      </c>
      <c r="U97" t="b">
        <f t="shared" si="100"/>
        <v>0</v>
      </c>
      <c r="V97" t="b">
        <f t="shared" si="101"/>
        <v>1</v>
      </c>
      <c r="W97" t="b">
        <f t="shared" si="102"/>
        <v>0</v>
      </c>
      <c r="X97" t="b">
        <f t="shared" si="103"/>
        <v>1</v>
      </c>
      <c r="Y97" t="b">
        <f t="shared" si="104"/>
        <v>0</v>
      </c>
      <c r="Z97" t="b">
        <f t="shared" si="105"/>
        <v>0</v>
      </c>
      <c r="AA97" t="b">
        <f t="shared" si="106"/>
        <v>0</v>
      </c>
      <c r="AB97" t="b">
        <f t="shared" si="107"/>
        <v>1</v>
      </c>
      <c r="AC97" t="b">
        <f t="shared" si="108"/>
        <v>0</v>
      </c>
      <c r="AD97" t="b">
        <f t="shared" si="109"/>
        <v>0</v>
      </c>
      <c r="AE97" t="b">
        <f t="shared" si="110"/>
        <v>0</v>
      </c>
      <c r="AF97" t="b">
        <f t="shared" si="111"/>
        <v>0</v>
      </c>
      <c r="AG97" t="b">
        <f t="shared" si="112"/>
        <v>0</v>
      </c>
      <c r="AH97" t="b">
        <f t="shared" si="113"/>
        <v>0</v>
      </c>
      <c r="AI97" t="b">
        <f t="shared" si="114"/>
        <v>0</v>
      </c>
      <c r="AJ97" t="b">
        <f t="shared" si="115"/>
        <v>0</v>
      </c>
      <c r="AK97" t="b">
        <f t="shared" si="116"/>
        <v>0</v>
      </c>
      <c r="AL97" t="b">
        <f t="shared" si="117"/>
        <v>0</v>
      </c>
      <c r="AM97" t="b">
        <f t="shared" si="118"/>
        <v>0</v>
      </c>
      <c r="AN97" t="b">
        <f t="shared" si="119"/>
        <v>0</v>
      </c>
      <c r="AO97" t="b">
        <f t="shared" si="120"/>
        <v>0</v>
      </c>
      <c r="AP97" t="b">
        <f t="shared" si="121"/>
        <v>0</v>
      </c>
      <c r="AQ97" t="b">
        <f t="shared" si="122"/>
        <v>0</v>
      </c>
      <c r="AR97" t="b">
        <f t="shared" si="123"/>
        <v>0</v>
      </c>
      <c r="AS97" t="b">
        <f t="shared" si="124"/>
        <v>0</v>
      </c>
      <c r="AT97" t="b">
        <f t="shared" si="125"/>
        <v>0</v>
      </c>
      <c r="AU97" t="b">
        <f t="shared" si="126"/>
        <v>0</v>
      </c>
      <c r="AV97" t="b">
        <f t="shared" si="127"/>
        <v>1</v>
      </c>
      <c r="AW97" t="b">
        <f t="shared" si="128"/>
        <v>0</v>
      </c>
      <c r="AX97" t="b">
        <f t="shared" si="129"/>
        <v>0</v>
      </c>
      <c r="AY97" t="b">
        <f t="shared" si="130"/>
        <v>0</v>
      </c>
      <c r="AZ97" t="b">
        <f t="shared" si="131"/>
        <v>0</v>
      </c>
      <c r="BA97" t="b">
        <f t="shared" si="132"/>
        <v>0</v>
      </c>
      <c r="BB97" t="b">
        <f t="shared" si="133"/>
        <v>0</v>
      </c>
      <c r="BC97" t="b">
        <f t="shared" si="134"/>
        <v>0</v>
      </c>
      <c r="BD97" t="b">
        <f t="shared" si="135"/>
        <v>1</v>
      </c>
      <c r="BE97" t="b">
        <f t="shared" si="136"/>
        <v>0</v>
      </c>
      <c r="BF97" t="b">
        <f t="shared" si="137"/>
        <v>0</v>
      </c>
      <c r="BG97" t="b">
        <f t="shared" si="138"/>
        <v>0</v>
      </c>
      <c r="BH97" t="b">
        <f t="shared" si="139"/>
        <v>0</v>
      </c>
      <c r="BI97" t="b">
        <f t="shared" si="140"/>
        <v>0</v>
      </c>
      <c r="BJ97" t="b">
        <f t="shared" si="141"/>
        <v>0</v>
      </c>
      <c r="BK97" t="b">
        <f t="shared" si="142"/>
        <v>0</v>
      </c>
      <c r="BL97" t="b">
        <f t="shared" si="143"/>
        <v>1</v>
      </c>
      <c r="BM97" t="b">
        <f t="shared" si="144"/>
        <v>0</v>
      </c>
      <c r="BN97" t="b">
        <f t="shared" si="145"/>
        <v>0</v>
      </c>
      <c r="BO97" t="b">
        <f t="shared" si="146"/>
        <v>0</v>
      </c>
      <c r="BP97" t="b">
        <f t="shared" si="147"/>
        <v>1</v>
      </c>
      <c r="BQ97" t="b">
        <f t="shared" si="148"/>
        <v>0</v>
      </c>
      <c r="BR97" t="b">
        <f t="shared" si="149"/>
        <v>0</v>
      </c>
      <c r="BS97" t="b">
        <f t="shared" si="150"/>
        <v>0</v>
      </c>
      <c r="BT97" t="b">
        <f t="shared" si="151"/>
        <v>0</v>
      </c>
      <c r="BU97" t="b">
        <f t="shared" si="152"/>
        <v>0</v>
      </c>
      <c r="BV97" t="b">
        <f t="shared" si="153"/>
        <v>0</v>
      </c>
      <c r="BW97" t="b">
        <f t="shared" si="154"/>
        <v>0</v>
      </c>
      <c r="BX97" t="b">
        <f t="shared" si="155"/>
        <v>0</v>
      </c>
      <c r="BY97" t="b">
        <f t="shared" si="156"/>
        <v>0</v>
      </c>
      <c r="BZ97" t="b">
        <f t="shared" si="157"/>
        <v>0</v>
      </c>
      <c r="CA97" t="b">
        <f t="shared" si="158"/>
        <v>0</v>
      </c>
      <c r="CB97" t="b">
        <f t="shared" si="159"/>
        <v>0</v>
      </c>
      <c r="CC97" t="b">
        <f t="shared" si="160"/>
        <v>0</v>
      </c>
      <c r="CD97" t="b">
        <f t="shared" si="161"/>
        <v>0</v>
      </c>
      <c r="CE97" t="b">
        <f t="shared" si="162"/>
        <v>0</v>
      </c>
      <c r="CF97" t="b">
        <f t="shared" si="163"/>
        <v>0</v>
      </c>
      <c r="CG97" t="b">
        <f t="shared" si="164"/>
        <v>0</v>
      </c>
      <c r="CH97" t="b">
        <f t="shared" si="165"/>
        <v>0</v>
      </c>
      <c r="CI97" t="b">
        <f t="shared" si="166"/>
        <v>0</v>
      </c>
      <c r="CJ97" t="b">
        <f t="shared" si="167"/>
        <v>0</v>
      </c>
      <c r="CK97" t="b">
        <f t="shared" si="168"/>
        <v>0</v>
      </c>
      <c r="CL97" t="b">
        <f t="shared" si="169"/>
        <v>0</v>
      </c>
      <c r="CM97" t="b">
        <f t="shared" si="170"/>
        <v>0</v>
      </c>
      <c r="CN97" t="b">
        <f t="shared" si="171"/>
        <v>0</v>
      </c>
      <c r="CO97" t="b">
        <f t="shared" si="172"/>
        <v>1</v>
      </c>
      <c r="CP97" t="b">
        <f t="shared" si="173"/>
        <v>0</v>
      </c>
      <c r="CQ97" t="b">
        <f t="shared" si="174"/>
        <v>0</v>
      </c>
      <c r="CR97" t="b">
        <f t="shared" si="175"/>
        <v>0</v>
      </c>
      <c r="CS97" t="b">
        <f t="shared" si="176"/>
        <v>0</v>
      </c>
      <c r="CT97" t="b">
        <f t="shared" si="177"/>
        <v>0</v>
      </c>
      <c r="CU97" t="b">
        <f t="shared" si="178"/>
        <v>0</v>
      </c>
      <c r="CV97" t="b">
        <f t="shared" si="179"/>
        <v>0</v>
      </c>
      <c r="CW97" t="b">
        <f t="shared" si="180"/>
        <v>0</v>
      </c>
      <c r="CX97" t="b">
        <f t="shared" si="181"/>
        <v>0</v>
      </c>
      <c r="CY97" t="b">
        <f t="shared" si="182"/>
        <v>0</v>
      </c>
      <c r="CZ97" t="b">
        <f t="shared" si="183"/>
        <v>0</v>
      </c>
      <c r="DA97" t="b">
        <f t="shared" si="184"/>
        <v>0</v>
      </c>
      <c r="DB97" t="b">
        <f t="shared" si="185"/>
        <v>0</v>
      </c>
      <c r="DC97" t="b">
        <f t="shared" si="186"/>
        <v>0</v>
      </c>
      <c r="DD97" t="b">
        <f t="shared" si="187"/>
        <v>0</v>
      </c>
    </row>
    <row r="98" spans="1:108">
      <c r="A98" t="s">
        <v>1525</v>
      </c>
      <c r="B98" t="s">
        <v>1526</v>
      </c>
      <c r="C98" t="s">
        <v>1526</v>
      </c>
      <c r="D98" t="s">
        <v>1527</v>
      </c>
      <c r="E98" t="s">
        <v>1528</v>
      </c>
      <c r="F98" t="s">
        <v>1529</v>
      </c>
      <c r="G98" t="s">
        <v>970</v>
      </c>
      <c r="H98" t="s">
        <v>7428</v>
      </c>
      <c r="I98" t="s">
        <v>7418</v>
      </c>
      <c r="J98" t="s">
        <v>204</v>
      </c>
      <c r="K98" t="s">
        <v>205</v>
      </c>
      <c r="L98" t="s">
        <v>6587</v>
      </c>
      <c r="M98" t="s">
        <v>6079</v>
      </c>
      <c r="N98" t="s">
        <v>62</v>
      </c>
      <c r="O98" t="b">
        <f t="shared" si="94"/>
        <v>0</v>
      </c>
      <c r="P98" t="b">
        <f t="shared" si="95"/>
        <v>1</v>
      </c>
      <c r="Q98" t="b">
        <f t="shared" si="96"/>
        <v>0</v>
      </c>
      <c r="R98" t="b">
        <f t="shared" si="97"/>
        <v>0</v>
      </c>
      <c r="S98" t="b">
        <f t="shared" si="98"/>
        <v>0</v>
      </c>
      <c r="T98" t="b">
        <f t="shared" si="99"/>
        <v>0</v>
      </c>
      <c r="U98" t="b">
        <f t="shared" si="100"/>
        <v>0</v>
      </c>
      <c r="V98" t="b">
        <f t="shared" si="101"/>
        <v>1</v>
      </c>
      <c r="W98" t="b">
        <f t="shared" si="102"/>
        <v>0</v>
      </c>
      <c r="X98" t="b">
        <f t="shared" si="103"/>
        <v>0</v>
      </c>
      <c r="Y98" t="b">
        <f t="shared" si="104"/>
        <v>0</v>
      </c>
      <c r="Z98" t="b">
        <f t="shared" si="105"/>
        <v>0</v>
      </c>
      <c r="AA98" t="b">
        <f t="shared" si="106"/>
        <v>1</v>
      </c>
      <c r="AB98" t="b">
        <f t="shared" si="107"/>
        <v>0</v>
      </c>
      <c r="AC98" t="b">
        <f t="shared" si="108"/>
        <v>0</v>
      </c>
      <c r="AD98" t="b">
        <f t="shared" si="109"/>
        <v>0</v>
      </c>
      <c r="AE98" t="b">
        <f t="shared" si="110"/>
        <v>0</v>
      </c>
      <c r="AF98" t="b">
        <f t="shared" si="111"/>
        <v>0</v>
      </c>
      <c r="AG98" t="b">
        <f t="shared" si="112"/>
        <v>0</v>
      </c>
      <c r="AH98" t="b">
        <f t="shared" si="113"/>
        <v>0</v>
      </c>
      <c r="AI98" t="b">
        <f t="shared" si="114"/>
        <v>0</v>
      </c>
      <c r="AJ98" t="b">
        <f t="shared" si="115"/>
        <v>0</v>
      </c>
      <c r="AK98" t="b">
        <f t="shared" si="116"/>
        <v>0</v>
      </c>
      <c r="AL98" t="b">
        <f t="shared" si="117"/>
        <v>0</v>
      </c>
      <c r="AM98" t="b">
        <f t="shared" si="118"/>
        <v>0</v>
      </c>
      <c r="AN98" t="b">
        <f t="shared" si="119"/>
        <v>0</v>
      </c>
      <c r="AO98" t="b">
        <f t="shared" si="120"/>
        <v>0</v>
      </c>
      <c r="AP98" t="b">
        <f t="shared" si="121"/>
        <v>0</v>
      </c>
      <c r="AQ98" t="b">
        <f t="shared" si="122"/>
        <v>0</v>
      </c>
      <c r="AR98" t="b">
        <f t="shared" si="123"/>
        <v>0</v>
      </c>
      <c r="AS98" t="b">
        <f t="shared" si="124"/>
        <v>0</v>
      </c>
      <c r="AT98" t="b">
        <f t="shared" si="125"/>
        <v>0</v>
      </c>
      <c r="AU98" t="b">
        <f t="shared" si="126"/>
        <v>0</v>
      </c>
      <c r="AV98" t="b">
        <f t="shared" si="127"/>
        <v>0</v>
      </c>
      <c r="AW98" t="b">
        <f t="shared" si="128"/>
        <v>0</v>
      </c>
      <c r="AX98" t="b">
        <f t="shared" si="129"/>
        <v>0</v>
      </c>
      <c r="AY98" t="b">
        <f t="shared" si="130"/>
        <v>0</v>
      </c>
      <c r="AZ98" t="b">
        <f t="shared" si="131"/>
        <v>0</v>
      </c>
      <c r="BA98" t="b">
        <f t="shared" si="132"/>
        <v>0</v>
      </c>
      <c r="BB98" t="b">
        <f t="shared" si="133"/>
        <v>0</v>
      </c>
      <c r="BC98" t="b">
        <f t="shared" si="134"/>
        <v>0</v>
      </c>
      <c r="BD98" t="b">
        <f t="shared" si="135"/>
        <v>0</v>
      </c>
      <c r="BE98" t="b">
        <f t="shared" si="136"/>
        <v>0</v>
      </c>
      <c r="BF98" t="b">
        <f t="shared" si="137"/>
        <v>0</v>
      </c>
      <c r="BG98" t="b">
        <f t="shared" si="138"/>
        <v>0</v>
      </c>
      <c r="BH98" t="b">
        <f t="shared" si="139"/>
        <v>0</v>
      </c>
      <c r="BI98" t="b">
        <f t="shared" si="140"/>
        <v>0</v>
      </c>
      <c r="BJ98" t="b">
        <f t="shared" si="141"/>
        <v>0</v>
      </c>
      <c r="BK98" t="b">
        <f t="shared" si="142"/>
        <v>0</v>
      </c>
      <c r="BL98" t="b">
        <f t="shared" si="143"/>
        <v>0</v>
      </c>
      <c r="BM98" t="b">
        <f t="shared" si="144"/>
        <v>0</v>
      </c>
      <c r="BN98" t="b">
        <f t="shared" si="145"/>
        <v>0</v>
      </c>
      <c r="BO98" t="b">
        <f t="shared" si="146"/>
        <v>1</v>
      </c>
      <c r="BP98" t="b">
        <f t="shared" si="147"/>
        <v>0</v>
      </c>
      <c r="BQ98" t="b">
        <f t="shared" si="148"/>
        <v>0</v>
      </c>
      <c r="BR98" t="b">
        <f t="shared" si="149"/>
        <v>0</v>
      </c>
      <c r="BS98" t="b">
        <f t="shared" si="150"/>
        <v>0</v>
      </c>
      <c r="BT98" t="b">
        <f t="shared" si="151"/>
        <v>0</v>
      </c>
      <c r="BU98" t="b">
        <f t="shared" si="152"/>
        <v>0</v>
      </c>
      <c r="BV98" t="b">
        <f t="shared" si="153"/>
        <v>0</v>
      </c>
      <c r="BW98" t="b">
        <f t="shared" si="154"/>
        <v>0</v>
      </c>
      <c r="BX98" t="b">
        <f t="shared" si="155"/>
        <v>0</v>
      </c>
      <c r="BY98" t="b">
        <f t="shared" si="156"/>
        <v>0</v>
      </c>
      <c r="BZ98" t="b">
        <f t="shared" si="157"/>
        <v>0</v>
      </c>
      <c r="CA98" t="b">
        <f t="shared" si="158"/>
        <v>0</v>
      </c>
      <c r="CB98" t="b">
        <f t="shared" si="159"/>
        <v>0</v>
      </c>
      <c r="CC98" t="b">
        <f t="shared" si="160"/>
        <v>0</v>
      </c>
      <c r="CD98" t="b">
        <f t="shared" si="161"/>
        <v>0</v>
      </c>
      <c r="CE98" t="b">
        <f t="shared" si="162"/>
        <v>0</v>
      </c>
      <c r="CF98" t="b">
        <f t="shared" si="163"/>
        <v>0</v>
      </c>
      <c r="CG98" t="b">
        <f t="shared" si="164"/>
        <v>0</v>
      </c>
      <c r="CH98" t="b">
        <f t="shared" si="165"/>
        <v>0</v>
      </c>
      <c r="CI98" t="b">
        <f t="shared" si="166"/>
        <v>0</v>
      </c>
      <c r="CJ98" t="b">
        <f t="shared" si="167"/>
        <v>0</v>
      </c>
      <c r="CK98" t="b">
        <f t="shared" si="168"/>
        <v>0</v>
      </c>
      <c r="CL98" t="b">
        <f t="shared" si="169"/>
        <v>0</v>
      </c>
      <c r="CM98" t="b">
        <f t="shared" si="170"/>
        <v>0</v>
      </c>
      <c r="CN98" t="b">
        <f t="shared" si="171"/>
        <v>0</v>
      </c>
      <c r="CO98" t="b">
        <f t="shared" si="172"/>
        <v>0</v>
      </c>
      <c r="CP98" t="b">
        <f t="shared" si="173"/>
        <v>0</v>
      </c>
      <c r="CQ98" t="b">
        <f t="shared" si="174"/>
        <v>0</v>
      </c>
      <c r="CR98" t="b">
        <f t="shared" si="175"/>
        <v>0</v>
      </c>
      <c r="CS98" t="b">
        <f t="shared" si="176"/>
        <v>0</v>
      </c>
      <c r="CT98" t="b">
        <f t="shared" si="177"/>
        <v>0</v>
      </c>
      <c r="CU98" t="b">
        <f t="shared" si="178"/>
        <v>0</v>
      </c>
      <c r="CV98" t="b">
        <f t="shared" si="179"/>
        <v>0</v>
      </c>
      <c r="CW98" t="b">
        <f t="shared" si="180"/>
        <v>0</v>
      </c>
      <c r="CX98" t="b">
        <f t="shared" si="181"/>
        <v>0</v>
      </c>
      <c r="CY98" t="b">
        <f t="shared" si="182"/>
        <v>0</v>
      </c>
      <c r="CZ98" t="b">
        <f t="shared" si="183"/>
        <v>0</v>
      </c>
      <c r="DA98" t="b">
        <f t="shared" si="184"/>
        <v>0</v>
      </c>
      <c r="DB98" t="b">
        <f t="shared" si="185"/>
        <v>0</v>
      </c>
      <c r="DC98" t="b">
        <f t="shared" si="186"/>
        <v>0</v>
      </c>
      <c r="DD98" t="b">
        <f t="shared" si="187"/>
        <v>0</v>
      </c>
    </row>
    <row r="99" spans="1:108">
      <c r="A99" s="4" t="s">
        <v>1530</v>
      </c>
      <c r="B99" t="s">
        <v>1526</v>
      </c>
      <c r="C99" t="s">
        <v>1526</v>
      </c>
      <c r="D99" s="4" t="s">
        <v>1527</v>
      </c>
      <c r="E99" s="4" t="s">
        <v>1528</v>
      </c>
      <c r="F99" t="s">
        <v>1529</v>
      </c>
      <c r="G99" t="s">
        <v>970</v>
      </c>
      <c r="H99" t="s">
        <v>7428</v>
      </c>
      <c r="I99" t="s">
        <v>7418</v>
      </c>
      <c r="J99" s="4" t="s">
        <v>204</v>
      </c>
      <c r="K99" s="4" t="s">
        <v>205</v>
      </c>
      <c r="L99" s="4" t="s">
        <v>6588</v>
      </c>
      <c r="M99" t="s">
        <v>6079</v>
      </c>
      <c r="N99" s="4" t="s">
        <v>1531</v>
      </c>
      <c r="O99" s="4" t="b">
        <f t="shared" si="94"/>
        <v>1</v>
      </c>
      <c r="P99" s="4" t="b">
        <f t="shared" si="95"/>
        <v>0</v>
      </c>
      <c r="Q99" s="4" t="b">
        <f t="shared" si="96"/>
        <v>0</v>
      </c>
      <c r="R99" s="4" t="b">
        <f t="shared" si="97"/>
        <v>1</v>
      </c>
      <c r="S99" s="4" t="b">
        <f t="shared" si="98"/>
        <v>1</v>
      </c>
      <c r="T99" s="4" t="b">
        <f t="shared" si="99"/>
        <v>0</v>
      </c>
      <c r="U99" s="4" t="b">
        <f t="shared" si="100"/>
        <v>1</v>
      </c>
      <c r="V99" s="4" t="b">
        <f t="shared" si="101"/>
        <v>0</v>
      </c>
      <c r="W99" s="4" t="b">
        <f t="shared" si="102"/>
        <v>1</v>
      </c>
      <c r="X99" s="4" t="b">
        <f t="shared" si="103"/>
        <v>0</v>
      </c>
      <c r="Y99" s="4" t="b">
        <f t="shared" si="104"/>
        <v>1</v>
      </c>
      <c r="Z99" s="4" t="b">
        <f t="shared" si="105"/>
        <v>0</v>
      </c>
      <c r="AA99" s="4" t="b">
        <f t="shared" si="106"/>
        <v>0</v>
      </c>
      <c r="AB99" s="4" t="b">
        <f t="shared" si="107"/>
        <v>0</v>
      </c>
      <c r="AC99" s="4" t="b">
        <f t="shared" si="108"/>
        <v>0</v>
      </c>
      <c r="AD99" s="4" t="b">
        <f t="shared" si="109"/>
        <v>0</v>
      </c>
      <c r="AE99" s="4" t="b">
        <f t="shared" si="110"/>
        <v>0</v>
      </c>
      <c r="AF99" s="4" t="b">
        <f t="shared" si="111"/>
        <v>0</v>
      </c>
      <c r="AG99" s="4" t="b">
        <f t="shared" si="112"/>
        <v>0</v>
      </c>
      <c r="AH99" s="4" t="b">
        <f t="shared" si="113"/>
        <v>0</v>
      </c>
      <c r="AI99" s="4" t="b">
        <f t="shared" si="114"/>
        <v>0</v>
      </c>
      <c r="AJ99" s="4" t="b">
        <f t="shared" si="115"/>
        <v>0</v>
      </c>
      <c r="AK99" s="4" t="b">
        <f t="shared" si="116"/>
        <v>0</v>
      </c>
      <c r="AL99" s="4" t="b">
        <f t="shared" si="117"/>
        <v>0</v>
      </c>
      <c r="AM99" s="4" t="b">
        <f t="shared" si="118"/>
        <v>0</v>
      </c>
      <c r="AN99" s="4" t="b">
        <f t="shared" si="119"/>
        <v>0</v>
      </c>
      <c r="AO99" s="4" t="b">
        <f t="shared" si="120"/>
        <v>0</v>
      </c>
      <c r="AP99" s="4" t="b">
        <f t="shared" si="121"/>
        <v>0</v>
      </c>
      <c r="AQ99" s="4" t="b">
        <f t="shared" si="122"/>
        <v>0</v>
      </c>
      <c r="AR99" s="4" t="b">
        <f t="shared" si="123"/>
        <v>0</v>
      </c>
      <c r="AS99" s="4" t="b">
        <f t="shared" si="124"/>
        <v>0</v>
      </c>
      <c r="AT99" s="4" t="b">
        <f t="shared" si="125"/>
        <v>1</v>
      </c>
      <c r="AU99" s="4" t="b">
        <f t="shared" si="126"/>
        <v>0</v>
      </c>
      <c r="AV99" s="4" t="b">
        <f t="shared" si="127"/>
        <v>0</v>
      </c>
      <c r="AW99" s="4" t="b">
        <f t="shared" si="128"/>
        <v>0</v>
      </c>
      <c r="AX99" s="4" t="b">
        <f t="shared" si="129"/>
        <v>0</v>
      </c>
      <c r="AY99" s="4" t="b">
        <f t="shared" si="130"/>
        <v>0</v>
      </c>
      <c r="AZ99" s="4" t="b">
        <f t="shared" si="131"/>
        <v>0</v>
      </c>
      <c r="BA99" s="4" t="b">
        <f t="shared" si="132"/>
        <v>0</v>
      </c>
      <c r="BB99" s="4" t="b">
        <f t="shared" si="133"/>
        <v>0</v>
      </c>
      <c r="BC99" s="4" t="b">
        <f t="shared" si="134"/>
        <v>0</v>
      </c>
      <c r="BD99" s="4" t="b">
        <f t="shared" si="135"/>
        <v>0</v>
      </c>
      <c r="BE99" s="4" t="b">
        <f t="shared" si="136"/>
        <v>0</v>
      </c>
      <c r="BF99" s="4" t="b">
        <f t="shared" si="137"/>
        <v>0</v>
      </c>
      <c r="BG99" s="4" t="b">
        <f t="shared" si="138"/>
        <v>0</v>
      </c>
      <c r="BH99" s="4" t="b">
        <f t="shared" si="139"/>
        <v>1</v>
      </c>
      <c r="BI99" s="4" t="b">
        <f t="shared" si="140"/>
        <v>0</v>
      </c>
      <c r="BJ99" s="4" t="b">
        <f t="shared" si="141"/>
        <v>0</v>
      </c>
      <c r="BK99" s="4" t="b">
        <f t="shared" si="142"/>
        <v>0</v>
      </c>
      <c r="BL99" s="4" t="b">
        <f t="shared" si="143"/>
        <v>1</v>
      </c>
      <c r="BM99" s="4" t="b">
        <f t="shared" si="144"/>
        <v>0</v>
      </c>
      <c r="BN99" s="4" t="b">
        <f t="shared" si="145"/>
        <v>0</v>
      </c>
      <c r="BO99" s="4" t="b">
        <f t="shared" si="146"/>
        <v>0</v>
      </c>
      <c r="BP99" s="4" t="b">
        <f t="shared" si="147"/>
        <v>0</v>
      </c>
      <c r="BQ99" s="4" t="b">
        <f t="shared" si="148"/>
        <v>0</v>
      </c>
      <c r="BR99" s="4" t="b">
        <f t="shared" si="149"/>
        <v>0</v>
      </c>
      <c r="BS99" s="4" t="b">
        <f t="shared" si="150"/>
        <v>1</v>
      </c>
      <c r="BT99" s="4" t="b">
        <f t="shared" si="151"/>
        <v>0</v>
      </c>
      <c r="BU99" s="4" t="b">
        <f t="shared" si="152"/>
        <v>0</v>
      </c>
      <c r="BV99" s="4" t="b">
        <f t="shared" si="153"/>
        <v>0</v>
      </c>
      <c r="BW99" s="4" t="b">
        <f t="shared" si="154"/>
        <v>0</v>
      </c>
      <c r="BX99" s="4" t="b">
        <f t="shared" si="155"/>
        <v>0</v>
      </c>
      <c r="BY99" s="4" t="b">
        <f t="shared" si="156"/>
        <v>0</v>
      </c>
      <c r="BZ99" s="4" t="b">
        <f t="shared" si="157"/>
        <v>0</v>
      </c>
      <c r="CA99" s="4" t="b">
        <f t="shared" si="158"/>
        <v>0</v>
      </c>
      <c r="CB99" s="4" t="b">
        <f t="shared" si="159"/>
        <v>0</v>
      </c>
      <c r="CC99" s="4" t="b">
        <f t="shared" si="160"/>
        <v>0</v>
      </c>
      <c r="CD99" s="4" t="b">
        <f t="shared" si="161"/>
        <v>0</v>
      </c>
      <c r="CE99" s="4" t="b">
        <f t="shared" si="162"/>
        <v>0</v>
      </c>
      <c r="CF99" s="4" t="b">
        <f t="shared" si="163"/>
        <v>1</v>
      </c>
      <c r="CG99" s="4" t="b">
        <f t="shared" si="164"/>
        <v>0</v>
      </c>
      <c r="CH99" s="4" t="b">
        <f t="shared" si="165"/>
        <v>0</v>
      </c>
      <c r="CI99" s="4" t="b">
        <f t="shared" si="166"/>
        <v>0</v>
      </c>
      <c r="CJ99" s="4" t="b">
        <f t="shared" si="167"/>
        <v>0</v>
      </c>
      <c r="CK99" s="4" t="b">
        <f t="shared" si="168"/>
        <v>0</v>
      </c>
      <c r="CL99" s="4" t="b">
        <f t="shared" si="169"/>
        <v>0</v>
      </c>
      <c r="CM99" s="4" t="b">
        <f t="shared" si="170"/>
        <v>0</v>
      </c>
      <c r="CN99" s="4" t="b">
        <f t="shared" si="171"/>
        <v>0</v>
      </c>
      <c r="CO99" s="4" t="b">
        <f t="shared" si="172"/>
        <v>0</v>
      </c>
      <c r="CP99" s="4" t="b">
        <f t="shared" si="173"/>
        <v>0</v>
      </c>
      <c r="CQ99" s="4" t="b">
        <f t="shared" si="174"/>
        <v>0</v>
      </c>
      <c r="CR99" s="4" t="b">
        <f t="shared" si="175"/>
        <v>0</v>
      </c>
      <c r="CS99" s="4" t="b">
        <f t="shared" si="176"/>
        <v>0</v>
      </c>
      <c r="CT99" s="4" t="b">
        <f t="shared" si="177"/>
        <v>0</v>
      </c>
      <c r="CU99" s="4" t="b">
        <f t="shared" si="178"/>
        <v>0</v>
      </c>
      <c r="CV99" s="4" t="b">
        <f t="shared" si="179"/>
        <v>0</v>
      </c>
      <c r="CW99" s="4" t="b">
        <f t="shared" si="180"/>
        <v>0</v>
      </c>
      <c r="CX99" s="4" t="b">
        <f t="shared" si="181"/>
        <v>0</v>
      </c>
      <c r="CY99" s="4" t="b">
        <f t="shared" si="182"/>
        <v>0</v>
      </c>
      <c r="CZ99" s="4" t="b">
        <f t="shared" si="183"/>
        <v>0</v>
      </c>
      <c r="DA99" s="4" t="b">
        <f t="shared" si="184"/>
        <v>0</v>
      </c>
      <c r="DB99" s="4" t="b">
        <f t="shared" si="185"/>
        <v>0</v>
      </c>
      <c r="DC99" s="4" t="b">
        <f t="shared" si="186"/>
        <v>0</v>
      </c>
      <c r="DD99" s="4" t="b">
        <f t="shared" si="187"/>
        <v>0</v>
      </c>
    </row>
    <row r="100" spans="1:108">
      <c r="A100" t="s">
        <v>1532</v>
      </c>
      <c r="B100" t="s">
        <v>1526</v>
      </c>
      <c r="C100" t="s">
        <v>1526</v>
      </c>
      <c r="D100" t="s">
        <v>1527</v>
      </c>
      <c r="E100" t="s">
        <v>1528</v>
      </c>
      <c r="F100" t="s">
        <v>1529</v>
      </c>
      <c r="G100" t="s">
        <v>970</v>
      </c>
      <c r="H100" t="s">
        <v>7428</v>
      </c>
      <c r="I100" t="s">
        <v>7418</v>
      </c>
      <c r="J100" t="s">
        <v>109</v>
      </c>
      <c r="K100" t="s">
        <v>109</v>
      </c>
      <c r="L100" t="s">
        <v>6589</v>
      </c>
      <c r="M100" t="s">
        <v>6079</v>
      </c>
      <c r="N100" t="s">
        <v>1533</v>
      </c>
      <c r="O100" t="b">
        <f t="shared" si="94"/>
        <v>1</v>
      </c>
      <c r="P100" t="b">
        <f t="shared" si="95"/>
        <v>1</v>
      </c>
      <c r="Q100" t="b">
        <f t="shared" si="96"/>
        <v>0</v>
      </c>
      <c r="R100" t="b">
        <f t="shared" si="97"/>
        <v>1</v>
      </c>
      <c r="S100" t="b">
        <f t="shared" si="98"/>
        <v>0</v>
      </c>
      <c r="T100" t="b">
        <f t="shared" si="99"/>
        <v>0</v>
      </c>
      <c r="U100" t="b">
        <f t="shared" si="100"/>
        <v>0</v>
      </c>
      <c r="V100" t="b">
        <f t="shared" si="101"/>
        <v>1</v>
      </c>
      <c r="W100" t="b">
        <f t="shared" si="102"/>
        <v>1</v>
      </c>
      <c r="X100" t="b">
        <f t="shared" si="103"/>
        <v>0</v>
      </c>
      <c r="Y100" t="b">
        <f t="shared" si="104"/>
        <v>1</v>
      </c>
      <c r="Z100" t="b">
        <f t="shared" si="105"/>
        <v>0</v>
      </c>
      <c r="AA100" t="b">
        <f t="shared" si="106"/>
        <v>0</v>
      </c>
      <c r="AB100" t="b">
        <f t="shared" si="107"/>
        <v>0</v>
      </c>
      <c r="AC100" t="b">
        <f t="shared" si="108"/>
        <v>1</v>
      </c>
      <c r="AD100" t="b">
        <f t="shared" si="109"/>
        <v>0</v>
      </c>
      <c r="AE100" t="b">
        <f t="shared" si="110"/>
        <v>0</v>
      </c>
      <c r="AF100" t="b">
        <f t="shared" si="111"/>
        <v>0</v>
      </c>
      <c r="AG100" t="b">
        <f t="shared" si="112"/>
        <v>0</v>
      </c>
      <c r="AH100" t="b">
        <f t="shared" si="113"/>
        <v>0</v>
      </c>
      <c r="AI100" t="b">
        <f t="shared" si="114"/>
        <v>0</v>
      </c>
      <c r="AJ100" t="b">
        <f t="shared" si="115"/>
        <v>0</v>
      </c>
      <c r="AK100" t="b">
        <f t="shared" si="116"/>
        <v>0</v>
      </c>
      <c r="AL100" t="b">
        <f t="shared" si="117"/>
        <v>0</v>
      </c>
      <c r="AM100" t="b">
        <f t="shared" si="118"/>
        <v>1</v>
      </c>
      <c r="AN100" t="b">
        <f t="shared" si="119"/>
        <v>0</v>
      </c>
      <c r="AO100" t="b">
        <f t="shared" si="120"/>
        <v>0</v>
      </c>
      <c r="AP100" t="b">
        <f t="shared" si="121"/>
        <v>0</v>
      </c>
      <c r="AQ100" t="b">
        <f t="shared" si="122"/>
        <v>0</v>
      </c>
      <c r="AR100" t="b">
        <f t="shared" si="123"/>
        <v>0</v>
      </c>
      <c r="AS100" t="b">
        <f t="shared" si="124"/>
        <v>0</v>
      </c>
      <c r="AT100" t="b">
        <f t="shared" si="125"/>
        <v>1</v>
      </c>
      <c r="AU100" t="b">
        <f t="shared" si="126"/>
        <v>0</v>
      </c>
      <c r="AV100" t="b">
        <f t="shared" si="127"/>
        <v>1</v>
      </c>
      <c r="AW100" t="b">
        <f t="shared" si="128"/>
        <v>0</v>
      </c>
      <c r="AX100" t="b">
        <f t="shared" si="129"/>
        <v>0</v>
      </c>
      <c r="AY100" t="b">
        <f t="shared" si="130"/>
        <v>0</v>
      </c>
      <c r="AZ100" t="b">
        <f t="shared" si="131"/>
        <v>0</v>
      </c>
      <c r="BA100" t="b">
        <f t="shared" si="132"/>
        <v>0</v>
      </c>
      <c r="BB100" t="b">
        <f t="shared" si="133"/>
        <v>0</v>
      </c>
      <c r="BC100" t="b">
        <f t="shared" si="134"/>
        <v>0</v>
      </c>
      <c r="BD100" t="b">
        <f t="shared" si="135"/>
        <v>0</v>
      </c>
      <c r="BE100" t="b">
        <f t="shared" si="136"/>
        <v>0</v>
      </c>
      <c r="BF100" t="b">
        <f t="shared" si="137"/>
        <v>0</v>
      </c>
      <c r="BG100" t="b">
        <f t="shared" si="138"/>
        <v>0</v>
      </c>
      <c r="BH100" t="b">
        <f t="shared" si="139"/>
        <v>1</v>
      </c>
      <c r="BI100" t="b">
        <f t="shared" si="140"/>
        <v>0</v>
      </c>
      <c r="BJ100" t="b">
        <f t="shared" si="141"/>
        <v>0</v>
      </c>
      <c r="BK100" t="b">
        <f t="shared" si="142"/>
        <v>0</v>
      </c>
      <c r="BL100" t="b">
        <f t="shared" si="143"/>
        <v>0</v>
      </c>
      <c r="BM100" t="b">
        <f t="shared" si="144"/>
        <v>0</v>
      </c>
      <c r="BN100" t="b">
        <f t="shared" si="145"/>
        <v>0</v>
      </c>
      <c r="BO100" t="b">
        <f t="shared" si="146"/>
        <v>0</v>
      </c>
      <c r="BP100" t="b">
        <f t="shared" si="147"/>
        <v>0</v>
      </c>
      <c r="BQ100" t="b">
        <f t="shared" si="148"/>
        <v>0</v>
      </c>
      <c r="BR100" t="b">
        <f t="shared" si="149"/>
        <v>0</v>
      </c>
      <c r="BS100" t="b">
        <f t="shared" si="150"/>
        <v>0</v>
      </c>
      <c r="BT100" t="b">
        <f t="shared" si="151"/>
        <v>0</v>
      </c>
      <c r="BU100" t="b">
        <f t="shared" si="152"/>
        <v>0</v>
      </c>
      <c r="BV100" t="b">
        <f t="shared" si="153"/>
        <v>0</v>
      </c>
      <c r="BW100" t="b">
        <f t="shared" si="154"/>
        <v>0</v>
      </c>
      <c r="BX100" t="b">
        <f t="shared" si="155"/>
        <v>0</v>
      </c>
      <c r="BY100" t="b">
        <f t="shared" si="156"/>
        <v>0</v>
      </c>
      <c r="BZ100" t="b">
        <f t="shared" si="157"/>
        <v>0</v>
      </c>
      <c r="CA100" t="b">
        <f t="shared" si="158"/>
        <v>0</v>
      </c>
      <c r="CB100" t="b">
        <f t="shared" si="159"/>
        <v>0</v>
      </c>
      <c r="CC100" t="b">
        <f t="shared" si="160"/>
        <v>0</v>
      </c>
      <c r="CD100" t="b">
        <f t="shared" si="161"/>
        <v>0</v>
      </c>
      <c r="CE100" t="b">
        <f t="shared" si="162"/>
        <v>0</v>
      </c>
      <c r="CF100" t="b">
        <f t="shared" si="163"/>
        <v>1</v>
      </c>
      <c r="CG100" t="b">
        <f t="shared" si="164"/>
        <v>0</v>
      </c>
      <c r="CH100" t="b">
        <f t="shared" si="165"/>
        <v>0</v>
      </c>
      <c r="CI100" t="b">
        <f t="shared" si="166"/>
        <v>0</v>
      </c>
      <c r="CJ100" t="b">
        <f t="shared" si="167"/>
        <v>0</v>
      </c>
      <c r="CK100" t="b">
        <f t="shared" si="168"/>
        <v>0</v>
      </c>
      <c r="CL100" t="b">
        <f t="shared" si="169"/>
        <v>0</v>
      </c>
      <c r="CM100" t="b">
        <f t="shared" si="170"/>
        <v>0</v>
      </c>
      <c r="CN100" t="b">
        <f t="shared" si="171"/>
        <v>0</v>
      </c>
      <c r="CO100" t="b">
        <f t="shared" si="172"/>
        <v>0</v>
      </c>
      <c r="CP100" t="b">
        <f t="shared" si="173"/>
        <v>0</v>
      </c>
      <c r="CQ100" t="b">
        <f t="shared" si="174"/>
        <v>0</v>
      </c>
      <c r="CR100" t="b">
        <f t="shared" si="175"/>
        <v>0</v>
      </c>
      <c r="CS100" t="b">
        <f t="shared" si="176"/>
        <v>0</v>
      </c>
      <c r="CT100" t="b">
        <f t="shared" si="177"/>
        <v>0</v>
      </c>
      <c r="CU100" t="b">
        <f t="shared" si="178"/>
        <v>0</v>
      </c>
      <c r="CV100" t="b">
        <f t="shared" si="179"/>
        <v>0</v>
      </c>
      <c r="CW100" t="b">
        <f t="shared" si="180"/>
        <v>0</v>
      </c>
      <c r="CX100" t="b">
        <f t="shared" si="181"/>
        <v>0</v>
      </c>
      <c r="CY100" t="b">
        <f t="shared" si="182"/>
        <v>0</v>
      </c>
      <c r="CZ100" t="b">
        <f t="shared" si="183"/>
        <v>0</v>
      </c>
      <c r="DA100" t="b">
        <f t="shared" si="184"/>
        <v>0</v>
      </c>
      <c r="DB100" t="b">
        <f t="shared" si="185"/>
        <v>0</v>
      </c>
      <c r="DC100" t="b">
        <f t="shared" si="186"/>
        <v>0</v>
      </c>
      <c r="DD100" t="b">
        <f t="shared" si="187"/>
        <v>0</v>
      </c>
    </row>
    <row r="101" spans="1:108">
      <c r="A101" t="s">
        <v>1534</v>
      </c>
      <c r="B101" t="s">
        <v>1526</v>
      </c>
      <c r="C101" t="s">
        <v>1526</v>
      </c>
      <c r="D101" t="s">
        <v>1527</v>
      </c>
      <c r="E101" t="s">
        <v>1528</v>
      </c>
      <c r="F101" t="s">
        <v>1529</v>
      </c>
      <c r="G101" t="s">
        <v>970</v>
      </c>
      <c r="H101" t="s">
        <v>7428</v>
      </c>
      <c r="I101" t="s">
        <v>7418</v>
      </c>
      <c r="J101" t="s">
        <v>1248</v>
      </c>
      <c r="K101" t="s">
        <v>109</v>
      </c>
      <c r="L101" t="s">
        <v>6590</v>
      </c>
      <c r="M101" t="s">
        <v>6079</v>
      </c>
      <c r="N101" t="s">
        <v>1535</v>
      </c>
      <c r="O101" t="b">
        <f t="shared" si="94"/>
        <v>1</v>
      </c>
      <c r="P101" t="b">
        <f t="shared" si="95"/>
        <v>1</v>
      </c>
      <c r="Q101" t="b">
        <f t="shared" si="96"/>
        <v>0</v>
      </c>
      <c r="R101" t="b">
        <f t="shared" si="97"/>
        <v>0</v>
      </c>
      <c r="S101" t="b">
        <f t="shared" si="98"/>
        <v>0</v>
      </c>
      <c r="T101" t="b">
        <f t="shared" si="99"/>
        <v>1</v>
      </c>
      <c r="U101" t="b">
        <f t="shared" si="100"/>
        <v>0</v>
      </c>
      <c r="V101" t="b">
        <f t="shared" si="101"/>
        <v>0</v>
      </c>
      <c r="W101" t="b">
        <f t="shared" si="102"/>
        <v>1</v>
      </c>
      <c r="X101" t="b">
        <f t="shared" si="103"/>
        <v>0</v>
      </c>
      <c r="Y101" t="b">
        <f t="shared" si="104"/>
        <v>0</v>
      </c>
      <c r="Z101" t="b">
        <f t="shared" si="105"/>
        <v>0</v>
      </c>
      <c r="AA101" t="b">
        <f t="shared" si="106"/>
        <v>0</v>
      </c>
      <c r="AB101" t="b">
        <f t="shared" si="107"/>
        <v>0</v>
      </c>
      <c r="AC101" t="b">
        <f t="shared" si="108"/>
        <v>0</v>
      </c>
      <c r="AD101" t="b">
        <f t="shared" si="109"/>
        <v>0</v>
      </c>
      <c r="AE101" t="b">
        <f t="shared" si="110"/>
        <v>0</v>
      </c>
      <c r="AF101" t="b">
        <f t="shared" si="111"/>
        <v>0</v>
      </c>
      <c r="AG101" t="b">
        <f t="shared" si="112"/>
        <v>0</v>
      </c>
      <c r="AH101" t="b">
        <f t="shared" si="113"/>
        <v>0</v>
      </c>
      <c r="AI101" t="b">
        <f t="shared" si="114"/>
        <v>0</v>
      </c>
      <c r="AJ101" t="b">
        <f t="shared" si="115"/>
        <v>0</v>
      </c>
      <c r="AK101" t="b">
        <f t="shared" si="116"/>
        <v>0</v>
      </c>
      <c r="AL101" t="b">
        <f t="shared" si="117"/>
        <v>0</v>
      </c>
      <c r="AM101" t="b">
        <f t="shared" si="118"/>
        <v>0</v>
      </c>
      <c r="AN101" t="b">
        <f t="shared" si="119"/>
        <v>0</v>
      </c>
      <c r="AO101" t="b">
        <f t="shared" si="120"/>
        <v>0</v>
      </c>
      <c r="AP101" t="b">
        <f t="shared" si="121"/>
        <v>0</v>
      </c>
      <c r="AQ101" t="b">
        <f t="shared" si="122"/>
        <v>0</v>
      </c>
      <c r="AR101" t="b">
        <f t="shared" si="123"/>
        <v>0</v>
      </c>
      <c r="AS101" t="b">
        <f t="shared" si="124"/>
        <v>0</v>
      </c>
      <c r="AT101" t="b">
        <f t="shared" si="125"/>
        <v>0</v>
      </c>
      <c r="AU101" t="b">
        <f t="shared" si="126"/>
        <v>0</v>
      </c>
      <c r="AV101" t="b">
        <f t="shared" si="127"/>
        <v>0</v>
      </c>
      <c r="AW101" t="b">
        <f t="shared" si="128"/>
        <v>0</v>
      </c>
      <c r="AX101" t="b">
        <f t="shared" si="129"/>
        <v>0</v>
      </c>
      <c r="AY101" t="b">
        <f t="shared" si="130"/>
        <v>0</v>
      </c>
      <c r="AZ101" t="b">
        <f t="shared" si="131"/>
        <v>0</v>
      </c>
      <c r="BA101" t="b">
        <f t="shared" si="132"/>
        <v>1</v>
      </c>
      <c r="BB101" t="b">
        <f t="shared" si="133"/>
        <v>0</v>
      </c>
      <c r="BC101" t="b">
        <f t="shared" si="134"/>
        <v>0</v>
      </c>
      <c r="BD101" t="b">
        <f t="shared" si="135"/>
        <v>0</v>
      </c>
      <c r="BE101" t="b">
        <f t="shared" si="136"/>
        <v>0</v>
      </c>
      <c r="BF101" t="b">
        <f t="shared" si="137"/>
        <v>0</v>
      </c>
      <c r="BG101" t="b">
        <f t="shared" si="138"/>
        <v>0</v>
      </c>
      <c r="BH101" t="b">
        <f t="shared" si="139"/>
        <v>0</v>
      </c>
      <c r="BI101" t="b">
        <f t="shared" si="140"/>
        <v>0</v>
      </c>
      <c r="BJ101" t="b">
        <f t="shared" si="141"/>
        <v>0</v>
      </c>
      <c r="BK101" t="b">
        <f t="shared" si="142"/>
        <v>0</v>
      </c>
      <c r="BL101" t="b">
        <f t="shared" si="143"/>
        <v>0</v>
      </c>
      <c r="BM101" t="b">
        <f t="shared" si="144"/>
        <v>0</v>
      </c>
      <c r="BN101" t="b">
        <f t="shared" si="145"/>
        <v>0</v>
      </c>
      <c r="BO101" t="b">
        <f t="shared" si="146"/>
        <v>0</v>
      </c>
      <c r="BP101" t="b">
        <f t="shared" si="147"/>
        <v>1</v>
      </c>
      <c r="BQ101" t="b">
        <f t="shared" si="148"/>
        <v>0</v>
      </c>
      <c r="BR101" t="b">
        <f t="shared" si="149"/>
        <v>0</v>
      </c>
      <c r="BS101" t="b">
        <f t="shared" si="150"/>
        <v>0</v>
      </c>
      <c r="BT101" t="b">
        <f t="shared" si="151"/>
        <v>0</v>
      </c>
      <c r="BU101" t="b">
        <f t="shared" si="152"/>
        <v>0</v>
      </c>
      <c r="BV101" t="b">
        <f t="shared" si="153"/>
        <v>0</v>
      </c>
      <c r="BW101" t="b">
        <f t="shared" si="154"/>
        <v>0</v>
      </c>
      <c r="BX101" t="b">
        <f t="shared" si="155"/>
        <v>0</v>
      </c>
      <c r="BY101" t="b">
        <f t="shared" si="156"/>
        <v>0</v>
      </c>
      <c r="BZ101" t="b">
        <f t="shared" si="157"/>
        <v>0</v>
      </c>
      <c r="CA101" t="b">
        <f t="shared" si="158"/>
        <v>0</v>
      </c>
      <c r="CB101" t="b">
        <f t="shared" si="159"/>
        <v>0</v>
      </c>
      <c r="CC101" t="b">
        <f t="shared" si="160"/>
        <v>0</v>
      </c>
      <c r="CD101" t="b">
        <f t="shared" si="161"/>
        <v>0</v>
      </c>
      <c r="CE101" t="b">
        <f t="shared" si="162"/>
        <v>1</v>
      </c>
      <c r="CF101" t="b">
        <f t="shared" si="163"/>
        <v>0</v>
      </c>
      <c r="CG101" t="b">
        <f t="shared" si="164"/>
        <v>0</v>
      </c>
      <c r="CH101" t="b">
        <f t="shared" si="165"/>
        <v>0</v>
      </c>
      <c r="CI101" t="b">
        <f t="shared" si="166"/>
        <v>0</v>
      </c>
      <c r="CJ101" t="b">
        <f t="shared" si="167"/>
        <v>0</v>
      </c>
      <c r="CK101" t="b">
        <f t="shared" si="168"/>
        <v>0</v>
      </c>
      <c r="CL101" t="b">
        <f t="shared" si="169"/>
        <v>0</v>
      </c>
      <c r="CM101" t="b">
        <f t="shared" si="170"/>
        <v>0</v>
      </c>
      <c r="CN101" t="b">
        <f t="shared" si="171"/>
        <v>0</v>
      </c>
      <c r="CO101" t="b">
        <f t="shared" si="172"/>
        <v>0</v>
      </c>
      <c r="CP101" t="b">
        <f t="shared" si="173"/>
        <v>0</v>
      </c>
      <c r="CQ101" t="b">
        <f t="shared" si="174"/>
        <v>0</v>
      </c>
      <c r="CR101" t="b">
        <f t="shared" si="175"/>
        <v>0</v>
      </c>
      <c r="CS101" t="b">
        <f t="shared" si="176"/>
        <v>0</v>
      </c>
      <c r="CT101" t="b">
        <f t="shared" si="177"/>
        <v>0</v>
      </c>
      <c r="CU101" t="b">
        <f t="shared" si="178"/>
        <v>0</v>
      </c>
      <c r="CV101" t="b">
        <f t="shared" si="179"/>
        <v>0</v>
      </c>
      <c r="CW101" t="b">
        <f t="shared" si="180"/>
        <v>0</v>
      </c>
      <c r="CX101" t="b">
        <f t="shared" si="181"/>
        <v>0</v>
      </c>
      <c r="CY101" t="b">
        <f t="shared" si="182"/>
        <v>0</v>
      </c>
      <c r="CZ101" t="b">
        <f t="shared" si="183"/>
        <v>0</v>
      </c>
      <c r="DA101" t="b">
        <f t="shared" si="184"/>
        <v>0</v>
      </c>
      <c r="DB101" t="b">
        <f t="shared" si="185"/>
        <v>0</v>
      </c>
      <c r="DC101" t="b">
        <f t="shared" si="186"/>
        <v>0</v>
      </c>
      <c r="DD101" t="b">
        <f t="shared" si="187"/>
        <v>0</v>
      </c>
    </row>
    <row r="102" spans="1:108">
      <c r="A102" s="4" t="s">
        <v>1127</v>
      </c>
      <c r="C102" t="s">
        <v>1128</v>
      </c>
      <c r="D102" s="4"/>
      <c r="E102" s="4" t="s">
        <v>1129</v>
      </c>
      <c r="F102" t="s">
        <v>969</v>
      </c>
      <c r="G102" t="s">
        <v>970</v>
      </c>
      <c r="H102" t="s">
        <v>7428</v>
      </c>
      <c r="I102" t="s">
        <v>7418</v>
      </c>
      <c r="J102" s="4" t="s">
        <v>124</v>
      </c>
      <c r="K102" s="4" t="s">
        <v>16</v>
      </c>
      <c r="L102" s="4" t="s">
        <v>6447</v>
      </c>
      <c r="M102" s="4" t="s">
        <v>1063</v>
      </c>
      <c r="N102" s="4" t="s">
        <v>1130</v>
      </c>
      <c r="O102" s="4" t="b">
        <f t="shared" si="94"/>
        <v>1</v>
      </c>
      <c r="P102" s="4" t="b">
        <f t="shared" si="95"/>
        <v>1</v>
      </c>
      <c r="Q102" s="4" t="b">
        <f t="shared" si="96"/>
        <v>1</v>
      </c>
      <c r="R102" s="4" t="b">
        <f t="shared" si="97"/>
        <v>1</v>
      </c>
      <c r="S102" s="4" t="b">
        <f t="shared" si="98"/>
        <v>1</v>
      </c>
      <c r="T102" s="4" t="b">
        <f t="shared" si="99"/>
        <v>1</v>
      </c>
      <c r="U102" s="4" t="b">
        <f t="shared" si="100"/>
        <v>1</v>
      </c>
      <c r="V102" s="4" t="b">
        <f t="shared" si="101"/>
        <v>1</v>
      </c>
      <c r="W102" s="4" t="b">
        <f t="shared" si="102"/>
        <v>1</v>
      </c>
      <c r="X102" s="4" t="b">
        <f t="shared" si="103"/>
        <v>1</v>
      </c>
      <c r="Y102" s="4" t="b">
        <f t="shared" si="104"/>
        <v>1</v>
      </c>
      <c r="Z102" s="4" t="b">
        <f t="shared" si="105"/>
        <v>0</v>
      </c>
      <c r="AA102" s="4" t="b">
        <f t="shared" si="106"/>
        <v>1</v>
      </c>
      <c r="AB102" s="4" t="b">
        <f t="shared" si="107"/>
        <v>1</v>
      </c>
      <c r="AC102" s="4" t="b">
        <f t="shared" si="108"/>
        <v>0</v>
      </c>
      <c r="AD102" s="4" t="b">
        <f t="shared" si="109"/>
        <v>1</v>
      </c>
      <c r="AE102" s="4" t="b">
        <f t="shared" si="110"/>
        <v>1</v>
      </c>
      <c r="AF102" s="4" t="b">
        <f t="shared" si="111"/>
        <v>0</v>
      </c>
      <c r="AG102" s="4" t="b">
        <f t="shared" si="112"/>
        <v>1</v>
      </c>
      <c r="AH102" s="4" t="b">
        <f t="shared" si="113"/>
        <v>0</v>
      </c>
      <c r="AI102" s="4" t="b">
        <f t="shared" si="114"/>
        <v>1</v>
      </c>
      <c r="AJ102" s="4" t="b">
        <f t="shared" si="115"/>
        <v>0</v>
      </c>
      <c r="AK102" s="4" t="b">
        <f t="shared" si="116"/>
        <v>0</v>
      </c>
      <c r="AL102" s="4" t="b">
        <f t="shared" si="117"/>
        <v>1</v>
      </c>
      <c r="AM102" s="4" t="b">
        <f t="shared" si="118"/>
        <v>1</v>
      </c>
      <c r="AN102" s="4" t="b">
        <f t="shared" si="119"/>
        <v>0</v>
      </c>
      <c r="AO102" s="4" t="b">
        <f t="shared" si="120"/>
        <v>0</v>
      </c>
      <c r="AP102" s="4" t="b">
        <f t="shared" si="121"/>
        <v>0</v>
      </c>
      <c r="AQ102" s="4" t="b">
        <f t="shared" si="122"/>
        <v>0</v>
      </c>
      <c r="AR102" s="4" t="b">
        <f t="shared" si="123"/>
        <v>0</v>
      </c>
      <c r="AS102" s="4" t="b">
        <f t="shared" si="124"/>
        <v>0</v>
      </c>
      <c r="AT102" s="4" t="b">
        <f t="shared" si="125"/>
        <v>0</v>
      </c>
      <c r="AU102" s="4" t="b">
        <f t="shared" si="126"/>
        <v>1</v>
      </c>
      <c r="AV102" s="4" t="b">
        <f t="shared" si="127"/>
        <v>1</v>
      </c>
      <c r="AW102" s="4" t="b">
        <f t="shared" si="128"/>
        <v>1</v>
      </c>
      <c r="AX102" s="4" t="b">
        <f t="shared" si="129"/>
        <v>0</v>
      </c>
      <c r="AY102" s="4" t="b">
        <f t="shared" si="130"/>
        <v>1</v>
      </c>
      <c r="AZ102" s="4" t="b">
        <f t="shared" si="131"/>
        <v>1</v>
      </c>
      <c r="BA102" s="4" t="b">
        <f t="shared" si="132"/>
        <v>1</v>
      </c>
      <c r="BB102" s="4" t="b">
        <f t="shared" si="133"/>
        <v>0</v>
      </c>
      <c r="BC102" s="4" t="b">
        <f t="shared" si="134"/>
        <v>0</v>
      </c>
      <c r="BD102" s="4" t="b">
        <f t="shared" si="135"/>
        <v>1</v>
      </c>
      <c r="BE102" s="4" t="b">
        <f t="shared" si="136"/>
        <v>0</v>
      </c>
      <c r="BF102" s="4" t="b">
        <f t="shared" si="137"/>
        <v>1</v>
      </c>
      <c r="BG102" s="4" t="b">
        <f t="shared" si="138"/>
        <v>0</v>
      </c>
      <c r="BH102" s="4" t="b">
        <f t="shared" si="139"/>
        <v>1</v>
      </c>
      <c r="BI102" s="4" t="b">
        <f t="shared" si="140"/>
        <v>0</v>
      </c>
      <c r="BJ102" s="4" t="b">
        <f t="shared" si="141"/>
        <v>0</v>
      </c>
      <c r="BK102" s="4" t="b">
        <f t="shared" si="142"/>
        <v>0</v>
      </c>
      <c r="BL102" s="4" t="b">
        <f t="shared" si="143"/>
        <v>1</v>
      </c>
      <c r="BM102" s="4" t="b">
        <f t="shared" si="144"/>
        <v>0</v>
      </c>
      <c r="BN102" s="4" t="b">
        <f t="shared" si="145"/>
        <v>0</v>
      </c>
      <c r="BO102" s="4" t="b">
        <f t="shared" si="146"/>
        <v>1</v>
      </c>
      <c r="BP102" s="4" t="b">
        <f t="shared" si="147"/>
        <v>1</v>
      </c>
      <c r="BQ102" s="4" t="b">
        <f t="shared" si="148"/>
        <v>1</v>
      </c>
      <c r="BR102" s="4" t="b">
        <f t="shared" si="149"/>
        <v>0</v>
      </c>
      <c r="BS102" s="4" t="b">
        <f t="shared" si="150"/>
        <v>1</v>
      </c>
      <c r="BT102" s="4" t="b">
        <f t="shared" si="151"/>
        <v>1</v>
      </c>
      <c r="BU102" s="4" t="b">
        <f t="shared" si="152"/>
        <v>0</v>
      </c>
      <c r="BV102" s="4" t="b">
        <f t="shared" si="153"/>
        <v>0</v>
      </c>
      <c r="BW102" s="4" t="b">
        <f t="shared" si="154"/>
        <v>0</v>
      </c>
      <c r="BX102" s="4" t="b">
        <f t="shared" si="155"/>
        <v>0</v>
      </c>
      <c r="BY102" s="4" t="b">
        <f t="shared" si="156"/>
        <v>0</v>
      </c>
      <c r="BZ102" s="4" t="b">
        <f t="shared" si="157"/>
        <v>0</v>
      </c>
      <c r="CA102" s="4" t="b">
        <f t="shared" si="158"/>
        <v>0</v>
      </c>
      <c r="CB102" s="4" t="b">
        <f t="shared" si="159"/>
        <v>1</v>
      </c>
      <c r="CC102" s="4" t="b">
        <f t="shared" si="160"/>
        <v>1</v>
      </c>
      <c r="CD102" s="4" t="b">
        <f t="shared" si="161"/>
        <v>0</v>
      </c>
      <c r="CE102" s="4" t="b">
        <f t="shared" si="162"/>
        <v>0</v>
      </c>
      <c r="CF102" s="4" t="b">
        <f t="shared" si="163"/>
        <v>0</v>
      </c>
      <c r="CG102" s="4" t="b">
        <f t="shared" si="164"/>
        <v>1</v>
      </c>
      <c r="CH102" s="4" t="b">
        <f t="shared" si="165"/>
        <v>1</v>
      </c>
      <c r="CI102" s="4" t="b">
        <f t="shared" si="166"/>
        <v>0</v>
      </c>
      <c r="CJ102" s="4" t="b">
        <f t="shared" si="167"/>
        <v>1</v>
      </c>
      <c r="CK102" s="4" t="b">
        <f t="shared" si="168"/>
        <v>0</v>
      </c>
      <c r="CL102" s="4" t="b">
        <f t="shared" si="169"/>
        <v>0</v>
      </c>
      <c r="CM102" s="4" t="b">
        <f t="shared" si="170"/>
        <v>1</v>
      </c>
      <c r="CN102" s="4" t="b">
        <f t="shared" si="171"/>
        <v>0</v>
      </c>
      <c r="CO102" s="4" t="b">
        <f t="shared" si="172"/>
        <v>0</v>
      </c>
      <c r="CP102" s="4" t="b">
        <f t="shared" si="173"/>
        <v>0</v>
      </c>
      <c r="CQ102" s="4" t="b">
        <f t="shared" si="174"/>
        <v>1</v>
      </c>
      <c r="CR102" s="4" t="b">
        <f t="shared" si="175"/>
        <v>0</v>
      </c>
      <c r="CS102" s="4" t="b">
        <f t="shared" si="176"/>
        <v>0</v>
      </c>
      <c r="CT102" s="4" t="b">
        <f t="shared" si="177"/>
        <v>0</v>
      </c>
      <c r="CU102" s="4" t="b">
        <f t="shared" si="178"/>
        <v>0</v>
      </c>
      <c r="CV102" s="4" t="b">
        <f t="shared" si="179"/>
        <v>0</v>
      </c>
      <c r="CW102" s="4" t="b">
        <f t="shared" si="180"/>
        <v>0</v>
      </c>
      <c r="CX102" s="4" t="b">
        <f t="shared" si="181"/>
        <v>0</v>
      </c>
      <c r="CY102" s="4" t="b">
        <f t="shared" si="182"/>
        <v>0</v>
      </c>
      <c r="CZ102" s="4" t="b">
        <f t="shared" si="183"/>
        <v>1</v>
      </c>
      <c r="DA102" s="4" t="b">
        <f t="shared" si="184"/>
        <v>0</v>
      </c>
      <c r="DB102" s="4" t="b">
        <f t="shared" si="185"/>
        <v>0</v>
      </c>
      <c r="DC102" s="4" t="b">
        <f t="shared" si="186"/>
        <v>0</v>
      </c>
      <c r="DD102" s="4" t="b">
        <f t="shared" si="187"/>
        <v>0</v>
      </c>
    </row>
    <row r="103" spans="1:108">
      <c r="A103" t="s">
        <v>1131</v>
      </c>
      <c r="C103" t="s">
        <v>1128</v>
      </c>
      <c r="E103" t="s">
        <v>1129</v>
      </c>
      <c r="F103" t="s">
        <v>969</v>
      </c>
      <c r="G103" t="s">
        <v>970</v>
      </c>
      <c r="H103" t="s">
        <v>7428</v>
      </c>
      <c r="I103" t="s">
        <v>7418</v>
      </c>
      <c r="J103" t="s">
        <v>355</v>
      </c>
      <c r="K103" t="s">
        <v>136</v>
      </c>
      <c r="L103" t="s">
        <v>6448</v>
      </c>
      <c r="M103" t="s">
        <v>221</v>
      </c>
      <c r="N103" t="s">
        <v>1132</v>
      </c>
      <c r="O103" t="b">
        <f t="shared" si="94"/>
        <v>1</v>
      </c>
      <c r="P103" t="b">
        <f t="shared" si="95"/>
        <v>1</v>
      </c>
      <c r="Q103" t="b">
        <f t="shared" si="96"/>
        <v>1</v>
      </c>
      <c r="R103" t="b">
        <f t="shared" si="97"/>
        <v>1</v>
      </c>
      <c r="S103" t="b">
        <f t="shared" si="98"/>
        <v>1</v>
      </c>
      <c r="T103" t="b">
        <f t="shared" si="99"/>
        <v>1</v>
      </c>
      <c r="U103" t="b">
        <f t="shared" si="100"/>
        <v>1</v>
      </c>
      <c r="V103" t="b">
        <f t="shared" si="101"/>
        <v>1</v>
      </c>
      <c r="W103" t="b">
        <f t="shared" si="102"/>
        <v>1</v>
      </c>
      <c r="X103" t="b">
        <f t="shared" si="103"/>
        <v>1</v>
      </c>
      <c r="Y103" t="b">
        <f t="shared" si="104"/>
        <v>1</v>
      </c>
      <c r="Z103" t="b">
        <f t="shared" si="105"/>
        <v>0</v>
      </c>
      <c r="AA103" t="b">
        <f t="shared" si="106"/>
        <v>1</v>
      </c>
      <c r="AB103" t="b">
        <f t="shared" si="107"/>
        <v>0</v>
      </c>
      <c r="AC103" t="b">
        <f t="shared" si="108"/>
        <v>0</v>
      </c>
      <c r="AD103" t="b">
        <f t="shared" si="109"/>
        <v>0</v>
      </c>
      <c r="AE103" t="b">
        <f t="shared" si="110"/>
        <v>0</v>
      </c>
      <c r="AF103" t="b">
        <f t="shared" si="111"/>
        <v>0</v>
      </c>
      <c r="AG103" t="b">
        <f t="shared" si="112"/>
        <v>1</v>
      </c>
      <c r="AH103" t="b">
        <f t="shared" si="113"/>
        <v>1</v>
      </c>
      <c r="AI103" t="b">
        <f t="shared" si="114"/>
        <v>0</v>
      </c>
      <c r="AJ103" t="b">
        <f t="shared" si="115"/>
        <v>0</v>
      </c>
      <c r="AK103" t="b">
        <f t="shared" si="116"/>
        <v>0</v>
      </c>
      <c r="AL103" t="b">
        <f t="shared" si="117"/>
        <v>1</v>
      </c>
      <c r="AM103" t="b">
        <f t="shared" si="118"/>
        <v>1</v>
      </c>
      <c r="AN103" t="b">
        <f t="shared" si="119"/>
        <v>0</v>
      </c>
      <c r="AO103" t="b">
        <f t="shared" si="120"/>
        <v>0</v>
      </c>
      <c r="AP103" t="b">
        <f t="shared" si="121"/>
        <v>0</v>
      </c>
      <c r="AQ103" t="b">
        <f t="shared" si="122"/>
        <v>0</v>
      </c>
      <c r="AR103" t="b">
        <f t="shared" si="123"/>
        <v>0</v>
      </c>
      <c r="AS103" t="b">
        <f t="shared" si="124"/>
        <v>0</v>
      </c>
      <c r="AT103" t="b">
        <f t="shared" si="125"/>
        <v>0</v>
      </c>
      <c r="AU103" t="b">
        <f t="shared" si="126"/>
        <v>0</v>
      </c>
      <c r="AV103" t="b">
        <f t="shared" si="127"/>
        <v>1</v>
      </c>
      <c r="AW103" t="b">
        <f t="shared" si="128"/>
        <v>1</v>
      </c>
      <c r="AX103" t="b">
        <f t="shared" si="129"/>
        <v>1</v>
      </c>
      <c r="AY103" t="b">
        <f t="shared" si="130"/>
        <v>1</v>
      </c>
      <c r="AZ103" t="b">
        <f t="shared" si="131"/>
        <v>0</v>
      </c>
      <c r="BA103" t="b">
        <f t="shared" si="132"/>
        <v>0</v>
      </c>
      <c r="BB103" t="b">
        <f t="shared" si="133"/>
        <v>0</v>
      </c>
      <c r="BC103" t="b">
        <f t="shared" si="134"/>
        <v>0</v>
      </c>
      <c r="BD103" t="b">
        <f t="shared" si="135"/>
        <v>0</v>
      </c>
      <c r="BE103" t="b">
        <f t="shared" si="136"/>
        <v>1</v>
      </c>
      <c r="BF103" t="b">
        <f t="shared" si="137"/>
        <v>0</v>
      </c>
      <c r="BG103" t="b">
        <f t="shared" si="138"/>
        <v>0</v>
      </c>
      <c r="BH103" t="b">
        <f t="shared" si="139"/>
        <v>1</v>
      </c>
      <c r="BI103" t="b">
        <f t="shared" si="140"/>
        <v>0</v>
      </c>
      <c r="BJ103" t="b">
        <f t="shared" si="141"/>
        <v>0</v>
      </c>
      <c r="BK103" t="b">
        <f t="shared" si="142"/>
        <v>0</v>
      </c>
      <c r="BL103" t="b">
        <f t="shared" si="143"/>
        <v>1</v>
      </c>
      <c r="BM103" t="b">
        <f t="shared" si="144"/>
        <v>0</v>
      </c>
      <c r="BN103" t="b">
        <f t="shared" si="145"/>
        <v>0</v>
      </c>
      <c r="BO103" t="b">
        <f t="shared" si="146"/>
        <v>1</v>
      </c>
      <c r="BP103" t="b">
        <f t="shared" si="147"/>
        <v>1</v>
      </c>
      <c r="BQ103" t="b">
        <f t="shared" si="148"/>
        <v>1</v>
      </c>
      <c r="BR103" t="b">
        <f t="shared" si="149"/>
        <v>0</v>
      </c>
      <c r="BS103" t="b">
        <f t="shared" si="150"/>
        <v>0</v>
      </c>
      <c r="BT103" t="b">
        <f t="shared" si="151"/>
        <v>0</v>
      </c>
      <c r="BU103" t="b">
        <f t="shared" si="152"/>
        <v>0</v>
      </c>
      <c r="BV103" t="b">
        <f t="shared" si="153"/>
        <v>0</v>
      </c>
      <c r="BW103" t="b">
        <f t="shared" si="154"/>
        <v>0</v>
      </c>
      <c r="BX103" t="b">
        <f t="shared" si="155"/>
        <v>0</v>
      </c>
      <c r="BY103" t="b">
        <f t="shared" si="156"/>
        <v>0</v>
      </c>
      <c r="BZ103" t="b">
        <f t="shared" si="157"/>
        <v>0</v>
      </c>
      <c r="CA103" t="b">
        <f t="shared" si="158"/>
        <v>0</v>
      </c>
      <c r="CB103" t="b">
        <f t="shared" si="159"/>
        <v>0</v>
      </c>
      <c r="CC103" t="b">
        <f t="shared" si="160"/>
        <v>0</v>
      </c>
      <c r="CD103" t="b">
        <f t="shared" si="161"/>
        <v>0</v>
      </c>
      <c r="CE103" t="b">
        <f t="shared" si="162"/>
        <v>0</v>
      </c>
      <c r="CF103" t="b">
        <f t="shared" si="163"/>
        <v>0</v>
      </c>
      <c r="CG103" t="b">
        <f t="shared" si="164"/>
        <v>1</v>
      </c>
      <c r="CH103" t="b">
        <f t="shared" si="165"/>
        <v>1</v>
      </c>
      <c r="CI103" t="b">
        <f t="shared" si="166"/>
        <v>0</v>
      </c>
      <c r="CJ103" t="b">
        <f t="shared" si="167"/>
        <v>0</v>
      </c>
      <c r="CK103" t="b">
        <f t="shared" si="168"/>
        <v>0</v>
      </c>
      <c r="CL103" t="b">
        <f t="shared" si="169"/>
        <v>0</v>
      </c>
      <c r="CM103" t="b">
        <f t="shared" si="170"/>
        <v>1</v>
      </c>
      <c r="CN103" t="b">
        <f t="shared" si="171"/>
        <v>0</v>
      </c>
      <c r="CO103" t="b">
        <f t="shared" si="172"/>
        <v>0</v>
      </c>
      <c r="CP103" t="b">
        <f t="shared" si="173"/>
        <v>0</v>
      </c>
      <c r="CQ103" t="b">
        <f t="shared" si="174"/>
        <v>1</v>
      </c>
      <c r="CR103" t="b">
        <f t="shared" si="175"/>
        <v>0</v>
      </c>
      <c r="CS103" t="b">
        <f t="shared" si="176"/>
        <v>0</v>
      </c>
      <c r="CT103" t="b">
        <f t="shared" si="177"/>
        <v>0</v>
      </c>
      <c r="CU103" t="b">
        <f t="shared" si="178"/>
        <v>0</v>
      </c>
      <c r="CV103" t="b">
        <f t="shared" si="179"/>
        <v>1</v>
      </c>
      <c r="CW103" t="b">
        <f t="shared" si="180"/>
        <v>0</v>
      </c>
      <c r="CX103" t="b">
        <f t="shared" si="181"/>
        <v>0</v>
      </c>
      <c r="CY103" t="b">
        <f t="shared" si="182"/>
        <v>0</v>
      </c>
      <c r="CZ103" t="b">
        <f t="shared" si="183"/>
        <v>0</v>
      </c>
      <c r="DA103" t="b">
        <f t="shared" si="184"/>
        <v>0</v>
      </c>
      <c r="DB103" t="b">
        <f t="shared" si="185"/>
        <v>0</v>
      </c>
      <c r="DC103" t="b">
        <f t="shared" si="186"/>
        <v>0</v>
      </c>
      <c r="DD103" t="b">
        <f t="shared" si="187"/>
        <v>0</v>
      </c>
    </row>
    <row r="104" spans="1:108">
      <c r="A104" t="s">
        <v>985</v>
      </c>
      <c r="C104" t="s">
        <v>986</v>
      </c>
      <c r="E104" t="s">
        <v>987</v>
      </c>
      <c r="F104" t="s">
        <v>969</v>
      </c>
      <c r="G104" t="s">
        <v>970</v>
      </c>
      <c r="H104" t="s">
        <v>7428</v>
      </c>
      <c r="I104" t="s">
        <v>7418</v>
      </c>
      <c r="J104" s="3" t="s">
        <v>124</v>
      </c>
      <c r="K104" t="s">
        <v>16</v>
      </c>
      <c r="L104" t="s">
        <v>6396</v>
      </c>
      <c r="M104" t="s">
        <v>6079</v>
      </c>
      <c r="N104" t="s">
        <v>988</v>
      </c>
      <c r="O104" t="b">
        <f t="shared" si="94"/>
        <v>1</v>
      </c>
      <c r="P104" t="b">
        <f t="shared" si="95"/>
        <v>1</v>
      </c>
      <c r="Q104" t="b">
        <f t="shared" si="96"/>
        <v>1</v>
      </c>
      <c r="R104" t="b">
        <f t="shared" si="97"/>
        <v>1</v>
      </c>
      <c r="S104" t="b">
        <f t="shared" si="98"/>
        <v>1</v>
      </c>
      <c r="T104" t="b">
        <f t="shared" si="99"/>
        <v>1</v>
      </c>
      <c r="U104" t="b">
        <f t="shared" si="100"/>
        <v>1</v>
      </c>
      <c r="V104" t="b">
        <f t="shared" si="101"/>
        <v>1</v>
      </c>
      <c r="W104" t="b">
        <f t="shared" si="102"/>
        <v>1</v>
      </c>
      <c r="X104" t="b">
        <f t="shared" si="103"/>
        <v>1</v>
      </c>
      <c r="Y104" t="b">
        <f t="shared" si="104"/>
        <v>0</v>
      </c>
      <c r="Z104" t="b">
        <f t="shared" si="105"/>
        <v>0</v>
      </c>
      <c r="AA104" t="b">
        <f t="shared" si="106"/>
        <v>1</v>
      </c>
      <c r="AB104" t="b">
        <f t="shared" si="107"/>
        <v>0</v>
      </c>
      <c r="AC104" t="b">
        <f t="shared" si="108"/>
        <v>0</v>
      </c>
      <c r="AD104" t="b">
        <f t="shared" si="109"/>
        <v>0</v>
      </c>
      <c r="AE104" t="b">
        <f t="shared" si="110"/>
        <v>0</v>
      </c>
      <c r="AF104" t="b">
        <f t="shared" si="111"/>
        <v>0</v>
      </c>
      <c r="AG104" t="b">
        <f t="shared" si="112"/>
        <v>0</v>
      </c>
      <c r="AH104" t="b">
        <f t="shared" si="113"/>
        <v>1</v>
      </c>
      <c r="AI104" t="b">
        <f t="shared" si="114"/>
        <v>0</v>
      </c>
      <c r="AJ104" t="b">
        <f t="shared" si="115"/>
        <v>0</v>
      </c>
      <c r="AK104" t="b">
        <f t="shared" si="116"/>
        <v>0</v>
      </c>
      <c r="AL104" t="b">
        <f t="shared" si="117"/>
        <v>0</v>
      </c>
      <c r="AM104" t="b">
        <f t="shared" si="118"/>
        <v>0</v>
      </c>
      <c r="AN104" t="b">
        <f t="shared" si="119"/>
        <v>0</v>
      </c>
      <c r="AO104" t="b">
        <f t="shared" si="120"/>
        <v>0</v>
      </c>
      <c r="AP104" t="b">
        <f t="shared" si="121"/>
        <v>0</v>
      </c>
      <c r="AQ104" t="b">
        <f t="shared" si="122"/>
        <v>0</v>
      </c>
      <c r="AR104" t="b">
        <f t="shared" si="123"/>
        <v>0</v>
      </c>
      <c r="AS104" t="b">
        <f t="shared" si="124"/>
        <v>0</v>
      </c>
      <c r="AT104" t="b">
        <f t="shared" si="125"/>
        <v>0</v>
      </c>
      <c r="AU104" t="b">
        <f t="shared" si="126"/>
        <v>0</v>
      </c>
      <c r="AV104" t="b">
        <f t="shared" si="127"/>
        <v>0</v>
      </c>
      <c r="AW104" t="b">
        <f t="shared" si="128"/>
        <v>0</v>
      </c>
      <c r="AX104" t="b">
        <f t="shared" si="129"/>
        <v>0</v>
      </c>
      <c r="AY104" t="b">
        <f t="shared" si="130"/>
        <v>0</v>
      </c>
      <c r="AZ104" t="b">
        <f t="shared" si="131"/>
        <v>1</v>
      </c>
      <c r="BA104" t="b">
        <f t="shared" si="132"/>
        <v>1</v>
      </c>
      <c r="BB104" t="b">
        <f t="shared" si="133"/>
        <v>0</v>
      </c>
      <c r="BC104" t="b">
        <f t="shared" si="134"/>
        <v>0</v>
      </c>
      <c r="BD104" t="b">
        <f t="shared" si="135"/>
        <v>0</v>
      </c>
      <c r="BE104" t="b">
        <f t="shared" si="136"/>
        <v>1</v>
      </c>
      <c r="BF104" t="b">
        <f t="shared" si="137"/>
        <v>0</v>
      </c>
      <c r="BG104" t="b">
        <f t="shared" si="138"/>
        <v>0</v>
      </c>
      <c r="BH104" t="b">
        <f t="shared" si="139"/>
        <v>0</v>
      </c>
      <c r="BI104" t="b">
        <f t="shared" si="140"/>
        <v>0</v>
      </c>
      <c r="BJ104" t="b">
        <f t="shared" si="141"/>
        <v>0</v>
      </c>
      <c r="BK104" t="b">
        <f t="shared" si="142"/>
        <v>0</v>
      </c>
      <c r="BL104" t="b">
        <f t="shared" si="143"/>
        <v>0</v>
      </c>
      <c r="BM104" t="b">
        <f t="shared" si="144"/>
        <v>0</v>
      </c>
      <c r="BN104" t="b">
        <f t="shared" si="145"/>
        <v>0</v>
      </c>
      <c r="BO104" t="b">
        <f t="shared" si="146"/>
        <v>1</v>
      </c>
      <c r="BP104" t="b">
        <f t="shared" si="147"/>
        <v>1</v>
      </c>
      <c r="BQ104" t="b">
        <f t="shared" si="148"/>
        <v>1</v>
      </c>
      <c r="BR104" t="b">
        <f t="shared" si="149"/>
        <v>0</v>
      </c>
      <c r="BS104" t="b">
        <f t="shared" si="150"/>
        <v>0</v>
      </c>
      <c r="BT104" t="b">
        <f t="shared" si="151"/>
        <v>0</v>
      </c>
      <c r="BU104" t="b">
        <f t="shared" si="152"/>
        <v>0</v>
      </c>
      <c r="BV104" t="b">
        <f t="shared" si="153"/>
        <v>0</v>
      </c>
      <c r="BW104" t="b">
        <f t="shared" si="154"/>
        <v>0</v>
      </c>
      <c r="BX104" t="b">
        <f t="shared" si="155"/>
        <v>0</v>
      </c>
      <c r="BY104" t="b">
        <f t="shared" si="156"/>
        <v>1</v>
      </c>
      <c r="BZ104" t="b">
        <f t="shared" si="157"/>
        <v>0</v>
      </c>
      <c r="CA104" t="b">
        <f t="shared" si="158"/>
        <v>0</v>
      </c>
      <c r="CB104" t="b">
        <f t="shared" si="159"/>
        <v>0</v>
      </c>
      <c r="CC104" t="b">
        <f t="shared" si="160"/>
        <v>0</v>
      </c>
      <c r="CD104" t="b">
        <f t="shared" si="161"/>
        <v>0</v>
      </c>
      <c r="CE104" t="b">
        <f t="shared" si="162"/>
        <v>0</v>
      </c>
      <c r="CF104" t="b">
        <f t="shared" si="163"/>
        <v>0</v>
      </c>
      <c r="CG104" t="b">
        <f t="shared" si="164"/>
        <v>0</v>
      </c>
      <c r="CH104" t="b">
        <f t="shared" si="165"/>
        <v>0</v>
      </c>
      <c r="CI104" t="b">
        <f t="shared" si="166"/>
        <v>0</v>
      </c>
      <c r="CJ104" t="b">
        <f t="shared" si="167"/>
        <v>0</v>
      </c>
      <c r="CK104" t="b">
        <f t="shared" si="168"/>
        <v>0</v>
      </c>
      <c r="CL104" t="b">
        <f t="shared" si="169"/>
        <v>0</v>
      </c>
      <c r="CM104" t="b">
        <f t="shared" si="170"/>
        <v>0</v>
      </c>
      <c r="CN104" t="b">
        <f t="shared" si="171"/>
        <v>0</v>
      </c>
      <c r="CO104" t="b">
        <f t="shared" si="172"/>
        <v>0</v>
      </c>
      <c r="CP104" t="b">
        <f t="shared" si="173"/>
        <v>0</v>
      </c>
      <c r="CQ104" t="b">
        <f t="shared" si="174"/>
        <v>0</v>
      </c>
      <c r="CR104" t="b">
        <f t="shared" si="175"/>
        <v>0</v>
      </c>
      <c r="CS104" t="b">
        <f t="shared" si="176"/>
        <v>0</v>
      </c>
      <c r="CT104" t="b">
        <f t="shared" si="177"/>
        <v>0</v>
      </c>
      <c r="CU104" t="b">
        <f t="shared" si="178"/>
        <v>0</v>
      </c>
      <c r="CV104" t="b">
        <f t="shared" si="179"/>
        <v>0</v>
      </c>
      <c r="CW104" t="b">
        <f t="shared" si="180"/>
        <v>0</v>
      </c>
      <c r="CX104" t="b">
        <f t="shared" si="181"/>
        <v>0</v>
      </c>
      <c r="CY104" t="b">
        <f t="shared" si="182"/>
        <v>0</v>
      </c>
      <c r="CZ104" t="b">
        <f t="shared" si="183"/>
        <v>0</v>
      </c>
      <c r="DA104" t="b">
        <f t="shared" si="184"/>
        <v>0</v>
      </c>
      <c r="DB104" t="b">
        <f t="shared" si="185"/>
        <v>0</v>
      </c>
      <c r="DC104" t="b">
        <f t="shared" si="186"/>
        <v>0</v>
      </c>
      <c r="DD104" t="b">
        <f t="shared" si="187"/>
        <v>0</v>
      </c>
    </row>
    <row r="105" spans="1:108">
      <c r="A105" t="s">
        <v>989</v>
      </c>
      <c r="C105" t="s">
        <v>986</v>
      </c>
      <c r="E105" t="s">
        <v>987</v>
      </c>
      <c r="F105" t="s">
        <v>969</v>
      </c>
      <c r="G105" t="s">
        <v>970</v>
      </c>
      <c r="H105" t="s">
        <v>7428</v>
      </c>
      <c r="I105" t="s">
        <v>7418</v>
      </c>
      <c r="J105" t="s">
        <v>109</v>
      </c>
      <c r="K105" t="s">
        <v>109</v>
      </c>
      <c r="L105" t="s">
        <v>6397</v>
      </c>
      <c r="M105" t="s">
        <v>6079</v>
      </c>
      <c r="N105" t="s">
        <v>990</v>
      </c>
      <c r="O105" t="b">
        <f t="shared" si="94"/>
        <v>0</v>
      </c>
      <c r="P105" t="b">
        <f t="shared" si="95"/>
        <v>1</v>
      </c>
      <c r="Q105" t="b">
        <f t="shared" si="96"/>
        <v>0</v>
      </c>
      <c r="R105" t="b">
        <f t="shared" si="97"/>
        <v>1</v>
      </c>
      <c r="S105" t="b">
        <f t="shared" si="98"/>
        <v>0</v>
      </c>
      <c r="T105" t="b">
        <f t="shared" si="99"/>
        <v>1</v>
      </c>
      <c r="U105" t="b">
        <f t="shared" si="100"/>
        <v>0</v>
      </c>
      <c r="V105" t="b">
        <f t="shared" si="101"/>
        <v>0</v>
      </c>
      <c r="W105" t="b">
        <f t="shared" si="102"/>
        <v>0</v>
      </c>
      <c r="X105" t="b">
        <f t="shared" si="103"/>
        <v>0</v>
      </c>
      <c r="Y105" t="b">
        <f t="shared" si="104"/>
        <v>1</v>
      </c>
      <c r="Z105" t="b">
        <f t="shared" si="105"/>
        <v>0</v>
      </c>
      <c r="AA105" t="b">
        <f t="shared" si="106"/>
        <v>0</v>
      </c>
      <c r="AB105" t="b">
        <f t="shared" si="107"/>
        <v>0</v>
      </c>
      <c r="AC105" t="b">
        <f t="shared" si="108"/>
        <v>0</v>
      </c>
      <c r="AD105" t="b">
        <f t="shared" si="109"/>
        <v>0</v>
      </c>
      <c r="AE105" t="b">
        <f t="shared" si="110"/>
        <v>0</v>
      </c>
      <c r="AF105" t="b">
        <f t="shared" si="111"/>
        <v>0</v>
      </c>
      <c r="AG105" t="b">
        <f t="shared" si="112"/>
        <v>1</v>
      </c>
      <c r="AH105" t="b">
        <f t="shared" si="113"/>
        <v>0</v>
      </c>
      <c r="AI105" t="b">
        <f t="shared" si="114"/>
        <v>0</v>
      </c>
      <c r="AJ105" t="b">
        <f t="shared" si="115"/>
        <v>0</v>
      </c>
      <c r="AK105" t="b">
        <f t="shared" si="116"/>
        <v>0</v>
      </c>
      <c r="AL105" t="b">
        <f t="shared" si="117"/>
        <v>0</v>
      </c>
      <c r="AM105" t="b">
        <f t="shared" si="118"/>
        <v>0</v>
      </c>
      <c r="AN105" t="b">
        <f t="shared" si="119"/>
        <v>0</v>
      </c>
      <c r="AO105" t="b">
        <f t="shared" si="120"/>
        <v>0</v>
      </c>
      <c r="AP105" t="b">
        <f t="shared" si="121"/>
        <v>0</v>
      </c>
      <c r="AQ105" t="b">
        <f t="shared" si="122"/>
        <v>0</v>
      </c>
      <c r="AR105" t="b">
        <f t="shared" si="123"/>
        <v>0</v>
      </c>
      <c r="AS105" t="b">
        <f t="shared" si="124"/>
        <v>0</v>
      </c>
      <c r="AT105" t="b">
        <f t="shared" si="125"/>
        <v>0</v>
      </c>
      <c r="AU105" t="b">
        <f t="shared" si="126"/>
        <v>0</v>
      </c>
      <c r="AV105" t="b">
        <f t="shared" si="127"/>
        <v>0</v>
      </c>
      <c r="AW105" t="b">
        <f t="shared" si="128"/>
        <v>0</v>
      </c>
      <c r="AX105" t="b">
        <f t="shared" si="129"/>
        <v>0</v>
      </c>
      <c r="AY105" t="b">
        <f t="shared" si="130"/>
        <v>0</v>
      </c>
      <c r="AZ105" t="b">
        <f t="shared" si="131"/>
        <v>0</v>
      </c>
      <c r="BA105" t="b">
        <f t="shared" si="132"/>
        <v>0</v>
      </c>
      <c r="BB105" t="b">
        <f t="shared" si="133"/>
        <v>0</v>
      </c>
      <c r="BC105" t="b">
        <f t="shared" si="134"/>
        <v>0</v>
      </c>
      <c r="BD105" t="b">
        <f t="shared" si="135"/>
        <v>0</v>
      </c>
      <c r="BE105" t="b">
        <f t="shared" si="136"/>
        <v>0</v>
      </c>
      <c r="BF105" t="b">
        <f t="shared" si="137"/>
        <v>0</v>
      </c>
      <c r="BG105" t="b">
        <f t="shared" si="138"/>
        <v>0</v>
      </c>
      <c r="BH105" t="b">
        <f t="shared" si="139"/>
        <v>0</v>
      </c>
      <c r="BI105" t="b">
        <f t="shared" si="140"/>
        <v>0</v>
      </c>
      <c r="BJ105" t="b">
        <f t="shared" si="141"/>
        <v>0</v>
      </c>
      <c r="BK105" t="b">
        <f t="shared" si="142"/>
        <v>0</v>
      </c>
      <c r="BL105" t="b">
        <f t="shared" si="143"/>
        <v>0</v>
      </c>
      <c r="BM105" t="b">
        <f t="shared" si="144"/>
        <v>0</v>
      </c>
      <c r="BN105" t="b">
        <f t="shared" si="145"/>
        <v>0</v>
      </c>
      <c r="BO105" t="b">
        <f t="shared" si="146"/>
        <v>0</v>
      </c>
      <c r="BP105" t="b">
        <f t="shared" si="147"/>
        <v>0</v>
      </c>
      <c r="BQ105" t="b">
        <f t="shared" si="148"/>
        <v>0</v>
      </c>
      <c r="BR105" t="b">
        <f t="shared" si="149"/>
        <v>0</v>
      </c>
      <c r="BS105" t="b">
        <f t="shared" si="150"/>
        <v>0</v>
      </c>
      <c r="BT105" t="b">
        <f t="shared" si="151"/>
        <v>0</v>
      </c>
      <c r="BU105" t="b">
        <f t="shared" si="152"/>
        <v>0</v>
      </c>
      <c r="BV105" t="b">
        <f t="shared" si="153"/>
        <v>0</v>
      </c>
      <c r="BW105" t="b">
        <f t="shared" si="154"/>
        <v>0</v>
      </c>
      <c r="BX105" t="b">
        <f t="shared" si="155"/>
        <v>0</v>
      </c>
      <c r="BY105" t="b">
        <f t="shared" si="156"/>
        <v>0</v>
      </c>
      <c r="BZ105" t="b">
        <f t="shared" si="157"/>
        <v>0</v>
      </c>
      <c r="CA105" t="b">
        <f t="shared" si="158"/>
        <v>0</v>
      </c>
      <c r="CB105" t="b">
        <f t="shared" si="159"/>
        <v>0</v>
      </c>
      <c r="CC105" t="b">
        <f t="shared" si="160"/>
        <v>1</v>
      </c>
      <c r="CD105" t="b">
        <f t="shared" si="161"/>
        <v>0</v>
      </c>
      <c r="CE105" t="b">
        <f t="shared" si="162"/>
        <v>0</v>
      </c>
      <c r="CF105" t="b">
        <f t="shared" si="163"/>
        <v>0</v>
      </c>
      <c r="CG105" t="b">
        <f t="shared" si="164"/>
        <v>0</v>
      </c>
      <c r="CH105" t="b">
        <f t="shared" si="165"/>
        <v>0</v>
      </c>
      <c r="CI105" t="b">
        <f t="shared" si="166"/>
        <v>0</v>
      </c>
      <c r="CJ105" t="b">
        <f t="shared" si="167"/>
        <v>0</v>
      </c>
      <c r="CK105" t="b">
        <f t="shared" si="168"/>
        <v>0</v>
      </c>
      <c r="CL105" t="b">
        <f t="shared" si="169"/>
        <v>0</v>
      </c>
      <c r="CM105" t="b">
        <f t="shared" si="170"/>
        <v>0</v>
      </c>
      <c r="CN105" t="b">
        <f t="shared" si="171"/>
        <v>0</v>
      </c>
      <c r="CO105" t="b">
        <f t="shared" si="172"/>
        <v>0</v>
      </c>
      <c r="CP105" t="b">
        <f t="shared" si="173"/>
        <v>0</v>
      </c>
      <c r="CQ105" t="b">
        <f t="shared" si="174"/>
        <v>0</v>
      </c>
      <c r="CR105" t="b">
        <f t="shared" si="175"/>
        <v>0</v>
      </c>
      <c r="CS105" t="b">
        <f t="shared" si="176"/>
        <v>0</v>
      </c>
      <c r="CT105" t="b">
        <f t="shared" si="177"/>
        <v>0</v>
      </c>
      <c r="CU105" t="b">
        <f t="shared" si="178"/>
        <v>0</v>
      </c>
      <c r="CV105" t="b">
        <f t="shared" si="179"/>
        <v>0</v>
      </c>
      <c r="CW105" t="b">
        <f t="shared" si="180"/>
        <v>0</v>
      </c>
      <c r="CX105" t="b">
        <f t="shared" si="181"/>
        <v>0</v>
      </c>
      <c r="CY105" t="b">
        <f t="shared" si="182"/>
        <v>0</v>
      </c>
      <c r="CZ105" t="b">
        <f t="shared" si="183"/>
        <v>0</v>
      </c>
      <c r="DA105" t="b">
        <f t="shared" si="184"/>
        <v>0</v>
      </c>
      <c r="DB105" t="b">
        <f t="shared" si="185"/>
        <v>0</v>
      </c>
      <c r="DC105" t="b">
        <f t="shared" si="186"/>
        <v>0</v>
      </c>
      <c r="DD105" t="b">
        <f t="shared" si="187"/>
        <v>0</v>
      </c>
    </row>
    <row r="106" spans="1:108">
      <c r="A106" s="4" t="s">
        <v>991</v>
      </c>
      <c r="C106" t="s">
        <v>986</v>
      </c>
      <c r="D106" s="4"/>
      <c r="E106" s="4" t="s">
        <v>987</v>
      </c>
      <c r="F106" t="s">
        <v>969</v>
      </c>
      <c r="G106" t="s">
        <v>970</v>
      </c>
      <c r="H106" t="s">
        <v>7428</v>
      </c>
      <c r="I106" t="s">
        <v>7418</v>
      </c>
      <c r="J106" s="4" t="s">
        <v>355</v>
      </c>
      <c r="K106" s="4" t="s">
        <v>136</v>
      </c>
      <c r="L106" s="4" t="s">
        <v>6398</v>
      </c>
      <c r="M106" t="s">
        <v>6079</v>
      </c>
      <c r="N106" s="4" t="s">
        <v>992</v>
      </c>
      <c r="O106" s="4" t="b">
        <f t="shared" si="94"/>
        <v>1</v>
      </c>
      <c r="P106" s="4" t="b">
        <f t="shared" si="95"/>
        <v>1</v>
      </c>
      <c r="Q106" s="4" t="b">
        <f t="shared" si="96"/>
        <v>0</v>
      </c>
      <c r="R106" s="4" t="b">
        <f t="shared" si="97"/>
        <v>0</v>
      </c>
      <c r="S106" s="4" t="b">
        <f t="shared" si="98"/>
        <v>0</v>
      </c>
      <c r="T106" s="4" t="b">
        <f t="shared" si="99"/>
        <v>0</v>
      </c>
      <c r="U106" s="4" t="b">
        <f t="shared" si="100"/>
        <v>1</v>
      </c>
      <c r="V106" s="4" t="b">
        <f t="shared" si="101"/>
        <v>1</v>
      </c>
      <c r="W106" s="4" t="b">
        <f t="shared" si="102"/>
        <v>0</v>
      </c>
      <c r="X106" s="4" t="b">
        <f t="shared" si="103"/>
        <v>0</v>
      </c>
      <c r="Y106" s="4" t="b">
        <f t="shared" si="104"/>
        <v>0</v>
      </c>
      <c r="Z106" s="4" t="b">
        <f t="shared" si="105"/>
        <v>0</v>
      </c>
      <c r="AA106" s="4" t="b">
        <f t="shared" si="106"/>
        <v>1</v>
      </c>
      <c r="AB106" s="4" t="b">
        <f t="shared" si="107"/>
        <v>0</v>
      </c>
      <c r="AC106" s="4" t="b">
        <f t="shared" si="108"/>
        <v>0</v>
      </c>
      <c r="AD106" s="4" t="b">
        <f t="shared" si="109"/>
        <v>0</v>
      </c>
      <c r="AE106" s="4" t="b">
        <f t="shared" si="110"/>
        <v>0</v>
      </c>
      <c r="AF106" s="4" t="b">
        <f t="shared" si="111"/>
        <v>0</v>
      </c>
      <c r="AG106" s="4" t="b">
        <f t="shared" si="112"/>
        <v>0</v>
      </c>
      <c r="AH106" s="4" t="b">
        <f t="shared" si="113"/>
        <v>0</v>
      </c>
      <c r="AI106" s="4" t="b">
        <f t="shared" si="114"/>
        <v>0</v>
      </c>
      <c r="AJ106" s="4" t="b">
        <f t="shared" si="115"/>
        <v>0</v>
      </c>
      <c r="AK106" s="4" t="b">
        <f t="shared" si="116"/>
        <v>0</v>
      </c>
      <c r="AL106" s="4" t="b">
        <f t="shared" si="117"/>
        <v>0</v>
      </c>
      <c r="AM106" s="4" t="b">
        <f t="shared" si="118"/>
        <v>0</v>
      </c>
      <c r="AN106" s="4" t="b">
        <f t="shared" si="119"/>
        <v>0</v>
      </c>
      <c r="AO106" s="4" t="b">
        <f t="shared" si="120"/>
        <v>0</v>
      </c>
      <c r="AP106" s="4" t="b">
        <f t="shared" si="121"/>
        <v>0</v>
      </c>
      <c r="AQ106" s="4" t="b">
        <f t="shared" si="122"/>
        <v>0</v>
      </c>
      <c r="AR106" s="4" t="b">
        <f t="shared" si="123"/>
        <v>0</v>
      </c>
      <c r="AS106" s="4" t="b">
        <f t="shared" si="124"/>
        <v>0</v>
      </c>
      <c r="AT106" s="4" t="b">
        <f t="shared" si="125"/>
        <v>0</v>
      </c>
      <c r="AU106" s="4" t="b">
        <f t="shared" si="126"/>
        <v>0</v>
      </c>
      <c r="AV106" s="4" t="b">
        <f t="shared" si="127"/>
        <v>0</v>
      </c>
      <c r="AW106" s="4" t="b">
        <f t="shared" si="128"/>
        <v>1</v>
      </c>
      <c r="AX106" s="4" t="b">
        <f t="shared" si="129"/>
        <v>0</v>
      </c>
      <c r="AY106" s="4" t="b">
        <f t="shared" si="130"/>
        <v>0</v>
      </c>
      <c r="AZ106" s="4" t="b">
        <f t="shared" si="131"/>
        <v>0</v>
      </c>
      <c r="BA106" s="4" t="b">
        <f t="shared" si="132"/>
        <v>0</v>
      </c>
      <c r="BB106" s="4" t="b">
        <f t="shared" si="133"/>
        <v>0</v>
      </c>
      <c r="BC106" s="4" t="b">
        <f t="shared" si="134"/>
        <v>0</v>
      </c>
      <c r="BD106" s="4" t="b">
        <f t="shared" si="135"/>
        <v>0</v>
      </c>
      <c r="BE106" s="4" t="b">
        <f t="shared" si="136"/>
        <v>0</v>
      </c>
      <c r="BF106" s="4" t="b">
        <f t="shared" si="137"/>
        <v>0</v>
      </c>
      <c r="BG106" s="4" t="b">
        <f t="shared" si="138"/>
        <v>0</v>
      </c>
      <c r="BH106" s="4" t="b">
        <f t="shared" si="139"/>
        <v>0</v>
      </c>
      <c r="BI106" s="4" t="b">
        <f t="shared" si="140"/>
        <v>0</v>
      </c>
      <c r="BJ106" s="4" t="b">
        <f t="shared" si="141"/>
        <v>0</v>
      </c>
      <c r="BK106" s="4" t="b">
        <f t="shared" si="142"/>
        <v>0</v>
      </c>
      <c r="BL106" s="4" t="b">
        <f t="shared" si="143"/>
        <v>0</v>
      </c>
      <c r="BM106" s="4" t="b">
        <f t="shared" si="144"/>
        <v>0</v>
      </c>
      <c r="BN106" s="4" t="b">
        <f t="shared" si="145"/>
        <v>0</v>
      </c>
      <c r="BO106" s="4" t="b">
        <f t="shared" si="146"/>
        <v>0</v>
      </c>
      <c r="BP106" s="4" t="b">
        <f t="shared" si="147"/>
        <v>0</v>
      </c>
      <c r="BQ106" s="4" t="b">
        <f t="shared" si="148"/>
        <v>0</v>
      </c>
      <c r="BR106" s="4" t="b">
        <f t="shared" si="149"/>
        <v>0</v>
      </c>
      <c r="BS106" s="4" t="b">
        <f t="shared" si="150"/>
        <v>1</v>
      </c>
      <c r="BT106" s="4" t="b">
        <f t="shared" si="151"/>
        <v>0</v>
      </c>
      <c r="BU106" s="4" t="b">
        <f t="shared" si="152"/>
        <v>0</v>
      </c>
      <c r="BV106" s="4" t="b">
        <f t="shared" si="153"/>
        <v>0</v>
      </c>
      <c r="BW106" s="4" t="b">
        <f t="shared" si="154"/>
        <v>0</v>
      </c>
      <c r="BX106" s="4" t="b">
        <f t="shared" si="155"/>
        <v>0</v>
      </c>
      <c r="BY106" s="4" t="b">
        <f t="shared" si="156"/>
        <v>0</v>
      </c>
      <c r="BZ106" s="4" t="b">
        <f t="shared" si="157"/>
        <v>0</v>
      </c>
      <c r="CA106" s="4" t="b">
        <f t="shared" si="158"/>
        <v>0</v>
      </c>
      <c r="CB106" s="4" t="b">
        <f t="shared" si="159"/>
        <v>0</v>
      </c>
      <c r="CC106" s="4" t="b">
        <f t="shared" si="160"/>
        <v>0</v>
      </c>
      <c r="CD106" s="4" t="b">
        <f t="shared" si="161"/>
        <v>0</v>
      </c>
      <c r="CE106" s="4" t="b">
        <f t="shared" si="162"/>
        <v>0</v>
      </c>
      <c r="CF106" s="4" t="b">
        <f t="shared" si="163"/>
        <v>0</v>
      </c>
      <c r="CG106" s="4" t="b">
        <f t="shared" si="164"/>
        <v>0</v>
      </c>
      <c r="CH106" s="4" t="b">
        <f t="shared" si="165"/>
        <v>0</v>
      </c>
      <c r="CI106" s="4" t="b">
        <f t="shared" si="166"/>
        <v>0</v>
      </c>
      <c r="CJ106" s="4" t="b">
        <f t="shared" si="167"/>
        <v>0</v>
      </c>
      <c r="CK106" s="4" t="b">
        <f t="shared" si="168"/>
        <v>0</v>
      </c>
      <c r="CL106" s="4" t="b">
        <f t="shared" si="169"/>
        <v>0</v>
      </c>
      <c r="CM106" s="4" t="b">
        <f t="shared" si="170"/>
        <v>0</v>
      </c>
      <c r="CN106" s="4" t="b">
        <f t="shared" si="171"/>
        <v>0</v>
      </c>
      <c r="CO106" s="4" t="b">
        <f t="shared" si="172"/>
        <v>0</v>
      </c>
      <c r="CP106" s="4" t="b">
        <f t="shared" si="173"/>
        <v>0</v>
      </c>
      <c r="CQ106" s="4" t="b">
        <f t="shared" si="174"/>
        <v>0</v>
      </c>
      <c r="CR106" s="4" t="b">
        <f t="shared" si="175"/>
        <v>0</v>
      </c>
      <c r="CS106" s="4" t="b">
        <f t="shared" si="176"/>
        <v>0</v>
      </c>
      <c r="CT106" s="4" t="b">
        <f t="shared" si="177"/>
        <v>0</v>
      </c>
      <c r="CU106" s="4" t="b">
        <f t="shared" si="178"/>
        <v>0</v>
      </c>
      <c r="CV106" s="4" t="b">
        <f t="shared" si="179"/>
        <v>0</v>
      </c>
      <c r="CW106" s="4" t="b">
        <f t="shared" si="180"/>
        <v>0</v>
      </c>
      <c r="CX106" s="4" t="b">
        <f t="shared" si="181"/>
        <v>0</v>
      </c>
      <c r="CY106" s="4" t="b">
        <f t="shared" si="182"/>
        <v>0</v>
      </c>
      <c r="CZ106" s="4" t="b">
        <f t="shared" si="183"/>
        <v>0</v>
      </c>
      <c r="DA106" s="4" t="b">
        <f t="shared" si="184"/>
        <v>0</v>
      </c>
      <c r="DB106" s="4" t="b">
        <f t="shared" si="185"/>
        <v>0</v>
      </c>
      <c r="DC106" s="4" t="b">
        <f t="shared" si="186"/>
        <v>0</v>
      </c>
      <c r="DD106" s="4" t="b">
        <f t="shared" si="187"/>
        <v>0</v>
      </c>
    </row>
    <row r="107" spans="1:108">
      <c r="A107" s="4" t="s">
        <v>993</v>
      </c>
      <c r="C107" t="s">
        <v>986</v>
      </c>
      <c r="D107" s="4"/>
      <c r="E107" s="4" t="s">
        <v>987</v>
      </c>
      <c r="F107" t="s">
        <v>969</v>
      </c>
      <c r="G107" t="s">
        <v>970</v>
      </c>
      <c r="H107" t="s">
        <v>7428</v>
      </c>
      <c r="I107" t="s">
        <v>7418</v>
      </c>
      <c r="J107" s="4" t="s">
        <v>994</v>
      </c>
      <c r="K107" s="4" t="s">
        <v>114</v>
      </c>
      <c r="L107" s="4" t="s">
        <v>6399</v>
      </c>
      <c r="M107" t="s">
        <v>6079</v>
      </c>
      <c r="N107" s="4" t="s">
        <v>995</v>
      </c>
      <c r="O107" s="4" t="b">
        <f t="shared" si="94"/>
        <v>1</v>
      </c>
      <c r="P107" s="4" t="b">
        <f t="shared" si="95"/>
        <v>1</v>
      </c>
      <c r="Q107" s="4" t="b">
        <f t="shared" si="96"/>
        <v>1</v>
      </c>
      <c r="R107" s="4" t="b">
        <f t="shared" si="97"/>
        <v>1</v>
      </c>
      <c r="S107" s="4" t="b">
        <f t="shared" si="98"/>
        <v>1</v>
      </c>
      <c r="T107" s="4" t="b">
        <f t="shared" si="99"/>
        <v>1</v>
      </c>
      <c r="U107" s="4" t="b">
        <f t="shared" si="100"/>
        <v>1</v>
      </c>
      <c r="V107" s="4" t="b">
        <f t="shared" si="101"/>
        <v>1</v>
      </c>
      <c r="W107" s="4" t="b">
        <f t="shared" si="102"/>
        <v>1</v>
      </c>
      <c r="X107" s="4" t="b">
        <f t="shared" si="103"/>
        <v>1</v>
      </c>
      <c r="Y107" s="4" t="b">
        <f t="shared" si="104"/>
        <v>1</v>
      </c>
      <c r="Z107" s="4" t="b">
        <f t="shared" si="105"/>
        <v>1</v>
      </c>
      <c r="AA107" s="4" t="b">
        <f t="shared" si="106"/>
        <v>1</v>
      </c>
      <c r="AB107" s="4" t="b">
        <f t="shared" si="107"/>
        <v>1</v>
      </c>
      <c r="AC107" s="4" t="b">
        <f t="shared" si="108"/>
        <v>0</v>
      </c>
      <c r="AD107" s="4" t="b">
        <f t="shared" si="109"/>
        <v>1</v>
      </c>
      <c r="AE107" s="4" t="b">
        <f t="shared" si="110"/>
        <v>1</v>
      </c>
      <c r="AF107" s="4" t="b">
        <f t="shared" si="111"/>
        <v>0</v>
      </c>
      <c r="AG107" s="4" t="b">
        <f t="shared" si="112"/>
        <v>1</v>
      </c>
      <c r="AH107" s="4" t="b">
        <f t="shared" si="113"/>
        <v>1</v>
      </c>
      <c r="AI107" s="4" t="b">
        <f t="shared" si="114"/>
        <v>1</v>
      </c>
      <c r="AJ107" s="4" t="b">
        <f t="shared" si="115"/>
        <v>0</v>
      </c>
      <c r="AK107" s="4" t="b">
        <f t="shared" si="116"/>
        <v>1</v>
      </c>
      <c r="AL107" s="4" t="b">
        <f t="shared" si="117"/>
        <v>0</v>
      </c>
      <c r="AM107" s="4" t="b">
        <f t="shared" si="118"/>
        <v>1</v>
      </c>
      <c r="AN107" s="4" t="b">
        <f t="shared" si="119"/>
        <v>1</v>
      </c>
      <c r="AO107" s="4" t="b">
        <f t="shared" si="120"/>
        <v>0</v>
      </c>
      <c r="AP107" s="4" t="b">
        <f t="shared" si="121"/>
        <v>0</v>
      </c>
      <c r="AQ107" s="4" t="b">
        <f t="shared" si="122"/>
        <v>1</v>
      </c>
      <c r="AR107" s="4" t="b">
        <f t="shared" si="123"/>
        <v>0</v>
      </c>
      <c r="AS107" s="4" t="b">
        <f t="shared" si="124"/>
        <v>0</v>
      </c>
      <c r="AT107" s="4" t="b">
        <f t="shared" si="125"/>
        <v>1</v>
      </c>
      <c r="AU107" s="4" t="b">
        <f t="shared" si="126"/>
        <v>1</v>
      </c>
      <c r="AV107" s="4" t="b">
        <f t="shared" si="127"/>
        <v>1</v>
      </c>
      <c r="AW107" s="4" t="b">
        <f t="shared" si="128"/>
        <v>1</v>
      </c>
      <c r="AX107" s="4" t="b">
        <f t="shared" si="129"/>
        <v>1</v>
      </c>
      <c r="AY107" s="4" t="b">
        <f t="shared" si="130"/>
        <v>1</v>
      </c>
      <c r="AZ107" s="4" t="b">
        <f t="shared" si="131"/>
        <v>1</v>
      </c>
      <c r="BA107" s="4" t="b">
        <f t="shared" si="132"/>
        <v>0</v>
      </c>
      <c r="BB107" s="4" t="b">
        <f t="shared" si="133"/>
        <v>0</v>
      </c>
      <c r="BC107" s="4" t="b">
        <f t="shared" si="134"/>
        <v>1</v>
      </c>
      <c r="BD107" s="4" t="b">
        <f t="shared" si="135"/>
        <v>1</v>
      </c>
      <c r="BE107" s="4" t="b">
        <f t="shared" si="136"/>
        <v>1</v>
      </c>
      <c r="BF107" s="4" t="b">
        <f t="shared" si="137"/>
        <v>1</v>
      </c>
      <c r="BG107" s="4" t="b">
        <f t="shared" si="138"/>
        <v>1</v>
      </c>
      <c r="BH107" s="4" t="b">
        <f t="shared" si="139"/>
        <v>1</v>
      </c>
      <c r="BI107" s="4" t="b">
        <f t="shared" si="140"/>
        <v>0</v>
      </c>
      <c r="BJ107" s="4" t="b">
        <f t="shared" si="141"/>
        <v>0</v>
      </c>
      <c r="BK107" s="4" t="b">
        <f t="shared" si="142"/>
        <v>1</v>
      </c>
      <c r="BL107" s="4" t="b">
        <f t="shared" si="143"/>
        <v>1</v>
      </c>
      <c r="BM107" s="4" t="b">
        <f t="shared" si="144"/>
        <v>0</v>
      </c>
      <c r="BN107" s="4" t="b">
        <f t="shared" si="145"/>
        <v>1</v>
      </c>
      <c r="BO107" s="4" t="b">
        <f t="shared" si="146"/>
        <v>1</v>
      </c>
      <c r="BP107" s="4" t="b">
        <f t="shared" si="147"/>
        <v>1</v>
      </c>
      <c r="BQ107" s="4" t="b">
        <f t="shared" si="148"/>
        <v>1</v>
      </c>
      <c r="BR107" s="4" t="b">
        <f t="shared" si="149"/>
        <v>1</v>
      </c>
      <c r="BS107" s="4" t="b">
        <f t="shared" si="150"/>
        <v>1</v>
      </c>
      <c r="BT107" s="4" t="b">
        <f t="shared" si="151"/>
        <v>1</v>
      </c>
      <c r="BU107" s="4" t="b">
        <f t="shared" si="152"/>
        <v>1</v>
      </c>
      <c r="BV107" s="4" t="b">
        <f t="shared" si="153"/>
        <v>1</v>
      </c>
      <c r="BW107" s="4" t="b">
        <f t="shared" si="154"/>
        <v>1</v>
      </c>
      <c r="BX107" s="4" t="b">
        <f t="shared" si="155"/>
        <v>1</v>
      </c>
      <c r="BY107" s="4" t="b">
        <f t="shared" si="156"/>
        <v>1</v>
      </c>
      <c r="BZ107" s="4" t="b">
        <f t="shared" si="157"/>
        <v>1</v>
      </c>
      <c r="CA107" s="4" t="b">
        <f t="shared" si="158"/>
        <v>0</v>
      </c>
      <c r="CB107" s="4" t="b">
        <f t="shared" si="159"/>
        <v>1</v>
      </c>
      <c r="CC107" s="4" t="b">
        <f t="shared" si="160"/>
        <v>1</v>
      </c>
      <c r="CD107" s="4" t="b">
        <f t="shared" si="161"/>
        <v>0</v>
      </c>
      <c r="CE107" s="4" t="b">
        <f t="shared" si="162"/>
        <v>1</v>
      </c>
      <c r="CF107" s="4" t="b">
        <f t="shared" si="163"/>
        <v>0</v>
      </c>
      <c r="CG107" s="4" t="b">
        <f t="shared" si="164"/>
        <v>1</v>
      </c>
      <c r="CH107" s="4" t="b">
        <f t="shared" si="165"/>
        <v>1</v>
      </c>
      <c r="CI107" s="4" t="b">
        <f t="shared" si="166"/>
        <v>0</v>
      </c>
      <c r="CJ107" s="4" t="b">
        <f t="shared" si="167"/>
        <v>1</v>
      </c>
      <c r="CK107" s="4" t="b">
        <f t="shared" si="168"/>
        <v>1</v>
      </c>
      <c r="CL107" s="4" t="b">
        <f t="shared" si="169"/>
        <v>0</v>
      </c>
      <c r="CM107" s="4" t="b">
        <f t="shared" si="170"/>
        <v>1</v>
      </c>
      <c r="CN107" s="4" t="b">
        <f t="shared" si="171"/>
        <v>0</v>
      </c>
      <c r="CO107" s="4" t="b">
        <f t="shared" si="172"/>
        <v>1</v>
      </c>
      <c r="CP107" s="4" t="b">
        <f t="shared" si="173"/>
        <v>1</v>
      </c>
      <c r="CQ107" s="4" t="b">
        <f t="shared" si="174"/>
        <v>0</v>
      </c>
      <c r="CR107" s="4" t="b">
        <f t="shared" si="175"/>
        <v>1</v>
      </c>
      <c r="CS107" s="4" t="b">
        <f t="shared" si="176"/>
        <v>0</v>
      </c>
      <c r="CT107" s="4" t="b">
        <f t="shared" si="177"/>
        <v>1</v>
      </c>
      <c r="CU107" s="4" t="b">
        <f t="shared" si="178"/>
        <v>0</v>
      </c>
      <c r="CV107" s="4" t="b">
        <f t="shared" si="179"/>
        <v>1</v>
      </c>
      <c r="CW107" s="4" t="b">
        <f t="shared" si="180"/>
        <v>1</v>
      </c>
      <c r="CX107" s="4" t="b">
        <f t="shared" si="181"/>
        <v>1</v>
      </c>
      <c r="CY107" s="4" t="b">
        <f t="shared" si="182"/>
        <v>0</v>
      </c>
      <c r="CZ107" s="4" t="b">
        <f t="shared" si="183"/>
        <v>0</v>
      </c>
      <c r="DA107" s="4" t="b">
        <f t="shared" si="184"/>
        <v>0</v>
      </c>
      <c r="DB107" s="4" t="b">
        <f t="shared" si="185"/>
        <v>0</v>
      </c>
      <c r="DC107" s="4" t="b">
        <f t="shared" si="186"/>
        <v>1</v>
      </c>
      <c r="DD107" s="4" t="b">
        <f t="shared" si="187"/>
        <v>1</v>
      </c>
    </row>
    <row r="108" spans="1:108">
      <c r="A108" t="s">
        <v>996</v>
      </c>
      <c r="C108" t="s">
        <v>986</v>
      </c>
      <c r="E108" t="s">
        <v>987</v>
      </c>
      <c r="F108" t="s">
        <v>969</v>
      </c>
      <c r="G108" t="s">
        <v>970</v>
      </c>
      <c r="H108" t="s">
        <v>7428</v>
      </c>
      <c r="I108" t="s">
        <v>7418</v>
      </c>
      <c r="J108" t="s">
        <v>119</v>
      </c>
      <c r="K108" t="s">
        <v>109</v>
      </c>
      <c r="L108" t="s">
        <v>6400</v>
      </c>
      <c r="M108" t="s">
        <v>6079</v>
      </c>
      <c r="N108" t="s">
        <v>997</v>
      </c>
      <c r="O108" t="b">
        <f t="shared" si="94"/>
        <v>0</v>
      </c>
      <c r="P108" t="b">
        <f t="shared" si="95"/>
        <v>1</v>
      </c>
      <c r="Q108" t="b">
        <f t="shared" si="96"/>
        <v>0</v>
      </c>
      <c r="R108" t="b">
        <f t="shared" si="97"/>
        <v>0</v>
      </c>
      <c r="S108" t="b">
        <f t="shared" si="98"/>
        <v>0</v>
      </c>
      <c r="T108" t="b">
        <f t="shared" si="99"/>
        <v>1</v>
      </c>
      <c r="U108" t="b">
        <f t="shared" si="100"/>
        <v>0</v>
      </c>
      <c r="V108" t="b">
        <f t="shared" si="101"/>
        <v>0</v>
      </c>
      <c r="W108" t="b">
        <f t="shared" si="102"/>
        <v>0</v>
      </c>
      <c r="X108" t="b">
        <f t="shared" si="103"/>
        <v>0</v>
      </c>
      <c r="Y108" t="b">
        <f t="shared" si="104"/>
        <v>1</v>
      </c>
      <c r="Z108" t="b">
        <f t="shared" si="105"/>
        <v>0</v>
      </c>
      <c r="AA108" t="b">
        <f t="shared" si="106"/>
        <v>0</v>
      </c>
      <c r="AB108" t="b">
        <f t="shared" si="107"/>
        <v>0</v>
      </c>
      <c r="AC108" t="b">
        <f t="shared" si="108"/>
        <v>0</v>
      </c>
      <c r="AD108" t="b">
        <f t="shared" si="109"/>
        <v>0</v>
      </c>
      <c r="AE108" t="b">
        <f t="shared" si="110"/>
        <v>0</v>
      </c>
      <c r="AF108" t="b">
        <f t="shared" si="111"/>
        <v>0</v>
      </c>
      <c r="AG108" t="b">
        <f t="shared" si="112"/>
        <v>1</v>
      </c>
      <c r="AH108" t="b">
        <f t="shared" si="113"/>
        <v>0</v>
      </c>
      <c r="AI108" t="b">
        <f t="shared" si="114"/>
        <v>0</v>
      </c>
      <c r="AJ108" t="b">
        <f t="shared" si="115"/>
        <v>0</v>
      </c>
      <c r="AK108" t="b">
        <f t="shared" si="116"/>
        <v>0</v>
      </c>
      <c r="AL108" t="b">
        <f t="shared" si="117"/>
        <v>1</v>
      </c>
      <c r="AM108" t="b">
        <f t="shared" si="118"/>
        <v>0</v>
      </c>
      <c r="AN108" t="b">
        <f t="shared" si="119"/>
        <v>0</v>
      </c>
      <c r="AO108" t="b">
        <f t="shared" si="120"/>
        <v>0</v>
      </c>
      <c r="AP108" t="b">
        <f t="shared" si="121"/>
        <v>0</v>
      </c>
      <c r="AQ108" t="b">
        <f t="shared" si="122"/>
        <v>0</v>
      </c>
      <c r="AR108" t="b">
        <f t="shared" si="123"/>
        <v>0</v>
      </c>
      <c r="AS108" t="b">
        <f t="shared" si="124"/>
        <v>0</v>
      </c>
      <c r="AT108" t="b">
        <f t="shared" si="125"/>
        <v>0</v>
      </c>
      <c r="AU108" t="b">
        <f t="shared" si="126"/>
        <v>0</v>
      </c>
      <c r="AV108" t="b">
        <f t="shared" si="127"/>
        <v>0</v>
      </c>
      <c r="AW108" t="b">
        <f t="shared" si="128"/>
        <v>0</v>
      </c>
      <c r="AX108" t="b">
        <f t="shared" si="129"/>
        <v>0</v>
      </c>
      <c r="AY108" t="b">
        <f t="shared" si="130"/>
        <v>0</v>
      </c>
      <c r="AZ108" t="b">
        <f t="shared" si="131"/>
        <v>0</v>
      </c>
      <c r="BA108" t="b">
        <f t="shared" si="132"/>
        <v>0</v>
      </c>
      <c r="BB108" t="b">
        <f t="shared" si="133"/>
        <v>0</v>
      </c>
      <c r="BC108" t="b">
        <f t="shared" si="134"/>
        <v>0</v>
      </c>
      <c r="BD108" t="b">
        <f t="shared" si="135"/>
        <v>0</v>
      </c>
      <c r="BE108" t="b">
        <f t="shared" si="136"/>
        <v>0</v>
      </c>
      <c r="BF108" t="b">
        <f t="shared" si="137"/>
        <v>0</v>
      </c>
      <c r="BG108" t="b">
        <f t="shared" si="138"/>
        <v>0</v>
      </c>
      <c r="BH108" t="b">
        <f t="shared" si="139"/>
        <v>0</v>
      </c>
      <c r="BI108" t="b">
        <f t="shared" si="140"/>
        <v>0</v>
      </c>
      <c r="BJ108" t="b">
        <f t="shared" si="141"/>
        <v>0</v>
      </c>
      <c r="BK108" t="b">
        <f t="shared" si="142"/>
        <v>0</v>
      </c>
      <c r="BL108" t="b">
        <f t="shared" si="143"/>
        <v>0</v>
      </c>
      <c r="BM108" t="b">
        <f t="shared" si="144"/>
        <v>0</v>
      </c>
      <c r="BN108" t="b">
        <f t="shared" si="145"/>
        <v>0</v>
      </c>
      <c r="BO108" t="b">
        <f t="shared" si="146"/>
        <v>0</v>
      </c>
      <c r="BP108" t="b">
        <f t="shared" si="147"/>
        <v>0</v>
      </c>
      <c r="BQ108" t="b">
        <f t="shared" si="148"/>
        <v>0</v>
      </c>
      <c r="BR108" t="b">
        <f t="shared" si="149"/>
        <v>0</v>
      </c>
      <c r="BS108" t="b">
        <f t="shared" si="150"/>
        <v>0</v>
      </c>
      <c r="BT108" t="b">
        <f t="shared" si="151"/>
        <v>0</v>
      </c>
      <c r="BU108" t="b">
        <f t="shared" si="152"/>
        <v>0</v>
      </c>
      <c r="BV108" t="b">
        <f t="shared" si="153"/>
        <v>0</v>
      </c>
      <c r="BW108" t="b">
        <f t="shared" si="154"/>
        <v>0</v>
      </c>
      <c r="BX108" t="b">
        <f t="shared" si="155"/>
        <v>0</v>
      </c>
      <c r="BY108" t="b">
        <f t="shared" si="156"/>
        <v>0</v>
      </c>
      <c r="BZ108" t="b">
        <f t="shared" si="157"/>
        <v>0</v>
      </c>
      <c r="CA108" t="b">
        <f t="shared" si="158"/>
        <v>0</v>
      </c>
      <c r="CB108" t="b">
        <f t="shared" si="159"/>
        <v>0</v>
      </c>
      <c r="CC108" t="b">
        <f t="shared" si="160"/>
        <v>0</v>
      </c>
      <c r="CD108" t="b">
        <f t="shared" si="161"/>
        <v>0</v>
      </c>
      <c r="CE108" t="b">
        <f t="shared" si="162"/>
        <v>0</v>
      </c>
      <c r="CF108" t="b">
        <f t="shared" si="163"/>
        <v>0</v>
      </c>
      <c r="CG108" t="b">
        <f t="shared" si="164"/>
        <v>0</v>
      </c>
      <c r="CH108" t="b">
        <f t="shared" si="165"/>
        <v>0</v>
      </c>
      <c r="CI108" t="b">
        <f t="shared" si="166"/>
        <v>0</v>
      </c>
      <c r="CJ108" t="b">
        <f t="shared" si="167"/>
        <v>0</v>
      </c>
      <c r="CK108" t="b">
        <f t="shared" si="168"/>
        <v>0</v>
      </c>
      <c r="CL108" t="b">
        <f t="shared" si="169"/>
        <v>0</v>
      </c>
      <c r="CM108" t="b">
        <f t="shared" si="170"/>
        <v>0</v>
      </c>
      <c r="CN108" t="b">
        <f t="shared" si="171"/>
        <v>0</v>
      </c>
      <c r="CO108" t="b">
        <f t="shared" si="172"/>
        <v>0</v>
      </c>
      <c r="CP108" t="b">
        <f t="shared" si="173"/>
        <v>0</v>
      </c>
      <c r="CQ108" t="b">
        <f t="shared" si="174"/>
        <v>0</v>
      </c>
      <c r="CR108" t="b">
        <f t="shared" si="175"/>
        <v>0</v>
      </c>
      <c r="CS108" t="b">
        <f t="shared" si="176"/>
        <v>0</v>
      </c>
      <c r="CT108" t="b">
        <f t="shared" si="177"/>
        <v>0</v>
      </c>
      <c r="CU108" t="b">
        <f t="shared" si="178"/>
        <v>0</v>
      </c>
      <c r="CV108" t="b">
        <f t="shared" si="179"/>
        <v>0</v>
      </c>
      <c r="CW108" t="b">
        <f t="shared" si="180"/>
        <v>0</v>
      </c>
      <c r="CX108" t="b">
        <f t="shared" si="181"/>
        <v>0</v>
      </c>
      <c r="CY108" t="b">
        <f t="shared" si="182"/>
        <v>0</v>
      </c>
      <c r="CZ108" t="b">
        <f t="shared" si="183"/>
        <v>0</v>
      </c>
      <c r="DA108" t="b">
        <f t="shared" si="184"/>
        <v>0</v>
      </c>
      <c r="DB108" t="b">
        <f t="shared" si="185"/>
        <v>0</v>
      </c>
      <c r="DC108" t="b">
        <f t="shared" si="186"/>
        <v>0</v>
      </c>
      <c r="DD108" t="b">
        <f t="shared" si="187"/>
        <v>0</v>
      </c>
    </row>
    <row r="109" spans="1:108">
      <c r="A109" t="s">
        <v>998</v>
      </c>
      <c r="C109" t="s">
        <v>986</v>
      </c>
      <c r="E109" t="s">
        <v>987</v>
      </c>
      <c r="F109" t="s">
        <v>969</v>
      </c>
      <c r="G109" t="s">
        <v>970</v>
      </c>
      <c r="H109" t="s">
        <v>7428</v>
      </c>
      <c r="I109" t="s">
        <v>7418</v>
      </c>
      <c r="J109" t="s">
        <v>119</v>
      </c>
      <c r="K109" t="s">
        <v>109</v>
      </c>
      <c r="L109" t="s">
        <v>6401</v>
      </c>
      <c r="M109" t="s">
        <v>174</v>
      </c>
      <c r="N109" t="s">
        <v>999</v>
      </c>
      <c r="O109" t="b">
        <f t="shared" si="94"/>
        <v>1</v>
      </c>
      <c r="P109" t="b">
        <f t="shared" si="95"/>
        <v>1</v>
      </c>
      <c r="Q109" t="b">
        <f t="shared" si="96"/>
        <v>1</v>
      </c>
      <c r="R109" t="b">
        <f t="shared" si="97"/>
        <v>1</v>
      </c>
      <c r="S109" t="b">
        <f t="shared" si="98"/>
        <v>0</v>
      </c>
      <c r="T109" t="b">
        <f t="shared" si="99"/>
        <v>0</v>
      </c>
      <c r="U109" t="b">
        <f t="shared" si="100"/>
        <v>0</v>
      </c>
      <c r="V109" t="b">
        <f t="shared" si="101"/>
        <v>1</v>
      </c>
      <c r="W109" t="b">
        <f t="shared" si="102"/>
        <v>0</v>
      </c>
      <c r="X109" t="b">
        <f t="shared" si="103"/>
        <v>1</v>
      </c>
      <c r="Y109" t="b">
        <f t="shared" si="104"/>
        <v>1</v>
      </c>
      <c r="Z109" t="b">
        <f t="shared" si="105"/>
        <v>1</v>
      </c>
      <c r="AA109" t="b">
        <f t="shared" si="106"/>
        <v>1</v>
      </c>
      <c r="AB109" t="b">
        <f t="shared" si="107"/>
        <v>0</v>
      </c>
      <c r="AC109" t="b">
        <f t="shared" si="108"/>
        <v>0</v>
      </c>
      <c r="AD109" t="b">
        <f t="shared" si="109"/>
        <v>0</v>
      </c>
      <c r="AE109" t="b">
        <f t="shared" si="110"/>
        <v>0</v>
      </c>
      <c r="AF109" t="b">
        <f t="shared" si="111"/>
        <v>0</v>
      </c>
      <c r="AG109" t="b">
        <f t="shared" si="112"/>
        <v>0</v>
      </c>
      <c r="AH109" t="b">
        <f t="shared" si="113"/>
        <v>0</v>
      </c>
      <c r="AI109" t="b">
        <f t="shared" si="114"/>
        <v>0</v>
      </c>
      <c r="AJ109" t="b">
        <f t="shared" si="115"/>
        <v>0</v>
      </c>
      <c r="AK109" t="b">
        <f t="shared" si="116"/>
        <v>1</v>
      </c>
      <c r="AL109" t="b">
        <f t="shared" si="117"/>
        <v>0</v>
      </c>
      <c r="AM109" t="b">
        <f t="shared" si="118"/>
        <v>1</v>
      </c>
      <c r="AN109" t="b">
        <f t="shared" si="119"/>
        <v>1</v>
      </c>
      <c r="AO109" t="b">
        <f t="shared" si="120"/>
        <v>0</v>
      </c>
      <c r="AP109" t="b">
        <f t="shared" si="121"/>
        <v>0</v>
      </c>
      <c r="AQ109" t="b">
        <f t="shared" si="122"/>
        <v>1</v>
      </c>
      <c r="AR109" t="b">
        <f t="shared" si="123"/>
        <v>0</v>
      </c>
      <c r="AS109" t="b">
        <f t="shared" si="124"/>
        <v>0</v>
      </c>
      <c r="AT109" t="b">
        <f t="shared" si="125"/>
        <v>0</v>
      </c>
      <c r="AU109" t="b">
        <f t="shared" si="126"/>
        <v>0</v>
      </c>
      <c r="AV109" t="b">
        <f t="shared" si="127"/>
        <v>1</v>
      </c>
      <c r="AW109" t="b">
        <f t="shared" si="128"/>
        <v>0</v>
      </c>
      <c r="AX109" t="b">
        <f t="shared" si="129"/>
        <v>0</v>
      </c>
      <c r="AY109" t="b">
        <f t="shared" si="130"/>
        <v>0</v>
      </c>
      <c r="AZ109" t="b">
        <f t="shared" si="131"/>
        <v>0</v>
      </c>
      <c r="BA109" t="b">
        <f t="shared" si="132"/>
        <v>0</v>
      </c>
      <c r="BB109" t="b">
        <f t="shared" si="133"/>
        <v>1</v>
      </c>
      <c r="BC109" t="b">
        <f t="shared" si="134"/>
        <v>1</v>
      </c>
      <c r="BD109" t="b">
        <f t="shared" si="135"/>
        <v>0</v>
      </c>
      <c r="BE109" t="b">
        <f t="shared" si="136"/>
        <v>0</v>
      </c>
      <c r="BF109" t="b">
        <f t="shared" si="137"/>
        <v>1</v>
      </c>
      <c r="BG109" t="b">
        <f t="shared" si="138"/>
        <v>0</v>
      </c>
      <c r="BH109" t="b">
        <f t="shared" si="139"/>
        <v>0</v>
      </c>
      <c r="BI109" t="b">
        <f t="shared" si="140"/>
        <v>0</v>
      </c>
      <c r="BJ109" t="b">
        <f t="shared" si="141"/>
        <v>0</v>
      </c>
      <c r="BK109" t="b">
        <f t="shared" si="142"/>
        <v>0</v>
      </c>
      <c r="BL109" t="b">
        <f t="shared" si="143"/>
        <v>0</v>
      </c>
      <c r="BM109" t="b">
        <f t="shared" si="144"/>
        <v>1</v>
      </c>
      <c r="BN109" t="b">
        <f t="shared" si="145"/>
        <v>0</v>
      </c>
      <c r="BO109" t="b">
        <f t="shared" si="146"/>
        <v>0</v>
      </c>
      <c r="BP109" t="b">
        <f t="shared" si="147"/>
        <v>0</v>
      </c>
      <c r="BQ109" t="b">
        <f t="shared" si="148"/>
        <v>0</v>
      </c>
      <c r="BR109" t="b">
        <f t="shared" si="149"/>
        <v>0</v>
      </c>
      <c r="BS109" t="b">
        <f t="shared" si="150"/>
        <v>0</v>
      </c>
      <c r="BT109" t="b">
        <f t="shared" si="151"/>
        <v>1</v>
      </c>
      <c r="BU109" t="b">
        <f t="shared" si="152"/>
        <v>0</v>
      </c>
      <c r="BV109" t="b">
        <f t="shared" si="153"/>
        <v>0</v>
      </c>
      <c r="BW109" t="b">
        <f t="shared" si="154"/>
        <v>0</v>
      </c>
      <c r="BX109" t="b">
        <f t="shared" si="155"/>
        <v>0</v>
      </c>
      <c r="BY109" t="b">
        <f t="shared" si="156"/>
        <v>0</v>
      </c>
      <c r="BZ109" t="b">
        <f t="shared" si="157"/>
        <v>0</v>
      </c>
      <c r="CA109" t="b">
        <f t="shared" si="158"/>
        <v>1</v>
      </c>
      <c r="CB109" t="b">
        <f t="shared" si="159"/>
        <v>0</v>
      </c>
      <c r="CC109" t="b">
        <f t="shared" si="160"/>
        <v>0</v>
      </c>
      <c r="CD109" t="b">
        <f t="shared" si="161"/>
        <v>1</v>
      </c>
      <c r="CE109" t="b">
        <f t="shared" si="162"/>
        <v>0</v>
      </c>
      <c r="CF109" t="b">
        <f t="shared" si="163"/>
        <v>0</v>
      </c>
      <c r="CG109" t="b">
        <f t="shared" si="164"/>
        <v>0</v>
      </c>
      <c r="CH109" t="b">
        <f t="shared" si="165"/>
        <v>0</v>
      </c>
      <c r="CI109" t="b">
        <f t="shared" si="166"/>
        <v>0</v>
      </c>
      <c r="CJ109" t="b">
        <f t="shared" si="167"/>
        <v>0</v>
      </c>
      <c r="CK109" t="b">
        <f t="shared" si="168"/>
        <v>0</v>
      </c>
      <c r="CL109" t="b">
        <f t="shared" si="169"/>
        <v>1</v>
      </c>
      <c r="CM109" t="b">
        <f t="shared" si="170"/>
        <v>0</v>
      </c>
      <c r="CN109" t="b">
        <f t="shared" si="171"/>
        <v>0</v>
      </c>
      <c r="CO109" t="b">
        <f t="shared" si="172"/>
        <v>1</v>
      </c>
      <c r="CP109" t="b">
        <f t="shared" si="173"/>
        <v>1</v>
      </c>
      <c r="CQ109" t="b">
        <f t="shared" si="174"/>
        <v>0</v>
      </c>
      <c r="CR109" t="b">
        <f t="shared" si="175"/>
        <v>1</v>
      </c>
      <c r="CS109" t="b">
        <f t="shared" si="176"/>
        <v>0</v>
      </c>
      <c r="CT109" t="b">
        <f t="shared" si="177"/>
        <v>0</v>
      </c>
      <c r="CU109" t="b">
        <f t="shared" si="178"/>
        <v>0</v>
      </c>
      <c r="CV109" t="b">
        <f t="shared" si="179"/>
        <v>0</v>
      </c>
      <c r="CW109" t="b">
        <f t="shared" si="180"/>
        <v>0</v>
      </c>
      <c r="CX109" t="b">
        <f t="shared" si="181"/>
        <v>0</v>
      </c>
      <c r="CY109" t="b">
        <f t="shared" si="182"/>
        <v>0</v>
      </c>
      <c r="CZ109" t="b">
        <f t="shared" si="183"/>
        <v>0</v>
      </c>
      <c r="DA109" t="b">
        <f t="shared" si="184"/>
        <v>0</v>
      </c>
      <c r="DB109" t="b">
        <f t="shared" si="185"/>
        <v>0</v>
      </c>
      <c r="DC109" t="b">
        <f t="shared" si="186"/>
        <v>0</v>
      </c>
      <c r="DD109" t="b">
        <f t="shared" si="187"/>
        <v>1</v>
      </c>
    </row>
    <row r="110" spans="1:108">
      <c r="A110" t="s">
        <v>1000</v>
      </c>
      <c r="C110" t="s">
        <v>986</v>
      </c>
      <c r="E110" t="s">
        <v>987</v>
      </c>
      <c r="F110" t="s">
        <v>969</v>
      </c>
      <c r="G110" t="s">
        <v>970</v>
      </c>
      <c r="H110" t="s">
        <v>7428</v>
      </c>
      <c r="I110" t="s">
        <v>7418</v>
      </c>
      <c r="J110" t="s">
        <v>109</v>
      </c>
      <c r="K110" t="s">
        <v>109</v>
      </c>
      <c r="L110" t="s">
        <v>6402</v>
      </c>
      <c r="M110" t="s">
        <v>6079</v>
      </c>
      <c r="N110" t="s">
        <v>1001</v>
      </c>
      <c r="O110" t="b">
        <f t="shared" si="94"/>
        <v>0</v>
      </c>
      <c r="P110" t="b">
        <f t="shared" si="95"/>
        <v>0</v>
      </c>
      <c r="Q110" t="b">
        <f t="shared" si="96"/>
        <v>1</v>
      </c>
      <c r="R110" t="b">
        <f t="shared" si="97"/>
        <v>1</v>
      </c>
      <c r="S110" t="b">
        <f t="shared" si="98"/>
        <v>0</v>
      </c>
      <c r="T110" t="b">
        <f t="shared" si="99"/>
        <v>0</v>
      </c>
      <c r="U110" t="b">
        <f t="shared" si="100"/>
        <v>0</v>
      </c>
      <c r="V110" t="b">
        <f t="shared" si="101"/>
        <v>0</v>
      </c>
      <c r="W110" t="b">
        <f t="shared" si="102"/>
        <v>0</v>
      </c>
      <c r="X110" t="b">
        <f t="shared" si="103"/>
        <v>0</v>
      </c>
      <c r="Y110" t="b">
        <f t="shared" si="104"/>
        <v>1</v>
      </c>
      <c r="Z110" t="b">
        <f t="shared" si="105"/>
        <v>1</v>
      </c>
      <c r="AA110" t="b">
        <f t="shared" si="106"/>
        <v>0</v>
      </c>
      <c r="AB110" t="b">
        <f t="shared" si="107"/>
        <v>0</v>
      </c>
      <c r="AC110" t="b">
        <f t="shared" si="108"/>
        <v>0</v>
      </c>
      <c r="AD110" t="b">
        <f t="shared" si="109"/>
        <v>0</v>
      </c>
      <c r="AE110" t="b">
        <f t="shared" si="110"/>
        <v>0</v>
      </c>
      <c r="AF110" t="b">
        <f t="shared" si="111"/>
        <v>0</v>
      </c>
      <c r="AG110" t="b">
        <f t="shared" si="112"/>
        <v>0</v>
      </c>
      <c r="AH110" t="b">
        <f t="shared" si="113"/>
        <v>0</v>
      </c>
      <c r="AI110" t="b">
        <f t="shared" si="114"/>
        <v>0</v>
      </c>
      <c r="AJ110" t="b">
        <f t="shared" si="115"/>
        <v>0</v>
      </c>
      <c r="AK110" t="b">
        <f t="shared" si="116"/>
        <v>0</v>
      </c>
      <c r="AL110" t="b">
        <f t="shared" si="117"/>
        <v>0</v>
      </c>
      <c r="AM110" t="b">
        <f t="shared" si="118"/>
        <v>0</v>
      </c>
      <c r="AN110" t="b">
        <f t="shared" si="119"/>
        <v>0</v>
      </c>
      <c r="AO110" t="b">
        <f t="shared" si="120"/>
        <v>0</v>
      </c>
      <c r="AP110" t="b">
        <f t="shared" si="121"/>
        <v>0</v>
      </c>
      <c r="AQ110" t="b">
        <f t="shared" si="122"/>
        <v>0</v>
      </c>
      <c r="AR110" t="b">
        <f t="shared" si="123"/>
        <v>0</v>
      </c>
      <c r="AS110" t="b">
        <f t="shared" si="124"/>
        <v>0</v>
      </c>
      <c r="AT110" t="b">
        <f t="shared" si="125"/>
        <v>1</v>
      </c>
      <c r="AU110" t="b">
        <f t="shared" si="126"/>
        <v>0</v>
      </c>
      <c r="AV110" t="b">
        <f t="shared" si="127"/>
        <v>0</v>
      </c>
      <c r="AW110" t="b">
        <f t="shared" si="128"/>
        <v>0</v>
      </c>
      <c r="AX110" t="b">
        <f t="shared" si="129"/>
        <v>0</v>
      </c>
      <c r="AY110" t="b">
        <f t="shared" si="130"/>
        <v>0</v>
      </c>
      <c r="AZ110" t="b">
        <f t="shared" si="131"/>
        <v>0</v>
      </c>
      <c r="BA110" t="b">
        <f t="shared" si="132"/>
        <v>0</v>
      </c>
      <c r="BB110" t="b">
        <f t="shared" si="133"/>
        <v>0</v>
      </c>
      <c r="BC110" t="b">
        <f t="shared" si="134"/>
        <v>0</v>
      </c>
      <c r="BD110" t="b">
        <f t="shared" si="135"/>
        <v>0</v>
      </c>
      <c r="BE110" t="b">
        <f t="shared" si="136"/>
        <v>0</v>
      </c>
      <c r="BF110" t="b">
        <f t="shared" si="137"/>
        <v>0</v>
      </c>
      <c r="BG110" t="b">
        <f t="shared" si="138"/>
        <v>0</v>
      </c>
      <c r="BH110" t="b">
        <f t="shared" si="139"/>
        <v>0</v>
      </c>
      <c r="BI110" t="b">
        <f t="shared" si="140"/>
        <v>0</v>
      </c>
      <c r="BJ110" t="b">
        <f t="shared" si="141"/>
        <v>0</v>
      </c>
      <c r="BK110" t="b">
        <f t="shared" si="142"/>
        <v>0</v>
      </c>
      <c r="BL110" t="b">
        <f t="shared" si="143"/>
        <v>0</v>
      </c>
      <c r="BM110" t="b">
        <f t="shared" si="144"/>
        <v>0</v>
      </c>
      <c r="BN110" t="b">
        <f t="shared" si="145"/>
        <v>0</v>
      </c>
      <c r="BO110" t="b">
        <f t="shared" si="146"/>
        <v>0</v>
      </c>
      <c r="BP110" t="b">
        <f t="shared" si="147"/>
        <v>0</v>
      </c>
      <c r="BQ110" t="b">
        <f t="shared" si="148"/>
        <v>0</v>
      </c>
      <c r="BR110" t="b">
        <f t="shared" si="149"/>
        <v>0</v>
      </c>
      <c r="BS110" t="b">
        <f t="shared" si="150"/>
        <v>0</v>
      </c>
      <c r="BT110" t="b">
        <f t="shared" si="151"/>
        <v>0</v>
      </c>
      <c r="BU110" t="b">
        <f t="shared" si="152"/>
        <v>0</v>
      </c>
      <c r="BV110" t="b">
        <f t="shared" si="153"/>
        <v>0</v>
      </c>
      <c r="BW110" t="b">
        <f t="shared" si="154"/>
        <v>0</v>
      </c>
      <c r="BX110" t="b">
        <f t="shared" si="155"/>
        <v>0</v>
      </c>
      <c r="BY110" t="b">
        <f t="shared" si="156"/>
        <v>0</v>
      </c>
      <c r="BZ110" t="b">
        <f t="shared" si="157"/>
        <v>0</v>
      </c>
      <c r="CA110" t="b">
        <f t="shared" si="158"/>
        <v>0</v>
      </c>
      <c r="CB110" t="b">
        <f t="shared" si="159"/>
        <v>0</v>
      </c>
      <c r="CC110" t="b">
        <f t="shared" si="160"/>
        <v>0</v>
      </c>
      <c r="CD110" t="b">
        <f t="shared" si="161"/>
        <v>0</v>
      </c>
      <c r="CE110" t="b">
        <f t="shared" si="162"/>
        <v>0</v>
      </c>
      <c r="CF110" t="b">
        <f t="shared" si="163"/>
        <v>0</v>
      </c>
      <c r="CG110" t="b">
        <f t="shared" si="164"/>
        <v>0</v>
      </c>
      <c r="CH110" t="b">
        <f t="shared" si="165"/>
        <v>0</v>
      </c>
      <c r="CI110" t="b">
        <f t="shared" si="166"/>
        <v>0</v>
      </c>
      <c r="CJ110" t="b">
        <f t="shared" si="167"/>
        <v>0</v>
      </c>
      <c r="CK110" t="b">
        <f t="shared" si="168"/>
        <v>0</v>
      </c>
      <c r="CL110" t="b">
        <f t="shared" si="169"/>
        <v>0</v>
      </c>
      <c r="CM110" t="b">
        <f t="shared" si="170"/>
        <v>0</v>
      </c>
      <c r="CN110" t="b">
        <f t="shared" si="171"/>
        <v>1</v>
      </c>
      <c r="CO110" t="b">
        <f t="shared" si="172"/>
        <v>0</v>
      </c>
      <c r="CP110" t="b">
        <f t="shared" si="173"/>
        <v>0</v>
      </c>
      <c r="CQ110" t="b">
        <f t="shared" si="174"/>
        <v>0</v>
      </c>
      <c r="CR110" t="b">
        <f t="shared" si="175"/>
        <v>0</v>
      </c>
      <c r="CS110" t="b">
        <f t="shared" si="176"/>
        <v>0</v>
      </c>
      <c r="CT110" t="b">
        <f t="shared" si="177"/>
        <v>0</v>
      </c>
      <c r="CU110" t="b">
        <f t="shared" si="178"/>
        <v>0</v>
      </c>
      <c r="CV110" t="b">
        <f t="shared" si="179"/>
        <v>0</v>
      </c>
      <c r="CW110" t="b">
        <f t="shared" si="180"/>
        <v>1</v>
      </c>
      <c r="CX110" t="b">
        <f t="shared" si="181"/>
        <v>1</v>
      </c>
      <c r="CY110" t="b">
        <f t="shared" si="182"/>
        <v>0</v>
      </c>
      <c r="CZ110" t="b">
        <f t="shared" si="183"/>
        <v>0</v>
      </c>
      <c r="DA110" t="b">
        <f t="shared" si="184"/>
        <v>0</v>
      </c>
      <c r="DB110" t="b">
        <f t="shared" si="185"/>
        <v>0</v>
      </c>
      <c r="DC110" t="b">
        <f t="shared" si="186"/>
        <v>0</v>
      </c>
      <c r="DD110" t="b">
        <f t="shared" si="187"/>
        <v>0</v>
      </c>
    </row>
    <row r="111" spans="1:108">
      <c r="A111" t="s">
        <v>1002</v>
      </c>
      <c r="C111" t="s">
        <v>986</v>
      </c>
      <c r="E111" t="s">
        <v>987</v>
      </c>
      <c r="F111" t="s">
        <v>969</v>
      </c>
      <c r="G111" t="s">
        <v>970</v>
      </c>
      <c r="H111" t="s">
        <v>7428</v>
      </c>
      <c r="I111" t="s">
        <v>7418</v>
      </c>
      <c r="J111" t="s">
        <v>183</v>
      </c>
      <c r="K111" t="s">
        <v>183</v>
      </c>
      <c r="L111" t="s">
        <v>6403</v>
      </c>
      <c r="M111" t="s">
        <v>6079</v>
      </c>
      <c r="N111" t="s">
        <v>1003</v>
      </c>
      <c r="O111" t="b">
        <f t="shared" si="94"/>
        <v>1</v>
      </c>
      <c r="P111" t="b">
        <f t="shared" si="95"/>
        <v>1</v>
      </c>
      <c r="Q111" t="b">
        <f t="shared" si="96"/>
        <v>1</v>
      </c>
      <c r="R111" t="b">
        <f t="shared" si="97"/>
        <v>1</v>
      </c>
      <c r="S111" t="b">
        <f t="shared" si="98"/>
        <v>1</v>
      </c>
      <c r="T111" t="b">
        <f t="shared" si="99"/>
        <v>1</v>
      </c>
      <c r="U111" t="b">
        <f t="shared" si="100"/>
        <v>1</v>
      </c>
      <c r="V111" t="b">
        <f t="shared" si="101"/>
        <v>1</v>
      </c>
      <c r="W111" t="b">
        <f t="shared" si="102"/>
        <v>0</v>
      </c>
      <c r="X111" t="b">
        <f t="shared" si="103"/>
        <v>1</v>
      </c>
      <c r="Y111" t="b">
        <f t="shared" si="104"/>
        <v>1</v>
      </c>
      <c r="Z111" t="b">
        <f t="shared" si="105"/>
        <v>1</v>
      </c>
      <c r="AA111" t="b">
        <f t="shared" si="106"/>
        <v>1</v>
      </c>
      <c r="AB111" t="b">
        <f t="shared" si="107"/>
        <v>1</v>
      </c>
      <c r="AC111" t="b">
        <f t="shared" si="108"/>
        <v>0</v>
      </c>
      <c r="AD111" t="b">
        <f t="shared" si="109"/>
        <v>0</v>
      </c>
      <c r="AE111" t="b">
        <f t="shared" si="110"/>
        <v>0</v>
      </c>
      <c r="AF111" t="b">
        <f t="shared" si="111"/>
        <v>0</v>
      </c>
      <c r="AG111" t="b">
        <f t="shared" si="112"/>
        <v>1</v>
      </c>
      <c r="AH111" t="b">
        <f t="shared" si="113"/>
        <v>1</v>
      </c>
      <c r="AI111" t="b">
        <f t="shared" si="114"/>
        <v>0</v>
      </c>
      <c r="AJ111" t="b">
        <f t="shared" si="115"/>
        <v>0</v>
      </c>
      <c r="AK111" t="b">
        <f t="shared" si="116"/>
        <v>1</v>
      </c>
      <c r="AL111" t="b">
        <f t="shared" si="117"/>
        <v>0</v>
      </c>
      <c r="AM111" t="b">
        <f t="shared" si="118"/>
        <v>1</v>
      </c>
      <c r="AN111" t="b">
        <f t="shared" si="119"/>
        <v>0</v>
      </c>
      <c r="AO111" t="b">
        <f t="shared" si="120"/>
        <v>0</v>
      </c>
      <c r="AP111" t="b">
        <f t="shared" si="121"/>
        <v>1</v>
      </c>
      <c r="AQ111" t="b">
        <f t="shared" si="122"/>
        <v>1</v>
      </c>
      <c r="AR111" t="b">
        <f t="shared" si="123"/>
        <v>0</v>
      </c>
      <c r="AS111" t="b">
        <f t="shared" si="124"/>
        <v>0</v>
      </c>
      <c r="AT111" t="b">
        <f t="shared" si="125"/>
        <v>1</v>
      </c>
      <c r="AU111" t="b">
        <f t="shared" si="126"/>
        <v>0</v>
      </c>
      <c r="AV111" t="b">
        <f t="shared" si="127"/>
        <v>1</v>
      </c>
      <c r="AW111" t="b">
        <f t="shared" si="128"/>
        <v>1</v>
      </c>
      <c r="AX111" t="b">
        <f t="shared" si="129"/>
        <v>0</v>
      </c>
      <c r="AY111" t="b">
        <f t="shared" si="130"/>
        <v>0</v>
      </c>
      <c r="AZ111" t="b">
        <f t="shared" si="131"/>
        <v>0</v>
      </c>
      <c r="BA111" t="b">
        <f t="shared" si="132"/>
        <v>0</v>
      </c>
      <c r="BB111" t="b">
        <f t="shared" si="133"/>
        <v>1</v>
      </c>
      <c r="BC111" t="b">
        <f t="shared" si="134"/>
        <v>1</v>
      </c>
      <c r="BD111" t="b">
        <f t="shared" si="135"/>
        <v>1</v>
      </c>
      <c r="BE111" t="b">
        <f t="shared" si="136"/>
        <v>1</v>
      </c>
      <c r="BF111" t="b">
        <f t="shared" si="137"/>
        <v>1</v>
      </c>
      <c r="BG111" t="b">
        <f t="shared" si="138"/>
        <v>0</v>
      </c>
      <c r="BH111" t="b">
        <f t="shared" si="139"/>
        <v>0</v>
      </c>
      <c r="BI111" t="b">
        <f t="shared" si="140"/>
        <v>0</v>
      </c>
      <c r="BJ111" t="b">
        <f t="shared" si="141"/>
        <v>0</v>
      </c>
      <c r="BK111" t="b">
        <f t="shared" si="142"/>
        <v>0</v>
      </c>
      <c r="BL111" t="b">
        <f t="shared" si="143"/>
        <v>0</v>
      </c>
      <c r="BM111" t="b">
        <f t="shared" si="144"/>
        <v>1</v>
      </c>
      <c r="BN111" t="b">
        <f t="shared" si="145"/>
        <v>0</v>
      </c>
      <c r="BO111" t="b">
        <f t="shared" si="146"/>
        <v>1</v>
      </c>
      <c r="BP111" t="b">
        <f t="shared" si="147"/>
        <v>1</v>
      </c>
      <c r="BQ111" t="b">
        <f t="shared" si="148"/>
        <v>1</v>
      </c>
      <c r="BR111" t="b">
        <f t="shared" si="149"/>
        <v>0</v>
      </c>
      <c r="BS111" t="b">
        <f t="shared" si="150"/>
        <v>0</v>
      </c>
      <c r="BT111" t="b">
        <f t="shared" si="151"/>
        <v>1</v>
      </c>
      <c r="BU111" t="b">
        <f t="shared" si="152"/>
        <v>1</v>
      </c>
      <c r="BV111" t="b">
        <f t="shared" si="153"/>
        <v>1</v>
      </c>
      <c r="BW111" t="b">
        <f t="shared" si="154"/>
        <v>0</v>
      </c>
      <c r="BX111" t="b">
        <f t="shared" si="155"/>
        <v>0</v>
      </c>
      <c r="BY111" t="b">
        <f t="shared" si="156"/>
        <v>0</v>
      </c>
      <c r="BZ111" t="b">
        <f t="shared" si="157"/>
        <v>0</v>
      </c>
      <c r="CA111" t="b">
        <f t="shared" si="158"/>
        <v>1</v>
      </c>
      <c r="CB111" t="b">
        <f t="shared" si="159"/>
        <v>1</v>
      </c>
      <c r="CC111" t="b">
        <f t="shared" si="160"/>
        <v>0</v>
      </c>
      <c r="CD111" t="b">
        <f t="shared" si="161"/>
        <v>0</v>
      </c>
      <c r="CE111" t="b">
        <f t="shared" si="162"/>
        <v>0</v>
      </c>
      <c r="CF111" t="b">
        <f t="shared" si="163"/>
        <v>0</v>
      </c>
      <c r="CG111" t="b">
        <f t="shared" si="164"/>
        <v>1</v>
      </c>
      <c r="CH111" t="b">
        <f t="shared" si="165"/>
        <v>0</v>
      </c>
      <c r="CI111" t="b">
        <f t="shared" si="166"/>
        <v>1</v>
      </c>
      <c r="CJ111" t="b">
        <f t="shared" si="167"/>
        <v>0</v>
      </c>
      <c r="CK111" t="b">
        <f t="shared" si="168"/>
        <v>1</v>
      </c>
      <c r="CL111" t="b">
        <f t="shared" si="169"/>
        <v>0</v>
      </c>
      <c r="CM111" t="b">
        <f t="shared" si="170"/>
        <v>0</v>
      </c>
      <c r="CN111" t="b">
        <f t="shared" si="171"/>
        <v>0</v>
      </c>
      <c r="CO111" t="b">
        <f t="shared" si="172"/>
        <v>1</v>
      </c>
      <c r="CP111" t="b">
        <f t="shared" si="173"/>
        <v>1</v>
      </c>
      <c r="CQ111" t="b">
        <f t="shared" si="174"/>
        <v>0</v>
      </c>
      <c r="CR111" t="b">
        <f t="shared" si="175"/>
        <v>1</v>
      </c>
      <c r="CS111" t="b">
        <f t="shared" si="176"/>
        <v>0</v>
      </c>
      <c r="CT111" t="b">
        <f t="shared" si="177"/>
        <v>0</v>
      </c>
      <c r="CU111" t="b">
        <f t="shared" si="178"/>
        <v>0</v>
      </c>
      <c r="CV111" t="b">
        <f t="shared" si="179"/>
        <v>1</v>
      </c>
      <c r="CW111" t="b">
        <f t="shared" si="180"/>
        <v>0</v>
      </c>
      <c r="CX111" t="b">
        <f t="shared" si="181"/>
        <v>0</v>
      </c>
      <c r="CY111" t="b">
        <f t="shared" si="182"/>
        <v>1</v>
      </c>
      <c r="CZ111" t="b">
        <f t="shared" si="183"/>
        <v>0</v>
      </c>
      <c r="DA111" t="b">
        <f t="shared" si="184"/>
        <v>1</v>
      </c>
      <c r="DB111" t="b">
        <f t="shared" si="185"/>
        <v>1</v>
      </c>
      <c r="DC111" t="b">
        <f t="shared" si="186"/>
        <v>0</v>
      </c>
      <c r="DD111" t="b">
        <f t="shared" si="187"/>
        <v>0</v>
      </c>
    </row>
    <row r="112" spans="1:108">
      <c r="A112" s="4" t="s">
        <v>1008</v>
      </c>
      <c r="C112" t="s">
        <v>1009</v>
      </c>
      <c r="D112" s="4"/>
      <c r="E112" s="4" t="s">
        <v>987</v>
      </c>
      <c r="F112" t="s">
        <v>969</v>
      </c>
      <c r="G112" t="s">
        <v>970</v>
      </c>
      <c r="H112" t="s">
        <v>7428</v>
      </c>
      <c r="I112" t="s">
        <v>7418</v>
      </c>
      <c r="J112" s="4" t="s">
        <v>109</v>
      </c>
      <c r="K112" s="4" t="s">
        <v>109</v>
      </c>
      <c r="L112" s="4" t="s">
        <v>6405</v>
      </c>
      <c r="M112" t="s">
        <v>6079</v>
      </c>
      <c r="N112" s="4" t="s">
        <v>1010</v>
      </c>
      <c r="O112" s="4" t="b">
        <f t="shared" si="94"/>
        <v>1</v>
      </c>
      <c r="P112" s="4" t="b">
        <f t="shared" si="95"/>
        <v>1</v>
      </c>
      <c r="Q112" s="4" t="b">
        <f t="shared" si="96"/>
        <v>1</v>
      </c>
      <c r="R112" s="4" t="b">
        <f t="shared" si="97"/>
        <v>1</v>
      </c>
      <c r="S112" s="4" t="b">
        <f t="shared" si="98"/>
        <v>1</v>
      </c>
      <c r="T112" s="4" t="b">
        <f t="shared" si="99"/>
        <v>1</v>
      </c>
      <c r="U112" s="4" t="b">
        <f t="shared" si="100"/>
        <v>1</v>
      </c>
      <c r="V112" s="4" t="b">
        <f t="shared" si="101"/>
        <v>1</v>
      </c>
      <c r="W112" s="4" t="b">
        <f t="shared" si="102"/>
        <v>0</v>
      </c>
      <c r="X112" s="4" t="b">
        <f t="shared" si="103"/>
        <v>0</v>
      </c>
      <c r="Y112" s="4" t="b">
        <f t="shared" si="104"/>
        <v>1</v>
      </c>
      <c r="Z112" s="4" t="b">
        <f t="shared" si="105"/>
        <v>0</v>
      </c>
      <c r="AA112" s="4" t="b">
        <f t="shared" si="106"/>
        <v>1</v>
      </c>
      <c r="AB112" s="4" t="b">
        <f t="shared" si="107"/>
        <v>1</v>
      </c>
      <c r="AC112" s="4" t="b">
        <f t="shared" si="108"/>
        <v>0</v>
      </c>
      <c r="AD112" s="4" t="b">
        <f t="shared" si="109"/>
        <v>0</v>
      </c>
      <c r="AE112" s="4" t="b">
        <f t="shared" si="110"/>
        <v>0</v>
      </c>
      <c r="AF112" s="4" t="b">
        <f t="shared" si="111"/>
        <v>0</v>
      </c>
      <c r="AG112" s="4" t="b">
        <f t="shared" si="112"/>
        <v>0</v>
      </c>
      <c r="AH112" s="4" t="b">
        <f t="shared" si="113"/>
        <v>0</v>
      </c>
      <c r="AI112" s="4" t="b">
        <f t="shared" si="114"/>
        <v>0</v>
      </c>
      <c r="AJ112" s="4" t="b">
        <f t="shared" si="115"/>
        <v>0</v>
      </c>
      <c r="AK112" s="4" t="b">
        <f t="shared" si="116"/>
        <v>0</v>
      </c>
      <c r="AL112" s="4" t="b">
        <f t="shared" si="117"/>
        <v>0</v>
      </c>
      <c r="AM112" s="4" t="b">
        <f t="shared" si="118"/>
        <v>0</v>
      </c>
      <c r="AN112" s="4" t="b">
        <f t="shared" si="119"/>
        <v>0</v>
      </c>
      <c r="AO112" s="4" t="b">
        <f t="shared" si="120"/>
        <v>0</v>
      </c>
      <c r="AP112" s="4" t="b">
        <f t="shared" si="121"/>
        <v>0</v>
      </c>
      <c r="AQ112" s="4" t="b">
        <f t="shared" si="122"/>
        <v>1</v>
      </c>
      <c r="AR112" s="4" t="b">
        <f t="shared" si="123"/>
        <v>0</v>
      </c>
      <c r="AS112" s="4" t="b">
        <f t="shared" si="124"/>
        <v>0</v>
      </c>
      <c r="AT112" s="4" t="b">
        <f t="shared" si="125"/>
        <v>1</v>
      </c>
      <c r="AU112" s="4" t="b">
        <f t="shared" si="126"/>
        <v>0</v>
      </c>
      <c r="AV112" s="4" t="b">
        <f t="shared" si="127"/>
        <v>1</v>
      </c>
      <c r="AW112" s="4" t="b">
        <f t="shared" si="128"/>
        <v>0</v>
      </c>
      <c r="AX112" s="4" t="b">
        <f t="shared" si="129"/>
        <v>0</v>
      </c>
      <c r="AY112" s="4" t="b">
        <f t="shared" si="130"/>
        <v>1</v>
      </c>
      <c r="AZ112" s="4" t="b">
        <f t="shared" si="131"/>
        <v>0</v>
      </c>
      <c r="BA112" s="4" t="b">
        <f t="shared" si="132"/>
        <v>0</v>
      </c>
      <c r="BB112" s="4" t="b">
        <f t="shared" si="133"/>
        <v>0</v>
      </c>
      <c r="BC112" s="4" t="b">
        <f t="shared" si="134"/>
        <v>1</v>
      </c>
      <c r="BD112" s="4" t="b">
        <f t="shared" si="135"/>
        <v>0</v>
      </c>
      <c r="BE112" s="4" t="b">
        <f t="shared" si="136"/>
        <v>0</v>
      </c>
      <c r="BF112" s="4" t="b">
        <f t="shared" si="137"/>
        <v>0</v>
      </c>
      <c r="BG112" s="4" t="b">
        <f t="shared" si="138"/>
        <v>1</v>
      </c>
      <c r="BH112" s="4" t="b">
        <f t="shared" si="139"/>
        <v>0</v>
      </c>
      <c r="BI112" s="4" t="b">
        <f t="shared" si="140"/>
        <v>0</v>
      </c>
      <c r="BJ112" s="4" t="b">
        <f t="shared" si="141"/>
        <v>0</v>
      </c>
      <c r="BK112" s="4" t="b">
        <f t="shared" si="142"/>
        <v>0</v>
      </c>
      <c r="BL112" s="4" t="b">
        <f t="shared" si="143"/>
        <v>0</v>
      </c>
      <c r="BM112" s="4" t="b">
        <f t="shared" si="144"/>
        <v>0</v>
      </c>
      <c r="BN112" s="4" t="b">
        <f t="shared" si="145"/>
        <v>0</v>
      </c>
      <c r="BO112" s="4" t="b">
        <f t="shared" si="146"/>
        <v>0</v>
      </c>
      <c r="BP112" s="4" t="b">
        <f t="shared" si="147"/>
        <v>1</v>
      </c>
      <c r="BQ112" s="4" t="b">
        <f t="shared" si="148"/>
        <v>1</v>
      </c>
      <c r="BR112" s="4" t="b">
        <f t="shared" si="149"/>
        <v>0</v>
      </c>
      <c r="BS112" s="4" t="b">
        <f t="shared" si="150"/>
        <v>1</v>
      </c>
      <c r="BT112" s="4" t="b">
        <f t="shared" si="151"/>
        <v>0</v>
      </c>
      <c r="BU112" s="4" t="b">
        <f t="shared" si="152"/>
        <v>1</v>
      </c>
      <c r="BV112" s="4" t="b">
        <f t="shared" si="153"/>
        <v>1</v>
      </c>
      <c r="BW112" s="4" t="b">
        <f t="shared" si="154"/>
        <v>0</v>
      </c>
      <c r="BX112" s="4" t="b">
        <f t="shared" si="155"/>
        <v>1</v>
      </c>
      <c r="BY112" s="4" t="b">
        <f t="shared" si="156"/>
        <v>0</v>
      </c>
      <c r="BZ112" s="4" t="b">
        <f t="shared" si="157"/>
        <v>0</v>
      </c>
      <c r="CA112" s="4" t="b">
        <f t="shared" si="158"/>
        <v>1</v>
      </c>
      <c r="CB112" s="4" t="b">
        <f t="shared" si="159"/>
        <v>1</v>
      </c>
      <c r="CC112" s="4" t="b">
        <f t="shared" si="160"/>
        <v>1</v>
      </c>
      <c r="CD112" s="4" t="b">
        <f t="shared" si="161"/>
        <v>0</v>
      </c>
      <c r="CE112" s="4" t="b">
        <f t="shared" si="162"/>
        <v>0</v>
      </c>
      <c r="CF112" s="4" t="b">
        <f t="shared" si="163"/>
        <v>0</v>
      </c>
      <c r="CG112" s="4" t="b">
        <f t="shared" si="164"/>
        <v>1</v>
      </c>
      <c r="CH112" s="4" t="b">
        <f t="shared" si="165"/>
        <v>0</v>
      </c>
      <c r="CI112" s="4" t="b">
        <f t="shared" si="166"/>
        <v>0</v>
      </c>
      <c r="CJ112" s="4" t="b">
        <f t="shared" si="167"/>
        <v>0</v>
      </c>
      <c r="CK112" s="4" t="b">
        <f t="shared" si="168"/>
        <v>1</v>
      </c>
      <c r="CL112" s="4" t="b">
        <f t="shared" si="169"/>
        <v>0</v>
      </c>
      <c r="CM112" s="4" t="b">
        <f t="shared" si="170"/>
        <v>0</v>
      </c>
      <c r="CN112" s="4" t="b">
        <f t="shared" si="171"/>
        <v>0</v>
      </c>
      <c r="CO112" s="4" t="b">
        <f t="shared" si="172"/>
        <v>0</v>
      </c>
      <c r="CP112" s="4" t="b">
        <f t="shared" si="173"/>
        <v>0</v>
      </c>
      <c r="CQ112" s="4" t="b">
        <f t="shared" si="174"/>
        <v>0</v>
      </c>
      <c r="CR112" s="4" t="b">
        <f t="shared" si="175"/>
        <v>1</v>
      </c>
      <c r="CS112" s="4" t="b">
        <f t="shared" si="176"/>
        <v>0</v>
      </c>
      <c r="CT112" s="4" t="b">
        <f t="shared" si="177"/>
        <v>0</v>
      </c>
      <c r="CU112" s="4" t="b">
        <f t="shared" si="178"/>
        <v>0</v>
      </c>
      <c r="CV112" s="4" t="b">
        <f t="shared" si="179"/>
        <v>0</v>
      </c>
      <c r="CW112" s="4" t="b">
        <f t="shared" si="180"/>
        <v>0</v>
      </c>
      <c r="CX112" s="4" t="b">
        <f t="shared" si="181"/>
        <v>0</v>
      </c>
      <c r="CY112" s="4" t="b">
        <f t="shared" si="182"/>
        <v>0</v>
      </c>
      <c r="CZ112" s="4" t="b">
        <f t="shared" si="183"/>
        <v>1</v>
      </c>
      <c r="DA112" s="4" t="b">
        <f t="shared" si="184"/>
        <v>0</v>
      </c>
      <c r="DB112" s="4" t="b">
        <f t="shared" si="185"/>
        <v>0</v>
      </c>
      <c r="DC112" s="4" t="b">
        <f t="shared" si="186"/>
        <v>0</v>
      </c>
      <c r="DD112" s="4" t="b">
        <f t="shared" si="187"/>
        <v>0</v>
      </c>
    </row>
    <row r="113" spans="1:108">
      <c r="A113" s="15" t="s">
        <v>1011</v>
      </c>
      <c r="C113" t="s">
        <v>1009</v>
      </c>
      <c r="E113" t="s">
        <v>987</v>
      </c>
      <c r="F113" t="s">
        <v>969</v>
      </c>
      <c r="G113" t="s">
        <v>970</v>
      </c>
      <c r="H113" t="s">
        <v>7428</v>
      </c>
      <c r="I113" t="s">
        <v>7418</v>
      </c>
      <c r="J113" t="s">
        <v>165</v>
      </c>
      <c r="K113" t="s">
        <v>114</v>
      </c>
      <c r="L113" t="s">
        <v>6406</v>
      </c>
      <c r="M113" t="s">
        <v>6079</v>
      </c>
      <c r="N113" t="s">
        <v>1012</v>
      </c>
      <c r="O113" t="b">
        <f t="shared" si="94"/>
        <v>1</v>
      </c>
      <c r="P113" t="b">
        <f t="shared" si="95"/>
        <v>0</v>
      </c>
      <c r="Q113" t="b">
        <f t="shared" si="96"/>
        <v>1</v>
      </c>
      <c r="R113" t="b">
        <f t="shared" si="97"/>
        <v>1</v>
      </c>
      <c r="S113" t="b">
        <f t="shared" si="98"/>
        <v>1</v>
      </c>
      <c r="T113" t="b">
        <f t="shared" si="99"/>
        <v>0</v>
      </c>
      <c r="U113" t="b">
        <f t="shared" si="100"/>
        <v>1</v>
      </c>
      <c r="V113" t="b">
        <f t="shared" si="101"/>
        <v>1</v>
      </c>
      <c r="W113" t="b">
        <f t="shared" si="102"/>
        <v>0</v>
      </c>
      <c r="X113" t="b">
        <f t="shared" si="103"/>
        <v>1</v>
      </c>
      <c r="Y113" t="b">
        <f t="shared" si="104"/>
        <v>1</v>
      </c>
      <c r="Z113" t="b">
        <f t="shared" si="105"/>
        <v>0</v>
      </c>
      <c r="AA113" t="b">
        <f t="shared" si="106"/>
        <v>0</v>
      </c>
      <c r="AB113" t="b">
        <f t="shared" si="107"/>
        <v>1</v>
      </c>
      <c r="AC113" t="b">
        <f t="shared" si="108"/>
        <v>0</v>
      </c>
      <c r="AD113" t="b">
        <f t="shared" si="109"/>
        <v>0</v>
      </c>
      <c r="AE113" t="b">
        <f t="shared" si="110"/>
        <v>1</v>
      </c>
      <c r="AF113" t="b">
        <f t="shared" si="111"/>
        <v>0</v>
      </c>
      <c r="AG113" t="b">
        <f t="shared" si="112"/>
        <v>0</v>
      </c>
      <c r="AH113" t="b">
        <f t="shared" si="113"/>
        <v>1</v>
      </c>
      <c r="AI113" t="b">
        <f t="shared" si="114"/>
        <v>0</v>
      </c>
      <c r="AJ113" t="b">
        <f t="shared" si="115"/>
        <v>0</v>
      </c>
      <c r="AK113" t="b">
        <f t="shared" si="116"/>
        <v>0</v>
      </c>
      <c r="AL113" t="b">
        <f t="shared" si="117"/>
        <v>0</v>
      </c>
      <c r="AM113" t="b">
        <f t="shared" si="118"/>
        <v>0</v>
      </c>
      <c r="AN113" t="b">
        <f t="shared" si="119"/>
        <v>1</v>
      </c>
      <c r="AO113" t="b">
        <f t="shared" si="120"/>
        <v>0</v>
      </c>
      <c r="AP113" t="b">
        <f t="shared" si="121"/>
        <v>0</v>
      </c>
      <c r="AQ113" t="b">
        <f t="shared" si="122"/>
        <v>0</v>
      </c>
      <c r="AR113" t="b">
        <f t="shared" si="123"/>
        <v>0</v>
      </c>
      <c r="AS113" t="b">
        <f t="shared" si="124"/>
        <v>0</v>
      </c>
      <c r="AT113" t="b">
        <f t="shared" si="125"/>
        <v>0</v>
      </c>
      <c r="AU113" t="b">
        <f t="shared" si="126"/>
        <v>1</v>
      </c>
      <c r="AV113" t="b">
        <f t="shared" si="127"/>
        <v>0</v>
      </c>
      <c r="AW113" t="b">
        <f t="shared" si="128"/>
        <v>0</v>
      </c>
      <c r="AX113" t="b">
        <f t="shared" si="129"/>
        <v>0</v>
      </c>
      <c r="AY113" t="b">
        <f t="shared" si="130"/>
        <v>1</v>
      </c>
      <c r="AZ113" t="b">
        <f t="shared" si="131"/>
        <v>0</v>
      </c>
      <c r="BA113" t="b">
        <f t="shared" si="132"/>
        <v>0</v>
      </c>
      <c r="BB113" t="b">
        <f t="shared" si="133"/>
        <v>0</v>
      </c>
      <c r="BC113" t="b">
        <f t="shared" si="134"/>
        <v>0</v>
      </c>
      <c r="BD113" t="b">
        <f t="shared" si="135"/>
        <v>0</v>
      </c>
      <c r="BE113" t="b">
        <f t="shared" si="136"/>
        <v>1</v>
      </c>
      <c r="BF113" t="b">
        <f t="shared" si="137"/>
        <v>1</v>
      </c>
      <c r="BG113" t="b">
        <f t="shared" si="138"/>
        <v>0</v>
      </c>
      <c r="BH113" t="b">
        <f t="shared" si="139"/>
        <v>0</v>
      </c>
      <c r="BI113" t="b">
        <f t="shared" si="140"/>
        <v>0</v>
      </c>
      <c r="BJ113" t="b">
        <f t="shared" si="141"/>
        <v>0</v>
      </c>
      <c r="BK113" t="b">
        <f t="shared" si="142"/>
        <v>0</v>
      </c>
      <c r="BL113" t="b">
        <f t="shared" si="143"/>
        <v>0</v>
      </c>
      <c r="BM113" t="b">
        <f t="shared" si="144"/>
        <v>0</v>
      </c>
      <c r="BN113" t="b">
        <f t="shared" si="145"/>
        <v>0</v>
      </c>
      <c r="BO113" t="b">
        <f t="shared" si="146"/>
        <v>0</v>
      </c>
      <c r="BP113" t="b">
        <f t="shared" si="147"/>
        <v>0</v>
      </c>
      <c r="BQ113" t="b">
        <f t="shared" si="148"/>
        <v>1</v>
      </c>
      <c r="BR113" t="b">
        <f t="shared" si="149"/>
        <v>1</v>
      </c>
      <c r="BS113" t="b">
        <f t="shared" si="150"/>
        <v>0</v>
      </c>
      <c r="BT113" t="b">
        <f t="shared" si="151"/>
        <v>0</v>
      </c>
      <c r="BU113" t="b">
        <f t="shared" si="152"/>
        <v>1</v>
      </c>
      <c r="BV113" t="b">
        <f t="shared" si="153"/>
        <v>1</v>
      </c>
      <c r="BW113" t="b">
        <f t="shared" si="154"/>
        <v>0</v>
      </c>
      <c r="BX113" t="b">
        <f t="shared" si="155"/>
        <v>0</v>
      </c>
      <c r="BY113" t="b">
        <f t="shared" si="156"/>
        <v>0</v>
      </c>
      <c r="BZ113" t="b">
        <f t="shared" si="157"/>
        <v>0</v>
      </c>
      <c r="CA113" t="b">
        <f t="shared" si="158"/>
        <v>1</v>
      </c>
      <c r="CB113" t="b">
        <f t="shared" si="159"/>
        <v>1</v>
      </c>
      <c r="CC113" t="b">
        <f t="shared" si="160"/>
        <v>0</v>
      </c>
      <c r="CD113" t="b">
        <f t="shared" si="161"/>
        <v>0</v>
      </c>
      <c r="CE113" t="b">
        <f t="shared" si="162"/>
        <v>0</v>
      </c>
      <c r="CF113" t="b">
        <f t="shared" si="163"/>
        <v>0</v>
      </c>
      <c r="CG113" t="b">
        <f t="shared" si="164"/>
        <v>1</v>
      </c>
      <c r="CH113" t="b">
        <f t="shared" si="165"/>
        <v>0</v>
      </c>
      <c r="CI113" t="b">
        <f t="shared" si="166"/>
        <v>0</v>
      </c>
      <c r="CJ113" t="b">
        <f t="shared" si="167"/>
        <v>0</v>
      </c>
      <c r="CK113" t="b">
        <f t="shared" si="168"/>
        <v>0</v>
      </c>
      <c r="CL113" t="b">
        <f t="shared" si="169"/>
        <v>0</v>
      </c>
      <c r="CM113" t="b">
        <f t="shared" si="170"/>
        <v>0</v>
      </c>
      <c r="CN113" t="b">
        <f t="shared" si="171"/>
        <v>0</v>
      </c>
      <c r="CO113" t="b">
        <f t="shared" si="172"/>
        <v>0</v>
      </c>
      <c r="CP113" t="b">
        <f t="shared" si="173"/>
        <v>0</v>
      </c>
      <c r="CQ113" t="b">
        <f t="shared" si="174"/>
        <v>0</v>
      </c>
      <c r="CR113" t="b">
        <f t="shared" si="175"/>
        <v>0</v>
      </c>
      <c r="CS113" t="b">
        <f t="shared" si="176"/>
        <v>0</v>
      </c>
      <c r="CT113" t="b">
        <f t="shared" si="177"/>
        <v>0</v>
      </c>
      <c r="CU113" t="b">
        <f t="shared" si="178"/>
        <v>0</v>
      </c>
      <c r="CV113" t="b">
        <f t="shared" si="179"/>
        <v>0</v>
      </c>
      <c r="CW113" t="b">
        <f t="shared" si="180"/>
        <v>0</v>
      </c>
      <c r="CX113" t="b">
        <f t="shared" si="181"/>
        <v>0</v>
      </c>
      <c r="CY113" t="b">
        <f t="shared" si="182"/>
        <v>0</v>
      </c>
      <c r="CZ113" t="b">
        <f t="shared" si="183"/>
        <v>0</v>
      </c>
      <c r="DA113" t="b">
        <f t="shared" si="184"/>
        <v>0</v>
      </c>
      <c r="DB113" t="b">
        <f t="shared" si="185"/>
        <v>0</v>
      </c>
      <c r="DC113" t="b">
        <f t="shared" si="186"/>
        <v>1</v>
      </c>
      <c r="DD113" t="b">
        <f t="shared" si="187"/>
        <v>1</v>
      </c>
    </row>
    <row r="114" spans="1:108">
      <c r="A114" t="s">
        <v>1016</v>
      </c>
      <c r="C114" t="s">
        <v>1017</v>
      </c>
      <c r="E114" t="s">
        <v>987</v>
      </c>
      <c r="F114" t="s">
        <v>969</v>
      </c>
      <c r="G114" t="s">
        <v>970</v>
      </c>
      <c r="H114" t="s">
        <v>7428</v>
      </c>
      <c r="I114" t="s">
        <v>7418</v>
      </c>
      <c r="J114" t="s">
        <v>108</v>
      </c>
      <c r="K114" t="s">
        <v>109</v>
      </c>
      <c r="L114" t="s">
        <v>6408</v>
      </c>
      <c r="M114" t="s">
        <v>6079</v>
      </c>
      <c r="N114" t="s">
        <v>1018</v>
      </c>
      <c r="O114" t="b">
        <f t="shared" si="94"/>
        <v>0</v>
      </c>
      <c r="P114" t="b">
        <f t="shared" si="95"/>
        <v>1</v>
      </c>
      <c r="Q114" t="b">
        <f t="shared" si="96"/>
        <v>1</v>
      </c>
      <c r="R114" t="b">
        <f t="shared" si="97"/>
        <v>0</v>
      </c>
      <c r="S114" t="b">
        <f t="shared" si="98"/>
        <v>0</v>
      </c>
      <c r="T114" t="b">
        <f t="shared" si="99"/>
        <v>0</v>
      </c>
      <c r="U114" t="b">
        <f t="shared" si="100"/>
        <v>1</v>
      </c>
      <c r="V114" t="b">
        <f t="shared" si="101"/>
        <v>1</v>
      </c>
      <c r="W114" t="b">
        <f t="shared" si="102"/>
        <v>0</v>
      </c>
      <c r="X114" t="b">
        <f t="shared" si="103"/>
        <v>0</v>
      </c>
      <c r="Y114" t="b">
        <f t="shared" si="104"/>
        <v>1</v>
      </c>
      <c r="Z114" t="b">
        <f t="shared" si="105"/>
        <v>0</v>
      </c>
      <c r="AA114" t="b">
        <f t="shared" si="106"/>
        <v>0</v>
      </c>
      <c r="AB114" t="b">
        <f t="shared" si="107"/>
        <v>0</v>
      </c>
      <c r="AC114" t="b">
        <f t="shared" si="108"/>
        <v>0</v>
      </c>
      <c r="AD114" t="b">
        <f t="shared" si="109"/>
        <v>0</v>
      </c>
      <c r="AE114" t="b">
        <f t="shared" si="110"/>
        <v>0</v>
      </c>
      <c r="AF114" t="b">
        <f t="shared" si="111"/>
        <v>0</v>
      </c>
      <c r="AG114" t="b">
        <f t="shared" si="112"/>
        <v>1</v>
      </c>
      <c r="AH114" t="b">
        <f t="shared" si="113"/>
        <v>1</v>
      </c>
      <c r="AI114" t="b">
        <f t="shared" si="114"/>
        <v>0</v>
      </c>
      <c r="AJ114" t="b">
        <f t="shared" si="115"/>
        <v>0</v>
      </c>
      <c r="AK114" t="b">
        <f t="shared" si="116"/>
        <v>0</v>
      </c>
      <c r="AL114" t="b">
        <f t="shared" si="117"/>
        <v>0</v>
      </c>
      <c r="AM114" t="b">
        <f t="shared" si="118"/>
        <v>0</v>
      </c>
      <c r="AN114" t="b">
        <f t="shared" si="119"/>
        <v>0</v>
      </c>
      <c r="AO114" t="b">
        <f t="shared" si="120"/>
        <v>0</v>
      </c>
      <c r="AP114" t="b">
        <f t="shared" si="121"/>
        <v>0</v>
      </c>
      <c r="AQ114" t="b">
        <f t="shared" si="122"/>
        <v>0</v>
      </c>
      <c r="AR114" t="b">
        <f t="shared" si="123"/>
        <v>0</v>
      </c>
      <c r="AS114" t="b">
        <f t="shared" si="124"/>
        <v>0</v>
      </c>
      <c r="AT114" t="b">
        <f t="shared" si="125"/>
        <v>0</v>
      </c>
      <c r="AU114" t="b">
        <f t="shared" si="126"/>
        <v>0</v>
      </c>
      <c r="AV114" t="b">
        <f t="shared" si="127"/>
        <v>1</v>
      </c>
      <c r="AW114" t="b">
        <f t="shared" si="128"/>
        <v>0</v>
      </c>
      <c r="AX114" t="b">
        <f t="shared" si="129"/>
        <v>0</v>
      </c>
      <c r="AY114" t="b">
        <f t="shared" si="130"/>
        <v>0</v>
      </c>
      <c r="AZ114" t="b">
        <f t="shared" si="131"/>
        <v>0</v>
      </c>
      <c r="BA114" t="b">
        <f t="shared" si="132"/>
        <v>0</v>
      </c>
      <c r="BB114" t="b">
        <f t="shared" si="133"/>
        <v>0</v>
      </c>
      <c r="BC114" t="b">
        <f t="shared" si="134"/>
        <v>0</v>
      </c>
      <c r="BD114" t="b">
        <f t="shared" si="135"/>
        <v>0</v>
      </c>
      <c r="BE114" t="b">
        <f t="shared" si="136"/>
        <v>0</v>
      </c>
      <c r="BF114" t="b">
        <f t="shared" si="137"/>
        <v>0</v>
      </c>
      <c r="BG114" t="b">
        <f t="shared" si="138"/>
        <v>0</v>
      </c>
      <c r="BH114" t="b">
        <f t="shared" si="139"/>
        <v>0</v>
      </c>
      <c r="BI114" t="b">
        <f t="shared" si="140"/>
        <v>0</v>
      </c>
      <c r="BJ114" t="b">
        <f t="shared" si="141"/>
        <v>0</v>
      </c>
      <c r="BK114" t="b">
        <f t="shared" si="142"/>
        <v>0</v>
      </c>
      <c r="BL114" t="b">
        <f t="shared" si="143"/>
        <v>0</v>
      </c>
      <c r="BM114" t="b">
        <f t="shared" si="144"/>
        <v>0</v>
      </c>
      <c r="BN114" t="b">
        <f t="shared" si="145"/>
        <v>0</v>
      </c>
      <c r="BO114" t="b">
        <f t="shared" si="146"/>
        <v>0</v>
      </c>
      <c r="BP114" t="b">
        <f t="shared" si="147"/>
        <v>0</v>
      </c>
      <c r="BQ114" t="b">
        <f t="shared" si="148"/>
        <v>0</v>
      </c>
      <c r="BR114" t="b">
        <f t="shared" si="149"/>
        <v>0</v>
      </c>
      <c r="BS114" t="b">
        <f t="shared" si="150"/>
        <v>0</v>
      </c>
      <c r="BT114" t="b">
        <f t="shared" si="151"/>
        <v>0</v>
      </c>
      <c r="BU114" t="b">
        <f t="shared" si="152"/>
        <v>0</v>
      </c>
      <c r="BV114" t="b">
        <f t="shared" si="153"/>
        <v>0</v>
      </c>
      <c r="BW114" t="b">
        <f t="shared" si="154"/>
        <v>0</v>
      </c>
      <c r="BX114" t="b">
        <f t="shared" si="155"/>
        <v>0</v>
      </c>
      <c r="BY114" t="b">
        <f t="shared" si="156"/>
        <v>0</v>
      </c>
      <c r="BZ114" t="b">
        <f t="shared" si="157"/>
        <v>0</v>
      </c>
      <c r="CA114" t="b">
        <f t="shared" si="158"/>
        <v>0</v>
      </c>
      <c r="CB114" t="b">
        <f t="shared" si="159"/>
        <v>1</v>
      </c>
      <c r="CC114" t="b">
        <f t="shared" si="160"/>
        <v>0</v>
      </c>
      <c r="CD114" t="b">
        <f t="shared" si="161"/>
        <v>0</v>
      </c>
      <c r="CE114" t="b">
        <f t="shared" si="162"/>
        <v>0</v>
      </c>
      <c r="CF114" t="b">
        <f t="shared" si="163"/>
        <v>0</v>
      </c>
      <c r="CG114" t="b">
        <f t="shared" si="164"/>
        <v>0</v>
      </c>
      <c r="CH114" t="b">
        <f t="shared" si="165"/>
        <v>0</v>
      </c>
      <c r="CI114" t="b">
        <f t="shared" si="166"/>
        <v>0</v>
      </c>
      <c r="CJ114" t="b">
        <f t="shared" si="167"/>
        <v>0</v>
      </c>
      <c r="CK114" t="b">
        <f t="shared" si="168"/>
        <v>0</v>
      </c>
      <c r="CL114" t="b">
        <f t="shared" si="169"/>
        <v>0</v>
      </c>
      <c r="CM114" t="b">
        <f t="shared" si="170"/>
        <v>0</v>
      </c>
      <c r="CN114" t="b">
        <f t="shared" si="171"/>
        <v>0</v>
      </c>
      <c r="CO114" t="b">
        <f t="shared" si="172"/>
        <v>0</v>
      </c>
      <c r="CP114" t="b">
        <f t="shared" si="173"/>
        <v>0</v>
      </c>
      <c r="CQ114" t="b">
        <f t="shared" si="174"/>
        <v>0</v>
      </c>
      <c r="CR114" t="b">
        <f t="shared" si="175"/>
        <v>0</v>
      </c>
      <c r="CS114" t="b">
        <f t="shared" si="176"/>
        <v>0</v>
      </c>
      <c r="CT114" t="b">
        <f t="shared" si="177"/>
        <v>0</v>
      </c>
      <c r="CU114" t="b">
        <f t="shared" si="178"/>
        <v>0</v>
      </c>
      <c r="CV114" t="b">
        <f t="shared" si="179"/>
        <v>0</v>
      </c>
      <c r="CW114" t="b">
        <f t="shared" si="180"/>
        <v>0</v>
      </c>
      <c r="CX114" t="b">
        <f t="shared" si="181"/>
        <v>0</v>
      </c>
      <c r="CY114" t="b">
        <f t="shared" si="182"/>
        <v>0</v>
      </c>
      <c r="CZ114" t="b">
        <f t="shared" si="183"/>
        <v>0</v>
      </c>
      <c r="DA114" t="b">
        <f t="shared" si="184"/>
        <v>0</v>
      </c>
      <c r="DB114" t="b">
        <f t="shared" si="185"/>
        <v>0</v>
      </c>
      <c r="DC114" t="b">
        <f t="shared" si="186"/>
        <v>0</v>
      </c>
      <c r="DD114" t="b">
        <f t="shared" si="187"/>
        <v>0</v>
      </c>
    </row>
    <row r="115" spans="1:108">
      <c r="A115" t="s">
        <v>1019</v>
      </c>
      <c r="C115" t="s">
        <v>1017</v>
      </c>
      <c r="E115" t="s">
        <v>987</v>
      </c>
      <c r="F115" t="s">
        <v>969</v>
      </c>
      <c r="G115" t="s">
        <v>970</v>
      </c>
      <c r="H115" t="s">
        <v>7428</v>
      </c>
      <c r="I115" t="s">
        <v>7418</v>
      </c>
      <c r="J115" t="s">
        <v>338</v>
      </c>
      <c r="K115" t="s">
        <v>109</v>
      </c>
      <c r="L115" t="s">
        <v>6409</v>
      </c>
      <c r="M115" t="s">
        <v>6079</v>
      </c>
      <c r="N115" t="s">
        <v>1020</v>
      </c>
      <c r="O115" t="b">
        <f t="shared" si="94"/>
        <v>0</v>
      </c>
      <c r="P115" t="b">
        <f t="shared" si="95"/>
        <v>1</v>
      </c>
      <c r="Q115" t="b">
        <f t="shared" si="96"/>
        <v>1</v>
      </c>
      <c r="R115" t="b">
        <f t="shared" si="97"/>
        <v>1</v>
      </c>
      <c r="S115" t="b">
        <f t="shared" si="98"/>
        <v>0</v>
      </c>
      <c r="T115" t="b">
        <f t="shared" si="99"/>
        <v>1</v>
      </c>
      <c r="U115" t="b">
        <f t="shared" si="100"/>
        <v>1</v>
      </c>
      <c r="V115" t="b">
        <f t="shared" si="101"/>
        <v>1</v>
      </c>
      <c r="W115" t="b">
        <f t="shared" si="102"/>
        <v>0</v>
      </c>
      <c r="X115" t="b">
        <f t="shared" si="103"/>
        <v>1</v>
      </c>
      <c r="Y115" t="b">
        <f t="shared" si="104"/>
        <v>1</v>
      </c>
      <c r="Z115" t="b">
        <f t="shared" si="105"/>
        <v>0</v>
      </c>
      <c r="AA115" t="b">
        <f t="shared" si="106"/>
        <v>1</v>
      </c>
      <c r="AB115" t="b">
        <f t="shared" si="107"/>
        <v>0</v>
      </c>
      <c r="AC115" t="b">
        <f t="shared" si="108"/>
        <v>0</v>
      </c>
      <c r="AD115" t="b">
        <f t="shared" si="109"/>
        <v>1</v>
      </c>
      <c r="AE115" t="b">
        <f t="shared" si="110"/>
        <v>0</v>
      </c>
      <c r="AF115" t="b">
        <f t="shared" si="111"/>
        <v>0</v>
      </c>
      <c r="AG115" t="b">
        <f t="shared" si="112"/>
        <v>1</v>
      </c>
      <c r="AH115" t="b">
        <f t="shared" si="113"/>
        <v>1</v>
      </c>
      <c r="AI115" t="b">
        <f t="shared" si="114"/>
        <v>0</v>
      </c>
      <c r="AJ115" t="b">
        <f t="shared" si="115"/>
        <v>0</v>
      </c>
      <c r="AK115" t="b">
        <f t="shared" si="116"/>
        <v>0</v>
      </c>
      <c r="AL115" t="b">
        <f t="shared" si="117"/>
        <v>0</v>
      </c>
      <c r="AM115" t="b">
        <f t="shared" si="118"/>
        <v>0</v>
      </c>
      <c r="AN115" t="b">
        <f t="shared" si="119"/>
        <v>0</v>
      </c>
      <c r="AO115" t="b">
        <f t="shared" si="120"/>
        <v>0</v>
      </c>
      <c r="AP115" t="b">
        <f t="shared" si="121"/>
        <v>0</v>
      </c>
      <c r="AQ115" t="b">
        <f t="shared" si="122"/>
        <v>0</v>
      </c>
      <c r="AR115" t="b">
        <f t="shared" si="123"/>
        <v>0</v>
      </c>
      <c r="AS115" t="b">
        <f t="shared" si="124"/>
        <v>0</v>
      </c>
      <c r="AT115" t="b">
        <f t="shared" si="125"/>
        <v>0</v>
      </c>
      <c r="AU115" t="b">
        <f t="shared" si="126"/>
        <v>0</v>
      </c>
      <c r="AV115" t="b">
        <f t="shared" si="127"/>
        <v>1</v>
      </c>
      <c r="AW115" t="b">
        <f t="shared" si="128"/>
        <v>0</v>
      </c>
      <c r="AX115" t="b">
        <f t="shared" si="129"/>
        <v>0</v>
      </c>
      <c r="AY115" t="b">
        <f t="shared" si="130"/>
        <v>1</v>
      </c>
      <c r="AZ115" t="b">
        <f t="shared" si="131"/>
        <v>0</v>
      </c>
      <c r="BA115" t="b">
        <f t="shared" si="132"/>
        <v>0</v>
      </c>
      <c r="BB115" t="b">
        <f t="shared" si="133"/>
        <v>0</v>
      </c>
      <c r="BC115" t="b">
        <f t="shared" si="134"/>
        <v>1</v>
      </c>
      <c r="BD115" t="b">
        <f t="shared" si="135"/>
        <v>0</v>
      </c>
      <c r="BE115" t="b">
        <f t="shared" si="136"/>
        <v>0</v>
      </c>
      <c r="BF115" t="b">
        <f t="shared" si="137"/>
        <v>1</v>
      </c>
      <c r="BG115" t="b">
        <f t="shared" si="138"/>
        <v>0</v>
      </c>
      <c r="BH115" t="b">
        <f t="shared" si="139"/>
        <v>0</v>
      </c>
      <c r="BI115" t="b">
        <f t="shared" si="140"/>
        <v>0</v>
      </c>
      <c r="BJ115" t="b">
        <f t="shared" si="141"/>
        <v>0</v>
      </c>
      <c r="BK115" t="b">
        <f t="shared" si="142"/>
        <v>0</v>
      </c>
      <c r="BL115" t="b">
        <f t="shared" si="143"/>
        <v>0</v>
      </c>
      <c r="BM115" t="b">
        <f t="shared" si="144"/>
        <v>0</v>
      </c>
      <c r="BN115" t="b">
        <f t="shared" si="145"/>
        <v>0</v>
      </c>
      <c r="BO115" t="b">
        <f t="shared" si="146"/>
        <v>1</v>
      </c>
      <c r="BP115" t="b">
        <f t="shared" si="147"/>
        <v>0</v>
      </c>
      <c r="BQ115" t="b">
        <f t="shared" si="148"/>
        <v>0</v>
      </c>
      <c r="BR115" t="b">
        <f t="shared" si="149"/>
        <v>0</v>
      </c>
      <c r="BS115" t="b">
        <f t="shared" si="150"/>
        <v>0</v>
      </c>
      <c r="BT115" t="b">
        <f t="shared" si="151"/>
        <v>0</v>
      </c>
      <c r="BU115" t="b">
        <f t="shared" si="152"/>
        <v>0</v>
      </c>
      <c r="BV115" t="b">
        <f t="shared" si="153"/>
        <v>0</v>
      </c>
      <c r="BW115" t="b">
        <f t="shared" si="154"/>
        <v>0</v>
      </c>
      <c r="BX115" t="b">
        <f t="shared" si="155"/>
        <v>1</v>
      </c>
      <c r="BY115" t="b">
        <f t="shared" si="156"/>
        <v>1</v>
      </c>
      <c r="BZ115" t="b">
        <f t="shared" si="157"/>
        <v>0</v>
      </c>
      <c r="CA115" t="b">
        <f t="shared" si="158"/>
        <v>0</v>
      </c>
      <c r="CB115" t="b">
        <f t="shared" si="159"/>
        <v>1</v>
      </c>
      <c r="CC115" t="b">
        <f t="shared" si="160"/>
        <v>0</v>
      </c>
      <c r="CD115" t="b">
        <f t="shared" si="161"/>
        <v>0</v>
      </c>
      <c r="CE115" t="b">
        <f t="shared" si="162"/>
        <v>0</v>
      </c>
      <c r="CF115" t="b">
        <f t="shared" si="163"/>
        <v>0</v>
      </c>
      <c r="CG115" t="b">
        <f t="shared" si="164"/>
        <v>0</v>
      </c>
      <c r="CH115" t="b">
        <f t="shared" si="165"/>
        <v>0</v>
      </c>
      <c r="CI115" t="b">
        <f t="shared" si="166"/>
        <v>0</v>
      </c>
      <c r="CJ115" t="b">
        <f t="shared" si="167"/>
        <v>0</v>
      </c>
      <c r="CK115" t="b">
        <f t="shared" si="168"/>
        <v>0</v>
      </c>
      <c r="CL115" t="b">
        <f t="shared" si="169"/>
        <v>0</v>
      </c>
      <c r="CM115" t="b">
        <f t="shared" si="170"/>
        <v>0</v>
      </c>
      <c r="CN115" t="b">
        <f t="shared" si="171"/>
        <v>0</v>
      </c>
      <c r="CO115" t="b">
        <f t="shared" si="172"/>
        <v>0</v>
      </c>
      <c r="CP115" t="b">
        <f t="shared" si="173"/>
        <v>0</v>
      </c>
      <c r="CQ115" t="b">
        <f t="shared" si="174"/>
        <v>0</v>
      </c>
      <c r="CR115" t="b">
        <f t="shared" si="175"/>
        <v>0</v>
      </c>
      <c r="CS115" t="b">
        <f t="shared" si="176"/>
        <v>0</v>
      </c>
      <c r="CT115" t="b">
        <f t="shared" si="177"/>
        <v>0</v>
      </c>
      <c r="CU115" t="b">
        <f t="shared" si="178"/>
        <v>0</v>
      </c>
      <c r="CV115" t="b">
        <f t="shared" si="179"/>
        <v>0</v>
      </c>
      <c r="CW115" t="b">
        <f t="shared" si="180"/>
        <v>0</v>
      </c>
      <c r="CX115" t="b">
        <f t="shared" si="181"/>
        <v>0</v>
      </c>
      <c r="CY115" t="b">
        <f t="shared" si="182"/>
        <v>0</v>
      </c>
      <c r="CZ115" t="b">
        <f t="shared" si="183"/>
        <v>0</v>
      </c>
      <c r="DA115" t="b">
        <f t="shared" si="184"/>
        <v>0</v>
      </c>
      <c r="DB115" t="b">
        <f t="shared" si="185"/>
        <v>0</v>
      </c>
      <c r="DC115" t="b">
        <f t="shared" si="186"/>
        <v>0</v>
      </c>
      <c r="DD115" t="b">
        <f t="shared" si="187"/>
        <v>0</v>
      </c>
    </row>
    <row r="116" spans="1:108">
      <c r="A116" t="s">
        <v>1021</v>
      </c>
      <c r="C116" t="s">
        <v>1017</v>
      </c>
      <c r="E116" t="s">
        <v>987</v>
      </c>
      <c r="F116" t="s">
        <v>969</v>
      </c>
      <c r="G116" t="s">
        <v>970</v>
      </c>
      <c r="H116" t="s">
        <v>7428</v>
      </c>
      <c r="I116" t="s">
        <v>7418</v>
      </c>
      <c r="J116" t="s">
        <v>204</v>
      </c>
      <c r="K116" t="s">
        <v>205</v>
      </c>
      <c r="L116" t="s">
        <v>6410</v>
      </c>
      <c r="M116" t="s">
        <v>6079</v>
      </c>
      <c r="N116" t="s">
        <v>29</v>
      </c>
      <c r="O116" t="b">
        <f t="shared" si="94"/>
        <v>0</v>
      </c>
      <c r="P116" t="b">
        <f t="shared" si="95"/>
        <v>0</v>
      </c>
      <c r="Q116" t="b">
        <f t="shared" si="96"/>
        <v>1</v>
      </c>
      <c r="R116" t="b">
        <f t="shared" si="97"/>
        <v>0</v>
      </c>
      <c r="S116" t="b">
        <f t="shared" si="98"/>
        <v>0</v>
      </c>
      <c r="T116" t="b">
        <f t="shared" si="99"/>
        <v>0</v>
      </c>
      <c r="U116" t="b">
        <f t="shared" si="100"/>
        <v>1</v>
      </c>
      <c r="V116" t="b">
        <f t="shared" si="101"/>
        <v>0</v>
      </c>
      <c r="W116" t="b">
        <f t="shared" si="102"/>
        <v>0</v>
      </c>
      <c r="X116" t="b">
        <f t="shared" si="103"/>
        <v>0</v>
      </c>
      <c r="Y116" t="b">
        <f t="shared" si="104"/>
        <v>0</v>
      </c>
      <c r="Z116" t="b">
        <f t="shared" si="105"/>
        <v>0</v>
      </c>
      <c r="AA116" t="b">
        <f t="shared" si="106"/>
        <v>0</v>
      </c>
      <c r="AB116" t="b">
        <f t="shared" si="107"/>
        <v>0</v>
      </c>
      <c r="AC116" t="b">
        <f t="shared" si="108"/>
        <v>0</v>
      </c>
      <c r="AD116" t="b">
        <f t="shared" si="109"/>
        <v>0</v>
      </c>
      <c r="AE116" t="b">
        <f t="shared" si="110"/>
        <v>0</v>
      </c>
      <c r="AF116" t="b">
        <f t="shared" si="111"/>
        <v>0</v>
      </c>
      <c r="AG116" t="b">
        <f t="shared" si="112"/>
        <v>0</v>
      </c>
      <c r="AH116" t="b">
        <f t="shared" si="113"/>
        <v>1</v>
      </c>
      <c r="AI116" t="b">
        <f t="shared" si="114"/>
        <v>0</v>
      </c>
      <c r="AJ116" t="b">
        <f t="shared" si="115"/>
        <v>0</v>
      </c>
      <c r="AK116" t="b">
        <f t="shared" si="116"/>
        <v>0</v>
      </c>
      <c r="AL116" t="b">
        <f t="shared" si="117"/>
        <v>0</v>
      </c>
      <c r="AM116" t="b">
        <f t="shared" si="118"/>
        <v>0</v>
      </c>
      <c r="AN116" t="b">
        <f t="shared" si="119"/>
        <v>0</v>
      </c>
      <c r="AO116" t="b">
        <f t="shared" si="120"/>
        <v>0</v>
      </c>
      <c r="AP116" t="b">
        <f t="shared" si="121"/>
        <v>0</v>
      </c>
      <c r="AQ116" t="b">
        <f t="shared" si="122"/>
        <v>0</v>
      </c>
      <c r="AR116" t="b">
        <f t="shared" si="123"/>
        <v>0</v>
      </c>
      <c r="AS116" t="b">
        <f t="shared" si="124"/>
        <v>0</v>
      </c>
      <c r="AT116" t="b">
        <f t="shared" si="125"/>
        <v>0</v>
      </c>
      <c r="AU116" t="b">
        <f t="shared" si="126"/>
        <v>0</v>
      </c>
      <c r="AV116" t="b">
        <f t="shared" si="127"/>
        <v>0</v>
      </c>
      <c r="AW116" t="b">
        <f t="shared" si="128"/>
        <v>0</v>
      </c>
      <c r="AX116" t="b">
        <f t="shared" si="129"/>
        <v>0</v>
      </c>
      <c r="AY116" t="b">
        <f t="shared" si="130"/>
        <v>0</v>
      </c>
      <c r="AZ116" t="b">
        <f t="shared" si="131"/>
        <v>0</v>
      </c>
      <c r="BA116" t="b">
        <f t="shared" si="132"/>
        <v>0</v>
      </c>
      <c r="BB116" t="b">
        <f t="shared" si="133"/>
        <v>0</v>
      </c>
      <c r="BC116" t="b">
        <f t="shared" si="134"/>
        <v>0</v>
      </c>
      <c r="BD116" t="b">
        <f t="shared" si="135"/>
        <v>0</v>
      </c>
      <c r="BE116" t="b">
        <f t="shared" si="136"/>
        <v>0</v>
      </c>
      <c r="BF116" t="b">
        <f t="shared" si="137"/>
        <v>0</v>
      </c>
      <c r="BG116" t="b">
        <f t="shared" si="138"/>
        <v>0</v>
      </c>
      <c r="BH116" t="b">
        <f t="shared" si="139"/>
        <v>0</v>
      </c>
      <c r="BI116" t="b">
        <f t="shared" si="140"/>
        <v>0</v>
      </c>
      <c r="BJ116" t="b">
        <f t="shared" si="141"/>
        <v>0</v>
      </c>
      <c r="BK116" t="b">
        <f t="shared" si="142"/>
        <v>0</v>
      </c>
      <c r="BL116" t="b">
        <f t="shared" si="143"/>
        <v>0</v>
      </c>
      <c r="BM116" t="b">
        <f t="shared" si="144"/>
        <v>0</v>
      </c>
      <c r="BN116" t="b">
        <f t="shared" si="145"/>
        <v>0</v>
      </c>
      <c r="BO116" t="b">
        <f t="shared" si="146"/>
        <v>0</v>
      </c>
      <c r="BP116" t="b">
        <f t="shared" si="147"/>
        <v>0</v>
      </c>
      <c r="BQ116" t="b">
        <f t="shared" si="148"/>
        <v>0</v>
      </c>
      <c r="BR116" t="b">
        <f t="shared" si="149"/>
        <v>0</v>
      </c>
      <c r="BS116" t="b">
        <f t="shared" si="150"/>
        <v>0</v>
      </c>
      <c r="BT116" t="b">
        <f t="shared" si="151"/>
        <v>0</v>
      </c>
      <c r="BU116" t="b">
        <f t="shared" si="152"/>
        <v>0</v>
      </c>
      <c r="BV116" t="b">
        <f t="shared" si="153"/>
        <v>0</v>
      </c>
      <c r="BW116" t="b">
        <f t="shared" si="154"/>
        <v>0</v>
      </c>
      <c r="BX116" t="b">
        <f t="shared" si="155"/>
        <v>0</v>
      </c>
      <c r="BY116" t="b">
        <f t="shared" si="156"/>
        <v>0</v>
      </c>
      <c r="BZ116" t="b">
        <f t="shared" si="157"/>
        <v>0</v>
      </c>
      <c r="CA116" t="b">
        <f t="shared" si="158"/>
        <v>0</v>
      </c>
      <c r="CB116" t="b">
        <f t="shared" si="159"/>
        <v>0</v>
      </c>
      <c r="CC116" t="b">
        <f t="shared" si="160"/>
        <v>0</v>
      </c>
      <c r="CD116" t="b">
        <f t="shared" si="161"/>
        <v>0</v>
      </c>
      <c r="CE116" t="b">
        <f t="shared" si="162"/>
        <v>0</v>
      </c>
      <c r="CF116" t="b">
        <f t="shared" si="163"/>
        <v>0</v>
      </c>
      <c r="CG116" t="b">
        <f t="shared" si="164"/>
        <v>0</v>
      </c>
      <c r="CH116" t="b">
        <f t="shared" si="165"/>
        <v>0</v>
      </c>
      <c r="CI116" t="b">
        <f t="shared" si="166"/>
        <v>0</v>
      </c>
      <c r="CJ116" t="b">
        <f t="shared" si="167"/>
        <v>0</v>
      </c>
      <c r="CK116" t="b">
        <f t="shared" si="168"/>
        <v>0</v>
      </c>
      <c r="CL116" t="b">
        <f t="shared" si="169"/>
        <v>0</v>
      </c>
      <c r="CM116" t="b">
        <f t="shared" si="170"/>
        <v>0</v>
      </c>
      <c r="CN116" t="b">
        <f t="shared" si="171"/>
        <v>0</v>
      </c>
      <c r="CO116" t="b">
        <f t="shared" si="172"/>
        <v>0</v>
      </c>
      <c r="CP116" t="b">
        <f t="shared" si="173"/>
        <v>0</v>
      </c>
      <c r="CQ116" t="b">
        <f t="shared" si="174"/>
        <v>0</v>
      </c>
      <c r="CR116" t="b">
        <f t="shared" si="175"/>
        <v>0</v>
      </c>
      <c r="CS116" t="b">
        <f t="shared" si="176"/>
        <v>0</v>
      </c>
      <c r="CT116" t="b">
        <f t="shared" si="177"/>
        <v>0</v>
      </c>
      <c r="CU116" t="b">
        <f t="shared" si="178"/>
        <v>0</v>
      </c>
      <c r="CV116" t="b">
        <f t="shared" si="179"/>
        <v>0</v>
      </c>
      <c r="CW116" t="b">
        <f t="shared" si="180"/>
        <v>0</v>
      </c>
      <c r="CX116" t="b">
        <f t="shared" si="181"/>
        <v>0</v>
      </c>
      <c r="CY116" t="b">
        <f t="shared" si="182"/>
        <v>0</v>
      </c>
      <c r="CZ116" t="b">
        <f t="shared" si="183"/>
        <v>0</v>
      </c>
      <c r="DA116" t="b">
        <f t="shared" si="184"/>
        <v>0</v>
      </c>
      <c r="DB116" t="b">
        <f t="shared" si="185"/>
        <v>0</v>
      </c>
      <c r="DC116" t="b">
        <f t="shared" si="186"/>
        <v>0</v>
      </c>
      <c r="DD116" t="b">
        <f t="shared" si="187"/>
        <v>0</v>
      </c>
    </row>
    <row r="117" spans="1:108">
      <c r="A117" t="s">
        <v>1052</v>
      </c>
      <c r="C117" t="s">
        <v>1053</v>
      </c>
      <c r="E117" t="s">
        <v>987</v>
      </c>
      <c r="F117" t="s">
        <v>969</v>
      </c>
      <c r="G117" t="s">
        <v>970</v>
      </c>
      <c r="H117" t="s">
        <v>7428</v>
      </c>
      <c r="I117" t="s">
        <v>7418</v>
      </c>
      <c r="J117" s="3" t="s">
        <v>124</v>
      </c>
      <c r="K117" t="s">
        <v>16</v>
      </c>
      <c r="L117" t="s">
        <v>6420</v>
      </c>
      <c r="M117" t="s">
        <v>221</v>
      </c>
      <c r="N117" t="s">
        <v>1054</v>
      </c>
      <c r="O117" t="b">
        <f t="shared" si="94"/>
        <v>1</v>
      </c>
      <c r="P117" t="b">
        <f t="shared" si="95"/>
        <v>1</v>
      </c>
      <c r="Q117" t="b">
        <f t="shared" si="96"/>
        <v>1</v>
      </c>
      <c r="R117" t="b">
        <f t="shared" si="97"/>
        <v>1</v>
      </c>
      <c r="S117" t="b">
        <f t="shared" si="98"/>
        <v>1</v>
      </c>
      <c r="T117" t="b">
        <f t="shared" si="99"/>
        <v>1</v>
      </c>
      <c r="U117" t="b">
        <f t="shared" si="100"/>
        <v>1</v>
      </c>
      <c r="V117" t="b">
        <f t="shared" si="101"/>
        <v>1</v>
      </c>
      <c r="W117" t="b">
        <f t="shared" si="102"/>
        <v>0</v>
      </c>
      <c r="X117" t="b">
        <f t="shared" si="103"/>
        <v>1</v>
      </c>
      <c r="Y117" t="b">
        <f t="shared" si="104"/>
        <v>1</v>
      </c>
      <c r="Z117" t="b">
        <f t="shared" si="105"/>
        <v>0</v>
      </c>
      <c r="AA117" t="b">
        <f t="shared" si="106"/>
        <v>1</v>
      </c>
      <c r="AB117" t="b">
        <f t="shared" si="107"/>
        <v>1</v>
      </c>
      <c r="AC117" t="b">
        <f t="shared" si="108"/>
        <v>0</v>
      </c>
      <c r="AD117" t="b">
        <f t="shared" si="109"/>
        <v>0</v>
      </c>
      <c r="AE117" t="b">
        <f t="shared" si="110"/>
        <v>0</v>
      </c>
      <c r="AF117" t="b">
        <f t="shared" si="111"/>
        <v>0</v>
      </c>
      <c r="AG117" t="b">
        <f t="shared" si="112"/>
        <v>1</v>
      </c>
      <c r="AH117" t="b">
        <f t="shared" si="113"/>
        <v>1</v>
      </c>
      <c r="AI117" t="b">
        <f t="shared" si="114"/>
        <v>1</v>
      </c>
      <c r="AJ117" t="b">
        <f t="shared" si="115"/>
        <v>0</v>
      </c>
      <c r="AK117" t="b">
        <f t="shared" si="116"/>
        <v>0</v>
      </c>
      <c r="AL117" t="b">
        <f t="shared" si="117"/>
        <v>0</v>
      </c>
      <c r="AM117" t="b">
        <f t="shared" si="118"/>
        <v>0</v>
      </c>
      <c r="AN117" t="b">
        <f t="shared" si="119"/>
        <v>1</v>
      </c>
      <c r="AO117" t="b">
        <f t="shared" si="120"/>
        <v>0</v>
      </c>
      <c r="AP117" t="b">
        <f t="shared" si="121"/>
        <v>0</v>
      </c>
      <c r="AQ117" t="b">
        <f t="shared" si="122"/>
        <v>0</v>
      </c>
      <c r="AR117" t="b">
        <f t="shared" si="123"/>
        <v>0</v>
      </c>
      <c r="AS117" t="b">
        <f t="shared" si="124"/>
        <v>0</v>
      </c>
      <c r="AT117" t="b">
        <f t="shared" si="125"/>
        <v>0</v>
      </c>
      <c r="AU117" t="b">
        <f t="shared" si="126"/>
        <v>0</v>
      </c>
      <c r="AV117" t="b">
        <f t="shared" si="127"/>
        <v>0</v>
      </c>
      <c r="AW117" t="b">
        <f t="shared" si="128"/>
        <v>0</v>
      </c>
      <c r="AX117" t="b">
        <f t="shared" si="129"/>
        <v>1</v>
      </c>
      <c r="AY117" t="b">
        <f t="shared" si="130"/>
        <v>0</v>
      </c>
      <c r="AZ117" t="b">
        <f t="shared" si="131"/>
        <v>0</v>
      </c>
      <c r="BA117" t="b">
        <f t="shared" si="132"/>
        <v>0</v>
      </c>
      <c r="BB117" t="b">
        <f t="shared" si="133"/>
        <v>0</v>
      </c>
      <c r="BC117" t="b">
        <f t="shared" si="134"/>
        <v>1</v>
      </c>
      <c r="BD117" t="b">
        <f t="shared" si="135"/>
        <v>0</v>
      </c>
      <c r="BE117" t="b">
        <f t="shared" si="136"/>
        <v>0</v>
      </c>
      <c r="BF117" t="b">
        <f t="shared" si="137"/>
        <v>1</v>
      </c>
      <c r="BG117" t="b">
        <f t="shared" si="138"/>
        <v>1</v>
      </c>
      <c r="BH117" t="b">
        <f t="shared" si="139"/>
        <v>0</v>
      </c>
      <c r="BI117" t="b">
        <f t="shared" si="140"/>
        <v>0</v>
      </c>
      <c r="BJ117" t="b">
        <f t="shared" si="141"/>
        <v>0</v>
      </c>
      <c r="BK117" t="b">
        <f t="shared" si="142"/>
        <v>0</v>
      </c>
      <c r="BL117" t="b">
        <f t="shared" si="143"/>
        <v>0</v>
      </c>
      <c r="BM117" t="b">
        <f t="shared" si="144"/>
        <v>0</v>
      </c>
      <c r="BN117" t="b">
        <f t="shared" si="145"/>
        <v>0</v>
      </c>
      <c r="BO117" t="b">
        <f t="shared" si="146"/>
        <v>1</v>
      </c>
      <c r="BP117" t="b">
        <f t="shared" si="147"/>
        <v>0</v>
      </c>
      <c r="BQ117" t="b">
        <f t="shared" si="148"/>
        <v>0</v>
      </c>
      <c r="BR117" t="b">
        <f t="shared" si="149"/>
        <v>1</v>
      </c>
      <c r="BS117" t="b">
        <f t="shared" si="150"/>
        <v>0</v>
      </c>
      <c r="BT117" t="b">
        <f t="shared" si="151"/>
        <v>0</v>
      </c>
      <c r="BU117" t="b">
        <f t="shared" si="152"/>
        <v>1</v>
      </c>
      <c r="BV117" t="b">
        <f t="shared" si="153"/>
        <v>0</v>
      </c>
      <c r="BW117" t="b">
        <f t="shared" si="154"/>
        <v>0</v>
      </c>
      <c r="BX117" t="b">
        <f t="shared" si="155"/>
        <v>1</v>
      </c>
      <c r="BY117" t="b">
        <f t="shared" si="156"/>
        <v>1</v>
      </c>
      <c r="BZ117" t="b">
        <f t="shared" si="157"/>
        <v>0</v>
      </c>
      <c r="CA117" t="b">
        <f t="shared" si="158"/>
        <v>0</v>
      </c>
      <c r="CB117" t="b">
        <f t="shared" si="159"/>
        <v>1</v>
      </c>
      <c r="CC117" t="b">
        <f t="shared" si="160"/>
        <v>1</v>
      </c>
      <c r="CD117" t="b">
        <f t="shared" si="161"/>
        <v>0</v>
      </c>
      <c r="CE117" t="b">
        <f t="shared" si="162"/>
        <v>0</v>
      </c>
      <c r="CF117" t="b">
        <f t="shared" si="163"/>
        <v>0</v>
      </c>
      <c r="CG117" t="b">
        <f t="shared" si="164"/>
        <v>0</v>
      </c>
      <c r="CH117" t="b">
        <f t="shared" si="165"/>
        <v>0</v>
      </c>
      <c r="CI117" t="b">
        <f t="shared" si="166"/>
        <v>0</v>
      </c>
      <c r="CJ117" t="b">
        <f t="shared" si="167"/>
        <v>0</v>
      </c>
      <c r="CK117" t="b">
        <f t="shared" si="168"/>
        <v>0</v>
      </c>
      <c r="CL117" t="b">
        <f t="shared" si="169"/>
        <v>0</v>
      </c>
      <c r="CM117" t="b">
        <f t="shared" si="170"/>
        <v>0</v>
      </c>
      <c r="CN117" t="b">
        <f t="shared" si="171"/>
        <v>0</v>
      </c>
      <c r="CO117" t="b">
        <f t="shared" si="172"/>
        <v>0</v>
      </c>
      <c r="CP117" t="b">
        <f t="shared" si="173"/>
        <v>0</v>
      </c>
      <c r="CQ117" t="b">
        <f t="shared" si="174"/>
        <v>0</v>
      </c>
      <c r="CR117" t="b">
        <f t="shared" si="175"/>
        <v>1</v>
      </c>
      <c r="CS117" t="b">
        <f t="shared" si="176"/>
        <v>0</v>
      </c>
      <c r="CT117" t="b">
        <f t="shared" si="177"/>
        <v>0</v>
      </c>
      <c r="CU117" t="b">
        <f t="shared" si="178"/>
        <v>0</v>
      </c>
      <c r="CV117" t="b">
        <f t="shared" si="179"/>
        <v>1</v>
      </c>
      <c r="CW117" t="b">
        <f t="shared" si="180"/>
        <v>0</v>
      </c>
      <c r="CX117" t="b">
        <f t="shared" si="181"/>
        <v>0</v>
      </c>
      <c r="CY117" t="b">
        <f t="shared" si="182"/>
        <v>0</v>
      </c>
      <c r="CZ117" t="b">
        <f t="shared" si="183"/>
        <v>0</v>
      </c>
      <c r="DA117" t="b">
        <f t="shared" si="184"/>
        <v>0</v>
      </c>
      <c r="DB117" t="b">
        <f t="shared" si="185"/>
        <v>0</v>
      </c>
      <c r="DC117" t="b">
        <f t="shared" si="186"/>
        <v>0</v>
      </c>
      <c r="DD117" t="b">
        <f t="shared" si="187"/>
        <v>0</v>
      </c>
    </row>
    <row r="118" spans="1:108">
      <c r="A118" t="s">
        <v>1055</v>
      </c>
      <c r="C118" t="s">
        <v>1056</v>
      </c>
      <c r="E118" t="s">
        <v>987</v>
      </c>
      <c r="F118" t="s">
        <v>969</v>
      </c>
      <c r="G118" t="s">
        <v>970</v>
      </c>
      <c r="H118" t="s">
        <v>7428</v>
      </c>
      <c r="I118" t="s">
        <v>7418</v>
      </c>
      <c r="J118" t="s">
        <v>119</v>
      </c>
      <c r="K118" t="s">
        <v>109</v>
      </c>
      <c r="L118" t="s">
        <v>6421</v>
      </c>
      <c r="M118" t="s">
        <v>6079</v>
      </c>
      <c r="N118" t="s">
        <v>1057</v>
      </c>
      <c r="O118" t="b">
        <f t="shared" si="94"/>
        <v>0</v>
      </c>
      <c r="P118" t="b">
        <f t="shared" si="95"/>
        <v>0</v>
      </c>
      <c r="Q118" t="b">
        <f t="shared" si="96"/>
        <v>0</v>
      </c>
      <c r="R118" t="b">
        <f t="shared" si="97"/>
        <v>1</v>
      </c>
      <c r="S118" t="b">
        <f t="shared" si="98"/>
        <v>0</v>
      </c>
      <c r="T118" t="b">
        <f t="shared" si="99"/>
        <v>0</v>
      </c>
      <c r="U118" t="b">
        <f t="shared" si="100"/>
        <v>1</v>
      </c>
      <c r="V118" t="b">
        <f t="shared" si="101"/>
        <v>0</v>
      </c>
      <c r="W118" t="b">
        <f t="shared" si="102"/>
        <v>0</v>
      </c>
      <c r="X118" t="b">
        <f t="shared" si="103"/>
        <v>1</v>
      </c>
      <c r="Y118" t="b">
        <f t="shared" si="104"/>
        <v>0</v>
      </c>
      <c r="Z118" t="b">
        <f t="shared" si="105"/>
        <v>0</v>
      </c>
      <c r="AA118" t="b">
        <f t="shared" si="106"/>
        <v>0</v>
      </c>
      <c r="AB118" t="b">
        <f t="shared" si="107"/>
        <v>0</v>
      </c>
      <c r="AC118" t="b">
        <f t="shared" si="108"/>
        <v>0</v>
      </c>
      <c r="AD118" t="b">
        <f t="shared" si="109"/>
        <v>0</v>
      </c>
      <c r="AE118" t="b">
        <f t="shared" si="110"/>
        <v>0</v>
      </c>
      <c r="AF118" t="b">
        <f t="shared" si="111"/>
        <v>0</v>
      </c>
      <c r="AG118" t="b">
        <f t="shared" si="112"/>
        <v>0</v>
      </c>
      <c r="AH118" t="b">
        <f t="shared" si="113"/>
        <v>0</v>
      </c>
      <c r="AI118" t="b">
        <f t="shared" si="114"/>
        <v>0</v>
      </c>
      <c r="AJ118" t="b">
        <f t="shared" si="115"/>
        <v>0</v>
      </c>
      <c r="AK118" t="b">
        <f t="shared" si="116"/>
        <v>0</v>
      </c>
      <c r="AL118" t="b">
        <f t="shared" si="117"/>
        <v>0</v>
      </c>
      <c r="AM118" t="b">
        <f t="shared" si="118"/>
        <v>0</v>
      </c>
      <c r="AN118" t="b">
        <f t="shared" si="119"/>
        <v>0</v>
      </c>
      <c r="AO118" t="b">
        <f t="shared" si="120"/>
        <v>0</v>
      </c>
      <c r="AP118" t="b">
        <f t="shared" si="121"/>
        <v>0</v>
      </c>
      <c r="AQ118" t="b">
        <f t="shared" si="122"/>
        <v>0</v>
      </c>
      <c r="AR118" t="b">
        <f t="shared" si="123"/>
        <v>0</v>
      </c>
      <c r="AS118" t="b">
        <f t="shared" si="124"/>
        <v>0</v>
      </c>
      <c r="AT118" t="b">
        <f t="shared" si="125"/>
        <v>0</v>
      </c>
      <c r="AU118" t="b">
        <f t="shared" si="126"/>
        <v>0</v>
      </c>
      <c r="AV118" t="b">
        <f t="shared" si="127"/>
        <v>0</v>
      </c>
      <c r="AW118" t="b">
        <f t="shared" si="128"/>
        <v>0</v>
      </c>
      <c r="AX118" t="b">
        <f t="shared" si="129"/>
        <v>1</v>
      </c>
      <c r="AY118" t="b">
        <f t="shared" si="130"/>
        <v>0</v>
      </c>
      <c r="AZ118" t="b">
        <f t="shared" si="131"/>
        <v>0</v>
      </c>
      <c r="BA118" t="b">
        <f t="shared" si="132"/>
        <v>0</v>
      </c>
      <c r="BB118" t="b">
        <f t="shared" si="133"/>
        <v>0</v>
      </c>
      <c r="BC118" t="b">
        <f t="shared" si="134"/>
        <v>0</v>
      </c>
      <c r="BD118" t="b">
        <f t="shared" si="135"/>
        <v>0</v>
      </c>
      <c r="BE118" t="b">
        <f t="shared" si="136"/>
        <v>0</v>
      </c>
      <c r="BF118" t="b">
        <f t="shared" si="137"/>
        <v>1</v>
      </c>
      <c r="BG118" t="b">
        <f t="shared" si="138"/>
        <v>0</v>
      </c>
      <c r="BH118" t="b">
        <f t="shared" si="139"/>
        <v>0</v>
      </c>
      <c r="BI118" t="b">
        <f t="shared" si="140"/>
        <v>0</v>
      </c>
      <c r="BJ118" t="b">
        <f t="shared" si="141"/>
        <v>0</v>
      </c>
      <c r="BK118" t="b">
        <f t="shared" si="142"/>
        <v>0</v>
      </c>
      <c r="BL118" t="b">
        <f t="shared" si="143"/>
        <v>0</v>
      </c>
      <c r="BM118" t="b">
        <f t="shared" si="144"/>
        <v>0</v>
      </c>
      <c r="BN118" t="b">
        <f t="shared" si="145"/>
        <v>0</v>
      </c>
      <c r="BO118" t="b">
        <f t="shared" si="146"/>
        <v>0</v>
      </c>
      <c r="BP118" t="b">
        <f t="shared" si="147"/>
        <v>0</v>
      </c>
      <c r="BQ118" t="b">
        <f t="shared" si="148"/>
        <v>0</v>
      </c>
      <c r="BR118" t="b">
        <f t="shared" si="149"/>
        <v>0</v>
      </c>
      <c r="BS118" t="b">
        <f t="shared" si="150"/>
        <v>0</v>
      </c>
      <c r="BT118" t="b">
        <f t="shared" si="151"/>
        <v>1</v>
      </c>
      <c r="BU118" t="b">
        <f t="shared" si="152"/>
        <v>0</v>
      </c>
      <c r="BV118" t="b">
        <f t="shared" si="153"/>
        <v>0</v>
      </c>
      <c r="BW118" t="b">
        <f t="shared" si="154"/>
        <v>0</v>
      </c>
      <c r="BX118" t="b">
        <f t="shared" si="155"/>
        <v>0</v>
      </c>
      <c r="BY118" t="b">
        <f t="shared" si="156"/>
        <v>0</v>
      </c>
      <c r="BZ118" t="b">
        <f t="shared" si="157"/>
        <v>0</v>
      </c>
      <c r="CA118" t="b">
        <f t="shared" si="158"/>
        <v>0</v>
      </c>
      <c r="CB118" t="b">
        <f t="shared" si="159"/>
        <v>0</v>
      </c>
      <c r="CC118" t="b">
        <f t="shared" si="160"/>
        <v>0</v>
      </c>
      <c r="CD118" t="b">
        <f t="shared" si="161"/>
        <v>0</v>
      </c>
      <c r="CE118" t="b">
        <f t="shared" si="162"/>
        <v>0</v>
      </c>
      <c r="CF118" t="b">
        <f t="shared" si="163"/>
        <v>0</v>
      </c>
      <c r="CG118" t="b">
        <f t="shared" si="164"/>
        <v>0</v>
      </c>
      <c r="CH118" t="b">
        <f t="shared" si="165"/>
        <v>0</v>
      </c>
      <c r="CI118" t="b">
        <f t="shared" si="166"/>
        <v>0</v>
      </c>
      <c r="CJ118" t="b">
        <f t="shared" si="167"/>
        <v>0</v>
      </c>
      <c r="CK118" t="b">
        <f t="shared" si="168"/>
        <v>0</v>
      </c>
      <c r="CL118" t="b">
        <f t="shared" si="169"/>
        <v>0</v>
      </c>
      <c r="CM118" t="b">
        <f t="shared" si="170"/>
        <v>0</v>
      </c>
      <c r="CN118" t="b">
        <f t="shared" si="171"/>
        <v>0</v>
      </c>
      <c r="CO118" t="b">
        <f t="shared" si="172"/>
        <v>0</v>
      </c>
      <c r="CP118" t="b">
        <f t="shared" si="173"/>
        <v>0</v>
      </c>
      <c r="CQ118" t="b">
        <f t="shared" si="174"/>
        <v>0</v>
      </c>
      <c r="CR118" t="b">
        <f t="shared" si="175"/>
        <v>0</v>
      </c>
      <c r="CS118" t="b">
        <f t="shared" si="176"/>
        <v>0</v>
      </c>
      <c r="CT118" t="b">
        <f t="shared" si="177"/>
        <v>0</v>
      </c>
      <c r="CU118" t="b">
        <f t="shared" si="178"/>
        <v>0</v>
      </c>
      <c r="CV118" t="b">
        <f t="shared" si="179"/>
        <v>0</v>
      </c>
      <c r="CW118" t="b">
        <f t="shared" si="180"/>
        <v>0</v>
      </c>
      <c r="CX118" t="b">
        <f t="shared" si="181"/>
        <v>0</v>
      </c>
      <c r="CY118" t="b">
        <f t="shared" si="182"/>
        <v>0</v>
      </c>
      <c r="CZ118" t="b">
        <f t="shared" si="183"/>
        <v>0</v>
      </c>
      <c r="DA118" t="b">
        <f t="shared" si="184"/>
        <v>0</v>
      </c>
      <c r="DB118" t="b">
        <f t="shared" si="185"/>
        <v>0</v>
      </c>
      <c r="DC118" t="b">
        <f t="shared" si="186"/>
        <v>0</v>
      </c>
      <c r="DD118" t="b">
        <f t="shared" si="187"/>
        <v>0</v>
      </c>
    </row>
    <row r="119" spans="1:108">
      <c r="A119" t="s">
        <v>1093</v>
      </c>
      <c r="C119" t="s">
        <v>1094</v>
      </c>
      <c r="E119" t="s">
        <v>987</v>
      </c>
      <c r="F119" t="s">
        <v>969</v>
      </c>
      <c r="G119" t="s">
        <v>970</v>
      </c>
      <c r="H119" t="s">
        <v>7428</v>
      </c>
      <c r="I119" t="s">
        <v>7418</v>
      </c>
      <c r="J119" s="3" t="s">
        <v>124</v>
      </c>
      <c r="K119" t="s">
        <v>16</v>
      </c>
      <c r="L119" t="s">
        <v>6434</v>
      </c>
      <c r="M119" t="s">
        <v>6079</v>
      </c>
      <c r="N119" t="s">
        <v>1095</v>
      </c>
      <c r="O119" t="b">
        <f t="shared" si="94"/>
        <v>1</v>
      </c>
      <c r="P119" t="b">
        <f t="shared" si="95"/>
        <v>0</v>
      </c>
      <c r="Q119" t="b">
        <f t="shared" si="96"/>
        <v>0</v>
      </c>
      <c r="R119" t="b">
        <f t="shared" si="97"/>
        <v>0</v>
      </c>
      <c r="S119" t="b">
        <f t="shared" si="98"/>
        <v>1</v>
      </c>
      <c r="T119" t="b">
        <f t="shared" si="99"/>
        <v>0</v>
      </c>
      <c r="U119" t="b">
        <f t="shared" si="100"/>
        <v>0</v>
      </c>
      <c r="V119" t="b">
        <f t="shared" si="101"/>
        <v>0</v>
      </c>
      <c r="W119" t="b">
        <f t="shared" si="102"/>
        <v>1</v>
      </c>
      <c r="X119" t="b">
        <f t="shared" si="103"/>
        <v>1</v>
      </c>
      <c r="Y119" t="b">
        <f t="shared" si="104"/>
        <v>0</v>
      </c>
      <c r="Z119" t="b">
        <f t="shared" si="105"/>
        <v>0</v>
      </c>
      <c r="AA119" t="b">
        <f t="shared" si="106"/>
        <v>0</v>
      </c>
      <c r="AB119" t="b">
        <f t="shared" si="107"/>
        <v>1</v>
      </c>
      <c r="AC119" t="b">
        <f t="shared" si="108"/>
        <v>0</v>
      </c>
      <c r="AD119" t="b">
        <f t="shared" si="109"/>
        <v>0</v>
      </c>
      <c r="AE119" t="b">
        <f t="shared" si="110"/>
        <v>0</v>
      </c>
      <c r="AF119" t="b">
        <f t="shared" si="111"/>
        <v>0</v>
      </c>
      <c r="AG119" t="b">
        <f t="shared" si="112"/>
        <v>0</v>
      </c>
      <c r="AH119" t="b">
        <f t="shared" si="113"/>
        <v>0</v>
      </c>
      <c r="AI119" t="b">
        <f t="shared" si="114"/>
        <v>0</v>
      </c>
      <c r="AJ119" t="b">
        <f t="shared" si="115"/>
        <v>0</v>
      </c>
      <c r="AK119" t="b">
        <f t="shared" si="116"/>
        <v>0</v>
      </c>
      <c r="AL119" t="b">
        <f t="shared" si="117"/>
        <v>0</v>
      </c>
      <c r="AM119" t="b">
        <f t="shared" si="118"/>
        <v>0</v>
      </c>
      <c r="AN119" t="b">
        <f t="shared" si="119"/>
        <v>0</v>
      </c>
      <c r="AO119" t="b">
        <f t="shared" si="120"/>
        <v>0</v>
      </c>
      <c r="AP119" t="b">
        <f t="shared" si="121"/>
        <v>0</v>
      </c>
      <c r="AQ119" t="b">
        <f t="shared" si="122"/>
        <v>0</v>
      </c>
      <c r="AR119" t="b">
        <f t="shared" si="123"/>
        <v>1</v>
      </c>
      <c r="AS119" t="b">
        <f t="shared" si="124"/>
        <v>0</v>
      </c>
      <c r="AT119" t="b">
        <f t="shared" si="125"/>
        <v>0</v>
      </c>
      <c r="AU119" t="b">
        <f t="shared" si="126"/>
        <v>0</v>
      </c>
      <c r="AV119" t="b">
        <f t="shared" si="127"/>
        <v>0</v>
      </c>
      <c r="AW119" t="b">
        <f t="shared" si="128"/>
        <v>0</v>
      </c>
      <c r="AX119" t="b">
        <f t="shared" si="129"/>
        <v>0</v>
      </c>
      <c r="AY119" t="b">
        <f t="shared" si="130"/>
        <v>0</v>
      </c>
      <c r="AZ119" t="b">
        <f t="shared" si="131"/>
        <v>0</v>
      </c>
      <c r="BA119" t="b">
        <f t="shared" si="132"/>
        <v>1</v>
      </c>
      <c r="BB119" t="b">
        <f t="shared" si="133"/>
        <v>0</v>
      </c>
      <c r="BC119" t="b">
        <f t="shared" si="134"/>
        <v>0</v>
      </c>
      <c r="BD119" t="b">
        <f t="shared" si="135"/>
        <v>0</v>
      </c>
      <c r="BE119" t="b">
        <f t="shared" si="136"/>
        <v>0</v>
      </c>
      <c r="BF119" t="b">
        <f t="shared" si="137"/>
        <v>0</v>
      </c>
      <c r="BG119" t="b">
        <f t="shared" si="138"/>
        <v>0</v>
      </c>
      <c r="BH119" t="b">
        <f t="shared" si="139"/>
        <v>1</v>
      </c>
      <c r="BI119" t="b">
        <f t="shared" si="140"/>
        <v>0</v>
      </c>
      <c r="BJ119" t="b">
        <f t="shared" si="141"/>
        <v>0</v>
      </c>
      <c r="BK119" t="b">
        <f t="shared" si="142"/>
        <v>0</v>
      </c>
      <c r="BL119" t="b">
        <f t="shared" si="143"/>
        <v>1</v>
      </c>
      <c r="BM119" t="b">
        <f t="shared" si="144"/>
        <v>0</v>
      </c>
      <c r="BN119" t="b">
        <f t="shared" si="145"/>
        <v>0</v>
      </c>
      <c r="BO119" t="b">
        <f t="shared" si="146"/>
        <v>0</v>
      </c>
      <c r="BP119" t="b">
        <f t="shared" si="147"/>
        <v>0</v>
      </c>
      <c r="BQ119" t="b">
        <f t="shared" si="148"/>
        <v>1</v>
      </c>
      <c r="BR119" t="b">
        <f t="shared" si="149"/>
        <v>0</v>
      </c>
      <c r="BS119" t="b">
        <f t="shared" si="150"/>
        <v>0</v>
      </c>
      <c r="BT119" t="b">
        <f t="shared" si="151"/>
        <v>0</v>
      </c>
      <c r="BU119" t="b">
        <f t="shared" si="152"/>
        <v>0</v>
      </c>
      <c r="BV119" t="b">
        <f t="shared" si="153"/>
        <v>0</v>
      </c>
      <c r="BW119" t="b">
        <f t="shared" si="154"/>
        <v>0</v>
      </c>
      <c r="BX119" t="b">
        <f t="shared" si="155"/>
        <v>0</v>
      </c>
      <c r="BY119" t="b">
        <f t="shared" si="156"/>
        <v>0</v>
      </c>
      <c r="BZ119" t="b">
        <f t="shared" si="157"/>
        <v>0</v>
      </c>
      <c r="CA119" t="b">
        <f t="shared" si="158"/>
        <v>0</v>
      </c>
      <c r="CB119" t="b">
        <f t="shared" si="159"/>
        <v>0</v>
      </c>
      <c r="CC119" t="b">
        <f t="shared" si="160"/>
        <v>0</v>
      </c>
      <c r="CD119" t="b">
        <f t="shared" si="161"/>
        <v>0</v>
      </c>
      <c r="CE119" t="b">
        <f t="shared" si="162"/>
        <v>0</v>
      </c>
      <c r="CF119" t="b">
        <f t="shared" si="163"/>
        <v>1</v>
      </c>
      <c r="CG119" t="b">
        <f t="shared" si="164"/>
        <v>0</v>
      </c>
      <c r="CH119" t="b">
        <f t="shared" si="165"/>
        <v>0</v>
      </c>
      <c r="CI119" t="b">
        <f t="shared" si="166"/>
        <v>0</v>
      </c>
      <c r="CJ119" t="b">
        <f t="shared" si="167"/>
        <v>0</v>
      </c>
      <c r="CK119" t="b">
        <f t="shared" si="168"/>
        <v>0</v>
      </c>
      <c r="CL119" t="b">
        <f t="shared" si="169"/>
        <v>0</v>
      </c>
      <c r="CM119" t="b">
        <f t="shared" si="170"/>
        <v>0</v>
      </c>
      <c r="CN119" t="b">
        <f t="shared" si="171"/>
        <v>0</v>
      </c>
      <c r="CO119" t="b">
        <f t="shared" si="172"/>
        <v>0</v>
      </c>
      <c r="CP119" t="b">
        <f t="shared" si="173"/>
        <v>0</v>
      </c>
      <c r="CQ119" t="b">
        <f t="shared" si="174"/>
        <v>0</v>
      </c>
      <c r="CR119" t="b">
        <f t="shared" si="175"/>
        <v>0</v>
      </c>
      <c r="CS119" t="b">
        <f t="shared" si="176"/>
        <v>0</v>
      </c>
      <c r="CT119" t="b">
        <f t="shared" si="177"/>
        <v>0</v>
      </c>
      <c r="CU119" t="b">
        <f t="shared" si="178"/>
        <v>0</v>
      </c>
      <c r="CV119" t="b">
        <f t="shared" si="179"/>
        <v>0</v>
      </c>
      <c r="CW119" t="b">
        <f t="shared" si="180"/>
        <v>0</v>
      </c>
      <c r="CX119" t="b">
        <f t="shared" si="181"/>
        <v>0</v>
      </c>
      <c r="CY119" t="b">
        <f t="shared" si="182"/>
        <v>0</v>
      </c>
      <c r="CZ119" t="b">
        <f t="shared" si="183"/>
        <v>0</v>
      </c>
      <c r="DA119" t="b">
        <f t="shared" si="184"/>
        <v>0</v>
      </c>
      <c r="DB119" t="b">
        <f t="shared" si="185"/>
        <v>0</v>
      </c>
      <c r="DC119" t="b">
        <f t="shared" si="186"/>
        <v>0</v>
      </c>
      <c r="DD119" t="b">
        <f t="shared" si="187"/>
        <v>0</v>
      </c>
    </row>
    <row r="120" spans="1:108">
      <c r="A120" s="4" t="s">
        <v>1096</v>
      </c>
      <c r="C120" t="s">
        <v>1094</v>
      </c>
      <c r="D120" s="4"/>
      <c r="E120" s="4" t="s">
        <v>987</v>
      </c>
      <c r="F120" t="s">
        <v>969</v>
      </c>
      <c r="G120" t="s">
        <v>970</v>
      </c>
      <c r="H120" t="s">
        <v>7428</v>
      </c>
      <c r="I120" t="s">
        <v>7418</v>
      </c>
      <c r="J120" s="4" t="s">
        <v>119</v>
      </c>
      <c r="K120" s="4" t="s">
        <v>109</v>
      </c>
      <c r="L120" s="4" t="s">
        <v>6435</v>
      </c>
      <c r="M120" t="s">
        <v>6079</v>
      </c>
      <c r="N120" s="4" t="s">
        <v>1097</v>
      </c>
      <c r="O120" s="4" t="b">
        <f t="shared" si="94"/>
        <v>1</v>
      </c>
      <c r="P120" s="4" t="b">
        <f t="shared" si="95"/>
        <v>1</v>
      </c>
      <c r="Q120" s="4" t="b">
        <f t="shared" si="96"/>
        <v>1</v>
      </c>
      <c r="R120" s="4" t="b">
        <f t="shared" si="97"/>
        <v>1</v>
      </c>
      <c r="S120" s="4" t="b">
        <f t="shared" si="98"/>
        <v>1</v>
      </c>
      <c r="T120" s="4" t="b">
        <f t="shared" si="99"/>
        <v>1</v>
      </c>
      <c r="U120" s="4" t="b">
        <f t="shared" si="100"/>
        <v>1</v>
      </c>
      <c r="V120" s="4" t="b">
        <f t="shared" si="101"/>
        <v>1</v>
      </c>
      <c r="W120" s="4" t="b">
        <f t="shared" si="102"/>
        <v>1</v>
      </c>
      <c r="X120" s="4" t="b">
        <f t="shared" si="103"/>
        <v>1</v>
      </c>
      <c r="Y120" s="4" t="b">
        <f t="shared" si="104"/>
        <v>1</v>
      </c>
      <c r="Z120" s="4" t="b">
        <f t="shared" si="105"/>
        <v>1</v>
      </c>
      <c r="AA120" s="4" t="b">
        <f t="shared" si="106"/>
        <v>1</v>
      </c>
      <c r="AB120" s="4" t="b">
        <f t="shared" si="107"/>
        <v>1</v>
      </c>
      <c r="AC120" s="4" t="b">
        <f t="shared" si="108"/>
        <v>0</v>
      </c>
      <c r="AD120" s="4" t="b">
        <f t="shared" si="109"/>
        <v>0</v>
      </c>
      <c r="AE120" s="4" t="b">
        <f t="shared" si="110"/>
        <v>1</v>
      </c>
      <c r="AF120" s="4" t="b">
        <f t="shared" si="111"/>
        <v>0</v>
      </c>
      <c r="AG120" s="4" t="b">
        <f t="shared" si="112"/>
        <v>1</v>
      </c>
      <c r="AH120" s="4" t="b">
        <f t="shared" si="113"/>
        <v>1</v>
      </c>
      <c r="AI120" s="4" t="b">
        <f t="shared" si="114"/>
        <v>0</v>
      </c>
      <c r="AJ120" s="4" t="b">
        <f t="shared" si="115"/>
        <v>0</v>
      </c>
      <c r="AK120" s="4" t="b">
        <f t="shared" si="116"/>
        <v>0</v>
      </c>
      <c r="AL120" s="4" t="b">
        <f t="shared" si="117"/>
        <v>0</v>
      </c>
      <c r="AM120" s="4" t="b">
        <f t="shared" si="118"/>
        <v>0</v>
      </c>
      <c r="AN120" s="4" t="b">
        <f t="shared" si="119"/>
        <v>0</v>
      </c>
      <c r="AO120" s="4" t="b">
        <f t="shared" si="120"/>
        <v>0</v>
      </c>
      <c r="AP120" s="4" t="b">
        <f t="shared" si="121"/>
        <v>1</v>
      </c>
      <c r="AQ120" s="4" t="b">
        <f t="shared" si="122"/>
        <v>1</v>
      </c>
      <c r="AR120" s="4" t="b">
        <f t="shared" si="123"/>
        <v>0</v>
      </c>
      <c r="AS120" s="4" t="b">
        <f t="shared" si="124"/>
        <v>1</v>
      </c>
      <c r="AT120" s="4" t="b">
        <f t="shared" si="125"/>
        <v>0</v>
      </c>
      <c r="AU120" s="4" t="b">
        <f t="shared" si="126"/>
        <v>0</v>
      </c>
      <c r="AV120" s="4" t="b">
        <f t="shared" si="127"/>
        <v>1</v>
      </c>
      <c r="AW120" s="4" t="b">
        <f t="shared" si="128"/>
        <v>1</v>
      </c>
      <c r="AX120" s="4" t="b">
        <f t="shared" si="129"/>
        <v>1</v>
      </c>
      <c r="AY120" s="4" t="b">
        <f t="shared" si="130"/>
        <v>0</v>
      </c>
      <c r="AZ120" s="4" t="b">
        <f t="shared" si="131"/>
        <v>0</v>
      </c>
      <c r="BA120" s="4" t="b">
        <f t="shared" si="132"/>
        <v>1</v>
      </c>
      <c r="BB120" s="4" t="b">
        <f t="shared" si="133"/>
        <v>0</v>
      </c>
      <c r="BC120" s="4" t="b">
        <f t="shared" si="134"/>
        <v>0</v>
      </c>
      <c r="BD120" s="4" t="b">
        <f t="shared" si="135"/>
        <v>0</v>
      </c>
      <c r="BE120" s="4" t="b">
        <f t="shared" si="136"/>
        <v>1</v>
      </c>
      <c r="BF120" s="4" t="b">
        <f t="shared" si="137"/>
        <v>1</v>
      </c>
      <c r="BG120" s="4" t="b">
        <f t="shared" si="138"/>
        <v>1</v>
      </c>
      <c r="BH120" s="4" t="b">
        <f t="shared" si="139"/>
        <v>0</v>
      </c>
      <c r="BI120" s="4" t="b">
        <f t="shared" si="140"/>
        <v>0</v>
      </c>
      <c r="BJ120" s="4" t="b">
        <f t="shared" si="141"/>
        <v>0</v>
      </c>
      <c r="BK120" s="4" t="b">
        <f t="shared" si="142"/>
        <v>0</v>
      </c>
      <c r="BL120" s="4" t="b">
        <f t="shared" si="143"/>
        <v>1</v>
      </c>
      <c r="BM120" s="4" t="b">
        <f t="shared" si="144"/>
        <v>1</v>
      </c>
      <c r="BN120" s="4" t="b">
        <f t="shared" si="145"/>
        <v>0</v>
      </c>
      <c r="BO120" s="4" t="b">
        <f t="shared" si="146"/>
        <v>0</v>
      </c>
      <c r="BP120" s="4" t="b">
        <f t="shared" si="147"/>
        <v>0</v>
      </c>
      <c r="BQ120" s="4" t="b">
        <f t="shared" si="148"/>
        <v>1</v>
      </c>
      <c r="BR120" s="4" t="b">
        <f t="shared" si="149"/>
        <v>0</v>
      </c>
      <c r="BS120" s="4" t="b">
        <f t="shared" si="150"/>
        <v>1</v>
      </c>
      <c r="BT120" s="4" t="b">
        <f t="shared" si="151"/>
        <v>1</v>
      </c>
      <c r="BU120" s="4" t="b">
        <f t="shared" si="152"/>
        <v>1</v>
      </c>
      <c r="BV120" s="4" t="b">
        <f t="shared" si="153"/>
        <v>1</v>
      </c>
      <c r="BW120" s="4" t="b">
        <f t="shared" si="154"/>
        <v>1</v>
      </c>
      <c r="BX120" s="4" t="b">
        <f t="shared" si="155"/>
        <v>0</v>
      </c>
      <c r="BY120" s="4" t="b">
        <f t="shared" si="156"/>
        <v>1</v>
      </c>
      <c r="BZ120" s="4" t="b">
        <f t="shared" si="157"/>
        <v>0</v>
      </c>
      <c r="CA120" s="4" t="b">
        <f t="shared" si="158"/>
        <v>0</v>
      </c>
      <c r="CB120" s="4" t="b">
        <f t="shared" si="159"/>
        <v>1</v>
      </c>
      <c r="CC120" s="4" t="b">
        <f t="shared" si="160"/>
        <v>0</v>
      </c>
      <c r="CD120" s="4" t="b">
        <f t="shared" si="161"/>
        <v>0</v>
      </c>
      <c r="CE120" s="4" t="b">
        <f t="shared" si="162"/>
        <v>0</v>
      </c>
      <c r="CF120" s="4" t="b">
        <f t="shared" si="163"/>
        <v>0</v>
      </c>
      <c r="CG120" s="4" t="b">
        <f t="shared" si="164"/>
        <v>0</v>
      </c>
      <c r="CH120" s="4" t="b">
        <f t="shared" si="165"/>
        <v>0</v>
      </c>
      <c r="CI120" s="4" t="b">
        <f t="shared" si="166"/>
        <v>0</v>
      </c>
      <c r="CJ120" s="4" t="b">
        <f t="shared" si="167"/>
        <v>1</v>
      </c>
      <c r="CK120" s="4" t="b">
        <f t="shared" si="168"/>
        <v>0</v>
      </c>
      <c r="CL120" s="4" t="b">
        <f t="shared" si="169"/>
        <v>0</v>
      </c>
      <c r="CM120" s="4" t="b">
        <f t="shared" si="170"/>
        <v>0</v>
      </c>
      <c r="CN120" s="4" t="b">
        <f t="shared" si="171"/>
        <v>0</v>
      </c>
      <c r="CO120" s="4" t="b">
        <f t="shared" si="172"/>
        <v>0</v>
      </c>
      <c r="CP120" s="4" t="b">
        <f t="shared" si="173"/>
        <v>0</v>
      </c>
      <c r="CQ120" s="4" t="b">
        <f t="shared" si="174"/>
        <v>0</v>
      </c>
      <c r="CR120" s="4" t="b">
        <f t="shared" si="175"/>
        <v>0</v>
      </c>
      <c r="CS120" s="4" t="b">
        <f t="shared" si="176"/>
        <v>0</v>
      </c>
      <c r="CT120" s="4" t="b">
        <f t="shared" si="177"/>
        <v>0</v>
      </c>
      <c r="CU120" s="4" t="b">
        <f t="shared" si="178"/>
        <v>0</v>
      </c>
      <c r="CV120" s="4" t="b">
        <f t="shared" si="179"/>
        <v>0</v>
      </c>
      <c r="CW120" s="4" t="b">
        <f t="shared" si="180"/>
        <v>0</v>
      </c>
      <c r="CX120" s="4" t="b">
        <f t="shared" si="181"/>
        <v>0</v>
      </c>
      <c r="CY120" s="4" t="b">
        <f t="shared" si="182"/>
        <v>0</v>
      </c>
      <c r="CZ120" s="4" t="b">
        <f t="shared" si="183"/>
        <v>1</v>
      </c>
      <c r="DA120" s="4" t="b">
        <f t="shared" si="184"/>
        <v>1</v>
      </c>
      <c r="DB120" s="4" t="b">
        <f t="shared" si="185"/>
        <v>0</v>
      </c>
      <c r="DC120" s="4" t="b">
        <f t="shared" si="186"/>
        <v>0</v>
      </c>
      <c r="DD120" s="4" t="b">
        <f t="shared" si="187"/>
        <v>0</v>
      </c>
    </row>
    <row r="121" spans="1:108" ht="16.2">
      <c r="A121" s="4" t="s">
        <v>1098</v>
      </c>
      <c r="C121" t="s">
        <v>1094</v>
      </c>
      <c r="D121" s="4"/>
      <c r="E121" s="4" t="s">
        <v>987</v>
      </c>
      <c r="F121" t="s">
        <v>969</v>
      </c>
      <c r="G121" t="s">
        <v>970</v>
      </c>
      <c r="H121" t="s">
        <v>7428</v>
      </c>
      <c r="I121" t="s">
        <v>7418</v>
      </c>
      <c r="J121" s="4" t="s">
        <v>362</v>
      </c>
      <c r="K121" s="4" t="s">
        <v>136</v>
      </c>
      <c r="L121" s="4" t="s">
        <v>6436</v>
      </c>
      <c r="M121" t="s">
        <v>6079</v>
      </c>
      <c r="N121" s="4" t="s">
        <v>1099</v>
      </c>
      <c r="O121" s="4" t="b">
        <f t="shared" si="94"/>
        <v>1</v>
      </c>
      <c r="P121" s="4" t="b">
        <f t="shared" si="95"/>
        <v>1</v>
      </c>
      <c r="Q121" s="4" t="b">
        <f t="shared" si="96"/>
        <v>1</v>
      </c>
      <c r="R121" s="4" t="b">
        <f t="shared" si="97"/>
        <v>1</v>
      </c>
      <c r="S121" s="4" t="b">
        <f t="shared" si="98"/>
        <v>1</v>
      </c>
      <c r="T121" s="4" t="b">
        <f t="shared" si="99"/>
        <v>1</v>
      </c>
      <c r="U121" s="4" t="b">
        <f t="shared" si="100"/>
        <v>1</v>
      </c>
      <c r="V121" s="4" t="b">
        <f t="shared" si="101"/>
        <v>1</v>
      </c>
      <c r="W121" s="4" t="b">
        <f t="shared" si="102"/>
        <v>1</v>
      </c>
      <c r="X121" s="4" t="b">
        <f t="shared" si="103"/>
        <v>1</v>
      </c>
      <c r="Y121" s="4" t="b">
        <f t="shared" si="104"/>
        <v>0</v>
      </c>
      <c r="Z121" s="4" t="b">
        <f t="shared" si="105"/>
        <v>0</v>
      </c>
      <c r="AA121" s="4" t="b">
        <f t="shared" si="106"/>
        <v>1</v>
      </c>
      <c r="AB121" s="4" t="b">
        <f t="shared" si="107"/>
        <v>1</v>
      </c>
      <c r="AC121" s="4" t="b">
        <f t="shared" si="108"/>
        <v>0</v>
      </c>
      <c r="AD121" s="4" t="b">
        <f t="shared" si="109"/>
        <v>1</v>
      </c>
      <c r="AE121" s="4" t="b">
        <f t="shared" si="110"/>
        <v>0</v>
      </c>
      <c r="AF121" s="4" t="b">
        <f t="shared" si="111"/>
        <v>0</v>
      </c>
      <c r="AG121" s="4" t="b">
        <f t="shared" si="112"/>
        <v>0</v>
      </c>
      <c r="AH121" s="4" t="b">
        <f t="shared" si="113"/>
        <v>1</v>
      </c>
      <c r="AI121" s="4" t="b">
        <f t="shared" si="114"/>
        <v>1</v>
      </c>
      <c r="AJ121" s="4" t="b">
        <f t="shared" si="115"/>
        <v>0</v>
      </c>
      <c r="AK121" s="4" t="b">
        <f t="shared" si="116"/>
        <v>0</v>
      </c>
      <c r="AL121" s="4" t="b">
        <f t="shared" si="117"/>
        <v>1</v>
      </c>
      <c r="AM121" s="4" t="b">
        <f t="shared" si="118"/>
        <v>0</v>
      </c>
      <c r="AN121" s="4" t="b">
        <f t="shared" si="119"/>
        <v>0</v>
      </c>
      <c r="AO121" s="4" t="b">
        <f t="shared" si="120"/>
        <v>0</v>
      </c>
      <c r="AP121" s="4" t="b">
        <f t="shared" si="121"/>
        <v>0</v>
      </c>
      <c r="AQ121" s="4" t="b">
        <f t="shared" si="122"/>
        <v>1</v>
      </c>
      <c r="AR121" s="4" t="b">
        <f t="shared" si="123"/>
        <v>0</v>
      </c>
      <c r="AS121" s="4" t="b">
        <f t="shared" si="124"/>
        <v>0</v>
      </c>
      <c r="AT121" s="4" t="b">
        <f t="shared" si="125"/>
        <v>0</v>
      </c>
      <c r="AU121" s="4" t="b">
        <f t="shared" si="126"/>
        <v>1</v>
      </c>
      <c r="AV121" s="4" t="b">
        <f t="shared" si="127"/>
        <v>0</v>
      </c>
      <c r="AW121" s="4" t="b">
        <f t="shared" si="128"/>
        <v>1</v>
      </c>
      <c r="AX121" s="4" t="b">
        <f t="shared" si="129"/>
        <v>0</v>
      </c>
      <c r="AY121" s="4" t="b">
        <f t="shared" si="130"/>
        <v>0</v>
      </c>
      <c r="AZ121" s="4" t="b">
        <f t="shared" si="131"/>
        <v>1</v>
      </c>
      <c r="BA121" s="4" t="b">
        <f t="shared" si="132"/>
        <v>1</v>
      </c>
      <c r="BB121" s="4" t="b">
        <f t="shared" si="133"/>
        <v>0</v>
      </c>
      <c r="BC121" s="4" t="b">
        <f t="shared" si="134"/>
        <v>1</v>
      </c>
      <c r="BD121" s="4" t="b">
        <f t="shared" si="135"/>
        <v>0</v>
      </c>
      <c r="BE121" s="4" t="b">
        <f t="shared" si="136"/>
        <v>1</v>
      </c>
      <c r="BF121" s="4" t="b">
        <f t="shared" si="137"/>
        <v>1</v>
      </c>
      <c r="BG121" s="4" t="b">
        <f t="shared" si="138"/>
        <v>0</v>
      </c>
      <c r="BH121" s="4" t="b">
        <f t="shared" si="139"/>
        <v>1</v>
      </c>
      <c r="BI121" s="4" t="b">
        <f t="shared" si="140"/>
        <v>0</v>
      </c>
      <c r="BJ121" s="4" t="b">
        <f t="shared" si="141"/>
        <v>0</v>
      </c>
      <c r="BK121" s="4" t="b">
        <f t="shared" si="142"/>
        <v>0</v>
      </c>
      <c r="BL121" s="4" t="b">
        <f t="shared" si="143"/>
        <v>0</v>
      </c>
      <c r="BM121" s="4" t="b">
        <f t="shared" si="144"/>
        <v>0</v>
      </c>
      <c r="BN121" s="4" t="b">
        <f t="shared" si="145"/>
        <v>1</v>
      </c>
      <c r="BO121" s="4" t="b">
        <f t="shared" si="146"/>
        <v>0</v>
      </c>
      <c r="BP121" s="4" t="b">
        <f t="shared" si="147"/>
        <v>0</v>
      </c>
      <c r="BQ121" s="4" t="b">
        <f t="shared" si="148"/>
        <v>1</v>
      </c>
      <c r="BR121" s="4" t="b">
        <f t="shared" si="149"/>
        <v>0</v>
      </c>
      <c r="BS121" s="4" t="b">
        <f t="shared" si="150"/>
        <v>1</v>
      </c>
      <c r="BT121" s="4" t="b">
        <f t="shared" si="151"/>
        <v>1</v>
      </c>
      <c r="BU121" s="4" t="b">
        <f t="shared" si="152"/>
        <v>0</v>
      </c>
      <c r="BV121" s="4" t="b">
        <f t="shared" si="153"/>
        <v>1</v>
      </c>
      <c r="BW121" s="4" t="b">
        <f t="shared" si="154"/>
        <v>0</v>
      </c>
      <c r="BX121" s="4" t="b">
        <f t="shared" si="155"/>
        <v>1</v>
      </c>
      <c r="BY121" s="4" t="b">
        <f t="shared" si="156"/>
        <v>0</v>
      </c>
      <c r="BZ121" s="4" t="b">
        <f t="shared" si="157"/>
        <v>1</v>
      </c>
      <c r="CA121" s="4" t="b">
        <f t="shared" si="158"/>
        <v>0</v>
      </c>
      <c r="CB121" s="4" t="b">
        <f t="shared" si="159"/>
        <v>1</v>
      </c>
      <c r="CC121" s="4" t="b">
        <f t="shared" si="160"/>
        <v>0</v>
      </c>
      <c r="CD121" s="4" t="b">
        <f t="shared" si="161"/>
        <v>0</v>
      </c>
      <c r="CE121" s="4" t="b">
        <f t="shared" si="162"/>
        <v>0</v>
      </c>
      <c r="CF121" s="4" t="b">
        <f t="shared" si="163"/>
        <v>1</v>
      </c>
      <c r="CG121" s="4" t="b">
        <f t="shared" si="164"/>
        <v>0</v>
      </c>
      <c r="CH121" s="4" t="b">
        <f t="shared" si="165"/>
        <v>0</v>
      </c>
      <c r="CI121" s="4" t="b">
        <f t="shared" si="166"/>
        <v>0</v>
      </c>
      <c r="CJ121" s="4" t="b">
        <f t="shared" si="167"/>
        <v>0</v>
      </c>
      <c r="CK121" s="4" t="b">
        <f t="shared" si="168"/>
        <v>1</v>
      </c>
      <c r="CL121" s="4" t="b">
        <f t="shared" si="169"/>
        <v>0</v>
      </c>
      <c r="CM121" s="4" t="b">
        <f t="shared" si="170"/>
        <v>0</v>
      </c>
      <c r="CN121" s="4" t="b">
        <f t="shared" si="171"/>
        <v>0</v>
      </c>
      <c r="CO121" s="4" t="b">
        <f t="shared" si="172"/>
        <v>0</v>
      </c>
      <c r="CP121" s="4" t="b">
        <f t="shared" si="173"/>
        <v>0</v>
      </c>
      <c r="CQ121" s="4" t="b">
        <f t="shared" si="174"/>
        <v>0</v>
      </c>
      <c r="CR121" s="4" t="b">
        <f t="shared" si="175"/>
        <v>0</v>
      </c>
      <c r="CS121" s="4" t="b">
        <f t="shared" si="176"/>
        <v>0</v>
      </c>
      <c r="CT121" s="4" t="b">
        <f t="shared" si="177"/>
        <v>0</v>
      </c>
      <c r="CU121" s="4" t="b">
        <f t="shared" si="178"/>
        <v>0</v>
      </c>
      <c r="CV121" s="4" t="b">
        <f t="shared" si="179"/>
        <v>0</v>
      </c>
      <c r="CW121" s="4" t="b">
        <f t="shared" si="180"/>
        <v>0</v>
      </c>
      <c r="CX121" s="4" t="b">
        <f t="shared" si="181"/>
        <v>0</v>
      </c>
      <c r="CY121" s="4" t="b">
        <f t="shared" si="182"/>
        <v>0</v>
      </c>
      <c r="CZ121" s="4" t="b">
        <f t="shared" si="183"/>
        <v>1</v>
      </c>
      <c r="DA121" s="4" t="b">
        <f t="shared" si="184"/>
        <v>0</v>
      </c>
      <c r="DB121" s="4" t="b">
        <f t="shared" si="185"/>
        <v>0</v>
      </c>
      <c r="DC121" s="4" t="b">
        <f t="shared" si="186"/>
        <v>0</v>
      </c>
      <c r="DD121" s="4" t="b">
        <f t="shared" si="187"/>
        <v>0</v>
      </c>
    </row>
    <row r="122" spans="1:108">
      <c r="A122" t="s">
        <v>1100</v>
      </c>
      <c r="C122" t="s">
        <v>1094</v>
      </c>
      <c r="E122" t="s">
        <v>987</v>
      </c>
      <c r="F122" t="s">
        <v>969</v>
      </c>
      <c r="G122" t="s">
        <v>970</v>
      </c>
      <c r="H122" t="s">
        <v>7428</v>
      </c>
      <c r="I122" t="s">
        <v>7418</v>
      </c>
      <c r="J122" t="s">
        <v>109</v>
      </c>
      <c r="K122" t="s">
        <v>109</v>
      </c>
      <c r="L122" t="s">
        <v>6391</v>
      </c>
      <c r="M122" t="s">
        <v>6079</v>
      </c>
      <c r="N122" t="s">
        <v>1101</v>
      </c>
      <c r="O122" t="b">
        <f t="shared" si="94"/>
        <v>1</v>
      </c>
      <c r="P122" t="b">
        <f t="shared" si="95"/>
        <v>0</v>
      </c>
      <c r="Q122" t="b">
        <f t="shared" si="96"/>
        <v>0</v>
      </c>
      <c r="R122" t="b">
        <f t="shared" si="97"/>
        <v>1</v>
      </c>
      <c r="S122" t="b">
        <f t="shared" si="98"/>
        <v>0</v>
      </c>
      <c r="T122" t="b">
        <f t="shared" si="99"/>
        <v>1</v>
      </c>
      <c r="U122" t="b">
        <f t="shared" si="100"/>
        <v>0</v>
      </c>
      <c r="V122" t="b">
        <f t="shared" si="101"/>
        <v>0</v>
      </c>
      <c r="W122" t="b">
        <f t="shared" si="102"/>
        <v>1</v>
      </c>
      <c r="X122" t="b">
        <f t="shared" si="103"/>
        <v>0</v>
      </c>
      <c r="Y122" t="b">
        <f t="shared" si="104"/>
        <v>0</v>
      </c>
      <c r="Z122" t="b">
        <f t="shared" si="105"/>
        <v>0</v>
      </c>
      <c r="AA122" t="b">
        <f t="shared" si="106"/>
        <v>0</v>
      </c>
      <c r="AB122" t="b">
        <f t="shared" si="107"/>
        <v>0</v>
      </c>
      <c r="AC122" t="b">
        <f t="shared" si="108"/>
        <v>0</v>
      </c>
      <c r="AD122" t="b">
        <f t="shared" si="109"/>
        <v>1</v>
      </c>
      <c r="AE122" t="b">
        <f t="shared" si="110"/>
        <v>0</v>
      </c>
      <c r="AF122" t="b">
        <f t="shared" si="111"/>
        <v>0</v>
      </c>
      <c r="AG122" t="b">
        <f t="shared" si="112"/>
        <v>0</v>
      </c>
      <c r="AH122" t="b">
        <f t="shared" si="113"/>
        <v>0</v>
      </c>
      <c r="AI122" t="b">
        <f t="shared" si="114"/>
        <v>0</v>
      </c>
      <c r="AJ122" t="b">
        <f t="shared" si="115"/>
        <v>0</v>
      </c>
      <c r="AK122" t="b">
        <f t="shared" si="116"/>
        <v>0</v>
      </c>
      <c r="AL122" t="b">
        <f t="shared" si="117"/>
        <v>0</v>
      </c>
      <c r="AM122" t="b">
        <f t="shared" si="118"/>
        <v>0</v>
      </c>
      <c r="AN122" t="b">
        <f t="shared" si="119"/>
        <v>0</v>
      </c>
      <c r="AO122" t="b">
        <f t="shared" si="120"/>
        <v>0</v>
      </c>
      <c r="AP122" t="b">
        <f t="shared" si="121"/>
        <v>0</v>
      </c>
      <c r="AQ122" t="b">
        <f t="shared" si="122"/>
        <v>0</v>
      </c>
      <c r="AR122" t="b">
        <f t="shared" si="123"/>
        <v>0</v>
      </c>
      <c r="AS122" t="b">
        <f t="shared" si="124"/>
        <v>0</v>
      </c>
      <c r="AT122" t="b">
        <f t="shared" si="125"/>
        <v>0</v>
      </c>
      <c r="AU122" t="b">
        <f t="shared" si="126"/>
        <v>0</v>
      </c>
      <c r="AV122" t="b">
        <f t="shared" si="127"/>
        <v>0</v>
      </c>
      <c r="AW122" t="b">
        <f t="shared" si="128"/>
        <v>0</v>
      </c>
      <c r="AX122" t="b">
        <f t="shared" si="129"/>
        <v>0</v>
      </c>
      <c r="AY122" t="b">
        <f t="shared" si="130"/>
        <v>0</v>
      </c>
      <c r="AZ122" t="b">
        <f t="shared" si="131"/>
        <v>1</v>
      </c>
      <c r="BA122" t="b">
        <f t="shared" si="132"/>
        <v>0</v>
      </c>
      <c r="BB122" t="b">
        <f t="shared" si="133"/>
        <v>0</v>
      </c>
      <c r="BC122" t="b">
        <f t="shared" si="134"/>
        <v>0</v>
      </c>
      <c r="BD122" t="b">
        <f t="shared" si="135"/>
        <v>0</v>
      </c>
      <c r="BE122" t="b">
        <f t="shared" si="136"/>
        <v>0</v>
      </c>
      <c r="BF122" t="b">
        <f t="shared" si="137"/>
        <v>0</v>
      </c>
      <c r="BG122" t="b">
        <f t="shared" si="138"/>
        <v>0</v>
      </c>
      <c r="BH122" t="b">
        <f t="shared" si="139"/>
        <v>0</v>
      </c>
      <c r="BI122" t="b">
        <f t="shared" si="140"/>
        <v>0</v>
      </c>
      <c r="BJ122" t="b">
        <f t="shared" si="141"/>
        <v>0</v>
      </c>
      <c r="BK122" t="b">
        <f t="shared" si="142"/>
        <v>0</v>
      </c>
      <c r="BL122" t="b">
        <f t="shared" si="143"/>
        <v>0</v>
      </c>
      <c r="BM122" t="b">
        <f t="shared" si="144"/>
        <v>0</v>
      </c>
      <c r="BN122" t="b">
        <f t="shared" si="145"/>
        <v>0</v>
      </c>
      <c r="BO122" t="b">
        <f t="shared" si="146"/>
        <v>0</v>
      </c>
      <c r="BP122" t="b">
        <f t="shared" si="147"/>
        <v>0</v>
      </c>
      <c r="BQ122" t="b">
        <f t="shared" si="148"/>
        <v>0</v>
      </c>
      <c r="BR122" t="b">
        <f t="shared" si="149"/>
        <v>0</v>
      </c>
      <c r="BS122" t="b">
        <f t="shared" si="150"/>
        <v>0</v>
      </c>
      <c r="BT122" t="b">
        <f t="shared" si="151"/>
        <v>0</v>
      </c>
      <c r="BU122" t="b">
        <f t="shared" si="152"/>
        <v>0</v>
      </c>
      <c r="BV122" t="b">
        <f t="shared" si="153"/>
        <v>0</v>
      </c>
      <c r="BW122" t="b">
        <f t="shared" si="154"/>
        <v>0</v>
      </c>
      <c r="BX122" t="b">
        <f t="shared" si="155"/>
        <v>0</v>
      </c>
      <c r="BY122" t="b">
        <f t="shared" si="156"/>
        <v>0</v>
      </c>
      <c r="BZ122" t="b">
        <f t="shared" si="157"/>
        <v>0</v>
      </c>
      <c r="CA122" t="b">
        <f t="shared" si="158"/>
        <v>0</v>
      </c>
      <c r="CB122" t="b">
        <f t="shared" si="159"/>
        <v>0</v>
      </c>
      <c r="CC122" t="b">
        <f t="shared" si="160"/>
        <v>0</v>
      </c>
      <c r="CD122" t="b">
        <f t="shared" si="161"/>
        <v>0</v>
      </c>
      <c r="CE122" t="b">
        <f t="shared" si="162"/>
        <v>0</v>
      </c>
      <c r="CF122" t="b">
        <f t="shared" si="163"/>
        <v>1</v>
      </c>
      <c r="CG122" t="b">
        <f t="shared" si="164"/>
        <v>0</v>
      </c>
      <c r="CH122" t="b">
        <f t="shared" si="165"/>
        <v>0</v>
      </c>
      <c r="CI122" t="b">
        <f t="shared" si="166"/>
        <v>0</v>
      </c>
      <c r="CJ122" t="b">
        <f t="shared" si="167"/>
        <v>0</v>
      </c>
      <c r="CK122" t="b">
        <f t="shared" si="168"/>
        <v>0</v>
      </c>
      <c r="CL122" t="b">
        <f t="shared" si="169"/>
        <v>0</v>
      </c>
      <c r="CM122" t="b">
        <f t="shared" si="170"/>
        <v>0</v>
      </c>
      <c r="CN122" t="b">
        <f t="shared" si="171"/>
        <v>0</v>
      </c>
      <c r="CO122" t="b">
        <f t="shared" si="172"/>
        <v>0</v>
      </c>
      <c r="CP122" t="b">
        <f t="shared" si="173"/>
        <v>0</v>
      </c>
      <c r="CQ122" t="b">
        <f t="shared" si="174"/>
        <v>0</v>
      </c>
      <c r="CR122" t="b">
        <f t="shared" si="175"/>
        <v>0</v>
      </c>
      <c r="CS122" t="b">
        <f t="shared" si="176"/>
        <v>0</v>
      </c>
      <c r="CT122" t="b">
        <f t="shared" si="177"/>
        <v>0</v>
      </c>
      <c r="CU122" t="b">
        <f t="shared" si="178"/>
        <v>0</v>
      </c>
      <c r="CV122" t="b">
        <f t="shared" si="179"/>
        <v>0</v>
      </c>
      <c r="CW122" t="b">
        <f t="shared" si="180"/>
        <v>0</v>
      </c>
      <c r="CX122" t="b">
        <f t="shared" si="181"/>
        <v>0</v>
      </c>
      <c r="CY122" t="b">
        <f t="shared" si="182"/>
        <v>0</v>
      </c>
      <c r="CZ122" t="b">
        <f t="shared" si="183"/>
        <v>0</v>
      </c>
      <c r="DA122" t="b">
        <f t="shared" si="184"/>
        <v>0</v>
      </c>
      <c r="DB122" t="b">
        <f t="shared" si="185"/>
        <v>0</v>
      </c>
      <c r="DC122" t="b">
        <f t="shared" si="186"/>
        <v>0</v>
      </c>
      <c r="DD122" t="b">
        <f t="shared" si="187"/>
        <v>0</v>
      </c>
    </row>
    <row r="123" spans="1:108">
      <c r="A123" s="4" t="s">
        <v>1102</v>
      </c>
      <c r="C123" t="s">
        <v>1094</v>
      </c>
      <c r="D123" s="4"/>
      <c r="E123" s="4" t="s">
        <v>987</v>
      </c>
      <c r="F123" t="s">
        <v>969</v>
      </c>
      <c r="G123" t="s">
        <v>970</v>
      </c>
      <c r="H123" t="s">
        <v>7428</v>
      </c>
      <c r="I123" t="s">
        <v>7418</v>
      </c>
      <c r="J123" s="4" t="s">
        <v>124</v>
      </c>
      <c r="K123" s="4" t="s">
        <v>16</v>
      </c>
      <c r="L123" s="4" t="s">
        <v>6437</v>
      </c>
      <c r="M123" s="4" t="s">
        <v>115</v>
      </c>
      <c r="N123" s="4" t="s">
        <v>1103</v>
      </c>
      <c r="O123" s="4" t="b">
        <f t="shared" si="94"/>
        <v>1</v>
      </c>
      <c r="P123" s="4" t="b">
        <f t="shared" si="95"/>
        <v>1</v>
      </c>
      <c r="Q123" s="4" t="b">
        <f t="shared" si="96"/>
        <v>1</v>
      </c>
      <c r="R123" s="4" t="b">
        <f t="shared" si="97"/>
        <v>1</v>
      </c>
      <c r="S123" s="4" t="b">
        <f t="shared" si="98"/>
        <v>1</v>
      </c>
      <c r="T123" s="4" t="b">
        <f t="shared" si="99"/>
        <v>1</v>
      </c>
      <c r="U123" s="4" t="b">
        <f t="shared" si="100"/>
        <v>1</v>
      </c>
      <c r="V123" s="4" t="b">
        <f t="shared" si="101"/>
        <v>1</v>
      </c>
      <c r="W123" s="4" t="b">
        <f t="shared" si="102"/>
        <v>1</v>
      </c>
      <c r="X123" s="4" t="b">
        <f t="shared" si="103"/>
        <v>1</v>
      </c>
      <c r="Y123" s="4" t="b">
        <f t="shared" si="104"/>
        <v>0</v>
      </c>
      <c r="Z123" s="4" t="b">
        <f t="shared" si="105"/>
        <v>0</v>
      </c>
      <c r="AA123" s="4" t="b">
        <f t="shared" si="106"/>
        <v>1</v>
      </c>
      <c r="AB123" s="4" t="b">
        <f t="shared" si="107"/>
        <v>0</v>
      </c>
      <c r="AC123" s="4" t="b">
        <f t="shared" si="108"/>
        <v>0</v>
      </c>
      <c r="AD123" s="4" t="b">
        <f t="shared" si="109"/>
        <v>1</v>
      </c>
      <c r="AE123" s="4" t="b">
        <f t="shared" si="110"/>
        <v>0</v>
      </c>
      <c r="AF123" s="4" t="b">
        <f t="shared" si="111"/>
        <v>0</v>
      </c>
      <c r="AG123" s="4" t="b">
        <f t="shared" si="112"/>
        <v>0</v>
      </c>
      <c r="AH123" s="4" t="b">
        <f t="shared" si="113"/>
        <v>0</v>
      </c>
      <c r="AI123" s="4" t="b">
        <f t="shared" si="114"/>
        <v>1</v>
      </c>
      <c r="AJ123" s="4" t="b">
        <f t="shared" si="115"/>
        <v>0</v>
      </c>
      <c r="AK123" s="4" t="b">
        <f t="shared" si="116"/>
        <v>0</v>
      </c>
      <c r="AL123" s="4" t="b">
        <f t="shared" si="117"/>
        <v>1</v>
      </c>
      <c r="AM123" s="4" t="b">
        <f t="shared" si="118"/>
        <v>1</v>
      </c>
      <c r="AN123" s="4" t="b">
        <f t="shared" si="119"/>
        <v>0</v>
      </c>
      <c r="AO123" s="4" t="b">
        <f t="shared" si="120"/>
        <v>0</v>
      </c>
      <c r="AP123" s="4" t="b">
        <f t="shared" si="121"/>
        <v>0</v>
      </c>
      <c r="AQ123" s="4" t="b">
        <f t="shared" si="122"/>
        <v>1</v>
      </c>
      <c r="AR123" s="4" t="b">
        <f t="shared" si="123"/>
        <v>0</v>
      </c>
      <c r="AS123" s="4" t="b">
        <f t="shared" si="124"/>
        <v>0</v>
      </c>
      <c r="AT123" s="4" t="b">
        <f t="shared" si="125"/>
        <v>0</v>
      </c>
      <c r="AU123" s="4" t="b">
        <f t="shared" si="126"/>
        <v>1</v>
      </c>
      <c r="AV123" s="4" t="b">
        <f t="shared" si="127"/>
        <v>1</v>
      </c>
      <c r="AW123" s="4" t="b">
        <f t="shared" si="128"/>
        <v>1</v>
      </c>
      <c r="AX123" s="4" t="b">
        <f t="shared" si="129"/>
        <v>0</v>
      </c>
      <c r="AY123" s="4" t="b">
        <f t="shared" si="130"/>
        <v>0</v>
      </c>
      <c r="AZ123" s="4" t="b">
        <f t="shared" si="131"/>
        <v>1</v>
      </c>
      <c r="BA123" s="4" t="b">
        <f t="shared" si="132"/>
        <v>0</v>
      </c>
      <c r="BB123" s="4" t="b">
        <f t="shared" si="133"/>
        <v>0</v>
      </c>
      <c r="BC123" s="4" t="b">
        <f t="shared" si="134"/>
        <v>1</v>
      </c>
      <c r="BD123" s="4" t="b">
        <f t="shared" si="135"/>
        <v>1</v>
      </c>
      <c r="BE123" s="4" t="b">
        <f t="shared" si="136"/>
        <v>0</v>
      </c>
      <c r="BF123" s="4" t="b">
        <f t="shared" si="137"/>
        <v>0</v>
      </c>
      <c r="BG123" s="4" t="b">
        <f t="shared" si="138"/>
        <v>1</v>
      </c>
      <c r="BH123" s="4" t="b">
        <f t="shared" si="139"/>
        <v>1</v>
      </c>
      <c r="BI123" s="4" t="b">
        <f t="shared" si="140"/>
        <v>0</v>
      </c>
      <c r="BJ123" s="4" t="b">
        <f t="shared" si="141"/>
        <v>0</v>
      </c>
      <c r="BK123" s="4" t="b">
        <f t="shared" si="142"/>
        <v>0</v>
      </c>
      <c r="BL123" s="4" t="b">
        <f t="shared" si="143"/>
        <v>0</v>
      </c>
      <c r="BM123" s="4" t="b">
        <f t="shared" si="144"/>
        <v>0</v>
      </c>
      <c r="BN123" s="4" t="b">
        <f t="shared" si="145"/>
        <v>1</v>
      </c>
      <c r="BO123" s="4" t="b">
        <f t="shared" si="146"/>
        <v>1</v>
      </c>
      <c r="BP123" s="4" t="b">
        <f t="shared" si="147"/>
        <v>1</v>
      </c>
      <c r="BQ123" s="4" t="b">
        <f t="shared" si="148"/>
        <v>1</v>
      </c>
      <c r="BR123" s="4" t="b">
        <f t="shared" si="149"/>
        <v>0</v>
      </c>
      <c r="BS123" s="4" t="b">
        <f t="shared" si="150"/>
        <v>1</v>
      </c>
      <c r="BT123" s="4" t="b">
        <f t="shared" si="151"/>
        <v>0</v>
      </c>
      <c r="BU123" s="4" t="b">
        <f t="shared" si="152"/>
        <v>0</v>
      </c>
      <c r="BV123" s="4" t="b">
        <f t="shared" si="153"/>
        <v>1</v>
      </c>
      <c r="BW123" s="4" t="b">
        <f t="shared" si="154"/>
        <v>0</v>
      </c>
      <c r="BX123" s="4" t="b">
        <f t="shared" si="155"/>
        <v>1</v>
      </c>
      <c r="BY123" s="4" t="b">
        <f t="shared" si="156"/>
        <v>1</v>
      </c>
      <c r="BZ123" s="4" t="b">
        <f t="shared" si="157"/>
        <v>0</v>
      </c>
      <c r="CA123" s="4" t="b">
        <f t="shared" si="158"/>
        <v>0</v>
      </c>
      <c r="CB123" s="4" t="b">
        <f t="shared" si="159"/>
        <v>1</v>
      </c>
      <c r="CC123" s="4" t="b">
        <f t="shared" si="160"/>
        <v>1</v>
      </c>
      <c r="CD123" s="4" t="b">
        <f t="shared" si="161"/>
        <v>0</v>
      </c>
      <c r="CE123" s="4" t="b">
        <f t="shared" si="162"/>
        <v>1</v>
      </c>
      <c r="CF123" s="4" t="b">
        <f t="shared" si="163"/>
        <v>0</v>
      </c>
      <c r="CG123" s="4" t="b">
        <f t="shared" si="164"/>
        <v>0</v>
      </c>
      <c r="CH123" s="4" t="b">
        <f t="shared" si="165"/>
        <v>1</v>
      </c>
      <c r="CI123" s="4" t="b">
        <f t="shared" si="166"/>
        <v>1</v>
      </c>
      <c r="CJ123" s="4" t="b">
        <f t="shared" si="167"/>
        <v>0</v>
      </c>
      <c r="CK123" s="4" t="b">
        <f t="shared" si="168"/>
        <v>1</v>
      </c>
      <c r="CL123" s="4" t="b">
        <f t="shared" si="169"/>
        <v>0</v>
      </c>
      <c r="CM123" s="4" t="b">
        <f t="shared" si="170"/>
        <v>0</v>
      </c>
      <c r="CN123" s="4" t="b">
        <f t="shared" si="171"/>
        <v>0</v>
      </c>
      <c r="CO123" s="4" t="b">
        <f t="shared" si="172"/>
        <v>0</v>
      </c>
      <c r="CP123" s="4" t="b">
        <f t="shared" si="173"/>
        <v>0</v>
      </c>
      <c r="CQ123" s="4" t="b">
        <f t="shared" si="174"/>
        <v>0</v>
      </c>
      <c r="CR123" s="4" t="b">
        <f t="shared" si="175"/>
        <v>0</v>
      </c>
      <c r="CS123" s="4" t="b">
        <f t="shared" si="176"/>
        <v>0</v>
      </c>
      <c r="CT123" s="4" t="b">
        <f t="shared" si="177"/>
        <v>0</v>
      </c>
      <c r="CU123" s="4" t="b">
        <f t="shared" si="178"/>
        <v>0</v>
      </c>
      <c r="CV123" s="4" t="b">
        <f t="shared" si="179"/>
        <v>1</v>
      </c>
      <c r="CW123" s="4" t="b">
        <f t="shared" si="180"/>
        <v>0</v>
      </c>
      <c r="CX123" s="4" t="b">
        <f t="shared" si="181"/>
        <v>0</v>
      </c>
      <c r="CY123" s="4" t="b">
        <f t="shared" si="182"/>
        <v>0</v>
      </c>
      <c r="CZ123" s="4" t="b">
        <f t="shared" si="183"/>
        <v>1</v>
      </c>
      <c r="DA123" s="4" t="b">
        <f t="shared" si="184"/>
        <v>0</v>
      </c>
      <c r="DB123" s="4" t="b">
        <f t="shared" si="185"/>
        <v>0</v>
      </c>
      <c r="DC123" s="4" t="b">
        <f t="shared" si="186"/>
        <v>0</v>
      </c>
      <c r="DD123" s="4" t="b">
        <f t="shared" si="187"/>
        <v>0</v>
      </c>
    </row>
    <row r="124" spans="1:108">
      <c r="A124" t="s">
        <v>1104</v>
      </c>
      <c r="C124" t="s">
        <v>1094</v>
      </c>
      <c r="E124" t="s">
        <v>987</v>
      </c>
      <c r="F124" t="s">
        <v>969</v>
      </c>
      <c r="G124" t="s">
        <v>970</v>
      </c>
      <c r="H124" t="s">
        <v>7428</v>
      </c>
      <c r="I124" t="s">
        <v>7418</v>
      </c>
      <c r="J124" t="s">
        <v>362</v>
      </c>
      <c r="K124" t="s">
        <v>136</v>
      </c>
      <c r="L124" t="s">
        <v>6438</v>
      </c>
      <c r="M124" t="s">
        <v>6079</v>
      </c>
      <c r="N124" t="s">
        <v>1105</v>
      </c>
      <c r="O124" t="b">
        <f t="shared" si="94"/>
        <v>1</v>
      </c>
      <c r="P124" t="b">
        <f t="shared" si="95"/>
        <v>0</v>
      </c>
      <c r="Q124" t="b">
        <f t="shared" si="96"/>
        <v>0</v>
      </c>
      <c r="R124" t="b">
        <f t="shared" si="97"/>
        <v>1</v>
      </c>
      <c r="S124" t="b">
        <f t="shared" si="98"/>
        <v>1</v>
      </c>
      <c r="T124" t="b">
        <f t="shared" si="99"/>
        <v>0</v>
      </c>
      <c r="U124" t="b">
        <f t="shared" si="100"/>
        <v>0</v>
      </c>
      <c r="V124" t="b">
        <f t="shared" si="101"/>
        <v>0</v>
      </c>
      <c r="W124" t="b">
        <f t="shared" si="102"/>
        <v>1</v>
      </c>
      <c r="X124" t="b">
        <f t="shared" si="103"/>
        <v>1</v>
      </c>
      <c r="Y124" t="b">
        <f t="shared" si="104"/>
        <v>1</v>
      </c>
      <c r="Z124" t="b">
        <f t="shared" si="105"/>
        <v>0</v>
      </c>
      <c r="AA124" t="b">
        <f t="shared" si="106"/>
        <v>0</v>
      </c>
      <c r="AB124" t="b">
        <f t="shared" si="107"/>
        <v>0</v>
      </c>
      <c r="AC124" t="b">
        <f t="shared" si="108"/>
        <v>0</v>
      </c>
      <c r="AD124" t="b">
        <f t="shared" si="109"/>
        <v>0</v>
      </c>
      <c r="AE124" t="b">
        <f t="shared" si="110"/>
        <v>0</v>
      </c>
      <c r="AF124" t="b">
        <f t="shared" si="111"/>
        <v>0</v>
      </c>
      <c r="AG124" t="b">
        <f t="shared" si="112"/>
        <v>0</v>
      </c>
      <c r="AH124" t="b">
        <f t="shared" si="113"/>
        <v>0</v>
      </c>
      <c r="AI124" t="b">
        <f t="shared" si="114"/>
        <v>0</v>
      </c>
      <c r="AJ124" t="b">
        <f t="shared" si="115"/>
        <v>0</v>
      </c>
      <c r="AK124" t="b">
        <f t="shared" si="116"/>
        <v>0</v>
      </c>
      <c r="AL124" t="b">
        <f t="shared" si="117"/>
        <v>0</v>
      </c>
      <c r="AM124" t="b">
        <f t="shared" si="118"/>
        <v>0</v>
      </c>
      <c r="AN124" t="b">
        <f t="shared" si="119"/>
        <v>0</v>
      </c>
      <c r="AO124" t="b">
        <f t="shared" si="120"/>
        <v>0</v>
      </c>
      <c r="AP124" t="b">
        <f t="shared" si="121"/>
        <v>0</v>
      </c>
      <c r="AQ124" t="b">
        <f t="shared" si="122"/>
        <v>0</v>
      </c>
      <c r="AR124" t="b">
        <f t="shared" si="123"/>
        <v>0</v>
      </c>
      <c r="AS124" t="b">
        <f t="shared" si="124"/>
        <v>0</v>
      </c>
      <c r="AT124" t="b">
        <f t="shared" si="125"/>
        <v>0</v>
      </c>
      <c r="AU124" t="b">
        <f t="shared" si="126"/>
        <v>0</v>
      </c>
      <c r="AV124" t="b">
        <f t="shared" si="127"/>
        <v>0</v>
      </c>
      <c r="AW124" t="b">
        <f t="shared" si="128"/>
        <v>0</v>
      </c>
      <c r="AX124" t="b">
        <f t="shared" si="129"/>
        <v>0</v>
      </c>
      <c r="AY124" t="b">
        <f t="shared" si="130"/>
        <v>0</v>
      </c>
      <c r="AZ124" t="b">
        <f t="shared" si="131"/>
        <v>0</v>
      </c>
      <c r="BA124" t="b">
        <f t="shared" si="132"/>
        <v>1</v>
      </c>
      <c r="BB124" t="b">
        <f t="shared" si="133"/>
        <v>0</v>
      </c>
      <c r="BC124" t="b">
        <f t="shared" si="134"/>
        <v>0</v>
      </c>
      <c r="BD124" t="b">
        <f t="shared" si="135"/>
        <v>1</v>
      </c>
      <c r="BE124" t="b">
        <f t="shared" si="136"/>
        <v>0</v>
      </c>
      <c r="BF124" t="b">
        <f t="shared" si="137"/>
        <v>0</v>
      </c>
      <c r="BG124" t="b">
        <f t="shared" si="138"/>
        <v>0</v>
      </c>
      <c r="BH124" t="b">
        <f t="shared" si="139"/>
        <v>1</v>
      </c>
      <c r="BI124" t="b">
        <f t="shared" si="140"/>
        <v>0</v>
      </c>
      <c r="BJ124" t="b">
        <f t="shared" si="141"/>
        <v>0</v>
      </c>
      <c r="BK124" t="b">
        <f t="shared" si="142"/>
        <v>0</v>
      </c>
      <c r="BL124" t="b">
        <f t="shared" si="143"/>
        <v>1</v>
      </c>
      <c r="BM124" t="b">
        <f t="shared" si="144"/>
        <v>0</v>
      </c>
      <c r="BN124" t="b">
        <f t="shared" si="145"/>
        <v>0</v>
      </c>
      <c r="BO124" t="b">
        <f t="shared" si="146"/>
        <v>0</v>
      </c>
      <c r="BP124" t="b">
        <f t="shared" si="147"/>
        <v>0</v>
      </c>
      <c r="BQ124" t="b">
        <f t="shared" si="148"/>
        <v>1</v>
      </c>
      <c r="BR124" t="b">
        <f t="shared" si="149"/>
        <v>1</v>
      </c>
      <c r="BS124" t="b">
        <f t="shared" si="150"/>
        <v>0</v>
      </c>
      <c r="BT124" t="b">
        <f t="shared" si="151"/>
        <v>0</v>
      </c>
      <c r="BU124" t="b">
        <f t="shared" si="152"/>
        <v>0</v>
      </c>
      <c r="BV124" t="b">
        <f t="shared" si="153"/>
        <v>0</v>
      </c>
      <c r="BW124" t="b">
        <f t="shared" si="154"/>
        <v>0</v>
      </c>
      <c r="BX124" t="b">
        <f t="shared" si="155"/>
        <v>0</v>
      </c>
      <c r="BY124" t="b">
        <f t="shared" si="156"/>
        <v>0</v>
      </c>
      <c r="BZ124" t="b">
        <f t="shared" si="157"/>
        <v>0</v>
      </c>
      <c r="CA124" t="b">
        <f t="shared" si="158"/>
        <v>0</v>
      </c>
      <c r="CB124" t="b">
        <f t="shared" si="159"/>
        <v>0</v>
      </c>
      <c r="CC124" t="b">
        <f t="shared" si="160"/>
        <v>0</v>
      </c>
      <c r="CD124" t="b">
        <f t="shared" si="161"/>
        <v>0</v>
      </c>
      <c r="CE124" t="b">
        <f t="shared" si="162"/>
        <v>0</v>
      </c>
      <c r="CF124" t="b">
        <f t="shared" si="163"/>
        <v>1</v>
      </c>
      <c r="CG124" t="b">
        <f t="shared" si="164"/>
        <v>0</v>
      </c>
      <c r="CH124" t="b">
        <f t="shared" si="165"/>
        <v>0</v>
      </c>
      <c r="CI124" t="b">
        <f t="shared" si="166"/>
        <v>0</v>
      </c>
      <c r="CJ124" t="b">
        <f t="shared" si="167"/>
        <v>0</v>
      </c>
      <c r="CK124" t="b">
        <f t="shared" si="168"/>
        <v>0</v>
      </c>
      <c r="CL124" t="b">
        <f t="shared" si="169"/>
        <v>0</v>
      </c>
      <c r="CM124" t="b">
        <f t="shared" si="170"/>
        <v>0</v>
      </c>
      <c r="CN124" t="b">
        <f t="shared" si="171"/>
        <v>0</v>
      </c>
      <c r="CO124" t="b">
        <f t="shared" si="172"/>
        <v>0</v>
      </c>
      <c r="CP124" t="b">
        <f t="shared" si="173"/>
        <v>0</v>
      </c>
      <c r="CQ124" t="b">
        <f t="shared" si="174"/>
        <v>0</v>
      </c>
      <c r="CR124" t="b">
        <f t="shared" si="175"/>
        <v>0</v>
      </c>
      <c r="CS124" t="b">
        <f t="shared" si="176"/>
        <v>0</v>
      </c>
      <c r="CT124" t="b">
        <f t="shared" si="177"/>
        <v>1</v>
      </c>
      <c r="CU124" t="b">
        <f t="shared" si="178"/>
        <v>0</v>
      </c>
      <c r="CV124" t="b">
        <f t="shared" si="179"/>
        <v>0</v>
      </c>
      <c r="CW124" t="b">
        <f t="shared" si="180"/>
        <v>0</v>
      </c>
      <c r="CX124" t="b">
        <f t="shared" si="181"/>
        <v>0</v>
      </c>
      <c r="CY124" t="b">
        <f t="shared" si="182"/>
        <v>0</v>
      </c>
      <c r="CZ124" t="b">
        <f t="shared" si="183"/>
        <v>0</v>
      </c>
      <c r="DA124" t="b">
        <f t="shared" si="184"/>
        <v>0</v>
      </c>
      <c r="DB124" t="b">
        <f t="shared" si="185"/>
        <v>0</v>
      </c>
      <c r="DC124" t="b">
        <f t="shared" si="186"/>
        <v>0</v>
      </c>
      <c r="DD124" t="b">
        <f t="shared" si="187"/>
        <v>0</v>
      </c>
    </row>
    <row r="125" spans="1:108">
      <c r="A125" t="s">
        <v>1113</v>
      </c>
      <c r="C125" t="s">
        <v>1114</v>
      </c>
      <c r="E125" t="s">
        <v>987</v>
      </c>
      <c r="F125" t="s">
        <v>969</v>
      </c>
      <c r="G125" t="s">
        <v>970</v>
      </c>
      <c r="H125" t="s">
        <v>7428</v>
      </c>
      <c r="I125" t="s">
        <v>7418</v>
      </c>
      <c r="J125" t="s">
        <v>183</v>
      </c>
      <c r="K125" t="s">
        <v>183</v>
      </c>
      <c r="L125" t="s">
        <v>6442</v>
      </c>
      <c r="M125" t="s">
        <v>6079</v>
      </c>
      <c r="N125" t="s">
        <v>1115</v>
      </c>
      <c r="O125" t="b">
        <f t="shared" si="94"/>
        <v>0</v>
      </c>
      <c r="P125" t="b">
        <f t="shared" si="95"/>
        <v>1</v>
      </c>
      <c r="Q125" t="b">
        <f t="shared" si="96"/>
        <v>1</v>
      </c>
      <c r="R125" t="b">
        <f t="shared" si="97"/>
        <v>1</v>
      </c>
      <c r="S125" t="b">
        <f t="shared" si="98"/>
        <v>0</v>
      </c>
      <c r="T125" t="b">
        <f t="shared" si="99"/>
        <v>0</v>
      </c>
      <c r="U125" t="b">
        <f t="shared" si="100"/>
        <v>1</v>
      </c>
      <c r="V125" t="b">
        <f t="shared" si="101"/>
        <v>1</v>
      </c>
      <c r="W125" t="b">
        <f t="shared" si="102"/>
        <v>0</v>
      </c>
      <c r="X125" t="b">
        <f t="shared" si="103"/>
        <v>0</v>
      </c>
      <c r="Y125" t="b">
        <f t="shared" si="104"/>
        <v>1</v>
      </c>
      <c r="Z125" t="b">
        <f t="shared" si="105"/>
        <v>0</v>
      </c>
      <c r="AA125" t="b">
        <f t="shared" si="106"/>
        <v>1</v>
      </c>
      <c r="AB125" t="b">
        <f t="shared" si="107"/>
        <v>0</v>
      </c>
      <c r="AC125" t="b">
        <f t="shared" si="108"/>
        <v>0</v>
      </c>
      <c r="AD125" t="b">
        <f t="shared" si="109"/>
        <v>0</v>
      </c>
      <c r="AE125" t="b">
        <f t="shared" si="110"/>
        <v>0</v>
      </c>
      <c r="AF125" t="b">
        <f t="shared" si="111"/>
        <v>0</v>
      </c>
      <c r="AG125" t="b">
        <f t="shared" si="112"/>
        <v>0</v>
      </c>
      <c r="AH125" t="b">
        <f t="shared" si="113"/>
        <v>1</v>
      </c>
      <c r="AI125" t="b">
        <f t="shared" si="114"/>
        <v>0</v>
      </c>
      <c r="AJ125" t="b">
        <f t="shared" si="115"/>
        <v>0</v>
      </c>
      <c r="AK125" t="b">
        <f t="shared" si="116"/>
        <v>0</v>
      </c>
      <c r="AL125" t="b">
        <f t="shared" si="117"/>
        <v>0</v>
      </c>
      <c r="AM125" t="b">
        <f t="shared" si="118"/>
        <v>0</v>
      </c>
      <c r="AN125" t="b">
        <f t="shared" si="119"/>
        <v>0</v>
      </c>
      <c r="AO125" t="b">
        <f t="shared" si="120"/>
        <v>0</v>
      </c>
      <c r="AP125" t="b">
        <f t="shared" si="121"/>
        <v>0</v>
      </c>
      <c r="AQ125" t="b">
        <f t="shared" si="122"/>
        <v>0</v>
      </c>
      <c r="AR125" t="b">
        <f t="shared" si="123"/>
        <v>0</v>
      </c>
      <c r="AS125" t="b">
        <f t="shared" si="124"/>
        <v>0</v>
      </c>
      <c r="AT125" t="b">
        <f t="shared" si="125"/>
        <v>1</v>
      </c>
      <c r="AU125" t="b">
        <f t="shared" si="126"/>
        <v>0</v>
      </c>
      <c r="AV125" t="b">
        <f t="shared" si="127"/>
        <v>0</v>
      </c>
      <c r="AW125" t="b">
        <f t="shared" si="128"/>
        <v>1</v>
      </c>
      <c r="AX125" t="b">
        <f t="shared" si="129"/>
        <v>1</v>
      </c>
      <c r="AY125" t="b">
        <f t="shared" si="130"/>
        <v>0</v>
      </c>
      <c r="AZ125" t="b">
        <f t="shared" si="131"/>
        <v>0</v>
      </c>
      <c r="BA125" t="b">
        <f t="shared" si="132"/>
        <v>0</v>
      </c>
      <c r="BB125" t="b">
        <f t="shared" si="133"/>
        <v>0</v>
      </c>
      <c r="BC125" t="b">
        <f t="shared" si="134"/>
        <v>0</v>
      </c>
      <c r="BD125" t="b">
        <f t="shared" si="135"/>
        <v>0</v>
      </c>
      <c r="BE125" t="b">
        <f t="shared" si="136"/>
        <v>0</v>
      </c>
      <c r="BF125" t="b">
        <f t="shared" si="137"/>
        <v>0</v>
      </c>
      <c r="BG125" t="b">
        <f t="shared" si="138"/>
        <v>0</v>
      </c>
      <c r="BH125" t="b">
        <f t="shared" si="139"/>
        <v>0</v>
      </c>
      <c r="BI125" t="b">
        <f t="shared" si="140"/>
        <v>0</v>
      </c>
      <c r="BJ125" t="b">
        <f t="shared" si="141"/>
        <v>0</v>
      </c>
      <c r="BK125" t="b">
        <f t="shared" si="142"/>
        <v>0</v>
      </c>
      <c r="BL125" t="b">
        <f t="shared" si="143"/>
        <v>0</v>
      </c>
      <c r="BM125" t="b">
        <f t="shared" si="144"/>
        <v>0</v>
      </c>
      <c r="BN125" t="b">
        <f t="shared" si="145"/>
        <v>0</v>
      </c>
      <c r="BO125" t="b">
        <f t="shared" si="146"/>
        <v>0</v>
      </c>
      <c r="BP125" t="b">
        <f t="shared" si="147"/>
        <v>0</v>
      </c>
      <c r="BQ125" t="b">
        <f t="shared" si="148"/>
        <v>0</v>
      </c>
      <c r="BR125" t="b">
        <f t="shared" si="149"/>
        <v>0</v>
      </c>
      <c r="BS125" t="b">
        <f t="shared" si="150"/>
        <v>0</v>
      </c>
      <c r="BT125" t="b">
        <f t="shared" si="151"/>
        <v>0</v>
      </c>
      <c r="BU125" t="b">
        <f t="shared" si="152"/>
        <v>1</v>
      </c>
      <c r="BV125" t="b">
        <f t="shared" si="153"/>
        <v>0</v>
      </c>
      <c r="BW125" t="b">
        <f t="shared" si="154"/>
        <v>1</v>
      </c>
      <c r="BX125" t="b">
        <f t="shared" si="155"/>
        <v>0</v>
      </c>
      <c r="BY125" t="b">
        <f t="shared" si="156"/>
        <v>0</v>
      </c>
      <c r="BZ125" t="b">
        <f t="shared" si="157"/>
        <v>0</v>
      </c>
      <c r="CA125" t="b">
        <f t="shared" si="158"/>
        <v>0</v>
      </c>
      <c r="CB125" t="b">
        <f t="shared" si="159"/>
        <v>0</v>
      </c>
      <c r="CC125" t="b">
        <f t="shared" si="160"/>
        <v>0</v>
      </c>
      <c r="CD125" t="b">
        <f t="shared" si="161"/>
        <v>0</v>
      </c>
      <c r="CE125" t="b">
        <f t="shared" si="162"/>
        <v>0</v>
      </c>
      <c r="CF125" t="b">
        <f t="shared" si="163"/>
        <v>0</v>
      </c>
      <c r="CG125" t="b">
        <f t="shared" si="164"/>
        <v>0</v>
      </c>
      <c r="CH125" t="b">
        <f t="shared" si="165"/>
        <v>0</v>
      </c>
      <c r="CI125" t="b">
        <f t="shared" si="166"/>
        <v>0</v>
      </c>
      <c r="CJ125" t="b">
        <f t="shared" si="167"/>
        <v>0</v>
      </c>
      <c r="CK125" t="b">
        <f t="shared" si="168"/>
        <v>0</v>
      </c>
      <c r="CL125" t="b">
        <f t="shared" si="169"/>
        <v>0</v>
      </c>
      <c r="CM125" t="b">
        <f t="shared" si="170"/>
        <v>0</v>
      </c>
      <c r="CN125" t="b">
        <f t="shared" si="171"/>
        <v>0</v>
      </c>
      <c r="CO125" t="b">
        <f t="shared" si="172"/>
        <v>1</v>
      </c>
      <c r="CP125" t="b">
        <f t="shared" si="173"/>
        <v>0</v>
      </c>
      <c r="CQ125" t="b">
        <f t="shared" si="174"/>
        <v>0</v>
      </c>
      <c r="CR125" t="b">
        <f t="shared" si="175"/>
        <v>0</v>
      </c>
      <c r="CS125" t="b">
        <f t="shared" si="176"/>
        <v>0</v>
      </c>
      <c r="CT125" t="b">
        <f t="shared" si="177"/>
        <v>0</v>
      </c>
      <c r="CU125" t="b">
        <f t="shared" si="178"/>
        <v>0</v>
      </c>
      <c r="CV125" t="b">
        <f t="shared" si="179"/>
        <v>0</v>
      </c>
      <c r="CW125" t="b">
        <f t="shared" si="180"/>
        <v>0</v>
      </c>
      <c r="CX125" t="b">
        <f t="shared" si="181"/>
        <v>0</v>
      </c>
      <c r="CY125" t="b">
        <f t="shared" si="182"/>
        <v>0</v>
      </c>
      <c r="CZ125" t="b">
        <f t="shared" si="183"/>
        <v>0</v>
      </c>
      <c r="DA125" t="b">
        <f t="shared" si="184"/>
        <v>0</v>
      </c>
      <c r="DB125" t="b">
        <f t="shared" si="185"/>
        <v>0</v>
      </c>
      <c r="DC125" t="b">
        <f t="shared" si="186"/>
        <v>0</v>
      </c>
      <c r="DD125" t="b">
        <f t="shared" si="187"/>
        <v>0</v>
      </c>
    </row>
    <row r="126" spans="1:108">
      <c r="A126" t="s">
        <v>1116</v>
      </c>
      <c r="C126" t="s">
        <v>1114</v>
      </c>
      <c r="E126" t="s">
        <v>987</v>
      </c>
      <c r="F126" t="s">
        <v>969</v>
      </c>
      <c r="G126" t="s">
        <v>970</v>
      </c>
      <c r="H126" t="s">
        <v>7428</v>
      </c>
      <c r="I126" t="s">
        <v>7418</v>
      </c>
      <c r="J126" t="s">
        <v>16</v>
      </c>
      <c r="K126" t="s">
        <v>16</v>
      </c>
      <c r="L126" t="s">
        <v>6443</v>
      </c>
      <c r="M126" t="s">
        <v>6079</v>
      </c>
      <c r="N126" t="s">
        <v>1117</v>
      </c>
      <c r="O126" t="b">
        <f t="shared" si="94"/>
        <v>1</v>
      </c>
      <c r="P126" t="b">
        <f t="shared" si="95"/>
        <v>1</v>
      </c>
      <c r="Q126" t="b">
        <f t="shared" si="96"/>
        <v>1</v>
      </c>
      <c r="R126" t="b">
        <f t="shared" si="97"/>
        <v>1</v>
      </c>
      <c r="S126" t="b">
        <f t="shared" si="98"/>
        <v>1</v>
      </c>
      <c r="T126" t="b">
        <f t="shared" si="99"/>
        <v>1</v>
      </c>
      <c r="U126" t="b">
        <f t="shared" si="100"/>
        <v>1</v>
      </c>
      <c r="V126" t="b">
        <f t="shared" si="101"/>
        <v>1</v>
      </c>
      <c r="W126" t="b">
        <f t="shared" si="102"/>
        <v>1</v>
      </c>
      <c r="X126" t="b">
        <f t="shared" si="103"/>
        <v>0</v>
      </c>
      <c r="Y126" t="b">
        <f t="shared" si="104"/>
        <v>1</v>
      </c>
      <c r="Z126" t="b">
        <f t="shared" si="105"/>
        <v>1</v>
      </c>
      <c r="AA126" t="b">
        <f t="shared" si="106"/>
        <v>1</v>
      </c>
      <c r="AB126" t="b">
        <f t="shared" si="107"/>
        <v>1</v>
      </c>
      <c r="AC126" t="b">
        <f t="shared" si="108"/>
        <v>0</v>
      </c>
      <c r="AD126" t="b">
        <f t="shared" si="109"/>
        <v>0</v>
      </c>
      <c r="AE126" t="b">
        <f t="shared" si="110"/>
        <v>0</v>
      </c>
      <c r="AF126" t="b">
        <f t="shared" si="111"/>
        <v>0</v>
      </c>
      <c r="AG126" t="b">
        <f t="shared" si="112"/>
        <v>0</v>
      </c>
      <c r="AH126" t="b">
        <f t="shared" si="113"/>
        <v>0</v>
      </c>
      <c r="AI126" t="b">
        <f t="shared" si="114"/>
        <v>1</v>
      </c>
      <c r="AJ126" t="b">
        <f t="shared" si="115"/>
        <v>0</v>
      </c>
      <c r="AK126" t="b">
        <f t="shared" si="116"/>
        <v>0</v>
      </c>
      <c r="AL126" t="b">
        <f t="shared" si="117"/>
        <v>1</v>
      </c>
      <c r="AM126" t="b">
        <f t="shared" si="118"/>
        <v>1</v>
      </c>
      <c r="AN126" t="b">
        <f t="shared" si="119"/>
        <v>0</v>
      </c>
      <c r="AO126" t="b">
        <f t="shared" si="120"/>
        <v>0</v>
      </c>
      <c r="AP126" t="b">
        <f t="shared" si="121"/>
        <v>0</v>
      </c>
      <c r="AQ126" t="b">
        <f t="shared" si="122"/>
        <v>0</v>
      </c>
      <c r="AR126" t="b">
        <f t="shared" si="123"/>
        <v>0</v>
      </c>
      <c r="AS126" t="b">
        <f t="shared" si="124"/>
        <v>0</v>
      </c>
      <c r="AT126" t="b">
        <f t="shared" si="125"/>
        <v>0</v>
      </c>
      <c r="AU126" t="b">
        <f t="shared" si="126"/>
        <v>1</v>
      </c>
      <c r="AV126" t="b">
        <f t="shared" si="127"/>
        <v>1</v>
      </c>
      <c r="AW126" t="b">
        <f t="shared" si="128"/>
        <v>1</v>
      </c>
      <c r="AX126" t="b">
        <f t="shared" si="129"/>
        <v>0</v>
      </c>
      <c r="AY126" t="b">
        <f t="shared" si="130"/>
        <v>0</v>
      </c>
      <c r="AZ126" t="b">
        <f t="shared" si="131"/>
        <v>1</v>
      </c>
      <c r="BA126" t="b">
        <f t="shared" si="132"/>
        <v>0</v>
      </c>
      <c r="BB126" t="b">
        <f t="shared" si="133"/>
        <v>0</v>
      </c>
      <c r="BC126" t="b">
        <f t="shared" si="134"/>
        <v>0</v>
      </c>
      <c r="BD126" t="b">
        <f t="shared" si="135"/>
        <v>0</v>
      </c>
      <c r="BE126" t="b">
        <f t="shared" si="136"/>
        <v>0</v>
      </c>
      <c r="BF126" t="b">
        <f t="shared" si="137"/>
        <v>0</v>
      </c>
      <c r="BG126" t="b">
        <f t="shared" si="138"/>
        <v>0</v>
      </c>
      <c r="BH126" t="b">
        <f t="shared" si="139"/>
        <v>1</v>
      </c>
      <c r="BI126" t="b">
        <f t="shared" si="140"/>
        <v>0</v>
      </c>
      <c r="BJ126" t="b">
        <f t="shared" si="141"/>
        <v>0</v>
      </c>
      <c r="BK126" t="b">
        <f t="shared" si="142"/>
        <v>0</v>
      </c>
      <c r="BL126" t="b">
        <f t="shared" si="143"/>
        <v>1</v>
      </c>
      <c r="BM126" t="b">
        <f t="shared" si="144"/>
        <v>0</v>
      </c>
      <c r="BN126" t="b">
        <f t="shared" si="145"/>
        <v>0</v>
      </c>
      <c r="BO126" t="b">
        <f t="shared" si="146"/>
        <v>1</v>
      </c>
      <c r="BP126" t="b">
        <f t="shared" si="147"/>
        <v>1</v>
      </c>
      <c r="BQ126" t="b">
        <f t="shared" si="148"/>
        <v>1</v>
      </c>
      <c r="BR126" t="b">
        <f t="shared" si="149"/>
        <v>0</v>
      </c>
      <c r="BS126" t="b">
        <f t="shared" si="150"/>
        <v>0</v>
      </c>
      <c r="BT126" t="b">
        <f t="shared" si="151"/>
        <v>0</v>
      </c>
      <c r="BU126" t="b">
        <f t="shared" si="152"/>
        <v>0</v>
      </c>
      <c r="BV126" t="b">
        <f t="shared" si="153"/>
        <v>1</v>
      </c>
      <c r="BW126" t="b">
        <f t="shared" si="154"/>
        <v>0</v>
      </c>
      <c r="BX126" t="b">
        <f t="shared" si="155"/>
        <v>1</v>
      </c>
      <c r="BY126" t="b">
        <f t="shared" si="156"/>
        <v>1</v>
      </c>
      <c r="BZ126" t="b">
        <f t="shared" si="157"/>
        <v>1</v>
      </c>
      <c r="CA126" t="b">
        <f t="shared" si="158"/>
        <v>0</v>
      </c>
      <c r="CB126" t="b">
        <f t="shared" si="159"/>
        <v>0</v>
      </c>
      <c r="CC126" t="b">
        <f t="shared" si="160"/>
        <v>0</v>
      </c>
      <c r="CD126" t="b">
        <f t="shared" si="161"/>
        <v>0</v>
      </c>
      <c r="CE126" t="b">
        <f t="shared" si="162"/>
        <v>1</v>
      </c>
      <c r="CF126" t="b">
        <f t="shared" si="163"/>
        <v>1</v>
      </c>
      <c r="CG126" t="b">
        <f t="shared" si="164"/>
        <v>1</v>
      </c>
      <c r="CH126" t="b">
        <f t="shared" si="165"/>
        <v>1</v>
      </c>
      <c r="CI126" t="b">
        <f t="shared" si="166"/>
        <v>0</v>
      </c>
      <c r="CJ126" t="b">
        <f t="shared" si="167"/>
        <v>0</v>
      </c>
      <c r="CK126" t="b">
        <f t="shared" si="168"/>
        <v>0</v>
      </c>
      <c r="CL126" t="b">
        <f t="shared" si="169"/>
        <v>1</v>
      </c>
      <c r="CM126" t="b">
        <f t="shared" si="170"/>
        <v>1</v>
      </c>
      <c r="CN126" t="b">
        <f t="shared" si="171"/>
        <v>0</v>
      </c>
      <c r="CO126" t="b">
        <f t="shared" si="172"/>
        <v>0</v>
      </c>
      <c r="CP126" t="b">
        <f t="shared" si="173"/>
        <v>0</v>
      </c>
      <c r="CQ126" t="b">
        <f t="shared" si="174"/>
        <v>0</v>
      </c>
      <c r="CR126" t="b">
        <f t="shared" si="175"/>
        <v>0</v>
      </c>
      <c r="CS126" t="b">
        <f t="shared" si="176"/>
        <v>0</v>
      </c>
      <c r="CT126" t="b">
        <f t="shared" si="177"/>
        <v>1</v>
      </c>
      <c r="CU126" t="b">
        <f t="shared" si="178"/>
        <v>0</v>
      </c>
      <c r="CV126" t="b">
        <f t="shared" si="179"/>
        <v>0</v>
      </c>
      <c r="CW126" t="b">
        <f t="shared" si="180"/>
        <v>0</v>
      </c>
      <c r="CX126" t="b">
        <f t="shared" si="181"/>
        <v>0</v>
      </c>
      <c r="CY126" t="b">
        <f t="shared" si="182"/>
        <v>0</v>
      </c>
      <c r="CZ126" t="b">
        <f t="shared" si="183"/>
        <v>0</v>
      </c>
      <c r="DA126" t="b">
        <f t="shared" si="184"/>
        <v>0</v>
      </c>
      <c r="DB126" t="b">
        <f t="shared" si="185"/>
        <v>0</v>
      </c>
      <c r="DC126" t="b">
        <f t="shared" si="186"/>
        <v>0</v>
      </c>
      <c r="DD126" t="b">
        <f t="shared" si="187"/>
        <v>0</v>
      </c>
    </row>
    <row r="127" spans="1:108">
      <c r="A127" t="s">
        <v>1118</v>
      </c>
      <c r="C127" t="s">
        <v>1114</v>
      </c>
      <c r="E127" t="s">
        <v>987</v>
      </c>
      <c r="F127" t="s">
        <v>969</v>
      </c>
      <c r="G127" t="s">
        <v>970</v>
      </c>
      <c r="H127" t="s">
        <v>7428</v>
      </c>
      <c r="I127" t="s">
        <v>7418</v>
      </c>
      <c r="J127" t="s">
        <v>16</v>
      </c>
      <c r="K127" t="s">
        <v>16</v>
      </c>
      <c r="L127" t="s">
        <v>6444</v>
      </c>
      <c r="M127" t="s">
        <v>6079</v>
      </c>
      <c r="N127" t="s">
        <v>1119</v>
      </c>
      <c r="O127" t="b">
        <f t="shared" si="94"/>
        <v>1</v>
      </c>
      <c r="P127" t="b">
        <f t="shared" si="95"/>
        <v>0</v>
      </c>
      <c r="Q127" t="b">
        <f t="shared" si="96"/>
        <v>0</v>
      </c>
      <c r="R127" t="b">
        <f t="shared" si="97"/>
        <v>0</v>
      </c>
      <c r="S127" t="b">
        <f t="shared" si="98"/>
        <v>1</v>
      </c>
      <c r="T127" t="b">
        <f t="shared" si="99"/>
        <v>0</v>
      </c>
      <c r="U127" t="b">
        <f t="shared" si="100"/>
        <v>0</v>
      </c>
      <c r="V127" t="b">
        <f t="shared" si="101"/>
        <v>0</v>
      </c>
      <c r="W127" t="b">
        <f t="shared" si="102"/>
        <v>1</v>
      </c>
      <c r="X127" t="b">
        <f t="shared" si="103"/>
        <v>0</v>
      </c>
      <c r="Y127" t="b">
        <f t="shared" si="104"/>
        <v>0</v>
      </c>
      <c r="Z127" t="b">
        <f t="shared" si="105"/>
        <v>0</v>
      </c>
      <c r="AA127" t="b">
        <f t="shared" si="106"/>
        <v>0</v>
      </c>
      <c r="AB127" t="b">
        <f t="shared" si="107"/>
        <v>0</v>
      </c>
      <c r="AC127" t="b">
        <f t="shared" si="108"/>
        <v>0</v>
      </c>
      <c r="AD127" t="b">
        <f t="shared" si="109"/>
        <v>0</v>
      </c>
      <c r="AE127" t="b">
        <f t="shared" si="110"/>
        <v>0</v>
      </c>
      <c r="AF127" t="b">
        <f t="shared" si="111"/>
        <v>0</v>
      </c>
      <c r="AG127" t="b">
        <f t="shared" si="112"/>
        <v>0</v>
      </c>
      <c r="AH127" t="b">
        <f t="shared" si="113"/>
        <v>0</v>
      </c>
      <c r="AI127" t="b">
        <f t="shared" si="114"/>
        <v>0</v>
      </c>
      <c r="AJ127" t="b">
        <f t="shared" si="115"/>
        <v>0</v>
      </c>
      <c r="AK127" t="b">
        <f t="shared" si="116"/>
        <v>0</v>
      </c>
      <c r="AL127" t="b">
        <f t="shared" si="117"/>
        <v>0</v>
      </c>
      <c r="AM127" t="b">
        <f t="shared" si="118"/>
        <v>0</v>
      </c>
      <c r="AN127" t="b">
        <f t="shared" si="119"/>
        <v>0</v>
      </c>
      <c r="AO127" t="b">
        <f t="shared" si="120"/>
        <v>0</v>
      </c>
      <c r="AP127" t="b">
        <f t="shared" si="121"/>
        <v>0</v>
      </c>
      <c r="AQ127" t="b">
        <f t="shared" si="122"/>
        <v>0</v>
      </c>
      <c r="AR127" t="b">
        <f t="shared" si="123"/>
        <v>0</v>
      </c>
      <c r="AS127" t="b">
        <f t="shared" si="124"/>
        <v>0</v>
      </c>
      <c r="AT127" t="b">
        <f t="shared" si="125"/>
        <v>0</v>
      </c>
      <c r="AU127" t="b">
        <f t="shared" si="126"/>
        <v>0</v>
      </c>
      <c r="AV127" t="b">
        <f t="shared" si="127"/>
        <v>0</v>
      </c>
      <c r="AW127" t="b">
        <f t="shared" si="128"/>
        <v>0</v>
      </c>
      <c r="AX127" t="b">
        <f t="shared" si="129"/>
        <v>0</v>
      </c>
      <c r="AY127" t="b">
        <f t="shared" si="130"/>
        <v>0</v>
      </c>
      <c r="AZ127" t="b">
        <f t="shared" si="131"/>
        <v>0</v>
      </c>
      <c r="BA127" t="b">
        <f t="shared" si="132"/>
        <v>0</v>
      </c>
      <c r="BB127" t="b">
        <f t="shared" si="133"/>
        <v>0</v>
      </c>
      <c r="BC127" t="b">
        <f t="shared" si="134"/>
        <v>0</v>
      </c>
      <c r="BD127" t="b">
        <f t="shared" si="135"/>
        <v>0</v>
      </c>
      <c r="BE127" t="b">
        <f t="shared" si="136"/>
        <v>0</v>
      </c>
      <c r="BF127" t="b">
        <f t="shared" si="137"/>
        <v>0</v>
      </c>
      <c r="BG127" t="b">
        <f t="shared" si="138"/>
        <v>0</v>
      </c>
      <c r="BH127" t="b">
        <f t="shared" si="139"/>
        <v>1</v>
      </c>
      <c r="BI127" t="b">
        <f t="shared" si="140"/>
        <v>0</v>
      </c>
      <c r="BJ127" t="b">
        <f t="shared" si="141"/>
        <v>0</v>
      </c>
      <c r="BK127" t="b">
        <f t="shared" si="142"/>
        <v>0</v>
      </c>
      <c r="BL127" t="b">
        <f t="shared" si="143"/>
        <v>1</v>
      </c>
      <c r="BM127" t="b">
        <f t="shared" si="144"/>
        <v>0</v>
      </c>
      <c r="BN127" t="b">
        <f t="shared" si="145"/>
        <v>0</v>
      </c>
      <c r="BO127" t="b">
        <f t="shared" si="146"/>
        <v>0</v>
      </c>
      <c r="BP127" t="b">
        <f t="shared" si="147"/>
        <v>0</v>
      </c>
      <c r="BQ127" t="b">
        <f t="shared" si="148"/>
        <v>0</v>
      </c>
      <c r="BR127" t="b">
        <f t="shared" si="149"/>
        <v>0</v>
      </c>
      <c r="BS127" t="b">
        <f t="shared" si="150"/>
        <v>0</v>
      </c>
      <c r="BT127" t="b">
        <f t="shared" si="151"/>
        <v>0</v>
      </c>
      <c r="BU127" t="b">
        <f t="shared" si="152"/>
        <v>0</v>
      </c>
      <c r="BV127" t="b">
        <f t="shared" si="153"/>
        <v>0</v>
      </c>
      <c r="BW127" t="b">
        <f t="shared" si="154"/>
        <v>0</v>
      </c>
      <c r="BX127" t="b">
        <f t="shared" si="155"/>
        <v>0</v>
      </c>
      <c r="BY127" t="b">
        <f t="shared" si="156"/>
        <v>0</v>
      </c>
      <c r="BZ127" t="b">
        <f t="shared" si="157"/>
        <v>0</v>
      </c>
      <c r="CA127" t="b">
        <f t="shared" si="158"/>
        <v>0</v>
      </c>
      <c r="CB127" t="b">
        <f t="shared" si="159"/>
        <v>0</v>
      </c>
      <c r="CC127" t="b">
        <f t="shared" si="160"/>
        <v>0</v>
      </c>
      <c r="CD127" t="b">
        <f t="shared" si="161"/>
        <v>0</v>
      </c>
      <c r="CE127" t="b">
        <f t="shared" si="162"/>
        <v>0</v>
      </c>
      <c r="CF127" t="b">
        <f t="shared" si="163"/>
        <v>0</v>
      </c>
      <c r="CG127" t="b">
        <f t="shared" si="164"/>
        <v>0</v>
      </c>
      <c r="CH127" t="b">
        <f t="shared" si="165"/>
        <v>0</v>
      </c>
      <c r="CI127" t="b">
        <f t="shared" si="166"/>
        <v>0</v>
      </c>
      <c r="CJ127" t="b">
        <f t="shared" si="167"/>
        <v>0</v>
      </c>
      <c r="CK127" t="b">
        <f t="shared" si="168"/>
        <v>0</v>
      </c>
      <c r="CL127" t="b">
        <f t="shared" si="169"/>
        <v>0</v>
      </c>
      <c r="CM127" t="b">
        <f t="shared" si="170"/>
        <v>0</v>
      </c>
      <c r="CN127" t="b">
        <f t="shared" si="171"/>
        <v>0</v>
      </c>
      <c r="CO127" t="b">
        <f t="shared" si="172"/>
        <v>0</v>
      </c>
      <c r="CP127" t="b">
        <f t="shared" si="173"/>
        <v>0</v>
      </c>
      <c r="CQ127" t="b">
        <f t="shared" si="174"/>
        <v>0</v>
      </c>
      <c r="CR127" t="b">
        <f t="shared" si="175"/>
        <v>0</v>
      </c>
      <c r="CS127" t="b">
        <f t="shared" si="176"/>
        <v>0</v>
      </c>
      <c r="CT127" t="b">
        <f t="shared" si="177"/>
        <v>0</v>
      </c>
      <c r="CU127" t="b">
        <f t="shared" si="178"/>
        <v>0</v>
      </c>
      <c r="CV127" t="b">
        <f t="shared" si="179"/>
        <v>0</v>
      </c>
      <c r="CW127" t="b">
        <f t="shared" si="180"/>
        <v>0</v>
      </c>
      <c r="CX127" t="b">
        <f t="shared" si="181"/>
        <v>0</v>
      </c>
      <c r="CY127" t="b">
        <f t="shared" si="182"/>
        <v>0</v>
      </c>
      <c r="CZ127" t="b">
        <f t="shared" si="183"/>
        <v>0</v>
      </c>
      <c r="DA127" t="b">
        <f t="shared" si="184"/>
        <v>0</v>
      </c>
      <c r="DB127" t="b">
        <f t="shared" si="185"/>
        <v>0</v>
      </c>
      <c r="DC127" t="b">
        <f t="shared" si="186"/>
        <v>0</v>
      </c>
      <c r="DD127" t="b">
        <f t="shared" si="187"/>
        <v>0</v>
      </c>
    </row>
    <row r="128" spans="1:108">
      <c r="A128" s="4" t="s">
        <v>1120</v>
      </c>
      <c r="C128" t="s">
        <v>1114</v>
      </c>
      <c r="D128" s="4"/>
      <c r="E128" s="4" t="s">
        <v>987</v>
      </c>
      <c r="F128" t="s">
        <v>969</v>
      </c>
      <c r="G128" t="s">
        <v>970</v>
      </c>
      <c r="H128" t="s">
        <v>7428</v>
      </c>
      <c r="I128" t="s">
        <v>7418</v>
      </c>
      <c r="J128" s="4" t="s">
        <v>124</v>
      </c>
      <c r="K128" s="4" t="s">
        <v>16</v>
      </c>
      <c r="L128" s="4" t="s">
        <v>6445</v>
      </c>
      <c r="M128" t="s">
        <v>6079</v>
      </c>
      <c r="N128" s="4" t="s">
        <v>1121</v>
      </c>
      <c r="O128" s="4" t="b">
        <f t="shared" si="94"/>
        <v>1</v>
      </c>
      <c r="P128" s="4" t="b">
        <f t="shared" si="95"/>
        <v>1</v>
      </c>
      <c r="Q128" s="4" t="b">
        <f t="shared" si="96"/>
        <v>1</v>
      </c>
      <c r="R128" s="4" t="b">
        <f t="shared" si="97"/>
        <v>1</v>
      </c>
      <c r="S128" s="4" t="b">
        <f t="shared" si="98"/>
        <v>1</v>
      </c>
      <c r="T128" s="4" t="b">
        <f t="shared" si="99"/>
        <v>1</v>
      </c>
      <c r="U128" s="4" t="b">
        <f t="shared" si="100"/>
        <v>1</v>
      </c>
      <c r="V128" s="4" t="b">
        <f t="shared" si="101"/>
        <v>1</v>
      </c>
      <c r="W128" s="4" t="b">
        <f t="shared" si="102"/>
        <v>1</v>
      </c>
      <c r="X128" s="4" t="b">
        <f t="shared" si="103"/>
        <v>1</v>
      </c>
      <c r="Y128" s="4" t="b">
        <f t="shared" si="104"/>
        <v>1</v>
      </c>
      <c r="Z128" s="4" t="b">
        <f t="shared" si="105"/>
        <v>1</v>
      </c>
      <c r="AA128" s="4" t="b">
        <f t="shared" si="106"/>
        <v>1</v>
      </c>
      <c r="AB128" s="4" t="b">
        <f t="shared" si="107"/>
        <v>1</v>
      </c>
      <c r="AC128" s="4" t="b">
        <f t="shared" si="108"/>
        <v>0</v>
      </c>
      <c r="AD128" s="4" t="b">
        <f t="shared" si="109"/>
        <v>1</v>
      </c>
      <c r="AE128" s="4" t="b">
        <f t="shared" si="110"/>
        <v>0</v>
      </c>
      <c r="AF128" s="4" t="b">
        <f t="shared" si="111"/>
        <v>0</v>
      </c>
      <c r="AG128" s="4" t="b">
        <f t="shared" si="112"/>
        <v>1</v>
      </c>
      <c r="AH128" s="4" t="b">
        <f t="shared" si="113"/>
        <v>1</v>
      </c>
      <c r="AI128" s="4" t="b">
        <f t="shared" si="114"/>
        <v>1</v>
      </c>
      <c r="AJ128" s="4" t="b">
        <f t="shared" si="115"/>
        <v>0</v>
      </c>
      <c r="AK128" s="4" t="b">
        <f t="shared" si="116"/>
        <v>0</v>
      </c>
      <c r="AL128" s="4" t="b">
        <f t="shared" si="117"/>
        <v>0</v>
      </c>
      <c r="AM128" s="4" t="b">
        <f t="shared" si="118"/>
        <v>1</v>
      </c>
      <c r="AN128" s="4" t="b">
        <f t="shared" si="119"/>
        <v>1</v>
      </c>
      <c r="AO128" s="4" t="b">
        <f t="shared" si="120"/>
        <v>0</v>
      </c>
      <c r="AP128" s="4" t="b">
        <f t="shared" si="121"/>
        <v>0</v>
      </c>
      <c r="AQ128" s="4" t="b">
        <f t="shared" si="122"/>
        <v>1</v>
      </c>
      <c r="AR128" s="4" t="b">
        <f t="shared" si="123"/>
        <v>0</v>
      </c>
      <c r="AS128" s="4" t="b">
        <f t="shared" si="124"/>
        <v>0</v>
      </c>
      <c r="AT128" s="4" t="b">
        <f t="shared" si="125"/>
        <v>1</v>
      </c>
      <c r="AU128" s="4" t="b">
        <f t="shared" si="126"/>
        <v>1</v>
      </c>
      <c r="AV128" s="4" t="b">
        <f t="shared" si="127"/>
        <v>1</v>
      </c>
      <c r="AW128" s="4" t="b">
        <f t="shared" si="128"/>
        <v>1</v>
      </c>
      <c r="AX128" s="4" t="b">
        <f t="shared" si="129"/>
        <v>1</v>
      </c>
      <c r="AY128" s="4" t="b">
        <f t="shared" si="130"/>
        <v>0</v>
      </c>
      <c r="AZ128" s="4" t="b">
        <f t="shared" si="131"/>
        <v>1</v>
      </c>
      <c r="BA128" s="4" t="b">
        <f t="shared" si="132"/>
        <v>1</v>
      </c>
      <c r="BB128" s="4" t="b">
        <f t="shared" si="133"/>
        <v>0</v>
      </c>
      <c r="BC128" s="4" t="b">
        <f t="shared" si="134"/>
        <v>1</v>
      </c>
      <c r="BD128" s="4" t="b">
        <f t="shared" si="135"/>
        <v>1</v>
      </c>
      <c r="BE128" s="4" t="b">
        <f t="shared" si="136"/>
        <v>1</v>
      </c>
      <c r="BF128" s="4" t="b">
        <f t="shared" si="137"/>
        <v>1</v>
      </c>
      <c r="BG128" s="4" t="b">
        <f t="shared" si="138"/>
        <v>1</v>
      </c>
      <c r="BH128" s="4" t="b">
        <f t="shared" si="139"/>
        <v>1</v>
      </c>
      <c r="BI128" s="4" t="b">
        <f t="shared" si="140"/>
        <v>0</v>
      </c>
      <c r="BJ128" s="4" t="b">
        <f t="shared" si="141"/>
        <v>0</v>
      </c>
      <c r="BK128" s="4" t="b">
        <f t="shared" si="142"/>
        <v>0</v>
      </c>
      <c r="BL128" s="4" t="b">
        <f t="shared" si="143"/>
        <v>1</v>
      </c>
      <c r="BM128" s="4" t="b">
        <f t="shared" si="144"/>
        <v>0</v>
      </c>
      <c r="BN128" s="4" t="b">
        <f t="shared" si="145"/>
        <v>1</v>
      </c>
      <c r="BO128" s="4" t="b">
        <f t="shared" si="146"/>
        <v>1</v>
      </c>
      <c r="BP128" s="4" t="b">
        <f t="shared" si="147"/>
        <v>1</v>
      </c>
      <c r="BQ128" s="4" t="b">
        <f t="shared" si="148"/>
        <v>1</v>
      </c>
      <c r="BR128" s="4" t="b">
        <f t="shared" si="149"/>
        <v>1</v>
      </c>
      <c r="BS128" s="4" t="b">
        <f t="shared" si="150"/>
        <v>1</v>
      </c>
      <c r="BT128" s="4" t="b">
        <f t="shared" si="151"/>
        <v>1</v>
      </c>
      <c r="BU128" s="4" t="b">
        <f t="shared" si="152"/>
        <v>1</v>
      </c>
      <c r="BV128" s="4" t="b">
        <f t="shared" si="153"/>
        <v>1</v>
      </c>
      <c r="BW128" s="4" t="b">
        <f t="shared" si="154"/>
        <v>1</v>
      </c>
      <c r="BX128" s="4" t="b">
        <f t="shared" si="155"/>
        <v>1</v>
      </c>
      <c r="BY128" s="4" t="b">
        <f t="shared" si="156"/>
        <v>1</v>
      </c>
      <c r="BZ128" s="4" t="b">
        <f t="shared" si="157"/>
        <v>0</v>
      </c>
      <c r="CA128" s="4" t="b">
        <f t="shared" si="158"/>
        <v>0</v>
      </c>
      <c r="CB128" s="4" t="b">
        <f t="shared" si="159"/>
        <v>1</v>
      </c>
      <c r="CC128" s="4" t="b">
        <f t="shared" si="160"/>
        <v>1</v>
      </c>
      <c r="CD128" s="4" t="b">
        <f t="shared" si="161"/>
        <v>0</v>
      </c>
      <c r="CE128" s="4" t="b">
        <f t="shared" si="162"/>
        <v>1</v>
      </c>
      <c r="CF128" s="4" t="b">
        <f t="shared" si="163"/>
        <v>1</v>
      </c>
      <c r="CG128" s="4" t="b">
        <f t="shared" si="164"/>
        <v>1</v>
      </c>
      <c r="CH128" s="4" t="b">
        <f t="shared" si="165"/>
        <v>1</v>
      </c>
      <c r="CI128" s="4" t="b">
        <f t="shared" si="166"/>
        <v>0</v>
      </c>
      <c r="CJ128" s="4" t="b">
        <f t="shared" si="167"/>
        <v>1</v>
      </c>
      <c r="CK128" s="4" t="b">
        <f t="shared" si="168"/>
        <v>1</v>
      </c>
      <c r="CL128" s="4" t="b">
        <f t="shared" si="169"/>
        <v>0</v>
      </c>
      <c r="CM128" s="4" t="b">
        <f t="shared" si="170"/>
        <v>1</v>
      </c>
      <c r="CN128" s="4" t="b">
        <f t="shared" si="171"/>
        <v>0</v>
      </c>
      <c r="CO128" s="4" t="b">
        <f t="shared" si="172"/>
        <v>0</v>
      </c>
      <c r="CP128" s="4" t="b">
        <f t="shared" si="173"/>
        <v>0</v>
      </c>
      <c r="CQ128" s="4" t="b">
        <f t="shared" si="174"/>
        <v>1</v>
      </c>
      <c r="CR128" s="4" t="b">
        <f t="shared" si="175"/>
        <v>1</v>
      </c>
      <c r="CS128" s="4" t="b">
        <f t="shared" si="176"/>
        <v>0</v>
      </c>
      <c r="CT128" s="4" t="b">
        <f t="shared" si="177"/>
        <v>0</v>
      </c>
      <c r="CU128" s="4" t="b">
        <f t="shared" si="178"/>
        <v>0</v>
      </c>
      <c r="CV128" s="4" t="b">
        <f t="shared" si="179"/>
        <v>1</v>
      </c>
      <c r="CW128" s="4" t="b">
        <f t="shared" si="180"/>
        <v>0</v>
      </c>
      <c r="CX128" s="4" t="b">
        <f t="shared" si="181"/>
        <v>1</v>
      </c>
      <c r="CY128" s="4" t="b">
        <f t="shared" si="182"/>
        <v>0</v>
      </c>
      <c r="CZ128" s="4" t="b">
        <f t="shared" si="183"/>
        <v>1</v>
      </c>
      <c r="DA128" s="4" t="b">
        <f t="shared" si="184"/>
        <v>0</v>
      </c>
      <c r="DB128" s="4" t="b">
        <f t="shared" si="185"/>
        <v>0</v>
      </c>
      <c r="DC128" s="4" t="b">
        <f t="shared" si="186"/>
        <v>0</v>
      </c>
      <c r="DD128" s="4" t="b">
        <f t="shared" si="187"/>
        <v>0</v>
      </c>
    </row>
    <row r="129" spans="1:108">
      <c r="A129" s="4" t="s">
        <v>1122</v>
      </c>
      <c r="C129" t="s">
        <v>1114</v>
      </c>
      <c r="E129" t="s">
        <v>987</v>
      </c>
      <c r="F129" t="s">
        <v>969</v>
      </c>
      <c r="G129" t="s">
        <v>970</v>
      </c>
      <c r="H129" t="s">
        <v>7428</v>
      </c>
      <c r="I129" t="s">
        <v>7418</v>
      </c>
      <c r="J129" s="4" t="s">
        <v>362</v>
      </c>
      <c r="K129" t="s">
        <v>136</v>
      </c>
      <c r="L129" t="s">
        <v>2107</v>
      </c>
      <c r="M129" t="s">
        <v>1123</v>
      </c>
      <c r="N129" t="s">
        <v>1124</v>
      </c>
      <c r="O129" t="b">
        <f t="shared" si="94"/>
        <v>1</v>
      </c>
      <c r="P129" t="b">
        <f t="shared" si="95"/>
        <v>0</v>
      </c>
      <c r="Q129" t="b">
        <f t="shared" si="96"/>
        <v>0</v>
      </c>
      <c r="R129" t="b">
        <f t="shared" si="97"/>
        <v>0</v>
      </c>
      <c r="S129" t="b">
        <f t="shared" si="98"/>
        <v>0</v>
      </c>
      <c r="T129" t="b">
        <f t="shared" si="99"/>
        <v>0</v>
      </c>
      <c r="U129" t="b">
        <f t="shared" si="100"/>
        <v>0</v>
      </c>
      <c r="V129" t="b">
        <f t="shared" si="101"/>
        <v>0</v>
      </c>
      <c r="W129" t="b">
        <f t="shared" si="102"/>
        <v>1</v>
      </c>
      <c r="X129" t="b">
        <f t="shared" si="103"/>
        <v>1</v>
      </c>
      <c r="Y129" t="b">
        <f t="shared" si="104"/>
        <v>0</v>
      </c>
      <c r="Z129" t="b">
        <f t="shared" si="105"/>
        <v>0</v>
      </c>
      <c r="AA129" t="b">
        <f t="shared" si="106"/>
        <v>0</v>
      </c>
      <c r="AB129" t="b">
        <f t="shared" si="107"/>
        <v>0</v>
      </c>
      <c r="AC129" t="b">
        <f t="shared" si="108"/>
        <v>0</v>
      </c>
      <c r="AD129" t="b">
        <f t="shared" si="109"/>
        <v>0</v>
      </c>
      <c r="AE129" t="b">
        <f t="shared" si="110"/>
        <v>0</v>
      </c>
      <c r="AF129" t="b">
        <f t="shared" si="111"/>
        <v>0</v>
      </c>
      <c r="AG129" t="b">
        <f t="shared" si="112"/>
        <v>0</v>
      </c>
      <c r="AH129" t="b">
        <f t="shared" si="113"/>
        <v>0</v>
      </c>
      <c r="AI129" t="b">
        <f t="shared" si="114"/>
        <v>0</v>
      </c>
      <c r="AJ129" t="b">
        <f t="shared" si="115"/>
        <v>0</v>
      </c>
      <c r="AK129" t="b">
        <f t="shared" si="116"/>
        <v>0</v>
      </c>
      <c r="AL129" t="b">
        <f t="shared" si="117"/>
        <v>0</v>
      </c>
      <c r="AM129" t="b">
        <f t="shared" si="118"/>
        <v>0</v>
      </c>
      <c r="AN129" t="b">
        <f t="shared" si="119"/>
        <v>0</v>
      </c>
      <c r="AO129" t="b">
        <f t="shared" si="120"/>
        <v>0</v>
      </c>
      <c r="AP129" t="b">
        <f t="shared" si="121"/>
        <v>0</v>
      </c>
      <c r="AQ129" t="b">
        <f t="shared" si="122"/>
        <v>0</v>
      </c>
      <c r="AR129" t="b">
        <f t="shared" si="123"/>
        <v>0</v>
      </c>
      <c r="AS129" t="b">
        <f t="shared" si="124"/>
        <v>0</v>
      </c>
      <c r="AT129" t="b">
        <f t="shared" si="125"/>
        <v>0</v>
      </c>
      <c r="AU129" t="b">
        <f t="shared" si="126"/>
        <v>0</v>
      </c>
      <c r="AV129" t="b">
        <f t="shared" si="127"/>
        <v>0</v>
      </c>
      <c r="AW129" t="b">
        <f t="shared" si="128"/>
        <v>0</v>
      </c>
      <c r="AX129" t="b">
        <f t="shared" si="129"/>
        <v>0</v>
      </c>
      <c r="AY129" t="b">
        <f t="shared" si="130"/>
        <v>0</v>
      </c>
      <c r="AZ129" t="b">
        <f t="shared" si="131"/>
        <v>0</v>
      </c>
      <c r="BA129" t="b">
        <f t="shared" si="132"/>
        <v>1</v>
      </c>
      <c r="BB129" t="b">
        <f t="shared" si="133"/>
        <v>0</v>
      </c>
      <c r="BC129" t="b">
        <f t="shared" si="134"/>
        <v>0</v>
      </c>
      <c r="BD129" t="b">
        <f t="shared" si="135"/>
        <v>1</v>
      </c>
      <c r="BE129" t="b">
        <f t="shared" si="136"/>
        <v>0</v>
      </c>
      <c r="BF129" t="b">
        <f t="shared" si="137"/>
        <v>0</v>
      </c>
      <c r="BG129" t="b">
        <f t="shared" si="138"/>
        <v>0</v>
      </c>
      <c r="BH129" t="b">
        <f t="shared" si="139"/>
        <v>0</v>
      </c>
      <c r="BI129" t="b">
        <f t="shared" si="140"/>
        <v>0</v>
      </c>
      <c r="BJ129" t="b">
        <f t="shared" si="141"/>
        <v>0</v>
      </c>
      <c r="BK129" t="b">
        <f t="shared" si="142"/>
        <v>0</v>
      </c>
      <c r="BL129" t="b">
        <f t="shared" si="143"/>
        <v>0</v>
      </c>
      <c r="BM129" t="b">
        <f t="shared" si="144"/>
        <v>0</v>
      </c>
      <c r="BN129" t="b">
        <f t="shared" si="145"/>
        <v>0</v>
      </c>
      <c r="BO129" t="b">
        <f t="shared" si="146"/>
        <v>0</v>
      </c>
      <c r="BP129" t="b">
        <f t="shared" si="147"/>
        <v>0</v>
      </c>
      <c r="BQ129" t="b">
        <f t="shared" si="148"/>
        <v>0</v>
      </c>
      <c r="BR129" t="b">
        <f t="shared" si="149"/>
        <v>0</v>
      </c>
      <c r="BS129" t="b">
        <f t="shared" si="150"/>
        <v>0</v>
      </c>
      <c r="BT129" t="b">
        <f t="shared" si="151"/>
        <v>0</v>
      </c>
      <c r="BU129" t="b">
        <f t="shared" si="152"/>
        <v>0</v>
      </c>
      <c r="BV129" t="b">
        <f t="shared" si="153"/>
        <v>0</v>
      </c>
      <c r="BW129" t="b">
        <f t="shared" si="154"/>
        <v>0</v>
      </c>
      <c r="BX129" t="b">
        <f t="shared" si="155"/>
        <v>0</v>
      </c>
      <c r="BY129" t="b">
        <f t="shared" si="156"/>
        <v>0</v>
      </c>
      <c r="BZ129" t="b">
        <f t="shared" si="157"/>
        <v>0</v>
      </c>
      <c r="CA129" t="b">
        <f t="shared" si="158"/>
        <v>0</v>
      </c>
      <c r="CB129" t="b">
        <f t="shared" si="159"/>
        <v>0</v>
      </c>
      <c r="CC129" t="b">
        <f t="shared" si="160"/>
        <v>0</v>
      </c>
      <c r="CD129" t="b">
        <f t="shared" si="161"/>
        <v>0</v>
      </c>
      <c r="CE129" t="b">
        <f t="shared" si="162"/>
        <v>0</v>
      </c>
      <c r="CF129" t="b">
        <f t="shared" si="163"/>
        <v>0</v>
      </c>
      <c r="CG129" t="b">
        <f t="shared" si="164"/>
        <v>0</v>
      </c>
      <c r="CH129" t="b">
        <f t="shared" si="165"/>
        <v>0</v>
      </c>
      <c r="CI129" t="b">
        <f t="shared" si="166"/>
        <v>0</v>
      </c>
      <c r="CJ129" t="b">
        <f t="shared" si="167"/>
        <v>0</v>
      </c>
      <c r="CK129" t="b">
        <f t="shared" si="168"/>
        <v>0</v>
      </c>
      <c r="CL129" t="b">
        <f t="shared" si="169"/>
        <v>0</v>
      </c>
      <c r="CM129" t="b">
        <f t="shared" si="170"/>
        <v>0</v>
      </c>
      <c r="CN129" t="b">
        <f t="shared" si="171"/>
        <v>0</v>
      </c>
      <c r="CO129" t="b">
        <f t="shared" si="172"/>
        <v>0</v>
      </c>
      <c r="CP129" t="b">
        <f t="shared" si="173"/>
        <v>0</v>
      </c>
      <c r="CQ129" t="b">
        <f t="shared" si="174"/>
        <v>0</v>
      </c>
      <c r="CR129" t="b">
        <f t="shared" si="175"/>
        <v>0</v>
      </c>
      <c r="CS129" t="b">
        <f t="shared" si="176"/>
        <v>0</v>
      </c>
      <c r="CT129" t="b">
        <f t="shared" si="177"/>
        <v>0</v>
      </c>
      <c r="CU129" t="b">
        <f t="shared" si="178"/>
        <v>0</v>
      </c>
      <c r="CV129" t="b">
        <f t="shared" si="179"/>
        <v>0</v>
      </c>
      <c r="CW129" t="b">
        <f t="shared" si="180"/>
        <v>0</v>
      </c>
      <c r="CX129" t="b">
        <f t="shared" si="181"/>
        <v>0</v>
      </c>
      <c r="CY129" t="b">
        <f t="shared" si="182"/>
        <v>0</v>
      </c>
      <c r="CZ129" t="b">
        <f t="shared" si="183"/>
        <v>0</v>
      </c>
      <c r="DA129" t="b">
        <f t="shared" si="184"/>
        <v>0</v>
      </c>
      <c r="DB129" t="b">
        <f t="shared" si="185"/>
        <v>0</v>
      </c>
      <c r="DC129" t="b">
        <f t="shared" si="186"/>
        <v>0</v>
      </c>
      <c r="DD129" t="b">
        <f t="shared" si="187"/>
        <v>0</v>
      </c>
    </row>
    <row r="130" spans="1:108" ht="16.2">
      <c r="A130" s="4" t="s">
        <v>1125</v>
      </c>
      <c r="C130" t="s">
        <v>1114</v>
      </c>
      <c r="D130" s="4"/>
      <c r="E130" s="4" t="s">
        <v>987</v>
      </c>
      <c r="F130" t="s">
        <v>969</v>
      </c>
      <c r="G130" t="s">
        <v>970</v>
      </c>
      <c r="H130" t="s">
        <v>7428</v>
      </c>
      <c r="I130" t="s">
        <v>7418</v>
      </c>
      <c r="J130" s="4" t="s">
        <v>204</v>
      </c>
      <c r="K130" s="4" t="s">
        <v>205</v>
      </c>
      <c r="L130" s="4" t="s">
        <v>6446</v>
      </c>
      <c r="M130" t="s">
        <v>6079</v>
      </c>
      <c r="N130" s="4" t="s">
        <v>1126</v>
      </c>
      <c r="O130" s="4" t="b">
        <f t="shared" ref="O130:O193" si="188">OR(ISNUMBER(FIND("Adana",N130)),ISNUMBER(FIND("Hatay",N130)),ISNUMBER(FIND("Kahramanmaraş",N130)),ISNUMBER(FIND("Mersin",N130)),ISNUMBER(FIND("Osmaniye",N130)),ISNUMBER(FIND("Adıyaman",N130)),ISNUMBER(FIND("Diyarbakır",N130)),ISNUMBER(FIND("Gaziantep",N130)),ISNUMBER(FIND("Mardin",N130)),ISNUMBER(FIND("Şanlıurfa",N130)),ISNUMBER(FIND("Siirt",N130)),ISNUMBER(FIND("Karaman",N130)),ISNUMBER(FIND("Niğde",N130)),ISNUMBER(FIND("Elazığ",N130)),ISNUMBER(FIND("Malatya",N130)),ISNUMBER(FIND("Tunceli",N130)))</f>
        <v>1</v>
      </c>
      <c r="P130" s="4" t="b">
        <f t="shared" ref="P130:P193" si="189">OR(ISNUMBER(FIND("Antalya",N130)),ISNUMBER(FIND("Balıkesir",N130)),ISNUMBER(FIND("Bursa",N130)),ISNUMBER(FIND("Çanakkale",N130)),ISNUMBER(FIND("İstanbul",N130)),ISNUMBER(FIND("Kırklareli",N130)),ISNUMBER(FIND("Tekirdağ",N130)),ISNUMBER(FIND("Aydın",N130)),ISNUMBER(FIND("İzmir",N130)),ISNUMBER(FIND("Manisa",N130)),ISNUMBER(FIND("Muğla",N130)),ISNUMBER(FIND("Uşak",N130)),ISNUMBER(FIND("Amasya",N130)))</f>
        <v>0</v>
      </c>
      <c r="Q130" s="4" t="b">
        <f t="shared" ref="Q130:Q193" si="190">OR(ISNUMBER(FIND("Ankara",N130)),ISNUMBER(FIND("Eskişehir",N130)),ISNUMBER(FIND("Kayseri",N130)),ISNUMBER(FIND("Kırşehir",N130)),ISNUMBER(FIND("Konya",N130)),ISNUMBER(FIND("Nevşehir",N130)),ISNUMBER(FIND("Sivas",N130)),ISNUMBER(FIND("Burdur",N130)),ISNUMBER(FIND("Isparta",N130)),ISNUMBER(FIND("Çorum",N130)),ISNUMBER(FIND("Tokat",N130)),ISNUMBER(FIND("Iğdır",N130)),ISNUMBER(FIND("Van",N130)))</f>
        <v>1</v>
      </c>
      <c r="R130" s="4" t="b">
        <f t="shared" ref="R130:R193" si="191">OR(ISNUMBER(FIND("Ağrı",N130)),ISNUMBER(FIND("Erzincan",N130)),ISNUMBER(FIND("Erzurum",N130)),ISNUMBER(FIND("Kars",N130)),ISNUMBER(FIND("Artvin",N130)),ISNUMBER(FIND("Bolu",N130)),ISNUMBER(FIND("Çankırı",N130)),ISNUMBER(FIND("Düzce",N130)),ISNUMBER(FIND("Karabük",N130)),ISNUMBER(FIND("Kastamonu",N130)),ISNUMBER(FIND("Ordu",N130)),ISNUMBER(FIND("Samsun",N130)),ISNUMBER(FIND("Sinop",N130)),ISNUMBER(FIND("Zonguldak",N130)),ISNUMBER(FIND("Bilecik",N130)),ISNUMBER(FIND("Edirne",N130)),ISNUMBER(FIND("Kocaeli",N130)),ISNUMBER(FIND("Sakarya",N130)),ISNUMBER(FIND("Afyonkarahisar",N130)),ISNUMBER(FIND("Kütahya",N130)))</f>
        <v>0</v>
      </c>
      <c r="S130" s="4" t="b">
        <f t="shared" ref="S130:S193" si="192">OR(ISNUMBER(FIND("Adana",N130)),ISNUMBER(FIND("Antalya",N130)),ISNUMBER(FIND("Burdur",N130)),ISNUMBER(FIND("Hatay",N130)),ISNUMBER(FIND("Isparta",N130)),ISNUMBER(FIND("Kahramanmaraş",N130)),ISNUMBER(FIND("Mersin",N130)),ISNUMBER(FIND("Osmaniye",N130)))</f>
        <v>1</v>
      </c>
      <c r="T130" s="4" t="b">
        <f t="shared" ref="T130:T193" si="193">OR(ISNUMBER(FIND("Afyonkarahisar",N130)),ISNUMBER(FIND("Aydın",N130)),ISNUMBER(FIND("Denizli",N130)),ISNUMBER(FIND("İzmir",N130)),ISNUMBER(FIND("Kütahya",N130)),ISNUMBER(FIND("Manisa",N130)),ISNUMBER(FIND("Muğla",N130)),ISNUMBER(FIND("Uşak",N130)))</f>
        <v>0</v>
      </c>
      <c r="U130" s="4" t="b">
        <f t="shared" ref="U130:U193" si="194">OR(ISNUMBER(FIND("Aksaray",N130)),ISNUMBER(FIND("Ankara",N130)),ISNUMBER(FIND("Çankırı",N130)),ISNUMBER(FIND("Eskişehir",N130)),ISNUMBER(FIND("Karaman",N130)),ISNUMBER(FIND("Kayseri",N130)),ISNUMBER(FIND("Kırıkkale",N130)),ISNUMBER(FIND("Kırşehir",N130)),ISNUMBER(FIND("Konya",N130)),ISNUMBER(FIND("Nevşehir",N130)),ISNUMBER(FIND("Niğde",N130)),ISNUMBER(FIND("Sivas",N130)),ISNUMBER(FIND("Yozgat",N130)))</f>
        <v>1</v>
      </c>
      <c r="V130" s="4" t="b">
        <f t="shared" ref="V130:V193" si="195">OR(ISNUMBER(FIND("Balıkesir",N130)),ISNUMBER(FIND("Bilecik",N130)),ISNUMBER(FIND("Bursa",N130)),ISNUMBER(FIND("Çanakkale",N130)),ISNUMBER(FIND("Edirne",N130)),ISNUMBER(FIND("İstanbul",N130)),ISNUMBER(FIND("Kırklareli",N130)),ISNUMBER(FIND("Kocaeli",N130)),ISNUMBER(FIND("Sakarya",N130)),ISNUMBER(FIND("Tekirdağ",N130)),ISNUMBER(FIND("Yalova",N130)))</f>
        <v>0</v>
      </c>
      <c r="W130" s="4" t="b">
        <f t="shared" ref="W130:W193" si="196">OR(ISNUMBER(FIND("Adıyaman",N130)),ISNUMBER(FIND("Batman",N130)),ISNUMBER(FIND("Diyarbakır",N130)),ISNUMBER(FIND("Gaziantep",N130)),ISNUMBER(FIND("Kilis",N130)),ISNUMBER(FIND("Mardin",N130)),ISNUMBER(FIND("Siirt",N130)),ISNUMBER(FIND("Şanlıurfa",N130)),ISNUMBER(FIND("Şırnak",N130)))</f>
        <v>0</v>
      </c>
      <c r="X130" s="4" t="b">
        <f t="shared" ref="X130:X193" si="197">OR(ISNUMBER(FIND("Ağrı",N130)),ISNUMBER(FIND("Ardahan",N130)),ISNUMBER(FIND("Bingöl",N130)),ISNUMBER(FIND("Bitlis",N130)),ISNUMBER(FIND("Elazığ",N130)),ISNUMBER(FIND("Erzincan",N130)),ISNUMBER(FIND("Erzurum",N130)),ISNUMBER(FIND("Hakkâri",N130)),ISNUMBER(FIND("Iğdır",N130)),ISNUMBER(FIND("Kars",N130)),ISNUMBER(FIND("Malatya",N130)),ISNUMBER(FIND("Muş",N130)),ISNUMBER(FIND("Tunceli",N130)),ISNUMBER(FIND("Van",N130)))</f>
        <v>0</v>
      </c>
      <c r="Y130" s="4" t="b">
        <f t="shared" ref="Y130:Y193" si="198">OR(ISNUMBER(FIND("Amasya",N130)),ISNUMBER(FIND("Artvin",N130)),ISNUMBER(FIND("Bartın",N130)),ISNUMBER(FIND("Bayburt",N130)),ISNUMBER(FIND("Bolu",N130)),ISNUMBER(FIND("Çorum",N130)),ISNUMBER(FIND("Düzce",N130)),ISNUMBER(FIND("Giresun",N130)),ISNUMBER(FIND("Gümüşhane",N130)),ISNUMBER(FIND("Karabük",N130)),ISNUMBER(FIND("Kastamonu",N130)),ISNUMBER(FIND("Ordu",N130)),ISNUMBER(FIND("Rize",N130)),ISNUMBER(FIND("Samsun",N130)),ISNUMBER(FIND("Sinop",N130)),ISNUMBER(FIND("Tokat",N130)),ISNUMBER(FIND("Trabzon",N130)),ISNUMBER(FIND("Zonguldak",N130)))</f>
        <v>0</v>
      </c>
      <c r="Z130" s="4" t="b">
        <f t="shared" ref="Z130:Z193" si="199">OR(ISNUMBER(FIND("Artvin",N130)),ISNUMBER(FIND("Bayburt",N130)),ISNUMBER(FIND("Giresun",N130)),ISNUMBER(FIND("Gümüşhane",N130)),ISNUMBER(FIND("Ordu",N130)),ISNUMBER(FIND("Rize",N130)),ISNUMBER(FIND("Trabzon",N130)))</f>
        <v>0</v>
      </c>
      <c r="AA130" s="4" t="b">
        <f t="shared" ref="AA130:AA193" si="200">OR(ISNUMBER(FIND("Çanakkale",N130)),ISNUMBER(FIND("Edirne",N130)),ISNUMBER(FIND("İstanbul",N130)),ISNUMBER(FIND("Kırklareli",N130)),ISNUMBER(FIND("Tekirdağ",N130)))</f>
        <v>0</v>
      </c>
      <c r="AB130" s="4" t="b">
        <f t="shared" ref="AB130:AB193" si="201">ISNUMBER(FIND("Adana",N130))</f>
        <v>1</v>
      </c>
      <c r="AC130" s="4" t="b">
        <f t="shared" ref="AC130:AC193" si="202">ISNUMBER(FIND("Adıyaman",N130))</f>
        <v>0</v>
      </c>
      <c r="AD130" s="4" t="b">
        <f t="shared" ref="AD130:AD193" si="203">ISNUMBER(FIND("Afyonkarahisar",N130))</f>
        <v>0</v>
      </c>
      <c r="AE130" s="4" t="b">
        <f t="shared" ref="AE130:AE193" si="204">ISNUMBER(FIND("Ağrı",N130))</f>
        <v>0</v>
      </c>
      <c r="AF130" s="4" t="b">
        <f t="shared" ref="AF130:AF193" si="205">ISNUMBER(FIND("Aksaray",N130))</f>
        <v>0</v>
      </c>
      <c r="AG130" s="4" t="b">
        <f t="shared" ref="AG130:AG193" si="206">ISNUMBER(FIND("Amasya",N130))</f>
        <v>0</v>
      </c>
      <c r="AH130" s="4" t="b">
        <f t="shared" ref="AH130:AH193" si="207">ISNUMBER(FIND("Ankara",N130))</f>
        <v>1</v>
      </c>
      <c r="AI130" s="4" t="b">
        <f t="shared" ref="AI130:AI193" si="208">ISNUMBER(FIND("Antalya",N130))</f>
        <v>0</v>
      </c>
      <c r="AJ130" s="4" t="b">
        <f t="shared" ref="AJ130:AJ193" si="209">ISNUMBER(FIND("Ardahan",N130))</f>
        <v>0</v>
      </c>
      <c r="AK130" s="4" t="b">
        <f t="shared" ref="AK130:AK193" si="210">ISNUMBER(FIND("Artvin",N130))</f>
        <v>0</v>
      </c>
      <c r="AL130" s="4" t="b">
        <f t="shared" ref="AL130:AL193" si="211">ISNUMBER(FIND("Aydın",N130))</f>
        <v>0</v>
      </c>
      <c r="AM130" s="4" t="b">
        <f t="shared" ref="AM130:AM193" si="212">ISNUMBER(FIND("Balıkesir",N130))</f>
        <v>0</v>
      </c>
      <c r="AN130" s="4" t="b">
        <f t="shared" ref="AN130:AN193" si="213">ISNUMBER(FIND("Bartın",N130))</f>
        <v>0</v>
      </c>
      <c r="AO130" s="4" t="b">
        <f t="shared" ref="AO130:AO193" si="214">ISNUMBER(FIND("Batman",N130))</f>
        <v>0</v>
      </c>
      <c r="AP130" s="4" t="b">
        <f t="shared" ref="AP130:AP193" si="215">ISNUMBER(FIND("Bayburt",N130))</f>
        <v>0</v>
      </c>
      <c r="AQ130" s="4" t="b">
        <f t="shared" ref="AQ130:AQ193" si="216">ISNUMBER(FIND("Bilecik",N130))</f>
        <v>0</v>
      </c>
      <c r="AR130" s="4" t="b">
        <f t="shared" ref="AR130:AR193" si="217">ISNUMBER(FIND("Bingöl",N130))</f>
        <v>0</v>
      </c>
      <c r="AS130" s="4" t="b">
        <f t="shared" ref="AS130:AS193" si="218">ISNUMBER(FIND("Bitlis",N130))</f>
        <v>0</v>
      </c>
      <c r="AT130" s="4" t="b">
        <f t="shared" ref="AT130:AT193" si="219">ISNUMBER(FIND("Bolu",N130))</f>
        <v>0</v>
      </c>
      <c r="AU130" s="4" t="b">
        <f t="shared" ref="AU130:AU193" si="220">ISNUMBER(FIND("Burdur",N130))</f>
        <v>0</v>
      </c>
      <c r="AV130" s="4" t="b">
        <f t="shared" ref="AV130:AV193" si="221">ISNUMBER(FIND("Bursa",N130))</f>
        <v>0</v>
      </c>
      <c r="AW130" s="4" t="b">
        <f t="shared" ref="AW130:AW193" si="222">ISNUMBER(FIND("Çanakkale",N130))</f>
        <v>0</v>
      </c>
      <c r="AX130" s="4" t="b">
        <f t="shared" ref="AX130:AX193" si="223">ISNUMBER(FIND("Çankırı",N130))</f>
        <v>0</v>
      </c>
      <c r="AY130" s="4" t="b">
        <f t="shared" ref="AY130:AY193" si="224">ISNUMBER(FIND("Çorum",N130))</f>
        <v>0</v>
      </c>
      <c r="AZ130" s="4" t="b">
        <f t="shared" ref="AZ130:AZ193" si="225">ISNUMBER(FIND("Denizli",N130))</f>
        <v>0</v>
      </c>
      <c r="BA130" s="4" t="b">
        <f t="shared" ref="BA130:BA193" si="226">ISNUMBER(FIND("Diyarbakır",N130))</f>
        <v>0</v>
      </c>
      <c r="BB130" s="4" t="b">
        <f t="shared" ref="BB130:BB193" si="227">ISNUMBER(FIND("Düzce",N130))</f>
        <v>0</v>
      </c>
      <c r="BC130" s="4" t="b">
        <f t="shared" ref="BC130:BC193" si="228">ISNUMBER(FIND("Edirne",N130))</f>
        <v>0</v>
      </c>
      <c r="BD130" s="4" t="b">
        <f t="shared" ref="BD130:BD193" si="229">ISNUMBER(FIND("Elazığ",N130))</f>
        <v>0</v>
      </c>
      <c r="BE130" s="4" t="b">
        <f t="shared" ref="BE130:BE193" si="230">ISNUMBER(FIND("Erzincan",N130))</f>
        <v>0</v>
      </c>
      <c r="BF130" s="4" t="b">
        <f t="shared" ref="BF130:BF193" si="231">ISNUMBER(FIND("Erzurum",N130))</f>
        <v>0</v>
      </c>
      <c r="BG130" s="4" t="b">
        <f t="shared" ref="BG130:BG193" si="232">ISNUMBER(FIND("Eskişehir",N130))</f>
        <v>1</v>
      </c>
      <c r="BH130" s="4" t="b">
        <f t="shared" ref="BH130:BH193" si="233">ISNUMBER(FIND("Gaziantep",N130))</f>
        <v>0</v>
      </c>
      <c r="BI130" s="4" t="b">
        <f t="shared" ref="BI130:BI193" si="234">ISNUMBER(FIND("Giresun",N130))</f>
        <v>0</v>
      </c>
      <c r="BJ130" s="4" t="b">
        <f t="shared" ref="BJ130:BJ193" si="235">ISNUMBER(FIND("Gümüşhane",N130))</f>
        <v>0</v>
      </c>
      <c r="BK130" s="4" t="b">
        <f t="shared" ref="BK130:BK193" si="236">ISNUMBER(FIND("Hakkâri",N130))</f>
        <v>0</v>
      </c>
      <c r="BL130" s="4" t="b">
        <f t="shared" ref="BL130:BL193" si="237">ISNUMBER(FIND("Hatay",N130))</f>
        <v>0</v>
      </c>
      <c r="BM130" s="4" t="b">
        <f t="shared" ref="BM130:BM193" si="238">ISNUMBER(FIND("Iğdır",N130))</f>
        <v>0</v>
      </c>
      <c r="BN130" s="4" t="b">
        <f t="shared" ref="BN130:BN193" si="239">ISNUMBER(FIND("Isparta",N130))</f>
        <v>0</v>
      </c>
      <c r="BO130" s="4" t="b">
        <f t="shared" ref="BO130:BO193" si="240">ISNUMBER(FIND("İstanbul",N130))</f>
        <v>0</v>
      </c>
      <c r="BP130" s="4" t="b">
        <f t="shared" ref="BP130:BP193" si="241">ISNUMBER(FIND("İzmir",N130))</f>
        <v>0</v>
      </c>
      <c r="BQ130" s="4" t="b">
        <f t="shared" ref="BQ130:BQ193" si="242">ISNUMBER(FIND("Kahramanmaraş",N130))</f>
        <v>0</v>
      </c>
      <c r="BR130" s="4" t="b">
        <f t="shared" ref="BR130:BR193" si="243">ISNUMBER(FIND("Karabük",N130))</f>
        <v>0</v>
      </c>
      <c r="BS130" s="4" t="b">
        <f t="shared" ref="BS130:BS193" si="244">ISNUMBER(FIND("Karaman",N130))</f>
        <v>1</v>
      </c>
      <c r="BT130" s="4" t="b">
        <f t="shared" ref="BT130:BT193" si="245">ISNUMBER(FIND("Kars",N130))</f>
        <v>0</v>
      </c>
      <c r="BU130" s="4" t="b">
        <f t="shared" ref="BU130:BU193" si="246">ISNUMBER(FIND("Kastamonu",N130))</f>
        <v>0</v>
      </c>
      <c r="BV130" s="4" t="b">
        <f t="shared" ref="BV130:BV193" si="247">ISNUMBER(FIND("Kayseri",N130))</f>
        <v>0</v>
      </c>
      <c r="BW130" s="4" t="b">
        <f t="shared" ref="BW130:BW193" si="248">ISNUMBER(FIND("Kırıkkale",N130))</f>
        <v>0</v>
      </c>
      <c r="BX130" s="4" t="b">
        <f t="shared" ref="BX130:BX193" si="249">ISNUMBER(FIND("Kırklareli",N130))</f>
        <v>0</v>
      </c>
      <c r="BY130" s="4" t="b">
        <f t="shared" ref="BY130:BY193" si="250">ISNUMBER(FIND("Kırşehir",N130))</f>
        <v>0</v>
      </c>
      <c r="BZ130" s="4" t="b">
        <f t="shared" ref="BZ130:BZ193" si="251">ISNUMBER(FIND("Kilis",N130))</f>
        <v>0</v>
      </c>
      <c r="CA130" s="4" t="b">
        <f t="shared" ref="CA130:CA193" si="252">ISNUMBER(FIND("Kocaeli",N130))</f>
        <v>0</v>
      </c>
      <c r="CB130" s="4" t="b">
        <f t="shared" ref="CB130:CB193" si="253">ISNUMBER(FIND("Konya",N130))</f>
        <v>0</v>
      </c>
      <c r="CC130" s="4" t="b">
        <f t="shared" ref="CC130:CC193" si="254">ISNUMBER(FIND("Kütahya",N130))</f>
        <v>0</v>
      </c>
      <c r="CD130" s="4" t="b">
        <f t="shared" ref="CD130:CD193" si="255">ISNUMBER(FIND("Malatya",N130))</f>
        <v>0</v>
      </c>
      <c r="CE130" s="4" t="b">
        <f t="shared" ref="CE130:CE193" si="256">ISNUMBER(FIND("Manisa",N130))</f>
        <v>0</v>
      </c>
      <c r="CF130" s="4" t="b">
        <f t="shared" ref="CF130:CF193" si="257">ISNUMBER(FIND("Mardin",N130))</f>
        <v>0</v>
      </c>
      <c r="CG130" s="4" t="b">
        <f t="shared" ref="CG130:CG193" si="258">ISNUMBER(FIND("Mersin",N130))</f>
        <v>0</v>
      </c>
      <c r="CH130" s="4" t="b">
        <f t="shared" ref="CH130:CH193" si="259">ISNUMBER(FIND("Muğla",N130))</f>
        <v>0</v>
      </c>
      <c r="CI130" s="4" t="b">
        <f t="shared" ref="CI130:CI193" si="260">ISNUMBER(FIND("Muş",N130))</f>
        <v>0</v>
      </c>
      <c r="CJ130" s="4" t="b">
        <f t="shared" ref="CJ130:CJ193" si="261">ISNUMBER(FIND("Nevşehir",N130))</f>
        <v>0</v>
      </c>
      <c r="CK130" s="4" t="b">
        <f t="shared" ref="CK130:CK193" si="262">ISNUMBER(FIND("Niğde",N130))</f>
        <v>0</v>
      </c>
      <c r="CL130" s="4" t="b">
        <f t="shared" ref="CL130:CL193" si="263">ISNUMBER(FIND("Ordu",N130))</f>
        <v>0</v>
      </c>
      <c r="CM130" s="4" t="b">
        <f t="shared" ref="CM130:CM193" si="264">ISNUMBER(FIND("Osmaniye",N130))</f>
        <v>0</v>
      </c>
      <c r="CN130" s="4" t="b">
        <f t="shared" ref="CN130:CN193" si="265">ISNUMBER(FIND("Rize",N130))</f>
        <v>0</v>
      </c>
      <c r="CO130" s="4" t="b">
        <f t="shared" ref="CO130:CO193" si="266">ISNUMBER(FIND("Sakarya",N130))</f>
        <v>0</v>
      </c>
      <c r="CP130" s="4" t="b">
        <f t="shared" ref="CP130:CP193" si="267">ISNUMBER(FIND("Samsun",N130))</f>
        <v>0</v>
      </c>
      <c r="CQ130" s="4" t="b">
        <f t="shared" ref="CQ130:CQ193" si="268">ISNUMBER(FIND("Siirt",N130))</f>
        <v>0</v>
      </c>
      <c r="CR130" s="4" t="b">
        <f t="shared" ref="CR130:CR193" si="269">ISNUMBER(FIND("Sinop",N130))</f>
        <v>0</v>
      </c>
      <c r="CS130" s="4" t="b">
        <f t="shared" ref="CS130:CS193" si="270">ISNUMBER(FIND("Sivas",N130))</f>
        <v>0</v>
      </c>
      <c r="CT130" s="4" t="b">
        <f t="shared" ref="CT130:CT193" si="271">ISNUMBER(FIND("Şanlıurfa",N130))</f>
        <v>0</v>
      </c>
      <c r="CU130" s="4" t="b">
        <f t="shared" ref="CU130:CU193" si="272">ISNUMBER(FIND("Şırnak",N130))</f>
        <v>0</v>
      </c>
      <c r="CV130" s="4" t="b">
        <f t="shared" ref="CV130:CV193" si="273">ISNUMBER(FIND("Tekirdağ",N130))</f>
        <v>0</v>
      </c>
      <c r="CW130" s="4" t="b">
        <f t="shared" ref="CW130:CW193" si="274">ISNUMBER(FIND("Tokat",N130))</f>
        <v>0</v>
      </c>
      <c r="CX130" s="4" t="b">
        <f t="shared" ref="CX130:CX193" si="275">ISNUMBER(FIND("Trabzon",N130))</f>
        <v>0</v>
      </c>
      <c r="CY130" s="4" t="b">
        <f t="shared" ref="CY130:CY193" si="276">ISNUMBER(FIND("Tunceli",N130))</f>
        <v>0</v>
      </c>
      <c r="CZ130" s="4" t="b">
        <f t="shared" ref="CZ130:CZ193" si="277">ISNUMBER(FIND("Uşak",N130))</f>
        <v>0</v>
      </c>
      <c r="DA130" s="4" t="b">
        <f t="shared" ref="DA130:DA193" si="278">ISNUMBER(FIND("Van",N130))</f>
        <v>0</v>
      </c>
      <c r="DB130" s="4" t="b">
        <f t="shared" ref="DB130:DB193" si="279">ISNUMBER(FIND("Yalova",N130))</f>
        <v>0</v>
      </c>
      <c r="DC130" s="4" t="b">
        <f t="shared" ref="DC130:DC193" si="280">ISNUMBER(FIND("Yozgat",N130))</f>
        <v>0</v>
      </c>
      <c r="DD130" s="4" t="b">
        <f t="shared" ref="DD130:DD193" si="281">ISNUMBER(FIND("Zonguldak",N130))</f>
        <v>0</v>
      </c>
    </row>
    <row r="131" spans="1:108">
      <c r="A131" t="s">
        <v>1139</v>
      </c>
      <c r="C131" t="s">
        <v>1140</v>
      </c>
      <c r="E131" t="s">
        <v>987</v>
      </c>
      <c r="F131" t="s">
        <v>969</v>
      </c>
      <c r="G131" t="s">
        <v>970</v>
      </c>
      <c r="H131" t="s">
        <v>7428</v>
      </c>
      <c r="I131" t="s">
        <v>7418</v>
      </c>
      <c r="J131" t="s">
        <v>108</v>
      </c>
      <c r="K131" t="s">
        <v>109</v>
      </c>
      <c r="L131" t="s">
        <v>6452</v>
      </c>
      <c r="M131" t="s">
        <v>6079</v>
      </c>
      <c r="N131" t="s">
        <v>59</v>
      </c>
      <c r="O131" t="b">
        <f t="shared" si="188"/>
        <v>1</v>
      </c>
      <c r="P131" t="b">
        <f t="shared" si="189"/>
        <v>0</v>
      </c>
      <c r="Q131" t="b">
        <f t="shared" si="190"/>
        <v>0</v>
      </c>
      <c r="R131" t="b">
        <f t="shared" si="191"/>
        <v>0</v>
      </c>
      <c r="S131" t="b">
        <f t="shared" si="192"/>
        <v>1</v>
      </c>
      <c r="T131" t="b">
        <f t="shared" si="193"/>
        <v>0</v>
      </c>
      <c r="U131" t="b">
        <f t="shared" si="194"/>
        <v>0</v>
      </c>
      <c r="V131" t="b">
        <f t="shared" si="195"/>
        <v>0</v>
      </c>
      <c r="W131" t="b">
        <f t="shared" si="196"/>
        <v>0</v>
      </c>
      <c r="X131" t="b">
        <f t="shared" si="197"/>
        <v>0</v>
      </c>
      <c r="Y131" t="b">
        <f t="shared" si="198"/>
        <v>0</v>
      </c>
      <c r="Z131" t="b">
        <f t="shared" si="199"/>
        <v>0</v>
      </c>
      <c r="AA131" t="b">
        <f t="shared" si="200"/>
        <v>0</v>
      </c>
      <c r="AB131" t="b">
        <f t="shared" si="201"/>
        <v>0</v>
      </c>
      <c r="AC131" t="b">
        <f t="shared" si="202"/>
        <v>0</v>
      </c>
      <c r="AD131" t="b">
        <f t="shared" si="203"/>
        <v>0</v>
      </c>
      <c r="AE131" t="b">
        <f t="shared" si="204"/>
        <v>0</v>
      </c>
      <c r="AF131" t="b">
        <f t="shared" si="205"/>
        <v>0</v>
      </c>
      <c r="AG131" t="b">
        <f t="shared" si="206"/>
        <v>0</v>
      </c>
      <c r="AH131" t="b">
        <f t="shared" si="207"/>
        <v>0</v>
      </c>
      <c r="AI131" t="b">
        <f t="shared" si="208"/>
        <v>0</v>
      </c>
      <c r="AJ131" t="b">
        <f t="shared" si="209"/>
        <v>0</v>
      </c>
      <c r="AK131" t="b">
        <f t="shared" si="210"/>
        <v>0</v>
      </c>
      <c r="AL131" t="b">
        <f t="shared" si="211"/>
        <v>0</v>
      </c>
      <c r="AM131" t="b">
        <f t="shared" si="212"/>
        <v>0</v>
      </c>
      <c r="AN131" t="b">
        <f t="shared" si="213"/>
        <v>0</v>
      </c>
      <c r="AO131" t="b">
        <f t="shared" si="214"/>
        <v>0</v>
      </c>
      <c r="AP131" t="b">
        <f t="shared" si="215"/>
        <v>0</v>
      </c>
      <c r="AQ131" t="b">
        <f t="shared" si="216"/>
        <v>0</v>
      </c>
      <c r="AR131" t="b">
        <f t="shared" si="217"/>
        <v>0</v>
      </c>
      <c r="AS131" t="b">
        <f t="shared" si="218"/>
        <v>0</v>
      </c>
      <c r="AT131" t="b">
        <f t="shared" si="219"/>
        <v>0</v>
      </c>
      <c r="AU131" t="b">
        <f t="shared" si="220"/>
        <v>0</v>
      </c>
      <c r="AV131" t="b">
        <f t="shared" si="221"/>
        <v>0</v>
      </c>
      <c r="AW131" t="b">
        <f t="shared" si="222"/>
        <v>0</v>
      </c>
      <c r="AX131" t="b">
        <f t="shared" si="223"/>
        <v>0</v>
      </c>
      <c r="AY131" t="b">
        <f t="shared" si="224"/>
        <v>0</v>
      </c>
      <c r="AZ131" t="b">
        <f t="shared" si="225"/>
        <v>0</v>
      </c>
      <c r="BA131" t="b">
        <f t="shared" si="226"/>
        <v>0</v>
      </c>
      <c r="BB131" t="b">
        <f t="shared" si="227"/>
        <v>0</v>
      </c>
      <c r="BC131" t="b">
        <f t="shared" si="228"/>
        <v>0</v>
      </c>
      <c r="BD131" t="b">
        <f t="shared" si="229"/>
        <v>0</v>
      </c>
      <c r="BE131" t="b">
        <f t="shared" si="230"/>
        <v>0</v>
      </c>
      <c r="BF131" t="b">
        <f t="shared" si="231"/>
        <v>0</v>
      </c>
      <c r="BG131" t="b">
        <f t="shared" si="232"/>
        <v>0</v>
      </c>
      <c r="BH131" t="b">
        <f t="shared" si="233"/>
        <v>0</v>
      </c>
      <c r="BI131" t="b">
        <f t="shared" si="234"/>
        <v>0</v>
      </c>
      <c r="BJ131" t="b">
        <f t="shared" si="235"/>
        <v>0</v>
      </c>
      <c r="BK131" t="b">
        <f t="shared" si="236"/>
        <v>0</v>
      </c>
      <c r="BL131" t="b">
        <f t="shared" si="237"/>
        <v>1</v>
      </c>
      <c r="BM131" t="b">
        <f t="shared" si="238"/>
        <v>0</v>
      </c>
      <c r="BN131" t="b">
        <f t="shared" si="239"/>
        <v>0</v>
      </c>
      <c r="BO131" t="b">
        <f t="shared" si="240"/>
        <v>0</v>
      </c>
      <c r="BP131" t="b">
        <f t="shared" si="241"/>
        <v>0</v>
      </c>
      <c r="BQ131" t="b">
        <f t="shared" si="242"/>
        <v>0</v>
      </c>
      <c r="BR131" t="b">
        <f t="shared" si="243"/>
        <v>0</v>
      </c>
      <c r="BS131" t="b">
        <f t="shared" si="244"/>
        <v>0</v>
      </c>
      <c r="BT131" t="b">
        <f t="shared" si="245"/>
        <v>0</v>
      </c>
      <c r="BU131" t="b">
        <f t="shared" si="246"/>
        <v>0</v>
      </c>
      <c r="BV131" t="b">
        <f t="shared" si="247"/>
        <v>0</v>
      </c>
      <c r="BW131" t="b">
        <f t="shared" si="248"/>
        <v>0</v>
      </c>
      <c r="BX131" t="b">
        <f t="shared" si="249"/>
        <v>0</v>
      </c>
      <c r="BY131" t="b">
        <f t="shared" si="250"/>
        <v>0</v>
      </c>
      <c r="BZ131" t="b">
        <f t="shared" si="251"/>
        <v>0</v>
      </c>
      <c r="CA131" t="b">
        <f t="shared" si="252"/>
        <v>0</v>
      </c>
      <c r="CB131" t="b">
        <f t="shared" si="253"/>
        <v>0</v>
      </c>
      <c r="CC131" t="b">
        <f t="shared" si="254"/>
        <v>0</v>
      </c>
      <c r="CD131" t="b">
        <f t="shared" si="255"/>
        <v>0</v>
      </c>
      <c r="CE131" t="b">
        <f t="shared" si="256"/>
        <v>0</v>
      </c>
      <c r="CF131" t="b">
        <f t="shared" si="257"/>
        <v>0</v>
      </c>
      <c r="CG131" t="b">
        <f t="shared" si="258"/>
        <v>0</v>
      </c>
      <c r="CH131" t="b">
        <f t="shared" si="259"/>
        <v>0</v>
      </c>
      <c r="CI131" t="b">
        <f t="shared" si="260"/>
        <v>0</v>
      </c>
      <c r="CJ131" t="b">
        <f t="shared" si="261"/>
        <v>0</v>
      </c>
      <c r="CK131" t="b">
        <f t="shared" si="262"/>
        <v>0</v>
      </c>
      <c r="CL131" t="b">
        <f t="shared" si="263"/>
        <v>0</v>
      </c>
      <c r="CM131" t="b">
        <f t="shared" si="264"/>
        <v>0</v>
      </c>
      <c r="CN131" t="b">
        <f t="shared" si="265"/>
        <v>0</v>
      </c>
      <c r="CO131" t="b">
        <f t="shared" si="266"/>
        <v>0</v>
      </c>
      <c r="CP131" t="b">
        <f t="shared" si="267"/>
        <v>0</v>
      </c>
      <c r="CQ131" t="b">
        <f t="shared" si="268"/>
        <v>0</v>
      </c>
      <c r="CR131" t="b">
        <f t="shared" si="269"/>
        <v>0</v>
      </c>
      <c r="CS131" t="b">
        <f t="shared" si="270"/>
        <v>0</v>
      </c>
      <c r="CT131" t="b">
        <f t="shared" si="271"/>
        <v>0</v>
      </c>
      <c r="CU131" t="b">
        <f t="shared" si="272"/>
        <v>0</v>
      </c>
      <c r="CV131" t="b">
        <f t="shared" si="273"/>
        <v>0</v>
      </c>
      <c r="CW131" t="b">
        <f t="shared" si="274"/>
        <v>0</v>
      </c>
      <c r="CX131" t="b">
        <f t="shared" si="275"/>
        <v>0</v>
      </c>
      <c r="CY131" t="b">
        <f t="shared" si="276"/>
        <v>0</v>
      </c>
      <c r="CZ131" t="b">
        <f t="shared" si="277"/>
        <v>0</v>
      </c>
      <c r="DA131" t="b">
        <f t="shared" si="278"/>
        <v>0</v>
      </c>
      <c r="DB131" t="b">
        <f t="shared" si="279"/>
        <v>0</v>
      </c>
      <c r="DC131" t="b">
        <f t="shared" si="280"/>
        <v>0</v>
      </c>
      <c r="DD131" t="b">
        <f t="shared" si="281"/>
        <v>0</v>
      </c>
    </row>
    <row r="132" spans="1:108">
      <c r="A132" t="s">
        <v>1166</v>
      </c>
      <c r="C132" t="s">
        <v>1167</v>
      </c>
      <c r="E132" t="s">
        <v>987</v>
      </c>
      <c r="F132" t="s">
        <v>969</v>
      </c>
      <c r="G132" t="s">
        <v>970</v>
      </c>
      <c r="H132" t="s">
        <v>7428</v>
      </c>
      <c r="I132" t="s">
        <v>7418</v>
      </c>
      <c r="J132" t="s">
        <v>1168</v>
      </c>
      <c r="K132" t="s">
        <v>136</v>
      </c>
      <c r="L132" t="s">
        <v>6461</v>
      </c>
      <c r="M132" t="s">
        <v>6079</v>
      </c>
      <c r="N132" t="s">
        <v>1169</v>
      </c>
      <c r="O132" t="b">
        <f t="shared" si="188"/>
        <v>0</v>
      </c>
      <c r="P132" t="b">
        <f t="shared" si="189"/>
        <v>0</v>
      </c>
      <c r="Q132" t="b">
        <f t="shared" si="190"/>
        <v>0</v>
      </c>
      <c r="R132" t="b">
        <f t="shared" si="191"/>
        <v>1</v>
      </c>
      <c r="S132" t="b">
        <f t="shared" si="192"/>
        <v>0</v>
      </c>
      <c r="T132" t="b">
        <f t="shared" si="193"/>
        <v>0</v>
      </c>
      <c r="U132" t="b">
        <f t="shared" si="194"/>
        <v>0</v>
      </c>
      <c r="V132" t="b">
        <f t="shared" si="195"/>
        <v>1</v>
      </c>
      <c r="W132" t="b">
        <f t="shared" si="196"/>
        <v>0</v>
      </c>
      <c r="X132" t="b">
        <f t="shared" si="197"/>
        <v>0</v>
      </c>
      <c r="Y132" t="b">
        <f t="shared" si="198"/>
        <v>1</v>
      </c>
      <c r="Z132" t="b">
        <f t="shared" si="199"/>
        <v>0</v>
      </c>
      <c r="AA132" t="b">
        <f t="shared" si="200"/>
        <v>0</v>
      </c>
      <c r="AB132" t="b">
        <f t="shared" si="201"/>
        <v>0</v>
      </c>
      <c r="AC132" t="b">
        <f t="shared" si="202"/>
        <v>0</v>
      </c>
      <c r="AD132" t="b">
        <f t="shared" si="203"/>
        <v>0</v>
      </c>
      <c r="AE132" t="b">
        <f t="shared" si="204"/>
        <v>0</v>
      </c>
      <c r="AF132" t="b">
        <f t="shared" si="205"/>
        <v>0</v>
      </c>
      <c r="AG132" t="b">
        <f t="shared" si="206"/>
        <v>0</v>
      </c>
      <c r="AH132" t="b">
        <f t="shared" si="207"/>
        <v>0</v>
      </c>
      <c r="AI132" t="b">
        <f t="shared" si="208"/>
        <v>0</v>
      </c>
      <c r="AJ132" t="b">
        <f t="shared" si="209"/>
        <v>0</v>
      </c>
      <c r="AK132" t="b">
        <f t="shared" si="210"/>
        <v>0</v>
      </c>
      <c r="AL132" t="b">
        <f t="shared" si="211"/>
        <v>0</v>
      </c>
      <c r="AM132" t="b">
        <f t="shared" si="212"/>
        <v>0</v>
      </c>
      <c r="AN132" t="b">
        <f t="shared" si="213"/>
        <v>1</v>
      </c>
      <c r="AO132" t="b">
        <f t="shared" si="214"/>
        <v>0</v>
      </c>
      <c r="AP132" t="b">
        <f t="shared" si="215"/>
        <v>0</v>
      </c>
      <c r="AQ132" t="b">
        <f t="shared" si="216"/>
        <v>0</v>
      </c>
      <c r="AR132" t="b">
        <f t="shared" si="217"/>
        <v>0</v>
      </c>
      <c r="AS132" t="b">
        <f t="shared" si="218"/>
        <v>0</v>
      </c>
      <c r="AT132" t="b">
        <f t="shared" si="219"/>
        <v>0</v>
      </c>
      <c r="AU132" t="b">
        <f t="shared" si="220"/>
        <v>0</v>
      </c>
      <c r="AV132" t="b">
        <f t="shared" si="221"/>
        <v>0</v>
      </c>
      <c r="AW132" t="b">
        <f t="shared" si="222"/>
        <v>0</v>
      </c>
      <c r="AX132" t="b">
        <f t="shared" si="223"/>
        <v>0</v>
      </c>
      <c r="AY132" t="b">
        <f t="shared" si="224"/>
        <v>0</v>
      </c>
      <c r="AZ132" t="b">
        <f t="shared" si="225"/>
        <v>0</v>
      </c>
      <c r="BA132" t="b">
        <f t="shared" si="226"/>
        <v>0</v>
      </c>
      <c r="BB132" t="b">
        <f t="shared" si="227"/>
        <v>0</v>
      </c>
      <c r="BC132" t="b">
        <f t="shared" si="228"/>
        <v>0</v>
      </c>
      <c r="BD132" t="b">
        <f t="shared" si="229"/>
        <v>0</v>
      </c>
      <c r="BE132" t="b">
        <f t="shared" si="230"/>
        <v>0</v>
      </c>
      <c r="BF132" t="b">
        <f t="shared" si="231"/>
        <v>0</v>
      </c>
      <c r="BG132" t="b">
        <f t="shared" si="232"/>
        <v>0</v>
      </c>
      <c r="BH132" t="b">
        <f t="shared" si="233"/>
        <v>0</v>
      </c>
      <c r="BI132" t="b">
        <f t="shared" si="234"/>
        <v>0</v>
      </c>
      <c r="BJ132" t="b">
        <f t="shared" si="235"/>
        <v>0</v>
      </c>
      <c r="BK132" t="b">
        <f t="shared" si="236"/>
        <v>0</v>
      </c>
      <c r="BL132" t="b">
        <f t="shared" si="237"/>
        <v>0</v>
      </c>
      <c r="BM132" t="b">
        <f t="shared" si="238"/>
        <v>0</v>
      </c>
      <c r="BN132" t="b">
        <f t="shared" si="239"/>
        <v>0</v>
      </c>
      <c r="BO132" t="b">
        <f t="shared" si="240"/>
        <v>0</v>
      </c>
      <c r="BP132" t="b">
        <f t="shared" si="241"/>
        <v>0</v>
      </c>
      <c r="BQ132" t="b">
        <f t="shared" si="242"/>
        <v>0</v>
      </c>
      <c r="BR132" t="b">
        <f t="shared" si="243"/>
        <v>0</v>
      </c>
      <c r="BS132" t="b">
        <f t="shared" si="244"/>
        <v>0</v>
      </c>
      <c r="BT132" t="b">
        <f t="shared" si="245"/>
        <v>0</v>
      </c>
      <c r="BU132" t="b">
        <f t="shared" si="246"/>
        <v>0</v>
      </c>
      <c r="BV132" t="b">
        <f t="shared" si="247"/>
        <v>0</v>
      </c>
      <c r="BW132" t="b">
        <f t="shared" si="248"/>
        <v>0</v>
      </c>
      <c r="BX132" t="b">
        <f t="shared" si="249"/>
        <v>0</v>
      </c>
      <c r="BY132" t="b">
        <f t="shared" si="250"/>
        <v>0</v>
      </c>
      <c r="BZ132" t="b">
        <f t="shared" si="251"/>
        <v>0</v>
      </c>
      <c r="CA132" t="b">
        <f t="shared" si="252"/>
        <v>0</v>
      </c>
      <c r="CB132" t="b">
        <f t="shared" si="253"/>
        <v>0</v>
      </c>
      <c r="CC132" t="b">
        <f t="shared" si="254"/>
        <v>0</v>
      </c>
      <c r="CD132" t="b">
        <f t="shared" si="255"/>
        <v>0</v>
      </c>
      <c r="CE132" t="b">
        <f t="shared" si="256"/>
        <v>0</v>
      </c>
      <c r="CF132" t="b">
        <f t="shared" si="257"/>
        <v>0</v>
      </c>
      <c r="CG132" t="b">
        <f t="shared" si="258"/>
        <v>0</v>
      </c>
      <c r="CH132" t="b">
        <f t="shared" si="259"/>
        <v>0</v>
      </c>
      <c r="CI132" t="b">
        <f t="shared" si="260"/>
        <v>0</v>
      </c>
      <c r="CJ132" t="b">
        <f t="shared" si="261"/>
        <v>0</v>
      </c>
      <c r="CK132" t="b">
        <f t="shared" si="262"/>
        <v>0</v>
      </c>
      <c r="CL132" t="b">
        <f t="shared" si="263"/>
        <v>0</v>
      </c>
      <c r="CM132" t="b">
        <f t="shared" si="264"/>
        <v>0</v>
      </c>
      <c r="CN132" t="b">
        <f t="shared" si="265"/>
        <v>0</v>
      </c>
      <c r="CO132" t="b">
        <f t="shared" si="266"/>
        <v>1</v>
      </c>
      <c r="CP132" t="b">
        <f t="shared" si="267"/>
        <v>1</v>
      </c>
      <c r="CQ132" t="b">
        <f t="shared" si="268"/>
        <v>0</v>
      </c>
      <c r="CR132" t="b">
        <f t="shared" si="269"/>
        <v>0</v>
      </c>
      <c r="CS132" t="b">
        <f t="shared" si="270"/>
        <v>0</v>
      </c>
      <c r="CT132" t="b">
        <f t="shared" si="271"/>
        <v>0</v>
      </c>
      <c r="CU132" t="b">
        <f t="shared" si="272"/>
        <v>0</v>
      </c>
      <c r="CV132" t="b">
        <f t="shared" si="273"/>
        <v>0</v>
      </c>
      <c r="CW132" t="b">
        <f t="shared" si="274"/>
        <v>0</v>
      </c>
      <c r="CX132" t="b">
        <f t="shared" si="275"/>
        <v>0</v>
      </c>
      <c r="CY132" t="b">
        <f t="shared" si="276"/>
        <v>0</v>
      </c>
      <c r="CZ132" t="b">
        <f t="shared" si="277"/>
        <v>0</v>
      </c>
      <c r="DA132" t="b">
        <f t="shared" si="278"/>
        <v>0</v>
      </c>
      <c r="DB132" t="b">
        <f t="shared" si="279"/>
        <v>0</v>
      </c>
      <c r="DC132" t="b">
        <f t="shared" si="280"/>
        <v>0</v>
      </c>
      <c r="DD132" t="b">
        <f t="shared" si="281"/>
        <v>0</v>
      </c>
    </row>
    <row r="133" spans="1:108">
      <c r="A133" s="3" t="s">
        <v>1170</v>
      </c>
      <c r="C133" t="s">
        <v>1167</v>
      </c>
      <c r="D133" s="4"/>
      <c r="E133" s="4" t="s">
        <v>987</v>
      </c>
      <c r="F133" t="s">
        <v>969</v>
      </c>
      <c r="G133" t="s">
        <v>970</v>
      </c>
      <c r="H133" t="s">
        <v>7428</v>
      </c>
      <c r="I133" t="s">
        <v>7418</v>
      </c>
      <c r="J133" s="4" t="s">
        <v>119</v>
      </c>
      <c r="K133" s="4" t="s">
        <v>109</v>
      </c>
      <c r="L133" s="4" t="s">
        <v>6156</v>
      </c>
      <c r="M133" t="s">
        <v>6079</v>
      </c>
      <c r="N133" s="4" t="s">
        <v>1171</v>
      </c>
      <c r="O133" s="4" t="b">
        <f t="shared" si="188"/>
        <v>1</v>
      </c>
      <c r="P133" s="4" t="b">
        <f t="shared" si="189"/>
        <v>0</v>
      </c>
      <c r="Q133" s="4" t="b">
        <f t="shared" si="190"/>
        <v>0</v>
      </c>
      <c r="R133" s="4" t="b">
        <f t="shared" si="191"/>
        <v>1</v>
      </c>
      <c r="S133" s="4" t="b">
        <f t="shared" si="192"/>
        <v>0</v>
      </c>
      <c r="T133" s="4" t="b">
        <f t="shared" si="193"/>
        <v>0</v>
      </c>
      <c r="U133" s="4" t="b">
        <f t="shared" si="194"/>
        <v>1</v>
      </c>
      <c r="V133" s="4" t="b">
        <f t="shared" si="195"/>
        <v>1</v>
      </c>
      <c r="W133" s="4" t="b">
        <f t="shared" si="196"/>
        <v>0</v>
      </c>
      <c r="X133" s="4" t="b">
        <f t="shared" si="197"/>
        <v>0</v>
      </c>
      <c r="Y133" s="4" t="b">
        <f t="shared" si="198"/>
        <v>0</v>
      </c>
      <c r="Z133" s="4" t="b">
        <f t="shared" si="199"/>
        <v>0</v>
      </c>
      <c r="AA133" s="4" t="b">
        <f t="shared" si="200"/>
        <v>0</v>
      </c>
      <c r="AB133" s="4" t="b">
        <f t="shared" si="201"/>
        <v>0</v>
      </c>
      <c r="AC133" s="4" t="b">
        <f t="shared" si="202"/>
        <v>0</v>
      </c>
      <c r="AD133" s="4" t="b">
        <f t="shared" si="203"/>
        <v>0</v>
      </c>
      <c r="AE133" s="4" t="b">
        <f t="shared" si="204"/>
        <v>0</v>
      </c>
      <c r="AF133" s="4" t="b">
        <f t="shared" si="205"/>
        <v>0</v>
      </c>
      <c r="AG133" s="4" t="b">
        <f t="shared" si="206"/>
        <v>0</v>
      </c>
      <c r="AH133" s="4" t="b">
        <f t="shared" si="207"/>
        <v>0</v>
      </c>
      <c r="AI133" s="4" t="b">
        <f t="shared" si="208"/>
        <v>0</v>
      </c>
      <c r="AJ133" s="4" t="b">
        <f t="shared" si="209"/>
        <v>0</v>
      </c>
      <c r="AK133" s="4" t="b">
        <f t="shared" si="210"/>
        <v>0</v>
      </c>
      <c r="AL133" s="4" t="b">
        <f t="shared" si="211"/>
        <v>0</v>
      </c>
      <c r="AM133" s="4" t="b">
        <f t="shared" si="212"/>
        <v>0</v>
      </c>
      <c r="AN133" s="4" t="b">
        <f t="shared" si="213"/>
        <v>0</v>
      </c>
      <c r="AO133" s="4" t="b">
        <f t="shared" si="214"/>
        <v>0</v>
      </c>
      <c r="AP133" s="4" t="b">
        <f t="shared" si="215"/>
        <v>0</v>
      </c>
      <c r="AQ133" s="4" t="b">
        <f t="shared" si="216"/>
        <v>0</v>
      </c>
      <c r="AR133" s="4" t="b">
        <f t="shared" si="217"/>
        <v>0</v>
      </c>
      <c r="AS133" s="4" t="b">
        <f t="shared" si="218"/>
        <v>0</v>
      </c>
      <c r="AT133" s="4" t="b">
        <f t="shared" si="219"/>
        <v>0</v>
      </c>
      <c r="AU133" s="4" t="b">
        <f t="shared" si="220"/>
        <v>0</v>
      </c>
      <c r="AV133" s="4" t="b">
        <f t="shared" si="221"/>
        <v>0</v>
      </c>
      <c r="AW133" s="4" t="b">
        <f t="shared" si="222"/>
        <v>0</v>
      </c>
      <c r="AX133" s="4" t="b">
        <f t="shared" si="223"/>
        <v>0</v>
      </c>
      <c r="AY133" s="4" t="b">
        <f t="shared" si="224"/>
        <v>0</v>
      </c>
      <c r="AZ133" s="4" t="b">
        <f t="shared" si="225"/>
        <v>0</v>
      </c>
      <c r="BA133" s="4" t="b">
        <f t="shared" si="226"/>
        <v>0</v>
      </c>
      <c r="BB133" s="4" t="b">
        <f t="shared" si="227"/>
        <v>0</v>
      </c>
      <c r="BC133" s="4" t="b">
        <f t="shared" si="228"/>
        <v>0</v>
      </c>
      <c r="BD133" s="4" t="b">
        <f t="shared" si="229"/>
        <v>0</v>
      </c>
      <c r="BE133" s="4" t="b">
        <f t="shared" si="230"/>
        <v>0</v>
      </c>
      <c r="BF133" s="4" t="b">
        <f t="shared" si="231"/>
        <v>0</v>
      </c>
      <c r="BG133" s="4" t="b">
        <f t="shared" si="232"/>
        <v>0</v>
      </c>
      <c r="BH133" s="4" t="b">
        <f t="shared" si="233"/>
        <v>0</v>
      </c>
      <c r="BI133" s="4" t="b">
        <f t="shared" si="234"/>
        <v>0</v>
      </c>
      <c r="BJ133" s="4" t="b">
        <f t="shared" si="235"/>
        <v>0</v>
      </c>
      <c r="BK133" s="4" t="b">
        <f t="shared" si="236"/>
        <v>0</v>
      </c>
      <c r="BL133" s="4" t="b">
        <f t="shared" si="237"/>
        <v>0</v>
      </c>
      <c r="BM133" s="4" t="b">
        <f t="shared" si="238"/>
        <v>0</v>
      </c>
      <c r="BN133" s="4" t="b">
        <f t="shared" si="239"/>
        <v>0</v>
      </c>
      <c r="BO133" s="4" t="b">
        <f t="shared" si="240"/>
        <v>0</v>
      </c>
      <c r="BP133" s="4" t="b">
        <f t="shared" si="241"/>
        <v>0</v>
      </c>
      <c r="BQ133" s="4" t="b">
        <f t="shared" si="242"/>
        <v>0</v>
      </c>
      <c r="BR133" s="4" t="b">
        <f t="shared" si="243"/>
        <v>0</v>
      </c>
      <c r="BS133" s="4" t="b">
        <f t="shared" si="244"/>
        <v>1</v>
      </c>
      <c r="BT133" s="4" t="b">
        <f t="shared" si="245"/>
        <v>0</v>
      </c>
      <c r="BU133" s="4" t="b">
        <f t="shared" si="246"/>
        <v>0</v>
      </c>
      <c r="BV133" s="4" t="b">
        <f t="shared" si="247"/>
        <v>0</v>
      </c>
      <c r="BW133" s="4" t="b">
        <f t="shared" si="248"/>
        <v>0</v>
      </c>
      <c r="BX133" s="4" t="b">
        <f t="shared" si="249"/>
        <v>0</v>
      </c>
      <c r="BY133" s="4" t="b">
        <f t="shared" si="250"/>
        <v>0</v>
      </c>
      <c r="BZ133" s="4" t="b">
        <f t="shared" si="251"/>
        <v>0</v>
      </c>
      <c r="CA133" s="4" t="b">
        <f t="shared" si="252"/>
        <v>0</v>
      </c>
      <c r="CB133" s="4" t="b">
        <f t="shared" si="253"/>
        <v>0</v>
      </c>
      <c r="CC133" s="4" t="b">
        <f t="shared" si="254"/>
        <v>0</v>
      </c>
      <c r="CD133" s="4" t="b">
        <f t="shared" si="255"/>
        <v>0</v>
      </c>
      <c r="CE133" s="4" t="b">
        <f t="shared" si="256"/>
        <v>0</v>
      </c>
      <c r="CF133" s="4" t="b">
        <f t="shared" si="257"/>
        <v>0</v>
      </c>
      <c r="CG133" s="4" t="b">
        <f t="shared" si="258"/>
        <v>0</v>
      </c>
      <c r="CH133" s="4" t="b">
        <f t="shared" si="259"/>
        <v>0</v>
      </c>
      <c r="CI133" s="4" t="b">
        <f t="shared" si="260"/>
        <v>0</v>
      </c>
      <c r="CJ133" s="4" t="b">
        <f t="shared" si="261"/>
        <v>0</v>
      </c>
      <c r="CK133" s="4" t="b">
        <f t="shared" si="262"/>
        <v>0</v>
      </c>
      <c r="CL133" s="4" t="b">
        <f t="shared" si="263"/>
        <v>0</v>
      </c>
      <c r="CM133" s="4" t="b">
        <f t="shared" si="264"/>
        <v>0</v>
      </c>
      <c r="CN133" s="4" t="b">
        <f t="shared" si="265"/>
        <v>0</v>
      </c>
      <c r="CO133" s="4" t="b">
        <f t="shared" si="266"/>
        <v>1</v>
      </c>
      <c r="CP133" s="4" t="b">
        <f t="shared" si="267"/>
        <v>0</v>
      </c>
      <c r="CQ133" s="4" t="b">
        <f t="shared" si="268"/>
        <v>0</v>
      </c>
      <c r="CR133" s="4" t="b">
        <f t="shared" si="269"/>
        <v>0</v>
      </c>
      <c r="CS133" s="4" t="b">
        <f t="shared" si="270"/>
        <v>0</v>
      </c>
      <c r="CT133" s="4" t="b">
        <f t="shared" si="271"/>
        <v>0</v>
      </c>
      <c r="CU133" s="4" t="b">
        <f t="shared" si="272"/>
        <v>0</v>
      </c>
      <c r="CV133" s="4" t="b">
        <f t="shared" si="273"/>
        <v>0</v>
      </c>
      <c r="CW133" s="4" t="b">
        <f t="shared" si="274"/>
        <v>0</v>
      </c>
      <c r="CX133" s="4" t="b">
        <f t="shared" si="275"/>
        <v>0</v>
      </c>
      <c r="CY133" s="4" t="b">
        <f t="shared" si="276"/>
        <v>0</v>
      </c>
      <c r="CZ133" s="4" t="b">
        <f t="shared" si="277"/>
        <v>0</v>
      </c>
      <c r="DA133" s="4" t="b">
        <f t="shared" si="278"/>
        <v>0</v>
      </c>
      <c r="DB133" s="4" t="b">
        <f t="shared" si="279"/>
        <v>0</v>
      </c>
      <c r="DC133" s="4" t="b">
        <f t="shared" si="280"/>
        <v>0</v>
      </c>
      <c r="DD133" s="4" t="b">
        <f t="shared" si="281"/>
        <v>0</v>
      </c>
    </row>
    <row r="134" spans="1:108">
      <c r="A134" t="s">
        <v>1172</v>
      </c>
      <c r="C134" t="s">
        <v>1173</v>
      </c>
      <c r="E134" t="s">
        <v>987</v>
      </c>
      <c r="F134" t="s">
        <v>969</v>
      </c>
      <c r="G134" t="s">
        <v>970</v>
      </c>
      <c r="H134" t="s">
        <v>7428</v>
      </c>
      <c r="I134" t="s">
        <v>7418</v>
      </c>
      <c r="J134" t="s">
        <v>108</v>
      </c>
      <c r="K134" t="s">
        <v>109</v>
      </c>
      <c r="L134" t="s">
        <v>6462</v>
      </c>
      <c r="M134" t="s">
        <v>221</v>
      </c>
      <c r="N134" t="s">
        <v>1174</v>
      </c>
      <c r="O134" t="b">
        <f t="shared" si="188"/>
        <v>1</v>
      </c>
      <c r="P134" t="b">
        <f t="shared" si="189"/>
        <v>1</v>
      </c>
      <c r="Q134" t="b">
        <f t="shared" si="190"/>
        <v>1</v>
      </c>
      <c r="R134" t="b">
        <f t="shared" si="191"/>
        <v>1</v>
      </c>
      <c r="S134" t="b">
        <f t="shared" si="192"/>
        <v>1</v>
      </c>
      <c r="T134" t="b">
        <f t="shared" si="193"/>
        <v>0</v>
      </c>
      <c r="U134" t="b">
        <f t="shared" si="194"/>
        <v>1</v>
      </c>
      <c r="V134" t="b">
        <f t="shared" si="195"/>
        <v>1</v>
      </c>
      <c r="W134" t="b">
        <f t="shared" si="196"/>
        <v>0</v>
      </c>
      <c r="X134" t="b">
        <f t="shared" si="197"/>
        <v>1</v>
      </c>
      <c r="Y134" t="b">
        <f t="shared" si="198"/>
        <v>1</v>
      </c>
      <c r="Z134" t="b">
        <f t="shared" si="199"/>
        <v>0</v>
      </c>
      <c r="AA134" t="b">
        <f t="shared" si="200"/>
        <v>1</v>
      </c>
      <c r="AB134" t="b">
        <f t="shared" si="201"/>
        <v>0</v>
      </c>
      <c r="AC134" t="b">
        <f t="shared" si="202"/>
        <v>0</v>
      </c>
      <c r="AD134" t="b">
        <f t="shared" si="203"/>
        <v>0</v>
      </c>
      <c r="AE134" t="b">
        <f t="shared" si="204"/>
        <v>1</v>
      </c>
      <c r="AF134" t="b">
        <f t="shared" si="205"/>
        <v>0</v>
      </c>
      <c r="AG134" t="b">
        <f t="shared" si="206"/>
        <v>1</v>
      </c>
      <c r="AH134" t="b">
        <f t="shared" si="207"/>
        <v>0</v>
      </c>
      <c r="AI134" t="b">
        <f t="shared" si="208"/>
        <v>0</v>
      </c>
      <c r="AJ134" t="b">
        <f t="shared" si="209"/>
        <v>0</v>
      </c>
      <c r="AK134" t="b">
        <f t="shared" si="210"/>
        <v>0</v>
      </c>
      <c r="AL134" t="b">
        <f t="shared" si="211"/>
        <v>0</v>
      </c>
      <c r="AM134" t="b">
        <f t="shared" si="212"/>
        <v>0</v>
      </c>
      <c r="AN134" t="b">
        <f t="shared" si="213"/>
        <v>1</v>
      </c>
      <c r="AO134" t="b">
        <f t="shared" si="214"/>
        <v>0</v>
      </c>
      <c r="AP134" t="b">
        <f t="shared" si="215"/>
        <v>0</v>
      </c>
      <c r="AQ134" t="b">
        <f t="shared" si="216"/>
        <v>0</v>
      </c>
      <c r="AR134" t="b">
        <f t="shared" si="217"/>
        <v>0</v>
      </c>
      <c r="AS134" t="b">
        <f t="shared" si="218"/>
        <v>0</v>
      </c>
      <c r="AT134" t="b">
        <f t="shared" si="219"/>
        <v>0</v>
      </c>
      <c r="AU134" t="b">
        <f t="shared" si="220"/>
        <v>0</v>
      </c>
      <c r="AV134" t="b">
        <f t="shared" si="221"/>
        <v>1</v>
      </c>
      <c r="AW134" t="b">
        <f t="shared" si="222"/>
        <v>0</v>
      </c>
      <c r="AX134" t="b">
        <f t="shared" si="223"/>
        <v>0</v>
      </c>
      <c r="AY134" t="b">
        <f t="shared" si="224"/>
        <v>0</v>
      </c>
      <c r="AZ134" t="b">
        <f t="shared" si="225"/>
        <v>0</v>
      </c>
      <c r="BA134" t="b">
        <f t="shared" si="226"/>
        <v>0</v>
      </c>
      <c r="BB134" t="b">
        <f t="shared" si="227"/>
        <v>0</v>
      </c>
      <c r="BC134" t="b">
        <f t="shared" si="228"/>
        <v>1</v>
      </c>
      <c r="BD134" t="b">
        <f t="shared" si="229"/>
        <v>0</v>
      </c>
      <c r="BE134" t="b">
        <f t="shared" si="230"/>
        <v>0</v>
      </c>
      <c r="BF134" t="b">
        <f t="shared" si="231"/>
        <v>1</v>
      </c>
      <c r="BG134" t="b">
        <f t="shared" si="232"/>
        <v>0</v>
      </c>
      <c r="BH134" t="b">
        <f t="shared" si="233"/>
        <v>0</v>
      </c>
      <c r="BI134" t="b">
        <f t="shared" si="234"/>
        <v>0</v>
      </c>
      <c r="BJ134" t="b">
        <f t="shared" si="235"/>
        <v>0</v>
      </c>
      <c r="BK134" t="b">
        <f t="shared" si="236"/>
        <v>0</v>
      </c>
      <c r="BL134" t="b">
        <f t="shared" si="237"/>
        <v>0</v>
      </c>
      <c r="BM134" t="b">
        <f t="shared" si="238"/>
        <v>0</v>
      </c>
      <c r="BN134" t="b">
        <f t="shared" si="239"/>
        <v>0</v>
      </c>
      <c r="BO134" t="b">
        <f t="shared" si="240"/>
        <v>1</v>
      </c>
      <c r="BP134" t="b">
        <f t="shared" si="241"/>
        <v>0</v>
      </c>
      <c r="BQ134" t="b">
        <f t="shared" si="242"/>
        <v>0</v>
      </c>
      <c r="BR134" t="b">
        <f t="shared" si="243"/>
        <v>0</v>
      </c>
      <c r="BS134" t="b">
        <f t="shared" si="244"/>
        <v>0</v>
      </c>
      <c r="BT134" t="b">
        <f t="shared" si="245"/>
        <v>0</v>
      </c>
      <c r="BU134" t="b">
        <f t="shared" si="246"/>
        <v>0</v>
      </c>
      <c r="BV134" t="b">
        <f t="shared" si="247"/>
        <v>0</v>
      </c>
      <c r="BW134" t="b">
        <f t="shared" si="248"/>
        <v>0</v>
      </c>
      <c r="BX134" t="b">
        <f t="shared" si="249"/>
        <v>1</v>
      </c>
      <c r="BY134" t="b">
        <f t="shared" si="250"/>
        <v>1</v>
      </c>
      <c r="BZ134" t="b">
        <f t="shared" si="251"/>
        <v>0</v>
      </c>
      <c r="CA134" t="b">
        <f t="shared" si="252"/>
        <v>0</v>
      </c>
      <c r="CB134" t="b">
        <f t="shared" si="253"/>
        <v>0</v>
      </c>
      <c r="CC134" t="b">
        <f t="shared" si="254"/>
        <v>0</v>
      </c>
      <c r="CD134" t="b">
        <f t="shared" si="255"/>
        <v>0</v>
      </c>
      <c r="CE134" t="b">
        <f t="shared" si="256"/>
        <v>0</v>
      </c>
      <c r="CF134" t="b">
        <f t="shared" si="257"/>
        <v>0</v>
      </c>
      <c r="CG134" t="b">
        <f t="shared" si="258"/>
        <v>1</v>
      </c>
      <c r="CH134" t="b">
        <f t="shared" si="259"/>
        <v>0</v>
      </c>
      <c r="CI134" t="b">
        <f t="shared" si="260"/>
        <v>0</v>
      </c>
      <c r="CJ134" t="b">
        <f t="shared" si="261"/>
        <v>0</v>
      </c>
      <c r="CK134" t="b">
        <f t="shared" si="262"/>
        <v>0</v>
      </c>
      <c r="CL134" t="b">
        <f t="shared" si="263"/>
        <v>0</v>
      </c>
      <c r="CM134" t="b">
        <f t="shared" si="264"/>
        <v>0</v>
      </c>
      <c r="CN134" t="b">
        <f t="shared" si="265"/>
        <v>0</v>
      </c>
      <c r="CO134" t="b">
        <f t="shared" si="266"/>
        <v>0</v>
      </c>
      <c r="CP134" t="b">
        <f t="shared" si="267"/>
        <v>0</v>
      </c>
      <c r="CQ134" t="b">
        <f t="shared" si="268"/>
        <v>0</v>
      </c>
      <c r="CR134" t="b">
        <f t="shared" si="269"/>
        <v>0</v>
      </c>
      <c r="CS134" t="b">
        <f t="shared" si="270"/>
        <v>0</v>
      </c>
      <c r="CT134" t="b">
        <f t="shared" si="271"/>
        <v>0</v>
      </c>
      <c r="CU134" t="b">
        <f t="shared" si="272"/>
        <v>0</v>
      </c>
      <c r="CV134" t="b">
        <f t="shared" si="273"/>
        <v>1</v>
      </c>
      <c r="CW134" t="b">
        <f t="shared" si="274"/>
        <v>0</v>
      </c>
      <c r="CX134" t="b">
        <f t="shared" si="275"/>
        <v>0</v>
      </c>
      <c r="CY134" t="b">
        <f t="shared" si="276"/>
        <v>0</v>
      </c>
      <c r="CZ134" t="b">
        <f t="shared" si="277"/>
        <v>0</v>
      </c>
      <c r="DA134" t="b">
        <f t="shared" si="278"/>
        <v>0</v>
      </c>
      <c r="DB134" t="b">
        <f t="shared" si="279"/>
        <v>0</v>
      </c>
      <c r="DC134" t="b">
        <f t="shared" si="280"/>
        <v>0</v>
      </c>
      <c r="DD134" t="b">
        <f t="shared" si="281"/>
        <v>0</v>
      </c>
    </row>
    <row r="135" spans="1:108">
      <c r="A135" t="s">
        <v>1175</v>
      </c>
      <c r="C135" t="s">
        <v>1173</v>
      </c>
      <c r="E135" t="s">
        <v>987</v>
      </c>
      <c r="F135" t="s">
        <v>969</v>
      </c>
      <c r="G135" t="s">
        <v>970</v>
      </c>
      <c r="H135" t="s">
        <v>7428</v>
      </c>
      <c r="I135" t="s">
        <v>7418</v>
      </c>
      <c r="J135" t="s">
        <v>150</v>
      </c>
      <c r="K135" t="s">
        <v>143</v>
      </c>
      <c r="L135" t="s">
        <v>6463</v>
      </c>
      <c r="M135" t="s">
        <v>6079</v>
      </c>
      <c r="N135" t="s">
        <v>1176</v>
      </c>
      <c r="O135" t="b">
        <f t="shared" si="188"/>
        <v>0</v>
      </c>
      <c r="P135" t="b">
        <f t="shared" si="189"/>
        <v>1</v>
      </c>
      <c r="Q135" t="b">
        <f t="shared" si="190"/>
        <v>1</v>
      </c>
      <c r="R135" t="b">
        <f t="shared" si="191"/>
        <v>1</v>
      </c>
      <c r="S135" t="b">
        <f t="shared" si="192"/>
        <v>0</v>
      </c>
      <c r="T135" t="b">
        <f t="shared" si="193"/>
        <v>0</v>
      </c>
      <c r="U135" t="b">
        <f t="shared" si="194"/>
        <v>1</v>
      </c>
      <c r="V135" t="b">
        <f t="shared" si="195"/>
        <v>1</v>
      </c>
      <c r="W135" t="b">
        <f t="shared" si="196"/>
        <v>0</v>
      </c>
      <c r="X135" t="b">
        <f t="shared" si="197"/>
        <v>1</v>
      </c>
      <c r="Y135" t="b">
        <f t="shared" si="198"/>
        <v>0</v>
      </c>
      <c r="Z135" t="b">
        <f t="shared" si="199"/>
        <v>0</v>
      </c>
      <c r="AA135" t="b">
        <f t="shared" si="200"/>
        <v>0</v>
      </c>
      <c r="AB135" t="b">
        <f t="shared" si="201"/>
        <v>0</v>
      </c>
      <c r="AC135" t="b">
        <f t="shared" si="202"/>
        <v>0</v>
      </c>
      <c r="AD135" t="b">
        <f t="shared" si="203"/>
        <v>0</v>
      </c>
      <c r="AE135" t="b">
        <f t="shared" si="204"/>
        <v>0</v>
      </c>
      <c r="AF135" t="b">
        <f t="shared" si="205"/>
        <v>0</v>
      </c>
      <c r="AG135" t="b">
        <f t="shared" si="206"/>
        <v>0</v>
      </c>
      <c r="AH135" t="b">
        <f t="shared" si="207"/>
        <v>0</v>
      </c>
      <c r="AI135" t="b">
        <f t="shared" si="208"/>
        <v>0</v>
      </c>
      <c r="AJ135" t="b">
        <f t="shared" si="209"/>
        <v>0</v>
      </c>
      <c r="AK135" t="b">
        <f t="shared" si="210"/>
        <v>0</v>
      </c>
      <c r="AL135" t="b">
        <f t="shared" si="211"/>
        <v>0</v>
      </c>
      <c r="AM135" t="b">
        <f t="shared" si="212"/>
        <v>1</v>
      </c>
      <c r="AN135" t="b">
        <f t="shared" si="213"/>
        <v>0</v>
      </c>
      <c r="AO135" t="b">
        <f t="shared" si="214"/>
        <v>0</v>
      </c>
      <c r="AP135" t="b">
        <f t="shared" si="215"/>
        <v>0</v>
      </c>
      <c r="AQ135" t="b">
        <f t="shared" si="216"/>
        <v>0</v>
      </c>
      <c r="AR135" t="b">
        <f t="shared" si="217"/>
        <v>0</v>
      </c>
      <c r="AS135" t="b">
        <f t="shared" si="218"/>
        <v>0</v>
      </c>
      <c r="AT135" t="b">
        <f t="shared" si="219"/>
        <v>0</v>
      </c>
      <c r="AU135" t="b">
        <f t="shared" si="220"/>
        <v>0</v>
      </c>
      <c r="AV135" t="b">
        <f t="shared" si="221"/>
        <v>0</v>
      </c>
      <c r="AW135" t="b">
        <f t="shared" si="222"/>
        <v>0</v>
      </c>
      <c r="AX135" t="b">
        <f t="shared" si="223"/>
        <v>0</v>
      </c>
      <c r="AY135" t="b">
        <f t="shared" si="224"/>
        <v>0</v>
      </c>
      <c r="AZ135" t="b">
        <f t="shared" si="225"/>
        <v>0</v>
      </c>
      <c r="BA135" t="b">
        <f t="shared" si="226"/>
        <v>0</v>
      </c>
      <c r="BB135" t="b">
        <f t="shared" si="227"/>
        <v>0</v>
      </c>
      <c r="BC135" t="b">
        <f t="shared" si="228"/>
        <v>0</v>
      </c>
      <c r="BD135" t="b">
        <f t="shared" si="229"/>
        <v>0</v>
      </c>
      <c r="BE135" t="b">
        <f t="shared" si="230"/>
        <v>0</v>
      </c>
      <c r="BF135" t="b">
        <f t="shared" si="231"/>
        <v>0</v>
      </c>
      <c r="BG135" t="b">
        <f t="shared" si="232"/>
        <v>0</v>
      </c>
      <c r="BH135" t="b">
        <f t="shared" si="233"/>
        <v>0</v>
      </c>
      <c r="BI135" t="b">
        <f t="shared" si="234"/>
        <v>0</v>
      </c>
      <c r="BJ135" t="b">
        <f t="shared" si="235"/>
        <v>0</v>
      </c>
      <c r="BK135" t="b">
        <f t="shared" si="236"/>
        <v>0</v>
      </c>
      <c r="BL135" t="b">
        <f t="shared" si="237"/>
        <v>0</v>
      </c>
      <c r="BM135" t="b">
        <f t="shared" si="238"/>
        <v>0</v>
      </c>
      <c r="BN135" t="b">
        <f t="shared" si="239"/>
        <v>0</v>
      </c>
      <c r="BO135" t="b">
        <f t="shared" si="240"/>
        <v>0</v>
      </c>
      <c r="BP135" t="b">
        <f t="shared" si="241"/>
        <v>0</v>
      </c>
      <c r="BQ135" t="b">
        <f t="shared" si="242"/>
        <v>0</v>
      </c>
      <c r="BR135" t="b">
        <f t="shared" si="243"/>
        <v>0</v>
      </c>
      <c r="BS135" t="b">
        <f t="shared" si="244"/>
        <v>0</v>
      </c>
      <c r="BT135" t="b">
        <f t="shared" si="245"/>
        <v>1</v>
      </c>
      <c r="BU135" t="b">
        <f t="shared" si="246"/>
        <v>0</v>
      </c>
      <c r="BV135" t="b">
        <f t="shared" si="247"/>
        <v>0</v>
      </c>
      <c r="BW135" t="b">
        <f t="shared" si="248"/>
        <v>0</v>
      </c>
      <c r="BX135" t="b">
        <f t="shared" si="249"/>
        <v>0</v>
      </c>
      <c r="BY135" t="b">
        <f t="shared" si="250"/>
        <v>0</v>
      </c>
      <c r="BZ135" t="b">
        <f t="shared" si="251"/>
        <v>0</v>
      </c>
      <c r="CA135" t="b">
        <f t="shared" si="252"/>
        <v>0</v>
      </c>
      <c r="CB135" t="b">
        <f t="shared" si="253"/>
        <v>1</v>
      </c>
      <c r="CC135" t="b">
        <f t="shared" si="254"/>
        <v>0</v>
      </c>
      <c r="CD135" t="b">
        <f t="shared" si="255"/>
        <v>0</v>
      </c>
      <c r="CE135" t="b">
        <f t="shared" si="256"/>
        <v>0</v>
      </c>
      <c r="CF135" t="b">
        <f t="shared" si="257"/>
        <v>0</v>
      </c>
      <c r="CG135" t="b">
        <f t="shared" si="258"/>
        <v>0</v>
      </c>
      <c r="CH135" t="b">
        <f t="shared" si="259"/>
        <v>0</v>
      </c>
      <c r="CI135" t="b">
        <f t="shared" si="260"/>
        <v>0</v>
      </c>
      <c r="CJ135" t="b">
        <f t="shared" si="261"/>
        <v>0</v>
      </c>
      <c r="CK135" t="b">
        <f t="shared" si="262"/>
        <v>0</v>
      </c>
      <c r="CL135" t="b">
        <f t="shared" si="263"/>
        <v>0</v>
      </c>
      <c r="CM135" t="b">
        <f t="shared" si="264"/>
        <v>0</v>
      </c>
      <c r="CN135" t="b">
        <f t="shared" si="265"/>
        <v>0</v>
      </c>
      <c r="CO135" t="b">
        <f t="shared" si="266"/>
        <v>0</v>
      </c>
      <c r="CP135" t="b">
        <f t="shared" si="267"/>
        <v>0</v>
      </c>
      <c r="CQ135" t="b">
        <f t="shared" si="268"/>
        <v>0</v>
      </c>
      <c r="CR135" t="b">
        <f t="shared" si="269"/>
        <v>0</v>
      </c>
      <c r="CS135" t="b">
        <f t="shared" si="270"/>
        <v>0</v>
      </c>
      <c r="CT135" t="b">
        <f t="shared" si="271"/>
        <v>0</v>
      </c>
      <c r="CU135" t="b">
        <f t="shared" si="272"/>
        <v>0</v>
      </c>
      <c r="CV135" t="b">
        <f t="shared" si="273"/>
        <v>0</v>
      </c>
      <c r="CW135" t="b">
        <f t="shared" si="274"/>
        <v>0</v>
      </c>
      <c r="CX135" t="b">
        <f t="shared" si="275"/>
        <v>0</v>
      </c>
      <c r="CY135" t="b">
        <f t="shared" si="276"/>
        <v>0</v>
      </c>
      <c r="CZ135" t="b">
        <f t="shared" si="277"/>
        <v>0</v>
      </c>
      <c r="DA135" t="b">
        <f t="shared" si="278"/>
        <v>0</v>
      </c>
      <c r="DB135" t="b">
        <f t="shared" si="279"/>
        <v>0</v>
      </c>
      <c r="DC135" t="b">
        <f t="shared" si="280"/>
        <v>0</v>
      </c>
      <c r="DD135" t="b">
        <f t="shared" si="281"/>
        <v>0</v>
      </c>
    </row>
    <row r="136" spans="1:108">
      <c r="A136" s="4" t="s">
        <v>1177</v>
      </c>
      <c r="B136" t="s">
        <v>1178</v>
      </c>
      <c r="C136" t="s">
        <v>1178</v>
      </c>
      <c r="D136" s="4"/>
      <c r="E136" s="4" t="s">
        <v>987</v>
      </c>
      <c r="F136" t="s">
        <v>969</v>
      </c>
      <c r="G136" t="s">
        <v>970</v>
      </c>
      <c r="H136" t="s">
        <v>7428</v>
      </c>
      <c r="I136" t="s">
        <v>7418</v>
      </c>
      <c r="J136" s="4" t="s">
        <v>113</v>
      </c>
      <c r="K136" s="4" t="s">
        <v>114</v>
      </c>
      <c r="L136" s="4" t="s">
        <v>6464</v>
      </c>
      <c r="M136" t="s">
        <v>6079</v>
      </c>
      <c r="N136" s="4" t="s">
        <v>1179</v>
      </c>
      <c r="O136" s="4" t="b">
        <f t="shared" si="188"/>
        <v>1</v>
      </c>
      <c r="P136" s="4" t="b">
        <f t="shared" si="189"/>
        <v>1</v>
      </c>
      <c r="Q136" s="4" t="b">
        <f t="shared" si="190"/>
        <v>1</v>
      </c>
      <c r="R136" s="4" t="b">
        <f t="shared" si="191"/>
        <v>1</v>
      </c>
      <c r="S136" s="4" t="b">
        <f t="shared" si="192"/>
        <v>1</v>
      </c>
      <c r="T136" s="4" t="b">
        <f t="shared" si="193"/>
        <v>1</v>
      </c>
      <c r="U136" s="4" t="b">
        <f t="shared" si="194"/>
        <v>1</v>
      </c>
      <c r="V136" s="4" t="b">
        <f t="shared" si="195"/>
        <v>1</v>
      </c>
      <c r="W136" s="4" t="b">
        <f t="shared" si="196"/>
        <v>1</v>
      </c>
      <c r="X136" s="4" t="b">
        <f t="shared" si="197"/>
        <v>1</v>
      </c>
      <c r="Y136" s="4" t="b">
        <f t="shared" si="198"/>
        <v>1</v>
      </c>
      <c r="Z136" s="4" t="b">
        <f t="shared" si="199"/>
        <v>1</v>
      </c>
      <c r="AA136" s="4" t="b">
        <f t="shared" si="200"/>
        <v>1</v>
      </c>
      <c r="AB136" s="4" t="b">
        <f t="shared" si="201"/>
        <v>0</v>
      </c>
      <c r="AC136" s="4" t="b">
        <f t="shared" si="202"/>
        <v>0</v>
      </c>
      <c r="AD136" s="4" t="b">
        <f t="shared" si="203"/>
        <v>0</v>
      </c>
      <c r="AE136" s="4" t="b">
        <f t="shared" si="204"/>
        <v>0</v>
      </c>
      <c r="AF136" s="4" t="b">
        <f t="shared" si="205"/>
        <v>0</v>
      </c>
      <c r="AG136" s="4" t="b">
        <f t="shared" si="206"/>
        <v>0</v>
      </c>
      <c r="AH136" s="4" t="b">
        <f t="shared" si="207"/>
        <v>1</v>
      </c>
      <c r="AI136" s="4" t="b">
        <f t="shared" si="208"/>
        <v>0</v>
      </c>
      <c r="AJ136" s="4" t="b">
        <f t="shared" si="209"/>
        <v>0</v>
      </c>
      <c r="AK136" s="4" t="b">
        <f t="shared" si="210"/>
        <v>1</v>
      </c>
      <c r="AL136" s="4" t="b">
        <f t="shared" si="211"/>
        <v>1</v>
      </c>
      <c r="AM136" s="4" t="b">
        <f t="shared" si="212"/>
        <v>0</v>
      </c>
      <c r="AN136" s="4" t="b">
        <f t="shared" si="213"/>
        <v>0</v>
      </c>
      <c r="AO136" s="4" t="b">
        <f t="shared" si="214"/>
        <v>0</v>
      </c>
      <c r="AP136" s="4" t="b">
        <f t="shared" si="215"/>
        <v>0</v>
      </c>
      <c r="AQ136" s="4" t="b">
        <f t="shared" si="216"/>
        <v>0</v>
      </c>
      <c r="AR136" s="4" t="b">
        <f t="shared" si="217"/>
        <v>0</v>
      </c>
      <c r="AS136" s="4" t="b">
        <f t="shared" si="218"/>
        <v>0</v>
      </c>
      <c r="AT136" s="4" t="b">
        <f t="shared" si="219"/>
        <v>1</v>
      </c>
      <c r="AU136" s="4" t="b">
        <f t="shared" si="220"/>
        <v>0</v>
      </c>
      <c r="AV136" s="4" t="b">
        <f t="shared" si="221"/>
        <v>1</v>
      </c>
      <c r="AW136" s="4" t="b">
        <f t="shared" si="222"/>
        <v>0</v>
      </c>
      <c r="AX136" s="4" t="b">
        <f t="shared" si="223"/>
        <v>1</v>
      </c>
      <c r="AY136" s="4" t="b">
        <f t="shared" si="224"/>
        <v>1</v>
      </c>
      <c r="AZ136" s="4" t="b">
        <f t="shared" si="225"/>
        <v>0</v>
      </c>
      <c r="BA136" s="4" t="b">
        <f t="shared" si="226"/>
        <v>0</v>
      </c>
      <c r="BB136" s="4" t="b">
        <f t="shared" si="227"/>
        <v>1</v>
      </c>
      <c r="BC136" s="4" t="b">
        <f t="shared" si="228"/>
        <v>1</v>
      </c>
      <c r="BD136" s="4" t="b">
        <f t="shared" si="229"/>
        <v>0</v>
      </c>
      <c r="BE136" s="4" t="b">
        <f t="shared" si="230"/>
        <v>0</v>
      </c>
      <c r="BF136" s="4" t="b">
        <f t="shared" si="231"/>
        <v>1</v>
      </c>
      <c r="BG136" s="4" t="b">
        <f t="shared" si="232"/>
        <v>0</v>
      </c>
      <c r="BH136" s="4" t="b">
        <f t="shared" si="233"/>
        <v>0</v>
      </c>
      <c r="BI136" s="4" t="b">
        <f t="shared" si="234"/>
        <v>0</v>
      </c>
      <c r="BJ136" s="4" t="b">
        <f t="shared" si="235"/>
        <v>0</v>
      </c>
      <c r="BK136" s="4" t="b">
        <f t="shared" si="236"/>
        <v>0</v>
      </c>
      <c r="BL136" s="4" t="b">
        <f t="shared" si="237"/>
        <v>1</v>
      </c>
      <c r="BM136" s="4" t="b">
        <f t="shared" si="238"/>
        <v>0</v>
      </c>
      <c r="BN136" s="4" t="b">
        <f t="shared" si="239"/>
        <v>0</v>
      </c>
      <c r="BO136" s="4" t="b">
        <f t="shared" si="240"/>
        <v>0</v>
      </c>
      <c r="BP136" s="4" t="b">
        <f t="shared" si="241"/>
        <v>1</v>
      </c>
      <c r="BQ136" s="4" t="b">
        <f t="shared" si="242"/>
        <v>1</v>
      </c>
      <c r="BR136" s="4" t="b">
        <f t="shared" si="243"/>
        <v>1</v>
      </c>
      <c r="BS136" s="4" t="b">
        <f t="shared" si="244"/>
        <v>1</v>
      </c>
      <c r="BT136" s="4" t="b">
        <f t="shared" si="245"/>
        <v>1</v>
      </c>
      <c r="BU136" s="4" t="b">
        <f t="shared" si="246"/>
        <v>1</v>
      </c>
      <c r="BV136" s="4" t="b">
        <f t="shared" si="247"/>
        <v>1</v>
      </c>
      <c r="BW136" s="4" t="b">
        <f t="shared" si="248"/>
        <v>0</v>
      </c>
      <c r="BX136" s="4" t="b">
        <f t="shared" si="249"/>
        <v>0</v>
      </c>
      <c r="BY136" s="4" t="b">
        <f t="shared" si="250"/>
        <v>0</v>
      </c>
      <c r="BZ136" s="4" t="b">
        <f t="shared" si="251"/>
        <v>0</v>
      </c>
      <c r="CA136" s="4" t="b">
        <f t="shared" si="252"/>
        <v>1</v>
      </c>
      <c r="CB136" s="4" t="b">
        <f t="shared" si="253"/>
        <v>1</v>
      </c>
      <c r="CC136" s="4" t="b">
        <f t="shared" si="254"/>
        <v>0</v>
      </c>
      <c r="CD136" s="4" t="b">
        <f t="shared" si="255"/>
        <v>1</v>
      </c>
      <c r="CE136" s="4" t="b">
        <f t="shared" si="256"/>
        <v>0</v>
      </c>
      <c r="CF136" s="4" t="b">
        <f t="shared" si="257"/>
        <v>1</v>
      </c>
      <c r="CG136" s="4" t="b">
        <f t="shared" si="258"/>
        <v>1</v>
      </c>
      <c r="CH136" s="4" t="b">
        <f t="shared" si="259"/>
        <v>1</v>
      </c>
      <c r="CI136" s="4" t="b">
        <f t="shared" si="260"/>
        <v>0</v>
      </c>
      <c r="CJ136" s="4" t="b">
        <f t="shared" si="261"/>
        <v>1</v>
      </c>
      <c r="CK136" s="4" t="b">
        <f t="shared" si="262"/>
        <v>1</v>
      </c>
      <c r="CL136" s="4" t="b">
        <f t="shared" si="263"/>
        <v>0</v>
      </c>
      <c r="CM136" s="4" t="b">
        <f t="shared" si="264"/>
        <v>0</v>
      </c>
      <c r="CN136" s="4" t="b">
        <f t="shared" si="265"/>
        <v>0</v>
      </c>
      <c r="CO136" s="4" t="b">
        <f t="shared" si="266"/>
        <v>1</v>
      </c>
      <c r="CP136" s="4" t="b">
        <f t="shared" si="267"/>
        <v>0</v>
      </c>
      <c r="CQ136" s="4" t="b">
        <f t="shared" si="268"/>
        <v>1</v>
      </c>
      <c r="CR136" s="4" t="b">
        <f t="shared" si="269"/>
        <v>1</v>
      </c>
      <c r="CS136" s="4" t="b">
        <f t="shared" si="270"/>
        <v>0</v>
      </c>
      <c r="CT136" s="4" t="b">
        <f t="shared" si="271"/>
        <v>0</v>
      </c>
      <c r="CU136" s="4" t="b">
        <f t="shared" si="272"/>
        <v>0</v>
      </c>
      <c r="CV136" s="4" t="b">
        <f t="shared" si="273"/>
        <v>0</v>
      </c>
      <c r="CW136" s="4" t="b">
        <f t="shared" si="274"/>
        <v>0</v>
      </c>
      <c r="CX136" s="4" t="b">
        <f t="shared" si="275"/>
        <v>0</v>
      </c>
      <c r="CY136" s="4" t="b">
        <f t="shared" si="276"/>
        <v>0</v>
      </c>
      <c r="CZ136" s="4" t="b">
        <f t="shared" si="277"/>
        <v>1</v>
      </c>
      <c r="DA136" s="4" t="b">
        <f t="shared" si="278"/>
        <v>0</v>
      </c>
      <c r="DB136" s="4" t="b">
        <f t="shared" si="279"/>
        <v>0</v>
      </c>
      <c r="DC136" s="4" t="b">
        <f t="shared" si="280"/>
        <v>0</v>
      </c>
      <c r="DD136" s="4" t="b">
        <f t="shared" si="281"/>
        <v>0</v>
      </c>
    </row>
    <row r="137" spans="1:108">
      <c r="A137" s="4" t="s">
        <v>1191</v>
      </c>
      <c r="C137" t="s">
        <v>1192</v>
      </c>
      <c r="D137" s="4"/>
      <c r="E137" s="4" t="s">
        <v>987</v>
      </c>
      <c r="F137" t="s">
        <v>969</v>
      </c>
      <c r="G137" t="s">
        <v>970</v>
      </c>
      <c r="H137" t="s">
        <v>7428</v>
      </c>
      <c r="I137" t="s">
        <v>7418</v>
      </c>
      <c r="J137" s="4" t="s">
        <v>124</v>
      </c>
      <c r="K137" s="4" t="s">
        <v>16</v>
      </c>
      <c r="L137" s="4" t="s">
        <v>6469</v>
      </c>
      <c r="M137" t="s">
        <v>6079</v>
      </c>
      <c r="N137" s="4" t="s">
        <v>1193</v>
      </c>
      <c r="O137" s="4" t="b">
        <f t="shared" si="188"/>
        <v>1</v>
      </c>
      <c r="P137" s="4" t="b">
        <f t="shared" si="189"/>
        <v>1</v>
      </c>
      <c r="Q137" s="4" t="b">
        <f t="shared" si="190"/>
        <v>1</v>
      </c>
      <c r="R137" s="4" t="b">
        <f t="shared" si="191"/>
        <v>1</v>
      </c>
      <c r="S137" s="4" t="b">
        <f t="shared" si="192"/>
        <v>1</v>
      </c>
      <c r="T137" s="4" t="b">
        <f t="shared" si="193"/>
        <v>1</v>
      </c>
      <c r="U137" s="4" t="b">
        <f t="shared" si="194"/>
        <v>1</v>
      </c>
      <c r="V137" s="4" t="b">
        <f t="shared" si="195"/>
        <v>1</v>
      </c>
      <c r="W137" s="4" t="b">
        <f t="shared" si="196"/>
        <v>1</v>
      </c>
      <c r="X137" s="4" t="b">
        <f t="shared" si="197"/>
        <v>0</v>
      </c>
      <c r="Y137" s="4" t="b">
        <f t="shared" si="198"/>
        <v>1</v>
      </c>
      <c r="Z137" s="4" t="b">
        <f t="shared" si="199"/>
        <v>1</v>
      </c>
      <c r="AA137" s="4" t="b">
        <f t="shared" si="200"/>
        <v>1</v>
      </c>
      <c r="AB137" s="4" t="b">
        <f t="shared" si="201"/>
        <v>1</v>
      </c>
      <c r="AC137" s="4" t="b">
        <f t="shared" si="202"/>
        <v>0</v>
      </c>
      <c r="AD137" s="4" t="b">
        <f t="shared" si="203"/>
        <v>1</v>
      </c>
      <c r="AE137" s="4" t="b">
        <f t="shared" si="204"/>
        <v>0</v>
      </c>
      <c r="AF137" s="4" t="b">
        <f t="shared" si="205"/>
        <v>0</v>
      </c>
      <c r="AG137" s="4" t="b">
        <f t="shared" si="206"/>
        <v>1</v>
      </c>
      <c r="AH137" s="4" t="b">
        <f t="shared" si="207"/>
        <v>1</v>
      </c>
      <c r="AI137" s="4" t="b">
        <f t="shared" si="208"/>
        <v>1</v>
      </c>
      <c r="AJ137" s="4" t="b">
        <f t="shared" si="209"/>
        <v>0</v>
      </c>
      <c r="AK137" s="4" t="b">
        <f t="shared" si="210"/>
        <v>1</v>
      </c>
      <c r="AL137" s="4" t="b">
        <f t="shared" si="211"/>
        <v>1</v>
      </c>
      <c r="AM137" s="4" t="b">
        <f t="shared" si="212"/>
        <v>1</v>
      </c>
      <c r="AN137" s="4" t="b">
        <f t="shared" si="213"/>
        <v>0</v>
      </c>
      <c r="AO137" s="4" t="b">
        <f t="shared" si="214"/>
        <v>0</v>
      </c>
      <c r="AP137" s="4" t="b">
        <f t="shared" si="215"/>
        <v>0</v>
      </c>
      <c r="AQ137" s="4" t="b">
        <f t="shared" si="216"/>
        <v>1</v>
      </c>
      <c r="AR137" s="4" t="b">
        <f t="shared" si="217"/>
        <v>0</v>
      </c>
      <c r="AS137" s="4" t="b">
        <f t="shared" si="218"/>
        <v>0</v>
      </c>
      <c r="AT137" s="4" t="b">
        <f t="shared" si="219"/>
        <v>0</v>
      </c>
      <c r="AU137" s="4" t="b">
        <f t="shared" si="220"/>
        <v>1</v>
      </c>
      <c r="AV137" s="4" t="b">
        <f t="shared" si="221"/>
        <v>1</v>
      </c>
      <c r="AW137" s="4" t="b">
        <f t="shared" si="222"/>
        <v>1</v>
      </c>
      <c r="AX137" s="4" t="b">
        <f t="shared" si="223"/>
        <v>0</v>
      </c>
      <c r="AY137" s="4" t="b">
        <f t="shared" si="224"/>
        <v>0</v>
      </c>
      <c r="AZ137" s="4" t="b">
        <f t="shared" si="225"/>
        <v>1</v>
      </c>
      <c r="BA137" s="4" t="b">
        <f t="shared" si="226"/>
        <v>0</v>
      </c>
      <c r="BB137" s="4" t="b">
        <f t="shared" si="227"/>
        <v>0</v>
      </c>
      <c r="BC137" s="4" t="b">
        <f t="shared" si="228"/>
        <v>0</v>
      </c>
      <c r="BD137" s="4" t="b">
        <f t="shared" si="229"/>
        <v>0</v>
      </c>
      <c r="BE137" s="4" t="b">
        <f t="shared" si="230"/>
        <v>0</v>
      </c>
      <c r="BF137" s="4" t="b">
        <f t="shared" si="231"/>
        <v>0</v>
      </c>
      <c r="BG137" s="4" t="b">
        <f t="shared" si="232"/>
        <v>0</v>
      </c>
      <c r="BH137" s="4" t="b">
        <f t="shared" si="233"/>
        <v>1</v>
      </c>
      <c r="BI137" s="4" t="b">
        <f t="shared" si="234"/>
        <v>0</v>
      </c>
      <c r="BJ137" s="4" t="b">
        <f t="shared" si="235"/>
        <v>0</v>
      </c>
      <c r="BK137" s="4" t="b">
        <f t="shared" si="236"/>
        <v>0</v>
      </c>
      <c r="BL137" s="4" t="b">
        <f t="shared" si="237"/>
        <v>1</v>
      </c>
      <c r="BM137" s="4" t="b">
        <f t="shared" si="238"/>
        <v>0</v>
      </c>
      <c r="BN137" s="4" t="b">
        <f t="shared" si="239"/>
        <v>0</v>
      </c>
      <c r="BO137" s="4" t="b">
        <f t="shared" si="240"/>
        <v>0</v>
      </c>
      <c r="BP137" s="4" t="b">
        <f t="shared" si="241"/>
        <v>1</v>
      </c>
      <c r="BQ137" s="4" t="b">
        <f t="shared" si="242"/>
        <v>1</v>
      </c>
      <c r="BR137" s="4" t="b">
        <f t="shared" si="243"/>
        <v>0</v>
      </c>
      <c r="BS137" s="4" t="b">
        <f t="shared" si="244"/>
        <v>1</v>
      </c>
      <c r="BT137" s="4" t="b">
        <f t="shared" si="245"/>
        <v>0</v>
      </c>
      <c r="BU137" s="4" t="b">
        <f t="shared" si="246"/>
        <v>0</v>
      </c>
      <c r="BV137" s="4" t="b">
        <f t="shared" si="247"/>
        <v>0</v>
      </c>
      <c r="BW137" s="4" t="b">
        <f t="shared" si="248"/>
        <v>0</v>
      </c>
      <c r="BX137" s="4" t="b">
        <f t="shared" si="249"/>
        <v>0</v>
      </c>
      <c r="BY137" s="4" t="b">
        <f t="shared" si="250"/>
        <v>0</v>
      </c>
      <c r="BZ137" s="4" t="b">
        <f t="shared" si="251"/>
        <v>1</v>
      </c>
      <c r="CA137" s="4" t="b">
        <f t="shared" si="252"/>
        <v>0</v>
      </c>
      <c r="CB137" s="4" t="b">
        <f t="shared" si="253"/>
        <v>0</v>
      </c>
      <c r="CC137" s="4" t="b">
        <f t="shared" si="254"/>
        <v>0</v>
      </c>
      <c r="CD137" s="4" t="b">
        <f t="shared" si="255"/>
        <v>0</v>
      </c>
      <c r="CE137" s="4" t="b">
        <f t="shared" si="256"/>
        <v>1</v>
      </c>
      <c r="CF137" s="4" t="b">
        <f t="shared" si="257"/>
        <v>0</v>
      </c>
      <c r="CG137" s="4" t="b">
        <f t="shared" si="258"/>
        <v>1</v>
      </c>
      <c r="CH137" s="4" t="b">
        <f t="shared" si="259"/>
        <v>1</v>
      </c>
      <c r="CI137" s="4" t="b">
        <f t="shared" si="260"/>
        <v>0</v>
      </c>
      <c r="CJ137" s="4" t="b">
        <f t="shared" si="261"/>
        <v>0</v>
      </c>
      <c r="CK137" s="4" t="b">
        <f t="shared" si="262"/>
        <v>0</v>
      </c>
      <c r="CL137" s="4" t="b">
        <f t="shared" si="263"/>
        <v>0</v>
      </c>
      <c r="CM137" s="4" t="b">
        <f t="shared" si="264"/>
        <v>1</v>
      </c>
      <c r="CN137" s="4" t="b">
        <f t="shared" si="265"/>
        <v>1</v>
      </c>
      <c r="CO137" s="4" t="b">
        <f t="shared" si="266"/>
        <v>1</v>
      </c>
      <c r="CP137" s="4" t="b">
        <f t="shared" si="267"/>
        <v>0</v>
      </c>
      <c r="CQ137" s="4" t="b">
        <f t="shared" si="268"/>
        <v>0</v>
      </c>
      <c r="CR137" s="4" t="b">
        <f t="shared" si="269"/>
        <v>0</v>
      </c>
      <c r="CS137" s="4" t="b">
        <f t="shared" si="270"/>
        <v>0</v>
      </c>
      <c r="CT137" s="4" t="b">
        <f t="shared" si="271"/>
        <v>0</v>
      </c>
      <c r="CU137" s="4" t="b">
        <f t="shared" si="272"/>
        <v>0</v>
      </c>
      <c r="CV137" s="4" t="b">
        <f t="shared" si="273"/>
        <v>1</v>
      </c>
      <c r="CW137" s="4" t="b">
        <f t="shared" si="274"/>
        <v>0</v>
      </c>
      <c r="CX137" s="4" t="b">
        <f t="shared" si="275"/>
        <v>0</v>
      </c>
      <c r="CY137" s="4" t="b">
        <f t="shared" si="276"/>
        <v>0</v>
      </c>
      <c r="CZ137" s="4" t="b">
        <f t="shared" si="277"/>
        <v>0</v>
      </c>
      <c r="DA137" s="4" t="b">
        <f t="shared" si="278"/>
        <v>0</v>
      </c>
      <c r="DB137" s="4" t="b">
        <f t="shared" si="279"/>
        <v>0</v>
      </c>
      <c r="DC137" s="4" t="b">
        <f t="shared" si="280"/>
        <v>0</v>
      </c>
      <c r="DD137" s="4" t="b">
        <f t="shared" si="281"/>
        <v>0</v>
      </c>
    </row>
    <row r="138" spans="1:108">
      <c r="A138" t="s">
        <v>1194</v>
      </c>
      <c r="C138" t="s">
        <v>1192</v>
      </c>
      <c r="E138" t="s">
        <v>987</v>
      </c>
      <c r="F138" t="s">
        <v>969</v>
      </c>
      <c r="G138" t="s">
        <v>970</v>
      </c>
      <c r="H138" t="s">
        <v>7428</v>
      </c>
      <c r="I138" t="s">
        <v>7418</v>
      </c>
      <c r="J138" t="s">
        <v>1168</v>
      </c>
      <c r="K138" t="s">
        <v>136</v>
      </c>
      <c r="L138" t="s">
        <v>6391</v>
      </c>
      <c r="M138" t="s">
        <v>1195</v>
      </c>
      <c r="N138" t="s">
        <v>1196</v>
      </c>
      <c r="O138" t="b">
        <f t="shared" si="188"/>
        <v>0</v>
      </c>
      <c r="P138" t="b">
        <f t="shared" si="189"/>
        <v>0</v>
      </c>
      <c r="Q138" t="b">
        <f t="shared" si="190"/>
        <v>0</v>
      </c>
      <c r="R138" t="b">
        <f t="shared" si="191"/>
        <v>1</v>
      </c>
      <c r="S138" t="b">
        <f t="shared" si="192"/>
        <v>0</v>
      </c>
      <c r="T138" t="b">
        <f t="shared" si="193"/>
        <v>0</v>
      </c>
      <c r="U138" t="b">
        <f t="shared" si="194"/>
        <v>0</v>
      </c>
      <c r="V138" t="b">
        <f t="shared" si="195"/>
        <v>0</v>
      </c>
      <c r="W138" t="b">
        <f t="shared" si="196"/>
        <v>0</v>
      </c>
      <c r="X138" t="b">
        <f t="shared" si="197"/>
        <v>0</v>
      </c>
      <c r="Y138" t="b">
        <f t="shared" si="198"/>
        <v>1</v>
      </c>
      <c r="Z138" t="b">
        <f t="shared" si="199"/>
        <v>1</v>
      </c>
      <c r="AA138" t="b">
        <f t="shared" si="200"/>
        <v>0</v>
      </c>
      <c r="AB138" t="b">
        <f t="shared" si="201"/>
        <v>0</v>
      </c>
      <c r="AC138" t="b">
        <f t="shared" si="202"/>
        <v>0</v>
      </c>
      <c r="AD138" t="b">
        <f t="shared" si="203"/>
        <v>0</v>
      </c>
      <c r="AE138" t="b">
        <f t="shared" si="204"/>
        <v>0</v>
      </c>
      <c r="AF138" t="b">
        <f t="shared" si="205"/>
        <v>0</v>
      </c>
      <c r="AG138" t="b">
        <f t="shared" si="206"/>
        <v>0</v>
      </c>
      <c r="AH138" t="b">
        <f t="shared" si="207"/>
        <v>0</v>
      </c>
      <c r="AI138" t="b">
        <f t="shared" si="208"/>
        <v>0</v>
      </c>
      <c r="AJ138" t="b">
        <f t="shared" si="209"/>
        <v>0</v>
      </c>
      <c r="AK138" t="b">
        <f t="shared" si="210"/>
        <v>1</v>
      </c>
      <c r="AL138" t="b">
        <f t="shared" si="211"/>
        <v>0</v>
      </c>
      <c r="AM138" t="b">
        <f t="shared" si="212"/>
        <v>0</v>
      </c>
      <c r="AN138" t="b">
        <f t="shared" si="213"/>
        <v>0</v>
      </c>
      <c r="AO138" t="b">
        <f t="shared" si="214"/>
        <v>0</v>
      </c>
      <c r="AP138" t="b">
        <f t="shared" si="215"/>
        <v>0</v>
      </c>
      <c r="AQ138" t="b">
        <f t="shared" si="216"/>
        <v>0</v>
      </c>
      <c r="AR138" t="b">
        <f t="shared" si="217"/>
        <v>0</v>
      </c>
      <c r="AS138" t="b">
        <f t="shared" si="218"/>
        <v>0</v>
      </c>
      <c r="AT138" t="b">
        <f t="shared" si="219"/>
        <v>0</v>
      </c>
      <c r="AU138" t="b">
        <f t="shared" si="220"/>
        <v>0</v>
      </c>
      <c r="AV138" t="b">
        <f t="shared" si="221"/>
        <v>0</v>
      </c>
      <c r="AW138" t="b">
        <f t="shared" si="222"/>
        <v>0</v>
      </c>
      <c r="AX138" t="b">
        <f t="shared" si="223"/>
        <v>0</v>
      </c>
      <c r="AY138" t="b">
        <f t="shared" si="224"/>
        <v>0</v>
      </c>
      <c r="AZ138" t="b">
        <f t="shared" si="225"/>
        <v>0</v>
      </c>
      <c r="BA138" t="b">
        <f t="shared" si="226"/>
        <v>0</v>
      </c>
      <c r="BB138" t="b">
        <f t="shared" si="227"/>
        <v>0</v>
      </c>
      <c r="BC138" t="b">
        <f t="shared" si="228"/>
        <v>0</v>
      </c>
      <c r="BD138" t="b">
        <f t="shared" si="229"/>
        <v>0</v>
      </c>
      <c r="BE138" t="b">
        <f t="shared" si="230"/>
        <v>0</v>
      </c>
      <c r="BF138" t="b">
        <f t="shared" si="231"/>
        <v>0</v>
      </c>
      <c r="BG138" t="b">
        <f t="shared" si="232"/>
        <v>0</v>
      </c>
      <c r="BH138" t="b">
        <f t="shared" si="233"/>
        <v>0</v>
      </c>
      <c r="BI138" t="b">
        <f t="shared" si="234"/>
        <v>0</v>
      </c>
      <c r="BJ138" t="b">
        <f t="shared" si="235"/>
        <v>0</v>
      </c>
      <c r="BK138" t="b">
        <f t="shared" si="236"/>
        <v>0</v>
      </c>
      <c r="BL138" t="b">
        <f t="shared" si="237"/>
        <v>0</v>
      </c>
      <c r="BM138" t="b">
        <f t="shared" si="238"/>
        <v>0</v>
      </c>
      <c r="BN138" t="b">
        <f t="shared" si="239"/>
        <v>0</v>
      </c>
      <c r="BO138" t="b">
        <f t="shared" si="240"/>
        <v>0</v>
      </c>
      <c r="BP138" t="b">
        <f t="shared" si="241"/>
        <v>0</v>
      </c>
      <c r="BQ138" t="b">
        <f t="shared" si="242"/>
        <v>0</v>
      </c>
      <c r="BR138" t="b">
        <f t="shared" si="243"/>
        <v>0</v>
      </c>
      <c r="BS138" t="b">
        <f t="shared" si="244"/>
        <v>0</v>
      </c>
      <c r="BT138" t="b">
        <f t="shared" si="245"/>
        <v>0</v>
      </c>
      <c r="BU138" t="b">
        <f t="shared" si="246"/>
        <v>0</v>
      </c>
      <c r="BV138" t="b">
        <f t="shared" si="247"/>
        <v>0</v>
      </c>
      <c r="BW138" t="b">
        <f t="shared" si="248"/>
        <v>0</v>
      </c>
      <c r="BX138" t="b">
        <f t="shared" si="249"/>
        <v>0</v>
      </c>
      <c r="BY138" t="b">
        <f t="shared" si="250"/>
        <v>0</v>
      </c>
      <c r="BZ138" t="b">
        <f t="shared" si="251"/>
        <v>0</v>
      </c>
      <c r="CA138" t="b">
        <f t="shared" si="252"/>
        <v>0</v>
      </c>
      <c r="CB138" t="b">
        <f t="shared" si="253"/>
        <v>0</v>
      </c>
      <c r="CC138" t="b">
        <f t="shared" si="254"/>
        <v>0</v>
      </c>
      <c r="CD138" t="b">
        <f t="shared" si="255"/>
        <v>0</v>
      </c>
      <c r="CE138" t="b">
        <f t="shared" si="256"/>
        <v>0</v>
      </c>
      <c r="CF138" t="b">
        <f t="shared" si="257"/>
        <v>0</v>
      </c>
      <c r="CG138" t="b">
        <f t="shared" si="258"/>
        <v>0</v>
      </c>
      <c r="CH138" t="b">
        <f t="shared" si="259"/>
        <v>0</v>
      </c>
      <c r="CI138" t="b">
        <f t="shared" si="260"/>
        <v>0</v>
      </c>
      <c r="CJ138" t="b">
        <f t="shared" si="261"/>
        <v>0</v>
      </c>
      <c r="CK138" t="b">
        <f t="shared" si="262"/>
        <v>0</v>
      </c>
      <c r="CL138" t="b">
        <f t="shared" si="263"/>
        <v>0</v>
      </c>
      <c r="CM138" t="b">
        <f t="shared" si="264"/>
        <v>0</v>
      </c>
      <c r="CN138" t="b">
        <f t="shared" si="265"/>
        <v>0</v>
      </c>
      <c r="CO138" t="b">
        <f t="shared" si="266"/>
        <v>0</v>
      </c>
      <c r="CP138" t="b">
        <f t="shared" si="267"/>
        <v>0</v>
      </c>
      <c r="CQ138" t="b">
        <f t="shared" si="268"/>
        <v>0</v>
      </c>
      <c r="CR138" t="b">
        <f t="shared" si="269"/>
        <v>0</v>
      </c>
      <c r="CS138" t="b">
        <f t="shared" si="270"/>
        <v>0</v>
      </c>
      <c r="CT138" t="b">
        <f t="shared" si="271"/>
        <v>0</v>
      </c>
      <c r="CU138" t="b">
        <f t="shared" si="272"/>
        <v>0</v>
      </c>
      <c r="CV138" t="b">
        <f t="shared" si="273"/>
        <v>0</v>
      </c>
      <c r="CW138" t="b">
        <f t="shared" si="274"/>
        <v>0</v>
      </c>
      <c r="CX138" t="b">
        <f t="shared" si="275"/>
        <v>1</v>
      </c>
      <c r="CY138" t="b">
        <f t="shared" si="276"/>
        <v>0</v>
      </c>
      <c r="CZ138" t="b">
        <f t="shared" si="277"/>
        <v>0</v>
      </c>
      <c r="DA138" t="b">
        <f t="shared" si="278"/>
        <v>0</v>
      </c>
      <c r="DB138" t="b">
        <f t="shared" si="279"/>
        <v>0</v>
      </c>
      <c r="DC138" t="b">
        <f t="shared" si="280"/>
        <v>0</v>
      </c>
      <c r="DD138" t="b">
        <f t="shared" si="281"/>
        <v>0</v>
      </c>
    </row>
    <row r="139" spans="1:108">
      <c r="A139" t="s">
        <v>1197</v>
      </c>
      <c r="C139" t="s">
        <v>1192</v>
      </c>
      <c r="E139" t="s">
        <v>987</v>
      </c>
      <c r="F139" t="s">
        <v>969</v>
      </c>
      <c r="G139" t="s">
        <v>970</v>
      </c>
      <c r="H139" t="s">
        <v>7428</v>
      </c>
      <c r="I139" t="s">
        <v>7418</v>
      </c>
      <c r="J139" t="s">
        <v>108</v>
      </c>
      <c r="K139" t="s">
        <v>109</v>
      </c>
      <c r="L139" t="s">
        <v>6470</v>
      </c>
      <c r="M139" t="s">
        <v>6079</v>
      </c>
      <c r="N139" t="s">
        <v>1198</v>
      </c>
      <c r="O139" t="b">
        <f t="shared" si="188"/>
        <v>0</v>
      </c>
      <c r="P139" t="b">
        <f t="shared" si="189"/>
        <v>1</v>
      </c>
      <c r="Q139" t="b">
        <f t="shared" si="190"/>
        <v>1</v>
      </c>
      <c r="R139" t="b">
        <f t="shared" si="191"/>
        <v>1</v>
      </c>
      <c r="S139" t="b">
        <f t="shared" si="192"/>
        <v>0</v>
      </c>
      <c r="T139" t="b">
        <f t="shared" si="193"/>
        <v>1</v>
      </c>
      <c r="U139" t="b">
        <f t="shared" si="194"/>
        <v>1</v>
      </c>
      <c r="V139" t="b">
        <f t="shared" si="195"/>
        <v>1</v>
      </c>
      <c r="W139" t="b">
        <f t="shared" si="196"/>
        <v>0</v>
      </c>
      <c r="X139" t="b">
        <f t="shared" si="197"/>
        <v>0</v>
      </c>
      <c r="Y139" t="b">
        <f t="shared" si="198"/>
        <v>1</v>
      </c>
      <c r="Z139" t="b">
        <f t="shared" si="199"/>
        <v>1</v>
      </c>
      <c r="AA139" t="b">
        <f t="shared" si="200"/>
        <v>1</v>
      </c>
      <c r="AB139" t="b">
        <f t="shared" si="201"/>
        <v>0</v>
      </c>
      <c r="AC139" t="b">
        <f t="shared" si="202"/>
        <v>0</v>
      </c>
      <c r="AD139" t="b">
        <f t="shared" si="203"/>
        <v>0</v>
      </c>
      <c r="AE139" t="b">
        <f t="shared" si="204"/>
        <v>0</v>
      </c>
      <c r="AF139" t="b">
        <f t="shared" si="205"/>
        <v>0</v>
      </c>
      <c r="AG139" t="b">
        <f t="shared" si="206"/>
        <v>1</v>
      </c>
      <c r="AH139" t="b">
        <f t="shared" si="207"/>
        <v>1</v>
      </c>
      <c r="AI139" t="b">
        <f t="shared" si="208"/>
        <v>0</v>
      </c>
      <c r="AJ139" t="b">
        <f t="shared" si="209"/>
        <v>0</v>
      </c>
      <c r="AK139" t="b">
        <f t="shared" si="210"/>
        <v>0</v>
      </c>
      <c r="AL139" t="b">
        <f t="shared" si="211"/>
        <v>0</v>
      </c>
      <c r="AM139" t="b">
        <f t="shared" si="212"/>
        <v>1</v>
      </c>
      <c r="AN139" t="b">
        <f t="shared" si="213"/>
        <v>1</v>
      </c>
      <c r="AO139" t="b">
        <f t="shared" si="214"/>
        <v>0</v>
      </c>
      <c r="AP139" t="b">
        <f t="shared" si="215"/>
        <v>0</v>
      </c>
      <c r="AQ139" t="b">
        <f t="shared" si="216"/>
        <v>1</v>
      </c>
      <c r="AR139" t="b">
        <f t="shared" si="217"/>
        <v>0</v>
      </c>
      <c r="AS139" t="b">
        <f t="shared" si="218"/>
        <v>0</v>
      </c>
      <c r="AT139" t="b">
        <f t="shared" si="219"/>
        <v>1</v>
      </c>
      <c r="AU139" t="b">
        <f t="shared" si="220"/>
        <v>0</v>
      </c>
      <c r="AV139" t="b">
        <f t="shared" si="221"/>
        <v>1</v>
      </c>
      <c r="AW139" t="b">
        <f t="shared" si="222"/>
        <v>0</v>
      </c>
      <c r="AX139" t="b">
        <f t="shared" si="223"/>
        <v>0</v>
      </c>
      <c r="AY139" t="b">
        <f t="shared" si="224"/>
        <v>0</v>
      </c>
      <c r="AZ139" t="b">
        <f t="shared" si="225"/>
        <v>0</v>
      </c>
      <c r="BA139" t="b">
        <f t="shared" si="226"/>
        <v>0</v>
      </c>
      <c r="BB139" t="b">
        <f t="shared" si="227"/>
        <v>1</v>
      </c>
      <c r="BC139" t="b">
        <f t="shared" si="228"/>
        <v>1</v>
      </c>
      <c r="BD139" t="b">
        <f t="shared" si="229"/>
        <v>0</v>
      </c>
      <c r="BE139" t="b">
        <f t="shared" si="230"/>
        <v>0</v>
      </c>
      <c r="BF139" t="b">
        <f t="shared" si="231"/>
        <v>0</v>
      </c>
      <c r="BG139" t="b">
        <f t="shared" si="232"/>
        <v>0</v>
      </c>
      <c r="BH139" t="b">
        <f t="shared" si="233"/>
        <v>0</v>
      </c>
      <c r="BI139" t="b">
        <f t="shared" si="234"/>
        <v>0</v>
      </c>
      <c r="BJ139" t="b">
        <f t="shared" si="235"/>
        <v>1</v>
      </c>
      <c r="BK139" t="b">
        <f t="shared" si="236"/>
        <v>0</v>
      </c>
      <c r="BL139" t="b">
        <f t="shared" si="237"/>
        <v>0</v>
      </c>
      <c r="BM139" t="b">
        <f t="shared" si="238"/>
        <v>0</v>
      </c>
      <c r="BN139" t="b">
        <f t="shared" si="239"/>
        <v>0</v>
      </c>
      <c r="BO139" t="b">
        <f t="shared" si="240"/>
        <v>0</v>
      </c>
      <c r="BP139" t="b">
        <f t="shared" si="241"/>
        <v>0</v>
      </c>
      <c r="BQ139" t="b">
        <f t="shared" si="242"/>
        <v>0</v>
      </c>
      <c r="BR139" t="b">
        <f t="shared" si="243"/>
        <v>0</v>
      </c>
      <c r="BS139" t="b">
        <f t="shared" si="244"/>
        <v>0</v>
      </c>
      <c r="BT139" t="b">
        <f t="shared" si="245"/>
        <v>0</v>
      </c>
      <c r="BU139" t="b">
        <f t="shared" si="246"/>
        <v>1</v>
      </c>
      <c r="BV139" t="b">
        <f t="shared" si="247"/>
        <v>0</v>
      </c>
      <c r="BW139" t="b">
        <f t="shared" si="248"/>
        <v>0</v>
      </c>
      <c r="BX139" t="b">
        <f t="shared" si="249"/>
        <v>1</v>
      </c>
      <c r="BY139" t="b">
        <f t="shared" si="250"/>
        <v>0</v>
      </c>
      <c r="BZ139" t="b">
        <f t="shared" si="251"/>
        <v>0</v>
      </c>
      <c r="CA139" t="b">
        <f t="shared" si="252"/>
        <v>1</v>
      </c>
      <c r="CB139" t="b">
        <f t="shared" si="253"/>
        <v>0</v>
      </c>
      <c r="CC139" t="b">
        <f t="shared" si="254"/>
        <v>1</v>
      </c>
      <c r="CD139" t="b">
        <f t="shared" si="255"/>
        <v>0</v>
      </c>
      <c r="CE139" t="b">
        <f t="shared" si="256"/>
        <v>0</v>
      </c>
      <c r="CF139" t="b">
        <f t="shared" si="257"/>
        <v>0</v>
      </c>
      <c r="CG139" t="b">
        <f t="shared" si="258"/>
        <v>0</v>
      </c>
      <c r="CH139" t="b">
        <f t="shared" si="259"/>
        <v>1</v>
      </c>
      <c r="CI139" t="b">
        <f t="shared" si="260"/>
        <v>0</v>
      </c>
      <c r="CJ139" t="b">
        <f t="shared" si="261"/>
        <v>0</v>
      </c>
      <c r="CK139" t="b">
        <f t="shared" si="262"/>
        <v>0</v>
      </c>
      <c r="CL139" t="b">
        <f t="shared" si="263"/>
        <v>0</v>
      </c>
      <c r="CM139" t="b">
        <f t="shared" si="264"/>
        <v>0</v>
      </c>
      <c r="CN139" t="b">
        <f t="shared" si="265"/>
        <v>0</v>
      </c>
      <c r="CO139" t="b">
        <f t="shared" si="266"/>
        <v>1</v>
      </c>
      <c r="CP139" t="b">
        <f t="shared" si="267"/>
        <v>0</v>
      </c>
      <c r="CQ139" t="b">
        <f t="shared" si="268"/>
        <v>0</v>
      </c>
      <c r="CR139" t="b">
        <f t="shared" si="269"/>
        <v>0</v>
      </c>
      <c r="CS139" t="b">
        <f t="shared" si="270"/>
        <v>0</v>
      </c>
      <c r="CT139" t="b">
        <f t="shared" si="271"/>
        <v>0</v>
      </c>
      <c r="CU139" t="b">
        <f t="shared" si="272"/>
        <v>0</v>
      </c>
      <c r="CV139" t="b">
        <f t="shared" si="273"/>
        <v>0</v>
      </c>
      <c r="CW139" t="b">
        <f t="shared" si="274"/>
        <v>0</v>
      </c>
      <c r="CX139" t="b">
        <f t="shared" si="275"/>
        <v>0</v>
      </c>
      <c r="CY139" t="b">
        <f t="shared" si="276"/>
        <v>0</v>
      </c>
      <c r="CZ139" t="b">
        <f t="shared" si="277"/>
        <v>1</v>
      </c>
      <c r="DA139" t="b">
        <f t="shared" si="278"/>
        <v>0</v>
      </c>
      <c r="DB139" t="b">
        <f t="shared" si="279"/>
        <v>0</v>
      </c>
      <c r="DC139" t="b">
        <f t="shared" si="280"/>
        <v>0</v>
      </c>
      <c r="DD139" t="b">
        <f t="shared" si="281"/>
        <v>1</v>
      </c>
    </row>
    <row r="140" spans="1:108">
      <c r="A140" s="4" t="s">
        <v>1199</v>
      </c>
      <c r="C140" t="s">
        <v>1192</v>
      </c>
      <c r="D140" s="4"/>
      <c r="E140" s="4" t="s">
        <v>987</v>
      </c>
      <c r="F140" t="s">
        <v>969</v>
      </c>
      <c r="G140" t="s">
        <v>970</v>
      </c>
      <c r="H140" t="s">
        <v>7428</v>
      </c>
      <c r="I140" t="s">
        <v>7418</v>
      </c>
      <c r="J140" s="4" t="s">
        <v>124</v>
      </c>
      <c r="K140" s="4" t="s">
        <v>16</v>
      </c>
      <c r="L140" s="4" t="s">
        <v>6471</v>
      </c>
      <c r="M140" t="s">
        <v>6079</v>
      </c>
      <c r="N140" s="4" t="s">
        <v>1200</v>
      </c>
      <c r="O140" s="4" t="b">
        <f t="shared" si="188"/>
        <v>1</v>
      </c>
      <c r="P140" s="4" t="b">
        <f t="shared" si="189"/>
        <v>1</v>
      </c>
      <c r="Q140" s="4" t="b">
        <f t="shared" si="190"/>
        <v>1</v>
      </c>
      <c r="R140" s="4" t="b">
        <f t="shared" si="191"/>
        <v>0</v>
      </c>
      <c r="S140" s="4" t="b">
        <f t="shared" si="192"/>
        <v>1</v>
      </c>
      <c r="T140" s="4" t="b">
        <f t="shared" si="193"/>
        <v>1</v>
      </c>
      <c r="U140" s="4" t="b">
        <f t="shared" si="194"/>
        <v>1</v>
      </c>
      <c r="V140" s="4" t="b">
        <f t="shared" si="195"/>
        <v>1</v>
      </c>
      <c r="W140" s="4" t="b">
        <f t="shared" si="196"/>
        <v>0</v>
      </c>
      <c r="X140" s="4" t="b">
        <f t="shared" si="197"/>
        <v>0</v>
      </c>
      <c r="Y140" s="4" t="b">
        <f t="shared" si="198"/>
        <v>0</v>
      </c>
      <c r="Z140" s="4" t="b">
        <f t="shared" si="199"/>
        <v>0</v>
      </c>
      <c r="AA140" s="4" t="b">
        <f t="shared" si="200"/>
        <v>1</v>
      </c>
      <c r="AB140" s="4" t="b">
        <f t="shared" si="201"/>
        <v>0</v>
      </c>
      <c r="AC140" s="4" t="b">
        <f t="shared" si="202"/>
        <v>0</v>
      </c>
      <c r="AD140" s="4" t="b">
        <f t="shared" si="203"/>
        <v>0</v>
      </c>
      <c r="AE140" s="4" t="b">
        <f t="shared" si="204"/>
        <v>0</v>
      </c>
      <c r="AF140" s="4" t="b">
        <f t="shared" si="205"/>
        <v>0</v>
      </c>
      <c r="AG140" s="4" t="b">
        <f t="shared" si="206"/>
        <v>0</v>
      </c>
      <c r="AH140" s="4" t="b">
        <f t="shared" si="207"/>
        <v>0</v>
      </c>
      <c r="AI140" s="4" t="b">
        <f t="shared" si="208"/>
        <v>0</v>
      </c>
      <c r="AJ140" s="4" t="b">
        <f t="shared" si="209"/>
        <v>0</v>
      </c>
      <c r="AK140" s="4" t="b">
        <f t="shared" si="210"/>
        <v>0</v>
      </c>
      <c r="AL140" s="4" t="b">
        <f t="shared" si="211"/>
        <v>0</v>
      </c>
      <c r="AM140" s="4" t="b">
        <f t="shared" si="212"/>
        <v>0</v>
      </c>
      <c r="AN140" s="4" t="b">
        <f t="shared" si="213"/>
        <v>0</v>
      </c>
      <c r="AO140" s="4" t="b">
        <f t="shared" si="214"/>
        <v>0</v>
      </c>
      <c r="AP140" s="4" t="b">
        <f t="shared" si="215"/>
        <v>0</v>
      </c>
      <c r="AQ140" s="4" t="b">
        <f t="shared" si="216"/>
        <v>0</v>
      </c>
      <c r="AR140" s="4" t="b">
        <f t="shared" si="217"/>
        <v>0</v>
      </c>
      <c r="AS140" s="4" t="b">
        <f t="shared" si="218"/>
        <v>0</v>
      </c>
      <c r="AT140" s="4" t="b">
        <f t="shared" si="219"/>
        <v>0</v>
      </c>
      <c r="AU140" s="4" t="b">
        <f t="shared" si="220"/>
        <v>0</v>
      </c>
      <c r="AV140" s="4" t="b">
        <f t="shared" si="221"/>
        <v>0</v>
      </c>
      <c r="AW140" s="4" t="b">
        <f t="shared" si="222"/>
        <v>0</v>
      </c>
      <c r="AX140" s="4" t="b">
        <f t="shared" si="223"/>
        <v>0</v>
      </c>
      <c r="AY140" s="4" t="b">
        <f t="shared" si="224"/>
        <v>0</v>
      </c>
      <c r="AZ140" s="4" t="b">
        <f t="shared" si="225"/>
        <v>0</v>
      </c>
      <c r="BA140" s="4" t="b">
        <f t="shared" si="226"/>
        <v>0</v>
      </c>
      <c r="BB140" s="4" t="b">
        <f t="shared" si="227"/>
        <v>0</v>
      </c>
      <c r="BC140" s="4" t="b">
        <f t="shared" si="228"/>
        <v>0</v>
      </c>
      <c r="BD140" s="4" t="b">
        <f t="shared" si="229"/>
        <v>0</v>
      </c>
      <c r="BE140" s="4" t="b">
        <f t="shared" si="230"/>
        <v>0</v>
      </c>
      <c r="BF140" s="4" t="b">
        <f t="shared" si="231"/>
        <v>0</v>
      </c>
      <c r="BG140" s="4" t="b">
        <f t="shared" si="232"/>
        <v>0</v>
      </c>
      <c r="BH140" s="4" t="b">
        <f t="shared" si="233"/>
        <v>0</v>
      </c>
      <c r="BI140" s="4" t="b">
        <f t="shared" si="234"/>
        <v>0</v>
      </c>
      <c r="BJ140" s="4" t="b">
        <f t="shared" si="235"/>
        <v>0</v>
      </c>
      <c r="BK140" s="4" t="b">
        <f t="shared" si="236"/>
        <v>0</v>
      </c>
      <c r="BL140" s="4" t="b">
        <f t="shared" si="237"/>
        <v>0</v>
      </c>
      <c r="BM140" s="4" t="b">
        <f t="shared" si="238"/>
        <v>0</v>
      </c>
      <c r="BN140" s="4" t="b">
        <f t="shared" si="239"/>
        <v>0</v>
      </c>
      <c r="BO140" s="4" t="b">
        <f t="shared" si="240"/>
        <v>1</v>
      </c>
      <c r="BP140" s="4" t="b">
        <f t="shared" si="241"/>
        <v>1</v>
      </c>
      <c r="BQ140" s="4" t="b">
        <f t="shared" si="242"/>
        <v>1</v>
      </c>
      <c r="BR140" s="4" t="b">
        <f t="shared" si="243"/>
        <v>0</v>
      </c>
      <c r="BS140" s="4" t="b">
        <f t="shared" si="244"/>
        <v>1</v>
      </c>
      <c r="BT140" s="4" t="b">
        <f t="shared" si="245"/>
        <v>0</v>
      </c>
      <c r="BU140" s="4" t="b">
        <f t="shared" si="246"/>
        <v>0</v>
      </c>
      <c r="BV140" s="4" t="b">
        <f t="shared" si="247"/>
        <v>1</v>
      </c>
      <c r="BW140" s="4" t="b">
        <f t="shared" si="248"/>
        <v>0</v>
      </c>
      <c r="BX140" s="4" t="b">
        <f t="shared" si="249"/>
        <v>0</v>
      </c>
      <c r="BY140" s="4" t="b">
        <f t="shared" si="250"/>
        <v>0</v>
      </c>
      <c r="BZ140" s="4" t="b">
        <f t="shared" si="251"/>
        <v>0</v>
      </c>
      <c r="CA140" s="4" t="b">
        <f t="shared" si="252"/>
        <v>0</v>
      </c>
      <c r="CB140" s="4" t="b">
        <f t="shared" si="253"/>
        <v>1</v>
      </c>
      <c r="CC140" s="4" t="b">
        <f t="shared" si="254"/>
        <v>0</v>
      </c>
      <c r="CD140" s="4" t="b">
        <f t="shared" si="255"/>
        <v>0</v>
      </c>
      <c r="CE140" s="4" t="b">
        <f t="shared" si="256"/>
        <v>0</v>
      </c>
      <c r="CF140" s="4" t="b">
        <f t="shared" si="257"/>
        <v>0</v>
      </c>
      <c r="CG140" s="4" t="b">
        <f t="shared" si="258"/>
        <v>1</v>
      </c>
      <c r="CH140" s="4" t="b">
        <f t="shared" si="259"/>
        <v>0</v>
      </c>
      <c r="CI140" s="4" t="b">
        <f t="shared" si="260"/>
        <v>0</v>
      </c>
      <c r="CJ140" s="4" t="b">
        <f t="shared" si="261"/>
        <v>1</v>
      </c>
      <c r="CK140" s="4" t="b">
        <f t="shared" si="262"/>
        <v>1</v>
      </c>
      <c r="CL140" s="4" t="b">
        <f t="shared" si="263"/>
        <v>0</v>
      </c>
      <c r="CM140" s="4" t="b">
        <f t="shared" si="264"/>
        <v>0</v>
      </c>
      <c r="CN140" s="4" t="b">
        <f t="shared" si="265"/>
        <v>0</v>
      </c>
      <c r="CO140" s="4" t="b">
        <f t="shared" si="266"/>
        <v>0</v>
      </c>
      <c r="CP140" s="4" t="b">
        <f t="shared" si="267"/>
        <v>0</v>
      </c>
      <c r="CQ140" s="4" t="b">
        <f t="shared" si="268"/>
        <v>0</v>
      </c>
      <c r="CR140" s="4" t="b">
        <f t="shared" si="269"/>
        <v>0</v>
      </c>
      <c r="CS140" s="4" t="b">
        <f t="shared" si="270"/>
        <v>0</v>
      </c>
      <c r="CT140" s="4" t="b">
        <f t="shared" si="271"/>
        <v>0</v>
      </c>
      <c r="CU140" s="4" t="b">
        <f t="shared" si="272"/>
        <v>0</v>
      </c>
      <c r="CV140" s="4" t="b">
        <f t="shared" si="273"/>
        <v>0</v>
      </c>
      <c r="CW140" s="4" t="b">
        <f t="shared" si="274"/>
        <v>0</v>
      </c>
      <c r="CX140" s="4" t="b">
        <f t="shared" si="275"/>
        <v>0</v>
      </c>
      <c r="CY140" s="4" t="b">
        <f t="shared" si="276"/>
        <v>0</v>
      </c>
      <c r="CZ140" s="4" t="b">
        <f t="shared" si="277"/>
        <v>0</v>
      </c>
      <c r="DA140" s="4" t="b">
        <f t="shared" si="278"/>
        <v>0</v>
      </c>
      <c r="DB140" s="4" t="b">
        <f t="shared" si="279"/>
        <v>0</v>
      </c>
      <c r="DC140" s="4" t="b">
        <f t="shared" si="280"/>
        <v>0</v>
      </c>
      <c r="DD140" s="4" t="b">
        <f t="shared" si="281"/>
        <v>0</v>
      </c>
    </row>
    <row r="141" spans="1:108">
      <c r="A141" t="s">
        <v>1201</v>
      </c>
      <c r="C141" t="s">
        <v>1192</v>
      </c>
      <c r="E141" t="s">
        <v>987</v>
      </c>
      <c r="F141" t="s">
        <v>969</v>
      </c>
      <c r="G141" t="s">
        <v>970</v>
      </c>
      <c r="H141" t="s">
        <v>7428</v>
      </c>
      <c r="I141" t="s">
        <v>7418</v>
      </c>
      <c r="J141" t="s">
        <v>124</v>
      </c>
      <c r="K141" t="s">
        <v>16</v>
      </c>
      <c r="L141" t="s">
        <v>6472</v>
      </c>
      <c r="M141" t="s">
        <v>6079</v>
      </c>
      <c r="N141" t="s">
        <v>1202</v>
      </c>
      <c r="O141" t="b">
        <f t="shared" si="188"/>
        <v>1</v>
      </c>
      <c r="P141" t="b">
        <f t="shared" si="189"/>
        <v>1</v>
      </c>
      <c r="Q141" t="b">
        <f t="shared" si="190"/>
        <v>1</v>
      </c>
      <c r="R141" t="b">
        <f t="shared" si="191"/>
        <v>1</v>
      </c>
      <c r="S141" t="b">
        <f t="shared" si="192"/>
        <v>1</v>
      </c>
      <c r="T141" t="b">
        <f t="shared" si="193"/>
        <v>1</v>
      </c>
      <c r="U141" t="b">
        <f t="shared" si="194"/>
        <v>1</v>
      </c>
      <c r="V141" t="b">
        <f t="shared" si="195"/>
        <v>1</v>
      </c>
      <c r="W141" t="b">
        <f t="shared" si="196"/>
        <v>0</v>
      </c>
      <c r="X141" t="b">
        <f t="shared" si="197"/>
        <v>1</v>
      </c>
      <c r="Y141" t="b">
        <f t="shared" si="198"/>
        <v>0</v>
      </c>
      <c r="Z141" t="b">
        <f t="shared" si="199"/>
        <v>0</v>
      </c>
      <c r="AA141" t="b">
        <f t="shared" si="200"/>
        <v>1</v>
      </c>
      <c r="AB141" t="b">
        <f t="shared" si="201"/>
        <v>0</v>
      </c>
      <c r="AC141" t="b">
        <f t="shared" si="202"/>
        <v>0</v>
      </c>
      <c r="AD141" t="b">
        <f t="shared" si="203"/>
        <v>0</v>
      </c>
      <c r="AE141" t="b">
        <f t="shared" si="204"/>
        <v>0</v>
      </c>
      <c r="AF141" t="b">
        <f t="shared" si="205"/>
        <v>0</v>
      </c>
      <c r="AG141" t="b">
        <f t="shared" si="206"/>
        <v>0</v>
      </c>
      <c r="AH141" t="b">
        <f t="shared" si="207"/>
        <v>1</v>
      </c>
      <c r="AI141" t="b">
        <f t="shared" si="208"/>
        <v>1</v>
      </c>
      <c r="AJ141" t="b">
        <f t="shared" si="209"/>
        <v>0</v>
      </c>
      <c r="AK141" t="b">
        <f t="shared" si="210"/>
        <v>0</v>
      </c>
      <c r="AL141" t="b">
        <f t="shared" si="211"/>
        <v>1</v>
      </c>
      <c r="AM141" t="b">
        <f t="shared" si="212"/>
        <v>0</v>
      </c>
      <c r="AN141" t="b">
        <f t="shared" si="213"/>
        <v>0</v>
      </c>
      <c r="AO141" t="b">
        <f t="shared" si="214"/>
        <v>0</v>
      </c>
      <c r="AP141" t="b">
        <f t="shared" si="215"/>
        <v>0</v>
      </c>
      <c r="AQ141" t="b">
        <f t="shared" si="216"/>
        <v>0</v>
      </c>
      <c r="AR141" t="b">
        <f t="shared" si="217"/>
        <v>0</v>
      </c>
      <c r="AS141" t="b">
        <f t="shared" si="218"/>
        <v>0</v>
      </c>
      <c r="AT141" t="b">
        <f t="shared" si="219"/>
        <v>0</v>
      </c>
      <c r="AU141" t="b">
        <f t="shared" si="220"/>
        <v>0</v>
      </c>
      <c r="AV141" t="b">
        <f t="shared" si="221"/>
        <v>0</v>
      </c>
      <c r="AW141" t="b">
        <f t="shared" si="222"/>
        <v>1</v>
      </c>
      <c r="AX141" t="b">
        <f t="shared" si="223"/>
        <v>0</v>
      </c>
      <c r="AY141" t="b">
        <f t="shared" si="224"/>
        <v>0</v>
      </c>
      <c r="AZ141" t="b">
        <f t="shared" si="225"/>
        <v>0</v>
      </c>
      <c r="BA141" t="b">
        <f t="shared" si="226"/>
        <v>0</v>
      </c>
      <c r="BB141" t="b">
        <f t="shared" si="227"/>
        <v>0</v>
      </c>
      <c r="BC141" t="b">
        <f t="shared" si="228"/>
        <v>0</v>
      </c>
      <c r="BD141" t="b">
        <f t="shared" si="229"/>
        <v>0</v>
      </c>
      <c r="BE141" t="b">
        <f t="shared" si="230"/>
        <v>0</v>
      </c>
      <c r="BF141" t="b">
        <f t="shared" si="231"/>
        <v>1</v>
      </c>
      <c r="BG141" t="b">
        <f t="shared" si="232"/>
        <v>0</v>
      </c>
      <c r="BH141" t="b">
        <f t="shared" si="233"/>
        <v>0</v>
      </c>
      <c r="BI141" t="b">
        <f t="shared" si="234"/>
        <v>0</v>
      </c>
      <c r="BJ141" t="b">
        <f t="shared" si="235"/>
        <v>0</v>
      </c>
      <c r="BK141" t="b">
        <f t="shared" si="236"/>
        <v>0</v>
      </c>
      <c r="BL141" t="b">
        <f t="shared" si="237"/>
        <v>0</v>
      </c>
      <c r="BM141" t="b">
        <f t="shared" si="238"/>
        <v>0</v>
      </c>
      <c r="BN141" t="b">
        <f t="shared" si="239"/>
        <v>1</v>
      </c>
      <c r="BO141" t="b">
        <f t="shared" si="240"/>
        <v>0</v>
      </c>
      <c r="BP141" t="b">
        <f t="shared" si="241"/>
        <v>1</v>
      </c>
      <c r="BQ141" t="b">
        <f t="shared" si="242"/>
        <v>1</v>
      </c>
      <c r="BR141" t="b">
        <f t="shared" si="243"/>
        <v>0</v>
      </c>
      <c r="BS141" t="b">
        <f t="shared" si="244"/>
        <v>0</v>
      </c>
      <c r="BT141" t="b">
        <f t="shared" si="245"/>
        <v>0</v>
      </c>
      <c r="BU141" t="b">
        <f t="shared" si="246"/>
        <v>0</v>
      </c>
      <c r="BV141" t="b">
        <f t="shared" si="247"/>
        <v>0</v>
      </c>
      <c r="BW141" t="b">
        <f t="shared" si="248"/>
        <v>0</v>
      </c>
      <c r="BX141" t="b">
        <f t="shared" si="249"/>
        <v>0</v>
      </c>
      <c r="BY141" t="b">
        <f t="shared" si="250"/>
        <v>0</v>
      </c>
      <c r="BZ141" t="b">
        <f t="shared" si="251"/>
        <v>0</v>
      </c>
      <c r="CA141" t="b">
        <f t="shared" si="252"/>
        <v>0</v>
      </c>
      <c r="CB141" t="b">
        <f t="shared" si="253"/>
        <v>0</v>
      </c>
      <c r="CC141" t="b">
        <f t="shared" si="254"/>
        <v>0</v>
      </c>
      <c r="CD141" t="b">
        <f t="shared" si="255"/>
        <v>0</v>
      </c>
      <c r="CE141" t="b">
        <f t="shared" si="256"/>
        <v>0</v>
      </c>
      <c r="CF141" t="b">
        <f t="shared" si="257"/>
        <v>0</v>
      </c>
      <c r="CG141" t="b">
        <f t="shared" si="258"/>
        <v>1</v>
      </c>
      <c r="CH141" t="b">
        <f t="shared" si="259"/>
        <v>1</v>
      </c>
      <c r="CI141" t="b">
        <f t="shared" si="260"/>
        <v>0</v>
      </c>
      <c r="CJ141" t="b">
        <f t="shared" si="261"/>
        <v>0</v>
      </c>
      <c r="CK141" t="b">
        <f t="shared" si="262"/>
        <v>0</v>
      </c>
      <c r="CL141" t="b">
        <f t="shared" si="263"/>
        <v>0</v>
      </c>
      <c r="CM141" t="b">
        <f t="shared" si="264"/>
        <v>0</v>
      </c>
      <c r="CN141" t="b">
        <f t="shared" si="265"/>
        <v>0</v>
      </c>
      <c r="CO141" t="b">
        <f t="shared" si="266"/>
        <v>0</v>
      </c>
      <c r="CP141" t="b">
        <f t="shared" si="267"/>
        <v>0</v>
      </c>
      <c r="CQ141" t="b">
        <f t="shared" si="268"/>
        <v>0</v>
      </c>
      <c r="CR141" t="b">
        <f t="shared" si="269"/>
        <v>0</v>
      </c>
      <c r="CS141" t="b">
        <f t="shared" si="270"/>
        <v>0</v>
      </c>
      <c r="CT141" t="b">
        <f t="shared" si="271"/>
        <v>0</v>
      </c>
      <c r="CU141" t="b">
        <f t="shared" si="272"/>
        <v>0</v>
      </c>
      <c r="CV141" t="b">
        <f t="shared" si="273"/>
        <v>0</v>
      </c>
      <c r="CW141" t="b">
        <f t="shared" si="274"/>
        <v>0</v>
      </c>
      <c r="CX141" t="b">
        <f t="shared" si="275"/>
        <v>0</v>
      </c>
      <c r="CY141" t="b">
        <f t="shared" si="276"/>
        <v>0</v>
      </c>
      <c r="CZ141" t="b">
        <f t="shared" si="277"/>
        <v>0</v>
      </c>
      <c r="DA141" t="b">
        <f t="shared" si="278"/>
        <v>0</v>
      </c>
      <c r="DB141" t="b">
        <f t="shared" si="279"/>
        <v>0</v>
      </c>
      <c r="DC141" t="b">
        <f t="shared" si="280"/>
        <v>0</v>
      </c>
      <c r="DD141" t="b">
        <f t="shared" si="281"/>
        <v>0</v>
      </c>
    </row>
    <row r="142" spans="1:108">
      <c r="A142" s="4" t="s">
        <v>1203</v>
      </c>
      <c r="C142" t="s">
        <v>1192</v>
      </c>
      <c r="D142" s="4"/>
      <c r="E142" s="4" t="s">
        <v>987</v>
      </c>
      <c r="F142" t="s">
        <v>969</v>
      </c>
      <c r="G142" t="s">
        <v>970</v>
      </c>
      <c r="H142" t="s">
        <v>7428</v>
      </c>
      <c r="I142" t="s">
        <v>7418</v>
      </c>
      <c r="J142" s="4" t="s">
        <v>204</v>
      </c>
      <c r="K142" s="4" t="s">
        <v>205</v>
      </c>
      <c r="L142" s="4" t="s">
        <v>6473</v>
      </c>
      <c r="M142" t="s">
        <v>6079</v>
      </c>
      <c r="N142" s="4" t="s">
        <v>1204</v>
      </c>
      <c r="O142" s="4" t="b">
        <f t="shared" si="188"/>
        <v>1</v>
      </c>
      <c r="P142" s="4" t="b">
        <f t="shared" si="189"/>
        <v>0</v>
      </c>
      <c r="Q142" s="4" t="b">
        <f t="shared" si="190"/>
        <v>0</v>
      </c>
      <c r="R142" s="4" t="b">
        <f t="shared" si="191"/>
        <v>0</v>
      </c>
      <c r="S142" s="4" t="b">
        <f t="shared" si="192"/>
        <v>1</v>
      </c>
      <c r="T142" s="4" t="b">
        <f t="shared" si="193"/>
        <v>0</v>
      </c>
      <c r="U142" s="4" t="b">
        <f t="shared" si="194"/>
        <v>1</v>
      </c>
      <c r="V142" s="4" t="b">
        <f t="shared" si="195"/>
        <v>0</v>
      </c>
      <c r="W142" s="4" t="b">
        <f t="shared" si="196"/>
        <v>1</v>
      </c>
      <c r="X142" s="4" t="b">
        <f t="shared" si="197"/>
        <v>0</v>
      </c>
      <c r="Y142" s="4" t="b">
        <f t="shared" si="198"/>
        <v>1</v>
      </c>
      <c r="Z142" s="4" t="b">
        <f t="shared" si="199"/>
        <v>1</v>
      </c>
      <c r="AA142" s="4" t="b">
        <f t="shared" si="200"/>
        <v>0</v>
      </c>
      <c r="AB142" s="4" t="b">
        <f t="shared" si="201"/>
        <v>1</v>
      </c>
      <c r="AC142" s="4" t="b">
        <f t="shared" si="202"/>
        <v>0</v>
      </c>
      <c r="AD142" s="4" t="b">
        <f t="shared" si="203"/>
        <v>0</v>
      </c>
      <c r="AE142" s="4" t="b">
        <f t="shared" si="204"/>
        <v>0</v>
      </c>
      <c r="AF142" s="4" t="b">
        <f t="shared" si="205"/>
        <v>0</v>
      </c>
      <c r="AG142" s="4" t="b">
        <f t="shared" si="206"/>
        <v>0</v>
      </c>
      <c r="AH142" s="4" t="b">
        <f t="shared" si="207"/>
        <v>0</v>
      </c>
      <c r="AI142" s="4" t="b">
        <f t="shared" si="208"/>
        <v>0</v>
      </c>
      <c r="AJ142" s="4" t="b">
        <f t="shared" si="209"/>
        <v>0</v>
      </c>
      <c r="AK142" s="4" t="b">
        <f t="shared" si="210"/>
        <v>0</v>
      </c>
      <c r="AL142" s="4" t="b">
        <f t="shared" si="211"/>
        <v>0</v>
      </c>
      <c r="AM142" s="4" t="b">
        <f t="shared" si="212"/>
        <v>0</v>
      </c>
      <c r="AN142" s="4" t="b">
        <f t="shared" si="213"/>
        <v>0</v>
      </c>
      <c r="AO142" s="4" t="b">
        <f t="shared" si="214"/>
        <v>0</v>
      </c>
      <c r="AP142" s="4" t="b">
        <f t="shared" si="215"/>
        <v>0</v>
      </c>
      <c r="AQ142" s="4" t="b">
        <f t="shared" si="216"/>
        <v>0</v>
      </c>
      <c r="AR142" s="4" t="b">
        <f t="shared" si="217"/>
        <v>0</v>
      </c>
      <c r="AS142" s="4" t="b">
        <f t="shared" si="218"/>
        <v>0</v>
      </c>
      <c r="AT142" s="4" t="b">
        <f t="shared" si="219"/>
        <v>0</v>
      </c>
      <c r="AU142" s="4" t="b">
        <f t="shared" si="220"/>
        <v>0</v>
      </c>
      <c r="AV142" s="4" t="b">
        <f t="shared" si="221"/>
        <v>0</v>
      </c>
      <c r="AW142" s="4" t="b">
        <f t="shared" si="222"/>
        <v>0</v>
      </c>
      <c r="AX142" s="4" t="b">
        <f t="shared" si="223"/>
        <v>0</v>
      </c>
      <c r="AY142" s="4" t="b">
        <f t="shared" si="224"/>
        <v>0</v>
      </c>
      <c r="AZ142" s="4" t="b">
        <f t="shared" si="225"/>
        <v>0</v>
      </c>
      <c r="BA142" s="4" t="b">
        <f t="shared" si="226"/>
        <v>1</v>
      </c>
      <c r="BB142" s="4" t="b">
        <f t="shared" si="227"/>
        <v>0</v>
      </c>
      <c r="BC142" s="4" t="b">
        <f t="shared" si="228"/>
        <v>0</v>
      </c>
      <c r="BD142" s="4" t="b">
        <f t="shared" si="229"/>
        <v>0</v>
      </c>
      <c r="BE142" s="4" t="b">
        <f t="shared" si="230"/>
        <v>0</v>
      </c>
      <c r="BF142" s="4" t="b">
        <f t="shared" si="231"/>
        <v>0</v>
      </c>
      <c r="BG142" s="4" t="b">
        <f t="shared" si="232"/>
        <v>0</v>
      </c>
      <c r="BH142" s="4" t="b">
        <f t="shared" si="233"/>
        <v>0</v>
      </c>
      <c r="BI142" s="4" t="b">
        <f t="shared" si="234"/>
        <v>1</v>
      </c>
      <c r="BJ142" s="4" t="b">
        <f t="shared" si="235"/>
        <v>0</v>
      </c>
      <c r="BK142" s="4" t="b">
        <f t="shared" si="236"/>
        <v>0</v>
      </c>
      <c r="BL142" s="4" t="b">
        <f t="shared" si="237"/>
        <v>1</v>
      </c>
      <c r="BM142" s="4" t="b">
        <f t="shared" si="238"/>
        <v>0</v>
      </c>
      <c r="BN142" s="4" t="b">
        <f t="shared" si="239"/>
        <v>0</v>
      </c>
      <c r="BO142" s="4" t="b">
        <f t="shared" si="240"/>
        <v>0</v>
      </c>
      <c r="BP142" s="4" t="b">
        <f t="shared" si="241"/>
        <v>0</v>
      </c>
      <c r="BQ142" s="4" t="b">
        <f t="shared" si="242"/>
        <v>1</v>
      </c>
      <c r="BR142" s="4" t="b">
        <f t="shared" si="243"/>
        <v>0</v>
      </c>
      <c r="BS142" s="4" t="b">
        <f t="shared" si="244"/>
        <v>1</v>
      </c>
      <c r="BT142" s="4" t="b">
        <f t="shared" si="245"/>
        <v>0</v>
      </c>
      <c r="BU142" s="4" t="b">
        <f t="shared" si="246"/>
        <v>0</v>
      </c>
      <c r="BV142" s="4" t="b">
        <f t="shared" si="247"/>
        <v>0</v>
      </c>
      <c r="BW142" s="4" t="b">
        <f t="shared" si="248"/>
        <v>0</v>
      </c>
      <c r="BX142" s="4" t="b">
        <f t="shared" si="249"/>
        <v>0</v>
      </c>
      <c r="BY142" s="4" t="b">
        <f t="shared" si="250"/>
        <v>0</v>
      </c>
      <c r="BZ142" s="4" t="b">
        <f t="shared" si="251"/>
        <v>0</v>
      </c>
      <c r="CA142" s="4" t="b">
        <f t="shared" si="252"/>
        <v>0</v>
      </c>
      <c r="CB142" s="4" t="b">
        <f t="shared" si="253"/>
        <v>0</v>
      </c>
      <c r="CC142" s="4" t="b">
        <f t="shared" si="254"/>
        <v>0</v>
      </c>
      <c r="CD142" s="4" t="b">
        <f t="shared" si="255"/>
        <v>0</v>
      </c>
      <c r="CE142" s="4" t="b">
        <f t="shared" si="256"/>
        <v>0</v>
      </c>
      <c r="CF142" s="4" t="b">
        <f t="shared" si="257"/>
        <v>0</v>
      </c>
      <c r="CG142" s="4" t="b">
        <f t="shared" si="258"/>
        <v>1</v>
      </c>
      <c r="CH142" s="4" t="b">
        <f t="shared" si="259"/>
        <v>0</v>
      </c>
      <c r="CI142" s="4" t="b">
        <f t="shared" si="260"/>
        <v>0</v>
      </c>
      <c r="CJ142" s="4" t="b">
        <f t="shared" si="261"/>
        <v>0</v>
      </c>
      <c r="CK142" s="4" t="b">
        <f t="shared" si="262"/>
        <v>1</v>
      </c>
      <c r="CL142" s="4" t="b">
        <f t="shared" si="263"/>
        <v>0</v>
      </c>
      <c r="CM142" s="4" t="b">
        <f t="shared" si="264"/>
        <v>0</v>
      </c>
      <c r="CN142" s="4" t="b">
        <f t="shared" si="265"/>
        <v>0</v>
      </c>
      <c r="CO142" s="4" t="b">
        <f t="shared" si="266"/>
        <v>0</v>
      </c>
      <c r="CP142" s="4" t="b">
        <f t="shared" si="267"/>
        <v>0</v>
      </c>
      <c r="CQ142" s="4" t="b">
        <f t="shared" si="268"/>
        <v>0</v>
      </c>
      <c r="CR142" s="4" t="b">
        <f t="shared" si="269"/>
        <v>0</v>
      </c>
      <c r="CS142" s="4" t="b">
        <f t="shared" si="270"/>
        <v>0</v>
      </c>
      <c r="CT142" s="4" t="b">
        <f t="shared" si="271"/>
        <v>0</v>
      </c>
      <c r="CU142" s="4" t="b">
        <f t="shared" si="272"/>
        <v>0</v>
      </c>
      <c r="CV142" s="4" t="b">
        <f t="shared" si="273"/>
        <v>0</v>
      </c>
      <c r="CW142" s="4" t="b">
        <f t="shared" si="274"/>
        <v>0</v>
      </c>
      <c r="CX142" s="4" t="b">
        <f t="shared" si="275"/>
        <v>0</v>
      </c>
      <c r="CY142" s="4" t="b">
        <f t="shared" si="276"/>
        <v>0</v>
      </c>
      <c r="CZ142" s="4" t="b">
        <f t="shared" si="277"/>
        <v>0</v>
      </c>
      <c r="DA142" s="4" t="b">
        <f t="shared" si="278"/>
        <v>0</v>
      </c>
      <c r="DB142" s="4" t="b">
        <f t="shared" si="279"/>
        <v>0</v>
      </c>
      <c r="DC142" s="4" t="b">
        <f t="shared" si="280"/>
        <v>0</v>
      </c>
      <c r="DD142" s="4" t="b">
        <f t="shared" si="281"/>
        <v>0</v>
      </c>
    </row>
    <row r="143" spans="1:108">
      <c r="A143" s="4" t="s">
        <v>1205</v>
      </c>
      <c r="C143" t="s">
        <v>1192</v>
      </c>
      <c r="D143" s="4"/>
      <c r="E143" s="4" t="s">
        <v>987</v>
      </c>
      <c r="F143" t="s">
        <v>969</v>
      </c>
      <c r="G143" t="s">
        <v>970</v>
      </c>
      <c r="H143" t="s">
        <v>7428</v>
      </c>
      <c r="I143" t="s">
        <v>7418</v>
      </c>
      <c r="J143" s="4" t="s">
        <v>124</v>
      </c>
      <c r="K143" s="4" t="s">
        <v>16</v>
      </c>
      <c r="L143" s="4" t="s">
        <v>6461</v>
      </c>
      <c r="M143" t="s">
        <v>6079</v>
      </c>
      <c r="N143" s="4" t="s">
        <v>1206</v>
      </c>
      <c r="O143" s="4" t="b">
        <f t="shared" si="188"/>
        <v>1</v>
      </c>
      <c r="P143" s="4" t="b">
        <f t="shared" si="189"/>
        <v>1</v>
      </c>
      <c r="Q143" s="4" t="b">
        <f t="shared" si="190"/>
        <v>1</v>
      </c>
      <c r="R143" s="4" t="b">
        <f t="shared" si="191"/>
        <v>1</v>
      </c>
      <c r="S143" s="4" t="b">
        <f t="shared" si="192"/>
        <v>1</v>
      </c>
      <c r="T143" s="4" t="b">
        <f t="shared" si="193"/>
        <v>1</v>
      </c>
      <c r="U143" s="4" t="b">
        <f t="shared" si="194"/>
        <v>1</v>
      </c>
      <c r="V143" s="4" t="b">
        <f t="shared" si="195"/>
        <v>1</v>
      </c>
      <c r="W143" s="4" t="b">
        <f t="shared" si="196"/>
        <v>1</v>
      </c>
      <c r="X143" s="4" t="b">
        <f t="shared" si="197"/>
        <v>0</v>
      </c>
      <c r="Y143" s="4" t="b">
        <f t="shared" si="198"/>
        <v>1</v>
      </c>
      <c r="Z143" s="4" t="b">
        <f t="shared" si="199"/>
        <v>0</v>
      </c>
      <c r="AA143" s="4" t="b">
        <f t="shared" si="200"/>
        <v>0</v>
      </c>
      <c r="AB143" s="4" t="b">
        <f t="shared" si="201"/>
        <v>1</v>
      </c>
      <c r="AC143" s="4" t="b">
        <f t="shared" si="202"/>
        <v>0</v>
      </c>
      <c r="AD143" s="4" t="b">
        <f t="shared" si="203"/>
        <v>0</v>
      </c>
      <c r="AE143" s="4" t="b">
        <f t="shared" si="204"/>
        <v>0</v>
      </c>
      <c r="AF143" s="4" t="b">
        <f t="shared" si="205"/>
        <v>0</v>
      </c>
      <c r="AG143" s="4" t="b">
        <f t="shared" si="206"/>
        <v>1</v>
      </c>
      <c r="AH143" s="4" t="b">
        <f t="shared" si="207"/>
        <v>1</v>
      </c>
      <c r="AI143" s="4" t="b">
        <f t="shared" si="208"/>
        <v>1</v>
      </c>
      <c r="AJ143" s="4" t="b">
        <f t="shared" si="209"/>
        <v>0</v>
      </c>
      <c r="AK143" s="4" t="b">
        <f t="shared" si="210"/>
        <v>0</v>
      </c>
      <c r="AL143" s="4" t="b">
        <f t="shared" si="211"/>
        <v>1</v>
      </c>
      <c r="AM143" s="4" t="b">
        <f t="shared" si="212"/>
        <v>1</v>
      </c>
      <c r="AN143" s="4" t="b">
        <f t="shared" si="213"/>
        <v>0</v>
      </c>
      <c r="AO143" s="4" t="b">
        <f t="shared" si="214"/>
        <v>0</v>
      </c>
      <c r="AP143" s="4" t="b">
        <f t="shared" si="215"/>
        <v>0</v>
      </c>
      <c r="AQ143" s="4" t="b">
        <f t="shared" si="216"/>
        <v>0</v>
      </c>
      <c r="AR143" s="4" t="b">
        <f t="shared" si="217"/>
        <v>0</v>
      </c>
      <c r="AS143" s="4" t="b">
        <f t="shared" si="218"/>
        <v>0</v>
      </c>
      <c r="AT143" s="4" t="b">
        <f t="shared" si="219"/>
        <v>0</v>
      </c>
      <c r="AU143" s="4" t="b">
        <f t="shared" si="220"/>
        <v>1</v>
      </c>
      <c r="AV143" s="4" t="b">
        <f t="shared" si="221"/>
        <v>0</v>
      </c>
      <c r="AW143" s="4" t="b">
        <f t="shared" si="222"/>
        <v>0</v>
      </c>
      <c r="AX143" s="4" t="b">
        <f t="shared" si="223"/>
        <v>0</v>
      </c>
      <c r="AY143" s="4" t="b">
        <f t="shared" si="224"/>
        <v>0</v>
      </c>
      <c r="AZ143" s="4" t="b">
        <f t="shared" si="225"/>
        <v>0</v>
      </c>
      <c r="BA143" s="4" t="b">
        <f t="shared" si="226"/>
        <v>1</v>
      </c>
      <c r="BB143" s="4" t="b">
        <f t="shared" si="227"/>
        <v>0</v>
      </c>
      <c r="BC143" s="4" t="b">
        <f t="shared" si="228"/>
        <v>0</v>
      </c>
      <c r="BD143" s="4" t="b">
        <f t="shared" si="229"/>
        <v>0</v>
      </c>
      <c r="BE143" s="4" t="b">
        <f t="shared" si="230"/>
        <v>0</v>
      </c>
      <c r="BF143" s="4" t="b">
        <f t="shared" si="231"/>
        <v>0</v>
      </c>
      <c r="BG143" s="4" t="b">
        <f t="shared" si="232"/>
        <v>1</v>
      </c>
      <c r="BH143" s="4" t="b">
        <f t="shared" si="233"/>
        <v>1</v>
      </c>
      <c r="BI143" s="4" t="b">
        <f t="shared" si="234"/>
        <v>0</v>
      </c>
      <c r="BJ143" s="4" t="b">
        <f t="shared" si="235"/>
        <v>0</v>
      </c>
      <c r="BK143" s="4" t="b">
        <f t="shared" si="236"/>
        <v>0</v>
      </c>
      <c r="BL143" s="4" t="b">
        <f t="shared" si="237"/>
        <v>1</v>
      </c>
      <c r="BM143" s="4" t="b">
        <f t="shared" si="238"/>
        <v>0</v>
      </c>
      <c r="BN143" s="4" t="b">
        <f t="shared" si="239"/>
        <v>0</v>
      </c>
      <c r="BO143" s="4" t="b">
        <f t="shared" si="240"/>
        <v>0</v>
      </c>
      <c r="BP143" s="4" t="b">
        <f t="shared" si="241"/>
        <v>1</v>
      </c>
      <c r="BQ143" s="4" t="b">
        <f t="shared" si="242"/>
        <v>1</v>
      </c>
      <c r="BR143" s="4" t="b">
        <f t="shared" si="243"/>
        <v>0</v>
      </c>
      <c r="BS143" s="4" t="b">
        <f t="shared" si="244"/>
        <v>1</v>
      </c>
      <c r="BT143" s="4" t="b">
        <f t="shared" si="245"/>
        <v>0</v>
      </c>
      <c r="BU143" s="4" t="b">
        <f t="shared" si="246"/>
        <v>0</v>
      </c>
      <c r="BV143" s="4" t="b">
        <f t="shared" si="247"/>
        <v>0</v>
      </c>
      <c r="BW143" s="4" t="b">
        <f t="shared" si="248"/>
        <v>0</v>
      </c>
      <c r="BX143" s="4" t="b">
        <f t="shared" si="249"/>
        <v>0</v>
      </c>
      <c r="BY143" s="4" t="b">
        <f t="shared" si="250"/>
        <v>0</v>
      </c>
      <c r="BZ143" s="4" t="b">
        <f t="shared" si="251"/>
        <v>0</v>
      </c>
      <c r="CA143" s="4" t="b">
        <f t="shared" si="252"/>
        <v>0</v>
      </c>
      <c r="CB143" s="4" t="b">
        <f t="shared" si="253"/>
        <v>0</v>
      </c>
      <c r="CC143" s="4" t="b">
        <f t="shared" si="254"/>
        <v>1</v>
      </c>
      <c r="CD143" s="4" t="b">
        <f t="shared" si="255"/>
        <v>0</v>
      </c>
      <c r="CE143" s="4" t="b">
        <f t="shared" si="256"/>
        <v>0</v>
      </c>
      <c r="CF143" s="4" t="b">
        <f t="shared" si="257"/>
        <v>0</v>
      </c>
      <c r="CG143" s="4" t="b">
        <f t="shared" si="258"/>
        <v>1</v>
      </c>
      <c r="CH143" s="4" t="b">
        <f t="shared" si="259"/>
        <v>1</v>
      </c>
      <c r="CI143" s="4" t="b">
        <f t="shared" si="260"/>
        <v>0</v>
      </c>
      <c r="CJ143" s="4" t="b">
        <f t="shared" si="261"/>
        <v>0</v>
      </c>
      <c r="CK143" s="4" t="b">
        <f t="shared" si="262"/>
        <v>0</v>
      </c>
      <c r="CL143" s="4" t="b">
        <f t="shared" si="263"/>
        <v>0</v>
      </c>
      <c r="CM143" s="4" t="b">
        <f t="shared" si="264"/>
        <v>1</v>
      </c>
      <c r="CN143" s="4" t="b">
        <f t="shared" si="265"/>
        <v>0</v>
      </c>
      <c r="CO143" s="4" t="b">
        <f t="shared" si="266"/>
        <v>0</v>
      </c>
      <c r="CP143" s="4" t="b">
        <f t="shared" si="267"/>
        <v>0</v>
      </c>
      <c r="CQ143" s="4" t="b">
        <f t="shared" si="268"/>
        <v>0</v>
      </c>
      <c r="CR143" s="4" t="b">
        <f t="shared" si="269"/>
        <v>0</v>
      </c>
      <c r="CS143" s="4" t="b">
        <f t="shared" si="270"/>
        <v>0</v>
      </c>
      <c r="CT143" s="4" t="b">
        <f t="shared" si="271"/>
        <v>0</v>
      </c>
      <c r="CU143" s="4" t="b">
        <f t="shared" si="272"/>
        <v>0</v>
      </c>
      <c r="CV143" s="4" t="b">
        <f t="shared" si="273"/>
        <v>0</v>
      </c>
      <c r="CW143" s="4" t="b">
        <f t="shared" si="274"/>
        <v>0</v>
      </c>
      <c r="CX143" s="4" t="b">
        <f t="shared" si="275"/>
        <v>0</v>
      </c>
      <c r="CY143" s="4" t="b">
        <f t="shared" si="276"/>
        <v>0</v>
      </c>
      <c r="CZ143" s="4" t="b">
        <f t="shared" si="277"/>
        <v>1</v>
      </c>
      <c r="DA143" s="4" t="b">
        <f t="shared" si="278"/>
        <v>0</v>
      </c>
      <c r="DB143" s="4" t="b">
        <f t="shared" si="279"/>
        <v>0</v>
      </c>
      <c r="DC143" s="4" t="b">
        <f t="shared" si="280"/>
        <v>0</v>
      </c>
      <c r="DD143" s="4" t="b">
        <f t="shared" si="281"/>
        <v>0</v>
      </c>
    </row>
    <row r="144" spans="1:108">
      <c r="A144" t="s">
        <v>1207</v>
      </c>
      <c r="C144" t="s">
        <v>1192</v>
      </c>
      <c r="E144" t="s">
        <v>987</v>
      </c>
      <c r="F144" t="s">
        <v>969</v>
      </c>
      <c r="G144" t="s">
        <v>970</v>
      </c>
      <c r="H144" t="s">
        <v>7428</v>
      </c>
      <c r="I144" t="s">
        <v>7418</v>
      </c>
      <c r="J144" t="s">
        <v>186</v>
      </c>
      <c r="K144" t="s">
        <v>114</v>
      </c>
      <c r="L144" t="s">
        <v>6474</v>
      </c>
      <c r="M144" t="s">
        <v>174</v>
      </c>
      <c r="N144" t="s">
        <v>1208</v>
      </c>
      <c r="O144" t="b">
        <f t="shared" si="188"/>
        <v>1</v>
      </c>
      <c r="P144" t="b">
        <f t="shared" si="189"/>
        <v>1</v>
      </c>
      <c r="Q144" t="b">
        <f t="shared" si="190"/>
        <v>1</v>
      </c>
      <c r="R144" t="b">
        <f t="shared" si="191"/>
        <v>1</v>
      </c>
      <c r="S144" t="b">
        <f t="shared" si="192"/>
        <v>1</v>
      </c>
      <c r="T144" t="b">
        <f t="shared" si="193"/>
        <v>1</v>
      </c>
      <c r="U144" t="b">
        <f t="shared" si="194"/>
        <v>1</v>
      </c>
      <c r="V144" t="b">
        <f t="shared" si="195"/>
        <v>1</v>
      </c>
      <c r="W144" t="b">
        <f t="shared" si="196"/>
        <v>1</v>
      </c>
      <c r="X144" t="b">
        <f t="shared" si="197"/>
        <v>1</v>
      </c>
      <c r="Y144" t="b">
        <f t="shared" si="198"/>
        <v>1</v>
      </c>
      <c r="Z144" t="b">
        <f t="shared" si="199"/>
        <v>1</v>
      </c>
      <c r="AA144" t="b">
        <f t="shared" si="200"/>
        <v>1</v>
      </c>
      <c r="AB144" t="b">
        <f t="shared" si="201"/>
        <v>1</v>
      </c>
      <c r="AC144" t="b">
        <f t="shared" si="202"/>
        <v>0</v>
      </c>
      <c r="AD144" t="b">
        <f t="shared" si="203"/>
        <v>1</v>
      </c>
      <c r="AE144" t="b">
        <f t="shared" si="204"/>
        <v>0</v>
      </c>
      <c r="AF144" t="b">
        <f t="shared" si="205"/>
        <v>0</v>
      </c>
      <c r="AG144" t="b">
        <f t="shared" si="206"/>
        <v>1</v>
      </c>
      <c r="AH144" t="b">
        <f t="shared" si="207"/>
        <v>1</v>
      </c>
      <c r="AI144" t="b">
        <f t="shared" si="208"/>
        <v>1</v>
      </c>
      <c r="AJ144" t="b">
        <f t="shared" si="209"/>
        <v>0</v>
      </c>
      <c r="AK144" t="b">
        <f t="shared" si="210"/>
        <v>1</v>
      </c>
      <c r="AL144" t="b">
        <f t="shared" si="211"/>
        <v>1</v>
      </c>
      <c r="AM144" t="b">
        <f t="shared" si="212"/>
        <v>1</v>
      </c>
      <c r="AN144" t="b">
        <f t="shared" si="213"/>
        <v>1</v>
      </c>
      <c r="AO144" t="b">
        <f t="shared" si="214"/>
        <v>0</v>
      </c>
      <c r="AP144" t="b">
        <f t="shared" si="215"/>
        <v>1</v>
      </c>
      <c r="AQ144" t="b">
        <f t="shared" si="216"/>
        <v>1</v>
      </c>
      <c r="AR144" t="b">
        <f t="shared" si="217"/>
        <v>0</v>
      </c>
      <c r="AS144" t="b">
        <f t="shared" si="218"/>
        <v>0</v>
      </c>
      <c r="AT144" t="b">
        <f t="shared" si="219"/>
        <v>1</v>
      </c>
      <c r="AU144" t="b">
        <f t="shared" si="220"/>
        <v>0</v>
      </c>
      <c r="AV144" t="b">
        <f t="shared" si="221"/>
        <v>1</v>
      </c>
      <c r="AW144" t="b">
        <f t="shared" si="222"/>
        <v>1</v>
      </c>
      <c r="AX144" t="b">
        <f t="shared" si="223"/>
        <v>1</v>
      </c>
      <c r="AY144" t="b">
        <f t="shared" si="224"/>
        <v>0</v>
      </c>
      <c r="AZ144" t="b">
        <f t="shared" si="225"/>
        <v>1</v>
      </c>
      <c r="BA144" t="b">
        <f t="shared" si="226"/>
        <v>0</v>
      </c>
      <c r="BB144" t="b">
        <f t="shared" si="227"/>
        <v>0</v>
      </c>
      <c r="BC144" t="b">
        <f t="shared" si="228"/>
        <v>1</v>
      </c>
      <c r="BD144" t="b">
        <f t="shared" si="229"/>
        <v>1</v>
      </c>
      <c r="BE144" t="b">
        <f t="shared" si="230"/>
        <v>0</v>
      </c>
      <c r="BF144" t="b">
        <f t="shared" si="231"/>
        <v>1</v>
      </c>
      <c r="BG144" t="b">
        <f t="shared" si="232"/>
        <v>1</v>
      </c>
      <c r="BH144" t="b">
        <f t="shared" si="233"/>
        <v>1</v>
      </c>
      <c r="BI144" t="b">
        <f t="shared" si="234"/>
        <v>0</v>
      </c>
      <c r="BJ144" t="b">
        <f t="shared" si="235"/>
        <v>0</v>
      </c>
      <c r="BK144" t="b">
        <f t="shared" si="236"/>
        <v>0</v>
      </c>
      <c r="BL144" t="b">
        <f t="shared" si="237"/>
        <v>1</v>
      </c>
      <c r="BM144" t="b">
        <f t="shared" si="238"/>
        <v>0</v>
      </c>
      <c r="BN144" t="b">
        <f t="shared" si="239"/>
        <v>0</v>
      </c>
      <c r="BO144" t="b">
        <f t="shared" si="240"/>
        <v>1</v>
      </c>
      <c r="BP144" t="b">
        <f t="shared" si="241"/>
        <v>1</v>
      </c>
      <c r="BQ144" t="b">
        <f t="shared" si="242"/>
        <v>1</v>
      </c>
      <c r="BR144" t="b">
        <f t="shared" si="243"/>
        <v>1</v>
      </c>
      <c r="BS144" t="b">
        <f t="shared" si="244"/>
        <v>0</v>
      </c>
      <c r="BT144" t="b">
        <f t="shared" si="245"/>
        <v>0</v>
      </c>
      <c r="BU144" t="b">
        <f t="shared" si="246"/>
        <v>1</v>
      </c>
      <c r="BV144" t="b">
        <f t="shared" si="247"/>
        <v>1</v>
      </c>
      <c r="BW144" t="b">
        <f t="shared" si="248"/>
        <v>0</v>
      </c>
      <c r="BX144" t="b">
        <f t="shared" si="249"/>
        <v>1</v>
      </c>
      <c r="BY144" t="b">
        <f t="shared" si="250"/>
        <v>1</v>
      </c>
      <c r="BZ144" t="b">
        <f t="shared" si="251"/>
        <v>1</v>
      </c>
      <c r="CA144" t="b">
        <f t="shared" si="252"/>
        <v>1</v>
      </c>
      <c r="CB144" t="b">
        <f t="shared" si="253"/>
        <v>1</v>
      </c>
      <c r="CC144" t="b">
        <f t="shared" si="254"/>
        <v>1</v>
      </c>
      <c r="CD144" t="b">
        <f t="shared" si="255"/>
        <v>1</v>
      </c>
      <c r="CE144" t="b">
        <f t="shared" si="256"/>
        <v>0</v>
      </c>
      <c r="CF144" t="b">
        <f t="shared" si="257"/>
        <v>0</v>
      </c>
      <c r="CG144" t="b">
        <f t="shared" si="258"/>
        <v>1</v>
      </c>
      <c r="CH144" t="b">
        <f t="shared" si="259"/>
        <v>1</v>
      </c>
      <c r="CI144" t="b">
        <f t="shared" si="260"/>
        <v>0</v>
      </c>
      <c r="CJ144" t="b">
        <f t="shared" si="261"/>
        <v>0</v>
      </c>
      <c r="CK144" t="b">
        <f t="shared" si="262"/>
        <v>0</v>
      </c>
      <c r="CL144" t="b">
        <f t="shared" si="263"/>
        <v>1</v>
      </c>
      <c r="CM144" t="b">
        <f t="shared" si="264"/>
        <v>1</v>
      </c>
      <c r="CN144" t="b">
        <f t="shared" si="265"/>
        <v>0</v>
      </c>
      <c r="CO144" t="b">
        <f t="shared" si="266"/>
        <v>1</v>
      </c>
      <c r="CP144" t="b">
        <f t="shared" si="267"/>
        <v>1</v>
      </c>
      <c r="CQ144" t="b">
        <f t="shared" si="268"/>
        <v>0</v>
      </c>
      <c r="CR144" t="b">
        <f t="shared" si="269"/>
        <v>1</v>
      </c>
      <c r="CS144" t="b">
        <f t="shared" si="270"/>
        <v>0</v>
      </c>
      <c r="CT144" t="b">
        <f t="shared" si="271"/>
        <v>0</v>
      </c>
      <c r="CU144" t="b">
        <f t="shared" si="272"/>
        <v>0</v>
      </c>
      <c r="CV144" t="b">
        <f t="shared" si="273"/>
        <v>1</v>
      </c>
      <c r="CW144" t="b">
        <f t="shared" si="274"/>
        <v>1</v>
      </c>
      <c r="CX144" t="b">
        <f t="shared" si="275"/>
        <v>1</v>
      </c>
      <c r="CY144" t="b">
        <f t="shared" si="276"/>
        <v>0</v>
      </c>
      <c r="CZ144" t="b">
        <f t="shared" si="277"/>
        <v>0</v>
      </c>
      <c r="DA144" t="b">
        <f t="shared" si="278"/>
        <v>0</v>
      </c>
      <c r="DB144" t="b">
        <f t="shared" si="279"/>
        <v>0</v>
      </c>
      <c r="DC144" t="b">
        <f t="shared" si="280"/>
        <v>0</v>
      </c>
      <c r="DD144" t="b">
        <f t="shared" si="281"/>
        <v>1</v>
      </c>
    </row>
    <row r="145" spans="1:108">
      <c r="A145" s="4" t="s">
        <v>1209</v>
      </c>
      <c r="C145" t="s">
        <v>1192</v>
      </c>
      <c r="D145" s="4"/>
      <c r="E145" s="4" t="s">
        <v>987</v>
      </c>
      <c r="F145" t="s">
        <v>969</v>
      </c>
      <c r="G145" t="s">
        <v>970</v>
      </c>
      <c r="H145" t="s">
        <v>7428</v>
      </c>
      <c r="I145" t="s">
        <v>7418</v>
      </c>
      <c r="J145" s="4" t="s">
        <v>355</v>
      </c>
      <c r="K145" s="4" t="s">
        <v>136</v>
      </c>
      <c r="L145" s="4" t="s">
        <v>6475</v>
      </c>
      <c r="M145" t="s">
        <v>6079</v>
      </c>
      <c r="N145" s="4" t="s">
        <v>1210</v>
      </c>
      <c r="O145" s="4" t="b">
        <f t="shared" si="188"/>
        <v>1</v>
      </c>
      <c r="P145" s="4" t="b">
        <f t="shared" si="189"/>
        <v>1</v>
      </c>
      <c r="Q145" s="4" t="b">
        <f t="shared" si="190"/>
        <v>1</v>
      </c>
      <c r="R145" s="4" t="b">
        <f t="shared" si="191"/>
        <v>1</v>
      </c>
      <c r="S145" s="4" t="b">
        <f t="shared" si="192"/>
        <v>1</v>
      </c>
      <c r="T145" s="4" t="b">
        <f t="shared" si="193"/>
        <v>1</v>
      </c>
      <c r="U145" s="4" t="b">
        <f t="shared" si="194"/>
        <v>1</v>
      </c>
      <c r="V145" s="4" t="b">
        <f t="shared" si="195"/>
        <v>1</v>
      </c>
      <c r="W145" s="4" t="b">
        <f t="shared" si="196"/>
        <v>0</v>
      </c>
      <c r="X145" s="4" t="b">
        <f t="shared" si="197"/>
        <v>0</v>
      </c>
      <c r="Y145" s="4" t="b">
        <f t="shared" si="198"/>
        <v>1</v>
      </c>
      <c r="Z145" s="4" t="b">
        <f t="shared" si="199"/>
        <v>0</v>
      </c>
      <c r="AA145" s="4" t="b">
        <f t="shared" si="200"/>
        <v>1</v>
      </c>
      <c r="AB145" s="4" t="b">
        <f t="shared" si="201"/>
        <v>0</v>
      </c>
      <c r="AC145" s="4" t="b">
        <f t="shared" si="202"/>
        <v>0</v>
      </c>
      <c r="AD145" s="4" t="b">
        <f t="shared" si="203"/>
        <v>0</v>
      </c>
      <c r="AE145" s="4" t="b">
        <f t="shared" si="204"/>
        <v>0</v>
      </c>
      <c r="AF145" s="4" t="b">
        <f t="shared" si="205"/>
        <v>0</v>
      </c>
      <c r="AG145" s="4" t="b">
        <f t="shared" si="206"/>
        <v>0</v>
      </c>
      <c r="AH145" s="4" t="b">
        <f t="shared" si="207"/>
        <v>1</v>
      </c>
      <c r="AI145" s="4" t="b">
        <f t="shared" si="208"/>
        <v>1</v>
      </c>
      <c r="AJ145" s="4" t="b">
        <f t="shared" si="209"/>
        <v>0</v>
      </c>
      <c r="AK145" s="4" t="b">
        <f t="shared" si="210"/>
        <v>0</v>
      </c>
      <c r="AL145" s="4" t="b">
        <f t="shared" si="211"/>
        <v>1</v>
      </c>
      <c r="AM145" s="4" t="b">
        <f t="shared" si="212"/>
        <v>0</v>
      </c>
      <c r="AN145" s="4" t="b">
        <f t="shared" si="213"/>
        <v>0</v>
      </c>
      <c r="AO145" s="4" t="b">
        <f t="shared" si="214"/>
        <v>0</v>
      </c>
      <c r="AP145" s="4" t="b">
        <f t="shared" si="215"/>
        <v>0</v>
      </c>
      <c r="AQ145" s="4" t="b">
        <f t="shared" si="216"/>
        <v>1</v>
      </c>
      <c r="AR145" s="4" t="b">
        <f t="shared" si="217"/>
        <v>0</v>
      </c>
      <c r="AS145" s="4" t="b">
        <f t="shared" si="218"/>
        <v>0</v>
      </c>
      <c r="AT145" s="4" t="b">
        <f t="shared" si="219"/>
        <v>0</v>
      </c>
      <c r="AU145" s="4" t="b">
        <f t="shared" si="220"/>
        <v>1</v>
      </c>
      <c r="AV145" s="4" t="b">
        <f t="shared" si="221"/>
        <v>1</v>
      </c>
      <c r="AW145" s="4" t="b">
        <f t="shared" si="222"/>
        <v>1</v>
      </c>
      <c r="AX145" s="4" t="b">
        <f t="shared" si="223"/>
        <v>0</v>
      </c>
      <c r="AY145" s="4" t="b">
        <f t="shared" si="224"/>
        <v>0</v>
      </c>
      <c r="AZ145" s="4" t="b">
        <f t="shared" si="225"/>
        <v>0</v>
      </c>
      <c r="BA145" s="4" t="b">
        <f t="shared" si="226"/>
        <v>0</v>
      </c>
      <c r="BB145" s="4" t="b">
        <f t="shared" si="227"/>
        <v>0</v>
      </c>
      <c r="BC145" s="4" t="b">
        <f t="shared" si="228"/>
        <v>0</v>
      </c>
      <c r="BD145" s="4" t="b">
        <f t="shared" si="229"/>
        <v>0</v>
      </c>
      <c r="BE145" s="4" t="b">
        <f t="shared" si="230"/>
        <v>0</v>
      </c>
      <c r="BF145" s="4" t="b">
        <f t="shared" si="231"/>
        <v>0</v>
      </c>
      <c r="BG145" s="4" t="b">
        <f t="shared" si="232"/>
        <v>0</v>
      </c>
      <c r="BH145" s="4" t="b">
        <f t="shared" si="233"/>
        <v>0</v>
      </c>
      <c r="BI145" s="4" t="b">
        <f t="shared" si="234"/>
        <v>0</v>
      </c>
      <c r="BJ145" s="4" t="b">
        <f t="shared" si="235"/>
        <v>0</v>
      </c>
      <c r="BK145" s="4" t="b">
        <f t="shared" si="236"/>
        <v>0</v>
      </c>
      <c r="BL145" s="4" t="b">
        <f t="shared" si="237"/>
        <v>0</v>
      </c>
      <c r="BM145" s="4" t="b">
        <f t="shared" si="238"/>
        <v>0</v>
      </c>
      <c r="BN145" s="4" t="b">
        <f t="shared" si="239"/>
        <v>0</v>
      </c>
      <c r="BO145" s="4" t="b">
        <f t="shared" si="240"/>
        <v>0</v>
      </c>
      <c r="BP145" s="4" t="b">
        <f t="shared" si="241"/>
        <v>1</v>
      </c>
      <c r="BQ145" s="4" t="b">
        <f t="shared" si="242"/>
        <v>0</v>
      </c>
      <c r="BR145" s="4" t="b">
        <f t="shared" si="243"/>
        <v>0</v>
      </c>
      <c r="BS145" s="4" t="b">
        <f t="shared" si="244"/>
        <v>1</v>
      </c>
      <c r="BT145" s="4" t="b">
        <f t="shared" si="245"/>
        <v>0</v>
      </c>
      <c r="BU145" s="4" t="b">
        <f t="shared" si="246"/>
        <v>1</v>
      </c>
      <c r="BV145" s="4" t="b">
        <f t="shared" si="247"/>
        <v>0</v>
      </c>
      <c r="BW145" s="4" t="b">
        <f t="shared" si="248"/>
        <v>0</v>
      </c>
      <c r="BX145" s="4" t="b">
        <f t="shared" si="249"/>
        <v>0</v>
      </c>
      <c r="BY145" s="4" t="b">
        <f t="shared" si="250"/>
        <v>0</v>
      </c>
      <c r="BZ145" s="4" t="b">
        <f t="shared" si="251"/>
        <v>0</v>
      </c>
      <c r="CA145" s="4" t="b">
        <f t="shared" si="252"/>
        <v>0</v>
      </c>
      <c r="CB145" s="4" t="b">
        <f t="shared" si="253"/>
        <v>1</v>
      </c>
      <c r="CC145" s="4" t="b">
        <f t="shared" si="254"/>
        <v>1</v>
      </c>
      <c r="CD145" s="4" t="b">
        <f t="shared" si="255"/>
        <v>0</v>
      </c>
      <c r="CE145" s="4" t="b">
        <f t="shared" si="256"/>
        <v>0</v>
      </c>
      <c r="CF145" s="4" t="b">
        <f t="shared" si="257"/>
        <v>0</v>
      </c>
      <c r="CG145" s="4" t="b">
        <f t="shared" si="258"/>
        <v>1</v>
      </c>
      <c r="CH145" s="4" t="b">
        <f t="shared" si="259"/>
        <v>1</v>
      </c>
      <c r="CI145" s="4" t="b">
        <f t="shared" si="260"/>
        <v>0</v>
      </c>
      <c r="CJ145" s="4" t="b">
        <f t="shared" si="261"/>
        <v>0</v>
      </c>
      <c r="CK145" s="4" t="b">
        <f t="shared" si="262"/>
        <v>0</v>
      </c>
      <c r="CL145" s="4" t="b">
        <f t="shared" si="263"/>
        <v>0</v>
      </c>
      <c r="CM145" s="4" t="b">
        <f t="shared" si="264"/>
        <v>0</v>
      </c>
      <c r="CN145" s="4" t="b">
        <f t="shared" si="265"/>
        <v>0</v>
      </c>
      <c r="CO145" s="4" t="b">
        <f t="shared" si="266"/>
        <v>0</v>
      </c>
      <c r="CP145" s="4" t="b">
        <f t="shared" si="267"/>
        <v>0</v>
      </c>
      <c r="CQ145" s="4" t="b">
        <f t="shared" si="268"/>
        <v>0</v>
      </c>
      <c r="CR145" s="4" t="b">
        <f t="shared" si="269"/>
        <v>0</v>
      </c>
      <c r="CS145" s="4" t="b">
        <f t="shared" si="270"/>
        <v>0</v>
      </c>
      <c r="CT145" s="4" t="b">
        <f t="shared" si="271"/>
        <v>0</v>
      </c>
      <c r="CU145" s="4" t="b">
        <f t="shared" si="272"/>
        <v>0</v>
      </c>
      <c r="CV145" s="4" t="b">
        <f t="shared" si="273"/>
        <v>0</v>
      </c>
      <c r="CW145" s="4" t="b">
        <f t="shared" si="274"/>
        <v>0</v>
      </c>
      <c r="CX145" s="4" t="b">
        <f t="shared" si="275"/>
        <v>0</v>
      </c>
      <c r="CY145" s="4" t="b">
        <f t="shared" si="276"/>
        <v>0</v>
      </c>
      <c r="CZ145" s="4" t="b">
        <f t="shared" si="277"/>
        <v>0</v>
      </c>
      <c r="DA145" s="4" t="b">
        <f t="shared" si="278"/>
        <v>0</v>
      </c>
      <c r="DB145" s="4" t="b">
        <f t="shared" si="279"/>
        <v>0</v>
      </c>
      <c r="DC145" s="4" t="b">
        <f t="shared" si="280"/>
        <v>0</v>
      </c>
      <c r="DD145" s="4" t="b">
        <f t="shared" si="281"/>
        <v>1</v>
      </c>
    </row>
    <row r="146" spans="1:108">
      <c r="A146" t="s">
        <v>1211</v>
      </c>
      <c r="C146" t="s">
        <v>1192</v>
      </c>
      <c r="E146" t="s">
        <v>987</v>
      </c>
      <c r="F146" t="s">
        <v>969</v>
      </c>
      <c r="G146" t="s">
        <v>970</v>
      </c>
      <c r="H146" t="s">
        <v>7428</v>
      </c>
      <c r="I146" t="s">
        <v>7418</v>
      </c>
      <c r="J146" t="s">
        <v>124</v>
      </c>
      <c r="K146" t="s">
        <v>16</v>
      </c>
      <c r="L146" t="s">
        <v>6476</v>
      </c>
      <c r="M146" t="s">
        <v>1212</v>
      </c>
      <c r="N146" t="s">
        <v>1213</v>
      </c>
      <c r="O146" t="b">
        <f t="shared" si="188"/>
        <v>1</v>
      </c>
      <c r="P146" t="b">
        <f t="shared" si="189"/>
        <v>1</v>
      </c>
      <c r="Q146" t="b">
        <f t="shared" si="190"/>
        <v>0</v>
      </c>
      <c r="R146" t="b">
        <f t="shared" si="191"/>
        <v>0</v>
      </c>
      <c r="S146" t="b">
        <f t="shared" si="192"/>
        <v>1</v>
      </c>
      <c r="T146" t="b">
        <f t="shared" si="193"/>
        <v>0</v>
      </c>
      <c r="U146" t="b">
        <f t="shared" si="194"/>
        <v>1</v>
      </c>
      <c r="V146" t="b">
        <f t="shared" si="195"/>
        <v>1</v>
      </c>
      <c r="W146" t="b">
        <f t="shared" si="196"/>
        <v>1</v>
      </c>
      <c r="X146" t="b">
        <f t="shared" si="197"/>
        <v>0</v>
      </c>
      <c r="Y146" t="b">
        <f t="shared" si="198"/>
        <v>0</v>
      </c>
      <c r="Z146" t="b">
        <f t="shared" si="199"/>
        <v>0</v>
      </c>
      <c r="AA146" t="b">
        <f t="shared" si="200"/>
        <v>1</v>
      </c>
      <c r="AB146" t="b">
        <f t="shared" si="201"/>
        <v>1</v>
      </c>
      <c r="AC146" t="b">
        <f t="shared" si="202"/>
        <v>0</v>
      </c>
      <c r="AD146" t="b">
        <f t="shared" si="203"/>
        <v>0</v>
      </c>
      <c r="AE146" t="b">
        <f t="shared" si="204"/>
        <v>0</v>
      </c>
      <c r="AF146" t="b">
        <f t="shared" si="205"/>
        <v>1</v>
      </c>
      <c r="AG146" t="b">
        <f t="shared" si="206"/>
        <v>0</v>
      </c>
      <c r="AH146" t="b">
        <f t="shared" si="207"/>
        <v>0</v>
      </c>
      <c r="AI146" t="b">
        <f t="shared" si="208"/>
        <v>1</v>
      </c>
      <c r="AJ146" t="b">
        <f t="shared" si="209"/>
        <v>0</v>
      </c>
      <c r="AK146" t="b">
        <f t="shared" si="210"/>
        <v>0</v>
      </c>
      <c r="AL146" t="b">
        <f t="shared" si="211"/>
        <v>0</v>
      </c>
      <c r="AM146" t="b">
        <f t="shared" si="212"/>
        <v>0</v>
      </c>
      <c r="AN146" t="b">
        <f t="shared" si="213"/>
        <v>0</v>
      </c>
      <c r="AO146" t="b">
        <f t="shared" si="214"/>
        <v>0</v>
      </c>
      <c r="AP146" t="b">
        <f t="shared" si="215"/>
        <v>0</v>
      </c>
      <c r="AQ146" t="b">
        <f t="shared" si="216"/>
        <v>0</v>
      </c>
      <c r="AR146" t="b">
        <f t="shared" si="217"/>
        <v>0</v>
      </c>
      <c r="AS146" t="b">
        <f t="shared" si="218"/>
        <v>0</v>
      </c>
      <c r="AT146" t="b">
        <f t="shared" si="219"/>
        <v>0</v>
      </c>
      <c r="AU146" t="b">
        <f t="shared" si="220"/>
        <v>0</v>
      </c>
      <c r="AV146" t="b">
        <f t="shared" si="221"/>
        <v>0</v>
      </c>
      <c r="AW146" t="b">
        <f t="shared" si="222"/>
        <v>0</v>
      </c>
      <c r="AX146" t="b">
        <f t="shared" si="223"/>
        <v>0</v>
      </c>
      <c r="AY146" t="b">
        <f t="shared" si="224"/>
        <v>0</v>
      </c>
      <c r="AZ146" t="b">
        <f t="shared" si="225"/>
        <v>0</v>
      </c>
      <c r="BA146" t="b">
        <f t="shared" si="226"/>
        <v>1</v>
      </c>
      <c r="BB146" t="b">
        <f t="shared" si="227"/>
        <v>0</v>
      </c>
      <c r="BC146" t="b">
        <f t="shared" si="228"/>
        <v>0</v>
      </c>
      <c r="BD146" t="b">
        <f t="shared" si="229"/>
        <v>0</v>
      </c>
      <c r="BE146" t="b">
        <f t="shared" si="230"/>
        <v>0</v>
      </c>
      <c r="BF146" t="b">
        <f t="shared" si="231"/>
        <v>0</v>
      </c>
      <c r="BG146" t="b">
        <f t="shared" si="232"/>
        <v>0</v>
      </c>
      <c r="BH146" t="b">
        <f t="shared" si="233"/>
        <v>1</v>
      </c>
      <c r="BI146" t="b">
        <f t="shared" si="234"/>
        <v>0</v>
      </c>
      <c r="BJ146" t="b">
        <f t="shared" si="235"/>
        <v>0</v>
      </c>
      <c r="BK146" t="b">
        <f t="shared" si="236"/>
        <v>0</v>
      </c>
      <c r="BL146" t="b">
        <f t="shared" si="237"/>
        <v>1</v>
      </c>
      <c r="BM146" t="b">
        <f t="shared" si="238"/>
        <v>0</v>
      </c>
      <c r="BN146" t="b">
        <f t="shared" si="239"/>
        <v>0</v>
      </c>
      <c r="BO146" t="b">
        <f t="shared" si="240"/>
        <v>1</v>
      </c>
      <c r="BP146" t="b">
        <f t="shared" si="241"/>
        <v>0</v>
      </c>
      <c r="BQ146" t="b">
        <f t="shared" si="242"/>
        <v>1</v>
      </c>
      <c r="BR146" t="b">
        <f t="shared" si="243"/>
        <v>0</v>
      </c>
      <c r="BS146" t="b">
        <f t="shared" si="244"/>
        <v>0</v>
      </c>
      <c r="BT146" t="b">
        <f t="shared" si="245"/>
        <v>0</v>
      </c>
      <c r="BU146" t="b">
        <f t="shared" si="246"/>
        <v>0</v>
      </c>
      <c r="BV146" t="b">
        <f t="shared" si="247"/>
        <v>0</v>
      </c>
      <c r="BW146" t="b">
        <f t="shared" si="248"/>
        <v>0</v>
      </c>
      <c r="BX146" t="b">
        <f t="shared" si="249"/>
        <v>0</v>
      </c>
      <c r="BY146" t="b">
        <f t="shared" si="250"/>
        <v>0</v>
      </c>
      <c r="BZ146" t="b">
        <f t="shared" si="251"/>
        <v>0</v>
      </c>
      <c r="CA146" t="b">
        <f t="shared" si="252"/>
        <v>0</v>
      </c>
      <c r="CB146" t="b">
        <f t="shared" si="253"/>
        <v>0</v>
      </c>
      <c r="CC146" t="b">
        <f t="shared" si="254"/>
        <v>0</v>
      </c>
      <c r="CD146" t="b">
        <f t="shared" si="255"/>
        <v>0</v>
      </c>
      <c r="CE146" t="b">
        <f t="shared" si="256"/>
        <v>0</v>
      </c>
      <c r="CF146" t="b">
        <f t="shared" si="257"/>
        <v>1</v>
      </c>
      <c r="CG146" t="b">
        <f t="shared" si="258"/>
        <v>1</v>
      </c>
      <c r="CH146" t="b">
        <f t="shared" si="259"/>
        <v>0</v>
      </c>
      <c r="CI146" t="b">
        <f t="shared" si="260"/>
        <v>0</v>
      </c>
      <c r="CJ146" t="b">
        <f t="shared" si="261"/>
        <v>0</v>
      </c>
      <c r="CK146" t="b">
        <f t="shared" si="262"/>
        <v>0</v>
      </c>
      <c r="CL146" t="b">
        <f t="shared" si="263"/>
        <v>0</v>
      </c>
      <c r="CM146" t="b">
        <f t="shared" si="264"/>
        <v>1</v>
      </c>
      <c r="CN146" t="b">
        <f t="shared" si="265"/>
        <v>0</v>
      </c>
      <c r="CO146" t="b">
        <f t="shared" si="266"/>
        <v>0</v>
      </c>
      <c r="CP146" t="b">
        <f t="shared" si="267"/>
        <v>0</v>
      </c>
      <c r="CQ146" t="b">
        <f t="shared" si="268"/>
        <v>0</v>
      </c>
      <c r="CR146" t="b">
        <f t="shared" si="269"/>
        <v>0</v>
      </c>
      <c r="CS146" t="b">
        <f t="shared" si="270"/>
        <v>0</v>
      </c>
      <c r="CT146" t="b">
        <f t="shared" si="271"/>
        <v>0</v>
      </c>
      <c r="CU146" t="b">
        <f t="shared" si="272"/>
        <v>0</v>
      </c>
      <c r="CV146" t="b">
        <f t="shared" si="273"/>
        <v>0</v>
      </c>
      <c r="CW146" t="b">
        <f t="shared" si="274"/>
        <v>0</v>
      </c>
      <c r="CX146" t="b">
        <f t="shared" si="275"/>
        <v>0</v>
      </c>
      <c r="CY146" t="b">
        <f t="shared" si="276"/>
        <v>0</v>
      </c>
      <c r="CZ146" t="b">
        <f t="shared" si="277"/>
        <v>0</v>
      </c>
      <c r="DA146" t="b">
        <f t="shared" si="278"/>
        <v>0</v>
      </c>
      <c r="DB146" t="b">
        <f t="shared" si="279"/>
        <v>0</v>
      </c>
      <c r="DC146" t="b">
        <f t="shared" si="280"/>
        <v>0</v>
      </c>
      <c r="DD146" t="b">
        <f t="shared" si="281"/>
        <v>0</v>
      </c>
    </row>
    <row r="147" spans="1:108">
      <c r="A147" t="s">
        <v>1214</v>
      </c>
      <c r="C147" t="s">
        <v>1192</v>
      </c>
      <c r="E147" t="s">
        <v>987</v>
      </c>
      <c r="F147" t="s">
        <v>969</v>
      </c>
      <c r="G147" t="s">
        <v>970</v>
      </c>
      <c r="H147" t="s">
        <v>7428</v>
      </c>
      <c r="I147" t="s">
        <v>7418</v>
      </c>
      <c r="J147" t="s">
        <v>355</v>
      </c>
      <c r="K147" t="s">
        <v>136</v>
      </c>
      <c r="L147" t="s">
        <v>6477</v>
      </c>
      <c r="M147" t="s">
        <v>221</v>
      </c>
      <c r="N147" t="s">
        <v>1215</v>
      </c>
      <c r="O147" t="b">
        <f t="shared" si="188"/>
        <v>1</v>
      </c>
      <c r="P147" t="b">
        <f t="shared" si="189"/>
        <v>1</v>
      </c>
      <c r="Q147" t="b">
        <f t="shared" si="190"/>
        <v>1</v>
      </c>
      <c r="R147" t="b">
        <f t="shared" si="191"/>
        <v>1</v>
      </c>
      <c r="S147" t="b">
        <f t="shared" si="192"/>
        <v>1</v>
      </c>
      <c r="T147" t="b">
        <f t="shared" si="193"/>
        <v>1</v>
      </c>
      <c r="U147" t="b">
        <f t="shared" si="194"/>
        <v>1</v>
      </c>
      <c r="V147" t="b">
        <f t="shared" si="195"/>
        <v>1</v>
      </c>
      <c r="W147" t="b">
        <f t="shared" si="196"/>
        <v>0</v>
      </c>
      <c r="X147" t="b">
        <f t="shared" si="197"/>
        <v>0</v>
      </c>
      <c r="Y147" t="b">
        <f t="shared" si="198"/>
        <v>1</v>
      </c>
      <c r="Z147" t="b">
        <f t="shared" si="199"/>
        <v>0</v>
      </c>
      <c r="AA147" t="b">
        <f t="shared" si="200"/>
        <v>1</v>
      </c>
      <c r="AB147" t="b">
        <f t="shared" si="201"/>
        <v>1</v>
      </c>
      <c r="AC147" t="b">
        <f t="shared" si="202"/>
        <v>0</v>
      </c>
      <c r="AD147" t="b">
        <f t="shared" si="203"/>
        <v>0</v>
      </c>
      <c r="AE147" t="b">
        <f t="shared" si="204"/>
        <v>0</v>
      </c>
      <c r="AF147" t="b">
        <f t="shared" si="205"/>
        <v>0</v>
      </c>
      <c r="AG147" t="b">
        <f t="shared" si="206"/>
        <v>1</v>
      </c>
      <c r="AH147" t="b">
        <f t="shared" si="207"/>
        <v>1</v>
      </c>
      <c r="AI147" t="b">
        <f t="shared" si="208"/>
        <v>0</v>
      </c>
      <c r="AJ147" t="b">
        <f t="shared" si="209"/>
        <v>0</v>
      </c>
      <c r="AK147" t="b">
        <f t="shared" si="210"/>
        <v>0</v>
      </c>
      <c r="AL147" t="b">
        <f t="shared" si="211"/>
        <v>0</v>
      </c>
      <c r="AM147" t="b">
        <f t="shared" si="212"/>
        <v>0</v>
      </c>
      <c r="AN147" t="b">
        <f t="shared" si="213"/>
        <v>0</v>
      </c>
      <c r="AO147" t="b">
        <f t="shared" si="214"/>
        <v>0</v>
      </c>
      <c r="AP147" t="b">
        <f t="shared" si="215"/>
        <v>0</v>
      </c>
      <c r="AQ147" t="b">
        <f t="shared" si="216"/>
        <v>1</v>
      </c>
      <c r="AR147" t="b">
        <f t="shared" si="217"/>
        <v>0</v>
      </c>
      <c r="AS147" t="b">
        <f t="shared" si="218"/>
        <v>0</v>
      </c>
      <c r="AT147" t="b">
        <f t="shared" si="219"/>
        <v>1</v>
      </c>
      <c r="AU147" t="b">
        <f t="shared" si="220"/>
        <v>0</v>
      </c>
      <c r="AV147" t="b">
        <f t="shared" si="221"/>
        <v>1</v>
      </c>
      <c r="AW147" t="b">
        <f t="shared" si="222"/>
        <v>0</v>
      </c>
      <c r="AX147" t="b">
        <f t="shared" si="223"/>
        <v>0</v>
      </c>
      <c r="AY147" t="b">
        <f t="shared" si="224"/>
        <v>0</v>
      </c>
      <c r="AZ147" t="b">
        <f t="shared" si="225"/>
        <v>0</v>
      </c>
      <c r="BA147" t="b">
        <f t="shared" si="226"/>
        <v>0</v>
      </c>
      <c r="BB147" t="b">
        <f t="shared" si="227"/>
        <v>0</v>
      </c>
      <c r="BC147" t="b">
        <f t="shared" si="228"/>
        <v>0</v>
      </c>
      <c r="BD147" t="b">
        <f t="shared" si="229"/>
        <v>0</v>
      </c>
      <c r="BE147" t="b">
        <f t="shared" si="230"/>
        <v>0</v>
      </c>
      <c r="BF147" t="b">
        <f t="shared" si="231"/>
        <v>0</v>
      </c>
      <c r="BG147" t="b">
        <f t="shared" si="232"/>
        <v>0</v>
      </c>
      <c r="BH147" t="b">
        <f t="shared" si="233"/>
        <v>0</v>
      </c>
      <c r="BI147" t="b">
        <f t="shared" si="234"/>
        <v>0</v>
      </c>
      <c r="BJ147" t="b">
        <f t="shared" si="235"/>
        <v>0</v>
      </c>
      <c r="BK147" t="b">
        <f t="shared" si="236"/>
        <v>0</v>
      </c>
      <c r="BL147" t="b">
        <f t="shared" si="237"/>
        <v>0</v>
      </c>
      <c r="BM147" t="b">
        <f t="shared" si="238"/>
        <v>0</v>
      </c>
      <c r="BN147" t="b">
        <f t="shared" si="239"/>
        <v>0</v>
      </c>
      <c r="BO147" t="b">
        <f t="shared" si="240"/>
        <v>1</v>
      </c>
      <c r="BP147" t="b">
        <f t="shared" si="241"/>
        <v>0</v>
      </c>
      <c r="BQ147" t="b">
        <f t="shared" si="242"/>
        <v>0</v>
      </c>
      <c r="BR147" t="b">
        <f t="shared" si="243"/>
        <v>1</v>
      </c>
      <c r="BS147" t="b">
        <f t="shared" si="244"/>
        <v>0</v>
      </c>
      <c r="BT147" t="b">
        <f t="shared" si="245"/>
        <v>0</v>
      </c>
      <c r="BU147" t="b">
        <f t="shared" si="246"/>
        <v>1</v>
      </c>
      <c r="BV147" t="b">
        <f t="shared" si="247"/>
        <v>0</v>
      </c>
      <c r="BW147" t="b">
        <f t="shared" si="248"/>
        <v>0</v>
      </c>
      <c r="BX147" t="b">
        <f t="shared" si="249"/>
        <v>0</v>
      </c>
      <c r="BY147" t="b">
        <f t="shared" si="250"/>
        <v>0</v>
      </c>
      <c r="BZ147" t="b">
        <f t="shared" si="251"/>
        <v>0</v>
      </c>
      <c r="CA147" t="b">
        <f t="shared" si="252"/>
        <v>0</v>
      </c>
      <c r="CB147" t="b">
        <f t="shared" si="253"/>
        <v>0</v>
      </c>
      <c r="CC147" t="b">
        <f t="shared" si="254"/>
        <v>1</v>
      </c>
      <c r="CD147" t="b">
        <f t="shared" si="255"/>
        <v>0</v>
      </c>
      <c r="CE147" t="b">
        <f t="shared" si="256"/>
        <v>0</v>
      </c>
      <c r="CF147" t="b">
        <f t="shared" si="257"/>
        <v>0</v>
      </c>
      <c r="CG147" t="b">
        <f t="shared" si="258"/>
        <v>0</v>
      </c>
      <c r="CH147" t="b">
        <f t="shared" si="259"/>
        <v>0</v>
      </c>
      <c r="CI147" t="b">
        <f t="shared" si="260"/>
        <v>0</v>
      </c>
      <c r="CJ147" t="b">
        <f t="shared" si="261"/>
        <v>0</v>
      </c>
      <c r="CK147" t="b">
        <f t="shared" si="262"/>
        <v>0</v>
      </c>
      <c r="CL147" t="b">
        <f t="shared" si="263"/>
        <v>0</v>
      </c>
      <c r="CM147" t="b">
        <f t="shared" si="264"/>
        <v>0</v>
      </c>
      <c r="CN147" t="b">
        <f t="shared" si="265"/>
        <v>0</v>
      </c>
      <c r="CO147" t="b">
        <f t="shared" si="266"/>
        <v>1</v>
      </c>
      <c r="CP147" t="b">
        <f t="shared" si="267"/>
        <v>0</v>
      </c>
      <c r="CQ147" t="b">
        <f t="shared" si="268"/>
        <v>0</v>
      </c>
      <c r="CR147" t="b">
        <f t="shared" si="269"/>
        <v>1</v>
      </c>
      <c r="CS147" t="b">
        <f t="shared" si="270"/>
        <v>0</v>
      </c>
      <c r="CT147" t="b">
        <f t="shared" si="271"/>
        <v>0</v>
      </c>
      <c r="CU147" t="b">
        <f t="shared" si="272"/>
        <v>0</v>
      </c>
      <c r="CV147" t="b">
        <f t="shared" si="273"/>
        <v>0</v>
      </c>
      <c r="CW147" t="b">
        <f t="shared" si="274"/>
        <v>0</v>
      </c>
      <c r="CX147" t="b">
        <f t="shared" si="275"/>
        <v>0</v>
      </c>
      <c r="CY147" t="b">
        <f t="shared" si="276"/>
        <v>0</v>
      </c>
      <c r="CZ147" t="b">
        <f t="shared" si="277"/>
        <v>0</v>
      </c>
      <c r="DA147" t="b">
        <f t="shared" si="278"/>
        <v>0</v>
      </c>
      <c r="DB147" t="b">
        <f t="shared" si="279"/>
        <v>0</v>
      </c>
      <c r="DC147" t="b">
        <f t="shared" si="280"/>
        <v>0</v>
      </c>
      <c r="DD147" t="b">
        <f t="shared" si="281"/>
        <v>1</v>
      </c>
    </row>
    <row r="148" spans="1:108">
      <c r="A148" t="s">
        <v>1216</v>
      </c>
      <c r="C148" t="s">
        <v>1192</v>
      </c>
      <c r="E148" t="s">
        <v>987</v>
      </c>
      <c r="F148" t="s">
        <v>969</v>
      </c>
      <c r="G148" t="s">
        <v>970</v>
      </c>
      <c r="H148" t="s">
        <v>7428</v>
      </c>
      <c r="I148" t="s">
        <v>7418</v>
      </c>
      <c r="J148" t="s">
        <v>16</v>
      </c>
      <c r="K148" t="s">
        <v>16</v>
      </c>
      <c r="L148" t="s">
        <v>6478</v>
      </c>
      <c r="M148" t="s">
        <v>6079</v>
      </c>
      <c r="N148" t="s">
        <v>1217</v>
      </c>
      <c r="O148" t="b">
        <f t="shared" si="188"/>
        <v>1</v>
      </c>
      <c r="P148" t="b">
        <f t="shared" si="189"/>
        <v>1</v>
      </c>
      <c r="Q148" t="b">
        <f t="shared" si="190"/>
        <v>0</v>
      </c>
      <c r="R148" t="b">
        <f t="shared" si="191"/>
        <v>0</v>
      </c>
      <c r="S148" t="b">
        <f t="shared" si="192"/>
        <v>1</v>
      </c>
      <c r="T148" t="b">
        <f t="shared" si="193"/>
        <v>1</v>
      </c>
      <c r="U148" t="b">
        <f t="shared" si="194"/>
        <v>0</v>
      </c>
      <c r="V148" t="b">
        <f t="shared" si="195"/>
        <v>1</v>
      </c>
      <c r="W148" t="b">
        <f t="shared" si="196"/>
        <v>1</v>
      </c>
      <c r="X148" t="b">
        <f t="shared" si="197"/>
        <v>1</v>
      </c>
      <c r="Y148" t="b">
        <f t="shared" si="198"/>
        <v>0</v>
      </c>
      <c r="Z148" t="b">
        <f t="shared" si="199"/>
        <v>0</v>
      </c>
      <c r="AA148" t="b">
        <f t="shared" si="200"/>
        <v>0</v>
      </c>
      <c r="AB148" t="b">
        <f t="shared" si="201"/>
        <v>0</v>
      </c>
      <c r="AC148" t="b">
        <f t="shared" si="202"/>
        <v>0</v>
      </c>
      <c r="AD148" t="b">
        <f t="shared" si="203"/>
        <v>0</v>
      </c>
      <c r="AE148" t="b">
        <f t="shared" si="204"/>
        <v>0</v>
      </c>
      <c r="AF148" t="b">
        <f t="shared" si="205"/>
        <v>0</v>
      </c>
      <c r="AG148" t="b">
        <f t="shared" si="206"/>
        <v>0</v>
      </c>
      <c r="AH148" t="b">
        <f t="shared" si="207"/>
        <v>0</v>
      </c>
      <c r="AI148" t="b">
        <f t="shared" si="208"/>
        <v>1</v>
      </c>
      <c r="AJ148" t="b">
        <f t="shared" si="209"/>
        <v>0</v>
      </c>
      <c r="AK148" t="b">
        <f t="shared" si="210"/>
        <v>0</v>
      </c>
      <c r="AL148" t="b">
        <f t="shared" si="211"/>
        <v>1</v>
      </c>
      <c r="AM148" t="b">
        <f t="shared" si="212"/>
        <v>1</v>
      </c>
      <c r="AN148" t="b">
        <f t="shared" si="213"/>
        <v>0</v>
      </c>
      <c r="AO148" t="b">
        <f t="shared" si="214"/>
        <v>0</v>
      </c>
      <c r="AP148" t="b">
        <f t="shared" si="215"/>
        <v>0</v>
      </c>
      <c r="AQ148" t="b">
        <f t="shared" si="216"/>
        <v>0</v>
      </c>
      <c r="AR148" t="b">
        <f t="shared" si="217"/>
        <v>0</v>
      </c>
      <c r="AS148" t="b">
        <f t="shared" si="218"/>
        <v>0</v>
      </c>
      <c r="AT148" t="b">
        <f t="shared" si="219"/>
        <v>0</v>
      </c>
      <c r="AU148" t="b">
        <f t="shared" si="220"/>
        <v>0</v>
      </c>
      <c r="AV148" t="b">
        <f t="shared" si="221"/>
        <v>1</v>
      </c>
      <c r="AW148" t="b">
        <f t="shared" si="222"/>
        <v>0</v>
      </c>
      <c r="AX148" t="b">
        <f t="shared" si="223"/>
        <v>0</v>
      </c>
      <c r="AY148" t="b">
        <f t="shared" si="224"/>
        <v>0</v>
      </c>
      <c r="AZ148" t="b">
        <f t="shared" si="225"/>
        <v>0</v>
      </c>
      <c r="BA148" t="b">
        <f t="shared" si="226"/>
        <v>1</v>
      </c>
      <c r="BB148" t="b">
        <f t="shared" si="227"/>
        <v>0</v>
      </c>
      <c r="BC148" t="b">
        <f t="shared" si="228"/>
        <v>0</v>
      </c>
      <c r="BD148" t="b">
        <f t="shared" si="229"/>
        <v>1</v>
      </c>
      <c r="BE148" t="b">
        <f t="shared" si="230"/>
        <v>0</v>
      </c>
      <c r="BF148" t="b">
        <f t="shared" si="231"/>
        <v>0</v>
      </c>
      <c r="BG148" t="b">
        <f t="shared" si="232"/>
        <v>0</v>
      </c>
      <c r="BH148" t="b">
        <f t="shared" si="233"/>
        <v>0</v>
      </c>
      <c r="BI148" t="b">
        <f t="shared" si="234"/>
        <v>0</v>
      </c>
      <c r="BJ148" t="b">
        <f t="shared" si="235"/>
        <v>0</v>
      </c>
      <c r="BK148" t="b">
        <f t="shared" si="236"/>
        <v>0</v>
      </c>
      <c r="BL148" t="b">
        <f t="shared" si="237"/>
        <v>0</v>
      </c>
      <c r="BM148" t="b">
        <f t="shared" si="238"/>
        <v>0</v>
      </c>
      <c r="BN148" t="b">
        <f t="shared" si="239"/>
        <v>0</v>
      </c>
      <c r="BO148" t="b">
        <f t="shared" si="240"/>
        <v>0</v>
      </c>
      <c r="BP148" t="b">
        <f t="shared" si="241"/>
        <v>1</v>
      </c>
      <c r="BQ148" t="b">
        <f t="shared" si="242"/>
        <v>0</v>
      </c>
      <c r="BR148" t="b">
        <f t="shared" si="243"/>
        <v>0</v>
      </c>
      <c r="BS148" t="b">
        <f t="shared" si="244"/>
        <v>0</v>
      </c>
      <c r="BT148" t="b">
        <f t="shared" si="245"/>
        <v>0</v>
      </c>
      <c r="BU148" t="b">
        <f t="shared" si="246"/>
        <v>0</v>
      </c>
      <c r="BV148" t="b">
        <f t="shared" si="247"/>
        <v>0</v>
      </c>
      <c r="BW148" t="b">
        <f t="shared" si="248"/>
        <v>0</v>
      </c>
      <c r="BX148" t="b">
        <f t="shared" si="249"/>
        <v>0</v>
      </c>
      <c r="BY148" t="b">
        <f t="shared" si="250"/>
        <v>0</v>
      </c>
      <c r="BZ148" t="b">
        <f t="shared" si="251"/>
        <v>0</v>
      </c>
      <c r="CA148" t="b">
        <f t="shared" si="252"/>
        <v>0</v>
      </c>
      <c r="CB148" t="b">
        <f t="shared" si="253"/>
        <v>0</v>
      </c>
      <c r="CC148" t="b">
        <f t="shared" si="254"/>
        <v>0</v>
      </c>
      <c r="CD148" t="b">
        <f t="shared" si="255"/>
        <v>0</v>
      </c>
      <c r="CE148" t="b">
        <f t="shared" si="256"/>
        <v>1</v>
      </c>
      <c r="CF148" t="b">
        <f t="shared" si="257"/>
        <v>0</v>
      </c>
      <c r="CG148" t="b">
        <f t="shared" si="258"/>
        <v>0</v>
      </c>
      <c r="CH148" t="b">
        <f t="shared" si="259"/>
        <v>1</v>
      </c>
      <c r="CI148" t="b">
        <f t="shared" si="260"/>
        <v>0</v>
      </c>
      <c r="CJ148" t="b">
        <f t="shared" si="261"/>
        <v>0</v>
      </c>
      <c r="CK148" t="b">
        <f t="shared" si="262"/>
        <v>0</v>
      </c>
      <c r="CL148" t="b">
        <f t="shared" si="263"/>
        <v>0</v>
      </c>
      <c r="CM148" t="b">
        <f t="shared" si="264"/>
        <v>0</v>
      </c>
      <c r="CN148" t="b">
        <f t="shared" si="265"/>
        <v>0</v>
      </c>
      <c r="CO148" t="b">
        <f t="shared" si="266"/>
        <v>0</v>
      </c>
      <c r="CP148" t="b">
        <f t="shared" si="267"/>
        <v>0</v>
      </c>
      <c r="CQ148" t="b">
        <f t="shared" si="268"/>
        <v>0</v>
      </c>
      <c r="CR148" t="b">
        <f t="shared" si="269"/>
        <v>0</v>
      </c>
      <c r="CS148" t="b">
        <f t="shared" si="270"/>
        <v>0</v>
      </c>
      <c r="CT148" t="b">
        <f t="shared" si="271"/>
        <v>0</v>
      </c>
      <c r="CU148" t="b">
        <f t="shared" si="272"/>
        <v>0</v>
      </c>
      <c r="CV148" t="b">
        <f t="shared" si="273"/>
        <v>0</v>
      </c>
      <c r="CW148" t="b">
        <f t="shared" si="274"/>
        <v>0</v>
      </c>
      <c r="CX148" t="b">
        <f t="shared" si="275"/>
        <v>0</v>
      </c>
      <c r="CY148" t="b">
        <f t="shared" si="276"/>
        <v>0</v>
      </c>
      <c r="CZ148" t="b">
        <f t="shared" si="277"/>
        <v>0</v>
      </c>
      <c r="DA148" t="b">
        <f t="shared" si="278"/>
        <v>0</v>
      </c>
      <c r="DB148" t="b">
        <f t="shared" si="279"/>
        <v>0</v>
      </c>
      <c r="DC148" t="b">
        <f t="shared" si="280"/>
        <v>0</v>
      </c>
      <c r="DD148" t="b">
        <f t="shared" si="281"/>
        <v>0</v>
      </c>
    </row>
    <row r="149" spans="1:108">
      <c r="A149" t="s">
        <v>1238</v>
      </c>
      <c r="C149" t="s">
        <v>1239</v>
      </c>
      <c r="E149" t="s">
        <v>987</v>
      </c>
      <c r="F149" t="s">
        <v>969</v>
      </c>
      <c r="G149" t="s">
        <v>970</v>
      </c>
      <c r="H149" t="s">
        <v>7428</v>
      </c>
      <c r="I149" t="s">
        <v>7418</v>
      </c>
      <c r="J149" t="s">
        <v>209</v>
      </c>
      <c r="K149" t="s">
        <v>16</v>
      </c>
      <c r="L149" t="s">
        <v>6488</v>
      </c>
      <c r="M149" t="s">
        <v>915</v>
      </c>
      <c r="N149" t="s">
        <v>1240</v>
      </c>
      <c r="O149" t="b">
        <f t="shared" si="188"/>
        <v>1</v>
      </c>
      <c r="P149" t="b">
        <f t="shared" si="189"/>
        <v>1</v>
      </c>
      <c r="Q149" t="b">
        <f t="shared" si="190"/>
        <v>0</v>
      </c>
      <c r="R149" t="b">
        <f t="shared" si="191"/>
        <v>1</v>
      </c>
      <c r="S149" t="b">
        <f t="shared" si="192"/>
        <v>1</v>
      </c>
      <c r="T149" t="b">
        <f t="shared" si="193"/>
        <v>1</v>
      </c>
      <c r="U149" t="b">
        <f t="shared" si="194"/>
        <v>0</v>
      </c>
      <c r="V149" t="b">
        <f t="shared" si="195"/>
        <v>0</v>
      </c>
      <c r="W149" t="b">
        <f t="shared" si="196"/>
        <v>1</v>
      </c>
      <c r="X149" t="b">
        <f t="shared" si="197"/>
        <v>1</v>
      </c>
      <c r="Y149" t="b">
        <f t="shared" si="198"/>
        <v>0</v>
      </c>
      <c r="Z149" t="b">
        <f t="shared" si="199"/>
        <v>0</v>
      </c>
      <c r="AA149" t="b">
        <f t="shared" si="200"/>
        <v>0</v>
      </c>
      <c r="AB149" t="b">
        <f t="shared" si="201"/>
        <v>1</v>
      </c>
      <c r="AC149" t="b">
        <f t="shared" si="202"/>
        <v>0</v>
      </c>
      <c r="AD149" t="b">
        <f t="shared" si="203"/>
        <v>0</v>
      </c>
      <c r="AE149" t="b">
        <f t="shared" si="204"/>
        <v>0</v>
      </c>
      <c r="AF149" t="b">
        <f t="shared" si="205"/>
        <v>0</v>
      </c>
      <c r="AG149" t="b">
        <f t="shared" si="206"/>
        <v>0</v>
      </c>
      <c r="AH149" t="b">
        <f t="shared" si="207"/>
        <v>0</v>
      </c>
      <c r="AI149" t="b">
        <f t="shared" si="208"/>
        <v>1</v>
      </c>
      <c r="AJ149" t="b">
        <f t="shared" si="209"/>
        <v>0</v>
      </c>
      <c r="AK149" t="b">
        <f t="shared" si="210"/>
        <v>0</v>
      </c>
      <c r="AL149" t="b">
        <f t="shared" si="211"/>
        <v>1</v>
      </c>
      <c r="AM149" t="b">
        <f t="shared" si="212"/>
        <v>0</v>
      </c>
      <c r="AN149" t="b">
        <f t="shared" si="213"/>
        <v>0</v>
      </c>
      <c r="AO149" t="b">
        <f t="shared" si="214"/>
        <v>0</v>
      </c>
      <c r="AP149" t="b">
        <f t="shared" si="215"/>
        <v>0</v>
      </c>
      <c r="AQ149" t="b">
        <f t="shared" si="216"/>
        <v>0</v>
      </c>
      <c r="AR149" t="b">
        <f t="shared" si="217"/>
        <v>0</v>
      </c>
      <c r="AS149" t="b">
        <f t="shared" si="218"/>
        <v>0</v>
      </c>
      <c r="AT149" t="b">
        <f t="shared" si="219"/>
        <v>0</v>
      </c>
      <c r="AU149" t="b">
        <f t="shared" si="220"/>
        <v>0</v>
      </c>
      <c r="AV149" t="b">
        <f t="shared" si="221"/>
        <v>0</v>
      </c>
      <c r="AW149" t="b">
        <f t="shared" si="222"/>
        <v>0</v>
      </c>
      <c r="AX149" t="b">
        <f t="shared" si="223"/>
        <v>0</v>
      </c>
      <c r="AY149" t="b">
        <f t="shared" si="224"/>
        <v>0</v>
      </c>
      <c r="AZ149" t="b">
        <f t="shared" si="225"/>
        <v>1</v>
      </c>
      <c r="BA149" t="b">
        <f t="shared" si="226"/>
        <v>0</v>
      </c>
      <c r="BB149" t="b">
        <f t="shared" si="227"/>
        <v>0</v>
      </c>
      <c r="BC149" t="b">
        <f t="shared" si="228"/>
        <v>0</v>
      </c>
      <c r="BD149" t="b">
        <f t="shared" si="229"/>
        <v>0</v>
      </c>
      <c r="BE149" t="b">
        <f t="shared" si="230"/>
        <v>0</v>
      </c>
      <c r="BF149" t="b">
        <f t="shared" si="231"/>
        <v>1</v>
      </c>
      <c r="BG149" t="b">
        <f t="shared" si="232"/>
        <v>0</v>
      </c>
      <c r="BH149" t="b">
        <f t="shared" si="233"/>
        <v>0</v>
      </c>
      <c r="BI149" t="b">
        <f t="shared" si="234"/>
        <v>0</v>
      </c>
      <c r="BJ149" t="b">
        <f t="shared" si="235"/>
        <v>0</v>
      </c>
      <c r="BK149" t="b">
        <f t="shared" si="236"/>
        <v>0</v>
      </c>
      <c r="BL149" t="b">
        <f t="shared" si="237"/>
        <v>0</v>
      </c>
      <c r="BM149" t="b">
        <f t="shared" si="238"/>
        <v>0</v>
      </c>
      <c r="BN149" t="b">
        <f t="shared" si="239"/>
        <v>0</v>
      </c>
      <c r="BO149" t="b">
        <f t="shared" si="240"/>
        <v>0</v>
      </c>
      <c r="BP149" t="b">
        <f t="shared" si="241"/>
        <v>1</v>
      </c>
      <c r="BQ149" t="b">
        <f t="shared" si="242"/>
        <v>0</v>
      </c>
      <c r="BR149" t="b">
        <f t="shared" si="243"/>
        <v>0</v>
      </c>
      <c r="BS149" t="b">
        <f t="shared" si="244"/>
        <v>0</v>
      </c>
      <c r="BT149" t="b">
        <f t="shared" si="245"/>
        <v>0</v>
      </c>
      <c r="BU149" t="b">
        <f t="shared" si="246"/>
        <v>0</v>
      </c>
      <c r="BV149" t="b">
        <f t="shared" si="247"/>
        <v>0</v>
      </c>
      <c r="BW149" t="b">
        <f t="shared" si="248"/>
        <v>0</v>
      </c>
      <c r="BX149" t="b">
        <f t="shared" si="249"/>
        <v>0</v>
      </c>
      <c r="BY149" t="b">
        <f t="shared" si="250"/>
        <v>0</v>
      </c>
      <c r="BZ149" t="b">
        <f t="shared" si="251"/>
        <v>0</v>
      </c>
      <c r="CA149" t="b">
        <f t="shared" si="252"/>
        <v>0</v>
      </c>
      <c r="CB149" t="b">
        <f t="shared" si="253"/>
        <v>0</v>
      </c>
      <c r="CC149" t="b">
        <f t="shared" si="254"/>
        <v>0</v>
      </c>
      <c r="CD149" t="b">
        <f t="shared" si="255"/>
        <v>0</v>
      </c>
      <c r="CE149" t="b">
        <f t="shared" si="256"/>
        <v>1</v>
      </c>
      <c r="CF149" t="b">
        <f t="shared" si="257"/>
        <v>0</v>
      </c>
      <c r="CG149" t="b">
        <f t="shared" si="258"/>
        <v>1</v>
      </c>
      <c r="CH149" t="b">
        <f t="shared" si="259"/>
        <v>1</v>
      </c>
      <c r="CI149" t="b">
        <f t="shared" si="260"/>
        <v>0</v>
      </c>
      <c r="CJ149" t="b">
        <f t="shared" si="261"/>
        <v>0</v>
      </c>
      <c r="CK149" t="b">
        <f t="shared" si="262"/>
        <v>0</v>
      </c>
      <c r="CL149" t="b">
        <f t="shared" si="263"/>
        <v>0</v>
      </c>
      <c r="CM149" t="b">
        <f t="shared" si="264"/>
        <v>1</v>
      </c>
      <c r="CN149" t="b">
        <f t="shared" si="265"/>
        <v>0</v>
      </c>
      <c r="CO149" t="b">
        <f t="shared" si="266"/>
        <v>0</v>
      </c>
      <c r="CP149" t="b">
        <f t="shared" si="267"/>
        <v>0</v>
      </c>
      <c r="CQ149" t="b">
        <f t="shared" si="268"/>
        <v>0</v>
      </c>
      <c r="CR149" t="b">
        <f t="shared" si="269"/>
        <v>0</v>
      </c>
      <c r="CS149" t="b">
        <f t="shared" si="270"/>
        <v>0</v>
      </c>
      <c r="CT149" t="b">
        <f t="shared" si="271"/>
        <v>1</v>
      </c>
      <c r="CU149" t="b">
        <f t="shared" si="272"/>
        <v>0</v>
      </c>
      <c r="CV149" t="b">
        <f t="shared" si="273"/>
        <v>0</v>
      </c>
      <c r="CW149" t="b">
        <f t="shared" si="274"/>
        <v>0</v>
      </c>
      <c r="CX149" t="b">
        <f t="shared" si="275"/>
        <v>0</v>
      </c>
      <c r="CY149" t="b">
        <f t="shared" si="276"/>
        <v>0</v>
      </c>
      <c r="CZ149" t="b">
        <f t="shared" si="277"/>
        <v>0</v>
      </c>
      <c r="DA149" t="b">
        <f t="shared" si="278"/>
        <v>0</v>
      </c>
      <c r="DB149" t="b">
        <f t="shared" si="279"/>
        <v>0</v>
      </c>
      <c r="DC149" t="b">
        <f t="shared" si="280"/>
        <v>0</v>
      </c>
      <c r="DD149" t="b">
        <f t="shared" si="281"/>
        <v>0</v>
      </c>
    </row>
    <row r="150" spans="1:108">
      <c r="A150" s="4" t="s">
        <v>1254</v>
      </c>
      <c r="C150" t="s">
        <v>1255</v>
      </c>
      <c r="D150" s="4"/>
      <c r="E150" s="4" t="s">
        <v>987</v>
      </c>
      <c r="F150" t="s">
        <v>969</v>
      </c>
      <c r="G150" t="s">
        <v>970</v>
      </c>
      <c r="H150" t="s">
        <v>7428</v>
      </c>
      <c r="I150" t="s">
        <v>7418</v>
      </c>
      <c r="J150" s="4" t="s">
        <v>204</v>
      </c>
      <c r="K150" s="4" t="s">
        <v>205</v>
      </c>
      <c r="L150" s="4" t="s">
        <v>6494</v>
      </c>
      <c r="M150" t="s">
        <v>6079</v>
      </c>
      <c r="N150" s="4" t="s">
        <v>1256</v>
      </c>
      <c r="O150" s="4" t="b">
        <f t="shared" si="188"/>
        <v>1</v>
      </c>
      <c r="P150" s="4" t="b">
        <f t="shared" si="189"/>
        <v>0</v>
      </c>
      <c r="Q150" s="4" t="b">
        <f t="shared" si="190"/>
        <v>1</v>
      </c>
      <c r="R150" s="4" t="b">
        <f t="shared" si="191"/>
        <v>0</v>
      </c>
      <c r="S150" s="4" t="b">
        <f t="shared" si="192"/>
        <v>1</v>
      </c>
      <c r="T150" s="4" t="b">
        <f t="shared" si="193"/>
        <v>0</v>
      </c>
      <c r="U150" s="4" t="b">
        <f t="shared" si="194"/>
        <v>1</v>
      </c>
      <c r="V150" s="4" t="b">
        <f t="shared" si="195"/>
        <v>0</v>
      </c>
      <c r="W150" s="4" t="b">
        <f t="shared" si="196"/>
        <v>0</v>
      </c>
      <c r="X150" s="4" t="b">
        <f t="shared" si="197"/>
        <v>0</v>
      </c>
      <c r="Y150" s="4" t="b">
        <f t="shared" si="198"/>
        <v>0</v>
      </c>
      <c r="Z150" s="4" t="b">
        <f t="shared" si="199"/>
        <v>0</v>
      </c>
      <c r="AA150" s="4" t="b">
        <f t="shared" si="200"/>
        <v>0</v>
      </c>
      <c r="AB150" s="4" t="b">
        <f t="shared" si="201"/>
        <v>1</v>
      </c>
      <c r="AC150" s="4" t="b">
        <f t="shared" si="202"/>
        <v>0</v>
      </c>
      <c r="AD150" s="4" t="b">
        <f t="shared" si="203"/>
        <v>0</v>
      </c>
      <c r="AE150" s="4" t="b">
        <f t="shared" si="204"/>
        <v>0</v>
      </c>
      <c r="AF150" s="4" t="b">
        <f t="shared" si="205"/>
        <v>0</v>
      </c>
      <c r="AG150" s="4" t="b">
        <f t="shared" si="206"/>
        <v>0</v>
      </c>
      <c r="AH150" s="4" t="b">
        <f t="shared" si="207"/>
        <v>0</v>
      </c>
      <c r="AI150" s="4" t="b">
        <f t="shared" si="208"/>
        <v>0</v>
      </c>
      <c r="AJ150" s="4" t="b">
        <f t="shared" si="209"/>
        <v>0</v>
      </c>
      <c r="AK150" s="4" t="b">
        <f t="shared" si="210"/>
        <v>0</v>
      </c>
      <c r="AL150" s="4" t="b">
        <f t="shared" si="211"/>
        <v>0</v>
      </c>
      <c r="AM150" s="4" t="b">
        <f t="shared" si="212"/>
        <v>0</v>
      </c>
      <c r="AN150" s="4" t="b">
        <f t="shared" si="213"/>
        <v>0</v>
      </c>
      <c r="AO150" s="4" t="b">
        <f t="shared" si="214"/>
        <v>0</v>
      </c>
      <c r="AP150" s="4" t="b">
        <f t="shared" si="215"/>
        <v>0</v>
      </c>
      <c r="AQ150" s="4" t="b">
        <f t="shared" si="216"/>
        <v>0</v>
      </c>
      <c r="AR150" s="4" t="b">
        <f t="shared" si="217"/>
        <v>0</v>
      </c>
      <c r="AS150" s="4" t="b">
        <f t="shared" si="218"/>
        <v>0</v>
      </c>
      <c r="AT150" s="4" t="b">
        <f t="shared" si="219"/>
        <v>0</v>
      </c>
      <c r="AU150" s="4" t="b">
        <f t="shared" si="220"/>
        <v>0</v>
      </c>
      <c r="AV150" s="4" t="b">
        <f t="shared" si="221"/>
        <v>0</v>
      </c>
      <c r="AW150" s="4" t="b">
        <f t="shared" si="222"/>
        <v>0</v>
      </c>
      <c r="AX150" s="4" t="b">
        <f t="shared" si="223"/>
        <v>0</v>
      </c>
      <c r="AY150" s="4" t="b">
        <f t="shared" si="224"/>
        <v>0</v>
      </c>
      <c r="AZ150" s="4" t="b">
        <f t="shared" si="225"/>
        <v>0</v>
      </c>
      <c r="BA150" s="4" t="b">
        <f t="shared" si="226"/>
        <v>0</v>
      </c>
      <c r="BB150" s="4" t="b">
        <f t="shared" si="227"/>
        <v>0</v>
      </c>
      <c r="BC150" s="4" t="b">
        <f t="shared" si="228"/>
        <v>0</v>
      </c>
      <c r="BD150" s="4" t="b">
        <f t="shared" si="229"/>
        <v>0</v>
      </c>
      <c r="BE150" s="4" t="b">
        <f t="shared" si="230"/>
        <v>0</v>
      </c>
      <c r="BF150" s="4" t="b">
        <f t="shared" si="231"/>
        <v>0</v>
      </c>
      <c r="BG150" s="4" t="b">
        <f t="shared" si="232"/>
        <v>0</v>
      </c>
      <c r="BH150" s="4" t="b">
        <f t="shared" si="233"/>
        <v>0</v>
      </c>
      <c r="BI150" s="4" t="b">
        <f t="shared" si="234"/>
        <v>0</v>
      </c>
      <c r="BJ150" s="4" t="b">
        <f t="shared" si="235"/>
        <v>0</v>
      </c>
      <c r="BK150" s="4" t="b">
        <f t="shared" si="236"/>
        <v>0</v>
      </c>
      <c r="BL150" s="4" t="b">
        <f t="shared" si="237"/>
        <v>0</v>
      </c>
      <c r="BM150" s="4" t="b">
        <f t="shared" si="238"/>
        <v>0</v>
      </c>
      <c r="BN150" s="4" t="b">
        <f t="shared" si="239"/>
        <v>0</v>
      </c>
      <c r="BO150" s="4" t="b">
        <f t="shared" si="240"/>
        <v>0</v>
      </c>
      <c r="BP150" s="4" t="b">
        <f t="shared" si="241"/>
        <v>0</v>
      </c>
      <c r="BQ150" s="4" t="b">
        <f t="shared" si="242"/>
        <v>0</v>
      </c>
      <c r="BR150" s="4" t="b">
        <f t="shared" si="243"/>
        <v>0</v>
      </c>
      <c r="BS150" s="4" t="b">
        <f t="shared" si="244"/>
        <v>1</v>
      </c>
      <c r="BT150" s="4" t="b">
        <f t="shared" si="245"/>
        <v>0</v>
      </c>
      <c r="BU150" s="4" t="b">
        <f t="shared" si="246"/>
        <v>0</v>
      </c>
      <c r="BV150" s="4" t="b">
        <f t="shared" si="247"/>
        <v>0</v>
      </c>
      <c r="BW150" s="4" t="b">
        <f t="shared" si="248"/>
        <v>0</v>
      </c>
      <c r="BX150" s="4" t="b">
        <f t="shared" si="249"/>
        <v>0</v>
      </c>
      <c r="BY150" s="4" t="b">
        <f t="shared" si="250"/>
        <v>1</v>
      </c>
      <c r="BZ150" s="4" t="b">
        <f t="shared" si="251"/>
        <v>0</v>
      </c>
      <c r="CA150" s="4" t="b">
        <f t="shared" si="252"/>
        <v>0</v>
      </c>
      <c r="CB150" s="4" t="b">
        <f t="shared" si="253"/>
        <v>0</v>
      </c>
      <c r="CC150" s="4" t="b">
        <f t="shared" si="254"/>
        <v>0</v>
      </c>
      <c r="CD150" s="4" t="b">
        <f t="shared" si="255"/>
        <v>0</v>
      </c>
      <c r="CE150" s="4" t="b">
        <f t="shared" si="256"/>
        <v>0</v>
      </c>
      <c r="CF150" s="4" t="b">
        <f t="shared" si="257"/>
        <v>0</v>
      </c>
      <c r="CG150" s="4" t="b">
        <f t="shared" si="258"/>
        <v>1</v>
      </c>
      <c r="CH150" s="4" t="b">
        <f t="shared" si="259"/>
        <v>0</v>
      </c>
      <c r="CI150" s="4" t="b">
        <f t="shared" si="260"/>
        <v>0</v>
      </c>
      <c r="CJ150" s="4" t="b">
        <f t="shared" si="261"/>
        <v>0</v>
      </c>
      <c r="CK150" s="4" t="b">
        <f t="shared" si="262"/>
        <v>1</v>
      </c>
      <c r="CL150" s="4" t="b">
        <f t="shared" si="263"/>
        <v>0</v>
      </c>
      <c r="CM150" s="4" t="b">
        <f t="shared" si="264"/>
        <v>1</v>
      </c>
      <c r="CN150" s="4" t="b">
        <f t="shared" si="265"/>
        <v>0</v>
      </c>
      <c r="CO150" s="4" t="b">
        <f t="shared" si="266"/>
        <v>0</v>
      </c>
      <c r="CP150" s="4" t="b">
        <f t="shared" si="267"/>
        <v>0</v>
      </c>
      <c r="CQ150" s="4" t="b">
        <f t="shared" si="268"/>
        <v>0</v>
      </c>
      <c r="CR150" s="4" t="b">
        <f t="shared" si="269"/>
        <v>0</v>
      </c>
      <c r="CS150" s="4" t="b">
        <f t="shared" si="270"/>
        <v>0</v>
      </c>
      <c r="CT150" s="4" t="b">
        <f t="shared" si="271"/>
        <v>0</v>
      </c>
      <c r="CU150" s="4" t="b">
        <f t="shared" si="272"/>
        <v>0</v>
      </c>
      <c r="CV150" s="4" t="b">
        <f t="shared" si="273"/>
        <v>0</v>
      </c>
      <c r="CW150" s="4" t="b">
        <f t="shared" si="274"/>
        <v>0</v>
      </c>
      <c r="CX150" s="4" t="b">
        <f t="shared" si="275"/>
        <v>0</v>
      </c>
      <c r="CY150" s="4" t="b">
        <f t="shared" si="276"/>
        <v>0</v>
      </c>
      <c r="CZ150" s="4" t="b">
        <f t="shared" si="277"/>
        <v>0</v>
      </c>
      <c r="DA150" s="4" t="b">
        <f t="shared" si="278"/>
        <v>0</v>
      </c>
      <c r="DB150" s="4" t="b">
        <f t="shared" si="279"/>
        <v>0</v>
      </c>
      <c r="DC150" s="4" t="b">
        <f t="shared" si="280"/>
        <v>0</v>
      </c>
      <c r="DD150" s="4" t="b">
        <f t="shared" si="281"/>
        <v>0</v>
      </c>
    </row>
    <row r="151" spans="1:108">
      <c r="A151" s="4" t="s">
        <v>1257</v>
      </c>
      <c r="C151" t="s">
        <v>1255</v>
      </c>
      <c r="E151" t="s">
        <v>987</v>
      </c>
      <c r="F151" t="s">
        <v>969</v>
      </c>
      <c r="G151" t="s">
        <v>970</v>
      </c>
      <c r="H151" t="s">
        <v>7428</v>
      </c>
      <c r="I151" t="s">
        <v>7418</v>
      </c>
      <c r="J151" s="4" t="s">
        <v>362</v>
      </c>
      <c r="K151" t="s">
        <v>136</v>
      </c>
      <c r="L151" t="s">
        <v>2107</v>
      </c>
      <c r="M151" t="s">
        <v>6079</v>
      </c>
      <c r="N151" t="s">
        <v>79</v>
      </c>
      <c r="O151" t="b">
        <f t="shared" si="188"/>
        <v>1</v>
      </c>
      <c r="P151" t="b">
        <f t="shared" si="189"/>
        <v>0</v>
      </c>
      <c r="Q151" t="b">
        <f t="shared" si="190"/>
        <v>0</v>
      </c>
      <c r="R151" t="b">
        <f t="shared" si="191"/>
        <v>0</v>
      </c>
      <c r="S151" t="b">
        <f t="shared" si="192"/>
        <v>0</v>
      </c>
      <c r="T151" t="b">
        <f t="shared" si="193"/>
        <v>0</v>
      </c>
      <c r="U151" t="b">
        <f t="shared" si="194"/>
        <v>0</v>
      </c>
      <c r="V151" t="b">
        <f t="shared" si="195"/>
        <v>0</v>
      </c>
      <c r="W151" t="b">
        <f t="shared" si="196"/>
        <v>1</v>
      </c>
      <c r="X151" t="b">
        <f t="shared" si="197"/>
        <v>0</v>
      </c>
      <c r="Y151" t="b">
        <f t="shared" si="198"/>
        <v>0</v>
      </c>
      <c r="Z151" t="b">
        <f t="shared" si="199"/>
        <v>0</v>
      </c>
      <c r="AA151" t="b">
        <f t="shared" si="200"/>
        <v>0</v>
      </c>
      <c r="AB151" t="b">
        <f t="shared" si="201"/>
        <v>0</v>
      </c>
      <c r="AC151" t="b">
        <f t="shared" si="202"/>
        <v>0</v>
      </c>
      <c r="AD151" t="b">
        <f t="shared" si="203"/>
        <v>0</v>
      </c>
      <c r="AE151" t="b">
        <f t="shared" si="204"/>
        <v>0</v>
      </c>
      <c r="AF151" t="b">
        <f t="shared" si="205"/>
        <v>0</v>
      </c>
      <c r="AG151" t="b">
        <f t="shared" si="206"/>
        <v>0</v>
      </c>
      <c r="AH151" t="b">
        <f t="shared" si="207"/>
        <v>0</v>
      </c>
      <c r="AI151" t="b">
        <f t="shared" si="208"/>
        <v>0</v>
      </c>
      <c r="AJ151" t="b">
        <f t="shared" si="209"/>
        <v>0</v>
      </c>
      <c r="AK151" t="b">
        <f t="shared" si="210"/>
        <v>0</v>
      </c>
      <c r="AL151" t="b">
        <f t="shared" si="211"/>
        <v>0</v>
      </c>
      <c r="AM151" t="b">
        <f t="shared" si="212"/>
        <v>0</v>
      </c>
      <c r="AN151" t="b">
        <f t="shared" si="213"/>
        <v>0</v>
      </c>
      <c r="AO151" t="b">
        <f t="shared" si="214"/>
        <v>0</v>
      </c>
      <c r="AP151" t="b">
        <f t="shared" si="215"/>
        <v>0</v>
      </c>
      <c r="AQ151" t="b">
        <f t="shared" si="216"/>
        <v>0</v>
      </c>
      <c r="AR151" t="b">
        <f t="shared" si="217"/>
        <v>0</v>
      </c>
      <c r="AS151" t="b">
        <f t="shared" si="218"/>
        <v>0</v>
      </c>
      <c r="AT151" t="b">
        <f t="shared" si="219"/>
        <v>0</v>
      </c>
      <c r="AU151" t="b">
        <f t="shared" si="220"/>
        <v>0</v>
      </c>
      <c r="AV151" t="b">
        <f t="shared" si="221"/>
        <v>0</v>
      </c>
      <c r="AW151" t="b">
        <f t="shared" si="222"/>
        <v>0</v>
      </c>
      <c r="AX151" t="b">
        <f t="shared" si="223"/>
        <v>0</v>
      </c>
      <c r="AY151" t="b">
        <f t="shared" si="224"/>
        <v>0</v>
      </c>
      <c r="AZ151" t="b">
        <f t="shared" si="225"/>
        <v>0</v>
      </c>
      <c r="BA151" t="b">
        <f t="shared" si="226"/>
        <v>0</v>
      </c>
      <c r="BB151" t="b">
        <f t="shared" si="227"/>
        <v>0</v>
      </c>
      <c r="BC151" t="b">
        <f t="shared" si="228"/>
        <v>0</v>
      </c>
      <c r="BD151" t="b">
        <f t="shared" si="229"/>
        <v>0</v>
      </c>
      <c r="BE151" t="b">
        <f t="shared" si="230"/>
        <v>0</v>
      </c>
      <c r="BF151" t="b">
        <f t="shared" si="231"/>
        <v>0</v>
      </c>
      <c r="BG151" t="b">
        <f t="shared" si="232"/>
        <v>0</v>
      </c>
      <c r="BH151" t="b">
        <f t="shared" si="233"/>
        <v>0</v>
      </c>
      <c r="BI151" t="b">
        <f t="shared" si="234"/>
        <v>0</v>
      </c>
      <c r="BJ151" t="b">
        <f t="shared" si="235"/>
        <v>0</v>
      </c>
      <c r="BK151" t="b">
        <f t="shared" si="236"/>
        <v>0</v>
      </c>
      <c r="BL151" t="b">
        <f t="shared" si="237"/>
        <v>0</v>
      </c>
      <c r="BM151" t="b">
        <f t="shared" si="238"/>
        <v>0</v>
      </c>
      <c r="BN151" t="b">
        <f t="shared" si="239"/>
        <v>0</v>
      </c>
      <c r="BO151" t="b">
        <f t="shared" si="240"/>
        <v>0</v>
      </c>
      <c r="BP151" t="b">
        <f t="shared" si="241"/>
        <v>0</v>
      </c>
      <c r="BQ151" t="b">
        <f t="shared" si="242"/>
        <v>0</v>
      </c>
      <c r="BR151" t="b">
        <f t="shared" si="243"/>
        <v>0</v>
      </c>
      <c r="BS151" t="b">
        <f t="shared" si="244"/>
        <v>0</v>
      </c>
      <c r="BT151" t="b">
        <f t="shared" si="245"/>
        <v>0</v>
      </c>
      <c r="BU151" t="b">
        <f t="shared" si="246"/>
        <v>0</v>
      </c>
      <c r="BV151" t="b">
        <f t="shared" si="247"/>
        <v>0</v>
      </c>
      <c r="BW151" t="b">
        <f t="shared" si="248"/>
        <v>0</v>
      </c>
      <c r="BX151" t="b">
        <f t="shared" si="249"/>
        <v>0</v>
      </c>
      <c r="BY151" t="b">
        <f t="shared" si="250"/>
        <v>0</v>
      </c>
      <c r="BZ151" t="b">
        <f t="shared" si="251"/>
        <v>0</v>
      </c>
      <c r="CA151" t="b">
        <f t="shared" si="252"/>
        <v>0</v>
      </c>
      <c r="CB151" t="b">
        <f t="shared" si="253"/>
        <v>0</v>
      </c>
      <c r="CC151" t="b">
        <f t="shared" si="254"/>
        <v>0</v>
      </c>
      <c r="CD151" t="b">
        <f t="shared" si="255"/>
        <v>0</v>
      </c>
      <c r="CE151" t="b">
        <f t="shared" si="256"/>
        <v>0</v>
      </c>
      <c r="CF151" t="b">
        <f t="shared" si="257"/>
        <v>1</v>
      </c>
      <c r="CG151" t="b">
        <f t="shared" si="258"/>
        <v>0</v>
      </c>
      <c r="CH151" t="b">
        <f t="shared" si="259"/>
        <v>0</v>
      </c>
      <c r="CI151" t="b">
        <f t="shared" si="260"/>
        <v>0</v>
      </c>
      <c r="CJ151" t="b">
        <f t="shared" si="261"/>
        <v>0</v>
      </c>
      <c r="CK151" t="b">
        <f t="shared" si="262"/>
        <v>0</v>
      </c>
      <c r="CL151" t="b">
        <f t="shared" si="263"/>
        <v>0</v>
      </c>
      <c r="CM151" t="b">
        <f t="shared" si="264"/>
        <v>0</v>
      </c>
      <c r="CN151" t="b">
        <f t="shared" si="265"/>
        <v>0</v>
      </c>
      <c r="CO151" t="b">
        <f t="shared" si="266"/>
        <v>0</v>
      </c>
      <c r="CP151" t="b">
        <f t="shared" si="267"/>
        <v>0</v>
      </c>
      <c r="CQ151" t="b">
        <f t="shared" si="268"/>
        <v>0</v>
      </c>
      <c r="CR151" t="b">
        <f t="shared" si="269"/>
        <v>0</v>
      </c>
      <c r="CS151" t="b">
        <f t="shared" si="270"/>
        <v>0</v>
      </c>
      <c r="CT151" t="b">
        <f t="shared" si="271"/>
        <v>0</v>
      </c>
      <c r="CU151" t="b">
        <f t="shared" si="272"/>
        <v>0</v>
      </c>
      <c r="CV151" t="b">
        <f t="shared" si="273"/>
        <v>0</v>
      </c>
      <c r="CW151" t="b">
        <f t="shared" si="274"/>
        <v>0</v>
      </c>
      <c r="CX151" t="b">
        <f t="shared" si="275"/>
        <v>0</v>
      </c>
      <c r="CY151" t="b">
        <f t="shared" si="276"/>
        <v>0</v>
      </c>
      <c r="CZ151" t="b">
        <f t="shared" si="277"/>
        <v>0</v>
      </c>
      <c r="DA151" t="b">
        <f t="shared" si="278"/>
        <v>0</v>
      </c>
      <c r="DB151" t="b">
        <f t="shared" si="279"/>
        <v>0</v>
      </c>
      <c r="DC151" t="b">
        <f t="shared" si="280"/>
        <v>0</v>
      </c>
      <c r="DD151" t="b">
        <f t="shared" si="281"/>
        <v>0</v>
      </c>
    </row>
    <row r="152" spans="1:108">
      <c r="A152" t="s">
        <v>1258</v>
      </c>
      <c r="C152" t="s">
        <v>1255</v>
      </c>
      <c r="E152" t="s">
        <v>987</v>
      </c>
      <c r="F152" t="s">
        <v>969</v>
      </c>
      <c r="G152" t="s">
        <v>970</v>
      </c>
      <c r="H152" t="s">
        <v>7428</v>
      </c>
      <c r="I152" t="s">
        <v>7418</v>
      </c>
      <c r="J152" t="s">
        <v>16</v>
      </c>
      <c r="K152" t="s">
        <v>16</v>
      </c>
      <c r="L152" t="s">
        <v>6495</v>
      </c>
      <c r="M152" t="s">
        <v>6079</v>
      </c>
      <c r="N152" t="s">
        <v>1259</v>
      </c>
      <c r="O152" t="b">
        <f t="shared" si="188"/>
        <v>1</v>
      </c>
      <c r="P152" t="b">
        <f t="shared" si="189"/>
        <v>1</v>
      </c>
      <c r="Q152" t="b">
        <f t="shared" si="190"/>
        <v>1</v>
      </c>
      <c r="R152" t="b">
        <f t="shared" si="191"/>
        <v>1</v>
      </c>
      <c r="S152" t="b">
        <f t="shared" si="192"/>
        <v>1</v>
      </c>
      <c r="T152" t="b">
        <f t="shared" si="193"/>
        <v>1</v>
      </c>
      <c r="U152" t="b">
        <f t="shared" si="194"/>
        <v>1</v>
      </c>
      <c r="V152" t="b">
        <f t="shared" si="195"/>
        <v>1</v>
      </c>
      <c r="W152" t="b">
        <f t="shared" si="196"/>
        <v>1</v>
      </c>
      <c r="X152" t="b">
        <f t="shared" si="197"/>
        <v>1</v>
      </c>
      <c r="Y152" t="b">
        <f t="shared" si="198"/>
        <v>1</v>
      </c>
      <c r="Z152" t="b">
        <f t="shared" si="199"/>
        <v>1</v>
      </c>
      <c r="AA152" t="b">
        <f t="shared" si="200"/>
        <v>1</v>
      </c>
      <c r="AB152" t="b">
        <f t="shared" si="201"/>
        <v>1</v>
      </c>
      <c r="AC152" t="b">
        <f t="shared" si="202"/>
        <v>0</v>
      </c>
      <c r="AD152" t="b">
        <f t="shared" si="203"/>
        <v>0</v>
      </c>
      <c r="AE152" t="b">
        <f t="shared" si="204"/>
        <v>0</v>
      </c>
      <c r="AF152" t="b">
        <f t="shared" si="205"/>
        <v>0</v>
      </c>
      <c r="AG152" t="b">
        <f t="shared" si="206"/>
        <v>0</v>
      </c>
      <c r="AH152" t="b">
        <f t="shared" si="207"/>
        <v>0</v>
      </c>
      <c r="AI152" t="b">
        <f t="shared" si="208"/>
        <v>1</v>
      </c>
      <c r="AJ152" t="b">
        <f t="shared" si="209"/>
        <v>0</v>
      </c>
      <c r="AK152" t="b">
        <f t="shared" si="210"/>
        <v>0</v>
      </c>
      <c r="AL152" t="b">
        <f t="shared" si="211"/>
        <v>1</v>
      </c>
      <c r="AM152" t="b">
        <f t="shared" si="212"/>
        <v>1</v>
      </c>
      <c r="AN152" t="b">
        <f t="shared" si="213"/>
        <v>0</v>
      </c>
      <c r="AO152" t="b">
        <f t="shared" si="214"/>
        <v>0</v>
      </c>
      <c r="AP152" t="b">
        <f t="shared" si="215"/>
        <v>0</v>
      </c>
      <c r="AQ152" t="b">
        <f t="shared" si="216"/>
        <v>1</v>
      </c>
      <c r="AR152" t="b">
        <f t="shared" si="217"/>
        <v>0</v>
      </c>
      <c r="AS152" t="b">
        <f t="shared" si="218"/>
        <v>0</v>
      </c>
      <c r="AT152" t="b">
        <f t="shared" si="219"/>
        <v>0</v>
      </c>
      <c r="AU152" t="b">
        <f t="shared" si="220"/>
        <v>1</v>
      </c>
      <c r="AV152" t="b">
        <f t="shared" si="221"/>
        <v>1</v>
      </c>
      <c r="AW152" t="b">
        <f t="shared" si="222"/>
        <v>1</v>
      </c>
      <c r="AX152" t="b">
        <f t="shared" si="223"/>
        <v>0</v>
      </c>
      <c r="AY152" t="b">
        <f t="shared" si="224"/>
        <v>0</v>
      </c>
      <c r="AZ152" t="b">
        <f t="shared" si="225"/>
        <v>1</v>
      </c>
      <c r="BA152" t="b">
        <f t="shared" si="226"/>
        <v>1</v>
      </c>
      <c r="BB152" t="b">
        <f t="shared" si="227"/>
        <v>0</v>
      </c>
      <c r="BC152" t="b">
        <f t="shared" si="228"/>
        <v>1</v>
      </c>
      <c r="BD152" t="b">
        <f t="shared" si="229"/>
        <v>1</v>
      </c>
      <c r="BE152" t="b">
        <f t="shared" si="230"/>
        <v>0</v>
      </c>
      <c r="BF152" t="b">
        <f t="shared" si="231"/>
        <v>0</v>
      </c>
      <c r="BG152" t="b">
        <f t="shared" si="232"/>
        <v>0</v>
      </c>
      <c r="BH152" t="b">
        <f t="shared" si="233"/>
        <v>1</v>
      </c>
      <c r="BI152" t="b">
        <f t="shared" si="234"/>
        <v>0</v>
      </c>
      <c r="BJ152" t="b">
        <f t="shared" si="235"/>
        <v>0</v>
      </c>
      <c r="BK152" t="b">
        <f t="shared" si="236"/>
        <v>0</v>
      </c>
      <c r="BL152" t="b">
        <f t="shared" si="237"/>
        <v>1</v>
      </c>
      <c r="BM152" t="b">
        <f t="shared" si="238"/>
        <v>0</v>
      </c>
      <c r="BN152" t="b">
        <f t="shared" si="239"/>
        <v>0</v>
      </c>
      <c r="BO152" t="b">
        <f t="shared" si="240"/>
        <v>1</v>
      </c>
      <c r="BP152" t="b">
        <f t="shared" si="241"/>
        <v>1</v>
      </c>
      <c r="BQ152" t="b">
        <f t="shared" si="242"/>
        <v>1</v>
      </c>
      <c r="BR152" t="b">
        <f t="shared" si="243"/>
        <v>0</v>
      </c>
      <c r="BS152" t="b">
        <f t="shared" si="244"/>
        <v>0</v>
      </c>
      <c r="BT152" t="b">
        <f t="shared" si="245"/>
        <v>0</v>
      </c>
      <c r="BU152" t="b">
        <f t="shared" si="246"/>
        <v>0</v>
      </c>
      <c r="BV152" t="b">
        <f t="shared" si="247"/>
        <v>0</v>
      </c>
      <c r="BW152" t="b">
        <f t="shared" si="248"/>
        <v>0</v>
      </c>
      <c r="BX152" t="b">
        <f t="shared" si="249"/>
        <v>1</v>
      </c>
      <c r="BY152" t="b">
        <f t="shared" si="250"/>
        <v>0</v>
      </c>
      <c r="BZ152" t="b">
        <f t="shared" si="251"/>
        <v>0</v>
      </c>
      <c r="CA152" t="b">
        <f t="shared" si="252"/>
        <v>1</v>
      </c>
      <c r="CB152" t="b">
        <f t="shared" si="253"/>
        <v>1</v>
      </c>
      <c r="CC152" t="b">
        <f t="shared" si="254"/>
        <v>1</v>
      </c>
      <c r="CD152" t="b">
        <f t="shared" si="255"/>
        <v>0</v>
      </c>
      <c r="CE152" t="b">
        <f t="shared" si="256"/>
        <v>1</v>
      </c>
      <c r="CF152" t="b">
        <f t="shared" si="257"/>
        <v>1</v>
      </c>
      <c r="CG152" t="b">
        <f t="shared" si="258"/>
        <v>1</v>
      </c>
      <c r="CH152" t="b">
        <f t="shared" si="259"/>
        <v>1</v>
      </c>
      <c r="CI152" t="b">
        <f t="shared" si="260"/>
        <v>0</v>
      </c>
      <c r="CJ152" t="b">
        <f t="shared" si="261"/>
        <v>0</v>
      </c>
      <c r="CK152" t="b">
        <f t="shared" si="262"/>
        <v>0</v>
      </c>
      <c r="CL152" t="b">
        <f t="shared" si="263"/>
        <v>1</v>
      </c>
      <c r="CM152" t="b">
        <f t="shared" si="264"/>
        <v>0</v>
      </c>
      <c r="CN152" t="b">
        <f t="shared" si="265"/>
        <v>0</v>
      </c>
      <c r="CO152" t="b">
        <f t="shared" si="266"/>
        <v>0</v>
      </c>
      <c r="CP152" t="b">
        <f t="shared" si="267"/>
        <v>0</v>
      </c>
      <c r="CQ152" t="b">
        <f t="shared" si="268"/>
        <v>0</v>
      </c>
      <c r="CR152" t="b">
        <f t="shared" si="269"/>
        <v>1</v>
      </c>
      <c r="CS152" t="b">
        <f t="shared" si="270"/>
        <v>0</v>
      </c>
      <c r="CT152" t="b">
        <f t="shared" si="271"/>
        <v>0</v>
      </c>
      <c r="CU152" t="b">
        <f t="shared" si="272"/>
        <v>0</v>
      </c>
      <c r="CV152" t="b">
        <f t="shared" si="273"/>
        <v>1</v>
      </c>
      <c r="CW152" t="b">
        <f t="shared" si="274"/>
        <v>0</v>
      </c>
      <c r="CX152" t="b">
        <f t="shared" si="275"/>
        <v>1</v>
      </c>
      <c r="CY152" t="b">
        <f t="shared" si="276"/>
        <v>0</v>
      </c>
      <c r="CZ152" t="b">
        <f t="shared" si="277"/>
        <v>1</v>
      </c>
      <c r="DA152" t="b">
        <f t="shared" si="278"/>
        <v>0</v>
      </c>
      <c r="DB152" t="b">
        <f t="shared" si="279"/>
        <v>0</v>
      </c>
      <c r="DC152" t="b">
        <f t="shared" si="280"/>
        <v>0</v>
      </c>
      <c r="DD152" t="b">
        <f t="shared" si="281"/>
        <v>0</v>
      </c>
    </row>
    <row r="153" spans="1:108">
      <c r="A153" s="4" t="s">
        <v>1260</v>
      </c>
      <c r="C153" t="s">
        <v>1255</v>
      </c>
      <c r="E153" t="s">
        <v>987</v>
      </c>
      <c r="F153" t="s">
        <v>969</v>
      </c>
      <c r="G153" t="s">
        <v>970</v>
      </c>
      <c r="H153" t="s">
        <v>7428</v>
      </c>
      <c r="I153" t="s">
        <v>7418</v>
      </c>
      <c r="J153" s="4" t="s">
        <v>355</v>
      </c>
      <c r="K153" t="s">
        <v>136</v>
      </c>
      <c r="L153" t="s">
        <v>6496</v>
      </c>
      <c r="M153" t="s">
        <v>6079</v>
      </c>
      <c r="N153" t="s">
        <v>120</v>
      </c>
      <c r="O153" t="b">
        <f t="shared" si="188"/>
        <v>0</v>
      </c>
      <c r="P153" t="b">
        <f t="shared" si="189"/>
        <v>0</v>
      </c>
      <c r="Q153" t="b">
        <f t="shared" si="190"/>
        <v>1</v>
      </c>
      <c r="R153" t="b">
        <f t="shared" si="191"/>
        <v>1</v>
      </c>
      <c r="S153" t="b">
        <f t="shared" si="192"/>
        <v>0</v>
      </c>
      <c r="T153" t="b">
        <f t="shared" si="193"/>
        <v>0</v>
      </c>
      <c r="U153" t="b">
        <f t="shared" si="194"/>
        <v>1</v>
      </c>
      <c r="V153" t="b">
        <f t="shared" si="195"/>
        <v>0</v>
      </c>
      <c r="W153" t="b">
        <f t="shared" si="196"/>
        <v>0</v>
      </c>
      <c r="X153" t="b">
        <f t="shared" si="197"/>
        <v>0</v>
      </c>
      <c r="Y153" t="b">
        <f t="shared" si="198"/>
        <v>1</v>
      </c>
      <c r="Z153" t="b">
        <f t="shared" si="199"/>
        <v>1</v>
      </c>
      <c r="AA153" t="b">
        <f t="shared" si="200"/>
        <v>0</v>
      </c>
      <c r="AB153" t="b">
        <f t="shared" si="201"/>
        <v>0</v>
      </c>
      <c r="AC153" t="b">
        <f t="shared" si="202"/>
        <v>0</v>
      </c>
      <c r="AD153" t="b">
        <f t="shared" si="203"/>
        <v>0</v>
      </c>
      <c r="AE153" t="b">
        <f t="shared" si="204"/>
        <v>0</v>
      </c>
      <c r="AF153" t="b">
        <f t="shared" si="205"/>
        <v>0</v>
      </c>
      <c r="AG153" t="b">
        <f t="shared" si="206"/>
        <v>0</v>
      </c>
      <c r="AH153" t="b">
        <f t="shared" si="207"/>
        <v>1</v>
      </c>
      <c r="AI153" t="b">
        <f t="shared" si="208"/>
        <v>0</v>
      </c>
      <c r="AJ153" t="b">
        <f t="shared" si="209"/>
        <v>0</v>
      </c>
      <c r="AK153" t="b">
        <f t="shared" si="210"/>
        <v>1</v>
      </c>
      <c r="AL153" t="b">
        <f t="shared" si="211"/>
        <v>0</v>
      </c>
      <c r="AM153" t="b">
        <f t="shared" si="212"/>
        <v>0</v>
      </c>
      <c r="AN153" t="b">
        <f t="shared" si="213"/>
        <v>0</v>
      </c>
      <c r="AO153" t="b">
        <f t="shared" si="214"/>
        <v>0</v>
      </c>
      <c r="AP153" t="b">
        <f t="shared" si="215"/>
        <v>0</v>
      </c>
      <c r="AQ153" t="b">
        <f t="shared" si="216"/>
        <v>0</v>
      </c>
      <c r="AR153" t="b">
        <f t="shared" si="217"/>
        <v>0</v>
      </c>
      <c r="AS153" t="b">
        <f t="shared" si="218"/>
        <v>0</v>
      </c>
      <c r="AT153" t="b">
        <f t="shared" si="219"/>
        <v>0</v>
      </c>
      <c r="AU153" t="b">
        <f t="shared" si="220"/>
        <v>0</v>
      </c>
      <c r="AV153" t="b">
        <f t="shared" si="221"/>
        <v>0</v>
      </c>
      <c r="AW153" t="b">
        <f t="shared" si="222"/>
        <v>0</v>
      </c>
      <c r="AX153" t="b">
        <f t="shared" si="223"/>
        <v>0</v>
      </c>
      <c r="AY153" t="b">
        <f t="shared" si="224"/>
        <v>0</v>
      </c>
      <c r="AZ153" t="b">
        <f t="shared" si="225"/>
        <v>0</v>
      </c>
      <c r="BA153" t="b">
        <f t="shared" si="226"/>
        <v>0</v>
      </c>
      <c r="BB153" t="b">
        <f t="shared" si="227"/>
        <v>0</v>
      </c>
      <c r="BC153" t="b">
        <f t="shared" si="228"/>
        <v>0</v>
      </c>
      <c r="BD153" t="b">
        <f t="shared" si="229"/>
        <v>0</v>
      </c>
      <c r="BE153" t="b">
        <f t="shared" si="230"/>
        <v>0</v>
      </c>
      <c r="BF153" t="b">
        <f t="shared" si="231"/>
        <v>0</v>
      </c>
      <c r="BG153" t="b">
        <f t="shared" si="232"/>
        <v>0</v>
      </c>
      <c r="BH153" t="b">
        <f t="shared" si="233"/>
        <v>0</v>
      </c>
      <c r="BI153" t="b">
        <f t="shared" si="234"/>
        <v>0</v>
      </c>
      <c r="BJ153" t="b">
        <f t="shared" si="235"/>
        <v>0</v>
      </c>
      <c r="BK153" t="b">
        <f t="shared" si="236"/>
        <v>0</v>
      </c>
      <c r="BL153" t="b">
        <f t="shared" si="237"/>
        <v>0</v>
      </c>
      <c r="BM153" t="b">
        <f t="shared" si="238"/>
        <v>0</v>
      </c>
      <c r="BN153" t="b">
        <f t="shared" si="239"/>
        <v>0</v>
      </c>
      <c r="BO153" t="b">
        <f t="shared" si="240"/>
        <v>0</v>
      </c>
      <c r="BP153" t="b">
        <f t="shared" si="241"/>
        <v>0</v>
      </c>
      <c r="BQ153" t="b">
        <f t="shared" si="242"/>
        <v>0</v>
      </c>
      <c r="BR153" t="b">
        <f t="shared" si="243"/>
        <v>0</v>
      </c>
      <c r="BS153" t="b">
        <f t="shared" si="244"/>
        <v>0</v>
      </c>
      <c r="BT153" t="b">
        <f t="shared" si="245"/>
        <v>0</v>
      </c>
      <c r="BU153" t="b">
        <f t="shared" si="246"/>
        <v>0</v>
      </c>
      <c r="BV153" t="b">
        <f t="shared" si="247"/>
        <v>0</v>
      </c>
      <c r="BW153" t="b">
        <f t="shared" si="248"/>
        <v>0</v>
      </c>
      <c r="BX153" t="b">
        <f t="shared" si="249"/>
        <v>0</v>
      </c>
      <c r="BY153" t="b">
        <f t="shared" si="250"/>
        <v>0</v>
      </c>
      <c r="BZ153" t="b">
        <f t="shared" si="251"/>
        <v>0</v>
      </c>
      <c r="CA153" t="b">
        <f t="shared" si="252"/>
        <v>0</v>
      </c>
      <c r="CB153" t="b">
        <f t="shared" si="253"/>
        <v>0</v>
      </c>
      <c r="CC153" t="b">
        <f t="shared" si="254"/>
        <v>0</v>
      </c>
      <c r="CD153" t="b">
        <f t="shared" si="255"/>
        <v>0</v>
      </c>
      <c r="CE153" t="b">
        <f t="shared" si="256"/>
        <v>0</v>
      </c>
      <c r="CF153" t="b">
        <f t="shared" si="257"/>
        <v>0</v>
      </c>
      <c r="CG153" t="b">
        <f t="shared" si="258"/>
        <v>0</v>
      </c>
      <c r="CH153" t="b">
        <f t="shared" si="259"/>
        <v>0</v>
      </c>
      <c r="CI153" t="b">
        <f t="shared" si="260"/>
        <v>0</v>
      </c>
      <c r="CJ153" t="b">
        <f t="shared" si="261"/>
        <v>0</v>
      </c>
      <c r="CK153" t="b">
        <f t="shared" si="262"/>
        <v>0</v>
      </c>
      <c r="CL153" t="b">
        <f t="shared" si="263"/>
        <v>0</v>
      </c>
      <c r="CM153" t="b">
        <f t="shared" si="264"/>
        <v>0</v>
      </c>
      <c r="CN153" t="b">
        <f t="shared" si="265"/>
        <v>0</v>
      </c>
      <c r="CO153" t="b">
        <f t="shared" si="266"/>
        <v>0</v>
      </c>
      <c r="CP153" t="b">
        <f t="shared" si="267"/>
        <v>0</v>
      </c>
      <c r="CQ153" t="b">
        <f t="shared" si="268"/>
        <v>0</v>
      </c>
      <c r="CR153" t="b">
        <f t="shared" si="269"/>
        <v>0</v>
      </c>
      <c r="CS153" t="b">
        <f t="shared" si="270"/>
        <v>0</v>
      </c>
      <c r="CT153" t="b">
        <f t="shared" si="271"/>
        <v>0</v>
      </c>
      <c r="CU153" t="b">
        <f t="shared" si="272"/>
        <v>0</v>
      </c>
      <c r="CV153" t="b">
        <f t="shared" si="273"/>
        <v>0</v>
      </c>
      <c r="CW153" t="b">
        <f t="shared" si="274"/>
        <v>0</v>
      </c>
      <c r="CX153" t="b">
        <f t="shared" si="275"/>
        <v>0</v>
      </c>
      <c r="CY153" t="b">
        <f t="shared" si="276"/>
        <v>0</v>
      </c>
      <c r="CZ153" t="b">
        <f t="shared" si="277"/>
        <v>0</v>
      </c>
      <c r="DA153" t="b">
        <f t="shared" si="278"/>
        <v>0</v>
      </c>
      <c r="DB153" t="b">
        <f t="shared" si="279"/>
        <v>0</v>
      </c>
      <c r="DC153" t="b">
        <f t="shared" si="280"/>
        <v>0</v>
      </c>
      <c r="DD153" t="b">
        <f t="shared" si="281"/>
        <v>0</v>
      </c>
    </row>
    <row r="154" spans="1:108">
      <c r="A154" t="s">
        <v>1261</v>
      </c>
      <c r="C154" t="s">
        <v>1255</v>
      </c>
      <c r="E154" t="s">
        <v>987</v>
      </c>
      <c r="F154" t="s">
        <v>969</v>
      </c>
      <c r="G154" t="s">
        <v>970</v>
      </c>
      <c r="H154" t="s">
        <v>7428</v>
      </c>
      <c r="I154" t="s">
        <v>7418</v>
      </c>
      <c r="J154" t="s">
        <v>204</v>
      </c>
      <c r="K154" t="s">
        <v>205</v>
      </c>
      <c r="L154" t="s">
        <v>6497</v>
      </c>
      <c r="M154" t="s">
        <v>6079</v>
      </c>
      <c r="N154" t="s">
        <v>75</v>
      </c>
      <c r="O154" t="b">
        <f t="shared" si="188"/>
        <v>0</v>
      </c>
      <c r="P154" t="b">
        <f t="shared" si="189"/>
        <v>0</v>
      </c>
      <c r="Q154" t="b">
        <f t="shared" si="190"/>
        <v>1</v>
      </c>
      <c r="R154" t="b">
        <f t="shared" si="191"/>
        <v>0</v>
      </c>
      <c r="S154" t="b">
        <f t="shared" si="192"/>
        <v>0</v>
      </c>
      <c r="T154" t="b">
        <f t="shared" si="193"/>
        <v>0</v>
      </c>
      <c r="U154" t="b">
        <f t="shared" si="194"/>
        <v>1</v>
      </c>
      <c r="V154" t="b">
        <f t="shared" si="195"/>
        <v>0</v>
      </c>
      <c r="W154" t="b">
        <f t="shared" si="196"/>
        <v>0</v>
      </c>
      <c r="X154" t="b">
        <f t="shared" si="197"/>
        <v>0</v>
      </c>
      <c r="Y154" t="b">
        <f t="shared" si="198"/>
        <v>0</v>
      </c>
      <c r="Z154" t="b">
        <f t="shared" si="199"/>
        <v>0</v>
      </c>
      <c r="AA154" t="b">
        <f t="shared" si="200"/>
        <v>0</v>
      </c>
      <c r="AB154" t="b">
        <f t="shared" si="201"/>
        <v>0</v>
      </c>
      <c r="AC154" t="b">
        <f t="shared" si="202"/>
        <v>0</v>
      </c>
      <c r="AD154" t="b">
        <f t="shared" si="203"/>
        <v>0</v>
      </c>
      <c r="AE154" t="b">
        <f t="shared" si="204"/>
        <v>0</v>
      </c>
      <c r="AF154" t="b">
        <f t="shared" si="205"/>
        <v>0</v>
      </c>
      <c r="AG154" t="b">
        <f t="shared" si="206"/>
        <v>0</v>
      </c>
      <c r="AH154" t="b">
        <f t="shared" si="207"/>
        <v>0</v>
      </c>
      <c r="AI154" t="b">
        <f t="shared" si="208"/>
        <v>0</v>
      </c>
      <c r="AJ154" t="b">
        <f t="shared" si="209"/>
        <v>0</v>
      </c>
      <c r="AK154" t="b">
        <f t="shared" si="210"/>
        <v>0</v>
      </c>
      <c r="AL154" t="b">
        <f t="shared" si="211"/>
        <v>0</v>
      </c>
      <c r="AM154" t="b">
        <f t="shared" si="212"/>
        <v>0</v>
      </c>
      <c r="AN154" t="b">
        <f t="shared" si="213"/>
        <v>0</v>
      </c>
      <c r="AO154" t="b">
        <f t="shared" si="214"/>
        <v>0</v>
      </c>
      <c r="AP154" t="b">
        <f t="shared" si="215"/>
        <v>0</v>
      </c>
      <c r="AQ154" t="b">
        <f t="shared" si="216"/>
        <v>0</v>
      </c>
      <c r="AR154" t="b">
        <f t="shared" si="217"/>
        <v>0</v>
      </c>
      <c r="AS154" t="b">
        <f t="shared" si="218"/>
        <v>0</v>
      </c>
      <c r="AT154" t="b">
        <f t="shared" si="219"/>
        <v>0</v>
      </c>
      <c r="AU154" t="b">
        <f t="shared" si="220"/>
        <v>0</v>
      </c>
      <c r="AV154" t="b">
        <f t="shared" si="221"/>
        <v>0</v>
      </c>
      <c r="AW154" t="b">
        <f t="shared" si="222"/>
        <v>0</v>
      </c>
      <c r="AX154" t="b">
        <f t="shared" si="223"/>
        <v>0</v>
      </c>
      <c r="AY154" t="b">
        <f t="shared" si="224"/>
        <v>0</v>
      </c>
      <c r="AZ154" t="b">
        <f t="shared" si="225"/>
        <v>0</v>
      </c>
      <c r="BA154" t="b">
        <f t="shared" si="226"/>
        <v>0</v>
      </c>
      <c r="BB154" t="b">
        <f t="shared" si="227"/>
        <v>0</v>
      </c>
      <c r="BC154" t="b">
        <f t="shared" si="228"/>
        <v>0</v>
      </c>
      <c r="BD154" t="b">
        <f t="shared" si="229"/>
        <v>0</v>
      </c>
      <c r="BE154" t="b">
        <f t="shared" si="230"/>
        <v>0</v>
      </c>
      <c r="BF154" t="b">
        <f t="shared" si="231"/>
        <v>0</v>
      </c>
      <c r="BG154" t="b">
        <f t="shared" si="232"/>
        <v>0</v>
      </c>
      <c r="BH154" t="b">
        <f t="shared" si="233"/>
        <v>0</v>
      </c>
      <c r="BI154" t="b">
        <f t="shared" si="234"/>
        <v>0</v>
      </c>
      <c r="BJ154" t="b">
        <f t="shared" si="235"/>
        <v>0</v>
      </c>
      <c r="BK154" t="b">
        <f t="shared" si="236"/>
        <v>0</v>
      </c>
      <c r="BL154" t="b">
        <f t="shared" si="237"/>
        <v>0</v>
      </c>
      <c r="BM154" t="b">
        <f t="shared" si="238"/>
        <v>0</v>
      </c>
      <c r="BN154" t="b">
        <f t="shared" si="239"/>
        <v>0</v>
      </c>
      <c r="BO154" t="b">
        <f t="shared" si="240"/>
        <v>0</v>
      </c>
      <c r="BP154" t="b">
        <f t="shared" si="241"/>
        <v>0</v>
      </c>
      <c r="BQ154" t="b">
        <f t="shared" si="242"/>
        <v>0</v>
      </c>
      <c r="BR154" t="b">
        <f t="shared" si="243"/>
        <v>0</v>
      </c>
      <c r="BS154" t="b">
        <f t="shared" si="244"/>
        <v>0</v>
      </c>
      <c r="BT154" t="b">
        <f t="shared" si="245"/>
        <v>0</v>
      </c>
      <c r="BU154" t="b">
        <f t="shared" si="246"/>
        <v>0</v>
      </c>
      <c r="BV154" t="b">
        <f t="shared" si="247"/>
        <v>0</v>
      </c>
      <c r="BW154" t="b">
        <f t="shared" si="248"/>
        <v>0</v>
      </c>
      <c r="BX154" t="b">
        <f t="shared" si="249"/>
        <v>0</v>
      </c>
      <c r="BY154" t="b">
        <f t="shared" si="250"/>
        <v>0</v>
      </c>
      <c r="BZ154" t="b">
        <f t="shared" si="251"/>
        <v>0</v>
      </c>
      <c r="CA154" t="b">
        <f t="shared" si="252"/>
        <v>0</v>
      </c>
      <c r="CB154" t="b">
        <f t="shared" si="253"/>
        <v>1</v>
      </c>
      <c r="CC154" t="b">
        <f t="shared" si="254"/>
        <v>0</v>
      </c>
      <c r="CD154" t="b">
        <f t="shared" si="255"/>
        <v>0</v>
      </c>
      <c r="CE154" t="b">
        <f t="shared" si="256"/>
        <v>0</v>
      </c>
      <c r="CF154" t="b">
        <f t="shared" si="257"/>
        <v>0</v>
      </c>
      <c r="CG154" t="b">
        <f t="shared" si="258"/>
        <v>0</v>
      </c>
      <c r="CH154" t="b">
        <f t="shared" si="259"/>
        <v>0</v>
      </c>
      <c r="CI154" t="b">
        <f t="shared" si="260"/>
        <v>0</v>
      </c>
      <c r="CJ154" t="b">
        <f t="shared" si="261"/>
        <v>0</v>
      </c>
      <c r="CK154" t="b">
        <f t="shared" si="262"/>
        <v>0</v>
      </c>
      <c r="CL154" t="b">
        <f t="shared" si="263"/>
        <v>0</v>
      </c>
      <c r="CM154" t="b">
        <f t="shared" si="264"/>
        <v>0</v>
      </c>
      <c r="CN154" t="b">
        <f t="shared" si="265"/>
        <v>0</v>
      </c>
      <c r="CO154" t="b">
        <f t="shared" si="266"/>
        <v>0</v>
      </c>
      <c r="CP154" t="b">
        <f t="shared" si="267"/>
        <v>0</v>
      </c>
      <c r="CQ154" t="b">
        <f t="shared" si="268"/>
        <v>0</v>
      </c>
      <c r="CR154" t="b">
        <f t="shared" si="269"/>
        <v>0</v>
      </c>
      <c r="CS154" t="b">
        <f t="shared" si="270"/>
        <v>0</v>
      </c>
      <c r="CT154" t="b">
        <f t="shared" si="271"/>
        <v>0</v>
      </c>
      <c r="CU154" t="b">
        <f t="shared" si="272"/>
        <v>0</v>
      </c>
      <c r="CV154" t="b">
        <f t="shared" si="273"/>
        <v>0</v>
      </c>
      <c r="CW154" t="b">
        <f t="shared" si="274"/>
        <v>0</v>
      </c>
      <c r="CX154" t="b">
        <f t="shared" si="275"/>
        <v>0</v>
      </c>
      <c r="CY154" t="b">
        <f t="shared" si="276"/>
        <v>0</v>
      </c>
      <c r="CZ154" t="b">
        <f t="shared" si="277"/>
        <v>0</v>
      </c>
      <c r="DA154" t="b">
        <f t="shared" si="278"/>
        <v>0</v>
      </c>
      <c r="DB154" t="b">
        <f t="shared" si="279"/>
        <v>0</v>
      </c>
      <c r="DC154" t="b">
        <f t="shared" si="280"/>
        <v>0</v>
      </c>
      <c r="DD154" t="b">
        <f t="shared" si="281"/>
        <v>0</v>
      </c>
    </row>
    <row r="155" spans="1:108">
      <c r="A155" s="4" t="s">
        <v>1262</v>
      </c>
      <c r="C155" t="s">
        <v>1255</v>
      </c>
      <c r="E155" t="s">
        <v>987</v>
      </c>
      <c r="F155" t="s">
        <v>969</v>
      </c>
      <c r="G155" t="s">
        <v>970</v>
      </c>
      <c r="H155" t="s">
        <v>7428</v>
      </c>
      <c r="I155" t="s">
        <v>7418</v>
      </c>
      <c r="J155" s="4" t="s">
        <v>362</v>
      </c>
      <c r="K155" t="s">
        <v>136</v>
      </c>
      <c r="L155" t="s">
        <v>2107</v>
      </c>
      <c r="M155" t="s">
        <v>6079</v>
      </c>
      <c r="N155" t="s">
        <v>48</v>
      </c>
      <c r="O155" t="b">
        <f t="shared" si="188"/>
        <v>1</v>
      </c>
      <c r="P155" t="b">
        <f t="shared" si="189"/>
        <v>0</v>
      </c>
      <c r="Q155" t="b">
        <f t="shared" si="190"/>
        <v>0</v>
      </c>
      <c r="R155" t="b">
        <f t="shared" si="191"/>
        <v>0</v>
      </c>
      <c r="S155" t="b">
        <f t="shared" si="192"/>
        <v>0</v>
      </c>
      <c r="T155" t="b">
        <f t="shared" si="193"/>
        <v>0</v>
      </c>
      <c r="U155" t="b">
        <f t="shared" si="194"/>
        <v>0</v>
      </c>
      <c r="V155" t="b">
        <f t="shared" si="195"/>
        <v>0</v>
      </c>
      <c r="W155" t="b">
        <f t="shared" si="196"/>
        <v>1</v>
      </c>
      <c r="X155" t="b">
        <f t="shared" si="197"/>
        <v>0</v>
      </c>
      <c r="Y155" t="b">
        <f t="shared" si="198"/>
        <v>0</v>
      </c>
      <c r="Z155" t="b">
        <f t="shared" si="199"/>
        <v>0</v>
      </c>
      <c r="AA155" t="b">
        <f t="shared" si="200"/>
        <v>0</v>
      </c>
      <c r="AB155" t="b">
        <f t="shared" si="201"/>
        <v>0</v>
      </c>
      <c r="AC155" t="b">
        <f t="shared" si="202"/>
        <v>0</v>
      </c>
      <c r="AD155" t="b">
        <f t="shared" si="203"/>
        <v>0</v>
      </c>
      <c r="AE155" t="b">
        <f t="shared" si="204"/>
        <v>0</v>
      </c>
      <c r="AF155" t="b">
        <f t="shared" si="205"/>
        <v>0</v>
      </c>
      <c r="AG155" t="b">
        <f t="shared" si="206"/>
        <v>0</v>
      </c>
      <c r="AH155" t="b">
        <f t="shared" si="207"/>
        <v>0</v>
      </c>
      <c r="AI155" t="b">
        <f t="shared" si="208"/>
        <v>0</v>
      </c>
      <c r="AJ155" t="b">
        <f t="shared" si="209"/>
        <v>0</v>
      </c>
      <c r="AK155" t="b">
        <f t="shared" si="210"/>
        <v>0</v>
      </c>
      <c r="AL155" t="b">
        <f t="shared" si="211"/>
        <v>0</v>
      </c>
      <c r="AM155" t="b">
        <f t="shared" si="212"/>
        <v>0</v>
      </c>
      <c r="AN155" t="b">
        <f t="shared" si="213"/>
        <v>0</v>
      </c>
      <c r="AO155" t="b">
        <f t="shared" si="214"/>
        <v>0</v>
      </c>
      <c r="AP155" t="b">
        <f t="shared" si="215"/>
        <v>0</v>
      </c>
      <c r="AQ155" t="b">
        <f t="shared" si="216"/>
        <v>0</v>
      </c>
      <c r="AR155" t="b">
        <f t="shared" si="217"/>
        <v>0</v>
      </c>
      <c r="AS155" t="b">
        <f t="shared" si="218"/>
        <v>0</v>
      </c>
      <c r="AT155" t="b">
        <f t="shared" si="219"/>
        <v>0</v>
      </c>
      <c r="AU155" t="b">
        <f t="shared" si="220"/>
        <v>0</v>
      </c>
      <c r="AV155" t="b">
        <f t="shared" si="221"/>
        <v>0</v>
      </c>
      <c r="AW155" t="b">
        <f t="shared" si="222"/>
        <v>0</v>
      </c>
      <c r="AX155" t="b">
        <f t="shared" si="223"/>
        <v>0</v>
      </c>
      <c r="AY155" t="b">
        <f t="shared" si="224"/>
        <v>0</v>
      </c>
      <c r="AZ155" t="b">
        <f t="shared" si="225"/>
        <v>0</v>
      </c>
      <c r="BA155" t="b">
        <f t="shared" si="226"/>
        <v>1</v>
      </c>
      <c r="BB155" t="b">
        <f t="shared" si="227"/>
        <v>0</v>
      </c>
      <c r="BC155" t="b">
        <f t="shared" si="228"/>
        <v>0</v>
      </c>
      <c r="BD155" t="b">
        <f t="shared" si="229"/>
        <v>0</v>
      </c>
      <c r="BE155" t="b">
        <f t="shared" si="230"/>
        <v>0</v>
      </c>
      <c r="BF155" t="b">
        <f t="shared" si="231"/>
        <v>0</v>
      </c>
      <c r="BG155" t="b">
        <f t="shared" si="232"/>
        <v>0</v>
      </c>
      <c r="BH155" t="b">
        <f t="shared" si="233"/>
        <v>0</v>
      </c>
      <c r="BI155" t="b">
        <f t="shared" si="234"/>
        <v>0</v>
      </c>
      <c r="BJ155" t="b">
        <f t="shared" si="235"/>
        <v>0</v>
      </c>
      <c r="BK155" t="b">
        <f t="shared" si="236"/>
        <v>0</v>
      </c>
      <c r="BL155" t="b">
        <f t="shared" si="237"/>
        <v>0</v>
      </c>
      <c r="BM155" t="b">
        <f t="shared" si="238"/>
        <v>0</v>
      </c>
      <c r="BN155" t="b">
        <f t="shared" si="239"/>
        <v>0</v>
      </c>
      <c r="BO155" t="b">
        <f t="shared" si="240"/>
        <v>0</v>
      </c>
      <c r="BP155" t="b">
        <f t="shared" si="241"/>
        <v>0</v>
      </c>
      <c r="BQ155" t="b">
        <f t="shared" si="242"/>
        <v>0</v>
      </c>
      <c r="BR155" t="b">
        <f t="shared" si="243"/>
        <v>0</v>
      </c>
      <c r="BS155" t="b">
        <f t="shared" si="244"/>
        <v>0</v>
      </c>
      <c r="BT155" t="b">
        <f t="shared" si="245"/>
        <v>0</v>
      </c>
      <c r="BU155" t="b">
        <f t="shared" si="246"/>
        <v>0</v>
      </c>
      <c r="BV155" t="b">
        <f t="shared" si="247"/>
        <v>0</v>
      </c>
      <c r="BW155" t="b">
        <f t="shared" si="248"/>
        <v>0</v>
      </c>
      <c r="BX155" t="b">
        <f t="shared" si="249"/>
        <v>0</v>
      </c>
      <c r="BY155" t="b">
        <f t="shared" si="250"/>
        <v>0</v>
      </c>
      <c r="BZ155" t="b">
        <f t="shared" si="251"/>
        <v>0</v>
      </c>
      <c r="CA155" t="b">
        <f t="shared" si="252"/>
        <v>0</v>
      </c>
      <c r="CB155" t="b">
        <f t="shared" si="253"/>
        <v>0</v>
      </c>
      <c r="CC155" t="b">
        <f t="shared" si="254"/>
        <v>0</v>
      </c>
      <c r="CD155" t="b">
        <f t="shared" si="255"/>
        <v>0</v>
      </c>
      <c r="CE155" t="b">
        <f t="shared" si="256"/>
        <v>0</v>
      </c>
      <c r="CF155" t="b">
        <f t="shared" si="257"/>
        <v>0</v>
      </c>
      <c r="CG155" t="b">
        <f t="shared" si="258"/>
        <v>0</v>
      </c>
      <c r="CH155" t="b">
        <f t="shared" si="259"/>
        <v>0</v>
      </c>
      <c r="CI155" t="b">
        <f t="shared" si="260"/>
        <v>0</v>
      </c>
      <c r="CJ155" t="b">
        <f t="shared" si="261"/>
        <v>0</v>
      </c>
      <c r="CK155" t="b">
        <f t="shared" si="262"/>
        <v>0</v>
      </c>
      <c r="CL155" t="b">
        <f t="shared" si="263"/>
        <v>0</v>
      </c>
      <c r="CM155" t="b">
        <f t="shared" si="264"/>
        <v>0</v>
      </c>
      <c r="CN155" t="b">
        <f t="shared" si="265"/>
        <v>0</v>
      </c>
      <c r="CO155" t="b">
        <f t="shared" si="266"/>
        <v>0</v>
      </c>
      <c r="CP155" t="b">
        <f t="shared" si="267"/>
        <v>0</v>
      </c>
      <c r="CQ155" t="b">
        <f t="shared" si="268"/>
        <v>0</v>
      </c>
      <c r="CR155" t="b">
        <f t="shared" si="269"/>
        <v>0</v>
      </c>
      <c r="CS155" t="b">
        <f t="shared" si="270"/>
        <v>0</v>
      </c>
      <c r="CT155" t="b">
        <f t="shared" si="271"/>
        <v>0</v>
      </c>
      <c r="CU155" t="b">
        <f t="shared" si="272"/>
        <v>0</v>
      </c>
      <c r="CV155" t="b">
        <f t="shared" si="273"/>
        <v>0</v>
      </c>
      <c r="CW155" t="b">
        <f t="shared" si="274"/>
        <v>0</v>
      </c>
      <c r="CX155" t="b">
        <f t="shared" si="275"/>
        <v>0</v>
      </c>
      <c r="CY155" t="b">
        <f t="shared" si="276"/>
        <v>0</v>
      </c>
      <c r="CZ155" t="b">
        <f t="shared" si="277"/>
        <v>0</v>
      </c>
      <c r="DA155" t="b">
        <f t="shared" si="278"/>
        <v>0</v>
      </c>
      <c r="DB155" t="b">
        <f t="shared" si="279"/>
        <v>0</v>
      </c>
      <c r="DC155" t="b">
        <f t="shared" si="280"/>
        <v>0</v>
      </c>
      <c r="DD155" t="b">
        <f t="shared" si="281"/>
        <v>0</v>
      </c>
    </row>
    <row r="156" spans="1:108">
      <c r="A156" s="4" t="s">
        <v>1302</v>
      </c>
      <c r="C156" t="s">
        <v>1303</v>
      </c>
      <c r="D156" s="4"/>
      <c r="E156" s="4" t="s">
        <v>987</v>
      </c>
      <c r="F156" t="s">
        <v>969</v>
      </c>
      <c r="G156" t="s">
        <v>970</v>
      </c>
      <c r="H156" t="s">
        <v>7428</v>
      </c>
      <c r="I156" t="s">
        <v>7418</v>
      </c>
      <c r="J156" s="4" t="s">
        <v>362</v>
      </c>
      <c r="K156" s="4" t="s">
        <v>136</v>
      </c>
      <c r="L156" s="4" t="s">
        <v>6513</v>
      </c>
      <c r="M156" t="s">
        <v>6079</v>
      </c>
      <c r="N156" s="4" t="s">
        <v>1304</v>
      </c>
      <c r="O156" s="4" t="b">
        <f t="shared" si="188"/>
        <v>1</v>
      </c>
      <c r="P156" s="4" t="b">
        <f t="shared" si="189"/>
        <v>0</v>
      </c>
      <c r="Q156" s="4" t="b">
        <f t="shared" si="190"/>
        <v>0</v>
      </c>
      <c r="R156" s="4" t="b">
        <f t="shared" si="191"/>
        <v>0</v>
      </c>
      <c r="S156" s="4" t="b">
        <f t="shared" si="192"/>
        <v>1</v>
      </c>
      <c r="T156" s="4" t="b">
        <f t="shared" si="193"/>
        <v>0</v>
      </c>
      <c r="U156" s="4" t="b">
        <f t="shared" si="194"/>
        <v>1</v>
      </c>
      <c r="V156" s="4" t="b">
        <f t="shared" si="195"/>
        <v>0</v>
      </c>
      <c r="W156" s="4" t="b">
        <f t="shared" si="196"/>
        <v>0</v>
      </c>
      <c r="X156" s="4" t="b">
        <f t="shared" si="197"/>
        <v>0</v>
      </c>
      <c r="Y156" s="4" t="b">
        <f t="shared" si="198"/>
        <v>0</v>
      </c>
      <c r="Z156" s="4" t="b">
        <f t="shared" si="199"/>
        <v>0</v>
      </c>
      <c r="AA156" s="4" t="b">
        <f t="shared" si="200"/>
        <v>0</v>
      </c>
      <c r="AB156" s="4" t="b">
        <f t="shared" si="201"/>
        <v>1</v>
      </c>
      <c r="AC156" s="4" t="b">
        <f t="shared" si="202"/>
        <v>0</v>
      </c>
      <c r="AD156" s="4" t="b">
        <f t="shared" si="203"/>
        <v>0</v>
      </c>
      <c r="AE156" s="4" t="b">
        <f t="shared" si="204"/>
        <v>0</v>
      </c>
      <c r="AF156" s="4" t="b">
        <f t="shared" si="205"/>
        <v>0</v>
      </c>
      <c r="AG156" s="4" t="b">
        <f t="shared" si="206"/>
        <v>0</v>
      </c>
      <c r="AH156" s="4" t="b">
        <f t="shared" si="207"/>
        <v>0</v>
      </c>
      <c r="AI156" s="4" t="b">
        <f t="shared" si="208"/>
        <v>0</v>
      </c>
      <c r="AJ156" s="4" t="b">
        <f t="shared" si="209"/>
        <v>0</v>
      </c>
      <c r="AK156" s="4" t="b">
        <f t="shared" si="210"/>
        <v>0</v>
      </c>
      <c r="AL156" s="4" t="b">
        <f t="shared" si="211"/>
        <v>0</v>
      </c>
      <c r="AM156" s="4" t="b">
        <f t="shared" si="212"/>
        <v>0</v>
      </c>
      <c r="AN156" s="4" t="b">
        <f t="shared" si="213"/>
        <v>0</v>
      </c>
      <c r="AO156" s="4" t="b">
        <f t="shared" si="214"/>
        <v>0</v>
      </c>
      <c r="AP156" s="4" t="b">
        <f t="shared" si="215"/>
        <v>0</v>
      </c>
      <c r="AQ156" s="4" t="b">
        <f t="shared" si="216"/>
        <v>0</v>
      </c>
      <c r="AR156" s="4" t="b">
        <f t="shared" si="217"/>
        <v>0</v>
      </c>
      <c r="AS156" s="4" t="b">
        <f t="shared" si="218"/>
        <v>0</v>
      </c>
      <c r="AT156" s="4" t="b">
        <f t="shared" si="219"/>
        <v>0</v>
      </c>
      <c r="AU156" s="4" t="b">
        <f t="shared" si="220"/>
        <v>0</v>
      </c>
      <c r="AV156" s="4" t="b">
        <f t="shared" si="221"/>
        <v>0</v>
      </c>
      <c r="AW156" s="4" t="b">
        <f t="shared" si="222"/>
        <v>0</v>
      </c>
      <c r="AX156" s="4" t="b">
        <f t="shared" si="223"/>
        <v>0</v>
      </c>
      <c r="AY156" s="4" t="b">
        <f t="shared" si="224"/>
        <v>0</v>
      </c>
      <c r="AZ156" s="4" t="b">
        <f t="shared" si="225"/>
        <v>0</v>
      </c>
      <c r="BA156" s="4" t="b">
        <f t="shared" si="226"/>
        <v>0</v>
      </c>
      <c r="BB156" s="4" t="b">
        <f t="shared" si="227"/>
        <v>0</v>
      </c>
      <c r="BC156" s="4" t="b">
        <f t="shared" si="228"/>
        <v>0</v>
      </c>
      <c r="BD156" s="4" t="b">
        <f t="shared" si="229"/>
        <v>0</v>
      </c>
      <c r="BE156" s="4" t="b">
        <f t="shared" si="230"/>
        <v>0</v>
      </c>
      <c r="BF156" s="4" t="b">
        <f t="shared" si="231"/>
        <v>0</v>
      </c>
      <c r="BG156" s="4" t="b">
        <f t="shared" si="232"/>
        <v>0</v>
      </c>
      <c r="BH156" s="4" t="b">
        <f t="shared" si="233"/>
        <v>0</v>
      </c>
      <c r="BI156" s="4" t="b">
        <f t="shared" si="234"/>
        <v>0</v>
      </c>
      <c r="BJ156" s="4" t="b">
        <f t="shared" si="235"/>
        <v>0</v>
      </c>
      <c r="BK156" s="4" t="b">
        <f t="shared" si="236"/>
        <v>0</v>
      </c>
      <c r="BL156" s="4" t="b">
        <f t="shared" si="237"/>
        <v>0</v>
      </c>
      <c r="BM156" s="4" t="b">
        <f t="shared" si="238"/>
        <v>0</v>
      </c>
      <c r="BN156" s="4" t="b">
        <f t="shared" si="239"/>
        <v>0</v>
      </c>
      <c r="BO156" s="4" t="b">
        <f t="shared" si="240"/>
        <v>0</v>
      </c>
      <c r="BP156" s="4" t="b">
        <f t="shared" si="241"/>
        <v>0</v>
      </c>
      <c r="BQ156" s="4" t="b">
        <f t="shared" si="242"/>
        <v>0</v>
      </c>
      <c r="BR156" s="4" t="b">
        <f t="shared" si="243"/>
        <v>0</v>
      </c>
      <c r="BS156" s="4" t="b">
        <f t="shared" si="244"/>
        <v>1</v>
      </c>
      <c r="BT156" s="4" t="b">
        <f t="shared" si="245"/>
        <v>0</v>
      </c>
      <c r="BU156" s="4" t="b">
        <f t="shared" si="246"/>
        <v>0</v>
      </c>
      <c r="BV156" s="4" t="b">
        <f t="shared" si="247"/>
        <v>0</v>
      </c>
      <c r="BW156" s="4" t="b">
        <f t="shared" si="248"/>
        <v>0</v>
      </c>
      <c r="BX156" s="4" t="b">
        <f t="shared" si="249"/>
        <v>0</v>
      </c>
      <c r="BY156" s="4" t="b">
        <f t="shared" si="250"/>
        <v>0</v>
      </c>
      <c r="BZ156" s="4" t="b">
        <f t="shared" si="251"/>
        <v>0</v>
      </c>
      <c r="CA156" s="4" t="b">
        <f t="shared" si="252"/>
        <v>0</v>
      </c>
      <c r="CB156" s="4" t="b">
        <f t="shared" si="253"/>
        <v>0</v>
      </c>
      <c r="CC156" s="4" t="b">
        <f t="shared" si="254"/>
        <v>0</v>
      </c>
      <c r="CD156" s="4" t="b">
        <f t="shared" si="255"/>
        <v>0</v>
      </c>
      <c r="CE156" s="4" t="b">
        <f t="shared" si="256"/>
        <v>0</v>
      </c>
      <c r="CF156" s="4" t="b">
        <f t="shared" si="257"/>
        <v>0</v>
      </c>
      <c r="CG156" s="4" t="b">
        <f t="shared" si="258"/>
        <v>0</v>
      </c>
      <c r="CH156" s="4" t="b">
        <f t="shared" si="259"/>
        <v>0</v>
      </c>
      <c r="CI156" s="4" t="b">
        <f t="shared" si="260"/>
        <v>0</v>
      </c>
      <c r="CJ156" s="4" t="b">
        <f t="shared" si="261"/>
        <v>0</v>
      </c>
      <c r="CK156" s="4" t="b">
        <f t="shared" si="262"/>
        <v>0</v>
      </c>
      <c r="CL156" s="4" t="b">
        <f t="shared" si="263"/>
        <v>0</v>
      </c>
      <c r="CM156" s="4" t="b">
        <f t="shared" si="264"/>
        <v>0</v>
      </c>
      <c r="CN156" s="4" t="b">
        <f t="shared" si="265"/>
        <v>0</v>
      </c>
      <c r="CO156" s="4" t="b">
        <f t="shared" si="266"/>
        <v>0</v>
      </c>
      <c r="CP156" s="4" t="b">
        <f t="shared" si="267"/>
        <v>0</v>
      </c>
      <c r="CQ156" s="4" t="b">
        <f t="shared" si="268"/>
        <v>0</v>
      </c>
      <c r="CR156" s="4" t="b">
        <f t="shared" si="269"/>
        <v>0</v>
      </c>
      <c r="CS156" s="4" t="b">
        <f t="shared" si="270"/>
        <v>0</v>
      </c>
      <c r="CT156" s="4" t="b">
        <f t="shared" si="271"/>
        <v>0</v>
      </c>
      <c r="CU156" s="4" t="b">
        <f t="shared" si="272"/>
        <v>0</v>
      </c>
      <c r="CV156" s="4" t="b">
        <f t="shared" si="273"/>
        <v>0</v>
      </c>
      <c r="CW156" s="4" t="b">
        <f t="shared" si="274"/>
        <v>0</v>
      </c>
      <c r="CX156" s="4" t="b">
        <f t="shared" si="275"/>
        <v>0</v>
      </c>
      <c r="CY156" s="4" t="b">
        <f t="shared" si="276"/>
        <v>0</v>
      </c>
      <c r="CZ156" s="4" t="b">
        <f t="shared" si="277"/>
        <v>0</v>
      </c>
      <c r="DA156" s="4" t="b">
        <f t="shared" si="278"/>
        <v>0</v>
      </c>
      <c r="DB156" s="4" t="b">
        <f t="shared" si="279"/>
        <v>0</v>
      </c>
      <c r="DC156" s="4" t="b">
        <f t="shared" si="280"/>
        <v>0</v>
      </c>
      <c r="DD156" s="4" t="b">
        <f t="shared" si="281"/>
        <v>0</v>
      </c>
    </row>
    <row r="157" spans="1:108">
      <c r="A157" t="s">
        <v>1305</v>
      </c>
      <c r="C157" t="s">
        <v>1303</v>
      </c>
      <c r="E157" t="s">
        <v>987</v>
      </c>
      <c r="F157" t="s">
        <v>969</v>
      </c>
      <c r="G157" t="s">
        <v>970</v>
      </c>
      <c r="H157" t="s">
        <v>7428</v>
      </c>
      <c r="I157" t="s">
        <v>7418</v>
      </c>
      <c r="J157" t="s">
        <v>108</v>
      </c>
      <c r="K157" t="s">
        <v>109</v>
      </c>
      <c r="L157" t="s">
        <v>6391</v>
      </c>
      <c r="M157" t="s">
        <v>6079</v>
      </c>
      <c r="N157" t="s">
        <v>1306</v>
      </c>
      <c r="O157" t="b">
        <f t="shared" si="188"/>
        <v>0</v>
      </c>
      <c r="P157" t="b">
        <f t="shared" si="189"/>
        <v>0</v>
      </c>
      <c r="Q157" t="b">
        <f t="shared" si="190"/>
        <v>1</v>
      </c>
      <c r="R157" t="b">
        <f t="shared" si="191"/>
        <v>1</v>
      </c>
      <c r="S157" t="b">
        <f t="shared" si="192"/>
        <v>1</v>
      </c>
      <c r="T157" t="b">
        <f t="shared" si="193"/>
        <v>1</v>
      </c>
      <c r="U157" t="b">
        <f t="shared" si="194"/>
        <v>0</v>
      </c>
      <c r="V157" t="b">
        <f t="shared" si="195"/>
        <v>0</v>
      </c>
      <c r="W157" t="b">
        <f t="shared" si="196"/>
        <v>0</v>
      </c>
      <c r="X157" t="b">
        <f t="shared" si="197"/>
        <v>0</v>
      </c>
      <c r="Y157" t="b">
        <f t="shared" si="198"/>
        <v>0</v>
      </c>
      <c r="Z157" t="b">
        <f t="shared" si="199"/>
        <v>0</v>
      </c>
      <c r="AA157" t="b">
        <f t="shared" si="200"/>
        <v>0</v>
      </c>
      <c r="AB157" t="b">
        <f t="shared" si="201"/>
        <v>0</v>
      </c>
      <c r="AC157" t="b">
        <f t="shared" si="202"/>
        <v>0</v>
      </c>
      <c r="AD157" t="b">
        <f t="shared" si="203"/>
        <v>0</v>
      </c>
      <c r="AE157" t="b">
        <f t="shared" si="204"/>
        <v>0</v>
      </c>
      <c r="AF157" t="b">
        <f t="shared" si="205"/>
        <v>0</v>
      </c>
      <c r="AG157" t="b">
        <f t="shared" si="206"/>
        <v>0</v>
      </c>
      <c r="AH157" t="b">
        <f t="shared" si="207"/>
        <v>0</v>
      </c>
      <c r="AI157" t="b">
        <f t="shared" si="208"/>
        <v>0</v>
      </c>
      <c r="AJ157" t="b">
        <f t="shared" si="209"/>
        <v>0</v>
      </c>
      <c r="AK157" t="b">
        <f t="shared" si="210"/>
        <v>0</v>
      </c>
      <c r="AL157" t="b">
        <f t="shared" si="211"/>
        <v>0</v>
      </c>
      <c r="AM157" t="b">
        <f t="shared" si="212"/>
        <v>0</v>
      </c>
      <c r="AN157" t="b">
        <f t="shared" si="213"/>
        <v>0</v>
      </c>
      <c r="AO157" t="b">
        <f t="shared" si="214"/>
        <v>0</v>
      </c>
      <c r="AP157" t="b">
        <f t="shared" si="215"/>
        <v>0</v>
      </c>
      <c r="AQ157" t="b">
        <f t="shared" si="216"/>
        <v>0</v>
      </c>
      <c r="AR157" t="b">
        <f t="shared" si="217"/>
        <v>0</v>
      </c>
      <c r="AS157" t="b">
        <f t="shared" si="218"/>
        <v>0</v>
      </c>
      <c r="AT157" t="b">
        <f t="shared" si="219"/>
        <v>0</v>
      </c>
      <c r="AU157" t="b">
        <f t="shared" si="220"/>
        <v>0</v>
      </c>
      <c r="AV157" t="b">
        <f t="shared" si="221"/>
        <v>0</v>
      </c>
      <c r="AW157" t="b">
        <f t="shared" si="222"/>
        <v>0</v>
      </c>
      <c r="AX157" t="b">
        <f t="shared" si="223"/>
        <v>0</v>
      </c>
      <c r="AY157" t="b">
        <f t="shared" si="224"/>
        <v>0</v>
      </c>
      <c r="AZ157" t="b">
        <f t="shared" si="225"/>
        <v>0</v>
      </c>
      <c r="BA157" t="b">
        <f t="shared" si="226"/>
        <v>0</v>
      </c>
      <c r="BB157" t="b">
        <f t="shared" si="227"/>
        <v>0</v>
      </c>
      <c r="BC157" t="b">
        <f t="shared" si="228"/>
        <v>0</v>
      </c>
      <c r="BD157" t="b">
        <f t="shared" si="229"/>
        <v>0</v>
      </c>
      <c r="BE157" t="b">
        <f t="shared" si="230"/>
        <v>0</v>
      </c>
      <c r="BF157" t="b">
        <f t="shared" si="231"/>
        <v>0</v>
      </c>
      <c r="BG157" t="b">
        <f t="shared" si="232"/>
        <v>0</v>
      </c>
      <c r="BH157" t="b">
        <f t="shared" si="233"/>
        <v>0</v>
      </c>
      <c r="BI157" t="b">
        <f t="shared" si="234"/>
        <v>0</v>
      </c>
      <c r="BJ157" t="b">
        <f t="shared" si="235"/>
        <v>0</v>
      </c>
      <c r="BK157" t="b">
        <f t="shared" si="236"/>
        <v>0</v>
      </c>
      <c r="BL157" t="b">
        <f t="shared" si="237"/>
        <v>0</v>
      </c>
      <c r="BM157" t="b">
        <f t="shared" si="238"/>
        <v>0</v>
      </c>
      <c r="BN157" t="b">
        <f t="shared" si="239"/>
        <v>1</v>
      </c>
      <c r="BO157" t="b">
        <f t="shared" si="240"/>
        <v>0</v>
      </c>
      <c r="BP157" t="b">
        <f t="shared" si="241"/>
        <v>0</v>
      </c>
      <c r="BQ157" t="b">
        <f t="shared" si="242"/>
        <v>0</v>
      </c>
      <c r="BR157" t="b">
        <f t="shared" si="243"/>
        <v>0</v>
      </c>
      <c r="BS157" t="b">
        <f t="shared" si="244"/>
        <v>0</v>
      </c>
      <c r="BT157" t="b">
        <f t="shared" si="245"/>
        <v>0</v>
      </c>
      <c r="BU157" t="b">
        <f t="shared" si="246"/>
        <v>0</v>
      </c>
      <c r="BV157" t="b">
        <f t="shared" si="247"/>
        <v>0</v>
      </c>
      <c r="BW157" t="b">
        <f t="shared" si="248"/>
        <v>0</v>
      </c>
      <c r="BX157" t="b">
        <f t="shared" si="249"/>
        <v>0</v>
      </c>
      <c r="BY157" t="b">
        <f t="shared" si="250"/>
        <v>0</v>
      </c>
      <c r="BZ157" t="b">
        <f t="shared" si="251"/>
        <v>0</v>
      </c>
      <c r="CA157" t="b">
        <f t="shared" si="252"/>
        <v>0</v>
      </c>
      <c r="CB157" t="b">
        <f t="shared" si="253"/>
        <v>0</v>
      </c>
      <c r="CC157" t="b">
        <f t="shared" si="254"/>
        <v>1</v>
      </c>
      <c r="CD157" t="b">
        <f t="shared" si="255"/>
        <v>0</v>
      </c>
      <c r="CE157" t="b">
        <f t="shared" si="256"/>
        <v>0</v>
      </c>
      <c r="CF157" t="b">
        <f t="shared" si="257"/>
        <v>0</v>
      </c>
      <c r="CG157" t="b">
        <f t="shared" si="258"/>
        <v>0</v>
      </c>
      <c r="CH157" t="b">
        <f t="shared" si="259"/>
        <v>0</v>
      </c>
      <c r="CI157" t="b">
        <f t="shared" si="260"/>
        <v>0</v>
      </c>
      <c r="CJ157" t="b">
        <f t="shared" si="261"/>
        <v>0</v>
      </c>
      <c r="CK157" t="b">
        <f t="shared" si="262"/>
        <v>0</v>
      </c>
      <c r="CL157" t="b">
        <f t="shared" si="263"/>
        <v>0</v>
      </c>
      <c r="CM157" t="b">
        <f t="shared" si="264"/>
        <v>0</v>
      </c>
      <c r="CN157" t="b">
        <f t="shared" si="265"/>
        <v>0</v>
      </c>
      <c r="CO157" t="b">
        <f t="shared" si="266"/>
        <v>0</v>
      </c>
      <c r="CP157" t="b">
        <f t="shared" si="267"/>
        <v>0</v>
      </c>
      <c r="CQ157" t="b">
        <f t="shared" si="268"/>
        <v>0</v>
      </c>
      <c r="CR157" t="b">
        <f t="shared" si="269"/>
        <v>0</v>
      </c>
      <c r="CS157" t="b">
        <f t="shared" si="270"/>
        <v>0</v>
      </c>
      <c r="CT157" t="b">
        <f t="shared" si="271"/>
        <v>0</v>
      </c>
      <c r="CU157" t="b">
        <f t="shared" si="272"/>
        <v>0</v>
      </c>
      <c r="CV157" t="b">
        <f t="shared" si="273"/>
        <v>0</v>
      </c>
      <c r="CW157" t="b">
        <f t="shared" si="274"/>
        <v>0</v>
      </c>
      <c r="CX157" t="b">
        <f t="shared" si="275"/>
        <v>0</v>
      </c>
      <c r="CY157" t="b">
        <f t="shared" si="276"/>
        <v>0</v>
      </c>
      <c r="CZ157" t="b">
        <f t="shared" si="277"/>
        <v>0</v>
      </c>
      <c r="DA157" t="b">
        <f t="shared" si="278"/>
        <v>0</v>
      </c>
      <c r="DB157" t="b">
        <f t="shared" si="279"/>
        <v>0</v>
      </c>
      <c r="DC157" t="b">
        <f t="shared" si="280"/>
        <v>0</v>
      </c>
      <c r="DD157" t="b">
        <f t="shared" si="281"/>
        <v>0</v>
      </c>
    </row>
    <row r="158" spans="1:108">
      <c r="A158" s="4" t="s">
        <v>1307</v>
      </c>
      <c r="C158" t="s">
        <v>1303</v>
      </c>
      <c r="D158" s="4"/>
      <c r="E158" s="4" t="s">
        <v>987</v>
      </c>
      <c r="F158" t="s">
        <v>969</v>
      </c>
      <c r="G158" t="s">
        <v>970</v>
      </c>
      <c r="H158" t="s">
        <v>7428</v>
      </c>
      <c r="I158" t="s">
        <v>7418</v>
      </c>
      <c r="J158" s="4" t="s">
        <v>362</v>
      </c>
      <c r="K158" s="4" t="s">
        <v>136</v>
      </c>
      <c r="L158" s="4" t="s">
        <v>6514</v>
      </c>
      <c r="M158" s="4" t="s">
        <v>1308</v>
      </c>
      <c r="N158" s="4" t="s">
        <v>1309</v>
      </c>
      <c r="O158" s="4" t="b">
        <f t="shared" si="188"/>
        <v>1</v>
      </c>
      <c r="P158" s="4" t="b">
        <f t="shared" si="189"/>
        <v>1</v>
      </c>
      <c r="Q158" s="4" t="b">
        <f t="shared" si="190"/>
        <v>1</v>
      </c>
      <c r="R158" s="4" t="b">
        <f t="shared" si="191"/>
        <v>1</v>
      </c>
      <c r="S158" s="4" t="b">
        <f t="shared" si="192"/>
        <v>1</v>
      </c>
      <c r="T158" s="4" t="b">
        <f t="shared" si="193"/>
        <v>1</v>
      </c>
      <c r="U158" s="4" t="b">
        <f t="shared" si="194"/>
        <v>1</v>
      </c>
      <c r="V158" s="4" t="b">
        <f t="shared" si="195"/>
        <v>0</v>
      </c>
      <c r="W158" s="4" t="b">
        <f t="shared" si="196"/>
        <v>0</v>
      </c>
      <c r="X158" s="4" t="b">
        <f t="shared" si="197"/>
        <v>0</v>
      </c>
      <c r="Y158" s="4" t="b">
        <f t="shared" si="198"/>
        <v>1</v>
      </c>
      <c r="Z158" s="4" t="b">
        <f t="shared" si="199"/>
        <v>0</v>
      </c>
      <c r="AA158" s="4" t="b">
        <f t="shared" si="200"/>
        <v>0</v>
      </c>
      <c r="AB158" s="4" t="b">
        <f t="shared" si="201"/>
        <v>1</v>
      </c>
      <c r="AC158" s="4" t="b">
        <f t="shared" si="202"/>
        <v>0</v>
      </c>
      <c r="AD158" s="4" t="b">
        <f t="shared" si="203"/>
        <v>0</v>
      </c>
      <c r="AE158" s="4" t="b">
        <f t="shared" si="204"/>
        <v>0</v>
      </c>
      <c r="AF158" s="4" t="b">
        <f t="shared" si="205"/>
        <v>0</v>
      </c>
      <c r="AG158" s="4" t="b">
        <f t="shared" si="206"/>
        <v>0</v>
      </c>
      <c r="AH158" s="4" t="b">
        <f t="shared" si="207"/>
        <v>0</v>
      </c>
      <c r="AI158" s="4" t="b">
        <f t="shared" si="208"/>
        <v>1</v>
      </c>
      <c r="AJ158" s="4" t="b">
        <f t="shared" si="209"/>
        <v>0</v>
      </c>
      <c r="AK158" s="4" t="b">
        <f t="shared" si="210"/>
        <v>0</v>
      </c>
      <c r="AL158" s="4" t="b">
        <f t="shared" si="211"/>
        <v>0</v>
      </c>
      <c r="AM158" s="4" t="b">
        <f t="shared" si="212"/>
        <v>0</v>
      </c>
      <c r="AN158" s="4" t="b">
        <f t="shared" si="213"/>
        <v>0</v>
      </c>
      <c r="AO158" s="4" t="b">
        <f t="shared" si="214"/>
        <v>0</v>
      </c>
      <c r="AP158" s="4" t="b">
        <f t="shared" si="215"/>
        <v>0</v>
      </c>
      <c r="AQ158" s="4" t="b">
        <f t="shared" si="216"/>
        <v>0</v>
      </c>
      <c r="AR158" s="4" t="b">
        <f t="shared" si="217"/>
        <v>0</v>
      </c>
      <c r="AS158" s="4" t="b">
        <f t="shared" si="218"/>
        <v>0</v>
      </c>
      <c r="AT158" s="4" t="b">
        <f t="shared" si="219"/>
        <v>1</v>
      </c>
      <c r="AU158" s="4" t="b">
        <f t="shared" si="220"/>
        <v>1</v>
      </c>
      <c r="AV158" s="4" t="b">
        <f t="shared" si="221"/>
        <v>0</v>
      </c>
      <c r="AW158" s="4" t="b">
        <f t="shared" si="222"/>
        <v>0</v>
      </c>
      <c r="AX158" s="4" t="b">
        <f t="shared" si="223"/>
        <v>1</v>
      </c>
      <c r="AY158" s="4" t="b">
        <f t="shared" si="224"/>
        <v>1</v>
      </c>
      <c r="AZ158" s="4" t="b">
        <f t="shared" si="225"/>
        <v>0</v>
      </c>
      <c r="BA158" s="4" t="b">
        <f t="shared" si="226"/>
        <v>0</v>
      </c>
      <c r="BB158" s="4" t="b">
        <f t="shared" si="227"/>
        <v>0</v>
      </c>
      <c r="BC158" s="4" t="b">
        <f t="shared" si="228"/>
        <v>0</v>
      </c>
      <c r="BD158" s="4" t="b">
        <f t="shared" si="229"/>
        <v>0</v>
      </c>
      <c r="BE158" s="4" t="b">
        <f t="shared" si="230"/>
        <v>0</v>
      </c>
      <c r="BF158" s="4" t="b">
        <f t="shared" si="231"/>
        <v>0</v>
      </c>
      <c r="BG158" s="4" t="b">
        <f t="shared" si="232"/>
        <v>0</v>
      </c>
      <c r="BH158" s="4" t="b">
        <f t="shared" si="233"/>
        <v>0</v>
      </c>
      <c r="BI158" s="4" t="b">
        <f t="shared" si="234"/>
        <v>0</v>
      </c>
      <c r="BJ158" s="4" t="b">
        <f t="shared" si="235"/>
        <v>0</v>
      </c>
      <c r="BK158" s="4" t="b">
        <f t="shared" si="236"/>
        <v>0</v>
      </c>
      <c r="BL158" s="4" t="b">
        <f t="shared" si="237"/>
        <v>0</v>
      </c>
      <c r="BM158" s="4" t="b">
        <f t="shared" si="238"/>
        <v>0</v>
      </c>
      <c r="BN158" s="4" t="b">
        <f t="shared" si="239"/>
        <v>0</v>
      </c>
      <c r="BO158" s="4" t="b">
        <f t="shared" si="240"/>
        <v>0</v>
      </c>
      <c r="BP158" s="4" t="b">
        <f t="shared" si="241"/>
        <v>1</v>
      </c>
      <c r="BQ158" s="4" t="b">
        <f t="shared" si="242"/>
        <v>0</v>
      </c>
      <c r="BR158" s="4" t="b">
        <f t="shared" si="243"/>
        <v>1</v>
      </c>
      <c r="BS158" s="4" t="b">
        <f t="shared" si="244"/>
        <v>1</v>
      </c>
      <c r="BT158" s="4" t="b">
        <f t="shared" si="245"/>
        <v>0</v>
      </c>
      <c r="BU158" s="4" t="b">
        <f t="shared" si="246"/>
        <v>1</v>
      </c>
      <c r="BV158" s="4" t="b">
        <f t="shared" si="247"/>
        <v>0</v>
      </c>
      <c r="BW158" s="4" t="b">
        <f t="shared" si="248"/>
        <v>1</v>
      </c>
      <c r="BX158" s="4" t="b">
        <f t="shared" si="249"/>
        <v>0</v>
      </c>
      <c r="BY158" s="4" t="b">
        <f t="shared" si="250"/>
        <v>0</v>
      </c>
      <c r="BZ158" s="4" t="b">
        <f t="shared" si="251"/>
        <v>0</v>
      </c>
      <c r="CA158" s="4" t="b">
        <f t="shared" si="252"/>
        <v>0</v>
      </c>
      <c r="CB158" s="4" t="b">
        <f t="shared" si="253"/>
        <v>1</v>
      </c>
      <c r="CC158" s="4" t="b">
        <f t="shared" si="254"/>
        <v>1</v>
      </c>
      <c r="CD158" s="4" t="b">
        <f t="shared" si="255"/>
        <v>0</v>
      </c>
      <c r="CE158" s="4" t="b">
        <f t="shared" si="256"/>
        <v>0</v>
      </c>
      <c r="CF158" s="4" t="b">
        <f t="shared" si="257"/>
        <v>0</v>
      </c>
      <c r="CG158" s="4" t="b">
        <f t="shared" si="258"/>
        <v>1</v>
      </c>
      <c r="CH158" s="4" t="b">
        <f t="shared" si="259"/>
        <v>1</v>
      </c>
      <c r="CI158" s="4" t="b">
        <f t="shared" si="260"/>
        <v>0</v>
      </c>
      <c r="CJ158" s="4" t="b">
        <f t="shared" si="261"/>
        <v>0</v>
      </c>
      <c r="CK158" s="4" t="b">
        <f t="shared" si="262"/>
        <v>1</v>
      </c>
      <c r="CL158" s="4" t="b">
        <f t="shared" si="263"/>
        <v>0</v>
      </c>
      <c r="CM158" s="4" t="b">
        <f t="shared" si="264"/>
        <v>0</v>
      </c>
      <c r="CN158" s="4" t="b">
        <f t="shared" si="265"/>
        <v>0</v>
      </c>
      <c r="CO158" s="4" t="b">
        <f t="shared" si="266"/>
        <v>0</v>
      </c>
      <c r="CP158" s="4" t="b">
        <f t="shared" si="267"/>
        <v>0</v>
      </c>
      <c r="CQ158" s="4" t="b">
        <f t="shared" si="268"/>
        <v>0</v>
      </c>
      <c r="CR158" s="4" t="b">
        <f t="shared" si="269"/>
        <v>0</v>
      </c>
      <c r="CS158" s="4" t="b">
        <f t="shared" si="270"/>
        <v>0</v>
      </c>
      <c r="CT158" s="4" t="b">
        <f t="shared" si="271"/>
        <v>0</v>
      </c>
      <c r="CU158" s="4" t="b">
        <f t="shared" si="272"/>
        <v>0</v>
      </c>
      <c r="CV158" s="4" t="b">
        <f t="shared" si="273"/>
        <v>0</v>
      </c>
      <c r="CW158" s="4" t="b">
        <f t="shared" si="274"/>
        <v>0</v>
      </c>
      <c r="CX158" s="4" t="b">
        <f t="shared" si="275"/>
        <v>0</v>
      </c>
      <c r="CY158" s="4" t="b">
        <f t="shared" si="276"/>
        <v>0</v>
      </c>
      <c r="CZ158" s="4" t="b">
        <f t="shared" si="277"/>
        <v>0</v>
      </c>
      <c r="DA158" s="4" t="b">
        <f t="shared" si="278"/>
        <v>0</v>
      </c>
      <c r="DB158" s="4" t="b">
        <f t="shared" si="279"/>
        <v>0</v>
      </c>
      <c r="DC158" s="4" t="b">
        <f t="shared" si="280"/>
        <v>0</v>
      </c>
      <c r="DD158" s="4" t="b">
        <f t="shared" si="281"/>
        <v>0</v>
      </c>
    </row>
    <row r="159" spans="1:108">
      <c r="A159" s="4" t="s">
        <v>1310</v>
      </c>
      <c r="C159" t="s">
        <v>1303</v>
      </c>
      <c r="D159" s="4"/>
      <c r="E159" s="4" t="s">
        <v>987</v>
      </c>
      <c r="F159" t="s">
        <v>969</v>
      </c>
      <c r="G159" t="s">
        <v>970</v>
      </c>
      <c r="H159" t="s">
        <v>7428</v>
      </c>
      <c r="I159" t="s">
        <v>7418</v>
      </c>
      <c r="J159" s="4" t="s">
        <v>204</v>
      </c>
      <c r="K159" s="4" t="s">
        <v>205</v>
      </c>
      <c r="L159" s="4" t="s">
        <v>6515</v>
      </c>
      <c r="M159" t="s">
        <v>6079</v>
      </c>
      <c r="N159" s="4" t="s">
        <v>1311</v>
      </c>
      <c r="O159" s="4" t="b">
        <f t="shared" si="188"/>
        <v>1</v>
      </c>
      <c r="P159" s="4" t="b">
        <f t="shared" si="189"/>
        <v>1</v>
      </c>
      <c r="Q159" s="4" t="b">
        <f t="shared" si="190"/>
        <v>1</v>
      </c>
      <c r="R159" s="4" t="b">
        <f t="shared" si="191"/>
        <v>1</v>
      </c>
      <c r="S159" s="4" t="b">
        <f t="shared" si="192"/>
        <v>1</v>
      </c>
      <c r="T159" s="4" t="b">
        <f t="shared" si="193"/>
        <v>1</v>
      </c>
      <c r="U159" s="4" t="b">
        <f t="shared" si="194"/>
        <v>1</v>
      </c>
      <c r="V159" s="4" t="b">
        <f t="shared" si="195"/>
        <v>0</v>
      </c>
      <c r="W159" s="4" t="b">
        <f t="shared" si="196"/>
        <v>0</v>
      </c>
      <c r="X159" s="4" t="b">
        <f t="shared" si="197"/>
        <v>0</v>
      </c>
      <c r="Y159" s="4" t="b">
        <f t="shared" si="198"/>
        <v>0</v>
      </c>
      <c r="Z159" s="4" t="b">
        <f t="shared" si="199"/>
        <v>0</v>
      </c>
      <c r="AA159" s="4" t="b">
        <f t="shared" si="200"/>
        <v>0</v>
      </c>
      <c r="AB159" s="4" t="b">
        <f t="shared" si="201"/>
        <v>1</v>
      </c>
      <c r="AC159" s="4" t="b">
        <f t="shared" si="202"/>
        <v>0</v>
      </c>
      <c r="AD159" s="4" t="b">
        <f t="shared" si="203"/>
        <v>0</v>
      </c>
      <c r="AE159" s="4" t="b">
        <f t="shared" si="204"/>
        <v>0</v>
      </c>
      <c r="AF159" s="4" t="b">
        <f t="shared" si="205"/>
        <v>0</v>
      </c>
      <c r="AG159" s="4" t="b">
        <f t="shared" si="206"/>
        <v>0</v>
      </c>
      <c r="AH159" s="4" t="b">
        <f t="shared" si="207"/>
        <v>0</v>
      </c>
      <c r="AI159" s="4" t="b">
        <f t="shared" si="208"/>
        <v>1</v>
      </c>
      <c r="AJ159" s="4" t="b">
        <f t="shared" si="209"/>
        <v>0</v>
      </c>
      <c r="AK159" s="4" t="b">
        <f t="shared" si="210"/>
        <v>0</v>
      </c>
      <c r="AL159" s="4" t="b">
        <f t="shared" si="211"/>
        <v>0</v>
      </c>
      <c r="AM159" s="4" t="b">
        <f t="shared" si="212"/>
        <v>0</v>
      </c>
      <c r="AN159" s="4" t="b">
        <f t="shared" si="213"/>
        <v>0</v>
      </c>
      <c r="AO159" s="4" t="b">
        <f t="shared" si="214"/>
        <v>0</v>
      </c>
      <c r="AP159" s="4" t="b">
        <f t="shared" si="215"/>
        <v>0</v>
      </c>
      <c r="AQ159" s="4" t="b">
        <f t="shared" si="216"/>
        <v>0</v>
      </c>
      <c r="AR159" s="4" t="b">
        <f t="shared" si="217"/>
        <v>0</v>
      </c>
      <c r="AS159" s="4" t="b">
        <f t="shared" si="218"/>
        <v>0</v>
      </c>
      <c r="AT159" s="4" t="b">
        <f t="shared" si="219"/>
        <v>0</v>
      </c>
      <c r="AU159" s="4" t="b">
        <f t="shared" si="220"/>
        <v>0</v>
      </c>
      <c r="AV159" s="4" t="b">
        <f t="shared" si="221"/>
        <v>0</v>
      </c>
      <c r="AW159" s="4" t="b">
        <f t="shared" si="222"/>
        <v>0</v>
      </c>
      <c r="AX159" s="4" t="b">
        <f t="shared" si="223"/>
        <v>0</v>
      </c>
      <c r="AY159" s="4" t="b">
        <f t="shared" si="224"/>
        <v>0</v>
      </c>
      <c r="AZ159" s="4" t="b">
        <f t="shared" si="225"/>
        <v>0</v>
      </c>
      <c r="BA159" s="4" t="b">
        <f t="shared" si="226"/>
        <v>0</v>
      </c>
      <c r="BB159" s="4" t="b">
        <f t="shared" si="227"/>
        <v>0</v>
      </c>
      <c r="BC159" s="4" t="b">
        <f t="shared" si="228"/>
        <v>0</v>
      </c>
      <c r="BD159" s="4" t="b">
        <f t="shared" si="229"/>
        <v>0</v>
      </c>
      <c r="BE159" s="4" t="b">
        <f t="shared" si="230"/>
        <v>0</v>
      </c>
      <c r="BF159" s="4" t="b">
        <f t="shared" si="231"/>
        <v>0</v>
      </c>
      <c r="BG159" s="4" t="b">
        <f t="shared" si="232"/>
        <v>0</v>
      </c>
      <c r="BH159" s="4" t="b">
        <f t="shared" si="233"/>
        <v>0</v>
      </c>
      <c r="BI159" s="4" t="b">
        <f t="shared" si="234"/>
        <v>0</v>
      </c>
      <c r="BJ159" s="4" t="b">
        <f t="shared" si="235"/>
        <v>0</v>
      </c>
      <c r="BK159" s="4" t="b">
        <f t="shared" si="236"/>
        <v>0</v>
      </c>
      <c r="BL159" s="4" t="b">
        <f t="shared" si="237"/>
        <v>0</v>
      </c>
      <c r="BM159" s="4" t="b">
        <f t="shared" si="238"/>
        <v>0</v>
      </c>
      <c r="BN159" s="4" t="b">
        <f t="shared" si="239"/>
        <v>1</v>
      </c>
      <c r="BO159" s="4" t="b">
        <f t="shared" si="240"/>
        <v>0</v>
      </c>
      <c r="BP159" s="4" t="b">
        <f t="shared" si="241"/>
        <v>0</v>
      </c>
      <c r="BQ159" s="4" t="b">
        <f t="shared" si="242"/>
        <v>1</v>
      </c>
      <c r="BR159" s="4" t="b">
        <f t="shared" si="243"/>
        <v>0</v>
      </c>
      <c r="BS159" s="4" t="b">
        <f t="shared" si="244"/>
        <v>1</v>
      </c>
      <c r="BT159" s="4" t="b">
        <f t="shared" si="245"/>
        <v>0</v>
      </c>
      <c r="BU159" s="4" t="b">
        <f t="shared" si="246"/>
        <v>0</v>
      </c>
      <c r="BV159" s="4" t="b">
        <f t="shared" si="247"/>
        <v>0</v>
      </c>
      <c r="BW159" s="4" t="b">
        <f t="shared" si="248"/>
        <v>0</v>
      </c>
      <c r="BX159" s="4" t="b">
        <f t="shared" si="249"/>
        <v>0</v>
      </c>
      <c r="BY159" s="4" t="b">
        <f t="shared" si="250"/>
        <v>0</v>
      </c>
      <c r="BZ159" s="4" t="b">
        <f t="shared" si="251"/>
        <v>0</v>
      </c>
      <c r="CA159" s="4" t="b">
        <f t="shared" si="252"/>
        <v>0</v>
      </c>
      <c r="CB159" s="4" t="b">
        <f t="shared" si="253"/>
        <v>0</v>
      </c>
      <c r="CC159" s="4" t="b">
        <f t="shared" si="254"/>
        <v>1</v>
      </c>
      <c r="CD159" s="4" t="b">
        <f t="shared" si="255"/>
        <v>0</v>
      </c>
      <c r="CE159" s="4" t="b">
        <f t="shared" si="256"/>
        <v>0</v>
      </c>
      <c r="CF159" s="4" t="b">
        <f t="shared" si="257"/>
        <v>0</v>
      </c>
      <c r="CG159" s="4" t="b">
        <f t="shared" si="258"/>
        <v>1</v>
      </c>
      <c r="CH159" s="4" t="b">
        <f t="shared" si="259"/>
        <v>1</v>
      </c>
      <c r="CI159" s="4" t="b">
        <f t="shared" si="260"/>
        <v>0</v>
      </c>
      <c r="CJ159" s="4" t="b">
        <f t="shared" si="261"/>
        <v>0</v>
      </c>
      <c r="CK159" s="4" t="b">
        <f t="shared" si="262"/>
        <v>0</v>
      </c>
      <c r="CL159" s="4" t="b">
        <f t="shared" si="263"/>
        <v>0</v>
      </c>
      <c r="CM159" s="4" t="b">
        <f t="shared" si="264"/>
        <v>1</v>
      </c>
      <c r="CN159" s="4" t="b">
        <f t="shared" si="265"/>
        <v>0</v>
      </c>
      <c r="CO159" s="4" t="b">
        <f t="shared" si="266"/>
        <v>0</v>
      </c>
      <c r="CP159" s="4" t="b">
        <f t="shared" si="267"/>
        <v>0</v>
      </c>
      <c r="CQ159" s="4" t="b">
        <f t="shared" si="268"/>
        <v>0</v>
      </c>
      <c r="CR159" s="4" t="b">
        <f t="shared" si="269"/>
        <v>0</v>
      </c>
      <c r="CS159" s="4" t="b">
        <f t="shared" si="270"/>
        <v>0</v>
      </c>
      <c r="CT159" s="4" t="b">
        <f t="shared" si="271"/>
        <v>0</v>
      </c>
      <c r="CU159" s="4" t="b">
        <f t="shared" si="272"/>
        <v>0</v>
      </c>
      <c r="CV159" s="4" t="b">
        <f t="shared" si="273"/>
        <v>0</v>
      </c>
      <c r="CW159" s="4" t="b">
        <f t="shared" si="274"/>
        <v>0</v>
      </c>
      <c r="CX159" s="4" t="b">
        <f t="shared" si="275"/>
        <v>0</v>
      </c>
      <c r="CY159" s="4" t="b">
        <f t="shared" si="276"/>
        <v>0</v>
      </c>
      <c r="CZ159" s="4" t="b">
        <f t="shared" si="277"/>
        <v>0</v>
      </c>
      <c r="DA159" s="4" t="b">
        <f t="shared" si="278"/>
        <v>0</v>
      </c>
      <c r="DB159" s="4" t="b">
        <f t="shared" si="279"/>
        <v>0</v>
      </c>
      <c r="DC159" s="4" t="b">
        <f t="shared" si="280"/>
        <v>0</v>
      </c>
      <c r="DD159" s="4" t="b">
        <f t="shared" si="281"/>
        <v>0</v>
      </c>
    </row>
    <row r="160" spans="1:108">
      <c r="A160" t="s">
        <v>1358</v>
      </c>
      <c r="C160" t="s">
        <v>1359</v>
      </c>
      <c r="E160" t="s">
        <v>987</v>
      </c>
      <c r="F160" t="s">
        <v>969</v>
      </c>
      <c r="G160" t="s">
        <v>970</v>
      </c>
      <c r="H160" t="s">
        <v>7428</v>
      </c>
      <c r="I160" t="s">
        <v>7418</v>
      </c>
      <c r="J160" t="s">
        <v>124</v>
      </c>
      <c r="K160" t="s">
        <v>16</v>
      </c>
      <c r="L160" t="s">
        <v>6532</v>
      </c>
      <c r="M160" t="s">
        <v>6079</v>
      </c>
      <c r="N160" t="s">
        <v>1360</v>
      </c>
      <c r="O160" t="b">
        <f t="shared" si="188"/>
        <v>1</v>
      </c>
      <c r="P160" t="b">
        <f t="shared" si="189"/>
        <v>1</v>
      </c>
      <c r="Q160" t="b">
        <f t="shared" si="190"/>
        <v>0</v>
      </c>
      <c r="R160" t="b">
        <f t="shared" si="191"/>
        <v>1</v>
      </c>
      <c r="S160" t="b">
        <f t="shared" si="192"/>
        <v>1</v>
      </c>
      <c r="T160" t="b">
        <f t="shared" si="193"/>
        <v>1</v>
      </c>
      <c r="U160" t="b">
        <f t="shared" si="194"/>
        <v>0</v>
      </c>
      <c r="V160" t="b">
        <f t="shared" si="195"/>
        <v>1</v>
      </c>
      <c r="W160" t="b">
        <f t="shared" si="196"/>
        <v>0</v>
      </c>
      <c r="X160" t="b">
        <f t="shared" si="197"/>
        <v>0</v>
      </c>
      <c r="Y160" t="b">
        <f t="shared" si="198"/>
        <v>0</v>
      </c>
      <c r="Z160" t="b">
        <f t="shared" si="199"/>
        <v>0</v>
      </c>
      <c r="AA160" t="b">
        <f t="shared" si="200"/>
        <v>1</v>
      </c>
      <c r="AB160" t="b">
        <f t="shared" si="201"/>
        <v>1</v>
      </c>
      <c r="AC160" t="b">
        <f t="shared" si="202"/>
        <v>0</v>
      </c>
      <c r="AD160" t="b">
        <f t="shared" si="203"/>
        <v>0</v>
      </c>
      <c r="AE160" t="b">
        <f t="shared" si="204"/>
        <v>0</v>
      </c>
      <c r="AF160" t="b">
        <f t="shared" si="205"/>
        <v>0</v>
      </c>
      <c r="AG160" t="b">
        <f t="shared" si="206"/>
        <v>0</v>
      </c>
      <c r="AH160" t="b">
        <f t="shared" si="207"/>
        <v>0</v>
      </c>
      <c r="AI160" t="b">
        <f t="shared" si="208"/>
        <v>1</v>
      </c>
      <c r="AJ160" t="b">
        <f t="shared" si="209"/>
        <v>0</v>
      </c>
      <c r="AK160" t="b">
        <f t="shared" si="210"/>
        <v>0</v>
      </c>
      <c r="AL160" t="b">
        <f t="shared" si="211"/>
        <v>0</v>
      </c>
      <c r="AM160" t="b">
        <f t="shared" si="212"/>
        <v>0</v>
      </c>
      <c r="AN160" t="b">
        <f t="shared" si="213"/>
        <v>0</v>
      </c>
      <c r="AO160" t="b">
        <f t="shared" si="214"/>
        <v>0</v>
      </c>
      <c r="AP160" t="b">
        <f t="shared" si="215"/>
        <v>0</v>
      </c>
      <c r="AQ160" t="b">
        <f t="shared" si="216"/>
        <v>0</v>
      </c>
      <c r="AR160" t="b">
        <f t="shared" si="217"/>
        <v>0</v>
      </c>
      <c r="AS160" t="b">
        <f t="shared" si="218"/>
        <v>0</v>
      </c>
      <c r="AT160" t="b">
        <f t="shared" si="219"/>
        <v>0</v>
      </c>
      <c r="AU160" t="b">
        <f t="shared" si="220"/>
        <v>0</v>
      </c>
      <c r="AV160" t="b">
        <f t="shared" si="221"/>
        <v>0</v>
      </c>
      <c r="AW160" t="b">
        <f t="shared" si="222"/>
        <v>1</v>
      </c>
      <c r="AX160" t="b">
        <f t="shared" si="223"/>
        <v>0</v>
      </c>
      <c r="AY160" t="b">
        <f t="shared" si="224"/>
        <v>0</v>
      </c>
      <c r="AZ160" t="b">
        <f t="shared" si="225"/>
        <v>0</v>
      </c>
      <c r="BA160" t="b">
        <f t="shared" si="226"/>
        <v>0</v>
      </c>
      <c r="BB160" t="b">
        <f t="shared" si="227"/>
        <v>0</v>
      </c>
      <c r="BC160" t="b">
        <f t="shared" si="228"/>
        <v>1</v>
      </c>
      <c r="BD160" t="b">
        <f t="shared" si="229"/>
        <v>0</v>
      </c>
      <c r="BE160" t="b">
        <f t="shared" si="230"/>
        <v>0</v>
      </c>
      <c r="BF160" t="b">
        <f t="shared" si="231"/>
        <v>0</v>
      </c>
      <c r="BG160" t="b">
        <f t="shared" si="232"/>
        <v>0</v>
      </c>
      <c r="BH160" t="b">
        <f t="shared" si="233"/>
        <v>0</v>
      </c>
      <c r="BI160" t="b">
        <f t="shared" si="234"/>
        <v>0</v>
      </c>
      <c r="BJ160" t="b">
        <f t="shared" si="235"/>
        <v>0</v>
      </c>
      <c r="BK160" t="b">
        <f t="shared" si="236"/>
        <v>0</v>
      </c>
      <c r="BL160" t="b">
        <f t="shared" si="237"/>
        <v>0</v>
      </c>
      <c r="BM160" t="b">
        <f t="shared" si="238"/>
        <v>0</v>
      </c>
      <c r="BN160" t="b">
        <f t="shared" si="239"/>
        <v>0</v>
      </c>
      <c r="BO160" t="b">
        <f t="shared" si="240"/>
        <v>1</v>
      </c>
      <c r="BP160" t="b">
        <f t="shared" si="241"/>
        <v>1</v>
      </c>
      <c r="BQ160" t="b">
        <f t="shared" si="242"/>
        <v>0</v>
      </c>
      <c r="BR160" t="b">
        <f t="shared" si="243"/>
        <v>0</v>
      </c>
      <c r="BS160" t="b">
        <f t="shared" si="244"/>
        <v>0</v>
      </c>
      <c r="BT160" t="b">
        <f t="shared" si="245"/>
        <v>0</v>
      </c>
      <c r="BU160" t="b">
        <f t="shared" si="246"/>
        <v>0</v>
      </c>
      <c r="BV160" t="b">
        <f t="shared" si="247"/>
        <v>0</v>
      </c>
      <c r="BW160" t="b">
        <f t="shared" si="248"/>
        <v>0</v>
      </c>
      <c r="BX160" t="b">
        <f t="shared" si="249"/>
        <v>1</v>
      </c>
      <c r="BY160" t="b">
        <f t="shared" si="250"/>
        <v>0</v>
      </c>
      <c r="BZ160" t="b">
        <f t="shared" si="251"/>
        <v>0</v>
      </c>
      <c r="CA160" t="b">
        <f t="shared" si="252"/>
        <v>0</v>
      </c>
      <c r="CB160" t="b">
        <f t="shared" si="253"/>
        <v>0</v>
      </c>
      <c r="CC160" t="b">
        <f t="shared" si="254"/>
        <v>0</v>
      </c>
      <c r="CD160" t="b">
        <f t="shared" si="255"/>
        <v>0</v>
      </c>
      <c r="CE160" t="b">
        <f t="shared" si="256"/>
        <v>0</v>
      </c>
      <c r="CF160" t="b">
        <f t="shared" si="257"/>
        <v>0</v>
      </c>
      <c r="CG160" t="b">
        <f t="shared" si="258"/>
        <v>0</v>
      </c>
      <c r="CH160" t="b">
        <f t="shared" si="259"/>
        <v>0</v>
      </c>
      <c r="CI160" t="b">
        <f t="shared" si="260"/>
        <v>0</v>
      </c>
      <c r="CJ160" t="b">
        <f t="shared" si="261"/>
        <v>0</v>
      </c>
      <c r="CK160" t="b">
        <f t="shared" si="262"/>
        <v>0</v>
      </c>
      <c r="CL160" t="b">
        <f t="shared" si="263"/>
        <v>0</v>
      </c>
      <c r="CM160" t="b">
        <f t="shared" si="264"/>
        <v>0</v>
      </c>
      <c r="CN160" t="b">
        <f t="shared" si="265"/>
        <v>0</v>
      </c>
      <c r="CO160" t="b">
        <f t="shared" si="266"/>
        <v>0</v>
      </c>
      <c r="CP160" t="b">
        <f t="shared" si="267"/>
        <v>0</v>
      </c>
      <c r="CQ160" t="b">
        <f t="shared" si="268"/>
        <v>0</v>
      </c>
      <c r="CR160" t="b">
        <f t="shared" si="269"/>
        <v>0</v>
      </c>
      <c r="CS160" t="b">
        <f t="shared" si="270"/>
        <v>0</v>
      </c>
      <c r="CT160" t="b">
        <f t="shared" si="271"/>
        <v>0</v>
      </c>
      <c r="CU160" t="b">
        <f t="shared" si="272"/>
        <v>0</v>
      </c>
      <c r="CV160" t="b">
        <f t="shared" si="273"/>
        <v>1</v>
      </c>
      <c r="CW160" t="b">
        <f t="shared" si="274"/>
        <v>0</v>
      </c>
      <c r="CX160" t="b">
        <f t="shared" si="275"/>
        <v>0</v>
      </c>
      <c r="CY160" t="b">
        <f t="shared" si="276"/>
        <v>0</v>
      </c>
      <c r="CZ160" t="b">
        <f t="shared" si="277"/>
        <v>0</v>
      </c>
      <c r="DA160" t="b">
        <f t="shared" si="278"/>
        <v>0</v>
      </c>
      <c r="DB160" t="b">
        <f t="shared" si="279"/>
        <v>0</v>
      </c>
      <c r="DC160" t="b">
        <f t="shared" si="280"/>
        <v>0</v>
      </c>
      <c r="DD160" t="b">
        <f t="shared" si="281"/>
        <v>0</v>
      </c>
    </row>
    <row r="161" spans="1:108">
      <c r="A161" s="4" t="s">
        <v>1361</v>
      </c>
      <c r="C161" t="s">
        <v>1359</v>
      </c>
      <c r="D161" s="4"/>
      <c r="E161" s="4" t="s">
        <v>987</v>
      </c>
      <c r="F161" t="s">
        <v>969</v>
      </c>
      <c r="G161" t="s">
        <v>970</v>
      </c>
      <c r="H161" t="s">
        <v>7428</v>
      </c>
      <c r="I161" t="s">
        <v>7418</v>
      </c>
      <c r="J161" s="4" t="s">
        <v>124</v>
      </c>
      <c r="K161" s="4" t="s">
        <v>16</v>
      </c>
      <c r="L161" s="4" t="s">
        <v>6533</v>
      </c>
      <c r="M161" t="s">
        <v>6079</v>
      </c>
      <c r="N161" s="4" t="s">
        <v>1362</v>
      </c>
      <c r="O161" s="4" t="b">
        <f t="shared" si="188"/>
        <v>1</v>
      </c>
      <c r="P161" s="4" t="b">
        <f t="shared" si="189"/>
        <v>1</v>
      </c>
      <c r="Q161" s="4" t="b">
        <f t="shared" si="190"/>
        <v>1</v>
      </c>
      <c r="R161" s="4" t="b">
        <f t="shared" si="191"/>
        <v>1</v>
      </c>
      <c r="S161" s="4" t="b">
        <f t="shared" si="192"/>
        <v>1</v>
      </c>
      <c r="T161" s="4" t="b">
        <f t="shared" si="193"/>
        <v>1</v>
      </c>
      <c r="U161" s="4" t="b">
        <f t="shared" si="194"/>
        <v>1</v>
      </c>
      <c r="V161" s="4" t="b">
        <f t="shared" si="195"/>
        <v>1</v>
      </c>
      <c r="W161" s="4" t="b">
        <f t="shared" si="196"/>
        <v>1</v>
      </c>
      <c r="X161" s="4" t="b">
        <f t="shared" si="197"/>
        <v>0</v>
      </c>
      <c r="Y161" s="4" t="b">
        <f t="shared" si="198"/>
        <v>0</v>
      </c>
      <c r="Z161" s="4" t="b">
        <f t="shared" si="199"/>
        <v>0</v>
      </c>
      <c r="AA161" s="4" t="b">
        <f t="shared" si="200"/>
        <v>1</v>
      </c>
      <c r="AB161" s="4" t="b">
        <f t="shared" si="201"/>
        <v>1</v>
      </c>
      <c r="AC161" s="4" t="b">
        <f t="shared" si="202"/>
        <v>0</v>
      </c>
      <c r="AD161" s="4" t="b">
        <f t="shared" si="203"/>
        <v>0</v>
      </c>
      <c r="AE161" s="4" t="b">
        <f t="shared" si="204"/>
        <v>0</v>
      </c>
      <c r="AF161" s="4" t="b">
        <f t="shared" si="205"/>
        <v>0</v>
      </c>
      <c r="AG161" s="4" t="b">
        <f t="shared" si="206"/>
        <v>0</v>
      </c>
      <c r="AH161" s="4" t="b">
        <f t="shared" si="207"/>
        <v>1</v>
      </c>
      <c r="AI161" s="4" t="b">
        <f t="shared" si="208"/>
        <v>1</v>
      </c>
      <c r="AJ161" s="4" t="b">
        <f t="shared" si="209"/>
        <v>0</v>
      </c>
      <c r="AK161" s="4" t="b">
        <f t="shared" si="210"/>
        <v>0</v>
      </c>
      <c r="AL161" s="4" t="b">
        <f t="shared" si="211"/>
        <v>1</v>
      </c>
      <c r="AM161" s="4" t="b">
        <f t="shared" si="212"/>
        <v>0</v>
      </c>
      <c r="AN161" s="4" t="b">
        <f t="shared" si="213"/>
        <v>0</v>
      </c>
      <c r="AO161" s="4" t="b">
        <f t="shared" si="214"/>
        <v>0</v>
      </c>
      <c r="AP161" s="4" t="b">
        <f t="shared" si="215"/>
        <v>0</v>
      </c>
      <c r="AQ161" s="4" t="b">
        <f t="shared" si="216"/>
        <v>0</v>
      </c>
      <c r="AR161" s="4" t="b">
        <f t="shared" si="217"/>
        <v>0</v>
      </c>
      <c r="AS161" s="4" t="b">
        <f t="shared" si="218"/>
        <v>0</v>
      </c>
      <c r="AT161" s="4" t="b">
        <f t="shared" si="219"/>
        <v>0</v>
      </c>
      <c r="AU161" s="4" t="b">
        <f t="shared" si="220"/>
        <v>0</v>
      </c>
      <c r="AV161" s="4" t="b">
        <f t="shared" si="221"/>
        <v>0</v>
      </c>
      <c r="AW161" s="4" t="b">
        <f t="shared" si="222"/>
        <v>1</v>
      </c>
      <c r="AX161" s="4" t="b">
        <f t="shared" si="223"/>
        <v>0</v>
      </c>
      <c r="AY161" s="4" t="b">
        <f t="shared" si="224"/>
        <v>0</v>
      </c>
      <c r="AZ161" s="4" t="b">
        <f t="shared" si="225"/>
        <v>0</v>
      </c>
      <c r="BA161" s="4" t="b">
        <f t="shared" si="226"/>
        <v>0</v>
      </c>
      <c r="BB161" s="4" t="b">
        <f t="shared" si="227"/>
        <v>0</v>
      </c>
      <c r="BC161" s="4" t="b">
        <f t="shared" si="228"/>
        <v>0</v>
      </c>
      <c r="BD161" s="4" t="b">
        <f t="shared" si="229"/>
        <v>0</v>
      </c>
      <c r="BE161" s="4" t="b">
        <f t="shared" si="230"/>
        <v>0</v>
      </c>
      <c r="BF161" s="4" t="b">
        <f t="shared" si="231"/>
        <v>0</v>
      </c>
      <c r="BG161" s="4" t="b">
        <f t="shared" si="232"/>
        <v>0</v>
      </c>
      <c r="BH161" s="4" t="b">
        <f t="shared" si="233"/>
        <v>1</v>
      </c>
      <c r="BI161" s="4" t="b">
        <f t="shared" si="234"/>
        <v>0</v>
      </c>
      <c r="BJ161" s="4" t="b">
        <f t="shared" si="235"/>
        <v>0</v>
      </c>
      <c r="BK161" s="4" t="b">
        <f t="shared" si="236"/>
        <v>0</v>
      </c>
      <c r="BL161" s="4" t="b">
        <f t="shared" si="237"/>
        <v>1</v>
      </c>
      <c r="BM161" s="4" t="b">
        <f t="shared" si="238"/>
        <v>0</v>
      </c>
      <c r="BN161" s="4" t="b">
        <f t="shared" si="239"/>
        <v>0</v>
      </c>
      <c r="BO161" s="4" t="b">
        <f t="shared" si="240"/>
        <v>1</v>
      </c>
      <c r="BP161" s="4" t="b">
        <f t="shared" si="241"/>
        <v>1</v>
      </c>
      <c r="BQ161" s="4" t="b">
        <f t="shared" si="242"/>
        <v>0</v>
      </c>
      <c r="BR161" s="4" t="b">
        <f t="shared" si="243"/>
        <v>0</v>
      </c>
      <c r="BS161" s="4" t="b">
        <f t="shared" si="244"/>
        <v>1</v>
      </c>
      <c r="BT161" s="4" t="b">
        <f t="shared" si="245"/>
        <v>0</v>
      </c>
      <c r="BU161" s="4" t="b">
        <f t="shared" si="246"/>
        <v>0</v>
      </c>
      <c r="BV161" s="4" t="b">
        <f t="shared" si="247"/>
        <v>0</v>
      </c>
      <c r="BW161" s="4" t="b">
        <f t="shared" si="248"/>
        <v>0</v>
      </c>
      <c r="BX161" s="4" t="b">
        <f t="shared" si="249"/>
        <v>0</v>
      </c>
      <c r="BY161" s="4" t="b">
        <f t="shared" si="250"/>
        <v>0</v>
      </c>
      <c r="BZ161" s="4" t="b">
        <f t="shared" si="251"/>
        <v>1</v>
      </c>
      <c r="CA161" s="4" t="b">
        <f t="shared" si="252"/>
        <v>1</v>
      </c>
      <c r="CB161" s="4" t="b">
        <f t="shared" si="253"/>
        <v>1</v>
      </c>
      <c r="CC161" s="4" t="b">
        <f t="shared" si="254"/>
        <v>0</v>
      </c>
      <c r="CD161" s="4" t="b">
        <f t="shared" si="255"/>
        <v>0</v>
      </c>
      <c r="CE161" s="4" t="b">
        <f t="shared" si="256"/>
        <v>0</v>
      </c>
      <c r="CF161" s="4" t="b">
        <f t="shared" si="257"/>
        <v>0</v>
      </c>
      <c r="CG161" s="4" t="b">
        <f t="shared" si="258"/>
        <v>1</v>
      </c>
      <c r="CH161" s="4" t="b">
        <f t="shared" si="259"/>
        <v>1</v>
      </c>
      <c r="CI161" s="4" t="b">
        <f t="shared" si="260"/>
        <v>0</v>
      </c>
      <c r="CJ161" s="4" t="b">
        <f t="shared" si="261"/>
        <v>0</v>
      </c>
      <c r="CK161" s="4" t="b">
        <f t="shared" si="262"/>
        <v>0</v>
      </c>
      <c r="CL161" s="4" t="b">
        <f t="shared" si="263"/>
        <v>0</v>
      </c>
      <c r="CM161" s="4" t="b">
        <f t="shared" si="264"/>
        <v>0</v>
      </c>
      <c r="CN161" s="4" t="b">
        <f t="shared" si="265"/>
        <v>0</v>
      </c>
      <c r="CO161" s="4" t="b">
        <f t="shared" si="266"/>
        <v>1</v>
      </c>
      <c r="CP161" s="4" t="b">
        <f t="shared" si="267"/>
        <v>0</v>
      </c>
      <c r="CQ161" s="4" t="b">
        <f t="shared" si="268"/>
        <v>0</v>
      </c>
      <c r="CR161" s="4" t="b">
        <f t="shared" si="269"/>
        <v>0</v>
      </c>
      <c r="CS161" s="4" t="b">
        <f t="shared" si="270"/>
        <v>0</v>
      </c>
      <c r="CT161" s="4" t="b">
        <f t="shared" si="271"/>
        <v>0</v>
      </c>
      <c r="CU161" s="4" t="b">
        <f t="shared" si="272"/>
        <v>0</v>
      </c>
      <c r="CV161" s="4" t="b">
        <f t="shared" si="273"/>
        <v>0</v>
      </c>
      <c r="CW161" s="4" t="b">
        <f t="shared" si="274"/>
        <v>0</v>
      </c>
      <c r="CX161" s="4" t="b">
        <f t="shared" si="275"/>
        <v>0</v>
      </c>
      <c r="CY161" s="4" t="b">
        <f t="shared" si="276"/>
        <v>0</v>
      </c>
      <c r="CZ161" s="4" t="b">
        <f t="shared" si="277"/>
        <v>0</v>
      </c>
      <c r="DA161" s="4" t="b">
        <f t="shared" si="278"/>
        <v>0</v>
      </c>
      <c r="DB161" s="4" t="b">
        <f t="shared" si="279"/>
        <v>0</v>
      </c>
      <c r="DC161" s="4" t="b">
        <f t="shared" si="280"/>
        <v>0</v>
      </c>
      <c r="DD161" s="4" t="b">
        <f t="shared" si="281"/>
        <v>0</v>
      </c>
    </row>
    <row r="162" spans="1:108">
      <c r="A162" t="s">
        <v>1363</v>
      </c>
      <c r="C162" t="s">
        <v>1359</v>
      </c>
      <c r="E162" t="s">
        <v>987</v>
      </c>
      <c r="F162" t="s">
        <v>969</v>
      </c>
      <c r="G162" t="s">
        <v>970</v>
      </c>
      <c r="H162" t="s">
        <v>7428</v>
      </c>
      <c r="I162" t="s">
        <v>7418</v>
      </c>
      <c r="J162" t="s">
        <v>124</v>
      </c>
      <c r="K162" t="s">
        <v>16</v>
      </c>
      <c r="L162" t="s">
        <v>6534</v>
      </c>
      <c r="M162" t="s">
        <v>6079</v>
      </c>
      <c r="N162" t="s">
        <v>1364</v>
      </c>
      <c r="O162" t="b">
        <f t="shared" si="188"/>
        <v>1</v>
      </c>
      <c r="P162" t="b">
        <f t="shared" si="189"/>
        <v>0</v>
      </c>
      <c r="Q162" t="b">
        <f t="shared" si="190"/>
        <v>1</v>
      </c>
      <c r="R162" t="b">
        <f t="shared" si="191"/>
        <v>0</v>
      </c>
      <c r="S162" t="b">
        <f t="shared" si="192"/>
        <v>1</v>
      </c>
      <c r="T162" t="b">
        <f t="shared" si="193"/>
        <v>0</v>
      </c>
      <c r="U162" t="b">
        <f t="shared" si="194"/>
        <v>1</v>
      </c>
      <c r="V162" t="b">
        <f t="shared" si="195"/>
        <v>0</v>
      </c>
      <c r="W162" t="b">
        <f t="shared" si="196"/>
        <v>0</v>
      </c>
      <c r="X162" t="b">
        <f t="shared" si="197"/>
        <v>0</v>
      </c>
      <c r="Y162" t="b">
        <f t="shared" si="198"/>
        <v>0</v>
      </c>
      <c r="Z162" t="b">
        <f t="shared" si="199"/>
        <v>0</v>
      </c>
      <c r="AA162" t="b">
        <f t="shared" si="200"/>
        <v>0</v>
      </c>
      <c r="AB162" t="b">
        <f t="shared" si="201"/>
        <v>0</v>
      </c>
      <c r="AC162" t="b">
        <f t="shared" si="202"/>
        <v>0</v>
      </c>
      <c r="AD162" t="b">
        <f t="shared" si="203"/>
        <v>0</v>
      </c>
      <c r="AE162" t="b">
        <f t="shared" si="204"/>
        <v>0</v>
      </c>
      <c r="AF162" t="b">
        <f t="shared" si="205"/>
        <v>0</v>
      </c>
      <c r="AG162" t="b">
        <f t="shared" si="206"/>
        <v>0</v>
      </c>
      <c r="AH162" t="b">
        <f t="shared" si="207"/>
        <v>1</v>
      </c>
      <c r="AI162" t="b">
        <f t="shared" si="208"/>
        <v>0</v>
      </c>
      <c r="AJ162" t="b">
        <f t="shared" si="209"/>
        <v>0</v>
      </c>
      <c r="AK162" t="b">
        <f t="shared" si="210"/>
        <v>0</v>
      </c>
      <c r="AL162" t="b">
        <f t="shared" si="211"/>
        <v>0</v>
      </c>
      <c r="AM162" t="b">
        <f t="shared" si="212"/>
        <v>0</v>
      </c>
      <c r="AN162" t="b">
        <f t="shared" si="213"/>
        <v>0</v>
      </c>
      <c r="AO162" t="b">
        <f t="shared" si="214"/>
        <v>0</v>
      </c>
      <c r="AP162" t="b">
        <f t="shared" si="215"/>
        <v>0</v>
      </c>
      <c r="AQ162" t="b">
        <f t="shared" si="216"/>
        <v>0</v>
      </c>
      <c r="AR162" t="b">
        <f t="shared" si="217"/>
        <v>0</v>
      </c>
      <c r="AS162" t="b">
        <f t="shared" si="218"/>
        <v>0</v>
      </c>
      <c r="AT162" t="b">
        <f t="shared" si="219"/>
        <v>0</v>
      </c>
      <c r="AU162" t="b">
        <f t="shared" si="220"/>
        <v>0</v>
      </c>
      <c r="AV162" t="b">
        <f t="shared" si="221"/>
        <v>0</v>
      </c>
      <c r="AW162" t="b">
        <f t="shared" si="222"/>
        <v>0</v>
      </c>
      <c r="AX162" t="b">
        <f t="shared" si="223"/>
        <v>0</v>
      </c>
      <c r="AY162" t="b">
        <f t="shared" si="224"/>
        <v>0</v>
      </c>
      <c r="AZ162" t="b">
        <f t="shared" si="225"/>
        <v>0</v>
      </c>
      <c r="BA162" t="b">
        <f t="shared" si="226"/>
        <v>0</v>
      </c>
      <c r="BB162" t="b">
        <f t="shared" si="227"/>
        <v>0</v>
      </c>
      <c r="BC162" t="b">
        <f t="shared" si="228"/>
        <v>0</v>
      </c>
      <c r="BD162" t="b">
        <f t="shared" si="229"/>
        <v>0</v>
      </c>
      <c r="BE162" t="b">
        <f t="shared" si="230"/>
        <v>0</v>
      </c>
      <c r="BF162" t="b">
        <f t="shared" si="231"/>
        <v>0</v>
      </c>
      <c r="BG162" t="b">
        <f t="shared" si="232"/>
        <v>0</v>
      </c>
      <c r="BH162" t="b">
        <f t="shared" si="233"/>
        <v>0</v>
      </c>
      <c r="BI162" t="b">
        <f t="shared" si="234"/>
        <v>0</v>
      </c>
      <c r="BJ162" t="b">
        <f t="shared" si="235"/>
        <v>0</v>
      </c>
      <c r="BK162" t="b">
        <f t="shared" si="236"/>
        <v>0</v>
      </c>
      <c r="BL162" t="b">
        <f t="shared" si="237"/>
        <v>0</v>
      </c>
      <c r="BM162" t="b">
        <f t="shared" si="238"/>
        <v>0</v>
      </c>
      <c r="BN162" t="b">
        <f t="shared" si="239"/>
        <v>0</v>
      </c>
      <c r="BO162" t="b">
        <f t="shared" si="240"/>
        <v>0</v>
      </c>
      <c r="BP162" t="b">
        <f t="shared" si="241"/>
        <v>0</v>
      </c>
      <c r="BQ162" t="b">
        <f t="shared" si="242"/>
        <v>0</v>
      </c>
      <c r="BR162" t="b">
        <f t="shared" si="243"/>
        <v>0</v>
      </c>
      <c r="BS162" t="b">
        <f t="shared" si="244"/>
        <v>0</v>
      </c>
      <c r="BT162" t="b">
        <f t="shared" si="245"/>
        <v>0</v>
      </c>
      <c r="BU162" t="b">
        <f t="shared" si="246"/>
        <v>0</v>
      </c>
      <c r="BV162" t="b">
        <f t="shared" si="247"/>
        <v>0</v>
      </c>
      <c r="BW162" t="b">
        <f t="shared" si="248"/>
        <v>0</v>
      </c>
      <c r="BX162" t="b">
        <f t="shared" si="249"/>
        <v>0</v>
      </c>
      <c r="BY162" t="b">
        <f t="shared" si="250"/>
        <v>0</v>
      </c>
      <c r="BZ162" t="b">
        <f t="shared" si="251"/>
        <v>0</v>
      </c>
      <c r="CA162" t="b">
        <f t="shared" si="252"/>
        <v>0</v>
      </c>
      <c r="CB162" t="b">
        <f t="shared" si="253"/>
        <v>0</v>
      </c>
      <c r="CC162" t="b">
        <f t="shared" si="254"/>
        <v>0</v>
      </c>
      <c r="CD162" t="b">
        <f t="shared" si="255"/>
        <v>0</v>
      </c>
      <c r="CE162" t="b">
        <f t="shared" si="256"/>
        <v>0</v>
      </c>
      <c r="CF162" t="b">
        <f t="shared" si="257"/>
        <v>0</v>
      </c>
      <c r="CG162" t="b">
        <f t="shared" si="258"/>
        <v>1</v>
      </c>
      <c r="CH162" t="b">
        <f t="shared" si="259"/>
        <v>0</v>
      </c>
      <c r="CI162" t="b">
        <f t="shared" si="260"/>
        <v>0</v>
      </c>
      <c r="CJ162" t="b">
        <f t="shared" si="261"/>
        <v>0</v>
      </c>
      <c r="CK162" t="b">
        <f t="shared" si="262"/>
        <v>0</v>
      </c>
      <c r="CL162" t="b">
        <f t="shared" si="263"/>
        <v>0</v>
      </c>
      <c r="CM162" t="b">
        <f t="shared" si="264"/>
        <v>0</v>
      </c>
      <c r="CN162" t="b">
        <f t="shared" si="265"/>
        <v>0</v>
      </c>
      <c r="CO162" t="b">
        <f t="shared" si="266"/>
        <v>0</v>
      </c>
      <c r="CP162" t="b">
        <f t="shared" si="267"/>
        <v>0</v>
      </c>
      <c r="CQ162" t="b">
        <f t="shared" si="268"/>
        <v>0</v>
      </c>
      <c r="CR162" t="b">
        <f t="shared" si="269"/>
        <v>0</v>
      </c>
      <c r="CS162" t="b">
        <f t="shared" si="270"/>
        <v>0</v>
      </c>
      <c r="CT162" t="b">
        <f t="shared" si="271"/>
        <v>0</v>
      </c>
      <c r="CU162" t="b">
        <f t="shared" si="272"/>
        <v>0</v>
      </c>
      <c r="CV162" t="b">
        <f t="shared" si="273"/>
        <v>0</v>
      </c>
      <c r="CW162" t="b">
        <f t="shared" si="274"/>
        <v>0</v>
      </c>
      <c r="CX162" t="b">
        <f t="shared" si="275"/>
        <v>0</v>
      </c>
      <c r="CY162" t="b">
        <f t="shared" si="276"/>
        <v>0</v>
      </c>
      <c r="CZ162" t="b">
        <f t="shared" si="277"/>
        <v>0</v>
      </c>
      <c r="DA162" t="b">
        <f t="shared" si="278"/>
        <v>0</v>
      </c>
      <c r="DB162" t="b">
        <f t="shared" si="279"/>
        <v>0</v>
      </c>
      <c r="DC162" t="b">
        <f t="shared" si="280"/>
        <v>0</v>
      </c>
      <c r="DD162" t="b">
        <f t="shared" si="281"/>
        <v>0</v>
      </c>
    </row>
    <row r="163" spans="1:108">
      <c r="A163" s="4" t="s">
        <v>1398</v>
      </c>
      <c r="C163" t="s">
        <v>1399</v>
      </c>
      <c r="D163" s="4"/>
      <c r="E163" s="4" t="s">
        <v>987</v>
      </c>
      <c r="F163" t="s">
        <v>969</v>
      </c>
      <c r="G163" t="s">
        <v>970</v>
      </c>
      <c r="H163" t="s">
        <v>7428</v>
      </c>
      <c r="I163" t="s">
        <v>7418</v>
      </c>
      <c r="J163" s="4" t="s">
        <v>209</v>
      </c>
      <c r="K163" s="4" t="s">
        <v>16</v>
      </c>
      <c r="L163" s="4" t="s">
        <v>6544</v>
      </c>
      <c r="M163" s="4" t="s">
        <v>402</v>
      </c>
      <c r="N163" s="4" t="s">
        <v>1400</v>
      </c>
      <c r="O163" s="4" t="b">
        <f t="shared" si="188"/>
        <v>1</v>
      </c>
      <c r="P163" s="4" t="b">
        <f t="shared" si="189"/>
        <v>1</v>
      </c>
      <c r="Q163" s="4" t="b">
        <f t="shared" si="190"/>
        <v>0</v>
      </c>
      <c r="R163" s="4" t="b">
        <f t="shared" si="191"/>
        <v>0</v>
      </c>
      <c r="S163" s="4" t="b">
        <f t="shared" si="192"/>
        <v>1</v>
      </c>
      <c r="T163" s="4" t="b">
        <f t="shared" si="193"/>
        <v>1</v>
      </c>
      <c r="U163" s="4" t="b">
        <f t="shared" si="194"/>
        <v>1</v>
      </c>
      <c r="V163" s="4" t="b">
        <f t="shared" si="195"/>
        <v>0</v>
      </c>
      <c r="W163" s="4" t="b">
        <f t="shared" si="196"/>
        <v>0</v>
      </c>
      <c r="X163" s="4" t="b">
        <f t="shared" si="197"/>
        <v>0</v>
      </c>
      <c r="Y163" s="4" t="b">
        <f t="shared" si="198"/>
        <v>0</v>
      </c>
      <c r="Z163" s="4" t="b">
        <f t="shared" si="199"/>
        <v>0</v>
      </c>
      <c r="AA163" s="4" t="b">
        <f t="shared" si="200"/>
        <v>0</v>
      </c>
      <c r="AB163" s="4" t="b">
        <f t="shared" si="201"/>
        <v>0</v>
      </c>
      <c r="AC163" s="4" t="b">
        <f t="shared" si="202"/>
        <v>0</v>
      </c>
      <c r="AD163" s="4" t="b">
        <f t="shared" si="203"/>
        <v>0</v>
      </c>
      <c r="AE163" s="4" t="b">
        <f t="shared" si="204"/>
        <v>0</v>
      </c>
      <c r="AF163" s="4" t="b">
        <f t="shared" si="205"/>
        <v>0</v>
      </c>
      <c r="AG163" s="4" t="b">
        <f t="shared" si="206"/>
        <v>0</v>
      </c>
      <c r="AH163" s="4" t="b">
        <f t="shared" si="207"/>
        <v>0</v>
      </c>
      <c r="AI163" s="4" t="b">
        <f t="shared" si="208"/>
        <v>0</v>
      </c>
      <c r="AJ163" s="4" t="b">
        <f t="shared" si="209"/>
        <v>0</v>
      </c>
      <c r="AK163" s="4" t="b">
        <f t="shared" si="210"/>
        <v>0</v>
      </c>
      <c r="AL163" s="4" t="b">
        <f t="shared" si="211"/>
        <v>0</v>
      </c>
      <c r="AM163" s="4" t="b">
        <f t="shared" si="212"/>
        <v>0</v>
      </c>
      <c r="AN163" s="4" t="b">
        <f t="shared" si="213"/>
        <v>0</v>
      </c>
      <c r="AO163" s="4" t="b">
        <f t="shared" si="214"/>
        <v>0</v>
      </c>
      <c r="AP163" s="4" t="b">
        <f t="shared" si="215"/>
        <v>0</v>
      </c>
      <c r="AQ163" s="4" t="b">
        <f t="shared" si="216"/>
        <v>0</v>
      </c>
      <c r="AR163" s="4" t="b">
        <f t="shared" si="217"/>
        <v>0</v>
      </c>
      <c r="AS163" s="4" t="b">
        <f t="shared" si="218"/>
        <v>0</v>
      </c>
      <c r="AT163" s="4" t="b">
        <f t="shared" si="219"/>
        <v>0</v>
      </c>
      <c r="AU163" s="4" t="b">
        <f t="shared" si="220"/>
        <v>0</v>
      </c>
      <c r="AV163" s="4" t="b">
        <f t="shared" si="221"/>
        <v>0</v>
      </c>
      <c r="AW163" s="4" t="b">
        <f t="shared" si="222"/>
        <v>0</v>
      </c>
      <c r="AX163" s="4" t="b">
        <f t="shared" si="223"/>
        <v>0</v>
      </c>
      <c r="AY163" s="4" t="b">
        <f t="shared" si="224"/>
        <v>0</v>
      </c>
      <c r="AZ163" s="4" t="b">
        <f t="shared" si="225"/>
        <v>0</v>
      </c>
      <c r="BA163" s="4" t="b">
        <f t="shared" si="226"/>
        <v>0</v>
      </c>
      <c r="BB163" s="4" t="b">
        <f t="shared" si="227"/>
        <v>0</v>
      </c>
      <c r="BC163" s="4" t="b">
        <f t="shared" si="228"/>
        <v>0</v>
      </c>
      <c r="BD163" s="4" t="b">
        <f t="shared" si="229"/>
        <v>0</v>
      </c>
      <c r="BE163" s="4" t="b">
        <f t="shared" si="230"/>
        <v>0</v>
      </c>
      <c r="BF163" s="4" t="b">
        <f t="shared" si="231"/>
        <v>0</v>
      </c>
      <c r="BG163" s="4" t="b">
        <f t="shared" si="232"/>
        <v>0</v>
      </c>
      <c r="BH163" s="4" t="b">
        <f t="shared" si="233"/>
        <v>0</v>
      </c>
      <c r="BI163" s="4" t="b">
        <f t="shared" si="234"/>
        <v>0</v>
      </c>
      <c r="BJ163" s="4" t="b">
        <f t="shared" si="235"/>
        <v>0</v>
      </c>
      <c r="BK163" s="4" t="b">
        <f t="shared" si="236"/>
        <v>0</v>
      </c>
      <c r="BL163" s="4" t="b">
        <f t="shared" si="237"/>
        <v>0</v>
      </c>
      <c r="BM163" s="4" t="b">
        <f t="shared" si="238"/>
        <v>0</v>
      </c>
      <c r="BN163" s="4" t="b">
        <f t="shared" si="239"/>
        <v>0</v>
      </c>
      <c r="BO163" s="4" t="b">
        <f t="shared" si="240"/>
        <v>0</v>
      </c>
      <c r="BP163" s="4" t="b">
        <f t="shared" si="241"/>
        <v>1</v>
      </c>
      <c r="BQ163" s="4" t="b">
        <f t="shared" si="242"/>
        <v>0</v>
      </c>
      <c r="BR163" s="4" t="b">
        <f t="shared" si="243"/>
        <v>0</v>
      </c>
      <c r="BS163" s="4" t="b">
        <f t="shared" si="244"/>
        <v>1</v>
      </c>
      <c r="BT163" s="4" t="b">
        <f t="shared" si="245"/>
        <v>0</v>
      </c>
      <c r="BU163" s="4" t="b">
        <f t="shared" si="246"/>
        <v>0</v>
      </c>
      <c r="BV163" s="4" t="b">
        <f t="shared" si="247"/>
        <v>0</v>
      </c>
      <c r="BW163" s="4" t="b">
        <f t="shared" si="248"/>
        <v>0</v>
      </c>
      <c r="BX163" s="4" t="b">
        <f t="shared" si="249"/>
        <v>0</v>
      </c>
      <c r="BY163" s="4" t="b">
        <f t="shared" si="250"/>
        <v>0</v>
      </c>
      <c r="BZ163" s="4" t="b">
        <f t="shared" si="251"/>
        <v>0</v>
      </c>
      <c r="CA163" s="4" t="b">
        <f t="shared" si="252"/>
        <v>0</v>
      </c>
      <c r="CB163" s="4" t="b">
        <f t="shared" si="253"/>
        <v>0</v>
      </c>
      <c r="CC163" s="4" t="b">
        <f t="shared" si="254"/>
        <v>0</v>
      </c>
      <c r="CD163" s="4" t="b">
        <f t="shared" si="255"/>
        <v>0</v>
      </c>
      <c r="CE163" s="4" t="b">
        <f t="shared" si="256"/>
        <v>0</v>
      </c>
      <c r="CF163" s="4" t="b">
        <f t="shared" si="257"/>
        <v>0</v>
      </c>
      <c r="CG163" s="4" t="b">
        <f t="shared" si="258"/>
        <v>1</v>
      </c>
      <c r="CH163" s="4" t="b">
        <f t="shared" si="259"/>
        <v>1</v>
      </c>
      <c r="CI163" s="4" t="b">
        <f t="shared" si="260"/>
        <v>0</v>
      </c>
      <c r="CJ163" s="4" t="b">
        <f t="shared" si="261"/>
        <v>0</v>
      </c>
      <c r="CK163" s="4" t="b">
        <f t="shared" si="262"/>
        <v>0</v>
      </c>
      <c r="CL163" s="4" t="b">
        <f t="shared" si="263"/>
        <v>0</v>
      </c>
      <c r="CM163" s="4" t="b">
        <f t="shared" si="264"/>
        <v>0</v>
      </c>
      <c r="CN163" s="4" t="b">
        <f t="shared" si="265"/>
        <v>0</v>
      </c>
      <c r="CO163" s="4" t="b">
        <f t="shared" si="266"/>
        <v>0</v>
      </c>
      <c r="CP163" s="4" t="b">
        <f t="shared" si="267"/>
        <v>0</v>
      </c>
      <c r="CQ163" s="4" t="b">
        <f t="shared" si="268"/>
        <v>0</v>
      </c>
      <c r="CR163" s="4" t="b">
        <f t="shared" si="269"/>
        <v>0</v>
      </c>
      <c r="CS163" s="4" t="b">
        <f t="shared" si="270"/>
        <v>0</v>
      </c>
      <c r="CT163" s="4" t="b">
        <f t="shared" si="271"/>
        <v>0</v>
      </c>
      <c r="CU163" s="4" t="b">
        <f t="shared" si="272"/>
        <v>0</v>
      </c>
      <c r="CV163" s="4" t="b">
        <f t="shared" si="273"/>
        <v>0</v>
      </c>
      <c r="CW163" s="4" t="b">
        <f t="shared" si="274"/>
        <v>0</v>
      </c>
      <c r="CX163" s="4" t="b">
        <f t="shared" si="275"/>
        <v>0</v>
      </c>
      <c r="CY163" s="4" t="b">
        <f t="shared" si="276"/>
        <v>0</v>
      </c>
      <c r="CZ163" s="4" t="b">
        <f t="shared" si="277"/>
        <v>0</v>
      </c>
      <c r="DA163" s="4" t="b">
        <f t="shared" si="278"/>
        <v>0</v>
      </c>
      <c r="DB163" s="4" t="b">
        <f t="shared" si="279"/>
        <v>0</v>
      </c>
      <c r="DC163" s="4" t="b">
        <f t="shared" si="280"/>
        <v>0</v>
      </c>
      <c r="DD163" s="4" t="b">
        <f t="shared" si="281"/>
        <v>0</v>
      </c>
    </row>
    <row r="164" spans="1:108">
      <c r="A164" t="s">
        <v>1441</v>
      </c>
      <c r="B164" t="s">
        <v>1442</v>
      </c>
      <c r="C164" t="s">
        <v>1442</v>
      </c>
      <c r="E164" t="s">
        <v>987</v>
      </c>
      <c r="F164" t="s">
        <v>969</v>
      </c>
      <c r="G164" t="s">
        <v>970</v>
      </c>
      <c r="H164" t="s">
        <v>7428</v>
      </c>
      <c r="I164" t="s">
        <v>7418</v>
      </c>
      <c r="J164" t="s">
        <v>362</v>
      </c>
      <c r="K164" t="s">
        <v>136</v>
      </c>
      <c r="L164" t="s">
        <v>6559</v>
      </c>
      <c r="M164" t="s">
        <v>6079</v>
      </c>
      <c r="N164" t="s">
        <v>1443</v>
      </c>
      <c r="O164" t="b">
        <f t="shared" si="188"/>
        <v>1</v>
      </c>
      <c r="P164" t="b">
        <f t="shared" si="189"/>
        <v>1</v>
      </c>
      <c r="Q164" t="b">
        <f t="shared" si="190"/>
        <v>1</v>
      </c>
      <c r="R164" t="b">
        <f t="shared" si="191"/>
        <v>1</v>
      </c>
      <c r="S164" t="b">
        <f t="shared" si="192"/>
        <v>1</v>
      </c>
      <c r="T164" t="b">
        <f t="shared" si="193"/>
        <v>0</v>
      </c>
      <c r="U164" t="b">
        <f t="shared" si="194"/>
        <v>1</v>
      </c>
      <c r="V164" t="b">
        <f t="shared" si="195"/>
        <v>0</v>
      </c>
      <c r="W164" t="b">
        <f t="shared" si="196"/>
        <v>1</v>
      </c>
      <c r="X164" t="b">
        <f t="shared" si="197"/>
        <v>1</v>
      </c>
      <c r="Y164" t="b">
        <f t="shared" si="198"/>
        <v>1</v>
      </c>
      <c r="Z164" t="b">
        <f t="shared" si="199"/>
        <v>0</v>
      </c>
      <c r="AA164" t="b">
        <f t="shared" si="200"/>
        <v>0</v>
      </c>
      <c r="AB164" t="b">
        <f t="shared" si="201"/>
        <v>0</v>
      </c>
      <c r="AC164" t="b">
        <f t="shared" si="202"/>
        <v>0</v>
      </c>
      <c r="AD164" t="b">
        <f t="shared" si="203"/>
        <v>0</v>
      </c>
      <c r="AE164" t="b">
        <f t="shared" si="204"/>
        <v>0</v>
      </c>
      <c r="AF164" t="b">
        <f t="shared" si="205"/>
        <v>0</v>
      </c>
      <c r="AG164" t="b">
        <f t="shared" si="206"/>
        <v>1</v>
      </c>
      <c r="AH164" t="b">
        <f t="shared" si="207"/>
        <v>1</v>
      </c>
      <c r="AI164" t="b">
        <f t="shared" si="208"/>
        <v>0</v>
      </c>
      <c r="AJ164" t="b">
        <f t="shared" si="209"/>
        <v>0</v>
      </c>
      <c r="AK164" t="b">
        <f t="shared" si="210"/>
        <v>0</v>
      </c>
      <c r="AL164" t="b">
        <f t="shared" si="211"/>
        <v>0</v>
      </c>
      <c r="AM164" t="b">
        <f t="shared" si="212"/>
        <v>0</v>
      </c>
      <c r="AN164" t="b">
        <f t="shared" si="213"/>
        <v>0</v>
      </c>
      <c r="AO164" t="b">
        <f t="shared" si="214"/>
        <v>0</v>
      </c>
      <c r="AP164" t="b">
        <f t="shared" si="215"/>
        <v>0</v>
      </c>
      <c r="AQ164" t="b">
        <f t="shared" si="216"/>
        <v>0</v>
      </c>
      <c r="AR164" t="b">
        <f t="shared" si="217"/>
        <v>1</v>
      </c>
      <c r="AS164" t="b">
        <f t="shared" si="218"/>
        <v>1</v>
      </c>
      <c r="AT164" t="b">
        <f t="shared" si="219"/>
        <v>0</v>
      </c>
      <c r="AU164" t="b">
        <f t="shared" si="220"/>
        <v>0</v>
      </c>
      <c r="AV164" t="b">
        <f t="shared" si="221"/>
        <v>0</v>
      </c>
      <c r="AW164" t="b">
        <f t="shared" si="222"/>
        <v>0</v>
      </c>
      <c r="AX164" t="b">
        <f t="shared" si="223"/>
        <v>0</v>
      </c>
      <c r="AY164" t="b">
        <f t="shared" si="224"/>
        <v>0</v>
      </c>
      <c r="AZ164" t="b">
        <f t="shared" si="225"/>
        <v>0</v>
      </c>
      <c r="BA164" t="b">
        <f t="shared" si="226"/>
        <v>1</v>
      </c>
      <c r="BB164" t="b">
        <f t="shared" si="227"/>
        <v>0</v>
      </c>
      <c r="BC164" t="b">
        <f t="shared" si="228"/>
        <v>0</v>
      </c>
      <c r="BD164" t="b">
        <f t="shared" si="229"/>
        <v>1</v>
      </c>
      <c r="BE164" t="b">
        <f t="shared" si="230"/>
        <v>1</v>
      </c>
      <c r="BF164" t="b">
        <f t="shared" si="231"/>
        <v>1</v>
      </c>
      <c r="BG164" t="b">
        <f t="shared" si="232"/>
        <v>0</v>
      </c>
      <c r="BH164" t="b">
        <f t="shared" si="233"/>
        <v>1</v>
      </c>
      <c r="BI164" t="b">
        <f t="shared" si="234"/>
        <v>0</v>
      </c>
      <c r="BJ164" t="b">
        <f t="shared" si="235"/>
        <v>0</v>
      </c>
      <c r="BK164" t="b">
        <f t="shared" si="236"/>
        <v>1</v>
      </c>
      <c r="BL164" t="b">
        <f t="shared" si="237"/>
        <v>1</v>
      </c>
      <c r="BM164" t="b">
        <f t="shared" si="238"/>
        <v>0</v>
      </c>
      <c r="BN164" t="b">
        <f t="shared" si="239"/>
        <v>0</v>
      </c>
      <c r="BO164" t="b">
        <f t="shared" si="240"/>
        <v>0</v>
      </c>
      <c r="BP164" t="b">
        <f t="shared" si="241"/>
        <v>0</v>
      </c>
      <c r="BQ164" t="b">
        <f t="shared" si="242"/>
        <v>1</v>
      </c>
      <c r="BR164" t="b">
        <f t="shared" si="243"/>
        <v>1</v>
      </c>
      <c r="BS164" t="b">
        <f t="shared" si="244"/>
        <v>0</v>
      </c>
      <c r="BT164" t="b">
        <f t="shared" si="245"/>
        <v>0</v>
      </c>
      <c r="BU164" t="b">
        <f t="shared" si="246"/>
        <v>0</v>
      </c>
      <c r="BV164" t="b">
        <f t="shared" si="247"/>
        <v>0</v>
      </c>
      <c r="BW164" t="b">
        <f t="shared" si="248"/>
        <v>0</v>
      </c>
      <c r="BX164" t="b">
        <f t="shared" si="249"/>
        <v>0</v>
      </c>
      <c r="BY164" t="b">
        <f t="shared" si="250"/>
        <v>0</v>
      </c>
      <c r="BZ164" t="b">
        <f t="shared" si="251"/>
        <v>0</v>
      </c>
      <c r="CA164" t="b">
        <f t="shared" si="252"/>
        <v>0</v>
      </c>
      <c r="CB164" t="b">
        <f t="shared" si="253"/>
        <v>0</v>
      </c>
      <c r="CC164" t="b">
        <f t="shared" si="254"/>
        <v>0</v>
      </c>
      <c r="CD164" t="b">
        <f t="shared" si="255"/>
        <v>0</v>
      </c>
      <c r="CE164" t="b">
        <f t="shared" si="256"/>
        <v>0</v>
      </c>
      <c r="CF164" t="b">
        <f t="shared" si="257"/>
        <v>1</v>
      </c>
      <c r="CG164" t="b">
        <f t="shared" si="258"/>
        <v>0</v>
      </c>
      <c r="CH164" t="b">
        <f t="shared" si="259"/>
        <v>0</v>
      </c>
      <c r="CI164" t="b">
        <f t="shared" si="260"/>
        <v>1</v>
      </c>
      <c r="CJ164" t="b">
        <f t="shared" si="261"/>
        <v>0</v>
      </c>
      <c r="CK164" t="b">
        <f t="shared" si="262"/>
        <v>0</v>
      </c>
      <c r="CL164" t="b">
        <f t="shared" si="263"/>
        <v>0</v>
      </c>
      <c r="CM164" t="b">
        <f t="shared" si="264"/>
        <v>1</v>
      </c>
      <c r="CN164" t="b">
        <f t="shared" si="265"/>
        <v>0</v>
      </c>
      <c r="CO164" t="b">
        <f t="shared" si="266"/>
        <v>0</v>
      </c>
      <c r="CP164" t="b">
        <f t="shared" si="267"/>
        <v>0</v>
      </c>
      <c r="CQ164" t="b">
        <f t="shared" si="268"/>
        <v>1</v>
      </c>
      <c r="CR164" t="b">
        <f t="shared" si="269"/>
        <v>0</v>
      </c>
      <c r="CS164" t="b">
        <f t="shared" si="270"/>
        <v>0</v>
      </c>
      <c r="CT164" t="b">
        <f t="shared" si="271"/>
        <v>0</v>
      </c>
      <c r="CU164" t="b">
        <f t="shared" si="272"/>
        <v>0</v>
      </c>
      <c r="CV164" t="b">
        <f t="shared" si="273"/>
        <v>0</v>
      </c>
      <c r="CW164" t="b">
        <f t="shared" si="274"/>
        <v>0</v>
      </c>
      <c r="CX164" t="b">
        <f t="shared" si="275"/>
        <v>0</v>
      </c>
      <c r="CY164" t="b">
        <f t="shared" si="276"/>
        <v>1</v>
      </c>
      <c r="CZ164" t="b">
        <f t="shared" si="277"/>
        <v>0</v>
      </c>
      <c r="DA164" t="b">
        <f t="shared" si="278"/>
        <v>1</v>
      </c>
      <c r="DB164" t="b">
        <f t="shared" si="279"/>
        <v>0</v>
      </c>
      <c r="DC164" t="b">
        <f t="shared" si="280"/>
        <v>0</v>
      </c>
      <c r="DD164" t="b">
        <f t="shared" si="281"/>
        <v>0</v>
      </c>
    </row>
    <row r="165" spans="1:108">
      <c r="A165" t="s">
        <v>1444</v>
      </c>
      <c r="B165" t="s">
        <v>1442</v>
      </c>
      <c r="C165" t="s">
        <v>1442</v>
      </c>
      <c r="E165" t="s">
        <v>987</v>
      </c>
      <c r="F165" t="s">
        <v>969</v>
      </c>
      <c r="G165" t="s">
        <v>970</v>
      </c>
      <c r="H165" t="s">
        <v>7428</v>
      </c>
      <c r="I165" t="s">
        <v>7418</v>
      </c>
      <c r="J165" t="s">
        <v>204</v>
      </c>
      <c r="K165" t="s">
        <v>205</v>
      </c>
      <c r="L165" t="s">
        <v>6560</v>
      </c>
      <c r="M165" t="s">
        <v>1321</v>
      </c>
      <c r="N165" t="s">
        <v>1445</v>
      </c>
      <c r="O165" t="b">
        <f t="shared" si="188"/>
        <v>1</v>
      </c>
      <c r="P165" t="b">
        <f t="shared" si="189"/>
        <v>0</v>
      </c>
      <c r="Q165" t="b">
        <f t="shared" si="190"/>
        <v>1</v>
      </c>
      <c r="R165" t="b">
        <f t="shared" si="191"/>
        <v>1</v>
      </c>
      <c r="S165" t="b">
        <f t="shared" si="192"/>
        <v>1</v>
      </c>
      <c r="T165" t="b">
        <f t="shared" si="193"/>
        <v>0</v>
      </c>
      <c r="U165" t="b">
        <f t="shared" si="194"/>
        <v>1</v>
      </c>
      <c r="V165" t="b">
        <f t="shared" si="195"/>
        <v>0</v>
      </c>
      <c r="W165" t="b">
        <f t="shared" si="196"/>
        <v>0</v>
      </c>
      <c r="X165" t="b">
        <f t="shared" si="197"/>
        <v>1</v>
      </c>
      <c r="Y165" t="b">
        <f t="shared" si="198"/>
        <v>1</v>
      </c>
      <c r="Z165" t="b">
        <f t="shared" si="199"/>
        <v>0</v>
      </c>
      <c r="AA165" t="b">
        <f t="shared" si="200"/>
        <v>0</v>
      </c>
      <c r="AB165" t="b">
        <f t="shared" si="201"/>
        <v>0</v>
      </c>
      <c r="AC165" t="b">
        <f t="shared" si="202"/>
        <v>0</v>
      </c>
      <c r="AD165" t="b">
        <f t="shared" si="203"/>
        <v>0</v>
      </c>
      <c r="AE165" t="b">
        <f t="shared" si="204"/>
        <v>0</v>
      </c>
      <c r="AF165" t="b">
        <f t="shared" si="205"/>
        <v>1</v>
      </c>
      <c r="AG165" t="b">
        <f t="shared" si="206"/>
        <v>0</v>
      </c>
      <c r="AH165" t="b">
        <f t="shared" si="207"/>
        <v>1</v>
      </c>
      <c r="AI165" t="b">
        <f t="shared" si="208"/>
        <v>0</v>
      </c>
      <c r="AJ165" t="b">
        <f t="shared" si="209"/>
        <v>0</v>
      </c>
      <c r="AK165" t="b">
        <f t="shared" si="210"/>
        <v>0</v>
      </c>
      <c r="AL165" t="b">
        <f t="shared" si="211"/>
        <v>0</v>
      </c>
      <c r="AM165" t="b">
        <f t="shared" si="212"/>
        <v>0</v>
      </c>
      <c r="AN165" t="b">
        <f t="shared" si="213"/>
        <v>0</v>
      </c>
      <c r="AO165" t="b">
        <f t="shared" si="214"/>
        <v>0</v>
      </c>
      <c r="AP165" t="b">
        <f t="shared" si="215"/>
        <v>0</v>
      </c>
      <c r="AQ165" t="b">
        <f t="shared" si="216"/>
        <v>0</v>
      </c>
      <c r="AR165" t="b">
        <f t="shared" si="217"/>
        <v>0</v>
      </c>
      <c r="AS165" t="b">
        <f t="shared" si="218"/>
        <v>0</v>
      </c>
      <c r="AT165" t="b">
        <f t="shared" si="219"/>
        <v>0</v>
      </c>
      <c r="AU165" t="b">
        <f t="shared" si="220"/>
        <v>0</v>
      </c>
      <c r="AV165" t="b">
        <f t="shared" si="221"/>
        <v>0</v>
      </c>
      <c r="AW165" t="b">
        <f t="shared" si="222"/>
        <v>0</v>
      </c>
      <c r="AX165" t="b">
        <f t="shared" si="223"/>
        <v>0</v>
      </c>
      <c r="AY165" t="b">
        <f t="shared" si="224"/>
        <v>0</v>
      </c>
      <c r="AZ165" t="b">
        <f t="shared" si="225"/>
        <v>0</v>
      </c>
      <c r="BA165" t="b">
        <f t="shared" si="226"/>
        <v>0</v>
      </c>
      <c r="BB165" t="b">
        <f t="shared" si="227"/>
        <v>0</v>
      </c>
      <c r="BC165" t="b">
        <f t="shared" si="228"/>
        <v>0</v>
      </c>
      <c r="BD165" t="b">
        <f t="shared" si="229"/>
        <v>0</v>
      </c>
      <c r="BE165" t="b">
        <f t="shared" si="230"/>
        <v>0</v>
      </c>
      <c r="BF165" t="b">
        <f t="shared" si="231"/>
        <v>0</v>
      </c>
      <c r="BG165" t="b">
        <f t="shared" si="232"/>
        <v>0</v>
      </c>
      <c r="BH165" t="b">
        <f t="shared" si="233"/>
        <v>0</v>
      </c>
      <c r="BI165" t="b">
        <f t="shared" si="234"/>
        <v>0</v>
      </c>
      <c r="BJ165" t="b">
        <f t="shared" si="235"/>
        <v>0</v>
      </c>
      <c r="BK165" t="b">
        <f t="shared" si="236"/>
        <v>0</v>
      </c>
      <c r="BL165" t="b">
        <f t="shared" si="237"/>
        <v>0</v>
      </c>
      <c r="BM165" t="b">
        <f t="shared" si="238"/>
        <v>0</v>
      </c>
      <c r="BN165" t="b">
        <f t="shared" si="239"/>
        <v>0</v>
      </c>
      <c r="BO165" t="b">
        <f t="shared" si="240"/>
        <v>0</v>
      </c>
      <c r="BP165" t="b">
        <f t="shared" si="241"/>
        <v>0</v>
      </c>
      <c r="BQ165" t="b">
        <f t="shared" si="242"/>
        <v>1</v>
      </c>
      <c r="BR165" t="b">
        <f t="shared" si="243"/>
        <v>0</v>
      </c>
      <c r="BS165" t="b">
        <f t="shared" si="244"/>
        <v>0</v>
      </c>
      <c r="BT165" t="b">
        <f t="shared" si="245"/>
        <v>0</v>
      </c>
      <c r="BU165" t="b">
        <f t="shared" si="246"/>
        <v>1</v>
      </c>
      <c r="BV165" t="b">
        <f t="shared" si="247"/>
        <v>1</v>
      </c>
      <c r="BW165" t="b">
        <f t="shared" si="248"/>
        <v>0</v>
      </c>
      <c r="BX165" t="b">
        <f t="shared" si="249"/>
        <v>0</v>
      </c>
      <c r="BY165" t="b">
        <f t="shared" si="250"/>
        <v>1</v>
      </c>
      <c r="BZ165" t="b">
        <f t="shared" si="251"/>
        <v>0</v>
      </c>
      <c r="CA165" t="b">
        <f t="shared" si="252"/>
        <v>0</v>
      </c>
      <c r="CB165" t="b">
        <f t="shared" si="253"/>
        <v>1</v>
      </c>
      <c r="CC165" t="b">
        <f t="shared" si="254"/>
        <v>0</v>
      </c>
      <c r="CD165" t="b">
        <f t="shared" si="255"/>
        <v>0</v>
      </c>
      <c r="CE165" t="b">
        <f t="shared" si="256"/>
        <v>0</v>
      </c>
      <c r="CF165" t="b">
        <f t="shared" si="257"/>
        <v>0</v>
      </c>
      <c r="CG165" t="b">
        <f t="shared" si="258"/>
        <v>0</v>
      </c>
      <c r="CH165" t="b">
        <f t="shared" si="259"/>
        <v>0</v>
      </c>
      <c r="CI165" t="b">
        <f t="shared" si="260"/>
        <v>0</v>
      </c>
      <c r="CJ165" t="b">
        <f t="shared" si="261"/>
        <v>1</v>
      </c>
      <c r="CK165" t="b">
        <f t="shared" si="262"/>
        <v>0</v>
      </c>
      <c r="CL165" t="b">
        <f t="shared" si="263"/>
        <v>0</v>
      </c>
      <c r="CM165" t="b">
        <f t="shared" si="264"/>
        <v>1</v>
      </c>
      <c r="CN165" t="b">
        <f t="shared" si="265"/>
        <v>0</v>
      </c>
      <c r="CO165" t="b">
        <f t="shared" si="266"/>
        <v>0</v>
      </c>
      <c r="CP165" t="b">
        <f t="shared" si="267"/>
        <v>0</v>
      </c>
      <c r="CQ165" t="b">
        <f t="shared" si="268"/>
        <v>0</v>
      </c>
      <c r="CR165" t="b">
        <f t="shared" si="269"/>
        <v>0</v>
      </c>
      <c r="CS165" t="b">
        <f t="shared" si="270"/>
        <v>0</v>
      </c>
      <c r="CT165" t="b">
        <f t="shared" si="271"/>
        <v>0</v>
      </c>
      <c r="CU165" t="b">
        <f t="shared" si="272"/>
        <v>0</v>
      </c>
      <c r="CV165" t="b">
        <f t="shared" si="273"/>
        <v>0</v>
      </c>
      <c r="CW165" t="b">
        <f t="shared" si="274"/>
        <v>0</v>
      </c>
      <c r="CX165" t="b">
        <f t="shared" si="275"/>
        <v>0</v>
      </c>
      <c r="CY165" t="b">
        <f t="shared" si="276"/>
        <v>1</v>
      </c>
      <c r="CZ165" t="b">
        <f t="shared" si="277"/>
        <v>0</v>
      </c>
      <c r="DA165" t="b">
        <f t="shared" si="278"/>
        <v>0</v>
      </c>
      <c r="DB165" t="b">
        <f t="shared" si="279"/>
        <v>0</v>
      </c>
      <c r="DC165" t="b">
        <f t="shared" si="280"/>
        <v>0</v>
      </c>
      <c r="DD165" t="b">
        <f t="shared" si="281"/>
        <v>0</v>
      </c>
    </row>
    <row r="166" spans="1:108">
      <c r="A166" t="s">
        <v>1446</v>
      </c>
      <c r="B166" t="s">
        <v>7367</v>
      </c>
      <c r="C166" t="s">
        <v>1442</v>
      </c>
      <c r="E166" t="s">
        <v>987</v>
      </c>
      <c r="F166" t="s">
        <v>969</v>
      </c>
      <c r="G166" t="s">
        <v>970</v>
      </c>
      <c r="H166" t="s">
        <v>7428</v>
      </c>
      <c r="I166" t="s">
        <v>7418</v>
      </c>
      <c r="J166" t="s">
        <v>362</v>
      </c>
      <c r="K166" t="s">
        <v>136</v>
      </c>
      <c r="L166" t="s">
        <v>6530</v>
      </c>
      <c r="M166" t="s">
        <v>6079</v>
      </c>
      <c r="N166" t="s">
        <v>1447</v>
      </c>
      <c r="O166" t="b">
        <f t="shared" si="188"/>
        <v>1</v>
      </c>
      <c r="P166" t="b">
        <f t="shared" si="189"/>
        <v>0</v>
      </c>
      <c r="Q166" t="b">
        <f t="shared" si="190"/>
        <v>0</v>
      </c>
      <c r="R166" t="b">
        <f t="shared" si="191"/>
        <v>0</v>
      </c>
      <c r="S166" t="b">
        <f t="shared" si="192"/>
        <v>1</v>
      </c>
      <c r="T166" t="b">
        <f t="shared" si="193"/>
        <v>0</v>
      </c>
      <c r="U166" t="b">
        <f t="shared" si="194"/>
        <v>0</v>
      </c>
      <c r="V166" t="b">
        <f t="shared" si="195"/>
        <v>0</v>
      </c>
      <c r="W166" t="b">
        <f t="shared" si="196"/>
        <v>0</v>
      </c>
      <c r="X166" t="b">
        <f t="shared" si="197"/>
        <v>0</v>
      </c>
      <c r="Y166" t="b">
        <f t="shared" si="198"/>
        <v>0</v>
      </c>
      <c r="Z166" t="b">
        <f t="shared" si="199"/>
        <v>0</v>
      </c>
      <c r="AA166" t="b">
        <f t="shared" si="200"/>
        <v>0</v>
      </c>
      <c r="AB166" t="b">
        <f t="shared" si="201"/>
        <v>0</v>
      </c>
      <c r="AC166" t="b">
        <f t="shared" si="202"/>
        <v>0</v>
      </c>
      <c r="AD166" t="b">
        <f t="shared" si="203"/>
        <v>0</v>
      </c>
      <c r="AE166" t="b">
        <f t="shared" si="204"/>
        <v>0</v>
      </c>
      <c r="AF166" t="b">
        <f t="shared" si="205"/>
        <v>0</v>
      </c>
      <c r="AG166" t="b">
        <f t="shared" si="206"/>
        <v>0</v>
      </c>
      <c r="AH166" t="b">
        <f t="shared" si="207"/>
        <v>0</v>
      </c>
      <c r="AI166" t="b">
        <f t="shared" si="208"/>
        <v>0</v>
      </c>
      <c r="AJ166" t="b">
        <f t="shared" si="209"/>
        <v>0</v>
      </c>
      <c r="AK166" t="b">
        <f t="shared" si="210"/>
        <v>0</v>
      </c>
      <c r="AL166" t="b">
        <f t="shared" si="211"/>
        <v>0</v>
      </c>
      <c r="AM166" t="b">
        <f t="shared" si="212"/>
        <v>0</v>
      </c>
      <c r="AN166" t="b">
        <f t="shared" si="213"/>
        <v>0</v>
      </c>
      <c r="AO166" t="b">
        <f t="shared" si="214"/>
        <v>0</v>
      </c>
      <c r="AP166" t="b">
        <f t="shared" si="215"/>
        <v>0</v>
      </c>
      <c r="AQ166" t="b">
        <f t="shared" si="216"/>
        <v>0</v>
      </c>
      <c r="AR166" t="b">
        <f t="shared" si="217"/>
        <v>0</v>
      </c>
      <c r="AS166" t="b">
        <f t="shared" si="218"/>
        <v>0</v>
      </c>
      <c r="AT166" t="b">
        <f t="shared" si="219"/>
        <v>0</v>
      </c>
      <c r="AU166" t="b">
        <f t="shared" si="220"/>
        <v>0</v>
      </c>
      <c r="AV166" t="b">
        <f t="shared" si="221"/>
        <v>0</v>
      </c>
      <c r="AW166" t="b">
        <f t="shared" si="222"/>
        <v>0</v>
      </c>
      <c r="AX166" t="b">
        <f t="shared" si="223"/>
        <v>0</v>
      </c>
      <c r="AY166" t="b">
        <f t="shared" si="224"/>
        <v>0</v>
      </c>
      <c r="AZ166" t="b">
        <f t="shared" si="225"/>
        <v>0</v>
      </c>
      <c r="BA166" t="b">
        <f t="shared" si="226"/>
        <v>0</v>
      </c>
      <c r="BB166" t="b">
        <f t="shared" si="227"/>
        <v>0</v>
      </c>
      <c r="BC166" t="b">
        <f t="shared" si="228"/>
        <v>0</v>
      </c>
      <c r="BD166" t="b">
        <f t="shared" si="229"/>
        <v>0</v>
      </c>
      <c r="BE166" t="b">
        <f t="shared" si="230"/>
        <v>0</v>
      </c>
      <c r="BF166" t="b">
        <f t="shared" si="231"/>
        <v>0</v>
      </c>
      <c r="BG166" t="b">
        <f t="shared" si="232"/>
        <v>0</v>
      </c>
      <c r="BH166" t="b">
        <f t="shared" si="233"/>
        <v>0</v>
      </c>
      <c r="BI166" t="b">
        <f t="shared" si="234"/>
        <v>0</v>
      </c>
      <c r="BJ166" t="b">
        <f t="shared" si="235"/>
        <v>0</v>
      </c>
      <c r="BK166" t="b">
        <f t="shared" si="236"/>
        <v>0</v>
      </c>
      <c r="BL166" t="b">
        <f t="shared" si="237"/>
        <v>1</v>
      </c>
      <c r="BM166" t="b">
        <f t="shared" si="238"/>
        <v>0</v>
      </c>
      <c r="BN166" t="b">
        <f t="shared" si="239"/>
        <v>0</v>
      </c>
      <c r="BO166" t="b">
        <f t="shared" si="240"/>
        <v>0</v>
      </c>
      <c r="BP166" t="b">
        <f t="shared" si="241"/>
        <v>0</v>
      </c>
      <c r="BQ166" t="b">
        <f t="shared" si="242"/>
        <v>1</v>
      </c>
      <c r="BR166" t="b">
        <f t="shared" si="243"/>
        <v>0</v>
      </c>
      <c r="BS166" t="b">
        <f t="shared" si="244"/>
        <v>0</v>
      </c>
      <c r="BT166" t="b">
        <f t="shared" si="245"/>
        <v>0</v>
      </c>
      <c r="BU166" t="b">
        <f t="shared" si="246"/>
        <v>0</v>
      </c>
      <c r="BV166" t="b">
        <f t="shared" si="247"/>
        <v>0</v>
      </c>
      <c r="BW166" t="b">
        <f t="shared" si="248"/>
        <v>0</v>
      </c>
      <c r="BX166" t="b">
        <f t="shared" si="249"/>
        <v>0</v>
      </c>
      <c r="BY166" t="b">
        <f t="shared" si="250"/>
        <v>0</v>
      </c>
      <c r="BZ166" t="b">
        <f t="shared" si="251"/>
        <v>0</v>
      </c>
      <c r="CA166" t="b">
        <f t="shared" si="252"/>
        <v>0</v>
      </c>
      <c r="CB166" t="b">
        <f t="shared" si="253"/>
        <v>0</v>
      </c>
      <c r="CC166" t="b">
        <f t="shared" si="254"/>
        <v>0</v>
      </c>
      <c r="CD166" t="b">
        <f t="shared" si="255"/>
        <v>0</v>
      </c>
      <c r="CE166" t="b">
        <f t="shared" si="256"/>
        <v>0</v>
      </c>
      <c r="CF166" t="b">
        <f t="shared" si="257"/>
        <v>0</v>
      </c>
      <c r="CG166" t="b">
        <f t="shared" si="258"/>
        <v>1</v>
      </c>
      <c r="CH166" t="b">
        <f t="shared" si="259"/>
        <v>0</v>
      </c>
      <c r="CI166" t="b">
        <f t="shared" si="260"/>
        <v>0</v>
      </c>
      <c r="CJ166" t="b">
        <f t="shared" si="261"/>
        <v>0</v>
      </c>
      <c r="CK166" t="b">
        <f t="shared" si="262"/>
        <v>0</v>
      </c>
      <c r="CL166" t="b">
        <f t="shared" si="263"/>
        <v>0</v>
      </c>
      <c r="CM166" t="b">
        <f t="shared" si="264"/>
        <v>0</v>
      </c>
      <c r="CN166" t="b">
        <f t="shared" si="265"/>
        <v>0</v>
      </c>
      <c r="CO166" t="b">
        <f t="shared" si="266"/>
        <v>0</v>
      </c>
      <c r="CP166" t="b">
        <f t="shared" si="267"/>
        <v>0</v>
      </c>
      <c r="CQ166" t="b">
        <f t="shared" si="268"/>
        <v>0</v>
      </c>
      <c r="CR166" t="b">
        <f t="shared" si="269"/>
        <v>0</v>
      </c>
      <c r="CS166" t="b">
        <f t="shared" si="270"/>
        <v>0</v>
      </c>
      <c r="CT166" t="b">
        <f t="shared" si="271"/>
        <v>0</v>
      </c>
      <c r="CU166" t="b">
        <f t="shared" si="272"/>
        <v>0</v>
      </c>
      <c r="CV166" t="b">
        <f t="shared" si="273"/>
        <v>0</v>
      </c>
      <c r="CW166" t="b">
        <f t="shared" si="274"/>
        <v>0</v>
      </c>
      <c r="CX166" t="b">
        <f t="shared" si="275"/>
        <v>0</v>
      </c>
      <c r="CY166" t="b">
        <f t="shared" si="276"/>
        <v>0</v>
      </c>
      <c r="CZ166" t="b">
        <f t="shared" si="277"/>
        <v>0</v>
      </c>
      <c r="DA166" t="b">
        <f t="shared" si="278"/>
        <v>0</v>
      </c>
      <c r="DB166" t="b">
        <f t="shared" si="279"/>
        <v>0</v>
      </c>
      <c r="DC166" t="b">
        <f t="shared" si="280"/>
        <v>0</v>
      </c>
      <c r="DD166" t="b">
        <f t="shared" si="281"/>
        <v>0</v>
      </c>
    </row>
    <row r="167" spans="1:108">
      <c r="A167" t="s">
        <v>1448</v>
      </c>
      <c r="B167" t="s">
        <v>7367</v>
      </c>
      <c r="C167" t="s">
        <v>1442</v>
      </c>
      <c r="E167" t="s">
        <v>987</v>
      </c>
      <c r="F167" t="s">
        <v>969</v>
      </c>
      <c r="G167" t="s">
        <v>970</v>
      </c>
      <c r="H167" t="s">
        <v>7428</v>
      </c>
      <c r="I167" t="s">
        <v>7418</v>
      </c>
      <c r="J167" t="s">
        <v>204</v>
      </c>
      <c r="K167" t="s">
        <v>205</v>
      </c>
      <c r="L167" t="s">
        <v>6561</v>
      </c>
      <c r="M167" t="s">
        <v>1449</v>
      </c>
      <c r="N167" t="s">
        <v>1450</v>
      </c>
      <c r="O167" t="b">
        <f t="shared" si="188"/>
        <v>0</v>
      </c>
      <c r="P167" t="b">
        <f t="shared" si="189"/>
        <v>0</v>
      </c>
      <c r="Q167" t="b">
        <f t="shared" si="190"/>
        <v>1</v>
      </c>
      <c r="R167" t="b">
        <f t="shared" si="191"/>
        <v>1</v>
      </c>
      <c r="S167" t="b">
        <f t="shared" si="192"/>
        <v>0</v>
      </c>
      <c r="T167" t="b">
        <f t="shared" si="193"/>
        <v>0</v>
      </c>
      <c r="U167" t="b">
        <f t="shared" si="194"/>
        <v>1</v>
      </c>
      <c r="V167" t="b">
        <f t="shared" si="195"/>
        <v>0</v>
      </c>
      <c r="W167" t="b">
        <f t="shared" si="196"/>
        <v>0</v>
      </c>
      <c r="X167" t="b">
        <f t="shared" si="197"/>
        <v>0</v>
      </c>
      <c r="Y167" t="b">
        <f t="shared" si="198"/>
        <v>1</v>
      </c>
      <c r="Z167" t="b">
        <f t="shared" si="199"/>
        <v>0</v>
      </c>
      <c r="AA167" t="b">
        <f t="shared" si="200"/>
        <v>0</v>
      </c>
      <c r="AB167" t="b">
        <f t="shared" si="201"/>
        <v>0</v>
      </c>
      <c r="AC167" t="b">
        <f t="shared" si="202"/>
        <v>0</v>
      </c>
      <c r="AD167" t="b">
        <f t="shared" si="203"/>
        <v>0</v>
      </c>
      <c r="AE167" t="b">
        <f t="shared" si="204"/>
        <v>0</v>
      </c>
      <c r="AF167" t="b">
        <f t="shared" si="205"/>
        <v>0</v>
      </c>
      <c r="AG167" t="b">
        <f t="shared" si="206"/>
        <v>0</v>
      </c>
      <c r="AH167" t="b">
        <f t="shared" si="207"/>
        <v>1</v>
      </c>
      <c r="AI167" t="b">
        <f t="shared" si="208"/>
        <v>0</v>
      </c>
      <c r="AJ167" t="b">
        <f t="shared" si="209"/>
        <v>0</v>
      </c>
      <c r="AK167" t="b">
        <f t="shared" si="210"/>
        <v>0</v>
      </c>
      <c r="AL167" t="b">
        <f t="shared" si="211"/>
        <v>0</v>
      </c>
      <c r="AM167" t="b">
        <f t="shared" si="212"/>
        <v>0</v>
      </c>
      <c r="AN167" t="b">
        <f t="shared" si="213"/>
        <v>0</v>
      </c>
      <c r="AO167" t="b">
        <f t="shared" si="214"/>
        <v>0</v>
      </c>
      <c r="AP167" t="b">
        <f t="shared" si="215"/>
        <v>0</v>
      </c>
      <c r="AQ167" t="b">
        <f t="shared" si="216"/>
        <v>0</v>
      </c>
      <c r="AR167" t="b">
        <f t="shared" si="217"/>
        <v>0</v>
      </c>
      <c r="AS167" t="b">
        <f t="shared" si="218"/>
        <v>0</v>
      </c>
      <c r="AT167" t="b">
        <f t="shared" si="219"/>
        <v>1</v>
      </c>
      <c r="AU167" t="b">
        <f t="shared" si="220"/>
        <v>0</v>
      </c>
      <c r="AV167" t="b">
        <f t="shared" si="221"/>
        <v>0</v>
      </c>
      <c r="AW167" t="b">
        <f t="shared" si="222"/>
        <v>0</v>
      </c>
      <c r="AX167" t="b">
        <f t="shared" si="223"/>
        <v>1</v>
      </c>
      <c r="AY167" t="b">
        <f t="shared" si="224"/>
        <v>0</v>
      </c>
      <c r="AZ167" t="b">
        <f t="shared" si="225"/>
        <v>0</v>
      </c>
      <c r="BA167" t="b">
        <f t="shared" si="226"/>
        <v>0</v>
      </c>
      <c r="BB167" t="b">
        <f t="shared" si="227"/>
        <v>0</v>
      </c>
      <c r="BC167" t="b">
        <f t="shared" si="228"/>
        <v>0</v>
      </c>
      <c r="BD167" t="b">
        <f t="shared" si="229"/>
        <v>0</v>
      </c>
      <c r="BE167" t="b">
        <f t="shared" si="230"/>
        <v>0</v>
      </c>
      <c r="BF167" t="b">
        <f t="shared" si="231"/>
        <v>0</v>
      </c>
      <c r="BG167" t="b">
        <f t="shared" si="232"/>
        <v>0</v>
      </c>
      <c r="BH167" t="b">
        <f t="shared" si="233"/>
        <v>0</v>
      </c>
      <c r="BI167" t="b">
        <f t="shared" si="234"/>
        <v>0</v>
      </c>
      <c r="BJ167" t="b">
        <f t="shared" si="235"/>
        <v>0</v>
      </c>
      <c r="BK167" t="b">
        <f t="shared" si="236"/>
        <v>0</v>
      </c>
      <c r="BL167" t="b">
        <f t="shared" si="237"/>
        <v>0</v>
      </c>
      <c r="BM167" t="b">
        <f t="shared" si="238"/>
        <v>0</v>
      </c>
      <c r="BN167" t="b">
        <f t="shared" si="239"/>
        <v>0</v>
      </c>
      <c r="BO167" t="b">
        <f t="shared" si="240"/>
        <v>0</v>
      </c>
      <c r="BP167" t="b">
        <f t="shared" si="241"/>
        <v>0</v>
      </c>
      <c r="BQ167" t="b">
        <f t="shared" si="242"/>
        <v>0</v>
      </c>
      <c r="BR167" t="b">
        <f t="shared" si="243"/>
        <v>0</v>
      </c>
      <c r="BS167" t="b">
        <f t="shared" si="244"/>
        <v>0</v>
      </c>
      <c r="BT167" t="b">
        <f t="shared" si="245"/>
        <v>0</v>
      </c>
      <c r="BU167" t="b">
        <f t="shared" si="246"/>
        <v>1</v>
      </c>
      <c r="BV167" t="b">
        <f t="shared" si="247"/>
        <v>0</v>
      </c>
      <c r="BW167" t="b">
        <f t="shared" si="248"/>
        <v>0</v>
      </c>
      <c r="BX167" t="b">
        <f t="shared" si="249"/>
        <v>0</v>
      </c>
      <c r="BY167" t="b">
        <f t="shared" si="250"/>
        <v>0</v>
      </c>
      <c r="BZ167" t="b">
        <f t="shared" si="251"/>
        <v>0</v>
      </c>
      <c r="CA167" t="b">
        <f t="shared" si="252"/>
        <v>0</v>
      </c>
      <c r="CB167" t="b">
        <f t="shared" si="253"/>
        <v>0</v>
      </c>
      <c r="CC167" t="b">
        <f t="shared" si="254"/>
        <v>0</v>
      </c>
      <c r="CD167" t="b">
        <f t="shared" si="255"/>
        <v>0</v>
      </c>
      <c r="CE167" t="b">
        <f t="shared" si="256"/>
        <v>0</v>
      </c>
      <c r="CF167" t="b">
        <f t="shared" si="257"/>
        <v>0</v>
      </c>
      <c r="CG167" t="b">
        <f t="shared" si="258"/>
        <v>0</v>
      </c>
      <c r="CH167" t="b">
        <f t="shared" si="259"/>
        <v>0</v>
      </c>
      <c r="CI167" t="b">
        <f t="shared" si="260"/>
        <v>0</v>
      </c>
      <c r="CJ167" t="b">
        <f t="shared" si="261"/>
        <v>0</v>
      </c>
      <c r="CK167" t="b">
        <f t="shared" si="262"/>
        <v>0</v>
      </c>
      <c r="CL167" t="b">
        <f t="shared" si="263"/>
        <v>0</v>
      </c>
      <c r="CM167" t="b">
        <f t="shared" si="264"/>
        <v>0</v>
      </c>
      <c r="CN167" t="b">
        <f t="shared" si="265"/>
        <v>0</v>
      </c>
      <c r="CO167" t="b">
        <f t="shared" si="266"/>
        <v>0</v>
      </c>
      <c r="CP167" t="b">
        <f t="shared" si="267"/>
        <v>0</v>
      </c>
      <c r="CQ167" t="b">
        <f t="shared" si="268"/>
        <v>0</v>
      </c>
      <c r="CR167" t="b">
        <f t="shared" si="269"/>
        <v>0</v>
      </c>
      <c r="CS167" t="b">
        <f t="shared" si="270"/>
        <v>0</v>
      </c>
      <c r="CT167" t="b">
        <f t="shared" si="271"/>
        <v>0</v>
      </c>
      <c r="CU167" t="b">
        <f t="shared" si="272"/>
        <v>0</v>
      </c>
      <c r="CV167" t="b">
        <f t="shared" si="273"/>
        <v>0</v>
      </c>
      <c r="CW167" t="b">
        <f t="shared" si="274"/>
        <v>0</v>
      </c>
      <c r="CX167" t="b">
        <f t="shared" si="275"/>
        <v>0</v>
      </c>
      <c r="CY167" t="b">
        <f t="shared" si="276"/>
        <v>0</v>
      </c>
      <c r="CZ167" t="b">
        <f t="shared" si="277"/>
        <v>0</v>
      </c>
      <c r="DA167" t="b">
        <f t="shared" si="278"/>
        <v>0</v>
      </c>
      <c r="DB167" t="b">
        <f t="shared" si="279"/>
        <v>0</v>
      </c>
      <c r="DC167" t="b">
        <f t="shared" si="280"/>
        <v>0</v>
      </c>
      <c r="DD167" t="b">
        <f t="shared" si="281"/>
        <v>0</v>
      </c>
    </row>
    <row r="168" spans="1:108">
      <c r="A168" t="s">
        <v>1451</v>
      </c>
      <c r="B168" t="s">
        <v>7367</v>
      </c>
      <c r="C168" t="s">
        <v>1442</v>
      </c>
      <c r="E168" t="s">
        <v>987</v>
      </c>
      <c r="F168" t="s">
        <v>969</v>
      </c>
      <c r="G168" t="s">
        <v>970</v>
      </c>
      <c r="H168" t="s">
        <v>7428</v>
      </c>
      <c r="I168" t="s">
        <v>7418</v>
      </c>
      <c r="J168" t="s">
        <v>135</v>
      </c>
      <c r="K168" t="s">
        <v>136</v>
      </c>
      <c r="L168" t="s">
        <v>6562</v>
      </c>
      <c r="M168" t="s">
        <v>6079</v>
      </c>
      <c r="N168" t="s">
        <v>59</v>
      </c>
      <c r="O168" t="b">
        <f t="shared" si="188"/>
        <v>1</v>
      </c>
      <c r="P168" t="b">
        <f t="shared" si="189"/>
        <v>0</v>
      </c>
      <c r="Q168" t="b">
        <f t="shared" si="190"/>
        <v>0</v>
      </c>
      <c r="R168" t="b">
        <f t="shared" si="191"/>
        <v>0</v>
      </c>
      <c r="S168" t="b">
        <f t="shared" si="192"/>
        <v>1</v>
      </c>
      <c r="T168" t="b">
        <f t="shared" si="193"/>
        <v>0</v>
      </c>
      <c r="U168" t="b">
        <f t="shared" si="194"/>
        <v>0</v>
      </c>
      <c r="V168" t="b">
        <f t="shared" si="195"/>
        <v>0</v>
      </c>
      <c r="W168" t="b">
        <f t="shared" si="196"/>
        <v>0</v>
      </c>
      <c r="X168" t="b">
        <f t="shared" si="197"/>
        <v>0</v>
      </c>
      <c r="Y168" t="b">
        <f t="shared" si="198"/>
        <v>0</v>
      </c>
      <c r="Z168" t="b">
        <f t="shared" si="199"/>
        <v>0</v>
      </c>
      <c r="AA168" t="b">
        <f t="shared" si="200"/>
        <v>0</v>
      </c>
      <c r="AB168" t="b">
        <f t="shared" si="201"/>
        <v>0</v>
      </c>
      <c r="AC168" t="b">
        <f t="shared" si="202"/>
        <v>0</v>
      </c>
      <c r="AD168" t="b">
        <f t="shared" si="203"/>
        <v>0</v>
      </c>
      <c r="AE168" t="b">
        <f t="shared" si="204"/>
        <v>0</v>
      </c>
      <c r="AF168" t="b">
        <f t="shared" si="205"/>
        <v>0</v>
      </c>
      <c r="AG168" t="b">
        <f t="shared" si="206"/>
        <v>0</v>
      </c>
      <c r="AH168" t="b">
        <f t="shared" si="207"/>
        <v>0</v>
      </c>
      <c r="AI168" t="b">
        <f t="shared" si="208"/>
        <v>0</v>
      </c>
      <c r="AJ168" t="b">
        <f t="shared" si="209"/>
        <v>0</v>
      </c>
      <c r="AK168" t="b">
        <f t="shared" si="210"/>
        <v>0</v>
      </c>
      <c r="AL168" t="b">
        <f t="shared" si="211"/>
        <v>0</v>
      </c>
      <c r="AM168" t="b">
        <f t="shared" si="212"/>
        <v>0</v>
      </c>
      <c r="AN168" t="b">
        <f t="shared" si="213"/>
        <v>0</v>
      </c>
      <c r="AO168" t="b">
        <f t="shared" si="214"/>
        <v>0</v>
      </c>
      <c r="AP168" t="b">
        <f t="shared" si="215"/>
        <v>0</v>
      </c>
      <c r="AQ168" t="b">
        <f t="shared" si="216"/>
        <v>0</v>
      </c>
      <c r="AR168" t="b">
        <f t="shared" si="217"/>
        <v>0</v>
      </c>
      <c r="AS168" t="b">
        <f t="shared" si="218"/>
        <v>0</v>
      </c>
      <c r="AT168" t="b">
        <f t="shared" si="219"/>
        <v>0</v>
      </c>
      <c r="AU168" t="b">
        <f t="shared" si="220"/>
        <v>0</v>
      </c>
      <c r="AV168" t="b">
        <f t="shared" si="221"/>
        <v>0</v>
      </c>
      <c r="AW168" t="b">
        <f t="shared" si="222"/>
        <v>0</v>
      </c>
      <c r="AX168" t="b">
        <f t="shared" si="223"/>
        <v>0</v>
      </c>
      <c r="AY168" t="b">
        <f t="shared" si="224"/>
        <v>0</v>
      </c>
      <c r="AZ168" t="b">
        <f t="shared" si="225"/>
        <v>0</v>
      </c>
      <c r="BA168" t="b">
        <f t="shared" si="226"/>
        <v>0</v>
      </c>
      <c r="BB168" t="b">
        <f t="shared" si="227"/>
        <v>0</v>
      </c>
      <c r="BC168" t="b">
        <f t="shared" si="228"/>
        <v>0</v>
      </c>
      <c r="BD168" t="b">
        <f t="shared" si="229"/>
        <v>0</v>
      </c>
      <c r="BE168" t="b">
        <f t="shared" si="230"/>
        <v>0</v>
      </c>
      <c r="BF168" t="b">
        <f t="shared" si="231"/>
        <v>0</v>
      </c>
      <c r="BG168" t="b">
        <f t="shared" si="232"/>
        <v>0</v>
      </c>
      <c r="BH168" t="b">
        <f t="shared" si="233"/>
        <v>0</v>
      </c>
      <c r="BI168" t="b">
        <f t="shared" si="234"/>
        <v>0</v>
      </c>
      <c r="BJ168" t="b">
        <f t="shared" si="235"/>
        <v>0</v>
      </c>
      <c r="BK168" t="b">
        <f t="shared" si="236"/>
        <v>0</v>
      </c>
      <c r="BL168" t="b">
        <f t="shared" si="237"/>
        <v>1</v>
      </c>
      <c r="BM168" t="b">
        <f t="shared" si="238"/>
        <v>0</v>
      </c>
      <c r="BN168" t="b">
        <f t="shared" si="239"/>
        <v>0</v>
      </c>
      <c r="BO168" t="b">
        <f t="shared" si="240"/>
        <v>0</v>
      </c>
      <c r="BP168" t="b">
        <f t="shared" si="241"/>
        <v>0</v>
      </c>
      <c r="BQ168" t="b">
        <f t="shared" si="242"/>
        <v>0</v>
      </c>
      <c r="BR168" t="b">
        <f t="shared" si="243"/>
        <v>0</v>
      </c>
      <c r="BS168" t="b">
        <f t="shared" si="244"/>
        <v>0</v>
      </c>
      <c r="BT168" t="b">
        <f t="shared" si="245"/>
        <v>0</v>
      </c>
      <c r="BU168" t="b">
        <f t="shared" si="246"/>
        <v>0</v>
      </c>
      <c r="BV168" t="b">
        <f t="shared" si="247"/>
        <v>0</v>
      </c>
      <c r="BW168" t="b">
        <f t="shared" si="248"/>
        <v>0</v>
      </c>
      <c r="BX168" t="b">
        <f t="shared" si="249"/>
        <v>0</v>
      </c>
      <c r="BY168" t="b">
        <f t="shared" si="250"/>
        <v>0</v>
      </c>
      <c r="BZ168" t="b">
        <f t="shared" si="251"/>
        <v>0</v>
      </c>
      <c r="CA168" t="b">
        <f t="shared" si="252"/>
        <v>0</v>
      </c>
      <c r="CB168" t="b">
        <f t="shared" si="253"/>
        <v>0</v>
      </c>
      <c r="CC168" t="b">
        <f t="shared" si="254"/>
        <v>0</v>
      </c>
      <c r="CD168" t="b">
        <f t="shared" si="255"/>
        <v>0</v>
      </c>
      <c r="CE168" t="b">
        <f t="shared" si="256"/>
        <v>0</v>
      </c>
      <c r="CF168" t="b">
        <f t="shared" si="257"/>
        <v>0</v>
      </c>
      <c r="CG168" t="b">
        <f t="shared" si="258"/>
        <v>0</v>
      </c>
      <c r="CH168" t="b">
        <f t="shared" si="259"/>
        <v>0</v>
      </c>
      <c r="CI168" t="b">
        <f t="shared" si="260"/>
        <v>0</v>
      </c>
      <c r="CJ168" t="b">
        <f t="shared" si="261"/>
        <v>0</v>
      </c>
      <c r="CK168" t="b">
        <f t="shared" si="262"/>
        <v>0</v>
      </c>
      <c r="CL168" t="b">
        <f t="shared" si="263"/>
        <v>0</v>
      </c>
      <c r="CM168" t="b">
        <f t="shared" si="264"/>
        <v>0</v>
      </c>
      <c r="CN168" t="b">
        <f t="shared" si="265"/>
        <v>0</v>
      </c>
      <c r="CO168" t="b">
        <f t="shared" si="266"/>
        <v>0</v>
      </c>
      <c r="CP168" t="b">
        <f t="shared" si="267"/>
        <v>0</v>
      </c>
      <c r="CQ168" t="b">
        <f t="shared" si="268"/>
        <v>0</v>
      </c>
      <c r="CR168" t="b">
        <f t="shared" si="269"/>
        <v>0</v>
      </c>
      <c r="CS168" t="b">
        <f t="shared" si="270"/>
        <v>0</v>
      </c>
      <c r="CT168" t="b">
        <f t="shared" si="271"/>
        <v>0</v>
      </c>
      <c r="CU168" t="b">
        <f t="shared" si="272"/>
        <v>0</v>
      </c>
      <c r="CV168" t="b">
        <f t="shared" si="273"/>
        <v>0</v>
      </c>
      <c r="CW168" t="b">
        <f t="shared" si="274"/>
        <v>0</v>
      </c>
      <c r="CX168" t="b">
        <f t="shared" si="275"/>
        <v>0</v>
      </c>
      <c r="CY168" t="b">
        <f t="shared" si="276"/>
        <v>0</v>
      </c>
      <c r="CZ168" t="b">
        <f t="shared" si="277"/>
        <v>0</v>
      </c>
      <c r="DA168" t="b">
        <f t="shared" si="278"/>
        <v>0</v>
      </c>
      <c r="DB168" t="b">
        <f t="shared" si="279"/>
        <v>0</v>
      </c>
      <c r="DC168" t="b">
        <f t="shared" si="280"/>
        <v>0</v>
      </c>
      <c r="DD168" t="b">
        <f t="shared" si="281"/>
        <v>0</v>
      </c>
    </row>
    <row r="169" spans="1:108">
      <c r="A169" t="s">
        <v>1452</v>
      </c>
      <c r="B169" t="s">
        <v>7367</v>
      </c>
      <c r="C169" t="s">
        <v>1442</v>
      </c>
      <c r="E169" t="s">
        <v>987</v>
      </c>
      <c r="F169" t="s">
        <v>969</v>
      </c>
      <c r="G169" t="s">
        <v>970</v>
      </c>
      <c r="H169" t="s">
        <v>7428</v>
      </c>
      <c r="I169" t="s">
        <v>7418</v>
      </c>
      <c r="J169" t="s">
        <v>362</v>
      </c>
      <c r="K169" t="s">
        <v>136</v>
      </c>
      <c r="L169" t="s">
        <v>6563</v>
      </c>
      <c r="M169" t="s">
        <v>6079</v>
      </c>
      <c r="N169" t="s">
        <v>1453</v>
      </c>
      <c r="O169" t="b">
        <f t="shared" si="188"/>
        <v>1</v>
      </c>
      <c r="P169" t="b">
        <f t="shared" si="189"/>
        <v>0</v>
      </c>
      <c r="Q169" t="b">
        <f t="shared" si="190"/>
        <v>0</v>
      </c>
      <c r="R169" t="b">
        <f t="shared" si="191"/>
        <v>0</v>
      </c>
      <c r="S169" t="b">
        <f t="shared" si="192"/>
        <v>1</v>
      </c>
      <c r="T169" t="b">
        <f t="shared" si="193"/>
        <v>0</v>
      </c>
      <c r="U169" t="b">
        <f t="shared" si="194"/>
        <v>0</v>
      </c>
      <c r="V169" t="b">
        <f t="shared" si="195"/>
        <v>0</v>
      </c>
      <c r="W169" t="b">
        <f t="shared" si="196"/>
        <v>0</v>
      </c>
      <c r="X169" t="b">
        <f t="shared" si="197"/>
        <v>0</v>
      </c>
      <c r="Y169" t="b">
        <f t="shared" si="198"/>
        <v>0</v>
      </c>
      <c r="Z169" t="b">
        <f t="shared" si="199"/>
        <v>0</v>
      </c>
      <c r="AA169" t="b">
        <f t="shared" si="200"/>
        <v>0</v>
      </c>
      <c r="AB169" t="b">
        <f t="shared" si="201"/>
        <v>1</v>
      </c>
      <c r="AC169" t="b">
        <f t="shared" si="202"/>
        <v>0</v>
      </c>
      <c r="AD169" t="b">
        <f t="shared" si="203"/>
        <v>0</v>
      </c>
      <c r="AE169" t="b">
        <f t="shared" si="204"/>
        <v>0</v>
      </c>
      <c r="AF169" t="b">
        <f t="shared" si="205"/>
        <v>0</v>
      </c>
      <c r="AG169" t="b">
        <f t="shared" si="206"/>
        <v>0</v>
      </c>
      <c r="AH169" t="b">
        <f t="shared" si="207"/>
        <v>0</v>
      </c>
      <c r="AI169" t="b">
        <f t="shared" si="208"/>
        <v>0</v>
      </c>
      <c r="AJ169" t="b">
        <f t="shared" si="209"/>
        <v>0</v>
      </c>
      <c r="AK169" t="b">
        <f t="shared" si="210"/>
        <v>0</v>
      </c>
      <c r="AL169" t="b">
        <f t="shared" si="211"/>
        <v>0</v>
      </c>
      <c r="AM169" t="b">
        <f t="shared" si="212"/>
        <v>0</v>
      </c>
      <c r="AN169" t="b">
        <f t="shared" si="213"/>
        <v>0</v>
      </c>
      <c r="AO169" t="b">
        <f t="shared" si="214"/>
        <v>0</v>
      </c>
      <c r="AP169" t="b">
        <f t="shared" si="215"/>
        <v>0</v>
      </c>
      <c r="AQ169" t="b">
        <f t="shared" si="216"/>
        <v>0</v>
      </c>
      <c r="AR169" t="b">
        <f t="shared" si="217"/>
        <v>0</v>
      </c>
      <c r="AS169" t="b">
        <f t="shared" si="218"/>
        <v>0</v>
      </c>
      <c r="AT169" t="b">
        <f t="shared" si="219"/>
        <v>0</v>
      </c>
      <c r="AU169" t="b">
        <f t="shared" si="220"/>
        <v>0</v>
      </c>
      <c r="AV169" t="b">
        <f t="shared" si="221"/>
        <v>0</v>
      </c>
      <c r="AW169" t="b">
        <f t="shared" si="222"/>
        <v>0</v>
      </c>
      <c r="AX169" t="b">
        <f t="shared" si="223"/>
        <v>0</v>
      </c>
      <c r="AY169" t="b">
        <f t="shared" si="224"/>
        <v>0</v>
      </c>
      <c r="AZ169" t="b">
        <f t="shared" si="225"/>
        <v>0</v>
      </c>
      <c r="BA169" t="b">
        <f t="shared" si="226"/>
        <v>0</v>
      </c>
      <c r="BB169" t="b">
        <f t="shared" si="227"/>
        <v>0</v>
      </c>
      <c r="BC169" t="b">
        <f t="shared" si="228"/>
        <v>0</v>
      </c>
      <c r="BD169" t="b">
        <f t="shared" si="229"/>
        <v>0</v>
      </c>
      <c r="BE169" t="b">
        <f t="shared" si="230"/>
        <v>0</v>
      </c>
      <c r="BF169" t="b">
        <f t="shared" si="231"/>
        <v>0</v>
      </c>
      <c r="BG169" t="b">
        <f t="shared" si="232"/>
        <v>0</v>
      </c>
      <c r="BH169" t="b">
        <f t="shared" si="233"/>
        <v>0</v>
      </c>
      <c r="BI169" t="b">
        <f t="shared" si="234"/>
        <v>0</v>
      </c>
      <c r="BJ169" t="b">
        <f t="shared" si="235"/>
        <v>0</v>
      </c>
      <c r="BK169" t="b">
        <f t="shared" si="236"/>
        <v>0</v>
      </c>
      <c r="BL169" t="b">
        <f t="shared" si="237"/>
        <v>1</v>
      </c>
      <c r="BM169" t="b">
        <f t="shared" si="238"/>
        <v>0</v>
      </c>
      <c r="BN169" t="b">
        <f t="shared" si="239"/>
        <v>0</v>
      </c>
      <c r="BO169" t="b">
        <f t="shared" si="240"/>
        <v>0</v>
      </c>
      <c r="BP169" t="b">
        <f t="shared" si="241"/>
        <v>0</v>
      </c>
      <c r="BQ169" t="b">
        <f t="shared" si="242"/>
        <v>1</v>
      </c>
      <c r="BR169" t="b">
        <f t="shared" si="243"/>
        <v>0</v>
      </c>
      <c r="BS169" t="b">
        <f t="shared" si="244"/>
        <v>0</v>
      </c>
      <c r="BT169" t="b">
        <f t="shared" si="245"/>
        <v>0</v>
      </c>
      <c r="BU169" t="b">
        <f t="shared" si="246"/>
        <v>0</v>
      </c>
      <c r="BV169" t="b">
        <f t="shared" si="247"/>
        <v>0</v>
      </c>
      <c r="BW169" t="b">
        <f t="shared" si="248"/>
        <v>0</v>
      </c>
      <c r="BX169" t="b">
        <f t="shared" si="249"/>
        <v>0</v>
      </c>
      <c r="BY169" t="b">
        <f t="shared" si="250"/>
        <v>0</v>
      </c>
      <c r="BZ169" t="b">
        <f t="shared" si="251"/>
        <v>0</v>
      </c>
      <c r="CA169" t="b">
        <f t="shared" si="252"/>
        <v>0</v>
      </c>
      <c r="CB169" t="b">
        <f t="shared" si="253"/>
        <v>0</v>
      </c>
      <c r="CC169" t="b">
        <f t="shared" si="254"/>
        <v>0</v>
      </c>
      <c r="CD169" t="b">
        <f t="shared" si="255"/>
        <v>0</v>
      </c>
      <c r="CE169" t="b">
        <f t="shared" si="256"/>
        <v>0</v>
      </c>
      <c r="CF169" t="b">
        <f t="shared" si="257"/>
        <v>0</v>
      </c>
      <c r="CG169" t="b">
        <f t="shared" si="258"/>
        <v>0</v>
      </c>
      <c r="CH169" t="b">
        <f t="shared" si="259"/>
        <v>0</v>
      </c>
      <c r="CI169" t="b">
        <f t="shared" si="260"/>
        <v>0</v>
      </c>
      <c r="CJ169" t="b">
        <f t="shared" si="261"/>
        <v>0</v>
      </c>
      <c r="CK169" t="b">
        <f t="shared" si="262"/>
        <v>0</v>
      </c>
      <c r="CL169" t="b">
        <f t="shared" si="263"/>
        <v>0</v>
      </c>
      <c r="CM169" t="b">
        <f t="shared" si="264"/>
        <v>1</v>
      </c>
      <c r="CN169" t="b">
        <f t="shared" si="265"/>
        <v>0</v>
      </c>
      <c r="CO169" t="b">
        <f t="shared" si="266"/>
        <v>0</v>
      </c>
      <c r="CP169" t="b">
        <f t="shared" si="267"/>
        <v>0</v>
      </c>
      <c r="CQ169" t="b">
        <f t="shared" si="268"/>
        <v>0</v>
      </c>
      <c r="CR169" t="b">
        <f t="shared" si="269"/>
        <v>0</v>
      </c>
      <c r="CS169" t="b">
        <f t="shared" si="270"/>
        <v>0</v>
      </c>
      <c r="CT169" t="b">
        <f t="shared" si="271"/>
        <v>0</v>
      </c>
      <c r="CU169" t="b">
        <f t="shared" si="272"/>
        <v>0</v>
      </c>
      <c r="CV169" t="b">
        <f t="shared" si="273"/>
        <v>0</v>
      </c>
      <c r="CW169" t="b">
        <f t="shared" si="274"/>
        <v>0</v>
      </c>
      <c r="CX169" t="b">
        <f t="shared" si="275"/>
        <v>0</v>
      </c>
      <c r="CY169" t="b">
        <f t="shared" si="276"/>
        <v>0</v>
      </c>
      <c r="CZ169" t="b">
        <f t="shared" si="277"/>
        <v>0</v>
      </c>
      <c r="DA169" t="b">
        <f t="shared" si="278"/>
        <v>0</v>
      </c>
      <c r="DB169" t="b">
        <f t="shared" si="279"/>
        <v>0</v>
      </c>
      <c r="DC169" t="b">
        <f t="shared" si="280"/>
        <v>0</v>
      </c>
      <c r="DD169" t="b">
        <f t="shared" si="281"/>
        <v>0</v>
      </c>
    </row>
    <row r="170" spans="1:108">
      <c r="A170" s="4" t="s">
        <v>1505</v>
      </c>
      <c r="B170" t="s">
        <v>1506</v>
      </c>
      <c r="C170" t="s">
        <v>1506</v>
      </c>
      <c r="D170" s="4"/>
      <c r="E170" s="4" t="s">
        <v>987</v>
      </c>
      <c r="F170" t="s">
        <v>969</v>
      </c>
      <c r="G170" t="s">
        <v>970</v>
      </c>
      <c r="H170" t="s">
        <v>7428</v>
      </c>
      <c r="I170" t="s">
        <v>7418</v>
      </c>
      <c r="J170" s="4" t="s">
        <v>362</v>
      </c>
      <c r="K170" s="4" t="s">
        <v>136</v>
      </c>
      <c r="L170" s="4" t="s">
        <v>6582</v>
      </c>
      <c r="M170" t="s">
        <v>6079</v>
      </c>
      <c r="N170" s="4" t="s">
        <v>1507</v>
      </c>
      <c r="O170" s="4" t="b">
        <f t="shared" si="188"/>
        <v>1</v>
      </c>
      <c r="P170" s="4" t="b">
        <f t="shared" si="189"/>
        <v>1</v>
      </c>
      <c r="Q170" s="4" t="b">
        <f t="shared" si="190"/>
        <v>1</v>
      </c>
      <c r="R170" s="4" t="b">
        <f t="shared" si="191"/>
        <v>1</v>
      </c>
      <c r="S170" s="4" t="b">
        <f t="shared" si="192"/>
        <v>1</v>
      </c>
      <c r="T170" s="4" t="b">
        <f t="shared" si="193"/>
        <v>0</v>
      </c>
      <c r="U170" s="4" t="b">
        <f t="shared" si="194"/>
        <v>1</v>
      </c>
      <c r="V170" s="4" t="b">
        <f t="shared" si="195"/>
        <v>1</v>
      </c>
      <c r="W170" s="4" t="b">
        <f t="shared" si="196"/>
        <v>0</v>
      </c>
      <c r="X170" s="4" t="b">
        <f t="shared" si="197"/>
        <v>1</v>
      </c>
      <c r="Y170" s="4" t="b">
        <f t="shared" si="198"/>
        <v>1</v>
      </c>
      <c r="Z170" s="4" t="b">
        <f t="shared" si="199"/>
        <v>0</v>
      </c>
      <c r="AA170" s="4" t="b">
        <f t="shared" si="200"/>
        <v>1</v>
      </c>
      <c r="AB170" s="4" t="b">
        <f t="shared" si="201"/>
        <v>1</v>
      </c>
      <c r="AC170" s="4" t="b">
        <f t="shared" si="202"/>
        <v>0</v>
      </c>
      <c r="AD170" s="4" t="b">
        <f t="shared" si="203"/>
        <v>0</v>
      </c>
      <c r="AE170" s="4" t="b">
        <f t="shared" si="204"/>
        <v>0</v>
      </c>
      <c r="AF170" s="4" t="b">
        <f t="shared" si="205"/>
        <v>0</v>
      </c>
      <c r="AG170" s="4" t="b">
        <f t="shared" si="206"/>
        <v>0</v>
      </c>
      <c r="AH170" s="4" t="b">
        <f t="shared" si="207"/>
        <v>1</v>
      </c>
      <c r="AI170" s="4" t="b">
        <f t="shared" si="208"/>
        <v>0</v>
      </c>
      <c r="AJ170" s="4" t="b">
        <f t="shared" si="209"/>
        <v>0</v>
      </c>
      <c r="AK170" s="4" t="b">
        <f t="shared" si="210"/>
        <v>0</v>
      </c>
      <c r="AL170" s="4" t="b">
        <f t="shared" si="211"/>
        <v>0</v>
      </c>
      <c r="AM170" s="4" t="b">
        <f t="shared" si="212"/>
        <v>0</v>
      </c>
      <c r="AN170" s="4" t="b">
        <f t="shared" si="213"/>
        <v>0</v>
      </c>
      <c r="AO170" s="4" t="b">
        <f t="shared" si="214"/>
        <v>0</v>
      </c>
      <c r="AP170" s="4" t="b">
        <f t="shared" si="215"/>
        <v>0</v>
      </c>
      <c r="AQ170" s="4" t="b">
        <f t="shared" si="216"/>
        <v>0</v>
      </c>
      <c r="AR170" s="4" t="b">
        <f t="shared" si="217"/>
        <v>0</v>
      </c>
      <c r="AS170" s="4" t="b">
        <f t="shared" si="218"/>
        <v>0</v>
      </c>
      <c r="AT170" s="4" t="b">
        <f t="shared" si="219"/>
        <v>0</v>
      </c>
      <c r="AU170" s="4" t="b">
        <f t="shared" si="220"/>
        <v>0</v>
      </c>
      <c r="AV170" s="4" t="b">
        <f t="shared" si="221"/>
        <v>0</v>
      </c>
      <c r="AW170" s="4" t="b">
        <f t="shared" si="222"/>
        <v>0</v>
      </c>
      <c r="AX170" s="4" t="b">
        <f t="shared" si="223"/>
        <v>0</v>
      </c>
      <c r="AY170" s="4" t="b">
        <f t="shared" si="224"/>
        <v>0</v>
      </c>
      <c r="AZ170" s="4" t="b">
        <f t="shared" si="225"/>
        <v>0</v>
      </c>
      <c r="BA170" s="4" t="b">
        <f t="shared" si="226"/>
        <v>0</v>
      </c>
      <c r="BB170" s="4" t="b">
        <f t="shared" si="227"/>
        <v>0</v>
      </c>
      <c r="BC170" s="4" t="b">
        <f t="shared" si="228"/>
        <v>0</v>
      </c>
      <c r="BD170" s="4" t="b">
        <f t="shared" si="229"/>
        <v>0</v>
      </c>
      <c r="BE170" s="4" t="b">
        <f t="shared" si="230"/>
        <v>0</v>
      </c>
      <c r="BF170" s="4" t="b">
        <f t="shared" si="231"/>
        <v>1</v>
      </c>
      <c r="BG170" s="4" t="b">
        <f t="shared" si="232"/>
        <v>1</v>
      </c>
      <c r="BH170" s="4" t="b">
        <f t="shared" si="233"/>
        <v>0</v>
      </c>
      <c r="BI170" s="4" t="b">
        <f t="shared" si="234"/>
        <v>0</v>
      </c>
      <c r="BJ170" s="4" t="b">
        <f t="shared" si="235"/>
        <v>0</v>
      </c>
      <c r="BK170" s="4" t="b">
        <f t="shared" si="236"/>
        <v>0</v>
      </c>
      <c r="BL170" s="4" t="b">
        <f t="shared" si="237"/>
        <v>0</v>
      </c>
      <c r="BM170" s="4" t="b">
        <f t="shared" si="238"/>
        <v>0</v>
      </c>
      <c r="BN170" s="4" t="b">
        <f t="shared" si="239"/>
        <v>0</v>
      </c>
      <c r="BO170" s="4" t="b">
        <f t="shared" si="240"/>
        <v>0</v>
      </c>
      <c r="BP170" s="4" t="b">
        <f t="shared" si="241"/>
        <v>0</v>
      </c>
      <c r="BQ170" s="4" t="b">
        <f t="shared" si="242"/>
        <v>1</v>
      </c>
      <c r="BR170" s="4" t="b">
        <f t="shared" si="243"/>
        <v>0</v>
      </c>
      <c r="BS170" s="4" t="b">
        <f t="shared" si="244"/>
        <v>1</v>
      </c>
      <c r="BT170" s="4" t="b">
        <f t="shared" si="245"/>
        <v>1</v>
      </c>
      <c r="BU170" s="4" t="b">
        <f t="shared" si="246"/>
        <v>0</v>
      </c>
      <c r="BV170" s="4" t="b">
        <f t="shared" si="247"/>
        <v>1</v>
      </c>
      <c r="BW170" s="4" t="b">
        <f t="shared" si="248"/>
        <v>0</v>
      </c>
      <c r="BX170" s="4" t="b">
        <f t="shared" si="249"/>
        <v>0</v>
      </c>
      <c r="BY170" s="4" t="b">
        <f t="shared" si="250"/>
        <v>0</v>
      </c>
      <c r="BZ170" s="4" t="b">
        <f t="shared" si="251"/>
        <v>0</v>
      </c>
      <c r="CA170" s="4" t="b">
        <f t="shared" si="252"/>
        <v>0</v>
      </c>
      <c r="CB170" s="4" t="b">
        <f t="shared" si="253"/>
        <v>0</v>
      </c>
      <c r="CC170" s="4" t="b">
        <f t="shared" si="254"/>
        <v>0</v>
      </c>
      <c r="CD170" s="4" t="b">
        <f t="shared" si="255"/>
        <v>1</v>
      </c>
      <c r="CE170" s="4" t="b">
        <f t="shared" si="256"/>
        <v>0</v>
      </c>
      <c r="CF170" s="4" t="b">
        <f t="shared" si="257"/>
        <v>0</v>
      </c>
      <c r="CG170" s="4" t="b">
        <f t="shared" si="258"/>
        <v>1</v>
      </c>
      <c r="CH170" s="4" t="b">
        <f t="shared" si="259"/>
        <v>0</v>
      </c>
      <c r="CI170" s="4" t="b">
        <f t="shared" si="260"/>
        <v>0</v>
      </c>
      <c r="CJ170" s="4" t="b">
        <f t="shared" si="261"/>
        <v>1</v>
      </c>
      <c r="CK170" s="4" t="b">
        <f t="shared" si="262"/>
        <v>1</v>
      </c>
      <c r="CL170" s="4" t="b">
        <f t="shared" si="263"/>
        <v>0</v>
      </c>
      <c r="CM170" s="4" t="b">
        <f t="shared" si="264"/>
        <v>0</v>
      </c>
      <c r="CN170" s="4" t="b">
        <f t="shared" si="265"/>
        <v>0</v>
      </c>
      <c r="CO170" s="4" t="b">
        <f t="shared" si="266"/>
        <v>0</v>
      </c>
      <c r="CP170" s="4" t="b">
        <f t="shared" si="267"/>
        <v>1</v>
      </c>
      <c r="CQ170" s="4" t="b">
        <f t="shared" si="268"/>
        <v>0</v>
      </c>
      <c r="CR170" s="4" t="b">
        <f t="shared" si="269"/>
        <v>0</v>
      </c>
      <c r="CS170" s="4" t="b">
        <f t="shared" si="270"/>
        <v>0</v>
      </c>
      <c r="CT170" s="4" t="b">
        <f t="shared" si="271"/>
        <v>0</v>
      </c>
      <c r="CU170" s="4" t="b">
        <f t="shared" si="272"/>
        <v>0</v>
      </c>
      <c r="CV170" s="4" t="b">
        <f t="shared" si="273"/>
        <v>1</v>
      </c>
      <c r="CW170" s="4" t="b">
        <f t="shared" si="274"/>
        <v>0</v>
      </c>
      <c r="CX170" s="4" t="b">
        <f t="shared" si="275"/>
        <v>0</v>
      </c>
      <c r="CY170" s="4" t="b">
        <f t="shared" si="276"/>
        <v>0</v>
      </c>
      <c r="CZ170" s="4" t="b">
        <f t="shared" si="277"/>
        <v>0</v>
      </c>
      <c r="DA170" s="4" t="b">
        <f t="shared" si="278"/>
        <v>0</v>
      </c>
      <c r="DB170" s="4" t="b">
        <f t="shared" si="279"/>
        <v>0</v>
      </c>
      <c r="DC170" s="4" t="b">
        <f t="shared" si="280"/>
        <v>0</v>
      </c>
      <c r="DD170" s="4" t="b">
        <f t="shared" si="281"/>
        <v>0</v>
      </c>
    </row>
    <row r="171" spans="1:108">
      <c r="A171" t="s">
        <v>1508</v>
      </c>
      <c r="B171" t="s">
        <v>1506</v>
      </c>
      <c r="C171" t="s">
        <v>1506</v>
      </c>
      <c r="E171" t="s">
        <v>987</v>
      </c>
      <c r="F171" t="s">
        <v>969</v>
      </c>
      <c r="G171" t="s">
        <v>970</v>
      </c>
      <c r="H171" t="s">
        <v>7428</v>
      </c>
      <c r="I171" t="s">
        <v>7418</v>
      </c>
      <c r="J171" t="s">
        <v>124</v>
      </c>
      <c r="K171" t="s">
        <v>16</v>
      </c>
      <c r="L171" t="s">
        <v>6583</v>
      </c>
      <c r="M171" t="s">
        <v>1509</v>
      </c>
      <c r="N171" t="s">
        <v>1510</v>
      </c>
      <c r="O171" t="b">
        <f t="shared" si="188"/>
        <v>1</v>
      </c>
      <c r="P171" t="b">
        <f t="shared" si="189"/>
        <v>1</v>
      </c>
      <c r="Q171" t="b">
        <f t="shared" si="190"/>
        <v>0</v>
      </c>
      <c r="R171" t="b">
        <f t="shared" si="191"/>
        <v>1</v>
      </c>
      <c r="S171" t="b">
        <f t="shared" si="192"/>
        <v>1</v>
      </c>
      <c r="T171" t="b">
        <f t="shared" si="193"/>
        <v>1</v>
      </c>
      <c r="U171" t="b">
        <f t="shared" si="194"/>
        <v>0</v>
      </c>
      <c r="V171" t="b">
        <f t="shared" si="195"/>
        <v>1</v>
      </c>
      <c r="W171" t="b">
        <f t="shared" si="196"/>
        <v>1</v>
      </c>
      <c r="X171" t="b">
        <f t="shared" si="197"/>
        <v>1</v>
      </c>
      <c r="Y171" t="b">
        <f t="shared" si="198"/>
        <v>0</v>
      </c>
      <c r="Z171" t="b">
        <f t="shared" si="199"/>
        <v>0</v>
      </c>
      <c r="AA171" t="b">
        <f t="shared" si="200"/>
        <v>1</v>
      </c>
      <c r="AB171" t="b">
        <f t="shared" si="201"/>
        <v>1</v>
      </c>
      <c r="AC171" t="b">
        <f t="shared" si="202"/>
        <v>0</v>
      </c>
      <c r="AD171" t="b">
        <f t="shared" si="203"/>
        <v>0</v>
      </c>
      <c r="AE171" t="b">
        <f t="shared" si="204"/>
        <v>0</v>
      </c>
      <c r="AF171" t="b">
        <f t="shared" si="205"/>
        <v>0</v>
      </c>
      <c r="AG171" t="b">
        <f t="shared" si="206"/>
        <v>0</v>
      </c>
      <c r="AH171" t="b">
        <f t="shared" si="207"/>
        <v>0</v>
      </c>
      <c r="AI171" t="b">
        <f t="shared" si="208"/>
        <v>1</v>
      </c>
      <c r="AJ171" t="b">
        <f t="shared" si="209"/>
        <v>0</v>
      </c>
      <c r="AK171" t="b">
        <f t="shared" si="210"/>
        <v>0</v>
      </c>
      <c r="AL171" t="b">
        <f t="shared" si="211"/>
        <v>0</v>
      </c>
      <c r="AM171" t="b">
        <f t="shared" si="212"/>
        <v>1</v>
      </c>
      <c r="AN171" t="b">
        <f t="shared" si="213"/>
        <v>0</v>
      </c>
      <c r="AO171" t="b">
        <f t="shared" si="214"/>
        <v>0</v>
      </c>
      <c r="AP171" t="b">
        <f t="shared" si="215"/>
        <v>0</v>
      </c>
      <c r="AQ171" t="b">
        <f t="shared" si="216"/>
        <v>0</v>
      </c>
      <c r="AR171" t="b">
        <f t="shared" si="217"/>
        <v>0</v>
      </c>
      <c r="AS171" t="b">
        <f t="shared" si="218"/>
        <v>0</v>
      </c>
      <c r="AT171" t="b">
        <f t="shared" si="219"/>
        <v>0</v>
      </c>
      <c r="AU171" t="b">
        <f t="shared" si="220"/>
        <v>0</v>
      </c>
      <c r="AV171" t="b">
        <f t="shared" si="221"/>
        <v>1</v>
      </c>
      <c r="AW171" t="b">
        <f t="shared" si="222"/>
        <v>1</v>
      </c>
      <c r="AX171" t="b">
        <f t="shared" si="223"/>
        <v>0</v>
      </c>
      <c r="AY171" t="b">
        <f t="shared" si="224"/>
        <v>0</v>
      </c>
      <c r="AZ171" t="b">
        <f t="shared" si="225"/>
        <v>1</v>
      </c>
      <c r="BA171" t="b">
        <f t="shared" si="226"/>
        <v>0</v>
      </c>
      <c r="BB171" t="b">
        <f t="shared" si="227"/>
        <v>0</v>
      </c>
      <c r="BC171" t="b">
        <f t="shared" si="228"/>
        <v>0</v>
      </c>
      <c r="BD171" t="b">
        <f t="shared" si="229"/>
        <v>0</v>
      </c>
      <c r="BE171" t="b">
        <f t="shared" si="230"/>
        <v>0</v>
      </c>
      <c r="BF171" t="b">
        <f t="shared" si="231"/>
        <v>1</v>
      </c>
      <c r="BG171" t="b">
        <f t="shared" si="232"/>
        <v>0</v>
      </c>
      <c r="BH171" t="b">
        <f t="shared" si="233"/>
        <v>1</v>
      </c>
      <c r="BI171" t="b">
        <f t="shared" si="234"/>
        <v>0</v>
      </c>
      <c r="BJ171" t="b">
        <f t="shared" si="235"/>
        <v>0</v>
      </c>
      <c r="BK171" t="b">
        <f t="shared" si="236"/>
        <v>0</v>
      </c>
      <c r="BL171" t="b">
        <f t="shared" si="237"/>
        <v>1</v>
      </c>
      <c r="BM171" t="b">
        <f t="shared" si="238"/>
        <v>0</v>
      </c>
      <c r="BN171" t="b">
        <f t="shared" si="239"/>
        <v>0</v>
      </c>
      <c r="BO171" t="b">
        <f t="shared" si="240"/>
        <v>0</v>
      </c>
      <c r="BP171" t="b">
        <f t="shared" si="241"/>
        <v>1</v>
      </c>
      <c r="BQ171" t="b">
        <f t="shared" si="242"/>
        <v>1</v>
      </c>
      <c r="BR171" t="b">
        <f t="shared" si="243"/>
        <v>0</v>
      </c>
      <c r="BS171" t="b">
        <f t="shared" si="244"/>
        <v>0</v>
      </c>
      <c r="BT171" t="b">
        <f t="shared" si="245"/>
        <v>0</v>
      </c>
      <c r="BU171" t="b">
        <f t="shared" si="246"/>
        <v>0</v>
      </c>
      <c r="BV171" t="b">
        <f t="shared" si="247"/>
        <v>0</v>
      </c>
      <c r="BW171" t="b">
        <f t="shared" si="248"/>
        <v>0</v>
      </c>
      <c r="BX171" t="b">
        <f t="shared" si="249"/>
        <v>0</v>
      </c>
      <c r="BY171" t="b">
        <f t="shared" si="250"/>
        <v>0</v>
      </c>
      <c r="BZ171" t="b">
        <f t="shared" si="251"/>
        <v>0</v>
      </c>
      <c r="CA171" t="b">
        <f t="shared" si="252"/>
        <v>0</v>
      </c>
      <c r="CB171" t="b">
        <f t="shared" si="253"/>
        <v>0</v>
      </c>
      <c r="CC171" t="b">
        <f t="shared" si="254"/>
        <v>0</v>
      </c>
      <c r="CD171" t="b">
        <f t="shared" si="255"/>
        <v>0</v>
      </c>
      <c r="CE171" t="b">
        <f t="shared" si="256"/>
        <v>1</v>
      </c>
      <c r="CF171" t="b">
        <f t="shared" si="257"/>
        <v>0</v>
      </c>
      <c r="CG171" t="b">
        <f t="shared" si="258"/>
        <v>1</v>
      </c>
      <c r="CH171" t="b">
        <f t="shared" si="259"/>
        <v>0</v>
      </c>
      <c r="CI171" t="b">
        <f t="shared" si="260"/>
        <v>0</v>
      </c>
      <c r="CJ171" t="b">
        <f t="shared" si="261"/>
        <v>0</v>
      </c>
      <c r="CK171" t="b">
        <f t="shared" si="262"/>
        <v>0</v>
      </c>
      <c r="CL171" t="b">
        <f t="shared" si="263"/>
        <v>0</v>
      </c>
      <c r="CM171" t="b">
        <f t="shared" si="264"/>
        <v>0</v>
      </c>
      <c r="CN171" t="b">
        <f t="shared" si="265"/>
        <v>0</v>
      </c>
      <c r="CO171" t="b">
        <f t="shared" si="266"/>
        <v>0</v>
      </c>
      <c r="CP171" t="b">
        <f t="shared" si="267"/>
        <v>0</v>
      </c>
      <c r="CQ171" t="b">
        <f t="shared" si="268"/>
        <v>0</v>
      </c>
      <c r="CR171" t="b">
        <f t="shared" si="269"/>
        <v>0</v>
      </c>
      <c r="CS171" t="b">
        <f t="shared" si="270"/>
        <v>0</v>
      </c>
      <c r="CT171" t="b">
        <f t="shared" si="271"/>
        <v>0</v>
      </c>
      <c r="CU171" t="b">
        <f t="shared" si="272"/>
        <v>0</v>
      </c>
      <c r="CV171" t="b">
        <f t="shared" si="273"/>
        <v>0</v>
      </c>
      <c r="CW171" t="b">
        <f t="shared" si="274"/>
        <v>0</v>
      </c>
      <c r="CX171" t="b">
        <f t="shared" si="275"/>
        <v>0</v>
      </c>
      <c r="CY171" t="b">
        <f t="shared" si="276"/>
        <v>0</v>
      </c>
      <c r="CZ171" t="b">
        <f t="shared" si="277"/>
        <v>0</v>
      </c>
      <c r="DA171" t="b">
        <f t="shared" si="278"/>
        <v>0</v>
      </c>
      <c r="DB171" t="b">
        <f t="shared" si="279"/>
        <v>0</v>
      </c>
      <c r="DC171" t="b">
        <f t="shared" si="280"/>
        <v>0</v>
      </c>
      <c r="DD171" t="b">
        <f t="shared" si="281"/>
        <v>0</v>
      </c>
    </row>
    <row r="172" spans="1:108">
      <c r="A172" t="s">
        <v>1511</v>
      </c>
      <c r="B172" t="s">
        <v>1506</v>
      </c>
      <c r="C172" t="s">
        <v>1506</v>
      </c>
      <c r="E172" t="s">
        <v>987</v>
      </c>
      <c r="F172" t="s">
        <v>969</v>
      </c>
      <c r="G172" t="s">
        <v>970</v>
      </c>
      <c r="H172" t="s">
        <v>7428</v>
      </c>
      <c r="I172" t="s">
        <v>7418</v>
      </c>
      <c r="J172" t="s">
        <v>362</v>
      </c>
      <c r="K172" t="s">
        <v>136</v>
      </c>
      <c r="L172" t="s">
        <v>6584</v>
      </c>
      <c r="M172" t="s">
        <v>6079</v>
      </c>
      <c r="N172" t="s">
        <v>1512</v>
      </c>
      <c r="O172" t="b">
        <f t="shared" si="188"/>
        <v>1</v>
      </c>
      <c r="P172" t="b">
        <f t="shared" si="189"/>
        <v>0</v>
      </c>
      <c r="Q172" t="b">
        <f t="shared" si="190"/>
        <v>0</v>
      </c>
      <c r="R172" t="b">
        <f t="shared" si="191"/>
        <v>1</v>
      </c>
      <c r="S172" t="b">
        <f t="shared" si="192"/>
        <v>1</v>
      </c>
      <c r="T172" t="b">
        <f t="shared" si="193"/>
        <v>0</v>
      </c>
      <c r="U172" t="b">
        <f t="shared" si="194"/>
        <v>0</v>
      </c>
      <c r="V172" t="b">
        <f t="shared" si="195"/>
        <v>0</v>
      </c>
      <c r="W172" t="b">
        <f t="shared" si="196"/>
        <v>0</v>
      </c>
      <c r="X172" t="b">
        <f t="shared" si="197"/>
        <v>1</v>
      </c>
      <c r="Y172" t="b">
        <f t="shared" si="198"/>
        <v>0</v>
      </c>
      <c r="Z172" t="b">
        <f t="shared" si="199"/>
        <v>0</v>
      </c>
      <c r="AA172" t="b">
        <f t="shared" si="200"/>
        <v>0</v>
      </c>
      <c r="AB172" t="b">
        <f t="shared" si="201"/>
        <v>0</v>
      </c>
      <c r="AC172" t="b">
        <f t="shared" si="202"/>
        <v>0</v>
      </c>
      <c r="AD172" t="b">
        <f t="shared" si="203"/>
        <v>0</v>
      </c>
      <c r="AE172" t="b">
        <f t="shared" si="204"/>
        <v>0</v>
      </c>
      <c r="AF172" t="b">
        <f t="shared" si="205"/>
        <v>0</v>
      </c>
      <c r="AG172" t="b">
        <f t="shared" si="206"/>
        <v>0</v>
      </c>
      <c r="AH172" t="b">
        <f t="shared" si="207"/>
        <v>0</v>
      </c>
      <c r="AI172" t="b">
        <f t="shared" si="208"/>
        <v>0</v>
      </c>
      <c r="AJ172" t="b">
        <f t="shared" si="209"/>
        <v>0</v>
      </c>
      <c r="AK172" t="b">
        <f t="shared" si="210"/>
        <v>0</v>
      </c>
      <c r="AL172" t="b">
        <f t="shared" si="211"/>
        <v>0</v>
      </c>
      <c r="AM172" t="b">
        <f t="shared" si="212"/>
        <v>0</v>
      </c>
      <c r="AN172" t="b">
        <f t="shared" si="213"/>
        <v>0</v>
      </c>
      <c r="AO172" t="b">
        <f t="shared" si="214"/>
        <v>0</v>
      </c>
      <c r="AP172" t="b">
        <f t="shared" si="215"/>
        <v>0</v>
      </c>
      <c r="AQ172" t="b">
        <f t="shared" si="216"/>
        <v>0</v>
      </c>
      <c r="AR172" t="b">
        <f t="shared" si="217"/>
        <v>0</v>
      </c>
      <c r="AS172" t="b">
        <f t="shared" si="218"/>
        <v>0</v>
      </c>
      <c r="AT172" t="b">
        <f t="shared" si="219"/>
        <v>0</v>
      </c>
      <c r="AU172" t="b">
        <f t="shared" si="220"/>
        <v>0</v>
      </c>
      <c r="AV172" t="b">
        <f t="shared" si="221"/>
        <v>0</v>
      </c>
      <c r="AW172" t="b">
        <f t="shared" si="222"/>
        <v>0</v>
      </c>
      <c r="AX172" t="b">
        <f t="shared" si="223"/>
        <v>0</v>
      </c>
      <c r="AY172" t="b">
        <f t="shared" si="224"/>
        <v>0</v>
      </c>
      <c r="AZ172" t="b">
        <f t="shared" si="225"/>
        <v>0</v>
      </c>
      <c r="BA172" t="b">
        <f t="shared" si="226"/>
        <v>0</v>
      </c>
      <c r="BB172" t="b">
        <f t="shared" si="227"/>
        <v>0</v>
      </c>
      <c r="BC172" t="b">
        <f t="shared" si="228"/>
        <v>0</v>
      </c>
      <c r="BD172" t="b">
        <f t="shared" si="229"/>
        <v>0</v>
      </c>
      <c r="BE172" t="b">
        <f t="shared" si="230"/>
        <v>0</v>
      </c>
      <c r="BF172" t="b">
        <f t="shared" si="231"/>
        <v>1</v>
      </c>
      <c r="BG172" t="b">
        <f t="shared" si="232"/>
        <v>0</v>
      </c>
      <c r="BH172" t="b">
        <f t="shared" si="233"/>
        <v>0</v>
      </c>
      <c r="BI172" t="b">
        <f t="shared" si="234"/>
        <v>0</v>
      </c>
      <c r="BJ172" t="b">
        <f t="shared" si="235"/>
        <v>0</v>
      </c>
      <c r="BK172" t="b">
        <f t="shared" si="236"/>
        <v>0</v>
      </c>
      <c r="BL172" t="b">
        <f t="shared" si="237"/>
        <v>0</v>
      </c>
      <c r="BM172" t="b">
        <f t="shared" si="238"/>
        <v>0</v>
      </c>
      <c r="BN172" t="b">
        <f t="shared" si="239"/>
        <v>0</v>
      </c>
      <c r="BO172" t="b">
        <f t="shared" si="240"/>
        <v>0</v>
      </c>
      <c r="BP172" t="b">
        <f t="shared" si="241"/>
        <v>0</v>
      </c>
      <c r="BQ172" t="b">
        <f t="shared" si="242"/>
        <v>0</v>
      </c>
      <c r="BR172" t="b">
        <f t="shared" si="243"/>
        <v>0</v>
      </c>
      <c r="BS172" t="b">
        <f t="shared" si="244"/>
        <v>0</v>
      </c>
      <c r="BT172" t="b">
        <f t="shared" si="245"/>
        <v>0</v>
      </c>
      <c r="BU172" t="b">
        <f t="shared" si="246"/>
        <v>0</v>
      </c>
      <c r="BV172" t="b">
        <f t="shared" si="247"/>
        <v>0</v>
      </c>
      <c r="BW172" t="b">
        <f t="shared" si="248"/>
        <v>0</v>
      </c>
      <c r="BX172" t="b">
        <f t="shared" si="249"/>
        <v>0</v>
      </c>
      <c r="BY172" t="b">
        <f t="shared" si="250"/>
        <v>0</v>
      </c>
      <c r="BZ172" t="b">
        <f t="shared" si="251"/>
        <v>0</v>
      </c>
      <c r="CA172" t="b">
        <f t="shared" si="252"/>
        <v>0</v>
      </c>
      <c r="CB172" t="b">
        <f t="shared" si="253"/>
        <v>0</v>
      </c>
      <c r="CC172" t="b">
        <f t="shared" si="254"/>
        <v>0</v>
      </c>
      <c r="CD172" t="b">
        <f t="shared" si="255"/>
        <v>0</v>
      </c>
      <c r="CE172" t="b">
        <f t="shared" si="256"/>
        <v>0</v>
      </c>
      <c r="CF172" t="b">
        <f t="shared" si="257"/>
        <v>0</v>
      </c>
      <c r="CG172" t="b">
        <f t="shared" si="258"/>
        <v>0</v>
      </c>
      <c r="CH172" t="b">
        <f t="shared" si="259"/>
        <v>0</v>
      </c>
      <c r="CI172" t="b">
        <f t="shared" si="260"/>
        <v>0</v>
      </c>
      <c r="CJ172" t="b">
        <f t="shared" si="261"/>
        <v>0</v>
      </c>
      <c r="CK172" t="b">
        <f t="shared" si="262"/>
        <v>0</v>
      </c>
      <c r="CL172" t="b">
        <f t="shared" si="263"/>
        <v>0</v>
      </c>
      <c r="CM172" t="b">
        <f t="shared" si="264"/>
        <v>1</v>
      </c>
      <c r="CN172" t="b">
        <f t="shared" si="265"/>
        <v>0</v>
      </c>
      <c r="CO172" t="b">
        <f t="shared" si="266"/>
        <v>0</v>
      </c>
      <c r="CP172" t="b">
        <f t="shared" si="267"/>
        <v>0</v>
      </c>
      <c r="CQ172" t="b">
        <f t="shared" si="268"/>
        <v>0</v>
      </c>
      <c r="CR172" t="b">
        <f t="shared" si="269"/>
        <v>0</v>
      </c>
      <c r="CS172" t="b">
        <f t="shared" si="270"/>
        <v>0</v>
      </c>
      <c r="CT172" t="b">
        <f t="shared" si="271"/>
        <v>0</v>
      </c>
      <c r="CU172" t="b">
        <f t="shared" si="272"/>
        <v>0</v>
      </c>
      <c r="CV172" t="b">
        <f t="shared" si="273"/>
        <v>0</v>
      </c>
      <c r="CW172" t="b">
        <f t="shared" si="274"/>
        <v>0</v>
      </c>
      <c r="CX172" t="b">
        <f t="shared" si="275"/>
        <v>0</v>
      </c>
      <c r="CY172" t="b">
        <f t="shared" si="276"/>
        <v>0</v>
      </c>
      <c r="CZ172" t="b">
        <f t="shared" si="277"/>
        <v>0</v>
      </c>
      <c r="DA172" t="b">
        <f t="shared" si="278"/>
        <v>0</v>
      </c>
      <c r="DB172" t="b">
        <f t="shared" si="279"/>
        <v>0</v>
      </c>
      <c r="DC172" t="b">
        <f t="shared" si="280"/>
        <v>0</v>
      </c>
      <c r="DD172" t="b">
        <f t="shared" si="281"/>
        <v>0</v>
      </c>
    </row>
    <row r="173" spans="1:108">
      <c r="A173" s="4" t="s">
        <v>1513</v>
      </c>
      <c r="B173" t="s">
        <v>7368</v>
      </c>
      <c r="C173" t="s">
        <v>1506</v>
      </c>
      <c r="D173" s="4"/>
      <c r="E173" s="4" t="s">
        <v>987</v>
      </c>
      <c r="F173" t="s">
        <v>969</v>
      </c>
      <c r="G173" t="s">
        <v>970</v>
      </c>
      <c r="H173" t="s">
        <v>7428</v>
      </c>
      <c r="I173" t="s">
        <v>7418</v>
      </c>
      <c r="J173" s="4" t="s">
        <v>16</v>
      </c>
      <c r="K173" s="4" t="s">
        <v>16</v>
      </c>
      <c r="L173" s="4" t="s">
        <v>6585</v>
      </c>
      <c r="M173" t="s">
        <v>6079</v>
      </c>
      <c r="N173" s="4" t="s">
        <v>1514</v>
      </c>
      <c r="O173" s="4" t="b">
        <f t="shared" si="188"/>
        <v>1</v>
      </c>
      <c r="P173" s="4" t="b">
        <f t="shared" si="189"/>
        <v>1</v>
      </c>
      <c r="Q173" s="4" t="b">
        <f t="shared" si="190"/>
        <v>1</v>
      </c>
      <c r="R173" s="4" t="b">
        <f t="shared" si="191"/>
        <v>1</v>
      </c>
      <c r="S173" s="4" t="b">
        <f t="shared" si="192"/>
        <v>1</v>
      </c>
      <c r="T173" s="4" t="b">
        <f t="shared" si="193"/>
        <v>1</v>
      </c>
      <c r="U173" s="4" t="b">
        <f t="shared" si="194"/>
        <v>1</v>
      </c>
      <c r="V173" s="4" t="b">
        <f t="shared" si="195"/>
        <v>1</v>
      </c>
      <c r="W173" s="4" t="b">
        <f t="shared" si="196"/>
        <v>1</v>
      </c>
      <c r="X173" s="4" t="b">
        <f t="shared" si="197"/>
        <v>1</v>
      </c>
      <c r="Y173" s="4" t="b">
        <f t="shared" si="198"/>
        <v>1</v>
      </c>
      <c r="Z173" s="4" t="b">
        <f t="shared" si="199"/>
        <v>0</v>
      </c>
      <c r="AA173" s="4" t="b">
        <f t="shared" si="200"/>
        <v>1</v>
      </c>
      <c r="AB173" s="4" t="b">
        <f t="shared" si="201"/>
        <v>1</v>
      </c>
      <c r="AC173" s="4" t="b">
        <f t="shared" si="202"/>
        <v>0</v>
      </c>
      <c r="AD173" s="4" t="b">
        <f t="shared" si="203"/>
        <v>1</v>
      </c>
      <c r="AE173" s="4" t="b">
        <f t="shared" si="204"/>
        <v>0</v>
      </c>
      <c r="AF173" s="4" t="b">
        <f t="shared" si="205"/>
        <v>0</v>
      </c>
      <c r="AG173" s="4" t="b">
        <f t="shared" si="206"/>
        <v>1</v>
      </c>
      <c r="AH173" s="4" t="b">
        <f t="shared" si="207"/>
        <v>1</v>
      </c>
      <c r="AI173" s="4" t="b">
        <f t="shared" si="208"/>
        <v>1</v>
      </c>
      <c r="AJ173" s="4" t="b">
        <f t="shared" si="209"/>
        <v>0</v>
      </c>
      <c r="AK173" s="4" t="b">
        <f t="shared" si="210"/>
        <v>0</v>
      </c>
      <c r="AL173" s="4" t="b">
        <f t="shared" si="211"/>
        <v>0</v>
      </c>
      <c r="AM173" s="4" t="b">
        <f t="shared" si="212"/>
        <v>1</v>
      </c>
      <c r="AN173" s="4" t="b">
        <f t="shared" si="213"/>
        <v>0</v>
      </c>
      <c r="AO173" s="4" t="b">
        <f t="shared" si="214"/>
        <v>0</v>
      </c>
      <c r="AP173" s="4" t="b">
        <f t="shared" si="215"/>
        <v>0</v>
      </c>
      <c r="AQ173" s="4" t="b">
        <f t="shared" si="216"/>
        <v>1</v>
      </c>
      <c r="AR173" s="4" t="b">
        <f t="shared" si="217"/>
        <v>0</v>
      </c>
      <c r="AS173" s="4" t="b">
        <f t="shared" si="218"/>
        <v>0</v>
      </c>
      <c r="AT173" s="4" t="b">
        <f t="shared" si="219"/>
        <v>0</v>
      </c>
      <c r="AU173" s="4" t="b">
        <f t="shared" si="220"/>
        <v>0</v>
      </c>
      <c r="AV173" s="4" t="b">
        <f t="shared" si="221"/>
        <v>1</v>
      </c>
      <c r="AW173" s="4" t="b">
        <f t="shared" si="222"/>
        <v>1</v>
      </c>
      <c r="AX173" s="4" t="b">
        <f t="shared" si="223"/>
        <v>1</v>
      </c>
      <c r="AY173" s="4" t="b">
        <f t="shared" si="224"/>
        <v>1</v>
      </c>
      <c r="AZ173" s="4" t="b">
        <f t="shared" si="225"/>
        <v>1</v>
      </c>
      <c r="BA173" s="4" t="b">
        <f t="shared" si="226"/>
        <v>1</v>
      </c>
      <c r="BB173" s="4" t="b">
        <f t="shared" si="227"/>
        <v>0</v>
      </c>
      <c r="BC173" s="4" t="b">
        <f t="shared" si="228"/>
        <v>1</v>
      </c>
      <c r="BD173" s="4" t="b">
        <f t="shared" si="229"/>
        <v>1</v>
      </c>
      <c r="BE173" s="4" t="b">
        <f t="shared" si="230"/>
        <v>0</v>
      </c>
      <c r="BF173" s="4" t="b">
        <f t="shared" si="231"/>
        <v>1</v>
      </c>
      <c r="BG173" s="4" t="b">
        <f t="shared" si="232"/>
        <v>0</v>
      </c>
      <c r="BH173" s="4" t="b">
        <f t="shared" si="233"/>
        <v>0</v>
      </c>
      <c r="BI173" s="4" t="b">
        <f t="shared" si="234"/>
        <v>0</v>
      </c>
      <c r="BJ173" s="4" t="b">
        <f t="shared" si="235"/>
        <v>0</v>
      </c>
      <c r="BK173" s="4" t="b">
        <f t="shared" si="236"/>
        <v>0</v>
      </c>
      <c r="BL173" s="4" t="b">
        <f t="shared" si="237"/>
        <v>0</v>
      </c>
      <c r="BM173" s="4" t="b">
        <f t="shared" si="238"/>
        <v>0</v>
      </c>
      <c r="BN173" s="4" t="b">
        <f t="shared" si="239"/>
        <v>1</v>
      </c>
      <c r="BO173" s="4" t="b">
        <f t="shared" si="240"/>
        <v>0</v>
      </c>
      <c r="BP173" s="4" t="b">
        <f t="shared" si="241"/>
        <v>1</v>
      </c>
      <c r="BQ173" s="4" t="b">
        <f t="shared" si="242"/>
        <v>1</v>
      </c>
      <c r="BR173" s="4" t="b">
        <f t="shared" si="243"/>
        <v>0</v>
      </c>
      <c r="BS173" s="4" t="b">
        <f t="shared" si="244"/>
        <v>1</v>
      </c>
      <c r="BT173" s="4" t="b">
        <f t="shared" si="245"/>
        <v>0</v>
      </c>
      <c r="BU173" s="4" t="b">
        <f t="shared" si="246"/>
        <v>0</v>
      </c>
      <c r="BV173" s="4" t="b">
        <f t="shared" si="247"/>
        <v>1</v>
      </c>
      <c r="BW173" s="4" t="b">
        <f t="shared" si="248"/>
        <v>1</v>
      </c>
      <c r="BX173" s="4" t="b">
        <f t="shared" si="249"/>
        <v>1</v>
      </c>
      <c r="BY173" s="4" t="b">
        <f t="shared" si="250"/>
        <v>1</v>
      </c>
      <c r="BZ173" s="4" t="b">
        <f t="shared" si="251"/>
        <v>0</v>
      </c>
      <c r="CA173" s="4" t="b">
        <f t="shared" si="252"/>
        <v>0</v>
      </c>
      <c r="CB173" s="4" t="b">
        <f t="shared" si="253"/>
        <v>0</v>
      </c>
      <c r="CC173" s="4" t="b">
        <f t="shared" si="254"/>
        <v>1</v>
      </c>
      <c r="CD173" s="4" t="b">
        <f t="shared" si="255"/>
        <v>0</v>
      </c>
      <c r="CE173" s="4" t="b">
        <f t="shared" si="256"/>
        <v>1</v>
      </c>
      <c r="CF173" s="4" t="b">
        <f t="shared" si="257"/>
        <v>1</v>
      </c>
      <c r="CG173" s="4" t="b">
        <f t="shared" si="258"/>
        <v>1</v>
      </c>
      <c r="CH173" s="4" t="b">
        <f t="shared" si="259"/>
        <v>1</v>
      </c>
      <c r="CI173" s="4" t="b">
        <f t="shared" si="260"/>
        <v>0</v>
      </c>
      <c r="CJ173" s="4" t="b">
        <f t="shared" si="261"/>
        <v>1</v>
      </c>
      <c r="CK173" s="4" t="b">
        <f t="shared" si="262"/>
        <v>1</v>
      </c>
      <c r="CL173" s="4" t="b">
        <f t="shared" si="263"/>
        <v>0</v>
      </c>
      <c r="CM173" s="4" t="b">
        <f t="shared" si="264"/>
        <v>0</v>
      </c>
      <c r="CN173" s="4" t="b">
        <f t="shared" si="265"/>
        <v>0</v>
      </c>
      <c r="CO173" s="4" t="b">
        <f t="shared" si="266"/>
        <v>0</v>
      </c>
      <c r="CP173" s="4" t="b">
        <f t="shared" si="267"/>
        <v>0</v>
      </c>
      <c r="CQ173" s="4" t="b">
        <f t="shared" si="268"/>
        <v>1</v>
      </c>
      <c r="CR173" s="4" t="b">
        <f t="shared" si="269"/>
        <v>0</v>
      </c>
      <c r="CS173" s="4" t="b">
        <f t="shared" si="270"/>
        <v>0</v>
      </c>
      <c r="CT173" s="4" t="b">
        <f t="shared" si="271"/>
        <v>0</v>
      </c>
      <c r="CU173" s="4" t="b">
        <f t="shared" si="272"/>
        <v>0</v>
      </c>
      <c r="CV173" s="4" t="b">
        <f t="shared" si="273"/>
        <v>1</v>
      </c>
      <c r="CW173" s="4" t="b">
        <f t="shared" si="274"/>
        <v>0</v>
      </c>
      <c r="CX173" s="4" t="b">
        <f t="shared" si="275"/>
        <v>0</v>
      </c>
      <c r="CY173" s="4" t="b">
        <f t="shared" si="276"/>
        <v>0</v>
      </c>
      <c r="CZ173" s="4" t="b">
        <f t="shared" si="277"/>
        <v>1</v>
      </c>
      <c r="DA173" s="4" t="b">
        <f t="shared" si="278"/>
        <v>1</v>
      </c>
      <c r="DB173" s="4" t="b">
        <f t="shared" si="279"/>
        <v>0</v>
      </c>
      <c r="DC173" s="4" t="b">
        <f t="shared" si="280"/>
        <v>0</v>
      </c>
      <c r="DD173" s="4" t="b">
        <f t="shared" si="281"/>
        <v>0</v>
      </c>
    </row>
    <row r="174" spans="1:108">
      <c r="A174" t="s">
        <v>1523</v>
      </c>
      <c r="C174" t="s">
        <v>1524</v>
      </c>
      <c r="E174" t="s">
        <v>987</v>
      </c>
      <c r="F174" t="s">
        <v>969</v>
      </c>
      <c r="G174" t="s">
        <v>970</v>
      </c>
      <c r="H174" t="s">
        <v>7428</v>
      </c>
      <c r="I174" t="s">
        <v>7418</v>
      </c>
      <c r="J174" t="s">
        <v>124</v>
      </c>
      <c r="K174" t="s">
        <v>16</v>
      </c>
      <c r="L174" t="s">
        <v>6451</v>
      </c>
      <c r="M174" t="s">
        <v>6079</v>
      </c>
      <c r="N174" t="s">
        <v>69</v>
      </c>
      <c r="O174" t="b">
        <f t="shared" si="188"/>
        <v>0</v>
      </c>
      <c r="P174" t="b">
        <f t="shared" si="189"/>
        <v>0</v>
      </c>
      <c r="Q174" t="b">
        <f t="shared" si="190"/>
        <v>1</v>
      </c>
      <c r="R174" t="b">
        <f t="shared" si="191"/>
        <v>0</v>
      </c>
      <c r="S174" t="b">
        <f t="shared" si="192"/>
        <v>0</v>
      </c>
      <c r="T174" t="b">
        <f t="shared" si="193"/>
        <v>0</v>
      </c>
      <c r="U174" t="b">
        <f t="shared" si="194"/>
        <v>1</v>
      </c>
      <c r="V174" t="b">
        <f t="shared" si="195"/>
        <v>0</v>
      </c>
      <c r="W174" t="b">
        <f t="shared" si="196"/>
        <v>0</v>
      </c>
      <c r="X174" t="b">
        <f t="shared" si="197"/>
        <v>0</v>
      </c>
      <c r="Y174" t="b">
        <f t="shared" si="198"/>
        <v>0</v>
      </c>
      <c r="Z174" t="b">
        <f t="shared" si="199"/>
        <v>0</v>
      </c>
      <c r="AA174" t="b">
        <f t="shared" si="200"/>
        <v>0</v>
      </c>
      <c r="AB174" t="b">
        <f t="shared" si="201"/>
        <v>0</v>
      </c>
      <c r="AC174" t="b">
        <f t="shared" si="202"/>
        <v>0</v>
      </c>
      <c r="AD174" t="b">
        <f t="shared" si="203"/>
        <v>0</v>
      </c>
      <c r="AE174" t="b">
        <f t="shared" si="204"/>
        <v>0</v>
      </c>
      <c r="AF174" t="b">
        <f t="shared" si="205"/>
        <v>0</v>
      </c>
      <c r="AG174" t="b">
        <f t="shared" si="206"/>
        <v>0</v>
      </c>
      <c r="AH174" t="b">
        <f t="shared" si="207"/>
        <v>0</v>
      </c>
      <c r="AI174" t="b">
        <f t="shared" si="208"/>
        <v>0</v>
      </c>
      <c r="AJ174" t="b">
        <f t="shared" si="209"/>
        <v>0</v>
      </c>
      <c r="AK174" t="b">
        <f t="shared" si="210"/>
        <v>0</v>
      </c>
      <c r="AL174" t="b">
        <f t="shared" si="211"/>
        <v>0</v>
      </c>
      <c r="AM174" t="b">
        <f t="shared" si="212"/>
        <v>0</v>
      </c>
      <c r="AN174" t="b">
        <f t="shared" si="213"/>
        <v>0</v>
      </c>
      <c r="AO174" t="b">
        <f t="shared" si="214"/>
        <v>0</v>
      </c>
      <c r="AP174" t="b">
        <f t="shared" si="215"/>
        <v>0</v>
      </c>
      <c r="AQ174" t="b">
        <f t="shared" si="216"/>
        <v>0</v>
      </c>
      <c r="AR174" t="b">
        <f t="shared" si="217"/>
        <v>0</v>
      </c>
      <c r="AS174" t="b">
        <f t="shared" si="218"/>
        <v>0</v>
      </c>
      <c r="AT174" t="b">
        <f t="shared" si="219"/>
        <v>0</v>
      </c>
      <c r="AU174" t="b">
        <f t="shared" si="220"/>
        <v>0</v>
      </c>
      <c r="AV174" t="b">
        <f t="shared" si="221"/>
        <v>0</v>
      </c>
      <c r="AW174" t="b">
        <f t="shared" si="222"/>
        <v>0</v>
      </c>
      <c r="AX174" t="b">
        <f t="shared" si="223"/>
        <v>0</v>
      </c>
      <c r="AY174" t="b">
        <f t="shared" si="224"/>
        <v>0</v>
      </c>
      <c r="AZ174" t="b">
        <f t="shared" si="225"/>
        <v>0</v>
      </c>
      <c r="BA174" t="b">
        <f t="shared" si="226"/>
        <v>0</v>
      </c>
      <c r="BB174" t="b">
        <f t="shared" si="227"/>
        <v>0</v>
      </c>
      <c r="BC174" t="b">
        <f t="shared" si="228"/>
        <v>0</v>
      </c>
      <c r="BD174" t="b">
        <f t="shared" si="229"/>
        <v>0</v>
      </c>
      <c r="BE174" t="b">
        <f t="shared" si="230"/>
        <v>0</v>
      </c>
      <c r="BF174" t="b">
        <f t="shared" si="231"/>
        <v>0</v>
      </c>
      <c r="BG174" t="b">
        <f t="shared" si="232"/>
        <v>0</v>
      </c>
      <c r="BH174" t="b">
        <f t="shared" si="233"/>
        <v>0</v>
      </c>
      <c r="BI174" t="b">
        <f t="shared" si="234"/>
        <v>0</v>
      </c>
      <c r="BJ174" t="b">
        <f t="shared" si="235"/>
        <v>0</v>
      </c>
      <c r="BK174" t="b">
        <f t="shared" si="236"/>
        <v>0</v>
      </c>
      <c r="BL174" t="b">
        <f t="shared" si="237"/>
        <v>0</v>
      </c>
      <c r="BM174" t="b">
        <f t="shared" si="238"/>
        <v>0</v>
      </c>
      <c r="BN174" t="b">
        <f t="shared" si="239"/>
        <v>0</v>
      </c>
      <c r="BO174" t="b">
        <f t="shared" si="240"/>
        <v>0</v>
      </c>
      <c r="BP174" t="b">
        <f t="shared" si="241"/>
        <v>0</v>
      </c>
      <c r="BQ174" t="b">
        <f t="shared" si="242"/>
        <v>0</v>
      </c>
      <c r="BR174" t="b">
        <f t="shared" si="243"/>
        <v>0</v>
      </c>
      <c r="BS174" t="b">
        <f t="shared" si="244"/>
        <v>0</v>
      </c>
      <c r="BT174" t="b">
        <f t="shared" si="245"/>
        <v>0</v>
      </c>
      <c r="BU174" t="b">
        <f t="shared" si="246"/>
        <v>0</v>
      </c>
      <c r="BV174" t="b">
        <f t="shared" si="247"/>
        <v>1</v>
      </c>
      <c r="BW174" t="b">
        <f t="shared" si="248"/>
        <v>0</v>
      </c>
      <c r="BX174" t="b">
        <f t="shared" si="249"/>
        <v>0</v>
      </c>
      <c r="BY174" t="b">
        <f t="shared" si="250"/>
        <v>0</v>
      </c>
      <c r="BZ174" t="b">
        <f t="shared" si="251"/>
        <v>0</v>
      </c>
      <c r="CA174" t="b">
        <f t="shared" si="252"/>
        <v>0</v>
      </c>
      <c r="CB174" t="b">
        <f t="shared" si="253"/>
        <v>0</v>
      </c>
      <c r="CC174" t="b">
        <f t="shared" si="254"/>
        <v>0</v>
      </c>
      <c r="CD174" t="b">
        <f t="shared" si="255"/>
        <v>0</v>
      </c>
      <c r="CE174" t="b">
        <f t="shared" si="256"/>
        <v>0</v>
      </c>
      <c r="CF174" t="b">
        <f t="shared" si="257"/>
        <v>0</v>
      </c>
      <c r="CG174" t="b">
        <f t="shared" si="258"/>
        <v>0</v>
      </c>
      <c r="CH174" t="b">
        <f t="shared" si="259"/>
        <v>0</v>
      </c>
      <c r="CI174" t="b">
        <f t="shared" si="260"/>
        <v>0</v>
      </c>
      <c r="CJ174" t="b">
        <f t="shared" si="261"/>
        <v>0</v>
      </c>
      <c r="CK174" t="b">
        <f t="shared" si="262"/>
        <v>0</v>
      </c>
      <c r="CL174" t="b">
        <f t="shared" si="263"/>
        <v>0</v>
      </c>
      <c r="CM174" t="b">
        <f t="shared" si="264"/>
        <v>0</v>
      </c>
      <c r="CN174" t="b">
        <f t="shared" si="265"/>
        <v>0</v>
      </c>
      <c r="CO174" t="b">
        <f t="shared" si="266"/>
        <v>0</v>
      </c>
      <c r="CP174" t="b">
        <f t="shared" si="267"/>
        <v>0</v>
      </c>
      <c r="CQ174" t="b">
        <f t="shared" si="268"/>
        <v>0</v>
      </c>
      <c r="CR174" t="b">
        <f t="shared" si="269"/>
        <v>0</v>
      </c>
      <c r="CS174" t="b">
        <f t="shared" si="270"/>
        <v>0</v>
      </c>
      <c r="CT174" t="b">
        <f t="shared" si="271"/>
        <v>0</v>
      </c>
      <c r="CU174" t="b">
        <f t="shared" si="272"/>
        <v>0</v>
      </c>
      <c r="CV174" t="b">
        <f t="shared" si="273"/>
        <v>0</v>
      </c>
      <c r="CW174" t="b">
        <f t="shared" si="274"/>
        <v>0</v>
      </c>
      <c r="CX174" t="b">
        <f t="shared" si="275"/>
        <v>0</v>
      </c>
      <c r="CY174" t="b">
        <f t="shared" si="276"/>
        <v>0</v>
      </c>
      <c r="CZ174" t="b">
        <f t="shared" si="277"/>
        <v>0</v>
      </c>
      <c r="DA174" t="b">
        <f t="shared" si="278"/>
        <v>0</v>
      </c>
      <c r="DB174" t="b">
        <f t="shared" si="279"/>
        <v>0</v>
      </c>
      <c r="DC174" t="b">
        <f t="shared" si="280"/>
        <v>0</v>
      </c>
      <c r="DD174" t="b">
        <f t="shared" si="281"/>
        <v>0</v>
      </c>
    </row>
    <row r="175" spans="1:108">
      <c r="A175" s="4" t="s">
        <v>1559</v>
      </c>
      <c r="C175" t="s">
        <v>1560</v>
      </c>
      <c r="D175" s="4"/>
      <c r="E175" s="4" t="s">
        <v>987</v>
      </c>
      <c r="F175" t="s">
        <v>969</v>
      </c>
      <c r="G175" t="s">
        <v>970</v>
      </c>
      <c r="H175" t="s">
        <v>7428</v>
      </c>
      <c r="I175" t="s">
        <v>7418</v>
      </c>
      <c r="J175" s="4" t="s">
        <v>119</v>
      </c>
      <c r="K175" s="4" t="s">
        <v>109</v>
      </c>
      <c r="L175" s="4" t="s">
        <v>6598</v>
      </c>
      <c r="M175" s="4" t="s">
        <v>1561</v>
      </c>
      <c r="N175" s="4" t="s">
        <v>1562</v>
      </c>
      <c r="O175" s="4" t="b">
        <f t="shared" si="188"/>
        <v>1</v>
      </c>
      <c r="P175" s="4" t="b">
        <f t="shared" si="189"/>
        <v>1</v>
      </c>
      <c r="Q175" s="4" t="b">
        <f t="shared" si="190"/>
        <v>1</v>
      </c>
      <c r="R175" s="4" t="b">
        <f t="shared" si="191"/>
        <v>1</v>
      </c>
      <c r="S175" s="4" t="b">
        <f t="shared" si="192"/>
        <v>1</v>
      </c>
      <c r="T175" s="4" t="b">
        <f t="shared" si="193"/>
        <v>1</v>
      </c>
      <c r="U175" s="4" t="b">
        <f t="shared" si="194"/>
        <v>1</v>
      </c>
      <c r="V175" s="4" t="b">
        <f t="shared" si="195"/>
        <v>1</v>
      </c>
      <c r="W175" s="4" t="b">
        <f t="shared" si="196"/>
        <v>1</v>
      </c>
      <c r="X175" s="4" t="b">
        <f t="shared" si="197"/>
        <v>1</v>
      </c>
      <c r="Y175" s="4" t="b">
        <f t="shared" si="198"/>
        <v>1</v>
      </c>
      <c r="Z175" s="4" t="b">
        <f t="shared" si="199"/>
        <v>1</v>
      </c>
      <c r="AA175" s="4" t="b">
        <f t="shared" si="200"/>
        <v>1</v>
      </c>
      <c r="AB175" s="4" t="b">
        <f t="shared" si="201"/>
        <v>1</v>
      </c>
      <c r="AC175" s="4" t="b">
        <f t="shared" si="202"/>
        <v>0</v>
      </c>
      <c r="AD175" s="4" t="b">
        <f t="shared" si="203"/>
        <v>0</v>
      </c>
      <c r="AE175" s="4" t="b">
        <f t="shared" si="204"/>
        <v>0</v>
      </c>
      <c r="AF175" s="4" t="b">
        <f t="shared" si="205"/>
        <v>1</v>
      </c>
      <c r="AG175" s="4" t="b">
        <f t="shared" si="206"/>
        <v>1</v>
      </c>
      <c r="AH175" s="4" t="b">
        <f t="shared" si="207"/>
        <v>1</v>
      </c>
      <c r="AI175" s="4" t="b">
        <f t="shared" si="208"/>
        <v>1</v>
      </c>
      <c r="AJ175" s="4" t="b">
        <f t="shared" si="209"/>
        <v>0</v>
      </c>
      <c r="AK175" s="4" t="b">
        <f t="shared" si="210"/>
        <v>1</v>
      </c>
      <c r="AL175" s="4" t="b">
        <f t="shared" si="211"/>
        <v>1</v>
      </c>
      <c r="AM175" s="4" t="b">
        <f t="shared" si="212"/>
        <v>1</v>
      </c>
      <c r="AN175" s="4" t="b">
        <f t="shared" si="213"/>
        <v>1</v>
      </c>
      <c r="AO175" s="4" t="b">
        <f t="shared" si="214"/>
        <v>0</v>
      </c>
      <c r="AP175" s="4" t="b">
        <f t="shared" si="215"/>
        <v>1</v>
      </c>
      <c r="AQ175" s="4" t="b">
        <f t="shared" si="216"/>
        <v>1</v>
      </c>
      <c r="AR175" s="4" t="b">
        <f t="shared" si="217"/>
        <v>0</v>
      </c>
      <c r="AS175" s="4" t="b">
        <f t="shared" si="218"/>
        <v>1</v>
      </c>
      <c r="AT175" s="4" t="b">
        <f t="shared" si="219"/>
        <v>1</v>
      </c>
      <c r="AU175" s="4" t="b">
        <f t="shared" si="220"/>
        <v>1</v>
      </c>
      <c r="AV175" s="4" t="b">
        <f t="shared" si="221"/>
        <v>1</v>
      </c>
      <c r="AW175" s="4" t="b">
        <f t="shared" si="222"/>
        <v>1</v>
      </c>
      <c r="AX175" s="4" t="b">
        <f t="shared" si="223"/>
        <v>0</v>
      </c>
      <c r="AY175" s="4" t="b">
        <f t="shared" si="224"/>
        <v>1</v>
      </c>
      <c r="AZ175" s="4" t="b">
        <f t="shared" si="225"/>
        <v>1</v>
      </c>
      <c r="BA175" s="4" t="b">
        <f t="shared" si="226"/>
        <v>1</v>
      </c>
      <c r="BB175" s="4" t="b">
        <f t="shared" si="227"/>
        <v>0</v>
      </c>
      <c r="BC175" s="4" t="b">
        <f t="shared" si="228"/>
        <v>1</v>
      </c>
      <c r="BD175" s="4" t="b">
        <f t="shared" si="229"/>
        <v>1</v>
      </c>
      <c r="BE175" s="4" t="b">
        <f t="shared" si="230"/>
        <v>0</v>
      </c>
      <c r="BF175" s="4" t="b">
        <f t="shared" si="231"/>
        <v>1</v>
      </c>
      <c r="BG175" s="4" t="b">
        <f t="shared" si="232"/>
        <v>0</v>
      </c>
      <c r="BH175" s="4" t="b">
        <f t="shared" si="233"/>
        <v>1</v>
      </c>
      <c r="BI175" s="4" t="b">
        <f t="shared" si="234"/>
        <v>0</v>
      </c>
      <c r="BJ175" s="4" t="b">
        <f t="shared" si="235"/>
        <v>0</v>
      </c>
      <c r="BK175" s="4" t="b">
        <f t="shared" si="236"/>
        <v>1</v>
      </c>
      <c r="BL175" s="4" t="b">
        <f t="shared" si="237"/>
        <v>1</v>
      </c>
      <c r="BM175" s="4" t="b">
        <f t="shared" si="238"/>
        <v>1</v>
      </c>
      <c r="BN175" s="4" t="b">
        <f t="shared" si="239"/>
        <v>0</v>
      </c>
      <c r="BO175" s="4" t="b">
        <f t="shared" si="240"/>
        <v>1</v>
      </c>
      <c r="BP175" s="4" t="b">
        <f t="shared" si="241"/>
        <v>1</v>
      </c>
      <c r="BQ175" s="4" t="b">
        <f t="shared" si="242"/>
        <v>1</v>
      </c>
      <c r="BR175" s="4" t="b">
        <f t="shared" si="243"/>
        <v>1</v>
      </c>
      <c r="BS175" s="4" t="b">
        <f t="shared" si="244"/>
        <v>1</v>
      </c>
      <c r="BT175" s="4" t="b">
        <f t="shared" si="245"/>
        <v>1</v>
      </c>
      <c r="BU175" s="4" t="b">
        <f t="shared" si="246"/>
        <v>1</v>
      </c>
      <c r="BV175" s="4" t="b">
        <f t="shared" si="247"/>
        <v>1</v>
      </c>
      <c r="BW175" s="4" t="b">
        <f t="shared" si="248"/>
        <v>0</v>
      </c>
      <c r="BX175" s="4" t="b">
        <f t="shared" si="249"/>
        <v>0</v>
      </c>
      <c r="BY175" s="4" t="b">
        <f t="shared" si="250"/>
        <v>1</v>
      </c>
      <c r="BZ175" s="4" t="b">
        <f t="shared" si="251"/>
        <v>0</v>
      </c>
      <c r="CA175" s="4" t="b">
        <f t="shared" si="252"/>
        <v>0</v>
      </c>
      <c r="CB175" s="4" t="b">
        <f t="shared" si="253"/>
        <v>1</v>
      </c>
      <c r="CC175" s="4" t="b">
        <f t="shared" si="254"/>
        <v>1</v>
      </c>
      <c r="CD175" s="4" t="b">
        <f t="shared" si="255"/>
        <v>1</v>
      </c>
      <c r="CE175" s="4" t="b">
        <f t="shared" si="256"/>
        <v>1</v>
      </c>
      <c r="CF175" s="4" t="b">
        <f t="shared" si="257"/>
        <v>1</v>
      </c>
      <c r="CG175" s="4" t="b">
        <f t="shared" si="258"/>
        <v>1</v>
      </c>
      <c r="CH175" s="4" t="b">
        <f t="shared" si="259"/>
        <v>0</v>
      </c>
      <c r="CI175" s="4" t="b">
        <f t="shared" si="260"/>
        <v>0</v>
      </c>
      <c r="CJ175" s="4" t="b">
        <f t="shared" si="261"/>
        <v>1</v>
      </c>
      <c r="CK175" s="4" t="b">
        <f t="shared" si="262"/>
        <v>1</v>
      </c>
      <c r="CL175" s="4" t="b">
        <f t="shared" si="263"/>
        <v>1</v>
      </c>
      <c r="CM175" s="4" t="b">
        <f t="shared" si="264"/>
        <v>1</v>
      </c>
      <c r="CN175" s="4" t="b">
        <f t="shared" si="265"/>
        <v>0</v>
      </c>
      <c r="CO175" s="4" t="b">
        <f t="shared" si="266"/>
        <v>1</v>
      </c>
      <c r="CP175" s="4" t="b">
        <f t="shared" si="267"/>
        <v>0</v>
      </c>
      <c r="CQ175" s="4" t="b">
        <f t="shared" si="268"/>
        <v>0</v>
      </c>
      <c r="CR175" s="4" t="b">
        <f t="shared" si="269"/>
        <v>0</v>
      </c>
      <c r="CS175" s="4" t="b">
        <f t="shared" si="270"/>
        <v>0</v>
      </c>
      <c r="CT175" s="4" t="b">
        <f t="shared" si="271"/>
        <v>0</v>
      </c>
      <c r="CU175" s="4" t="b">
        <f t="shared" si="272"/>
        <v>0</v>
      </c>
      <c r="CV175" s="4" t="b">
        <f t="shared" si="273"/>
        <v>0</v>
      </c>
      <c r="CW175" s="4" t="b">
        <f t="shared" si="274"/>
        <v>0</v>
      </c>
      <c r="CX175" s="4" t="b">
        <f t="shared" si="275"/>
        <v>1</v>
      </c>
      <c r="CY175" s="4" t="b">
        <f t="shared" si="276"/>
        <v>0</v>
      </c>
      <c r="CZ175" s="4" t="b">
        <f t="shared" si="277"/>
        <v>0</v>
      </c>
      <c r="DA175" s="4" t="b">
        <f t="shared" si="278"/>
        <v>1</v>
      </c>
      <c r="DB175" s="4" t="b">
        <f t="shared" si="279"/>
        <v>0</v>
      </c>
      <c r="DC175" s="4" t="b">
        <f t="shared" si="280"/>
        <v>1</v>
      </c>
      <c r="DD175" s="4" t="b">
        <f t="shared" si="281"/>
        <v>1</v>
      </c>
    </row>
    <row r="176" spans="1:108">
      <c r="A176" s="7" t="s">
        <v>1570</v>
      </c>
      <c r="C176" t="s">
        <v>1571</v>
      </c>
      <c r="E176" t="s">
        <v>987</v>
      </c>
      <c r="F176" t="s">
        <v>969</v>
      </c>
      <c r="G176" t="s">
        <v>970</v>
      </c>
      <c r="H176" t="s">
        <v>7428</v>
      </c>
      <c r="I176" t="s">
        <v>7418</v>
      </c>
      <c r="J176" s="4" t="s">
        <v>119</v>
      </c>
      <c r="K176" t="s">
        <v>109</v>
      </c>
      <c r="L176" t="s">
        <v>6391</v>
      </c>
      <c r="M176" t="s">
        <v>6079</v>
      </c>
      <c r="N176" t="s">
        <v>1572</v>
      </c>
      <c r="O176" t="b">
        <f t="shared" si="188"/>
        <v>0</v>
      </c>
      <c r="P176" t="b">
        <f t="shared" si="189"/>
        <v>0</v>
      </c>
      <c r="Q176" t="b">
        <f t="shared" si="190"/>
        <v>0</v>
      </c>
      <c r="R176" t="b">
        <f t="shared" si="191"/>
        <v>1</v>
      </c>
      <c r="S176" t="b">
        <f t="shared" si="192"/>
        <v>0</v>
      </c>
      <c r="T176" t="b">
        <f t="shared" si="193"/>
        <v>0</v>
      </c>
      <c r="U176" t="b">
        <f t="shared" si="194"/>
        <v>0</v>
      </c>
      <c r="V176" t="b">
        <f t="shared" si="195"/>
        <v>0</v>
      </c>
      <c r="W176" t="b">
        <f t="shared" si="196"/>
        <v>0</v>
      </c>
      <c r="X176" t="b">
        <f t="shared" si="197"/>
        <v>0</v>
      </c>
      <c r="Y176" t="b">
        <f t="shared" si="198"/>
        <v>1</v>
      </c>
      <c r="Z176" t="b">
        <f t="shared" si="199"/>
        <v>1</v>
      </c>
      <c r="AA176" t="b">
        <f t="shared" si="200"/>
        <v>0</v>
      </c>
      <c r="AB176" t="b">
        <f t="shared" si="201"/>
        <v>0</v>
      </c>
      <c r="AC176" t="b">
        <f t="shared" si="202"/>
        <v>0</v>
      </c>
      <c r="AD176" t="b">
        <f t="shared" si="203"/>
        <v>0</v>
      </c>
      <c r="AE176" t="b">
        <f t="shared" si="204"/>
        <v>0</v>
      </c>
      <c r="AF176" t="b">
        <f t="shared" si="205"/>
        <v>0</v>
      </c>
      <c r="AG176" t="b">
        <f t="shared" si="206"/>
        <v>0</v>
      </c>
      <c r="AH176" t="b">
        <f t="shared" si="207"/>
        <v>0</v>
      </c>
      <c r="AI176" t="b">
        <f t="shared" si="208"/>
        <v>0</v>
      </c>
      <c r="AJ176" t="b">
        <f t="shared" si="209"/>
        <v>0</v>
      </c>
      <c r="AK176" t="b">
        <f t="shared" si="210"/>
        <v>1</v>
      </c>
      <c r="AL176" t="b">
        <f t="shared" si="211"/>
        <v>0</v>
      </c>
      <c r="AM176" t="b">
        <f t="shared" si="212"/>
        <v>0</v>
      </c>
      <c r="AN176" t="b">
        <f t="shared" si="213"/>
        <v>0</v>
      </c>
      <c r="AO176" t="b">
        <f t="shared" si="214"/>
        <v>0</v>
      </c>
      <c r="AP176" t="b">
        <f t="shared" si="215"/>
        <v>0</v>
      </c>
      <c r="AQ176" t="b">
        <f t="shared" si="216"/>
        <v>0</v>
      </c>
      <c r="AR176" t="b">
        <f t="shared" si="217"/>
        <v>0</v>
      </c>
      <c r="AS176" t="b">
        <f t="shared" si="218"/>
        <v>0</v>
      </c>
      <c r="AT176" t="b">
        <f t="shared" si="219"/>
        <v>0</v>
      </c>
      <c r="AU176" t="b">
        <f t="shared" si="220"/>
        <v>0</v>
      </c>
      <c r="AV176" t="b">
        <f t="shared" si="221"/>
        <v>0</v>
      </c>
      <c r="AW176" t="b">
        <f t="shared" si="222"/>
        <v>0</v>
      </c>
      <c r="AX176" t="b">
        <f t="shared" si="223"/>
        <v>0</v>
      </c>
      <c r="AY176" t="b">
        <f t="shared" si="224"/>
        <v>0</v>
      </c>
      <c r="AZ176" t="b">
        <f t="shared" si="225"/>
        <v>0</v>
      </c>
      <c r="BA176" t="b">
        <f t="shared" si="226"/>
        <v>0</v>
      </c>
      <c r="BB176" t="b">
        <f t="shared" si="227"/>
        <v>0</v>
      </c>
      <c r="BC176" t="b">
        <f t="shared" si="228"/>
        <v>0</v>
      </c>
      <c r="BD176" t="b">
        <f t="shared" si="229"/>
        <v>0</v>
      </c>
      <c r="BE176" t="b">
        <f t="shared" si="230"/>
        <v>0</v>
      </c>
      <c r="BF176" t="b">
        <f t="shared" si="231"/>
        <v>0</v>
      </c>
      <c r="BG176" t="b">
        <f t="shared" si="232"/>
        <v>0</v>
      </c>
      <c r="BH176" t="b">
        <f t="shared" si="233"/>
        <v>0</v>
      </c>
      <c r="BI176" t="b">
        <f t="shared" si="234"/>
        <v>0</v>
      </c>
      <c r="BJ176" t="b">
        <f t="shared" si="235"/>
        <v>0</v>
      </c>
      <c r="BK176" t="b">
        <f t="shared" si="236"/>
        <v>0</v>
      </c>
      <c r="BL176" t="b">
        <f t="shared" si="237"/>
        <v>0</v>
      </c>
      <c r="BM176" t="b">
        <f t="shared" si="238"/>
        <v>0</v>
      </c>
      <c r="BN176" t="b">
        <f t="shared" si="239"/>
        <v>0</v>
      </c>
      <c r="BO176" t="b">
        <f t="shared" si="240"/>
        <v>0</v>
      </c>
      <c r="BP176" t="b">
        <f t="shared" si="241"/>
        <v>0</v>
      </c>
      <c r="BQ176" t="b">
        <f t="shared" si="242"/>
        <v>0</v>
      </c>
      <c r="BR176" t="b">
        <f t="shared" si="243"/>
        <v>0</v>
      </c>
      <c r="BS176" t="b">
        <f t="shared" si="244"/>
        <v>0</v>
      </c>
      <c r="BT176" t="b">
        <f t="shared" si="245"/>
        <v>0</v>
      </c>
      <c r="BU176" t="b">
        <f t="shared" si="246"/>
        <v>0</v>
      </c>
      <c r="BV176" t="b">
        <f t="shared" si="247"/>
        <v>0</v>
      </c>
      <c r="BW176" t="b">
        <f t="shared" si="248"/>
        <v>0</v>
      </c>
      <c r="BX176" t="b">
        <f t="shared" si="249"/>
        <v>0</v>
      </c>
      <c r="BY176" t="b">
        <f t="shared" si="250"/>
        <v>0</v>
      </c>
      <c r="BZ176" t="b">
        <f t="shared" si="251"/>
        <v>0</v>
      </c>
      <c r="CA176" t="b">
        <f t="shared" si="252"/>
        <v>0</v>
      </c>
      <c r="CB176" t="b">
        <f t="shared" si="253"/>
        <v>0</v>
      </c>
      <c r="CC176" t="b">
        <f t="shared" si="254"/>
        <v>0</v>
      </c>
      <c r="CD176" t="b">
        <f t="shared" si="255"/>
        <v>0</v>
      </c>
      <c r="CE176" t="b">
        <f t="shared" si="256"/>
        <v>0</v>
      </c>
      <c r="CF176" t="b">
        <f t="shared" si="257"/>
        <v>0</v>
      </c>
      <c r="CG176" t="b">
        <f t="shared" si="258"/>
        <v>0</v>
      </c>
      <c r="CH176" t="b">
        <f t="shared" si="259"/>
        <v>0</v>
      </c>
      <c r="CI176" t="b">
        <f t="shared" si="260"/>
        <v>0</v>
      </c>
      <c r="CJ176" t="b">
        <f t="shared" si="261"/>
        <v>0</v>
      </c>
      <c r="CK176" t="b">
        <f t="shared" si="262"/>
        <v>0</v>
      </c>
      <c r="CL176" t="b">
        <f t="shared" si="263"/>
        <v>0</v>
      </c>
      <c r="CM176" t="b">
        <f t="shared" si="264"/>
        <v>0</v>
      </c>
      <c r="CN176" t="b">
        <f t="shared" si="265"/>
        <v>0</v>
      </c>
      <c r="CO176" t="b">
        <f t="shared" si="266"/>
        <v>0</v>
      </c>
      <c r="CP176" t="b">
        <f t="shared" si="267"/>
        <v>0</v>
      </c>
      <c r="CQ176" t="b">
        <f t="shared" si="268"/>
        <v>0</v>
      </c>
      <c r="CR176" t="b">
        <f t="shared" si="269"/>
        <v>0</v>
      </c>
      <c r="CS176" t="b">
        <f t="shared" si="270"/>
        <v>0</v>
      </c>
      <c r="CT176" t="b">
        <f t="shared" si="271"/>
        <v>0</v>
      </c>
      <c r="CU176" t="b">
        <f t="shared" si="272"/>
        <v>0</v>
      </c>
      <c r="CV176" t="b">
        <f t="shared" si="273"/>
        <v>0</v>
      </c>
      <c r="CW176" t="b">
        <f t="shared" si="274"/>
        <v>0</v>
      </c>
      <c r="CX176" t="b">
        <f t="shared" si="275"/>
        <v>0</v>
      </c>
      <c r="CY176" t="b">
        <f t="shared" si="276"/>
        <v>0</v>
      </c>
      <c r="CZ176" t="b">
        <f t="shared" si="277"/>
        <v>0</v>
      </c>
      <c r="DA176" t="b">
        <f t="shared" si="278"/>
        <v>0</v>
      </c>
      <c r="DB176" t="b">
        <f t="shared" si="279"/>
        <v>0</v>
      </c>
      <c r="DC176" t="b">
        <f t="shared" si="280"/>
        <v>0</v>
      </c>
      <c r="DD176" t="b">
        <f t="shared" si="281"/>
        <v>1</v>
      </c>
    </row>
    <row r="177" spans="1:108">
      <c r="A177" s="4" t="s">
        <v>1573</v>
      </c>
      <c r="C177" t="s">
        <v>1571</v>
      </c>
      <c r="D177" s="4"/>
      <c r="E177" s="4" t="s">
        <v>987</v>
      </c>
      <c r="F177" t="s">
        <v>969</v>
      </c>
      <c r="G177" t="s">
        <v>970</v>
      </c>
      <c r="H177" t="s">
        <v>7428</v>
      </c>
      <c r="I177" t="s">
        <v>7418</v>
      </c>
      <c r="J177" s="4" t="s">
        <v>355</v>
      </c>
      <c r="K177" s="4" t="s">
        <v>136</v>
      </c>
      <c r="L177" s="4" t="s">
        <v>6601</v>
      </c>
      <c r="M177" t="s">
        <v>6079</v>
      </c>
      <c r="N177" s="4" t="s">
        <v>1574</v>
      </c>
      <c r="O177" s="4" t="b">
        <f t="shared" si="188"/>
        <v>1</v>
      </c>
      <c r="P177" s="4" t="b">
        <f t="shared" si="189"/>
        <v>1</v>
      </c>
      <c r="Q177" s="4" t="b">
        <f t="shared" si="190"/>
        <v>1</v>
      </c>
      <c r="R177" s="4" t="b">
        <f t="shared" si="191"/>
        <v>0</v>
      </c>
      <c r="S177" s="4" t="b">
        <f t="shared" si="192"/>
        <v>1</v>
      </c>
      <c r="T177" s="4" t="b">
        <f t="shared" si="193"/>
        <v>0</v>
      </c>
      <c r="U177" s="4" t="b">
        <f t="shared" si="194"/>
        <v>1</v>
      </c>
      <c r="V177" s="4" t="b">
        <f t="shared" si="195"/>
        <v>0</v>
      </c>
      <c r="W177" s="4" t="b">
        <f t="shared" si="196"/>
        <v>0</v>
      </c>
      <c r="X177" s="4" t="b">
        <f t="shared" si="197"/>
        <v>1</v>
      </c>
      <c r="Y177" s="4" t="b">
        <f t="shared" si="198"/>
        <v>0</v>
      </c>
      <c r="Z177" s="4" t="b">
        <f t="shared" si="199"/>
        <v>0</v>
      </c>
      <c r="AA177" s="4" t="b">
        <f t="shared" si="200"/>
        <v>0</v>
      </c>
      <c r="AB177" s="4" t="b">
        <f t="shared" si="201"/>
        <v>0</v>
      </c>
      <c r="AC177" s="4" t="b">
        <f t="shared" si="202"/>
        <v>0</v>
      </c>
      <c r="AD177" s="4" t="b">
        <f t="shared" si="203"/>
        <v>0</v>
      </c>
      <c r="AE177" s="4" t="b">
        <f t="shared" si="204"/>
        <v>0</v>
      </c>
      <c r="AF177" s="4" t="b">
        <f t="shared" si="205"/>
        <v>0</v>
      </c>
      <c r="AG177" s="4" t="b">
        <f t="shared" si="206"/>
        <v>0</v>
      </c>
      <c r="AH177" s="4" t="b">
        <f t="shared" si="207"/>
        <v>0</v>
      </c>
      <c r="AI177" s="4" t="b">
        <f t="shared" si="208"/>
        <v>1</v>
      </c>
      <c r="AJ177" s="4" t="b">
        <f t="shared" si="209"/>
        <v>0</v>
      </c>
      <c r="AK177" s="4" t="b">
        <f t="shared" si="210"/>
        <v>0</v>
      </c>
      <c r="AL177" s="4" t="b">
        <f t="shared" si="211"/>
        <v>0</v>
      </c>
      <c r="AM177" s="4" t="b">
        <f t="shared" si="212"/>
        <v>0</v>
      </c>
      <c r="AN177" s="4" t="b">
        <f t="shared" si="213"/>
        <v>0</v>
      </c>
      <c r="AO177" s="4" t="b">
        <f t="shared" si="214"/>
        <v>0</v>
      </c>
      <c r="AP177" s="4" t="b">
        <f t="shared" si="215"/>
        <v>0</v>
      </c>
      <c r="AQ177" s="4" t="b">
        <f t="shared" si="216"/>
        <v>0</v>
      </c>
      <c r="AR177" s="4" t="b">
        <f t="shared" si="217"/>
        <v>0</v>
      </c>
      <c r="AS177" s="4" t="b">
        <f t="shared" si="218"/>
        <v>0</v>
      </c>
      <c r="AT177" s="4" t="b">
        <f t="shared" si="219"/>
        <v>0</v>
      </c>
      <c r="AU177" s="4" t="b">
        <f t="shared" si="220"/>
        <v>0</v>
      </c>
      <c r="AV177" s="4" t="b">
        <f t="shared" si="221"/>
        <v>0</v>
      </c>
      <c r="AW177" s="4" t="b">
        <f t="shared" si="222"/>
        <v>0</v>
      </c>
      <c r="AX177" s="4" t="b">
        <f t="shared" si="223"/>
        <v>0</v>
      </c>
      <c r="AY177" s="4" t="b">
        <f t="shared" si="224"/>
        <v>0</v>
      </c>
      <c r="AZ177" s="4" t="b">
        <f t="shared" si="225"/>
        <v>0</v>
      </c>
      <c r="BA177" s="4" t="b">
        <f t="shared" si="226"/>
        <v>0</v>
      </c>
      <c r="BB177" s="4" t="b">
        <f t="shared" si="227"/>
        <v>0</v>
      </c>
      <c r="BC177" s="4" t="b">
        <f t="shared" si="228"/>
        <v>0</v>
      </c>
      <c r="BD177" s="4" t="b">
        <f t="shared" si="229"/>
        <v>1</v>
      </c>
      <c r="BE177" s="4" t="b">
        <f t="shared" si="230"/>
        <v>0</v>
      </c>
      <c r="BF177" s="4" t="b">
        <f t="shared" si="231"/>
        <v>0</v>
      </c>
      <c r="BG177" s="4" t="b">
        <f t="shared" si="232"/>
        <v>0</v>
      </c>
      <c r="BH177" s="4" t="b">
        <f t="shared" si="233"/>
        <v>0</v>
      </c>
      <c r="BI177" s="4" t="b">
        <f t="shared" si="234"/>
        <v>0</v>
      </c>
      <c r="BJ177" s="4" t="b">
        <f t="shared" si="235"/>
        <v>0</v>
      </c>
      <c r="BK177" s="4" t="b">
        <f t="shared" si="236"/>
        <v>0</v>
      </c>
      <c r="BL177" s="4" t="b">
        <f t="shared" si="237"/>
        <v>0</v>
      </c>
      <c r="BM177" s="4" t="b">
        <f t="shared" si="238"/>
        <v>0</v>
      </c>
      <c r="BN177" s="4" t="b">
        <f t="shared" si="239"/>
        <v>0</v>
      </c>
      <c r="BO177" s="4" t="b">
        <f t="shared" si="240"/>
        <v>0</v>
      </c>
      <c r="BP177" s="4" t="b">
        <f t="shared" si="241"/>
        <v>0</v>
      </c>
      <c r="BQ177" s="4" t="b">
        <f t="shared" si="242"/>
        <v>0</v>
      </c>
      <c r="BR177" s="4" t="b">
        <f t="shared" si="243"/>
        <v>0</v>
      </c>
      <c r="BS177" s="4" t="b">
        <f t="shared" si="244"/>
        <v>1</v>
      </c>
      <c r="BT177" s="4" t="b">
        <f t="shared" si="245"/>
        <v>0</v>
      </c>
      <c r="BU177" s="4" t="b">
        <f t="shared" si="246"/>
        <v>0</v>
      </c>
      <c r="BV177" s="4" t="b">
        <f t="shared" si="247"/>
        <v>0</v>
      </c>
      <c r="BW177" s="4" t="b">
        <f t="shared" si="248"/>
        <v>0</v>
      </c>
      <c r="BX177" s="4" t="b">
        <f t="shared" si="249"/>
        <v>0</v>
      </c>
      <c r="BY177" s="4" t="b">
        <f t="shared" si="250"/>
        <v>0</v>
      </c>
      <c r="BZ177" s="4" t="b">
        <f t="shared" si="251"/>
        <v>0</v>
      </c>
      <c r="CA177" s="4" t="b">
        <f t="shared" si="252"/>
        <v>0</v>
      </c>
      <c r="CB177" s="4" t="b">
        <f t="shared" si="253"/>
        <v>1</v>
      </c>
      <c r="CC177" s="4" t="b">
        <f t="shared" si="254"/>
        <v>0</v>
      </c>
      <c r="CD177" s="4" t="b">
        <f t="shared" si="255"/>
        <v>0</v>
      </c>
      <c r="CE177" s="4" t="b">
        <f t="shared" si="256"/>
        <v>0</v>
      </c>
      <c r="CF177" s="4" t="b">
        <f t="shared" si="257"/>
        <v>0</v>
      </c>
      <c r="CG177" s="4" t="b">
        <f t="shared" si="258"/>
        <v>1</v>
      </c>
      <c r="CH177" s="4" t="b">
        <f t="shared" si="259"/>
        <v>0</v>
      </c>
      <c r="CI177" s="4" t="b">
        <f t="shared" si="260"/>
        <v>0</v>
      </c>
      <c r="CJ177" s="4" t="b">
        <f t="shared" si="261"/>
        <v>0</v>
      </c>
      <c r="CK177" s="4" t="b">
        <f t="shared" si="262"/>
        <v>0</v>
      </c>
      <c r="CL177" s="4" t="b">
        <f t="shared" si="263"/>
        <v>0</v>
      </c>
      <c r="CM177" s="4" t="b">
        <f t="shared" si="264"/>
        <v>0</v>
      </c>
      <c r="CN177" s="4" t="b">
        <f t="shared" si="265"/>
        <v>0</v>
      </c>
      <c r="CO177" s="4" t="b">
        <f t="shared" si="266"/>
        <v>0</v>
      </c>
      <c r="CP177" s="4" t="b">
        <f t="shared" si="267"/>
        <v>0</v>
      </c>
      <c r="CQ177" s="4" t="b">
        <f t="shared" si="268"/>
        <v>0</v>
      </c>
      <c r="CR177" s="4" t="b">
        <f t="shared" si="269"/>
        <v>0</v>
      </c>
      <c r="CS177" s="4" t="b">
        <f t="shared" si="270"/>
        <v>0</v>
      </c>
      <c r="CT177" s="4" t="b">
        <f t="shared" si="271"/>
        <v>0</v>
      </c>
      <c r="CU177" s="4" t="b">
        <f t="shared" si="272"/>
        <v>0</v>
      </c>
      <c r="CV177" s="4" t="b">
        <f t="shared" si="273"/>
        <v>0</v>
      </c>
      <c r="CW177" s="4" t="b">
        <f t="shared" si="274"/>
        <v>0</v>
      </c>
      <c r="CX177" s="4" t="b">
        <f t="shared" si="275"/>
        <v>0</v>
      </c>
      <c r="CY177" s="4" t="b">
        <f t="shared" si="276"/>
        <v>0</v>
      </c>
      <c r="CZ177" s="4" t="b">
        <f t="shared" si="277"/>
        <v>0</v>
      </c>
      <c r="DA177" s="4" t="b">
        <f t="shared" si="278"/>
        <v>0</v>
      </c>
      <c r="DB177" s="4" t="b">
        <f t="shared" si="279"/>
        <v>0</v>
      </c>
      <c r="DC177" s="4" t="b">
        <f t="shared" si="280"/>
        <v>0</v>
      </c>
      <c r="DD177" s="4" t="b">
        <f t="shared" si="281"/>
        <v>0</v>
      </c>
    </row>
    <row r="178" spans="1:108">
      <c r="A178" s="4" t="s">
        <v>1575</v>
      </c>
      <c r="C178" t="s">
        <v>1576</v>
      </c>
      <c r="D178" s="4"/>
      <c r="E178" s="4" t="s">
        <v>987</v>
      </c>
      <c r="F178" t="s">
        <v>969</v>
      </c>
      <c r="G178" t="s">
        <v>970</v>
      </c>
      <c r="H178" t="s">
        <v>7428</v>
      </c>
      <c r="I178" t="s">
        <v>7418</v>
      </c>
      <c r="J178" s="4" t="s">
        <v>165</v>
      </c>
      <c r="K178" s="4" t="s">
        <v>114</v>
      </c>
      <c r="L178" s="4" t="s">
        <v>6602</v>
      </c>
      <c r="M178" s="4" t="s">
        <v>1577</v>
      </c>
      <c r="N178" s="4" t="s">
        <v>1578</v>
      </c>
      <c r="O178" s="4" t="b">
        <f t="shared" si="188"/>
        <v>1</v>
      </c>
      <c r="P178" s="4" t="b">
        <f t="shared" si="189"/>
        <v>1</v>
      </c>
      <c r="Q178" s="4" t="b">
        <f t="shared" si="190"/>
        <v>1</v>
      </c>
      <c r="R178" s="4" t="b">
        <f t="shared" si="191"/>
        <v>1</v>
      </c>
      <c r="S178" s="4" t="b">
        <f t="shared" si="192"/>
        <v>1</v>
      </c>
      <c r="T178" s="4" t="b">
        <f t="shared" si="193"/>
        <v>1</v>
      </c>
      <c r="U178" s="4" t="b">
        <f t="shared" si="194"/>
        <v>1</v>
      </c>
      <c r="V178" s="4" t="b">
        <f t="shared" si="195"/>
        <v>1</v>
      </c>
      <c r="W178" s="4" t="b">
        <f t="shared" si="196"/>
        <v>1</v>
      </c>
      <c r="X178" s="4" t="b">
        <f t="shared" si="197"/>
        <v>1</v>
      </c>
      <c r="Y178" s="4" t="b">
        <f t="shared" si="198"/>
        <v>1</v>
      </c>
      <c r="Z178" s="4" t="b">
        <f t="shared" si="199"/>
        <v>1</v>
      </c>
      <c r="AA178" s="4" t="b">
        <f t="shared" si="200"/>
        <v>1</v>
      </c>
      <c r="AB178" s="4" t="b">
        <f t="shared" si="201"/>
        <v>1</v>
      </c>
      <c r="AC178" s="4" t="b">
        <f t="shared" si="202"/>
        <v>0</v>
      </c>
      <c r="AD178" s="4" t="b">
        <f t="shared" si="203"/>
        <v>1</v>
      </c>
      <c r="AE178" s="4" t="b">
        <f t="shared" si="204"/>
        <v>1</v>
      </c>
      <c r="AF178" s="4" t="b">
        <f t="shared" si="205"/>
        <v>0</v>
      </c>
      <c r="AG178" s="4" t="b">
        <f t="shared" si="206"/>
        <v>1</v>
      </c>
      <c r="AH178" s="4" t="b">
        <f t="shared" si="207"/>
        <v>1</v>
      </c>
      <c r="AI178" s="4" t="b">
        <f t="shared" si="208"/>
        <v>1</v>
      </c>
      <c r="AJ178" s="4" t="b">
        <f t="shared" si="209"/>
        <v>0</v>
      </c>
      <c r="AK178" s="4" t="b">
        <f t="shared" si="210"/>
        <v>1</v>
      </c>
      <c r="AL178" s="4" t="b">
        <f t="shared" si="211"/>
        <v>0</v>
      </c>
      <c r="AM178" s="4" t="b">
        <f t="shared" si="212"/>
        <v>0</v>
      </c>
      <c r="AN178" s="4" t="b">
        <f t="shared" si="213"/>
        <v>0</v>
      </c>
      <c r="AO178" s="4" t="b">
        <f t="shared" si="214"/>
        <v>0</v>
      </c>
      <c r="AP178" s="4" t="b">
        <f t="shared" si="215"/>
        <v>1</v>
      </c>
      <c r="AQ178" s="4" t="b">
        <f t="shared" si="216"/>
        <v>0</v>
      </c>
      <c r="AR178" s="4" t="b">
        <f t="shared" si="217"/>
        <v>0</v>
      </c>
      <c r="AS178" s="4" t="b">
        <f t="shared" si="218"/>
        <v>0</v>
      </c>
      <c r="AT178" s="4" t="b">
        <f t="shared" si="219"/>
        <v>0</v>
      </c>
      <c r="AU178" s="4" t="b">
        <f t="shared" si="220"/>
        <v>0</v>
      </c>
      <c r="AV178" s="4" t="b">
        <f t="shared" si="221"/>
        <v>1</v>
      </c>
      <c r="AW178" s="4" t="b">
        <f t="shared" si="222"/>
        <v>1</v>
      </c>
      <c r="AX178" s="4" t="b">
        <f t="shared" si="223"/>
        <v>0</v>
      </c>
      <c r="AY178" s="4" t="b">
        <f t="shared" si="224"/>
        <v>0</v>
      </c>
      <c r="AZ178" s="4" t="b">
        <f t="shared" si="225"/>
        <v>1</v>
      </c>
      <c r="BA178" s="4" t="b">
        <f t="shared" si="226"/>
        <v>1</v>
      </c>
      <c r="BB178" s="4" t="b">
        <f t="shared" si="227"/>
        <v>0</v>
      </c>
      <c r="BC178" s="4" t="b">
        <f t="shared" si="228"/>
        <v>1</v>
      </c>
      <c r="BD178" s="4" t="b">
        <f t="shared" si="229"/>
        <v>1</v>
      </c>
      <c r="BE178" s="4" t="b">
        <f t="shared" si="230"/>
        <v>1</v>
      </c>
      <c r="BF178" s="4" t="b">
        <f t="shared" si="231"/>
        <v>1</v>
      </c>
      <c r="BG178" s="4" t="b">
        <f t="shared" si="232"/>
        <v>0</v>
      </c>
      <c r="BH178" s="4" t="b">
        <f t="shared" si="233"/>
        <v>0</v>
      </c>
      <c r="BI178" s="4" t="b">
        <f t="shared" si="234"/>
        <v>0</v>
      </c>
      <c r="BJ178" s="4" t="b">
        <f t="shared" si="235"/>
        <v>0</v>
      </c>
      <c r="BK178" s="4" t="b">
        <f t="shared" si="236"/>
        <v>0</v>
      </c>
      <c r="BL178" s="4" t="b">
        <f t="shared" si="237"/>
        <v>0</v>
      </c>
      <c r="BM178" s="4" t="b">
        <f t="shared" si="238"/>
        <v>1</v>
      </c>
      <c r="BN178" s="4" t="b">
        <f t="shared" si="239"/>
        <v>0</v>
      </c>
      <c r="BO178" s="4" t="b">
        <f t="shared" si="240"/>
        <v>1</v>
      </c>
      <c r="BP178" s="4" t="b">
        <f t="shared" si="241"/>
        <v>0</v>
      </c>
      <c r="BQ178" s="4" t="b">
        <f t="shared" si="242"/>
        <v>0</v>
      </c>
      <c r="BR178" s="4" t="b">
        <f t="shared" si="243"/>
        <v>0</v>
      </c>
      <c r="BS178" s="4" t="b">
        <f t="shared" si="244"/>
        <v>1</v>
      </c>
      <c r="BT178" s="4" t="b">
        <f t="shared" si="245"/>
        <v>1</v>
      </c>
      <c r="BU178" s="4" t="b">
        <f t="shared" si="246"/>
        <v>0</v>
      </c>
      <c r="BV178" s="4" t="b">
        <f t="shared" si="247"/>
        <v>1</v>
      </c>
      <c r="BW178" s="4" t="b">
        <f t="shared" si="248"/>
        <v>0</v>
      </c>
      <c r="BX178" s="4" t="b">
        <f t="shared" si="249"/>
        <v>0</v>
      </c>
      <c r="BY178" s="4" t="b">
        <f t="shared" si="250"/>
        <v>0</v>
      </c>
      <c r="BZ178" s="4" t="b">
        <f t="shared" si="251"/>
        <v>0</v>
      </c>
      <c r="CA178" s="4" t="b">
        <f t="shared" si="252"/>
        <v>0</v>
      </c>
      <c r="CB178" s="4" t="b">
        <f t="shared" si="253"/>
        <v>1</v>
      </c>
      <c r="CC178" s="4" t="b">
        <f t="shared" si="254"/>
        <v>1</v>
      </c>
      <c r="CD178" s="4" t="b">
        <f t="shared" si="255"/>
        <v>0</v>
      </c>
      <c r="CE178" s="4" t="b">
        <f t="shared" si="256"/>
        <v>0</v>
      </c>
      <c r="CF178" s="4" t="b">
        <f t="shared" si="257"/>
        <v>1</v>
      </c>
      <c r="CG178" s="4" t="b">
        <f t="shared" si="258"/>
        <v>1</v>
      </c>
      <c r="CH178" s="4" t="b">
        <f t="shared" si="259"/>
        <v>0</v>
      </c>
      <c r="CI178" s="4" t="b">
        <f t="shared" si="260"/>
        <v>0</v>
      </c>
      <c r="CJ178" s="4" t="b">
        <f t="shared" si="261"/>
        <v>1</v>
      </c>
      <c r="CK178" s="4" t="b">
        <f t="shared" si="262"/>
        <v>0</v>
      </c>
      <c r="CL178" s="4" t="b">
        <f t="shared" si="263"/>
        <v>0</v>
      </c>
      <c r="CM178" s="4" t="b">
        <f t="shared" si="264"/>
        <v>0</v>
      </c>
      <c r="CN178" s="4" t="b">
        <f t="shared" si="265"/>
        <v>0</v>
      </c>
      <c r="CO178" s="4" t="b">
        <f t="shared" si="266"/>
        <v>0</v>
      </c>
      <c r="CP178" s="4" t="b">
        <f t="shared" si="267"/>
        <v>0</v>
      </c>
      <c r="CQ178" s="4" t="b">
        <f t="shared" si="268"/>
        <v>1</v>
      </c>
      <c r="CR178" s="4" t="b">
        <f t="shared" si="269"/>
        <v>0</v>
      </c>
      <c r="CS178" s="4" t="b">
        <f t="shared" si="270"/>
        <v>0</v>
      </c>
      <c r="CT178" s="4" t="b">
        <f t="shared" si="271"/>
        <v>0</v>
      </c>
      <c r="CU178" s="4" t="b">
        <f t="shared" si="272"/>
        <v>0</v>
      </c>
      <c r="CV178" s="4" t="b">
        <f t="shared" si="273"/>
        <v>0</v>
      </c>
      <c r="CW178" s="4" t="b">
        <f t="shared" si="274"/>
        <v>0</v>
      </c>
      <c r="CX178" s="4" t="b">
        <f t="shared" si="275"/>
        <v>0</v>
      </c>
      <c r="CY178" s="4" t="b">
        <f t="shared" si="276"/>
        <v>0</v>
      </c>
      <c r="CZ178" s="4" t="b">
        <f t="shared" si="277"/>
        <v>0</v>
      </c>
      <c r="DA178" s="4" t="b">
        <f t="shared" si="278"/>
        <v>0</v>
      </c>
      <c r="DB178" s="4" t="b">
        <f t="shared" si="279"/>
        <v>0</v>
      </c>
      <c r="DC178" s="4" t="b">
        <f t="shared" si="280"/>
        <v>0</v>
      </c>
      <c r="DD178" s="4" t="b">
        <f t="shared" si="281"/>
        <v>0</v>
      </c>
    </row>
    <row r="179" spans="1:108">
      <c r="A179" t="s">
        <v>1579</v>
      </c>
      <c r="C179" t="s">
        <v>1576</v>
      </c>
      <c r="E179" t="s">
        <v>987</v>
      </c>
      <c r="F179" t="s">
        <v>969</v>
      </c>
      <c r="G179" t="s">
        <v>970</v>
      </c>
      <c r="H179" t="s">
        <v>7428</v>
      </c>
      <c r="I179" t="s">
        <v>7418</v>
      </c>
      <c r="J179" t="s">
        <v>124</v>
      </c>
      <c r="K179" t="s">
        <v>16</v>
      </c>
      <c r="L179" t="s">
        <v>6603</v>
      </c>
      <c r="M179" t="s">
        <v>6079</v>
      </c>
      <c r="N179" t="s">
        <v>1580</v>
      </c>
      <c r="O179" t="b">
        <f t="shared" si="188"/>
        <v>1</v>
      </c>
      <c r="P179" t="b">
        <f t="shared" si="189"/>
        <v>0</v>
      </c>
      <c r="Q179" t="b">
        <f t="shared" si="190"/>
        <v>0</v>
      </c>
      <c r="R179" t="b">
        <f t="shared" si="191"/>
        <v>0</v>
      </c>
      <c r="S179" t="b">
        <f t="shared" si="192"/>
        <v>1</v>
      </c>
      <c r="T179" t="b">
        <f t="shared" si="193"/>
        <v>0</v>
      </c>
      <c r="U179" t="b">
        <f t="shared" si="194"/>
        <v>0</v>
      </c>
      <c r="V179" t="b">
        <f t="shared" si="195"/>
        <v>0</v>
      </c>
      <c r="W179" t="b">
        <f t="shared" si="196"/>
        <v>0</v>
      </c>
      <c r="X179" t="b">
        <f t="shared" si="197"/>
        <v>1</v>
      </c>
      <c r="Y179" t="b">
        <f t="shared" si="198"/>
        <v>0</v>
      </c>
      <c r="Z179" t="b">
        <f t="shared" si="199"/>
        <v>0</v>
      </c>
      <c r="AA179" t="b">
        <f t="shared" si="200"/>
        <v>0</v>
      </c>
      <c r="AB179" t="b">
        <f t="shared" si="201"/>
        <v>1</v>
      </c>
      <c r="AC179" t="b">
        <f t="shared" si="202"/>
        <v>0</v>
      </c>
      <c r="AD179" t="b">
        <f t="shared" si="203"/>
        <v>0</v>
      </c>
      <c r="AE179" t="b">
        <f t="shared" si="204"/>
        <v>0</v>
      </c>
      <c r="AF179" t="b">
        <f t="shared" si="205"/>
        <v>0</v>
      </c>
      <c r="AG179" t="b">
        <f t="shared" si="206"/>
        <v>0</v>
      </c>
      <c r="AH179" t="b">
        <f t="shared" si="207"/>
        <v>0</v>
      </c>
      <c r="AI179" t="b">
        <f t="shared" si="208"/>
        <v>0</v>
      </c>
      <c r="AJ179" t="b">
        <f t="shared" si="209"/>
        <v>0</v>
      </c>
      <c r="AK179" t="b">
        <f t="shared" si="210"/>
        <v>0</v>
      </c>
      <c r="AL179" t="b">
        <f t="shared" si="211"/>
        <v>0</v>
      </c>
      <c r="AM179" t="b">
        <f t="shared" si="212"/>
        <v>0</v>
      </c>
      <c r="AN179" t="b">
        <f t="shared" si="213"/>
        <v>0</v>
      </c>
      <c r="AO179" t="b">
        <f t="shared" si="214"/>
        <v>0</v>
      </c>
      <c r="AP179" t="b">
        <f t="shared" si="215"/>
        <v>0</v>
      </c>
      <c r="AQ179" t="b">
        <f t="shared" si="216"/>
        <v>0</v>
      </c>
      <c r="AR179" t="b">
        <f t="shared" si="217"/>
        <v>0</v>
      </c>
      <c r="AS179" t="b">
        <f t="shared" si="218"/>
        <v>0</v>
      </c>
      <c r="AT179" t="b">
        <f t="shared" si="219"/>
        <v>0</v>
      </c>
      <c r="AU179" t="b">
        <f t="shared" si="220"/>
        <v>0</v>
      </c>
      <c r="AV179" t="b">
        <f t="shared" si="221"/>
        <v>0</v>
      </c>
      <c r="AW179" t="b">
        <f t="shared" si="222"/>
        <v>0</v>
      </c>
      <c r="AX179" t="b">
        <f t="shared" si="223"/>
        <v>0</v>
      </c>
      <c r="AY179" t="b">
        <f t="shared" si="224"/>
        <v>0</v>
      </c>
      <c r="AZ179" t="b">
        <f t="shared" si="225"/>
        <v>0</v>
      </c>
      <c r="BA179" t="b">
        <f t="shared" si="226"/>
        <v>0</v>
      </c>
      <c r="BB179" t="b">
        <f t="shared" si="227"/>
        <v>0</v>
      </c>
      <c r="BC179" t="b">
        <f t="shared" si="228"/>
        <v>0</v>
      </c>
      <c r="BD179" t="b">
        <f t="shared" si="229"/>
        <v>0</v>
      </c>
      <c r="BE179" t="b">
        <f t="shared" si="230"/>
        <v>0</v>
      </c>
      <c r="BF179" t="b">
        <f t="shared" si="231"/>
        <v>0</v>
      </c>
      <c r="BG179" t="b">
        <f t="shared" si="232"/>
        <v>0</v>
      </c>
      <c r="BH179" t="b">
        <f t="shared" si="233"/>
        <v>0</v>
      </c>
      <c r="BI179" t="b">
        <f t="shared" si="234"/>
        <v>0</v>
      </c>
      <c r="BJ179" t="b">
        <f t="shared" si="235"/>
        <v>0</v>
      </c>
      <c r="BK179" t="b">
        <f t="shared" si="236"/>
        <v>0</v>
      </c>
      <c r="BL179" t="b">
        <f t="shared" si="237"/>
        <v>1</v>
      </c>
      <c r="BM179" t="b">
        <f t="shared" si="238"/>
        <v>0</v>
      </c>
      <c r="BN179" t="b">
        <f t="shared" si="239"/>
        <v>0</v>
      </c>
      <c r="BO179" t="b">
        <f t="shared" si="240"/>
        <v>0</v>
      </c>
      <c r="BP179" t="b">
        <f t="shared" si="241"/>
        <v>0</v>
      </c>
      <c r="BQ179" t="b">
        <f t="shared" si="242"/>
        <v>1</v>
      </c>
      <c r="BR179" t="b">
        <f t="shared" si="243"/>
        <v>0</v>
      </c>
      <c r="BS179" t="b">
        <f t="shared" si="244"/>
        <v>0</v>
      </c>
      <c r="BT179" t="b">
        <f t="shared" si="245"/>
        <v>0</v>
      </c>
      <c r="BU179" t="b">
        <f t="shared" si="246"/>
        <v>0</v>
      </c>
      <c r="BV179" t="b">
        <f t="shared" si="247"/>
        <v>0</v>
      </c>
      <c r="BW179" t="b">
        <f t="shared" si="248"/>
        <v>0</v>
      </c>
      <c r="BX179" t="b">
        <f t="shared" si="249"/>
        <v>0</v>
      </c>
      <c r="BY179" t="b">
        <f t="shared" si="250"/>
        <v>0</v>
      </c>
      <c r="BZ179" t="b">
        <f t="shared" si="251"/>
        <v>0</v>
      </c>
      <c r="CA179" t="b">
        <f t="shared" si="252"/>
        <v>0</v>
      </c>
      <c r="CB179" t="b">
        <f t="shared" si="253"/>
        <v>0</v>
      </c>
      <c r="CC179" t="b">
        <f t="shared" si="254"/>
        <v>0</v>
      </c>
      <c r="CD179" t="b">
        <f t="shared" si="255"/>
        <v>1</v>
      </c>
      <c r="CE179" t="b">
        <f t="shared" si="256"/>
        <v>0</v>
      </c>
      <c r="CF179" t="b">
        <f t="shared" si="257"/>
        <v>0</v>
      </c>
      <c r="CG179" t="b">
        <f t="shared" si="258"/>
        <v>1</v>
      </c>
      <c r="CH179" t="b">
        <f t="shared" si="259"/>
        <v>0</v>
      </c>
      <c r="CI179" t="b">
        <f t="shared" si="260"/>
        <v>0</v>
      </c>
      <c r="CJ179" t="b">
        <f t="shared" si="261"/>
        <v>0</v>
      </c>
      <c r="CK179" t="b">
        <f t="shared" si="262"/>
        <v>0</v>
      </c>
      <c r="CL179" t="b">
        <f t="shared" si="263"/>
        <v>0</v>
      </c>
      <c r="CM179" t="b">
        <f t="shared" si="264"/>
        <v>0</v>
      </c>
      <c r="CN179" t="b">
        <f t="shared" si="265"/>
        <v>0</v>
      </c>
      <c r="CO179" t="b">
        <f t="shared" si="266"/>
        <v>0</v>
      </c>
      <c r="CP179" t="b">
        <f t="shared" si="267"/>
        <v>0</v>
      </c>
      <c r="CQ179" t="b">
        <f t="shared" si="268"/>
        <v>0</v>
      </c>
      <c r="CR179" t="b">
        <f t="shared" si="269"/>
        <v>0</v>
      </c>
      <c r="CS179" t="b">
        <f t="shared" si="270"/>
        <v>0</v>
      </c>
      <c r="CT179" t="b">
        <f t="shared" si="271"/>
        <v>0</v>
      </c>
      <c r="CU179" t="b">
        <f t="shared" si="272"/>
        <v>0</v>
      </c>
      <c r="CV179" t="b">
        <f t="shared" si="273"/>
        <v>0</v>
      </c>
      <c r="CW179" t="b">
        <f t="shared" si="274"/>
        <v>0</v>
      </c>
      <c r="CX179" t="b">
        <f t="shared" si="275"/>
        <v>0</v>
      </c>
      <c r="CY179" t="b">
        <f t="shared" si="276"/>
        <v>0</v>
      </c>
      <c r="CZ179" t="b">
        <f t="shared" si="277"/>
        <v>0</v>
      </c>
      <c r="DA179" t="b">
        <f t="shared" si="278"/>
        <v>0</v>
      </c>
      <c r="DB179" t="b">
        <f t="shared" si="279"/>
        <v>0</v>
      </c>
      <c r="DC179" t="b">
        <f t="shared" si="280"/>
        <v>0</v>
      </c>
      <c r="DD179" t="b">
        <f t="shared" si="281"/>
        <v>0</v>
      </c>
    </row>
    <row r="180" spans="1:108">
      <c r="A180" t="s">
        <v>1581</v>
      </c>
      <c r="C180" t="s">
        <v>1576</v>
      </c>
      <c r="E180" t="s">
        <v>987</v>
      </c>
      <c r="F180" t="s">
        <v>969</v>
      </c>
      <c r="G180" t="s">
        <v>970</v>
      </c>
      <c r="H180" t="s">
        <v>7428</v>
      </c>
      <c r="I180" t="s">
        <v>7418</v>
      </c>
      <c r="J180" t="s">
        <v>16</v>
      </c>
      <c r="K180" t="s">
        <v>16</v>
      </c>
      <c r="L180" t="s">
        <v>6603</v>
      </c>
      <c r="M180" t="s">
        <v>6079</v>
      </c>
      <c r="N180" t="s">
        <v>1582</v>
      </c>
      <c r="O180" t="b">
        <f t="shared" si="188"/>
        <v>1</v>
      </c>
      <c r="P180" t="b">
        <f t="shared" si="189"/>
        <v>0</v>
      </c>
      <c r="Q180" t="b">
        <f t="shared" si="190"/>
        <v>1</v>
      </c>
      <c r="R180" t="b">
        <f t="shared" si="191"/>
        <v>1</v>
      </c>
      <c r="S180" t="b">
        <f t="shared" si="192"/>
        <v>1</v>
      </c>
      <c r="T180" t="b">
        <f t="shared" si="193"/>
        <v>0</v>
      </c>
      <c r="U180" t="b">
        <f t="shared" si="194"/>
        <v>1</v>
      </c>
      <c r="V180" t="b">
        <f t="shared" si="195"/>
        <v>1</v>
      </c>
      <c r="W180" t="b">
        <f t="shared" si="196"/>
        <v>0</v>
      </c>
      <c r="X180" t="b">
        <f t="shared" si="197"/>
        <v>0</v>
      </c>
      <c r="Y180" t="b">
        <f t="shared" si="198"/>
        <v>0</v>
      </c>
      <c r="Z180" t="b">
        <f t="shared" si="199"/>
        <v>0</v>
      </c>
      <c r="AA180" t="b">
        <f t="shared" si="200"/>
        <v>1</v>
      </c>
      <c r="AB180" t="b">
        <f t="shared" si="201"/>
        <v>1</v>
      </c>
      <c r="AC180" t="b">
        <f t="shared" si="202"/>
        <v>0</v>
      </c>
      <c r="AD180" t="b">
        <f t="shared" si="203"/>
        <v>0</v>
      </c>
      <c r="AE180" t="b">
        <f t="shared" si="204"/>
        <v>0</v>
      </c>
      <c r="AF180" t="b">
        <f t="shared" si="205"/>
        <v>0</v>
      </c>
      <c r="AG180" t="b">
        <f t="shared" si="206"/>
        <v>0</v>
      </c>
      <c r="AH180" t="b">
        <f t="shared" si="207"/>
        <v>1</v>
      </c>
      <c r="AI180" t="b">
        <f t="shared" si="208"/>
        <v>0</v>
      </c>
      <c r="AJ180" t="b">
        <f t="shared" si="209"/>
        <v>0</v>
      </c>
      <c r="AK180" t="b">
        <f t="shared" si="210"/>
        <v>0</v>
      </c>
      <c r="AL180" t="b">
        <f t="shared" si="211"/>
        <v>0</v>
      </c>
      <c r="AM180" t="b">
        <f t="shared" si="212"/>
        <v>0</v>
      </c>
      <c r="AN180" t="b">
        <f t="shared" si="213"/>
        <v>0</v>
      </c>
      <c r="AO180" t="b">
        <f t="shared" si="214"/>
        <v>0</v>
      </c>
      <c r="AP180" t="b">
        <f t="shared" si="215"/>
        <v>0</v>
      </c>
      <c r="AQ180" t="b">
        <f t="shared" si="216"/>
        <v>0</v>
      </c>
      <c r="AR180" t="b">
        <f t="shared" si="217"/>
        <v>0</v>
      </c>
      <c r="AS180" t="b">
        <f t="shared" si="218"/>
        <v>0</v>
      </c>
      <c r="AT180" t="b">
        <f t="shared" si="219"/>
        <v>0</v>
      </c>
      <c r="AU180" t="b">
        <f t="shared" si="220"/>
        <v>0</v>
      </c>
      <c r="AV180" t="b">
        <f t="shared" si="221"/>
        <v>0</v>
      </c>
      <c r="AW180" t="b">
        <f t="shared" si="222"/>
        <v>0</v>
      </c>
      <c r="AX180" t="b">
        <f t="shared" si="223"/>
        <v>0</v>
      </c>
      <c r="AY180" t="b">
        <f t="shared" si="224"/>
        <v>0</v>
      </c>
      <c r="AZ180" t="b">
        <f t="shared" si="225"/>
        <v>0</v>
      </c>
      <c r="BA180" t="b">
        <f t="shared" si="226"/>
        <v>0</v>
      </c>
      <c r="BB180" t="b">
        <f t="shared" si="227"/>
        <v>0</v>
      </c>
      <c r="BC180" t="b">
        <f t="shared" si="228"/>
        <v>1</v>
      </c>
      <c r="BD180" t="b">
        <f t="shared" si="229"/>
        <v>0</v>
      </c>
      <c r="BE180" t="b">
        <f t="shared" si="230"/>
        <v>0</v>
      </c>
      <c r="BF180" t="b">
        <f t="shared" si="231"/>
        <v>0</v>
      </c>
      <c r="BG180" t="b">
        <f t="shared" si="232"/>
        <v>0</v>
      </c>
      <c r="BH180" t="b">
        <f t="shared" si="233"/>
        <v>0</v>
      </c>
      <c r="BI180" t="b">
        <f t="shared" si="234"/>
        <v>0</v>
      </c>
      <c r="BJ180" t="b">
        <f t="shared" si="235"/>
        <v>0</v>
      </c>
      <c r="BK180" t="b">
        <f t="shared" si="236"/>
        <v>0</v>
      </c>
      <c r="BL180" t="b">
        <f t="shared" si="237"/>
        <v>0</v>
      </c>
      <c r="BM180" t="b">
        <f t="shared" si="238"/>
        <v>0</v>
      </c>
      <c r="BN180" t="b">
        <f t="shared" si="239"/>
        <v>0</v>
      </c>
      <c r="BO180" t="b">
        <f t="shared" si="240"/>
        <v>0</v>
      </c>
      <c r="BP180" t="b">
        <f t="shared" si="241"/>
        <v>0</v>
      </c>
      <c r="BQ180" t="b">
        <f t="shared" si="242"/>
        <v>0</v>
      </c>
      <c r="BR180" t="b">
        <f t="shared" si="243"/>
        <v>0</v>
      </c>
      <c r="BS180" t="b">
        <f t="shared" si="244"/>
        <v>0</v>
      </c>
      <c r="BT180" t="b">
        <f t="shared" si="245"/>
        <v>0</v>
      </c>
      <c r="BU180" t="b">
        <f t="shared" si="246"/>
        <v>0</v>
      </c>
      <c r="BV180" t="b">
        <f t="shared" si="247"/>
        <v>0</v>
      </c>
      <c r="BW180" t="b">
        <f t="shared" si="248"/>
        <v>0</v>
      </c>
      <c r="BX180" t="b">
        <f t="shared" si="249"/>
        <v>0</v>
      </c>
      <c r="BY180" t="b">
        <f t="shared" si="250"/>
        <v>0</v>
      </c>
      <c r="BZ180" t="b">
        <f t="shared" si="251"/>
        <v>0</v>
      </c>
      <c r="CA180" t="b">
        <f t="shared" si="252"/>
        <v>0</v>
      </c>
      <c r="CB180" t="b">
        <f t="shared" si="253"/>
        <v>1</v>
      </c>
      <c r="CC180" t="b">
        <f t="shared" si="254"/>
        <v>0</v>
      </c>
      <c r="CD180" t="b">
        <f t="shared" si="255"/>
        <v>0</v>
      </c>
      <c r="CE180" t="b">
        <f t="shared" si="256"/>
        <v>0</v>
      </c>
      <c r="CF180" t="b">
        <f t="shared" si="257"/>
        <v>0</v>
      </c>
      <c r="CG180" t="b">
        <f t="shared" si="258"/>
        <v>0</v>
      </c>
      <c r="CH180" t="b">
        <f t="shared" si="259"/>
        <v>0</v>
      </c>
      <c r="CI180" t="b">
        <f t="shared" si="260"/>
        <v>0</v>
      </c>
      <c r="CJ180" t="b">
        <f t="shared" si="261"/>
        <v>0</v>
      </c>
      <c r="CK180" t="b">
        <f t="shared" si="262"/>
        <v>0</v>
      </c>
      <c r="CL180" t="b">
        <f t="shared" si="263"/>
        <v>0</v>
      </c>
      <c r="CM180" t="b">
        <f t="shared" si="264"/>
        <v>0</v>
      </c>
      <c r="CN180" t="b">
        <f t="shared" si="265"/>
        <v>0</v>
      </c>
      <c r="CO180" t="b">
        <f t="shared" si="266"/>
        <v>0</v>
      </c>
      <c r="CP180" t="b">
        <f t="shared" si="267"/>
        <v>0</v>
      </c>
      <c r="CQ180" t="b">
        <f t="shared" si="268"/>
        <v>0</v>
      </c>
      <c r="CR180" t="b">
        <f t="shared" si="269"/>
        <v>0</v>
      </c>
      <c r="CS180" t="b">
        <f t="shared" si="270"/>
        <v>0</v>
      </c>
      <c r="CT180" t="b">
        <f t="shared" si="271"/>
        <v>0</v>
      </c>
      <c r="CU180" t="b">
        <f t="shared" si="272"/>
        <v>0</v>
      </c>
      <c r="CV180" t="b">
        <f t="shared" si="273"/>
        <v>0</v>
      </c>
      <c r="CW180" t="b">
        <f t="shared" si="274"/>
        <v>0</v>
      </c>
      <c r="CX180" t="b">
        <f t="shared" si="275"/>
        <v>0</v>
      </c>
      <c r="CY180" t="b">
        <f t="shared" si="276"/>
        <v>0</v>
      </c>
      <c r="CZ180" t="b">
        <f t="shared" si="277"/>
        <v>0</v>
      </c>
      <c r="DA180" t="b">
        <f t="shared" si="278"/>
        <v>0</v>
      </c>
      <c r="DB180" t="b">
        <f t="shared" si="279"/>
        <v>0</v>
      </c>
      <c r="DC180" t="b">
        <f t="shared" si="280"/>
        <v>0</v>
      </c>
      <c r="DD180" t="b">
        <f t="shared" si="281"/>
        <v>0</v>
      </c>
    </row>
    <row r="181" spans="1:108">
      <c r="A181" s="4" t="s">
        <v>1583</v>
      </c>
      <c r="C181" t="s">
        <v>1576</v>
      </c>
      <c r="D181" s="4"/>
      <c r="E181" s="4" t="s">
        <v>987</v>
      </c>
      <c r="F181" t="s">
        <v>969</v>
      </c>
      <c r="G181" t="s">
        <v>970</v>
      </c>
      <c r="H181" t="s">
        <v>7428</v>
      </c>
      <c r="I181" t="s">
        <v>7418</v>
      </c>
      <c r="J181" s="4" t="s">
        <v>165</v>
      </c>
      <c r="K181" s="4" t="s">
        <v>114</v>
      </c>
      <c r="L181" s="4" t="s">
        <v>6604</v>
      </c>
      <c r="M181" t="s">
        <v>6079</v>
      </c>
      <c r="N181" s="4" t="s">
        <v>1584</v>
      </c>
      <c r="O181" s="4" t="b">
        <f t="shared" si="188"/>
        <v>1</v>
      </c>
      <c r="P181" s="4" t="b">
        <f t="shared" si="189"/>
        <v>1</v>
      </c>
      <c r="Q181" s="4" t="b">
        <f t="shared" si="190"/>
        <v>1</v>
      </c>
      <c r="R181" s="4" t="b">
        <f t="shared" si="191"/>
        <v>1</v>
      </c>
      <c r="S181" s="4" t="b">
        <f t="shared" si="192"/>
        <v>1</v>
      </c>
      <c r="T181" s="4" t="b">
        <f t="shared" si="193"/>
        <v>1</v>
      </c>
      <c r="U181" s="4" t="b">
        <f t="shared" si="194"/>
        <v>1</v>
      </c>
      <c r="V181" s="4" t="b">
        <f t="shared" si="195"/>
        <v>1</v>
      </c>
      <c r="W181" s="4" t="b">
        <f t="shared" si="196"/>
        <v>1</v>
      </c>
      <c r="X181" s="4" t="b">
        <f t="shared" si="197"/>
        <v>1</v>
      </c>
      <c r="Y181" s="4" t="b">
        <f t="shared" si="198"/>
        <v>1</v>
      </c>
      <c r="Z181" s="4" t="b">
        <f t="shared" si="199"/>
        <v>1</v>
      </c>
      <c r="AA181" s="4" t="b">
        <f t="shared" si="200"/>
        <v>1</v>
      </c>
      <c r="AB181" s="4" t="b">
        <f t="shared" si="201"/>
        <v>1</v>
      </c>
      <c r="AC181" s="4" t="b">
        <f t="shared" si="202"/>
        <v>0</v>
      </c>
      <c r="AD181" s="4" t="b">
        <f t="shared" si="203"/>
        <v>1</v>
      </c>
      <c r="AE181" s="4" t="b">
        <f t="shared" si="204"/>
        <v>1</v>
      </c>
      <c r="AF181" s="4" t="b">
        <f t="shared" si="205"/>
        <v>0</v>
      </c>
      <c r="AG181" s="4" t="b">
        <f t="shared" si="206"/>
        <v>1</v>
      </c>
      <c r="AH181" s="4" t="b">
        <f t="shared" si="207"/>
        <v>1</v>
      </c>
      <c r="AI181" s="4" t="b">
        <f t="shared" si="208"/>
        <v>1</v>
      </c>
      <c r="AJ181" s="4" t="b">
        <f t="shared" si="209"/>
        <v>0</v>
      </c>
      <c r="AK181" s="4" t="b">
        <f t="shared" si="210"/>
        <v>1</v>
      </c>
      <c r="AL181" s="4" t="b">
        <f t="shared" si="211"/>
        <v>1</v>
      </c>
      <c r="AM181" s="4" t="b">
        <f t="shared" si="212"/>
        <v>1</v>
      </c>
      <c r="AN181" s="4" t="b">
        <f t="shared" si="213"/>
        <v>1</v>
      </c>
      <c r="AO181" s="4" t="b">
        <f t="shared" si="214"/>
        <v>0</v>
      </c>
      <c r="AP181" s="4" t="b">
        <f t="shared" si="215"/>
        <v>0</v>
      </c>
      <c r="AQ181" s="4" t="b">
        <f t="shared" si="216"/>
        <v>1</v>
      </c>
      <c r="AR181" s="4" t="b">
        <f t="shared" si="217"/>
        <v>0</v>
      </c>
      <c r="AS181" s="4" t="b">
        <f t="shared" si="218"/>
        <v>1</v>
      </c>
      <c r="AT181" s="4" t="b">
        <f t="shared" si="219"/>
        <v>1</v>
      </c>
      <c r="AU181" s="4" t="b">
        <f t="shared" si="220"/>
        <v>1</v>
      </c>
      <c r="AV181" s="4" t="b">
        <f t="shared" si="221"/>
        <v>1</v>
      </c>
      <c r="AW181" s="4" t="b">
        <f t="shared" si="222"/>
        <v>1</v>
      </c>
      <c r="AX181" s="4" t="b">
        <f t="shared" si="223"/>
        <v>1</v>
      </c>
      <c r="AY181" s="4" t="b">
        <f t="shared" si="224"/>
        <v>1</v>
      </c>
      <c r="AZ181" s="4" t="b">
        <f t="shared" si="225"/>
        <v>1</v>
      </c>
      <c r="BA181" s="4" t="b">
        <f t="shared" si="226"/>
        <v>1</v>
      </c>
      <c r="BB181" s="4" t="b">
        <f t="shared" si="227"/>
        <v>1</v>
      </c>
      <c r="BC181" s="4" t="b">
        <f t="shared" si="228"/>
        <v>1</v>
      </c>
      <c r="BD181" s="4" t="b">
        <f t="shared" si="229"/>
        <v>1</v>
      </c>
      <c r="BE181" s="4" t="b">
        <f t="shared" si="230"/>
        <v>1</v>
      </c>
      <c r="BF181" s="4" t="b">
        <f t="shared" si="231"/>
        <v>1</v>
      </c>
      <c r="BG181" s="4" t="b">
        <f t="shared" si="232"/>
        <v>1</v>
      </c>
      <c r="BH181" s="4" t="b">
        <f t="shared" si="233"/>
        <v>1</v>
      </c>
      <c r="BI181" s="4" t="b">
        <f t="shared" si="234"/>
        <v>0</v>
      </c>
      <c r="BJ181" s="4" t="b">
        <f t="shared" si="235"/>
        <v>0</v>
      </c>
      <c r="BK181" s="4" t="b">
        <f t="shared" si="236"/>
        <v>1</v>
      </c>
      <c r="BL181" s="4" t="b">
        <f t="shared" si="237"/>
        <v>1</v>
      </c>
      <c r="BM181" s="4" t="b">
        <f t="shared" si="238"/>
        <v>0</v>
      </c>
      <c r="BN181" s="4" t="b">
        <f t="shared" si="239"/>
        <v>1</v>
      </c>
      <c r="BO181" s="4" t="b">
        <f t="shared" si="240"/>
        <v>1</v>
      </c>
      <c r="BP181" s="4" t="b">
        <f t="shared" si="241"/>
        <v>1</v>
      </c>
      <c r="BQ181" s="4" t="b">
        <f t="shared" si="242"/>
        <v>1</v>
      </c>
      <c r="BR181" s="4" t="b">
        <f t="shared" si="243"/>
        <v>1</v>
      </c>
      <c r="BS181" s="4" t="b">
        <f t="shared" si="244"/>
        <v>1</v>
      </c>
      <c r="BT181" s="4" t="b">
        <f t="shared" si="245"/>
        <v>1</v>
      </c>
      <c r="BU181" s="4" t="b">
        <f t="shared" si="246"/>
        <v>1</v>
      </c>
      <c r="BV181" s="4" t="b">
        <f t="shared" si="247"/>
        <v>1</v>
      </c>
      <c r="BW181" s="4" t="b">
        <f t="shared" si="248"/>
        <v>1</v>
      </c>
      <c r="BX181" s="4" t="b">
        <f t="shared" si="249"/>
        <v>1</v>
      </c>
      <c r="BY181" s="4" t="b">
        <f t="shared" si="250"/>
        <v>1</v>
      </c>
      <c r="BZ181" s="4" t="b">
        <f t="shared" si="251"/>
        <v>1</v>
      </c>
      <c r="CA181" s="4" t="b">
        <f t="shared" si="252"/>
        <v>1</v>
      </c>
      <c r="CB181" s="4" t="b">
        <f t="shared" si="253"/>
        <v>1</v>
      </c>
      <c r="CC181" s="4" t="b">
        <f t="shared" si="254"/>
        <v>1</v>
      </c>
      <c r="CD181" s="4" t="b">
        <f t="shared" si="255"/>
        <v>0</v>
      </c>
      <c r="CE181" s="4" t="b">
        <f t="shared" si="256"/>
        <v>1</v>
      </c>
      <c r="CF181" s="4" t="b">
        <f t="shared" si="257"/>
        <v>1</v>
      </c>
      <c r="CG181" s="4" t="b">
        <f t="shared" si="258"/>
        <v>1</v>
      </c>
      <c r="CH181" s="4" t="b">
        <f t="shared" si="259"/>
        <v>1</v>
      </c>
      <c r="CI181" s="4" t="b">
        <f t="shared" si="260"/>
        <v>0</v>
      </c>
      <c r="CJ181" s="4" t="b">
        <f t="shared" si="261"/>
        <v>1</v>
      </c>
      <c r="CK181" s="4" t="b">
        <f t="shared" si="262"/>
        <v>1</v>
      </c>
      <c r="CL181" s="4" t="b">
        <f t="shared" si="263"/>
        <v>0</v>
      </c>
      <c r="CM181" s="4" t="b">
        <f t="shared" si="264"/>
        <v>1</v>
      </c>
      <c r="CN181" s="4" t="b">
        <f t="shared" si="265"/>
        <v>0</v>
      </c>
      <c r="CO181" s="4" t="b">
        <f t="shared" si="266"/>
        <v>1</v>
      </c>
      <c r="CP181" s="4" t="b">
        <f t="shared" si="267"/>
        <v>1</v>
      </c>
      <c r="CQ181" s="4" t="b">
        <f t="shared" si="268"/>
        <v>0</v>
      </c>
      <c r="CR181" s="4" t="b">
        <f t="shared" si="269"/>
        <v>1</v>
      </c>
      <c r="CS181" s="4" t="b">
        <f t="shared" si="270"/>
        <v>0</v>
      </c>
      <c r="CT181" s="4" t="b">
        <f t="shared" si="271"/>
        <v>1</v>
      </c>
      <c r="CU181" s="4" t="b">
        <f t="shared" si="272"/>
        <v>0</v>
      </c>
      <c r="CV181" s="4" t="b">
        <f t="shared" si="273"/>
        <v>0</v>
      </c>
      <c r="CW181" s="4" t="b">
        <f t="shared" si="274"/>
        <v>0</v>
      </c>
      <c r="CX181" s="4" t="b">
        <f t="shared" si="275"/>
        <v>1</v>
      </c>
      <c r="CY181" s="4" t="b">
        <f t="shared" si="276"/>
        <v>0</v>
      </c>
      <c r="CZ181" s="4" t="b">
        <f t="shared" si="277"/>
        <v>1</v>
      </c>
      <c r="DA181" s="4" t="b">
        <f t="shared" si="278"/>
        <v>0</v>
      </c>
      <c r="DB181" s="4" t="b">
        <f t="shared" si="279"/>
        <v>0</v>
      </c>
      <c r="DC181" s="4" t="b">
        <f t="shared" si="280"/>
        <v>1</v>
      </c>
      <c r="DD181" s="4" t="b">
        <f t="shared" si="281"/>
        <v>1</v>
      </c>
    </row>
    <row r="182" spans="1:108">
      <c r="A182" s="4" t="s">
        <v>1585</v>
      </c>
      <c r="C182" t="s">
        <v>1576</v>
      </c>
      <c r="D182" s="4"/>
      <c r="E182" s="4" t="s">
        <v>987</v>
      </c>
      <c r="F182" t="s">
        <v>969</v>
      </c>
      <c r="G182" t="s">
        <v>970</v>
      </c>
      <c r="H182" t="s">
        <v>7428</v>
      </c>
      <c r="I182" t="s">
        <v>7418</v>
      </c>
      <c r="J182" s="4" t="s">
        <v>994</v>
      </c>
      <c r="K182" s="4" t="s">
        <v>114</v>
      </c>
      <c r="L182" s="4" t="s">
        <v>6605</v>
      </c>
      <c r="M182" t="s">
        <v>6079</v>
      </c>
      <c r="N182" s="4" t="s">
        <v>1586</v>
      </c>
      <c r="O182" s="4" t="b">
        <f t="shared" si="188"/>
        <v>1</v>
      </c>
      <c r="P182" s="4" t="b">
        <f t="shared" si="189"/>
        <v>1</v>
      </c>
      <c r="Q182" s="4" t="b">
        <f t="shared" si="190"/>
        <v>1</v>
      </c>
      <c r="R182" s="4" t="b">
        <f t="shared" si="191"/>
        <v>1</v>
      </c>
      <c r="S182" s="4" t="b">
        <f t="shared" si="192"/>
        <v>1</v>
      </c>
      <c r="T182" s="4" t="b">
        <f t="shared" si="193"/>
        <v>1</v>
      </c>
      <c r="U182" s="4" t="b">
        <f t="shared" si="194"/>
        <v>1</v>
      </c>
      <c r="V182" s="4" t="b">
        <f t="shared" si="195"/>
        <v>1</v>
      </c>
      <c r="W182" s="4" t="b">
        <f t="shared" si="196"/>
        <v>1</v>
      </c>
      <c r="X182" s="4" t="b">
        <f t="shared" si="197"/>
        <v>1</v>
      </c>
      <c r="Y182" s="4" t="b">
        <f t="shared" si="198"/>
        <v>1</v>
      </c>
      <c r="Z182" s="4" t="b">
        <f t="shared" si="199"/>
        <v>1</v>
      </c>
      <c r="AA182" s="4" t="b">
        <f t="shared" si="200"/>
        <v>1</v>
      </c>
      <c r="AB182" s="4" t="b">
        <f t="shared" si="201"/>
        <v>1</v>
      </c>
      <c r="AC182" s="4" t="b">
        <f t="shared" si="202"/>
        <v>1</v>
      </c>
      <c r="AD182" s="4" t="b">
        <f t="shared" si="203"/>
        <v>1</v>
      </c>
      <c r="AE182" s="4" t="b">
        <f t="shared" si="204"/>
        <v>1</v>
      </c>
      <c r="AF182" s="4" t="b">
        <f t="shared" si="205"/>
        <v>1</v>
      </c>
      <c r="AG182" s="4" t="b">
        <f t="shared" si="206"/>
        <v>1</v>
      </c>
      <c r="AH182" s="4" t="b">
        <f t="shared" si="207"/>
        <v>1</v>
      </c>
      <c r="AI182" s="4" t="b">
        <f t="shared" si="208"/>
        <v>1</v>
      </c>
      <c r="AJ182" s="4" t="b">
        <f t="shared" si="209"/>
        <v>0</v>
      </c>
      <c r="AK182" s="4" t="b">
        <f t="shared" si="210"/>
        <v>1</v>
      </c>
      <c r="AL182" s="4" t="b">
        <f t="shared" si="211"/>
        <v>0</v>
      </c>
      <c r="AM182" s="4" t="b">
        <f t="shared" si="212"/>
        <v>0</v>
      </c>
      <c r="AN182" s="4" t="b">
        <f t="shared" si="213"/>
        <v>1</v>
      </c>
      <c r="AO182" s="4" t="b">
        <f t="shared" si="214"/>
        <v>0</v>
      </c>
      <c r="AP182" s="4" t="b">
        <f t="shared" si="215"/>
        <v>1</v>
      </c>
      <c r="AQ182" s="4" t="b">
        <f t="shared" si="216"/>
        <v>1</v>
      </c>
      <c r="AR182" s="4" t="b">
        <f t="shared" si="217"/>
        <v>0</v>
      </c>
      <c r="AS182" s="4" t="b">
        <f t="shared" si="218"/>
        <v>1</v>
      </c>
      <c r="AT182" s="4" t="b">
        <f t="shared" si="219"/>
        <v>1</v>
      </c>
      <c r="AU182" s="4" t="b">
        <f t="shared" si="220"/>
        <v>1</v>
      </c>
      <c r="AV182" s="4" t="b">
        <f t="shared" si="221"/>
        <v>1</v>
      </c>
      <c r="AW182" s="4" t="b">
        <f t="shared" si="222"/>
        <v>0</v>
      </c>
      <c r="AX182" s="4" t="b">
        <f t="shared" si="223"/>
        <v>1</v>
      </c>
      <c r="AY182" s="4" t="b">
        <f t="shared" si="224"/>
        <v>1</v>
      </c>
      <c r="AZ182" s="4" t="b">
        <f t="shared" si="225"/>
        <v>1</v>
      </c>
      <c r="BA182" s="4" t="b">
        <f t="shared" si="226"/>
        <v>0</v>
      </c>
      <c r="BB182" s="4" t="b">
        <f t="shared" si="227"/>
        <v>1</v>
      </c>
      <c r="BC182" s="4" t="b">
        <f t="shared" si="228"/>
        <v>1</v>
      </c>
      <c r="BD182" s="4" t="b">
        <f t="shared" si="229"/>
        <v>1</v>
      </c>
      <c r="BE182" s="4" t="b">
        <f t="shared" si="230"/>
        <v>1</v>
      </c>
      <c r="BF182" s="4" t="b">
        <f t="shared" si="231"/>
        <v>1</v>
      </c>
      <c r="BG182" s="4" t="b">
        <f t="shared" si="232"/>
        <v>1</v>
      </c>
      <c r="BH182" s="4" t="b">
        <f t="shared" si="233"/>
        <v>1</v>
      </c>
      <c r="BI182" s="4" t="b">
        <f t="shared" si="234"/>
        <v>1</v>
      </c>
      <c r="BJ182" s="4" t="b">
        <f t="shared" si="235"/>
        <v>0</v>
      </c>
      <c r="BK182" s="4" t="b">
        <f t="shared" si="236"/>
        <v>0</v>
      </c>
      <c r="BL182" s="4" t="b">
        <f t="shared" si="237"/>
        <v>1</v>
      </c>
      <c r="BM182" s="4" t="b">
        <f t="shared" si="238"/>
        <v>1</v>
      </c>
      <c r="BN182" s="4" t="b">
        <f t="shared" si="239"/>
        <v>0</v>
      </c>
      <c r="BO182" s="4" t="b">
        <f t="shared" si="240"/>
        <v>1</v>
      </c>
      <c r="BP182" s="4" t="b">
        <f t="shared" si="241"/>
        <v>1</v>
      </c>
      <c r="BQ182" s="4" t="b">
        <f t="shared" si="242"/>
        <v>1</v>
      </c>
      <c r="BR182" s="4" t="b">
        <f t="shared" si="243"/>
        <v>1</v>
      </c>
      <c r="BS182" s="4" t="b">
        <f t="shared" si="244"/>
        <v>1</v>
      </c>
      <c r="BT182" s="4" t="b">
        <f t="shared" si="245"/>
        <v>1</v>
      </c>
      <c r="BU182" s="4" t="b">
        <f t="shared" si="246"/>
        <v>1</v>
      </c>
      <c r="BV182" s="4" t="b">
        <f t="shared" si="247"/>
        <v>1</v>
      </c>
      <c r="BW182" s="4" t="b">
        <f t="shared" si="248"/>
        <v>0</v>
      </c>
      <c r="BX182" s="4" t="b">
        <f t="shared" si="249"/>
        <v>1</v>
      </c>
      <c r="BY182" s="4" t="b">
        <f t="shared" si="250"/>
        <v>1</v>
      </c>
      <c r="BZ182" s="4" t="b">
        <f t="shared" si="251"/>
        <v>0</v>
      </c>
      <c r="CA182" s="4" t="b">
        <f t="shared" si="252"/>
        <v>1</v>
      </c>
      <c r="CB182" s="4" t="b">
        <f t="shared" si="253"/>
        <v>1</v>
      </c>
      <c r="CC182" s="4" t="b">
        <f t="shared" si="254"/>
        <v>1</v>
      </c>
      <c r="CD182" s="4" t="b">
        <f t="shared" si="255"/>
        <v>0</v>
      </c>
      <c r="CE182" s="4" t="b">
        <f t="shared" si="256"/>
        <v>0</v>
      </c>
      <c r="CF182" s="4" t="b">
        <f t="shared" si="257"/>
        <v>0</v>
      </c>
      <c r="CG182" s="4" t="b">
        <f t="shared" si="258"/>
        <v>1</v>
      </c>
      <c r="CH182" s="4" t="b">
        <f t="shared" si="259"/>
        <v>0</v>
      </c>
      <c r="CI182" s="4" t="b">
        <f t="shared" si="260"/>
        <v>0</v>
      </c>
      <c r="CJ182" s="4" t="b">
        <f t="shared" si="261"/>
        <v>1</v>
      </c>
      <c r="CK182" s="4" t="b">
        <f t="shared" si="262"/>
        <v>1</v>
      </c>
      <c r="CL182" s="4" t="b">
        <f t="shared" si="263"/>
        <v>1</v>
      </c>
      <c r="CM182" s="4" t="b">
        <f t="shared" si="264"/>
        <v>0</v>
      </c>
      <c r="CN182" s="4" t="b">
        <f t="shared" si="265"/>
        <v>1</v>
      </c>
      <c r="CO182" s="4" t="b">
        <f t="shared" si="266"/>
        <v>1</v>
      </c>
      <c r="CP182" s="4" t="b">
        <f t="shared" si="267"/>
        <v>1</v>
      </c>
      <c r="CQ182" s="4" t="b">
        <f t="shared" si="268"/>
        <v>0</v>
      </c>
      <c r="CR182" s="4" t="b">
        <f t="shared" si="269"/>
        <v>1</v>
      </c>
      <c r="CS182" s="4" t="b">
        <f t="shared" si="270"/>
        <v>0</v>
      </c>
      <c r="CT182" s="4" t="b">
        <f t="shared" si="271"/>
        <v>1</v>
      </c>
      <c r="CU182" s="4" t="b">
        <f t="shared" si="272"/>
        <v>0</v>
      </c>
      <c r="CV182" s="4" t="b">
        <f t="shared" si="273"/>
        <v>1</v>
      </c>
      <c r="CW182" s="4" t="b">
        <f t="shared" si="274"/>
        <v>0</v>
      </c>
      <c r="CX182" s="4" t="b">
        <f t="shared" si="275"/>
        <v>1</v>
      </c>
      <c r="CY182" s="4" t="b">
        <f t="shared" si="276"/>
        <v>0</v>
      </c>
      <c r="CZ182" s="4" t="b">
        <f t="shared" si="277"/>
        <v>1</v>
      </c>
      <c r="DA182" s="4" t="b">
        <f t="shared" si="278"/>
        <v>1</v>
      </c>
      <c r="DB182" s="4" t="b">
        <f t="shared" si="279"/>
        <v>0</v>
      </c>
      <c r="DC182" s="4" t="b">
        <f t="shared" si="280"/>
        <v>1</v>
      </c>
      <c r="DD182" s="4" t="b">
        <f t="shared" si="281"/>
        <v>1</v>
      </c>
    </row>
    <row r="183" spans="1:108">
      <c r="A183" s="4" t="s">
        <v>1587</v>
      </c>
      <c r="C183" t="s">
        <v>1576</v>
      </c>
      <c r="E183" t="s">
        <v>987</v>
      </c>
      <c r="F183" t="s">
        <v>969</v>
      </c>
      <c r="G183" t="s">
        <v>970</v>
      </c>
      <c r="H183" t="s">
        <v>7428</v>
      </c>
      <c r="I183" t="s">
        <v>7418</v>
      </c>
      <c r="J183" s="4" t="s">
        <v>119</v>
      </c>
      <c r="K183" t="s">
        <v>109</v>
      </c>
      <c r="L183" t="s">
        <v>6391</v>
      </c>
      <c r="M183" t="s">
        <v>6079</v>
      </c>
      <c r="N183" t="s">
        <v>97</v>
      </c>
      <c r="O183" t="b">
        <f t="shared" si="188"/>
        <v>0</v>
      </c>
      <c r="P183" t="b">
        <f t="shared" si="189"/>
        <v>0</v>
      </c>
      <c r="Q183" t="b">
        <f t="shared" si="190"/>
        <v>0</v>
      </c>
      <c r="R183" t="b">
        <f t="shared" si="191"/>
        <v>0</v>
      </c>
      <c r="S183" t="b">
        <f t="shared" si="192"/>
        <v>0</v>
      </c>
      <c r="T183" t="b">
        <f t="shared" si="193"/>
        <v>0</v>
      </c>
      <c r="U183" t="b">
        <f t="shared" si="194"/>
        <v>0</v>
      </c>
      <c r="V183" t="b">
        <f t="shared" si="195"/>
        <v>0</v>
      </c>
      <c r="W183" t="b">
        <f t="shared" si="196"/>
        <v>0</v>
      </c>
      <c r="X183" t="b">
        <f t="shared" si="197"/>
        <v>0</v>
      </c>
      <c r="Y183" t="b">
        <f t="shared" si="198"/>
        <v>1</v>
      </c>
      <c r="Z183" t="b">
        <f t="shared" si="199"/>
        <v>1</v>
      </c>
      <c r="AA183" t="b">
        <f t="shared" si="200"/>
        <v>0</v>
      </c>
      <c r="AB183" t="b">
        <f t="shared" si="201"/>
        <v>0</v>
      </c>
      <c r="AC183" t="b">
        <f t="shared" si="202"/>
        <v>0</v>
      </c>
      <c r="AD183" t="b">
        <f t="shared" si="203"/>
        <v>0</v>
      </c>
      <c r="AE183" t="b">
        <f t="shared" si="204"/>
        <v>0</v>
      </c>
      <c r="AF183" t="b">
        <f t="shared" si="205"/>
        <v>0</v>
      </c>
      <c r="AG183" t="b">
        <f t="shared" si="206"/>
        <v>0</v>
      </c>
      <c r="AH183" t="b">
        <f t="shared" si="207"/>
        <v>0</v>
      </c>
      <c r="AI183" t="b">
        <f t="shared" si="208"/>
        <v>0</v>
      </c>
      <c r="AJ183" t="b">
        <f t="shared" si="209"/>
        <v>0</v>
      </c>
      <c r="AK183" t="b">
        <f t="shared" si="210"/>
        <v>0</v>
      </c>
      <c r="AL183" t="b">
        <f t="shared" si="211"/>
        <v>0</v>
      </c>
      <c r="AM183" t="b">
        <f t="shared" si="212"/>
        <v>0</v>
      </c>
      <c r="AN183" t="b">
        <f t="shared" si="213"/>
        <v>0</v>
      </c>
      <c r="AO183" t="b">
        <f t="shared" si="214"/>
        <v>0</v>
      </c>
      <c r="AP183" t="b">
        <f t="shared" si="215"/>
        <v>0</v>
      </c>
      <c r="AQ183" t="b">
        <f t="shared" si="216"/>
        <v>0</v>
      </c>
      <c r="AR183" t="b">
        <f t="shared" si="217"/>
        <v>0</v>
      </c>
      <c r="AS183" t="b">
        <f t="shared" si="218"/>
        <v>0</v>
      </c>
      <c r="AT183" t="b">
        <f t="shared" si="219"/>
        <v>0</v>
      </c>
      <c r="AU183" t="b">
        <f t="shared" si="220"/>
        <v>0</v>
      </c>
      <c r="AV183" t="b">
        <f t="shared" si="221"/>
        <v>0</v>
      </c>
      <c r="AW183" t="b">
        <f t="shared" si="222"/>
        <v>0</v>
      </c>
      <c r="AX183" t="b">
        <f t="shared" si="223"/>
        <v>0</v>
      </c>
      <c r="AY183" t="b">
        <f t="shared" si="224"/>
        <v>0</v>
      </c>
      <c r="AZ183" t="b">
        <f t="shared" si="225"/>
        <v>0</v>
      </c>
      <c r="BA183" t="b">
        <f t="shared" si="226"/>
        <v>0</v>
      </c>
      <c r="BB183" t="b">
        <f t="shared" si="227"/>
        <v>0</v>
      </c>
      <c r="BC183" t="b">
        <f t="shared" si="228"/>
        <v>0</v>
      </c>
      <c r="BD183" t="b">
        <f t="shared" si="229"/>
        <v>0</v>
      </c>
      <c r="BE183" t="b">
        <f t="shared" si="230"/>
        <v>0</v>
      </c>
      <c r="BF183" t="b">
        <f t="shared" si="231"/>
        <v>0</v>
      </c>
      <c r="BG183" t="b">
        <f t="shared" si="232"/>
        <v>0</v>
      </c>
      <c r="BH183" t="b">
        <f t="shared" si="233"/>
        <v>0</v>
      </c>
      <c r="BI183" t="b">
        <f t="shared" si="234"/>
        <v>0</v>
      </c>
      <c r="BJ183" t="b">
        <f t="shared" si="235"/>
        <v>0</v>
      </c>
      <c r="BK183" t="b">
        <f t="shared" si="236"/>
        <v>0</v>
      </c>
      <c r="BL183" t="b">
        <f t="shared" si="237"/>
        <v>0</v>
      </c>
      <c r="BM183" t="b">
        <f t="shared" si="238"/>
        <v>0</v>
      </c>
      <c r="BN183" t="b">
        <f t="shared" si="239"/>
        <v>0</v>
      </c>
      <c r="BO183" t="b">
        <f t="shared" si="240"/>
        <v>0</v>
      </c>
      <c r="BP183" t="b">
        <f t="shared" si="241"/>
        <v>0</v>
      </c>
      <c r="BQ183" t="b">
        <f t="shared" si="242"/>
        <v>0</v>
      </c>
      <c r="BR183" t="b">
        <f t="shared" si="243"/>
        <v>0</v>
      </c>
      <c r="BS183" t="b">
        <f t="shared" si="244"/>
        <v>0</v>
      </c>
      <c r="BT183" t="b">
        <f t="shared" si="245"/>
        <v>0</v>
      </c>
      <c r="BU183" t="b">
        <f t="shared" si="246"/>
        <v>0</v>
      </c>
      <c r="BV183" t="b">
        <f t="shared" si="247"/>
        <v>0</v>
      </c>
      <c r="BW183" t="b">
        <f t="shared" si="248"/>
        <v>0</v>
      </c>
      <c r="BX183" t="b">
        <f t="shared" si="249"/>
        <v>0</v>
      </c>
      <c r="BY183" t="b">
        <f t="shared" si="250"/>
        <v>0</v>
      </c>
      <c r="BZ183" t="b">
        <f t="shared" si="251"/>
        <v>0</v>
      </c>
      <c r="CA183" t="b">
        <f t="shared" si="252"/>
        <v>0</v>
      </c>
      <c r="CB183" t="b">
        <f t="shared" si="253"/>
        <v>0</v>
      </c>
      <c r="CC183" t="b">
        <f t="shared" si="254"/>
        <v>0</v>
      </c>
      <c r="CD183" t="b">
        <f t="shared" si="255"/>
        <v>0</v>
      </c>
      <c r="CE183" t="b">
        <f t="shared" si="256"/>
        <v>0</v>
      </c>
      <c r="CF183" t="b">
        <f t="shared" si="257"/>
        <v>0</v>
      </c>
      <c r="CG183" t="b">
        <f t="shared" si="258"/>
        <v>0</v>
      </c>
      <c r="CH183" t="b">
        <f t="shared" si="259"/>
        <v>0</v>
      </c>
      <c r="CI183" t="b">
        <f t="shared" si="260"/>
        <v>0</v>
      </c>
      <c r="CJ183" t="b">
        <f t="shared" si="261"/>
        <v>0</v>
      </c>
      <c r="CK183" t="b">
        <f t="shared" si="262"/>
        <v>0</v>
      </c>
      <c r="CL183" t="b">
        <f t="shared" si="263"/>
        <v>0</v>
      </c>
      <c r="CM183" t="b">
        <f t="shared" si="264"/>
        <v>0</v>
      </c>
      <c r="CN183" t="b">
        <f t="shared" si="265"/>
        <v>0</v>
      </c>
      <c r="CO183" t="b">
        <f t="shared" si="266"/>
        <v>0</v>
      </c>
      <c r="CP183" t="b">
        <f t="shared" si="267"/>
        <v>0</v>
      </c>
      <c r="CQ183" t="b">
        <f t="shared" si="268"/>
        <v>0</v>
      </c>
      <c r="CR183" t="b">
        <f t="shared" si="269"/>
        <v>0</v>
      </c>
      <c r="CS183" t="b">
        <f t="shared" si="270"/>
        <v>0</v>
      </c>
      <c r="CT183" t="b">
        <f t="shared" si="271"/>
        <v>0</v>
      </c>
      <c r="CU183" t="b">
        <f t="shared" si="272"/>
        <v>0</v>
      </c>
      <c r="CV183" t="b">
        <f t="shared" si="273"/>
        <v>0</v>
      </c>
      <c r="CW183" t="b">
        <f t="shared" si="274"/>
        <v>0</v>
      </c>
      <c r="CX183" t="b">
        <f t="shared" si="275"/>
        <v>1</v>
      </c>
      <c r="CY183" t="b">
        <f t="shared" si="276"/>
        <v>0</v>
      </c>
      <c r="CZ183" t="b">
        <f t="shared" si="277"/>
        <v>0</v>
      </c>
      <c r="DA183" t="b">
        <f t="shared" si="278"/>
        <v>0</v>
      </c>
      <c r="DB183" t="b">
        <f t="shared" si="279"/>
        <v>0</v>
      </c>
      <c r="DC183" t="b">
        <f t="shared" si="280"/>
        <v>0</v>
      </c>
      <c r="DD183" t="b">
        <f t="shared" si="281"/>
        <v>0</v>
      </c>
    </row>
    <row r="184" spans="1:108">
      <c r="A184" t="s">
        <v>1647</v>
      </c>
      <c r="C184" t="s">
        <v>1648</v>
      </c>
      <c r="E184" t="s">
        <v>987</v>
      </c>
      <c r="F184" t="s">
        <v>969</v>
      </c>
      <c r="G184" t="s">
        <v>970</v>
      </c>
      <c r="H184" t="s">
        <v>7428</v>
      </c>
      <c r="I184" t="s">
        <v>7418</v>
      </c>
      <c r="J184" t="s">
        <v>307</v>
      </c>
      <c r="K184" t="s">
        <v>143</v>
      </c>
      <c r="L184" t="s">
        <v>6627</v>
      </c>
      <c r="M184" t="s">
        <v>6079</v>
      </c>
      <c r="N184" t="s">
        <v>1649</v>
      </c>
      <c r="O184" t="b">
        <f t="shared" si="188"/>
        <v>1</v>
      </c>
      <c r="P184" t="b">
        <f t="shared" si="189"/>
        <v>0</v>
      </c>
      <c r="Q184" t="b">
        <f t="shared" si="190"/>
        <v>0</v>
      </c>
      <c r="R184" t="b">
        <f t="shared" si="191"/>
        <v>1</v>
      </c>
      <c r="S184" t="b">
        <f t="shared" si="192"/>
        <v>1</v>
      </c>
      <c r="T184" t="b">
        <f t="shared" si="193"/>
        <v>0</v>
      </c>
      <c r="U184" t="b">
        <f t="shared" si="194"/>
        <v>0</v>
      </c>
      <c r="V184" t="b">
        <f t="shared" si="195"/>
        <v>0</v>
      </c>
      <c r="W184" t="b">
        <f t="shared" si="196"/>
        <v>0</v>
      </c>
      <c r="X184" t="b">
        <f t="shared" si="197"/>
        <v>1</v>
      </c>
      <c r="Y184" t="b">
        <f t="shared" si="198"/>
        <v>0</v>
      </c>
      <c r="Z184" t="b">
        <f t="shared" si="199"/>
        <v>0</v>
      </c>
      <c r="AA184" t="b">
        <f t="shared" si="200"/>
        <v>0</v>
      </c>
      <c r="AB184" t="b">
        <f t="shared" si="201"/>
        <v>1</v>
      </c>
      <c r="AC184" t="b">
        <f t="shared" si="202"/>
        <v>0</v>
      </c>
      <c r="AD184" t="b">
        <f t="shared" si="203"/>
        <v>0</v>
      </c>
      <c r="AE184" t="b">
        <f t="shared" si="204"/>
        <v>0</v>
      </c>
      <c r="AF184" t="b">
        <f t="shared" si="205"/>
        <v>0</v>
      </c>
      <c r="AG184" t="b">
        <f t="shared" si="206"/>
        <v>0</v>
      </c>
      <c r="AH184" t="b">
        <f t="shared" si="207"/>
        <v>0</v>
      </c>
      <c r="AI184" t="b">
        <f t="shared" si="208"/>
        <v>0</v>
      </c>
      <c r="AJ184" t="b">
        <f t="shared" si="209"/>
        <v>0</v>
      </c>
      <c r="AK184" t="b">
        <f t="shared" si="210"/>
        <v>0</v>
      </c>
      <c r="AL184" t="b">
        <f t="shared" si="211"/>
        <v>0</v>
      </c>
      <c r="AM184" t="b">
        <f t="shared" si="212"/>
        <v>0</v>
      </c>
      <c r="AN184" t="b">
        <f t="shared" si="213"/>
        <v>0</v>
      </c>
      <c r="AO184" t="b">
        <f t="shared" si="214"/>
        <v>0</v>
      </c>
      <c r="AP184" t="b">
        <f t="shared" si="215"/>
        <v>0</v>
      </c>
      <c r="AQ184" t="b">
        <f t="shared" si="216"/>
        <v>0</v>
      </c>
      <c r="AR184" t="b">
        <f t="shared" si="217"/>
        <v>0</v>
      </c>
      <c r="AS184" t="b">
        <f t="shared" si="218"/>
        <v>0</v>
      </c>
      <c r="AT184" t="b">
        <f t="shared" si="219"/>
        <v>0</v>
      </c>
      <c r="AU184" t="b">
        <f t="shared" si="220"/>
        <v>0</v>
      </c>
      <c r="AV184" t="b">
        <f t="shared" si="221"/>
        <v>0</v>
      </c>
      <c r="AW184" t="b">
        <f t="shared" si="222"/>
        <v>0</v>
      </c>
      <c r="AX184" t="b">
        <f t="shared" si="223"/>
        <v>0</v>
      </c>
      <c r="AY184" t="b">
        <f t="shared" si="224"/>
        <v>0</v>
      </c>
      <c r="AZ184" t="b">
        <f t="shared" si="225"/>
        <v>0</v>
      </c>
      <c r="BA184" t="b">
        <f t="shared" si="226"/>
        <v>0</v>
      </c>
      <c r="BB184" t="b">
        <f t="shared" si="227"/>
        <v>0</v>
      </c>
      <c r="BC184" t="b">
        <f t="shared" si="228"/>
        <v>0</v>
      </c>
      <c r="BD184" t="b">
        <f t="shared" si="229"/>
        <v>0</v>
      </c>
      <c r="BE184" t="b">
        <f t="shared" si="230"/>
        <v>0</v>
      </c>
      <c r="BF184" t="b">
        <f t="shared" si="231"/>
        <v>1</v>
      </c>
      <c r="BG184" t="b">
        <f t="shared" si="232"/>
        <v>0</v>
      </c>
      <c r="BH184" t="b">
        <f t="shared" si="233"/>
        <v>0</v>
      </c>
      <c r="BI184" t="b">
        <f t="shared" si="234"/>
        <v>0</v>
      </c>
      <c r="BJ184" t="b">
        <f t="shared" si="235"/>
        <v>0</v>
      </c>
      <c r="BK184" t="b">
        <f t="shared" si="236"/>
        <v>0</v>
      </c>
      <c r="BL184" t="b">
        <f t="shared" si="237"/>
        <v>1</v>
      </c>
      <c r="BM184" t="b">
        <f t="shared" si="238"/>
        <v>0</v>
      </c>
      <c r="BN184" t="b">
        <f t="shared" si="239"/>
        <v>0</v>
      </c>
      <c r="BO184" t="b">
        <f t="shared" si="240"/>
        <v>0</v>
      </c>
      <c r="BP184" t="b">
        <f t="shared" si="241"/>
        <v>0</v>
      </c>
      <c r="BQ184" t="b">
        <f t="shared" si="242"/>
        <v>0</v>
      </c>
      <c r="BR184" t="b">
        <f t="shared" si="243"/>
        <v>0</v>
      </c>
      <c r="BS184" t="b">
        <f t="shared" si="244"/>
        <v>0</v>
      </c>
      <c r="BT184" t="b">
        <f t="shared" si="245"/>
        <v>0</v>
      </c>
      <c r="BU184" t="b">
        <f t="shared" si="246"/>
        <v>0</v>
      </c>
      <c r="BV184" t="b">
        <f t="shared" si="247"/>
        <v>0</v>
      </c>
      <c r="BW184" t="b">
        <f t="shared" si="248"/>
        <v>0</v>
      </c>
      <c r="BX184" t="b">
        <f t="shared" si="249"/>
        <v>0</v>
      </c>
      <c r="BY184" t="b">
        <f t="shared" si="250"/>
        <v>0</v>
      </c>
      <c r="BZ184" t="b">
        <f t="shared" si="251"/>
        <v>0</v>
      </c>
      <c r="CA184" t="b">
        <f t="shared" si="252"/>
        <v>0</v>
      </c>
      <c r="CB184" t="b">
        <f t="shared" si="253"/>
        <v>0</v>
      </c>
      <c r="CC184" t="b">
        <f t="shared" si="254"/>
        <v>0</v>
      </c>
      <c r="CD184" t="b">
        <f t="shared" si="255"/>
        <v>0</v>
      </c>
      <c r="CE184" t="b">
        <f t="shared" si="256"/>
        <v>0</v>
      </c>
      <c r="CF184" t="b">
        <f t="shared" si="257"/>
        <v>0</v>
      </c>
      <c r="CG184" t="b">
        <f t="shared" si="258"/>
        <v>0</v>
      </c>
      <c r="CH184" t="b">
        <f t="shared" si="259"/>
        <v>0</v>
      </c>
      <c r="CI184" t="b">
        <f t="shared" si="260"/>
        <v>0</v>
      </c>
      <c r="CJ184" t="b">
        <f t="shared" si="261"/>
        <v>0</v>
      </c>
      <c r="CK184" t="b">
        <f t="shared" si="262"/>
        <v>0</v>
      </c>
      <c r="CL184" t="b">
        <f t="shared" si="263"/>
        <v>0</v>
      </c>
      <c r="CM184" t="b">
        <f t="shared" si="264"/>
        <v>0</v>
      </c>
      <c r="CN184" t="b">
        <f t="shared" si="265"/>
        <v>0</v>
      </c>
      <c r="CO184" t="b">
        <f t="shared" si="266"/>
        <v>0</v>
      </c>
      <c r="CP184" t="b">
        <f t="shared" si="267"/>
        <v>0</v>
      </c>
      <c r="CQ184" t="b">
        <f t="shared" si="268"/>
        <v>0</v>
      </c>
      <c r="CR184" t="b">
        <f t="shared" si="269"/>
        <v>0</v>
      </c>
      <c r="CS184" t="b">
        <f t="shared" si="270"/>
        <v>0</v>
      </c>
      <c r="CT184" t="b">
        <f t="shared" si="271"/>
        <v>0</v>
      </c>
      <c r="CU184" t="b">
        <f t="shared" si="272"/>
        <v>0</v>
      </c>
      <c r="CV184" t="b">
        <f t="shared" si="273"/>
        <v>0</v>
      </c>
      <c r="CW184" t="b">
        <f t="shared" si="274"/>
        <v>0</v>
      </c>
      <c r="CX184" t="b">
        <f t="shared" si="275"/>
        <v>0</v>
      </c>
      <c r="CY184" t="b">
        <f t="shared" si="276"/>
        <v>0</v>
      </c>
      <c r="CZ184" t="b">
        <f t="shared" si="277"/>
        <v>0</v>
      </c>
      <c r="DA184" t="b">
        <f t="shared" si="278"/>
        <v>0</v>
      </c>
      <c r="DB184" t="b">
        <f t="shared" si="279"/>
        <v>0</v>
      </c>
      <c r="DC184" t="b">
        <f t="shared" si="280"/>
        <v>0</v>
      </c>
      <c r="DD184" t="b">
        <f t="shared" si="281"/>
        <v>0</v>
      </c>
    </row>
    <row r="185" spans="1:108">
      <c r="A185" t="s">
        <v>1650</v>
      </c>
      <c r="C185" t="s">
        <v>1648</v>
      </c>
      <c r="E185" t="s">
        <v>987</v>
      </c>
      <c r="F185" t="s">
        <v>969</v>
      </c>
      <c r="G185" t="s">
        <v>970</v>
      </c>
      <c r="H185" t="s">
        <v>7428</v>
      </c>
      <c r="I185" t="s">
        <v>7418</v>
      </c>
      <c r="J185" t="s">
        <v>183</v>
      </c>
      <c r="K185" t="s">
        <v>183</v>
      </c>
      <c r="L185" t="s">
        <v>6628</v>
      </c>
      <c r="M185" t="s">
        <v>6079</v>
      </c>
      <c r="N185" t="s">
        <v>1651</v>
      </c>
      <c r="O185" t="b">
        <f t="shared" si="188"/>
        <v>1</v>
      </c>
      <c r="P185" t="b">
        <f t="shared" si="189"/>
        <v>1</v>
      </c>
      <c r="Q185" t="b">
        <f t="shared" si="190"/>
        <v>1</v>
      </c>
      <c r="R185" t="b">
        <f t="shared" si="191"/>
        <v>1</v>
      </c>
      <c r="S185" t="b">
        <f t="shared" si="192"/>
        <v>1</v>
      </c>
      <c r="T185" t="b">
        <f t="shared" si="193"/>
        <v>1</v>
      </c>
      <c r="U185" t="b">
        <f t="shared" si="194"/>
        <v>1</v>
      </c>
      <c r="V185" t="b">
        <f t="shared" si="195"/>
        <v>1</v>
      </c>
      <c r="W185" t="b">
        <f t="shared" si="196"/>
        <v>1</v>
      </c>
      <c r="X185" t="b">
        <f t="shared" si="197"/>
        <v>0</v>
      </c>
      <c r="Y185" t="b">
        <f t="shared" si="198"/>
        <v>1</v>
      </c>
      <c r="Z185" t="b">
        <f t="shared" si="199"/>
        <v>0</v>
      </c>
      <c r="AA185" t="b">
        <f t="shared" si="200"/>
        <v>0</v>
      </c>
      <c r="AB185" t="b">
        <f t="shared" si="201"/>
        <v>1</v>
      </c>
      <c r="AC185" t="b">
        <f t="shared" si="202"/>
        <v>0</v>
      </c>
      <c r="AD185" t="b">
        <f t="shared" si="203"/>
        <v>0</v>
      </c>
      <c r="AE185" t="b">
        <f t="shared" si="204"/>
        <v>0</v>
      </c>
      <c r="AF185" t="b">
        <f t="shared" si="205"/>
        <v>0</v>
      </c>
      <c r="AG185" t="b">
        <f t="shared" si="206"/>
        <v>0</v>
      </c>
      <c r="AH185" t="b">
        <f t="shared" si="207"/>
        <v>0</v>
      </c>
      <c r="AI185" t="b">
        <f t="shared" si="208"/>
        <v>1</v>
      </c>
      <c r="AJ185" t="b">
        <f t="shared" si="209"/>
        <v>0</v>
      </c>
      <c r="AK185" t="b">
        <f t="shared" si="210"/>
        <v>0</v>
      </c>
      <c r="AL185" t="b">
        <f t="shared" si="211"/>
        <v>0</v>
      </c>
      <c r="AM185" t="b">
        <f t="shared" si="212"/>
        <v>1</v>
      </c>
      <c r="AN185" t="b">
        <f t="shared" si="213"/>
        <v>0</v>
      </c>
      <c r="AO185" t="b">
        <f t="shared" si="214"/>
        <v>0</v>
      </c>
      <c r="AP185" t="b">
        <f t="shared" si="215"/>
        <v>0</v>
      </c>
      <c r="AQ185" t="b">
        <f t="shared" si="216"/>
        <v>0</v>
      </c>
      <c r="AR185" t="b">
        <f t="shared" si="217"/>
        <v>0</v>
      </c>
      <c r="AS185" t="b">
        <f t="shared" si="218"/>
        <v>0</v>
      </c>
      <c r="AT185" t="b">
        <f t="shared" si="219"/>
        <v>0</v>
      </c>
      <c r="AU185" t="b">
        <f t="shared" si="220"/>
        <v>0</v>
      </c>
      <c r="AV185" t="b">
        <f t="shared" si="221"/>
        <v>0</v>
      </c>
      <c r="AW185" t="b">
        <f t="shared" si="222"/>
        <v>0</v>
      </c>
      <c r="AX185" t="b">
        <f t="shared" si="223"/>
        <v>0</v>
      </c>
      <c r="AY185" t="b">
        <f t="shared" si="224"/>
        <v>0</v>
      </c>
      <c r="AZ185" t="b">
        <f t="shared" si="225"/>
        <v>0</v>
      </c>
      <c r="BA185" t="b">
        <f t="shared" si="226"/>
        <v>0</v>
      </c>
      <c r="BB185" t="b">
        <f t="shared" si="227"/>
        <v>0</v>
      </c>
      <c r="BC185" t="b">
        <f t="shared" si="228"/>
        <v>0</v>
      </c>
      <c r="BD185" t="b">
        <f t="shared" si="229"/>
        <v>0</v>
      </c>
      <c r="BE185" t="b">
        <f t="shared" si="230"/>
        <v>0</v>
      </c>
      <c r="BF185" t="b">
        <f t="shared" si="231"/>
        <v>0</v>
      </c>
      <c r="BG185" t="b">
        <f t="shared" si="232"/>
        <v>0</v>
      </c>
      <c r="BH185" t="b">
        <f t="shared" si="233"/>
        <v>1</v>
      </c>
      <c r="BI185" t="b">
        <f t="shared" si="234"/>
        <v>0</v>
      </c>
      <c r="BJ185" t="b">
        <f t="shared" si="235"/>
        <v>0</v>
      </c>
      <c r="BK185" t="b">
        <f t="shared" si="236"/>
        <v>0</v>
      </c>
      <c r="BL185" t="b">
        <f t="shared" si="237"/>
        <v>1</v>
      </c>
      <c r="BM185" t="b">
        <f t="shared" si="238"/>
        <v>0</v>
      </c>
      <c r="BN185" t="b">
        <f t="shared" si="239"/>
        <v>0</v>
      </c>
      <c r="BO185" t="b">
        <f t="shared" si="240"/>
        <v>0</v>
      </c>
      <c r="BP185" t="b">
        <f t="shared" si="241"/>
        <v>1</v>
      </c>
      <c r="BQ185" t="b">
        <f t="shared" si="242"/>
        <v>1</v>
      </c>
      <c r="BR185" t="b">
        <f t="shared" si="243"/>
        <v>0</v>
      </c>
      <c r="BS185" t="b">
        <f t="shared" si="244"/>
        <v>0</v>
      </c>
      <c r="BT185" t="b">
        <f t="shared" si="245"/>
        <v>0</v>
      </c>
      <c r="BU185" t="b">
        <f t="shared" si="246"/>
        <v>0</v>
      </c>
      <c r="BV185" t="b">
        <f t="shared" si="247"/>
        <v>1</v>
      </c>
      <c r="BW185" t="b">
        <f t="shared" si="248"/>
        <v>0</v>
      </c>
      <c r="BX185" t="b">
        <f t="shared" si="249"/>
        <v>0</v>
      </c>
      <c r="BY185" t="b">
        <f t="shared" si="250"/>
        <v>0</v>
      </c>
      <c r="BZ185" t="b">
        <f t="shared" si="251"/>
        <v>0</v>
      </c>
      <c r="CA185" t="b">
        <f t="shared" si="252"/>
        <v>0</v>
      </c>
      <c r="CB185" t="b">
        <f t="shared" si="253"/>
        <v>0</v>
      </c>
      <c r="CC185" t="b">
        <f t="shared" si="254"/>
        <v>0</v>
      </c>
      <c r="CD185" t="b">
        <f t="shared" si="255"/>
        <v>0</v>
      </c>
      <c r="CE185" t="b">
        <f t="shared" si="256"/>
        <v>0</v>
      </c>
      <c r="CF185" t="b">
        <f t="shared" si="257"/>
        <v>1</v>
      </c>
      <c r="CG185" t="b">
        <f t="shared" si="258"/>
        <v>1</v>
      </c>
      <c r="CH185" t="b">
        <f t="shared" si="259"/>
        <v>0</v>
      </c>
      <c r="CI185" t="b">
        <f t="shared" si="260"/>
        <v>0</v>
      </c>
      <c r="CJ185" t="b">
        <f t="shared" si="261"/>
        <v>0</v>
      </c>
      <c r="CK185" t="b">
        <f t="shared" si="262"/>
        <v>0</v>
      </c>
      <c r="CL185" t="b">
        <f t="shared" si="263"/>
        <v>0</v>
      </c>
      <c r="CM185" t="b">
        <f t="shared" si="264"/>
        <v>0</v>
      </c>
      <c r="CN185" t="b">
        <f t="shared" si="265"/>
        <v>0</v>
      </c>
      <c r="CO185" t="b">
        <f t="shared" si="266"/>
        <v>0</v>
      </c>
      <c r="CP185" t="b">
        <f t="shared" si="267"/>
        <v>0</v>
      </c>
      <c r="CQ185" t="b">
        <f t="shared" si="268"/>
        <v>0</v>
      </c>
      <c r="CR185" t="b">
        <f t="shared" si="269"/>
        <v>0</v>
      </c>
      <c r="CS185" t="b">
        <f t="shared" si="270"/>
        <v>0</v>
      </c>
      <c r="CT185" t="b">
        <f t="shared" si="271"/>
        <v>0</v>
      </c>
      <c r="CU185" t="b">
        <f t="shared" si="272"/>
        <v>0</v>
      </c>
      <c r="CV185" t="b">
        <f t="shared" si="273"/>
        <v>0</v>
      </c>
      <c r="CW185" t="b">
        <f t="shared" si="274"/>
        <v>0</v>
      </c>
      <c r="CX185" t="b">
        <f t="shared" si="275"/>
        <v>0</v>
      </c>
      <c r="CY185" t="b">
        <f t="shared" si="276"/>
        <v>0</v>
      </c>
      <c r="CZ185" t="b">
        <f t="shared" si="277"/>
        <v>0</v>
      </c>
      <c r="DA185" t="b">
        <f t="shared" si="278"/>
        <v>0</v>
      </c>
      <c r="DB185" t="b">
        <f t="shared" si="279"/>
        <v>0</v>
      </c>
      <c r="DC185" t="b">
        <f t="shared" si="280"/>
        <v>0</v>
      </c>
      <c r="DD185" t="b">
        <f t="shared" si="281"/>
        <v>1</v>
      </c>
    </row>
    <row r="186" spans="1:108">
      <c r="A186" t="s">
        <v>1652</v>
      </c>
      <c r="C186" t="s">
        <v>1648</v>
      </c>
      <c r="E186" t="s">
        <v>987</v>
      </c>
      <c r="F186" t="s">
        <v>969</v>
      </c>
      <c r="G186" t="s">
        <v>970</v>
      </c>
      <c r="H186" t="s">
        <v>7428</v>
      </c>
      <c r="I186" t="s">
        <v>7418</v>
      </c>
      <c r="J186" t="s">
        <v>124</v>
      </c>
      <c r="K186" t="s">
        <v>16</v>
      </c>
      <c r="L186" t="s">
        <v>6629</v>
      </c>
      <c r="M186" t="s">
        <v>6079</v>
      </c>
      <c r="N186" t="s">
        <v>1653</v>
      </c>
      <c r="O186" t="b">
        <f t="shared" si="188"/>
        <v>1</v>
      </c>
      <c r="P186" t="b">
        <f t="shared" si="189"/>
        <v>0</v>
      </c>
      <c r="Q186" t="b">
        <f t="shared" si="190"/>
        <v>0</v>
      </c>
      <c r="R186" t="b">
        <f t="shared" si="191"/>
        <v>0</v>
      </c>
      <c r="S186" t="b">
        <f t="shared" si="192"/>
        <v>1</v>
      </c>
      <c r="T186" t="b">
        <f t="shared" si="193"/>
        <v>1</v>
      </c>
      <c r="U186" t="b">
        <f t="shared" si="194"/>
        <v>0</v>
      </c>
      <c r="V186" t="b">
        <f t="shared" si="195"/>
        <v>0</v>
      </c>
      <c r="W186" t="b">
        <f t="shared" si="196"/>
        <v>0</v>
      </c>
      <c r="X186" t="b">
        <f t="shared" si="197"/>
        <v>0</v>
      </c>
      <c r="Y186" t="b">
        <f t="shared" si="198"/>
        <v>0</v>
      </c>
      <c r="Z186" t="b">
        <f t="shared" si="199"/>
        <v>0</v>
      </c>
      <c r="AA186" t="b">
        <f t="shared" si="200"/>
        <v>0</v>
      </c>
      <c r="AB186" t="b">
        <f t="shared" si="201"/>
        <v>1</v>
      </c>
      <c r="AC186" t="b">
        <f t="shared" si="202"/>
        <v>0</v>
      </c>
      <c r="AD186" t="b">
        <f t="shared" si="203"/>
        <v>0</v>
      </c>
      <c r="AE186" t="b">
        <f t="shared" si="204"/>
        <v>0</v>
      </c>
      <c r="AF186" t="b">
        <f t="shared" si="205"/>
        <v>0</v>
      </c>
      <c r="AG186" t="b">
        <f t="shared" si="206"/>
        <v>0</v>
      </c>
      <c r="AH186" t="b">
        <f t="shared" si="207"/>
        <v>0</v>
      </c>
      <c r="AI186" t="b">
        <f t="shared" si="208"/>
        <v>0</v>
      </c>
      <c r="AJ186" t="b">
        <f t="shared" si="209"/>
        <v>0</v>
      </c>
      <c r="AK186" t="b">
        <f t="shared" si="210"/>
        <v>0</v>
      </c>
      <c r="AL186" t="b">
        <f t="shared" si="211"/>
        <v>0</v>
      </c>
      <c r="AM186" t="b">
        <f t="shared" si="212"/>
        <v>0</v>
      </c>
      <c r="AN186" t="b">
        <f t="shared" si="213"/>
        <v>0</v>
      </c>
      <c r="AO186" t="b">
        <f t="shared" si="214"/>
        <v>0</v>
      </c>
      <c r="AP186" t="b">
        <f t="shared" si="215"/>
        <v>0</v>
      </c>
      <c r="AQ186" t="b">
        <f t="shared" si="216"/>
        <v>0</v>
      </c>
      <c r="AR186" t="b">
        <f t="shared" si="217"/>
        <v>0</v>
      </c>
      <c r="AS186" t="b">
        <f t="shared" si="218"/>
        <v>0</v>
      </c>
      <c r="AT186" t="b">
        <f t="shared" si="219"/>
        <v>0</v>
      </c>
      <c r="AU186" t="b">
        <f t="shared" si="220"/>
        <v>0</v>
      </c>
      <c r="AV186" t="b">
        <f t="shared" si="221"/>
        <v>0</v>
      </c>
      <c r="AW186" t="b">
        <f t="shared" si="222"/>
        <v>0</v>
      </c>
      <c r="AX186" t="b">
        <f t="shared" si="223"/>
        <v>0</v>
      </c>
      <c r="AY186" t="b">
        <f t="shared" si="224"/>
        <v>0</v>
      </c>
      <c r="AZ186" t="b">
        <f t="shared" si="225"/>
        <v>1</v>
      </c>
      <c r="BA186" t="b">
        <f t="shared" si="226"/>
        <v>0</v>
      </c>
      <c r="BB186" t="b">
        <f t="shared" si="227"/>
        <v>0</v>
      </c>
      <c r="BC186" t="b">
        <f t="shared" si="228"/>
        <v>0</v>
      </c>
      <c r="BD186" t="b">
        <f t="shared" si="229"/>
        <v>0</v>
      </c>
      <c r="BE186" t="b">
        <f t="shared" si="230"/>
        <v>0</v>
      </c>
      <c r="BF186" t="b">
        <f t="shared" si="231"/>
        <v>0</v>
      </c>
      <c r="BG186" t="b">
        <f t="shared" si="232"/>
        <v>0</v>
      </c>
      <c r="BH186" t="b">
        <f t="shared" si="233"/>
        <v>0</v>
      </c>
      <c r="BI186" t="b">
        <f t="shared" si="234"/>
        <v>0</v>
      </c>
      <c r="BJ186" t="b">
        <f t="shared" si="235"/>
        <v>0</v>
      </c>
      <c r="BK186" t="b">
        <f t="shared" si="236"/>
        <v>0</v>
      </c>
      <c r="BL186" t="b">
        <f t="shared" si="237"/>
        <v>1</v>
      </c>
      <c r="BM186" t="b">
        <f t="shared" si="238"/>
        <v>0</v>
      </c>
      <c r="BN186" t="b">
        <f t="shared" si="239"/>
        <v>0</v>
      </c>
      <c r="BO186" t="b">
        <f t="shared" si="240"/>
        <v>0</v>
      </c>
      <c r="BP186" t="b">
        <f t="shared" si="241"/>
        <v>0</v>
      </c>
      <c r="BQ186" t="b">
        <f t="shared" si="242"/>
        <v>0</v>
      </c>
      <c r="BR186" t="b">
        <f t="shared" si="243"/>
        <v>0</v>
      </c>
      <c r="BS186" t="b">
        <f t="shared" si="244"/>
        <v>0</v>
      </c>
      <c r="BT186" t="b">
        <f t="shared" si="245"/>
        <v>0</v>
      </c>
      <c r="BU186" t="b">
        <f t="shared" si="246"/>
        <v>0</v>
      </c>
      <c r="BV186" t="b">
        <f t="shared" si="247"/>
        <v>0</v>
      </c>
      <c r="BW186" t="b">
        <f t="shared" si="248"/>
        <v>0</v>
      </c>
      <c r="BX186" t="b">
        <f t="shared" si="249"/>
        <v>0</v>
      </c>
      <c r="BY186" t="b">
        <f t="shared" si="250"/>
        <v>0</v>
      </c>
      <c r="BZ186" t="b">
        <f t="shared" si="251"/>
        <v>0</v>
      </c>
      <c r="CA186" t="b">
        <f t="shared" si="252"/>
        <v>0</v>
      </c>
      <c r="CB186" t="b">
        <f t="shared" si="253"/>
        <v>0</v>
      </c>
      <c r="CC186" t="b">
        <f t="shared" si="254"/>
        <v>0</v>
      </c>
      <c r="CD186" t="b">
        <f t="shared" si="255"/>
        <v>0</v>
      </c>
      <c r="CE186" t="b">
        <f t="shared" si="256"/>
        <v>0</v>
      </c>
      <c r="CF186" t="b">
        <f t="shared" si="257"/>
        <v>0</v>
      </c>
      <c r="CG186" t="b">
        <f t="shared" si="258"/>
        <v>0</v>
      </c>
      <c r="CH186" t="b">
        <f t="shared" si="259"/>
        <v>0</v>
      </c>
      <c r="CI186" t="b">
        <f t="shared" si="260"/>
        <v>0</v>
      </c>
      <c r="CJ186" t="b">
        <f t="shared" si="261"/>
        <v>0</v>
      </c>
      <c r="CK186" t="b">
        <f t="shared" si="262"/>
        <v>0</v>
      </c>
      <c r="CL186" t="b">
        <f t="shared" si="263"/>
        <v>0</v>
      </c>
      <c r="CM186" t="b">
        <f t="shared" si="264"/>
        <v>0</v>
      </c>
      <c r="CN186" t="b">
        <f t="shared" si="265"/>
        <v>0</v>
      </c>
      <c r="CO186" t="b">
        <f t="shared" si="266"/>
        <v>0</v>
      </c>
      <c r="CP186" t="b">
        <f t="shared" si="267"/>
        <v>0</v>
      </c>
      <c r="CQ186" t="b">
        <f t="shared" si="268"/>
        <v>0</v>
      </c>
      <c r="CR186" t="b">
        <f t="shared" si="269"/>
        <v>0</v>
      </c>
      <c r="CS186" t="b">
        <f t="shared" si="270"/>
        <v>0</v>
      </c>
      <c r="CT186" t="b">
        <f t="shared" si="271"/>
        <v>0</v>
      </c>
      <c r="CU186" t="b">
        <f t="shared" si="272"/>
        <v>0</v>
      </c>
      <c r="CV186" t="b">
        <f t="shared" si="273"/>
        <v>0</v>
      </c>
      <c r="CW186" t="b">
        <f t="shared" si="274"/>
        <v>0</v>
      </c>
      <c r="CX186" t="b">
        <f t="shared" si="275"/>
        <v>0</v>
      </c>
      <c r="CY186" t="b">
        <f t="shared" si="276"/>
        <v>0</v>
      </c>
      <c r="CZ186" t="b">
        <f t="shared" si="277"/>
        <v>0</v>
      </c>
      <c r="DA186" t="b">
        <f t="shared" si="278"/>
        <v>0</v>
      </c>
      <c r="DB186" t="b">
        <f t="shared" si="279"/>
        <v>0</v>
      </c>
      <c r="DC186" t="b">
        <f t="shared" si="280"/>
        <v>0</v>
      </c>
      <c r="DD186" t="b">
        <f t="shared" si="281"/>
        <v>0</v>
      </c>
    </row>
    <row r="187" spans="1:108">
      <c r="A187" t="s">
        <v>1654</v>
      </c>
      <c r="C187" t="s">
        <v>1655</v>
      </c>
      <c r="E187" t="s">
        <v>987</v>
      </c>
      <c r="F187" t="s">
        <v>969</v>
      </c>
      <c r="G187" t="s">
        <v>970</v>
      </c>
      <c r="H187" t="s">
        <v>7428</v>
      </c>
      <c r="I187" t="s">
        <v>7418</v>
      </c>
      <c r="J187" t="s">
        <v>113</v>
      </c>
      <c r="K187" t="s">
        <v>114</v>
      </c>
      <c r="L187" t="s">
        <v>6630</v>
      </c>
      <c r="M187" t="s">
        <v>1656</v>
      </c>
      <c r="N187" t="s">
        <v>1657</v>
      </c>
      <c r="O187" t="b">
        <f t="shared" si="188"/>
        <v>0</v>
      </c>
      <c r="P187" t="b">
        <f t="shared" si="189"/>
        <v>1</v>
      </c>
      <c r="Q187" t="b">
        <f t="shared" si="190"/>
        <v>1</v>
      </c>
      <c r="R187" t="b">
        <f t="shared" si="191"/>
        <v>1</v>
      </c>
      <c r="S187" t="b">
        <f t="shared" si="192"/>
        <v>1</v>
      </c>
      <c r="T187" t="b">
        <f t="shared" si="193"/>
        <v>1</v>
      </c>
      <c r="U187" t="b">
        <f t="shared" si="194"/>
        <v>1</v>
      </c>
      <c r="V187" t="b">
        <f t="shared" si="195"/>
        <v>1</v>
      </c>
      <c r="W187" t="b">
        <f t="shared" si="196"/>
        <v>0</v>
      </c>
      <c r="X187" t="b">
        <f t="shared" si="197"/>
        <v>1</v>
      </c>
      <c r="Y187" t="b">
        <f t="shared" si="198"/>
        <v>1</v>
      </c>
      <c r="Z187" t="b">
        <f t="shared" si="199"/>
        <v>1</v>
      </c>
      <c r="AA187" t="b">
        <f t="shared" si="200"/>
        <v>1</v>
      </c>
      <c r="AB187" t="b">
        <f t="shared" si="201"/>
        <v>0</v>
      </c>
      <c r="AC187" t="b">
        <f t="shared" si="202"/>
        <v>0</v>
      </c>
      <c r="AD187" t="b">
        <f t="shared" si="203"/>
        <v>0</v>
      </c>
      <c r="AE187" t="b">
        <f t="shared" si="204"/>
        <v>0</v>
      </c>
      <c r="AF187" t="b">
        <f t="shared" si="205"/>
        <v>0</v>
      </c>
      <c r="AG187" t="b">
        <f t="shared" si="206"/>
        <v>0</v>
      </c>
      <c r="AH187" t="b">
        <f t="shared" si="207"/>
        <v>1</v>
      </c>
      <c r="AI187" t="b">
        <f t="shared" si="208"/>
        <v>1</v>
      </c>
      <c r="AJ187" t="b">
        <f t="shared" si="209"/>
        <v>0</v>
      </c>
      <c r="AK187" t="b">
        <f t="shared" si="210"/>
        <v>0</v>
      </c>
      <c r="AL187" t="b">
        <f t="shared" si="211"/>
        <v>1</v>
      </c>
      <c r="AM187" t="b">
        <f t="shared" si="212"/>
        <v>1</v>
      </c>
      <c r="AN187" t="b">
        <f t="shared" si="213"/>
        <v>0</v>
      </c>
      <c r="AO187" t="b">
        <f t="shared" si="214"/>
        <v>0</v>
      </c>
      <c r="AP187" t="b">
        <f t="shared" si="215"/>
        <v>0</v>
      </c>
      <c r="AQ187" t="b">
        <f t="shared" si="216"/>
        <v>1</v>
      </c>
      <c r="AR187" t="b">
        <f t="shared" si="217"/>
        <v>0</v>
      </c>
      <c r="AS187" t="b">
        <f t="shared" si="218"/>
        <v>0</v>
      </c>
      <c r="AT187" t="b">
        <f t="shared" si="219"/>
        <v>1</v>
      </c>
      <c r="AU187" t="b">
        <f t="shared" si="220"/>
        <v>0</v>
      </c>
      <c r="AV187" t="b">
        <f t="shared" si="221"/>
        <v>1</v>
      </c>
      <c r="AW187" t="b">
        <f t="shared" si="222"/>
        <v>1</v>
      </c>
      <c r="AX187" t="b">
        <f t="shared" si="223"/>
        <v>1</v>
      </c>
      <c r="AY187" t="b">
        <f t="shared" si="224"/>
        <v>0</v>
      </c>
      <c r="AZ187" t="b">
        <f t="shared" si="225"/>
        <v>0</v>
      </c>
      <c r="BA187" t="b">
        <f t="shared" si="226"/>
        <v>0</v>
      </c>
      <c r="BB187" t="b">
        <f t="shared" si="227"/>
        <v>0</v>
      </c>
      <c r="BC187" t="b">
        <f t="shared" si="228"/>
        <v>1</v>
      </c>
      <c r="BD187" t="b">
        <f t="shared" si="229"/>
        <v>0</v>
      </c>
      <c r="BE187" t="b">
        <f t="shared" si="230"/>
        <v>0</v>
      </c>
      <c r="BF187" t="b">
        <f t="shared" si="231"/>
        <v>1</v>
      </c>
      <c r="BG187" t="b">
        <f t="shared" si="232"/>
        <v>0</v>
      </c>
      <c r="BH187" t="b">
        <f t="shared" si="233"/>
        <v>0</v>
      </c>
      <c r="BI187" t="b">
        <f t="shared" si="234"/>
        <v>0</v>
      </c>
      <c r="BJ187" t="b">
        <f t="shared" si="235"/>
        <v>0</v>
      </c>
      <c r="BK187" t="b">
        <f t="shared" si="236"/>
        <v>0</v>
      </c>
      <c r="BL187" t="b">
        <f t="shared" si="237"/>
        <v>0</v>
      </c>
      <c r="BM187" t="b">
        <f t="shared" si="238"/>
        <v>0</v>
      </c>
      <c r="BN187" t="b">
        <f t="shared" si="239"/>
        <v>0</v>
      </c>
      <c r="BO187" t="b">
        <f t="shared" si="240"/>
        <v>1</v>
      </c>
      <c r="BP187" t="b">
        <f t="shared" si="241"/>
        <v>1</v>
      </c>
      <c r="BQ187" t="b">
        <f t="shared" si="242"/>
        <v>0</v>
      </c>
      <c r="BR187" t="b">
        <f t="shared" si="243"/>
        <v>0</v>
      </c>
      <c r="BS187" t="b">
        <f t="shared" si="244"/>
        <v>0</v>
      </c>
      <c r="BT187" t="b">
        <f t="shared" si="245"/>
        <v>0</v>
      </c>
      <c r="BU187" t="b">
        <f t="shared" si="246"/>
        <v>0</v>
      </c>
      <c r="BV187" t="b">
        <f t="shared" si="247"/>
        <v>0</v>
      </c>
      <c r="BW187" t="b">
        <f t="shared" si="248"/>
        <v>0</v>
      </c>
      <c r="BX187" t="b">
        <f t="shared" si="249"/>
        <v>1</v>
      </c>
      <c r="BY187" t="b">
        <f t="shared" si="250"/>
        <v>1</v>
      </c>
      <c r="BZ187" t="b">
        <f t="shared" si="251"/>
        <v>0</v>
      </c>
      <c r="CA187" t="b">
        <f t="shared" si="252"/>
        <v>1</v>
      </c>
      <c r="CB187" t="b">
        <f t="shared" si="253"/>
        <v>0</v>
      </c>
      <c r="CC187" t="b">
        <f t="shared" si="254"/>
        <v>0</v>
      </c>
      <c r="CD187" t="b">
        <f t="shared" si="255"/>
        <v>0</v>
      </c>
      <c r="CE187" t="b">
        <f t="shared" si="256"/>
        <v>1</v>
      </c>
      <c r="CF187" t="b">
        <f t="shared" si="257"/>
        <v>0</v>
      </c>
      <c r="CG187" t="b">
        <f t="shared" si="258"/>
        <v>0</v>
      </c>
      <c r="CH187" t="b">
        <f t="shared" si="259"/>
        <v>0</v>
      </c>
      <c r="CI187" t="b">
        <f t="shared" si="260"/>
        <v>0</v>
      </c>
      <c r="CJ187" t="b">
        <f t="shared" si="261"/>
        <v>0</v>
      </c>
      <c r="CK187" t="b">
        <f t="shared" si="262"/>
        <v>0</v>
      </c>
      <c r="CL187" t="b">
        <f t="shared" si="263"/>
        <v>1</v>
      </c>
      <c r="CM187" t="b">
        <f t="shared" si="264"/>
        <v>0</v>
      </c>
      <c r="CN187" t="b">
        <f t="shared" si="265"/>
        <v>0</v>
      </c>
      <c r="CO187" t="b">
        <f t="shared" si="266"/>
        <v>1</v>
      </c>
      <c r="CP187" t="b">
        <f t="shared" si="267"/>
        <v>0</v>
      </c>
      <c r="CQ187" t="b">
        <f t="shared" si="268"/>
        <v>0</v>
      </c>
      <c r="CR187" t="b">
        <f t="shared" si="269"/>
        <v>1</v>
      </c>
      <c r="CS187" t="b">
        <f t="shared" si="270"/>
        <v>0</v>
      </c>
      <c r="CT187" t="b">
        <f t="shared" si="271"/>
        <v>0</v>
      </c>
      <c r="CU187" t="b">
        <f t="shared" si="272"/>
        <v>0</v>
      </c>
      <c r="CV187" t="b">
        <f t="shared" si="273"/>
        <v>1</v>
      </c>
      <c r="CW187" t="b">
        <f t="shared" si="274"/>
        <v>0</v>
      </c>
      <c r="CX187" t="b">
        <f t="shared" si="275"/>
        <v>0</v>
      </c>
      <c r="CY187" t="b">
        <f t="shared" si="276"/>
        <v>0</v>
      </c>
      <c r="CZ187" t="b">
        <f t="shared" si="277"/>
        <v>0</v>
      </c>
      <c r="DA187" t="b">
        <f t="shared" si="278"/>
        <v>0</v>
      </c>
      <c r="DB187" t="b">
        <f t="shared" si="279"/>
        <v>0</v>
      </c>
      <c r="DC187" t="b">
        <f t="shared" si="280"/>
        <v>0</v>
      </c>
      <c r="DD187" t="b">
        <f t="shared" si="281"/>
        <v>0</v>
      </c>
    </row>
    <row r="188" spans="1:108">
      <c r="A188" s="11" t="s">
        <v>1677</v>
      </c>
      <c r="C188" t="s">
        <v>1678</v>
      </c>
      <c r="E188" t="s">
        <v>987</v>
      </c>
      <c r="F188" t="s">
        <v>969</v>
      </c>
      <c r="G188" t="s">
        <v>970</v>
      </c>
      <c r="H188" t="s">
        <v>7428</v>
      </c>
      <c r="I188" t="s">
        <v>7418</v>
      </c>
      <c r="J188" s="4" t="s">
        <v>109</v>
      </c>
      <c r="K188" t="s">
        <v>109</v>
      </c>
      <c r="L188" t="s">
        <v>6367</v>
      </c>
      <c r="M188" t="s">
        <v>6079</v>
      </c>
      <c r="N188" t="s">
        <v>187</v>
      </c>
      <c r="O188" t="b">
        <f t="shared" si="188"/>
        <v>0</v>
      </c>
      <c r="P188" t="b">
        <f t="shared" si="189"/>
        <v>0</v>
      </c>
      <c r="Q188" t="b">
        <f t="shared" si="190"/>
        <v>0</v>
      </c>
      <c r="R188" t="b">
        <f t="shared" si="191"/>
        <v>0</v>
      </c>
      <c r="S188" t="b">
        <f t="shared" si="192"/>
        <v>0</v>
      </c>
      <c r="T188" t="b">
        <f t="shared" si="193"/>
        <v>0</v>
      </c>
      <c r="U188" t="b">
        <f t="shared" si="194"/>
        <v>0</v>
      </c>
      <c r="V188" t="b">
        <f t="shared" si="195"/>
        <v>0</v>
      </c>
      <c r="W188" t="b">
        <f t="shared" si="196"/>
        <v>0</v>
      </c>
      <c r="X188" t="b">
        <f t="shared" si="197"/>
        <v>0</v>
      </c>
      <c r="Y188" t="b">
        <f t="shared" si="198"/>
        <v>0</v>
      </c>
      <c r="Z188" t="b">
        <f t="shared" si="199"/>
        <v>0</v>
      </c>
      <c r="AA188" t="b">
        <f t="shared" si="200"/>
        <v>0</v>
      </c>
      <c r="AB188" t="b">
        <f t="shared" si="201"/>
        <v>0</v>
      </c>
      <c r="AC188" t="b">
        <f t="shared" si="202"/>
        <v>0</v>
      </c>
      <c r="AD188" t="b">
        <f t="shared" si="203"/>
        <v>0</v>
      </c>
      <c r="AE188" t="b">
        <f t="shared" si="204"/>
        <v>0</v>
      </c>
      <c r="AF188" t="b">
        <f t="shared" si="205"/>
        <v>0</v>
      </c>
      <c r="AG188" t="b">
        <f t="shared" si="206"/>
        <v>0</v>
      </c>
      <c r="AH188" t="b">
        <f t="shared" si="207"/>
        <v>0</v>
      </c>
      <c r="AI188" t="b">
        <f t="shared" si="208"/>
        <v>0</v>
      </c>
      <c r="AJ188" t="b">
        <f t="shared" si="209"/>
        <v>0</v>
      </c>
      <c r="AK188" t="b">
        <f t="shared" si="210"/>
        <v>0</v>
      </c>
      <c r="AL188" t="b">
        <f t="shared" si="211"/>
        <v>0</v>
      </c>
      <c r="AM188" t="b">
        <f t="shared" si="212"/>
        <v>0</v>
      </c>
      <c r="AN188" t="b">
        <f t="shared" si="213"/>
        <v>0</v>
      </c>
      <c r="AO188" t="b">
        <f t="shared" si="214"/>
        <v>0</v>
      </c>
      <c r="AP188" t="b">
        <f t="shared" si="215"/>
        <v>0</v>
      </c>
      <c r="AQ188" t="b">
        <f t="shared" si="216"/>
        <v>0</v>
      </c>
      <c r="AR188" t="b">
        <f t="shared" si="217"/>
        <v>0</v>
      </c>
      <c r="AS188" t="b">
        <f t="shared" si="218"/>
        <v>0</v>
      </c>
      <c r="AT188" t="b">
        <f t="shared" si="219"/>
        <v>0</v>
      </c>
      <c r="AU188" t="b">
        <f t="shared" si="220"/>
        <v>0</v>
      </c>
      <c r="AV188" t="b">
        <f t="shared" si="221"/>
        <v>0</v>
      </c>
      <c r="AW188" t="b">
        <f t="shared" si="222"/>
        <v>0</v>
      </c>
      <c r="AX188" t="b">
        <f t="shared" si="223"/>
        <v>0</v>
      </c>
      <c r="AY188" t="b">
        <f t="shared" si="224"/>
        <v>0</v>
      </c>
      <c r="AZ188" t="b">
        <f t="shared" si="225"/>
        <v>0</v>
      </c>
      <c r="BA188" t="b">
        <f t="shared" si="226"/>
        <v>0</v>
      </c>
      <c r="BB188" t="b">
        <f t="shared" si="227"/>
        <v>0</v>
      </c>
      <c r="BC188" t="b">
        <f t="shared" si="228"/>
        <v>0</v>
      </c>
      <c r="BD188" t="b">
        <f t="shared" si="229"/>
        <v>0</v>
      </c>
      <c r="BE188" t="b">
        <f t="shared" si="230"/>
        <v>0</v>
      </c>
      <c r="BF188" t="b">
        <f t="shared" si="231"/>
        <v>0</v>
      </c>
      <c r="BG188" t="b">
        <f t="shared" si="232"/>
        <v>0</v>
      </c>
      <c r="BH188" t="b">
        <f t="shared" si="233"/>
        <v>0</v>
      </c>
      <c r="BI188" t="b">
        <f t="shared" si="234"/>
        <v>0</v>
      </c>
      <c r="BJ188" t="b">
        <f t="shared" si="235"/>
        <v>0</v>
      </c>
      <c r="BK188" t="b">
        <f t="shared" si="236"/>
        <v>0</v>
      </c>
      <c r="BL188" t="b">
        <f t="shared" si="237"/>
        <v>0</v>
      </c>
      <c r="BM188" t="b">
        <f t="shared" si="238"/>
        <v>0</v>
      </c>
      <c r="BN188" t="b">
        <f t="shared" si="239"/>
        <v>0</v>
      </c>
      <c r="BO188" t="b">
        <f t="shared" si="240"/>
        <v>0</v>
      </c>
      <c r="BP188" t="b">
        <f t="shared" si="241"/>
        <v>0</v>
      </c>
      <c r="BQ188" t="b">
        <f t="shared" si="242"/>
        <v>0</v>
      </c>
      <c r="BR188" t="b">
        <f t="shared" si="243"/>
        <v>0</v>
      </c>
      <c r="BS188" t="b">
        <f t="shared" si="244"/>
        <v>0</v>
      </c>
      <c r="BT188" t="b">
        <f t="shared" si="245"/>
        <v>0</v>
      </c>
      <c r="BU188" t="b">
        <f t="shared" si="246"/>
        <v>0</v>
      </c>
      <c r="BV188" t="b">
        <f t="shared" si="247"/>
        <v>0</v>
      </c>
      <c r="BW188" t="b">
        <f t="shared" si="248"/>
        <v>0</v>
      </c>
      <c r="BX188" t="b">
        <f t="shared" si="249"/>
        <v>0</v>
      </c>
      <c r="BY188" t="b">
        <f t="shared" si="250"/>
        <v>0</v>
      </c>
      <c r="BZ188" t="b">
        <f t="shared" si="251"/>
        <v>0</v>
      </c>
      <c r="CA188" t="b">
        <f t="shared" si="252"/>
        <v>0</v>
      </c>
      <c r="CB188" t="b">
        <f t="shared" si="253"/>
        <v>0</v>
      </c>
      <c r="CC188" t="b">
        <f t="shared" si="254"/>
        <v>0</v>
      </c>
      <c r="CD188" t="b">
        <f t="shared" si="255"/>
        <v>0</v>
      </c>
      <c r="CE188" t="b">
        <f t="shared" si="256"/>
        <v>0</v>
      </c>
      <c r="CF188" t="b">
        <f t="shared" si="257"/>
        <v>0</v>
      </c>
      <c r="CG188" t="b">
        <f t="shared" si="258"/>
        <v>0</v>
      </c>
      <c r="CH188" t="b">
        <f t="shared" si="259"/>
        <v>0</v>
      </c>
      <c r="CI188" t="b">
        <f t="shared" si="260"/>
        <v>0</v>
      </c>
      <c r="CJ188" t="b">
        <f t="shared" si="261"/>
        <v>0</v>
      </c>
      <c r="CK188" t="b">
        <f t="shared" si="262"/>
        <v>0</v>
      </c>
      <c r="CL188" t="b">
        <f t="shared" si="263"/>
        <v>0</v>
      </c>
      <c r="CM188" t="b">
        <f t="shared" si="264"/>
        <v>0</v>
      </c>
      <c r="CN188" t="b">
        <f t="shared" si="265"/>
        <v>0</v>
      </c>
      <c r="CO188" t="b">
        <f t="shared" si="266"/>
        <v>0</v>
      </c>
      <c r="CP188" t="b">
        <f t="shared" si="267"/>
        <v>0</v>
      </c>
      <c r="CQ188" t="b">
        <f t="shared" si="268"/>
        <v>0</v>
      </c>
      <c r="CR188" t="b">
        <f t="shared" si="269"/>
        <v>0</v>
      </c>
      <c r="CS188" t="b">
        <f t="shared" si="270"/>
        <v>0</v>
      </c>
      <c r="CT188" t="b">
        <f t="shared" si="271"/>
        <v>0</v>
      </c>
      <c r="CU188" t="b">
        <f t="shared" si="272"/>
        <v>0</v>
      </c>
      <c r="CV188" t="b">
        <f t="shared" si="273"/>
        <v>0</v>
      </c>
      <c r="CW188" t="b">
        <f t="shared" si="274"/>
        <v>0</v>
      </c>
      <c r="CX188" t="b">
        <f t="shared" si="275"/>
        <v>0</v>
      </c>
      <c r="CY188" t="b">
        <f t="shared" si="276"/>
        <v>0</v>
      </c>
      <c r="CZ188" t="b">
        <f t="shared" si="277"/>
        <v>0</v>
      </c>
      <c r="DA188" t="b">
        <f t="shared" si="278"/>
        <v>0</v>
      </c>
      <c r="DB188" t="b">
        <f t="shared" si="279"/>
        <v>0</v>
      </c>
      <c r="DC188" t="b">
        <f t="shared" si="280"/>
        <v>0</v>
      </c>
      <c r="DD188" t="b">
        <f t="shared" si="281"/>
        <v>0</v>
      </c>
    </row>
    <row r="189" spans="1:108">
      <c r="A189" t="s">
        <v>1684</v>
      </c>
      <c r="C189" t="s">
        <v>1685</v>
      </c>
      <c r="E189" t="s">
        <v>987</v>
      </c>
      <c r="F189" t="s">
        <v>969</v>
      </c>
      <c r="G189" t="s">
        <v>970</v>
      </c>
      <c r="H189" t="s">
        <v>7428</v>
      </c>
      <c r="I189" t="s">
        <v>7418</v>
      </c>
      <c r="J189" t="s">
        <v>16</v>
      </c>
      <c r="K189" t="s">
        <v>16</v>
      </c>
      <c r="L189" t="s">
        <v>6391</v>
      </c>
      <c r="M189" t="s">
        <v>6079</v>
      </c>
      <c r="N189" t="s">
        <v>81</v>
      </c>
      <c r="O189" t="b">
        <f t="shared" si="188"/>
        <v>0</v>
      </c>
      <c r="P189" t="b">
        <f t="shared" si="189"/>
        <v>1</v>
      </c>
      <c r="Q189" t="b">
        <f t="shared" si="190"/>
        <v>0</v>
      </c>
      <c r="R189" t="b">
        <f t="shared" si="191"/>
        <v>0</v>
      </c>
      <c r="S189" t="b">
        <f t="shared" si="192"/>
        <v>0</v>
      </c>
      <c r="T189" t="b">
        <f t="shared" si="193"/>
        <v>1</v>
      </c>
      <c r="U189" t="b">
        <f t="shared" si="194"/>
        <v>0</v>
      </c>
      <c r="V189" t="b">
        <f t="shared" si="195"/>
        <v>0</v>
      </c>
      <c r="W189" t="b">
        <f t="shared" si="196"/>
        <v>0</v>
      </c>
      <c r="X189" t="b">
        <f t="shared" si="197"/>
        <v>0</v>
      </c>
      <c r="Y189" t="b">
        <f t="shared" si="198"/>
        <v>0</v>
      </c>
      <c r="Z189" t="b">
        <f t="shared" si="199"/>
        <v>0</v>
      </c>
      <c r="AA189" t="b">
        <f t="shared" si="200"/>
        <v>0</v>
      </c>
      <c r="AB189" t="b">
        <f t="shared" si="201"/>
        <v>0</v>
      </c>
      <c r="AC189" t="b">
        <f t="shared" si="202"/>
        <v>0</v>
      </c>
      <c r="AD189" t="b">
        <f t="shared" si="203"/>
        <v>0</v>
      </c>
      <c r="AE189" t="b">
        <f t="shared" si="204"/>
        <v>0</v>
      </c>
      <c r="AF189" t="b">
        <f t="shared" si="205"/>
        <v>0</v>
      </c>
      <c r="AG189" t="b">
        <f t="shared" si="206"/>
        <v>0</v>
      </c>
      <c r="AH189" t="b">
        <f t="shared" si="207"/>
        <v>0</v>
      </c>
      <c r="AI189" t="b">
        <f t="shared" si="208"/>
        <v>0</v>
      </c>
      <c r="AJ189" t="b">
        <f t="shared" si="209"/>
        <v>0</v>
      </c>
      <c r="AK189" t="b">
        <f t="shared" si="210"/>
        <v>0</v>
      </c>
      <c r="AL189" t="b">
        <f t="shared" si="211"/>
        <v>0</v>
      </c>
      <c r="AM189" t="b">
        <f t="shared" si="212"/>
        <v>0</v>
      </c>
      <c r="AN189" t="b">
        <f t="shared" si="213"/>
        <v>0</v>
      </c>
      <c r="AO189" t="b">
        <f t="shared" si="214"/>
        <v>0</v>
      </c>
      <c r="AP189" t="b">
        <f t="shared" si="215"/>
        <v>0</v>
      </c>
      <c r="AQ189" t="b">
        <f t="shared" si="216"/>
        <v>0</v>
      </c>
      <c r="AR189" t="b">
        <f t="shared" si="217"/>
        <v>0</v>
      </c>
      <c r="AS189" t="b">
        <f t="shared" si="218"/>
        <v>0</v>
      </c>
      <c r="AT189" t="b">
        <f t="shared" si="219"/>
        <v>0</v>
      </c>
      <c r="AU189" t="b">
        <f t="shared" si="220"/>
        <v>0</v>
      </c>
      <c r="AV189" t="b">
        <f t="shared" si="221"/>
        <v>0</v>
      </c>
      <c r="AW189" t="b">
        <f t="shared" si="222"/>
        <v>0</v>
      </c>
      <c r="AX189" t="b">
        <f t="shared" si="223"/>
        <v>0</v>
      </c>
      <c r="AY189" t="b">
        <f t="shared" si="224"/>
        <v>0</v>
      </c>
      <c r="AZ189" t="b">
        <f t="shared" si="225"/>
        <v>0</v>
      </c>
      <c r="BA189" t="b">
        <f t="shared" si="226"/>
        <v>0</v>
      </c>
      <c r="BB189" t="b">
        <f t="shared" si="227"/>
        <v>0</v>
      </c>
      <c r="BC189" t="b">
        <f t="shared" si="228"/>
        <v>0</v>
      </c>
      <c r="BD189" t="b">
        <f t="shared" si="229"/>
        <v>0</v>
      </c>
      <c r="BE189" t="b">
        <f t="shared" si="230"/>
        <v>0</v>
      </c>
      <c r="BF189" t="b">
        <f t="shared" si="231"/>
        <v>0</v>
      </c>
      <c r="BG189" t="b">
        <f t="shared" si="232"/>
        <v>0</v>
      </c>
      <c r="BH189" t="b">
        <f t="shared" si="233"/>
        <v>0</v>
      </c>
      <c r="BI189" t="b">
        <f t="shared" si="234"/>
        <v>0</v>
      </c>
      <c r="BJ189" t="b">
        <f t="shared" si="235"/>
        <v>0</v>
      </c>
      <c r="BK189" t="b">
        <f t="shared" si="236"/>
        <v>0</v>
      </c>
      <c r="BL189" t="b">
        <f t="shared" si="237"/>
        <v>0</v>
      </c>
      <c r="BM189" t="b">
        <f t="shared" si="238"/>
        <v>0</v>
      </c>
      <c r="BN189" t="b">
        <f t="shared" si="239"/>
        <v>0</v>
      </c>
      <c r="BO189" t="b">
        <f t="shared" si="240"/>
        <v>0</v>
      </c>
      <c r="BP189" t="b">
        <f t="shared" si="241"/>
        <v>0</v>
      </c>
      <c r="BQ189" t="b">
        <f t="shared" si="242"/>
        <v>0</v>
      </c>
      <c r="BR189" t="b">
        <f t="shared" si="243"/>
        <v>0</v>
      </c>
      <c r="BS189" t="b">
        <f t="shared" si="244"/>
        <v>0</v>
      </c>
      <c r="BT189" t="b">
        <f t="shared" si="245"/>
        <v>0</v>
      </c>
      <c r="BU189" t="b">
        <f t="shared" si="246"/>
        <v>0</v>
      </c>
      <c r="BV189" t="b">
        <f t="shared" si="247"/>
        <v>0</v>
      </c>
      <c r="BW189" t="b">
        <f t="shared" si="248"/>
        <v>0</v>
      </c>
      <c r="BX189" t="b">
        <f t="shared" si="249"/>
        <v>0</v>
      </c>
      <c r="BY189" t="b">
        <f t="shared" si="250"/>
        <v>0</v>
      </c>
      <c r="BZ189" t="b">
        <f t="shared" si="251"/>
        <v>0</v>
      </c>
      <c r="CA189" t="b">
        <f t="shared" si="252"/>
        <v>0</v>
      </c>
      <c r="CB189" t="b">
        <f t="shared" si="253"/>
        <v>0</v>
      </c>
      <c r="CC189" t="b">
        <f t="shared" si="254"/>
        <v>0</v>
      </c>
      <c r="CD189" t="b">
        <f t="shared" si="255"/>
        <v>0</v>
      </c>
      <c r="CE189" t="b">
        <f t="shared" si="256"/>
        <v>0</v>
      </c>
      <c r="CF189" t="b">
        <f t="shared" si="257"/>
        <v>0</v>
      </c>
      <c r="CG189" t="b">
        <f t="shared" si="258"/>
        <v>0</v>
      </c>
      <c r="CH189" t="b">
        <f t="shared" si="259"/>
        <v>1</v>
      </c>
      <c r="CI189" t="b">
        <f t="shared" si="260"/>
        <v>0</v>
      </c>
      <c r="CJ189" t="b">
        <f t="shared" si="261"/>
        <v>0</v>
      </c>
      <c r="CK189" t="b">
        <f t="shared" si="262"/>
        <v>0</v>
      </c>
      <c r="CL189" t="b">
        <f t="shared" si="263"/>
        <v>0</v>
      </c>
      <c r="CM189" t="b">
        <f t="shared" si="264"/>
        <v>0</v>
      </c>
      <c r="CN189" t="b">
        <f t="shared" si="265"/>
        <v>0</v>
      </c>
      <c r="CO189" t="b">
        <f t="shared" si="266"/>
        <v>0</v>
      </c>
      <c r="CP189" t="b">
        <f t="shared" si="267"/>
        <v>0</v>
      </c>
      <c r="CQ189" t="b">
        <f t="shared" si="268"/>
        <v>0</v>
      </c>
      <c r="CR189" t="b">
        <f t="shared" si="269"/>
        <v>0</v>
      </c>
      <c r="CS189" t="b">
        <f t="shared" si="270"/>
        <v>0</v>
      </c>
      <c r="CT189" t="b">
        <f t="shared" si="271"/>
        <v>0</v>
      </c>
      <c r="CU189" t="b">
        <f t="shared" si="272"/>
        <v>0</v>
      </c>
      <c r="CV189" t="b">
        <f t="shared" si="273"/>
        <v>0</v>
      </c>
      <c r="CW189" t="b">
        <f t="shared" si="274"/>
        <v>0</v>
      </c>
      <c r="CX189" t="b">
        <f t="shared" si="275"/>
        <v>0</v>
      </c>
      <c r="CY189" t="b">
        <f t="shared" si="276"/>
        <v>0</v>
      </c>
      <c r="CZ189" t="b">
        <f t="shared" si="277"/>
        <v>0</v>
      </c>
      <c r="DA189" t="b">
        <f t="shared" si="278"/>
        <v>0</v>
      </c>
      <c r="DB189" t="b">
        <f t="shared" si="279"/>
        <v>0</v>
      </c>
      <c r="DC189" t="b">
        <f t="shared" si="280"/>
        <v>0</v>
      </c>
      <c r="DD189" t="b">
        <f t="shared" si="281"/>
        <v>0</v>
      </c>
    </row>
    <row r="190" spans="1:108">
      <c r="A190" t="s">
        <v>1686</v>
      </c>
      <c r="C190" t="s">
        <v>1685</v>
      </c>
      <c r="E190" t="s">
        <v>987</v>
      </c>
      <c r="F190" t="s">
        <v>969</v>
      </c>
      <c r="G190" t="s">
        <v>970</v>
      </c>
      <c r="H190" t="s">
        <v>7428</v>
      </c>
      <c r="I190" t="s">
        <v>7418</v>
      </c>
      <c r="J190" t="s">
        <v>16</v>
      </c>
      <c r="K190" t="s">
        <v>16</v>
      </c>
      <c r="L190" t="s">
        <v>6640</v>
      </c>
      <c r="M190" t="s">
        <v>6079</v>
      </c>
      <c r="N190" t="s">
        <v>1687</v>
      </c>
      <c r="O190" t="b">
        <f t="shared" si="188"/>
        <v>0</v>
      </c>
      <c r="P190" t="b">
        <f t="shared" si="189"/>
        <v>1</v>
      </c>
      <c r="Q190" t="b">
        <f t="shared" si="190"/>
        <v>0</v>
      </c>
      <c r="R190" t="b">
        <f t="shared" si="191"/>
        <v>1</v>
      </c>
      <c r="S190" t="b">
        <f t="shared" si="192"/>
        <v>1</v>
      </c>
      <c r="T190" t="b">
        <f t="shared" si="193"/>
        <v>1</v>
      </c>
      <c r="U190" t="b">
        <f t="shared" si="194"/>
        <v>0</v>
      </c>
      <c r="V190" t="b">
        <f t="shared" si="195"/>
        <v>1</v>
      </c>
      <c r="W190" t="b">
        <f t="shared" si="196"/>
        <v>1</v>
      </c>
      <c r="X190" t="b">
        <f t="shared" si="197"/>
        <v>0</v>
      </c>
      <c r="Y190" t="b">
        <f t="shared" si="198"/>
        <v>0</v>
      </c>
      <c r="Z190" t="b">
        <f t="shared" si="199"/>
        <v>0</v>
      </c>
      <c r="AA190" t="b">
        <f t="shared" si="200"/>
        <v>1</v>
      </c>
      <c r="AB190" t="b">
        <f t="shared" si="201"/>
        <v>0</v>
      </c>
      <c r="AC190" t="b">
        <f t="shared" si="202"/>
        <v>0</v>
      </c>
      <c r="AD190" t="b">
        <f t="shared" si="203"/>
        <v>0</v>
      </c>
      <c r="AE190" t="b">
        <f t="shared" si="204"/>
        <v>0</v>
      </c>
      <c r="AF190" t="b">
        <f t="shared" si="205"/>
        <v>0</v>
      </c>
      <c r="AG190" t="b">
        <f t="shared" si="206"/>
        <v>0</v>
      </c>
      <c r="AH190" t="b">
        <f t="shared" si="207"/>
        <v>0</v>
      </c>
      <c r="AI190" t="b">
        <f t="shared" si="208"/>
        <v>1</v>
      </c>
      <c r="AJ190" t="b">
        <f t="shared" si="209"/>
        <v>0</v>
      </c>
      <c r="AK190" t="b">
        <f t="shared" si="210"/>
        <v>0</v>
      </c>
      <c r="AL190" t="b">
        <f t="shared" si="211"/>
        <v>0</v>
      </c>
      <c r="AM190" t="b">
        <f t="shared" si="212"/>
        <v>0</v>
      </c>
      <c r="AN190" t="b">
        <f t="shared" si="213"/>
        <v>0</v>
      </c>
      <c r="AO190" t="b">
        <f t="shared" si="214"/>
        <v>0</v>
      </c>
      <c r="AP190" t="b">
        <f t="shared" si="215"/>
        <v>0</v>
      </c>
      <c r="AQ190" t="b">
        <f t="shared" si="216"/>
        <v>0</v>
      </c>
      <c r="AR190" t="b">
        <f t="shared" si="217"/>
        <v>0</v>
      </c>
      <c r="AS190" t="b">
        <f t="shared" si="218"/>
        <v>0</v>
      </c>
      <c r="AT190" t="b">
        <f t="shared" si="219"/>
        <v>0</v>
      </c>
      <c r="AU190" t="b">
        <f t="shared" si="220"/>
        <v>0</v>
      </c>
      <c r="AV190" t="b">
        <f t="shared" si="221"/>
        <v>1</v>
      </c>
      <c r="AW190" t="b">
        <f t="shared" si="222"/>
        <v>1</v>
      </c>
      <c r="AX190" t="b">
        <f t="shared" si="223"/>
        <v>0</v>
      </c>
      <c r="AY190" t="b">
        <f t="shared" si="224"/>
        <v>0</v>
      </c>
      <c r="AZ190" t="b">
        <f t="shared" si="225"/>
        <v>0</v>
      </c>
      <c r="BA190" t="b">
        <f t="shared" si="226"/>
        <v>0</v>
      </c>
      <c r="BB190" t="b">
        <f t="shared" si="227"/>
        <v>0</v>
      </c>
      <c r="BC190" t="b">
        <f t="shared" si="228"/>
        <v>1</v>
      </c>
      <c r="BD190" t="b">
        <f t="shared" si="229"/>
        <v>0</v>
      </c>
      <c r="BE190" t="b">
        <f t="shared" si="230"/>
        <v>0</v>
      </c>
      <c r="BF190" t="b">
        <f t="shared" si="231"/>
        <v>0</v>
      </c>
      <c r="BG190" t="b">
        <f t="shared" si="232"/>
        <v>0</v>
      </c>
      <c r="BH190" t="b">
        <f t="shared" si="233"/>
        <v>0</v>
      </c>
      <c r="BI190" t="b">
        <f t="shared" si="234"/>
        <v>0</v>
      </c>
      <c r="BJ190" t="b">
        <f t="shared" si="235"/>
        <v>0</v>
      </c>
      <c r="BK190" t="b">
        <f t="shared" si="236"/>
        <v>0</v>
      </c>
      <c r="BL190" t="b">
        <f t="shared" si="237"/>
        <v>0</v>
      </c>
      <c r="BM190" t="b">
        <f t="shared" si="238"/>
        <v>0</v>
      </c>
      <c r="BN190" t="b">
        <f t="shared" si="239"/>
        <v>0</v>
      </c>
      <c r="BO190" t="b">
        <f t="shared" si="240"/>
        <v>1</v>
      </c>
      <c r="BP190" t="b">
        <f t="shared" si="241"/>
        <v>1</v>
      </c>
      <c r="BQ190" t="b">
        <f t="shared" si="242"/>
        <v>0</v>
      </c>
      <c r="BR190" t="b">
        <f t="shared" si="243"/>
        <v>0</v>
      </c>
      <c r="BS190" t="b">
        <f t="shared" si="244"/>
        <v>0</v>
      </c>
      <c r="BT190" t="b">
        <f t="shared" si="245"/>
        <v>0</v>
      </c>
      <c r="BU190" t="b">
        <f t="shared" si="246"/>
        <v>0</v>
      </c>
      <c r="BV190" t="b">
        <f t="shared" si="247"/>
        <v>0</v>
      </c>
      <c r="BW190" t="b">
        <f t="shared" si="248"/>
        <v>0</v>
      </c>
      <c r="BX190" t="b">
        <f t="shared" si="249"/>
        <v>0</v>
      </c>
      <c r="BY190" t="b">
        <f t="shared" si="250"/>
        <v>0</v>
      </c>
      <c r="BZ190" t="b">
        <f t="shared" si="251"/>
        <v>1</v>
      </c>
      <c r="CA190" t="b">
        <f t="shared" si="252"/>
        <v>0</v>
      </c>
      <c r="CB190" t="b">
        <f t="shared" si="253"/>
        <v>0</v>
      </c>
      <c r="CC190" t="b">
        <f t="shared" si="254"/>
        <v>0</v>
      </c>
      <c r="CD190" t="b">
        <f t="shared" si="255"/>
        <v>0</v>
      </c>
      <c r="CE190" t="b">
        <f t="shared" si="256"/>
        <v>0</v>
      </c>
      <c r="CF190" t="b">
        <f t="shared" si="257"/>
        <v>0</v>
      </c>
      <c r="CG190" t="b">
        <f t="shared" si="258"/>
        <v>0</v>
      </c>
      <c r="CH190" t="b">
        <f t="shared" si="259"/>
        <v>1</v>
      </c>
      <c r="CI190" t="b">
        <f t="shared" si="260"/>
        <v>0</v>
      </c>
      <c r="CJ190" t="b">
        <f t="shared" si="261"/>
        <v>0</v>
      </c>
      <c r="CK190" t="b">
        <f t="shared" si="262"/>
        <v>0</v>
      </c>
      <c r="CL190" t="b">
        <f t="shared" si="263"/>
        <v>0</v>
      </c>
      <c r="CM190" t="b">
        <f t="shared" si="264"/>
        <v>0</v>
      </c>
      <c r="CN190" t="b">
        <f t="shared" si="265"/>
        <v>0</v>
      </c>
      <c r="CO190" t="b">
        <f t="shared" si="266"/>
        <v>0</v>
      </c>
      <c r="CP190" t="b">
        <f t="shared" si="267"/>
        <v>0</v>
      </c>
      <c r="CQ190" t="b">
        <f t="shared" si="268"/>
        <v>0</v>
      </c>
      <c r="CR190" t="b">
        <f t="shared" si="269"/>
        <v>0</v>
      </c>
      <c r="CS190" t="b">
        <f t="shared" si="270"/>
        <v>0</v>
      </c>
      <c r="CT190" t="b">
        <f t="shared" si="271"/>
        <v>0</v>
      </c>
      <c r="CU190" t="b">
        <f t="shared" si="272"/>
        <v>0</v>
      </c>
      <c r="CV190" t="b">
        <f t="shared" si="273"/>
        <v>0</v>
      </c>
      <c r="CW190" t="b">
        <f t="shared" si="274"/>
        <v>0</v>
      </c>
      <c r="CX190" t="b">
        <f t="shared" si="275"/>
        <v>0</v>
      </c>
      <c r="CY190" t="b">
        <f t="shared" si="276"/>
        <v>0</v>
      </c>
      <c r="CZ190" t="b">
        <f t="shared" si="277"/>
        <v>0</v>
      </c>
      <c r="DA190" t="b">
        <f t="shared" si="278"/>
        <v>0</v>
      </c>
      <c r="DB190" t="b">
        <f t="shared" si="279"/>
        <v>0</v>
      </c>
      <c r="DC190" t="b">
        <f t="shared" si="280"/>
        <v>0</v>
      </c>
      <c r="DD190" t="b">
        <f t="shared" si="281"/>
        <v>0</v>
      </c>
    </row>
    <row r="191" spans="1:108">
      <c r="A191" s="8" t="s">
        <v>1688</v>
      </c>
      <c r="C191" t="s">
        <v>1689</v>
      </c>
      <c r="E191" t="s">
        <v>987</v>
      </c>
      <c r="F191" t="s">
        <v>969</v>
      </c>
      <c r="G191" t="s">
        <v>970</v>
      </c>
      <c r="H191" t="s">
        <v>7428</v>
      </c>
      <c r="I191" t="s">
        <v>7418</v>
      </c>
      <c r="J191" t="s">
        <v>109</v>
      </c>
      <c r="K191" t="s">
        <v>109</v>
      </c>
      <c r="L191" t="s">
        <v>6641</v>
      </c>
      <c r="M191" t="s">
        <v>6079</v>
      </c>
      <c r="N191" t="s">
        <v>187</v>
      </c>
      <c r="O191" t="b">
        <f t="shared" si="188"/>
        <v>0</v>
      </c>
      <c r="P191" t="b">
        <f t="shared" si="189"/>
        <v>0</v>
      </c>
      <c r="Q191" t="b">
        <f t="shared" si="190"/>
        <v>0</v>
      </c>
      <c r="R191" t="b">
        <f t="shared" si="191"/>
        <v>0</v>
      </c>
      <c r="S191" t="b">
        <f t="shared" si="192"/>
        <v>0</v>
      </c>
      <c r="T191" t="b">
        <f t="shared" si="193"/>
        <v>0</v>
      </c>
      <c r="U191" t="b">
        <f t="shared" si="194"/>
        <v>0</v>
      </c>
      <c r="V191" t="b">
        <f t="shared" si="195"/>
        <v>0</v>
      </c>
      <c r="W191" t="b">
        <f t="shared" si="196"/>
        <v>0</v>
      </c>
      <c r="X191" t="b">
        <f t="shared" si="197"/>
        <v>0</v>
      </c>
      <c r="Y191" t="b">
        <f t="shared" si="198"/>
        <v>0</v>
      </c>
      <c r="Z191" t="b">
        <f t="shared" si="199"/>
        <v>0</v>
      </c>
      <c r="AA191" t="b">
        <f t="shared" si="200"/>
        <v>0</v>
      </c>
      <c r="AB191" t="b">
        <f t="shared" si="201"/>
        <v>0</v>
      </c>
      <c r="AC191" t="b">
        <f t="shared" si="202"/>
        <v>0</v>
      </c>
      <c r="AD191" t="b">
        <f t="shared" si="203"/>
        <v>0</v>
      </c>
      <c r="AE191" t="b">
        <f t="shared" si="204"/>
        <v>0</v>
      </c>
      <c r="AF191" t="b">
        <f t="shared" si="205"/>
        <v>0</v>
      </c>
      <c r="AG191" t="b">
        <f t="shared" si="206"/>
        <v>0</v>
      </c>
      <c r="AH191" t="b">
        <f t="shared" si="207"/>
        <v>0</v>
      </c>
      <c r="AI191" t="b">
        <f t="shared" si="208"/>
        <v>0</v>
      </c>
      <c r="AJ191" t="b">
        <f t="shared" si="209"/>
        <v>0</v>
      </c>
      <c r="AK191" t="b">
        <f t="shared" si="210"/>
        <v>0</v>
      </c>
      <c r="AL191" t="b">
        <f t="shared" si="211"/>
        <v>0</v>
      </c>
      <c r="AM191" t="b">
        <f t="shared" si="212"/>
        <v>0</v>
      </c>
      <c r="AN191" t="b">
        <f t="shared" si="213"/>
        <v>0</v>
      </c>
      <c r="AO191" t="b">
        <f t="shared" si="214"/>
        <v>0</v>
      </c>
      <c r="AP191" t="b">
        <f t="shared" si="215"/>
        <v>0</v>
      </c>
      <c r="AQ191" t="b">
        <f t="shared" si="216"/>
        <v>0</v>
      </c>
      <c r="AR191" t="b">
        <f t="shared" si="217"/>
        <v>0</v>
      </c>
      <c r="AS191" t="b">
        <f t="shared" si="218"/>
        <v>0</v>
      </c>
      <c r="AT191" t="b">
        <f t="shared" si="219"/>
        <v>0</v>
      </c>
      <c r="AU191" t="b">
        <f t="shared" si="220"/>
        <v>0</v>
      </c>
      <c r="AV191" t="b">
        <f t="shared" si="221"/>
        <v>0</v>
      </c>
      <c r="AW191" t="b">
        <f t="shared" si="222"/>
        <v>0</v>
      </c>
      <c r="AX191" t="b">
        <f t="shared" si="223"/>
        <v>0</v>
      </c>
      <c r="AY191" t="b">
        <f t="shared" si="224"/>
        <v>0</v>
      </c>
      <c r="AZ191" t="b">
        <f t="shared" si="225"/>
        <v>0</v>
      </c>
      <c r="BA191" t="b">
        <f t="shared" si="226"/>
        <v>0</v>
      </c>
      <c r="BB191" t="b">
        <f t="shared" si="227"/>
        <v>0</v>
      </c>
      <c r="BC191" t="b">
        <f t="shared" si="228"/>
        <v>0</v>
      </c>
      <c r="BD191" t="b">
        <f t="shared" si="229"/>
        <v>0</v>
      </c>
      <c r="BE191" t="b">
        <f t="shared" si="230"/>
        <v>0</v>
      </c>
      <c r="BF191" t="b">
        <f t="shared" si="231"/>
        <v>0</v>
      </c>
      <c r="BG191" t="b">
        <f t="shared" si="232"/>
        <v>0</v>
      </c>
      <c r="BH191" t="b">
        <f t="shared" si="233"/>
        <v>0</v>
      </c>
      <c r="BI191" t="b">
        <f t="shared" si="234"/>
        <v>0</v>
      </c>
      <c r="BJ191" t="b">
        <f t="shared" si="235"/>
        <v>0</v>
      </c>
      <c r="BK191" t="b">
        <f t="shared" si="236"/>
        <v>0</v>
      </c>
      <c r="BL191" t="b">
        <f t="shared" si="237"/>
        <v>0</v>
      </c>
      <c r="BM191" t="b">
        <f t="shared" si="238"/>
        <v>0</v>
      </c>
      <c r="BN191" t="b">
        <f t="shared" si="239"/>
        <v>0</v>
      </c>
      <c r="BO191" t="b">
        <f t="shared" si="240"/>
        <v>0</v>
      </c>
      <c r="BP191" t="b">
        <f t="shared" si="241"/>
        <v>0</v>
      </c>
      <c r="BQ191" t="b">
        <f t="shared" si="242"/>
        <v>0</v>
      </c>
      <c r="BR191" t="b">
        <f t="shared" si="243"/>
        <v>0</v>
      </c>
      <c r="BS191" t="b">
        <f t="shared" si="244"/>
        <v>0</v>
      </c>
      <c r="BT191" t="b">
        <f t="shared" si="245"/>
        <v>0</v>
      </c>
      <c r="BU191" t="b">
        <f t="shared" si="246"/>
        <v>0</v>
      </c>
      <c r="BV191" t="b">
        <f t="shared" si="247"/>
        <v>0</v>
      </c>
      <c r="BW191" t="b">
        <f t="shared" si="248"/>
        <v>0</v>
      </c>
      <c r="BX191" t="b">
        <f t="shared" si="249"/>
        <v>0</v>
      </c>
      <c r="BY191" t="b">
        <f t="shared" si="250"/>
        <v>0</v>
      </c>
      <c r="BZ191" t="b">
        <f t="shared" si="251"/>
        <v>0</v>
      </c>
      <c r="CA191" t="b">
        <f t="shared" si="252"/>
        <v>0</v>
      </c>
      <c r="CB191" t="b">
        <f t="shared" si="253"/>
        <v>0</v>
      </c>
      <c r="CC191" t="b">
        <f t="shared" si="254"/>
        <v>0</v>
      </c>
      <c r="CD191" t="b">
        <f t="shared" si="255"/>
        <v>0</v>
      </c>
      <c r="CE191" t="b">
        <f t="shared" si="256"/>
        <v>0</v>
      </c>
      <c r="CF191" t="b">
        <f t="shared" si="257"/>
        <v>0</v>
      </c>
      <c r="CG191" t="b">
        <f t="shared" si="258"/>
        <v>0</v>
      </c>
      <c r="CH191" t="b">
        <f t="shared" si="259"/>
        <v>0</v>
      </c>
      <c r="CI191" t="b">
        <f t="shared" si="260"/>
        <v>0</v>
      </c>
      <c r="CJ191" t="b">
        <f t="shared" si="261"/>
        <v>0</v>
      </c>
      <c r="CK191" t="b">
        <f t="shared" si="262"/>
        <v>0</v>
      </c>
      <c r="CL191" t="b">
        <f t="shared" si="263"/>
        <v>0</v>
      </c>
      <c r="CM191" t="b">
        <f t="shared" si="264"/>
        <v>0</v>
      </c>
      <c r="CN191" t="b">
        <f t="shared" si="265"/>
        <v>0</v>
      </c>
      <c r="CO191" t="b">
        <f t="shared" si="266"/>
        <v>0</v>
      </c>
      <c r="CP191" t="b">
        <f t="shared" si="267"/>
        <v>0</v>
      </c>
      <c r="CQ191" t="b">
        <f t="shared" si="268"/>
        <v>0</v>
      </c>
      <c r="CR191" t="b">
        <f t="shared" si="269"/>
        <v>0</v>
      </c>
      <c r="CS191" t="b">
        <f t="shared" si="270"/>
        <v>0</v>
      </c>
      <c r="CT191" t="b">
        <f t="shared" si="271"/>
        <v>0</v>
      </c>
      <c r="CU191" t="b">
        <f t="shared" si="272"/>
        <v>0</v>
      </c>
      <c r="CV191" t="b">
        <f t="shared" si="273"/>
        <v>0</v>
      </c>
      <c r="CW191" t="b">
        <f t="shared" si="274"/>
        <v>0</v>
      </c>
      <c r="CX191" t="b">
        <f t="shared" si="275"/>
        <v>0</v>
      </c>
      <c r="CY191" t="b">
        <f t="shared" si="276"/>
        <v>0</v>
      </c>
      <c r="CZ191" t="b">
        <f t="shared" si="277"/>
        <v>0</v>
      </c>
      <c r="DA191" t="b">
        <f t="shared" si="278"/>
        <v>0</v>
      </c>
      <c r="DB191" t="b">
        <f t="shared" si="279"/>
        <v>0</v>
      </c>
      <c r="DC191" t="b">
        <f t="shared" si="280"/>
        <v>0</v>
      </c>
      <c r="DD191" t="b">
        <f t="shared" si="281"/>
        <v>0</v>
      </c>
    </row>
    <row r="192" spans="1:108">
      <c r="A192" s="11" t="s">
        <v>1718</v>
      </c>
      <c r="C192" t="s">
        <v>1719</v>
      </c>
      <c r="E192" t="s">
        <v>987</v>
      </c>
      <c r="F192" t="s">
        <v>969</v>
      </c>
      <c r="G192" t="s">
        <v>970</v>
      </c>
      <c r="H192" t="s">
        <v>7428</v>
      </c>
      <c r="I192" t="s">
        <v>7418</v>
      </c>
      <c r="J192" s="4" t="s">
        <v>338</v>
      </c>
      <c r="K192" t="s">
        <v>109</v>
      </c>
      <c r="L192" t="s">
        <v>6391</v>
      </c>
      <c r="M192" t="s">
        <v>1720</v>
      </c>
      <c r="N192" t="s">
        <v>65</v>
      </c>
      <c r="O192" t="b">
        <f t="shared" si="188"/>
        <v>0</v>
      </c>
      <c r="P192" t="b">
        <f t="shared" si="189"/>
        <v>0</v>
      </c>
      <c r="Q192" t="b">
        <f t="shared" si="190"/>
        <v>0</v>
      </c>
      <c r="R192" t="b">
        <f t="shared" si="191"/>
        <v>1</v>
      </c>
      <c r="S192" t="b">
        <f t="shared" si="192"/>
        <v>0</v>
      </c>
      <c r="T192" t="b">
        <f t="shared" si="193"/>
        <v>0</v>
      </c>
      <c r="U192" t="b">
        <f t="shared" si="194"/>
        <v>0</v>
      </c>
      <c r="V192" t="b">
        <f t="shared" si="195"/>
        <v>0</v>
      </c>
      <c r="W192" t="b">
        <f t="shared" si="196"/>
        <v>0</v>
      </c>
      <c r="X192" t="b">
        <f t="shared" si="197"/>
        <v>0</v>
      </c>
      <c r="Y192" t="b">
        <f t="shared" si="198"/>
        <v>1</v>
      </c>
      <c r="Z192" t="b">
        <f t="shared" si="199"/>
        <v>0</v>
      </c>
      <c r="AA192" t="b">
        <f t="shared" si="200"/>
        <v>0</v>
      </c>
      <c r="AB192" t="b">
        <f t="shared" si="201"/>
        <v>0</v>
      </c>
      <c r="AC192" t="b">
        <f t="shared" si="202"/>
        <v>0</v>
      </c>
      <c r="AD192" t="b">
        <f t="shared" si="203"/>
        <v>0</v>
      </c>
      <c r="AE192" t="b">
        <f t="shared" si="204"/>
        <v>0</v>
      </c>
      <c r="AF192" t="b">
        <f t="shared" si="205"/>
        <v>0</v>
      </c>
      <c r="AG192" t="b">
        <f t="shared" si="206"/>
        <v>0</v>
      </c>
      <c r="AH192" t="b">
        <f t="shared" si="207"/>
        <v>0</v>
      </c>
      <c r="AI192" t="b">
        <f t="shared" si="208"/>
        <v>0</v>
      </c>
      <c r="AJ192" t="b">
        <f t="shared" si="209"/>
        <v>0</v>
      </c>
      <c r="AK192" t="b">
        <f t="shared" si="210"/>
        <v>0</v>
      </c>
      <c r="AL192" t="b">
        <f t="shared" si="211"/>
        <v>0</v>
      </c>
      <c r="AM192" t="b">
        <f t="shared" si="212"/>
        <v>0</v>
      </c>
      <c r="AN192" t="b">
        <f t="shared" si="213"/>
        <v>0</v>
      </c>
      <c r="AO192" t="b">
        <f t="shared" si="214"/>
        <v>0</v>
      </c>
      <c r="AP192" t="b">
        <f t="shared" si="215"/>
        <v>0</v>
      </c>
      <c r="AQ192" t="b">
        <f t="shared" si="216"/>
        <v>0</v>
      </c>
      <c r="AR192" t="b">
        <f t="shared" si="217"/>
        <v>0</v>
      </c>
      <c r="AS192" t="b">
        <f t="shared" si="218"/>
        <v>0</v>
      </c>
      <c r="AT192" t="b">
        <f t="shared" si="219"/>
        <v>0</v>
      </c>
      <c r="AU192" t="b">
        <f t="shared" si="220"/>
        <v>0</v>
      </c>
      <c r="AV192" t="b">
        <f t="shared" si="221"/>
        <v>0</v>
      </c>
      <c r="AW192" t="b">
        <f t="shared" si="222"/>
        <v>0</v>
      </c>
      <c r="AX192" t="b">
        <f t="shared" si="223"/>
        <v>0</v>
      </c>
      <c r="AY192" t="b">
        <f t="shared" si="224"/>
        <v>0</v>
      </c>
      <c r="AZ192" t="b">
        <f t="shared" si="225"/>
        <v>0</v>
      </c>
      <c r="BA192" t="b">
        <f t="shared" si="226"/>
        <v>0</v>
      </c>
      <c r="BB192" t="b">
        <f t="shared" si="227"/>
        <v>0</v>
      </c>
      <c r="BC192" t="b">
        <f t="shared" si="228"/>
        <v>0</v>
      </c>
      <c r="BD192" t="b">
        <f t="shared" si="229"/>
        <v>0</v>
      </c>
      <c r="BE192" t="b">
        <f t="shared" si="230"/>
        <v>0</v>
      </c>
      <c r="BF192" t="b">
        <f t="shared" si="231"/>
        <v>0</v>
      </c>
      <c r="BG192" t="b">
        <f t="shared" si="232"/>
        <v>0</v>
      </c>
      <c r="BH192" t="b">
        <f t="shared" si="233"/>
        <v>0</v>
      </c>
      <c r="BI192" t="b">
        <f t="shared" si="234"/>
        <v>0</v>
      </c>
      <c r="BJ192" t="b">
        <f t="shared" si="235"/>
        <v>0</v>
      </c>
      <c r="BK192" t="b">
        <f t="shared" si="236"/>
        <v>0</v>
      </c>
      <c r="BL192" t="b">
        <f t="shared" si="237"/>
        <v>0</v>
      </c>
      <c r="BM192" t="b">
        <f t="shared" si="238"/>
        <v>0</v>
      </c>
      <c r="BN192" t="b">
        <f t="shared" si="239"/>
        <v>0</v>
      </c>
      <c r="BO192" t="b">
        <f t="shared" si="240"/>
        <v>0</v>
      </c>
      <c r="BP192" t="b">
        <f t="shared" si="241"/>
        <v>0</v>
      </c>
      <c r="BQ192" t="b">
        <f t="shared" si="242"/>
        <v>0</v>
      </c>
      <c r="BR192" t="b">
        <f t="shared" si="243"/>
        <v>1</v>
      </c>
      <c r="BS192" t="b">
        <f t="shared" si="244"/>
        <v>0</v>
      </c>
      <c r="BT192" t="b">
        <f t="shared" si="245"/>
        <v>0</v>
      </c>
      <c r="BU192" t="b">
        <f t="shared" si="246"/>
        <v>0</v>
      </c>
      <c r="BV192" t="b">
        <f t="shared" si="247"/>
        <v>0</v>
      </c>
      <c r="BW192" t="b">
        <f t="shared" si="248"/>
        <v>0</v>
      </c>
      <c r="BX192" t="b">
        <f t="shared" si="249"/>
        <v>0</v>
      </c>
      <c r="BY192" t="b">
        <f t="shared" si="250"/>
        <v>0</v>
      </c>
      <c r="BZ192" t="b">
        <f t="shared" si="251"/>
        <v>0</v>
      </c>
      <c r="CA192" t="b">
        <f t="shared" si="252"/>
        <v>0</v>
      </c>
      <c r="CB192" t="b">
        <f t="shared" si="253"/>
        <v>0</v>
      </c>
      <c r="CC192" t="b">
        <f t="shared" si="254"/>
        <v>0</v>
      </c>
      <c r="CD192" t="b">
        <f t="shared" si="255"/>
        <v>0</v>
      </c>
      <c r="CE192" t="b">
        <f t="shared" si="256"/>
        <v>0</v>
      </c>
      <c r="CF192" t="b">
        <f t="shared" si="257"/>
        <v>0</v>
      </c>
      <c r="CG192" t="b">
        <f t="shared" si="258"/>
        <v>0</v>
      </c>
      <c r="CH192" t="b">
        <f t="shared" si="259"/>
        <v>0</v>
      </c>
      <c r="CI192" t="b">
        <f t="shared" si="260"/>
        <v>0</v>
      </c>
      <c r="CJ192" t="b">
        <f t="shared" si="261"/>
        <v>0</v>
      </c>
      <c r="CK192" t="b">
        <f t="shared" si="262"/>
        <v>0</v>
      </c>
      <c r="CL192" t="b">
        <f t="shared" si="263"/>
        <v>0</v>
      </c>
      <c r="CM192" t="b">
        <f t="shared" si="264"/>
        <v>0</v>
      </c>
      <c r="CN192" t="b">
        <f t="shared" si="265"/>
        <v>0</v>
      </c>
      <c r="CO192" t="b">
        <f t="shared" si="266"/>
        <v>0</v>
      </c>
      <c r="CP192" t="b">
        <f t="shared" si="267"/>
        <v>0</v>
      </c>
      <c r="CQ192" t="b">
        <f t="shared" si="268"/>
        <v>0</v>
      </c>
      <c r="CR192" t="b">
        <f t="shared" si="269"/>
        <v>0</v>
      </c>
      <c r="CS192" t="b">
        <f t="shared" si="270"/>
        <v>0</v>
      </c>
      <c r="CT192" t="b">
        <f t="shared" si="271"/>
        <v>0</v>
      </c>
      <c r="CU192" t="b">
        <f t="shared" si="272"/>
        <v>0</v>
      </c>
      <c r="CV192" t="b">
        <f t="shared" si="273"/>
        <v>0</v>
      </c>
      <c r="CW192" t="b">
        <f t="shared" si="274"/>
        <v>0</v>
      </c>
      <c r="CX192" t="b">
        <f t="shared" si="275"/>
        <v>0</v>
      </c>
      <c r="CY192" t="b">
        <f t="shared" si="276"/>
        <v>0</v>
      </c>
      <c r="CZ192" t="b">
        <f t="shared" si="277"/>
        <v>0</v>
      </c>
      <c r="DA192" t="b">
        <f t="shared" si="278"/>
        <v>0</v>
      </c>
      <c r="DB192" t="b">
        <f t="shared" si="279"/>
        <v>0</v>
      </c>
      <c r="DC192" t="b">
        <f t="shared" si="280"/>
        <v>0</v>
      </c>
      <c r="DD192" t="b">
        <f t="shared" si="281"/>
        <v>0</v>
      </c>
    </row>
    <row r="193" spans="1:108">
      <c r="A193" t="s">
        <v>1721</v>
      </c>
      <c r="C193" t="s">
        <v>1719</v>
      </c>
      <c r="E193" t="s">
        <v>987</v>
      </c>
      <c r="F193" t="s">
        <v>969</v>
      </c>
      <c r="G193" t="s">
        <v>970</v>
      </c>
      <c r="H193" t="s">
        <v>7428</v>
      </c>
      <c r="I193" t="s">
        <v>7418</v>
      </c>
      <c r="J193" t="s">
        <v>1168</v>
      </c>
      <c r="K193" t="s">
        <v>136</v>
      </c>
      <c r="L193" t="s">
        <v>6650</v>
      </c>
      <c r="M193" t="s">
        <v>6079</v>
      </c>
      <c r="N193" t="s">
        <v>1722</v>
      </c>
      <c r="O193" t="b">
        <f t="shared" si="188"/>
        <v>1</v>
      </c>
      <c r="P193" t="b">
        <f t="shared" si="189"/>
        <v>1</v>
      </c>
      <c r="Q193" t="b">
        <f t="shared" si="190"/>
        <v>0</v>
      </c>
      <c r="R193" t="b">
        <f t="shared" si="191"/>
        <v>1</v>
      </c>
      <c r="S193" t="b">
        <f t="shared" si="192"/>
        <v>0</v>
      </c>
      <c r="T193" t="b">
        <f t="shared" si="193"/>
        <v>0</v>
      </c>
      <c r="U193" t="b">
        <f t="shared" si="194"/>
        <v>0</v>
      </c>
      <c r="V193" t="b">
        <f t="shared" si="195"/>
        <v>1</v>
      </c>
      <c r="W193" t="b">
        <f t="shared" si="196"/>
        <v>0</v>
      </c>
      <c r="X193" t="b">
        <f t="shared" si="197"/>
        <v>1</v>
      </c>
      <c r="Y193" t="b">
        <f t="shared" si="198"/>
        <v>1</v>
      </c>
      <c r="Z193" t="b">
        <f t="shared" si="199"/>
        <v>1</v>
      </c>
      <c r="AA193" t="b">
        <f t="shared" si="200"/>
        <v>1</v>
      </c>
      <c r="AB193" t="b">
        <f t="shared" si="201"/>
        <v>0</v>
      </c>
      <c r="AC193" t="b">
        <f t="shared" si="202"/>
        <v>0</v>
      </c>
      <c r="AD193" t="b">
        <f t="shared" si="203"/>
        <v>0</v>
      </c>
      <c r="AE193" t="b">
        <f t="shared" si="204"/>
        <v>0</v>
      </c>
      <c r="AF193" t="b">
        <f t="shared" si="205"/>
        <v>0</v>
      </c>
      <c r="AG193" t="b">
        <f t="shared" si="206"/>
        <v>0</v>
      </c>
      <c r="AH193" t="b">
        <f t="shared" si="207"/>
        <v>0</v>
      </c>
      <c r="AI193" t="b">
        <f t="shared" si="208"/>
        <v>0</v>
      </c>
      <c r="AJ193" t="b">
        <f t="shared" si="209"/>
        <v>0</v>
      </c>
      <c r="AK193" t="b">
        <f t="shared" si="210"/>
        <v>1</v>
      </c>
      <c r="AL193" t="b">
        <f t="shared" si="211"/>
        <v>0</v>
      </c>
      <c r="AM193" t="b">
        <f t="shared" si="212"/>
        <v>0</v>
      </c>
      <c r="AN193" t="b">
        <f t="shared" si="213"/>
        <v>0</v>
      </c>
      <c r="AO193" t="b">
        <f t="shared" si="214"/>
        <v>0</v>
      </c>
      <c r="AP193" t="b">
        <f t="shared" si="215"/>
        <v>0</v>
      </c>
      <c r="AQ193" t="b">
        <f t="shared" si="216"/>
        <v>0</v>
      </c>
      <c r="AR193" t="b">
        <f t="shared" si="217"/>
        <v>0</v>
      </c>
      <c r="AS193" t="b">
        <f t="shared" si="218"/>
        <v>0</v>
      </c>
      <c r="AT193" t="b">
        <f t="shared" si="219"/>
        <v>1</v>
      </c>
      <c r="AU193" t="b">
        <f t="shared" si="220"/>
        <v>0</v>
      </c>
      <c r="AV193" t="b">
        <f t="shared" si="221"/>
        <v>0</v>
      </c>
      <c r="AW193" t="b">
        <f t="shared" si="222"/>
        <v>0</v>
      </c>
      <c r="AX193" t="b">
        <f t="shared" si="223"/>
        <v>0</v>
      </c>
      <c r="AY193" t="b">
        <f t="shared" si="224"/>
        <v>0</v>
      </c>
      <c r="AZ193" t="b">
        <f t="shared" si="225"/>
        <v>0</v>
      </c>
      <c r="BA193" t="b">
        <f t="shared" si="226"/>
        <v>0</v>
      </c>
      <c r="BB193" t="b">
        <f t="shared" si="227"/>
        <v>0</v>
      </c>
      <c r="BC193" t="b">
        <f t="shared" si="228"/>
        <v>0</v>
      </c>
      <c r="BD193" t="b">
        <f t="shared" si="229"/>
        <v>0</v>
      </c>
      <c r="BE193" t="b">
        <f t="shared" si="230"/>
        <v>0</v>
      </c>
      <c r="BF193" t="b">
        <f t="shared" si="231"/>
        <v>0</v>
      </c>
      <c r="BG193" t="b">
        <f t="shared" si="232"/>
        <v>0</v>
      </c>
      <c r="BH193" t="b">
        <f t="shared" si="233"/>
        <v>0</v>
      </c>
      <c r="BI193" t="b">
        <f t="shared" si="234"/>
        <v>0</v>
      </c>
      <c r="BJ193" t="b">
        <f t="shared" si="235"/>
        <v>0</v>
      </c>
      <c r="BK193" t="b">
        <f t="shared" si="236"/>
        <v>0</v>
      </c>
      <c r="BL193" t="b">
        <f t="shared" si="237"/>
        <v>0</v>
      </c>
      <c r="BM193" t="b">
        <f t="shared" si="238"/>
        <v>0</v>
      </c>
      <c r="BN193" t="b">
        <f t="shared" si="239"/>
        <v>0</v>
      </c>
      <c r="BO193" t="b">
        <f t="shared" si="240"/>
        <v>1</v>
      </c>
      <c r="BP193" t="b">
        <f t="shared" si="241"/>
        <v>0</v>
      </c>
      <c r="BQ193" t="b">
        <f t="shared" si="242"/>
        <v>0</v>
      </c>
      <c r="BR193" t="b">
        <f t="shared" si="243"/>
        <v>0</v>
      </c>
      <c r="BS193" t="b">
        <f t="shared" si="244"/>
        <v>0</v>
      </c>
      <c r="BT193" t="b">
        <f t="shared" si="245"/>
        <v>0</v>
      </c>
      <c r="BU193" t="b">
        <f t="shared" si="246"/>
        <v>0</v>
      </c>
      <c r="BV193" t="b">
        <f t="shared" si="247"/>
        <v>0</v>
      </c>
      <c r="BW193" t="b">
        <f t="shared" si="248"/>
        <v>0</v>
      </c>
      <c r="BX193" t="b">
        <f t="shared" si="249"/>
        <v>0</v>
      </c>
      <c r="BY193" t="b">
        <f t="shared" si="250"/>
        <v>0</v>
      </c>
      <c r="BZ193" t="b">
        <f t="shared" si="251"/>
        <v>0</v>
      </c>
      <c r="CA193" t="b">
        <f t="shared" si="252"/>
        <v>0</v>
      </c>
      <c r="CB193" t="b">
        <f t="shared" si="253"/>
        <v>0</v>
      </c>
      <c r="CC193" t="b">
        <f t="shared" si="254"/>
        <v>0</v>
      </c>
      <c r="CD193" t="b">
        <f t="shared" si="255"/>
        <v>1</v>
      </c>
      <c r="CE193" t="b">
        <f t="shared" si="256"/>
        <v>0</v>
      </c>
      <c r="CF193" t="b">
        <f t="shared" si="257"/>
        <v>0</v>
      </c>
      <c r="CG193" t="b">
        <f t="shared" si="258"/>
        <v>0</v>
      </c>
      <c r="CH193" t="b">
        <f t="shared" si="259"/>
        <v>0</v>
      </c>
      <c r="CI193" t="b">
        <f t="shared" si="260"/>
        <v>0</v>
      </c>
      <c r="CJ193" t="b">
        <f t="shared" si="261"/>
        <v>0</v>
      </c>
      <c r="CK193" t="b">
        <f t="shared" si="262"/>
        <v>0</v>
      </c>
      <c r="CL193" t="b">
        <f t="shared" si="263"/>
        <v>0</v>
      </c>
      <c r="CM193" t="b">
        <f t="shared" si="264"/>
        <v>0</v>
      </c>
      <c r="CN193" t="b">
        <f t="shared" si="265"/>
        <v>1</v>
      </c>
      <c r="CO193" t="b">
        <f t="shared" si="266"/>
        <v>0</v>
      </c>
      <c r="CP193" t="b">
        <f t="shared" si="267"/>
        <v>0</v>
      </c>
      <c r="CQ193" t="b">
        <f t="shared" si="268"/>
        <v>0</v>
      </c>
      <c r="CR193" t="b">
        <f t="shared" si="269"/>
        <v>0</v>
      </c>
      <c r="CS193" t="b">
        <f t="shared" si="270"/>
        <v>0</v>
      </c>
      <c r="CT193" t="b">
        <f t="shared" si="271"/>
        <v>0</v>
      </c>
      <c r="CU193" t="b">
        <f t="shared" si="272"/>
        <v>0</v>
      </c>
      <c r="CV193" t="b">
        <f t="shared" si="273"/>
        <v>0</v>
      </c>
      <c r="CW193" t="b">
        <f t="shared" si="274"/>
        <v>0</v>
      </c>
      <c r="CX193" t="b">
        <f t="shared" si="275"/>
        <v>0</v>
      </c>
      <c r="CY193" t="b">
        <f t="shared" si="276"/>
        <v>0</v>
      </c>
      <c r="CZ193" t="b">
        <f t="shared" si="277"/>
        <v>0</v>
      </c>
      <c r="DA193" t="b">
        <f t="shared" si="278"/>
        <v>0</v>
      </c>
      <c r="DB193" t="b">
        <f t="shared" si="279"/>
        <v>0</v>
      </c>
      <c r="DC193" t="b">
        <f t="shared" si="280"/>
        <v>0</v>
      </c>
      <c r="DD193" t="b">
        <f t="shared" si="281"/>
        <v>0</v>
      </c>
    </row>
    <row r="194" spans="1:108">
      <c r="A194" t="s">
        <v>1782</v>
      </c>
      <c r="B194" t="s">
        <v>7369</v>
      </c>
      <c r="C194" t="s">
        <v>1783</v>
      </c>
      <c r="E194" t="s">
        <v>987</v>
      </c>
      <c r="F194" t="s">
        <v>969</v>
      </c>
      <c r="G194" t="s">
        <v>970</v>
      </c>
      <c r="H194" t="s">
        <v>7428</v>
      </c>
      <c r="I194" t="s">
        <v>7418</v>
      </c>
      <c r="J194" t="s">
        <v>1248</v>
      </c>
      <c r="K194" t="s">
        <v>109</v>
      </c>
      <c r="L194" t="s">
        <v>6672</v>
      </c>
      <c r="M194" t="s">
        <v>115</v>
      </c>
      <c r="N194" t="s">
        <v>1784</v>
      </c>
      <c r="O194" t="b">
        <f t="shared" ref="O194:O257" si="282">OR(ISNUMBER(FIND("Adana",N194)),ISNUMBER(FIND("Hatay",N194)),ISNUMBER(FIND("Kahramanmaraş",N194)),ISNUMBER(FIND("Mersin",N194)),ISNUMBER(FIND("Osmaniye",N194)),ISNUMBER(FIND("Adıyaman",N194)),ISNUMBER(FIND("Diyarbakır",N194)),ISNUMBER(FIND("Gaziantep",N194)),ISNUMBER(FIND("Mardin",N194)),ISNUMBER(FIND("Şanlıurfa",N194)),ISNUMBER(FIND("Siirt",N194)),ISNUMBER(FIND("Karaman",N194)),ISNUMBER(FIND("Niğde",N194)),ISNUMBER(FIND("Elazığ",N194)),ISNUMBER(FIND("Malatya",N194)),ISNUMBER(FIND("Tunceli",N194)))</f>
        <v>0</v>
      </c>
      <c r="P194" t="b">
        <f t="shared" ref="P194:P257" si="283">OR(ISNUMBER(FIND("Antalya",N194)),ISNUMBER(FIND("Balıkesir",N194)),ISNUMBER(FIND("Bursa",N194)),ISNUMBER(FIND("Çanakkale",N194)),ISNUMBER(FIND("İstanbul",N194)),ISNUMBER(FIND("Kırklareli",N194)),ISNUMBER(FIND("Tekirdağ",N194)),ISNUMBER(FIND("Aydın",N194)),ISNUMBER(FIND("İzmir",N194)),ISNUMBER(FIND("Manisa",N194)),ISNUMBER(FIND("Muğla",N194)),ISNUMBER(FIND("Uşak",N194)),ISNUMBER(FIND("Amasya",N194)))</f>
        <v>1</v>
      </c>
      <c r="Q194" t="b">
        <f t="shared" ref="Q194:Q257" si="284">OR(ISNUMBER(FIND("Ankara",N194)),ISNUMBER(FIND("Eskişehir",N194)),ISNUMBER(FIND("Kayseri",N194)),ISNUMBER(FIND("Kırşehir",N194)),ISNUMBER(FIND("Konya",N194)),ISNUMBER(FIND("Nevşehir",N194)),ISNUMBER(FIND("Sivas",N194)),ISNUMBER(FIND("Burdur",N194)),ISNUMBER(FIND("Isparta",N194)),ISNUMBER(FIND("Çorum",N194)),ISNUMBER(FIND("Tokat",N194)),ISNUMBER(FIND("Iğdır",N194)),ISNUMBER(FIND("Van",N194)))</f>
        <v>1</v>
      </c>
      <c r="R194" t="b">
        <f t="shared" ref="R194:R257" si="285">OR(ISNUMBER(FIND("Ağrı",N194)),ISNUMBER(FIND("Erzincan",N194)),ISNUMBER(FIND("Erzurum",N194)),ISNUMBER(FIND("Kars",N194)),ISNUMBER(FIND("Artvin",N194)),ISNUMBER(FIND("Bolu",N194)),ISNUMBER(FIND("Çankırı",N194)),ISNUMBER(FIND("Düzce",N194)),ISNUMBER(FIND("Karabük",N194)),ISNUMBER(FIND("Kastamonu",N194)),ISNUMBER(FIND("Ordu",N194)),ISNUMBER(FIND("Samsun",N194)),ISNUMBER(FIND("Sinop",N194)),ISNUMBER(FIND("Zonguldak",N194)),ISNUMBER(FIND("Bilecik",N194)),ISNUMBER(FIND("Edirne",N194)),ISNUMBER(FIND("Kocaeli",N194)),ISNUMBER(FIND("Sakarya",N194)),ISNUMBER(FIND("Afyonkarahisar",N194)),ISNUMBER(FIND("Kütahya",N194)))</f>
        <v>1</v>
      </c>
      <c r="S194" t="b">
        <f t="shared" ref="S194:S257" si="286">OR(ISNUMBER(FIND("Adana",N194)),ISNUMBER(FIND("Antalya",N194)),ISNUMBER(FIND("Burdur",N194)),ISNUMBER(FIND("Hatay",N194)),ISNUMBER(FIND("Isparta",N194)),ISNUMBER(FIND("Kahramanmaraş",N194)),ISNUMBER(FIND("Mersin",N194)),ISNUMBER(FIND("Osmaniye",N194)))</f>
        <v>0</v>
      </c>
      <c r="T194" t="b">
        <f t="shared" ref="T194:T257" si="287">OR(ISNUMBER(FIND("Afyonkarahisar",N194)),ISNUMBER(FIND("Aydın",N194)),ISNUMBER(FIND("Denizli",N194)),ISNUMBER(FIND("İzmir",N194)),ISNUMBER(FIND("Kütahya",N194)),ISNUMBER(FIND("Manisa",N194)),ISNUMBER(FIND("Muğla",N194)),ISNUMBER(FIND("Uşak",N194)))</f>
        <v>0</v>
      </c>
      <c r="U194" t="b">
        <f t="shared" ref="U194:U257" si="288">OR(ISNUMBER(FIND("Aksaray",N194)),ISNUMBER(FIND("Ankara",N194)),ISNUMBER(FIND("Çankırı",N194)),ISNUMBER(FIND("Eskişehir",N194)),ISNUMBER(FIND("Karaman",N194)),ISNUMBER(FIND("Kayseri",N194)),ISNUMBER(FIND("Kırıkkale",N194)),ISNUMBER(FIND("Kırşehir",N194)),ISNUMBER(FIND("Konya",N194)),ISNUMBER(FIND("Nevşehir",N194)),ISNUMBER(FIND("Niğde",N194)),ISNUMBER(FIND("Sivas",N194)),ISNUMBER(FIND("Yozgat",N194)))</f>
        <v>1</v>
      </c>
      <c r="V194" t="b">
        <f t="shared" ref="V194:V257" si="289">OR(ISNUMBER(FIND("Balıkesir",N194)),ISNUMBER(FIND("Bilecik",N194)),ISNUMBER(FIND("Bursa",N194)),ISNUMBER(FIND("Çanakkale",N194)),ISNUMBER(FIND("Edirne",N194)),ISNUMBER(FIND("İstanbul",N194)),ISNUMBER(FIND("Kırklareli",N194)),ISNUMBER(FIND("Kocaeli",N194)),ISNUMBER(FIND("Sakarya",N194)),ISNUMBER(FIND("Tekirdağ",N194)),ISNUMBER(FIND("Yalova",N194)))</f>
        <v>0</v>
      </c>
      <c r="W194" t="b">
        <f t="shared" ref="W194:W257" si="290">OR(ISNUMBER(FIND("Adıyaman",N194)),ISNUMBER(FIND("Batman",N194)),ISNUMBER(FIND("Diyarbakır",N194)),ISNUMBER(FIND("Gaziantep",N194)),ISNUMBER(FIND("Kilis",N194)),ISNUMBER(FIND("Mardin",N194)),ISNUMBER(FIND("Siirt",N194)),ISNUMBER(FIND("Şanlıurfa",N194)),ISNUMBER(FIND("Şırnak",N194)))</f>
        <v>0</v>
      </c>
      <c r="X194" t="b">
        <f t="shared" ref="X194:X257" si="291">OR(ISNUMBER(FIND("Ağrı",N194)),ISNUMBER(FIND("Ardahan",N194)),ISNUMBER(FIND("Bingöl",N194)),ISNUMBER(FIND("Bitlis",N194)),ISNUMBER(FIND("Elazığ",N194)),ISNUMBER(FIND("Erzincan",N194)),ISNUMBER(FIND("Erzurum",N194)),ISNUMBER(FIND("Hakkâri",N194)),ISNUMBER(FIND("Iğdır",N194)),ISNUMBER(FIND("Kars",N194)),ISNUMBER(FIND("Malatya",N194)),ISNUMBER(FIND("Muş",N194)),ISNUMBER(FIND("Tunceli",N194)),ISNUMBER(FIND("Van",N194)))</f>
        <v>1</v>
      </c>
      <c r="Y194" t="b">
        <f t="shared" ref="Y194:Y257" si="292">OR(ISNUMBER(FIND("Amasya",N194)),ISNUMBER(FIND("Artvin",N194)),ISNUMBER(FIND("Bartın",N194)),ISNUMBER(FIND("Bayburt",N194)),ISNUMBER(FIND("Bolu",N194)),ISNUMBER(FIND("Çorum",N194)),ISNUMBER(FIND("Düzce",N194)),ISNUMBER(FIND("Giresun",N194)),ISNUMBER(FIND("Gümüşhane",N194)),ISNUMBER(FIND("Karabük",N194)),ISNUMBER(FIND("Kastamonu",N194)),ISNUMBER(FIND("Ordu",N194)),ISNUMBER(FIND("Rize",N194)),ISNUMBER(FIND("Samsun",N194)),ISNUMBER(FIND("Sinop",N194)),ISNUMBER(FIND("Tokat",N194)),ISNUMBER(FIND("Trabzon",N194)),ISNUMBER(FIND("Zonguldak",N194)))</f>
        <v>1</v>
      </c>
      <c r="Z194" t="b">
        <f t="shared" ref="Z194:Z257" si="293">OR(ISNUMBER(FIND("Artvin",N194)),ISNUMBER(FIND("Bayburt",N194)),ISNUMBER(FIND("Giresun",N194)),ISNUMBER(FIND("Gümüşhane",N194)),ISNUMBER(FIND("Ordu",N194)),ISNUMBER(FIND("Rize",N194)),ISNUMBER(FIND("Trabzon",N194)))</f>
        <v>0</v>
      </c>
      <c r="AA194" t="b">
        <f t="shared" ref="AA194:AA257" si="294">OR(ISNUMBER(FIND("Çanakkale",N194)),ISNUMBER(FIND("Edirne",N194)),ISNUMBER(FIND("İstanbul",N194)),ISNUMBER(FIND("Kırklareli",N194)),ISNUMBER(FIND("Tekirdağ",N194)))</f>
        <v>0</v>
      </c>
      <c r="AB194" t="b">
        <f t="shared" ref="AB194:AB257" si="295">ISNUMBER(FIND("Adana",N194))</f>
        <v>0</v>
      </c>
      <c r="AC194" t="b">
        <f t="shared" ref="AC194:AC257" si="296">ISNUMBER(FIND("Adıyaman",N194))</f>
        <v>0</v>
      </c>
      <c r="AD194" t="b">
        <f t="shared" ref="AD194:AD257" si="297">ISNUMBER(FIND("Afyonkarahisar",N194))</f>
        <v>0</v>
      </c>
      <c r="AE194" t="b">
        <f t="shared" ref="AE194:AE257" si="298">ISNUMBER(FIND("Ağrı",N194))</f>
        <v>0</v>
      </c>
      <c r="AF194" t="b">
        <f t="shared" ref="AF194:AF257" si="299">ISNUMBER(FIND("Aksaray",N194))</f>
        <v>0</v>
      </c>
      <c r="AG194" t="b">
        <f t="shared" ref="AG194:AG257" si="300">ISNUMBER(FIND("Amasya",N194))</f>
        <v>1</v>
      </c>
      <c r="AH194" t="b">
        <f t="shared" ref="AH194:AH257" si="301">ISNUMBER(FIND("Ankara",N194))</f>
        <v>0</v>
      </c>
      <c r="AI194" t="b">
        <f t="shared" ref="AI194:AI257" si="302">ISNUMBER(FIND("Antalya",N194))</f>
        <v>0</v>
      </c>
      <c r="AJ194" t="b">
        <f t="shared" ref="AJ194:AJ257" si="303">ISNUMBER(FIND("Ardahan",N194))</f>
        <v>0</v>
      </c>
      <c r="AK194" t="b">
        <f t="shared" ref="AK194:AK257" si="304">ISNUMBER(FIND("Artvin",N194))</f>
        <v>0</v>
      </c>
      <c r="AL194" t="b">
        <f t="shared" ref="AL194:AL257" si="305">ISNUMBER(FIND("Aydın",N194))</f>
        <v>0</v>
      </c>
      <c r="AM194" t="b">
        <f t="shared" ref="AM194:AM257" si="306">ISNUMBER(FIND("Balıkesir",N194))</f>
        <v>0</v>
      </c>
      <c r="AN194" t="b">
        <f t="shared" ref="AN194:AN257" si="307">ISNUMBER(FIND("Bartın",N194))</f>
        <v>0</v>
      </c>
      <c r="AO194" t="b">
        <f t="shared" ref="AO194:AO257" si="308">ISNUMBER(FIND("Batman",N194))</f>
        <v>0</v>
      </c>
      <c r="AP194" t="b">
        <f t="shared" ref="AP194:AP257" si="309">ISNUMBER(FIND("Bayburt",N194))</f>
        <v>0</v>
      </c>
      <c r="AQ194" t="b">
        <f t="shared" ref="AQ194:AQ257" si="310">ISNUMBER(FIND("Bilecik",N194))</f>
        <v>0</v>
      </c>
      <c r="AR194" t="b">
        <f t="shared" ref="AR194:AR257" si="311">ISNUMBER(FIND("Bingöl",N194))</f>
        <v>0</v>
      </c>
      <c r="AS194" t="b">
        <f t="shared" ref="AS194:AS257" si="312">ISNUMBER(FIND("Bitlis",N194))</f>
        <v>0</v>
      </c>
      <c r="AT194" t="b">
        <f t="shared" ref="AT194:AT257" si="313">ISNUMBER(FIND("Bolu",N194))</f>
        <v>0</v>
      </c>
      <c r="AU194" t="b">
        <f t="shared" ref="AU194:AU257" si="314">ISNUMBER(FIND("Burdur",N194))</f>
        <v>0</v>
      </c>
      <c r="AV194" t="b">
        <f t="shared" ref="AV194:AV257" si="315">ISNUMBER(FIND("Bursa",N194))</f>
        <v>0</v>
      </c>
      <c r="AW194" t="b">
        <f t="shared" ref="AW194:AW257" si="316">ISNUMBER(FIND("Çanakkale",N194))</f>
        <v>0</v>
      </c>
      <c r="AX194" t="b">
        <f t="shared" ref="AX194:AX257" si="317">ISNUMBER(FIND("Çankırı",N194))</f>
        <v>0</v>
      </c>
      <c r="AY194" t="b">
        <f t="shared" ref="AY194:AY257" si="318">ISNUMBER(FIND("Çorum",N194))</f>
        <v>0</v>
      </c>
      <c r="AZ194" t="b">
        <f t="shared" ref="AZ194:AZ257" si="319">ISNUMBER(FIND("Denizli",N194))</f>
        <v>0</v>
      </c>
      <c r="BA194" t="b">
        <f t="shared" ref="BA194:BA257" si="320">ISNUMBER(FIND("Diyarbakır",N194))</f>
        <v>0</v>
      </c>
      <c r="BB194" t="b">
        <f t="shared" ref="BB194:BB257" si="321">ISNUMBER(FIND("Düzce",N194))</f>
        <v>0</v>
      </c>
      <c r="BC194" t="b">
        <f t="shared" ref="BC194:BC257" si="322">ISNUMBER(FIND("Edirne",N194))</f>
        <v>0</v>
      </c>
      <c r="BD194" t="b">
        <f t="shared" ref="BD194:BD257" si="323">ISNUMBER(FIND("Elazığ",N194))</f>
        <v>0</v>
      </c>
      <c r="BE194" t="b">
        <f t="shared" ref="BE194:BE257" si="324">ISNUMBER(FIND("Erzincan",N194))</f>
        <v>0</v>
      </c>
      <c r="BF194" t="b">
        <f t="shared" ref="BF194:BF257" si="325">ISNUMBER(FIND("Erzurum",N194))</f>
        <v>1</v>
      </c>
      <c r="BG194" t="b">
        <f t="shared" ref="BG194:BG257" si="326">ISNUMBER(FIND("Eskişehir",N194))</f>
        <v>1</v>
      </c>
      <c r="BH194" t="b">
        <f t="shared" ref="BH194:BH257" si="327">ISNUMBER(FIND("Gaziantep",N194))</f>
        <v>0</v>
      </c>
      <c r="BI194" t="b">
        <f t="shared" ref="BI194:BI257" si="328">ISNUMBER(FIND("Giresun",N194))</f>
        <v>0</v>
      </c>
      <c r="BJ194" t="b">
        <f t="shared" ref="BJ194:BJ257" si="329">ISNUMBER(FIND("Gümüşhane",N194))</f>
        <v>0</v>
      </c>
      <c r="BK194" t="b">
        <f t="shared" ref="BK194:BK257" si="330">ISNUMBER(FIND("Hakkâri",N194))</f>
        <v>0</v>
      </c>
      <c r="BL194" t="b">
        <f t="shared" ref="BL194:BL257" si="331">ISNUMBER(FIND("Hatay",N194))</f>
        <v>0</v>
      </c>
      <c r="BM194" t="b">
        <f t="shared" ref="BM194:BM257" si="332">ISNUMBER(FIND("Iğdır",N194))</f>
        <v>0</v>
      </c>
      <c r="BN194" t="b">
        <f t="shared" ref="BN194:BN257" si="333">ISNUMBER(FIND("Isparta",N194))</f>
        <v>0</v>
      </c>
      <c r="BO194" t="b">
        <f t="shared" ref="BO194:BO257" si="334">ISNUMBER(FIND("İstanbul",N194))</f>
        <v>0</v>
      </c>
      <c r="BP194" t="b">
        <f t="shared" ref="BP194:BP257" si="335">ISNUMBER(FIND("İzmir",N194))</f>
        <v>0</v>
      </c>
      <c r="BQ194" t="b">
        <f t="shared" ref="BQ194:BQ257" si="336">ISNUMBER(FIND("Kahramanmaraş",N194))</f>
        <v>0</v>
      </c>
      <c r="BR194" t="b">
        <f t="shared" ref="BR194:BR257" si="337">ISNUMBER(FIND("Karabük",N194))</f>
        <v>0</v>
      </c>
      <c r="BS194" t="b">
        <f t="shared" ref="BS194:BS257" si="338">ISNUMBER(FIND("Karaman",N194))</f>
        <v>0</v>
      </c>
      <c r="BT194" t="b">
        <f t="shared" ref="BT194:BT257" si="339">ISNUMBER(FIND("Kars",N194))</f>
        <v>0</v>
      </c>
      <c r="BU194" t="b">
        <f t="shared" ref="BU194:BU257" si="340">ISNUMBER(FIND("Kastamonu",N194))</f>
        <v>0</v>
      </c>
      <c r="BV194" t="b">
        <f t="shared" ref="BV194:BV257" si="341">ISNUMBER(FIND("Kayseri",N194))</f>
        <v>1</v>
      </c>
      <c r="BW194" t="b">
        <f t="shared" ref="BW194:BW257" si="342">ISNUMBER(FIND("Kırıkkale",N194))</f>
        <v>0</v>
      </c>
      <c r="BX194" t="b">
        <f t="shared" ref="BX194:BX257" si="343">ISNUMBER(FIND("Kırklareli",N194))</f>
        <v>0</v>
      </c>
      <c r="BY194" t="b">
        <f t="shared" ref="BY194:BY257" si="344">ISNUMBER(FIND("Kırşehir",N194))</f>
        <v>0</v>
      </c>
      <c r="BZ194" t="b">
        <f t="shared" ref="BZ194:BZ257" si="345">ISNUMBER(FIND("Kilis",N194))</f>
        <v>0</v>
      </c>
      <c r="CA194" t="b">
        <f t="shared" ref="CA194:CA257" si="346">ISNUMBER(FIND("Kocaeli",N194))</f>
        <v>0</v>
      </c>
      <c r="CB194" t="b">
        <f t="shared" ref="CB194:CB257" si="347">ISNUMBER(FIND("Konya",N194))</f>
        <v>0</v>
      </c>
      <c r="CC194" t="b">
        <f t="shared" ref="CC194:CC257" si="348">ISNUMBER(FIND("Kütahya",N194))</f>
        <v>0</v>
      </c>
      <c r="CD194" t="b">
        <f t="shared" ref="CD194:CD257" si="349">ISNUMBER(FIND("Malatya",N194))</f>
        <v>0</v>
      </c>
      <c r="CE194" t="b">
        <f t="shared" ref="CE194:CE257" si="350">ISNUMBER(FIND("Manisa",N194))</f>
        <v>0</v>
      </c>
      <c r="CF194" t="b">
        <f t="shared" ref="CF194:CF257" si="351">ISNUMBER(FIND("Mardin",N194))</f>
        <v>0</v>
      </c>
      <c r="CG194" t="b">
        <f t="shared" ref="CG194:CG257" si="352">ISNUMBER(FIND("Mersin",N194))</f>
        <v>0</v>
      </c>
      <c r="CH194" t="b">
        <f t="shared" ref="CH194:CH257" si="353">ISNUMBER(FIND("Muğla",N194))</f>
        <v>0</v>
      </c>
      <c r="CI194" t="b">
        <f t="shared" ref="CI194:CI257" si="354">ISNUMBER(FIND("Muş",N194))</f>
        <v>0</v>
      </c>
      <c r="CJ194" t="b">
        <f t="shared" ref="CJ194:CJ257" si="355">ISNUMBER(FIND("Nevşehir",N194))</f>
        <v>0</v>
      </c>
      <c r="CK194" t="b">
        <f t="shared" ref="CK194:CK257" si="356">ISNUMBER(FIND("Niğde",N194))</f>
        <v>0</v>
      </c>
      <c r="CL194" t="b">
        <f t="shared" ref="CL194:CL257" si="357">ISNUMBER(FIND("Ordu",N194))</f>
        <v>0</v>
      </c>
      <c r="CM194" t="b">
        <f t="shared" ref="CM194:CM257" si="358">ISNUMBER(FIND("Osmaniye",N194))</f>
        <v>0</v>
      </c>
      <c r="CN194" t="b">
        <f t="shared" ref="CN194:CN257" si="359">ISNUMBER(FIND("Rize",N194))</f>
        <v>0</v>
      </c>
      <c r="CO194" t="b">
        <f t="shared" ref="CO194:CO257" si="360">ISNUMBER(FIND("Sakarya",N194))</f>
        <v>0</v>
      </c>
      <c r="CP194" t="b">
        <f t="shared" ref="CP194:CP257" si="361">ISNUMBER(FIND("Samsun",N194))</f>
        <v>0</v>
      </c>
      <c r="CQ194" t="b">
        <f t="shared" ref="CQ194:CQ257" si="362">ISNUMBER(FIND("Siirt",N194))</f>
        <v>0</v>
      </c>
      <c r="CR194" t="b">
        <f t="shared" ref="CR194:CR257" si="363">ISNUMBER(FIND("Sinop",N194))</f>
        <v>0</v>
      </c>
      <c r="CS194" t="b">
        <f t="shared" ref="CS194:CS257" si="364">ISNUMBER(FIND("Sivas",N194))</f>
        <v>0</v>
      </c>
      <c r="CT194" t="b">
        <f t="shared" ref="CT194:CT257" si="365">ISNUMBER(FIND("Şanlıurfa",N194))</f>
        <v>0</v>
      </c>
      <c r="CU194" t="b">
        <f t="shared" ref="CU194:CU257" si="366">ISNUMBER(FIND("Şırnak",N194))</f>
        <v>0</v>
      </c>
      <c r="CV194" t="b">
        <f t="shared" ref="CV194:CV257" si="367">ISNUMBER(FIND("Tekirdağ",N194))</f>
        <v>0</v>
      </c>
      <c r="CW194" t="b">
        <f t="shared" ref="CW194:CW257" si="368">ISNUMBER(FIND("Tokat",N194))</f>
        <v>0</v>
      </c>
      <c r="CX194" t="b">
        <f t="shared" ref="CX194:CX257" si="369">ISNUMBER(FIND("Trabzon",N194))</f>
        <v>0</v>
      </c>
      <c r="CY194" t="b">
        <f t="shared" ref="CY194:CY257" si="370">ISNUMBER(FIND("Tunceli",N194))</f>
        <v>0</v>
      </c>
      <c r="CZ194" t="b">
        <f t="shared" ref="CZ194:CZ257" si="371">ISNUMBER(FIND("Uşak",N194))</f>
        <v>0</v>
      </c>
      <c r="DA194" t="b">
        <f t="shared" ref="DA194:DA257" si="372">ISNUMBER(FIND("Van",N194))</f>
        <v>0</v>
      </c>
      <c r="DB194" t="b">
        <f t="shared" ref="DB194:DB257" si="373">ISNUMBER(FIND("Yalova",N194))</f>
        <v>0</v>
      </c>
      <c r="DC194" t="b">
        <f t="shared" ref="DC194:DC257" si="374">ISNUMBER(FIND("Yozgat",N194))</f>
        <v>0</v>
      </c>
      <c r="DD194" t="b">
        <f t="shared" ref="DD194:DD257" si="375">ISNUMBER(FIND("Zonguldak",N194))</f>
        <v>0</v>
      </c>
    </row>
    <row r="195" spans="1:108">
      <c r="A195" t="s">
        <v>1785</v>
      </c>
      <c r="B195" t="s">
        <v>7369</v>
      </c>
      <c r="C195" t="s">
        <v>1783</v>
      </c>
      <c r="E195" t="s">
        <v>987</v>
      </c>
      <c r="F195" t="s">
        <v>969</v>
      </c>
      <c r="G195" t="s">
        <v>970</v>
      </c>
      <c r="H195" t="s">
        <v>7428</v>
      </c>
      <c r="I195" t="s">
        <v>7418</v>
      </c>
      <c r="J195" t="s">
        <v>183</v>
      </c>
      <c r="K195" t="s">
        <v>183</v>
      </c>
      <c r="L195" t="s">
        <v>6673</v>
      </c>
      <c r="M195" t="s">
        <v>7457</v>
      </c>
      <c r="N195" t="s">
        <v>7456</v>
      </c>
      <c r="O195" t="b">
        <f t="shared" si="282"/>
        <v>1</v>
      </c>
      <c r="P195" t="b">
        <f t="shared" si="283"/>
        <v>1</v>
      </c>
      <c r="Q195" t="b">
        <f t="shared" si="284"/>
        <v>1</v>
      </c>
      <c r="R195" t="b">
        <f t="shared" si="285"/>
        <v>1</v>
      </c>
      <c r="S195" t="b">
        <f t="shared" si="286"/>
        <v>1</v>
      </c>
      <c r="T195" t="b">
        <f t="shared" si="287"/>
        <v>1</v>
      </c>
      <c r="U195" t="b">
        <f t="shared" si="288"/>
        <v>1</v>
      </c>
      <c r="V195" t="b">
        <f t="shared" si="289"/>
        <v>0</v>
      </c>
      <c r="W195" t="b">
        <f t="shared" si="290"/>
        <v>0</v>
      </c>
      <c r="X195" t="b">
        <f t="shared" si="291"/>
        <v>1</v>
      </c>
      <c r="Y195" t="b">
        <f t="shared" si="292"/>
        <v>0</v>
      </c>
      <c r="Z195" t="b">
        <f t="shared" si="293"/>
        <v>0</v>
      </c>
      <c r="AA195" t="b">
        <f t="shared" si="294"/>
        <v>0</v>
      </c>
      <c r="AB195" t="b">
        <f t="shared" si="295"/>
        <v>1</v>
      </c>
      <c r="AC195" t="b">
        <f t="shared" si="296"/>
        <v>0</v>
      </c>
      <c r="AD195" t="b">
        <f t="shared" si="297"/>
        <v>0</v>
      </c>
      <c r="AE195" t="b">
        <f t="shared" si="298"/>
        <v>0</v>
      </c>
      <c r="AF195" t="b">
        <f t="shared" si="299"/>
        <v>0</v>
      </c>
      <c r="AG195" t="b">
        <f t="shared" si="300"/>
        <v>0</v>
      </c>
      <c r="AH195" t="b">
        <f t="shared" si="301"/>
        <v>0</v>
      </c>
      <c r="AI195" t="b">
        <f t="shared" si="302"/>
        <v>1</v>
      </c>
      <c r="AJ195" t="b">
        <f t="shared" si="303"/>
        <v>0</v>
      </c>
      <c r="AK195" t="b">
        <f t="shared" si="304"/>
        <v>0</v>
      </c>
      <c r="AL195" t="b">
        <f t="shared" si="305"/>
        <v>0</v>
      </c>
      <c r="AM195" t="b">
        <f t="shared" si="306"/>
        <v>0</v>
      </c>
      <c r="AN195" t="b">
        <f t="shared" si="307"/>
        <v>0</v>
      </c>
      <c r="AO195" t="b">
        <f t="shared" si="308"/>
        <v>0</v>
      </c>
      <c r="AP195" t="b">
        <f t="shared" si="309"/>
        <v>0</v>
      </c>
      <c r="AQ195" t="b">
        <f t="shared" si="310"/>
        <v>0</v>
      </c>
      <c r="AR195" t="b">
        <f t="shared" si="311"/>
        <v>0</v>
      </c>
      <c r="AS195" t="b">
        <f t="shared" si="312"/>
        <v>0</v>
      </c>
      <c r="AT195" t="b">
        <f t="shared" si="313"/>
        <v>0</v>
      </c>
      <c r="AU195" t="b">
        <f t="shared" si="314"/>
        <v>0</v>
      </c>
      <c r="AV195" t="b">
        <f t="shared" si="315"/>
        <v>0</v>
      </c>
      <c r="AW195" t="b">
        <f t="shared" si="316"/>
        <v>0</v>
      </c>
      <c r="AX195" t="b">
        <f t="shared" si="317"/>
        <v>0</v>
      </c>
      <c r="AY195" t="b">
        <f t="shared" si="318"/>
        <v>0</v>
      </c>
      <c r="AZ195" t="b">
        <f t="shared" si="319"/>
        <v>0</v>
      </c>
      <c r="BA195" t="b">
        <f t="shared" si="320"/>
        <v>0</v>
      </c>
      <c r="BB195" t="b">
        <f t="shared" si="321"/>
        <v>0</v>
      </c>
      <c r="BC195" t="b">
        <f t="shared" si="322"/>
        <v>0</v>
      </c>
      <c r="BD195" t="b">
        <f t="shared" si="323"/>
        <v>0</v>
      </c>
      <c r="BE195" t="b">
        <f t="shared" si="324"/>
        <v>0</v>
      </c>
      <c r="BF195" t="b">
        <f t="shared" si="325"/>
        <v>1</v>
      </c>
      <c r="BG195" t="b">
        <f t="shared" si="326"/>
        <v>0</v>
      </c>
      <c r="BH195" t="b">
        <f t="shared" si="327"/>
        <v>0</v>
      </c>
      <c r="BI195" t="b">
        <f t="shared" si="328"/>
        <v>0</v>
      </c>
      <c r="BJ195" t="b">
        <f t="shared" si="329"/>
        <v>0</v>
      </c>
      <c r="BK195" t="b">
        <f t="shared" si="330"/>
        <v>0</v>
      </c>
      <c r="BL195" t="b">
        <f t="shared" si="331"/>
        <v>0</v>
      </c>
      <c r="BM195" t="b">
        <f t="shared" si="332"/>
        <v>0</v>
      </c>
      <c r="BN195" t="b">
        <f t="shared" si="333"/>
        <v>0</v>
      </c>
      <c r="BO195" t="b">
        <f t="shared" si="334"/>
        <v>0</v>
      </c>
      <c r="BP195" t="b">
        <f t="shared" si="335"/>
        <v>1</v>
      </c>
      <c r="BQ195" t="b">
        <f t="shared" si="336"/>
        <v>1</v>
      </c>
      <c r="BR195" t="b">
        <f t="shared" si="337"/>
        <v>0</v>
      </c>
      <c r="BS195" t="b">
        <f t="shared" si="338"/>
        <v>0</v>
      </c>
      <c r="BT195" t="b">
        <f t="shared" si="339"/>
        <v>0</v>
      </c>
      <c r="BU195" t="b">
        <f t="shared" si="340"/>
        <v>0</v>
      </c>
      <c r="BV195" t="b">
        <f t="shared" si="341"/>
        <v>0</v>
      </c>
      <c r="BW195" t="b">
        <f t="shared" si="342"/>
        <v>0</v>
      </c>
      <c r="BX195" t="b">
        <f t="shared" si="343"/>
        <v>0</v>
      </c>
      <c r="BY195" t="b">
        <f t="shared" si="344"/>
        <v>0</v>
      </c>
      <c r="BZ195" t="b">
        <f t="shared" si="345"/>
        <v>0</v>
      </c>
      <c r="CA195" t="b">
        <f t="shared" si="346"/>
        <v>0</v>
      </c>
      <c r="CB195" t="b">
        <f t="shared" si="347"/>
        <v>1</v>
      </c>
      <c r="CC195" t="b">
        <f t="shared" si="348"/>
        <v>1</v>
      </c>
      <c r="CD195" t="b">
        <f t="shared" si="349"/>
        <v>0</v>
      </c>
      <c r="CE195" t="b">
        <f t="shared" si="350"/>
        <v>0</v>
      </c>
      <c r="CF195" t="b">
        <f t="shared" si="351"/>
        <v>0</v>
      </c>
      <c r="CG195" t="b">
        <f t="shared" si="352"/>
        <v>0</v>
      </c>
      <c r="CH195" t="b">
        <f t="shared" si="353"/>
        <v>0</v>
      </c>
      <c r="CI195" t="b">
        <f t="shared" si="354"/>
        <v>0</v>
      </c>
      <c r="CJ195" t="b">
        <f t="shared" si="355"/>
        <v>0</v>
      </c>
      <c r="CK195" t="b">
        <f t="shared" si="356"/>
        <v>0</v>
      </c>
      <c r="CL195" t="b">
        <f t="shared" si="357"/>
        <v>0</v>
      </c>
      <c r="CM195" t="b">
        <f t="shared" si="358"/>
        <v>0</v>
      </c>
      <c r="CN195" t="b">
        <f t="shared" si="359"/>
        <v>0</v>
      </c>
      <c r="CO195" t="b">
        <f t="shared" si="360"/>
        <v>0</v>
      </c>
      <c r="CP195" t="b">
        <f t="shared" si="361"/>
        <v>0</v>
      </c>
      <c r="CQ195" t="b">
        <f t="shared" si="362"/>
        <v>0</v>
      </c>
      <c r="CR195" t="b">
        <f t="shared" si="363"/>
        <v>0</v>
      </c>
      <c r="CS195" t="b">
        <f t="shared" si="364"/>
        <v>0</v>
      </c>
      <c r="CT195" t="b">
        <f t="shared" si="365"/>
        <v>0</v>
      </c>
      <c r="CU195" t="b">
        <f t="shared" si="366"/>
        <v>0</v>
      </c>
      <c r="CV195" t="b">
        <f t="shared" si="367"/>
        <v>0</v>
      </c>
      <c r="CW195" t="b">
        <f t="shared" si="368"/>
        <v>0</v>
      </c>
      <c r="CX195" t="b">
        <f t="shared" si="369"/>
        <v>0</v>
      </c>
      <c r="CY195" t="b">
        <f t="shared" si="370"/>
        <v>0</v>
      </c>
      <c r="CZ195" t="b">
        <f t="shared" si="371"/>
        <v>0</v>
      </c>
      <c r="DA195" t="b">
        <f t="shared" si="372"/>
        <v>0</v>
      </c>
      <c r="DB195" t="b">
        <f t="shared" si="373"/>
        <v>0</v>
      </c>
      <c r="DC195" t="b">
        <f t="shared" si="374"/>
        <v>0</v>
      </c>
      <c r="DD195" t="b">
        <f t="shared" si="375"/>
        <v>0</v>
      </c>
    </row>
    <row r="196" spans="1:108">
      <c r="A196" s="7" t="s">
        <v>1786</v>
      </c>
      <c r="B196" t="s">
        <v>7369</v>
      </c>
      <c r="C196" t="s">
        <v>1783</v>
      </c>
      <c r="E196" t="s">
        <v>987</v>
      </c>
      <c r="F196" t="s">
        <v>969</v>
      </c>
      <c r="G196" t="s">
        <v>970</v>
      </c>
      <c r="H196" t="s">
        <v>7428</v>
      </c>
      <c r="I196" t="s">
        <v>7418</v>
      </c>
      <c r="J196" s="4" t="s">
        <v>143</v>
      </c>
      <c r="K196" t="s">
        <v>143</v>
      </c>
      <c r="L196" t="s">
        <v>6674</v>
      </c>
      <c r="M196" t="s">
        <v>6079</v>
      </c>
      <c r="N196" t="s">
        <v>51</v>
      </c>
      <c r="O196" t="b">
        <f t="shared" si="282"/>
        <v>1</v>
      </c>
      <c r="P196" t="b">
        <f t="shared" si="283"/>
        <v>0</v>
      </c>
      <c r="Q196" t="b">
        <f t="shared" si="284"/>
        <v>0</v>
      </c>
      <c r="R196" t="b">
        <f t="shared" si="285"/>
        <v>0</v>
      </c>
      <c r="S196" t="b">
        <f t="shared" si="286"/>
        <v>0</v>
      </c>
      <c r="T196" t="b">
        <f t="shared" si="287"/>
        <v>0</v>
      </c>
      <c r="U196" t="b">
        <f t="shared" si="288"/>
        <v>0</v>
      </c>
      <c r="V196" t="b">
        <f t="shared" si="289"/>
        <v>0</v>
      </c>
      <c r="W196" t="b">
        <f t="shared" si="290"/>
        <v>0</v>
      </c>
      <c r="X196" t="b">
        <f t="shared" si="291"/>
        <v>1</v>
      </c>
      <c r="Y196" t="b">
        <f t="shared" si="292"/>
        <v>0</v>
      </c>
      <c r="Z196" t="b">
        <f t="shared" si="293"/>
        <v>0</v>
      </c>
      <c r="AA196" t="b">
        <f t="shared" si="294"/>
        <v>0</v>
      </c>
      <c r="AB196" t="b">
        <f t="shared" si="295"/>
        <v>0</v>
      </c>
      <c r="AC196" t="b">
        <f t="shared" si="296"/>
        <v>0</v>
      </c>
      <c r="AD196" t="b">
        <f t="shared" si="297"/>
        <v>0</v>
      </c>
      <c r="AE196" t="b">
        <f t="shared" si="298"/>
        <v>0</v>
      </c>
      <c r="AF196" t="b">
        <f t="shared" si="299"/>
        <v>0</v>
      </c>
      <c r="AG196" t="b">
        <f t="shared" si="300"/>
        <v>0</v>
      </c>
      <c r="AH196" t="b">
        <f t="shared" si="301"/>
        <v>0</v>
      </c>
      <c r="AI196" t="b">
        <f t="shared" si="302"/>
        <v>0</v>
      </c>
      <c r="AJ196" t="b">
        <f t="shared" si="303"/>
        <v>0</v>
      </c>
      <c r="AK196" t="b">
        <f t="shared" si="304"/>
        <v>0</v>
      </c>
      <c r="AL196" t="b">
        <f t="shared" si="305"/>
        <v>0</v>
      </c>
      <c r="AM196" t="b">
        <f t="shared" si="306"/>
        <v>0</v>
      </c>
      <c r="AN196" t="b">
        <f t="shared" si="307"/>
        <v>0</v>
      </c>
      <c r="AO196" t="b">
        <f t="shared" si="308"/>
        <v>0</v>
      </c>
      <c r="AP196" t="b">
        <f t="shared" si="309"/>
        <v>0</v>
      </c>
      <c r="AQ196" t="b">
        <f t="shared" si="310"/>
        <v>0</v>
      </c>
      <c r="AR196" t="b">
        <f t="shared" si="311"/>
        <v>0</v>
      </c>
      <c r="AS196" t="b">
        <f t="shared" si="312"/>
        <v>0</v>
      </c>
      <c r="AT196" t="b">
        <f t="shared" si="313"/>
        <v>0</v>
      </c>
      <c r="AU196" t="b">
        <f t="shared" si="314"/>
        <v>0</v>
      </c>
      <c r="AV196" t="b">
        <f t="shared" si="315"/>
        <v>0</v>
      </c>
      <c r="AW196" t="b">
        <f t="shared" si="316"/>
        <v>0</v>
      </c>
      <c r="AX196" t="b">
        <f t="shared" si="317"/>
        <v>0</v>
      </c>
      <c r="AY196" t="b">
        <f t="shared" si="318"/>
        <v>0</v>
      </c>
      <c r="AZ196" t="b">
        <f t="shared" si="319"/>
        <v>0</v>
      </c>
      <c r="BA196" t="b">
        <f t="shared" si="320"/>
        <v>0</v>
      </c>
      <c r="BB196" t="b">
        <f t="shared" si="321"/>
        <v>0</v>
      </c>
      <c r="BC196" t="b">
        <f t="shared" si="322"/>
        <v>0</v>
      </c>
      <c r="BD196" t="b">
        <f t="shared" si="323"/>
        <v>1</v>
      </c>
      <c r="BE196" t="b">
        <f t="shared" si="324"/>
        <v>0</v>
      </c>
      <c r="BF196" t="b">
        <f t="shared" si="325"/>
        <v>0</v>
      </c>
      <c r="BG196" t="b">
        <f t="shared" si="326"/>
        <v>0</v>
      </c>
      <c r="BH196" t="b">
        <f t="shared" si="327"/>
        <v>0</v>
      </c>
      <c r="BI196" t="b">
        <f t="shared" si="328"/>
        <v>0</v>
      </c>
      <c r="BJ196" t="b">
        <f t="shared" si="329"/>
        <v>0</v>
      </c>
      <c r="BK196" t="b">
        <f t="shared" si="330"/>
        <v>0</v>
      </c>
      <c r="BL196" t="b">
        <f t="shared" si="331"/>
        <v>0</v>
      </c>
      <c r="BM196" t="b">
        <f t="shared" si="332"/>
        <v>0</v>
      </c>
      <c r="BN196" t="b">
        <f t="shared" si="333"/>
        <v>0</v>
      </c>
      <c r="BO196" t="b">
        <f t="shared" si="334"/>
        <v>0</v>
      </c>
      <c r="BP196" t="b">
        <f t="shared" si="335"/>
        <v>0</v>
      </c>
      <c r="BQ196" t="b">
        <f t="shared" si="336"/>
        <v>0</v>
      </c>
      <c r="BR196" t="b">
        <f t="shared" si="337"/>
        <v>0</v>
      </c>
      <c r="BS196" t="b">
        <f t="shared" si="338"/>
        <v>0</v>
      </c>
      <c r="BT196" t="b">
        <f t="shared" si="339"/>
        <v>0</v>
      </c>
      <c r="BU196" t="b">
        <f t="shared" si="340"/>
        <v>0</v>
      </c>
      <c r="BV196" t="b">
        <f t="shared" si="341"/>
        <v>0</v>
      </c>
      <c r="BW196" t="b">
        <f t="shared" si="342"/>
        <v>0</v>
      </c>
      <c r="BX196" t="b">
        <f t="shared" si="343"/>
        <v>0</v>
      </c>
      <c r="BY196" t="b">
        <f t="shared" si="344"/>
        <v>0</v>
      </c>
      <c r="BZ196" t="b">
        <f t="shared" si="345"/>
        <v>0</v>
      </c>
      <c r="CA196" t="b">
        <f t="shared" si="346"/>
        <v>0</v>
      </c>
      <c r="CB196" t="b">
        <f t="shared" si="347"/>
        <v>0</v>
      </c>
      <c r="CC196" t="b">
        <f t="shared" si="348"/>
        <v>0</v>
      </c>
      <c r="CD196" t="b">
        <f t="shared" si="349"/>
        <v>0</v>
      </c>
      <c r="CE196" t="b">
        <f t="shared" si="350"/>
        <v>0</v>
      </c>
      <c r="CF196" t="b">
        <f t="shared" si="351"/>
        <v>0</v>
      </c>
      <c r="CG196" t="b">
        <f t="shared" si="352"/>
        <v>0</v>
      </c>
      <c r="CH196" t="b">
        <f t="shared" si="353"/>
        <v>0</v>
      </c>
      <c r="CI196" t="b">
        <f t="shared" si="354"/>
        <v>0</v>
      </c>
      <c r="CJ196" t="b">
        <f t="shared" si="355"/>
        <v>0</v>
      </c>
      <c r="CK196" t="b">
        <f t="shared" si="356"/>
        <v>0</v>
      </c>
      <c r="CL196" t="b">
        <f t="shared" si="357"/>
        <v>0</v>
      </c>
      <c r="CM196" t="b">
        <f t="shared" si="358"/>
        <v>0</v>
      </c>
      <c r="CN196" t="b">
        <f t="shared" si="359"/>
        <v>0</v>
      </c>
      <c r="CO196" t="b">
        <f t="shared" si="360"/>
        <v>0</v>
      </c>
      <c r="CP196" t="b">
        <f t="shared" si="361"/>
        <v>0</v>
      </c>
      <c r="CQ196" t="b">
        <f t="shared" si="362"/>
        <v>0</v>
      </c>
      <c r="CR196" t="b">
        <f t="shared" si="363"/>
        <v>0</v>
      </c>
      <c r="CS196" t="b">
        <f t="shared" si="364"/>
        <v>0</v>
      </c>
      <c r="CT196" t="b">
        <f t="shared" si="365"/>
        <v>0</v>
      </c>
      <c r="CU196" t="b">
        <f t="shared" si="366"/>
        <v>0</v>
      </c>
      <c r="CV196" t="b">
        <f t="shared" si="367"/>
        <v>0</v>
      </c>
      <c r="CW196" t="b">
        <f t="shared" si="368"/>
        <v>0</v>
      </c>
      <c r="CX196" t="b">
        <f t="shared" si="369"/>
        <v>0</v>
      </c>
      <c r="CY196" t="b">
        <f t="shared" si="370"/>
        <v>0</v>
      </c>
      <c r="CZ196" t="b">
        <f t="shared" si="371"/>
        <v>0</v>
      </c>
      <c r="DA196" t="b">
        <f t="shared" si="372"/>
        <v>0</v>
      </c>
      <c r="DB196" t="b">
        <f t="shared" si="373"/>
        <v>0</v>
      </c>
      <c r="DC196" t="b">
        <f t="shared" si="374"/>
        <v>0</v>
      </c>
      <c r="DD196" t="b">
        <f t="shared" si="375"/>
        <v>0</v>
      </c>
    </row>
    <row r="197" spans="1:108">
      <c r="A197" t="s">
        <v>1787</v>
      </c>
      <c r="B197" t="s">
        <v>1783</v>
      </c>
      <c r="C197" t="s">
        <v>1783</v>
      </c>
      <c r="E197" t="s">
        <v>987</v>
      </c>
      <c r="F197" t="s">
        <v>969</v>
      </c>
      <c r="G197" t="s">
        <v>970</v>
      </c>
      <c r="H197" t="s">
        <v>7428</v>
      </c>
      <c r="I197" t="s">
        <v>7418</v>
      </c>
      <c r="J197" t="s">
        <v>113</v>
      </c>
      <c r="K197" t="s">
        <v>114</v>
      </c>
      <c r="L197" t="s">
        <v>6675</v>
      </c>
      <c r="M197" t="s">
        <v>6079</v>
      </c>
      <c r="N197" t="s">
        <v>1788</v>
      </c>
      <c r="O197" t="b">
        <f t="shared" si="282"/>
        <v>0</v>
      </c>
      <c r="P197" t="b">
        <f t="shared" si="283"/>
        <v>1</v>
      </c>
      <c r="Q197" t="b">
        <f t="shared" si="284"/>
        <v>1</v>
      </c>
      <c r="R197" t="b">
        <f t="shared" si="285"/>
        <v>1</v>
      </c>
      <c r="S197" t="b">
        <f t="shared" si="286"/>
        <v>0</v>
      </c>
      <c r="T197" t="b">
        <f t="shared" si="287"/>
        <v>0</v>
      </c>
      <c r="U197" t="b">
        <f t="shared" si="288"/>
        <v>1</v>
      </c>
      <c r="V197" t="b">
        <f t="shared" si="289"/>
        <v>1</v>
      </c>
      <c r="W197" t="b">
        <f t="shared" si="290"/>
        <v>0</v>
      </c>
      <c r="X197" t="b">
        <f t="shared" si="291"/>
        <v>1</v>
      </c>
      <c r="Y197" t="b">
        <f t="shared" si="292"/>
        <v>1</v>
      </c>
      <c r="Z197" t="b">
        <f t="shared" si="293"/>
        <v>1</v>
      </c>
      <c r="AA197" t="b">
        <f t="shared" si="294"/>
        <v>1</v>
      </c>
      <c r="AB197" t="b">
        <f t="shared" si="295"/>
        <v>0</v>
      </c>
      <c r="AC197" t="b">
        <f t="shared" si="296"/>
        <v>0</v>
      </c>
      <c r="AD197" t="b">
        <f t="shared" si="297"/>
        <v>0</v>
      </c>
      <c r="AE197" t="b">
        <f t="shared" si="298"/>
        <v>0</v>
      </c>
      <c r="AF197" t="b">
        <f t="shared" si="299"/>
        <v>0</v>
      </c>
      <c r="AG197" t="b">
        <f t="shared" si="300"/>
        <v>1</v>
      </c>
      <c r="AH197" t="b">
        <f t="shared" si="301"/>
        <v>1</v>
      </c>
      <c r="AI197" t="b">
        <f t="shared" si="302"/>
        <v>0</v>
      </c>
      <c r="AJ197" t="b">
        <f t="shared" si="303"/>
        <v>0</v>
      </c>
      <c r="AK197" t="b">
        <f t="shared" si="304"/>
        <v>1</v>
      </c>
      <c r="AL197" t="b">
        <f t="shared" si="305"/>
        <v>0</v>
      </c>
      <c r="AM197" t="b">
        <f t="shared" si="306"/>
        <v>0</v>
      </c>
      <c r="AN197" t="b">
        <f t="shared" si="307"/>
        <v>1</v>
      </c>
      <c r="AO197" t="b">
        <f t="shared" si="308"/>
        <v>0</v>
      </c>
      <c r="AP197" t="b">
        <f t="shared" si="309"/>
        <v>1</v>
      </c>
      <c r="AQ197" t="b">
        <f t="shared" si="310"/>
        <v>0</v>
      </c>
      <c r="AR197" t="b">
        <f t="shared" si="311"/>
        <v>0</v>
      </c>
      <c r="AS197" t="b">
        <f t="shared" si="312"/>
        <v>0</v>
      </c>
      <c r="AT197" t="b">
        <f t="shared" si="313"/>
        <v>0</v>
      </c>
      <c r="AU197" t="b">
        <f t="shared" si="314"/>
        <v>0</v>
      </c>
      <c r="AV197" t="b">
        <f t="shared" si="315"/>
        <v>0</v>
      </c>
      <c r="AW197" t="b">
        <f t="shared" si="316"/>
        <v>0</v>
      </c>
      <c r="AX197" t="b">
        <f t="shared" si="317"/>
        <v>0</v>
      </c>
      <c r="AY197" t="b">
        <f t="shared" si="318"/>
        <v>0</v>
      </c>
      <c r="AZ197" t="b">
        <f t="shared" si="319"/>
        <v>0</v>
      </c>
      <c r="BA197" t="b">
        <f t="shared" si="320"/>
        <v>0</v>
      </c>
      <c r="BB197" t="b">
        <f t="shared" si="321"/>
        <v>0</v>
      </c>
      <c r="BC197" t="b">
        <f t="shared" si="322"/>
        <v>1</v>
      </c>
      <c r="BD197" t="b">
        <f t="shared" si="323"/>
        <v>0</v>
      </c>
      <c r="BE197" t="b">
        <f t="shared" si="324"/>
        <v>0</v>
      </c>
      <c r="BF197" t="b">
        <f t="shared" si="325"/>
        <v>1</v>
      </c>
      <c r="BG197" t="b">
        <f t="shared" si="326"/>
        <v>0</v>
      </c>
      <c r="BH197" t="b">
        <f t="shared" si="327"/>
        <v>0</v>
      </c>
      <c r="BI197" t="b">
        <f t="shared" si="328"/>
        <v>0</v>
      </c>
      <c r="BJ197" t="b">
        <f t="shared" si="329"/>
        <v>0</v>
      </c>
      <c r="BK197" t="b">
        <f t="shared" si="330"/>
        <v>0</v>
      </c>
      <c r="BL197" t="b">
        <f t="shared" si="331"/>
        <v>0</v>
      </c>
      <c r="BM197" t="b">
        <f t="shared" si="332"/>
        <v>1</v>
      </c>
      <c r="BN197" t="b">
        <f t="shared" si="333"/>
        <v>0</v>
      </c>
      <c r="BO197" t="b">
        <f t="shared" si="334"/>
        <v>0</v>
      </c>
      <c r="BP197" t="b">
        <f t="shared" si="335"/>
        <v>0</v>
      </c>
      <c r="BQ197" t="b">
        <f t="shared" si="336"/>
        <v>0</v>
      </c>
      <c r="BR197" t="b">
        <f t="shared" si="337"/>
        <v>0</v>
      </c>
      <c r="BS197" t="b">
        <f t="shared" si="338"/>
        <v>0</v>
      </c>
      <c r="BT197" t="b">
        <f t="shared" si="339"/>
        <v>1</v>
      </c>
      <c r="BU197" t="b">
        <f t="shared" si="340"/>
        <v>1</v>
      </c>
      <c r="BV197" t="b">
        <f t="shared" si="341"/>
        <v>0</v>
      </c>
      <c r="BW197" t="b">
        <f t="shared" si="342"/>
        <v>0</v>
      </c>
      <c r="BX197" t="b">
        <f t="shared" si="343"/>
        <v>0</v>
      </c>
      <c r="BY197" t="b">
        <f t="shared" si="344"/>
        <v>0</v>
      </c>
      <c r="BZ197" t="b">
        <f t="shared" si="345"/>
        <v>0</v>
      </c>
      <c r="CA197" t="b">
        <f t="shared" si="346"/>
        <v>0</v>
      </c>
      <c r="CB197" t="b">
        <f t="shared" si="347"/>
        <v>0</v>
      </c>
      <c r="CC197" t="b">
        <f t="shared" si="348"/>
        <v>0</v>
      </c>
      <c r="CD197" t="b">
        <f t="shared" si="349"/>
        <v>0</v>
      </c>
      <c r="CE197" t="b">
        <f t="shared" si="350"/>
        <v>0</v>
      </c>
      <c r="CF197" t="b">
        <f t="shared" si="351"/>
        <v>0</v>
      </c>
      <c r="CG197" t="b">
        <f t="shared" si="352"/>
        <v>0</v>
      </c>
      <c r="CH197" t="b">
        <f t="shared" si="353"/>
        <v>0</v>
      </c>
      <c r="CI197" t="b">
        <f t="shared" si="354"/>
        <v>0</v>
      </c>
      <c r="CJ197" t="b">
        <f t="shared" si="355"/>
        <v>0</v>
      </c>
      <c r="CK197" t="b">
        <f t="shared" si="356"/>
        <v>0</v>
      </c>
      <c r="CL197" t="b">
        <f t="shared" si="357"/>
        <v>1</v>
      </c>
      <c r="CM197" t="b">
        <f t="shared" si="358"/>
        <v>0</v>
      </c>
      <c r="CN197" t="b">
        <f t="shared" si="359"/>
        <v>0</v>
      </c>
      <c r="CO197" t="b">
        <f t="shared" si="360"/>
        <v>0</v>
      </c>
      <c r="CP197" t="b">
        <f t="shared" si="361"/>
        <v>1</v>
      </c>
      <c r="CQ197" t="b">
        <f t="shared" si="362"/>
        <v>0</v>
      </c>
      <c r="CR197" t="b">
        <f t="shared" si="363"/>
        <v>0</v>
      </c>
      <c r="CS197" t="b">
        <f t="shared" si="364"/>
        <v>0</v>
      </c>
      <c r="CT197" t="b">
        <f t="shared" si="365"/>
        <v>0</v>
      </c>
      <c r="CU197" t="b">
        <f t="shared" si="366"/>
        <v>0</v>
      </c>
      <c r="CV197" t="b">
        <f t="shared" si="367"/>
        <v>1</v>
      </c>
      <c r="CW197" t="b">
        <f t="shared" si="368"/>
        <v>0</v>
      </c>
      <c r="CX197" t="b">
        <f t="shared" si="369"/>
        <v>0</v>
      </c>
      <c r="CY197" t="b">
        <f t="shared" si="370"/>
        <v>0</v>
      </c>
      <c r="CZ197" t="b">
        <f t="shared" si="371"/>
        <v>0</v>
      </c>
      <c r="DA197" t="b">
        <f t="shared" si="372"/>
        <v>0</v>
      </c>
      <c r="DB197" t="b">
        <f t="shared" si="373"/>
        <v>0</v>
      </c>
      <c r="DC197" t="b">
        <f t="shared" si="374"/>
        <v>0</v>
      </c>
      <c r="DD197" t="b">
        <f t="shared" si="375"/>
        <v>0</v>
      </c>
    </row>
    <row r="198" spans="1:108">
      <c r="A198" s="4" t="s">
        <v>1789</v>
      </c>
      <c r="B198" t="s">
        <v>1783</v>
      </c>
      <c r="C198" t="s">
        <v>1783</v>
      </c>
      <c r="D198" s="4"/>
      <c r="E198" s="4" t="s">
        <v>987</v>
      </c>
      <c r="F198" t="s">
        <v>969</v>
      </c>
      <c r="G198" t="s">
        <v>970</v>
      </c>
      <c r="H198" t="s">
        <v>7428</v>
      </c>
      <c r="I198" t="s">
        <v>7418</v>
      </c>
      <c r="J198" s="4" t="s">
        <v>113</v>
      </c>
      <c r="K198" s="4" t="s">
        <v>114</v>
      </c>
      <c r="L198" s="4" t="s">
        <v>6676</v>
      </c>
      <c r="M198" t="s">
        <v>6079</v>
      </c>
      <c r="N198" s="4" t="s">
        <v>1790</v>
      </c>
      <c r="O198" s="4" t="b">
        <f t="shared" si="282"/>
        <v>1</v>
      </c>
      <c r="P198" s="4" t="b">
        <f t="shared" si="283"/>
        <v>1</v>
      </c>
      <c r="Q198" s="4" t="b">
        <f t="shared" si="284"/>
        <v>1</v>
      </c>
      <c r="R198" s="4" t="b">
        <f t="shared" si="285"/>
        <v>1</v>
      </c>
      <c r="S198" s="4" t="b">
        <f t="shared" si="286"/>
        <v>1</v>
      </c>
      <c r="T198" s="4" t="b">
        <f t="shared" si="287"/>
        <v>1</v>
      </c>
      <c r="U198" s="4" t="b">
        <f t="shared" si="288"/>
        <v>1</v>
      </c>
      <c r="V198" s="4" t="b">
        <f t="shared" si="289"/>
        <v>1</v>
      </c>
      <c r="W198" s="4" t="b">
        <f t="shared" si="290"/>
        <v>0</v>
      </c>
      <c r="X198" s="4" t="b">
        <f t="shared" si="291"/>
        <v>1</v>
      </c>
      <c r="Y198" s="4" t="b">
        <f t="shared" si="292"/>
        <v>1</v>
      </c>
      <c r="Z198" s="4" t="b">
        <f t="shared" si="293"/>
        <v>1</v>
      </c>
      <c r="AA198" s="4" t="b">
        <f t="shared" si="294"/>
        <v>1</v>
      </c>
      <c r="AB198" s="4" t="b">
        <f t="shared" si="295"/>
        <v>1</v>
      </c>
      <c r="AC198" s="4" t="b">
        <f t="shared" si="296"/>
        <v>0</v>
      </c>
      <c r="AD198" s="4" t="b">
        <f t="shared" si="297"/>
        <v>0</v>
      </c>
      <c r="AE198" s="4" t="b">
        <f t="shared" si="298"/>
        <v>0</v>
      </c>
      <c r="AF198" s="4" t="b">
        <f t="shared" si="299"/>
        <v>1</v>
      </c>
      <c r="AG198" s="4" t="b">
        <f t="shared" si="300"/>
        <v>1</v>
      </c>
      <c r="AH198" s="4" t="b">
        <f t="shared" si="301"/>
        <v>1</v>
      </c>
      <c r="AI198" s="4" t="b">
        <f t="shared" si="302"/>
        <v>1</v>
      </c>
      <c r="AJ198" s="4" t="b">
        <f t="shared" si="303"/>
        <v>0</v>
      </c>
      <c r="AK198" s="4" t="b">
        <f t="shared" si="304"/>
        <v>0</v>
      </c>
      <c r="AL198" s="4" t="b">
        <f t="shared" si="305"/>
        <v>1</v>
      </c>
      <c r="AM198" s="4" t="b">
        <f t="shared" si="306"/>
        <v>1</v>
      </c>
      <c r="AN198" s="4" t="b">
        <f t="shared" si="307"/>
        <v>0</v>
      </c>
      <c r="AO198" s="4" t="b">
        <f t="shared" si="308"/>
        <v>0</v>
      </c>
      <c r="AP198" s="4" t="b">
        <f t="shared" si="309"/>
        <v>0</v>
      </c>
      <c r="AQ198" s="4" t="b">
        <f t="shared" si="310"/>
        <v>1</v>
      </c>
      <c r="AR198" s="4" t="b">
        <f t="shared" si="311"/>
        <v>0</v>
      </c>
      <c r="AS198" s="4" t="b">
        <f t="shared" si="312"/>
        <v>0</v>
      </c>
      <c r="AT198" s="4" t="b">
        <f t="shared" si="313"/>
        <v>1</v>
      </c>
      <c r="AU198" s="4" t="b">
        <f t="shared" si="314"/>
        <v>1</v>
      </c>
      <c r="AV198" s="4" t="b">
        <f t="shared" si="315"/>
        <v>1</v>
      </c>
      <c r="AW198" s="4" t="b">
        <f t="shared" si="316"/>
        <v>1</v>
      </c>
      <c r="AX198" s="4" t="b">
        <f t="shared" si="317"/>
        <v>0</v>
      </c>
      <c r="AY198" s="4" t="b">
        <f t="shared" si="318"/>
        <v>1</v>
      </c>
      <c r="AZ198" s="4" t="b">
        <f t="shared" si="319"/>
        <v>0</v>
      </c>
      <c r="BA198" s="4" t="b">
        <f t="shared" si="320"/>
        <v>0</v>
      </c>
      <c r="BB198" s="4" t="b">
        <f t="shared" si="321"/>
        <v>1</v>
      </c>
      <c r="BC198" s="4" t="b">
        <f t="shared" si="322"/>
        <v>1</v>
      </c>
      <c r="BD198" s="4" t="b">
        <f t="shared" si="323"/>
        <v>0</v>
      </c>
      <c r="BE198" s="4" t="b">
        <f t="shared" si="324"/>
        <v>0</v>
      </c>
      <c r="BF198" s="4" t="b">
        <f t="shared" si="325"/>
        <v>1</v>
      </c>
      <c r="BG198" s="4" t="b">
        <f t="shared" si="326"/>
        <v>1</v>
      </c>
      <c r="BH198" s="4" t="b">
        <f t="shared" si="327"/>
        <v>0</v>
      </c>
      <c r="BI198" s="4" t="b">
        <f t="shared" si="328"/>
        <v>1</v>
      </c>
      <c r="BJ198" s="4" t="b">
        <f t="shared" si="329"/>
        <v>0</v>
      </c>
      <c r="BK198" s="4" t="b">
        <f t="shared" si="330"/>
        <v>0</v>
      </c>
      <c r="BL198" s="4" t="b">
        <f t="shared" si="331"/>
        <v>1</v>
      </c>
      <c r="BM198" s="4" t="b">
        <f t="shared" si="332"/>
        <v>0</v>
      </c>
      <c r="BN198" s="4" t="b">
        <f t="shared" si="333"/>
        <v>0</v>
      </c>
      <c r="BO198" s="4" t="b">
        <f t="shared" si="334"/>
        <v>1</v>
      </c>
      <c r="BP198" s="4" t="b">
        <f t="shared" si="335"/>
        <v>1</v>
      </c>
      <c r="BQ198" s="4" t="b">
        <f t="shared" si="336"/>
        <v>1</v>
      </c>
      <c r="BR198" s="4" t="b">
        <f t="shared" si="337"/>
        <v>1</v>
      </c>
      <c r="BS198" s="4" t="b">
        <f t="shared" si="338"/>
        <v>1</v>
      </c>
      <c r="BT198" s="4" t="b">
        <f t="shared" si="339"/>
        <v>1</v>
      </c>
      <c r="BU198" s="4" t="b">
        <f t="shared" si="340"/>
        <v>1</v>
      </c>
      <c r="BV198" s="4" t="b">
        <f t="shared" si="341"/>
        <v>1</v>
      </c>
      <c r="BW198" s="4" t="b">
        <f t="shared" si="342"/>
        <v>0</v>
      </c>
      <c r="BX198" s="4" t="b">
        <f t="shared" si="343"/>
        <v>0</v>
      </c>
      <c r="BY198" s="4" t="b">
        <f t="shared" si="344"/>
        <v>0</v>
      </c>
      <c r="BZ198" s="4" t="b">
        <f t="shared" si="345"/>
        <v>0</v>
      </c>
      <c r="CA198" s="4" t="b">
        <f t="shared" si="346"/>
        <v>1</v>
      </c>
      <c r="CB198" s="4" t="b">
        <f t="shared" si="347"/>
        <v>1</v>
      </c>
      <c r="CC198" s="4" t="b">
        <f t="shared" si="348"/>
        <v>1</v>
      </c>
      <c r="CD198" s="4" t="b">
        <f t="shared" si="349"/>
        <v>0</v>
      </c>
      <c r="CE198" s="4" t="b">
        <f t="shared" si="350"/>
        <v>1</v>
      </c>
      <c r="CF198" s="4" t="b">
        <f t="shared" si="351"/>
        <v>0</v>
      </c>
      <c r="CG198" s="4" t="b">
        <f t="shared" si="352"/>
        <v>1</v>
      </c>
      <c r="CH198" s="4" t="b">
        <f t="shared" si="353"/>
        <v>0</v>
      </c>
      <c r="CI198" s="4" t="b">
        <f t="shared" si="354"/>
        <v>0</v>
      </c>
      <c r="CJ198" s="4" t="b">
        <f t="shared" si="355"/>
        <v>1</v>
      </c>
      <c r="CK198" s="4" t="b">
        <f t="shared" si="356"/>
        <v>1</v>
      </c>
      <c r="CL198" s="4" t="b">
        <f t="shared" si="357"/>
        <v>0</v>
      </c>
      <c r="CM198" s="4" t="b">
        <f t="shared" si="358"/>
        <v>0</v>
      </c>
      <c r="CN198" s="4" t="b">
        <f t="shared" si="359"/>
        <v>0</v>
      </c>
      <c r="CO198" s="4" t="b">
        <f t="shared" si="360"/>
        <v>1</v>
      </c>
      <c r="CP198" s="4" t="b">
        <f t="shared" si="361"/>
        <v>1</v>
      </c>
      <c r="CQ198" s="4" t="b">
        <f t="shared" si="362"/>
        <v>0</v>
      </c>
      <c r="CR198" s="4" t="b">
        <f t="shared" si="363"/>
        <v>0</v>
      </c>
      <c r="CS198" s="4" t="b">
        <f t="shared" si="364"/>
        <v>0</v>
      </c>
      <c r="CT198" s="4" t="b">
        <f t="shared" si="365"/>
        <v>0</v>
      </c>
      <c r="CU198" s="4" t="b">
        <f t="shared" si="366"/>
        <v>0</v>
      </c>
      <c r="CV198" s="4" t="b">
        <f t="shared" si="367"/>
        <v>0</v>
      </c>
      <c r="CW198" s="4" t="b">
        <f t="shared" si="368"/>
        <v>1</v>
      </c>
      <c r="CX198" s="4" t="b">
        <f t="shared" si="369"/>
        <v>0</v>
      </c>
      <c r="CY198" s="4" t="b">
        <f t="shared" si="370"/>
        <v>0</v>
      </c>
      <c r="CZ198" s="4" t="b">
        <f t="shared" si="371"/>
        <v>1</v>
      </c>
      <c r="DA198" s="4" t="b">
        <f t="shared" si="372"/>
        <v>0</v>
      </c>
      <c r="DB198" s="4" t="b">
        <f t="shared" si="373"/>
        <v>0</v>
      </c>
      <c r="DC198" s="4" t="b">
        <f t="shared" si="374"/>
        <v>1</v>
      </c>
      <c r="DD198" s="4" t="b">
        <f t="shared" si="375"/>
        <v>1</v>
      </c>
    </row>
    <row r="199" spans="1:108">
      <c r="A199" s="7" t="s">
        <v>1791</v>
      </c>
      <c r="B199" t="s">
        <v>1783</v>
      </c>
      <c r="C199" t="s">
        <v>1783</v>
      </c>
      <c r="E199" t="s">
        <v>987</v>
      </c>
      <c r="F199" t="s">
        <v>969</v>
      </c>
      <c r="G199" t="s">
        <v>970</v>
      </c>
      <c r="H199" t="s">
        <v>7428</v>
      </c>
      <c r="I199" t="s">
        <v>7418</v>
      </c>
      <c r="J199" s="4" t="s">
        <v>143</v>
      </c>
      <c r="K199" t="s">
        <v>143</v>
      </c>
      <c r="L199" t="s">
        <v>6677</v>
      </c>
      <c r="M199" t="s">
        <v>6079</v>
      </c>
      <c r="N199" t="s">
        <v>53</v>
      </c>
      <c r="O199" t="b">
        <f t="shared" si="282"/>
        <v>0</v>
      </c>
      <c r="P199" t="b">
        <f t="shared" si="283"/>
        <v>0</v>
      </c>
      <c r="Q199" t="b">
        <f t="shared" si="284"/>
        <v>0</v>
      </c>
      <c r="R199" t="b">
        <f t="shared" si="285"/>
        <v>1</v>
      </c>
      <c r="S199" t="b">
        <f t="shared" si="286"/>
        <v>0</v>
      </c>
      <c r="T199" t="b">
        <f t="shared" si="287"/>
        <v>0</v>
      </c>
      <c r="U199" t="b">
        <f t="shared" si="288"/>
        <v>0</v>
      </c>
      <c r="V199" t="b">
        <f t="shared" si="289"/>
        <v>0</v>
      </c>
      <c r="W199" t="b">
        <f t="shared" si="290"/>
        <v>0</v>
      </c>
      <c r="X199" t="b">
        <f t="shared" si="291"/>
        <v>1</v>
      </c>
      <c r="Y199" t="b">
        <f t="shared" si="292"/>
        <v>0</v>
      </c>
      <c r="Z199" t="b">
        <f t="shared" si="293"/>
        <v>0</v>
      </c>
      <c r="AA199" t="b">
        <f t="shared" si="294"/>
        <v>0</v>
      </c>
      <c r="AB199" t="b">
        <f t="shared" si="295"/>
        <v>0</v>
      </c>
      <c r="AC199" t="b">
        <f t="shared" si="296"/>
        <v>0</v>
      </c>
      <c r="AD199" t="b">
        <f t="shared" si="297"/>
        <v>0</v>
      </c>
      <c r="AE199" t="b">
        <f t="shared" si="298"/>
        <v>0</v>
      </c>
      <c r="AF199" t="b">
        <f t="shared" si="299"/>
        <v>0</v>
      </c>
      <c r="AG199" t="b">
        <f t="shared" si="300"/>
        <v>0</v>
      </c>
      <c r="AH199" t="b">
        <f t="shared" si="301"/>
        <v>0</v>
      </c>
      <c r="AI199" t="b">
        <f t="shared" si="302"/>
        <v>0</v>
      </c>
      <c r="AJ199" t="b">
        <f t="shared" si="303"/>
        <v>0</v>
      </c>
      <c r="AK199" t="b">
        <f t="shared" si="304"/>
        <v>0</v>
      </c>
      <c r="AL199" t="b">
        <f t="shared" si="305"/>
        <v>0</v>
      </c>
      <c r="AM199" t="b">
        <f t="shared" si="306"/>
        <v>0</v>
      </c>
      <c r="AN199" t="b">
        <f t="shared" si="307"/>
        <v>0</v>
      </c>
      <c r="AO199" t="b">
        <f t="shared" si="308"/>
        <v>0</v>
      </c>
      <c r="AP199" t="b">
        <f t="shared" si="309"/>
        <v>0</v>
      </c>
      <c r="AQ199" t="b">
        <f t="shared" si="310"/>
        <v>0</v>
      </c>
      <c r="AR199" t="b">
        <f t="shared" si="311"/>
        <v>0</v>
      </c>
      <c r="AS199" t="b">
        <f t="shared" si="312"/>
        <v>0</v>
      </c>
      <c r="AT199" t="b">
        <f t="shared" si="313"/>
        <v>0</v>
      </c>
      <c r="AU199" t="b">
        <f t="shared" si="314"/>
        <v>0</v>
      </c>
      <c r="AV199" t="b">
        <f t="shared" si="315"/>
        <v>0</v>
      </c>
      <c r="AW199" t="b">
        <f t="shared" si="316"/>
        <v>0</v>
      </c>
      <c r="AX199" t="b">
        <f t="shared" si="317"/>
        <v>0</v>
      </c>
      <c r="AY199" t="b">
        <f t="shared" si="318"/>
        <v>0</v>
      </c>
      <c r="AZ199" t="b">
        <f t="shared" si="319"/>
        <v>0</v>
      </c>
      <c r="BA199" t="b">
        <f t="shared" si="320"/>
        <v>0</v>
      </c>
      <c r="BB199" t="b">
        <f t="shared" si="321"/>
        <v>0</v>
      </c>
      <c r="BC199" t="b">
        <f t="shared" si="322"/>
        <v>0</v>
      </c>
      <c r="BD199" t="b">
        <f t="shared" si="323"/>
        <v>0</v>
      </c>
      <c r="BE199" t="b">
        <f t="shared" si="324"/>
        <v>0</v>
      </c>
      <c r="BF199" t="b">
        <f t="shared" si="325"/>
        <v>1</v>
      </c>
      <c r="BG199" t="b">
        <f t="shared" si="326"/>
        <v>0</v>
      </c>
      <c r="BH199" t="b">
        <f t="shared" si="327"/>
        <v>0</v>
      </c>
      <c r="BI199" t="b">
        <f t="shared" si="328"/>
        <v>0</v>
      </c>
      <c r="BJ199" t="b">
        <f t="shared" si="329"/>
        <v>0</v>
      </c>
      <c r="BK199" t="b">
        <f t="shared" si="330"/>
        <v>0</v>
      </c>
      <c r="BL199" t="b">
        <f t="shared" si="331"/>
        <v>0</v>
      </c>
      <c r="BM199" t="b">
        <f t="shared" si="332"/>
        <v>0</v>
      </c>
      <c r="BN199" t="b">
        <f t="shared" si="333"/>
        <v>0</v>
      </c>
      <c r="BO199" t="b">
        <f t="shared" si="334"/>
        <v>0</v>
      </c>
      <c r="BP199" t="b">
        <f t="shared" si="335"/>
        <v>0</v>
      </c>
      <c r="BQ199" t="b">
        <f t="shared" si="336"/>
        <v>0</v>
      </c>
      <c r="BR199" t="b">
        <f t="shared" si="337"/>
        <v>0</v>
      </c>
      <c r="BS199" t="b">
        <f t="shared" si="338"/>
        <v>0</v>
      </c>
      <c r="BT199" t="b">
        <f t="shared" si="339"/>
        <v>0</v>
      </c>
      <c r="BU199" t="b">
        <f t="shared" si="340"/>
        <v>0</v>
      </c>
      <c r="BV199" t="b">
        <f t="shared" si="341"/>
        <v>0</v>
      </c>
      <c r="BW199" t="b">
        <f t="shared" si="342"/>
        <v>0</v>
      </c>
      <c r="BX199" t="b">
        <f t="shared" si="343"/>
        <v>0</v>
      </c>
      <c r="BY199" t="b">
        <f t="shared" si="344"/>
        <v>0</v>
      </c>
      <c r="BZ199" t="b">
        <f t="shared" si="345"/>
        <v>0</v>
      </c>
      <c r="CA199" t="b">
        <f t="shared" si="346"/>
        <v>0</v>
      </c>
      <c r="CB199" t="b">
        <f t="shared" si="347"/>
        <v>0</v>
      </c>
      <c r="CC199" t="b">
        <f t="shared" si="348"/>
        <v>0</v>
      </c>
      <c r="CD199" t="b">
        <f t="shared" si="349"/>
        <v>0</v>
      </c>
      <c r="CE199" t="b">
        <f t="shared" si="350"/>
        <v>0</v>
      </c>
      <c r="CF199" t="b">
        <f t="shared" si="351"/>
        <v>0</v>
      </c>
      <c r="CG199" t="b">
        <f t="shared" si="352"/>
        <v>0</v>
      </c>
      <c r="CH199" t="b">
        <f t="shared" si="353"/>
        <v>0</v>
      </c>
      <c r="CI199" t="b">
        <f t="shared" si="354"/>
        <v>0</v>
      </c>
      <c r="CJ199" t="b">
        <f t="shared" si="355"/>
        <v>0</v>
      </c>
      <c r="CK199" t="b">
        <f t="shared" si="356"/>
        <v>0</v>
      </c>
      <c r="CL199" t="b">
        <f t="shared" si="357"/>
        <v>0</v>
      </c>
      <c r="CM199" t="b">
        <f t="shared" si="358"/>
        <v>0</v>
      </c>
      <c r="CN199" t="b">
        <f t="shared" si="359"/>
        <v>0</v>
      </c>
      <c r="CO199" t="b">
        <f t="shared" si="360"/>
        <v>0</v>
      </c>
      <c r="CP199" t="b">
        <f t="shared" si="361"/>
        <v>0</v>
      </c>
      <c r="CQ199" t="b">
        <f t="shared" si="362"/>
        <v>0</v>
      </c>
      <c r="CR199" t="b">
        <f t="shared" si="363"/>
        <v>0</v>
      </c>
      <c r="CS199" t="b">
        <f t="shared" si="364"/>
        <v>0</v>
      </c>
      <c r="CT199" t="b">
        <f t="shared" si="365"/>
        <v>0</v>
      </c>
      <c r="CU199" t="b">
        <f t="shared" si="366"/>
        <v>0</v>
      </c>
      <c r="CV199" t="b">
        <f t="shared" si="367"/>
        <v>0</v>
      </c>
      <c r="CW199" t="b">
        <f t="shared" si="368"/>
        <v>0</v>
      </c>
      <c r="CX199" t="b">
        <f t="shared" si="369"/>
        <v>0</v>
      </c>
      <c r="CY199" t="b">
        <f t="shared" si="370"/>
        <v>0</v>
      </c>
      <c r="CZ199" t="b">
        <f t="shared" si="371"/>
        <v>0</v>
      </c>
      <c r="DA199" t="b">
        <f t="shared" si="372"/>
        <v>0</v>
      </c>
      <c r="DB199" t="b">
        <f t="shared" si="373"/>
        <v>0</v>
      </c>
      <c r="DC199" t="b">
        <f t="shared" si="374"/>
        <v>0</v>
      </c>
      <c r="DD199" t="b">
        <f t="shared" si="375"/>
        <v>0</v>
      </c>
    </row>
    <row r="200" spans="1:108">
      <c r="A200" s="4" t="s">
        <v>1792</v>
      </c>
      <c r="B200" t="s">
        <v>1783</v>
      </c>
      <c r="C200" t="s">
        <v>1783</v>
      </c>
      <c r="D200" s="4"/>
      <c r="E200" s="4" t="s">
        <v>987</v>
      </c>
      <c r="F200" t="s">
        <v>969</v>
      </c>
      <c r="G200" t="s">
        <v>970</v>
      </c>
      <c r="H200" t="s">
        <v>7428</v>
      </c>
      <c r="I200" t="s">
        <v>7418</v>
      </c>
      <c r="J200" s="4" t="s">
        <v>113</v>
      </c>
      <c r="K200" s="4" t="s">
        <v>114</v>
      </c>
      <c r="L200" s="4" t="s">
        <v>6678</v>
      </c>
      <c r="M200" t="s">
        <v>6079</v>
      </c>
      <c r="N200" s="4" t="s">
        <v>1793</v>
      </c>
      <c r="O200" s="4" t="b">
        <f t="shared" si="282"/>
        <v>1</v>
      </c>
      <c r="P200" s="4" t="b">
        <f t="shared" si="283"/>
        <v>1</v>
      </c>
      <c r="Q200" s="4" t="b">
        <f t="shared" si="284"/>
        <v>1</v>
      </c>
      <c r="R200" s="4" t="b">
        <f t="shared" si="285"/>
        <v>1</v>
      </c>
      <c r="S200" s="4" t="b">
        <f t="shared" si="286"/>
        <v>1</v>
      </c>
      <c r="T200" s="4" t="b">
        <f t="shared" si="287"/>
        <v>1</v>
      </c>
      <c r="U200" s="4" t="b">
        <f t="shared" si="288"/>
        <v>1</v>
      </c>
      <c r="V200" s="4" t="b">
        <f t="shared" si="289"/>
        <v>1</v>
      </c>
      <c r="W200" s="4" t="b">
        <f t="shared" si="290"/>
        <v>1</v>
      </c>
      <c r="X200" s="4" t="b">
        <f t="shared" si="291"/>
        <v>1</v>
      </c>
      <c r="Y200" s="4" t="b">
        <f t="shared" si="292"/>
        <v>1</v>
      </c>
      <c r="Z200" s="4" t="b">
        <f t="shared" si="293"/>
        <v>1</v>
      </c>
      <c r="AA200" s="4" t="b">
        <f t="shared" si="294"/>
        <v>1</v>
      </c>
      <c r="AB200" s="4" t="b">
        <f t="shared" si="295"/>
        <v>1</v>
      </c>
      <c r="AC200" s="4" t="b">
        <f t="shared" si="296"/>
        <v>0</v>
      </c>
      <c r="AD200" s="4" t="b">
        <f t="shared" si="297"/>
        <v>1</v>
      </c>
      <c r="AE200" s="4" t="b">
        <f t="shared" si="298"/>
        <v>0</v>
      </c>
      <c r="AF200" s="4" t="b">
        <f t="shared" si="299"/>
        <v>0</v>
      </c>
      <c r="AG200" s="4" t="b">
        <f t="shared" si="300"/>
        <v>1</v>
      </c>
      <c r="AH200" s="4" t="b">
        <f t="shared" si="301"/>
        <v>1</v>
      </c>
      <c r="AI200" s="4" t="b">
        <f t="shared" si="302"/>
        <v>1</v>
      </c>
      <c r="AJ200" s="4" t="b">
        <f t="shared" si="303"/>
        <v>0</v>
      </c>
      <c r="AK200" s="4" t="b">
        <f t="shared" si="304"/>
        <v>1</v>
      </c>
      <c r="AL200" s="4" t="b">
        <f t="shared" si="305"/>
        <v>1</v>
      </c>
      <c r="AM200" s="4" t="b">
        <f t="shared" si="306"/>
        <v>0</v>
      </c>
      <c r="AN200" s="4" t="b">
        <f t="shared" si="307"/>
        <v>0</v>
      </c>
      <c r="AO200" s="4" t="b">
        <f t="shared" si="308"/>
        <v>0</v>
      </c>
      <c r="AP200" s="4" t="b">
        <f t="shared" si="309"/>
        <v>0</v>
      </c>
      <c r="AQ200" s="4" t="b">
        <f t="shared" si="310"/>
        <v>1</v>
      </c>
      <c r="AR200" s="4" t="b">
        <f t="shared" si="311"/>
        <v>0</v>
      </c>
      <c r="AS200" s="4" t="b">
        <f t="shared" si="312"/>
        <v>0</v>
      </c>
      <c r="AT200" s="4" t="b">
        <f t="shared" si="313"/>
        <v>1</v>
      </c>
      <c r="AU200" s="4" t="b">
        <f t="shared" si="314"/>
        <v>1</v>
      </c>
      <c r="AV200" s="4" t="b">
        <f t="shared" si="315"/>
        <v>1</v>
      </c>
      <c r="AW200" s="4" t="b">
        <f t="shared" si="316"/>
        <v>0</v>
      </c>
      <c r="AX200" s="4" t="b">
        <f t="shared" si="317"/>
        <v>1</v>
      </c>
      <c r="AY200" s="4" t="b">
        <f t="shared" si="318"/>
        <v>1</v>
      </c>
      <c r="AZ200" s="4" t="b">
        <f t="shared" si="319"/>
        <v>1</v>
      </c>
      <c r="BA200" s="4" t="b">
        <f t="shared" si="320"/>
        <v>1</v>
      </c>
      <c r="BB200" s="4" t="b">
        <f t="shared" si="321"/>
        <v>1</v>
      </c>
      <c r="BC200" s="4" t="b">
        <f t="shared" si="322"/>
        <v>1</v>
      </c>
      <c r="BD200" s="4" t="b">
        <f t="shared" si="323"/>
        <v>0</v>
      </c>
      <c r="BE200" s="4" t="b">
        <f t="shared" si="324"/>
        <v>1</v>
      </c>
      <c r="BF200" s="4" t="b">
        <f t="shared" si="325"/>
        <v>1</v>
      </c>
      <c r="BG200" s="4" t="b">
        <f t="shared" si="326"/>
        <v>1</v>
      </c>
      <c r="BH200" s="4" t="b">
        <f t="shared" si="327"/>
        <v>1</v>
      </c>
      <c r="BI200" s="4" t="b">
        <f t="shared" si="328"/>
        <v>0</v>
      </c>
      <c r="BJ200" s="4" t="b">
        <f t="shared" si="329"/>
        <v>0</v>
      </c>
      <c r="BK200" s="4" t="b">
        <f t="shared" si="330"/>
        <v>0</v>
      </c>
      <c r="BL200" s="4" t="b">
        <f t="shared" si="331"/>
        <v>0</v>
      </c>
      <c r="BM200" s="4" t="b">
        <f t="shared" si="332"/>
        <v>1</v>
      </c>
      <c r="BN200" s="4" t="b">
        <f t="shared" si="333"/>
        <v>0</v>
      </c>
      <c r="BO200" s="4" t="b">
        <f t="shared" si="334"/>
        <v>1</v>
      </c>
      <c r="BP200" s="4" t="b">
        <f t="shared" si="335"/>
        <v>1</v>
      </c>
      <c r="BQ200" s="4" t="b">
        <f t="shared" si="336"/>
        <v>1</v>
      </c>
      <c r="BR200" s="4" t="b">
        <f t="shared" si="337"/>
        <v>1</v>
      </c>
      <c r="BS200" s="4" t="b">
        <f t="shared" si="338"/>
        <v>1</v>
      </c>
      <c r="BT200" s="4" t="b">
        <f t="shared" si="339"/>
        <v>1</v>
      </c>
      <c r="BU200" s="4" t="b">
        <f t="shared" si="340"/>
        <v>1</v>
      </c>
      <c r="BV200" s="4" t="b">
        <f t="shared" si="341"/>
        <v>1</v>
      </c>
      <c r="BW200" s="4" t="b">
        <f t="shared" si="342"/>
        <v>0</v>
      </c>
      <c r="BX200" s="4" t="b">
        <f t="shared" si="343"/>
        <v>0</v>
      </c>
      <c r="BY200" s="4" t="b">
        <f t="shared" si="344"/>
        <v>0</v>
      </c>
      <c r="BZ200" s="4" t="b">
        <f t="shared" si="345"/>
        <v>0</v>
      </c>
      <c r="CA200" s="4" t="b">
        <f t="shared" si="346"/>
        <v>1</v>
      </c>
      <c r="CB200" s="4" t="b">
        <f t="shared" si="347"/>
        <v>1</v>
      </c>
      <c r="CC200" s="4" t="b">
        <f t="shared" si="348"/>
        <v>0</v>
      </c>
      <c r="CD200" s="4" t="b">
        <f t="shared" si="349"/>
        <v>1</v>
      </c>
      <c r="CE200" s="4" t="b">
        <f t="shared" si="350"/>
        <v>0</v>
      </c>
      <c r="CF200" s="4" t="b">
        <f t="shared" si="351"/>
        <v>1</v>
      </c>
      <c r="CG200" s="4" t="b">
        <f t="shared" si="352"/>
        <v>1</v>
      </c>
      <c r="CH200" s="4" t="b">
        <f t="shared" si="353"/>
        <v>0</v>
      </c>
      <c r="CI200" s="4" t="b">
        <f t="shared" si="354"/>
        <v>0</v>
      </c>
      <c r="CJ200" s="4" t="b">
        <f t="shared" si="355"/>
        <v>1</v>
      </c>
      <c r="CK200" s="4" t="b">
        <f t="shared" si="356"/>
        <v>0</v>
      </c>
      <c r="CL200" s="4" t="b">
        <f t="shared" si="357"/>
        <v>0</v>
      </c>
      <c r="CM200" s="4" t="b">
        <f t="shared" si="358"/>
        <v>1</v>
      </c>
      <c r="CN200" s="4" t="b">
        <f t="shared" si="359"/>
        <v>0</v>
      </c>
      <c r="CO200" s="4" t="b">
        <f t="shared" si="360"/>
        <v>1</v>
      </c>
      <c r="CP200" s="4" t="b">
        <f t="shared" si="361"/>
        <v>0</v>
      </c>
      <c r="CQ200" s="4" t="b">
        <f t="shared" si="362"/>
        <v>0</v>
      </c>
      <c r="CR200" s="4" t="b">
        <f t="shared" si="363"/>
        <v>1</v>
      </c>
      <c r="CS200" s="4" t="b">
        <f t="shared" si="364"/>
        <v>0</v>
      </c>
      <c r="CT200" s="4" t="b">
        <f t="shared" si="365"/>
        <v>0</v>
      </c>
      <c r="CU200" s="4" t="b">
        <f t="shared" si="366"/>
        <v>0</v>
      </c>
      <c r="CV200" s="4" t="b">
        <f t="shared" si="367"/>
        <v>1</v>
      </c>
      <c r="CW200" s="4" t="b">
        <f t="shared" si="368"/>
        <v>0</v>
      </c>
      <c r="CX200" s="4" t="b">
        <f t="shared" si="369"/>
        <v>1</v>
      </c>
      <c r="CY200" s="4" t="b">
        <f t="shared" si="370"/>
        <v>0</v>
      </c>
      <c r="CZ200" s="4" t="b">
        <f t="shared" si="371"/>
        <v>1</v>
      </c>
      <c r="DA200" s="4" t="b">
        <f t="shared" si="372"/>
        <v>0</v>
      </c>
      <c r="DB200" s="4" t="b">
        <f t="shared" si="373"/>
        <v>0</v>
      </c>
      <c r="DC200" s="4" t="b">
        <f t="shared" si="374"/>
        <v>1</v>
      </c>
      <c r="DD200" s="4" t="b">
        <f t="shared" si="375"/>
        <v>1</v>
      </c>
    </row>
    <row r="201" spans="1:108">
      <c r="A201" s="7" t="s">
        <v>1831</v>
      </c>
      <c r="C201" t="s">
        <v>1832</v>
      </c>
      <c r="E201" t="s">
        <v>987</v>
      </c>
      <c r="F201" t="s">
        <v>969</v>
      </c>
      <c r="G201" t="s">
        <v>970</v>
      </c>
      <c r="H201" t="s">
        <v>7428</v>
      </c>
      <c r="I201" t="s">
        <v>7418</v>
      </c>
      <c r="J201" s="4" t="s">
        <v>1248</v>
      </c>
      <c r="K201" t="s">
        <v>109</v>
      </c>
      <c r="L201" t="s">
        <v>6693</v>
      </c>
      <c r="M201" t="s">
        <v>6079</v>
      </c>
      <c r="N201" t="s">
        <v>187</v>
      </c>
      <c r="O201" t="b">
        <f t="shared" si="282"/>
        <v>0</v>
      </c>
      <c r="P201" t="b">
        <f t="shared" si="283"/>
        <v>0</v>
      </c>
      <c r="Q201" t="b">
        <f t="shared" si="284"/>
        <v>0</v>
      </c>
      <c r="R201" t="b">
        <f t="shared" si="285"/>
        <v>0</v>
      </c>
      <c r="S201" t="b">
        <f t="shared" si="286"/>
        <v>0</v>
      </c>
      <c r="T201" t="b">
        <f t="shared" si="287"/>
        <v>0</v>
      </c>
      <c r="U201" t="b">
        <f t="shared" si="288"/>
        <v>0</v>
      </c>
      <c r="V201" t="b">
        <f t="shared" si="289"/>
        <v>0</v>
      </c>
      <c r="W201" t="b">
        <f t="shared" si="290"/>
        <v>0</v>
      </c>
      <c r="X201" t="b">
        <f t="shared" si="291"/>
        <v>0</v>
      </c>
      <c r="Y201" t="b">
        <f t="shared" si="292"/>
        <v>0</v>
      </c>
      <c r="Z201" t="b">
        <f t="shared" si="293"/>
        <v>0</v>
      </c>
      <c r="AA201" t="b">
        <f t="shared" si="294"/>
        <v>0</v>
      </c>
      <c r="AB201" t="b">
        <f t="shared" si="295"/>
        <v>0</v>
      </c>
      <c r="AC201" t="b">
        <f t="shared" si="296"/>
        <v>0</v>
      </c>
      <c r="AD201" t="b">
        <f t="shared" si="297"/>
        <v>0</v>
      </c>
      <c r="AE201" t="b">
        <f t="shared" si="298"/>
        <v>0</v>
      </c>
      <c r="AF201" t="b">
        <f t="shared" si="299"/>
        <v>0</v>
      </c>
      <c r="AG201" t="b">
        <f t="shared" si="300"/>
        <v>0</v>
      </c>
      <c r="AH201" t="b">
        <f t="shared" si="301"/>
        <v>0</v>
      </c>
      <c r="AI201" t="b">
        <f t="shared" si="302"/>
        <v>0</v>
      </c>
      <c r="AJ201" t="b">
        <f t="shared" si="303"/>
        <v>0</v>
      </c>
      <c r="AK201" t="b">
        <f t="shared" si="304"/>
        <v>0</v>
      </c>
      <c r="AL201" t="b">
        <f t="shared" si="305"/>
        <v>0</v>
      </c>
      <c r="AM201" t="b">
        <f t="shared" si="306"/>
        <v>0</v>
      </c>
      <c r="AN201" t="b">
        <f t="shared" si="307"/>
        <v>0</v>
      </c>
      <c r="AO201" t="b">
        <f t="shared" si="308"/>
        <v>0</v>
      </c>
      <c r="AP201" t="b">
        <f t="shared" si="309"/>
        <v>0</v>
      </c>
      <c r="AQ201" t="b">
        <f t="shared" si="310"/>
        <v>0</v>
      </c>
      <c r="AR201" t="b">
        <f t="shared" si="311"/>
        <v>0</v>
      </c>
      <c r="AS201" t="b">
        <f t="shared" si="312"/>
        <v>0</v>
      </c>
      <c r="AT201" t="b">
        <f t="shared" si="313"/>
        <v>0</v>
      </c>
      <c r="AU201" t="b">
        <f t="shared" si="314"/>
        <v>0</v>
      </c>
      <c r="AV201" t="b">
        <f t="shared" si="315"/>
        <v>0</v>
      </c>
      <c r="AW201" t="b">
        <f t="shared" si="316"/>
        <v>0</v>
      </c>
      <c r="AX201" t="b">
        <f t="shared" si="317"/>
        <v>0</v>
      </c>
      <c r="AY201" t="b">
        <f t="shared" si="318"/>
        <v>0</v>
      </c>
      <c r="AZ201" t="b">
        <f t="shared" si="319"/>
        <v>0</v>
      </c>
      <c r="BA201" t="b">
        <f t="shared" si="320"/>
        <v>0</v>
      </c>
      <c r="BB201" t="b">
        <f t="shared" si="321"/>
        <v>0</v>
      </c>
      <c r="BC201" t="b">
        <f t="shared" si="322"/>
        <v>0</v>
      </c>
      <c r="BD201" t="b">
        <f t="shared" si="323"/>
        <v>0</v>
      </c>
      <c r="BE201" t="b">
        <f t="shared" si="324"/>
        <v>0</v>
      </c>
      <c r="BF201" t="b">
        <f t="shared" si="325"/>
        <v>0</v>
      </c>
      <c r="BG201" t="b">
        <f t="shared" si="326"/>
        <v>0</v>
      </c>
      <c r="BH201" t="b">
        <f t="shared" si="327"/>
        <v>0</v>
      </c>
      <c r="BI201" t="b">
        <f t="shared" si="328"/>
        <v>0</v>
      </c>
      <c r="BJ201" t="b">
        <f t="shared" si="329"/>
        <v>0</v>
      </c>
      <c r="BK201" t="b">
        <f t="shared" si="330"/>
        <v>0</v>
      </c>
      <c r="BL201" t="b">
        <f t="shared" si="331"/>
        <v>0</v>
      </c>
      <c r="BM201" t="b">
        <f t="shared" si="332"/>
        <v>0</v>
      </c>
      <c r="BN201" t="b">
        <f t="shared" si="333"/>
        <v>0</v>
      </c>
      <c r="BO201" t="b">
        <f t="shared" si="334"/>
        <v>0</v>
      </c>
      <c r="BP201" t="b">
        <f t="shared" si="335"/>
        <v>0</v>
      </c>
      <c r="BQ201" t="b">
        <f t="shared" si="336"/>
        <v>0</v>
      </c>
      <c r="BR201" t="b">
        <f t="shared" si="337"/>
        <v>0</v>
      </c>
      <c r="BS201" t="b">
        <f t="shared" si="338"/>
        <v>0</v>
      </c>
      <c r="BT201" t="b">
        <f t="shared" si="339"/>
        <v>0</v>
      </c>
      <c r="BU201" t="b">
        <f t="shared" si="340"/>
        <v>0</v>
      </c>
      <c r="BV201" t="b">
        <f t="shared" si="341"/>
        <v>0</v>
      </c>
      <c r="BW201" t="b">
        <f t="shared" si="342"/>
        <v>0</v>
      </c>
      <c r="BX201" t="b">
        <f t="shared" si="343"/>
        <v>0</v>
      </c>
      <c r="BY201" t="b">
        <f t="shared" si="344"/>
        <v>0</v>
      </c>
      <c r="BZ201" t="b">
        <f t="shared" si="345"/>
        <v>0</v>
      </c>
      <c r="CA201" t="b">
        <f t="shared" si="346"/>
        <v>0</v>
      </c>
      <c r="CB201" t="b">
        <f t="shared" si="347"/>
        <v>0</v>
      </c>
      <c r="CC201" t="b">
        <f t="shared" si="348"/>
        <v>0</v>
      </c>
      <c r="CD201" t="b">
        <f t="shared" si="349"/>
        <v>0</v>
      </c>
      <c r="CE201" t="b">
        <f t="shared" si="350"/>
        <v>0</v>
      </c>
      <c r="CF201" t="b">
        <f t="shared" si="351"/>
        <v>0</v>
      </c>
      <c r="CG201" t="b">
        <f t="shared" si="352"/>
        <v>0</v>
      </c>
      <c r="CH201" t="b">
        <f t="shared" si="353"/>
        <v>0</v>
      </c>
      <c r="CI201" t="b">
        <f t="shared" si="354"/>
        <v>0</v>
      </c>
      <c r="CJ201" t="b">
        <f t="shared" si="355"/>
        <v>0</v>
      </c>
      <c r="CK201" t="b">
        <f t="shared" si="356"/>
        <v>0</v>
      </c>
      <c r="CL201" t="b">
        <f t="shared" si="357"/>
        <v>0</v>
      </c>
      <c r="CM201" t="b">
        <f t="shared" si="358"/>
        <v>0</v>
      </c>
      <c r="CN201" t="b">
        <f t="shared" si="359"/>
        <v>0</v>
      </c>
      <c r="CO201" t="b">
        <f t="shared" si="360"/>
        <v>0</v>
      </c>
      <c r="CP201" t="b">
        <f t="shared" si="361"/>
        <v>0</v>
      </c>
      <c r="CQ201" t="b">
        <f t="shared" si="362"/>
        <v>0</v>
      </c>
      <c r="CR201" t="b">
        <f t="shared" si="363"/>
        <v>0</v>
      </c>
      <c r="CS201" t="b">
        <f t="shared" si="364"/>
        <v>0</v>
      </c>
      <c r="CT201" t="b">
        <f t="shared" si="365"/>
        <v>0</v>
      </c>
      <c r="CU201" t="b">
        <f t="shared" si="366"/>
        <v>0</v>
      </c>
      <c r="CV201" t="b">
        <f t="shared" si="367"/>
        <v>0</v>
      </c>
      <c r="CW201" t="b">
        <f t="shared" si="368"/>
        <v>0</v>
      </c>
      <c r="CX201" t="b">
        <f t="shared" si="369"/>
        <v>0</v>
      </c>
      <c r="CY201" t="b">
        <f t="shared" si="370"/>
        <v>0</v>
      </c>
      <c r="CZ201" t="b">
        <f t="shared" si="371"/>
        <v>0</v>
      </c>
      <c r="DA201" t="b">
        <f t="shared" si="372"/>
        <v>0</v>
      </c>
      <c r="DB201" t="b">
        <f t="shared" si="373"/>
        <v>0</v>
      </c>
      <c r="DC201" t="b">
        <f t="shared" si="374"/>
        <v>0</v>
      </c>
      <c r="DD201" t="b">
        <f t="shared" si="375"/>
        <v>0</v>
      </c>
    </row>
    <row r="202" spans="1:108">
      <c r="A202" s="4" t="s">
        <v>1840</v>
      </c>
      <c r="B202" t="s">
        <v>1841</v>
      </c>
      <c r="C202" t="s">
        <v>1841</v>
      </c>
      <c r="E202" t="s">
        <v>987</v>
      </c>
      <c r="F202" t="s">
        <v>969</v>
      </c>
      <c r="G202" t="s">
        <v>970</v>
      </c>
      <c r="H202" t="s">
        <v>7428</v>
      </c>
      <c r="I202" t="s">
        <v>7418</v>
      </c>
      <c r="J202" s="4" t="s">
        <v>108</v>
      </c>
      <c r="K202" t="s">
        <v>109</v>
      </c>
      <c r="L202" t="s">
        <v>6391</v>
      </c>
      <c r="M202" t="s">
        <v>6079</v>
      </c>
      <c r="N202" t="s">
        <v>1842</v>
      </c>
      <c r="O202" t="b">
        <f t="shared" si="282"/>
        <v>0</v>
      </c>
      <c r="P202" t="b">
        <f t="shared" si="283"/>
        <v>0</v>
      </c>
      <c r="Q202" t="b">
        <f t="shared" si="284"/>
        <v>0</v>
      </c>
      <c r="R202" t="b">
        <f t="shared" si="285"/>
        <v>1</v>
      </c>
      <c r="S202" t="b">
        <f t="shared" si="286"/>
        <v>0</v>
      </c>
      <c r="T202" t="b">
        <f t="shared" si="287"/>
        <v>0</v>
      </c>
      <c r="U202" t="b">
        <f t="shared" si="288"/>
        <v>0</v>
      </c>
      <c r="V202" t="b">
        <f t="shared" si="289"/>
        <v>0</v>
      </c>
      <c r="W202" t="b">
        <f t="shared" si="290"/>
        <v>0</v>
      </c>
      <c r="X202" t="b">
        <f t="shared" si="291"/>
        <v>0</v>
      </c>
      <c r="Y202" t="b">
        <f t="shared" si="292"/>
        <v>1</v>
      </c>
      <c r="Z202" t="b">
        <f t="shared" si="293"/>
        <v>1</v>
      </c>
      <c r="AA202" t="b">
        <f t="shared" si="294"/>
        <v>0</v>
      </c>
      <c r="AB202" t="b">
        <f t="shared" si="295"/>
        <v>0</v>
      </c>
      <c r="AC202" t="b">
        <f t="shared" si="296"/>
        <v>0</v>
      </c>
      <c r="AD202" t="b">
        <f t="shared" si="297"/>
        <v>0</v>
      </c>
      <c r="AE202" t="b">
        <f t="shared" si="298"/>
        <v>0</v>
      </c>
      <c r="AF202" t="b">
        <f t="shared" si="299"/>
        <v>0</v>
      </c>
      <c r="AG202" t="b">
        <f t="shared" si="300"/>
        <v>0</v>
      </c>
      <c r="AH202" t="b">
        <f t="shared" si="301"/>
        <v>0</v>
      </c>
      <c r="AI202" t="b">
        <f t="shared" si="302"/>
        <v>0</v>
      </c>
      <c r="AJ202" t="b">
        <f t="shared" si="303"/>
        <v>0</v>
      </c>
      <c r="AK202" t="b">
        <f t="shared" si="304"/>
        <v>1</v>
      </c>
      <c r="AL202" t="b">
        <f t="shared" si="305"/>
        <v>0</v>
      </c>
      <c r="AM202" t="b">
        <f t="shared" si="306"/>
        <v>0</v>
      </c>
      <c r="AN202" t="b">
        <f t="shared" si="307"/>
        <v>0</v>
      </c>
      <c r="AO202" t="b">
        <f t="shared" si="308"/>
        <v>0</v>
      </c>
      <c r="AP202" t="b">
        <f t="shared" si="309"/>
        <v>0</v>
      </c>
      <c r="AQ202" t="b">
        <f t="shared" si="310"/>
        <v>0</v>
      </c>
      <c r="AR202" t="b">
        <f t="shared" si="311"/>
        <v>0</v>
      </c>
      <c r="AS202" t="b">
        <f t="shared" si="312"/>
        <v>0</v>
      </c>
      <c r="AT202" t="b">
        <f t="shared" si="313"/>
        <v>0</v>
      </c>
      <c r="AU202" t="b">
        <f t="shared" si="314"/>
        <v>0</v>
      </c>
      <c r="AV202" t="b">
        <f t="shared" si="315"/>
        <v>0</v>
      </c>
      <c r="AW202" t="b">
        <f t="shared" si="316"/>
        <v>0</v>
      </c>
      <c r="AX202" t="b">
        <f t="shared" si="317"/>
        <v>0</v>
      </c>
      <c r="AY202" t="b">
        <f t="shared" si="318"/>
        <v>0</v>
      </c>
      <c r="AZ202" t="b">
        <f t="shared" si="319"/>
        <v>0</v>
      </c>
      <c r="BA202" t="b">
        <f t="shared" si="320"/>
        <v>0</v>
      </c>
      <c r="BB202" t="b">
        <f t="shared" si="321"/>
        <v>0</v>
      </c>
      <c r="BC202" t="b">
        <f t="shared" si="322"/>
        <v>0</v>
      </c>
      <c r="BD202" t="b">
        <f t="shared" si="323"/>
        <v>0</v>
      </c>
      <c r="BE202" t="b">
        <f t="shared" si="324"/>
        <v>0</v>
      </c>
      <c r="BF202" t="b">
        <f t="shared" si="325"/>
        <v>0</v>
      </c>
      <c r="BG202" t="b">
        <f t="shared" si="326"/>
        <v>0</v>
      </c>
      <c r="BH202" t="b">
        <f t="shared" si="327"/>
        <v>0</v>
      </c>
      <c r="BI202" t="b">
        <f t="shared" si="328"/>
        <v>1</v>
      </c>
      <c r="BJ202" t="b">
        <f t="shared" si="329"/>
        <v>0</v>
      </c>
      <c r="BK202" t="b">
        <f t="shared" si="330"/>
        <v>0</v>
      </c>
      <c r="BL202" t="b">
        <f t="shared" si="331"/>
        <v>0</v>
      </c>
      <c r="BM202" t="b">
        <f t="shared" si="332"/>
        <v>0</v>
      </c>
      <c r="BN202" t="b">
        <f t="shared" si="333"/>
        <v>0</v>
      </c>
      <c r="BO202" t="b">
        <f t="shared" si="334"/>
        <v>0</v>
      </c>
      <c r="BP202" t="b">
        <f t="shared" si="335"/>
        <v>0</v>
      </c>
      <c r="BQ202" t="b">
        <f t="shared" si="336"/>
        <v>0</v>
      </c>
      <c r="BR202" t="b">
        <f t="shared" si="337"/>
        <v>0</v>
      </c>
      <c r="BS202" t="b">
        <f t="shared" si="338"/>
        <v>0</v>
      </c>
      <c r="BT202" t="b">
        <f t="shared" si="339"/>
        <v>0</v>
      </c>
      <c r="BU202" t="b">
        <f t="shared" si="340"/>
        <v>0</v>
      </c>
      <c r="BV202" t="b">
        <f t="shared" si="341"/>
        <v>0</v>
      </c>
      <c r="BW202" t="b">
        <f t="shared" si="342"/>
        <v>0</v>
      </c>
      <c r="BX202" t="b">
        <f t="shared" si="343"/>
        <v>0</v>
      </c>
      <c r="BY202" t="b">
        <f t="shared" si="344"/>
        <v>0</v>
      </c>
      <c r="BZ202" t="b">
        <f t="shared" si="345"/>
        <v>0</v>
      </c>
      <c r="CA202" t="b">
        <f t="shared" si="346"/>
        <v>0</v>
      </c>
      <c r="CB202" t="b">
        <f t="shared" si="347"/>
        <v>0</v>
      </c>
      <c r="CC202" t="b">
        <f t="shared" si="348"/>
        <v>0</v>
      </c>
      <c r="CD202" t="b">
        <f t="shared" si="349"/>
        <v>0</v>
      </c>
      <c r="CE202" t="b">
        <f t="shared" si="350"/>
        <v>0</v>
      </c>
      <c r="CF202" t="b">
        <f t="shared" si="351"/>
        <v>0</v>
      </c>
      <c r="CG202" t="b">
        <f t="shared" si="352"/>
        <v>0</v>
      </c>
      <c r="CH202" t="b">
        <f t="shared" si="353"/>
        <v>0</v>
      </c>
      <c r="CI202" t="b">
        <f t="shared" si="354"/>
        <v>0</v>
      </c>
      <c r="CJ202" t="b">
        <f t="shared" si="355"/>
        <v>0</v>
      </c>
      <c r="CK202" t="b">
        <f t="shared" si="356"/>
        <v>0</v>
      </c>
      <c r="CL202" t="b">
        <f t="shared" si="357"/>
        <v>1</v>
      </c>
      <c r="CM202" t="b">
        <f t="shared" si="358"/>
        <v>0</v>
      </c>
      <c r="CN202" t="b">
        <f t="shared" si="359"/>
        <v>0</v>
      </c>
      <c r="CO202" t="b">
        <f t="shared" si="360"/>
        <v>0</v>
      </c>
      <c r="CP202" t="b">
        <f t="shared" si="361"/>
        <v>1</v>
      </c>
      <c r="CQ202" t="b">
        <f t="shared" si="362"/>
        <v>0</v>
      </c>
      <c r="CR202" t="b">
        <f t="shared" si="363"/>
        <v>0</v>
      </c>
      <c r="CS202" t="b">
        <f t="shared" si="364"/>
        <v>0</v>
      </c>
      <c r="CT202" t="b">
        <f t="shared" si="365"/>
        <v>0</v>
      </c>
      <c r="CU202" t="b">
        <f t="shared" si="366"/>
        <v>0</v>
      </c>
      <c r="CV202" t="b">
        <f t="shared" si="367"/>
        <v>0</v>
      </c>
      <c r="CW202" t="b">
        <f t="shared" si="368"/>
        <v>0</v>
      </c>
      <c r="CX202" t="b">
        <f t="shared" si="369"/>
        <v>0</v>
      </c>
      <c r="CY202" t="b">
        <f t="shared" si="370"/>
        <v>0</v>
      </c>
      <c r="CZ202" t="b">
        <f t="shared" si="371"/>
        <v>0</v>
      </c>
      <c r="DA202" t="b">
        <f t="shared" si="372"/>
        <v>0</v>
      </c>
      <c r="DB202" t="b">
        <f t="shared" si="373"/>
        <v>0</v>
      </c>
      <c r="DC202" t="b">
        <f t="shared" si="374"/>
        <v>0</v>
      </c>
      <c r="DD202" t="b">
        <f t="shared" si="375"/>
        <v>0</v>
      </c>
    </row>
    <row r="203" spans="1:108">
      <c r="A203" t="s">
        <v>1859</v>
      </c>
      <c r="B203" t="s">
        <v>7370</v>
      </c>
      <c r="C203" t="s">
        <v>1860</v>
      </c>
      <c r="E203" t="s">
        <v>987</v>
      </c>
      <c r="F203" t="s">
        <v>969</v>
      </c>
      <c r="G203" t="s">
        <v>970</v>
      </c>
      <c r="H203" t="s">
        <v>7428</v>
      </c>
      <c r="I203" t="s">
        <v>7418</v>
      </c>
      <c r="J203" t="s">
        <v>124</v>
      </c>
      <c r="K203" t="s">
        <v>16</v>
      </c>
      <c r="L203" t="s">
        <v>6451</v>
      </c>
      <c r="M203" t="s">
        <v>1861</v>
      </c>
      <c r="N203" t="s">
        <v>1862</v>
      </c>
      <c r="O203" t="b">
        <f t="shared" si="282"/>
        <v>1</v>
      </c>
      <c r="P203" t="b">
        <f t="shared" si="283"/>
        <v>1</v>
      </c>
      <c r="Q203" t="b">
        <f t="shared" si="284"/>
        <v>0</v>
      </c>
      <c r="R203" t="b">
        <f t="shared" si="285"/>
        <v>0</v>
      </c>
      <c r="S203" t="b">
        <f t="shared" si="286"/>
        <v>1</v>
      </c>
      <c r="T203" t="b">
        <f t="shared" si="287"/>
        <v>1</v>
      </c>
      <c r="U203" t="b">
        <f t="shared" si="288"/>
        <v>0</v>
      </c>
      <c r="V203" t="b">
        <f t="shared" si="289"/>
        <v>0</v>
      </c>
      <c r="W203" t="b">
        <f t="shared" si="290"/>
        <v>0</v>
      </c>
      <c r="X203" t="b">
        <f t="shared" si="291"/>
        <v>0</v>
      </c>
      <c r="Y203" t="b">
        <f t="shared" si="292"/>
        <v>0</v>
      </c>
      <c r="Z203" t="b">
        <f t="shared" si="293"/>
        <v>0</v>
      </c>
      <c r="AA203" t="b">
        <f t="shared" si="294"/>
        <v>0</v>
      </c>
      <c r="AB203" t="b">
        <f t="shared" si="295"/>
        <v>0</v>
      </c>
      <c r="AC203" t="b">
        <f t="shared" si="296"/>
        <v>0</v>
      </c>
      <c r="AD203" t="b">
        <f t="shared" si="297"/>
        <v>0</v>
      </c>
      <c r="AE203" t="b">
        <f t="shared" si="298"/>
        <v>0</v>
      </c>
      <c r="AF203" t="b">
        <f t="shared" si="299"/>
        <v>0</v>
      </c>
      <c r="AG203" t="b">
        <f t="shared" si="300"/>
        <v>0</v>
      </c>
      <c r="AH203" t="b">
        <f t="shared" si="301"/>
        <v>0</v>
      </c>
      <c r="AI203" t="b">
        <f t="shared" si="302"/>
        <v>0</v>
      </c>
      <c r="AJ203" t="b">
        <f t="shared" si="303"/>
        <v>0</v>
      </c>
      <c r="AK203" t="b">
        <f t="shared" si="304"/>
        <v>0</v>
      </c>
      <c r="AL203" t="b">
        <f t="shared" si="305"/>
        <v>0</v>
      </c>
      <c r="AM203" t="b">
        <f t="shared" si="306"/>
        <v>0</v>
      </c>
      <c r="AN203" t="b">
        <f t="shared" si="307"/>
        <v>0</v>
      </c>
      <c r="AO203" t="b">
        <f t="shared" si="308"/>
        <v>0</v>
      </c>
      <c r="AP203" t="b">
        <f t="shared" si="309"/>
        <v>0</v>
      </c>
      <c r="AQ203" t="b">
        <f t="shared" si="310"/>
        <v>0</v>
      </c>
      <c r="AR203" t="b">
        <f t="shared" si="311"/>
        <v>0</v>
      </c>
      <c r="AS203" t="b">
        <f t="shared" si="312"/>
        <v>0</v>
      </c>
      <c r="AT203" t="b">
        <f t="shared" si="313"/>
        <v>0</v>
      </c>
      <c r="AU203" t="b">
        <f t="shared" si="314"/>
        <v>0</v>
      </c>
      <c r="AV203" t="b">
        <f t="shared" si="315"/>
        <v>0</v>
      </c>
      <c r="AW203" t="b">
        <f t="shared" si="316"/>
        <v>0</v>
      </c>
      <c r="AX203" t="b">
        <f t="shared" si="317"/>
        <v>0</v>
      </c>
      <c r="AY203" t="b">
        <f t="shared" si="318"/>
        <v>0</v>
      </c>
      <c r="AZ203" t="b">
        <f t="shared" si="319"/>
        <v>0</v>
      </c>
      <c r="BA203" t="b">
        <f t="shared" si="320"/>
        <v>0</v>
      </c>
      <c r="BB203" t="b">
        <f t="shared" si="321"/>
        <v>0</v>
      </c>
      <c r="BC203" t="b">
        <f t="shared" si="322"/>
        <v>0</v>
      </c>
      <c r="BD203" t="b">
        <f t="shared" si="323"/>
        <v>0</v>
      </c>
      <c r="BE203" t="b">
        <f t="shared" si="324"/>
        <v>0</v>
      </c>
      <c r="BF203" t="b">
        <f t="shared" si="325"/>
        <v>0</v>
      </c>
      <c r="BG203" t="b">
        <f t="shared" si="326"/>
        <v>0</v>
      </c>
      <c r="BH203" t="b">
        <f t="shared" si="327"/>
        <v>0</v>
      </c>
      <c r="BI203" t="b">
        <f t="shared" si="328"/>
        <v>0</v>
      </c>
      <c r="BJ203" t="b">
        <f t="shared" si="329"/>
        <v>0</v>
      </c>
      <c r="BK203" t="b">
        <f t="shared" si="330"/>
        <v>0</v>
      </c>
      <c r="BL203" t="b">
        <f t="shared" si="331"/>
        <v>0</v>
      </c>
      <c r="BM203" t="b">
        <f t="shared" si="332"/>
        <v>0</v>
      </c>
      <c r="BN203" t="b">
        <f t="shared" si="333"/>
        <v>0</v>
      </c>
      <c r="BO203" t="b">
        <f t="shared" si="334"/>
        <v>0</v>
      </c>
      <c r="BP203" t="b">
        <f t="shared" si="335"/>
        <v>0</v>
      </c>
      <c r="BQ203" t="b">
        <f t="shared" si="336"/>
        <v>1</v>
      </c>
      <c r="BR203" t="b">
        <f t="shared" si="337"/>
        <v>0</v>
      </c>
      <c r="BS203" t="b">
        <f t="shared" si="338"/>
        <v>0</v>
      </c>
      <c r="BT203" t="b">
        <f t="shared" si="339"/>
        <v>0</v>
      </c>
      <c r="BU203" t="b">
        <f t="shared" si="340"/>
        <v>0</v>
      </c>
      <c r="BV203" t="b">
        <f t="shared" si="341"/>
        <v>0</v>
      </c>
      <c r="BW203" t="b">
        <f t="shared" si="342"/>
        <v>0</v>
      </c>
      <c r="BX203" t="b">
        <f t="shared" si="343"/>
        <v>0</v>
      </c>
      <c r="BY203" t="b">
        <f t="shared" si="344"/>
        <v>0</v>
      </c>
      <c r="BZ203" t="b">
        <f t="shared" si="345"/>
        <v>0</v>
      </c>
      <c r="CA203" t="b">
        <f t="shared" si="346"/>
        <v>0</v>
      </c>
      <c r="CB203" t="b">
        <f t="shared" si="347"/>
        <v>0</v>
      </c>
      <c r="CC203" t="b">
        <f t="shared" si="348"/>
        <v>0</v>
      </c>
      <c r="CD203" t="b">
        <f t="shared" si="349"/>
        <v>0</v>
      </c>
      <c r="CE203" t="b">
        <f t="shared" si="350"/>
        <v>0</v>
      </c>
      <c r="CF203" t="b">
        <f t="shared" si="351"/>
        <v>0</v>
      </c>
      <c r="CG203" t="b">
        <f t="shared" si="352"/>
        <v>0</v>
      </c>
      <c r="CH203" t="b">
        <f t="shared" si="353"/>
        <v>1</v>
      </c>
      <c r="CI203" t="b">
        <f t="shared" si="354"/>
        <v>0</v>
      </c>
      <c r="CJ203" t="b">
        <f t="shared" si="355"/>
        <v>0</v>
      </c>
      <c r="CK203" t="b">
        <f t="shared" si="356"/>
        <v>0</v>
      </c>
      <c r="CL203" t="b">
        <f t="shared" si="357"/>
        <v>0</v>
      </c>
      <c r="CM203" t="b">
        <f t="shared" si="358"/>
        <v>0</v>
      </c>
      <c r="CN203" t="b">
        <f t="shared" si="359"/>
        <v>0</v>
      </c>
      <c r="CO203" t="b">
        <f t="shared" si="360"/>
        <v>0</v>
      </c>
      <c r="CP203" t="b">
        <f t="shared" si="361"/>
        <v>0</v>
      </c>
      <c r="CQ203" t="b">
        <f t="shared" si="362"/>
        <v>0</v>
      </c>
      <c r="CR203" t="b">
        <f t="shared" si="363"/>
        <v>0</v>
      </c>
      <c r="CS203" t="b">
        <f t="shared" si="364"/>
        <v>0</v>
      </c>
      <c r="CT203" t="b">
        <f t="shared" si="365"/>
        <v>0</v>
      </c>
      <c r="CU203" t="b">
        <f t="shared" si="366"/>
        <v>0</v>
      </c>
      <c r="CV203" t="b">
        <f t="shared" si="367"/>
        <v>0</v>
      </c>
      <c r="CW203" t="b">
        <f t="shared" si="368"/>
        <v>0</v>
      </c>
      <c r="CX203" t="b">
        <f t="shared" si="369"/>
        <v>0</v>
      </c>
      <c r="CY203" t="b">
        <f t="shared" si="370"/>
        <v>0</v>
      </c>
      <c r="CZ203" t="b">
        <f t="shared" si="371"/>
        <v>0</v>
      </c>
      <c r="DA203" t="b">
        <f t="shared" si="372"/>
        <v>0</v>
      </c>
      <c r="DB203" t="b">
        <f t="shared" si="373"/>
        <v>0</v>
      </c>
      <c r="DC203" t="b">
        <f t="shared" si="374"/>
        <v>0</v>
      </c>
      <c r="DD203" t="b">
        <f t="shared" si="375"/>
        <v>0</v>
      </c>
    </row>
    <row r="204" spans="1:108">
      <c r="A204" t="s">
        <v>1863</v>
      </c>
      <c r="B204" t="s">
        <v>7370</v>
      </c>
      <c r="C204" t="s">
        <v>1860</v>
      </c>
      <c r="E204" t="s">
        <v>987</v>
      </c>
      <c r="F204" t="s">
        <v>969</v>
      </c>
      <c r="G204" t="s">
        <v>970</v>
      </c>
      <c r="H204" t="s">
        <v>7428</v>
      </c>
      <c r="I204" t="s">
        <v>7418</v>
      </c>
      <c r="J204" t="s">
        <v>362</v>
      </c>
      <c r="K204" t="s">
        <v>136</v>
      </c>
      <c r="L204" t="s">
        <v>6700</v>
      </c>
      <c r="M204" t="s">
        <v>1864</v>
      </c>
      <c r="N204" t="s">
        <v>1865</v>
      </c>
      <c r="O204" t="b">
        <f t="shared" si="282"/>
        <v>1</v>
      </c>
      <c r="P204" t="b">
        <f t="shared" si="283"/>
        <v>0</v>
      </c>
      <c r="Q204" t="b">
        <f t="shared" si="284"/>
        <v>1</v>
      </c>
      <c r="R204" t="b">
        <f t="shared" si="285"/>
        <v>1</v>
      </c>
      <c r="S204" t="b">
        <f t="shared" si="286"/>
        <v>0</v>
      </c>
      <c r="T204" t="b">
        <f t="shared" si="287"/>
        <v>0</v>
      </c>
      <c r="U204" t="b">
        <f t="shared" si="288"/>
        <v>1</v>
      </c>
      <c r="V204" t="b">
        <f t="shared" si="289"/>
        <v>0</v>
      </c>
      <c r="W204" t="b">
        <f t="shared" si="290"/>
        <v>0</v>
      </c>
      <c r="X204" t="b">
        <f t="shared" si="291"/>
        <v>0</v>
      </c>
      <c r="Y204" t="b">
        <f t="shared" si="292"/>
        <v>1</v>
      </c>
      <c r="Z204" t="b">
        <f t="shared" si="293"/>
        <v>0</v>
      </c>
      <c r="AA204" t="b">
        <f t="shared" si="294"/>
        <v>0</v>
      </c>
      <c r="AB204" t="b">
        <f t="shared" si="295"/>
        <v>0</v>
      </c>
      <c r="AC204" t="b">
        <f t="shared" si="296"/>
        <v>0</v>
      </c>
      <c r="AD204" t="b">
        <f t="shared" si="297"/>
        <v>0</v>
      </c>
      <c r="AE204" t="b">
        <f t="shared" si="298"/>
        <v>0</v>
      </c>
      <c r="AF204" t="b">
        <f t="shared" si="299"/>
        <v>0</v>
      </c>
      <c r="AG204" t="b">
        <f t="shared" si="300"/>
        <v>0</v>
      </c>
      <c r="AH204" t="b">
        <f t="shared" si="301"/>
        <v>0</v>
      </c>
      <c r="AI204" t="b">
        <f t="shared" si="302"/>
        <v>0</v>
      </c>
      <c r="AJ204" t="b">
        <f t="shared" si="303"/>
        <v>0</v>
      </c>
      <c r="AK204" t="b">
        <f t="shared" si="304"/>
        <v>0</v>
      </c>
      <c r="AL204" t="b">
        <f t="shared" si="305"/>
        <v>0</v>
      </c>
      <c r="AM204" t="b">
        <f t="shared" si="306"/>
        <v>0</v>
      </c>
      <c r="AN204" t="b">
        <f t="shared" si="307"/>
        <v>0</v>
      </c>
      <c r="AO204" t="b">
        <f t="shared" si="308"/>
        <v>0</v>
      </c>
      <c r="AP204" t="b">
        <f t="shared" si="309"/>
        <v>0</v>
      </c>
      <c r="AQ204" t="b">
        <f t="shared" si="310"/>
        <v>0</v>
      </c>
      <c r="AR204" t="b">
        <f t="shared" si="311"/>
        <v>0</v>
      </c>
      <c r="AS204" t="b">
        <f t="shared" si="312"/>
        <v>0</v>
      </c>
      <c r="AT204" t="b">
        <f t="shared" si="313"/>
        <v>1</v>
      </c>
      <c r="AU204" t="b">
        <f t="shared" si="314"/>
        <v>0</v>
      </c>
      <c r="AV204" t="b">
        <f t="shared" si="315"/>
        <v>0</v>
      </c>
      <c r="AW204" t="b">
        <f t="shared" si="316"/>
        <v>0</v>
      </c>
      <c r="AX204" t="b">
        <f t="shared" si="317"/>
        <v>0</v>
      </c>
      <c r="AY204" t="b">
        <f t="shared" si="318"/>
        <v>1</v>
      </c>
      <c r="AZ204" t="b">
        <f t="shared" si="319"/>
        <v>0</v>
      </c>
      <c r="BA204" t="b">
        <f t="shared" si="320"/>
        <v>0</v>
      </c>
      <c r="BB204" t="b">
        <f t="shared" si="321"/>
        <v>0</v>
      </c>
      <c r="BC204" t="b">
        <f t="shared" si="322"/>
        <v>0</v>
      </c>
      <c r="BD204" t="b">
        <f t="shared" si="323"/>
        <v>0</v>
      </c>
      <c r="BE204" t="b">
        <f t="shared" si="324"/>
        <v>0</v>
      </c>
      <c r="BF204" t="b">
        <f t="shared" si="325"/>
        <v>0</v>
      </c>
      <c r="BG204" t="b">
        <f t="shared" si="326"/>
        <v>0</v>
      </c>
      <c r="BH204" t="b">
        <f t="shared" si="327"/>
        <v>0</v>
      </c>
      <c r="BI204" t="b">
        <f t="shared" si="328"/>
        <v>0</v>
      </c>
      <c r="BJ204" t="b">
        <f t="shared" si="329"/>
        <v>0</v>
      </c>
      <c r="BK204" t="b">
        <f t="shared" si="330"/>
        <v>0</v>
      </c>
      <c r="BL204" t="b">
        <f t="shared" si="331"/>
        <v>0</v>
      </c>
      <c r="BM204" t="b">
        <f t="shared" si="332"/>
        <v>0</v>
      </c>
      <c r="BN204" t="b">
        <f t="shared" si="333"/>
        <v>0</v>
      </c>
      <c r="BO204" t="b">
        <f t="shared" si="334"/>
        <v>0</v>
      </c>
      <c r="BP204" t="b">
        <f t="shared" si="335"/>
        <v>0</v>
      </c>
      <c r="BQ204" t="b">
        <f t="shared" si="336"/>
        <v>0</v>
      </c>
      <c r="BR204" t="b">
        <f t="shared" si="337"/>
        <v>0</v>
      </c>
      <c r="BS204" t="b">
        <f t="shared" si="338"/>
        <v>0</v>
      </c>
      <c r="BT204" t="b">
        <f t="shared" si="339"/>
        <v>0</v>
      </c>
      <c r="BU204" t="b">
        <f t="shared" si="340"/>
        <v>0</v>
      </c>
      <c r="BV204" t="b">
        <f t="shared" si="341"/>
        <v>0</v>
      </c>
      <c r="BW204" t="b">
        <f t="shared" si="342"/>
        <v>0</v>
      </c>
      <c r="BX204" t="b">
        <f t="shared" si="343"/>
        <v>0</v>
      </c>
      <c r="BY204" t="b">
        <f t="shared" si="344"/>
        <v>0</v>
      </c>
      <c r="BZ204" t="b">
        <f t="shared" si="345"/>
        <v>0</v>
      </c>
      <c r="CA204" t="b">
        <f t="shared" si="346"/>
        <v>0</v>
      </c>
      <c r="CB204" t="b">
        <f t="shared" si="347"/>
        <v>0</v>
      </c>
      <c r="CC204" t="b">
        <f t="shared" si="348"/>
        <v>0</v>
      </c>
      <c r="CD204" t="b">
        <f t="shared" si="349"/>
        <v>0</v>
      </c>
      <c r="CE204" t="b">
        <f t="shared" si="350"/>
        <v>0</v>
      </c>
      <c r="CF204" t="b">
        <f t="shared" si="351"/>
        <v>0</v>
      </c>
      <c r="CG204" t="b">
        <f t="shared" si="352"/>
        <v>0</v>
      </c>
      <c r="CH204" t="b">
        <f t="shared" si="353"/>
        <v>0</v>
      </c>
      <c r="CI204" t="b">
        <f t="shared" si="354"/>
        <v>0</v>
      </c>
      <c r="CJ204" t="b">
        <f t="shared" si="355"/>
        <v>0</v>
      </c>
      <c r="CK204" t="b">
        <f t="shared" si="356"/>
        <v>1</v>
      </c>
      <c r="CL204" t="b">
        <f t="shared" si="357"/>
        <v>0</v>
      </c>
      <c r="CM204" t="b">
        <f t="shared" si="358"/>
        <v>0</v>
      </c>
      <c r="CN204" t="b">
        <f t="shared" si="359"/>
        <v>0</v>
      </c>
      <c r="CO204" t="b">
        <f t="shared" si="360"/>
        <v>0</v>
      </c>
      <c r="CP204" t="b">
        <f t="shared" si="361"/>
        <v>0</v>
      </c>
      <c r="CQ204" t="b">
        <f t="shared" si="362"/>
        <v>0</v>
      </c>
      <c r="CR204" t="b">
        <f t="shared" si="363"/>
        <v>0</v>
      </c>
      <c r="CS204" t="b">
        <f t="shared" si="364"/>
        <v>0</v>
      </c>
      <c r="CT204" t="b">
        <f t="shared" si="365"/>
        <v>0</v>
      </c>
      <c r="CU204" t="b">
        <f t="shared" si="366"/>
        <v>0</v>
      </c>
      <c r="CV204" t="b">
        <f t="shared" si="367"/>
        <v>0</v>
      </c>
      <c r="CW204" t="b">
        <f t="shared" si="368"/>
        <v>0</v>
      </c>
      <c r="CX204" t="b">
        <f t="shared" si="369"/>
        <v>0</v>
      </c>
      <c r="CY204" t="b">
        <f t="shared" si="370"/>
        <v>0</v>
      </c>
      <c r="CZ204" t="b">
        <f t="shared" si="371"/>
        <v>0</v>
      </c>
      <c r="DA204" t="b">
        <f t="shared" si="372"/>
        <v>0</v>
      </c>
      <c r="DB204" t="b">
        <f t="shared" si="373"/>
        <v>0</v>
      </c>
      <c r="DC204" t="b">
        <f t="shared" si="374"/>
        <v>0</v>
      </c>
      <c r="DD204" t="b">
        <f t="shared" si="375"/>
        <v>0</v>
      </c>
    </row>
    <row r="205" spans="1:108">
      <c r="A205" s="7" t="s">
        <v>1866</v>
      </c>
      <c r="B205" t="s">
        <v>7370</v>
      </c>
      <c r="C205" t="s">
        <v>1860</v>
      </c>
      <c r="E205" t="s">
        <v>987</v>
      </c>
      <c r="F205" t="s">
        <v>969</v>
      </c>
      <c r="G205" t="s">
        <v>970</v>
      </c>
      <c r="H205" t="s">
        <v>7428</v>
      </c>
      <c r="I205" t="s">
        <v>7418</v>
      </c>
      <c r="J205" s="4" t="s">
        <v>204</v>
      </c>
      <c r="K205" t="s">
        <v>205</v>
      </c>
      <c r="L205" t="s">
        <v>6701</v>
      </c>
      <c r="M205" t="s">
        <v>6079</v>
      </c>
      <c r="N205" t="s">
        <v>79</v>
      </c>
      <c r="O205" t="b">
        <f t="shared" si="282"/>
        <v>1</v>
      </c>
      <c r="P205" t="b">
        <f t="shared" si="283"/>
        <v>0</v>
      </c>
      <c r="Q205" t="b">
        <f t="shared" si="284"/>
        <v>0</v>
      </c>
      <c r="R205" t="b">
        <f t="shared" si="285"/>
        <v>0</v>
      </c>
      <c r="S205" t="b">
        <f t="shared" si="286"/>
        <v>0</v>
      </c>
      <c r="T205" t="b">
        <f t="shared" si="287"/>
        <v>0</v>
      </c>
      <c r="U205" t="b">
        <f t="shared" si="288"/>
        <v>0</v>
      </c>
      <c r="V205" t="b">
        <f t="shared" si="289"/>
        <v>0</v>
      </c>
      <c r="W205" t="b">
        <f t="shared" si="290"/>
        <v>1</v>
      </c>
      <c r="X205" t="b">
        <f t="shared" si="291"/>
        <v>0</v>
      </c>
      <c r="Y205" t="b">
        <f t="shared" si="292"/>
        <v>0</v>
      </c>
      <c r="Z205" t="b">
        <f t="shared" si="293"/>
        <v>0</v>
      </c>
      <c r="AA205" t="b">
        <f t="shared" si="294"/>
        <v>0</v>
      </c>
      <c r="AB205" t="b">
        <f t="shared" si="295"/>
        <v>0</v>
      </c>
      <c r="AC205" t="b">
        <f t="shared" si="296"/>
        <v>0</v>
      </c>
      <c r="AD205" t="b">
        <f t="shared" si="297"/>
        <v>0</v>
      </c>
      <c r="AE205" t="b">
        <f t="shared" si="298"/>
        <v>0</v>
      </c>
      <c r="AF205" t="b">
        <f t="shared" si="299"/>
        <v>0</v>
      </c>
      <c r="AG205" t="b">
        <f t="shared" si="300"/>
        <v>0</v>
      </c>
      <c r="AH205" t="b">
        <f t="shared" si="301"/>
        <v>0</v>
      </c>
      <c r="AI205" t="b">
        <f t="shared" si="302"/>
        <v>0</v>
      </c>
      <c r="AJ205" t="b">
        <f t="shared" si="303"/>
        <v>0</v>
      </c>
      <c r="AK205" t="b">
        <f t="shared" si="304"/>
        <v>0</v>
      </c>
      <c r="AL205" t="b">
        <f t="shared" si="305"/>
        <v>0</v>
      </c>
      <c r="AM205" t="b">
        <f t="shared" si="306"/>
        <v>0</v>
      </c>
      <c r="AN205" t="b">
        <f t="shared" si="307"/>
        <v>0</v>
      </c>
      <c r="AO205" t="b">
        <f t="shared" si="308"/>
        <v>0</v>
      </c>
      <c r="AP205" t="b">
        <f t="shared" si="309"/>
        <v>0</v>
      </c>
      <c r="AQ205" t="b">
        <f t="shared" si="310"/>
        <v>0</v>
      </c>
      <c r="AR205" t="b">
        <f t="shared" si="311"/>
        <v>0</v>
      </c>
      <c r="AS205" t="b">
        <f t="shared" si="312"/>
        <v>0</v>
      </c>
      <c r="AT205" t="b">
        <f t="shared" si="313"/>
        <v>0</v>
      </c>
      <c r="AU205" t="b">
        <f t="shared" si="314"/>
        <v>0</v>
      </c>
      <c r="AV205" t="b">
        <f t="shared" si="315"/>
        <v>0</v>
      </c>
      <c r="AW205" t="b">
        <f t="shared" si="316"/>
        <v>0</v>
      </c>
      <c r="AX205" t="b">
        <f t="shared" si="317"/>
        <v>0</v>
      </c>
      <c r="AY205" t="b">
        <f t="shared" si="318"/>
        <v>0</v>
      </c>
      <c r="AZ205" t="b">
        <f t="shared" si="319"/>
        <v>0</v>
      </c>
      <c r="BA205" t="b">
        <f t="shared" si="320"/>
        <v>0</v>
      </c>
      <c r="BB205" t="b">
        <f t="shared" si="321"/>
        <v>0</v>
      </c>
      <c r="BC205" t="b">
        <f t="shared" si="322"/>
        <v>0</v>
      </c>
      <c r="BD205" t="b">
        <f t="shared" si="323"/>
        <v>0</v>
      </c>
      <c r="BE205" t="b">
        <f t="shared" si="324"/>
        <v>0</v>
      </c>
      <c r="BF205" t="b">
        <f t="shared" si="325"/>
        <v>0</v>
      </c>
      <c r="BG205" t="b">
        <f t="shared" si="326"/>
        <v>0</v>
      </c>
      <c r="BH205" t="b">
        <f t="shared" si="327"/>
        <v>0</v>
      </c>
      <c r="BI205" t="b">
        <f t="shared" si="328"/>
        <v>0</v>
      </c>
      <c r="BJ205" t="b">
        <f t="shared" si="329"/>
        <v>0</v>
      </c>
      <c r="BK205" t="b">
        <f t="shared" si="330"/>
        <v>0</v>
      </c>
      <c r="BL205" t="b">
        <f t="shared" si="331"/>
        <v>0</v>
      </c>
      <c r="BM205" t="b">
        <f t="shared" si="332"/>
        <v>0</v>
      </c>
      <c r="BN205" t="b">
        <f t="shared" si="333"/>
        <v>0</v>
      </c>
      <c r="BO205" t="b">
        <f t="shared" si="334"/>
        <v>0</v>
      </c>
      <c r="BP205" t="b">
        <f t="shared" si="335"/>
        <v>0</v>
      </c>
      <c r="BQ205" t="b">
        <f t="shared" si="336"/>
        <v>0</v>
      </c>
      <c r="BR205" t="b">
        <f t="shared" si="337"/>
        <v>0</v>
      </c>
      <c r="BS205" t="b">
        <f t="shared" si="338"/>
        <v>0</v>
      </c>
      <c r="BT205" t="b">
        <f t="shared" si="339"/>
        <v>0</v>
      </c>
      <c r="BU205" t="b">
        <f t="shared" si="340"/>
        <v>0</v>
      </c>
      <c r="BV205" t="b">
        <f t="shared" si="341"/>
        <v>0</v>
      </c>
      <c r="BW205" t="b">
        <f t="shared" si="342"/>
        <v>0</v>
      </c>
      <c r="BX205" t="b">
        <f t="shared" si="343"/>
        <v>0</v>
      </c>
      <c r="BY205" t="b">
        <f t="shared" si="344"/>
        <v>0</v>
      </c>
      <c r="BZ205" t="b">
        <f t="shared" si="345"/>
        <v>0</v>
      </c>
      <c r="CA205" t="b">
        <f t="shared" si="346"/>
        <v>0</v>
      </c>
      <c r="CB205" t="b">
        <f t="shared" si="347"/>
        <v>0</v>
      </c>
      <c r="CC205" t="b">
        <f t="shared" si="348"/>
        <v>0</v>
      </c>
      <c r="CD205" t="b">
        <f t="shared" si="349"/>
        <v>0</v>
      </c>
      <c r="CE205" t="b">
        <f t="shared" si="350"/>
        <v>0</v>
      </c>
      <c r="CF205" t="b">
        <f t="shared" si="351"/>
        <v>1</v>
      </c>
      <c r="CG205" t="b">
        <f t="shared" si="352"/>
        <v>0</v>
      </c>
      <c r="CH205" t="b">
        <f t="shared" si="353"/>
        <v>0</v>
      </c>
      <c r="CI205" t="b">
        <f t="shared" si="354"/>
        <v>0</v>
      </c>
      <c r="CJ205" t="b">
        <f t="shared" si="355"/>
        <v>0</v>
      </c>
      <c r="CK205" t="b">
        <f t="shared" si="356"/>
        <v>0</v>
      </c>
      <c r="CL205" t="b">
        <f t="shared" si="357"/>
        <v>0</v>
      </c>
      <c r="CM205" t="b">
        <f t="shared" si="358"/>
        <v>0</v>
      </c>
      <c r="CN205" t="b">
        <f t="shared" si="359"/>
        <v>0</v>
      </c>
      <c r="CO205" t="b">
        <f t="shared" si="360"/>
        <v>0</v>
      </c>
      <c r="CP205" t="b">
        <f t="shared" si="361"/>
        <v>0</v>
      </c>
      <c r="CQ205" t="b">
        <f t="shared" si="362"/>
        <v>0</v>
      </c>
      <c r="CR205" t="b">
        <f t="shared" si="363"/>
        <v>0</v>
      </c>
      <c r="CS205" t="b">
        <f t="shared" si="364"/>
        <v>0</v>
      </c>
      <c r="CT205" t="b">
        <f t="shared" si="365"/>
        <v>0</v>
      </c>
      <c r="CU205" t="b">
        <f t="shared" si="366"/>
        <v>0</v>
      </c>
      <c r="CV205" t="b">
        <f t="shared" si="367"/>
        <v>0</v>
      </c>
      <c r="CW205" t="b">
        <f t="shared" si="368"/>
        <v>0</v>
      </c>
      <c r="CX205" t="b">
        <f t="shared" si="369"/>
        <v>0</v>
      </c>
      <c r="CY205" t="b">
        <f t="shared" si="370"/>
        <v>0</v>
      </c>
      <c r="CZ205" t="b">
        <f t="shared" si="371"/>
        <v>0</v>
      </c>
      <c r="DA205" t="b">
        <f t="shared" si="372"/>
        <v>0</v>
      </c>
      <c r="DB205" t="b">
        <f t="shared" si="373"/>
        <v>0</v>
      </c>
      <c r="DC205" t="b">
        <f t="shared" si="374"/>
        <v>0</v>
      </c>
      <c r="DD205" t="b">
        <f t="shared" si="375"/>
        <v>0</v>
      </c>
    </row>
    <row r="206" spans="1:108">
      <c r="A206" t="s">
        <v>1867</v>
      </c>
      <c r="B206" t="s">
        <v>7370</v>
      </c>
      <c r="C206" t="s">
        <v>1860</v>
      </c>
      <c r="E206" t="s">
        <v>987</v>
      </c>
      <c r="F206" t="s">
        <v>969</v>
      </c>
      <c r="G206" t="s">
        <v>970</v>
      </c>
      <c r="H206" t="s">
        <v>7428</v>
      </c>
      <c r="I206" t="s">
        <v>7418</v>
      </c>
      <c r="J206" t="s">
        <v>16</v>
      </c>
      <c r="K206" t="s">
        <v>16</v>
      </c>
      <c r="L206" t="s">
        <v>6391</v>
      </c>
      <c r="M206" t="s">
        <v>6079</v>
      </c>
      <c r="N206" t="s">
        <v>30</v>
      </c>
      <c r="O206" t="b">
        <f t="shared" si="282"/>
        <v>0</v>
      </c>
      <c r="P206" t="b">
        <f t="shared" si="283"/>
        <v>1</v>
      </c>
      <c r="Q206" t="b">
        <f t="shared" si="284"/>
        <v>0</v>
      </c>
      <c r="R206" t="b">
        <f t="shared" si="285"/>
        <v>0</v>
      </c>
      <c r="S206" t="b">
        <f t="shared" si="286"/>
        <v>1</v>
      </c>
      <c r="T206" t="b">
        <f t="shared" si="287"/>
        <v>0</v>
      </c>
      <c r="U206" t="b">
        <f t="shared" si="288"/>
        <v>0</v>
      </c>
      <c r="V206" t="b">
        <f t="shared" si="289"/>
        <v>0</v>
      </c>
      <c r="W206" t="b">
        <f t="shared" si="290"/>
        <v>0</v>
      </c>
      <c r="X206" t="b">
        <f t="shared" si="291"/>
        <v>0</v>
      </c>
      <c r="Y206" t="b">
        <f t="shared" si="292"/>
        <v>0</v>
      </c>
      <c r="Z206" t="b">
        <f t="shared" si="293"/>
        <v>0</v>
      </c>
      <c r="AA206" t="b">
        <f t="shared" si="294"/>
        <v>0</v>
      </c>
      <c r="AB206" t="b">
        <f t="shared" si="295"/>
        <v>0</v>
      </c>
      <c r="AC206" t="b">
        <f t="shared" si="296"/>
        <v>0</v>
      </c>
      <c r="AD206" t="b">
        <f t="shared" si="297"/>
        <v>0</v>
      </c>
      <c r="AE206" t="b">
        <f t="shared" si="298"/>
        <v>0</v>
      </c>
      <c r="AF206" t="b">
        <f t="shared" si="299"/>
        <v>0</v>
      </c>
      <c r="AG206" t="b">
        <f t="shared" si="300"/>
        <v>0</v>
      </c>
      <c r="AH206" t="b">
        <f t="shared" si="301"/>
        <v>0</v>
      </c>
      <c r="AI206" t="b">
        <f t="shared" si="302"/>
        <v>1</v>
      </c>
      <c r="AJ206" t="b">
        <f t="shared" si="303"/>
        <v>0</v>
      </c>
      <c r="AK206" t="b">
        <f t="shared" si="304"/>
        <v>0</v>
      </c>
      <c r="AL206" t="b">
        <f t="shared" si="305"/>
        <v>0</v>
      </c>
      <c r="AM206" t="b">
        <f t="shared" si="306"/>
        <v>0</v>
      </c>
      <c r="AN206" t="b">
        <f t="shared" si="307"/>
        <v>0</v>
      </c>
      <c r="AO206" t="b">
        <f t="shared" si="308"/>
        <v>0</v>
      </c>
      <c r="AP206" t="b">
        <f t="shared" si="309"/>
        <v>0</v>
      </c>
      <c r="AQ206" t="b">
        <f t="shared" si="310"/>
        <v>0</v>
      </c>
      <c r="AR206" t="b">
        <f t="shared" si="311"/>
        <v>0</v>
      </c>
      <c r="AS206" t="b">
        <f t="shared" si="312"/>
        <v>0</v>
      </c>
      <c r="AT206" t="b">
        <f t="shared" si="313"/>
        <v>0</v>
      </c>
      <c r="AU206" t="b">
        <f t="shared" si="314"/>
        <v>0</v>
      </c>
      <c r="AV206" t="b">
        <f t="shared" si="315"/>
        <v>0</v>
      </c>
      <c r="AW206" t="b">
        <f t="shared" si="316"/>
        <v>0</v>
      </c>
      <c r="AX206" t="b">
        <f t="shared" si="317"/>
        <v>0</v>
      </c>
      <c r="AY206" t="b">
        <f t="shared" si="318"/>
        <v>0</v>
      </c>
      <c r="AZ206" t="b">
        <f t="shared" si="319"/>
        <v>0</v>
      </c>
      <c r="BA206" t="b">
        <f t="shared" si="320"/>
        <v>0</v>
      </c>
      <c r="BB206" t="b">
        <f t="shared" si="321"/>
        <v>0</v>
      </c>
      <c r="BC206" t="b">
        <f t="shared" si="322"/>
        <v>0</v>
      </c>
      <c r="BD206" t="b">
        <f t="shared" si="323"/>
        <v>0</v>
      </c>
      <c r="BE206" t="b">
        <f t="shared" si="324"/>
        <v>0</v>
      </c>
      <c r="BF206" t="b">
        <f t="shared" si="325"/>
        <v>0</v>
      </c>
      <c r="BG206" t="b">
        <f t="shared" si="326"/>
        <v>0</v>
      </c>
      <c r="BH206" t="b">
        <f t="shared" si="327"/>
        <v>0</v>
      </c>
      <c r="BI206" t="b">
        <f t="shared" si="328"/>
        <v>0</v>
      </c>
      <c r="BJ206" t="b">
        <f t="shared" si="329"/>
        <v>0</v>
      </c>
      <c r="BK206" t="b">
        <f t="shared" si="330"/>
        <v>0</v>
      </c>
      <c r="BL206" t="b">
        <f t="shared" si="331"/>
        <v>0</v>
      </c>
      <c r="BM206" t="b">
        <f t="shared" si="332"/>
        <v>0</v>
      </c>
      <c r="BN206" t="b">
        <f t="shared" si="333"/>
        <v>0</v>
      </c>
      <c r="BO206" t="b">
        <f t="shared" si="334"/>
        <v>0</v>
      </c>
      <c r="BP206" t="b">
        <f t="shared" si="335"/>
        <v>0</v>
      </c>
      <c r="BQ206" t="b">
        <f t="shared" si="336"/>
        <v>0</v>
      </c>
      <c r="BR206" t="b">
        <f t="shared" si="337"/>
        <v>0</v>
      </c>
      <c r="BS206" t="b">
        <f t="shared" si="338"/>
        <v>0</v>
      </c>
      <c r="BT206" t="b">
        <f t="shared" si="339"/>
        <v>0</v>
      </c>
      <c r="BU206" t="b">
        <f t="shared" si="340"/>
        <v>0</v>
      </c>
      <c r="BV206" t="b">
        <f t="shared" si="341"/>
        <v>0</v>
      </c>
      <c r="BW206" t="b">
        <f t="shared" si="342"/>
        <v>0</v>
      </c>
      <c r="BX206" t="b">
        <f t="shared" si="343"/>
        <v>0</v>
      </c>
      <c r="BY206" t="b">
        <f t="shared" si="344"/>
        <v>0</v>
      </c>
      <c r="BZ206" t="b">
        <f t="shared" si="345"/>
        <v>0</v>
      </c>
      <c r="CA206" t="b">
        <f t="shared" si="346"/>
        <v>0</v>
      </c>
      <c r="CB206" t="b">
        <f t="shared" si="347"/>
        <v>0</v>
      </c>
      <c r="CC206" t="b">
        <f t="shared" si="348"/>
        <v>0</v>
      </c>
      <c r="CD206" t="b">
        <f t="shared" si="349"/>
        <v>0</v>
      </c>
      <c r="CE206" t="b">
        <f t="shared" si="350"/>
        <v>0</v>
      </c>
      <c r="CF206" t="b">
        <f t="shared" si="351"/>
        <v>0</v>
      </c>
      <c r="CG206" t="b">
        <f t="shared" si="352"/>
        <v>0</v>
      </c>
      <c r="CH206" t="b">
        <f t="shared" si="353"/>
        <v>0</v>
      </c>
      <c r="CI206" t="b">
        <f t="shared" si="354"/>
        <v>0</v>
      </c>
      <c r="CJ206" t="b">
        <f t="shared" si="355"/>
        <v>0</v>
      </c>
      <c r="CK206" t="b">
        <f t="shared" si="356"/>
        <v>0</v>
      </c>
      <c r="CL206" t="b">
        <f t="shared" si="357"/>
        <v>0</v>
      </c>
      <c r="CM206" t="b">
        <f t="shared" si="358"/>
        <v>0</v>
      </c>
      <c r="CN206" t="b">
        <f t="shared" si="359"/>
        <v>0</v>
      </c>
      <c r="CO206" t="b">
        <f t="shared" si="360"/>
        <v>0</v>
      </c>
      <c r="CP206" t="b">
        <f t="shared" si="361"/>
        <v>0</v>
      </c>
      <c r="CQ206" t="b">
        <f t="shared" si="362"/>
        <v>0</v>
      </c>
      <c r="CR206" t="b">
        <f t="shared" si="363"/>
        <v>0</v>
      </c>
      <c r="CS206" t="b">
        <f t="shared" si="364"/>
        <v>0</v>
      </c>
      <c r="CT206" t="b">
        <f t="shared" si="365"/>
        <v>0</v>
      </c>
      <c r="CU206" t="b">
        <f t="shared" si="366"/>
        <v>0</v>
      </c>
      <c r="CV206" t="b">
        <f t="shared" si="367"/>
        <v>0</v>
      </c>
      <c r="CW206" t="b">
        <f t="shared" si="368"/>
        <v>0</v>
      </c>
      <c r="CX206" t="b">
        <f t="shared" si="369"/>
        <v>0</v>
      </c>
      <c r="CY206" t="b">
        <f t="shared" si="370"/>
        <v>0</v>
      </c>
      <c r="CZ206" t="b">
        <f t="shared" si="371"/>
        <v>0</v>
      </c>
      <c r="DA206" t="b">
        <f t="shared" si="372"/>
        <v>0</v>
      </c>
      <c r="DB206" t="b">
        <f t="shared" si="373"/>
        <v>0</v>
      </c>
      <c r="DC206" t="b">
        <f t="shared" si="374"/>
        <v>0</v>
      </c>
      <c r="DD206" t="b">
        <f t="shared" si="375"/>
        <v>0</v>
      </c>
    </row>
    <row r="207" spans="1:108">
      <c r="A207" s="4" t="s">
        <v>1868</v>
      </c>
      <c r="B207" t="s">
        <v>7371</v>
      </c>
      <c r="C207" t="s">
        <v>1860</v>
      </c>
      <c r="D207" s="4"/>
      <c r="E207" s="4" t="s">
        <v>987</v>
      </c>
      <c r="F207" t="s">
        <v>969</v>
      </c>
      <c r="G207" t="s">
        <v>970</v>
      </c>
      <c r="H207" t="s">
        <v>7428</v>
      </c>
      <c r="I207" t="s">
        <v>7418</v>
      </c>
      <c r="J207" s="4" t="s">
        <v>362</v>
      </c>
      <c r="K207" s="4" t="s">
        <v>136</v>
      </c>
      <c r="L207" s="4" t="s">
        <v>6702</v>
      </c>
      <c r="M207" t="s">
        <v>6079</v>
      </c>
      <c r="N207" s="4" t="s">
        <v>1869</v>
      </c>
      <c r="O207" s="4" t="b">
        <f t="shared" si="282"/>
        <v>1</v>
      </c>
      <c r="P207" s="4" t="b">
        <f t="shared" si="283"/>
        <v>0</v>
      </c>
      <c r="Q207" s="4" t="b">
        <f t="shared" si="284"/>
        <v>0</v>
      </c>
      <c r="R207" s="4" t="b">
        <f t="shared" si="285"/>
        <v>1</v>
      </c>
      <c r="S207" s="4" t="b">
        <f t="shared" si="286"/>
        <v>0</v>
      </c>
      <c r="T207" s="4" t="b">
        <f t="shared" si="287"/>
        <v>0</v>
      </c>
      <c r="U207" s="4" t="b">
        <f t="shared" si="288"/>
        <v>1</v>
      </c>
      <c r="V207" s="4" t="b">
        <f t="shared" si="289"/>
        <v>0</v>
      </c>
      <c r="W207" s="4" t="b">
        <f t="shared" si="290"/>
        <v>0</v>
      </c>
      <c r="X207" s="4" t="b">
        <f t="shared" si="291"/>
        <v>1</v>
      </c>
      <c r="Y207" s="4" t="b">
        <f t="shared" si="292"/>
        <v>0</v>
      </c>
      <c r="Z207" s="4" t="b">
        <f t="shared" si="293"/>
        <v>0</v>
      </c>
      <c r="AA207" s="4" t="b">
        <f t="shared" si="294"/>
        <v>0</v>
      </c>
      <c r="AB207" s="4" t="b">
        <f t="shared" si="295"/>
        <v>0</v>
      </c>
      <c r="AC207" s="4" t="b">
        <f t="shared" si="296"/>
        <v>0</v>
      </c>
      <c r="AD207" s="4" t="b">
        <f t="shared" si="297"/>
        <v>0</v>
      </c>
      <c r="AE207" s="4" t="b">
        <f t="shared" si="298"/>
        <v>1</v>
      </c>
      <c r="AF207" s="4" t="b">
        <f t="shared" si="299"/>
        <v>0</v>
      </c>
      <c r="AG207" s="4" t="b">
        <f t="shared" si="300"/>
        <v>0</v>
      </c>
      <c r="AH207" s="4" t="b">
        <f t="shared" si="301"/>
        <v>0</v>
      </c>
      <c r="AI207" s="4" t="b">
        <f t="shared" si="302"/>
        <v>0</v>
      </c>
      <c r="AJ207" s="4" t="b">
        <f t="shared" si="303"/>
        <v>0</v>
      </c>
      <c r="AK207" s="4" t="b">
        <f t="shared" si="304"/>
        <v>0</v>
      </c>
      <c r="AL207" s="4" t="b">
        <f t="shared" si="305"/>
        <v>0</v>
      </c>
      <c r="AM207" s="4" t="b">
        <f t="shared" si="306"/>
        <v>0</v>
      </c>
      <c r="AN207" s="4" t="b">
        <f t="shared" si="307"/>
        <v>0</v>
      </c>
      <c r="AO207" s="4" t="b">
        <f t="shared" si="308"/>
        <v>0</v>
      </c>
      <c r="AP207" s="4" t="b">
        <f t="shared" si="309"/>
        <v>0</v>
      </c>
      <c r="AQ207" s="4" t="b">
        <f t="shared" si="310"/>
        <v>0</v>
      </c>
      <c r="AR207" s="4" t="b">
        <f t="shared" si="311"/>
        <v>0</v>
      </c>
      <c r="AS207" s="4" t="b">
        <f t="shared" si="312"/>
        <v>0</v>
      </c>
      <c r="AT207" s="4" t="b">
        <f t="shared" si="313"/>
        <v>0</v>
      </c>
      <c r="AU207" s="4" t="b">
        <f t="shared" si="314"/>
        <v>0</v>
      </c>
      <c r="AV207" s="4" t="b">
        <f t="shared" si="315"/>
        <v>0</v>
      </c>
      <c r="AW207" s="4" t="b">
        <f t="shared" si="316"/>
        <v>0</v>
      </c>
      <c r="AX207" s="4" t="b">
        <f t="shared" si="317"/>
        <v>0</v>
      </c>
      <c r="AY207" s="4" t="b">
        <f t="shared" si="318"/>
        <v>0</v>
      </c>
      <c r="AZ207" s="4" t="b">
        <f t="shared" si="319"/>
        <v>0</v>
      </c>
      <c r="BA207" s="4" t="b">
        <f t="shared" si="320"/>
        <v>0</v>
      </c>
      <c r="BB207" s="4" t="b">
        <f t="shared" si="321"/>
        <v>0</v>
      </c>
      <c r="BC207" s="4" t="b">
        <f t="shared" si="322"/>
        <v>0</v>
      </c>
      <c r="BD207" s="4" t="b">
        <f t="shared" si="323"/>
        <v>1</v>
      </c>
      <c r="BE207" s="4" t="b">
        <f t="shared" si="324"/>
        <v>0</v>
      </c>
      <c r="BF207" s="4" t="b">
        <f t="shared" si="325"/>
        <v>0</v>
      </c>
      <c r="BG207" s="4" t="b">
        <f t="shared" si="326"/>
        <v>0</v>
      </c>
      <c r="BH207" s="4" t="b">
        <f t="shared" si="327"/>
        <v>0</v>
      </c>
      <c r="BI207" s="4" t="b">
        <f t="shared" si="328"/>
        <v>0</v>
      </c>
      <c r="BJ207" s="4" t="b">
        <f t="shared" si="329"/>
        <v>0</v>
      </c>
      <c r="BK207" s="4" t="b">
        <f t="shared" si="330"/>
        <v>0</v>
      </c>
      <c r="BL207" s="4" t="b">
        <f t="shared" si="331"/>
        <v>0</v>
      </c>
      <c r="BM207" s="4" t="b">
        <f t="shared" si="332"/>
        <v>0</v>
      </c>
      <c r="BN207" s="4" t="b">
        <f t="shared" si="333"/>
        <v>0</v>
      </c>
      <c r="BO207" s="4" t="b">
        <f t="shared" si="334"/>
        <v>0</v>
      </c>
      <c r="BP207" s="4" t="b">
        <f t="shared" si="335"/>
        <v>0</v>
      </c>
      <c r="BQ207" s="4" t="b">
        <f t="shared" si="336"/>
        <v>0</v>
      </c>
      <c r="BR207" s="4" t="b">
        <f t="shared" si="337"/>
        <v>0</v>
      </c>
      <c r="BS207" s="4" t="b">
        <f t="shared" si="338"/>
        <v>1</v>
      </c>
      <c r="BT207" s="4" t="b">
        <f t="shared" si="339"/>
        <v>0</v>
      </c>
      <c r="BU207" s="4" t="b">
        <f t="shared" si="340"/>
        <v>0</v>
      </c>
      <c r="BV207" s="4" t="b">
        <f t="shared" si="341"/>
        <v>0</v>
      </c>
      <c r="BW207" s="4" t="b">
        <f t="shared" si="342"/>
        <v>0</v>
      </c>
      <c r="BX207" s="4" t="b">
        <f t="shared" si="343"/>
        <v>0</v>
      </c>
      <c r="BY207" s="4" t="b">
        <f t="shared" si="344"/>
        <v>0</v>
      </c>
      <c r="BZ207" s="4" t="b">
        <f t="shared" si="345"/>
        <v>0</v>
      </c>
      <c r="CA207" s="4" t="b">
        <f t="shared" si="346"/>
        <v>0</v>
      </c>
      <c r="CB207" s="4" t="b">
        <f t="shared" si="347"/>
        <v>0</v>
      </c>
      <c r="CC207" s="4" t="b">
        <f t="shared" si="348"/>
        <v>0</v>
      </c>
      <c r="CD207" s="4" t="b">
        <f t="shared" si="349"/>
        <v>0</v>
      </c>
      <c r="CE207" s="4" t="b">
        <f t="shared" si="350"/>
        <v>0</v>
      </c>
      <c r="CF207" s="4" t="b">
        <f t="shared" si="351"/>
        <v>0</v>
      </c>
      <c r="CG207" s="4" t="b">
        <f t="shared" si="352"/>
        <v>0</v>
      </c>
      <c r="CH207" s="4" t="b">
        <f t="shared" si="353"/>
        <v>0</v>
      </c>
      <c r="CI207" s="4" t="b">
        <f t="shared" si="354"/>
        <v>0</v>
      </c>
      <c r="CJ207" s="4" t="b">
        <f t="shared" si="355"/>
        <v>0</v>
      </c>
      <c r="CK207" s="4" t="b">
        <f t="shared" si="356"/>
        <v>0</v>
      </c>
      <c r="CL207" s="4" t="b">
        <f t="shared" si="357"/>
        <v>0</v>
      </c>
      <c r="CM207" s="4" t="b">
        <f t="shared" si="358"/>
        <v>0</v>
      </c>
      <c r="CN207" s="4" t="b">
        <f t="shared" si="359"/>
        <v>0</v>
      </c>
      <c r="CO207" s="4" t="b">
        <f t="shared" si="360"/>
        <v>0</v>
      </c>
      <c r="CP207" s="4" t="b">
        <f t="shared" si="361"/>
        <v>0</v>
      </c>
      <c r="CQ207" s="4" t="b">
        <f t="shared" si="362"/>
        <v>0</v>
      </c>
      <c r="CR207" s="4" t="b">
        <f t="shared" si="363"/>
        <v>0</v>
      </c>
      <c r="CS207" s="4" t="b">
        <f t="shared" si="364"/>
        <v>0</v>
      </c>
      <c r="CT207" s="4" t="b">
        <f t="shared" si="365"/>
        <v>0</v>
      </c>
      <c r="CU207" s="4" t="b">
        <f t="shared" si="366"/>
        <v>0</v>
      </c>
      <c r="CV207" s="4" t="b">
        <f t="shared" si="367"/>
        <v>0</v>
      </c>
      <c r="CW207" s="4" t="b">
        <f t="shared" si="368"/>
        <v>0</v>
      </c>
      <c r="CX207" s="4" t="b">
        <f t="shared" si="369"/>
        <v>0</v>
      </c>
      <c r="CY207" s="4" t="b">
        <f t="shared" si="370"/>
        <v>0</v>
      </c>
      <c r="CZ207" s="4" t="b">
        <f t="shared" si="371"/>
        <v>0</v>
      </c>
      <c r="DA207" s="4" t="b">
        <f t="shared" si="372"/>
        <v>0</v>
      </c>
      <c r="DB207" s="4" t="b">
        <f t="shared" si="373"/>
        <v>0</v>
      </c>
      <c r="DC207" s="4" t="b">
        <f t="shared" si="374"/>
        <v>0</v>
      </c>
      <c r="DD207" s="4" t="b">
        <f t="shared" si="375"/>
        <v>0</v>
      </c>
    </row>
    <row r="208" spans="1:108">
      <c r="A208" t="s">
        <v>1870</v>
      </c>
      <c r="B208" t="s">
        <v>7371</v>
      </c>
      <c r="C208" t="s">
        <v>1860</v>
      </c>
      <c r="E208" t="s">
        <v>987</v>
      </c>
      <c r="F208" t="s">
        <v>969</v>
      </c>
      <c r="G208" t="s">
        <v>970</v>
      </c>
      <c r="H208" t="s">
        <v>7428</v>
      </c>
      <c r="I208" t="s">
        <v>7418</v>
      </c>
      <c r="J208" t="s">
        <v>16</v>
      </c>
      <c r="K208" t="s">
        <v>16</v>
      </c>
      <c r="L208" t="s">
        <v>6391</v>
      </c>
      <c r="M208" t="s">
        <v>1871</v>
      </c>
      <c r="N208" t="s">
        <v>1872</v>
      </c>
      <c r="O208" t="b">
        <f t="shared" si="282"/>
        <v>0</v>
      </c>
      <c r="P208" t="b">
        <f t="shared" si="283"/>
        <v>0</v>
      </c>
      <c r="Q208" t="b">
        <f t="shared" si="284"/>
        <v>0</v>
      </c>
      <c r="R208" t="b">
        <f t="shared" si="285"/>
        <v>1</v>
      </c>
      <c r="S208" t="b">
        <f t="shared" si="286"/>
        <v>0</v>
      </c>
      <c r="T208" t="b">
        <f t="shared" si="287"/>
        <v>1</v>
      </c>
      <c r="U208" t="b">
        <f t="shared" si="288"/>
        <v>0</v>
      </c>
      <c r="V208" t="b">
        <f t="shared" si="289"/>
        <v>0</v>
      </c>
      <c r="W208" t="b">
        <f t="shared" si="290"/>
        <v>0</v>
      </c>
      <c r="X208" t="b">
        <f t="shared" si="291"/>
        <v>0</v>
      </c>
      <c r="Y208" t="b">
        <f t="shared" si="292"/>
        <v>1</v>
      </c>
      <c r="Z208" t="b">
        <f t="shared" si="293"/>
        <v>1</v>
      </c>
      <c r="AA208" t="b">
        <f t="shared" si="294"/>
        <v>0</v>
      </c>
      <c r="AB208" t="b">
        <f t="shared" si="295"/>
        <v>0</v>
      </c>
      <c r="AC208" t="b">
        <f t="shared" si="296"/>
        <v>0</v>
      </c>
      <c r="AD208" t="b">
        <f t="shared" si="297"/>
        <v>0</v>
      </c>
      <c r="AE208" t="b">
        <f t="shared" si="298"/>
        <v>0</v>
      </c>
      <c r="AF208" t="b">
        <f t="shared" si="299"/>
        <v>0</v>
      </c>
      <c r="AG208" t="b">
        <f t="shared" si="300"/>
        <v>0</v>
      </c>
      <c r="AH208" t="b">
        <f t="shared" si="301"/>
        <v>0</v>
      </c>
      <c r="AI208" t="b">
        <f t="shared" si="302"/>
        <v>0</v>
      </c>
      <c r="AJ208" t="b">
        <f t="shared" si="303"/>
        <v>0</v>
      </c>
      <c r="AK208" t="b">
        <f t="shared" si="304"/>
        <v>0</v>
      </c>
      <c r="AL208" t="b">
        <f t="shared" si="305"/>
        <v>0</v>
      </c>
      <c r="AM208" t="b">
        <f t="shared" si="306"/>
        <v>0</v>
      </c>
      <c r="AN208" t="b">
        <f t="shared" si="307"/>
        <v>0</v>
      </c>
      <c r="AO208" t="b">
        <f t="shared" si="308"/>
        <v>0</v>
      </c>
      <c r="AP208" t="b">
        <f t="shared" si="309"/>
        <v>0</v>
      </c>
      <c r="AQ208" t="b">
        <f t="shared" si="310"/>
        <v>0</v>
      </c>
      <c r="AR208" t="b">
        <f t="shared" si="311"/>
        <v>0</v>
      </c>
      <c r="AS208" t="b">
        <f t="shared" si="312"/>
        <v>0</v>
      </c>
      <c r="AT208" t="b">
        <f t="shared" si="313"/>
        <v>0</v>
      </c>
      <c r="AU208" t="b">
        <f t="shared" si="314"/>
        <v>0</v>
      </c>
      <c r="AV208" t="b">
        <f t="shared" si="315"/>
        <v>0</v>
      </c>
      <c r="AW208" t="b">
        <f t="shared" si="316"/>
        <v>0</v>
      </c>
      <c r="AX208" t="b">
        <f t="shared" si="317"/>
        <v>0</v>
      </c>
      <c r="AY208" t="b">
        <f t="shared" si="318"/>
        <v>0</v>
      </c>
      <c r="AZ208" t="b">
        <f t="shared" si="319"/>
        <v>0</v>
      </c>
      <c r="BA208" t="b">
        <f t="shared" si="320"/>
        <v>0</v>
      </c>
      <c r="BB208" t="b">
        <f t="shared" si="321"/>
        <v>0</v>
      </c>
      <c r="BC208" t="b">
        <f t="shared" si="322"/>
        <v>0</v>
      </c>
      <c r="BD208" t="b">
        <f t="shared" si="323"/>
        <v>0</v>
      </c>
      <c r="BE208" t="b">
        <f t="shared" si="324"/>
        <v>0</v>
      </c>
      <c r="BF208" t="b">
        <f t="shared" si="325"/>
        <v>0</v>
      </c>
      <c r="BG208" t="b">
        <f t="shared" si="326"/>
        <v>0</v>
      </c>
      <c r="BH208" t="b">
        <f t="shared" si="327"/>
        <v>0</v>
      </c>
      <c r="BI208" t="b">
        <f t="shared" si="328"/>
        <v>0</v>
      </c>
      <c r="BJ208" t="b">
        <f t="shared" si="329"/>
        <v>0</v>
      </c>
      <c r="BK208" t="b">
        <f t="shared" si="330"/>
        <v>0</v>
      </c>
      <c r="BL208" t="b">
        <f t="shared" si="331"/>
        <v>0</v>
      </c>
      <c r="BM208" t="b">
        <f t="shared" si="332"/>
        <v>0</v>
      </c>
      <c r="BN208" t="b">
        <f t="shared" si="333"/>
        <v>0</v>
      </c>
      <c r="BO208" t="b">
        <f t="shared" si="334"/>
        <v>0</v>
      </c>
      <c r="BP208" t="b">
        <f t="shared" si="335"/>
        <v>0</v>
      </c>
      <c r="BQ208" t="b">
        <f t="shared" si="336"/>
        <v>0</v>
      </c>
      <c r="BR208" t="b">
        <f t="shared" si="337"/>
        <v>0</v>
      </c>
      <c r="BS208" t="b">
        <f t="shared" si="338"/>
        <v>0</v>
      </c>
      <c r="BT208" t="b">
        <f t="shared" si="339"/>
        <v>0</v>
      </c>
      <c r="BU208" t="b">
        <f t="shared" si="340"/>
        <v>0</v>
      </c>
      <c r="BV208" t="b">
        <f t="shared" si="341"/>
        <v>0</v>
      </c>
      <c r="BW208" t="b">
        <f t="shared" si="342"/>
        <v>0</v>
      </c>
      <c r="BX208" t="b">
        <f t="shared" si="343"/>
        <v>0</v>
      </c>
      <c r="BY208" t="b">
        <f t="shared" si="344"/>
        <v>0</v>
      </c>
      <c r="BZ208" t="b">
        <f t="shared" si="345"/>
        <v>0</v>
      </c>
      <c r="CA208" t="b">
        <f t="shared" si="346"/>
        <v>0</v>
      </c>
      <c r="CB208" t="b">
        <f t="shared" si="347"/>
        <v>0</v>
      </c>
      <c r="CC208" t="b">
        <f t="shared" si="348"/>
        <v>1</v>
      </c>
      <c r="CD208" t="b">
        <f t="shared" si="349"/>
        <v>0</v>
      </c>
      <c r="CE208" t="b">
        <f t="shared" si="350"/>
        <v>0</v>
      </c>
      <c r="CF208" t="b">
        <f t="shared" si="351"/>
        <v>0</v>
      </c>
      <c r="CG208" t="b">
        <f t="shared" si="352"/>
        <v>0</v>
      </c>
      <c r="CH208" t="b">
        <f t="shared" si="353"/>
        <v>0</v>
      </c>
      <c r="CI208" t="b">
        <f t="shared" si="354"/>
        <v>0</v>
      </c>
      <c r="CJ208" t="b">
        <f t="shared" si="355"/>
        <v>0</v>
      </c>
      <c r="CK208" t="b">
        <f t="shared" si="356"/>
        <v>0</v>
      </c>
      <c r="CL208" t="b">
        <f t="shared" si="357"/>
        <v>0</v>
      </c>
      <c r="CM208" t="b">
        <f t="shared" si="358"/>
        <v>0</v>
      </c>
      <c r="CN208" t="b">
        <f t="shared" si="359"/>
        <v>0</v>
      </c>
      <c r="CO208" t="b">
        <f t="shared" si="360"/>
        <v>0</v>
      </c>
      <c r="CP208" t="b">
        <f t="shared" si="361"/>
        <v>0</v>
      </c>
      <c r="CQ208" t="b">
        <f t="shared" si="362"/>
        <v>0</v>
      </c>
      <c r="CR208" t="b">
        <f t="shared" si="363"/>
        <v>0</v>
      </c>
      <c r="CS208" t="b">
        <f t="shared" si="364"/>
        <v>0</v>
      </c>
      <c r="CT208" t="b">
        <f t="shared" si="365"/>
        <v>0</v>
      </c>
      <c r="CU208" t="b">
        <f t="shared" si="366"/>
        <v>0</v>
      </c>
      <c r="CV208" t="b">
        <f t="shared" si="367"/>
        <v>0</v>
      </c>
      <c r="CW208" t="b">
        <f t="shared" si="368"/>
        <v>0</v>
      </c>
      <c r="CX208" t="b">
        <f t="shared" si="369"/>
        <v>1</v>
      </c>
      <c r="CY208" t="b">
        <f t="shared" si="370"/>
        <v>0</v>
      </c>
      <c r="CZ208" t="b">
        <f t="shared" si="371"/>
        <v>0</v>
      </c>
      <c r="DA208" t="b">
        <f t="shared" si="372"/>
        <v>0</v>
      </c>
      <c r="DB208" t="b">
        <f t="shared" si="373"/>
        <v>0</v>
      </c>
      <c r="DC208" t="b">
        <f t="shared" si="374"/>
        <v>0</v>
      </c>
      <c r="DD208" t="b">
        <f t="shared" si="375"/>
        <v>0</v>
      </c>
    </row>
    <row r="209" spans="1:108">
      <c r="A209" t="s">
        <v>1873</v>
      </c>
      <c r="B209" t="s">
        <v>7372</v>
      </c>
      <c r="C209" t="s">
        <v>1860</v>
      </c>
      <c r="E209" t="s">
        <v>987</v>
      </c>
      <c r="F209" t="s">
        <v>969</v>
      </c>
      <c r="G209" t="s">
        <v>970</v>
      </c>
      <c r="H209" t="s">
        <v>7428</v>
      </c>
      <c r="I209" t="s">
        <v>7418</v>
      </c>
      <c r="J209" t="s">
        <v>204</v>
      </c>
      <c r="K209" t="s">
        <v>205</v>
      </c>
      <c r="L209" t="s">
        <v>6703</v>
      </c>
      <c r="M209" t="s">
        <v>6079</v>
      </c>
      <c r="N209" t="s">
        <v>38</v>
      </c>
      <c r="O209" t="b">
        <f t="shared" si="282"/>
        <v>0</v>
      </c>
      <c r="P209" t="b">
        <f t="shared" si="283"/>
        <v>0</v>
      </c>
      <c r="Q209" t="b">
        <f t="shared" si="284"/>
        <v>0</v>
      </c>
      <c r="R209" t="b">
        <f t="shared" si="285"/>
        <v>1</v>
      </c>
      <c r="S209" t="b">
        <f t="shared" si="286"/>
        <v>0</v>
      </c>
      <c r="T209" t="b">
        <f t="shared" si="287"/>
        <v>0</v>
      </c>
      <c r="U209" t="b">
        <f t="shared" si="288"/>
        <v>0</v>
      </c>
      <c r="V209" t="b">
        <f t="shared" si="289"/>
        <v>1</v>
      </c>
      <c r="W209" t="b">
        <f t="shared" si="290"/>
        <v>0</v>
      </c>
      <c r="X209" t="b">
        <f t="shared" si="291"/>
        <v>0</v>
      </c>
      <c r="Y209" t="b">
        <f t="shared" si="292"/>
        <v>0</v>
      </c>
      <c r="Z209" t="b">
        <f t="shared" si="293"/>
        <v>0</v>
      </c>
      <c r="AA209" t="b">
        <f t="shared" si="294"/>
        <v>0</v>
      </c>
      <c r="AB209" t="b">
        <f t="shared" si="295"/>
        <v>0</v>
      </c>
      <c r="AC209" t="b">
        <f t="shared" si="296"/>
        <v>0</v>
      </c>
      <c r="AD209" t="b">
        <f t="shared" si="297"/>
        <v>0</v>
      </c>
      <c r="AE209" t="b">
        <f t="shared" si="298"/>
        <v>0</v>
      </c>
      <c r="AF209" t="b">
        <f t="shared" si="299"/>
        <v>0</v>
      </c>
      <c r="AG209" t="b">
        <f t="shared" si="300"/>
        <v>0</v>
      </c>
      <c r="AH209" t="b">
        <f t="shared" si="301"/>
        <v>0</v>
      </c>
      <c r="AI209" t="b">
        <f t="shared" si="302"/>
        <v>0</v>
      </c>
      <c r="AJ209" t="b">
        <f t="shared" si="303"/>
        <v>0</v>
      </c>
      <c r="AK209" t="b">
        <f t="shared" si="304"/>
        <v>0</v>
      </c>
      <c r="AL209" t="b">
        <f t="shared" si="305"/>
        <v>0</v>
      </c>
      <c r="AM209" t="b">
        <f t="shared" si="306"/>
        <v>0</v>
      </c>
      <c r="AN209" t="b">
        <f t="shared" si="307"/>
        <v>0</v>
      </c>
      <c r="AO209" t="b">
        <f t="shared" si="308"/>
        <v>0</v>
      </c>
      <c r="AP209" t="b">
        <f t="shared" si="309"/>
        <v>0</v>
      </c>
      <c r="AQ209" t="b">
        <f t="shared" si="310"/>
        <v>1</v>
      </c>
      <c r="AR209" t="b">
        <f t="shared" si="311"/>
        <v>0</v>
      </c>
      <c r="AS209" t="b">
        <f t="shared" si="312"/>
        <v>0</v>
      </c>
      <c r="AT209" t="b">
        <f t="shared" si="313"/>
        <v>0</v>
      </c>
      <c r="AU209" t="b">
        <f t="shared" si="314"/>
        <v>0</v>
      </c>
      <c r="AV209" t="b">
        <f t="shared" si="315"/>
        <v>0</v>
      </c>
      <c r="AW209" t="b">
        <f t="shared" si="316"/>
        <v>0</v>
      </c>
      <c r="AX209" t="b">
        <f t="shared" si="317"/>
        <v>0</v>
      </c>
      <c r="AY209" t="b">
        <f t="shared" si="318"/>
        <v>0</v>
      </c>
      <c r="AZ209" t="b">
        <f t="shared" si="319"/>
        <v>0</v>
      </c>
      <c r="BA209" t="b">
        <f t="shared" si="320"/>
        <v>0</v>
      </c>
      <c r="BB209" t="b">
        <f t="shared" si="321"/>
        <v>0</v>
      </c>
      <c r="BC209" t="b">
        <f t="shared" si="322"/>
        <v>0</v>
      </c>
      <c r="BD209" t="b">
        <f t="shared" si="323"/>
        <v>0</v>
      </c>
      <c r="BE209" t="b">
        <f t="shared" si="324"/>
        <v>0</v>
      </c>
      <c r="BF209" t="b">
        <f t="shared" si="325"/>
        <v>0</v>
      </c>
      <c r="BG209" t="b">
        <f t="shared" si="326"/>
        <v>0</v>
      </c>
      <c r="BH209" t="b">
        <f t="shared" si="327"/>
        <v>0</v>
      </c>
      <c r="BI209" t="b">
        <f t="shared" si="328"/>
        <v>0</v>
      </c>
      <c r="BJ209" t="b">
        <f t="shared" si="329"/>
        <v>0</v>
      </c>
      <c r="BK209" t="b">
        <f t="shared" si="330"/>
        <v>0</v>
      </c>
      <c r="BL209" t="b">
        <f t="shared" si="331"/>
        <v>0</v>
      </c>
      <c r="BM209" t="b">
        <f t="shared" si="332"/>
        <v>0</v>
      </c>
      <c r="BN209" t="b">
        <f t="shared" si="333"/>
        <v>0</v>
      </c>
      <c r="BO209" t="b">
        <f t="shared" si="334"/>
        <v>0</v>
      </c>
      <c r="BP209" t="b">
        <f t="shared" si="335"/>
        <v>0</v>
      </c>
      <c r="BQ209" t="b">
        <f t="shared" si="336"/>
        <v>0</v>
      </c>
      <c r="BR209" t="b">
        <f t="shared" si="337"/>
        <v>0</v>
      </c>
      <c r="BS209" t="b">
        <f t="shared" si="338"/>
        <v>0</v>
      </c>
      <c r="BT209" t="b">
        <f t="shared" si="339"/>
        <v>0</v>
      </c>
      <c r="BU209" t="b">
        <f t="shared" si="340"/>
        <v>0</v>
      </c>
      <c r="BV209" t="b">
        <f t="shared" si="341"/>
        <v>0</v>
      </c>
      <c r="BW209" t="b">
        <f t="shared" si="342"/>
        <v>0</v>
      </c>
      <c r="BX209" t="b">
        <f t="shared" si="343"/>
        <v>0</v>
      </c>
      <c r="BY209" t="b">
        <f t="shared" si="344"/>
        <v>0</v>
      </c>
      <c r="BZ209" t="b">
        <f t="shared" si="345"/>
        <v>0</v>
      </c>
      <c r="CA209" t="b">
        <f t="shared" si="346"/>
        <v>0</v>
      </c>
      <c r="CB209" t="b">
        <f t="shared" si="347"/>
        <v>0</v>
      </c>
      <c r="CC209" t="b">
        <f t="shared" si="348"/>
        <v>0</v>
      </c>
      <c r="CD209" t="b">
        <f t="shared" si="349"/>
        <v>0</v>
      </c>
      <c r="CE209" t="b">
        <f t="shared" si="350"/>
        <v>0</v>
      </c>
      <c r="CF209" t="b">
        <f t="shared" si="351"/>
        <v>0</v>
      </c>
      <c r="CG209" t="b">
        <f t="shared" si="352"/>
        <v>0</v>
      </c>
      <c r="CH209" t="b">
        <f t="shared" si="353"/>
        <v>0</v>
      </c>
      <c r="CI209" t="b">
        <f t="shared" si="354"/>
        <v>0</v>
      </c>
      <c r="CJ209" t="b">
        <f t="shared" si="355"/>
        <v>0</v>
      </c>
      <c r="CK209" t="b">
        <f t="shared" si="356"/>
        <v>0</v>
      </c>
      <c r="CL209" t="b">
        <f t="shared" si="357"/>
        <v>0</v>
      </c>
      <c r="CM209" t="b">
        <f t="shared" si="358"/>
        <v>0</v>
      </c>
      <c r="CN209" t="b">
        <f t="shared" si="359"/>
        <v>0</v>
      </c>
      <c r="CO209" t="b">
        <f t="shared" si="360"/>
        <v>0</v>
      </c>
      <c r="CP209" t="b">
        <f t="shared" si="361"/>
        <v>0</v>
      </c>
      <c r="CQ209" t="b">
        <f t="shared" si="362"/>
        <v>0</v>
      </c>
      <c r="CR209" t="b">
        <f t="shared" si="363"/>
        <v>0</v>
      </c>
      <c r="CS209" t="b">
        <f t="shared" si="364"/>
        <v>0</v>
      </c>
      <c r="CT209" t="b">
        <f t="shared" si="365"/>
        <v>0</v>
      </c>
      <c r="CU209" t="b">
        <f t="shared" si="366"/>
        <v>0</v>
      </c>
      <c r="CV209" t="b">
        <f t="shared" si="367"/>
        <v>0</v>
      </c>
      <c r="CW209" t="b">
        <f t="shared" si="368"/>
        <v>0</v>
      </c>
      <c r="CX209" t="b">
        <f t="shared" si="369"/>
        <v>0</v>
      </c>
      <c r="CY209" t="b">
        <f t="shared" si="370"/>
        <v>0</v>
      </c>
      <c r="CZ209" t="b">
        <f t="shared" si="371"/>
        <v>0</v>
      </c>
      <c r="DA209" t="b">
        <f t="shared" si="372"/>
        <v>0</v>
      </c>
      <c r="DB209" t="b">
        <f t="shared" si="373"/>
        <v>0</v>
      </c>
      <c r="DC209" t="b">
        <f t="shared" si="374"/>
        <v>0</v>
      </c>
      <c r="DD209" t="b">
        <f t="shared" si="375"/>
        <v>0</v>
      </c>
    </row>
    <row r="210" spans="1:108">
      <c r="A210" s="4" t="s">
        <v>1874</v>
      </c>
      <c r="B210" t="s">
        <v>7373</v>
      </c>
      <c r="C210" t="s">
        <v>1860</v>
      </c>
      <c r="D210" s="4"/>
      <c r="E210" s="4" t="s">
        <v>987</v>
      </c>
      <c r="F210" t="s">
        <v>969</v>
      </c>
      <c r="G210" t="s">
        <v>970</v>
      </c>
      <c r="H210" t="s">
        <v>7428</v>
      </c>
      <c r="I210" t="s">
        <v>7418</v>
      </c>
      <c r="J210" s="4" t="s">
        <v>204</v>
      </c>
      <c r="K210" s="4" t="s">
        <v>205</v>
      </c>
      <c r="L210" s="4" t="s">
        <v>6162</v>
      </c>
      <c r="M210" s="4" t="s">
        <v>1875</v>
      </c>
      <c r="N210" s="4" t="s">
        <v>1876</v>
      </c>
      <c r="O210" s="4" t="b">
        <f t="shared" si="282"/>
        <v>1</v>
      </c>
      <c r="P210" s="4" t="b">
        <f t="shared" si="283"/>
        <v>1</v>
      </c>
      <c r="Q210" s="4" t="b">
        <f t="shared" si="284"/>
        <v>0</v>
      </c>
      <c r="R210" s="4" t="b">
        <f t="shared" si="285"/>
        <v>0</v>
      </c>
      <c r="S210" s="4" t="b">
        <f t="shared" si="286"/>
        <v>1</v>
      </c>
      <c r="T210" s="4" t="b">
        <f t="shared" si="287"/>
        <v>0</v>
      </c>
      <c r="U210" s="4" t="b">
        <f t="shared" si="288"/>
        <v>1</v>
      </c>
      <c r="V210" s="4" t="b">
        <f t="shared" si="289"/>
        <v>0</v>
      </c>
      <c r="W210" s="4" t="b">
        <f t="shared" si="290"/>
        <v>0</v>
      </c>
      <c r="X210" s="4" t="b">
        <f t="shared" si="291"/>
        <v>0</v>
      </c>
      <c r="Y210" s="4" t="b">
        <f t="shared" si="292"/>
        <v>0</v>
      </c>
      <c r="Z210" s="4" t="b">
        <f t="shared" si="293"/>
        <v>0</v>
      </c>
      <c r="AA210" s="4" t="b">
        <f t="shared" si="294"/>
        <v>0</v>
      </c>
      <c r="AB210" s="4" t="b">
        <f t="shared" si="295"/>
        <v>0</v>
      </c>
      <c r="AC210" s="4" t="b">
        <f t="shared" si="296"/>
        <v>0</v>
      </c>
      <c r="AD210" s="4" t="b">
        <f t="shared" si="297"/>
        <v>0</v>
      </c>
      <c r="AE210" s="4" t="b">
        <f t="shared" si="298"/>
        <v>0</v>
      </c>
      <c r="AF210" s="4" t="b">
        <f t="shared" si="299"/>
        <v>0</v>
      </c>
      <c r="AG210" s="4" t="b">
        <f t="shared" si="300"/>
        <v>0</v>
      </c>
      <c r="AH210" s="4" t="b">
        <f t="shared" si="301"/>
        <v>0</v>
      </c>
      <c r="AI210" s="4" t="b">
        <f t="shared" si="302"/>
        <v>1</v>
      </c>
      <c r="AJ210" s="4" t="b">
        <f t="shared" si="303"/>
        <v>0</v>
      </c>
      <c r="AK210" s="4" t="b">
        <f t="shared" si="304"/>
        <v>0</v>
      </c>
      <c r="AL210" s="4" t="b">
        <f t="shared" si="305"/>
        <v>0</v>
      </c>
      <c r="AM210" s="4" t="b">
        <f t="shared" si="306"/>
        <v>0</v>
      </c>
      <c r="AN210" s="4" t="b">
        <f t="shared" si="307"/>
        <v>0</v>
      </c>
      <c r="AO210" s="4" t="b">
        <f t="shared" si="308"/>
        <v>0</v>
      </c>
      <c r="AP210" s="4" t="b">
        <f t="shared" si="309"/>
        <v>0</v>
      </c>
      <c r="AQ210" s="4" t="b">
        <f t="shared" si="310"/>
        <v>0</v>
      </c>
      <c r="AR210" s="4" t="b">
        <f t="shared" si="311"/>
        <v>0</v>
      </c>
      <c r="AS210" s="4" t="b">
        <f t="shared" si="312"/>
        <v>0</v>
      </c>
      <c r="AT210" s="4" t="b">
        <f t="shared" si="313"/>
        <v>0</v>
      </c>
      <c r="AU210" s="4" t="b">
        <f t="shared" si="314"/>
        <v>0</v>
      </c>
      <c r="AV210" s="4" t="b">
        <f t="shared" si="315"/>
        <v>0</v>
      </c>
      <c r="AW210" s="4" t="b">
        <f t="shared" si="316"/>
        <v>0</v>
      </c>
      <c r="AX210" s="4" t="b">
        <f t="shared" si="317"/>
        <v>0</v>
      </c>
      <c r="AY210" s="4" t="b">
        <f t="shared" si="318"/>
        <v>0</v>
      </c>
      <c r="AZ210" s="4" t="b">
        <f t="shared" si="319"/>
        <v>0</v>
      </c>
      <c r="BA210" s="4" t="b">
        <f t="shared" si="320"/>
        <v>0</v>
      </c>
      <c r="BB210" s="4" t="b">
        <f t="shared" si="321"/>
        <v>0</v>
      </c>
      <c r="BC210" s="4" t="b">
        <f t="shared" si="322"/>
        <v>0</v>
      </c>
      <c r="BD210" s="4" t="b">
        <f t="shared" si="323"/>
        <v>0</v>
      </c>
      <c r="BE210" s="4" t="b">
        <f t="shared" si="324"/>
        <v>0</v>
      </c>
      <c r="BF210" s="4" t="b">
        <f t="shared" si="325"/>
        <v>0</v>
      </c>
      <c r="BG210" s="4" t="b">
        <f t="shared" si="326"/>
        <v>0</v>
      </c>
      <c r="BH210" s="4" t="b">
        <f t="shared" si="327"/>
        <v>0</v>
      </c>
      <c r="BI210" s="4" t="b">
        <f t="shared" si="328"/>
        <v>0</v>
      </c>
      <c r="BJ210" s="4" t="b">
        <f t="shared" si="329"/>
        <v>0</v>
      </c>
      <c r="BK210" s="4" t="b">
        <f t="shared" si="330"/>
        <v>0</v>
      </c>
      <c r="BL210" s="4" t="b">
        <f t="shared" si="331"/>
        <v>0</v>
      </c>
      <c r="BM210" s="4" t="b">
        <f t="shared" si="332"/>
        <v>0</v>
      </c>
      <c r="BN210" s="4" t="b">
        <f t="shared" si="333"/>
        <v>0</v>
      </c>
      <c r="BO210" s="4" t="b">
        <f t="shared" si="334"/>
        <v>0</v>
      </c>
      <c r="BP210" s="4" t="b">
        <f t="shared" si="335"/>
        <v>0</v>
      </c>
      <c r="BQ210" s="4" t="b">
        <f t="shared" si="336"/>
        <v>0</v>
      </c>
      <c r="BR210" s="4" t="b">
        <f t="shared" si="337"/>
        <v>0</v>
      </c>
      <c r="BS210" s="4" t="b">
        <f t="shared" si="338"/>
        <v>1</v>
      </c>
      <c r="BT210" s="4" t="b">
        <f t="shared" si="339"/>
        <v>0</v>
      </c>
      <c r="BU210" s="4" t="b">
        <f t="shared" si="340"/>
        <v>0</v>
      </c>
      <c r="BV210" s="4" t="b">
        <f t="shared" si="341"/>
        <v>0</v>
      </c>
      <c r="BW210" s="4" t="b">
        <f t="shared" si="342"/>
        <v>0</v>
      </c>
      <c r="BX210" s="4" t="b">
        <f t="shared" si="343"/>
        <v>0</v>
      </c>
      <c r="BY210" s="4" t="b">
        <f t="shared" si="344"/>
        <v>0</v>
      </c>
      <c r="BZ210" s="4" t="b">
        <f t="shared" si="345"/>
        <v>0</v>
      </c>
      <c r="CA210" s="4" t="b">
        <f t="shared" si="346"/>
        <v>0</v>
      </c>
      <c r="CB210" s="4" t="b">
        <f t="shared" si="347"/>
        <v>0</v>
      </c>
      <c r="CC210" s="4" t="b">
        <f t="shared" si="348"/>
        <v>0</v>
      </c>
      <c r="CD210" s="4" t="b">
        <f t="shared" si="349"/>
        <v>0</v>
      </c>
      <c r="CE210" s="4" t="b">
        <f t="shared" si="350"/>
        <v>0</v>
      </c>
      <c r="CF210" s="4" t="b">
        <f t="shared" si="351"/>
        <v>0</v>
      </c>
      <c r="CG210" s="4" t="b">
        <f t="shared" si="352"/>
        <v>0</v>
      </c>
      <c r="CH210" s="4" t="b">
        <f t="shared" si="353"/>
        <v>0</v>
      </c>
      <c r="CI210" s="4" t="b">
        <f t="shared" si="354"/>
        <v>0</v>
      </c>
      <c r="CJ210" s="4" t="b">
        <f t="shared" si="355"/>
        <v>0</v>
      </c>
      <c r="CK210" s="4" t="b">
        <f t="shared" si="356"/>
        <v>0</v>
      </c>
      <c r="CL210" s="4" t="b">
        <f t="shared" si="357"/>
        <v>0</v>
      </c>
      <c r="CM210" s="4" t="b">
        <f t="shared" si="358"/>
        <v>0</v>
      </c>
      <c r="CN210" s="4" t="b">
        <f t="shared" si="359"/>
        <v>0</v>
      </c>
      <c r="CO210" s="4" t="b">
        <f t="shared" si="360"/>
        <v>0</v>
      </c>
      <c r="CP210" s="4" t="b">
        <f t="shared" si="361"/>
        <v>0</v>
      </c>
      <c r="CQ210" s="4" t="b">
        <f t="shared" si="362"/>
        <v>0</v>
      </c>
      <c r="CR210" s="4" t="b">
        <f t="shared" si="363"/>
        <v>0</v>
      </c>
      <c r="CS210" s="4" t="b">
        <f t="shared" si="364"/>
        <v>0</v>
      </c>
      <c r="CT210" s="4" t="b">
        <f t="shared" si="365"/>
        <v>0</v>
      </c>
      <c r="CU210" s="4" t="b">
        <f t="shared" si="366"/>
        <v>0</v>
      </c>
      <c r="CV210" s="4" t="b">
        <f t="shared" si="367"/>
        <v>0</v>
      </c>
      <c r="CW210" s="4" t="b">
        <f t="shared" si="368"/>
        <v>0</v>
      </c>
      <c r="CX210" s="4" t="b">
        <f t="shared" si="369"/>
        <v>0</v>
      </c>
      <c r="CY210" s="4" t="b">
        <f t="shared" si="370"/>
        <v>0</v>
      </c>
      <c r="CZ210" s="4" t="b">
        <f t="shared" si="371"/>
        <v>0</v>
      </c>
      <c r="DA210" s="4" t="b">
        <f t="shared" si="372"/>
        <v>0</v>
      </c>
      <c r="DB210" s="4" t="b">
        <f t="shared" si="373"/>
        <v>0</v>
      </c>
      <c r="DC210" s="4" t="b">
        <f t="shared" si="374"/>
        <v>0</v>
      </c>
      <c r="DD210" s="4" t="b">
        <f t="shared" si="375"/>
        <v>0</v>
      </c>
    </row>
    <row r="211" spans="1:108">
      <c r="A211" t="s">
        <v>1877</v>
      </c>
      <c r="B211" t="s">
        <v>7373</v>
      </c>
      <c r="C211" t="s">
        <v>1860</v>
      </c>
      <c r="E211" t="s">
        <v>987</v>
      </c>
      <c r="F211" t="s">
        <v>969</v>
      </c>
      <c r="G211" t="s">
        <v>970</v>
      </c>
      <c r="H211" t="s">
        <v>7428</v>
      </c>
      <c r="I211" t="s">
        <v>7418</v>
      </c>
      <c r="J211" t="s">
        <v>204</v>
      </c>
      <c r="K211" t="s">
        <v>205</v>
      </c>
      <c r="L211" t="s">
        <v>6703</v>
      </c>
      <c r="M211" t="s">
        <v>6079</v>
      </c>
      <c r="N211" t="s">
        <v>48</v>
      </c>
      <c r="O211" t="b">
        <f t="shared" si="282"/>
        <v>1</v>
      </c>
      <c r="P211" t="b">
        <f t="shared" si="283"/>
        <v>0</v>
      </c>
      <c r="Q211" t="b">
        <f t="shared" si="284"/>
        <v>0</v>
      </c>
      <c r="R211" t="b">
        <f t="shared" si="285"/>
        <v>0</v>
      </c>
      <c r="S211" t="b">
        <f t="shared" si="286"/>
        <v>0</v>
      </c>
      <c r="T211" t="b">
        <f t="shared" si="287"/>
        <v>0</v>
      </c>
      <c r="U211" t="b">
        <f t="shared" si="288"/>
        <v>0</v>
      </c>
      <c r="V211" t="b">
        <f t="shared" si="289"/>
        <v>0</v>
      </c>
      <c r="W211" t="b">
        <f t="shared" si="290"/>
        <v>1</v>
      </c>
      <c r="X211" t="b">
        <f t="shared" si="291"/>
        <v>0</v>
      </c>
      <c r="Y211" t="b">
        <f t="shared" si="292"/>
        <v>0</v>
      </c>
      <c r="Z211" t="b">
        <f t="shared" si="293"/>
        <v>0</v>
      </c>
      <c r="AA211" t="b">
        <f t="shared" si="294"/>
        <v>0</v>
      </c>
      <c r="AB211" t="b">
        <f t="shared" si="295"/>
        <v>0</v>
      </c>
      <c r="AC211" t="b">
        <f t="shared" si="296"/>
        <v>0</v>
      </c>
      <c r="AD211" t="b">
        <f t="shared" si="297"/>
        <v>0</v>
      </c>
      <c r="AE211" t="b">
        <f t="shared" si="298"/>
        <v>0</v>
      </c>
      <c r="AF211" t="b">
        <f t="shared" si="299"/>
        <v>0</v>
      </c>
      <c r="AG211" t="b">
        <f t="shared" si="300"/>
        <v>0</v>
      </c>
      <c r="AH211" t="b">
        <f t="shared" si="301"/>
        <v>0</v>
      </c>
      <c r="AI211" t="b">
        <f t="shared" si="302"/>
        <v>0</v>
      </c>
      <c r="AJ211" t="b">
        <f t="shared" si="303"/>
        <v>0</v>
      </c>
      <c r="AK211" t="b">
        <f t="shared" si="304"/>
        <v>0</v>
      </c>
      <c r="AL211" t="b">
        <f t="shared" si="305"/>
        <v>0</v>
      </c>
      <c r="AM211" t="b">
        <f t="shared" si="306"/>
        <v>0</v>
      </c>
      <c r="AN211" t="b">
        <f t="shared" si="307"/>
        <v>0</v>
      </c>
      <c r="AO211" t="b">
        <f t="shared" si="308"/>
        <v>0</v>
      </c>
      <c r="AP211" t="b">
        <f t="shared" si="309"/>
        <v>0</v>
      </c>
      <c r="AQ211" t="b">
        <f t="shared" si="310"/>
        <v>0</v>
      </c>
      <c r="AR211" t="b">
        <f t="shared" si="311"/>
        <v>0</v>
      </c>
      <c r="AS211" t="b">
        <f t="shared" si="312"/>
        <v>0</v>
      </c>
      <c r="AT211" t="b">
        <f t="shared" si="313"/>
        <v>0</v>
      </c>
      <c r="AU211" t="b">
        <f t="shared" si="314"/>
        <v>0</v>
      </c>
      <c r="AV211" t="b">
        <f t="shared" si="315"/>
        <v>0</v>
      </c>
      <c r="AW211" t="b">
        <f t="shared" si="316"/>
        <v>0</v>
      </c>
      <c r="AX211" t="b">
        <f t="shared" si="317"/>
        <v>0</v>
      </c>
      <c r="AY211" t="b">
        <f t="shared" si="318"/>
        <v>0</v>
      </c>
      <c r="AZ211" t="b">
        <f t="shared" si="319"/>
        <v>0</v>
      </c>
      <c r="BA211" t="b">
        <f t="shared" si="320"/>
        <v>1</v>
      </c>
      <c r="BB211" t="b">
        <f t="shared" si="321"/>
        <v>0</v>
      </c>
      <c r="BC211" t="b">
        <f t="shared" si="322"/>
        <v>0</v>
      </c>
      <c r="BD211" t="b">
        <f t="shared" si="323"/>
        <v>0</v>
      </c>
      <c r="BE211" t="b">
        <f t="shared" si="324"/>
        <v>0</v>
      </c>
      <c r="BF211" t="b">
        <f t="shared" si="325"/>
        <v>0</v>
      </c>
      <c r="BG211" t="b">
        <f t="shared" si="326"/>
        <v>0</v>
      </c>
      <c r="BH211" t="b">
        <f t="shared" si="327"/>
        <v>0</v>
      </c>
      <c r="BI211" t="b">
        <f t="shared" si="328"/>
        <v>0</v>
      </c>
      <c r="BJ211" t="b">
        <f t="shared" si="329"/>
        <v>0</v>
      </c>
      <c r="BK211" t="b">
        <f t="shared" si="330"/>
        <v>0</v>
      </c>
      <c r="BL211" t="b">
        <f t="shared" si="331"/>
        <v>0</v>
      </c>
      <c r="BM211" t="b">
        <f t="shared" si="332"/>
        <v>0</v>
      </c>
      <c r="BN211" t="b">
        <f t="shared" si="333"/>
        <v>0</v>
      </c>
      <c r="BO211" t="b">
        <f t="shared" si="334"/>
        <v>0</v>
      </c>
      <c r="BP211" t="b">
        <f t="shared" si="335"/>
        <v>0</v>
      </c>
      <c r="BQ211" t="b">
        <f t="shared" si="336"/>
        <v>0</v>
      </c>
      <c r="BR211" t="b">
        <f t="shared" si="337"/>
        <v>0</v>
      </c>
      <c r="BS211" t="b">
        <f t="shared" si="338"/>
        <v>0</v>
      </c>
      <c r="BT211" t="b">
        <f t="shared" si="339"/>
        <v>0</v>
      </c>
      <c r="BU211" t="b">
        <f t="shared" si="340"/>
        <v>0</v>
      </c>
      <c r="BV211" t="b">
        <f t="shared" si="341"/>
        <v>0</v>
      </c>
      <c r="BW211" t="b">
        <f t="shared" si="342"/>
        <v>0</v>
      </c>
      <c r="BX211" t="b">
        <f t="shared" si="343"/>
        <v>0</v>
      </c>
      <c r="BY211" t="b">
        <f t="shared" si="344"/>
        <v>0</v>
      </c>
      <c r="BZ211" t="b">
        <f t="shared" si="345"/>
        <v>0</v>
      </c>
      <c r="CA211" t="b">
        <f t="shared" si="346"/>
        <v>0</v>
      </c>
      <c r="CB211" t="b">
        <f t="shared" si="347"/>
        <v>0</v>
      </c>
      <c r="CC211" t="b">
        <f t="shared" si="348"/>
        <v>0</v>
      </c>
      <c r="CD211" t="b">
        <f t="shared" si="349"/>
        <v>0</v>
      </c>
      <c r="CE211" t="b">
        <f t="shared" si="350"/>
        <v>0</v>
      </c>
      <c r="CF211" t="b">
        <f t="shared" si="351"/>
        <v>0</v>
      </c>
      <c r="CG211" t="b">
        <f t="shared" si="352"/>
        <v>0</v>
      </c>
      <c r="CH211" t="b">
        <f t="shared" si="353"/>
        <v>0</v>
      </c>
      <c r="CI211" t="b">
        <f t="shared" si="354"/>
        <v>0</v>
      </c>
      <c r="CJ211" t="b">
        <f t="shared" si="355"/>
        <v>0</v>
      </c>
      <c r="CK211" t="b">
        <f t="shared" si="356"/>
        <v>0</v>
      </c>
      <c r="CL211" t="b">
        <f t="shared" si="357"/>
        <v>0</v>
      </c>
      <c r="CM211" t="b">
        <f t="shared" si="358"/>
        <v>0</v>
      </c>
      <c r="CN211" t="b">
        <f t="shared" si="359"/>
        <v>0</v>
      </c>
      <c r="CO211" t="b">
        <f t="shared" si="360"/>
        <v>0</v>
      </c>
      <c r="CP211" t="b">
        <f t="shared" si="361"/>
        <v>0</v>
      </c>
      <c r="CQ211" t="b">
        <f t="shared" si="362"/>
        <v>0</v>
      </c>
      <c r="CR211" t="b">
        <f t="shared" si="363"/>
        <v>0</v>
      </c>
      <c r="CS211" t="b">
        <f t="shared" si="364"/>
        <v>0</v>
      </c>
      <c r="CT211" t="b">
        <f t="shared" si="365"/>
        <v>0</v>
      </c>
      <c r="CU211" t="b">
        <f t="shared" si="366"/>
        <v>0</v>
      </c>
      <c r="CV211" t="b">
        <f t="shared" si="367"/>
        <v>0</v>
      </c>
      <c r="CW211" t="b">
        <f t="shared" si="368"/>
        <v>0</v>
      </c>
      <c r="CX211" t="b">
        <f t="shared" si="369"/>
        <v>0</v>
      </c>
      <c r="CY211" t="b">
        <f t="shared" si="370"/>
        <v>0</v>
      </c>
      <c r="CZ211" t="b">
        <f t="shared" si="371"/>
        <v>0</v>
      </c>
      <c r="DA211" t="b">
        <f t="shared" si="372"/>
        <v>0</v>
      </c>
      <c r="DB211" t="b">
        <f t="shared" si="373"/>
        <v>0</v>
      </c>
      <c r="DC211" t="b">
        <f t="shared" si="374"/>
        <v>0</v>
      </c>
      <c r="DD211" t="b">
        <f t="shared" si="375"/>
        <v>0</v>
      </c>
    </row>
    <row r="212" spans="1:108">
      <c r="A212" t="s">
        <v>1878</v>
      </c>
      <c r="B212" t="s">
        <v>7373</v>
      </c>
      <c r="C212" t="s">
        <v>1860</v>
      </c>
      <c r="E212" t="s">
        <v>987</v>
      </c>
      <c r="F212" t="s">
        <v>969</v>
      </c>
      <c r="G212" t="s">
        <v>970</v>
      </c>
      <c r="H212" t="s">
        <v>7428</v>
      </c>
      <c r="I212" t="s">
        <v>7418</v>
      </c>
      <c r="J212" t="s">
        <v>204</v>
      </c>
      <c r="K212" t="s">
        <v>205</v>
      </c>
      <c r="L212" t="s">
        <v>6704</v>
      </c>
      <c r="M212" t="s">
        <v>1879</v>
      </c>
      <c r="N212" t="s">
        <v>30</v>
      </c>
      <c r="O212" t="b">
        <f t="shared" si="282"/>
        <v>0</v>
      </c>
      <c r="P212" t="b">
        <f t="shared" si="283"/>
        <v>1</v>
      </c>
      <c r="Q212" t="b">
        <f t="shared" si="284"/>
        <v>0</v>
      </c>
      <c r="R212" t="b">
        <f t="shared" si="285"/>
        <v>0</v>
      </c>
      <c r="S212" t="b">
        <f t="shared" si="286"/>
        <v>1</v>
      </c>
      <c r="T212" t="b">
        <f t="shared" si="287"/>
        <v>0</v>
      </c>
      <c r="U212" t="b">
        <f t="shared" si="288"/>
        <v>0</v>
      </c>
      <c r="V212" t="b">
        <f t="shared" si="289"/>
        <v>0</v>
      </c>
      <c r="W212" t="b">
        <f t="shared" si="290"/>
        <v>0</v>
      </c>
      <c r="X212" t="b">
        <f t="shared" si="291"/>
        <v>0</v>
      </c>
      <c r="Y212" t="b">
        <f t="shared" si="292"/>
        <v>0</v>
      </c>
      <c r="Z212" t="b">
        <f t="shared" si="293"/>
        <v>0</v>
      </c>
      <c r="AA212" t="b">
        <f t="shared" si="294"/>
        <v>0</v>
      </c>
      <c r="AB212" t="b">
        <f t="shared" si="295"/>
        <v>0</v>
      </c>
      <c r="AC212" t="b">
        <f t="shared" si="296"/>
        <v>0</v>
      </c>
      <c r="AD212" t="b">
        <f t="shared" si="297"/>
        <v>0</v>
      </c>
      <c r="AE212" t="b">
        <f t="shared" si="298"/>
        <v>0</v>
      </c>
      <c r="AF212" t="b">
        <f t="shared" si="299"/>
        <v>0</v>
      </c>
      <c r="AG212" t="b">
        <f t="shared" si="300"/>
        <v>0</v>
      </c>
      <c r="AH212" t="b">
        <f t="shared" si="301"/>
        <v>0</v>
      </c>
      <c r="AI212" t="b">
        <f t="shared" si="302"/>
        <v>1</v>
      </c>
      <c r="AJ212" t="b">
        <f t="shared" si="303"/>
        <v>0</v>
      </c>
      <c r="AK212" t="b">
        <f t="shared" si="304"/>
        <v>0</v>
      </c>
      <c r="AL212" t="b">
        <f t="shared" si="305"/>
        <v>0</v>
      </c>
      <c r="AM212" t="b">
        <f t="shared" si="306"/>
        <v>0</v>
      </c>
      <c r="AN212" t="b">
        <f t="shared" si="307"/>
        <v>0</v>
      </c>
      <c r="AO212" t="b">
        <f t="shared" si="308"/>
        <v>0</v>
      </c>
      <c r="AP212" t="b">
        <f t="shared" si="309"/>
        <v>0</v>
      </c>
      <c r="AQ212" t="b">
        <f t="shared" si="310"/>
        <v>0</v>
      </c>
      <c r="AR212" t="b">
        <f t="shared" si="311"/>
        <v>0</v>
      </c>
      <c r="AS212" t="b">
        <f t="shared" si="312"/>
        <v>0</v>
      </c>
      <c r="AT212" t="b">
        <f t="shared" si="313"/>
        <v>0</v>
      </c>
      <c r="AU212" t="b">
        <f t="shared" si="314"/>
        <v>0</v>
      </c>
      <c r="AV212" t="b">
        <f t="shared" si="315"/>
        <v>0</v>
      </c>
      <c r="AW212" t="b">
        <f t="shared" si="316"/>
        <v>0</v>
      </c>
      <c r="AX212" t="b">
        <f t="shared" si="317"/>
        <v>0</v>
      </c>
      <c r="AY212" t="b">
        <f t="shared" si="318"/>
        <v>0</v>
      </c>
      <c r="AZ212" t="b">
        <f t="shared" si="319"/>
        <v>0</v>
      </c>
      <c r="BA212" t="b">
        <f t="shared" si="320"/>
        <v>0</v>
      </c>
      <c r="BB212" t="b">
        <f t="shared" si="321"/>
        <v>0</v>
      </c>
      <c r="BC212" t="b">
        <f t="shared" si="322"/>
        <v>0</v>
      </c>
      <c r="BD212" t="b">
        <f t="shared" si="323"/>
        <v>0</v>
      </c>
      <c r="BE212" t="b">
        <f t="shared" si="324"/>
        <v>0</v>
      </c>
      <c r="BF212" t="b">
        <f t="shared" si="325"/>
        <v>0</v>
      </c>
      <c r="BG212" t="b">
        <f t="shared" si="326"/>
        <v>0</v>
      </c>
      <c r="BH212" t="b">
        <f t="shared" si="327"/>
        <v>0</v>
      </c>
      <c r="BI212" t="b">
        <f t="shared" si="328"/>
        <v>0</v>
      </c>
      <c r="BJ212" t="b">
        <f t="shared" si="329"/>
        <v>0</v>
      </c>
      <c r="BK212" t="b">
        <f t="shared" si="330"/>
        <v>0</v>
      </c>
      <c r="BL212" t="b">
        <f t="shared" si="331"/>
        <v>0</v>
      </c>
      <c r="BM212" t="b">
        <f t="shared" si="332"/>
        <v>0</v>
      </c>
      <c r="BN212" t="b">
        <f t="shared" si="333"/>
        <v>0</v>
      </c>
      <c r="BO212" t="b">
        <f t="shared" si="334"/>
        <v>0</v>
      </c>
      <c r="BP212" t="b">
        <f t="shared" si="335"/>
        <v>0</v>
      </c>
      <c r="BQ212" t="b">
        <f t="shared" si="336"/>
        <v>0</v>
      </c>
      <c r="BR212" t="b">
        <f t="shared" si="337"/>
        <v>0</v>
      </c>
      <c r="BS212" t="b">
        <f t="shared" si="338"/>
        <v>0</v>
      </c>
      <c r="BT212" t="b">
        <f t="shared" si="339"/>
        <v>0</v>
      </c>
      <c r="BU212" t="b">
        <f t="shared" si="340"/>
        <v>0</v>
      </c>
      <c r="BV212" t="b">
        <f t="shared" si="341"/>
        <v>0</v>
      </c>
      <c r="BW212" t="b">
        <f t="shared" si="342"/>
        <v>0</v>
      </c>
      <c r="BX212" t="b">
        <f t="shared" si="343"/>
        <v>0</v>
      </c>
      <c r="BY212" t="b">
        <f t="shared" si="344"/>
        <v>0</v>
      </c>
      <c r="BZ212" t="b">
        <f t="shared" si="345"/>
        <v>0</v>
      </c>
      <c r="CA212" t="b">
        <f t="shared" si="346"/>
        <v>0</v>
      </c>
      <c r="CB212" t="b">
        <f t="shared" si="347"/>
        <v>0</v>
      </c>
      <c r="CC212" t="b">
        <f t="shared" si="348"/>
        <v>0</v>
      </c>
      <c r="CD212" t="b">
        <f t="shared" si="349"/>
        <v>0</v>
      </c>
      <c r="CE212" t="b">
        <f t="shared" si="350"/>
        <v>0</v>
      </c>
      <c r="CF212" t="b">
        <f t="shared" si="351"/>
        <v>0</v>
      </c>
      <c r="CG212" t="b">
        <f t="shared" si="352"/>
        <v>0</v>
      </c>
      <c r="CH212" t="b">
        <f t="shared" si="353"/>
        <v>0</v>
      </c>
      <c r="CI212" t="b">
        <f t="shared" si="354"/>
        <v>0</v>
      </c>
      <c r="CJ212" t="b">
        <f t="shared" si="355"/>
        <v>0</v>
      </c>
      <c r="CK212" t="b">
        <f t="shared" si="356"/>
        <v>0</v>
      </c>
      <c r="CL212" t="b">
        <f t="shared" si="357"/>
        <v>0</v>
      </c>
      <c r="CM212" t="b">
        <f t="shared" si="358"/>
        <v>0</v>
      </c>
      <c r="CN212" t="b">
        <f t="shared" si="359"/>
        <v>0</v>
      </c>
      <c r="CO212" t="b">
        <f t="shared" si="360"/>
        <v>0</v>
      </c>
      <c r="CP212" t="b">
        <f t="shared" si="361"/>
        <v>0</v>
      </c>
      <c r="CQ212" t="b">
        <f t="shared" si="362"/>
        <v>0</v>
      </c>
      <c r="CR212" t="b">
        <f t="shared" si="363"/>
        <v>0</v>
      </c>
      <c r="CS212" t="b">
        <f t="shared" si="364"/>
        <v>0</v>
      </c>
      <c r="CT212" t="b">
        <f t="shared" si="365"/>
        <v>0</v>
      </c>
      <c r="CU212" t="b">
        <f t="shared" si="366"/>
        <v>0</v>
      </c>
      <c r="CV212" t="b">
        <f t="shared" si="367"/>
        <v>0</v>
      </c>
      <c r="CW212" t="b">
        <f t="shared" si="368"/>
        <v>0</v>
      </c>
      <c r="CX212" t="b">
        <f t="shared" si="369"/>
        <v>0</v>
      </c>
      <c r="CY212" t="b">
        <f t="shared" si="370"/>
        <v>0</v>
      </c>
      <c r="CZ212" t="b">
        <f t="shared" si="371"/>
        <v>0</v>
      </c>
      <c r="DA212" t="b">
        <f t="shared" si="372"/>
        <v>0</v>
      </c>
      <c r="DB212" t="b">
        <f t="shared" si="373"/>
        <v>0</v>
      </c>
      <c r="DC212" t="b">
        <f t="shared" si="374"/>
        <v>0</v>
      </c>
      <c r="DD212" t="b">
        <f t="shared" si="375"/>
        <v>0</v>
      </c>
    </row>
    <row r="213" spans="1:108">
      <c r="A213" t="s">
        <v>1880</v>
      </c>
      <c r="B213" t="s">
        <v>7373</v>
      </c>
      <c r="C213" t="s">
        <v>1860</v>
      </c>
      <c r="E213" t="s">
        <v>987</v>
      </c>
      <c r="F213" t="s">
        <v>969</v>
      </c>
      <c r="G213" t="s">
        <v>970</v>
      </c>
      <c r="H213" t="s">
        <v>7428</v>
      </c>
      <c r="I213" t="s">
        <v>7418</v>
      </c>
      <c r="J213" t="s">
        <v>362</v>
      </c>
      <c r="K213" t="s">
        <v>136</v>
      </c>
      <c r="L213" t="s">
        <v>6451</v>
      </c>
      <c r="M213" t="s">
        <v>6079</v>
      </c>
      <c r="N213" t="s">
        <v>102</v>
      </c>
      <c r="O213" t="b">
        <f t="shared" si="282"/>
        <v>0</v>
      </c>
      <c r="P213" t="b">
        <f t="shared" si="283"/>
        <v>0</v>
      </c>
      <c r="Q213" t="b">
        <f t="shared" si="284"/>
        <v>0</v>
      </c>
      <c r="R213" t="b">
        <f t="shared" si="285"/>
        <v>0</v>
      </c>
      <c r="S213" t="b">
        <f t="shared" si="286"/>
        <v>0</v>
      </c>
      <c r="T213" t="b">
        <f t="shared" si="287"/>
        <v>0</v>
      </c>
      <c r="U213" t="b">
        <f t="shared" si="288"/>
        <v>1</v>
      </c>
      <c r="V213" t="b">
        <f t="shared" si="289"/>
        <v>0</v>
      </c>
      <c r="W213" t="b">
        <f t="shared" si="290"/>
        <v>0</v>
      </c>
      <c r="X213" t="b">
        <f t="shared" si="291"/>
        <v>0</v>
      </c>
      <c r="Y213" t="b">
        <f t="shared" si="292"/>
        <v>0</v>
      </c>
      <c r="Z213" t="b">
        <f t="shared" si="293"/>
        <v>0</v>
      </c>
      <c r="AA213" t="b">
        <f t="shared" si="294"/>
        <v>0</v>
      </c>
      <c r="AB213" t="b">
        <f t="shared" si="295"/>
        <v>0</v>
      </c>
      <c r="AC213" t="b">
        <f t="shared" si="296"/>
        <v>0</v>
      </c>
      <c r="AD213" t="b">
        <f t="shared" si="297"/>
        <v>0</v>
      </c>
      <c r="AE213" t="b">
        <f t="shared" si="298"/>
        <v>0</v>
      </c>
      <c r="AF213" t="b">
        <f t="shared" si="299"/>
        <v>0</v>
      </c>
      <c r="AG213" t="b">
        <f t="shared" si="300"/>
        <v>0</v>
      </c>
      <c r="AH213" t="b">
        <f t="shared" si="301"/>
        <v>0</v>
      </c>
      <c r="AI213" t="b">
        <f t="shared" si="302"/>
        <v>0</v>
      </c>
      <c r="AJ213" t="b">
        <f t="shared" si="303"/>
        <v>0</v>
      </c>
      <c r="AK213" t="b">
        <f t="shared" si="304"/>
        <v>0</v>
      </c>
      <c r="AL213" t="b">
        <f t="shared" si="305"/>
        <v>0</v>
      </c>
      <c r="AM213" t="b">
        <f t="shared" si="306"/>
        <v>0</v>
      </c>
      <c r="AN213" t="b">
        <f t="shared" si="307"/>
        <v>0</v>
      </c>
      <c r="AO213" t="b">
        <f t="shared" si="308"/>
        <v>0</v>
      </c>
      <c r="AP213" t="b">
        <f t="shared" si="309"/>
        <v>0</v>
      </c>
      <c r="AQ213" t="b">
        <f t="shared" si="310"/>
        <v>0</v>
      </c>
      <c r="AR213" t="b">
        <f t="shared" si="311"/>
        <v>0</v>
      </c>
      <c r="AS213" t="b">
        <f t="shared" si="312"/>
        <v>0</v>
      </c>
      <c r="AT213" t="b">
        <f t="shared" si="313"/>
        <v>0</v>
      </c>
      <c r="AU213" t="b">
        <f t="shared" si="314"/>
        <v>0</v>
      </c>
      <c r="AV213" t="b">
        <f t="shared" si="315"/>
        <v>0</v>
      </c>
      <c r="AW213" t="b">
        <f t="shared" si="316"/>
        <v>0</v>
      </c>
      <c r="AX213" t="b">
        <f t="shared" si="317"/>
        <v>0</v>
      </c>
      <c r="AY213" t="b">
        <f t="shared" si="318"/>
        <v>0</v>
      </c>
      <c r="AZ213" t="b">
        <f t="shared" si="319"/>
        <v>0</v>
      </c>
      <c r="BA213" t="b">
        <f t="shared" si="320"/>
        <v>0</v>
      </c>
      <c r="BB213" t="b">
        <f t="shared" si="321"/>
        <v>0</v>
      </c>
      <c r="BC213" t="b">
        <f t="shared" si="322"/>
        <v>0</v>
      </c>
      <c r="BD213" t="b">
        <f t="shared" si="323"/>
        <v>0</v>
      </c>
      <c r="BE213" t="b">
        <f t="shared" si="324"/>
        <v>0</v>
      </c>
      <c r="BF213" t="b">
        <f t="shared" si="325"/>
        <v>0</v>
      </c>
      <c r="BG213" t="b">
        <f t="shared" si="326"/>
        <v>0</v>
      </c>
      <c r="BH213" t="b">
        <f t="shared" si="327"/>
        <v>0</v>
      </c>
      <c r="BI213" t="b">
        <f t="shared" si="328"/>
        <v>0</v>
      </c>
      <c r="BJ213" t="b">
        <f t="shared" si="329"/>
        <v>0</v>
      </c>
      <c r="BK213" t="b">
        <f t="shared" si="330"/>
        <v>0</v>
      </c>
      <c r="BL213" t="b">
        <f t="shared" si="331"/>
        <v>0</v>
      </c>
      <c r="BM213" t="b">
        <f t="shared" si="332"/>
        <v>0</v>
      </c>
      <c r="BN213" t="b">
        <f t="shared" si="333"/>
        <v>0</v>
      </c>
      <c r="BO213" t="b">
        <f t="shared" si="334"/>
        <v>0</v>
      </c>
      <c r="BP213" t="b">
        <f t="shared" si="335"/>
        <v>0</v>
      </c>
      <c r="BQ213" t="b">
        <f t="shared" si="336"/>
        <v>0</v>
      </c>
      <c r="BR213" t="b">
        <f t="shared" si="337"/>
        <v>0</v>
      </c>
      <c r="BS213" t="b">
        <f t="shared" si="338"/>
        <v>0</v>
      </c>
      <c r="BT213" t="b">
        <f t="shared" si="339"/>
        <v>0</v>
      </c>
      <c r="BU213" t="b">
        <f t="shared" si="340"/>
        <v>0</v>
      </c>
      <c r="BV213" t="b">
        <f t="shared" si="341"/>
        <v>0</v>
      </c>
      <c r="BW213" t="b">
        <f t="shared" si="342"/>
        <v>0</v>
      </c>
      <c r="BX213" t="b">
        <f t="shared" si="343"/>
        <v>0</v>
      </c>
      <c r="BY213" t="b">
        <f t="shared" si="344"/>
        <v>0</v>
      </c>
      <c r="BZ213" t="b">
        <f t="shared" si="345"/>
        <v>0</v>
      </c>
      <c r="CA213" t="b">
        <f t="shared" si="346"/>
        <v>0</v>
      </c>
      <c r="CB213" t="b">
        <f t="shared" si="347"/>
        <v>0</v>
      </c>
      <c r="CC213" t="b">
        <f t="shared" si="348"/>
        <v>0</v>
      </c>
      <c r="CD213" t="b">
        <f t="shared" si="349"/>
        <v>0</v>
      </c>
      <c r="CE213" t="b">
        <f t="shared" si="350"/>
        <v>0</v>
      </c>
      <c r="CF213" t="b">
        <f t="shared" si="351"/>
        <v>0</v>
      </c>
      <c r="CG213" t="b">
        <f t="shared" si="352"/>
        <v>0</v>
      </c>
      <c r="CH213" t="b">
        <f t="shared" si="353"/>
        <v>0</v>
      </c>
      <c r="CI213" t="b">
        <f t="shared" si="354"/>
        <v>0</v>
      </c>
      <c r="CJ213" t="b">
        <f t="shared" si="355"/>
        <v>0</v>
      </c>
      <c r="CK213" t="b">
        <f t="shared" si="356"/>
        <v>0</v>
      </c>
      <c r="CL213" t="b">
        <f t="shared" si="357"/>
        <v>0</v>
      </c>
      <c r="CM213" t="b">
        <f t="shared" si="358"/>
        <v>0</v>
      </c>
      <c r="CN213" t="b">
        <f t="shared" si="359"/>
        <v>0</v>
      </c>
      <c r="CO213" t="b">
        <f t="shared" si="360"/>
        <v>0</v>
      </c>
      <c r="CP213" t="b">
        <f t="shared" si="361"/>
        <v>0</v>
      </c>
      <c r="CQ213" t="b">
        <f t="shared" si="362"/>
        <v>0</v>
      </c>
      <c r="CR213" t="b">
        <f t="shared" si="363"/>
        <v>0</v>
      </c>
      <c r="CS213" t="b">
        <f t="shared" si="364"/>
        <v>0</v>
      </c>
      <c r="CT213" t="b">
        <f t="shared" si="365"/>
        <v>0</v>
      </c>
      <c r="CU213" t="b">
        <f t="shared" si="366"/>
        <v>0</v>
      </c>
      <c r="CV213" t="b">
        <f t="shared" si="367"/>
        <v>0</v>
      </c>
      <c r="CW213" t="b">
        <f t="shared" si="368"/>
        <v>0</v>
      </c>
      <c r="CX213" t="b">
        <f t="shared" si="369"/>
        <v>0</v>
      </c>
      <c r="CY213" t="b">
        <f t="shared" si="370"/>
        <v>0</v>
      </c>
      <c r="CZ213" t="b">
        <f t="shared" si="371"/>
        <v>0</v>
      </c>
      <c r="DA213" t="b">
        <f t="shared" si="372"/>
        <v>0</v>
      </c>
      <c r="DB213" t="b">
        <f t="shared" si="373"/>
        <v>0</v>
      </c>
      <c r="DC213" t="b">
        <f t="shared" si="374"/>
        <v>1</v>
      </c>
      <c r="DD213" t="b">
        <f t="shared" si="375"/>
        <v>0</v>
      </c>
    </row>
    <row r="214" spans="1:108">
      <c r="A214" t="s">
        <v>1881</v>
      </c>
      <c r="B214" t="s">
        <v>7373</v>
      </c>
      <c r="C214" t="s">
        <v>1860</v>
      </c>
      <c r="E214" t="s">
        <v>987</v>
      </c>
      <c r="F214" t="s">
        <v>969</v>
      </c>
      <c r="G214" t="s">
        <v>970</v>
      </c>
      <c r="H214" t="s">
        <v>7428</v>
      </c>
      <c r="I214" t="s">
        <v>7418</v>
      </c>
      <c r="J214" t="s">
        <v>1248</v>
      </c>
      <c r="K214" t="s">
        <v>109</v>
      </c>
      <c r="L214" t="s">
        <v>6705</v>
      </c>
      <c r="M214" t="s">
        <v>6079</v>
      </c>
      <c r="N214" t="s">
        <v>1882</v>
      </c>
      <c r="O214" t="b">
        <f t="shared" si="282"/>
        <v>0</v>
      </c>
      <c r="P214" t="b">
        <f t="shared" si="283"/>
        <v>1</v>
      </c>
      <c r="Q214" t="b">
        <f t="shared" si="284"/>
        <v>0</v>
      </c>
      <c r="R214" t="b">
        <f t="shared" si="285"/>
        <v>1</v>
      </c>
      <c r="S214" t="b">
        <f t="shared" si="286"/>
        <v>0</v>
      </c>
      <c r="T214" t="b">
        <f t="shared" si="287"/>
        <v>1</v>
      </c>
      <c r="U214" t="b">
        <f t="shared" si="288"/>
        <v>0</v>
      </c>
      <c r="V214" t="b">
        <f t="shared" si="289"/>
        <v>1</v>
      </c>
      <c r="W214" t="b">
        <f t="shared" si="290"/>
        <v>0</v>
      </c>
      <c r="X214" t="b">
        <f t="shared" si="291"/>
        <v>0</v>
      </c>
      <c r="Y214" t="b">
        <f t="shared" si="292"/>
        <v>0</v>
      </c>
      <c r="Z214" t="b">
        <f t="shared" si="293"/>
        <v>0</v>
      </c>
      <c r="AA214" t="b">
        <f t="shared" si="294"/>
        <v>1</v>
      </c>
      <c r="AB214" t="b">
        <f t="shared" si="295"/>
        <v>0</v>
      </c>
      <c r="AC214" t="b">
        <f t="shared" si="296"/>
        <v>0</v>
      </c>
      <c r="AD214" t="b">
        <f t="shared" si="297"/>
        <v>0</v>
      </c>
      <c r="AE214" t="b">
        <f t="shared" si="298"/>
        <v>0</v>
      </c>
      <c r="AF214" t="b">
        <f t="shared" si="299"/>
        <v>0</v>
      </c>
      <c r="AG214" t="b">
        <f t="shared" si="300"/>
        <v>0</v>
      </c>
      <c r="AH214" t="b">
        <f t="shared" si="301"/>
        <v>0</v>
      </c>
      <c r="AI214" t="b">
        <f t="shared" si="302"/>
        <v>0</v>
      </c>
      <c r="AJ214" t="b">
        <f t="shared" si="303"/>
        <v>0</v>
      </c>
      <c r="AK214" t="b">
        <f t="shared" si="304"/>
        <v>0</v>
      </c>
      <c r="AL214" t="b">
        <f t="shared" si="305"/>
        <v>0</v>
      </c>
      <c r="AM214" t="b">
        <f t="shared" si="306"/>
        <v>0</v>
      </c>
      <c r="AN214" t="b">
        <f t="shared" si="307"/>
        <v>0</v>
      </c>
      <c r="AO214" t="b">
        <f t="shared" si="308"/>
        <v>0</v>
      </c>
      <c r="AP214" t="b">
        <f t="shared" si="309"/>
        <v>0</v>
      </c>
      <c r="AQ214" t="b">
        <f t="shared" si="310"/>
        <v>0</v>
      </c>
      <c r="AR214" t="b">
        <f t="shared" si="311"/>
        <v>0</v>
      </c>
      <c r="AS214" t="b">
        <f t="shared" si="312"/>
        <v>0</v>
      </c>
      <c r="AT214" t="b">
        <f t="shared" si="313"/>
        <v>0</v>
      </c>
      <c r="AU214" t="b">
        <f t="shared" si="314"/>
        <v>0</v>
      </c>
      <c r="AV214" t="b">
        <f t="shared" si="315"/>
        <v>1</v>
      </c>
      <c r="AW214" t="b">
        <f t="shared" si="316"/>
        <v>0</v>
      </c>
      <c r="AX214" t="b">
        <f t="shared" si="317"/>
        <v>0</v>
      </c>
      <c r="AY214" t="b">
        <f t="shared" si="318"/>
        <v>0</v>
      </c>
      <c r="AZ214" t="b">
        <f t="shared" si="319"/>
        <v>0</v>
      </c>
      <c r="BA214" t="b">
        <f t="shared" si="320"/>
        <v>0</v>
      </c>
      <c r="BB214" t="b">
        <f t="shared" si="321"/>
        <v>0</v>
      </c>
      <c r="BC214" t="b">
        <f t="shared" si="322"/>
        <v>1</v>
      </c>
      <c r="BD214" t="b">
        <f t="shared" si="323"/>
        <v>0</v>
      </c>
      <c r="BE214" t="b">
        <f t="shared" si="324"/>
        <v>0</v>
      </c>
      <c r="BF214" t="b">
        <f t="shared" si="325"/>
        <v>0</v>
      </c>
      <c r="BG214" t="b">
        <f t="shared" si="326"/>
        <v>0</v>
      </c>
      <c r="BH214" t="b">
        <f t="shared" si="327"/>
        <v>0</v>
      </c>
      <c r="BI214" t="b">
        <f t="shared" si="328"/>
        <v>0</v>
      </c>
      <c r="BJ214" t="b">
        <f t="shared" si="329"/>
        <v>0</v>
      </c>
      <c r="BK214" t="b">
        <f t="shared" si="330"/>
        <v>0</v>
      </c>
      <c r="BL214" t="b">
        <f t="shared" si="331"/>
        <v>0</v>
      </c>
      <c r="BM214" t="b">
        <f t="shared" si="332"/>
        <v>0</v>
      </c>
      <c r="BN214" t="b">
        <f t="shared" si="333"/>
        <v>0</v>
      </c>
      <c r="BO214" t="b">
        <f t="shared" si="334"/>
        <v>1</v>
      </c>
      <c r="BP214" t="b">
        <f t="shared" si="335"/>
        <v>1</v>
      </c>
      <c r="BQ214" t="b">
        <f t="shared" si="336"/>
        <v>0</v>
      </c>
      <c r="BR214" t="b">
        <f t="shared" si="337"/>
        <v>0</v>
      </c>
      <c r="BS214" t="b">
        <f t="shared" si="338"/>
        <v>0</v>
      </c>
      <c r="BT214" t="b">
        <f t="shared" si="339"/>
        <v>0</v>
      </c>
      <c r="BU214" t="b">
        <f t="shared" si="340"/>
        <v>0</v>
      </c>
      <c r="BV214" t="b">
        <f t="shared" si="341"/>
        <v>0</v>
      </c>
      <c r="BW214" t="b">
        <f t="shared" si="342"/>
        <v>0</v>
      </c>
      <c r="BX214" t="b">
        <f t="shared" si="343"/>
        <v>0</v>
      </c>
      <c r="BY214" t="b">
        <f t="shared" si="344"/>
        <v>0</v>
      </c>
      <c r="BZ214" t="b">
        <f t="shared" si="345"/>
        <v>0</v>
      </c>
      <c r="CA214" t="b">
        <f t="shared" si="346"/>
        <v>1</v>
      </c>
      <c r="CB214" t="b">
        <f t="shared" si="347"/>
        <v>0</v>
      </c>
      <c r="CC214" t="b">
        <f t="shared" si="348"/>
        <v>0</v>
      </c>
      <c r="CD214" t="b">
        <f t="shared" si="349"/>
        <v>0</v>
      </c>
      <c r="CE214" t="b">
        <f t="shared" si="350"/>
        <v>0</v>
      </c>
      <c r="CF214" t="b">
        <f t="shared" si="351"/>
        <v>0</v>
      </c>
      <c r="CG214" t="b">
        <f t="shared" si="352"/>
        <v>0</v>
      </c>
      <c r="CH214" t="b">
        <f t="shared" si="353"/>
        <v>1</v>
      </c>
      <c r="CI214" t="b">
        <f t="shared" si="354"/>
        <v>0</v>
      </c>
      <c r="CJ214" t="b">
        <f t="shared" si="355"/>
        <v>0</v>
      </c>
      <c r="CK214" t="b">
        <f t="shared" si="356"/>
        <v>0</v>
      </c>
      <c r="CL214" t="b">
        <f t="shared" si="357"/>
        <v>0</v>
      </c>
      <c r="CM214" t="b">
        <f t="shared" si="358"/>
        <v>0</v>
      </c>
      <c r="CN214" t="b">
        <f t="shared" si="359"/>
        <v>0</v>
      </c>
      <c r="CO214" t="b">
        <f t="shared" si="360"/>
        <v>0</v>
      </c>
      <c r="CP214" t="b">
        <f t="shared" si="361"/>
        <v>0</v>
      </c>
      <c r="CQ214" t="b">
        <f t="shared" si="362"/>
        <v>0</v>
      </c>
      <c r="CR214" t="b">
        <f t="shared" si="363"/>
        <v>0</v>
      </c>
      <c r="CS214" t="b">
        <f t="shared" si="364"/>
        <v>0</v>
      </c>
      <c r="CT214" t="b">
        <f t="shared" si="365"/>
        <v>0</v>
      </c>
      <c r="CU214" t="b">
        <f t="shared" si="366"/>
        <v>0</v>
      </c>
      <c r="CV214" t="b">
        <f t="shared" si="367"/>
        <v>0</v>
      </c>
      <c r="CW214" t="b">
        <f t="shared" si="368"/>
        <v>0</v>
      </c>
      <c r="CX214" t="b">
        <f t="shared" si="369"/>
        <v>0</v>
      </c>
      <c r="CY214" t="b">
        <f t="shared" si="370"/>
        <v>0</v>
      </c>
      <c r="CZ214" t="b">
        <f t="shared" si="371"/>
        <v>0</v>
      </c>
      <c r="DA214" t="b">
        <f t="shared" si="372"/>
        <v>0</v>
      </c>
      <c r="DB214" t="b">
        <f t="shared" si="373"/>
        <v>0</v>
      </c>
      <c r="DC214" t="b">
        <f t="shared" si="374"/>
        <v>0</v>
      </c>
      <c r="DD214" t="b">
        <f t="shared" si="375"/>
        <v>0</v>
      </c>
    </row>
    <row r="215" spans="1:108">
      <c r="A215" s="4" t="s">
        <v>1883</v>
      </c>
      <c r="B215" t="s">
        <v>7373</v>
      </c>
      <c r="C215" t="s">
        <v>1860</v>
      </c>
      <c r="D215" s="4"/>
      <c r="E215" s="4" t="s">
        <v>987</v>
      </c>
      <c r="F215" t="s">
        <v>969</v>
      </c>
      <c r="G215" t="s">
        <v>970</v>
      </c>
      <c r="H215" t="s">
        <v>7428</v>
      </c>
      <c r="I215" t="s">
        <v>7418</v>
      </c>
      <c r="J215" s="4" t="s">
        <v>124</v>
      </c>
      <c r="K215" s="4" t="s">
        <v>16</v>
      </c>
      <c r="L215" s="4" t="s">
        <v>6706</v>
      </c>
      <c r="M215" t="s">
        <v>6079</v>
      </c>
      <c r="N215" s="4" t="s">
        <v>1884</v>
      </c>
      <c r="O215" s="4" t="b">
        <f t="shared" si="282"/>
        <v>1</v>
      </c>
      <c r="P215" s="4" t="b">
        <f t="shared" si="283"/>
        <v>1</v>
      </c>
      <c r="Q215" s="4" t="b">
        <f t="shared" si="284"/>
        <v>0</v>
      </c>
      <c r="R215" s="4" t="b">
        <f t="shared" si="285"/>
        <v>0</v>
      </c>
      <c r="S215" s="4" t="b">
        <f t="shared" si="286"/>
        <v>1</v>
      </c>
      <c r="T215" s="4" t="b">
        <f t="shared" si="287"/>
        <v>1</v>
      </c>
      <c r="U215" s="4" t="b">
        <f t="shared" si="288"/>
        <v>1</v>
      </c>
      <c r="V215" s="4" t="b">
        <f t="shared" si="289"/>
        <v>0</v>
      </c>
      <c r="W215" s="4" t="b">
        <f t="shared" si="290"/>
        <v>1</v>
      </c>
      <c r="X215" s="4" t="b">
        <f t="shared" si="291"/>
        <v>0</v>
      </c>
      <c r="Y215" s="4" t="b">
        <f t="shared" si="292"/>
        <v>0</v>
      </c>
      <c r="Z215" s="4" t="b">
        <f t="shared" si="293"/>
        <v>0</v>
      </c>
      <c r="AA215" s="4" t="b">
        <f t="shared" si="294"/>
        <v>0</v>
      </c>
      <c r="AB215" s="4" t="b">
        <f t="shared" si="295"/>
        <v>1</v>
      </c>
      <c r="AC215" s="4" t="b">
        <f t="shared" si="296"/>
        <v>0</v>
      </c>
      <c r="AD215" s="4" t="b">
        <f t="shared" si="297"/>
        <v>0</v>
      </c>
      <c r="AE215" s="4" t="b">
        <f t="shared" si="298"/>
        <v>0</v>
      </c>
      <c r="AF215" s="4" t="b">
        <f t="shared" si="299"/>
        <v>0</v>
      </c>
      <c r="AG215" s="4" t="b">
        <f t="shared" si="300"/>
        <v>0</v>
      </c>
      <c r="AH215" s="4" t="b">
        <f t="shared" si="301"/>
        <v>0</v>
      </c>
      <c r="AI215" s="4" t="b">
        <f t="shared" si="302"/>
        <v>1</v>
      </c>
      <c r="AJ215" s="4" t="b">
        <f t="shared" si="303"/>
        <v>0</v>
      </c>
      <c r="AK215" s="4" t="b">
        <f t="shared" si="304"/>
        <v>0</v>
      </c>
      <c r="AL215" s="4" t="b">
        <f t="shared" si="305"/>
        <v>1</v>
      </c>
      <c r="AM215" s="4" t="b">
        <f t="shared" si="306"/>
        <v>0</v>
      </c>
      <c r="AN215" s="4" t="b">
        <f t="shared" si="307"/>
        <v>0</v>
      </c>
      <c r="AO215" s="4" t="b">
        <f t="shared" si="308"/>
        <v>0</v>
      </c>
      <c r="AP215" s="4" t="b">
        <f t="shared" si="309"/>
        <v>0</v>
      </c>
      <c r="AQ215" s="4" t="b">
        <f t="shared" si="310"/>
        <v>0</v>
      </c>
      <c r="AR215" s="4" t="b">
        <f t="shared" si="311"/>
        <v>0</v>
      </c>
      <c r="AS215" s="4" t="b">
        <f t="shared" si="312"/>
        <v>0</v>
      </c>
      <c r="AT215" s="4" t="b">
        <f t="shared" si="313"/>
        <v>0</v>
      </c>
      <c r="AU215" s="4" t="b">
        <f t="shared" si="314"/>
        <v>0</v>
      </c>
      <c r="AV215" s="4" t="b">
        <f t="shared" si="315"/>
        <v>0</v>
      </c>
      <c r="AW215" s="4" t="b">
        <f t="shared" si="316"/>
        <v>0</v>
      </c>
      <c r="AX215" s="4" t="b">
        <f t="shared" si="317"/>
        <v>0</v>
      </c>
      <c r="AY215" s="4" t="b">
        <f t="shared" si="318"/>
        <v>0</v>
      </c>
      <c r="AZ215" s="4" t="b">
        <f t="shared" si="319"/>
        <v>0</v>
      </c>
      <c r="BA215" s="4" t="b">
        <f t="shared" si="320"/>
        <v>0</v>
      </c>
      <c r="BB215" s="4" t="b">
        <f t="shared" si="321"/>
        <v>0</v>
      </c>
      <c r="BC215" s="4" t="b">
        <f t="shared" si="322"/>
        <v>0</v>
      </c>
      <c r="BD215" s="4" t="b">
        <f t="shared" si="323"/>
        <v>0</v>
      </c>
      <c r="BE215" s="4" t="b">
        <f t="shared" si="324"/>
        <v>0</v>
      </c>
      <c r="BF215" s="4" t="b">
        <f t="shared" si="325"/>
        <v>0</v>
      </c>
      <c r="BG215" s="4" t="b">
        <f t="shared" si="326"/>
        <v>0</v>
      </c>
      <c r="BH215" s="4" t="b">
        <f t="shared" si="327"/>
        <v>1</v>
      </c>
      <c r="BI215" s="4" t="b">
        <f t="shared" si="328"/>
        <v>0</v>
      </c>
      <c r="BJ215" s="4" t="b">
        <f t="shared" si="329"/>
        <v>0</v>
      </c>
      <c r="BK215" s="4" t="b">
        <f t="shared" si="330"/>
        <v>0</v>
      </c>
      <c r="BL215" s="4" t="b">
        <f t="shared" si="331"/>
        <v>1</v>
      </c>
      <c r="BM215" s="4" t="b">
        <f t="shared" si="332"/>
        <v>0</v>
      </c>
      <c r="BN215" s="4" t="b">
        <f t="shared" si="333"/>
        <v>0</v>
      </c>
      <c r="BO215" s="4" t="b">
        <f t="shared" si="334"/>
        <v>0</v>
      </c>
      <c r="BP215" s="4" t="b">
        <f t="shared" si="335"/>
        <v>1</v>
      </c>
      <c r="BQ215" s="4" t="b">
        <f t="shared" si="336"/>
        <v>1</v>
      </c>
      <c r="BR215" s="4" t="b">
        <f t="shared" si="337"/>
        <v>0</v>
      </c>
      <c r="BS215" s="4" t="b">
        <f t="shared" si="338"/>
        <v>1</v>
      </c>
      <c r="BT215" s="4" t="b">
        <f t="shared" si="339"/>
        <v>0</v>
      </c>
      <c r="BU215" s="4" t="b">
        <f t="shared" si="340"/>
        <v>0</v>
      </c>
      <c r="BV215" s="4" t="b">
        <f t="shared" si="341"/>
        <v>0</v>
      </c>
      <c r="BW215" s="4" t="b">
        <f t="shared" si="342"/>
        <v>0</v>
      </c>
      <c r="BX215" s="4" t="b">
        <f t="shared" si="343"/>
        <v>0</v>
      </c>
      <c r="BY215" s="4" t="b">
        <f t="shared" si="344"/>
        <v>0</v>
      </c>
      <c r="BZ215" s="4" t="b">
        <f t="shared" si="345"/>
        <v>1</v>
      </c>
      <c r="CA215" s="4" t="b">
        <f t="shared" si="346"/>
        <v>0</v>
      </c>
      <c r="CB215" s="4" t="b">
        <f t="shared" si="347"/>
        <v>0</v>
      </c>
      <c r="CC215" s="4" t="b">
        <f t="shared" si="348"/>
        <v>0</v>
      </c>
      <c r="CD215" s="4" t="b">
        <f t="shared" si="349"/>
        <v>0</v>
      </c>
      <c r="CE215" s="4" t="b">
        <f t="shared" si="350"/>
        <v>0</v>
      </c>
      <c r="CF215" s="4" t="b">
        <f t="shared" si="351"/>
        <v>0</v>
      </c>
      <c r="CG215" s="4" t="b">
        <f t="shared" si="352"/>
        <v>1</v>
      </c>
      <c r="CH215" s="4" t="b">
        <f t="shared" si="353"/>
        <v>1</v>
      </c>
      <c r="CI215" s="4" t="b">
        <f t="shared" si="354"/>
        <v>0</v>
      </c>
      <c r="CJ215" s="4" t="b">
        <f t="shared" si="355"/>
        <v>0</v>
      </c>
      <c r="CK215" s="4" t="b">
        <f t="shared" si="356"/>
        <v>0</v>
      </c>
      <c r="CL215" s="4" t="b">
        <f t="shared" si="357"/>
        <v>0</v>
      </c>
      <c r="CM215" s="4" t="b">
        <f t="shared" si="358"/>
        <v>1</v>
      </c>
      <c r="CN215" s="4" t="b">
        <f t="shared" si="359"/>
        <v>0</v>
      </c>
      <c r="CO215" s="4" t="b">
        <f t="shared" si="360"/>
        <v>0</v>
      </c>
      <c r="CP215" s="4" t="b">
        <f t="shared" si="361"/>
        <v>0</v>
      </c>
      <c r="CQ215" s="4" t="b">
        <f t="shared" si="362"/>
        <v>0</v>
      </c>
      <c r="CR215" s="4" t="b">
        <f t="shared" si="363"/>
        <v>0</v>
      </c>
      <c r="CS215" s="4" t="b">
        <f t="shared" si="364"/>
        <v>0</v>
      </c>
      <c r="CT215" s="4" t="b">
        <f t="shared" si="365"/>
        <v>0</v>
      </c>
      <c r="CU215" s="4" t="b">
        <f t="shared" si="366"/>
        <v>0</v>
      </c>
      <c r="CV215" s="4" t="b">
        <f t="shared" si="367"/>
        <v>0</v>
      </c>
      <c r="CW215" s="4" t="b">
        <f t="shared" si="368"/>
        <v>0</v>
      </c>
      <c r="CX215" s="4" t="b">
        <f t="shared" si="369"/>
        <v>0</v>
      </c>
      <c r="CY215" s="4" t="b">
        <f t="shared" si="370"/>
        <v>0</v>
      </c>
      <c r="CZ215" s="4" t="b">
        <f t="shared" si="371"/>
        <v>0</v>
      </c>
      <c r="DA215" s="4" t="b">
        <f t="shared" si="372"/>
        <v>0</v>
      </c>
      <c r="DB215" s="4" t="b">
        <f t="shared" si="373"/>
        <v>0</v>
      </c>
      <c r="DC215" s="4" t="b">
        <f t="shared" si="374"/>
        <v>0</v>
      </c>
      <c r="DD215" s="4" t="b">
        <f t="shared" si="375"/>
        <v>0</v>
      </c>
    </row>
    <row r="216" spans="1:108">
      <c r="A216" t="s">
        <v>1885</v>
      </c>
      <c r="B216" t="s">
        <v>7373</v>
      </c>
      <c r="C216" t="s">
        <v>1860</v>
      </c>
      <c r="E216" t="s">
        <v>987</v>
      </c>
      <c r="F216" t="s">
        <v>969</v>
      </c>
      <c r="G216" t="s">
        <v>970</v>
      </c>
      <c r="H216" t="s">
        <v>7428</v>
      </c>
      <c r="I216" t="s">
        <v>7418</v>
      </c>
      <c r="J216" t="s">
        <v>204</v>
      </c>
      <c r="K216" t="s">
        <v>205</v>
      </c>
      <c r="L216" t="s">
        <v>6704</v>
      </c>
      <c r="M216" t="s">
        <v>6079</v>
      </c>
      <c r="N216" t="s">
        <v>30</v>
      </c>
      <c r="O216" t="b">
        <f t="shared" si="282"/>
        <v>0</v>
      </c>
      <c r="P216" t="b">
        <f t="shared" si="283"/>
        <v>1</v>
      </c>
      <c r="Q216" t="b">
        <f t="shared" si="284"/>
        <v>0</v>
      </c>
      <c r="R216" t="b">
        <f t="shared" si="285"/>
        <v>0</v>
      </c>
      <c r="S216" t="b">
        <f t="shared" si="286"/>
        <v>1</v>
      </c>
      <c r="T216" t="b">
        <f t="shared" si="287"/>
        <v>0</v>
      </c>
      <c r="U216" t="b">
        <f t="shared" si="288"/>
        <v>0</v>
      </c>
      <c r="V216" t="b">
        <f t="shared" si="289"/>
        <v>0</v>
      </c>
      <c r="W216" t="b">
        <f t="shared" si="290"/>
        <v>0</v>
      </c>
      <c r="X216" t="b">
        <f t="shared" si="291"/>
        <v>0</v>
      </c>
      <c r="Y216" t="b">
        <f t="shared" si="292"/>
        <v>0</v>
      </c>
      <c r="Z216" t="b">
        <f t="shared" si="293"/>
        <v>0</v>
      </c>
      <c r="AA216" t="b">
        <f t="shared" si="294"/>
        <v>0</v>
      </c>
      <c r="AB216" t="b">
        <f t="shared" si="295"/>
        <v>0</v>
      </c>
      <c r="AC216" t="b">
        <f t="shared" si="296"/>
        <v>0</v>
      </c>
      <c r="AD216" t="b">
        <f t="shared" si="297"/>
        <v>0</v>
      </c>
      <c r="AE216" t="b">
        <f t="shared" si="298"/>
        <v>0</v>
      </c>
      <c r="AF216" t="b">
        <f t="shared" si="299"/>
        <v>0</v>
      </c>
      <c r="AG216" t="b">
        <f t="shared" si="300"/>
        <v>0</v>
      </c>
      <c r="AH216" t="b">
        <f t="shared" si="301"/>
        <v>0</v>
      </c>
      <c r="AI216" t="b">
        <f t="shared" si="302"/>
        <v>1</v>
      </c>
      <c r="AJ216" t="b">
        <f t="shared" si="303"/>
        <v>0</v>
      </c>
      <c r="AK216" t="b">
        <f t="shared" si="304"/>
        <v>0</v>
      </c>
      <c r="AL216" t="b">
        <f t="shared" si="305"/>
        <v>0</v>
      </c>
      <c r="AM216" t="b">
        <f t="shared" si="306"/>
        <v>0</v>
      </c>
      <c r="AN216" t="b">
        <f t="shared" si="307"/>
        <v>0</v>
      </c>
      <c r="AO216" t="b">
        <f t="shared" si="308"/>
        <v>0</v>
      </c>
      <c r="AP216" t="b">
        <f t="shared" si="309"/>
        <v>0</v>
      </c>
      <c r="AQ216" t="b">
        <f t="shared" si="310"/>
        <v>0</v>
      </c>
      <c r="AR216" t="b">
        <f t="shared" si="311"/>
        <v>0</v>
      </c>
      <c r="AS216" t="b">
        <f t="shared" si="312"/>
        <v>0</v>
      </c>
      <c r="AT216" t="b">
        <f t="shared" si="313"/>
        <v>0</v>
      </c>
      <c r="AU216" t="b">
        <f t="shared" si="314"/>
        <v>0</v>
      </c>
      <c r="AV216" t="b">
        <f t="shared" si="315"/>
        <v>0</v>
      </c>
      <c r="AW216" t="b">
        <f t="shared" si="316"/>
        <v>0</v>
      </c>
      <c r="AX216" t="b">
        <f t="shared" si="317"/>
        <v>0</v>
      </c>
      <c r="AY216" t="b">
        <f t="shared" si="318"/>
        <v>0</v>
      </c>
      <c r="AZ216" t="b">
        <f t="shared" si="319"/>
        <v>0</v>
      </c>
      <c r="BA216" t="b">
        <f t="shared" si="320"/>
        <v>0</v>
      </c>
      <c r="BB216" t="b">
        <f t="shared" si="321"/>
        <v>0</v>
      </c>
      <c r="BC216" t="b">
        <f t="shared" si="322"/>
        <v>0</v>
      </c>
      <c r="BD216" t="b">
        <f t="shared" si="323"/>
        <v>0</v>
      </c>
      <c r="BE216" t="b">
        <f t="shared" si="324"/>
        <v>0</v>
      </c>
      <c r="BF216" t="b">
        <f t="shared" si="325"/>
        <v>0</v>
      </c>
      <c r="BG216" t="b">
        <f t="shared" si="326"/>
        <v>0</v>
      </c>
      <c r="BH216" t="b">
        <f t="shared" si="327"/>
        <v>0</v>
      </c>
      <c r="BI216" t="b">
        <f t="shared" si="328"/>
        <v>0</v>
      </c>
      <c r="BJ216" t="b">
        <f t="shared" si="329"/>
        <v>0</v>
      </c>
      <c r="BK216" t="b">
        <f t="shared" si="330"/>
        <v>0</v>
      </c>
      <c r="BL216" t="b">
        <f t="shared" si="331"/>
        <v>0</v>
      </c>
      <c r="BM216" t="b">
        <f t="shared" si="332"/>
        <v>0</v>
      </c>
      <c r="BN216" t="b">
        <f t="shared" si="333"/>
        <v>0</v>
      </c>
      <c r="BO216" t="b">
        <f t="shared" si="334"/>
        <v>0</v>
      </c>
      <c r="BP216" t="b">
        <f t="shared" si="335"/>
        <v>0</v>
      </c>
      <c r="BQ216" t="b">
        <f t="shared" si="336"/>
        <v>0</v>
      </c>
      <c r="BR216" t="b">
        <f t="shared" si="337"/>
        <v>0</v>
      </c>
      <c r="BS216" t="b">
        <f t="shared" si="338"/>
        <v>0</v>
      </c>
      <c r="BT216" t="b">
        <f t="shared" si="339"/>
        <v>0</v>
      </c>
      <c r="BU216" t="b">
        <f t="shared" si="340"/>
        <v>0</v>
      </c>
      <c r="BV216" t="b">
        <f t="shared" si="341"/>
        <v>0</v>
      </c>
      <c r="BW216" t="b">
        <f t="shared" si="342"/>
        <v>0</v>
      </c>
      <c r="BX216" t="b">
        <f t="shared" si="343"/>
        <v>0</v>
      </c>
      <c r="BY216" t="b">
        <f t="shared" si="344"/>
        <v>0</v>
      </c>
      <c r="BZ216" t="b">
        <f t="shared" si="345"/>
        <v>0</v>
      </c>
      <c r="CA216" t="b">
        <f t="shared" si="346"/>
        <v>0</v>
      </c>
      <c r="CB216" t="b">
        <f t="shared" si="347"/>
        <v>0</v>
      </c>
      <c r="CC216" t="b">
        <f t="shared" si="348"/>
        <v>0</v>
      </c>
      <c r="CD216" t="b">
        <f t="shared" si="349"/>
        <v>0</v>
      </c>
      <c r="CE216" t="b">
        <f t="shared" si="350"/>
        <v>0</v>
      </c>
      <c r="CF216" t="b">
        <f t="shared" si="351"/>
        <v>0</v>
      </c>
      <c r="CG216" t="b">
        <f t="shared" si="352"/>
        <v>0</v>
      </c>
      <c r="CH216" t="b">
        <f t="shared" si="353"/>
        <v>0</v>
      </c>
      <c r="CI216" t="b">
        <f t="shared" si="354"/>
        <v>0</v>
      </c>
      <c r="CJ216" t="b">
        <f t="shared" si="355"/>
        <v>0</v>
      </c>
      <c r="CK216" t="b">
        <f t="shared" si="356"/>
        <v>0</v>
      </c>
      <c r="CL216" t="b">
        <f t="shared" si="357"/>
        <v>0</v>
      </c>
      <c r="CM216" t="b">
        <f t="shared" si="358"/>
        <v>0</v>
      </c>
      <c r="CN216" t="b">
        <f t="shared" si="359"/>
        <v>0</v>
      </c>
      <c r="CO216" t="b">
        <f t="shared" si="360"/>
        <v>0</v>
      </c>
      <c r="CP216" t="b">
        <f t="shared" si="361"/>
        <v>0</v>
      </c>
      <c r="CQ216" t="b">
        <f t="shared" si="362"/>
        <v>0</v>
      </c>
      <c r="CR216" t="b">
        <f t="shared" si="363"/>
        <v>0</v>
      </c>
      <c r="CS216" t="b">
        <f t="shared" si="364"/>
        <v>0</v>
      </c>
      <c r="CT216" t="b">
        <f t="shared" si="365"/>
        <v>0</v>
      </c>
      <c r="CU216" t="b">
        <f t="shared" si="366"/>
        <v>0</v>
      </c>
      <c r="CV216" t="b">
        <f t="shared" si="367"/>
        <v>0</v>
      </c>
      <c r="CW216" t="b">
        <f t="shared" si="368"/>
        <v>0</v>
      </c>
      <c r="CX216" t="b">
        <f t="shared" si="369"/>
        <v>0</v>
      </c>
      <c r="CY216" t="b">
        <f t="shared" si="370"/>
        <v>0</v>
      </c>
      <c r="CZ216" t="b">
        <f t="shared" si="371"/>
        <v>0</v>
      </c>
      <c r="DA216" t="b">
        <f t="shared" si="372"/>
        <v>0</v>
      </c>
      <c r="DB216" t="b">
        <f t="shared" si="373"/>
        <v>0</v>
      </c>
      <c r="DC216" t="b">
        <f t="shared" si="374"/>
        <v>0</v>
      </c>
      <c r="DD216" t="b">
        <f t="shared" si="375"/>
        <v>0</v>
      </c>
    </row>
    <row r="217" spans="1:108">
      <c r="A217" s="7" t="s">
        <v>1886</v>
      </c>
      <c r="B217" t="s">
        <v>7373</v>
      </c>
      <c r="C217" t="s">
        <v>1860</v>
      </c>
      <c r="D217" s="4"/>
      <c r="E217" s="4" t="s">
        <v>987</v>
      </c>
      <c r="F217" t="s">
        <v>969</v>
      </c>
      <c r="G217" t="s">
        <v>970</v>
      </c>
      <c r="H217" t="s">
        <v>7428</v>
      </c>
      <c r="I217" t="s">
        <v>7418</v>
      </c>
      <c r="J217" s="4" t="s">
        <v>307</v>
      </c>
      <c r="K217" s="4" t="s">
        <v>143</v>
      </c>
      <c r="L217" s="4" t="s">
        <v>6156</v>
      </c>
      <c r="M217" s="4" t="s">
        <v>1887</v>
      </c>
      <c r="N217" s="4" t="s">
        <v>1888</v>
      </c>
      <c r="O217" s="4" t="b">
        <f t="shared" si="282"/>
        <v>1</v>
      </c>
      <c r="P217" s="4" t="b">
        <f t="shared" si="283"/>
        <v>1</v>
      </c>
      <c r="Q217" s="4" t="b">
        <f t="shared" si="284"/>
        <v>1</v>
      </c>
      <c r="R217" s="4" t="b">
        <f t="shared" si="285"/>
        <v>1</v>
      </c>
      <c r="S217" s="4" t="b">
        <f t="shared" si="286"/>
        <v>1</v>
      </c>
      <c r="T217" s="4" t="b">
        <f t="shared" si="287"/>
        <v>1</v>
      </c>
      <c r="U217" s="4" t="b">
        <f t="shared" si="288"/>
        <v>1</v>
      </c>
      <c r="V217" s="4" t="b">
        <f t="shared" si="289"/>
        <v>1</v>
      </c>
      <c r="W217" s="4" t="b">
        <f t="shared" si="290"/>
        <v>0</v>
      </c>
      <c r="X217" s="4" t="b">
        <f t="shared" si="291"/>
        <v>0</v>
      </c>
      <c r="Y217" s="4" t="b">
        <f t="shared" si="292"/>
        <v>1</v>
      </c>
      <c r="Z217" s="4" t="b">
        <f t="shared" si="293"/>
        <v>0</v>
      </c>
      <c r="AA217" s="4" t="b">
        <f t="shared" si="294"/>
        <v>1</v>
      </c>
      <c r="AB217" s="4" t="b">
        <f t="shared" si="295"/>
        <v>1</v>
      </c>
      <c r="AC217" s="4" t="b">
        <f t="shared" si="296"/>
        <v>0</v>
      </c>
      <c r="AD217" s="4" t="b">
        <f t="shared" si="297"/>
        <v>0</v>
      </c>
      <c r="AE217" s="4" t="b">
        <f t="shared" si="298"/>
        <v>0</v>
      </c>
      <c r="AF217" s="4" t="b">
        <f t="shared" si="299"/>
        <v>0</v>
      </c>
      <c r="AG217" s="4" t="b">
        <f t="shared" si="300"/>
        <v>0</v>
      </c>
      <c r="AH217" s="4" t="b">
        <f t="shared" si="301"/>
        <v>0</v>
      </c>
      <c r="AI217" s="4" t="b">
        <f t="shared" si="302"/>
        <v>0</v>
      </c>
      <c r="AJ217" s="4" t="b">
        <f t="shared" si="303"/>
        <v>0</v>
      </c>
      <c r="AK217" s="4" t="b">
        <f t="shared" si="304"/>
        <v>0</v>
      </c>
      <c r="AL217" s="4" t="b">
        <f t="shared" si="305"/>
        <v>0</v>
      </c>
      <c r="AM217" s="4" t="b">
        <f t="shared" si="306"/>
        <v>0</v>
      </c>
      <c r="AN217" s="4" t="b">
        <f t="shared" si="307"/>
        <v>0</v>
      </c>
      <c r="AO217" s="4" t="b">
        <f t="shared" si="308"/>
        <v>0</v>
      </c>
      <c r="AP217" s="4" t="b">
        <f t="shared" si="309"/>
        <v>0</v>
      </c>
      <c r="AQ217" s="4" t="b">
        <f t="shared" si="310"/>
        <v>0</v>
      </c>
      <c r="AR217" s="4" t="b">
        <f t="shared" si="311"/>
        <v>0</v>
      </c>
      <c r="AS217" s="4" t="b">
        <f t="shared" si="312"/>
        <v>0</v>
      </c>
      <c r="AT217" s="4" t="b">
        <f t="shared" si="313"/>
        <v>0</v>
      </c>
      <c r="AU217" s="4" t="b">
        <f t="shared" si="314"/>
        <v>0</v>
      </c>
      <c r="AV217" s="4" t="b">
        <f t="shared" si="315"/>
        <v>0</v>
      </c>
      <c r="AW217" s="4" t="b">
        <f t="shared" si="316"/>
        <v>0</v>
      </c>
      <c r="AX217" s="4" t="b">
        <f t="shared" si="317"/>
        <v>0</v>
      </c>
      <c r="AY217" s="4" t="b">
        <f t="shared" si="318"/>
        <v>1</v>
      </c>
      <c r="AZ217" s="4" t="b">
        <f t="shared" si="319"/>
        <v>0</v>
      </c>
      <c r="BA217" s="4" t="b">
        <f t="shared" si="320"/>
        <v>0</v>
      </c>
      <c r="BB217" s="4" t="b">
        <f t="shared" si="321"/>
        <v>0</v>
      </c>
      <c r="BC217" s="4" t="b">
        <f t="shared" si="322"/>
        <v>0</v>
      </c>
      <c r="BD217" s="4" t="b">
        <f t="shared" si="323"/>
        <v>0</v>
      </c>
      <c r="BE217" s="4" t="b">
        <f t="shared" si="324"/>
        <v>0</v>
      </c>
      <c r="BF217" s="4" t="b">
        <f t="shared" si="325"/>
        <v>0</v>
      </c>
      <c r="BG217" s="4" t="b">
        <f t="shared" si="326"/>
        <v>0</v>
      </c>
      <c r="BH217" s="4" t="b">
        <f t="shared" si="327"/>
        <v>0</v>
      </c>
      <c r="BI217" s="4" t="b">
        <f t="shared" si="328"/>
        <v>0</v>
      </c>
      <c r="BJ217" s="4" t="b">
        <f t="shared" si="329"/>
        <v>0</v>
      </c>
      <c r="BK217" s="4" t="b">
        <f t="shared" si="330"/>
        <v>0</v>
      </c>
      <c r="BL217" s="4" t="b">
        <f t="shared" si="331"/>
        <v>0</v>
      </c>
      <c r="BM217" s="4" t="b">
        <f t="shared" si="332"/>
        <v>0</v>
      </c>
      <c r="BN217" s="4" t="b">
        <f t="shared" si="333"/>
        <v>0</v>
      </c>
      <c r="BO217" s="4" t="b">
        <f t="shared" si="334"/>
        <v>1</v>
      </c>
      <c r="BP217" s="4" t="b">
        <f t="shared" si="335"/>
        <v>0</v>
      </c>
      <c r="BQ217" s="4" t="b">
        <f t="shared" si="336"/>
        <v>1</v>
      </c>
      <c r="BR217" s="4" t="b">
        <f t="shared" si="337"/>
        <v>0</v>
      </c>
      <c r="BS217" s="4" t="b">
        <f t="shared" si="338"/>
        <v>1</v>
      </c>
      <c r="BT217" s="4" t="b">
        <f t="shared" si="339"/>
        <v>0</v>
      </c>
      <c r="BU217" s="4" t="b">
        <f t="shared" si="340"/>
        <v>0</v>
      </c>
      <c r="BV217" s="4" t="b">
        <f t="shared" si="341"/>
        <v>1</v>
      </c>
      <c r="BW217" s="4" t="b">
        <f t="shared" si="342"/>
        <v>0</v>
      </c>
      <c r="BX217" s="4" t="b">
        <f t="shared" si="343"/>
        <v>0</v>
      </c>
      <c r="BY217" s="4" t="b">
        <f t="shared" si="344"/>
        <v>0</v>
      </c>
      <c r="BZ217" s="4" t="b">
        <f t="shared" si="345"/>
        <v>0</v>
      </c>
      <c r="CA217" s="4" t="b">
        <f t="shared" si="346"/>
        <v>0</v>
      </c>
      <c r="CB217" s="4" t="b">
        <f t="shared" si="347"/>
        <v>1</v>
      </c>
      <c r="CC217" s="4" t="b">
        <f t="shared" si="348"/>
        <v>0</v>
      </c>
      <c r="CD217" s="4" t="b">
        <f t="shared" si="349"/>
        <v>0</v>
      </c>
      <c r="CE217" s="4" t="b">
        <f t="shared" si="350"/>
        <v>0</v>
      </c>
      <c r="CF217" s="4" t="b">
        <f t="shared" si="351"/>
        <v>0</v>
      </c>
      <c r="CG217" s="4" t="b">
        <f t="shared" si="352"/>
        <v>1</v>
      </c>
      <c r="CH217" s="4" t="b">
        <f t="shared" si="353"/>
        <v>1</v>
      </c>
      <c r="CI217" s="4" t="b">
        <f t="shared" si="354"/>
        <v>0</v>
      </c>
      <c r="CJ217" s="4" t="b">
        <f t="shared" si="355"/>
        <v>1</v>
      </c>
      <c r="CK217" s="4" t="b">
        <f t="shared" si="356"/>
        <v>0</v>
      </c>
      <c r="CL217" s="4" t="b">
        <f t="shared" si="357"/>
        <v>0</v>
      </c>
      <c r="CM217" s="4" t="b">
        <f t="shared" si="358"/>
        <v>0</v>
      </c>
      <c r="CN217" s="4" t="b">
        <f t="shared" si="359"/>
        <v>0</v>
      </c>
      <c r="CO217" s="4" t="b">
        <f t="shared" si="360"/>
        <v>0</v>
      </c>
      <c r="CP217" s="4" t="b">
        <f t="shared" si="361"/>
        <v>0</v>
      </c>
      <c r="CQ217" s="4" t="b">
        <f t="shared" si="362"/>
        <v>0</v>
      </c>
      <c r="CR217" s="4" t="b">
        <f t="shared" si="363"/>
        <v>1</v>
      </c>
      <c r="CS217" s="4" t="b">
        <f t="shared" si="364"/>
        <v>0</v>
      </c>
      <c r="CT217" s="4" t="b">
        <f t="shared" si="365"/>
        <v>0</v>
      </c>
      <c r="CU217" s="4" t="b">
        <f t="shared" si="366"/>
        <v>0</v>
      </c>
      <c r="CV217" s="4" t="b">
        <f t="shared" si="367"/>
        <v>0</v>
      </c>
      <c r="CW217" s="4" t="b">
        <f t="shared" si="368"/>
        <v>0</v>
      </c>
      <c r="CX217" s="4" t="b">
        <f t="shared" si="369"/>
        <v>0</v>
      </c>
      <c r="CY217" s="4" t="b">
        <f t="shared" si="370"/>
        <v>0</v>
      </c>
      <c r="CZ217" s="4" t="b">
        <f t="shared" si="371"/>
        <v>0</v>
      </c>
      <c r="DA217" s="4" t="b">
        <f t="shared" si="372"/>
        <v>0</v>
      </c>
      <c r="DB217" s="4" t="b">
        <f t="shared" si="373"/>
        <v>0</v>
      </c>
      <c r="DC217" s="4" t="b">
        <f t="shared" si="374"/>
        <v>1</v>
      </c>
      <c r="DD217" s="4" t="b">
        <f t="shared" si="375"/>
        <v>0</v>
      </c>
    </row>
    <row r="218" spans="1:108">
      <c r="A218" t="s">
        <v>1889</v>
      </c>
      <c r="B218" t="s">
        <v>7373</v>
      </c>
      <c r="C218" t="s">
        <v>1860</v>
      </c>
      <c r="E218" t="s">
        <v>987</v>
      </c>
      <c r="F218" t="s">
        <v>969</v>
      </c>
      <c r="G218" t="s">
        <v>970</v>
      </c>
      <c r="H218" t="s">
        <v>7428</v>
      </c>
      <c r="I218" t="s">
        <v>7418</v>
      </c>
      <c r="J218" t="s">
        <v>204</v>
      </c>
      <c r="K218" t="s">
        <v>205</v>
      </c>
      <c r="L218" t="s">
        <v>6707</v>
      </c>
      <c r="M218" t="s">
        <v>6079</v>
      </c>
      <c r="N218" t="s">
        <v>1890</v>
      </c>
      <c r="O218" t="b">
        <f t="shared" si="282"/>
        <v>1</v>
      </c>
      <c r="P218" t="b">
        <f t="shared" si="283"/>
        <v>0</v>
      </c>
      <c r="Q218" t="b">
        <f t="shared" si="284"/>
        <v>0</v>
      </c>
      <c r="R218" t="b">
        <f t="shared" si="285"/>
        <v>1</v>
      </c>
      <c r="S218" t="b">
        <f t="shared" si="286"/>
        <v>1</v>
      </c>
      <c r="T218" t="b">
        <f t="shared" si="287"/>
        <v>0</v>
      </c>
      <c r="U218" t="b">
        <f t="shared" si="288"/>
        <v>1</v>
      </c>
      <c r="V218" t="b">
        <f t="shared" si="289"/>
        <v>0</v>
      </c>
      <c r="W218" t="b">
        <f t="shared" si="290"/>
        <v>0</v>
      </c>
      <c r="X218" t="b">
        <f t="shared" si="291"/>
        <v>0</v>
      </c>
      <c r="Y218" t="b">
        <f t="shared" si="292"/>
        <v>1</v>
      </c>
      <c r="Z218" t="b">
        <f t="shared" si="293"/>
        <v>0</v>
      </c>
      <c r="AA218" t="b">
        <f t="shared" si="294"/>
        <v>0</v>
      </c>
      <c r="AB218" t="b">
        <f t="shared" si="295"/>
        <v>1</v>
      </c>
      <c r="AC218" t="b">
        <f t="shared" si="296"/>
        <v>0</v>
      </c>
      <c r="AD218" t="b">
        <f t="shared" si="297"/>
        <v>0</v>
      </c>
      <c r="AE218" t="b">
        <f t="shared" si="298"/>
        <v>0</v>
      </c>
      <c r="AF218" t="b">
        <f t="shared" si="299"/>
        <v>0</v>
      </c>
      <c r="AG218" t="b">
        <f t="shared" si="300"/>
        <v>0</v>
      </c>
      <c r="AH218" t="b">
        <f t="shared" si="301"/>
        <v>0</v>
      </c>
      <c r="AI218" t="b">
        <f t="shared" si="302"/>
        <v>0</v>
      </c>
      <c r="AJ218" t="b">
        <f t="shared" si="303"/>
        <v>0</v>
      </c>
      <c r="AK218" t="b">
        <f t="shared" si="304"/>
        <v>0</v>
      </c>
      <c r="AL218" t="b">
        <f t="shared" si="305"/>
        <v>0</v>
      </c>
      <c r="AM218" t="b">
        <f t="shared" si="306"/>
        <v>0</v>
      </c>
      <c r="AN218" t="b">
        <f t="shared" si="307"/>
        <v>0</v>
      </c>
      <c r="AO218" t="b">
        <f t="shared" si="308"/>
        <v>0</v>
      </c>
      <c r="AP218" t="b">
        <f t="shared" si="309"/>
        <v>0</v>
      </c>
      <c r="AQ218" t="b">
        <f t="shared" si="310"/>
        <v>0</v>
      </c>
      <c r="AR218" t="b">
        <f t="shared" si="311"/>
        <v>0</v>
      </c>
      <c r="AS218" t="b">
        <f t="shared" si="312"/>
        <v>0</v>
      </c>
      <c r="AT218" t="b">
        <f t="shared" si="313"/>
        <v>0</v>
      </c>
      <c r="AU218" t="b">
        <f t="shared" si="314"/>
        <v>0</v>
      </c>
      <c r="AV218" t="b">
        <f t="shared" si="315"/>
        <v>0</v>
      </c>
      <c r="AW218" t="b">
        <f t="shared" si="316"/>
        <v>0</v>
      </c>
      <c r="AX218" t="b">
        <f t="shared" si="317"/>
        <v>1</v>
      </c>
      <c r="AY218" t="b">
        <f t="shared" si="318"/>
        <v>0</v>
      </c>
      <c r="AZ218" t="b">
        <f t="shared" si="319"/>
        <v>0</v>
      </c>
      <c r="BA218" t="b">
        <f t="shared" si="320"/>
        <v>0</v>
      </c>
      <c r="BB218" t="b">
        <f t="shared" si="321"/>
        <v>0</v>
      </c>
      <c r="BC218" t="b">
        <f t="shared" si="322"/>
        <v>0</v>
      </c>
      <c r="BD218" t="b">
        <f t="shared" si="323"/>
        <v>0</v>
      </c>
      <c r="BE218" t="b">
        <f t="shared" si="324"/>
        <v>0</v>
      </c>
      <c r="BF218" t="b">
        <f t="shared" si="325"/>
        <v>0</v>
      </c>
      <c r="BG218" t="b">
        <f t="shared" si="326"/>
        <v>0</v>
      </c>
      <c r="BH218" t="b">
        <f t="shared" si="327"/>
        <v>0</v>
      </c>
      <c r="BI218" t="b">
        <f t="shared" si="328"/>
        <v>0</v>
      </c>
      <c r="BJ218" t="b">
        <f t="shared" si="329"/>
        <v>0</v>
      </c>
      <c r="BK218" t="b">
        <f t="shared" si="330"/>
        <v>0</v>
      </c>
      <c r="BL218" t="b">
        <f t="shared" si="331"/>
        <v>0</v>
      </c>
      <c r="BM218" t="b">
        <f t="shared" si="332"/>
        <v>0</v>
      </c>
      <c r="BN218" t="b">
        <f t="shared" si="333"/>
        <v>0</v>
      </c>
      <c r="BO218" t="b">
        <f t="shared" si="334"/>
        <v>0</v>
      </c>
      <c r="BP218" t="b">
        <f t="shared" si="335"/>
        <v>0</v>
      </c>
      <c r="BQ218" t="b">
        <f t="shared" si="336"/>
        <v>1</v>
      </c>
      <c r="BR218" t="b">
        <f t="shared" si="337"/>
        <v>0</v>
      </c>
      <c r="BS218" t="b">
        <f t="shared" si="338"/>
        <v>0</v>
      </c>
      <c r="BT218" t="b">
        <f t="shared" si="339"/>
        <v>0</v>
      </c>
      <c r="BU218" t="b">
        <f t="shared" si="340"/>
        <v>1</v>
      </c>
      <c r="BV218" t="b">
        <f t="shared" si="341"/>
        <v>0</v>
      </c>
      <c r="BW218" t="b">
        <f t="shared" si="342"/>
        <v>0</v>
      </c>
      <c r="BX218" t="b">
        <f t="shared" si="343"/>
        <v>0</v>
      </c>
      <c r="BY218" t="b">
        <f t="shared" si="344"/>
        <v>0</v>
      </c>
      <c r="BZ218" t="b">
        <f t="shared" si="345"/>
        <v>0</v>
      </c>
      <c r="CA218" t="b">
        <f t="shared" si="346"/>
        <v>0</v>
      </c>
      <c r="CB218" t="b">
        <f t="shared" si="347"/>
        <v>0</v>
      </c>
      <c r="CC218" t="b">
        <f t="shared" si="348"/>
        <v>0</v>
      </c>
      <c r="CD218" t="b">
        <f t="shared" si="349"/>
        <v>0</v>
      </c>
      <c r="CE218" t="b">
        <f t="shared" si="350"/>
        <v>0</v>
      </c>
      <c r="CF218" t="b">
        <f t="shared" si="351"/>
        <v>0</v>
      </c>
      <c r="CG218" t="b">
        <f t="shared" si="352"/>
        <v>0</v>
      </c>
      <c r="CH218" t="b">
        <f t="shared" si="353"/>
        <v>0</v>
      </c>
      <c r="CI218" t="b">
        <f t="shared" si="354"/>
        <v>0</v>
      </c>
      <c r="CJ218" t="b">
        <f t="shared" si="355"/>
        <v>0</v>
      </c>
      <c r="CK218" t="b">
        <f t="shared" si="356"/>
        <v>0</v>
      </c>
      <c r="CL218" t="b">
        <f t="shared" si="357"/>
        <v>0</v>
      </c>
      <c r="CM218" t="b">
        <f t="shared" si="358"/>
        <v>1</v>
      </c>
      <c r="CN218" t="b">
        <f t="shared" si="359"/>
        <v>0</v>
      </c>
      <c r="CO218" t="b">
        <f t="shared" si="360"/>
        <v>0</v>
      </c>
      <c r="CP218" t="b">
        <f t="shared" si="361"/>
        <v>0</v>
      </c>
      <c r="CQ218" t="b">
        <f t="shared" si="362"/>
        <v>0</v>
      </c>
      <c r="CR218" t="b">
        <f t="shared" si="363"/>
        <v>0</v>
      </c>
      <c r="CS218" t="b">
        <f t="shared" si="364"/>
        <v>0</v>
      </c>
      <c r="CT218" t="b">
        <f t="shared" si="365"/>
        <v>0</v>
      </c>
      <c r="CU218" t="b">
        <f t="shared" si="366"/>
        <v>0</v>
      </c>
      <c r="CV218" t="b">
        <f t="shared" si="367"/>
        <v>0</v>
      </c>
      <c r="CW218" t="b">
        <f t="shared" si="368"/>
        <v>0</v>
      </c>
      <c r="CX218" t="b">
        <f t="shared" si="369"/>
        <v>0</v>
      </c>
      <c r="CY218" t="b">
        <f t="shared" si="370"/>
        <v>0</v>
      </c>
      <c r="CZ218" t="b">
        <f t="shared" si="371"/>
        <v>0</v>
      </c>
      <c r="DA218" t="b">
        <f t="shared" si="372"/>
        <v>0</v>
      </c>
      <c r="DB218" t="b">
        <f t="shared" si="373"/>
        <v>0</v>
      </c>
      <c r="DC218" t="b">
        <f t="shared" si="374"/>
        <v>0</v>
      </c>
      <c r="DD218" t="b">
        <f t="shared" si="375"/>
        <v>0</v>
      </c>
    </row>
    <row r="219" spans="1:108">
      <c r="A219" s="7" t="s">
        <v>1891</v>
      </c>
      <c r="B219" t="s">
        <v>7374</v>
      </c>
      <c r="C219" t="s">
        <v>1860</v>
      </c>
      <c r="E219" t="s">
        <v>987</v>
      </c>
      <c r="F219" t="s">
        <v>969</v>
      </c>
      <c r="G219" t="s">
        <v>970</v>
      </c>
      <c r="H219" t="s">
        <v>7428</v>
      </c>
      <c r="I219" t="s">
        <v>7418</v>
      </c>
      <c r="J219" s="4" t="s">
        <v>1248</v>
      </c>
      <c r="K219" t="s">
        <v>109</v>
      </c>
      <c r="L219" t="s">
        <v>6705</v>
      </c>
      <c r="M219" t="s">
        <v>6079</v>
      </c>
      <c r="N219" t="s">
        <v>1892</v>
      </c>
      <c r="O219" t="b">
        <f t="shared" si="282"/>
        <v>0</v>
      </c>
      <c r="P219" t="b">
        <f t="shared" si="283"/>
        <v>1</v>
      </c>
      <c r="Q219" t="b">
        <f t="shared" si="284"/>
        <v>0</v>
      </c>
      <c r="R219" t="b">
        <f t="shared" si="285"/>
        <v>1</v>
      </c>
      <c r="S219" t="b">
        <f t="shared" si="286"/>
        <v>0</v>
      </c>
      <c r="T219" t="b">
        <f t="shared" si="287"/>
        <v>1</v>
      </c>
      <c r="U219" t="b">
        <f t="shared" si="288"/>
        <v>0</v>
      </c>
      <c r="V219" t="b">
        <f t="shared" si="289"/>
        <v>1</v>
      </c>
      <c r="W219" t="b">
        <f t="shared" si="290"/>
        <v>0</v>
      </c>
      <c r="X219" t="b">
        <f t="shared" si="291"/>
        <v>0</v>
      </c>
      <c r="Y219" t="b">
        <f t="shared" si="292"/>
        <v>0</v>
      </c>
      <c r="Z219" t="b">
        <f t="shared" si="293"/>
        <v>0</v>
      </c>
      <c r="AA219" t="b">
        <f t="shared" si="294"/>
        <v>1</v>
      </c>
      <c r="AB219" t="b">
        <f t="shared" si="295"/>
        <v>0</v>
      </c>
      <c r="AC219" t="b">
        <f t="shared" si="296"/>
        <v>0</v>
      </c>
      <c r="AD219" t="b">
        <f t="shared" si="297"/>
        <v>0</v>
      </c>
      <c r="AE219" t="b">
        <f t="shared" si="298"/>
        <v>0</v>
      </c>
      <c r="AF219" t="b">
        <f t="shared" si="299"/>
        <v>0</v>
      </c>
      <c r="AG219" t="b">
        <f t="shared" si="300"/>
        <v>0</v>
      </c>
      <c r="AH219" t="b">
        <f t="shared" si="301"/>
        <v>0</v>
      </c>
      <c r="AI219" t="b">
        <f t="shared" si="302"/>
        <v>0</v>
      </c>
      <c r="AJ219" t="b">
        <f t="shared" si="303"/>
        <v>0</v>
      </c>
      <c r="AK219" t="b">
        <f t="shared" si="304"/>
        <v>0</v>
      </c>
      <c r="AL219" t="b">
        <f t="shared" si="305"/>
        <v>0</v>
      </c>
      <c r="AM219" t="b">
        <f t="shared" si="306"/>
        <v>0</v>
      </c>
      <c r="AN219" t="b">
        <f t="shared" si="307"/>
        <v>0</v>
      </c>
      <c r="AO219" t="b">
        <f t="shared" si="308"/>
        <v>0</v>
      </c>
      <c r="AP219" t="b">
        <f t="shared" si="309"/>
        <v>0</v>
      </c>
      <c r="AQ219" t="b">
        <f t="shared" si="310"/>
        <v>0</v>
      </c>
      <c r="AR219" t="b">
        <f t="shared" si="311"/>
        <v>0</v>
      </c>
      <c r="AS219" t="b">
        <f t="shared" si="312"/>
        <v>0</v>
      </c>
      <c r="AT219" t="b">
        <f t="shared" si="313"/>
        <v>0</v>
      </c>
      <c r="AU219" t="b">
        <f t="shared" si="314"/>
        <v>0</v>
      </c>
      <c r="AV219" t="b">
        <f t="shared" si="315"/>
        <v>0</v>
      </c>
      <c r="AW219" t="b">
        <f t="shared" si="316"/>
        <v>0</v>
      </c>
      <c r="AX219" t="b">
        <f t="shared" si="317"/>
        <v>0</v>
      </c>
      <c r="AY219" t="b">
        <f t="shared" si="318"/>
        <v>0</v>
      </c>
      <c r="AZ219" t="b">
        <f t="shared" si="319"/>
        <v>0</v>
      </c>
      <c r="BA219" t="b">
        <f t="shared" si="320"/>
        <v>0</v>
      </c>
      <c r="BB219" t="b">
        <f t="shared" si="321"/>
        <v>0</v>
      </c>
      <c r="BC219" t="b">
        <f t="shared" si="322"/>
        <v>0</v>
      </c>
      <c r="BD219" t="b">
        <f t="shared" si="323"/>
        <v>0</v>
      </c>
      <c r="BE219" t="b">
        <f t="shared" si="324"/>
        <v>0</v>
      </c>
      <c r="BF219" t="b">
        <f t="shared" si="325"/>
        <v>0</v>
      </c>
      <c r="BG219" t="b">
        <f t="shared" si="326"/>
        <v>0</v>
      </c>
      <c r="BH219" t="b">
        <f t="shared" si="327"/>
        <v>0</v>
      </c>
      <c r="BI219" t="b">
        <f t="shared" si="328"/>
        <v>0</v>
      </c>
      <c r="BJ219" t="b">
        <f t="shared" si="329"/>
        <v>0</v>
      </c>
      <c r="BK219" t="b">
        <f t="shared" si="330"/>
        <v>0</v>
      </c>
      <c r="BL219" t="b">
        <f t="shared" si="331"/>
        <v>0</v>
      </c>
      <c r="BM219" t="b">
        <f t="shared" si="332"/>
        <v>0</v>
      </c>
      <c r="BN219" t="b">
        <f t="shared" si="333"/>
        <v>0</v>
      </c>
      <c r="BO219" t="b">
        <f t="shared" si="334"/>
        <v>1</v>
      </c>
      <c r="BP219" t="b">
        <f t="shared" si="335"/>
        <v>1</v>
      </c>
      <c r="BQ219" t="b">
        <f t="shared" si="336"/>
        <v>0</v>
      </c>
      <c r="BR219" t="b">
        <f t="shared" si="337"/>
        <v>0</v>
      </c>
      <c r="BS219" t="b">
        <f t="shared" si="338"/>
        <v>0</v>
      </c>
      <c r="BT219" t="b">
        <f t="shared" si="339"/>
        <v>0</v>
      </c>
      <c r="BU219" t="b">
        <f t="shared" si="340"/>
        <v>0</v>
      </c>
      <c r="BV219" t="b">
        <f t="shared" si="341"/>
        <v>0</v>
      </c>
      <c r="BW219" t="b">
        <f t="shared" si="342"/>
        <v>0</v>
      </c>
      <c r="BX219" t="b">
        <f t="shared" si="343"/>
        <v>0</v>
      </c>
      <c r="BY219" t="b">
        <f t="shared" si="344"/>
        <v>0</v>
      </c>
      <c r="BZ219" t="b">
        <f t="shared" si="345"/>
        <v>0</v>
      </c>
      <c r="CA219" t="b">
        <f t="shared" si="346"/>
        <v>1</v>
      </c>
      <c r="CB219" t="b">
        <f t="shared" si="347"/>
        <v>0</v>
      </c>
      <c r="CC219" t="b">
        <f t="shared" si="348"/>
        <v>0</v>
      </c>
      <c r="CD219" t="b">
        <f t="shared" si="349"/>
        <v>0</v>
      </c>
      <c r="CE219" t="b">
        <f t="shared" si="350"/>
        <v>0</v>
      </c>
      <c r="CF219" t="b">
        <f t="shared" si="351"/>
        <v>0</v>
      </c>
      <c r="CG219" t="b">
        <f t="shared" si="352"/>
        <v>0</v>
      </c>
      <c r="CH219" t="b">
        <f t="shared" si="353"/>
        <v>0</v>
      </c>
      <c r="CI219" t="b">
        <f t="shared" si="354"/>
        <v>0</v>
      </c>
      <c r="CJ219" t="b">
        <f t="shared" si="355"/>
        <v>0</v>
      </c>
      <c r="CK219" t="b">
        <f t="shared" si="356"/>
        <v>0</v>
      </c>
      <c r="CL219" t="b">
        <f t="shared" si="357"/>
        <v>0</v>
      </c>
      <c r="CM219" t="b">
        <f t="shared" si="358"/>
        <v>0</v>
      </c>
      <c r="CN219" t="b">
        <f t="shared" si="359"/>
        <v>0</v>
      </c>
      <c r="CO219" t="b">
        <f t="shared" si="360"/>
        <v>0</v>
      </c>
      <c r="CP219" t="b">
        <f t="shared" si="361"/>
        <v>0</v>
      </c>
      <c r="CQ219" t="b">
        <f t="shared" si="362"/>
        <v>0</v>
      </c>
      <c r="CR219" t="b">
        <f t="shared" si="363"/>
        <v>0</v>
      </c>
      <c r="CS219" t="b">
        <f t="shared" si="364"/>
        <v>0</v>
      </c>
      <c r="CT219" t="b">
        <f t="shared" si="365"/>
        <v>0</v>
      </c>
      <c r="CU219" t="b">
        <f t="shared" si="366"/>
        <v>0</v>
      </c>
      <c r="CV219" t="b">
        <f t="shared" si="367"/>
        <v>0</v>
      </c>
      <c r="CW219" t="b">
        <f t="shared" si="368"/>
        <v>0</v>
      </c>
      <c r="CX219" t="b">
        <f t="shared" si="369"/>
        <v>0</v>
      </c>
      <c r="CY219" t="b">
        <f t="shared" si="370"/>
        <v>0</v>
      </c>
      <c r="CZ219" t="b">
        <f t="shared" si="371"/>
        <v>0</v>
      </c>
      <c r="DA219" t="b">
        <f t="shared" si="372"/>
        <v>0</v>
      </c>
      <c r="DB219" t="b">
        <f t="shared" si="373"/>
        <v>0</v>
      </c>
      <c r="DC219" t="b">
        <f t="shared" si="374"/>
        <v>0</v>
      </c>
      <c r="DD219" t="b">
        <f t="shared" si="375"/>
        <v>0</v>
      </c>
    </row>
    <row r="220" spans="1:108">
      <c r="A220" t="s">
        <v>1893</v>
      </c>
      <c r="B220" t="s">
        <v>7374</v>
      </c>
      <c r="C220" t="s">
        <v>1860</v>
      </c>
      <c r="E220" t="s">
        <v>987</v>
      </c>
      <c r="F220" t="s">
        <v>969</v>
      </c>
      <c r="G220" t="s">
        <v>970</v>
      </c>
      <c r="H220" t="s">
        <v>7428</v>
      </c>
      <c r="I220" t="s">
        <v>7418</v>
      </c>
      <c r="J220" t="s">
        <v>124</v>
      </c>
      <c r="K220" t="s">
        <v>16</v>
      </c>
      <c r="L220" t="s">
        <v>6451</v>
      </c>
      <c r="M220" t="s">
        <v>6079</v>
      </c>
      <c r="N220" t="s">
        <v>1894</v>
      </c>
      <c r="O220" t="b">
        <f t="shared" si="282"/>
        <v>1</v>
      </c>
      <c r="P220" t="b">
        <f t="shared" si="283"/>
        <v>1</v>
      </c>
      <c r="Q220" t="b">
        <f t="shared" si="284"/>
        <v>0</v>
      </c>
      <c r="R220" t="b">
        <f t="shared" si="285"/>
        <v>0</v>
      </c>
      <c r="S220" t="b">
        <f t="shared" si="286"/>
        <v>1</v>
      </c>
      <c r="T220" t="b">
        <f t="shared" si="287"/>
        <v>0</v>
      </c>
      <c r="U220" t="b">
        <f t="shared" si="288"/>
        <v>0</v>
      </c>
      <c r="V220" t="b">
        <f t="shared" si="289"/>
        <v>0</v>
      </c>
      <c r="W220" t="b">
        <f t="shared" si="290"/>
        <v>0</v>
      </c>
      <c r="X220" t="b">
        <f t="shared" si="291"/>
        <v>0</v>
      </c>
      <c r="Y220" t="b">
        <f t="shared" si="292"/>
        <v>0</v>
      </c>
      <c r="Z220" t="b">
        <f t="shared" si="293"/>
        <v>0</v>
      </c>
      <c r="AA220" t="b">
        <f t="shared" si="294"/>
        <v>0</v>
      </c>
      <c r="AB220" t="b">
        <f t="shared" si="295"/>
        <v>1</v>
      </c>
      <c r="AC220" t="b">
        <f t="shared" si="296"/>
        <v>0</v>
      </c>
      <c r="AD220" t="b">
        <f t="shared" si="297"/>
        <v>0</v>
      </c>
      <c r="AE220" t="b">
        <f t="shared" si="298"/>
        <v>0</v>
      </c>
      <c r="AF220" t="b">
        <f t="shared" si="299"/>
        <v>0</v>
      </c>
      <c r="AG220" t="b">
        <f t="shared" si="300"/>
        <v>0</v>
      </c>
      <c r="AH220" t="b">
        <f t="shared" si="301"/>
        <v>0</v>
      </c>
      <c r="AI220" t="b">
        <f t="shared" si="302"/>
        <v>1</v>
      </c>
      <c r="AJ220" t="b">
        <f t="shared" si="303"/>
        <v>0</v>
      </c>
      <c r="AK220" t="b">
        <f t="shared" si="304"/>
        <v>0</v>
      </c>
      <c r="AL220" t="b">
        <f t="shared" si="305"/>
        <v>0</v>
      </c>
      <c r="AM220" t="b">
        <f t="shared" si="306"/>
        <v>0</v>
      </c>
      <c r="AN220" t="b">
        <f t="shared" si="307"/>
        <v>0</v>
      </c>
      <c r="AO220" t="b">
        <f t="shared" si="308"/>
        <v>0</v>
      </c>
      <c r="AP220" t="b">
        <f t="shared" si="309"/>
        <v>0</v>
      </c>
      <c r="AQ220" t="b">
        <f t="shared" si="310"/>
        <v>0</v>
      </c>
      <c r="AR220" t="b">
        <f t="shared" si="311"/>
        <v>0</v>
      </c>
      <c r="AS220" t="b">
        <f t="shared" si="312"/>
        <v>0</v>
      </c>
      <c r="AT220" t="b">
        <f t="shared" si="313"/>
        <v>0</v>
      </c>
      <c r="AU220" t="b">
        <f t="shared" si="314"/>
        <v>0</v>
      </c>
      <c r="AV220" t="b">
        <f t="shared" si="315"/>
        <v>0</v>
      </c>
      <c r="AW220" t="b">
        <f t="shared" si="316"/>
        <v>0</v>
      </c>
      <c r="AX220" t="b">
        <f t="shared" si="317"/>
        <v>0</v>
      </c>
      <c r="AY220" t="b">
        <f t="shared" si="318"/>
        <v>0</v>
      </c>
      <c r="AZ220" t="b">
        <f t="shared" si="319"/>
        <v>0</v>
      </c>
      <c r="BA220" t="b">
        <f t="shared" si="320"/>
        <v>0</v>
      </c>
      <c r="BB220" t="b">
        <f t="shared" si="321"/>
        <v>0</v>
      </c>
      <c r="BC220" t="b">
        <f t="shared" si="322"/>
        <v>0</v>
      </c>
      <c r="BD220" t="b">
        <f t="shared" si="323"/>
        <v>0</v>
      </c>
      <c r="BE220" t="b">
        <f t="shared" si="324"/>
        <v>0</v>
      </c>
      <c r="BF220" t="b">
        <f t="shared" si="325"/>
        <v>0</v>
      </c>
      <c r="BG220" t="b">
        <f t="shared" si="326"/>
        <v>0</v>
      </c>
      <c r="BH220" t="b">
        <f t="shared" si="327"/>
        <v>0</v>
      </c>
      <c r="BI220" t="b">
        <f t="shared" si="328"/>
        <v>0</v>
      </c>
      <c r="BJ220" t="b">
        <f t="shared" si="329"/>
        <v>0</v>
      </c>
      <c r="BK220" t="b">
        <f t="shared" si="330"/>
        <v>0</v>
      </c>
      <c r="BL220" t="b">
        <f t="shared" si="331"/>
        <v>1</v>
      </c>
      <c r="BM220" t="b">
        <f t="shared" si="332"/>
        <v>0</v>
      </c>
      <c r="BN220" t="b">
        <f t="shared" si="333"/>
        <v>0</v>
      </c>
      <c r="BO220" t="b">
        <f t="shared" si="334"/>
        <v>0</v>
      </c>
      <c r="BP220" t="b">
        <f t="shared" si="335"/>
        <v>0</v>
      </c>
      <c r="BQ220" t="b">
        <f t="shared" si="336"/>
        <v>0</v>
      </c>
      <c r="BR220" t="b">
        <f t="shared" si="337"/>
        <v>0</v>
      </c>
      <c r="BS220" t="b">
        <f t="shared" si="338"/>
        <v>0</v>
      </c>
      <c r="BT220" t="b">
        <f t="shared" si="339"/>
        <v>0</v>
      </c>
      <c r="BU220" t="b">
        <f t="shared" si="340"/>
        <v>0</v>
      </c>
      <c r="BV220" t="b">
        <f t="shared" si="341"/>
        <v>0</v>
      </c>
      <c r="BW220" t="b">
        <f t="shared" si="342"/>
        <v>0</v>
      </c>
      <c r="BX220" t="b">
        <f t="shared" si="343"/>
        <v>0</v>
      </c>
      <c r="BY220" t="b">
        <f t="shared" si="344"/>
        <v>0</v>
      </c>
      <c r="BZ220" t="b">
        <f t="shared" si="345"/>
        <v>0</v>
      </c>
      <c r="CA220" t="b">
        <f t="shared" si="346"/>
        <v>0</v>
      </c>
      <c r="CB220" t="b">
        <f t="shared" si="347"/>
        <v>0</v>
      </c>
      <c r="CC220" t="b">
        <f t="shared" si="348"/>
        <v>0</v>
      </c>
      <c r="CD220" t="b">
        <f t="shared" si="349"/>
        <v>0</v>
      </c>
      <c r="CE220" t="b">
        <f t="shared" si="350"/>
        <v>0</v>
      </c>
      <c r="CF220" t="b">
        <f t="shared" si="351"/>
        <v>0</v>
      </c>
      <c r="CG220" t="b">
        <f t="shared" si="352"/>
        <v>0</v>
      </c>
      <c r="CH220" t="b">
        <f t="shared" si="353"/>
        <v>0</v>
      </c>
      <c r="CI220" t="b">
        <f t="shared" si="354"/>
        <v>0</v>
      </c>
      <c r="CJ220" t="b">
        <f t="shared" si="355"/>
        <v>0</v>
      </c>
      <c r="CK220" t="b">
        <f t="shared" si="356"/>
        <v>0</v>
      </c>
      <c r="CL220" t="b">
        <f t="shared" si="357"/>
        <v>0</v>
      </c>
      <c r="CM220" t="b">
        <f t="shared" si="358"/>
        <v>0</v>
      </c>
      <c r="CN220" t="b">
        <f t="shared" si="359"/>
        <v>0</v>
      </c>
      <c r="CO220" t="b">
        <f t="shared" si="360"/>
        <v>0</v>
      </c>
      <c r="CP220" t="b">
        <f t="shared" si="361"/>
        <v>0</v>
      </c>
      <c r="CQ220" t="b">
        <f t="shared" si="362"/>
        <v>0</v>
      </c>
      <c r="CR220" t="b">
        <f t="shared" si="363"/>
        <v>0</v>
      </c>
      <c r="CS220" t="b">
        <f t="shared" si="364"/>
        <v>0</v>
      </c>
      <c r="CT220" t="b">
        <f t="shared" si="365"/>
        <v>0</v>
      </c>
      <c r="CU220" t="b">
        <f t="shared" si="366"/>
        <v>0</v>
      </c>
      <c r="CV220" t="b">
        <f t="shared" si="367"/>
        <v>0</v>
      </c>
      <c r="CW220" t="b">
        <f t="shared" si="368"/>
        <v>0</v>
      </c>
      <c r="CX220" t="b">
        <f t="shared" si="369"/>
        <v>0</v>
      </c>
      <c r="CY220" t="b">
        <f t="shared" si="370"/>
        <v>0</v>
      </c>
      <c r="CZ220" t="b">
        <f t="shared" si="371"/>
        <v>0</v>
      </c>
      <c r="DA220" t="b">
        <f t="shared" si="372"/>
        <v>0</v>
      </c>
      <c r="DB220" t="b">
        <f t="shared" si="373"/>
        <v>0</v>
      </c>
      <c r="DC220" t="b">
        <f t="shared" si="374"/>
        <v>0</v>
      </c>
      <c r="DD220" t="b">
        <f t="shared" si="375"/>
        <v>0</v>
      </c>
    </row>
    <row r="221" spans="1:108">
      <c r="A221" t="s">
        <v>1895</v>
      </c>
      <c r="B221" t="s">
        <v>7374</v>
      </c>
      <c r="C221" t="s">
        <v>1860</v>
      </c>
      <c r="E221" t="s">
        <v>987</v>
      </c>
      <c r="F221" t="s">
        <v>969</v>
      </c>
      <c r="G221" t="s">
        <v>970</v>
      </c>
      <c r="H221" t="s">
        <v>7428</v>
      </c>
      <c r="I221" t="s">
        <v>7418</v>
      </c>
      <c r="J221" t="s">
        <v>16</v>
      </c>
      <c r="K221" t="s">
        <v>16</v>
      </c>
      <c r="L221" t="s">
        <v>6517</v>
      </c>
      <c r="M221" t="s">
        <v>6079</v>
      </c>
      <c r="N221" t="s">
        <v>1896</v>
      </c>
      <c r="O221" t="b">
        <f t="shared" si="282"/>
        <v>0</v>
      </c>
      <c r="P221" t="b">
        <f t="shared" si="283"/>
        <v>1</v>
      </c>
      <c r="Q221" t="b">
        <f t="shared" si="284"/>
        <v>1</v>
      </c>
      <c r="R221" t="b">
        <f t="shared" si="285"/>
        <v>0</v>
      </c>
      <c r="S221" t="b">
        <f t="shared" si="286"/>
        <v>0</v>
      </c>
      <c r="T221" t="b">
        <f t="shared" si="287"/>
        <v>1</v>
      </c>
      <c r="U221" t="b">
        <f t="shared" si="288"/>
        <v>1</v>
      </c>
      <c r="V221" t="b">
        <f t="shared" si="289"/>
        <v>1</v>
      </c>
      <c r="W221" t="b">
        <f t="shared" si="290"/>
        <v>0</v>
      </c>
      <c r="X221" t="b">
        <f t="shared" si="291"/>
        <v>0</v>
      </c>
      <c r="Y221" t="b">
        <f t="shared" si="292"/>
        <v>0</v>
      </c>
      <c r="Z221" t="b">
        <f t="shared" si="293"/>
        <v>0</v>
      </c>
      <c r="AA221" t="b">
        <f t="shared" si="294"/>
        <v>1</v>
      </c>
      <c r="AB221" t="b">
        <f t="shared" si="295"/>
        <v>0</v>
      </c>
      <c r="AC221" t="b">
        <f t="shared" si="296"/>
        <v>0</v>
      </c>
      <c r="AD221" t="b">
        <f t="shared" si="297"/>
        <v>0</v>
      </c>
      <c r="AE221" t="b">
        <f t="shared" si="298"/>
        <v>0</v>
      </c>
      <c r="AF221" t="b">
        <f t="shared" si="299"/>
        <v>0</v>
      </c>
      <c r="AG221" t="b">
        <f t="shared" si="300"/>
        <v>0</v>
      </c>
      <c r="AH221" t="b">
        <f t="shared" si="301"/>
        <v>1</v>
      </c>
      <c r="AI221" t="b">
        <f t="shared" si="302"/>
        <v>0</v>
      </c>
      <c r="AJ221" t="b">
        <f t="shared" si="303"/>
        <v>0</v>
      </c>
      <c r="AK221" t="b">
        <f t="shared" si="304"/>
        <v>0</v>
      </c>
      <c r="AL221" t="b">
        <f t="shared" si="305"/>
        <v>1</v>
      </c>
      <c r="AM221" t="b">
        <f t="shared" si="306"/>
        <v>0</v>
      </c>
      <c r="AN221" t="b">
        <f t="shared" si="307"/>
        <v>0</v>
      </c>
      <c r="AO221" t="b">
        <f t="shared" si="308"/>
        <v>0</v>
      </c>
      <c r="AP221" t="b">
        <f t="shared" si="309"/>
        <v>0</v>
      </c>
      <c r="AQ221" t="b">
        <f t="shared" si="310"/>
        <v>0</v>
      </c>
      <c r="AR221" t="b">
        <f t="shared" si="311"/>
        <v>0</v>
      </c>
      <c r="AS221" t="b">
        <f t="shared" si="312"/>
        <v>0</v>
      </c>
      <c r="AT221" t="b">
        <f t="shared" si="313"/>
        <v>0</v>
      </c>
      <c r="AU221" t="b">
        <f t="shared" si="314"/>
        <v>0</v>
      </c>
      <c r="AV221" t="b">
        <f t="shared" si="315"/>
        <v>0</v>
      </c>
      <c r="AW221" t="b">
        <f t="shared" si="316"/>
        <v>0</v>
      </c>
      <c r="AX221" t="b">
        <f t="shared" si="317"/>
        <v>0</v>
      </c>
      <c r="AY221" t="b">
        <f t="shared" si="318"/>
        <v>0</v>
      </c>
      <c r="AZ221" t="b">
        <f t="shared" si="319"/>
        <v>0</v>
      </c>
      <c r="BA221" t="b">
        <f t="shared" si="320"/>
        <v>0</v>
      </c>
      <c r="BB221" t="b">
        <f t="shared" si="321"/>
        <v>0</v>
      </c>
      <c r="BC221" t="b">
        <f t="shared" si="322"/>
        <v>0</v>
      </c>
      <c r="BD221" t="b">
        <f t="shared" si="323"/>
        <v>0</v>
      </c>
      <c r="BE221" t="b">
        <f t="shared" si="324"/>
        <v>0</v>
      </c>
      <c r="BF221" t="b">
        <f t="shared" si="325"/>
        <v>0</v>
      </c>
      <c r="BG221" t="b">
        <f t="shared" si="326"/>
        <v>0</v>
      </c>
      <c r="BH221" t="b">
        <f t="shared" si="327"/>
        <v>0</v>
      </c>
      <c r="BI221" t="b">
        <f t="shared" si="328"/>
        <v>0</v>
      </c>
      <c r="BJ221" t="b">
        <f t="shared" si="329"/>
        <v>0</v>
      </c>
      <c r="BK221" t="b">
        <f t="shared" si="330"/>
        <v>0</v>
      </c>
      <c r="BL221" t="b">
        <f t="shared" si="331"/>
        <v>0</v>
      </c>
      <c r="BM221" t="b">
        <f t="shared" si="332"/>
        <v>0</v>
      </c>
      <c r="BN221" t="b">
        <f t="shared" si="333"/>
        <v>0</v>
      </c>
      <c r="BO221" t="b">
        <f t="shared" si="334"/>
        <v>1</v>
      </c>
      <c r="BP221" t="b">
        <f t="shared" si="335"/>
        <v>0</v>
      </c>
      <c r="BQ221" t="b">
        <f t="shared" si="336"/>
        <v>0</v>
      </c>
      <c r="BR221" t="b">
        <f t="shared" si="337"/>
        <v>0</v>
      </c>
      <c r="BS221" t="b">
        <f t="shared" si="338"/>
        <v>0</v>
      </c>
      <c r="BT221" t="b">
        <f t="shared" si="339"/>
        <v>0</v>
      </c>
      <c r="BU221" t="b">
        <f t="shared" si="340"/>
        <v>0</v>
      </c>
      <c r="BV221" t="b">
        <f t="shared" si="341"/>
        <v>0</v>
      </c>
      <c r="BW221" t="b">
        <f t="shared" si="342"/>
        <v>0</v>
      </c>
      <c r="BX221" t="b">
        <f t="shared" si="343"/>
        <v>0</v>
      </c>
      <c r="BY221" t="b">
        <f t="shared" si="344"/>
        <v>0</v>
      </c>
      <c r="BZ221" t="b">
        <f t="shared" si="345"/>
        <v>0</v>
      </c>
      <c r="CA221" t="b">
        <f t="shared" si="346"/>
        <v>0</v>
      </c>
      <c r="CB221" t="b">
        <f t="shared" si="347"/>
        <v>0</v>
      </c>
      <c r="CC221" t="b">
        <f t="shared" si="348"/>
        <v>0</v>
      </c>
      <c r="CD221" t="b">
        <f t="shared" si="349"/>
        <v>0</v>
      </c>
      <c r="CE221" t="b">
        <f t="shared" si="350"/>
        <v>0</v>
      </c>
      <c r="CF221" t="b">
        <f t="shared" si="351"/>
        <v>0</v>
      </c>
      <c r="CG221" t="b">
        <f t="shared" si="352"/>
        <v>0</v>
      </c>
      <c r="CH221" t="b">
        <f t="shared" si="353"/>
        <v>0</v>
      </c>
      <c r="CI221" t="b">
        <f t="shared" si="354"/>
        <v>0</v>
      </c>
      <c r="CJ221" t="b">
        <f t="shared" si="355"/>
        <v>0</v>
      </c>
      <c r="CK221" t="b">
        <f t="shared" si="356"/>
        <v>0</v>
      </c>
      <c r="CL221" t="b">
        <f t="shared" si="357"/>
        <v>0</v>
      </c>
      <c r="CM221" t="b">
        <f t="shared" si="358"/>
        <v>0</v>
      </c>
      <c r="CN221" t="b">
        <f t="shared" si="359"/>
        <v>0</v>
      </c>
      <c r="CO221" t="b">
        <f t="shared" si="360"/>
        <v>0</v>
      </c>
      <c r="CP221" t="b">
        <f t="shared" si="361"/>
        <v>0</v>
      </c>
      <c r="CQ221" t="b">
        <f t="shared" si="362"/>
        <v>0</v>
      </c>
      <c r="CR221" t="b">
        <f t="shared" si="363"/>
        <v>0</v>
      </c>
      <c r="CS221" t="b">
        <f t="shared" si="364"/>
        <v>0</v>
      </c>
      <c r="CT221" t="b">
        <f t="shared" si="365"/>
        <v>0</v>
      </c>
      <c r="CU221" t="b">
        <f t="shared" si="366"/>
        <v>0</v>
      </c>
      <c r="CV221" t="b">
        <f t="shared" si="367"/>
        <v>0</v>
      </c>
      <c r="CW221" t="b">
        <f t="shared" si="368"/>
        <v>0</v>
      </c>
      <c r="CX221" t="b">
        <f t="shared" si="369"/>
        <v>0</v>
      </c>
      <c r="CY221" t="b">
        <f t="shared" si="370"/>
        <v>0</v>
      </c>
      <c r="CZ221" t="b">
        <f t="shared" si="371"/>
        <v>0</v>
      </c>
      <c r="DA221" t="b">
        <f t="shared" si="372"/>
        <v>0</v>
      </c>
      <c r="DB221" t="b">
        <f t="shared" si="373"/>
        <v>0</v>
      </c>
      <c r="DC221" t="b">
        <f t="shared" si="374"/>
        <v>0</v>
      </c>
      <c r="DD221" t="b">
        <f t="shared" si="375"/>
        <v>0</v>
      </c>
    </row>
    <row r="222" spans="1:108">
      <c r="A222" t="s">
        <v>1897</v>
      </c>
      <c r="B222" t="s">
        <v>7374</v>
      </c>
      <c r="C222" t="s">
        <v>1860</v>
      </c>
      <c r="E222" t="s">
        <v>987</v>
      </c>
      <c r="F222" t="s">
        <v>969</v>
      </c>
      <c r="G222" t="s">
        <v>970</v>
      </c>
      <c r="H222" t="s">
        <v>7428</v>
      </c>
      <c r="I222" t="s">
        <v>7418</v>
      </c>
      <c r="J222" t="s">
        <v>16</v>
      </c>
      <c r="K222" t="s">
        <v>16</v>
      </c>
      <c r="L222" t="s">
        <v>6708</v>
      </c>
      <c r="M222" t="s">
        <v>6079</v>
      </c>
      <c r="N222" t="s">
        <v>1119</v>
      </c>
      <c r="O222" t="b">
        <f t="shared" si="282"/>
        <v>1</v>
      </c>
      <c r="P222" t="b">
        <f t="shared" si="283"/>
        <v>0</v>
      </c>
      <c r="Q222" t="b">
        <f t="shared" si="284"/>
        <v>0</v>
      </c>
      <c r="R222" t="b">
        <f t="shared" si="285"/>
        <v>0</v>
      </c>
      <c r="S222" t="b">
        <f t="shared" si="286"/>
        <v>1</v>
      </c>
      <c r="T222" t="b">
        <f t="shared" si="287"/>
        <v>0</v>
      </c>
      <c r="U222" t="b">
        <f t="shared" si="288"/>
        <v>0</v>
      </c>
      <c r="V222" t="b">
        <f t="shared" si="289"/>
        <v>0</v>
      </c>
      <c r="W222" t="b">
        <f t="shared" si="290"/>
        <v>1</v>
      </c>
      <c r="X222" t="b">
        <f t="shared" si="291"/>
        <v>0</v>
      </c>
      <c r="Y222" t="b">
        <f t="shared" si="292"/>
        <v>0</v>
      </c>
      <c r="Z222" t="b">
        <f t="shared" si="293"/>
        <v>0</v>
      </c>
      <c r="AA222" t="b">
        <f t="shared" si="294"/>
        <v>0</v>
      </c>
      <c r="AB222" t="b">
        <f t="shared" si="295"/>
        <v>0</v>
      </c>
      <c r="AC222" t="b">
        <f t="shared" si="296"/>
        <v>0</v>
      </c>
      <c r="AD222" t="b">
        <f t="shared" si="297"/>
        <v>0</v>
      </c>
      <c r="AE222" t="b">
        <f t="shared" si="298"/>
        <v>0</v>
      </c>
      <c r="AF222" t="b">
        <f t="shared" si="299"/>
        <v>0</v>
      </c>
      <c r="AG222" t="b">
        <f t="shared" si="300"/>
        <v>0</v>
      </c>
      <c r="AH222" t="b">
        <f t="shared" si="301"/>
        <v>0</v>
      </c>
      <c r="AI222" t="b">
        <f t="shared" si="302"/>
        <v>0</v>
      </c>
      <c r="AJ222" t="b">
        <f t="shared" si="303"/>
        <v>0</v>
      </c>
      <c r="AK222" t="b">
        <f t="shared" si="304"/>
        <v>0</v>
      </c>
      <c r="AL222" t="b">
        <f t="shared" si="305"/>
        <v>0</v>
      </c>
      <c r="AM222" t="b">
        <f t="shared" si="306"/>
        <v>0</v>
      </c>
      <c r="AN222" t="b">
        <f t="shared" si="307"/>
        <v>0</v>
      </c>
      <c r="AO222" t="b">
        <f t="shared" si="308"/>
        <v>0</v>
      </c>
      <c r="AP222" t="b">
        <f t="shared" si="309"/>
        <v>0</v>
      </c>
      <c r="AQ222" t="b">
        <f t="shared" si="310"/>
        <v>0</v>
      </c>
      <c r="AR222" t="b">
        <f t="shared" si="311"/>
        <v>0</v>
      </c>
      <c r="AS222" t="b">
        <f t="shared" si="312"/>
        <v>0</v>
      </c>
      <c r="AT222" t="b">
        <f t="shared" si="313"/>
        <v>0</v>
      </c>
      <c r="AU222" t="b">
        <f t="shared" si="314"/>
        <v>0</v>
      </c>
      <c r="AV222" t="b">
        <f t="shared" si="315"/>
        <v>0</v>
      </c>
      <c r="AW222" t="b">
        <f t="shared" si="316"/>
        <v>0</v>
      </c>
      <c r="AX222" t="b">
        <f t="shared" si="317"/>
        <v>0</v>
      </c>
      <c r="AY222" t="b">
        <f t="shared" si="318"/>
        <v>0</v>
      </c>
      <c r="AZ222" t="b">
        <f t="shared" si="319"/>
        <v>0</v>
      </c>
      <c r="BA222" t="b">
        <f t="shared" si="320"/>
        <v>0</v>
      </c>
      <c r="BB222" t="b">
        <f t="shared" si="321"/>
        <v>0</v>
      </c>
      <c r="BC222" t="b">
        <f t="shared" si="322"/>
        <v>0</v>
      </c>
      <c r="BD222" t="b">
        <f t="shared" si="323"/>
        <v>0</v>
      </c>
      <c r="BE222" t="b">
        <f t="shared" si="324"/>
        <v>0</v>
      </c>
      <c r="BF222" t="b">
        <f t="shared" si="325"/>
        <v>0</v>
      </c>
      <c r="BG222" t="b">
        <f t="shared" si="326"/>
        <v>0</v>
      </c>
      <c r="BH222" t="b">
        <f t="shared" si="327"/>
        <v>1</v>
      </c>
      <c r="BI222" t="b">
        <f t="shared" si="328"/>
        <v>0</v>
      </c>
      <c r="BJ222" t="b">
        <f t="shared" si="329"/>
        <v>0</v>
      </c>
      <c r="BK222" t="b">
        <f t="shared" si="330"/>
        <v>0</v>
      </c>
      <c r="BL222" t="b">
        <f t="shared" si="331"/>
        <v>1</v>
      </c>
      <c r="BM222" t="b">
        <f t="shared" si="332"/>
        <v>0</v>
      </c>
      <c r="BN222" t="b">
        <f t="shared" si="333"/>
        <v>0</v>
      </c>
      <c r="BO222" t="b">
        <f t="shared" si="334"/>
        <v>0</v>
      </c>
      <c r="BP222" t="b">
        <f t="shared" si="335"/>
        <v>0</v>
      </c>
      <c r="BQ222" t="b">
        <f t="shared" si="336"/>
        <v>0</v>
      </c>
      <c r="BR222" t="b">
        <f t="shared" si="337"/>
        <v>0</v>
      </c>
      <c r="BS222" t="b">
        <f t="shared" si="338"/>
        <v>0</v>
      </c>
      <c r="BT222" t="b">
        <f t="shared" si="339"/>
        <v>0</v>
      </c>
      <c r="BU222" t="b">
        <f t="shared" si="340"/>
        <v>0</v>
      </c>
      <c r="BV222" t="b">
        <f t="shared" si="341"/>
        <v>0</v>
      </c>
      <c r="BW222" t="b">
        <f t="shared" si="342"/>
        <v>0</v>
      </c>
      <c r="BX222" t="b">
        <f t="shared" si="343"/>
        <v>0</v>
      </c>
      <c r="BY222" t="b">
        <f t="shared" si="344"/>
        <v>0</v>
      </c>
      <c r="BZ222" t="b">
        <f t="shared" si="345"/>
        <v>0</v>
      </c>
      <c r="CA222" t="b">
        <f t="shared" si="346"/>
        <v>0</v>
      </c>
      <c r="CB222" t="b">
        <f t="shared" si="347"/>
        <v>0</v>
      </c>
      <c r="CC222" t="b">
        <f t="shared" si="348"/>
        <v>0</v>
      </c>
      <c r="CD222" t="b">
        <f t="shared" si="349"/>
        <v>0</v>
      </c>
      <c r="CE222" t="b">
        <f t="shared" si="350"/>
        <v>0</v>
      </c>
      <c r="CF222" t="b">
        <f t="shared" si="351"/>
        <v>0</v>
      </c>
      <c r="CG222" t="b">
        <f t="shared" si="352"/>
        <v>0</v>
      </c>
      <c r="CH222" t="b">
        <f t="shared" si="353"/>
        <v>0</v>
      </c>
      <c r="CI222" t="b">
        <f t="shared" si="354"/>
        <v>0</v>
      </c>
      <c r="CJ222" t="b">
        <f t="shared" si="355"/>
        <v>0</v>
      </c>
      <c r="CK222" t="b">
        <f t="shared" si="356"/>
        <v>0</v>
      </c>
      <c r="CL222" t="b">
        <f t="shared" si="357"/>
        <v>0</v>
      </c>
      <c r="CM222" t="b">
        <f t="shared" si="358"/>
        <v>0</v>
      </c>
      <c r="CN222" t="b">
        <f t="shared" si="359"/>
        <v>0</v>
      </c>
      <c r="CO222" t="b">
        <f t="shared" si="360"/>
        <v>0</v>
      </c>
      <c r="CP222" t="b">
        <f t="shared" si="361"/>
        <v>0</v>
      </c>
      <c r="CQ222" t="b">
        <f t="shared" si="362"/>
        <v>0</v>
      </c>
      <c r="CR222" t="b">
        <f t="shared" si="363"/>
        <v>0</v>
      </c>
      <c r="CS222" t="b">
        <f t="shared" si="364"/>
        <v>0</v>
      </c>
      <c r="CT222" t="b">
        <f t="shared" si="365"/>
        <v>0</v>
      </c>
      <c r="CU222" t="b">
        <f t="shared" si="366"/>
        <v>0</v>
      </c>
      <c r="CV222" t="b">
        <f t="shared" si="367"/>
        <v>0</v>
      </c>
      <c r="CW222" t="b">
        <f t="shared" si="368"/>
        <v>0</v>
      </c>
      <c r="CX222" t="b">
        <f t="shared" si="369"/>
        <v>0</v>
      </c>
      <c r="CY222" t="b">
        <f t="shared" si="370"/>
        <v>0</v>
      </c>
      <c r="CZ222" t="b">
        <f t="shared" si="371"/>
        <v>0</v>
      </c>
      <c r="DA222" t="b">
        <f t="shared" si="372"/>
        <v>0</v>
      </c>
      <c r="DB222" t="b">
        <f t="shared" si="373"/>
        <v>0</v>
      </c>
      <c r="DC222" t="b">
        <f t="shared" si="374"/>
        <v>0</v>
      </c>
      <c r="DD222" t="b">
        <f t="shared" si="375"/>
        <v>0</v>
      </c>
    </row>
    <row r="223" spans="1:108">
      <c r="A223" s="4" t="s">
        <v>1898</v>
      </c>
      <c r="B223" t="s">
        <v>7374</v>
      </c>
      <c r="C223" t="s">
        <v>1860</v>
      </c>
      <c r="D223" s="4"/>
      <c r="E223" s="4" t="s">
        <v>987</v>
      </c>
      <c r="F223" t="s">
        <v>969</v>
      </c>
      <c r="G223" t="s">
        <v>970</v>
      </c>
      <c r="H223" t="s">
        <v>7428</v>
      </c>
      <c r="I223" t="s">
        <v>7418</v>
      </c>
      <c r="J223" s="4" t="s">
        <v>119</v>
      </c>
      <c r="K223" s="4" t="s">
        <v>109</v>
      </c>
      <c r="L223" s="4" t="s">
        <v>6709</v>
      </c>
      <c r="M223" t="s">
        <v>6079</v>
      </c>
      <c r="N223" s="4" t="s">
        <v>1899</v>
      </c>
      <c r="O223" s="4" t="b">
        <f t="shared" si="282"/>
        <v>1</v>
      </c>
      <c r="P223" s="4" t="b">
        <f t="shared" si="283"/>
        <v>1</v>
      </c>
      <c r="Q223" s="4" t="b">
        <f t="shared" si="284"/>
        <v>1</v>
      </c>
      <c r="R223" s="4" t="b">
        <f t="shared" si="285"/>
        <v>1</v>
      </c>
      <c r="S223" s="4" t="b">
        <f t="shared" si="286"/>
        <v>0</v>
      </c>
      <c r="T223" s="4" t="b">
        <f t="shared" si="287"/>
        <v>1</v>
      </c>
      <c r="U223" s="4" t="b">
        <f t="shared" si="288"/>
        <v>1</v>
      </c>
      <c r="V223" s="4" t="b">
        <f t="shared" si="289"/>
        <v>1</v>
      </c>
      <c r="W223" s="4" t="b">
        <f t="shared" si="290"/>
        <v>0</v>
      </c>
      <c r="X223" s="4" t="b">
        <f t="shared" si="291"/>
        <v>0</v>
      </c>
      <c r="Y223" s="4" t="b">
        <f t="shared" si="292"/>
        <v>1</v>
      </c>
      <c r="Z223" s="4" t="b">
        <f t="shared" si="293"/>
        <v>1</v>
      </c>
      <c r="AA223" s="4" t="b">
        <f t="shared" si="294"/>
        <v>1</v>
      </c>
      <c r="AB223" s="4" t="b">
        <f t="shared" si="295"/>
        <v>0</v>
      </c>
      <c r="AC223" s="4" t="b">
        <f t="shared" si="296"/>
        <v>0</v>
      </c>
      <c r="AD223" s="4" t="b">
        <f t="shared" si="297"/>
        <v>0</v>
      </c>
      <c r="AE223" s="4" t="b">
        <f t="shared" si="298"/>
        <v>0</v>
      </c>
      <c r="AF223" s="4" t="b">
        <f t="shared" si="299"/>
        <v>0</v>
      </c>
      <c r="AG223" s="4" t="b">
        <f t="shared" si="300"/>
        <v>0</v>
      </c>
      <c r="AH223" s="4" t="b">
        <f t="shared" si="301"/>
        <v>0</v>
      </c>
      <c r="AI223" s="4" t="b">
        <f t="shared" si="302"/>
        <v>0</v>
      </c>
      <c r="AJ223" s="4" t="b">
        <f t="shared" si="303"/>
        <v>0</v>
      </c>
      <c r="AK223" s="4" t="b">
        <f t="shared" si="304"/>
        <v>1</v>
      </c>
      <c r="AL223" s="4" t="b">
        <f t="shared" si="305"/>
        <v>0</v>
      </c>
      <c r="AM223" s="4" t="b">
        <f t="shared" si="306"/>
        <v>1</v>
      </c>
      <c r="AN223" s="4" t="b">
        <f t="shared" si="307"/>
        <v>0</v>
      </c>
      <c r="AO223" s="4" t="b">
        <f t="shared" si="308"/>
        <v>0</v>
      </c>
      <c r="AP223" s="4" t="b">
        <f t="shared" si="309"/>
        <v>0</v>
      </c>
      <c r="AQ223" s="4" t="b">
        <f t="shared" si="310"/>
        <v>1</v>
      </c>
      <c r="AR223" s="4" t="b">
        <f t="shared" si="311"/>
        <v>0</v>
      </c>
      <c r="AS223" s="4" t="b">
        <f t="shared" si="312"/>
        <v>0</v>
      </c>
      <c r="AT223" s="4" t="b">
        <f t="shared" si="313"/>
        <v>1</v>
      </c>
      <c r="AU223" s="4" t="b">
        <f t="shared" si="314"/>
        <v>0</v>
      </c>
      <c r="AV223" s="4" t="b">
        <f t="shared" si="315"/>
        <v>0</v>
      </c>
      <c r="AW223" s="4" t="b">
        <f t="shared" si="316"/>
        <v>0</v>
      </c>
      <c r="AX223" s="4" t="b">
        <f t="shared" si="317"/>
        <v>0</v>
      </c>
      <c r="AY223" s="4" t="b">
        <f t="shared" si="318"/>
        <v>0</v>
      </c>
      <c r="AZ223" s="4" t="b">
        <f t="shared" si="319"/>
        <v>0</v>
      </c>
      <c r="BA223" s="4" t="b">
        <f t="shared" si="320"/>
        <v>0</v>
      </c>
      <c r="BB223" s="4" t="b">
        <f t="shared" si="321"/>
        <v>0</v>
      </c>
      <c r="BC223" s="4" t="b">
        <f t="shared" si="322"/>
        <v>1</v>
      </c>
      <c r="BD223" s="4" t="b">
        <f t="shared" si="323"/>
        <v>0</v>
      </c>
      <c r="BE223" s="4" t="b">
        <f t="shared" si="324"/>
        <v>0</v>
      </c>
      <c r="BF223" s="4" t="b">
        <f t="shared" si="325"/>
        <v>0</v>
      </c>
      <c r="BG223" s="4" t="b">
        <f t="shared" si="326"/>
        <v>0</v>
      </c>
      <c r="BH223" s="4" t="b">
        <f t="shared" si="327"/>
        <v>0</v>
      </c>
      <c r="BI223" s="4" t="b">
        <f t="shared" si="328"/>
        <v>0</v>
      </c>
      <c r="BJ223" s="4" t="b">
        <f t="shared" si="329"/>
        <v>0</v>
      </c>
      <c r="BK223" s="4" t="b">
        <f t="shared" si="330"/>
        <v>0</v>
      </c>
      <c r="BL223" s="4" t="b">
        <f t="shared" si="331"/>
        <v>0</v>
      </c>
      <c r="BM223" s="4" t="b">
        <f t="shared" si="332"/>
        <v>0</v>
      </c>
      <c r="BN223" s="4" t="b">
        <f t="shared" si="333"/>
        <v>0</v>
      </c>
      <c r="BO223" s="4" t="b">
        <f t="shared" si="334"/>
        <v>0</v>
      </c>
      <c r="BP223" s="4" t="b">
        <f t="shared" si="335"/>
        <v>1</v>
      </c>
      <c r="BQ223" s="4" t="b">
        <f t="shared" si="336"/>
        <v>0</v>
      </c>
      <c r="BR223" s="4" t="b">
        <f t="shared" si="337"/>
        <v>0</v>
      </c>
      <c r="BS223" s="4" t="b">
        <f t="shared" si="338"/>
        <v>1</v>
      </c>
      <c r="BT223" s="4" t="b">
        <f t="shared" si="339"/>
        <v>0</v>
      </c>
      <c r="BU223" s="4" t="b">
        <f t="shared" si="340"/>
        <v>0</v>
      </c>
      <c r="BV223" s="4" t="b">
        <f t="shared" si="341"/>
        <v>0</v>
      </c>
      <c r="BW223" s="4" t="b">
        <f t="shared" si="342"/>
        <v>0</v>
      </c>
      <c r="BX223" s="4" t="b">
        <f t="shared" si="343"/>
        <v>0</v>
      </c>
      <c r="BY223" s="4" t="b">
        <f t="shared" si="344"/>
        <v>0</v>
      </c>
      <c r="BZ223" s="4" t="b">
        <f t="shared" si="345"/>
        <v>0</v>
      </c>
      <c r="CA223" s="4" t="b">
        <f t="shared" si="346"/>
        <v>0</v>
      </c>
      <c r="CB223" s="4" t="b">
        <f t="shared" si="347"/>
        <v>1</v>
      </c>
      <c r="CC223" s="4" t="b">
        <f t="shared" si="348"/>
        <v>0</v>
      </c>
      <c r="CD223" s="4" t="b">
        <f t="shared" si="349"/>
        <v>0</v>
      </c>
      <c r="CE223" s="4" t="b">
        <f t="shared" si="350"/>
        <v>1</v>
      </c>
      <c r="CF223" s="4" t="b">
        <f t="shared" si="351"/>
        <v>0</v>
      </c>
      <c r="CG223" s="4" t="b">
        <f t="shared" si="352"/>
        <v>0</v>
      </c>
      <c r="CH223" s="4" t="b">
        <f t="shared" si="353"/>
        <v>0</v>
      </c>
      <c r="CI223" s="4" t="b">
        <f t="shared" si="354"/>
        <v>0</v>
      </c>
      <c r="CJ223" s="4" t="b">
        <f t="shared" si="355"/>
        <v>0</v>
      </c>
      <c r="CK223" s="4" t="b">
        <f t="shared" si="356"/>
        <v>0</v>
      </c>
      <c r="CL223" s="4" t="b">
        <f t="shared" si="357"/>
        <v>0</v>
      </c>
      <c r="CM223" s="4" t="b">
        <f t="shared" si="358"/>
        <v>0</v>
      </c>
      <c r="CN223" s="4" t="b">
        <f t="shared" si="359"/>
        <v>0</v>
      </c>
      <c r="CO223" s="4" t="b">
        <f t="shared" si="360"/>
        <v>1</v>
      </c>
      <c r="CP223" s="4" t="b">
        <f t="shared" si="361"/>
        <v>0</v>
      </c>
      <c r="CQ223" s="4" t="b">
        <f t="shared" si="362"/>
        <v>0</v>
      </c>
      <c r="CR223" s="4" t="b">
        <f t="shared" si="363"/>
        <v>0</v>
      </c>
      <c r="CS223" s="4" t="b">
        <f t="shared" si="364"/>
        <v>0</v>
      </c>
      <c r="CT223" s="4" t="b">
        <f t="shared" si="365"/>
        <v>0</v>
      </c>
      <c r="CU223" s="4" t="b">
        <f t="shared" si="366"/>
        <v>0</v>
      </c>
      <c r="CV223" s="4" t="b">
        <f t="shared" si="367"/>
        <v>0</v>
      </c>
      <c r="CW223" s="4" t="b">
        <f t="shared" si="368"/>
        <v>0</v>
      </c>
      <c r="CX223" s="4" t="b">
        <f t="shared" si="369"/>
        <v>0</v>
      </c>
      <c r="CY223" s="4" t="b">
        <f t="shared" si="370"/>
        <v>0</v>
      </c>
      <c r="CZ223" s="4" t="b">
        <f t="shared" si="371"/>
        <v>0</v>
      </c>
      <c r="DA223" s="4" t="b">
        <f t="shared" si="372"/>
        <v>0</v>
      </c>
      <c r="DB223" s="4" t="b">
        <f t="shared" si="373"/>
        <v>0</v>
      </c>
      <c r="DC223" s="4" t="b">
        <f t="shared" si="374"/>
        <v>0</v>
      </c>
      <c r="DD223" s="4" t="b">
        <f t="shared" si="375"/>
        <v>0</v>
      </c>
    </row>
    <row r="224" spans="1:108">
      <c r="A224" s="4" t="s">
        <v>1900</v>
      </c>
      <c r="B224" t="s">
        <v>7374</v>
      </c>
      <c r="C224" t="s">
        <v>1860</v>
      </c>
      <c r="D224" s="4"/>
      <c r="E224" s="4" t="s">
        <v>987</v>
      </c>
      <c r="F224" t="s">
        <v>969</v>
      </c>
      <c r="G224" t="s">
        <v>970</v>
      </c>
      <c r="H224" t="s">
        <v>7428</v>
      </c>
      <c r="I224" t="s">
        <v>7418</v>
      </c>
      <c r="J224" s="4" t="s">
        <v>204</v>
      </c>
      <c r="K224" s="4" t="s">
        <v>205</v>
      </c>
      <c r="L224" s="4" t="s">
        <v>6710</v>
      </c>
      <c r="M224" t="s">
        <v>6079</v>
      </c>
      <c r="N224" s="4" t="s">
        <v>1901</v>
      </c>
      <c r="O224" s="4" t="b">
        <f t="shared" si="282"/>
        <v>1</v>
      </c>
      <c r="P224" s="4" t="b">
        <f t="shared" si="283"/>
        <v>0</v>
      </c>
      <c r="Q224" s="4" t="b">
        <f t="shared" si="284"/>
        <v>1</v>
      </c>
      <c r="R224" s="4" t="b">
        <f t="shared" si="285"/>
        <v>1</v>
      </c>
      <c r="S224" s="4" t="b">
        <f t="shared" si="286"/>
        <v>0</v>
      </c>
      <c r="T224" s="4" t="b">
        <f t="shared" si="287"/>
        <v>0</v>
      </c>
      <c r="U224" s="4" t="b">
        <f t="shared" si="288"/>
        <v>1</v>
      </c>
      <c r="V224" s="4" t="b">
        <f t="shared" si="289"/>
        <v>0</v>
      </c>
      <c r="W224" s="4" t="b">
        <f t="shared" si="290"/>
        <v>0</v>
      </c>
      <c r="X224" s="4" t="b">
        <f t="shared" si="291"/>
        <v>1</v>
      </c>
      <c r="Y224" s="4" t="b">
        <f t="shared" si="292"/>
        <v>0</v>
      </c>
      <c r="Z224" s="4" t="b">
        <f t="shared" si="293"/>
        <v>0</v>
      </c>
      <c r="AA224" s="4" t="b">
        <f t="shared" si="294"/>
        <v>0</v>
      </c>
      <c r="AB224" s="4" t="b">
        <f t="shared" si="295"/>
        <v>0</v>
      </c>
      <c r="AC224" s="4" t="b">
        <f t="shared" si="296"/>
        <v>0</v>
      </c>
      <c r="AD224" s="4" t="b">
        <f t="shared" si="297"/>
        <v>0</v>
      </c>
      <c r="AE224" s="4" t="b">
        <f t="shared" si="298"/>
        <v>0</v>
      </c>
      <c r="AF224" s="4" t="b">
        <f t="shared" si="299"/>
        <v>0</v>
      </c>
      <c r="AG224" s="4" t="b">
        <f t="shared" si="300"/>
        <v>0</v>
      </c>
      <c r="AH224" s="4" t="b">
        <f t="shared" si="301"/>
        <v>0</v>
      </c>
      <c r="AI224" s="4" t="b">
        <f t="shared" si="302"/>
        <v>0</v>
      </c>
      <c r="AJ224" s="4" t="b">
        <f t="shared" si="303"/>
        <v>0</v>
      </c>
      <c r="AK224" s="4" t="b">
        <f t="shared" si="304"/>
        <v>0</v>
      </c>
      <c r="AL224" s="4" t="b">
        <f t="shared" si="305"/>
        <v>0</v>
      </c>
      <c r="AM224" s="4" t="b">
        <f t="shared" si="306"/>
        <v>0</v>
      </c>
      <c r="AN224" s="4" t="b">
        <f t="shared" si="307"/>
        <v>0</v>
      </c>
      <c r="AO224" s="4" t="b">
        <f t="shared" si="308"/>
        <v>0</v>
      </c>
      <c r="AP224" s="4" t="b">
        <f t="shared" si="309"/>
        <v>0</v>
      </c>
      <c r="AQ224" s="4" t="b">
        <f t="shared" si="310"/>
        <v>0</v>
      </c>
      <c r="AR224" s="4" t="b">
        <f t="shared" si="311"/>
        <v>0</v>
      </c>
      <c r="AS224" s="4" t="b">
        <f t="shared" si="312"/>
        <v>0</v>
      </c>
      <c r="AT224" s="4" t="b">
        <f t="shared" si="313"/>
        <v>0</v>
      </c>
      <c r="AU224" s="4" t="b">
        <f t="shared" si="314"/>
        <v>0</v>
      </c>
      <c r="AV224" s="4" t="b">
        <f t="shared" si="315"/>
        <v>0</v>
      </c>
      <c r="AW224" s="4" t="b">
        <f t="shared" si="316"/>
        <v>0</v>
      </c>
      <c r="AX224" s="4" t="b">
        <f t="shared" si="317"/>
        <v>0</v>
      </c>
      <c r="AY224" s="4" t="b">
        <f t="shared" si="318"/>
        <v>0</v>
      </c>
      <c r="AZ224" s="4" t="b">
        <f t="shared" si="319"/>
        <v>0</v>
      </c>
      <c r="BA224" s="4" t="b">
        <f t="shared" si="320"/>
        <v>0</v>
      </c>
      <c r="BB224" s="4" t="b">
        <f t="shared" si="321"/>
        <v>0</v>
      </c>
      <c r="BC224" s="4" t="b">
        <f t="shared" si="322"/>
        <v>0</v>
      </c>
      <c r="BD224" s="4" t="b">
        <f t="shared" si="323"/>
        <v>0</v>
      </c>
      <c r="BE224" s="4" t="b">
        <f t="shared" si="324"/>
        <v>0</v>
      </c>
      <c r="BF224" s="4" t="b">
        <f t="shared" si="325"/>
        <v>1</v>
      </c>
      <c r="BG224" s="4" t="b">
        <f t="shared" si="326"/>
        <v>0</v>
      </c>
      <c r="BH224" s="4" t="b">
        <f t="shared" si="327"/>
        <v>0</v>
      </c>
      <c r="BI224" s="4" t="b">
        <f t="shared" si="328"/>
        <v>0</v>
      </c>
      <c r="BJ224" s="4" t="b">
        <f t="shared" si="329"/>
        <v>0</v>
      </c>
      <c r="BK224" s="4" t="b">
        <f t="shared" si="330"/>
        <v>0</v>
      </c>
      <c r="BL224" s="4" t="b">
        <f t="shared" si="331"/>
        <v>0</v>
      </c>
      <c r="BM224" s="4" t="b">
        <f t="shared" si="332"/>
        <v>0</v>
      </c>
      <c r="BN224" s="4" t="b">
        <f t="shared" si="333"/>
        <v>0</v>
      </c>
      <c r="BO224" s="4" t="b">
        <f t="shared" si="334"/>
        <v>0</v>
      </c>
      <c r="BP224" s="4" t="b">
        <f t="shared" si="335"/>
        <v>0</v>
      </c>
      <c r="BQ224" s="4" t="b">
        <f t="shared" si="336"/>
        <v>0</v>
      </c>
      <c r="BR224" s="4" t="b">
        <f t="shared" si="337"/>
        <v>0</v>
      </c>
      <c r="BS224" s="4" t="b">
        <f t="shared" si="338"/>
        <v>1</v>
      </c>
      <c r="BT224" s="4" t="b">
        <f t="shared" si="339"/>
        <v>0</v>
      </c>
      <c r="BU224" s="4" t="b">
        <f t="shared" si="340"/>
        <v>0</v>
      </c>
      <c r="BV224" s="4" t="b">
        <f t="shared" si="341"/>
        <v>0</v>
      </c>
      <c r="BW224" s="4" t="b">
        <f t="shared" si="342"/>
        <v>0</v>
      </c>
      <c r="BX224" s="4" t="b">
        <f t="shared" si="343"/>
        <v>0</v>
      </c>
      <c r="BY224" s="4" t="b">
        <f t="shared" si="344"/>
        <v>0</v>
      </c>
      <c r="BZ224" s="4" t="b">
        <f t="shared" si="345"/>
        <v>0</v>
      </c>
      <c r="CA224" s="4" t="b">
        <f t="shared" si="346"/>
        <v>0</v>
      </c>
      <c r="CB224" s="4" t="b">
        <f t="shared" si="347"/>
        <v>1</v>
      </c>
      <c r="CC224" s="4" t="b">
        <f t="shared" si="348"/>
        <v>0</v>
      </c>
      <c r="CD224" s="4" t="b">
        <f t="shared" si="349"/>
        <v>0</v>
      </c>
      <c r="CE224" s="4" t="b">
        <f t="shared" si="350"/>
        <v>0</v>
      </c>
      <c r="CF224" s="4" t="b">
        <f t="shared" si="351"/>
        <v>0</v>
      </c>
      <c r="CG224" s="4" t="b">
        <f t="shared" si="352"/>
        <v>0</v>
      </c>
      <c r="CH224" s="4" t="b">
        <f t="shared" si="353"/>
        <v>0</v>
      </c>
      <c r="CI224" s="4" t="b">
        <f t="shared" si="354"/>
        <v>0</v>
      </c>
      <c r="CJ224" s="4" t="b">
        <f t="shared" si="355"/>
        <v>0</v>
      </c>
      <c r="CK224" s="4" t="b">
        <f t="shared" si="356"/>
        <v>0</v>
      </c>
      <c r="CL224" s="4" t="b">
        <f t="shared" si="357"/>
        <v>0</v>
      </c>
      <c r="CM224" s="4" t="b">
        <f t="shared" si="358"/>
        <v>0</v>
      </c>
      <c r="CN224" s="4" t="b">
        <f t="shared" si="359"/>
        <v>0</v>
      </c>
      <c r="CO224" s="4" t="b">
        <f t="shared" si="360"/>
        <v>0</v>
      </c>
      <c r="CP224" s="4" t="b">
        <f t="shared" si="361"/>
        <v>0</v>
      </c>
      <c r="CQ224" s="4" t="b">
        <f t="shared" si="362"/>
        <v>0</v>
      </c>
      <c r="CR224" s="4" t="b">
        <f t="shared" si="363"/>
        <v>0</v>
      </c>
      <c r="CS224" s="4" t="b">
        <f t="shared" si="364"/>
        <v>0</v>
      </c>
      <c r="CT224" s="4" t="b">
        <f t="shared" si="365"/>
        <v>0</v>
      </c>
      <c r="CU224" s="4" t="b">
        <f t="shared" si="366"/>
        <v>0</v>
      </c>
      <c r="CV224" s="4" t="b">
        <f t="shared" si="367"/>
        <v>0</v>
      </c>
      <c r="CW224" s="4" t="b">
        <f t="shared" si="368"/>
        <v>0</v>
      </c>
      <c r="CX224" s="4" t="b">
        <f t="shared" si="369"/>
        <v>0</v>
      </c>
      <c r="CY224" s="4" t="b">
        <f t="shared" si="370"/>
        <v>0</v>
      </c>
      <c r="CZ224" s="4" t="b">
        <f t="shared" si="371"/>
        <v>0</v>
      </c>
      <c r="DA224" s="4" t="b">
        <f t="shared" si="372"/>
        <v>0</v>
      </c>
      <c r="DB224" s="4" t="b">
        <f t="shared" si="373"/>
        <v>0</v>
      </c>
      <c r="DC224" s="4" t="b">
        <f t="shared" si="374"/>
        <v>0</v>
      </c>
      <c r="DD224" s="4" t="b">
        <f t="shared" si="375"/>
        <v>0</v>
      </c>
    </row>
    <row r="225" spans="1:108">
      <c r="A225" t="s">
        <v>1902</v>
      </c>
      <c r="B225" t="s">
        <v>7374</v>
      </c>
      <c r="C225" t="s">
        <v>1860</v>
      </c>
      <c r="E225" t="s">
        <v>987</v>
      </c>
      <c r="F225" t="s">
        <v>969</v>
      </c>
      <c r="G225" t="s">
        <v>970</v>
      </c>
      <c r="H225" t="s">
        <v>7428</v>
      </c>
      <c r="I225" t="s">
        <v>7418</v>
      </c>
      <c r="J225" t="s">
        <v>204</v>
      </c>
      <c r="K225" t="s">
        <v>205</v>
      </c>
      <c r="L225" t="s">
        <v>6711</v>
      </c>
      <c r="M225" t="s">
        <v>6079</v>
      </c>
      <c r="N225" t="s">
        <v>1903</v>
      </c>
      <c r="O225" t="b">
        <f t="shared" si="282"/>
        <v>0</v>
      </c>
      <c r="P225" t="b">
        <f t="shared" si="283"/>
        <v>0</v>
      </c>
      <c r="Q225" t="b">
        <f t="shared" si="284"/>
        <v>1</v>
      </c>
      <c r="R225" t="b">
        <f t="shared" si="285"/>
        <v>1</v>
      </c>
      <c r="S225" t="b">
        <f t="shared" si="286"/>
        <v>0</v>
      </c>
      <c r="T225" t="b">
        <f t="shared" si="287"/>
        <v>0</v>
      </c>
      <c r="U225" t="b">
        <f t="shared" si="288"/>
        <v>1</v>
      </c>
      <c r="V225" t="b">
        <f t="shared" si="289"/>
        <v>0</v>
      </c>
      <c r="W225" t="b">
        <f t="shared" si="290"/>
        <v>0</v>
      </c>
      <c r="X225" t="b">
        <f t="shared" si="291"/>
        <v>1</v>
      </c>
      <c r="Y225" t="b">
        <f t="shared" si="292"/>
        <v>0</v>
      </c>
      <c r="Z225" t="b">
        <f t="shared" si="293"/>
        <v>0</v>
      </c>
      <c r="AA225" t="b">
        <f t="shared" si="294"/>
        <v>0</v>
      </c>
      <c r="AB225" t="b">
        <f t="shared" si="295"/>
        <v>0</v>
      </c>
      <c r="AC225" t="b">
        <f t="shared" si="296"/>
        <v>0</v>
      </c>
      <c r="AD225" t="b">
        <f t="shared" si="297"/>
        <v>0</v>
      </c>
      <c r="AE225" t="b">
        <f t="shared" si="298"/>
        <v>1</v>
      </c>
      <c r="AF225" t="b">
        <f t="shared" si="299"/>
        <v>0</v>
      </c>
      <c r="AG225" t="b">
        <f t="shared" si="300"/>
        <v>0</v>
      </c>
      <c r="AH225" t="b">
        <f t="shared" si="301"/>
        <v>0</v>
      </c>
      <c r="AI225" t="b">
        <f t="shared" si="302"/>
        <v>0</v>
      </c>
      <c r="AJ225" t="b">
        <f t="shared" si="303"/>
        <v>0</v>
      </c>
      <c r="AK225" t="b">
        <f t="shared" si="304"/>
        <v>0</v>
      </c>
      <c r="AL225" t="b">
        <f t="shared" si="305"/>
        <v>0</v>
      </c>
      <c r="AM225" t="b">
        <f t="shared" si="306"/>
        <v>0</v>
      </c>
      <c r="AN225" t="b">
        <f t="shared" si="307"/>
        <v>0</v>
      </c>
      <c r="AO225" t="b">
        <f t="shared" si="308"/>
        <v>0</v>
      </c>
      <c r="AP225" t="b">
        <f t="shared" si="309"/>
        <v>0</v>
      </c>
      <c r="AQ225" t="b">
        <f t="shared" si="310"/>
        <v>0</v>
      </c>
      <c r="AR225" t="b">
        <f t="shared" si="311"/>
        <v>0</v>
      </c>
      <c r="AS225" t="b">
        <f t="shared" si="312"/>
        <v>0</v>
      </c>
      <c r="AT225" t="b">
        <f t="shared" si="313"/>
        <v>0</v>
      </c>
      <c r="AU225" t="b">
        <f t="shared" si="314"/>
        <v>0</v>
      </c>
      <c r="AV225" t="b">
        <f t="shared" si="315"/>
        <v>0</v>
      </c>
      <c r="AW225" t="b">
        <f t="shared" si="316"/>
        <v>0</v>
      </c>
      <c r="AX225" t="b">
        <f t="shared" si="317"/>
        <v>0</v>
      </c>
      <c r="AY225" t="b">
        <f t="shared" si="318"/>
        <v>0</v>
      </c>
      <c r="AZ225" t="b">
        <f t="shared" si="319"/>
        <v>0</v>
      </c>
      <c r="BA225" t="b">
        <f t="shared" si="320"/>
        <v>0</v>
      </c>
      <c r="BB225" t="b">
        <f t="shared" si="321"/>
        <v>0</v>
      </c>
      <c r="BC225" t="b">
        <f t="shared" si="322"/>
        <v>0</v>
      </c>
      <c r="BD225" t="b">
        <f t="shared" si="323"/>
        <v>0</v>
      </c>
      <c r="BE225" t="b">
        <f t="shared" si="324"/>
        <v>0</v>
      </c>
      <c r="BF225" t="b">
        <f t="shared" si="325"/>
        <v>0</v>
      </c>
      <c r="BG225" t="b">
        <f t="shared" si="326"/>
        <v>0</v>
      </c>
      <c r="BH225" t="b">
        <f t="shared" si="327"/>
        <v>0</v>
      </c>
      <c r="BI225" t="b">
        <f t="shared" si="328"/>
        <v>0</v>
      </c>
      <c r="BJ225" t="b">
        <f t="shared" si="329"/>
        <v>0</v>
      </c>
      <c r="BK225" t="b">
        <f t="shared" si="330"/>
        <v>0</v>
      </c>
      <c r="BL225" t="b">
        <f t="shared" si="331"/>
        <v>0</v>
      </c>
      <c r="BM225" t="b">
        <f t="shared" si="332"/>
        <v>0</v>
      </c>
      <c r="BN225" t="b">
        <f t="shared" si="333"/>
        <v>0</v>
      </c>
      <c r="BO225" t="b">
        <f t="shared" si="334"/>
        <v>0</v>
      </c>
      <c r="BP225" t="b">
        <f t="shared" si="335"/>
        <v>0</v>
      </c>
      <c r="BQ225" t="b">
        <f t="shared" si="336"/>
        <v>0</v>
      </c>
      <c r="BR225" t="b">
        <f t="shared" si="337"/>
        <v>0</v>
      </c>
      <c r="BS225" t="b">
        <f t="shared" si="338"/>
        <v>0</v>
      </c>
      <c r="BT225" t="b">
        <f t="shared" si="339"/>
        <v>0</v>
      </c>
      <c r="BU225" t="b">
        <f t="shared" si="340"/>
        <v>0</v>
      </c>
      <c r="BV225" t="b">
        <f t="shared" si="341"/>
        <v>0</v>
      </c>
      <c r="BW225" t="b">
        <f t="shared" si="342"/>
        <v>0</v>
      </c>
      <c r="BX225" t="b">
        <f t="shared" si="343"/>
        <v>0</v>
      </c>
      <c r="BY225" t="b">
        <f t="shared" si="344"/>
        <v>0</v>
      </c>
      <c r="BZ225" t="b">
        <f t="shared" si="345"/>
        <v>0</v>
      </c>
      <c r="CA225" t="b">
        <f t="shared" si="346"/>
        <v>0</v>
      </c>
      <c r="CB225" t="b">
        <f t="shared" si="347"/>
        <v>1</v>
      </c>
      <c r="CC225" t="b">
        <f t="shared" si="348"/>
        <v>0</v>
      </c>
      <c r="CD225" t="b">
        <f t="shared" si="349"/>
        <v>0</v>
      </c>
      <c r="CE225" t="b">
        <f t="shared" si="350"/>
        <v>0</v>
      </c>
      <c r="CF225" t="b">
        <f t="shared" si="351"/>
        <v>0</v>
      </c>
      <c r="CG225" t="b">
        <f t="shared" si="352"/>
        <v>0</v>
      </c>
      <c r="CH225" t="b">
        <f t="shared" si="353"/>
        <v>0</v>
      </c>
      <c r="CI225" t="b">
        <f t="shared" si="354"/>
        <v>0</v>
      </c>
      <c r="CJ225" t="b">
        <f t="shared" si="355"/>
        <v>0</v>
      </c>
      <c r="CK225" t="b">
        <f t="shared" si="356"/>
        <v>0</v>
      </c>
      <c r="CL225" t="b">
        <f t="shared" si="357"/>
        <v>0</v>
      </c>
      <c r="CM225" t="b">
        <f t="shared" si="358"/>
        <v>0</v>
      </c>
      <c r="CN225" t="b">
        <f t="shared" si="359"/>
        <v>0</v>
      </c>
      <c r="CO225" t="b">
        <f t="shared" si="360"/>
        <v>0</v>
      </c>
      <c r="CP225" t="b">
        <f t="shared" si="361"/>
        <v>0</v>
      </c>
      <c r="CQ225" t="b">
        <f t="shared" si="362"/>
        <v>0</v>
      </c>
      <c r="CR225" t="b">
        <f t="shared" si="363"/>
        <v>0</v>
      </c>
      <c r="CS225" t="b">
        <f t="shared" si="364"/>
        <v>0</v>
      </c>
      <c r="CT225" t="b">
        <f t="shared" si="365"/>
        <v>0</v>
      </c>
      <c r="CU225" t="b">
        <f t="shared" si="366"/>
        <v>0</v>
      </c>
      <c r="CV225" t="b">
        <f t="shared" si="367"/>
        <v>0</v>
      </c>
      <c r="CW225" t="b">
        <f t="shared" si="368"/>
        <v>0</v>
      </c>
      <c r="CX225" t="b">
        <f t="shared" si="369"/>
        <v>0</v>
      </c>
      <c r="CY225" t="b">
        <f t="shared" si="370"/>
        <v>0</v>
      </c>
      <c r="CZ225" t="b">
        <f t="shared" si="371"/>
        <v>0</v>
      </c>
      <c r="DA225" t="b">
        <f t="shared" si="372"/>
        <v>0</v>
      </c>
      <c r="DB225" t="b">
        <f t="shared" si="373"/>
        <v>0</v>
      </c>
      <c r="DC225" t="b">
        <f t="shared" si="374"/>
        <v>0</v>
      </c>
      <c r="DD225" t="b">
        <f t="shared" si="375"/>
        <v>0</v>
      </c>
    </row>
    <row r="226" spans="1:108">
      <c r="A226" s="4" t="s">
        <v>1904</v>
      </c>
      <c r="B226" t="s">
        <v>7374</v>
      </c>
      <c r="C226" t="s">
        <v>1860</v>
      </c>
      <c r="D226" s="4"/>
      <c r="E226" s="4" t="s">
        <v>987</v>
      </c>
      <c r="F226" t="s">
        <v>969</v>
      </c>
      <c r="G226" t="s">
        <v>970</v>
      </c>
      <c r="H226" t="s">
        <v>7428</v>
      </c>
      <c r="I226" t="s">
        <v>7418</v>
      </c>
      <c r="J226" s="4" t="s">
        <v>204</v>
      </c>
      <c r="K226" s="4" t="s">
        <v>205</v>
      </c>
      <c r="L226" s="4" t="s">
        <v>6459</v>
      </c>
      <c r="M226" t="s">
        <v>6079</v>
      </c>
      <c r="N226" s="4" t="s">
        <v>1905</v>
      </c>
      <c r="O226" s="4" t="b">
        <f t="shared" si="282"/>
        <v>1</v>
      </c>
      <c r="P226" s="4" t="b">
        <f t="shared" si="283"/>
        <v>0</v>
      </c>
      <c r="Q226" s="4" t="b">
        <f t="shared" si="284"/>
        <v>1</v>
      </c>
      <c r="R226" s="4" t="b">
        <f t="shared" si="285"/>
        <v>1</v>
      </c>
      <c r="S226" s="4" t="b">
        <f t="shared" si="286"/>
        <v>0</v>
      </c>
      <c r="T226" s="4" t="b">
        <f t="shared" si="287"/>
        <v>0</v>
      </c>
      <c r="U226" s="4" t="b">
        <f t="shared" si="288"/>
        <v>1</v>
      </c>
      <c r="V226" s="4" t="b">
        <f t="shared" si="289"/>
        <v>0</v>
      </c>
      <c r="W226" s="4" t="b">
        <f t="shared" si="290"/>
        <v>1</v>
      </c>
      <c r="X226" s="4" t="b">
        <f t="shared" si="291"/>
        <v>0</v>
      </c>
      <c r="Y226" s="4" t="b">
        <f t="shared" si="292"/>
        <v>1</v>
      </c>
      <c r="Z226" s="4" t="b">
        <f t="shared" si="293"/>
        <v>0</v>
      </c>
      <c r="AA226" s="4" t="b">
        <f t="shared" si="294"/>
        <v>0</v>
      </c>
      <c r="AB226" s="4" t="b">
        <f t="shared" si="295"/>
        <v>0</v>
      </c>
      <c r="AC226" s="4" t="b">
        <f t="shared" si="296"/>
        <v>0</v>
      </c>
      <c r="AD226" s="4" t="b">
        <f t="shared" si="297"/>
        <v>0</v>
      </c>
      <c r="AE226" s="4" t="b">
        <f t="shared" si="298"/>
        <v>0</v>
      </c>
      <c r="AF226" s="4" t="b">
        <f t="shared" si="299"/>
        <v>0</v>
      </c>
      <c r="AG226" s="4" t="b">
        <f t="shared" si="300"/>
        <v>0</v>
      </c>
      <c r="AH226" s="4" t="b">
        <f t="shared" si="301"/>
        <v>0</v>
      </c>
      <c r="AI226" s="4" t="b">
        <f t="shared" si="302"/>
        <v>0</v>
      </c>
      <c r="AJ226" s="4" t="b">
        <f t="shared" si="303"/>
        <v>0</v>
      </c>
      <c r="AK226" s="4" t="b">
        <f t="shared" si="304"/>
        <v>0</v>
      </c>
      <c r="AL226" s="4" t="b">
        <f t="shared" si="305"/>
        <v>0</v>
      </c>
      <c r="AM226" s="4" t="b">
        <f t="shared" si="306"/>
        <v>0</v>
      </c>
      <c r="AN226" s="4" t="b">
        <f t="shared" si="307"/>
        <v>0</v>
      </c>
      <c r="AO226" s="4" t="b">
        <f t="shared" si="308"/>
        <v>0</v>
      </c>
      <c r="AP226" s="4" t="b">
        <f t="shared" si="309"/>
        <v>0</v>
      </c>
      <c r="AQ226" s="4" t="b">
        <f t="shared" si="310"/>
        <v>0</v>
      </c>
      <c r="AR226" s="4" t="b">
        <f t="shared" si="311"/>
        <v>0</v>
      </c>
      <c r="AS226" s="4" t="b">
        <f t="shared" si="312"/>
        <v>0</v>
      </c>
      <c r="AT226" s="4" t="b">
        <f t="shared" si="313"/>
        <v>0</v>
      </c>
      <c r="AU226" s="4" t="b">
        <f t="shared" si="314"/>
        <v>0</v>
      </c>
      <c r="AV226" s="4" t="b">
        <f t="shared" si="315"/>
        <v>0</v>
      </c>
      <c r="AW226" s="4" t="b">
        <f t="shared" si="316"/>
        <v>0</v>
      </c>
      <c r="AX226" s="4" t="b">
        <f t="shared" si="317"/>
        <v>1</v>
      </c>
      <c r="AY226" s="4" t="b">
        <f t="shared" si="318"/>
        <v>0</v>
      </c>
      <c r="AZ226" s="4" t="b">
        <f t="shared" si="319"/>
        <v>0</v>
      </c>
      <c r="BA226" s="4" t="b">
        <f t="shared" si="320"/>
        <v>0</v>
      </c>
      <c r="BB226" s="4" t="b">
        <f t="shared" si="321"/>
        <v>1</v>
      </c>
      <c r="BC226" s="4" t="b">
        <f t="shared" si="322"/>
        <v>0</v>
      </c>
      <c r="BD226" s="4" t="b">
        <f t="shared" si="323"/>
        <v>0</v>
      </c>
      <c r="BE226" s="4" t="b">
        <f t="shared" si="324"/>
        <v>0</v>
      </c>
      <c r="BF226" s="4" t="b">
        <f t="shared" si="325"/>
        <v>0</v>
      </c>
      <c r="BG226" s="4" t="b">
        <f t="shared" si="326"/>
        <v>0</v>
      </c>
      <c r="BH226" s="4" t="b">
        <f t="shared" si="327"/>
        <v>0</v>
      </c>
      <c r="BI226" s="4" t="b">
        <f t="shared" si="328"/>
        <v>0</v>
      </c>
      <c r="BJ226" s="4" t="b">
        <f t="shared" si="329"/>
        <v>0</v>
      </c>
      <c r="BK226" s="4" t="b">
        <f t="shared" si="330"/>
        <v>0</v>
      </c>
      <c r="BL226" s="4" t="b">
        <f t="shared" si="331"/>
        <v>0</v>
      </c>
      <c r="BM226" s="4" t="b">
        <f t="shared" si="332"/>
        <v>0</v>
      </c>
      <c r="BN226" s="4" t="b">
        <f t="shared" si="333"/>
        <v>0</v>
      </c>
      <c r="BO226" s="4" t="b">
        <f t="shared" si="334"/>
        <v>0</v>
      </c>
      <c r="BP226" s="4" t="b">
        <f t="shared" si="335"/>
        <v>0</v>
      </c>
      <c r="BQ226" s="4" t="b">
        <f t="shared" si="336"/>
        <v>0</v>
      </c>
      <c r="BR226" s="4" t="b">
        <f t="shared" si="337"/>
        <v>1</v>
      </c>
      <c r="BS226" s="4" t="b">
        <f t="shared" si="338"/>
        <v>1</v>
      </c>
      <c r="BT226" s="4" t="b">
        <f t="shared" si="339"/>
        <v>0</v>
      </c>
      <c r="BU226" s="4" t="b">
        <f t="shared" si="340"/>
        <v>1</v>
      </c>
      <c r="BV226" s="4" t="b">
        <f t="shared" si="341"/>
        <v>1</v>
      </c>
      <c r="BW226" s="4" t="b">
        <f t="shared" si="342"/>
        <v>0</v>
      </c>
      <c r="BX226" s="4" t="b">
        <f t="shared" si="343"/>
        <v>0</v>
      </c>
      <c r="BY226" s="4" t="b">
        <f t="shared" si="344"/>
        <v>1</v>
      </c>
      <c r="BZ226" s="4" t="b">
        <f t="shared" si="345"/>
        <v>0</v>
      </c>
      <c r="CA226" s="4" t="b">
        <f t="shared" si="346"/>
        <v>0</v>
      </c>
      <c r="CB226" s="4" t="b">
        <f t="shared" si="347"/>
        <v>0</v>
      </c>
      <c r="CC226" s="4" t="b">
        <f t="shared" si="348"/>
        <v>0</v>
      </c>
      <c r="CD226" s="4" t="b">
        <f t="shared" si="349"/>
        <v>0</v>
      </c>
      <c r="CE226" s="4" t="b">
        <f t="shared" si="350"/>
        <v>0</v>
      </c>
      <c r="CF226" s="4" t="b">
        <f t="shared" si="351"/>
        <v>1</v>
      </c>
      <c r="CG226" s="4" t="b">
        <f t="shared" si="352"/>
        <v>0</v>
      </c>
      <c r="CH226" s="4" t="b">
        <f t="shared" si="353"/>
        <v>0</v>
      </c>
      <c r="CI226" s="4" t="b">
        <f t="shared" si="354"/>
        <v>0</v>
      </c>
      <c r="CJ226" s="4" t="b">
        <f t="shared" si="355"/>
        <v>1</v>
      </c>
      <c r="CK226" s="4" t="b">
        <f t="shared" si="356"/>
        <v>1</v>
      </c>
      <c r="CL226" s="4" t="b">
        <f t="shared" si="357"/>
        <v>0</v>
      </c>
      <c r="CM226" s="4" t="b">
        <f t="shared" si="358"/>
        <v>0</v>
      </c>
      <c r="CN226" s="4" t="b">
        <f t="shared" si="359"/>
        <v>0</v>
      </c>
      <c r="CO226" s="4" t="b">
        <f t="shared" si="360"/>
        <v>0</v>
      </c>
      <c r="CP226" s="4" t="b">
        <f t="shared" si="361"/>
        <v>0</v>
      </c>
      <c r="CQ226" s="4" t="b">
        <f t="shared" si="362"/>
        <v>0</v>
      </c>
      <c r="CR226" s="4" t="b">
        <f t="shared" si="363"/>
        <v>1</v>
      </c>
      <c r="CS226" s="4" t="b">
        <f t="shared" si="364"/>
        <v>0</v>
      </c>
      <c r="CT226" s="4" t="b">
        <f t="shared" si="365"/>
        <v>0</v>
      </c>
      <c r="CU226" s="4" t="b">
        <f t="shared" si="366"/>
        <v>0</v>
      </c>
      <c r="CV226" s="4" t="b">
        <f t="shared" si="367"/>
        <v>0</v>
      </c>
      <c r="CW226" s="4" t="b">
        <f t="shared" si="368"/>
        <v>0</v>
      </c>
      <c r="CX226" s="4" t="b">
        <f t="shared" si="369"/>
        <v>0</v>
      </c>
      <c r="CY226" s="4" t="b">
        <f t="shared" si="370"/>
        <v>0</v>
      </c>
      <c r="CZ226" s="4" t="b">
        <f t="shared" si="371"/>
        <v>0</v>
      </c>
      <c r="DA226" s="4" t="b">
        <f t="shared" si="372"/>
        <v>0</v>
      </c>
      <c r="DB226" s="4" t="b">
        <f t="shared" si="373"/>
        <v>0</v>
      </c>
      <c r="DC226" s="4" t="b">
        <f t="shared" si="374"/>
        <v>1</v>
      </c>
      <c r="DD226" s="4" t="b">
        <f t="shared" si="375"/>
        <v>1</v>
      </c>
    </row>
    <row r="227" spans="1:108">
      <c r="A227" t="s">
        <v>1906</v>
      </c>
      <c r="B227" t="s">
        <v>7374</v>
      </c>
      <c r="C227" t="s">
        <v>1860</v>
      </c>
      <c r="E227" t="s">
        <v>987</v>
      </c>
      <c r="F227" t="s">
        <v>969</v>
      </c>
      <c r="G227" t="s">
        <v>970</v>
      </c>
      <c r="H227" t="s">
        <v>7428</v>
      </c>
      <c r="I227" t="s">
        <v>7418</v>
      </c>
      <c r="J227" t="s">
        <v>124</v>
      </c>
      <c r="K227" t="s">
        <v>16</v>
      </c>
      <c r="L227" t="s">
        <v>6712</v>
      </c>
      <c r="M227" t="s">
        <v>6079</v>
      </c>
      <c r="N227" t="s">
        <v>1907</v>
      </c>
      <c r="O227" t="b">
        <f t="shared" si="282"/>
        <v>1</v>
      </c>
      <c r="P227" t="b">
        <f t="shared" si="283"/>
        <v>1</v>
      </c>
      <c r="Q227" t="b">
        <f t="shared" si="284"/>
        <v>1</v>
      </c>
      <c r="R227" t="b">
        <f t="shared" si="285"/>
        <v>1</v>
      </c>
      <c r="S227" t="b">
        <f t="shared" si="286"/>
        <v>1</v>
      </c>
      <c r="T227" t="b">
        <f t="shared" si="287"/>
        <v>1</v>
      </c>
      <c r="U227" t="b">
        <f t="shared" si="288"/>
        <v>1</v>
      </c>
      <c r="V227" t="b">
        <f t="shared" si="289"/>
        <v>1</v>
      </c>
      <c r="W227" t="b">
        <f t="shared" si="290"/>
        <v>0</v>
      </c>
      <c r="X227" t="b">
        <f t="shared" si="291"/>
        <v>0</v>
      </c>
      <c r="Y227" t="b">
        <f t="shared" si="292"/>
        <v>1</v>
      </c>
      <c r="Z227" t="b">
        <f t="shared" si="293"/>
        <v>0</v>
      </c>
      <c r="AA227" t="b">
        <f t="shared" si="294"/>
        <v>1</v>
      </c>
      <c r="AB227" t="b">
        <f t="shared" si="295"/>
        <v>1</v>
      </c>
      <c r="AC227" t="b">
        <f t="shared" si="296"/>
        <v>0</v>
      </c>
      <c r="AD227" t="b">
        <f t="shared" si="297"/>
        <v>0</v>
      </c>
      <c r="AE227" t="b">
        <f t="shared" si="298"/>
        <v>0</v>
      </c>
      <c r="AF227" t="b">
        <f t="shared" si="299"/>
        <v>0</v>
      </c>
      <c r="AG227" t="b">
        <f t="shared" si="300"/>
        <v>0</v>
      </c>
      <c r="AH227" t="b">
        <f t="shared" si="301"/>
        <v>0</v>
      </c>
      <c r="AI227" t="b">
        <f t="shared" si="302"/>
        <v>1</v>
      </c>
      <c r="AJ227" t="b">
        <f t="shared" si="303"/>
        <v>0</v>
      </c>
      <c r="AK227" t="b">
        <f t="shared" si="304"/>
        <v>0</v>
      </c>
      <c r="AL227" t="b">
        <f t="shared" si="305"/>
        <v>0</v>
      </c>
      <c r="AM227" t="b">
        <f t="shared" si="306"/>
        <v>0</v>
      </c>
      <c r="AN227" t="b">
        <f t="shared" si="307"/>
        <v>0</v>
      </c>
      <c r="AO227" t="b">
        <f t="shared" si="308"/>
        <v>0</v>
      </c>
      <c r="AP227" t="b">
        <f t="shared" si="309"/>
        <v>0</v>
      </c>
      <c r="AQ227" t="b">
        <f t="shared" si="310"/>
        <v>1</v>
      </c>
      <c r="AR227" t="b">
        <f t="shared" si="311"/>
        <v>0</v>
      </c>
      <c r="AS227" t="b">
        <f t="shared" si="312"/>
        <v>0</v>
      </c>
      <c r="AT227" t="b">
        <f t="shared" si="313"/>
        <v>0</v>
      </c>
      <c r="AU227" t="b">
        <f t="shared" si="314"/>
        <v>0</v>
      </c>
      <c r="AV227" t="b">
        <f t="shared" si="315"/>
        <v>1</v>
      </c>
      <c r="AW227" t="b">
        <f t="shared" si="316"/>
        <v>1</v>
      </c>
      <c r="AX227" t="b">
        <f t="shared" si="317"/>
        <v>0</v>
      </c>
      <c r="AY227" t="b">
        <f t="shared" si="318"/>
        <v>0</v>
      </c>
      <c r="AZ227" t="b">
        <f t="shared" si="319"/>
        <v>0</v>
      </c>
      <c r="BA227" t="b">
        <f t="shared" si="320"/>
        <v>0</v>
      </c>
      <c r="BB227" t="b">
        <f t="shared" si="321"/>
        <v>1</v>
      </c>
      <c r="BC227" t="b">
        <f t="shared" si="322"/>
        <v>1</v>
      </c>
      <c r="BD227" t="b">
        <f t="shared" si="323"/>
        <v>0</v>
      </c>
      <c r="BE227" t="b">
        <f t="shared" si="324"/>
        <v>0</v>
      </c>
      <c r="BF227" t="b">
        <f t="shared" si="325"/>
        <v>0</v>
      </c>
      <c r="BG227" t="b">
        <f t="shared" si="326"/>
        <v>0</v>
      </c>
      <c r="BH227" t="b">
        <f t="shared" si="327"/>
        <v>0</v>
      </c>
      <c r="BI227" t="b">
        <f t="shared" si="328"/>
        <v>0</v>
      </c>
      <c r="BJ227" t="b">
        <f t="shared" si="329"/>
        <v>0</v>
      </c>
      <c r="BK227" t="b">
        <f t="shared" si="330"/>
        <v>0</v>
      </c>
      <c r="BL227" t="b">
        <f t="shared" si="331"/>
        <v>1</v>
      </c>
      <c r="BM227" t="b">
        <f t="shared" si="332"/>
        <v>0</v>
      </c>
      <c r="BN227" t="b">
        <f t="shared" si="333"/>
        <v>0</v>
      </c>
      <c r="BO227" t="b">
        <f t="shared" si="334"/>
        <v>1</v>
      </c>
      <c r="BP227" t="b">
        <f t="shared" si="335"/>
        <v>1</v>
      </c>
      <c r="BQ227" t="b">
        <f t="shared" si="336"/>
        <v>1</v>
      </c>
      <c r="BR227" t="b">
        <f t="shared" si="337"/>
        <v>0</v>
      </c>
      <c r="BS227" t="b">
        <f t="shared" si="338"/>
        <v>0</v>
      </c>
      <c r="BT227" t="b">
        <f t="shared" si="339"/>
        <v>0</v>
      </c>
      <c r="BU227" t="b">
        <f t="shared" si="340"/>
        <v>0</v>
      </c>
      <c r="BV227" t="b">
        <f t="shared" si="341"/>
        <v>1</v>
      </c>
      <c r="BW227" t="b">
        <f t="shared" si="342"/>
        <v>0</v>
      </c>
      <c r="BX227" t="b">
        <f t="shared" si="343"/>
        <v>0</v>
      </c>
      <c r="BY227" t="b">
        <f t="shared" si="344"/>
        <v>0</v>
      </c>
      <c r="BZ227" t="b">
        <f t="shared" si="345"/>
        <v>0</v>
      </c>
      <c r="CA227" t="b">
        <f t="shared" si="346"/>
        <v>0</v>
      </c>
      <c r="CB227" t="b">
        <f t="shared" si="347"/>
        <v>0</v>
      </c>
      <c r="CC227" t="b">
        <f t="shared" si="348"/>
        <v>0</v>
      </c>
      <c r="CD227" t="b">
        <f t="shared" si="349"/>
        <v>0</v>
      </c>
      <c r="CE227" t="b">
        <f t="shared" si="350"/>
        <v>0</v>
      </c>
      <c r="CF227" t="b">
        <f t="shared" si="351"/>
        <v>0</v>
      </c>
      <c r="CG227" t="b">
        <f t="shared" si="352"/>
        <v>1</v>
      </c>
      <c r="CH227" t="b">
        <f t="shared" si="353"/>
        <v>1</v>
      </c>
      <c r="CI227" t="b">
        <f t="shared" si="354"/>
        <v>0</v>
      </c>
      <c r="CJ227" t="b">
        <f t="shared" si="355"/>
        <v>0</v>
      </c>
      <c r="CK227" t="b">
        <f t="shared" si="356"/>
        <v>0</v>
      </c>
      <c r="CL227" t="b">
        <f t="shared" si="357"/>
        <v>0</v>
      </c>
      <c r="CM227" t="b">
        <f t="shared" si="358"/>
        <v>1</v>
      </c>
      <c r="CN227" t="b">
        <f t="shared" si="359"/>
        <v>0</v>
      </c>
      <c r="CO227" t="b">
        <f t="shared" si="360"/>
        <v>1</v>
      </c>
      <c r="CP227" t="b">
        <f t="shared" si="361"/>
        <v>0</v>
      </c>
      <c r="CQ227" t="b">
        <f t="shared" si="362"/>
        <v>0</v>
      </c>
      <c r="CR227" t="b">
        <f t="shared" si="363"/>
        <v>0</v>
      </c>
      <c r="CS227" t="b">
        <f t="shared" si="364"/>
        <v>0</v>
      </c>
      <c r="CT227" t="b">
        <f t="shared" si="365"/>
        <v>0</v>
      </c>
      <c r="CU227" t="b">
        <f t="shared" si="366"/>
        <v>0</v>
      </c>
      <c r="CV227" t="b">
        <f t="shared" si="367"/>
        <v>0</v>
      </c>
      <c r="CW227" t="b">
        <f t="shared" si="368"/>
        <v>0</v>
      </c>
      <c r="CX227" t="b">
        <f t="shared" si="369"/>
        <v>0</v>
      </c>
      <c r="CY227" t="b">
        <f t="shared" si="370"/>
        <v>0</v>
      </c>
      <c r="CZ227" t="b">
        <f t="shared" si="371"/>
        <v>0</v>
      </c>
      <c r="DA227" t="b">
        <f t="shared" si="372"/>
        <v>0</v>
      </c>
      <c r="DB227" t="b">
        <f t="shared" si="373"/>
        <v>0</v>
      </c>
      <c r="DC227" t="b">
        <f t="shared" si="374"/>
        <v>0</v>
      </c>
      <c r="DD227" t="b">
        <f t="shared" si="375"/>
        <v>0</v>
      </c>
    </row>
    <row r="228" spans="1:108">
      <c r="A228" t="s">
        <v>1908</v>
      </c>
      <c r="B228" t="s">
        <v>7374</v>
      </c>
      <c r="C228" t="s">
        <v>1860</v>
      </c>
      <c r="E228" t="s">
        <v>987</v>
      </c>
      <c r="F228" t="s">
        <v>969</v>
      </c>
      <c r="G228" t="s">
        <v>970</v>
      </c>
      <c r="H228" t="s">
        <v>7428</v>
      </c>
      <c r="I228" t="s">
        <v>7418</v>
      </c>
      <c r="J228" t="s">
        <v>124</v>
      </c>
      <c r="K228" t="s">
        <v>16</v>
      </c>
      <c r="L228" t="s">
        <v>6451</v>
      </c>
      <c r="M228" t="s">
        <v>6079</v>
      </c>
      <c r="N228" t="s">
        <v>64</v>
      </c>
      <c r="O228" t="b">
        <f t="shared" si="282"/>
        <v>1</v>
      </c>
      <c r="P228" t="b">
        <f t="shared" si="283"/>
        <v>0</v>
      </c>
      <c r="Q228" t="b">
        <f t="shared" si="284"/>
        <v>0</v>
      </c>
      <c r="R228" t="b">
        <f t="shared" si="285"/>
        <v>0</v>
      </c>
      <c r="S228" t="b">
        <f t="shared" si="286"/>
        <v>1</v>
      </c>
      <c r="T228" t="b">
        <f t="shared" si="287"/>
        <v>0</v>
      </c>
      <c r="U228" t="b">
        <f t="shared" si="288"/>
        <v>0</v>
      </c>
      <c r="V228" t="b">
        <f t="shared" si="289"/>
        <v>0</v>
      </c>
      <c r="W228" t="b">
        <f t="shared" si="290"/>
        <v>0</v>
      </c>
      <c r="X228" t="b">
        <f t="shared" si="291"/>
        <v>0</v>
      </c>
      <c r="Y228" t="b">
        <f t="shared" si="292"/>
        <v>0</v>
      </c>
      <c r="Z228" t="b">
        <f t="shared" si="293"/>
        <v>0</v>
      </c>
      <c r="AA228" t="b">
        <f t="shared" si="294"/>
        <v>0</v>
      </c>
      <c r="AB228" t="b">
        <f t="shared" si="295"/>
        <v>0</v>
      </c>
      <c r="AC228" t="b">
        <f t="shared" si="296"/>
        <v>0</v>
      </c>
      <c r="AD228" t="b">
        <f t="shared" si="297"/>
        <v>0</v>
      </c>
      <c r="AE228" t="b">
        <f t="shared" si="298"/>
        <v>0</v>
      </c>
      <c r="AF228" t="b">
        <f t="shared" si="299"/>
        <v>0</v>
      </c>
      <c r="AG228" t="b">
        <f t="shared" si="300"/>
        <v>0</v>
      </c>
      <c r="AH228" t="b">
        <f t="shared" si="301"/>
        <v>0</v>
      </c>
      <c r="AI228" t="b">
        <f t="shared" si="302"/>
        <v>0</v>
      </c>
      <c r="AJ228" t="b">
        <f t="shared" si="303"/>
        <v>0</v>
      </c>
      <c r="AK228" t="b">
        <f t="shared" si="304"/>
        <v>0</v>
      </c>
      <c r="AL228" t="b">
        <f t="shared" si="305"/>
        <v>0</v>
      </c>
      <c r="AM228" t="b">
        <f t="shared" si="306"/>
        <v>0</v>
      </c>
      <c r="AN228" t="b">
        <f t="shared" si="307"/>
        <v>0</v>
      </c>
      <c r="AO228" t="b">
        <f t="shared" si="308"/>
        <v>0</v>
      </c>
      <c r="AP228" t="b">
        <f t="shared" si="309"/>
        <v>0</v>
      </c>
      <c r="AQ228" t="b">
        <f t="shared" si="310"/>
        <v>0</v>
      </c>
      <c r="AR228" t="b">
        <f t="shared" si="311"/>
        <v>0</v>
      </c>
      <c r="AS228" t="b">
        <f t="shared" si="312"/>
        <v>0</v>
      </c>
      <c r="AT228" t="b">
        <f t="shared" si="313"/>
        <v>0</v>
      </c>
      <c r="AU228" t="b">
        <f t="shared" si="314"/>
        <v>0</v>
      </c>
      <c r="AV228" t="b">
        <f t="shared" si="315"/>
        <v>0</v>
      </c>
      <c r="AW228" t="b">
        <f t="shared" si="316"/>
        <v>0</v>
      </c>
      <c r="AX228" t="b">
        <f t="shared" si="317"/>
        <v>0</v>
      </c>
      <c r="AY228" t="b">
        <f t="shared" si="318"/>
        <v>0</v>
      </c>
      <c r="AZ228" t="b">
        <f t="shared" si="319"/>
        <v>0</v>
      </c>
      <c r="BA228" t="b">
        <f t="shared" si="320"/>
        <v>0</v>
      </c>
      <c r="BB228" t="b">
        <f t="shared" si="321"/>
        <v>0</v>
      </c>
      <c r="BC228" t="b">
        <f t="shared" si="322"/>
        <v>0</v>
      </c>
      <c r="BD228" t="b">
        <f t="shared" si="323"/>
        <v>0</v>
      </c>
      <c r="BE228" t="b">
        <f t="shared" si="324"/>
        <v>0</v>
      </c>
      <c r="BF228" t="b">
        <f t="shared" si="325"/>
        <v>0</v>
      </c>
      <c r="BG228" t="b">
        <f t="shared" si="326"/>
        <v>0</v>
      </c>
      <c r="BH228" t="b">
        <f t="shared" si="327"/>
        <v>0</v>
      </c>
      <c r="BI228" t="b">
        <f t="shared" si="328"/>
        <v>0</v>
      </c>
      <c r="BJ228" t="b">
        <f t="shared" si="329"/>
        <v>0</v>
      </c>
      <c r="BK228" t="b">
        <f t="shared" si="330"/>
        <v>0</v>
      </c>
      <c r="BL228" t="b">
        <f t="shared" si="331"/>
        <v>0</v>
      </c>
      <c r="BM228" t="b">
        <f t="shared" si="332"/>
        <v>0</v>
      </c>
      <c r="BN228" t="b">
        <f t="shared" si="333"/>
        <v>0</v>
      </c>
      <c r="BO228" t="b">
        <f t="shared" si="334"/>
        <v>0</v>
      </c>
      <c r="BP228" t="b">
        <f t="shared" si="335"/>
        <v>0</v>
      </c>
      <c r="BQ228" t="b">
        <f t="shared" si="336"/>
        <v>1</v>
      </c>
      <c r="BR228" t="b">
        <f t="shared" si="337"/>
        <v>0</v>
      </c>
      <c r="BS228" t="b">
        <f t="shared" si="338"/>
        <v>0</v>
      </c>
      <c r="BT228" t="b">
        <f t="shared" si="339"/>
        <v>0</v>
      </c>
      <c r="BU228" t="b">
        <f t="shared" si="340"/>
        <v>0</v>
      </c>
      <c r="BV228" t="b">
        <f t="shared" si="341"/>
        <v>0</v>
      </c>
      <c r="BW228" t="b">
        <f t="shared" si="342"/>
        <v>0</v>
      </c>
      <c r="BX228" t="b">
        <f t="shared" si="343"/>
        <v>0</v>
      </c>
      <c r="BY228" t="b">
        <f t="shared" si="344"/>
        <v>0</v>
      </c>
      <c r="BZ228" t="b">
        <f t="shared" si="345"/>
        <v>0</v>
      </c>
      <c r="CA228" t="b">
        <f t="shared" si="346"/>
        <v>0</v>
      </c>
      <c r="CB228" t="b">
        <f t="shared" si="347"/>
        <v>0</v>
      </c>
      <c r="CC228" t="b">
        <f t="shared" si="348"/>
        <v>0</v>
      </c>
      <c r="CD228" t="b">
        <f t="shared" si="349"/>
        <v>0</v>
      </c>
      <c r="CE228" t="b">
        <f t="shared" si="350"/>
        <v>0</v>
      </c>
      <c r="CF228" t="b">
        <f t="shared" si="351"/>
        <v>0</v>
      </c>
      <c r="CG228" t="b">
        <f t="shared" si="352"/>
        <v>0</v>
      </c>
      <c r="CH228" t="b">
        <f t="shared" si="353"/>
        <v>0</v>
      </c>
      <c r="CI228" t="b">
        <f t="shared" si="354"/>
        <v>0</v>
      </c>
      <c r="CJ228" t="b">
        <f t="shared" si="355"/>
        <v>0</v>
      </c>
      <c r="CK228" t="b">
        <f t="shared" si="356"/>
        <v>0</v>
      </c>
      <c r="CL228" t="b">
        <f t="shared" si="357"/>
        <v>0</v>
      </c>
      <c r="CM228" t="b">
        <f t="shared" si="358"/>
        <v>0</v>
      </c>
      <c r="CN228" t="b">
        <f t="shared" si="359"/>
        <v>0</v>
      </c>
      <c r="CO228" t="b">
        <f t="shared" si="360"/>
        <v>0</v>
      </c>
      <c r="CP228" t="b">
        <f t="shared" si="361"/>
        <v>0</v>
      </c>
      <c r="CQ228" t="b">
        <f t="shared" si="362"/>
        <v>0</v>
      </c>
      <c r="CR228" t="b">
        <f t="shared" si="363"/>
        <v>0</v>
      </c>
      <c r="CS228" t="b">
        <f t="shared" si="364"/>
        <v>0</v>
      </c>
      <c r="CT228" t="b">
        <f t="shared" si="365"/>
        <v>0</v>
      </c>
      <c r="CU228" t="b">
        <f t="shared" si="366"/>
        <v>0</v>
      </c>
      <c r="CV228" t="b">
        <f t="shared" si="367"/>
        <v>0</v>
      </c>
      <c r="CW228" t="b">
        <f t="shared" si="368"/>
        <v>0</v>
      </c>
      <c r="CX228" t="b">
        <f t="shared" si="369"/>
        <v>0</v>
      </c>
      <c r="CY228" t="b">
        <f t="shared" si="370"/>
        <v>0</v>
      </c>
      <c r="CZ228" t="b">
        <f t="shared" si="371"/>
        <v>0</v>
      </c>
      <c r="DA228" t="b">
        <f t="shared" si="372"/>
        <v>0</v>
      </c>
      <c r="DB228" t="b">
        <f t="shared" si="373"/>
        <v>0</v>
      </c>
      <c r="DC228" t="b">
        <f t="shared" si="374"/>
        <v>0</v>
      </c>
      <c r="DD228" t="b">
        <f t="shared" si="375"/>
        <v>0</v>
      </c>
    </row>
    <row r="229" spans="1:108">
      <c r="A229" t="s">
        <v>1909</v>
      </c>
      <c r="B229" t="s">
        <v>7374</v>
      </c>
      <c r="C229" t="s">
        <v>1860</v>
      </c>
      <c r="E229" t="s">
        <v>987</v>
      </c>
      <c r="F229" t="s">
        <v>969</v>
      </c>
      <c r="G229" t="s">
        <v>970</v>
      </c>
      <c r="H229" t="s">
        <v>7428</v>
      </c>
      <c r="I229" t="s">
        <v>7418</v>
      </c>
      <c r="J229" t="s">
        <v>109</v>
      </c>
      <c r="K229" t="s">
        <v>109</v>
      </c>
      <c r="L229" t="s">
        <v>6640</v>
      </c>
      <c r="M229" t="s">
        <v>6079</v>
      </c>
      <c r="N229" t="s">
        <v>1910</v>
      </c>
      <c r="O229" t="b">
        <f t="shared" si="282"/>
        <v>0</v>
      </c>
      <c r="P229" t="b">
        <f t="shared" si="283"/>
        <v>1</v>
      </c>
      <c r="Q229" t="b">
        <f t="shared" si="284"/>
        <v>0</v>
      </c>
      <c r="R229" t="b">
        <f t="shared" si="285"/>
        <v>1</v>
      </c>
      <c r="S229" t="b">
        <f t="shared" si="286"/>
        <v>0</v>
      </c>
      <c r="T229" t="b">
        <f t="shared" si="287"/>
        <v>0</v>
      </c>
      <c r="U229" t="b">
        <f t="shared" si="288"/>
        <v>0</v>
      </c>
      <c r="V229" t="b">
        <f t="shared" si="289"/>
        <v>1</v>
      </c>
      <c r="W229" t="b">
        <f t="shared" si="290"/>
        <v>0</v>
      </c>
      <c r="X229" t="b">
        <f t="shared" si="291"/>
        <v>0</v>
      </c>
      <c r="Y229" t="b">
        <f t="shared" si="292"/>
        <v>1</v>
      </c>
      <c r="Z229" t="b">
        <f t="shared" si="293"/>
        <v>0</v>
      </c>
      <c r="AA229" t="b">
        <f t="shared" si="294"/>
        <v>1</v>
      </c>
      <c r="AB229" t="b">
        <f t="shared" si="295"/>
        <v>0</v>
      </c>
      <c r="AC229" t="b">
        <f t="shared" si="296"/>
        <v>0</v>
      </c>
      <c r="AD229" t="b">
        <f t="shared" si="297"/>
        <v>0</v>
      </c>
      <c r="AE229" t="b">
        <f t="shared" si="298"/>
        <v>0</v>
      </c>
      <c r="AF229" t="b">
        <f t="shared" si="299"/>
        <v>0</v>
      </c>
      <c r="AG229" t="b">
        <f t="shared" si="300"/>
        <v>0</v>
      </c>
      <c r="AH229" t="b">
        <f t="shared" si="301"/>
        <v>0</v>
      </c>
      <c r="AI229" t="b">
        <f t="shared" si="302"/>
        <v>0</v>
      </c>
      <c r="AJ229" t="b">
        <f t="shared" si="303"/>
        <v>0</v>
      </c>
      <c r="AK229" t="b">
        <f t="shared" si="304"/>
        <v>0</v>
      </c>
      <c r="AL229" t="b">
        <f t="shared" si="305"/>
        <v>0</v>
      </c>
      <c r="AM229" t="b">
        <f t="shared" si="306"/>
        <v>0</v>
      </c>
      <c r="AN229" t="b">
        <f t="shared" si="307"/>
        <v>0</v>
      </c>
      <c r="AO229" t="b">
        <f t="shared" si="308"/>
        <v>0</v>
      </c>
      <c r="AP229" t="b">
        <f t="shared" si="309"/>
        <v>0</v>
      </c>
      <c r="AQ229" t="b">
        <f t="shared" si="310"/>
        <v>0</v>
      </c>
      <c r="AR229" t="b">
        <f t="shared" si="311"/>
        <v>0</v>
      </c>
      <c r="AS229" t="b">
        <f t="shared" si="312"/>
        <v>0</v>
      </c>
      <c r="AT229" t="b">
        <f t="shared" si="313"/>
        <v>1</v>
      </c>
      <c r="AU229" t="b">
        <f t="shared" si="314"/>
        <v>0</v>
      </c>
      <c r="AV229" t="b">
        <f t="shared" si="315"/>
        <v>1</v>
      </c>
      <c r="AW229" t="b">
        <f t="shared" si="316"/>
        <v>1</v>
      </c>
      <c r="AX229" t="b">
        <f t="shared" si="317"/>
        <v>0</v>
      </c>
      <c r="AY229" t="b">
        <f t="shared" si="318"/>
        <v>0</v>
      </c>
      <c r="AZ229" t="b">
        <f t="shared" si="319"/>
        <v>0</v>
      </c>
      <c r="BA229" t="b">
        <f t="shared" si="320"/>
        <v>0</v>
      </c>
      <c r="BB229" t="b">
        <f t="shared" si="321"/>
        <v>0</v>
      </c>
      <c r="BC229" t="b">
        <f t="shared" si="322"/>
        <v>0</v>
      </c>
      <c r="BD229" t="b">
        <f t="shared" si="323"/>
        <v>0</v>
      </c>
      <c r="BE229" t="b">
        <f t="shared" si="324"/>
        <v>0</v>
      </c>
      <c r="BF229" t="b">
        <f t="shared" si="325"/>
        <v>0</v>
      </c>
      <c r="BG229" t="b">
        <f t="shared" si="326"/>
        <v>0</v>
      </c>
      <c r="BH229" t="b">
        <f t="shared" si="327"/>
        <v>0</v>
      </c>
      <c r="BI229" t="b">
        <f t="shared" si="328"/>
        <v>0</v>
      </c>
      <c r="BJ229" t="b">
        <f t="shared" si="329"/>
        <v>0</v>
      </c>
      <c r="BK229" t="b">
        <f t="shared" si="330"/>
        <v>0</v>
      </c>
      <c r="BL229" t="b">
        <f t="shared" si="331"/>
        <v>0</v>
      </c>
      <c r="BM229" t="b">
        <f t="shared" si="332"/>
        <v>0</v>
      </c>
      <c r="BN229" t="b">
        <f t="shared" si="333"/>
        <v>0</v>
      </c>
      <c r="BO229" t="b">
        <f t="shared" si="334"/>
        <v>0</v>
      </c>
      <c r="BP229" t="b">
        <f t="shared" si="335"/>
        <v>0</v>
      </c>
      <c r="BQ229" t="b">
        <f t="shared" si="336"/>
        <v>0</v>
      </c>
      <c r="BR229" t="b">
        <f t="shared" si="337"/>
        <v>0</v>
      </c>
      <c r="BS229" t="b">
        <f t="shared" si="338"/>
        <v>0</v>
      </c>
      <c r="BT229" t="b">
        <f t="shared" si="339"/>
        <v>0</v>
      </c>
      <c r="BU229" t="b">
        <f t="shared" si="340"/>
        <v>0</v>
      </c>
      <c r="BV229" t="b">
        <f t="shared" si="341"/>
        <v>0</v>
      </c>
      <c r="BW229" t="b">
        <f t="shared" si="342"/>
        <v>0</v>
      </c>
      <c r="BX229" t="b">
        <f t="shared" si="343"/>
        <v>0</v>
      </c>
      <c r="BY229" t="b">
        <f t="shared" si="344"/>
        <v>0</v>
      </c>
      <c r="BZ229" t="b">
        <f t="shared" si="345"/>
        <v>0</v>
      </c>
      <c r="CA229" t="b">
        <f t="shared" si="346"/>
        <v>1</v>
      </c>
      <c r="CB229" t="b">
        <f t="shared" si="347"/>
        <v>0</v>
      </c>
      <c r="CC229" t="b">
        <f t="shared" si="348"/>
        <v>0</v>
      </c>
      <c r="CD229" t="b">
        <f t="shared" si="349"/>
        <v>0</v>
      </c>
      <c r="CE229" t="b">
        <f t="shared" si="350"/>
        <v>0</v>
      </c>
      <c r="CF229" t="b">
        <f t="shared" si="351"/>
        <v>0</v>
      </c>
      <c r="CG229" t="b">
        <f t="shared" si="352"/>
        <v>0</v>
      </c>
      <c r="CH229" t="b">
        <f t="shared" si="353"/>
        <v>0</v>
      </c>
      <c r="CI229" t="b">
        <f t="shared" si="354"/>
        <v>0</v>
      </c>
      <c r="CJ229" t="b">
        <f t="shared" si="355"/>
        <v>0</v>
      </c>
      <c r="CK229" t="b">
        <f t="shared" si="356"/>
        <v>0</v>
      </c>
      <c r="CL229" t="b">
        <f t="shared" si="357"/>
        <v>0</v>
      </c>
      <c r="CM229" t="b">
        <f t="shared" si="358"/>
        <v>0</v>
      </c>
      <c r="CN229" t="b">
        <f t="shared" si="359"/>
        <v>0</v>
      </c>
      <c r="CO229" t="b">
        <f t="shared" si="360"/>
        <v>1</v>
      </c>
      <c r="CP229" t="b">
        <f t="shared" si="361"/>
        <v>0</v>
      </c>
      <c r="CQ229" t="b">
        <f t="shared" si="362"/>
        <v>0</v>
      </c>
      <c r="CR229" t="b">
        <f t="shared" si="363"/>
        <v>0</v>
      </c>
      <c r="CS229" t="b">
        <f t="shared" si="364"/>
        <v>0</v>
      </c>
      <c r="CT229" t="b">
        <f t="shared" si="365"/>
        <v>0</v>
      </c>
      <c r="CU229" t="b">
        <f t="shared" si="366"/>
        <v>0</v>
      </c>
      <c r="CV229" t="b">
        <f t="shared" si="367"/>
        <v>1</v>
      </c>
      <c r="CW229" t="b">
        <f t="shared" si="368"/>
        <v>0</v>
      </c>
      <c r="CX229" t="b">
        <f t="shared" si="369"/>
        <v>0</v>
      </c>
      <c r="CY229" t="b">
        <f t="shared" si="370"/>
        <v>0</v>
      </c>
      <c r="CZ229" t="b">
        <f t="shared" si="371"/>
        <v>0</v>
      </c>
      <c r="DA229" t="b">
        <f t="shared" si="372"/>
        <v>0</v>
      </c>
      <c r="DB229" t="b">
        <f t="shared" si="373"/>
        <v>0</v>
      </c>
      <c r="DC229" t="b">
        <f t="shared" si="374"/>
        <v>0</v>
      </c>
      <c r="DD229" t="b">
        <f t="shared" si="375"/>
        <v>0</v>
      </c>
    </row>
    <row r="230" spans="1:108">
      <c r="A230" t="s">
        <v>1911</v>
      </c>
      <c r="B230" t="s">
        <v>7374</v>
      </c>
      <c r="C230" t="s">
        <v>1860</v>
      </c>
      <c r="E230" t="s">
        <v>987</v>
      </c>
      <c r="F230" t="s">
        <v>969</v>
      </c>
      <c r="G230" t="s">
        <v>970</v>
      </c>
      <c r="H230" t="s">
        <v>7428</v>
      </c>
      <c r="I230" t="s">
        <v>7418</v>
      </c>
      <c r="J230" t="s">
        <v>109</v>
      </c>
      <c r="K230" t="s">
        <v>109</v>
      </c>
      <c r="L230" t="s">
        <v>6397</v>
      </c>
      <c r="M230" t="s">
        <v>221</v>
      </c>
      <c r="N230" t="s">
        <v>1912</v>
      </c>
      <c r="O230" t="b">
        <f t="shared" si="282"/>
        <v>0</v>
      </c>
      <c r="P230" t="b">
        <f t="shared" si="283"/>
        <v>1</v>
      </c>
      <c r="Q230" t="b">
        <f t="shared" si="284"/>
        <v>0</v>
      </c>
      <c r="R230" t="b">
        <f t="shared" si="285"/>
        <v>1</v>
      </c>
      <c r="S230" t="b">
        <f t="shared" si="286"/>
        <v>0</v>
      </c>
      <c r="T230" t="b">
        <f t="shared" si="287"/>
        <v>0</v>
      </c>
      <c r="U230" t="b">
        <f t="shared" si="288"/>
        <v>0</v>
      </c>
      <c r="V230" t="b">
        <f t="shared" si="289"/>
        <v>1</v>
      </c>
      <c r="W230" t="b">
        <f t="shared" si="290"/>
        <v>0</v>
      </c>
      <c r="X230" t="b">
        <f t="shared" si="291"/>
        <v>0</v>
      </c>
      <c r="Y230" t="b">
        <f t="shared" si="292"/>
        <v>1</v>
      </c>
      <c r="Z230" t="b">
        <f t="shared" si="293"/>
        <v>1</v>
      </c>
      <c r="AA230" t="b">
        <f t="shared" si="294"/>
        <v>1</v>
      </c>
      <c r="AB230" t="b">
        <f t="shared" si="295"/>
        <v>0</v>
      </c>
      <c r="AC230" t="b">
        <f t="shared" si="296"/>
        <v>0</v>
      </c>
      <c r="AD230" t="b">
        <f t="shared" si="297"/>
        <v>0</v>
      </c>
      <c r="AE230" t="b">
        <f t="shared" si="298"/>
        <v>0</v>
      </c>
      <c r="AF230" t="b">
        <f t="shared" si="299"/>
        <v>0</v>
      </c>
      <c r="AG230" t="b">
        <f t="shared" si="300"/>
        <v>1</v>
      </c>
      <c r="AH230" t="b">
        <f t="shared" si="301"/>
        <v>0</v>
      </c>
      <c r="AI230" t="b">
        <f t="shared" si="302"/>
        <v>0</v>
      </c>
      <c r="AJ230" t="b">
        <f t="shared" si="303"/>
        <v>0</v>
      </c>
      <c r="AK230" t="b">
        <f t="shared" si="304"/>
        <v>1</v>
      </c>
      <c r="AL230" t="b">
        <f t="shared" si="305"/>
        <v>0</v>
      </c>
      <c r="AM230" t="b">
        <f t="shared" si="306"/>
        <v>0</v>
      </c>
      <c r="AN230" t="b">
        <f t="shared" si="307"/>
        <v>0</v>
      </c>
      <c r="AO230" t="b">
        <f t="shared" si="308"/>
        <v>0</v>
      </c>
      <c r="AP230" t="b">
        <f t="shared" si="309"/>
        <v>0</v>
      </c>
      <c r="AQ230" t="b">
        <f t="shared" si="310"/>
        <v>0</v>
      </c>
      <c r="AR230" t="b">
        <f t="shared" si="311"/>
        <v>0</v>
      </c>
      <c r="AS230" t="b">
        <f t="shared" si="312"/>
        <v>0</v>
      </c>
      <c r="AT230" t="b">
        <f t="shared" si="313"/>
        <v>0</v>
      </c>
      <c r="AU230" t="b">
        <f t="shared" si="314"/>
        <v>0</v>
      </c>
      <c r="AV230" t="b">
        <f t="shared" si="315"/>
        <v>0</v>
      </c>
      <c r="AW230" t="b">
        <f t="shared" si="316"/>
        <v>0</v>
      </c>
      <c r="AX230" t="b">
        <f t="shared" si="317"/>
        <v>0</v>
      </c>
      <c r="AY230" t="b">
        <f t="shared" si="318"/>
        <v>0</v>
      </c>
      <c r="AZ230" t="b">
        <f t="shared" si="319"/>
        <v>0</v>
      </c>
      <c r="BA230" t="b">
        <f t="shared" si="320"/>
        <v>0</v>
      </c>
      <c r="BB230" t="b">
        <f t="shared" si="321"/>
        <v>0</v>
      </c>
      <c r="BC230" t="b">
        <f t="shared" si="322"/>
        <v>0</v>
      </c>
      <c r="BD230" t="b">
        <f t="shared" si="323"/>
        <v>0</v>
      </c>
      <c r="BE230" t="b">
        <f t="shared" si="324"/>
        <v>0</v>
      </c>
      <c r="BF230" t="b">
        <f t="shared" si="325"/>
        <v>0</v>
      </c>
      <c r="BG230" t="b">
        <f t="shared" si="326"/>
        <v>0</v>
      </c>
      <c r="BH230" t="b">
        <f t="shared" si="327"/>
        <v>0</v>
      </c>
      <c r="BI230" t="b">
        <f t="shared" si="328"/>
        <v>0</v>
      </c>
      <c r="BJ230" t="b">
        <f t="shared" si="329"/>
        <v>0</v>
      </c>
      <c r="BK230" t="b">
        <f t="shared" si="330"/>
        <v>0</v>
      </c>
      <c r="BL230" t="b">
        <f t="shared" si="331"/>
        <v>0</v>
      </c>
      <c r="BM230" t="b">
        <f t="shared" si="332"/>
        <v>0</v>
      </c>
      <c r="BN230" t="b">
        <f t="shared" si="333"/>
        <v>0</v>
      </c>
      <c r="BO230" t="b">
        <f t="shared" si="334"/>
        <v>1</v>
      </c>
      <c r="BP230" t="b">
        <f t="shared" si="335"/>
        <v>0</v>
      </c>
      <c r="BQ230" t="b">
        <f t="shared" si="336"/>
        <v>0</v>
      </c>
      <c r="BR230" t="b">
        <f t="shared" si="337"/>
        <v>0</v>
      </c>
      <c r="BS230" t="b">
        <f t="shared" si="338"/>
        <v>0</v>
      </c>
      <c r="BT230" t="b">
        <f t="shared" si="339"/>
        <v>0</v>
      </c>
      <c r="BU230" t="b">
        <f t="shared" si="340"/>
        <v>0</v>
      </c>
      <c r="BV230" t="b">
        <f t="shared" si="341"/>
        <v>0</v>
      </c>
      <c r="BW230" t="b">
        <f t="shared" si="342"/>
        <v>0</v>
      </c>
      <c r="BX230" t="b">
        <f t="shared" si="343"/>
        <v>1</v>
      </c>
      <c r="BY230" t="b">
        <f t="shared" si="344"/>
        <v>0</v>
      </c>
      <c r="BZ230" t="b">
        <f t="shared" si="345"/>
        <v>0</v>
      </c>
      <c r="CA230" t="b">
        <f t="shared" si="346"/>
        <v>0</v>
      </c>
      <c r="CB230" t="b">
        <f t="shared" si="347"/>
        <v>0</v>
      </c>
      <c r="CC230" t="b">
        <f t="shared" si="348"/>
        <v>0</v>
      </c>
      <c r="CD230" t="b">
        <f t="shared" si="349"/>
        <v>0</v>
      </c>
      <c r="CE230" t="b">
        <f t="shared" si="350"/>
        <v>0</v>
      </c>
      <c r="CF230" t="b">
        <f t="shared" si="351"/>
        <v>0</v>
      </c>
      <c r="CG230" t="b">
        <f t="shared" si="352"/>
        <v>0</v>
      </c>
      <c r="CH230" t="b">
        <f t="shared" si="353"/>
        <v>0</v>
      </c>
      <c r="CI230" t="b">
        <f t="shared" si="354"/>
        <v>0</v>
      </c>
      <c r="CJ230" t="b">
        <f t="shared" si="355"/>
        <v>0</v>
      </c>
      <c r="CK230" t="b">
        <f t="shared" si="356"/>
        <v>0</v>
      </c>
      <c r="CL230" t="b">
        <f t="shared" si="357"/>
        <v>0</v>
      </c>
      <c r="CM230" t="b">
        <f t="shared" si="358"/>
        <v>0</v>
      </c>
      <c r="CN230" t="b">
        <f t="shared" si="359"/>
        <v>0</v>
      </c>
      <c r="CO230" t="b">
        <f t="shared" si="360"/>
        <v>0</v>
      </c>
      <c r="CP230" t="b">
        <f t="shared" si="361"/>
        <v>0</v>
      </c>
      <c r="CQ230" t="b">
        <f t="shared" si="362"/>
        <v>0</v>
      </c>
      <c r="CR230" t="b">
        <f t="shared" si="363"/>
        <v>0</v>
      </c>
      <c r="CS230" t="b">
        <f t="shared" si="364"/>
        <v>0</v>
      </c>
      <c r="CT230" t="b">
        <f t="shared" si="365"/>
        <v>0</v>
      </c>
      <c r="CU230" t="b">
        <f t="shared" si="366"/>
        <v>0</v>
      </c>
      <c r="CV230" t="b">
        <f t="shared" si="367"/>
        <v>0</v>
      </c>
      <c r="CW230" t="b">
        <f t="shared" si="368"/>
        <v>0</v>
      </c>
      <c r="CX230" t="b">
        <f t="shared" si="369"/>
        <v>0</v>
      </c>
      <c r="CY230" t="b">
        <f t="shared" si="370"/>
        <v>0</v>
      </c>
      <c r="CZ230" t="b">
        <f t="shared" si="371"/>
        <v>0</v>
      </c>
      <c r="DA230" t="b">
        <f t="shared" si="372"/>
        <v>0</v>
      </c>
      <c r="DB230" t="b">
        <f t="shared" si="373"/>
        <v>0</v>
      </c>
      <c r="DC230" t="b">
        <f t="shared" si="374"/>
        <v>0</v>
      </c>
      <c r="DD230" t="b">
        <f t="shared" si="375"/>
        <v>0</v>
      </c>
    </row>
    <row r="231" spans="1:108">
      <c r="A231" s="4" t="s">
        <v>1913</v>
      </c>
      <c r="B231" t="s">
        <v>7374</v>
      </c>
      <c r="C231" t="s">
        <v>1860</v>
      </c>
      <c r="D231" s="4"/>
      <c r="E231" s="4" t="s">
        <v>987</v>
      </c>
      <c r="F231" t="s">
        <v>969</v>
      </c>
      <c r="G231" t="s">
        <v>970</v>
      </c>
      <c r="H231" t="s">
        <v>7428</v>
      </c>
      <c r="I231" t="s">
        <v>7418</v>
      </c>
      <c r="J231" s="4" t="s">
        <v>124</v>
      </c>
      <c r="K231" s="4" t="s">
        <v>16</v>
      </c>
      <c r="L231" s="4" t="s">
        <v>6713</v>
      </c>
      <c r="M231" t="s">
        <v>6079</v>
      </c>
      <c r="N231" s="4" t="s">
        <v>1245</v>
      </c>
      <c r="O231" s="4" t="b">
        <f t="shared" si="282"/>
        <v>1</v>
      </c>
      <c r="P231" s="4" t="b">
        <f t="shared" si="283"/>
        <v>0</v>
      </c>
      <c r="Q231" s="4" t="b">
        <f t="shared" si="284"/>
        <v>1</v>
      </c>
      <c r="R231" s="4" t="b">
        <f t="shared" si="285"/>
        <v>0</v>
      </c>
      <c r="S231" s="4" t="b">
        <f t="shared" si="286"/>
        <v>0</v>
      </c>
      <c r="T231" s="4" t="b">
        <f t="shared" si="287"/>
        <v>0</v>
      </c>
      <c r="U231" s="4" t="b">
        <f t="shared" si="288"/>
        <v>1</v>
      </c>
      <c r="V231" s="4" t="b">
        <f t="shared" si="289"/>
        <v>0</v>
      </c>
      <c r="W231" s="4" t="b">
        <f t="shared" si="290"/>
        <v>0</v>
      </c>
      <c r="X231" s="4" t="b">
        <f t="shared" si="291"/>
        <v>0</v>
      </c>
      <c r="Y231" s="4" t="b">
        <f t="shared" si="292"/>
        <v>0</v>
      </c>
      <c r="Z231" s="4" t="b">
        <f t="shared" si="293"/>
        <v>0</v>
      </c>
      <c r="AA231" s="4" t="b">
        <f t="shared" si="294"/>
        <v>0</v>
      </c>
      <c r="AB231" s="4" t="b">
        <f t="shared" si="295"/>
        <v>0</v>
      </c>
      <c r="AC231" s="4" t="b">
        <f t="shared" si="296"/>
        <v>0</v>
      </c>
      <c r="AD231" s="4" t="b">
        <f t="shared" si="297"/>
        <v>0</v>
      </c>
      <c r="AE231" s="4" t="b">
        <f t="shared" si="298"/>
        <v>0</v>
      </c>
      <c r="AF231" s="4" t="b">
        <f t="shared" si="299"/>
        <v>0</v>
      </c>
      <c r="AG231" s="4" t="b">
        <f t="shared" si="300"/>
        <v>0</v>
      </c>
      <c r="AH231" s="4" t="b">
        <f t="shared" si="301"/>
        <v>1</v>
      </c>
      <c r="AI231" s="4" t="b">
        <f t="shared" si="302"/>
        <v>0</v>
      </c>
      <c r="AJ231" s="4" t="b">
        <f t="shared" si="303"/>
        <v>0</v>
      </c>
      <c r="AK231" s="4" t="b">
        <f t="shared" si="304"/>
        <v>0</v>
      </c>
      <c r="AL231" s="4" t="b">
        <f t="shared" si="305"/>
        <v>0</v>
      </c>
      <c r="AM231" s="4" t="b">
        <f t="shared" si="306"/>
        <v>0</v>
      </c>
      <c r="AN231" s="4" t="b">
        <f t="shared" si="307"/>
        <v>0</v>
      </c>
      <c r="AO231" s="4" t="b">
        <f t="shared" si="308"/>
        <v>0</v>
      </c>
      <c r="AP231" s="4" t="b">
        <f t="shared" si="309"/>
        <v>0</v>
      </c>
      <c r="AQ231" s="4" t="b">
        <f t="shared" si="310"/>
        <v>0</v>
      </c>
      <c r="AR231" s="4" t="b">
        <f t="shared" si="311"/>
        <v>0</v>
      </c>
      <c r="AS231" s="4" t="b">
        <f t="shared" si="312"/>
        <v>0</v>
      </c>
      <c r="AT231" s="4" t="b">
        <f t="shared" si="313"/>
        <v>0</v>
      </c>
      <c r="AU231" s="4" t="b">
        <f t="shared" si="314"/>
        <v>0</v>
      </c>
      <c r="AV231" s="4" t="b">
        <f t="shared" si="315"/>
        <v>0</v>
      </c>
      <c r="AW231" s="4" t="b">
        <f t="shared" si="316"/>
        <v>0</v>
      </c>
      <c r="AX231" s="4" t="b">
        <f t="shared" si="317"/>
        <v>0</v>
      </c>
      <c r="AY231" s="4" t="b">
        <f t="shared" si="318"/>
        <v>0</v>
      </c>
      <c r="AZ231" s="4" t="b">
        <f t="shared" si="319"/>
        <v>0</v>
      </c>
      <c r="BA231" s="4" t="b">
        <f t="shared" si="320"/>
        <v>0</v>
      </c>
      <c r="BB231" s="4" t="b">
        <f t="shared" si="321"/>
        <v>0</v>
      </c>
      <c r="BC231" s="4" t="b">
        <f t="shared" si="322"/>
        <v>0</v>
      </c>
      <c r="BD231" s="4" t="b">
        <f t="shared" si="323"/>
        <v>0</v>
      </c>
      <c r="BE231" s="4" t="b">
        <f t="shared" si="324"/>
        <v>0</v>
      </c>
      <c r="BF231" s="4" t="b">
        <f t="shared" si="325"/>
        <v>0</v>
      </c>
      <c r="BG231" s="4" t="b">
        <f t="shared" si="326"/>
        <v>0</v>
      </c>
      <c r="BH231" s="4" t="b">
        <f t="shared" si="327"/>
        <v>0</v>
      </c>
      <c r="BI231" s="4" t="b">
        <f t="shared" si="328"/>
        <v>0</v>
      </c>
      <c r="BJ231" s="4" t="b">
        <f t="shared" si="329"/>
        <v>0</v>
      </c>
      <c r="BK231" s="4" t="b">
        <f t="shared" si="330"/>
        <v>0</v>
      </c>
      <c r="BL231" s="4" t="b">
        <f t="shared" si="331"/>
        <v>0</v>
      </c>
      <c r="BM231" s="4" t="b">
        <f t="shared" si="332"/>
        <v>0</v>
      </c>
      <c r="BN231" s="4" t="b">
        <f t="shared" si="333"/>
        <v>0</v>
      </c>
      <c r="BO231" s="4" t="b">
        <f t="shared" si="334"/>
        <v>0</v>
      </c>
      <c r="BP231" s="4" t="b">
        <f t="shared" si="335"/>
        <v>0</v>
      </c>
      <c r="BQ231" s="4" t="b">
        <f t="shared" si="336"/>
        <v>0</v>
      </c>
      <c r="BR231" s="4" t="b">
        <f t="shared" si="337"/>
        <v>0</v>
      </c>
      <c r="BS231" s="4" t="b">
        <f t="shared" si="338"/>
        <v>1</v>
      </c>
      <c r="BT231" s="4" t="b">
        <f t="shared" si="339"/>
        <v>0</v>
      </c>
      <c r="BU231" s="4" t="b">
        <f t="shared" si="340"/>
        <v>0</v>
      </c>
      <c r="BV231" s="4" t="b">
        <f t="shared" si="341"/>
        <v>0</v>
      </c>
      <c r="BW231" s="4" t="b">
        <f t="shared" si="342"/>
        <v>0</v>
      </c>
      <c r="BX231" s="4" t="b">
        <f t="shared" si="343"/>
        <v>0</v>
      </c>
      <c r="BY231" s="4" t="b">
        <f t="shared" si="344"/>
        <v>0</v>
      </c>
      <c r="BZ231" s="4" t="b">
        <f t="shared" si="345"/>
        <v>0</v>
      </c>
      <c r="CA231" s="4" t="b">
        <f t="shared" si="346"/>
        <v>0</v>
      </c>
      <c r="CB231" s="4" t="b">
        <f t="shared" si="347"/>
        <v>0</v>
      </c>
      <c r="CC231" s="4" t="b">
        <f t="shared" si="348"/>
        <v>0</v>
      </c>
      <c r="CD231" s="4" t="b">
        <f t="shared" si="349"/>
        <v>0</v>
      </c>
      <c r="CE231" s="4" t="b">
        <f t="shared" si="350"/>
        <v>0</v>
      </c>
      <c r="CF231" s="4" t="b">
        <f t="shared" si="351"/>
        <v>0</v>
      </c>
      <c r="CG231" s="4" t="b">
        <f t="shared" si="352"/>
        <v>0</v>
      </c>
      <c r="CH231" s="4" t="b">
        <f t="shared" si="353"/>
        <v>0</v>
      </c>
      <c r="CI231" s="4" t="b">
        <f t="shared" si="354"/>
        <v>0</v>
      </c>
      <c r="CJ231" s="4" t="b">
        <f t="shared" si="355"/>
        <v>0</v>
      </c>
      <c r="CK231" s="4" t="b">
        <f t="shared" si="356"/>
        <v>0</v>
      </c>
      <c r="CL231" s="4" t="b">
        <f t="shared" si="357"/>
        <v>0</v>
      </c>
      <c r="CM231" s="4" t="b">
        <f t="shared" si="358"/>
        <v>0</v>
      </c>
      <c r="CN231" s="4" t="b">
        <f t="shared" si="359"/>
        <v>0</v>
      </c>
      <c r="CO231" s="4" t="b">
        <f t="shared" si="360"/>
        <v>0</v>
      </c>
      <c r="CP231" s="4" t="b">
        <f t="shared" si="361"/>
        <v>0</v>
      </c>
      <c r="CQ231" s="4" t="b">
        <f t="shared" si="362"/>
        <v>0</v>
      </c>
      <c r="CR231" s="4" t="b">
        <f t="shared" si="363"/>
        <v>0</v>
      </c>
      <c r="CS231" s="4" t="b">
        <f t="shared" si="364"/>
        <v>0</v>
      </c>
      <c r="CT231" s="4" t="b">
        <f t="shared" si="365"/>
        <v>0</v>
      </c>
      <c r="CU231" s="4" t="b">
        <f t="shared" si="366"/>
        <v>0</v>
      </c>
      <c r="CV231" s="4" t="b">
        <f t="shared" si="367"/>
        <v>0</v>
      </c>
      <c r="CW231" s="4" t="b">
        <f t="shared" si="368"/>
        <v>0</v>
      </c>
      <c r="CX231" s="4" t="b">
        <f t="shared" si="369"/>
        <v>0</v>
      </c>
      <c r="CY231" s="4" t="b">
        <f t="shared" si="370"/>
        <v>0</v>
      </c>
      <c r="CZ231" s="4" t="b">
        <f t="shared" si="371"/>
        <v>0</v>
      </c>
      <c r="DA231" s="4" t="b">
        <f t="shared" si="372"/>
        <v>0</v>
      </c>
      <c r="DB231" s="4" t="b">
        <f t="shared" si="373"/>
        <v>0</v>
      </c>
      <c r="DC231" s="4" t="b">
        <f t="shared" si="374"/>
        <v>0</v>
      </c>
      <c r="DD231" s="4" t="b">
        <f t="shared" si="375"/>
        <v>0</v>
      </c>
    </row>
    <row r="232" spans="1:108">
      <c r="A232" t="s">
        <v>1914</v>
      </c>
      <c r="B232" t="s">
        <v>7375</v>
      </c>
      <c r="C232" t="s">
        <v>1860</v>
      </c>
      <c r="E232" t="s">
        <v>987</v>
      </c>
      <c r="F232" t="s">
        <v>969</v>
      </c>
      <c r="G232" t="s">
        <v>970</v>
      </c>
      <c r="H232" t="s">
        <v>7428</v>
      </c>
      <c r="I232" t="s">
        <v>7418</v>
      </c>
      <c r="J232" t="s">
        <v>124</v>
      </c>
      <c r="K232" t="s">
        <v>16</v>
      </c>
      <c r="L232" t="s">
        <v>6461</v>
      </c>
      <c r="M232" t="s">
        <v>6079</v>
      </c>
      <c r="N232" t="s">
        <v>1915</v>
      </c>
      <c r="O232" t="b">
        <f t="shared" si="282"/>
        <v>0</v>
      </c>
      <c r="P232" t="b">
        <f t="shared" si="283"/>
        <v>0</v>
      </c>
      <c r="Q232" t="b">
        <f t="shared" si="284"/>
        <v>1</v>
      </c>
      <c r="R232" t="b">
        <f t="shared" si="285"/>
        <v>1</v>
      </c>
      <c r="S232" t="b">
        <f t="shared" si="286"/>
        <v>0</v>
      </c>
      <c r="T232" t="b">
        <f t="shared" si="287"/>
        <v>0</v>
      </c>
      <c r="U232" t="b">
        <f t="shared" si="288"/>
        <v>1</v>
      </c>
      <c r="V232" t="b">
        <f t="shared" si="289"/>
        <v>1</v>
      </c>
      <c r="W232" t="b">
        <f t="shared" si="290"/>
        <v>0</v>
      </c>
      <c r="X232" t="b">
        <f t="shared" si="291"/>
        <v>0</v>
      </c>
      <c r="Y232" t="b">
        <f t="shared" si="292"/>
        <v>0</v>
      </c>
      <c r="Z232" t="b">
        <f t="shared" si="293"/>
        <v>0</v>
      </c>
      <c r="AA232" t="b">
        <f t="shared" si="294"/>
        <v>1</v>
      </c>
      <c r="AB232" t="b">
        <f t="shared" si="295"/>
        <v>0</v>
      </c>
      <c r="AC232" t="b">
        <f t="shared" si="296"/>
        <v>0</v>
      </c>
      <c r="AD232" t="b">
        <f t="shared" si="297"/>
        <v>0</v>
      </c>
      <c r="AE232" t="b">
        <f t="shared" si="298"/>
        <v>0</v>
      </c>
      <c r="AF232" t="b">
        <f t="shared" si="299"/>
        <v>0</v>
      </c>
      <c r="AG232" t="b">
        <f t="shared" si="300"/>
        <v>0</v>
      </c>
      <c r="AH232" t="b">
        <f t="shared" si="301"/>
        <v>1</v>
      </c>
      <c r="AI232" t="b">
        <f t="shared" si="302"/>
        <v>0</v>
      </c>
      <c r="AJ232" t="b">
        <f t="shared" si="303"/>
        <v>0</v>
      </c>
      <c r="AK232" t="b">
        <f t="shared" si="304"/>
        <v>0</v>
      </c>
      <c r="AL232" t="b">
        <f t="shared" si="305"/>
        <v>0</v>
      </c>
      <c r="AM232" t="b">
        <f t="shared" si="306"/>
        <v>0</v>
      </c>
      <c r="AN232" t="b">
        <f t="shared" si="307"/>
        <v>0</v>
      </c>
      <c r="AO232" t="b">
        <f t="shared" si="308"/>
        <v>0</v>
      </c>
      <c r="AP232" t="b">
        <f t="shared" si="309"/>
        <v>0</v>
      </c>
      <c r="AQ232" t="b">
        <f t="shared" si="310"/>
        <v>0</v>
      </c>
      <c r="AR232" t="b">
        <f t="shared" si="311"/>
        <v>0</v>
      </c>
      <c r="AS232" t="b">
        <f t="shared" si="312"/>
        <v>0</v>
      </c>
      <c r="AT232" t="b">
        <f t="shared" si="313"/>
        <v>0</v>
      </c>
      <c r="AU232" t="b">
        <f t="shared" si="314"/>
        <v>0</v>
      </c>
      <c r="AV232" t="b">
        <f t="shared" si="315"/>
        <v>0</v>
      </c>
      <c r="AW232" t="b">
        <f t="shared" si="316"/>
        <v>0</v>
      </c>
      <c r="AX232" t="b">
        <f t="shared" si="317"/>
        <v>0</v>
      </c>
      <c r="AY232" t="b">
        <f t="shared" si="318"/>
        <v>0</v>
      </c>
      <c r="AZ232" t="b">
        <f t="shared" si="319"/>
        <v>0</v>
      </c>
      <c r="BA232" t="b">
        <f t="shared" si="320"/>
        <v>0</v>
      </c>
      <c r="BB232" t="b">
        <f t="shared" si="321"/>
        <v>0</v>
      </c>
      <c r="BC232" t="b">
        <f t="shared" si="322"/>
        <v>1</v>
      </c>
      <c r="BD232" t="b">
        <f t="shared" si="323"/>
        <v>0</v>
      </c>
      <c r="BE232" t="b">
        <f t="shared" si="324"/>
        <v>0</v>
      </c>
      <c r="BF232" t="b">
        <f t="shared" si="325"/>
        <v>0</v>
      </c>
      <c r="BG232" t="b">
        <f t="shared" si="326"/>
        <v>0</v>
      </c>
      <c r="BH232" t="b">
        <f t="shared" si="327"/>
        <v>0</v>
      </c>
      <c r="BI232" t="b">
        <f t="shared" si="328"/>
        <v>0</v>
      </c>
      <c r="BJ232" t="b">
        <f t="shared" si="329"/>
        <v>0</v>
      </c>
      <c r="BK232" t="b">
        <f t="shared" si="330"/>
        <v>0</v>
      </c>
      <c r="BL232" t="b">
        <f t="shared" si="331"/>
        <v>0</v>
      </c>
      <c r="BM232" t="b">
        <f t="shared" si="332"/>
        <v>0</v>
      </c>
      <c r="BN232" t="b">
        <f t="shared" si="333"/>
        <v>0</v>
      </c>
      <c r="BO232" t="b">
        <f t="shared" si="334"/>
        <v>0</v>
      </c>
      <c r="BP232" t="b">
        <f t="shared" si="335"/>
        <v>0</v>
      </c>
      <c r="BQ232" t="b">
        <f t="shared" si="336"/>
        <v>0</v>
      </c>
      <c r="BR232" t="b">
        <f t="shared" si="337"/>
        <v>0</v>
      </c>
      <c r="BS232" t="b">
        <f t="shared" si="338"/>
        <v>0</v>
      </c>
      <c r="BT232" t="b">
        <f t="shared" si="339"/>
        <v>0</v>
      </c>
      <c r="BU232" t="b">
        <f t="shared" si="340"/>
        <v>0</v>
      </c>
      <c r="BV232" t="b">
        <f t="shared" si="341"/>
        <v>0</v>
      </c>
      <c r="BW232" t="b">
        <f t="shared" si="342"/>
        <v>0</v>
      </c>
      <c r="BX232" t="b">
        <f t="shared" si="343"/>
        <v>0</v>
      </c>
      <c r="BY232" t="b">
        <f t="shared" si="344"/>
        <v>0</v>
      </c>
      <c r="BZ232" t="b">
        <f t="shared" si="345"/>
        <v>0</v>
      </c>
      <c r="CA232" t="b">
        <f t="shared" si="346"/>
        <v>0</v>
      </c>
      <c r="CB232" t="b">
        <f t="shared" si="347"/>
        <v>0</v>
      </c>
      <c r="CC232" t="b">
        <f t="shared" si="348"/>
        <v>0</v>
      </c>
      <c r="CD232" t="b">
        <f t="shared" si="349"/>
        <v>0</v>
      </c>
      <c r="CE232" t="b">
        <f t="shared" si="350"/>
        <v>0</v>
      </c>
      <c r="CF232" t="b">
        <f t="shared" si="351"/>
        <v>0</v>
      </c>
      <c r="CG232" t="b">
        <f t="shared" si="352"/>
        <v>0</v>
      </c>
      <c r="CH232" t="b">
        <f t="shared" si="353"/>
        <v>0</v>
      </c>
      <c r="CI232" t="b">
        <f t="shared" si="354"/>
        <v>0</v>
      </c>
      <c r="CJ232" t="b">
        <f t="shared" si="355"/>
        <v>0</v>
      </c>
      <c r="CK232" t="b">
        <f t="shared" si="356"/>
        <v>0</v>
      </c>
      <c r="CL232" t="b">
        <f t="shared" si="357"/>
        <v>0</v>
      </c>
      <c r="CM232" t="b">
        <f t="shared" si="358"/>
        <v>0</v>
      </c>
      <c r="CN232" t="b">
        <f t="shared" si="359"/>
        <v>0</v>
      </c>
      <c r="CO232" t="b">
        <f t="shared" si="360"/>
        <v>0</v>
      </c>
      <c r="CP232" t="b">
        <f t="shared" si="361"/>
        <v>0</v>
      </c>
      <c r="CQ232" t="b">
        <f t="shared" si="362"/>
        <v>0</v>
      </c>
      <c r="CR232" t="b">
        <f t="shared" si="363"/>
        <v>0</v>
      </c>
      <c r="CS232" t="b">
        <f t="shared" si="364"/>
        <v>0</v>
      </c>
      <c r="CT232" t="b">
        <f t="shared" si="365"/>
        <v>0</v>
      </c>
      <c r="CU232" t="b">
        <f t="shared" si="366"/>
        <v>0</v>
      </c>
      <c r="CV232" t="b">
        <f t="shared" si="367"/>
        <v>0</v>
      </c>
      <c r="CW232" t="b">
        <f t="shared" si="368"/>
        <v>0</v>
      </c>
      <c r="CX232" t="b">
        <f t="shared" si="369"/>
        <v>0</v>
      </c>
      <c r="CY232" t="b">
        <f t="shared" si="370"/>
        <v>0</v>
      </c>
      <c r="CZ232" t="b">
        <f t="shared" si="371"/>
        <v>0</v>
      </c>
      <c r="DA232" t="b">
        <f t="shared" si="372"/>
        <v>0</v>
      </c>
      <c r="DB232" t="b">
        <f t="shared" si="373"/>
        <v>0</v>
      </c>
      <c r="DC232" t="b">
        <f t="shared" si="374"/>
        <v>0</v>
      </c>
      <c r="DD232" t="b">
        <f t="shared" si="375"/>
        <v>0</v>
      </c>
    </row>
    <row r="233" spans="1:108">
      <c r="A233" t="s">
        <v>1916</v>
      </c>
      <c r="B233" t="s">
        <v>7375</v>
      </c>
      <c r="C233" t="s">
        <v>1860</v>
      </c>
      <c r="E233" t="s">
        <v>987</v>
      </c>
      <c r="F233" t="s">
        <v>969</v>
      </c>
      <c r="G233" t="s">
        <v>970</v>
      </c>
      <c r="H233" t="s">
        <v>7428</v>
      </c>
      <c r="I233" t="s">
        <v>7418</v>
      </c>
      <c r="J233" t="s">
        <v>204</v>
      </c>
      <c r="K233" t="s">
        <v>205</v>
      </c>
      <c r="L233" t="s">
        <v>6714</v>
      </c>
      <c r="M233" t="s">
        <v>6079</v>
      </c>
      <c r="N233" t="s">
        <v>1917</v>
      </c>
      <c r="O233" t="b">
        <f t="shared" si="282"/>
        <v>0</v>
      </c>
      <c r="P233" t="b">
        <f t="shared" si="283"/>
        <v>1</v>
      </c>
      <c r="Q233" t="b">
        <f t="shared" si="284"/>
        <v>0</v>
      </c>
      <c r="R233" t="b">
        <f t="shared" si="285"/>
        <v>0</v>
      </c>
      <c r="S233" t="b">
        <f t="shared" si="286"/>
        <v>0</v>
      </c>
      <c r="T233" t="b">
        <f t="shared" si="287"/>
        <v>1</v>
      </c>
      <c r="U233" t="b">
        <f t="shared" si="288"/>
        <v>0</v>
      </c>
      <c r="V233" t="b">
        <f t="shared" si="289"/>
        <v>0</v>
      </c>
      <c r="W233" t="b">
        <f t="shared" si="290"/>
        <v>0</v>
      </c>
      <c r="X233" t="b">
        <f t="shared" si="291"/>
        <v>0</v>
      </c>
      <c r="Y233" t="b">
        <f t="shared" si="292"/>
        <v>0</v>
      </c>
      <c r="Z233" t="b">
        <f t="shared" si="293"/>
        <v>0</v>
      </c>
      <c r="AA233" t="b">
        <f t="shared" si="294"/>
        <v>0</v>
      </c>
      <c r="AB233" t="b">
        <f t="shared" si="295"/>
        <v>0</v>
      </c>
      <c r="AC233" t="b">
        <f t="shared" si="296"/>
        <v>0</v>
      </c>
      <c r="AD233" t="b">
        <f t="shared" si="297"/>
        <v>0</v>
      </c>
      <c r="AE233" t="b">
        <f t="shared" si="298"/>
        <v>0</v>
      </c>
      <c r="AF233" t="b">
        <f t="shared" si="299"/>
        <v>0</v>
      </c>
      <c r="AG233" t="b">
        <f t="shared" si="300"/>
        <v>0</v>
      </c>
      <c r="AH233" t="b">
        <f t="shared" si="301"/>
        <v>0</v>
      </c>
      <c r="AI233" t="b">
        <f t="shared" si="302"/>
        <v>0</v>
      </c>
      <c r="AJ233" t="b">
        <f t="shared" si="303"/>
        <v>0</v>
      </c>
      <c r="AK233" t="b">
        <f t="shared" si="304"/>
        <v>0</v>
      </c>
      <c r="AL233" t="b">
        <f t="shared" si="305"/>
        <v>1</v>
      </c>
      <c r="AM233" t="b">
        <f t="shared" si="306"/>
        <v>0</v>
      </c>
      <c r="AN233" t="b">
        <f t="shared" si="307"/>
        <v>0</v>
      </c>
      <c r="AO233" t="b">
        <f t="shared" si="308"/>
        <v>0</v>
      </c>
      <c r="AP233" t="b">
        <f t="shared" si="309"/>
        <v>0</v>
      </c>
      <c r="AQ233" t="b">
        <f t="shared" si="310"/>
        <v>0</v>
      </c>
      <c r="AR233" t="b">
        <f t="shared" si="311"/>
        <v>0</v>
      </c>
      <c r="AS233" t="b">
        <f t="shared" si="312"/>
        <v>0</v>
      </c>
      <c r="AT233" t="b">
        <f t="shared" si="313"/>
        <v>0</v>
      </c>
      <c r="AU233" t="b">
        <f t="shared" si="314"/>
        <v>0</v>
      </c>
      <c r="AV233" t="b">
        <f t="shared" si="315"/>
        <v>0</v>
      </c>
      <c r="AW233" t="b">
        <f t="shared" si="316"/>
        <v>0</v>
      </c>
      <c r="AX233" t="b">
        <f t="shared" si="317"/>
        <v>0</v>
      </c>
      <c r="AY233" t="b">
        <f t="shared" si="318"/>
        <v>0</v>
      </c>
      <c r="AZ233" t="b">
        <f t="shared" si="319"/>
        <v>0</v>
      </c>
      <c r="BA233" t="b">
        <f t="shared" si="320"/>
        <v>0</v>
      </c>
      <c r="BB233" t="b">
        <f t="shared" si="321"/>
        <v>0</v>
      </c>
      <c r="BC233" t="b">
        <f t="shared" si="322"/>
        <v>0</v>
      </c>
      <c r="BD233" t="b">
        <f t="shared" si="323"/>
        <v>0</v>
      </c>
      <c r="BE233" t="b">
        <f t="shared" si="324"/>
        <v>0</v>
      </c>
      <c r="BF233" t="b">
        <f t="shared" si="325"/>
        <v>0</v>
      </c>
      <c r="BG233" t="b">
        <f t="shared" si="326"/>
        <v>0</v>
      </c>
      <c r="BH233" t="b">
        <f t="shared" si="327"/>
        <v>0</v>
      </c>
      <c r="BI233" t="b">
        <f t="shared" si="328"/>
        <v>0</v>
      </c>
      <c r="BJ233" t="b">
        <f t="shared" si="329"/>
        <v>0</v>
      </c>
      <c r="BK233" t="b">
        <f t="shared" si="330"/>
        <v>0</v>
      </c>
      <c r="BL233" t="b">
        <f t="shared" si="331"/>
        <v>0</v>
      </c>
      <c r="BM233" t="b">
        <f t="shared" si="332"/>
        <v>0</v>
      </c>
      <c r="BN233" t="b">
        <f t="shared" si="333"/>
        <v>0</v>
      </c>
      <c r="BO233" t="b">
        <f t="shared" si="334"/>
        <v>0</v>
      </c>
      <c r="BP233" t="b">
        <f t="shared" si="335"/>
        <v>1</v>
      </c>
      <c r="BQ233" t="b">
        <f t="shared" si="336"/>
        <v>0</v>
      </c>
      <c r="BR233" t="b">
        <f t="shared" si="337"/>
        <v>0</v>
      </c>
      <c r="BS233" t="b">
        <f t="shared" si="338"/>
        <v>0</v>
      </c>
      <c r="BT233" t="b">
        <f t="shared" si="339"/>
        <v>0</v>
      </c>
      <c r="BU233" t="b">
        <f t="shared" si="340"/>
        <v>0</v>
      </c>
      <c r="BV233" t="b">
        <f t="shared" si="341"/>
        <v>0</v>
      </c>
      <c r="BW233" t="b">
        <f t="shared" si="342"/>
        <v>0</v>
      </c>
      <c r="BX233" t="b">
        <f t="shared" si="343"/>
        <v>0</v>
      </c>
      <c r="BY233" t="b">
        <f t="shared" si="344"/>
        <v>0</v>
      </c>
      <c r="BZ233" t="b">
        <f t="shared" si="345"/>
        <v>0</v>
      </c>
      <c r="CA233" t="b">
        <f t="shared" si="346"/>
        <v>0</v>
      </c>
      <c r="CB233" t="b">
        <f t="shared" si="347"/>
        <v>0</v>
      </c>
      <c r="CC233" t="b">
        <f t="shared" si="348"/>
        <v>0</v>
      </c>
      <c r="CD233" t="b">
        <f t="shared" si="349"/>
        <v>0</v>
      </c>
      <c r="CE233" t="b">
        <f t="shared" si="350"/>
        <v>1</v>
      </c>
      <c r="CF233" t="b">
        <f t="shared" si="351"/>
        <v>0</v>
      </c>
      <c r="CG233" t="b">
        <f t="shared" si="352"/>
        <v>0</v>
      </c>
      <c r="CH233" t="b">
        <f t="shared" si="353"/>
        <v>0</v>
      </c>
      <c r="CI233" t="b">
        <f t="shared" si="354"/>
        <v>0</v>
      </c>
      <c r="CJ233" t="b">
        <f t="shared" si="355"/>
        <v>0</v>
      </c>
      <c r="CK233" t="b">
        <f t="shared" si="356"/>
        <v>0</v>
      </c>
      <c r="CL233" t="b">
        <f t="shared" si="357"/>
        <v>0</v>
      </c>
      <c r="CM233" t="b">
        <f t="shared" si="358"/>
        <v>0</v>
      </c>
      <c r="CN233" t="b">
        <f t="shared" si="359"/>
        <v>0</v>
      </c>
      <c r="CO233" t="b">
        <f t="shared" si="360"/>
        <v>0</v>
      </c>
      <c r="CP233" t="b">
        <f t="shared" si="361"/>
        <v>0</v>
      </c>
      <c r="CQ233" t="b">
        <f t="shared" si="362"/>
        <v>0</v>
      </c>
      <c r="CR233" t="b">
        <f t="shared" si="363"/>
        <v>0</v>
      </c>
      <c r="CS233" t="b">
        <f t="shared" si="364"/>
        <v>0</v>
      </c>
      <c r="CT233" t="b">
        <f t="shared" si="365"/>
        <v>0</v>
      </c>
      <c r="CU233" t="b">
        <f t="shared" si="366"/>
        <v>0</v>
      </c>
      <c r="CV233" t="b">
        <f t="shared" si="367"/>
        <v>0</v>
      </c>
      <c r="CW233" t="b">
        <f t="shared" si="368"/>
        <v>0</v>
      </c>
      <c r="CX233" t="b">
        <f t="shared" si="369"/>
        <v>0</v>
      </c>
      <c r="CY233" t="b">
        <f t="shared" si="370"/>
        <v>0</v>
      </c>
      <c r="CZ233" t="b">
        <f t="shared" si="371"/>
        <v>0</v>
      </c>
      <c r="DA233" t="b">
        <f t="shared" si="372"/>
        <v>0</v>
      </c>
      <c r="DB233" t="b">
        <f t="shared" si="373"/>
        <v>0</v>
      </c>
      <c r="DC233" t="b">
        <f t="shared" si="374"/>
        <v>0</v>
      </c>
      <c r="DD233" t="b">
        <f t="shared" si="375"/>
        <v>0</v>
      </c>
    </row>
    <row r="234" spans="1:108">
      <c r="A234" t="s">
        <v>1918</v>
      </c>
      <c r="B234" t="s">
        <v>7375</v>
      </c>
      <c r="C234" t="s">
        <v>1860</v>
      </c>
      <c r="E234" t="s">
        <v>987</v>
      </c>
      <c r="F234" t="s">
        <v>969</v>
      </c>
      <c r="G234" t="s">
        <v>970</v>
      </c>
      <c r="H234" t="s">
        <v>7428</v>
      </c>
      <c r="I234" t="s">
        <v>7418</v>
      </c>
      <c r="J234" t="s">
        <v>16</v>
      </c>
      <c r="K234" t="s">
        <v>16</v>
      </c>
      <c r="L234" t="s">
        <v>6715</v>
      </c>
      <c r="M234" t="s">
        <v>6079</v>
      </c>
      <c r="N234" t="s">
        <v>1919</v>
      </c>
      <c r="O234" t="b">
        <f t="shared" si="282"/>
        <v>0</v>
      </c>
      <c r="P234" t="b">
        <f t="shared" si="283"/>
        <v>1</v>
      </c>
      <c r="Q234" t="b">
        <f t="shared" si="284"/>
        <v>0</v>
      </c>
      <c r="R234" t="b">
        <f t="shared" si="285"/>
        <v>0</v>
      </c>
      <c r="S234" t="b">
        <f t="shared" si="286"/>
        <v>0</v>
      </c>
      <c r="T234" t="b">
        <f t="shared" si="287"/>
        <v>1</v>
      </c>
      <c r="U234" t="b">
        <f t="shared" si="288"/>
        <v>0</v>
      </c>
      <c r="V234" t="b">
        <f t="shared" si="289"/>
        <v>0</v>
      </c>
      <c r="W234" t="b">
        <f t="shared" si="290"/>
        <v>0</v>
      </c>
      <c r="X234" t="b">
        <f t="shared" si="291"/>
        <v>0</v>
      </c>
      <c r="Y234" t="b">
        <f t="shared" si="292"/>
        <v>0</v>
      </c>
      <c r="Z234" t="b">
        <f t="shared" si="293"/>
        <v>0</v>
      </c>
      <c r="AA234" t="b">
        <f t="shared" si="294"/>
        <v>0</v>
      </c>
      <c r="AB234" t="b">
        <f t="shared" si="295"/>
        <v>0</v>
      </c>
      <c r="AC234" t="b">
        <f t="shared" si="296"/>
        <v>0</v>
      </c>
      <c r="AD234" t="b">
        <f t="shared" si="297"/>
        <v>0</v>
      </c>
      <c r="AE234" t="b">
        <f t="shared" si="298"/>
        <v>0</v>
      </c>
      <c r="AF234" t="b">
        <f t="shared" si="299"/>
        <v>0</v>
      </c>
      <c r="AG234" t="b">
        <f t="shared" si="300"/>
        <v>0</v>
      </c>
      <c r="AH234" t="b">
        <f t="shared" si="301"/>
        <v>0</v>
      </c>
      <c r="AI234" t="b">
        <f t="shared" si="302"/>
        <v>0</v>
      </c>
      <c r="AJ234" t="b">
        <f t="shared" si="303"/>
        <v>0</v>
      </c>
      <c r="AK234" t="b">
        <f t="shared" si="304"/>
        <v>0</v>
      </c>
      <c r="AL234" t="b">
        <f t="shared" si="305"/>
        <v>0</v>
      </c>
      <c r="AM234" t="b">
        <f t="shared" si="306"/>
        <v>0</v>
      </c>
      <c r="AN234" t="b">
        <f t="shared" si="307"/>
        <v>0</v>
      </c>
      <c r="AO234" t="b">
        <f t="shared" si="308"/>
        <v>0</v>
      </c>
      <c r="AP234" t="b">
        <f t="shared" si="309"/>
        <v>0</v>
      </c>
      <c r="AQ234" t="b">
        <f t="shared" si="310"/>
        <v>0</v>
      </c>
      <c r="AR234" t="b">
        <f t="shared" si="311"/>
        <v>0</v>
      </c>
      <c r="AS234" t="b">
        <f t="shared" si="312"/>
        <v>0</v>
      </c>
      <c r="AT234" t="b">
        <f t="shared" si="313"/>
        <v>0</v>
      </c>
      <c r="AU234" t="b">
        <f t="shared" si="314"/>
        <v>0</v>
      </c>
      <c r="AV234" t="b">
        <f t="shared" si="315"/>
        <v>0</v>
      </c>
      <c r="AW234" t="b">
        <f t="shared" si="316"/>
        <v>0</v>
      </c>
      <c r="AX234" t="b">
        <f t="shared" si="317"/>
        <v>0</v>
      </c>
      <c r="AY234" t="b">
        <f t="shared" si="318"/>
        <v>0</v>
      </c>
      <c r="AZ234" t="b">
        <f t="shared" si="319"/>
        <v>1</v>
      </c>
      <c r="BA234" t="b">
        <f t="shared" si="320"/>
        <v>0</v>
      </c>
      <c r="BB234" t="b">
        <f t="shared" si="321"/>
        <v>0</v>
      </c>
      <c r="BC234" t="b">
        <f t="shared" si="322"/>
        <v>0</v>
      </c>
      <c r="BD234" t="b">
        <f t="shared" si="323"/>
        <v>0</v>
      </c>
      <c r="BE234" t="b">
        <f t="shared" si="324"/>
        <v>0</v>
      </c>
      <c r="BF234" t="b">
        <f t="shared" si="325"/>
        <v>0</v>
      </c>
      <c r="BG234" t="b">
        <f t="shared" si="326"/>
        <v>0</v>
      </c>
      <c r="BH234" t="b">
        <f t="shared" si="327"/>
        <v>0</v>
      </c>
      <c r="BI234" t="b">
        <f t="shared" si="328"/>
        <v>0</v>
      </c>
      <c r="BJ234" t="b">
        <f t="shared" si="329"/>
        <v>0</v>
      </c>
      <c r="BK234" t="b">
        <f t="shared" si="330"/>
        <v>0</v>
      </c>
      <c r="BL234" t="b">
        <f t="shared" si="331"/>
        <v>0</v>
      </c>
      <c r="BM234" t="b">
        <f t="shared" si="332"/>
        <v>0</v>
      </c>
      <c r="BN234" t="b">
        <f t="shared" si="333"/>
        <v>0</v>
      </c>
      <c r="BO234" t="b">
        <f t="shared" si="334"/>
        <v>0</v>
      </c>
      <c r="BP234" t="b">
        <f t="shared" si="335"/>
        <v>1</v>
      </c>
      <c r="BQ234" t="b">
        <f t="shared" si="336"/>
        <v>0</v>
      </c>
      <c r="BR234" t="b">
        <f t="shared" si="337"/>
        <v>0</v>
      </c>
      <c r="BS234" t="b">
        <f t="shared" si="338"/>
        <v>0</v>
      </c>
      <c r="BT234" t="b">
        <f t="shared" si="339"/>
        <v>0</v>
      </c>
      <c r="BU234" t="b">
        <f t="shared" si="340"/>
        <v>0</v>
      </c>
      <c r="BV234" t="b">
        <f t="shared" si="341"/>
        <v>0</v>
      </c>
      <c r="BW234" t="b">
        <f t="shared" si="342"/>
        <v>0</v>
      </c>
      <c r="BX234" t="b">
        <f t="shared" si="343"/>
        <v>0</v>
      </c>
      <c r="BY234" t="b">
        <f t="shared" si="344"/>
        <v>0</v>
      </c>
      <c r="BZ234" t="b">
        <f t="shared" si="345"/>
        <v>0</v>
      </c>
      <c r="CA234" t="b">
        <f t="shared" si="346"/>
        <v>0</v>
      </c>
      <c r="CB234" t="b">
        <f t="shared" si="347"/>
        <v>0</v>
      </c>
      <c r="CC234" t="b">
        <f t="shared" si="348"/>
        <v>0</v>
      </c>
      <c r="CD234" t="b">
        <f t="shared" si="349"/>
        <v>0</v>
      </c>
      <c r="CE234" t="b">
        <f t="shared" si="350"/>
        <v>0</v>
      </c>
      <c r="CF234" t="b">
        <f t="shared" si="351"/>
        <v>0</v>
      </c>
      <c r="CG234" t="b">
        <f t="shared" si="352"/>
        <v>0</v>
      </c>
      <c r="CH234" t="b">
        <f t="shared" si="353"/>
        <v>0</v>
      </c>
      <c r="CI234" t="b">
        <f t="shared" si="354"/>
        <v>0</v>
      </c>
      <c r="CJ234" t="b">
        <f t="shared" si="355"/>
        <v>0</v>
      </c>
      <c r="CK234" t="b">
        <f t="shared" si="356"/>
        <v>0</v>
      </c>
      <c r="CL234" t="b">
        <f t="shared" si="357"/>
        <v>0</v>
      </c>
      <c r="CM234" t="b">
        <f t="shared" si="358"/>
        <v>0</v>
      </c>
      <c r="CN234" t="b">
        <f t="shared" si="359"/>
        <v>0</v>
      </c>
      <c r="CO234" t="b">
        <f t="shared" si="360"/>
        <v>0</v>
      </c>
      <c r="CP234" t="b">
        <f t="shared" si="361"/>
        <v>0</v>
      </c>
      <c r="CQ234" t="b">
        <f t="shared" si="362"/>
        <v>0</v>
      </c>
      <c r="CR234" t="b">
        <f t="shared" si="363"/>
        <v>0</v>
      </c>
      <c r="CS234" t="b">
        <f t="shared" si="364"/>
        <v>0</v>
      </c>
      <c r="CT234" t="b">
        <f t="shared" si="365"/>
        <v>0</v>
      </c>
      <c r="CU234" t="b">
        <f t="shared" si="366"/>
        <v>0</v>
      </c>
      <c r="CV234" t="b">
        <f t="shared" si="367"/>
        <v>0</v>
      </c>
      <c r="CW234" t="b">
        <f t="shared" si="368"/>
        <v>0</v>
      </c>
      <c r="CX234" t="b">
        <f t="shared" si="369"/>
        <v>0</v>
      </c>
      <c r="CY234" t="b">
        <f t="shared" si="370"/>
        <v>0</v>
      </c>
      <c r="CZ234" t="b">
        <f t="shared" si="371"/>
        <v>0</v>
      </c>
      <c r="DA234" t="b">
        <f t="shared" si="372"/>
        <v>0</v>
      </c>
      <c r="DB234" t="b">
        <f t="shared" si="373"/>
        <v>0</v>
      </c>
      <c r="DC234" t="b">
        <f t="shared" si="374"/>
        <v>0</v>
      </c>
      <c r="DD234" t="b">
        <f t="shared" si="375"/>
        <v>0</v>
      </c>
    </row>
    <row r="235" spans="1:108">
      <c r="A235" t="s">
        <v>1920</v>
      </c>
      <c r="B235" t="s">
        <v>7375</v>
      </c>
      <c r="C235" t="s">
        <v>1860</v>
      </c>
      <c r="E235" t="s">
        <v>987</v>
      </c>
      <c r="F235" t="s">
        <v>969</v>
      </c>
      <c r="G235" t="s">
        <v>970</v>
      </c>
      <c r="H235" t="s">
        <v>7428</v>
      </c>
      <c r="I235" t="s">
        <v>7418</v>
      </c>
      <c r="J235" t="s">
        <v>1248</v>
      </c>
      <c r="K235" t="s">
        <v>109</v>
      </c>
      <c r="L235" t="s">
        <v>6716</v>
      </c>
      <c r="M235" t="s">
        <v>6079</v>
      </c>
      <c r="N235" t="s">
        <v>1921</v>
      </c>
      <c r="O235" t="b">
        <f t="shared" si="282"/>
        <v>0</v>
      </c>
      <c r="P235" t="b">
        <f t="shared" si="283"/>
        <v>1</v>
      </c>
      <c r="Q235" t="b">
        <f t="shared" si="284"/>
        <v>0</v>
      </c>
      <c r="R235" t="b">
        <f t="shared" si="285"/>
        <v>1</v>
      </c>
      <c r="S235" t="b">
        <f t="shared" si="286"/>
        <v>0</v>
      </c>
      <c r="T235" t="b">
        <f t="shared" si="287"/>
        <v>0</v>
      </c>
      <c r="U235" t="b">
        <f t="shared" si="288"/>
        <v>0</v>
      </c>
      <c r="V235" t="b">
        <f t="shared" si="289"/>
        <v>1</v>
      </c>
      <c r="W235" t="b">
        <f t="shared" si="290"/>
        <v>0</v>
      </c>
      <c r="X235" t="b">
        <f t="shared" si="291"/>
        <v>1</v>
      </c>
      <c r="Y235" t="b">
        <f t="shared" si="292"/>
        <v>1</v>
      </c>
      <c r="Z235" t="b">
        <f t="shared" si="293"/>
        <v>0</v>
      </c>
      <c r="AA235" t="b">
        <f t="shared" si="294"/>
        <v>1</v>
      </c>
      <c r="AB235" t="b">
        <f t="shared" si="295"/>
        <v>0</v>
      </c>
      <c r="AC235" t="b">
        <f t="shared" si="296"/>
        <v>0</v>
      </c>
      <c r="AD235" t="b">
        <f t="shared" si="297"/>
        <v>0</v>
      </c>
      <c r="AE235" t="b">
        <f t="shared" si="298"/>
        <v>0</v>
      </c>
      <c r="AF235" t="b">
        <f t="shared" si="299"/>
        <v>0</v>
      </c>
      <c r="AG235" t="b">
        <f t="shared" si="300"/>
        <v>0</v>
      </c>
      <c r="AH235" t="b">
        <f t="shared" si="301"/>
        <v>0</v>
      </c>
      <c r="AI235" t="b">
        <f t="shared" si="302"/>
        <v>0</v>
      </c>
      <c r="AJ235" t="b">
        <f t="shared" si="303"/>
        <v>0</v>
      </c>
      <c r="AK235" t="b">
        <f t="shared" si="304"/>
        <v>0</v>
      </c>
      <c r="AL235" t="b">
        <f t="shared" si="305"/>
        <v>0</v>
      </c>
      <c r="AM235" t="b">
        <f t="shared" si="306"/>
        <v>1</v>
      </c>
      <c r="AN235" t="b">
        <f t="shared" si="307"/>
        <v>0</v>
      </c>
      <c r="AO235" t="b">
        <f t="shared" si="308"/>
        <v>0</v>
      </c>
      <c r="AP235" t="b">
        <f t="shared" si="309"/>
        <v>0</v>
      </c>
      <c r="AQ235" t="b">
        <f t="shared" si="310"/>
        <v>0</v>
      </c>
      <c r="AR235" t="b">
        <f t="shared" si="311"/>
        <v>0</v>
      </c>
      <c r="AS235" t="b">
        <f t="shared" si="312"/>
        <v>0</v>
      </c>
      <c r="AT235" t="b">
        <f t="shared" si="313"/>
        <v>0</v>
      </c>
      <c r="AU235" t="b">
        <f t="shared" si="314"/>
        <v>0</v>
      </c>
      <c r="AV235" t="b">
        <f t="shared" si="315"/>
        <v>0</v>
      </c>
      <c r="AW235" t="b">
        <f t="shared" si="316"/>
        <v>0</v>
      </c>
      <c r="AX235" t="b">
        <f t="shared" si="317"/>
        <v>0</v>
      </c>
      <c r="AY235" t="b">
        <f t="shared" si="318"/>
        <v>0</v>
      </c>
      <c r="AZ235" t="b">
        <f t="shared" si="319"/>
        <v>0</v>
      </c>
      <c r="BA235" t="b">
        <f t="shared" si="320"/>
        <v>0</v>
      </c>
      <c r="BB235" t="b">
        <f t="shared" si="321"/>
        <v>0</v>
      </c>
      <c r="BC235" t="b">
        <f t="shared" si="322"/>
        <v>1</v>
      </c>
      <c r="BD235" t="b">
        <f t="shared" si="323"/>
        <v>0</v>
      </c>
      <c r="BE235" t="b">
        <f t="shared" si="324"/>
        <v>0</v>
      </c>
      <c r="BF235" t="b">
        <f t="shared" si="325"/>
        <v>1</v>
      </c>
      <c r="BG235" t="b">
        <f t="shared" si="326"/>
        <v>0</v>
      </c>
      <c r="BH235" t="b">
        <f t="shared" si="327"/>
        <v>0</v>
      </c>
      <c r="BI235" t="b">
        <f t="shared" si="328"/>
        <v>0</v>
      </c>
      <c r="BJ235" t="b">
        <f t="shared" si="329"/>
        <v>0</v>
      </c>
      <c r="BK235" t="b">
        <f t="shared" si="330"/>
        <v>0</v>
      </c>
      <c r="BL235" t="b">
        <f t="shared" si="331"/>
        <v>0</v>
      </c>
      <c r="BM235" t="b">
        <f t="shared" si="332"/>
        <v>0</v>
      </c>
      <c r="BN235" t="b">
        <f t="shared" si="333"/>
        <v>0</v>
      </c>
      <c r="BO235" t="b">
        <f t="shared" si="334"/>
        <v>0</v>
      </c>
      <c r="BP235" t="b">
        <f t="shared" si="335"/>
        <v>0</v>
      </c>
      <c r="BQ235" t="b">
        <f t="shared" si="336"/>
        <v>0</v>
      </c>
      <c r="BR235" t="b">
        <f t="shared" si="337"/>
        <v>0</v>
      </c>
      <c r="BS235" t="b">
        <f t="shared" si="338"/>
        <v>0</v>
      </c>
      <c r="BT235" t="b">
        <f t="shared" si="339"/>
        <v>0</v>
      </c>
      <c r="BU235" t="b">
        <f t="shared" si="340"/>
        <v>0</v>
      </c>
      <c r="BV235" t="b">
        <f t="shared" si="341"/>
        <v>0</v>
      </c>
      <c r="BW235" t="b">
        <f t="shared" si="342"/>
        <v>0</v>
      </c>
      <c r="BX235" t="b">
        <f t="shared" si="343"/>
        <v>0</v>
      </c>
      <c r="BY235" t="b">
        <f t="shared" si="344"/>
        <v>0</v>
      </c>
      <c r="BZ235" t="b">
        <f t="shared" si="345"/>
        <v>0</v>
      </c>
      <c r="CA235" t="b">
        <f t="shared" si="346"/>
        <v>1</v>
      </c>
      <c r="CB235" t="b">
        <f t="shared" si="347"/>
        <v>0</v>
      </c>
      <c r="CC235" t="b">
        <f t="shared" si="348"/>
        <v>0</v>
      </c>
      <c r="CD235" t="b">
        <f t="shared" si="349"/>
        <v>0</v>
      </c>
      <c r="CE235" t="b">
        <f t="shared" si="350"/>
        <v>0</v>
      </c>
      <c r="CF235" t="b">
        <f t="shared" si="351"/>
        <v>0</v>
      </c>
      <c r="CG235" t="b">
        <f t="shared" si="352"/>
        <v>0</v>
      </c>
      <c r="CH235" t="b">
        <f t="shared" si="353"/>
        <v>0</v>
      </c>
      <c r="CI235" t="b">
        <f t="shared" si="354"/>
        <v>0</v>
      </c>
      <c r="CJ235" t="b">
        <f t="shared" si="355"/>
        <v>0</v>
      </c>
      <c r="CK235" t="b">
        <f t="shared" si="356"/>
        <v>0</v>
      </c>
      <c r="CL235" t="b">
        <f t="shared" si="357"/>
        <v>0</v>
      </c>
      <c r="CM235" t="b">
        <f t="shared" si="358"/>
        <v>0</v>
      </c>
      <c r="CN235" t="b">
        <f t="shared" si="359"/>
        <v>0</v>
      </c>
      <c r="CO235" t="b">
        <f t="shared" si="360"/>
        <v>1</v>
      </c>
      <c r="CP235" t="b">
        <f t="shared" si="361"/>
        <v>0</v>
      </c>
      <c r="CQ235" t="b">
        <f t="shared" si="362"/>
        <v>0</v>
      </c>
      <c r="CR235" t="b">
        <f t="shared" si="363"/>
        <v>0</v>
      </c>
      <c r="CS235" t="b">
        <f t="shared" si="364"/>
        <v>0</v>
      </c>
      <c r="CT235" t="b">
        <f t="shared" si="365"/>
        <v>0</v>
      </c>
      <c r="CU235" t="b">
        <f t="shared" si="366"/>
        <v>0</v>
      </c>
      <c r="CV235" t="b">
        <f t="shared" si="367"/>
        <v>0</v>
      </c>
      <c r="CW235" t="b">
        <f t="shared" si="368"/>
        <v>0</v>
      </c>
      <c r="CX235" t="b">
        <f t="shared" si="369"/>
        <v>0</v>
      </c>
      <c r="CY235" t="b">
        <f t="shared" si="370"/>
        <v>0</v>
      </c>
      <c r="CZ235" t="b">
        <f t="shared" si="371"/>
        <v>0</v>
      </c>
      <c r="DA235" t="b">
        <f t="shared" si="372"/>
        <v>0</v>
      </c>
      <c r="DB235" t="b">
        <f t="shared" si="373"/>
        <v>0</v>
      </c>
      <c r="DC235" t="b">
        <f t="shared" si="374"/>
        <v>0</v>
      </c>
      <c r="DD235" t="b">
        <f t="shared" si="375"/>
        <v>1</v>
      </c>
    </row>
    <row r="236" spans="1:108">
      <c r="A236" t="s">
        <v>1922</v>
      </c>
      <c r="B236" t="s">
        <v>1860</v>
      </c>
      <c r="C236" t="s">
        <v>1860</v>
      </c>
      <c r="E236" t="s">
        <v>987</v>
      </c>
      <c r="F236" t="s">
        <v>969</v>
      </c>
      <c r="G236" t="s">
        <v>970</v>
      </c>
      <c r="H236" t="s">
        <v>7428</v>
      </c>
      <c r="I236" t="s">
        <v>7418</v>
      </c>
      <c r="J236" t="s">
        <v>1248</v>
      </c>
      <c r="K236" t="s">
        <v>109</v>
      </c>
      <c r="L236" t="s">
        <v>6391</v>
      </c>
      <c r="M236" t="s">
        <v>6079</v>
      </c>
      <c r="N236" t="s">
        <v>30</v>
      </c>
      <c r="O236" t="b">
        <f t="shared" si="282"/>
        <v>0</v>
      </c>
      <c r="P236" t="b">
        <f t="shared" si="283"/>
        <v>1</v>
      </c>
      <c r="Q236" t="b">
        <f t="shared" si="284"/>
        <v>0</v>
      </c>
      <c r="R236" t="b">
        <f t="shared" si="285"/>
        <v>0</v>
      </c>
      <c r="S236" t="b">
        <f t="shared" si="286"/>
        <v>1</v>
      </c>
      <c r="T236" t="b">
        <f t="shared" si="287"/>
        <v>0</v>
      </c>
      <c r="U236" t="b">
        <f t="shared" si="288"/>
        <v>0</v>
      </c>
      <c r="V236" t="b">
        <f t="shared" si="289"/>
        <v>0</v>
      </c>
      <c r="W236" t="b">
        <f t="shared" si="290"/>
        <v>0</v>
      </c>
      <c r="X236" t="b">
        <f t="shared" si="291"/>
        <v>0</v>
      </c>
      <c r="Y236" t="b">
        <f t="shared" si="292"/>
        <v>0</v>
      </c>
      <c r="Z236" t="b">
        <f t="shared" si="293"/>
        <v>0</v>
      </c>
      <c r="AA236" t="b">
        <f t="shared" si="294"/>
        <v>0</v>
      </c>
      <c r="AB236" t="b">
        <f t="shared" si="295"/>
        <v>0</v>
      </c>
      <c r="AC236" t="b">
        <f t="shared" si="296"/>
        <v>0</v>
      </c>
      <c r="AD236" t="b">
        <f t="shared" si="297"/>
        <v>0</v>
      </c>
      <c r="AE236" t="b">
        <f t="shared" si="298"/>
        <v>0</v>
      </c>
      <c r="AF236" t="b">
        <f t="shared" si="299"/>
        <v>0</v>
      </c>
      <c r="AG236" t="b">
        <f t="shared" si="300"/>
        <v>0</v>
      </c>
      <c r="AH236" t="b">
        <f t="shared" si="301"/>
        <v>0</v>
      </c>
      <c r="AI236" t="b">
        <f t="shared" si="302"/>
        <v>1</v>
      </c>
      <c r="AJ236" t="b">
        <f t="shared" si="303"/>
        <v>0</v>
      </c>
      <c r="AK236" t="b">
        <f t="shared" si="304"/>
        <v>0</v>
      </c>
      <c r="AL236" t="b">
        <f t="shared" si="305"/>
        <v>0</v>
      </c>
      <c r="AM236" t="b">
        <f t="shared" si="306"/>
        <v>0</v>
      </c>
      <c r="AN236" t="b">
        <f t="shared" si="307"/>
        <v>0</v>
      </c>
      <c r="AO236" t="b">
        <f t="shared" si="308"/>
        <v>0</v>
      </c>
      <c r="AP236" t="b">
        <f t="shared" si="309"/>
        <v>0</v>
      </c>
      <c r="AQ236" t="b">
        <f t="shared" si="310"/>
        <v>0</v>
      </c>
      <c r="AR236" t="b">
        <f t="shared" si="311"/>
        <v>0</v>
      </c>
      <c r="AS236" t="b">
        <f t="shared" si="312"/>
        <v>0</v>
      </c>
      <c r="AT236" t="b">
        <f t="shared" si="313"/>
        <v>0</v>
      </c>
      <c r="AU236" t="b">
        <f t="shared" si="314"/>
        <v>0</v>
      </c>
      <c r="AV236" t="b">
        <f t="shared" si="315"/>
        <v>0</v>
      </c>
      <c r="AW236" t="b">
        <f t="shared" si="316"/>
        <v>0</v>
      </c>
      <c r="AX236" t="b">
        <f t="shared" si="317"/>
        <v>0</v>
      </c>
      <c r="AY236" t="b">
        <f t="shared" si="318"/>
        <v>0</v>
      </c>
      <c r="AZ236" t="b">
        <f t="shared" si="319"/>
        <v>0</v>
      </c>
      <c r="BA236" t="b">
        <f t="shared" si="320"/>
        <v>0</v>
      </c>
      <c r="BB236" t="b">
        <f t="shared" si="321"/>
        <v>0</v>
      </c>
      <c r="BC236" t="b">
        <f t="shared" si="322"/>
        <v>0</v>
      </c>
      <c r="BD236" t="b">
        <f t="shared" si="323"/>
        <v>0</v>
      </c>
      <c r="BE236" t="b">
        <f t="shared" si="324"/>
        <v>0</v>
      </c>
      <c r="BF236" t="b">
        <f t="shared" si="325"/>
        <v>0</v>
      </c>
      <c r="BG236" t="b">
        <f t="shared" si="326"/>
        <v>0</v>
      </c>
      <c r="BH236" t="b">
        <f t="shared" si="327"/>
        <v>0</v>
      </c>
      <c r="BI236" t="b">
        <f t="shared" si="328"/>
        <v>0</v>
      </c>
      <c r="BJ236" t="b">
        <f t="shared" si="329"/>
        <v>0</v>
      </c>
      <c r="BK236" t="b">
        <f t="shared" si="330"/>
        <v>0</v>
      </c>
      <c r="BL236" t="b">
        <f t="shared" si="331"/>
        <v>0</v>
      </c>
      <c r="BM236" t="b">
        <f t="shared" si="332"/>
        <v>0</v>
      </c>
      <c r="BN236" t="b">
        <f t="shared" si="333"/>
        <v>0</v>
      </c>
      <c r="BO236" t="b">
        <f t="shared" si="334"/>
        <v>0</v>
      </c>
      <c r="BP236" t="b">
        <f t="shared" si="335"/>
        <v>0</v>
      </c>
      <c r="BQ236" t="b">
        <f t="shared" si="336"/>
        <v>0</v>
      </c>
      <c r="BR236" t="b">
        <f t="shared" si="337"/>
        <v>0</v>
      </c>
      <c r="BS236" t="b">
        <f t="shared" si="338"/>
        <v>0</v>
      </c>
      <c r="BT236" t="b">
        <f t="shared" si="339"/>
        <v>0</v>
      </c>
      <c r="BU236" t="b">
        <f t="shared" si="340"/>
        <v>0</v>
      </c>
      <c r="BV236" t="b">
        <f t="shared" si="341"/>
        <v>0</v>
      </c>
      <c r="BW236" t="b">
        <f t="shared" si="342"/>
        <v>0</v>
      </c>
      <c r="BX236" t="b">
        <f t="shared" si="343"/>
        <v>0</v>
      </c>
      <c r="BY236" t="b">
        <f t="shared" si="344"/>
        <v>0</v>
      </c>
      <c r="BZ236" t="b">
        <f t="shared" si="345"/>
        <v>0</v>
      </c>
      <c r="CA236" t="b">
        <f t="shared" si="346"/>
        <v>0</v>
      </c>
      <c r="CB236" t="b">
        <f t="shared" si="347"/>
        <v>0</v>
      </c>
      <c r="CC236" t="b">
        <f t="shared" si="348"/>
        <v>0</v>
      </c>
      <c r="CD236" t="b">
        <f t="shared" si="349"/>
        <v>0</v>
      </c>
      <c r="CE236" t="b">
        <f t="shared" si="350"/>
        <v>0</v>
      </c>
      <c r="CF236" t="b">
        <f t="shared" si="351"/>
        <v>0</v>
      </c>
      <c r="CG236" t="b">
        <f t="shared" si="352"/>
        <v>0</v>
      </c>
      <c r="CH236" t="b">
        <f t="shared" si="353"/>
        <v>0</v>
      </c>
      <c r="CI236" t="b">
        <f t="shared" si="354"/>
        <v>0</v>
      </c>
      <c r="CJ236" t="b">
        <f t="shared" si="355"/>
        <v>0</v>
      </c>
      <c r="CK236" t="b">
        <f t="shared" si="356"/>
        <v>0</v>
      </c>
      <c r="CL236" t="b">
        <f t="shared" si="357"/>
        <v>0</v>
      </c>
      <c r="CM236" t="b">
        <f t="shared" si="358"/>
        <v>0</v>
      </c>
      <c r="CN236" t="b">
        <f t="shared" si="359"/>
        <v>0</v>
      </c>
      <c r="CO236" t="b">
        <f t="shared" si="360"/>
        <v>0</v>
      </c>
      <c r="CP236" t="b">
        <f t="shared" si="361"/>
        <v>0</v>
      </c>
      <c r="CQ236" t="b">
        <f t="shared" si="362"/>
        <v>0</v>
      </c>
      <c r="CR236" t="b">
        <f t="shared" si="363"/>
        <v>0</v>
      </c>
      <c r="CS236" t="b">
        <f t="shared" si="364"/>
        <v>0</v>
      </c>
      <c r="CT236" t="b">
        <f t="shared" si="365"/>
        <v>0</v>
      </c>
      <c r="CU236" t="b">
        <f t="shared" si="366"/>
        <v>0</v>
      </c>
      <c r="CV236" t="b">
        <f t="shared" si="367"/>
        <v>0</v>
      </c>
      <c r="CW236" t="b">
        <f t="shared" si="368"/>
        <v>0</v>
      </c>
      <c r="CX236" t="b">
        <f t="shared" si="369"/>
        <v>0</v>
      </c>
      <c r="CY236" t="b">
        <f t="shared" si="370"/>
        <v>0</v>
      </c>
      <c r="CZ236" t="b">
        <f t="shared" si="371"/>
        <v>0</v>
      </c>
      <c r="DA236" t="b">
        <f t="shared" si="372"/>
        <v>0</v>
      </c>
      <c r="DB236" t="b">
        <f t="shared" si="373"/>
        <v>0</v>
      </c>
      <c r="DC236" t="b">
        <f t="shared" si="374"/>
        <v>0</v>
      </c>
      <c r="DD236" t="b">
        <f t="shared" si="375"/>
        <v>0</v>
      </c>
    </row>
    <row r="237" spans="1:108">
      <c r="A237" s="4" t="s">
        <v>1923</v>
      </c>
      <c r="B237" t="s">
        <v>1860</v>
      </c>
      <c r="C237" t="s">
        <v>1860</v>
      </c>
      <c r="D237" s="4"/>
      <c r="E237" s="4" t="s">
        <v>987</v>
      </c>
      <c r="F237" t="s">
        <v>969</v>
      </c>
      <c r="G237" t="s">
        <v>970</v>
      </c>
      <c r="H237" t="s">
        <v>7428</v>
      </c>
      <c r="I237" t="s">
        <v>7418</v>
      </c>
      <c r="J237" s="4" t="s">
        <v>124</v>
      </c>
      <c r="K237" s="4" t="s">
        <v>16</v>
      </c>
      <c r="L237" s="4" t="s">
        <v>6717</v>
      </c>
      <c r="M237" t="s">
        <v>6079</v>
      </c>
      <c r="N237" s="4" t="s">
        <v>1924</v>
      </c>
      <c r="O237" s="4" t="b">
        <f t="shared" si="282"/>
        <v>1</v>
      </c>
      <c r="P237" s="4" t="b">
        <f t="shared" si="283"/>
        <v>1</v>
      </c>
      <c r="Q237" s="4" t="b">
        <f t="shared" si="284"/>
        <v>1</v>
      </c>
      <c r="R237" s="4" t="b">
        <f t="shared" si="285"/>
        <v>0</v>
      </c>
      <c r="S237" s="4" t="b">
        <f t="shared" si="286"/>
        <v>1</v>
      </c>
      <c r="T237" s="4" t="b">
        <f t="shared" si="287"/>
        <v>1</v>
      </c>
      <c r="U237" s="4" t="b">
        <f t="shared" si="288"/>
        <v>1</v>
      </c>
      <c r="V237" s="4" t="b">
        <f t="shared" si="289"/>
        <v>0</v>
      </c>
      <c r="W237" s="4" t="b">
        <f t="shared" si="290"/>
        <v>1</v>
      </c>
      <c r="X237" s="4" t="b">
        <f t="shared" si="291"/>
        <v>0</v>
      </c>
      <c r="Y237" s="4" t="b">
        <f t="shared" si="292"/>
        <v>0</v>
      </c>
      <c r="Z237" s="4" t="b">
        <f t="shared" si="293"/>
        <v>0</v>
      </c>
      <c r="AA237" s="4" t="b">
        <f t="shared" si="294"/>
        <v>0</v>
      </c>
      <c r="AB237" s="4" t="b">
        <f t="shared" si="295"/>
        <v>1</v>
      </c>
      <c r="AC237" s="4" t="b">
        <f t="shared" si="296"/>
        <v>0</v>
      </c>
      <c r="AD237" s="4" t="b">
        <f t="shared" si="297"/>
        <v>0</v>
      </c>
      <c r="AE237" s="4" t="b">
        <f t="shared" si="298"/>
        <v>0</v>
      </c>
      <c r="AF237" s="4" t="b">
        <f t="shared" si="299"/>
        <v>0</v>
      </c>
      <c r="AG237" s="4" t="b">
        <f t="shared" si="300"/>
        <v>0</v>
      </c>
      <c r="AH237" s="4" t="b">
        <f t="shared" si="301"/>
        <v>1</v>
      </c>
      <c r="AI237" s="4" t="b">
        <f t="shared" si="302"/>
        <v>1</v>
      </c>
      <c r="AJ237" s="4" t="b">
        <f t="shared" si="303"/>
        <v>0</v>
      </c>
      <c r="AK237" s="4" t="b">
        <f t="shared" si="304"/>
        <v>0</v>
      </c>
      <c r="AL237" s="4" t="b">
        <f t="shared" si="305"/>
        <v>1</v>
      </c>
      <c r="AM237" s="4" t="b">
        <f t="shared" si="306"/>
        <v>0</v>
      </c>
      <c r="AN237" s="4" t="b">
        <f t="shared" si="307"/>
        <v>0</v>
      </c>
      <c r="AO237" s="4" t="b">
        <f t="shared" si="308"/>
        <v>0</v>
      </c>
      <c r="AP237" s="4" t="b">
        <f t="shared" si="309"/>
        <v>0</v>
      </c>
      <c r="AQ237" s="4" t="b">
        <f t="shared" si="310"/>
        <v>0</v>
      </c>
      <c r="AR237" s="4" t="b">
        <f t="shared" si="311"/>
        <v>0</v>
      </c>
      <c r="AS237" s="4" t="b">
        <f t="shared" si="312"/>
        <v>0</v>
      </c>
      <c r="AT237" s="4" t="b">
        <f t="shared" si="313"/>
        <v>0</v>
      </c>
      <c r="AU237" s="4" t="b">
        <f t="shared" si="314"/>
        <v>0</v>
      </c>
      <c r="AV237" s="4" t="b">
        <f t="shared" si="315"/>
        <v>0</v>
      </c>
      <c r="AW237" s="4" t="b">
        <f t="shared" si="316"/>
        <v>0</v>
      </c>
      <c r="AX237" s="4" t="b">
        <f t="shared" si="317"/>
        <v>0</v>
      </c>
      <c r="AY237" s="4" t="b">
        <f t="shared" si="318"/>
        <v>0</v>
      </c>
      <c r="AZ237" s="4" t="b">
        <f t="shared" si="319"/>
        <v>0</v>
      </c>
      <c r="BA237" s="4" t="b">
        <f t="shared" si="320"/>
        <v>0</v>
      </c>
      <c r="BB237" s="4" t="b">
        <f t="shared" si="321"/>
        <v>0</v>
      </c>
      <c r="BC237" s="4" t="b">
        <f t="shared" si="322"/>
        <v>0</v>
      </c>
      <c r="BD237" s="4" t="b">
        <f t="shared" si="323"/>
        <v>0</v>
      </c>
      <c r="BE237" s="4" t="b">
        <f t="shared" si="324"/>
        <v>0</v>
      </c>
      <c r="BF237" s="4" t="b">
        <f t="shared" si="325"/>
        <v>0</v>
      </c>
      <c r="BG237" s="4" t="b">
        <f t="shared" si="326"/>
        <v>0</v>
      </c>
      <c r="BH237" s="4" t="b">
        <f t="shared" si="327"/>
        <v>1</v>
      </c>
      <c r="BI237" s="4" t="b">
        <f t="shared" si="328"/>
        <v>0</v>
      </c>
      <c r="BJ237" s="4" t="b">
        <f t="shared" si="329"/>
        <v>0</v>
      </c>
      <c r="BK237" s="4" t="b">
        <f t="shared" si="330"/>
        <v>0</v>
      </c>
      <c r="BL237" s="4" t="b">
        <f t="shared" si="331"/>
        <v>0</v>
      </c>
      <c r="BM237" s="4" t="b">
        <f t="shared" si="332"/>
        <v>0</v>
      </c>
      <c r="BN237" s="4" t="b">
        <f t="shared" si="333"/>
        <v>0</v>
      </c>
      <c r="BO237" s="4" t="b">
        <f t="shared" si="334"/>
        <v>0</v>
      </c>
      <c r="BP237" s="4" t="b">
        <f t="shared" si="335"/>
        <v>1</v>
      </c>
      <c r="BQ237" s="4" t="b">
        <f t="shared" si="336"/>
        <v>1</v>
      </c>
      <c r="BR237" s="4" t="b">
        <f t="shared" si="337"/>
        <v>0</v>
      </c>
      <c r="BS237" s="4" t="b">
        <f t="shared" si="338"/>
        <v>1</v>
      </c>
      <c r="BT237" s="4" t="b">
        <f t="shared" si="339"/>
        <v>0</v>
      </c>
      <c r="BU237" s="4" t="b">
        <f t="shared" si="340"/>
        <v>0</v>
      </c>
      <c r="BV237" s="4" t="b">
        <f t="shared" si="341"/>
        <v>0</v>
      </c>
      <c r="BW237" s="4" t="b">
        <f t="shared" si="342"/>
        <v>0</v>
      </c>
      <c r="BX237" s="4" t="b">
        <f t="shared" si="343"/>
        <v>0</v>
      </c>
      <c r="BY237" s="4" t="b">
        <f t="shared" si="344"/>
        <v>0</v>
      </c>
      <c r="BZ237" s="4" t="b">
        <f t="shared" si="345"/>
        <v>0</v>
      </c>
      <c r="CA237" s="4" t="b">
        <f t="shared" si="346"/>
        <v>0</v>
      </c>
      <c r="CB237" s="4" t="b">
        <f t="shared" si="347"/>
        <v>1</v>
      </c>
      <c r="CC237" s="4" t="b">
        <f t="shared" si="348"/>
        <v>0</v>
      </c>
      <c r="CD237" s="4" t="b">
        <f t="shared" si="349"/>
        <v>0</v>
      </c>
      <c r="CE237" s="4" t="b">
        <f t="shared" si="350"/>
        <v>1</v>
      </c>
      <c r="CF237" s="4" t="b">
        <f t="shared" si="351"/>
        <v>0</v>
      </c>
      <c r="CG237" s="4" t="b">
        <f t="shared" si="352"/>
        <v>1</v>
      </c>
      <c r="CH237" s="4" t="b">
        <f t="shared" si="353"/>
        <v>0</v>
      </c>
      <c r="CI237" s="4" t="b">
        <f t="shared" si="354"/>
        <v>0</v>
      </c>
      <c r="CJ237" s="4" t="b">
        <f t="shared" si="355"/>
        <v>0</v>
      </c>
      <c r="CK237" s="4" t="b">
        <f t="shared" si="356"/>
        <v>0</v>
      </c>
      <c r="CL237" s="4" t="b">
        <f t="shared" si="357"/>
        <v>0</v>
      </c>
      <c r="CM237" s="4" t="b">
        <f t="shared" si="358"/>
        <v>1</v>
      </c>
      <c r="CN237" s="4" t="b">
        <f t="shared" si="359"/>
        <v>0</v>
      </c>
      <c r="CO237" s="4" t="b">
        <f t="shared" si="360"/>
        <v>0</v>
      </c>
      <c r="CP237" s="4" t="b">
        <f t="shared" si="361"/>
        <v>0</v>
      </c>
      <c r="CQ237" s="4" t="b">
        <f t="shared" si="362"/>
        <v>0</v>
      </c>
      <c r="CR237" s="4" t="b">
        <f t="shared" si="363"/>
        <v>0</v>
      </c>
      <c r="CS237" s="4" t="b">
        <f t="shared" si="364"/>
        <v>0</v>
      </c>
      <c r="CT237" s="4" t="b">
        <f t="shared" si="365"/>
        <v>0</v>
      </c>
      <c r="CU237" s="4" t="b">
        <f t="shared" si="366"/>
        <v>0</v>
      </c>
      <c r="CV237" s="4" t="b">
        <f t="shared" si="367"/>
        <v>0</v>
      </c>
      <c r="CW237" s="4" t="b">
        <f t="shared" si="368"/>
        <v>0</v>
      </c>
      <c r="CX237" s="4" t="b">
        <f t="shared" si="369"/>
        <v>0</v>
      </c>
      <c r="CY237" s="4" t="b">
        <f t="shared" si="370"/>
        <v>0</v>
      </c>
      <c r="CZ237" s="4" t="b">
        <f t="shared" si="371"/>
        <v>0</v>
      </c>
      <c r="DA237" s="4" t="b">
        <f t="shared" si="372"/>
        <v>0</v>
      </c>
      <c r="DB237" s="4" t="b">
        <f t="shared" si="373"/>
        <v>0</v>
      </c>
      <c r="DC237" s="4" t="b">
        <f t="shared" si="374"/>
        <v>0</v>
      </c>
      <c r="DD237" s="4" t="b">
        <f t="shared" si="375"/>
        <v>0</v>
      </c>
    </row>
    <row r="238" spans="1:108">
      <c r="A238" t="s">
        <v>1925</v>
      </c>
      <c r="B238" t="s">
        <v>1860</v>
      </c>
      <c r="C238" t="s">
        <v>1860</v>
      </c>
      <c r="E238" t="s">
        <v>987</v>
      </c>
      <c r="F238" t="s">
        <v>969</v>
      </c>
      <c r="G238" t="s">
        <v>970</v>
      </c>
      <c r="H238" t="s">
        <v>7428</v>
      </c>
      <c r="I238" t="s">
        <v>7418</v>
      </c>
      <c r="J238" t="s">
        <v>108</v>
      </c>
      <c r="K238" t="s">
        <v>109</v>
      </c>
      <c r="L238" t="s">
        <v>6706</v>
      </c>
      <c r="M238" t="s">
        <v>6079</v>
      </c>
      <c r="N238" t="s">
        <v>1926</v>
      </c>
      <c r="O238" t="b">
        <f t="shared" si="282"/>
        <v>0</v>
      </c>
      <c r="P238" t="b">
        <f t="shared" si="283"/>
        <v>0</v>
      </c>
      <c r="Q238" t="b">
        <f t="shared" si="284"/>
        <v>1</v>
      </c>
      <c r="R238" t="b">
        <f t="shared" si="285"/>
        <v>1</v>
      </c>
      <c r="S238" t="b">
        <f t="shared" si="286"/>
        <v>0</v>
      </c>
      <c r="T238" t="b">
        <f t="shared" si="287"/>
        <v>0</v>
      </c>
      <c r="U238" t="b">
        <f t="shared" si="288"/>
        <v>1</v>
      </c>
      <c r="V238" t="b">
        <f t="shared" si="289"/>
        <v>0</v>
      </c>
      <c r="W238" t="b">
        <f t="shared" si="290"/>
        <v>0</v>
      </c>
      <c r="X238" t="b">
        <f t="shared" si="291"/>
        <v>0</v>
      </c>
      <c r="Y238" t="b">
        <f t="shared" si="292"/>
        <v>1</v>
      </c>
      <c r="Z238" t="b">
        <f t="shared" si="293"/>
        <v>0</v>
      </c>
      <c r="AA238" t="b">
        <f t="shared" si="294"/>
        <v>0</v>
      </c>
      <c r="AB238" t="b">
        <f t="shared" si="295"/>
        <v>0</v>
      </c>
      <c r="AC238" t="b">
        <f t="shared" si="296"/>
        <v>0</v>
      </c>
      <c r="AD238" t="b">
        <f t="shared" si="297"/>
        <v>0</v>
      </c>
      <c r="AE238" t="b">
        <f t="shared" si="298"/>
        <v>0</v>
      </c>
      <c r="AF238" t="b">
        <f t="shared" si="299"/>
        <v>0</v>
      </c>
      <c r="AG238" t="b">
        <f t="shared" si="300"/>
        <v>0</v>
      </c>
      <c r="AH238" t="b">
        <f t="shared" si="301"/>
        <v>1</v>
      </c>
      <c r="AI238" t="b">
        <f t="shared" si="302"/>
        <v>0</v>
      </c>
      <c r="AJ238" t="b">
        <f t="shared" si="303"/>
        <v>0</v>
      </c>
      <c r="AK238" t="b">
        <f t="shared" si="304"/>
        <v>0</v>
      </c>
      <c r="AL238" t="b">
        <f t="shared" si="305"/>
        <v>0</v>
      </c>
      <c r="AM238" t="b">
        <f t="shared" si="306"/>
        <v>0</v>
      </c>
      <c r="AN238" t="b">
        <f t="shared" si="307"/>
        <v>0</v>
      </c>
      <c r="AO238" t="b">
        <f t="shared" si="308"/>
        <v>0</v>
      </c>
      <c r="AP238" t="b">
        <f t="shared" si="309"/>
        <v>0</v>
      </c>
      <c r="AQ238" t="b">
        <f t="shared" si="310"/>
        <v>0</v>
      </c>
      <c r="AR238" t="b">
        <f t="shared" si="311"/>
        <v>0</v>
      </c>
      <c r="AS238" t="b">
        <f t="shared" si="312"/>
        <v>0</v>
      </c>
      <c r="AT238" t="b">
        <f t="shared" si="313"/>
        <v>1</v>
      </c>
      <c r="AU238" t="b">
        <f t="shared" si="314"/>
        <v>0</v>
      </c>
      <c r="AV238" t="b">
        <f t="shared" si="315"/>
        <v>0</v>
      </c>
      <c r="AW238" t="b">
        <f t="shared" si="316"/>
        <v>0</v>
      </c>
      <c r="AX238" t="b">
        <f t="shared" si="317"/>
        <v>1</v>
      </c>
      <c r="AY238" t="b">
        <f t="shared" si="318"/>
        <v>0</v>
      </c>
      <c r="AZ238" t="b">
        <f t="shared" si="319"/>
        <v>0</v>
      </c>
      <c r="BA238" t="b">
        <f t="shared" si="320"/>
        <v>0</v>
      </c>
      <c r="BB238" t="b">
        <f t="shared" si="321"/>
        <v>0</v>
      </c>
      <c r="BC238" t="b">
        <f t="shared" si="322"/>
        <v>0</v>
      </c>
      <c r="BD238" t="b">
        <f t="shared" si="323"/>
        <v>0</v>
      </c>
      <c r="BE238" t="b">
        <f t="shared" si="324"/>
        <v>0</v>
      </c>
      <c r="BF238" t="b">
        <f t="shared" si="325"/>
        <v>0</v>
      </c>
      <c r="BG238" t="b">
        <f t="shared" si="326"/>
        <v>0</v>
      </c>
      <c r="BH238" t="b">
        <f t="shared" si="327"/>
        <v>0</v>
      </c>
      <c r="BI238" t="b">
        <f t="shared" si="328"/>
        <v>0</v>
      </c>
      <c r="BJ238" t="b">
        <f t="shared" si="329"/>
        <v>0</v>
      </c>
      <c r="BK238" t="b">
        <f t="shared" si="330"/>
        <v>0</v>
      </c>
      <c r="BL238" t="b">
        <f t="shared" si="331"/>
        <v>0</v>
      </c>
      <c r="BM238" t="b">
        <f t="shared" si="332"/>
        <v>0</v>
      </c>
      <c r="BN238" t="b">
        <f t="shared" si="333"/>
        <v>0</v>
      </c>
      <c r="BO238" t="b">
        <f t="shared" si="334"/>
        <v>0</v>
      </c>
      <c r="BP238" t="b">
        <f t="shared" si="335"/>
        <v>0</v>
      </c>
      <c r="BQ238" t="b">
        <f t="shared" si="336"/>
        <v>0</v>
      </c>
      <c r="BR238" t="b">
        <f t="shared" si="337"/>
        <v>0</v>
      </c>
      <c r="BS238" t="b">
        <f t="shared" si="338"/>
        <v>0</v>
      </c>
      <c r="BT238" t="b">
        <f t="shared" si="339"/>
        <v>0</v>
      </c>
      <c r="BU238" t="b">
        <f t="shared" si="340"/>
        <v>0</v>
      </c>
      <c r="BV238" t="b">
        <f t="shared" si="341"/>
        <v>0</v>
      </c>
      <c r="BW238" t="b">
        <f t="shared" si="342"/>
        <v>0</v>
      </c>
      <c r="BX238" t="b">
        <f t="shared" si="343"/>
        <v>0</v>
      </c>
      <c r="BY238" t="b">
        <f t="shared" si="344"/>
        <v>1</v>
      </c>
      <c r="BZ238" t="b">
        <f t="shared" si="345"/>
        <v>0</v>
      </c>
      <c r="CA238" t="b">
        <f t="shared" si="346"/>
        <v>0</v>
      </c>
      <c r="CB238" t="b">
        <f t="shared" si="347"/>
        <v>0</v>
      </c>
      <c r="CC238" t="b">
        <f t="shared" si="348"/>
        <v>0</v>
      </c>
      <c r="CD238" t="b">
        <f t="shared" si="349"/>
        <v>0</v>
      </c>
      <c r="CE238" t="b">
        <f t="shared" si="350"/>
        <v>0</v>
      </c>
      <c r="CF238" t="b">
        <f t="shared" si="351"/>
        <v>0</v>
      </c>
      <c r="CG238" t="b">
        <f t="shared" si="352"/>
        <v>0</v>
      </c>
      <c r="CH238" t="b">
        <f t="shared" si="353"/>
        <v>0</v>
      </c>
      <c r="CI238" t="b">
        <f t="shared" si="354"/>
        <v>0</v>
      </c>
      <c r="CJ238" t="b">
        <f t="shared" si="355"/>
        <v>0</v>
      </c>
      <c r="CK238" t="b">
        <f t="shared" si="356"/>
        <v>0</v>
      </c>
      <c r="CL238" t="b">
        <f t="shared" si="357"/>
        <v>0</v>
      </c>
      <c r="CM238" t="b">
        <f t="shared" si="358"/>
        <v>0</v>
      </c>
      <c r="CN238" t="b">
        <f t="shared" si="359"/>
        <v>0</v>
      </c>
      <c r="CO238" t="b">
        <f t="shared" si="360"/>
        <v>0</v>
      </c>
      <c r="CP238" t="b">
        <f t="shared" si="361"/>
        <v>0</v>
      </c>
      <c r="CQ238" t="b">
        <f t="shared" si="362"/>
        <v>0</v>
      </c>
      <c r="CR238" t="b">
        <f t="shared" si="363"/>
        <v>1</v>
      </c>
      <c r="CS238" t="b">
        <f t="shared" si="364"/>
        <v>0</v>
      </c>
      <c r="CT238" t="b">
        <f t="shared" si="365"/>
        <v>0</v>
      </c>
      <c r="CU238" t="b">
        <f t="shared" si="366"/>
        <v>0</v>
      </c>
      <c r="CV238" t="b">
        <f t="shared" si="367"/>
        <v>0</v>
      </c>
      <c r="CW238" t="b">
        <f t="shared" si="368"/>
        <v>0</v>
      </c>
      <c r="CX238" t="b">
        <f t="shared" si="369"/>
        <v>0</v>
      </c>
      <c r="CY238" t="b">
        <f t="shared" si="370"/>
        <v>0</v>
      </c>
      <c r="CZ238" t="b">
        <f t="shared" si="371"/>
        <v>0</v>
      </c>
      <c r="DA238" t="b">
        <f t="shared" si="372"/>
        <v>0</v>
      </c>
      <c r="DB238" t="b">
        <f t="shared" si="373"/>
        <v>0</v>
      </c>
      <c r="DC238" t="b">
        <f t="shared" si="374"/>
        <v>0</v>
      </c>
      <c r="DD238" t="b">
        <f t="shared" si="375"/>
        <v>0</v>
      </c>
    </row>
    <row r="239" spans="1:108">
      <c r="A239" t="s">
        <v>1927</v>
      </c>
      <c r="B239" t="s">
        <v>1860</v>
      </c>
      <c r="C239" t="s">
        <v>1860</v>
      </c>
      <c r="E239" t="s">
        <v>987</v>
      </c>
      <c r="F239" t="s">
        <v>969</v>
      </c>
      <c r="G239" t="s">
        <v>970</v>
      </c>
      <c r="H239" t="s">
        <v>7428</v>
      </c>
      <c r="I239" t="s">
        <v>7418</v>
      </c>
      <c r="J239" t="s">
        <v>355</v>
      </c>
      <c r="K239" t="s">
        <v>136</v>
      </c>
      <c r="L239" t="s">
        <v>6718</v>
      </c>
      <c r="M239" t="s">
        <v>6079</v>
      </c>
      <c r="N239" t="s">
        <v>1928</v>
      </c>
      <c r="O239" t="b">
        <f t="shared" si="282"/>
        <v>1</v>
      </c>
      <c r="P239" t="b">
        <f t="shared" si="283"/>
        <v>1</v>
      </c>
      <c r="Q239" t="b">
        <f t="shared" si="284"/>
        <v>0</v>
      </c>
      <c r="R239" t="b">
        <f t="shared" si="285"/>
        <v>0</v>
      </c>
      <c r="S239" t="b">
        <f t="shared" si="286"/>
        <v>1</v>
      </c>
      <c r="T239" t="b">
        <f t="shared" si="287"/>
        <v>1</v>
      </c>
      <c r="U239" t="b">
        <f t="shared" si="288"/>
        <v>0</v>
      </c>
      <c r="V239" t="b">
        <f t="shared" si="289"/>
        <v>1</v>
      </c>
      <c r="W239" t="b">
        <f t="shared" si="290"/>
        <v>0</v>
      </c>
      <c r="X239" t="b">
        <f t="shared" si="291"/>
        <v>0</v>
      </c>
      <c r="Y239" t="b">
        <f t="shared" si="292"/>
        <v>1</v>
      </c>
      <c r="Z239" t="b">
        <f t="shared" si="293"/>
        <v>1</v>
      </c>
      <c r="AA239" t="b">
        <f t="shared" si="294"/>
        <v>1</v>
      </c>
      <c r="AB239" t="b">
        <f t="shared" si="295"/>
        <v>0</v>
      </c>
      <c r="AC239" t="b">
        <f t="shared" si="296"/>
        <v>0</v>
      </c>
      <c r="AD239" t="b">
        <f t="shared" si="297"/>
        <v>0</v>
      </c>
      <c r="AE239" t="b">
        <f t="shared" si="298"/>
        <v>0</v>
      </c>
      <c r="AF239" t="b">
        <f t="shared" si="299"/>
        <v>0</v>
      </c>
      <c r="AG239" t="b">
        <f t="shared" si="300"/>
        <v>0</v>
      </c>
      <c r="AH239" t="b">
        <f t="shared" si="301"/>
        <v>0</v>
      </c>
      <c r="AI239" t="b">
        <f t="shared" si="302"/>
        <v>1</v>
      </c>
      <c r="AJ239" t="b">
        <f t="shared" si="303"/>
        <v>0</v>
      </c>
      <c r="AK239" t="b">
        <f t="shared" si="304"/>
        <v>0</v>
      </c>
      <c r="AL239" t="b">
        <f t="shared" si="305"/>
        <v>0</v>
      </c>
      <c r="AM239" t="b">
        <f t="shared" si="306"/>
        <v>0</v>
      </c>
      <c r="AN239" t="b">
        <f t="shared" si="307"/>
        <v>0</v>
      </c>
      <c r="AO239" t="b">
        <f t="shared" si="308"/>
        <v>0</v>
      </c>
      <c r="AP239" t="b">
        <f t="shared" si="309"/>
        <v>0</v>
      </c>
      <c r="AQ239" t="b">
        <f t="shared" si="310"/>
        <v>0</v>
      </c>
      <c r="AR239" t="b">
        <f t="shared" si="311"/>
        <v>0</v>
      </c>
      <c r="AS239" t="b">
        <f t="shared" si="312"/>
        <v>0</v>
      </c>
      <c r="AT239" t="b">
        <f t="shared" si="313"/>
        <v>0</v>
      </c>
      <c r="AU239" t="b">
        <f t="shared" si="314"/>
        <v>0</v>
      </c>
      <c r="AV239" t="b">
        <f t="shared" si="315"/>
        <v>0</v>
      </c>
      <c r="AW239" t="b">
        <f t="shared" si="316"/>
        <v>1</v>
      </c>
      <c r="AX239" t="b">
        <f t="shared" si="317"/>
        <v>0</v>
      </c>
      <c r="AY239" t="b">
        <f t="shared" si="318"/>
        <v>0</v>
      </c>
      <c r="AZ239" t="b">
        <f t="shared" si="319"/>
        <v>0</v>
      </c>
      <c r="BA239" t="b">
        <f t="shared" si="320"/>
        <v>0</v>
      </c>
      <c r="BB239" t="b">
        <f t="shared" si="321"/>
        <v>0</v>
      </c>
      <c r="BC239" t="b">
        <f t="shared" si="322"/>
        <v>0</v>
      </c>
      <c r="BD239" t="b">
        <f t="shared" si="323"/>
        <v>0</v>
      </c>
      <c r="BE239" t="b">
        <f t="shared" si="324"/>
        <v>0</v>
      </c>
      <c r="BF239" t="b">
        <f t="shared" si="325"/>
        <v>0</v>
      </c>
      <c r="BG239" t="b">
        <f t="shared" si="326"/>
        <v>0</v>
      </c>
      <c r="BH239" t="b">
        <f t="shared" si="327"/>
        <v>0</v>
      </c>
      <c r="BI239" t="b">
        <f t="shared" si="328"/>
        <v>0</v>
      </c>
      <c r="BJ239" t="b">
        <f t="shared" si="329"/>
        <v>0</v>
      </c>
      <c r="BK239" t="b">
        <f t="shared" si="330"/>
        <v>0</v>
      </c>
      <c r="BL239" t="b">
        <f t="shared" si="331"/>
        <v>1</v>
      </c>
      <c r="BM239" t="b">
        <f t="shared" si="332"/>
        <v>0</v>
      </c>
      <c r="BN239" t="b">
        <f t="shared" si="333"/>
        <v>0</v>
      </c>
      <c r="BO239" t="b">
        <f t="shared" si="334"/>
        <v>0</v>
      </c>
      <c r="BP239" t="b">
        <f t="shared" si="335"/>
        <v>1</v>
      </c>
      <c r="BQ239" t="b">
        <f t="shared" si="336"/>
        <v>0</v>
      </c>
      <c r="BR239" t="b">
        <f t="shared" si="337"/>
        <v>0</v>
      </c>
      <c r="BS239" t="b">
        <f t="shared" si="338"/>
        <v>0</v>
      </c>
      <c r="BT239" t="b">
        <f t="shared" si="339"/>
        <v>0</v>
      </c>
      <c r="BU239" t="b">
        <f t="shared" si="340"/>
        <v>0</v>
      </c>
      <c r="BV239" t="b">
        <f t="shared" si="341"/>
        <v>0</v>
      </c>
      <c r="BW239" t="b">
        <f t="shared" si="342"/>
        <v>0</v>
      </c>
      <c r="BX239" t="b">
        <f t="shared" si="343"/>
        <v>0</v>
      </c>
      <c r="BY239" t="b">
        <f t="shared" si="344"/>
        <v>0</v>
      </c>
      <c r="BZ239" t="b">
        <f t="shared" si="345"/>
        <v>0</v>
      </c>
      <c r="CA239" t="b">
        <f t="shared" si="346"/>
        <v>0</v>
      </c>
      <c r="CB239" t="b">
        <f t="shared" si="347"/>
        <v>0</v>
      </c>
      <c r="CC239" t="b">
        <f t="shared" si="348"/>
        <v>0</v>
      </c>
      <c r="CD239" t="b">
        <f t="shared" si="349"/>
        <v>0</v>
      </c>
      <c r="CE239" t="b">
        <f t="shared" si="350"/>
        <v>0</v>
      </c>
      <c r="CF239" t="b">
        <f t="shared" si="351"/>
        <v>0</v>
      </c>
      <c r="CG239" t="b">
        <f t="shared" si="352"/>
        <v>1</v>
      </c>
      <c r="CH239" t="b">
        <f t="shared" si="353"/>
        <v>1</v>
      </c>
      <c r="CI239" t="b">
        <f t="shared" si="354"/>
        <v>0</v>
      </c>
      <c r="CJ239" t="b">
        <f t="shared" si="355"/>
        <v>0</v>
      </c>
      <c r="CK239" t="b">
        <f t="shared" si="356"/>
        <v>0</v>
      </c>
      <c r="CL239" t="b">
        <f t="shared" si="357"/>
        <v>0</v>
      </c>
      <c r="CM239" t="b">
        <f t="shared" si="358"/>
        <v>0</v>
      </c>
      <c r="CN239" t="b">
        <f t="shared" si="359"/>
        <v>0</v>
      </c>
      <c r="CO239" t="b">
        <f t="shared" si="360"/>
        <v>0</v>
      </c>
      <c r="CP239" t="b">
        <f t="shared" si="361"/>
        <v>0</v>
      </c>
      <c r="CQ239" t="b">
        <f t="shared" si="362"/>
        <v>0</v>
      </c>
      <c r="CR239" t="b">
        <f t="shared" si="363"/>
        <v>0</v>
      </c>
      <c r="CS239" t="b">
        <f t="shared" si="364"/>
        <v>0</v>
      </c>
      <c r="CT239" t="b">
        <f t="shared" si="365"/>
        <v>0</v>
      </c>
      <c r="CU239" t="b">
        <f t="shared" si="366"/>
        <v>0</v>
      </c>
      <c r="CV239" t="b">
        <f t="shared" si="367"/>
        <v>0</v>
      </c>
      <c r="CW239" t="b">
        <f t="shared" si="368"/>
        <v>0</v>
      </c>
      <c r="CX239" t="b">
        <f t="shared" si="369"/>
        <v>1</v>
      </c>
      <c r="CY239" t="b">
        <f t="shared" si="370"/>
        <v>0</v>
      </c>
      <c r="CZ239" t="b">
        <f t="shared" si="371"/>
        <v>0</v>
      </c>
      <c r="DA239" t="b">
        <f t="shared" si="372"/>
        <v>0</v>
      </c>
      <c r="DB239" t="b">
        <f t="shared" si="373"/>
        <v>0</v>
      </c>
      <c r="DC239" t="b">
        <f t="shared" si="374"/>
        <v>0</v>
      </c>
      <c r="DD239" t="b">
        <f t="shared" si="375"/>
        <v>0</v>
      </c>
    </row>
    <row r="240" spans="1:108">
      <c r="A240" s="4" t="s">
        <v>1929</v>
      </c>
      <c r="B240" t="s">
        <v>1860</v>
      </c>
      <c r="C240" t="s">
        <v>1860</v>
      </c>
      <c r="D240" s="4"/>
      <c r="E240" s="4" t="s">
        <v>987</v>
      </c>
      <c r="F240" t="s">
        <v>969</v>
      </c>
      <c r="G240" t="s">
        <v>970</v>
      </c>
      <c r="H240" t="s">
        <v>7428</v>
      </c>
      <c r="I240" t="s">
        <v>7418</v>
      </c>
      <c r="J240" s="4" t="s">
        <v>183</v>
      </c>
      <c r="K240" s="4" t="s">
        <v>183</v>
      </c>
      <c r="L240" s="4" t="s">
        <v>6719</v>
      </c>
      <c r="M240" t="s">
        <v>6079</v>
      </c>
      <c r="N240" s="4" t="s">
        <v>1930</v>
      </c>
      <c r="O240" s="4" t="b">
        <f t="shared" si="282"/>
        <v>1</v>
      </c>
      <c r="P240" s="4" t="b">
        <f t="shared" si="283"/>
        <v>1</v>
      </c>
      <c r="Q240" s="4" t="b">
        <f t="shared" si="284"/>
        <v>1</v>
      </c>
      <c r="R240" s="4" t="b">
        <f t="shared" si="285"/>
        <v>1</v>
      </c>
      <c r="S240" s="4" t="b">
        <f t="shared" si="286"/>
        <v>0</v>
      </c>
      <c r="T240" s="4" t="b">
        <f t="shared" si="287"/>
        <v>1</v>
      </c>
      <c r="U240" s="4" t="b">
        <f t="shared" si="288"/>
        <v>1</v>
      </c>
      <c r="V240" s="4" t="b">
        <f t="shared" si="289"/>
        <v>0</v>
      </c>
      <c r="W240" s="4" t="b">
        <f t="shared" si="290"/>
        <v>1</v>
      </c>
      <c r="X240" s="4" t="b">
        <f t="shared" si="291"/>
        <v>1</v>
      </c>
      <c r="Y240" s="4" t="b">
        <f t="shared" si="292"/>
        <v>1</v>
      </c>
      <c r="Z240" s="4" t="b">
        <f t="shared" si="293"/>
        <v>1</v>
      </c>
      <c r="AA240" s="4" t="b">
        <f t="shared" si="294"/>
        <v>0</v>
      </c>
      <c r="AB240" s="4" t="b">
        <f t="shared" si="295"/>
        <v>0</v>
      </c>
      <c r="AC240" s="4" t="b">
        <f t="shared" si="296"/>
        <v>0</v>
      </c>
      <c r="AD240" s="4" t="b">
        <f t="shared" si="297"/>
        <v>1</v>
      </c>
      <c r="AE240" s="4" t="b">
        <f t="shared" si="298"/>
        <v>0</v>
      </c>
      <c r="AF240" s="4" t="b">
        <f t="shared" si="299"/>
        <v>0</v>
      </c>
      <c r="AG240" s="4" t="b">
        <f t="shared" si="300"/>
        <v>0</v>
      </c>
      <c r="AH240" s="4" t="b">
        <f t="shared" si="301"/>
        <v>0</v>
      </c>
      <c r="AI240" s="4" t="b">
        <f t="shared" si="302"/>
        <v>0</v>
      </c>
      <c r="AJ240" s="4" t="b">
        <f t="shared" si="303"/>
        <v>0</v>
      </c>
      <c r="AK240" s="4" t="b">
        <f t="shared" si="304"/>
        <v>1</v>
      </c>
      <c r="AL240" s="4" t="b">
        <f t="shared" si="305"/>
        <v>0</v>
      </c>
      <c r="AM240" s="4" t="b">
        <f t="shared" si="306"/>
        <v>0</v>
      </c>
      <c r="AN240" s="4" t="b">
        <f t="shared" si="307"/>
        <v>1</v>
      </c>
      <c r="AO240" s="4" t="b">
        <f t="shared" si="308"/>
        <v>0</v>
      </c>
      <c r="AP240" s="4" t="b">
        <f t="shared" si="309"/>
        <v>0</v>
      </c>
      <c r="AQ240" s="4" t="b">
        <f t="shared" si="310"/>
        <v>0</v>
      </c>
      <c r="AR240" s="4" t="b">
        <f t="shared" si="311"/>
        <v>0</v>
      </c>
      <c r="AS240" s="4" t="b">
        <f t="shared" si="312"/>
        <v>0</v>
      </c>
      <c r="AT240" s="4" t="b">
        <f t="shared" si="313"/>
        <v>1</v>
      </c>
      <c r="AU240" s="4" t="b">
        <f t="shared" si="314"/>
        <v>0</v>
      </c>
      <c r="AV240" s="4" t="b">
        <f t="shared" si="315"/>
        <v>0</v>
      </c>
      <c r="AW240" s="4" t="b">
        <f t="shared" si="316"/>
        <v>0</v>
      </c>
      <c r="AX240" s="4" t="b">
        <f t="shared" si="317"/>
        <v>0</v>
      </c>
      <c r="AY240" s="4" t="b">
        <f t="shared" si="318"/>
        <v>1</v>
      </c>
      <c r="AZ240" s="4" t="b">
        <f t="shared" si="319"/>
        <v>0</v>
      </c>
      <c r="BA240" s="4" t="b">
        <f t="shared" si="320"/>
        <v>1</v>
      </c>
      <c r="BB240" s="4" t="b">
        <f t="shared" si="321"/>
        <v>0</v>
      </c>
      <c r="BC240" s="4" t="b">
        <f t="shared" si="322"/>
        <v>0</v>
      </c>
      <c r="BD240" s="4" t="b">
        <f t="shared" si="323"/>
        <v>0</v>
      </c>
      <c r="BE240" s="4" t="b">
        <f t="shared" si="324"/>
        <v>0</v>
      </c>
      <c r="BF240" s="4" t="b">
        <f t="shared" si="325"/>
        <v>1</v>
      </c>
      <c r="BG240" s="4" t="b">
        <f t="shared" si="326"/>
        <v>0</v>
      </c>
      <c r="BH240" s="4" t="b">
        <f t="shared" si="327"/>
        <v>0</v>
      </c>
      <c r="BI240" s="4" t="b">
        <f t="shared" si="328"/>
        <v>0</v>
      </c>
      <c r="BJ240" s="4" t="b">
        <f t="shared" si="329"/>
        <v>0</v>
      </c>
      <c r="BK240" s="4" t="b">
        <f t="shared" si="330"/>
        <v>0</v>
      </c>
      <c r="BL240" s="4" t="b">
        <f t="shared" si="331"/>
        <v>0</v>
      </c>
      <c r="BM240" s="4" t="b">
        <f t="shared" si="332"/>
        <v>0</v>
      </c>
      <c r="BN240" s="4" t="b">
        <f t="shared" si="333"/>
        <v>0</v>
      </c>
      <c r="BO240" s="4" t="b">
        <f t="shared" si="334"/>
        <v>0</v>
      </c>
      <c r="BP240" s="4" t="b">
        <f t="shared" si="335"/>
        <v>1</v>
      </c>
      <c r="BQ240" s="4" t="b">
        <f t="shared" si="336"/>
        <v>0</v>
      </c>
      <c r="BR240" s="4" t="b">
        <f t="shared" si="337"/>
        <v>0</v>
      </c>
      <c r="BS240" s="4" t="b">
        <f t="shared" si="338"/>
        <v>1</v>
      </c>
      <c r="BT240" s="4" t="b">
        <f t="shared" si="339"/>
        <v>0</v>
      </c>
      <c r="BU240" s="4" t="b">
        <f t="shared" si="340"/>
        <v>0</v>
      </c>
      <c r="BV240" s="4" t="b">
        <f t="shared" si="341"/>
        <v>0</v>
      </c>
      <c r="BW240" s="4" t="b">
        <f t="shared" si="342"/>
        <v>0</v>
      </c>
      <c r="BX240" s="4" t="b">
        <f t="shared" si="343"/>
        <v>0</v>
      </c>
      <c r="BY240" s="4" t="b">
        <f t="shared" si="344"/>
        <v>0</v>
      </c>
      <c r="BZ240" s="4" t="b">
        <f t="shared" si="345"/>
        <v>0</v>
      </c>
      <c r="CA240" s="4" t="b">
        <f t="shared" si="346"/>
        <v>0</v>
      </c>
      <c r="CB240" s="4" t="b">
        <f t="shared" si="347"/>
        <v>1</v>
      </c>
      <c r="CC240" s="4" t="b">
        <f t="shared" si="348"/>
        <v>0</v>
      </c>
      <c r="CD240" s="4" t="b">
        <f t="shared" si="349"/>
        <v>0</v>
      </c>
      <c r="CE240" s="4" t="b">
        <f t="shared" si="350"/>
        <v>0</v>
      </c>
      <c r="CF240" s="4" t="b">
        <f t="shared" si="351"/>
        <v>0</v>
      </c>
      <c r="CG240" s="4" t="b">
        <f t="shared" si="352"/>
        <v>0</v>
      </c>
      <c r="CH240" s="4" t="b">
        <f t="shared" si="353"/>
        <v>0</v>
      </c>
      <c r="CI240" s="4" t="b">
        <f t="shared" si="354"/>
        <v>0</v>
      </c>
      <c r="CJ240" s="4" t="b">
        <f t="shared" si="355"/>
        <v>0</v>
      </c>
      <c r="CK240" s="4" t="b">
        <f t="shared" si="356"/>
        <v>0</v>
      </c>
      <c r="CL240" s="4" t="b">
        <f t="shared" si="357"/>
        <v>0</v>
      </c>
      <c r="CM240" s="4" t="b">
        <f t="shared" si="358"/>
        <v>0</v>
      </c>
      <c r="CN240" s="4" t="b">
        <f t="shared" si="359"/>
        <v>0</v>
      </c>
      <c r="CO240" s="4" t="b">
        <f t="shared" si="360"/>
        <v>0</v>
      </c>
      <c r="CP240" s="4" t="b">
        <f t="shared" si="361"/>
        <v>0</v>
      </c>
      <c r="CQ240" s="4" t="b">
        <f t="shared" si="362"/>
        <v>0</v>
      </c>
      <c r="CR240" s="4" t="b">
        <f t="shared" si="363"/>
        <v>0</v>
      </c>
      <c r="CS240" s="4" t="b">
        <f t="shared" si="364"/>
        <v>0</v>
      </c>
      <c r="CT240" s="4" t="b">
        <f t="shared" si="365"/>
        <v>0</v>
      </c>
      <c r="CU240" s="4" t="b">
        <f t="shared" si="366"/>
        <v>0</v>
      </c>
      <c r="CV240" s="4" t="b">
        <f t="shared" si="367"/>
        <v>0</v>
      </c>
      <c r="CW240" s="4" t="b">
        <f t="shared" si="368"/>
        <v>0</v>
      </c>
      <c r="CX240" s="4" t="b">
        <f t="shared" si="369"/>
        <v>0</v>
      </c>
      <c r="CY240" s="4" t="b">
        <f t="shared" si="370"/>
        <v>0</v>
      </c>
      <c r="CZ240" s="4" t="b">
        <f t="shared" si="371"/>
        <v>0</v>
      </c>
      <c r="DA240" s="4" t="b">
        <f t="shared" si="372"/>
        <v>0</v>
      </c>
      <c r="DB240" s="4" t="b">
        <f t="shared" si="373"/>
        <v>0</v>
      </c>
      <c r="DC240" s="4" t="b">
        <f t="shared" si="374"/>
        <v>0</v>
      </c>
      <c r="DD240" s="4" t="b">
        <f t="shared" si="375"/>
        <v>1</v>
      </c>
    </row>
    <row r="241" spans="1:108">
      <c r="A241" s="4" t="s">
        <v>1931</v>
      </c>
      <c r="B241" t="s">
        <v>7376</v>
      </c>
      <c r="C241" t="s">
        <v>1860</v>
      </c>
      <c r="D241" s="4"/>
      <c r="E241" s="4" t="s">
        <v>987</v>
      </c>
      <c r="F241" t="s">
        <v>969</v>
      </c>
      <c r="G241" t="s">
        <v>970</v>
      </c>
      <c r="H241" t="s">
        <v>7428</v>
      </c>
      <c r="I241" t="s">
        <v>7418</v>
      </c>
      <c r="J241" s="4" t="s">
        <v>362</v>
      </c>
      <c r="K241" s="4" t="s">
        <v>136</v>
      </c>
      <c r="L241" s="4" t="s">
        <v>6720</v>
      </c>
      <c r="M241" t="s">
        <v>6079</v>
      </c>
      <c r="N241" s="4" t="s">
        <v>1932</v>
      </c>
      <c r="O241" s="4" t="b">
        <f t="shared" si="282"/>
        <v>1</v>
      </c>
      <c r="P241" s="4" t="b">
        <f t="shared" si="283"/>
        <v>0</v>
      </c>
      <c r="Q241" s="4" t="b">
        <f t="shared" si="284"/>
        <v>1</v>
      </c>
      <c r="R241" s="4" t="b">
        <f t="shared" si="285"/>
        <v>1</v>
      </c>
      <c r="S241" s="4" t="b">
        <f t="shared" si="286"/>
        <v>1</v>
      </c>
      <c r="T241" s="4" t="b">
        <f t="shared" si="287"/>
        <v>0</v>
      </c>
      <c r="U241" s="4" t="b">
        <f t="shared" si="288"/>
        <v>1</v>
      </c>
      <c r="V241" s="4" t="b">
        <f t="shared" si="289"/>
        <v>1</v>
      </c>
      <c r="W241" s="4" t="b">
        <f t="shared" si="290"/>
        <v>0</v>
      </c>
      <c r="X241" s="4" t="b">
        <f t="shared" si="291"/>
        <v>0</v>
      </c>
      <c r="Y241" s="4" t="b">
        <f t="shared" si="292"/>
        <v>0</v>
      </c>
      <c r="Z241" s="4" t="b">
        <f t="shared" si="293"/>
        <v>0</v>
      </c>
      <c r="AA241" s="4" t="b">
        <f t="shared" si="294"/>
        <v>0</v>
      </c>
      <c r="AB241" s="4" t="b">
        <f t="shared" si="295"/>
        <v>1</v>
      </c>
      <c r="AC241" s="4" t="b">
        <f t="shared" si="296"/>
        <v>0</v>
      </c>
      <c r="AD241" s="4" t="b">
        <f t="shared" si="297"/>
        <v>0</v>
      </c>
      <c r="AE241" s="4" t="b">
        <f t="shared" si="298"/>
        <v>0</v>
      </c>
      <c r="AF241" s="4" t="b">
        <f t="shared" si="299"/>
        <v>0</v>
      </c>
      <c r="AG241" s="4" t="b">
        <f t="shared" si="300"/>
        <v>0</v>
      </c>
      <c r="AH241" s="4" t="b">
        <f t="shared" si="301"/>
        <v>1</v>
      </c>
      <c r="AI241" s="4" t="b">
        <f t="shared" si="302"/>
        <v>0</v>
      </c>
      <c r="AJ241" s="4" t="b">
        <f t="shared" si="303"/>
        <v>0</v>
      </c>
      <c r="AK241" s="4" t="b">
        <f t="shared" si="304"/>
        <v>0</v>
      </c>
      <c r="AL241" s="4" t="b">
        <f t="shared" si="305"/>
        <v>0</v>
      </c>
      <c r="AM241" s="4" t="b">
        <f t="shared" si="306"/>
        <v>0</v>
      </c>
      <c r="AN241" s="4" t="b">
        <f t="shared" si="307"/>
        <v>0</v>
      </c>
      <c r="AO241" s="4" t="b">
        <f t="shared" si="308"/>
        <v>0</v>
      </c>
      <c r="AP241" s="4" t="b">
        <f t="shared" si="309"/>
        <v>0</v>
      </c>
      <c r="AQ241" s="4" t="b">
        <f t="shared" si="310"/>
        <v>0</v>
      </c>
      <c r="AR241" s="4" t="b">
        <f t="shared" si="311"/>
        <v>0</v>
      </c>
      <c r="AS241" s="4" t="b">
        <f t="shared" si="312"/>
        <v>0</v>
      </c>
      <c r="AT241" s="4" t="b">
        <f t="shared" si="313"/>
        <v>0</v>
      </c>
      <c r="AU241" s="4" t="b">
        <f t="shared" si="314"/>
        <v>0</v>
      </c>
      <c r="AV241" s="4" t="b">
        <f t="shared" si="315"/>
        <v>0</v>
      </c>
      <c r="AW241" s="4" t="b">
        <f t="shared" si="316"/>
        <v>0</v>
      </c>
      <c r="AX241" s="4" t="b">
        <f t="shared" si="317"/>
        <v>0</v>
      </c>
      <c r="AY241" s="4" t="b">
        <f t="shared" si="318"/>
        <v>0</v>
      </c>
      <c r="AZ241" s="4" t="b">
        <f t="shared" si="319"/>
        <v>0</v>
      </c>
      <c r="BA241" s="4" t="b">
        <f t="shared" si="320"/>
        <v>0</v>
      </c>
      <c r="BB241" s="4" t="b">
        <f t="shared" si="321"/>
        <v>0</v>
      </c>
      <c r="BC241" s="4" t="b">
        <f t="shared" si="322"/>
        <v>0</v>
      </c>
      <c r="BD241" s="4" t="b">
        <f t="shared" si="323"/>
        <v>0</v>
      </c>
      <c r="BE241" s="4" t="b">
        <f t="shared" si="324"/>
        <v>0</v>
      </c>
      <c r="BF241" s="4" t="b">
        <f t="shared" si="325"/>
        <v>0</v>
      </c>
      <c r="BG241" s="4" t="b">
        <f t="shared" si="326"/>
        <v>0</v>
      </c>
      <c r="BH241" s="4" t="b">
        <f t="shared" si="327"/>
        <v>0</v>
      </c>
      <c r="BI241" s="4" t="b">
        <f t="shared" si="328"/>
        <v>0</v>
      </c>
      <c r="BJ241" s="4" t="b">
        <f t="shared" si="329"/>
        <v>0</v>
      </c>
      <c r="BK241" s="4" t="b">
        <f t="shared" si="330"/>
        <v>0</v>
      </c>
      <c r="BL241" s="4" t="b">
        <f t="shared" si="331"/>
        <v>0</v>
      </c>
      <c r="BM241" s="4" t="b">
        <f t="shared" si="332"/>
        <v>0</v>
      </c>
      <c r="BN241" s="4" t="b">
        <f t="shared" si="333"/>
        <v>0</v>
      </c>
      <c r="BO241" s="4" t="b">
        <f t="shared" si="334"/>
        <v>0</v>
      </c>
      <c r="BP241" s="4" t="b">
        <f t="shared" si="335"/>
        <v>0</v>
      </c>
      <c r="BQ241" s="4" t="b">
        <f t="shared" si="336"/>
        <v>1</v>
      </c>
      <c r="BR241" s="4" t="b">
        <f t="shared" si="337"/>
        <v>0</v>
      </c>
      <c r="BS241" s="4" t="b">
        <f t="shared" si="338"/>
        <v>1</v>
      </c>
      <c r="BT241" s="4" t="b">
        <f t="shared" si="339"/>
        <v>0</v>
      </c>
      <c r="BU241" s="4" t="b">
        <f t="shared" si="340"/>
        <v>0</v>
      </c>
      <c r="BV241" s="4" t="b">
        <f t="shared" si="341"/>
        <v>0</v>
      </c>
      <c r="BW241" s="4" t="b">
        <f t="shared" si="342"/>
        <v>0</v>
      </c>
      <c r="BX241" s="4" t="b">
        <f t="shared" si="343"/>
        <v>0</v>
      </c>
      <c r="BY241" s="4" t="b">
        <f t="shared" si="344"/>
        <v>0</v>
      </c>
      <c r="BZ241" s="4" t="b">
        <f t="shared" si="345"/>
        <v>0</v>
      </c>
      <c r="CA241" s="4" t="b">
        <f t="shared" si="346"/>
        <v>1</v>
      </c>
      <c r="CB241" s="4" t="b">
        <f t="shared" si="347"/>
        <v>0</v>
      </c>
      <c r="CC241" s="4" t="b">
        <f t="shared" si="348"/>
        <v>0</v>
      </c>
      <c r="CD241" s="4" t="b">
        <f t="shared" si="349"/>
        <v>0</v>
      </c>
      <c r="CE241" s="4" t="b">
        <f t="shared" si="350"/>
        <v>0</v>
      </c>
      <c r="CF241" s="4" t="b">
        <f t="shared" si="351"/>
        <v>0</v>
      </c>
      <c r="CG241" s="4" t="b">
        <f t="shared" si="352"/>
        <v>0</v>
      </c>
      <c r="CH241" s="4" t="b">
        <f t="shared" si="353"/>
        <v>0</v>
      </c>
      <c r="CI241" s="4" t="b">
        <f t="shared" si="354"/>
        <v>0</v>
      </c>
      <c r="CJ241" s="4" t="b">
        <f t="shared" si="355"/>
        <v>0</v>
      </c>
      <c r="CK241" s="4" t="b">
        <f t="shared" si="356"/>
        <v>0</v>
      </c>
      <c r="CL241" s="4" t="b">
        <f t="shared" si="357"/>
        <v>0</v>
      </c>
      <c r="CM241" s="4" t="b">
        <f t="shared" si="358"/>
        <v>0</v>
      </c>
      <c r="CN241" s="4" t="b">
        <f t="shared" si="359"/>
        <v>0</v>
      </c>
      <c r="CO241" s="4" t="b">
        <f t="shared" si="360"/>
        <v>0</v>
      </c>
      <c r="CP241" s="4" t="b">
        <f t="shared" si="361"/>
        <v>0</v>
      </c>
      <c r="CQ241" s="4" t="b">
        <f t="shared" si="362"/>
        <v>0</v>
      </c>
      <c r="CR241" s="4" t="b">
        <f t="shared" si="363"/>
        <v>0</v>
      </c>
      <c r="CS241" s="4" t="b">
        <f t="shared" si="364"/>
        <v>0</v>
      </c>
      <c r="CT241" s="4" t="b">
        <f t="shared" si="365"/>
        <v>0</v>
      </c>
      <c r="CU241" s="4" t="b">
        <f t="shared" si="366"/>
        <v>0</v>
      </c>
      <c r="CV241" s="4" t="b">
        <f t="shared" si="367"/>
        <v>0</v>
      </c>
      <c r="CW241" s="4" t="b">
        <f t="shared" si="368"/>
        <v>0</v>
      </c>
      <c r="CX241" s="4" t="b">
        <f t="shared" si="369"/>
        <v>0</v>
      </c>
      <c r="CY241" s="4" t="b">
        <f t="shared" si="370"/>
        <v>0</v>
      </c>
      <c r="CZ241" s="4" t="b">
        <f t="shared" si="371"/>
        <v>0</v>
      </c>
      <c r="DA241" s="4" t="b">
        <f t="shared" si="372"/>
        <v>0</v>
      </c>
      <c r="DB241" s="4" t="b">
        <f t="shared" si="373"/>
        <v>0</v>
      </c>
      <c r="DC241" s="4" t="b">
        <f t="shared" si="374"/>
        <v>0</v>
      </c>
      <c r="DD241" s="4" t="b">
        <f t="shared" si="375"/>
        <v>0</v>
      </c>
    </row>
    <row r="242" spans="1:108">
      <c r="A242" s="4" t="s">
        <v>1933</v>
      </c>
      <c r="B242" t="s">
        <v>7376</v>
      </c>
      <c r="C242" t="s">
        <v>1860</v>
      </c>
      <c r="D242" s="4"/>
      <c r="E242" s="4" t="s">
        <v>987</v>
      </c>
      <c r="F242" t="s">
        <v>969</v>
      </c>
      <c r="G242" t="s">
        <v>970</v>
      </c>
      <c r="H242" t="s">
        <v>7428</v>
      </c>
      <c r="I242" t="s">
        <v>7418</v>
      </c>
      <c r="J242" s="4" t="s">
        <v>250</v>
      </c>
      <c r="K242" s="4" t="s">
        <v>109</v>
      </c>
      <c r="L242" s="4" t="s">
        <v>6439</v>
      </c>
      <c r="M242" t="s">
        <v>6079</v>
      </c>
      <c r="N242" s="4" t="s">
        <v>1934</v>
      </c>
      <c r="O242" s="4" t="b">
        <f t="shared" si="282"/>
        <v>1</v>
      </c>
      <c r="P242" s="4" t="b">
        <f t="shared" si="283"/>
        <v>0</v>
      </c>
      <c r="Q242" s="4" t="b">
        <f t="shared" si="284"/>
        <v>0</v>
      </c>
      <c r="R242" s="4" t="b">
        <f t="shared" si="285"/>
        <v>0</v>
      </c>
      <c r="S242" s="4" t="b">
        <f t="shared" si="286"/>
        <v>1</v>
      </c>
      <c r="T242" s="4" t="b">
        <f t="shared" si="287"/>
        <v>0</v>
      </c>
      <c r="U242" s="4" t="b">
        <f t="shared" si="288"/>
        <v>1</v>
      </c>
      <c r="V242" s="4" t="b">
        <f t="shared" si="289"/>
        <v>0</v>
      </c>
      <c r="W242" s="4" t="b">
        <f t="shared" si="290"/>
        <v>1</v>
      </c>
      <c r="X242" s="4" t="b">
        <f t="shared" si="291"/>
        <v>0</v>
      </c>
      <c r="Y242" s="4" t="b">
        <f t="shared" si="292"/>
        <v>0</v>
      </c>
      <c r="Z242" s="4" t="b">
        <f t="shared" si="293"/>
        <v>0</v>
      </c>
      <c r="AA242" s="4" t="b">
        <f t="shared" si="294"/>
        <v>0</v>
      </c>
      <c r="AB242" s="4" t="b">
        <f t="shared" si="295"/>
        <v>0</v>
      </c>
      <c r="AC242" s="4" t="b">
        <f t="shared" si="296"/>
        <v>0</v>
      </c>
      <c r="AD242" s="4" t="b">
        <f t="shared" si="297"/>
        <v>0</v>
      </c>
      <c r="AE242" s="4" t="b">
        <f t="shared" si="298"/>
        <v>0</v>
      </c>
      <c r="AF242" s="4" t="b">
        <f t="shared" si="299"/>
        <v>0</v>
      </c>
      <c r="AG242" s="4" t="b">
        <f t="shared" si="300"/>
        <v>0</v>
      </c>
      <c r="AH242" s="4" t="b">
        <f t="shared" si="301"/>
        <v>0</v>
      </c>
      <c r="AI242" s="4" t="b">
        <f t="shared" si="302"/>
        <v>0</v>
      </c>
      <c r="AJ242" s="4" t="b">
        <f t="shared" si="303"/>
        <v>0</v>
      </c>
      <c r="AK242" s="4" t="b">
        <f t="shared" si="304"/>
        <v>0</v>
      </c>
      <c r="AL242" s="4" t="b">
        <f t="shared" si="305"/>
        <v>0</v>
      </c>
      <c r="AM242" s="4" t="b">
        <f t="shared" si="306"/>
        <v>0</v>
      </c>
      <c r="AN242" s="4" t="b">
        <f t="shared" si="307"/>
        <v>0</v>
      </c>
      <c r="AO242" s="4" t="b">
        <f t="shared" si="308"/>
        <v>0</v>
      </c>
      <c r="AP242" s="4" t="b">
        <f t="shared" si="309"/>
        <v>0</v>
      </c>
      <c r="AQ242" s="4" t="b">
        <f t="shared" si="310"/>
        <v>0</v>
      </c>
      <c r="AR242" s="4" t="b">
        <f t="shared" si="311"/>
        <v>0</v>
      </c>
      <c r="AS242" s="4" t="b">
        <f t="shared" si="312"/>
        <v>0</v>
      </c>
      <c r="AT242" s="4" t="b">
        <f t="shared" si="313"/>
        <v>0</v>
      </c>
      <c r="AU242" s="4" t="b">
        <f t="shared" si="314"/>
        <v>0</v>
      </c>
      <c r="AV242" s="4" t="b">
        <f t="shared" si="315"/>
        <v>0</v>
      </c>
      <c r="AW242" s="4" t="b">
        <f t="shared" si="316"/>
        <v>0</v>
      </c>
      <c r="AX242" s="4" t="b">
        <f t="shared" si="317"/>
        <v>0</v>
      </c>
      <c r="AY242" s="4" t="b">
        <f t="shared" si="318"/>
        <v>0</v>
      </c>
      <c r="AZ242" s="4" t="b">
        <f t="shared" si="319"/>
        <v>0</v>
      </c>
      <c r="BA242" s="4" t="b">
        <f t="shared" si="320"/>
        <v>0</v>
      </c>
      <c r="BB242" s="4" t="b">
        <f t="shared" si="321"/>
        <v>0</v>
      </c>
      <c r="BC242" s="4" t="b">
        <f t="shared" si="322"/>
        <v>0</v>
      </c>
      <c r="BD242" s="4" t="b">
        <f t="shared" si="323"/>
        <v>0</v>
      </c>
      <c r="BE242" s="4" t="b">
        <f t="shared" si="324"/>
        <v>0</v>
      </c>
      <c r="BF242" s="4" t="b">
        <f t="shared" si="325"/>
        <v>0</v>
      </c>
      <c r="BG242" s="4" t="b">
        <f t="shared" si="326"/>
        <v>0</v>
      </c>
      <c r="BH242" s="4" t="b">
        <f t="shared" si="327"/>
        <v>0</v>
      </c>
      <c r="BI242" s="4" t="b">
        <f t="shared" si="328"/>
        <v>0</v>
      </c>
      <c r="BJ242" s="4" t="b">
        <f t="shared" si="329"/>
        <v>0</v>
      </c>
      <c r="BK242" s="4" t="b">
        <f t="shared" si="330"/>
        <v>0</v>
      </c>
      <c r="BL242" s="4" t="b">
        <f t="shared" si="331"/>
        <v>0</v>
      </c>
      <c r="BM242" s="4" t="b">
        <f t="shared" si="332"/>
        <v>0</v>
      </c>
      <c r="BN242" s="4" t="b">
        <f t="shared" si="333"/>
        <v>0</v>
      </c>
      <c r="BO242" s="4" t="b">
        <f t="shared" si="334"/>
        <v>0</v>
      </c>
      <c r="BP242" s="4" t="b">
        <f t="shared" si="335"/>
        <v>0</v>
      </c>
      <c r="BQ242" s="4" t="b">
        <f t="shared" si="336"/>
        <v>1</v>
      </c>
      <c r="BR242" s="4" t="b">
        <f t="shared" si="337"/>
        <v>0</v>
      </c>
      <c r="BS242" s="4" t="b">
        <f t="shared" si="338"/>
        <v>1</v>
      </c>
      <c r="BT242" s="4" t="b">
        <f t="shared" si="339"/>
        <v>0</v>
      </c>
      <c r="BU242" s="4" t="b">
        <f t="shared" si="340"/>
        <v>0</v>
      </c>
      <c r="BV242" s="4" t="b">
        <f t="shared" si="341"/>
        <v>0</v>
      </c>
      <c r="BW242" s="4" t="b">
        <f t="shared" si="342"/>
        <v>0</v>
      </c>
      <c r="BX242" s="4" t="b">
        <f t="shared" si="343"/>
        <v>0</v>
      </c>
      <c r="BY242" s="4" t="b">
        <f t="shared" si="344"/>
        <v>0</v>
      </c>
      <c r="BZ242" s="4" t="b">
        <f t="shared" si="345"/>
        <v>0</v>
      </c>
      <c r="CA242" s="4" t="b">
        <f t="shared" si="346"/>
        <v>0</v>
      </c>
      <c r="CB242" s="4" t="b">
        <f t="shared" si="347"/>
        <v>0</v>
      </c>
      <c r="CC242" s="4" t="b">
        <f t="shared" si="348"/>
        <v>0</v>
      </c>
      <c r="CD242" s="4" t="b">
        <f t="shared" si="349"/>
        <v>0</v>
      </c>
      <c r="CE242" s="4" t="b">
        <f t="shared" si="350"/>
        <v>0</v>
      </c>
      <c r="CF242" s="4" t="b">
        <f t="shared" si="351"/>
        <v>1</v>
      </c>
      <c r="CG242" s="4" t="b">
        <f t="shared" si="352"/>
        <v>0</v>
      </c>
      <c r="CH242" s="4" t="b">
        <f t="shared" si="353"/>
        <v>0</v>
      </c>
      <c r="CI242" s="4" t="b">
        <f t="shared" si="354"/>
        <v>0</v>
      </c>
      <c r="CJ242" s="4" t="b">
        <f t="shared" si="355"/>
        <v>0</v>
      </c>
      <c r="CK242" s="4" t="b">
        <f t="shared" si="356"/>
        <v>0</v>
      </c>
      <c r="CL242" s="4" t="b">
        <f t="shared" si="357"/>
        <v>0</v>
      </c>
      <c r="CM242" s="4" t="b">
        <f t="shared" si="358"/>
        <v>0</v>
      </c>
      <c r="CN242" s="4" t="b">
        <f t="shared" si="359"/>
        <v>0</v>
      </c>
      <c r="CO242" s="4" t="b">
        <f t="shared" si="360"/>
        <v>0</v>
      </c>
      <c r="CP242" s="4" t="b">
        <f t="shared" si="361"/>
        <v>0</v>
      </c>
      <c r="CQ242" s="4" t="b">
        <f t="shared" si="362"/>
        <v>0</v>
      </c>
      <c r="CR242" s="4" t="b">
        <f t="shared" si="363"/>
        <v>0</v>
      </c>
      <c r="CS242" s="4" t="b">
        <f t="shared" si="364"/>
        <v>0</v>
      </c>
      <c r="CT242" s="4" t="b">
        <f t="shared" si="365"/>
        <v>0</v>
      </c>
      <c r="CU242" s="4" t="b">
        <f t="shared" si="366"/>
        <v>0</v>
      </c>
      <c r="CV242" s="4" t="b">
        <f t="shared" si="367"/>
        <v>0</v>
      </c>
      <c r="CW242" s="4" t="b">
        <f t="shared" si="368"/>
        <v>0</v>
      </c>
      <c r="CX242" s="4" t="b">
        <f t="shared" si="369"/>
        <v>0</v>
      </c>
      <c r="CY242" s="4" t="b">
        <f t="shared" si="370"/>
        <v>0</v>
      </c>
      <c r="CZ242" s="4" t="b">
        <f t="shared" si="371"/>
        <v>0</v>
      </c>
      <c r="DA242" s="4" t="b">
        <f t="shared" si="372"/>
        <v>0</v>
      </c>
      <c r="DB242" s="4" t="b">
        <f t="shared" si="373"/>
        <v>0</v>
      </c>
      <c r="DC242" s="4" t="b">
        <f t="shared" si="374"/>
        <v>0</v>
      </c>
      <c r="DD242" s="4" t="b">
        <f t="shared" si="375"/>
        <v>0</v>
      </c>
    </row>
    <row r="243" spans="1:108">
      <c r="A243" s="4" t="s">
        <v>1950</v>
      </c>
      <c r="C243" t="s">
        <v>1951</v>
      </c>
      <c r="D243" s="4"/>
      <c r="E243" s="4" t="s">
        <v>987</v>
      </c>
      <c r="F243" t="s">
        <v>969</v>
      </c>
      <c r="G243" t="s">
        <v>970</v>
      </c>
      <c r="H243" t="s">
        <v>7428</v>
      </c>
      <c r="I243" t="s">
        <v>7418</v>
      </c>
      <c r="J243" s="4" t="s">
        <v>109</v>
      </c>
      <c r="K243" s="4" t="s">
        <v>109</v>
      </c>
      <c r="L243" s="4" t="s">
        <v>6727</v>
      </c>
      <c r="M243" t="s">
        <v>6079</v>
      </c>
      <c r="N243" s="4" t="s">
        <v>1952</v>
      </c>
      <c r="O243" s="4" t="b">
        <f t="shared" si="282"/>
        <v>1</v>
      </c>
      <c r="P243" s="4" t="b">
        <f t="shared" si="283"/>
        <v>1</v>
      </c>
      <c r="Q243" s="4" t="b">
        <f t="shared" si="284"/>
        <v>1</v>
      </c>
      <c r="R243" s="4" t="b">
        <f t="shared" si="285"/>
        <v>1</v>
      </c>
      <c r="S243" s="4" t="b">
        <f t="shared" si="286"/>
        <v>1</v>
      </c>
      <c r="T243" s="4" t="b">
        <f t="shared" si="287"/>
        <v>1</v>
      </c>
      <c r="U243" s="4" t="b">
        <f t="shared" si="288"/>
        <v>1</v>
      </c>
      <c r="V243" s="4" t="b">
        <f t="shared" si="289"/>
        <v>0</v>
      </c>
      <c r="W243" s="4" t="b">
        <f t="shared" si="290"/>
        <v>0</v>
      </c>
      <c r="X243" s="4" t="b">
        <f t="shared" si="291"/>
        <v>0</v>
      </c>
      <c r="Y243" s="4" t="b">
        <f t="shared" si="292"/>
        <v>1</v>
      </c>
      <c r="Z243" s="4" t="b">
        <f t="shared" si="293"/>
        <v>0</v>
      </c>
      <c r="AA243" s="4" t="b">
        <f t="shared" si="294"/>
        <v>0</v>
      </c>
      <c r="AB243" s="4" t="b">
        <f t="shared" si="295"/>
        <v>1</v>
      </c>
      <c r="AC243" s="4" t="b">
        <f t="shared" si="296"/>
        <v>0</v>
      </c>
      <c r="AD243" s="4" t="b">
        <f t="shared" si="297"/>
        <v>0</v>
      </c>
      <c r="AE243" s="4" t="b">
        <f t="shared" si="298"/>
        <v>0</v>
      </c>
      <c r="AF243" s="4" t="b">
        <f t="shared" si="299"/>
        <v>0</v>
      </c>
      <c r="AG243" s="4" t="b">
        <f t="shared" si="300"/>
        <v>0</v>
      </c>
      <c r="AH243" s="4" t="b">
        <f t="shared" si="301"/>
        <v>0</v>
      </c>
      <c r="AI243" s="4" t="b">
        <f t="shared" si="302"/>
        <v>1</v>
      </c>
      <c r="AJ243" s="4" t="b">
        <f t="shared" si="303"/>
        <v>0</v>
      </c>
      <c r="AK243" s="4" t="b">
        <f t="shared" si="304"/>
        <v>0</v>
      </c>
      <c r="AL243" s="4" t="b">
        <f t="shared" si="305"/>
        <v>0</v>
      </c>
      <c r="AM243" s="4" t="b">
        <f t="shared" si="306"/>
        <v>0</v>
      </c>
      <c r="AN243" s="4" t="b">
        <f t="shared" si="307"/>
        <v>0</v>
      </c>
      <c r="AO243" s="4" t="b">
        <f t="shared" si="308"/>
        <v>0</v>
      </c>
      <c r="AP243" s="4" t="b">
        <f t="shared" si="309"/>
        <v>0</v>
      </c>
      <c r="AQ243" s="4" t="b">
        <f t="shared" si="310"/>
        <v>0</v>
      </c>
      <c r="AR243" s="4" t="b">
        <f t="shared" si="311"/>
        <v>0</v>
      </c>
      <c r="AS243" s="4" t="b">
        <f t="shared" si="312"/>
        <v>0</v>
      </c>
      <c r="AT243" s="4" t="b">
        <f t="shared" si="313"/>
        <v>1</v>
      </c>
      <c r="AU243" s="4" t="b">
        <f t="shared" si="314"/>
        <v>0</v>
      </c>
      <c r="AV243" s="4" t="b">
        <f t="shared" si="315"/>
        <v>0</v>
      </c>
      <c r="AW243" s="4" t="b">
        <f t="shared" si="316"/>
        <v>0</v>
      </c>
      <c r="AX243" s="4" t="b">
        <f t="shared" si="317"/>
        <v>0</v>
      </c>
      <c r="AY243" s="4" t="b">
        <f t="shared" si="318"/>
        <v>0</v>
      </c>
      <c r="AZ243" s="4" t="b">
        <f t="shared" si="319"/>
        <v>0</v>
      </c>
      <c r="BA243" s="4" t="b">
        <f t="shared" si="320"/>
        <v>0</v>
      </c>
      <c r="BB243" s="4" t="b">
        <f t="shared" si="321"/>
        <v>0</v>
      </c>
      <c r="BC243" s="4" t="b">
        <f t="shared" si="322"/>
        <v>0</v>
      </c>
      <c r="BD243" s="4" t="b">
        <f t="shared" si="323"/>
        <v>0</v>
      </c>
      <c r="BE243" s="4" t="b">
        <f t="shared" si="324"/>
        <v>0</v>
      </c>
      <c r="BF243" s="4" t="b">
        <f t="shared" si="325"/>
        <v>0</v>
      </c>
      <c r="BG243" s="4" t="b">
        <f t="shared" si="326"/>
        <v>0</v>
      </c>
      <c r="BH243" s="4" t="b">
        <f t="shared" si="327"/>
        <v>0</v>
      </c>
      <c r="BI243" s="4" t="b">
        <f t="shared" si="328"/>
        <v>0</v>
      </c>
      <c r="BJ243" s="4" t="b">
        <f t="shared" si="329"/>
        <v>0</v>
      </c>
      <c r="BK243" s="4" t="b">
        <f t="shared" si="330"/>
        <v>0</v>
      </c>
      <c r="BL243" s="4" t="b">
        <f t="shared" si="331"/>
        <v>0</v>
      </c>
      <c r="BM243" s="4" t="b">
        <f t="shared" si="332"/>
        <v>0</v>
      </c>
      <c r="BN243" s="4" t="b">
        <f t="shared" si="333"/>
        <v>1</v>
      </c>
      <c r="BO243" s="4" t="b">
        <f t="shared" si="334"/>
        <v>0</v>
      </c>
      <c r="BP243" s="4" t="b">
        <f t="shared" si="335"/>
        <v>1</v>
      </c>
      <c r="BQ243" s="4" t="b">
        <f t="shared" si="336"/>
        <v>1</v>
      </c>
      <c r="BR243" s="4" t="b">
        <f t="shared" si="337"/>
        <v>0</v>
      </c>
      <c r="BS243" s="4" t="b">
        <f t="shared" si="338"/>
        <v>1</v>
      </c>
      <c r="BT243" s="4" t="b">
        <f t="shared" si="339"/>
        <v>0</v>
      </c>
      <c r="BU243" s="4" t="b">
        <f t="shared" si="340"/>
        <v>0</v>
      </c>
      <c r="BV243" s="4" t="b">
        <f t="shared" si="341"/>
        <v>0</v>
      </c>
      <c r="BW243" s="4" t="b">
        <f t="shared" si="342"/>
        <v>0</v>
      </c>
      <c r="BX243" s="4" t="b">
        <f t="shared" si="343"/>
        <v>0</v>
      </c>
      <c r="BY243" s="4" t="b">
        <f t="shared" si="344"/>
        <v>0</v>
      </c>
      <c r="BZ243" s="4" t="b">
        <f t="shared" si="345"/>
        <v>0</v>
      </c>
      <c r="CA243" s="4" t="b">
        <f t="shared" si="346"/>
        <v>0</v>
      </c>
      <c r="CB243" s="4" t="b">
        <f t="shared" si="347"/>
        <v>0</v>
      </c>
      <c r="CC243" s="4" t="b">
        <f t="shared" si="348"/>
        <v>0</v>
      </c>
      <c r="CD243" s="4" t="b">
        <f t="shared" si="349"/>
        <v>0</v>
      </c>
      <c r="CE243" s="4" t="b">
        <f t="shared" si="350"/>
        <v>0</v>
      </c>
      <c r="CF243" s="4" t="b">
        <f t="shared" si="351"/>
        <v>0</v>
      </c>
      <c r="CG243" s="4" t="b">
        <f t="shared" si="352"/>
        <v>1</v>
      </c>
      <c r="CH243" s="4" t="b">
        <f t="shared" si="353"/>
        <v>0</v>
      </c>
      <c r="CI243" s="4" t="b">
        <f t="shared" si="354"/>
        <v>0</v>
      </c>
      <c r="CJ243" s="4" t="b">
        <f t="shared" si="355"/>
        <v>0</v>
      </c>
      <c r="CK243" s="4" t="b">
        <f t="shared" si="356"/>
        <v>0</v>
      </c>
      <c r="CL243" s="4" t="b">
        <f t="shared" si="357"/>
        <v>0</v>
      </c>
      <c r="CM243" s="4" t="b">
        <f t="shared" si="358"/>
        <v>0</v>
      </c>
      <c r="CN243" s="4" t="b">
        <f t="shared" si="359"/>
        <v>0</v>
      </c>
      <c r="CO243" s="4" t="b">
        <f t="shared" si="360"/>
        <v>0</v>
      </c>
      <c r="CP243" s="4" t="b">
        <f t="shared" si="361"/>
        <v>0</v>
      </c>
      <c r="CQ243" s="4" t="b">
        <f t="shared" si="362"/>
        <v>0</v>
      </c>
      <c r="CR243" s="4" t="b">
        <f t="shared" si="363"/>
        <v>0</v>
      </c>
      <c r="CS243" s="4" t="b">
        <f t="shared" si="364"/>
        <v>0</v>
      </c>
      <c r="CT243" s="4" t="b">
        <f t="shared" si="365"/>
        <v>0</v>
      </c>
      <c r="CU243" s="4" t="b">
        <f t="shared" si="366"/>
        <v>0</v>
      </c>
      <c r="CV243" s="4" t="b">
        <f t="shared" si="367"/>
        <v>0</v>
      </c>
      <c r="CW243" s="4" t="b">
        <f t="shared" si="368"/>
        <v>0</v>
      </c>
      <c r="CX243" s="4" t="b">
        <f t="shared" si="369"/>
        <v>0</v>
      </c>
      <c r="CY243" s="4" t="b">
        <f t="shared" si="370"/>
        <v>0</v>
      </c>
      <c r="CZ243" s="4" t="b">
        <f t="shared" si="371"/>
        <v>0</v>
      </c>
      <c r="DA243" s="4" t="b">
        <f t="shared" si="372"/>
        <v>0</v>
      </c>
      <c r="DB243" s="4" t="b">
        <f t="shared" si="373"/>
        <v>0</v>
      </c>
      <c r="DC243" s="4" t="b">
        <f t="shared" si="374"/>
        <v>0</v>
      </c>
      <c r="DD243" s="4" t="b">
        <f t="shared" si="375"/>
        <v>0</v>
      </c>
    </row>
    <row r="244" spans="1:108">
      <c r="A244" t="s">
        <v>1953</v>
      </c>
      <c r="C244" t="s">
        <v>1951</v>
      </c>
      <c r="E244" t="s">
        <v>987</v>
      </c>
      <c r="F244" t="s">
        <v>969</v>
      </c>
      <c r="G244" t="s">
        <v>970</v>
      </c>
      <c r="H244" t="s">
        <v>7428</v>
      </c>
      <c r="I244" t="s">
        <v>7418</v>
      </c>
      <c r="J244" t="s">
        <v>183</v>
      </c>
      <c r="K244" t="s">
        <v>183</v>
      </c>
      <c r="L244" t="s">
        <v>6391</v>
      </c>
      <c r="M244" t="s">
        <v>221</v>
      </c>
      <c r="N244" t="s">
        <v>1954</v>
      </c>
      <c r="O244" t="b">
        <f t="shared" si="282"/>
        <v>0</v>
      </c>
      <c r="P244" t="b">
        <f t="shared" si="283"/>
        <v>1</v>
      </c>
      <c r="Q244" t="b">
        <f t="shared" si="284"/>
        <v>1</v>
      </c>
      <c r="R244" t="b">
        <f t="shared" si="285"/>
        <v>1</v>
      </c>
      <c r="S244" t="b">
        <f t="shared" si="286"/>
        <v>0</v>
      </c>
      <c r="T244" t="b">
        <f t="shared" si="287"/>
        <v>1</v>
      </c>
      <c r="U244" t="b">
        <f t="shared" si="288"/>
        <v>1</v>
      </c>
      <c r="V244" t="b">
        <f t="shared" si="289"/>
        <v>1</v>
      </c>
      <c r="W244" t="b">
        <f t="shared" si="290"/>
        <v>0</v>
      </c>
      <c r="X244" t="b">
        <f t="shared" si="291"/>
        <v>0</v>
      </c>
      <c r="Y244" t="b">
        <f t="shared" si="292"/>
        <v>1</v>
      </c>
      <c r="Z244" t="b">
        <f t="shared" si="293"/>
        <v>1</v>
      </c>
      <c r="AA244" t="b">
        <f t="shared" si="294"/>
        <v>1</v>
      </c>
      <c r="AB244" t="b">
        <f t="shared" si="295"/>
        <v>0</v>
      </c>
      <c r="AC244" t="b">
        <f t="shared" si="296"/>
        <v>0</v>
      </c>
      <c r="AD244" t="b">
        <f t="shared" si="297"/>
        <v>0</v>
      </c>
      <c r="AE244" t="b">
        <f t="shared" si="298"/>
        <v>0</v>
      </c>
      <c r="AF244" t="b">
        <f t="shared" si="299"/>
        <v>0</v>
      </c>
      <c r="AG244" t="b">
        <f t="shared" si="300"/>
        <v>0</v>
      </c>
      <c r="AH244" t="b">
        <f t="shared" si="301"/>
        <v>0</v>
      </c>
      <c r="AI244" t="b">
        <f t="shared" si="302"/>
        <v>0</v>
      </c>
      <c r="AJ244" t="b">
        <f t="shared" si="303"/>
        <v>0</v>
      </c>
      <c r="AK244" t="b">
        <f t="shared" si="304"/>
        <v>1</v>
      </c>
      <c r="AL244" t="b">
        <f t="shared" si="305"/>
        <v>0</v>
      </c>
      <c r="AM244" t="b">
        <f t="shared" si="306"/>
        <v>1</v>
      </c>
      <c r="AN244" t="b">
        <f t="shared" si="307"/>
        <v>0</v>
      </c>
      <c r="AO244" t="b">
        <f t="shared" si="308"/>
        <v>0</v>
      </c>
      <c r="AP244" t="b">
        <f t="shared" si="309"/>
        <v>0</v>
      </c>
      <c r="AQ244" t="b">
        <f t="shared" si="310"/>
        <v>0</v>
      </c>
      <c r="AR244" t="b">
        <f t="shared" si="311"/>
        <v>0</v>
      </c>
      <c r="AS244" t="b">
        <f t="shared" si="312"/>
        <v>0</v>
      </c>
      <c r="AT244" t="b">
        <f t="shared" si="313"/>
        <v>0</v>
      </c>
      <c r="AU244" t="b">
        <f t="shared" si="314"/>
        <v>0</v>
      </c>
      <c r="AV244" t="b">
        <f t="shared" si="315"/>
        <v>0</v>
      </c>
      <c r="AW244" t="b">
        <f t="shared" si="316"/>
        <v>0</v>
      </c>
      <c r="AX244" t="b">
        <f t="shared" si="317"/>
        <v>0</v>
      </c>
      <c r="AY244" t="b">
        <f t="shared" si="318"/>
        <v>0</v>
      </c>
      <c r="AZ244" t="b">
        <f t="shared" si="319"/>
        <v>0</v>
      </c>
      <c r="BA244" t="b">
        <f t="shared" si="320"/>
        <v>0</v>
      </c>
      <c r="BB244" t="b">
        <f t="shared" si="321"/>
        <v>0</v>
      </c>
      <c r="BC244" t="b">
        <f t="shared" si="322"/>
        <v>0</v>
      </c>
      <c r="BD244" t="b">
        <f t="shared" si="323"/>
        <v>0</v>
      </c>
      <c r="BE244" t="b">
        <f t="shared" si="324"/>
        <v>0</v>
      </c>
      <c r="BF244" t="b">
        <f t="shared" si="325"/>
        <v>0</v>
      </c>
      <c r="BG244" t="b">
        <f t="shared" si="326"/>
        <v>0</v>
      </c>
      <c r="BH244" t="b">
        <f t="shared" si="327"/>
        <v>0</v>
      </c>
      <c r="BI244" t="b">
        <f t="shared" si="328"/>
        <v>0</v>
      </c>
      <c r="BJ244" t="b">
        <f t="shared" si="329"/>
        <v>0</v>
      </c>
      <c r="BK244" t="b">
        <f t="shared" si="330"/>
        <v>0</v>
      </c>
      <c r="BL244" t="b">
        <f t="shared" si="331"/>
        <v>0</v>
      </c>
      <c r="BM244" t="b">
        <f t="shared" si="332"/>
        <v>0</v>
      </c>
      <c r="BN244" t="b">
        <f t="shared" si="333"/>
        <v>0</v>
      </c>
      <c r="BO244" t="b">
        <f t="shared" si="334"/>
        <v>1</v>
      </c>
      <c r="BP244" t="b">
        <f t="shared" si="335"/>
        <v>1</v>
      </c>
      <c r="BQ244" t="b">
        <f t="shared" si="336"/>
        <v>0</v>
      </c>
      <c r="BR244" t="b">
        <f t="shared" si="337"/>
        <v>0</v>
      </c>
      <c r="BS244" t="b">
        <f t="shared" si="338"/>
        <v>0</v>
      </c>
      <c r="BT244" t="b">
        <f t="shared" si="339"/>
        <v>0</v>
      </c>
      <c r="BU244" t="b">
        <f t="shared" si="340"/>
        <v>0</v>
      </c>
      <c r="BV244" t="b">
        <f t="shared" si="341"/>
        <v>0</v>
      </c>
      <c r="BW244" t="b">
        <f t="shared" si="342"/>
        <v>0</v>
      </c>
      <c r="BX244" t="b">
        <f t="shared" si="343"/>
        <v>0</v>
      </c>
      <c r="BY244" t="b">
        <f t="shared" si="344"/>
        <v>0</v>
      </c>
      <c r="BZ244" t="b">
        <f t="shared" si="345"/>
        <v>0</v>
      </c>
      <c r="CA244" t="b">
        <f t="shared" si="346"/>
        <v>0</v>
      </c>
      <c r="CB244" t="b">
        <f t="shared" si="347"/>
        <v>1</v>
      </c>
      <c r="CC244" t="b">
        <f t="shared" si="348"/>
        <v>0</v>
      </c>
      <c r="CD244" t="b">
        <f t="shared" si="349"/>
        <v>0</v>
      </c>
      <c r="CE244" t="b">
        <f t="shared" si="350"/>
        <v>1</v>
      </c>
      <c r="CF244" t="b">
        <f t="shared" si="351"/>
        <v>0</v>
      </c>
      <c r="CG244" t="b">
        <f t="shared" si="352"/>
        <v>0</v>
      </c>
      <c r="CH244" t="b">
        <f t="shared" si="353"/>
        <v>0</v>
      </c>
      <c r="CI244" t="b">
        <f t="shared" si="354"/>
        <v>0</v>
      </c>
      <c r="CJ244" t="b">
        <f t="shared" si="355"/>
        <v>0</v>
      </c>
      <c r="CK244" t="b">
        <f t="shared" si="356"/>
        <v>0</v>
      </c>
      <c r="CL244" t="b">
        <f t="shared" si="357"/>
        <v>0</v>
      </c>
      <c r="CM244" t="b">
        <f t="shared" si="358"/>
        <v>0</v>
      </c>
      <c r="CN244" t="b">
        <f t="shared" si="359"/>
        <v>0</v>
      </c>
      <c r="CO244" t="b">
        <f t="shared" si="360"/>
        <v>1</v>
      </c>
      <c r="CP244" t="b">
        <f t="shared" si="361"/>
        <v>0</v>
      </c>
      <c r="CQ244" t="b">
        <f t="shared" si="362"/>
        <v>0</v>
      </c>
      <c r="CR244" t="b">
        <f t="shared" si="363"/>
        <v>0</v>
      </c>
      <c r="CS244" t="b">
        <f t="shared" si="364"/>
        <v>0</v>
      </c>
      <c r="CT244" t="b">
        <f t="shared" si="365"/>
        <v>0</v>
      </c>
      <c r="CU244" t="b">
        <f t="shared" si="366"/>
        <v>0</v>
      </c>
      <c r="CV244" t="b">
        <f t="shared" si="367"/>
        <v>0</v>
      </c>
      <c r="CW244" t="b">
        <f t="shared" si="368"/>
        <v>0</v>
      </c>
      <c r="CX244" t="b">
        <f t="shared" si="369"/>
        <v>0</v>
      </c>
      <c r="CY244" t="b">
        <f t="shared" si="370"/>
        <v>0</v>
      </c>
      <c r="CZ244" t="b">
        <f t="shared" si="371"/>
        <v>0</v>
      </c>
      <c r="DA244" t="b">
        <f t="shared" si="372"/>
        <v>0</v>
      </c>
      <c r="DB244" t="b">
        <f t="shared" si="373"/>
        <v>0</v>
      </c>
      <c r="DC244" t="b">
        <f t="shared" si="374"/>
        <v>0</v>
      </c>
      <c r="DD244" t="b">
        <f t="shared" si="375"/>
        <v>0</v>
      </c>
    </row>
    <row r="245" spans="1:108">
      <c r="A245" s="4" t="s">
        <v>1955</v>
      </c>
      <c r="C245" t="s">
        <v>1951</v>
      </c>
      <c r="D245" s="4"/>
      <c r="E245" s="4" t="s">
        <v>987</v>
      </c>
      <c r="F245" t="s">
        <v>969</v>
      </c>
      <c r="G245" t="s">
        <v>970</v>
      </c>
      <c r="H245" t="s">
        <v>7428</v>
      </c>
      <c r="I245" t="s">
        <v>7418</v>
      </c>
      <c r="J245" s="4" t="s">
        <v>16</v>
      </c>
      <c r="K245" s="4" t="s">
        <v>16</v>
      </c>
      <c r="L245" s="4" t="s">
        <v>6728</v>
      </c>
      <c r="M245" t="s">
        <v>6079</v>
      </c>
      <c r="N245" s="4" t="s">
        <v>1956</v>
      </c>
      <c r="O245" s="4" t="b">
        <f t="shared" si="282"/>
        <v>1</v>
      </c>
      <c r="P245" s="4" t="b">
        <f t="shared" si="283"/>
        <v>1</v>
      </c>
      <c r="Q245" s="4" t="b">
        <f t="shared" si="284"/>
        <v>0</v>
      </c>
      <c r="R245" s="4" t="b">
        <f t="shared" si="285"/>
        <v>0</v>
      </c>
      <c r="S245" s="4" t="b">
        <f t="shared" si="286"/>
        <v>1</v>
      </c>
      <c r="T245" s="4" t="b">
        <f t="shared" si="287"/>
        <v>0</v>
      </c>
      <c r="U245" s="4" t="b">
        <f t="shared" si="288"/>
        <v>1</v>
      </c>
      <c r="V245" s="4" t="b">
        <f t="shared" si="289"/>
        <v>0</v>
      </c>
      <c r="W245" s="4" t="b">
        <f t="shared" si="290"/>
        <v>0</v>
      </c>
      <c r="X245" s="4" t="b">
        <f t="shared" si="291"/>
        <v>0</v>
      </c>
      <c r="Y245" s="4" t="b">
        <f t="shared" si="292"/>
        <v>0</v>
      </c>
      <c r="Z245" s="4" t="b">
        <f t="shared" si="293"/>
        <v>0</v>
      </c>
      <c r="AA245" s="4" t="b">
        <f t="shared" si="294"/>
        <v>0</v>
      </c>
      <c r="AB245" s="4" t="b">
        <f t="shared" si="295"/>
        <v>0</v>
      </c>
      <c r="AC245" s="4" t="b">
        <f t="shared" si="296"/>
        <v>0</v>
      </c>
      <c r="AD245" s="4" t="b">
        <f t="shared" si="297"/>
        <v>0</v>
      </c>
      <c r="AE245" s="4" t="b">
        <f t="shared" si="298"/>
        <v>0</v>
      </c>
      <c r="AF245" s="4" t="b">
        <f t="shared" si="299"/>
        <v>0</v>
      </c>
      <c r="AG245" s="4" t="b">
        <f t="shared" si="300"/>
        <v>0</v>
      </c>
      <c r="AH245" s="4" t="b">
        <f t="shared" si="301"/>
        <v>0</v>
      </c>
      <c r="AI245" s="4" t="b">
        <f t="shared" si="302"/>
        <v>1</v>
      </c>
      <c r="AJ245" s="4" t="b">
        <f t="shared" si="303"/>
        <v>0</v>
      </c>
      <c r="AK245" s="4" t="b">
        <f t="shared" si="304"/>
        <v>0</v>
      </c>
      <c r="AL245" s="4" t="b">
        <f t="shared" si="305"/>
        <v>0</v>
      </c>
      <c r="AM245" s="4" t="b">
        <f t="shared" si="306"/>
        <v>0</v>
      </c>
      <c r="AN245" s="4" t="b">
        <f t="shared" si="307"/>
        <v>0</v>
      </c>
      <c r="AO245" s="4" t="b">
        <f t="shared" si="308"/>
        <v>0</v>
      </c>
      <c r="AP245" s="4" t="b">
        <f t="shared" si="309"/>
        <v>0</v>
      </c>
      <c r="AQ245" s="4" t="b">
        <f t="shared" si="310"/>
        <v>0</v>
      </c>
      <c r="AR245" s="4" t="b">
        <f t="shared" si="311"/>
        <v>0</v>
      </c>
      <c r="AS245" s="4" t="b">
        <f t="shared" si="312"/>
        <v>0</v>
      </c>
      <c r="AT245" s="4" t="b">
        <f t="shared" si="313"/>
        <v>0</v>
      </c>
      <c r="AU245" s="4" t="b">
        <f t="shared" si="314"/>
        <v>0</v>
      </c>
      <c r="AV245" s="4" t="b">
        <f t="shared" si="315"/>
        <v>0</v>
      </c>
      <c r="AW245" s="4" t="b">
        <f t="shared" si="316"/>
        <v>0</v>
      </c>
      <c r="AX245" s="4" t="b">
        <f t="shared" si="317"/>
        <v>0</v>
      </c>
      <c r="AY245" s="4" t="b">
        <f t="shared" si="318"/>
        <v>0</v>
      </c>
      <c r="AZ245" s="4" t="b">
        <f t="shared" si="319"/>
        <v>0</v>
      </c>
      <c r="BA245" s="4" t="b">
        <f t="shared" si="320"/>
        <v>0</v>
      </c>
      <c r="BB245" s="4" t="b">
        <f t="shared" si="321"/>
        <v>0</v>
      </c>
      <c r="BC245" s="4" t="b">
        <f t="shared" si="322"/>
        <v>0</v>
      </c>
      <c r="BD245" s="4" t="b">
        <f t="shared" si="323"/>
        <v>0</v>
      </c>
      <c r="BE245" s="4" t="b">
        <f t="shared" si="324"/>
        <v>0</v>
      </c>
      <c r="BF245" s="4" t="b">
        <f t="shared" si="325"/>
        <v>0</v>
      </c>
      <c r="BG245" s="4" t="b">
        <f t="shared" si="326"/>
        <v>0</v>
      </c>
      <c r="BH245" s="4" t="b">
        <f t="shared" si="327"/>
        <v>0</v>
      </c>
      <c r="BI245" s="4" t="b">
        <f t="shared" si="328"/>
        <v>0</v>
      </c>
      <c r="BJ245" s="4" t="b">
        <f t="shared" si="329"/>
        <v>0</v>
      </c>
      <c r="BK245" s="4" t="b">
        <f t="shared" si="330"/>
        <v>0</v>
      </c>
      <c r="BL245" s="4" t="b">
        <f t="shared" si="331"/>
        <v>0</v>
      </c>
      <c r="BM245" s="4" t="b">
        <f t="shared" si="332"/>
        <v>0</v>
      </c>
      <c r="BN245" s="4" t="b">
        <f t="shared" si="333"/>
        <v>0</v>
      </c>
      <c r="BO245" s="4" t="b">
        <f t="shared" si="334"/>
        <v>0</v>
      </c>
      <c r="BP245" s="4" t="b">
        <f t="shared" si="335"/>
        <v>0</v>
      </c>
      <c r="BQ245" s="4" t="b">
        <f t="shared" si="336"/>
        <v>1</v>
      </c>
      <c r="BR245" s="4" t="b">
        <f t="shared" si="337"/>
        <v>0</v>
      </c>
      <c r="BS245" s="4" t="b">
        <f t="shared" si="338"/>
        <v>1</v>
      </c>
      <c r="BT245" s="4" t="b">
        <f t="shared" si="339"/>
        <v>0</v>
      </c>
      <c r="BU245" s="4" t="b">
        <f t="shared" si="340"/>
        <v>0</v>
      </c>
      <c r="BV245" s="4" t="b">
        <f t="shared" si="341"/>
        <v>0</v>
      </c>
      <c r="BW245" s="4" t="b">
        <f t="shared" si="342"/>
        <v>0</v>
      </c>
      <c r="BX245" s="4" t="b">
        <f t="shared" si="343"/>
        <v>0</v>
      </c>
      <c r="BY245" s="4" t="b">
        <f t="shared" si="344"/>
        <v>0</v>
      </c>
      <c r="BZ245" s="4" t="b">
        <f t="shared" si="345"/>
        <v>0</v>
      </c>
      <c r="CA245" s="4" t="b">
        <f t="shared" si="346"/>
        <v>0</v>
      </c>
      <c r="CB245" s="4" t="b">
        <f t="shared" si="347"/>
        <v>0</v>
      </c>
      <c r="CC245" s="4" t="b">
        <f t="shared" si="348"/>
        <v>0</v>
      </c>
      <c r="CD245" s="4" t="b">
        <f t="shared" si="349"/>
        <v>0</v>
      </c>
      <c r="CE245" s="4" t="b">
        <f t="shared" si="350"/>
        <v>0</v>
      </c>
      <c r="CF245" s="4" t="b">
        <f t="shared" si="351"/>
        <v>0</v>
      </c>
      <c r="CG245" s="4" t="b">
        <f t="shared" si="352"/>
        <v>1</v>
      </c>
      <c r="CH245" s="4" t="b">
        <f t="shared" si="353"/>
        <v>0</v>
      </c>
      <c r="CI245" s="4" t="b">
        <f t="shared" si="354"/>
        <v>0</v>
      </c>
      <c r="CJ245" s="4" t="b">
        <f t="shared" si="355"/>
        <v>0</v>
      </c>
      <c r="CK245" s="4" t="b">
        <f t="shared" si="356"/>
        <v>0</v>
      </c>
      <c r="CL245" s="4" t="b">
        <f t="shared" si="357"/>
        <v>0</v>
      </c>
      <c r="CM245" s="4" t="b">
        <f t="shared" si="358"/>
        <v>0</v>
      </c>
      <c r="CN245" s="4" t="b">
        <f t="shared" si="359"/>
        <v>0</v>
      </c>
      <c r="CO245" s="4" t="b">
        <f t="shared" si="360"/>
        <v>0</v>
      </c>
      <c r="CP245" s="4" t="b">
        <f t="shared" si="361"/>
        <v>0</v>
      </c>
      <c r="CQ245" s="4" t="b">
        <f t="shared" si="362"/>
        <v>0</v>
      </c>
      <c r="CR245" s="4" t="b">
        <f t="shared" si="363"/>
        <v>0</v>
      </c>
      <c r="CS245" s="4" t="b">
        <f t="shared" si="364"/>
        <v>0</v>
      </c>
      <c r="CT245" s="4" t="b">
        <f t="shared" si="365"/>
        <v>0</v>
      </c>
      <c r="CU245" s="4" t="b">
        <f t="shared" si="366"/>
        <v>0</v>
      </c>
      <c r="CV245" s="4" t="b">
        <f t="shared" si="367"/>
        <v>0</v>
      </c>
      <c r="CW245" s="4" t="b">
        <f t="shared" si="368"/>
        <v>0</v>
      </c>
      <c r="CX245" s="4" t="b">
        <f t="shared" si="369"/>
        <v>0</v>
      </c>
      <c r="CY245" s="4" t="b">
        <f t="shared" si="370"/>
        <v>0</v>
      </c>
      <c r="CZ245" s="4" t="b">
        <f t="shared" si="371"/>
        <v>0</v>
      </c>
      <c r="DA245" s="4" t="b">
        <f t="shared" si="372"/>
        <v>0</v>
      </c>
      <c r="DB245" s="4" t="b">
        <f t="shared" si="373"/>
        <v>0</v>
      </c>
      <c r="DC245" s="4" t="b">
        <f t="shared" si="374"/>
        <v>0</v>
      </c>
      <c r="DD245" s="4" t="b">
        <f t="shared" si="375"/>
        <v>0</v>
      </c>
    </row>
    <row r="246" spans="1:108">
      <c r="A246" t="s">
        <v>1957</v>
      </c>
      <c r="C246" t="s">
        <v>1951</v>
      </c>
      <c r="E246" t="s">
        <v>987</v>
      </c>
      <c r="F246" t="s">
        <v>969</v>
      </c>
      <c r="G246" t="s">
        <v>970</v>
      </c>
      <c r="H246" t="s">
        <v>7428</v>
      </c>
      <c r="I246" t="s">
        <v>7418</v>
      </c>
      <c r="J246" t="s">
        <v>183</v>
      </c>
      <c r="K246" t="s">
        <v>183</v>
      </c>
      <c r="L246" t="s">
        <v>6162</v>
      </c>
      <c r="M246" t="s">
        <v>6079</v>
      </c>
      <c r="N246" t="s">
        <v>83</v>
      </c>
      <c r="O246" t="b">
        <f t="shared" si="282"/>
        <v>0</v>
      </c>
      <c r="P246" t="b">
        <f t="shared" si="283"/>
        <v>0</v>
      </c>
      <c r="Q246" t="b">
        <f t="shared" si="284"/>
        <v>1</v>
      </c>
      <c r="R246" t="b">
        <f t="shared" si="285"/>
        <v>0</v>
      </c>
      <c r="S246" t="b">
        <f t="shared" si="286"/>
        <v>0</v>
      </c>
      <c r="T246" t="b">
        <f t="shared" si="287"/>
        <v>0</v>
      </c>
      <c r="U246" t="b">
        <f t="shared" si="288"/>
        <v>1</v>
      </c>
      <c r="V246" t="b">
        <f t="shared" si="289"/>
        <v>0</v>
      </c>
      <c r="W246" t="b">
        <f t="shared" si="290"/>
        <v>0</v>
      </c>
      <c r="X246" t="b">
        <f t="shared" si="291"/>
        <v>0</v>
      </c>
      <c r="Y246" t="b">
        <f t="shared" si="292"/>
        <v>0</v>
      </c>
      <c r="Z246" t="b">
        <f t="shared" si="293"/>
        <v>0</v>
      </c>
      <c r="AA246" t="b">
        <f t="shared" si="294"/>
        <v>0</v>
      </c>
      <c r="AB246" t="b">
        <f t="shared" si="295"/>
        <v>0</v>
      </c>
      <c r="AC246" t="b">
        <f t="shared" si="296"/>
        <v>0</v>
      </c>
      <c r="AD246" t="b">
        <f t="shared" si="297"/>
        <v>0</v>
      </c>
      <c r="AE246" t="b">
        <f t="shared" si="298"/>
        <v>0</v>
      </c>
      <c r="AF246" t="b">
        <f t="shared" si="299"/>
        <v>0</v>
      </c>
      <c r="AG246" t="b">
        <f t="shared" si="300"/>
        <v>0</v>
      </c>
      <c r="AH246" t="b">
        <f t="shared" si="301"/>
        <v>0</v>
      </c>
      <c r="AI246" t="b">
        <f t="shared" si="302"/>
        <v>0</v>
      </c>
      <c r="AJ246" t="b">
        <f t="shared" si="303"/>
        <v>0</v>
      </c>
      <c r="AK246" t="b">
        <f t="shared" si="304"/>
        <v>0</v>
      </c>
      <c r="AL246" t="b">
        <f t="shared" si="305"/>
        <v>0</v>
      </c>
      <c r="AM246" t="b">
        <f t="shared" si="306"/>
        <v>0</v>
      </c>
      <c r="AN246" t="b">
        <f t="shared" si="307"/>
        <v>0</v>
      </c>
      <c r="AO246" t="b">
        <f t="shared" si="308"/>
        <v>0</v>
      </c>
      <c r="AP246" t="b">
        <f t="shared" si="309"/>
        <v>0</v>
      </c>
      <c r="AQ246" t="b">
        <f t="shared" si="310"/>
        <v>0</v>
      </c>
      <c r="AR246" t="b">
        <f t="shared" si="311"/>
        <v>0</v>
      </c>
      <c r="AS246" t="b">
        <f t="shared" si="312"/>
        <v>0</v>
      </c>
      <c r="AT246" t="b">
        <f t="shared" si="313"/>
        <v>0</v>
      </c>
      <c r="AU246" t="b">
        <f t="shared" si="314"/>
        <v>0</v>
      </c>
      <c r="AV246" t="b">
        <f t="shared" si="315"/>
        <v>0</v>
      </c>
      <c r="AW246" t="b">
        <f t="shared" si="316"/>
        <v>0</v>
      </c>
      <c r="AX246" t="b">
        <f t="shared" si="317"/>
        <v>0</v>
      </c>
      <c r="AY246" t="b">
        <f t="shared" si="318"/>
        <v>0</v>
      </c>
      <c r="AZ246" t="b">
        <f t="shared" si="319"/>
        <v>0</v>
      </c>
      <c r="BA246" t="b">
        <f t="shared" si="320"/>
        <v>0</v>
      </c>
      <c r="BB246" t="b">
        <f t="shared" si="321"/>
        <v>0</v>
      </c>
      <c r="BC246" t="b">
        <f t="shared" si="322"/>
        <v>0</v>
      </c>
      <c r="BD246" t="b">
        <f t="shared" si="323"/>
        <v>0</v>
      </c>
      <c r="BE246" t="b">
        <f t="shared" si="324"/>
        <v>0</v>
      </c>
      <c r="BF246" t="b">
        <f t="shared" si="325"/>
        <v>0</v>
      </c>
      <c r="BG246" t="b">
        <f t="shared" si="326"/>
        <v>0</v>
      </c>
      <c r="BH246" t="b">
        <f t="shared" si="327"/>
        <v>0</v>
      </c>
      <c r="BI246" t="b">
        <f t="shared" si="328"/>
        <v>0</v>
      </c>
      <c r="BJ246" t="b">
        <f t="shared" si="329"/>
        <v>0</v>
      </c>
      <c r="BK246" t="b">
        <f t="shared" si="330"/>
        <v>0</v>
      </c>
      <c r="BL246" t="b">
        <f t="shared" si="331"/>
        <v>0</v>
      </c>
      <c r="BM246" t="b">
        <f t="shared" si="332"/>
        <v>0</v>
      </c>
      <c r="BN246" t="b">
        <f t="shared" si="333"/>
        <v>0</v>
      </c>
      <c r="BO246" t="b">
        <f t="shared" si="334"/>
        <v>0</v>
      </c>
      <c r="BP246" t="b">
        <f t="shared" si="335"/>
        <v>0</v>
      </c>
      <c r="BQ246" t="b">
        <f t="shared" si="336"/>
        <v>0</v>
      </c>
      <c r="BR246" t="b">
        <f t="shared" si="337"/>
        <v>0</v>
      </c>
      <c r="BS246" t="b">
        <f t="shared" si="338"/>
        <v>0</v>
      </c>
      <c r="BT246" t="b">
        <f t="shared" si="339"/>
        <v>0</v>
      </c>
      <c r="BU246" t="b">
        <f t="shared" si="340"/>
        <v>0</v>
      </c>
      <c r="BV246" t="b">
        <f t="shared" si="341"/>
        <v>0</v>
      </c>
      <c r="BW246" t="b">
        <f t="shared" si="342"/>
        <v>0</v>
      </c>
      <c r="BX246" t="b">
        <f t="shared" si="343"/>
        <v>0</v>
      </c>
      <c r="BY246" t="b">
        <f t="shared" si="344"/>
        <v>0</v>
      </c>
      <c r="BZ246" t="b">
        <f t="shared" si="345"/>
        <v>0</v>
      </c>
      <c r="CA246" t="b">
        <f t="shared" si="346"/>
        <v>0</v>
      </c>
      <c r="CB246" t="b">
        <f t="shared" si="347"/>
        <v>0</v>
      </c>
      <c r="CC246" t="b">
        <f t="shared" si="348"/>
        <v>0</v>
      </c>
      <c r="CD246" t="b">
        <f t="shared" si="349"/>
        <v>0</v>
      </c>
      <c r="CE246" t="b">
        <f t="shared" si="350"/>
        <v>0</v>
      </c>
      <c r="CF246" t="b">
        <f t="shared" si="351"/>
        <v>0</v>
      </c>
      <c r="CG246" t="b">
        <f t="shared" si="352"/>
        <v>0</v>
      </c>
      <c r="CH246" t="b">
        <f t="shared" si="353"/>
        <v>0</v>
      </c>
      <c r="CI246" t="b">
        <f t="shared" si="354"/>
        <v>0</v>
      </c>
      <c r="CJ246" t="b">
        <f t="shared" si="355"/>
        <v>1</v>
      </c>
      <c r="CK246" t="b">
        <f t="shared" si="356"/>
        <v>0</v>
      </c>
      <c r="CL246" t="b">
        <f t="shared" si="357"/>
        <v>0</v>
      </c>
      <c r="CM246" t="b">
        <f t="shared" si="358"/>
        <v>0</v>
      </c>
      <c r="CN246" t="b">
        <f t="shared" si="359"/>
        <v>0</v>
      </c>
      <c r="CO246" t="b">
        <f t="shared" si="360"/>
        <v>0</v>
      </c>
      <c r="CP246" t="b">
        <f t="shared" si="361"/>
        <v>0</v>
      </c>
      <c r="CQ246" t="b">
        <f t="shared" si="362"/>
        <v>0</v>
      </c>
      <c r="CR246" t="b">
        <f t="shared" si="363"/>
        <v>0</v>
      </c>
      <c r="CS246" t="b">
        <f t="shared" si="364"/>
        <v>0</v>
      </c>
      <c r="CT246" t="b">
        <f t="shared" si="365"/>
        <v>0</v>
      </c>
      <c r="CU246" t="b">
        <f t="shared" si="366"/>
        <v>0</v>
      </c>
      <c r="CV246" t="b">
        <f t="shared" si="367"/>
        <v>0</v>
      </c>
      <c r="CW246" t="b">
        <f t="shared" si="368"/>
        <v>0</v>
      </c>
      <c r="CX246" t="b">
        <f t="shared" si="369"/>
        <v>0</v>
      </c>
      <c r="CY246" t="b">
        <f t="shared" si="370"/>
        <v>0</v>
      </c>
      <c r="CZ246" t="b">
        <f t="shared" si="371"/>
        <v>0</v>
      </c>
      <c r="DA246" t="b">
        <f t="shared" si="372"/>
        <v>0</v>
      </c>
      <c r="DB246" t="b">
        <f t="shared" si="373"/>
        <v>0</v>
      </c>
      <c r="DC246" t="b">
        <f t="shared" si="374"/>
        <v>0</v>
      </c>
      <c r="DD246" t="b">
        <f t="shared" si="375"/>
        <v>0</v>
      </c>
    </row>
    <row r="247" spans="1:108">
      <c r="A247" s="4" t="s">
        <v>1999</v>
      </c>
      <c r="B247" t="s">
        <v>7377</v>
      </c>
      <c r="C247" t="s">
        <v>2000</v>
      </c>
      <c r="D247" s="4"/>
      <c r="E247" s="4" t="s">
        <v>987</v>
      </c>
      <c r="F247" t="s">
        <v>969</v>
      </c>
      <c r="G247" t="s">
        <v>970</v>
      </c>
      <c r="H247" t="s">
        <v>7428</v>
      </c>
      <c r="I247" t="s">
        <v>7418</v>
      </c>
      <c r="J247" s="4" t="s">
        <v>183</v>
      </c>
      <c r="K247" s="4" t="s">
        <v>183</v>
      </c>
      <c r="L247" s="4" t="s">
        <v>6740</v>
      </c>
      <c r="M247" s="4" t="s">
        <v>2001</v>
      </c>
      <c r="N247" s="4" t="s">
        <v>2002</v>
      </c>
      <c r="O247" s="4" t="b">
        <f t="shared" si="282"/>
        <v>1</v>
      </c>
      <c r="P247" s="4" t="b">
        <f t="shared" si="283"/>
        <v>1</v>
      </c>
      <c r="Q247" s="4" t="b">
        <f t="shared" si="284"/>
        <v>0</v>
      </c>
      <c r="R247" s="4" t="b">
        <f t="shared" si="285"/>
        <v>0</v>
      </c>
      <c r="S247" s="4" t="b">
        <f t="shared" si="286"/>
        <v>1</v>
      </c>
      <c r="T247" s="4" t="b">
        <f t="shared" si="287"/>
        <v>0</v>
      </c>
      <c r="U247" s="4" t="b">
        <f t="shared" si="288"/>
        <v>1</v>
      </c>
      <c r="V247" s="4" t="b">
        <f t="shared" si="289"/>
        <v>1</v>
      </c>
      <c r="W247" s="4" t="b">
        <f t="shared" si="290"/>
        <v>0</v>
      </c>
      <c r="X247" s="4" t="b">
        <f t="shared" si="291"/>
        <v>0</v>
      </c>
      <c r="Y247" s="4" t="b">
        <f t="shared" si="292"/>
        <v>0</v>
      </c>
      <c r="Z247" s="4" t="b">
        <f t="shared" si="293"/>
        <v>0</v>
      </c>
      <c r="AA247" s="4" t="b">
        <f t="shared" si="294"/>
        <v>0</v>
      </c>
      <c r="AB247" s="4" t="b">
        <f t="shared" si="295"/>
        <v>0</v>
      </c>
      <c r="AC247" s="4" t="b">
        <f t="shared" si="296"/>
        <v>0</v>
      </c>
      <c r="AD247" s="4" t="b">
        <f t="shared" si="297"/>
        <v>0</v>
      </c>
      <c r="AE247" s="4" t="b">
        <f t="shared" si="298"/>
        <v>0</v>
      </c>
      <c r="AF247" s="4" t="b">
        <f t="shared" si="299"/>
        <v>0</v>
      </c>
      <c r="AG247" s="4" t="b">
        <f t="shared" si="300"/>
        <v>0</v>
      </c>
      <c r="AH247" s="4" t="b">
        <f t="shared" si="301"/>
        <v>0</v>
      </c>
      <c r="AI247" s="4" t="b">
        <f t="shared" si="302"/>
        <v>0</v>
      </c>
      <c r="AJ247" s="4" t="b">
        <f t="shared" si="303"/>
        <v>0</v>
      </c>
      <c r="AK247" s="4" t="b">
        <f t="shared" si="304"/>
        <v>0</v>
      </c>
      <c r="AL247" s="4" t="b">
        <f t="shared" si="305"/>
        <v>0</v>
      </c>
      <c r="AM247" s="4" t="b">
        <f t="shared" si="306"/>
        <v>0</v>
      </c>
      <c r="AN247" s="4" t="b">
        <f t="shared" si="307"/>
        <v>0</v>
      </c>
      <c r="AO247" s="4" t="b">
        <f t="shared" si="308"/>
        <v>0</v>
      </c>
      <c r="AP247" s="4" t="b">
        <f t="shared" si="309"/>
        <v>0</v>
      </c>
      <c r="AQ247" s="4" t="b">
        <f t="shared" si="310"/>
        <v>0</v>
      </c>
      <c r="AR247" s="4" t="b">
        <f t="shared" si="311"/>
        <v>0</v>
      </c>
      <c r="AS247" s="4" t="b">
        <f t="shared" si="312"/>
        <v>0</v>
      </c>
      <c r="AT247" s="4" t="b">
        <f t="shared" si="313"/>
        <v>0</v>
      </c>
      <c r="AU247" s="4" t="b">
        <f t="shared" si="314"/>
        <v>0</v>
      </c>
      <c r="AV247" s="4" t="b">
        <f t="shared" si="315"/>
        <v>1</v>
      </c>
      <c r="AW247" s="4" t="b">
        <f t="shared" si="316"/>
        <v>0</v>
      </c>
      <c r="AX247" s="4" t="b">
        <f t="shared" si="317"/>
        <v>0</v>
      </c>
      <c r="AY247" s="4" t="b">
        <f t="shared" si="318"/>
        <v>0</v>
      </c>
      <c r="AZ247" s="4" t="b">
        <f t="shared" si="319"/>
        <v>0</v>
      </c>
      <c r="BA247" s="4" t="b">
        <f t="shared" si="320"/>
        <v>0</v>
      </c>
      <c r="BB247" s="4" t="b">
        <f t="shared" si="321"/>
        <v>0</v>
      </c>
      <c r="BC247" s="4" t="b">
        <f t="shared" si="322"/>
        <v>0</v>
      </c>
      <c r="BD247" s="4" t="b">
        <f t="shared" si="323"/>
        <v>0</v>
      </c>
      <c r="BE247" s="4" t="b">
        <f t="shared" si="324"/>
        <v>0</v>
      </c>
      <c r="BF247" s="4" t="b">
        <f t="shared" si="325"/>
        <v>0</v>
      </c>
      <c r="BG247" s="4" t="b">
        <f t="shared" si="326"/>
        <v>0</v>
      </c>
      <c r="BH247" s="4" t="b">
        <f t="shared" si="327"/>
        <v>0</v>
      </c>
      <c r="BI247" s="4" t="b">
        <f t="shared" si="328"/>
        <v>0</v>
      </c>
      <c r="BJ247" s="4" t="b">
        <f t="shared" si="329"/>
        <v>0</v>
      </c>
      <c r="BK247" s="4" t="b">
        <f t="shared" si="330"/>
        <v>0</v>
      </c>
      <c r="BL247" s="4" t="b">
        <f t="shared" si="331"/>
        <v>1</v>
      </c>
      <c r="BM247" s="4" t="b">
        <f t="shared" si="332"/>
        <v>0</v>
      </c>
      <c r="BN247" s="4" t="b">
        <f t="shared" si="333"/>
        <v>0</v>
      </c>
      <c r="BO247" s="4" t="b">
        <f t="shared" si="334"/>
        <v>0</v>
      </c>
      <c r="BP247" s="4" t="b">
        <f t="shared" si="335"/>
        <v>0</v>
      </c>
      <c r="BQ247" s="4" t="b">
        <f t="shared" si="336"/>
        <v>1</v>
      </c>
      <c r="BR247" s="4" t="b">
        <f t="shared" si="337"/>
        <v>0</v>
      </c>
      <c r="BS247" s="4" t="b">
        <f t="shared" si="338"/>
        <v>1</v>
      </c>
      <c r="BT247" s="4" t="b">
        <f t="shared" si="339"/>
        <v>0</v>
      </c>
      <c r="BU247" s="4" t="b">
        <f t="shared" si="340"/>
        <v>0</v>
      </c>
      <c r="BV247" s="4" t="b">
        <f t="shared" si="341"/>
        <v>0</v>
      </c>
      <c r="BW247" s="4" t="b">
        <f t="shared" si="342"/>
        <v>0</v>
      </c>
      <c r="BX247" s="4" t="b">
        <f t="shared" si="343"/>
        <v>0</v>
      </c>
      <c r="BY247" s="4" t="b">
        <f t="shared" si="344"/>
        <v>0</v>
      </c>
      <c r="BZ247" s="4" t="b">
        <f t="shared" si="345"/>
        <v>0</v>
      </c>
      <c r="CA247" s="4" t="b">
        <f t="shared" si="346"/>
        <v>0</v>
      </c>
      <c r="CB247" s="4" t="b">
        <f t="shared" si="347"/>
        <v>0</v>
      </c>
      <c r="CC247" s="4" t="b">
        <f t="shared" si="348"/>
        <v>0</v>
      </c>
      <c r="CD247" s="4" t="b">
        <f t="shared" si="349"/>
        <v>0</v>
      </c>
      <c r="CE247" s="4" t="b">
        <f t="shared" si="350"/>
        <v>0</v>
      </c>
      <c r="CF247" s="4" t="b">
        <f t="shared" si="351"/>
        <v>0</v>
      </c>
      <c r="CG247" s="4" t="b">
        <f t="shared" si="352"/>
        <v>0</v>
      </c>
      <c r="CH247" s="4" t="b">
        <f t="shared" si="353"/>
        <v>0</v>
      </c>
      <c r="CI247" s="4" t="b">
        <f t="shared" si="354"/>
        <v>0</v>
      </c>
      <c r="CJ247" s="4" t="b">
        <f t="shared" si="355"/>
        <v>0</v>
      </c>
      <c r="CK247" s="4" t="b">
        <f t="shared" si="356"/>
        <v>0</v>
      </c>
      <c r="CL247" s="4" t="b">
        <f t="shared" si="357"/>
        <v>0</v>
      </c>
      <c r="CM247" s="4" t="b">
        <f t="shared" si="358"/>
        <v>0</v>
      </c>
      <c r="CN247" s="4" t="b">
        <f t="shared" si="359"/>
        <v>0</v>
      </c>
      <c r="CO247" s="4" t="b">
        <f t="shared" si="360"/>
        <v>0</v>
      </c>
      <c r="CP247" s="4" t="b">
        <f t="shared" si="361"/>
        <v>0</v>
      </c>
      <c r="CQ247" s="4" t="b">
        <f t="shared" si="362"/>
        <v>0</v>
      </c>
      <c r="CR247" s="4" t="b">
        <f t="shared" si="363"/>
        <v>0</v>
      </c>
      <c r="CS247" s="4" t="b">
        <f t="shared" si="364"/>
        <v>0</v>
      </c>
      <c r="CT247" s="4" t="b">
        <f t="shared" si="365"/>
        <v>0</v>
      </c>
      <c r="CU247" s="4" t="b">
        <f t="shared" si="366"/>
        <v>0</v>
      </c>
      <c r="CV247" s="4" t="b">
        <f t="shared" si="367"/>
        <v>0</v>
      </c>
      <c r="CW247" s="4" t="b">
        <f t="shared" si="368"/>
        <v>0</v>
      </c>
      <c r="CX247" s="4" t="b">
        <f t="shared" si="369"/>
        <v>0</v>
      </c>
      <c r="CY247" s="4" t="b">
        <f t="shared" si="370"/>
        <v>0</v>
      </c>
      <c r="CZ247" s="4" t="b">
        <f t="shared" si="371"/>
        <v>0</v>
      </c>
      <c r="DA247" s="4" t="b">
        <f t="shared" si="372"/>
        <v>0</v>
      </c>
      <c r="DB247" s="4" t="b">
        <f t="shared" si="373"/>
        <v>0</v>
      </c>
      <c r="DC247" s="4" t="b">
        <f t="shared" si="374"/>
        <v>0</v>
      </c>
      <c r="DD247" s="4" t="b">
        <f t="shared" si="375"/>
        <v>0</v>
      </c>
    </row>
    <row r="248" spans="1:108">
      <c r="A248" s="4" t="s">
        <v>2003</v>
      </c>
      <c r="B248" t="s">
        <v>7377</v>
      </c>
      <c r="C248" t="s">
        <v>2000</v>
      </c>
      <c r="D248" s="4"/>
      <c r="E248" s="4" t="s">
        <v>987</v>
      </c>
      <c r="F248" t="s">
        <v>969</v>
      </c>
      <c r="G248" t="s">
        <v>970</v>
      </c>
      <c r="H248" t="s">
        <v>7428</v>
      </c>
      <c r="I248" t="s">
        <v>7418</v>
      </c>
      <c r="J248" s="4" t="s">
        <v>119</v>
      </c>
      <c r="K248" s="4" t="s">
        <v>109</v>
      </c>
      <c r="L248" s="4" t="s">
        <v>6741</v>
      </c>
      <c r="M248" t="s">
        <v>6079</v>
      </c>
      <c r="N248" s="4" t="s">
        <v>2004</v>
      </c>
      <c r="O248" s="4" t="b">
        <f t="shared" si="282"/>
        <v>1</v>
      </c>
      <c r="P248" s="4" t="b">
        <f t="shared" si="283"/>
        <v>1</v>
      </c>
      <c r="Q248" s="4" t="b">
        <f t="shared" si="284"/>
        <v>1</v>
      </c>
      <c r="R248" s="4" t="b">
        <f t="shared" si="285"/>
        <v>1</v>
      </c>
      <c r="S248" s="4" t="b">
        <f t="shared" si="286"/>
        <v>0</v>
      </c>
      <c r="T248" s="4" t="b">
        <f t="shared" si="287"/>
        <v>0</v>
      </c>
      <c r="U248" s="4" t="b">
        <f t="shared" si="288"/>
        <v>1</v>
      </c>
      <c r="V248" s="4" t="b">
        <f t="shared" si="289"/>
        <v>0</v>
      </c>
      <c r="W248" s="4" t="b">
        <f t="shared" si="290"/>
        <v>0</v>
      </c>
      <c r="X248" s="4" t="b">
        <f t="shared" si="291"/>
        <v>1</v>
      </c>
      <c r="Y248" s="4" t="b">
        <f t="shared" si="292"/>
        <v>1</v>
      </c>
      <c r="Z248" s="4" t="b">
        <f t="shared" si="293"/>
        <v>0</v>
      </c>
      <c r="AA248" s="4" t="b">
        <f t="shared" si="294"/>
        <v>0</v>
      </c>
      <c r="AB248" s="4" t="b">
        <f t="shared" si="295"/>
        <v>0</v>
      </c>
      <c r="AC248" s="4" t="b">
        <f t="shared" si="296"/>
        <v>0</v>
      </c>
      <c r="AD248" s="4" t="b">
        <f t="shared" si="297"/>
        <v>0</v>
      </c>
      <c r="AE248" s="4" t="b">
        <f t="shared" si="298"/>
        <v>1</v>
      </c>
      <c r="AF248" s="4" t="b">
        <f t="shared" si="299"/>
        <v>0</v>
      </c>
      <c r="AG248" s="4" t="b">
        <f t="shared" si="300"/>
        <v>1</v>
      </c>
      <c r="AH248" s="4" t="b">
        <f t="shared" si="301"/>
        <v>0</v>
      </c>
      <c r="AI248" s="4" t="b">
        <f t="shared" si="302"/>
        <v>0</v>
      </c>
      <c r="AJ248" s="4" t="b">
        <f t="shared" si="303"/>
        <v>0</v>
      </c>
      <c r="AK248" s="4" t="b">
        <f t="shared" si="304"/>
        <v>0</v>
      </c>
      <c r="AL248" s="4" t="b">
        <f t="shared" si="305"/>
        <v>0</v>
      </c>
      <c r="AM248" s="4" t="b">
        <f t="shared" si="306"/>
        <v>0</v>
      </c>
      <c r="AN248" s="4" t="b">
        <f t="shared" si="307"/>
        <v>1</v>
      </c>
      <c r="AO248" s="4" t="b">
        <f t="shared" si="308"/>
        <v>0</v>
      </c>
      <c r="AP248" s="4" t="b">
        <f t="shared" si="309"/>
        <v>0</v>
      </c>
      <c r="AQ248" s="4" t="b">
        <f t="shared" si="310"/>
        <v>0</v>
      </c>
      <c r="AR248" s="4" t="b">
        <f t="shared" si="311"/>
        <v>0</v>
      </c>
      <c r="AS248" s="4" t="b">
        <f t="shared" si="312"/>
        <v>0</v>
      </c>
      <c r="AT248" s="4" t="b">
        <f t="shared" si="313"/>
        <v>0</v>
      </c>
      <c r="AU248" s="4" t="b">
        <f t="shared" si="314"/>
        <v>0</v>
      </c>
      <c r="AV248" s="4" t="b">
        <f t="shared" si="315"/>
        <v>0</v>
      </c>
      <c r="AW248" s="4" t="b">
        <f t="shared" si="316"/>
        <v>0</v>
      </c>
      <c r="AX248" s="4" t="b">
        <f t="shared" si="317"/>
        <v>0</v>
      </c>
      <c r="AY248" s="4" t="b">
        <f t="shared" si="318"/>
        <v>0</v>
      </c>
      <c r="AZ248" s="4" t="b">
        <f t="shared" si="319"/>
        <v>0</v>
      </c>
      <c r="BA248" s="4" t="b">
        <f t="shared" si="320"/>
        <v>0</v>
      </c>
      <c r="BB248" s="4" t="b">
        <f t="shared" si="321"/>
        <v>0</v>
      </c>
      <c r="BC248" s="4" t="b">
        <f t="shared" si="322"/>
        <v>0</v>
      </c>
      <c r="BD248" s="4" t="b">
        <f t="shared" si="323"/>
        <v>0</v>
      </c>
      <c r="BE248" s="4" t="b">
        <f t="shared" si="324"/>
        <v>0</v>
      </c>
      <c r="BF248" s="4" t="b">
        <f t="shared" si="325"/>
        <v>0</v>
      </c>
      <c r="BG248" s="4" t="b">
        <f t="shared" si="326"/>
        <v>0</v>
      </c>
      <c r="BH248" s="4" t="b">
        <f t="shared" si="327"/>
        <v>0</v>
      </c>
      <c r="BI248" s="4" t="b">
        <f t="shared" si="328"/>
        <v>0</v>
      </c>
      <c r="BJ248" s="4" t="b">
        <f t="shared" si="329"/>
        <v>0</v>
      </c>
      <c r="BK248" s="4" t="b">
        <f t="shared" si="330"/>
        <v>0</v>
      </c>
      <c r="BL248" s="4" t="b">
        <f t="shared" si="331"/>
        <v>0</v>
      </c>
      <c r="BM248" s="4" t="b">
        <f t="shared" si="332"/>
        <v>1</v>
      </c>
      <c r="BN248" s="4" t="b">
        <f t="shared" si="333"/>
        <v>0</v>
      </c>
      <c r="BO248" s="4" t="b">
        <f t="shared" si="334"/>
        <v>0</v>
      </c>
      <c r="BP248" s="4" t="b">
        <f t="shared" si="335"/>
        <v>0</v>
      </c>
      <c r="BQ248" s="4" t="b">
        <f t="shared" si="336"/>
        <v>0</v>
      </c>
      <c r="BR248" s="4" t="b">
        <f t="shared" si="337"/>
        <v>0</v>
      </c>
      <c r="BS248" s="4" t="b">
        <f t="shared" si="338"/>
        <v>1</v>
      </c>
      <c r="BT248" s="4" t="b">
        <f t="shared" si="339"/>
        <v>0</v>
      </c>
      <c r="BU248" s="4" t="b">
        <f t="shared" si="340"/>
        <v>0</v>
      </c>
      <c r="BV248" s="4" t="b">
        <f t="shared" si="341"/>
        <v>0</v>
      </c>
      <c r="BW248" s="4" t="b">
        <f t="shared" si="342"/>
        <v>0</v>
      </c>
      <c r="BX248" s="4" t="b">
        <f t="shared" si="343"/>
        <v>0</v>
      </c>
      <c r="BY248" s="4" t="b">
        <f t="shared" si="344"/>
        <v>1</v>
      </c>
      <c r="BZ248" s="4" t="b">
        <f t="shared" si="345"/>
        <v>0</v>
      </c>
      <c r="CA248" s="4" t="b">
        <f t="shared" si="346"/>
        <v>0</v>
      </c>
      <c r="CB248" s="4" t="b">
        <f t="shared" si="347"/>
        <v>1</v>
      </c>
      <c r="CC248" s="4" t="b">
        <f t="shared" si="348"/>
        <v>0</v>
      </c>
      <c r="CD248" s="4" t="b">
        <f t="shared" si="349"/>
        <v>0</v>
      </c>
      <c r="CE248" s="4" t="b">
        <f t="shared" si="350"/>
        <v>0</v>
      </c>
      <c r="CF248" s="4" t="b">
        <f t="shared" si="351"/>
        <v>0</v>
      </c>
      <c r="CG248" s="4" t="b">
        <f t="shared" si="352"/>
        <v>0</v>
      </c>
      <c r="CH248" s="4" t="b">
        <f t="shared" si="353"/>
        <v>0</v>
      </c>
      <c r="CI248" s="4" t="b">
        <f t="shared" si="354"/>
        <v>0</v>
      </c>
      <c r="CJ248" s="4" t="b">
        <f t="shared" si="355"/>
        <v>0</v>
      </c>
      <c r="CK248" s="4" t="b">
        <f t="shared" si="356"/>
        <v>0</v>
      </c>
      <c r="CL248" s="4" t="b">
        <f t="shared" si="357"/>
        <v>0</v>
      </c>
      <c r="CM248" s="4" t="b">
        <f t="shared" si="358"/>
        <v>0</v>
      </c>
      <c r="CN248" s="4" t="b">
        <f t="shared" si="359"/>
        <v>0</v>
      </c>
      <c r="CO248" s="4" t="b">
        <f t="shared" si="360"/>
        <v>0</v>
      </c>
      <c r="CP248" s="4" t="b">
        <f t="shared" si="361"/>
        <v>0</v>
      </c>
      <c r="CQ248" s="4" t="b">
        <f t="shared" si="362"/>
        <v>0</v>
      </c>
      <c r="CR248" s="4" t="b">
        <f t="shared" si="363"/>
        <v>0</v>
      </c>
      <c r="CS248" s="4" t="b">
        <f t="shared" si="364"/>
        <v>0</v>
      </c>
      <c r="CT248" s="4" t="b">
        <f t="shared" si="365"/>
        <v>0</v>
      </c>
      <c r="CU248" s="4" t="b">
        <f t="shared" si="366"/>
        <v>0</v>
      </c>
      <c r="CV248" s="4" t="b">
        <f t="shared" si="367"/>
        <v>0</v>
      </c>
      <c r="CW248" s="4" t="b">
        <f t="shared" si="368"/>
        <v>0</v>
      </c>
      <c r="CX248" s="4" t="b">
        <f t="shared" si="369"/>
        <v>0</v>
      </c>
      <c r="CY248" s="4" t="b">
        <f t="shared" si="370"/>
        <v>0</v>
      </c>
      <c r="CZ248" s="4" t="b">
        <f t="shared" si="371"/>
        <v>0</v>
      </c>
      <c r="DA248" s="4" t="b">
        <f t="shared" si="372"/>
        <v>0</v>
      </c>
      <c r="DB248" s="4" t="b">
        <f t="shared" si="373"/>
        <v>0</v>
      </c>
      <c r="DC248" s="4" t="b">
        <f t="shared" si="374"/>
        <v>0</v>
      </c>
      <c r="DD248" s="4" t="b">
        <f t="shared" si="375"/>
        <v>0</v>
      </c>
    </row>
    <row r="249" spans="1:108">
      <c r="A249" s="4" t="s">
        <v>2005</v>
      </c>
      <c r="B249" t="s">
        <v>7377</v>
      </c>
      <c r="C249" t="s">
        <v>2000</v>
      </c>
      <c r="D249" s="4"/>
      <c r="E249" s="4" t="s">
        <v>987</v>
      </c>
      <c r="F249" t="s">
        <v>969</v>
      </c>
      <c r="G249" t="s">
        <v>970</v>
      </c>
      <c r="H249" t="s">
        <v>7428</v>
      </c>
      <c r="I249" t="s">
        <v>7418</v>
      </c>
      <c r="J249" s="4" t="s">
        <v>994</v>
      </c>
      <c r="K249" s="4" t="s">
        <v>114</v>
      </c>
      <c r="L249" s="4" t="s">
        <v>6742</v>
      </c>
      <c r="M249" s="4" t="s">
        <v>345</v>
      </c>
      <c r="N249" s="4" t="s">
        <v>2006</v>
      </c>
      <c r="O249" s="4" t="b">
        <f t="shared" si="282"/>
        <v>1</v>
      </c>
      <c r="P249" s="4" t="b">
        <f t="shared" si="283"/>
        <v>1</v>
      </c>
      <c r="Q249" s="4" t="b">
        <f t="shared" si="284"/>
        <v>1</v>
      </c>
      <c r="R249" s="4" t="b">
        <f t="shared" si="285"/>
        <v>1</v>
      </c>
      <c r="S249" s="4" t="b">
        <f t="shared" si="286"/>
        <v>1</v>
      </c>
      <c r="T249" s="4" t="b">
        <f t="shared" si="287"/>
        <v>1</v>
      </c>
      <c r="U249" s="4" t="b">
        <f t="shared" si="288"/>
        <v>1</v>
      </c>
      <c r="V249" s="4" t="b">
        <f t="shared" si="289"/>
        <v>1</v>
      </c>
      <c r="W249" s="4" t="b">
        <f t="shared" si="290"/>
        <v>1</v>
      </c>
      <c r="X249" s="4" t="b">
        <f t="shared" si="291"/>
        <v>1</v>
      </c>
      <c r="Y249" s="4" t="b">
        <f t="shared" si="292"/>
        <v>1</v>
      </c>
      <c r="Z249" s="4" t="b">
        <f t="shared" si="293"/>
        <v>1</v>
      </c>
      <c r="AA249" s="4" t="b">
        <f t="shared" si="294"/>
        <v>1</v>
      </c>
      <c r="AB249" s="4" t="b">
        <f t="shared" si="295"/>
        <v>1</v>
      </c>
      <c r="AC249" s="4" t="b">
        <f t="shared" si="296"/>
        <v>0</v>
      </c>
      <c r="AD249" s="4" t="b">
        <f t="shared" si="297"/>
        <v>0</v>
      </c>
      <c r="AE249" s="4" t="b">
        <f t="shared" si="298"/>
        <v>1</v>
      </c>
      <c r="AF249" s="4" t="b">
        <f t="shared" si="299"/>
        <v>0</v>
      </c>
      <c r="AG249" s="4" t="b">
        <f t="shared" si="300"/>
        <v>1</v>
      </c>
      <c r="AH249" s="4" t="b">
        <f t="shared" si="301"/>
        <v>1</v>
      </c>
      <c r="AI249" s="4" t="b">
        <f t="shared" si="302"/>
        <v>1</v>
      </c>
      <c r="AJ249" s="4" t="b">
        <f t="shared" si="303"/>
        <v>0</v>
      </c>
      <c r="AK249" s="4" t="b">
        <f t="shared" si="304"/>
        <v>0</v>
      </c>
      <c r="AL249" s="4" t="b">
        <f t="shared" si="305"/>
        <v>0</v>
      </c>
      <c r="AM249" s="4" t="b">
        <f t="shared" si="306"/>
        <v>1</v>
      </c>
      <c r="AN249" s="4" t="b">
        <f t="shared" si="307"/>
        <v>0</v>
      </c>
      <c r="AO249" s="4" t="b">
        <f t="shared" si="308"/>
        <v>0</v>
      </c>
      <c r="AP249" s="4" t="b">
        <f t="shared" si="309"/>
        <v>1</v>
      </c>
      <c r="AQ249" s="4" t="b">
        <f t="shared" si="310"/>
        <v>0</v>
      </c>
      <c r="AR249" s="4" t="b">
        <f t="shared" si="311"/>
        <v>0</v>
      </c>
      <c r="AS249" s="4" t="b">
        <f t="shared" si="312"/>
        <v>0</v>
      </c>
      <c r="AT249" s="4" t="b">
        <f t="shared" si="313"/>
        <v>0</v>
      </c>
      <c r="AU249" s="4" t="b">
        <f t="shared" si="314"/>
        <v>1</v>
      </c>
      <c r="AV249" s="4" t="b">
        <f t="shared" si="315"/>
        <v>0</v>
      </c>
      <c r="AW249" s="4" t="b">
        <f t="shared" si="316"/>
        <v>0</v>
      </c>
      <c r="AX249" s="4" t="b">
        <f t="shared" si="317"/>
        <v>1</v>
      </c>
      <c r="AY249" s="4" t="b">
        <f t="shared" si="318"/>
        <v>1</v>
      </c>
      <c r="AZ249" s="4" t="b">
        <f t="shared" si="319"/>
        <v>1</v>
      </c>
      <c r="BA249" s="4" t="b">
        <f t="shared" si="320"/>
        <v>1</v>
      </c>
      <c r="BB249" s="4" t="b">
        <f t="shared" si="321"/>
        <v>0</v>
      </c>
      <c r="BC249" s="4" t="b">
        <f t="shared" si="322"/>
        <v>1</v>
      </c>
      <c r="BD249" s="4" t="b">
        <f t="shared" si="323"/>
        <v>0</v>
      </c>
      <c r="BE249" s="4" t="b">
        <f t="shared" si="324"/>
        <v>1</v>
      </c>
      <c r="BF249" s="4" t="b">
        <f t="shared" si="325"/>
        <v>1</v>
      </c>
      <c r="BG249" s="4" t="b">
        <f t="shared" si="326"/>
        <v>1</v>
      </c>
      <c r="BH249" s="4" t="b">
        <f t="shared" si="327"/>
        <v>1</v>
      </c>
      <c r="BI249" s="4" t="b">
        <f t="shared" si="328"/>
        <v>0</v>
      </c>
      <c r="BJ249" s="4" t="b">
        <f t="shared" si="329"/>
        <v>0</v>
      </c>
      <c r="BK249" s="4" t="b">
        <f t="shared" si="330"/>
        <v>0</v>
      </c>
      <c r="BL249" s="4" t="b">
        <f t="shared" si="331"/>
        <v>0</v>
      </c>
      <c r="BM249" s="4" t="b">
        <f t="shared" si="332"/>
        <v>1</v>
      </c>
      <c r="BN249" s="4" t="b">
        <f t="shared" si="333"/>
        <v>0</v>
      </c>
      <c r="BO249" s="4" t="b">
        <f t="shared" si="334"/>
        <v>1</v>
      </c>
      <c r="BP249" s="4" t="b">
        <f t="shared" si="335"/>
        <v>1</v>
      </c>
      <c r="BQ249" s="4" t="b">
        <f t="shared" si="336"/>
        <v>0</v>
      </c>
      <c r="BR249" s="4" t="b">
        <f t="shared" si="337"/>
        <v>0</v>
      </c>
      <c r="BS249" s="4" t="b">
        <f t="shared" si="338"/>
        <v>1</v>
      </c>
      <c r="BT249" s="4" t="b">
        <f t="shared" si="339"/>
        <v>1</v>
      </c>
      <c r="BU249" s="4" t="b">
        <f t="shared" si="340"/>
        <v>1</v>
      </c>
      <c r="BV249" s="4" t="b">
        <f t="shared" si="341"/>
        <v>1</v>
      </c>
      <c r="BW249" s="4" t="b">
        <f t="shared" si="342"/>
        <v>0</v>
      </c>
      <c r="BX249" s="4" t="b">
        <f t="shared" si="343"/>
        <v>1</v>
      </c>
      <c r="BY249" s="4" t="b">
        <f t="shared" si="344"/>
        <v>0</v>
      </c>
      <c r="BZ249" s="4" t="b">
        <f t="shared" si="345"/>
        <v>0</v>
      </c>
      <c r="CA249" s="4" t="b">
        <f t="shared" si="346"/>
        <v>0</v>
      </c>
      <c r="CB249" s="4" t="b">
        <f t="shared" si="347"/>
        <v>1</v>
      </c>
      <c r="CC249" s="4" t="b">
        <f t="shared" si="348"/>
        <v>0</v>
      </c>
      <c r="CD249" s="4" t="b">
        <f t="shared" si="349"/>
        <v>0</v>
      </c>
      <c r="CE249" s="4" t="b">
        <f t="shared" si="350"/>
        <v>1</v>
      </c>
      <c r="CF249" s="4" t="b">
        <f t="shared" si="351"/>
        <v>0</v>
      </c>
      <c r="CG249" s="4" t="b">
        <f t="shared" si="352"/>
        <v>1</v>
      </c>
      <c r="CH249" s="4" t="b">
        <f t="shared" si="353"/>
        <v>0</v>
      </c>
      <c r="CI249" s="4" t="b">
        <f t="shared" si="354"/>
        <v>0</v>
      </c>
      <c r="CJ249" s="4" t="b">
        <f t="shared" si="355"/>
        <v>1</v>
      </c>
      <c r="CK249" s="4" t="b">
        <f t="shared" si="356"/>
        <v>1</v>
      </c>
      <c r="CL249" s="4" t="b">
        <f t="shared" si="357"/>
        <v>0</v>
      </c>
      <c r="CM249" s="4" t="b">
        <f t="shared" si="358"/>
        <v>0</v>
      </c>
      <c r="CN249" s="4" t="b">
        <f t="shared" si="359"/>
        <v>0</v>
      </c>
      <c r="CO249" s="4" t="b">
        <f t="shared" si="360"/>
        <v>0</v>
      </c>
      <c r="CP249" s="4" t="b">
        <f t="shared" si="361"/>
        <v>0</v>
      </c>
      <c r="CQ249" s="4" t="b">
        <f t="shared" si="362"/>
        <v>0</v>
      </c>
      <c r="CR249" s="4" t="b">
        <f t="shared" si="363"/>
        <v>0</v>
      </c>
      <c r="CS249" s="4" t="b">
        <f t="shared" si="364"/>
        <v>0</v>
      </c>
      <c r="CT249" s="4" t="b">
        <f t="shared" si="365"/>
        <v>0</v>
      </c>
      <c r="CU249" s="4" t="b">
        <f t="shared" si="366"/>
        <v>0</v>
      </c>
      <c r="CV249" s="4" t="b">
        <f t="shared" si="367"/>
        <v>0</v>
      </c>
      <c r="CW249" s="4" t="b">
        <f t="shared" si="368"/>
        <v>0</v>
      </c>
      <c r="CX249" s="4" t="b">
        <f t="shared" si="369"/>
        <v>0</v>
      </c>
      <c r="CY249" s="4" t="b">
        <f t="shared" si="370"/>
        <v>0</v>
      </c>
      <c r="CZ249" s="4" t="b">
        <f t="shared" si="371"/>
        <v>0</v>
      </c>
      <c r="DA249" s="4" t="b">
        <f t="shared" si="372"/>
        <v>0</v>
      </c>
      <c r="DB249" s="4" t="b">
        <f t="shared" si="373"/>
        <v>0</v>
      </c>
      <c r="DC249" s="4" t="b">
        <f t="shared" si="374"/>
        <v>1</v>
      </c>
      <c r="DD249" s="4" t="b">
        <f t="shared" si="375"/>
        <v>1</v>
      </c>
    </row>
    <row r="250" spans="1:108">
      <c r="A250" t="s">
        <v>2007</v>
      </c>
      <c r="B250" t="s">
        <v>7377</v>
      </c>
      <c r="C250" t="s">
        <v>2000</v>
      </c>
      <c r="E250" t="s">
        <v>987</v>
      </c>
      <c r="F250" t="s">
        <v>969</v>
      </c>
      <c r="G250" t="s">
        <v>970</v>
      </c>
      <c r="H250" t="s">
        <v>7428</v>
      </c>
      <c r="I250" t="s">
        <v>7418</v>
      </c>
      <c r="J250" t="s">
        <v>108</v>
      </c>
      <c r="K250" t="s">
        <v>109</v>
      </c>
      <c r="L250" t="s">
        <v>6743</v>
      </c>
      <c r="M250" t="s">
        <v>6079</v>
      </c>
      <c r="N250" t="s">
        <v>53</v>
      </c>
      <c r="O250" t="b">
        <f t="shared" si="282"/>
        <v>0</v>
      </c>
      <c r="P250" t="b">
        <f t="shared" si="283"/>
        <v>0</v>
      </c>
      <c r="Q250" t="b">
        <f t="shared" si="284"/>
        <v>0</v>
      </c>
      <c r="R250" t="b">
        <f t="shared" si="285"/>
        <v>1</v>
      </c>
      <c r="S250" t="b">
        <f t="shared" si="286"/>
        <v>0</v>
      </c>
      <c r="T250" t="b">
        <f t="shared" si="287"/>
        <v>0</v>
      </c>
      <c r="U250" t="b">
        <f t="shared" si="288"/>
        <v>0</v>
      </c>
      <c r="V250" t="b">
        <f t="shared" si="289"/>
        <v>0</v>
      </c>
      <c r="W250" t="b">
        <f t="shared" si="290"/>
        <v>0</v>
      </c>
      <c r="X250" t="b">
        <f t="shared" si="291"/>
        <v>1</v>
      </c>
      <c r="Y250" t="b">
        <f t="shared" si="292"/>
        <v>0</v>
      </c>
      <c r="Z250" t="b">
        <f t="shared" si="293"/>
        <v>0</v>
      </c>
      <c r="AA250" t="b">
        <f t="shared" si="294"/>
        <v>0</v>
      </c>
      <c r="AB250" t="b">
        <f t="shared" si="295"/>
        <v>0</v>
      </c>
      <c r="AC250" t="b">
        <f t="shared" si="296"/>
        <v>0</v>
      </c>
      <c r="AD250" t="b">
        <f t="shared" si="297"/>
        <v>0</v>
      </c>
      <c r="AE250" t="b">
        <f t="shared" si="298"/>
        <v>0</v>
      </c>
      <c r="AF250" t="b">
        <f t="shared" si="299"/>
        <v>0</v>
      </c>
      <c r="AG250" t="b">
        <f t="shared" si="300"/>
        <v>0</v>
      </c>
      <c r="AH250" t="b">
        <f t="shared" si="301"/>
        <v>0</v>
      </c>
      <c r="AI250" t="b">
        <f t="shared" si="302"/>
        <v>0</v>
      </c>
      <c r="AJ250" t="b">
        <f t="shared" si="303"/>
        <v>0</v>
      </c>
      <c r="AK250" t="b">
        <f t="shared" si="304"/>
        <v>0</v>
      </c>
      <c r="AL250" t="b">
        <f t="shared" si="305"/>
        <v>0</v>
      </c>
      <c r="AM250" t="b">
        <f t="shared" si="306"/>
        <v>0</v>
      </c>
      <c r="AN250" t="b">
        <f t="shared" si="307"/>
        <v>0</v>
      </c>
      <c r="AO250" t="b">
        <f t="shared" si="308"/>
        <v>0</v>
      </c>
      <c r="AP250" t="b">
        <f t="shared" si="309"/>
        <v>0</v>
      </c>
      <c r="AQ250" t="b">
        <f t="shared" si="310"/>
        <v>0</v>
      </c>
      <c r="AR250" t="b">
        <f t="shared" si="311"/>
        <v>0</v>
      </c>
      <c r="AS250" t="b">
        <f t="shared" si="312"/>
        <v>0</v>
      </c>
      <c r="AT250" t="b">
        <f t="shared" si="313"/>
        <v>0</v>
      </c>
      <c r="AU250" t="b">
        <f t="shared" si="314"/>
        <v>0</v>
      </c>
      <c r="AV250" t="b">
        <f t="shared" si="315"/>
        <v>0</v>
      </c>
      <c r="AW250" t="b">
        <f t="shared" si="316"/>
        <v>0</v>
      </c>
      <c r="AX250" t="b">
        <f t="shared" si="317"/>
        <v>0</v>
      </c>
      <c r="AY250" t="b">
        <f t="shared" si="318"/>
        <v>0</v>
      </c>
      <c r="AZ250" t="b">
        <f t="shared" si="319"/>
        <v>0</v>
      </c>
      <c r="BA250" t="b">
        <f t="shared" si="320"/>
        <v>0</v>
      </c>
      <c r="BB250" t="b">
        <f t="shared" si="321"/>
        <v>0</v>
      </c>
      <c r="BC250" t="b">
        <f t="shared" si="322"/>
        <v>0</v>
      </c>
      <c r="BD250" t="b">
        <f t="shared" si="323"/>
        <v>0</v>
      </c>
      <c r="BE250" t="b">
        <f t="shared" si="324"/>
        <v>0</v>
      </c>
      <c r="BF250" t="b">
        <f t="shared" si="325"/>
        <v>1</v>
      </c>
      <c r="BG250" t="b">
        <f t="shared" si="326"/>
        <v>0</v>
      </c>
      <c r="BH250" t="b">
        <f t="shared" si="327"/>
        <v>0</v>
      </c>
      <c r="BI250" t="b">
        <f t="shared" si="328"/>
        <v>0</v>
      </c>
      <c r="BJ250" t="b">
        <f t="shared" si="329"/>
        <v>0</v>
      </c>
      <c r="BK250" t="b">
        <f t="shared" si="330"/>
        <v>0</v>
      </c>
      <c r="BL250" t="b">
        <f t="shared" si="331"/>
        <v>0</v>
      </c>
      <c r="BM250" t="b">
        <f t="shared" si="332"/>
        <v>0</v>
      </c>
      <c r="BN250" t="b">
        <f t="shared" si="333"/>
        <v>0</v>
      </c>
      <c r="BO250" t="b">
        <f t="shared" si="334"/>
        <v>0</v>
      </c>
      <c r="BP250" t="b">
        <f t="shared" si="335"/>
        <v>0</v>
      </c>
      <c r="BQ250" t="b">
        <f t="shared" si="336"/>
        <v>0</v>
      </c>
      <c r="BR250" t="b">
        <f t="shared" si="337"/>
        <v>0</v>
      </c>
      <c r="BS250" t="b">
        <f t="shared" si="338"/>
        <v>0</v>
      </c>
      <c r="BT250" t="b">
        <f t="shared" si="339"/>
        <v>0</v>
      </c>
      <c r="BU250" t="b">
        <f t="shared" si="340"/>
        <v>0</v>
      </c>
      <c r="BV250" t="b">
        <f t="shared" si="341"/>
        <v>0</v>
      </c>
      <c r="BW250" t="b">
        <f t="shared" si="342"/>
        <v>0</v>
      </c>
      <c r="BX250" t="b">
        <f t="shared" si="343"/>
        <v>0</v>
      </c>
      <c r="BY250" t="b">
        <f t="shared" si="344"/>
        <v>0</v>
      </c>
      <c r="BZ250" t="b">
        <f t="shared" si="345"/>
        <v>0</v>
      </c>
      <c r="CA250" t="b">
        <f t="shared" si="346"/>
        <v>0</v>
      </c>
      <c r="CB250" t="b">
        <f t="shared" si="347"/>
        <v>0</v>
      </c>
      <c r="CC250" t="b">
        <f t="shared" si="348"/>
        <v>0</v>
      </c>
      <c r="CD250" t="b">
        <f t="shared" si="349"/>
        <v>0</v>
      </c>
      <c r="CE250" t="b">
        <f t="shared" si="350"/>
        <v>0</v>
      </c>
      <c r="CF250" t="b">
        <f t="shared" si="351"/>
        <v>0</v>
      </c>
      <c r="CG250" t="b">
        <f t="shared" si="352"/>
        <v>0</v>
      </c>
      <c r="CH250" t="b">
        <f t="shared" si="353"/>
        <v>0</v>
      </c>
      <c r="CI250" t="b">
        <f t="shared" si="354"/>
        <v>0</v>
      </c>
      <c r="CJ250" t="b">
        <f t="shared" si="355"/>
        <v>0</v>
      </c>
      <c r="CK250" t="b">
        <f t="shared" si="356"/>
        <v>0</v>
      </c>
      <c r="CL250" t="b">
        <f t="shared" si="357"/>
        <v>0</v>
      </c>
      <c r="CM250" t="b">
        <f t="shared" si="358"/>
        <v>0</v>
      </c>
      <c r="CN250" t="b">
        <f t="shared" si="359"/>
        <v>0</v>
      </c>
      <c r="CO250" t="b">
        <f t="shared" si="360"/>
        <v>0</v>
      </c>
      <c r="CP250" t="b">
        <f t="shared" si="361"/>
        <v>0</v>
      </c>
      <c r="CQ250" t="b">
        <f t="shared" si="362"/>
        <v>0</v>
      </c>
      <c r="CR250" t="b">
        <f t="shared" si="363"/>
        <v>0</v>
      </c>
      <c r="CS250" t="b">
        <f t="shared" si="364"/>
        <v>0</v>
      </c>
      <c r="CT250" t="b">
        <f t="shared" si="365"/>
        <v>0</v>
      </c>
      <c r="CU250" t="b">
        <f t="shared" si="366"/>
        <v>0</v>
      </c>
      <c r="CV250" t="b">
        <f t="shared" si="367"/>
        <v>0</v>
      </c>
      <c r="CW250" t="b">
        <f t="shared" si="368"/>
        <v>0</v>
      </c>
      <c r="CX250" t="b">
        <f t="shared" si="369"/>
        <v>0</v>
      </c>
      <c r="CY250" t="b">
        <f t="shared" si="370"/>
        <v>0</v>
      </c>
      <c r="CZ250" t="b">
        <f t="shared" si="371"/>
        <v>0</v>
      </c>
      <c r="DA250" t="b">
        <f t="shared" si="372"/>
        <v>0</v>
      </c>
      <c r="DB250" t="b">
        <f t="shared" si="373"/>
        <v>0</v>
      </c>
      <c r="DC250" t="b">
        <f t="shared" si="374"/>
        <v>0</v>
      </c>
      <c r="DD250" t="b">
        <f t="shared" si="375"/>
        <v>0</v>
      </c>
    </row>
    <row r="251" spans="1:108">
      <c r="A251" t="s">
        <v>2008</v>
      </c>
      <c r="B251" t="s">
        <v>7377</v>
      </c>
      <c r="C251" t="s">
        <v>2000</v>
      </c>
      <c r="E251" t="s">
        <v>987</v>
      </c>
      <c r="F251" t="s">
        <v>969</v>
      </c>
      <c r="G251" t="s">
        <v>970</v>
      </c>
      <c r="H251" t="s">
        <v>7428</v>
      </c>
      <c r="I251" t="s">
        <v>7418</v>
      </c>
      <c r="J251" t="s">
        <v>108</v>
      </c>
      <c r="K251" t="s">
        <v>109</v>
      </c>
      <c r="L251" t="s">
        <v>6577</v>
      </c>
      <c r="M251" t="s">
        <v>6079</v>
      </c>
      <c r="N251" s="4" t="s">
        <v>50</v>
      </c>
      <c r="O251" s="4" t="b">
        <f t="shared" si="282"/>
        <v>0</v>
      </c>
      <c r="P251" t="b">
        <f t="shared" si="283"/>
        <v>0</v>
      </c>
      <c r="Q251" t="b">
        <f t="shared" si="284"/>
        <v>0</v>
      </c>
      <c r="R251" t="b">
        <f t="shared" si="285"/>
        <v>1</v>
      </c>
      <c r="S251" s="4" t="b">
        <f t="shared" si="286"/>
        <v>0</v>
      </c>
      <c r="T251" s="4" t="b">
        <f t="shared" si="287"/>
        <v>0</v>
      </c>
      <c r="U251" s="4" t="b">
        <f t="shared" si="288"/>
        <v>0</v>
      </c>
      <c r="V251" s="4" t="b">
        <f t="shared" si="289"/>
        <v>1</v>
      </c>
      <c r="W251" s="4" t="b">
        <f t="shared" si="290"/>
        <v>0</v>
      </c>
      <c r="X251" s="4" t="b">
        <f t="shared" si="291"/>
        <v>0</v>
      </c>
      <c r="Y251" s="4" t="b">
        <f t="shared" si="292"/>
        <v>0</v>
      </c>
      <c r="Z251" s="4" t="b">
        <f t="shared" si="293"/>
        <v>0</v>
      </c>
      <c r="AA251" s="4" t="b">
        <f t="shared" si="294"/>
        <v>1</v>
      </c>
      <c r="AB251" t="b">
        <f t="shared" si="295"/>
        <v>0</v>
      </c>
      <c r="AC251" t="b">
        <f t="shared" si="296"/>
        <v>0</v>
      </c>
      <c r="AD251" t="b">
        <f t="shared" si="297"/>
        <v>0</v>
      </c>
      <c r="AE251" t="b">
        <f t="shared" si="298"/>
        <v>0</v>
      </c>
      <c r="AF251" t="b">
        <f t="shared" si="299"/>
        <v>0</v>
      </c>
      <c r="AG251" t="b">
        <f t="shared" si="300"/>
        <v>0</v>
      </c>
      <c r="AH251" t="b">
        <f t="shared" si="301"/>
        <v>0</v>
      </c>
      <c r="AI251" t="b">
        <f t="shared" si="302"/>
        <v>0</v>
      </c>
      <c r="AJ251" t="b">
        <f t="shared" si="303"/>
        <v>0</v>
      </c>
      <c r="AK251" t="b">
        <f t="shared" si="304"/>
        <v>0</v>
      </c>
      <c r="AL251" t="b">
        <f t="shared" si="305"/>
        <v>0</v>
      </c>
      <c r="AM251" t="b">
        <f t="shared" si="306"/>
        <v>0</v>
      </c>
      <c r="AN251" t="b">
        <f t="shared" si="307"/>
        <v>0</v>
      </c>
      <c r="AO251" t="b">
        <f t="shared" si="308"/>
        <v>0</v>
      </c>
      <c r="AP251" t="b">
        <f t="shared" si="309"/>
        <v>0</v>
      </c>
      <c r="AQ251" t="b">
        <f t="shared" si="310"/>
        <v>0</v>
      </c>
      <c r="AR251" t="b">
        <f t="shared" si="311"/>
        <v>0</v>
      </c>
      <c r="AS251" t="b">
        <f t="shared" si="312"/>
        <v>0</v>
      </c>
      <c r="AT251" t="b">
        <f t="shared" si="313"/>
        <v>0</v>
      </c>
      <c r="AU251" t="b">
        <f t="shared" si="314"/>
        <v>0</v>
      </c>
      <c r="AV251" t="b">
        <f t="shared" si="315"/>
        <v>0</v>
      </c>
      <c r="AW251" t="b">
        <f t="shared" si="316"/>
        <v>0</v>
      </c>
      <c r="AX251" t="b">
        <f t="shared" si="317"/>
        <v>0</v>
      </c>
      <c r="AY251" t="b">
        <f t="shared" si="318"/>
        <v>0</v>
      </c>
      <c r="AZ251" t="b">
        <f t="shared" si="319"/>
        <v>0</v>
      </c>
      <c r="BA251" t="b">
        <f t="shared" si="320"/>
        <v>0</v>
      </c>
      <c r="BB251" t="b">
        <f t="shared" si="321"/>
        <v>0</v>
      </c>
      <c r="BC251" t="b">
        <f t="shared" si="322"/>
        <v>1</v>
      </c>
      <c r="BD251" t="b">
        <f t="shared" si="323"/>
        <v>0</v>
      </c>
      <c r="BE251" t="b">
        <f t="shared" si="324"/>
        <v>0</v>
      </c>
      <c r="BF251" t="b">
        <f t="shared" si="325"/>
        <v>0</v>
      </c>
      <c r="BG251" t="b">
        <f t="shared" si="326"/>
        <v>0</v>
      </c>
      <c r="BH251" t="b">
        <f t="shared" si="327"/>
        <v>0</v>
      </c>
      <c r="BI251" t="b">
        <f t="shared" si="328"/>
        <v>0</v>
      </c>
      <c r="BJ251" t="b">
        <f t="shared" si="329"/>
        <v>0</v>
      </c>
      <c r="BK251" t="b">
        <f t="shared" si="330"/>
        <v>0</v>
      </c>
      <c r="BL251" t="b">
        <f t="shared" si="331"/>
        <v>0</v>
      </c>
      <c r="BM251" t="b">
        <f t="shared" si="332"/>
        <v>0</v>
      </c>
      <c r="BN251" t="b">
        <f t="shared" si="333"/>
        <v>0</v>
      </c>
      <c r="BO251" t="b">
        <f t="shared" si="334"/>
        <v>0</v>
      </c>
      <c r="BP251" t="b">
        <f t="shared" si="335"/>
        <v>0</v>
      </c>
      <c r="BQ251" t="b">
        <f t="shared" si="336"/>
        <v>0</v>
      </c>
      <c r="BR251" t="b">
        <f t="shared" si="337"/>
        <v>0</v>
      </c>
      <c r="BS251" t="b">
        <f t="shared" si="338"/>
        <v>0</v>
      </c>
      <c r="BT251" t="b">
        <f t="shared" si="339"/>
        <v>0</v>
      </c>
      <c r="BU251" t="b">
        <f t="shared" si="340"/>
        <v>0</v>
      </c>
      <c r="BV251" t="b">
        <f t="shared" si="341"/>
        <v>0</v>
      </c>
      <c r="BW251" t="b">
        <f t="shared" si="342"/>
        <v>0</v>
      </c>
      <c r="BX251" t="b">
        <f t="shared" si="343"/>
        <v>0</v>
      </c>
      <c r="BY251" t="b">
        <f t="shared" si="344"/>
        <v>0</v>
      </c>
      <c r="BZ251" t="b">
        <f t="shared" si="345"/>
        <v>0</v>
      </c>
      <c r="CA251" t="b">
        <f t="shared" si="346"/>
        <v>0</v>
      </c>
      <c r="CB251" t="b">
        <f t="shared" si="347"/>
        <v>0</v>
      </c>
      <c r="CC251" t="b">
        <f t="shared" si="348"/>
        <v>0</v>
      </c>
      <c r="CD251" t="b">
        <f t="shared" si="349"/>
        <v>0</v>
      </c>
      <c r="CE251" t="b">
        <f t="shared" si="350"/>
        <v>0</v>
      </c>
      <c r="CF251" t="b">
        <f t="shared" si="351"/>
        <v>0</v>
      </c>
      <c r="CG251" t="b">
        <f t="shared" si="352"/>
        <v>0</v>
      </c>
      <c r="CH251" t="b">
        <f t="shared" si="353"/>
        <v>0</v>
      </c>
      <c r="CI251" t="b">
        <f t="shared" si="354"/>
        <v>0</v>
      </c>
      <c r="CJ251" t="b">
        <f t="shared" si="355"/>
        <v>0</v>
      </c>
      <c r="CK251" t="b">
        <f t="shared" si="356"/>
        <v>0</v>
      </c>
      <c r="CL251" t="b">
        <f t="shared" si="357"/>
        <v>0</v>
      </c>
      <c r="CM251" t="b">
        <f t="shared" si="358"/>
        <v>0</v>
      </c>
      <c r="CN251" t="b">
        <f t="shared" si="359"/>
        <v>0</v>
      </c>
      <c r="CO251" t="b">
        <f t="shared" si="360"/>
        <v>0</v>
      </c>
      <c r="CP251" t="b">
        <f t="shared" si="361"/>
        <v>0</v>
      </c>
      <c r="CQ251" t="b">
        <f t="shared" si="362"/>
        <v>0</v>
      </c>
      <c r="CR251" t="b">
        <f t="shared" si="363"/>
        <v>0</v>
      </c>
      <c r="CS251" t="b">
        <f t="shared" si="364"/>
        <v>0</v>
      </c>
      <c r="CT251" t="b">
        <f t="shared" si="365"/>
        <v>0</v>
      </c>
      <c r="CU251" t="b">
        <f t="shared" si="366"/>
        <v>0</v>
      </c>
      <c r="CV251" t="b">
        <f t="shared" si="367"/>
        <v>0</v>
      </c>
      <c r="CW251" t="b">
        <f t="shared" si="368"/>
        <v>0</v>
      </c>
      <c r="CX251" t="b">
        <f t="shared" si="369"/>
        <v>0</v>
      </c>
      <c r="CY251" t="b">
        <f t="shared" si="370"/>
        <v>0</v>
      </c>
      <c r="CZ251" t="b">
        <f t="shared" si="371"/>
        <v>0</v>
      </c>
      <c r="DA251" t="b">
        <f t="shared" si="372"/>
        <v>0</v>
      </c>
      <c r="DB251" t="b">
        <f t="shared" si="373"/>
        <v>0</v>
      </c>
      <c r="DC251" t="b">
        <f t="shared" si="374"/>
        <v>0</v>
      </c>
      <c r="DD251" t="b">
        <f t="shared" si="375"/>
        <v>0</v>
      </c>
    </row>
    <row r="252" spans="1:108">
      <c r="A252" t="s">
        <v>2009</v>
      </c>
      <c r="B252" t="s">
        <v>7377</v>
      </c>
      <c r="C252" t="s">
        <v>2000</v>
      </c>
      <c r="E252" t="s">
        <v>987</v>
      </c>
      <c r="F252" t="s">
        <v>969</v>
      </c>
      <c r="G252" t="s">
        <v>970</v>
      </c>
      <c r="H252" t="s">
        <v>7428</v>
      </c>
      <c r="I252" t="s">
        <v>7418</v>
      </c>
      <c r="J252" t="s">
        <v>165</v>
      </c>
      <c r="K252" t="s">
        <v>114</v>
      </c>
      <c r="L252" t="s">
        <v>6744</v>
      </c>
      <c r="M252" t="s">
        <v>2010</v>
      </c>
      <c r="N252" t="s">
        <v>2011</v>
      </c>
      <c r="O252" t="b">
        <f t="shared" si="282"/>
        <v>1</v>
      </c>
      <c r="P252" t="b">
        <f t="shared" si="283"/>
        <v>1</v>
      </c>
      <c r="Q252" t="b">
        <f t="shared" si="284"/>
        <v>1</v>
      </c>
      <c r="R252" t="b">
        <f t="shared" si="285"/>
        <v>1</v>
      </c>
      <c r="S252" t="b">
        <f t="shared" si="286"/>
        <v>1</v>
      </c>
      <c r="T252" t="b">
        <f t="shared" si="287"/>
        <v>1</v>
      </c>
      <c r="U252" t="b">
        <f t="shared" si="288"/>
        <v>1</v>
      </c>
      <c r="V252" t="b">
        <f t="shared" si="289"/>
        <v>1</v>
      </c>
      <c r="W252" t="b">
        <f t="shared" si="290"/>
        <v>0</v>
      </c>
      <c r="X252" t="b">
        <f t="shared" si="291"/>
        <v>1</v>
      </c>
      <c r="Y252" t="b">
        <f t="shared" si="292"/>
        <v>1</v>
      </c>
      <c r="Z252" t="b">
        <f t="shared" si="293"/>
        <v>1</v>
      </c>
      <c r="AA252" t="b">
        <f t="shared" si="294"/>
        <v>1</v>
      </c>
      <c r="AB252" t="b">
        <f t="shared" si="295"/>
        <v>1</v>
      </c>
      <c r="AC252" t="b">
        <f t="shared" si="296"/>
        <v>0</v>
      </c>
      <c r="AD252" t="b">
        <f t="shared" si="297"/>
        <v>0</v>
      </c>
      <c r="AE252" t="b">
        <f t="shared" si="298"/>
        <v>1</v>
      </c>
      <c r="AF252" t="b">
        <f t="shared" si="299"/>
        <v>0</v>
      </c>
      <c r="AG252" t="b">
        <f t="shared" si="300"/>
        <v>0</v>
      </c>
      <c r="AH252" t="b">
        <f t="shared" si="301"/>
        <v>1</v>
      </c>
      <c r="AI252" t="b">
        <f t="shared" si="302"/>
        <v>0</v>
      </c>
      <c r="AJ252" t="b">
        <f t="shared" si="303"/>
        <v>0</v>
      </c>
      <c r="AK252" t="b">
        <f t="shared" si="304"/>
        <v>1</v>
      </c>
      <c r="AL252" t="b">
        <f t="shared" si="305"/>
        <v>0</v>
      </c>
      <c r="AM252" t="b">
        <f t="shared" si="306"/>
        <v>0</v>
      </c>
      <c r="AN252" t="b">
        <f t="shared" si="307"/>
        <v>0</v>
      </c>
      <c r="AO252" t="b">
        <f t="shared" si="308"/>
        <v>0</v>
      </c>
      <c r="AP252" t="b">
        <f t="shared" si="309"/>
        <v>1</v>
      </c>
      <c r="AQ252" t="b">
        <f t="shared" si="310"/>
        <v>0</v>
      </c>
      <c r="AR252" t="b">
        <f t="shared" si="311"/>
        <v>0</v>
      </c>
      <c r="AS252" t="b">
        <f t="shared" si="312"/>
        <v>0</v>
      </c>
      <c r="AT252" t="b">
        <f t="shared" si="313"/>
        <v>0</v>
      </c>
      <c r="AU252" t="b">
        <f t="shared" si="314"/>
        <v>1</v>
      </c>
      <c r="AV252" t="b">
        <f t="shared" si="315"/>
        <v>1</v>
      </c>
      <c r="AW252" t="b">
        <f t="shared" si="316"/>
        <v>0</v>
      </c>
      <c r="AX252" t="b">
        <f t="shared" si="317"/>
        <v>1</v>
      </c>
      <c r="AY252" t="b">
        <f t="shared" si="318"/>
        <v>0</v>
      </c>
      <c r="AZ252" t="b">
        <f t="shared" si="319"/>
        <v>0</v>
      </c>
      <c r="BA252" t="b">
        <f t="shared" si="320"/>
        <v>0</v>
      </c>
      <c r="BB252" t="b">
        <f t="shared" si="321"/>
        <v>1</v>
      </c>
      <c r="BC252" t="b">
        <f t="shared" si="322"/>
        <v>1</v>
      </c>
      <c r="BD252" t="b">
        <f t="shared" si="323"/>
        <v>0</v>
      </c>
      <c r="BE252" t="b">
        <f t="shared" si="324"/>
        <v>1</v>
      </c>
      <c r="BF252" t="b">
        <f t="shared" si="325"/>
        <v>1</v>
      </c>
      <c r="BG252" t="b">
        <f t="shared" si="326"/>
        <v>0</v>
      </c>
      <c r="BH252" t="b">
        <f t="shared" si="327"/>
        <v>0</v>
      </c>
      <c r="BI252" t="b">
        <f t="shared" si="328"/>
        <v>0</v>
      </c>
      <c r="BJ252" t="b">
        <f t="shared" si="329"/>
        <v>0</v>
      </c>
      <c r="BK252" t="b">
        <f t="shared" si="330"/>
        <v>0</v>
      </c>
      <c r="BL252" t="b">
        <f t="shared" si="331"/>
        <v>0</v>
      </c>
      <c r="BM252" t="b">
        <f t="shared" si="332"/>
        <v>1</v>
      </c>
      <c r="BN252" t="b">
        <f t="shared" si="333"/>
        <v>0</v>
      </c>
      <c r="BO252" t="b">
        <f t="shared" si="334"/>
        <v>0</v>
      </c>
      <c r="BP252" t="b">
        <f t="shared" si="335"/>
        <v>0</v>
      </c>
      <c r="BQ252" t="b">
        <f t="shared" si="336"/>
        <v>0</v>
      </c>
      <c r="BR252" t="b">
        <f t="shared" si="337"/>
        <v>0</v>
      </c>
      <c r="BS252" t="b">
        <f t="shared" si="338"/>
        <v>0</v>
      </c>
      <c r="BT252" t="b">
        <f t="shared" si="339"/>
        <v>1</v>
      </c>
      <c r="BU252" t="b">
        <f t="shared" si="340"/>
        <v>0</v>
      </c>
      <c r="BV252" t="b">
        <f t="shared" si="341"/>
        <v>1</v>
      </c>
      <c r="BW252" t="b">
        <f t="shared" si="342"/>
        <v>0</v>
      </c>
      <c r="BX252" t="b">
        <f t="shared" si="343"/>
        <v>1</v>
      </c>
      <c r="BY252" t="b">
        <f t="shared" si="344"/>
        <v>0</v>
      </c>
      <c r="BZ252" t="b">
        <f t="shared" si="345"/>
        <v>0</v>
      </c>
      <c r="CA252" t="b">
        <f t="shared" si="346"/>
        <v>0</v>
      </c>
      <c r="CB252" t="b">
        <f t="shared" si="347"/>
        <v>1</v>
      </c>
      <c r="CC252" t="b">
        <f t="shared" si="348"/>
        <v>1</v>
      </c>
      <c r="CD252" t="b">
        <f t="shared" si="349"/>
        <v>0</v>
      </c>
      <c r="CE252" t="b">
        <f t="shared" si="350"/>
        <v>0</v>
      </c>
      <c r="CF252" t="b">
        <f t="shared" si="351"/>
        <v>0</v>
      </c>
      <c r="CG252" t="b">
        <f t="shared" si="352"/>
        <v>0</v>
      </c>
      <c r="CH252" t="b">
        <f t="shared" si="353"/>
        <v>0</v>
      </c>
      <c r="CI252" t="b">
        <f t="shared" si="354"/>
        <v>0</v>
      </c>
      <c r="CJ252" t="b">
        <f t="shared" si="355"/>
        <v>0</v>
      </c>
      <c r="CK252" t="b">
        <f t="shared" si="356"/>
        <v>0</v>
      </c>
      <c r="CL252" t="b">
        <f t="shared" si="357"/>
        <v>0</v>
      </c>
      <c r="CM252" t="b">
        <f t="shared" si="358"/>
        <v>1</v>
      </c>
      <c r="CN252" t="b">
        <f t="shared" si="359"/>
        <v>0</v>
      </c>
      <c r="CO252" t="b">
        <f t="shared" si="360"/>
        <v>1</v>
      </c>
      <c r="CP252" t="b">
        <f t="shared" si="361"/>
        <v>0</v>
      </c>
      <c r="CQ252" t="b">
        <f t="shared" si="362"/>
        <v>0</v>
      </c>
      <c r="CR252" t="b">
        <f t="shared" si="363"/>
        <v>0</v>
      </c>
      <c r="CS252" t="b">
        <f t="shared" si="364"/>
        <v>0</v>
      </c>
      <c r="CT252" t="b">
        <f t="shared" si="365"/>
        <v>0</v>
      </c>
      <c r="CU252" t="b">
        <f t="shared" si="366"/>
        <v>0</v>
      </c>
      <c r="CV252" t="b">
        <f t="shared" si="367"/>
        <v>0</v>
      </c>
      <c r="CW252" t="b">
        <f t="shared" si="368"/>
        <v>1</v>
      </c>
      <c r="CX252" t="b">
        <f t="shared" si="369"/>
        <v>0</v>
      </c>
      <c r="CY252" t="b">
        <f t="shared" si="370"/>
        <v>0</v>
      </c>
      <c r="CZ252" t="b">
        <f t="shared" si="371"/>
        <v>0</v>
      </c>
      <c r="DA252" t="b">
        <f t="shared" si="372"/>
        <v>0</v>
      </c>
      <c r="DB252" t="b">
        <f t="shared" si="373"/>
        <v>0</v>
      </c>
      <c r="DC252" t="b">
        <f t="shared" si="374"/>
        <v>0</v>
      </c>
      <c r="DD252" t="b">
        <f t="shared" si="375"/>
        <v>0</v>
      </c>
    </row>
    <row r="253" spans="1:108">
      <c r="A253" t="s">
        <v>2012</v>
      </c>
      <c r="B253" t="s">
        <v>7377</v>
      </c>
      <c r="C253" t="s">
        <v>2000</v>
      </c>
      <c r="E253" t="s">
        <v>987</v>
      </c>
      <c r="F253" t="s">
        <v>969</v>
      </c>
      <c r="G253" t="s">
        <v>970</v>
      </c>
      <c r="H253" t="s">
        <v>7428</v>
      </c>
      <c r="I253" t="s">
        <v>7418</v>
      </c>
      <c r="J253" t="s">
        <v>165</v>
      </c>
      <c r="K253" t="s">
        <v>114</v>
      </c>
      <c r="L253" t="s">
        <v>6745</v>
      </c>
      <c r="M253" t="s">
        <v>6079</v>
      </c>
      <c r="N253" t="s">
        <v>2013</v>
      </c>
      <c r="O253" t="b">
        <f t="shared" si="282"/>
        <v>1</v>
      </c>
      <c r="P253" t="b">
        <f t="shared" si="283"/>
        <v>1</v>
      </c>
      <c r="Q253" t="b">
        <f t="shared" si="284"/>
        <v>1</v>
      </c>
      <c r="R253" t="b">
        <f t="shared" si="285"/>
        <v>1</v>
      </c>
      <c r="S253" t="b">
        <f t="shared" si="286"/>
        <v>1</v>
      </c>
      <c r="T253" t="b">
        <f t="shared" si="287"/>
        <v>1</v>
      </c>
      <c r="U253" t="b">
        <f t="shared" si="288"/>
        <v>1</v>
      </c>
      <c r="V253" t="b">
        <f t="shared" si="289"/>
        <v>1</v>
      </c>
      <c r="W253" t="b">
        <f t="shared" si="290"/>
        <v>1</v>
      </c>
      <c r="X253" t="b">
        <f t="shared" si="291"/>
        <v>1</v>
      </c>
      <c r="Y253" t="b">
        <f t="shared" si="292"/>
        <v>1</v>
      </c>
      <c r="Z253" t="b">
        <f t="shared" si="293"/>
        <v>1</v>
      </c>
      <c r="AA253" t="b">
        <f t="shared" si="294"/>
        <v>1</v>
      </c>
      <c r="AB253" t="b">
        <f t="shared" si="295"/>
        <v>0</v>
      </c>
      <c r="AC253" t="b">
        <f t="shared" si="296"/>
        <v>0</v>
      </c>
      <c r="AD253" t="b">
        <f t="shared" si="297"/>
        <v>1</v>
      </c>
      <c r="AE253" t="b">
        <f t="shared" si="298"/>
        <v>1</v>
      </c>
      <c r="AF253" t="b">
        <f t="shared" si="299"/>
        <v>0</v>
      </c>
      <c r="AG253" t="b">
        <f t="shared" si="300"/>
        <v>1</v>
      </c>
      <c r="AH253" t="b">
        <f t="shared" si="301"/>
        <v>1</v>
      </c>
      <c r="AI253" t="b">
        <f t="shared" si="302"/>
        <v>0</v>
      </c>
      <c r="AJ253" t="b">
        <f t="shared" si="303"/>
        <v>0</v>
      </c>
      <c r="AK253" t="b">
        <f t="shared" si="304"/>
        <v>0</v>
      </c>
      <c r="AL253" t="b">
        <f t="shared" si="305"/>
        <v>0</v>
      </c>
      <c r="AM253" t="b">
        <f t="shared" si="306"/>
        <v>0</v>
      </c>
      <c r="AN253" t="b">
        <f t="shared" si="307"/>
        <v>0</v>
      </c>
      <c r="AO253" t="b">
        <f t="shared" si="308"/>
        <v>0</v>
      </c>
      <c r="AP253" t="b">
        <f t="shared" si="309"/>
        <v>1</v>
      </c>
      <c r="AQ253" t="b">
        <f t="shared" si="310"/>
        <v>0</v>
      </c>
      <c r="AR253" t="b">
        <f t="shared" si="311"/>
        <v>0</v>
      </c>
      <c r="AS253" t="b">
        <f t="shared" si="312"/>
        <v>0</v>
      </c>
      <c r="AT253" t="b">
        <f t="shared" si="313"/>
        <v>1</v>
      </c>
      <c r="AU253" t="b">
        <f t="shared" si="314"/>
        <v>1</v>
      </c>
      <c r="AV253" t="b">
        <f t="shared" si="315"/>
        <v>1</v>
      </c>
      <c r="AW253" t="b">
        <f t="shared" si="316"/>
        <v>0</v>
      </c>
      <c r="AX253" t="b">
        <f t="shared" si="317"/>
        <v>1</v>
      </c>
      <c r="AY253" t="b">
        <f t="shared" si="318"/>
        <v>1</v>
      </c>
      <c r="AZ253" t="b">
        <f t="shared" si="319"/>
        <v>1</v>
      </c>
      <c r="BA253" t="b">
        <f t="shared" si="320"/>
        <v>0</v>
      </c>
      <c r="BB253" t="b">
        <f t="shared" si="321"/>
        <v>1</v>
      </c>
      <c r="BC253" t="b">
        <f t="shared" si="322"/>
        <v>1</v>
      </c>
      <c r="BD253" t="b">
        <f t="shared" si="323"/>
        <v>0</v>
      </c>
      <c r="BE253" t="b">
        <f t="shared" si="324"/>
        <v>1</v>
      </c>
      <c r="BF253" t="b">
        <f t="shared" si="325"/>
        <v>1</v>
      </c>
      <c r="BG253" t="b">
        <f t="shared" si="326"/>
        <v>1</v>
      </c>
      <c r="BH253" t="b">
        <f t="shared" si="327"/>
        <v>0</v>
      </c>
      <c r="BI253" t="b">
        <f t="shared" si="328"/>
        <v>0</v>
      </c>
      <c r="BJ253" t="b">
        <f t="shared" si="329"/>
        <v>0</v>
      </c>
      <c r="BK253" t="b">
        <f t="shared" si="330"/>
        <v>0</v>
      </c>
      <c r="BL253" t="b">
        <f t="shared" si="331"/>
        <v>0</v>
      </c>
      <c r="BM253" t="b">
        <f t="shared" si="332"/>
        <v>0</v>
      </c>
      <c r="BN253" t="b">
        <f t="shared" si="333"/>
        <v>0</v>
      </c>
      <c r="BO253" t="b">
        <f t="shared" si="334"/>
        <v>0</v>
      </c>
      <c r="BP253" t="b">
        <f t="shared" si="335"/>
        <v>0</v>
      </c>
      <c r="BQ253" t="b">
        <f t="shared" si="336"/>
        <v>0</v>
      </c>
      <c r="BR253" t="b">
        <f t="shared" si="337"/>
        <v>0</v>
      </c>
      <c r="BS253" t="b">
        <f t="shared" si="338"/>
        <v>0</v>
      </c>
      <c r="BT253" t="b">
        <f t="shared" si="339"/>
        <v>1</v>
      </c>
      <c r="BU253" t="b">
        <f t="shared" si="340"/>
        <v>1</v>
      </c>
      <c r="BV253" t="b">
        <f t="shared" si="341"/>
        <v>1</v>
      </c>
      <c r="BW253" t="b">
        <f t="shared" si="342"/>
        <v>1</v>
      </c>
      <c r="BX253" t="b">
        <f t="shared" si="343"/>
        <v>0</v>
      </c>
      <c r="BY253" t="b">
        <f t="shared" si="344"/>
        <v>1</v>
      </c>
      <c r="BZ253" t="b">
        <f t="shared" si="345"/>
        <v>0</v>
      </c>
      <c r="CA253" t="b">
        <f t="shared" si="346"/>
        <v>0</v>
      </c>
      <c r="CB253" t="b">
        <f t="shared" si="347"/>
        <v>1</v>
      </c>
      <c r="CC253" t="b">
        <f t="shared" si="348"/>
        <v>0</v>
      </c>
      <c r="CD253" t="b">
        <f t="shared" si="349"/>
        <v>0</v>
      </c>
      <c r="CE253" t="b">
        <f t="shared" si="350"/>
        <v>0</v>
      </c>
      <c r="CF253" t="b">
        <f t="shared" si="351"/>
        <v>0</v>
      </c>
      <c r="CG253" t="b">
        <f t="shared" si="352"/>
        <v>0</v>
      </c>
      <c r="CH253" t="b">
        <f t="shared" si="353"/>
        <v>0</v>
      </c>
      <c r="CI253" t="b">
        <f t="shared" si="354"/>
        <v>0</v>
      </c>
      <c r="CJ253" t="b">
        <f t="shared" si="355"/>
        <v>1</v>
      </c>
      <c r="CK253" t="b">
        <f t="shared" si="356"/>
        <v>1</v>
      </c>
      <c r="CL253" t="b">
        <f t="shared" si="357"/>
        <v>0</v>
      </c>
      <c r="CM253" t="b">
        <f t="shared" si="358"/>
        <v>0</v>
      </c>
      <c r="CN253" t="b">
        <f t="shared" si="359"/>
        <v>0</v>
      </c>
      <c r="CO253" t="b">
        <f t="shared" si="360"/>
        <v>1</v>
      </c>
      <c r="CP253" t="b">
        <f t="shared" si="361"/>
        <v>1</v>
      </c>
      <c r="CQ253" t="b">
        <f t="shared" si="362"/>
        <v>1</v>
      </c>
      <c r="CR253" t="b">
        <f t="shared" si="363"/>
        <v>0</v>
      </c>
      <c r="CS253" t="b">
        <f t="shared" si="364"/>
        <v>0</v>
      </c>
      <c r="CT253" t="b">
        <f t="shared" si="365"/>
        <v>0</v>
      </c>
      <c r="CU253" t="b">
        <f t="shared" si="366"/>
        <v>0</v>
      </c>
      <c r="CV253" t="b">
        <f t="shared" si="367"/>
        <v>0</v>
      </c>
      <c r="CW253" t="b">
        <f t="shared" si="368"/>
        <v>0</v>
      </c>
      <c r="CX253" t="b">
        <f t="shared" si="369"/>
        <v>0</v>
      </c>
      <c r="CY253" t="b">
        <f t="shared" si="370"/>
        <v>0</v>
      </c>
      <c r="CZ253" t="b">
        <f t="shared" si="371"/>
        <v>0</v>
      </c>
      <c r="DA253" t="b">
        <f t="shared" si="372"/>
        <v>1</v>
      </c>
      <c r="DB253" t="b">
        <f t="shared" si="373"/>
        <v>0</v>
      </c>
      <c r="DC253" t="b">
        <f t="shared" si="374"/>
        <v>1</v>
      </c>
      <c r="DD253" t="b">
        <f t="shared" si="375"/>
        <v>1</v>
      </c>
    </row>
    <row r="254" spans="1:108">
      <c r="A254" t="s">
        <v>2014</v>
      </c>
      <c r="B254" t="s">
        <v>2000</v>
      </c>
      <c r="C254" t="s">
        <v>2000</v>
      </c>
      <c r="E254" t="s">
        <v>987</v>
      </c>
      <c r="F254" t="s">
        <v>969</v>
      </c>
      <c r="G254" t="s">
        <v>970</v>
      </c>
      <c r="H254" t="s">
        <v>7428</v>
      </c>
      <c r="I254" t="s">
        <v>7418</v>
      </c>
      <c r="J254" t="s">
        <v>109</v>
      </c>
      <c r="K254" t="s">
        <v>109</v>
      </c>
      <c r="L254" t="s">
        <v>6746</v>
      </c>
      <c r="M254" t="s">
        <v>6079</v>
      </c>
      <c r="N254" t="s">
        <v>2015</v>
      </c>
      <c r="O254" t="b">
        <f t="shared" si="282"/>
        <v>0</v>
      </c>
      <c r="P254" t="b">
        <f t="shared" si="283"/>
        <v>1</v>
      </c>
      <c r="Q254" t="b">
        <f t="shared" si="284"/>
        <v>0</v>
      </c>
      <c r="R254" t="b">
        <f t="shared" si="285"/>
        <v>1</v>
      </c>
      <c r="S254" t="b">
        <f t="shared" si="286"/>
        <v>0</v>
      </c>
      <c r="T254" t="b">
        <f t="shared" si="287"/>
        <v>0</v>
      </c>
      <c r="U254" t="b">
        <f t="shared" si="288"/>
        <v>0</v>
      </c>
      <c r="V254" t="b">
        <f t="shared" si="289"/>
        <v>1</v>
      </c>
      <c r="W254" t="b">
        <f t="shared" si="290"/>
        <v>0</v>
      </c>
      <c r="X254" t="b">
        <f t="shared" si="291"/>
        <v>0</v>
      </c>
      <c r="Y254" t="b">
        <f t="shared" si="292"/>
        <v>1</v>
      </c>
      <c r="Z254" t="b">
        <f t="shared" si="293"/>
        <v>0</v>
      </c>
      <c r="AA254" t="b">
        <f t="shared" si="294"/>
        <v>1</v>
      </c>
      <c r="AB254" t="b">
        <f t="shared" si="295"/>
        <v>0</v>
      </c>
      <c r="AC254" t="b">
        <f t="shared" si="296"/>
        <v>0</v>
      </c>
      <c r="AD254" t="b">
        <f t="shared" si="297"/>
        <v>0</v>
      </c>
      <c r="AE254" t="b">
        <f t="shared" si="298"/>
        <v>0</v>
      </c>
      <c r="AF254" t="b">
        <f t="shared" si="299"/>
        <v>0</v>
      </c>
      <c r="AG254" t="b">
        <f t="shared" si="300"/>
        <v>1</v>
      </c>
      <c r="AH254" t="b">
        <f t="shared" si="301"/>
        <v>0</v>
      </c>
      <c r="AI254" t="b">
        <f t="shared" si="302"/>
        <v>0</v>
      </c>
      <c r="AJ254" t="b">
        <f t="shared" si="303"/>
        <v>0</v>
      </c>
      <c r="AK254" t="b">
        <f t="shared" si="304"/>
        <v>0</v>
      </c>
      <c r="AL254" t="b">
        <f t="shared" si="305"/>
        <v>0</v>
      </c>
      <c r="AM254" t="b">
        <f t="shared" si="306"/>
        <v>0</v>
      </c>
      <c r="AN254" t="b">
        <f t="shared" si="307"/>
        <v>0</v>
      </c>
      <c r="AO254" t="b">
        <f t="shared" si="308"/>
        <v>0</v>
      </c>
      <c r="AP254" t="b">
        <f t="shared" si="309"/>
        <v>0</v>
      </c>
      <c r="AQ254" t="b">
        <f t="shared" si="310"/>
        <v>0</v>
      </c>
      <c r="AR254" t="b">
        <f t="shared" si="311"/>
        <v>0</v>
      </c>
      <c r="AS254" t="b">
        <f t="shared" si="312"/>
        <v>0</v>
      </c>
      <c r="AT254" t="b">
        <f t="shared" si="313"/>
        <v>0</v>
      </c>
      <c r="AU254" t="b">
        <f t="shared" si="314"/>
        <v>0</v>
      </c>
      <c r="AV254" t="b">
        <f t="shared" si="315"/>
        <v>0</v>
      </c>
      <c r="AW254" t="b">
        <f t="shared" si="316"/>
        <v>0</v>
      </c>
      <c r="AX254" t="b">
        <f t="shared" si="317"/>
        <v>0</v>
      </c>
      <c r="AY254" t="b">
        <f t="shared" si="318"/>
        <v>0</v>
      </c>
      <c r="AZ254" t="b">
        <f t="shared" si="319"/>
        <v>0</v>
      </c>
      <c r="BA254" t="b">
        <f t="shared" si="320"/>
        <v>0</v>
      </c>
      <c r="BB254" t="b">
        <f t="shared" si="321"/>
        <v>0</v>
      </c>
      <c r="BC254" t="b">
        <f t="shared" si="322"/>
        <v>1</v>
      </c>
      <c r="BD254" t="b">
        <f t="shared" si="323"/>
        <v>0</v>
      </c>
      <c r="BE254" t="b">
        <f t="shared" si="324"/>
        <v>0</v>
      </c>
      <c r="BF254" t="b">
        <f t="shared" si="325"/>
        <v>0</v>
      </c>
      <c r="BG254" t="b">
        <f t="shared" si="326"/>
        <v>0</v>
      </c>
      <c r="BH254" t="b">
        <f t="shared" si="327"/>
        <v>0</v>
      </c>
      <c r="BI254" t="b">
        <f t="shared" si="328"/>
        <v>0</v>
      </c>
      <c r="BJ254" t="b">
        <f t="shared" si="329"/>
        <v>0</v>
      </c>
      <c r="BK254" t="b">
        <f t="shared" si="330"/>
        <v>0</v>
      </c>
      <c r="BL254" t="b">
        <f t="shared" si="331"/>
        <v>0</v>
      </c>
      <c r="BM254" t="b">
        <f t="shared" si="332"/>
        <v>0</v>
      </c>
      <c r="BN254" t="b">
        <f t="shared" si="333"/>
        <v>0</v>
      </c>
      <c r="BO254" t="b">
        <f t="shared" si="334"/>
        <v>0</v>
      </c>
      <c r="BP254" t="b">
        <f t="shared" si="335"/>
        <v>0</v>
      </c>
      <c r="BQ254" t="b">
        <f t="shared" si="336"/>
        <v>0</v>
      </c>
      <c r="BR254" t="b">
        <f t="shared" si="337"/>
        <v>0</v>
      </c>
      <c r="BS254" t="b">
        <f t="shared" si="338"/>
        <v>0</v>
      </c>
      <c r="BT254" t="b">
        <f t="shared" si="339"/>
        <v>0</v>
      </c>
      <c r="BU254" t="b">
        <f t="shared" si="340"/>
        <v>0</v>
      </c>
      <c r="BV254" t="b">
        <f t="shared" si="341"/>
        <v>0</v>
      </c>
      <c r="BW254" t="b">
        <f t="shared" si="342"/>
        <v>0</v>
      </c>
      <c r="BX254" t="b">
        <f t="shared" si="343"/>
        <v>1</v>
      </c>
      <c r="BY254" t="b">
        <f t="shared" si="344"/>
        <v>0</v>
      </c>
      <c r="BZ254" t="b">
        <f t="shared" si="345"/>
        <v>0</v>
      </c>
      <c r="CA254" t="b">
        <f t="shared" si="346"/>
        <v>0</v>
      </c>
      <c r="CB254" t="b">
        <f t="shared" si="347"/>
        <v>0</v>
      </c>
      <c r="CC254" t="b">
        <f t="shared" si="348"/>
        <v>0</v>
      </c>
      <c r="CD254" t="b">
        <f t="shared" si="349"/>
        <v>0</v>
      </c>
      <c r="CE254" t="b">
        <f t="shared" si="350"/>
        <v>0</v>
      </c>
      <c r="CF254" t="b">
        <f t="shared" si="351"/>
        <v>0</v>
      </c>
      <c r="CG254" t="b">
        <f t="shared" si="352"/>
        <v>0</v>
      </c>
      <c r="CH254" t="b">
        <f t="shared" si="353"/>
        <v>0</v>
      </c>
      <c r="CI254" t="b">
        <f t="shared" si="354"/>
        <v>0</v>
      </c>
      <c r="CJ254" t="b">
        <f t="shared" si="355"/>
        <v>0</v>
      </c>
      <c r="CK254" t="b">
        <f t="shared" si="356"/>
        <v>0</v>
      </c>
      <c r="CL254" t="b">
        <f t="shared" si="357"/>
        <v>0</v>
      </c>
      <c r="CM254" t="b">
        <f t="shared" si="358"/>
        <v>0</v>
      </c>
      <c r="CN254" t="b">
        <f t="shared" si="359"/>
        <v>0</v>
      </c>
      <c r="CO254" t="b">
        <f t="shared" si="360"/>
        <v>0</v>
      </c>
      <c r="CP254" t="b">
        <f t="shared" si="361"/>
        <v>0</v>
      </c>
      <c r="CQ254" t="b">
        <f t="shared" si="362"/>
        <v>0</v>
      </c>
      <c r="CR254" t="b">
        <f t="shared" si="363"/>
        <v>0</v>
      </c>
      <c r="CS254" t="b">
        <f t="shared" si="364"/>
        <v>0</v>
      </c>
      <c r="CT254" t="b">
        <f t="shared" si="365"/>
        <v>0</v>
      </c>
      <c r="CU254" t="b">
        <f t="shared" si="366"/>
        <v>0</v>
      </c>
      <c r="CV254" t="b">
        <f t="shared" si="367"/>
        <v>0</v>
      </c>
      <c r="CW254" t="b">
        <f t="shared" si="368"/>
        <v>0</v>
      </c>
      <c r="CX254" t="b">
        <f t="shared" si="369"/>
        <v>0</v>
      </c>
      <c r="CY254" t="b">
        <f t="shared" si="370"/>
        <v>0</v>
      </c>
      <c r="CZ254" t="b">
        <f t="shared" si="371"/>
        <v>0</v>
      </c>
      <c r="DA254" t="b">
        <f t="shared" si="372"/>
        <v>0</v>
      </c>
      <c r="DB254" t="b">
        <f t="shared" si="373"/>
        <v>0</v>
      </c>
      <c r="DC254" t="b">
        <f t="shared" si="374"/>
        <v>0</v>
      </c>
      <c r="DD254" t="b">
        <f t="shared" si="375"/>
        <v>0</v>
      </c>
    </row>
    <row r="255" spans="1:108">
      <c r="A255" s="4" t="s">
        <v>2101</v>
      </c>
      <c r="C255" t="s">
        <v>2102</v>
      </c>
      <c r="D255" s="4"/>
      <c r="E255" s="4" t="s">
        <v>987</v>
      </c>
      <c r="F255" t="s">
        <v>969</v>
      </c>
      <c r="G255" t="s">
        <v>970</v>
      </c>
      <c r="H255" t="s">
        <v>7428</v>
      </c>
      <c r="I255" t="s">
        <v>7418</v>
      </c>
      <c r="J255" s="4" t="s">
        <v>113</v>
      </c>
      <c r="K255" s="4" t="s">
        <v>114</v>
      </c>
      <c r="L255" s="4" t="s">
        <v>6775</v>
      </c>
      <c r="M255" t="s">
        <v>6079</v>
      </c>
      <c r="N255" s="4" t="s">
        <v>2103</v>
      </c>
      <c r="O255" s="4" t="b">
        <f t="shared" si="282"/>
        <v>1</v>
      </c>
      <c r="P255" s="4" t="b">
        <f t="shared" si="283"/>
        <v>1</v>
      </c>
      <c r="Q255" s="4" t="b">
        <f t="shared" si="284"/>
        <v>1</v>
      </c>
      <c r="R255" s="4" t="b">
        <f t="shared" si="285"/>
        <v>0</v>
      </c>
      <c r="S255" s="4" t="b">
        <f t="shared" si="286"/>
        <v>1</v>
      </c>
      <c r="T255" s="4" t="b">
        <f t="shared" si="287"/>
        <v>0</v>
      </c>
      <c r="U255" s="4" t="b">
        <f t="shared" si="288"/>
        <v>1</v>
      </c>
      <c r="V255" s="4" t="b">
        <f t="shared" si="289"/>
        <v>1</v>
      </c>
      <c r="W255" s="4" t="b">
        <f t="shared" si="290"/>
        <v>1</v>
      </c>
      <c r="X255" s="4" t="b">
        <f t="shared" si="291"/>
        <v>1</v>
      </c>
      <c r="Y255" s="4" t="b">
        <f t="shared" si="292"/>
        <v>1</v>
      </c>
      <c r="Z255" s="4" t="b">
        <f t="shared" si="293"/>
        <v>1</v>
      </c>
      <c r="AA255" s="4" t="b">
        <f t="shared" si="294"/>
        <v>1</v>
      </c>
      <c r="AB255" s="4" t="b">
        <f t="shared" si="295"/>
        <v>0</v>
      </c>
      <c r="AC255" s="4" t="b">
        <f t="shared" si="296"/>
        <v>0</v>
      </c>
      <c r="AD255" s="4" t="b">
        <f t="shared" si="297"/>
        <v>0</v>
      </c>
      <c r="AE255" s="4" t="b">
        <f t="shared" si="298"/>
        <v>0</v>
      </c>
      <c r="AF255" s="4" t="b">
        <f t="shared" si="299"/>
        <v>0</v>
      </c>
      <c r="AG255" s="4" t="b">
        <f t="shared" si="300"/>
        <v>0</v>
      </c>
      <c r="AH255" s="4" t="b">
        <f t="shared" si="301"/>
        <v>1</v>
      </c>
      <c r="AI255" s="4" t="b">
        <f t="shared" si="302"/>
        <v>0</v>
      </c>
      <c r="AJ255" s="4" t="b">
        <f t="shared" si="303"/>
        <v>0</v>
      </c>
      <c r="AK255" s="4" t="b">
        <f t="shared" si="304"/>
        <v>0</v>
      </c>
      <c r="AL255" s="4" t="b">
        <f t="shared" si="305"/>
        <v>0</v>
      </c>
      <c r="AM255" s="4" t="b">
        <f t="shared" si="306"/>
        <v>0</v>
      </c>
      <c r="AN255" s="4" t="b">
        <f t="shared" si="307"/>
        <v>0</v>
      </c>
      <c r="AO255" s="4" t="b">
        <f t="shared" si="308"/>
        <v>0</v>
      </c>
      <c r="AP255" s="4" t="b">
        <f t="shared" si="309"/>
        <v>0</v>
      </c>
      <c r="AQ255" s="4" t="b">
        <f t="shared" si="310"/>
        <v>0</v>
      </c>
      <c r="AR255" s="4" t="b">
        <f t="shared" si="311"/>
        <v>0</v>
      </c>
      <c r="AS255" s="4" t="b">
        <f t="shared" si="312"/>
        <v>0</v>
      </c>
      <c r="AT255" s="4" t="b">
        <f t="shared" si="313"/>
        <v>0</v>
      </c>
      <c r="AU255" s="4" t="b">
        <f t="shared" si="314"/>
        <v>0</v>
      </c>
      <c r="AV255" s="4" t="b">
        <f t="shared" si="315"/>
        <v>0</v>
      </c>
      <c r="AW255" s="4" t="b">
        <f t="shared" si="316"/>
        <v>1</v>
      </c>
      <c r="AX255" s="4" t="b">
        <f t="shared" si="317"/>
        <v>0</v>
      </c>
      <c r="AY255" s="4" t="b">
        <f t="shared" si="318"/>
        <v>0</v>
      </c>
      <c r="AZ255" s="4" t="b">
        <f t="shared" si="319"/>
        <v>0</v>
      </c>
      <c r="BA255" s="4" t="b">
        <f t="shared" si="320"/>
        <v>0</v>
      </c>
      <c r="BB255" s="4" t="b">
        <f t="shared" si="321"/>
        <v>0</v>
      </c>
      <c r="BC255" s="4" t="b">
        <f t="shared" si="322"/>
        <v>0</v>
      </c>
      <c r="BD255" s="4" t="b">
        <f t="shared" si="323"/>
        <v>0</v>
      </c>
      <c r="BE255" s="4" t="b">
        <f t="shared" si="324"/>
        <v>0</v>
      </c>
      <c r="BF255" s="4" t="b">
        <f t="shared" si="325"/>
        <v>0</v>
      </c>
      <c r="BG255" s="4" t="b">
        <f t="shared" si="326"/>
        <v>0</v>
      </c>
      <c r="BH255" s="4" t="b">
        <f t="shared" si="327"/>
        <v>1</v>
      </c>
      <c r="BI255" s="4" t="b">
        <f t="shared" si="328"/>
        <v>0</v>
      </c>
      <c r="BJ255" s="4" t="b">
        <f t="shared" si="329"/>
        <v>0</v>
      </c>
      <c r="BK255" s="4" t="b">
        <f t="shared" si="330"/>
        <v>1</v>
      </c>
      <c r="BL255" s="4" t="b">
        <f t="shared" si="331"/>
        <v>0</v>
      </c>
      <c r="BM255" s="4" t="b">
        <f t="shared" si="332"/>
        <v>0</v>
      </c>
      <c r="BN255" s="4" t="b">
        <f t="shared" si="333"/>
        <v>0</v>
      </c>
      <c r="BO255" s="4" t="b">
        <f t="shared" si="334"/>
        <v>0</v>
      </c>
      <c r="BP255" s="4" t="b">
        <f t="shared" si="335"/>
        <v>0</v>
      </c>
      <c r="BQ255" s="4" t="b">
        <f t="shared" si="336"/>
        <v>1</v>
      </c>
      <c r="BR255" s="4" t="b">
        <f t="shared" si="337"/>
        <v>0</v>
      </c>
      <c r="BS255" s="4" t="b">
        <f t="shared" si="338"/>
        <v>1</v>
      </c>
      <c r="BT255" s="4" t="b">
        <f t="shared" si="339"/>
        <v>0</v>
      </c>
      <c r="BU255" s="4" t="b">
        <f t="shared" si="340"/>
        <v>0</v>
      </c>
      <c r="BV255" s="4" t="b">
        <f t="shared" si="341"/>
        <v>0</v>
      </c>
      <c r="BW255" s="4" t="b">
        <f t="shared" si="342"/>
        <v>0</v>
      </c>
      <c r="BX255" s="4" t="b">
        <f t="shared" si="343"/>
        <v>0</v>
      </c>
      <c r="BY255" s="4" t="b">
        <f t="shared" si="344"/>
        <v>0</v>
      </c>
      <c r="BZ255" s="4" t="b">
        <f t="shared" si="345"/>
        <v>0</v>
      </c>
      <c r="CA255" s="4" t="b">
        <f t="shared" si="346"/>
        <v>0</v>
      </c>
      <c r="CB255" s="4" t="b">
        <f t="shared" si="347"/>
        <v>0</v>
      </c>
      <c r="CC255" s="4" t="b">
        <f t="shared" si="348"/>
        <v>0</v>
      </c>
      <c r="CD255" s="4" t="b">
        <f t="shared" si="349"/>
        <v>0</v>
      </c>
      <c r="CE255" s="4" t="b">
        <f t="shared" si="350"/>
        <v>0</v>
      </c>
      <c r="CF255" s="4" t="b">
        <f t="shared" si="351"/>
        <v>0</v>
      </c>
      <c r="CG255" s="4" t="b">
        <f t="shared" si="352"/>
        <v>0</v>
      </c>
      <c r="CH255" s="4" t="b">
        <f t="shared" si="353"/>
        <v>0</v>
      </c>
      <c r="CI255" s="4" t="b">
        <f t="shared" si="354"/>
        <v>0</v>
      </c>
      <c r="CJ255" s="4" t="b">
        <f t="shared" si="355"/>
        <v>0</v>
      </c>
      <c r="CK255" s="4" t="b">
        <f t="shared" si="356"/>
        <v>0</v>
      </c>
      <c r="CL255" s="4" t="b">
        <f t="shared" si="357"/>
        <v>0</v>
      </c>
      <c r="CM255" s="4" t="b">
        <f t="shared" si="358"/>
        <v>0</v>
      </c>
      <c r="CN255" s="4" t="b">
        <f t="shared" si="359"/>
        <v>1</v>
      </c>
      <c r="CO255" s="4" t="b">
        <f t="shared" si="360"/>
        <v>0</v>
      </c>
      <c r="CP255" s="4" t="b">
        <f t="shared" si="361"/>
        <v>0</v>
      </c>
      <c r="CQ255" s="4" t="b">
        <f t="shared" si="362"/>
        <v>0</v>
      </c>
      <c r="CR255" s="4" t="b">
        <f t="shared" si="363"/>
        <v>0</v>
      </c>
      <c r="CS255" s="4" t="b">
        <f t="shared" si="364"/>
        <v>0</v>
      </c>
      <c r="CT255" s="4" t="b">
        <f t="shared" si="365"/>
        <v>0</v>
      </c>
      <c r="CU255" s="4" t="b">
        <f t="shared" si="366"/>
        <v>0</v>
      </c>
      <c r="CV255" s="4" t="b">
        <f t="shared" si="367"/>
        <v>0</v>
      </c>
      <c r="CW255" s="4" t="b">
        <f t="shared" si="368"/>
        <v>0</v>
      </c>
      <c r="CX255" s="4" t="b">
        <f t="shared" si="369"/>
        <v>0</v>
      </c>
      <c r="CY255" s="4" t="b">
        <f t="shared" si="370"/>
        <v>0</v>
      </c>
      <c r="CZ255" s="4" t="b">
        <f t="shared" si="371"/>
        <v>0</v>
      </c>
      <c r="DA255" s="4" t="b">
        <f t="shared" si="372"/>
        <v>0</v>
      </c>
      <c r="DB255" s="4" t="b">
        <f t="shared" si="373"/>
        <v>0</v>
      </c>
      <c r="DC255" s="4" t="b">
        <f t="shared" si="374"/>
        <v>0</v>
      </c>
      <c r="DD255" s="4" t="b">
        <f t="shared" si="375"/>
        <v>0</v>
      </c>
    </row>
    <row r="256" spans="1:108">
      <c r="A256" s="4" t="s">
        <v>2104</v>
      </c>
      <c r="C256" t="s">
        <v>2102</v>
      </c>
      <c r="E256" t="s">
        <v>987</v>
      </c>
      <c r="F256" t="s">
        <v>969</v>
      </c>
      <c r="G256" t="s">
        <v>970</v>
      </c>
      <c r="H256" t="s">
        <v>7428</v>
      </c>
      <c r="I256" t="s">
        <v>7418</v>
      </c>
      <c r="J256" s="4" t="s">
        <v>16</v>
      </c>
      <c r="K256" t="s">
        <v>16</v>
      </c>
      <c r="L256" t="s">
        <v>6776</v>
      </c>
      <c r="M256" t="s">
        <v>6079</v>
      </c>
      <c r="N256" t="s">
        <v>51</v>
      </c>
      <c r="O256" t="b">
        <f t="shared" si="282"/>
        <v>1</v>
      </c>
      <c r="P256" t="b">
        <f t="shared" si="283"/>
        <v>0</v>
      </c>
      <c r="Q256" t="b">
        <f t="shared" si="284"/>
        <v>0</v>
      </c>
      <c r="R256" t="b">
        <f t="shared" si="285"/>
        <v>0</v>
      </c>
      <c r="S256" t="b">
        <f t="shared" si="286"/>
        <v>0</v>
      </c>
      <c r="T256" t="b">
        <f t="shared" si="287"/>
        <v>0</v>
      </c>
      <c r="U256" t="b">
        <f t="shared" si="288"/>
        <v>0</v>
      </c>
      <c r="V256" t="b">
        <f t="shared" si="289"/>
        <v>0</v>
      </c>
      <c r="W256" t="b">
        <f t="shared" si="290"/>
        <v>0</v>
      </c>
      <c r="X256" t="b">
        <f t="shared" si="291"/>
        <v>1</v>
      </c>
      <c r="Y256" t="b">
        <f t="shared" si="292"/>
        <v>0</v>
      </c>
      <c r="Z256" t="b">
        <f t="shared" si="293"/>
        <v>0</v>
      </c>
      <c r="AA256" t="b">
        <f t="shared" si="294"/>
        <v>0</v>
      </c>
      <c r="AB256" t="b">
        <f t="shared" si="295"/>
        <v>0</v>
      </c>
      <c r="AC256" t="b">
        <f t="shared" si="296"/>
        <v>0</v>
      </c>
      <c r="AD256" t="b">
        <f t="shared" si="297"/>
        <v>0</v>
      </c>
      <c r="AE256" t="b">
        <f t="shared" si="298"/>
        <v>0</v>
      </c>
      <c r="AF256" t="b">
        <f t="shared" si="299"/>
        <v>0</v>
      </c>
      <c r="AG256" t="b">
        <f t="shared" si="300"/>
        <v>0</v>
      </c>
      <c r="AH256" t="b">
        <f t="shared" si="301"/>
        <v>0</v>
      </c>
      <c r="AI256" t="b">
        <f t="shared" si="302"/>
        <v>0</v>
      </c>
      <c r="AJ256" t="b">
        <f t="shared" si="303"/>
        <v>0</v>
      </c>
      <c r="AK256" t="b">
        <f t="shared" si="304"/>
        <v>0</v>
      </c>
      <c r="AL256" t="b">
        <f t="shared" si="305"/>
        <v>0</v>
      </c>
      <c r="AM256" t="b">
        <f t="shared" si="306"/>
        <v>0</v>
      </c>
      <c r="AN256" t="b">
        <f t="shared" si="307"/>
        <v>0</v>
      </c>
      <c r="AO256" t="b">
        <f t="shared" si="308"/>
        <v>0</v>
      </c>
      <c r="AP256" t="b">
        <f t="shared" si="309"/>
        <v>0</v>
      </c>
      <c r="AQ256" t="b">
        <f t="shared" si="310"/>
        <v>0</v>
      </c>
      <c r="AR256" t="b">
        <f t="shared" si="311"/>
        <v>0</v>
      </c>
      <c r="AS256" t="b">
        <f t="shared" si="312"/>
        <v>0</v>
      </c>
      <c r="AT256" t="b">
        <f t="shared" si="313"/>
        <v>0</v>
      </c>
      <c r="AU256" t="b">
        <f t="shared" si="314"/>
        <v>0</v>
      </c>
      <c r="AV256" t="b">
        <f t="shared" si="315"/>
        <v>0</v>
      </c>
      <c r="AW256" t="b">
        <f t="shared" si="316"/>
        <v>0</v>
      </c>
      <c r="AX256" t="b">
        <f t="shared" si="317"/>
        <v>0</v>
      </c>
      <c r="AY256" t="b">
        <f t="shared" si="318"/>
        <v>0</v>
      </c>
      <c r="AZ256" t="b">
        <f t="shared" si="319"/>
        <v>0</v>
      </c>
      <c r="BA256" t="b">
        <f t="shared" si="320"/>
        <v>0</v>
      </c>
      <c r="BB256" t="b">
        <f t="shared" si="321"/>
        <v>0</v>
      </c>
      <c r="BC256" t="b">
        <f t="shared" si="322"/>
        <v>0</v>
      </c>
      <c r="BD256" t="b">
        <f t="shared" si="323"/>
        <v>1</v>
      </c>
      <c r="BE256" t="b">
        <f t="shared" si="324"/>
        <v>0</v>
      </c>
      <c r="BF256" t="b">
        <f t="shared" si="325"/>
        <v>0</v>
      </c>
      <c r="BG256" t="b">
        <f t="shared" si="326"/>
        <v>0</v>
      </c>
      <c r="BH256" t="b">
        <f t="shared" si="327"/>
        <v>0</v>
      </c>
      <c r="BI256" t="b">
        <f t="shared" si="328"/>
        <v>0</v>
      </c>
      <c r="BJ256" t="b">
        <f t="shared" si="329"/>
        <v>0</v>
      </c>
      <c r="BK256" t="b">
        <f t="shared" si="330"/>
        <v>0</v>
      </c>
      <c r="BL256" t="b">
        <f t="shared" si="331"/>
        <v>0</v>
      </c>
      <c r="BM256" t="b">
        <f t="shared" si="332"/>
        <v>0</v>
      </c>
      <c r="BN256" t="b">
        <f t="shared" si="333"/>
        <v>0</v>
      </c>
      <c r="BO256" t="b">
        <f t="shared" si="334"/>
        <v>0</v>
      </c>
      <c r="BP256" t="b">
        <f t="shared" si="335"/>
        <v>0</v>
      </c>
      <c r="BQ256" t="b">
        <f t="shared" si="336"/>
        <v>0</v>
      </c>
      <c r="BR256" t="b">
        <f t="shared" si="337"/>
        <v>0</v>
      </c>
      <c r="BS256" t="b">
        <f t="shared" si="338"/>
        <v>0</v>
      </c>
      <c r="BT256" t="b">
        <f t="shared" si="339"/>
        <v>0</v>
      </c>
      <c r="BU256" t="b">
        <f t="shared" si="340"/>
        <v>0</v>
      </c>
      <c r="BV256" t="b">
        <f t="shared" si="341"/>
        <v>0</v>
      </c>
      <c r="BW256" t="b">
        <f t="shared" si="342"/>
        <v>0</v>
      </c>
      <c r="BX256" t="b">
        <f t="shared" si="343"/>
        <v>0</v>
      </c>
      <c r="BY256" t="b">
        <f t="shared" si="344"/>
        <v>0</v>
      </c>
      <c r="BZ256" t="b">
        <f t="shared" si="345"/>
        <v>0</v>
      </c>
      <c r="CA256" t="b">
        <f t="shared" si="346"/>
        <v>0</v>
      </c>
      <c r="CB256" t="b">
        <f t="shared" si="347"/>
        <v>0</v>
      </c>
      <c r="CC256" t="b">
        <f t="shared" si="348"/>
        <v>0</v>
      </c>
      <c r="CD256" t="b">
        <f t="shared" si="349"/>
        <v>0</v>
      </c>
      <c r="CE256" t="b">
        <f t="shared" si="350"/>
        <v>0</v>
      </c>
      <c r="CF256" t="b">
        <f t="shared" si="351"/>
        <v>0</v>
      </c>
      <c r="CG256" t="b">
        <f t="shared" si="352"/>
        <v>0</v>
      </c>
      <c r="CH256" t="b">
        <f t="shared" si="353"/>
        <v>0</v>
      </c>
      <c r="CI256" t="b">
        <f t="shared" si="354"/>
        <v>0</v>
      </c>
      <c r="CJ256" t="b">
        <f t="shared" si="355"/>
        <v>0</v>
      </c>
      <c r="CK256" t="b">
        <f t="shared" si="356"/>
        <v>0</v>
      </c>
      <c r="CL256" t="b">
        <f t="shared" si="357"/>
        <v>0</v>
      </c>
      <c r="CM256" t="b">
        <f t="shared" si="358"/>
        <v>0</v>
      </c>
      <c r="CN256" t="b">
        <f t="shared" si="359"/>
        <v>0</v>
      </c>
      <c r="CO256" t="b">
        <f t="shared" si="360"/>
        <v>0</v>
      </c>
      <c r="CP256" t="b">
        <f t="shared" si="361"/>
        <v>0</v>
      </c>
      <c r="CQ256" t="b">
        <f t="shared" si="362"/>
        <v>0</v>
      </c>
      <c r="CR256" t="b">
        <f t="shared" si="363"/>
        <v>0</v>
      </c>
      <c r="CS256" t="b">
        <f t="shared" si="364"/>
        <v>0</v>
      </c>
      <c r="CT256" t="b">
        <f t="shared" si="365"/>
        <v>0</v>
      </c>
      <c r="CU256" t="b">
        <f t="shared" si="366"/>
        <v>0</v>
      </c>
      <c r="CV256" t="b">
        <f t="shared" si="367"/>
        <v>0</v>
      </c>
      <c r="CW256" t="b">
        <f t="shared" si="368"/>
        <v>0</v>
      </c>
      <c r="CX256" t="b">
        <f t="shared" si="369"/>
        <v>0</v>
      </c>
      <c r="CY256" t="b">
        <f t="shared" si="370"/>
        <v>0</v>
      </c>
      <c r="CZ256" t="b">
        <f t="shared" si="371"/>
        <v>0</v>
      </c>
      <c r="DA256" t="b">
        <f t="shared" si="372"/>
        <v>0</v>
      </c>
      <c r="DB256" t="b">
        <f t="shared" si="373"/>
        <v>0</v>
      </c>
      <c r="DC256" t="b">
        <f t="shared" si="374"/>
        <v>0</v>
      </c>
      <c r="DD256" t="b">
        <f t="shared" si="375"/>
        <v>0</v>
      </c>
    </row>
    <row r="257" spans="1:108">
      <c r="A257" s="15" t="s">
        <v>2105</v>
      </c>
      <c r="C257" t="s">
        <v>2106</v>
      </c>
      <c r="D257" s="4"/>
      <c r="E257" t="s">
        <v>987</v>
      </c>
      <c r="F257" t="s">
        <v>969</v>
      </c>
      <c r="G257" t="s">
        <v>970</v>
      </c>
      <c r="H257" t="s">
        <v>7428</v>
      </c>
      <c r="I257" t="s">
        <v>7418</v>
      </c>
      <c r="J257" s="4" t="s">
        <v>362</v>
      </c>
      <c r="K257" t="s">
        <v>136</v>
      </c>
      <c r="L257" t="s">
        <v>2107</v>
      </c>
      <c r="M257" t="s">
        <v>6079</v>
      </c>
      <c r="N257" s="7" t="s">
        <v>1124</v>
      </c>
      <c r="O257" s="7" t="b">
        <f t="shared" si="282"/>
        <v>1</v>
      </c>
      <c r="P257" t="b">
        <f t="shared" si="283"/>
        <v>0</v>
      </c>
      <c r="Q257" t="b">
        <f t="shared" si="284"/>
        <v>0</v>
      </c>
      <c r="R257" t="b">
        <f t="shared" si="285"/>
        <v>0</v>
      </c>
      <c r="S257" s="7" t="b">
        <f t="shared" si="286"/>
        <v>0</v>
      </c>
      <c r="T257" s="7" t="b">
        <f t="shared" si="287"/>
        <v>0</v>
      </c>
      <c r="U257" s="7" t="b">
        <f t="shared" si="288"/>
        <v>0</v>
      </c>
      <c r="V257" s="7" t="b">
        <f t="shared" si="289"/>
        <v>0</v>
      </c>
      <c r="W257" s="7" t="b">
        <f t="shared" si="290"/>
        <v>1</v>
      </c>
      <c r="X257" s="7" t="b">
        <f t="shared" si="291"/>
        <v>1</v>
      </c>
      <c r="Y257" s="7" t="b">
        <f t="shared" si="292"/>
        <v>0</v>
      </c>
      <c r="Z257" s="7" t="b">
        <f t="shared" si="293"/>
        <v>0</v>
      </c>
      <c r="AA257" s="7" t="b">
        <f t="shared" si="294"/>
        <v>0</v>
      </c>
      <c r="AB257" t="b">
        <f t="shared" si="295"/>
        <v>0</v>
      </c>
      <c r="AC257" t="b">
        <f t="shared" si="296"/>
        <v>0</v>
      </c>
      <c r="AD257" t="b">
        <f t="shared" si="297"/>
        <v>0</v>
      </c>
      <c r="AE257" t="b">
        <f t="shared" si="298"/>
        <v>0</v>
      </c>
      <c r="AF257" t="b">
        <f t="shared" si="299"/>
        <v>0</v>
      </c>
      <c r="AG257" t="b">
        <f t="shared" si="300"/>
        <v>0</v>
      </c>
      <c r="AH257" t="b">
        <f t="shared" si="301"/>
        <v>0</v>
      </c>
      <c r="AI257" t="b">
        <f t="shared" si="302"/>
        <v>0</v>
      </c>
      <c r="AJ257" t="b">
        <f t="shared" si="303"/>
        <v>0</v>
      </c>
      <c r="AK257" t="b">
        <f t="shared" si="304"/>
        <v>0</v>
      </c>
      <c r="AL257" t="b">
        <f t="shared" si="305"/>
        <v>0</v>
      </c>
      <c r="AM257" t="b">
        <f t="shared" si="306"/>
        <v>0</v>
      </c>
      <c r="AN257" t="b">
        <f t="shared" si="307"/>
        <v>0</v>
      </c>
      <c r="AO257" t="b">
        <f t="shared" si="308"/>
        <v>0</v>
      </c>
      <c r="AP257" t="b">
        <f t="shared" si="309"/>
        <v>0</v>
      </c>
      <c r="AQ257" t="b">
        <f t="shared" si="310"/>
        <v>0</v>
      </c>
      <c r="AR257" t="b">
        <f t="shared" si="311"/>
        <v>0</v>
      </c>
      <c r="AS257" t="b">
        <f t="shared" si="312"/>
        <v>0</v>
      </c>
      <c r="AT257" t="b">
        <f t="shared" si="313"/>
        <v>0</v>
      </c>
      <c r="AU257" t="b">
        <f t="shared" si="314"/>
        <v>0</v>
      </c>
      <c r="AV257" t="b">
        <f t="shared" si="315"/>
        <v>0</v>
      </c>
      <c r="AW257" t="b">
        <f t="shared" si="316"/>
        <v>0</v>
      </c>
      <c r="AX257" t="b">
        <f t="shared" si="317"/>
        <v>0</v>
      </c>
      <c r="AY257" t="b">
        <f t="shared" si="318"/>
        <v>0</v>
      </c>
      <c r="AZ257" t="b">
        <f t="shared" si="319"/>
        <v>0</v>
      </c>
      <c r="BA257" t="b">
        <f t="shared" si="320"/>
        <v>1</v>
      </c>
      <c r="BB257" t="b">
        <f t="shared" si="321"/>
        <v>0</v>
      </c>
      <c r="BC257" t="b">
        <f t="shared" si="322"/>
        <v>0</v>
      </c>
      <c r="BD257" t="b">
        <f t="shared" si="323"/>
        <v>1</v>
      </c>
      <c r="BE257" t="b">
        <f t="shared" si="324"/>
        <v>0</v>
      </c>
      <c r="BF257" t="b">
        <f t="shared" si="325"/>
        <v>0</v>
      </c>
      <c r="BG257" t="b">
        <f t="shared" si="326"/>
        <v>0</v>
      </c>
      <c r="BH257" t="b">
        <f t="shared" si="327"/>
        <v>0</v>
      </c>
      <c r="BI257" t="b">
        <f t="shared" si="328"/>
        <v>0</v>
      </c>
      <c r="BJ257" t="b">
        <f t="shared" si="329"/>
        <v>0</v>
      </c>
      <c r="BK257" t="b">
        <f t="shared" si="330"/>
        <v>0</v>
      </c>
      <c r="BL257" t="b">
        <f t="shared" si="331"/>
        <v>0</v>
      </c>
      <c r="BM257" t="b">
        <f t="shared" si="332"/>
        <v>0</v>
      </c>
      <c r="BN257" t="b">
        <f t="shared" si="333"/>
        <v>0</v>
      </c>
      <c r="BO257" t="b">
        <f t="shared" si="334"/>
        <v>0</v>
      </c>
      <c r="BP257" t="b">
        <f t="shared" si="335"/>
        <v>0</v>
      </c>
      <c r="BQ257" t="b">
        <f t="shared" si="336"/>
        <v>0</v>
      </c>
      <c r="BR257" t="b">
        <f t="shared" si="337"/>
        <v>0</v>
      </c>
      <c r="BS257" t="b">
        <f t="shared" si="338"/>
        <v>0</v>
      </c>
      <c r="BT257" t="b">
        <f t="shared" si="339"/>
        <v>0</v>
      </c>
      <c r="BU257" t="b">
        <f t="shared" si="340"/>
        <v>0</v>
      </c>
      <c r="BV257" t="b">
        <f t="shared" si="341"/>
        <v>0</v>
      </c>
      <c r="BW257" t="b">
        <f t="shared" si="342"/>
        <v>0</v>
      </c>
      <c r="BX257" t="b">
        <f t="shared" si="343"/>
        <v>0</v>
      </c>
      <c r="BY257" t="b">
        <f t="shared" si="344"/>
        <v>0</v>
      </c>
      <c r="BZ257" t="b">
        <f t="shared" si="345"/>
        <v>0</v>
      </c>
      <c r="CA257" t="b">
        <f t="shared" si="346"/>
        <v>0</v>
      </c>
      <c r="CB257" t="b">
        <f t="shared" si="347"/>
        <v>0</v>
      </c>
      <c r="CC257" t="b">
        <f t="shared" si="348"/>
        <v>0</v>
      </c>
      <c r="CD257" t="b">
        <f t="shared" si="349"/>
        <v>0</v>
      </c>
      <c r="CE257" t="b">
        <f t="shared" si="350"/>
        <v>0</v>
      </c>
      <c r="CF257" t="b">
        <f t="shared" si="351"/>
        <v>0</v>
      </c>
      <c r="CG257" t="b">
        <f t="shared" si="352"/>
        <v>0</v>
      </c>
      <c r="CH257" t="b">
        <f t="shared" si="353"/>
        <v>0</v>
      </c>
      <c r="CI257" t="b">
        <f t="shared" si="354"/>
        <v>0</v>
      </c>
      <c r="CJ257" t="b">
        <f t="shared" si="355"/>
        <v>0</v>
      </c>
      <c r="CK257" t="b">
        <f t="shared" si="356"/>
        <v>0</v>
      </c>
      <c r="CL257" t="b">
        <f t="shared" si="357"/>
        <v>0</v>
      </c>
      <c r="CM257" t="b">
        <f t="shared" si="358"/>
        <v>0</v>
      </c>
      <c r="CN257" t="b">
        <f t="shared" si="359"/>
        <v>0</v>
      </c>
      <c r="CO257" t="b">
        <f t="shared" si="360"/>
        <v>0</v>
      </c>
      <c r="CP257" t="b">
        <f t="shared" si="361"/>
        <v>0</v>
      </c>
      <c r="CQ257" t="b">
        <f t="shared" si="362"/>
        <v>0</v>
      </c>
      <c r="CR257" t="b">
        <f t="shared" si="363"/>
        <v>0</v>
      </c>
      <c r="CS257" t="b">
        <f t="shared" si="364"/>
        <v>0</v>
      </c>
      <c r="CT257" t="b">
        <f t="shared" si="365"/>
        <v>0</v>
      </c>
      <c r="CU257" t="b">
        <f t="shared" si="366"/>
        <v>0</v>
      </c>
      <c r="CV257" t="b">
        <f t="shared" si="367"/>
        <v>0</v>
      </c>
      <c r="CW257" t="b">
        <f t="shared" si="368"/>
        <v>0</v>
      </c>
      <c r="CX257" t="b">
        <f t="shared" si="369"/>
        <v>0</v>
      </c>
      <c r="CY257" t="b">
        <f t="shared" si="370"/>
        <v>0</v>
      </c>
      <c r="CZ257" t="b">
        <f t="shared" si="371"/>
        <v>0</v>
      </c>
      <c r="DA257" t="b">
        <f t="shared" si="372"/>
        <v>0</v>
      </c>
      <c r="DB257" t="b">
        <f t="shared" si="373"/>
        <v>0</v>
      </c>
      <c r="DC257" t="b">
        <f t="shared" si="374"/>
        <v>0</v>
      </c>
      <c r="DD257" t="b">
        <f t="shared" si="375"/>
        <v>0</v>
      </c>
    </row>
    <row r="258" spans="1:108">
      <c r="A258" t="s">
        <v>2115</v>
      </c>
      <c r="C258" t="s">
        <v>2116</v>
      </c>
      <c r="E258" t="s">
        <v>987</v>
      </c>
      <c r="F258" t="s">
        <v>969</v>
      </c>
      <c r="G258" t="s">
        <v>970</v>
      </c>
      <c r="H258" t="s">
        <v>7428</v>
      </c>
      <c r="I258" t="s">
        <v>7418</v>
      </c>
      <c r="J258" t="s">
        <v>135</v>
      </c>
      <c r="K258" t="s">
        <v>136</v>
      </c>
      <c r="L258" t="s">
        <v>6287</v>
      </c>
      <c r="M258" t="s">
        <v>6079</v>
      </c>
      <c r="N258" t="s">
        <v>26</v>
      </c>
      <c r="O258" t="b">
        <f t="shared" ref="O258:O321" si="376">OR(ISNUMBER(FIND("Adana",N258)),ISNUMBER(FIND("Hatay",N258)),ISNUMBER(FIND("Kahramanmaraş",N258)),ISNUMBER(FIND("Mersin",N258)),ISNUMBER(FIND("Osmaniye",N258)),ISNUMBER(FIND("Adıyaman",N258)),ISNUMBER(FIND("Diyarbakır",N258)),ISNUMBER(FIND("Gaziantep",N258)),ISNUMBER(FIND("Mardin",N258)),ISNUMBER(FIND("Şanlıurfa",N258)),ISNUMBER(FIND("Siirt",N258)),ISNUMBER(FIND("Karaman",N258)),ISNUMBER(FIND("Niğde",N258)),ISNUMBER(FIND("Elazığ",N258)),ISNUMBER(FIND("Malatya",N258)),ISNUMBER(FIND("Tunceli",N258)))</f>
        <v>0</v>
      </c>
      <c r="P258" t="b">
        <f t="shared" ref="P258:P321" si="377">OR(ISNUMBER(FIND("Antalya",N258)),ISNUMBER(FIND("Balıkesir",N258)),ISNUMBER(FIND("Bursa",N258)),ISNUMBER(FIND("Çanakkale",N258)),ISNUMBER(FIND("İstanbul",N258)),ISNUMBER(FIND("Kırklareli",N258)),ISNUMBER(FIND("Tekirdağ",N258)),ISNUMBER(FIND("Aydın",N258)),ISNUMBER(FIND("İzmir",N258)),ISNUMBER(FIND("Manisa",N258)),ISNUMBER(FIND("Muğla",N258)),ISNUMBER(FIND("Uşak",N258)),ISNUMBER(FIND("Amasya",N258)))</f>
        <v>0</v>
      </c>
      <c r="Q258" t="b">
        <f t="shared" ref="Q258:Q321" si="378">OR(ISNUMBER(FIND("Ankara",N258)),ISNUMBER(FIND("Eskişehir",N258)),ISNUMBER(FIND("Kayseri",N258)),ISNUMBER(FIND("Kırşehir",N258)),ISNUMBER(FIND("Konya",N258)),ISNUMBER(FIND("Nevşehir",N258)),ISNUMBER(FIND("Sivas",N258)),ISNUMBER(FIND("Burdur",N258)),ISNUMBER(FIND("Isparta",N258)),ISNUMBER(FIND("Çorum",N258)),ISNUMBER(FIND("Tokat",N258)),ISNUMBER(FIND("Iğdır",N258)),ISNUMBER(FIND("Van",N258)))</f>
        <v>0</v>
      </c>
      <c r="R258" t="b">
        <f t="shared" ref="R258:R321" si="379">OR(ISNUMBER(FIND("Ağrı",N258)),ISNUMBER(FIND("Erzincan",N258)),ISNUMBER(FIND("Erzurum",N258)),ISNUMBER(FIND("Kars",N258)),ISNUMBER(FIND("Artvin",N258)),ISNUMBER(FIND("Bolu",N258)),ISNUMBER(FIND("Çankırı",N258)),ISNUMBER(FIND("Düzce",N258)),ISNUMBER(FIND("Karabük",N258)),ISNUMBER(FIND("Kastamonu",N258)),ISNUMBER(FIND("Ordu",N258)),ISNUMBER(FIND("Samsun",N258)),ISNUMBER(FIND("Sinop",N258)),ISNUMBER(FIND("Zonguldak",N258)),ISNUMBER(FIND("Bilecik",N258)),ISNUMBER(FIND("Edirne",N258)),ISNUMBER(FIND("Kocaeli",N258)),ISNUMBER(FIND("Sakarya",N258)),ISNUMBER(FIND("Afyonkarahisar",N258)),ISNUMBER(FIND("Kütahya",N258)))</f>
        <v>1</v>
      </c>
      <c r="S258" t="b">
        <f t="shared" ref="S258:S321" si="380">OR(ISNUMBER(FIND("Adana",N258)),ISNUMBER(FIND("Antalya",N258)),ISNUMBER(FIND("Burdur",N258)),ISNUMBER(FIND("Hatay",N258)),ISNUMBER(FIND("Isparta",N258)),ISNUMBER(FIND("Kahramanmaraş",N258)),ISNUMBER(FIND("Mersin",N258)),ISNUMBER(FIND("Osmaniye",N258)))</f>
        <v>0</v>
      </c>
      <c r="T258" t="b">
        <f t="shared" ref="T258:T321" si="381">OR(ISNUMBER(FIND("Afyonkarahisar",N258)),ISNUMBER(FIND("Aydın",N258)),ISNUMBER(FIND("Denizli",N258)),ISNUMBER(FIND("İzmir",N258)),ISNUMBER(FIND("Kütahya",N258)),ISNUMBER(FIND("Manisa",N258)),ISNUMBER(FIND("Muğla",N258)),ISNUMBER(FIND("Uşak",N258)))</f>
        <v>0</v>
      </c>
      <c r="U258" t="b">
        <f t="shared" ref="U258:U321" si="382">OR(ISNUMBER(FIND("Aksaray",N258)),ISNUMBER(FIND("Ankara",N258)),ISNUMBER(FIND("Çankırı",N258)),ISNUMBER(FIND("Eskişehir",N258)),ISNUMBER(FIND("Karaman",N258)),ISNUMBER(FIND("Kayseri",N258)),ISNUMBER(FIND("Kırıkkale",N258)),ISNUMBER(FIND("Kırşehir",N258)),ISNUMBER(FIND("Konya",N258)),ISNUMBER(FIND("Nevşehir",N258)),ISNUMBER(FIND("Niğde",N258)),ISNUMBER(FIND("Sivas",N258)),ISNUMBER(FIND("Yozgat",N258)))</f>
        <v>0</v>
      </c>
      <c r="V258" t="b">
        <f t="shared" ref="V258:V321" si="383">OR(ISNUMBER(FIND("Balıkesir",N258)),ISNUMBER(FIND("Bilecik",N258)),ISNUMBER(FIND("Bursa",N258)),ISNUMBER(FIND("Çanakkale",N258)),ISNUMBER(FIND("Edirne",N258)),ISNUMBER(FIND("İstanbul",N258)),ISNUMBER(FIND("Kırklareli",N258)),ISNUMBER(FIND("Kocaeli",N258)),ISNUMBER(FIND("Sakarya",N258)),ISNUMBER(FIND("Tekirdağ",N258)),ISNUMBER(FIND("Yalova",N258)))</f>
        <v>0</v>
      </c>
      <c r="W258" t="b">
        <f t="shared" ref="W258:W321" si="384">OR(ISNUMBER(FIND("Adıyaman",N258)),ISNUMBER(FIND("Batman",N258)),ISNUMBER(FIND("Diyarbakır",N258)),ISNUMBER(FIND("Gaziantep",N258)),ISNUMBER(FIND("Kilis",N258)),ISNUMBER(FIND("Mardin",N258)),ISNUMBER(FIND("Siirt",N258)),ISNUMBER(FIND("Şanlıurfa",N258)),ISNUMBER(FIND("Şırnak",N258)))</f>
        <v>0</v>
      </c>
      <c r="X258" t="b">
        <f t="shared" ref="X258:X321" si="385">OR(ISNUMBER(FIND("Ağrı",N258)),ISNUMBER(FIND("Ardahan",N258)),ISNUMBER(FIND("Bingöl",N258)),ISNUMBER(FIND("Bitlis",N258)),ISNUMBER(FIND("Elazığ",N258)),ISNUMBER(FIND("Erzincan",N258)),ISNUMBER(FIND("Erzurum",N258)),ISNUMBER(FIND("Hakkâri",N258)),ISNUMBER(FIND("Iğdır",N258)),ISNUMBER(FIND("Kars",N258)),ISNUMBER(FIND("Malatya",N258)),ISNUMBER(FIND("Muş",N258)),ISNUMBER(FIND("Tunceli",N258)),ISNUMBER(FIND("Van",N258)))</f>
        <v>1</v>
      </c>
      <c r="Y258" t="b">
        <f t="shared" ref="Y258:Y321" si="386">OR(ISNUMBER(FIND("Amasya",N258)),ISNUMBER(FIND("Artvin",N258)),ISNUMBER(FIND("Bartın",N258)),ISNUMBER(FIND("Bayburt",N258)),ISNUMBER(FIND("Bolu",N258)),ISNUMBER(FIND("Çorum",N258)),ISNUMBER(FIND("Düzce",N258)),ISNUMBER(FIND("Giresun",N258)),ISNUMBER(FIND("Gümüşhane",N258)),ISNUMBER(FIND("Karabük",N258)),ISNUMBER(FIND("Kastamonu",N258)),ISNUMBER(FIND("Ordu",N258)),ISNUMBER(FIND("Rize",N258)),ISNUMBER(FIND("Samsun",N258)),ISNUMBER(FIND("Sinop",N258)),ISNUMBER(FIND("Tokat",N258)),ISNUMBER(FIND("Trabzon",N258)),ISNUMBER(FIND("Zonguldak",N258)))</f>
        <v>0</v>
      </c>
      <c r="Z258" t="b">
        <f t="shared" ref="Z258:Z321" si="387">OR(ISNUMBER(FIND("Artvin",N258)),ISNUMBER(FIND("Bayburt",N258)),ISNUMBER(FIND("Giresun",N258)),ISNUMBER(FIND("Gümüşhane",N258)),ISNUMBER(FIND("Ordu",N258)),ISNUMBER(FIND("Rize",N258)),ISNUMBER(FIND("Trabzon",N258)))</f>
        <v>0</v>
      </c>
      <c r="AA258" t="b">
        <f t="shared" ref="AA258:AA321" si="388">OR(ISNUMBER(FIND("Çanakkale",N258)),ISNUMBER(FIND("Edirne",N258)),ISNUMBER(FIND("İstanbul",N258)),ISNUMBER(FIND("Kırklareli",N258)),ISNUMBER(FIND("Tekirdağ",N258)))</f>
        <v>0</v>
      </c>
      <c r="AB258" t="b">
        <f t="shared" ref="AB258:AB321" si="389">ISNUMBER(FIND("Adana",N258))</f>
        <v>0</v>
      </c>
      <c r="AC258" t="b">
        <f t="shared" ref="AC258:AC321" si="390">ISNUMBER(FIND("Adıyaman",N258))</f>
        <v>0</v>
      </c>
      <c r="AD258" t="b">
        <f t="shared" ref="AD258:AD321" si="391">ISNUMBER(FIND("Afyonkarahisar",N258))</f>
        <v>0</v>
      </c>
      <c r="AE258" t="b">
        <f t="shared" ref="AE258:AE321" si="392">ISNUMBER(FIND("Ağrı",N258))</f>
        <v>1</v>
      </c>
      <c r="AF258" t="b">
        <f t="shared" ref="AF258:AF321" si="393">ISNUMBER(FIND("Aksaray",N258))</f>
        <v>0</v>
      </c>
      <c r="AG258" t="b">
        <f t="shared" ref="AG258:AG321" si="394">ISNUMBER(FIND("Amasya",N258))</f>
        <v>0</v>
      </c>
      <c r="AH258" t="b">
        <f t="shared" ref="AH258:AH321" si="395">ISNUMBER(FIND("Ankara",N258))</f>
        <v>0</v>
      </c>
      <c r="AI258" t="b">
        <f t="shared" ref="AI258:AI321" si="396">ISNUMBER(FIND("Antalya",N258))</f>
        <v>0</v>
      </c>
      <c r="AJ258" t="b">
        <f t="shared" ref="AJ258:AJ321" si="397">ISNUMBER(FIND("Ardahan",N258))</f>
        <v>0</v>
      </c>
      <c r="AK258" t="b">
        <f t="shared" ref="AK258:AK321" si="398">ISNUMBER(FIND("Artvin",N258))</f>
        <v>0</v>
      </c>
      <c r="AL258" t="b">
        <f t="shared" ref="AL258:AL321" si="399">ISNUMBER(FIND("Aydın",N258))</f>
        <v>0</v>
      </c>
      <c r="AM258" t="b">
        <f t="shared" ref="AM258:AM321" si="400">ISNUMBER(FIND("Balıkesir",N258))</f>
        <v>0</v>
      </c>
      <c r="AN258" t="b">
        <f t="shared" ref="AN258:AN321" si="401">ISNUMBER(FIND("Bartın",N258))</f>
        <v>0</v>
      </c>
      <c r="AO258" t="b">
        <f t="shared" ref="AO258:AO321" si="402">ISNUMBER(FIND("Batman",N258))</f>
        <v>0</v>
      </c>
      <c r="AP258" t="b">
        <f t="shared" ref="AP258:AP321" si="403">ISNUMBER(FIND("Bayburt",N258))</f>
        <v>0</v>
      </c>
      <c r="AQ258" t="b">
        <f t="shared" ref="AQ258:AQ321" si="404">ISNUMBER(FIND("Bilecik",N258))</f>
        <v>0</v>
      </c>
      <c r="AR258" t="b">
        <f t="shared" ref="AR258:AR321" si="405">ISNUMBER(FIND("Bingöl",N258))</f>
        <v>0</v>
      </c>
      <c r="AS258" t="b">
        <f t="shared" ref="AS258:AS321" si="406">ISNUMBER(FIND("Bitlis",N258))</f>
        <v>0</v>
      </c>
      <c r="AT258" t="b">
        <f t="shared" ref="AT258:AT321" si="407">ISNUMBER(FIND("Bolu",N258))</f>
        <v>0</v>
      </c>
      <c r="AU258" t="b">
        <f t="shared" ref="AU258:AU321" si="408">ISNUMBER(FIND("Burdur",N258))</f>
        <v>0</v>
      </c>
      <c r="AV258" t="b">
        <f t="shared" ref="AV258:AV321" si="409">ISNUMBER(FIND("Bursa",N258))</f>
        <v>0</v>
      </c>
      <c r="AW258" t="b">
        <f t="shared" ref="AW258:AW321" si="410">ISNUMBER(FIND("Çanakkale",N258))</f>
        <v>0</v>
      </c>
      <c r="AX258" t="b">
        <f t="shared" ref="AX258:AX321" si="411">ISNUMBER(FIND("Çankırı",N258))</f>
        <v>0</v>
      </c>
      <c r="AY258" t="b">
        <f t="shared" ref="AY258:AY321" si="412">ISNUMBER(FIND("Çorum",N258))</f>
        <v>0</v>
      </c>
      <c r="AZ258" t="b">
        <f t="shared" ref="AZ258:AZ321" si="413">ISNUMBER(FIND("Denizli",N258))</f>
        <v>0</v>
      </c>
      <c r="BA258" t="b">
        <f t="shared" ref="BA258:BA321" si="414">ISNUMBER(FIND("Diyarbakır",N258))</f>
        <v>0</v>
      </c>
      <c r="BB258" t="b">
        <f t="shared" ref="BB258:BB321" si="415">ISNUMBER(FIND("Düzce",N258))</f>
        <v>0</v>
      </c>
      <c r="BC258" t="b">
        <f t="shared" ref="BC258:BC321" si="416">ISNUMBER(FIND("Edirne",N258))</f>
        <v>0</v>
      </c>
      <c r="BD258" t="b">
        <f t="shared" ref="BD258:BD321" si="417">ISNUMBER(FIND("Elazığ",N258))</f>
        <v>0</v>
      </c>
      <c r="BE258" t="b">
        <f t="shared" ref="BE258:BE321" si="418">ISNUMBER(FIND("Erzincan",N258))</f>
        <v>0</v>
      </c>
      <c r="BF258" t="b">
        <f t="shared" ref="BF258:BF321" si="419">ISNUMBER(FIND("Erzurum",N258))</f>
        <v>0</v>
      </c>
      <c r="BG258" t="b">
        <f t="shared" ref="BG258:BG321" si="420">ISNUMBER(FIND("Eskişehir",N258))</f>
        <v>0</v>
      </c>
      <c r="BH258" t="b">
        <f t="shared" ref="BH258:BH321" si="421">ISNUMBER(FIND("Gaziantep",N258))</f>
        <v>0</v>
      </c>
      <c r="BI258" t="b">
        <f t="shared" ref="BI258:BI321" si="422">ISNUMBER(FIND("Giresun",N258))</f>
        <v>0</v>
      </c>
      <c r="BJ258" t="b">
        <f t="shared" ref="BJ258:BJ321" si="423">ISNUMBER(FIND("Gümüşhane",N258))</f>
        <v>0</v>
      </c>
      <c r="BK258" t="b">
        <f t="shared" ref="BK258:BK321" si="424">ISNUMBER(FIND("Hakkâri",N258))</f>
        <v>0</v>
      </c>
      <c r="BL258" t="b">
        <f t="shared" ref="BL258:BL321" si="425">ISNUMBER(FIND("Hatay",N258))</f>
        <v>0</v>
      </c>
      <c r="BM258" t="b">
        <f t="shared" ref="BM258:BM321" si="426">ISNUMBER(FIND("Iğdır",N258))</f>
        <v>0</v>
      </c>
      <c r="BN258" t="b">
        <f t="shared" ref="BN258:BN321" si="427">ISNUMBER(FIND("Isparta",N258))</f>
        <v>0</v>
      </c>
      <c r="BO258" t="b">
        <f t="shared" ref="BO258:BO321" si="428">ISNUMBER(FIND("İstanbul",N258))</f>
        <v>0</v>
      </c>
      <c r="BP258" t="b">
        <f t="shared" ref="BP258:BP321" si="429">ISNUMBER(FIND("İzmir",N258))</f>
        <v>0</v>
      </c>
      <c r="BQ258" t="b">
        <f t="shared" ref="BQ258:BQ321" si="430">ISNUMBER(FIND("Kahramanmaraş",N258))</f>
        <v>0</v>
      </c>
      <c r="BR258" t="b">
        <f t="shared" ref="BR258:BR321" si="431">ISNUMBER(FIND("Karabük",N258))</f>
        <v>0</v>
      </c>
      <c r="BS258" t="b">
        <f t="shared" ref="BS258:BS321" si="432">ISNUMBER(FIND("Karaman",N258))</f>
        <v>0</v>
      </c>
      <c r="BT258" t="b">
        <f t="shared" ref="BT258:BT321" si="433">ISNUMBER(FIND("Kars",N258))</f>
        <v>0</v>
      </c>
      <c r="BU258" t="b">
        <f t="shared" ref="BU258:BU321" si="434">ISNUMBER(FIND("Kastamonu",N258))</f>
        <v>0</v>
      </c>
      <c r="BV258" t="b">
        <f t="shared" ref="BV258:BV321" si="435">ISNUMBER(FIND("Kayseri",N258))</f>
        <v>0</v>
      </c>
      <c r="BW258" t="b">
        <f t="shared" ref="BW258:BW321" si="436">ISNUMBER(FIND("Kırıkkale",N258))</f>
        <v>0</v>
      </c>
      <c r="BX258" t="b">
        <f t="shared" ref="BX258:BX321" si="437">ISNUMBER(FIND("Kırklareli",N258))</f>
        <v>0</v>
      </c>
      <c r="BY258" t="b">
        <f t="shared" ref="BY258:BY321" si="438">ISNUMBER(FIND("Kırşehir",N258))</f>
        <v>0</v>
      </c>
      <c r="BZ258" t="b">
        <f t="shared" ref="BZ258:BZ321" si="439">ISNUMBER(FIND("Kilis",N258))</f>
        <v>0</v>
      </c>
      <c r="CA258" t="b">
        <f t="shared" ref="CA258:CA321" si="440">ISNUMBER(FIND("Kocaeli",N258))</f>
        <v>0</v>
      </c>
      <c r="CB258" t="b">
        <f t="shared" ref="CB258:CB321" si="441">ISNUMBER(FIND("Konya",N258))</f>
        <v>0</v>
      </c>
      <c r="CC258" t="b">
        <f t="shared" ref="CC258:CC321" si="442">ISNUMBER(FIND("Kütahya",N258))</f>
        <v>0</v>
      </c>
      <c r="CD258" t="b">
        <f t="shared" ref="CD258:CD321" si="443">ISNUMBER(FIND("Malatya",N258))</f>
        <v>0</v>
      </c>
      <c r="CE258" t="b">
        <f t="shared" ref="CE258:CE321" si="444">ISNUMBER(FIND("Manisa",N258))</f>
        <v>0</v>
      </c>
      <c r="CF258" t="b">
        <f t="shared" ref="CF258:CF321" si="445">ISNUMBER(FIND("Mardin",N258))</f>
        <v>0</v>
      </c>
      <c r="CG258" t="b">
        <f t="shared" ref="CG258:CG321" si="446">ISNUMBER(FIND("Mersin",N258))</f>
        <v>0</v>
      </c>
      <c r="CH258" t="b">
        <f t="shared" ref="CH258:CH321" si="447">ISNUMBER(FIND("Muğla",N258))</f>
        <v>0</v>
      </c>
      <c r="CI258" t="b">
        <f t="shared" ref="CI258:CI321" si="448">ISNUMBER(FIND("Muş",N258))</f>
        <v>0</v>
      </c>
      <c r="CJ258" t="b">
        <f t="shared" ref="CJ258:CJ321" si="449">ISNUMBER(FIND("Nevşehir",N258))</f>
        <v>0</v>
      </c>
      <c r="CK258" t="b">
        <f t="shared" ref="CK258:CK321" si="450">ISNUMBER(FIND("Niğde",N258))</f>
        <v>0</v>
      </c>
      <c r="CL258" t="b">
        <f t="shared" ref="CL258:CL321" si="451">ISNUMBER(FIND("Ordu",N258))</f>
        <v>0</v>
      </c>
      <c r="CM258" t="b">
        <f t="shared" ref="CM258:CM321" si="452">ISNUMBER(FIND("Osmaniye",N258))</f>
        <v>0</v>
      </c>
      <c r="CN258" t="b">
        <f t="shared" ref="CN258:CN321" si="453">ISNUMBER(FIND("Rize",N258))</f>
        <v>0</v>
      </c>
      <c r="CO258" t="b">
        <f t="shared" ref="CO258:CO321" si="454">ISNUMBER(FIND("Sakarya",N258))</f>
        <v>0</v>
      </c>
      <c r="CP258" t="b">
        <f t="shared" ref="CP258:CP321" si="455">ISNUMBER(FIND("Samsun",N258))</f>
        <v>0</v>
      </c>
      <c r="CQ258" t="b">
        <f t="shared" ref="CQ258:CQ321" si="456">ISNUMBER(FIND("Siirt",N258))</f>
        <v>0</v>
      </c>
      <c r="CR258" t="b">
        <f t="shared" ref="CR258:CR321" si="457">ISNUMBER(FIND("Sinop",N258))</f>
        <v>0</v>
      </c>
      <c r="CS258" t="b">
        <f t="shared" ref="CS258:CS321" si="458">ISNUMBER(FIND("Sivas",N258))</f>
        <v>0</v>
      </c>
      <c r="CT258" t="b">
        <f t="shared" ref="CT258:CT321" si="459">ISNUMBER(FIND("Şanlıurfa",N258))</f>
        <v>0</v>
      </c>
      <c r="CU258" t="b">
        <f t="shared" ref="CU258:CU321" si="460">ISNUMBER(FIND("Şırnak",N258))</f>
        <v>0</v>
      </c>
      <c r="CV258" t="b">
        <f t="shared" ref="CV258:CV321" si="461">ISNUMBER(FIND("Tekirdağ",N258))</f>
        <v>0</v>
      </c>
      <c r="CW258" t="b">
        <f t="shared" ref="CW258:CW321" si="462">ISNUMBER(FIND("Tokat",N258))</f>
        <v>0</v>
      </c>
      <c r="CX258" t="b">
        <f t="shared" ref="CX258:CX321" si="463">ISNUMBER(FIND("Trabzon",N258))</f>
        <v>0</v>
      </c>
      <c r="CY258" t="b">
        <f t="shared" ref="CY258:CY321" si="464">ISNUMBER(FIND("Tunceli",N258))</f>
        <v>0</v>
      </c>
      <c r="CZ258" t="b">
        <f t="shared" ref="CZ258:CZ321" si="465">ISNUMBER(FIND("Uşak",N258))</f>
        <v>0</v>
      </c>
      <c r="DA258" t="b">
        <f t="shared" ref="DA258:DA321" si="466">ISNUMBER(FIND("Van",N258))</f>
        <v>0</v>
      </c>
      <c r="DB258" t="b">
        <f t="shared" ref="DB258:DB321" si="467">ISNUMBER(FIND("Yalova",N258))</f>
        <v>0</v>
      </c>
      <c r="DC258" t="b">
        <f t="shared" ref="DC258:DC321" si="468">ISNUMBER(FIND("Yozgat",N258))</f>
        <v>0</v>
      </c>
      <c r="DD258" t="b">
        <f t="shared" ref="DD258:DD321" si="469">ISNUMBER(FIND("Zonguldak",N258))</f>
        <v>0</v>
      </c>
    </row>
    <row r="259" spans="1:108">
      <c r="A259" t="s">
        <v>2117</v>
      </c>
      <c r="C259" t="s">
        <v>2116</v>
      </c>
      <c r="E259" t="s">
        <v>987</v>
      </c>
      <c r="F259" t="s">
        <v>969</v>
      </c>
      <c r="G259" t="s">
        <v>970</v>
      </c>
      <c r="H259" t="s">
        <v>7428</v>
      </c>
      <c r="I259" t="s">
        <v>7418</v>
      </c>
      <c r="J259" t="s">
        <v>16</v>
      </c>
      <c r="K259" t="s">
        <v>16</v>
      </c>
      <c r="L259" t="s">
        <v>6780</v>
      </c>
      <c r="M259" t="s">
        <v>6079</v>
      </c>
      <c r="N259" t="s">
        <v>2118</v>
      </c>
      <c r="O259" t="b">
        <f t="shared" si="376"/>
        <v>1</v>
      </c>
      <c r="P259" t="b">
        <f t="shared" si="377"/>
        <v>1</v>
      </c>
      <c r="Q259" t="b">
        <f t="shared" si="378"/>
        <v>0</v>
      </c>
      <c r="R259" t="b">
        <f t="shared" si="379"/>
        <v>0</v>
      </c>
      <c r="S259" t="b">
        <f t="shared" si="380"/>
        <v>0</v>
      </c>
      <c r="T259" t="b">
        <f t="shared" si="381"/>
        <v>0</v>
      </c>
      <c r="U259" t="b">
        <f t="shared" si="382"/>
        <v>0</v>
      </c>
      <c r="V259" t="b">
        <f t="shared" si="383"/>
        <v>1</v>
      </c>
      <c r="W259" t="b">
        <f t="shared" si="384"/>
        <v>1</v>
      </c>
      <c r="X259" t="b">
        <f t="shared" si="385"/>
        <v>0</v>
      </c>
      <c r="Y259" t="b">
        <f t="shared" si="386"/>
        <v>0</v>
      </c>
      <c r="Z259" t="b">
        <f t="shared" si="387"/>
        <v>0</v>
      </c>
      <c r="AA259" t="b">
        <f t="shared" si="388"/>
        <v>0</v>
      </c>
      <c r="AB259" t="b">
        <f t="shared" si="389"/>
        <v>0</v>
      </c>
      <c r="AC259" t="b">
        <f t="shared" si="390"/>
        <v>0</v>
      </c>
      <c r="AD259" t="b">
        <f t="shared" si="391"/>
        <v>0</v>
      </c>
      <c r="AE259" t="b">
        <f t="shared" si="392"/>
        <v>0</v>
      </c>
      <c r="AF259" t="b">
        <f t="shared" si="393"/>
        <v>0</v>
      </c>
      <c r="AG259" t="b">
        <f t="shared" si="394"/>
        <v>0</v>
      </c>
      <c r="AH259" t="b">
        <f t="shared" si="395"/>
        <v>0</v>
      </c>
      <c r="AI259" t="b">
        <f t="shared" si="396"/>
        <v>0</v>
      </c>
      <c r="AJ259" t="b">
        <f t="shared" si="397"/>
        <v>0</v>
      </c>
      <c r="AK259" t="b">
        <f t="shared" si="398"/>
        <v>0</v>
      </c>
      <c r="AL259" t="b">
        <f t="shared" si="399"/>
        <v>0</v>
      </c>
      <c r="AM259" t="b">
        <f t="shared" si="400"/>
        <v>1</v>
      </c>
      <c r="AN259" t="b">
        <f t="shared" si="401"/>
        <v>0</v>
      </c>
      <c r="AO259" t="b">
        <f t="shared" si="402"/>
        <v>0</v>
      </c>
      <c r="AP259" t="b">
        <f t="shared" si="403"/>
        <v>0</v>
      </c>
      <c r="AQ259" t="b">
        <f t="shared" si="404"/>
        <v>0</v>
      </c>
      <c r="AR259" t="b">
        <f t="shared" si="405"/>
        <v>0</v>
      </c>
      <c r="AS259" t="b">
        <f t="shared" si="406"/>
        <v>0</v>
      </c>
      <c r="AT259" t="b">
        <f t="shared" si="407"/>
        <v>0</v>
      </c>
      <c r="AU259" t="b">
        <f t="shared" si="408"/>
        <v>0</v>
      </c>
      <c r="AV259" t="b">
        <f t="shared" si="409"/>
        <v>0</v>
      </c>
      <c r="AW259" t="b">
        <f t="shared" si="410"/>
        <v>0</v>
      </c>
      <c r="AX259" t="b">
        <f t="shared" si="411"/>
        <v>0</v>
      </c>
      <c r="AY259" t="b">
        <f t="shared" si="412"/>
        <v>0</v>
      </c>
      <c r="AZ259" t="b">
        <f t="shared" si="413"/>
        <v>0</v>
      </c>
      <c r="BA259" t="b">
        <f t="shared" si="414"/>
        <v>0</v>
      </c>
      <c r="BB259" t="b">
        <f t="shared" si="415"/>
        <v>0</v>
      </c>
      <c r="BC259" t="b">
        <f t="shared" si="416"/>
        <v>0</v>
      </c>
      <c r="BD259" t="b">
        <f t="shared" si="417"/>
        <v>0</v>
      </c>
      <c r="BE259" t="b">
        <f t="shared" si="418"/>
        <v>0</v>
      </c>
      <c r="BF259" t="b">
        <f t="shared" si="419"/>
        <v>0</v>
      </c>
      <c r="BG259" t="b">
        <f t="shared" si="420"/>
        <v>0</v>
      </c>
      <c r="BH259" t="b">
        <f t="shared" si="421"/>
        <v>1</v>
      </c>
      <c r="BI259" t="b">
        <f t="shared" si="422"/>
        <v>0</v>
      </c>
      <c r="BJ259" t="b">
        <f t="shared" si="423"/>
        <v>0</v>
      </c>
      <c r="BK259" t="b">
        <f t="shared" si="424"/>
        <v>0</v>
      </c>
      <c r="BL259" t="b">
        <f t="shared" si="425"/>
        <v>0</v>
      </c>
      <c r="BM259" t="b">
        <f t="shared" si="426"/>
        <v>0</v>
      </c>
      <c r="BN259" t="b">
        <f t="shared" si="427"/>
        <v>0</v>
      </c>
      <c r="BO259" t="b">
        <f t="shared" si="428"/>
        <v>0</v>
      </c>
      <c r="BP259" t="b">
        <f t="shared" si="429"/>
        <v>0</v>
      </c>
      <c r="BQ259" t="b">
        <f t="shared" si="430"/>
        <v>0</v>
      </c>
      <c r="BR259" t="b">
        <f t="shared" si="431"/>
        <v>0</v>
      </c>
      <c r="BS259" t="b">
        <f t="shared" si="432"/>
        <v>0</v>
      </c>
      <c r="BT259" t="b">
        <f t="shared" si="433"/>
        <v>0</v>
      </c>
      <c r="BU259" t="b">
        <f t="shared" si="434"/>
        <v>0</v>
      </c>
      <c r="BV259" t="b">
        <f t="shared" si="435"/>
        <v>0</v>
      </c>
      <c r="BW259" t="b">
        <f t="shared" si="436"/>
        <v>0</v>
      </c>
      <c r="BX259" t="b">
        <f t="shared" si="437"/>
        <v>0</v>
      </c>
      <c r="BY259" t="b">
        <f t="shared" si="438"/>
        <v>0</v>
      </c>
      <c r="BZ259" t="b">
        <f t="shared" si="439"/>
        <v>0</v>
      </c>
      <c r="CA259" t="b">
        <f t="shared" si="440"/>
        <v>0</v>
      </c>
      <c r="CB259" t="b">
        <f t="shared" si="441"/>
        <v>0</v>
      </c>
      <c r="CC259" t="b">
        <f t="shared" si="442"/>
        <v>0</v>
      </c>
      <c r="CD259" t="b">
        <f t="shared" si="443"/>
        <v>0</v>
      </c>
      <c r="CE259" t="b">
        <f t="shared" si="444"/>
        <v>0</v>
      </c>
      <c r="CF259" t="b">
        <f t="shared" si="445"/>
        <v>0</v>
      </c>
      <c r="CG259" t="b">
        <f t="shared" si="446"/>
        <v>0</v>
      </c>
      <c r="CH259" t="b">
        <f t="shared" si="447"/>
        <v>0</v>
      </c>
      <c r="CI259" t="b">
        <f t="shared" si="448"/>
        <v>0</v>
      </c>
      <c r="CJ259" t="b">
        <f t="shared" si="449"/>
        <v>0</v>
      </c>
      <c r="CK259" t="b">
        <f t="shared" si="450"/>
        <v>0</v>
      </c>
      <c r="CL259" t="b">
        <f t="shared" si="451"/>
        <v>0</v>
      </c>
      <c r="CM259" t="b">
        <f t="shared" si="452"/>
        <v>0</v>
      </c>
      <c r="CN259" t="b">
        <f t="shared" si="453"/>
        <v>0</v>
      </c>
      <c r="CO259" t="b">
        <f t="shared" si="454"/>
        <v>0</v>
      </c>
      <c r="CP259" t="b">
        <f t="shared" si="455"/>
        <v>0</v>
      </c>
      <c r="CQ259" t="b">
        <f t="shared" si="456"/>
        <v>0</v>
      </c>
      <c r="CR259" t="b">
        <f t="shared" si="457"/>
        <v>0</v>
      </c>
      <c r="CS259" t="b">
        <f t="shared" si="458"/>
        <v>0</v>
      </c>
      <c r="CT259" t="b">
        <f t="shared" si="459"/>
        <v>0</v>
      </c>
      <c r="CU259" t="b">
        <f t="shared" si="460"/>
        <v>0</v>
      </c>
      <c r="CV259" t="b">
        <f t="shared" si="461"/>
        <v>0</v>
      </c>
      <c r="CW259" t="b">
        <f t="shared" si="462"/>
        <v>0</v>
      </c>
      <c r="CX259" t="b">
        <f t="shared" si="463"/>
        <v>0</v>
      </c>
      <c r="CY259" t="b">
        <f t="shared" si="464"/>
        <v>0</v>
      </c>
      <c r="CZ259" t="b">
        <f t="shared" si="465"/>
        <v>0</v>
      </c>
      <c r="DA259" t="b">
        <f t="shared" si="466"/>
        <v>0</v>
      </c>
      <c r="DB259" t="b">
        <f t="shared" si="467"/>
        <v>0</v>
      </c>
      <c r="DC259" t="b">
        <f t="shared" si="468"/>
        <v>0</v>
      </c>
      <c r="DD259" t="b">
        <f t="shared" si="469"/>
        <v>0</v>
      </c>
    </row>
    <row r="260" spans="1:108">
      <c r="A260" s="4" t="s">
        <v>2119</v>
      </c>
      <c r="C260" t="s">
        <v>2120</v>
      </c>
      <c r="D260" s="4"/>
      <c r="E260" s="4" t="s">
        <v>987</v>
      </c>
      <c r="F260" t="s">
        <v>969</v>
      </c>
      <c r="G260" t="s">
        <v>970</v>
      </c>
      <c r="H260" t="s">
        <v>7428</v>
      </c>
      <c r="I260" t="s">
        <v>7418</v>
      </c>
      <c r="J260" s="4" t="s">
        <v>113</v>
      </c>
      <c r="K260" s="4" t="s">
        <v>114</v>
      </c>
      <c r="L260" s="4" t="s">
        <v>6781</v>
      </c>
      <c r="M260" t="s">
        <v>6079</v>
      </c>
      <c r="N260" s="4" t="s">
        <v>2121</v>
      </c>
      <c r="O260" s="4" t="b">
        <f t="shared" si="376"/>
        <v>1</v>
      </c>
      <c r="P260" s="4" t="b">
        <f t="shared" si="377"/>
        <v>1</v>
      </c>
      <c r="Q260" s="4" t="b">
        <f t="shared" si="378"/>
        <v>1</v>
      </c>
      <c r="R260" s="4" t="b">
        <f t="shared" si="379"/>
        <v>1</v>
      </c>
      <c r="S260" s="4" t="b">
        <f t="shared" si="380"/>
        <v>1</v>
      </c>
      <c r="T260" s="4" t="b">
        <f t="shared" si="381"/>
        <v>1</v>
      </c>
      <c r="U260" s="4" t="b">
        <f t="shared" si="382"/>
        <v>1</v>
      </c>
      <c r="V260" s="4" t="b">
        <f t="shared" si="383"/>
        <v>1</v>
      </c>
      <c r="W260" s="4" t="b">
        <f t="shared" si="384"/>
        <v>0</v>
      </c>
      <c r="X260" s="4" t="b">
        <f t="shared" si="385"/>
        <v>1</v>
      </c>
      <c r="Y260" s="4" t="b">
        <f t="shared" si="386"/>
        <v>1</v>
      </c>
      <c r="Z260" s="4" t="b">
        <f t="shared" si="387"/>
        <v>1</v>
      </c>
      <c r="AA260" s="4" t="b">
        <f t="shared" si="388"/>
        <v>1</v>
      </c>
      <c r="AB260" s="4" t="b">
        <f t="shared" si="389"/>
        <v>1</v>
      </c>
      <c r="AC260" s="4" t="b">
        <f t="shared" si="390"/>
        <v>0</v>
      </c>
      <c r="AD260" s="4" t="b">
        <f t="shared" si="391"/>
        <v>0</v>
      </c>
      <c r="AE260" s="4" t="b">
        <f t="shared" si="392"/>
        <v>0</v>
      </c>
      <c r="AF260" s="4" t="b">
        <f t="shared" si="393"/>
        <v>0</v>
      </c>
      <c r="AG260" s="4" t="b">
        <f t="shared" si="394"/>
        <v>1</v>
      </c>
      <c r="AH260" s="4" t="b">
        <f t="shared" si="395"/>
        <v>1</v>
      </c>
      <c r="AI260" s="4" t="b">
        <f t="shared" si="396"/>
        <v>1</v>
      </c>
      <c r="AJ260" s="4" t="b">
        <f t="shared" si="397"/>
        <v>0</v>
      </c>
      <c r="AK260" s="4" t="b">
        <f t="shared" si="398"/>
        <v>0</v>
      </c>
      <c r="AL260" s="4" t="b">
        <f t="shared" si="399"/>
        <v>0</v>
      </c>
      <c r="AM260" s="4" t="b">
        <f t="shared" si="400"/>
        <v>0</v>
      </c>
      <c r="AN260" s="4" t="b">
        <f t="shared" si="401"/>
        <v>0</v>
      </c>
      <c r="AO260" s="4" t="b">
        <f t="shared" si="402"/>
        <v>0</v>
      </c>
      <c r="AP260" s="4" t="b">
        <f t="shared" si="403"/>
        <v>1</v>
      </c>
      <c r="AQ260" s="4" t="b">
        <f t="shared" si="404"/>
        <v>1</v>
      </c>
      <c r="AR260" s="4" t="b">
        <f t="shared" si="405"/>
        <v>0</v>
      </c>
      <c r="AS260" s="4" t="b">
        <f t="shared" si="406"/>
        <v>0</v>
      </c>
      <c r="AT260" s="4" t="b">
        <f t="shared" si="407"/>
        <v>1</v>
      </c>
      <c r="AU260" s="4" t="b">
        <f t="shared" si="408"/>
        <v>0</v>
      </c>
      <c r="AV260" s="4" t="b">
        <f t="shared" si="409"/>
        <v>1</v>
      </c>
      <c r="AW260" s="4" t="b">
        <f t="shared" si="410"/>
        <v>1</v>
      </c>
      <c r="AX260" s="4" t="b">
        <f t="shared" si="411"/>
        <v>0</v>
      </c>
      <c r="AY260" s="4" t="b">
        <f t="shared" si="412"/>
        <v>0</v>
      </c>
      <c r="AZ260" s="4" t="b">
        <f t="shared" si="413"/>
        <v>1</v>
      </c>
      <c r="BA260" s="4" t="b">
        <f t="shared" si="414"/>
        <v>0</v>
      </c>
      <c r="BB260" s="4" t="b">
        <f t="shared" si="415"/>
        <v>0</v>
      </c>
      <c r="BC260" s="4" t="b">
        <f t="shared" si="416"/>
        <v>1</v>
      </c>
      <c r="BD260" s="4" t="b">
        <f t="shared" si="417"/>
        <v>1</v>
      </c>
      <c r="BE260" s="4" t="b">
        <f t="shared" si="418"/>
        <v>0</v>
      </c>
      <c r="BF260" s="4" t="b">
        <f t="shared" si="419"/>
        <v>0</v>
      </c>
      <c r="BG260" s="4" t="b">
        <f t="shared" si="420"/>
        <v>0</v>
      </c>
      <c r="BH260" s="4" t="b">
        <f t="shared" si="421"/>
        <v>0</v>
      </c>
      <c r="BI260" s="4" t="b">
        <f t="shared" si="422"/>
        <v>0</v>
      </c>
      <c r="BJ260" s="4" t="b">
        <f t="shared" si="423"/>
        <v>0</v>
      </c>
      <c r="BK260" s="4" t="b">
        <f t="shared" si="424"/>
        <v>0</v>
      </c>
      <c r="BL260" s="4" t="b">
        <f t="shared" si="425"/>
        <v>1</v>
      </c>
      <c r="BM260" s="4" t="b">
        <f t="shared" si="426"/>
        <v>0</v>
      </c>
      <c r="BN260" s="4" t="b">
        <f t="shared" si="427"/>
        <v>0</v>
      </c>
      <c r="BO260" s="4" t="b">
        <f t="shared" si="428"/>
        <v>1</v>
      </c>
      <c r="BP260" s="4" t="b">
        <f t="shared" si="429"/>
        <v>1</v>
      </c>
      <c r="BQ260" s="4" t="b">
        <f t="shared" si="430"/>
        <v>1</v>
      </c>
      <c r="BR260" s="4" t="b">
        <f t="shared" si="431"/>
        <v>1</v>
      </c>
      <c r="BS260" s="4" t="b">
        <f t="shared" si="432"/>
        <v>1</v>
      </c>
      <c r="BT260" s="4" t="b">
        <f t="shared" si="433"/>
        <v>0</v>
      </c>
      <c r="BU260" s="4" t="b">
        <f t="shared" si="434"/>
        <v>1</v>
      </c>
      <c r="BV260" s="4" t="b">
        <f t="shared" si="435"/>
        <v>0</v>
      </c>
      <c r="BW260" s="4" t="b">
        <f t="shared" si="436"/>
        <v>1</v>
      </c>
      <c r="BX260" s="4" t="b">
        <f t="shared" si="437"/>
        <v>0</v>
      </c>
      <c r="BY260" s="4" t="b">
        <f t="shared" si="438"/>
        <v>0</v>
      </c>
      <c r="BZ260" s="4" t="b">
        <f t="shared" si="439"/>
        <v>0</v>
      </c>
      <c r="CA260" s="4" t="b">
        <f t="shared" si="440"/>
        <v>0</v>
      </c>
      <c r="CB260" s="4" t="b">
        <f t="shared" si="441"/>
        <v>0</v>
      </c>
      <c r="CC260" s="4" t="b">
        <f t="shared" si="442"/>
        <v>1</v>
      </c>
      <c r="CD260" s="4" t="b">
        <f t="shared" si="443"/>
        <v>0</v>
      </c>
      <c r="CE260" s="4" t="b">
        <f t="shared" si="444"/>
        <v>1</v>
      </c>
      <c r="CF260" s="4" t="b">
        <f t="shared" si="445"/>
        <v>0</v>
      </c>
      <c r="CG260" s="4" t="b">
        <f t="shared" si="446"/>
        <v>1</v>
      </c>
      <c r="CH260" s="4" t="b">
        <f t="shared" si="447"/>
        <v>0</v>
      </c>
      <c r="CI260" s="4" t="b">
        <f t="shared" si="448"/>
        <v>0</v>
      </c>
      <c r="CJ260" s="4" t="b">
        <f t="shared" si="449"/>
        <v>0</v>
      </c>
      <c r="CK260" s="4" t="b">
        <f t="shared" si="450"/>
        <v>1</v>
      </c>
      <c r="CL260" s="4" t="b">
        <f t="shared" si="451"/>
        <v>0</v>
      </c>
      <c r="CM260" s="4" t="b">
        <f t="shared" si="452"/>
        <v>1</v>
      </c>
      <c r="CN260" s="4" t="b">
        <f t="shared" si="453"/>
        <v>0</v>
      </c>
      <c r="CO260" s="4" t="b">
        <f t="shared" si="454"/>
        <v>0</v>
      </c>
      <c r="CP260" s="4" t="b">
        <f t="shared" si="455"/>
        <v>0</v>
      </c>
      <c r="CQ260" s="4" t="b">
        <f t="shared" si="456"/>
        <v>0</v>
      </c>
      <c r="CR260" s="4" t="b">
        <f t="shared" si="457"/>
        <v>1</v>
      </c>
      <c r="CS260" s="4" t="b">
        <f t="shared" si="458"/>
        <v>0</v>
      </c>
      <c r="CT260" s="4" t="b">
        <f t="shared" si="459"/>
        <v>0</v>
      </c>
      <c r="CU260" s="4" t="b">
        <f t="shared" si="460"/>
        <v>0</v>
      </c>
      <c r="CV260" s="4" t="b">
        <f t="shared" si="461"/>
        <v>0</v>
      </c>
      <c r="CW260" s="4" t="b">
        <f t="shared" si="462"/>
        <v>0</v>
      </c>
      <c r="CX260" s="4" t="b">
        <f t="shared" si="463"/>
        <v>0</v>
      </c>
      <c r="CY260" s="4" t="b">
        <f t="shared" si="464"/>
        <v>0</v>
      </c>
      <c r="CZ260" s="4" t="b">
        <f t="shared" si="465"/>
        <v>0</v>
      </c>
      <c r="DA260" s="4" t="b">
        <f t="shared" si="466"/>
        <v>0</v>
      </c>
      <c r="DB260" s="4" t="b">
        <f t="shared" si="467"/>
        <v>0</v>
      </c>
      <c r="DC260" s="4" t="b">
        <f t="shared" si="468"/>
        <v>0</v>
      </c>
      <c r="DD260" s="4" t="b">
        <f t="shared" si="469"/>
        <v>0</v>
      </c>
    </row>
    <row r="261" spans="1:108">
      <c r="A261" s="4" t="s">
        <v>2127</v>
      </c>
      <c r="C261" t="s">
        <v>2128</v>
      </c>
      <c r="D261" s="4"/>
      <c r="E261" s="4" t="s">
        <v>987</v>
      </c>
      <c r="F261" t="s">
        <v>969</v>
      </c>
      <c r="G261" t="s">
        <v>970</v>
      </c>
      <c r="H261" t="s">
        <v>7428</v>
      </c>
      <c r="I261" t="s">
        <v>7418</v>
      </c>
      <c r="J261" s="4" t="s">
        <v>204</v>
      </c>
      <c r="K261" s="4" t="s">
        <v>205</v>
      </c>
      <c r="L261" s="4" t="s">
        <v>6782</v>
      </c>
      <c r="M261" t="s">
        <v>6079</v>
      </c>
      <c r="N261" s="4" t="s">
        <v>2129</v>
      </c>
      <c r="O261" s="4" t="b">
        <f t="shared" si="376"/>
        <v>1</v>
      </c>
      <c r="P261" s="4" t="b">
        <f t="shared" si="377"/>
        <v>1</v>
      </c>
      <c r="Q261" s="4" t="b">
        <f t="shared" si="378"/>
        <v>1</v>
      </c>
      <c r="R261" s="4" t="b">
        <f t="shared" si="379"/>
        <v>1</v>
      </c>
      <c r="S261" s="4" t="b">
        <f t="shared" si="380"/>
        <v>1</v>
      </c>
      <c r="T261" s="4" t="b">
        <f t="shared" si="381"/>
        <v>1</v>
      </c>
      <c r="U261" s="4" t="b">
        <f t="shared" si="382"/>
        <v>1</v>
      </c>
      <c r="V261" s="4" t="b">
        <f t="shared" si="383"/>
        <v>1</v>
      </c>
      <c r="W261" s="4" t="b">
        <f t="shared" si="384"/>
        <v>0</v>
      </c>
      <c r="X261" s="4" t="b">
        <f t="shared" si="385"/>
        <v>0</v>
      </c>
      <c r="Y261" s="4" t="b">
        <f t="shared" si="386"/>
        <v>1</v>
      </c>
      <c r="Z261" s="4" t="b">
        <f t="shared" si="387"/>
        <v>0</v>
      </c>
      <c r="AA261" s="4" t="b">
        <f t="shared" si="388"/>
        <v>0</v>
      </c>
      <c r="AB261" s="4" t="b">
        <f t="shared" si="389"/>
        <v>0</v>
      </c>
      <c r="AC261" s="4" t="b">
        <f t="shared" si="390"/>
        <v>0</v>
      </c>
      <c r="AD261" s="4" t="b">
        <f t="shared" si="391"/>
        <v>0</v>
      </c>
      <c r="AE261" s="4" t="b">
        <f t="shared" si="392"/>
        <v>0</v>
      </c>
      <c r="AF261" s="4" t="b">
        <f t="shared" si="393"/>
        <v>0</v>
      </c>
      <c r="AG261" s="4" t="b">
        <f t="shared" si="394"/>
        <v>0</v>
      </c>
      <c r="AH261" s="4" t="b">
        <f t="shared" si="395"/>
        <v>1</v>
      </c>
      <c r="AI261" s="4" t="b">
        <f t="shared" si="396"/>
        <v>1</v>
      </c>
      <c r="AJ261" s="4" t="b">
        <f t="shared" si="397"/>
        <v>0</v>
      </c>
      <c r="AK261" s="4" t="b">
        <f t="shared" si="398"/>
        <v>0</v>
      </c>
      <c r="AL261" s="4" t="b">
        <f t="shared" si="399"/>
        <v>0</v>
      </c>
      <c r="AM261" s="4" t="b">
        <f t="shared" si="400"/>
        <v>1</v>
      </c>
      <c r="AN261" s="4" t="b">
        <f t="shared" si="401"/>
        <v>0</v>
      </c>
      <c r="AO261" s="4" t="b">
        <f t="shared" si="402"/>
        <v>0</v>
      </c>
      <c r="AP261" s="4" t="b">
        <f t="shared" si="403"/>
        <v>0</v>
      </c>
      <c r="AQ261" s="4" t="b">
        <f t="shared" si="404"/>
        <v>1</v>
      </c>
      <c r="AR261" s="4" t="b">
        <f t="shared" si="405"/>
        <v>0</v>
      </c>
      <c r="AS261" s="4" t="b">
        <f t="shared" si="406"/>
        <v>0</v>
      </c>
      <c r="AT261" s="4" t="b">
        <f t="shared" si="407"/>
        <v>1</v>
      </c>
      <c r="AU261" s="4" t="b">
        <f t="shared" si="408"/>
        <v>0</v>
      </c>
      <c r="AV261" s="4" t="b">
        <f t="shared" si="409"/>
        <v>0</v>
      </c>
      <c r="AW261" s="4" t="b">
        <f t="shared" si="410"/>
        <v>0</v>
      </c>
      <c r="AX261" s="4" t="b">
        <f t="shared" si="411"/>
        <v>0</v>
      </c>
      <c r="AY261" s="4" t="b">
        <f t="shared" si="412"/>
        <v>0</v>
      </c>
      <c r="AZ261" s="4" t="b">
        <f t="shared" si="413"/>
        <v>0</v>
      </c>
      <c r="BA261" s="4" t="b">
        <f t="shared" si="414"/>
        <v>0</v>
      </c>
      <c r="BB261" s="4" t="b">
        <f t="shared" si="415"/>
        <v>0</v>
      </c>
      <c r="BC261" s="4" t="b">
        <f t="shared" si="416"/>
        <v>0</v>
      </c>
      <c r="BD261" s="4" t="b">
        <f t="shared" si="417"/>
        <v>0</v>
      </c>
      <c r="BE261" s="4" t="b">
        <f t="shared" si="418"/>
        <v>0</v>
      </c>
      <c r="BF261" s="4" t="b">
        <f t="shared" si="419"/>
        <v>0</v>
      </c>
      <c r="BG261" s="4" t="b">
        <f t="shared" si="420"/>
        <v>0</v>
      </c>
      <c r="BH261" s="4" t="b">
        <f t="shared" si="421"/>
        <v>0</v>
      </c>
      <c r="BI261" s="4" t="b">
        <f t="shared" si="422"/>
        <v>0</v>
      </c>
      <c r="BJ261" s="4" t="b">
        <f t="shared" si="423"/>
        <v>0</v>
      </c>
      <c r="BK261" s="4" t="b">
        <f t="shared" si="424"/>
        <v>0</v>
      </c>
      <c r="BL261" s="4" t="b">
        <f t="shared" si="425"/>
        <v>0</v>
      </c>
      <c r="BM261" s="4" t="b">
        <f t="shared" si="426"/>
        <v>0</v>
      </c>
      <c r="BN261" s="4" t="b">
        <f t="shared" si="427"/>
        <v>1</v>
      </c>
      <c r="BO261" s="4" t="b">
        <f t="shared" si="428"/>
        <v>0</v>
      </c>
      <c r="BP261" s="4" t="b">
        <f t="shared" si="429"/>
        <v>1</v>
      </c>
      <c r="BQ261" s="4" t="b">
        <f t="shared" si="430"/>
        <v>0</v>
      </c>
      <c r="BR261" s="4" t="b">
        <f t="shared" si="431"/>
        <v>0</v>
      </c>
      <c r="BS261" s="4" t="b">
        <f t="shared" si="432"/>
        <v>1</v>
      </c>
      <c r="BT261" s="4" t="b">
        <f t="shared" si="433"/>
        <v>0</v>
      </c>
      <c r="BU261" s="4" t="b">
        <f t="shared" si="434"/>
        <v>0</v>
      </c>
      <c r="BV261" s="4" t="b">
        <f t="shared" si="435"/>
        <v>0</v>
      </c>
      <c r="BW261" s="4" t="b">
        <f t="shared" si="436"/>
        <v>0</v>
      </c>
      <c r="BX261" s="4" t="b">
        <f t="shared" si="437"/>
        <v>0</v>
      </c>
      <c r="BY261" s="4" t="b">
        <f t="shared" si="438"/>
        <v>0</v>
      </c>
      <c r="BZ261" s="4" t="b">
        <f t="shared" si="439"/>
        <v>0</v>
      </c>
      <c r="CA261" s="4" t="b">
        <f t="shared" si="440"/>
        <v>0</v>
      </c>
      <c r="CB261" s="4" t="b">
        <f t="shared" si="441"/>
        <v>0</v>
      </c>
      <c r="CC261" s="4" t="b">
        <f t="shared" si="442"/>
        <v>1</v>
      </c>
      <c r="CD261" s="4" t="b">
        <f t="shared" si="443"/>
        <v>0</v>
      </c>
      <c r="CE261" s="4" t="b">
        <f t="shared" si="444"/>
        <v>0</v>
      </c>
      <c r="CF261" s="4" t="b">
        <f t="shared" si="445"/>
        <v>0</v>
      </c>
      <c r="CG261" s="4" t="b">
        <f t="shared" si="446"/>
        <v>1</v>
      </c>
      <c r="CH261" s="4" t="b">
        <f t="shared" si="447"/>
        <v>0</v>
      </c>
      <c r="CI261" s="4" t="b">
        <f t="shared" si="448"/>
        <v>0</v>
      </c>
      <c r="CJ261" s="4" t="b">
        <f t="shared" si="449"/>
        <v>0</v>
      </c>
      <c r="CK261" s="4" t="b">
        <f t="shared" si="450"/>
        <v>0</v>
      </c>
      <c r="CL261" s="4" t="b">
        <f t="shared" si="451"/>
        <v>0</v>
      </c>
      <c r="CM261" s="4" t="b">
        <f t="shared" si="452"/>
        <v>0</v>
      </c>
      <c r="CN261" s="4" t="b">
        <f t="shared" si="453"/>
        <v>0</v>
      </c>
      <c r="CO261" s="4" t="b">
        <f t="shared" si="454"/>
        <v>1</v>
      </c>
      <c r="CP261" s="4" t="b">
        <f t="shared" si="455"/>
        <v>0</v>
      </c>
      <c r="CQ261" s="4" t="b">
        <f t="shared" si="456"/>
        <v>0</v>
      </c>
      <c r="CR261" s="4" t="b">
        <f t="shared" si="457"/>
        <v>0</v>
      </c>
      <c r="CS261" s="4" t="b">
        <f t="shared" si="458"/>
        <v>0</v>
      </c>
      <c r="CT261" s="4" t="b">
        <f t="shared" si="459"/>
        <v>0</v>
      </c>
      <c r="CU261" s="4" t="b">
        <f t="shared" si="460"/>
        <v>0</v>
      </c>
      <c r="CV261" s="4" t="b">
        <f t="shared" si="461"/>
        <v>0</v>
      </c>
      <c r="CW261" s="4" t="b">
        <f t="shared" si="462"/>
        <v>0</v>
      </c>
      <c r="CX261" s="4" t="b">
        <f t="shared" si="463"/>
        <v>0</v>
      </c>
      <c r="CY261" s="4" t="b">
        <f t="shared" si="464"/>
        <v>0</v>
      </c>
      <c r="CZ261" s="4" t="b">
        <f t="shared" si="465"/>
        <v>1</v>
      </c>
      <c r="DA261" s="4" t="b">
        <f t="shared" si="466"/>
        <v>0</v>
      </c>
      <c r="DB261" s="4" t="b">
        <f t="shared" si="467"/>
        <v>0</v>
      </c>
      <c r="DC261" s="4" t="b">
        <f t="shared" si="468"/>
        <v>0</v>
      </c>
      <c r="DD261" s="4" t="b">
        <f t="shared" si="469"/>
        <v>0</v>
      </c>
    </row>
    <row r="262" spans="1:108">
      <c r="A262" t="s">
        <v>2130</v>
      </c>
      <c r="C262" t="s">
        <v>2128</v>
      </c>
      <c r="E262" t="s">
        <v>987</v>
      </c>
      <c r="F262" t="s">
        <v>969</v>
      </c>
      <c r="G262" t="s">
        <v>970</v>
      </c>
      <c r="H262" t="s">
        <v>7428</v>
      </c>
      <c r="I262" t="s">
        <v>7418</v>
      </c>
      <c r="J262" t="s">
        <v>355</v>
      </c>
      <c r="K262" t="s">
        <v>136</v>
      </c>
      <c r="L262" t="s">
        <v>6783</v>
      </c>
      <c r="M262" t="s">
        <v>6079</v>
      </c>
      <c r="N262" t="s">
        <v>2131</v>
      </c>
      <c r="O262" t="b">
        <f t="shared" si="376"/>
        <v>1</v>
      </c>
      <c r="P262" t="b">
        <f t="shared" si="377"/>
        <v>0</v>
      </c>
      <c r="Q262" t="b">
        <f t="shared" si="378"/>
        <v>1</v>
      </c>
      <c r="R262" t="b">
        <f t="shared" si="379"/>
        <v>1</v>
      </c>
      <c r="S262" t="b">
        <f t="shared" si="380"/>
        <v>1</v>
      </c>
      <c r="T262" t="b">
        <f t="shared" si="381"/>
        <v>0</v>
      </c>
      <c r="U262" t="b">
        <f t="shared" si="382"/>
        <v>1</v>
      </c>
      <c r="V262" t="b">
        <f t="shared" si="383"/>
        <v>0</v>
      </c>
      <c r="W262" t="b">
        <f t="shared" si="384"/>
        <v>0</v>
      </c>
      <c r="X262" t="b">
        <f t="shared" si="385"/>
        <v>0</v>
      </c>
      <c r="Y262" t="b">
        <f t="shared" si="386"/>
        <v>1</v>
      </c>
      <c r="Z262" t="b">
        <f t="shared" si="387"/>
        <v>0</v>
      </c>
      <c r="AA262" t="b">
        <f t="shared" si="388"/>
        <v>0</v>
      </c>
      <c r="AB262" t="b">
        <f t="shared" si="389"/>
        <v>0</v>
      </c>
      <c r="AC262" t="b">
        <f t="shared" si="390"/>
        <v>0</v>
      </c>
      <c r="AD262" t="b">
        <f t="shared" si="391"/>
        <v>0</v>
      </c>
      <c r="AE262" t="b">
        <f t="shared" si="392"/>
        <v>0</v>
      </c>
      <c r="AF262" t="b">
        <f t="shared" si="393"/>
        <v>0</v>
      </c>
      <c r="AG262" t="b">
        <f t="shared" si="394"/>
        <v>0</v>
      </c>
      <c r="AH262" t="b">
        <f t="shared" si="395"/>
        <v>1</v>
      </c>
      <c r="AI262" t="b">
        <f t="shared" si="396"/>
        <v>0</v>
      </c>
      <c r="AJ262" t="b">
        <f t="shared" si="397"/>
        <v>0</v>
      </c>
      <c r="AK262" t="b">
        <f t="shared" si="398"/>
        <v>0</v>
      </c>
      <c r="AL262" t="b">
        <f t="shared" si="399"/>
        <v>0</v>
      </c>
      <c r="AM262" t="b">
        <f t="shared" si="400"/>
        <v>0</v>
      </c>
      <c r="AN262" t="b">
        <f t="shared" si="401"/>
        <v>0</v>
      </c>
      <c r="AO262" t="b">
        <f t="shared" si="402"/>
        <v>0</v>
      </c>
      <c r="AP262" t="b">
        <f t="shared" si="403"/>
        <v>0</v>
      </c>
      <c r="AQ262" t="b">
        <f t="shared" si="404"/>
        <v>0</v>
      </c>
      <c r="AR262" t="b">
        <f t="shared" si="405"/>
        <v>0</v>
      </c>
      <c r="AS262" t="b">
        <f t="shared" si="406"/>
        <v>0</v>
      </c>
      <c r="AT262" t="b">
        <f t="shared" si="407"/>
        <v>1</v>
      </c>
      <c r="AU262" t="b">
        <f t="shared" si="408"/>
        <v>0</v>
      </c>
      <c r="AV262" t="b">
        <f t="shared" si="409"/>
        <v>0</v>
      </c>
      <c r="AW262" t="b">
        <f t="shared" si="410"/>
        <v>0</v>
      </c>
      <c r="AX262" t="b">
        <f t="shared" si="411"/>
        <v>0</v>
      </c>
      <c r="AY262" t="b">
        <f t="shared" si="412"/>
        <v>0</v>
      </c>
      <c r="AZ262" t="b">
        <f t="shared" si="413"/>
        <v>0</v>
      </c>
      <c r="BA262" t="b">
        <f t="shared" si="414"/>
        <v>0</v>
      </c>
      <c r="BB262" t="b">
        <f t="shared" si="415"/>
        <v>0</v>
      </c>
      <c r="BC262" t="b">
        <f t="shared" si="416"/>
        <v>0</v>
      </c>
      <c r="BD262" t="b">
        <f t="shared" si="417"/>
        <v>0</v>
      </c>
      <c r="BE262" t="b">
        <f t="shared" si="418"/>
        <v>0</v>
      </c>
      <c r="BF262" t="b">
        <f t="shared" si="419"/>
        <v>0</v>
      </c>
      <c r="BG262" t="b">
        <f t="shared" si="420"/>
        <v>0</v>
      </c>
      <c r="BH262" t="b">
        <f t="shared" si="421"/>
        <v>0</v>
      </c>
      <c r="BI262" t="b">
        <f t="shared" si="422"/>
        <v>0</v>
      </c>
      <c r="BJ262" t="b">
        <f t="shared" si="423"/>
        <v>0</v>
      </c>
      <c r="BK262" t="b">
        <f t="shared" si="424"/>
        <v>0</v>
      </c>
      <c r="BL262" t="b">
        <f t="shared" si="425"/>
        <v>1</v>
      </c>
      <c r="BM262" t="b">
        <f t="shared" si="426"/>
        <v>0</v>
      </c>
      <c r="BN262" t="b">
        <f t="shared" si="427"/>
        <v>1</v>
      </c>
      <c r="BO262" t="b">
        <f t="shared" si="428"/>
        <v>0</v>
      </c>
      <c r="BP262" t="b">
        <f t="shared" si="429"/>
        <v>0</v>
      </c>
      <c r="BQ262" t="b">
        <f t="shared" si="430"/>
        <v>1</v>
      </c>
      <c r="BR262" t="b">
        <f t="shared" si="431"/>
        <v>0</v>
      </c>
      <c r="BS262" t="b">
        <f t="shared" si="432"/>
        <v>0</v>
      </c>
      <c r="BT262" t="b">
        <f t="shared" si="433"/>
        <v>0</v>
      </c>
      <c r="BU262" t="b">
        <f t="shared" si="434"/>
        <v>0</v>
      </c>
      <c r="BV262" t="b">
        <f t="shared" si="435"/>
        <v>0</v>
      </c>
      <c r="BW262" t="b">
        <f t="shared" si="436"/>
        <v>0</v>
      </c>
      <c r="BX262" t="b">
        <f t="shared" si="437"/>
        <v>0</v>
      </c>
      <c r="BY262" t="b">
        <f t="shared" si="438"/>
        <v>0</v>
      </c>
      <c r="BZ262" t="b">
        <f t="shared" si="439"/>
        <v>0</v>
      </c>
      <c r="CA262" t="b">
        <f t="shared" si="440"/>
        <v>0</v>
      </c>
      <c r="CB262" t="b">
        <f t="shared" si="441"/>
        <v>0</v>
      </c>
      <c r="CC262" t="b">
        <f t="shared" si="442"/>
        <v>0</v>
      </c>
      <c r="CD262" t="b">
        <f t="shared" si="443"/>
        <v>0</v>
      </c>
      <c r="CE262" t="b">
        <f t="shared" si="444"/>
        <v>0</v>
      </c>
      <c r="CF262" t="b">
        <f t="shared" si="445"/>
        <v>0</v>
      </c>
      <c r="CG262" t="b">
        <f t="shared" si="446"/>
        <v>1</v>
      </c>
      <c r="CH262" t="b">
        <f t="shared" si="447"/>
        <v>0</v>
      </c>
      <c r="CI262" t="b">
        <f t="shared" si="448"/>
        <v>0</v>
      </c>
      <c r="CJ262" t="b">
        <f t="shared" si="449"/>
        <v>0</v>
      </c>
      <c r="CK262" t="b">
        <f t="shared" si="450"/>
        <v>0</v>
      </c>
      <c r="CL262" t="b">
        <f t="shared" si="451"/>
        <v>0</v>
      </c>
      <c r="CM262" t="b">
        <f t="shared" si="452"/>
        <v>1</v>
      </c>
      <c r="CN262" t="b">
        <f t="shared" si="453"/>
        <v>0</v>
      </c>
      <c r="CO262" t="b">
        <f t="shared" si="454"/>
        <v>0</v>
      </c>
      <c r="CP262" t="b">
        <f t="shared" si="455"/>
        <v>0</v>
      </c>
      <c r="CQ262" t="b">
        <f t="shared" si="456"/>
        <v>0</v>
      </c>
      <c r="CR262" t="b">
        <f t="shared" si="457"/>
        <v>0</v>
      </c>
      <c r="CS262" t="b">
        <f t="shared" si="458"/>
        <v>0</v>
      </c>
      <c r="CT262" t="b">
        <f t="shared" si="459"/>
        <v>0</v>
      </c>
      <c r="CU262" t="b">
        <f t="shared" si="460"/>
        <v>0</v>
      </c>
      <c r="CV262" t="b">
        <f t="shared" si="461"/>
        <v>0</v>
      </c>
      <c r="CW262" t="b">
        <f t="shared" si="462"/>
        <v>0</v>
      </c>
      <c r="CX262" t="b">
        <f t="shared" si="463"/>
        <v>0</v>
      </c>
      <c r="CY262" t="b">
        <f t="shared" si="464"/>
        <v>0</v>
      </c>
      <c r="CZ262" t="b">
        <f t="shared" si="465"/>
        <v>0</v>
      </c>
      <c r="DA262" t="b">
        <f t="shared" si="466"/>
        <v>0</v>
      </c>
      <c r="DB262" t="b">
        <f t="shared" si="467"/>
        <v>0</v>
      </c>
      <c r="DC262" t="b">
        <f t="shared" si="468"/>
        <v>0</v>
      </c>
      <c r="DD262" t="b">
        <f t="shared" si="469"/>
        <v>0</v>
      </c>
    </row>
    <row r="263" spans="1:108">
      <c r="A263" t="s">
        <v>2163</v>
      </c>
      <c r="C263" t="s">
        <v>2164</v>
      </c>
      <c r="E263" t="s">
        <v>987</v>
      </c>
      <c r="F263" t="s">
        <v>969</v>
      </c>
      <c r="G263" t="s">
        <v>970</v>
      </c>
      <c r="H263" t="s">
        <v>7428</v>
      </c>
      <c r="I263" t="s">
        <v>7418</v>
      </c>
      <c r="J263" t="s">
        <v>113</v>
      </c>
      <c r="K263" t="s">
        <v>114</v>
      </c>
      <c r="L263" t="s">
        <v>6795</v>
      </c>
      <c r="M263" t="s">
        <v>6079</v>
      </c>
      <c r="N263" t="s">
        <v>2165</v>
      </c>
      <c r="O263" t="b">
        <f t="shared" si="376"/>
        <v>1</v>
      </c>
      <c r="P263" t="b">
        <f t="shared" si="377"/>
        <v>1</v>
      </c>
      <c r="Q263" t="b">
        <f t="shared" si="378"/>
        <v>1</v>
      </c>
      <c r="R263" t="b">
        <f t="shared" si="379"/>
        <v>1</v>
      </c>
      <c r="S263" t="b">
        <f t="shared" si="380"/>
        <v>1</v>
      </c>
      <c r="T263" t="b">
        <f t="shared" si="381"/>
        <v>0</v>
      </c>
      <c r="U263" t="b">
        <f t="shared" si="382"/>
        <v>1</v>
      </c>
      <c r="V263" t="b">
        <f t="shared" si="383"/>
        <v>1</v>
      </c>
      <c r="W263" t="b">
        <f t="shared" si="384"/>
        <v>0</v>
      </c>
      <c r="X263" t="b">
        <f t="shared" si="385"/>
        <v>1</v>
      </c>
      <c r="Y263" t="b">
        <f t="shared" si="386"/>
        <v>1</v>
      </c>
      <c r="Z263" t="b">
        <f t="shared" si="387"/>
        <v>0</v>
      </c>
      <c r="AA263" t="b">
        <f t="shared" si="388"/>
        <v>1</v>
      </c>
      <c r="AB263" t="b">
        <f t="shared" si="389"/>
        <v>1</v>
      </c>
      <c r="AC263" t="b">
        <f t="shared" si="390"/>
        <v>0</v>
      </c>
      <c r="AD263" t="b">
        <f t="shared" si="391"/>
        <v>0</v>
      </c>
      <c r="AE263" t="b">
        <f t="shared" si="392"/>
        <v>0</v>
      </c>
      <c r="AF263" t="b">
        <f t="shared" si="393"/>
        <v>0</v>
      </c>
      <c r="AG263" t="b">
        <f t="shared" si="394"/>
        <v>0</v>
      </c>
      <c r="AH263" t="b">
        <f t="shared" si="395"/>
        <v>0</v>
      </c>
      <c r="AI263" t="b">
        <f t="shared" si="396"/>
        <v>1</v>
      </c>
      <c r="AJ263" t="b">
        <f t="shared" si="397"/>
        <v>0</v>
      </c>
      <c r="AK263" t="b">
        <f t="shared" si="398"/>
        <v>0</v>
      </c>
      <c r="AL263" t="b">
        <f t="shared" si="399"/>
        <v>0</v>
      </c>
      <c r="AM263" t="b">
        <f t="shared" si="400"/>
        <v>0</v>
      </c>
      <c r="AN263" t="b">
        <f t="shared" si="401"/>
        <v>0</v>
      </c>
      <c r="AO263" t="b">
        <f t="shared" si="402"/>
        <v>0</v>
      </c>
      <c r="AP263" t="b">
        <f t="shared" si="403"/>
        <v>0</v>
      </c>
      <c r="AQ263" t="b">
        <f t="shared" si="404"/>
        <v>0</v>
      </c>
      <c r="AR263" t="b">
        <f t="shared" si="405"/>
        <v>0</v>
      </c>
      <c r="AS263" t="b">
        <f t="shared" si="406"/>
        <v>0</v>
      </c>
      <c r="AT263" t="b">
        <f t="shared" si="407"/>
        <v>1</v>
      </c>
      <c r="AU263" t="b">
        <f t="shared" si="408"/>
        <v>0</v>
      </c>
      <c r="AV263" t="b">
        <f t="shared" si="409"/>
        <v>1</v>
      </c>
      <c r="AW263" t="b">
        <f t="shared" si="410"/>
        <v>1</v>
      </c>
      <c r="AX263" t="b">
        <f t="shared" si="411"/>
        <v>1</v>
      </c>
      <c r="AY263" t="b">
        <f t="shared" si="412"/>
        <v>0</v>
      </c>
      <c r="AZ263" t="b">
        <f t="shared" si="413"/>
        <v>0</v>
      </c>
      <c r="BA263" t="b">
        <f t="shared" si="414"/>
        <v>0</v>
      </c>
      <c r="BB263" t="b">
        <f t="shared" si="415"/>
        <v>0</v>
      </c>
      <c r="BC263" t="b">
        <f t="shared" si="416"/>
        <v>1</v>
      </c>
      <c r="BD263" t="b">
        <f t="shared" si="417"/>
        <v>0</v>
      </c>
      <c r="BE263" t="b">
        <f t="shared" si="418"/>
        <v>0</v>
      </c>
      <c r="BF263" t="b">
        <f t="shared" si="419"/>
        <v>1</v>
      </c>
      <c r="BG263" t="b">
        <f t="shared" si="420"/>
        <v>0</v>
      </c>
      <c r="BH263" t="b">
        <f t="shared" si="421"/>
        <v>0</v>
      </c>
      <c r="BI263" t="b">
        <f t="shared" si="422"/>
        <v>0</v>
      </c>
      <c r="BJ263" t="b">
        <f t="shared" si="423"/>
        <v>0</v>
      </c>
      <c r="BK263" t="b">
        <f t="shared" si="424"/>
        <v>0</v>
      </c>
      <c r="BL263" t="b">
        <f t="shared" si="425"/>
        <v>1</v>
      </c>
      <c r="BM263" t="b">
        <f t="shared" si="426"/>
        <v>1</v>
      </c>
      <c r="BN263" t="b">
        <f t="shared" si="427"/>
        <v>0</v>
      </c>
      <c r="BO263" t="b">
        <f t="shared" si="428"/>
        <v>1</v>
      </c>
      <c r="BP263" t="b">
        <f t="shared" si="429"/>
        <v>0</v>
      </c>
      <c r="BQ263" t="b">
        <f t="shared" si="430"/>
        <v>0</v>
      </c>
      <c r="BR263" t="b">
        <f t="shared" si="431"/>
        <v>0</v>
      </c>
      <c r="BS263" t="b">
        <f t="shared" si="432"/>
        <v>0</v>
      </c>
      <c r="BT263" t="b">
        <f t="shared" si="433"/>
        <v>1</v>
      </c>
      <c r="BU263" t="b">
        <f t="shared" si="434"/>
        <v>1</v>
      </c>
      <c r="BV263" t="b">
        <f t="shared" si="435"/>
        <v>0</v>
      </c>
      <c r="BW263" t="b">
        <f t="shared" si="436"/>
        <v>0</v>
      </c>
      <c r="BX263" t="b">
        <f t="shared" si="437"/>
        <v>0</v>
      </c>
      <c r="BY263" t="b">
        <f t="shared" si="438"/>
        <v>0</v>
      </c>
      <c r="BZ263" t="b">
        <f t="shared" si="439"/>
        <v>0</v>
      </c>
      <c r="CA263" t="b">
        <f t="shared" si="440"/>
        <v>0</v>
      </c>
      <c r="CB263" t="b">
        <f t="shared" si="441"/>
        <v>0</v>
      </c>
      <c r="CC263" t="b">
        <f t="shared" si="442"/>
        <v>0</v>
      </c>
      <c r="CD263" t="b">
        <f t="shared" si="443"/>
        <v>0</v>
      </c>
      <c r="CE263" t="b">
        <f t="shared" si="444"/>
        <v>0</v>
      </c>
      <c r="CF263" t="b">
        <f t="shared" si="445"/>
        <v>0</v>
      </c>
      <c r="CG263" t="b">
        <f t="shared" si="446"/>
        <v>1</v>
      </c>
      <c r="CH263" t="b">
        <f t="shared" si="447"/>
        <v>0</v>
      </c>
      <c r="CI263" t="b">
        <f t="shared" si="448"/>
        <v>0</v>
      </c>
      <c r="CJ263" t="b">
        <f t="shared" si="449"/>
        <v>0</v>
      </c>
      <c r="CK263" t="b">
        <f t="shared" si="450"/>
        <v>0</v>
      </c>
      <c r="CL263" t="b">
        <f t="shared" si="451"/>
        <v>0</v>
      </c>
      <c r="CM263" t="b">
        <f t="shared" si="452"/>
        <v>0</v>
      </c>
      <c r="CN263" t="b">
        <f t="shared" si="453"/>
        <v>0</v>
      </c>
      <c r="CO263" t="b">
        <f t="shared" si="454"/>
        <v>1</v>
      </c>
      <c r="CP263" t="b">
        <f t="shared" si="455"/>
        <v>0</v>
      </c>
      <c r="CQ263" t="b">
        <f t="shared" si="456"/>
        <v>0</v>
      </c>
      <c r="CR263" t="b">
        <f t="shared" si="457"/>
        <v>0</v>
      </c>
      <c r="CS263" t="b">
        <f t="shared" si="458"/>
        <v>0</v>
      </c>
      <c r="CT263" t="b">
        <f t="shared" si="459"/>
        <v>0</v>
      </c>
      <c r="CU263" t="b">
        <f t="shared" si="460"/>
        <v>0</v>
      </c>
      <c r="CV263" t="b">
        <f t="shared" si="461"/>
        <v>1</v>
      </c>
      <c r="CW263" t="b">
        <f t="shared" si="462"/>
        <v>0</v>
      </c>
      <c r="CX263" t="b">
        <f t="shared" si="463"/>
        <v>0</v>
      </c>
      <c r="CY263" t="b">
        <f t="shared" si="464"/>
        <v>0</v>
      </c>
      <c r="CZ263" t="b">
        <f t="shared" si="465"/>
        <v>0</v>
      </c>
      <c r="DA263" t="b">
        <f t="shared" si="466"/>
        <v>0</v>
      </c>
      <c r="DB263" t="b">
        <f t="shared" si="467"/>
        <v>0</v>
      </c>
      <c r="DC263" t="b">
        <f t="shared" si="468"/>
        <v>0</v>
      </c>
      <c r="DD263" t="b">
        <f t="shared" si="469"/>
        <v>0</v>
      </c>
    </row>
    <row r="264" spans="1:108">
      <c r="A264" t="s">
        <v>2185</v>
      </c>
      <c r="C264" t="s">
        <v>2186</v>
      </c>
      <c r="E264" t="s">
        <v>987</v>
      </c>
      <c r="F264" t="s">
        <v>969</v>
      </c>
      <c r="G264" t="s">
        <v>970</v>
      </c>
      <c r="H264" t="s">
        <v>7428</v>
      </c>
      <c r="I264" t="s">
        <v>7418</v>
      </c>
      <c r="J264" t="s">
        <v>204</v>
      </c>
      <c r="K264" t="s">
        <v>205</v>
      </c>
      <c r="L264" t="s">
        <v>6799</v>
      </c>
      <c r="M264" t="s">
        <v>2187</v>
      </c>
      <c r="N264" t="s">
        <v>1268</v>
      </c>
      <c r="O264" t="b">
        <f t="shared" si="376"/>
        <v>1</v>
      </c>
      <c r="P264" t="b">
        <f t="shared" si="377"/>
        <v>1</v>
      </c>
      <c r="Q264" t="b">
        <f t="shared" si="378"/>
        <v>0</v>
      </c>
      <c r="R264" t="b">
        <f t="shared" si="379"/>
        <v>0</v>
      </c>
      <c r="S264" t="b">
        <f t="shared" si="380"/>
        <v>1</v>
      </c>
      <c r="T264" t="b">
        <f t="shared" si="381"/>
        <v>0</v>
      </c>
      <c r="U264" t="b">
        <f t="shared" si="382"/>
        <v>0</v>
      </c>
      <c r="V264" t="b">
        <f t="shared" si="383"/>
        <v>0</v>
      </c>
      <c r="W264" t="b">
        <f t="shared" si="384"/>
        <v>0</v>
      </c>
      <c r="X264" t="b">
        <f t="shared" si="385"/>
        <v>0</v>
      </c>
      <c r="Y264" t="b">
        <f t="shared" si="386"/>
        <v>0</v>
      </c>
      <c r="Z264" t="b">
        <f t="shared" si="387"/>
        <v>0</v>
      </c>
      <c r="AA264" t="b">
        <f t="shared" si="388"/>
        <v>0</v>
      </c>
      <c r="AB264" t="b">
        <f t="shared" si="389"/>
        <v>0</v>
      </c>
      <c r="AC264" t="b">
        <f t="shared" si="390"/>
        <v>0</v>
      </c>
      <c r="AD264" t="b">
        <f t="shared" si="391"/>
        <v>0</v>
      </c>
      <c r="AE264" t="b">
        <f t="shared" si="392"/>
        <v>0</v>
      </c>
      <c r="AF264" t="b">
        <f t="shared" si="393"/>
        <v>0</v>
      </c>
      <c r="AG264" t="b">
        <f t="shared" si="394"/>
        <v>0</v>
      </c>
      <c r="AH264" t="b">
        <f t="shared" si="395"/>
        <v>0</v>
      </c>
      <c r="AI264" t="b">
        <f t="shared" si="396"/>
        <v>1</v>
      </c>
      <c r="AJ264" t="b">
        <f t="shared" si="397"/>
        <v>0</v>
      </c>
      <c r="AK264" t="b">
        <f t="shared" si="398"/>
        <v>0</v>
      </c>
      <c r="AL264" t="b">
        <f t="shared" si="399"/>
        <v>0</v>
      </c>
      <c r="AM264" t="b">
        <f t="shared" si="400"/>
        <v>0</v>
      </c>
      <c r="AN264" t="b">
        <f t="shared" si="401"/>
        <v>0</v>
      </c>
      <c r="AO264" t="b">
        <f t="shared" si="402"/>
        <v>0</v>
      </c>
      <c r="AP264" t="b">
        <f t="shared" si="403"/>
        <v>0</v>
      </c>
      <c r="AQ264" t="b">
        <f t="shared" si="404"/>
        <v>0</v>
      </c>
      <c r="AR264" t="b">
        <f t="shared" si="405"/>
        <v>0</v>
      </c>
      <c r="AS264" t="b">
        <f t="shared" si="406"/>
        <v>0</v>
      </c>
      <c r="AT264" t="b">
        <f t="shared" si="407"/>
        <v>0</v>
      </c>
      <c r="AU264" t="b">
        <f t="shared" si="408"/>
        <v>0</v>
      </c>
      <c r="AV264" t="b">
        <f t="shared" si="409"/>
        <v>0</v>
      </c>
      <c r="AW264" t="b">
        <f t="shared" si="410"/>
        <v>0</v>
      </c>
      <c r="AX264" t="b">
        <f t="shared" si="411"/>
        <v>0</v>
      </c>
      <c r="AY264" t="b">
        <f t="shared" si="412"/>
        <v>0</v>
      </c>
      <c r="AZ264" t="b">
        <f t="shared" si="413"/>
        <v>0</v>
      </c>
      <c r="BA264" t="b">
        <f t="shared" si="414"/>
        <v>0</v>
      </c>
      <c r="BB264" t="b">
        <f t="shared" si="415"/>
        <v>0</v>
      </c>
      <c r="BC264" t="b">
        <f t="shared" si="416"/>
        <v>0</v>
      </c>
      <c r="BD264" t="b">
        <f t="shared" si="417"/>
        <v>0</v>
      </c>
      <c r="BE264" t="b">
        <f t="shared" si="418"/>
        <v>0</v>
      </c>
      <c r="BF264" t="b">
        <f t="shared" si="419"/>
        <v>0</v>
      </c>
      <c r="BG264" t="b">
        <f t="shared" si="420"/>
        <v>0</v>
      </c>
      <c r="BH264" t="b">
        <f t="shared" si="421"/>
        <v>0</v>
      </c>
      <c r="BI264" t="b">
        <f t="shared" si="422"/>
        <v>0</v>
      </c>
      <c r="BJ264" t="b">
        <f t="shared" si="423"/>
        <v>0</v>
      </c>
      <c r="BK264" t="b">
        <f t="shared" si="424"/>
        <v>0</v>
      </c>
      <c r="BL264" t="b">
        <f t="shared" si="425"/>
        <v>0</v>
      </c>
      <c r="BM264" t="b">
        <f t="shared" si="426"/>
        <v>0</v>
      </c>
      <c r="BN264" t="b">
        <f t="shared" si="427"/>
        <v>0</v>
      </c>
      <c r="BO264" t="b">
        <f t="shared" si="428"/>
        <v>0</v>
      </c>
      <c r="BP264" t="b">
        <f t="shared" si="429"/>
        <v>0</v>
      </c>
      <c r="BQ264" t="b">
        <f t="shared" si="430"/>
        <v>0</v>
      </c>
      <c r="BR264" t="b">
        <f t="shared" si="431"/>
        <v>0</v>
      </c>
      <c r="BS264" t="b">
        <f t="shared" si="432"/>
        <v>0</v>
      </c>
      <c r="BT264" t="b">
        <f t="shared" si="433"/>
        <v>0</v>
      </c>
      <c r="BU264" t="b">
        <f t="shared" si="434"/>
        <v>0</v>
      </c>
      <c r="BV264" t="b">
        <f t="shared" si="435"/>
        <v>0</v>
      </c>
      <c r="BW264" t="b">
        <f t="shared" si="436"/>
        <v>0</v>
      </c>
      <c r="BX264" t="b">
        <f t="shared" si="437"/>
        <v>0</v>
      </c>
      <c r="BY264" t="b">
        <f t="shared" si="438"/>
        <v>0</v>
      </c>
      <c r="BZ264" t="b">
        <f t="shared" si="439"/>
        <v>0</v>
      </c>
      <c r="CA264" t="b">
        <f t="shared" si="440"/>
        <v>0</v>
      </c>
      <c r="CB264" t="b">
        <f t="shared" si="441"/>
        <v>0</v>
      </c>
      <c r="CC264" t="b">
        <f t="shared" si="442"/>
        <v>0</v>
      </c>
      <c r="CD264" t="b">
        <f t="shared" si="443"/>
        <v>0</v>
      </c>
      <c r="CE264" t="b">
        <f t="shared" si="444"/>
        <v>0</v>
      </c>
      <c r="CF264" t="b">
        <f t="shared" si="445"/>
        <v>0</v>
      </c>
      <c r="CG264" t="b">
        <f t="shared" si="446"/>
        <v>1</v>
      </c>
      <c r="CH264" t="b">
        <f t="shared" si="447"/>
        <v>0</v>
      </c>
      <c r="CI264" t="b">
        <f t="shared" si="448"/>
        <v>0</v>
      </c>
      <c r="CJ264" t="b">
        <f t="shared" si="449"/>
        <v>0</v>
      </c>
      <c r="CK264" t="b">
        <f t="shared" si="450"/>
        <v>0</v>
      </c>
      <c r="CL264" t="b">
        <f t="shared" si="451"/>
        <v>0</v>
      </c>
      <c r="CM264" t="b">
        <f t="shared" si="452"/>
        <v>0</v>
      </c>
      <c r="CN264" t="b">
        <f t="shared" si="453"/>
        <v>0</v>
      </c>
      <c r="CO264" t="b">
        <f t="shared" si="454"/>
        <v>0</v>
      </c>
      <c r="CP264" t="b">
        <f t="shared" si="455"/>
        <v>0</v>
      </c>
      <c r="CQ264" t="b">
        <f t="shared" si="456"/>
        <v>0</v>
      </c>
      <c r="CR264" t="b">
        <f t="shared" si="457"/>
        <v>0</v>
      </c>
      <c r="CS264" t="b">
        <f t="shared" si="458"/>
        <v>0</v>
      </c>
      <c r="CT264" t="b">
        <f t="shared" si="459"/>
        <v>0</v>
      </c>
      <c r="CU264" t="b">
        <f t="shared" si="460"/>
        <v>0</v>
      </c>
      <c r="CV264" t="b">
        <f t="shared" si="461"/>
        <v>0</v>
      </c>
      <c r="CW264" t="b">
        <f t="shared" si="462"/>
        <v>0</v>
      </c>
      <c r="CX264" t="b">
        <f t="shared" si="463"/>
        <v>0</v>
      </c>
      <c r="CY264" t="b">
        <f t="shared" si="464"/>
        <v>0</v>
      </c>
      <c r="CZ264" t="b">
        <f t="shared" si="465"/>
        <v>0</v>
      </c>
      <c r="DA264" t="b">
        <f t="shared" si="466"/>
        <v>0</v>
      </c>
      <c r="DB264" t="b">
        <f t="shared" si="467"/>
        <v>0</v>
      </c>
      <c r="DC264" t="b">
        <f t="shared" si="468"/>
        <v>0</v>
      </c>
      <c r="DD264" t="b">
        <f t="shared" si="469"/>
        <v>0</v>
      </c>
    </row>
    <row r="265" spans="1:108">
      <c r="A265" t="s">
        <v>2188</v>
      </c>
      <c r="C265" t="s">
        <v>2189</v>
      </c>
      <c r="E265" t="s">
        <v>987</v>
      </c>
      <c r="F265" t="s">
        <v>969</v>
      </c>
      <c r="G265" t="s">
        <v>970</v>
      </c>
      <c r="H265" t="s">
        <v>7428</v>
      </c>
      <c r="I265" t="s">
        <v>7418</v>
      </c>
      <c r="J265" t="s">
        <v>186</v>
      </c>
      <c r="K265" t="s">
        <v>114</v>
      </c>
      <c r="L265" t="s">
        <v>6519</v>
      </c>
      <c r="M265" t="s">
        <v>2327</v>
      </c>
      <c r="N265" t="s">
        <v>7345</v>
      </c>
      <c r="O265" t="b">
        <f t="shared" si="376"/>
        <v>1</v>
      </c>
      <c r="P265" t="b">
        <f t="shared" si="377"/>
        <v>1</v>
      </c>
      <c r="Q265" t="b">
        <f t="shared" si="378"/>
        <v>1</v>
      </c>
      <c r="R265" t="b">
        <f t="shared" si="379"/>
        <v>1</v>
      </c>
      <c r="S265" t="b">
        <f t="shared" si="380"/>
        <v>1</v>
      </c>
      <c r="T265" t="b">
        <f t="shared" si="381"/>
        <v>1</v>
      </c>
      <c r="U265" t="b">
        <f t="shared" si="382"/>
        <v>1</v>
      </c>
      <c r="V265" t="b">
        <f t="shared" si="383"/>
        <v>1</v>
      </c>
      <c r="W265" t="b">
        <f t="shared" si="384"/>
        <v>1</v>
      </c>
      <c r="X265" t="b">
        <f t="shared" si="385"/>
        <v>0</v>
      </c>
      <c r="Y265" t="b">
        <f t="shared" si="386"/>
        <v>1</v>
      </c>
      <c r="Z265" t="b">
        <f t="shared" si="387"/>
        <v>1</v>
      </c>
      <c r="AA265" t="b">
        <f t="shared" si="388"/>
        <v>1</v>
      </c>
      <c r="AB265" t="b">
        <f t="shared" si="389"/>
        <v>1</v>
      </c>
      <c r="AC265" t="b">
        <f t="shared" si="390"/>
        <v>0</v>
      </c>
      <c r="AD265" t="b">
        <f t="shared" si="391"/>
        <v>0</v>
      </c>
      <c r="AE265" t="b">
        <f t="shared" si="392"/>
        <v>0</v>
      </c>
      <c r="AF265" t="b">
        <f t="shared" si="393"/>
        <v>0</v>
      </c>
      <c r="AG265" t="b">
        <f t="shared" si="394"/>
        <v>0</v>
      </c>
      <c r="AH265" t="b">
        <f t="shared" si="395"/>
        <v>0</v>
      </c>
      <c r="AI265" t="b">
        <f t="shared" si="396"/>
        <v>1</v>
      </c>
      <c r="AJ265" t="b">
        <f t="shared" si="397"/>
        <v>0</v>
      </c>
      <c r="AK265" t="b">
        <f t="shared" si="398"/>
        <v>1</v>
      </c>
      <c r="AL265" t="b">
        <f t="shared" si="399"/>
        <v>0</v>
      </c>
      <c r="AM265" t="b">
        <f t="shared" si="400"/>
        <v>1</v>
      </c>
      <c r="AN265" t="b">
        <f t="shared" si="401"/>
        <v>0</v>
      </c>
      <c r="AO265" t="b">
        <f t="shared" si="402"/>
        <v>0</v>
      </c>
      <c r="AP265" t="b">
        <f t="shared" si="403"/>
        <v>0</v>
      </c>
      <c r="AQ265" t="b">
        <f t="shared" si="404"/>
        <v>0</v>
      </c>
      <c r="AR265" t="b">
        <f t="shared" si="405"/>
        <v>0</v>
      </c>
      <c r="AS265" t="b">
        <f t="shared" si="406"/>
        <v>0</v>
      </c>
      <c r="AT265" t="b">
        <f t="shared" si="407"/>
        <v>0</v>
      </c>
      <c r="AU265" t="b">
        <f t="shared" si="408"/>
        <v>0</v>
      </c>
      <c r="AV265" t="b">
        <f t="shared" si="409"/>
        <v>0</v>
      </c>
      <c r="AW265" t="b">
        <f t="shared" si="410"/>
        <v>0</v>
      </c>
      <c r="AX265" t="b">
        <f t="shared" si="411"/>
        <v>0</v>
      </c>
      <c r="AY265" t="b">
        <f t="shared" si="412"/>
        <v>0</v>
      </c>
      <c r="AZ265" t="b">
        <f t="shared" si="413"/>
        <v>1</v>
      </c>
      <c r="BA265" t="b">
        <f t="shared" si="414"/>
        <v>1</v>
      </c>
      <c r="BB265" t="b">
        <f t="shared" si="415"/>
        <v>0</v>
      </c>
      <c r="BC265" t="b">
        <f t="shared" si="416"/>
        <v>1</v>
      </c>
      <c r="BD265" t="b">
        <f t="shared" si="417"/>
        <v>0</v>
      </c>
      <c r="BE265" t="b">
        <f t="shared" si="418"/>
        <v>0</v>
      </c>
      <c r="BF265" t="b">
        <f t="shared" si="419"/>
        <v>0</v>
      </c>
      <c r="BG265" t="b">
        <f t="shared" si="420"/>
        <v>0</v>
      </c>
      <c r="BH265" t="b">
        <f t="shared" si="421"/>
        <v>0</v>
      </c>
      <c r="BI265" t="b">
        <f t="shared" si="422"/>
        <v>0</v>
      </c>
      <c r="BJ265" t="b">
        <f t="shared" si="423"/>
        <v>0</v>
      </c>
      <c r="BK265" t="b">
        <f t="shared" si="424"/>
        <v>0</v>
      </c>
      <c r="BL265" t="b">
        <f t="shared" si="425"/>
        <v>1</v>
      </c>
      <c r="BM265" t="b">
        <f t="shared" si="426"/>
        <v>0</v>
      </c>
      <c r="BN265" t="b">
        <f t="shared" si="427"/>
        <v>0</v>
      </c>
      <c r="BO265" t="b">
        <f t="shared" si="428"/>
        <v>1</v>
      </c>
      <c r="BP265" t="b">
        <f t="shared" si="429"/>
        <v>1</v>
      </c>
      <c r="BQ265" t="b">
        <f t="shared" si="430"/>
        <v>1</v>
      </c>
      <c r="BR265" t="b">
        <f t="shared" si="431"/>
        <v>0</v>
      </c>
      <c r="BS265" t="b">
        <f t="shared" si="432"/>
        <v>1</v>
      </c>
      <c r="BT265" t="b">
        <f t="shared" si="433"/>
        <v>0</v>
      </c>
      <c r="BU265" t="b">
        <f t="shared" si="434"/>
        <v>0</v>
      </c>
      <c r="BV265" t="b">
        <f t="shared" si="435"/>
        <v>1</v>
      </c>
      <c r="BW265" t="b">
        <f t="shared" si="436"/>
        <v>0</v>
      </c>
      <c r="BX265" t="b">
        <f t="shared" si="437"/>
        <v>0</v>
      </c>
      <c r="BY265" t="b">
        <f t="shared" si="438"/>
        <v>0</v>
      </c>
      <c r="BZ265" t="b">
        <f t="shared" si="439"/>
        <v>0</v>
      </c>
      <c r="CA265" t="b">
        <f t="shared" si="440"/>
        <v>0</v>
      </c>
      <c r="CB265" t="b">
        <f t="shared" si="441"/>
        <v>0</v>
      </c>
      <c r="CC265" t="b">
        <f t="shared" si="442"/>
        <v>1</v>
      </c>
      <c r="CD265" t="b">
        <f t="shared" si="443"/>
        <v>0</v>
      </c>
      <c r="CE265" t="b">
        <f t="shared" si="444"/>
        <v>0</v>
      </c>
      <c r="CF265" t="b">
        <f t="shared" si="445"/>
        <v>0</v>
      </c>
      <c r="CG265" t="b">
        <f t="shared" si="446"/>
        <v>1</v>
      </c>
      <c r="CH265" t="b">
        <f t="shared" si="447"/>
        <v>1</v>
      </c>
      <c r="CI265" t="b">
        <f t="shared" si="448"/>
        <v>0</v>
      </c>
      <c r="CJ265" t="b">
        <f t="shared" si="449"/>
        <v>0</v>
      </c>
      <c r="CK265" t="b">
        <f t="shared" si="450"/>
        <v>0</v>
      </c>
      <c r="CL265" t="b">
        <f t="shared" si="451"/>
        <v>0</v>
      </c>
      <c r="CM265" t="b">
        <f t="shared" si="452"/>
        <v>1</v>
      </c>
      <c r="CN265" t="b">
        <f t="shared" si="453"/>
        <v>0</v>
      </c>
      <c r="CO265" t="b">
        <f t="shared" si="454"/>
        <v>0</v>
      </c>
      <c r="CP265" t="b">
        <f t="shared" si="455"/>
        <v>0</v>
      </c>
      <c r="CQ265" t="b">
        <f t="shared" si="456"/>
        <v>0</v>
      </c>
      <c r="CR265" t="b">
        <f t="shared" si="457"/>
        <v>0</v>
      </c>
      <c r="CS265" t="b">
        <f t="shared" si="458"/>
        <v>0</v>
      </c>
      <c r="CT265" t="b">
        <f t="shared" si="459"/>
        <v>0</v>
      </c>
      <c r="CU265" t="b">
        <f t="shared" si="460"/>
        <v>0</v>
      </c>
      <c r="CV265" t="b">
        <f t="shared" si="461"/>
        <v>0</v>
      </c>
      <c r="CW265" t="b">
        <f t="shared" si="462"/>
        <v>0</v>
      </c>
      <c r="CX265" t="b">
        <f t="shared" si="463"/>
        <v>0</v>
      </c>
      <c r="CY265" t="b">
        <f t="shared" si="464"/>
        <v>0</v>
      </c>
      <c r="CZ265" t="b">
        <f t="shared" si="465"/>
        <v>0</v>
      </c>
      <c r="DA265" t="b">
        <f t="shared" si="466"/>
        <v>0</v>
      </c>
      <c r="DB265" t="b">
        <f t="shared" si="467"/>
        <v>0</v>
      </c>
      <c r="DC265" t="b">
        <f t="shared" si="468"/>
        <v>0</v>
      </c>
      <c r="DD265" t="b">
        <f t="shared" si="469"/>
        <v>0</v>
      </c>
    </row>
    <row r="266" spans="1:108">
      <c r="A266" t="s">
        <v>2246</v>
      </c>
      <c r="C266" t="s">
        <v>2247</v>
      </c>
      <c r="E266" t="s">
        <v>987</v>
      </c>
      <c r="F266" t="s">
        <v>969</v>
      </c>
      <c r="G266" t="s">
        <v>970</v>
      </c>
      <c r="H266" t="s">
        <v>7428</v>
      </c>
      <c r="I266" t="s">
        <v>7418</v>
      </c>
      <c r="J266" t="s">
        <v>204</v>
      </c>
      <c r="K266" t="s">
        <v>205</v>
      </c>
      <c r="L266" t="s">
        <v>6818</v>
      </c>
      <c r="M266" t="s">
        <v>2248</v>
      </c>
      <c r="N266" t="s">
        <v>2249</v>
      </c>
      <c r="O266" t="b">
        <f t="shared" si="376"/>
        <v>0</v>
      </c>
      <c r="P266" t="b">
        <f t="shared" si="377"/>
        <v>1</v>
      </c>
      <c r="Q266" t="b">
        <f t="shared" si="378"/>
        <v>0</v>
      </c>
      <c r="R266" t="b">
        <f t="shared" si="379"/>
        <v>0</v>
      </c>
      <c r="S266" t="b">
        <f t="shared" si="380"/>
        <v>1</v>
      </c>
      <c r="T266" t="b">
        <f t="shared" si="381"/>
        <v>1</v>
      </c>
      <c r="U266" t="b">
        <f t="shared" si="382"/>
        <v>0</v>
      </c>
      <c r="V266" t="b">
        <f t="shared" si="383"/>
        <v>1</v>
      </c>
      <c r="W266" t="b">
        <f t="shared" si="384"/>
        <v>0</v>
      </c>
      <c r="X266" t="b">
        <f t="shared" si="385"/>
        <v>0</v>
      </c>
      <c r="Y266" t="b">
        <f t="shared" si="386"/>
        <v>0</v>
      </c>
      <c r="Z266" t="b">
        <f t="shared" si="387"/>
        <v>0</v>
      </c>
      <c r="AA266" t="b">
        <f t="shared" si="388"/>
        <v>0</v>
      </c>
      <c r="AB266" t="b">
        <f t="shared" si="389"/>
        <v>0</v>
      </c>
      <c r="AC266" t="b">
        <f t="shared" si="390"/>
        <v>0</v>
      </c>
      <c r="AD266" t="b">
        <f t="shared" si="391"/>
        <v>0</v>
      </c>
      <c r="AE266" t="b">
        <f t="shared" si="392"/>
        <v>0</v>
      </c>
      <c r="AF266" t="b">
        <f t="shared" si="393"/>
        <v>0</v>
      </c>
      <c r="AG266" t="b">
        <f t="shared" si="394"/>
        <v>0</v>
      </c>
      <c r="AH266" t="b">
        <f t="shared" si="395"/>
        <v>0</v>
      </c>
      <c r="AI266" t="b">
        <f t="shared" si="396"/>
        <v>1</v>
      </c>
      <c r="AJ266" t="b">
        <f t="shared" si="397"/>
        <v>0</v>
      </c>
      <c r="AK266" t="b">
        <f t="shared" si="398"/>
        <v>0</v>
      </c>
      <c r="AL266" t="b">
        <f t="shared" si="399"/>
        <v>0</v>
      </c>
      <c r="AM266" t="b">
        <f t="shared" si="400"/>
        <v>0</v>
      </c>
      <c r="AN266" t="b">
        <f t="shared" si="401"/>
        <v>0</v>
      </c>
      <c r="AO266" t="b">
        <f t="shared" si="402"/>
        <v>0</v>
      </c>
      <c r="AP266" t="b">
        <f t="shared" si="403"/>
        <v>0</v>
      </c>
      <c r="AQ266" t="b">
        <f t="shared" si="404"/>
        <v>0</v>
      </c>
      <c r="AR266" t="b">
        <f t="shared" si="405"/>
        <v>0</v>
      </c>
      <c r="AS266" t="b">
        <f t="shared" si="406"/>
        <v>0</v>
      </c>
      <c r="AT266" t="b">
        <f t="shared" si="407"/>
        <v>0</v>
      </c>
      <c r="AU266" t="b">
        <f t="shared" si="408"/>
        <v>0</v>
      </c>
      <c r="AV266" t="b">
        <f t="shared" si="409"/>
        <v>1</v>
      </c>
      <c r="AW266" t="b">
        <f t="shared" si="410"/>
        <v>0</v>
      </c>
      <c r="AX266" t="b">
        <f t="shared" si="411"/>
        <v>0</v>
      </c>
      <c r="AY266" t="b">
        <f t="shared" si="412"/>
        <v>0</v>
      </c>
      <c r="AZ266" t="b">
        <f t="shared" si="413"/>
        <v>0</v>
      </c>
      <c r="BA266" t="b">
        <f t="shared" si="414"/>
        <v>0</v>
      </c>
      <c r="BB266" t="b">
        <f t="shared" si="415"/>
        <v>0</v>
      </c>
      <c r="BC266" t="b">
        <f t="shared" si="416"/>
        <v>0</v>
      </c>
      <c r="BD266" t="b">
        <f t="shared" si="417"/>
        <v>0</v>
      </c>
      <c r="BE266" t="b">
        <f t="shared" si="418"/>
        <v>0</v>
      </c>
      <c r="BF266" t="b">
        <f t="shared" si="419"/>
        <v>0</v>
      </c>
      <c r="BG266" t="b">
        <f t="shared" si="420"/>
        <v>0</v>
      </c>
      <c r="BH266" t="b">
        <f t="shared" si="421"/>
        <v>0</v>
      </c>
      <c r="BI266" t="b">
        <f t="shared" si="422"/>
        <v>0</v>
      </c>
      <c r="BJ266" t="b">
        <f t="shared" si="423"/>
        <v>0</v>
      </c>
      <c r="BK266" t="b">
        <f t="shared" si="424"/>
        <v>0</v>
      </c>
      <c r="BL266" t="b">
        <f t="shared" si="425"/>
        <v>0</v>
      </c>
      <c r="BM266" t="b">
        <f t="shared" si="426"/>
        <v>0</v>
      </c>
      <c r="BN266" t="b">
        <f t="shared" si="427"/>
        <v>0</v>
      </c>
      <c r="BO266" t="b">
        <f t="shared" si="428"/>
        <v>0</v>
      </c>
      <c r="BP266" t="b">
        <f t="shared" si="429"/>
        <v>1</v>
      </c>
      <c r="BQ266" t="b">
        <f t="shared" si="430"/>
        <v>0</v>
      </c>
      <c r="BR266" t="b">
        <f t="shared" si="431"/>
        <v>0</v>
      </c>
      <c r="BS266" t="b">
        <f t="shared" si="432"/>
        <v>0</v>
      </c>
      <c r="BT266" t="b">
        <f t="shared" si="433"/>
        <v>0</v>
      </c>
      <c r="BU266" t="b">
        <f t="shared" si="434"/>
        <v>0</v>
      </c>
      <c r="BV266" t="b">
        <f t="shared" si="435"/>
        <v>0</v>
      </c>
      <c r="BW266" t="b">
        <f t="shared" si="436"/>
        <v>0</v>
      </c>
      <c r="BX266" t="b">
        <f t="shared" si="437"/>
        <v>0</v>
      </c>
      <c r="BY266" t="b">
        <f t="shared" si="438"/>
        <v>0</v>
      </c>
      <c r="BZ266" t="b">
        <f t="shared" si="439"/>
        <v>0</v>
      </c>
      <c r="CA266" t="b">
        <f t="shared" si="440"/>
        <v>0</v>
      </c>
      <c r="CB266" t="b">
        <f t="shared" si="441"/>
        <v>0</v>
      </c>
      <c r="CC266" t="b">
        <f t="shared" si="442"/>
        <v>0</v>
      </c>
      <c r="CD266" t="b">
        <f t="shared" si="443"/>
        <v>0</v>
      </c>
      <c r="CE266" t="b">
        <f t="shared" si="444"/>
        <v>0</v>
      </c>
      <c r="CF266" t="b">
        <f t="shared" si="445"/>
        <v>0</v>
      </c>
      <c r="CG266" t="b">
        <f t="shared" si="446"/>
        <v>0</v>
      </c>
      <c r="CH266" t="b">
        <f t="shared" si="447"/>
        <v>0</v>
      </c>
      <c r="CI266" t="b">
        <f t="shared" si="448"/>
        <v>0</v>
      </c>
      <c r="CJ266" t="b">
        <f t="shared" si="449"/>
        <v>0</v>
      </c>
      <c r="CK266" t="b">
        <f t="shared" si="450"/>
        <v>0</v>
      </c>
      <c r="CL266" t="b">
        <f t="shared" si="451"/>
        <v>0</v>
      </c>
      <c r="CM266" t="b">
        <f t="shared" si="452"/>
        <v>0</v>
      </c>
      <c r="CN266" t="b">
        <f t="shared" si="453"/>
        <v>0</v>
      </c>
      <c r="CO266" t="b">
        <f t="shared" si="454"/>
        <v>0</v>
      </c>
      <c r="CP266" t="b">
        <f t="shared" si="455"/>
        <v>0</v>
      </c>
      <c r="CQ266" t="b">
        <f t="shared" si="456"/>
        <v>0</v>
      </c>
      <c r="CR266" t="b">
        <f t="shared" si="457"/>
        <v>0</v>
      </c>
      <c r="CS266" t="b">
        <f t="shared" si="458"/>
        <v>0</v>
      </c>
      <c r="CT266" t="b">
        <f t="shared" si="459"/>
        <v>0</v>
      </c>
      <c r="CU266" t="b">
        <f t="shared" si="460"/>
        <v>0</v>
      </c>
      <c r="CV266" t="b">
        <f t="shared" si="461"/>
        <v>0</v>
      </c>
      <c r="CW266" t="b">
        <f t="shared" si="462"/>
        <v>0</v>
      </c>
      <c r="CX266" t="b">
        <f t="shared" si="463"/>
        <v>0</v>
      </c>
      <c r="CY266" t="b">
        <f t="shared" si="464"/>
        <v>0</v>
      </c>
      <c r="CZ266" t="b">
        <f t="shared" si="465"/>
        <v>0</v>
      </c>
      <c r="DA266" t="b">
        <f t="shared" si="466"/>
        <v>0</v>
      </c>
      <c r="DB266" t="b">
        <f t="shared" si="467"/>
        <v>0</v>
      </c>
      <c r="DC266" t="b">
        <f t="shared" si="468"/>
        <v>0</v>
      </c>
      <c r="DD266" t="b">
        <f t="shared" si="469"/>
        <v>0</v>
      </c>
    </row>
    <row r="267" spans="1:108">
      <c r="A267" t="s">
        <v>966</v>
      </c>
      <c r="B267" t="s">
        <v>967</v>
      </c>
      <c r="C267" t="s">
        <v>967</v>
      </c>
      <c r="E267" t="s">
        <v>968</v>
      </c>
      <c r="F267" t="s">
        <v>969</v>
      </c>
      <c r="G267" t="s">
        <v>970</v>
      </c>
      <c r="H267" t="s">
        <v>7428</v>
      </c>
      <c r="I267" t="s">
        <v>7418</v>
      </c>
      <c r="J267" t="s">
        <v>183</v>
      </c>
      <c r="K267" t="s">
        <v>183</v>
      </c>
      <c r="L267" t="s">
        <v>6390</v>
      </c>
      <c r="M267" t="s">
        <v>6079</v>
      </c>
      <c r="N267" t="s">
        <v>971</v>
      </c>
      <c r="O267" t="b">
        <f t="shared" si="376"/>
        <v>1</v>
      </c>
      <c r="P267" t="b">
        <f t="shared" si="377"/>
        <v>1</v>
      </c>
      <c r="Q267" t="b">
        <f t="shared" si="378"/>
        <v>1</v>
      </c>
      <c r="R267" t="b">
        <f t="shared" si="379"/>
        <v>1</v>
      </c>
      <c r="S267" t="b">
        <f t="shared" si="380"/>
        <v>1</v>
      </c>
      <c r="T267" t="b">
        <f t="shared" si="381"/>
        <v>1</v>
      </c>
      <c r="U267" t="b">
        <f t="shared" si="382"/>
        <v>1</v>
      </c>
      <c r="V267" t="b">
        <f t="shared" si="383"/>
        <v>1</v>
      </c>
      <c r="W267" t="b">
        <f t="shared" si="384"/>
        <v>0</v>
      </c>
      <c r="X267" t="b">
        <f t="shared" si="385"/>
        <v>1</v>
      </c>
      <c r="Y267" t="b">
        <f t="shared" si="386"/>
        <v>1</v>
      </c>
      <c r="Z267" t="b">
        <f t="shared" si="387"/>
        <v>1</v>
      </c>
      <c r="AA267" t="b">
        <f t="shared" si="388"/>
        <v>0</v>
      </c>
      <c r="AB267" t="b">
        <f t="shared" si="389"/>
        <v>0</v>
      </c>
      <c r="AC267" t="b">
        <f t="shared" si="390"/>
        <v>0</v>
      </c>
      <c r="AD267" t="b">
        <f t="shared" si="391"/>
        <v>0</v>
      </c>
      <c r="AE267" t="b">
        <f t="shared" si="392"/>
        <v>0</v>
      </c>
      <c r="AF267" t="b">
        <f t="shared" si="393"/>
        <v>0</v>
      </c>
      <c r="AG267" t="b">
        <f t="shared" si="394"/>
        <v>0</v>
      </c>
      <c r="AH267" t="b">
        <f t="shared" si="395"/>
        <v>1</v>
      </c>
      <c r="AI267" t="b">
        <f t="shared" si="396"/>
        <v>0</v>
      </c>
      <c r="AJ267" t="b">
        <f t="shared" si="397"/>
        <v>0</v>
      </c>
      <c r="AK267" t="b">
        <f t="shared" si="398"/>
        <v>0</v>
      </c>
      <c r="AL267" t="b">
        <f t="shared" si="399"/>
        <v>0</v>
      </c>
      <c r="AM267" t="b">
        <f t="shared" si="400"/>
        <v>0</v>
      </c>
      <c r="AN267" t="b">
        <f t="shared" si="401"/>
        <v>0</v>
      </c>
      <c r="AO267" t="b">
        <f t="shared" si="402"/>
        <v>0</v>
      </c>
      <c r="AP267" t="b">
        <f t="shared" si="403"/>
        <v>1</v>
      </c>
      <c r="AQ267" t="b">
        <f t="shared" si="404"/>
        <v>0</v>
      </c>
      <c r="AR267" t="b">
        <f t="shared" si="405"/>
        <v>0</v>
      </c>
      <c r="AS267" t="b">
        <f t="shared" si="406"/>
        <v>0</v>
      </c>
      <c r="AT267" t="b">
        <f t="shared" si="407"/>
        <v>0</v>
      </c>
      <c r="AU267" t="b">
        <f t="shared" si="408"/>
        <v>0</v>
      </c>
      <c r="AV267" t="b">
        <f t="shared" si="409"/>
        <v>1</v>
      </c>
      <c r="AW267" t="b">
        <f t="shared" si="410"/>
        <v>0</v>
      </c>
      <c r="AX267" t="b">
        <f t="shared" si="411"/>
        <v>0</v>
      </c>
      <c r="AY267" t="b">
        <f t="shared" si="412"/>
        <v>0</v>
      </c>
      <c r="AZ267" t="b">
        <f t="shared" si="413"/>
        <v>0</v>
      </c>
      <c r="BA267" t="b">
        <f t="shared" si="414"/>
        <v>0</v>
      </c>
      <c r="BB267" t="b">
        <f t="shared" si="415"/>
        <v>0</v>
      </c>
      <c r="BC267" t="b">
        <f t="shared" si="416"/>
        <v>0</v>
      </c>
      <c r="BD267" t="b">
        <f t="shared" si="417"/>
        <v>1</v>
      </c>
      <c r="BE267" t="b">
        <f t="shared" si="418"/>
        <v>0</v>
      </c>
      <c r="BF267" t="b">
        <f t="shared" si="419"/>
        <v>1</v>
      </c>
      <c r="BG267" t="b">
        <f t="shared" si="420"/>
        <v>0</v>
      </c>
      <c r="BH267" t="b">
        <f t="shared" si="421"/>
        <v>0</v>
      </c>
      <c r="BI267" t="b">
        <f t="shared" si="422"/>
        <v>0</v>
      </c>
      <c r="BJ267" t="b">
        <f t="shared" si="423"/>
        <v>0</v>
      </c>
      <c r="BK267" t="b">
        <f t="shared" si="424"/>
        <v>0</v>
      </c>
      <c r="BL267" t="b">
        <f t="shared" si="425"/>
        <v>0</v>
      </c>
      <c r="BM267" t="b">
        <f t="shared" si="426"/>
        <v>0</v>
      </c>
      <c r="BN267" t="b">
        <f t="shared" si="427"/>
        <v>0</v>
      </c>
      <c r="BO267" t="b">
        <f t="shared" si="428"/>
        <v>0</v>
      </c>
      <c r="BP267" t="b">
        <f t="shared" si="429"/>
        <v>0</v>
      </c>
      <c r="BQ267" t="b">
        <f t="shared" si="430"/>
        <v>0</v>
      </c>
      <c r="BR267" t="b">
        <f t="shared" si="431"/>
        <v>0</v>
      </c>
      <c r="BS267" t="b">
        <f t="shared" si="432"/>
        <v>0</v>
      </c>
      <c r="BT267" t="b">
        <f t="shared" si="433"/>
        <v>0</v>
      </c>
      <c r="BU267" t="b">
        <f t="shared" si="434"/>
        <v>0</v>
      </c>
      <c r="BV267" t="b">
        <f t="shared" si="435"/>
        <v>1</v>
      </c>
      <c r="BW267" t="b">
        <f t="shared" si="436"/>
        <v>0</v>
      </c>
      <c r="BX267" t="b">
        <f t="shared" si="437"/>
        <v>0</v>
      </c>
      <c r="BY267" t="b">
        <f t="shared" si="438"/>
        <v>0</v>
      </c>
      <c r="BZ267" t="b">
        <f t="shared" si="439"/>
        <v>0</v>
      </c>
      <c r="CA267" t="b">
        <f t="shared" si="440"/>
        <v>0</v>
      </c>
      <c r="CB267" t="b">
        <f t="shared" si="441"/>
        <v>0</v>
      </c>
      <c r="CC267" t="b">
        <f t="shared" si="442"/>
        <v>1</v>
      </c>
      <c r="CD267" t="b">
        <f t="shared" si="443"/>
        <v>0</v>
      </c>
      <c r="CE267" t="b">
        <f t="shared" si="444"/>
        <v>0</v>
      </c>
      <c r="CF267" t="b">
        <f t="shared" si="445"/>
        <v>0</v>
      </c>
      <c r="CG267" t="b">
        <f t="shared" si="446"/>
        <v>1</v>
      </c>
      <c r="CH267" t="b">
        <f t="shared" si="447"/>
        <v>0</v>
      </c>
      <c r="CI267" t="b">
        <f t="shared" si="448"/>
        <v>0</v>
      </c>
      <c r="CJ267" t="b">
        <f t="shared" si="449"/>
        <v>0</v>
      </c>
      <c r="CK267" t="b">
        <f t="shared" si="450"/>
        <v>0</v>
      </c>
      <c r="CL267" t="b">
        <f t="shared" si="451"/>
        <v>0</v>
      </c>
      <c r="CM267" t="b">
        <f t="shared" si="452"/>
        <v>0</v>
      </c>
      <c r="CN267" t="b">
        <f t="shared" si="453"/>
        <v>0</v>
      </c>
      <c r="CO267" t="b">
        <f t="shared" si="454"/>
        <v>0</v>
      </c>
      <c r="CP267" t="b">
        <f t="shared" si="455"/>
        <v>0</v>
      </c>
      <c r="CQ267" t="b">
        <f t="shared" si="456"/>
        <v>0</v>
      </c>
      <c r="CR267" t="b">
        <f t="shared" si="457"/>
        <v>0</v>
      </c>
      <c r="CS267" t="b">
        <f t="shared" si="458"/>
        <v>0</v>
      </c>
      <c r="CT267" t="b">
        <f t="shared" si="459"/>
        <v>0</v>
      </c>
      <c r="CU267" t="b">
        <f t="shared" si="460"/>
        <v>0</v>
      </c>
      <c r="CV267" t="b">
        <f t="shared" si="461"/>
        <v>0</v>
      </c>
      <c r="CW267" t="b">
        <f t="shared" si="462"/>
        <v>0</v>
      </c>
      <c r="CX267" t="b">
        <f t="shared" si="463"/>
        <v>0</v>
      </c>
      <c r="CY267" t="b">
        <f t="shared" si="464"/>
        <v>0</v>
      </c>
      <c r="CZ267" t="b">
        <f t="shared" si="465"/>
        <v>0</v>
      </c>
      <c r="DA267" t="b">
        <f t="shared" si="466"/>
        <v>0</v>
      </c>
      <c r="DB267" t="b">
        <f t="shared" si="467"/>
        <v>0</v>
      </c>
      <c r="DC267" t="b">
        <f t="shared" si="468"/>
        <v>0</v>
      </c>
      <c r="DD267" t="b">
        <f t="shared" si="469"/>
        <v>0</v>
      </c>
    </row>
    <row r="268" spans="1:108">
      <c r="A268" s="4" t="s">
        <v>972</v>
      </c>
      <c r="B268" t="s">
        <v>967</v>
      </c>
      <c r="C268" t="s">
        <v>967</v>
      </c>
      <c r="E268" t="s">
        <v>968</v>
      </c>
      <c r="F268" t="s">
        <v>969</v>
      </c>
      <c r="G268" t="s">
        <v>970</v>
      </c>
      <c r="H268" t="s">
        <v>7428</v>
      </c>
      <c r="I268" t="s">
        <v>7418</v>
      </c>
      <c r="J268" s="4" t="s">
        <v>16</v>
      </c>
      <c r="K268" t="s">
        <v>16</v>
      </c>
      <c r="L268" t="s">
        <v>6391</v>
      </c>
      <c r="M268" t="s">
        <v>6079</v>
      </c>
      <c r="N268" t="s">
        <v>63</v>
      </c>
      <c r="O268" t="b">
        <f t="shared" si="376"/>
        <v>0</v>
      </c>
      <c r="P268" t="b">
        <f t="shared" si="377"/>
        <v>1</v>
      </c>
      <c r="Q268" t="b">
        <f t="shared" si="378"/>
        <v>0</v>
      </c>
      <c r="R268" t="b">
        <f t="shared" si="379"/>
        <v>0</v>
      </c>
      <c r="S268" t="b">
        <f t="shared" si="380"/>
        <v>0</v>
      </c>
      <c r="T268" t="b">
        <f t="shared" si="381"/>
        <v>1</v>
      </c>
      <c r="U268" t="b">
        <f t="shared" si="382"/>
        <v>0</v>
      </c>
      <c r="V268" t="b">
        <f t="shared" si="383"/>
        <v>0</v>
      </c>
      <c r="W268" t="b">
        <f t="shared" si="384"/>
        <v>0</v>
      </c>
      <c r="X268" t="b">
        <f t="shared" si="385"/>
        <v>0</v>
      </c>
      <c r="Y268" t="b">
        <f t="shared" si="386"/>
        <v>0</v>
      </c>
      <c r="Z268" t="b">
        <f t="shared" si="387"/>
        <v>0</v>
      </c>
      <c r="AA268" t="b">
        <f t="shared" si="388"/>
        <v>0</v>
      </c>
      <c r="AB268" t="b">
        <f t="shared" si="389"/>
        <v>0</v>
      </c>
      <c r="AC268" t="b">
        <f t="shared" si="390"/>
        <v>0</v>
      </c>
      <c r="AD268" t="b">
        <f t="shared" si="391"/>
        <v>0</v>
      </c>
      <c r="AE268" t="b">
        <f t="shared" si="392"/>
        <v>0</v>
      </c>
      <c r="AF268" t="b">
        <f t="shared" si="393"/>
        <v>0</v>
      </c>
      <c r="AG268" t="b">
        <f t="shared" si="394"/>
        <v>0</v>
      </c>
      <c r="AH268" t="b">
        <f t="shared" si="395"/>
        <v>0</v>
      </c>
      <c r="AI268" t="b">
        <f t="shared" si="396"/>
        <v>0</v>
      </c>
      <c r="AJ268" t="b">
        <f t="shared" si="397"/>
        <v>0</v>
      </c>
      <c r="AK268" t="b">
        <f t="shared" si="398"/>
        <v>0</v>
      </c>
      <c r="AL268" t="b">
        <f t="shared" si="399"/>
        <v>0</v>
      </c>
      <c r="AM268" t="b">
        <f t="shared" si="400"/>
        <v>0</v>
      </c>
      <c r="AN268" t="b">
        <f t="shared" si="401"/>
        <v>0</v>
      </c>
      <c r="AO268" t="b">
        <f t="shared" si="402"/>
        <v>0</v>
      </c>
      <c r="AP268" t="b">
        <f t="shared" si="403"/>
        <v>0</v>
      </c>
      <c r="AQ268" t="b">
        <f t="shared" si="404"/>
        <v>0</v>
      </c>
      <c r="AR268" t="b">
        <f t="shared" si="405"/>
        <v>0</v>
      </c>
      <c r="AS268" t="b">
        <f t="shared" si="406"/>
        <v>0</v>
      </c>
      <c r="AT268" t="b">
        <f t="shared" si="407"/>
        <v>0</v>
      </c>
      <c r="AU268" t="b">
        <f t="shared" si="408"/>
        <v>0</v>
      </c>
      <c r="AV268" t="b">
        <f t="shared" si="409"/>
        <v>0</v>
      </c>
      <c r="AW268" t="b">
        <f t="shared" si="410"/>
        <v>0</v>
      </c>
      <c r="AX268" t="b">
        <f t="shared" si="411"/>
        <v>0</v>
      </c>
      <c r="AY268" t="b">
        <f t="shared" si="412"/>
        <v>0</v>
      </c>
      <c r="AZ268" t="b">
        <f t="shared" si="413"/>
        <v>0</v>
      </c>
      <c r="BA268" t="b">
        <f t="shared" si="414"/>
        <v>0</v>
      </c>
      <c r="BB268" t="b">
        <f t="shared" si="415"/>
        <v>0</v>
      </c>
      <c r="BC268" t="b">
        <f t="shared" si="416"/>
        <v>0</v>
      </c>
      <c r="BD268" t="b">
        <f t="shared" si="417"/>
        <v>0</v>
      </c>
      <c r="BE268" t="b">
        <f t="shared" si="418"/>
        <v>0</v>
      </c>
      <c r="BF268" t="b">
        <f t="shared" si="419"/>
        <v>0</v>
      </c>
      <c r="BG268" t="b">
        <f t="shared" si="420"/>
        <v>0</v>
      </c>
      <c r="BH268" t="b">
        <f t="shared" si="421"/>
        <v>0</v>
      </c>
      <c r="BI268" t="b">
        <f t="shared" si="422"/>
        <v>0</v>
      </c>
      <c r="BJ268" t="b">
        <f t="shared" si="423"/>
        <v>0</v>
      </c>
      <c r="BK268" t="b">
        <f t="shared" si="424"/>
        <v>0</v>
      </c>
      <c r="BL268" t="b">
        <f t="shared" si="425"/>
        <v>0</v>
      </c>
      <c r="BM268" t="b">
        <f t="shared" si="426"/>
        <v>0</v>
      </c>
      <c r="BN268" t="b">
        <f t="shared" si="427"/>
        <v>0</v>
      </c>
      <c r="BO268" t="b">
        <f t="shared" si="428"/>
        <v>0</v>
      </c>
      <c r="BP268" t="b">
        <f t="shared" si="429"/>
        <v>1</v>
      </c>
      <c r="BQ268" t="b">
        <f t="shared" si="430"/>
        <v>0</v>
      </c>
      <c r="BR268" t="b">
        <f t="shared" si="431"/>
        <v>0</v>
      </c>
      <c r="BS268" t="b">
        <f t="shared" si="432"/>
        <v>0</v>
      </c>
      <c r="BT268" t="b">
        <f t="shared" si="433"/>
        <v>0</v>
      </c>
      <c r="BU268" t="b">
        <f t="shared" si="434"/>
        <v>0</v>
      </c>
      <c r="BV268" t="b">
        <f t="shared" si="435"/>
        <v>0</v>
      </c>
      <c r="BW268" t="b">
        <f t="shared" si="436"/>
        <v>0</v>
      </c>
      <c r="BX268" t="b">
        <f t="shared" si="437"/>
        <v>0</v>
      </c>
      <c r="BY268" t="b">
        <f t="shared" si="438"/>
        <v>0</v>
      </c>
      <c r="BZ268" t="b">
        <f t="shared" si="439"/>
        <v>0</v>
      </c>
      <c r="CA268" t="b">
        <f t="shared" si="440"/>
        <v>0</v>
      </c>
      <c r="CB268" t="b">
        <f t="shared" si="441"/>
        <v>0</v>
      </c>
      <c r="CC268" t="b">
        <f t="shared" si="442"/>
        <v>0</v>
      </c>
      <c r="CD268" t="b">
        <f t="shared" si="443"/>
        <v>0</v>
      </c>
      <c r="CE268" t="b">
        <f t="shared" si="444"/>
        <v>0</v>
      </c>
      <c r="CF268" t="b">
        <f t="shared" si="445"/>
        <v>0</v>
      </c>
      <c r="CG268" t="b">
        <f t="shared" si="446"/>
        <v>0</v>
      </c>
      <c r="CH268" t="b">
        <f t="shared" si="447"/>
        <v>0</v>
      </c>
      <c r="CI268" t="b">
        <f t="shared" si="448"/>
        <v>0</v>
      </c>
      <c r="CJ268" t="b">
        <f t="shared" si="449"/>
        <v>0</v>
      </c>
      <c r="CK268" t="b">
        <f t="shared" si="450"/>
        <v>0</v>
      </c>
      <c r="CL268" t="b">
        <f t="shared" si="451"/>
        <v>0</v>
      </c>
      <c r="CM268" t="b">
        <f t="shared" si="452"/>
        <v>0</v>
      </c>
      <c r="CN268" t="b">
        <f t="shared" si="453"/>
        <v>0</v>
      </c>
      <c r="CO268" t="b">
        <f t="shared" si="454"/>
        <v>0</v>
      </c>
      <c r="CP268" t="b">
        <f t="shared" si="455"/>
        <v>0</v>
      </c>
      <c r="CQ268" t="b">
        <f t="shared" si="456"/>
        <v>0</v>
      </c>
      <c r="CR268" t="b">
        <f t="shared" si="457"/>
        <v>0</v>
      </c>
      <c r="CS268" t="b">
        <f t="shared" si="458"/>
        <v>0</v>
      </c>
      <c r="CT268" t="b">
        <f t="shared" si="459"/>
        <v>0</v>
      </c>
      <c r="CU268" t="b">
        <f t="shared" si="460"/>
        <v>0</v>
      </c>
      <c r="CV268" t="b">
        <f t="shared" si="461"/>
        <v>0</v>
      </c>
      <c r="CW268" t="b">
        <f t="shared" si="462"/>
        <v>0</v>
      </c>
      <c r="CX268" t="b">
        <f t="shared" si="463"/>
        <v>0</v>
      </c>
      <c r="CY268" t="b">
        <f t="shared" si="464"/>
        <v>0</v>
      </c>
      <c r="CZ268" t="b">
        <f t="shared" si="465"/>
        <v>0</v>
      </c>
      <c r="DA268" t="b">
        <f t="shared" si="466"/>
        <v>0</v>
      </c>
      <c r="DB268" t="b">
        <f t="shared" si="467"/>
        <v>0</v>
      </c>
      <c r="DC268" t="b">
        <f t="shared" si="468"/>
        <v>0</v>
      </c>
      <c r="DD268" t="b">
        <f t="shared" si="469"/>
        <v>0</v>
      </c>
    </row>
    <row r="269" spans="1:108">
      <c r="A269" t="s">
        <v>1550</v>
      </c>
      <c r="C269" t="s">
        <v>1551</v>
      </c>
      <c r="E269" t="s">
        <v>968</v>
      </c>
      <c r="F269" t="s">
        <v>969</v>
      </c>
      <c r="G269" t="s">
        <v>970</v>
      </c>
      <c r="H269" t="s">
        <v>7428</v>
      </c>
      <c r="I269" t="s">
        <v>7418</v>
      </c>
      <c r="J269" t="s">
        <v>108</v>
      </c>
      <c r="K269" t="s">
        <v>109</v>
      </c>
      <c r="L269" t="s">
        <v>6595</v>
      </c>
      <c r="M269" t="s">
        <v>6079</v>
      </c>
      <c r="N269" t="s">
        <v>1552</v>
      </c>
      <c r="O269" t="b">
        <f t="shared" si="376"/>
        <v>1</v>
      </c>
      <c r="P269" t="b">
        <f t="shared" si="377"/>
        <v>1</v>
      </c>
      <c r="Q269" t="b">
        <f t="shared" si="378"/>
        <v>1</v>
      </c>
      <c r="R269" t="b">
        <f t="shared" si="379"/>
        <v>1</v>
      </c>
      <c r="S269" t="b">
        <f t="shared" si="380"/>
        <v>1</v>
      </c>
      <c r="T269" t="b">
        <f t="shared" si="381"/>
        <v>0</v>
      </c>
      <c r="U269" t="b">
        <f t="shared" si="382"/>
        <v>1</v>
      </c>
      <c r="V269" t="b">
        <f t="shared" si="383"/>
        <v>1</v>
      </c>
      <c r="W269" t="b">
        <f t="shared" si="384"/>
        <v>0</v>
      </c>
      <c r="X269" t="b">
        <f t="shared" si="385"/>
        <v>1</v>
      </c>
      <c r="Y269" t="b">
        <f t="shared" si="386"/>
        <v>1</v>
      </c>
      <c r="Z269" t="b">
        <f t="shared" si="387"/>
        <v>1</v>
      </c>
      <c r="AA269" t="b">
        <f t="shared" si="388"/>
        <v>1</v>
      </c>
      <c r="AB269" t="b">
        <f t="shared" si="389"/>
        <v>1</v>
      </c>
      <c r="AC269" t="b">
        <f t="shared" si="390"/>
        <v>0</v>
      </c>
      <c r="AD269" t="b">
        <f t="shared" si="391"/>
        <v>0</v>
      </c>
      <c r="AE269" t="b">
        <f t="shared" si="392"/>
        <v>0</v>
      </c>
      <c r="AF269" t="b">
        <f t="shared" si="393"/>
        <v>0</v>
      </c>
      <c r="AG269" t="b">
        <f t="shared" si="394"/>
        <v>0</v>
      </c>
      <c r="AH269" t="b">
        <f t="shared" si="395"/>
        <v>1</v>
      </c>
      <c r="AI269" t="b">
        <f t="shared" si="396"/>
        <v>0</v>
      </c>
      <c r="AJ269" t="b">
        <f t="shared" si="397"/>
        <v>1</v>
      </c>
      <c r="AK269" t="b">
        <f t="shared" si="398"/>
        <v>0</v>
      </c>
      <c r="AL269" t="b">
        <f t="shared" si="399"/>
        <v>0</v>
      </c>
      <c r="AM269" t="b">
        <f t="shared" si="400"/>
        <v>0</v>
      </c>
      <c r="AN269" t="b">
        <f t="shared" si="401"/>
        <v>0</v>
      </c>
      <c r="AO269" t="b">
        <f t="shared" si="402"/>
        <v>0</v>
      </c>
      <c r="AP269" t="b">
        <f t="shared" si="403"/>
        <v>0</v>
      </c>
      <c r="AQ269" t="b">
        <f t="shared" si="404"/>
        <v>0</v>
      </c>
      <c r="AR269" t="b">
        <f t="shared" si="405"/>
        <v>0</v>
      </c>
      <c r="AS269" t="b">
        <f t="shared" si="406"/>
        <v>0</v>
      </c>
      <c r="AT269" t="b">
        <f t="shared" si="407"/>
        <v>0</v>
      </c>
      <c r="AU269" t="b">
        <f t="shared" si="408"/>
        <v>0</v>
      </c>
      <c r="AV269" t="b">
        <f t="shared" si="409"/>
        <v>1</v>
      </c>
      <c r="AW269" t="b">
        <f t="shared" si="410"/>
        <v>0</v>
      </c>
      <c r="AX269" t="b">
        <f t="shared" si="411"/>
        <v>1</v>
      </c>
      <c r="AY269" t="b">
        <f t="shared" si="412"/>
        <v>0</v>
      </c>
      <c r="AZ269" t="b">
        <f t="shared" si="413"/>
        <v>0</v>
      </c>
      <c r="BA269" t="b">
        <f t="shared" si="414"/>
        <v>0</v>
      </c>
      <c r="BB269" t="b">
        <f t="shared" si="415"/>
        <v>0</v>
      </c>
      <c r="BC269" t="b">
        <f t="shared" si="416"/>
        <v>1</v>
      </c>
      <c r="BD269" t="b">
        <f t="shared" si="417"/>
        <v>0</v>
      </c>
      <c r="BE269" t="b">
        <f t="shared" si="418"/>
        <v>0</v>
      </c>
      <c r="BF269" t="b">
        <f t="shared" si="419"/>
        <v>0</v>
      </c>
      <c r="BG269" t="b">
        <f t="shared" si="420"/>
        <v>0</v>
      </c>
      <c r="BH269" t="b">
        <f t="shared" si="421"/>
        <v>0</v>
      </c>
      <c r="BI269" t="b">
        <f t="shared" si="422"/>
        <v>1</v>
      </c>
      <c r="BJ269" t="b">
        <f t="shared" si="423"/>
        <v>0</v>
      </c>
      <c r="BK269" t="b">
        <f t="shared" si="424"/>
        <v>0</v>
      </c>
      <c r="BL269" t="b">
        <f t="shared" si="425"/>
        <v>0</v>
      </c>
      <c r="BM269" t="b">
        <f t="shared" si="426"/>
        <v>0</v>
      </c>
      <c r="BN269" t="b">
        <f t="shared" si="427"/>
        <v>0</v>
      </c>
      <c r="BO269" t="b">
        <f t="shared" si="428"/>
        <v>0</v>
      </c>
      <c r="BP269" t="b">
        <f t="shared" si="429"/>
        <v>0</v>
      </c>
      <c r="BQ269" t="b">
        <f t="shared" si="430"/>
        <v>1</v>
      </c>
      <c r="BR269" t="b">
        <f t="shared" si="431"/>
        <v>1</v>
      </c>
      <c r="BS269" t="b">
        <f t="shared" si="432"/>
        <v>0</v>
      </c>
      <c r="BT269" t="b">
        <f t="shared" si="433"/>
        <v>0</v>
      </c>
      <c r="BU269" t="b">
        <f t="shared" si="434"/>
        <v>1</v>
      </c>
      <c r="BV269" t="b">
        <f t="shared" si="435"/>
        <v>0</v>
      </c>
      <c r="BW269" t="b">
        <f t="shared" si="436"/>
        <v>0</v>
      </c>
      <c r="BX269" t="b">
        <f t="shared" si="437"/>
        <v>0</v>
      </c>
      <c r="BY269" t="b">
        <f t="shared" si="438"/>
        <v>0</v>
      </c>
      <c r="BZ269" t="b">
        <f t="shared" si="439"/>
        <v>0</v>
      </c>
      <c r="CA269" t="b">
        <f t="shared" si="440"/>
        <v>1</v>
      </c>
      <c r="CB269" t="b">
        <f t="shared" si="441"/>
        <v>0</v>
      </c>
      <c r="CC269" t="b">
        <f t="shared" si="442"/>
        <v>0</v>
      </c>
      <c r="CD269" t="b">
        <f t="shared" si="443"/>
        <v>0</v>
      </c>
      <c r="CE269" t="b">
        <f t="shared" si="444"/>
        <v>0</v>
      </c>
      <c r="CF269" t="b">
        <f t="shared" si="445"/>
        <v>0</v>
      </c>
      <c r="CG269" t="b">
        <f t="shared" si="446"/>
        <v>0</v>
      </c>
      <c r="CH269" t="b">
        <f t="shared" si="447"/>
        <v>0</v>
      </c>
      <c r="CI269" t="b">
        <f t="shared" si="448"/>
        <v>0</v>
      </c>
      <c r="CJ269" t="b">
        <f t="shared" si="449"/>
        <v>0</v>
      </c>
      <c r="CK269" t="b">
        <f t="shared" si="450"/>
        <v>0</v>
      </c>
      <c r="CL269" t="b">
        <f t="shared" si="451"/>
        <v>0</v>
      </c>
      <c r="CM269" t="b">
        <f t="shared" si="452"/>
        <v>0</v>
      </c>
      <c r="CN269" t="b">
        <f t="shared" si="453"/>
        <v>0</v>
      </c>
      <c r="CO269" t="b">
        <f t="shared" si="454"/>
        <v>0</v>
      </c>
      <c r="CP269" t="b">
        <f t="shared" si="455"/>
        <v>0</v>
      </c>
      <c r="CQ269" t="b">
        <f t="shared" si="456"/>
        <v>0</v>
      </c>
      <c r="CR269" t="b">
        <f t="shared" si="457"/>
        <v>0</v>
      </c>
      <c r="CS269" t="b">
        <f t="shared" si="458"/>
        <v>0</v>
      </c>
      <c r="CT269" t="b">
        <f t="shared" si="459"/>
        <v>0</v>
      </c>
      <c r="CU269" t="b">
        <f t="shared" si="460"/>
        <v>0</v>
      </c>
      <c r="CV269" t="b">
        <f t="shared" si="461"/>
        <v>0</v>
      </c>
      <c r="CW269" t="b">
        <f t="shared" si="462"/>
        <v>0</v>
      </c>
      <c r="CX269" t="b">
        <f t="shared" si="463"/>
        <v>0</v>
      </c>
      <c r="CY269" t="b">
        <f t="shared" si="464"/>
        <v>0</v>
      </c>
      <c r="CZ269" t="b">
        <f t="shared" si="465"/>
        <v>0</v>
      </c>
      <c r="DA269" t="b">
        <f t="shared" si="466"/>
        <v>0</v>
      </c>
      <c r="DB269" t="b">
        <f t="shared" si="467"/>
        <v>0</v>
      </c>
      <c r="DC269" t="b">
        <f t="shared" si="468"/>
        <v>0</v>
      </c>
      <c r="DD269" t="b">
        <f t="shared" si="469"/>
        <v>0</v>
      </c>
    </row>
    <row r="270" spans="1:108">
      <c r="A270" t="s">
        <v>1553</v>
      </c>
      <c r="C270" t="s">
        <v>1551</v>
      </c>
      <c r="E270" t="s">
        <v>968</v>
      </c>
      <c r="F270" t="s">
        <v>969</v>
      </c>
      <c r="G270" t="s">
        <v>970</v>
      </c>
      <c r="H270" t="s">
        <v>7428</v>
      </c>
      <c r="I270" t="s">
        <v>7418</v>
      </c>
      <c r="J270" t="s">
        <v>135</v>
      </c>
      <c r="K270" t="s">
        <v>136</v>
      </c>
      <c r="L270" t="s">
        <v>6596</v>
      </c>
      <c r="M270" t="s">
        <v>6079</v>
      </c>
      <c r="N270" t="s">
        <v>53</v>
      </c>
      <c r="O270" t="b">
        <f t="shared" si="376"/>
        <v>0</v>
      </c>
      <c r="P270" t="b">
        <f t="shared" si="377"/>
        <v>0</v>
      </c>
      <c r="Q270" t="b">
        <f t="shared" si="378"/>
        <v>0</v>
      </c>
      <c r="R270" t="b">
        <f t="shared" si="379"/>
        <v>1</v>
      </c>
      <c r="S270" t="b">
        <f t="shared" si="380"/>
        <v>0</v>
      </c>
      <c r="T270" t="b">
        <f t="shared" si="381"/>
        <v>0</v>
      </c>
      <c r="U270" t="b">
        <f t="shared" si="382"/>
        <v>0</v>
      </c>
      <c r="V270" t="b">
        <f t="shared" si="383"/>
        <v>0</v>
      </c>
      <c r="W270" t="b">
        <f t="shared" si="384"/>
        <v>0</v>
      </c>
      <c r="X270" t="b">
        <f t="shared" si="385"/>
        <v>1</v>
      </c>
      <c r="Y270" t="b">
        <f t="shared" si="386"/>
        <v>0</v>
      </c>
      <c r="Z270" t="b">
        <f t="shared" si="387"/>
        <v>0</v>
      </c>
      <c r="AA270" t="b">
        <f t="shared" si="388"/>
        <v>0</v>
      </c>
      <c r="AB270" t="b">
        <f t="shared" si="389"/>
        <v>0</v>
      </c>
      <c r="AC270" t="b">
        <f t="shared" si="390"/>
        <v>0</v>
      </c>
      <c r="AD270" t="b">
        <f t="shared" si="391"/>
        <v>0</v>
      </c>
      <c r="AE270" t="b">
        <f t="shared" si="392"/>
        <v>0</v>
      </c>
      <c r="AF270" t="b">
        <f t="shared" si="393"/>
        <v>0</v>
      </c>
      <c r="AG270" t="b">
        <f t="shared" si="394"/>
        <v>0</v>
      </c>
      <c r="AH270" t="b">
        <f t="shared" si="395"/>
        <v>0</v>
      </c>
      <c r="AI270" t="b">
        <f t="shared" si="396"/>
        <v>0</v>
      </c>
      <c r="AJ270" t="b">
        <f t="shared" si="397"/>
        <v>0</v>
      </c>
      <c r="AK270" t="b">
        <f t="shared" si="398"/>
        <v>0</v>
      </c>
      <c r="AL270" t="b">
        <f t="shared" si="399"/>
        <v>0</v>
      </c>
      <c r="AM270" t="b">
        <f t="shared" si="400"/>
        <v>0</v>
      </c>
      <c r="AN270" t="b">
        <f t="shared" si="401"/>
        <v>0</v>
      </c>
      <c r="AO270" t="b">
        <f t="shared" si="402"/>
        <v>0</v>
      </c>
      <c r="AP270" t="b">
        <f t="shared" si="403"/>
        <v>0</v>
      </c>
      <c r="AQ270" t="b">
        <f t="shared" si="404"/>
        <v>0</v>
      </c>
      <c r="AR270" t="b">
        <f t="shared" si="405"/>
        <v>0</v>
      </c>
      <c r="AS270" t="b">
        <f t="shared" si="406"/>
        <v>0</v>
      </c>
      <c r="AT270" t="b">
        <f t="shared" si="407"/>
        <v>0</v>
      </c>
      <c r="AU270" t="b">
        <f t="shared" si="408"/>
        <v>0</v>
      </c>
      <c r="AV270" t="b">
        <f t="shared" si="409"/>
        <v>0</v>
      </c>
      <c r="AW270" t="b">
        <f t="shared" si="410"/>
        <v>0</v>
      </c>
      <c r="AX270" t="b">
        <f t="shared" si="411"/>
        <v>0</v>
      </c>
      <c r="AY270" t="b">
        <f t="shared" si="412"/>
        <v>0</v>
      </c>
      <c r="AZ270" t="b">
        <f t="shared" si="413"/>
        <v>0</v>
      </c>
      <c r="BA270" t="b">
        <f t="shared" si="414"/>
        <v>0</v>
      </c>
      <c r="BB270" t="b">
        <f t="shared" si="415"/>
        <v>0</v>
      </c>
      <c r="BC270" t="b">
        <f t="shared" si="416"/>
        <v>0</v>
      </c>
      <c r="BD270" t="b">
        <f t="shared" si="417"/>
        <v>0</v>
      </c>
      <c r="BE270" t="b">
        <f t="shared" si="418"/>
        <v>0</v>
      </c>
      <c r="BF270" t="b">
        <f t="shared" si="419"/>
        <v>1</v>
      </c>
      <c r="BG270" t="b">
        <f t="shared" si="420"/>
        <v>0</v>
      </c>
      <c r="BH270" t="b">
        <f t="shared" si="421"/>
        <v>0</v>
      </c>
      <c r="BI270" t="b">
        <f t="shared" si="422"/>
        <v>0</v>
      </c>
      <c r="BJ270" t="b">
        <f t="shared" si="423"/>
        <v>0</v>
      </c>
      <c r="BK270" t="b">
        <f t="shared" si="424"/>
        <v>0</v>
      </c>
      <c r="BL270" t="b">
        <f t="shared" si="425"/>
        <v>0</v>
      </c>
      <c r="BM270" t="b">
        <f t="shared" si="426"/>
        <v>0</v>
      </c>
      <c r="BN270" t="b">
        <f t="shared" si="427"/>
        <v>0</v>
      </c>
      <c r="BO270" t="b">
        <f t="shared" si="428"/>
        <v>0</v>
      </c>
      <c r="BP270" t="b">
        <f t="shared" si="429"/>
        <v>0</v>
      </c>
      <c r="BQ270" t="b">
        <f t="shared" si="430"/>
        <v>0</v>
      </c>
      <c r="BR270" t="b">
        <f t="shared" si="431"/>
        <v>0</v>
      </c>
      <c r="BS270" t="b">
        <f t="shared" si="432"/>
        <v>0</v>
      </c>
      <c r="BT270" t="b">
        <f t="shared" si="433"/>
        <v>0</v>
      </c>
      <c r="BU270" t="b">
        <f t="shared" si="434"/>
        <v>0</v>
      </c>
      <c r="BV270" t="b">
        <f t="shared" si="435"/>
        <v>0</v>
      </c>
      <c r="BW270" t="b">
        <f t="shared" si="436"/>
        <v>0</v>
      </c>
      <c r="BX270" t="b">
        <f t="shared" si="437"/>
        <v>0</v>
      </c>
      <c r="BY270" t="b">
        <f t="shared" si="438"/>
        <v>0</v>
      </c>
      <c r="BZ270" t="b">
        <f t="shared" si="439"/>
        <v>0</v>
      </c>
      <c r="CA270" t="b">
        <f t="shared" si="440"/>
        <v>0</v>
      </c>
      <c r="CB270" t="b">
        <f t="shared" si="441"/>
        <v>0</v>
      </c>
      <c r="CC270" t="b">
        <f t="shared" si="442"/>
        <v>0</v>
      </c>
      <c r="CD270" t="b">
        <f t="shared" si="443"/>
        <v>0</v>
      </c>
      <c r="CE270" t="b">
        <f t="shared" si="444"/>
        <v>0</v>
      </c>
      <c r="CF270" t="b">
        <f t="shared" si="445"/>
        <v>0</v>
      </c>
      <c r="CG270" t="b">
        <f t="shared" si="446"/>
        <v>0</v>
      </c>
      <c r="CH270" t="b">
        <f t="shared" si="447"/>
        <v>0</v>
      </c>
      <c r="CI270" t="b">
        <f t="shared" si="448"/>
        <v>0</v>
      </c>
      <c r="CJ270" t="b">
        <f t="shared" si="449"/>
        <v>0</v>
      </c>
      <c r="CK270" t="b">
        <f t="shared" si="450"/>
        <v>0</v>
      </c>
      <c r="CL270" t="b">
        <f t="shared" si="451"/>
        <v>0</v>
      </c>
      <c r="CM270" t="b">
        <f t="shared" si="452"/>
        <v>0</v>
      </c>
      <c r="CN270" t="b">
        <f t="shared" si="453"/>
        <v>0</v>
      </c>
      <c r="CO270" t="b">
        <f t="shared" si="454"/>
        <v>0</v>
      </c>
      <c r="CP270" t="b">
        <f t="shared" si="455"/>
        <v>0</v>
      </c>
      <c r="CQ270" t="b">
        <f t="shared" si="456"/>
        <v>0</v>
      </c>
      <c r="CR270" t="b">
        <f t="shared" si="457"/>
        <v>0</v>
      </c>
      <c r="CS270" t="b">
        <f t="shared" si="458"/>
        <v>0</v>
      </c>
      <c r="CT270" t="b">
        <f t="shared" si="459"/>
        <v>0</v>
      </c>
      <c r="CU270" t="b">
        <f t="shared" si="460"/>
        <v>0</v>
      </c>
      <c r="CV270" t="b">
        <f t="shared" si="461"/>
        <v>0</v>
      </c>
      <c r="CW270" t="b">
        <f t="shared" si="462"/>
        <v>0</v>
      </c>
      <c r="CX270" t="b">
        <f t="shared" si="463"/>
        <v>0</v>
      </c>
      <c r="CY270" t="b">
        <f t="shared" si="464"/>
        <v>0</v>
      </c>
      <c r="CZ270" t="b">
        <f t="shared" si="465"/>
        <v>0</v>
      </c>
      <c r="DA270" t="b">
        <f t="shared" si="466"/>
        <v>0</v>
      </c>
      <c r="DB270" t="b">
        <f t="shared" si="467"/>
        <v>0</v>
      </c>
      <c r="DC270" t="b">
        <f t="shared" si="468"/>
        <v>0</v>
      </c>
      <c r="DD270" t="b">
        <f t="shared" si="469"/>
        <v>0</v>
      </c>
    </row>
    <row r="271" spans="1:108">
      <c r="A271" t="s">
        <v>1554</v>
      </c>
      <c r="C271" t="s">
        <v>1551</v>
      </c>
      <c r="E271" t="s">
        <v>968</v>
      </c>
      <c r="F271" t="s">
        <v>969</v>
      </c>
      <c r="G271" t="s">
        <v>970</v>
      </c>
      <c r="H271" t="s">
        <v>7428</v>
      </c>
      <c r="I271" t="s">
        <v>7418</v>
      </c>
      <c r="J271" t="s">
        <v>108</v>
      </c>
      <c r="K271" t="s">
        <v>109</v>
      </c>
      <c r="L271" t="s">
        <v>6597</v>
      </c>
      <c r="M271" t="s">
        <v>6079</v>
      </c>
      <c r="N271" t="s">
        <v>1555</v>
      </c>
      <c r="O271" t="b">
        <f t="shared" si="376"/>
        <v>0</v>
      </c>
      <c r="P271" t="b">
        <f t="shared" si="377"/>
        <v>0</v>
      </c>
      <c r="Q271" t="b">
        <f t="shared" si="378"/>
        <v>1</v>
      </c>
      <c r="R271" t="b">
        <f t="shared" si="379"/>
        <v>1</v>
      </c>
      <c r="S271" t="b">
        <f t="shared" si="380"/>
        <v>0</v>
      </c>
      <c r="T271" t="b">
        <f t="shared" si="381"/>
        <v>0</v>
      </c>
      <c r="U271" t="b">
        <f t="shared" si="382"/>
        <v>1</v>
      </c>
      <c r="V271" t="b">
        <f t="shared" si="383"/>
        <v>1</v>
      </c>
      <c r="W271" t="b">
        <f t="shared" si="384"/>
        <v>0</v>
      </c>
      <c r="X271" t="b">
        <f t="shared" si="385"/>
        <v>1</v>
      </c>
      <c r="Y271" t="b">
        <f t="shared" si="386"/>
        <v>0</v>
      </c>
      <c r="Z271" t="b">
        <f t="shared" si="387"/>
        <v>0</v>
      </c>
      <c r="AA271" t="b">
        <f t="shared" si="388"/>
        <v>1</v>
      </c>
      <c r="AB271" t="b">
        <f t="shared" si="389"/>
        <v>0</v>
      </c>
      <c r="AC271" t="b">
        <f t="shared" si="390"/>
        <v>0</v>
      </c>
      <c r="AD271" t="b">
        <f t="shared" si="391"/>
        <v>0</v>
      </c>
      <c r="AE271" t="b">
        <f t="shared" si="392"/>
        <v>0</v>
      </c>
      <c r="AF271" t="b">
        <f t="shared" si="393"/>
        <v>0</v>
      </c>
      <c r="AG271" t="b">
        <f t="shared" si="394"/>
        <v>0</v>
      </c>
      <c r="AH271" t="b">
        <f t="shared" si="395"/>
        <v>0</v>
      </c>
      <c r="AI271" t="b">
        <f t="shared" si="396"/>
        <v>0</v>
      </c>
      <c r="AJ271" t="b">
        <f t="shared" si="397"/>
        <v>0</v>
      </c>
      <c r="AK271" t="b">
        <f t="shared" si="398"/>
        <v>0</v>
      </c>
      <c r="AL271" t="b">
        <f t="shared" si="399"/>
        <v>0</v>
      </c>
      <c r="AM271" t="b">
        <f t="shared" si="400"/>
        <v>0</v>
      </c>
      <c r="AN271" t="b">
        <f t="shared" si="401"/>
        <v>0</v>
      </c>
      <c r="AO271" t="b">
        <f t="shared" si="402"/>
        <v>0</v>
      </c>
      <c r="AP271" t="b">
        <f t="shared" si="403"/>
        <v>0</v>
      </c>
      <c r="AQ271" t="b">
        <f t="shared" si="404"/>
        <v>0</v>
      </c>
      <c r="AR271" t="b">
        <f t="shared" si="405"/>
        <v>0</v>
      </c>
      <c r="AS271" t="b">
        <f t="shared" si="406"/>
        <v>0</v>
      </c>
      <c r="AT271" t="b">
        <f t="shared" si="407"/>
        <v>0</v>
      </c>
      <c r="AU271" t="b">
        <f t="shared" si="408"/>
        <v>0</v>
      </c>
      <c r="AV271" t="b">
        <f t="shared" si="409"/>
        <v>0</v>
      </c>
      <c r="AW271" t="b">
        <f t="shared" si="410"/>
        <v>0</v>
      </c>
      <c r="AX271" t="b">
        <f t="shared" si="411"/>
        <v>0</v>
      </c>
      <c r="AY271" t="b">
        <f t="shared" si="412"/>
        <v>0</v>
      </c>
      <c r="AZ271" t="b">
        <f t="shared" si="413"/>
        <v>0</v>
      </c>
      <c r="BA271" t="b">
        <f t="shared" si="414"/>
        <v>0</v>
      </c>
      <c r="BB271" t="b">
        <f t="shared" si="415"/>
        <v>0</v>
      </c>
      <c r="BC271" t="b">
        <f t="shared" si="416"/>
        <v>1</v>
      </c>
      <c r="BD271" t="b">
        <f t="shared" si="417"/>
        <v>0</v>
      </c>
      <c r="BE271" t="b">
        <f t="shared" si="418"/>
        <v>0</v>
      </c>
      <c r="BF271" t="b">
        <f t="shared" si="419"/>
        <v>1</v>
      </c>
      <c r="BG271" t="b">
        <f t="shared" si="420"/>
        <v>0</v>
      </c>
      <c r="BH271" t="b">
        <f t="shared" si="421"/>
        <v>0</v>
      </c>
      <c r="BI271" t="b">
        <f t="shared" si="422"/>
        <v>0</v>
      </c>
      <c r="BJ271" t="b">
        <f t="shared" si="423"/>
        <v>0</v>
      </c>
      <c r="BK271" t="b">
        <f t="shared" si="424"/>
        <v>0</v>
      </c>
      <c r="BL271" t="b">
        <f t="shared" si="425"/>
        <v>0</v>
      </c>
      <c r="BM271" t="b">
        <f t="shared" si="426"/>
        <v>0</v>
      </c>
      <c r="BN271" t="b">
        <f t="shared" si="427"/>
        <v>0</v>
      </c>
      <c r="BO271" t="b">
        <f t="shared" si="428"/>
        <v>0</v>
      </c>
      <c r="BP271" t="b">
        <f t="shared" si="429"/>
        <v>0</v>
      </c>
      <c r="BQ271" t="b">
        <f t="shared" si="430"/>
        <v>0</v>
      </c>
      <c r="BR271" t="b">
        <f t="shared" si="431"/>
        <v>0</v>
      </c>
      <c r="BS271" t="b">
        <f t="shared" si="432"/>
        <v>0</v>
      </c>
      <c r="BT271" t="b">
        <f t="shared" si="433"/>
        <v>0</v>
      </c>
      <c r="BU271" t="b">
        <f t="shared" si="434"/>
        <v>0</v>
      </c>
      <c r="BV271" t="b">
        <f t="shared" si="435"/>
        <v>0</v>
      </c>
      <c r="BW271" t="b">
        <f t="shared" si="436"/>
        <v>0</v>
      </c>
      <c r="BX271" t="b">
        <f t="shared" si="437"/>
        <v>0</v>
      </c>
      <c r="BY271" t="b">
        <f t="shared" si="438"/>
        <v>0</v>
      </c>
      <c r="BZ271" t="b">
        <f t="shared" si="439"/>
        <v>0</v>
      </c>
      <c r="CA271" t="b">
        <f t="shared" si="440"/>
        <v>0</v>
      </c>
      <c r="CB271" t="b">
        <f t="shared" si="441"/>
        <v>1</v>
      </c>
      <c r="CC271" t="b">
        <f t="shared" si="442"/>
        <v>0</v>
      </c>
      <c r="CD271" t="b">
        <f t="shared" si="443"/>
        <v>0</v>
      </c>
      <c r="CE271" t="b">
        <f t="shared" si="444"/>
        <v>0</v>
      </c>
      <c r="CF271" t="b">
        <f t="shared" si="445"/>
        <v>0</v>
      </c>
      <c r="CG271" t="b">
        <f t="shared" si="446"/>
        <v>0</v>
      </c>
      <c r="CH271" t="b">
        <f t="shared" si="447"/>
        <v>0</v>
      </c>
      <c r="CI271" t="b">
        <f t="shared" si="448"/>
        <v>0</v>
      </c>
      <c r="CJ271" t="b">
        <f t="shared" si="449"/>
        <v>0</v>
      </c>
      <c r="CK271" t="b">
        <f t="shared" si="450"/>
        <v>0</v>
      </c>
      <c r="CL271" t="b">
        <f t="shared" si="451"/>
        <v>0</v>
      </c>
      <c r="CM271" t="b">
        <f t="shared" si="452"/>
        <v>0</v>
      </c>
      <c r="CN271" t="b">
        <f t="shared" si="453"/>
        <v>0</v>
      </c>
      <c r="CO271" t="b">
        <f t="shared" si="454"/>
        <v>0</v>
      </c>
      <c r="CP271" t="b">
        <f t="shared" si="455"/>
        <v>0</v>
      </c>
      <c r="CQ271" t="b">
        <f t="shared" si="456"/>
        <v>0</v>
      </c>
      <c r="CR271" t="b">
        <f t="shared" si="457"/>
        <v>0</v>
      </c>
      <c r="CS271" t="b">
        <f t="shared" si="458"/>
        <v>0</v>
      </c>
      <c r="CT271" t="b">
        <f t="shared" si="459"/>
        <v>0</v>
      </c>
      <c r="CU271" t="b">
        <f t="shared" si="460"/>
        <v>0</v>
      </c>
      <c r="CV271" t="b">
        <f t="shared" si="461"/>
        <v>0</v>
      </c>
      <c r="CW271" t="b">
        <f t="shared" si="462"/>
        <v>0</v>
      </c>
      <c r="CX271" t="b">
        <f t="shared" si="463"/>
        <v>0</v>
      </c>
      <c r="CY271" t="b">
        <f t="shared" si="464"/>
        <v>0</v>
      </c>
      <c r="CZ271" t="b">
        <f t="shared" si="465"/>
        <v>0</v>
      </c>
      <c r="DA271" t="b">
        <f t="shared" si="466"/>
        <v>0</v>
      </c>
      <c r="DB271" t="b">
        <f t="shared" si="467"/>
        <v>0</v>
      </c>
      <c r="DC271" t="b">
        <f t="shared" si="468"/>
        <v>0</v>
      </c>
      <c r="DD271" t="b">
        <f t="shared" si="469"/>
        <v>0</v>
      </c>
    </row>
    <row r="272" spans="1:108">
      <c r="A272" s="10" t="s">
        <v>1702</v>
      </c>
      <c r="C272" t="s">
        <v>1703</v>
      </c>
      <c r="E272" t="s">
        <v>968</v>
      </c>
      <c r="F272" t="s">
        <v>969</v>
      </c>
      <c r="G272" t="s">
        <v>970</v>
      </c>
      <c r="H272" t="s">
        <v>7428</v>
      </c>
      <c r="I272" t="s">
        <v>7418</v>
      </c>
      <c r="J272" t="s">
        <v>119</v>
      </c>
      <c r="K272" t="s">
        <v>109</v>
      </c>
      <c r="L272" t="s">
        <v>1704</v>
      </c>
      <c r="M272" t="s">
        <v>6079</v>
      </c>
      <c r="N272" t="s">
        <v>29</v>
      </c>
      <c r="O272" t="b">
        <f t="shared" si="376"/>
        <v>0</v>
      </c>
      <c r="P272" t="b">
        <f t="shared" si="377"/>
        <v>0</v>
      </c>
      <c r="Q272" t="b">
        <f t="shared" si="378"/>
        <v>1</v>
      </c>
      <c r="R272" t="b">
        <f t="shared" si="379"/>
        <v>0</v>
      </c>
      <c r="S272" t="b">
        <f t="shared" si="380"/>
        <v>0</v>
      </c>
      <c r="T272" t="b">
        <f t="shared" si="381"/>
        <v>0</v>
      </c>
      <c r="U272" t="b">
        <f t="shared" si="382"/>
        <v>1</v>
      </c>
      <c r="V272" t="b">
        <f t="shared" si="383"/>
        <v>0</v>
      </c>
      <c r="W272" t="b">
        <f t="shared" si="384"/>
        <v>0</v>
      </c>
      <c r="X272" t="b">
        <f t="shared" si="385"/>
        <v>0</v>
      </c>
      <c r="Y272" t="b">
        <f t="shared" si="386"/>
        <v>0</v>
      </c>
      <c r="Z272" t="b">
        <f t="shared" si="387"/>
        <v>0</v>
      </c>
      <c r="AA272" t="b">
        <f t="shared" si="388"/>
        <v>0</v>
      </c>
      <c r="AB272" t="b">
        <f t="shared" si="389"/>
        <v>0</v>
      </c>
      <c r="AC272" t="b">
        <f t="shared" si="390"/>
        <v>0</v>
      </c>
      <c r="AD272" t="b">
        <f t="shared" si="391"/>
        <v>0</v>
      </c>
      <c r="AE272" t="b">
        <f t="shared" si="392"/>
        <v>0</v>
      </c>
      <c r="AF272" t="b">
        <f t="shared" si="393"/>
        <v>0</v>
      </c>
      <c r="AG272" t="b">
        <f t="shared" si="394"/>
        <v>0</v>
      </c>
      <c r="AH272" t="b">
        <f t="shared" si="395"/>
        <v>1</v>
      </c>
      <c r="AI272" t="b">
        <f t="shared" si="396"/>
        <v>0</v>
      </c>
      <c r="AJ272" t="b">
        <f t="shared" si="397"/>
        <v>0</v>
      </c>
      <c r="AK272" t="b">
        <f t="shared" si="398"/>
        <v>0</v>
      </c>
      <c r="AL272" t="b">
        <f t="shared" si="399"/>
        <v>0</v>
      </c>
      <c r="AM272" t="b">
        <f t="shared" si="400"/>
        <v>0</v>
      </c>
      <c r="AN272" t="b">
        <f t="shared" si="401"/>
        <v>0</v>
      </c>
      <c r="AO272" t="b">
        <f t="shared" si="402"/>
        <v>0</v>
      </c>
      <c r="AP272" t="b">
        <f t="shared" si="403"/>
        <v>0</v>
      </c>
      <c r="AQ272" t="b">
        <f t="shared" si="404"/>
        <v>0</v>
      </c>
      <c r="AR272" t="b">
        <f t="shared" si="405"/>
        <v>0</v>
      </c>
      <c r="AS272" t="b">
        <f t="shared" si="406"/>
        <v>0</v>
      </c>
      <c r="AT272" t="b">
        <f t="shared" si="407"/>
        <v>0</v>
      </c>
      <c r="AU272" t="b">
        <f t="shared" si="408"/>
        <v>0</v>
      </c>
      <c r="AV272" t="b">
        <f t="shared" si="409"/>
        <v>0</v>
      </c>
      <c r="AW272" t="b">
        <f t="shared" si="410"/>
        <v>0</v>
      </c>
      <c r="AX272" t="b">
        <f t="shared" si="411"/>
        <v>0</v>
      </c>
      <c r="AY272" t="b">
        <f t="shared" si="412"/>
        <v>0</v>
      </c>
      <c r="AZ272" t="b">
        <f t="shared" si="413"/>
        <v>0</v>
      </c>
      <c r="BA272" t="b">
        <f t="shared" si="414"/>
        <v>0</v>
      </c>
      <c r="BB272" t="b">
        <f t="shared" si="415"/>
        <v>0</v>
      </c>
      <c r="BC272" t="b">
        <f t="shared" si="416"/>
        <v>0</v>
      </c>
      <c r="BD272" t="b">
        <f t="shared" si="417"/>
        <v>0</v>
      </c>
      <c r="BE272" t="b">
        <f t="shared" si="418"/>
        <v>0</v>
      </c>
      <c r="BF272" t="b">
        <f t="shared" si="419"/>
        <v>0</v>
      </c>
      <c r="BG272" t="b">
        <f t="shared" si="420"/>
        <v>0</v>
      </c>
      <c r="BH272" t="b">
        <f t="shared" si="421"/>
        <v>0</v>
      </c>
      <c r="BI272" t="b">
        <f t="shared" si="422"/>
        <v>0</v>
      </c>
      <c r="BJ272" t="b">
        <f t="shared" si="423"/>
        <v>0</v>
      </c>
      <c r="BK272" t="b">
        <f t="shared" si="424"/>
        <v>0</v>
      </c>
      <c r="BL272" t="b">
        <f t="shared" si="425"/>
        <v>0</v>
      </c>
      <c r="BM272" t="b">
        <f t="shared" si="426"/>
        <v>0</v>
      </c>
      <c r="BN272" t="b">
        <f t="shared" si="427"/>
        <v>0</v>
      </c>
      <c r="BO272" t="b">
        <f t="shared" si="428"/>
        <v>0</v>
      </c>
      <c r="BP272" t="b">
        <f t="shared" si="429"/>
        <v>0</v>
      </c>
      <c r="BQ272" t="b">
        <f t="shared" si="430"/>
        <v>0</v>
      </c>
      <c r="BR272" t="b">
        <f t="shared" si="431"/>
        <v>0</v>
      </c>
      <c r="BS272" t="b">
        <f t="shared" si="432"/>
        <v>0</v>
      </c>
      <c r="BT272" t="b">
        <f t="shared" si="433"/>
        <v>0</v>
      </c>
      <c r="BU272" t="b">
        <f t="shared" si="434"/>
        <v>0</v>
      </c>
      <c r="BV272" t="b">
        <f t="shared" si="435"/>
        <v>0</v>
      </c>
      <c r="BW272" t="b">
        <f t="shared" si="436"/>
        <v>0</v>
      </c>
      <c r="BX272" t="b">
        <f t="shared" si="437"/>
        <v>0</v>
      </c>
      <c r="BY272" t="b">
        <f t="shared" si="438"/>
        <v>0</v>
      </c>
      <c r="BZ272" t="b">
        <f t="shared" si="439"/>
        <v>0</v>
      </c>
      <c r="CA272" t="b">
        <f t="shared" si="440"/>
        <v>0</v>
      </c>
      <c r="CB272" t="b">
        <f t="shared" si="441"/>
        <v>0</v>
      </c>
      <c r="CC272" t="b">
        <f t="shared" si="442"/>
        <v>0</v>
      </c>
      <c r="CD272" t="b">
        <f t="shared" si="443"/>
        <v>0</v>
      </c>
      <c r="CE272" t="b">
        <f t="shared" si="444"/>
        <v>0</v>
      </c>
      <c r="CF272" t="b">
        <f t="shared" si="445"/>
        <v>0</v>
      </c>
      <c r="CG272" t="b">
        <f t="shared" si="446"/>
        <v>0</v>
      </c>
      <c r="CH272" t="b">
        <f t="shared" si="447"/>
        <v>0</v>
      </c>
      <c r="CI272" t="b">
        <f t="shared" si="448"/>
        <v>0</v>
      </c>
      <c r="CJ272" t="b">
        <f t="shared" si="449"/>
        <v>0</v>
      </c>
      <c r="CK272" t="b">
        <f t="shared" si="450"/>
        <v>0</v>
      </c>
      <c r="CL272" t="b">
        <f t="shared" si="451"/>
        <v>0</v>
      </c>
      <c r="CM272" t="b">
        <f t="shared" si="452"/>
        <v>0</v>
      </c>
      <c r="CN272" t="b">
        <f t="shared" si="453"/>
        <v>0</v>
      </c>
      <c r="CO272" t="b">
        <f t="shared" si="454"/>
        <v>0</v>
      </c>
      <c r="CP272" t="b">
        <f t="shared" si="455"/>
        <v>0</v>
      </c>
      <c r="CQ272" t="b">
        <f t="shared" si="456"/>
        <v>0</v>
      </c>
      <c r="CR272" t="b">
        <f t="shared" si="457"/>
        <v>0</v>
      </c>
      <c r="CS272" t="b">
        <f t="shared" si="458"/>
        <v>0</v>
      </c>
      <c r="CT272" t="b">
        <f t="shared" si="459"/>
        <v>0</v>
      </c>
      <c r="CU272" t="b">
        <f t="shared" si="460"/>
        <v>0</v>
      </c>
      <c r="CV272" t="b">
        <f t="shared" si="461"/>
        <v>0</v>
      </c>
      <c r="CW272" t="b">
        <f t="shared" si="462"/>
        <v>0</v>
      </c>
      <c r="CX272" t="b">
        <f t="shared" si="463"/>
        <v>0</v>
      </c>
      <c r="CY272" t="b">
        <f t="shared" si="464"/>
        <v>0</v>
      </c>
      <c r="CZ272" t="b">
        <f t="shared" si="465"/>
        <v>0</v>
      </c>
      <c r="DA272" t="b">
        <f t="shared" si="466"/>
        <v>0</v>
      </c>
      <c r="DB272" t="b">
        <f t="shared" si="467"/>
        <v>0</v>
      </c>
      <c r="DC272" t="b">
        <f t="shared" si="468"/>
        <v>0</v>
      </c>
      <c r="DD272" t="b">
        <f t="shared" si="469"/>
        <v>0</v>
      </c>
    </row>
    <row r="273" spans="1:108">
      <c r="A273" t="s">
        <v>1711</v>
      </c>
      <c r="C273" t="s">
        <v>1712</v>
      </c>
      <c r="E273" t="s">
        <v>968</v>
      </c>
      <c r="F273" t="s">
        <v>969</v>
      </c>
      <c r="G273" t="s">
        <v>970</v>
      </c>
      <c r="H273" t="s">
        <v>7428</v>
      </c>
      <c r="I273" t="s">
        <v>7418</v>
      </c>
      <c r="J273" t="s">
        <v>165</v>
      </c>
      <c r="K273" t="s">
        <v>114</v>
      </c>
      <c r="L273" t="s">
        <v>6648</v>
      </c>
      <c r="M273" t="s">
        <v>6079</v>
      </c>
      <c r="N273" t="s">
        <v>1713</v>
      </c>
      <c r="O273" t="b">
        <f t="shared" si="376"/>
        <v>1</v>
      </c>
      <c r="P273" t="b">
        <f t="shared" si="377"/>
        <v>0</v>
      </c>
      <c r="Q273" t="b">
        <f t="shared" si="378"/>
        <v>1</v>
      </c>
      <c r="R273" t="b">
        <f t="shared" si="379"/>
        <v>1</v>
      </c>
      <c r="S273" t="b">
        <f t="shared" si="380"/>
        <v>1</v>
      </c>
      <c r="T273" t="b">
        <f t="shared" si="381"/>
        <v>1</v>
      </c>
      <c r="U273" t="b">
        <f t="shared" si="382"/>
        <v>1</v>
      </c>
      <c r="V273" t="b">
        <f t="shared" si="383"/>
        <v>0</v>
      </c>
      <c r="W273" t="b">
        <f t="shared" si="384"/>
        <v>0</v>
      </c>
      <c r="X273" t="b">
        <f t="shared" si="385"/>
        <v>1</v>
      </c>
      <c r="Y273" t="b">
        <f t="shared" si="386"/>
        <v>1</v>
      </c>
      <c r="Z273" t="b">
        <f t="shared" si="387"/>
        <v>1</v>
      </c>
      <c r="AA273" t="b">
        <f t="shared" si="388"/>
        <v>0</v>
      </c>
      <c r="AB273" t="b">
        <f t="shared" si="389"/>
        <v>0</v>
      </c>
      <c r="AC273" t="b">
        <f t="shared" si="390"/>
        <v>0</v>
      </c>
      <c r="AD273" t="b">
        <f t="shared" si="391"/>
        <v>0</v>
      </c>
      <c r="AE273" t="b">
        <f t="shared" si="392"/>
        <v>0</v>
      </c>
      <c r="AF273" t="b">
        <f t="shared" si="393"/>
        <v>0</v>
      </c>
      <c r="AG273" t="b">
        <f t="shared" si="394"/>
        <v>0</v>
      </c>
      <c r="AH273" t="b">
        <f t="shared" si="395"/>
        <v>1</v>
      </c>
      <c r="AI273" t="b">
        <f t="shared" si="396"/>
        <v>0</v>
      </c>
      <c r="AJ273" t="b">
        <f t="shared" si="397"/>
        <v>0</v>
      </c>
      <c r="AK273" t="b">
        <f t="shared" si="398"/>
        <v>1</v>
      </c>
      <c r="AL273" t="b">
        <f t="shared" si="399"/>
        <v>0</v>
      </c>
      <c r="AM273" t="b">
        <f t="shared" si="400"/>
        <v>0</v>
      </c>
      <c r="AN273" t="b">
        <f t="shared" si="401"/>
        <v>0</v>
      </c>
      <c r="AO273" t="b">
        <f t="shared" si="402"/>
        <v>0</v>
      </c>
      <c r="AP273" t="b">
        <f t="shared" si="403"/>
        <v>0</v>
      </c>
      <c r="AQ273" t="b">
        <f t="shared" si="404"/>
        <v>0</v>
      </c>
      <c r="AR273" t="b">
        <f t="shared" si="405"/>
        <v>0</v>
      </c>
      <c r="AS273" t="b">
        <f t="shared" si="406"/>
        <v>0</v>
      </c>
      <c r="AT273" t="b">
        <f t="shared" si="407"/>
        <v>0</v>
      </c>
      <c r="AU273" t="b">
        <f t="shared" si="408"/>
        <v>0</v>
      </c>
      <c r="AV273" t="b">
        <f t="shared" si="409"/>
        <v>0</v>
      </c>
      <c r="AW273" t="b">
        <f t="shared" si="410"/>
        <v>0</v>
      </c>
      <c r="AX273" t="b">
        <f t="shared" si="411"/>
        <v>1</v>
      </c>
      <c r="AY273" t="b">
        <f t="shared" si="412"/>
        <v>1</v>
      </c>
      <c r="AZ273" t="b">
        <f t="shared" si="413"/>
        <v>0</v>
      </c>
      <c r="BA273" t="b">
        <f t="shared" si="414"/>
        <v>0</v>
      </c>
      <c r="BB273" t="b">
        <f t="shared" si="415"/>
        <v>0</v>
      </c>
      <c r="BC273" t="b">
        <f t="shared" si="416"/>
        <v>0</v>
      </c>
      <c r="BD273" t="b">
        <f t="shared" si="417"/>
        <v>0</v>
      </c>
      <c r="BE273" t="b">
        <f t="shared" si="418"/>
        <v>0</v>
      </c>
      <c r="BF273" t="b">
        <f t="shared" si="419"/>
        <v>1</v>
      </c>
      <c r="BG273" t="b">
        <f t="shared" si="420"/>
        <v>0</v>
      </c>
      <c r="BH273" t="b">
        <f t="shared" si="421"/>
        <v>0</v>
      </c>
      <c r="BI273" t="b">
        <f t="shared" si="422"/>
        <v>0</v>
      </c>
      <c r="BJ273" t="b">
        <f t="shared" si="423"/>
        <v>0</v>
      </c>
      <c r="BK273" t="b">
        <f t="shared" si="424"/>
        <v>0</v>
      </c>
      <c r="BL273" t="b">
        <f t="shared" si="425"/>
        <v>0</v>
      </c>
      <c r="BM273" t="b">
        <f t="shared" si="426"/>
        <v>1</v>
      </c>
      <c r="BN273" t="b">
        <f t="shared" si="427"/>
        <v>0</v>
      </c>
      <c r="BO273" t="b">
        <f t="shared" si="428"/>
        <v>0</v>
      </c>
      <c r="BP273" t="b">
        <f t="shared" si="429"/>
        <v>0</v>
      </c>
      <c r="BQ273" t="b">
        <f t="shared" si="430"/>
        <v>0</v>
      </c>
      <c r="BR273" t="b">
        <f t="shared" si="431"/>
        <v>0</v>
      </c>
      <c r="BS273" t="b">
        <f t="shared" si="432"/>
        <v>0</v>
      </c>
      <c r="BT273" t="b">
        <f t="shared" si="433"/>
        <v>1</v>
      </c>
      <c r="BU273" t="b">
        <f t="shared" si="434"/>
        <v>1</v>
      </c>
      <c r="BV273" t="b">
        <f t="shared" si="435"/>
        <v>1</v>
      </c>
      <c r="BW273" t="b">
        <f t="shared" si="436"/>
        <v>0</v>
      </c>
      <c r="BX273" t="b">
        <f t="shared" si="437"/>
        <v>0</v>
      </c>
      <c r="BY273" t="b">
        <f t="shared" si="438"/>
        <v>1</v>
      </c>
      <c r="BZ273" t="b">
        <f t="shared" si="439"/>
        <v>0</v>
      </c>
      <c r="CA273" t="b">
        <f t="shared" si="440"/>
        <v>0</v>
      </c>
      <c r="CB273" t="b">
        <f t="shared" si="441"/>
        <v>0</v>
      </c>
      <c r="CC273" t="b">
        <f t="shared" si="442"/>
        <v>1</v>
      </c>
      <c r="CD273" t="b">
        <f t="shared" si="443"/>
        <v>0</v>
      </c>
      <c r="CE273" t="b">
        <f t="shared" si="444"/>
        <v>0</v>
      </c>
      <c r="CF273" t="b">
        <f t="shared" si="445"/>
        <v>0</v>
      </c>
      <c r="CG273" t="b">
        <f t="shared" si="446"/>
        <v>1</v>
      </c>
      <c r="CH273" t="b">
        <f t="shared" si="447"/>
        <v>0</v>
      </c>
      <c r="CI273" t="b">
        <f t="shared" si="448"/>
        <v>0</v>
      </c>
      <c r="CJ273" t="b">
        <f t="shared" si="449"/>
        <v>1</v>
      </c>
      <c r="CK273" t="b">
        <f t="shared" si="450"/>
        <v>0</v>
      </c>
      <c r="CL273" t="b">
        <f t="shared" si="451"/>
        <v>0</v>
      </c>
      <c r="CM273" t="b">
        <f t="shared" si="452"/>
        <v>0</v>
      </c>
      <c r="CN273" t="b">
        <f t="shared" si="453"/>
        <v>0</v>
      </c>
      <c r="CO273" t="b">
        <f t="shared" si="454"/>
        <v>0</v>
      </c>
      <c r="CP273" t="b">
        <f t="shared" si="455"/>
        <v>0</v>
      </c>
      <c r="CQ273" t="b">
        <f t="shared" si="456"/>
        <v>0</v>
      </c>
      <c r="CR273" t="b">
        <f t="shared" si="457"/>
        <v>1</v>
      </c>
      <c r="CS273" t="b">
        <f t="shared" si="458"/>
        <v>0</v>
      </c>
      <c r="CT273" t="b">
        <f t="shared" si="459"/>
        <v>0</v>
      </c>
      <c r="CU273" t="b">
        <f t="shared" si="460"/>
        <v>0</v>
      </c>
      <c r="CV273" t="b">
        <f t="shared" si="461"/>
        <v>0</v>
      </c>
      <c r="CW273" t="b">
        <f t="shared" si="462"/>
        <v>0</v>
      </c>
      <c r="CX273" t="b">
        <f t="shared" si="463"/>
        <v>0</v>
      </c>
      <c r="CY273" t="b">
        <f t="shared" si="464"/>
        <v>0</v>
      </c>
      <c r="CZ273" t="b">
        <f t="shared" si="465"/>
        <v>0</v>
      </c>
      <c r="DA273" t="b">
        <f t="shared" si="466"/>
        <v>0</v>
      </c>
      <c r="DB273" t="b">
        <f t="shared" si="467"/>
        <v>0</v>
      </c>
      <c r="DC273" t="b">
        <f t="shared" si="468"/>
        <v>1</v>
      </c>
      <c r="DD273" t="b">
        <f t="shared" si="469"/>
        <v>0</v>
      </c>
    </row>
    <row r="274" spans="1:108">
      <c r="A274" s="4" t="s">
        <v>1714</v>
      </c>
      <c r="C274" t="s">
        <v>1712</v>
      </c>
      <c r="D274" s="4"/>
      <c r="E274" s="4" t="s">
        <v>968</v>
      </c>
      <c r="F274" t="s">
        <v>969</v>
      </c>
      <c r="G274" t="s">
        <v>970</v>
      </c>
      <c r="H274" t="s">
        <v>7428</v>
      </c>
      <c r="I274" t="s">
        <v>7418</v>
      </c>
      <c r="J274" s="4" t="s">
        <v>113</v>
      </c>
      <c r="K274" s="4" t="s">
        <v>114</v>
      </c>
      <c r="L274" s="4" t="s">
        <v>6649</v>
      </c>
      <c r="M274" t="s">
        <v>6079</v>
      </c>
      <c r="N274" s="4" t="s">
        <v>1715</v>
      </c>
      <c r="O274" s="4" t="b">
        <f t="shared" si="376"/>
        <v>1</v>
      </c>
      <c r="P274" s="4" t="b">
        <f t="shared" si="377"/>
        <v>1</v>
      </c>
      <c r="Q274" s="4" t="b">
        <f t="shared" si="378"/>
        <v>1</v>
      </c>
      <c r="R274" s="4" t="b">
        <f t="shared" si="379"/>
        <v>1</v>
      </c>
      <c r="S274" s="4" t="b">
        <f t="shared" si="380"/>
        <v>1</v>
      </c>
      <c r="T274" s="4" t="b">
        <f t="shared" si="381"/>
        <v>1</v>
      </c>
      <c r="U274" s="4" t="b">
        <f t="shared" si="382"/>
        <v>1</v>
      </c>
      <c r="V274" s="4" t="b">
        <f t="shared" si="383"/>
        <v>1</v>
      </c>
      <c r="W274" s="4" t="b">
        <f t="shared" si="384"/>
        <v>1</v>
      </c>
      <c r="X274" s="4" t="b">
        <f t="shared" si="385"/>
        <v>1</v>
      </c>
      <c r="Y274" s="4" t="b">
        <f t="shared" si="386"/>
        <v>1</v>
      </c>
      <c r="Z274" s="4" t="b">
        <f t="shared" si="387"/>
        <v>1</v>
      </c>
      <c r="AA274" s="4" t="b">
        <f t="shared" si="388"/>
        <v>0</v>
      </c>
      <c r="AB274" s="4" t="b">
        <f t="shared" si="389"/>
        <v>1</v>
      </c>
      <c r="AC274" s="4" t="b">
        <f t="shared" si="390"/>
        <v>0</v>
      </c>
      <c r="AD274" s="4" t="b">
        <f t="shared" si="391"/>
        <v>0</v>
      </c>
      <c r="AE274" s="4" t="b">
        <f t="shared" si="392"/>
        <v>1</v>
      </c>
      <c r="AF274" s="4" t="b">
        <f t="shared" si="393"/>
        <v>0</v>
      </c>
      <c r="AG274" s="4" t="b">
        <f t="shared" si="394"/>
        <v>1</v>
      </c>
      <c r="AH274" s="4" t="b">
        <f t="shared" si="395"/>
        <v>1</v>
      </c>
      <c r="AI274" s="4" t="b">
        <f t="shared" si="396"/>
        <v>0</v>
      </c>
      <c r="AJ274" s="4" t="b">
        <f t="shared" si="397"/>
        <v>0</v>
      </c>
      <c r="AK274" s="4" t="b">
        <f t="shared" si="398"/>
        <v>1</v>
      </c>
      <c r="AL274" s="4" t="b">
        <f t="shared" si="399"/>
        <v>0</v>
      </c>
      <c r="AM274" s="4" t="b">
        <f t="shared" si="400"/>
        <v>0</v>
      </c>
      <c r="AN274" s="4" t="b">
        <f t="shared" si="401"/>
        <v>1</v>
      </c>
      <c r="AO274" s="4" t="b">
        <f t="shared" si="402"/>
        <v>0</v>
      </c>
      <c r="AP274" s="4" t="b">
        <f t="shared" si="403"/>
        <v>1</v>
      </c>
      <c r="AQ274" s="4" t="b">
        <f t="shared" si="404"/>
        <v>1</v>
      </c>
      <c r="AR274" s="4" t="b">
        <f t="shared" si="405"/>
        <v>0</v>
      </c>
      <c r="AS274" s="4" t="b">
        <f t="shared" si="406"/>
        <v>1</v>
      </c>
      <c r="AT274" s="4" t="b">
        <f t="shared" si="407"/>
        <v>0</v>
      </c>
      <c r="AU274" s="4" t="b">
        <f t="shared" si="408"/>
        <v>0</v>
      </c>
      <c r="AV274" s="4" t="b">
        <f t="shared" si="409"/>
        <v>1</v>
      </c>
      <c r="AW274" s="4" t="b">
        <f t="shared" si="410"/>
        <v>0</v>
      </c>
      <c r="AX274" s="4" t="b">
        <f t="shared" si="411"/>
        <v>1</v>
      </c>
      <c r="AY274" s="4" t="b">
        <f t="shared" si="412"/>
        <v>0</v>
      </c>
      <c r="AZ274" s="4" t="b">
        <f t="shared" si="413"/>
        <v>0</v>
      </c>
      <c r="BA274" s="4" t="b">
        <f t="shared" si="414"/>
        <v>0</v>
      </c>
      <c r="BB274" s="4" t="b">
        <f t="shared" si="415"/>
        <v>0</v>
      </c>
      <c r="BC274" s="4" t="b">
        <f t="shared" si="416"/>
        <v>0</v>
      </c>
      <c r="BD274" s="4" t="b">
        <f t="shared" si="417"/>
        <v>0</v>
      </c>
      <c r="BE274" s="4" t="b">
        <f t="shared" si="418"/>
        <v>0</v>
      </c>
      <c r="BF274" s="4" t="b">
        <f t="shared" si="419"/>
        <v>1</v>
      </c>
      <c r="BG274" s="4" t="b">
        <f t="shared" si="420"/>
        <v>0</v>
      </c>
      <c r="BH274" s="4" t="b">
        <f t="shared" si="421"/>
        <v>0</v>
      </c>
      <c r="BI274" s="4" t="b">
        <f t="shared" si="422"/>
        <v>0</v>
      </c>
      <c r="BJ274" s="4" t="b">
        <f t="shared" si="423"/>
        <v>0</v>
      </c>
      <c r="BK274" s="4" t="b">
        <f t="shared" si="424"/>
        <v>0</v>
      </c>
      <c r="BL274" s="4" t="b">
        <f t="shared" si="425"/>
        <v>0</v>
      </c>
      <c r="BM274" s="4" t="b">
        <f t="shared" si="426"/>
        <v>1</v>
      </c>
      <c r="BN274" s="4" t="b">
        <f t="shared" si="427"/>
        <v>0</v>
      </c>
      <c r="BO274" s="4" t="b">
        <f t="shared" si="428"/>
        <v>0</v>
      </c>
      <c r="BP274" s="4" t="b">
        <f t="shared" si="429"/>
        <v>1</v>
      </c>
      <c r="BQ274" s="4" t="b">
        <f t="shared" si="430"/>
        <v>0</v>
      </c>
      <c r="BR274" s="4" t="b">
        <f t="shared" si="431"/>
        <v>1</v>
      </c>
      <c r="BS274" s="4" t="b">
        <f t="shared" si="432"/>
        <v>1</v>
      </c>
      <c r="BT274" s="4" t="b">
        <f t="shared" si="433"/>
        <v>1</v>
      </c>
      <c r="BU274" s="4" t="b">
        <f t="shared" si="434"/>
        <v>1</v>
      </c>
      <c r="BV274" s="4" t="b">
        <f t="shared" si="435"/>
        <v>1</v>
      </c>
      <c r="BW274" s="4" t="b">
        <f t="shared" si="436"/>
        <v>0</v>
      </c>
      <c r="BX274" s="4" t="b">
        <f t="shared" si="437"/>
        <v>0</v>
      </c>
      <c r="BY274" s="4" t="b">
        <f t="shared" si="438"/>
        <v>1</v>
      </c>
      <c r="BZ274" s="4" t="b">
        <f t="shared" si="439"/>
        <v>0</v>
      </c>
      <c r="CA274" s="4" t="b">
        <f t="shared" si="440"/>
        <v>0</v>
      </c>
      <c r="CB274" s="4" t="b">
        <f t="shared" si="441"/>
        <v>1</v>
      </c>
      <c r="CC274" s="4" t="b">
        <f t="shared" si="442"/>
        <v>0</v>
      </c>
      <c r="CD274" s="4" t="b">
        <f t="shared" si="443"/>
        <v>0</v>
      </c>
      <c r="CE274" s="4" t="b">
        <f t="shared" si="444"/>
        <v>0</v>
      </c>
      <c r="CF274" s="4" t="b">
        <f t="shared" si="445"/>
        <v>0</v>
      </c>
      <c r="CG274" s="4" t="b">
        <f t="shared" si="446"/>
        <v>0</v>
      </c>
      <c r="CH274" s="4" t="b">
        <f t="shared" si="447"/>
        <v>0</v>
      </c>
      <c r="CI274" s="4" t="b">
        <f t="shared" si="448"/>
        <v>1</v>
      </c>
      <c r="CJ274" s="4" t="b">
        <f t="shared" si="449"/>
        <v>0</v>
      </c>
      <c r="CK274" s="4" t="b">
        <f t="shared" si="450"/>
        <v>0</v>
      </c>
      <c r="CL274" s="4" t="b">
        <f t="shared" si="451"/>
        <v>0</v>
      </c>
      <c r="CM274" s="4" t="b">
        <f t="shared" si="452"/>
        <v>0</v>
      </c>
      <c r="CN274" s="4" t="b">
        <f t="shared" si="453"/>
        <v>0</v>
      </c>
      <c r="CO274" s="4" t="b">
        <f t="shared" si="454"/>
        <v>0</v>
      </c>
      <c r="CP274" s="4" t="b">
        <f t="shared" si="455"/>
        <v>0</v>
      </c>
      <c r="CQ274" s="4" t="b">
        <f t="shared" si="456"/>
        <v>1</v>
      </c>
      <c r="CR274" s="4" t="b">
        <f t="shared" si="457"/>
        <v>0</v>
      </c>
      <c r="CS274" s="4" t="b">
        <f t="shared" si="458"/>
        <v>0</v>
      </c>
      <c r="CT274" s="4" t="b">
        <f t="shared" si="459"/>
        <v>0</v>
      </c>
      <c r="CU274" s="4" t="b">
        <f t="shared" si="460"/>
        <v>0</v>
      </c>
      <c r="CV274" s="4" t="b">
        <f t="shared" si="461"/>
        <v>0</v>
      </c>
      <c r="CW274" s="4" t="b">
        <f t="shared" si="462"/>
        <v>0</v>
      </c>
      <c r="CX274" s="4" t="b">
        <f t="shared" si="463"/>
        <v>0</v>
      </c>
      <c r="CY274" s="4" t="b">
        <f t="shared" si="464"/>
        <v>0</v>
      </c>
      <c r="CZ274" s="4" t="b">
        <f t="shared" si="465"/>
        <v>0</v>
      </c>
      <c r="DA274" s="4" t="b">
        <f t="shared" si="466"/>
        <v>1</v>
      </c>
      <c r="DB274" s="4" t="b">
        <f t="shared" si="467"/>
        <v>0</v>
      </c>
      <c r="DC274" s="4" t="b">
        <f t="shared" si="468"/>
        <v>1</v>
      </c>
      <c r="DD274" s="4" t="b">
        <f t="shared" si="469"/>
        <v>0</v>
      </c>
    </row>
    <row r="275" spans="1:108">
      <c r="A275" t="s">
        <v>1716</v>
      </c>
      <c r="C275" t="s">
        <v>1712</v>
      </c>
      <c r="E275" t="s">
        <v>968</v>
      </c>
      <c r="F275" t="s">
        <v>969</v>
      </c>
      <c r="G275" t="s">
        <v>970</v>
      </c>
      <c r="H275" t="s">
        <v>7428</v>
      </c>
      <c r="I275" t="s">
        <v>7418</v>
      </c>
      <c r="J275" t="s">
        <v>143</v>
      </c>
      <c r="K275" t="s">
        <v>143</v>
      </c>
      <c r="L275" t="s">
        <v>6596</v>
      </c>
      <c r="M275" t="s">
        <v>6079</v>
      </c>
      <c r="N275" t="s">
        <v>1717</v>
      </c>
      <c r="O275" t="b">
        <f t="shared" si="376"/>
        <v>1</v>
      </c>
      <c r="P275" t="b">
        <f t="shared" si="377"/>
        <v>0</v>
      </c>
      <c r="Q275" t="b">
        <f t="shared" si="378"/>
        <v>1</v>
      </c>
      <c r="R275" t="b">
        <f t="shared" si="379"/>
        <v>1</v>
      </c>
      <c r="S275" t="b">
        <f t="shared" si="380"/>
        <v>1</v>
      </c>
      <c r="T275" t="b">
        <f t="shared" si="381"/>
        <v>0</v>
      </c>
      <c r="U275" t="b">
        <f t="shared" si="382"/>
        <v>1</v>
      </c>
      <c r="V275" t="b">
        <f t="shared" si="383"/>
        <v>0</v>
      </c>
      <c r="W275" t="b">
        <f t="shared" si="384"/>
        <v>0</v>
      </c>
      <c r="X275" t="b">
        <f t="shared" si="385"/>
        <v>1</v>
      </c>
      <c r="Y275" t="b">
        <f t="shared" si="386"/>
        <v>1</v>
      </c>
      <c r="Z275" t="b">
        <f t="shared" si="387"/>
        <v>1</v>
      </c>
      <c r="AA275" t="b">
        <f t="shared" si="388"/>
        <v>0</v>
      </c>
      <c r="AB275" t="b">
        <f t="shared" si="389"/>
        <v>0</v>
      </c>
      <c r="AC275" t="b">
        <f t="shared" si="390"/>
        <v>0</v>
      </c>
      <c r="AD275" t="b">
        <f t="shared" si="391"/>
        <v>0</v>
      </c>
      <c r="AE275" t="b">
        <f t="shared" si="392"/>
        <v>0</v>
      </c>
      <c r="AF275" t="b">
        <f t="shared" si="393"/>
        <v>0</v>
      </c>
      <c r="AG275" t="b">
        <f t="shared" si="394"/>
        <v>0</v>
      </c>
      <c r="AH275" t="b">
        <f t="shared" si="395"/>
        <v>0</v>
      </c>
      <c r="AI275" t="b">
        <f t="shared" si="396"/>
        <v>0</v>
      </c>
      <c r="AJ275" t="b">
        <f t="shared" si="397"/>
        <v>0</v>
      </c>
      <c r="AK275" t="b">
        <f t="shared" si="398"/>
        <v>0</v>
      </c>
      <c r="AL275" t="b">
        <f t="shared" si="399"/>
        <v>0</v>
      </c>
      <c r="AM275" t="b">
        <f t="shared" si="400"/>
        <v>0</v>
      </c>
      <c r="AN275" t="b">
        <f t="shared" si="401"/>
        <v>0</v>
      </c>
      <c r="AO275" t="b">
        <f t="shared" si="402"/>
        <v>0</v>
      </c>
      <c r="AP275" t="b">
        <f t="shared" si="403"/>
        <v>1</v>
      </c>
      <c r="AQ275" t="b">
        <f t="shared" si="404"/>
        <v>0</v>
      </c>
      <c r="AR275" t="b">
        <f t="shared" si="405"/>
        <v>0</v>
      </c>
      <c r="AS275" t="b">
        <f t="shared" si="406"/>
        <v>0</v>
      </c>
      <c r="AT275" t="b">
        <f t="shared" si="407"/>
        <v>0</v>
      </c>
      <c r="AU275" t="b">
        <f t="shared" si="408"/>
        <v>0</v>
      </c>
      <c r="AV275" t="b">
        <f t="shared" si="409"/>
        <v>0</v>
      </c>
      <c r="AW275" t="b">
        <f t="shared" si="410"/>
        <v>0</v>
      </c>
      <c r="AX275" t="b">
        <f t="shared" si="411"/>
        <v>0</v>
      </c>
      <c r="AY275" t="b">
        <f t="shared" si="412"/>
        <v>0</v>
      </c>
      <c r="AZ275" t="b">
        <f t="shared" si="413"/>
        <v>0</v>
      </c>
      <c r="BA275" t="b">
        <f t="shared" si="414"/>
        <v>0</v>
      </c>
      <c r="BB275" t="b">
        <f t="shared" si="415"/>
        <v>0</v>
      </c>
      <c r="BC275" t="b">
        <f t="shared" si="416"/>
        <v>0</v>
      </c>
      <c r="BD275" t="b">
        <f t="shared" si="417"/>
        <v>0</v>
      </c>
      <c r="BE275" t="b">
        <f t="shared" si="418"/>
        <v>1</v>
      </c>
      <c r="BF275" t="b">
        <f t="shared" si="419"/>
        <v>1</v>
      </c>
      <c r="BG275" t="b">
        <f t="shared" si="420"/>
        <v>0</v>
      </c>
      <c r="BH275" t="b">
        <f t="shared" si="421"/>
        <v>0</v>
      </c>
      <c r="BI275" t="b">
        <f t="shared" si="422"/>
        <v>0</v>
      </c>
      <c r="BJ275" t="b">
        <f t="shared" si="423"/>
        <v>0</v>
      </c>
      <c r="BK275" t="b">
        <f t="shared" si="424"/>
        <v>0</v>
      </c>
      <c r="BL275" t="b">
        <f t="shared" si="425"/>
        <v>0</v>
      </c>
      <c r="BM275" t="b">
        <f t="shared" si="426"/>
        <v>1</v>
      </c>
      <c r="BN275" t="b">
        <f t="shared" si="427"/>
        <v>0</v>
      </c>
      <c r="BO275" t="b">
        <f t="shared" si="428"/>
        <v>0</v>
      </c>
      <c r="BP275" t="b">
        <f t="shared" si="429"/>
        <v>0</v>
      </c>
      <c r="BQ275" t="b">
        <f t="shared" si="430"/>
        <v>0</v>
      </c>
      <c r="BR275" t="b">
        <f t="shared" si="431"/>
        <v>0</v>
      </c>
      <c r="BS275" t="b">
        <f t="shared" si="432"/>
        <v>0</v>
      </c>
      <c r="BT275" t="b">
        <f t="shared" si="433"/>
        <v>1</v>
      </c>
      <c r="BU275" t="b">
        <f t="shared" si="434"/>
        <v>0</v>
      </c>
      <c r="BV275" t="b">
        <f t="shared" si="435"/>
        <v>0</v>
      </c>
      <c r="BW275" t="b">
        <f t="shared" si="436"/>
        <v>0</v>
      </c>
      <c r="BX275" t="b">
        <f t="shared" si="437"/>
        <v>0</v>
      </c>
      <c r="BY275" t="b">
        <f t="shared" si="438"/>
        <v>0</v>
      </c>
      <c r="BZ275" t="b">
        <f t="shared" si="439"/>
        <v>0</v>
      </c>
      <c r="CA275" t="b">
        <f t="shared" si="440"/>
        <v>0</v>
      </c>
      <c r="CB275" t="b">
        <f t="shared" si="441"/>
        <v>1</v>
      </c>
      <c r="CC275" t="b">
        <f t="shared" si="442"/>
        <v>0</v>
      </c>
      <c r="CD275" t="b">
        <f t="shared" si="443"/>
        <v>0</v>
      </c>
      <c r="CE275" t="b">
        <f t="shared" si="444"/>
        <v>0</v>
      </c>
      <c r="CF275" t="b">
        <f t="shared" si="445"/>
        <v>0</v>
      </c>
      <c r="CG275" t="b">
        <f t="shared" si="446"/>
        <v>1</v>
      </c>
      <c r="CH275" t="b">
        <f t="shared" si="447"/>
        <v>0</v>
      </c>
      <c r="CI275" t="b">
        <f t="shared" si="448"/>
        <v>0</v>
      </c>
      <c r="CJ275" t="b">
        <f t="shared" si="449"/>
        <v>0</v>
      </c>
      <c r="CK275" t="b">
        <f t="shared" si="450"/>
        <v>0</v>
      </c>
      <c r="CL275" t="b">
        <f t="shared" si="451"/>
        <v>0</v>
      </c>
      <c r="CM275" t="b">
        <f t="shared" si="452"/>
        <v>0</v>
      </c>
      <c r="CN275" t="b">
        <f t="shared" si="453"/>
        <v>0</v>
      </c>
      <c r="CO275" t="b">
        <f t="shared" si="454"/>
        <v>0</v>
      </c>
      <c r="CP275" t="b">
        <f t="shared" si="455"/>
        <v>0</v>
      </c>
      <c r="CQ275" t="b">
        <f t="shared" si="456"/>
        <v>0</v>
      </c>
      <c r="CR275" t="b">
        <f t="shared" si="457"/>
        <v>0</v>
      </c>
      <c r="CS275" t="b">
        <f t="shared" si="458"/>
        <v>0</v>
      </c>
      <c r="CT275" t="b">
        <f t="shared" si="459"/>
        <v>0</v>
      </c>
      <c r="CU275" t="b">
        <f t="shared" si="460"/>
        <v>0</v>
      </c>
      <c r="CV275" t="b">
        <f t="shared" si="461"/>
        <v>0</v>
      </c>
      <c r="CW275" t="b">
        <f t="shared" si="462"/>
        <v>0</v>
      </c>
      <c r="CX275" t="b">
        <f t="shared" si="463"/>
        <v>0</v>
      </c>
      <c r="CY275" t="b">
        <f t="shared" si="464"/>
        <v>0</v>
      </c>
      <c r="CZ275" t="b">
        <f t="shared" si="465"/>
        <v>0</v>
      </c>
      <c r="DA275" t="b">
        <f t="shared" si="466"/>
        <v>0</v>
      </c>
      <c r="DB275" t="b">
        <f t="shared" si="467"/>
        <v>0</v>
      </c>
      <c r="DC275" t="b">
        <f t="shared" si="468"/>
        <v>0</v>
      </c>
      <c r="DD275" t="b">
        <f t="shared" si="469"/>
        <v>0</v>
      </c>
    </row>
    <row r="276" spans="1:108">
      <c r="A276" t="s">
        <v>1958</v>
      </c>
      <c r="C276" t="s">
        <v>1959</v>
      </c>
      <c r="E276" t="s">
        <v>968</v>
      </c>
      <c r="F276" t="s">
        <v>969</v>
      </c>
      <c r="G276" t="s">
        <v>970</v>
      </c>
      <c r="H276" t="s">
        <v>7428</v>
      </c>
      <c r="I276" t="s">
        <v>7418</v>
      </c>
      <c r="J276" t="s">
        <v>16</v>
      </c>
      <c r="K276" t="s">
        <v>16</v>
      </c>
      <c r="L276" t="s">
        <v>6729</v>
      </c>
      <c r="M276" t="s">
        <v>221</v>
      </c>
      <c r="N276" t="s">
        <v>1960</v>
      </c>
      <c r="O276" t="b">
        <f t="shared" si="376"/>
        <v>1</v>
      </c>
      <c r="P276" t="b">
        <f t="shared" si="377"/>
        <v>1</v>
      </c>
      <c r="Q276" t="b">
        <f t="shared" si="378"/>
        <v>0</v>
      </c>
      <c r="R276" t="b">
        <f t="shared" si="379"/>
        <v>0</v>
      </c>
      <c r="S276" t="b">
        <f t="shared" si="380"/>
        <v>1</v>
      </c>
      <c r="T276" t="b">
        <f t="shared" si="381"/>
        <v>1</v>
      </c>
      <c r="U276" t="b">
        <f t="shared" si="382"/>
        <v>0</v>
      </c>
      <c r="V276" t="b">
        <f t="shared" si="383"/>
        <v>1</v>
      </c>
      <c r="W276" t="b">
        <f t="shared" si="384"/>
        <v>0</v>
      </c>
      <c r="X276" t="b">
        <f t="shared" si="385"/>
        <v>0</v>
      </c>
      <c r="Y276" t="b">
        <f t="shared" si="386"/>
        <v>0</v>
      </c>
      <c r="Z276" t="b">
        <f t="shared" si="387"/>
        <v>0</v>
      </c>
      <c r="AA276" t="b">
        <f t="shared" si="388"/>
        <v>1</v>
      </c>
      <c r="AB276" t="b">
        <f t="shared" si="389"/>
        <v>0</v>
      </c>
      <c r="AC276" t="b">
        <f t="shared" si="390"/>
        <v>0</v>
      </c>
      <c r="AD276" t="b">
        <f t="shared" si="391"/>
        <v>0</v>
      </c>
      <c r="AE276" t="b">
        <f t="shared" si="392"/>
        <v>0</v>
      </c>
      <c r="AF276" t="b">
        <f t="shared" si="393"/>
        <v>0</v>
      </c>
      <c r="AG276" t="b">
        <f t="shared" si="394"/>
        <v>0</v>
      </c>
      <c r="AH276" t="b">
        <f t="shared" si="395"/>
        <v>0</v>
      </c>
      <c r="AI276" t="b">
        <f t="shared" si="396"/>
        <v>0</v>
      </c>
      <c r="AJ276" t="b">
        <f t="shared" si="397"/>
        <v>0</v>
      </c>
      <c r="AK276" t="b">
        <f t="shared" si="398"/>
        <v>0</v>
      </c>
      <c r="AL276" t="b">
        <f t="shared" si="399"/>
        <v>0</v>
      </c>
      <c r="AM276" t="b">
        <f t="shared" si="400"/>
        <v>0</v>
      </c>
      <c r="AN276" t="b">
        <f t="shared" si="401"/>
        <v>0</v>
      </c>
      <c r="AO276" t="b">
        <f t="shared" si="402"/>
        <v>0</v>
      </c>
      <c r="AP276" t="b">
        <f t="shared" si="403"/>
        <v>0</v>
      </c>
      <c r="AQ276" t="b">
        <f t="shared" si="404"/>
        <v>0</v>
      </c>
      <c r="AR276" t="b">
        <f t="shared" si="405"/>
        <v>0</v>
      </c>
      <c r="AS276" t="b">
        <f t="shared" si="406"/>
        <v>0</v>
      </c>
      <c r="AT276" t="b">
        <f t="shared" si="407"/>
        <v>0</v>
      </c>
      <c r="AU276" t="b">
        <f t="shared" si="408"/>
        <v>0</v>
      </c>
      <c r="AV276" t="b">
        <f t="shared" si="409"/>
        <v>0</v>
      </c>
      <c r="AW276" t="b">
        <f t="shared" si="410"/>
        <v>1</v>
      </c>
      <c r="AX276" t="b">
        <f t="shared" si="411"/>
        <v>0</v>
      </c>
      <c r="AY276" t="b">
        <f t="shared" si="412"/>
        <v>0</v>
      </c>
      <c r="AZ276" t="b">
        <f t="shared" si="413"/>
        <v>0</v>
      </c>
      <c r="BA276" t="b">
        <f t="shared" si="414"/>
        <v>0</v>
      </c>
      <c r="BB276" t="b">
        <f t="shared" si="415"/>
        <v>0</v>
      </c>
      <c r="BC276" t="b">
        <f t="shared" si="416"/>
        <v>0</v>
      </c>
      <c r="BD276" t="b">
        <f t="shared" si="417"/>
        <v>0</v>
      </c>
      <c r="BE276" t="b">
        <f t="shared" si="418"/>
        <v>0</v>
      </c>
      <c r="BF276" t="b">
        <f t="shared" si="419"/>
        <v>0</v>
      </c>
      <c r="BG276" t="b">
        <f t="shared" si="420"/>
        <v>0</v>
      </c>
      <c r="BH276" t="b">
        <f t="shared" si="421"/>
        <v>0</v>
      </c>
      <c r="BI276" t="b">
        <f t="shared" si="422"/>
        <v>0</v>
      </c>
      <c r="BJ276" t="b">
        <f t="shared" si="423"/>
        <v>0</v>
      </c>
      <c r="BK276" t="b">
        <f t="shared" si="424"/>
        <v>0</v>
      </c>
      <c r="BL276" t="b">
        <f t="shared" si="425"/>
        <v>1</v>
      </c>
      <c r="BM276" t="b">
        <f t="shared" si="426"/>
        <v>0</v>
      </c>
      <c r="BN276" t="b">
        <f t="shared" si="427"/>
        <v>0</v>
      </c>
      <c r="BO276" t="b">
        <f t="shared" si="428"/>
        <v>1</v>
      </c>
      <c r="BP276" t="b">
        <f t="shared" si="429"/>
        <v>1</v>
      </c>
      <c r="BQ276" t="b">
        <f t="shared" si="430"/>
        <v>0</v>
      </c>
      <c r="BR276" t="b">
        <f t="shared" si="431"/>
        <v>0</v>
      </c>
      <c r="BS276" t="b">
        <f t="shared" si="432"/>
        <v>0</v>
      </c>
      <c r="BT276" t="b">
        <f t="shared" si="433"/>
        <v>0</v>
      </c>
      <c r="BU276" t="b">
        <f t="shared" si="434"/>
        <v>0</v>
      </c>
      <c r="BV276" t="b">
        <f t="shared" si="435"/>
        <v>0</v>
      </c>
      <c r="BW276" t="b">
        <f t="shared" si="436"/>
        <v>0</v>
      </c>
      <c r="BX276" t="b">
        <f t="shared" si="437"/>
        <v>1</v>
      </c>
      <c r="BY276" t="b">
        <f t="shared" si="438"/>
        <v>0</v>
      </c>
      <c r="BZ276" t="b">
        <f t="shared" si="439"/>
        <v>0</v>
      </c>
      <c r="CA276" t="b">
        <f t="shared" si="440"/>
        <v>0</v>
      </c>
      <c r="CB276" t="b">
        <f t="shared" si="441"/>
        <v>0</v>
      </c>
      <c r="CC276" t="b">
        <f t="shared" si="442"/>
        <v>0</v>
      </c>
      <c r="CD276" t="b">
        <f t="shared" si="443"/>
        <v>0</v>
      </c>
      <c r="CE276" t="b">
        <f t="shared" si="444"/>
        <v>0</v>
      </c>
      <c r="CF276" t="b">
        <f t="shared" si="445"/>
        <v>0</v>
      </c>
      <c r="CG276" t="b">
        <f t="shared" si="446"/>
        <v>0</v>
      </c>
      <c r="CH276" t="b">
        <f t="shared" si="447"/>
        <v>0</v>
      </c>
      <c r="CI276" t="b">
        <f t="shared" si="448"/>
        <v>0</v>
      </c>
      <c r="CJ276" t="b">
        <f t="shared" si="449"/>
        <v>0</v>
      </c>
      <c r="CK276" t="b">
        <f t="shared" si="450"/>
        <v>0</v>
      </c>
      <c r="CL276" t="b">
        <f t="shared" si="451"/>
        <v>0</v>
      </c>
      <c r="CM276" t="b">
        <f t="shared" si="452"/>
        <v>0</v>
      </c>
      <c r="CN276" t="b">
        <f t="shared" si="453"/>
        <v>0</v>
      </c>
      <c r="CO276" t="b">
        <f t="shared" si="454"/>
        <v>0</v>
      </c>
      <c r="CP276" t="b">
        <f t="shared" si="455"/>
        <v>0</v>
      </c>
      <c r="CQ276" t="b">
        <f t="shared" si="456"/>
        <v>0</v>
      </c>
      <c r="CR276" t="b">
        <f t="shared" si="457"/>
        <v>0</v>
      </c>
      <c r="CS276" t="b">
        <f t="shared" si="458"/>
        <v>0</v>
      </c>
      <c r="CT276" t="b">
        <f t="shared" si="459"/>
        <v>0</v>
      </c>
      <c r="CU276" t="b">
        <f t="shared" si="460"/>
        <v>0</v>
      </c>
      <c r="CV276" t="b">
        <f t="shared" si="461"/>
        <v>0</v>
      </c>
      <c r="CW276" t="b">
        <f t="shared" si="462"/>
        <v>0</v>
      </c>
      <c r="CX276" t="b">
        <f t="shared" si="463"/>
        <v>0</v>
      </c>
      <c r="CY276" t="b">
        <f t="shared" si="464"/>
        <v>0</v>
      </c>
      <c r="CZ276" t="b">
        <f t="shared" si="465"/>
        <v>0</v>
      </c>
      <c r="DA276" t="b">
        <f t="shared" si="466"/>
        <v>0</v>
      </c>
      <c r="DB276" t="b">
        <f t="shared" si="467"/>
        <v>0</v>
      </c>
      <c r="DC276" t="b">
        <f t="shared" si="468"/>
        <v>0</v>
      </c>
      <c r="DD276" t="b">
        <f t="shared" si="469"/>
        <v>0</v>
      </c>
    </row>
    <row r="277" spans="1:108">
      <c r="A277" s="4" t="s">
        <v>2143</v>
      </c>
      <c r="B277" t="s">
        <v>7378</v>
      </c>
      <c r="C277" t="s">
        <v>2144</v>
      </c>
      <c r="D277" s="4"/>
      <c r="E277" s="4" t="s">
        <v>968</v>
      </c>
      <c r="F277" t="s">
        <v>969</v>
      </c>
      <c r="G277" t="s">
        <v>970</v>
      </c>
      <c r="H277" t="s">
        <v>7428</v>
      </c>
      <c r="I277" t="s">
        <v>7418</v>
      </c>
      <c r="J277" s="4" t="s">
        <v>165</v>
      </c>
      <c r="K277" s="4" t="s">
        <v>114</v>
      </c>
      <c r="L277" s="4" t="s">
        <v>6787</v>
      </c>
      <c r="M277" s="4" t="s">
        <v>2145</v>
      </c>
      <c r="N277" s="4" t="s">
        <v>2146</v>
      </c>
      <c r="O277" s="4" t="b">
        <f t="shared" si="376"/>
        <v>1</v>
      </c>
      <c r="P277" s="4" t="b">
        <f t="shared" si="377"/>
        <v>1</v>
      </c>
      <c r="Q277" s="4" t="b">
        <f t="shared" si="378"/>
        <v>1</v>
      </c>
      <c r="R277" s="4" t="b">
        <f t="shared" si="379"/>
        <v>1</v>
      </c>
      <c r="S277" s="4" t="b">
        <f t="shared" si="380"/>
        <v>1</v>
      </c>
      <c r="T277" s="4" t="b">
        <f t="shared" si="381"/>
        <v>1</v>
      </c>
      <c r="U277" s="4" t="b">
        <f t="shared" si="382"/>
        <v>1</v>
      </c>
      <c r="V277" s="4" t="b">
        <f t="shared" si="383"/>
        <v>1</v>
      </c>
      <c r="W277" s="4" t="b">
        <f t="shared" si="384"/>
        <v>1</v>
      </c>
      <c r="X277" s="4" t="b">
        <f t="shared" si="385"/>
        <v>1</v>
      </c>
      <c r="Y277" s="4" t="b">
        <f t="shared" si="386"/>
        <v>1</v>
      </c>
      <c r="Z277" s="4" t="b">
        <f t="shared" si="387"/>
        <v>1</v>
      </c>
      <c r="AA277" s="4" t="b">
        <f t="shared" si="388"/>
        <v>1</v>
      </c>
      <c r="AB277" s="4" t="b">
        <f t="shared" si="389"/>
        <v>1</v>
      </c>
      <c r="AC277" s="4" t="b">
        <f t="shared" si="390"/>
        <v>0</v>
      </c>
      <c r="AD277" s="4" t="b">
        <f t="shared" si="391"/>
        <v>1</v>
      </c>
      <c r="AE277" s="4" t="b">
        <f t="shared" si="392"/>
        <v>0</v>
      </c>
      <c r="AF277" s="4" t="b">
        <f t="shared" si="393"/>
        <v>0</v>
      </c>
      <c r="AG277" s="4" t="b">
        <f t="shared" si="394"/>
        <v>1</v>
      </c>
      <c r="AH277" s="4" t="b">
        <f t="shared" si="395"/>
        <v>1</v>
      </c>
      <c r="AI277" s="4" t="b">
        <f t="shared" si="396"/>
        <v>1</v>
      </c>
      <c r="AJ277" s="4" t="b">
        <f t="shared" si="397"/>
        <v>0</v>
      </c>
      <c r="AK277" s="4" t="b">
        <f t="shared" si="398"/>
        <v>1</v>
      </c>
      <c r="AL277" s="4" t="b">
        <f t="shared" si="399"/>
        <v>1</v>
      </c>
      <c r="AM277" s="4" t="b">
        <f t="shared" si="400"/>
        <v>1</v>
      </c>
      <c r="AN277" s="4" t="b">
        <f t="shared" si="401"/>
        <v>0</v>
      </c>
      <c r="AO277" s="4" t="b">
        <f t="shared" si="402"/>
        <v>0</v>
      </c>
      <c r="AP277" s="4" t="b">
        <f t="shared" si="403"/>
        <v>0</v>
      </c>
      <c r="AQ277" s="4" t="b">
        <f t="shared" si="404"/>
        <v>0</v>
      </c>
      <c r="AR277" s="4" t="b">
        <f t="shared" si="405"/>
        <v>0</v>
      </c>
      <c r="AS277" s="4" t="b">
        <f t="shared" si="406"/>
        <v>1</v>
      </c>
      <c r="AT277" s="4" t="b">
        <f t="shared" si="407"/>
        <v>0</v>
      </c>
      <c r="AU277" s="4" t="b">
        <f t="shared" si="408"/>
        <v>1</v>
      </c>
      <c r="AV277" s="4" t="b">
        <f t="shared" si="409"/>
        <v>1</v>
      </c>
      <c r="AW277" s="4" t="b">
        <f t="shared" si="410"/>
        <v>1</v>
      </c>
      <c r="AX277" s="4" t="b">
        <f t="shared" si="411"/>
        <v>1</v>
      </c>
      <c r="AY277" s="4" t="b">
        <f t="shared" si="412"/>
        <v>0</v>
      </c>
      <c r="AZ277" s="4" t="b">
        <f t="shared" si="413"/>
        <v>0</v>
      </c>
      <c r="BA277" s="4" t="b">
        <f t="shared" si="414"/>
        <v>1</v>
      </c>
      <c r="BB277" s="4" t="b">
        <f t="shared" si="415"/>
        <v>0</v>
      </c>
      <c r="BC277" s="4" t="b">
        <f t="shared" si="416"/>
        <v>1</v>
      </c>
      <c r="BD277" s="4" t="b">
        <f t="shared" si="417"/>
        <v>1</v>
      </c>
      <c r="BE277" s="4" t="b">
        <f t="shared" si="418"/>
        <v>0</v>
      </c>
      <c r="BF277" s="4" t="b">
        <f t="shared" si="419"/>
        <v>1</v>
      </c>
      <c r="BG277" s="4" t="b">
        <f t="shared" si="420"/>
        <v>1</v>
      </c>
      <c r="BH277" s="4" t="b">
        <f t="shared" si="421"/>
        <v>1</v>
      </c>
      <c r="BI277" s="4" t="b">
        <f t="shared" si="422"/>
        <v>0</v>
      </c>
      <c r="BJ277" s="4" t="b">
        <f t="shared" si="423"/>
        <v>0</v>
      </c>
      <c r="BK277" s="4" t="b">
        <f t="shared" si="424"/>
        <v>0</v>
      </c>
      <c r="BL277" s="4" t="b">
        <f t="shared" si="425"/>
        <v>1</v>
      </c>
      <c r="BM277" s="4" t="b">
        <f t="shared" si="426"/>
        <v>0</v>
      </c>
      <c r="BN277" s="4" t="b">
        <f t="shared" si="427"/>
        <v>0</v>
      </c>
      <c r="BO277" s="4" t="b">
        <f t="shared" si="428"/>
        <v>1</v>
      </c>
      <c r="BP277" s="4" t="b">
        <f t="shared" si="429"/>
        <v>1</v>
      </c>
      <c r="BQ277" s="4" t="b">
        <f t="shared" si="430"/>
        <v>1</v>
      </c>
      <c r="BR277" s="4" t="b">
        <f t="shared" si="431"/>
        <v>0</v>
      </c>
      <c r="BS277" s="4" t="b">
        <f t="shared" si="432"/>
        <v>1</v>
      </c>
      <c r="BT277" s="4" t="b">
        <f t="shared" si="433"/>
        <v>1</v>
      </c>
      <c r="BU277" s="4" t="b">
        <f t="shared" si="434"/>
        <v>1</v>
      </c>
      <c r="BV277" s="4" t="b">
        <f t="shared" si="435"/>
        <v>0</v>
      </c>
      <c r="BW277" s="4" t="b">
        <f t="shared" si="436"/>
        <v>0</v>
      </c>
      <c r="BX277" s="4" t="b">
        <f t="shared" si="437"/>
        <v>1</v>
      </c>
      <c r="BY277" s="4" t="b">
        <f t="shared" si="438"/>
        <v>1</v>
      </c>
      <c r="BZ277" s="4" t="b">
        <f t="shared" si="439"/>
        <v>1</v>
      </c>
      <c r="CA277" s="4" t="b">
        <f t="shared" si="440"/>
        <v>0</v>
      </c>
      <c r="CB277" s="4" t="b">
        <f t="shared" si="441"/>
        <v>1</v>
      </c>
      <c r="CC277" s="4" t="b">
        <f t="shared" si="442"/>
        <v>1</v>
      </c>
      <c r="CD277" s="4" t="b">
        <f t="shared" si="443"/>
        <v>0</v>
      </c>
      <c r="CE277" s="4" t="b">
        <f t="shared" si="444"/>
        <v>0</v>
      </c>
      <c r="CF277" s="4" t="b">
        <f t="shared" si="445"/>
        <v>0</v>
      </c>
      <c r="CG277" s="4" t="b">
        <f t="shared" si="446"/>
        <v>1</v>
      </c>
      <c r="CH277" s="4" t="b">
        <f t="shared" si="447"/>
        <v>1</v>
      </c>
      <c r="CI277" s="4" t="b">
        <f t="shared" si="448"/>
        <v>0</v>
      </c>
      <c r="CJ277" s="4" t="b">
        <f t="shared" si="449"/>
        <v>0</v>
      </c>
      <c r="CK277" s="4" t="b">
        <f t="shared" si="450"/>
        <v>1</v>
      </c>
      <c r="CL277" s="4" t="b">
        <f t="shared" si="451"/>
        <v>1</v>
      </c>
      <c r="CM277" s="4" t="b">
        <f t="shared" si="452"/>
        <v>0</v>
      </c>
      <c r="CN277" s="4" t="b">
        <f t="shared" si="453"/>
        <v>1</v>
      </c>
      <c r="CO277" s="4" t="b">
        <f t="shared" si="454"/>
        <v>1</v>
      </c>
      <c r="CP277" s="4" t="b">
        <f t="shared" si="455"/>
        <v>1</v>
      </c>
      <c r="CQ277" s="4" t="b">
        <f t="shared" si="456"/>
        <v>0</v>
      </c>
      <c r="CR277" s="4" t="b">
        <f t="shared" si="457"/>
        <v>1</v>
      </c>
      <c r="CS277" s="4" t="b">
        <f t="shared" si="458"/>
        <v>0</v>
      </c>
      <c r="CT277" s="4" t="b">
        <f t="shared" si="459"/>
        <v>0</v>
      </c>
      <c r="CU277" s="4" t="b">
        <f t="shared" si="460"/>
        <v>0</v>
      </c>
      <c r="CV277" s="4" t="b">
        <f t="shared" si="461"/>
        <v>1</v>
      </c>
      <c r="CW277" s="4" t="b">
        <f t="shared" si="462"/>
        <v>1</v>
      </c>
      <c r="CX277" s="4" t="b">
        <f t="shared" si="463"/>
        <v>1</v>
      </c>
      <c r="CY277" s="4" t="b">
        <f t="shared" si="464"/>
        <v>0</v>
      </c>
      <c r="CZ277" s="4" t="b">
        <f t="shared" si="465"/>
        <v>1</v>
      </c>
      <c r="DA277" s="4" t="b">
        <f t="shared" si="466"/>
        <v>1</v>
      </c>
      <c r="DB277" s="4" t="b">
        <f t="shared" si="467"/>
        <v>0</v>
      </c>
      <c r="DC277" s="4" t="b">
        <f t="shared" si="468"/>
        <v>1</v>
      </c>
      <c r="DD277" s="4" t="b">
        <f t="shared" si="469"/>
        <v>0</v>
      </c>
    </row>
    <row r="278" spans="1:108">
      <c r="A278" t="s">
        <v>2147</v>
      </c>
      <c r="B278" t="s">
        <v>7378</v>
      </c>
      <c r="C278" t="s">
        <v>2144</v>
      </c>
      <c r="E278" t="s">
        <v>968</v>
      </c>
      <c r="F278" t="s">
        <v>969</v>
      </c>
      <c r="G278" t="s">
        <v>970</v>
      </c>
      <c r="H278" t="s">
        <v>7428</v>
      </c>
      <c r="I278" t="s">
        <v>7418</v>
      </c>
      <c r="J278" t="s">
        <v>143</v>
      </c>
      <c r="K278" t="s">
        <v>143</v>
      </c>
      <c r="L278" t="s">
        <v>6726</v>
      </c>
      <c r="M278" t="s">
        <v>6079</v>
      </c>
      <c r="N278" t="s">
        <v>187</v>
      </c>
      <c r="O278" t="b">
        <f t="shared" si="376"/>
        <v>0</v>
      </c>
      <c r="P278" t="b">
        <f t="shared" si="377"/>
        <v>0</v>
      </c>
      <c r="Q278" t="b">
        <f t="shared" si="378"/>
        <v>0</v>
      </c>
      <c r="R278" t="b">
        <f t="shared" si="379"/>
        <v>0</v>
      </c>
      <c r="S278" t="b">
        <f t="shared" si="380"/>
        <v>0</v>
      </c>
      <c r="T278" t="b">
        <f t="shared" si="381"/>
        <v>0</v>
      </c>
      <c r="U278" t="b">
        <f t="shared" si="382"/>
        <v>0</v>
      </c>
      <c r="V278" t="b">
        <f t="shared" si="383"/>
        <v>0</v>
      </c>
      <c r="W278" t="b">
        <f t="shared" si="384"/>
        <v>0</v>
      </c>
      <c r="X278" t="b">
        <f t="shared" si="385"/>
        <v>0</v>
      </c>
      <c r="Y278" t="b">
        <f t="shared" si="386"/>
        <v>0</v>
      </c>
      <c r="Z278" t="b">
        <f t="shared" si="387"/>
        <v>0</v>
      </c>
      <c r="AA278" t="b">
        <f t="shared" si="388"/>
        <v>0</v>
      </c>
      <c r="AB278" t="b">
        <f t="shared" si="389"/>
        <v>0</v>
      </c>
      <c r="AC278" t="b">
        <f t="shared" si="390"/>
        <v>0</v>
      </c>
      <c r="AD278" t="b">
        <f t="shared" si="391"/>
        <v>0</v>
      </c>
      <c r="AE278" t="b">
        <f t="shared" si="392"/>
        <v>0</v>
      </c>
      <c r="AF278" t="b">
        <f t="shared" si="393"/>
        <v>0</v>
      </c>
      <c r="AG278" t="b">
        <f t="shared" si="394"/>
        <v>0</v>
      </c>
      <c r="AH278" t="b">
        <f t="shared" si="395"/>
        <v>0</v>
      </c>
      <c r="AI278" t="b">
        <f t="shared" si="396"/>
        <v>0</v>
      </c>
      <c r="AJ278" t="b">
        <f t="shared" si="397"/>
        <v>0</v>
      </c>
      <c r="AK278" t="b">
        <f t="shared" si="398"/>
        <v>0</v>
      </c>
      <c r="AL278" t="b">
        <f t="shared" si="399"/>
        <v>0</v>
      </c>
      <c r="AM278" t="b">
        <f t="shared" si="400"/>
        <v>0</v>
      </c>
      <c r="AN278" t="b">
        <f t="shared" si="401"/>
        <v>0</v>
      </c>
      <c r="AO278" t="b">
        <f t="shared" si="402"/>
        <v>0</v>
      </c>
      <c r="AP278" t="b">
        <f t="shared" si="403"/>
        <v>0</v>
      </c>
      <c r="AQ278" t="b">
        <f t="shared" si="404"/>
        <v>0</v>
      </c>
      <c r="AR278" t="b">
        <f t="shared" si="405"/>
        <v>0</v>
      </c>
      <c r="AS278" t="b">
        <f t="shared" si="406"/>
        <v>0</v>
      </c>
      <c r="AT278" t="b">
        <f t="shared" si="407"/>
        <v>0</v>
      </c>
      <c r="AU278" t="b">
        <f t="shared" si="408"/>
        <v>0</v>
      </c>
      <c r="AV278" t="b">
        <f t="shared" si="409"/>
        <v>0</v>
      </c>
      <c r="AW278" t="b">
        <f t="shared" si="410"/>
        <v>0</v>
      </c>
      <c r="AX278" t="b">
        <f t="shared" si="411"/>
        <v>0</v>
      </c>
      <c r="AY278" t="b">
        <f t="shared" si="412"/>
        <v>0</v>
      </c>
      <c r="AZ278" t="b">
        <f t="shared" si="413"/>
        <v>0</v>
      </c>
      <c r="BA278" t="b">
        <f t="shared" si="414"/>
        <v>0</v>
      </c>
      <c r="BB278" t="b">
        <f t="shared" si="415"/>
        <v>0</v>
      </c>
      <c r="BC278" t="b">
        <f t="shared" si="416"/>
        <v>0</v>
      </c>
      <c r="BD278" t="b">
        <f t="shared" si="417"/>
        <v>0</v>
      </c>
      <c r="BE278" t="b">
        <f t="shared" si="418"/>
        <v>0</v>
      </c>
      <c r="BF278" t="b">
        <f t="shared" si="419"/>
        <v>0</v>
      </c>
      <c r="BG278" t="b">
        <f t="shared" si="420"/>
        <v>0</v>
      </c>
      <c r="BH278" t="b">
        <f t="shared" si="421"/>
        <v>0</v>
      </c>
      <c r="BI278" t="b">
        <f t="shared" si="422"/>
        <v>0</v>
      </c>
      <c r="BJ278" t="b">
        <f t="shared" si="423"/>
        <v>0</v>
      </c>
      <c r="BK278" t="b">
        <f t="shared" si="424"/>
        <v>0</v>
      </c>
      <c r="BL278" t="b">
        <f t="shared" si="425"/>
        <v>0</v>
      </c>
      <c r="BM278" t="b">
        <f t="shared" si="426"/>
        <v>0</v>
      </c>
      <c r="BN278" t="b">
        <f t="shared" si="427"/>
        <v>0</v>
      </c>
      <c r="BO278" t="b">
        <f t="shared" si="428"/>
        <v>0</v>
      </c>
      <c r="BP278" t="b">
        <f t="shared" si="429"/>
        <v>0</v>
      </c>
      <c r="BQ278" t="b">
        <f t="shared" si="430"/>
        <v>0</v>
      </c>
      <c r="BR278" t="b">
        <f t="shared" si="431"/>
        <v>0</v>
      </c>
      <c r="BS278" t="b">
        <f t="shared" si="432"/>
        <v>0</v>
      </c>
      <c r="BT278" t="b">
        <f t="shared" si="433"/>
        <v>0</v>
      </c>
      <c r="BU278" t="b">
        <f t="shared" si="434"/>
        <v>0</v>
      </c>
      <c r="BV278" t="b">
        <f t="shared" si="435"/>
        <v>0</v>
      </c>
      <c r="BW278" t="b">
        <f t="shared" si="436"/>
        <v>0</v>
      </c>
      <c r="BX278" t="b">
        <f t="shared" si="437"/>
        <v>0</v>
      </c>
      <c r="BY278" t="b">
        <f t="shared" si="438"/>
        <v>0</v>
      </c>
      <c r="BZ278" t="b">
        <f t="shared" si="439"/>
        <v>0</v>
      </c>
      <c r="CA278" t="b">
        <f t="shared" si="440"/>
        <v>0</v>
      </c>
      <c r="CB278" t="b">
        <f t="shared" si="441"/>
        <v>0</v>
      </c>
      <c r="CC278" t="b">
        <f t="shared" si="442"/>
        <v>0</v>
      </c>
      <c r="CD278" t="b">
        <f t="shared" si="443"/>
        <v>0</v>
      </c>
      <c r="CE278" t="b">
        <f t="shared" si="444"/>
        <v>0</v>
      </c>
      <c r="CF278" t="b">
        <f t="shared" si="445"/>
        <v>0</v>
      </c>
      <c r="CG278" t="b">
        <f t="shared" si="446"/>
        <v>0</v>
      </c>
      <c r="CH278" t="b">
        <f t="shared" si="447"/>
        <v>0</v>
      </c>
      <c r="CI278" t="b">
        <f t="shared" si="448"/>
        <v>0</v>
      </c>
      <c r="CJ278" t="b">
        <f t="shared" si="449"/>
        <v>0</v>
      </c>
      <c r="CK278" t="b">
        <f t="shared" si="450"/>
        <v>0</v>
      </c>
      <c r="CL278" t="b">
        <f t="shared" si="451"/>
        <v>0</v>
      </c>
      <c r="CM278" t="b">
        <f t="shared" si="452"/>
        <v>0</v>
      </c>
      <c r="CN278" t="b">
        <f t="shared" si="453"/>
        <v>0</v>
      </c>
      <c r="CO278" t="b">
        <f t="shared" si="454"/>
        <v>0</v>
      </c>
      <c r="CP278" t="b">
        <f t="shared" si="455"/>
        <v>0</v>
      </c>
      <c r="CQ278" t="b">
        <f t="shared" si="456"/>
        <v>0</v>
      </c>
      <c r="CR278" t="b">
        <f t="shared" si="457"/>
        <v>0</v>
      </c>
      <c r="CS278" t="b">
        <f t="shared" si="458"/>
        <v>0</v>
      </c>
      <c r="CT278" t="b">
        <f t="shared" si="459"/>
        <v>0</v>
      </c>
      <c r="CU278" t="b">
        <f t="shared" si="460"/>
        <v>0</v>
      </c>
      <c r="CV278" t="b">
        <f t="shared" si="461"/>
        <v>0</v>
      </c>
      <c r="CW278" t="b">
        <f t="shared" si="462"/>
        <v>0</v>
      </c>
      <c r="CX278" t="b">
        <f t="shared" si="463"/>
        <v>0</v>
      </c>
      <c r="CY278" t="b">
        <f t="shared" si="464"/>
        <v>0</v>
      </c>
      <c r="CZ278" t="b">
        <f t="shared" si="465"/>
        <v>0</v>
      </c>
      <c r="DA278" t="b">
        <f t="shared" si="466"/>
        <v>0</v>
      </c>
      <c r="DB278" t="b">
        <f t="shared" si="467"/>
        <v>0</v>
      </c>
      <c r="DC278" t="b">
        <f t="shared" si="468"/>
        <v>0</v>
      </c>
      <c r="DD278" t="b">
        <f t="shared" si="469"/>
        <v>0</v>
      </c>
    </row>
    <row r="279" spans="1:108">
      <c r="A279" s="4" t="s">
        <v>2148</v>
      </c>
      <c r="B279" t="s">
        <v>7378</v>
      </c>
      <c r="C279" t="s">
        <v>2144</v>
      </c>
      <c r="D279" s="4"/>
      <c r="E279" s="4" t="s">
        <v>968</v>
      </c>
      <c r="F279" t="s">
        <v>969</v>
      </c>
      <c r="G279" t="s">
        <v>970</v>
      </c>
      <c r="H279" t="s">
        <v>7428</v>
      </c>
      <c r="I279" t="s">
        <v>7418</v>
      </c>
      <c r="J279" s="4" t="s">
        <v>994</v>
      </c>
      <c r="K279" s="4" t="s">
        <v>114</v>
      </c>
      <c r="L279" s="4" t="s">
        <v>6788</v>
      </c>
      <c r="M279" t="s">
        <v>6079</v>
      </c>
      <c r="N279" s="4" t="s">
        <v>2149</v>
      </c>
      <c r="O279" s="4" t="b">
        <f t="shared" si="376"/>
        <v>1</v>
      </c>
      <c r="P279" s="4" t="b">
        <f t="shared" si="377"/>
        <v>0</v>
      </c>
      <c r="Q279" s="4" t="b">
        <f t="shared" si="378"/>
        <v>1</v>
      </c>
      <c r="R279" s="4" t="b">
        <f t="shared" si="379"/>
        <v>1</v>
      </c>
      <c r="S279" s="4" t="b">
        <f t="shared" si="380"/>
        <v>1</v>
      </c>
      <c r="T279" s="4" t="b">
        <f t="shared" si="381"/>
        <v>0</v>
      </c>
      <c r="U279" s="4" t="b">
        <f t="shared" si="382"/>
        <v>1</v>
      </c>
      <c r="V279" s="4" t="b">
        <f t="shared" si="383"/>
        <v>0</v>
      </c>
      <c r="W279" s="4" t="b">
        <f t="shared" si="384"/>
        <v>0</v>
      </c>
      <c r="X279" s="4" t="b">
        <f t="shared" si="385"/>
        <v>1</v>
      </c>
      <c r="Y279" s="4" t="b">
        <f t="shared" si="386"/>
        <v>1</v>
      </c>
      <c r="Z279" s="4" t="b">
        <f t="shared" si="387"/>
        <v>0</v>
      </c>
      <c r="AA279" s="4" t="b">
        <f t="shared" si="388"/>
        <v>0</v>
      </c>
      <c r="AB279" s="4" t="b">
        <f t="shared" si="389"/>
        <v>1</v>
      </c>
      <c r="AC279" s="4" t="b">
        <f t="shared" si="390"/>
        <v>0</v>
      </c>
      <c r="AD279" s="4" t="b">
        <f t="shared" si="391"/>
        <v>0</v>
      </c>
      <c r="AE279" s="4" t="b">
        <f t="shared" si="392"/>
        <v>1</v>
      </c>
      <c r="AF279" s="4" t="b">
        <f t="shared" si="393"/>
        <v>0</v>
      </c>
      <c r="AG279" s="4" t="b">
        <f t="shared" si="394"/>
        <v>0</v>
      </c>
      <c r="AH279" s="4" t="b">
        <f t="shared" si="395"/>
        <v>1</v>
      </c>
      <c r="AI279" s="4" t="b">
        <f t="shared" si="396"/>
        <v>0</v>
      </c>
      <c r="AJ279" s="4" t="b">
        <f t="shared" si="397"/>
        <v>0</v>
      </c>
      <c r="AK279" s="4" t="b">
        <f t="shared" si="398"/>
        <v>0</v>
      </c>
      <c r="AL279" s="4" t="b">
        <f t="shared" si="399"/>
        <v>0</v>
      </c>
      <c r="AM279" s="4" t="b">
        <f t="shared" si="400"/>
        <v>0</v>
      </c>
      <c r="AN279" s="4" t="b">
        <f t="shared" si="401"/>
        <v>0</v>
      </c>
      <c r="AO279" s="4" t="b">
        <f t="shared" si="402"/>
        <v>0</v>
      </c>
      <c r="AP279" s="4" t="b">
        <f t="shared" si="403"/>
        <v>0</v>
      </c>
      <c r="AQ279" s="4" t="b">
        <f t="shared" si="404"/>
        <v>0</v>
      </c>
      <c r="AR279" s="4" t="b">
        <f t="shared" si="405"/>
        <v>0</v>
      </c>
      <c r="AS279" s="4" t="b">
        <f t="shared" si="406"/>
        <v>0</v>
      </c>
      <c r="AT279" s="4" t="b">
        <f t="shared" si="407"/>
        <v>0</v>
      </c>
      <c r="AU279" s="4" t="b">
        <f t="shared" si="408"/>
        <v>0</v>
      </c>
      <c r="AV279" s="4" t="b">
        <f t="shared" si="409"/>
        <v>0</v>
      </c>
      <c r="AW279" s="4" t="b">
        <f t="shared" si="410"/>
        <v>0</v>
      </c>
      <c r="AX279" s="4" t="b">
        <f t="shared" si="411"/>
        <v>0</v>
      </c>
      <c r="AY279" s="4" t="b">
        <f t="shared" si="412"/>
        <v>0</v>
      </c>
      <c r="AZ279" s="4" t="b">
        <f t="shared" si="413"/>
        <v>0</v>
      </c>
      <c r="BA279" s="4" t="b">
        <f t="shared" si="414"/>
        <v>0</v>
      </c>
      <c r="BB279" s="4" t="b">
        <f t="shared" si="415"/>
        <v>0</v>
      </c>
      <c r="BC279" s="4" t="b">
        <f t="shared" si="416"/>
        <v>0</v>
      </c>
      <c r="BD279" s="4" t="b">
        <f t="shared" si="417"/>
        <v>0</v>
      </c>
      <c r="BE279" s="4" t="b">
        <f t="shared" si="418"/>
        <v>0</v>
      </c>
      <c r="BF279" s="4" t="b">
        <f t="shared" si="419"/>
        <v>1</v>
      </c>
      <c r="BG279" s="4" t="b">
        <f t="shared" si="420"/>
        <v>0</v>
      </c>
      <c r="BH279" s="4" t="b">
        <f t="shared" si="421"/>
        <v>0</v>
      </c>
      <c r="BI279" s="4" t="b">
        <f t="shared" si="422"/>
        <v>0</v>
      </c>
      <c r="BJ279" s="4" t="b">
        <f t="shared" si="423"/>
        <v>0</v>
      </c>
      <c r="BK279" s="4" t="b">
        <f t="shared" si="424"/>
        <v>0</v>
      </c>
      <c r="BL279" s="4" t="b">
        <f t="shared" si="425"/>
        <v>0</v>
      </c>
      <c r="BM279" s="4" t="b">
        <f t="shared" si="426"/>
        <v>0</v>
      </c>
      <c r="BN279" s="4" t="b">
        <f t="shared" si="427"/>
        <v>0</v>
      </c>
      <c r="BO279" s="4" t="b">
        <f t="shared" si="428"/>
        <v>0</v>
      </c>
      <c r="BP279" s="4" t="b">
        <f t="shared" si="429"/>
        <v>0</v>
      </c>
      <c r="BQ279" s="4" t="b">
        <f t="shared" si="430"/>
        <v>1</v>
      </c>
      <c r="BR279" s="4" t="b">
        <f t="shared" si="431"/>
        <v>0</v>
      </c>
      <c r="BS279" s="4" t="b">
        <f t="shared" si="432"/>
        <v>1</v>
      </c>
      <c r="BT279" s="4" t="b">
        <f t="shared" si="433"/>
        <v>0</v>
      </c>
      <c r="BU279" s="4" t="b">
        <f t="shared" si="434"/>
        <v>1</v>
      </c>
      <c r="BV279" s="4" t="b">
        <f t="shared" si="435"/>
        <v>0</v>
      </c>
      <c r="BW279" s="4" t="b">
        <f t="shared" si="436"/>
        <v>0</v>
      </c>
      <c r="BX279" s="4" t="b">
        <f t="shared" si="437"/>
        <v>0</v>
      </c>
      <c r="BY279" s="4" t="b">
        <f t="shared" si="438"/>
        <v>1</v>
      </c>
      <c r="BZ279" s="4" t="b">
        <f t="shared" si="439"/>
        <v>0</v>
      </c>
      <c r="CA279" s="4" t="b">
        <f t="shared" si="440"/>
        <v>0</v>
      </c>
      <c r="CB279" s="4" t="b">
        <f t="shared" si="441"/>
        <v>0</v>
      </c>
      <c r="CC279" s="4" t="b">
        <f t="shared" si="442"/>
        <v>0</v>
      </c>
      <c r="CD279" s="4" t="b">
        <f t="shared" si="443"/>
        <v>0</v>
      </c>
      <c r="CE279" s="4" t="b">
        <f t="shared" si="444"/>
        <v>0</v>
      </c>
      <c r="CF279" s="4" t="b">
        <f t="shared" si="445"/>
        <v>0</v>
      </c>
      <c r="CG279" s="4" t="b">
        <f t="shared" si="446"/>
        <v>0</v>
      </c>
      <c r="CH279" s="4" t="b">
        <f t="shared" si="447"/>
        <v>0</v>
      </c>
      <c r="CI279" s="4" t="b">
        <f t="shared" si="448"/>
        <v>0</v>
      </c>
      <c r="CJ279" s="4" t="b">
        <f t="shared" si="449"/>
        <v>0</v>
      </c>
      <c r="CK279" s="4" t="b">
        <f t="shared" si="450"/>
        <v>1</v>
      </c>
      <c r="CL279" s="4" t="b">
        <f t="shared" si="451"/>
        <v>0</v>
      </c>
      <c r="CM279" s="4" t="b">
        <f t="shared" si="452"/>
        <v>0</v>
      </c>
      <c r="CN279" s="4" t="b">
        <f t="shared" si="453"/>
        <v>0</v>
      </c>
      <c r="CO279" s="4" t="b">
        <f t="shared" si="454"/>
        <v>0</v>
      </c>
      <c r="CP279" s="4" t="b">
        <f t="shared" si="455"/>
        <v>0</v>
      </c>
      <c r="CQ279" s="4" t="b">
        <f t="shared" si="456"/>
        <v>0</v>
      </c>
      <c r="CR279" s="4" t="b">
        <f t="shared" si="457"/>
        <v>0</v>
      </c>
      <c r="CS279" s="4" t="b">
        <f t="shared" si="458"/>
        <v>0</v>
      </c>
      <c r="CT279" s="4" t="b">
        <f t="shared" si="459"/>
        <v>0</v>
      </c>
      <c r="CU279" s="4" t="b">
        <f t="shared" si="460"/>
        <v>0</v>
      </c>
      <c r="CV279" s="4" t="b">
        <f t="shared" si="461"/>
        <v>0</v>
      </c>
      <c r="CW279" s="4" t="b">
        <f t="shared" si="462"/>
        <v>0</v>
      </c>
      <c r="CX279" s="4" t="b">
        <f t="shared" si="463"/>
        <v>0</v>
      </c>
      <c r="CY279" s="4" t="b">
        <f t="shared" si="464"/>
        <v>0</v>
      </c>
      <c r="CZ279" s="4" t="b">
        <f t="shared" si="465"/>
        <v>0</v>
      </c>
      <c r="DA279" s="4" t="b">
        <f t="shared" si="466"/>
        <v>0</v>
      </c>
      <c r="DB279" s="4" t="b">
        <f t="shared" si="467"/>
        <v>0</v>
      </c>
      <c r="DC279" s="4" t="b">
        <f t="shared" si="468"/>
        <v>0</v>
      </c>
      <c r="DD279" s="4" t="b">
        <f t="shared" si="469"/>
        <v>0</v>
      </c>
    </row>
    <row r="280" spans="1:108">
      <c r="A280" t="s">
        <v>2150</v>
      </c>
      <c r="B280" t="s">
        <v>2144</v>
      </c>
      <c r="C280" t="s">
        <v>2144</v>
      </c>
      <c r="E280" t="s">
        <v>968</v>
      </c>
      <c r="F280" t="s">
        <v>969</v>
      </c>
      <c r="G280" t="s">
        <v>970</v>
      </c>
      <c r="H280" t="s">
        <v>7428</v>
      </c>
      <c r="I280" t="s">
        <v>7418</v>
      </c>
      <c r="J280" t="s">
        <v>119</v>
      </c>
      <c r="K280" t="s">
        <v>109</v>
      </c>
      <c r="L280" t="s">
        <v>6789</v>
      </c>
      <c r="M280" t="s">
        <v>6079</v>
      </c>
      <c r="N280" t="s">
        <v>2151</v>
      </c>
      <c r="O280" t="b">
        <f t="shared" si="376"/>
        <v>0</v>
      </c>
      <c r="P280" t="b">
        <f t="shared" si="377"/>
        <v>0</v>
      </c>
      <c r="Q280" t="b">
        <f t="shared" si="378"/>
        <v>0</v>
      </c>
      <c r="R280" t="b">
        <f t="shared" si="379"/>
        <v>1</v>
      </c>
      <c r="S280" t="b">
        <f t="shared" si="380"/>
        <v>0</v>
      </c>
      <c r="T280" t="b">
        <f t="shared" si="381"/>
        <v>0</v>
      </c>
      <c r="U280" t="b">
        <f t="shared" si="382"/>
        <v>0</v>
      </c>
      <c r="V280" t="b">
        <f t="shared" si="383"/>
        <v>1</v>
      </c>
      <c r="W280" t="b">
        <f t="shared" si="384"/>
        <v>0</v>
      </c>
      <c r="X280" t="b">
        <f t="shared" si="385"/>
        <v>1</v>
      </c>
      <c r="Y280" t="b">
        <f t="shared" si="386"/>
        <v>1</v>
      </c>
      <c r="Z280" t="b">
        <f t="shared" si="387"/>
        <v>1</v>
      </c>
      <c r="AA280" t="b">
        <f t="shared" si="388"/>
        <v>0</v>
      </c>
      <c r="AB280" t="b">
        <f t="shared" si="389"/>
        <v>0</v>
      </c>
      <c r="AC280" t="b">
        <f t="shared" si="390"/>
        <v>0</v>
      </c>
      <c r="AD280" t="b">
        <f t="shared" si="391"/>
        <v>0</v>
      </c>
      <c r="AE280" t="b">
        <f t="shared" si="392"/>
        <v>0</v>
      </c>
      <c r="AF280" t="b">
        <f t="shared" si="393"/>
        <v>0</v>
      </c>
      <c r="AG280" t="b">
        <f t="shared" si="394"/>
        <v>0</v>
      </c>
      <c r="AH280" t="b">
        <f t="shared" si="395"/>
        <v>0</v>
      </c>
      <c r="AI280" t="b">
        <f t="shared" si="396"/>
        <v>0</v>
      </c>
      <c r="AJ280" t="b">
        <f t="shared" si="397"/>
        <v>0</v>
      </c>
      <c r="AK280" t="b">
        <f t="shared" si="398"/>
        <v>1</v>
      </c>
      <c r="AL280" t="b">
        <f t="shared" si="399"/>
        <v>0</v>
      </c>
      <c r="AM280" t="b">
        <f t="shared" si="400"/>
        <v>0</v>
      </c>
      <c r="AN280" t="b">
        <f t="shared" si="401"/>
        <v>0</v>
      </c>
      <c r="AO280" t="b">
        <f t="shared" si="402"/>
        <v>0</v>
      </c>
      <c r="AP280" t="b">
        <f t="shared" si="403"/>
        <v>0</v>
      </c>
      <c r="AQ280" t="b">
        <f t="shared" si="404"/>
        <v>0</v>
      </c>
      <c r="AR280" t="b">
        <f t="shared" si="405"/>
        <v>0</v>
      </c>
      <c r="AS280" t="b">
        <f t="shared" si="406"/>
        <v>0</v>
      </c>
      <c r="AT280" t="b">
        <f t="shared" si="407"/>
        <v>0</v>
      </c>
      <c r="AU280" t="b">
        <f t="shared" si="408"/>
        <v>0</v>
      </c>
      <c r="AV280" t="b">
        <f t="shared" si="409"/>
        <v>0</v>
      </c>
      <c r="AW280" t="b">
        <f t="shared" si="410"/>
        <v>0</v>
      </c>
      <c r="AX280" t="b">
        <f t="shared" si="411"/>
        <v>0</v>
      </c>
      <c r="AY280" t="b">
        <f t="shared" si="412"/>
        <v>0</v>
      </c>
      <c r="AZ280" t="b">
        <f t="shared" si="413"/>
        <v>0</v>
      </c>
      <c r="BA280" t="b">
        <f t="shared" si="414"/>
        <v>0</v>
      </c>
      <c r="BB280" t="b">
        <f t="shared" si="415"/>
        <v>0</v>
      </c>
      <c r="BC280" t="b">
        <f t="shared" si="416"/>
        <v>0</v>
      </c>
      <c r="BD280" t="b">
        <f t="shared" si="417"/>
        <v>0</v>
      </c>
      <c r="BE280" t="b">
        <f t="shared" si="418"/>
        <v>0</v>
      </c>
      <c r="BF280" t="b">
        <f t="shared" si="419"/>
        <v>1</v>
      </c>
      <c r="BG280" t="b">
        <f t="shared" si="420"/>
        <v>0</v>
      </c>
      <c r="BH280" t="b">
        <f t="shared" si="421"/>
        <v>0</v>
      </c>
      <c r="BI280" t="b">
        <f t="shared" si="422"/>
        <v>0</v>
      </c>
      <c r="BJ280" t="b">
        <f t="shared" si="423"/>
        <v>1</v>
      </c>
      <c r="BK280" t="b">
        <f t="shared" si="424"/>
        <v>0</v>
      </c>
      <c r="BL280" t="b">
        <f t="shared" si="425"/>
        <v>0</v>
      </c>
      <c r="BM280" t="b">
        <f t="shared" si="426"/>
        <v>0</v>
      </c>
      <c r="BN280" t="b">
        <f t="shared" si="427"/>
        <v>0</v>
      </c>
      <c r="BO280" t="b">
        <f t="shared" si="428"/>
        <v>0</v>
      </c>
      <c r="BP280" t="b">
        <f t="shared" si="429"/>
        <v>0</v>
      </c>
      <c r="BQ280" t="b">
        <f t="shared" si="430"/>
        <v>0</v>
      </c>
      <c r="BR280" t="b">
        <f t="shared" si="431"/>
        <v>0</v>
      </c>
      <c r="BS280" t="b">
        <f t="shared" si="432"/>
        <v>0</v>
      </c>
      <c r="BT280" t="b">
        <f t="shared" si="433"/>
        <v>1</v>
      </c>
      <c r="BU280" t="b">
        <f t="shared" si="434"/>
        <v>0</v>
      </c>
      <c r="BV280" t="b">
        <f t="shared" si="435"/>
        <v>0</v>
      </c>
      <c r="BW280" t="b">
        <f t="shared" si="436"/>
        <v>0</v>
      </c>
      <c r="BX280" t="b">
        <f t="shared" si="437"/>
        <v>0</v>
      </c>
      <c r="BY280" t="b">
        <f t="shared" si="438"/>
        <v>0</v>
      </c>
      <c r="BZ280" t="b">
        <f t="shared" si="439"/>
        <v>0</v>
      </c>
      <c r="CA280" t="b">
        <f t="shared" si="440"/>
        <v>1</v>
      </c>
      <c r="CB280" t="b">
        <f t="shared" si="441"/>
        <v>0</v>
      </c>
      <c r="CC280" t="b">
        <f t="shared" si="442"/>
        <v>0</v>
      </c>
      <c r="CD280" t="b">
        <f t="shared" si="443"/>
        <v>0</v>
      </c>
      <c r="CE280" t="b">
        <f t="shared" si="444"/>
        <v>0</v>
      </c>
      <c r="CF280" t="b">
        <f t="shared" si="445"/>
        <v>0</v>
      </c>
      <c r="CG280" t="b">
        <f t="shared" si="446"/>
        <v>0</v>
      </c>
      <c r="CH280" t="b">
        <f t="shared" si="447"/>
        <v>0</v>
      </c>
      <c r="CI280" t="b">
        <f t="shared" si="448"/>
        <v>0</v>
      </c>
      <c r="CJ280" t="b">
        <f t="shared" si="449"/>
        <v>0</v>
      </c>
      <c r="CK280" t="b">
        <f t="shared" si="450"/>
        <v>0</v>
      </c>
      <c r="CL280" t="b">
        <f t="shared" si="451"/>
        <v>0</v>
      </c>
      <c r="CM280" t="b">
        <f t="shared" si="452"/>
        <v>0</v>
      </c>
      <c r="CN280" t="b">
        <f t="shared" si="453"/>
        <v>0</v>
      </c>
      <c r="CO280" t="b">
        <f t="shared" si="454"/>
        <v>0</v>
      </c>
      <c r="CP280" t="b">
        <f t="shared" si="455"/>
        <v>0</v>
      </c>
      <c r="CQ280" t="b">
        <f t="shared" si="456"/>
        <v>0</v>
      </c>
      <c r="CR280" t="b">
        <f t="shared" si="457"/>
        <v>0</v>
      </c>
      <c r="CS280" t="b">
        <f t="shared" si="458"/>
        <v>0</v>
      </c>
      <c r="CT280" t="b">
        <f t="shared" si="459"/>
        <v>0</v>
      </c>
      <c r="CU280" t="b">
        <f t="shared" si="460"/>
        <v>0</v>
      </c>
      <c r="CV280" t="b">
        <f t="shared" si="461"/>
        <v>0</v>
      </c>
      <c r="CW280" t="b">
        <f t="shared" si="462"/>
        <v>0</v>
      </c>
      <c r="CX280" t="b">
        <f t="shared" si="463"/>
        <v>1</v>
      </c>
      <c r="CY280" t="b">
        <f t="shared" si="464"/>
        <v>0</v>
      </c>
      <c r="CZ280" t="b">
        <f t="shared" si="465"/>
        <v>0</v>
      </c>
      <c r="DA280" t="b">
        <f t="shared" si="466"/>
        <v>0</v>
      </c>
      <c r="DB280" t="b">
        <f t="shared" si="467"/>
        <v>0</v>
      </c>
      <c r="DC280" t="b">
        <f t="shared" si="468"/>
        <v>0</v>
      </c>
      <c r="DD280" t="b">
        <f t="shared" si="469"/>
        <v>0</v>
      </c>
    </row>
    <row r="281" spans="1:108">
      <c r="A281" s="4" t="s">
        <v>2152</v>
      </c>
      <c r="B281" t="s">
        <v>2144</v>
      </c>
      <c r="C281" t="s">
        <v>2144</v>
      </c>
      <c r="D281" s="4"/>
      <c r="E281" s="4" t="s">
        <v>968</v>
      </c>
      <c r="F281" t="s">
        <v>969</v>
      </c>
      <c r="G281" t="s">
        <v>970</v>
      </c>
      <c r="H281" t="s">
        <v>7428</v>
      </c>
      <c r="I281" t="s">
        <v>7418</v>
      </c>
      <c r="J281" s="4" t="s">
        <v>113</v>
      </c>
      <c r="K281" s="4" t="s">
        <v>114</v>
      </c>
      <c r="L281" s="4" t="s">
        <v>6790</v>
      </c>
      <c r="M281" s="4" t="s">
        <v>200</v>
      </c>
      <c r="N281" s="4" t="s">
        <v>2153</v>
      </c>
      <c r="O281" s="4" t="b">
        <f t="shared" si="376"/>
        <v>1</v>
      </c>
      <c r="P281" s="4" t="b">
        <f t="shared" si="377"/>
        <v>1</v>
      </c>
      <c r="Q281" s="4" t="b">
        <f t="shared" si="378"/>
        <v>1</v>
      </c>
      <c r="R281" s="4" t="b">
        <f t="shared" si="379"/>
        <v>1</v>
      </c>
      <c r="S281" s="4" t="b">
        <f t="shared" si="380"/>
        <v>1</v>
      </c>
      <c r="T281" s="4" t="b">
        <f t="shared" si="381"/>
        <v>1</v>
      </c>
      <c r="U281" s="4" t="b">
        <f t="shared" si="382"/>
        <v>1</v>
      </c>
      <c r="V281" s="4" t="b">
        <f t="shared" si="383"/>
        <v>1</v>
      </c>
      <c r="W281" s="4" t="b">
        <f t="shared" si="384"/>
        <v>1</v>
      </c>
      <c r="X281" s="4" t="b">
        <f t="shared" si="385"/>
        <v>1</v>
      </c>
      <c r="Y281" s="4" t="b">
        <f t="shared" si="386"/>
        <v>1</v>
      </c>
      <c r="Z281" s="4" t="b">
        <f t="shared" si="387"/>
        <v>1</v>
      </c>
      <c r="AA281" s="4" t="b">
        <f t="shared" si="388"/>
        <v>1</v>
      </c>
      <c r="AB281" s="4" t="b">
        <f t="shared" si="389"/>
        <v>0</v>
      </c>
      <c r="AC281" s="4" t="b">
        <f t="shared" si="390"/>
        <v>0</v>
      </c>
      <c r="AD281" s="4" t="b">
        <f t="shared" si="391"/>
        <v>0</v>
      </c>
      <c r="AE281" s="4" t="b">
        <f t="shared" si="392"/>
        <v>0</v>
      </c>
      <c r="AF281" s="4" t="b">
        <f t="shared" si="393"/>
        <v>0</v>
      </c>
      <c r="AG281" s="4" t="b">
        <f t="shared" si="394"/>
        <v>0</v>
      </c>
      <c r="AH281" s="4" t="b">
        <f t="shared" si="395"/>
        <v>1</v>
      </c>
      <c r="AI281" s="4" t="b">
        <f t="shared" si="396"/>
        <v>1</v>
      </c>
      <c r="AJ281" s="4" t="b">
        <f t="shared" si="397"/>
        <v>0</v>
      </c>
      <c r="AK281" s="4" t="b">
        <f t="shared" si="398"/>
        <v>1</v>
      </c>
      <c r="AL281" s="4" t="b">
        <f t="shared" si="399"/>
        <v>0</v>
      </c>
      <c r="AM281" s="4" t="b">
        <f t="shared" si="400"/>
        <v>0</v>
      </c>
      <c r="AN281" s="4" t="b">
        <f t="shared" si="401"/>
        <v>0</v>
      </c>
      <c r="AO281" s="4" t="b">
        <f t="shared" si="402"/>
        <v>0</v>
      </c>
      <c r="AP281" s="4" t="b">
        <f t="shared" si="403"/>
        <v>0</v>
      </c>
      <c r="AQ281" s="4" t="b">
        <f t="shared" si="404"/>
        <v>0</v>
      </c>
      <c r="AR281" s="4" t="b">
        <f t="shared" si="405"/>
        <v>0</v>
      </c>
      <c r="AS281" s="4" t="b">
        <f t="shared" si="406"/>
        <v>0</v>
      </c>
      <c r="AT281" s="4" t="b">
        <f t="shared" si="407"/>
        <v>1</v>
      </c>
      <c r="AU281" s="4" t="b">
        <f t="shared" si="408"/>
        <v>0</v>
      </c>
      <c r="AV281" s="4" t="b">
        <f t="shared" si="409"/>
        <v>1</v>
      </c>
      <c r="AW281" s="4" t="b">
        <f t="shared" si="410"/>
        <v>1</v>
      </c>
      <c r="AX281" s="4" t="b">
        <f t="shared" si="411"/>
        <v>1</v>
      </c>
      <c r="AY281" s="4" t="b">
        <f t="shared" si="412"/>
        <v>0</v>
      </c>
      <c r="AZ281" s="4" t="b">
        <f t="shared" si="413"/>
        <v>0</v>
      </c>
      <c r="BA281" s="4" t="b">
        <f t="shared" si="414"/>
        <v>1</v>
      </c>
      <c r="BB281" s="4" t="b">
        <f t="shared" si="415"/>
        <v>0</v>
      </c>
      <c r="BC281" s="4" t="b">
        <f t="shared" si="416"/>
        <v>0</v>
      </c>
      <c r="BD281" s="4" t="b">
        <f t="shared" si="417"/>
        <v>0</v>
      </c>
      <c r="BE281" s="4" t="b">
        <f t="shared" si="418"/>
        <v>0</v>
      </c>
      <c r="BF281" s="4" t="b">
        <f t="shared" si="419"/>
        <v>1</v>
      </c>
      <c r="BG281" s="4" t="b">
        <f t="shared" si="420"/>
        <v>0</v>
      </c>
      <c r="BH281" s="4" t="b">
        <f t="shared" si="421"/>
        <v>0</v>
      </c>
      <c r="BI281" s="4" t="b">
        <f t="shared" si="422"/>
        <v>0</v>
      </c>
      <c r="BJ281" s="4" t="b">
        <f t="shared" si="423"/>
        <v>0</v>
      </c>
      <c r="BK281" s="4" t="b">
        <f t="shared" si="424"/>
        <v>0</v>
      </c>
      <c r="BL281" s="4" t="b">
        <f t="shared" si="425"/>
        <v>0</v>
      </c>
      <c r="BM281" s="4" t="b">
        <f t="shared" si="426"/>
        <v>0</v>
      </c>
      <c r="BN281" s="4" t="b">
        <f t="shared" si="427"/>
        <v>0</v>
      </c>
      <c r="BO281" s="4" t="b">
        <f t="shared" si="428"/>
        <v>1</v>
      </c>
      <c r="BP281" s="4" t="b">
        <f t="shared" si="429"/>
        <v>1</v>
      </c>
      <c r="BQ281" s="4" t="b">
        <f t="shared" si="430"/>
        <v>0</v>
      </c>
      <c r="BR281" s="4" t="b">
        <f t="shared" si="431"/>
        <v>0</v>
      </c>
      <c r="BS281" s="4" t="b">
        <f t="shared" si="432"/>
        <v>1</v>
      </c>
      <c r="BT281" s="4" t="b">
        <f t="shared" si="433"/>
        <v>0</v>
      </c>
      <c r="BU281" s="4" t="b">
        <f t="shared" si="434"/>
        <v>1</v>
      </c>
      <c r="BV281" s="4" t="b">
        <f t="shared" si="435"/>
        <v>1</v>
      </c>
      <c r="BW281" s="4" t="b">
        <f t="shared" si="436"/>
        <v>0</v>
      </c>
      <c r="BX281" s="4" t="b">
        <f t="shared" si="437"/>
        <v>0</v>
      </c>
      <c r="BY281" s="4" t="b">
        <f t="shared" si="438"/>
        <v>1</v>
      </c>
      <c r="BZ281" s="4" t="b">
        <f t="shared" si="439"/>
        <v>0</v>
      </c>
      <c r="CA281" s="4" t="b">
        <f t="shared" si="440"/>
        <v>0</v>
      </c>
      <c r="CB281" s="4" t="b">
        <f t="shared" si="441"/>
        <v>0</v>
      </c>
      <c r="CC281" s="4" t="b">
        <f t="shared" si="442"/>
        <v>0</v>
      </c>
      <c r="CD281" s="4" t="b">
        <f t="shared" si="443"/>
        <v>0</v>
      </c>
      <c r="CE281" s="4" t="b">
        <f t="shared" si="444"/>
        <v>0</v>
      </c>
      <c r="CF281" s="4" t="b">
        <f t="shared" si="445"/>
        <v>0</v>
      </c>
      <c r="CG281" s="4" t="b">
        <f t="shared" si="446"/>
        <v>0</v>
      </c>
      <c r="CH281" s="4" t="b">
        <f t="shared" si="447"/>
        <v>0</v>
      </c>
      <c r="CI281" s="4" t="b">
        <f t="shared" si="448"/>
        <v>0</v>
      </c>
      <c r="CJ281" s="4" t="b">
        <f t="shared" si="449"/>
        <v>1</v>
      </c>
      <c r="CK281" s="4" t="b">
        <f t="shared" si="450"/>
        <v>0</v>
      </c>
      <c r="CL281" s="4" t="b">
        <f t="shared" si="451"/>
        <v>1</v>
      </c>
      <c r="CM281" s="4" t="b">
        <f t="shared" si="452"/>
        <v>0</v>
      </c>
      <c r="CN281" s="4" t="b">
        <f t="shared" si="453"/>
        <v>0</v>
      </c>
      <c r="CO281" s="4" t="b">
        <f t="shared" si="454"/>
        <v>0</v>
      </c>
      <c r="CP281" s="4" t="b">
        <f t="shared" si="455"/>
        <v>0</v>
      </c>
      <c r="CQ281" s="4" t="b">
        <f t="shared" si="456"/>
        <v>0</v>
      </c>
      <c r="CR281" s="4" t="b">
        <f t="shared" si="457"/>
        <v>0</v>
      </c>
      <c r="CS281" s="4" t="b">
        <f t="shared" si="458"/>
        <v>0</v>
      </c>
      <c r="CT281" s="4" t="b">
        <f t="shared" si="459"/>
        <v>0</v>
      </c>
      <c r="CU281" s="4" t="b">
        <f t="shared" si="460"/>
        <v>0</v>
      </c>
      <c r="CV281" s="4" t="b">
        <f t="shared" si="461"/>
        <v>0</v>
      </c>
      <c r="CW281" s="4" t="b">
        <f t="shared" si="462"/>
        <v>0</v>
      </c>
      <c r="CX281" s="4" t="b">
        <f t="shared" si="463"/>
        <v>1</v>
      </c>
      <c r="CY281" s="4" t="b">
        <f t="shared" si="464"/>
        <v>0</v>
      </c>
      <c r="CZ281" s="4" t="b">
        <f t="shared" si="465"/>
        <v>0</v>
      </c>
      <c r="DA281" s="4" t="b">
        <f t="shared" si="466"/>
        <v>0</v>
      </c>
      <c r="DB281" s="4" t="b">
        <f t="shared" si="467"/>
        <v>0</v>
      </c>
      <c r="DC281" s="4" t="b">
        <f t="shared" si="468"/>
        <v>0</v>
      </c>
      <c r="DD281" s="4" t="b">
        <f t="shared" si="469"/>
        <v>1</v>
      </c>
    </row>
    <row r="282" spans="1:108">
      <c r="A282" t="s">
        <v>2154</v>
      </c>
      <c r="B282" t="s">
        <v>2144</v>
      </c>
      <c r="C282" t="s">
        <v>2144</v>
      </c>
      <c r="E282" t="s">
        <v>968</v>
      </c>
      <c r="F282" t="s">
        <v>969</v>
      </c>
      <c r="G282" t="s">
        <v>970</v>
      </c>
      <c r="H282" t="s">
        <v>7428</v>
      </c>
      <c r="I282" t="s">
        <v>7418</v>
      </c>
      <c r="J282" t="s">
        <v>109</v>
      </c>
      <c r="K282" t="s">
        <v>109</v>
      </c>
      <c r="L282" t="s">
        <v>6791</v>
      </c>
      <c r="M282" t="s">
        <v>6079</v>
      </c>
      <c r="N282" t="s">
        <v>2155</v>
      </c>
      <c r="O282" t="b">
        <f t="shared" si="376"/>
        <v>0</v>
      </c>
      <c r="P282" t="b">
        <f t="shared" si="377"/>
        <v>1</v>
      </c>
      <c r="Q282" t="b">
        <f t="shared" si="378"/>
        <v>0</v>
      </c>
      <c r="R282" t="b">
        <f t="shared" si="379"/>
        <v>1</v>
      </c>
      <c r="S282" t="b">
        <f t="shared" si="380"/>
        <v>0</v>
      </c>
      <c r="T282" t="b">
        <f t="shared" si="381"/>
        <v>0</v>
      </c>
      <c r="U282" t="b">
        <f t="shared" si="382"/>
        <v>0</v>
      </c>
      <c r="V282" t="b">
        <f t="shared" si="383"/>
        <v>1</v>
      </c>
      <c r="W282" t="b">
        <f t="shared" si="384"/>
        <v>0</v>
      </c>
      <c r="X282" t="b">
        <f t="shared" si="385"/>
        <v>0</v>
      </c>
      <c r="Y282" t="b">
        <f t="shared" si="386"/>
        <v>1</v>
      </c>
      <c r="Z282" t="b">
        <f t="shared" si="387"/>
        <v>0</v>
      </c>
      <c r="AA282" t="b">
        <f t="shared" si="388"/>
        <v>1</v>
      </c>
      <c r="AB282" t="b">
        <f t="shared" si="389"/>
        <v>0</v>
      </c>
      <c r="AC282" t="b">
        <f t="shared" si="390"/>
        <v>0</v>
      </c>
      <c r="AD282" t="b">
        <f t="shared" si="391"/>
        <v>0</v>
      </c>
      <c r="AE282" t="b">
        <f t="shared" si="392"/>
        <v>0</v>
      </c>
      <c r="AF282" t="b">
        <f t="shared" si="393"/>
        <v>0</v>
      </c>
      <c r="AG282" t="b">
        <f t="shared" si="394"/>
        <v>1</v>
      </c>
      <c r="AH282" t="b">
        <f t="shared" si="395"/>
        <v>0</v>
      </c>
      <c r="AI282" t="b">
        <f t="shared" si="396"/>
        <v>0</v>
      </c>
      <c r="AJ282" t="b">
        <f t="shared" si="397"/>
        <v>0</v>
      </c>
      <c r="AK282" t="b">
        <f t="shared" si="398"/>
        <v>0</v>
      </c>
      <c r="AL282" t="b">
        <f t="shared" si="399"/>
        <v>0</v>
      </c>
      <c r="AM282" t="b">
        <f t="shared" si="400"/>
        <v>0</v>
      </c>
      <c r="AN282" t="b">
        <f t="shared" si="401"/>
        <v>0</v>
      </c>
      <c r="AO282" t="b">
        <f t="shared" si="402"/>
        <v>0</v>
      </c>
      <c r="AP282" t="b">
        <f t="shared" si="403"/>
        <v>0</v>
      </c>
      <c r="AQ282" t="b">
        <f t="shared" si="404"/>
        <v>0</v>
      </c>
      <c r="AR282" t="b">
        <f t="shared" si="405"/>
        <v>0</v>
      </c>
      <c r="AS282" t="b">
        <f t="shared" si="406"/>
        <v>0</v>
      </c>
      <c r="AT282" t="b">
        <f t="shared" si="407"/>
        <v>0</v>
      </c>
      <c r="AU282" t="b">
        <f t="shared" si="408"/>
        <v>0</v>
      </c>
      <c r="AV282" t="b">
        <f t="shared" si="409"/>
        <v>1</v>
      </c>
      <c r="AW282" t="b">
        <f t="shared" si="410"/>
        <v>0</v>
      </c>
      <c r="AX282" t="b">
        <f t="shared" si="411"/>
        <v>0</v>
      </c>
      <c r="AY282" t="b">
        <f t="shared" si="412"/>
        <v>0</v>
      </c>
      <c r="AZ282" t="b">
        <f t="shared" si="413"/>
        <v>0</v>
      </c>
      <c r="BA282" t="b">
        <f t="shared" si="414"/>
        <v>0</v>
      </c>
      <c r="BB282" t="b">
        <f t="shared" si="415"/>
        <v>1</v>
      </c>
      <c r="BC282" t="b">
        <f t="shared" si="416"/>
        <v>0</v>
      </c>
      <c r="BD282" t="b">
        <f t="shared" si="417"/>
        <v>0</v>
      </c>
      <c r="BE282" t="b">
        <f t="shared" si="418"/>
        <v>0</v>
      </c>
      <c r="BF282" t="b">
        <f t="shared" si="419"/>
        <v>0</v>
      </c>
      <c r="BG282" t="b">
        <f t="shared" si="420"/>
        <v>0</v>
      </c>
      <c r="BH282" t="b">
        <f t="shared" si="421"/>
        <v>0</v>
      </c>
      <c r="BI282" t="b">
        <f t="shared" si="422"/>
        <v>0</v>
      </c>
      <c r="BJ282" t="b">
        <f t="shared" si="423"/>
        <v>0</v>
      </c>
      <c r="BK282" t="b">
        <f t="shared" si="424"/>
        <v>0</v>
      </c>
      <c r="BL282" t="b">
        <f t="shared" si="425"/>
        <v>0</v>
      </c>
      <c r="BM282" t="b">
        <f t="shared" si="426"/>
        <v>0</v>
      </c>
      <c r="BN282" t="b">
        <f t="shared" si="427"/>
        <v>0</v>
      </c>
      <c r="BO282" t="b">
        <f t="shared" si="428"/>
        <v>1</v>
      </c>
      <c r="BP282" t="b">
        <f t="shared" si="429"/>
        <v>0</v>
      </c>
      <c r="BQ282" t="b">
        <f t="shared" si="430"/>
        <v>0</v>
      </c>
      <c r="BR282" t="b">
        <f t="shared" si="431"/>
        <v>0</v>
      </c>
      <c r="BS282" t="b">
        <f t="shared" si="432"/>
        <v>0</v>
      </c>
      <c r="BT282" t="b">
        <f t="shared" si="433"/>
        <v>0</v>
      </c>
      <c r="BU282" t="b">
        <f t="shared" si="434"/>
        <v>0</v>
      </c>
      <c r="BV282" t="b">
        <f t="shared" si="435"/>
        <v>0</v>
      </c>
      <c r="BW282" t="b">
        <f t="shared" si="436"/>
        <v>0</v>
      </c>
      <c r="BX282" t="b">
        <f t="shared" si="437"/>
        <v>0</v>
      </c>
      <c r="BY282" t="b">
        <f t="shared" si="438"/>
        <v>0</v>
      </c>
      <c r="BZ282" t="b">
        <f t="shared" si="439"/>
        <v>0</v>
      </c>
      <c r="CA282" t="b">
        <f t="shared" si="440"/>
        <v>1</v>
      </c>
      <c r="CB282" t="b">
        <f t="shared" si="441"/>
        <v>0</v>
      </c>
      <c r="CC282" t="b">
        <f t="shared" si="442"/>
        <v>0</v>
      </c>
      <c r="CD282" t="b">
        <f t="shared" si="443"/>
        <v>0</v>
      </c>
      <c r="CE282" t="b">
        <f t="shared" si="444"/>
        <v>0</v>
      </c>
      <c r="CF282" t="b">
        <f t="shared" si="445"/>
        <v>0</v>
      </c>
      <c r="CG282" t="b">
        <f t="shared" si="446"/>
        <v>0</v>
      </c>
      <c r="CH282" t="b">
        <f t="shared" si="447"/>
        <v>0</v>
      </c>
      <c r="CI282" t="b">
        <f t="shared" si="448"/>
        <v>0</v>
      </c>
      <c r="CJ282" t="b">
        <f t="shared" si="449"/>
        <v>0</v>
      </c>
      <c r="CK282" t="b">
        <f t="shared" si="450"/>
        <v>0</v>
      </c>
      <c r="CL282" t="b">
        <f t="shared" si="451"/>
        <v>0</v>
      </c>
      <c r="CM282" t="b">
        <f t="shared" si="452"/>
        <v>0</v>
      </c>
      <c r="CN282" t="b">
        <f t="shared" si="453"/>
        <v>0</v>
      </c>
      <c r="CO282" t="b">
        <f t="shared" si="454"/>
        <v>1</v>
      </c>
      <c r="CP282" t="b">
        <f t="shared" si="455"/>
        <v>0</v>
      </c>
      <c r="CQ282" t="b">
        <f t="shared" si="456"/>
        <v>0</v>
      </c>
      <c r="CR282" t="b">
        <f t="shared" si="457"/>
        <v>0</v>
      </c>
      <c r="CS282" t="b">
        <f t="shared" si="458"/>
        <v>0</v>
      </c>
      <c r="CT282" t="b">
        <f t="shared" si="459"/>
        <v>0</v>
      </c>
      <c r="CU282" t="b">
        <f t="shared" si="460"/>
        <v>0</v>
      </c>
      <c r="CV282" t="b">
        <f t="shared" si="461"/>
        <v>0</v>
      </c>
      <c r="CW282" t="b">
        <f t="shared" si="462"/>
        <v>0</v>
      </c>
      <c r="CX282" t="b">
        <f t="shared" si="463"/>
        <v>0</v>
      </c>
      <c r="CY282" t="b">
        <f t="shared" si="464"/>
        <v>0</v>
      </c>
      <c r="CZ282" t="b">
        <f t="shared" si="465"/>
        <v>0</v>
      </c>
      <c r="DA282" t="b">
        <f t="shared" si="466"/>
        <v>0</v>
      </c>
      <c r="DB282" t="b">
        <f t="shared" si="467"/>
        <v>0</v>
      </c>
      <c r="DC282" t="b">
        <f t="shared" si="468"/>
        <v>0</v>
      </c>
      <c r="DD282" t="b">
        <f t="shared" si="469"/>
        <v>0</v>
      </c>
    </row>
    <row r="283" spans="1:108">
      <c r="A283" s="4" t="s">
        <v>2156</v>
      </c>
      <c r="B283" t="s">
        <v>2144</v>
      </c>
      <c r="C283" t="s">
        <v>2144</v>
      </c>
      <c r="D283" s="4"/>
      <c r="E283" s="4" t="s">
        <v>968</v>
      </c>
      <c r="F283" t="s">
        <v>969</v>
      </c>
      <c r="G283" t="s">
        <v>970</v>
      </c>
      <c r="H283" t="s">
        <v>7428</v>
      </c>
      <c r="I283" t="s">
        <v>7418</v>
      </c>
      <c r="J283" s="4" t="s">
        <v>307</v>
      </c>
      <c r="K283" s="4" t="s">
        <v>143</v>
      </c>
      <c r="L283" s="4" t="s">
        <v>6792</v>
      </c>
      <c r="M283" t="s">
        <v>6079</v>
      </c>
      <c r="N283" s="4" t="s">
        <v>2157</v>
      </c>
      <c r="O283" s="4" t="b">
        <f t="shared" si="376"/>
        <v>1</v>
      </c>
      <c r="P283" s="4" t="b">
        <f t="shared" si="377"/>
        <v>1</v>
      </c>
      <c r="Q283" s="4" t="b">
        <f t="shared" si="378"/>
        <v>1</v>
      </c>
      <c r="R283" s="4" t="b">
        <f t="shared" si="379"/>
        <v>1</v>
      </c>
      <c r="S283" s="4" t="b">
        <f t="shared" si="380"/>
        <v>1</v>
      </c>
      <c r="T283" s="4" t="b">
        <f t="shared" si="381"/>
        <v>1</v>
      </c>
      <c r="U283" s="4" t="b">
        <f t="shared" si="382"/>
        <v>1</v>
      </c>
      <c r="V283" s="4" t="b">
        <f t="shared" si="383"/>
        <v>1</v>
      </c>
      <c r="W283" s="4" t="b">
        <f t="shared" si="384"/>
        <v>1</v>
      </c>
      <c r="X283" s="4" t="b">
        <f t="shared" si="385"/>
        <v>1</v>
      </c>
      <c r="Y283" s="4" t="b">
        <f t="shared" si="386"/>
        <v>1</v>
      </c>
      <c r="Z283" s="4" t="b">
        <f t="shared" si="387"/>
        <v>1</v>
      </c>
      <c r="AA283" s="4" t="b">
        <f t="shared" si="388"/>
        <v>0</v>
      </c>
      <c r="AB283" s="4" t="b">
        <f t="shared" si="389"/>
        <v>1</v>
      </c>
      <c r="AC283" s="4" t="b">
        <f t="shared" si="390"/>
        <v>1</v>
      </c>
      <c r="AD283" s="4" t="b">
        <f t="shared" si="391"/>
        <v>0</v>
      </c>
      <c r="AE283" s="4" t="b">
        <f t="shared" si="392"/>
        <v>1</v>
      </c>
      <c r="AF283" s="4" t="b">
        <f t="shared" si="393"/>
        <v>0</v>
      </c>
      <c r="AG283" s="4" t="b">
        <f t="shared" si="394"/>
        <v>0</v>
      </c>
      <c r="AH283" s="4" t="b">
        <f t="shared" si="395"/>
        <v>1</v>
      </c>
      <c r="AI283" s="4" t="b">
        <f t="shared" si="396"/>
        <v>1</v>
      </c>
      <c r="AJ283" s="4" t="b">
        <f t="shared" si="397"/>
        <v>0</v>
      </c>
      <c r="AK283" s="4" t="b">
        <f t="shared" si="398"/>
        <v>1</v>
      </c>
      <c r="AL283" s="4" t="b">
        <f t="shared" si="399"/>
        <v>0</v>
      </c>
      <c r="AM283" s="4" t="b">
        <f t="shared" si="400"/>
        <v>0</v>
      </c>
      <c r="AN283" s="4" t="b">
        <f t="shared" si="401"/>
        <v>0</v>
      </c>
      <c r="AO283" s="4" t="b">
        <f t="shared" si="402"/>
        <v>0</v>
      </c>
      <c r="AP283" s="4" t="b">
        <f t="shared" si="403"/>
        <v>0</v>
      </c>
      <c r="AQ283" s="4" t="b">
        <f t="shared" si="404"/>
        <v>0</v>
      </c>
      <c r="AR283" s="4" t="b">
        <f t="shared" si="405"/>
        <v>1</v>
      </c>
      <c r="AS283" s="4" t="b">
        <f t="shared" si="406"/>
        <v>1</v>
      </c>
      <c r="AT283" s="4" t="b">
        <f t="shared" si="407"/>
        <v>0</v>
      </c>
      <c r="AU283" s="4" t="b">
        <f t="shared" si="408"/>
        <v>0</v>
      </c>
      <c r="AV283" s="4" t="b">
        <f t="shared" si="409"/>
        <v>1</v>
      </c>
      <c r="AW283" s="4" t="b">
        <f t="shared" si="410"/>
        <v>0</v>
      </c>
      <c r="AX283" s="4" t="b">
        <f t="shared" si="411"/>
        <v>1</v>
      </c>
      <c r="AY283" s="4" t="b">
        <f t="shared" si="412"/>
        <v>1</v>
      </c>
      <c r="AZ283" s="4" t="b">
        <f t="shared" si="413"/>
        <v>1</v>
      </c>
      <c r="BA283" s="4" t="b">
        <f t="shared" si="414"/>
        <v>1</v>
      </c>
      <c r="BB283" s="4" t="b">
        <f t="shared" si="415"/>
        <v>0</v>
      </c>
      <c r="BC283" s="4" t="b">
        <f t="shared" si="416"/>
        <v>0</v>
      </c>
      <c r="BD283" s="4" t="b">
        <f t="shared" si="417"/>
        <v>1</v>
      </c>
      <c r="BE283" s="4" t="b">
        <f t="shared" si="418"/>
        <v>1</v>
      </c>
      <c r="BF283" s="4" t="b">
        <f t="shared" si="419"/>
        <v>1</v>
      </c>
      <c r="BG283" s="4" t="b">
        <f t="shared" si="420"/>
        <v>0</v>
      </c>
      <c r="BH283" s="4" t="b">
        <f t="shared" si="421"/>
        <v>0</v>
      </c>
      <c r="BI283" s="4" t="b">
        <f t="shared" si="422"/>
        <v>0</v>
      </c>
      <c r="BJ283" s="4" t="b">
        <f t="shared" si="423"/>
        <v>1</v>
      </c>
      <c r="BK283" s="4" t="b">
        <f t="shared" si="424"/>
        <v>1</v>
      </c>
      <c r="BL283" s="4" t="b">
        <f t="shared" si="425"/>
        <v>0</v>
      </c>
      <c r="BM283" s="4" t="b">
        <f t="shared" si="426"/>
        <v>0</v>
      </c>
      <c r="BN283" s="4" t="b">
        <f t="shared" si="427"/>
        <v>0</v>
      </c>
      <c r="BO283" s="4" t="b">
        <f t="shared" si="428"/>
        <v>0</v>
      </c>
      <c r="BP283" s="4" t="b">
        <f t="shared" si="429"/>
        <v>1</v>
      </c>
      <c r="BQ283" s="4" t="b">
        <f t="shared" si="430"/>
        <v>1</v>
      </c>
      <c r="BR283" s="4" t="b">
        <f t="shared" si="431"/>
        <v>0</v>
      </c>
      <c r="BS283" s="4" t="b">
        <f t="shared" si="432"/>
        <v>1</v>
      </c>
      <c r="BT283" s="4" t="b">
        <f t="shared" si="433"/>
        <v>0</v>
      </c>
      <c r="BU283" s="4" t="b">
        <f t="shared" si="434"/>
        <v>0</v>
      </c>
      <c r="BV283" s="4" t="b">
        <f t="shared" si="435"/>
        <v>1</v>
      </c>
      <c r="BW283" s="4" t="b">
        <f t="shared" si="436"/>
        <v>0</v>
      </c>
      <c r="BX283" s="4" t="b">
        <f t="shared" si="437"/>
        <v>0</v>
      </c>
      <c r="BY283" s="4" t="b">
        <f t="shared" si="438"/>
        <v>0</v>
      </c>
      <c r="BZ283" s="4" t="b">
        <f t="shared" si="439"/>
        <v>0</v>
      </c>
      <c r="CA283" s="4" t="b">
        <f t="shared" si="440"/>
        <v>0</v>
      </c>
      <c r="CB283" s="4" t="b">
        <f t="shared" si="441"/>
        <v>1</v>
      </c>
      <c r="CC283" s="4" t="b">
        <f t="shared" si="442"/>
        <v>1</v>
      </c>
      <c r="CD283" s="4" t="b">
        <f t="shared" si="443"/>
        <v>1</v>
      </c>
      <c r="CE283" s="4" t="b">
        <f t="shared" si="444"/>
        <v>0</v>
      </c>
      <c r="CF283" s="4" t="b">
        <f t="shared" si="445"/>
        <v>1</v>
      </c>
      <c r="CG283" s="4" t="b">
        <f t="shared" si="446"/>
        <v>1</v>
      </c>
      <c r="CH283" s="4" t="b">
        <f t="shared" si="447"/>
        <v>1</v>
      </c>
      <c r="CI283" s="4" t="b">
        <f t="shared" si="448"/>
        <v>1</v>
      </c>
      <c r="CJ283" s="4" t="b">
        <f t="shared" si="449"/>
        <v>1</v>
      </c>
      <c r="CK283" s="4" t="b">
        <f t="shared" si="450"/>
        <v>1</v>
      </c>
      <c r="CL283" s="4" t="b">
        <f t="shared" si="451"/>
        <v>0</v>
      </c>
      <c r="CM283" s="4" t="b">
        <f t="shared" si="452"/>
        <v>1</v>
      </c>
      <c r="CN283" s="4" t="b">
        <f t="shared" si="453"/>
        <v>0</v>
      </c>
      <c r="CO283" s="4" t="b">
        <f t="shared" si="454"/>
        <v>0</v>
      </c>
      <c r="CP283" s="4" t="b">
        <f t="shared" si="455"/>
        <v>0</v>
      </c>
      <c r="CQ283" s="4" t="b">
        <f t="shared" si="456"/>
        <v>1</v>
      </c>
      <c r="CR283" s="4" t="b">
        <f t="shared" si="457"/>
        <v>0</v>
      </c>
      <c r="CS283" s="4" t="b">
        <f t="shared" si="458"/>
        <v>0</v>
      </c>
      <c r="CT283" s="4" t="b">
        <f t="shared" si="459"/>
        <v>1</v>
      </c>
      <c r="CU283" s="4" t="b">
        <f t="shared" si="460"/>
        <v>1</v>
      </c>
      <c r="CV283" s="4" t="b">
        <f t="shared" si="461"/>
        <v>0</v>
      </c>
      <c r="CW283" s="4" t="b">
        <f t="shared" si="462"/>
        <v>0</v>
      </c>
      <c r="CX283" s="4" t="b">
        <f t="shared" si="463"/>
        <v>1</v>
      </c>
      <c r="CY283" s="4" t="b">
        <f t="shared" si="464"/>
        <v>1</v>
      </c>
      <c r="CZ283" s="4" t="b">
        <f t="shared" si="465"/>
        <v>0</v>
      </c>
      <c r="DA283" s="4" t="b">
        <f t="shared" si="466"/>
        <v>1</v>
      </c>
      <c r="DB283" s="4" t="b">
        <f t="shared" si="467"/>
        <v>0</v>
      </c>
      <c r="DC283" s="4" t="b">
        <f t="shared" si="468"/>
        <v>1</v>
      </c>
      <c r="DD283" s="4" t="b">
        <f t="shared" si="469"/>
        <v>0</v>
      </c>
    </row>
    <row r="284" spans="1:108">
      <c r="A284" t="s">
        <v>2158</v>
      </c>
      <c r="B284" t="s">
        <v>2144</v>
      </c>
      <c r="C284" t="s">
        <v>2144</v>
      </c>
      <c r="E284" t="s">
        <v>968</v>
      </c>
      <c r="F284" t="s">
        <v>969</v>
      </c>
      <c r="G284" t="s">
        <v>970</v>
      </c>
      <c r="H284" t="s">
        <v>7428</v>
      </c>
      <c r="I284" t="s">
        <v>7418</v>
      </c>
      <c r="J284" t="s">
        <v>108</v>
      </c>
      <c r="K284" t="s">
        <v>109</v>
      </c>
      <c r="L284" t="s">
        <v>6793</v>
      </c>
      <c r="M284" t="s">
        <v>6079</v>
      </c>
      <c r="N284" t="s">
        <v>2159</v>
      </c>
      <c r="O284" t="b">
        <f t="shared" si="376"/>
        <v>1</v>
      </c>
      <c r="P284" t="b">
        <f t="shared" si="377"/>
        <v>1</v>
      </c>
      <c r="Q284" t="b">
        <f t="shared" si="378"/>
        <v>1</v>
      </c>
      <c r="R284" t="b">
        <f t="shared" si="379"/>
        <v>1</v>
      </c>
      <c r="S284" t="b">
        <f t="shared" si="380"/>
        <v>1</v>
      </c>
      <c r="T284" t="b">
        <f t="shared" si="381"/>
        <v>1</v>
      </c>
      <c r="U284" t="b">
        <f t="shared" si="382"/>
        <v>1</v>
      </c>
      <c r="V284" t="b">
        <f t="shared" si="383"/>
        <v>1</v>
      </c>
      <c r="W284" t="b">
        <f t="shared" si="384"/>
        <v>1</v>
      </c>
      <c r="X284" t="b">
        <f t="shared" si="385"/>
        <v>1</v>
      </c>
      <c r="Y284" t="b">
        <f t="shared" si="386"/>
        <v>1</v>
      </c>
      <c r="Z284" t="b">
        <f t="shared" si="387"/>
        <v>1</v>
      </c>
      <c r="AA284" t="b">
        <f t="shared" si="388"/>
        <v>1</v>
      </c>
      <c r="AB284" t="b">
        <f t="shared" si="389"/>
        <v>0</v>
      </c>
      <c r="AC284" t="b">
        <f t="shared" si="390"/>
        <v>0</v>
      </c>
      <c r="AD284" t="b">
        <f t="shared" si="391"/>
        <v>1</v>
      </c>
      <c r="AE284" t="b">
        <f t="shared" si="392"/>
        <v>1</v>
      </c>
      <c r="AF284" t="b">
        <f t="shared" si="393"/>
        <v>1</v>
      </c>
      <c r="AG284" t="b">
        <f t="shared" si="394"/>
        <v>0</v>
      </c>
      <c r="AH284" t="b">
        <f t="shared" si="395"/>
        <v>1</v>
      </c>
      <c r="AI284" t="b">
        <f t="shared" si="396"/>
        <v>0</v>
      </c>
      <c r="AJ284" t="b">
        <f t="shared" si="397"/>
        <v>0</v>
      </c>
      <c r="AK284" t="b">
        <f t="shared" si="398"/>
        <v>0</v>
      </c>
      <c r="AL284" t="b">
        <f t="shared" si="399"/>
        <v>1</v>
      </c>
      <c r="AM284" t="b">
        <f t="shared" si="400"/>
        <v>0</v>
      </c>
      <c r="AN284" t="b">
        <f t="shared" si="401"/>
        <v>0</v>
      </c>
      <c r="AO284" t="b">
        <f t="shared" si="402"/>
        <v>0</v>
      </c>
      <c r="AP284" t="b">
        <f t="shared" si="403"/>
        <v>0</v>
      </c>
      <c r="AQ284" t="b">
        <f t="shared" si="404"/>
        <v>1</v>
      </c>
      <c r="AR284" t="b">
        <f t="shared" si="405"/>
        <v>0</v>
      </c>
      <c r="AS284" t="b">
        <f t="shared" si="406"/>
        <v>0</v>
      </c>
      <c r="AT284" t="b">
        <f t="shared" si="407"/>
        <v>0</v>
      </c>
      <c r="AU284" t="b">
        <f t="shared" si="408"/>
        <v>1</v>
      </c>
      <c r="AV284" t="b">
        <f t="shared" si="409"/>
        <v>1</v>
      </c>
      <c r="AW284" t="b">
        <f t="shared" si="410"/>
        <v>1</v>
      </c>
      <c r="AX284" t="b">
        <f t="shared" si="411"/>
        <v>1</v>
      </c>
      <c r="AY284" t="b">
        <f t="shared" si="412"/>
        <v>0</v>
      </c>
      <c r="AZ284" t="b">
        <f t="shared" si="413"/>
        <v>1</v>
      </c>
      <c r="BA284" t="b">
        <f t="shared" si="414"/>
        <v>1</v>
      </c>
      <c r="BB284" t="b">
        <f t="shared" si="415"/>
        <v>1</v>
      </c>
      <c r="BC284" t="b">
        <f t="shared" si="416"/>
        <v>1</v>
      </c>
      <c r="BD284" t="b">
        <f t="shared" si="417"/>
        <v>1</v>
      </c>
      <c r="BE284" t="b">
        <f t="shared" si="418"/>
        <v>0</v>
      </c>
      <c r="BF284" t="b">
        <f t="shared" si="419"/>
        <v>1</v>
      </c>
      <c r="BG284" t="b">
        <f t="shared" si="420"/>
        <v>0</v>
      </c>
      <c r="BH284" t="b">
        <f t="shared" si="421"/>
        <v>0</v>
      </c>
      <c r="BI284" t="b">
        <f t="shared" si="422"/>
        <v>0</v>
      </c>
      <c r="BJ284" t="b">
        <f t="shared" si="423"/>
        <v>0</v>
      </c>
      <c r="BK284" t="b">
        <f t="shared" si="424"/>
        <v>0</v>
      </c>
      <c r="BL284" t="b">
        <f t="shared" si="425"/>
        <v>0</v>
      </c>
      <c r="BM284" t="b">
        <f t="shared" si="426"/>
        <v>0</v>
      </c>
      <c r="BN284" t="b">
        <f t="shared" si="427"/>
        <v>0</v>
      </c>
      <c r="BO284" t="b">
        <f t="shared" si="428"/>
        <v>1</v>
      </c>
      <c r="BP284" t="b">
        <f t="shared" si="429"/>
        <v>1</v>
      </c>
      <c r="BQ284" t="b">
        <f t="shared" si="430"/>
        <v>0</v>
      </c>
      <c r="BR284" t="b">
        <f t="shared" si="431"/>
        <v>0</v>
      </c>
      <c r="BS284" t="b">
        <f t="shared" si="432"/>
        <v>0</v>
      </c>
      <c r="BT284" t="b">
        <f t="shared" si="433"/>
        <v>1</v>
      </c>
      <c r="BU284" t="b">
        <f t="shared" si="434"/>
        <v>1</v>
      </c>
      <c r="BV284" t="b">
        <f t="shared" si="435"/>
        <v>1</v>
      </c>
      <c r="BW284" t="b">
        <f t="shared" si="436"/>
        <v>0</v>
      </c>
      <c r="BX284" t="b">
        <f t="shared" si="437"/>
        <v>0</v>
      </c>
      <c r="BY284" t="b">
        <f t="shared" si="438"/>
        <v>0</v>
      </c>
      <c r="BZ284" t="b">
        <f t="shared" si="439"/>
        <v>0</v>
      </c>
      <c r="CA284" t="b">
        <f t="shared" si="440"/>
        <v>1</v>
      </c>
      <c r="CB284" t="b">
        <f t="shared" si="441"/>
        <v>0</v>
      </c>
      <c r="CC284" t="b">
        <f t="shared" si="442"/>
        <v>0</v>
      </c>
      <c r="CD284" t="b">
        <f t="shared" si="443"/>
        <v>1</v>
      </c>
      <c r="CE284" t="b">
        <f t="shared" si="444"/>
        <v>0</v>
      </c>
      <c r="CF284" t="b">
        <f t="shared" si="445"/>
        <v>0</v>
      </c>
      <c r="CG284" t="b">
        <f t="shared" si="446"/>
        <v>0</v>
      </c>
      <c r="CH284" t="b">
        <f t="shared" si="447"/>
        <v>1</v>
      </c>
      <c r="CI284" t="b">
        <f t="shared" si="448"/>
        <v>0</v>
      </c>
      <c r="CJ284" t="b">
        <f t="shared" si="449"/>
        <v>1</v>
      </c>
      <c r="CK284" t="b">
        <f t="shared" si="450"/>
        <v>0</v>
      </c>
      <c r="CL284" t="b">
        <f t="shared" si="451"/>
        <v>0</v>
      </c>
      <c r="CM284" t="b">
        <f t="shared" si="452"/>
        <v>0</v>
      </c>
      <c r="CN284" t="b">
        <f t="shared" si="453"/>
        <v>1</v>
      </c>
      <c r="CO284" t="b">
        <f t="shared" si="454"/>
        <v>1</v>
      </c>
      <c r="CP284" t="b">
        <f t="shared" si="455"/>
        <v>1</v>
      </c>
      <c r="CQ284" t="b">
        <f t="shared" si="456"/>
        <v>0</v>
      </c>
      <c r="CR284" t="b">
        <f t="shared" si="457"/>
        <v>0</v>
      </c>
      <c r="CS284" t="b">
        <f t="shared" si="458"/>
        <v>0</v>
      </c>
      <c r="CT284" t="b">
        <f t="shared" si="459"/>
        <v>1</v>
      </c>
      <c r="CU284" t="b">
        <f t="shared" si="460"/>
        <v>0</v>
      </c>
      <c r="CV284" t="b">
        <f t="shared" si="461"/>
        <v>0</v>
      </c>
      <c r="CW284" t="b">
        <f t="shared" si="462"/>
        <v>0</v>
      </c>
      <c r="CX284" t="b">
        <f t="shared" si="463"/>
        <v>0</v>
      </c>
      <c r="CY284" t="b">
        <f t="shared" si="464"/>
        <v>0</v>
      </c>
      <c r="CZ284" t="b">
        <f t="shared" si="465"/>
        <v>0</v>
      </c>
      <c r="DA284" t="b">
        <f t="shared" si="466"/>
        <v>1</v>
      </c>
      <c r="DB284" t="b">
        <f t="shared" si="467"/>
        <v>0</v>
      </c>
      <c r="DC284" t="b">
        <f t="shared" si="468"/>
        <v>1</v>
      </c>
      <c r="DD284" t="b">
        <f t="shared" si="469"/>
        <v>0</v>
      </c>
    </row>
    <row r="285" spans="1:108">
      <c r="A285" s="3" t="s">
        <v>2190</v>
      </c>
      <c r="C285" t="s">
        <v>2191</v>
      </c>
      <c r="D285" s="4"/>
      <c r="E285" s="4" t="s">
        <v>968</v>
      </c>
      <c r="F285" t="s">
        <v>969</v>
      </c>
      <c r="G285" t="s">
        <v>970</v>
      </c>
      <c r="H285" t="s">
        <v>7428</v>
      </c>
      <c r="I285" t="s">
        <v>7418</v>
      </c>
      <c r="J285" s="4" t="s">
        <v>113</v>
      </c>
      <c r="K285" s="4" t="s">
        <v>114</v>
      </c>
      <c r="L285" s="4" t="s">
        <v>6404</v>
      </c>
      <c r="M285" t="s">
        <v>6079</v>
      </c>
      <c r="N285" s="4" t="s">
        <v>66</v>
      </c>
      <c r="O285" s="4" t="b">
        <f t="shared" si="376"/>
        <v>1</v>
      </c>
      <c r="P285" s="4" t="b">
        <f t="shared" si="377"/>
        <v>0</v>
      </c>
      <c r="Q285" s="4" t="b">
        <f t="shared" si="378"/>
        <v>0</v>
      </c>
      <c r="R285" s="4" t="b">
        <f t="shared" si="379"/>
        <v>0</v>
      </c>
      <c r="S285" s="4" t="b">
        <f t="shared" si="380"/>
        <v>0</v>
      </c>
      <c r="T285" s="4" t="b">
        <f t="shared" si="381"/>
        <v>0</v>
      </c>
      <c r="U285" s="4" t="b">
        <f t="shared" si="382"/>
        <v>1</v>
      </c>
      <c r="V285" s="4" t="b">
        <f t="shared" si="383"/>
        <v>0</v>
      </c>
      <c r="W285" s="4" t="b">
        <f t="shared" si="384"/>
        <v>0</v>
      </c>
      <c r="X285" s="4" t="b">
        <f t="shared" si="385"/>
        <v>0</v>
      </c>
      <c r="Y285" s="4" t="b">
        <f t="shared" si="386"/>
        <v>0</v>
      </c>
      <c r="Z285" s="4" t="b">
        <f t="shared" si="387"/>
        <v>0</v>
      </c>
      <c r="AA285" s="4" t="b">
        <f t="shared" si="388"/>
        <v>0</v>
      </c>
      <c r="AB285" s="4" t="b">
        <f t="shared" si="389"/>
        <v>0</v>
      </c>
      <c r="AC285" s="4" t="b">
        <f t="shared" si="390"/>
        <v>0</v>
      </c>
      <c r="AD285" s="4" t="b">
        <f t="shared" si="391"/>
        <v>0</v>
      </c>
      <c r="AE285" s="4" t="b">
        <f t="shared" si="392"/>
        <v>0</v>
      </c>
      <c r="AF285" s="4" t="b">
        <f t="shared" si="393"/>
        <v>0</v>
      </c>
      <c r="AG285" s="4" t="b">
        <f t="shared" si="394"/>
        <v>0</v>
      </c>
      <c r="AH285" s="4" t="b">
        <f t="shared" si="395"/>
        <v>0</v>
      </c>
      <c r="AI285" s="4" t="b">
        <f t="shared" si="396"/>
        <v>0</v>
      </c>
      <c r="AJ285" s="4" t="b">
        <f t="shared" si="397"/>
        <v>0</v>
      </c>
      <c r="AK285" s="4" t="b">
        <f t="shared" si="398"/>
        <v>0</v>
      </c>
      <c r="AL285" s="4" t="b">
        <f t="shared" si="399"/>
        <v>0</v>
      </c>
      <c r="AM285" s="4" t="b">
        <f t="shared" si="400"/>
        <v>0</v>
      </c>
      <c r="AN285" s="4" t="b">
        <f t="shared" si="401"/>
        <v>0</v>
      </c>
      <c r="AO285" s="4" t="b">
        <f t="shared" si="402"/>
        <v>0</v>
      </c>
      <c r="AP285" s="4" t="b">
        <f t="shared" si="403"/>
        <v>0</v>
      </c>
      <c r="AQ285" s="4" t="b">
        <f t="shared" si="404"/>
        <v>0</v>
      </c>
      <c r="AR285" s="4" t="b">
        <f t="shared" si="405"/>
        <v>0</v>
      </c>
      <c r="AS285" s="4" t="b">
        <f t="shared" si="406"/>
        <v>0</v>
      </c>
      <c r="AT285" s="4" t="b">
        <f t="shared" si="407"/>
        <v>0</v>
      </c>
      <c r="AU285" s="4" t="b">
        <f t="shared" si="408"/>
        <v>0</v>
      </c>
      <c r="AV285" s="4" t="b">
        <f t="shared" si="409"/>
        <v>0</v>
      </c>
      <c r="AW285" s="4" t="b">
        <f t="shared" si="410"/>
        <v>0</v>
      </c>
      <c r="AX285" s="4" t="b">
        <f t="shared" si="411"/>
        <v>0</v>
      </c>
      <c r="AY285" s="4" t="b">
        <f t="shared" si="412"/>
        <v>0</v>
      </c>
      <c r="AZ285" s="4" t="b">
        <f t="shared" si="413"/>
        <v>0</v>
      </c>
      <c r="BA285" s="4" t="b">
        <f t="shared" si="414"/>
        <v>0</v>
      </c>
      <c r="BB285" s="4" t="b">
        <f t="shared" si="415"/>
        <v>0</v>
      </c>
      <c r="BC285" s="4" t="b">
        <f t="shared" si="416"/>
        <v>0</v>
      </c>
      <c r="BD285" s="4" t="b">
        <f t="shared" si="417"/>
        <v>0</v>
      </c>
      <c r="BE285" s="4" t="b">
        <f t="shared" si="418"/>
        <v>0</v>
      </c>
      <c r="BF285" s="4" t="b">
        <f t="shared" si="419"/>
        <v>0</v>
      </c>
      <c r="BG285" s="4" t="b">
        <f t="shared" si="420"/>
        <v>0</v>
      </c>
      <c r="BH285" s="4" t="b">
        <f t="shared" si="421"/>
        <v>0</v>
      </c>
      <c r="BI285" s="4" t="b">
        <f t="shared" si="422"/>
        <v>0</v>
      </c>
      <c r="BJ285" s="4" t="b">
        <f t="shared" si="423"/>
        <v>0</v>
      </c>
      <c r="BK285" s="4" t="b">
        <f t="shared" si="424"/>
        <v>0</v>
      </c>
      <c r="BL285" s="4" t="b">
        <f t="shared" si="425"/>
        <v>0</v>
      </c>
      <c r="BM285" s="4" t="b">
        <f t="shared" si="426"/>
        <v>0</v>
      </c>
      <c r="BN285" s="4" t="b">
        <f t="shared" si="427"/>
        <v>0</v>
      </c>
      <c r="BO285" s="4" t="b">
        <f t="shared" si="428"/>
        <v>0</v>
      </c>
      <c r="BP285" s="4" t="b">
        <f t="shared" si="429"/>
        <v>0</v>
      </c>
      <c r="BQ285" s="4" t="b">
        <f t="shared" si="430"/>
        <v>0</v>
      </c>
      <c r="BR285" s="4" t="b">
        <f t="shared" si="431"/>
        <v>0</v>
      </c>
      <c r="BS285" s="4" t="b">
        <f t="shared" si="432"/>
        <v>1</v>
      </c>
      <c r="BT285" s="4" t="b">
        <f t="shared" si="433"/>
        <v>0</v>
      </c>
      <c r="BU285" s="4" t="b">
        <f t="shared" si="434"/>
        <v>0</v>
      </c>
      <c r="BV285" s="4" t="b">
        <f t="shared" si="435"/>
        <v>0</v>
      </c>
      <c r="BW285" s="4" t="b">
        <f t="shared" si="436"/>
        <v>0</v>
      </c>
      <c r="BX285" s="4" t="b">
        <f t="shared" si="437"/>
        <v>0</v>
      </c>
      <c r="BY285" s="4" t="b">
        <f t="shared" si="438"/>
        <v>0</v>
      </c>
      <c r="BZ285" s="4" t="b">
        <f t="shared" si="439"/>
        <v>0</v>
      </c>
      <c r="CA285" s="4" t="b">
        <f t="shared" si="440"/>
        <v>0</v>
      </c>
      <c r="CB285" s="4" t="b">
        <f t="shared" si="441"/>
        <v>0</v>
      </c>
      <c r="CC285" s="4" t="b">
        <f t="shared" si="442"/>
        <v>0</v>
      </c>
      <c r="CD285" s="4" t="b">
        <f t="shared" si="443"/>
        <v>0</v>
      </c>
      <c r="CE285" s="4" t="b">
        <f t="shared" si="444"/>
        <v>0</v>
      </c>
      <c r="CF285" s="4" t="b">
        <f t="shared" si="445"/>
        <v>0</v>
      </c>
      <c r="CG285" s="4" t="b">
        <f t="shared" si="446"/>
        <v>0</v>
      </c>
      <c r="CH285" s="4" t="b">
        <f t="shared" si="447"/>
        <v>0</v>
      </c>
      <c r="CI285" s="4" t="b">
        <f t="shared" si="448"/>
        <v>0</v>
      </c>
      <c r="CJ285" s="4" t="b">
        <f t="shared" si="449"/>
        <v>0</v>
      </c>
      <c r="CK285" s="4" t="b">
        <f t="shared" si="450"/>
        <v>0</v>
      </c>
      <c r="CL285" s="4" t="b">
        <f t="shared" si="451"/>
        <v>0</v>
      </c>
      <c r="CM285" s="4" t="b">
        <f t="shared" si="452"/>
        <v>0</v>
      </c>
      <c r="CN285" s="4" t="b">
        <f t="shared" si="453"/>
        <v>0</v>
      </c>
      <c r="CO285" s="4" t="b">
        <f t="shared" si="454"/>
        <v>0</v>
      </c>
      <c r="CP285" s="4" t="b">
        <f t="shared" si="455"/>
        <v>0</v>
      </c>
      <c r="CQ285" s="4" t="b">
        <f t="shared" si="456"/>
        <v>0</v>
      </c>
      <c r="CR285" s="4" t="b">
        <f t="shared" si="457"/>
        <v>0</v>
      </c>
      <c r="CS285" s="4" t="b">
        <f t="shared" si="458"/>
        <v>0</v>
      </c>
      <c r="CT285" s="4" t="b">
        <f t="shared" si="459"/>
        <v>0</v>
      </c>
      <c r="CU285" s="4" t="b">
        <f t="shared" si="460"/>
        <v>0</v>
      </c>
      <c r="CV285" s="4" t="b">
        <f t="shared" si="461"/>
        <v>0</v>
      </c>
      <c r="CW285" s="4" t="b">
        <f t="shared" si="462"/>
        <v>0</v>
      </c>
      <c r="CX285" s="4" t="b">
        <f t="shared" si="463"/>
        <v>0</v>
      </c>
      <c r="CY285" s="4" t="b">
        <f t="shared" si="464"/>
        <v>0</v>
      </c>
      <c r="CZ285" s="4" t="b">
        <f t="shared" si="465"/>
        <v>0</v>
      </c>
      <c r="DA285" s="4" t="b">
        <f t="shared" si="466"/>
        <v>0</v>
      </c>
      <c r="DB285" s="4" t="b">
        <f t="shared" si="467"/>
        <v>0</v>
      </c>
      <c r="DC285" s="4" t="b">
        <f t="shared" si="468"/>
        <v>0</v>
      </c>
      <c r="DD285" s="4" t="b">
        <f t="shared" si="469"/>
        <v>0</v>
      </c>
    </row>
    <row r="286" spans="1:108">
      <c r="A286" s="7" t="s">
        <v>2210</v>
      </c>
      <c r="C286" t="s">
        <v>2211</v>
      </c>
      <c r="E286" t="s">
        <v>968</v>
      </c>
      <c r="F286" t="s">
        <v>969</v>
      </c>
      <c r="G286" t="s">
        <v>970</v>
      </c>
      <c r="H286" t="s">
        <v>7428</v>
      </c>
      <c r="I286" t="s">
        <v>7418</v>
      </c>
      <c r="J286" s="4" t="s">
        <v>139</v>
      </c>
      <c r="K286" t="s">
        <v>139</v>
      </c>
      <c r="L286" t="s">
        <v>6807</v>
      </c>
      <c r="M286" t="s">
        <v>6079</v>
      </c>
      <c r="N286" t="s">
        <v>2212</v>
      </c>
      <c r="O286" t="b">
        <f t="shared" si="376"/>
        <v>1</v>
      </c>
      <c r="P286" t="b">
        <f t="shared" si="377"/>
        <v>0</v>
      </c>
      <c r="Q286" t="b">
        <f t="shared" si="378"/>
        <v>1</v>
      </c>
      <c r="R286" t="b">
        <f t="shared" si="379"/>
        <v>1</v>
      </c>
      <c r="S286" t="b">
        <f t="shared" si="380"/>
        <v>1</v>
      </c>
      <c r="T286" t="b">
        <f t="shared" si="381"/>
        <v>0</v>
      </c>
      <c r="U286" t="b">
        <f t="shared" si="382"/>
        <v>1</v>
      </c>
      <c r="V286" t="b">
        <f t="shared" si="383"/>
        <v>1</v>
      </c>
      <c r="W286" t="b">
        <f t="shared" si="384"/>
        <v>1</v>
      </c>
      <c r="X286" t="b">
        <f t="shared" si="385"/>
        <v>0</v>
      </c>
      <c r="Y286" t="b">
        <f t="shared" si="386"/>
        <v>0</v>
      </c>
      <c r="Z286" t="b">
        <f t="shared" si="387"/>
        <v>0</v>
      </c>
      <c r="AA286" t="b">
        <f t="shared" si="388"/>
        <v>1</v>
      </c>
      <c r="AB286" t="b">
        <f t="shared" si="389"/>
        <v>1</v>
      </c>
      <c r="AC286" t="b">
        <f t="shared" si="390"/>
        <v>0</v>
      </c>
      <c r="AD286" t="b">
        <f t="shared" si="391"/>
        <v>0</v>
      </c>
      <c r="AE286" t="b">
        <f t="shared" si="392"/>
        <v>0</v>
      </c>
      <c r="AF286" t="b">
        <f t="shared" si="393"/>
        <v>0</v>
      </c>
      <c r="AG286" t="b">
        <f t="shared" si="394"/>
        <v>0</v>
      </c>
      <c r="AH286" t="b">
        <f t="shared" si="395"/>
        <v>1</v>
      </c>
      <c r="AI286" t="b">
        <f t="shared" si="396"/>
        <v>0</v>
      </c>
      <c r="AJ286" t="b">
        <f t="shared" si="397"/>
        <v>0</v>
      </c>
      <c r="AK286" t="b">
        <f t="shared" si="398"/>
        <v>0</v>
      </c>
      <c r="AL286" t="b">
        <f t="shared" si="399"/>
        <v>0</v>
      </c>
      <c r="AM286" t="b">
        <f t="shared" si="400"/>
        <v>0</v>
      </c>
      <c r="AN286" t="b">
        <f t="shared" si="401"/>
        <v>0</v>
      </c>
      <c r="AO286" t="b">
        <f t="shared" si="402"/>
        <v>0</v>
      </c>
      <c r="AP286" t="b">
        <f t="shared" si="403"/>
        <v>0</v>
      </c>
      <c r="AQ286" t="b">
        <f t="shared" si="404"/>
        <v>0</v>
      </c>
      <c r="AR286" t="b">
        <f t="shared" si="405"/>
        <v>0</v>
      </c>
      <c r="AS286" t="b">
        <f t="shared" si="406"/>
        <v>0</v>
      </c>
      <c r="AT286" t="b">
        <f t="shared" si="407"/>
        <v>0</v>
      </c>
      <c r="AU286" t="b">
        <f t="shared" si="408"/>
        <v>0</v>
      </c>
      <c r="AV286" t="b">
        <f t="shared" si="409"/>
        <v>0</v>
      </c>
      <c r="AW286" t="b">
        <f t="shared" si="410"/>
        <v>0</v>
      </c>
      <c r="AX286" t="b">
        <f t="shared" si="411"/>
        <v>0</v>
      </c>
      <c r="AY286" t="b">
        <f t="shared" si="412"/>
        <v>0</v>
      </c>
      <c r="AZ286" t="b">
        <f t="shared" si="413"/>
        <v>0</v>
      </c>
      <c r="BA286" t="b">
        <f t="shared" si="414"/>
        <v>0</v>
      </c>
      <c r="BB286" t="b">
        <f t="shared" si="415"/>
        <v>0</v>
      </c>
      <c r="BC286" t="b">
        <f t="shared" si="416"/>
        <v>1</v>
      </c>
      <c r="BD286" t="b">
        <f t="shared" si="417"/>
        <v>0</v>
      </c>
      <c r="BE286" t="b">
        <f t="shared" si="418"/>
        <v>0</v>
      </c>
      <c r="BF286" t="b">
        <f t="shared" si="419"/>
        <v>0</v>
      </c>
      <c r="BG286" t="b">
        <f t="shared" si="420"/>
        <v>0</v>
      </c>
      <c r="BH286" t="b">
        <f t="shared" si="421"/>
        <v>0</v>
      </c>
      <c r="BI286" t="b">
        <f t="shared" si="422"/>
        <v>0</v>
      </c>
      <c r="BJ286" t="b">
        <f t="shared" si="423"/>
        <v>0</v>
      </c>
      <c r="BK286" t="b">
        <f t="shared" si="424"/>
        <v>0</v>
      </c>
      <c r="BL286" t="b">
        <f t="shared" si="425"/>
        <v>0</v>
      </c>
      <c r="BM286" t="b">
        <f t="shared" si="426"/>
        <v>0</v>
      </c>
      <c r="BN286" t="b">
        <f t="shared" si="427"/>
        <v>0</v>
      </c>
      <c r="BO286" t="b">
        <f t="shared" si="428"/>
        <v>0</v>
      </c>
      <c r="BP286" t="b">
        <f t="shared" si="429"/>
        <v>0</v>
      </c>
      <c r="BQ286" t="b">
        <f t="shared" si="430"/>
        <v>0</v>
      </c>
      <c r="BR286" t="b">
        <f t="shared" si="431"/>
        <v>0</v>
      </c>
      <c r="BS286" t="b">
        <f t="shared" si="432"/>
        <v>0</v>
      </c>
      <c r="BT286" t="b">
        <f t="shared" si="433"/>
        <v>0</v>
      </c>
      <c r="BU286" t="b">
        <f t="shared" si="434"/>
        <v>0</v>
      </c>
      <c r="BV286" t="b">
        <f t="shared" si="435"/>
        <v>0</v>
      </c>
      <c r="BW286" t="b">
        <f t="shared" si="436"/>
        <v>0</v>
      </c>
      <c r="BX286" t="b">
        <f t="shared" si="437"/>
        <v>0</v>
      </c>
      <c r="BY286" t="b">
        <f t="shared" si="438"/>
        <v>0</v>
      </c>
      <c r="BZ286" t="b">
        <f t="shared" si="439"/>
        <v>0</v>
      </c>
      <c r="CA286" t="b">
        <f t="shared" si="440"/>
        <v>0</v>
      </c>
      <c r="CB286" t="b">
        <f t="shared" si="441"/>
        <v>0</v>
      </c>
      <c r="CC286" t="b">
        <f t="shared" si="442"/>
        <v>0</v>
      </c>
      <c r="CD286" t="b">
        <f t="shared" si="443"/>
        <v>0</v>
      </c>
      <c r="CE286" t="b">
        <f t="shared" si="444"/>
        <v>0</v>
      </c>
      <c r="CF286" t="b">
        <f t="shared" si="445"/>
        <v>0</v>
      </c>
      <c r="CG286" t="b">
        <f t="shared" si="446"/>
        <v>0</v>
      </c>
      <c r="CH286" t="b">
        <f t="shared" si="447"/>
        <v>0</v>
      </c>
      <c r="CI286" t="b">
        <f t="shared" si="448"/>
        <v>0</v>
      </c>
      <c r="CJ286" t="b">
        <f t="shared" si="449"/>
        <v>0</v>
      </c>
      <c r="CK286" t="b">
        <f t="shared" si="450"/>
        <v>0</v>
      </c>
      <c r="CL286" t="b">
        <f t="shared" si="451"/>
        <v>0</v>
      </c>
      <c r="CM286" t="b">
        <f t="shared" si="452"/>
        <v>0</v>
      </c>
      <c r="CN286" t="b">
        <f t="shared" si="453"/>
        <v>0</v>
      </c>
      <c r="CO286" t="b">
        <f t="shared" si="454"/>
        <v>0</v>
      </c>
      <c r="CP286" t="b">
        <f t="shared" si="455"/>
        <v>0</v>
      </c>
      <c r="CQ286" t="b">
        <f t="shared" si="456"/>
        <v>0</v>
      </c>
      <c r="CR286" t="b">
        <f t="shared" si="457"/>
        <v>0</v>
      </c>
      <c r="CS286" t="b">
        <f t="shared" si="458"/>
        <v>0</v>
      </c>
      <c r="CT286" t="b">
        <f t="shared" si="459"/>
        <v>1</v>
      </c>
      <c r="CU286" t="b">
        <f t="shared" si="460"/>
        <v>0</v>
      </c>
      <c r="CV286" t="b">
        <f t="shared" si="461"/>
        <v>0</v>
      </c>
      <c r="CW286" t="b">
        <f t="shared" si="462"/>
        <v>0</v>
      </c>
      <c r="CX286" t="b">
        <f t="shared" si="463"/>
        <v>0</v>
      </c>
      <c r="CY286" t="b">
        <f t="shared" si="464"/>
        <v>0</v>
      </c>
      <c r="CZ286" t="b">
        <f t="shared" si="465"/>
        <v>0</v>
      </c>
      <c r="DA286" t="b">
        <f t="shared" si="466"/>
        <v>0</v>
      </c>
      <c r="DB286" t="b">
        <f t="shared" si="467"/>
        <v>0</v>
      </c>
      <c r="DC286" t="b">
        <f t="shared" si="468"/>
        <v>0</v>
      </c>
      <c r="DD286" t="b">
        <f t="shared" si="469"/>
        <v>0</v>
      </c>
    </row>
    <row r="287" spans="1:108">
      <c r="A287" s="4" t="s">
        <v>2213</v>
      </c>
      <c r="C287" t="s">
        <v>2211</v>
      </c>
      <c r="D287" s="4"/>
      <c r="E287" s="4" t="s">
        <v>968</v>
      </c>
      <c r="F287" t="s">
        <v>969</v>
      </c>
      <c r="G287" t="s">
        <v>970</v>
      </c>
      <c r="H287" t="s">
        <v>7428</v>
      </c>
      <c r="I287" t="s">
        <v>7418</v>
      </c>
      <c r="J287" s="4" t="s">
        <v>113</v>
      </c>
      <c r="K287" s="4" t="s">
        <v>114</v>
      </c>
      <c r="L287" s="4" t="s">
        <v>6808</v>
      </c>
      <c r="M287" t="s">
        <v>6079</v>
      </c>
      <c r="N287" s="4" t="s">
        <v>2214</v>
      </c>
      <c r="O287" s="4" t="b">
        <f t="shared" si="376"/>
        <v>1</v>
      </c>
      <c r="P287" s="4" t="b">
        <f t="shared" si="377"/>
        <v>1</v>
      </c>
      <c r="Q287" s="4" t="b">
        <f t="shared" si="378"/>
        <v>1</v>
      </c>
      <c r="R287" s="4" t="b">
        <f t="shared" si="379"/>
        <v>1</v>
      </c>
      <c r="S287" s="4" t="b">
        <f t="shared" si="380"/>
        <v>1</v>
      </c>
      <c r="T287" s="4" t="b">
        <f t="shared" si="381"/>
        <v>1</v>
      </c>
      <c r="U287" s="4" t="b">
        <f t="shared" si="382"/>
        <v>1</v>
      </c>
      <c r="V287" s="4" t="b">
        <f t="shared" si="383"/>
        <v>1</v>
      </c>
      <c r="W287" s="4" t="b">
        <f t="shared" si="384"/>
        <v>1</v>
      </c>
      <c r="X287" s="4" t="b">
        <f t="shared" si="385"/>
        <v>1</v>
      </c>
      <c r="Y287" s="4" t="b">
        <f t="shared" si="386"/>
        <v>1</v>
      </c>
      <c r="Z287" s="4" t="b">
        <f t="shared" si="387"/>
        <v>1</v>
      </c>
      <c r="AA287" s="4" t="b">
        <f t="shared" si="388"/>
        <v>1</v>
      </c>
      <c r="AB287" s="4" t="b">
        <f t="shared" si="389"/>
        <v>1</v>
      </c>
      <c r="AC287" s="4" t="b">
        <f t="shared" si="390"/>
        <v>1</v>
      </c>
      <c r="AD287" s="4" t="b">
        <f t="shared" si="391"/>
        <v>0</v>
      </c>
      <c r="AE287" s="4" t="b">
        <f t="shared" si="392"/>
        <v>1</v>
      </c>
      <c r="AF287" s="4" t="b">
        <f t="shared" si="393"/>
        <v>1</v>
      </c>
      <c r="AG287" s="4" t="b">
        <f t="shared" si="394"/>
        <v>1</v>
      </c>
      <c r="AH287" s="4" t="b">
        <f t="shared" si="395"/>
        <v>1</v>
      </c>
      <c r="AI287" s="4" t="b">
        <f t="shared" si="396"/>
        <v>1</v>
      </c>
      <c r="AJ287" s="4" t="b">
        <f t="shared" si="397"/>
        <v>0</v>
      </c>
      <c r="AK287" s="4" t="b">
        <f t="shared" si="398"/>
        <v>1</v>
      </c>
      <c r="AL287" s="4" t="b">
        <f t="shared" si="399"/>
        <v>1</v>
      </c>
      <c r="AM287" s="4" t="b">
        <f t="shared" si="400"/>
        <v>1</v>
      </c>
      <c r="AN287" s="4" t="b">
        <f t="shared" si="401"/>
        <v>1</v>
      </c>
      <c r="AO287" s="4" t="b">
        <f t="shared" si="402"/>
        <v>0</v>
      </c>
      <c r="AP287" s="4" t="b">
        <f t="shared" si="403"/>
        <v>1</v>
      </c>
      <c r="AQ287" s="4" t="b">
        <f t="shared" si="404"/>
        <v>1</v>
      </c>
      <c r="AR287" s="4" t="b">
        <f t="shared" si="405"/>
        <v>0</v>
      </c>
      <c r="AS287" s="4" t="b">
        <f t="shared" si="406"/>
        <v>0</v>
      </c>
      <c r="AT287" s="4" t="b">
        <f t="shared" si="407"/>
        <v>0</v>
      </c>
      <c r="AU287" s="4" t="b">
        <f t="shared" si="408"/>
        <v>0</v>
      </c>
      <c r="AV287" s="4" t="b">
        <f t="shared" si="409"/>
        <v>1</v>
      </c>
      <c r="AW287" s="4" t="b">
        <f t="shared" si="410"/>
        <v>1</v>
      </c>
      <c r="AX287" s="4" t="b">
        <f t="shared" si="411"/>
        <v>1</v>
      </c>
      <c r="AY287" s="4" t="b">
        <f t="shared" si="412"/>
        <v>1</v>
      </c>
      <c r="AZ287" s="4" t="b">
        <f t="shared" si="413"/>
        <v>1</v>
      </c>
      <c r="BA287" s="4" t="b">
        <f t="shared" si="414"/>
        <v>1</v>
      </c>
      <c r="BB287" s="4" t="b">
        <f t="shared" si="415"/>
        <v>1</v>
      </c>
      <c r="BC287" s="4" t="b">
        <f t="shared" si="416"/>
        <v>1</v>
      </c>
      <c r="BD287" s="4" t="b">
        <f t="shared" si="417"/>
        <v>0</v>
      </c>
      <c r="BE287" s="4" t="b">
        <f t="shared" si="418"/>
        <v>1</v>
      </c>
      <c r="BF287" s="4" t="b">
        <f t="shared" si="419"/>
        <v>1</v>
      </c>
      <c r="BG287" s="4" t="b">
        <f t="shared" si="420"/>
        <v>1</v>
      </c>
      <c r="BH287" s="4" t="b">
        <f t="shared" si="421"/>
        <v>1</v>
      </c>
      <c r="BI287" s="4" t="b">
        <f t="shared" si="422"/>
        <v>1</v>
      </c>
      <c r="BJ287" s="4" t="b">
        <f t="shared" si="423"/>
        <v>0</v>
      </c>
      <c r="BK287" s="4" t="b">
        <f t="shared" si="424"/>
        <v>0</v>
      </c>
      <c r="BL287" s="4" t="b">
        <f t="shared" si="425"/>
        <v>1</v>
      </c>
      <c r="BM287" s="4" t="b">
        <f t="shared" si="426"/>
        <v>1</v>
      </c>
      <c r="BN287" s="4" t="b">
        <f t="shared" si="427"/>
        <v>0</v>
      </c>
      <c r="BO287" s="4" t="b">
        <f t="shared" si="428"/>
        <v>1</v>
      </c>
      <c r="BP287" s="4" t="b">
        <f t="shared" si="429"/>
        <v>1</v>
      </c>
      <c r="BQ287" s="4" t="b">
        <f t="shared" si="430"/>
        <v>1</v>
      </c>
      <c r="BR287" s="4" t="b">
        <f t="shared" si="431"/>
        <v>0</v>
      </c>
      <c r="BS287" s="4" t="b">
        <f t="shared" si="432"/>
        <v>1</v>
      </c>
      <c r="BT287" s="4" t="b">
        <f t="shared" si="433"/>
        <v>1</v>
      </c>
      <c r="BU287" s="4" t="b">
        <f t="shared" si="434"/>
        <v>0</v>
      </c>
      <c r="BV287" s="4" t="b">
        <f t="shared" si="435"/>
        <v>1</v>
      </c>
      <c r="BW287" s="4" t="b">
        <f t="shared" si="436"/>
        <v>0</v>
      </c>
      <c r="BX287" s="4" t="b">
        <f t="shared" si="437"/>
        <v>1</v>
      </c>
      <c r="BY287" s="4" t="b">
        <f t="shared" si="438"/>
        <v>1</v>
      </c>
      <c r="BZ287" s="4" t="b">
        <f t="shared" si="439"/>
        <v>0</v>
      </c>
      <c r="CA287" s="4" t="b">
        <f t="shared" si="440"/>
        <v>1</v>
      </c>
      <c r="CB287" s="4" t="b">
        <f t="shared" si="441"/>
        <v>0</v>
      </c>
      <c r="CC287" s="4" t="b">
        <f t="shared" si="442"/>
        <v>0</v>
      </c>
      <c r="CD287" s="4" t="b">
        <f t="shared" si="443"/>
        <v>0</v>
      </c>
      <c r="CE287" s="4" t="b">
        <f t="shared" si="444"/>
        <v>1</v>
      </c>
      <c r="CF287" s="4" t="b">
        <f t="shared" si="445"/>
        <v>0</v>
      </c>
      <c r="CG287" s="4" t="b">
        <f t="shared" si="446"/>
        <v>1</v>
      </c>
      <c r="CH287" s="4" t="b">
        <f t="shared" si="447"/>
        <v>1</v>
      </c>
      <c r="CI287" s="4" t="b">
        <f t="shared" si="448"/>
        <v>0</v>
      </c>
      <c r="CJ287" s="4" t="b">
        <f t="shared" si="449"/>
        <v>1</v>
      </c>
      <c r="CK287" s="4" t="b">
        <f t="shared" si="450"/>
        <v>1</v>
      </c>
      <c r="CL287" s="4" t="b">
        <f t="shared" si="451"/>
        <v>0</v>
      </c>
      <c r="CM287" s="4" t="b">
        <f t="shared" si="452"/>
        <v>1</v>
      </c>
      <c r="CN287" s="4" t="b">
        <f t="shared" si="453"/>
        <v>0</v>
      </c>
      <c r="CO287" s="4" t="b">
        <f t="shared" si="454"/>
        <v>1</v>
      </c>
      <c r="CP287" s="4" t="b">
        <f t="shared" si="455"/>
        <v>0</v>
      </c>
      <c r="CQ287" s="4" t="b">
        <f t="shared" si="456"/>
        <v>1</v>
      </c>
      <c r="CR287" s="4" t="b">
        <f t="shared" si="457"/>
        <v>0</v>
      </c>
      <c r="CS287" s="4" t="b">
        <f t="shared" si="458"/>
        <v>0</v>
      </c>
      <c r="CT287" s="4" t="b">
        <f t="shared" si="459"/>
        <v>1</v>
      </c>
      <c r="CU287" s="4" t="b">
        <f t="shared" si="460"/>
        <v>0</v>
      </c>
      <c r="CV287" s="4" t="b">
        <f t="shared" si="461"/>
        <v>1</v>
      </c>
      <c r="CW287" s="4" t="b">
        <f t="shared" si="462"/>
        <v>0</v>
      </c>
      <c r="CX287" s="4" t="b">
        <f t="shared" si="463"/>
        <v>0</v>
      </c>
      <c r="CY287" s="4" t="b">
        <f t="shared" si="464"/>
        <v>0</v>
      </c>
      <c r="CZ287" s="4" t="b">
        <f t="shared" si="465"/>
        <v>1</v>
      </c>
      <c r="DA287" s="4" t="b">
        <f t="shared" si="466"/>
        <v>0</v>
      </c>
      <c r="DB287" s="4" t="b">
        <f t="shared" si="467"/>
        <v>0</v>
      </c>
      <c r="DC287" s="4" t="b">
        <f t="shared" si="468"/>
        <v>1</v>
      </c>
      <c r="DD287" s="4" t="b">
        <f t="shared" si="469"/>
        <v>1</v>
      </c>
    </row>
    <row r="288" spans="1:108">
      <c r="A288" t="s">
        <v>2215</v>
      </c>
      <c r="C288" t="s">
        <v>2211</v>
      </c>
      <c r="E288" t="s">
        <v>968</v>
      </c>
      <c r="F288" t="s">
        <v>969</v>
      </c>
      <c r="G288" t="s">
        <v>970</v>
      </c>
      <c r="H288" t="s">
        <v>7428</v>
      </c>
      <c r="I288" t="s">
        <v>7418</v>
      </c>
      <c r="J288" t="s">
        <v>183</v>
      </c>
      <c r="K288" t="s">
        <v>183</v>
      </c>
      <c r="L288" t="s">
        <v>6809</v>
      </c>
      <c r="M288" t="s">
        <v>6079</v>
      </c>
      <c r="N288" t="s">
        <v>2216</v>
      </c>
      <c r="O288" t="b">
        <f t="shared" si="376"/>
        <v>1</v>
      </c>
      <c r="P288" t="b">
        <f t="shared" si="377"/>
        <v>1</v>
      </c>
      <c r="Q288" t="b">
        <f t="shared" si="378"/>
        <v>1</v>
      </c>
      <c r="R288" t="b">
        <f t="shared" si="379"/>
        <v>1</v>
      </c>
      <c r="S288" t="b">
        <f t="shared" si="380"/>
        <v>1</v>
      </c>
      <c r="T288" t="b">
        <f t="shared" si="381"/>
        <v>1</v>
      </c>
      <c r="U288" t="b">
        <f t="shared" si="382"/>
        <v>1</v>
      </c>
      <c r="V288" t="b">
        <f t="shared" si="383"/>
        <v>1</v>
      </c>
      <c r="W288" t="b">
        <f t="shared" si="384"/>
        <v>1</v>
      </c>
      <c r="X288" t="b">
        <f t="shared" si="385"/>
        <v>1</v>
      </c>
      <c r="Y288" t="b">
        <f t="shared" si="386"/>
        <v>1</v>
      </c>
      <c r="Z288" t="b">
        <f t="shared" si="387"/>
        <v>1</v>
      </c>
      <c r="AA288" t="b">
        <f t="shared" si="388"/>
        <v>1</v>
      </c>
      <c r="AB288" t="b">
        <f t="shared" si="389"/>
        <v>1</v>
      </c>
      <c r="AC288" t="b">
        <f t="shared" si="390"/>
        <v>0</v>
      </c>
      <c r="AD288" t="b">
        <f t="shared" si="391"/>
        <v>0</v>
      </c>
      <c r="AE288" t="b">
        <f t="shared" si="392"/>
        <v>1</v>
      </c>
      <c r="AF288" t="b">
        <f t="shared" si="393"/>
        <v>0</v>
      </c>
      <c r="AG288" t="b">
        <f t="shared" si="394"/>
        <v>0</v>
      </c>
      <c r="AH288" t="b">
        <f t="shared" si="395"/>
        <v>1</v>
      </c>
      <c r="AI288" t="b">
        <f t="shared" si="396"/>
        <v>0</v>
      </c>
      <c r="AJ288" t="b">
        <f t="shared" si="397"/>
        <v>0</v>
      </c>
      <c r="AK288" t="b">
        <f t="shared" si="398"/>
        <v>1</v>
      </c>
      <c r="AL288" t="b">
        <f t="shared" si="399"/>
        <v>1</v>
      </c>
      <c r="AM288" t="b">
        <f t="shared" si="400"/>
        <v>0</v>
      </c>
      <c r="AN288" t="b">
        <f t="shared" si="401"/>
        <v>1</v>
      </c>
      <c r="AO288" t="b">
        <f t="shared" si="402"/>
        <v>0</v>
      </c>
      <c r="AP288" t="b">
        <f t="shared" si="403"/>
        <v>0</v>
      </c>
      <c r="AQ288" t="b">
        <f t="shared" si="404"/>
        <v>1</v>
      </c>
      <c r="AR288" t="b">
        <f t="shared" si="405"/>
        <v>0</v>
      </c>
      <c r="AS288" t="b">
        <f t="shared" si="406"/>
        <v>0</v>
      </c>
      <c r="AT288" t="b">
        <f t="shared" si="407"/>
        <v>0</v>
      </c>
      <c r="AU288" t="b">
        <f t="shared" si="408"/>
        <v>0</v>
      </c>
      <c r="AV288" t="b">
        <f t="shared" si="409"/>
        <v>0</v>
      </c>
      <c r="AW288" t="b">
        <f t="shared" si="410"/>
        <v>1</v>
      </c>
      <c r="AX288" t="b">
        <f t="shared" si="411"/>
        <v>0</v>
      </c>
      <c r="AY288" t="b">
        <f t="shared" si="412"/>
        <v>1</v>
      </c>
      <c r="AZ288" t="b">
        <f t="shared" si="413"/>
        <v>0</v>
      </c>
      <c r="BA288" t="b">
        <f t="shared" si="414"/>
        <v>1</v>
      </c>
      <c r="BB288" t="b">
        <f t="shared" si="415"/>
        <v>0</v>
      </c>
      <c r="BC288" t="b">
        <f t="shared" si="416"/>
        <v>1</v>
      </c>
      <c r="BD288" t="b">
        <f t="shared" si="417"/>
        <v>0</v>
      </c>
      <c r="BE288" t="b">
        <f t="shared" si="418"/>
        <v>1</v>
      </c>
      <c r="BF288" t="b">
        <f t="shared" si="419"/>
        <v>1</v>
      </c>
      <c r="BG288" t="b">
        <f t="shared" si="420"/>
        <v>1</v>
      </c>
      <c r="BH288" t="b">
        <f t="shared" si="421"/>
        <v>1</v>
      </c>
      <c r="BI288" t="b">
        <f t="shared" si="422"/>
        <v>0</v>
      </c>
      <c r="BJ288" t="b">
        <f t="shared" si="423"/>
        <v>0</v>
      </c>
      <c r="BK288" t="b">
        <f t="shared" si="424"/>
        <v>0</v>
      </c>
      <c r="BL288" t="b">
        <f t="shared" si="425"/>
        <v>1</v>
      </c>
      <c r="BM288" t="b">
        <f t="shared" si="426"/>
        <v>1</v>
      </c>
      <c r="BN288" t="b">
        <f t="shared" si="427"/>
        <v>0</v>
      </c>
      <c r="BO288" t="b">
        <f t="shared" si="428"/>
        <v>0</v>
      </c>
      <c r="BP288" t="b">
        <f t="shared" si="429"/>
        <v>1</v>
      </c>
      <c r="BQ288" t="b">
        <f t="shared" si="430"/>
        <v>1</v>
      </c>
      <c r="BR288" t="b">
        <f t="shared" si="431"/>
        <v>0</v>
      </c>
      <c r="BS288" t="b">
        <f t="shared" si="432"/>
        <v>0</v>
      </c>
      <c r="BT288" t="b">
        <f t="shared" si="433"/>
        <v>0</v>
      </c>
      <c r="BU288" t="b">
        <f t="shared" si="434"/>
        <v>1</v>
      </c>
      <c r="BV288" t="b">
        <f t="shared" si="435"/>
        <v>0</v>
      </c>
      <c r="BW288" t="b">
        <f t="shared" si="436"/>
        <v>0</v>
      </c>
      <c r="BX288" t="b">
        <f t="shared" si="437"/>
        <v>1</v>
      </c>
      <c r="BY288" t="b">
        <f t="shared" si="438"/>
        <v>1</v>
      </c>
      <c r="BZ288" t="b">
        <f t="shared" si="439"/>
        <v>1</v>
      </c>
      <c r="CA288" t="b">
        <f t="shared" si="440"/>
        <v>0</v>
      </c>
      <c r="CB288" t="b">
        <f t="shared" si="441"/>
        <v>1</v>
      </c>
      <c r="CC288" t="b">
        <f t="shared" si="442"/>
        <v>1</v>
      </c>
      <c r="CD288" t="b">
        <f t="shared" si="443"/>
        <v>0</v>
      </c>
      <c r="CE288" t="b">
        <f t="shared" si="444"/>
        <v>1</v>
      </c>
      <c r="CF288" t="b">
        <f t="shared" si="445"/>
        <v>1</v>
      </c>
      <c r="CG288" t="b">
        <f t="shared" si="446"/>
        <v>1</v>
      </c>
      <c r="CH288" t="b">
        <f t="shared" si="447"/>
        <v>0</v>
      </c>
      <c r="CI288" t="b">
        <f t="shared" si="448"/>
        <v>0</v>
      </c>
      <c r="CJ288" t="b">
        <f t="shared" si="449"/>
        <v>0</v>
      </c>
      <c r="CK288" t="b">
        <f t="shared" si="450"/>
        <v>0</v>
      </c>
      <c r="CL288" t="b">
        <f t="shared" si="451"/>
        <v>0</v>
      </c>
      <c r="CM288" t="b">
        <f t="shared" si="452"/>
        <v>1</v>
      </c>
      <c r="CN288" t="b">
        <f t="shared" si="453"/>
        <v>1</v>
      </c>
      <c r="CO288" t="b">
        <f t="shared" si="454"/>
        <v>0</v>
      </c>
      <c r="CP288" t="b">
        <f t="shared" si="455"/>
        <v>1</v>
      </c>
      <c r="CQ288" t="b">
        <f t="shared" si="456"/>
        <v>1</v>
      </c>
      <c r="CR288" t="b">
        <f t="shared" si="457"/>
        <v>0</v>
      </c>
      <c r="CS288" t="b">
        <f t="shared" si="458"/>
        <v>0</v>
      </c>
      <c r="CT288" t="b">
        <f t="shared" si="459"/>
        <v>0</v>
      </c>
      <c r="CU288" t="b">
        <f t="shared" si="460"/>
        <v>0</v>
      </c>
      <c r="CV288" t="b">
        <f t="shared" si="461"/>
        <v>0</v>
      </c>
      <c r="CW288" t="b">
        <f t="shared" si="462"/>
        <v>0</v>
      </c>
      <c r="CX288" t="b">
        <f t="shared" si="463"/>
        <v>1</v>
      </c>
      <c r="CY288" t="b">
        <f t="shared" si="464"/>
        <v>0</v>
      </c>
      <c r="CZ288" t="b">
        <f t="shared" si="465"/>
        <v>1</v>
      </c>
      <c r="DA288" t="b">
        <f t="shared" si="466"/>
        <v>1</v>
      </c>
      <c r="DB288" t="b">
        <f t="shared" si="467"/>
        <v>0</v>
      </c>
      <c r="DC288" t="b">
        <f t="shared" si="468"/>
        <v>0</v>
      </c>
      <c r="DD288" t="b">
        <f t="shared" si="469"/>
        <v>1</v>
      </c>
    </row>
    <row r="289" spans="1:108">
      <c r="A289" t="s">
        <v>2217</v>
      </c>
      <c r="C289" t="s">
        <v>2211</v>
      </c>
      <c r="E289" t="s">
        <v>968</v>
      </c>
      <c r="F289" t="s">
        <v>969</v>
      </c>
      <c r="G289" t="s">
        <v>970</v>
      </c>
      <c r="H289" t="s">
        <v>7428</v>
      </c>
      <c r="I289" t="s">
        <v>7418</v>
      </c>
      <c r="J289" t="s">
        <v>186</v>
      </c>
      <c r="K289" t="s">
        <v>114</v>
      </c>
      <c r="L289" t="s">
        <v>6810</v>
      </c>
      <c r="M289" t="s">
        <v>6079</v>
      </c>
      <c r="N289" t="s">
        <v>2218</v>
      </c>
      <c r="O289" t="b">
        <f t="shared" si="376"/>
        <v>1</v>
      </c>
      <c r="P289" t="b">
        <f t="shared" si="377"/>
        <v>0</v>
      </c>
      <c r="Q289" t="b">
        <f t="shared" si="378"/>
        <v>1</v>
      </c>
      <c r="R289" t="b">
        <f t="shared" si="379"/>
        <v>1</v>
      </c>
      <c r="S289" t="b">
        <f t="shared" si="380"/>
        <v>0</v>
      </c>
      <c r="T289" t="b">
        <f t="shared" si="381"/>
        <v>0</v>
      </c>
      <c r="U289" t="b">
        <f t="shared" si="382"/>
        <v>1</v>
      </c>
      <c r="V289" t="b">
        <f t="shared" si="383"/>
        <v>1</v>
      </c>
      <c r="W289" t="b">
        <f t="shared" si="384"/>
        <v>1</v>
      </c>
      <c r="X289" t="b">
        <f t="shared" si="385"/>
        <v>1</v>
      </c>
      <c r="Y289" t="b">
        <f t="shared" si="386"/>
        <v>1</v>
      </c>
      <c r="Z289" t="b">
        <f t="shared" si="387"/>
        <v>1</v>
      </c>
      <c r="AA289" t="b">
        <f t="shared" si="388"/>
        <v>1</v>
      </c>
      <c r="AB289" t="b">
        <f t="shared" si="389"/>
        <v>0</v>
      </c>
      <c r="AC289" t="b">
        <f t="shared" si="390"/>
        <v>1</v>
      </c>
      <c r="AD289" t="b">
        <f t="shared" si="391"/>
        <v>0</v>
      </c>
      <c r="AE289" t="b">
        <f t="shared" si="392"/>
        <v>0</v>
      </c>
      <c r="AF289" t="b">
        <f t="shared" si="393"/>
        <v>0</v>
      </c>
      <c r="AG289" t="b">
        <f t="shared" si="394"/>
        <v>0</v>
      </c>
      <c r="AH289" t="b">
        <f t="shared" si="395"/>
        <v>1</v>
      </c>
      <c r="AI289" t="b">
        <f t="shared" si="396"/>
        <v>0</v>
      </c>
      <c r="AJ289" t="b">
        <f t="shared" si="397"/>
        <v>0</v>
      </c>
      <c r="AK289" t="b">
        <f t="shared" si="398"/>
        <v>0</v>
      </c>
      <c r="AL289" t="b">
        <f t="shared" si="399"/>
        <v>0</v>
      </c>
      <c r="AM289" t="b">
        <f t="shared" si="400"/>
        <v>0</v>
      </c>
      <c r="AN289" t="b">
        <f t="shared" si="401"/>
        <v>0</v>
      </c>
      <c r="AO289" t="b">
        <f t="shared" si="402"/>
        <v>0</v>
      </c>
      <c r="AP289" t="b">
        <f t="shared" si="403"/>
        <v>0</v>
      </c>
      <c r="AQ289" t="b">
        <f t="shared" si="404"/>
        <v>0</v>
      </c>
      <c r="AR289" t="b">
        <f t="shared" si="405"/>
        <v>0</v>
      </c>
      <c r="AS289" t="b">
        <f t="shared" si="406"/>
        <v>0</v>
      </c>
      <c r="AT289" t="b">
        <f t="shared" si="407"/>
        <v>0</v>
      </c>
      <c r="AU289" t="b">
        <f t="shared" si="408"/>
        <v>0</v>
      </c>
      <c r="AV289" t="b">
        <f t="shared" si="409"/>
        <v>0</v>
      </c>
      <c r="AW289" t="b">
        <f t="shared" si="410"/>
        <v>0</v>
      </c>
      <c r="AX289" t="b">
        <f t="shared" si="411"/>
        <v>0</v>
      </c>
      <c r="AY289" t="b">
        <f t="shared" si="412"/>
        <v>0</v>
      </c>
      <c r="AZ289" t="b">
        <f t="shared" si="413"/>
        <v>0</v>
      </c>
      <c r="BA289" t="b">
        <f t="shared" si="414"/>
        <v>1</v>
      </c>
      <c r="BB289" t="b">
        <f t="shared" si="415"/>
        <v>0</v>
      </c>
      <c r="BC289" t="b">
        <f t="shared" si="416"/>
        <v>1</v>
      </c>
      <c r="BD289" t="b">
        <f t="shared" si="417"/>
        <v>1</v>
      </c>
      <c r="BE289" t="b">
        <f t="shared" si="418"/>
        <v>0</v>
      </c>
      <c r="BF289" t="b">
        <f t="shared" si="419"/>
        <v>0</v>
      </c>
      <c r="BG289" t="b">
        <f t="shared" si="420"/>
        <v>0</v>
      </c>
      <c r="BH289" t="b">
        <f t="shared" si="421"/>
        <v>0</v>
      </c>
      <c r="BI289" t="b">
        <f t="shared" si="422"/>
        <v>1</v>
      </c>
      <c r="BJ289" t="b">
        <f t="shared" si="423"/>
        <v>0</v>
      </c>
      <c r="BK289" t="b">
        <f t="shared" si="424"/>
        <v>0</v>
      </c>
      <c r="BL289" t="b">
        <f t="shared" si="425"/>
        <v>0</v>
      </c>
      <c r="BM289" t="b">
        <f t="shared" si="426"/>
        <v>1</v>
      </c>
      <c r="BN289" t="b">
        <f t="shared" si="427"/>
        <v>0</v>
      </c>
      <c r="BO289" t="b">
        <f t="shared" si="428"/>
        <v>0</v>
      </c>
      <c r="BP289" t="b">
        <f t="shared" si="429"/>
        <v>0</v>
      </c>
      <c r="BQ289" t="b">
        <f t="shared" si="430"/>
        <v>0</v>
      </c>
      <c r="BR289" t="b">
        <f t="shared" si="431"/>
        <v>0</v>
      </c>
      <c r="BS289" t="b">
        <f t="shared" si="432"/>
        <v>0</v>
      </c>
      <c r="BT289" t="b">
        <f t="shared" si="433"/>
        <v>0</v>
      </c>
      <c r="BU289" t="b">
        <f t="shared" si="434"/>
        <v>0</v>
      </c>
      <c r="BV289" t="b">
        <f t="shared" si="435"/>
        <v>0</v>
      </c>
      <c r="BW289" t="b">
        <f t="shared" si="436"/>
        <v>0</v>
      </c>
      <c r="BX289" t="b">
        <f t="shared" si="437"/>
        <v>0</v>
      </c>
      <c r="BY289" t="b">
        <f t="shared" si="438"/>
        <v>0</v>
      </c>
      <c r="BZ289" t="b">
        <f t="shared" si="439"/>
        <v>0</v>
      </c>
      <c r="CA289" t="b">
        <f t="shared" si="440"/>
        <v>0</v>
      </c>
      <c r="CB289" t="b">
        <f t="shared" si="441"/>
        <v>0</v>
      </c>
      <c r="CC289" t="b">
        <f t="shared" si="442"/>
        <v>0</v>
      </c>
      <c r="CD289" t="b">
        <f t="shared" si="443"/>
        <v>1</v>
      </c>
      <c r="CE289" t="b">
        <f t="shared" si="444"/>
        <v>0</v>
      </c>
      <c r="CF289" t="b">
        <f t="shared" si="445"/>
        <v>1</v>
      </c>
      <c r="CG289" t="b">
        <f t="shared" si="446"/>
        <v>0</v>
      </c>
      <c r="CH289" t="b">
        <f t="shared" si="447"/>
        <v>0</v>
      </c>
      <c r="CI289" t="b">
        <f t="shared" si="448"/>
        <v>0</v>
      </c>
      <c r="CJ289" t="b">
        <f t="shared" si="449"/>
        <v>0</v>
      </c>
      <c r="CK289" t="b">
        <f t="shared" si="450"/>
        <v>0</v>
      </c>
      <c r="CL289" t="b">
        <f t="shared" si="451"/>
        <v>0</v>
      </c>
      <c r="CM289" t="b">
        <f t="shared" si="452"/>
        <v>0</v>
      </c>
      <c r="CN289" t="b">
        <f t="shared" si="453"/>
        <v>0</v>
      </c>
      <c r="CO289" t="b">
        <f t="shared" si="454"/>
        <v>0</v>
      </c>
      <c r="CP289" t="b">
        <f t="shared" si="455"/>
        <v>0</v>
      </c>
      <c r="CQ289" t="b">
        <f t="shared" si="456"/>
        <v>1</v>
      </c>
      <c r="CR289" t="b">
        <f t="shared" si="457"/>
        <v>0</v>
      </c>
      <c r="CS289" t="b">
        <f t="shared" si="458"/>
        <v>0</v>
      </c>
      <c r="CT289" t="b">
        <f t="shared" si="459"/>
        <v>1</v>
      </c>
      <c r="CU289" t="b">
        <f t="shared" si="460"/>
        <v>0</v>
      </c>
      <c r="CV289" t="b">
        <f t="shared" si="461"/>
        <v>0</v>
      </c>
      <c r="CW289" t="b">
        <f t="shared" si="462"/>
        <v>0</v>
      </c>
      <c r="CX289" t="b">
        <f t="shared" si="463"/>
        <v>0</v>
      </c>
      <c r="CY289" t="b">
        <f t="shared" si="464"/>
        <v>0</v>
      </c>
      <c r="CZ289" t="b">
        <f t="shared" si="465"/>
        <v>0</v>
      </c>
      <c r="DA289" t="b">
        <f t="shared" si="466"/>
        <v>0</v>
      </c>
      <c r="DB289" t="b">
        <f t="shared" si="467"/>
        <v>0</v>
      </c>
      <c r="DC289" t="b">
        <f t="shared" si="468"/>
        <v>0</v>
      </c>
      <c r="DD289" t="b">
        <f t="shared" si="469"/>
        <v>0</v>
      </c>
    </row>
    <row r="290" spans="1:108">
      <c r="A290" s="4" t="s">
        <v>1038</v>
      </c>
      <c r="C290" t="s">
        <v>1039</v>
      </c>
      <c r="D290" s="4"/>
      <c r="E290" s="4" t="s">
        <v>1040</v>
      </c>
      <c r="F290" t="s">
        <v>1041</v>
      </c>
      <c r="G290" t="s">
        <v>970</v>
      </c>
      <c r="H290" t="s">
        <v>7428</v>
      </c>
      <c r="I290" t="s">
        <v>7418</v>
      </c>
      <c r="J290" s="4" t="s">
        <v>135</v>
      </c>
      <c r="K290" s="4" t="s">
        <v>136</v>
      </c>
      <c r="L290" s="4" t="s">
        <v>6416</v>
      </c>
      <c r="M290" t="s">
        <v>6079</v>
      </c>
      <c r="N290" s="4" t="s">
        <v>1042</v>
      </c>
      <c r="O290" s="4" t="b">
        <f t="shared" si="376"/>
        <v>1</v>
      </c>
      <c r="P290" s="4" t="b">
        <f t="shared" si="377"/>
        <v>0</v>
      </c>
      <c r="Q290" s="4" t="b">
        <f t="shared" si="378"/>
        <v>1</v>
      </c>
      <c r="R290" s="4" t="b">
        <f t="shared" si="379"/>
        <v>1</v>
      </c>
      <c r="S290" s="4" t="b">
        <f t="shared" si="380"/>
        <v>1</v>
      </c>
      <c r="T290" s="4" t="b">
        <f t="shared" si="381"/>
        <v>1</v>
      </c>
      <c r="U290" s="4" t="b">
        <f t="shared" si="382"/>
        <v>1</v>
      </c>
      <c r="V290" s="4" t="b">
        <f t="shared" si="383"/>
        <v>0</v>
      </c>
      <c r="W290" s="4" t="b">
        <f t="shared" si="384"/>
        <v>1</v>
      </c>
      <c r="X290" s="4" t="b">
        <f t="shared" si="385"/>
        <v>1</v>
      </c>
      <c r="Y290" s="4" t="b">
        <f t="shared" si="386"/>
        <v>1</v>
      </c>
      <c r="Z290" s="4" t="b">
        <f t="shared" si="387"/>
        <v>1</v>
      </c>
      <c r="AA290" s="4" t="b">
        <f t="shared" si="388"/>
        <v>0</v>
      </c>
      <c r="AB290" s="4" t="b">
        <f t="shared" si="389"/>
        <v>1</v>
      </c>
      <c r="AC290" s="4" t="b">
        <f t="shared" si="390"/>
        <v>0</v>
      </c>
      <c r="AD290" s="4" t="b">
        <f t="shared" si="391"/>
        <v>1</v>
      </c>
      <c r="AE290" s="4" t="b">
        <f t="shared" si="392"/>
        <v>1</v>
      </c>
      <c r="AF290" s="4" t="b">
        <f t="shared" si="393"/>
        <v>0</v>
      </c>
      <c r="AG290" s="4" t="b">
        <f t="shared" si="394"/>
        <v>0</v>
      </c>
      <c r="AH290" s="4" t="b">
        <f t="shared" si="395"/>
        <v>1</v>
      </c>
      <c r="AI290" s="4" t="b">
        <f t="shared" si="396"/>
        <v>0</v>
      </c>
      <c r="AJ290" s="4" t="b">
        <f t="shared" si="397"/>
        <v>0</v>
      </c>
      <c r="AK290" s="4" t="b">
        <f t="shared" si="398"/>
        <v>0</v>
      </c>
      <c r="AL290" s="4" t="b">
        <f t="shared" si="399"/>
        <v>0</v>
      </c>
      <c r="AM290" s="4" t="b">
        <f t="shared" si="400"/>
        <v>0</v>
      </c>
      <c r="AN290" s="4" t="b">
        <f t="shared" si="401"/>
        <v>0</v>
      </c>
      <c r="AO290" s="4" t="b">
        <f t="shared" si="402"/>
        <v>0</v>
      </c>
      <c r="AP290" s="4" t="b">
        <f t="shared" si="403"/>
        <v>1</v>
      </c>
      <c r="AQ290" s="4" t="b">
        <f t="shared" si="404"/>
        <v>0</v>
      </c>
      <c r="AR290" s="4" t="b">
        <f t="shared" si="405"/>
        <v>1</v>
      </c>
      <c r="AS290" s="4" t="b">
        <f t="shared" si="406"/>
        <v>0</v>
      </c>
      <c r="AT290" s="4" t="b">
        <f t="shared" si="407"/>
        <v>0</v>
      </c>
      <c r="AU290" s="4" t="b">
        <f t="shared" si="408"/>
        <v>0</v>
      </c>
      <c r="AV290" s="4" t="b">
        <f t="shared" si="409"/>
        <v>0</v>
      </c>
      <c r="AW290" s="4" t="b">
        <f t="shared" si="410"/>
        <v>0</v>
      </c>
      <c r="AX290" s="4" t="b">
        <f t="shared" si="411"/>
        <v>0</v>
      </c>
      <c r="AY290" s="4" t="b">
        <f t="shared" si="412"/>
        <v>1</v>
      </c>
      <c r="AZ290" s="4" t="b">
        <f t="shared" si="413"/>
        <v>0</v>
      </c>
      <c r="BA290" s="4" t="b">
        <f t="shared" si="414"/>
        <v>1</v>
      </c>
      <c r="BB290" s="4" t="b">
        <f t="shared" si="415"/>
        <v>0</v>
      </c>
      <c r="BC290" s="4" t="b">
        <f t="shared" si="416"/>
        <v>0</v>
      </c>
      <c r="BD290" s="4" t="b">
        <f t="shared" si="417"/>
        <v>1</v>
      </c>
      <c r="BE290" s="4" t="b">
        <f t="shared" si="418"/>
        <v>1</v>
      </c>
      <c r="BF290" s="4" t="b">
        <f t="shared" si="419"/>
        <v>1</v>
      </c>
      <c r="BG290" s="4" t="b">
        <f t="shared" si="420"/>
        <v>1</v>
      </c>
      <c r="BH290" s="4" t="b">
        <f t="shared" si="421"/>
        <v>0</v>
      </c>
      <c r="BI290" s="4" t="b">
        <f t="shared" si="422"/>
        <v>0</v>
      </c>
      <c r="BJ290" s="4" t="b">
        <f t="shared" si="423"/>
        <v>1</v>
      </c>
      <c r="BK290" s="4" t="b">
        <f t="shared" si="424"/>
        <v>0</v>
      </c>
      <c r="BL290" s="4" t="b">
        <f t="shared" si="425"/>
        <v>0</v>
      </c>
      <c r="BM290" s="4" t="b">
        <f t="shared" si="426"/>
        <v>0</v>
      </c>
      <c r="BN290" s="4" t="b">
        <f t="shared" si="427"/>
        <v>1</v>
      </c>
      <c r="BO290" s="4" t="b">
        <f t="shared" si="428"/>
        <v>0</v>
      </c>
      <c r="BP290" s="4" t="b">
        <f t="shared" si="429"/>
        <v>0</v>
      </c>
      <c r="BQ290" s="4" t="b">
        <f t="shared" si="430"/>
        <v>1</v>
      </c>
      <c r="BR290" s="4" t="b">
        <f t="shared" si="431"/>
        <v>0</v>
      </c>
      <c r="BS290" s="4" t="b">
        <f t="shared" si="432"/>
        <v>1</v>
      </c>
      <c r="BT290" s="4" t="b">
        <f t="shared" si="433"/>
        <v>1</v>
      </c>
      <c r="BU290" s="4" t="b">
        <f t="shared" si="434"/>
        <v>0</v>
      </c>
      <c r="BV290" s="4" t="b">
        <f t="shared" si="435"/>
        <v>1</v>
      </c>
      <c r="BW290" s="4" t="b">
        <f t="shared" si="436"/>
        <v>1</v>
      </c>
      <c r="BX290" s="4" t="b">
        <f t="shared" si="437"/>
        <v>0</v>
      </c>
      <c r="BY290" s="4" t="b">
        <f t="shared" si="438"/>
        <v>1</v>
      </c>
      <c r="BZ290" s="4" t="b">
        <f t="shared" si="439"/>
        <v>0</v>
      </c>
      <c r="CA290" s="4" t="b">
        <f t="shared" si="440"/>
        <v>0</v>
      </c>
      <c r="CB290" s="4" t="b">
        <f t="shared" si="441"/>
        <v>1</v>
      </c>
      <c r="CC290" s="4" t="b">
        <f t="shared" si="442"/>
        <v>1</v>
      </c>
      <c r="CD290" s="4" t="b">
        <f t="shared" si="443"/>
        <v>0</v>
      </c>
      <c r="CE290" s="4" t="b">
        <f t="shared" si="444"/>
        <v>0</v>
      </c>
      <c r="CF290" s="4" t="b">
        <f t="shared" si="445"/>
        <v>0</v>
      </c>
      <c r="CG290" s="4" t="b">
        <f t="shared" si="446"/>
        <v>1</v>
      </c>
      <c r="CH290" s="4" t="b">
        <f t="shared" si="447"/>
        <v>0</v>
      </c>
      <c r="CI290" s="4" t="b">
        <f t="shared" si="448"/>
        <v>1</v>
      </c>
      <c r="CJ290" s="4" t="b">
        <f t="shared" si="449"/>
        <v>0</v>
      </c>
      <c r="CK290" s="4" t="b">
        <f t="shared" si="450"/>
        <v>1</v>
      </c>
      <c r="CL290" s="4" t="b">
        <f t="shared" si="451"/>
        <v>0</v>
      </c>
      <c r="CM290" s="4" t="b">
        <f t="shared" si="452"/>
        <v>0</v>
      </c>
      <c r="CN290" s="4" t="b">
        <f t="shared" si="453"/>
        <v>0</v>
      </c>
      <c r="CO290" s="4" t="b">
        <f t="shared" si="454"/>
        <v>0</v>
      </c>
      <c r="CP290" s="4" t="b">
        <f t="shared" si="455"/>
        <v>0</v>
      </c>
      <c r="CQ290" s="4" t="b">
        <f t="shared" si="456"/>
        <v>0</v>
      </c>
      <c r="CR290" s="4" t="b">
        <f t="shared" si="457"/>
        <v>0</v>
      </c>
      <c r="CS290" s="4" t="b">
        <f t="shared" si="458"/>
        <v>1</v>
      </c>
      <c r="CT290" s="4" t="b">
        <f t="shared" si="459"/>
        <v>0</v>
      </c>
      <c r="CU290" s="4" t="b">
        <f t="shared" si="460"/>
        <v>0</v>
      </c>
      <c r="CV290" s="4" t="b">
        <f t="shared" si="461"/>
        <v>0</v>
      </c>
      <c r="CW290" s="4" t="b">
        <f t="shared" si="462"/>
        <v>1</v>
      </c>
      <c r="CX290" s="4" t="b">
        <f t="shared" si="463"/>
        <v>0</v>
      </c>
      <c r="CY290" s="4" t="b">
        <f t="shared" si="464"/>
        <v>0</v>
      </c>
      <c r="CZ290" s="4" t="b">
        <f t="shared" si="465"/>
        <v>0</v>
      </c>
      <c r="DA290" s="4" t="b">
        <f t="shared" si="466"/>
        <v>1</v>
      </c>
      <c r="DB290" s="4" t="b">
        <f t="shared" si="467"/>
        <v>0</v>
      </c>
      <c r="DC290" s="4" t="b">
        <f t="shared" si="468"/>
        <v>0</v>
      </c>
      <c r="DD290" s="4" t="b">
        <f t="shared" si="469"/>
        <v>0</v>
      </c>
    </row>
    <row r="291" spans="1:108">
      <c r="A291" t="s">
        <v>1043</v>
      </c>
      <c r="C291" t="s">
        <v>1039</v>
      </c>
      <c r="E291" t="s">
        <v>1040</v>
      </c>
      <c r="F291" t="s">
        <v>1041</v>
      </c>
      <c r="G291" t="s">
        <v>970</v>
      </c>
      <c r="H291" t="s">
        <v>7428</v>
      </c>
      <c r="I291" t="s">
        <v>7418</v>
      </c>
      <c r="J291" t="s">
        <v>150</v>
      </c>
      <c r="K291" t="s">
        <v>143</v>
      </c>
      <c r="L291" t="s">
        <v>6417</v>
      </c>
      <c r="M291" t="s">
        <v>6079</v>
      </c>
      <c r="N291" t="s">
        <v>1044</v>
      </c>
      <c r="O291" t="b">
        <f t="shared" si="376"/>
        <v>0</v>
      </c>
      <c r="P291" t="b">
        <f t="shared" si="377"/>
        <v>0</v>
      </c>
      <c r="Q291" t="b">
        <f t="shared" si="378"/>
        <v>1</v>
      </c>
      <c r="R291" t="b">
        <f t="shared" si="379"/>
        <v>1</v>
      </c>
      <c r="S291" t="b">
        <f t="shared" si="380"/>
        <v>0</v>
      </c>
      <c r="T291" t="b">
        <f t="shared" si="381"/>
        <v>0</v>
      </c>
      <c r="U291" t="b">
        <f t="shared" si="382"/>
        <v>1</v>
      </c>
      <c r="V291" t="b">
        <f t="shared" si="383"/>
        <v>0</v>
      </c>
      <c r="W291" t="b">
        <f t="shared" si="384"/>
        <v>0</v>
      </c>
      <c r="X291" t="b">
        <f t="shared" si="385"/>
        <v>1</v>
      </c>
      <c r="Y291" t="b">
        <f t="shared" si="386"/>
        <v>0</v>
      </c>
      <c r="Z291" t="b">
        <f t="shared" si="387"/>
        <v>0</v>
      </c>
      <c r="AA291" t="b">
        <f t="shared" si="388"/>
        <v>0</v>
      </c>
      <c r="AB291" t="b">
        <f t="shared" si="389"/>
        <v>0</v>
      </c>
      <c r="AC291" t="b">
        <f t="shared" si="390"/>
        <v>0</v>
      </c>
      <c r="AD291" t="b">
        <f t="shared" si="391"/>
        <v>0</v>
      </c>
      <c r="AE291" t="b">
        <f t="shared" si="392"/>
        <v>1</v>
      </c>
      <c r="AF291" t="b">
        <f t="shared" si="393"/>
        <v>0</v>
      </c>
      <c r="AG291" t="b">
        <f t="shared" si="394"/>
        <v>0</v>
      </c>
      <c r="AH291" t="b">
        <f t="shared" si="395"/>
        <v>1</v>
      </c>
      <c r="AI291" t="b">
        <f t="shared" si="396"/>
        <v>0</v>
      </c>
      <c r="AJ291" t="b">
        <f t="shared" si="397"/>
        <v>0</v>
      </c>
      <c r="AK291" t="b">
        <f t="shared" si="398"/>
        <v>0</v>
      </c>
      <c r="AL291" t="b">
        <f t="shared" si="399"/>
        <v>0</v>
      </c>
      <c r="AM291" t="b">
        <f t="shared" si="400"/>
        <v>0</v>
      </c>
      <c r="AN291" t="b">
        <f t="shared" si="401"/>
        <v>0</v>
      </c>
      <c r="AO291" t="b">
        <f t="shared" si="402"/>
        <v>0</v>
      </c>
      <c r="AP291" t="b">
        <f t="shared" si="403"/>
        <v>0</v>
      </c>
      <c r="AQ291" t="b">
        <f t="shared" si="404"/>
        <v>0</v>
      </c>
      <c r="AR291" t="b">
        <f t="shared" si="405"/>
        <v>0</v>
      </c>
      <c r="AS291" t="b">
        <f t="shared" si="406"/>
        <v>0</v>
      </c>
      <c r="AT291" t="b">
        <f t="shared" si="407"/>
        <v>0</v>
      </c>
      <c r="AU291" t="b">
        <f t="shared" si="408"/>
        <v>0</v>
      </c>
      <c r="AV291" t="b">
        <f t="shared" si="409"/>
        <v>0</v>
      </c>
      <c r="AW291" t="b">
        <f t="shared" si="410"/>
        <v>0</v>
      </c>
      <c r="AX291" t="b">
        <f t="shared" si="411"/>
        <v>0</v>
      </c>
      <c r="AY291" t="b">
        <f t="shared" si="412"/>
        <v>0</v>
      </c>
      <c r="AZ291" t="b">
        <f t="shared" si="413"/>
        <v>0</v>
      </c>
      <c r="BA291" t="b">
        <f t="shared" si="414"/>
        <v>0</v>
      </c>
      <c r="BB291" t="b">
        <f t="shared" si="415"/>
        <v>0</v>
      </c>
      <c r="BC291" t="b">
        <f t="shared" si="416"/>
        <v>0</v>
      </c>
      <c r="BD291" t="b">
        <f t="shared" si="417"/>
        <v>0</v>
      </c>
      <c r="BE291" t="b">
        <f t="shared" si="418"/>
        <v>0</v>
      </c>
      <c r="BF291" t="b">
        <f t="shared" si="419"/>
        <v>0</v>
      </c>
      <c r="BG291" t="b">
        <f t="shared" si="420"/>
        <v>0</v>
      </c>
      <c r="BH291" t="b">
        <f t="shared" si="421"/>
        <v>0</v>
      </c>
      <c r="BI291" t="b">
        <f t="shared" si="422"/>
        <v>0</v>
      </c>
      <c r="BJ291" t="b">
        <f t="shared" si="423"/>
        <v>0</v>
      </c>
      <c r="BK291" t="b">
        <f t="shared" si="424"/>
        <v>0</v>
      </c>
      <c r="BL291" t="b">
        <f t="shared" si="425"/>
        <v>0</v>
      </c>
      <c r="BM291" t="b">
        <f t="shared" si="426"/>
        <v>0</v>
      </c>
      <c r="BN291" t="b">
        <f t="shared" si="427"/>
        <v>0</v>
      </c>
      <c r="BO291" t="b">
        <f t="shared" si="428"/>
        <v>0</v>
      </c>
      <c r="BP291" t="b">
        <f t="shared" si="429"/>
        <v>0</v>
      </c>
      <c r="BQ291" t="b">
        <f t="shared" si="430"/>
        <v>0</v>
      </c>
      <c r="BR291" t="b">
        <f t="shared" si="431"/>
        <v>0</v>
      </c>
      <c r="BS291" t="b">
        <f t="shared" si="432"/>
        <v>0</v>
      </c>
      <c r="BT291" t="b">
        <f t="shared" si="433"/>
        <v>0</v>
      </c>
      <c r="BU291" t="b">
        <f t="shared" si="434"/>
        <v>0</v>
      </c>
      <c r="BV291" t="b">
        <f t="shared" si="435"/>
        <v>0</v>
      </c>
      <c r="BW291" t="b">
        <f t="shared" si="436"/>
        <v>0</v>
      </c>
      <c r="BX291" t="b">
        <f t="shared" si="437"/>
        <v>0</v>
      </c>
      <c r="BY291" t="b">
        <f t="shared" si="438"/>
        <v>0</v>
      </c>
      <c r="BZ291" t="b">
        <f t="shared" si="439"/>
        <v>0</v>
      </c>
      <c r="CA291" t="b">
        <f t="shared" si="440"/>
        <v>0</v>
      </c>
      <c r="CB291" t="b">
        <f t="shared" si="441"/>
        <v>0</v>
      </c>
      <c r="CC291" t="b">
        <f t="shared" si="442"/>
        <v>0</v>
      </c>
      <c r="CD291" t="b">
        <f t="shared" si="443"/>
        <v>0</v>
      </c>
      <c r="CE291" t="b">
        <f t="shared" si="444"/>
        <v>0</v>
      </c>
      <c r="CF291" t="b">
        <f t="shared" si="445"/>
        <v>0</v>
      </c>
      <c r="CG291" t="b">
        <f t="shared" si="446"/>
        <v>0</v>
      </c>
      <c r="CH291" t="b">
        <f t="shared" si="447"/>
        <v>0</v>
      </c>
      <c r="CI291" t="b">
        <f t="shared" si="448"/>
        <v>0</v>
      </c>
      <c r="CJ291" t="b">
        <f t="shared" si="449"/>
        <v>0</v>
      </c>
      <c r="CK291" t="b">
        <f t="shared" si="450"/>
        <v>0</v>
      </c>
      <c r="CL291" t="b">
        <f t="shared" si="451"/>
        <v>0</v>
      </c>
      <c r="CM291" t="b">
        <f t="shared" si="452"/>
        <v>0</v>
      </c>
      <c r="CN291" t="b">
        <f t="shared" si="453"/>
        <v>0</v>
      </c>
      <c r="CO291" t="b">
        <f t="shared" si="454"/>
        <v>0</v>
      </c>
      <c r="CP291" t="b">
        <f t="shared" si="455"/>
        <v>0</v>
      </c>
      <c r="CQ291" t="b">
        <f t="shared" si="456"/>
        <v>0</v>
      </c>
      <c r="CR291" t="b">
        <f t="shared" si="457"/>
        <v>0</v>
      </c>
      <c r="CS291" t="b">
        <f t="shared" si="458"/>
        <v>0</v>
      </c>
      <c r="CT291" t="b">
        <f t="shared" si="459"/>
        <v>0</v>
      </c>
      <c r="CU291" t="b">
        <f t="shared" si="460"/>
        <v>0</v>
      </c>
      <c r="CV291" t="b">
        <f t="shared" si="461"/>
        <v>0</v>
      </c>
      <c r="CW291" t="b">
        <f t="shared" si="462"/>
        <v>0</v>
      </c>
      <c r="CX291" t="b">
        <f t="shared" si="463"/>
        <v>0</v>
      </c>
      <c r="CY291" t="b">
        <f t="shared" si="464"/>
        <v>0</v>
      </c>
      <c r="CZ291" t="b">
        <f t="shared" si="465"/>
        <v>0</v>
      </c>
      <c r="DA291" t="b">
        <f t="shared" si="466"/>
        <v>0</v>
      </c>
      <c r="DB291" t="b">
        <f t="shared" si="467"/>
        <v>0</v>
      </c>
      <c r="DC291" t="b">
        <f t="shared" si="468"/>
        <v>0</v>
      </c>
      <c r="DD291" t="b">
        <f t="shared" si="469"/>
        <v>0</v>
      </c>
    </row>
    <row r="292" spans="1:108">
      <c r="A292" s="4" t="s">
        <v>1077</v>
      </c>
      <c r="C292" t="s">
        <v>1078</v>
      </c>
      <c r="D292" s="4"/>
      <c r="E292" s="4" t="s">
        <v>1040</v>
      </c>
      <c r="F292" t="s">
        <v>1041</v>
      </c>
      <c r="G292" t="s">
        <v>970</v>
      </c>
      <c r="H292" t="s">
        <v>7428</v>
      </c>
      <c r="I292" t="s">
        <v>7418</v>
      </c>
      <c r="J292" s="4" t="s">
        <v>204</v>
      </c>
      <c r="K292" s="4" t="s">
        <v>205</v>
      </c>
      <c r="L292" s="4" t="s">
        <v>6430</v>
      </c>
      <c r="M292" t="s">
        <v>6079</v>
      </c>
      <c r="N292" s="4" t="s">
        <v>1079</v>
      </c>
      <c r="O292" s="4" t="b">
        <f t="shared" si="376"/>
        <v>1</v>
      </c>
      <c r="P292" s="4" t="b">
        <f t="shared" si="377"/>
        <v>0</v>
      </c>
      <c r="Q292" s="4" t="b">
        <f t="shared" si="378"/>
        <v>1</v>
      </c>
      <c r="R292" s="4" t="b">
        <f t="shared" si="379"/>
        <v>0</v>
      </c>
      <c r="S292" s="4" t="b">
        <f t="shared" si="380"/>
        <v>0</v>
      </c>
      <c r="T292" s="4" t="b">
        <f t="shared" si="381"/>
        <v>0</v>
      </c>
      <c r="U292" s="4" t="b">
        <f t="shared" si="382"/>
        <v>1</v>
      </c>
      <c r="V292" s="4" t="b">
        <f t="shared" si="383"/>
        <v>0</v>
      </c>
      <c r="W292" s="4" t="b">
        <f t="shared" si="384"/>
        <v>0</v>
      </c>
      <c r="X292" s="4" t="b">
        <f t="shared" si="385"/>
        <v>1</v>
      </c>
      <c r="Y292" s="4" t="b">
        <f t="shared" si="386"/>
        <v>0</v>
      </c>
      <c r="Z292" s="4" t="b">
        <f t="shared" si="387"/>
        <v>0</v>
      </c>
      <c r="AA292" s="4" t="b">
        <f t="shared" si="388"/>
        <v>0</v>
      </c>
      <c r="AB292" s="4" t="b">
        <f t="shared" si="389"/>
        <v>0</v>
      </c>
      <c r="AC292" s="4" t="b">
        <f t="shared" si="390"/>
        <v>0</v>
      </c>
      <c r="AD292" s="4" t="b">
        <f t="shared" si="391"/>
        <v>0</v>
      </c>
      <c r="AE292" s="4" t="b">
        <f t="shared" si="392"/>
        <v>0</v>
      </c>
      <c r="AF292" s="4" t="b">
        <f t="shared" si="393"/>
        <v>0</v>
      </c>
      <c r="AG292" s="4" t="b">
        <f t="shared" si="394"/>
        <v>0</v>
      </c>
      <c r="AH292" s="4" t="b">
        <f t="shared" si="395"/>
        <v>1</v>
      </c>
      <c r="AI292" s="4" t="b">
        <f t="shared" si="396"/>
        <v>0</v>
      </c>
      <c r="AJ292" s="4" t="b">
        <f t="shared" si="397"/>
        <v>0</v>
      </c>
      <c r="AK292" s="4" t="b">
        <f t="shared" si="398"/>
        <v>0</v>
      </c>
      <c r="AL292" s="4" t="b">
        <f t="shared" si="399"/>
        <v>0</v>
      </c>
      <c r="AM292" s="4" t="b">
        <f t="shared" si="400"/>
        <v>0</v>
      </c>
      <c r="AN292" s="4" t="b">
        <f t="shared" si="401"/>
        <v>0</v>
      </c>
      <c r="AO292" s="4" t="b">
        <f t="shared" si="402"/>
        <v>0</v>
      </c>
      <c r="AP292" s="4" t="b">
        <f t="shared" si="403"/>
        <v>0</v>
      </c>
      <c r="AQ292" s="4" t="b">
        <f t="shared" si="404"/>
        <v>0</v>
      </c>
      <c r="AR292" s="4" t="b">
        <f t="shared" si="405"/>
        <v>0</v>
      </c>
      <c r="AS292" s="4" t="b">
        <f t="shared" si="406"/>
        <v>0</v>
      </c>
      <c r="AT292" s="4" t="b">
        <f t="shared" si="407"/>
        <v>0</v>
      </c>
      <c r="AU292" s="4" t="b">
        <f t="shared" si="408"/>
        <v>0</v>
      </c>
      <c r="AV292" s="4" t="b">
        <f t="shared" si="409"/>
        <v>0</v>
      </c>
      <c r="AW292" s="4" t="b">
        <f t="shared" si="410"/>
        <v>0</v>
      </c>
      <c r="AX292" s="4" t="b">
        <f t="shared" si="411"/>
        <v>0</v>
      </c>
      <c r="AY292" s="4" t="b">
        <f t="shared" si="412"/>
        <v>0</v>
      </c>
      <c r="AZ292" s="4" t="b">
        <f t="shared" si="413"/>
        <v>0</v>
      </c>
      <c r="BA292" s="4" t="b">
        <f t="shared" si="414"/>
        <v>0</v>
      </c>
      <c r="BB292" s="4" t="b">
        <f t="shared" si="415"/>
        <v>0</v>
      </c>
      <c r="BC292" s="4" t="b">
        <f t="shared" si="416"/>
        <v>0</v>
      </c>
      <c r="BD292" s="4" t="b">
        <f t="shared" si="417"/>
        <v>1</v>
      </c>
      <c r="BE292" s="4" t="b">
        <f t="shared" si="418"/>
        <v>0</v>
      </c>
      <c r="BF292" s="4" t="b">
        <f t="shared" si="419"/>
        <v>0</v>
      </c>
      <c r="BG292" s="4" t="b">
        <f t="shared" si="420"/>
        <v>0</v>
      </c>
      <c r="BH292" s="4" t="b">
        <f t="shared" si="421"/>
        <v>0</v>
      </c>
      <c r="BI292" s="4" t="b">
        <f t="shared" si="422"/>
        <v>0</v>
      </c>
      <c r="BJ292" s="4" t="b">
        <f t="shared" si="423"/>
        <v>0</v>
      </c>
      <c r="BK292" s="4" t="b">
        <f t="shared" si="424"/>
        <v>0</v>
      </c>
      <c r="BL292" s="4" t="b">
        <f t="shared" si="425"/>
        <v>0</v>
      </c>
      <c r="BM292" s="4" t="b">
        <f t="shared" si="426"/>
        <v>0</v>
      </c>
      <c r="BN292" s="4" t="b">
        <f t="shared" si="427"/>
        <v>0</v>
      </c>
      <c r="BO292" s="4" t="b">
        <f t="shared" si="428"/>
        <v>0</v>
      </c>
      <c r="BP292" s="4" t="b">
        <f t="shared" si="429"/>
        <v>0</v>
      </c>
      <c r="BQ292" s="4" t="b">
        <f t="shared" si="430"/>
        <v>0</v>
      </c>
      <c r="BR292" s="4" t="b">
        <f t="shared" si="431"/>
        <v>0</v>
      </c>
      <c r="BS292" s="4" t="b">
        <f t="shared" si="432"/>
        <v>1</v>
      </c>
      <c r="BT292" s="4" t="b">
        <f t="shared" si="433"/>
        <v>0</v>
      </c>
      <c r="BU292" s="4" t="b">
        <f t="shared" si="434"/>
        <v>0</v>
      </c>
      <c r="BV292" s="4" t="b">
        <f t="shared" si="435"/>
        <v>0</v>
      </c>
      <c r="BW292" s="4" t="b">
        <f t="shared" si="436"/>
        <v>0</v>
      </c>
      <c r="BX292" s="4" t="b">
        <f t="shared" si="437"/>
        <v>0</v>
      </c>
      <c r="BY292" s="4" t="b">
        <f t="shared" si="438"/>
        <v>0</v>
      </c>
      <c r="BZ292" s="4" t="b">
        <f t="shared" si="439"/>
        <v>0</v>
      </c>
      <c r="CA292" s="4" t="b">
        <f t="shared" si="440"/>
        <v>0</v>
      </c>
      <c r="CB292" s="4" t="b">
        <f t="shared" si="441"/>
        <v>1</v>
      </c>
      <c r="CC292" s="4" t="b">
        <f t="shared" si="442"/>
        <v>0</v>
      </c>
      <c r="CD292" s="4" t="b">
        <f t="shared" si="443"/>
        <v>0</v>
      </c>
      <c r="CE292" s="4" t="b">
        <f t="shared" si="444"/>
        <v>0</v>
      </c>
      <c r="CF292" s="4" t="b">
        <f t="shared" si="445"/>
        <v>0</v>
      </c>
      <c r="CG292" s="4" t="b">
        <f t="shared" si="446"/>
        <v>0</v>
      </c>
      <c r="CH292" s="4" t="b">
        <f t="shared" si="447"/>
        <v>0</v>
      </c>
      <c r="CI292" s="4" t="b">
        <f t="shared" si="448"/>
        <v>0</v>
      </c>
      <c r="CJ292" s="4" t="b">
        <f t="shared" si="449"/>
        <v>0</v>
      </c>
      <c r="CK292" s="4" t="b">
        <f t="shared" si="450"/>
        <v>1</v>
      </c>
      <c r="CL292" s="4" t="b">
        <f t="shared" si="451"/>
        <v>0</v>
      </c>
      <c r="CM292" s="4" t="b">
        <f t="shared" si="452"/>
        <v>0</v>
      </c>
      <c r="CN292" s="4" t="b">
        <f t="shared" si="453"/>
        <v>0</v>
      </c>
      <c r="CO292" s="4" t="b">
        <f t="shared" si="454"/>
        <v>0</v>
      </c>
      <c r="CP292" s="4" t="b">
        <f t="shared" si="455"/>
        <v>0</v>
      </c>
      <c r="CQ292" s="4" t="b">
        <f t="shared" si="456"/>
        <v>0</v>
      </c>
      <c r="CR292" s="4" t="b">
        <f t="shared" si="457"/>
        <v>0</v>
      </c>
      <c r="CS292" s="4" t="b">
        <f t="shared" si="458"/>
        <v>0</v>
      </c>
      <c r="CT292" s="4" t="b">
        <f t="shared" si="459"/>
        <v>0</v>
      </c>
      <c r="CU292" s="4" t="b">
        <f t="shared" si="460"/>
        <v>0</v>
      </c>
      <c r="CV292" s="4" t="b">
        <f t="shared" si="461"/>
        <v>0</v>
      </c>
      <c r="CW292" s="4" t="b">
        <f t="shared" si="462"/>
        <v>0</v>
      </c>
      <c r="CX292" s="4" t="b">
        <f t="shared" si="463"/>
        <v>0</v>
      </c>
      <c r="CY292" s="4" t="b">
        <f t="shared" si="464"/>
        <v>0</v>
      </c>
      <c r="CZ292" s="4" t="b">
        <f t="shared" si="465"/>
        <v>0</v>
      </c>
      <c r="DA292" s="4" t="b">
        <f t="shared" si="466"/>
        <v>0</v>
      </c>
      <c r="DB292" s="4" t="b">
        <f t="shared" si="467"/>
        <v>0</v>
      </c>
      <c r="DC292" s="4" t="b">
        <f t="shared" si="468"/>
        <v>0</v>
      </c>
      <c r="DD292" s="4" t="b">
        <f t="shared" si="469"/>
        <v>0</v>
      </c>
    </row>
    <row r="293" spans="1:108">
      <c r="A293" t="s">
        <v>1188</v>
      </c>
      <c r="C293" t="s">
        <v>1189</v>
      </c>
      <c r="E293" t="s">
        <v>1040</v>
      </c>
      <c r="F293" t="s">
        <v>1041</v>
      </c>
      <c r="G293" t="s">
        <v>970</v>
      </c>
      <c r="H293" t="s">
        <v>7428</v>
      </c>
      <c r="I293" t="s">
        <v>7418</v>
      </c>
      <c r="J293" t="s">
        <v>1168</v>
      </c>
      <c r="K293" t="s">
        <v>136</v>
      </c>
      <c r="L293" t="s">
        <v>6468</v>
      </c>
      <c r="M293" t="s">
        <v>6079</v>
      </c>
      <c r="N293" t="s">
        <v>1190</v>
      </c>
      <c r="O293" t="b">
        <f t="shared" si="376"/>
        <v>1</v>
      </c>
      <c r="P293" t="b">
        <f t="shared" si="377"/>
        <v>0</v>
      </c>
      <c r="Q293" t="b">
        <f t="shared" si="378"/>
        <v>1</v>
      </c>
      <c r="R293" t="b">
        <f t="shared" si="379"/>
        <v>0</v>
      </c>
      <c r="S293" t="b">
        <f t="shared" si="380"/>
        <v>0</v>
      </c>
      <c r="T293" t="b">
        <f t="shared" si="381"/>
        <v>0</v>
      </c>
      <c r="U293" t="b">
        <f t="shared" si="382"/>
        <v>1</v>
      </c>
      <c r="V293" t="b">
        <f t="shared" si="383"/>
        <v>0</v>
      </c>
      <c r="W293" t="b">
        <f t="shared" si="384"/>
        <v>1</v>
      </c>
      <c r="X293" t="b">
        <f t="shared" si="385"/>
        <v>0</v>
      </c>
      <c r="Y293" t="b">
        <f t="shared" si="386"/>
        <v>0</v>
      </c>
      <c r="Z293" t="b">
        <f t="shared" si="387"/>
        <v>0</v>
      </c>
      <c r="AA293" t="b">
        <f t="shared" si="388"/>
        <v>0</v>
      </c>
      <c r="AB293" t="b">
        <f t="shared" si="389"/>
        <v>0</v>
      </c>
      <c r="AC293" t="b">
        <f t="shared" si="390"/>
        <v>0</v>
      </c>
      <c r="AD293" t="b">
        <f t="shared" si="391"/>
        <v>0</v>
      </c>
      <c r="AE293" t="b">
        <f t="shared" si="392"/>
        <v>0</v>
      </c>
      <c r="AF293" t="b">
        <f t="shared" si="393"/>
        <v>0</v>
      </c>
      <c r="AG293" t="b">
        <f t="shared" si="394"/>
        <v>0</v>
      </c>
      <c r="AH293" t="b">
        <f t="shared" si="395"/>
        <v>1</v>
      </c>
      <c r="AI293" t="b">
        <f t="shared" si="396"/>
        <v>0</v>
      </c>
      <c r="AJ293" t="b">
        <f t="shared" si="397"/>
        <v>0</v>
      </c>
      <c r="AK293" t="b">
        <f t="shared" si="398"/>
        <v>0</v>
      </c>
      <c r="AL293" t="b">
        <f t="shared" si="399"/>
        <v>0</v>
      </c>
      <c r="AM293" t="b">
        <f t="shared" si="400"/>
        <v>0</v>
      </c>
      <c r="AN293" t="b">
        <f t="shared" si="401"/>
        <v>0</v>
      </c>
      <c r="AO293" t="b">
        <f t="shared" si="402"/>
        <v>0</v>
      </c>
      <c r="AP293" t="b">
        <f t="shared" si="403"/>
        <v>0</v>
      </c>
      <c r="AQ293" t="b">
        <f t="shared" si="404"/>
        <v>0</v>
      </c>
      <c r="AR293" t="b">
        <f t="shared" si="405"/>
        <v>0</v>
      </c>
      <c r="AS293" t="b">
        <f t="shared" si="406"/>
        <v>0</v>
      </c>
      <c r="AT293" t="b">
        <f t="shared" si="407"/>
        <v>0</v>
      </c>
      <c r="AU293" t="b">
        <f t="shared" si="408"/>
        <v>0</v>
      </c>
      <c r="AV293" t="b">
        <f t="shared" si="409"/>
        <v>0</v>
      </c>
      <c r="AW293" t="b">
        <f t="shared" si="410"/>
        <v>0</v>
      </c>
      <c r="AX293" t="b">
        <f t="shared" si="411"/>
        <v>0</v>
      </c>
      <c r="AY293" t="b">
        <f t="shared" si="412"/>
        <v>0</v>
      </c>
      <c r="AZ293" t="b">
        <f t="shared" si="413"/>
        <v>0</v>
      </c>
      <c r="BA293" t="b">
        <f t="shared" si="414"/>
        <v>0</v>
      </c>
      <c r="BB293" t="b">
        <f t="shared" si="415"/>
        <v>0</v>
      </c>
      <c r="BC293" t="b">
        <f t="shared" si="416"/>
        <v>0</v>
      </c>
      <c r="BD293" t="b">
        <f t="shared" si="417"/>
        <v>0</v>
      </c>
      <c r="BE293" t="b">
        <f t="shared" si="418"/>
        <v>0</v>
      </c>
      <c r="BF293" t="b">
        <f t="shared" si="419"/>
        <v>0</v>
      </c>
      <c r="BG293" t="b">
        <f t="shared" si="420"/>
        <v>0</v>
      </c>
      <c r="BH293" t="b">
        <f t="shared" si="421"/>
        <v>1</v>
      </c>
      <c r="BI293" t="b">
        <f t="shared" si="422"/>
        <v>0</v>
      </c>
      <c r="BJ293" t="b">
        <f t="shared" si="423"/>
        <v>0</v>
      </c>
      <c r="BK293" t="b">
        <f t="shared" si="424"/>
        <v>0</v>
      </c>
      <c r="BL293" t="b">
        <f t="shared" si="425"/>
        <v>0</v>
      </c>
      <c r="BM293" t="b">
        <f t="shared" si="426"/>
        <v>0</v>
      </c>
      <c r="BN293" t="b">
        <f t="shared" si="427"/>
        <v>0</v>
      </c>
      <c r="BO293" t="b">
        <f t="shared" si="428"/>
        <v>0</v>
      </c>
      <c r="BP293" t="b">
        <f t="shared" si="429"/>
        <v>0</v>
      </c>
      <c r="BQ293" t="b">
        <f t="shared" si="430"/>
        <v>0</v>
      </c>
      <c r="BR293" t="b">
        <f t="shared" si="431"/>
        <v>0</v>
      </c>
      <c r="BS293" t="b">
        <f t="shared" si="432"/>
        <v>0</v>
      </c>
      <c r="BT293" t="b">
        <f t="shared" si="433"/>
        <v>0</v>
      </c>
      <c r="BU293" t="b">
        <f t="shared" si="434"/>
        <v>0</v>
      </c>
      <c r="BV293" t="b">
        <f t="shared" si="435"/>
        <v>0</v>
      </c>
      <c r="BW293" t="b">
        <f t="shared" si="436"/>
        <v>0</v>
      </c>
      <c r="BX293" t="b">
        <f t="shared" si="437"/>
        <v>0</v>
      </c>
      <c r="BY293" t="b">
        <f t="shared" si="438"/>
        <v>0</v>
      </c>
      <c r="BZ293" t="b">
        <f t="shared" si="439"/>
        <v>0</v>
      </c>
      <c r="CA293" t="b">
        <f t="shared" si="440"/>
        <v>0</v>
      </c>
      <c r="CB293" t="b">
        <f t="shared" si="441"/>
        <v>0</v>
      </c>
      <c r="CC293" t="b">
        <f t="shared" si="442"/>
        <v>0</v>
      </c>
      <c r="CD293" t="b">
        <f t="shared" si="443"/>
        <v>0</v>
      </c>
      <c r="CE293" t="b">
        <f t="shared" si="444"/>
        <v>0</v>
      </c>
      <c r="CF293" t="b">
        <f t="shared" si="445"/>
        <v>0</v>
      </c>
      <c r="CG293" t="b">
        <f t="shared" si="446"/>
        <v>0</v>
      </c>
      <c r="CH293" t="b">
        <f t="shared" si="447"/>
        <v>0</v>
      </c>
      <c r="CI293" t="b">
        <f t="shared" si="448"/>
        <v>0</v>
      </c>
      <c r="CJ293" t="b">
        <f t="shared" si="449"/>
        <v>0</v>
      </c>
      <c r="CK293" t="b">
        <f t="shared" si="450"/>
        <v>0</v>
      </c>
      <c r="CL293" t="b">
        <f t="shared" si="451"/>
        <v>0</v>
      </c>
      <c r="CM293" t="b">
        <f t="shared" si="452"/>
        <v>0</v>
      </c>
      <c r="CN293" t="b">
        <f t="shared" si="453"/>
        <v>0</v>
      </c>
      <c r="CO293" t="b">
        <f t="shared" si="454"/>
        <v>0</v>
      </c>
      <c r="CP293" t="b">
        <f t="shared" si="455"/>
        <v>0</v>
      </c>
      <c r="CQ293" t="b">
        <f t="shared" si="456"/>
        <v>0</v>
      </c>
      <c r="CR293" t="b">
        <f t="shared" si="457"/>
        <v>0</v>
      </c>
      <c r="CS293" t="b">
        <f t="shared" si="458"/>
        <v>0</v>
      </c>
      <c r="CT293" t="b">
        <f t="shared" si="459"/>
        <v>1</v>
      </c>
      <c r="CU293" t="b">
        <f t="shared" si="460"/>
        <v>0</v>
      </c>
      <c r="CV293" t="b">
        <f t="shared" si="461"/>
        <v>0</v>
      </c>
      <c r="CW293" t="b">
        <f t="shared" si="462"/>
        <v>0</v>
      </c>
      <c r="CX293" t="b">
        <f t="shared" si="463"/>
        <v>0</v>
      </c>
      <c r="CY293" t="b">
        <f t="shared" si="464"/>
        <v>0</v>
      </c>
      <c r="CZ293" t="b">
        <f t="shared" si="465"/>
        <v>0</v>
      </c>
      <c r="DA293" t="b">
        <f t="shared" si="466"/>
        <v>0</v>
      </c>
      <c r="DB293" t="b">
        <f t="shared" si="467"/>
        <v>0</v>
      </c>
      <c r="DC293" t="b">
        <f t="shared" si="468"/>
        <v>0</v>
      </c>
      <c r="DD293" t="b">
        <f t="shared" si="469"/>
        <v>0</v>
      </c>
    </row>
    <row r="294" spans="1:108">
      <c r="A294" t="s">
        <v>1266</v>
      </c>
      <c r="C294" t="s">
        <v>1267</v>
      </c>
      <c r="E294" t="s">
        <v>1040</v>
      </c>
      <c r="F294" t="s">
        <v>1041</v>
      </c>
      <c r="G294" t="s">
        <v>970</v>
      </c>
      <c r="H294" t="s">
        <v>7428</v>
      </c>
      <c r="I294" t="s">
        <v>7418</v>
      </c>
      <c r="J294" t="s">
        <v>147</v>
      </c>
      <c r="K294" t="s">
        <v>16</v>
      </c>
      <c r="L294" t="s">
        <v>6498</v>
      </c>
      <c r="M294" t="s">
        <v>6079</v>
      </c>
      <c r="N294" t="s">
        <v>1268</v>
      </c>
      <c r="O294" t="b">
        <f t="shared" si="376"/>
        <v>1</v>
      </c>
      <c r="P294" t="b">
        <f t="shared" si="377"/>
        <v>1</v>
      </c>
      <c r="Q294" t="b">
        <f t="shared" si="378"/>
        <v>0</v>
      </c>
      <c r="R294" t="b">
        <f t="shared" si="379"/>
        <v>0</v>
      </c>
      <c r="S294" t="b">
        <f t="shared" si="380"/>
        <v>1</v>
      </c>
      <c r="T294" t="b">
        <f t="shared" si="381"/>
        <v>0</v>
      </c>
      <c r="U294" t="b">
        <f t="shared" si="382"/>
        <v>0</v>
      </c>
      <c r="V294" t="b">
        <f t="shared" si="383"/>
        <v>0</v>
      </c>
      <c r="W294" t="b">
        <f t="shared" si="384"/>
        <v>0</v>
      </c>
      <c r="X294" t="b">
        <f t="shared" si="385"/>
        <v>0</v>
      </c>
      <c r="Y294" t="b">
        <f t="shared" si="386"/>
        <v>0</v>
      </c>
      <c r="Z294" t="b">
        <f t="shared" si="387"/>
        <v>0</v>
      </c>
      <c r="AA294" t="b">
        <f t="shared" si="388"/>
        <v>0</v>
      </c>
      <c r="AB294" t="b">
        <f t="shared" si="389"/>
        <v>0</v>
      </c>
      <c r="AC294" t="b">
        <f t="shared" si="390"/>
        <v>0</v>
      </c>
      <c r="AD294" t="b">
        <f t="shared" si="391"/>
        <v>0</v>
      </c>
      <c r="AE294" t="b">
        <f t="shared" si="392"/>
        <v>0</v>
      </c>
      <c r="AF294" t="b">
        <f t="shared" si="393"/>
        <v>0</v>
      </c>
      <c r="AG294" t="b">
        <f t="shared" si="394"/>
        <v>0</v>
      </c>
      <c r="AH294" t="b">
        <f t="shared" si="395"/>
        <v>0</v>
      </c>
      <c r="AI294" t="b">
        <f t="shared" si="396"/>
        <v>1</v>
      </c>
      <c r="AJ294" t="b">
        <f t="shared" si="397"/>
        <v>0</v>
      </c>
      <c r="AK294" t="b">
        <f t="shared" si="398"/>
        <v>0</v>
      </c>
      <c r="AL294" t="b">
        <f t="shared" si="399"/>
        <v>0</v>
      </c>
      <c r="AM294" t="b">
        <f t="shared" si="400"/>
        <v>0</v>
      </c>
      <c r="AN294" t="b">
        <f t="shared" si="401"/>
        <v>0</v>
      </c>
      <c r="AO294" t="b">
        <f t="shared" si="402"/>
        <v>0</v>
      </c>
      <c r="AP294" t="b">
        <f t="shared" si="403"/>
        <v>0</v>
      </c>
      <c r="AQ294" t="b">
        <f t="shared" si="404"/>
        <v>0</v>
      </c>
      <c r="AR294" t="b">
        <f t="shared" si="405"/>
        <v>0</v>
      </c>
      <c r="AS294" t="b">
        <f t="shared" si="406"/>
        <v>0</v>
      </c>
      <c r="AT294" t="b">
        <f t="shared" si="407"/>
        <v>0</v>
      </c>
      <c r="AU294" t="b">
        <f t="shared" si="408"/>
        <v>0</v>
      </c>
      <c r="AV294" t="b">
        <f t="shared" si="409"/>
        <v>0</v>
      </c>
      <c r="AW294" t="b">
        <f t="shared" si="410"/>
        <v>0</v>
      </c>
      <c r="AX294" t="b">
        <f t="shared" si="411"/>
        <v>0</v>
      </c>
      <c r="AY294" t="b">
        <f t="shared" si="412"/>
        <v>0</v>
      </c>
      <c r="AZ294" t="b">
        <f t="shared" si="413"/>
        <v>0</v>
      </c>
      <c r="BA294" t="b">
        <f t="shared" si="414"/>
        <v>0</v>
      </c>
      <c r="BB294" t="b">
        <f t="shared" si="415"/>
        <v>0</v>
      </c>
      <c r="BC294" t="b">
        <f t="shared" si="416"/>
        <v>0</v>
      </c>
      <c r="BD294" t="b">
        <f t="shared" si="417"/>
        <v>0</v>
      </c>
      <c r="BE294" t="b">
        <f t="shared" si="418"/>
        <v>0</v>
      </c>
      <c r="BF294" t="b">
        <f t="shared" si="419"/>
        <v>0</v>
      </c>
      <c r="BG294" t="b">
        <f t="shared" si="420"/>
        <v>0</v>
      </c>
      <c r="BH294" t="b">
        <f t="shared" si="421"/>
        <v>0</v>
      </c>
      <c r="BI294" t="b">
        <f t="shared" si="422"/>
        <v>0</v>
      </c>
      <c r="BJ294" t="b">
        <f t="shared" si="423"/>
        <v>0</v>
      </c>
      <c r="BK294" t="b">
        <f t="shared" si="424"/>
        <v>0</v>
      </c>
      <c r="BL294" t="b">
        <f t="shared" si="425"/>
        <v>0</v>
      </c>
      <c r="BM294" t="b">
        <f t="shared" si="426"/>
        <v>0</v>
      </c>
      <c r="BN294" t="b">
        <f t="shared" si="427"/>
        <v>0</v>
      </c>
      <c r="BO294" t="b">
        <f t="shared" si="428"/>
        <v>0</v>
      </c>
      <c r="BP294" t="b">
        <f t="shared" si="429"/>
        <v>0</v>
      </c>
      <c r="BQ294" t="b">
        <f t="shared" si="430"/>
        <v>0</v>
      </c>
      <c r="BR294" t="b">
        <f t="shared" si="431"/>
        <v>0</v>
      </c>
      <c r="BS294" t="b">
        <f t="shared" si="432"/>
        <v>0</v>
      </c>
      <c r="BT294" t="b">
        <f t="shared" si="433"/>
        <v>0</v>
      </c>
      <c r="BU294" t="b">
        <f t="shared" si="434"/>
        <v>0</v>
      </c>
      <c r="BV294" t="b">
        <f t="shared" si="435"/>
        <v>0</v>
      </c>
      <c r="BW294" t="b">
        <f t="shared" si="436"/>
        <v>0</v>
      </c>
      <c r="BX294" t="b">
        <f t="shared" si="437"/>
        <v>0</v>
      </c>
      <c r="BY294" t="b">
        <f t="shared" si="438"/>
        <v>0</v>
      </c>
      <c r="BZ294" t="b">
        <f t="shared" si="439"/>
        <v>0</v>
      </c>
      <c r="CA294" t="b">
        <f t="shared" si="440"/>
        <v>0</v>
      </c>
      <c r="CB294" t="b">
        <f t="shared" si="441"/>
        <v>0</v>
      </c>
      <c r="CC294" t="b">
        <f t="shared" si="442"/>
        <v>0</v>
      </c>
      <c r="CD294" t="b">
        <f t="shared" si="443"/>
        <v>0</v>
      </c>
      <c r="CE294" t="b">
        <f t="shared" si="444"/>
        <v>0</v>
      </c>
      <c r="CF294" t="b">
        <f t="shared" si="445"/>
        <v>0</v>
      </c>
      <c r="CG294" t="b">
        <f t="shared" si="446"/>
        <v>1</v>
      </c>
      <c r="CH294" t="b">
        <f t="shared" si="447"/>
        <v>0</v>
      </c>
      <c r="CI294" t="b">
        <f t="shared" si="448"/>
        <v>0</v>
      </c>
      <c r="CJ294" t="b">
        <f t="shared" si="449"/>
        <v>0</v>
      </c>
      <c r="CK294" t="b">
        <f t="shared" si="450"/>
        <v>0</v>
      </c>
      <c r="CL294" t="b">
        <f t="shared" si="451"/>
        <v>0</v>
      </c>
      <c r="CM294" t="b">
        <f t="shared" si="452"/>
        <v>0</v>
      </c>
      <c r="CN294" t="b">
        <f t="shared" si="453"/>
        <v>0</v>
      </c>
      <c r="CO294" t="b">
        <f t="shared" si="454"/>
        <v>0</v>
      </c>
      <c r="CP294" t="b">
        <f t="shared" si="455"/>
        <v>0</v>
      </c>
      <c r="CQ294" t="b">
        <f t="shared" si="456"/>
        <v>0</v>
      </c>
      <c r="CR294" t="b">
        <f t="shared" si="457"/>
        <v>0</v>
      </c>
      <c r="CS294" t="b">
        <f t="shared" si="458"/>
        <v>0</v>
      </c>
      <c r="CT294" t="b">
        <f t="shared" si="459"/>
        <v>0</v>
      </c>
      <c r="CU294" t="b">
        <f t="shared" si="460"/>
        <v>0</v>
      </c>
      <c r="CV294" t="b">
        <f t="shared" si="461"/>
        <v>0</v>
      </c>
      <c r="CW294" t="b">
        <f t="shared" si="462"/>
        <v>0</v>
      </c>
      <c r="CX294" t="b">
        <f t="shared" si="463"/>
        <v>0</v>
      </c>
      <c r="CY294" t="b">
        <f t="shared" si="464"/>
        <v>0</v>
      </c>
      <c r="CZ294" t="b">
        <f t="shared" si="465"/>
        <v>0</v>
      </c>
      <c r="DA294" t="b">
        <f t="shared" si="466"/>
        <v>0</v>
      </c>
      <c r="DB294" t="b">
        <f t="shared" si="467"/>
        <v>0</v>
      </c>
      <c r="DC294" t="b">
        <f t="shared" si="468"/>
        <v>0</v>
      </c>
      <c r="DD294" t="b">
        <f t="shared" si="469"/>
        <v>0</v>
      </c>
    </row>
    <row r="295" spans="1:108">
      <c r="A295" t="s">
        <v>1343</v>
      </c>
      <c r="B295" t="s">
        <v>1344</v>
      </c>
      <c r="C295" t="s">
        <v>1344</v>
      </c>
      <c r="E295" t="s">
        <v>1040</v>
      </c>
      <c r="F295" t="s">
        <v>1041</v>
      </c>
      <c r="G295" t="s">
        <v>970</v>
      </c>
      <c r="H295" t="s">
        <v>7428</v>
      </c>
      <c r="I295" t="s">
        <v>7418</v>
      </c>
      <c r="J295" t="s">
        <v>204</v>
      </c>
      <c r="K295" t="s">
        <v>205</v>
      </c>
      <c r="L295" t="s">
        <v>6159</v>
      </c>
      <c r="M295" t="s">
        <v>6079</v>
      </c>
      <c r="N295" t="s">
        <v>69</v>
      </c>
      <c r="O295" t="b">
        <f t="shared" si="376"/>
        <v>0</v>
      </c>
      <c r="P295" t="b">
        <f t="shared" si="377"/>
        <v>0</v>
      </c>
      <c r="Q295" t="b">
        <f t="shared" si="378"/>
        <v>1</v>
      </c>
      <c r="R295" t="b">
        <f t="shared" si="379"/>
        <v>0</v>
      </c>
      <c r="S295" t="b">
        <f t="shared" si="380"/>
        <v>0</v>
      </c>
      <c r="T295" t="b">
        <f t="shared" si="381"/>
        <v>0</v>
      </c>
      <c r="U295" t="b">
        <f t="shared" si="382"/>
        <v>1</v>
      </c>
      <c r="V295" t="b">
        <f t="shared" si="383"/>
        <v>0</v>
      </c>
      <c r="W295" t="b">
        <f t="shared" si="384"/>
        <v>0</v>
      </c>
      <c r="X295" t="b">
        <f t="shared" si="385"/>
        <v>0</v>
      </c>
      <c r="Y295" t="b">
        <f t="shared" si="386"/>
        <v>0</v>
      </c>
      <c r="Z295" t="b">
        <f t="shared" si="387"/>
        <v>0</v>
      </c>
      <c r="AA295" t="b">
        <f t="shared" si="388"/>
        <v>0</v>
      </c>
      <c r="AB295" t="b">
        <f t="shared" si="389"/>
        <v>0</v>
      </c>
      <c r="AC295" t="b">
        <f t="shared" si="390"/>
        <v>0</v>
      </c>
      <c r="AD295" t="b">
        <f t="shared" si="391"/>
        <v>0</v>
      </c>
      <c r="AE295" t="b">
        <f t="shared" si="392"/>
        <v>0</v>
      </c>
      <c r="AF295" t="b">
        <f t="shared" si="393"/>
        <v>0</v>
      </c>
      <c r="AG295" t="b">
        <f t="shared" si="394"/>
        <v>0</v>
      </c>
      <c r="AH295" t="b">
        <f t="shared" si="395"/>
        <v>0</v>
      </c>
      <c r="AI295" t="b">
        <f t="shared" si="396"/>
        <v>0</v>
      </c>
      <c r="AJ295" t="b">
        <f t="shared" si="397"/>
        <v>0</v>
      </c>
      <c r="AK295" t="b">
        <f t="shared" si="398"/>
        <v>0</v>
      </c>
      <c r="AL295" t="b">
        <f t="shared" si="399"/>
        <v>0</v>
      </c>
      <c r="AM295" t="b">
        <f t="shared" si="400"/>
        <v>0</v>
      </c>
      <c r="AN295" t="b">
        <f t="shared" si="401"/>
        <v>0</v>
      </c>
      <c r="AO295" t="b">
        <f t="shared" si="402"/>
        <v>0</v>
      </c>
      <c r="AP295" t="b">
        <f t="shared" si="403"/>
        <v>0</v>
      </c>
      <c r="AQ295" t="b">
        <f t="shared" si="404"/>
        <v>0</v>
      </c>
      <c r="AR295" t="b">
        <f t="shared" si="405"/>
        <v>0</v>
      </c>
      <c r="AS295" t="b">
        <f t="shared" si="406"/>
        <v>0</v>
      </c>
      <c r="AT295" t="b">
        <f t="shared" si="407"/>
        <v>0</v>
      </c>
      <c r="AU295" t="b">
        <f t="shared" si="408"/>
        <v>0</v>
      </c>
      <c r="AV295" t="b">
        <f t="shared" si="409"/>
        <v>0</v>
      </c>
      <c r="AW295" t="b">
        <f t="shared" si="410"/>
        <v>0</v>
      </c>
      <c r="AX295" t="b">
        <f t="shared" si="411"/>
        <v>0</v>
      </c>
      <c r="AY295" t="b">
        <f t="shared" si="412"/>
        <v>0</v>
      </c>
      <c r="AZ295" t="b">
        <f t="shared" si="413"/>
        <v>0</v>
      </c>
      <c r="BA295" t="b">
        <f t="shared" si="414"/>
        <v>0</v>
      </c>
      <c r="BB295" t="b">
        <f t="shared" si="415"/>
        <v>0</v>
      </c>
      <c r="BC295" t="b">
        <f t="shared" si="416"/>
        <v>0</v>
      </c>
      <c r="BD295" t="b">
        <f t="shared" si="417"/>
        <v>0</v>
      </c>
      <c r="BE295" t="b">
        <f t="shared" si="418"/>
        <v>0</v>
      </c>
      <c r="BF295" t="b">
        <f t="shared" si="419"/>
        <v>0</v>
      </c>
      <c r="BG295" t="b">
        <f t="shared" si="420"/>
        <v>0</v>
      </c>
      <c r="BH295" t="b">
        <f t="shared" si="421"/>
        <v>0</v>
      </c>
      <c r="BI295" t="b">
        <f t="shared" si="422"/>
        <v>0</v>
      </c>
      <c r="BJ295" t="b">
        <f t="shared" si="423"/>
        <v>0</v>
      </c>
      <c r="BK295" t="b">
        <f t="shared" si="424"/>
        <v>0</v>
      </c>
      <c r="BL295" t="b">
        <f t="shared" si="425"/>
        <v>0</v>
      </c>
      <c r="BM295" t="b">
        <f t="shared" si="426"/>
        <v>0</v>
      </c>
      <c r="BN295" t="b">
        <f t="shared" si="427"/>
        <v>0</v>
      </c>
      <c r="BO295" t="b">
        <f t="shared" si="428"/>
        <v>0</v>
      </c>
      <c r="BP295" t="b">
        <f t="shared" si="429"/>
        <v>0</v>
      </c>
      <c r="BQ295" t="b">
        <f t="shared" si="430"/>
        <v>0</v>
      </c>
      <c r="BR295" t="b">
        <f t="shared" si="431"/>
        <v>0</v>
      </c>
      <c r="BS295" t="b">
        <f t="shared" si="432"/>
        <v>0</v>
      </c>
      <c r="BT295" t="b">
        <f t="shared" si="433"/>
        <v>0</v>
      </c>
      <c r="BU295" t="b">
        <f t="shared" si="434"/>
        <v>0</v>
      </c>
      <c r="BV295" t="b">
        <f t="shared" si="435"/>
        <v>1</v>
      </c>
      <c r="BW295" t="b">
        <f t="shared" si="436"/>
        <v>0</v>
      </c>
      <c r="BX295" t="b">
        <f t="shared" si="437"/>
        <v>0</v>
      </c>
      <c r="BY295" t="b">
        <f t="shared" si="438"/>
        <v>0</v>
      </c>
      <c r="BZ295" t="b">
        <f t="shared" si="439"/>
        <v>0</v>
      </c>
      <c r="CA295" t="b">
        <f t="shared" si="440"/>
        <v>0</v>
      </c>
      <c r="CB295" t="b">
        <f t="shared" si="441"/>
        <v>0</v>
      </c>
      <c r="CC295" t="b">
        <f t="shared" si="442"/>
        <v>0</v>
      </c>
      <c r="CD295" t="b">
        <f t="shared" si="443"/>
        <v>0</v>
      </c>
      <c r="CE295" t="b">
        <f t="shared" si="444"/>
        <v>0</v>
      </c>
      <c r="CF295" t="b">
        <f t="shared" si="445"/>
        <v>0</v>
      </c>
      <c r="CG295" t="b">
        <f t="shared" si="446"/>
        <v>0</v>
      </c>
      <c r="CH295" t="b">
        <f t="shared" si="447"/>
        <v>0</v>
      </c>
      <c r="CI295" t="b">
        <f t="shared" si="448"/>
        <v>0</v>
      </c>
      <c r="CJ295" t="b">
        <f t="shared" si="449"/>
        <v>0</v>
      </c>
      <c r="CK295" t="b">
        <f t="shared" si="450"/>
        <v>0</v>
      </c>
      <c r="CL295" t="b">
        <f t="shared" si="451"/>
        <v>0</v>
      </c>
      <c r="CM295" t="b">
        <f t="shared" si="452"/>
        <v>0</v>
      </c>
      <c r="CN295" t="b">
        <f t="shared" si="453"/>
        <v>0</v>
      </c>
      <c r="CO295" t="b">
        <f t="shared" si="454"/>
        <v>0</v>
      </c>
      <c r="CP295" t="b">
        <f t="shared" si="455"/>
        <v>0</v>
      </c>
      <c r="CQ295" t="b">
        <f t="shared" si="456"/>
        <v>0</v>
      </c>
      <c r="CR295" t="b">
        <f t="shared" si="457"/>
        <v>0</v>
      </c>
      <c r="CS295" t="b">
        <f t="shared" si="458"/>
        <v>0</v>
      </c>
      <c r="CT295" t="b">
        <f t="shared" si="459"/>
        <v>0</v>
      </c>
      <c r="CU295" t="b">
        <f t="shared" si="460"/>
        <v>0</v>
      </c>
      <c r="CV295" t="b">
        <f t="shared" si="461"/>
        <v>0</v>
      </c>
      <c r="CW295" t="b">
        <f t="shared" si="462"/>
        <v>0</v>
      </c>
      <c r="CX295" t="b">
        <f t="shared" si="463"/>
        <v>0</v>
      </c>
      <c r="CY295" t="b">
        <f t="shared" si="464"/>
        <v>0</v>
      </c>
      <c r="CZ295" t="b">
        <f t="shared" si="465"/>
        <v>0</v>
      </c>
      <c r="DA295" t="b">
        <f t="shared" si="466"/>
        <v>0</v>
      </c>
      <c r="DB295" t="b">
        <f t="shared" si="467"/>
        <v>0</v>
      </c>
      <c r="DC295" t="b">
        <f t="shared" si="468"/>
        <v>0</v>
      </c>
      <c r="DD295" t="b">
        <f t="shared" si="469"/>
        <v>0</v>
      </c>
    </row>
    <row r="296" spans="1:108">
      <c r="A296" t="s">
        <v>1345</v>
      </c>
      <c r="B296" t="s">
        <v>1344</v>
      </c>
      <c r="C296" t="s">
        <v>1344</v>
      </c>
      <c r="E296" t="s">
        <v>1040</v>
      </c>
      <c r="F296" t="s">
        <v>1041</v>
      </c>
      <c r="G296" t="s">
        <v>970</v>
      </c>
      <c r="H296" t="s">
        <v>7428</v>
      </c>
      <c r="I296" t="s">
        <v>7418</v>
      </c>
      <c r="J296" t="s">
        <v>204</v>
      </c>
      <c r="K296" t="s">
        <v>205</v>
      </c>
      <c r="L296" t="s">
        <v>6526</v>
      </c>
      <c r="M296" t="s">
        <v>6079</v>
      </c>
      <c r="N296" t="s">
        <v>1346</v>
      </c>
      <c r="O296" t="b">
        <f t="shared" si="376"/>
        <v>1</v>
      </c>
      <c r="P296" t="b">
        <f t="shared" si="377"/>
        <v>0</v>
      </c>
      <c r="Q296" t="b">
        <f t="shared" si="378"/>
        <v>0</v>
      </c>
      <c r="R296" t="b">
        <f t="shared" si="379"/>
        <v>0</v>
      </c>
      <c r="S296" t="b">
        <f t="shared" si="380"/>
        <v>1</v>
      </c>
      <c r="T296" t="b">
        <f t="shared" si="381"/>
        <v>0</v>
      </c>
      <c r="U296" t="b">
        <f t="shared" si="382"/>
        <v>1</v>
      </c>
      <c r="V296" t="b">
        <f t="shared" si="383"/>
        <v>0</v>
      </c>
      <c r="W296" t="b">
        <f t="shared" si="384"/>
        <v>0</v>
      </c>
      <c r="X296" t="b">
        <f t="shared" si="385"/>
        <v>0</v>
      </c>
      <c r="Y296" t="b">
        <f t="shared" si="386"/>
        <v>0</v>
      </c>
      <c r="Z296" t="b">
        <f t="shared" si="387"/>
        <v>0</v>
      </c>
      <c r="AA296" t="b">
        <f t="shared" si="388"/>
        <v>0</v>
      </c>
      <c r="AB296" t="b">
        <f t="shared" si="389"/>
        <v>1</v>
      </c>
      <c r="AC296" t="b">
        <f t="shared" si="390"/>
        <v>0</v>
      </c>
      <c r="AD296" t="b">
        <f t="shared" si="391"/>
        <v>0</v>
      </c>
      <c r="AE296" t="b">
        <f t="shared" si="392"/>
        <v>0</v>
      </c>
      <c r="AF296" t="b">
        <f t="shared" si="393"/>
        <v>0</v>
      </c>
      <c r="AG296" t="b">
        <f t="shared" si="394"/>
        <v>0</v>
      </c>
      <c r="AH296" t="b">
        <f t="shared" si="395"/>
        <v>0</v>
      </c>
      <c r="AI296" t="b">
        <f t="shared" si="396"/>
        <v>0</v>
      </c>
      <c r="AJ296" t="b">
        <f t="shared" si="397"/>
        <v>0</v>
      </c>
      <c r="AK296" t="b">
        <f t="shared" si="398"/>
        <v>0</v>
      </c>
      <c r="AL296" t="b">
        <f t="shared" si="399"/>
        <v>0</v>
      </c>
      <c r="AM296" t="b">
        <f t="shared" si="400"/>
        <v>0</v>
      </c>
      <c r="AN296" t="b">
        <f t="shared" si="401"/>
        <v>0</v>
      </c>
      <c r="AO296" t="b">
        <f t="shared" si="402"/>
        <v>0</v>
      </c>
      <c r="AP296" t="b">
        <f t="shared" si="403"/>
        <v>0</v>
      </c>
      <c r="AQ296" t="b">
        <f t="shared" si="404"/>
        <v>0</v>
      </c>
      <c r="AR296" t="b">
        <f t="shared" si="405"/>
        <v>0</v>
      </c>
      <c r="AS296" t="b">
        <f t="shared" si="406"/>
        <v>0</v>
      </c>
      <c r="AT296" t="b">
        <f t="shared" si="407"/>
        <v>0</v>
      </c>
      <c r="AU296" t="b">
        <f t="shared" si="408"/>
        <v>0</v>
      </c>
      <c r="AV296" t="b">
        <f t="shared" si="409"/>
        <v>0</v>
      </c>
      <c r="AW296" t="b">
        <f t="shared" si="410"/>
        <v>0</v>
      </c>
      <c r="AX296" t="b">
        <f t="shared" si="411"/>
        <v>0</v>
      </c>
      <c r="AY296" t="b">
        <f t="shared" si="412"/>
        <v>0</v>
      </c>
      <c r="AZ296" t="b">
        <f t="shared" si="413"/>
        <v>0</v>
      </c>
      <c r="BA296" t="b">
        <f t="shared" si="414"/>
        <v>0</v>
      </c>
      <c r="BB296" t="b">
        <f t="shared" si="415"/>
        <v>0</v>
      </c>
      <c r="BC296" t="b">
        <f t="shared" si="416"/>
        <v>0</v>
      </c>
      <c r="BD296" t="b">
        <f t="shared" si="417"/>
        <v>0</v>
      </c>
      <c r="BE296" t="b">
        <f t="shared" si="418"/>
        <v>0</v>
      </c>
      <c r="BF296" t="b">
        <f t="shared" si="419"/>
        <v>0</v>
      </c>
      <c r="BG296" t="b">
        <f t="shared" si="420"/>
        <v>0</v>
      </c>
      <c r="BH296" t="b">
        <f t="shared" si="421"/>
        <v>0</v>
      </c>
      <c r="BI296" t="b">
        <f t="shared" si="422"/>
        <v>0</v>
      </c>
      <c r="BJ296" t="b">
        <f t="shared" si="423"/>
        <v>0</v>
      </c>
      <c r="BK296" t="b">
        <f t="shared" si="424"/>
        <v>0</v>
      </c>
      <c r="BL296" t="b">
        <f t="shared" si="425"/>
        <v>0</v>
      </c>
      <c r="BM296" t="b">
        <f t="shared" si="426"/>
        <v>0</v>
      </c>
      <c r="BN296" t="b">
        <f t="shared" si="427"/>
        <v>0</v>
      </c>
      <c r="BO296" t="b">
        <f t="shared" si="428"/>
        <v>0</v>
      </c>
      <c r="BP296" t="b">
        <f t="shared" si="429"/>
        <v>0</v>
      </c>
      <c r="BQ296" t="b">
        <f t="shared" si="430"/>
        <v>0</v>
      </c>
      <c r="BR296" t="b">
        <f t="shared" si="431"/>
        <v>0</v>
      </c>
      <c r="BS296" t="b">
        <f t="shared" si="432"/>
        <v>0</v>
      </c>
      <c r="BT296" t="b">
        <f t="shared" si="433"/>
        <v>0</v>
      </c>
      <c r="BU296" t="b">
        <f t="shared" si="434"/>
        <v>0</v>
      </c>
      <c r="BV296" t="b">
        <f t="shared" si="435"/>
        <v>0</v>
      </c>
      <c r="BW296" t="b">
        <f t="shared" si="436"/>
        <v>0</v>
      </c>
      <c r="BX296" t="b">
        <f t="shared" si="437"/>
        <v>0</v>
      </c>
      <c r="BY296" t="b">
        <f t="shared" si="438"/>
        <v>0</v>
      </c>
      <c r="BZ296" t="b">
        <f t="shared" si="439"/>
        <v>0</v>
      </c>
      <c r="CA296" t="b">
        <f t="shared" si="440"/>
        <v>0</v>
      </c>
      <c r="CB296" t="b">
        <f t="shared" si="441"/>
        <v>0</v>
      </c>
      <c r="CC296" t="b">
        <f t="shared" si="442"/>
        <v>0</v>
      </c>
      <c r="CD296" t="b">
        <f t="shared" si="443"/>
        <v>0</v>
      </c>
      <c r="CE296" t="b">
        <f t="shared" si="444"/>
        <v>0</v>
      </c>
      <c r="CF296" t="b">
        <f t="shared" si="445"/>
        <v>0</v>
      </c>
      <c r="CG296" t="b">
        <f t="shared" si="446"/>
        <v>1</v>
      </c>
      <c r="CH296" t="b">
        <f t="shared" si="447"/>
        <v>0</v>
      </c>
      <c r="CI296" t="b">
        <f t="shared" si="448"/>
        <v>0</v>
      </c>
      <c r="CJ296" t="b">
        <f t="shared" si="449"/>
        <v>0</v>
      </c>
      <c r="CK296" t="b">
        <f t="shared" si="450"/>
        <v>1</v>
      </c>
      <c r="CL296" t="b">
        <f t="shared" si="451"/>
        <v>0</v>
      </c>
      <c r="CM296" t="b">
        <f t="shared" si="452"/>
        <v>0</v>
      </c>
      <c r="CN296" t="b">
        <f t="shared" si="453"/>
        <v>0</v>
      </c>
      <c r="CO296" t="b">
        <f t="shared" si="454"/>
        <v>0</v>
      </c>
      <c r="CP296" t="b">
        <f t="shared" si="455"/>
        <v>0</v>
      </c>
      <c r="CQ296" t="b">
        <f t="shared" si="456"/>
        <v>0</v>
      </c>
      <c r="CR296" t="b">
        <f t="shared" si="457"/>
        <v>0</v>
      </c>
      <c r="CS296" t="b">
        <f t="shared" si="458"/>
        <v>0</v>
      </c>
      <c r="CT296" t="b">
        <f t="shared" si="459"/>
        <v>0</v>
      </c>
      <c r="CU296" t="b">
        <f t="shared" si="460"/>
        <v>0</v>
      </c>
      <c r="CV296" t="b">
        <f t="shared" si="461"/>
        <v>0</v>
      </c>
      <c r="CW296" t="b">
        <f t="shared" si="462"/>
        <v>0</v>
      </c>
      <c r="CX296" t="b">
        <f t="shared" si="463"/>
        <v>0</v>
      </c>
      <c r="CY296" t="b">
        <f t="shared" si="464"/>
        <v>0</v>
      </c>
      <c r="CZ296" t="b">
        <f t="shared" si="465"/>
        <v>0</v>
      </c>
      <c r="DA296" t="b">
        <f t="shared" si="466"/>
        <v>0</v>
      </c>
      <c r="DB296" t="b">
        <f t="shared" si="467"/>
        <v>0</v>
      </c>
      <c r="DC296" t="b">
        <f t="shared" si="468"/>
        <v>0</v>
      </c>
      <c r="DD296" t="b">
        <f t="shared" si="469"/>
        <v>0</v>
      </c>
    </row>
    <row r="297" spans="1:108">
      <c r="A297" t="s">
        <v>1347</v>
      </c>
      <c r="B297" t="s">
        <v>1344</v>
      </c>
      <c r="C297" t="s">
        <v>1344</v>
      </c>
      <c r="E297" t="s">
        <v>1040</v>
      </c>
      <c r="F297" t="s">
        <v>1041</v>
      </c>
      <c r="G297" t="s">
        <v>970</v>
      </c>
      <c r="H297" t="s">
        <v>7428</v>
      </c>
      <c r="I297" t="s">
        <v>7418</v>
      </c>
      <c r="J297" t="s">
        <v>16</v>
      </c>
      <c r="K297" t="s">
        <v>16</v>
      </c>
      <c r="L297" t="s">
        <v>6391</v>
      </c>
      <c r="M297" t="s">
        <v>6079</v>
      </c>
      <c r="N297" t="s">
        <v>1348</v>
      </c>
      <c r="O297" t="b">
        <f t="shared" si="376"/>
        <v>0</v>
      </c>
      <c r="P297" t="b">
        <f t="shared" si="377"/>
        <v>1</v>
      </c>
      <c r="Q297" t="b">
        <f t="shared" si="378"/>
        <v>0</v>
      </c>
      <c r="R297" t="b">
        <f t="shared" si="379"/>
        <v>1</v>
      </c>
      <c r="S297" t="b">
        <f t="shared" si="380"/>
        <v>0</v>
      </c>
      <c r="T297" t="b">
        <f t="shared" si="381"/>
        <v>1</v>
      </c>
      <c r="U297" t="b">
        <f t="shared" si="382"/>
        <v>0</v>
      </c>
      <c r="V297" t="b">
        <f t="shared" si="383"/>
        <v>1</v>
      </c>
      <c r="W297" t="b">
        <f t="shared" si="384"/>
        <v>0</v>
      </c>
      <c r="X297" t="b">
        <f t="shared" si="385"/>
        <v>0</v>
      </c>
      <c r="Y297" t="b">
        <f t="shared" si="386"/>
        <v>0</v>
      </c>
      <c r="Z297" t="b">
        <f t="shared" si="387"/>
        <v>0</v>
      </c>
      <c r="AA297" t="b">
        <f t="shared" si="388"/>
        <v>1</v>
      </c>
      <c r="AB297" t="b">
        <f t="shared" si="389"/>
        <v>0</v>
      </c>
      <c r="AC297" t="b">
        <f t="shared" si="390"/>
        <v>0</v>
      </c>
      <c r="AD297" t="b">
        <f t="shared" si="391"/>
        <v>1</v>
      </c>
      <c r="AE297" t="b">
        <f t="shared" si="392"/>
        <v>0</v>
      </c>
      <c r="AF297" t="b">
        <f t="shared" si="393"/>
        <v>0</v>
      </c>
      <c r="AG297" t="b">
        <f t="shared" si="394"/>
        <v>0</v>
      </c>
      <c r="AH297" t="b">
        <f t="shared" si="395"/>
        <v>0</v>
      </c>
      <c r="AI297" t="b">
        <f t="shared" si="396"/>
        <v>0</v>
      </c>
      <c r="AJ297" t="b">
        <f t="shared" si="397"/>
        <v>0</v>
      </c>
      <c r="AK297" t="b">
        <f t="shared" si="398"/>
        <v>0</v>
      </c>
      <c r="AL297" t="b">
        <f t="shared" si="399"/>
        <v>0</v>
      </c>
      <c r="AM297" t="b">
        <f t="shared" si="400"/>
        <v>1</v>
      </c>
      <c r="AN297" t="b">
        <f t="shared" si="401"/>
        <v>0</v>
      </c>
      <c r="AO297" t="b">
        <f t="shared" si="402"/>
        <v>0</v>
      </c>
      <c r="AP297" t="b">
        <f t="shared" si="403"/>
        <v>0</v>
      </c>
      <c r="AQ297" t="b">
        <f t="shared" si="404"/>
        <v>0</v>
      </c>
      <c r="AR297" t="b">
        <f t="shared" si="405"/>
        <v>0</v>
      </c>
      <c r="AS297" t="b">
        <f t="shared" si="406"/>
        <v>0</v>
      </c>
      <c r="AT297" t="b">
        <f t="shared" si="407"/>
        <v>0</v>
      </c>
      <c r="AU297" t="b">
        <f t="shared" si="408"/>
        <v>0</v>
      </c>
      <c r="AV297" t="b">
        <f t="shared" si="409"/>
        <v>0</v>
      </c>
      <c r="AW297" t="b">
        <f t="shared" si="410"/>
        <v>1</v>
      </c>
      <c r="AX297" t="b">
        <f t="shared" si="411"/>
        <v>0</v>
      </c>
      <c r="AY297" t="b">
        <f t="shared" si="412"/>
        <v>0</v>
      </c>
      <c r="AZ297" t="b">
        <f t="shared" si="413"/>
        <v>0</v>
      </c>
      <c r="BA297" t="b">
        <f t="shared" si="414"/>
        <v>0</v>
      </c>
      <c r="BB297" t="b">
        <f t="shared" si="415"/>
        <v>0</v>
      </c>
      <c r="BC297" t="b">
        <f t="shared" si="416"/>
        <v>0</v>
      </c>
      <c r="BD297" t="b">
        <f t="shared" si="417"/>
        <v>0</v>
      </c>
      <c r="BE297" t="b">
        <f t="shared" si="418"/>
        <v>0</v>
      </c>
      <c r="BF297" t="b">
        <f t="shared" si="419"/>
        <v>0</v>
      </c>
      <c r="BG297" t="b">
        <f t="shared" si="420"/>
        <v>0</v>
      </c>
      <c r="BH297" t="b">
        <f t="shared" si="421"/>
        <v>0</v>
      </c>
      <c r="BI297" t="b">
        <f t="shared" si="422"/>
        <v>0</v>
      </c>
      <c r="BJ297" t="b">
        <f t="shared" si="423"/>
        <v>0</v>
      </c>
      <c r="BK297" t="b">
        <f t="shared" si="424"/>
        <v>0</v>
      </c>
      <c r="BL297" t="b">
        <f t="shared" si="425"/>
        <v>0</v>
      </c>
      <c r="BM297" t="b">
        <f t="shared" si="426"/>
        <v>0</v>
      </c>
      <c r="BN297" t="b">
        <f t="shared" si="427"/>
        <v>0</v>
      </c>
      <c r="BO297" t="b">
        <f t="shared" si="428"/>
        <v>1</v>
      </c>
      <c r="BP297" t="b">
        <f t="shared" si="429"/>
        <v>1</v>
      </c>
      <c r="BQ297" t="b">
        <f t="shared" si="430"/>
        <v>0</v>
      </c>
      <c r="BR297" t="b">
        <f t="shared" si="431"/>
        <v>0</v>
      </c>
      <c r="BS297" t="b">
        <f t="shared" si="432"/>
        <v>0</v>
      </c>
      <c r="BT297" t="b">
        <f t="shared" si="433"/>
        <v>0</v>
      </c>
      <c r="BU297" t="b">
        <f t="shared" si="434"/>
        <v>0</v>
      </c>
      <c r="BV297" t="b">
        <f t="shared" si="435"/>
        <v>0</v>
      </c>
      <c r="BW297" t="b">
        <f t="shared" si="436"/>
        <v>0</v>
      </c>
      <c r="BX297" t="b">
        <f t="shared" si="437"/>
        <v>0</v>
      </c>
      <c r="BY297" t="b">
        <f t="shared" si="438"/>
        <v>0</v>
      </c>
      <c r="BZ297" t="b">
        <f t="shared" si="439"/>
        <v>0</v>
      </c>
      <c r="CA297" t="b">
        <f t="shared" si="440"/>
        <v>0</v>
      </c>
      <c r="CB297" t="b">
        <f t="shared" si="441"/>
        <v>0</v>
      </c>
      <c r="CC297" t="b">
        <f t="shared" si="442"/>
        <v>0</v>
      </c>
      <c r="CD297" t="b">
        <f t="shared" si="443"/>
        <v>0</v>
      </c>
      <c r="CE297" t="b">
        <f t="shared" si="444"/>
        <v>0</v>
      </c>
      <c r="CF297" t="b">
        <f t="shared" si="445"/>
        <v>0</v>
      </c>
      <c r="CG297" t="b">
        <f t="shared" si="446"/>
        <v>0</v>
      </c>
      <c r="CH297" t="b">
        <f t="shared" si="447"/>
        <v>0</v>
      </c>
      <c r="CI297" t="b">
        <f t="shared" si="448"/>
        <v>0</v>
      </c>
      <c r="CJ297" t="b">
        <f t="shared" si="449"/>
        <v>0</v>
      </c>
      <c r="CK297" t="b">
        <f t="shared" si="450"/>
        <v>0</v>
      </c>
      <c r="CL297" t="b">
        <f t="shared" si="451"/>
        <v>0</v>
      </c>
      <c r="CM297" t="b">
        <f t="shared" si="452"/>
        <v>0</v>
      </c>
      <c r="CN297" t="b">
        <f t="shared" si="453"/>
        <v>0</v>
      </c>
      <c r="CO297" t="b">
        <f t="shared" si="454"/>
        <v>0</v>
      </c>
      <c r="CP297" t="b">
        <f t="shared" si="455"/>
        <v>0</v>
      </c>
      <c r="CQ297" t="b">
        <f t="shared" si="456"/>
        <v>0</v>
      </c>
      <c r="CR297" t="b">
        <f t="shared" si="457"/>
        <v>0</v>
      </c>
      <c r="CS297" t="b">
        <f t="shared" si="458"/>
        <v>0</v>
      </c>
      <c r="CT297" t="b">
        <f t="shared" si="459"/>
        <v>0</v>
      </c>
      <c r="CU297" t="b">
        <f t="shared" si="460"/>
        <v>0</v>
      </c>
      <c r="CV297" t="b">
        <f t="shared" si="461"/>
        <v>0</v>
      </c>
      <c r="CW297" t="b">
        <f t="shared" si="462"/>
        <v>0</v>
      </c>
      <c r="CX297" t="b">
        <f t="shared" si="463"/>
        <v>0</v>
      </c>
      <c r="CY297" t="b">
        <f t="shared" si="464"/>
        <v>0</v>
      </c>
      <c r="CZ297" t="b">
        <f t="shared" si="465"/>
        <v>0</v>
      </c>
      <c r="DA297" t="b">
        <f t="shared" si="466"/>
        <v>0</v>
      </c>
      <c r="DB297" t="b">
        <f t="shared" si="467"/>
        <v>0</v>
      </c>
      <c r="DC297" t="b">
        <f t="shared" si="468"/>
        <v>0</v>
      </c>
      <c r="DD297" t="b">
        <f t="shared" si="469"/>
        <v>0</v>
      </c>
    </row>
    <row r="298" spans="1:108">
      <c r="A298" t="s">
        <v>1349</v>
      </c>
      <c r="B298" t="s">
        <v>1344</v>
      </c>
      <c r="C298" t="s">
        <v>1344</v>
      </c>
      <c r="E298" t="s">
        <v>1040</v>
      </c>
      <c r="F298" t="s">
        <v>1041</v>
      </c>
      <c r="G298" t="s">
        <v>970</v>
      </c>
      <c r="H298" t="s">
        <v>7428</v>
      </c>
      <c r="I298" t="s">
        <v>7418</v>
      </c>
      <c r="J298" t="s">
        <v>204</v>
      </c>
      <c r="K298" t="s">
        <v>205</v>
      </c>
      <c r="L298" t="s">
        <v>6527</v>
      </c>
      <c r="M298" t="s">
        <v>6079</v>
      </c>
      <c r="N298" t="s">
        <v>1350</v>
      </c>
      <c r="O298" t="b">
        <f t="shared" si="376"/>
        <v>0</v>
      </c>
      <c r="P298" t="b">
        <f t="shared" si="377"/>
        <v>1</v>
      </c>
      <c r="Q298" t="b">
        <f t="shared" si="378"/>
        <v>1</v>
      </c>
      <c r="R298" t="b">
        <f t="shared" si="379"/>
        <v>1</v>
      </c>
      <c r="S298" t="b">
        <f t="shared" si="380"/>
        <v>1</v>
      </c>
      <c r="T298" t="b">
        <f t="shared" si="381"/>
        <v>1</v>
      </c>
      <c r="U298" t="b">
        <f t="shared" si="382"/>
        <v>1</v>
      </c>
      <c r="V298" t="b">
        <f t="shared" si="383"/>
        <v>0</v>
      </c>
      <c r="W298" t="b">
        <f t="shared" si="384"/>
        <v>0</v>
      </c>
      <c r="X298" t="b">
        <f t="shared" si="385"/>
        <v>1</v>
      </c>
      <c r="Y298" t="b">
        <f t="shared" si="386"/>
        <v>0</v>
      </c>
      <c r="Z298" t="b">
        <f t="shared" si="387"/>
        <v>0</v>
      </c>
      <c r="AA298" t="b">
        <f t="shared" si="388"/>
        <v>0</v>
      </c>
      <c r="AB298" t="b">
        <f t="shared" si="389"/>
        <v>0</v>
      </c>
      <c r="AC298" t="b">
        <f t="shared" si="390"/>
        <v>0</v>
      </c>
      <c r="AD298" t="b">
        <f t="shared" si="391"/>
        <v>1</v>
      </c>
      <c r="AE298" t="b">
        <f t="shared" si="392"/>
        <v>0</v>
      </c>
      <c r="AF298" t="b">
        <f t="shared" si="393"/>
        <v>0</v>
      </c>
      <c r="AG298" t="b">
        <f t="shared" si="394"/>
        <v>0</v>
      </c>
      <c r="AH298" t="b">
        <f t="shared" si="395"/>
        <v>1</v>
      </c>
      <c r="AI298" t="b">
        <f t="shared" si="396"/>
        <v>1</v>
      </c>
      <c r="AJ298" t="b">
        <f t="shared" si="397"/>
        <v>0</v>
      </c>
      <c r="AK298" t="b">
        <f t="shared" si="398"/>
        <v>0</v>
      </c>
      <c r="AL298" t="b">
        <f t="shared" si="399"/>
        <v>0</v>
      </c>
      <c r="AM298" t="b">
        <f t="shared" si="400"/>
        <v>0</v>
      </c>
      <c r="AN298" t="b">
        <f t="shared" si="401"/>
        <v>0</v>
      </c>
      <c r="AO298" t="b">
        <f t="shared" si="402"/>
        <v>0</v>
      </c>
      <c r="AP298" t="b">
        <f t="shared" si="403"/>
        <v>0</v>
      </c>
      <c r="AQ298" t="b">
        <f t="shared" si="404"/>
        <v>0</v>
      </c>
      <c r="AR298" t="b">
        <f t="shared" si="405"/>
        <v>0</v>
      </c>
      <c r="AS298" t="b">
        <f t="shared" si="406"/>
        <v>0</v>
      </c>
      <c r="AT298" t="b">
        <f t="shared" si="407"/>
        <v>0</v>
      </c>
      <c r="AU298" t="b">
        <f t="shared" si="408"/>
        <v>0</v>
      </c>
      <c r="AV298" t="b">
        <f t="shared" si="409"/>
        <v>0</v>
      </c>
      <c r="AW298" t="b">
        <f t="shared" si="410"/>
        <v>0</v>
      </c>
      <c r="AX298" t="b">
        <f t="shared" si="411"/>
        <v>0</v>
      </c>
      <c r="AY298" t="b">
        <f t="shared" si="412"/>
        <v>0</v>
      </c>
      <c r="AZ298" t="b">
        <f t="shared" si="413"/>
        <v>0</v>
      </c>
      <c r="BA298" t="b">
        <f t="shared" si="414"/>
        <v>0</v>
      </c>
      <c r="BB298" t="b">
        <f t="shared" si="415"/>
        <v>0</v>
      </c>
      <c r="BC298" t="b">
        <f t="shared" si="416"/>
        <v>0</v>
      </c>
      <c r="BD298" t="b">
        <f t="shared" si="417"/>
        <v>0</v>
      </c>
      <c r="BE298" t="b">
        <f t="shared" si="418"/>
        <v>0</v>
      </c>
      <c r="BF298" t="b">
        <f t="shared" si="419"/>
        <v>0</v>
      </c>
      <c r="BG298" t="b">
        <f t="shared" si="420"/>
        <v>1</v>
      </c>
      <c r="BH298" t="b">
        <f t="shared" si="421"/>
        <v>0</v>
      </c>
      <c r="BI298" t="b">
        <f t="shared" si="422"/>
        <v>0</v>
      </c>
      <c r="BJ298" t="b">
        <f t="shared" si="423"/>
        <v>0</v>
      </c>
      <c r="BK298" t="b">
        <f t="shared" si="424"/>
        <v>0</v>
      </c>
      <c r="BL298" t="b">
        <f t="shared" si="425"/>
        <v>0</v>
      </c>
      <c r="BM298" t="b">
        <f t="shared" si="426"/>
        <v>1</v>
      </c>
      <c r="BN298" t="b">
        <f t="shared" si="427"/>
        <v>0</v>
      </c>
      <c r="BO298" t="b">
        <f t="shared" si="428"/>
        <v>0</v>
      </c>
      <c r="BP298" t="b">
        <f t="shared" si="429"/>
        <v>0</v>
      </c>
      <c r="BQ298" t="b">
        <f t="shared" si="430"/>
        <v>0</v>
      </c>
      <c r="BR298" t="b">
        <f t="shared" si="431"/>
        <v>0</v>
      </c>
      <c r="BS298" t="b">
        <f t="shared" si="432"/>
        <v>0</v>
      </c>
      <c r="BT298" t="b">
        <f t="shared" si="433"/>
        <v>0</v>
      </c>
      <c r="BU298" t="b">
        <f t="shared" si="434"/>
        <v>0</v>
      </c>
      <c r="BV298" t="b">
        <f t="shared" si="435"/>
        <v>1</v>
      </c>
      <c r="BW298" t="b">
        <f t="shared" si="436"/>
        <v>1</v>
      </c>
      <c r="BX298" t="b">
        <f t="shared" si="437"/>
        <v>0</v>
      </c>
      <c r="BY298" t="b">
        <f t="shared" si="438"/>
        <v>0</v>
      </c>
      <c r="BZ298" t="b">
        <f t="shared" si="439"/>
        <v>0</v>
      </c>
      <c r="CA298" t="b">
        <f t="shared" si="440"/>
        <v>0</v>
      </c>
      <c r="CB298" t="b">
        <f t="shared" si="441"/>
        <v>0</v>
      </c>
      <c r="CC298" t="b">
        <f t="shared" si="442"/>
        <v>1</v>
      </c>
      <c r="CD298" t="b">
        <f t="shared" si="443"/>
        <v>0</v>
      </c>
      <c r="CE298" t="b">
        <f t="shared" si="444"/>
        <v>0</v>
      </c>
      <c r="CF298" t="b">
        <f t="shared" si="445"/>
        <v>0</v>
      </c>
      <c r="CG298" t="b">
        <f t="shared" si="446"/>
        <v>0</v>
      </c>
      <c r="CH298" t="b">
        <f t="shared" si="447"/>
        <v>0</v>
      </c>
      <c r="CI298" t="b">
        <f t="shared" si="448"/>
        <v>0</v>
      </c>
      <c r="CJ298" t="b">
        <f t="shared" si="449"/>
        <v>0</v>
      </c>
      <c r="CK298" t="b">
        <f t="shared" si="450"/>
        <v>0</v>
      </c>
      <c r="CL298" t="b">
        <f t="shared" si="451"/>
        <v>0</v>
      </c>
      <c r="CM298" t="b">
        <f t="shared" si="452"/>
        <v>0</v>
      </c>
      <c r="CN298" t="b">
        <f t="shared" si="453"/>
        <v>0</v>
      </c>
      <c r="CO298" t="b">
        <f t="shared" si="454"/>
        <v>0</v>
      </c>
      <c r="CP298" t="b">
        <f t="shared" si="455"/>
        <v>0</v>
      </c>
      <c r="CQ298" t="b">
        <f t="shared" si="456"/>
        <v>0</v>
      </c>
      <c r="CR298" t="b">
        <f t="shared" si="457"/>
        <v>0</v>
      </c>
      <c r="CS298" t="b">
        <f t="shared" si="458"/>
        <v>0</v>
      </c>
      <c r="CT298" t="b">
        <f t="shared" si="459"/>
        <v>0</v>
      </c>
      <c r="CU298" t="b">
        <f t="shared" si="460"/>
        <v>0</v>
      </c>
      <c r="CV298" t="b">
        <f t="shared" si="461"/>
        <v>0</v>
      </c>
      <c r="CW298" t="b">
        <f t="shared" si="462"/>
        <v>0</v>
      </c>
      <c r="CX298" t="b">
        <f t="shared" si="463"/>
        <v>0</v>
      </c>
      <c r="CY298" t="b">
        <f t="shared" si="464"/>
        <v>0</v>
      </c>
      <c r="CZ298" t="b">
        <f t="shared" si="465"/>
        <v>0</v>
      </c>
      <c r="DA298" t="b">
        <f t="shared" si="466"/>
        <v>0</v>
      </c>
      <c r="DB298" t="b">
        <f t="shared" si="467"/>
        <v>0</v>
      </c>
      <c r="DC298" t="b">
        <f t="shared" si="468"/>
        <v>0</v>
      </c>
      <c r="DD298" t="b">
        <f t="shared" si="469"/>
        <v>0</v>
      </c>
    </row>
    <row r="299" spans="1:108">
      <c r="A299" t="s">
        <v>1351</v>
      </c>
      <c r="B299" t="s">
        <v>1344</v>
      </c>
      <c r="C299" t="s">
        <v>1344</v>
      </c>
      <c r="E299" t="s">
        <v>1040</v>
      </c>
      <c r="F299" t="s">
        <v>1041</v>
      </c>
      <c r="G299" t="s">
        <v>970</v>
      </c>
      <c r="H299" t="s">
        <v>7428</v>
      </c>
      <c r="I299" t="s">
        <v>7418</v>
      </c>
      <c r="J299" t="s">
        <v>124</v>
      </c>
      <c r="K299" t="s">
        <v>16</v>
      </c>
      <c r="L299" t="s">
        <v>6528</v>
      </c>
      <c r="M299" t="s">
        <v>6079</v>
      </c>
      <c r="N299" t="s">
        <v>63</v>
      </c>
      <c r="O299" t="b">
        <f t="shared" si="376"/>
        <v>0</v>
      </c>
      <c r="P299" t="b">
        <f t="shared" si="377"/>
        <v>1</v>
      </c>
      <c r="Q299" t="b">
        <f t="shared" si="378"/>
        <v>0</v>
      </c>
      <c r="R299" t="b">
        <f t="shared" si="379"/>
        <v>0</v>
      </c>
      <c r="S299" t="b">
        <f t="shared" si="380"/>
        <v>0</v>
      </c>
      <c r="T299" t="b">
        <f t="shared" si="381"/>
        <v>1</v>
      </c>
      <c r="U299" t="b">
        <f t="shared" si="382"/>
        <v>0</v>
      </c>
      <c r="V299" t="b">
        <f t="shared" si="383"/>
        <v>0</v>
      </c>
      <c r="W299" t="b">
        <f t="shared" si="384"/>
        <v>0</v>
      </c>
      <c r="X299" t="b">
        <f t="shared" si="385"/>
        <v>0</v>
      </c>
      <c r="Y299" t="b">
        <f t="shared" si="386"/>
        <v>0</v>
      </c>
      <c r="Z299" t="b">
        <f t="shared" si="387"/>
        <v>0</v>
      </c>
      <c r="AA299" t="b">
        <f t="shared" si="388"/>
        <v>0</v>
      </c>
      <c r="AB299" t="b">
        <f t="shared" si="389"/>
        <v>0</v>
      </c>
      <c r="AC299" t="b">
        <f t="shared" si="390"/>
        <v>0</v>
      </c>
      <c r="AD299" t="b">
        <f t="shared" si="391"/>
        <v>0</v>
      </c>
      <c r="AE299" t="b">
        <f t="shared" si="392"/>
        <v>0</v>
      </c>
      <c r="AF299" t="b">
        <f t="shared" si="393"/>
        <v>0</v>
      </c>
      <c r="AG299" t="b">
        <f t="shared" si="394"/>
        <v>0</v>
      </c>
      <c r="AH299" t="b">
        <f t="shared" si="395"/>
        <v>0</v>
      </c>
      <c r="AI299" t="b">
        <f t="shared" si="396"/>
        <v>0</v>
      </c>
      <c r="AJ299" t="b">
        <f t="shared" si="397"/>
        <v>0</v>
      </c>
      <c r="AK299" t="b">
        <f t="shared" si="398"/>
        <v>0</v>
      </c>
      <c r="AL299" t="b">
        <f t="shared" si="399"/>
        <v>0</v>
      </c>
      <c r="AM299" t="b">
        <f t="shared" si="400"/>
        <v>0</v>
      </c>
      <c r="AN299" t="b">
        <f t="shared" si="401"/>
        <v>0</v>
      </c>
      <c r="AO299" t="b">
        <f t="shared" si="402"/>
        <v>0</v>
      </c>
      <c r="AP299" t="b">
        <f t="shared" si="403"/>
        <v>0</v>
      </c>
      <c r="AQ299" t="b">
        <f t="shared" si="404"/>
        <v>0</v>
      </c>
      <c r="AR299" t="b">
        <f t="shared" si="405"/>
        <v>0</v>
      </c>
      <c r="AS299" t="b">
        <f t="shared" si="406"/>
        <v>0</v>
      </c>
      <c r="AT299" t="b">
        <f t="shared" si="407"/>
        <v>0</v>
      </c>
      <c r="AU299" t="b">
        <f t="shared" si="408"/>
        <v>0</v>
      </c>
      <c r="AV299" t="b">
        <f t="shared" si="409"/>
        <v>0</v>
      </c>
      <c r="AW299" t="b">
        <f t="shared" si="410"/>
        <v>0</v>
      </c>
      <c r="AX299" t="b">
        <f t="shared" si="411"/>
        <v>0</v>
      </c>
      <c r="AY299" t="b">
        <f t="shared" si="412"/>
        <v>0</v>
      </c>
      <c r="AZ299" t="b">
        <f t="shared" si="413"/>
        <v>0</v>
      </c>
      <c r="BA299" t="b">
        <f t="shared" si="414"/>
        <v>0</v>
      </c>
      <c r="BB299" t="b">
        <f t="shared" si="415"/>
        <v>0</v>
      </c>
      <c r="BC299" t="b">
        <f t="shared" si="416"/>
        <v>0</v>
      </c>
      <c r="BD299" t="b">
        <f t="shared" si="417"/>
        <v>0</v>
      </c>
      <c r="BE299" t="b">
        <f t="shared" si="418"/>
        <v>0</v>
      </c>
      <c r="BF299" t="b">
        <f t="shared" si="419"/>
        <v>0</v>
      </c>
      <c r="BG299" t="b">
        <f t="shared" si="420"/>
        <v>0</v>
      </c>
      <c r="BH299" t="b">
        <f t="shared" si="421"/>
        <v>0</v>
      </c>
      <c r="BI299" t="b">
        <f t="shared" si="422"/>
        <v>0</v>
      </c>
      <c r="BJ299" t="b">
        <f t="shared" si="423"/>
        <v>0</v>
      </c>
      <c r="BK299" t="b">
        <f t="shared" si="424"/>
        <v>0</v>
      </c>
      <c r="BL299" t="b">
        <f t="shared" si="425"/>
        <v>0</v>
      </c>
      <c r="BM299" t="b">
        <f t="shared" si="426"/>
        <v>0</v>
      </c>
      <c r="BN299" t="b">
        <f t="shared" si="427"/>
        <v>0</v>
      </c>
      <c r="BO299" t="b">
        <f t="shared" si="428"/>
        <v>0</v>
      </c>
      <c r="BP299" t="b">
        <f t="shared" si="429"/>
        <v>1</v>
      </c>
      <c r="BQ299" t="b">
        <f t="shared" si="430"/>
        <v>0</v>
      </c>
      <c r="BR299" t="b">
        <f t="shared" si="431"/>
        <v>0</v>
      </c>
      <c r="BS299" t="b">
        <f t="shared" si="432"/>
        <v>0</v>
      </c>
      <c r="BT299" t="b">
        <f t="shared" si="433"/>
        <v>0</v>
      </c>
      <c r="BU299" t="b">
        <f t="shared" si="434"/>
        <v>0</v>
      </c>
      <c r="BV299" t="b">
        <f t="shared" si="435"/>
        <v>0</v>
      </c>
      <c r="BW299" t="b">
        <f t="shared" si="436"/>
        <v>0</v>
      </c>
      <c r="BX299" t="b">
        <f t="shared" si="437"/>
        <v>0</v>
      </c>
      <c r="BY299" t="b">
        <f t="shared" si="438"/>
        <v>0</v>
      </c>
      <c r="BZ299" t="b">
        <f t="shared" si="439"/>
        <v>0</v>
      </c>
      <c r="CA299" t="b">
        <f t="shared" si="440"/>
        <v>0</v>
      </c>
      <c r="CB299" t="b">
        <f t="shared" si="441"/>
        <v>0</v>
      </c>
      <c r="CC299" t="b">
        <f t="shared" si="442"/>
        <v>0</v>
      </c>
      <c r="CD299" t="b">
        <f t="shared" si="443"/>
        <v>0</v>
      </c>
      <c r="CE299" t="b">
        <f t="shared" si="444"/>
        <v>0</v>
      </c>
      <c r="CF299" t="b">
        <f t="shared" si="445"/>
        <v>0</v>
      </c>
      <c r="CG299" t="b">
        <f t="shared" si="446"/>
        <v>0</v>
      </c>
      <c r="CH299" t="b">
        <f t="shared" si="447"/>
        <v>0</v>
      </c>
      <c r="CI299" t="b">
        <f t="shared" si="448"/>
        <v>0</v>
      </c>
      <c r="CJ299" t="b">
        <f t="shared" si="449"/>
        <v>0</v>
      </c>
      <c r="CK299" t="b">
        <f t="shared" si="450"/>
        <v>0</v>
      </c>
      <c r="CL299" t="b">
        <f t="shared" si="451"/>
        <v>0</v>
      </c>
      <c r="CM299" t="b">
        <f t="shared" si="452"/>
        <v>0</v>
      </c>
      <c r="CN299" t="b">
        <f t="shared" si="453"/>
        <v>0</v>
      </c>
      <c r="CO299" t="b">
        <f t="shared" si="454"/>
        <v>0</v>
      </c>
      <c r="CP299" t="b">
        <f t="shared" si="455"/>
        <v>0</v>
      </c>
      <c r="CQ299" t="b">
        <f t="shared" si="456"/>
        <v>0</v>
      </c>
      <c r="CR299" t="b">
        <f t="shared" si="457"/>
        <v>0</v>
      </c>
      <c r="CS299" t="b">
        <f t="shared" si="458"/>
        <v>0</v>
      </c>
      <c r="CT299" t="b">
        <f t="shared" si="459"/>
        <v>0</v>
      </c>
      <c r="CU299" t="b">
        <f t="shared" si="460"/>
        <v>0</v>
      </c>
      <c r="CV299" t="b">
        <f t="shared" si="461"/>
        <v>0</v>
      </c>
      <c r="CW299" t="b">
        <f t="shared" si="462"/>
        <v>0</v>
      </c>
      <c r="CX299" t="b">
        <f t="shared" si="463"/>
        <v>0</v>
      </c>
      <c r="CY299" t="b">
        <f t="shared" si="464"/>
        <v>0</v>
      </c>
      <c r="CZ299" t="b">
        <f t="shared" si="465"/>
        <v>0</v>
      </c>
      <c r="DA299" t="b">
        <f t="shared" si="466"/>
        <v>0</v>
      </c>
      <c r="DB299" t="b">
        <f t="shared" si="467"/>
        <v>0</v>
      </c>
      <c r="DC299" t="b">
        <f t="shared" si="468"/>
        <v>0</v>
      </c>
      <c r="DD299" t="b">
        <f t="shared" si="469"/>
        <v>0</v>
      </c>
    </row>
    <row r="300" spans="1:108">
      <c r="A300" t="s">
        <v>1352</v>
      </c>
      <c r="B300" t="s">
        <v>1344</v>
      </c>
      <c r="C300" t="s">
        <v>1344</v>
      </c>
      <c r="E300" t="s">
        <v>1040</v>
      </c>
      <c r="F300" t="s">
        <v>1041</v>
      </c>
      <c r="G300" t="s">
        <v>970</v>
      </c>
      <c r="H300" t="s">
        <v>7428</v>
      </c>
      <c r="I300" t="s">
        <v>7418</v>
      </c>
      <c r="J300" t="s">
        <v>362</v>
      </c>
      <c r="K300" t="s">
        <v>136</v>
      </c>
      <c r="L300" t="s">
        <v>6529</v>
      </c>
      <c r="M300" t="s">
        <v>6079</v>
      </c>
      <c r="N300" t="s">
        <v>77</v>
      </c>
      <c r="O300" t="b">
        <f t="shared" si="376"/>
        <v>1</v>
      </c>
      <c r="P300" t="b">
        <f t="shared" si="377"/>
        <v>0</v>
      </c>
      <c r="Q300" t="b">
        <f t="shared" si="378"/>
        <v>0</v>
      </c>
      <c r="R300" t="b">
        <f t="shared" si="379"/>
        <v>0</v>
      </c>
      <c r="S300" t="b">
        <f t="shared" si="380"/>
        <v>0</v>
      </c>
      <c r="T300" t="b">
        <f t="shared" si="381"/>
        <v>0</v>
      </c>
      <c r="U300" t="b">
        <f t="shared" si="382"/>
        <v>0</v>
      </c>
      <c r="V300" t="b">
        <f t="shared" si="383"/>
        <v>0</v>
      </c>
      <c r="W300" t="b">
        <f t="shared" si="384"/>
        <v>0</v>
      </c>
      <c r="X300" t="b">
        <f t="shared" si="385"/>
        <v>1</v>
      </c>
      <c r="Y300" t="b">
        <f t="shared" si="386"/>
        <v>0</v>
      </c>
      <c r="Z300" t="b">
        <f t="shared" si="387"/>
        <v>0</v>
      </c>
      <c r="AA300" t="b">
        <f t="shared" si="388"/>
        <v>0</v>
      </c>
      <c r="AB300" t="b">
        <f t="shared" si="389"/>
        <v>0</v>
      </c>
      <c r="AC300" t="b">
        <f t="shared" si="390"/>
        <v>0</v>
      </c>
      <c r="AD300" t="b">
        <f t="shared" si="391"/>
        <v>0</v>
      </c>
      <c r="AE300" t="b">
        <f t="shared" si="392"/>
        <v>0</v>
      </c>
      <c r="AF300" t="b">
        <f t="shared" si="393"/>
        <v>0</v>
      </c>
      <c r="AG300" t="b">
        <f t="shared" si="394"/>
        <v>0</v>
      </c>
      <c r="AH300" t="b">
        <f t="shared" si="395"/>
        <v>0</v>
      </c>
      <c r="AI300" t="b">
        <f t="shared" si="396"/>
        <v>0</v>
      </c>
      <c r="AJ300" t="b">
        <f t="shared" si="397"/>
        <v>0</v>
      </c>
      <c r="AK300" t="b">
        <f t="shared" si="398"/>
        <v>0</v>
      </c>
      <c r="AL300" t="b">
        <f t="shared" si="399"/>
        <v>0</v>
      </c>
      <c r="AM300" t="b">
        <f t="shared" si="400"/>
        <v>0</v>
      </c>
      <c r="AN300" t="b">
        <f t="shared" si="401"/>
        <v>0</v>
      </c>
      <c r="AO300" t="b">
        <f t="shared" si="402"/>
        <v>0</v>
      </c>
      <c r="AP300" t="b">
        <f t="shared" si="403"/>
        <v>0</v>
      </c>
      <c r="AQ300" t="b">
        <f t="shared" si="404"/>
        <v>0</v>
      </c>
      <c r="AR300" t="b">
        <f t="shared" si="405"/>
        <v>0</v>
      </c>
      <c r="AS300" t="b">
        <f t="shared" si="406"/>
        <v>0</v>
      </c>
      <c r="AT300" t="b">
        <f t="shared" si="407"/>
        <v>0</v>
      </c>
      <c r="AU300" t="b">
        <f t="shared" si="408"/>
        <v>0</v>
      </c>
      <c r="AV300" t="b">
        <f t="shared" si="409"/>
        <v>0</v>
      </c>
      <c r="AW300" t="b">
        <f t="shared" si="410"/>
        <v>0</v>
      </c>
      <c r="AX300" t="b">
        <f t="shared" si="411"/>
        <v>0</v>
      </c>
      <c r="AY300" t="b">
        <f t="shared" si="412"/>
        <v>0</v>
      </c>
      <c r="AZ300" t="b">
        <f t="shared" si="413"/>
        <v>0</v>
      </c>
      <c r="BA300" t="b">
        <f t="shared" si="414"/>
        <v>0</v>
      </c>
      <c r="BB300" t="b">
        <f t="shared" si="415"/>
        <v>0</v>
      </c>
      <c r="BC300" t="b">
        <f t="shared" si="416"/>
        <v>0</v>
      </c>
      <c r="BD300" t="b">
        <f t="shared" si="417"/>
        <v>0</v>
      </c>
      <c r="BE300" t="b">
        <f t="shared" si="418"/>
        <v>0</v>
      </c>
      <c r="BF300" t="b">
        <f t="shared" si="419"/>
        <v>0</v>
      </c>
      <c r="BG300" t="b">
        <f t="shared" si="420"/>
        <v>0</v>
      </c>
      <c r="BH300" t="b">
        <f t="shared" si="421"/>
        <v>0</v>
      </c>
      <c r="BI300" t="b">
        <f t="shared" si="422"/>
        <v>0</v>
      </c>
      <c r="BJ300" t="b">
        <f t="shared" si="423"/>
        <v>0</v>
      </c>
      <c r="BK300" t="b">
        <f t="shared" si="424"/>
        <v>0</v>
      </c>
      <c r="BL300" t="b">
        <f t="shared" si="425"/>
        <v>0</v>
      </c>
      <c r="BM300" t="b">
        <f t="shared" si="426"/>
        <v>0</v>
      </c>
      <c r="BN300" t="b">
        <f t="shared" si="427"/>
        <v>0</v>
      </c>
      <c r="BO300" t="b">
        <f t="shared" si="428"/>
        <v>0</v>
      </c>
      <c r="BP300" t="b">
        <f t="shared" si="429"/>
        <v>0</v>
      </c>
      <c r="BQ300" t="b">
        <f t="shared" si="430"/>
        <v>0</v>
      </c>
      <c r="BR300" t="b">
        <f t="shared" si="431"/>
        <v>0</v>
      </c>
      <c r="BS300" t="b">
        <f t="shared" si="432"/>
        <v>0</v>
      </c>
      <c r="BT300" t="b">
        <f t="shared" si="433"/>
        <v>0</v>
      </c>
      <c r="BU300" t="b">
        <f t="shared" si="434"/>
        <v>0</v>
      </c>
      <c r="BV300" t="b">
        <f t="shared" si="435"/>
        <v>0</v>
      </c>
      <c r="BW300" t="b">
        <f t="shared" si="436"/>
        <v>0</v>
      </c>
      <c r="BX300" t="b">
        <f t="shared" si="437"/>
        <v>0</v>
      </c>
      <c r="BY300" t="b">
        <f t="shared" si="438"/>
        <v>0</v>
      </c>
      <c r="BZ300" t="b">
        <f t="shared" si="439"/>
        <v>0</v>
      </c>
      <c r="CA300" t="b">
        <f t="shared" si="440"/>
        <v>0</v>
      </c>
      <c r="CB300" t="b">
        <f t="shared" si="441"/>
        <v>0</v>
      </c>
      <c r="CC300" t="b">
        <f t="shared" si="442"/>
        <v>0</v>
      </c>
      <c r="CD300" t="b">
        <f t="shared" si="443"/>
        <v>1</v>
      </c>
      <c r="CE300" t="b">
        <f t="shared" si="444"/>
        <v>0</v>
      </c>
      <c r="CF300" t="b">
        <f t="shared" si="445"/>
        <v>0</v>
      </c>
      <c r="CG300" t="b">
        <f t="shared" si="446"/>
        <v>0</v>
      </c>
      <c r="CH300" t="b">
        <f t="shared" si="447"/>
        <v>0</v>
      </c>
      <c r="CI300" t="b">
        <f t="shared" si="448"/>
        <v>0</v>
      </c>
      <c r="CJ300" t="b">
        <f t="shared" si="449"/>
        <v>0</v>
      </c>
      <c r="CK300" t="b">
        <f t="shared" si="450"/>
        <v>0</v>
      </c>
      <c r="CL300" t="b">
        <f t="shared" si="451"/>
        <v>0</v>
      </c>
      <c r="CM300" t="b">
        <f t="shared" si="452"/>
        <v>0</v>
      </c>
      <c r="CN300" t="b">
        <f t="shared" si="453"/>
        <v>0</v>
      </c>
      <c r="CO300" t="b">
        <f t="shared" si="454"/>
        <v>0</v>
      </c>
      <c r="CP300" t="b">
        <f t="shared" si="455"/>
        <v>0</v>
      </c>
      <c r="CQ300" t="b">
        <f t="shared" si="456"/>
        <v>0</v>
      </c>
      <c r="CR300" t="b">
        <f t="shared" si="457"/>
        <v>0</v>
      </c>
      <c r="CS300" t="b">
        <f t="shared" si="458"/>
        <v>0</v>
      </c>
      <c r="CT300" t="b">
        <f t="shared" si="459"/>
        <v>0</v>
      </c>
      <c r="CU300" t="b">
        <f t="shared" si="460"/>
        <v>0</v>
      </c>
      <c r="CV300" t="b">
        <f t="shared" si="461"/>
        <v>0</v>
      </c>
      <c r="CW300" t="b">
        <f t="shared" si="462"/>
        <v>0</v>
      </c>
      <c r="CX300" t="b">
        <f t="shared" si="463"/>
        <v>0</v>
      </c>
      <c r="CY300" t="b">
        <f t="shared" si="464"/>
        <v>0</v>
      </c>
      <c r="CZ300" t="b">
        <f t="shared" si="465"/>
        <v>0</v>
      </c>
      <c r="DA300" t="b">
        <f t="shared" si="466"/>
        <v>0</v>
      </c>
      <c r="DB300" t="b">
        <f t="shared" si="467"/>
        <v>0</v>
      </c>
      <c r="DC300" t="b">
        <f t="shared" si="468"/>
        <v>0</v>
      </c>
      <c r="DD300" t="b">
        <f t="shared" si="469"/>
        <v>0</v>
      </c>
    </row>
    <row r="301" spans="1:108">
      <c r="A301" t="s">
        <v>1353</v>
      </c>
      <c r="B301" t="s">
        <v>1344</v>
      </c>
      <c r="C301" t="s">
        <v>1344</v>
      </c>
      <c r="E301" t="s">
        <v>1040</v>
      </c>
      <c r="F301" t="s">
        <v>1041</v>
      </c>
      <c r="G301" t="s">
        <v>970</v>
      </c>
      <c r="H301" t="s">
        <v>7428</v>
      </c>
      <c r="I301" t="s">
        <v>7418</v>
      </c>
      <c r="J301" t="s">
        <v>1168</v>
      </c>
      <c r="K301" t="s">
        <v>136</v>
      </c>
      <c r="L301" t="s">
        <v>6530</v>
      </c>
      <c r="M301" t="s">
        <v>6079</v>
      </c>
      <c r="N301" t="s">
        <v>1354</v>
      </c>
      <c r="O301" t="b">
        <f t="shared" si="376"/>
        <v>1</v>
      </c>
      <c r="P301" t="b">
        <f t="shared" si="377"/>
        <v>1</v>
      </c>
      <c r="Q301" t="b">
        <f t="shared" si="378"/>
        <v>0</v>
      </c>
      <c r="R301" t="b">
        <f t="shared" si="379"/>
        <v>0</v>
      </c>
      <c r="S301" t="b">
        <f t="shared" si="380"/>
        <v>1</v>
      </c>
      <c r="T301" t="b">
        <f t="shared" si="381"/>
        <v>0</v>
      </c>
      <c r="U301" t="b">
        <f t="shared" si="382"/>
        <v>1</v>
      </c>
      <c r="V301" t="b">
        <f t="shared" si="383"/>
        <v>0</v>
      </c>
      <c r="W301" t="b">
        <f t="shared" si="384"/>
        <v>0</v>
      </c>
      <c r="X301" t="b">
        <f t="shared" si="385"/>
        <v>0</v>
      </c>
      <c r="Y301" t="b">
        <f t="shared" si="386"/>
        <v>1</v>
      </c>
      <c r="Z301" t="b">
        <f t="shared" si="387"/>
        <v>0</v>
      </c>
      <c r="AA301" t="b">
        <f t="shared" si="388"/>
        <v>0</v>
      </c>
      <c r="AB301" t="b">
        <f t="shared" si="389"/>
        <v>1</v>
      </c>
      <c r="AC301" t="b">
        <f t="shared" si="390"/>
        <v>0</v>
      </c>
      <c r="AD301" t="b">
        <f t="shared" si="391"/>
        <v>0</v>
      </c>
      <c r="AE301" t="b">
        <f t="shared" si="392"/>
        <v>0</v>
      </c>
      <c r="AF301" t="b">
        <f t="shared" si="393"/>
        <v>0</v>
      </c>
      <c r="AG301" t="b">
        <f t="shared" si="394"/>
        <v>1</v>
      </c>
      <c r="AH301" t="b">
        <f t="shared" si="395"/>
        <v>0</v>
      </c>
      <c r="AI301" t="b">
        <f t="shared" si="396"/>
        <v>0</v>
      </c>
      <c r="AJ301" t="b">
        <f t="shared" si="397"/>
        <v>0</v>
      </c>
      <c r="AK301" t="b">
        <f t="shared" si="398"/>
        <v>0</v>
      </c>
      <c r="AL301" t="b">
        <f t="shared" si="399"/>
        <v>0</v>
      </c>
      <c r="AM301" t="b">
        <f t="shared" si="400"/>
        <v>0</v>
      </c>
      <c r="AN301" t="b">
        <f t="shared" si="401"/>
        <v>0</v>
      </c>
      <c r="AO301" t="b">
        <f t="shared" si="402"/>
        <v>0</v>
      </c>
      <c r="AP301" t="b">
        <f t="shared" si="403"/>
        <v>0</v>
      </c>
      <c r="AQ301" t="b">
        <f t="shared" si="404"/>
        <v>0</v>
      </c>
      <c r="AR301" t="b">
        <f t="shared" si="405"/>
        <v>0</v>
      </c>
      <c r="AS301" t="b">
        <f t="shared" si="406"/>
        <v>0</v>
      </c>
      <c r="AT301" t="b">
        <f t="shared" si="407"/>
        <v>0</v>
      </c>
      <c r="AU301" t="b">
        <f t="shared" si="408"/>
        <v>0</v>
      </c>
      <c r="AV301" t="b">
        <f t="shared" si="409"/>
        <v>0</v>
      </c>
      <c r="AW301" t="b">
        <f t="shared" si="410"/>
        <v>0</v>
      </c>
      <c r="AX301" t="b">
        <f t="shared" si="411"/>
        <v>0</v>
      </c>
      <c r="AY301" t="b">
        <f t="shared" si="412"/>
        <v>0</v>
      </c>
      <c r="AZ301" t="b">
        <f t="shared" si="413"/>
        <v>0</v>
      </c>
      <c r="BA301" t="b">
        <f t="shared" si="414"/>
        <v>0</v>
      </c>
      <c r="BB301" t="b">
        <f t="shared" si="415"/>
        <v>0</v>
      </c>
      <c r="BC301" t="b">
        <f t="shared" si="416"/>
        <v>0</v>
      </c>
      <c r="BD301" t="b">
        <f t="shared" si="417"/>
        <v>0</v>
      </c>
      <c r="BE301" t="b">
        <f t="shared" si="418"/>
        <v>0</v>
      </c>
      <c r="BF301" t="b">
        <f t="shared" si="419"/>
        <v>0</v>
      </c>
      <c r="BG301" t="b">
        <f t="shared" si="420"/>
        <v>0</v>
      </c>
      <c r="BH301" t="b">
        <f t="shared" si="421"/>
        <v>0</v>
      </c>
      <c r="BI301" t="b">
        <f t="shared" si="422"/>
        <v>0</v>
      </c>
      <c r="BJ301" t="b">
        <f t="shared" si="423"/>
        <v>0</v>
      </c>
      <c r="BK301" t="b">
        <f t="shared" si="424"/>
        <v>0</v>
      </c>
      <c r="BL301" t="b">
        <f t="shared" si="425"/>
        <v>0</v>
      </c>
      <c r="BM301" t="b">
        <f t="shared" si="426"/>
        <v>0</v>
      </c>
      <c r="BN301" t="b">
        <f t="shared" si="427"/>
        <v>0</v>
      </c>
      <c r="BO301" t="b">
        <f t="shared" si="428"/>
        <v>0</v>
      </c>
      <c r="BP301" t="b">
        <f t="shared" si="429"/>
        <v>0</v>
      </c>
      <c r="BQ301" t="b">
        <f t="shared" si="430"/>
        <v>1</v>
      </c>
      <c r="BR301" t="b">
        <f t="shared" si="431"/>
        <v>0</v>
      </c>
      <c r="BS301" t="b">
        <f t="shared" si="432"/>
        <v>0</v>
      </c>
      <c r="BT301" t="b">
        <f t="shared" si="433"/>
        <v>0</v>
      </c>
      <c r="BU301" t="b">
        <f t="shared" si="434"/>
        <v>0</v>
      </c>
      <c r="BV301" t="b">
        <f t="shared" si="435"/>
        <v>0</v>
      </c>
      <c r="BW301" t="b">
        <f t="shared" si="436"/>
        <v>0</v>
      </c>
      <c r="BX301" t="b">
        <f t="shared" si="437"/>
        <v>0</v>
      </c>
      <c r="BY301" t="b">
        <f t="shared" si="438"/>
        <v>0</v>
      </c>
      <c r="BZ301" t="b">
        <f t="shared" si="439"/>
        <v>0</v>
      </c>
      <c r="CA301" t="b">
        <f t="shared" si="440"/>
        <v>0</v>
      </c>
      <c r="CB301" t="b">
        <f t="shared" si="441"/>
        <v>0</v>
      </c>
      <c r="CC301" t="b">
        <f t="shared" si="442"/>
        <v>0</v>
      </c>
      <c r="CD301" t="b">
        <f t="shared" si="443"/>
        <v>0</v>
      </c>
      <c r="CE301" t="b">
        <f t="shared" si="444"/>
        <v>0</v>
      </c>
      <c r="CF301" t="b">
        <f t="shared" si="445"/>
        <v>0</v>
      </c>
      <c r="CG301" t="b">
        <f t="shared" si="446"/>
        <v>0</v>
      </c>
      <c r="CH301" t="b">
        <f t="shared" si="447"/>
        <v>0</v>
      </c>
      <c r="CI301" t="b">
        <f t="shared" si="448"/>
        <v>0</v>
      </c>
      <c r="CJ301" t="b">
        <f t="shared" si="449"/>
        <v>0</v>
      </c>
      <c r="CK301" t="b">
        <f t="shared" si="450"/>
        <v>1</v>
      </c>
      <c r="CL301" t="b">
        <f t="shared" si="451"/>
        <v>0</v>
      </c>
      <c r="CM301" t="b">
        <f t="shared" si="452"/>
        <v>0</v>
      </c>
      <c r="CN301" t="b">
        <f t="shared" si="453"/>
        <v>0</v>
      </c>
      <c r="CO301" t="b">
        <f t="shared" si="454"/>
        <v>0</v>
      </c>
      <c r="CP301" t="b">
        <f t="shared" si="455"/>
        <v>0</v>
      </c>
      <c r="CQ301" t="b">
        <f t="shared" si="456"/>
        <v>0</v>
      </c>
      <c r="CR301" t="b">
        <f t="shared" si="457"/>
        <v>0</v>
      </c>
      <c r="CS301" t="b">
        <f t="shared" si="458"/>
        <v>0</v>
      </c>
      <c r="CT301" t="b">
        <f t="shared" si="459"/>
        <v>0</v>
      </c>
      <c r="CU301" t="b">
        <f t="shared" si="460"/>
        <v>0</v>
      </c>
      <c r="CV301" t="b">
        <f t="shared" si="461"/>
        <v>0</v>
      </c>
      <c r="CW301" t="b">
        <f t="shared" si="462"/>
        <v>0</v>
      </c>
      <c r="CX301" t="b">
        <f t="shared" si="463"/>
        <v>0</v>
      </c>
      <c r="CY301" t="b">
        <f t="shared" si="464"/>
        <v>0</v>
      </c>
      <c r="CZ301" t="b">
        <f t="shared" si="465"/>
        <v>0</v>
      </c>
      <c r="DA301" t="b">
        <f t="shared" si="466"/>
        <v>0</v>
      </c>
      <c r="DB301" t="b">
        <f t="shared" si="467"/>
        <v>0</v>
      </c>
      <c r="DC301" t="b">
        <f t="shared" si="468"/>
        <v>0</v>
      </c>
      <c r="DD301" t="b">
        <f t="shared" si="469"/>
        <v>0</v>
      </c>
    </row>
    <row r="302" spans="1:108">
      <c r="A302" t="s">
        <v>1355</v>
      </c>
      <c r="B302" t="s">
        <v>1344</v>
      </c>
      <c r="C302" t="s">
        <v>1344</v>
      </c>
      <c r="E302" t="s">
        <v>1040</v>
      </c>
      <c r="F302" t="s">
        <v>1041</v>
      </c>
      <c r="G302" t="s">
        <v>970</v>
      </c>
      <c r="H302" t="s">
        <v>7428</v>
      </c>
      <c r="I302" t="s">
        <v>7418</v>
      </c>
      <c r="J302" t="s">
        <v>204</v>
      </c>
      <c r="K302" t="s">
        <v>205</v>
      </c>
      <c r="L302" t="s">
        <v>6531</v>
      </c>
      <c r="M302" t="s">
        <v>6079</v>
      </c>
      <c r="N302" t="s">
        <v>84</v>
      </c>
      <c r="O302" t="b">
        <f t="shared" si="376"/>
        <v>1</v>
      </c>
      <c r="P302" t="b">
        <f t="shared" si="377"/>
        <v>0</v>
      </c>
      <c r="Q302" t="b">
        <f t="shared" si="378"/>
        <v>0</v>
      </c>
      <c r="R302" t="b">
        <f t="shared" si="379"/>
        <v>0</v>
      </c>
      <c r="S302" t="b">
        <f t="shared" si="380"/>
        <v>0</v>
      </c>
      <c r="T302" t="b">
        <f t="shared" si="381"/>
        <v>0</v>
      </c>
      <c r="U302" t="b">
        <f t="shared" si="382"/>
        <v>1</v>
      </c>
      <c r="V302" t="b">
        <f t="shared" si="383"/>
        <v>0</v>
      </c>
      <c r="W302" t="b">
        <f t="shared" si="384"/>
        <v>0</v>
      </c>
      <c r="X302" t="b">
        <f t="shared" si="385"/>
        <v>0</v>
      </c>
      <c r="Y302" t="b">
        <f t="shared" si="386"/>
        <v>0</v>
      </c>
      <c r="Z302" t="b">
        <f t="shared" si="387"/>
        <v>0</v>
      </c>
      <c r="AA302" t="b">
        <f t="shared" si="388"/>
        <v>0</v>
      </c>
      <c r="AB302" t="b">
        <f t="shared" si="389"/>
        <v>0</v>
      </c>
      <c r="AC302" t="b">
        <f t="shared" si="390"/>
        <v>0</v>
      </c>
      <c r="AD302" t="b">
        <f t="shared" si="391"/>
        <v>0</v>
      </c>
      <c r="AE302" t="b">
        <f t="shared" si="392"/>
        <v>0</v>
      </c>
      <c r="AF302" t="b">
        <f t="shared" si="393"/>
        <v>0</v>
      </c>
      <c r="AG302" t="b">
        <f t="shared" si="394"/>
        <v>0</v>
      </c>
      <c r="AH302" t="b">
        <f t="shared" si="395"/>
        <v>0</v>
      </c>
      <c r="AI302" t="b">
        <f t="shared" si="396"/>
        <v>0</v>
      </c>
      <c r="AJ302" t="b">
        <f t="shared" si="397"/>
        <v>0</v>
      </c>
      <c r="AK302" t="b">
        <f t="shared" si="398"/>
        <v>0</v>
      </c>
      <c r="AL302" t="b">
        <f t="shared" si="399"/>
        <v>0</v>
      </c>
      <c r="AM302" t="b">
        <f t="shared" si="400"/>
        <v>0</v>
      </c>
      <c r="AN302" t="b">
        <f t="shared" si="401"/>
        <v>0</v>
      </c>
      <c r="AO302" t="b">
        <f t="shared" si="402"/>
        <v>0</v>
      </c>
      <c r="AP302" t="b">
        <f t="shared" si="403"/>
        <v>0</v>
      </c>
      <c r="AQ302" t="b">
        <f t="shared" si="404"/>
        <v>0</v>
      </c>
      <c r="AR302" t="b">
        <f t="shared" si="405"/>
        <v>0</v>
      </c>
      <c r="AS302" t="b">
        <f t="shared" si="406"/>
        <v>0</v>
      </c>
      <c r="AT302" t="b">
        <f t="shared" si="407"/>
        <v>0</v>
      </c>
      <c r="AU302" t="b">
        <f t="shared" si="408"/>
        <v>0</v>
      </c>
      <c r="AV302" t="b">
        <f t="shared" si="409"/>
        <v>0</v>
      </c>
      <c r="AW302" t="b">
        <f t="shared" si="410"/>
        <v>0</v>
      </c>
      <c r="AX302" t="b">
        <f t="shared" si="411"/>
        <v>0</v>
      </c>
      <c r="AY302" t="b">
        <f t="shared" si="412"/>
        <v>0</v>
      </c>
      <c r="AZ302" t="b">
        <f t="shared" si="413"/>
        <v>0</v>
      </c>
      <c r="BA302" t="b">
        <f t="shared" si="414"/>
        <v>0</v>
      </c>
      <c r="BB302" t="b">
        <f t="shared" si="415"/>
        <v>0</v>
      </c>
      <c r="BC302" t="b">
        <f t="shared" si="416"/>
        <v>0</v>
      </c>
      <c r="BD302" t="b">
        <f t="shared" si="417"/>
        <v>0</v>
      </c>
      <c r="BE302" t="b">
        <f t="shared" si="418"/>
        <v>0</v>
      </c>
      <c r="BF302" t="b">
        <f t="shared" si="419"/>
        <v>0</v>
      </c>
      <c r="BG302" t="b">
        <f t="shared" si="420"/>
        <v>0</v>
      </c>
      <c r="BH302" t="b">
        <f t="shared" si="421"/>
        <v>0</v>
      </c>
      <c r="BI302" t="b">
        <f t="shared" si="422"/>
        <v>0</v>
      </c>
      <c r="BJ302" t="b">
        <f t="shared" si="423"/>
        <v>0</v>
      </c>
      <c r="BK302" t="b">
        <f t="shared" si="424"/>
        <v>0</v>
      </c>
      <c r="BL302" t="b">
        <f t="shared" si="425"/>
        <v>0</v>
      </c>
      <c r="BM302" t="b">
        <f t="shared" si="426"/>
        <v>0</v>
      </c>
      <c r="BN302" t="b">
        <f t="shared" si="427"/>
        <v>0</v>
      </c>
      <c r="BO302" t="b">
        <f t="shared" si="428"/>
        <v>0</v>
      </c>
      <c r="BP302" t="b">
        <f t="shared" si="429"/>
        <v>0</v>
      </c>
      <c r="BQ302" t="b">
        <f t="shared" si="430"/>
        <v>0</v>
      </c>
      <c r="BR302" t="b">
        <f t="shared" si="431"/>
        <v>0</v>
      </c>
      <c r="BS302" t="b">
        <f t="shared" si="432"/>
        <v>0</v>
      </c>
      <c r="BT302" t="b">
        <f t="shared" si="433"/>
        <v>0</v>
      </c>
      <c r="BU302" t="b">
        <f t="shared" si="434"/>
        <v>0</v>
      </c>
      <c r="BV302" t="b">
        <f t="shared" si="435"/>
        <v>0</v>
      </c>
      <c r="BW302" t="b">
        <f t="shared" si="436"/>
        <v>0</v>
      </c>
      <c r="BX302" t="b">
        <f t="shared" si="437"/>
        <v>0</v>
      </c>
      <c r="BY302" t="b">
        <f t="shared" si="438"/>
        <v>0</v>
      </c>
      <c r="BZ302" t="b">
        <f t="shared" si="439"/>
        <v>0</v>
      </c>
      <c r="CA302" t="b">
        <f t="shared" si="440"/>
        <v>0</v>
      </c>
      <c r="CB302" t="b">
        <f t="shared" si="441"/>
        <v>0</v>
      </c>
      <c r="CC302" t="b">
        <f t="shared" si="442"/>
        <v>0</v>
      </c>
      <c r="CD302" t="b">
        <f t="shared" si="443"/>
        <v>0</v>
      </c>
      <c r="CE302" t="b">
        <f t="shared" si="444"/>
        <v>0</v>
      </c>
      <c r="CF302" t="b">
        <f t="shared" si="445"/>
        <v>0</v>
      </c>
      <c r="CG302" t="b">
        <f t="shared" si="446"/>
        <v>0</v>
      </c>
      <c r="CH302" t="b">
        <f t="shared" si="447"/>
        <v>0</v>
      </c>
      <c r="CI302" t="b">
        <f t="shared" si="448"/>
        <v>0</v>
      </c>
      <c r="CJ302" t="b">
        <f t="shared" si="449"/>
        <v>0</v>
      </c>
      <c r="CK302" t="b">
        <f t="shared" si="450"/>
        <v>1</v>
      </c>
      <c r="CL302" t="b">
        <f t="shared" si="451"/>
        <v>0</v>
      </c>
      <c r="CM302" t="b">
        <f t="shared" si="452"/>
        <v>0</v>
      </c>
      <c r="CN302" t="b">
        <f t="shared" si="453"/>
        <v>0</v>
      </c>
      <c r="CO302" t="b">
        <f t="shared" si="454"/>
        <v>0</v>
      </c>
      <c r="CP302" t="b">
        <f t="shared" si="455"/>
        <v>0</v>
      </c>
      <c r="CQ302" t="b">
        <f t="shared" si="456"/>
        <v>0</v>
      </c>
      <c r="CR302" t="b">
        <f t="shared" si="457"/>
        <v>0</v>
      </c>
      <c r="CS302" t="b">
        <f t="shared" si="458"/>
        <v>0</v>
      </c>
      <c r="CT302" t="b">
        <f t="shared" si="459"/>
        <v>0</v>
      </c>
      <c r="CU302" t="b">
        <f t="shared" si="460"/>
        <v>0</v>
      </c>
      <c r="CV302" t="b">
        <f t="shared" si="461"/>
        <v>0</v>
      </c>
      <c r="CW302" t="b">
        <f t="shared" si="462"/>
        <v>0</v>
      </c>
      <c r="CX302" t="b">
        <f t="shared" si="463"/>
        <v>0</v>
      </c>
      <c r="CY302" t="b">
        <f t="shared" si="464"/>
        <v>0</v>
      </c>
      <c r="CZ302" t="b">
        <f t="shared" si="465"/>
        <v>0</v>
      </c>
      <c r="DA302" t="b">
        <f t="shared" si="466"/>
        <v>0</v>
      </c>
      <c r="DB302" t="b">
        <f t="shared" si="467"/>
        <v>0</v>
      </c>
      <c r="DC302" t="b">
        <f t="shared" si="468"/>
        <v>0</v>
      </c>
      <c r="DD302" t="b">
        <f t="shared" si="469"/>
        <v>0</v>
      </c>
    </row>
    <row r="303" spans="1:108">
      <c r="A303" t="s">
        <v>1356</v>
      </c>
      <c r="B303" t="s">
        <v>1344</v>
      </c>
      <c r="C303" t="s">
        <v>1344</v>
      </c>
      <c r="E303" t="s">
        <v>1040</v>
      </c>
      <c r="F303" t="s">
        <v>1041</v>
      </c>
      <c r="G303" t="s">
        <v>970</v>
      </c>
      <c r="H303" t="s">
        <v>7428</v>
      </c>
      <c r="I303" t="s">
        <v>7418</v>
      </c>
      <c r="J303" t="s">
        <v>16</v>
      </c>
      <c r="K303" t="s">
        <v>16</v>
      </c>
      <c r="L303" t="s">
        <v>6463</v>
      </c>
      <c r="M303" t="s">
        <v>6079</v>
      </c>
      <c r="N303" t="s">
        <v>1357</v>
      </c>
      <c r="O303" t="b">
        <f t="shared" si="376"/>
        <v>1</v>
      </c>
      <c r="P303" t="b">
        <f t="shared" si="377"/>
        <v>1</v>
      </c>
      <c r="Q303" t="b">
        <f t="shared" si="378"/>
        <v>0</v>
      </c>
      <c r="R303" t="b">
        <f t="shared" si="379"/>
        <v>0</v>
      </c>
      <c r="S303" t="b">
        <f t="shared" si="380"/>
        <v>1</v>
      </c>
      <c r="T303" t="b">
        <f t="shared" si="381"/>
        <v>0</v>
      </c>
      <c r="U303" t="b">
        <f t="shared" si="382"/>
        <v>0</v>
      </c>
      <c r="V303" t="b">
        <f t="shared" si="383"/>
        <v>1</v>
      </c>
      <c r="W303" t="b">
        <f t="shared" si="384"/>
        <v>0</v>
      </c>
      <c r="X303" t="b">
        <f t="shared" si="385"/>
        <v>0</v>
      </c>
      <c r="Y303" t="b">
        <f t="shared" si="386"/>
        <v>0</v>
      </c>
      <c r="Z303" t="b">
        <f t="shared" si="387"/>
        <v>0</v>
      </c>
      <c r="AA303" t="b">
        <f t="shared" si="388"/>
        <v>1</v>
      </c>
      <c r="AB303" t="b">
        <f t="shared" si="389"/>
        <v>0</v>
      </c>
      <c r="AC303" t="b">
        <f t="shared" si="390"/>
        <v>0</v>
      </c>
      <c r="AD303" t="b">
        <f t="shared" si="391"/>
        <v>0</v>
      </c>
      <c r="AE303" t="b">
        <f t="shared" si="392"/>
        <v>0</v>
      </c>
      <c r="AF303" t="b">
        <f t="shared" si="393"/>
        <v>0</v>
      </c>
      <c r="AG303" t="b">
        <f t="shared" si="394"/>
        <v>0</v>
      </c>
      <c r="AH303" t="b">
        <f t="shared" si="395"/>
        <v>0</v>
      </c>
      <c r="AI303" t="b">
        <f t="shared" si="396"/>
        <v>0</v>
      </c>
      <c r="AJ303" t="b">
        <f t="shared" si="397"/>
        <v>0</v>
      </c>
      <c r="AK303" t="b">
        <f t="shared" si="398"/>
        <v>0</v>
      </c>
      <c r="AL303" t="b">
        <f t="shared" si="399"/>
        <v>0</v>
      </c>
      <c r="AM303" t="b">
        <f t="shared" si="400"/>
        <v>0</v>
      </c>
      <c r="AN303" t="b">
        <f t="shared" si="401"/>
        <v>0</v>
      </c>
      <c r="AO303" t="b">
        <f t="shared" si="402"/>
        <v>0</v>
      </c>
      <c r="AP303" t="b">
        <f t="shared" si="403"/>
        <v>0</v>
      </c>
      <c r="AQ303" t="b">
        <f t="shared" si="404"/>
        <v>0</v>
      </c>
      <c r="AR303" t="b">
        <f t="shared" si="405"/>
        <v>0</v>
      </c>
      <c r="AS303" t="b">
        <f t="shared" si="406"/>
        <v>0</v>
      </c>
      <c r="AT303" t="b">
        <f t="shared" si="407"/>
        <v>0</v>
      </c>
      <c r="AU303" t="b">
        <f t="shared" si="408"/>
        <v>0</v>
      </c>
      <c r="AV303" t="b">
        <f t="shared" si="409"/>
        <v>0</v>
      </c>
      <c r="AW303" t="b">
        <f t="shared" si="410"/>
        <v>1</v>
      </c>
      <c r="AX303" t="b">
        <f t="shared" si="411"/>
        <v>0</v>
      </c>
      <c r="AY303" t="b">
        <f t="shared" si="412"/>
        <v>0</v>
      </c>
      <c r="AZ303" t="b">
        <f t="shared" si="413"/>
        <v>0</v>
      </c>
      <c r="BA303" t="b">
        <f t="shared" si="414"/>
        <v>0</v>
      </c>
      <c r="BB303" t="b">
        <f t="shared" si="415"/>
        <v>0</v>
      </c>
      <c r="BC303" t="b">
        <f t="shared" si="416"/>
        <v>0</v>
      </c>
      <c r="BD303" t="b">
        <f t="shared" si="417"/>
        <v>0</v>
      </c>
      <c r="BE303" t="b">
        <f t="shared" si="418"/>
        <v>0</v>
      </c>
      <c r="BF303" t="b">
        <f t="shared" si="419"/>
        <v>0</v>
      </c>
      <c r="BG303" t="b">
        <f t="shared" si="420"/>
        <v>0</v>
      </c>
      <c r="BH303" t="b">
        <f t="shared" si="421"/>
        <v>0</v>
      </c>
      <c r="BI303" t="b">
        <f t="shared" si="422"/>
        <v>0</v>
      </c>
      <c r="BJ303" t="b">
        <f t="shared" si="423"/>
        <v>0</v>
      </c>
      <c r="BK303" t="b">
        <f t="shared" si="424"/>
        <v>0</v>
      </c>
      <c r="BL303" t="b">
        <f t="shared" si="425"/>
        <v>0</v>
      </c>
      <c r="BM303" t="b">
        <f t="shared" si="426"/>
        <v>0</v>
      </c>
      <c r="BN303" t="b">
        <f t="shared" si="427"/>
        <v>0</v>
      </c>
      <c r="BO303" t="b">
        <f t="shared" si="428"/>
        <v>0</v>
      </c>
      <c r="BP303" t="b">
        <f t="shared" si="429"/>
        <v>0</v>
      </c>
      <c r="BQ303" t="b">
        <f t="shared" si="430"/>
        <v>0</v>
      </c>
      <c r="BR303" t="b">
        <f t="shared" si="431"/>
        <v>0</v>
      </c>
      <c r="BS303" t="b">
        <f t="shared" si="432"/>
        <v>0</v>
      </c>
      <c r="BT303" t="b">
        <f t="shared" si="433"/>
        <v>0</v>
      </c>
      <c r="BU303" t="b">
        <f t="shared" si="434"/>
        <v>0</v>
      </c>
      <c r="BV303" t="b">
        <f t="shared" si="435"/>
        <v>0</v>
      </c>
      <c r="BW303" t="b">
        <f t="shared" si="436"/>
        <v>0</v>
      </c>
      <c r="BX303" t="b">
        <f t="shared" si="437"/>
        <v>0</v>
      </c>
      <c r="BY303" t="b">
        <f t="shared" si="438"/>
        <v>0</v>
      </c>
      <c r="BZ303" t="b">
        <f t="shared" si="439"/>
        <v>0</v>
      </c>
      <c r="CA303" t="b">
        <f t="shared" si="440"/>
        <v>0</v>
      </c>
      <c r="CB303" t="b">
        <f t="shared" si="441"/>
        <v>0</v>
      </c>
      <c r="CC303" t="b">
        <f t="shared" si="442"/>
        <v>0</v>
      </c>
      <c r="CD303" t="b">
        <f t="shared" si="443"/>
        <v>0</v>
      </c>
      <c r="CE303" t="b">
        <f t="shared" si="444"/>
        <v>0</v>
      </c>
      <c r="CF303" t="b">
        <f t="shared" si="445"/>
        <v>0</v>
      </c>
      <c r="CG303" t="b">
        <f t="shared" si="446"/>
        <v>1</v>
      </c>
      <c r="CH303" t="b">
        <f t="shared" si="447"/>
        <v>0</v>
      </c>
      <c r="CI303" t="b">
        <f t="shared" si="448"/>
        <v>0</v>
      </c>
      <c r="CJ303" t="b">
        <f t="shared" si="449"/>
        <v>0</v>
      </c>
      <c r="CK303" t="b">
        <f t="shared" si="450"/>
        <v>0</v>
      </c>
      <c r="CL303" t="b">
        <f t="shared" si="451"/>
        <v>0</v>
      </c>
      <c r="CM303" t="b">
        <f t="shared" si="452"/>
        <v>0</v>
      </c>
      <c r="CN303" t="b">
        <f t="shared" si="453"/>
        <v>0</v>
      </c>
      <c r="CO303" t="b">
        <f t="shared" si="454"/>
        <v>0</v>
      </c>
      <c r="CP303" t="b">
        <f t="shared" si="455"/>
        <v>0</v>
      </c>
      <c r="CQ303" t="b">
        <f t="shared" si="456"/>
        <v>0</v>
      </c>
      <c r="CR303" t="b">
        <f t="shared" si="457"/>
        <v>0</v>
      </c>
      <c r="CS303" t="b">
        <f t="shared" si="458"/>
        <v>0</v>
      </c>
      <c r="CT303" t="b">
        <f t="shared" si="459"/>
        <v>0</v>
      </c>
      <c r="CU303" t="b">
        <f t="shared" si="460"/>
        <v>0</v>
      </c>
      <c r="CV303" t="b">
        <f t="shared" si="461"/>
        <v>0</v>
      </c>
      <c r="CW303" t="b">
        <f t="shared" si="462"/>
        <v>0</v>
      </c>
      <c r="CX303" t="b">
        <f t="shared" si="463"/>
        <v>0</v>
      </c>
      <c r="CY303" t="b">
        <f t="shared" si="464"/>
        <v>0</v>
      </c>
      <c r="CZ303" t="b">
        <f t="shared" si="465"/>
        <v>0</v>
      </c>
      <c r="DA303" t="b">
        <f t="shared" si="466"/>
        <v>0</v>
      </c>
      <c r="DB303" t="b">
        <f t="shared" si="467"/>
        <v>0</v>
      </c>
      <c r="DC303" t="b">
        <f t="shared" si="468"/>
        <v>0</v>
      </c>
      <c r="DD303" t="b">
        <f t="shared" si="469"/>
        <v>0</v>
      </c>
    </row>
    <row r="304" spans="1:108">
      <c r="A304" t="s">
        <v>1395</v>
      </c>
      <c r="C304" t="s">
        <v>1396</v>
      </c>
      <c r="E304" t="s">
        <v>1040</v>
      </c>
      <c r="F304" t="s">
        <v>1041</v>
      </c>
      <c r="G304" t="s">
        <v>970</v>
      </c>
      <c r="H304" t="s">
        <v>7428</v>
      </c>
      <c r="I304" t="s">
        <v>7418</v>
      </c>
      <c r="J304" t="s">
        <v>119</v>
      </c>
      <c r="K304" t="s">
        <v>109</v>
      </c>
      <c r="L304" t="s">
        <v>6543</v>
      </c>
      <c r="M304" t="s">
        <v>6079</v>
      </c>
      <c r="N304" t="s">
        <v>1397</v>
      </c>
      <c r="O304" t="b">
        <f t="shared" si="376"/>
        <v>1</v>
      </c>
      <c r="P304" t="b">
        <f t="shared" si="377"/>
        <v>0</v>
      </c>
      <c r="Q304" t="b">
        <f t="shared" si="378"/>
        <v>0</v>
      </c>
      <c r="R304" t="b">
        <f t="shared" si="379"/>
        <v>1</v>
      </c>
      <c r="S304" t="b">
        <f t="shared" si="380"/>
        <v>1</v>
      </c>
      <c r="T304" t="b">
        <f t="shared" si="381"/>
        <v>1</v>
      </c>
      <c r="U304" t="b">
        <f t="shared" si="382"/>
        <v>0</v>
      </c>
      <c r="V304" t="b">
        <f t="shared" si="383"/>
        <v>0</v>
      </c>
      <c r="W304" t="b">
        <f t="shared" si="384"/>
        <v>0</v>
      </c>
      <c r="X304" t="b">
        <f t="shared" si="385"/>
        <v>1</v>
      </c>
      <c r="Y304" t="b">
        <f t="shared" si="386"/>
        <v>0</v>
      </c>
      <c r="Z304" t="b">
        <f t="shared" si="387"/>
        <v>0</v>
      </c>
      <c r="AA304" t="b">
        <f t="shared" si="388"/>
        <v>0</v>
      </c>
      <c r="AB304" t="b">
        <f t="shared" si="389"/>
        <v>1</v>
      </c>
      <c r="AC304" t="b">
        <f t="shared" si="390"/>
        <v>0</v>
      </c>
      <c r="AD304" t="b">
        <f t="shared" si="391"/>
        <v>0</v>
      </c>
      <c r="AE304" t="b">
        <f t="shared" si="392"/>
        <v>0</v>
      </c>
      <c r="AF304" t="b">
        <f t="shared" si="393"/>
        <v>0</v>
      </c>
      <c r="AG304" t="b">
        <f t="shared" si="394"/>
        <v>0</v>
      </c>
      <c r="AH304" t="b">
        <f t="shared" si="395"/>
        <v>0</v>
      </c>
      <c r="AI304" t="b">
        <f t="shared" si="396"/>
        <v>0</v>
      </c>
      <c r="AJ304" t="b">
        <f t="shared" si="397"/>
        <v>0</v>
      </c>
      <c r="AK304" t="b">
        <f t="shared" si="398"/>
        <v>0</v>
      </c>
      <c r="AL304" t="b">
        <f t="shared" si="399"/>
        <v>0</v>
      </c>
      <c r="AM304" t="b">
        <f t="shared" si="400"/>
        <v>0</v>
      </c>
      <c r="AN304" t="b">
        <f t="shared" si="401"/>
        <v>0</v>
      </c>
      <c r="AO304" t="b">
        <f t="shared" si="402"/>
        <v>0</v>
      </c>
      <c r="AP304" t="b">
        <f t="shared" si="403"/>
        <v>0</v>
      </c>
      <c r="AQ304" t="b">
        <f t="shared" si="404"/>
        <v>0</v>
      </c>
      <c r="AR304" t="b">
        <f t="shared" si="405"/>
        <v>0</v>
      </c>
      <c r="AS304" t="b">
        <f t="shared" si="406"/>
        <v>0</v>
      </c>
      <c r="AT304" t="b">
        <f t="shared" si="407"/>
        <v>0</v>
      </c>
      <c r="AU304" t="b">
        <f t="shared" si="408"/>
        <v>0</v>
      </c>
      <c r="AV304" t="b">
        <f t="shared" si="409"/>
        <v>0</v>
      </c>
      <c r="AW304" t="b">
        <f t="shared" si="410"/>
        <v>0</v>
      </c>
      <c r="AX304" t="b">
        <f t="shared" si="411"/>
        <v>0</v>
      </c>
      <c r="AY304" t="b">
        <f t="shared" si="412"/>
        <v>0</v>
      </c>
      <c r="AZ304" t="b">
        <f t="shared" si="413"/>
        <v>0</v>
      </c>
      <c r="BA304" t="b">
        <f t="shared" si="414"/>
        <v>0</v>
      </c>
      <c r="BB304" t="b">
        <f t="shared" si="415"/>
        <v>0</v>
      </c>
      <c r="BC304" t="b">
        <f t="shared" si="416"/>
        <v>0</v>
      </c>
      <c r="BD304" t="b">
        <f t="shared" si="417"/>
        <v>0</v>
      </c>
      <c r="BE304" t="b">
        <f t="shared" si="418"/>
        <v>0</v>
      </c>
      <c r="BF304" t="b">
        <f t="shared" si="419"/>
        <v>1</v>
      </c>
      <c r="BG304" t="b">
        <f t="shared" si="420"/>
        <v>0</v>
      </c>
      <c r="BH304" t="b">
        <f t="shared" si="421"/>
        <v>0</v>
      </c>
      <c r="BI304" t="b">
        <f t="shared" si="422"/>
        <v>0</v>
      </c>
      <c r="BJ304" t="b">
        <f t="shared" si="423"/>
        <v>0</v>
      </c>
      <c r="BK304" t="b">
        <f t="shared" si="424"/>
        <v>0</v>
      </c>
      <c r="BL304" t="b">
        <f t="shared" si="425"/>
        <v>0</v>
      </c>
      <c r="BM304" t="b">
        <f t="shared" si="426"/>
        <v>0</v>
      </c>
      <c r="BN304" t="b">
        <f t="shared" si="427"/>
        <v>0</v>
      </c>
      <c r="BO304" t="b">
        <f t="shared" si="428"/>
        <v>0</v>
      </c>
      <c r="BP304" t="b">
        <f t="shared" si="429"/>
        <v>0</v>
      </c>
      <c r="BQ304" t="b">
        <f t="shared" si="430"/>
        <v>0</v>
      </c>
      <c r="BR304" t="b">
        <f t="shared" si="431"/>
        <v>0</v>
      </c>
      <c r="BS304" t="b">
        <f t="shared" si="432"/>
        <v>0</v>
      </c>
      <c r="BT304" t="b">
        <f t="shared" si="433"/>
        <v>0</v>
      </c>
      <c r="BU304" t="b">
        <f t="shared" si="434"/>
        <v>0</v>
      </c>
      <c r="BV304" t="b">
        <f t="shared" si="435"/>
        <v>0</v>
      </c>
      <c r="BW304" t="b">
        <f t="shared" si="436"/>
        <v>0</v>
      </c>
      <c r="BX304" t="b">
        <f t="shared" si="437"/>
        <v>0</v>
      </c>
      <c r="BY304" t="b">
        <f t="shared" si="438"/>
        <v>0</v>
      </c>
      <c r="BZ304" t="b">
        <f t="shared" si="439"/>
        <v>0</v>
      </c>
      <c r="CA304" t="b">
        <f t="shared" si="440"/>
        <v>0</v>
      </c>
      <c r="CB304" t="b">
        <f t="shared" si="441"/>
        <v>0</v>
      </c>
      <c r="CC304" t="b">
        <f t="shared" si="442"/>
        <v>1</v>
      </c>
      <c r="CD304" t="b">
        <f t="shared" si="443"/>
        <v>0</v>
      </c>
      <c r="CE304" t="b">
        <f t="shared" si="444"/>
        <v>0</v>
      </c>
      <c r="CF304" t="b">
        <f t="shared" si="445"/>
        <v>0</v>
      </c>
      <c r="CG304" t="b">
        <f t="shared" si="446"/>
        <v>0</v>
      </c>
      <c r="CH304" t="b">
        <f t="shared" si="447"/>
        <v>0</v>
      </c>
      <c r="CI304" t="b">
        <f t="shared" si="448"/>
        <v>0</v>
      </c>
      <c r="CJ304" t="b">
        <f t="shared" si="449"/>
        <v>0</v>
      </c>
      <c r="CK304" t="b">
        <f t="shared" si="450"/>
        <v>0</v>
      </c>
      <c r="CL304" t="b">
        <f t="shared" si="451"/>
        <v>0</v>
      </c>
      <c r="CM304" t="b">
        <f t="shared" si="452"/>
        <v>0</v>
      </c>
      <c r="CN304" t="b">
        <f t="shared" si="453"/>
        <v>0</v>
      </c>
      <c r="CO304" t="b">
        <f t="shared" si="454"/>
        <v>0</v>
      </c>
      <c r="CP304" t="b">
        <f t="shared" si="455"/>
        <v>0</v>
      </c>
      <c r="CQ304" t="b">
        <f t="shared" si="456"/>
        <v>0</v>
      </c>
      <c r="CR304" t="b">
        <f t="shared" si="457"/>
        <v>0</v>
      </c>
      <c r="CS304" t="b">
        <f t="shared" si="458"/>
        <v>0</v>
      </c>
      <c r="CT304" t="b">
        <f t="shared" si="459"/>
        <v>0</v>
      </c>
      <c r="CU304" t="b">
        <f t="shared" si="460"/>
        <v>0</v>
      </c>
      <c r="CV304" t="b">
        <f t="shared" si="461"/>
        <v>0</v>
      </c>
      <c r="CW304" t="b">
        <f t="shared" si="462"/>
        <v>0</v>
      </c>
      <c r="CX304" t="b">
        <f t="shared" si="463"/>
        <v>0</v>
      </c>
      <c r="CY304" t="b">
        <f t="shared" si="464"/>
        <v>0</v>
      </c>
      <c r="CZ304" t="b">
        <f t="shared" si="465"/>
        <v>0</v>
      </c>
      <c r="DA304" t="b">
        <f t="shared" si="466"/>
        <v>0</v>
      </c>
      <c r="DB304" t="b">
        <f t="shared" si="467"/>
        <v>0</v>
      </c>
      <c r="DC304" t="b">
        <f t="shared" si="468"/>
        <v>0</v>
      </c>
      <c r="DD304" t="b">
        <f t="shared" si="469"/>
        <v>0</v>
      </c>
    </row>
    <row r="305" spans="1:108">
      <c r="A305" t="s">
        <v>1462</v>
      </c>
      <c r="C305" t="s">
        <v>1463</v>
      </c>
      <c r="E305" t="s">
        <v>1040</v>
      </c>
      <c r="F305" t="s">
        <v>1041</v>
      </c>
      <c r="G305" t="s">
        <v>970</v>
      </c>
      <c r="H305" t="s">
        <v>7428</v>
      </c>
      <c r="I305" t="s">
        <v>7418</v>
      </c>
      <c r="J305" t="s">
        <v>165</v>
      </c>
      <c r="K305" t="s">
        <v>114</v>
      </c>
      <c r="L305" t="s">
        <v>6568</v>
      </c>
      <c r="M305" t="s">
        <v>1464</v>
      </c>
      <c r="N305" t="s">
        <v>1465</v>
      </c>
      <c r="O305" t="b">
        <f t="shared" si="376"/>
        <v>1</v>
      </c>
      <c r="P305" t="b">
        <f t="shared" si="377"/>
        <v>1</v>
      </c>
      <c r="Q305" t="b">
        <f t="shared" si="378"/>
        <v>1</v>
      </c>
      <c r="R305" t="b">
        <f t="shared" si="379"/>
        <v>1</v>
      </c>
      <c r="S305" t="b">
        <f t="shared" si="380"/>
        <v>1</v>
      </c>
      <c r="T305" t="b">
        <f t="shared" si="381"/>
        <v>1</v>
      </c>
      <c r="U305" t="b">
        <f t="shared" si="382"/>
        <v>1</v>
      </c>
      <c r="V305" t="b">
        <f t="shared" si="383"/>
        <v>1</v>
      </c>
      <c r="W305" t="b">
        <f t="shared" si="384"/>
        <v>0</v>
      </c>
      <c r="X305" t="b">
        <f t="shared" si="385"/>
        <v>1</v>
      </c>
      <c r="Y305" t="b">
        <f t="shared" si="386"/>
        <v>1</v>
      </c>
      <c r="Z305" t="b">
        <f t="shared" si="387"/>
        <v>1</v>
      </c>
      <c r="AA305" t="b">
        <f t="shared" si="388"/>
        <v>0</v>
      </c>
      <c r="AB305" t="b">
        <f t="shared" si="389"/>
        <v>0</v>
      </c>
      <c r="AC305" t="b">
        <f t="shared" si="390"/>
        <v>0</v>
      </c>
      <c r="AD305" t="b">
        <f t="shared" si="391"/>
        <v>0</v>
      </c>
      <c r="AE305" t="b">
        <f t="shared" si="392"/>
        <v>0</v>
      </c>
      <c r="AF305" t="b">
        <f t="shared" si="393"/>
        <v>0</v>
      </c>
      <c r="AG305" t="b">
        <f t="shared" si="394"/>
        <v>0</v>
      </c>
      <c r="AH305" t="b">
        <f t="shared" si="395"/>
        <v>1</v>
      </c>
      <c r="AI305" t="b">
        <f t="shared" si="396"/>
        <v>1</v>
      </c>
      <c r="AJ305" t="b">
        <f t="shared" si="397"/>
        <v>0</v>
      </c>
      <c r="AK305" t="b">
        <f t="shared" si="398"/>
        <v>1</v>
      </c>
      <c r="AL305" t="b">
        <f t="shared" si="399"/>
        <v>0</v>
      </c>
      <c r="AM305" t="b">
        <f t="shared" si="400"/>
        <v>0</v>
      </c>
      <c r="AN305" t="b">
        <f t="shared" si="401"/>
        <v>0</v>
      </c>
      <c r="AO305" t="b">
        <f t="shared" si="402"/>
        <v>0</v>
      </c>
      <c r="AP305" t="b">
        <f t="shared" si="403"/>
        <v>0</v>
      </c>
      <c r="AQ305" t="b">
        <f t="shared" si="404"/>
        <v>0</v>
      </c>
      <c r="AR305" t="b">
        <f t="shared" si="405"/>
        <v>0</v>
      </c>
      <c r="AS305" t="b">
        <f t="shared" si="406"/>
        <v>0</v>
      </c>
      <c r="AT305" t="b">
        <f t="shared" si="407"/>
        <v>0</v>
      </c>
      <c r="AU305" t="b">
        <f t="shared" si="408"/>
        <v>0</v>
      </c>
      <c r="AV305" t="b">
        <f t="shared" si="409"/>
        <v>1</v>
      </c>
      <c r="AW305" t="b">
        <f t="shared" si="410"/>
        <v>0</v>
      </c>
      <c r="AX305" t="b">
        <f t="shared" si="411"/>
        <v>1</v>
      </c>
      <c r="AY305" t="b">
        <f t="shared" si="412"/>
        <v>0</v>
      </c>
      <c r="AZ305" t="b">
        <f t="shared" si="413"/>
        <v>0</v>
      </c>
      <c r="BA305" t="b">
        <f t="shared" si="414"/>
        <v>0</v>
      </c>
      <c r="BB305" t="b">
        <f t="shared" si="415"/>
        <v>0</v>
      </c>
      <c r="BC305" t="b">
        <f t="shared" si="416"/>
        <v>0</v>
      </c>
      <c r="BD305" t="b">
        <f t="shared" si="417"/>
        <v>0</v>
      </c>
      <c r="BE305" t="b">
        <f t="shared" si="418"/>
        <v>0</v>
      </c>
      <c r="BF305" t="b">
        <f t="shared" si="419"/>
        <v>1</v>
      </c>
      <c r="BG305" t="b">
        <f t="shared" si="420"/>
        <v>0</v>
      </c>
      <c r="BH305" t="b">
        <f t="shared" si="421"/>
        <v>0</v>
      </c>
      <c r="BI305" t="b">
        <f t="shared" si="422"/>
        <v>0</v>
      </c>
      <c r="BJ305" t="b">
        <f t="shared" si="423"/>
        <v>0</v>
      </c>
      <c r="BK305" t="b">
        <f t="shared" si="424"/>
        <v>0</v>
      </c>
      <c r="BL305" t="b">
        <f t="shared" si="425"/>
        <v>0</v>
      </c>
      <c r="BM305" t="b">
        <f t="shared" si="426"/>
        <v>0</v>
      </c>
      <c r="BN305" t="b">
        <f t="shared" si="427"/>
        <v>0</v>
      </c>
      <c r="BO305" t="b">
        <f t="shared" si="428"/>
        <v>0</v>
      </c>
      <c r="BP305" t="b">
        <f t="shared" si="429"/>
        <v>1</v>
      </c>
      <c r="BQ305" t="b">
        <f t="shared" si="430"/>
        <v>1</v>
      </c>
      <c r="BR305" t="b">
        <f t="shared" si="431"/>
        <v>1</v>
      </c>
      <c r="BS305" t="b">
        <f t="shared" si="432"/>
        <v>0</v>
      </c>
      <c r="BT305" t="b">
        <f t="shared" si="433"/>
        <v>1</v>
      </c>
      <c r="BU305" t="b">
        <f t="shared" si="434"/>
        <v>0</v>
      </c>
      <c r="BV305" t="b">
        <f t="shared" si="435"/>
        <v>0</v>
      </c>
      <c r="BW305" t="b">
        <f t="shared" si="436"/>
        <v>0</v>
      </c>
      <c r="BX305" t="b">
        <f t="shared" si="437"/>
        <v>0</v>
      </c>
      <c r="BY305" t="b">
        <f t="shared" si="438"/>
        <v>0</v>
      </c>
      <c r="BZ305" t="b">
        <f t="shared" si="439"/>
        <v>0</v>
      </c>
      <c r="CA305" t="b">
        <f t="shared" si="440"/>
        <v>0</v>
      </c>
      <c r="CB305" t="b">
        <f t="shared" si="441"/>
        <v>0</v>
      </c>
      <c r="CC305" t="b">
        <f t="shared" si="442"/>
        <v>1</v>
      </c>
      <c r="CD305" t="b">
        <f t="shared" si="443"/>
        <v>0</v>
      </c>
      <c r="CE305" t="b">
        <f t="shared" si="444"/>
        <v>0</v>
      </c>
      <c r="CF305" t="b">
        <f t="shared" si="445"/>
        <v>0</v>
      </c>
      <c r="CG305" t="b">
        <f t="shared" si="446"/>
        <v>0</v>
      </c>
      <c r="CH305" t="b">
        <f t="shared" si="447"/>
        <v>1</v>
      </c>
      <c r="CI305" t="b">
        <f t="shared" si="448"/>
        <v>0</v>
      </c>
      <c r="CJ305" t="b">
        <f t="shared" si="449"/>
        <v>0</v>
      </c>
      <c r="CK305" t="b">
        <f t="shared" si="450"/>
        <v>0</v>
      </c>
      <c r="CL305" t="b">
        <f t="shared" si="451"/>
        <v>0</v>
      </c>
      <c r="CM305" t="b">
        <f t="shared" si="452"/>
        <v>0</v>
      </c>
      <c r="CN305" t="b">
        <f t="shared" si="453"/>
        <v>1</v>
      </c>
      <c r="CO305" t="b">
        <f t="shared" si="454"/>
        <v>1</v>
      </c>
      <c r="CP305" t="b">
        <f t="shared" si="455"/>
        <v>0</v>
      </c>
      <c r="CQ305" t="b">
        <f t="shared" si="456"/>
        <v>0</v>
      </c>
      <c r="CR305" t="b">
        <f t="shared" si="457"/>
        <v>0</v>
      </c>
      <c r="CS305" t="b">
        <f t="shared" si="458"/>
        <v>0</v>
      </c>
      <c r="CT305" t="b">
        <f t="shared" si="459"/>
        <v>0</v>
      </c>
      <c r="CU305" t="b">
        <f t="shared" si="460"/>
        <v>0</v>
      </c>
      <c r="CV305" t="b">
        <f t="shared" si="461"/>
        <v>0</v>
      </c>
      <c r="CW305" t="b">
        <f t="shared" si="462"/>
        <v>0</v>
      </c>
      <c r="CX305" t="b">
        <f t="shared" si="463"/>
        <v>0</v>
      </c>
      <c r="CY305" t="b">
        <f t="shared" si="464"/>
        <v>0</v>
      </c>
      <c r="CZ305" t="b">
        <f t="shared" si="465"/>
        <v>0</v>
      </c>
      <c r="DA305" t="b">
        <f t="shared" si="466"/>
        <v>0</v>
      </c>
      <c r="DB305" t="b">
        <f t="shared" si="467"/>
        <v>0</v>
      </c>
      <c r="DC305" t="b">
        <f t="shared" si="468"/>
        <v>0</v>
      </c>
      <c r="DD305" t="b">
        <f t="shared" si="469"/>
        <v>1</v>
      </c>
    </row>
    <row r="306" spans="1:108">
      <c r="A306" t="s">
        <v>1466</v>
      </c>
      <c r="C306" t="s">
        <v>1463</v>
      </c>
      <c r="E306" t="s">
        <v>1040</v>
      </c>
      <c r="F306" t="s">
        <v>1041</v>
      </c>
      <c r="G306" t="s">
        <v>970</v>
      </c>
      <c r="H306" t="s">
        <v>7428</v>
      </c>
      <c r="I306" t="s">
        <v>7418</v>
      </c>
      <c r="J306" t="s">
        <v>135</v>
      </c>
      <c r="K306" t="s">
        <v>136</v>
      </c>
      <c r="L306" t="s">
        <v>6569</v>
      </c>
      <c r="M306" t="s">
        <v>6079</v>
      </c>
      <c r="N306" t="s">
        <v>1467</v>
      </c>
      <c r="O306" t="b">
        <f t="shared" si="376"/>
        <v>1</v>
      </c>
      <c r="P306" t="b">
        <f t="shared" si="377"/>
        <v>0</v>
      </c>
      <c r="Q306" t="b">
        <f t="shared" si="378"/>
        <v>0</v>
      </c>
      <c r="R306" t="b">
        <f t="shared" si="379"/>
        <v>1</v>
      </c>
      <c r="S306" t="b">
        <f t="shared" si="380"/>
        <v>1</v>
      </c>
      <c r="T306" t="b">
        <f t="shared" si="381"/>
        <v>0</v>
      </c>
      <c r="U306" t="b">
        <f t="shared" si="382"/>
        <v>0</v>
      </c>
      <c r="V306" t="b">
        <f t="shared" si="383"/>
        <v>0</v>
      </c>
      <c r="W306" t="b">
        <f t="shared" si="384"/>
        <v>1</v>
      </c>
      <c r="X306" t="b">
        <f t="shared" si="385"/>
        <v>0</v>
      </c>
      <c r="Y306" t="b">
        <f t="shared" si="386"/>
        <v>1</v>
      </c>
      <c r="Z306" t="b">
        <f t="shared" si="387"/>
        <v>1</v>
      </c>
      <c r="AA306" t="b">
        <f t="shared" si="388"/>
        <v>0</v>
      </c>
      <c r="AB306" t="b">
        <f t="shared" si="389"/>
        <v>0</v>
      </c>
      <c r="AC306" t="b">
        <f t="shared" si="390"/>
        <v>0</v>
      </c>
      <c r="AD306" t="b">
        <f t="shared" si="391"/>
        <v>0</v>
      </c>
      <c r="AE306" t="b">
        <f t="shared" si="392"/>
        <v>0</v>
      </c>
      <c r="AF306" t="b">
        <f t="shared" si="393"/>
        <v>0</v>
      </c>
      <c r="AG306" t="b">
        <f t="shared" si="394"/>
        <v>0</v>
      </c>
      <c r="AH306" t="b">
        <f t="shared" si="395"/>
        <v>0</v>
      </c>
      <c r="AI306" t="b">
        <f t="shared" si="396"/>
        <v>0</v>
      </c>
      <c r="AJ306" t="b">
        <f t="shared" si="397"/>
        <v>0</v>
      </c>
      <c r="AK306" t="b">
        <f t="shared" si="398"/>
        <v>1</v>
      </c>
      <c r="AL306" t="b">
        <f t="shared" si="399"/>
        <v>0</v>
      </c>
      <c r="AM306" t="b">
        <f t="shared" si="400"/>
        <v>0</v>
      </c>
      <c r="AN306" t="b">
        <f t="shared" si="401"/>
        <v>0</v>
      </c>
      <c r="AO306" t="b">
        <f t="shared" si="402"/>
        <v>0</v>
      </c>
      <c r="AP306" t="b">
        <f t="shared" si="403"/>
        <v>0</v>
      </c>
      <c r="AQ306" t="b">
        <f t="shared" si="404"/>
        <v>0</v>
      </c>
      <c r="AR306" t="b">
        <f t="shared" si="405"/>
        <v>0</v>
      </c>
      <c r="AS306" t="b">
        <f t="shared" si="406"/>
        <v>0</v>
      </c>
      <c r="AT306" t="b">
        <f t="shared" si="407"/>
        <v>0</v>
      </c>
      <c r="AU306" t="b">
        <f t="shared" si="408"/>
        <v>0</v>
      </c>
      <c r="AV306" t="b">
        <f t="shared" si="409"/>
        <v>0</v>
      </c>
      <c r="AW306" t="b">
        <f t="shared" si="410"/>
        <v>0</v>
      </c>
      <c r="AX306" t="b">
        <f t="shared" si="411"/>
        <v>0</v>
      </c>
      <c r="AY306" t="b">
        <f t="shared" si="412"/>
        <v>0</v>
      </c>
      <c r="AZ306" t="b">
        <f t="shared" si="413"/>
        <v>0</v>
      </c>
      <c r="BA306" t="b">
        <f t="shared" si="414"/>
        <v>0</v>
      </c>
      <c r="BB306" t="b">
        <f t="shared" si="415"/>
        <v>0</v>
      </c>
      <c r="BC306" t="b">
        <f t="shared" si="416"/>
        <v>0</v>
      </c>
      <c r="BD306" t="b">
        <f t="shared" si="417"/>
        <v>0</v>
      </c>
      <c r="BE306" t="b">
        <f t="shared" si="418"/>
        <v>0</v>
      </c>
      <c r="BF306" t="b">
        <f t="shared" si="419"/>
        <v>0</v>
      </c>
      <c r="BG306" t="b">
        <f t="shared" si="420"/>
        <v>0</v>
      </c>
      <c r="BH306" t="b">
        <f t="shared" si="421"/>
        <v>1</v>
      </c>
      <c r="BI306" t="b">
        <f t="shared" si="422"/>
        <v>0</v>
      </c>
      <c r="BJ306" t="b">
        <f t="shared" si="423"/>
        <v>0</v>
      </c>
      <c r="BK306" t="b">
        <f t="shared" si="424"/>
        <v>0</v>
      </c>
      <c r="BL306" t="b">
        <f t="shared" si="425"/>
        <v>1</v>
      </c>
      <c r="BM306" t="b">
        <f t="shared" si="426"/>
        <v>0</v>
      </c>
      <c r="BN306" t="b">
        <f t="shared" si="427"/>
        <v>0</v>
      </c>
      <c r="BO306" t="b">
        <f t="shared" si="428"/>
        <v>0</v>
      </c>
      <c r="BP306" t="b">
        <f t="shared" si="429"/>
        <v>0</v>
      </c>
      <c r="BQ306" t="b">
        <f t="shared" si="430"/>
        <v>0</v>
      </c>
      <c r="BR306" t="b">
        <f t="shared" si="431"/>
        <v>0</v>
      </c>
      <c r="BS306" t="b">
        <f t="shared" si="432"/>
        <v>0</v>
      </c>
      <c r="BT306" t="b">
        <f t="shared" si="433"/>
        <v>0</v>
      </c>
      <c r="BU306" t="b">
        <f t="shared" si="434"/>
        <v>0</v>
      </c>
      <c r="BV306" t="b">
        <f t="shared" si="435"/>
        <v>0</v>
      </c>
      <c r="BW306" t="b">
        <f t="shared" si="436"/>
        <v>0</v>
      </c>
      <c r="BX306" t="b">
        <f t="shared" si="437"/>
        <v>0</v>
      </c>
      <c r="BY306" t="b">
        <f t="shared" si="438"/>
        <v>0</v>
      </c>
      <c r="BZ306" t="b">
        <f t="shared" si="439"/>
        <v>0</v>
      </c>
      <c r="CA306" t="b">
        <f t="shared" si="440"/>
        <v>0</v>
      </c>
      <c r="CB306" t="b">
        <f t="shared" si="441"/>
        <v>0</v>
      </c>
      <c r="CC306" t="b">
        <f t="shared" si="442"/>
        <v>0</v>
      </c>
      <c r="CD306" t="b">
        <f t="shared" si="443"/>
        <v>0</v>
      </c>
      <c r="CE306" t="b">
        <f t="shared" si="444"/>
        <v>0</v>
      </c>
      <c r="CF306" t="b">
        <f t="shared" si="445"/>
        <v>0</v>
      </c>
      <c r="CG306" t="b">
        <f t="shared" si="446"/>
        <v>0</v>
      </c>
      <c r="CH306" t="b">
        <f t="shared" si="447"/>
        <v>0</v>
      </c>
      <c r="CI306" t="b">
        <f t="shared" si="448"/>
        <v>0</v>
      </c>
      <c r="CJ306" t="b">
        <f t="shared" si="449"/>
        <v>0</v>
      </c>
      <c r="CK306" t="b">
        <f t="shared" si="450"/>
        <v>0</v>
      </c>
      <c r="CL306" t="b">
        <f t="shared" si="451"/>
        <v>0</v>
      </c>
      <c r="CM306" t="b">
        <f t="shared" si="452"/>
        <v>0</v>
      </c>
      <c r="CN306" t="b">
        <f t="shared" si="453"/>
        <v>0</v>
      </c>
      <c r="CO306" t="b">
        <f t="shared" si="454"/>
        <v>0</v>
      </c>
      <c r="CP306" t="b">
        <f t="shared" si="455"/>
        <v>0</v>
      </c>
      <c r="CQ306" t="b">
        <f t="shared" si="456"/>
        <v>0</v>
      </c>
      <c r="CR306" t="b">
        <f t="shared" si="457"/>
        <v>0</v>
      </c>
      <c r="CS306" t="b">
        <f t="shared" si="458"/>
        <v>0</v>
      </c>
      <c r="CT306" t="b">
        <f t="shared" si="459"/>
        <v>0</v>
      </c>
      <c r="CU306" t="b">
        <f t="shared" si="460"/>
        <v>0</v>
      </c>
      <c r="CV306" t="b">
        <f t="shared" si="461"/>
        <v>0</v>
      </c>
      <c r="CW306" t="b">
        <f t="shared" si="462"/>
        <v>0</v>
      </c>
      <c r="CX306" t="b">
        <f t="shared" si="463"/>
        <v>0</v>
      </c>
      <c r="CY306" t="b">
        <f t="shared" si="464"/>
        <v>0</v>
      </c>
      <c r="CZ306" t="b">
        <f t="shared" si="465"/>
        <v>0</v>
      </c>
      <c r="DA306" t="b">
        <f t="shared" si="466"/>
        <v>0</v>
      </c>
      <c r="DB306" t="b">
        <f t="shared" si="467"/>
        <v>0</v>
      </c>
      <c r="DC306" t="b">
        <f t="shared" si="468"/>
        <v>0</v>
      </c>
      <c r="DD306" t="b">
        <f t="shared" si="469"/>
        <v>0</v>
      </c>
    </row>
    <row r="307" spans="1:108">
      <c r="A307" t="s">
        <v>1468</v>
      </c>
      <c r="C307" t="s">
        <v>1463</v>
      </c>
      <c r="E307" t="s">
        <v>1040</v>
      </c>
      <c r="F307" t="s">
        <v>1041</v>
      </c>
      <c r="G307" t="s">
        <v>970</v>
      </c>
      <c r="H307" t="s">
        <v>7428</v>
      </c>
      <c r="I307" t="s">
        <v>7418</v>
      </c>
      <c r="J307" t="s">
        <v>183</v>
      </c>
      <c r="K307" t="s">
        <v>183</v>
      </c>
      <c r="L307" t="s">
        <v>6570</v>
      </c>
      <c r="M307" t="s">
        <v>1469</v>
      </c>
      <c r="N307" t="s">
        <v>1470</v>
      </c>
      <c r="O307" t="b">
        <f t="shared" si="376"/>
        <v>1</v>
      </c>
      <c r="P307" t="b">
        <f t="shared" si="377"/>
        <v>1</v>
      </c>
      <c r="Q307" t="b">
        <f t="shared" si="378"/>
        <v>1</v>
      </c>
      <c r="R307" t="b">
        <f t="shared" si="379"/>
        <v>1</v>
      </c>
      <c r="S307" t="b">
        <f t="shared" si="380"/>
        <v>1</v>
      </c>
      <c r="T307" t="b">
        <f t="shared" si="381"/>
        <v>1</v>
      </c>
      <c r="U307" t="b">
        <f t="shared" si="382"/>
        <v>1</v>
      </c>
      <c r="V307" t="b">
        <f t="shared" si="383"/>
        <v>1</v>
      </c>
      <c r="W307" t="b">
        <f t="shared" si="384"/>
        <v>1</v>
      </c>
      <c r="X307" t="b">
        <f t="shared" si="385"/>
        <v>1</v>
      </c>
      <c r="Y307" t="b">
        <f t="shared" si="386"/>
        <v>1</v>
      </c>
      <c r="Z307" t="b">
        <f t="shared" si="387"/>
        <v>0</v>
      </c>
      <c r="AA307" t="b">
        <f t="shared" si="388"/>
        <v>1</v>
      </c>
      <c r="AB307" t="b">
        <f t="shared" si="389"/>
        <v>1</v>
      </c>
      <c r="AC307" t="b">
        <f t="shared" si="390"/>
        <v>0</v>
      </c>
      <c r="AD307" t="b">
        <f t="shared" si="391"/>
        <v>0</v>
      </c>
      <c r="AE307" t="b">
        <f t="shared" si="392"/>
        <v>0</v>
      </c>
      <c r="AF307" t="b">
        <f t="shared" si="393"/>
        <v>0</v>
      </c>
      <c r="AG307" t="b">
        <f t="shared" si="394"/>
        <v>0</v>
      </c>
      <c r="AH307" t="b">
        <f t="shared" si="395"/>
        <v>1</v>
      </c>
      <c r="AI307" t="b">
        <f t="shared" si="396"/>
        <v>0</v>
      </c>
      <c r="AJ307" t="b">
        <f t="shared" si="397"/>
        <v>0</v>
      </c>
      <c r="AK307" t="b">
        <f t="shared" si="398"/>
        <v>0</v>
      </c>
      <c r="AL307" t="b">
        <f t="shared" si="399"/>
        <v>0</v>
      </c>
      <c r="AM307" t="b">
        <f t="shared" si="400"/>
        <v>1</v>
      </c>
      <c r="AN307" t="b">
        <f t="shared" si="401"/>
        <v>1</v>
      </c>
      <c r="AO307" t="b">
        <f t="shared" si="402"/>
        <v>0</v>
      </c>
      <c r="AP307" t="b">
        <f t="shared" si="403"/>
        <v>0</v>
      </c>
      <c r="AQ307" t="b">
        <f t="shared" si="404"/>
        <v>1</v>
      </c>
      <c r="AR307" t="b">
        <f t="shared" si="405"/>
        <v>0</v>
      </c>
      <c r="AS307" t="b">
        <f t="shared" si="406"/>
        <v>0</v>
      </c>
      <c r="AT307" t="b">
        <f t="shared" si="407"/>
        <v>1</v>
      </c>
      <c r="AU307" t="b">
        <f t="shared" si="408"/>
        <v>0</v>
      </c>
      <c r="AV307" t="b">
        <f t="shared" si="409"/>
        <v>0</v>
      </c>
      <c r="AW307" t="b">
        <f t="shared" si="410"/>
        <v>1</v>
      </c>
      <c r="AX307" t="b">
        <f t="shared" si="411"/>
        <v>0</v>
      </c>
      <c r="AY307" t="b">
        <f t="shared" si="412"/>
        <v>0</v>
      </c>
      <c r="AZ307" t="b">
        <f t="shared" si="413"/>
        <v>0</v>
      </c>
      <c r="BA307" t="b">
        <f t="shared" si="414"/>
        <v>0</v>
      </c>
      <c r="BB307" t="b">
        <f t="shared" si="415"/>
        <v>1</v>
      </c>
      <c r="BC307" t="b">
        <f t="shared" si="416"/>
        <v>0</v>
      </c>
      <c r="BD307" t="b">
        <f t="shared" si="417"/>
        <v>0</v>
      </c>
      <c r="BE307" t="b">
        <f t="shared" si="418"/>
        <v>0</v>
      </c>
      <c r="BF307" t="b">
        <f t="shared" si="419"/>
        <v>1</v>
      </c>
      <c r="BG307" t="b">
        <f t="shared" si="420"/>
        <v>0</v>
      </c>
      <c r="BH307" t="b">
        <f t="shared" si="421"/>
        <v>1</v>
      </c>
      <c r="BI307" t="b">
        <f t="shared" si="422"/>
        <v>0</v>
      </c>
      <c r="BJ307" t="b">
        <f t="shared" si="423"/>
        <v>0</v>
      </c>
      <c r="BK307" t="b">
        <f t="shared" si="424"/>
        <v>0</v>
      </c>
      <c r="BL307" t="b">
        <f t="shared" si="425"/>
        <v>1</v>
      </c>
      <c r="BM307" t="b">
        <f t="shared" si="426"/>
        <v>0</v>
      </c>
      <c r="BN307" t="b">
        <f t="shared" si="427"/>
        <v>0</v>
      </c>
      <c r="BO307" t="b">
        <f t="shared" si="428"/>
        <v>1</v>
      </c>
      <c r="BP307" t="b">
        <f t="shared" si="429"/>
        <v>1</v>
      </c>
      <c r="BQ307" t="b">
        <f t="shared" si="430"/>
        <v>0</v>
      </c>
      <c r="BR307" t="b">
        <f t="shared" si="431"/>
        <v>0</v>
      </c>
      <c r="BS307" t="b">
        <f t="shared" si="432"/>
        <v>0</v>
      </c>
      <c r="BT307" t="b">
        <f t="shared" si="433"/>
        <v>0</v>
      </c>
      <c r="BU307" t="b">
        <f t="shared" si="434"/>
        <v>1</v>
      </c>
      <c r="BV307" t="b">
        <f t="shared" si="435"/>
        <v>0</v>
      </c>
      <c r="BW307" t="b">
        <f t="shared" si="436"/>
        <v>0</v>
      </c>
      <c r="BX307" t="b">
        <f t="shared" si="437"/>
        <v>0</v>
      </c>
      <c r="BY307" t="b">
        <f t="shared" si="438"/>
        <v>0</v>
      </c>
      <c r="BZ307" t="b">
        <f t="shared" si="439"/>
        <v>0</v>
      </c>
      <c r="CA307" t="b">
        <f t="shared" si="440"/>
        <v>0</v>
      </c>
      <c r="CB307" t="b">
        <f t="shared" si="441"/>
        <v>0</v>
      </c>
      <c r="CC307" t="b">
        <f t="shared" si="442"/>
        <v>0</v>
      </c>
      <c r="CD307" t="b">
        <f t="shared" si="443"/>
        <v>0</v>
      </c>
      <c r="CE307" t="b">
        <f t="shared" si="444"/>
        <v>0</v>
      </c>
      <c r="CF307" t="b">
        <f t="shared" si="445"/>
        <v>0</v>
      </c>
      <c r="CG307" t="b">
        <f t="shared" si="446"/>
        <v>1</v>
      </c>
      <c r="CH307" t="b">
        <f t="shared" si="447"/>
        <v>1</v>
      </c>
      <c r="CI307" t="b">
        <f t="shared" si="448"/>
        <v>0</v>
      </c>
      <c r="CJ307" t="b">
        <f t="shared" si="449"/>
        <v>0</v>
      </c>
      <c r="CK307" t="b">
        <f t="shared" si="450"/>
        <v>0</v>
      </c>
      <c r="CL307" t="b">
        <f t="shared" si="451"/>
        <v>0</v>
      </c>
      <c r="CM307" t="b">
        <f t="shared" si="452"/>
        <v>0</v>
      </c>
      <c r="CN307" t="b">
        <f t="shared" si="453"/>
        <v>0</v>
      </c>
      <c r="CO307" t="b">
        <f t="shared" si="454"/>
        <v>0</v>
      </c>
      <c r="CP307" t="b">
        <f t="shared" si="455"/>
        <v>0</v>
      </c>
      <c r="CQ307" t="b">
        <f t="shared" si="456"/>
        <v>0</v>
      </c>
      <c r="CR307" t="b">
        <f t="shared" si="457"/>
        <v>0</v>
      </c>
      <c r="CS307" t="b">
        <f t="shared" si="458"/>
        <v>0</v>
      </c>
      <c r="CT307" t="b">
        <f t="shared" si="459"/>
        <v>0</v>
      </c>
      <c r="CU307" t="b">
        <f t="shared" si="460"/>
        <v>0</v>
      </c>
      <c r="CV307" t="b">
        <f t="shared" si="461"/>
        <v>0</v>
      </c>
      <c r="CW307" t="b">
        <f t="shared" si="462"/>
        <v>0</v>
      </c>
      <c r="CX307" t="b">
        <f t="shared" si="463"/>
        <v>0</v>
      </c>
      <c r="CY307" t="b">
        <f t="shared" si="464"/>
        <v>0</v>
      </c>
      <c r="CZ307" t="b">
        <f t="shared" si="465"/>
        <v>0</v>
      </c>
      <c r="DA307" t="b">
        <f t="shared" si="466"/>
        <v>0</v>
      </c>
      <c r="DB307" t="b">
        <f t="shared" si="467"/>
        <v>0</v>
      </c>
      <c r="DC307" t="b">
        <f t="shared" si="468"/>
        <v>0</v>
      </c>
      <c r="DD307" t="b">
        <f t="shared" si="469"/>
        <v>1</v>
      </c>
    </row>
    <row r="308" spans="1:108">
      <c r="A308" s="4" t="s">
        <v>1471</v>
      </c>
      <c r="C308" t="s">
        <v>1463</v>
      </c>
      <c r="D308" s="4"/>
      <c r="E308" s="4" t="s">
        <v>1040</v>
      </c>
      <c r="F308" t="s">
        <v>1041</v>
      </c>
      <c r="G308" t="s">
        <v>970</v>
      </c>
      <c r="H308" t="s">
        <v>7428</v>
      </c>
      <c r="I308" t="s">
        <v>7418</v>
      </c>
      <c r="J308" s="4" t="s">
        <v>16</v>
      </c>
      <c r="K308" s="4" t="s">
        <v>16</v>
      </c>
      <c r="L308" s="4" t="s">
        <v>6571</v>
      </c>
      <c r="M308" s="4" t="s">
        <v>221</v>
      </c>
      <c r="N308" s="4" t="s">
        <v>1472</v>
      </c>
      <c r="O308" s="4" t="b">
        <f t="shared" si="376"/>
        <v>1</v>
      </c>
      <c r="P308" s="4" t="b">
        <f t="shared" si="377"/>
        <v>1</v>
      </c>
      <c r="Q308" s="4" t="b">
        <f t="shared" si="378"/>
        <v>1</v>
      </c>
      <c r="R308" s="4" t="b">
        <f t="shared" si="379"/>
        <v>1</v>
      </c>
      <c r="S308" s="4" t="b">
        <f t="shared" si="380"/>
        <v>0</v>
      </c>
      <c r="T308" s="4" t="b">
        <f t="shared" si="381"/>
        <v>1</v>
      </c>
      <c r="U308" s="4" t="b">
        <f t="shared" si="382"/>
        <v>1</v>
      </c>
      <c r="V308" s="4" t="b">
        <f t="shared" si="383"/>
        <v>1</v>
      </c>
      <c r="W308" s="4" t="b">
        <f t="shared" si="384"/>
        <v>0</v>
      </c>
      <c r="X308" s="4" t="b">
        <f t="shared" si="385"/>
        <v>0</v>
      </c>
      <c r="Y308" s="4" t="b">
        <f t="shared" si="386"/>
        <v>1</v>
      </c>
      <c r="Z308" s="4" t="b">
        <f t="shared" si="387"/>
        <v>0</v>
      </c>
      <c r="AA308" s="4" t="b">
        <f t="shared" si="388"/>
        <v>1</v>
      </c>
      <c r="AB308" s="4" t="b">
        <f t="shared" si="389"/>
        <v>0</v>
      </c>
      <c r="AC308" s="4" t="b">
        <f t="shared" si="390"/>
        <v>0</v>
      </c>
      <c r="AD308" s="4" t="b">
        <f t="shared" si="391"/>
        <v>0</v>
      </c>
      <c r="AE308" s="4" t="b">
        <f t="shared" si="392"/>
        <v>0</v>
      </c>
      <c r="AF308" s="4" t="b">
        <f t="shared" si="393"/>
        <v>0</v>
      </c>
      <c r="AG308" s="4" t="b">
        <f t="shared" si="394"/>
        <v>0</v>
      </c>
      <c r="AH308" s="4" t="b">
        <f t="shared" si="395"/>
        <v>0</v>
      </c>
      <c r="AI308" s="4" t="b">
        <f t="shared" si="396"/>
        <v>0</v>
      </c>
      <c r="AJ308" s="4" t="b">
        <f t="shared" si="397"/>
        <v>0</v>
      </c>
      <c r="AK308" s="4" t="b">
        <f t="shared" si="398"/>
        <v>0</v>
      </c>
      <c r="AL308" s="4" t="b">
        <f t="shared" si="399"/>
        <v>0</v>
      </c>
      <c r="AM308" s="4" t="b">
        <f t="shared" si="400"/>
        <v>0</v>
      </c>
      <c r="AN308" s="4" t="b">
        <f t="shared" si="401"/>
        <v>1</v>
      </c>
      <c r="AO308" s="4" t="b">
        <f t="shared" si="402"/>
        <v>0</v>
      </c>
      <c r="AP308" s="4" t="b">
        <f t="shared" si="403"/>
        <v>0</v>
      </c>
      <c r="AQ308" s="4" t="b">
        <f t="shared" si="404"/>
        <v>0</v>
      </c>
      <c r="AR308" s="4" t="b">
        <f t="shared" si="405"/>
        <v>0</v>
      </c>
      <c r="AS308" s="4" t="b">
        <f t="shared" si="406"/>
        <v>0</v>
      </c>
      <c r="AT308" s="4" t="b">
        <f t="shared" si="407"/>
        <v>0</v>
      </c>
      <c r="AU308" s="4" t="b">
        <f t="shared" si="408"/>
        <v>0</v>
      </c>
      <c r="AV308" s="4" t="b">
        <f t="shared" si="409"/>
        <v>0</v>
      </c>
      <c r="AW308" s="4" t="b">
        <f t="shared" si="410"/>
        <v>1</v>
      </c>
      <c r="AX308" s="4" t="b">
        <f t="shared" si="411"/>
        <v>1</v>
      </c>
      <c r="AY308" s="4" t="b">
        <f t="shared" si="412"/>
        <v>0</v>
      </c>
      <c r="AZ308" s="4" t="b">
        <f t="shared" si="413"/>
        <v>0</v>
      </c>
      <c r="BA308" s="4" t="b">
        <f t="shared" si="414"/>
        <v>0</v>
      </c>
      <c r="BB308" s="4" t="b">
        <f t="shared" si="415"/>
        <v>0</v>
      </c>
      <c r="BC308" s="4" t="b">
        <f t="shared" si="416"/>
        <v>1</v>
      </c>
      <c r="BD308" s="4" t="b">
        <f t="shared" si="417"/>
        <v>0</v>
      </c>
      <c r="BE308" s="4" t="b">
        <f t="shared" si="418"/>
        <v>0</v>
      </c>
      <c r="BF308" s="4" t="b">
        <f t="shared" si="419"/>
        <v>0</v>
      </c>
      <c r="BG308" s="4" t="b">
        <f t="shared" si="420"/>
        <v>0</v>
      </c>
      <c r="BH308" s="4" t="b">
        <f t="shared" si="421"/>
        <v>0</v>
      </c>
      <c r="BI308" s="4" t="b">
        <f t="shared" si="422"/>
        <v>0</v>
      </c>
      <c r="BJ308" s="4" t="b">
        <f t="shared" si="423"/>
        <v>0</v>
      </c>
      <c r="BK308" s="4" t="b">
        <f t="shared" si="424"/>
        <v>0</v>
      </c>
      <c r="BL308" s="4" t="b">
        <f t="shared" si="425"/>
        <v>0</v>
      </c>
      <c r="BM308" s="4" t="b">
        <f t="shared" si="426"/>
        <v>0</v>
      </c>
      <c r="BN308" s="4" t="b">
        <f t="shared" si="427"/>
        <v>0</v>
      </c>
      <c r="BO308" s="4" t="b">
        <f t="shared" si="428"/>
        <v>1</v>
      </c>
      <c r="BP308" s="4" t="b">
        <f t="shared" si="429"/>
        <v>0</v>
      </c>
      <c r="BQ308" s="4" t="b">
        <f t="shared" si="430"/>
        <v>0</v>
      </c>
      <c r="BR308" s="4" t="b">
        <f t="shared" si="431"/>
        <v>0</v>
      </c>
      <c r="BS308" s="4" t="b">
        <f t="shared" si="432"/>
        <v>1</v>
      </c>
      <c r="BT308" s="4" t="b">
        <f t="shared" si="433"/>
        <v>0</v>
      </c>
      <c r="BU308" s="4" t="b">
        <f t="shared" si="434"/>
        <v>0</v>
      </c>
      <c r="BV308" s="4" t="b">
        <f t="shared" si="435"/>
        <v>0</v>
      </c>
      <c r="BW308" s="4" t="b">
        <f t="shared" si="436"/>
        <v>0</v>
      </c>
      <c r="BX308" s="4" t="b">
        <f t="shared" si="437"/>
        <v>1</v>
      </c>
      <c r="BY308" s="4" t="b">
        <f t="shared" si="438"/>
        <v>0</v>
      </c>
      <c r="BZ308" s="4" t="b">
        <f t="shared" si="439"/>
        <v>0</v>
      </c>
      <c r="CA308" s="4" t="b">
        <f t="shared" si="440"/>
        <v>0</v>
      </c>
      <c r="CB308" s="4" t="b">
        <f t="shared" si="441"/>
        <v>1</v>
      </c>
      <c r="CC308" s="4" t="b">
        <f t="shared" si="442"/>
        <v>0</v>
      </c>
      <c r="CD308" s="4" t="b">
        <f t="shared" si="443"/>
        <v>0</v>
      </c>
      <c r="CE308" s="4" t="b">
        <f t="shared" si="444"/>
        <v>1</v>
      </c>
      <c r="CF308" s="4" t="b">
        <f t="shared" si="445"/>
        <v>0</v>
      </c>
      <c r="CG308" s="4" t="b">
        <f t="shared" si="446"/>
        <v>0</v>
      </c>
      <c r="CH308" s="4" t="b">
        <f t="shared" si="447"/>
        <v>1</v>
      </c>
      <c r="CI308" s="4" t="b">
        <f t="shared" si="448"/>
        <v>0</v>
      </c>
      <c r="CJ308" s="4" t="b">
        <f t="shared" si="449"/>
        <v>1</v>
      </c>
      <c r="CK308" s="4" t="b">
        <f t="shared" si="450"/>
        <v>0</v>
      </c>
      <c r="CL308" s="4" t="b">
        <f t="shared" si="451"/>
        <v>0</v>
      </c>
      <c r="CM308" s="4" t="b">
        <f t="shared" si="452"/>
        <v>0</v>
      </c>
      <c r="CN308" s="4" t="b">
        <f t="shared" si="453"/>
        <v>0</v>
      </c>
      <c r="CO308" s="4" t="b">
        <f t="shared" si="454"/>
        <v>0</v>
      </c>
      <c r="CP308" s="4" t="b">
        <f t="shared" si="455"/>
        <v>0</v>
      </c>
      <c r="CQ308" s="4" t="b">
        <f t="shared" si="456"/>
        <v>0</v>
      </c>
      <c r="CR308" s="4" t="b">
        <f t="shared" si="457"/>
        <v>0</v>
      </c>
      <c r="CS308" s="4" t="b">
        <f t="shared" si="458"/>
        <v>0</v>
      </c>
      <c r="CT308" s="4" t="b">
        <f t="shared" si="459"/>
        <v>0</v>
      </c>
      <c r="CU308" s="4" t="b">
        <f t="shared" si="460"/>
        <v>0</v>
      </c>
      <c r="CV308" s="4" t="b">
        <f t="shared" si="461"/>
        <v>0</v>
      </c>
      <c r="CW308" s="4" t="b">
        <f t="shared" si="462"/>
        <v>0</v>
      </c>
      <c r="CX308" s="4" t="b">
        <f t="shared" si="463"/>
        <v>0</v>
      </c>
      <c r="CY308" s="4" t="b">
        <f t="shared" si="464"/>
        <v>0</v>
      </c>
      <c r="CZ308" s="4" t="b">
        <f t="shared" si="465"/>
        <v>0</v>
      </c>
      <c r="DA308" s="4" t="b">
        <f t="shared" si="466"/>
        <v>0</v>
      </c>
      <c r="DB308" s="4" t="b">
        <f t="shared" si="467"/>
        <v>0</v>
      </c>
      <c r="DC308" s="4" t="b">
        <f t="shared" si="468"/>
        <v>0</v>
      </c>
      <c r="DD308" s="4" t="b">
        <f t="shared" si="469"/>
        <v>0</v>
      </c>
    </row>
    <row r="309" spans="1:108">
      <c r="A309" t="s">
        <v>1473</v>
      </c>
      <c r="C309" t="s">
        <v>1463</v>
      </c>
      <c r="E309" t="s">
        <v>1040</v>
      </c>
      <c r="F309" t="s">
        <v>1041</v>
      </c>
      <c r="G309" t="s">
        <v>970</v>
      </c>
      <c r="H309" t="s">
        <v>7428</v>
      </c>
      <c r="I309" t="s">
        <v>7418</v>
      </c>
      <c r="J309" t="s">
        <v>119</v>
      </c>
      <c r="K309" t="s">
        <v>109</v>
      </c>
      <c r="L309" t="s">
        <v>6572</v>
      </c>
      <c r="M309" t="s">
        <v>1321</v>
      </c>
      <c r="N309" s="4" t="s">
        <v>1474</v>
      </c>
      <c r="O309" s="4" t="b">
        <f t="shared" si="376"/>
        <v>0</v>
      </c>
      <c r="P309" t="b">
        <f t="shared" si="377"/>
        <v>0</v>
      </c>
      <c r="Q309" t="b">
        <f t="shared" si="378"/>
        <v>1</v>
      </c>
      <c r="R309" t="b">
        <f t="shared" si="379"/>
        <v>0</v>
      </c>
      <c r="S309" s="4" t="b">
        <f t="shared" si="380"/>
        <v>0</v>
      </c>
      <c r="T309" s="4" t="b">
        <f t="shared" si="381"/>
        <v>0</v>
      </c>
      <c r="U309" s="4" t="b">
        <f t="shared" si="382"/>
        <v>1</v>
      </c>
      <c r="V309" s="4" t="b">
        <f t="shared" si="383"/>
        <v>0</v>
      </c>
      <c r="W309" s="4" t="b">
        <f t="shared" si="384"/>
        <v>0</v>
      </c>
      <c r="X309" s="4" t="b">
        <f t="shared" si="385"/>
        <v>0</v>
      </c>
      <c r="Y309" s="4" t="b">
        <f t="shared" si="386"/>
        <v>0</v>
      </c>
      <c r="Z309" s="4" t="b">
        <f t="shared" si="387"/>
        <v>0</v>
      </c>
      <c r="AA309" s="4" t="b">
        <f t="shared" si="388"/>
        <v>0</v>
      </c>
      <c r="AB309" t="b">
        <f t="shared" si="389"/>
        <v>0</v>
      </c>
      <c r="AC309" t="b">
        <f t="shared" si="390"/>
        <v>0</v>
      </c>
      <c r="AD309" t="b">
        <f t="shared" si="391"/>
        <v>0</v>
      </c>
      <c r="AE309" t="b">
        <f t="shared" si="392"/>
        <v>0</v>
      </c>
      <c r="AF309" t="b">
        <f t="shared" si="393"/>
        <v>1</v>
      </c>
      <c r="AG309" t="b">
        <f t="shared" si="394"/>
        <v>0</v>
      </c>
      <c r="AH309" t="b">
        <f t="shared" si="395"/>
        <v>1</v>
      </c>
      <c r="AI309" t="b">
        <f t="shared" si="396"/>
        <v>0</v>
      </c>
      <c r="AJ309" t="b">
        <f t="shared" si="397"/>
        <v>0</v>
      </c>
      <c r="AK309" t="b">
        <f t="shared" si="398"/>
        <v>0</v>
      </c>
      <c r="AL309" t="b">
        <f t="shared" si="399"/>
        <v>0</v>
      </c>
      <c r="AM309" t="b">
        <f t="shared" si="400"/>
        <v>0</v>
      </c>
      <c r="AN309" t="b">
        <f t="shared" si="401"/>
        <v>0</v>
      </c>
      <c r="AO309" t="b">
        <f t="shared" si="402"/>
        <v>0</v>
      </c>
      <c r="AP309" t="b">
        <f t="shared" si="403"/>
        <v>0</v>
      </c>
      <c r="AQ309" t="b">
        <f t="shared" si="404"/>
        <v>0</v>
      </c>
      <c r="AR309" t="b">
        <f t="shared" si="405"/>
        <v>0</v>
      </c>
      <c r="AS309" t="b">
        <f t="shared" si="406"/>
        <v>0</v>
      </c>
      <c r="AT309" t="b">
        <f t="shared" si="407"/>
        <v>0</v>
      </c>
      <c r="AU309" t="b">
        <f t="shared" si="408"/>
        <v>0</v>
      </c>
      <c r="AV309" t="b">
        <f t="shared" si="409"/>
        <v>0</v>
      </c>
      <c r="AW309" t="b">
        <f t="shared" si="410"/>
        <v>0</v>
      </c>
      <c r="AX309" t="b">
        <f t="shared" si="411"/>
        <v>0</v>
      </c>
      <c r="AY309" t="b">
        <f t="shared" si="412"/>
        <v>0</v>
      </c>
      <c r="AZ309" t="b">
        <f t="shared" si="413"/>
        <v>0</v>
      </c>
      <c r="BA309" t="b">
        <f t="shared" si="414"/>
        <v>0</v>
      </c>
      <c r="BB309" t="b">
        <f t="shared" si="415"/>
        <v>0</v>
      </c>
      <c r="BC309" t="b">
        <f t="shared" si="416"/>
        <v>0</v>
      </c>
      <c r="BD309" t="b">
        <f t="shared" si="417"/>
        <v>0</v>
      </c>
      <c r="BE309" t="b">
        <f t="shared" si="418"/>
        <v>0</v>
      </c>
      <c r="BF309" t="b">
        <f t="shared" si="419"/>
        <v>0</v>
      </c>
      <c r="BG309" t="b">
        <f t="shared" si="420"/>
        <v>0</v>
      </c>
      <c r="BH309" t="b">
        <f t="shared" si="421"/>
        <v>0</v>
      </c>
      <c r="BI309" t="b">
        <f t="shared" si="422"/>
        <v>0</v>
      </c>
      <c r="BJ309" t="b">
        <f t="shared" si="423"/>
        <v>0</v>
      </c>
      <c r="BK309" t="b">
        <f t="shared" si="424"/>
        <v>0</v>
      </c>
      <c r="BL309" t="b">
        <f t="shared" si="425"/>
        <v>0</v>
      </c>
      <c r="BM309" t="b">
        <f t="shared" si="426"/>
        <v>0</v>
      </c>
      <c r="BN309" t="b">
        <f t="shared" si="427"/>
        <v>0</v>
      </c>
      <c r="BO309" t="b">
        <f t="shared" si="428"/>
        <v>0</v>
      </c>
      <c r="BP309" t="b">
        <f t="shared" si="429"/>
        <v>0</v>
      </c>
      <c r="BQ309" t="b">
        <f t="shared" si="430"/>
        <v>0</v>
      </c>
      <c r="BR309" t="b">
        <f t="shared" si="431"/>
        <v>0</v>
      </c>
      <c r="BS309" t="b">
        <f t="shared" si="432"/>
        <v>0</v>
      </c>
      <c r="BT309" t="b">
        <f t="shared" si="433"/>
        <v>0</v>
      </c>
      <c r="BU309" t="b">
        <f t="shared" si="434"/>
        <v>0</v>
      </c>
      <c r="BV309" t="b">
        <f t="shared" si="435"/>
        <v>0</v>
      </c>
      <c r="BW309" t="b">
        <f t="shared" si="436"/>
        <v>0</v>
      </c>
      <c r="BX309" t="b">
        <f t="shared" si="437"/>
        <v>0</v>
      </c>
      <c r="BY309" t="b">
        <f t="shared" si="438"/>
        <v>0</v>
      </c>
      <c r="BZ309" t="b">
        <f t="shared" si="439"/>
        <v>0</v>
      </c>
      <c r="CA309" t="b">
        <f t="shared" si="440"/>
        <v>0</v>
      </c>
      <c r="CB309" t="b">
        <f t="shared" si="441"/>
        <v>0</v>
      </c>
      <c r="CC309" t="b">
        <f t="shared" si="442"/>
        <v>0</v>
      </c>
      <c r="CD309" t="b">
        <f t="shared" si="443"/>
        <v>0</v>
      </c>
      <c r="CE309" t="b">
        <f t="shared" si="444"/>
        <v>0</v>
      </c>
      <c r="CF309" t="b">
        <f t="shared" si="445"/>
        <v>0</v>
      </c>
      <c r="CG309" t="b">
        <f t="shared" si="446"/>
        <v>0</v>
      </c>
      <c r="CH309" t="b">
        <f t="shared" si="447"/>
        <v>0</v>
      </c>
      <c r="CI309" t="b">
        <f t="shared" si="448"/>
        <v>0</v>
      </c>
      <c r="CJ309" t="b">
        <f t="shared" si="449"/>
        <v>0</v>
      </c>
      <c r="CK309" t="b">
        <f t="shared" si="450"/>
        <v>0</v>
      </c>
      <c r="CL309" t="b">
        <f t="shared" si="451"/>
        <v>0</v>
      </c>
      <c r="CM309" t="b">
        <f t="shared" si="452"/>
        <v>0</v>
      </c>
      <c r="CN309" t="b">
        <f t="shared" si="453"/>
        <v>0</v>
      </c>
      <c r="CO309" t="b">
        <f t="shared" si="454"/>
        <v>0</v>
      </c>
      <c r="CP309" t="b">
        <f t="shared" si="455"/>
        <v>0</v>
      </c>
      <c r="CQ309" t="b">
        <f t="shared" si="456"/>
        <v>0</v>
      </c>
      <c r="CR309" t="b">
        <f t="shared" si="457"/>
        <v>0</v>
      </c>
      <c r="CS309" t="b">
        <f t="shared" si="458"/>
        <v>0</v>
      </c>
      <c r="CT309" t="b">
        <f t="shared" si="459"/>
        <v>0</v>
      </c>
      <c r="CU309" t="b">
        <f t="shared" si="460"/>
        <v>0</v>
      </c>
      <c r="CV309" t="b">
        <f t="shared" si="461"/>
        <v>0</v>
      </c>
      <c r="CW309" t="b">
        <f t="shared" si="462"/>
        <v>0</v>
      </c>
      <c r="CX309" t="b">
        <f t="shared" si="463"/>
        <v>0</v>
      </c>
      <c r="CY309" t="b">
        <f t="shared" si="464"/>
        <v>0</v>
      </c>
      <c r="CZ309" t="b">
        <f t="shared" si="465"/>
        <v>0</v>
      </c>
      <c r="DA309" t="b">
        <f t="shared" si="466"/>
        <v>0</v>
      </c>
      <c r="DB309" t="b">
        <f t="shared" si="467"/>
        <v>0</v>
      </c>
      <c r="DC309" t="b">
        <f t="shared" si="468"/>
        <v>0</v>
      </c>
      <c r="DD309" t="b">
        <f t="shared" si="469"/>
        <v>0</v>
      </c>
    </row>
    <row r="310" spans="1:108">
      <c r="A310" t="s">
        <v>1475</v>
      </c>
      <c r="C310" t="s">
        <v>1463</v>
      </c>
      <c r="E310" t="s">
        <v>1040</v>
      </c>
      <c r="F310" t="s">
        <v>1041</v>
      </c>
      <c r="G310" t="s">
        <v>970</v>
      </c>
      <c r="H310" t="s">
        <v>7428</v>
      </c>
      <c r="I310" t="s">
        <v>7418</v>
      </c>
      <c r="J310" t="s">
        <v>109</v>
      </c>
      <c r="K310" t="s">
        <v>109</v>
      </c>
      <c r="L310" t="s">
        <v>2107</v>
      </c>
      <c r="M310" t="s">
        <v>6079</v>
      </c>
      <c r="N310" t="s">
        <v>79</v>
      </c>
      <c r="O310" t="b">
        <f t="shared" si="376"/>
        <v>1</v>
      </c>
      <c r="P310" t="b">
        <f t="shared" si="377"/>
        <v>0</v>
      </c>
      <c r="Q310" t="b">
        <f t="shared" si="378"/>
        <v>0</v>
      </c>
      <c r="R310" t="b">
        <f t="shared" si="379"/>
        <v>0</v>
      </c>
      <c r="S310" t="b">
        <f t="shared" si="380"/>
        <v>0</v>
      </c>
      <c r="T310" t="b">
        <f t="shared" si="381"/>
        <v>0</v>
      </c>
      <c r="U310" t="b">
        <f t="shared" si="382"/>
        <v>0</v>
      </c>
      <c r="V310" t="b">
        <f t="shared" si="383"/>
        <v>0</v>
      </c>
      <c r="W310" t="b">
        <f t="shared" si="384"/>
        <v>1</v>
      </c>
      <c r="X310" t="b">
        <f t="shared" si="385"/>
        <v>0</v>
      </c>
      <c r="Y310" t="b">
        <f t="shared" si="386"/>
        <v>0</v>
      </c>
      <c r="Z310" t="b">
        <f t="shared" si="387"/>
        <v>0</v>
      </c>
      <c r="AA310" t="b">
        <f t="shared" si="388"/>
        <v>0</v>
      </c>
      <c r="AB310" t="b">
        <f t="shared" si="389"/>
        <v>0</v>
      </c>
      <c r="AC310" t="b">
        <f t="shared" si="390"/>
        <v>0</v>
      </c>
      <c r="AD310" t="b">
        <f t="shared" si="391"/>
        <v>0</v>
      </c>
      <c r="AE310" t="b">
        <f t="shared" si="392"/>
        <v>0</v>
      </c>
      <c r="AF310" t="b">
        <f t="shared" si="393"/>
        <v>0</v>
      </c>
      <c r="AG310" t="b">
        <f t="shared" si="394"/>
        <v>0</v>
      </c>
      <c r="AH310" t="b">
        <f t="shared" si="395"/>
        <v>0</v>
      </c>
      <c r="AI310" t="b">
        <f t="shared" si="396"/>
        <v>0</v>
      </c>
      <c r="AJ310" t="b">
        <f t="shared" si="397"/>
        <v>0</v>
      </c>
      <c r="AK310" t="b">
        <f t="shared" si="398"/>
        <v>0</v>
      </c>
      <c r="AL310" t="b">
        <f t="shared" si="399"/>
        <v>0</v>
      </c>
      <c r="AM310" t="b">
        <f t="shared" si="400"/>
        <v>0</v>
      </c>
      <c r="AN310" t="b">
        <f t="shared" si="401"/>
        <v>0</v>
      </c>
      <c r="AO310" t="b">
        <f t="shared" si="402"/>
        <v>0</v>
      </c>
      <c r="AP310" t="b">
        <f t="shared" si="403"/>
        <v>0</v>
      </c>
      <c r="AQ310" t="b">
        <f t="shared" si="404"/>
        <v>0</v>
      </c>
      <c r="AR310" t="b">
        <f t="shared" si="405"/>
        <v>0</v>
      </c>
      <c r="AS310" t="b">
        <f t="shared" si="406"/>
        <v>0</v>
      </c>
      <c r="AT310" t="b">
        <f t="shared" si="407"/>
        <v>0</v>
      </c>
      <c r="AU310" t="b">
        <f t="shared" si="408"/>
        <v>0</v>
      </c>
      <c r="AV310" t="b">
        <f t="shared" si="409"/>
        <v>0</v>
      </c>
      <c r="AW310" t="b">
        <f t="shared" si="410"/>
        <v>0</v>
      </c>
      <c r="AX310" t="b">
        <f t="shared" si="411"/>
        <v>0</v>
      </c>
      <c r="AY310" t="b">
        <f t="shared" si="412"/>
        <v>0</v>
      </c>
      <c r="AZ310" t="b">
        <f t="shared" si="413"/>
        <v>0</v>
      </c>
      <c r="BA310" t="b">
        <f t="shared" si="414"/>
        <v>0</v>
      </c>
      <c r="BB310" t="b">
        <f t="shared" si="415"/>
        <v>0</v>
      </c>
      <c r="BC310" t="b">
        <f t="shared" si="416"/>
        <v>0</v>
      </c>
      <c r="BD310" t="b">
        <f t="shared" si="417"/>
        <v>0</v>
      </c>
      <c r="BE310" t="b">
        <f t="shared" si="418"/>
        <v>0</v>
      </c>
      <c r="BF310" t="b">
        <f t="shared" si="419"/>
        <v>0</v>
      </c>
      <c r="BG310" t="b">
        <f t="shared" si="420"/>
        <v>0</v>
      </c>
      <c r="BH310" t="b">
        <f t="shared" si="421"/>
        <v>0</v>
      </c>
      <c r="BI310" t="b">
        <f t="shared" si="422"/>
        <v>0</v>
      </c>
      <c r="BJ310" t="b">
        <f t="shared" si="423"/>
        <v>0</v>
      </c>
      <c r="BK310" t="b">
        <f t="shared" si="424"/>
        <v>0</v>
      </c>
      <c r="BL310" t="b">
        <f t="shared" si="425"/>
        <v>0</v>
      </c>
      <c r="BM310" t="b">
        <f t="shared" si="426"/>
        <v>0</v>
      </c>
      <c r="BN310" t="b">
        <f t="shared" si="427"/>
        <v>0</v>
      </c>
      <c r="BO310" t="b">
        <f t="shared" si="428"/>
        <v>0</v>
      </c>
      <c r="BP310" t="b">
        <f t="shared" si="429"/>
        <v>0</v>
      </c>
      <c r="BQ310" t="b">
        <f t="shared" si="430"/>
        <v>0</v>
      </c>
      <c r="BR310" t="b">
        <f t="shared" si="431"/>
        <v>0</v>
      </c>
      <c r="BS310" t="b">
        <f t="shared" si="432"/>
        <v>0</v>
      </c>
      <c r="BT310" t="b">
        <f t="shared" si="433"/>
        <v>0</v>
      </c>
      <c r="BU310" t="b">
        <f t="shared" si="434"/>
        <v>0</v>
      </c>
      <c r="BV310" t="b">
        <f t="shared" si="435"/>
        <v>0</v>
      </c>
      <c r="BW310" t="b">
        <f t="shared" si="436"/>
        <v>0</v>
      </c>
      <c r="BX310" t="b">
        <f t="shared" si="437"/>
        <v>0</v>
      </c>
      <c r="BY310" t="b">
        <f t="shared" si="438"/>
        <v>0</v>
      </c>
      <c r="BZ310" t="b">
        <f t="shared" si="439"/>
        <v>0</v>
      </c>
      <c r="CA310" t="b">
        <f t="shared" si="440"/>
        <v>0</v>
      </c>
      <c r="CB310" t="b">
        <f t="shared" si="441"/>
        <v>0</v>
      </c>
      <c r="CC310" t="b">
        <f t="shared" si="442"/>
        <v>0</v>
      </c>
      <c r="CD310" t="b">
        <f t="shared" si="443"/>
        <v>0</v>
      </c>
      <c r="CE310" t="b">
        <f t="shared" si="444"/>
        <v>0</v>
      </c>
      <c r="CF310" t="b">
        <f t="shared" si="445"/>
        <v>1</v>
      </c>
      <c r="CG310" t="b">
        <f t="shared" si="446"/>
        <v>0</v>
      </c>
      <c r="CH310" t="b">
        <f t="shared" si="447"/>
        <v>0</v>
      </c>
      <c r="CI310" t="b">
        <f t="shared" si="448"/>
        <v>0</v>
      </c>
      <c r="CJ310" t="b">
        <f t="shared" si="449"/>
        <v>0</v>
      </c>
      <c r="CK310" t="b">
        <f t="shared" si="450"/>
        <v>0</v>
      </c>
      <c r="CL310" t="b">
        <f t="shared" si="451"/>
        <v>0</v>
      </c>
      <c r="CM310" t="b">
        <f t="shared" si="452"/>
        <v>0</v>
      </c>
      <c r="CN310" t="b">
        <f t="shared" si="453"/>
        <v>0</v>
      </c>
      <c r="CO310" t="b">
        <f t="shared" si="454"/>
        <v>0</v>
      </c>
      <c r="CP310" t="b">
        <f t="shared" si="455"/>
        <v>0</v>
      </c>
      <c r="CQ310" t="b">
        <f t="shared" si="456"/>
        <v>0</v>
      </c>
      <c r="CR310" t="b">
        <f t="shared" si="457"/>
        <v>0</v>
      </c>
      <c r="CS310" t="b">
        <f t="shared" si="458"/>
        <v>0</v>
      </c>
      <c r="CT310" t="b">
        <f t="shared" si="459"/>
        <v>0</v>
      </c>
      <c r="CU310" t="b">
        <f t="shared" si="460"/>
        <v>0</v>
      </c>
      <c r="CV310" t="b">
        <f t="shared" si="461"/>
        <v>0</v>
      </c>
      <c r="CW310" t="b">
        <f t="shared" si="462"/>
        <v>0</v>
      </c>
      <c r="CX310" t="b">
        <f t="shared" si="463"/>
        <v>0</v>
      </c>
      <c r="CY310" t="b">
        <f t="shared" si="464"/>
        <v>0</v>
      </c>
      <c r="CZ310" t="b">
        <f t="shared" si="465"/>
        <v>0</v>
      </c>
      <c r="DA310" t="b">
        <f t="shared" si="466"/>
        <v>0</v>
      </c>
      <c r="DB310" t="b">
        <f t="shared" si="467"/>
        <v>0</v>
      </c>
      <c r="DC310" t="b">
        <f t="shared" si="468"/>
        <v>0</v>
      </c>
      <c r="DD310" t="b">
        <f t="shared" si="469"/>
        <v>0</v>
      </c>
    </row>
    <row r="311" spans="1:108">
      <c r="A311" t="s">
        <v>1698</v>
      </c>
      <c r="B311" t="s">
        <v>1699</v>
      </c>
      <c r="C311" t="s">
        <v>1699</v>
      </c>
      <c r="E311" t="s">
        <v>1040</v>
      </c>
      <c r="F311" t="s">
        <v>1041</v>
      </c>
      <c r="G311" t="s">
        <v>970</v>
      </c>
      <c r="H311" t="s">
        <v>7428</v>
      </c>
      <c r="I311" t="s">
        <v>7418</v>
      </c>
      <c r="J311" t="s">
        <v>135</v>
      </c>
      <c r="K311" t="s">
        <v>136</v>
      </c>
      <c r="L311" t="s">
        <v>6644</v>
      </c>
      <c r="M311" t="s">
        <v>6079</v>
      </c>
      <c r="N311" t="s">
        <v>82</v>
      </c>
      <c r="O311" t="b">
        <f t="shared" si="376"/>
        <v>0</v>
      </c>
      <c r="P311" t="b">
        <f t="shared" si="377"/>
        <v>0</v>
      </c>
      <c r="Q311" t="b">
        <f t="shared" si="378"/>
        <v>0</v>
      </c>
      <c r="R311" t="b">
        <f t="shared" si="379"/>
        <v>0</v>
      </c>
      <c r="S311" t="b">
        <f t="shared" si="380"/>
        <v>0</v>
      </c>
      <c r="T311" t="b">
        <f t="shared" si="381"/>
        <v>0</v>
      </c>
      <c r="U311" t="b">
        <f t="shared" si="382"/>
        <v>0</v>
      </c>
      <c r="V311" t="b">
        <f t="shared" si="383"/>
        <v>0</v>
      </c>
      <c r="W311" t="b">
        <f t="shared" si="384"/>
        <v>0</v>
      </c>
      <c r="X311" t="b">
        <f t="shared" si="385"/>
        <v>1</v>
      </c>
      <c r="Y311" t="b">
        <f t="shared" si="386"/>
        <v>0</v>
      </c>
      <c r="Z311" t="b">
        <f t="shared" si="387"/>
        <v>0</v>
      </c>
      <c r="AA311" t="b">
        <f t="shared" si="388"/>
        <v>0</v>
      </c>
      <c r="AB311" t="b">
        <f t="shared" si="389"/>
        <v>0</v>
      </c>
      <c r="AC311" t="b">
        <f t="shared" si="390"/>
        <v>0</v>
      </c>
      <c r="AD311" t="b">
        <f t="shared" si="391"/>
        <v>0</v>
      </c>
      <c r="AE311" t="b">
        <f t="shared" si="392"/>
        <v>0</v>
      </c>
      <c r="AF311" t="b">
        <f t="shared" si="393"/>
        <v>0</v>
      </c>
      <c r="AG311" t="b">
        <f t="shared" si="394"/>
        <v>0</v>
      </c>
      <c r="AH311" t="b">
        <f t="shared" si="395"/>
        <v>0</v>
      </c>
      <c r="AI311" t="b">
        <f t="shared" si="396"/>
        <v>0</v>
      </c>
      <c r="AJ311" t="b">
        <f t="shared" si="397"/>
        <v>0</v>
      </c>
      <c r="AK311" t="b">
        <f t="shared" si="398"/>
        <v>0</v>
      </c>
      <c r="AL311" t="b">
        <f t="shared" si="399"/>
        <v>0</v>
      </c>
      <c r="AM311" t="b">
        <f t="shared" si="400"/>
        <v>0</v>
      </c>
      <c r="AN311" t="b">
        <f t="shared" si="401"/>
        <v>0</v>
      </c>
      <c r="AO311" t="b">
        <f t="shared" si="402"/>
        <v>0</v>
      </c>
      <c r="AP311" t="b">
        <f t="shared" si="403"/>
        <v>0</v>
      </c>
      <c r="AQ311" t="b">
        <f t="shared" si="404"/>
        <v>0</v>
      </c>
      <c r="AR311" t="b">
        <f t="shared" si="405"/>
        <v>0</v>
      </c>
      <c r="AS311" t="b">
        <f t="shared" si="406"/>
        <v>0</v>
      </c>
      <c r="AT311" t="b">
        <f t="shared" si="407"/>
        <v>0</v>
      </c>
      <c r="AU311" t="b">
        <f t="shared" si="408"/>
        <v>0</v>
      </c>
      <c r="AV311" t="b">
        <f t="shared" si="409"/>
        <v>0</v>
      </c>
      <c r="AW311" t="b">
        <f t="shared" si="410"/>
        <v>0</v>
      </c>
      <c r="AX311" t="b">
        <f t="shared" si="411"/>
        <v>0</v>
      </c>
      <c r="AY311" t="b">
        <f t="shared" si="412"/>
        <v>0</v>
      </c>
      <c r="AZ311" t="b">
        <f t="shared" si="413"/>
        <v>0</v>
      </c>
      <c r="BA311" t="b">
        <f t="shared" si="414"/>
        <v>0</v>
      </c>
      <c r="BB311" t="b">
        <f t="shared" si="415"/>
        <v>0</v>
      </c>
      <c r="BC311" t="b">
        <f t="shared" si="416"/>
        <v>0</v>
      </c>
      <c r="BD311" t="b">
        <f t="shared" si="417"/>
        <v>0</v>
      </c>
      <c r="BE311" t="b">
        <f t="shared" si="418"/>
        <v>0</v>
      </c>
      <c r="BF311" t="b">
        <f t="shared" si="419"/>
        <v>0</v>
      </c>
      <c r="BG311" t="b">
        <f t="shared" si="420"/>
        <v>0</v>
      </c>
      <c r="BH311" t="b">
        <f t="shared" si="421"/>
        <v>0</v>
      </c>
      <c r="BI311" t="b">
        <f t="shared" si="422"/>
        <v>0</v>
      </c>
      <c r="BJ311" t="b">
        <f t="shared" si="423"/>
        <v>0</v>
      </c>
      <c r="BK311" t="b">
        <f t="shared" si="424"/>
        <v>0</v>
      </c>
      <c r="BL311" t="b">
        <f t="shared" si="425"/>
        <v>0</v>
      </c>
      <c r="BM311" t="b">
        <f t="shared" si="426"/>
        <v>0</v>
      </c>
      <c r="BN311" t="b">
        <f t="shared" si="427"/>
        <v>0</v>
      </c>
      <c r="BO311" t="b">
        <f t="shared" si="428"/>
        <v>0</v>
      </c>
      <c r="BP311" t="b">
        <f t="shared" si="429"/>
        <v>0</v>
      </c>
      <c r="BQ311" t="b">
        <f t="shared" si="430"/>
        <v>0</v>
      </c>
      <c r="BR311" t="b">
        <f t="shared" si="431"/>
        <v>0</v>
      </c>
      <c r="BS311" t="b">
        <f t="shared" si="432"/>
        <v>0</v>
      </c>
      <c r="BT311" t="b">
        <f t="shared" si="433"/>
        <v>0</v>
      </c>
      <c r="BU311" t="b">
        <f t="shared" si="434"/>
        <v>0</v>
      </c>
      <c r="BV311" t="b">
        <f t="shared" si="435"/>
        <v>0</v>
      </c>
      <c r="BW311" t="b">
        <f t="shared" si="436"/>
        <v>0</v>
      </c>
      <c r="BX311" t="b">
        <f t="shared" si="437"/>
        <v>0</v>
      </c>
      <c r="BY311" t="b">
        <f t="shared" si="438"/>
        <v>0</v>
      </c>
      <c r="BZ311" t="b">
        <f t="shared" si="439"/>
        <v>0</v>
      </c>
      <c r="CA311" t="b">
        <f t="shared" si="440"/>
        <v>0</v>
      </c>
      <c r="CB311" t="b">
        <f t="shared" si="441"/>
        <v>0</v>
      </c>
      <c r="CC311" t="b">
        <f t="shared" si="442"/>
        <v>0</v>
      </c>
      <c r="CD311" t="b">
        <f t="shared" si="443"/>
        <v>0</v>
      </c>
      <c r="CE311" t="b">
        <f t="shared" si="444"/>
        <v>0</v>
      </c>
      <c r="CF311" t="b">
        <f t="shared" si="445"/>
        <v>0</v>
      </c>
      <c r="CG311" t="b">
        <f t="shared" si="446"/>
        <v>0</v>
      </c>
      <c r="CH311" t="b">
        <f t="shared" si="447"/>
        <v>0</v>
      </c>
      <c r="CI311" t="b">
        <f t="shared" si="448"/>
        <v>1</v>
      </c>
      <c r="CJ311" t="b">
        <f t="shared" si="449"/>
        <v>0</v>
      </c>
      <c r="CK311" t="b">
        <f t="shared" si="450"/>
        <v>0</v>
      </c>
      <c r="CL311" t="b">
        <f t="shared" si="451"/>
        <v>0</v>
      </c>
      <c r="CM311" t="b">
        <f t="shared" si="452"/>
        <v>0</v>
      </c>
      <c r="CN311" t="b">
        <f t="shared" si="453"/>
        <v>0</v>
      </c>
      <c r="CO311" t="b">
        <f t="shared" si="454"/>
        <v>0</v>
      </c>
      <c r="CP311" t="b">
        <f t="shared" si="455"/>
        <v>0</v>
      </c>
      <c r="CQ311" t="b">
        <f t="shared" si="456"/>
        <v>0</v>
      </c>
      <c r="CR311" t="b">
        <f t="shared" si="457"/>
        <v>0</v>
      </c>
      <c r="CS311" t="b">
        <f t="shared" si="458"/>
        <v>0</v>
      </c>
      <c r="CT311" t="b">
        <f t="shared" si="459"/>
        <v>0</v>
      </c>
      <c r="CU311" t="b">
        <f t="shared" si="460"/>
        <v>0</v>
      </c>
      <c r="CV311" t="b">
        <f t="shared" si="461"/>
        <v>0</v>
      </c>
      <c r="CW311" t="b">
        <f t="shared" si="462"/>
        <v>0</v>
      </c>
      <c r="CX311" t="b">
        <f t="shared" si="463"/>
        <v>0</v>
      </c>
      <c r="CY311" t="b">
        <f t="shared" si="464"/>
        <v>0</v>
      </c>
      <c r="CZ311" t="b">
        <f t="shared" si="465"/>
        <v>0</v>
      </c>
      <c r="DA311" t="b">
        <f t="shared" si="466"/>
        <v>0</v>
      </c>
      <c r="DB311" t="b">
        <f t="shared" si="467"/>
        <v>0</v>
      </c>
      <c r="DC311" t="b">
        <f t="shared" si="468"/>
        <v>0</v>
      </c>
      <c r="DD311" t="b">
        <f t="shared" si="469"/>
        <v>0</v>
      </c>
    </row>
    <row r="312" spans="1:108">
      <c r="A312" t="s">
        <v>1700</v>
      </c>
      <c r="B312" t="s">
        <v>7379</v>
      </c>
      <c r="C312" t="s">
        <v>1699</v>
      </c>
      <c r="E312" t="s">
        <v>1040</v>
      </c>
      <c r="F312" t="s">
        <v>1041</v>
      </c>
      <c r="G312" t="s">
        <v>970</v>
      </c>
      <c r="H312" t="s">
        <v>7428</v>
      </c>
      <c r="I312" t="s">
        <v>7418</v>
      </c>
      <c r="J312" t="s">
        <v>135</v>
      </c>
      <c r="K312" t="s">
        <v>136</v>
      </c>
      <c r="L312" t="s">
        <v>6645</v>
      </c>
      <c r="M312" t="s">
        <v>6079</v>
      </c>
      <c r="N312" t="s">
        <v>67</v>
      </c>
      <c r="O312" t="b">
        <f t="shared" si="376"/>
        <v>0</v>
      </c>
      <c r="P312" t="b">
        <f t="shared" si="377"/>
        <v>0</v>
      </c>
      <c r="Q312" t="b">
        <f t="shared" si="378"/>
        <v>0</v>
      </c>
      <c r="R312" t="b">
        <f t="shared" si="379"/>
        <v>1</v>
      </c>
      <c r="S312" t="b">
        <f t="shared" si="380"/>
        <v>0</v>
      </c>
      <c r="T312" t="b">
        <f t="shared" si="381"/>
        <v>0</v>
      </c>
      <c r="U312" t="b">
        <f t="shared" si="382"/>
        <v>0</v>
      </c>
      <c r="V312" t="b">
        <f t="shared" si="383"/>
        <v>0</v>
      </c>
      <c r="W312" t="b">
        <f t="shared" si="384"/>
        <v>0</v>
      </c>
      <c r="X312" t="b">
        <f t="shared" si="385"/>
        <v>1</v>
      </c>
      <c r="Y312" t="b">
        <f t="shared" si="386"/>
        <v>0</v>
      </c>
      <c r="Z312" t="b">
        <f t="shared" si="387"/>
        <v>0</v>
      </c>
      <c r="AA312" t="b">
        <f t="shared" si="388"/>
        <v>0</v>
      </c>
      <c r="AB312" t="b">
        <f t="shared" si="389"/>
        <v>0</v>
      </c>
      <c r="AC312" t="b">
        <f t="shared" si="390"/>
        <v>0</v>
      </c>
      <c r="AD312" t="b">
        <f t="shared" si="391"/>
        <v>0</v>
      </c>
      <c r="AE312" t="b">
        <f t="shared" si="392"/>
        <v>0</v>
      </c>
      <c r="AF312" t="b">
        <f t="shared" si="393"/>
        <v>0</v>
      </c>
      <c r="AG312" t="b">
        <f t="shared" si="394"/>
        <v>0</v>
      </c>
      <c r="AH312" t="b">
        <f t="shared" si="395"/>
        <v>0</v>
      </c>
      <c r="AI312" t="b">
        <f t="shared" si="396"/>
        <v>0</v>
      </c>
      <c r="AJ312" t="b">
        <f t="shared" si="397"/>
        <v>0</v>
      </c>
      <c r="AK312" t="b">
        <f t="shared" si="398"/>
        <v>0</v>
      </c>
      <c r="AL312" t="b">
        <f t="shared" si="399"/>
        <v>0</v>
      </c>
      <c r="AM312" t="b">
        <f t="shared" si="400"/>
        <v>0</v>
      </c>
      <c r="AN312" t="b">
        <f t="shared" si="401"/>
        <v>0</v>
      </c>
      <c r="AO312" t="b">
        <f t="shared" si="402"/>
        <v>0</v>
      </c>
      <c r="AP312" t="b">
        <f t="shared" si="403"/>
        <v>0</v>
      </c>
      <c r="AQ312" t="b">
        <f t="shared" si="404"/>
        <v>0</v>
      </c>
      <c r="AR312" t="b">
        <f t="shared" si="405"/>
        <v>0</v>
      </c>
      <c r="AS312" t="b">
        <f t="shared" si="406"/>
        <v>0</v>
      </c>
      <c r="AT312" t="b">
        <f t="shared" si="407"/>
        <v>0</v>
      </c>
      <c r="AU312" t="b">
        <f t="shared" si="408"/>
        <v>0</v>
      </c>
      <c r="AV312" t="b">
        <f t="shared" si="409"/>
        <v>0</v>
      </c>
      <c r="AW312" t="b">
        <f t="shared" si="410"/>
        <v>0</v>
      </c>
      <c r="AX312" t="b">
        <f t="shared" si="411"/>
        <v>0</v>
      </c>
      <c r="AY312" t="b">
        <f t="shared" si="412"/>
        <v>0</v>
      </c>
      <c r="AZ312" t="b">
        <f t="shared" si="413"/>
        <v>0</v>
      </c>
      <c r="BA312" t="b">
        <f t="shared" si="414"/>
        <v>0</v>
      </c>
      <c r="BB312" t="b">
        <f t="shared" si="415"/>
        <v>0</v>
      </c>
      <c r="BC312" t="b">
        <f t="shared" si="416"/>
        <v>0</v>
      </c>
      <c r="BD312" t="b">
        <f t="shared" si="417"/>
        <v>0</v>
      </c>
      <c r="BE312" t="b">
        <f t="shared" si="418"/>
        <v>0</v>
      </c>
      <c r="BF312" t="b">
        <f t="shared" si="419"/>
        <v>0</v>
      </c>
      <c r="BG312" t="b">
        <f t="shared" si="420"/>
        <v>0</v>
      </c>
      <c r="BH312" t="b">
        <f t="shared" si="421"/>
        <v>0</v>
      </c>
      <c r="BI312" t="b">
        <f t="shared" si="422"/>
        <v>0</v>
      </c>
      <c r="BJ312" t="b">
        <f t="shared" si="423"/>
        <v>0</v>
      </c>
      <c r="BK312" t="b">
        <f t="shared" si="424"/>
        <v>0</v>
      </c>
      <c r="BL312" t="b">
        <f t="shared" si="425"/>
        <v>0</v>
      </c>
      <c r="BM312" t="b">
        <f t="shared" si="426"/>
        <v>0</v>
      </c>
      <c r="BN312" t="b">
        <f t="shared" si="427"/>
        <v>0</v>
      </c>
      <c r="BO312" t="b">
        <f t="shared" si="428"/>
        <v>0</v>
      </c>
      <c r="BP312" t="b">
        <f t="shared" si="429"/>
        <v>0</v>
      </c>
      <c r="BQ312" t="b">
        <f t="shared" si="430"/>
        <v>0</v>
      </c>
      <c r="BR312" t="b">
        <f t="shared" si="431"/>
        <v>0</v>
      </c>
      <c r="BS312" t="b">
        <f t="shared" si="432"/>
        <v>0</v>
      </c>
      <c r="BT312" t="b">
        <f t="shared" si="433"/>
        <v>1</v>
      </c>
      <c r="BU312" t="b">
        <f t="shared" si="434"/>
        <v>0</v>
      </c>
      <c r="BV312" t="b">
        <f t="shared" si="435"/>
        <v>0</v>
      </c>
      <c r="BW312" t="b">
        <f t="shared" si="436"/>
        <v>0</v>
      </c>
      <c r="BX312" t="b">
        <f t="shared" si="437"/>
        <v>0</v>
      </c>
      <c r="BY312" t="b">
        <f t="shared" si="438"/>
        <v>0</v>
      </c>
      <c r="BZ312" t="b">
        <f t="shared" si="439"/>
        <v>0</v>
      </c>
      <c r="CA312" t="b">
        <f t="shared" si="440"/>
        <v>0</v>
      </c>
      <c r="CB312" t="b">
        <f t="shared" si="441"/>
        <v>0</v>
      </c>
      <c r="CC312" t="b">
        <f t="shared" si="442"/>
        <v>0</v>
      </c>
      <c r="CD312" t="b">
        <f t="shared" si="443"/>
        <v>0</v>
      </c>
      <c r="CE312" t="b">
        <f t="shared" si="444"/>
        <v>0</v>
      </c>
      <c r="CF312" t="b">
        <f t="shared" si="445"/>
        <v>0</v>
      </c>
      <c r="CG312" t="b">
        <f t="shared" si="446"/>
        <v>0</v>
      </c>
      <c r="CH312" t="b">
        <f t="shared" si="447"/>
        <v>0</v>
      </c>
      <c r="CI312" t="b">
        <f t="shared" si="448"/>
        <v>0</v>
      </c>
      <c r="CJ312" t="b">
        <f t="shared" si="449"/>
        <v>0</v>
      </c>
      <c r="CK312" t="b">
        <f t="shared" si="450"/>
        <v>0</v>
      </c>
      <c r="CL312" t="b">
        <f t="shared" si="451"/>
        <v>0</v>
      </c>
      <c r="CM312" t="b">
        <f t="shared" si="452"/>
        <v>0</v>
      </c>
      <c r="CN312" t="b">
        <f t="shared" si="453"/>
        <v>0</v>
      </c>
      <c r="CO312" t="b">
        <f t="shared" si="454"/>
        <v>0</v>
      </c>
      <c r="CP312" t="b">
        <f t="shared" si="455"/>
        <v>0</v>
      </c>
      <c r="CQ312" t="b">
        <f t="shared" si="456"/>
        <v>0</v>
      </c>
      <c r="CR312" t="b">
        <f t="shared" si="457"/>
        <v>0</v>
      </c>
      <c r="CS312" t="b">
        <f t="shared" si="458"/>
        <v>0</v>
      </c>
      <c r="CT312" t="b">
        <f t="shared" si="459"/>
        <v>0</v>
      </c>
      <c r="CU312" t="b">
        <f t="shared" si="460"/>
        <v>0</v>
      </c>
      <c r="CV312" t="b">
        <f t="shared" si="461"/>
        <v>0</v>
      </c>
      <c r="CW312" t="b">
        <f t="shared" si="462"/>
        <v>0</v>
      </c>
      <c r="CX312" t="b">
        <f t="shared" si="463"/>
        <v>0</v>
      </c>
      <c r="CY312" t="b">
        <f t="shared" si="464"/>
        <v>0</v>
      </c>
      <c r="CZ312" t="b">
        <f t="shared" si="465"/>
        <v>0</v>
      </c>
      <c r="DA312" t="b">
        <f t="shared" si="466"/>
        <v>0</v>
      </c>
      <c r="DB312" t="b">
        <f t="shared" si="467"/>
        <v>0</v>
      </c>
      <c r="DC312" t="b">
        <f t="shared" si="468"/>
        <v>0</v>
      </c>
      <c r="DD312" t="b">
        <f t="shared" si="469"/>
        <v>0</v>
      </c>
    </row>
    <row r="313" spans="1:108">
      <c r="A313" t="s">
        <v>1701</v>
      </c>
      <c r="B313" t="s">
        <v>7379</v>
      </c>
      <c r="C313" t="s">
        <v>1699</v>
      </c>
      <c r="E313" t="s">
        <v>1040</v>
      </c>
      <c r="F313" t="s">
        <v>1041</v>
      </c>
      <c r="G313" t="s">
        <v>970</v>
      </c>
      <c r="H313" t="s">
        <v>7428</v>
      </c>
      <c r="I313" t="s">
        <v>7418</v>
      </c>
      <c r="J313" t="s">
        <v>135</v>
      </c>
      <c r="K313" t="s">
        <v>136</v>
      </c>
      <c r="L313" t="s">
        <v>6391</v>
      </c>
      <c r="M313" t="s">
        <v>6079</v>
      </c>
      <c r="N313" t="s">
        <v>53</v>
      </c>
      <c r="O313" t="b">
        <f t="shared" si="376"/>
        <v>0</v>
      </c>
      <c r="P313" t="b">
        <f t="shared" si="377"/>
        <v>0</v>
      </c>
      <c r="Q313" t="b">
        <f t="shared" si="378"/>
        <v>0</v>
      </c>
      <c r="R313" t="b">
        <f t="shared" si="379"/>
        <v>1</v>
      </c>
      <c r="S313" t="b">
        <f t="shared" si="380"/>
        <v>0</v>
      </c>
      <c r="T313" t="b">
        <f t="shared" si="381"/>
        <v>0</v>
      </c>
      <c r="U313" t="b">
        <f t="shared" si="382"/>
        <v>0</v>
      </c>
      <c r="V313" t="b">
        <f t="shared" si="383"/>
        <v>0</v>
      </c>
      <c r="W313" t="b">
        <f t="shared" si="384"/>
        <v>0</v>
      </c>
      <c r="X313" t="b">
        <f t="shared" si="385"/>
        <v>1</v>
      </c>
      <c r="Y313" t="b">
        <f t="shared" si="386"/>
        <v>0</v>
      </c>
      <c r="Z313" t="b">
        <f t="shared" si="387"/>
        <v>0</v>
      </c>
      <c r="AA313" t="b">
        <f t="shared" si="388"/>
        <v>0</v>
      </c>
      <c r="AB313" t="b">
        <f t="shared" si="389"/>
        <v>0</v>
      </c>
      <c r="AC313" t="b">
        <f t="shared" si="390"/>
        <v>0</v>
      </c>
      <c r="AD313" t="b">
        <f t="shared" si="391"/>
        <v>0</v>
      </c>
      <c r="AE313" t="b">
        <f t="shared" si="392"/>
        <v>0</v>
      </c>
      <c r="AF313" t="b">
        <f t="shared" si="393"/>
        <v>0</v>
      </c>
      <c r="AG313" t="b">
        <f t="shared" si="394"/>
        <v>0</v>
      </c>
      <c r="AH313" t="b">
        <f t="shared" si="395"/>
        <v>0</v>
      </c>
      <c r="AI313" t="b">
        <f t="shared" si="396"/>
        <v>0</v>
      </c>
      <c r="AJ313" t="b">
        <f t="shared" si="397"/>
        <v>0</v>
      </c>
      <c r="AK313" t="b">
        <f t="shared" si="398"/>
        <v>0</v>
      </c>
      <c r="AL313" t="b">
        <f t="shared" si="399"/>
        <v>0</v>
      </c>
      <c r="AM313" t="b">
        <f t="shared" si="400"/>
        <v>0</v>
      </c>
      <c r="AN313" t="b">
        <f t="shared" si="401"/>
        <v>0</v>
      </c>
      <c r="AO313" t="b">
        <f t="shared" si="402"/>
        <v>0</v>
      </c>
      <c r="AP313" t="b">
        <f t="shared" si="403"/>
        <v>0</v>
      </c>
      <c r="AQ313" t="b">
        <f t="shared" si="404"/>
        <v>0</v>
      </c>
      <c r="AR313" t="b">
        <f t="shared" si="405"/>
        <v>0</v>
      </c>
      <c r="AS313" t="b">
        <f t="shared" si="406"/>
        <v>0</v>
      </c>
      <c r="AT313" t="b">
        <f t="shared" si="407"/>
        <v>0</v>
      </c>
      <c r="AU313" t="b">
        <f t="shared" si="408"/>
        <v>0</v>
      </c>
      <c r="AV313" t="b">
        <f t="shared" si="409"/>
        <v>0</v>
      </c>
      <c r="AW313" t="b">
        <f t="shared" si="410"/>
        <v>0</v>
      </c>
      <c r="AX313" t="b">
        <f t="shared" si="411"/>
        <v>0</v>
      </c>
      <c r="AY313" t="b">
        <f t="shared" si="412"/>
        <v>0</v>
      </c>
      <c r="AZ313" t="b">
        <f t="shared" si="413"/>
        <v>0</v>
      </c>
      <c r="BA313" t="b">
        <f t="shared" si="414"/>
        <v>0</v>
      </c>
      <c r="BB313" t="b">
        <f t="shared" si="415"/>
        <v>0</v>
      </c>
      <c r="BC313" t="b">
        <f t="shared" si="416"/>
        <v>0</v>
      </c>
      <c r="BD313" t="b">
        <f t="shared" si="417"/>
        <v>0</v>
      </c>
      <c r="BE313" t="b">
        <f t="shared" si="418"/>
        <v>0</v>
      </c>
      <c r="BF313" t="b">
        <f t="shared" si="419"/>
        <v>1</v>
      </c>
      <c r="BG313" t="b">
        <f t="shared" si="420"/>
        <v>0</v>
      </c>
      <c r="BH313" t="b">
        <f t="shared" si="421"/>
        <v>0</v>
      </c>
      <c r="BI313" t="b">
        <f t="shared" si="422"/>
        <v>0</v>
      </c>
      <c r="BJ313" t="b">
        <f t="shared" si="423"/>
        <v>0</v>
      </c>
      <c r="BK313" t="b">
        <f t="shared" si="424"/>
        <v>0</v>
      </c>
      <c r="BL313" t="b">
        <f t="shared" si="425"/>
        <v>0</v>
      </c>
      <c r="BM313" t="b">
        <f t="shared" si="426"/>
        <v>0</v>
      </c>
      <c r="BN313" t="b">
        <f t="shared" si="427"/>
        <v>0</v>
      </c>
      <c r="BO313" t="b">
        <f t="shared" si="428"/>
        <v>0</v>
      </c>
      <c r="BP313" t="b">
        <f t="shared" si="429"/>
        <v>0</v>
      </c>
      <c r="BQ313" t="b">
        <f t="shared" si="430"/>
        <v>0</v>
      </c>
      <c r="BR313" t="b">
        <f t="shared" si="431"/>
        <v>0</v>
      </c>
      <c r="BS313" t="b">
        <f t="shared" si="432"/>
        <v>0</v>
      </c>
      <c r="BT313" t="b">
        <f t="shared" si="433"/>
        <v>0</v>
      </c>
      <c r="BU313" t="b">
        <f t="shared" si="434"/>
        <v>0</v>
      </c>
      <c r="BV313" t="b">
        <f t="shared" si="435"/>
        <v>0</v>
      </c>
      <c r="BW313" t="b">
        <f t="shared" si="436"/>
        <v>0</v>
      </c>
      <c r="BX313" t="b">
        <f t="shared" si="437"/>
        <v>0</v>
      </c>
      <c r="BY313" t="b">
        <f t="shared" si="438"/>
        <v>0</v>
      </c>
      <c r="BZ313" t="b">
        <f t="shared" si="439"/>
        <v>0</v>
      </c>
      <c r="CA313" t="b">
        <f t="shared" si="440"/>
        <v>0</v>
      </c>
      <c r="CB313" t="b">
        <f t="shared" si="441"/>
        <v>0</v>
      </c>
      <c r="CC313" t="b">
        <f t="shared" si="442"/>
        <v>0</v>
      </c>
      <c r="CD313" t="b">
        <f t="shared" si="443"/>
        <v>0</v>
      </c>
      <c r="CE313" t="b">
        <f t="shared" si="444"/>
        <v>0</v>
      </c>
      <c r="CF313" t="b">
        <f t="shared" si="445"/>
        <v>0</v>
      </c>
      <c r="CG313" t="b">
        <f t="shared" si="446"/>
        <v>0</v>
      </c>
      <c r="CH313" t="b">
        <f t="shared" si="447"/>
        <v>0</v>
      </c>
      <c r="CI313" t="b">
        <f t="shared" si="448"/>
        <v>0</v>
      </c>
      <c r="CJ313" t="b">
        <f t="shared" si="449"/>
        <v>0</v>
      </c>
      <c r="CK313" t="b">
        <f t="shared" si="450"/>
        <v>0</v>
      </c>
      <c r="CL313" t="b">
        <f t="shared" si="451"/>
        <v>0</v>
      </c>
      <c r="CM313" t="b">
        <f t="shared" si="452"/>
        <v>0</v>
      </c>
      <c r="CN313" t="b">
        <f t="shared" si="453"/>
        <v>0</v>
      </c>
      <c r="CO313" t="b">
        <f t="shared" si="454"/>
        <v>0</v>
      </c>
      <c r="CP313" t="b">
        <f t="shared" si="455"/>
        <v>0</v>
      </c>
      <c r="CQ313" t="b">
        <f t="shared" si="456"/>
        <v>0</v>
      </c>
      <c r="CR313" t="b">
        <f t="shared" si="457"/>
        <v>0</v>
      </c>
      <c r="CS313" t="b">
        <f t="shared" si="458"/>
        <v>0</v>
      </c>
      <c r="CT313" t="b">
        <f t="shared" si="459"/>
        <v>0</v>
      </c>
      <c r="CU313" t="b">
        <f t="shared" si="460"/>
        <v>0</v>
      </c>
      <c r="CV313" t="b">
        <f t="shared" si="461"/>
        <v>0</v>
      </c>
      <c r="CW313" t="b">
        <f t="shared" si="462"/>
        <v>0</v>
      </c>
      <c r="CX313" t="b">
        <f t="shared" si="463"/>
        <v>0</v>
      </c>
      <c r="CY313" t="b">
        <f t="shared" si="464"/>
        <v>0</v>
      </c>
      <c r="CZ313" t="b">
        <f t="shared" si="465"/>
        <v>0</v>
      </c>
      <c r="DA313" t="b">
        <f t="shared" si="466"/>
        <v>0</v>
      </c>
      <c r="DB313" t="b">
        <f t="shared" si="467"/>
        <v>0</v>
      </c>
      <c r="DC313" t="b">
        <f t="shared" si="468"/>
        <v>0</v>
      </c>
      <c r="DD313" t="b">
        <f t="shared" si="469"/>
        <v>0</v>
      </c>
    </row>
    <row r="314" spans="1:108">
      <c r="A314" t="s">
        <v>1747</v>
      </c>
      <c r="C314" t="s">
        <v>1748</v>
      </c>
      <c r="E314" t="s">
        <v>1040</v>
      </c>
      <c r="F314" t="s">
        <v>1041</v>
      </c>
      <c r="G314" t="s">
        <v>970</v>
      </c>
      <c r="H314" t="s">
        <v>7428</v>
      </c>
      <c r="I314" t="s">
        <v>7418</v>
      </c>
      <c r="J314" t="s">
        <v>108</v>
      </c>
      <c r="K314" t="s">
        <v>109</v>
      </c>
      <c r="L314" t="s">
        <v>6661</v>
      </c>
      <c r="M314" t="s">
        <v>6079</v>
      </c>
      <c r="N314" t="s">
        <v>1749</v>
      </c>
      <c r="O314" t="b">
        <f t="shared" si="376"/>
        <v>0</v>
      </c>
      <c r="P314" t="b">
        <f t="shared" si="377"/>
        <v>1</v>
      </c>
      <c r="Q314" t="b">
        <f t="shared" si="378"/>
        <v>1</v>
      </c>
      <c r="R314" t="b">
        <f t="shared" si="379"/>
        <v>1</v>
      </c>
      <c r="S314" t="b">
        <f t="shared" si="380"/>
        <v>0</v>
      </c>
      <c r="T314" t="b">
        <f t="shared" si="381"/>
        <v>1</v>
      </c>
      <c r="U314" t="b">
        <f t="shared" si="382"/>
        <v>1</v>
      </c>
      <c r="V314" t="b">
        <f t="shared" si="383"/>
        <v>1</v>
      </c>
      <c r="W314" t="b">
        <f t="shared" si="384"/>
        <v>0</v>
      </c>
      <c r="X314" t="b">
        <f t="shared" si="385"/>
        <v>0</v>
      </c>
      <c r="Y314" t="b">
        <f t="shared" si="386"/>
        <v>0</v>
      </c>
      <c r="Z314" t="b">
        <f t="shared" si="387"/>
        <v>0</v>
      </c>
      <c r="AA314" t="b">
        <f t="shared" si="388"/>
        <v>1</v>
      </c>
      <c r="AB314" t="b">
        <f t="shared" si="389"/>
        <v>0</v>
      </c>
      <c r="AC314" t="b">
        <f t="shared" si="390"/>
        <v>0</v>
      </c>
      <c r="AD314" t="b">
        <f t="shared" si="391"/>
        <v>1</v>
      </c>
      <c r="AE314" t="b">
        <f t="shared" si="392"/>
        <v>0</v>
      </c>
      <c r="AF314" t="b">
        <f t="shared" si="393"/>
        <v>0</v>
      </c>
      <c r="AG314" t="b">
        <f t="shared" si="394"/>
        <v>0</v>
      </c>
      <c r="AH314" t="b">
        <f t="shared" si="395"/>
        <v>1</v>
      </c>
      <c r="AI314" t="b">
        <f t="shared" si="396"/>
        <v>0</v>
      </c>
      <c r="AJ314" t="b">
        <f t="shared" si="397"/>
        <v>0</v>
      </c>
      <c r="AK314" t="b">
        <f t="shared" si="398"/>
        <v>0</v>
      </c>
      <c r="AL314" t="b">
        <f t="shared" si="399"/>
        <v>0</v>
      </c>
      <c r="AM314" t="b">
        <f t="shared" si="400"/>
        <v>0</v>
      </c>
      <c r="AN314" t="b">
        <f t="shared" si="401"/>
        <v>0</v>
      </c>
      <c r="AO314" t="b">
        <f t="shared" si="402"/>
        <v>0</v>
      </c>
      <c r="AP314" t="b">
        <f t="shared" si="403"/>
        <v>0</v>
      </c>
      <c r="AQ314" t="b">
        <f t="shared" si="404"/>
        <v>0</v>
      </c>
      <c r="AR314" t="b">
        <f t="shared" si="405"/>
        <v>0</v>
      </c>
      <c r="AS314" t="b">
        <f t="shared" si="406"/>
        <v>0</v>
      </c>
      <c r="AT314" t="b">
        <f t="shared" si="407"/>
        <v>0</v>
      </c>
      <c r="AU314" t="b">
        <f t="shared" si="408"/>
        <v>0</v>
      </c>
      <c r="AV314" t="b">
        <f t="shared" si="409"/>
        <v>0</v>
      </c>
      <c r="AW314" t="b">
        <f t="shared" si="410"/>
        <v>0</v>
      </c>
      <c r="AX314" t="b">
        <f t="shared" si="411"/>
        <v>0</v>
      </c>
      <c r="AY314" t="b">
        <f t="shared" si="412"/>
        <v>0</v>
      </c>
      <c r="AZ314" t="b">
        <f t="shared" si="413"/>
        <v>0</v>
      </c>
      <c r="BA314" t="b">
        <f t="shared" si="414"/>
        <v>0</v>
      </c>
      <c r="BB314" t="b">
        <f t="shared" si="415"/>
        <v>0</v>
      </c>
      <c r="BC314" t="b">
        <f t="shared" si="416"/>
        <v>1</v>
      </c>
      <c r="BD314" t="b">
        <f t="shared" si="417"/>
        <v>0</v>
      </c>
      <c r="BE314" t="b">
        <f t="shared" si="418"/>
        <v>0</v>
      </c>
      <c r="BF314" t="b">
        <f t="shared" si="419"/>
        <v>0</v>
      </c>
      <c r="BG314" t="b">
        <f t="shared" si="420"/>
        <v>0</v>
      </c>
      <c r="BH314" t="b">
        <f t="shared" si="421"/>
        <v>0</v>
      </c>
      <c r="BI314" t="b">
        <f t="shared" si="422"/>
        <v>0</v>
      </c>
      <c r="BJ314" t="b">
        <f t="shared" si="423"/>
        <v>0</v>
      </c>
      <c r="BK314" t="b">
        <f t="shared" si="424"/>
        <v>0</v>
      </c>
      <c r="BL314" t="b">
        <f t="shared" si="425"/>
        <v>0</v>
      </c>
      <c r="BM314" t="b">
        <f t="shared" si="426"/>
        <v>0</v>
      </c>
      <c r="BN314" t="b">
        <f t="shared" si="427"/>
        <v>0</v>
      </c>
      <c r="BO314" t="b">
        <f t="shared" si="428"/>
        <v>0</v>
      </c>
      <c r="BP314" t="b">
        <f t="shared" si="429"/>
        <v>0</v>
      </c>
      <c r="BQ314" t="b">
        <f t="shared" si="430"/>
        <v>0</v>
      </c>
      <c r="BR314" t="b">
        <f t="shared" si="431"/>
        <v>0</v>
      </c>
      <c r="BS314" t="b">
        <f t="shared" si="432"/>
        <v>0</v>
      </c>
      <c r="BT314" t="b">
        <f t="shared" si="433"/>
        <v>0</v>
      </c>
      <c r="BU314" t="b">
        <f t="shared" si="434"/>
        <v>0</v>
      </c>
      <c r="BV314" t="b">
        <f t="shared" si="435"/>
        <v>0</v>
      </c>
      <c r="BW314" t="b">
        <f t="shared" si="436"/>
        <v>0</v>
      </c>
      <c r="BX314" t="b">
        <f t="shared" si="437"/>
        <v>0</v>
      </c>
      <c r="BY314" t="b">
        <f t="shared" si="438"/>
        <v>0</v>
      </c>
      <c r="BZ314" t="b">
        <f t="shared" si="439"/>
        <v>0</v>
      </c>
      <c r="CA314" t="b">
        <f t="shared" si="440"/>
        <v>0</v>
      </c>
      <c r="CB314" t="b">
        <f t="shared" si="441"/>
        <v>0</v>
      </c>
      <c r="CC314" t="b">
        <f t="shared" si="442"/>
        <v>1</v>
      </c>
      <c r="CD314" t="b">
        <f t="shared" si="443"/>
        <v>0</v>
      </c>
      <c r="CE314" t="b">
        <f t="shared" si="444"/>
        <v>1</v>
      </c>
      <c r="CF314" t="b">
        <f t="shared" si="445"/>
        <v>0</v>
      </c>
      <c r="CG314" t="b">
        <f t="shared" si="446"/>
        <v>0</v>
      </c>
      <c r="CH314" t="b">
        <f t="shared" si="447"/>
        <v>0</v>
      </c>
      <c r="CI314" t="b">
        <f t="shared" si="448"/>
        <v>0</v>
      </c>
      <c r="CJ314" t="b">
        <f t="shared" si="449"/>
        <v>0</v>
      </c>
      <c r="CK314" t="b">
        <f t="shared" si="450"/>
        <v>0</v>
      </c>
      <c r="CL314" t="b">
        <f t="shared" si="451"/>
        <v>0</v>
      </c>
      <c r="CM314" t="b">
        <f t="shared" si="452"/>
        <v>0</v>
      </c>
      <c r="CN314" t="b">
        <f t="shared" si="453"/>
        <v>0</v>
      </c>
      <c r="CO314" t="b">
        <f t="shared" si="454"/>
        <v>0</v>
      </c>
      <c r="CP314" t="b">
        <f t="shared" si="455"/>
        <v>0</v>
      </c>
      <c r="CQ314" t="b">
        <f t="shared" si="456"/>
        <v>0</v>
      </c>
      <c r="CR314" t="b">
        <f t="shared" si="457"/>
        <v>0</v>
      </c>
      <c r="CS314" t="b">
        <f t="shared" si="458"/>
        <v>0</v>
      </c>
      <c r="CT314" t="b">
        <f t="shared" si="459"/>
        <v>0</v>
      </c>
      <c r="CU314" t="b">
        <f t="shared" si="460"/>
        <v>0</v>
      </c>
      <c r="CV314" t="b">
        <f t="shared" si="461"/>
        <v>0</v>
      </c>
      <c r="CW314" t="b">
        <f t="shared" si="462"/>
        <v>0</v>
      </c>
      <c r="CX314" t="b">
        <f t="shared" si="463"/>
        <v>0</v>
      </c>
      <c r="CY314" t="b">
        <f t="shared" si="464"/>
        <v>0</v>
      </c>
      <c r="CZ314" t="b">
        <f t="shared" si="465"/>
        <v>1</v>
      </c>
      <c r="DA314" t="b">
        <f t="shared" si="466"/>
        <v>0</v>
      </c>
      <c r="DB314" t="b">
        <f t="shared" si="467"/>
        <v>0</v>
      </c>
      <c r="DC314" t="b">
        <f t="shared" si="468"/>
        <v>0</v>
      </c>
      <c r="DD314" t="b">
        <f t="shared" si="469"/>
        <v>0</v>
      </c>
    </row>
    <row r="315" spans="1:108">
      <c r="A315" t="s">
        <v>1750</v>
      </c>
      <c r="C315" t="s">
        <v>1748</v>
      </c>
      <c r="E315" t="s">
        <v>1040</v>
      </c>
      <c r="F315" t="s">
        <v>1041</v>
      </c>
      <c r="G315" t="s">
        <v>970</v>
      </c>
      <c r="H315" t="s">
        <v>7428</v>
      </c>
      <c r="I315" t="s">
        <v>7418</v>
      </c>
      <c r="J315" t="s">
        <v>108</v>
      </c>
      <c r="K315" t="s">
        <v>109</v>
      </c>
      <c r="L315" t="s">
        <v>6183</v>
      </c>
      <c r="M315" t="s">
        <v>1751</v>
      </c>
      <c r="N315" t="s">
        <v>1752</v>
      </c>
      <c r="O315" t="b">
        <f t="shared" si="376"/>
        <v>0</v>
      </c>
      <c r="P315" t="b">
        <f t="shared" si="377"/>
        <v>1</v>
      </c>
      <c r="Q315" t="b">
        <f t="shared" si="378"/>
        <v>0</v>
      </c>
      <c r="R315" t="b">
        <f t="shared" si="379"/>
        <v>1</v>
      </c>
      <c r="S315" t="b">
        <f t="shared" si="380"/>
        <v>0</v>
      </c>
      <c r="T315" t="b">
        <f t="shared" si="381"/>
        <v>0</v>
      </c>
      <c r="U315" t="b">
        <f t="shared" si="382"/>
        <v>0</v>
      </c>
      <c r="V315" t="b">
        <f t="shared" si="383"/>
        <v>1</v>
      </c>
      <c r="W315" t="b">
        <f t="shared" si="384"/>
        <v>0</v>
      </c>
      <c r="X315" t="b">
        <f t="shared" si="385"/>
        <v>0</v>
      </c>
      <c r="Y315" t="b">
        <f t="shared" si="386"/>
        <v>0</v>
      </c>
      <c r="Z315" t="b">
        <f t="shared" si="387"/>
        <v>0</v>
      </c>
      <c r="AA315" t="b">
        <f t="shared" si="388"/>
        <v>1</v>
      </c>
      <c r="AB315" t="b">
        <f t="shared" si="389"/>
        <v>0</v>
      </c>
      <c r="AC315" t="b">
        <f t="shared" si="390"/>
        <v>0</v>
      </c>
      <c r="AD315" t="b">
        <f t="shared" si="391"/>
        <v>0</v>
      </c>
      <c r="AE315" t="b">
        <f t="shared" si="392"/>
        <v>0</v>
      </c>
      <c r="AF315" t="b">
        <f t="shared" si="393"/>
        <v>0</v>
      </c>
      <c r="AG315" t="b">
        <f t="shared" si="394"/>
        <v>0</v>
      </c>
      <c r="AH315" t="b">
        <f t="shared" si="395"/>
        <v>0</v>
      </c>
      <c r="AI315" t="b">
        <f t="shared" si="396"/>
        <v>0</v>
      </c>
      <c r="AJ315" t="b">
        <f t="shared" si="397"/>
        <v>0</v>
      </c>
      <c r="AK315" t="b">
        <f t="shared" si="398"/>
        <v>0</v>
      </c>
      <c r="AL315" t="b">
        <f t="shared" si="399"/>
        <v>0</v>
      </c>
      <c r="AM315" t="b">
        <f t="shared" si="400"/>
        <v>0</v>
      </c>
      <c r="AN315" t="b">
        <f t="shared" si="401"/>
        <v>0</v>
      </c>
      <c r="AO315" t="b">
        <f t="shared" si="402"/>
        <v>0</v>
      </c>
      <c r="AP315" t="b">
        <f t="shared" si="403"/>
        <v>0</v>
      </c>
      <c r="AQ315" t="b">
        <f t="shared" si="404"/>
        <v>0</v>
      </c>
      <c r="AR315" t="b">
        <f t="shared" si="405"/>
        <v>0</v>
      </c>
      <c r="AS315" t="b">
        <f t="shared" si="406"/>
        <v>0</v>
      </c>
      <c r="AT315" t="b">
        <f t="shared" si="407"/>
        <v>0</v>
      </c>
      <c r="AU315" t="b">
        <f t="shared" si="408"/>
        <v>0</v>
      </c>
      <c r="AV315" t="b">
        <f t="shared" si="409"/>
        <v>1</v>
      </c>
      <c r="AW315" t="b">
        <f t="shared" si="410"/>
        <v>0</v>
      </c>
      <c r="AX315" t="b">
        <f t="shared" si="411"/>
        <v>0</v>
      </c>
      <c r="AY315" t="b">
        <f t="shared" si="412"/>
        <v>0</v>
      </c>
      <c r="AZ315" t="b">
        <f t="shared" si="413"/>
        <v>0</v>
      </c>
      <c r="BA315" t="b">
        <f t="shared" si="414"/>
        <v>0</v>
      </c>
      <c r="BB315" t="b">
        <f t="shared" si="415"/>
        <v>0</v>
      </c>
      <c r="BC315" t="b">
        <f t="shared" si="416"/>
        <v>1</v>
      </c>
      <c r="BD315" t="b">
        <f t="shared" si="417"/>
        <v>0</v>
      </c>
      <c r="BE315" t="b">
        <f t="shared" si="418"/>
        <v>0</v>
      </c>
      <c r="BF315" t="b">
        <f t="shared" si="419"/>
        <v>0</v>
      </c>
      <c r="BG315" t="b">
        <f t="shared" si="420"/>
        <v>0</v>
      </c>
      <c r="BH315" t="b">
        <f t="shared" si="421"/>
        <v>0</v>
      </c>
      <c r="BI315" t="b">
        <f t="shared" si="422"/>
        <v>0</v>
      </c>
      <c r="BJ315" t="b">
        <f t="shared" si="423"/>
        <v>0</v>
      </c>
      <c r="BK315" t="b">
        <f t="shared" si="424"/>
        <v>0</v>
      </c>
      <c r="BL315" t="b">
        <f t="shared" si="425"/>
        <v>0</v>
      </c>
      <c r="BM315" t="b">
        <f t="shared" si="426"/>
        <v>0</v>
      </c>
      <c r="BN315" t="b">
        <f t="shared" si="427"/>
        <v>0</v>
      </c>
      <c r="BO315" t="b">
        <f t="shared" si="428"/>
        <v>0</v>
      </c>
      <c r="BP315" t="b">
        <f t="shared" si="429"/>
        <v>0</v>
      </c>
      <c r="BQ315" t="b">
        <f t="shared" si="430"/>
        <v>0</v>
      </c>
      <c r="BR315" t="b">
        <f t="shared" si="431"/>
        <v>0</v>
      </c>
      <c r="BS315" t="b">
        <f t="shared" si="432"/>
        <v>0</v>
      </c>
      <c r="BT315" t="b">
        <f t="shared" si="433"/>
        <v>0</v>
      </c>
      <c r="BU315" t="b">
        <f t="shared" si="434"/>
        <v>0</v>
      </c>
      <c r="BV315" t="b">
        <f t="shared" si="435"/>
        <v>0</v>
      </c>
      <c r="BW315" t="b">
        <f t="shared" si="436"/>
        <v>0</v>
      </c>
      <c r="BX315" t="b">
        <f t="shared" si="437"/>
        <v>0</v>
      </c>
      <c r="BY315" t="b">
        <f t="shared" si="438"/>
        <v>0</v>
      </c>
      <c r="BZ315" t="b">
        <f t="shared" si="439"/>
        <v>0</v>
      </c>
      <c r="CA315" t="b">
        <f t="shared" si="440"/>
        <v>1</v>
      </c>
      <c r="CB315" t="b">
        <f t="shared" si="441"/>
        <v>0</v>
      </c>
      <c r="CC315" t="b">
        <f t="shared" si="442"/>
        <v>0</v>
      </c>
      <c r="CD315" t="b">
        <f t="shared" si="443"/>
        <v>0</v>
      </c>
      <c r="CE315" t="b">
        <f t="shared" si="444"/>
        <v>0</v>
      </c>
      <c r="CF315" t="b">
        <f t="shared" si="445"/>
        <v>0</v>
      </c>
      <c r="CG315" t="b">
        <f t="shared" si="446"/>
        <v>0</v>
      </c>
      <c r="CH315" t="b">
        <f t="shared" si="447"/>
        <v>0</v>
      </c>
      <c r="CI315" t="b">
        <f t="shared" si="448"/>
        <v>0</v>
      </c>
      <c r="CJ315" t="b">
        <f t="shared" si="449"/>
        <v>0</v>
      </c>
      <c r="CK315" t="b">
        <f t="shared" si="450"/>
        <v>0</v>
      </c>
      <c r="CL315" t="b">
        <f t="shared" si="451"/>
        <v>0</v>
      </c>
      <c r="CM315" t="b">
        <f t="shared" si="452"/>
        <v>0</v>
      </c>
      <c r="CN315" t="b">
        <f t="shared" si="453"/>
        <v>0</v>
      </c>
      <c r="CO315" t="b">
        <f t="shared" si="454"/>
        <v>0</v>
      </c>
      <c r="CP315" t="b">
        <f t="shared" si="455"/>
        <v>0</v>
      </c>
      <c r="CQ315" t="b">
        <f t="shared" si="456"/>
        <v>0</v>
      </c>
      <c r="CR315" t="b">
        <f t="shared" si="457"/>
        <v>0</v>
      </c>
      <c r="CS315" t="b">
        <f t="shared" si="458"/>
        <v>0</v>
      </c>
      <c r="CT315" t="b">
        <f t="shared" si="459"/>
        <v>0</v>
      </c>
      <c r="CU315" t="b">
        <f t="shared" si="460"/>
        <v>0</v>
      </c>
      <c r="CV315" t="b">
        <f t="shared" si="461"/>
        <v>0</v>
      </c>
      <c r="CW315" t="b">
        <f t="shared" si="462"/>
        <v>0</v>
      </c>
      <c r="CX315" t="b">
        <f t="shared" si="463"/>
        <v>0</v>
      </c>
      <c r="CY315" t="b">
        <f t="shared" si="464"/>
        <v>0</v>
      </c>
      <c r="CZ315" t="b">
        <f t="shared" si="465"/>
        <v>0</v>
      </c>
      <c r="DA315" t="b">
        <f t="shared" si="466"/>
        <v>0</v>
      </c>
      <c r="DB315" t="b">
        <f t="shared" si="467"/>
        <v>0</v>
      </c>
      <c r="DC315" t="b">
        <f t="shared" si="468"/>
        <v>0</v>
      </c>
      <c r="DD315" t="b">
        <f t="shared" si="469"/>
        <v>0</v>
      </c>
    </row>
    <row r="316" spans="1:108">
      <c r="A316" s="4" t="s">
        <v>1753</v>
      </c>
      <c r="C316" t="s">
        <v>1748</v>
      </c>
      <c r="D316" s="4"/>
      <c r="E316" s="4" t="s">
        <v>1040</v>
      </c>
      <c r="F316" t="s">
        <v>1041</v>
      </c>
      <c r="G316" t="s">
        <v>970</v>
      </c>
      <c r="H316" t="s">
        <v>7428</v>
      </c>
      <c r="I316" t="s">
        <v>7418</v>
      </c>
      <c r="J316" s="4" t="s">
        <v>16</v>
      </c>
      <c r="K316" s="4" t="s">
        <v>16</v>
      </c>
      <c r="L316" s="4" t="s">
        <v>6662</v>
      </c>
      <c r="M316" t="s">
        <v>6079</v>
      </c>
      <c r="N316" s="4" t="s">
        <v>1754</v>
      </c>
      <c r="O316" s="4" t="b">
        <f t="shared" si="376"/>
        <v>1</v>
      </c>
      <c r="P316" s="4" t="b">
        <f t="shared" si="377"/>
        <v>1</v>
      </c>
      <c r="Q316" s="4" t="b">
        <f t="shared" si="378"/>
        <v>1</v>
      </c>
      <c r="R316" s="4" t="b">
        <f t="shared" si="379"/>
        <v>0</v>
      </c>
      <c r="S316" s="4" t="b">
        <f t="shared" si="380"/>
        <v>1</v>
      </c>
      <c r="T316" s="4" t="b">
        <f t="shared" si="381"/>
        <v>1</v>
      </c>
      <c r="U316" s="4" t="b">
        <f t="shared" si="382"/>
        <v>1</v>
      </c>
      <c r="V316" s="4" t="b">
        <f t="shared" si="383"/>
        <v>1</v>
      </c>
      <c r="W316" s="4" t="b">
        <f t="shared" si="384"/>
        <v>1</v>
      </c>
      <c r="X316" s="4" t="b">
        <f t="shared" si="385"/>
        <v>1</v>
      </c>
      <c r="Y316" s="4" t="b">
        <f t="shared" si="386"/>
        <v>0</v>
      </c>
      <c r="Z316" s="4" t="b">
        <f t="shared" si="387"/>
        <v>0</v>
      </c>
      <c r="AA316" s="4" t="b">
        <f t="shared" si="388"/>
        <v>1</v>
      </c>
      <c r="AB316" s="4" t="b">
        <f t="shared" si="389"/>
        <v>1</v>
      </c>
      <c r="AC316" s="4" t="b">
        <f t="shared" si="390"/>
        <v>0</v>
      </c>
      <c r="AD316" s="4" t="b">
        <f t="shared" si="391"/>
        <v>0</v>
      </c>
      <c r="AE316" s="4" t="b">
        <f t="shared" si="392"/>
        <v>0</v>
      </c>
      <c r="AF316" s="4" t="b">
        <f t="shared" si="393"/>
        <v>0</v>
      </c>
      <c r="AG316" s="4" t="b">
        <f t="shared" si="394"/>
        <v>0</v>
      </c>
      <c r="AH316" s="4" t="b">
        <f t="shared" si="395"/>
        <v>1</v>
      </c>
      <c r="AI316" s="4" t="b">
        <f t="shared" si="396"/>
        <v>0</v>
      </c>
      <c r="AJ316" s="4" t="b">
        <f t="shared" si="397"/>
        <v>0</v>
      </c>
      <c r="AK316" s="4" t="b">
        <f t="shared" si="398"/>
        <v>0</v>
      </c>
      <c r="AL316" s="4" t="b">
        <f t="shared" si="399"/>
        <v>0</v>
      </c>
      <c r="AM316" s="4" t="b">
        <f t="shared" si="400"/>
        <v>0</v>
      </c>
      <c r="AN316" s="4" t="b">
        <f t="shared" si="401"/>
        <v>0</v>
      </c>
      <c r="AO316" s="4" t="b">
        <f t="shared" si="402"/>
        <v>0</v>
      </c>
      <c r="AP316" s="4" t="b">
        <f t="shared" si="403"/>
        <v>0</v>
      </c>
      <c r="AQ316" s="4" t="b">
        <f t="shared" si="404"/>
        <v>0</v>
      </c>
      <c r="AR316" s="4" t="b">
        <f t="shared" si="405"/>
        <v>0</v>
      </c>
      <c r="AS316" s="4" t="b">
        <f t="shared" si="406"/>
        <v>0</v>
      </c>
      <c r="AT316" s="4" t="b">
        <f t="shared" si="407"/>
        <v>0</v>
      </c>
      <c r="AU316" s="4" t="b">
        <f t="shared" si="408"/>
        <v>0</v>
      </c>
      <c r="AV316" s="4" t="b">
        <f t="shared" si="409"/>
        <v>0</v>
      </c>
      <c r="AW316" s="4" t="b">
        <f t="shared" si="410"/>
        <v>0</v>
      </c>
      <c r="AX316" s="4" t="b">
        <f t="shared" si="411"/>
        <v>0</v>
      </c>
      <c r="AY316" s="4" t="b">
        <f t="shared" si="412"/>
        <v>0</v>
      </c>
      <c r="AZ316" s="4" t="b">
        <f t="shared" si="413"/>
        <v>0</v>
      </c>
      <c r="BA316" s="4" t="b">
        <f t="shared" si="414"/>
        <v>1</v>
      </c>
      <c r="BB316" s="4" t="b">
        <f t="shared" si="415"/>
        <v>0</v>
      </c>
      <c r="BC316" s="4" t="b">
        <f t="shared" si="416"/>
        <v>0</v>
      </c>
      <c r="BD316" s="4" t="b">
        <f t="shared" si="417"/>
        <v>0</v>
      </c>
      <c r="BE316" s="4" t="b">
        <f t="shared" si="418"/>
        <v>0</v>
      </c>
      <c r="BF316" s="4" t="b">
        <f t="shared" si="419"/>
        <v>0</v>
      </c>
      <c r="BG316" s="4" t="b">
        <f t="shared" si="420"/>
        <v>0</v>
      </c>
      <c r="BH316" s="4" t="b">
        <f t="shared" si="421"/>
        <v>1</v>
      </c>
      <c r="BI316" s="4" t="b">
        <f t="shared" si="422"/>
        <v>0</v>
      </c>
      <c r="BJ316" s="4" t="b">
        <f t="shared" si="423"/>
        <v>0</v>
      </c>
      <c r="BK316" s="4" t="b">
        <f t="shared" si="424"/>
        <v>0</v>
      </c>
      <c r="BL316" s="4" t="b">
        <f t="shared" si="425"/>
        <v>1</v>
      </c>
      <c r="BM316" s="4" t="b">
        <f t="shared" si="426"/>
        <v>0</v>
      </c>
      <c r="BN316" s="4" t="b">
        <f t="shared" si="427"/>
        <v>0</v>
      </c>
      <c r="BO316" s="4" t="b">
        <f t="shared" si="428"/>
        <v>0</v>
      </c>
      <c r="BP316" s="4" t="b">
        <f t="shared" si="429"/>
        <v>1</v>
      </c>
      <c r="BQ316" s="4" t="b">
        <f t="shared" si="430"/>
        <v>1</v>
      </c>
      <c r="BR316" s="4" t="b">
        <f t="shared" si="431"/>
        <v>0</v>
      </c>
      <c r="BS316" s="4" t="b">
        <f t="shared" si="432"/>
        <v>1</v>
      </c>
      <c r="BT316" s="4" t="b">
        <f t="shared" si="433"/>
        <v>0</v>
      </c>
      <c r="BU316" s="4" t="b">
        <f t="shared" si="434"/>
        <v>0</v>
      </c>
      <c r="BV316" s="4" t="b">
        <f t="shared" si="435"/>
        <v>0</v>
      </c>
      <c r="BW316" s="4" t="b">
        <f t="shared" si="436"/>
        <v>0</v>
      </c>
      <c r="BX316" s="4" t="b">
        <f t="shared" si="437"/>
        <v>0</v>
      </c>
      <c r="BY316" s="4" t="b">
        <f t="shared" si="438"/>
        <v>0</v>
      </c>
      <c r="BZ316" s="4" t="b">
        <f t="shared" si="439"/>
        <v>0</v>
      </c>
      <c r="CA316" s="4" t="b">
        <f t="shared" si="440"/>
        <v>0</v>
      </c>
      <c r="CB316" s="4" t="b">
        <f t="shared" si="441"/>
        <v>0</v>
      </c>
      <c r="CC316" s="4" t="b">
        <f t="shared" si="442"/>
        <v>0</v>
      </c>
      <c r="CD316" s="4" t="b">
        <f t="shared" si="443"/>
        <v>0</v>
      </c>
      <c r="CE316" s="4" t="b">
        <f t="shared" si="444"/>
        <v>0</v>
      </c>
      <c r="CF316" s="4" t="b">
        <f t="shared" si="445"/>
        <v>1</v>
      </c>
      <c r="CG316" s="4" t="b">
        <f t="shared" si="446"/>
        <v>1</v>
      </c>
      <c r="CH316" s="4" t="b">
        <f t="shared" si="447"/>
        <v>1</v>
      </c>
      <c r="CI316" s="4" t="b">
        <f t="shared" si="448"/>
        <v>0</v>
      </c>
      <c r="CJ316" s="4" t="b">
        <f t="shared" si="449"/>
        <v>0</v>
      </c>
      <c r="CK316" s="4" t="b">
        <f t="shared" si="450"/>
        <v>0</v>
      </c>
      <c r="CL316" s="4" t="b">
        <f t="shared" si="451"/>
        <v>0</v>
      </c>
      <c r="CM316" s="4" t="b">
        <f t="shared" si="452"/>
        <v>1</v>
      </c>
      <c r="CN316" s="4" t="b">
        <f t="shared" si="453"/>
        <v>0</v>
      </c>
      <c r="CO316" s="4" t="b">
        <f t="shared" si="454"/>
        <v>0</v>
      </c>
      <c r="CP316" s="4" t="b">
        <f t="shared" si="455"/>
        <v>0</v>
      </c>
      <c r="CQ316" s="4" t="b">
        <f t="shared" si="456"/>
        <v>0</v>
      </c>
      <c r="CR316" s="4" t="b">
        <f t="shared" si="457"/>
        <v>0</v>
      </c>
      <c r="CS316" s="4" t="b">
        <f t="shared" si="458"/>
        <v>0</v>
      </c>
      <c r="CT316" s="4" t="b">
        <f t="shared" si="459"/>
        <v>1</v>
      </c>
      <c r="CU316" s="4" t="b">
        <f t="shared" si="460"/>
        <v>0</v>
      </c>
      <c r="CV316" s="4" t="b">
        <f t="shared" si="461"/>
        <v>1</v>
      </c>
      <c r="CW316" s="4" t="b">
        <f t="shared" si="462"/>
        <v>0</v>
      </c>
      <c r="CX316" s="4" t="b">
        <f t="shared" si="463"/>
        <v>0</v>
      </c>
      <c r="CY316" s="4" t="b">
        <f t="shared" si="464"/>
        <v>0</v>
      </c>
      <c r="CZ316" s="4" t="b">
        <f t="shared" si="465"/>
        <v>0</v>
      </c>
      <c r="DA316" s="4" t="b">
        <f t="shared" si="466"/>
        <v>1</v>
      </c>
      <c r="DB316" s="4" t="b">
        <f t="shared" si="467"/>
        <v>0</v>
      </c>
      <c r="DC316" s="4" t="b">
        <f t="shared" si="468"/>
        <v>0</v>
      </c>
      <c r="DD316" s="4" t="b">
        <f t="shared" si="469"/>
        <v>0</v>
      </c>
    </row>
    <row r="317" spans="1:108">
      <c r="A317" t="s">
        <v>1755</v>
      </c>
      <c r="C317" t="s">
        <v>1748</v>
      </c>
      <c r="E317" t="s">
        <v>1040</v>
      </c>
      <c r="F317" t="s">
        <v>1041</v>
      </c>
      <c r="G317" t="s">
        <v>970</v>
      </c>
      <c r="H317" t="s">
        <v>7428</v>
      </c>
      <c r="I317" t="s">
        <v>7418</v>
      </c>
      <c r="J317" t="s">
        <v>204</v>
      </c>
      <c r="K317" t="s">
        <v>205</v>
      </c>
      <c r="L317" t="s">
        <v>6663</v>
      </c>
      <c r="M317" t="s">
        <v>6079</v>
      </c>
      <c r="N317" t="s">
        <v>84</v>
      </c>
      <c r="O317" t="b">
        <f t="shared" si="376"/>
        <v>1</v>
      </c>
      <c r="P317" t="b">
        <f t="shared" si="377"/>
        <v>0</v>
      </c>
      <c r="Q317" t="b">
        <f t="shared" si="378"/>
        <v>0</v>
      </c>
      <c r="R317" t="b">
        <f t="shared" si="379"/>
        <v>0</v>
      </c>
      <c r="S317" t="b">
        <f t="shared" si="380"/>
        <v>0</v>
      </c>
      <c r="T317" t="b">
        <f t="shared" si="381"/>
        <v>0</v>
      </c>
      <c r="U317" t="b">
        <f t="shared" si="382"/>
        <v>1</v>
      </c>
      <c r="V317" t="b">
        <f t="shared" si="383"/>
        <v>0</v>
      </c>
      <c r="W317" t="b">
        <f t="shared" si="384"/>
        <v>0</v>
      </c>
      <c r="X317" t="b">
        <f t="shared" si="385"/>
        <v>0</v>
      </c>
      <c r="Y317" t="b">
        <f t="shared" si="386"/>
        <v>0</v>
      </c>
      <c r="Z317" t="b">
        <f t="shared" si="387"/>
        <v>0</v>
      </c>
      <c r="AA317" t="b">
        <f t="shared" si="388"/>
        <v>0</v>
      </c>
      <c r="AB317" t="b">
        <f t="shared" si="389"/>
        <v>0</v>
      </c>
      <c r="AC317" t="b">
        <f t="shared" si="390"/>
        <v>0</v>
      </c>
      <c r="AD317" t="b">
        <f t="shared" si="391"/>
        <v>0</v>
      </c>
      <c r="AE317" t="b">
        <f t="shared" si="392"/>
        <v>0</v>
      </c>
      <c r="AF317" t="b">
        <f t="shared" si="393"/>
        <v>0</v>
      </c>
      <c r="AG317" t="b">
        <f t="shared" si="394"/>
        <v>0</v>
      </c>
      <c r="AH317" t="b">
        <f t="shared" si="395"/>
        <v>0</v>
      </c>
      <c r="AI317" t="b">
        <f t="shared" si="396"/>
        <v>0</v>
      </c>
      <c r="AJ317" t="b">
        <f t="shared" si="397"/>
        <v>0</v>
      </c>
      <c r="AK317" t="b">
        <f t="shared" si="398"/>
        <v>0</v>
      </c>
      <c r="AL317" t="b">
        <f t="shared" si="399"/>
        <v>0</v>
      </c>
      <c r="AM317" t="b">
        <f t="shared" si="400"/>
        <v>0</v>
      </c>
      <c r="AN317" t="b">
        <f t="shared" si="401"/>
        <v>0</v>
      </c>
      <c r="AO317" t="b">
        <f t="shared" si="402"/>
        <v>0</v>
      </c>
      <c r="AP317" t="b">
        <f t="shared" si="403"/>
        <v>0</v>
      </c>
      <c r="AQ317" t="b">
        <f t="shared" si="404"/>
        <v>0</v>
      </c>
      <c r="AR317" t="b">
        <f t="shared" si="405"/>
        <v>0</v>
      </c>
      <c r="AS317" t="b">
        <f t="shared" si="406"/>
        <v>0</v>
      </c>
      <c r="AT317" t="b">
        <f t="shared" si="407"/>
        <v>0</v>
      </c>
      <c r="AU317" t="b">
        <f t="shared" si="408"/>
        <v>0</v>
      </c>
      <c r="AV317" t="b">
        <f t="shared" si="409"/>
        <v>0</v>
      </c>
      <c r="AW317" t="b">
        <f t="shared" si="410"/>
        <v>0</v>
      </c>
      <c r="AX317" t="b">
        <f t="shared" si="411"/>
        <v>0</v>
      </c>
      <c r="AY317" t="b">
        <f t="shared" si="412"/>
        <v>0</v>
      </c>
      <c r="AZ317" t="b">
        <f t="shared" si="413"/>
        <v>0</v>
      </c>
      <c r="BA317" t="b">
        <f t="shared" si="414"/>
        <v>0</v>
      </c>
      <c r="BB317" t="b">
        <f t="shared" si="415"/>
        <v>0</v>
      </c>
      <c r="BC317" t="b">
        <f t="shared" si="416"/>
        <v>0</v>
      </c>
      <c r="BD317" t="b">
        <f t="shared" si="417"/>
        <v>0</v>
      </c>
      <c r="BE317" t="b">
        <f t="shared" si="418"/>
        <v>0</v>
      </c>
      <c r="BF317" t="b">
        <f t="shared" si="419"/>
        <v>0</v>
      </c>
      <c r="BG317" t="b">
        <f t="shared" si="420"/>
        <v>0</v>
      </c>
      <c r="BH317" t="b">
        <f t="shared" si="421"/>
        <v>0</v>
      </c>
      <c r="BI317" t="b">
        <f t="shared" si="422"/>
        <v>0</v>
      </c>
      <c r="BJ317" t="b">
        <f t="shared" si="423"/>
        <v>0</v>
      </c>
      <c r="BK317" t="b">
        <f t="shared" si="424"/>
        <v>0</v>
      </c>
      <c r="BL317" t="b">
        <f t="shared" si="425"/>
        <v>0</v>
      </c>
      <c r="BM317" t="b">
        <f t="shared" si="426"/>
        <v>0</v>
      </c>
      <c r="BN317" t="b">
        <f t="shared" si="427"/>
        <v>0</v>
      </c>
      <c r="BO317" t="b">
        <f t="shared" si="428"/>
        <v>0</v>
      </c>
      <c r="BP317" t="b">
        <f t="shared" si="429"/>
        <v>0</v>
      </c>
      <c r="BQ317" t="b">
        <f t="shared" si="430"/>
        <v>0</v>
      </c>
      <c r="BR317" t="b">
        <f t="shared" si="431"/>
        <v>0</v>
      </c>
      <c r="BS317" t="b">
        <f t="shared" si="432"/>
        <v>0</v>
      </c>
      <c r="BT317" t="b">
        <f t="shared" si="433"/>
        <v>0</v>
      </c>
      <c r="BU317" t="b">
        <f t="shared" si="434"/>
        <v>0</v>
      </c>
      <c r="BV317" t="b">
        <f t="shared" si="435"/>
        <v>0</v>
      </c>
      <c r="BW317" t="b">
        <f t="shared" si="436"/>
        <v>0</v>
      </c>
      <c r="BX317" t="b">
        <f t="shared" si="437"/>
        <v>0</v>
      </c>
      <c r="BY317" t="b">
        <f t="shared" si="438"/>
        <v>0</v>
      </c>
      <c r="BZ317" t="b">
        <f t="shared" si="439"/>
        <v>0</v>
      </c>
      <c r="CA317" t="b">
        <f t="shared" si="440"/>
        <v>0</v>
      </c>
      <c r="CB317" t="b">
        <f t="shared" si="441"/>
        <v>0</v>
      </c>
      <c r="CC317" t="b">
        <f t="shared" si="442"/>
        <v>0</v>
      </c>
      <c r="CD317" t="b">
        <f t="shared" si="443"/>
        <v>0</v>
      </c>
      <c r="CE317" t="b">
        <f t="shared" si="444"/>
        <v>0</v>
      </c>
      <c r="CF317" t="b">
        <f t="shared" si="445"/>
        <v>0</v>
      </c>
      <c r="CG317" t="b">
        <f t="shared" si="446"/>
        <v>0</v>
      </c>
      <c r="CH317" t="b">
        <f t="shared" si="447"/>
        <v>0</v>
      </c>
      <c r="CI317" t="b">
        <f t="shared" si="448"/>
        <v>0</v>
      </c>
      <c r="CJ317" t="b">
        <f t="shared" si="449"/>
        <v>0</v>
      </c>
      <c r="CK317" t="b">
        <f t="shared" si="450"/>
        <v>1</v>
      </c>
      <c r="CL317" t="b">
        <f t="shared" si="451"/>
        <v>0</v>
      </c>
      <c r="CM317" t="b">
        <f t="shared" si="452"/>
        <v>0</v>
      </c>
      <c r="CN317" t="b">
        <f t="shared" si="453"/>
        <v>0</v>
      </c>
      <c r="CO317" t="b">
        <f t="shared" si="454"/>
        <v>0</v>
      </c>
      <c r="CP317" t="b">
        <f t="shared" si="455"/>
        <v>0</v>
      </c>
      <c r="CQ317" t="b">
        <f t="shared" si="456"/>
        <v>0</v>
      </c>
      <c r="CR317" t="b">
        <f t="shared" si="457"/>
        <v>0</v>
      </c>
      <c r="CS317" t="b">
        <f t="shared" si="458"/>
        <v>0</v>
      </c>
      <c r="CT317" t="b">
        <f t="shared" si="459"/>
        <v>0</v>
      </c>
      <c r="CU317" t="b">
        <f t="shared" si="460"/>
        <v>0</v>
      </c>
      <c r="CV317" t="b">
        <f t="shared" si="461"/>
        <v>0</v>
      </c>
      <c r="CW317" t="b">
        <f t="shared" si="462"/>
        <v>0</v>
      </c>
      <c r="CX317" t="b">
        <f t="shared" si="463"/>
        <v>0</v>
      </c>
      <c r="CY317" t="b">
        <f t="shared" si="464"/>
        <v>0</v>
      </c>
      <c r="CZ317" t="b">
        <f t="shared" si="465"/>
        <v>0</v>
      </c>
      <c r="DA317" t="b">
        <f t="shared" si="466"/>
        <v>0</v>
      </c>
      <c r="DB317" t="b">
        <f t="shared" si="467"/>
        <v>0</v>
      </c>
      <c r="DC317" t="b">
        <f t="shared" si="468"/>
        <v>0</v>
      </c>
      <c r="DD317" t="b">
        <f t="shared" si="469"/>
        <v>0</v>
      </c>
    </row>
    <row r="318" spans="1:108">
      <c r="A318" t="s">
        <v>1756</v>
      </c>
      <c r="C318" t="s">
        <v>1748</v>
      </c>
      <c r="E318" t="s">
        <v>1040</v>
      </c>
      <c r="F318" t="s">
        <v>1041</v>
      </c>
      <c r="G318" t="s">
        <v>970</v>
      </c>
      <c r="H318" t="s">
        <v>7428</v>
      </c>
      <c r="I318" t="s">
        <v>7418</v>
      </c>
      <c r="J318" t="s">
        <v>16</v>
      </c>
      <c r="K318" t="s">
        <v>16</v>
      </c>
      <c r="L318" t="s">
        <v>6461</v>
      </c>
      <c r="M318" t="s">
        <v>6079</v>
      </c>
      <c r="N318" t="s">
        <v>1757</v>
      </c>
      <c r="O318" t="b">
        <f t="shared" si="376"/>
        <v>1</v>
      </c>
      <c r="P318" t="b">
        <f t="shared" si="377"/>
        <v>1</v>
      </c>
      <c r="Q318" t="b">
        <f t="shared" si="378"/>
        <v>0</v>
      </c>
      <c r="R318" t="b">
        <f t="shared" si="379"/>
        <v>1</v>
      </c>
      <c r="S318" t="b">
        <f t="shared" si="380"/>
        <v>1</v>
      </c>
      <c r="T318" t="b">
        <f t="shared" si="381"/>
        <v>0</v>
      </c>
      <c r="U318" t="b">
        <f t="shared" si="382"/>
        <v>0</v>
      </c>
      <c r="V318" t="b">
        <f t="shared" si="383"/>
        <v>1</v>
      </c>
      <c r="W318" t="b">
        <f t="shared" si="384"/>
        <v>0</v>
      </c>
      <c r="X318" t="b">
        <f t="shared" si="385"/>
        <v>0</v>
      </c>
      <c r="Y318" t="b">
        <f t="shared" si="386"/>
        <v>1</v>
      </c>
      <c r="Z318" t="b">
        <f t="shared" si="387"/>
        <v>0</v>
      </c>
      <c r="AA318" t="b">
        <f t="shared" si="388"/>
        <v>1</v>
      </c>
      <c r="AB318" t="b">
        <f t="shared" si="389"/>
        <v>0</v>
      </c>
      <c r="AC318" t="b">
        <f t="shared" si="390"/>
        <v>0</v>
      </c>
      <c r="AD318" t="b">
        <f t="shared" si="391"/>
        <v>0</v>
      </c>
      <c r="AE318" t="b">
        <f t="shared" si="392"/>
        <v>0</v>
      </c>
      <c r="AF318" t="b">
        <f t="shared" si="393"/>
        <v>0</v>
      </c>
      <c r="AG318" t="b">
        <f t="shared" si="394"/>
        <v>0</v>
      </c>
      <c r="AH318" t="b">
        <f t="shared" si="395"/>
        <v>0</v>
      </c>
      <c r="AI318" t="b">
        <f t="shared" si="396"/>
        <v>0</v>
      </c>
      <c r="AJ318" t="b">
        <f t="shared" si="397"/>
        <v>0</v>
      </c>
      <c r="AK318" t="b">
        <f t="shared" si="398"/>
        <v>0</v>
      </c>
      <c r="AL318" t="b">
        <f t="shared" si="399"/>
        <v>0</v>
      </c>
      <c r="AM318" t="b">
        <f t="shared" si="400"/>
        <v>0</v>
      </c>
      <c r="AN318" t="b">
        <f t="shared" si="401"/>
        <v>0</v>
      </c>
      <c r="AO318" t="b">
        <f t="shared" si="402"/>
        <v>0</v>
      </c>
      <c r="AP318" t="b">
        <f t="shared" si="403"/>
        <v>0</v>
      </c>
      <c r="AQ318" t="b">
        <f t="shared" si="404"/>
        <v>0</v>
      </c>
      <c r="AR318" t="b">
        <f t="shared" si="405"/>
        <v>0</v>
      </c>
      <c r="AS318" t="b">
        <f t="shared" si="406"/>
        <v>0</v>
      </c>
      <c r="AT318" t="b">
        <f t="shared" si="407"/>
        <v>0</v>
      </c>
      <c r="AU318" t="b">
        <f t="shared" si="408"/>
        <v>0</v>
      </c>
      <c r="AV318" t="b">
        <f t="shared" si="409"/>
        <v>0</v>
      </c>
      <c r="AW318" t="b">
        <f t="shared" si="410"/>
        <v>1</v>
      </c>
      <c r="AX318" t="b">
        <f t="shared" si="411"/>
        <v>0</v>
      </c>
      <c r="AY318" t="b">
        <f t="shared" si="412"/>
        <v>0</v>
      </c>
      <c r="AZ318" t="b">
        <f t="shared" si="413"/>
        <v>0</v>
      </c>
      <c r="BA318" t="b">
        <f t="shared" si="414"/>
        <v>0</v>
      </c>
      <c r="BB318" t="b">
        <f t="shared" si="415"/>
        <v>0</v>
      </c>
      <c r="BC318" t="b">
        <f t="shared" si="416"/>
        <v>0</v>
      </c>
      <c r="BD318" t="b">
        <f t="shared" si="417"/>
        <v>0</v>
      </c>
      <c r="BE318" t="b">
        <f t="shared" si="418"/>
        <v>0</v>
      </c>
      <c r="BF318" t="b">
        <f t="shared" si="419"/>
        <v>0</v>
      </c>
      <c r="BG318" t="b">
        <f t="shared" si="420"/>
        <v>0</v>
      </c>
      <c r="BH318" t="b">
        <f t="shared" si="421"/>
        <v>0</v>
      </c>
      <c r="BI318" t="b">
        <f t="shared" si="422"/>
        <v>0</v>
      </c>
      <c r="BJ318" t="b">
        <f t="shared" si="423"/>
        <v>0</v>
      </c>
      <c r="BK318" t="b">
        <f t="shared" si="424"/>
        <v>0</v>
      </c>
      <c r="BL318" t="b">
        <f t="shared" si="425"/>
        <v>1</v>
      </c>
      <c r="BM318" t="b">
        <f t="shared" si="426"/>
        <v>0</v>
      </c>
      <c r="BN318" t="b">
        <f t="shared" si="427"/>
        <v>0</v>
      </c>
      <c r="BO318" t="b">
        <f t="shared" si="428"/>
        <v>0</v>
      </c>
      <c r="BP318" t="b">
        <f t="shared" si="429"/>
        <v>0</v>
      </c>
      <c r="BQ318" t="b">
        <f t="shared" si="430"/>
        <v>0</v>
      </c>
      <c r="BR318" t="b">
        <f t="shared" si="431"/>
        <v>0</v>
      </c>
      <c r="BS318" t="b">
        <f t="shared" si="432"/>
        <v>0</v>
      </c>
      <c r="BT318" t="b">
        <f t="shared" si="433"/>
        <v>0</v>
      </c>
      <c r="BU318" t="b">
        <f t="shared" si="434"/>
        <v>0</v>
      </c>
      <c r="BV318" t="b">
        <f t="shared" si="435"/>
        <v>0</v>
      </c>
      <c r="BW318" t="b">
        <f t="shared" si="436"/>
        <v>0</v>
      </c>
      <c r="BX318" t="b">
        <f t="shared" si="437"/>
        <v>0</v>
      </c>
      <c r="BY318" t="b">
        <f t="shared" si="438"/>
        <v>0</v>
      </c>
      <c r="BZ318" t="b">
        <f t="shared" si="439"/>
        <v>0</v>
      </c>
      <c r="CA318" t="b">
        <f t="shared" si="440"/>
        <v>0</v>
      </c>
      <c r="CB318" t="b">
        <f t="shared" si="441"/>
        <v>0</v>
      </c>
      <c r="CC318" t="b">
        <f t="shared" si="442"/>
        <v>0</v>
      </c>
      <c r="CD318" t="b">
        <f t="shared" si="443"/>
        <v>0</v>
      </c>
      <c r="CE318" t="b">
        <f t="shared" si="444"/>
        <v>0</v>
      </c>
      <c r="CF318" t="b">
        <f t="shared" si="445"/>
        <v>0</v>
      </c>
      <c r="CG318" t="b">
        <f t="shared" si="446"/>
        <v>0</v>
      </c>
      <c r="CH318" t="b">
        <f t="shared" si="447"/>
        <v>0</v>
      </c>
      <c r="CI318" t="b">
        <f t="shared" si="448"/>
        <v>0</v>
      </c>
      <c r="CJ318" t="b">
        <f t="shared" si="449"/>
        <v>0</v>
      </c>
      <c r="CK318" t="b">
        <f t="shared" si="450"/>
        <v>0</v>
      </c>
      <c r="CL318" t="b">
        <f t="shared" si="451"/>
        <v>0</v>
      </c>
      <c r="CM318" t="b">
        <f t="shared" si="452"/>
        <v>0</v>
      </c>
      <c r="CN318" t="b">
        <f t="shared" si="453"/>
        <v>0</v>
      </c>
      <c r="CO318" t="b">
        <f t="shared" si="454"/>
        <v>0</v>
      </c>
      <c r="CP318" t="b">
        <f t="shared" si="455"/>
        <v>0</v>
      </c>
      <c r="CQ318" t="b">
        <f t="shared" si="456"/>
        <v>0</v>
      </c>
      <c r="CR318" t="b">
        <f t="shared" si="457"/>
        <v>1</v>
      </c>
      <c r="CS318" t="b">
        <f t="shared" si="458"/>
        <v>0</v>
      </c>
      <c r="CT318" t="b">
        <f t="shared" si="459"/>
        <v>0</v>
      </c>
      <c r="CU318" t="b">
        <f t="shared" si="460"/>
        <v>0</v>
      </c>
      <c r="CV318" t="b">
        <f t="shared" si="461"/>
        <v>0</v>
      </c>
      <c r="CW318" t="b">
        <f t="shared" si="462"/>
        <v>0</v>
      </c>
      <c r="CX318" t="b">
        <f t="shared" si="463"/>
        <v>0</v>
      </c>
      <c r="CY318" t="b">
        <f t="shared" si="464"/>
        <v>0</v>
      </c>
      <c r="CZ318" t="b">
        <f t="shared" si="465"/>
        <v>0</v>
      </c>
      <c r="DA318" t="b">
        <f t="shared" si="466"/>
        <v>0</v>
      </c>
      <c r="DB318" t="b">
        <f t="shared" si="467"/>
        <v>0</v>
      </c>
      <c r="DC318" t="b">
        <f t="shared" si="468"/>
        <v>0</v>
      </c>
      <c r="DD318" t="b">
        <f t="shared" si="469"/>
        <v>0</v>
      </c>
    </row>
    <row r="319" spans="1:108">
      <c r="A319" t="s">
        <v>1758</v>
      </c>
      <c r="C319" t="s">
        <v>1748</v>
      </c>
      <c r="E319" t="s">
        <v>1040</v>
      </c>
      <c r="F319" t="s">
        <v>1041</v>
      </c>
      <c r="G319" t="s">
        <v>970</v>
      </c>
      <c r="H319" t="s">
        <v>7428</v>
      </c>
      <c r="I319" t="s">
        <v>7418</v>
      </c>
      <c r="J319" t="s">
        <v>1168</v>
      </c>
      <c r="K319" t="s">
        <v>136</v>
      </c>
      <c r="L319" t="s">
        <v>6664</v>
      </c>
      <c r="M319" t="s">
        <v>6079</v>
      </c>
      <c r="N319" t="s">
        <v>48</v>
      </c>
      <c r="O319" t="b">
        <f t="shared" si="376"/>
        <v>1</v>
      </c>
      <c r="P319" t="b">
        <f t="shared" si="377"/>
        <v>0</v>
      </c>
      <c r="Q319" t="b">
        <f t="shared" si="378"/>
        <v>0</v>
      </c>
      <c r="R319" t="b">
        <f t="shared" si="379"/>
        <v>0</v>
      </c>
      <c r="S319" t="b">
        <f t="shared" si="380"/>
        <v>0</v>
      </c>
      <c r="T319" t="b">
        <f t="shared" si="381"/>
        <v>0</v>
      </c>
      <c r="U319" t="b">
        <f t="shared" si="382"/>
        <v>0</v>
      </c>
      <c r="V319" t="b">
        <f t="shared" si="383"/>
        <v>0</v>
      </c>
      <c r="W319" t="b">
        <f t="shared" si="384"/>
        <v>1</v>
      </c>
      <c r="X319" t="b">
        <f t="shared" si="385"/>
        <v>0</v>
      </c>
      <c r="Y319" t="b">
        <f t="shared" si="386"/>
        <v>0</v>
      </c>
      <c r="Z319" t="b">
        <f t="shared" si="387"/>
        <v>0</v>
      </c>
      <c r="AA319" t="b">
        <f t="shared" si="388"/>
        <v>0</v>
      </c>
      <c r="AB319" t="b">
        <f t="shared" si="389"/>
        <v>0</v>
      </c>
      <c r="AC319" t="b">
        <f t="shared" si="390"/>
        <v>0</v>
      </c>
      <c r="AD319" t="b">
        <f t="shared" si="391"/>
        <v>0</v>
      </c>
      <c r="AE319" t="b">
        <f t="shared" si="392"/>
        <v>0</v>
      </c>
      <c r="AF319" t="b">
        <f t="shared" si="393"/>
        <v>0</v>
      </c>
      <c r="AG319" t="b">
        <f t="shared" si="394"/>
        <v>0</v>
      </c>
      <c r="AH319" t="b">
        <f t="shared" si="395"/>
        <v>0</v>
      </c>
      <c r="AI319" t="b">
        <f t="shared" si="396"/>
        <v>0</v>
      </c>
      <c r="AJ319" t="b">
        <f t="shared" si="397"/>
        <v>0</v>
      </c>
      <c r="AK319" t="b">
        <f t="shared" si="398"/>
        <v>0</v>
      </c>
      <c r="AL319" t="b">
        <f t="shared" si="399"/>
        <v>0</v>
      </c>
      <c r="AM319" t="b">
        <f t="shared" si="400"/>
        <v>0</v>
      </c>
      <c r="AN319" t="b">
        <f t="shared" si="401"/>
        <v>0</v>
      </c>
      <c r="AO319" t="b">
        <f t="shared" si="402"/>
        <v>0</v>
      </c>
      <c r="AP319" t="b">
        <f t="shared" si="403"/>
        <v>0</v>
      </c>
      <c r="AQ319" t="b">
        <f t="shared" si="404"/>
        <v>0</v>
      </c>
      <c r="AR319" t="b">
        <f t="shared" si="405"/>
        <v>0</v>
      </c>
      <c r="AS319" t="b">
        <f t="shared" si="406"/>
        <v>0</v>
      </c>
      <c r="AT319" t="b">
        <f t="shared" si="407"/>
        <v>0</v>
      </c>
      <c r="AU319" t="b">
        <f t="shared" si="408"/>
        <v>0</v>
      </c>
      <c r="AV319" t="b">
        <f t="shared" si="409"/>
        <v>0</v>
      </c>
      <c r="AW319" t="b">
        <f t="shared" si="410"/>
        <v>0</v>
      </c>
      <c r="AX319" t="b">
        <f t="shared" si="411"/>
        <v>0</v>
      </c>
      <c r="AY319" t="b">
        <f t="shared" si="412"/>
        <v>0</v>
      </c>
      <c r="AZ319" t="b">
        <f t="shared" si="413"/>
        <v>0</v>
      </c>
      <c r="BA319" t="b">
        <f t="shared" si="414"/>
        <v>1</v>
      </c>
      <c r="BB319" t="b">
        <f t="shared" si="415"/>
        <v>0</v>
      </c>
      <c r="BC319" t="b">
        <f t="shared" si="416"/>
        <v>0</v>
      </c>
      <c r="BD319" t="b">
        <f t="shared" si="417"/>
        <v>0</v>
      </c>
      <c r="BE319" t="b">
        <f t="shared" si="418"/>
        <v>0</v>
      </c>
      <c r="BF319" t="b">
        <f t="shared" si="419"/>
        <v>0</v>
      </c>
      <c r="BG319" t="b">
        <f t="shared" si="420"/>
        <v>0</v>
      </c>
      <c r="BH319" t="b">
        <f t="shared" si="421"/>
        <v>0</v>
      </c>
      <c r="BI319" t="b">
        <f t="shared" si="422"/>
        <v>0</v>
      </c>
      <c r="BJ319" t="b">
        <f t="shared" si="423"/>
        <v>0</v>
      </c>
      <c r="BK319" t="b">
        <f t="shared" si="424"/>
        <v>0</v>
      </c>
      <c r="BL319" t="b">
        <f t="shared" si="425"/>
        <v>0</v>
      </c>
      <c r="BM319" t="b">
        <f t="shared" si="426"/>
        <v>0</v>
      </c>
      <c r="BN319" t="b">
        <f t="shared" si="427"/>
        <v>0</v>
      </c>
      <c r="BO319" t="b">
        <f t="shared" si="428"/>
        <v>0</v>
      </c>
      <c r="BP319" t="b">
        <f t="shared" si="429"/>
        <v>0</v>
      </c>
      <c r="BQ319" t="b">
        <f t="shared" si="430"/>
        <v>0</v>
      </c>
      <c r="BR319" t="b">
        <f t="shared" si="431"/>
        <v>0</v>
      </c>
      <c r="BS319" t="b">
        <f t="shared" si="432"/>
        <v>0</v>
      </c>
      <c r="BT319" t="b">
        <f t="shared" si="433"/>
        <v>0</v>
      </c>
      <c r="BU319" t="b">
        <f t="shared" si="434"/>
        <v>0</v>
      </c>
      <c r="BV319" t="b">
        <f t="shared" si="435"/>
        <v>0</v>
      </c>
      <c r="BW319" t="b">
        <f t="shared" si="436"/>
        <v>0</v>
      </c>
      <c r="BX319" t="b">
        <f t="shared" si="437"/>
        <v>0</v>
      </c>
      <c r="BY319" t="b">
        <f t="shared" si="438"/>
        <v>0</v>
      </c>
      <c r="BZ319" t="b">
        <f t="shared" si="439"/>
        <v>0</v>
      </c>
      <c r="CA319" t="b">
        <f t="shared" si="440"/>
        <v>0</v>
      </c>
      <c r="CB319" t="b">
        <f t="shared" si="441"/>
        <v>0</v>
      </c>
      <c r="CC319" t="b">
        <f t="shared" si="442"/>
        <v>0</v>
      </c>
      <c r="CD319" t="b">
        <f t="shared" si="443"/>
        <v>0</v>
      </c>
      <c r="CE319" t="b">
        <f t="shared" si="444"/>
        <v>0</v>
      </c>
      <c r="CF319" t="b">
        <f t="shared" si="445"/>
        <v>0</v>
      </c>
      <c r="CG319" t="b">
        <f t="shared" si="446"/>
        <v>0</v>
      </c>
      <c r="CH319" t="b">
        <f t="shared" si="447"/>
        <v>0</v>
      </c>
      <c r="CI319" t="b">
        <f t="shared" si="448"/>
        <v>0</v>
      </c>
      <c r="CJ319" t="b">
        <f t="shared" si="449"/>
        <v>0</v>
      </c>
      <c r="CK319" t="b">
        <f t="shared" si="450"/>
        <v>0</v>
      </c>
      <c r="CL319" t="b">
        <f t="shared" si="451"/>
        <v>0</v>
      </c>
      <c r="CM319" t="b">
        <f t="shared" si="452"/>
        <v>0</v>
      </c>
      <c r="CN319" t="b">
        <f t="shared" si="453"/>
        <v>0</v>
      </c>
      <c r="CO319" t="b">
        <f t="shared" si="454"/>
        <v>0</v>
      </c>
      <c r="CP319" t="b">
        <f t="shared" si="455"/>
        <v>0</v>
      </c>
      <c r="CQ319" t="b">
        <f t="shared" si="456"/>
        <v>0</v>
      </c>
      <c r="CR319" t="b">
        <f t="shared" si="457"/>
        <v>0</v>
      </c>
      <c r="CS319" t="b">
        <f t="shared" si="458"/>
        <v>0</v>
      </c>
      <c r="CT319" t="b">
        <f t="shared" si="459"/>
        <v>0</v>
      </c>
      <c r="CU319" t="b">
        <f t="shared" si="460"/>
        <v>0</v>
      </c>
      <c r="CV319" t="b">
        <f t="shared" si="461"/>
        <v>0</v>
      </c>
      <c r="CW319" t="b">
        <f t="shared" si="462"/>
        <v>0</v>
      </c>
      <c r="CX319" t="b">
        <f t="shared" si="463"/>
        <v>0</v>
      </c>
      <c r="CY319" t="b">
        <f t="shared" si="464"/>
        <v>0</v>
      </c>
      <c r="CZ319" t="b">
        <f t="shared" si="465"/>
        <v>0</v>
      </c>
      <c r="DA319" t="b">
        <f t="shared" si="466"/>
        <v>0</v>
      </c>
      <c r="DB319" t="b">
        <f t="shared" si="467"/>
        <v>0</v>
      </c>
      <c r="DC319" t="b">
        <f t="shared" si="468"/>
        <v>0</v>
      </c>
      <c r="DD319" t="b">
        <f t="shared" si="469"/>
        <v>0</v>
      </c>
    </row>
    <row r="320" spans="1:108">
      <c r="A320" s="4" t="s">
        <v>1759</v>
      </c>
      <c r="C320" t="s">
        <v>1748</v>
      </c>
      <c r="D320" s="4"/>
      <c r="E320" s="4" t="s">
        <v>1040</v>
      </c>
      <c r="F320" t="s">
        <v>1041</v>
      </c>
      <c r="G320" t="s">
        <v>970</v>
      </c>
      <c r="H320" t="s">
        <v>7428</v>
      </c>
      <c r="I320" t="s">
        <v>7418</v>
      </c>
      <c r="J320" s="4" t="s">
        <v>108</v>
      </c>
      <c r="K320" s="4" t="s">
        <v>109</v>
      </c>
      <c r="L320" s="4" t="s">
        <v>6665</v>
      </c>
      <c r="M320" t="s">
        <v>6079</v>
      </c>
      <c r="N320" s="4" t="s">
        <v>1760</v>
      </c>
      <c r="O320" s="4" t="b">
        <f t="shared" si="376"/>
        <v>1</v>
      </c>
      <c r="P320" s="4" t="b">
        <f t="shared" si="377"/>
        <v>1</v>
      </c>
      <c r="Q320" s="4" t="b">
        <f t="shared" si="378"/>
        <v>1</v>
      </c>
      <c r="R320" s="4" t="b">
        <f t="shared" si="379"/>
        <v>1</v>
      </c>
      <c r="S320" s="4" t="b">
        <f t="shared" si="380"/>
        <v>1</v>
      </c>
      <c r="T320" s="4" t="b">
        <f t="shared" si="381"/>
        <v>1</v>
      </c>
      <c r="U320" s="4" t="b">
        <f t="shared" si="382"/>
        <v>1</v>
      </c>
      <c r="V320" s="4" t="b">
        <f t="shared" si="383"/>
        <v>1</v>
      </c>
      <c r="W320" s="4" t="b">
        <f t="shared" si="384"/>
        <v>1</v>
      </c>
      <c r="X320" s="4" t="b">
        <f t="shared" si="385"/>
        <v>1</v>
      </c>
      <c r="Y320" s="4" t="b">
        <f t="shared" si="386"/>
        <v>1</v>
      </c>
      <c r="Z320" s="4" t="b">
        <f t="shared" si="387"/>
        <v>1</v>
      </c>
      <c r="AA320" s="4" t="b">
        <f t="shared" si="388"/>
        <v>1</v>
      </c>
      <c r="AB320" s="4" t="b">
        <f t="shared" si="389"/>
        <v>1</v>
      </c>
      <c r="AC320" s="4" t="b">
        <f t="shared" si="390"/>
        <v>0</v>
      </c>
      <c r="AD320" s="4" t="b">
        <f t="shared" si="391"/>
        <v>1</v>
      </c>
      <c r="AE320" s="4" t="b">
        <f t="shared" si="392"/>
        <v>0</v>
      </c>
      <c r="AF320" s="4" t="b">
        <f t="shared" si="393"/>
        <v>0</v>
      </c>
      <c r="AG320" s="4" t="b">
        <f t="shared" si="394"/>
        <v>0</v>
      </c>
      <c r="AH320" s="4" t="b">
        <f t="shared" si="395"/>
        <v>1</v>
      </c>
      <c r="AI320" s="4" t="b">
        <f t="shared" si="396"/>
        <v>1</v>
      </c>
      <c r="AJ320" s="4" t="b">
        <f t="shared" si="397"/>
        <v>0</v>
      </c>
      <c r="AK320" s="4" t="b">
        <f t="shared" si="398"/>
        <v>1</v>
      </c>
      <c r="AL320" s="4" t="b">
        <f t="shared" si="399"/>
        <v>0</v>
      </c>
      <c r="AM320" s="4" t="b">
        <f t="shared" si="400"/>
        <v>1</v>
      </c>
      <c r="AN320" s="4" t="b">
        <f t="shared" si="401"/>
        <v>0</v>
      </c>
      <c r="AO320" s="4" t="b">
        <f t="shared" si="402"/>
        <v>0</v>
      </c>
      <c r="AP320" s="4" t="b">
        <f t="shared" si="403"/>
        <v>1</v>
      </c>
      <c r="AQ320" s="4" t="b">
        <f t="shared" si="404"/>
        <v>1</v>
      </c>
      <c r="AR320" s="4" t="b">
        <f t="shared" si="405"/>
        <v>0</v>
      </c>
      <c r="AS320" s="4" t="b">
        <f t="shared" si="406"/>
        <v>0</v>
      </c>
      <c r="AT320" s="4" t="b">
        <f t="shared" si="407"/>
        <v>0</v>
      </c>
      <c r="AU320" s="4" t="b">
        <f t="shared" si="408"/>
        <v>0</v>
      </c>
      <c r="AV320" s="4" t="b">
        <f t="shared" si="409"/>
        <v>1</v>
      </c>
      <c r="AW320" s="4" t="b">
        <f t="shared" si="410"/>
        <v>1</v>
      </c>
      <c r="AX320" s="4" t="b">
        <f t="shared" si="411"/>
        <v>1</v>
      </c>
      <c r="AY320" s="4" t="b">
        <f t="shared" si="412"/>
        <v>0</v>
      </c>
      <c r="AZ320" s="4" t="b">
        <f t="shared" si="413"/>
        <v>0</v>
      </c>
      <c r="BA320" s="4" t="b">
        <f t="shared" si="414"/>
        <v>0</v>
      </c>
      <c r="BB320" s="4" t="b">
        <f t="shared" si="415"/>
        <v>0</v>
      </c>
      <c r="BC320" s="4" t="b">
        <f t="shared" si="416"/>
        <v>1</v>
      </c>
      <c r="BD320" s="4" t="b">
        <f t="shared" si="417"/>
        <v>0</v>
      </c>
      <c r="BE320" s="4" t="b">
        <f t="shared" si="418"/>
        <v>1</v>
      </c>
      <c r="BF320" s="4" t="b">
        <f t="shared" si="419"/>
        <v>1</v>
      </c>
      <c r="BG320" s="4" t="b">
        <f t="shared" si="420"/>
        <v>1</v>
      </c>
      <c r="BH320" s="4" t="b">
        <f t="shared" si="421"/>
        <v>0</v>
      </c>
      <c r="BI320" s="4" t="b">
        <f t="shared" si="422"/>
        <v>0</v>
      </c>
      <c r="BJ320" s="4" t="b">
        <f t="shared" si="423"/>
        <v>0</v>
      </c>
      <c r="BK320" s="4" t="b">
        <f t="shared" si="424"/>
        <v>0</v>
      </c>
      <c r="BL320" s="4" t="b">
        <f t="shared" si="425"/>
        <v>0</v>
      </c>
      <c r="BM320" s="4" t="b">
        <f t="shared" si="426"/>
        <v>1</v>
      </c>
      <c r="BN320" s="4" t="b">
        <f t="shared" si="427"/>
        <v>1</v>
      </c>
      <c r="BO320" s="4" t="b">
        <f t="shared" si="428"/>
        <v>0</v>
      </c>
      <c r="BP320" s="4" t="b">
        <f t="shared" si="429"/>
        <v>1</v>
      </c>
      <c r="BQ320" s="4" t="b">
        <f t="shared" si="430"/>
        <v>1</v>
      </c>
      <c r="BR320" s="4" t="b">
        <f t="shared" si="431"/>
        <v>0</v>
      </c>
      <c r="BS320" s="4" t="b">
        <f t="shared" si="432"/>
        <v>1</v>
      </c>
      <c r="BT320" s="4" t="b">
        <f t="shared" si="433"/>
        <v>1</v>
      </c>
      <c r="BU320" s="4" t="b">
        <f t="shared" si="434"/>
        <v>1</v>
      </c>
      <c r="BV320" s="4" t="b">
        <f t="shared" si="435"/>
        <v>1</v>
      </c>
      <c r="BW320" s="4" t="b">
        <f t="shared" si="436"/>
        <v>1</v>
      </c>
      <c r="BX320" s="4" t="b">
        <f t="shared" si="437"/>
        <v>1</v>
      </c>
      <c r="BY320" s="4" t="b">
        <f t="shared" si="438"/>
        <v>1</v>
      </c>
      <c r="BZ320" s="4" t="b">
        <f t="shared" si="439"/>
        <v>0</v>
      </c>
      <c r="CA320" s="4" t="b">
        <f t="shared" si="440"/>
        <v>0</v>
      </c>
      <c r="CB320" s="4" t="b">
        <f t="shared" si="441"/>
        <v>1</v>
      </c>
      <c r="CC320" s="4" t="b">
        <f t="shared" si="442"/>
        <v>1</v>
      </c>
      <c r="CD320" s="4" t="b">
        <f t="shared" si="443"/>
        <v>0</v>
      </c>
      <c r="CE320" s="4" t="b">
        <f t="shared" si="444"/>
        <v>1</v>
      </c>
      <c r="CF320" s="4" t="b">
        <f t="shared" si="445"/>
        <v>1</v>
      </c>
      <c r="CG320" s="4" t="b">
        <f t="shared" si="446"/>
        <v>1</v>
      </c>
      <c r="CH320" s="4" t="b">
        <f t="shared" si="447"/>
        <v>1</v>
      </c>
      <c r="CI320" s="4" t="b">
        <f t="shared" si="448"/>
        <v>0</v>
      </c>
      <c r="CJ320" s="4" t="b">
        <f t="shared" si="449"/>
        <v>1</v>
      </c>
      <c r="CK320" s="4" t="b">
        <f t="shared" si="450"/>
        <v>1</v>
      </c>
      <c r="CL320" s="4" t="b">
        <f t="shared" si="451"/>
        <v>0</v>
      </c>
      <c r="CM320" s="4" t="b">
        <f t="shared" si="452"/>
        <v>0</v>
      </c>
      <c r="CN320" s="4" t="b">
        <f t="shared" si="453"/>
        <v>0</v>
      </c>
      <c r="CO320" s="4" t="b">
        <f t="shared" si="454"/>
        <v>0</v>
      </c>
      <c r="CP320" s="4" t="b">
        <f t="shared" si="455"/>
        <v>0</v>
      </c>
      <c r="CQ320" s="4" t="b">
        <f t="shared" si="456"/>
        <v>0</v>
      </c>
      <c r="CR320" s="4" t="b">
        <f t="shared" si="457"/>
        <v>0</v>
      </c>
      <c r="CS320" s="4" t="b">
        <f t="shared" si="458"/>
        <v>0</v>
      </c>
      <c r="CT320" s="4" t="b">
        <f t="shared" si="459"/>
        <v>0</v>
      </c>
      <c r="CU320" s="4" t="b">
        <f t="shared" si="460"/>
        <v>0</v>
      </c>
      <c r="CV320" s="4" t="b">
        <f t="shared" si="461"/>
        <v>1</v>
      </c>
      <c r="CW320" s="4" t="b">
        <f t="shared" si="462"/>
        <v>0</v>
      </c>
      <c r="CX320" s="4" t="b">
        <f t="shared" si="463"/>
        <v>0</v>
      </c>
      <c r="CY320" s="4" t="b">
        <f t="shared" si="464"/>
        <v>0</v>
      </c>
      <c r="CZ320" s="4" t="b">
        <f t="shared" si="465"/>
        <v>0</v>
      </c>
      <c r="DA320" s="4" t="b">
        <f t="shared" si="466"/>
        <v>0</v>
      </c>
      <c r="DB320" s="4" t="b">
        <f t="shared" si="467"/>
        <v>0</v>
      </c>
      <c r="DC320" s="4" t="b">
        <f t="shared" si="468"/>
        <v>0</v>
      </c>
      <c r="DD320" s="4" t="b">
        <f t="shared" si="469"/>
        <v>0</v>
      </c>
    </row>
    <row r="321" spans="1:108">
      <c r="A321" t="s">
        <v>1761</v>
      </c>
      <c r="C321" t="s">
        <v>1748</v>
      </c>
      <c r="E321" t="s">
        <v>1040</v>
      </c>
      <c r="F321" t="s">
        <v>1041</v>
      </c>
      <c r="G321" t="s">
        <v>970</v>
      </c>
      <c r="H321" t="s">
        <v>7428</v>
      </c>
      <c r="I321" t="s">
        <v>7418</v>
      </c>
      <c r="J321" t="s">
        <v>204</v>
      </c>
      <c r="K321" t="s">
        <v>205</v>
      </c>
      <c r="L321" t="s">
        <v>6666</v>
      </c>
      <c r="M321" t="s">
        <v>6079</v>
      </c>
      <c r="N321" t="s">
        <v>69</v>
      </c>
      <c r="O321" t="b">
        <f t="shared" si="376"/>
        <v>0</v>
      </c>
      <c r="P321" t="b">
        <f t="shared" si="377"/>
        <v>0</v>
      </c>
      <c r="Q321" t="b">
        <f t="shared" si="378"/>
        <v>1</v>
      </c>
      <c r="R321" t="b">
        <f t="shared" si="379"/>
        <v>0</v>
      </c>
      <c r="S321" t="b">
        <f t="shared" si="380"/>
        <v>0</v>
      </c>
      <c r="T321" t="b">
        <f t="shared" si="381"/>
        <v>0</v>
      </c>
      <c r="U321" t="b">
        <f t="shared" si="382"/>
        <v>1</v>
      </c>
      <c r="V321" t="b">
        <f t="shared" si="383"/>
        <v>0</v>
      </c>
      <c r="W321" t="b">
        <f t="shared" si="384"/>
        <v>0</v>
      </c>
      <c r="X321" t="b">
        <f t="shared" si="385"/>
        <v>0</v>
      </c>
      <c r="Y321" t="b">
        <f t="shared" si="386"/>
        <v>0</v>
      </c>
      <c r="Z321" t="b">
        <f t="shared" si="387"/>
        <v>0</v>
      </c>
      <c r="AA321" t="b">
        <f t="shared" si="388"/>
        <v>0</v>
      </c>
      <c r="AB321" t="b">
        <f t="shared" si="389"/>
        <v>0</v>
      </c>
      <c r="AC321" t="b">
        <f t="shared" si="390"/>
        <v>0</v>
      </c>
      <c r="AD321" t="b">
        <f t="shared" si="391"/>
        <v>0</v>
      </c>
      <c r="AE321" t="b">
        <f t="shared" si="392"/>
        <v>0</v>
      </c>
      <c r="AF321" t="b">
        <f t="shared" si="393"/>
        <v>0</v>
      </c>
      <c r="AG321" t="b">
        <f t="shared" si="394"/>
        <v>0</v>
      </c>
      <c r="AH321" t="b">
        <f t="shared" si="395"/>
        <v>0</v>
      </c>
      <c r="AI321" t="b">
        <f t="shared" si="396"/>
        <v>0</v>
      </c>
      <c r="AJ321" t="b">
        <f t="shared" si="397"/>
        <v>0</v>
      </c>
      <c r="AK321" t="b">
        <f t="shared" si="398"/>
        <v>0</v>
      </c>
      <c r="AL321" t="b">
        <f t="shared" si="399"/>
        <v>0</v>
      </c>
      <c r="AM321" t="b">
        <f t="shared" si="400"/>
        <v>0</v>
      </c>
      <c r="AN321" t="b">
        <f t="shared" si="401"/>
        <v>0</v>
      </c>
      <c r="AO321" t="b">
        <f t="shared" si="402"/>
        <v>0</v>
      </c>
      <c r="AP321" t="b">
        <f t="shared" si="403"/>
        <v>0</v>
      </c>
      <c r="AQ321" t="b">
        <f t="shared" si="404"/>
        <v>0</v>
      </c>
      <c r="AR321" t="b">
        <f t="shared" si="405"/>
        <v>0</v>
      </c>
      <c r="AS321" t="b">
        <f t="shared" si="406"/>
        <v>0</v>
      </c>
      <c r="AT321" t="b">
        <f t="shared" si="407"/>
        <v>0</v>
      </c>
      <c r="AU321" t="b">
        <f t="shared" si="408"/>
        <v>0</v>
      </c>
      <c r="AV321" t="b">
        <f t="shared" si="409"/>
        <v>0</v>
      </c>
      <c r="AW321" t="b">
        <f t="shared" si="410"/>
        <v>0</v>
      </c>
      <c r="AX321" t="b">
        <f t="shared" si="411"/>
        <v>0</v>
      </c>
      <c r="AY321" t="b">
        <f t="shared" si="412"/>
        <v>0</v>
      </c>
      <c r="AZ321" t="b">
        <f t="shared" si="413"/>
        <v>0</v>
      </c>
      <c r="BA321" t="b">
        <f t="shared" si="414"/>
        <v>0</v>
      </c>
      <c r="BB321" t="b">
        <f t="shared" si="415"/>
        <v>0</v>
      </c>
      <c r="BC321" t="b">
        <f t="shared" si="416"/>
        <v>0</v>
      </c>
      <c r="BD321" t="b">
        <f t="shared" si="417"/>
        <v>0</v>
      </c>
      <c r="BE321" t="b">
        <f t="shared" si="418"/>
        <v>0</v>
      </c>
      <c r="BF321" t="b">
        <f t="shared" si="419"/>
        <v>0</v>
      </c>
      <c r="BG321" t="b">
        <f t="shared" si="420"/>
        <v>0</v>
      </c>
      <c r="BH321" t="b">
        <f t="shared" si="421"/>
        <v>0</v>
      </c>
      <c r="BI321" t="b">
        <f t="shared" si="422"/>
        <v>0</v>
      </c>
      <c r="BJ321" t="b">
        <f t="shared" si="423"/>
        <v>0</v>
      </c>
      <c r="BK321" t="b">
        <f t="shared" si="424"/>
        <v>0</v>
      </c>
      <c r="BL321" t="b">
        <f t="shared" si="425"/>
        <v>0</v>
      </c>
      <c r="BM321" t="b">
        <f t="shared" si="426"/>
        <v>0</v>
      </c>
      <c r="BN321" t="b">
        <f t="shared" si="427"/>
        <v>0</v>
      </c>
      <c r="BO321" t="b">
        <f t="shared" si="428"/>
        <v>0</v>
      </c>
      <c r="BP321" t="b">
        <f t="shared" si="429"/>
        <v>0</v>
      </c>
      <c r="BQ321" t="b">
        <f t="shared" si="430"/>
        <v>0</v>
      </c>
      <c r="BR321" t="b">
        <f t="shared" si="431"/>
        <v>0</v>
      </c>
      <c r="BS321" t="b">
        <f t="shared" si="432"/>
        <v>0</v>
      </c>
      <c r="BT321" t="b">
        <f t="shared" si="433"/>
        <v>0</v>
      </c>
      <c r="BU321" t="b">
        <f t="shared" si="434"/>
        <v>0</v>
      </c>
      <c r="BV321" t="b">
        <f t="shared" si="435"/>
        <v>1</v>
      </c>
      <c r="BW321" t="b">
        <f t="shared" si="436"/>
        <v>0</v>
      </c>
      <c r="BX321" t="b">
        <f t="shared" si="437"/>
        <v>0</v>
      </c>
      <c r="BY321" t="b">
        <f t="shared" si="438"/>
        <v>0</v>
      </c>
      <c r="BZ321" t="b">
        <f t="shared" si="439"/>
        <v>0</v>
      </c>
      <c r="CA321" t="b">
        <f t="shared" si="440"/>
        <v>0</v>
      </c>
      <c r="CB321" t="b">
        <f t="shared" si="441"/>
        <v>0</v>
      </c>
      <c r="CC321" t="b">
        <f t="shared" si="442"/>
        <v>0</v>
      </c>
      <c r="CD321" t="b">
        <f t="shared" si="443"/>
        <v>0</v>
      </c>
      <c r="CE321" t="b">
        <f t="shared" si="444"/>
        <v>0</v>
      </c>
      <c r="CF321" t="b">
        <f t="shared" si="445"/>
        <v>0</v>
      </c>
      <c r="CG321" t="b">
        <f t="shared" si="446"/>
        <v>0</v>
      </c>
      <c r="CH321" t="b">
        <f t="shared" si="447"/>
        <v>0</v>
      </c>
      <c r="CI321" t="b">
        <f t="shared" si="448"/>
        <v>0</v>
      </c>
      <c r="CJ321" t="b">
        <f t="shared" si="449"/>
        <v>0</v>
      </c>
      <c r="CK321" t="b">
        <f t="shared" si="450"/>
        <v>0</v>
      </c>
      <c r="CL321" t="b">
        <f t="shared" si="451"/>
        <v>0</v>
      </c>
      <c r="CM321" t="b">
        <f t="shared" si="452"/>
        <v>0</v>
      </c>
      <c r="CN321" t="b">
        <f t="shared" si="453"/>
        <v>0</v>
      </c>
      <c r="CO321" t="b">
        <f t="shared" si="454"/>
        <v>0</v>
      </c>
      <c r="CP321" t="b">
        <f t="shared" si="455"/>
        <v>0</v>
      </c>
      <c r="CQ321" t="b">
        <f t="shared" si="456"/>
        <v>0</v>
      </c>
      <c r="CR321" t="b">
        <f t="shared" si="457"/>
        <v>0</v>
      </c>
      <c r="CS321" t="b">
        <f t="shared" si="458"/>
        <v>0</v>
      </c>
      <c r="CT321" t="b">
        <f t="shared" si="459"/>
        <v>0</v>
      </c>
      <c r="CU321" t="b">
        <f t="shared" si="460"/>
        <v>0</v>
      </c>
      <c r="CV321" t="b">
        <f t="shared" si="461"/>
        <v>0</v>
      </c>
      <c r="CW321" t="b">
        <f t="shared" si="462"/>
        <v>0</v>
      </c>
      <c r="CX321" t="b">
        <f t="shared" si="463"/>
        <v>0</v>
      </c>
      <c r="CY321" t="b">
        <f t="shared" si="464"/>
        <v>0</v>
      </c>
      <c r="CZ321" t="b">
        <f t="shared" si="465"/>
        <v>0</v>
      </c>
      <c r="DA321" t="b">
        <f t="shared" si="466"/>
        <v>0</v>
      </c>
      <c r="DB321" t="b">
        <f t="shared" si="467"/>
        <v>0</v>
      </c>
      <c r="DC321" t="b">
        <f t="shared" si="468"/>
        <v>0</v>
      </c>
      <c r="DD321" t="b">
        <f t="shared" si="469"/>
        <v>0</v>
      </c>
    </row>
    <row r="322" spans="1:108">
      <c r="A322" t="s">
        <v>1762</v>
      </c>
      <c r="C322" t="s">
        <v>1748</v>
      </c>
      <c r="E322" t="s">
        <v>1040</v>
      </c>
      <c r="F322" t="s">
        <v>1041</v>
      </c>
      <c r="G322" t="s">
        <v>970</v>
      </c>
      <c r="H322" t="s">
        <v>7428</v>
      </c>
      <c r="I322" t="s">
        <v>7418</v>
      </c>
      <c r="J322" t="s">
        <v>108</v>
      </c>
      <c r="K322" t="s">
        <v>109</v>
      </c>
      <c r="L322" t="s">
        <v>6667</v>
      </c>
      <c r="M322" t="s">
        <v>1763</v>
      </c>
      <c r="N322" t="s">
        <v>1764</v>
      </c>
      <c r="O322" t="b">
        <f t="shared" ref="O322:O385" si="470">OR(ISNUMBER(FIND("Adana",N322)),ISNUMBER(FIND("Hatay",N322)),ISNUMBER(FIND("Kahramanmaraş",N322)),ISNUMBER(FIND("Mersin",N322)),ISNUMBER(FIND("Osmaniye",N322)),ISNUMBER(FIND("Adıyaman",N322)),ISNUMBER(FIND("Diyarbakır",N322)),ISNUMBER(FIND("Gaziantep",N322)),ISNUMBER(FIND("Mardin",N322)),ISNUMBER(FIND("Şanlıurfa",N322)),ISNUMBER(FIND("Siirt",N322)),ISNUMBER(FIND("Karaman",N322)),ISNUMBER(FIND("Niğde",N322)),ISNUMBER(FIND("Elazığ",N322)),ISNUMBER(FIND("Malatya",N322)),ISNUMBER(FIND("Tunceli",N322)))</f>
        <v>1</v>
      </c>
      <c r="P322" t="b">
        <f t="shared" ref="P322:P385" si="471">OR(ISNUMBER(FIND("Antalya",N322)),ISNUMBER(FIND("Balıkesir",N322)),ISNUMBER(FIND("Bursa",N322)),ISNUMBER(FIND("Çanakkale",N322)),ISNUMBER(FIND("İstanbul",N322)),ISNUMBER(FIND("Kırklareli",N322)),ISNUMBER(FIND("Tekirdağ",N322)),ISNUMBER(FIND("Aydın",N322)),ISNUMBER(FIND("İzmir",N322)),ISNUMBER(FIND("Manisa",N322)),ISNUMBER(FIND("Muğla",N322)),ISNUMBER(FIND("Uşak",N322)),ISNUMBER(FIND("Amasya",N322)))</f>
        <v>1</v>
      </c>
      <c r="Q322" t="b">
        <f t="shared" ref="Q322:Q385" si="472">OR(ISNUMBER(FIND("Ankara",N322)),ISNUMBER(FIND("Eskişehir",N322)),ISNUMBER(FIND("Kayseri",N322)),ISNUMBER(FIND("Kırşehir",N322)),ISNUMBER(FIND("Konya",N322)),ISNUMBER(FIND("Nevşehir",N322)),ISNUMBER(FIND("Sivas",N322)),ISNUMBER(FIND("Burdur",N322)),ISNUMBER(FIND("Isparta",N322)),ISNUMBER(FIND("Çorum",N322)),ISNUMBER(FIND("Tokat",N322)),ISNUMBER(FIND("Iğdır",N322)),ISNUMBER(FIND("Van",N322)))</f>
        <v>0</v>
      </c>
      <c r="R322" t="b">
        <f t="shared" ref="R322:R385" si="473">OR(ISNUMBER(FIND("Ağrı",N322)),ISNUMBER(FIND("Erzincan",N322)),ISNUMBER(FIND("Erzurum",N322)),ISNUMBER(FIND("Kars",N322)),ISNUMBER(FIND("Artvin",N322)),ISNUMBER(FIND("Bolu",N322)),ISNUMBER(FIND("Çankırı",N322)),ISNUMBER(FIND("Düzce",N322)),ISNUMBER(FIND("Karabük",N322)),ISNUMBER(FIND("Kastamonu",N322)),ISNUMBER(FIND("Ordu",N322)),ISNUMBER(FIND("Samsun",N322)),ISNUMBER(FIND("Sinop",N322)),ISNUMBER(FIND("Zonguldak",N322)),ISNUMBER(FIND("Bilecik",N322)),ISNUMBER(FIND("Edirne",N322)),ISNUMBER(FIND("Kocaeli",N322)),ISNUMBER(FIND("Sakarya",N322)),ISNUMBER(FIND("Afyonkarahisar",N322)),ISNUMBER(FIND("Kütahya",N322)))</f>
        <v>1</v>
      </c>
      <c r="S322" t="b">
        <f t="shared" ref="S322:S385" si="474">OR(ISNUMBER(FIND("Adana",N322)),ISNUMBER(FIND("Antalya",N322)),ISNUMBER(FIND("Burdur",N322)),ISNUMBER(FIND("Hatay",N322)),ISNUMBER(FIND("Isparta",N322)),ISNUMBER(FIND("Kahramanmaraş",N322)),ISNUMBER(FIND("Mersin",N322)),ISNUMBER(FIND("Osmaniye",N322)))</f>
        <v>1</v>
      </c>
      <c r="T322" t="b">
        <f t="shared" ref="T322:T385" si="475">OR(ISNUMBER(FIND("Afyonkarahisar",N322)),ISNUMBER(FIND("Aydın",N322)),ISNUMBER(FIND("Denizli",N322)),ISNUMBER(FIND("İzmir",N322)),ISNUMBER(FIND("Kütahya",N322)),ISNUMBER(FIND("Manisa",N322)),ISNUMBER(FIND("Muğla",N322)),ISNUMBER(FIND("Uşak",N322)))</f>
        <v>0</v>
      </c>
      <c r="U322" t="b">
        <f t="shared" ref="U322:U385" si="476">OR(ISNUMBER(FIND("Aksaray",N322)),ISNUMBER(FIND("Ankara",N322)),ISNUMBER(FIND("Çankırı",N322)),ISNUMBER(FIND("Eskişehir",N322)),ISNUMBER(FIND("Karaman",N322)),ISNUMBER(FIND("Kayseri",N322)),ISNUMBER(FIND("Kırıkkale",N322)),ISNUMBER(FIND("Kırşehir",N322)),ISNUMBER(FIND("Konya",N322)),ISNUMBER(FIND("Nevşehir",N322)),ISNUMBER(FIND("Niğde",N322)),ISNUMBER(FIND("Sivas",N322)),ISNUMBER(FIND("Yozgat",N322)))</f>
        <v>0</v>
      </c>
      <c r="V322" t="b">
        <f t="shared" ref="V322:V385" si="477">OR(ISNUMBER(FIND("Balıkesir",N322)),ISNUMBER(FIND("Bilecik",N322)),ISNUMBER(FIND("Bursa",N322)),ISNUMBER(FIND("Çanakkale",N322)),ISNUMBER(FIND("Edirne",N322)),ISNUMBER(FIND("İstanbul",N322)),ISNUMBER(FIND("Kırklareli",N322)),ISNUMBER(FIND("Kocaeli",N322)),ISNUMBER(FIND("Sakarya",N322)),ISNUMBER(FIND("Tekirdağ",N322)),ISNUMBER(FIND("Yalova",N322)))</f>
        <v>1</v>
      </c>
      <c r="W322" t="b">
        <f t="shared" ref="W322:W385" si="478">OR(ISNUMBER(FIND("Adıyaman",N322)),ISNUMBER(FIND("Batman",N322)),ISNUMBER(FIND("Diyarbakır",N322)),ISNUMBER(FIND("Gaziantep",N322)),ISNUMBER(FIND("Kilis",N322)),ISNUMBER(FIND("Mardin",N322)),ISNUMBER(FIND("Siirt",N322)),ISNUMBER(FIND("Şanlıurfa",N322)),ISNUMBER(FIND("Şırnak",N322)))</f>
        <v>0</v>
      </c>
      <c r="X322" t="b">
        <f t="shared" ref="X322:X385" si="479">OR(ISNUMBER(FIND("Ağrı",N322)),ISNUMBER(FIND("Ardahan",N322)),ISNUMBER(FIND("Bingöl",N322)),ISNUMBER(FIND("Bitlis",N322)),ISNUMBER(FIND("Elazığ",N322)),ISNUMBER(FIND("Erzincan",N322)),ISNUMBER(FIND("Erzurum",N322)),ISNUMBER(FIND("Hakkâri",N322)),ISNUMBER(FIND("Iğdır",N322)),ISNUMBER(FIND("Kars",N322)),ISNUMBER(FIND("Malatya",N322)),ISNUMBER(FIND("Muş",N322)),ISNUMBER(FIND("Tunceli",N322)),ISNUMBER(FIND("Van",N322)))</f>
        <v>1</v>
      </c>
      <c r="Y322" t="b">
        <f t="shared" ref="Y322:Y385" si="480">OR(ISNUMBER(FIND("Amasya",N322)),ISNUMBER(FIND("Artvin",N322)),ISNUMBER(FIND("Bartın",N322)),ISNUMBER(FIND("Bayburt",N322)),ISNUMBER(FIND("Bolu",N322)),ISNUMBER(FIND("Çorum",N322)),ISNUMBER(FIND("Düzce",N322)),ISNUMBER(FIND("Giresun",N322)),ISNUMBER(FIND("Gümüşhane",N322)),ISNUMBER(FIND("Karabük",N322)),ISNUMBER(FIND("Kastamonu",N322)),ISNUMBER(FIND("Ordu",N322)),ISNUMBER(FIND("Rize",N322)),ISNUMBER(FIND("Samsun",N322)),ISNUMBER(FIND("Sinop",N322)),ISNUMBER(FIND("Tokat",N322)),ISNUMBER(FIND("Trabzon",N322)),ISNUMBER(FIND("Zonguldak",N322)))</f>
        <v>1</v>
      </c>
      <c r="Z322" t="b">
        <f t="shared" ref="Z322:Z385" si="481">OR(ISNUMBER(FIND("Artvin",N322)),ISNUMBER(FIND("Bayburt",N322)),ISNUMBER(FIND("Giresun",N322)),ISNUMBER(FIND("Gümüşhane",N322)),ISNUMBER(FIND("Ordu",N322)),ISNUMBER(FIND("Rize",N322)),ISNUMBER(FIND("Trabzon",N322)))</f>
        <v>1</v>
      </c>
      <c r="AA322" t="b">
        <f t="shared" ref="AA322:AA385" si="482">OR(ISNUMBER(FIND("Çanakkale",N322)),ISNUMBER(FIND("Edirne",N322)),ISNUMBER(FIND("İstanbul",N322)),ISNUMBER(FIND("Kırklareli",N322)),ISNUMBER(FIND("Tekirdağ",N322)))</f>
        <v>0</v>
      </c>
      <c r="AB322" t="b">
        <f t="shared" ref="AB322:AB385" si="483">ISNUMBER(FIND("Adana",N322))</f>
        <v>0</v>
      </c>
      <c r="AC322" t="b">
        <f t="shared" ref="AC322:AC385" si="484">ISNUMBER(FIND("Adıyaman",N322))</f>
        <v>0</v>
      </c>
      <c r="AD322" t="b">
        <f t="shared" ref="AD322:AD385" si="485">ISNUMBER(FIND("Afyonkarahisar",N322))</f>
        <v>0</v>
      </c>
      <c r="AE322" t="b">
        <f t="shared" ref="AE322:AE385" si="486">ISNUMBER(FIND("Ağrı",N322))</f>
        <v>0</v>
      </c>
      <c r="AF322" t="b">
        <f t="shared" ref="AF322:AF385" si="487">ISNUMBER(FIND("Aksaray",N322))</f>
        <v>0</v>
      </c>
      <c r="AG322" t="b">
        <f t="shared" ref="AG322:AG385" si="488">ISNUMBER(FIND("Amasya",N322))</f>
        <v>0</v>
      </c>
      <c r="AH322" t="b">
        <f t="shared" ref="AH322:AH385" si="489">ISNUMBER(FIND("Ankara",N322))</f>
        <v>0</v>
      </c>
      <c r="AI322" t="b">
        <f t="shared" ref="AI322:AI385" si="490">ISNUMBER(FIND("Antalya",N322))</f>
        <v>1</v>
      </c>
      <c r="AJ322" t="b">
        <f t="shared" ref="AJ322:AJ385" si="491">ISNUMBER(FIND("Ardahan",N322))</f>
        <v>1</v>
      </c>
      <c r="AK322" t="b">
        <f t="shared" ref="AK322:AK385" si="492">ISNUMBER(FIND("Artvin",N322))</f>
        <v>1</v>
      </c>
      <c r="AL322" t="b">
        <f t="shared" ref="AL322:AL385" si="493">ISNUMBER(FIND("Aydın",N322))</f>
        <v>0</v>
      </c>
      <c r="AM322" t="b">
        <f t="shared" ref="AM322:AM385" si="494">ISNUMBER(FIND("Balıkesir",N322))</f>
        <v>0</v>
      </c>
      <c r="AN322" t="b">
        <f t="shared" ref="AN322:AN385" si="495">ISNUMBER(FIND("Bartın",N322))</f>
        <v>0</v>
      </c>
      <c r="AO322" t="b">
        <f t="shared" ref="AO322:AO385" si="496">ISNUMBER(FIND("Batman",N322))</f>
        <v>0</v>
      </c>
      <c r="AP322" t="b">
        <f t="shared" ref="AP322:AP385" si="497">ISNUMBER(FIND("Bayburt",N322))</f>
        <v>0</v>
      </c>
      <c r="AQ322" t="b">
        <f t="shared" ref="AQ322:AQ385" si="498">ISNUMBER(FIND("Bilecik",N322))</f>
        <v>1</v>
      </c>
      <c r="AR322" t="b">
        <f t="shared" ref="AR322:AR385" si="499">ISNUMBER(FIND("Bingöl",N322))</f>
        <v>0</v>
      </c>
      <c r="AS322" t="b">
        <f t="shared" ref="AS322:AS385" si="500">ISNUMBER(FIND("Bitlis",N322))</f>
        <v>0</v>
      </c>
      <c r="AT322" t="b">
        <f t="shared" ref="AT322:AT385" si="501">ISNUMBER(FIND("Bolu",N322))</f>
        <v>1</v>
      </c>
      <c r="AU322" t="b">
        <f t="shared" ref="AU322:AU385" si="502">ISNUMBER(FIND("Burdur",N322))</f>
        <v>0</v>
      </c>
      <c r="AV322" t="b">
        <f t="shared" ref="AV322:AV385" si="503">ISNUMBER(FIND("Bursa",N322))</f>
        <v>0</v>
      </c>
      <c r="AW322" t="b">
        <f t="shared" ref="AW322:AW385" si="504">ISNUMBER(FIND("Çanakkale",N322))</f>
        <v>0</v>
      </c>
      <c r="AX322" t="b">
        <f t="shared" ref="AX322:AX385" si="505">ISNUMBER(FIND("Çankırı",N322))</f>
        <v>0</v>
      </c>
      <c r="AY322" t="b">
        <f t="shared" ref="AY322:AY385" si="506">ISNUMBER(FIND("Çorum",N322))</f>
        <v>0</v>
      </c>
      <c r="AZ322" t="b">
        <f t="shared" ref="AZ322:AZ385" si="507">ISNUMBER(FIND("Denizli",N322))</f>
        <v>0</v>
      </c>
      <c r="BA322" t="b">
        <f t="shared" ref="BA322:BA385" si="508">ISNUMBER(FIND("Diyarbakır",N322))</f>
        <v>0</v>
      </c>
      <c r="BB322" t="b">
        <f t="shared" ref="BB322:BB385" si="509">ISNUMBER(FIND("Düzce",N322))</f>
        <v>0</v>
      </c>
      <c r="BC322" t="b">
        <f t="shared" ref="BC322:BC385" si="510">ISNUMBER(FIND("Edirne",N322))</f>
        <v>0</v>
      </c>
      <c r="BD322" t="b">
        <f t="shared" ref="BD322:BD385" si="511">ISNUMBER(FIND("Elazığ",N322))</f>
        <v>0</v>
      </c>
      <c r="BE322" t="b">
        <f t="shared" ref="BE322:BE385" si="512">ISNUMBER(FIND("Erzincan",N322))</f>
        <v>0</v>
      </c>
      <c r="BF322" t="b">
        <f t="shared" ref="BF322:BF385" si="513">ISNUMBER(FIND("Erzurum",N322))</f>
        <v>1</v>
      </c>
      <c r="BG322" t="b">
        <f t="shared" ref="BG322:BG385" si="514">ISNUMBER(FIND("Eskişehir",N322))</f>
        <v>0</v>
      </c>
      <c r="BH322" t="b">
        <f t="shared" ref="BH322:BH385" si="515">ISNUMBER(FIND("Gaziantep",N322))</f>
        <v>0</v>
      </c>
      <c r="BI322" t="b">
        <f t="shared" ref="BI322:BI385" si="516">ISNUMBER(FIND("Giresun",N322))</f>
        <v>0</v>
      </c>
      <c r="BJ322" t="b">
        <f t="shared" ref="BJ322:BJ385" si="517">ISNUMBER(FIND("Gümüşhane",N322))</f>
        <v>0</v>
      </c>
      <c r="BK322" t="b">
        <f t="shared" ref="BK322:BK385" si="518">ISNUMBER(FIND("Hakkâri",N322))</f>
        <v>0</v>
      </c>
      <c r="BL322" t="b">
        <f t="shared" ref="BL322:BL385" si="519">ISNUMBER(FIND("Hatay",N322))</f>
        <v>0</v>
      </c>
      <c r="BM322" t="b">
        <f t="shared" ref="BM322:BM385" si="520">ISNUMBER(FIND("Iğdır",N322))</f>
        <v>0</v>
      </c>
      <c r="BN322" t="b">
        <f t="shared" ref="BN322:BN385" si="521">ISNUMBER(FIND("Isparta",N322))</f>
        <v>0</v>
      </c>
      <c r="BO322" t="b">
        <f t="shared" ref="BO322:BO385" si="522">ISNUMBER(FIND("İstanbul",N322))</f>
        <v>0</v>
      </c>
      <c r="BP322" t="b">
        <f t="shared" ref="BP322:BP385" si="523">ISNUMBER(FIND("İzmir",N322))</f>
        <v>0</v>
      </c>
      <c r="BQ322" t="b">
        <f t="shared" ref="BQ322:BQ385" si="524">ISNUMBER(FIND("Kahramanmaraş",N322))</f>
        <v>1</v>
      </c>
      <c r="BR322" t="b">
        <f t="shared" ref="BR322:BR385" si="525">ISNUMBER(FIND("Karabük",N322))</f>
        <v>0</v>
      </c>
      <c r="BS322" t="b">
        <f t="shared" ref="BS322:BS385" si="526">ISNUMBER(FIND("Karaman",N322))</f>
        <v>0</v>
      </c>
      <c r="BT322" t="b">
        <f t="shared" ref="BT322:BT385" si="527">ISNUMBER(FIND("Kars",N322))</f>
        <v>1</v>
      </c>
      <c r="BU322" t="b">
        <f t="shared" ref="BU322:BU385" si="528">ISNUMBER(FIND("Kastamonu",N322))</f>
        <v>0</v>
      </c>
      <c r="BV322" t="b">
        <f t="shared" ref="BV322:BV385" si="529">ISNUMBER(FIND("Kayseri",N322))</f>
        <v>0</v>
      </c>
      <c r="BW322" t="b">
        <f t="shared" ref="BW322:BW385" si="530">ISNUMBER(FIND("Kırıkkale",N322))</f>
        <v>0</v>
      </c>
      <c r="BX322" t="b">
        <f t="shared" ref="BX322:BX385" si="531">ISNUMBER(FIND("Kırklareli",N322))</f>
        <v>0</v>
      </c>
      <c r="BY322" t="b">
        <f t="shared" ref="BY322:BY385" si="532">ISNUMBER(FIND("Kırşehir",N322))</f>
        <v>0</v>
      </c>
      <c r="BZ322" t="b">
        <f t="shared" ref="BZ322:BZ385" si="533">ISNUMBER(FIND("Kilis",N322))</f>
        <v>0</v>
      </c>
      <c r="CA322" t="b">
        <f t="shared" ref="CA322:CA385" si="534">ISNUMBER(FIND("Kocaeli",N322))</f>
        <v>0</v>
      </c>
      <c r="CB322" t="b">
        <f t="shared" ref="CB322:CB385" si="535">ISNUMBER(FIND("Konya",N322))</f>
        <v>0</v>
      </c>
      <c r="CC322" t="b">
        <f t="shared" ref="CC322:CC385" si="536">ISNUMBER(FIND("Kütahya",N322))</f>
        <v>0</v>
      </c>
      <c r="CD322" t="b">
        <f t="shared" ref="CD322:CD385" si="537">ISNUMBER(FIND("Malatya",N322))</f>
        <v>0</v>
      </c>
      <c r="CE322" t="b">
        <f t="shared" ref="CE322:CE385" si="538">ISNUMBER(FIND("Manisa",N322))</f>
        <v>0</v>
      </c>
      <c r="CF322" t="b">
        <f t="shared" ref="CF322:CF385" si="539">ISNUMBER(FIND("Mardin",N322))</f>
        <v>0</v>
      </c>
      <c r="CG322" t="b">
        <f t="shared" ref="CG322:CG385" si="540">ISNUMBER(FIND("Mersin",N322))</f>
        <v>0</v>
      </c>
      <c r="CH322" t="b">
        <f t="shared" ref="CH322:CH385" si="541">ISNUMBER(FIND("Muğla",N322))</f>
        <v>0</v>
      </c>
      <c r="CI322" t="b">
        <f t="shared" ref="CI322:CI385" si="542">ISNUMBER(FIND("Muş",N322))</f>
        <v>1</v>
      </c>
      <c r="CJ322" t="b">
        <f t="shared" ref="CJ322:CJ385" si="543">ISNUMBER(FIND("Nevşehir",N322))</f>
        <v>0</v>
      </c>
      <c r="CK322" t="b">
        <f t="shared" ref="CK322:CK385" si="544">ISNUMBER(FIND("Niğde",N322))</f>
        <v>0</v>
      </c>
      <c r="CL322" t="b">
        <f t="shared" ref="CL322:CL385" si="545">ISNUMBER(FIND("Ordu",N322))</f>
        <v>0</v>
      </c>
      <c r="CM322" t="b">
        <f t="shared" ref="CM322:CM385" si="546">ISNUMBER(FIND("Osmaniye",N322))</f>
        <v>0</v>
      </c>
      <c r="CN322" t="b">
        <f t="shared" ref="CN322:CN385" si="547">ISNUMBER(FIND("Rize",N322))</f>
        <v>0</v>
      </c>
      <c r="CO322" t="b">
        <f t="shared" ref="CO322:CO385" si="548">ISNUMBER(FIND("Sakarya",N322))</f>
        <v>0</v>
      </c>
      <c r="CP322" t="b">
        <f t="shared" ref="CP322:CP385" si="549">ISNUMBER(FIND("Samsun",N322))</f>
        <v>0</v>
      </c>
      <c r="CQ322" t="b">
        <f t="shared" ref="CQ322:CQ385" si="550">ISNUMBER(FIND("Siirt",N322))</f>
        <v>0</v>
      </c>
      <c r="CR322" t="b">
        <f t="shared" ref="CR322:CR385" si="551">ISNUMBER(FIND("Sinop",N322))</f>
        <v>0</v>
      </c>
      <c r="CS322" t="b">
        <f t="shared" ref="CS322:CS385" si="552">ISNUMBER(FIND("Sivas",N322))</f>
        <v>0</v>
      </c>
      <c r="CT322" t="b">
        <f t="shared" ref="CT322:CT385" si="553">ISNUMBER(FIND("Şanlıurfa",N322))</f>
        <v>0</v>
      </c>
      <c r="CU322" t="b">
        <f t="shared" ref="CU322:CU385" si="554">ISNUMBER(FIND("Şırnak",N322))</f>
        <v>0</v>
      </c>
      <c r="CV322" t="b">
        <f t="shared" ref="CV322:CV385" si="555">ISNUMBER(FIND("Tekirdağ",N322))</f>
        <v>0</v>
      </c>
      <c r="CW322" t="b">
        <f t="shared" ref="CW322:CW385" si="556">ISNUMBER(FIND("Tokat",N322))</f>
        <v>0</v>
      </c>
      <c r="CX322" t="b">
        <f t="shared" ref="CX322:CX385" si="557">ISNUMBER(FIND("Trabzon",N322))</f>
        <v>0</v>
      </c>
      <c r="CY322" t="b">
        <f t="shared" ref="CY322:CY385" si="558">ISNUMBER(FIND("Tunceli",N322))</f>
        <v>0</v>
      </c>
      <c r="CZ322" t="b">
        <f t="shared" ref="CZ322:CZ385" si="559">ISNUMBER(FIND("Uşak",N322))</f>
        <v>0</v>
      </c>
      <c r="DA322" t="b">
        <f t="shared" ref="DA322:DA385" si="560">ISNUMBER(FIND("Van",N322))</f>
        <v>0</v>
      </c>
      <c r="DB322" t="b">
        <f t="shared" ref="DB322:DB385" si="561">ISNUMBER(FIND("Yalova",N322))</f>
        <v>0</v>
      </c>
      <c r="DC322" t="b">
        <f t="shared" ref="DC322:DC385" si="562">ISNUMBER(FIND("Yozgat",N322))</f>
        <v>0</v>
      </c>
      <c r="DD322" t="b">
        <f t="shared" ref="DD322:DD385" si="563">ISNUMBER(FIND("Zonguldak",N322))</f>
        <v>0</v>
      </c>
    </row>
    <row r="323" spans="1:108">
      <c r="A323" t="s">
        <v>1833</v>
      </c>
      <c r="C323" t="s">
        <v>1834</v>
      </c>
      <c r="E323" t="s">
        <v>1040</v>
      </c>
      <c r="F323" t="s">
        <v>1041</v>
      </c>
      <c r="G323" t="s">
        <v>970</v>
      </c>
      <c r="H323" t="s">
        <v>7428</v>
      </c>
      <c r="I323" t="s">
        <v>7418</v>
      </c>
      <c r="J323" t="s">
        <v>16</v>
      </c>
      <c r="K323" t="s">
        <v>16</v>
      </c>
      <c r="L323" t="s">
        <v>6694</v>
      </c>
      <c r="M323" t="s">
        <v>6079</v>
      </c>
      <c r="N323" t="s">
        <v>1835</v>
      </c>
      <c r="O323" t="b">
        <f t="shared" si="470"/>
        <v>1</v>
      </c>
      <c r="P323" t="b">
        <f t="shared" si="471"/>
        <v>1</v>
      </c>
      <c r="Q323" t="b">
        <f t="shared" si="472"/>
        <v>0</v>
      </c>
      <c r="R323" t="b">
        <f t="shared" si="473"/>
        <v>1</v>
      </c>
      <c r="S323" t="b">
        <f t="shared" si="474"/>
        <v>1</v>
      </c>
      <c r="T323" t="b">
        <f t="shared" si="475"/>
        <v>1</v>
      </c>
      <c r="U323" t="b">
        <f t="shared" si="476"/>
        <v>0</v>
      </c>
      <c r="V323" t="b">
        <f t="shared" si="477"/>
        <v>1</v>
      </c>
      <c r="W323" t="b">
        <f t="shared" si="478"/>
        <v>0</v>
      </c>
      <c r="X323" t="b">
        <f t="shared" si="479"/>
        <v>0</v>
      </c>
      <c r="Y323" t="b">
        <f t="shared" si="480"/>
        <v>1</v>
      </c>
      <c r="Z323" t="b">
        <f t="shared" si="481"/>
        <v>1</v>
      </c>
      <c r="AA323" t="b">
        <f t="shared" si="482"/>
        <v>1</v>
      </c>
      <c r="AB323" t="b">
        <f t="shared" si="483"/>
        <v>0</v>
      </c>
      <c r="AC323" t="b">
        <f t="shared" si="484"/>
        <v>0</v>
      </c>
      <c r="AD323" t="b">
        <f t="shared" si="485"/>
        <v>0</v>
      </c>
      <c r="AE323" t="b">
        <f t="shared" si="486"/>
        <v>0</v>
      </c>
      <c r="AF323" t="b">
        <f t="shared" si="487"/>
        <v>0</v>
      </c>
      <c r="AG323" t="b">
        <f t="shared" si="488"/>
        <v>0</v>
      </c>
      <c r="AH323" t="b">
        <f t="shared" si="489"/>
        <v>0</v>
      </c>
      <c r="AI323" t="b">
        <f t="shared" si="490"/>
        <v>1</v>
      </c>
      <c r="AJ323" t="b">
        <f t="shared" si="491"/>
        <v>0</v>
      </c>
      <c r="AK323" t="b">
        <f t="shared" si="492"/>
        <v>0</v>
      </c>
      <c r="AL323" t="b">
        <f t="shared" si="493"/>
        <v>0</v>
      </c>
      <c r="AM323" t="b">
        <f t="shared" si="494"/>
        <v>0</v>
      </c>
      <c r="AN323" t="b">
        <f t="shared" si="495"/>
        <v>0</v>
      </c>
      <c r="AO323" t="b">
        <f t="shared" si="496"/>
        <v>0</v>
      </c>
      <c r="AP323" t="b">
        <f t="shared" si="497"/>
        <v>0</v>
      </c>
      <c r="AQ323" t="b">
        <f t="shared" si="498"/>
        <v>0</v>
      </c>
      <c r="AR323" t="b">
        <f t="shared" si="499"/>
        <v>0</v>
      </c>
      <c r="AS323" t="b">
        <f t="shared" si="500"/>
        <v>0</v>
      </c>
      <c r="AT323" t="b">
        <f t="shared" si="501"/>
        <v>0</v>
      </c>
      <c r="AU323" t="b">
        <f t="shared" si="502"/>
        <v>0</v>
      </c>
      <c r="AV323" t="b">
        <f t="shared" si="503"/>
        <v>1</v>
      </c>
      <c r="AW323" t="b">
        <f t="shared" si="504"/>
        <v>1</v>
      </c>
      <c r="AX323" t="b">
        <f t="shared" si="505"/>
        <v>0</v>
      </c>
      <c r="AY323" t="b">
        <f t="shared" si="506"/>
        <v>0</v>
      </c>
      <c r="AZ323" t="b">
        <f t="shared" si="507"/>
        <v>0</v>
      </c>
      <c r="BA323" t="b">
        <f t="shared" si="508"/>
        <v>0</v>
      </c>
      <c r="BB323" t="b">
        <f t="shared" si="509"/>
        <v>0</v>
      </c>
      <c r="BC323" t="b">
        <f t="shared" si="510"/>
        <v>0</v>
      </c>
      <c r="BD323" t="b">
        <f t="shared" si="511"/>
        <v>0</v>
      </c>
      <c r="BE323" t="b">
        <f t="shared" si="512"/>
        <v>0</v>
      </c>
      <c r="BF323" t="b">
        <f t="shared" si="513"/>
        <v>0</v>
      </c>
      <c r="BG323" t="b">
        <f t="shared" si="514"/>
        <v>0</v>
      </c>
      <c r="BH323" t="b">
        <f t="shared" si="515"/>
        <v>0</v>
      </c>
      <c r="BI323" t="b">
        <f t="shared" si="516"/>
        <v>0</v>
      </c>
      <c r="BJ323" t="b">
        <f t="shared" si="517"/>
        <v>0</v>
      </c>
      <c r="BK323" t="b">
        <f t="shared" si="518"/>
        <v>0</v>
      </c>
      <c r="BL323" t="b">
        <f t="shared" si="519"/>
        <v>0</v>
      </c>
      <c r="BM323" t="b">
        <f t="shared" si="520"/>
        <v>0</v>
      </c>
      <c r="BN323" t="b">
        <f t="shared" si="521"/>
        <v>0</v>
      </c>
      <c r="BO323" t="b">
        <f t="shared" si="522"/>
        <v>1</v>
      </c>
      <c r="BP323" t="b">
        <f t="shared" si="523"/>
        <v>1</v>
      </c>
      <c r="BQ323" t="b">
        <f t="shared" si="524"/>
        <v>1</v>
      </c>
      <c r="BR323" t="b">
        <f t="shared" si="525"/>
        <v>0</v>
      </c>
      <c r="BS323" t="b">
        <f t="shared" si="526"/>
        <v>0</v>
      </c>
      <c r="BT323" t="b">
        <f t="shared" si="527"/>
        <v>0</v>
      </c>
      <c r="BU323" t="b">
        <f t="shared" si="528"/>
        <v>0</v>
      </c>
      <c r="BV323" t="b">
        <f t="shared" si="529"/>
        <v>0</v>
      </c>
      <c r="BW323" t="b">
        <f t="shared" si="530"/>
        <v>0</v>
      </c>
      <c r="BX323" t="b">
        <f t="shared" si="531"/>
        <v>1</v>
      </c>
      <c r="BY323" t="b">
        <f t="shared" si="532"/>
        <v>0</v>
      </c>
      <c r="BZ323" t="b">
        <f t="shared" si="533"/>
        <v>0</v>
      </c>
      <c r="CA323" t="b">
        <f t="shared" si="534"/>
        <v>0</v>
      </c>
      <c r="CB323" t="b">
        <f t="shared" si="535"/>
        <v>0</v>
      </c>
      <c r="CC323" t="b">
        <f t="shared" si="536"/>
        <v>0</v>
      </c>
      <c r="CD323" t="b">
        <f t="shared" si="537"/>
        <v>0</v>
      </c>
      <c r="CE323" t="b">
        <f t="shared" si="538"/>
        <v>0</v>
      </c>
      <c r="CF323" t="b">
        <f t="shared" si="539"/>
        <v>0</v>
      </c>
      <c r="CG323" t="b">
        <f t="shared" si="540"/>
        <v>1</v>
      </c>
      <c r="CH323" t="b">
        <f t="shared" si="541"/>
        <v>0</v>
      </c>
      <c r="CI323" t="b">
        <f t="shared" si="542"/>
        <v>0</v>
      </c>
      <c r="CJ323" t="b">
        <f t="shared" si="543"/>
        <v>0</v>
      </c>
      <c r="CK323" t="b">
        <f t="shared" si="544"/>
        <v>0</v>
      </c>
      <c r="CL323" t="b">
        <f t="shared" si="545"/>
        <v>1</v>
      </c>
      <c r="CM323" t="b">
        <f t="shared" si="546"/>
        <v>0</v>
      </c>
      <c r="CN323" t="b">
        <f t="shared" si="547"/>
        <v>0</v>
      </c>
      <c r="CO323" t="b">
        <f t="shared" si="548"/>
        <v>0</v>
      </c>
      <c r="CP323" t="b">
        <f t="shared" si="549"/>
        <v>0</v>
      </c>
      <c r="CQ323" t="b">
        <f t="shared" si="550"/>
        <v>0</v>
      </c>
      <c r="CR323" t="b">
        <f t="shared" si="551"/>
        <v>0</v>
      </c>
      <c r="CS323" t="b">
        <f t="shared" si="552"/>
        <v>0</v>
      </c>
      <c r="CT323" t="b">
        <f t="shared" si="553"/>
        <v>0</v>
      </c>
      <c r="CU323" t="b">
        <f t="shared" si="554"/>
        <v>0</v>
      </c>
      <c r="CV323" t="b">
        <f t="shared" si="555"/>
        <v>0</v>
      </c>
      <c r="CW323" t="b">
        <f t="shared" si="556"/>
        <v>0</v>
      </c>
      <c r="CX323" t="b">
        <f t="shared" si="557"/>
        <v>0</v>
      </c>
      <c r="CY323" t="b">
        <f t="shared" si="558"/>
        <v>0</v>
      </c>
      <c r="CZ323" t="b">
        <f t="shared" si="559"/>
        <v>0</v>
      </c>
      <c r="DA323" t="b">
        <f t="shared" si="560"/>
        <v>0</v>
      </c>
      <c r="DB323" t="b">
        <f t="shared" si="561"/>
        <v>0</v>
      </c>
      <c r="DC323" t="b">
        <f t="shared" si="562"/>
        <v>0</v>
      </c>
      <c r="DD323" t="b">
        <f t="shared" si="563"/>
        <v>0</v>
      </c>
    </row>
    <row r="324" spans="1:108">
      <c r="A324" t="s">
        <v>1836</v>
      </c>
      <c r="C324" t="s">
        <v>1834</v>
      </c>
      <c r="E324" t="s">
        <v>1040</v>
      </c>
      <c r="F324" t="s">
        <v>1041</v>
      </c>
      <c r="G324" t="s">
        <v>970</v>
      </c>
      <c r="H324" t="s">
        <v>7428</v>
      </c>
      <c r="I324" t="s">
        <v>7418</v>
      </c>
      <c r="J324" t="s">
        <v>124</v>
      </c>
      <c r="K324" t="s">
        <v>16</v>
      </c>
      <c r="L324" t="s">
        <v>6695</v>
      </c>
      <c r="M324" t="s">
        <v>6079</v>
      </c>
      <c r="N324" t="s">
        <v>1779</v>
      </c>
      <c r="O324" t="b">
        <f t="shared" si="470"/>
        <v>1</v>
      </c>
      <c r="P324" t="b">
        <f t="shared" si="471"/>
        <v>0</v>
      </c>
      <c r="Q324" t="b">
        <f t="shared" si="472"/>
        <v>0</v>
      </c>
      <c r="R324" t="b">
        <f t="shared" si="473"/>
        <v>0</v>
      </c>
      <c r="S324" t="b">
        <f t="shared" si="474"/>
        <v>1</v>
      </c>
      <c r="T324" t="b">
        <f t="shared" si="475"/>
        <v>0</v>
      </c>
      <c r="U324" t="b">
        <f t="shared" si="476"/>
        <v>0</v>
      </c>
      <c r="V324" t="b">
        <f t="shared" si="477"/>
        <v>0</v>
      </c>
      <c r="W324" t="b">
        <f t="shared" si="478"/>
        <v>0</v>
      </c>
      <c r="X324" t="b">
        <f t="shared" si="479"/>
        <v>0</v>
      </c>
      <c r="Y324" t="b">
        <f t="shared" si="480"/>
        <v>0</v>
      </c>
      <c r="Z324" t="b">
        <f t="shared" si="481"/>
        <v>0</v>
      </c>
      <c r="AA324" t="b">
        <f t="shared" si="482"/>
        <v>0</v>
      </c>
      <c r="AB324" t="b">
        <f t="shared" si="483"/>
        <v>0</v>
      </c>
      <c r="AC324" t="b">
        <f t="shared" si="484"/>
        <v>0</v>
      </c>
      <c r="AD324" t="b">
        <f t="shared" si="485"/>
        <v>0</v>
      </c>
      <c r="AE324" t="b">
        <f t="shared" si="486"/>
        <v>0</v>
      </c>
      <c r="AF324" t="b">
        <f t="shared" si="487"/>
        <v>0</v>
      </c>
      <c r="AG324" t="b">
        <f t="shared" si="488"/>
        <v>0</v>
      </c>
      <c r="AH324" t="b">
        <f t="shared" si="489"/>
        <v>0</v>
      </c>
      <c r="AI324" t="b">
        <f t="shared" si="490"/>
        <v>0</v>
      </c>
      <c r="AJ324" t="b">
        <f t="shared" si="491"/>
        <v>0</v>
      </c>
      <c r="AK324" t="b">
        <f t="shared" si="492"/>
        <v>0</v>
      </c>
      <c r="AL324" t="b">
        <f t="shared" si="493"/>
        <v>0</v>
      </c>
      <c r="AM324" t="b">
        <f t="shared" si="494"/>
        <v>0</v>
      </c>
      <c r="AN324" t="b">
        <f t="shared" si="495"/>
        <v>0</v>
      </c>
      <c r="AO324" t="b">
        <f t="shared" si="496"/>
        <v>0</v>
      </c>
      <c r="AP324" t="b">
        <f t="shared" si="497"/>
        <v>0</v>
      </c>
      <c r="AQ324" t="b">
        <f t="shared" si="498"/>
        <v>0</v>
      </c>
      <c r="AR324" t="b">
        <f t="shared" si="499"/>
        <v>0</v>
      </c>
      <c r="AS324" t="b">
        <f t="shared" si="500"/>
        <v>0</v>
      </c>
      <c r="AT324" t="b">
        <f t="shared" si="501"/>
        <v>0</v>
      </c>
      <c r="AU324" t="b">
        <f t="shared" si="502"/>
        <v>0</v>
      </c>
      <c r="AV324" t="b">
        <f t="shared" si="503"/>
        <v>0</v>
      </c>
      <c r="AW324" t="b">
        <f t="shared" si="504"/>
        <v>0</v>
      </c>
      <c r="AX324" t="b">
        <f t="shared" si="505"/>
        <v>0</v>
      </c>
      <c r="AY324" t="b">
        <f t="shared" si="506"/>
        <v>0</v>
      </c>
      <c r="AZ324" t="b">
        <f t="shared" si="507"/>
        <v>0</v>
      </c>
      <c r="BA324" t="b">
        <f t="shared" si="508"/>
        <v>0</v>
      </c>
      <c r="BB324" t="b">
        <f t="shared" si="509"/>
        <v>0</v>
      </c>
      <c r="BC324" t="b">
        <f t="shared" si="510"/>
        <v>0</v>
      </c>
      <c r="BD324" t="b">
        <f t="shared" si="511"/>
        <v>0</v>
      </c>
      <c r="BE324" t="b">
        <f t="shared" si="512"/>
        <v>0</v>
      </c>
      <c r="BF324" t="b">
        <f t="shared" si="513"/>
        <v>0</v>
      </c>
      <c r="BG324" t="b">
        <f t="shared" si="514"/>
        <v>0</v>
      </c>
      <c r="BH324" t="b">
        <f t="shared" si="515"/>
        <v>0</v>
      </c>
      <c r="BI324" t="b">
        <f t="shared" si="516"/>
        <v>0</v>
      </c>
      <c r="BJ324" t="b">
        <f t="shared" si="517"/>
        <v>0</v>
      </c>
      <c r="BK324" t="b">
        <f t="shared" si="518"/>
        <v>0</v>
      </c>
      <c r="BL324" t="b">
        <f t="shared" si="519"/>
        <v>1</v>
      </c>
      <c r="BM324" t="b">
        <f t="shared" si="520"/>
        <v>0</v>
      </c>
      <c r="BN324" t="b">
        <f t="shared" si="521"/>
        <v>0</v>
      </c>
      <c r="BO324" t="b">
        <f t="shared" si="522"/>
        <v>0</v>
      </c>
      <c r="BP324" t="b">
        <f t="shared" si="523"/>
        <v>0</v>
      </c>
      <c r="BQ324" t="b">
        <f t="shared" si="524"/>
        <v>0</v>
      </c>
      <c r="BR324" t="b">
        <f t="shared" si="525"/>
        <v>0</v>
      </c>
      <c r="BS324" t="b">
        <f t="shared" si="526"/>
        <v>0</v>
      </c>
      <c r="BT324" t="b">
        <f t="shared" si="527"/>
        <v>0</v>
      </c>
      <c r="BU324" t="b">
        <f t="shared" si="528"/>
        <v>0</v>
      </c>
      <c r="BV324" t="b">
        <f t="shared" si="529"/>
        <v>0</v>
      </c>
      <c r="BW324" t="b">
        <f t="shared" si="530"/>
        <v>0</v>
      </c>
      <c r="BX324" t="b">
        <f t="shared" si="531"/>
        <v>0</v>
      </c>
      <c r="BY324" t="b">
        <f t="shared" si="532"/>
        <v>0</v>
      </c>
      <c r="BZ324" t="b">
        <f t="shared" si="533"/>
        <v>0</v>
      </c>
      <c r="CA324" t="b">
        <f t="shared" si="534"/>
        <v>0</v>
      </c>
      <c r="CB324" t="b">
        <f t="shared" si="535"/>
        <v>0</v>
      </c>
      <c r="CC324" t="b">
        <f t="shared" si="536"/>
        <v>0</v>
      </c>
      <c r="CD324" t="b">
        <f t="shared" si="537"/>
        <v>0</v>
      </c>
      <c r="CE324" t="b">
        <f t="shared" si="538"/>
        <v>0</v>
      </c>
      <c r="CF324" t="b">
        <f t="shared" si="539"/>
        <v>0</v>
      </c>
      <c r="CG324" t="b">
        <f t="shared" si="540"/>
        <v>1</v>
      </c>
      <c r="CH324" t="b">
        <f t="shared" si="541"/>
        <v>0</v>
      </c>
      <c r="CI324" t="b">
        <f t="shared" si="542"/>
        <v>0</v>
      </c>
      <c r="CJ324" t="b">
        <f t="shared" si="543"/>
        <v>0</v>
      </c>
      <c r="CK324" t="b">
        <f t="shared" si="544"/>
        <v>0</v>
      </c>
      <c r="CL324" t="b">
        <f t="shared" si="545"/>
        <v>0</v>
      </c>
      <c r="CM324" t="b">
        <f t="shared" si="546"/>
        <v>0</v>
      </c>
      <c r="CN324" t="b">
        <f t="shared" si="547"/>
        <v>0</v>
      </c>
      <c r="CO324" t="b">
        <f t="shared" si="548"/>
        <v>0</v>
      </c>
      <c r="CP324" t="b">
        <f t="shared" si="549"/>
        <v>0</v>
      </c>
      <c r="CQ324" t="b">
        <f t="shared" si="550"/>
        <v>0</v>
      </c>
      <c r="CR324" t="b">
        <f t="shared" si="551"/>
        <v>0</v>
      </c>
      <c r="CS324" t="b">
        <f t="shared" si="552"/>
        <v>0</v>
      </c>
      <c r="CT324" t="b">
        <f t="shared" si="553"/>
        <v>0</v>
      </c>
      <c r="CU324" t="b">
        <f t="shared" si="554"/>
        <v>0</v>
      </c>
      <c r="CV324" t="b">
        <f t="shared" si="555"/>
        <v>0</v>
      </c>
      <c r="CW324" t="b">
        <f t="shared" si="556"/>
        <v>0</v>
      </c>
      <c r="CX324" t="b">
        <f t="shared" si="557"/>
        <v>0</v>
      </c>
      <c r="CY324" t="b">
        <f t="shared" si="558"/>
        <v>0</v>
      </c>
      <c r="CZ324" t="b">
        <f t="shared" si="559"/>
        <v>0</v>
      </c>
      <c r="DA324" t="b">
        <f t="shared" si="560"/>
        <v>0</v>
      </c>
      <c r="DB324" t="b">
        <f t="shared" si="561"/>
        <v>0</v>
      </c>
      <c r="DC324" t="b">
        <f t="shared" si="562"/>
        <v>0</v>
      </c>
      <c r="DD324" t="b">
        <f t="shared" si="563"/>
        <v>0</v>
      </c>
    </row>
    <row r="325" spans="1:108">
      <c r="A325" t="s">
        <v>1935</v>
      </c>
      <c r="C325" t="s">
        <v>1936</v>
      </c>
      <c r="E325" t="s">
        <v>1040</v>
      </c>
      <c r="F325" t="s">
        <v>1041</v>
      </c>
      <c r="G325" t="s">
        <v>970</v>
      </c>
      <c r="H325" t="s">
        <v>7428</v>
      </c>
      <c r="I325" t="s">
        <v>7418</v>
      </c>
      <c r="J325" t="s">
        <v>124</v>
      </c>
      <c r="K325" t="s">
        <v>16</v>
      </c>
      <c r="L325" t="s">
        <v>6721</v>
      </c>
      <c r="M325" t="s">
        <v>6079</v>
      </c>
      <c r="N325" t="s">
        <v>1937</v>
      </c>
      <c r="O325" t="b">
        <f t="shared" si="470"/>
        <v>1</v>
      </c>
      <c r="P325" t="b">
        <f t="shared" si="471"/>
        <v>0</v>
      </c>
      <c r="Q325" t="b">
        <f t="shared" si="472"/>
        <v>0</v>
      </c>
      <c r="R325" t="b">
        <f t="shared" si="473"/>
        <v>0</v>
      </c>
      <c r="S325" t="b">
        <f t="shared" si="474"/>
        <v>1</v>
      </c>
      <c r="T325" t="b">
        <f t="shared" si="475"/>
        <v>0</v>
      </c>
      <c r="U325" t="b">
        <f t="shared" si="476"/>
        <v>0</v>
      </c>
      <c r="V325" t="b">
        <f t="shared" si="477"/>
        <v>0</v>
      </c>
      <c r="W325" t="b">
        <f t="shared" si="478"/>
        <v>1</v>
      </c>
      <c r="X325" t="b">
        <f t="shared" si="479"/>
        <v>0</v>
      </c>
      <c r="Y325" t="b">
        <f t="shared" si="480"/>
        <v>0</v>
      </c>
      <c r="Z325" t="b">
        <f t="shared" si="481"/>
        <v>0</v>
      </c>
      <c r="AA325" t="b">
        <f t="shared" si="482"/>
        <v>0</v>
      </c>
      <c r="AB325" t="b">
        <f t="shared" si="483"/>
        <v>1</v>
      </c>
      <c r="AC325" t="b">
        <f t="shared" si="484"/>
        <v>0</v>
      </c>
      <c r="AD325" t="b">
        <f t="shared" si="485"/>
        <v>0</v>
      </c>
      <c r="AE325" t="b">
        <f t="shared" si="486"/>
        <v>0</v>
      </c>
      <c r="AF325" t="b">
        <f t="shared" si="487"/>
        <v>0</v>
      </c>
      <c r="AG325" t="b">
        <f t="shared" si="488"/>
        <v>0</v>
      </c>
      <c r="AH325" t="b">
        <f t="shared" si="489"/>
        <v>0</v>
      </c>
      <c r="AI325" t="b">
        <f t="shared" si="490"/>
        <v>0</v>
      </c>
      <c r="AJ325" t="b">
        <f t="shared" si="491"/>
        <v>0</v>
      </c>
      <c r="AK325" t="b">
        <f t="shared" si="492"/>
        <v>0</v>
      </c>
      <c r="AL325" t="b">
        <f t="shared" si="493"/>
        <v>0</v>
      </c>
      <c r="AM325" t="b">
        <f t="shared" si="494"/>
        <v>0</v>
      </c>
      <c r="AN325" t="b">
        <f t="shared" si="495"/>
        <v>0</v>
      </c>
      <c r="AO325" t="b">
        <f t="shared" si="496"/>
        <v>0</v>
      </c>
      <c r="AP325" t="b">
        <f t="shared" si="497"/>
        <v>0</v>
      </c>
      <c r="AQ325" t="b">
        <f t="shared" si="498"/>
        <v>0</v>
      </c>
      <c r="AR325" t="b">
        <f t="shared" si="499"/>
        <v>0</v>
      </c>
      <c r="AS325" t="b">
        <f t="shared" si="500"/>
        <v>0</v>
      </c>
      <c r="AT325" t="b">
        <f t="shared" si="501"/>
        <v>0</v>
      </c>
      <c r="AU325" t="b">
        <f t="shared" si="502"/>
        <v>0</v>
      </c>
      <c r="AV325" t="b">
        <f t="shared" si="503"/>
        <v>0</v>
      </c>
      <c r="AW325" t="b">
        <f t="shared" si="504"/>
        <v>0</v>
      </c>
      <c r="AX325" t="b">
        <f t="shared" si="505"/>
        <v>0</v>
      </c>
      <c r="AY325" t="b">
        <f t="shared" si="506"/>
        <v>0</v>
      </c>
      <c r="AZ325" t="b">
        <f t="shared" si="507"/>
        <v>0</v>
      </c>
      <c r="BA325" t="b">
        <f t="shared" si="508"/>
        <v>1</v>
      </c>
      <c r="BB325" t="b">
        <f t="shared" si="509"/>
        <v>0</v>
      </c>
      <c r="BC325" t="b">
        <f t="shared" si="510"/>
        <v>0</v>
      </c>
      <c r="BD325" t="b">
        <f t="shared" si="511"/>
        <v>0</v>
      </c>
      <c r="BE325" t="b">
        <f t="shared" si="512"/>
        <v>0</v>
      </c>
      <c r="BF325" t="b">
        <f t="shared" si="513"/>
        <v>0</v>
      </c>
      <c r="BG325" t="b">
        <f t="shared" si="514"/>
        <v>0</v>
      </c>
      <c r="BH325" t="b">
        <f t="shared" si="515"/>
        <v>0</v>
      </c>
      <c r="BI325" t="b">
        <f t="shared" si="516"/>
        <v>0</v>
      </c>
      <c r="BJ325" t="b">
        <f t="shared" si="517"/>
        <v>0</v>
      </c>
      <c r="BK325" t="b">
        <f t="shared" si="518"/>
        <v>0</v>
      </c>
      <c r="BL325" t="b">
        <f t="shared" si="519"/>
        <v>1</v>
      </c>
      <c r="BM325" t="b">
        <f t="shared" si="520"/>
        <v>0</v>
      </c>
      <c r="BN325" t="b">
        <f t="shared" si="521"/>
        <v>0</v>
      </c>
      <c r="BO325" t="b">
        <f t="shared" si="522"/>
        <v>0</v>
      </c>
      <c r="BP325" t="b">
        <f t="shared" si="523"/>
        <v>0</v>
      </c>
      <c r="BQ325" t="b">
        <f t="shared" si="524"/>
        <v>1</v>
      </c>
      <c r="BR325" t="b">
        <f t="shared" si="525"/>
        <v>0</v>
      </c>
      <c r="BS325" t="b">
        <f t="shared" si="526"/>
        <v>0</v>
      </c>
      <c r="BT325" t="b">
        <f t="shared" si="527"/>
        <v>0</v>
      </c>
      <c r="BU325" t="b">
        <f t="shared" si="528"/>
        <v>0</v>
      </c>
      <c r="BV325" t="b">
        <f t="shared" si="529"/>
        <v>0</v>
      </c>
      <c r="BW325" t="b">
        <f t="shared" si="530"/>
        <v>0</v>
      </c>
      <c r="BX325" t="b">
        <f t="shared" si="531"/>
        <v>0</v>
      </c>
      <c r="BY325" t="b">
        <f t="shared" si="532"/>
        <v>0</v>
      </c>
      <c r="BZ325" t="b">
        <f t="shared" si="533"/>
        <v>0</v>
      </c>
      <c r="CA325" t="b">
        <f t="shared" si="534"/>
        <v>0</v>
      </c>
      <c r="CB325" t="b">
        <f t="shared" si="535"/>
        <v>0</v>
      </c>
      <c r="CC325" t="b">
        <f t="shared" si="536"/>
        <v>0</v>
      </c>
      <c r="CD325" t="b">
        <f t="shared" si="537"/>
        <v>0</v>
      </c>
      <c r="CE325" t="b">
        <f t="shared" si="538"/>
        <v>0</v>
      </c>
      <c r="CF325" t="b">
        <f t="shared" si="539"/>
        <v>0</v>
      </c>
      <c r="CG325" t="b">
        <f t="shared" si="540"/>
        <v>1</v>
      </c>
      <c r="CH325" t="b">
        <f t="shared" si="541"/>
        <v>0</v>
      </c>
      <c r="CI325" t="b">
        <f t="shared" si="542"/>
        <v>0</v>
      </c>
      <c r="CJ325" t="b">
        <f t="shared" si="543"/>
        <v>0</v>
      </c>
      <c r="CK325" t="b">
        <f t="shared" si="544"/>
        <v>0</v>
      </c>
      <c r="CL325" t="b">
        <f t="shared" si="545"/>
        <v>0</v>
      </c>
      <c r="CM325" t="b">
        <f t="shared" si="546"/>
        <v>0</v>
      </c>
      <c r="CN325" t="b">
        <f t="shared" si="547"/>
        <v>0</v>
      </c>
      <c r="CO325" t="b">
        <f t="shared" si="548"/>
        <v>0</v>
      </c>
      <c r="CP325" t="b">
        <f t="shared" si="549"/>
        <v>0</v>
      </c>
      <c r="CQ325" t="b">
        <f t="shared" si="550"/>
        <v>0</v>
      </c>
      <c r="CR325" t="b">
        <f t="shared" si="551"/>
        <v>0</v>
      </c>
      <c r="CS325" t="b">
        <f t="shared" si="552"/>
        <v>0</v>
      </c>
      <c r="CT325" t="b">
        <f t="shared" si="553"/>
        <v>0</v>
      </c>
      <c r="CU325" t="b">
        <f t="shared" si="554"/>
        <v>0</v>
      </c>
      <c r="CV325" t="b">
        <f t="shared" si="555"/>
        <v>0</v>
      </c>
      <c r="CW325" t="b">
        <f t="shared" si="556"/>
        <v>0</v>
      </c>
      <c r="CX325" t="b">
        <f t="shared" si="557"/>
        <v>0</v>
      </c>
      <c r="CY325" t="b">
        <f t="shared" si="558"/>
        <v>0</v>
      </c>
      <c r="CZ325" t="b">
        <f t="shared" si="559"/>
        <v>0</v>
      </c>
      <c r="DA325" t="b">
        <f t="shared" si="560"/>
        <v>0</v>
      </c>
      <c r="DB325" t="b">
        <f t="shared" si="561"/>
        <v>0</v>
      </c>
      <c r="DC325" t="b">
        <f t="shared" si="562"/>
        <v>0</v>
      </c>
      <c r="DD325" t="b">
        <f t="shared" si="563"/>
        <v>0</v>
      </c>
    </row>
    <row r="326" spans="1:108">
      <c r="A326" t="s">
        <v>1938</v>
      </c>
      <c r="C326" t="s">
        <v>1936</v>
      </c>
      <c r="E326" t="s">
        <v>1040</v>
      </c>
      <c r="F326" t="s">
        <v>1041</v>
      </c>
      <c r="G326" t="s">
        <v>970</v>
      </c>
      <c r="H326" t="s">
        <v>7428</v>
      </c>
      <c r="I326" t="s">
        <v>7418</v>
      </c>
      <c r="J326" t="s">
        <v>108</v>
      </c>
      <c r="K326" t="s">
        <v>109</v>
      </c>
      <c r="L326" t="s">
        <v>6229</v>
      </c>
      <c r="M326" t="s">
        <v>6079</v>
      </c>
      <c r="N326" t="s">
        <v>84</v>
      </c>
      <c r="O326" t="b">
        <f t="shared" si="470"/>
        <v>1</v>
      </c>
      <c r="P326" t="b">
        <f t="shared" si="471"/>
        <v>0</v>
      </c>
      <c r="Q326" t="b">
        <f t="shared" si="472"/>
        <v>0</v>
      </c>
      <c r="R326" t="b">
        <f t="shared" si="473"/>
        <v>0</v>
      </c>
      <c r="S326" t="b">
        <f t="shared" si="474"/>
        <v>0</v>
      </c>
      <c r="T326" t="b">
        <f t="shared" si="475"/>
        <v>0</v>
      </c>
      <c r="U326" t="b">
        <f t="shared" si="476"/>
        <v>1</v>
      </c>
      <c r="V326" t="b">
        <f t="shared" si="477"/>
        <v>0</v>
      </c>
      <c r="W326" t="b">
        <f t="shared" si="478"/>
        <v>0</v>
      </c>
      <c r="X326" t="b">
        <f t="shared" si="479"/>
        <v>0</v>
      </c>
      <c r="Y326" t="b">
        <f t="shared" si="480"/>
        <v>0</v>
      </c>
      <c r="Z326" t="b">
        <f t="shared" si="481"/>
        <v>0</v>
      </c>
      <c r="AA326" t="b">
        <f t="shared" si="482"/>
        <v>0</v>
      </c>
      <c r="AB326" t="b">
        <f t="shared" si="483"/>
        <v>0</v>
      </c>
      <c r="AC326" t="b">
        <f t="shared" si="484"/>
        <v>0</v>
      </c>
      <c r="AD326" t="b">
        <f t="shared" si="485"/>
        <v>0</v>
      </c>
      <c r="AE326" t="b">
        <f t="shared" si="486"/>
        <v>0</v>
      </c>
      <c r="AF326" t="b">
        <f t="shared" si="487"/>
        <v>0</v>
      </c>
      <c r="AG326" t="b">
        <f t="shared" si="488"/>
        <v>0</v>
      </c>
      <c r="AH326" t="b">
        <f t="shared" si="489"/>
        <v>0</v>
      </c>
      <c r="AI326" t="b">
        <f t="shared" si="490"/>
        <v>0</v>
      </c>
      <c r="AJ326" t="b">
        <f t="shared" si="491"/>
        <v>0</v>
      </c>
      <c r="AK326" t="b">
        <f t="shared" si="492"/>
        <v>0</v>
      </c>
      <c r="AL326" t="b">
        <f t="shared" si="493"/>
        <v>0</v>
      </c>
      <c r="AM326" t="b">
        <f t="shared" si="494"/>
        <v>0</v>
      </c>
      <c r="AN326" t="b">
        <f t="shared" si="495"/>
        <v>0</v>
      </c>
      <c r="AO326" t="b">
        <f t="shared" si="496"/>
        <v>0</v>
      </c>
      <c r="AP326" t="b">
        <f t="shared" si="497"/>
        <v>0</v>
      </c>
      <c r="AQ326" t="b">
        <f t="shared" si="498"/>
        <v>0</v>
      </c>
      <c r="AR326" t="b">
        <f t="shared" si="499"/>
        <v>0</v>
      </c>
      <c r="AS326" t="b">
        <f t="shared" si="500"/>
        <v>0</v>
      </c>
      <c r="AT326" t="b">
        <f t="shared" si="501"/>
        <v>0</v>
      </c>
      <c r="AU326" t="b">
        <f t="shared" si="502"/>
        <v>0</v>
      </c>
      <c r="AV326" t="b">
        <f t="shared" si="503"/>
        <v>0</v>
      </c>
      <c r="AW326" t="b">
        <f t="shared" si="504"/>
        <v>0</v>
      </c>
      <c r="AX326" t="b">
        <f t="shared" si="505"/>
        <v>0</v>
      </c>
      <c r="AY326" t="b">
        <f t="shared" si="506"/>
        <v>0</v>
      </c>
      <c r="AZ326" t="b">
        <f t="shared" si="507"/>
        <v>0</v>
      </c>
      <c r="BA326" t="b">
        <f t="shared" si="508"/>
        <v>0</v>
      </c>
      <c r="BB326" t="b">
        <f t="shared" si="509"/>
        <v>0</v>
      </c>
      <c r="BC326" t="b">
        <f t="shared" si="510"/>
        <v>0</v>
      </c>
      <c r="BD326" t="b">
        <f t="shared" si="511"/>
        <v>0</v>
      </c>
      <c r="BE326" t="b">
        <f t="shared" si="512"/>
        <v>0</v>
      </c>
      <c r="BF326" t="b">
        <f t="shared" si="513"/>
        <v>0</v>
      </c>
      <c r="BG326" t="b">
        <f t="shared" si="514"/>
        <v>0</v>
      </c>
      <c r="BH326" t="b">
        <f t="shared" si="515"/>
        <v>0</v>
      </c>
      <c r="BI326" t="b">
        <f t="shared" si="516"/>
        <v>0</v>
      </c>
      <c r="BJ326" t="b">
        <f t="shared" si="517"/>
        <v>0</v>
      </c>
      <c r="BK326" t="b">
        <f t="shared" si="518"/>
        <v>0</v>
      </c>
      <c r="BL326" t="b">
        <f t="shared" si="519"/>
        <v>0</v>
      </c>
      <c r="BM326" t="b">
        <f t="shared" si="520"/>
        <v>0</v>
      </c>
      <c r="BN326" t="b">
        <f t="shared" si="521"/>
        <v>0</v>
      </c>
      <c r="BO326" t="b">
        <f t="shared" si="522"/>
        <v>0</v>
      </c>
      <c r="BP326" t="b">
        <f t="shared" si="523"/>
        <v>0</v>
      </c>
      <c r="BQ326" t="b">
        <f t="shared" si="524"/>
        <v>0</v>
      </c>
      <c r="BR326" t="b">
        <f t="shared" si="525"/>
        <v>0</v>
      </c>
      <c r="BS326" t="b">
        <f t="shared" si="526"/>
        <v>0</v>
      </c>
      <c r="BT326" t="b">
        <f t="shared" si="527"/>
        <v>0</v>
      </c>
      <c r="BU326" t="b">
        <f t="shared" si="528"/>
        <v>0</v>
      </c>
      <c r="BV326" t="b">
        <f t="shared" si="529"/>
        <v>0</v>
      </c>
      <c r="BW326" t="b">
        <f t="shared" si="530"/>
        <v>0</v>
      </c>
      <c r="BX326" t="b">
        <f t="shared" si="531"/>
        <v>0</v>
      </c>
      <c r="BY326" t="b">
        <f t="shared" si="532"/>
        <v>0</v>
      </c>
      <c r="BZ326" t="b">
        <f t="shared" si="533"/>
        <v>0</v>
      </c>
      <c r="CA326" t="b">
        <f t="shared" si="534"/>
        <v>0</v>
      </c>
      <c r="CB326" t="b">
        <f t="shared" si="535"/>
        <v>0</v>
      </c>
      <c r="CC326" t="b">
        <f t="shared" si="536"/>
        <v>0</v>
      </c>
      <c r="CD326" t="b">
        <f t="shared" si="537"/>
        <v>0</v>
      </c>
      <c r="CE326" t="b">
        <f t="shared" si="538"/>
        <v>0</v>
      </c>
      <c r="CF326" t="b">
        <f t="shared" si="539"/>
        <v>0</v>
      </c>
      <c r="CG326" t="b">
        <f t="shared" si="540"/>
        <v>0</v>
      </c>
      <c r="CH326" t="b">
        <f t="shared" si="541"/>
        <v>0</v>
      </c>
      <c r="CI326" t="b">
        <f t="shared" si="542"/>
        <v>0</v>
      </c>
      <c r="CJ326" t="b">
        <f t="shared" si="543"/>
        <v>0</v>
      </c>
      <c r="CK326" t="b">
        <f t="shared" si="544"/>
        <v>1</v>
      </c>
      <c r="CL326" t="b">
        <f t="shared" si="545"/>
        <v>0</v>
      </c>
      <c r="CM326" t="b">
        <f t="shared" si="546"/>
        <v>0</v>
      </c>
      <c r="CN326" t="b">
        <f t="shared" si="547"/>
        <v>0</v>
      </c>
      <c r="CO326" t="b">
        <f t="shared" si="548"/>
        <v>0</v>
      </c>
      <c r="CP326" t="b">
        <f t="shared" si="549"/>
        <v>0</v>
      </c>
      <c r="CQ326" t="b">
        <f t="shared" si="550"/>
        <v>0</v>
      </c>
      <c r="CR326" t="b">
        <f t="shared" si="551"/>
        <v>0</v>
      </c>
      <c r="CS326" t="b">
        <f t="shared" si="552"/>
        <v>0</v>
      </c>
      <c r="CT326" t="b">
        <f t="shared" si="553"/>
        <v>0</v>
      </c>
      <c r="CU326" t="b">
        <f t="shared" si="554"/>
        <v>0</v>
      </c>
      <c r="CV326" t="b">
        <f t="shared" si="555"/>
        <v>0</v>
      </c>
      <c r="CW326" t="b">
        <f t="shared" si="556"/>
        <v>0</v>
      </c>
      <c r="CX326" t="b">
        <f t="shared" si="557"/>
        <v>0</v>
      </c>
      <c r="CY326" t="b">
        <f t="shared" si="558"/>
        <v>0</v>
      </c>
      <c r="CZ326" t="b">
        <f t="shared" si="559"/>
        <v>0</v>
      </c>
      <c r="DA326" t="b">
        <f t="shared" si="560"/>
        <v>0</v>
      </c>
      <c r="DB326" t="b">
        <f t="shared" si="561"/>
        <v>0</v>
      </c>
      <c r="DC326" t="b">
        <f t="shared" si="562"/>
        <v>0</v>
      </c>
      <c r="DD326" t="b">
        <f t="shared" si="563"/>
        <v>0</v>
      </c>
    </row>
    <row r="327" spans="1:108">
      <c r="A327" t="s">
        <v>1981</v>
      </c>
      <c r="C327" t="s">
        <v>1982</v>
      </c>
      <c r="E327" t="s">
        <v>1040</v>
      </c>
      <c r="F327" t="s">
        <v>1041</v>
      </c>
      <c r="G327" t="s">
        <v>970</v>
      </c>
      <c r="H327" t="s">
        <v>7428</v>
      </c>
      <c r="I327" t="s">
        <v>7418</v>
      </c>
      <c r="J327" t="s">
        <v>362</v>
      </c>
      <c r="K327" t="s">
        <v>136</v>
      </c>
      <c r="L327" t="s">
        <v>6737</v>
      </c>
      <c r="M327" t="s">
        <v>1983</v>
      </c>
      <c r="N327" t="s">
        <v>1984</v>
      </c>
      <c r="O327" t="b">
        <f t="shared" si="470"/>
        <v>1</v>
      </c>
      <c r="P327" t="b">
        <f t="shared" si="471"/>
        <v>0</v>
      </c>
      <c r="Q327" t="b">
        <f t="shared" si="472"/>
        <v>0</v>
      </c>
      <c r="R327" t="b">
        <f t="shared" si="473"/>
        <v>1</v>
      </c>
      <c r="S327" t="b">
        <f t="shared" si="474"/>
        <v>1</v>
      </c>
      <c r="T327" t="b">
        <f t="shared" si="475"/>
        <v>0</v>
      </c>
      <c r="U327" t="b">
        <f t="shared" si="476"/>
        <v>0</v>
      </c>
      <c r="V327" t="b">
        <f t="shared" si="477"/>
        <v>0</v>
      </c>
      <c r="W327" t="b">
        <f t="shared" si="478"/>
        <v>1</v>
      </c>
      <c r="X327" t="b">
        <f t="shared" si="479"/>
        <v>0</v>
      </c>
      <c r="Y327" t="b">
        <f t="shared" si="480"/>
        <v>1</v>
      </c>
      <c r="Z327" t="b">
        <f t="shared" si="481"/>
        <v>0</v>
      </c>
      <c r="AA327" t="b">
        <f t="shared" si="482"/>
        <v>0</v>
      </c>
      <c r="AB327" t="b">
        <f t="shared" si="483"/>
        <v>0</v>
      </c>
      <c r="AC327" t="b">
        <f t="shared" si="484"/>
        <v>0</v>
      </c>
      <c r="AD327" t="b">
        <f t="shared" si="485"/>
        <v>0</v>
      </c>
      <c r="AE327" t="b">
        <f t="shared" si="486"/>
        <v>0</v>
      </c>
      <c r="AF327" t="b">
        <f t="shared" si="487"/>
        <v>0</v>
      </c>
      <c r="AG327" t="b">
        <f t="shared" si="488"/>
        <v>0</v>
      </c>
      <c r="AH327" t="b">
        <f t="shared" si="489"/>
        <v>0</v>
      </c>
      <c r="AI327" t="b">
        <f t="shared" si="490"/>
        <v>0</v>
      </c>
      <c r="AJ327" t="b">
        <f t="shared" si="491"/>
        <v>0</v>
      </c>
      <c r="AK327" t="b">
        <f t="shared" si="492"/>
        <v>0</v>
      </c>
      <c r="AL327" t="b">
        <f t="shared" si="493"/>
        <v>0</v>
      </c>
      <c r="AM327" t="b">
        <f t="shared" si="494"/>
        <v>0</v>
      </c>
      <c r="AN327" t="b">
        <f t="shared" si="495"/>
        <v>0</v>
      </c>
      <c r="AO327" t="b">
        <f t="shared" si="496"/>
        <v>0</v>
      </c>
      <c r="AP327" t="b">
        <f t="shared" si="497"/>
        <v>0</v>
      </c>
      <c r="AQ327" t="b">
        <f t="shared" si="498"/>
        <v>0</v>
      </c>
      <c r="AR327" t="b">
        <f t="shared" si="499"/>
        <v>0</v>
      </c>
      <c r="AS327" t="b">
        <f t="shared" si="500"/>
        <v>0</v>
      </c>
      <c r="AT327" t="b">
        <f t="shared" si="501"/>
        <v>0</v>
      </c>
      <c r="AU327" t="b">
        <f t="shared" si="502"/>
        <v>0</v>
      </c>
      <c r="AV327" t="b">
        <f t="shared" si="503"/>
        <v>0</v>
      </c>
      <c r="AW327" t="b">
        <f t="shared" si="504"/>
        <v>0</v>
      </c>
      <c r="AX327" t="b">
        <f t="shared" si="505"/>
        <v>0</v>
      </c>
      <c r="AY327" t="b">
        <f t="shared" si="506"/>
        <v>0</v>
      </c>
      <c r="AZ327" t="b">
        <f t="shared" si="507"/>
        <v>0</v>
      </c>
      <c r="BA327" t="b">
        <f t="shared" si="508"/>
        <v>1</v>
      </c>
      <c r="BB327" t="b">
        <f t="shared" si="509"/>
        <v>0</v>
      </c>
      <c r="BC327" t="b">
        <f t="shared" si="510"/>
        <v>0</v>
      </c>
      <c r="BD327" t="b">
        <f t="shared" si="511"/>
        <v>0</v>
      </c>
      <c r="BE327" t="b">
        <f t="shared" si="512"/>
        <v>0</v>
      </c>
      <c r="BF327" t="b">
        <f t="shared" si="513"/>
        <v>0</v>
      </c>
      <c r="BG327" t="b">
        <f t="shared" si="514"/>
        <v>0</v>
      </c>
      <c r="BH327" t="b">
        <f t="shared" si="515"/>
        <v>0</v>
      </c>
      <c r="BI327" t="b">
        <f t="shared" si="516"/>
        <v>0</v>
      </c>
      <c r="BJ327" t="b">
        <f t="shared" si="517"/>
        <v>0</v>
      </c>
      <c r="BK327" t="b">
        <f t="shared" si="518"/>
        <v>0</v>
      </c>
      <c r="BL327" t="b">
        <f t="shared" si="519"/>
        <v>0</v>
      </c>
      <c r="BM327" t="b">
        <f t="shared" si="520"/>
        <v>0</v>
      </c>
      <c r="BN327" t="b">
        <f t="shared" si="521"/>
        <v>0</v>
      </c>
      <c r="BO327" t="b">
        <f t="shared" si="522"/>
        <v>0</v>
      </c>
      <c r="BP327" t="b">
        <f t="shared" si="523"/>
        <v>0</v>
      </c>
      <c r="BQ327" t="b">
        <f t="shared" si="524"/>
        <v>1</v>
      </c>
      <c r="BR327" t="b">
        <f t="shared" si="525"/>
        <v>0</v>
      </c>
      <c r="BS327" t="b">
        <f t="shared" si="526"/>
        <v>0</v>
      </c>
      <c r="BT327" t="b">
        <f t="shared" si="527"/>
        <v>0</v>
      </c>
      <c r="BU327" t="b">
        <f t="shared" si="528"/>
        <v>1</v>
      </c>
      <c r="BV327" t="b">
        <f t="shared" si="529"/>
        <v>0</v>
      </c>
      <c r="BW327" t="b">
        <f t="shared" si="530"/>
        <v>0</v>
      </c>
      <c r="BX327" t="b">
        <f t="shared" si="531"/>
        <v>0</v>
      </c>
      <c r="BY327" t="b">
        <f t="shared" si="532"/>
        <v>0</v>
      </c>
      <c r="BZ327" t="b">
        <f t="shared" si="533"/>
        <v>0</v>
      </c>
      <c r="CA327" t="b">
        <f t="shared" si="534"/>
        <v>0</v>
      </c>
      <c r="CB327" t="b">
        <f t="shared" si="535"/>
        <v>0</v>
      </c>
      <c r="CC327" t="b">
        <f t="shared" si="536"/>
        <v>0</v>
      </c>
      <c r="CD327" t="b">
        <f t="shared" si="537"/>
        <v>0</v>
      </c>
      <c r="CE327" t="b">
        <f t="shared" si="538"/>
        <v>0</v>
      </c>
      <c r="CF327" t="b">
        <f t="shared" si="539"/>
        <v>0</v>
      </c>
      <c r="CG327" t="b">
        <f t="shared" si="540"/>
        <v>0</v>
      </c>
      <c r="CH327" t="b">
        <f t="shared" si="541"/>
        <v>0</v>
      </c>
      <c r="CI327" t="b">
        <f t="shared" si="542"/>
        <v>0</v>
      </c>
      <c r="CJ327" t="b">
        <f t="shared" si="543"/>
        <v>0</v>
      </c>
      <c r="CK327" t="b">
        <f t="shared" si="544"/>
        <v>0</v>
      </c>
      <c r="CL327" t="b">
        <f t="shared" si="545"/>
        <v>0</v>
      </c>
      <c r="CM327" t="b">
        <f t="shared" si="546"/>
        <v>0</v>
      </c>
      <c r="CN327" t="b">
        <f t="shared" si="547"/>
        <v>0</v>
      </c>
      <c r="CO327" t="b">
        <f t="shared" si="548"/>
        <v>0</v>
      </c>
      <c r="CP327" t="b">
        <f t="shared" si="549"/>
        <v>0</v>
      </c>
      <c r="CQ327" t="b">
        <f t="shared" si="550"/>
        <v>0</v>
      </c>
      <c r="CR327" t="b">
        <f t="shared" si="551"/>
        <v>0</v>
      </c>
      <c r="CS327" t="b">
        <f t="shared" si="552"/>
        <v>0</v>
      </c>
      <c r="CT327" t="b">
        <f t="shared" si="553"/>
        <v>0</v>
      </c>
      <c r="CU327" t="b">
        <f t="shared" si="554"/>
        <v>0</v>
      </c>
      <c r="CV327" t="b">
        <f t="shared" si="555"/>
        <v>0</v>
      </c>
      <c r="CW327" t="b">
        <f t="shared" si="556"/>
        <v>0</v>
      </c>
      <c r="CX327" t="b">
        <f t="shared" si="557"/>
        <v>0</v>
      </c>
      <c r="CY327" t="b">
        <f t="shared" si="558"/>
        <v>0</v>
      </c>
      <c r="CZ327" t="b">
        <f t="shared" si="559"/>
        <v>0</v>
      </c>
      <c r="DA327" t="b">
        <f t="shared" si="560"/>
        <v>0</v>
      </c>
      <c r="DB327" t="b">
        <f t="shared" si="561"/>
        <v>0</v>
      </c>
      <c r="DC327" t="b">
        <f t="shared" si="562"/>
        <v>0</v>
      </c>
      <c r="DD327" t="b">
        <f t="shared" si="563"/>
        <v>0</v>
      </c>
    </row>
    <row r="328" spans="1:108">
      <c r="A328" t="s">
        <v>2132</v>
      </c>
      <c r="C328" t="s">
        <v>2133</v>
      </c>
      <c r="E328" t="s">
        <v>1040</v>
      </c>
      <c r="F328" t="s">
        <v>1041</v>
      </c>
      <c r="G328" t="s">
        <v>970</v>
      </c>
      <c r="H328" t="s">
        <v>7428</v>
      </c>
      <c r="I328" t="s">
        <v>7418</v>
      </c>
      <c r="J328" t="s">
        <v>135</v>
      </c>
      <c r="K328" t="s">
        <v>136</v>
      </c>
      <c r="L328" t="s">
        <v>6784</v>
      </c>
      <c r="M328" t="s">
        <v>6079</v>
      </c>
      <c r="N328" t="s">
        <v>2134</v>
      </c>
      <c r="O328" t="b">
        <f t="shared" si="470"/>
        <v>0</v>
      </c>
      <c r="P328" t="b">
        <f t="shared" si="471"/>
        <v>0</v>
      </c>
      <c r="Q328" t="b">
        <f t="shared" si="472"/>
        <v>0</v>
      </c>
      <c r="R328" t="b">
        <f t="shared" si="473"/>
        <v>1</v>
      </c>
      <c r="S328" t="b">
        <f t="shared" si="474"/>
        <v>0</v>
      </c>
      <c r="T328" t="b">
        <f t="shared" si="475"/>
        <v>0</v>
      </c>
      <c r="U328" t="b">
        <f t="shared" si="476"/>
        <v>0</v>
      </c>
      <c r="V328" t="b">
        <f t="shared" si="477"/>
        <v>0</v>
      </c>
      <c r="W328" t="b">
        <f t="shared" si="478"/>
        <v>0</v>
      </c>
      <c r="X328" t="b">
        <f t="shared" si="479"/>
        <v>1</v>
      </c>
      <c r="Y328" t="b">
        <f t="shared" si="480"/>
        <v>1</v>
      </c>
      <c r="Z328" t="b">
        <f t="shared" si="481"/>
        <v>1</v>
      </c>
      <c r="AA328" t="b">
        <f t="shared" si="482"/>
        <v>0</v>
      </c>
      <c r="AB328" t="b">
        <f t="shared" si="483"/>
        <v>0</v>
      </c>
      <c r="AC328" t="b">
        <f t="shared" si="484"/>
        <v>0</v>
      </c>
      <c r="AD328" t="b">
        <f t="shared" si="485"/>
        <v>0</v>
      </c>
      <c r="AE328" t="b">
        <f t="shared" si="486"/>
        <v>0</v>
      </c>
      <c r="AF328" t="b">
        <f t="shared" si="487"/>
        <v>0</v>
      </c>
      <c r="AG328" t="b">
        <f t="shared" si="488"/>
        <v>0</v>
      </c>
      <c r="AH328" t="b">
        <f t="shared" si="489"/>
        <v>0</v>
      </c>
      <c r="AI328" t="b">
        <f t="shared" si="490"/>
        <v>0</v>
      </c>
      <c r="AJ328" t="b">
        <f t="shared" si="491"/>
        <v>1</v>
      </c>
      <c r="AK328" t="b">
        <f t="shared" si="492"/>
        <v>1</v>
      </c>
      <c r="AL328" t="b">
        <f t="shared" si="493"/>
        <v>0</v>
      </c>
      <c r="AM328" t="b">
        <f t="shared" si="494"/>
        <v>0</v>
      </c>
      <c r="AN328" t="b">
        <f t="shared" si="495"/>
        <v>0</v>
      </c>
      <c r="AO328" t="b">
        <f t="shared" si="496"/>
        <v>0</v>
      </c>
      <c r="AP328" t="b">
        <f t="shared" si="497"/>
        <v>0</v>
      </c>
      <c r="AQ328" t="b">
        <f t="shared" si="498"/>
        <v>0</v>
      </c>
      <c r="AR328" t="b">
        <f t="shared" si="499"/>
        <v>0</v>
      </c>
      <c r="AS328" t="b">
        <f t="shared" si="500"/>
        <v>0</v>
      </c>
      <c r="AT328" t="b">
        <f t="shared" si="501"/>
        <v>0</v>
      </c>
      <c r="AU328" t="b">
        <f t="shared" si="502"/>
        <v>0</v>
      </c>
      <c r="AV328" t="b">
        <f t="shared" si="503"/>
        <v>0</v>
      </c>
      <c r="AW328" t="b">
        <f t="shared" si="504"/>
        <v>0</v>
      </c>
      <c r="AX328" t="b">
        <f t="shared" si="505"/>
        <v>0</v>
      </c>
      <c r="AY328" t="b">
        <f t="shared" si="506"/>
        <v>0</v>
      </c>
      <c r="AZ328" t="b">
        <f t="shared" si="507"/>
        <v>0</v>
      </c>
      <c r="BA328" t="b">
        <f t="shared" si="508"/>
        <v>0</v>
      </c>
      <c r="BB328" t="b">
        <f t="shared" si="509"/>
        <v>0</v>
      </c>
      <c r="BC328" t="b">
        <f t="shared" si="510"/>
        <v>0</v>
      </c>
      <c r="BD328" t="b">
        <f t="shared" si="511"/>
        <v>0</v>
      </c>
      <c r="BE328" t="b">
        <f t="shared" si="512"/>
        <v>0</v>
      </c>
      <c r="BF328" t="b">
        <f t="shared" si="513"/>
        <v>0</v>
      </c>
      <c r="BG328" t="b">
        <f t="shared" si="514"/>
        <v>0</v>
      </c>
      <c r="BH328" t="b">
        <f t="shared" si="515"/>
        <v>0</v>
      </c>
      <c r="BI328" t="b">
        <f t="shared" si="516"/>
        <v>0</v>
      </c>
      <c r="BJ328" t="b">
        <f t="shared" si="517"/>
        <v>0</v>
      </c>
      <c r="BK328" t="b">
        <f t="shared" si="518"/>
        <v>0</v>
      </c>
      <c r="BL328" t="b">
        <f t="shared" si="519"/>
        <v>0</v>
      </c>
      <c r="BM328" t="b">
        <f t="shared" si="520"/>
        <v>0</v>
      </c>
      <c r="BN328" t="b">
        <f t="shared" si="521"/>
        <v>0</v>
      </c>
      <c r="BO328" t="b">
        <f t="shared" si="522"/>
        <v>0</v>
      </c>
      <c r="BP328" t="b">
        <f t="shared" si="523"/>
        <v>0</v>
      </c>
      <c r="BQ328" t="b">
        <f t="shared" si="524"/>
        <v>0</v>
      </c>
      <c r="BR328" t="b">
        <f t="shared" si="525"/>
        <v>0</v>
      </c>
      <c r="BS328" t="b">
        <f t="shared" si="526"/>
        <v>0</v>
      </c>
      <c r="BT328" t="b">
        <f t="shared" si="527"/>
        <v>0</v>
      </c>
      <c r="BU328" t="b">
        <f t="shared" si="528"/>
        <v>0</v>
      </c>
      <c r="BV328" t="b">
        <f t="shared" si="529"/>
        <v>0</v>
      </c>
      <c r="BW328" t="b">
        <f t="shared" si="530"/>
        <v>0</v>
      </c>
      <c r="BX328" t="b">
        <f t="shared" si="531"/>
        <v>0</v>
      </c>
      <c r="BY328" t="b">
        <f t="shared" si="532"/>
        <v>0</v>
      </c>
      <c r="BZ328" t="b">
        <f t="shared" si="533"/>
        <v>0</v>
      </c>
      <c r="CA328" t="b">
        <f t="shared" si="534"/>
        <v>0</v>
      </c>
      <c r="CB328" t="b">
        <f t="shared" si="535"/>
        <v>0</v>
      </c>
      <c r="CC328" t="b">
        <f t="shared" si="536"/>
        <v>0</v>
      </c>
      <c r="CD328" t="b">
        <f t="shared" si="537"/>
        <v>0</v>
      </c>
      <c r="CE328" t="b">
        <f t="shared" si="538"/>
        <v>0</v>
      </c>
      <c r="CF328" t="b">
        <f t="shared" si="539"/>
        <v>0</v>
      </c>
      <c r="CG328" t="b">
        <f t="shared" si="540"/>
        <v>0</v>
      </c>
      <c r="CH328" t="b">
        <f t="shared" si="541"/>
        <v>0</v>
      </c>
      <c r="CI328" t="b">
        <f t="shared" si="542"/>
        <v>0</v>
      </c>
      <c r="CJ328" t="b">
        <f t="shared" si="543"/>
        <v>0</v>
      </c>
      <c r="CK328" t="b">
        <f t="shared" si="544"/>
        <v>0</v>
      </c>
      <c r="CL328" t="b">
        <f t="shared" si="545"/>
        <v>0</v>
      </c>
      <c r="CM328" t="b">
        <f t="shared" si="546"/>
        <v>0</v>
      </c>
      <c r="CN328" t="b">
        <f t="shared" si="547"/>
        <v>1</v>
      </c>
      <c r="CO328" t="b">
        <f t="shared" si="548"/>
        <v>0</v>
      </c>
      <c r="CP328" t="b">
        <f t="shared" si="549"/>
        <v>0</v>
      </c>
      <c r="CQ328" t="b">
        <f t="shared" si="550"/>
        <v>0</v>
      </c>
      <c r="CR328" t="b">
        <f t="shared" si="551"/>
        <v>0</v>
      </c>
      <c r="CS328" t="b">
        <f t="shared" si="552"/>
        <v>0</v>
      </c>
      <c r="CT328" t="b">
        <f t="shared" si="553"/>
        <v>0</v>
      </c>
      <c r="CU328" t="b">
        <f t="shared" si="554"/>
        <v>0</v>
      </c>
      <c r="CV328" t="b">
        <f t="shared" si="555"/>
        <v>0</v>
      </c>
      <c r="CW328" t="b">
        <f t="shared" si="556"/>
        <v>0</v>
      </c>
      <c r="CX328" t="b">
        <f t="shared" si="557"/>
        <v>0</v>
      </c>
      <c r="CY328" t="b">
        <f t="shared" si="558"/>
        <v>0</v>
      </c>
      <c r="CZ328" t="b">
        <f t="shared" si="559"/>
        <v>0</v>
      </c>
      <c r="DA328" t="b">
        <f t="shared" si="560"/>
        <v>0</v>
      </c>
      <c r="DB328" t="b">
        <f t="shared" si="561"/>
        <v>0</v>
      </c>
      <c r="DC328" t="b">
        <f t="shared" si="562"/>
        <v>0</v>
      </c>
      <c r="DD328" t="b">
        <f t="shared" si="563"/>
        <v>0</v>
      </c>
    </row>
    <row r="329" spans="1:108">
      <c r="A329" t="s">
        <v>2173</v>
      </c>
      <c r="C329" t="s">
        <v>2174</v>
      </c>
      <c r="E329" t="s">
        <v>1040</v>
      </c>
      <c r="F329" t="s">
        <v>1041</v>
      </c>
      <c r="G329" t="s">
        <v>970</v>
      </c>
      <c r="H329" t="s">
        <v>7428</v>
      </c>
      <c r="I329" t="s">
        <v>7418</v>
      </c>
      <c r="J329" t="s">
        <v>362</v>
      </c>
      <c r="K329" t="s">
        <v>136</v>
      </c>
      <c r="L329" t="s">
        <v>6451</v>
      </c>
      <c r="M329" t="s">
        <v>6079</v>
      </c>
      <c r="N329" t="s">
        <v>2175</v>
      </c>
      <c r="O329" t="b">
        <f t="shared" si="470"/>
        <v>1</v>
      </c>
      <c r="P329" t="b">
        <f t="shared" si="471"/>
        <v>0</v>
      </c>
      <c r="Q329" t="b">
        <f t="shared" si="472"/>
        <v>0</v>
      </c>
      <c r="R329" t="b">
        <f t="shared" si="473"/>
        <v>0</v>
      </c>
      <c r="S329" t="b">
        <f t="shared" si="474"/>
        <v>1</v>
      </c>
      <c r="T329" t="b">
        <f t="shared" si="475"/>
        <v>0</v>
      </c>
      <c r="U329" t="b">
        <f t="shared" si="476"/>
        <v>0</v>
      </c>
      <c r="V329" t="b">
        <f t="shared" si="477"/>
        <v>0</v>
      </c>
      <c r="W329" t="b">
        <f t="shared" si="478"/>
        <v>0</v>
      </c>
      <c r="X329" t="b">
        <f t="shared" si="479"/>
        <v>0</v>
      </c>
      <c r="Y329" t="b">
        <f t="shared" si="480"/>
        <v>0</v>
      </c>
      <c r="Z329" t="b">
        <f t="shared" si="481"/>
        <v>0</v>
      </c>
      <c r="AA329" t="b">
        <f t="shared" si="482"/>
        <v>0</v>
      </c>
      <c r="AB329" t="b">
        <f t="shared" si="483"/>
        <v>1</v>
      </c>
      <c r="AC329" t="b">
        <f t="shared" si="484"/>
        <v>0</v>
      </c>
      <c r="AD329" t="b">
        <f t="shared" si="485"/>
        <v>0</v>
      </c>
      <c r="AE329" t="b">
        <f t="shared" si="486"/>
        <v>0</v>
      </c>
      <c r="AF329" t="b">
        <f t="shared" si="487"/>
        <v>0</v>
      </c>
      <c r="AG329" t="b">
        <f t="shared" si="488"/>
        <v>0</v>
      </c>
      <c r="AH329" t="b">
        <f t="shared" si="489"/>
        <v>0</v>
      </c>
      <c r="AI329" t="b">
        <f t="shared" si="490"/>
        <v>0</v>
      </c>
      <c r="AJ329" t="b">
        <f t="shared" si="491"/>
        <v>0</v>
      </c>
      <c r="AK329" t="b">
        <f t="shared" si="492"/>
        <v>0</v>
      </c>
      <c r="AL329" t="b">
        <f t="shared" si="493"/>
        <v>0</v>
      </c>
      <c r="AM329" t="b">
        <f t="shared" si="494"/>
        <v>0</v>
      </c>
      <c r="AN329" t="b">
        <f t="shared" si="495"/>
        <v>0</v>
      </c>
      <c r="AO329" t="b">
        <f t="shared" si="496"/>
        <v>0</v>
      </c>
      <c r="AP329" t="b">
        <f t="shared" si="497"/>
        <v>0</v>
      </c>
      <c r="AQ329" t="b">
        <f t="shared" si="498"/>
        <v>0</v>
      </c>
      <c r="AR329" t="b">
        <f t="shared" si="499"/>
        <v>0</v>
      </c>
      <c r="AS329" t="b">
        <f t="shared" si="500"/>
        <v>0</v>
      </c>
      <c r="AT329" t="b">
        <f t="shared" si="501"/>
        <v>0</v>
      </c>
      <c r="AU329" t="b">
        <f t="shared" si="502"/>
        <v>0</v>
      </c>
      <c r="AV329" t="b">
        <f t="shared" si="503"/>
        <v>0</v>
      </c>
      <c r="AW329" t="b">
        <f t="shared" si="504"/>
        <v>0</v>
      </c>
      <c r="AX329" t="b">
        <f t="shared" si="505"/>
        <v>0</v>
      </c>
      <c r="AY329" t="b">
        <f t="shared" si="506"/>
        <v>0</v>
      </c>
      <c r="AZ329" t="b">
        <f t="shared" si="507"/>
        <v>0</v>
      </c>
      <c r="BA329" t="b">
        <f t="shared" si="508"/>
        <v>0</v>
      </c>
      <c r="BB329" t="b">
        <f t="shared" si="509"/>
        <v>0</v>
      </c>
      <c r="BC329" t="b">
        <f t="shared" si="510"/>
        <v>0</v>
      </c>
      <c r="BD329" t="b">
        <f t="shared" si="511"/>
        <v>0</v>
      </c>
      <c r="BE329" t="b">
        <f t="shared" si="512"/>
        <v>0</v>
      </c>
      <c r="BF329" t="b">
        <f t="shared" si="513"/>
        <v>0</v>
      </c>
      <c r="BG329" t="b">
        <f t="shared" si="514"/>
        <v>0</v>
      </c>
      <c r="BH329" t="b">
        <f t="shared" si="515"/>
        <v>0</v>
      </c>
      <c r="BI329" t="b">
        <f t="shared" si="516"/>
        <v>0</v>
      </c>
      <c r="BJ329" t="b">
        <f t="shared" si="517"/>
        <v>0</v>
      </c>
      <c r="BK329" t="b">
        <f t="shared" si="518"/>
        <v>0</v>
      </c>
      <c r="BL329" t="b">
        <f t="shared" si="519"/>
        <v>1</v>
      </c>
      <c r="BM329" t="b">
        <f t="shared" si="520"/>
        <v>0</v>
      </c>
      <c r="BN329" t="b">
        <f t="shared" si="521"/>
        <v>0</v>
      </c>
      <c r="BO329" t="b">
        <f t="shared" si="522"/>
        <v>0</v>
      </c>
      <c r="BP329" t="b">
        <f t="shared" si="523"/>
        <v>0</v>
      </c>
      <c r="BQ329" t="b">
        <f t="shared" si="524"/>
        <v>0</v>
      </c>
      <c r="BR329" t="b">
        <f t="shared" si="525"/>
        <v>0</v>
      </c>
      <c r="BS329" t="b">
        <f t="shared" si="526"/>
        <v>0</v>
      </c>
      <c r="BT329" t="b">
        <f t="shared" si="527"/>
        <v>0</v>
      </c>
      <c r="BU329" t="b">
        <f t="shared" si="528"/>
        <v>0</v>
      </c>
      <c r="BV329" t="b">
        <f t="shared" si="529"/>
        <v>0</v>
      </c>
      <c r="BW329" t="b">
        <f t="shared" si="530"/>
        <v>0</v>
      </c>
      <c r="BX329" t="b">
        <f t="shared" si="531"/>
        <v>0</v>
      </c>
      <c r="BY329" t="b">
        <f t="shared" si="532"/>
        <v>0</v>
      </c>
      <c r="BZ329" t="b">
        <f t="shared" si="533"/>
        <v>0</v>
      </c>
      <c r="CA329" t="b">
        <f t="shared" si="534"/>
        <v>0</v>
      </c>
      <c r="CB329" t="b">
        <f t="shared" si="535"/>
        <v>0</v>
      </c>
      <c r="CC329" t="b">
        <f t="shared" si="536"/>
        <v>0</v>
      </c>
      <c r="CD329" t="b">
        <f t="shared" si="537"/>
        <v>0</v>
      </c>
      <c r="CE329" t="b">
        <f t="shared" si="538"/>
        <v>0</v>
      </c>
      <c r="CF329" t="b">
        <f t="shared" si="539"/>
        <v>0</v>
      </c>
      <c r="CG329" t="b">
        <f t="shared" si="540"/>
        <v>0</v>
      </c>
      <c r="CH329" t="b">
        <f t="shared" si="541"/>
        <v>0</v>
      </c>
      <c r="CI329" t="b">
        <f t="shared" si="542"/>
        <v>0</v>
      </c>
      <c r="CJ329" t="b">
        <f t="shared" si="543"/>
        <v>0</v>
      </c>
      <c r="CK329" t="b">
        <f t="shared" si="544"/>
        <v>0</v>
      </c>
      <c r="CL329" t="b">
        <f t="shared" si="545"/>
        <v>0</v>
      </c>
      <c r="CM329" t="b">
        <f t="shared" si="546"/>
        <v>0</v>
      </c>
      <c r="CN329" t="b">
        <f t="shared" si="547"/>
        <v>0</v>
      </c>
      <c r="CO329" t="b">
        <f t="shared" si="548"/>
        <v>0</v>
      </c>
      <c r="CP329" t="b">
        <f t="shared" si="549"/>
        <v>0</v>
      </c>
      <c r="CQ329" t="b">
        <f t="shared" si="550"/>
        <v>0</v>
      </c>
      <c r="CR329" t="b">
        <f t="shared" si="551"/>
        <v>0</v>
      </c>
      <c r="CS329" t="b">
        <f t="shared" si="552"/>
        <v>0</v>
      </c>
      <c r="CT329" t="b">
        <f t="shared" si="553"/>
        <v>0</v>
      </c>
      <c r="CU329" t="b">
        <f t="shared" si="554"/>
        <v>0</v>
      </c>
      <c r="CV329" t="b">
        <f t="shared" si="555"/>
        <v>0</v>
      </c>
      <c r="CW329" t="b">
        <f t="shared" si="556"/>
        <v>0</v>
      </c>
      <c r="CX329" t="b">
        <f t="shared" si="557"/>
        <v>0</v>
      </c>
      <c r="CY329" t="b">
        <f t="shared" si="558"/>
        <v>0</v>
      </c>
      <c r="CZ329" t="b">
        <f t="shared" si="559"/>
        <v>0</v>
      </c>
      <c r="DA329" t="b">
        <f t="shared" si="560"/>
        <v>0</v>
      </c>
      <c r="DB329" t="b">
        <f t="shared" si="561"/>
        <v>0</v>
      </c>
      <c r="DC329" t="b">
        <f t="shared" si="562"/>
        <v>0</v>
      </c>
      <c r="DD329" t="b">
        <f t="shared" si="563"/>
        <v>0</v>
      </c>
    </row>
    <row r="330" spans="1:108">
      <c r="A330" t="s">
        <v>2176</v>
      </c>
      <c r="C330" t="s">
        <v>2174</v>
      </c>
      <c r="E330" t="s">
        <v>1040</v>
      </c>
      <c r="F330" t="s">
        <v>1041</v>
      </c>
      <c r="G330" t="s">
        <v>970</v>
      </c>
      <c r="H330" t="s">
        <v>7428</v>
      </c>
      <c r="I330" t="s">
        <v>7418</v>
      </c>
      <c r="J330" t="s">
        <v>16</v>
      </c>
      <c r="K330" t="s">
        <v>16</v>
      </c>
      <c r="L330" t="s">
        <v>6530</v>
      </c>
      <c r="M330" t="s">
        <v>6079</v>
      </c>
      <c r="N330" t="s">
        <v>2177</v>
      </c>
      <c r="O330" t="b">
        <f t="shared" si="470"/>
        <v>1</v>
      </c>
      <c r="P330" t="b">
        <f t="shared" si="471"/>
        <v>1</v>
      </c>
      <c r="Q330" t="b">
        <f t="shared" si="472"/>
        <v>0</v>
      </c>
      <c r="R330" t="b">
        <f t="shared" si="473"/>
        <v>0</v>
      </c>
      <c r="S330" t="b">
        <f t="shared" si="474"/>
        <v>1</v>
      </c>
      <c r="T330" t="b">
        <f t="shared" si="475"/>
        <v>1</v>
      </c>
      <c r="U330" t="b">
        <f t="shared" si="476"/>
        <v>0</v>
      </c>
      <c r="V330" t="b">
        <f t="shared" si="477"/>
        <v>0</v>
      </c>
      <c r="W330" t="b">
        <f t="shared" si="478"/>
        <v>1</v>
      </c>
      <c r="X330" t="b">
        <f t="shared" si="479"/>
        <v>0</v>
      </c>
      <c r="Y330" t="b">
        <f t="shared" si="480"/>
        <v>0</v>
      </c>
      <c r="Z330" t="b">
        <f t="shared" si="481"/>
        <v>0</v>
      </c>
      <c r="AA330" t="b">
        <f t="shared" si="482"/>
        <v>0</v>
      </c>
      <c r="AB330" t="b">
        <f t="shared" si="483"/>
        <v>0</v>
      </c>
      <c r="AC330" t="b">
        <f t="shared" si="484"/>
        <v>0</v>
      </c>
      <c r="AD330" t="b">
        <f t="shared" si="485"/>
        <v>0</v>
      </c>
      <c r="AE330" t="b">
        <f t="shared" si="486"/>
        <v>0</v>
      </c>
      <c r="AF330" t="b">
        <f t="shared" si="487"/>
        <v>0</v>
      </c>
      <c r="AG330" t="b">
        <f t="shared" si="488"/>
        <v>0</v>
      </c>
      <c r="AH330" t="b">
        <f t="shared" si="489"/>
        <v>0</v>
      </c>
      <c r="AI330" t="b">
        <f t="shared" si="490"/>
        <v>1</v>
      </c>
      <c r="AJ330" t="b">
        <f t="shared" si="491"/>
        <v>0</v>
      </c>
      <c r="AK330" t="b">
        <f t="shared" si="492"/>
        <v>0</v>
      </c>
      <c r="AL330" t="b">
        <f t="shared" si="493"/>
        <v>0</v>
      </c>
      <c r="AM330" t="b">
        <f t="shared" si="494"/>
        <v>0</v>
      </c>
      <c r="AN330" t="b">
        <f t="shared" si="495"/>
        <v>0</v>
      </c>
      <c r="AO330" t="b">
        <f t="shared" si="496"/>
        <v>0</v>
      </c>
      <c r="AP330" t="b">
        <f t="shared" si="497"/>
        <v>0</v>
      </c>
      <c r="AQ330" t="b">
        <f t="shared" si="498"/>
        <v>0</v>
      </c>
      <c r="AR330" t="b">
        <f t="shared" si="499"/>
        <v>0</v>
      </c>
      <c r="AS330" t="b">
        <f t="shared" si="500"/>
        <v>0</v>
      </c>
      <c r="AT330" t="b">
        <f t="shared" si="501"/>
        <v>0</v>
      </c>
      <c r="AU330" t="b">
        <f t="shared" si="502"/>
        <v>0</v>
      </c>
      <c r="AV330" t="b">
        <f t="shared" si="503"/>
        <v>0</v>
      </c>
      <c r="AW330" t="b">
        <f t="shared" si="504"/>
        <v>0</v>
      </c>
      <c r="AX330" t="b">
        <f t="shared" si="505"/>
        <v>0</v>
      </c>
      <c r="AY330" t="b">
        <f t="shared" si="506"/>
        <v>0</v>
      </c>
      <c r="AZ330" t="b">
        <f t="shared" si="507"/>
        <v>0</v>
      </c>
      <c r="BA330" t="b">
        <f t="shared" si="508"/>
        <v>0</v>
      </c>
      <c r="BB330" t="b">
        <f t="shared" si="509"/>
        <v>0</v>
      </c>
      <c r="BC330" t="b">
        <f t="shared" si="510"/>
        <v>0</v>
      </c>
      <c r="BD330" t="b">
        <f t="shared" si="511"/>
        <v>0</v>
      </c>
      <c r="BE330" t="b">
        <f t="shared" si="512"/>
        <v>0</v>
      </c>
      <c r="BF330" t="b">
        <f t="shared" si="513"/>
        <v>0</v>
      </c>
      <c r="BG330" t="b">
        <f t="shared" si="514"/>
        <v>0</v>
      </c>
      <c r="BH330" t="b">
        <f t="shared" si="515"/>
        <v>0</v>
      </c>
      <c r="BI330" t="b">
        <f t="shared" si="516"/>
        <v>0</v>
      </c>
      <c r="BJ330" t="b">
        <f t="shared" si="517"/>
        <v>0</v>
      </c>
      <c r="BK330" t="b">
        <f t="shared" si="518"/>
        <v>0</v>
      </c>
      <c r="BL330" t="b">
        <f t="shared" si="519"/>
        <v>1</v>
      </c>
      <c r="BM330" t="b">
        <f t="shared" si="520"/>
        <v>0</v>
      </c>
      <c r="BN330" t="b">
        <f t="shared" si="521"/>
        <v>0</v>
      </c>
      <c r="BO330" t="b">
        <f t="shared" si="522"/>
        <v>0</v>
      </c>
      <c r="BP330" t="b">
        <f t="shared" si="523"/>
        <v>1</v>
      </c>
      <c r="BQ330" t="b">
        <f t="shared" si="524"/>
        <v>0</v>
      </c>
      <c r="BR330" t="b">
        <f t="shared" si="525"/>
        <v>0</v>
      </c>
      <c r="BS330" t="b">
        <f t="shared" si="526"/>
        <v>0</v>
      </c>
      <c r="BT330" t="b">
        <f t="shared" si="527"/>
        <v>0</v>
      </c>
      <c r="BU330" t="b">
        <f t="shared" si="528"/>
        <v>0</v>
      </c>
      <c r="BV330" t="b">
        <f t="shared" si="529"/>
        <v>0</v>
      </c>
      <c r="BW330" t="b">
        <f t="shared" si="530"/>
        <v>0</v>
      </c>
      <c r="BX330" t="b">
        <f t="shared" si="531"/>
        <v>0</v>
      </c>
      <c r="BY330" t="b">
        <f t="shared" si="532"/>
        <v>0</v>
      </c>
      <c r="BZ330" t="b">
        <f t="shared" si="533"/>
        <v>1</v>
      </c>
      <c r="CA330" t="b">
        <f t="shared" si="534"/>
        <v>0</v>
      </c>
      <c r="CB330" t="b">
        <f t="shared" si="535"/>
        <v>0</v>
      </c>
      <c r="CC330" t="b">
        <f t="shared" si="536"/>
        <v>0</v>
      </c>
      <c r="CD330" t="b">
        <f t="shared" si="537"/>
        <v>0</v>
      </c>
      <c r="CE330" t="b">
        <f t="shared" si="538"/>
        <v>0</v>
      </c>
      <c r="CF330" t="b">
        <f t="shared" si="539"/>
        <v>0</v>
      </c>
      <c r="CG330" t="b">
        <f t="shared" si="540"/>
        <v>1</v>
      </c>
      <c r="CH330" t="b">
        <f t="shared" si="541"/>
        <v>0</v>
      </c>
      <c r="CI330" t="b">
        <f t="shared" si="542"/>
        <v>0</v>
      </c>
      <c r="CJ330" t="b">
        <f t="shared" si="543"/>
        <v>0</v>
      </c>
      <c r="CK330" t="b">
        <f t="shared" si="544"/>
        <v>0</v>
      </c>
      <c r="CL330" t="b">
        <f t="shared" si="545"/>
        <v>0</v>
      </c>
      <c r="CM330" t="b">
        <f t="shared" si="546"/>
        <v>0</v>
      </c>
      <c r="CN330" t="b">
        <f t="shared" si="547"/>
        <v>0</v>
      </c>
      <c r="CO330" t="b">
        <f t="shared" si="548"/>
        <v>0</v>
      </c>
      <c r="CP330" t="b">
        <f t="shared" si="549"/>
        <v>0</v>
      </c>
      <c r="CQ330" t="b">
        <f t="shared" si="550"/>
        <v>0</v>
      </c>
      <c r="CR330" t="b">
        <f t="shared" si="551"/>
        <v>0</v>
      </c>
      <c r="CS330" t="b">
        <f t="shared" si="552"/>
        <v>0</v>
      </c>
      <c r="CT330" t="b">
        <f t="shared" si="553"/>
        <v>0</v>
      </c>
      <c r="CU330" t="b">
        <f t="shared" si="554"/>
        <v>0</v>
      </c>
      <c r="CV330" t="b">
        <f t="shared" si="555"/>
        <v>0</v>
      </c>
      <c r="CW330" t="b">
        <f t="shared" si="556"/>
        <v>0</v>
      </c>
      <c r="CX330" t="b">
        <f t="shared" si="557"/>
        <v>0</v>
      </c>
      <c r="CY330" t="b">
        <f t="shared" si="558"/>
        <v>0</v>
      </c>
      <c r="CZ330" t="b">
        <f t="shared" si="559"/>
        <v>0</v>
      </c>
      <c r="DA330" t="b">
        <f t="shared" si="560"/>
        <v>0</v>
      </c>
      <c r="DB330" t="b">
        <f t="shared" si="561"/>
        <v>0</v>
      </c>
      <c r="DC330" t="b">
        <f t="shared" si="562"/>
        <v>0</v>
      </c>
      <c r="DD330" t="b">
        <f t="shared" si="563"/>
        <v>0</v>
      </c>
    </row>
    <row r="331" spans="1:108">
      <c r="A331" t="s">
        <v>2178</v>
      </c>
      <c r="C331" t="s">
        <v>2174</v>
      </c>
      <c r="E331" t="s">
        <v>1040</v>
      </c>
      <c r="F331" t="s">
        <v>1041</v>
      </c>
      <c r="G331" t="s">
        <v>970</v>
      </c>
      <c r="H331" t="s">
        <v>7428</v>
      </c>
      <c r="I331" t="s">
        <v>7418</v>
      </c>
      <c r="J331" t="s">
        <v>113</v>
      </c>
      <c r="K331" t="s">
        <v>114</v>
      </c>
      <c r="L331" t="s">
        <v>6797</v>
      </c>
      <c r="M331" t="s">
        <v>345</v>
      </c>
      <c r="N331" t="s">
        <v>2179</v>
      </c>
      <c r="O331" t="b">
        <f t="shared" si="470"/>
        <v>0</v>
      </c>
      <c r="P331" t="b">
        <f t="shared" si="471"/>
        <v>1</v>
      </c>
      <c r="Q331" t="b">
        <f t="shared" si="472"/>
        <v>0</v>
      </c>
      <c r="R331" t="b">
        <f t="shared" si="473"/>
        <v>1</v>
      </c>
      <c r="S331" t="b">
        <f t="shared" si="474"/>
        <v>0</v>
      </c>
      <c r="T331" t="b">
        <f t="shared" si="475"/>
        <v>1</v>
      </c>
      <c r="U331" t="b">
        <f t="shared" si="476"/>
        <v>0</v>
      </c>
      <c r="V331" t="b">
        <f t="shared" si="477"/>
        <v>1</v>
      </c>
      <c r="W331" t="b">
        <f t="shared" si="478"/>
        <v>0</v>
      </c>
      <c r="X331" t="b">
        <f t="shared" si="479"/>
        <v>1</v>
      </c>
      <c r="Y331" t="b">
        <f t="shared" si="480"/>
        <v>0</v>
      </c>
      <c r="Z331" t="b">
        <f t="shared" si="481"/>
        <v>0</v>
      </c>
      <c r="AA331" t="b">
        <f t="shared" si="482"/>
        <v>1</v>
      </c>
      <c r="AB331" t="b">
        <f t="shared" si="483"/>
        <v>0</v>
      </c>
      <c r="AC331" t="b">
        <f t="shared" si="484"/>
        <v>0</v>
      </c>
      <c r="AD331" t="b">
        <f t="shared" si="485"/>
        <v>0</v>
      </c>
      <c r="AE331" t="b">
        <f t="shared" si="486"/>
        <v>0</v>
      </c>
      <c r="AF331" t="b">
        <f t="shared" si="487"/>
        <v>0</v>
      </c>
      <c r="AG331" t="b">
        <f t="shared" si="488"/>
        <v>0</v>
      </c>
      <c r="AH331" t="b">
        <f t="shared" si="489"/>
        <v>0</v>
      </c>
      <c r="AI331" t="b">
        <f t="shared" si="490"/>
        <v>0</v>
      </c>
      <c r="AJ331" t="b">
        <f t="shared" si="491"/>
        <v>0</v>
      </c>
      <c r="AK331" t="b">
        <f t="shared" si="492"/>
        <v>0</v>
      </c>
      <c r="AL331" t="b">
        <f t="shared" si="493"/>
        <v>0</v>
      </c>
      <c r="AM331" t="b">
        <f t="shared" si="494"/>
        <v>0</v>
      </c>
      <c r="AN331" t="b">
        <f t="shared" si="495"/>
        <v>0</v>
      </c>
      <c r="AO331" t="b">
        <f t="shared" si="496"/>
        <v>0</v>
      </c>
      <c r="AP331" t="b">
        <f t="shared" si="497"/>
        <v>0</v>
      </c>
      <c r="AQ331" t="b">
        <f t="shared" si="498"/>
        <v>1</v>
      </c>
      <c r="AR331" t="b">
        <f t="shared" si="499"/>
        <v>0</v>
      </c>
      <c r="AS331" t="b">
        <f t="shared" si="500"/>
        <v>0</v>
      </c>
      <c r="AT331" t="b">
        <f t="shared" si="501"/>
        <v>0</v>
      </c>
      <c r="AU331" t="b">
        <f t="shared" si="502"/>
        <v>0</v>
      </c>
      <c r="AV331" t="b">
        <f t="shared" si="503"/>
        <v>0</v>
      </c>
      <c r="AW331" t="b">
        <f t="shared" si="504"/>
        <v>0</v>
      </c>
      <c r="AX331" t="b">
        <f t="shared" si="505"/>
        <v>0</v>
      </c>
      <c r="AY331" t="b">
        <f t="shared" si="506"/>
        <v>0</v>
      </c>
      <c r="AZ331" t="b">
        <f t="shared" si="507"/>
        <v>0</v>
      </c>
      <c r="BA331" t="b">
        <f t="shared" si="508"/>
        <v>0</v>
      </c>
      <c r="BB331" t="b">
        <f t="shared" si="509"/>
        <v>0</v>
      </c>
      <c r="BC331" t="b">
        <f t="shared" si="510"/>
        <v>1</v>
      </c>
      <c r="BD331" t="b">
        <f t="shared" si="511"/>
        <v>0</v>
      </c>
      <c r="BE331" t="b">
        <f t="shared" si="512"/>
        <v>0</v>
      </c>
      <c r="BF331" t="b">
        <f t="shared" si="513"/>
        <v>1</v>
      </c>
      <c r="BG331" t="b">
        <f t="shared" si="514"/>
        <v>0</v>
      </c>
      <c r="BH331" t="b">
        <f t="shared" si="515"/>
        <v>0</v>
      </c>
      <c r="BI331" t="b">
        <f t="shared" si="516"/>
        <v>0</v>
      </c>
      <c r="BJ331" t="b">
        <f t="shared" si="517"/>
        <v>0</v>
      </c>
      <c r="BK331" t="b">
        <f t="shared" si="518"/>
        <v>0</v>
      </c>
      <c r="BL331" t="b">
        <f t="shared" si="519"/>
        <v>0</v>
      </c>
      <c r="BM331" t="b">
        <f t="shared" si="520"/>
        <v>0</v>
      </c>
      <c r="BN331" t="b">
        <f t="shared" si="521"/>
        <v>0</v>
      </c>
      <c r="BO331" t="b">
        <f t="shared" si="522"/>
        <v>0</v>
      </c>
      <c r="BP331" t="b">
        <f t="shared" si="523"/>
        <v>1</v>
      </c>
      <c r="BQ331" t="b">
        <f t="shared" si="524"/>
        <v>0</v>
      </c>
      <c r="BR331" t="b">
        <f t="shared" si="525"/>
        <v>0</v>
      </c>
      <c r="BS331" t="b">
        <f t="shared" si="526"/>
        <v>0</v>
      </c>
      <c r="BT331" t="b">
        <f t="shared" si="527"/>
        <v>1</v>
      </c>
      <c r="BU331" t="b">
        <f t="shared" si="528"/>
        <v>0</v>
      </c>
      <c r="BV331" t="b">
        <f t="shared" si="529"/>
        <v>0</v>
      </c>
      <c r="BW331" t="b">
        <f t="shared" si="530"/>
        <v>0</v>
      </c>
      <c r="BX331" t="b">
        <f t="shared" si="531"/>
        <v>0</v>
      </c>
      <c r="BY331" t="b">
        <f t="shared" si="532"/>
        <v>0</v>
      </c>
      <c r="BZ331" t="b">
        <f t="shared" si="533"/>
        <v>0</v>
      </c>
      <c r="CA331" t="b">
        <f t="shared" si="534"/>
        <v>0</v>
      </c>
      <c r="CB331" t="b">
        <f t="shared" si="535"/>
        <v>0</v>
      </c>
      <c r="CC331" t="b">
        <f t="shared" si="536"/>
        <v>0</v>
      </c>
      <c r="CD331" t="b">
        <f t="shared" si="537"/>
        <v>0</v>
      </c>
      <c r="CE331" t="b">
        <f t="shared" si="538"/>
        <v>0</v>
      </c>
      <c r="CF331" t="b">
        <f t="shared" si="539"/>
        <v>0</v>
      </c>
      <c r="CG331" t="b">
        <f t="shared" si="540"/>
        <v>0</v>
      </c>
      <c r="CH331" t="b">
        <f t="shared" si="541"/>
        <v>0</v>
      </c>
      <c r="CI331" t="b">
        <f t="shared" si="542"/>
        <v>0</v>
      </c>
      <c r="CJ331" t="b">
        <f t="shared" si="543"/>
        <v>0</v>
      </c>
      <c r="CK331" t="b">
        <f t="shared" si="544"/>
        <v>0</v>
      </c>
      <c r="CL331" t="b">
        <f t="shared" si="545"/>
        <v>0</v>
      </c>
      <c r="CM331" t="b">
        <f t="shared" si="546"/>
        <v>0</v>
      </c>
      <c r="CN331" t="b">
        <f t="shared" si="547"/>
        <v>0</v>
      </c>
      <c r="CO331" t="b">
        <f t="shared" si="548"/>
        <v>1</v>
      </c>
      <c r="CP331" t="b">
        <f t="shared" si="549"/>
        <v>0</v>
      </c>
      <c r="CQ331" t="b">
        <f t="shared" si="550"/>
        <v>0</v>
      </c>
      <c r="CR331" t="b">
        <f t="shared" si="551"/>
        <v>0</v>
      </c>
      <c r="CS331" t="b">
        <f t="shared" si="552"/>
        <v>0</v>
      </c>
      <c r="CT331" t="b">
        <f t="shared" si="553"/>
        <v>0</v>
      </c>
      <c r="CU331" t="b">
        <f t="shared" si="554"/>
        <v>0</v>
      </c>
      <c r="CV331" t="b">
        <f t="shared" si="555"/>
        <v>0</v>
      </c>
      <c r="CW331" t="b">
        <f t="shared" si="556"/>
        <v>0</v>
      </c>
      <c r="CX331" t="b">
        <f t="shared" si="557"/>
        <v>0</v>
      </c>
      <c r="CY331" t="b">
        <f t="shared" si="558"/>
        <v>0</v>
      </c>
      <c r="CZ331" t="b">
        <f t="shared" si="559"/>
        <v>0</v>
      </c>
      <c r="DA331" t="b">
        <f t="shared" si="560"/>
        <v>0</v>
      </c>
      <c r="DB331" t="b">
        <f t="shared" si="561"/>
        <v>0</v>
      </c>
      <c r="DC331" t="b">
        <f t="shared" si="562"/>
        <v>0</v>
      </c>
      <c r="DD331" t="b">
        <f t="shared" si="563"/>
        <v>0</v>
      </c>
    </row>
    <row r="332" spans="1:108">
      <c r="A332" t="s">
        <v>2180</v>
      </c>
      <c r="C332" t="s">
        <v>2174</v>
      </c>
      <c r="E332" t="s">
        <v>1040</v>
      </c>
      <c r="F332" t="s">
        <v>1041</v>
      </c>
      <c r="G332" t="s">
        <v>970</v>
      </c>
      <c r="H332" t="s">
        <v>7428</v>
      </c>
      <c r="I332" t="s">
        <v>7418</v>
      </c>
      <c r="J332" t="s">
        <v>250</v>
      </c>
      <c r="K332" t="s">
        <v>109</v>
      </c>
      <c r="L332" t="s">
        <v>6798</v>
      </c>
      <c r="M332" t="s">
        <v>6079</v>
      </c>
      <c r="N332" t="s">
        <v>2181</v>
      </c>
      <c r="O332" t="b">
        <f t="shared" si="470"/>
        <v>1</v>
      </c>
      <c r="P332" t="b">
        <f t="shared" si="471"/>
        <v>0</v>
      </c>
      <c r="Q332" t="b">
        <f t="shared" si="472"/>
        <v>0</v>
      </c>
      <c r="R332" t="b">
        <f t="shared" si="473"/>
        <v>1</v>
      </c>
      <c r="S332" t="b">
        <f t="shared" si="474"/>
        <v>0</v>
      </c>
      <c r="T332" t="b">
        <f t="shared" si="475"/>
        <v>0</v>
      </c>
      <c r="U332" t="b">
        <f t="shared" si="476"/>
        <v>0</v>
      </c>
      <c r="V332" t="b">
        <f t="shared" si="477"/>
        <v>1</v>
      </c>
      <c r="W332" t="b">
        <f t="shared" si="478"/>
        <v>0</v>
      </c>
      <c r="X332" t="b">
        <f t="shared" si="479"/>
        <v>1</v>
      </c>
      <c r="Y332" t="b">
        <f t="shared" si="480"/>
        <v>0</v>
      </c>
      <c r="Z332" t="b">
        <f t="shared" si="481"/>
        <v>0</v>
      </c>
      <c r="AA332" t="b">
        <f t="shared" si="482"/>
        <v>1</v>
      </c>
      <c r="AB332" t="b">
        <f t="shared" si="483"/>
        <v>0</v>
      </c>
      <c r="AC332" t="b">
        <f t="shared" si="484"/>
        <v>0</v>
      </c>
      <c r="AD332" t="b">
        <f t="shared" si="485"/>
        <v>0</v>
      </c>
      <c r="AE332" t="b">
        <f t="shared" si="486"/>
        <v>0</v>
      </c>
      <c r="AF332" t="b">
        <f t="shared" si="487"/>
        <v>0</v>
      </c>
      <c r="AG332" t="b">
        <f t="shared" si="488"/>
        <v>0</v>
      </c>
      <c r="AH332" t="b">
        <f t="shared" si="489"/>
        <v>0</v>
      </c>
      <c r="AI332" t="b">
        <f t="shared" si="490"/>
        <v>0</v>
      </c>
      <c r="AJ332" t="b">
        <f t="shared" si="491"/>
        <v>0</v>
      </c>
      <c r="AK332" t="b">
        <f t="shared" si="492"/>
        <v>0</v>
      </c>
      <c r="AL332" t="b">
        <f t="shared" si="493"/>
        <v>0</v>
      </c>
      <c r="AM332" t="b">
        <f t="shared" si="494"/>
        <v>0</v>
      </c>
      <c r="AN332" t="b">
        <f t="shared" si="495"/>
        <v>0</v>
      </c>
      <c r="AO332" t="b">
        <f t="shared" si="496"/>
        <v>0</v>
      </c>
      <c r="AP332" t="b">
        <f t="shared" si="497"/>
        <v>0</v>
      </c>
      <c r="AQ332" t="b">
        <f t="shared" si="498"/>
        <v>0</v>
      </c>
      <c r="AR332" t="b">
        <f t="shared" si="499"/>
        <v>0</v>
      </c>
      <c r="AS332" t="b">
        <f t="shared" si="500"/>
        <v>0</v>
      </c>
      <c r="AT332" t="b">
        <f t="shared" si="501"/>
        <v>0</v>
      </c>
      <c r="AU332" t="b">
        <f t="shared" si="502"/>
        <v>0</v>
      </c>
      <c r="AV332" t="b">
        <f t="shared" si="503"/>
        <v>0</v>
      </c>
      <c r="AW332" t="b">
        <f t="shared" si="504"/>
        <v>0</v>
      </c>
      <c r="AX332" t="b">
        <f t="shared" si="505"/>
        <v>0</v>
      </c>
      <c r="AY332" t="b">
        <f t="shared" si="506"/>
        <v>0</v>
      </c>
      <c r="AZ332" t="b">
        <f t="shared" si="507"/>
        <v>0</v>
      </c>
      <c r="BA332" t="b">
        <f t="shared" si="508"/>
        <v>0</v>
      </c>
      <c r="BB332" t="b">
        <f t="shared" si="509"/>
        <v>0</v>
      </c>
      <c r="BC332" t="b">
        <f t="shared" si="510"/>
        <v>1</v>
      </c>
      <c r="BD332" t="b">
        <f t="shared" si="511"/>
        <v>1</v>
      </c>
      <c r="BE332" t="b">
        <f t="shared" si="512"/>
        <v>0</v>
      </c>
      <c r="BF332" t="b">
        <f t="shared" si="513"/>
        <v>1</v>
      </c>
      <c r="BG332" t="b">
        <f t="shared" si="514"/>
        <v>0</v>
      </c>
      <c r="BH332" t="b">
        <f t="shared" si="515"/>
        <v>0</v>
      </c>
      <c r="BI332" t="b">
        <f t="shared" si="516"/>
        <v>0</v>
      </c>
      <c r="BJ332" t="b">
        <f t="shared" si="517"/>
        <v>0</v>
      </c>
      <c r="BK332" t="b">
        <f t="shared" si="518"/>
        <v>0</v>
      </c>
      <c r="BL332" t="b">
        <f t="shared" si="519"/>
        <v>0</v>
      </c>
      <c r="BM332" t="b">
        <f t="shared" si="520"/>
        <v>0</v>
      </c>
      <c r="BN332" t="b">
        <f t="shared" si="521"/>
        <v>0</v>
      </c>
      <c r="BO332" t="b">
        <f t="shared" si="522"/>
        <v>0</v>
      </c>
      <c r="BP332" t="b">
        <f t="shared" si="523"/>
        <v>0</v>
      </c>
      <c r="BQ332" t="b">
        <f t="shared" si="524"/>
        <v>0</v>
      </c>
      <c r="BR332" t="b">
        <f t="shared" si="525"/>
        <v>0</v>
      </c>
      <c r="BS332" t="b">
        <f t="shared" si="526"/>
        <v>0</v>
      </c>
      <c r="BT332" t="b">
        <f t="shared" si="527"/>
        <v>1</v>
      </c>
      <c r="BU332" t="b">
        <f t="shared" si="528"/>
        <v>0</v>
      </c>
      <c r="BV332" t="b">
        <f t="shared" si="529"/>
        <v>0</v>
      </c>
      <c r="BW332" t="b">
        <f t="shared" si="530"/>
        <v>0</v>
      </c>
      <c r="BX332" t="b">
        <f t="shared" si="531"/>
        <v>0</v>
      </c>
      <c r="BY332" t="b">
        <f t="shared" si="532"/>
        <v>0</v>
      </c>
      <c r="BZ332" t="b">
        <f t="shared" si="533"/>
        <v>0</v>
      </c>
      <c r="CA332" t="b">
        <f t="shared" si="534"/>
        <v>0</v>
      </c>
      <c r="CB332" t="b">
        <f t="shared" si="535"/>
        <v>0</v>
      </c>
      <c r="CC332" t="b">
        <f t="shared" si="536"/>
        <v>0</v>
      </c>
      <c r="CD332" t="b">
        <f t="shared" si="537"/>
        <v>0</v>
      </c>
      <c r="CE332" t="b">
        <f t="shared" si="538"/>
        <v>0</v>
      </c>
      <c r="CF332" t="b">
        <f t="shared" si="539"/>
        <v>0</v>
      </c>
      <c r="CG332" t="b">
        <f t="shared" si="540"/>
        <v>0</v>
      </c>
      <c r="CH332" t="b">
        <f t="shared" si="541"/>
        <v>0</v>
      </c>
      <c r="CI332" t="b">
        <f t="shared" si="542"/>
        <v>0</v>
      </c>
      <c r="CJ332" t="b">
        <f t="shared" si="543"/>
        <v>0</v>
      </c>
      <c r="CK332" t="b">
        <f t="shared" si="544"/>
        <v>0</v>
      </c>
      <c r="CL332" t="b">
        <f t="shared" si="545"/>
        <v>0</v>
      </c>
      <c r="CM332" t="b">
        <f t="shared" si="546"/>
        <v>0</v>
      </c>
      <c r="CN332" t="b">
        <f t="shared" si="547"/>
        <v>0</v>
      </c>
      <c r="CO332" t="b">
        <f t="shared" si="548"/>
        <v>0</v>
      </c>
      <c r="CP332" t="b">
        <f t="shared" si="549"/>
        <v>0</v>
      </c>
      <c r="CQ332" t="b">
        <f t="shared" si="550"/>
        <v>0</v>
      </c>
      <c r="CR332" t="b">
        <f t="shared" si="551"/>
        <v>0</v>
      </c>
      <c r="CS332" t="b">
        <f t="shared" si="552"/>
        <v>0</v>
      </c>
      <c r="CT332" t="b">
        <f t="shared" si="553"/>
        <v>0</v>
      </c>
      <c r="CU332" t="b">
        <f t="shared" si="554"/>
        <v>0</v>
      </c>
      <c r="CV332" t="b">
        <f t="shared" si="555"/>
        <v>0</v>
      </c>
      <c r="CW332" t="b">
        <f t="shared" si="556"/>
        <v>0</v>
      </c>
      <c r="CX332" t="b">
        <f t="shared" si="557"/>
        <v>0</v>
      </c>
      <c r="CY332" t="b">
        <f t="shared" si="558"/>
        <v>0</v>
      </c>
      <c r="CZ332" t="b">
        <f t="shared" si="559"/>
        <v>0</v>
      </c>
      <c r="DA332" t="b">
        <f t="shared" si="560"/>
        <v>0</v>
      </c>
      <c r="DB332" t="b">
        <f t="shared" si="561"/>
        <v>0</v>
      </c>
      <c r="DC332" t="b">
        <f t="shared" si="562"/>
        <v>0</v>
      </c>
      <c r="DD332" t="b">
        <f t="shared" si="563"/>
        <v>0</v>
      </c>
    </row>
    <row r="333" spans="1:108">
      <c r="A333" t="s">
        <v>1080</v>
      </c>
      <c r="C333" t="s">
        <v>1081</v>
      </c>
      <c r="E333" t="s">
        <v>1082</v>
      </c>
      <c r="F333" t="s">
        <v>1041</v>
      </c>
      <c r="G333" t="s">
        <v>970</v>
      </c>
      <c r="H333" t="s">
        <v>7428</v>
      </c>
      <c r="I333" t="s">
        <v>7418</v>
      </c>
      <c r="J333" t="s">
        <v>108</v>
      </c>
      <c r="K333" t="s">
        <v>109</v>
      </c>
      <c r="L333" t="s">
        <v>6431</v>
      </c>
      <c r="M333" t="s">
        <v>402</v>
      </c>
      <c r="N333" t="s">
        <v>1083</v>
      </c>
      <c r="O333" t="b">
        <f t="shared" si="470"/>
        <v>1</v>
      </c>
      <c r="P333" t="b">
        <f t="shared" si="471"/>
        <v>1</v>
      </c>
      <c r="Q333" t="b">
        <f t="shared" si="472"/>
        <v>1</v>
      </c>
      <c r="R333" t="b">
        <f t="shared" si="473"/>
        <v>1</v>
      </c>
      <c r="S333" t="b">
        <f t="shared" si="474"/>
        <v>1</v>
      </c>
      <c r="T333" t="b">
        <f t="shared" si="475"/>
        <v>1</v>
      </c>
      <c r="U333" t="b">
        <f t="shared" si="476"/>
        <v>1</v>
      </c>
      <c r="V333" t="b">
        <f t="shared" si="477"/>
        <v>1</v>
      </c>
      <c r="W333" t="b">
        <f t="shared" si="478"/>
        <v>0</v>
      </c>
      <c r="X333" t="b">
        <f t="shared" si="479"/>
        <v>1</v>
      </c>
      <c r="Y333" t="b">
        <f t="shared" si="480"/>
        <v>1</v>
      </c>
      <c r="Z333" t="b">
        <f t="shared" si="481"/>
        <v>1</v>
      </c>
      <c r="AA333" t="b">
        <f t="shared" si="482"/>
        <v>1</v>
      </c>
      <c r="AB333" t="b">
        <f t="shared" si="483"/>
        <v>0</v>
      </c>
      <c r="AC333" t="b">
        <f t="shared" si="484"/>
        <v>0</v>
      </c>
      <c r="AD333" t="b">
        <f t="shared" si="485"/>
        <v>0</v>
      </c>
      <c r="AE333" t="b">
        <f t="shared" si="486"/>
        <v>0</v>
      </c>
      <c r="AF333" t="b">
        <f t="shared" si="487"/>
        <v>0</v>
      </c>
      <c r="AG333" t="b">
        <f t="shared" si="488"/>
        <v>0</v>
      </c>
      <c r="AH333" t="b">
        <f t="shared" si="489"/>
        <v>1</v>
      </c>
      <c r="AI333" t="b">
        <f t="shared" si="490"/>
        <v>0</v>
      </c>
      <c r="AJ333" t="b">
        <f t="shared" si="491"/>
        <v>0</v>
      </c>
      <c r="AK333" t="b">
        <f t="shared" si="492"/>
        <v>1</v>
      </c>
      <c r="AL333" t="b">
        <f t="shared" si="493"/>
        <v>0</v>
      </c>
      <c r="AM333" t="b">
        <f t="shared" si="494"/>
        <v>0</v>
      </c>
      <c r="AN333" t="b">
        <f t="shared" si="495"/>
        <v>0</v>
      </c>
      <c r="AO333" t="b">
        <f t="shared" si="496"/>
        <v>0</v>
      </c>
      <c r="AP333" t="b">
        <f t="shared" si="497"/>
        <v>0</v>
      </c>
      <c r="AQ333" t="b">
        <f t="shared" si="498"/>
        <v>0</v>
      </c>
      <c r="AR333" t="b">
        <f t="shared" si="499"/>
        <v>0</v>
      </c>
      <c r="AS333" t="b">
        <f t="shared" si="500"/>
        <v>0</v>
      </c>
      <c r="AT333" t="b">
        <f t="shared" si="501"/>
        <v>1</v>
      </c>
      <c r="AU333" t="b">
        <f t="shared" si="502"/>
        <v>0</v>
      </c>
      <c r="AV333" t="b">
        <f t="shared" si="503"/>
        <v>0</v>
      </c>
      <c r="AW333" t="b">
        <f t="shared" si="504"/>
        <v>0</v>
      </c>
      <c r="AX333" t="b">
        <f t="shared" si="505"/>
        <v>0</v>
      </c>
      <c r="AY333" t="b">
        <f t="shared" si="506"/>
        <v>0</v>
      </c>
      <c r="AZ333" t="b">
        <f t="shared" si="507"/>
        <v>0</v>
      </c>
      <c r="BA333" t="b">
        <f t="shared" si="508"/>
        <v>0</v>
      </c>
      <c r="BB333" t="b">
        <f t="shared" si="509"/>
        <v>0</v>
      </c>
      <c r="BC333" t="b">
        <f t="shared" si="510"/>
        <v>1</v>
      </c>
      <c r="BD333" t="b">
        <f t="shared" si="511"/>
        <v>0</v>
      </c>
      <c r="BE333" t="b">
        <f t="shared" si="512"/>
        <v>1</v>
      </c>
      <c r="BF333" t="b">
        <f t="shared" si="513"/>
        <v>1</v>
      </c>
      <c r="BG333" t="b">
        <f t="shared" si="514"/>
        <v>0</v>
      </c>
      <c r="BH333" t="b">
        <f t="shared" si="515"/>
        <v>0</v>
      </c>
      <c r="BI333" t="b">
        <f t="shared" si="516"/>
        <v>0</v>
      </c>
      <c r="BJ333" t="b">
        <f t="shared" si="517"/>
        <v>0</v>
      </c>
      <c r="BK333" t="b">
        <f t="shared" si="518"/>
        <v>0</v>
      </c>
      <c r="BL333" t="b">
        <f t="shared" si="519"/>
        <v>0</v>
      </c>
      <c r="BM333" t="b">
        <f t="shared" si="520"/>
        <v>0</v>
      </c>
      <c r="BN333" t="b">
        <f t="shared" si="521"/>
        <v>0</v>
      </c>
      <c r="BO333" t="b">
        <f t="shared" si="522"/>
        <v>0</v>
      </c>
      <c r="BP333" t="b">
        <f t="shared" si="523"/>
        <v>1</v>
      </c>
      <c r="BQ333" t="b">
        <f t="shared" si="524"/>
        <v>0</v>
      </c>
      <c r="BR333" t="b">
        <f t="shared" si="525"/>
        <v>1</v>
      </c>
      <c r="BS333" t="b">
        <f t="shared" si="526"/>
        <v>0</v>
      </c>
      <c r="BT333" t="b">
        <f t="shared" si="527"/>
        <v>0</v>
      </c>
      <c r="BU333" t="b">
        <f t="shared" si="528"/>
        <v>0</v>
      </c>
      <c r="BV333" t="b">
        <f t="shared" si="529"/>
        <v>0</v>
      </c>
      <c r="BW333" t="b">
        <f t="shared" si="530"/>
        <v>0</v>
      </c>
      <c r="BX333" t="b">
        <f t="shared" si="531"/>
        <v>0</v>
      </c>
      <c r="BY333" t="b">
        <f t="shared" si="532"/>
        <v>0</v>
      </c>
      <c r="BZ333" t="b">
        <f t="shared" si="533"/>
        <v>0</v>
      </c>
      <c r="CA333" t="b">
        <f t="shared" si="534"/>
        <v>0</v>
      </c>
      <c r="CB333" t="b">
        <f t="shared" si="535"/>
        <v>0</v>
      </c>
      <c r="CC333" t="b">
        <f t="shared" si="536"/>
        <v>0</v>
      </c>
      <c r="CD333" t="b">
        <f t="shared" si="537"/>
        <v>0</v>
      </c>
      <c r="CE333" t="b">
        <f t="shared" si="538"/>
        <v>0</v>
      </c>
      <c r="CF333" t="b">
        <f t="shared" si="539"/>
        <v>0</v>
      </c>
      <c r="CG333" t="b">
        <f t="shared" si="540"/>
        <v>1</v>
      </c>
      <c r="CH333" t="b">
        <f t="shared" si="541"/>
        <v>0</v>
      </c>
      <c r="CI333" t="b">
        <f t="shared" si="542"/>
        <v>0</v>
      </c>
      <c r="CJ333" t="b">
        <f t="shared" si="543"/>
        <v>0</v>
      </c>
      <c r="CK333" t="b">
        <f t="shared" si="544"/>
        <v>0</v>
      </c>
      <c r="CL333" t="b">
        <f t="shared" si="545"/>
        <v>0</v>
      </c>
      <c r="CM333" t="b">
        <f t="shared" si="546"/>
        <v>0</v>
      </c>
      <c r="CN333" t="b">
        <f t="shared" si="547"/>
        <v>0</v>
      </c>
      <c r="CO333" t="b">
        <f t="shared" si="548"/>
        <v>0</v>
      </c>
      <c r="CP333" t="b">
        <f t="shared" si="549"/>
        <v>0</v>
      </c>
      <c r="CQ333" t="b">
        <f t="shared" si="550"/>
        <v>0</v>
      </c>
      <c r="CR333" t="b">
        <f t="shared" si="551"/>
        <v>0</v>
      </c>
      <c r="CS333" t="b">
        <f t="shared" si="552"/>
        <v>0</v>
      </c>
      <c r="CT333" t="b">
        <f t="shared" si="553"/>
        <v>0</v>
      </c>
      <c r="CU333" t="b">
        <f t="shared" si="554"/>
        <v>0</v>
      </c>
      <c r="CV333" t="b">
        <f t="shared" si="555"/>
        <v>0</v>
      </c>
      <c r="CW333" t="b">
        <f t="shared" si="556"/>
        <v>0</v>
      </c>
      <c r="CX333" t="b">
        <f t="shared" si="557"/>
        <v>0</v>
      </c>
      <c r="CY333" t="b">
        <f t="shared" si="558"/>
        <v>0</v>
      </c>
      <c r="CZ333" t="b">
        <f t="shared" si="559"/>
        <v>0</v>
      </c>
      <c r="DA333" t="b">
        <f t="shared" si="560"/>
        <v>1</v>
      </c>
      <c r="DB333" t="b">
        <f t="shared" si="561"/>
        <v>0</v>
      </c>
      <c r="DC333" t="b">
        <f t="shared" si="562"/>
        <v>0</v>
      </c>
      <c r="DD333" t="b">
        <f t="shared" si="563"/>
        <v>1</v>
      </c>
    </row>
    <row r="334" spans="1:108">
      <c r="A334" s="4" t="s">
        <v>1084</v>
      </c>
      <c r="C334" t="s">
        <v>1081</v>
      </c>
      <c r="D334" s="4"/>
      <c r="E334" s="4" t="s">
        <v>1082</v>
      </c>
      <c r="F334" t="s">
        <v>1041</v>
      </c>
      <c r="G334" t="s">
        <v>970</v>
      </c>
      <c r="H334" t="s">
        <v>7428</v>
      </c>
      <c r="I334" t="s">
        <v>7418</v>
      </c>
      <c r="J334" s="4" t="s">
        <v>119</v>
      </c>
      <c r="K334" s="4" t="s">
        <v>109</v>
      </c>
      <c r="L334" s="4" t="s">
        <v>6418</v>
      </c>
      <c r="M334" s="4" t="s">
        <v>221</v>
      </c>
      <c r="N334" s="4" t="s">
        <v>1085</v>
      </c>
      <c r="O334" s="4" t="b">
        <f t="shared" si="470"/>
        <v>1</v>
      </c>
      <c r="P334" s="4" t="b">
        <f t="shared" si="471"/>
        <v>1</v>
      </c>
      <c r="Q334" s="4" t="b">
        <f t="shared" si="472"/>
        <v>1</v>
      </c>
      <c r="R334" s="4" t="b">
        <f t="shared" si="473"/>
        <v>0</v>
      </c>
      <c r="S334" s="4" t="b">
        <f t="shared" si="474"/>
        <v>0</v>
      </c>
      <c r="T334" s="4" t="b">
        <f t="shared" si="475"/>
        <v>0</v>
      </c>
      <c r="U334" s="4" t="b">
        <f t="shared" si="476"/>
        <v>1</v>
      </c>
      <c r="V334" s="4" t="b">
        <f t="shared" si="477"/>
        <v>1</v>
      </c>
      <c r="W334" s="4" t="b">
        <f t="shared" si="478"/>
        <v>0</v>
      </c>
      <c r="X334" s="4" t="b">
        <f t="shared" si="479"/>
        <v>0</v>
      </c>
      <c r="Y334" s="4" t="b">
        <f t="shared" si="480"/>
        <v>0</v>
      </c>
      <c r="Z334" s="4" t="b">
        <f t="shared" si="481"/>
        <v>0</v>
      </c>
      <c r="AA334" s="4" t="b">
        <f t="shared" si="482"/>
        <v>1</v>
      </c>
      <c r="AB334" s="4" t="b">
        <f t="shared" si="483"/>
        <v>0</v>
      </c>
      <c r="AC334" s="4" t="b">
        <f t="shared" si="484"/>
        <v>0</v>
      </c>
      <c r="AD334" s="4" t="b">
        <f t="shared" si="485"/>
        <v>0</v>
      </c>
      <c r="AE334" s="4" t="b">
        <f t="shared" si="486"/>
        <v>0</v>
      </c>
      <c r="AF334" s="4" t="b">
        <f t="shared" si="487"/>
        <v>0</v>
      </c>
      <c r="AG334" s="4" t="b">
        <f t="shared" si="488"/>
        <v>0</v>
      </c>
      <c r="AH334" s="4" t="b">
        <f t="shared" si="489"/>
        <v>1</v>
      </c>
      <c r="AI334" s="4" t="b">
        <f t="shared" si="490"/>
        <v>0</v>
      </c>
      <c r="AJ334" s="4" t="b">
        <f t="shared" si="491"/>
        <v>0</v>
      </c>
      <c r="AK334" s="4" t="b">
        <f t="shared" si="492"/>
        <v>0</v>
      </c>
      <c r="AL334" s="4" t="b">
        <f t="shared" si="493"/>
        <v>0</v>
      </c>
      <c r="AM334" s="4" t="b">
        <f t="shared" si="494"/>
        <v>0</v>
      </c>
      <c r="AN334" s="4" t="b">
        <f t="shared" si="495"/>
        <v>0</v>
      </c>
      <c r="AO334" s="4" t="b">
        <f t="shared" si="496"/>
        <v>0</v>
      </c>
      <c r="AP334" s="4" t="b">
        <f t="shared" si="497"/>
        <v>0</v>
      </c>
      <c r="AQ334" s="4" t="b">
        <f t="shared" si="498"/>
        <v>0</v>
      </c>
      <c r="AR334" s="4" t="b">
        <f t="shared" si="499"/>
        <v>0</v>
      </c>
      <c r="AS334" s="4" t="b">
        <f t="shared" si="500"/>
        <v>0</v>
      </c>
      <c r="AT334" s="4" t="b">
        <f t="shared" si="501"/>
        <v>0</v>
      </c>
      <c r="AU334" s="4" t="b">
        <f t="shared" si="502"/>
        <v>0</v>
      </c>
      <c r="AV334" s="4" t="b">
        <f t="shared" si="503"/>
        <v>0</v>
      </c>
      <c r="AW334" s="4" t="b">
        <f t="shared" si="504"/>
        <v>0</v>
      </c>
      <c r="AX334" s="4" t="b">
        <f t="shared" si="505"/>
        <v>0</v>
      </c>
      <c r="AY334" s="4" t="b">
        <f t="shared" si="506"/>
        <v>0</v>
      </c>
      <c r="AZ334" s="4" t="b">
        <f t="shared" si="507"/>
        <v>0</v>
      </c>
      <c r="BA334" s="4" t="b">
        <f t="shared" si="508"/>
        <v>0</v>
      </c>
      <c r="BB334" s="4" t="b">
        <f t="shared" si="509"/>
        <v>0</v>
      </c>
      <c r="BC334" s="4" t="b">
        <f t="shared" si="510"/>
        <v>0</v>
      </c>
      <c r="BD334" s="4" t="b">
        <f t="shared" si="511"/>
        <v>0</v>
      </c>
      <c r="BE334" s="4" t="b">
        <f t="shared" si="512"/>
        <v>0</v>
      </c>
      <c r="BF334" s="4" t="b">
        <f t="shared" si="513"/>
        <v>0</v>
      </c>
      <c r="BG334" s="4" t="b">
        <f t="shared" si="514"/>
        <v>0</v>
      </c>
      <c r="BH334" s="4" t="b">
        <f t="shared" si="515"/>
        <v>0</v>
      </c>
      <c r="BI334" s="4" t="b">
        <f t="shared" si="516"/>
        <v>0</v>
      </c>
      <c r="BJ334" s="4" t="b">
        <f t="shared" si="517"/>
        <v>0</v>
      </c>
      <c r="BK334" s="4" t="b">
        <f t="shared" si="518"/>
        <v>0</v>
      </c>
      <c r="BL334" s="4" t="b">
        <f t="shared" si="519"/>
        <v>0</v>
      </c>
      <c r="BM334" s="4" t="b">
        <f t="shared" si="520"/>
        <v>0</v>
      </c>
      <c r="BN334" s="4" t="b">
        <f t="shared" si="521"/>
        <v>0</v>
      </c>
      <c r="BO334" s="4" t="b">
        <f t="shared" si="522"/>
        <v>1</v>
      </c>
      <c r="BP334" s="4" t="b">
        <f t="shared" si="523"/>
        <v>0</v>
      </c>
      <c r="BQ334" s="4" t="b">
        <f t="shared" si="524"/>
        <v>0</v>
      </c>
      <c r="BR334" s="4" t="b">
        <f t="shared" si="525"/>
        <v>0</v>
      </c>
      <c r="BS334" s="4" t="b">
        <f t="shared" si="526"/>
        <v>1</v>
      </c>
      <c r="BT334" s="4" t="b">
        <f t="shared" si="527"/>
        <v>0</v>
      </c>
      <c r="BU334" s="4" t="b">
        <f t="shared" si="528"/>
        <v>0</v>
      </c>
      <c r="BV334" s="4" t="b">
        <f t="shared" si="529"/>
        <v>1</v>
      </c>
      <c r="BW334" s="4" t="b">
        <f t="shared" si="530"/>
        <v>0</v>
      </c>
      <c r="BX334" s="4" t="b">
        <f t="shared" si="531"/>
        <v>0</v>
      </c>
      <c r="BY334" s="4" t="b">
        <f t="shared" si="532"/>
        <v>1</v>
      </c>
      <c r="BZ334" s="4" t="b">
        <f t="shared" si="533"/>
        <v>0</v>
      </c>
      <c r="CA334" s="4" t="b">
        <f t="shared" si="534"/>
        <v>0</v>
      </c>
      <c r="CB334" s="4" t="b">
        <f t="shared" si="535"/>
        <v>0</v>
      </c>
      <c r="CC334" s="4" t="b">
        <f t="shared" si="536"/>
        <v>0</v>
      </c>
      <c r="CD334" s="4" t="b">
        <f t="shared" si="537"/>
        <v>0</v>
      </c>
      <c r="CE334" s="4" t="b">
        <f t="shared" si="538"/>
        <v>0</v>
      </c>
      <c r="CF334" s="4" t="b">
        <f t="shared" si="539"/>
        <v>0</v>
      </c>
      <c r="CG334" s="4" t="b">
        <f t="shared" si="540"/>
        <v>0</v>
      </c>
      <c r="CH334" s="4" t="b">
        <f t="shared" si="541"/>
        <v>0</v>
      </c>
      <c r="CI334" s="4" t="b">
        <f t="shared" si="542"/>
        <v>0</v>
      </c>
      <c r="CJ334" s="4" t="b">
        <f t="shared" si="543"/>
        <v>0</v>
      </c>
      <c r="CK334" s="4" t="b">
        <f t="shared" si="544"/>
        <v>0</v>
      </c>
      <c r="CL334" s="4" t="b">
        <f t="shared" si="545"/>
        <v>0</v>
      </c>
      <c r="CM334" s="4" t="b">
        <f t="shared" si="546"/>
        <v>0</v>
      </c>
      <c r="CN334" s="4" t="b">
        <f t="shared" si="547"/>
        <v>0</v>
      </c>
      <c r="CO334" s="4" t="b">
        <f t="shared" si="548"/>
        <v>0</v>
      </c>
      <c r="CP334" s="4" t="b">
        <f t="shared" si="549"/>
        <v>0</v>
      </c>
      <c r="CQ334" s="4" t="b">
        <f t="shared" si="550"/>
        <v>0</v>
      </c>
      <c r="CR334" s="4" t="b">
        <f t="shared" si="551"/>
        <v>0</v>
      </c>
      <c r="CS334" s="4" t="b">
        <f t="shared" si="552"/>
        <v>0</v>
      </c>
      <c r="CT334" s="4" t="b">
        <f t="shared" si="553"/>
        <v>0</v>
      </c>
      <c r="CU334" s="4" t="b">
        <f t="shared" si="554"/>
        <v>0</v>
      </c>
      <c r="CV334" s="4" t="b">
        <f t="shared" si="555"/>
        <v>0</v>
      </c>
      <c r="CW334" s="4" t="b">
        <f t="shared" si="556"/>
        <v>0</v>
      </c>
      <c r="CX334" s="4" t="b">
        <f t="shared" si="557"/>
        <v>0</v>
      </c>
      <c r="CY334" s="4" t="b">
        <f t="shared" si="558"/>
        <v>0</v>
      </c>
      <c r="CZ334" s="4" t="b">
        <f t="shared" si="559"/>
        <v>0</v>
      </c>
      <c r="DA334" s="4" t="b">
        <f t="shared" si="560"/>
        <v>0</v>
      </c>
      <c r="DB334" s="4" t="b">
        <f t="shared" si="561"/>
        <v>0</v>
      </c>
      <c r="DC334" s="4" t="b">
        <f t="shared" si="562"/>
        <v>0</v>
      </c>
      <c r="DD334" s="4" t="b">
        <f t="shared" si="563"/>
        <v>0</v>
      </c>
    </row>
    <row r="335" spans="1:108">
      <c r="A335" t="s">
        <v>1086</v>
      </c>
      <c r="C335" t="s">
        <v>1081</v>
      </c>
      <c r="E335" t="s">
        <v>1082</v>
      </c>
      <c r="F335" t="s">
        <v>1041</v>
      </c>
      <c r="G335" t="s">
        <v>970</v>
      </c>
      <c r="H335" t="s">
        <v>7428</v>
      </c>
      <c r="I335" t="s">
        <v>7418</v>
      </c>
      <c r="J335" s="3" t="s">
        <v>124</v>
      </c>
      <c r="K335" t="s">
        <v>16</v>
      </c>
      <c r="L335" t="s">
        <v>6432</v>
      </c>
      <c r="M335" t="s">
        <v>6079</v>
      </c>
      <c r="N335" t="s">
        <v>1087</v>
      </c>
      <c r="O335" t="b">
        <f t="shared" si="470"/>
        <v>1</v>
      </c>
      <c r="P335" t="b">
        <f t="shared" si="471"/>
        <v>0</v>
      </c>
      <c r="Q335" t="b">
        <f t="shared" si="472"/>
        <v>0</v>
      </c>
      <c r="R335" t="b">
        <f t="shared" si="473"/>
        <v>1</v>
      </c>
      <c r="S335" t="b">
        <f t="shared" si="474"/>
        <v>1</v>
      </c>
      <c r="T335" t="b">
        <f t="shared" si="475"/>
        <v>0</v>
      </c>
      <c r="U335" t="b">
        <f t="shared" si="476"/>
        <v>0</v>
      </c>
      <c r="V335" t="b">
        <f t="shared" si="477"/>
        <v>1</v>
      </c>
      <c r="W335" t="b">
        <f t="shared" si="478"/>
        <v>0</v>
      </c>
      <c r="X335" t="b">
        <f t="shared" si="479"/>
        <v>0</v>
      </c>
      <c r="Y335" t="b">
        <f t="shared" si="480"/>
        <v>1</v>
      </c>
      <c r="Z335" t="b">
        <f t="shared" si="481"/>
        <v>0</v>
      </c>
      <c r="AA335" t="b">
        <f t="shared" si="482"/>
        <v>0</v>
      </c>
      <c r="AB335" t="b">
        <f t="shared" si="483"/>
        <v>0</v>
      </c>
      <c r="AC335" t="b">
        <f t="shared" si="484"/>
        <v>0</v>
      </c>
      <c r="AD335" t="b">
        <f t="shared" si="485"/>
        <v>0</v>
      </c>
      <c r="AE335" t="b">
        <f t="shared" si="486"/>
        <v>0</v>
      </c>
      <c r="AF335" t="b">
        <f t="shared" si="487"/>
        <v>0</v>
      </c>
      <c r="AG335" t="b">
        <f t="shared" si="488"/>
        <v>0</v>
      </c>
      <c r="AH335" t="b">
        <f t="shared" si="489"/>
        <v>0</v>
      </c>
      <c r="AI335" t="b">
        <f t="shared" si="490"/>
        <v>0</v>
      </c>
      <c r="AJ335" t="b">
        <f t="shared" si="491"/>
        <v>0</v>
      </c>
      <c r="AK335" t="b">
        <f t="shared" si="492"/>
        <v>0</v>
      </c>
      <c r="AL335" t="b">
        <f t="shared" si="493"/>
        <v>0</v>
      </c>
      <c r="AM335" t="b">
        <f t="shared" si="494"/>
        <v>0</v>
      </c>
      <c r="AN335" t="b">
        <f t="shared" si="495"/>
        <v>0</v>
      </c>
      <c r="AO335" t="b">
        <f t="shared" si="496"/>
        <v>0</v>
      </c>
      <c r="AP335" t="b">
        <f t="shared" si="497"/>
        <v>0</v>
      </c>
      <c r="AQ335" t="b">
        <f t="shared" si="498"/>
        <v>0</v>
      </c>
      <c r="AR335" t="b">
        <f t="shared" si="499"/>
        <v>0</v>
      </c>
      <c r="AS335" t="b">
        <f t="shared" si="500"/>
        <v>0</v>
      </c>
      <c r="AT335" t="b">
        <f t="shared" si="501"/>
        <v>0</v>
      </c>
      <c r="AU335" t="b">
        <f t="shared" si="502"/>
        <v>0</v>
      </c>
      <c r="AV335" t="b">
        <f t="shared" si="503"/>
        <v>0</v>
      </c>
      <c r="AW335" t="b">
        <f t="shared" si="504"/>
        <v>0</v>
      </c>
      <c r="AX335" t="b">
        <f t="shared" si="505"/>
        <v>0</v>
      </c>
      <c r="AY335" t="b">
        <f t="shared" si="506"/>
        <v>0</v>
      </c>
      <c r="AZ335" t="b">
        <f t="shared" si="507"/>
        <v>0</v>
      </c>
      <c r="BA335" t="b">
        <f t="shared" si="508"/>
        <v>0</v>
      </c>
      <c r="BB335" t="b">
        <f t="shared" si="509"/>
        <v>1</v>
      </c>
      <c r="BC335" t="b">
        <f t="shared" si="510"/>
        <v>0</v>
      </c>
      <c r="BD335" t="b">
        <f t="shared" si="511"/>
        <v>0</v>
      </c>
      <c r="BE335" t="b">
        <f t="shared" si="512"/>
        <v>0</v>
      </c>
      <c r="BF335" t="b">
        <f t="shared" si="513"/>
        <v>0</v>
      </c>
      <c r="BG335" t="b">
        <f t="shared" si="514"/>
        <v>0</v>
      </c>
      <c r="BH335" t="b">
        <f t="shared" si="515"/>
        <v>0</v>
      </c>
      <c r="BI335" t="b">
        <f t="shared" si="516"/>
        <v>0</v>
      </c>
      <c r="BJ335" t="b">
        <f t="shared" si="517"/>
        <v>0</v>
      </c>
      <c r="BK335" t="b">
        <f t="shared" si="518"/>
        <v>0</v>
      </c>
      <c r="BL335" t="b">
        <f t="shared" si="519"/>
        <v>0</v>
      </c>
      <c r="BM335" t="b">
        <f t="shared" si="520"/>
        <v>0</v>
      </c>
      <c r="BN335" t="b">
        <f t="shared" si="521"/>
        <v>0</v>
      </c>
      <c r="BO335" t="b">
        <f t="shared" si="522"/>
        <v>0</v>
      </c>
      <c r="BP335" t="b">
        <f t="shared" si="523"/>
        <v>0</v>
      </c>
      <c r="BQ335" t="b">
        <f t="shared" si="524"/>
        <v>1</v>
      </c>
      <c r="BR335" t="b">
        <f t="shared" si="525"/>
        <v>0</v>
      </c>
      <c r="BS335" t="b">
        <f t="shared" si="526"/>
        <v>0</v>
      </c>
      <c r="BT335" t="b">
        <f t="shared" si="527"/>
        <v>0</v>
      </c>
      <c r="BU335" t="b">
        <f t="shared" si="528"/>
        <v>0</v>
      </c>
      <c r="BV335" t="b">
        <f t="shared" si="529"/>
        <v>0</v>
      </c>
      <c r="BW335" t="b">
        <f t="shared" si="530"/>
        <v>0</v>
      </c>
      <c r="BX335" t="b">
        <f t="shared" si="531"/>
        <v>0</v>
      </c>
      <c r="BY335" t="b">
        <f t="shared" si="532"/>
        <v>0</v>
      </c>
      <c r="BZ335" t="b">
        <f t="shared" si="533"/>
        <v>0</v>
      </c>
      <c r="CA335" t="b">
        <f t="shared" si="534"/>
        <v>1</v>
      </c>
      <c r="CB335" t="b">
        <f t="shared" si="535"/>
        <v>0</v>
      </c>
      <c r="CC335" t="b">
        <f t="shared" si="536"/>
        <v>0</v>
      </c>
      <c r="CD335" t="b">
        <f t="shared" si="537"/>
        <v>0</v>
      </c>
      <c r="CE335" t="b">
        <f t="shared" si="538"/>
        <v>0</v>
      </c>
      <c r="CF335" t="b">
        <f t="shared" si="539"/>
        <v>0</v>
      </c>
      <c r="CG335" t="b">
        <f t="shared" si="540"/>
        <v>0</v>
      </c>
      <c r="CH335" t="b">
        <f t="shared" si="541"/>
        <v>0</v>
      </c>
      <c r="CI335" t="b">
        <f t="shared" si="542"/>
        <v>0</v>
      </c>
      <c r="CJ335" t="b">
        <f t="shared" si="543"/>
        <v>0</v>
      </c>
      <c r="CK335" t="b">
        <f t="shared" si="544"/>
        <v>0</v>
      </c>
      <c r="CL335" t="b">
        <f t="shared" si="545"/>
        <v>0</v>
      </c>
      <c r="CM335" t="b">
        <f t="shared" si="546"/>
        <v>0</v>
      </c>
      <c r="CN335" t="b">
        <f t="shared" si="547"/>
        <v>0</v>
      </c>
      <c r="CO335" t="b">
        <f t="shared" si="548"/>
        <v>1</v>
      </c>
      <c r="CP335" t="b">
        <f t="shared" si="549"/>
        <v>0</v>
      </c>
      <c r="CQ335" t="b">
        <f t="shared" si="550"/>
        <v>0</v>
      </c>
      <c r="CR335" t="b">
        <f t="shared" si="551"/>
        <v>0</v>
      </c>
      <c r="CS335" t="b">
        <f t="shared" si="552"/>
        <v>0</v>
      </c>
      <c r="CT335" t="b">
        <f t="shared" si="553"/>
        <v>0</v>
      </c>
      <c r="CU335" t="b">
        <f t="shared" si="554"/>
        <v>0</v>
      </c>
      <c r="CV335" t="b">
        <f t="shared" si="555"/>
        <v>0</v>
      </c>
      <c r="CW335" t="b">
        <f t="shared" si="556"/>
        <v>0</v>
      </c>
      <c r="CX335" t="b">
        <f t="shared" si="557"/>
        <v>0</v>
      </c>
      <c r="CY335" t="b">
        <f t="shared" si="558"/>
        <v>0</v>
      </c>
      <c r="CZ335" t="b">
        <f t="shared" si="559"/>
        <v>0</v>
      </c>
      <c r="DA335" t="b">
        <f t="shared" si="560"/>
        <v>0</v>
      </c>
      <c r="DB335" t="b">
        <f t="shared" si="561"/>
        <v>0</v>
      </c>
      <c r="DC335" t="b">
        <f t="shared" si="562"/>
        <v>0</v>
      </c>
      <c r="DD335" t="b">
        <f t="shared" si="563"/>
        <v>0</v>
      </c>
    </row>
    <row r="336" spans="1:108">
      <c r="A336" s="4" t="s">
        <v>1106</v>
      </c>
      <c r="C336" t="s">
        <v>1107</v>
      </c>
      <c r="D336" s="4"/>
      <c r="E336" s="4" t="s">
        <v>1082</v>
      </c>
      <c r="F336" t="s">
        <v>1041</v>
      </c>
      <c r="G336" t="s">
        <v>970</v>
      </c>
      <c r="H336" t="s">
        <v>7428</v>
      </c>
      <c r="I336" t="s">
        <v>7418</v>
      </c>
      <c r="J336" s="4" t="s">
        <v>124</v>
      </c>
      <c r="K336" s="4" t="s">
        <v>16</v>
      </c>
      <c r="L336" s="4" t="s">
        <v>6439</v>
      </c>
      <c r="M336" s="4" t="s">
        <v>345</v>
      </c>
      <c r="N336" s="4" t="s">
        <v>1108</v>
      </c>
      <c r="O336" s="4" t="b">
        <f t="shared" si="470"/>
        <v>1</v>
      </c>
      <c r="P336" s="4" t="b">
        <f t="shared" si="471"/>
        <v>1</v>
      </c>
      <c r="Q336" s="4" t="b">
        <f t="shared" si="472"/>
        <v>0</v>
      </c>
      <c r="R336" s="4" t="b">
        <f t="shared" si="473"/>
        <v>0</v>
      </c>
      <c r="S336" s="4" t="b">
        <f t="shared" si="474"/>
        <v>1</v>
      </c>
      <c r="T336" s="4" t="b">
        <f t="shared" si="475"/>
        <v>1</v>
      </c>
      <c r="U336" s="4" t="b">
        <f t="shared" si="476"/>
        <v>1</v>
      </c>
      <c r="V336" s="4" t="b">
        <f t="shared" si="477"/>
        <v>0</v>
      </c>
      <c r="W336" s="4" t="b">
        <f t="shared" si="478"/>
        <v>1</v>
      </c>
      <c r="X336" s="4" t="b">
        <f t="shared" si="479"/>
        <v>0</v>
      </c>
      <c r="Y336" s="4" t="b">
        <f t="shared" si="480"/>
        <v>0</v>
      </c>
      <c r="Z336" s="4" t="b">
        <f t="shared" si="481"/>
        <v>0</v>
      </c>
      <c r="AA336" s="4" t="b">
        <f t="shared" si="482"/>
        <v>0</v>
      </c>
      <c r="AB336" s="4" t="b">
        <f t="shared" si="483"/>
        <v>0</v>
      </c>
      <c r="AC336" s="4" t="b">
        <f t="shared" si="484"/>
        <v>0</v>
      </c>
      <c r="AD336" s="4" t="b">
        <f t="shared" si="485"/>
        <v>0</v>
      </c>
      <c r="AE336" s="4" t="b">
        <f t="shared" si="486"/>
        <v>0</v>
      </c>
      <c r="AF336" s="4" t="b">
        <f t="shared" si="487"/>
        <v>0</v>
      </c>
      <c r="AG336" s="4" t="b">
        <f t="shared" si="488"/>
        <v>0</v>
      </c>
      <c r="AH336" s="4" t="b">
        <f t="shared" si="489"/>
        <v>0</v>
      </c>
      <c r="AI336" s="4" t="b">
        <f t="shared" si="490"/>
        <v>1</v>
      </c>
      <c r="AJ336" s="4" t="b">
        <f t="shared" si="491"/>
        <v>0</v>
      </c>
      <c r="AK336" s="4" t="b">
        <f t="shared" si="492"/>
        <v>0</v>
      </c>
      <c r="AL336" s="4" t="b">
        <f t="shared" si="493"/>
        <v>0</v>
      </c>
      <c r="AM336" s="4" t="b">
        <f t="shared" si="494"/>
        <v>0</v>
      </c>
      <c r="AN336" s="4" t="b">
        <f t="shared" si="495"/>
        <v>0</v>
      </c>
      <c r="AO336" s="4" t="b">
        <f t="shared" si="496"/>
        <v>0</v>
      </c>
      <c r="AP336" s="4" t="b">
        <f t="shared" si="497"/>
        <v>0</v>
      </c>
      <c r="AQ336" s="4" t="b">
        <f t="shared" si="498"/>
        <v>0</v>
      </c>
      <c r="AR336" s="4" t="b">
        <f t="shared" si="499"/>
        <v>0</v>
      </c>
      <c r="AS336" s="4" t="b">
        <f t="shared" si="500"/>
        <v>0</v>
      </c>
      <c r="AT336" s="4" t="b">
        <f t="shared" si="501"/>
        <v>0</v>
      </c>
      <c r="AU336" s="4" t="b">
        <f t="shared" si="502"/>
        <v>0</v>
      </c>
      <c r="AV336" s="4" t="b">
        <f t="shared" si="503"/>
        <v>0</v>
      </c>
      <c r="AW336" s="4" t="b">
        <f t="shared" si="504"/>
        <v>0</v>
      </c>
      <c r="AX336" s="4" t="b">
        <f t="shared" si="505"/>
        <v>0</v>
      </c>
      <c r="AY336" s="4" t="b">
        <f t="shared" si="506"/>
        <v>0</v>
      </c>
      <c r="AZ336" s="4" t="b">
        <f t="shared" si="507"/>
        <v>0</v>
      </c>
      <c r="BA336" s="4" t="b">
        <f t="shared" si="508"/>
        <v>0</v>
      </c>
      <c r="BB336" s="4" t="b">
        <f t="shared" si="509"/>
        <v>0</v>
      </c>
      <c r="BC336" s="4" t="b">
        <f t="shared" si="510"/>
        <v>0</v>
      </c>
      <c r="BD336" s="4" t="b">
        <f t="shared" si="511"/>
        <v>0</v>
      </c>
      <c r="BE336" s="4" t="b">
        <f t="shared" si="512"/>
        <v>0</v>
      </c>
      <c r="BF336" s="4" t="b">
        <f t="shared" si="513"/>
        <v>0</v>
      </c>
      <c r="BG336" s="4" t="b">
        <f t="shared" si="514"/>
        <v>0</v>
      </c>
      <c r="BH336" s="4" t="b">
        <f t="shared" si="515"/>
        <v>1</v>
      </c>
      <c r="BI336" s="4" t="b">
        <f t="shared" si="516"/>
        <v>0</v>
      </c>
      <c r="BJ336" s="4" t="b">
        <f t="shared" si="517"/>
        <v>0</v>
      </c>
      <c r="BK336" s="4" t="b">
        <f t="shared" si="518"/>
        <v>0</v>
      </c>
      <c r="BL336" s="4" t="b">
        <f t="shared" si="519"/>
        <v>1</v>
      </c>
      <c r="BM336" s="4" t="b">
        <f t="shared" si="520"/>
        <v>0</v>
      </c>
      <c r="BN336" s="4" t="b">
        <f t="shared" si="521"/>
        <v>0</v>
      </c>
      <c r="BO336" s="4" t="b">
        <f t="shared" si="522"/>
        <v>0</v>
      </c>
      <c r="BP336" s="4" t="b">
        <f t="shared" si="523"/>
        <v>1</v>
      </c>
      <c r="BQ336" s="4" t="b">
        <f t="shared" si="524"/>
        <v>0</v>
      </c>
      <c r="BR336" s="4" t="b">
        <f t="shared" si="525"/>
        <v>0</v>
      </c>
      <c r="BS336" s="4" t="b">
        <f t="shared" si="526"/>
        <v>1</v>
      </c>
      <c r="BT336" s="4" t="b">
        <f t="shared" si="527"/>
        <v>0</v>
      </c>
      <c r="BU336" s="4" t="b">
        <f t="shared" si="528"/>
        <v>0</v>
      </c>
      <c r="BV336" s="4" t="b">
        <f t="shared" si="529"/>
        <v>0</v>
      </c>
      <c r="BW336" s="4" t="b">
        <f t="shared" si="530"/>
        <v>0</v>
      </c>
      <c r="BX336" s="4" t="b">
        <f t="shared" si="531"/>
        <v>0</v>
      </c>
      <c r="BY336" s="4" t="b">
        <f t="shared" si="532"/>
        <v>0</v>
      </c>
      <c r="BZ336" s="4" t="b">
        <f t="shared" si="533"/>
        <v>0</v>
      </c>
      <c r="CA336" s="4" t="b">
        <f t="shared" si="534"/>
        <v>0</v>
      </c>
      <c r="CB336" s="4" t="b">
        <f t="shared" si="535"/>
        <v>0</v>
      </c>
      <c r="CC336" s="4" t="b">
        <f t="shared" si="536"/>
        <v>0</v>
      </c>
      <c r="CD336" s="4" t="b">
        <f t="shared" si="537"/>
        <v>0</v>
      </c>
      <c r="CE336" s="4" t="b">
        <f t="shared" si="538"/>
        <v>0</v>
      </c>
      <c r="CF336" s="4" t="b">
        <f t="shared" si="539"/>
        <v>1</v>
      </c>
      <c r="CG336" s="4" t="b">
        <f t="shared" si="540"/>
        <v>1</v>
      </c>
      <c r="CH336" s="4" t="b">
        <f t="shared" si="541"/>
        <v>0</v>
      </c>
      <c r="CI336" s="4" t="b">
        <f t="shared" si="542"/>
        <v>0</v>
      </c>
      <c r="CJ336" s="4" t="b">
        <f t="shared" si="543"/>
        <v>0</v>
      </c>
      <c r="CK336" s="4" t="b">
        <f t="shared" si="544"/>
        <v>0</v>
      </c>
      <c r="CL336" s="4" t="b">
        <f t="shared" si="545"/>
        <v>0</v>
      </c>
      <c r="CM336" s="4" t="b">
        <f t="shared" si="546"/>
        <v>0</v>
      </c>
      <c r="CN336" s="4" t="b">
        <f t="shared" si="547"/>
        <v>0</v>
      </c>
      <c r="CO336" s="4" t="b">
        <f t="shared" si="548"/>
        <v>0</v>
      </c>
      <c r="CP336" s="4" t="b">
        <f t="shared" si="549"/>
        <v>0</v>
      </c>
      <c r="CQ336" s="4" t="b">
        <f t="shared" si="550"/>
        <v>0</v>
      </c>
      <c r="CR336" s="4" t="b">
        <f t="shared" si="551"/>
        <v>0</v>
      </c>
      <c r="CS336" s="4" t="b">
        <f t="shared" si="552"/>
        <v>0</v>
      </c>
      <c r="CT336" s="4" t="b">
        <f t="shared" si="553"/>
        <v>0</v>
      </c>
      <c r="CU336" s="4" t="b">
        <f t="shared" si="554"/>
        <v>0</v>
      </c>
      <c r="CV336" s="4" t="b">
        <f t="shared" si="555"/>
        <v>0</v>
      </c>
      <c r="CW336" s="4" t="b">
        <f t="shared" si="556"/>
        <v>0</v>
      </c>
      <c r="CX336" s="4" t="b">
        <f t="shared" si="557"/>
        <v>0</v>
      </c>
      <c r="CY336" s="4" t="b">
        <f t="shared" si="558"/>
        <v>0</v>
      </c>
      <c r="CZ336" s="4" t="b">
        <f t="shared" si="559"/>
        <v>0</v>
      </c>
      <c r="DA336" s="4" t="b">
        <f t="shared" si="560"/>
        <v>0</v>
      </c>
      <c r="DB336" s="4" t="b">
        <f t="shared" si="561"/>
        <v>0</v>
      </c>
      <c r="DC336" s="4" t="b">
        <f t="shared" si="562"/>
        <v>0</v>
      </c>
      <c r="DD336" s="4" t="b">
        <f t="shared" si="563"/>
        <v>0</v>
      </c>
    </row>
    <row r="337" spans="1:108">
      <c r="A337" t="s">
        <v>1109</v>
      </c>
      <c r="C337" t="s">
        <v>1107</v>
      </c>
      <c r="E337" t="s">
        <v>1082</v>
      </c>
      <c r="F337" t="s">
        <v>1041</v>
      </c>
      <c r="G337" t="s">
        <v>970</v>
      </c>
      <c r="H337" t="s">
        <v>7428</v>
      </c>
      <c r="I337" t="s">
        <v>7418</v>
      </c>
      <c r="J337" t="s">
        <v>183</v>
      </c>
      <c r="K337" t="s">
        <v>183</v>
      </c>
      <c r="L337" t="s">
        <v>6440</v>
      </c>
      <c r="M337" t="s">
        <v>221</v>
      </c>
      <c r="N337" t="s">
        <v>1110</v>
      </c>
      <c r="O337" t="b">
        <f t="shared" si="470"/>
        <v>1</v>
      </c>
      <c r="P337" t="b">
        <f t="shared" si="471"/>
        <v>1</v>
      </c>
      <c r="Q337" t="b">
        <f t="shared" si="472"/>
        <v>1</v>
      </c>
      <c r="R337" t="b">
        <f t="shared" si="473"/>
        <v>1</v>
      </c>
      <c r="S337" t="b">
        <f t="shared" si="474"/>
        <v>1</v>
      </c>
      <c r="T337" t="b">
        <f t="shared" si="475"/>
        <v>0</v>
      </c>
      <c r="U337" t="b">
        <f t="shared" si="476"/>
        <v>1</v>
      </c>
      <c r="V337" t="b">
        <f t="shared" si="477"/>
        <v>1</v>
      </c>
      <c r="W337" t="b">
        <f t="shared" si="478"/>
        <v>1</v>
      </c>
      <c r="X337" t="b">
        <f t="shared" si="479"/>
        <v>1</v>
      </c>
      <c r="Y337" t="b">
        <f t="shared" si="480"/>
        <v>0</v>
      </c>
      <c r="Z337" t="b">
        <f t="shared" si="481"/>
        <v>0</v>
      </c>
      <c r="AA337" t="b">
        <f t="shared" si="482"/>
        <v>1</v>
      </c>
      <c r="AB337" t="b">
        <f t="shared" si="483"/>
        <v>0</v>
      </c>
      <c r="AC337" t="b">
        <f t="shared" si="484"/>
        <v>0</v>
      </c>
      <c r="AD337" t="b">
        <f t="shared" si="485"/>
        <v>0</v>
      </c>
      <c r="AE337" t="b">
        <f t="shared" si="486"/>
        <v>0</v>
      </c>
      <c r="AF337" t="b">
        <f t="shared" si="487"/>
        <v>0</v>
      </c>
      <c r="AG337" t="b">
        <f t="shared" si="488"/>
        <v>0</v>
      </c>
      <c r="AH337" t="b">
        <f t="shared" si="489"/>
        <v>0</v>
      </c>
      <c r="AI337" t="b">
        <f t="shared" si="490"/>
        <v>0</v>
      </c>
      <c r="AJ337" t="b">
        <f t="shared" si="491"/>
        <v>0</v>
      </c>
      <c r="AK337" t="b">
        <f t="shared" si="492"/>
        <v>0</v>
      </c>
      <c r="AL337" t="b">
        <f t="shared" si="493"/>
        <v>0</v>
      </c>
      <c r="AM337" t="b">
        <f t="shared" si="494"/>
        <v>0</v>
      </c>
      <c r="AN337" t="b">
        <f t="shared" si="495"/>
        <v>0</v>
      </c>
      <c r="AO337" t="b">
        <f t="shared" si="496"/>
        <v>0</v>
      </c>
      <c r="AP337" t="b">
        <f t="shared" si="497"/>
        <v>0</v>
      </c>
      <c r="AQ337" t="b">
        <f t="shared" si="498"/>
        <v>0</v>
      </c>
      <c r="AR337" t="b">
        <f t="shared" si="499"/>
        <v>0</v>
      </c>
      <c r="AS337" t="b">
        <f t="shared" si="500"/>
        <v>0</v>
      </c>
      <c r="AT337" t="b">
        <f t="shared" si="501"/>
        <v>0</v>
      </c>
      <c r="AU337" t="b">
        <f t="shared" si="502"/>
        <v>0</v>
      </c>
      <c r="AV337" t="b">
        <f t="shared" si="503"/>
        <v>0</v>
      </c>
      <c r="AW337" t="b">
        <f t="shared" si="504"/>
        <v>0</v>
      </c>
      <c r="AX337" t="b">
        <f t="shared" si="505"/>
        <v>0</v>
      </c>
      <c r="AY337" t="b">
        <f t="shared" si="506"/>
        <v>0</v>
      </c>
      <c r="AZ337" t="b">
        <f t="shared" si="507"/>
        <v>0</v>
      </c>
      <c r="BA337" t="b">
        <f t="shared" si="508"/>
        <v>1</v>
      </c>
      <c r="BB337" t="b">
        <f t="shared" si="509"/>
        <v>0</v>
      </c>
      <c r="BC337" t="b">
        <f t="shared" si="510"/>
        <v>0</v>
      </c>
      <c r="BD337" t="b">
        <f t="shared" si="511"/>
        <v>0</v>
      </c>
      <c r="BE337" t="b">
        <f t="shared" si="512"/>
        <v>1</v>
      </c>
      <c r="BF337" t="b">
        <f t="shared" si="513"/>
        <v>1</v>
      </c>
      <c r="BG337" t="b">
        <f t="shared" si="514"/>
        <v>0</v>
      </c>
      <c r="BH337" t="b">
        <f t="shared" si="515"/>
        <v>1</v>
      </c>
      <c r="BI337" t="b">
        <f t="shared" si="516"/>
        <v>0</v>
      </c>
      <c r="BJ337" t="b">
        <f t="shared" si="517"/>
        <v>0</v>
      </c>
      <c r="BK337" t="b">
        <f t="shared" si="518"/>
        <v>0</v>
      </c>
      <c r="BL337" t="b">
        <f t="shared" si="519"/>
        <v>0</v>
      </c>
      <c r="BM337" t="b">
        <f t="shared" si="520"/>
        <v>1</v>
      </c>
      <c r="BN337" t="b">
        <f t="shared" si="521"/>
        <v>0</v>
      </c>
      <c r="BO337" t="b">
        <f t="shared" si="522"/>
        <v>1</v>
      </c>
      <c r="BP337" t="b">
        <f t="shared" si="523"/>
        <v>0</v>
      </c>
      <c r="BQ337" t="b">
        <f t="shared" si="524"/>
        <v>0</v>
      </c>
      <c r="BR337" t="b">
        <f t="shared" si="525"/>
        <v>0</v>
      </c>
      <c r="BS337" t="b">
        <f t="shared" si="526"/>
        <v>0</v>
      </c>
      <c r="BT337" t="b">
        <f t="shared" si="527"/>
        <v>0</v>
      </c>
      <c r="BU337" t="b">
        <f t="shared" si="528"/>
        <v>0</v>
      </c>
      <c r="BV337" t="b">
        <f t="shared" si="529"/>
        <v>0</v>
      </c>
      <c r="BW337" t="b">
        <f t="shared" si="530"/>
        <v>0</v>
      </c>
      <c r="BX337" t="b">
        <f t="shared" si="531"/>
        <v>1</v>
      </c>
      <c r="BY337" t="b">
        <f t="shared" si="532"/>
        <v>1</v>
      </c>
      <c r="BZ337" t="b">
        <f t="shared" si="533"/>
        <v>0</v>
      </c>
      <c r="CA337" t="b">
        <f t="shared" si="534"/>
        <v>0</v>
      </c>
      <c r="CB337" t="b">
        <f t="shared" si="535"/>
        <v>1</v>
      </c>
      <c r="CC337" t="b">
        <f t="shared" si="536"/>
        <v>0</v>
      </c>
      <c r="CD337" t="b">
        <f t="shared" si="537"/>
        <v>0</v>
      </c>
      <c r="CE337" t="b">
        <f t="shared" si="538"/>
        <v>0</v>
      </c>
      <c r="CF337" t="b">
        <f t="shared" si="539"/>
        <v>0</v>
      </c>
      <c r="CG337" t="b">
        <f t="shared" si="540"/>
        <v>1</v>
      </c>
      <c r="CH337" t="b">
        <f t="shared" si="541"/>
        <v>0</v>
      </c>
      <c r="CI337" t="b">
        <f t="shared" si="542"/>
        <v>0</v>
      </c>
      <c r="CJ337" t="b">
        <f t="shared" si="543"/>
        <v>1</v>
      </c>
      <c r="CK337" t="b">
        <f t="shared" si="544"/>
        <v>0</v>
      </c>
      <c r="CL337" t="b">
        <f t="shared" si="545"/>
        <v>0</v>
      </c>
      <c r="CM337" t="b">
        <f t="shared" si="546"/>
        <v>0</v>
      </c>
      <c r="CN337" t="b">
        <f t="shared" si="547"/>
        <v>0</v>
      </c>
      <c r="CO337" t="b">
        <f t="shared" si="548"/>
        <v>1</v>
      </c>
      <c r="CP337" t="b">
        <f t="shared" si="549"/>
        <v>0</v>
      </c>
      <c r="CQ337" t="b">
        <f t="shared" si="550"/>
        <v>0</v>
      </c>
      <c r="CR337" t="b">
        <f t="shared" si="551"/>
        <v>0</v>
      </c>
      <c r="CS337" t="b">
        <f t="shared" si="552"/>
        <v>0</v>
      </c>
      <c r="CT337" t="b">
        <f t="shared" si="553"/>
        <v>0</v>
      </c>
      <c r="CU337" t="b">
        <f t="shared" si="554"/>
        <v>0</v>
      </c>
      <c r="CV337" t="b">
        <f t="shared" si="555"/>
        <v>0</v>
      </c>
      <c r="CW337" t="b">
        <f t="shared" si="556"/>
        <v>0</v>
      </c>
      <c r="CX337" t="b">
        <f t="shared" si="557"/>
        <v>0</v>
      </c>
      <c r="CY337" t="b">
        <f t="shared" si="558"/>
        <v>0</v>
      </c>
      <c r="CZ337" t="b">
        <f t="shared" si="559"/>
        <v>0</v>
      </c>
      <c r="DA337" t="b">
        <f t="shared" si="560"/>
        <v>0</v>
      </c>
      <c r="DB337" t="b">
        <f t="shared" si="561"/>
        <v>0</v>
      </c>
      <c r="DC337" t="b">
        <f t="shared" si="562"/>
        <v>0</v>
      </c>
      <c r="DD337" t="b">
        <f t="shared" si="563"/>
        <v>0</v>
      </c>
    </row>
    <row r="338" spans="1:108">
      <c r="A338" t="s">
        <v>1111</v>
      </c>
      <c r="C338" t="s">
        <v>1107</v>
      </c>
      <c r="E338" t="s">
        <v>1082</v>
      </c>
      <c r="F338" t="s">
        <v>1041</v>
      </c>
      <c r="G338" t="s">
        <v>970</v>
      </c>
      <c r="H338" t="s">
        <v>7428</v>
      </c>
      <c r="I338" t="s">
        <v>7418</v>
      </c>
      <c r="J338" t="s">
        <v>16</v>
      </c>
      <c r="K338" t="s">
        <v>16</v>
      </c>
      <c r="L338" t="s">
        <v>6441</v>
      </c>
      <c r="M338" t="s">
        <v>6079</v>
      </c>
      <c r="N338" t="s">
        <v>1112</v>
      </c>
      <c r="O338" t="b">
        <f t="shared" si="470"/>
        <v>1</v>
      </c>
      <c r="P338" t="b">
        <f t="shared" si="471"/>
        <v>0</v>
      </c>
      <c r="Q338" t="b">
        <f t="shared" si="472"/>
        <v>0</v>
      </c>
      <c r="R338" t="b">
        <f t="shared" si="473"/>
        <v>0</v>
      </c>
      <c r="S338" t="b">
        <f t="shared" si="474"/>
        <v>1</v>
      </c>
      <c r="T338" t="b">
        <f t="shared" si="475"/>
        <v>0</v>
      </c>
      <c r="U338" t="b">
        <f t="shared" si="476"/>
        <v>0</v>
      </c>
      <c r="V338" t="b">
        <f t="shared" si="477"/>
        <v>0</v>
      </c>
      <c r="W338" t="b">
        <f t="shared" si="478"/>
        <v>0</v>
      </c>
      <c r="X338" t="b">
        <f t="shared" si="479"/>
        <v>0</v>
      </c>
      <c r="Y338" t="b">
        <f t="shared" si="480"/>
        <v>0</v>
      </c>
      <c r="Z338" t="b">
        <f t="shared" si="481"/>
        <v>0</v>
      </c>
      <c r="AA338" t="b">
        <f t="shared" si="482"/>
        <v>0</v>
      </c>
      <c r="AB338" t="b">
        <f t="shared" si="483"/>
        <v>1</v>
      </c>
      <c r="AC338" t="b">
        <f t="shared" si="484"/>
        <v>0</v>
      </c>
      <c r="AD338" t="b">
        <f t="shared" si="485"/>
        <v>0</v>
      </c>
      <c r="AE338" t="b">
        <f t="shared" si="486"/>
        <v>0</v>
      </c>
      <c r="AF338" t="b">
        <f t="shared" si="487"/>
        <v>0</v>
      </c>
      <c r="AG338" t="b">
        <f t="shared" si="488"/>
        <v>0</v>
      </c>
      <c r="AH338" t="b">
        <f t="shared" si="489"/>
        <v>0</v>
      </c>
      <c r="AI338" t="b">
        <f t="shared" si="490"/>
        <v>0</v>
      </c>
      <c r="AJ338" t="b">
        <f t="shared" si="491"/>
        <v>0</v>
      </c>
      <c r="AK338" t="b">
        <f t="shared" si="492"/>
        <v>0</v>
      </c>
      <c r="AL338" t="b">
        <f t="shared" si="493"/>
        <v>0</v>
      </c>
      <c r="AM338" t="b">
        <f t="shared" si="494"/>
        <v>0</v>
      </c>
      <c r="AN338" t="b">
        <f t="shared" si="495"/>
        <v>0</v>
      </c>
      <c r="AO338" t="b">
        <f t="shared" si="496"/>
        <v>0</v>
      </c>
      <c r="AP338" t="b">
        <f t="shared" si="497"/>
        <v>0</v>
      </c>
      <c r="AQ338" t="b">
        <f t="shared" si="498"/>
        <v>0</v>
      </c>
      <c r="AR338" t="b">
        <f t="shared" si="499"/>
        <v>0</v>
      </c>
      <c r="AS338" t="b">
        <f t="shared" si="500"/>
        <v>0</v>
      </c>
      <c r="AT338" t="b">
        <f t="shared" si="501"/>
        <v>0</v>
      </c>
      <c r="AU338" t="b">
        <f t="shared" si="502"/>
        <v>0</v>
      </c>
      <c r="AV338" t="b">
        <f t="shared" si="503"/>
        <v>0</v>
      </c>
      <c r="AW338" t="b">
        <f t="shared" si="504"/>
        <v>0</v>
      </c>
      <c r="AX338" t="b">
        <f t="shared" si="505"/>
        <v>0</v>
      </c>
      <c r="AY338" t="b">
        <f t="shared" si="506"/>
        <v>0</v>
      </c>
      <c r="AZ338" t="b">
        <f t="shared" si="507"/>
        <v>0</v>
      </c>
      <c r="BA338" t="b">
        <f t="shared" si="508"/>
        <v>0</v>
      </c>
      <c r="BB338" t="b">
        <f t="shared" si="509"/>
        <v>0</v>
      </c>
      <c r="BC338" t="b">
        <f t="shared" si="510"/>
        <v>0</v>
      </c>
      <c r="BD338" t="b">
        <f t="shared" si="511"/>
        <v>0</v>
      </c>
      <c r="BE338" t="b">
        <f t="shared" si="512"/>
        <v>0</v>
      </c>
      <c r="BF338" t="b">
        <f t="shared" si="513"/>
        <v>0</v>
      </c>
      <c r="BG338" t="b">
        <f t="shared" si="514"/>
        <v>0</v>
      </c>
      <c r="BH338" t="b">
        <f t="shared" si="515"/>
        <v>0</v>
      </c>
      <c r="BI338" t="b">
        <f t="shared" si="516"/>
        <v>0</v>
      </c>
      <c r="BJ338" t="b">
        <f t="shared" si="517"/>
        <v>0</v>
      </c>
      <c r="BK338" t="b">
        <f t="shared" si="518"/>
        <v>0</v>
      </c>
      <c r="BL338" t="b">
        <f t="shared" si="519"/>
        <v>1</v>
      </c>
      <c r="BM338" t="b">
        <f t="shared" si="520"/>
        <v>0</v>
      </c>
      <c r="BN338" t="b">
        <f t="shared" si="521"/>
        <v>0</v>
      </c>
      <c r="BO338" t="b">
        <f t="shared" si="522"/>
        <v>0</v>
      </c>
      <c r="BP338" t="b">
        <f t="shared" si="523"/>
        <v>0</v>
      </c>
      <c r="BQ338" t="b">
        <f t="shared" si="524"/>
        <v>1</v>
      </c>
      <c r="BR338" t="b">
        <f t="shared" si="525"/>
        <v>0</v>
      </c>
      <c r="BS338" t="b">
        <f t="shared" si="526"/>
        <v>0</v>
      </c>
      <c r="BT338" t="b">
        <f t="shared" si="527"/>
        <v>0</v>
      </c>
      <c r="BU338" t="b">
        <f t="shared" si="528"/>
        <v>0</v>
      </c>
      <c r="BV338" t="b">
        <f t="shared" si="529"/>
        <v>0</v>
      </c>
      <c r="BW338" t="b">
        <f t="shared" si="530"/>
        <v>0</v>
      </c>
      <c r="BX338" t="b">
        <f t="shared" si="531"/>
        <v>0</v>
      </c>
      <c r="BY338" t="b">
        <f t="shared" si="532"/>
        <v>0</v>
      </c>
      <c r="BZ338" t="b">
        <f t="shared" si="533"/>
        <v>0</v>
      </c>
      <c r="CA338" t="b">
        <f t="shared" si="534"/>
        <v>0</v>
      </c>
      <c r="CB338" t="b">
        <f t="shared" si="535"/>
        <v>0</v>
      </c>
      <c r="CC338" t="b">
        <f t="shared" si="536"/>
        <v>0</v>
      </c>
      <c r="CD338" t="b">
        <f t="shared" si="537"/>
        <v>0</v>
      </c>
      <c r="CE338" t="b">
        <f t="shared" si="538"/>
        <v>0</v>
      </c>
      <c r="CF338" t="b">
        <f t="shared" si="539"/>
        <v>0</v>
      </c>
      <c r="CG338" t="b">
        <f t="shared" si="540"/>
        <v>1</v>
      </c>
      <c r="CH338" t="b">
        <f t="shared" si="541"/>
        <v>0</v>
      </c>
      <c r="CI338" t="b">
        <f t="shared" si="542"/>
        <v>0</v>
      </c>
      <c r="CJ338" t="b">
        <f t="shared" si="543"/>
        <v>0</v>
      </c>
      <c r="CK338" t="b">
        <f t="shared" si="544"/>
        <v>0</v>
      </c>
      <c r="CL338" t="b">
        <f t="shared" si="545"/>
        <v>0</v>
      </c>
      <c r="CM338" t="b">
        <f t="shared" si="546"/>
        <v>0</v>
      </c>
      <c r="CN338" t="b">
        <f t="shared" si="547"/>
        <v>0</v>
      </c>
      <c r="CO338" t="b">
        <f t="shared" si="548"/>
        <v>0</v>
      </c>
      <c r="CP338" t="b">
        <f t="shared" si="549"/>
        <v>0</v>
      </c>
      <c r="CQ338" t="b">
        <f t="shared" si="550"/>
        <v>0</v>
      </c>
      <c r="CR338" t="b">
        <f t="shared" si="551"/>
        <v>0</v>
      </c>
      <c r="CS338" t="b">
        <f t="shared" si="552"/>
        <v>0</v>
      </c>
      <c r="CT338" t="b">
        <f t="shared" si="553"/>
        <v>0</v>
      </c>
      <c r="CU338" t="b">
        <f t="shared" si="554"/>
        <v>0</v>
      </c>
      <c r="CV338" t="b">
        <f t="shared" si="555"/>
        <v>0</v>
      </c>
      <c r="CW338" t="b">
        <f t="shared" si="556"/>
        <v>0</v>
      </c>
      <c r="CX338" t="b">
        <f t="shared" si="557"/>
        <v>0</v>
      </c>
      <c r="CY338" t="b">
        <f t="shared" si="558"/>
        <v>0</v>
      </c>
      <c r="CZ338" t="b">
        <f t="shared" si="559"/>
        <v>0</v>
      </c>
      <c r="DA338" t="b">
        <f t="shared" si="560"/>
        <v>0</v>
      </c>
      <c r="DB338" t="b">
        <f t="shared" si="561"/>
        <v>0</v>
      </c>
      <c r="DC338" t="b">
        <f t="shared" si="562"/>
        <v>0</v>
      </c>
      <c r="DD338" t="b">
        <f t="shared" si="563"/>
        <v>0</v>
      </c>
    </row>
    <row r="339" spans="1:108">
      <c r="A339" t="s">
        <v>1251</v>
      </c>
      <c r="C339" t="s">
        <v>1252</v>
      </c>
      <c r="E339" t="s">
        <v>1082</v>
      </c>
      <c r="F339" t="s">
        <v>1041</v>
      </c>
      <c r="G339" t="s">
        <v>970</v>
      </c>
      <c r="H339" t="s">
        <v>7428</v>
      </c>
      <c r="I339" t="s">
        <v>7418</v>
      </c>
      <c r="J339" t="s">
        <v>108</v>
      </c>
      <c r="K339" t="s">
        <v>109</v>
      </c>
      <c r="L339" t="s">
        <v>6493</v>
      </c>
      <c r="M339" t="s">
        <v>6079</v>
      </c>
      <c r="N339" t="s">
        <v>1253</v>
      </c>
      <c r="O339" t="b">
        <f t="shared" si="470"/>
        <v>1</v>
      </c>
      <c r="P339" t="b">
        <f t="shared" si="471"/>
        <v>1</v>
      </c>
      <c r="Q339" t="b">
        <f t="shared" si="472"/>
        <v>0</v>
      </c>
      <c r="R339" t="b">
        <f t="shared" si="473"/>
        <v>1</v>
      </c>
      <c r="S339" t="b">
        <f t="shared" si="474"/>
        <v>1</v>
      </c>
      <c r="T339" t="b">
        <f t="shared" si="475"/>
        <v>0</v>
      </c>
      <c r="U339" t="b">
        <f t="shared" si="476"/>
        <v>0</v>
      </c>
      <c r="V339" t="b">
        <f t="shared" si="477"/>
        <v>1</v>
      </c>
      <c r="W339" t="b">
        <f t="shared" si="478"/>
        <v>0</v>
      </c>
      <c r="X339" t="b">
        <f t="shared" si="479"/>
        <v>1</v>
      </c>
      <c r="Y339" t="b">
        <f t="shared" si="480"/>
        <v>1</v>
      </c>
      <c r="Z339" t="b">
        <f t="shared" si="481"/>
        <v>0</v>
      </c>
      <c r="AA339" t="b">
        <f t="shared" si="482"/>
        <v>1</v>
      </c>
      <c r="AB339" t="b">
        <f t="shared" si="483"/>
        <v>0</v>
      </c>
      <c r="AC339" t="b">
        <f t="shared" si="484"/>
        <v>0</v>
      </c>
      <c r="AD339" t="b">
        <f t="shared" si="485"/>
        <v>0</v>
      </c>
      <c r="AE339" t="b">
        <f t="shared" si="486"/>
        <v>0</v>
      </c>
      <c r="AF339" t="b">
        <f t="shared" si="487"/>
        <v>0</v>
      </c>
      <c r="AG339" t="b">
        <f t="shared" si="488"/>
        <v>0</v>
      </c>
      <c r="AH339" t="b">
        <f t="shared" si="489"/>
        <v>0</v>
      </c>
      <c r="AI339" t="b">
        <f t="shared" si="490"/>
        <v>0</v>
      </c>
      <c r="AJ339" t="b">
        <f t="shared" si="491"/>
        <v>0</v>
      </c>
      <c r="AK339" t="b">
        <f t="shared" si="492"/>
        <v>0</v>
      </c>
      <c r="AL339" t="b">
        <f t="shared" si="493"/>
        <v>0</v>
      </c>
      <c r="AM339" t="b">
        <f t="shared" si="494"/>
        <v>0</v>
      </c>
      <c r="AN339" t="b">
        <f t="shared" si="495"/>
        <v>1</v>
      </c>
      <c r="AO339" t="b">
        <f t="shared" si="496"/>
        <v>0</v>
      </c>
      <c r="AP339" t="b">
        <f t="shared" si="497"/>
        <v>0</v>
      </c>
      <c r="AQ339" t="b">
        <f t="shared" si="498"/>
        <v>0</v>
      </c>
      <c r="AR339" t="b">
        <f t="shared" si="499"/>
        <v>0</v>
      </c>
      <c r="AS339" t="b">
        <f t="shared" si="500"/>
        <v>0</v>
      </c>
      <c r="AT339" t="b">
        <f t="shared" si="501"/>
        <v>1</v>
      </c>
      <c r="AU339" t="b">
        <f t="shared" si="502"/>
        <v>0</v>
      </c>
      <c r="AV339" t="b">
        <f t="shared" si="503"/>
        <v>1</v>
      </c>
      <c r="AW339" t="b">
        <f t="shared" si="504"/>
        <v>0</v>
      </c>
      <c r="AX339" t="b">
        <f t="shared" si="505"/>
        <v>0</v>
      </c>
      <c r="AY339" t="b">
        <f t="shared" si="506"/>
        <v>0</v>
      </c>
      <c r="AZ339" t="b">
        <f t="shared" si="507"/>
        <v>0</v>
      </c>
      <c r="BA339" t="b">
        <f t="shared" si="508"/>
        <v>0</v>
      </c>
      <c r="BB339" t="b">
        <f t="shared" si="509"/>
        <v>0</v>
      </c>
      <c r="BC339" t="b">
        <f t="shared" si="510"/>
        <v>1</v>
      </c>
      <c r="BD339" t="b">
        <f t="shared" si="511"/>
        <v>0</v>
      </c>
      <c r="BE339" t="b">
        <f t="shared" si="512"/>
        <v>0</v>
      </c>
      <c r="BF339" t="b">
        <f t="shared" si="513"/>
        <v>1</v>
      </c>
      <c r="BG339" t="b">
        <f t="shared" si="514"/>
        <v>0</v>
      </c>
      <c r="BH339" t="b">
        <f t="shared" si="515"/>
        <v>0</v>
      </c>
      <c r="BI339" t="b">
        <f t="shared" si="516"/>
        <v>0</v>
      </c>
      <c r="BJ339" t="b">
        <f t="shared" si="517"/>
        <v>0</v>
      </c>
      <c r="BK339" t="b">
        <f t="shared" si="518"/>
        <v>0</v>
      </c>
      <c r="BL339" t="b">
        <f t="shared" si="519"/>
        <v>1</v>
      </c>
      <c r="BM339" t="b">
        <f t="shared" si="520"/>
        <v>0</v>
      </c>
      <c r="BN339" t="b">
        <f t="shared" si="521"/>
        <v>0</v>
      </c>
      <c r="BO339" t="b">
        <f t="shared" si="522"/>
        <v>0</v>
      </c>
      <c r="BP339" t="b">
        <f t="shared" si="523"/>
        <v>0</v>
      </c>
      <c r="BQ339" t="b">
        <f t="shared" si="524"/>
        <v>0</v>
      </c>
      <c r="BR339" t="b">
        <f t="shared" si="525"/>
        <v>0</v>
      </c>
      <c r="BS339" t="b">
        <f t="shared" si="526"/>
        <v>0</v>
      </c>
      <c r="BT339" t="b">
        <f t="shared" si="527"/>
        <v>0</v>
      </c>
      <c r="BU339" t="b">
        <f t="shared" si="528"/>
        <v>0</v>
      </c>
      <c r="BV339" t="b">
        <f t="shared" si="529"/>
        <v>0</v>
      </c>
      <c r="BW339" t="b">
        <f t="shared" si="530"/>
        <v>0</v>
      </c>
      <c r="BX339" t="b">
        <f t="shared" si="531"/>
        <v>0</v>
      </c>
      <c r="BY339" t="b">
        <f t="shared" si="532"/>
        <v>0</v>
      </c>
      <c r="BZ339" t="b">
        <f t="shared" si="533"/>
        <v>0</v>
      </c>
      <c r="CA339" t="b">
        <f t="shared" si="534"/>
        <v>1</v>
      </c>
      <c r="CB339" t="b">
        <f t="shared" si="535"/>
        <v>0</v>
      </c>
      <c r="CC339" t="b">
        <f t="shared" si="536"/>
        <v>0</v>
      </c>
      <c r="CD339" t="b">
        <f t="shared" si="537"/>
        <v>0</v>
      </c>
      <c r="CE339" t="b">
        <f t="shared" si="538"/>
        <v>0</v>
      </c>
      <c r="CF339" t="b">
        <f t="shared" si="539"/>
        <v>0</v>
      </c>
      <c r="CG339" t="b">
        <f t="shared" si="540"/>
        <v>0</v>
      </c>
      <c r="CH339" t="b">
        <f t="shared" si="541"/>
        <v>0</v>
      </c>
      <c r="CI339" t="b">
        <f t="shared" si="542"/>
        <v>0</v>
      </c>
      <c r="CJ339" t="b">
        <f t="shared" si="543"/>
        <v>0</v>
      </c>
      <c r="CK339" t="b">
        <f t="shared" si="544"/>
        <v>0</v>
      </c>
      <c r="CL339" t="b">
        <f t="shared" si="545"/>
        <v>0</v>
      </c>
      <c r="CM339" t="b">
        <f t="shared" si="546"/>
        <v>0</v>
      </c>
      <c r="CN339" t="b">
        <f t="shared" si="547"/>
        <v>0</v>
      </c>
      <c r="CO339" t="b">
        <f t="shared" si="548"/>
        <v>1</v>
      </c>
      <c r="CP339" t="b">
        <f t="shared" si="549"/>
        <v>0</v>
      </c>
      <c r="CQ339" t="b">
        <f t="shared" si="550"/>
        <v>0</v>
      </c>
      <c r="CR339" t="b">
        <f t="shared" si="551"/>
        <v>0</v>
      </c>
      <c r="CS339" t="b">
        <f t="shared" si="552"/>
        <v>0</v>
      </c>
      <c r="CT339" t="b">
        <f t="shared" si="553"/>
        <v>0</v>
      </c>
      <c r="CU339" t="b">
        <f t="shared" si="554"/>
        <v>0</v>
      </c>
      <c r="CV339" t="b">
        <f t="shared" si="555"/>
        <v>0</v>
      </c>
      <c r="CW339" t="b">
        <f t="shared" si="556"/>
        <v>0</v>
      </c>
      <c r="CX339" t="b">
        <f t="shared" si="557"/>
        <v>0</v>
      </c>
      <c r="CY339" t="b">
        <f t="shared" si="558"/>
        <v>0</v>
      </c>
      <c r="CZ339" t="b">
        <f t="shared" si="559"/>
        <v>0</v>
      </c>
      <c r="DA339" t="b">
        <f t="shared" si="560"/>
        <v>0</v>
      </c>
      <c r="DB339" t="b">
        <f t="shared" si="561"/>
        <v>0</v>
      </c>
      <c r="DC339" t="b">
        <f t="shared" si="562"/>
        <v>0</v>
      </c>
      <c r="DD339" t="b">
        <f t="shared" si="563"/>
        <v>0</v>
      </c>
    </row>
    <row r="340" spans="1:108">
      <c r="A340" s="4" t="s">
        <v>1365</v>
      </c>
      <c r="B340" t="s">
        <v>7380</v>
      </c>
      <c r="C340" t="s">
        <v>1366</v>
      </c>
      <c r="D340" s="4"/>
      <c r="E340" s="4" t="s">
        <v>1082</v>
      </c>
      <c r="F340" t="s">
        <v>1041</v>
      </c>
      <c r="G340" t="s">
        <v>970</v>
      </c>
      <c r="H340" t="s">
        <v>7428</v>
      </c>
      <c r="I340" t="s">
        <v>7418</v>
      </c>
      <c r="J340" s="4" t="s">
        <v>143</v>
      </c>
      <c r="K340" s="4" t="s">
        <v>143</v>
      </c>
      <c r="L340" s="4" t="s">
        <v>6535</v>
      </c>
      <c r="M340" t="s">
        <v>6079</v>
      </c>
      <c r="N340" s="4" t="s">
        <v>1367</v>
      </c>
      <c r="O340" s="4" t="b">
        <f t="shared" si="470"/>
        <v>1</v>
      </c>
      <c r="P340" s="4" t="b">
        <f t="shared" si="471"/>
        <v>1</v>
      </c>
      <c r="Q340" s="4" t="b">
        <f t="shared" si="472"/>
        <v>1</v>
      </c>
      <c r="R340" s="4" t="b">
        <f t="shared" si="473"/>
        <v>1</v>
      </c>
      <c r="S340" s="4" t="b">
        <f t="shared" si="474"/>
        <v>1</v>
      </c>
      <c r="T340" s="4" t="b">
        <f t="shared" si="475"/>
        <v>1</v>
      </c>
      <c r="U340" s="4" t="b">
        <f t="shared" si="476"/>
        <v>1</v>
      </c>
      <c r="V340" s="4" t="b">
        <f t="shared" si="477"/>
        <v>1</v>
      </c>
      <c r="W340" s="4" t="b">
        <f t="shared" si="478"/>
        <v>1</v>
      </c>
      <c r="X340" s="4" t="b">
        <f t="shared" si="479"/>
        <v>1</v>
      </c>
      <c r="Y340" s="4" t="b">
        <f t="shared" si="480"/>
        <v>1</v>
      </c>
      <c r="Z340" s="4" t="b">
        <f t="shared" si="481"/>
        <v>0</v>
      </c>
      <c r="AA340" s="4" t="b">
        <f t="shared" si="482"/>
        <v>0</v>
      </c>
      <c r="AB340" s="4" t="b">
        <f t="shared" si="483"/>
        <v>0</v>
      </c>
      <c r="AC340" s="4" t="b">
        <f t="shared" si="484"/>
        <v>0</v>
      </c>
      <c r="AD340" s="4" t="b">
        <f t="shared" si="485"/>
        <v>0</v>
      </c>
      <c r="AE340" s="4" t="b">
        <f t="shared" si="486"/>
        <v>0</v>
      </c>
      <c r="AF340" s="4" t="b">
        <f t="shared" si="487"/>
        <v>0</v>
      </c>
      <c r="AG340" s="4" t="b">
        <f t="shared" si="488"/>
        <v>0</v>
      </c>
      <c r="AH340" s="4" t="b">
        <f t="shared" si="489"/>
        <v>0</v>
      </c>
      <c r="AI340" s="4" t="b">
        <f t="shared" si="490"/>
        <v>1</v>
      </c>
      <c r="AJ340" s="4" t="b">
        <f t="shared" si="491"/>
        <v>0</v>
      </c>
      <c r="AK340" s="4" t="b">
        <f t="shared" si="492"/>
        <v>0</v>
      </c>
      <c r="AL340" s="4" t="b">
        <f t="shared" si="493"/>
        <v>0</v>
      </c>
      <c r="AM340" s="4" t="b">
        <f t="shared" si="494"/>
        <v>0</v>
      </c>
      <c r="AN340" s="4" t="b">
        <f t="shared" si="495"/>
        <v>0</v>
      </c>
      <c r="AO340" s="4" t="b">
        <f t="shared" si="496"/>
        <v>0</v>
      </c>
      <c r="AP340" s="4" t="b">
        <f t="shared" si="497"/>
        <v>0</v>
      </c>
      <c r="AQ340" s="4" t="b">
        <f t="shared" si="498"/>
        <v>1</v>
      </c>
      <c r="AR340" s="4" t="b">
        <f t="shared" si="499"/>
        <v>0</v>
      </c>
      <c r="AS340" s="4" t="b">
        <f t="shared" si="500"/>
        <v>0</v>
      </c>
      <c r="AT340" s="4" t="b">
        <f t="shared" si="501"/>
        <v>1</v>
      </c>
      <c r="AU340" s="4" t="b">
        <f t="shared" si="502"/>
        <v>0</v>
      </c>
      <c r="AV340" s="4" t="b">
        <f t="shared" si="503"/>
        <v>0</v>
      </c>
      <c r="AW340" s="4" t="b">
        <f t="shared" si="504"/>
        <v>0</v>
      </c>
      <c r="AX340" s="4" t="b">
        <f t="shared" si="505"/>
        <v>0</v>
      </c>
      <c r="AY340" s="4" t="b">
        <f t="shared" si="506"/>
        <v>0</v>
      </c>
      <c r="AZ340" s="4" t="b">
        <f t="shared" si="507"/>
        <v>1</v>
      </c>
      <c r="BA340" s="4" t="b">
        <f t="shared" si="508"/>
        <v>0</v>
      </c>
      <c r="BB340" s="4" t="b">
        <f t="shared" si="509"/>
        <v>0</v>
      </c>
      <c r="BC340" s="4" t="b">
        <f t="shared" si="510"/>
        <v>0</v>
      </c>
      <c r="BD340" s="4" t="b">
        <f t="shared" si="511"/>
        <v>1</v>
      </c>
      <c r="BE340" s="4" t="b">
        <f t="shared" si="512"/>
        <v>0</v>
      </c>
      <c r="BF340" s="4" t="b">
        <f t="shared" si="513"/>
        <v>0</v>
      </c>
      <c r="BG340" s="4" t="b">
        <f t="shared" si="514"/>
        <v>0</v>
      </c>
      <c r="BH340" s="4" t="b">
        <f t="shared" si="515"/>
        <v>1</v>
      </c>
      <c r="BI340" s="4" t="b">
        <f t="shared" si="516"/>
        <v>0</v>
      </c>
      <c r="BJ340" s="4" t="b">
        <f t="shared" si="517"/>
        <v>0</v>
      </c>
      <c r="BK340" s="4" t="b">
        <f t="shared" si="518"/>
        <v>0</v>
      </c>
      <c r="BL340" s="4" t="b">
        <f t="shared" si="519"/>
        <v>1</v>
      </c>
      <c r="BM340" s="4" t="b">
        <f t="shared" si="520"/>
        <v>0</v>
      </c>
      <c r="BN340" s="4" t="b">
        <f t="shared" si="521"/>
        <v>0</v>
      </c>
      <c r="BO340" s="4" t="b">
        <f t="shared" si="522"/>
        <v>0</v>
      </c>
      <c r="BP340" s="4" t="b">
        <f t="shared" si="523"/>
        <v>0</v>
      </c>
      <c r="BQ340" s="4" t="b">
        <f t="shared" si="524"/>
        <v>0</v>
      </c>
      <c r="BR340" s="4" t="b">
        <f t="shared" si="525"/>
        <v>0</v>
      </c>
      <c r="BS340" s="4" t="b">
        <f t="shared" si="526"/>
        <v>1</v>
      </c>
      <c r="BT340" s="4" t="b">
        <f t="shared" si="527"/>
        <v>0</v>
      </c>
      <c r="BU340" s="4" t="b">
        <f t="shared" si="528"/>
        <v>1</v>
      </c>
      <c r="BV340" s="4" t="b">
        <f t="shared" si="529"/>
        <v>0</v>
      </c>
      <c r="BW340" s="4" t="b">
        <f t="shared" si="530"/>
        <v>0</v>
      </c>
      <c r="BX340" s="4" t="b">
        <f t="shared" si="531"/>
        <v>0</v>
      </c>
      <c r="BY340" s="4" t="b">
        <f t="shared" si="532"/>
        <v>0</v>
      </c>
      <c r="BZ340" s="4" t="b">
        <f t="shared" si="533"/>
        <v>0</v>
      </c>
      <c r="CA340" s="4" t="b">
        <f t="shared" si="534"/>
        <v>0</v>
      </c>
      <c r="CB340" s="4" t="b">
        <f t="shared" si="535"/>
        <v>1</v>
      </c>
      <c r="CC340" s="4" t="b">
        <f t="shared" si="536"/>
        <v>1</v>
      </c>
      <c r="CD340" s="4" t="b">
        <f t="shared" si="537"/>
        <v>0</v>
      </c>
      <c r="CE340" s="4" t="b">
        <f t="shared" si="538"/>
        <v>0</v>
      </c>
      <c r="CF340" s="4" t="b">
        <f t="shared" si="539"/>
        <v>0</v>
      </c>
      <c r="CG340" s="4" t="b">
        <f t="shared" si="540"/>
        <v>1</v>
      </c>
      <c r="CH340" s="4" t="b">
        <f t="shared" si="541"/>
        <v>0</v>
      </c>
      <c r="CI340" s="4" t="b">
        <f t="shared" si="542"/>
        <v>0</v>
      </c>
      <c r="CJ340" s="4" t="b">
        <f t="shared" si="543"/>
        <v>0</v>
      </c>
      <c r="CK340" s="4" t="b">
        <f t="shared" si="544"/>
        <v>0</v>
      </c>
      <c r="CL340" s="4" t="b">
        <f t="shared" si="545"/>
        <v>0</v>
      </c>
      <c r="CM340" s="4" t="b">
        <f t="shared" si="546"/>
        <v>0</v>
      </c>
      <c r="CN340" s="4" t="b">
        <f t="shared" si="547"/>
        <v>0</v>
      </c>
      <c r="CO340" s="4" t="b">
        <f t="shared" si="548"/>
        <v>0</v>
      </c>
      <c r="CP340" s="4" t="b">
        <f t="shared" si="549"/>
        <v>0</v>
      </c>
      <c r="CQ340" s="4" t="b">
        <f t="shared" si="550"/>
        <v>0</v>
      </c>
      <c r="CR340" s="4" t="b">
        <f t="shared" si="551"/>
        <v>0</v>
      </c>
      <c r="CS340" s="4" t="b">
        <f t="shared" si="552"/>
        <v>0</v>
      </c>
      <c r="CT340" s="4" t="b">
        <f t="shared" si="553"/>
        <v>0</v>
      </c>
      <c r="CU340" s="4" t="b">
        <f t="shared" si="554"/>
        <v>0</v>
      </c>
      <c r="CV340" s="4" t="b">
        <f t="shared" si="555"/>
        <v>0</v>
      </c>
      <c r="CW340" s="4" t="b">
        <f t="shared" si="556"/>
        <v>0</v>
      </c>
      <c r="CX340" s="4" t="b">
        <f t="shared" si="557"/>
        <v>0</v>
      </c>
      <c r="CY340" s="4" t="b">
        <f t="shared" si="558"/>
        <v>0</v>
      </c>
      <c r="CZ340" s="4" t="b">
        <f t="shared" si="559"/>
        <v>1</v>
      </c>
      <c r="DA340" s="4" t="b">
        <f t="shared" si="560"/>
        <v>0</v>
      </c>
      <c r="DB340" s="4" t="b">
        <f t="shared" si="561"/>
        <v>0</v>
      </c>
      <c r="DC340" s="4" t="b">
        <f t="shared" si="562"/>
        <v>0</v>
      </c>
      <c r="DD340" s="4" t="b">
        <f t="shared" si="563"/>
        <v>0</v>
      </c>
    </row>
    <row r="341" spans="1:108">
      <c r="A341" s="4" t="s">
        <v>1368</v>
      </c>
      <c r="B341" t="s">
        <v>1366</v>
      </c>
      <c r="C341" t="s">
        <v>1366</v>
      </c>
      <c r="E341" t="s">
        <v>1082</v>
      </c>
      <c r="F341" t="s">
        <v>1041</v>
      </c>
      <c r="G341" t="s">
        <v>970</v>
      </c>
      <c r="H341" t="s">
        <v>7428</v>
      </c>
      <c r="I341" t="s">
        <v>7418</v>
      </c>
      <c r="J341" s="4" t="s">
        <v>183</v>
      </c>
      <c r="K341" t="s">
        <v>183</v>
      </c>
      <c r="L341" t="s">
        <v>6536</v>
      </c>
      <c r="M341" t="s">
        <v>6079</v>
      </c>
      <c r="N341" t="s">
        <v>1369</v>
      </c>
      <c r="O341" t="b">
        <f t="shared" si="470"/>
        <v>1</v>
      </c>
      <c r="P341" t="b">
        <f t="shared" si="471"/>
        <v>0</v>
      </c>
      <c r="Q341" t="b">
        <f t="shared" si="472"/>
        <v>1</v>
      </c>
      <c r="R341" t="b">
        <f t="shared" si="473"/>
        <v>0</v>
      </c>
      <c r="S341" t="b">
        <f t="shared" si="474"/>
        <v>1</v>
      </c>
      <c r="T341" t="b">
        <f t="shared" si="475"/>
        <v>0</v>
      </c>
      <c r="U341" t="b">
        <f t="shared" si="476"/>
        <v>1</v>
      </c>
      <c r="V341" t="b">
        <f t="shared" si="477"/>
        <v>0</v>
      </c>
      <c r="W341" t="b">
        <f t="shared" si="478"/>
        <v>0</v>
      </c>
      <c r="X341" t="b">
        <f t="shared" si="479"/>
        <v>0</v>
      </c>
      <c r="Y341" t="b">
        <f t="shared" si="480"/>
        <v>0</v>
      </c>
      <c r="Z341" t="b">
        <f t="shared" si="481"/>
        <v>0</v>
      </c>
      <c r="AA341" t="b">
        <f t="shared" si="482"/>
        <v>0</v>
      </c>
      <c r="AB341" t="b">
        <f t="shared" si="483"/>
        <v>0</v>
      </c>
      <c r="AC341" t="b">
        <f t="shared" si="484"/>
        <v>0</v>
      </c>
      <c r="AD341" t="b">
        <f t="shared" si="485"/>
        <v>0</v>
      </c>
      <c r="AE341" t="b">
        <f t="shared" si="486"/>
        <v>0</v>
      </c>
      <c r="AF341" t="b">
        <f t="shared" si="487"/>
        <v>0</v>
      </c>
      <c r="AG341" t="b">
        <f t="shared" si="488"/>
        <v>0</v>
      </c>
      <c r="AH341" t="b">
        <f t="shared" si="489"/>
        <v>1</v>
      </c>
      <c r="AI341" t="b">
        <f t="shared" si="490"/>
        <v>0</v>
      </c>
      <c r="AJ341" t="b">
        <f t="shared" si="491"/>
        <v>0</v>
      </c>
      <c r="AK341" t="b">
        <f t="shared" si="492"/>
        <v>0</v>
      </c>
      <c r="AL341" t="b">
        <f t="shared" si="493"/>
        <v>0</v>
      </c>
      <c r="AM341" t="b">
        <f t="shared" si="494"/>
        <v>0</v>
      </c>
      <c r="AN341" t="b">
        <f t="shared" si="495"/>
        <v>0</v>
      </c>
      <c r="AO341" t="b">
        <f t="shared" si="496"/>
        <v>0</v>
      </c>
      <c r="AP341" t="b">
        <f t="shared" si="497"/>
        <v>0</v>
      </c>
      <c r="AQ341" t="b">
        <f t="shared" si="498"/>
        <v>0</v>
      </c>
      <c r="AR341" t="b">
        <f t="shared" si="499"/>
        <v>0</v>
      </c>
      <c r="AS341" t="b">
        <f t="shared" si="500"/>
        <v>0</v>
      </c>
      <c r="AT341" t="b">
        <f t="shared" si="501"/>
        <v>0</v>
      </c>
      <c r="AU341" t="b">
        <f t="shared" si="502"/>
        <v>0</v>
      </c>
      <c r="AV341" t="b">
        <f t="shared" si="503"/>
        <v>0</v>
      </c>
      <c r="AW341" t="b">
        <f t="shared" si="504"/>
        <v>0</v>
      </c>
      <c r="AX341" t="b">
        <f t="shared" si="505"/>
        <v>0</v>
      </c>
      <c r="AY341" t="b">
        <f t="shared" si="506"/>
        <v>0</v>
      </c>
      <c r="AZ341" t="b">
        <f t="shared" si="507"/>
        <v>0</v>
      </c>
      <c r="BA341" t="b">
        <f t="shared" si="508"/>
        <v>0</v>
      </c>
      <c r="BB341" t="b">
        <f t="shared" si="509"/>
        <v>0</v>
      </c>
      <c r="BC341" t="b">
        <f t="shared" si="510"/>
        <v>0</v>
      </c>
      <c r="BD341" t="b">
        <f t="shared" si="511"/>
        <v>0</v>
      </c>
      <c r="BE341" t="b">
        <f t="shared" si="512"/>
        <v>0</v>
      </c>
      <c r="BF341" t="b">
        <f t="shared" si="513"/>
        <v>0</v>
      </c>
      <c r="BG341" t="b">
        <f t="shared" si="514"/>
        <v>0</v>
      </c>
      <c r="BH341" t="b">
        <f t="shared" si="515"/>
        <v>0</v>
      </c>
      <c r="BI341" t="b">
        <f t="shared" si="516"/>
        <v>0</v>
      </c>
      <c r="BJ341" t="b">
        <f t="shared" si="517"/>
        <v>0</v>
      </c>
      <c r="BK341" t="b">
        <f t="shared" si="518"/>
        <v>0</v>
      </c>
      <c r="BL341" t="b">
        <f t="shared" si="519"/>
        <v>1</v>
      </c>
      <c r="BM341" t="b">
        <f t="shared" si="520"/>
        <v>0</v>
      </c>
      <c r="BN341" t="b">
        <f t="shared" si="521"/>
        <v>0</v>
      </c>
      <c r="BO341" t="b">
        <f t="shared" si="522"/>
        <v>0</v>
      </c>
      <c r="BP341" t="b">
        <f t="shared" si="523"/>
        <v>0</v>
      </c>
      <c r="BQ341" t="b">
        <f t="shared" si="524"/>
        <v>0</v>
      </c>
      <c r="BR341" t="b">
        <f t="shared" si="525"/>
        <v>0</v>
      </c>
      <c r="BS341" t="b">
        <f t="shared" si="526"/>
        <v>0</v>
      </c>
      <c r="BT341" t="b">
        <f t="shared" si="527"/>
        <v>0</v>
      </c>
      <c r="BU341" t="b">
        <f t="shared" si="528"/>
        <v>0</v>
      </c>
      <c r="BV341" t="b">
        <f t="shared" si="529"/>
        <v>0</v>
      </c>
      <c r="BW341" t="b">
        <f t="shared" si="530"/>
        <v>0</v>
      </c>
      <c r="BX341" t="b">
        <f t="shared" si="531"/>
        <v>0</v>
      </c>
      <c r="BY341" t="b">
        <f t="shared" si="532"/>
        <v>0</v>
      </c>
      <c r="BZ341" t="b">
        <f t="shared" si="533"/>
        <v>0</v>
      </c>
      <c r="CA341" t="b">
        <f t="shared" si="534"/>
        <v>0</v>
      </c>
      <c r="CB341" t="b">
        <f t="shared" si="535"/>
        <v>0</v>
      </c>
      <c r="CC341" t="b">
        <f t="shared" si="536"/>
        <v>0</v>
      </c>
      <c r="CD341" t="b">
        <f t="shared" si="537"/>
        <v>0</v>
      </c>
      <c r="CE341" t="b">
        <f t="shared" si="538"/>
        <v>0</v>
      </c>
      <c r="CF341" t="b">
        <f t="shared" si="539"/>
        <v>0</v>
      </c>
      <c r="CG341" t="b">
        <f t="shared" si="540"/>
        <v>0</v>
      </c>
      <c r="CH341" t="b">
        <f t="shared" si="541"/>
        <v>0</v>
      </c>
      <c r="CI341" t="b">
        <f t="shared" si="542"/>
        <v>0</v>
      </c>
      <c r="CJ341" t="b">
        <f t="shared" si="543"/>
        <v>0</v>
      </c>
      <c r="CK341" t="b">
        <f t="shared" si="544"/>
        <v>0</v>
      </c>
      <c r="CL341" t="b">
        <f t="shared" si="545"/>
        <v>0</v>
      </c>
      <c r="CM341" t="b">
        <f t="shared" si="546"/>
        <v>0</v>
      </c>
      <c r="CN341" t="b">
        <f t="shared" si="547"/>
        <v>0</v>
      </c>
      <c r="CO341" t="b">
        <f t="shared" si="548"/>
        <v>0</v>
      </c>
      <c r="CP341" t="b">
        <f t="shared" si="549"/>
        <v>0</v>
      </c>
      <c r="CQ341" t="b">
        <f t="shared" si="550"/>
        <v>0</v>
      </c>
      <c r="CR341" t="b">
        <f t="shared" si="551"/>
        <v>0</v>
      </c>
      <c r="CS341" t="b">
        <f t="shared" si="552"/>
        <v>0</v>
      </c>
      <c r="CT341" t="b">
        <f t="shared" si="553"/>
        <v>0</v>
      </c>
      <c r="CU341" t="b">
        <f t="shared" si="554"/>
        <v>0</v>
      </c>
      <c r="CV341" t="b">
        <f t="shared" si="555"/>
        <v>0</v>
      </c>
      <c r="CW341" t="b">
        <f t="shared" si="556"/>
        <v>0</v>
      </c>
      <c r="CX341" t="b">
        <f t="shared" si="557"/>
        <v>0</v>
      </c>
      <c r="CY341" t="b">
        <f t="shared" si="558"/>
        <v>0</v>
      </c>
      <c r="CZ341" t="b">
        <f t="shared" si="559"/>
        <v>0</v>
      </c>
      <c r="DA341" t="b">
        <f t="shared" si="560"/>
        <v>0</v>
      </c>
      <c r="DB341" t="b">
        <f t="shared" si="561"/>
        <v>0</v>
      </c>
      <c r="DC341" t="b">
        <f t="shared" si="562"/>
        <v>0</v>
      </c>
      <c r="DD341" t="b">
        <f t="shared" si="563"/>
        <v>0</v>
      </c>
    </row>
    <row r="342" spans="1:108">
      <c r="A342" t="s">
        <v>1403</v>
      </c>
      <c r="C342" t="s">
        <v>1404</v>
      </c>
      <c r="E342" t="s">
        <v>1082</v>
      </c>
      <c r="F342" t="s">
        <v>1041</v>
      </c>
      <c r="G342" t="s">
        <v>970</v>
      </c>
      <c r="H342" t="s">
        <v>7428</v>
      </c>
      <c r="I342" t="s">
        <v>7418</v>
      </c>
      <c r="J342" t="s">
        <v>119</v>
      </c>
      <c r="K342" t="s">
        <v>109</v>
      </c>
      <c r="L342" t="s">
        <v>6546</v>
      </c>
      <c r="M342" t="s">
        <v>6079</v>
      </c>
      <c r="N342" t="s">
        <v>1405</v>
      </c>
      <c r="O342" t="b">
        <f t="shared" si="470"/>
        <v>1</v>
      </c>
      <c r="P342" t="b">
        <f t="shared" si="471"/>
        <v>1</v>
      </c>
      <c r="Q342" t="b">
        <f t="shared" si="472"/>
        <v>0</v>
      </c>
      <c r="R342" t="b">
        <f t="shared" si="473"/>
        <v>0</v>
      </c>
      <c r="S342" t="b">
        <f t="shared" si="474"/>
        <v>1</v>
      </c>
      <c r="T342" t="b">
        <f t="shared" si="475"/>
        <v>1</v>
      </c>
      <c r="U342" t="b">
        <f t="shared" si="476"/>
        <v>0</v>
      </c>
      <c r="V342" t="b">
        <f t="shared" si="477"/>
        <v>1</v>
      </c>
      <c r="W342" t="b">
        <f t="shared" si="478"/>
        <v>0</v>
      </c>
      <c r="X342" t="b">
        <f t="shared" si="479"/>
        <v>0</v>
      </c>
      <c r="Y342" t="b">
        <f t="shared" si="480"/>
        <v>1</v>
      </c>
      <c r="Z342" t="b">
        <f t="shared" si="481"/>
        <v>1</v>
      </c>
      <c r="AA342" t="b">
        <f t="shared" si="482"/>
        <v>0</v>
      </c>
      <c r="AB342" t="b">
        <f t="shared" si="483"/>
        <v>1</v>
      </c>
      <c r="AC342" t="b">
        <f t="shared" si="484"/>
        <v>0</v>
      </c>
      <c r="AD342" t="b">
        <f t="shared" si="485"/>
        <v>0</v>
      </c>
      <c r="AE342" t="b">
        <f t="shared" si="486"/>
        <v>0</v>
      </c>
      <c r="AF342" t="b">
        <f t="shared" si="487"/>
        <v>0</v>
      </c>
      <c r="AG342" t="b">
        <f t="shared" si="488"/>
        <v>0</v>
      </c>
      <c r="AH342" t="b">
        <f t="shared" si="489"/>
        <v>0</v>
      </c>
      <c r="AI342" t="b">
        <f t="shared" si="490"/>
        <v>0</v>
      </c>
      <c r="AJ342" t="b">
        <f t="shared" si="491"/>
        <v>0</v>
      </c>
      <c r="AK342" t="b">
        <f t="shared" si="492"/>
        <v>0</v>
      </c>
      <c r="AL342" t="b">
        <f t="shared" si="493"/>
        <v>0</v>
      </c>
      <c r="AM342" t="b">
        <f t="shared" si="494"/>
        <v>1</v>
      </c>
      <c r="AN342" t="b">
        <f t="shared" si="495"/>
        <v>0</v>
      </c>
      <c r="AO342" t="b">
        <f t="shared" si="496"/>
        <v>0</v>
      </c>
      <c r="AP342" t="b">
        <f t="shared" si="497"/>
        <v>0</v>
      </c>
      <c r="AQ342" t="b">
        <f t="shared" si="498"/>
        <v>0</v>
      </c>
      <c r="AR342" t="b">
        <f t="shared" si="499"/>
        <v>0</v>
      </c>
      <c r="AS342" t="b">
        <f t="shared" si="500"/>
        <v>0</v>
      </c>
      <c r="AT342" t="b">
        <f t="shared" si="501"/>
        <v>0</v>
      </c>
      <c r="AU342" t="b">
        <f t="shared" si="502"/>
        <v>0</v>
      </c>
      <c r="AV342" t="b">
        <f t="shared" si="503"/>
        <v>0</v>
      </c>
      <c r="AW342" t="b">
        <f t="shared" si="504"/>
        <v>0</v>
      </c>
      <c r="AX342" t="b">
        <f t="shared" si="505"/>
        <v>0</v>
      </c>
      <c r="AY342" t="b">
        <f t="shared" si="506"/>
        <v>0</v>
      </c>
      <c r="AZ342" t="b">
        <f t="shared" si="507"/>
        <v>0</v>
      </c>
      <c r="BA342" t="b">
        <f t="shared" si="508"/>
        <v>0</v>
      </c>
      <c r="BB342" t="b">
        <f t="shared" si="509"/>
        <v>0</v>
      </c>
      <c r="BC342" t="b">
        <f t="shared" si="510"/>
        <v>0</v>
      </c>
      <c r="BD342" t="b">
        <f t="shared" si="511"/>
        <v>0</v>
      </c>
      <c r="BE342" t="b">
        <f t="shared" si="512"/>
        <v>0</v>
      </c>
      <c r="BF342" t="b">
        <f t="shared" si="513"/>
        <v>0</v>
      </c>
      <c r="BG342" t="b">
        <f t="shared" si="514"/>
        <v>0</v>
      </c>
      <c r="BH342" t="b">
        <f t="shared" si="515"/>
        <v>0</v>
      </c>
      <c r="BI342" t="b">
        <f t="shared" si="516"/>
        <v>0</v>
      </c>
      <c r="BJ342" t="b">
        <f t="shared" si="517"/>
        <v>1</v>
      </c>
      <c r="BK342" t="b">
        <f t="shared" si="518"/>
        <v>0</v>
      </c>
      <c r="BL342" t="b">
        <f t="shared" si="519"/>
        <v>0</v>
      </c>
      <c r="BM342" t="b">
        <f t="shared" si="520"/>
        <v>0</v>
      </c>
      <c r="BN342" t="b">
        <f t="shared" si="521"/>
        <v>0</v>
      </c>
      <c r="BO342" t="b">
        <f t="shared" si="522"/>
        <v>0</v>
      </c>
      <c r="BP342" t="b">
        <f t="shared" si="523"/>
        <v>0</v>
      </c>
      <c r="BQ342" t="b">
        <f t="shared" si="524"/>
        <v>0</v>
      </c>
      <c r="BR342" t="b">
        <f t="shared" si="525"/>
        <v>0</v>
      </c>
      <c r="BS342" t="b">
        <f t="shared" si="526"/>
        <v>0</v>
      </c>
      <c r="BT342" t="b">
        <f t="shared" si="527"/>
        <v>0</v>
      </c>
      <c r="BU342" t="b">
        <f t="shared" si="528"/>
        <v>0</v>
      </c>
      <c r="BV342" t="b">
        <f t="shared" si="529"/>
        <v>0</v>
      </c>
      <c r="BW342" t="b">
        <f t="shared" si="530"/>
        <v>0</v>
      </c>
      <c r="BX342" t="b">
        <f t="shared" si="531"/>
        <v>0</v>
      </c>
      <c r="BY342" t="b">
        <f t="shared" si="532"/>
        <v>0</v>
      </c>
      <c r="BZ342" t="b">
        <f t="shared" si="533"/>
        <v>0</v>
      </c>
      <c r="CA342" t="b">
        <f t="shared" si="534"/>
        <v>0</v>
      </c>
      <c r="CB342" t="b">
        <f t="shared" si="535"/>
        <v>0</v>
      </c>
      <c r="CC342" t="b">
        <f t="shared" si="536"/>
        <v>0</v>
      </c>
      <c r="CD342" t="b">
        <f t="shared" si="537"/>
        <v>0</v>
      </c>
      <c r="CE342" t="b">
        <f t="shared" si="538"/>
        <v>0</v>
      </c>
      <c r="CF342" t="b">
        <f t="shared" si="539"/>
        <v>0</v>
      </c>
      <c r="CG342" t="b">
        <f t="shared" si="540"/>
        <v>0</v>
      </c>
      <c r="CH342" t="b">
        <f t="shared" si="541"/>
        <v>0</v>
      </c>
      <c r="CI342" t="b">
        <f t="shared" si="542"/>
        <v>0</v>
      </c>
      <c r="CJ342" t="b">
        <f t="shared" si="543"/>
        <v>0</v>
      </c>
      <c r="CK342" t="b">
        <f t="shared" si="544"/>
        <v>0</v>
      </c>
      <c r="CL342" t="b">
        <f t="shared" si="545"/>
        <v>0</v>
      </c>
      <c r="CM342" t="b">
        <f t="shared" si="546"/>
        <v>0</v>
      </c>
      <c r="CN342" t="b">
        <f t="shared" si="547"/>
        <v>0</v>
      </c>
      <c r="CO342" t="b">
        <f t="shared" si="548"/>
        <v>0</v>
      </c>
      <c r="CP342" t="b">
        <f t="shared" si="549"/>
        <v>0</v>
      </c>
      <c r="CQ342" t="b">
        <f t="shared" si="550"/>
        <v>0</v>
      </c>
      <c r="CR342" t="b">
        <f t="shared" si="551"/>
        <v>0</v>
      </c>
      <c r="CS342" t="b">
        <f t="shared" si="552"/>
        <v>0</v>
      </c>
      <c r="CT342" t="b">
        <f t="shared" si="553"/>
        <v>0</v>
      </c>
      <c r="CU342" t="b">
        <f t="shared" si="554"/>
        <v>0</v>
      </c>
      <c r="CV342" t="b">
        <f t="shared" si="555"/>
        <v>0</v>
      </c>
      <c r="CW342" t="b">
        <f t="shared" si="556"/>
        <v>0</v>
      </c>
      <c r="CX342" t="b">
        <f t="shared" si="557"/>
        <v>0</v>
      </c>
      <c r="CY342" t="b">
        <f t="shared" si="558"/>
        <v>0</v>
      </c>
      <c r="CZ342" t="b">
        <f t="shared" si="559"/>
        <v>1</v>
      </c>
      <c r="DA342" t="b">
        <f t="shared" si="560"/>
        <v>0</v>
      </c>
      <c r="DB342" t="b">
        <f t="shared" si="561"/>
        <v>0</v>
      </c>
      <c r="DC342" t="b">
        <f t="shared" si="562"/>
        <v>0</v>
      </c>
      <c r="DD342" t="b">
        <f t="shared" si="563"/>
        <v>0</v>
      </c>
    </row>
    <row r="343" spans="1:108">
      <c r="A343" s="17" t="s">
        <v>1417</v>
      </c>
      <c r="B343" t="s">
        <v>1418</v>
      </c>
      <c r="C343" t="s">
        <v>1418</v>
      </c>
      <c r="E343" t="s">
        <v>1082</v>
      </c>
      <c r="F343" t="s">
        <v>1041</v>
      </c>
      <c r="G343" t="s">
        <v>970</v>
      </c>
      <c r="H343" t="s">
        <v>7428</v>
      </c>
      <c r="I343" t="s">
        <v>7418</v>
      </c>
      <c r="J343" t="s">
        <v>1168</v>
      </c>
      <c r="K343" t="s">
        <v>136</v>
      </c>
      <c r="L343" t="s">
        <v>390</v>
      </c>
      <c r="M343" t="s">
        <v>1419</v>
      </c>
      <c r="N343" t="s">
        <v>1420</v>
      </c>
      <c r="O343" t="b">
        <f t="shared" si="470"/>
        <v>0</v>
      </c>
      <c r="P343" t="b">
        <f t="shared" si="471"/>
        <v>0</v>
      </c>
      <c r="Q343" t="b">
        <f t="shared" si="472"/>
        <v>0</v>
      </c>
      <c r="R343" t="b">
        <f t="shared" si="473"/>
        <v>1</v>
      </c>
      <c r="S343" t="b">
        <f t="shared" si="474"/>
        <v>0</v>
      </c>
      <c r="T343" t="b">
        <f t="shared" si="475"/>
        <v>0</v>
      </c>
      <c r="U343" t="b">
        <f t="shared" si="476"/>
        <v>1</v>
      </c>
      <c r="V343" t="b">
        <f t="shared" si="477"/>
        <v>0</v>
      </c>
      <c r="W343" t="b">
        <f t="shared" si="478"/>
        <v>0</v>
      </c>
      <c r="X343" t="b">
        <f t="shared" si="479"/>
        <v>0</v>
      </c>
      <c r="Y343" t="b">
        <f t="shared" si="480"/>
        <v>1</v>
      </c>
      <c r="Z343" t="b">
        <f t="shared" si="481"/>
        <v>1</v>
      </c>
      <c r="AA343" t="b">
        <f t="shared" si="482"/>
        <v>0</v>
      </c>
      <c r="AB343" t="b">
        <f t="shared" si="483"/>
        <v>0</v>
      </c>
      <c r="AC343" t="b">
        <f t="shared" si="484"/>
        <v>0</v>
      </c>
      <c r="AD343" t="b">
        <f t="shared" si="485"/>
        <v>0</v>
      </c>
      <c r="AE343" t="b">
        <f t="shared" si="486"/>
        <v>0</v>
      </c>
      <c r="AF343" t="b">
        <f t="shared" si="487"/>
        <v>0</v>
      </c>
      <c r="AG343" t="b">
        <f t="shared" si="488"/>
        <v>0</v>
      </c>
      <c r="AH343" t="b">
        <f t="shared" si="489"/>
        <v>0</v>
      </c>
      <c r="AI343" t="b">
        <f t="shared" si="490"/>
        <v>0</v>
      </c>
      <c r="AJ343" t="b">
        <f t="shared" si="491"/>
        <v>0</v>
      </c>
      <c r="AK343" t="b">
        <f t="shared" si="492"/>
        <v>1</v>
      </c>
      <c r="AL343" t="b">
        <f t="shared" si="493"/>
        <v>0</v>
      </c>
      <c r="AM343" t="b">
        <f t="shared" si="494"/>
        <v>0</v>
      </c>
      <c r="AN343" t="b">
        <f t="shared" si="495"/>
        <v>1</v>
      </c>
      <c r="AO343" t="b">
        <f t="shared" si="496"/>
        <v>0</v>
      </c>
      <c r="AP343" t="b">
        <f t="shared" si="497"/>
        <v>0</v>
      </c>
      <c r="AQ343" t="b">
        <f t="shared" si="498"/>
        <v>0</v>
      </c>
      <c r="AR343" t="b">
        <f t="shared" si="499"/>
        <v>0</v>
      </c>
      <c r="AS343" t="b">
        <f t="shared" si="500"/>
        <v>0</v>
      </c>
      <c r="AT343" t="b">
        <f t="shared" si="501"/>
        <v>1</v>
      </c>
      <c r="AU343" t="b">
        <f t="shared" si="502"/>
        <v>0</v>
      </c>
      <c r="AV343" t="b">
        <f t="shared" si="503"/>
        <v>0</v>
      </c>
      <c r="AW343" t="b">
        <f t="shared" si="504"/>
        <v>0</v>
      </c>
      <c r="AX343" t="b">
        <f t="shared" si="505"/>
        <v>1</v>
      </c>
      <c r="AY343" t="b">
        <f t="shared" si="506"/>
        <v>0</v>
      </c>
      <c r="AZ343" t="b">
        <f t="shared" si="507"/>
        <v>0</v>
      </c>
      <c r="BA343" t="b">
        <f t="shared" si="508"/>
        <v>0</v>
      </c>
      <c r="BB343" t="b">
        <f t="shared" si="509"/>
        <v>0</v>
      </c>
      <c r="BC343" t="b">
        <f t="shared" si="510"/>
        <v>0</v>
      </c>
      <c r="BD343" t="b">
        <f t="shared" si="511"/>
        <v>0</v>
      </c>
      <c r="BE343" t="b">
        <f t="shared" si="512"/>
        <v>0</v>
      </c>
      <c r="BF343" t="b">
        <f t="shared" si="513"/>
        <v>0</v>
      </c>
      <c r="BG343" t="b">
        <f t="shared" si="514"/>
        <v>0</v>
      </c>
      <c r="BH343" t="b">
        <f t="shared" si="515"/>
        <v>0</v>
      </c>
      <c r="BI343" t="b">
        <f t="shared" si="516"/>
        <v>0</v>
      </c>
      <c r="BJ343" t="b">
        <f t="shared" si="517"/>
        <v>0</v>
      </c>
      <c r="BK343" t="b">
        <f t="shared" si="518"/>
        <v>0</v>
      </c>
      <c r="BL343" t="b">
        <f t="shared" si="519"/>
        <v>0</v>
      </c>
      <c r="BM343" t="b">
        <f t="shared" si="520"/>
        <v>0</v>
      </c>
      <c r="BN343" t="b">
        <f t="shared" si="521"/>
        <v>0</v>
      </c>
      <c r="BO343" t="b">
        <f t="shared" si="522"/>
        <v>0</v>
      </c>
      <c r="BP343" t="b">
        <f t="shared" si="523"/>
        <v>0</v>
      </c>
      <c r="BQ343" t="b">
        <f t="shared" si="524"/>
        <v>0</v>
      </c>
      <c r="BR343" t="b">
        <f t="shared" si="525"/>
        <v>0</v>
      </c>
      <c r="BS343" t="b">
        <f t="shared" si="526"/>
        <v>0</v>
      </c>
      <c r="BT343" t="b">
        <f t="shared" si="527"/>
        <v>0</v>
      </c>
      <c r="BU343" t="b">
        <f t="shared" si="528"/>
        <v>1</v>
      </c>
      <c r="BV343" t="b">
        <f t="shared" si="529"/>
        <v>0</v>
      </c>
      <c r="BW343" t="b">
        <f t="shared" si="530"/>
        <v>0</v>
      </c>
      <c r="BX343" t="b">
        <f t="shared" si="531"/>
        <v>0</v>
      </c>
      <c r="BY343" t="b">
        <f t="shared" si="532"/>
        <v>0</v>
      </c>
      <c r="BZ343" t="b">
        <f t="shared" si="533"/>
        <v>0</v>
      </c>
      <c r="CA343" t="b">
        <f t="shared" si="534"/>
        <v>0</v>
      </c>
      <c r="CB343" t="b">
        <f t="shared" si="535"/>
        <v>0</v>
      </c>
      <c r="CC343" t="b">
        <f t="shared" si="536"/>
        <v>0</v>
      </c>
      <c r="CD343" t="b">
        <f t="shared" si="537"/>
        <v>0</v>
      </c>
      <c r="CE343" t="b">
        <f t="shared" si="538"/>
        <v>0</v>
      </c>
      <c r="CF343" t="b">
        <f t="shared" si="539"/>
        <v>0</v>
      </c>
      <c r="CG343" t="b">
        <f t="shared" si="540"/>
        <v>0</v>
      </c>
      <c r="CH343" t="b">
        <f t="shared" si="541"/>
        <v>0</v>
      </c>
      <c r="CI343" t="b">
        <f t="shared" si="542"/>
        <v>0</v>
      </c>
      <c r="CJ343" t="b">
        <f t="shared" si="543"/>
        <v>0</v>
      </c>
      <c r="CK343" t="b">
        <f t="shared" si="544"/>
        <v>0</v>
      </c>
      <c r="CL343" t="b">
        <f t="shared" si="545"/>
        <v>1</v>
      </c>
      <c r="CM343" t="b">
        <f t="shared" si="546"/>
        <v>0</v>
      </c>
      <c r="CN343" t="b">
        <f t="shared" si="547"/>
        <v>0</v>
      </c>
      <c r="CO343" t="b">
        <f t="shared" si="548"/>
        <v>0</v>
      </c>
      <c r="CP343" t="b">
        <f t="shared" si="549"/>
        <v>0</v>
      </c>
      <c r="CQ343" t="b">
        <f t="shared" si="550"/>
        <v>0</v>
      </c>
      <c r="CR343" t="b">
        <f t="shared" si="551"/>
        <v>0</v>
      </c>
      <c r="CS343" t="b">
        <f t="shared" si="552"/>
        <v>0</v>
      </c>
      <c r="CT343" t="b">
        <f t="shared" si="553"/>
        <v>0</v>
      </c>
      <c r="CU343" t="b">
        <f t="shared" si="554"/>
        <v>0</v>
      </c>
      <c r="CV343" t="b">
        <f t="shared" si="555"/>
        <v>0</v>
      </c>
      <c r="CW343" t="b">
        <f t="shared" si="556"/>
        <v>0</v>
      </c>
      <c r="CX343" t="b">
        <f t="shared" si="557"/>
        <v>0</v>
      </c>
      <c r="CY343" t="b">
        <f t="shared" si="558"/>
        <v>0</v>
      </c>
      <c r="CZ343" t="b">
        <f t="shared" si="559"/>
        <v>0</v>
      </c>
      <c r="DA343" t="b">
        <f t="shared" si="560"/>
        <v>0</v>
      </c>
      <c r="DB343" t="b">
        <f t="shared" si="561"/>
        <v>0</v>
      </c>
      <c r="DC343" t="b">
        <f t="shared" si="562"/>
        <v>0</v>
      </c>
      <c r="DD343" t="b">
        <f t="shared" si="563"/>
        <v>0</v>
      </c>
    </row>
    <row r="344" spans="1:108">
      <c r="A344" s="4" t="s">
        <v>1421</v>
      </c>
      <c r="B344" t="s">
        <v>1418</v>
      </c>
      <c r="C344" t="s">
        <v>1418</v>
      </c>
      <c r="D344" s="4"/>
      <c r="E344" s="4" t="s">
        <v>1082</v>
      </c>
      <c r="F344" t="s">
        <v>1041</v>
      </c>
      <c r="G344" t="s">
        <v>970</v>
      </c>
      <c r="H344" t="s">
        <v>7428</v>
      </c>
      <c r="I344" t="s">
        <v>7418</v>
      </c>
      <c r="J344" s="4" t="s">
        <v>109</v>
      </c>
      <c r="K344" s="4" t="s">
        <v>109</v>
      </c>
      <c r="L344" s="4" t="s">
        <v>6550</v>
      </c>
      <c r="M344" t="s">
        <v>6079</v>
      </c>
      <c r="N344" s="4" t="s">
        <v>1422</v>
      </c>
      <c r="O344" s="4" t="b">
        <f t="shared" si="470"/>
        <v>1</v>
      </c>
      <c r="P344" s="4" t="b">
        <f t="shared" si="471"/>
        <v>1</v>
      </c>
      <c r="Q344" s="4" t="b">
        <f t="shared" si="472"/>
        <v>1</v>
      </c>
      <c r="R344" s="4" t="b">
        <f t="shared" si="473"/>
        <v>1</v>
      </c>
      <c r="S344" s="4" t="b">
        <f t="shared" si="474"/>
        <v>1</v>
      </c>
      <c r="T344" s="4" t="b">
        <f t="shared" si="475"/>
        <v>1</v>
      </c>
      <c r="U344" s="4" t="b">
        <f t="shared" si="476"/>
        <v>1</v>
      </c>
      <c r="V344" s="4" t="b">
        <f t="shared" si="477"/>
        <v>1</v>
      </c>
      <c r="W344" s="4" t="b">
        <f t="shared" si="478"/>
        <v>1</v>
      </c>
      <c r="X344" s="4" t="b">
        <f t="shared" si="479"/>
        <v>0</v>
      </c>
      <c r="Y344" s="4" t="b">
        <f t="shared" si="480"/>
        <v>0</v>
      </c>
      <c r="Z344" s="4" t="b">
        <f t="shared" si="481"/>
        <v>0</v>
      </c>
      <c r="AA344" s="4" t="b">
        <f t="shared" si="482"/>
        <v>1</v>
      </c>
      <c r="AB344" s="4" t="b">
        <f t="shared" si="483"/>
        <v>0</v>
      </c>
      <c r="AC344" s="4" t="b">
        <f t="shared" si="484"/>
        <v>0</v>
      </c>
      <c r="AD344" s="4" t="b">
        <f t="shared" si="485"/>
        <v>1</v>
      </c>
      <c r="AE344" s="4" t="b">
        <f t="shared" si="486"/>
        <v>0</v>
      </c>
      <c r="AF344" s="4" t="b">
        <f t="shared" si="487"/>
        <v>0</v>
      </c>
      <c r="AG344" s="4" t="b">
        <f t="shared" si="488"/>
        <v>0</v>
      </c>
      <c r="AH344" s="4" t="b">
        <f t="shared" si="489"/>
        <v>1</v>
      </c>
      <c r="AI344" s="4" t="b">
        <f t="shared" si="490"/>
        <v>1</v>
      </c>
      <c r="AJ344" s="4" t="b">
        <f t="shared" si="491"/>
        <v>0</v>
      </c>
      <c r="AK344" s="4" t="b">
        <f t="shared" si="492"/>
        <v>0</v>
      </c>
      <c r="AL344" s="4" t="b">
        <f t="shared" si="493"/>
        <v>0</v>
      </c>
      <c r="AM344" s="4" t="b">
        <f t="shared" si="494"/>
        <v>0</v>
      </c>
      <c r="AN344" s="4" t="b">
        <f t="shared" si="495"/>
        <v>0</v>
      </c>
      <c r="AO344" s="4" t="b">
        <f t="shared" si="496"/>
        <v>0</v>
      </c>
      <c r="AP344" s="4" t="b">
        <f t="shared" si="497"/>
        <v>0</v>
      </c>
      <c r="AQ344" s="4" t="b">
        <f t="shared" si="498"/>
        <v>1</v>
      </c>
      <c r="AR344" s="4" t="b">
        <f t="shared" si="499"/>
        <v>0</v>
      </c>
      <c r="AS344" s="4" t="b">
        <f t="shared" si="500"/>
        <v>0</v>
      </c>
      <c r="AT344" s="4" t="b">
        <f t="shared" si="501"/>
        <v>0</v>
      </c>
      <c r="AU344" s="4" t="b">
        <f t="shared" si="502"/>
        <v>0</v>
      </c>
      <c r="AV344" s="4" t="b">
        <f t="shared" si="503"/>
        <v>1</v>
      </c>
      <c r="AW344" s="4" t="b">
        <f t="shared" si="504"/>
        <v>1</v>
      </c>
      <c r="AX344" s="4" t="b">
        <f t="shared" si="505"/>
        <v>0</v>
      </c>
      <c r="AY344" s="4" t="b">
        <f t="shared" si="506"/>
        <v>0</v>
      </c>
      <c r="AZ344" s="4" t="b">
        <f t="shared" si="507"/>
        <v>1</v>
      </c>
      <c r="BA344" s="4" t="b">
        <f t="shared" si="508"/>
        <v>1</v>
      </c>
      <c r="BB344" s="4" t="b">
        <f t="shared" si="509"/>
        <v>0</v>
      </c>
      <c r="BC344" s="4" t="b">
        <f t="shared" si="510"/>
        <v>0</v>
      </c>
      <c r="BD344" s="4" t="b">
        <f t="shared" si="511"/>
        <v>0</v>
      </c>
      <c r="BE344" s="4" t="b">
        <f t="shared" si="512"/>
        <v>0</v>
      </c>
      <c r="BF344" s="4" t="b">
        <f t="shared" si="513"/>
        <v>0</v>
      </c>
      <c r="BG344" s="4" t="b">
        <f t="shared" si="514"/>
        <v>0</v>
      </c>
      <c r="BH344" s="4" t="b">
        <f t="shared" si="515"/>
        <v>0</v>
      </c>
      <c r="BI344" s="4" t="b">
        <f t="shared" si="516"/>
        <v>0</v>
      </c>
      <c r="BJ344" s="4" t="b">
        <f t="shared" si="517"/>
        <v>0</v>
      </c>
      <c r="BK344" s="4" t="b">
        <f t="shared" si="518"/>
        <v>0</v>
      </c>
      <c r="BL344" s="4" t="b">
        <f t="shared" si="519"/>
        <v>0</v>
      </c>
      <c r="BM344" s="4" t="b">
        <f t="shared" si="520"/>
        <v>0</v>
      </c>
      <c r="BN344" s="4" t="b">
        <f t="shared" si="521"/>
        <v>0</v>
      </c>
      <c r="BO344" s="4" t="b">
        <f t="shared" si="522"/>
        <v>0</v>
      </c>
      <c r="BP344" s="4" t="b">
        <f t="shared" si="523"/>
        <v>0</v>
      </c>
      <c r="BQ344" s="4" t="b">
        <f t="shared" si="524"/>
        <v>0</v>
      </c>
      <c r="BR344" s="4" t="b">
        <f t="shared" si="525"/>
        <v>0</v>
      </c>
      <c r="BS344" s="4" t="b">
        <f t="shared" si="526"/>
        <v>1</v>
      </c>
      <c r="BT344" s="4" t="b">
        <f t="shared" si="527"/>
        <v>0</v>
      </c>
      <c r="BU344" s="4" t="b">
        <f t="shared" si="528"/>
        <v>0</v>
      </c>
      <c r="BV344" s="4" t="b">
        <f t="shared" si="529"/>
        <v>1</v>
      </c>
      <c r="BW344" s="4" t="b">
        <f t="shared" si="530"/>
        <v>0</v>
      </c>
      <c r="BX344" s="4" t="b">
        <f t="shared" si="531"/>
        <v>0</v>
      </c>
      <c r="BY344" s="4" t="b">
        <f t="shared" si="532"/>
        <v>0</v>
      </c>
      <c r="BZ344" s="4" t="b">
        <f t="shared" si="533"/>
        <v>0</v>
      </c>
      <c r="CA344" s="4" t="b">
        <f t="shared" si="534"/>
        <v>0</v>
      </c>
      <c r="CB344" s="4" t="b">
        <f t="shared" si="535"/>
        <v>1</v>
      </c>
      <c r="CC344" s="4" t="b">
        <f t="shared" si="536"/>
        <v>1</v>
      </c>
      <c r="CD344" s="4" t="b">
        <f t="shared" si="537"/>
        <v>0</v>
      </c>
      <c r="CE344" s="4" t="b">
        <f t="shared" si="538"/>
        <v>0</v>
      </c>
      <c r="CF344" s="4" t="b">
        <f t="shared" si="539"/>
        <v>0</v>
      </c>
      <c r="CG344" s="4" t="b">
        <f t="shared" si="540"/>
        <v>1</v>
      </c>
      <c r="CH344" s="4" t="b">
        <f t="shared" si="541"/>
        <v>1</v>
      </c>
      <c r="CI344" s="4" t="b">
        <f t="shared" si="542"/>
        <v>0</v>
      </c>
      <c r="CJ344" s="4" t="b">
        <f t="shared" si="543"/>
        <v>0</v>
      </c>
      <c r="CK344" s="4" t="b">
        <f t="shared" si="544"/>
        <v>0</v>
      </c>
      <c r="CL344" s="4" t="b">
        <f t="shared" si="545"/>
        <v>0</v>
      </c>
      <c r="CM344" s="4" t="b">
        <f t="shared" si="546"/>
        <v>0</v>
      </c>
      <c r="CN344" s="4" t="b">
        <f t="shared" si="547"/>
        <v>0</v>
      </c>
      <c r="CO344" s="4" t="b">
        <f t="shared" si="548"/>
        <v>0</v>
      </c>
      <c r="CP344" s="4" t="b">
        <f t="shared" si="549"/>
        <v>0</v>
      </c>
      <c r="CQ344" s="4" t="b">
        <f t="shared" si="550"/>
        <v>0</v>
      </c>
      <c r="CR344" s="4" t="b">
        <f t="shared" si="551"/>
        <v>0</v>
      </c>
      <c r="CS344" s="4" t="b">
        <f t="shared" si="552"/>
        <v>0</v>
      </c>
      <c r="CT344" s="4" t="b">
        <f t="shared" si="553"/>
        <v>0</v>
      </c>
      <c r="CU344" s="4" t="b">
        <f t="shared" si="554"/>
        <v>0</v>
      </c>
      <c r="CV344" s="4" t="b">
        <f t="shared" si="555"/>
        <v>1</v>
      </c>
      <c r="CW344" s="4" t="b">
        <f t="shared" si="556"/>
        <v>0</v>
      </c>
      <c r="CX344" s="4" t="b">
        <f t="shared" si="557"/>
        <v>0</v>
      </c>
      <c r="CY344" s="4" t="b">
        <f t="shared" si="558"/>
        <v>0</v>
      </c>
      <c r="CZ344" s="4" t="b">
        <f t="shared" si="559"/>
        <v>1</v>
      </c>
      <c r="DA344" s="4" t="b">
        <f t="shared" si="560"/>
        <v>0</v>
      </c>
      <c r="DB344" s="4" t="b">
        <f t="shared" si="561"/>
        <v>0</v>
      </c>
      <c r="DC344" s="4" t="b">
        <f t="shared" si="562"/>
        <v>0</v>
      </c>
      <c r="DD344" s="4" t="b">
        <f t="shared" si="563"/>
        <v>0</v>
      </c>
    </row>
    <row r="345" spans="1:108">
      <c r="A345" t="s">
        <v>1423</v>
      </c>
      <c r="B345" t="s">
        <v>7381</v>
      </c>
      <c r="C345" t="s">
        <v>1418</v>
      </c>
      <c r="E345" t="s">
        <v>1082</v>
      </c>
      <c r="F345" t="s">
        <v>1041</v>
      </c>
      <c r="G345" t="s">
        <v>970</v>
      </c>
      <c r="H345" t="s">
        <v>7428</v>
      </c>
      <c r="I345" t="s">
        <v>7418</v>
      </c>
      <c r="J345" t="s">
        <v>204</v>
      </c>
      <c r="K345" t="s">
        <v>205</v>
      </c>
      <c r="L345" t="s">
        <v>6551</v>
      </c>
      <c r="M345" t="s">
        <v>6079</v>
      </c>
      <c r="N345" t="s">
        <v>1424</v>
      </c>
      <c r="O345" t="b">
        <f t="shared" si="470"/>
        <v>1</v>
      </c>
      <c r="P345" t="b">
        <f t="shared" si="471"/>
        <v>1</v>
      </c>
      <c r="Q345" t="b">
        <f t="shared" si="472"/>
        <v>1</v>
      </c>
      <c r="R345" t="b">
        <f t="shared" si="473"/>
        <v>0</v>
      </c>
      <c r="S345" t="b">
        <f t="shared" si="474"/>
        <v>1</v>
      </c>
      <c r="T345" t="b">
        <f t="shared" si="475"/>
        <v>0</v>
      </c>
      <c r="U345" t="b">
        <f t="shared" si="476"/>
        <v>1</v>
      </c>
      <c r="V345" t="b">
        <f t="shared" si="477"/>
        <v>1</v>
      </c>
      <c r="W345" t="b">
        <f t="shared" si="478"/>
        <v>0</v>
      </c>
      <c r="X345" t="b">
        <f t="shared" si="479"/>
        <v>0</v>
      </c>
      <c r="Y345" t="b">
        <f t="shared" si="480"/>
        <v>0</v>
      </c>
      <c r="Z345" t="b">
        <f t="shared" si="481"/>
        <v>0</v>
      </c>
      <c r="AA345" t="b">
        <f t="shared" si="482"/>
        <v>0</v>
      </c>
      <c r="AB345" t="b">
        <f t="shared" si="483"/>
        <v>0</v>
      </c>
      <c r="AC345" t="b">
        <f t="shared" si="484"/>
        <v>0</v>
      </c>
      <c r="AD345" t="b">
        <f t="shared" si="485"/>
        <v>0</v>
      </c>
      <c r="AE345" t="b">
        <f t="shared" si="486"/>
        <v>0</v>
      </c>
      <c r="AF345" t="b">
        <f t="shared" si="487"/>
        <v>0</v>
      </c>
      <c r="AG345" t="b">
        <f t="shared" si="488"/>
        <v>0</v>
      </c>
      <c r="AH345" t="b">
        <f t="shared" si="489"/>
        <v>1</v>
      </c>
      <c r="AI345" t="b">
        <f t="shared" si="490"/>
        <v>0</v>
      </c>
      <c r="AJ345" t="b">
        <f t="shared" si="491"/>
        <v>0</v>
      </c>
      <c r="AK345" t="b">
        <f t="shared" si="492"/>
        <v>0</v>
      </c>
      <c r="AL345" t="b">
        <f t="shared" si="493"/>
        <v>0</v>
      </c>
      <c r="AM345" t="b">
        <f t="shared" si="494"/>
        <v>0</v>
      </c>
      <c r="AN345" t="b">
        <f t="shared" si="495"/>
        <v>0</v>
      </c>
      <c r="AO345" t="b">
        <f t="shared" si="496"/>
        <v>0</v>
      </c>
      <c r="AP345" t="b">
        <f t="shared" si="497"/>
        <v>0</v>
      </c>
      <c r="AQ345" t="b">
        <f t="shared" si="498"/>
        <v>0</v>
      </c>
      <c r="AR345" t="b">
        <f t="shared" si="499"/>
        <v>0</v>
      </c>
      <c r="AS345" t="b">
        <f t="shared" si="500"/>
        <v>0</v>
      </c>
      <c r="AT345" t="b">
        <f t="shared" si="501"/>
        <v>0</v>
      </c>
      <c r="AU345" t="b">
        <f t="shared" si="502"/>
        <v>0</v>
      </c>
      <c r="AV345" t="b">
        <f t="shared" si="503"/>
        <v>1</v>
      </c>
      <c r="AW345" t="b">
        <f t="shared" si="504"/>
        <v>0</v>
      </c>
      <c r="AX345" t="b">
        <f t="shared" si="505"/>
        <v>0</v>
      </c>
      <c r="AY345" t="b">
        <f t="shared" si="506"/>
        <v>0</v>
      </c>
      <c r="AZ345" t="b">
        <f t="shared" si="507"/>
        <v>0</v>
      </c>
      <c r="BA345" t="b">
        <f t="shared" si="508"/>
        <v>0</v>
      </c>
      <c r="BB345" t="b">
        <f t="shared" si="509"/>
        <v>0</v>
      </c>
      <c r="BC345" t="b">
        <f t="shared" si="510"/>
        <v>0</v>
      </c>
      <c r="BD345" t="b">
        <f t="shared" si="511"/>
        <v>0</v>
      </c>
      <c r="BE345" t="b">
        <f t="shared" si="512"/>
        <v>0</v>
      </c>
      <c r="BF345" t="b">
        <f t="shared" si="513"/>
        <v>0</v>
      </c>
      <c r="BG345" t="b">
        <f t="shared" si="514"/>
        <v>0</v>
      </c>
      <c r="BH345" t="b">
        <f t="shared" si="515"/>
        <v>0</v>
      </c>
      <c r="BI345" t="b">
        <f t="shared" si="516"/>
        <v>0</v>
      </c>
      <c r="BJ345" t="b">
        <f t="shared" si="517"/>
        <v>0</v>
      </c>
      <c r="BK345" t="b">
        <f t="shared" si="518"/>
        <v>0</v>
      </c>
      <c r="BL345" t="b">
        <f t="shared" si="519"/>
        <v>0</v>
      </c>
      <c r="BM345" t="b">
        <f t="shared" si="520"/>
        <v>0</v>
      </c>
      <c r="BN345" t="b">
        <f t="shared" si="521"/>
        <v>0</v>
      </c>
      <c r="BO345" t="b">
        <f t="shared" si="522"/>
        <v>0</v>
      </c>
      <c r="BP345" t="b">
        <f t="shared" si="523"/>
        <v>0</v>
      </c>
      <c r="BQ345" t="b">
        <f t="shared" si="524"/>
        <v>1</v>
      </c>
      <c r="BR345" t="b">
        <f t="shared" si="525"/>
        <v>0</v>
      </c>
      <c r="BS345" t="b">
        <f t="shared" si="526"/>
        <v>0</v>
      </c>
      <c r="BT345" t="b">
        <f t="shared" si="527"/>
        <v>0</v>
      </c>
      <c r="BU345" t="b">
        <f t="shared" si="528"/>
        <v>0</v>
      </c>
      <c r="BV345" t="b">
        <f t="shared" si="529"/>
        <v>1</v>
      </c>
      <c r="BW345" t="b">
        <f t="shared" si="530"/>
        <v>0</v>
      </c>
      <c r="BX345" t="b">
        <f t="shared" si="531"/>
        <v>0</v>
      </c>
      <c r="BY345" t="b">
        <f t="shared" si="532"/>
        <v>0</v>
      </c>
      <c r="BZ345" t="b">
        <f t="shared" si="533"/>
        <v>0</v>
      </c>
      <c r="CA345" t="b">
        <f t="shared" si="534"/>
        <v>0</v>
      </c>
      <c r="CB345" t="b">
        <f t="shared" si="535"/>
        <v>1</v>
      </c>
      <c r="CC345" t="b">
        <f t="shared" si="536"/>
        <v>0</v>
      </c>
      <c r="CD345" t="b">
        <f t="shared" si="537"/>
        <v>0</v>
      </c>
      <c r="CE345" t="b">
        <f t="shared" si="538"/>
        <v>0</v>
      </c>
      <c r="CF345" t="b">
        <f t="shared" si="539"/>
        <v>0</v>
      </c>
      <c r="CG345" t="b">
        <f t="shared" si="540"/>
        <v>0</v>
      </c>
      <c r="CH345" t="b">
        <f t="shared" si="541"/>
        <v>0</v>
      </c>
      <c r="CI345" t="b">
        <f t="shared" si="542"/>
        <v>0</v>
      </c>
      <c r="CJ345" t="b">
        <f t="shared" si="543"/>
        <v>0</v>
      </c>
      <c r="CK345" t="b">
        <f t="shared" si="544"/>
        <v>0</v>
      </c>
      <c r="CL345" t="b">
        <f t="shared" si="545"/>
        <v>0</v>
      </c>
      <c r="CM345" t="b">
        <f t="shared" si="546"/>
        <v>0</v>
      </c>
      <c r="CN345" t="b">
        <f t="shared" si="547"/>
        <v>0</v>
      </c>
      <c r="CO345" t="b">
        <f t="shared" si="548"/>
        <v>0</v>
      </c>
      <c r="CP345" t="b">
        <f t="shared" si="549"/>
        <v>0</v>
      </c>
      <c r="CQ345" t="b">
        <f t="shared" si="550"/>
        <v>0</v>
      </c>
      <c r="CR345" t="b">
        <f t="shared" si="551"/>
        <v>0</v>
      </c>
      <c r="CS345" t="b">
        <f t="shared" si="552"/>
        <v>0</v>
      </c>
      <c r="CT345" t="b">
        <f t="shared" si="553"/>
        <v>0</v>
      </c>
      <c r="CU345" t="b">
        <f t="shared" si="554"/>
        <v>0</v>
      </c>
      <c r="CV345" t="b">
        <f t="shared" si="555"/>
        <v>0</v>
      </c>
      <c r="CW345" t="b">
        <f t="shared" si="556"/>
        <v>0</v>
      </c>
      <c r="CX345" t="b">
        <f t="shared" si="557"/>
        <v>0</v>
      </c>
      <c r="CY345" t="b">
        <f t="shared" si="558"/>
        <v>0</v>
      </c>
      <c r="CZ345" t="b">
        <f t="shared" si="559"/>
        <v>0</v>
      </c>
      <c r="DA345" t="b">
        <f t="shared" si="560"/>
        <v>0</v>
      </c>
      <c r="DB345" t="b">
        <f t="shared" si="561"/>
        <v>0</v>
      </c>
      <c r="DC345" t="b">
        <f t="shared" si="562"/>
        <v>0</v>
      </c>
      <c r="DD345" t="b">
        <f t="shared" si="563"/>
        <v>0</v>
      </c>
    </row>
    <row r="346" spans="1:108">
      <c r="A346" t="s">
        <v>1425</v>
      </c>
      <c r="B346" t="s">
        <v>7381</v>
      </c>
      <c r="C346" t="s">
        <v>1418</v>
      </c>
      <c r="E346" t="s">
        <v>1082</v>
      </c>
      <c r="F346" t="s">
        <v>1041</v>
      </c>
      <c r="G346" t="s">
        <v>970</v>
      </c>
      <c r="H346" t="s">
        <v>7428</v>
      </c>
      <c r="I346" t="s">
        <v>7418</v>
      </c>
      <c r="J346" t="s">
        <v>135</v>
      </c>
      <c r="K346" t="s">
        <v>136</v>
      </c>
      <c r="L346" t="s">
        <v>6287</v>
      </c>
      <c r="M346" t="s">
        <v>6079</v>
      </c>
      <c r="N346" t="s">
        <v>1426</v>
      </c>
      <c r="O346" t="b">
        <f t="shared" si="470"/>
        <v>0</v>
      </c>
      <c r="P346" t="b">
        <f t="shared" si="471"/>
        <v>0</v>
      </c>
      <c r="Q346" t="b">
        <f t="shared" si="472"/>
        <v>0</v>
      </c>
      <c r="R346" t="b">
        <f t="shared" si="473"/>
        <v>1</v>
      </c>
      <c r="S346" t="b">
        <f t="shared" si="474"/>
        <v>0</v>
      </c>
      <c r="T346" t="b">
        <f t="shared" si="475"/>
        <v>0</v>
      </c>
      <c r="U346" t="b">
        <f t="shared" si="476"/>
        <v>0</v>
      </c>
      <c r="V346" t="b">
        <f t="shared" si="477"/>
        <v>0</v>
      </c>
      <c r="W346" t="b">
        <f t="shared" si="478"/>
        <v>0</v>
      </c>
      <c r="X346" t="b">
        <f t="shared" si="479"/>
        <v>1</v>
      </c>
      <c r="Y346" t="b">
        <f t="shared" si="480"/>
        <v>0</v>
      </c>
      <c r="Z346" t="b">
        <f t="shared" si="481"/>
        <v>0</v>
      </c>
      <c r="AA346" t="b">
        <f t="shared" si="482"/>
        <v>0</v>
      </c>
      <c r="AB346" t="b">
        <f t="shared" si="483"/>
        <v>0</v>
      </c>
      <c r="AC346" t="b">
        <f t="shared" si="484"/>
        <v>0</v>
      </c>
      <c r="AD346" t="b">
        <f t="shared" si="485"/>
        <v>0</v>
      </c>
      <c r="AE346" t="b">
        <f t="shared" si="486"/>
        <v>1</v>
      </c>
      <c r="AF346" t="b">
        <f t="shared" si="487"/>
        <v>0</v>
      </c>
      <c r="AG346" t="b">
        <f t="shared" si="488"/>
        <v>0</v>
      </c>
      <c r="AH346" t="b">
        <f t="shared" si="489"/>
        <v>0</v>
      </c>
      <c r="AI346" t="b">
        <f t="shared" si="490"/>
        <v>0</v>
      </c>
      <c r="AJ346" t="b">
        <f t="shared" si="491"/>
        <v>0</v>
      </c>
      <c r="AK346" t="b">
        <f t="shared" si="492"/>
        <v>0</v>
      </c>
      <c r="AL346" t="b">
        <f t="shared" si="493"/>
        <v>0</v>
      </c>
      <c r="AM346" t="b">
        <f t="shared" si="494"/>
        <v>0</v>
      </c>
      <c r="AN346" t="b">
        <f t="shared" si="495"/>
        <v>0</v>
      </c>
      <c r="AO346" t="b">
        <f t="shared" si="496"/>
        <v>0</v>
      </c>
      <c r="AP346" t="b">
        <f t="shared" si="497"/>
        <v>0</v>
      </c>
      <c r="AQ346" t="b">
        <f t="shared" si="498"/>
        <v>0</v>
      </c>
      <c r="AR346" t="b">
        <f t="shared" si="499"/>
        <v>0</v>
      </c>
      <c r="AS346" t="b">
        <f t="shared" si="500"/>
        <v>0</v>
      </c>
      <c r="AT346" t="b">
        <f t="shared" si="501"/>
        <v>0</v>
      </c>
      <c r="AU346" t="b">
        <f t="shared" si="502"/>
        <v>0</v>
      </c>
      <c r="AV346" t="b">
        <f t="shared" si="503"/>
        <v>0</v>
      </c>
      <c r="AW346" t="b">
        <f t="shared" si="504"/>
        <v>0</v>
      </c>
      <c r="AX346" t="b">
        <f t="shared" si="505"/>
        <v>0</v>
      </c>
      <c r="AY346" t="b">
        <f t="shared" si="506"/>
        <v>0</v>
      </c>
      <c r="AZ346" t="b">
        <f t="shared" si="507"/>
        <v>0</v>
      </c>
      <c r="BA346" t="b">
        <f t="shared" si="508"/>
        <v>0</v>
      </c>
      <c r="BB346" t="b">
        <f t="shared" si="509"/>
        <v>0</v>
      </c>
      <c r="BC346" t="b">
        <f t="shared" si="510"/>
        <v>0</v>
      </c>
      <c r="BD346" t="b">
        <f t="shared" si="511"/>
        <v>0</v>
      </c>
      <c r="BE346" t="b">
        <f t="shared" si="512"/>
        <v>0</v>
      </c>
      <c r="BF346" t="b">
        <f t="shared" si="513"/>
        <v>0</v>
      </c>
      <c r="BG346" t="b">
        <f t="shared" si="514"/>
        <v>0</v>
      </c>
      <c r="BH346" t="b">
        <f t="shared" si="515"/>
        <v>0</v>
      </c>
      <c r="BI346" t="b">
        <f t="shared" si="516"/>
        <v>0</v>
      </c>
      <c r="BJ346" t="b">
        <f t="shared" si="517"/>
        <v>0</v>
      </c>
      <c r="BK346" t="b">
        <f t="shared" si="518"/>
        <v>0</v>
      </c>
      <c r="BL346" t="b">
        <f t="shared" si="519"/>
        <v>0</v>
      </c>
      <c r="BM346" t="b">
        <f t="shared" si="520"/>
        <v>0</v>
      </c>
      <c r="BN346" t="b">
        <f t="shared" si="521"/>
        <v>0</v>
      </c>
      <c r="BO346" t="b">
        <f t="shared" si="522"/>
        <v>0</v>
      </c>
      <c r="BP346" t="b">
        <f t="shared" si="523"/>
        <v>0</v>
      </c>
      <c r="BQ346" t="b">
        <f t="shared" si="524"/>
        <v>0</v>
      </c>
      <c r="BR346" t="b">
        <f t="shared" si="525"/>
        <v>0</v>
      </c>
      <c r="BS346" t="b">
        <f t="shared" si="526"/>
        <v>0</v>
      </c>
      <c r="BT346" t="b">
        <f t="shared" si="527"/>
        <v>1</v>
      </c>
      <c r="BU346" t="b">
        <f t="shared" si="528"/>
        <v>0</v>
      </c>
      <c r="BV346" t="b">
        <f t="shared" si="529"/>
        <v>0</v>
      </c>
      <c r="BW346" t="b">
        <f t="shared" si="530"/>
        <v>0</v>
      </c>
      <c r="BX346" t="b">
        <f t="shared" si="531"/>
        <v>0</v>
      </c>
      <c r="BY346" t="b">
        <f t="shared" si="532"/>
        <v>0</v>
      </c>
      <c r="BZ346" t="b">
        <f t="shared" si="533"/>
        <v>0</v>
      </c>
      <c r="CA346" t="b">
        <f t="shared" si="534"/>
        <v>0</v>
      </c>
      <c r="CB346" t="b">
        <f t="shared" si="535"/>
        <v>0</v>
      </c>
      <c r="CC346" t="b">
        <f t="shared" si="536"/>
        <v>0</v>
      </c>
      <c r="CD346" t="b">
        <f t="shared" si="537"/>
        <v>0</v>
      </c>
      <c r="CE346" t="b">
        <f t="shared" si="538"/>
        <v>0</v>
      </c>
      <c r="CF346" t="b">
        <f t="shared" si="539"/>
        <v>0</v>
      </c>
      <c r="CG346" t="b">
        <f t="shared" si="540"/>
        <v>0</v>
      </c>
      <c r="CH346" t="b">
        <f t="shared" si="541"/>
        <v>0</v>
      </c>
      <c r="CI346" t="b">
        <f t="shared" si="542"/>
        <v>0</v>
      </c>
      <c r="CJ346" t="b">
        <f t="shared" si="543"/>
        <v>0</v>
      </c>
      <c r="CK346" t="b">
        <f t="shared" si="544"/>
        <v>0</v>
      </c>
      <c r="CL346" t="b">
        <f t="shared" si="545"/>
        <v>0</v>
      </c>
      <c r="CM346" t="b">
        <f t="shared" si="546"/>
        <v>0</v>
      </c>
      <c r="CN346" t="b">
        <f t="shared" si="547"/>
        <v>0</v>
      </c>
      <c r="CO346" t="b">
        <f t="shared" si="548"/>
        <v>0</v>
      </c>
      <c r="CP346" t="b">
        <f t="shared" si="549"/>
        <v>0</v>
      </c>
      <c r="CQ346" t="b">
        <f t="shared" si="550"/>
        <v>0</v>
      </c>
      <c r="CR346" t="b">
        <f t="shared" si="551"/>
        <v>0</v>
      </c>
      <c r="CS346" t="b">
        <f t="shared" si="552"/>
        <v>0</v>
      </c>
      <c r="CT346" t="b">
        <f t="shared" si="553"/>
        <v>0</v>
      </c>
      <c r="CU346" t="b">
        <f t="shared" si="554"/>
        <v>0</v>
      </c>
      <c r="CV346" t="b">
        <f t="shared" si="555"/>
        <v>0</v>
      </c>
      <c r="CW346" t="b">
        <f t="shared" si="556"/>
        <v>0</v>
      </c>
      <c r="CX346" t="b">
        <f t="shared" si="557"/>
        <v>0</v>
      </c>
      <c r="CY346" t="b">
        <f t="shared" si="558"/>
        <v>0</v>
      </c>
      <c r="CZ346" t="b">
        <f t="shared" si="559"/>
        <v>0</v>
      </c>
      <c r="DA346" t="b">
        <f t="shared" si="560"/>
        <v>0</v>
      </c>
      <c r="DB346" t="b">
        <f t="shared" si="561"/>
        <v>0</v>
      </c>
      <c r="DC346" t="b">
        <f t="shared" si="562"/>
        <v>0</v>
      </c>
      <c r="DD346" t="b">
        <f t="shared" si="563"/>
        <v>0</v>
      </c>
    </row>
    <row r="347" spans="1:108">
      <c r="A347" t="s">
        <v>1427</v>
      </c>
      <c r="B347" t="s">
        <v>7381</v>
      </c>
      <c r="C347" t="s">
        <v>1418</v>
      </c>
      <c r="E347" t="s">
        <v>1082</v>
      </c>
      <c r="F347" t="s">
        <v>1041</v>
      </c>
      <c r="G347" t="s">
        <v>970</v>
      </c>
      <c r="H347" t="s">
        <v>7428</v>
      </c>
      <c r="I347" t="s">
        <v>7418</v>
      </c>
      <c r="J347" t="s">
        <v>119</v>
      </c>
      <c r="K347" t="s">
        <v>109</v>
      </c>
      <c r="L347" t="s">
        <v>6552</v>
      </c>
      <c r="M347" t="s">
        <v>6079</v>
      </c>
      <c r="N347" t="s">
        <v>1428</v>
      </c>
      <c r="O347" t="b">
        <f t="shared" si="470"/>
        <v>0</v>
      </c>
      <c r="P347" t="b">
        <f t="shared" si="471"/>
        <v>0</v>
      </c>
      <c r="Q347" t="b">
        <f t="shared" si="472"/>
        <v>1</v>
      </c>
      <c r="R347" t="b">
        <f t="shared" si="473"/>
        <v>1</v>
      </c>
      <c r="S347" t="b">
        <f t="shared" si="474"/>
        <v>0</v>
      </c>
      <c r="T347" t="b">
        <f t="shared" si="475"/>
        <v>1</v>
      </c>
      <c r="U347" t="b">
        <f t="shared" si="476"/>
        <v>1</v>
      </c>
      <c r="V347" t="b">
        <f t="shared" si="477"/>
        <v>0</v>
      </c>
      <c r="W347" t="b">
        <f t="shared" si="478"/>
        <v>0</v>
      </c>
      <c r="X347" t="b">
        <f t="shared" si="479"/>
        <v>1</v>
      </c>
      <c r="Y347" t="b">
        <f t="shared" si="480"/>
        <v>1</v>
      </c>
      <c r="Z347" t="b">
        <f t="shared" si="481"/>
        <v>0</v>
      </c>
      <c r="AA347" t="b">
        <f t="shared" si="482"/>
        <v>0</v>
      </c>
      <c r="AB347" t="b">
        <f t="shared" si="483"/>
        <v>0</v>
      </c>
      <c r="AC347" t="b">
        <f t="shared" si="484"/>
        <v>0</v>
      </c>
      <c r="AD347" t="b">
        <f t="shared" si="485"/>
        <v>0</v>
      </c>
      <c r="AE347" t="b">
        <f t="shared" si="486"/>
        <v>0</v>
      </c>
      <c r="AF347" t="b">
        <f t="shared" si="487"/>
        <v>0</v>
      </c>
      <c r="AG347" t="b">
        <f t="shared" si="488"/>
        <v>0</v>
      </c>
      <c r="AH347" t="b">
        <f t="shared" si="489"/>
        <v>1</v>
      </c>
      <c r="AI347" t="b">
        <f t="shared" si="490"/>
        <v>0</v>
      </c>
      <c r="AJ347" t="b">
        <f t="shared" si="491"/>
        <v>0</v>
      </c>
      <c r="AK347" t="b">
        <f t="shared" si="492"/>
        <v>0</v>
      </c>
      <c r="AL347" t="b">
        <f t="shared" si="493"/>
        <v>0</v>
      </c>
      <c r="AM347" t="b">
        <f t="shared" si="494"/>
        <v>0</v>
      </c>
      <c r="AN347" t="b">
        <f t="shared" si="495"/>
        <v>1</v>
      </c>
      <c r="AO347" t="b">
        <f t="shared" si="496"/>
        <v>0</v>
      </c>
      <c r="AP347" t="b">
        <f t="shared" si="497"/>
        <v>0</v>
      </c>
      <c r="AQ347" t="b">
        <f t="shared" si="498"/>
        <v>0</v>
      </c>
      <c r="AR347" t="b">
        <f t="shared" si="499"/>
        <v>0</v>
      </c>
      <c r="AS347" t="b">
        <f t="shared" si="500"/>
        <v>0</v>
      </c>
      <c r="AT347" t="b">
        <f t="shared" si="501"/>
        <v>1</v>
      </c>
      <c r="AU347" t="b">
        <f t="shared" si="502"/>
        <v>0</v>
      </c>
      <c r="AV347" t="b">
        <f t="shared" si="503"/>
        <v>0</v>
      </c>
      <c r="AW347" t="b">
        <f t="shared" si="504"/>
        <v>0</v>
      </c>
      <c r="AX347" t="b">
        <f t="shared" si="505"/>
        <v>1</v>
      </c>
      <c r="AY347" t="b">
        <f t="shared" si="506"/>
        <v>0</v>
      </c>
      <c r="AZ347" t="b">
        <f t="shared" si="507"/>
        <v>0</v>
      </c>
      <c r="BA347" t="b">
        <f t="shared" si="508"/>
        <v>0</v>
      </c>
      <c r="BB347" t="b">
        <f t="shared" si="509"/>
        <v>0</v>
      </c>
      <c r="BC347" t="b">
        <f t="shared" si="510"/>
        <v>0</v>
      </c>
      <c r="BD347" t="b">
        <f t="shared" si="511"/>
        <v>0</v>
      </c>
      <c r="BE347" t="b">
        <f t="shared" si="512"/>
        <v>0</v>
      </c>
      <c r="BF347" t="b">
        <f t="shared" si="513"/>
        <v>1</v>
      </c>
      <c r="BG347" t="b">
        <f t="shared" si="514"/>
        <v>0</v>
      </c>
      <c r="BH347" t="b">
        <f t="shared" si="515"/>
        <v>0</v>
      </c>
      <c r="BI347" t="b">
        <f t="shared" si="516"/>
        <v>0</v>
      </c>
      <c r="BJ347" t="b">
        <f t="shared" si="517"/>
        <v>0</v>
      </c>
      <c r="BK347" t="b">
        <f t="shared" si="518"/>
        <v>0</v>
      </c>
      <c r="BL347" t="b">
        <f t="shared" si="519"/>
        <v>0</v>
      </c>
      <c r="BM347" t="b">
        <f t="shared" si="520"/>
        <v>0</v>
      </c>
      <c r="BN347" t="b">
        <f t="shared" si="521"/>
        <v>0</v>
      </c>
      <c r="BO347" t="b">
        <f t="shared" si="522"/>
        <v>0</v>
      </c>
      <c r="BP347" t="b">
        <f t="shared" si="523"/>
        <v>0</v>
      </c>
      <c r="BQ347" t="b">
        <f t="shared" si="524"/>
        <v>0</v>
      </c>
      <c r="BR347" t="b">
        <f t="shared" si="525"/>
        <v>0</v>
      </c>
      <c r="BS347" t="b">
        <f t="shared" si="526"/>
        <v>0</v>
      </c>
      <c r="BT347" t="b">
        <f t="shared" si="527"/>
        <v>0</v>
      </c>
      <c r="BU347" t="b">
        <f t="shared" si="528"/>
        <v>0</v>
      </c>
      <c r="BV347" t="b">
        <f t="shared" si="529"/>
        <v>0</v>
      </c>
      <c r="BW347" t="b">
        <f t="shared" si="530"/>
        <v>0</v>
      </c>
      <c r="BX347" t="b">
        <f t="shared" si="531"/>
        <v>0</v>
      </c>
      <c r="BY347" t="b">
        <f t="shared" si="532"/>
        <v>0</v>
      </c>
      <c r="BZ347" t="b">
        <f t="shared" si="533"/>
        <v>0</v>
      </c>
      <c r="CA347" t="b">
        <f t="shared" si="534"/>
        <v>0</v>
      </c>
      <c r="CB347" t="b">
        <f t="shared" si="535"/>
        <v>0</v>
      </c>
      <c r="CC347" t="b">
        <f t="shared" si="536"/>
        <v>1</v>
      </c>
      <c r="CD347" t="b">
        <f t="shared" si="537"/>
        <v>0</v>
      </c>
      <c r="CE347" t="b">
        <f t="shared" si="538"/>
        <v>0</v>
      </c>
      <c r="CF347" t="b">
        <f t="shared" si="539"/>
        <v>0</v>
      </c>
      <c r="CG347" t="b">
        <f t="shared" si="540"/>
        <v>0</v>
      </c>
      <c r="CH347" t="b">
        <f t="shared" si="541"/>
        <v>0</v>
      </c>
      <c r="CI347" t="b">
        <f t="shared" si="542"/>
        <v>0</v>
      </c>
      <c r="CJ347" t="b">
        <f t="shared" si="543"/>
        <v>0</v>
      </c>
      <c r="CK347" t="b">
        <f t="shared" si="544"/>
        <v>0</v>
      </c>
      <c r="CL347" t="b">
        <f t="shared" si="545"/>
        <v>0</v>
      </c>
      <c r="CM347" t="b">
        <f t="shared" si="546"/>
        <v>0</v>
      </c>
      <c r="CN347" t="b">
        <f t="shared" si="547"/>
        <v>0</v>
      </c>
      <c r="CO347" t="b">
        <f t="shared" si="548"/>
        <v>0</v>
      </c>
      <c r="CP347" t="b">
        <f t="shared" si="549"/>
        <v>0</v>
      </c>
      <c r="CQ347" t="b">
        <f t="shared" si="550"/>
        <v>0</v>
      </c>
      <c r="CR347" t="b">
        <f t="shared" si="551"/>
        <v>0</v>
      </c>
      <c r="CS347" t="b">
        <f t="shared" si="552"/>
        <v>0</v>
      </c>
      <c r="CT347" t="b">
        <f t="shared" si="553"/>
        <v>0</v>
      </c>
      <c r="CU347" t="b">
        <f t="shared" si="554"/>
        <v>0</v>
      </c>
      <c r="CV347" t="b">
        <f t="shared" si="555"/>
        <v>0</v>
      </c>
      <c r="CW347" t="b">
        <f t="shared" si="556"/>
        <v>0</v>
      </c>
      <c r="CX347" t="b">
        <f t="shared" si="557"/>
        <v>0</v>
      </c>
      <c r="CY347" t="b">
        <f t="shared" si="558"/>
        <v>0</v>
      </c>
      <c r="CZ347" t="b">
        <f t="shared" si="559"/>
        <v>0</v>
      </c>
      <c r="DA347" t="b">
        <f t="shared" si="560"/>
        <v>0</v>
      </c>
      <c r="DB347" t="b">
        <f t="shared" si="561"/>
        <v>0</v>
      </c>
      <c r="DC347" t="b">
        <f t="shared" si="562"/>
        <v>0</v>
      </c>
      <c r="DD347" t="b">
        <f t="shared" si="563"/>
        <v>0</v>
      </c>
    </row>
    <row r="348" spans="1:108">
      <c r="A348" t="s">
        <v>1429</v>
      </c>
      <c r="B348" t="s">
        <v>7381</v>
      </c>
      <c r="C348" t="s">
        <v>1418</v>
      </c>
      <c r="E348" t="s">
        <v>1082</v>
      </c>
      <c r="F348" t="s">
        <v>1041</v>
      </c>
      <c r="G348" t="s">
        <v>970</v>
      </c>
      <c r="H348" t="s">
        <v>7428</v>
      </c>
      <c r="I348" t="s">
        <v>7418</v>
      </c>
      <c r="J348" t="s">
        <v>250</v>
      </c>
      <c r="K348" t="s">
        <v>109</v>
      </c>
      <c r="L348" t="s">
        <v>6553</v>
      </c>
      <c r="M348" t="s">
        <v>6079</v>
      </c>
      <c r="N348" t="s">
        <v>1430</v>
      </c>
      <c r="O348" t="b">
        <f t="shared" si="470"/>
        <v>0</v>
      </c>
      <c r="P348" t="b">
        <f t="shared" si="471"/>
        <v>0</v>
      </c>
      <c r="Q348" t="b">
        <f t="shared" si="472"/>
        <v>1</v>
      </c>
      <c r="R348" t="b">
        <f t="shared" si="473"/>
        <v>1</v>
      </c>
      <c r="S348" t="b">
        <f t="shared" si="474"/>
        <v>0</v>
      </c>
      <c r="T348" t="b">
        <f t="shared" si="475"/>
        <v>0</v>
      </c>
      <c r="U348" t="b">
        <f t="shared" si="476"/>
        <v>0</v>
      </c>
      <c r="V348" t="b">
        <f t="shared" si="477"/>
        <v>1</v>
      </c>
      <c r="W348" t="b">
        <f t="shared" si="478"/>
        <v>0</v>
      </c>
      <c r="X348" t="b">
        <f t="shared" si="479"/>
        <v>1</v>
      </c>
      <c r="Y348" t="b">
        <f t="shared" si="480"/>
        <v>0</v>
      </c>
      <c r="Z348" t="b">
        <f t="shared" si="481"/>
        <v>0</v>
      </c>
      <c r="AA348" t="b">
        <f t="shared" si="482"/>
        <v>1</v>
      </c>
      <c r="AB348" t="b">
        <f t="shared" si="483"/>
        <v>0</v>
      </c>
      <c r="AC348" t="b">
        <f t="shared" si="484"/>
        <v>0</v>
      </c>
      <c r="AD348" t="b">
        <f t="shared" si="485"/>
        <v>0</v>
      </c>
      <c r="AE348" t="b">
        <f t="shared" si="486"/>
        <v>0</v>
      </c>
      <c r="AF348" t="b">
        <f t="shared" si="487"/>
        <v>0</v>
      </c>
      <c r="AG348" t="b">
        <f t="shared" si="488"/>
        <v>0</v>
      </c>
      <c r="AH348" t="b">
        <f t="shared" si="489"/>
        <v>0</v>
      </c>
      <c r="AI348" t="b">
        <f t="shared" si="490"/>
        <v>0</v>
      </c>
      <c r="AJ348" t="b">
        <f t="shared" si="491"/>
        <v>0</v>
      </c>
      <c r="AK348" t="b">
        <f t="shared" si="492"/>
        <v>0</v>
      </c>
      <c r="AL348" t="b">
        <f t="shared" si="493"/>
        <v>0</v>
      </c>
      <c r="AM348" t="b">
        <f t="shared" si="494"/>
        <v>0</v>
      </c>
      <c r="AN348" t="b">
        <f t="shared" si="495"/>
        <v>0</v>
      </c>
      <c r="AO348" t="b">
        <f t="shared" si="496"/>
        <v>0</v>
      </c>
      <c r="AP348" t="b">
        <f t="shared" si="497"/>
        <v>0</v>
      </c>
      <c r="AQ348" t="b">
        <f t="shared" si="498"/>
        <v>0</v>
      </c>
      <c r="AR348" t="b">
        <f t="shared" si="499"/>
        <v>0</v>
      </c>
      <c r="AS348" t="b">
        <f t="shared" si="500"/>
        <v>0</v>
      </c>
      <c r="AT348" t="b">
        <f t="shared" si="501"/>
        <v>0</v>
      </c>
      <c r="AU348" t="b">
        <f t="shared" si="502"/>
        <v>0</v>
      </c>
      <c r="AV348" t="b">
        <f t="shared" si="503"/>
        <v>0</v>
      </c>
      <c r="AW348" t="b">
        <f t="shared" si="504"/>
        <v>0</v>
      </c>
      <c r="AX348" t="b">
        <f t="shared" si="505"/>
        <v>0</v>
      </c>
      <c r="AY348" t="b">
        <f t="shared" si="506"/>
        <v>0</v>
      </c>
      <c r="AZ348" t="b">
        <f t="shared" si="507"/>
        <v>0</v>
      </c>
      <c r="BA348" t="b">
        <f t="shared" si="508"/>
        <v>0</v>
      </c>
      <c r="BB348" t="b">
        <f t="shared" si="509"/>
        <v>0</v>
      </c>
      <c r="BC348" t="b">
        <f t="shared" si="510"/>
        <v>1</v>
      </c>
      <c r="BD348" t="b">
        <f t="shared" si="511"/>
        <v>0</v>
      </c>
      <c r="BE348" t="b">
        <f t="shared" si="512"/>
        <v>0</v>
      </c>
      <c r="BF348" t="b">
        <f t="shared" si="513"/>
        <v>1</v>
      </c>
      <c r="BG348" t="b">
        <f t="shared" si="514"/>
        <v>0</v>
      </c>
      <c r="BH348" t="b">
        <f t="shared" si="515"/>
        <v>0</v>
      </c>
      <c r="BI348" t="b">
        <f t="shared" si="516"/>
        <v>0</v>
      </c>
      <c r="BJ348" t="b">
        <f t="shared" si="517"/>
        <v>0</v>
      </c>
      <c r="BK348" t="b">
        <f t="shared" si="518"/>
        <v>0</v>
      </c>
      <c r="BL348" t="b">
        <f t="shared" si="519"/>
        <v>0</v>
      </c>
      <c r="BM348" t="b">
        <f t="shared" si="520"/>
        <v>1</v>
      </c>
      <c r="BN348" t="b">
        <f t="shared" si="521"/>
        <v>0</v>
      </c>
      <c r="BO348" t="b">
        <f t="shared" si="522"/>
        <v>0</v>
      </c>
      <c r="BP348" t="b">
        <f t="shared" si="523"/>
        <v>0</v>
      </c>
      <c r="BQ348" t="b">
        <f t="shared" si="524"/>
        <v>0</v>
      </c>
      <c r="BR348" t="b">
        <f t="shared" si="525"/>
        <v>0</v>
      </c>
      <c r="BS348" t="b">
        <f t="shared" si="526"/>
        <v>0</v>
      </c>
      <c r="BT348" t="b">
        <f t="shared" si="527"/>
        <v>1</v>
      </c>
      <c r="BU348" t="b">
        <f t="shared" si="528"/>
        <v>0</v>
      </c>
      <c r="BV348" t="b">
        <f t="shared" si="529"/>
        <v>0</v>
      </c>
      <c r="BW348" t="b">
        <f t="shared" si="530"/>
        <v>0</v>
      </c>
      <c r="BX348" t="b">
        <f t="shared" si="531"/>
        <v>0</v>
      </c>
      <c r="BY348" t="b">
        <f t="shared" si="532"/>
        <v>0</v>
      </c>
      <c r="BZ348" t="b">
        <f t="shared" si="533"/>
        <v>0</v>
      </c>
      <c r="CA348" t="b">
        <f t="shared" si="534"/>
        <v>0</v>
      </c>
      <c r="CB348" t="b">
        <f t="shared" si="535"/>
        <v>0</v>
      </c>
      <c r="CC348" t="b">
        <f t="shared" si="536"/>
        <v>0</v>
      </c>
      <c r="CD348" t="b">
        <f t="shared" si="537"/>
        <v>0</v>
      </c>
      <c r="CE348" t="b">
        <f t="shared" si="538"/>
        <v>0</v>
      </c>
      <c r="CF348" t="b">
        <f t="shared" si="539"/>
        <v>0</v>
      </c>
      <c r="CG348" t="b">
        <f t="shared" si="540"/>
        <v>0</v>
      </c>
      <c r="CH348" t="b">
        <f t="shared" si="541"/>
        <v>0</v>
      </c>
      <c r="CI348" t="b">
        <f t="shared" si="542"/>
        <v>0</v>
      </c>
      <c r="CJ348" t="b">
        <f t="shared" si="543"/>
        <v>0</v>
      </c>
      <c r="CK348" t="b">
        <f t="shared" si="544"/>
        <v>0</v>
      </c>
      <c r="CL348" t="b">
        <f t="shared" si="545"/>
        <v>0</v>
      </c>
      <c r="CM348" t="b">
        <f t="shared" si="546"/>
        <v>0</v>
      </c>
      <c r="CN348" t="b">
        <f t="shared" si="547"/>
        <v>0</v>
      </c>
      <c r="CO348" t="b">
        <f t="shared" si="548"/>
        <v>0</v>
      </c>
      <c r="CP348" t="b">
        <f t="shared" si="549"/>
        <v>0</v>
      </c>
      <c r="CQ348" t="b">
        <f t="shared" si="550"/>
        <v>0</v>
      </c>
      <c r="CR348" t="b">
        <f t="shared" si="551"/>
        <v>0</v>
      </c>
      <c r="CS348" t="b">
        <f t="shared" si="552"/>
        <v>0</v>
      </c>
      <c r="CT348" t="b">
        <f t="shared" si="553"/>
        <v>0</v>
      </c>
      <c r="CU348" t="b">
        <f t="shared" si="554"/>
        <v>0</v>
      </c>
      <c r="CV348" t="b">
        <f t="shared" si="555"/>
        <v>0</v>
      </c>
      <c r="CW348" t="b">
        <f t="shared" si="556"/>
        <v>0</v>
      </c>
      <c r="CX348" t="b">
        <f t="shared" si="557"/>
        <v>0</v>
      </c>
      <c r="CY348" t="b">
        <f t="shared" si="558"/>
        <v>0</v>
      </c>
      <c r="CZ348" t="b">
        <f t="shared" si="559"/>
        <v>0</v>
      </c>
      <c r="DA348" t="b">
        <f t="shared" si="560"/>
        <v>0</v>
      </c>
      <c r="DB348" t="b">
        <f t="shared" si="561"/>
        <v>0</v>
      </c>
      <c r="DC348" t="b">
        <f t="shared" si="562"/>
        <v>0</v>
      </c>
      <c r="DD348" t="b">
        <f t="shared" si="563"/>
        <v>0</v>
      </c>
    </row>
    <row r="349" spans="1:108">
      <c r="A349" t="s">
        <v>1431</v>
      </c>
      <c r="B349" t="s">
        <v>7381</v>
      </c>
      <c r="C349" t="s">
        <v>1418</v>
      </c>
      <c r="E349" t="s">
        <v>1082</v>
      </c>
      <c r="F349" t="s">
        <v>1041</v>
      </c>
      <c r="G349" t="s">
        <v>970</v>
      </c>
      <c r="H349" t="s">
        <v>7428</v>
      </c>
      <c r="I349" t="s">
        <v>7418</v>
      </c>
      <c r="J349" t="s">
        <v>204</v>
      </c>
      <c r="K349" t="s">
        <v>205</v>
      </c>
      <c r="L349" t="s">
        <v>6554</v>
      </c>
      <c r="M349" t="s">
        <v>6079</v>
      </c>
      <c r="N349" t="s">
        <v>1432</v>
      </c>
      <c r="O349" t="b">
        <f t="shared" si="470"/>
        <v>0</v>
      </c>
      <c r="P349" t="b">
        <f t="shared" si="471"/>
        <v>1</v>
      </c>
      <c r="Q349" t="b">
        <f t="shared" si="472"/>
        <v>1</v>
      </c>
      <c r="R349" t="b">
        <f t="shared" si="473"/>
        <v>1</v>
      </c>
      <c r="S349" t="b">
        <f t="shared" si="474"/>
        <v>0</v>
      </c>
      <c r="T349" t="b">
        <f t="shared" si="475"/>
        <v>0</v>
      </c>
      <c r="U349" t="b">
        <f t="shared" si="476"/>
        <v>1</v>
      </c>
      <c r="V349" t="b">
        <f t="shared" si="477"/>
        <v>1</v>
      </c>
      <c r="W349" t="b">
        <f t="shared" si="478"/>
        <v>0</v>
      </c>
      <c r="X349" t="b">
        <f t="shared" si="479"/>
        <v>0</v>
      </c>
      <c r="Y349" t="b">
        <f t="shared" si="480"/>
        <v>1</v>
      </c>
      <c r="Z349" t="b">
        <f t="shared" si="481"/>
        <v>0</v>
      </c>
      <c r="AA349" t="b">
        <f t="shared" si="482"/>
        <v>0</v>
      </c>
      <c r="AB349" t="b">
        <f t="shared" si="483"/>
        <v>0</v>
      </c>
      <c r="AC349" t="b">
        <f t="shared" si="484"/>
        <v>0</v>
      </c>
      <c r="AD349" t="b">
        <f t="shared" si="485"/>
        <v>0</v>
      </c>
      <c r="AE349" t="b">
        <f t="shared" si="486"/>
        <v>0</v>
      </c>
      <c r="AF349" t="b">
        <f t="shared" si="487"/>
        <v>0</v>
      </c>
      <c r="AG349" t="b">
        <f t="shared" si="488"/>
        <v>0</v>
      </c>
      <c r="AH349" t="b">
        <f t="shared" si="489"/>
        <v>0</v>
      </c>
      <c r="AI349" t="b">
        <f t="shared" si="490"/>
        <v>0</v>
      </c>
      <c r="AJ349" t="b">
        <f t="shared" si="491"/>
        <v>0</v>
      </c>
      <c r="AK349" t="b">
        <f t="shared" si="492"/>
        <v>0</v>
      </c>
      <c r="AL349" t="b">
        <f t="shared" si="493"/>
        <v>0</v>
      </c>
      <c r="AM349" t="b">
        <f t="shared" si="494"/>
        <v>0</v>
      </c>
      <c r="AN349" t="b">
        <f t="shared" si="495"/>
        <v>0</v>
      </c>
      <c r="AO349" t="b">
        <f t="shared" si="496"/>
        <v>0</v>
      </c>
      <c r="AP349" t="b">
        <f t="shared" si="497"/>
        <v>0</v>
      </c>
      <c r="AQ349" t="b">
        <f t="shared" si="498"/>
        <v>0</v>
      </c>
      <c r="AR349" t="b">
        <f t="shared" si="499"/>
        <v>0</v>
      </c>
      <c r="AS349" t="b">
        <f t="shared" si="500"/>
        <v>0</v>
      </c>
      <c r="AT349" t="b">
        <f t="shared" si="501"/>
        <v>0</v>
      </c>
      <c r="AU349" t="b">
        <f t="shared" si="502"/>
        <v>0</v>
      </c>
      <c r="AV349" t="b">
        <f t="shared" si="503"/>
        <v>1</v>
      </c>
      <c r="AW349" t="b">
        <f t="shared" si="504"/>
        <v>0</v>
      </c>
      <c r="AX349" t="b">
        <f t="shared" si="505"/>
        <v>0</v>
      </c>
      <c r="AY349" t="b">
        <f t="shared" si="506"/>
        <v>0</v>
      </c>
      <c r="AZ349" t="b">
        <f t="shared" si="507"/>
        <v>0</v>
      </c>
      <c r="BA349" t="b">
        <f t="shared" si="508"/>
        <v>0</v>
      </c>
      <c r="BB349" t="b">
        <f t="shared" si="509"/>
        <v>0</v>
      </c>
      <c r="BC349" t="b">
        <f t="shared" si="510"/>
        <v>0</v>
      </c>
      <c r="BD349" t="b">
        <f t="shared" si="511"/>
        <v>0</v>
      </c>
      <c r="BE349" t="b">
        <f t="shared" si="512"/>
        <v>0</v>
      </c>
      <c r="BF349" t="b">
        <f t="shared" si="513"/>
        <v>0</v>
      </c>
      <c r="BG349" t="b">
        <f t="shared" si="514"/>
        <v>0</v>
      </c>
      <c r="BH349" t="b">
        <f t="shared" si="515"/>
        <v>0</v>
      </c>
      <c r="BI349" t="b">
        <f t="shared" si="516"/>
        <v>0</v>
      </c>
      <c r="BJ349" t="b">
        <f t="shared" si="517"/>
        <v>0</v>
      </c>
      <c r="BK349" t="b">
        <f t="shared" si="518"/>
        <v>0</v>
      </c>
      <c r="BL349" t="b">
        <f t="shared" si="519"/>
        <v>0</v>
      </c>
      <c r="BM349" t="b">
        <f t="shared" si="520"/>
        <v>0</v>
      </c>
      <c r="BN349" t="b">
        <f t="shared" si="521"/>
        <v>0</v>
      </c>
      <c r="BO349" t="b">
        <f t="shared" si="522"/>
        <v>0</v>
      </c>
      <c r="BP349" t="b">
        <f t="shared" si="523"/>
        <v>0</v>
      </c>
      <c r="BQ349" t="b">
        <f t="shared" si="524"/>
        <v>0</v>
      </c>
      <c r="BR349" t="b">
        <f t="shared" si="525"/>
        <v>0</v>
      </c>
      <c r="BS349" t="b">
        <f t="shared" si="526"/>
        <v>0</v>
      </c>
      <c r="BT349" t="b">
        <f t="shared" si="527"/>
        <v>0</v>
      </c>
      <c r="BU349" t="b">
        <f t="shared" si="528"/>
        <v>1</v>
      </c>
      <c r="BV349" t="b">
        <f t="shared" si="529"/>
        <v>1</v>
      </c>
      <c r="BW349" t="b">
        <f t="shared" si="530"/>
        <v>0</v>
      </c>
      <c r="BX349" t="b">
        <f t="shared" si="531"/>
        <v>0</v>
      </c>
      <c r="BY349" t="b">
        <f t="shared" si="532"/>
        <v>0</v>
      </c>
      <c r="BZ349" t="b">
        <f t="shared" si="533"/>
        <v>0</v>
      </c>
      <c r="CA349" t="b">
        <f t="shared" si="534"/>
        <v>0</v>
      </c>
      <c r="CB349" t="b">
        <f t="shared" si="535"/>
        <v>0</v>
      </c>
      <c r="CC349" t="b">
        <f t="shared" si="536"/>
        <v>0</v>
      </c>
      <c r="CD349" t="b">
        <f t="shared" si="537"/>
        <v>0</v>
      </c>
      <c r="CE349" t="b">
        <f t="shared" si="538"/>
        <v>0</v>
      </c>
      <c r="CF349" t="b">
        <f t="shared" si="539"/>
        <v>0</v>
      </c>
      <c r="CG349" t="b">
        <f t="shared" si="540"/>
        <v>0</v>
      </c>
      <c r="CH349" t="b">
        <f t="shared" si="541"/>
        <v>0</v>
      </c>
      <c r="CI349" t="b">
        <f t="shared" si="542"/>
        <v>0</v>
      </c>
      <c r="CJ349" t="b">
        <f t="shared" si="543"/>
        <v>0</v>
      </c>
      <c r="CK349" t="b">
        <f t="shared" si="544"/>
        <v>0</v>
      </c>
      <c r="CL349" t="b">
        <f t="shared" si="545"/>
        <v>0</v>
      </c>
      <c r="CM349" t="b">
        <f t="shared" si="546"/>
        <v>0</v>
      </c>
      <c r="CN349" t="b">
        <f t="shared" si="547"/>
        <v>0</v>
      </c>
      <c r="CO349" t="b">
        <f t="shared" si="548"/>
        <v>0</v>
      </c>
      <c r="CP349" t="b">
        <f t="shared" si="549"/>
        <v>0</v>
      </c>
      <c r="CQ349" t="b">
        <f t="shared" si="550"/>
        <v>0</v>
      </c>
      <c r="CR349" t="b">
        <f t="shared" si="551"/>
        <v>0</v>
      </c>
      <c r="CS349" t="b">
        <f t="shared" si="552"/>
        <v>0</v>
      </c>
      <c r="CT349" t="b">
        <f t="shared" si="553"/>
        <v>0</v>
      </c>
      <c r="CU349" t="b">
        <f t="shared" si="554"/>
        <v>0</v>
      </c>
      <c r="CV349" t="b">
        <f t="shared" si="555"/>
        <v>0</v>
      </c>
      <c r="CW349" t="b">
        <f t="shared" si="556"/>
        <v>0</v>
      </c>
      <c r="CX349" t="b">
        <f t="shared" si="557"/>
        <v>0</v>
      </c>
      <c r="CY349" t="b">
        <f t="shared" si="558"/>
        <v>0</v>
      </c>
      <c r="CZ349" t="b">
        <f t="shared" si="559"/>
        <v>0</v>
      </c>
      <c r="DA349" t="b">
        <f t="shared" si="560"/>
        <v>0</v>
      </c>
      <c r="DB349" t="b">
        <f t="shared" si="561"/>
        <v>0</v>
      </c>
      <c r="DC349" t="b">
        <f t="shared" si="562"/>
        <v>0</v>
      </c>
      <c r="DD349" t="b">
        <f t="shared" si="563"/>
        <v>0</v>
      </c>
    </row>
    <row r="350" spans="1:108">
      <c r="A350" s="4" t="s">
        <v>1433</v>
      </c>
      <c r="B350" t="s">
        <v>7381</v>
      </c>
      <c r="C350" t="s">
        <v>1418</v>
      </c>
      <c r="D350" s="4"/>
      <c r="E350" s="4" t="s">
        <v>1082</v>
      </c>
      <c r="F350" t="s">
        <v>1041</v>
      </c>
      <c r="G350" t="s">
        <v>970</v>
      </c>
      <c r="H350" t="s">
        <v>7428</v>
      </c>
      <c r="I350" t="s">
        <v>7418</v>
      </c>
      <c r="J350" s="4" t="s">
        <v>16</v>
      </c>
      <c r="K350" s="4" t="s">
        <v>16</v>
      </c>
      <c r="L350" s="4" t="s">
        <v>6555</v>
      </c>
      <c r="M350" t="s">
        <v>6079</v>
      </c>
      <c r="N350" s="4" t="s">
        <v>1434</v>
      </c>
      <c r="O350" s="4" t="b">
        <f t="shared" si="470"/>
        <v>1</v>
      </c>
      <c r="P350" s="4" t="b">
        <f t="shared" si="471"/>
        <v>1</v>
      </c>
      <c r="Q350" s="4" t="b">
        <f t="shared" si="472"/>
        <v>1</v>
      </c>
      <c r="R350" s="4" t="b">
        <f t="shared" si="473"/>
        <v>1</v>
      </c>
      <c r="S350" s="4" t="b">
        <f t="shared" si="474"/>
        <v>0</v>
      </c>
      <c r="T350" s="4" t="b">
        <f t="shared" si="475"/>
        <v>1</v>
      </c>
      <c r="U350" s="4" t="b">
        <f t="shared" si="476"/>
        <v>1</v>
      </c>
      <c r="V350" s="4" t="b">
        <f t="shared" si="477"/>
        <v>1</v>
      </c>
      <c r="W350" s="4" t="b">
        <f t="shared" si="478"/>
        <v>1</v>
      </c>
      <c r="X350" s="4" t="b">
        <f t="shared" si="479"/>
        <v>1</v>
      </c>
      <c r="Y350" s="4" t="b">
        <f t="shared" si="480"/>
        <v>0</v>
      </c>
      <c r="Z350" s="4" t="b">
        <f t="shared" si="481"/>
        <v>0</v>
      </c>
      <c r="AA350" s="4" t="b">
        <f t="shared" si="482"/>
        <v>1</v>
      </c>
      <c r="AB350" s="4" t="b">
        <f t="shared" si="483"/>
        <v>0</v>
      </c>
      <c r="AC350" s="4" t="b">
        <f t="shared" si="484"/>
        <v>0</v>
      </c>
      <c r="AD350" s="4" t="b">
        <f t="shared" si="485"/>
        <v>1</v>
      </c>
      <c r="AE350" s="4" t="b">
        <f t="shared" si="486"/>
        <v>0</v>
      </c>
      <c r="AF350" s="4" t="b">
        <f t="shared" si="487"/>
        <v>0</v>
      </c>
      <c r="AG350" s="4" t="b">
        <f t="shared" si="488"/>
        <v>0</v>
      </c>
      <c r="AH350" s="4" t="b">
        <f t="shared" si="489"/>
        <v>1</v>
      </c>
      <c r="AI350" s="4" t="b">
        <f t="shared" si="490"/>
        <v>0</v>
      </c>
      <c r="AJ350" s="4" t="b">
        <f t="shared" si="491"/>
        <v>0</v>
      </c>
      <c r="AK350" s="4" t="b">
        <f t="shared" si="492"/>
        <v>0</v>
      </c>
      <c r="AL350" s="4" t="b">
        <f t="shared" si="493"/>
        <v>0</v>
      </c>
      <c r="AM350" s="4" t="b">
        <f t="shared" si="494"/>
        <v>0</v>
      </c>
      <c r="AN350" s="4" t="b">
        <f t="shared" si="495"/>
        <v>0</v>
      </c>
      <c r="AO350" s="4" t="b">
        <f t="shared" si="496"/>
        <v>0</v>
      </c>
      <c r="AP350" s="4" t="b">
        <f t="shared" si="497"/>
        <v>0</v>
      </c>
      <c r="AQ350" s="4" t="b">
        <f t="shared" si="498"/>
        <v>0</v>
      </c>
      <c r="AR350" s="4" t="b">
        <f t="shared" si="499"/>
        <v>0</v>
      </c>
      <c r="AS350" s="4" t="b">
        <f t="shared" si="500"/>
        <v>0</v>
      </c>
      <c r="AT350" s="4" t="b">
        <f t="shared" si="501"/>
        <v>0</v>
      </c>
      <c r="AU350" s="4" t="b">
        <f t="shared" si="502"/>
        <v>0</v>
      </c>
      <c r="AV350" s="4" t="b">
        <f t="shared" si="503"/>
        <v>0</v>
      </c>
      <c r="AW350" s="4" t="b">
        <f t="shared" si="504"/>
        <v>1</v>
      </c>
      <c r="AX350" s="4" t="b">
        <f t="shared" si="505"/>
        <v>0</v>
      </c>
      <c r="AY350" s="4" t="b">
        <f t="shared" si="506"/>
        <v>0</v>
      </c>
      <c r="AZ350" s="4" t="b">
        <f t="shared" si="507"/>
        <v>0</v>
      </c>
      <c r="BA350" s="4" t="b">
        <f t="shared" si="508"/>
        <v>1</v>
      </c>
      <c r="BB350" s="4" t="b">
        <f t="shared" si="509"/>
        <v>0</v>
      </c>
      <c r="BC350" s="4" t="b">
        <f t="shared" si="510"/>
        <v>1</v>
      </c>
      <c r="BD350" s="4" t="b">
        <f t="shared" si="511"/>
        <v>0</v>
      </c>
      <c r="BE350" s="4" t="b">
        <f t="shared" si="512"/>
        <v>0</v>
      </c>
      <c r="BF350" s="4" t="b">
        <f t="shared" si="513"/>
        <v>0</v>
      </c>
      <c r="BG350" s="4" t="b">
        <f t="shared" si="514"/>
        <v>0</v>
      </c>
      <c r="BH350" s="4" t="b">
        <f t="shared" si="515"/>
        <v>0</v>
      </c>
      <c r="BI350" s="4" t="b">
        <f t="shared" si="516"/>
        <v>0</v>
      </c>
      <c r="BJ350" s="4" t="b">
        <f t="shared" si="517"/>
        <v>0</v>
      </c>
      <c r="BK350" s="4" t="b">
        <f t="shared" si="518"/>
        <v>0</v>
      </c>
      <c r="BL350" s="4" t="b">
        <f t="shared" si="519"/>
        <v>0</v>
      </c>
      <c r="BM350" s="4" t="b">
        <f t="shared" si="520"/>
        <v>0</v>
      </c>
      <c r="BN350" s="4" t="b">
        <f t="shared" si="521"/>
        <v>0</v>
      </c>
      <c r="BO350" s="4" t="b">
        <f t="shared" si="522"/>
        <v>0</v>
      </c>
      <c r="BP350" s="4" t="b">
        <f t="shared" si="523"/>
        <v>1</v>
      </c>
      <c r="BQ350" s="4" t="b">
        <f t="shared" si="524"/>
        <v>0</v>
      </c>
      <c r="BR350" s="4" t="b">
        <f t="shared" si="525"/>
        <v>0</v>
      </c>
      <c r="BS350" s="4" t="b">
        <f t="shared" si="526"/>
        <v>1</v>
      </c>
      <c r="BT350" s="4" t="b">
        <f t="shared" si="527"/>
        <v>0</v>
      </c>
      <c r="BU350" s="4" t="b">
        <f t="shared" si="528"/>
        <v>0</v>
      </c>
      <c r="BV350" s="4" t="b">
        <f t="shared" si="529"/>
        <v>0</v>
      </c>
      <c r="BW350" s="4" t="b">
        <f t="shared" si="530"/>
        <v>0</v>
      </c>
      <c r="BX350" s="4" t="b">
        <f t="shared" si="531"/>
        <v>0</v>
      </c>
      <c r="BY350" s="4" t="b">
        <f t="shared" si="532"/>
        <v>0</v>
      </c>
      <c r="BZ350" s="4" t="b">
        <f t="shared" si="533"/>
        <v>0</v>
      </c>
      <c r="CA350" s="4" t="b">
        <f t="shared" si="534"/>
        <v>0</v>
      </c>
      <c r="CB350" s="4" t="b">
        <f t="shared" si="535"/>
        <v>0</v>
      </c>
      <c r="CC350" s="4" t="b">
        <f t="shared" si="536"/>
        <v>0</v>
      </c>
      <c r="CD350" s="4" t="b">
        <f t="shared" si="537"/>
        <v>0</v>
      </c>
      <c r="CE350" s="4" t="b">
        <f t="shared" si="538"/>
        <v>0</v>
      </c>
      <c r="CF350" s="4" t="b">
        <f t="shared" si="539"/>
        <v>0</v>
      </c>
      <c r="CG350" s="4" t="b">
        <f t="shared" si="540"/>
        <v>0</v>
      </c>
      <c r="CH350" s="4" t="b">
        <f t="shared" si="541"/>
        <v>0</v>
      </c>
      <c r="CI350" s="4" t="b">
        <f t="shared" si="542"/>
        <v>1</v>
      </c>
      <c r="CJ350" s="4" t="b">
        <f t="shared" si="543"/>
        <v>0</v>
      </c>
      <c r="CK350" s="4" t="b">
        <f t="shared" si="544"/>
        <v>0</v>
      </c>
      <c r="CL350" s="4" t="b">
        <f t="shared" si="545"/>
        <v>0</v>
      </c>
      <c r="CM350" s="4" t="b">
        <f t="shared" si="546"/>
        <v>0</v>
      </c>
      <c r="CN350" s="4" t="b">
        <f t="shared" si="547"/>
        <v>0</v>
      </c>
      <c r="CO350" s="4" t="b">
        <f t="shared" si="548"/>
        <v>0</v>
      </c>
      <c r="CP350" s="4" t="b">
        <f t="shared" si="549"/>
        <v>0</v>
      </c>
      <c r="CQ350" s="4" t="b">
        <f t="shared" si="550"/>
        <v>0</v>
      </c>
      <c r="CR350" s="4" t="b">
        <f t="shared" si="551"/>
        <v>0</v>
      </c>
      <c r="CS350" s="4" t="b">
        <f t="shared" si="552"/>
        <v>0</v>
      </c>
      <c r="CT350" s="4" t="b">
        <f t="shared" si="553"/>
        <v>0</v>
      </c>
      <c r="CU350" s="4" t="b">
        <f t="shared" si="554"/>
        <v>0</v>
      </c>
      <c r="CV350" s="4" t="b">
        <f t="shared" si="555"/>
        <v>1</v>
      </c>
      <c r="CW350" s="4" t="b">
        <f t="shared" si="556"/>
        <v>0</v>
      </c>
      <c r="CX350" s="4" t="b">
        <f t="shared" si="557"/>
        <v>0</v>
      </c>
      <c r="CY350" s="4" t="b">
        <f t="shared" si="558"/>
        <v>0</v>
      </c>
      <c r="CZ350" s="4" t="b">
        <f t="shared" si="559"/>
        <v>1</v>
      </c>
      <c r="DA350" s="4" t="b">
        <f t="shared" si="560"/>
        <v>0</v>
      </c>
      <c r="DB350" s="4" t="b">
        <f t="shared" si="561"/>
        <v>0</v>
      </c>
      <c r="DC350" s="4" t="b">
        <f t="shared" si="562"/>
        <v>0</v>
      </c>
      <c r="DD350" s="4" t="b">
        <f t="shared" si="563"/>
        <v>0</v>
      </c>
    </row>
    <row r="351" spans="1:108">
      <c r="A351" s="7" t="s">
        <v>1435</v>
      </c>
      <c r="B351" t="s">
        <v>7381</v>
      </c>
      <c r="C351" t="s">
        <v>1418</v>
      </c>
      <c r="E351" t="s">
        <v>1082</v>
      </c>
      <c r="F351" t="s">
        <v>1041</v>
      </c>
      <c r="G351" t="s">
        <v>970</v>
      </c>
      <c r="H351" t="s">
        <v>7428</v>
      </c>
      <c r="I351" t="s">
        <v>7418</v>
      </c>
      <c r="J351" s="4" t="s">
        <v>1248</v>
      </c>
      <c r="K351" t="s">
        <v>109</v>
      </c>
      <c r="L351" t="s">
        <v>6556</v>
      </c>
      <c r="M351" t="s">
        <v>6079</v>
      </c>
      <c r="N351" t="s">
        <v>1436</v>
      </c>
      <c r="O351" t="b">
        <f t="shared" si="470"/>
        <v>1</v>
      </c>
      <c r="P351" t="b">
        <f t="shared" si="471"/>
        <v>1</v>
      </c>
      <c r="Q351" t="b">
        <f t="shared" si="472"/>
        <v>1</v>
      </c>
      <c r="R351" t="b">
        <f t="shared" si="473"/>
        <v>1</v>
      </c>
      <c r="S351" t="b">
        <f t="shared" si="474"/>
        <v>1</v>
      </c>
      <c r="T351" t="b">
        <f t="shared" si="475"/>
        <v>0</v>
      </c>
      <c r="U351" t="b">
        <f t="shared" si="476"/>
        <v>1</v>
      </c>
      <c r="V351" t="b">
        <f t="shared" si="477"/>
        <v>1</v>
      </c>
      <c r="W351" t="b">
        <f t="shared" si="478"/>
        <v>1</v>
      </c>
      <c r="X351" t="b">
        <f t="shared" si="479"/>
        <v>0</v>
      </c>
      <c r="Y351" t="b">
        <f t="shared" si="480"/>
        <v>1</v>
      </c>
      <c r="Z351" t="b">
        <f t="shared" si="481"/>
        <v>0</v>
      </c>
      <c r="AA351" t="b">
        <f t="shared" si="482"/>
        <v>1</v>
      </c>
      <c r="AB351" t="b">
        <f t="shared" si="483"/>
        <v>0</v>
      </c>
      <c r="AC351" t="b">
        <f t="shared" si="484"/>
        <v>0</v>
      </c>
      <c r="AD351" t="b">
        <f t="shared" si="485"/>
        <v>0</v>
      </c>
      <c r="AE351" t="b">
        <f t="shared" si="486"/>
        <v>0</v>
      </c>
      <c r="AF351" t="b">
        <f t="shared" si="487"/>
        <v>0</v>
      </c>
      <c r="AG351" t="b">
        <f t="shared" si="488"/>
        <v>0</v>
      </c>
      <c r="AH351" t="b">
        <f t="shared" si="489"/>
        <v>1</v>
      </c>
      <c r="AI351" t="b">
        <f t="shared" si="490"/>
        <v>0</v>
      </c>
      <c r="AJ351" t="b">
        <f t="shared" si="491"/>
        <v>0</v>
      </c>
      <c r="AK351" t="b">
        <f t="shared" si="492"/>
        <v>0</v>
      </c>
      <c r="AL351" t="b">
        <f t="shared" si="493"/>
        <v>0</v>
      </c>
      <c r="AM351" t="b">
        <f t="shared" si="494"/>
        <v>0</v>
      </c>
      <c r="AN351" t="b">
        <f t="shared" si="495"/>
        <v>0</v>
      </c>
      <c r="AO351" t="b">
        <f t="shared" si="496"/>
        <v>0</v>
      </c>
      <c r="AP351" t="b">
        <f t="shared" si="497"/>
        <v>0</v>
      </c>
      <c r="AQ351" t="b">
        <f t="shared" si="498"/>
        <v>0</v>
      </c>
      <c r="AR351" t="b">
        <f t="shared" si="499"/>
        <v>0</v>
      </c>
      <c r="AS351" t="b">
        <f t="shared" si="500"/>
        <v>0</v>
      </c>
      <c r="AT351" t="b">
        <f t="shared" si="501"/>
        <v>0</v>
      </c>
      <c r="AU351" t="b">
        <f t="shared" si="502"/>
        <v>0</v>
      </c>
      <c r="AV351" t="b">
        <f t="shared" si="503"/>
        <v>1</v>
      </c>
      <c r="AW351" t="b">
        <f t="shared" si="504"/>
        <v>0</v>
      </c>
      <c r="AX351" t="b">
        <f t="shared" si="505"/>
        <v>1</v>
      </c>
      <c r="AY351" t="b">
        <f t="shared" si="506"/>
        <v>0</v>
      </c>
      <c r="AZ351" t="b">
        <f t="shared" si="507"/>
        <v>0</v>
      </c>
      <c r="BA351" t="b">
        <f t="shared" si="508"/>
        <v>1</v>
      </c>
      <c r="BB351" t="b">
        <f t="shared" si="509"/>
        <v>1</v>
      </c>
      <c r="BC351" t="b">
        <f t="shared" si="510"/>
        <v>0</v>
      </c>
      <c r="BD351" t="b">
        <f t="shared" si="511"/>
        <v>0</v>
      </c>
      <c r="BE351" t="b">
        <f t="shared" si="512"/>
        <v>0</v>
      </c>
      <c r="BF351" t="b">
        <f t="shared" si="513"/>
        <v>0</v>
      </c>
      <c r="BG351" t="b">
        <f t="shared" si="514"/>
        <v>0</v>
      </c>
      <c r="BH351" t="b">
        <f t="shared" si="515"/>
        <v>0</v>
      </c>
      <c r="BI351" t="b">
        <f t="shared" si="516"/>
        <v>0</v>
      </c>
      <c r="BJ351" t="b">
        <f t="shared" si="517"/>
        <v>0</v>
      </c>
      <c r="BK351" t="b">
        <f t="shared" si="518"/>
        <v>0</v>
      </c>
      <c r="BL351" t="b">
        <f t="shared" si="519"/>
        <v>0</v>
      </c>
      <c r="BM351" t="b">
        <f t="shared" si="520"/>
        <v>0</v>
      </c>
      <c r="BN351" t="b">
        <f t="shared" si="521"/>
        <v>1</v>
      </c>
      <c r="BO351" t="b">
        <f t="shared" si="522"/>
        <v>1</v>
      </c>
      <c r="BP351" t="b">
        <f t="shared" si="523"/>
        <v>0</v>
      </c>
      <c r="BQ351" t="b">
        <f t="shared" si="524"/>
        <v>0</v>
      </c>
      <c r="BR351" t="b">
        <f t="shared" si="525"/>
        <v>0</v>
      </c>
      <c r="BS351" t="b">
        <f t="shared" si="526"/>
        <v>0</v>
      </c>
      <c r="BT351" t="b">
        <f t="shared" si="527"/>
        <v>0</v>
      </c>
      <c r="BU351" t="b">
        <f t="shared" si="528"/>
        <v>1</v>
      </c>
      <c r="BV351" t="b">
        <f t="shared" si="529"/>
        <v>0</v>
      </c>
      <c r="BW351" t="b">
        <f t="shared" si="530"/>
        <v>0</v>
      </c>
      <c r="BX351" t="b">
        <f t="shared" si="531"/>
        <v>1</v>
      </c>
      <c r="BY351" t="b">
        <f t="shared" si="532"/>
        <v>0</v>
      </c>
      <c r="BZ351" t="b">
        <f t="shared" si="533"/>
        <v>0</v>
      </c>
      <c r="CA351" t="b">
        <f t="shared" si="534"/>
        <v>0</v>
      </c>
      <c r="CB351" t="b">
        <f t="shared" si="535"/>
        <v>1</v>
      </c>
      <c r="CC351" t="b">
        <f t="shared" si="536"/>
        <v>0</v>
      </c>
      <c r="CD351" t="b">
        <f t="shared" si="537"/>
        <v>0</v>
      </c>
      <c r="CE351" t="b">
        <f t="shared" si="538"/>
        <v>0</v>
      </c>
      <c r="CF351" t="b">
        <f t="shared" si="539"/>
        <v>0</v>
      </c>
      <c r="CG351" t="b">
        <f t="shared" si="540"/>
        <v>1</v>
      </c>
      <c r="CH351" t="b">
        <f t="shared" si="541"/>
        <v>0</v>
      </c>
      <c r="CI351" t="b">
        <f t="shared" si="542"/>
        <v>0</v>
      </c>
      <c r="CJ351" t="b">
        <f t="shared" si="543"/>
        <v>0</v>
      </c>
      <c r="CK351" t="b">
        <f t="shared" si="544"/>
        <v>1</v>
      </c>
      <c r="CL351" t="b">
        <f t="shared" si="545"/>
        <v>0</v>
      </c>
      <c r="CM351" t="b">
        <f t="shared" si="546"/>
        <v>0</v>
      </c>
      <c r="CN351" t="b">
        <f t="shared" si="547"/>
        <v>0</v>
      </c>
      <c r="CO351" t="b">
        <f t="shared" si="548"/>
        <v>0</v>
      </c>
      <c r="CP351" t="b">
        <f t="shared" si="549"/>
        <v>0</v>
      </c>
      <c r="CQ351" t="b">
        <f t="shared" si="550"/>
        <v>0</v>
      </c>
      <c r="CR351" t="b">
        <f t="shared" si="551"/>
        <v>0</v>
      </c>
      <c r="CS351" t="b">
        <f t="shared" si="552"/>
        <v>0</v>
      </c>
      <c r="CT351" t="b">
        <f t="shared" si="553"/>
        <v>0</v>
      </c>
      <c r="CU351" t="b">
        <f t="shared" si="554"/>
        <v>0</v>
      </c>
      <c r="CV351" t="b">
        <f t="shared" si="555"/>
        <v>0</v>
      </c>
      <c r="CW351" t="b">
        <f t="shared" si="556"/>
        <v>0</v>
      </c>
      <c r="CX351" t="b">
        <f t="shared" si="557"/>
        <v>0</v>
      </c>
      <c r="CY351" t="b">
        <f t="shared" si="558"/>
        <v>0</v>
      </c>
      <c r="CZ351" t="b">
        <f t="shared" si="559"/>
        <v>0</v>
      </c>
      <c r="DA351" t="b">
        <f t="shared" si="560"/>
        <v>0</v>
      </c>
      <c r="DB351" t="b">
        <f t="shared" si="561"/>
        <v>0</v>
      </c>
      <c r="DC351" t="b">
        <f t="shared" si="562"/>
        <v>0</v>
      </c>
      <c r="DD351" t="b">
        <f t="shared" si="563"/>
        <v>0</v>
      </c>
    </row>
    <row r="352" spans="1:108">
      <c r="A352" s="4" t="s">
        <v>1437</v>
      </c>
      <c r="B352" t="s">
        <v>7381</v>
      </c>
      <c r="C352" t="s">
        <v>1418</v>
      </c>
      <c r="D352" s="4"/>
      <c r="E352" s="4" t="s">
        <v>1082</v>
      </c>
      <c r="F352" t="s">
        <v>1041</v>
      </c>
      <c r="G352" t="s">
        <v>970</v>
      </c>
      <c r="H352" t="s">
        <v>7428</v>
      </c>
      <c r="I352" t="s">
        <v>7418</v>
      </c>
      <c r="J352" s="4" t="s">
        <v>362</v>
      </c>
      <c r="K352" s="4" t="s">
        <v>136</v>
      </c>
      <c r="L352" s="4" t="s">
        <v>6557</v>
      </c>
      <c r="M352" t="s">
        <v>6079</v>
      </c>
      <c r="N352" s="4" t="s">
        <v>1438</v>
      </c>
      <c r="O352" s="4" t="b">
        <f t="shared" si="470"/>
        <v>1</v>
      </c>
      <c r="P352" s="4" t="b">
        <f t="shared" si="471"/>
        <v>1</v>
      </c>
      <c r="Q352" s="4" t="b">
        <f t="shared" si="472"/>
        <v>0</v>
      </c>
      <c r="R352" s="4" t="b">
        <f t="shared" si="473"/>
        <v>0</v>
      </c>
      <c r="S352" s="4" t="b">
        <f t="shared" si="474"/>
        <v>1</v>
      </c>
      <c r="T352" s="4" t="b">
        <f t="shared" si="475"/>
        <v>1</v>
      </c>
      <c r="U352" s="4" t="b">
        <f t="shared" si="476"/>
        <v>1</v>
      </c>
      <c r="V352" s="4" t="b">
        <f t="shared" si="477"/>
        <v>0</v>
      </c>
      <c r="W352" s="4" t="b">
        <f t="shared" si="478"/>
        <v>1</v>
      </c>
      <c r="X352" s="4" t="b">
        <f t="shared" si="479"/>
        <v>0</v>
      </c>
      <c r="Y352" s="4" t="b">
        <f t="shared" si="480"/>
        <v>0</v>
      </c>
      <c r="Z352" s="4" t="b">
        <f t="shared" si="481"/>
        <v>0</v>
      </c>
      <c r="AA352" s="4" t="b">
        <f t="shared" si="482"/>
        <v>0</v>
      </c>
      <c r="AB352" s="4" t="b">
        <f t="shared" si="483"/>
        <v>0</v>
      </c>
      <c r="AC352" s="4" t="b">
        <f t="shared" si="484"/>
        <v>0</v>
      </c>
      <c r="AD352" s="4" t="b">
        <f t="shared" si="485"/>
        <v>0</v>
      </c>
      <c r="AE352" s="4" t="b">
        <f t="shared" si="486"/>
        <v>0</v>
      </c>
      <c r="AF352" s="4" t="b">
        <f t="shared" si="487"/>
        <v>0</v>
      </c>
      <c r="AG352" s="4" t="b">
        <f t="shared" si="488"/>
        <v>0</v>
      </c>
      <c r="AH352" s="4" t="b">
        <f t="shared" si="489"/>
        <v>0</v>
      </c>
      <c r="AI352" s="4" t="b">
        <f t="shared" si="490"/>
        <v>0</v>
      </c>
      <c r="AJ352" s="4" t="b">
        <f t="shared" si="491"/>
        <v>0</v>
      </c>
      <c r="AK352" s="4" t="b">
        <f t="shared" si="492"/>
        <v>0</v>
      </c>
      <c r="AL352" s="4" t="b">
        <f t="shared" si="493"/>
        <v>0</v>
      </c>
      <c r="AM352" s="4" t="b">
        <f t="shared" si="494"/>
        <v>0</v>
      </c>
      <c r="AN352" s="4" t="b">
        <f t="shared" si="495"/>
        <v>0</v>
      </c>
      <c r="AO352" s="4" t="b">
        <f t="shared" si="496"/>
        <v>0</v>
      </c>
      <c r="AP352" s="4" t="b">
        <f t="shared" si="497"/>
        <v>0</v>
      </c>
      <c r="AQ352" s="4" t="b">
        <f t="shared" si="498"/>
        <v>0</v>
      </c>
      <c r="AR352" s="4" t="b">
        <f t="shared" si="499"/>
        <v>0</v>
      </c>
      <c r="AS352" s="4" t="b">
        <f t="shared" si="500"/>
        <v>0</v>
      </c>
      <c r="AT352" s="4" t="b">
        <f t="shared" si="501"/>
        <v>0</v>
      </c>
      <c r="AU352" s="4" t="b">
        <f t="shared" si="502"/>
        <v>0</v>
      </c>
      <c r="AV352" s="4" t="b">
        <f t="shared" si="503"/>
        <v>0</v>
      </c>
      <c r="AW352" s="4" t="b">
        <f t="shared" si="504"/>
        <v>0</v>
      </c>
      <c r="AX352" s="4" t="b">
        <f t="shared" si="505"/>
        <v>0</v>
      </c>
      <c r="AY352" s="4" t="b">
        <f t="shared" si="506"/>
        <v>0</v>
      </c>
      <c r="AZ352" s="4" t="b">
        <f t="shared" si="507"/>
        <v>0</v>
      </c>
      <c r="BA352" s="4" t="b">
        <f t="shared" si="508"/>
        <v>1</v>
      </c>
      <c r="BB352" s="4" t="b">
        <f t="shared" si="509"/>
        <v>0</v>
      </c>
      <c r="BC352" s="4" t="b">
        <f t="shared" si="510"/>
        <v>0</v>
      </c>
      <c r="BD352" s="4" t="b">
        <f t="shared" si="511"/>
        <v>0</v>
      </c>
      <c r="BE352" s="4" t="b">
        <f t="shared" si="512"/>
        <v>0</v>
      </c>
      <c r="BF352" s="4" t="b">
        <f t="shared" si="513"/>
        <v>0</v>
      </c>
      <c r="BG352" s="4" t="b">
        <f t="shared" si="514"/>
        <v>0</v>
      </c>
      <c r="BH352" s="4" t="b">
        <f t="shared" si="515"/>
        <v>0</v>
      </c>
      <c r="BI352" s="4" t="b">
        <f t="shared" si="516"/>
        <v>0</v>
      </c>
      <c r="BJ352" s="4" t="b">
        <f t="shared" si="517"/>
        <v>0</v>
      </c>
      <c r="BK352" s="4" t="b">
        <f t="shared" si="518"/>
        <v>0</v>
      </c>
      <c r="BL352" s="4" t="b">
        <f t="shared" si="519"/>
        <v>1</v>
      </c>
      <c r="BM352" s="4" t="b">
        <f t="shared" si="520"/>
        <v>0</v>
      </c>
      <c r="BN352" s="4" t="b">
        <f t="shared" si="521"/>
        <v>0</v>
      </c>
      <c r="BO352" s="4" t="b">
        <f t="shared" si="522"/>
        <v>0</v>
      </c>
      <c r="BP352" s="4" t="b">
        <f t="shared" si="523"/>
        <v>0</v>
      </c>
      <c r="BQ352" s="4" t="b">
        <f t="shared" si="524"/>
        <v>0</v>
      </c>
      <c r="BR352" s="4" t="b">
        <f t="shared" si="525"/>
        <v>0</v>
      </c>
      <c r="BS352" s="4" t="b">
        <f t="shared" si="526"/>
        <v>1</v>
      </c>
      <c r="BT352" s="4" t="b">
        <f t="shared" si="527"/>
        <v>0</v>
      </c>
      <c r="BU352" s="4" t="b">
        <f t="shared" si="528"/>
        <v>0</v>
      </c>
      <c r="BV352" s="4" t="b">
        <f t="shared" si="529"/>
        <v>0</v>
      </c>
      <c r="BW352" s="4" t="b">
        <f t="shared" si="530"/>
        <v>0</v>
      </c>
      <c r="BX352" s="4" t="b">
        <f t="shared" si="531"/>
        <v>0</v>
      </c>
      <c r="BY352" s="4" t="b">
        <f t="shared" si="532"/>
        <v>0</v>
      </c>
      <c r="BZ352" s="4" t="b">
        <f t="shared" si="533"/>
        <v>0</v>
      </c>
      <c r="CA352" s="4" t="b">
        <f t="shared" si="534"/>
        <v>0</v>
      </c>
      <c r="CB352" s="4" t="b">
        <f t="shared" si="535"/>
        <v>0</v>
      </c>
      <c r="CC352" s="4" t="b">
        <f t="shared" si="536"/>
        <v>0</v>
      </c>
      <c r="CD352" s="4" t="b">
        <f t="shared" si="537"/>
        <v>0</v>
      </c>
      <c r="CE352" s="4" t="b">
        <f t="shared" si="538"/>
        <v>0</v>
      </c>
      <c r="CF352" s="4" t="b">
        <f t="shared" si="539"/>
        <v>0</v>
      </c>
      <c r="CG352" s="4" t="b">
        <f t="shared" si="540"/>
        <v>1</v>
      </c>
      <c r="CH352" s="4" t="b">
        <f t="shared" si="541"/>
        <v>1</v>
      </c>
      <c r="CI352" s="4" t="b">
        <f t="shared" si="542"/>
        <v>0</v>
      </c>
      <c r="CJ352" s="4" t="b">
        <f t="shared" si="543"/>
        <v>0</v>
      </c>
      <c r="CK352" s="4" t="b">
        <f t="shared" si="544"/>
        <v>0</v>
      </c>
      <c r="CL352" s="4" t="b">
        <f t="shared" si="545"/>
        <v>0</v>
      </c>
      <c r="CM352" s="4" t="b">
        <f t="shared" si="546"/>
        <v>0</v>
      </c>
      <c r="CN352" s="4" t="b">
        <f t="shared" si="547"/>
        <v>0</v>
      </c>
      <c r="CO352" s="4" t="b">
        <f t="shared" si="548"/>
        <v>0</v>
      </c>
      <c r="CP352" s="4" t="b">
        <f t="shared" si="549"/>
        <v>0</v>
      </c>
      <c r="CQ352" s="4" t="b">
        <f t="shared" si="550"/>
        <v>0</v>
      </c>
      <c r="CR352" s="4" t="b">
        <f t="shared" si="551"/>
        <v>0</v>
      </c>
      <c r="CS352" s="4" t="b">
        <f t="shared" si="552"/>
        <v>0</v>
      </c>
      <c r="CT352" s="4" t="b">
        <f t="shared" si="553"/>
        <v>0</v>
      </c>
      <c r="CU352" s="4" t="b">
        <f t="shared" si="554"/>
        <v>0</v>
      </c>
      <c r="CV352" s="4" t="b">
        <f t="shared" si="555"/>
        <v>0</v>
      </c>
      <c r="CW352" s="4" t="b">
        <f t="shared" si="556"/>
        <v>0</v>
      </c>
      <c r="CX352" s="4" t="b">
        <f t="shared" si="557"/>
        <v>0</v>
      </c>
      <c r="CY352" s="4" t="b">
        <f t="shared" si="558"/>
        <v>0</v>
      </c>
      <c r="CZ352" s="4" t="b">
        <f t="shared" si="559"/>
        <v>0</v>
      </c>
      <c r="DA352" s="4" t="b">
        <f t="shared" si="560"/>
        <v>0</v>
      </c>
      <c r="DB352" s="4" t="b">
        <f t="shared" si="561"/>
        <v>0</v>
      </c>
      <c r="DC352" s="4" t="b">
        <f t="shared" si="562"/>
        <v>0</v>
      </c>
      <c r="DD352" s="4" t="b">
        <f t="shared" si="563"/>
        <v>0</v>
      </c>
    </row>
    <row r="353" spans="1:108">
      <c r="A353" t="s">
        <v>1439</v>
      </c>
      <c r="B353" t="s">
        <v>7381</v>
      </c>
      <c r="C353" t="s">
        <v>1418</v>
      </c>
      <c r="E353" t="s">
        <v>1082</v>
      </c>
      <c r="F353" t="s">
        <v>1041</v>
      </c>
      <c r="G353" t="s">
        <v>970</v>
      </c>
      <c r="H353" t="s">
        <v>7428</v>
      </c>
      <c r="I353" t="s">
        <v>7418</v>
      </c>
      <c r="J353" t="s">
        <v>204</v>
      </c>
      <c r="K353" t="s">
        <v>205</v>
      </c>
      <c r="L353" t="s">
        <v>6558</v>
      </c>
      <c r="M353" t="s">
        <v>6079</v>
      </c>
      <c r="N353" t="s">
        <v>1440</v>
      </c>
      <c r="O353" t="b">
        <f t="shared" si="470"/>
        <v>0</v>
      </c>
      <c r="P353" t="b">
        <f t="shared" si="471"/>
        <v>0</v>
      </c>
      <c r="Q353" t="b">
        <f t="shared" si="472"/>
        <v>1</v>
      </c>
      <c r="R353" t="b">
        <f t="shared" si="473"/>
        <v>0</v>
      </c>
      <c r="S353" t="b">
        <f t="shared" si="474"/>
        <v>0</v>
      </c>
      <c r="T353" t="b">
        <f t="shared" si="475"/>
        <v>0</v>
      </c>
      <c r="U353" t="b">
        <f t="shared" si="476"/>
        <v>1</v>
      </c>
      <c r="V353" t="b">
        <f t="shared" si="477"/>
        <v>0</v>
      </c>
      <c r="W353" t="b">
        <f t="shared" si="478"/>
        <v>0</v>
      </c>
      <c r="X353" t="b">
        <f t="shared" si="479"/>
        <v>0</v>
      </c>
      <c r="Y353" t="b">
        <f t="shared" si="480"/>
        <v>0</v>
      </c>
      <c r="Z353" t="b">
        <f t="shared" si="481"/>
        <v>0</v>
      </c>
      <c r="AA353" t="b">
        <f t="shared" si="482"/>
        <v>0</v>
      </c>
      <c r="AB353" t="b">
        <f t="shared" si="483"/>
        <v>0</v>
      </c>
      <c r="AC353" t="b">
        <f t="shared" si="484"/>
        <v>0</v>
      </c>
      <c r="AD353" t="b">
        <f t="shared" si="485"/>
        <v>0</v>
      </c>
      <c r="AE353" t="b">
        <f t="shared" si="486"/>
        <v>0</v>
      </c>
      <c r="AF353" t="b">
        <f t="shared" si="487"/>
        <v>0</v>
      </c>
      <c r="AG353" t="b">
        <f t="shared" si="488"/>
        <v>0</v>
      </c>
      <c r="AH353" t="b">
        <f t="shared" si="489"/>
        <v>1</v>
      </c>
      <c r="AI353" t="b">
        <f t="shared" si="490"/>
        <v>0</v>
      </c>
      <c r="AJ353" t="b">
        <f t="shared" si="491"/>
        <v>0</v>
      </c>
      <c r="AK353" t="b">
        <f t="shared" si="492"/>
        <v>0</v>
      </c>
      <c r="AL353" t="b">
        <f t="shared" si="493"/>
        <v>0</v>
      </c>
      <c r="AM353" t="b">
        <f t="shared" si="494"/>
        <v>0</v>
      </c>
      <c r="AN353" t="b">
        <f t="shared" si="495"/>
        <v>0</v>
      </c>
      <c r="AO353" t="b">
        <f t="shared" si="496"/>
        <v>0</v>
      </c>
      <c r="AP353" t="b">
        <f t="shared" si="497"/>
        <v>0</v>
      </c>
      <c r="AQ353" t="b">
        <f t="shared" si="498"/>
        <v>0</v>
      </c>
      <c r="AR353" t="b">
        <f t="shared" si="499"/>
        <v>0</v>
      </c>
      <c r="AS353" t="b">
        <f t="shared" si="500"/>
        <v>0</v>
      </c>
      <c r="AT353" t="b">
        <f t="shared" si="501"/>
        <v>0</v>
      </c>
      <c r="AU353" t="b">
        <f t="shared" si="502"/>
        <v>0</v>
      </c>
      <c r="AV353" t="b">
        <f t="shared" si="503"/>
        <v>0</v>
      </c>
      <c r="AW353" t="b">
        <f t="shared" si="504"/>
        <v>0</v>
      </c>
      <c r="AX353" t="b">
        <f t="shared" si="505"/>
        <v>0</v>
      </c>
      <c r="AY353" t="b">
        <f t="shared" si="506"/>
        <v>0</v>
      </c>
      <c r="AZ353" t="b">
        <f t="shared" si="507"/>
        <v>0</v>
      </c>
      <c r="BA353" t="b">
        <f t="shared" si="508"/>
        <v>0</v>
      </c>
      <c r="BB353" t="b">
        <f t="shared" si="509"/>
        <v>0</v>
      </c>
      <c r="BC353" t="b">
        <f t="shared" si="510"/>
        <v>0</v>
      </c>
      <c r="BD353" t="b">
        <f t="shared" si="511"/>
        <v>0</v>
      </c>
      <c r="BE353" t="b">
        <f t="shared" si="512"/>
        <v>0</v>
      </c>
      <c r="BF353" t="b">
        <f t="shared" si="513"/>
        <v>0</v>
      </c>
      <c r="BG353" t="b">
        <f t="shared" si="514"/>
        <v>0</v>
      </c>
      <c r="BH353" t="b">
        <f t="shared" si="515"/>
        <v>0</v>
      </c>
      <c r="BI353" t="b">
        <f t="shared" si="516"/>
        <v>0</v>
      </c>
      <c r="BJ353" t="b">
        <f t="shared" si="517"/>
        <v>0</v>
      </c>
      <c r="BK353" t="b">
        <f t="shared" si="518"/>
        <v>0</v>
      </c>
      <c r="BL353" t="b">
        <f t="shared" si="519"/>
        <v>0</v>
      </c>
      <c r="BM353" t="b">
        <f t="shared" si="520"/>
        <v>0</v>
      </c>
      <c r="BN353" t="b">
        <f t="shared" si="521"/>
        <v>0</v>
      </c>
      <c r="BO353" t="b">
        <f t="shared" si="522"/>
        <v>0</v>
      </c>
      <c r="BP353" t="b">
        <f t="shared" si="523"/>
        <v>0</v>
      </c>
      <c r="BQ353" t="b">
        <f t="shared" si="524"/>
        <v>0</v>
      </c>
      <c r="BR353" t="b">
        <f t="shared" si="525"/>
        <v>0</v>
      </c>
      <c r="BS353" t="b">
        <f t="shared" si="526"/>
        <v>0</v>
      </c>
      <c r="BT353" t="b">
        <f t="shared" si="527"/>
        <v>0</v>
      </c>
      <c r="BU353" t="b">
        <f t="shared" si="528"/>
        <v>0</v>
      </c>
      <c r="BV353" t="b">
        <f t="shared" si="529"/>
        <v>0</v>
      </c>
      <c r="BW353" t="b">
        <f t="shared" si="530"/>
        <v>0</v>
      </c>
      <c r="BX353" t="b">
        <f t="shared" si="531"/>
        <v>0</v>
      </c>
      <c r="BY353" t="b">
        <f t="shared" si="532"/>
        <v>0</v>
      </c>
      <c r="BZ353" t="b">
        <f t="shared" si="533"/>
        <v>0</v>
      </c>
      <c r="CA353" t="b">
        <f t="shared" si="534"/>
        <v>0</v>
      </c>
      <c r="CB353" t="b">
        <f t="shared" si="535"/>
        <v>1</v>
      </c>
      <c r="CC353" t="b">
        <f t="shared" si="536"/>
        <v>0</v>
      </c>
      <c r="CD353" t="b">
        <f t="shared" si="537"/>
        <v>0</v>
      </c>
      <c r="CE353" t="b">
        <f t="shared" si="538"/>
        <v>0</v>
      </c>
      <c r="CF353" t="b">
        <f t="shared" si="539"/>
        <v>0</v>
      </c>
      <c r="CG353" t="b">
        <f t="shared" si="540"/>
        <v>0</v>
      </c>
      <c r="CH353" t="b">
        <f t="shared" si="541"/>
        <v>0</v>
      </c>
      <c r="CI353" t="b">
        <f t="shared" si="542"/>
        <v>0</v>
      </c>
      <c r="CJ353" t="b">
        <f t="shared" si="543"/>
        <v>0</v>
      </c>
      <c r="CK353" t="b">
        <f t="shared" si="544"/>
        <v>0</v>
      </c>
      <c r="CL353" t="b">
        <f t="shared" si="545"/>
        <v>0</v>
      </c>
      <c r="CM353" t="b">
        <f t="shared" si="546"/>
        <v>0</v>
      </c>
      <c r="CN353" t="b">
        <f t="shared" si="547"/>
        <v>0</v>
      </c>
      <c r="CO353" t="b">
        <f t="shared" si="548"/>
        <v>0</v>
      </c>
      <c r="CP353" t="b">
        <f t="shared" si="549"/>
        <v>0</v>
      </c>
      <c r="CQ353" t="b">
        <f t="shared" si="550"/>
        <v>0</v>
      </c>
      <c r="CR353" t="b">
        <f t="shared" si="551"/>
        <v>0</v>
      </c>
      <c r="CS353" t="b">
        <f t="shared" si="552"/>
        <v>0</v>
      </c>
      <c r="CT353" t="b">
        <f t="shared" si="553"/>
        <v>0</v>
      </c>
      <c r="CU353" t="b">
        <f t="shared" si="554"/>
        <v>0</v>
      </c>
      <c r="CV353" t="b">
        <f t="shared" si="555"/>
        <v>0</v>
      </c>
      <c r="CW353" t="b">
        <f t="shared" si="556"/>
        <v>0</v>
      </c>
      <c r="CX353" t="b">
        <f t="shared" si="557"/>
        <v>0</v>
      </c>
      <c r="CY353" t="b">
        <f t="shared" si="558"/>
        <v>0</v>
      </c>
      <c r="CZ353" t="b">
        <f t="shared" si="559"/>
        <v>0</v>
      </c>
      <c r="DA353" t="b">
        <f t="shared" si="560"/>
        <v>0</v>
      </c>
      <c r="DB353" t="b">
        <f t="shared" si="561"/>
        <v>0</v>
      </c>
      <c r="DC353" t="b">
        <f t="shared" si="562"/>
        <v>0</v>
      </c>
      <c r="DD353" t="b">
        <f t="shared" si="563"/>
        <v>0</v>
      </c>
    </row>
    <row r="354" spans="1:108">
      <c r="A354" s="8" t="s">
        <v>1486</v>
      </c>
      <c r="B354" t="s">
        <v>7382</v>
      </c>
      <c r="C354" t="s">
        <v>1487</v>
      </c>
      <c r="E354" t="s">
        <v>1082</v>
      </c>
      <c r="F354" t="s">
        <v>1041</v>
      </c>
      <c r="G354" t="s">
        <v>970</v>
      </c>
      <c r="H354" t="s">
        <v>7428</v>
      </c>
      <c r="I354" t="s">
        <v>7418</v>
      </c>
      <c r="J354" t="s">
        <v>109</v>
      </c>
      <c r="K354" t="s">
        <v>109</v>
      </c>
      <c r="L354" t="s">
        <v>6575</v>
      </c>
      <c r="M354" t="s">
        <v>6079</v>
      </c>
      <c r="N354" s="4" t="s">
        <v>29</v>
      </c>
      <c r="O354" s="4" t="b">
        <f t="shared" si="470"/>
        <v>0</v>
      </c>
      <c r="P354" t="b">
        <f t="shared" si="471"/>
        <v>0</v>
      </c>
      <c r="Q354" t="b">
        <f t="shared" si="472"/>
        <v>1</v>
      </c>
      <c r="R354" t="b">
        <f t="shared" si="473"/>
        <v>0</v>
      </c>
      <c r="S354" s="4" t="b">
        <f t="shared" si="474"/>
        <v>0</v>
      </c>
      <c r="T354" s="4" t="b">
        <f t="shared" si="475"/>
        <v>0</v>
      </c>
      <c r="U354" s="4" t="b">
        <f t="shared" si="476"/>
        <v>1</v>
      </c>
      <c r="V354" s="4" t="b">
        <f t="shared" si="477"/>
        <v>0</v>
      </c>
      <c r="W354" s="4" t="b">
        <f t="shared" si="478"/>
        <v>0</v>
      </c>
      <c r="X354" s="4" t="b">
        <f t="shared" si="479"/>
        <v>0</v>
      </c>
      <c r="Y354" s="4" t="b">
        <f t="shared" si="480"/>
        <v>0</v>
      </c>
      <c r="Z354" s="4" t="b">
        <f t="shared" si="481"/>
        <v>0</v>
      </c>
      <c r="AA354" s="4" t="b">
        <f t="shared" si="482"/>
        <v>0</v>
      </c>
      <c r="AB354" t="b">
        <f t="shared" si="483"/>
        <v>0</v>
      </c>
      <c r="AC354" t="b">
        <f t="shared" si="484"/>
        <v>0</v>
      </c>
      <c r="AD354" t="b">
        <f t="shared" si="485"/>
        <v>0</v>
      </c>
      <c r="AE354" t="b">
        <f t="shared" si="486"/>
        <v>0</v>
      </c>
      <c r="AF354" t="b">
        <f t="shared" si="487"/>
        <v>0</v>
      </c>
      <c r="AG354" t="b">
        <f t="shared" si="488"/>
        <v>0</v>
      </c>
      <c r="AH354" t="b">
        <f t="shared" si="489"/>
        <v>1</v>
      </c>
      <c r="AI354" t="b">
        <f t="shared" si="490"/>
        <v>0</v>
      </c>
      <c r="AJ354" t="b">
        <f t="shared" si="491"/>
        <v>0</v>
      </c>
      <c r="AK354" t="b">
        <f t="shared" si="492"/>
        <v>0</v>
      </c>
      <c r="AL354" t="b">
        <f t="shared" si="493"/>
        <v>0</v>
      </c>
      <c r="AM354" t="b">
        <f t="shared" si="494"/>
        <v>0</v>
      </c>
      <c r="AN354" t="b">
        <f t="shared" si="495"/>
        <v>0</v>
      </c>
      <c r="AO354" t="b">
        <f t="shared" si="496"/>
        <v>0</v>
      </c>
      <c r="AP354" t="b">
        <f t="shared" si="497"/>
        <v>0</v>
      </c>
      <c r="AQ354" t="b">
        <f t="shared" si="498"/>
        <v>0</v>
      </c>
      <c r="AR354" t="b">
        <f t="shared" si="499"/>
        <v>0</v>
      </c>
      <c r="AS354" t="b">
        <f t="shared" si="500"/>
        <v>0</v>
      </c>
      <c r="AT354" t="b">
        <f t="shared" si="501"/>
        <v>0</v>
      </c>
      <c r="AU354" t="b">
        <f t="shared" si="502"/>
        <v>0</v>
      </c>
      <c r="AV354" t="b">
        <f t="shared" si="503"/>
        <v>0</v>
      </c>
      <c r="AW354" t="b">
        <f t="shared" si="504"/>
        <v>0</v>
      </c>
      <c r="AX354" t="b">
        <f t="shared" si="505"/>
        <v>0</v>
      </c>
      <c r="AY354" t="b">
        <f t="shared" si="506"/>
        <v>0</v>
      </c>
      <c r="AZ354" t="b">
        <f t="shared" si="507"/>
        <v>0</v>
      </c>
      <c r="BA354" t="b">
        <f t="shared" si="508"/>
        <v>0</v>
      </c>
      <c r="BB354" t="b">
        <f t="shared" si="509"/>
        <v>0</v>
      </c>
      <c r="BC354" t="b">
        <f t="shared" si="510"/>
        <v>0</v>
      </c>
      <c r="BD354" t="b">
        <f t="shared" si="511"/>
        <v>0</v>
      </c>
      <c r="BE354" t="b">
        <f t="shared" si="512"/>
        <v>0</v>
      </c>
      <c r="BF354" t="b">
        <f t="shared" si="513"/>
        <v>0</v>
      </c>
      <c r="BG354" t="b">
        <f t="shared" si="514"/>
        <v>0</v>
      </c>
      <c r="BH354" t="b">
        <f t="shared" si="515"/>
        <v>0</v>
      </c>
      <c r="BI354" t="b">
        <f t="shared" si="516"/>
        <v>0</v>
      </c>
      <c r="BJ354" t="b">
        <f t="shared" si="517"/>
        <v>0</v>
      </c>
      <c r="BK354" t="b">
        <f t="shared" si="518"/>
        <v>0</v>
      </c>
      <c r="BL354" t="b">
        <f t="shared" si="519"/>
        <v>0</v>
      </c>
      <c r="BM354" t="b">
        <f t="shared" si="520"/>
        <v>0</v>
      </c>
      <c r="BN354" t="b">
        <f t="shared" si="521"/>
        <v>0</v>
      </c>
      <c r="BO354" t="b">
        <f t="shared" si="522"/>
        <v>0</v>
      </c>
      <c r="BP354" t="b">
        <f t="shared" si="523"/>
        <v>0</v>
      </c>
      <c r="BQ354" t="b">
        <f t="shared" si="524"/>
        <v>0</v>
      </c>
      <c r="BR354" t="b">
        <f t="shared" si="525"/>
        <v>0</v>
      </c>
      <c r="BS354" t="b">
        <f t="shared" si="526"/>
        <v>0</v>
      </c>
      <c r="BT354" t="b">
        <f t="shared" si="527"/>
        <v>0</v>
      </c>
      <c r="BU354" t="b">
        <f t="shared" si="528"/>
        <v>0</v>
      </c>
      <c r="BV354" t="b">
        <f t="shared" si="529"/>
        <v>0</v>
      </c>
      <c r="BW354" t="b">
        <f t="shared" si="530"/>
        <v>0</v>
      </c>
      <c r="BX354" t="b">
        <f t="shared" si="531"/>
        <v>0</v>
      </c>
      <c r="BY354" t="b">
        <f t="shared" si="532"/>
        <v>0</v>
      </c>
      <c r="BZ354" t="b">
        <f t="shared" si="533"/>
        <v>0</v>
      </c>
      <c r="CA354" t="b">
        <f t="shared" si="534"/>
        <v>0</v>
      </c>
      <c r="CB354" t="b">
        <f t="shared" si="535"/>
        <v>0</v>
      </c>
      <c r="CC354" t="b">
        <f t="shared" si="536"/>
        <v>0</v>
      </c>
      <c r="CD354" t="b">
        <f t="shared" si="537"/>
        <v>0</v>
      </c>
      <c r="CE354" t="b">
        <f t="shared" si="538"/>
        <v>0</v>
      </c>
      <c r="CF354" t="b">
        <f t="shared" si="539"/>
        <v>0</v>
      </c>
      <c r="CG354" t="b">
        <f t="shared" si="540"/>
        <v>0</v>
      </c>
      <c r="CH354" t="b">
        <f t="shared" si="541"/>
        <v>0</v>
      </c>
      <c r="CI354" t="b">
        <f t="shared" si="542"/>
        <v>0</v>
      </c>
      <c r="CJ354" t="b">
        <f t="shared" si="543"/>
        <v>0</v>
      </c>
      <c r="CK354" t="b">
        <f t="shared" si="544"/>
        <v>0</v>
      </c>
      <c r="CL354" t="b">
        <f t="shared" si="545"/>
        <v>0</v>
      </c>
      <c r="CM354" t="b">
        <f t="shared" si="546"/>
        <v>0</v>
      </c>
      <c r="CN354" t="b">
        <f t="shared" si="547"/>
        <v>0</v>
      </c>
      <c r="CO354" t="b">
        <f t="shared" si="548"/>
        <v>0</v>
      </c>
      <c r="CP354" t="b">
        <f t="shared" si="549"/>
        <v>0</v>
      </c>
      <c r="CQ354" t="b">
        <f t="shared" si="550"/>
        <v>0</v>
      </c>
      <c r="CR354" t="b">
        <f t="shared" si="551"/>
        <v>0</v>
      </c>
      <c r="CS354" t="b">
        <f t="shared" si="552"/>
        <v>0</v>
      </c>
      <c r="CT354" t="b">
        <f t="shared" si="553"/>
        <v>0</v>
      </c>
      <c r="CU354" t="b">
        <f t="shared" si="554"/>
        <v>0</v>
      </c>
      <c r="CV354" t="b">
        <f t="shared" si="555"/>
        <v>0</v>
      </c>
      <c r="CW354" t="b">
        <f t="shared" si="556"/>
        <v>0</v>
      </c>
      <c r="CX354" t="b">
        <f t="shared" si="557"/>
        <v>0</v>
      </c>
      <c r="CY354" t="b">
        <f t="shared" si="558"/>
        <v>0</v>
      </c>
      <c r="CZ354" t="b">
        <f t="shared" si="559"/>
        <v>0</v>
      </c>
      <c r="DA354" t="b">
        <f t="shared" si="560"/>
        <v>0</v>
      </c>
      <c r="DB354" t="b">
        <f t="shared" si="561"/>
        <v>0</v>
      </c>
      <c r="DC354" t="b">
        <f t="shared" si="562"/>
        <v>0</v>
      </c>
      <c r="DD354" t="b">
        <f t="shared" si="563"/>
        <v>0</v>
      </c>
    </row>
    <row r="355" spans="1:108">
      <c r="A355" s="4" t="s">
        <v>1488</v>
      </c>
      <c r="B355" t="s">
        <v>7383</v>
      </c>
      <c r="C355" t="s">
        <v>1487</v>
      </c>
      <c r="D355" s="4"/>
      <c r="E355" s="4" t="s">
        <v>1082</v>
      </c>
      <c r="F355" t="s">
        <v>1041</v>
      </c>
      <c r="G355" t="s">
        <v>970</v>
      </c>
      <c r="H355" t="s">
        <v>7428</v>
      </c>
      <c r="I355" t="s">
        <v>7418</v>
      </c>
      <c r="J355" s="4" t="s">
        <v>204</v>
      </c>
      <c r="K355" s="4" t="s">
        <v>205</v>
      </c>
      <c r="L355" s="4" t="s">
        <v>6576</v>
      </c>
      <c r="M355" t="s">
        <v>6079</v>
      </c>
      <c r="N355" s="4" t="s">
        <v>1489</v>
      </c>
      <c r="O355" s="4" t="b">
        <f t="shared" si="470"/>
        <v>1</v>
      </c>
      <c r="P355" s="4" t="b">
        <f t="shared" si="471"/>
        <v>0</v>
      </c>
      <c r="Q355" s="4" t="b">
        <f t="shared" si="472"/>
        <v>1</v>
      </c>
      <c r="R355" s="4" t="b">
        <f t="shared" si="473"/>
        <v>1</v>
      </c>
      <c r="S355" s="4" t="b">
        <f t="shared" si="474"/>
        <v>1</v>
      </c>
      <c r="T355" s="4" t="b">
        <f t="shared" si="475"/>
        <v>0</v>
      </c>
      <c r="U355" s="4" t="b">
        <f t="shared" si="476"/>
        <v>1</v>
      </c>
      <c r="V355" s="4" t="b">
        <f t="shared" si="477"/>
        <v>0</v>
      </c>
      <c r="W355" s="4" t="b">
        <f t="shared" si="478"/>
        <v>0</v>
      </c>
      <c r="X355" s="4" t="b">
        <f t="shared" si="479"/>
        <v>0</v>
      </c>
      <c r="Y355" s="4" t="b">
        <f t="shared" si="480"/>
        <v>1</v>
      </c>
      <c r="Z355" s="4" t="b">
        <f t="shared" si="481"/>
        <v>0</v>
      </c>
      <c r="AA355" s="4" t="b">
        <f t="shared" si="482"/>
        <v>0</v>
      </c>
      <c r="AB355" s="4" t="b">
        <f t="shared" si="483"/>
        <v>1</v>
      </c>
      <c r="AC355" s="4" t="b">
        <f t="shared" si="484"/>
        <v>0</v>
      </c>
      <c r="AD355" s="4" t="b">
        <f t="shared" si="485"/>
        <v>0</v>
      </c>
      <c r="AE355" s="4" t="b">
        <f t="shared" si="486"/>
        <v>0</v>
      </c>
      <c r="AF355" s="4" t="b">
        <f t="shared" si="487"/>
        <v>0</v>
      </c>
      <c r="AG355" s="4" t="b">
        <f t="shared" si="488"/>
        <v>0</v>
      </c>
      <c r="AH355" s="4" t="b">
        <f t="shared" si="489"/>
        <v>0</v>
      </c>
      <c r="AI355" s="4" t="b">
        <f t="shared" si="490"/>
        <v>0</v>
      </c>
      <c r="AJ355" s="4" t="b">
        <f t="shared" si="491"/>
        <v>0</v>
      </c>
      <c r="AK355" s="4" t="b">
        <f t="shared" si="492"/>
        <v>0</v>
      </c>
      <c r="AL355" s="4" t="b">
        <f t="shared" si="493"/>
        <v>0</v>
      </c>
      <c r="AM355" s="4" t="b">
        <f t="shared" si="494"/>
        <v>0</v>
      </c>
      <c r="AN355" s="4" t="b">
        <f t="shared" si="495"/>
        <v>0</v>
      </c>
      <c r="AO355" s="4" t="b">
        <f t="shared" si="496"/>
        <v>0</v>
      </c>
      <c r="AP355" s="4" t="b">
        <f t="shared" si="497"/>
        <v>0</v>
      </c>
      <c r="AQ355" s="4" t="b">
        <f t="shared" si="498"/>
        <v>0</v>
      </c>
      <c r="AR355" s="4" t="b">
        <f t="shared" si="499"/>
        <v>0</v>
      </c>
      <c r="AS355" s="4" t="b">
        <f t="shared" si="500"/>
        <v>0</v>
      </c>
      <c r="AT355" s="4" t="b">
        <f t="shared" si="501"/>
        <v>0</v>
      </c>
      <c r="AU355" s="4" t="b">
        <f t="shared" si="502"/>
        <v>0</v>
      </c>
      <c r="AV355" s="4" t="b">
        <f t="shared" si="503"/>
        <v>0</v>
      </c>
      <c r="AW355" s="4" t="b">
        <f t="shared" si="504"/>
        <v>0</v>
      </c>
      <c r="AX355" s="4" t="b">
        <f t="shared" si="505"/>
        <v>0</v>
      </c>
      <c r="AY355" s="4" t="b">
        <f t="shared" si="506"/>
        <v>0</v>
      </c>
      <c r="AZ355" s="4" t="b">
        <f t="shared" si="507"/>
        <v>0</v>
      </c>
      <c r="BA355" s="4" t="b">
        <f t="shared" si="508"/>
        <v>0</v>
      </c>
      <c r="BB355" s="4" t="b">
        <f t="shared" si="509"/>
        <v>0</v>
      </c>
      <c r="BC355" s="4" t="b">
        <f t="shared" si="510"/>
        <v>0</v>
      </c>
      <c r="BD355" s="4" t="b">
        <f t="shared" si="511"/>
        <v>0</v>
      </c>
      <c r="BE355" s="4" t="b">
        <f t="shared" si="512"/>
        <v>0</v>
      </c>
      <c r="BF355" s="4" t="b">
        <f t="shared" si="513"/>
        <v>0</v>
      </c>
      <c r="BG355" s="4" t="b">
        <f t="shared" si="514"/>
        <v>0</v>
      </c>
      <c r="BH355" s="4" t="b">
        <f t="shared" si="515"/>
        <v>0</v>
      </c>
      <c r="BI355" s="4" t="b">
        <f t="shared" si="516"/>
        <v>0</v>
      </c>
      <c r="BJ355" s="4" t="b">
        <f t="shared" si="517"/>
        <v>0</v>
      </c>
      <c r="BK355" s="4" t="b">
        <f t="shared" si="518"/>
        <v>0</v>
      </c>
      <c r="BL355" s="4" t="b">
        <f t="shared" si="519"/>
        <v>0</v>
      </c>
      <c r="BM355" s="4" t="b">
        <f t="shared" si="520"/>
        <v>0</v>
      </c>
      <c r="BN355" s="4" t="b">
        <f t="shared" si="521"/>
        <v>0</v>
      </c>
      <c r="BO355" s="4" t="b">
        <f t="shared" si="522"/>
        <v>0</v>
      </c>
      <c r="BP355" s="4" t="b">
        <f t="shared" si="523"/>
        <v>0</v>
      </c>
      <c r="BQ355" s="4" t="b">
        <f t="shared" si="524"/>
        <v>0</v>
      </c>
      <c r="BR355" s="4" t="b">
        <f t="shared" si="525"/>
        <v>1</v>
      </c>
      <c r="BS355" s="4" t="b">
        <f t="shared" si="526"/>
        <v>1</v>
      </c>
      <c r="BT355" s="4" t="b">
        <f t="shared" si="527"/>
        <v>0</v>
      </c>
      <c r="BU355" s="4" t="b">
        <f t="shared" si="528"/>
        <v>0</v>
      </c>
      <c r="BV355" s="4" t="b">
        <f t="shared" si="529"/>
        <v>1</v>
      </c>
      <c r="BW355" s="4" t="b">
        <f t="shared" si="530"/>
        <v>0</v>
      </c>
      <c r="BX355" s="4" t="b">
        <f t="shared" si="531"/>
        <v>0</v>
      </c>
      <c r="BY355" s="4" t="b">
        <f t="shared" si="532"/>
        <v>0</v>
      </c>
      <c r="BZ355" s="4" t="b">
        <f t="shared" si="533"/>
        <v>0</v>
      </c>
      <c r="CA355" s="4" t="b">
        <f t="shared" si="534"/>
        <v>0</v>
      </c>
      <c r="CB355" s="4" t="b">
        <f t="shared" si="535"/>
        <v>0</v>
      </c>
      <c r="CC355" s="4" t="b">
        <f t="shared" si="536"/>
        <v>0</v>
      </c>
      <c r="CD355" s="4" t="b">
        <f t="shared" si="537"/>
        <v>0</v>
      </c>
      <c r="CE355" s="4" t="b">
        <f t="shared" si="538"/>
        <v>0</v>
      </c>
      <c r="CF355" s="4" t="b">
        <f t="shared" si="539"/>
        <v>0</v>
      </c>
      <c r="CG355" s="4" t="b">
        <f t="shared" si="540"/>
        <v>1</v>
      </c>
      <c r="CH355" s="4" t="b">
        <f t="shared" si="541"/>
        <v>0</v>
      </c>
      <c r="CI355" s="4" t="b">
        <f t="shared" si="542"/>
        <v>0</v>
      </c>
      <c r="CJ355" s="4" t="b">
        <f t="shared" si="543"/>
        <v>0</v>
      </c>
      <c r="CK355" s="4" t="b">
        <f t="shared" si="544"/>
        <v>0</v>
      </c>
      <c r="CL355" s="4" t="b">
        <f t="shared" si="545"/>
        <v>0</v>
      </c>
      <c r="CM355" s="4" t="b">
        <f t="shared" si="546"/>
        <v>0</v>
      </c>
      <c r="CN355" s="4" t="b">
        <f t="shared" si="547"/>
        <v>0</v>
      </c>
      <c r="CO355" s="4" t="b">
        <f t="shared" si="548"/>
        <v>0</v>
      </c>
      <c r="CP355" s="4" t="b">
        <f t="shared" si="549"/>
        <v>0</v>
      </c>
      <c r="CQ355" s="4" t="b">
        <f t="shared" si="550"/>
        <v>0</v>
      </c>
      <c r="CR355" s="4" t="b">
        <f t="shared" si="551"/>
        <v>0</v>
      </c>
      <c r="CS355" s="4" t="b">
        <f t="shared" si="552"/>
        <v>0</v>
      </c>
      <c r="CT355" s="4" t="b">
        <f t="shared" si="553"/>
        <v>0</v>
      </c>
      <c r="CU355" s="4" t="b">
        <f t="shared" si="554"/>
        <v>0</v>
      </c>
      <c r="CV355" s="4" t="b">
        <f t="shared" si="555"/>
        <v>0</v>
      </c>
      <c r="CW355" s="4" t="b">
        <f t="shared" si="556"/>
        <v>0</v>
      </c>
      <c r="CX355" s="4" t="b">
        <f t="shared" si="557"/>
        <v>0</v>
      </c>
      <c r="CY355" s="4" t="b">
        <f t="shared" si="558"/>
        <v>0</v>
      </c>
      <c r="CZ355" s="4" t="b">
        <f t="shared" si="559"/>
        <v>0</v>
      </c>
      <c r="DA355" s="4" t="b">
        <f t="shared" si="560"/>
        <v>0</v>
      </c>
      <c r="DB355" s="4" t="b">
        <f t="shared" si="561"/>
        <v>0</v>
      </c>
      <c r="DC355" s="4" t="b">
        <f t="shared" si="562"/>
        <v>0</v>
      </c>
      <c r="DD355" s="4" t="b">
        <f t="shared" si="563"/>
        <v>0</v>
      </c>
    </row>
    <row r="356" spans="1:108">
      <c r="A356" s="17" t="s">
        <v>1490</v>
      </c>
      <c r="B356" t="s">
        <v>1487</v>
      </c>
      <c r="C356" t="s">
        <v>1487</v>
      </c>
      <c r="E356" t="s">
        <v>1082</v>
      </c>
      <c r="F356" t="s">
        <v>1041</v>
      </c>
      <c r="G356" t="s">
        <v>970</v>
      </c>
      <c r="H356" t="s">
        <v>7428</v>
      </c>
      <c r="I356" t="s">
        <v>7418</v>
      </c>
      <c r="J356" t="s">
        <v>241</v>
      </c>
      <c r="K356" t="s">
        <v>136</v>
      </c>
      <c r="L356" t="s">
        <v>390</v>
      </c>
      <c r="M356" t="s">
        <v>1491</v>
      </c>
      <c r="N356" s="4" t="s">
        <v>63</v>
      </c>
      <c r="O356" s="4" t="b">
        <f t="shared" si="470"/>
        <v>0</v>
      </c>
      <c r="P356" t="b">
        <f t="shared" si="471"/>
        <v>1</v>
      </c>
      <c r="Q356" t="b">
        <f t="shared" si="472"/>
        <v>0</v>
      </c>
      <c r="R356" t="b">
        <f t="shared" si="473"/>
        <v>0</v>
      </c>
      <c r="S356" s="4" t="b">
        <f t="shared" si="474"/>
        <v>0</v>
      </c>
      <c r="T356" s="4" t="b">
        <f t="shared" si="475"/>
        <v>1</v>
      </c>
      <c r="U356" s="4" t="b">
        <f t="shared" si="476"/>
        <v>0</v>
      </c>
      <c r="V356" s="4" t="b">
        <f t="shared" si="477"/>
        <v>0</v>
      </c>
      <c r="W356" s="4" t="b">
        <f t="shared" si="478"/>
        <v>0</v>
      </c>
      <c r="X356" s="4" t="b">
        <f t="shared" si="479"/>
        <v>0</v>
      </c>
      <c r="Y356" s="4" t="b">
        <f t="shared" si="480"/>
        <v>0</v>
      </c>
      <c r="Z356" s="4" t="b">
        <f t="shared" si="481"/>
        <v>0</v>
      </c>
      <c r="AA356" s="4" t="b">
        <f t="shared" si="482"/>
        <v>0</v>
      </c>
      <c r="AB356" t="b">
        <f t="shared" si="483"/>
        <v>0</v>
      </c>
      <c r="AC356" t="b">
        <f t="shared" si="484"/>
        <v>0</v>
      </c>
      <c r="AD356" t="b">
        <f t="shared" si="485"/>
        <v>0</v>
      </c>
      <c r="AE356" t="b">
        <f t="shared" si="486"/>
        <v>0</v>
      </c>
      <c r="AF356" t="b">
        <f t="shared" si="487"/>
        <v>0</v>
      </c>
      <c r="AG356" t="b">
        <f t="shared" si="488"/>
        <v>0</v>
      </c>
      <c r="AH356" t="b">
        <f t="shared" si="489"/>
        <v>0</v>
      </c>
      <c r="AI356" t="b">
        <f t="shared" si="490"/>
        <v>0</v>
      </c>
      <c r="AJ356" t="b">
        <f t="shared" si="491"/>
        <v>0</v>
      </c>
      <c r="AK356" t="b">
        <f t="shared" si="492"/>
        <v>0</v>
      </c>
      <c r="AL356" t="b">
        <f t="shared" si="493"/>
        <v>0</v>
      </c>
      <c r="AM356" t="b">
        <f t="shared" si="494"/>
        <v>0</v>
      </c>
      <c r="AN356" t="b">
        <f t="shared" si="495"/>
        <v>0</v>
      </c>
      <c r="AO356" t="b">
        <f t="shared" si="496"/>
        <v>0</v>
      </c>
      <c r="AP356" t="b">
        <f t="shared" si="497"/>
        <v>0</v>
      </c>
      <c r="AQ356" t="b">
        <f t="shared" si="498"/>
        <v>0</v>
      </c>
      <c r="AR356" t="b">
        <f t="shared" si="499"/>
        <v>0</v>
      </c>
      <c r="AS356" t="b">
        <f t="shared" si="500"/>
        <v>0</v>
      </c>
      <c r="AT356" t="b">
        <f t="shared" si="501"/>
        <v>0</v>
      </c>
      <c r="AU356" t="b">
        <f t="shared" si="502"/>
        <v>0</v>
      </c>
      <c r="AV356" t="b">
        <f t="shared" si="503"/>
        <v>0</v>
      </c>
      <c r="AW356" t="b">
        <f t="shared" si="504"/>
        <v>0</v>
      </c>
      <c r="AX356" t="b">
        <f t="shared" si="505"/>
        <v>0</v>
      </c>
      <c r="AY356" t="b">
        <f t="shared" si="506"/>
        <v>0</v>
      </c>
      <c r="AZ356" t="b">
        <f t="shared" si="507"/>
        <v>0</v>
      </c>
      <c r="BA356" t="b">
        <f t="shared" si="508"/>
        <v>0</v>
      </c>
      <c r="BB356" t="b">
        <f t="shared" si="509"/>
        <v>0</v>
      </c>
      <c r="BC356" t="b">
        <f t="shared" si="510"/>
        <v>0</v>
      </c>
      <c r="BD356" t="b">
        <f t="shared" si="511"/>
        <v>0</v>
      </c>
      <c r="BE356" t="b">
        <f t="shared" si="512"/>
        <v>0</v>
      </c>
      <c r="BF356" t="b">
        <f t="shared" si="513"/>
        <v>0</v>
      </c>
      <c r="BG356" t="b">
        <f t="shared" si="514"/>
        <v>0</v>
      </c>
      <c r="BH356" t="b">
        <f t="shared" si="515"/>
        <v>0</v>
      </c>
      <c r="BI356" t="b">
        <f t="shared" si="516"/>
        <v>0</v>
      </c>
      <c r="BJ356" t="b">
        <f t="shared" si="517"/>
        <v>0</v>
      </c>
      <c r="BK356" t="b">
        <f t="shared" si="518"/>
        <v>0</v>
      </c>
      <c r="BL356" t="b">
        <f t="shared" si="519"/>
        <v>0</v>
      </c>
      <c r="BM356" t="b">
        <f t="shared" si="520"/>
        <v>0</v>
      </c>
      <c r="BN356" t="b">
        <f t="shared" si="521"/>
        <v>0</v>
      </c>
      <c r="BO356" t="b">
        <f t="shared" si="522"/>
        <v>0</v>
      </c>
      <c r="BP356" t="b">
        <f t="shared" si="523"/>
        <v>1</v>
      </c>
      <c r="BQ356" t="b">
        <f t="shared" si="524"/>
        <v>0</v>
      </c>
      <c r="BR356" t="b">
        <f t="shared" si="525"/>
        <v>0</v>
      </c>
      <c r="BS356" t="b">
        <f t="shared" si="526"/>
        <v>0</v>
      </c>
      <c r="BT356" t="b">
        <f t="shared" si="527"/>
        <v>0</v>
      </c>
      <c r="BU356" t="b">
        <f t="shared" si="528"/>
        <v>0</v>
      </c>
      <c r="BV356" t="b">
        <f t="shared" si="529"/>
        <v>0</v>
      </c>
      <c r="BW356" t="b">
        <f t="shared" si="530"/>
        <v>0</v>
      </c>
      <c r="BX356" t="b">
        <f t="shared" si="531"/>
        <v>0</v>
      </c>
      <c r="BY356" t="b">
        <f t="shared" si="532"/>
        <v>0</v>
      </c>
      <c r="BZ356" t="b">
        <f t="shared" si="533"/>
        <v>0</v>
      </c>
      <c r="CA356" t="b">
        <f t="shared" si="534"/>
        <v>0</v>
      </c>
      <c r="CB356" t="b">
        <f t="shared" si="535"/>
        <v>0</v>
      </c>
      <c r="CC356" t="b">
        <f t="shared" si="536"/>
        <v>0</v>
      </c>
      <c r="CD356" t="b">
        <f t="shared" si="537"/>
        <v>0</v>
      </c>
      <c r="CE356" t="b">
        <f t="shared" si="538"/>
        <v>0</v>
      </c>
      <c r="CF356" t="b">
        <f t="shared" si="539"/>
        <v>0</v>
      </c>
      <c r="CG356" t="b">
        <f t="shared" si="540"/>
        <v>0</v>
      </c>
      <c r="CH356" t="b">
        <f t="shared" si="541"/>
        <v>0</v>
      </c>
      <c r="CI356" t="b">
        <f t="shared" si="542"/>
        <v>0</v>
      </c>
      <c r="CJ356" t="b">
        <f t="shared" si="543"/>
        <v>0</v>
      </c>
      <c r="CK356" t="b">
        <f t="shared" si="544"/>
        <v>0</v>
      </c>
      <c r="CL356" t="b">
        <f t="shared" si="545"/>
        <v>0</v>
      </c>
      <c r="CM356" t="b">
        <f t="shared" si="546"/>
        <v>0</v>
      </c>
      <c r="CN356" t="b">
        <f t="shared" si="547"/>
        <v>0</v>
      </c>
      <c r="CO356" t="b">
        <f t="shared" si="548"/>
        <v>0</v>
      </c>
      <c r="CP356" t="b">
        <f t="shared" si="549"/>
        <v>0</v>
      </c>
      <c r="CQ356" t="b">
        <f t="shared" si="550"/>
        <v>0</v>
      </c>
      <c r="CR356" t="b">
        <f t="shared" si="551"/>
        <v>0</v>
      </c>
      <c r="CS356" t="b">
        <f t="shared" si="552"/>
        <v>0</v>
      </c>
      <c r="CT356" t="b">
        <f t="shared" si="553"/>
        <v>0</v>
      </c>
      <c r="CU356" t="b">
        <f t="shared" si="554"/>
        <v>0</v>
      </c>
      <c r="CV356" t="b">
        <f t="shared" si="555"/>
        <v>0</v>
      </c>
      <c r="CW356" t="b">
        <f t="shared" si="556"/>
        <v>0</v>
      </c>
      <c r="CX356" t="b">
        <f t="shared" si="557"/>
        <v>0</v>
      </c>
      <c r="CY356" t="b">
        <f t="shared" si="558"/>
        <v>0</v>
      </c>
      <c r="CZ356" t="b">
        <f t="shared" si="559"/>
        <v>0</v>
      </c>
      <c r="DA356" t="b">
        <f t="shared" si="560"/>
        <v>0</v>
      </c>
      <c r="DB356" t="b">
        <f t="shared" si="561"/>
        <v>0</v>
      </c>
      <c r="DC356" t="b">
        <f t="shared" si="562"/>
        <v>0</v>
      </c>
      <c r="DD356" t="b">
        <f t="shared" si="563"/>
        <v>0</v>
      </c>
    </row>
    <row r="357" spans="1:108">
      <c r="A357" t="s">
        <v>1492</v>
      </c>
      <c r="B357" t="s">
        <v>1487</v>
      </c>
      <c r="C357" t="s">
        <v>1487</v>
      </c>
      <c r="E357" t="s">
        <v>1082</v>
      </c>
      <c r="F357" t="s">
        <v>1041</v>
      </c>
      <c r="G357" t="s">
        <v>970</v>
      </c>
      <c r="H357" t="s">
        <v>7428</v>
      </c>
      <c r="I357" t="s">
        <v>7418</v>
      </c>
      <c r="J357" t="s">
        <v>109</v>
      </c>
      <c r="K357" t="s">
        <v>109</v>
      </c>
      <c r="L357" t="s">
        <v>6577</v>
      </c>
      <c r="M357" t="s">
        <v>6079</v>
      </c>
      <c r="N357" s="4" t="s">
        <v>50</v>
      </c>
      <c r="O357" s="4" t="b">
        <f t="shared" si="470"/>
        <v>0</v>
      </c>
      <c r="P357" t="b">
        <f t="shared" si="471"/>
        <v>0</v>
      </c>
      <c r="Q357" t="b">
        <f t="shared" si="472"/>
        <v>0</v>
      </c>
      <c r="R357" t="b">
        <f t="shared" si="473"/>
        <v>1</v>
      </c>
      <c r="S357" s="4" t="b">
        <f t="shared" si="474"/>
        <v>0</v>
      </c>
      <c r="T357" s="4" t="b">
        <f t="shared" si="475"/>
        <v>0</v>
      </c>
      <c r="U357" s="4" t="b">
        <f t="shared" si="476"/>
        <v>0</v>
      </c>
      <c r="V357" s="4" t="b">
        <f t="shared" si="477"/>
        <v>1</v>
      </c>
      <c r="W357" s="4" t="b">
        <f t="shared" si="478"/>
        <v>0</v>
      </c>
      <c r="X357" s="4" t="b">
        <f t="shared" si="479"/>
        <v>0</v>
      </c>
      <c r="Y357" s="4" t="b">
        <f t="shared" si="480"/>
        <v>0</v>
      </c>
      <c r="Z357" s="4" t="b">
        <f t="shared" si="481"/>
        <v>0</v>
      </c>
      <c r="AA357" s="4" t="b">
        <f t="shared" si="482"/>
        <v>1</v>
      </c>
      <c r="AB357" t="b">
        <f t="shared" si="483"/>
        <v>0</v>
      </c>
      <c r="AC357" t="b">
        <f t="shared" si="484"/>
        <v>0</v>
      </c>
      <c r="AD357" t="b">
        <f t="shared" si="485"/>
        <v>0</v>
      </c>
      <c r="AE357" t="b">
        <f t="shared" si="486"/>
        <v>0</v>
      </c>
      <c r="AF357" t="b">
        <f t="shared" si="487"/>
        <v>0</v>
      </c>
      <c r="AG357" t="b">
        <f t="shared" si="488"/>
        <v>0</v>
      </c>
      <c r="AH357" t="b">
        <f t="shared" si="489"/>
        <v>0</v>
      </c>
      <c r="AI357" t="b">
        <f t="shared" si="490"/>
        <v>0</v>
      </c>
      <c r="AJ357" t="b">
        <f t="shared" si="491"/>
        <v>0</v>
      </c>
      <c r="AK357" t="b">
        <f t="shared" si="492"/>
        <v>0</v>
      </c>
      <c r="AL357" t="b">
        <f t="shared" si="493"/>
        <v>0</v>
      </c>
      <c r="AM357" t="b">
        <f t="shared" si="494"/>
        <v>0</v>
      </c>
      <c r="AN357" t="b">
        <f t="shared" si="495"/>
        <v>0</v>
      </c>
      <c r="AO357" t="b">
        <f t="shared" si="496"/>
        <v>0</v>
      </c>
      <c r="AP357" t="b">
        <f t="shared" si="497"/>
        <v>0</v>
      </c>
      <c r="AQ357" t="b">
        <f t="shared" si="498"/>
        <v>0</v>
      </c>
      <c r="AR357" t="b">
        <f t="shared" si="499"/>
        <v>0</v>
      </c>
      <c r="AS357" t="b">
        <f t="shared" si="500"/>
        <v>0</v>
      </c>
      <c r="AT357" t="b">
        <f t="shared" si="501"/>
        <v>0</v>
      </c>
      <c r="AU357" t="b">
        <f t="shared" si="502"/>
        <v>0</v>
      </c>
      <c r="AV357" t="b">
        <f t="shared" si="503"/>
        <v>0</v>
      </c>
      <c r="AW357" t="b">
        <f t="shared" si="504"/>
        <v>0</v>
      </c>
      <c r="AX357" t="b">
        <f t="shared" si="505"/>
        <v>0</v>
      </c>
      <c r="AY357" t="b">
        <f t="shared" si="506"/>
        <v>0</v>
      </c>
      <c r="AZ357" t="b">
        <f t="shared" si="507"/>
        <v>0</v>
      </c>
      <c r="BA357" t="b">
        <f t="shared" si="508"/>
        <v>0</v>
      </c>
      <c r="BB357" t="b">
        <f t="shared" si="509"/>
        <v>0</v>
      </c>
      <c r="BC357" t="b">
        <f t="shared" si="510"/>
        <v>1</v>
      </c>
      <c r="BD357" t="b">
        <f t="shared" si="511"/>
        <v>0</v>
      </c>
      <c r="BE357" t="b">
        <f t="shared" si="512"/>
        <v>0</v>
      </c>
      <c r="BF357" t="b">
        <f t="shared" si="513"/>
        <v>0</v>
      </c>
      <c r="BG357" t="b">
        <f t="shared" si="514"/>
        <v>0</v>
      </c>
      <c r="BH357" t="b">
        <f t="shared" si="515"/>
        <v>0</v>
      </c>
      <c r="BI357" t="b">
        <f t="shared" si="516"/>
        <v>0</v>
      </c>
      <c r="BJ357" t="b">
        <f t="shared" si="517"/>
        <v>0</v>
      </c>
      <c r="BK357" t="b">
        <f t="shared" si="518"/>
        <v>0</v>
      </c>
      <c r="BL357" t="b">
        <f t="shared" si="519"/>
        <v>0</v>
      </c>
      <c r="BM357" t="b">
        <f t="shared" si="520"/>
        <v>0</v>
      </c>
      <c r="BN357" t="b">
        <f t="shared" si="521"/>
        <v>0</v>
      </c>
      <c r="BO357" t="b">
        <f t="shared" si="522"/>
        <v>0</v>
      </c>
      <c r="BP357" t="b">
        <f t="shared" si="523"/>
        <v>0</v>
      </c>
      <c r="BQ357" t="b">
        <f t="shared" si="524"/>
        <v>0</v>
      </c>
      <c r="BR357" t="b">
        <f t="shared" si="525"/>
        <v>0</v>
      </c>
      <c r="BS357" t="b">
        <f t="shared" si="526"/>
        <v>0</v>
      </c>
      <c r="BT357" t="b">
        <f t="shared" si="527"/>
        <v>0</v>
      </c>
      <c r="BU357" t="b">
        <f t="shared" si="528"/>
        <v>0</v>
      </c>
      <c r="BV357" t="b">
        <f t="shared" si="529"/>
        <v>0</v>
      </c>
      <c r="BW357" t="b">
        <f t="shared" si="530"/>
        <v>0</v>
      </c>
      <c r="BX357" t="b">
        <f t="shared" si="531"/>
        <v>0</v>
      </c>
      <c r="BY357" t="b">
        <f t="shared" si="532"/>
        <v>0</v>
      </c>
      <c r="BZ357" t="b">
        <f t="shared" si="533"/>
        <v>0</v>
      </c>
      <c r="CA357" t="b">
        <f t="shared" si="534"/>
        <v>0</v>
      </c>
      <c r="CB357" t="b">
        <f t="shared" si="535"/>
        <v>0</v>
      </c>
      <c r="CC357" t="b">
        <f t="shared" si="536"/>
        <v>0</v>
      </c>
      <c r="CD357" t="b">
        <f t="shared" si="537"/>
        <v>0</v>
      </c>
      <c r="CE357" t="b">
        <f t="shared" si="538"/>
        <v>0</v>
      </c>
      <c r="CF357" t="b">
        <f t="shared" si="539"/>
        <v>0</v>
      </c>
      <c r="CG357" t="b">
        <f t="shared" si="540"/>
        <v>0</v>
      </c>
      <c r="CH357" t="b">
        <f t="shared" si="541"/>
        <v>0</v>
      </c>
      <c r="CI357" t="b">
        <f t="shared" si="542"/>
        <v>0</v>
      </c>
      <c r="CJ357" t="b">
        <f t="shared" si="543"/>
        <v>0</v>
      </c>
      <c r="CK357" t="b">
        <f t="shared" si="544"/>
        <v>0</v>
      </c>
      <c r="CL357" t="b">
        <f t="shared" si="545"/>
        <v>0</v>
      </c>
      <c r="CM357" t="b">
        <f t="shared" si="546"/>
        <v>0</v>
      </c>
      <c r="CN357" t="b">
        <f t="shared" si="547"/>
        <v>0</v>
      </c>
      <c r="CO357" t="b">
        <f t="shared" si="548"/>
        <v>0</v>
      </c>
      <c r="CP357" t="b">
        <f t="shared" si="549"/>
        <v>0</v>
      </c>
      <c r="CQ357" t="b">
        <f t="shared" si="550"/>
        <v>0</v>
      </c>
      <c r="CR357" t="b">
        <f t="shared" si="551"/>
        <v>0</v>
      </c>
      <c r="CS357" t="b">
        <f t="shared" si="552"/>
        <v>0</v>
      </c>
      <c r="CT357" t="b">
        <f t="shared" si="553"/>
        <v>0</v>
      </c>
      <c r="CU357" t="b">
        <f t="shared" si="554"/>
        <v>0</v>
      </c>
      <c r="CV357" t="b">
        <f t="shared" si="555"/>
        <v>0</v>
      </c>
      <c r="CW357" t="b">
        <f t="shared" si="556"/>
        <v>0</v>
      </c>
      <c r="CX357" t="b">
        <f t="shared" si="557"/>
        <v>0</v>
      </c>
      <c r="CY357" t="b">
        <f t="shared" si="558"/>
        <v>0</v>
      </c>
      <c r="CZ357" t="b">
        <f t="shared" si="559"/>
        <v>0</v>
      </c>
      <c r="DA357" t="b">
        <f t="shared" si="560"/>
        <v>0</v>
      </c>
      <c r="DB357" t="b">
        <f t="shared" si="561"/>
        <v>0</v>
      </c>
      <c r="DC357" t="b">
        <f t="shared" si="562"/>
        <v>0</v>
      </c>
      <c r="DD357" t="b">
        <f t="shared" si="563"/>
        <v>0</v>
      </c>
    </row>
    <row r="358" spans="1:108">
      <c r="A358" s="4" t="s">
        <v>1493</v>
      </c>
      <c r="B358" t="s">
        <v>1487</v>
      </c>
      <c r="C358" t="s">
        <v>1487</v>
      </c>
      <c r="D358" s="4"/>
      <c r="E358" s="4" t="s">
        <v>1082</v>
      </c>
      <c r="F358" t="s">
        <v>1041</v>
      </c>
      <c r="G358" t="s">
        <v>970</v>
      </c>
      <c r="H358" t="s">
        <v>7428</v>
      </c>
      <c r="I358" t="s">
        <v>7418</v>
      </c>
      <c r="J358" s="4" t="s">
        <v>109</v>
      </c>
      <c r="K358" s="4" t="s">
        <v>109</v>
      </c>
      <c r="L358" s="4" t="s">
        <v>6578</v>
      </c>
      <c r="M358" s="4" t="s">
        <v>1494</v>
      </c>
      <c r="N358" s="4" t="s">
        <v>1495</v>
      </c>
      <c r="O358" s="4" t="b">
        <f t="shared" si="470"/>
        <v>1</v>
      </c>
      <c r="P358" s="4" t="b">
        <f t="shared" si="471"/>
        <v>1</v>
      </c>
      <c r="Q358" s="4" t="b">
        <f t="shared" si="472"/>
        <v>1</v>
      </c>
      <c r="R358" s="4" t="b">
        <f t="shared" si="473"/>
        <v>1</v>
      </c>
      <c r="S358" s="4" t="b">
        <f t="shared" si="474"/>
        <v>1</v>
      </c>
      <c r="T358" s="4" t="b">
        <f t="shared" si="475"/>
        <v>1</v>
      </c>
      <c r="U358" s="4" t="b">
        <f t="shared" si="476"/>
        <v>1</v>
      </c>
      <c r="V358" s="4" t="b">
        <f t="shared" si="477"/>
        <v>0</v>
      </c>
      <c r="W358" s="4" t="b">
        <f t="shared" si="478"/>
        <v>0</v>
      </c>
      <c r="X358" s="4" t="b">
        <f t="shared" si="479"/>
        <v>0</v>
      </c>
      <c r="Y358" s="4" t="b">
        <f t="shared" si="480"/>
        <v>1</v>
      </c>
      <c r="Z358" s="4" t="b">
        <f t="shared" si="481"/>
        <v>0</v>
      </c>
      <c r="AA358" s="4" t="b">
        <f t="shared" si="482"/>
        <v>0</v>
      </c>
      <c r="AB358" s="4" t="b">
        <f t="shared" si="483"/>
        <v>0</v>
      </c>
      <c r="AC358" s="4" t="b">
        <f t="shared" si="484"/>
        <v>0</v>
      </c>
      <c r="AD358" s="4" t="b">
        <f t="shared" si="485"/>
        <v>0</v>
      </c>
      <c r="AE358" s="4" t="b">
        <f t="shared" si="486"/>
        <v>0</v>
      </c>
      <c r="AF358" s="4" t="b">
        <f t="shared" si="487"/>
        <v>0</v>
      </c>
      <c r="AG358" s="4" t="b">
        <f t="shared" si="488"/>
        <v>0</v>
      </c>
      <c r="AH358" s="4" t="b">
        <f t="shared" si="489"/>
        <v>0</v>
      </c>
      <c r="AI358" s="4" t="b">
        <f t="shared" si="490"/>
        <v>0</v>
      </c>
      <c r="AJ358" s="4" t="b">
        <f t="shared" si="491"/>
        <v>0</v>
      </c>
      <c r="AK358" s="4" t="b">
        <f t="shared" si="492"/>
        <v>0</v>
      </c>
      <c r="AL358" s="4" t="b">
        <f t="shared" si="493"/>
        <v>0</v>
      </c>
      <c r="AM358" s="4" t="b">
        <f t="shared" si="494"/>
        <v>0</v>
      </c>
      <c r="AN358" s="4" t="b">
        <f t="shared" si="495"/>
        <v>0</v>
      </c>
      <c r="AO358" s="4" t="b">
        <f t="shared" si="496"/>
        <v>0</v>
      </c>
      <c r="AP358" s="4" t="b">
        <f t="shared" si="497"/>
        <v>0</v>
      </c>
      <c r="AQ358" s="4" t="b">
        <f t="shared" si="498"/>
        <v>0</v>
      </c>
      <c r="AR358" s="4" t="b">
        <f t="shared" si="499"/>
        <v>0</v>
      </c>
      <c r="AS358" s="4" t="b">
        <f t="shared" si="500"/>
        <v>0</v>
      </c>
      <c r="AT358" s="4" t="b">
        <f t="shared" si="501"/>
        <v>0</v>
      </c>
      <c r="AU358" s="4" t="b">
        <f t="shared" si="502"/>
        <v>0</v>
      </c>
      <c r="AV358" s="4" t="b">
        <f t="shared" si="503"/>
        <v>0</v>
      </c>
      <c r="AW358" s="4" t="b">
        <f t="shared" si="504"/>
        <v>0</v>
      </c>
      <c r="AX358" s="4" t="b">
        <f t="shared" si="505"/>
        <v>0</v>
      </c>
      <c r="AY358" s="4" t="b">
        <f t="shared" si="506"/>
        <v>0</v>
      </c>
      <c r="AZ358" s="4" t="b">
        <f t="shared" si="507"/>
        <v>0</v>
      </c>
      <c r="BA358" s="4" t="b">
        <f t="shared" si="508"/>
        <v>0</v>
      </c>
      <c r="BB358" s="4" t="b">
        <f t="shared" si="509"/>
        <v>0</v>
      </c>
      <c r="BC358" s="4" t="b">
        <f t="shared" si="510"/>
        <v>0</v>
      </c>
      <c r="BD358" s="4" t="b">
        <f t="shared" si="511"/>
        <v>0</v>
      </c>
      <c r="BE358" s="4" t="b">
        <f t="shared" si="512"/>
        <v>0</v>
      </c>
      <c r="BF358" s="4" t="b">
        <f t="shared" si="513"/>
        <v>0</v>
      </c>
      <c r="BG358" s="4" t="b">
        <f t="shared" si="514"/>
        <v>0</v>
      </c>
      <c r="BH358" s="4" t="b">
        <f t="shared" si="515"/>
        <v>0</v>
      </c>
      <c r="BI358" s="4" t="b">
        <f t="shared" si="516"/>
        <v>0</v>
      </c>
      <c r="BJ358" s="4" t="b">
        <f t="shared" si="517"/>
        <v>0</v>
      </c>
      <c r="BK358" s="4" t="b">
        <f t="shared" si="518"/>
        <v>0</v>
      </c>
      <c r="BL358" s="4" t="b">
        <f t="shared" si="519"/>
        <v>0</v>
      </c>
      <c r="BM358" s="4" t="b">
        <f t="shared" si="520"/>
        <v>0</v>
      </c>
      <c r="BN358" s="4" t="b">
        <f t="shared" si="521"/>
        <v>0</v>
      </c>
      <c r="BO358" s="4" t="b">
        <f t="shared" si="522"/>
        <v>0</v>
      </c>
      <c r="BP358" s="4" t="b">
        <f t="shared" si="523"/>
        <v>1</v>
      </c>
      <c r="BQ358" s="4" t="b">
        <f t="shared" si="524"/>
        <v>0</v>
      </c>
      <c r="BR358" s="4" t="b">
        <f t="shared" si="525"/>
        <v>0</v>
      </c>
      <c r="BS358" s="4" t="b">
        <f t="shared" si="526"/>
        <v>1</v>
      </c>
      <c r="BT358" s="4" t="b">
        <f t="shared" si="527"/>
        <v>0</v>
      </c>
      <c r="BU358" s="4" t="b">
        <f t="shared" si="528"/>
        <v>0</v>
      </c>
      <c r="BV358" s="4" t="b">
        <f t="shared" si="529"/>
        <v>0</v>
      </c>
      <c r="BW358" s="4" t="b">
        <f t="shared" si="530"/>
        <v>0</v>
      </c>
      <c r="BX358" s="4" t="b">
        <f t="shared" si="531"/>
        <v>0</v>
      </c>
      <c r="BY358" s="4" t="b">
        <f t="shared" si="532"/>
        <v>1</v>
      </c>
      <c r="BZ358" s="4" t="b">
        <f t="shared" si="533"/>
        <v>0</v>
      </c>
      <c r="CA358" s="4" t="b">
        <f t="shared" si="534"/>
        <v>0</v>
      </c>
      <c r="CB358" s="4" t="b">
        <f t="shared" si="535"/>
        <v>0</v>
      </c>
      <c r="CC358" s="4" t="b">
        <f t="shared" si="536"/>
        <v>0</v>
      </c>
      <c r="CD358" s="4" t="b">
        <f t="shared" si="537"/>
        <v>0</v>
      </c>
      <c r="CE358" s="4" t="b">
        <f t="shared" si="538"/>
        <v>0</v>
      </c>
      <c r="CF358" s="4" t="b">
        <f t="shared" si="539"/>
        <v>0</v>
      </c>
      <c r="CG358" s="4" t="b">
        <f t="shared" si="540"/>
        <v>1</v>
      </c>
      <c r="CH358" s="4" t="b">
        <f t="shared" si="541"/>
        <v>0</v>
      </c>
      <c r="CI358" s="4" t="b">
        <f t="shared" si="542"/>
        <v>0</v>
      </c>
      <c r="CJ358" s="4" t="b">
        <f t="shared" si="543"/>
        <v>0</v>
      </c>
      <c r="CK358" s="4" t="b">
        <f t="shared" si="544"/>
        <v>0</v>
      </c>
      <c r="CL358" s="4" t="b">
        <f t="shared" si="545"/>
        <v>0</v>
      </c>
      <c r="CM358" s="4" t="b">
        <f t="shared" si="546"/>
        <v>0</v>
      </c>
      <c r="CN358" s="4" t="b">
        <f t="shared" si="547"/>
        <v>0</v>
      </c>
      <c r="CO358" s="4" t="b">
        <f t="shared" si="548"/>
        <v>0</v>
      </c>
      <c r="CP358" s="4" t="b">
        <f t="shared" si="549"/>
        <v>0</v>
      </c>
      <c r="CQ358" s="4" t="b">
        <f t="shared" si="550"/>
        <v>0</v>
      </c>
      <c r="CR358" s="4" t="b">
        <f t="shared" si="551"/>
        <v>0</v>
      </c>
      <c r="CS358" s="4" t="b">
        <f t="shared" si="552"/>
        <v>0</v>
      </c>
      <c r="CT358" s="4" t="b">
        <f t="shared" si="553"/>
        <v>0</v>
      </c>
      <c r="CU358" s="4" t="b">
        <f t="shared" si="554"/>
        <v>0</v>
      </c>
      <c r="CV358" s="4" t="b">
        <f t="shared" si="555"/>
        <v>0</v>
      </c>
      <c r="CW358" s="4" t="b">
        <f t="shared" si="556"/>
        <v>0</v>
      </c>
      <c r="CX358" s="4" t="b">
        <f t="shared" si="557"/>
        <v>0</v>
      </c>
      <c r="CY358" s="4" t="b">
        <f t="shared" si="558"/>
        <v>0</v>
      </c>
      <c r="CZ358" s="4" t="b">
        <f t="shared" si="559"/>
        <v>0</v>
      </c>
      <c r="DA358" s="4" t="b">
        <f t="shared" si="560"/>
        <v>0</v>
      </c>
      <c r="DB358" s="4" t="b">
        <f t="shared" si="561"/>
        <v>0</v>
      </c>
      <c r="DC358" s="4" t="b">
        <f t="shared" si="562"/>
        <v>0</v>
      </c>
      <c r="DD358" s="4" t="b">
        <f t="shared" si="563"/>
        <v>1</v>
      </c>
    </row>
    <row r="359" spans="1:108">
      <c r="A359" t="s">
        <v>1496</v>
      </c>
      <c r="B359" t="s">
        <v>1487</v>
      </c>
      <c r="C359" t="s">
        <v>1487</v>
      </c>
      <c r="E359" t="s">
        <v>1082</v>
      </c>
      <c r="F359" t="s">
        <v>1041</v>
      </c>
      <c r="G359" t="s">
        <v>970</v>
      </c>
      <c r="H359" t="s">
        <v>7428</v>
      </c>
      <c r="I359" t="s">
        <v>7418</v>
      </c>
      <c r="J359" t="s">
        <v>183</v>
      </c>
      <c r="K359" t="s">
        <v>183</v>
      </c>
      <c r="L359" t="s">
        <v>6461</v>
      </c>
      <c r="M359" t="s">
        <v>6079</v>
      </c>
      <c r="N359" t="s">
        <v>1497</v>
      </c>
      <c r="O359" t="b">
        <f t="shared" si="470"/>
        <v>0</v>
      </c>
      <c r="P359" t="b">
        <f t="shared" si="471"/>
        <v>1</v>
      </c>
      <c r="Q359" t="b">
        <f t="shared" si="472"/>
        <v>0</v>
      </c>
      <c r="R359" t="b">
        <f t="shared" si="473"/>
        <v>0</v>
      </c>
      <c r="S359" t="b">
        <f t="shared" si="474"/>
        <v>1</v>
      </c>
      <c r="T359" t="b">
        <f t="shared" si="475"/>
        <v>1</v>
      </c>
      <c r="U359" t="b">
        <f t="shared" si="476"/>
        <v>0</v>
      </c>
      <c r="V359" t="b">
        <f t="shared" si="477"/>
        <v>0</v>
      </c>
      <c r="W359" t="b">
        <f t="shared" si="478"/>
        <v>0</v>
      </c>
      <c r="X359" t="b">
        <f t="shared" si="479"/>
        <v>0</v>
      </c>
      <c r="Y359" t="b">
        <f t="shared" si="480"/>
        <v>0</v>
      </c>
      <c r="Z359" t="b">
        <f t="shared" si="481"/>
        <v>0</v>
      </c>
      <c r="AA359" t="b">
        <f t="shared" si="482"/>
        <v>0</v>
      </c>
      <c r="AB359" t="b">
        <f t="shared" si="483"/>
        <v>0</v>
      </c>
      <c r="AC359" t="b">
        <f t="shared" si="484"/>
        <v>0</v>
      </c>
      <c r="AD359" t="b">
        <f t="shared" si="485"/>
        <v>0</v>
      </c>
      <c r="AE359" t="b">
        <f t="shared" si="486"/>
        <v>0</v>
      </c>
      <c r="AF359" t="b">
        <f t="shared" si="487"/>
        <v>0</v>
      </c>
      <c r="AG359" t="b">
        <f t="shared" si="488"/>
        <v>0</v>
      </c>
      <c r="AH359" t="b">
        <f t="shared" si="489"/>
        <v>0</v>
      </c>
      <c r="AI359" t="b">
        <f t="shared" si="490"/>
        <v>1</v>
      </c>
      <c r="AJ359" t="b">
        <f t="shared" si="491"/>
        <v>0</v>
      </c>
      <c r="AK359" t="b">
        <f t="shared" si="492"/>
        <v>0</v>
      </c>
      <c r="AL359" t="b">
        <f t="shared" si="493"/>
        <v>0</v>
      </c>
      <c r="AM359" t="b">
        <f t="shared" si="494"/>
        <v>0</v>
      </c>
      <c r="AN359" t="b">
        <f t="shared" si="495"/>
        <v>0</v>
      </c>
      <c r="AO359" t="b">
        <f t="shared" si="496"/>
        <v>0</v>
      </c>
      <c r="AP359" t="b">
        <f t="shared" si="497"/>
        <v>0</v>
      </c>
      <c r="AQ359" t="b">
        <f t="shared" si="498"/>
        <v>0</v>
      </c>
      <c r="AR359" t="b">
        <f t="shared" si="499"/>
        <v>0</v>
      </c>
      <c r="AS359" t="b">
        <f t="shared" si="500"/>
        <v>0</v>
      </c>
      <c r="AT359" t="b">
        <f t="shared" si="501"/>
        <v>0</v>
      </c>
      <c r="AU359" t="b">
        <f t="shared" si="502"/>
        <v>0</v>
      </c>
      <c r="AV359" t="b">
        <f t="shared" si="503"/>
        <v>0</v>
      </c>
      <c r="AW359" t="b">
        <f t="shared" si="504"/>
        <v>0</v>
      </c>
      <c r="AX359" t="b">
        <f t="shared" si="505"/>
        <v>0</v>
      </c>
      <c r="AY359" t="b">
        <f t="shared" si="506"/>
        <v>0</v>
      </c>
      <c r="AZ359" t="b">
        <f t="shared" si="507"/>
        <v>0</v>
      </c>
      <c r="BA359" t="b">
        <f t="shared" si="508"/>
        <v>0</v>
      </c>
      <c r="BB359" t="b">
        <f t="shared" si="509"/>
        <v>0</v>
      </c>
      <c r="BC359" t="b">
        <f t="shared" si="510"/>
        <v>0</v>
      </c>
      <c r="BD359" t="b">
        <f t="shared" si="511"/>
        <v>0</v>
      </c>
      <c r="BE359" t="b">
        <f t="shared" si="512"/>
        <v>0</v>
      </c>
      <c r="BF359" t="b">
        <f t="shared" si="513"/>
        <v>0</v>
      </c>
      <c r="BG359" t="b">
        <f t="shared" si="514"/>
        <v>0</v>
      </c>
      <c r="BH359" t="b">
        <f t="shared" si="515"/>
        <v>0</v>
      </c>
      <c r="BI359" t="b">
        <f t="shared" si="516"/>
        <v>0</v>
      </c>
      <c r="BJ359" t="b">
        <f t="shared" si="517"/>
        <v>0</v>
      </c>
      <c r="BK359" t="b">
        <f t="shared" si="518"/>
        <v>0</v>
      </c>
      <c r="BL359" t="b">
        <f t="shared" si="519"/>
        <v>0</v>
      </c>
      <c r="BM359" t="b">
        <f t="shared" si="520"/>
        <v>0</v>
      </c>
      <c r="BN359" t="b">
        <f t="shared" si="521"/>
        <v>0</v>
      </c>
      <c r="BO359" t="b">
        <f t="shared" si="522"/>
        <v>0</v>
      </c>
      <c r="BP359" t="b">
        <f t="shared" si="523"/>
        <v>1</v>
      </c>
      <c r="BQ359" t="b">
        <f t="shared" si="524"/>
        <v>0</v>
      </c>
      <c r="BR359" t="b">
        <f t="shared" si="525"/>
        <v>0</v>
      </c>
      <c r="BS359" t="b">
        <f t="shared" si="526"/>
        <v>0</v>
      </c>
      <c r="BT359" t="b">
        <f t="shared" si="527"/>
        <v>0</v>
      </c>
      <c r="BU359" t="b">
        <f t="shared" si="528"/>
        <v>0</v>
      </c>
      <c r="BV359" t="b">
        <f t="shared" si="529"/>
        <v>0</v>
      </c>
      <c r="BW359" t="b">
        <f t="shared" si="530"/>
        <v>0</v>
      </c>
      <c r="BX359" t="b">
        <f t="shared" si="531"/>
        <v>0</v>
      </c>
      <c r="BY359" t="b">
        <f t="shared" si="532"/>
        <v>0</v>
      </c>
      <c r="BZ359" t="b">
        <f t="shared" si="533"/>
        <v>0</v>
      </c>
      <c r="CA359" t="b">
        <f t="shared" si="534"/>
        <v>0</v>
      </c>
      <c r="CB359" t="b">
        <f t="shared" si="535"/>
        <v>0</v>
      </c>
      <c r="CC359" t="b">
        <f t="shared" si="536"/>
        <v>0</v>
      </c>
      <c r="CD359" t="b">
        <f t="shared" si="537"/>
        <v>0</v>
      </c>
      <c r="CE359" t="b">
        <f t="shared" si="538"/>
        <v>0</v>
      </c>
      <c r="CF359" t="b">
        <f t="shared" si="539"/>
        <v>0</v>
      </c>
      <c r="CG359" t="b">
        <f t="shared" si="540"/>
        <v>0</v>
      </c>
      <c r="CH359" t="b">
        <f t="shared" si="541"/>
        <v>0</v>
      </c>
      <c r="CI359" t="b">
        <f t="shared" si="542"/>
        <v>0</v>
      </c>
      <c r="CJ359" t="b">
        <f t="shared" si="543"/>
        <v>0</v>
      </c>
      <c r="CK359" t="b">
        <f t="shared" si="544"/>
        <v>0</v>
      </c>
      <c r="CL359" t="b">
        <f t="shared" si="545"/>
        <v>0</v>
      </c>
      <c r="CM359" t="b">
        <f t="shared" si="546"/>
        <v>0</v>
      </c>
      <c r="CN359" t="b">
        <f t="shared" si="547"/>
        <v>0</v>
      </c>
      <c r="CO359" t="b">
        <f t="shared" si="548"/>
        <v>0</v>
      </c>
      <c r="CP359" t="b">
        <f t="shared" si="549"/>
        <v>0</v>
      </c>
      <c r="CQ359" t="b">
        <f t="shared" si="550"/>
        <v>0</v>
      </c>
      <c r="CR359" t="b">
        <f t="shared" si="551"/>
        <v>0</v>
      </c>
      <c r="CS359" t="b">
        <f t="shared" si="552"/>
        <v>0</v>
      </c>
      <c r="CT359" t="b">
        <f t="shared" si="553"/>
        <v>0</v>
      </c>
      <c r="CU359" t="b">
        <f t="shared" si="554"/>
        <v>0</v>
      </c>
      <c r="CV359" t="b">
        <f t="shared" si="555"/>
        <v>0</v>
      </c>
      <c r="CW359" t="b">
        <f t="shared" si="556"/>
        <v>0</v>
      </c>
      <c r="CX359" t="b">
        <f t="shared" si="557"/>
        <v>0</v>
      </c>
      <c r="CY359" t="b">
        <f t="shared" si="558"/>
        <v>0</v>
      </c>
      <c r="CZ359" t="b">
        <f t="shared" si="559"/>
        <v>0</v>
      </c>
      <c r="DA359" t="b">
        <f t="shared" si="560"/>
        <v>0</v>
      </c>
      <c r="DB359" t="b">
        <f t="shared" si="561"/>
        <v>0</v>
      </c>
      <c r="DC359" t="b">
        <f t="shared" si="562"/>
        <v>0</v>
      </c>
      <c r="DD359" t="b">
        <f t="shared" si="563"/>
        <v>0</v>
      </c>
    </row>
    <row r="360" spans="1:108">
      <c r="A360" t="s">
        <v>1498</v>
      </c>
      <c r="B360" t="s">
        <v>1487</v>
      </c>
      <c r="C360" t="s">
        <v>1487</v>
      </c>
      <c r="E360" t="s">
        <v>1082</v>
      </c>
      <c r="F360" t="s">
        <v>1041</v>
      </c>
      <c r="G360" t="s">
        <v>970</v>
      </c>
      <c r="H360" t="s">
        <v>7428</v>
      </c>
      <c r="I360" t="s">
        <v>7418</v>
      </c>
      <c r="J360" t="s">
        <v>109</v>
      </c>
      <c r="K360" t="s">
        <v>109</v>
      </c>
      <c r="L360" t="s">
        <v>6579</v>
      </c>
      <c r="M360" t="s">
        <v>6079</v>
      </c>
      <c r="N360" t="s">
        <v>1499</v>
      </c>
      <c r="O360" t="b">
        <f t="shared" si="470"/>
        <v>0</v>
      </c>
      <c r="P360" t="b">
        <f t="shared" si="471"/>
        <v>1</v>
      </c>
      <c r="Q360" t="b">
        <f t="shared" si="472"/>
        <v>0</v>
      </c>
      <c r="R360" t="b">
        <f t="shared" si="473"/>
        <v>1</v>
      </c>
      <c r="S360" t="b">
        <f t="shared" si="474"/>
        <v>0</v>
      </c>
      <c r="T360" t="b">
        <f t="shared" si="475"/>
        <v>1</v>
      </c>
      <c r="U360" t="b">
        <f t="shared" si="476"/>
        <v>0</v>
      </c>
      <c r="V360" t="b">
        <f t="shared" si="477"/>
        <v>1</v>
      </c>
      <c r="W360" t="b">
        <f t="shared" si="478"/>
        <v>0</v>
      </c>
      <c r="X360" t="b">
        <f t="shared" si="479"/>
        <v>1</v>
      </c>
      <c r="Y360" t="b">
        <f t="shared" si="480"/>
        <v>1</v>
      </c>
      <c r="Z360" t="b">
        <f t="shared" si="481"/>
        <v>0</v>
      </c>
      <c r="AA360" t="b">
        <f t="shared" si="482"/>
        <v>1</v>
      </c>
      <c r="AB360" t="b">
        <f t="shared" si="483"/>
        <v>0</v>
      </c>
      <c r="AC360" t="b">
        <f t="shared" si="484"/>
        <v>0</v>
      </c>
      <c r="AD360" t="b">
        <f t="shared" si="485"/>
        <v>0</v>
      </c>
      <c r="AE360" t="b">
        <f t="shared" si="486"/>
        <v>0</v>
      </c>
      <c r="AF360" t="b">
        <f t="shared" si="487"/>
        <v>0</v>
      </c>
      <c r="AG360" t="b">
        <f t="shared" si="488"/>
        <v>1</v>
      </c>
      <c r="AH360" t="b">
        <f t="shared" si="489"/>
        <v>0</v>
      </c>
      <c r="AI360" t="b">
        <f t="shared" si="490"/>
        <v>0</v>
      </c>
      <c r="AJ360" t="b">
        <f t="shared" si="491"/>
        <v>0</v>
      </c>
      <c r="AK360" t="b">
        <f t="shared" si="492"/>
        <v>0</v>
      </c>
      <c r="AL360" t="b">
        <f t="shared" si="493"/>
        <v>0</v>
      </c>
      <c r="AM360" t="b">
        <f t="shared" si="494"/>
        <v>1</v>
      </c>
      <c r="AN360" t="b">
        <f t="shared" si="495"/>
        <v>0</v>
      </c>
      <c r="AO360" t="b">
        <f t="shared" si="496"/>
        <v>0</v>
      </c>
      <c r="AP360" t="b">
        <f t="shared" si="497"/>
        <v>0</v>
      </c>
      <c r="AQ360" t="b">
        <f t="shared" si="498"/>
        <v>1</v>
      </c>
      <c r="AR360" t="b">
        <f t="shared" si="499"/>
        <v>0</v>
      </c>
      <c r="AS360" t="b">
        <f t="shared" si="500"/>
        <v>0</v>
      </c>
      <c r="AT360" t="b">
        <f t="shared" si="501"/>
        <v>0</v>
      </c>
      <c r="AU360" t="b">
        <f t="shared" si="502"/>
        <v>0</v>
      </c>
      <c r="AV360" t="b">
        <f t="shared" si="503"/>
        <v>0</v>
      </c>
      <c r="AW360" t="b">
        <f t="shared" si="504"/>
        <v>1</v>
      </c>
      <c r="AX360" t="b">
        <f t="shared" si="505"/>
        <v>0</v>
      </c>
      <c r="AY360" t="b">
        <f t="shared" si="506"/>
        <v>0</v>
      </c>
      <c r="AZ360" t="b">
        <f t="shared" si="507"/>
        <v>0</v>
      </c>
      <c r="BA360" t="b">
        <f t="shared" si="508"/>
        <v>0</v>
      </c>
      <c r="BB360" t="b">
        <f t="shared" si="509"/>
        <v>0</v>
      </c>
      <c r="BC360" t="b">
        <f t="shared" si="510"/>
        <v>0</v>
      </c>
      <c r="BD360" t="b">
        <f t="shared" si="511"/>
        <v>0</v>
      </c>
      <c r="BE360" t="b">
        <f t="shared" si="512"/>
        <v>0</v>
      </c>
      <c r="BF360" t="b">
        <f t="shared" si="513"/>
        <v>1</v>
      </c>
      <c r="BG360" t="b">
        <f t="shared" si="514"/>
        <v>0</v>
      </c>
      <c r="BH360" t="b">
        <f t="shared" si="515"/>
        <v>0</v>
      </c>
      <c r="BI360" t="b">
        <f t="shared" si="516"/>
        <v>0</v>
      </c>
      <c r="BJ360" t="b">
        <f t="shared" si="517"/>
        <v>0</v>
      </c>
      <c r="BK360" t="b">
        <f t="shared" si="518"/>
        <v>0</v>
      </c>
      <c r="BL360" t="b">
        <f t="shared" si="519"/>
        <v>0</v>
      </c>
      <c r="BM360" t="b">
        <f t="shared" si="520"/>
        <v>0</v>
      </c>
      <c r="BN360" t="b">
        <f t="shared" si="521"/>
        <v>0</v>
      </c>
      <c r="BO360" t="b">
        <f t="shared" si="522"/>
        <v>0</v>
      </c>
      <c r="BP360" t="b">
        <f t="shared" si="523"/>
        <v>1</v>
      </c>
      <c r="BQ360" t="b">
        <f t="shared" si="524"/>
        <v>0</v>
      </c>
      <c r="BR360" t="b">
        <f t="shared" si="525"/>
        <v>0</v>
      </c>
      <c r="BS360" t="b">
        <f t="shared" si="526"/>
        <v>0</v>
      </c>
      <c r="BT360" t="b">
        <f t="shared" si="527"/>
        <v>0</v>
      </c>
      <c r="BU360" t="b">
        <f t="shared" si="528"/>
        <v>0</v>
      </c>
      <c r="BV360" t="b">
        <f t="shared" si="529"/>
        <v>0</v>
      </c>
      <c r="BW360" t="b">
        <f t="shared" si="530"/>
        <v>0</v>
      </c>
      <c r="BX360" t="b">
        <f t="shared" si="531"/>
        <v>0</v>
      </c>
      <c r="BY360" t="b">
        <f t="shared" si="532"/>
        <v>0</v>
      </c>
      <c r="BZ360" t="b">
        <f t="shared" si="533"/>
        <v>0</v>
      </c>
      <c r="CA360" t="b">
        <f t="shared" si="534"/>
        <v>0</v>
      </c>
      <c r="CB360" t="b">
        <f t="shared" si="535"/>
        <v>0</v>
      </c>
      <c r="CC360" t="b">
        <f t="shared" si="536"/>
        <v>1</v>
      </c>
      <c r="CD360" t="b">
        <f t="shared" si="537"/>
        <v>0</v>
      </c>
      <c r="CE360" t="b">
        <f t="shared" si="538"/>
        <v>0</v>
      </c>
      <c r="CF360" t="b">
        <f t="shared" si="539"/>
        <v>0</v>
      </c>
      <c r="CG360" t="b">
        <f t="shared" si="540"/>
        <v>0</v>
      </c>
      <c r="CH360" t="b">
        <f t="shared" si="541"/>
        <v>0</v>
      </c>
      <c r="CI360" t="b">
        <f t="shared" si="542"/>
        <v>0</v>
      </c>
      <c r="CJ360" t="b">
        <f t="shared" si="543"/>
        <v>0</v>
      </c>
      <c r="CK360" t="b">
        <f t="shared" si="544"/>
        <v>0</v>
      </c>
      <c r="CL360" t="b">
        <f t="shared" si="545"/>
        <v>0</v>
      </c>
      <c r="CM360" t="b">
        <f t="shared" si="546"/>
        <v>0</v>
      </c>
      <c r="CN360" t="b">
        <f t="shared" si="547"/>
        <v>0</v>
      </c>
      <c r="CO360" t="b">
        <f t="shared" si="548"/>
        <v>0</v>
      </c>
      <c r="CP360" t="b">
        <f t="shared" si="549"/>
        <v>0</v>
      </c>
      <c r="CQ360" t="b">
        <f t="shared" si="550"/>
        <v>0</v>
      </c>
      <c r="CR360" t="b">
        <f t="shared" si="551"/>
        <v>0</v>
      </c>
      <c r="CS360" t="b">
        <f t="shared" si="552"/>
        <v>0</v>
      </c>
      <c r="CT360" t="b">
        <f t="shared" si="553"/>
        <v>0</v>
      </c>
      <c r="CU360" t="b">
        <f t="shared" si="554"/>
        <v>0</v>
      </c>
      <c r="CV360" t="b">
        <f t="shared" si="555"/>
        <v>0</v>
      </c>
      <c r="CW360" t="b">
        <f t="shared" si="556"/>
        <v>0</v>
      </c>
      <c r="CX360" t="b">
        <f t="shared" si="557"/>
        <v>0</v>
      </c>
      <c r="CY360" t="b">
        <f t="shared" si="558"/>
        <v>0</v>
      </c>
      <c r="CZ360" t="b">
        <f t="shared" si="559"/>
        <v>0</v>
      </c>
      <c r="DA360" t="b">
        <f t="shared" si="560"/>
        <v>0</v>
      </c>
      <c r="DB360" t="b">
        <f t="shared" si="561"/>
        <v>0</v>
      </c>
      <c r="DC360" t="b">
        <f t="shared" si="562"/>
        <v>0</v>
      </c>
      <c r="DD360" t="b">
        <f t="shared" si="563"/>
        <v>1</v>
      </c>
    </row>
    <row r="361" spans="1:108">
      <c r="A361" t="s">
        <v>1500</v>
      </c>
      <c r="C361" t="s">
        <v>1501</v>
      </c>
      <c r="E361" t="s">
        <v>1082</v>
      </c>
      <c r="F361" t="s">
        <v>1041</v>
      </c>
      <c r="G361" t="s">
        <v>970</v>
      </c>
      <c r="H361" t="s">
        <v>7428</v>
      </c>
      <c r="I361" t="s">
        <v>7418</v>
      </c>
      <c r="J361" t="s">
        <v>183</v>
      </c>
      <c r="K361" t="s">
        <v>183</v>
      </c>
      <c r="L361" t="s">
        <v>6580</v>
      </c>
      <c r="M361" t="s">
        <v>221</v>
      </c>
      <c r="N361" t="s">
        <v>1502</v>
      </c>
      <c r="O361" t="b">
        <f t="shared" si="470"/>
        <v>1</v>
      </c>
      <c r="P361" t="b">
        <f t="shared" si="471"/>
        <v>1</v>
      </c>
      <c r="Q361" t="b">
        <f t="shared" si="472"/>
        <v>1</v>
      </c>
      <c r="R361" t="b">
        <f t="shared" si="473"/>
        <v>1</v>
      </c>
      <c r="S361" t="b">
        <f t="shared" si="474"/>
        <v>1</v>
      </c>
      <c r="T361" t="b">
        <f t="shared" si="475"/>
        <v>0</v>
      </c>
      <c r="U361" t="b">
        <f t="shared" si="476"/>
        <v>1</v>
      </c>
      <c r="V361" t="b">
        <f t="shared" si="477"/>
        <v>1</v>
      </c>
      <c r="W361" t="b">
        <f t="shared" si="478"/>
        <v>1</v>
      </c>
      <c r="X361" t="b">
        <f t="shared" si="479"/>
        <v>0</v>
      </c>
      <c r="Y361" t="b">
        <f t="shared" si="480"/>
        <v>1</v>
      </c>
      <c r="Z361" t="b">
        <f t="shared" si="481"/>
        <v>0</v>
      </c>
      <c r="AA361" t="b">
        <f t="shared" si="482"/>
        <v>1</v>
      </c>
      <c r="AB361" t="b">
        <f t="shared" si="483"/>
        <v>1</v>
      </c>
      <c r="AC361" t="b">
        <f t="shared" si="484"/>
        <v>0</v>
      </c>
      <c r="AD361" t="b">
        <f t="shared" si="485"/>
        <v>0</v>
      </c>
      <c r="AE361" t="b">
        <f t="shared" si="486"/>
        <v>0</v>
      </c>
      <c r="AF361" t="b">
        <f t="shared" si="487"/>
        <v>0</v>
      </c>
      <c r="AG361" t="b">
        <f t="shared" si="488"/>
        <v>0</v>
      </c>
      <c r="AH361" t="b">
        <f t="shared" si="489"/>
        <v>1</v>
      </c>
      <c r="AI361" t="b">
        <f t="shared" si="490"/>
        <v>1</v>
      </c>
      <c r="AJ361" t="b">
        <f t="shared" si="491"/>
        <v>0</v>
      </c>
      <c r="AK361" t="b">
        <f t="shared" si="492"/>
        <v>0</v>
      </c>
      <c r="AL361" t="b">
        <f t="shared" si="493"/>
        <v>0</v>
      </c>
      <c r="AM361" t="b">
        <f t="shared" si="494"/>
        <v>0</v>
      </c>
      <c r="AN361" t="b">
        <f t="shared" si="495"/>
        <v>0</v>
      </c>
      <c r="AO361" t="b">
        <f t="shared" si="496"/>
        <v>0</v>
      </c>
      <c r="AP361" t="b">
        <f t="shared" si="497"/>
        <v>0</v>
      </c>
      <c r="AQ361" t="b">
        <f t="shared" si="498"/>
        <v>1</v>
      </c>
      <c r="AR361" t="b">
        <f t="shared" si="499"/>
        <v>0</v>
      </c>
      <c r="AS361" t="b">
        <f t="shared" si="500"/>
        <v>0</v>
      </c>
      <c r="AT361" t="b">
        <f t="shared" si="501"/>
        <v>1</v>
      </c>
      <c r="AU361" t="b">
        <f t="shared" si="502"/>
        <v>0</v>
      </c>
      <c r="AV361" t="b">
        <f t="shared" si="503"/>
        <v>0</v>
      </c>
      <c r="AW361" t="b">
        <f t="shared" si="504"/>
        <v>0</v>
      </c>
      <c r="AX361" t="b">
        <f t="shared" si="505"/>
        <v>0</v>
      </c>
      <c r="AY361" t="b">
        <f t="shared" si="506"/>
        <v>0</v>
      </c>
      <c r="AZ361" t="b">
        <f t="shared" si="507"/>
        <v>0</v>
      </c>
      <c r="BA361" t="b">
        <f t="shared" si="508"/>
        <v>1</v>
      </c>
      <c r="BB361" t="b">
        <f t="shared" si="509"/>
        <v>0</v>
      </c>
      <c r="BC361" t="b">
        <f t="shared" si="510"/>
        <v>0</v>
      </c>
      <c r="BD361" t="b">
        <f t="shared" si="511"/>
        <v>0</v>
      </c>
      <c r="BE361" t="b">
        <f t="shared" si="512"/>
        <v>0</v>
      </c>
      <c r="BF361" t="b">
        <f t="shared" si="513"/>
        <v>0</v>
      </c>
      <c r="BG361" t="b">
        <f t="shared" si="514"/>
        <v>0</v>
      </c>
      <c r="BH361" t="b">
        <f t="shared" si="515"/>
        <v>0</v>
      </c>
      <c r="BI361" t="b">
        <f t="shared" si="516"/>
        <v>0</v>
      </c>
      <c r="BJ361" t="b">
        <f t="shared" si="517"/>
        <v>0</v>
      </c>
      <c r="BK361" t="b">
        <f t="shared" si="518"/>
        <v>0</v>
      </c>
      <c r="BL361" t="b">
        <f t="shared" si="519"/>
        <v>1</v>
      </c>
      <c r="BM361" t="b">
        <f t="shared" si="520"/>
        <v>0</v>
      </c>
      <c r="BN361" t="b">
        <f t="shared" si="521"/>
        <v>0</v>
      </c>
      <c r="BO361" t="b">
        <f t="shared" si="522"/>
        <v>1</v>
      </c>
      <c r="BP361" t="b">
        <f t="shared" si="523"/>
        <v>0</v>
      </c>
      <c r="BQ361" t="b">
        <f t="shared" si="524"/>
        <v>0</v>
      </c>
      <c r="BR361" t="b">
        <f t="shared" si="525"/>
        <v>0</v>
      </c>
      <c r="BS361" t="b">
        <f t="shared" si="526"/>
        <v>0</v>
      </c>
      <c r="BT361" t="b">
        <f t="shared" si="527"/>
        <v>0</v>
      </c>
      <c r="BU361" t="b">
        <f t="shared" si="528"/>
        <v>0</v>
      </c>
      <c r="BV361" t="b">
        <f t="shared" si="529"/>
        <v>0</v>
      </c>
      <c r="BW361" t="b">
        <f t="shared" si="530"/>
        <v>0</v>
      </c>
      <c r="BX361" t="b">
        <f t="shared" si="531"/>
        <v>0</v>
      </c>
      <c r="BY361" t="b">
        <f t="shared" si="532"/>
        <v>0</v>
      </c>
      <c r="BZ361" t="b">
        <f t="shared" si="533"/>
        <v>0</v>
      </c>
      <c r="CA361" t="b">
        <f t="shared" si="534"/>
        <v>0</v>
      </c>
      <c r="CB361" t="b">
        <f t="shared" si="535"/>
        <v>0</v>
      </c>
      <c r="CC361" t="b">
        <f t="shared" si="536"/>
        <v>0</v>
      </c>
      <c r="CD361" t="b">
        <f t="shared" si="537"/>
        <v>0</v>
      </c>
      <c r="CE361" t="b">
        <f t="shared" si="538"/>
        <v>0</v>
      </c>
      <c r="CF361" t="b">
        <f t="shared" si="539"/>
        <v>0</v>
      </c>
      <c r="CG361" t="b">
        <f t="shared" si="540"/>
        <v>1</v>
      </c>
      <c r="CH361" t="b">
        <f t="shared" si="541"/>
        <v>0</v>
      </c>
      <c r="CI361" t="b">
        <f t="shared" si="542"/>
        <v>0</v>
      </c>
      <c r="CJ361" t="b">
        <f t="shared" si="543"/>
        <v>0</v>
      </c>
      <c r="CK361" t="b">
        <f t="shared" si="544"/>
        <v>0</v>
      </c>
      <c r="CL361" t="b">
        <f t="shared" si="545"/>
        <v>0</v>
      </c>
      <c r="CM361" t="b">
        <f t="shared" si="546"/>
        <v>0</v>
      </c>
      <c r="CN361" t="b">
        <f t="shared" si="547"/>
        <v>0</v>
      </c>
      <c r="CO361" t="b">
        <f t="shared" si="548"/>
        <v>1</v>
      </c>
      <c r="CP361" t="b">
        <f t="shared" si="549"/>
        <v>0</v>
      </c>
      <c r="CQ361" t="b">
        <f t="shared" si="550"/>
        <v>0</v>
      </c>
      <c r="CR361" t="b">
        <f t="shared" si="551"/>
        <v>0</v>
      </c>
      <c r="CS361" t="b">
        <f t="shared" si="552"/>
        <v>0</v>
      </c>
      <c r="CT361" t="b">
        <f t="shared" si="553"/>
        <v>0</v>
      </c>
      <c r="CU361" t="b">
        <f t="shared" si="554"/>
        <v>0</v>
      </c>
      <c r="CV361" t="b">
        <f t="shared" si="555"/>
        <v>0</v>
      </c>
      <c r="CW361" t="b">
        <f t="shared" si="556"/>
        <v>0</v>
      </c>
      <c r="CX361" t="b">
        <f t="shared" si="557"/>
        <v>0</v>
      </c>
      <c r="CY361" t="b">
        <f t="shared" si="558"/>
        <v>0</v>
      </c>
      <c r="CZ361" t="b">
        <f t="shared" si="559"/>
        <v>0</v>
      </c>
      <c r="DA361" t="b">
        <f t="shared" si="560"/>
        <v>0</v>
      </c>
      <c r="DB361" t="b">
        <f t="shared" si="561"/>
        <v>0</v>
      </c>
      <c r="DC361" t="b">
        <f t="shared" si="562"/>
        <v>0</v>
      </c>
      <c r="DD361" t="b">
        <f t="shared" si="563"/>
        <v>0</v>
      </c>
    </row>
    <row r="362" spans="1:108">
      <c r="A362" t="s">
        <v>1515</v>
      </c>
      <c r="C362" t="s">
        <v>1516</v>
      </c>
      <c r="E362" t="s">
        <v>1082</v>
      </c>
      <c r="F362" t="s">
        <v>1041</v>
      </c>
      <c r="G362" t="s">
        <v>970</v>
      </c>
      <c r="H362" t="s">
        <v>7428</v>
      </c>
      <c r="I362" t="s">
        <v>7418</v>
      </c>
      <c r="J362" t="s">
        <v>143</v>
      </c>
      <c r="K362" t="s">
        <v>143</v>
      </c>
      <c r="L362" t="s">
        <v>7936</v>
      </c>
      <c r="M362" t="s">
        <v>6079</v>
      </c>
      <c r="N362" t="s">
        <v>7935</v>
      </c>
      <c r="O362" t="b">
        <f t="shared" si="470"/>
        <v>1</v>
      </c>
      <c r="P362" t="b">
        <f t="shared" si="471"/>
        <v>0</v>
      </c>
      <c r="Q362" t="b">
        <f t="shared" si="472"/>
        <v>1</v>
      </c>
      <c r="R362" t="b">
        <f t="shared" si="473"/>
        <v>0</v>
      </c>
      <c r="S362" t="b">
        <f t="shared" si="474"/>
        <v>1</v>
      </c>
      <c r="T362" t="b">
        <f t="shared" si="475"/>
        <v>0</v>
      </c>
      <c r="U362" t="b">
        <f t="shared" si="476"/>
        <v>1</v>
      </c>
      <c r="V362" t="b">
        <f t="shared" si="477"/>
        <v>0</v>
      </c>
      <c r="W362" t="b">
        <f t="shared" si="478"/>
        <v>0</v>
      </c>
      <c r="X362" t="b">
        <f t="shared" si="479"/>
        <v>0</v>
      </c>
      <c r="Y362" t="b">
        <f t="shared" si="480"/>
        <v>0</v>
      </c>
      <c r="Z362" t="b">
        <f t="shared" si="481"/>
        <v>0</v>
      </c>
      <c r="AA362" t="b">
        <f t="shared" si="482"/>
        <v>0</v>
      </c>
      <c r="AB362" t="b">
        <f t="shared" si="483"/>
        <v>1</v>
      </c>
      <c r="AC362" t="b">
        <f t="shared" si="484"/>
        <v>0</v>
      </c>
      <c r="AD362" t="b">
        <f t="shared" si="485"/>
        <v>0</v>
      </c>
      <c r="AE362" t="b">
        <f t="shared" si="486"/>
        <v>0</v>
      </c>
      <c r="AF362" t="b">
        <f t="shared" si="487"/>
        <v>0</v>
      </c>
      <c r="AG362" t="b">
        <f t="shared" si="488"/>
        <v>0</v>
      </c>
      <c r="AH362" t="b">
        <f t="shared" si="489"/>
        <v>1</v>
      </c>
      <c r="AI362" t="b">
        <f t="shared" si="490"/>
        <v>0</v>
      </c>
      <c r="AJ362" t="b">
        <f t="shared" si="491"/>
        <v>0</v>
      </c>
      <c r="AK362" t="b">
        <f t="shared" si="492"/>
        <v>0</v>
      </c>
      <c r="AL362" t="b">
        <f t="shared" si="493"/>
        <v>0</v>
      </c>
      <c r="AM362" t="b">
        <f t="shared" si="494"/>
        <v>0</v>
      </c>
      <c r="AN362" t="b">
        <f t="shared" si="495"/>
        <v>0</v>
      </c>
      <c r="AO362" t="b">
        <f t="shared" si="496"/>
        <v>0</v>
      </c>
      <c r="AP362" t="b">
        <f t="shared" si="497"/>
        <v>0</v>
      </c>
      <c r="AQ362" t="b">
        <f t="shared" si="498"/>
        <v>0</v>
      </c>
      <c r="AR362" t="b">
        <f t="shared" si="499"/>
        <v>0</v>
      </c>
      <c r="AS362" t="b">
        <f t="shared" si="500"/>
        <v>0</v>
      </c>
      <c r="AT362" t="b">
        <f t="shared" si="501"/>
        <v>0</v>
      </c>
      <c r="AU362" t="b">
        <f t="shared" si="502"/>
        <v>0</v>
      </c>
      <c r="AV362" t="b">
        <f t="shared" si="503"/>
        <v>0</v>
      </c>
      <c r="AW362" t="b">
        <f t="shared" si="504"/>
        <v>0</v>
      </c>
      <c r="AX362" t="b">
        <f t="shared" si="505"/>
        <v>0</v>
      </c>
      <c r="AY362" t="b">
        <f t="shared" si="506"/>
        <v>0</v>
      </c>
      <c r="AZ362" t="b">
        <f t="shared" si="507"/>
        <v>0</v>
      </c>
      <c r="BA362" t="b">
        <f t="shared" si="508"/>
        <v>0</v>
      </c>
      <c r="BB362" t="b">
        <f t="shared" si="509"/>
        <v>0</v>
      </c>
      <c r="BC362" t="b">
        <f t="shared" si="510"/>
        <v>0</v>
      </c>
      <c r="BD362" t="b">
        <f t="shared" si="511"/>
        <v>0</v>
      </c>
      <c r="BE362" t="b">
        <f t="shared" si="512"/>
        <v>0</v>
      </c>
      <c r="BF362" t="b">
        <f t="shared" si="513"/>
        <v>0</v>
      </c>
      <c r="BG362" t="b">
        <f t="shared" si="514"/>
        <v>0</v>
      </c>
      <c r="BH362" t="b">
        <f t="shared" si="515"/>
        <v>0</v>
      </c>
      <c r="BI362" t="b">
        <f t="shared" si="516"/>
        <v>0</v>
      </c>
      <c r="BJ362" t="b">
        <f t="shared" si="517"/>
        <v>0</v>
      </c>
      <c r="BK362" t="b">
        <f t="shared" si="518"/>
        <v>0</v>
      </c>
      <c r="BL362" t="b">
        <f t="shared" si="519"/>
        <v>1</v>
      </c>
      <c r="BM362" t="b">
        <f t="shared" si="520"/>
        <v>0</v>
      </c>
      <c r="BN362" t="b">
        <f t="shared" si="521"/>
        <v>0</v>
      </c>
      <c r="BO362" t="b">
        <f t="shared" si="522"/>
        <v>0</v>
      </c>
      <c r="BP362" t="b">
        <f t="shared" si="523"/>
        <v>0</v>
      </c>
      <c r="BQ362" t="b">
        <f t="shared" si="524"/>
        <v>0</v>
      </c>
      <c r="BR362" t="b">
        <f t="shared" si="525"/>
        <v>0</v>
      </c>
      <c r="BS362" t="b">
        <f t="shared" si="526"/>
        <v>0</v>
      </c>
      <c r="BT362" t="b">
        <f t="shared" si="527"/>
        <v>0</v>
      </c>
      <c r="BU362" t="b">
        <f t="shared" si="528"/>
        <v>0</v>
      </c>
      <c r="BV362" t="b">
        <f t="shared" si="529"/>
        <v>0</v>
      </c>
      <c r="BW362" t="b">
        <f t="shared" si="530"/>
        <v>0</v>
      </c>
      <c r="BX362" t="b">
        <f t="shared" si="531"/>
        <v>0</v>
      </c>
      <c r="BY362" t="b">
        <f t="shared" si="532"/>
        <v>0</v>
      </c>
      <c r="BZ362" t="b">
        <f t="shared" si="533"/>
        <v>0</v>
      </c>
      <c r="CA362" t="b">
        <f t="shared" si="534"/>
        <v>0</v>
      </c>
      <c r="CB362" t="b">
        <f t="shared" si="535"/>
        <v>0</v>
      </c>
      <c r="CC362" t="b">
        <f t="shared" si="536"/>
        <v>0</v>
      </c>
      <c r="CD362" t="b">
        <f t="shared" si="537"/>
        <v>0</v>
      </c>
      <c r="CE362" t="b">
        <f t="shared" si="538"/>
        <v>0</v>
      </c>
      <c r="CF362" t="b">
        <f t="shared" si="539"/>
        <v>0</v>
      </c>
      <c r="CG362" t="b">
        <f t="shared" si="540"/>
        <v>1</v>
      </c>
      <c r="CH362" t="b">
        <f t="shared" si="541"/>
        <v>0</v>
      </c>
      <c r="CI362" t="b">
        <f t="shared" si="542"/>
        <v>0</v>
      </c>
      <c r="CJ362" t="b">
        <f t="shared" si="543"/>
        <v>0</v>
      </c>
      <c r="CK362" t="b">
        <f t="shared" si="544"/>
        <v>0</v>
      </c>
      <c r="CL362" t="b">
        <f t="shared" si="545"/>
        <v>0</v>
      </c>
      <c r="CM362" t="b">
        <f t="shared" si="546"/>
        <v>0</v>
      </c>
      <c r="CN362" t="b">
        <f t="shared" si="547"/>
        <v>0</v>
      </c>
      <c r="CO362" t="b">
        <f t="shared" si="548"/>
        <v>0</v>
      </c>
      <c r="CP362" t="b">
        <f t="shared" si="549"/>
        <v>0</v>
      </c>
      <c r="CQ362" t="b">
        <f t="shared" si="550"/>
        <v>0</v>
      </c>
      <c r="CR362" t="b">
        <f t="shared" si="551"/>
        <v>0</v>
      </c>
      <c r="CS362" t="b">
        <f t="shared" si="552"/>
        <v>0</v>
      </c>
      <c r="CT362" t="b">
        <f t="shared" si="553"/>
        <v>0</v>
      </c>
      <c r="CU362" t="b">
        <f t="shared" si="554"/>
        <v>0</v>
      </c>
      <c r="CV362" t="b">
        <f t="shared" si="555"/>
        <v>0</v>
      </c>
      <c r="CW362" t="b">
        <f t="shared" si="556"/>
        <v>0</v>
      </c>
      <c r="CX362" t="b">
        <f t="shared" si="557"/>
        <v>0</v>
      </c>
      <c r="CY362" t="b">
        <f t="shared" si="558"/>
        <v>0</v>
      </c>
      <c r="CZ362" t="b">
        <f t="shared" si="559"/>
        <v>0</v>
      </c>
      <c r="DA362" t="b">
        <f t="shared" si="560"/>
        <v>0</v>
      </c>
      <c r="DB362" t="b">
        <f t="shared" si="561"/>
        <v>0</v>
      </c>
      <c r="DC362" t="b">
        <f t="shared" si="562"/>
        <v>0</v>
      </c>
      <c r="DD362" t="b">
        <f t="shared" si="563"/>
        <v>0</v>
      </c>
    </row>
    <row r="363" spans="1:108">
      <c r="A363" s="4" t="s">
        <v>1636</v>
      </c>
      <c r="C363" t="s">
        <v>1637</v>
      </c>
      <c r="D363" s="4"/>
      <c r="E363" s="4" t="s">
        <v>1082</v>
      </c>
      <c r="F363" t="s">
        <v>1041</v>
      </c>
      <c r="G363" t="s">
        <v>970</v>
      </c>
      <c r="H363" t="s">
        <v>7428</v>
      </c>
      <c r="I363" t="s">
        <v>7418</v>
      </c>
      <c r="J363" s="4" t="s">
        <v>250</v>
      </c>
      <c r="K363" s="4" t="s">
        <v>109</v>
      </c>
      <c r="L363" s="4" t="s">
        <v>6624</v>
      </c>
      <c r="M363" s="4" t="s">
        <v>513</v>
      </c>
      <c r="N363" s="4" t="s">
        <v>1638</v>
      </c>
      <c r="O363" s="4" t="b">
        <f t="shared" si="470"/>
        <v>1</v>
      </c>
      <c r="P363" s="4" t="b">
        <f t="shared" si="471"/>
        <v>1</v>
      </c>
      <c r="Q363" s="4" t="b">
        <f t="shared" si="472"/>
        <v>1</v>
      </c>
      <c r="R363" s="4" t="b">
        <f t="shared" si="473"/>
        <v>1</v>
      </c>
      <c r="S363" s="4" t="b">
        <f t="shared" si="474"/>
        <v>1</v>
      </c>
      <c r="T363" s="4" t="b">
        <f t="shared" si="475"/>
        <v>1</v>
      </c>
      <c r="U363" s="4" t="b">
        <f t="shared" si="476"/>
        <v>1</v>
      </c>
      <c r="V363" s="4" t="b">
        <f t="shared" si="477"/>
        <v>1</v>
      </c>
      <c r="W363" s="4" t="b">
        <f t="shared" si="478"/>
        <v>0</v>
      </c>
      <c r="X363" s="4" t="b">
        <f t="shared" si="479"/>
        <v>1</v>
      </c>
      <c r="Y363" s="4" t="b">
        <f t="shared" si="480"/>
        <v>1</v>
      </c>
      <c r="Z363" s="4" t="b">
        <f t="shared" si="481"/>
        <v>1</v>
      </c>
      <c r="AA363" s="4" t="b">
        <f t="shared" si="482"/>
        <v>1</v>
      </c>
      <c r="AB363" s="4" t="b">
        <f t="shared" si="483"/>
        <v>0</v>
      </c>
      <c r="AC363" s="4" t="b">
        <f t="shared" si="484"/>
        <v>0</v>
      </c>
      <c r="AD363" s="4" t="b">
        <f t="shared" si="485"/>
        <v>0</v>
      </c>
      <c r="AE363" s="4" t="b">
        <f t="shared" si="486"/>
        <v>0</v>
      </c>
      <c r="AF363" s="4" t="b">
        <f t="shared" si="487"/>
        <v>0</v>
      </c>
      <c r="AG363" s="4" t="b">
        <f t="shared" si="488"/>
        <v>0</v>
      </c>
      <c r="AH363" s="4" t="b">
        <f t="shared" si="489"/>
        <v>0</v>
      </c>
      <c r="AI363" s="4" t="b">
        <f t="shared" si="490"/>
        <v>1</v>
      </c>
      <c r="AJ363" s="4" t="b">
        <f t="shared" si="491"/>
        <v>0</v>
      </c>
      <c r="AK363" s="4" t="b">
        <f t="shared" si="492"/>
        <v>1</v>
      </c>
      <c r="AL363" s="4" t="b">
        <f t="shared" si="493"/>
        <v>0</v>
      </c>
      <c r="AM363" s="4" t="b">
        <f t="shared" si="494"/>
        <v>0</v>
      </c>
      <c r="AN363" s="4" t="b">
        <f t="shared" si="495"/>
        <v>0</v>
      </c>
      <c r="AO363" s="4" t="b">
        <f t="shared" si="496"/>
        <v>0</v>
      </c>
      <c r="AP363" s="4" t="b">
        <f t="shared" si="497"/>
        <v>0</v>
      </c>
      <c r="AQ363" s="4" t="b">
        <f t="shared" si="498"/>
        <v>0</v>
      </c>
      <c r="AR363" s="4" t="b">
        <f t="shared" si="499"/>
        <v>0</v>
      </c>
      <c r="AS363" s="4" t="b">
        <f t="shared" si="500"/>
        <v>0</v>
      </c>
      <c r="AT363" s="4" t="b">
        <f t="shared" si="501"/>
        <v>1</v>
      </c>
      <c r="AU363" s="4" t="b">
        <f t="shared" si="502"/>
        <v>0</v>
      </c>
      <c r="AV363" s="4" t="b">
        <f t="shared" si="503"/>
        <v>1</v>
      </c>
      <c r="AW363" s="4" t="b">
        <f t="shared" si="504"/>
        <v>0</v>
      </c>
      <c r="AX363" s="4" t="b">
        <f t="shared" si="505"/>
        <v>0</v>
      </c>
      <c r="AY363" s="4" t="b">
        <f t="shared" si="506"/>
        <v>1</v>
      </c>
      <c r="AZ363" s="4" t="b">
        <f t="shared" si="507"/>
        <v>0</v>
      </c>
      <c r="BA363" s="4" t="b">
        <f t="shared" si="508"/>
        <v>0</v>
      </c>
      <c r="BB363" s="4" t="b">
        <f t="shared" si="509"/>
        <v>0</v>
      </c>
      <c r="BC363" s="4" t="b">
        <f t="shared" si="510"/>
        <v>1</v>
      </c>
      <c r="BD363" s="4" t="b">
        <f t="shared" si="511"/>
        <v>0</v>
      </c>
      <c r="BE363" s="4" t="b">
        <f t="shared" si="512"/>
        <v>0</v>
      </c>
      <c r="BF363" s="4" t="b">
        <f t="shared" si="513"/>
        <v>1</v>
      </c>
      <c r="BG363" s="4" t="b">
        <f t="shared" si="514"/>
        <v>0</v>
      </c>
      <c r="BH363" s="4" t="b">
        <f t="shared" si="515"/>
        <v>0</v>
      </c>
      <c r="BI363" s="4" t="b">
        <f t="shared" si="516"/>
        <v>1</v>
      </c>
      <c r="BJ363" s="4" t="b">
        <f t="shared" si="517"/>
        <v>0</v>
      </c>
      <c r="BK363" s="4" t="b">
        <f t="shared" si="518"/>
        <v>0</v>
      </c>
      <c r="BL363" s="4" t="b">
        <f t="shared" si="519"/>
        <v>0</v>
      </c>
      <c r="BM363" s="4" t="b">
        <f t="shared" si="520"/>
        <v>0</v>
      </c>
      <c r="BN363" s="4" t="b">
        <f t="shared" si="521"/>
        <v>0</v>
      </c>
      <c r="BO363" s="4" t="b">
        <f t="shared" si="522"/>
        <v>1</v>
      </c>
      <c r="BP363" s="4" t="b">
        <f t="shared" si="523"/>
        <v>1</v>
      </c>
      <c r="BQ363" s="4" t="b">
        <f t="shared" si="524"/>
        <v>0</v>
      </c>
      <c r="BR363" s="4" t="b">
        <f t="shared" si="525"/>
        <v>0</v>
      </c>
      <c r="BS363" s="4" t="b">
        <f t="shared" si="526"/>
        <v>1</v>
      </c>
      <c r="BT363" s="4" t="b">
        <f t="shared" si="527"/>
        <v>0</v>
      </c>
      <c r="BU363" s="4" t="b">
        <f t="shared" si="528"/>
        <v>0</v>
      </c>
      <c r="BV363" s="4" t="b">
        <f t="shared" si="529"/>
        <v>1</v>
      </c>
      <c r="BW363" s="4" t="b">
        <f t="shared" si="530"/>
        <v>0</v>
      </c>
      <c r="BX363" s="4" t="b">
        <f t="shared" si="531"/>
        <v>0</v>
      </c>
      <c r="BY363" s="4" t="b">
        <f t="shared" si="532"/>
        <v>0</v>
      </c>
      <c r="BZ363" s="4" t="b">
        <f t="shared" si="533"/>
        <v>0</v>
      </c>
      <c r="CA363" s="4" t="b">
        <f t="shared" si="534"/>
        <v>0</v>
      </c>
      <c r="CB363" s="4" t="b">
        <f t="shared" si="535"/>
        <v>0</v>
      </c>
      <c r="CC363" s="4" t="b">
        <f t="shared" si="536"/>
        <v>0</v>
      </c>
      <c r="CD363" s="4" t="b">
        <f t="shared" si="537"/>
        <v>0</v>
      </c>
      <c r="CE363" s="4" t="b">
        <f t="shared" si="538"/>
        <v>0</v>
      </c>
      <c r="CF363" s="4" t="b">
        <f t="shared" si="539"/>
        <v>0</v>
      </c>
      <c r="CG363" s="4" t="b">
        <f t="shared" si="540"/>
        <v>0</v>
      </c>
      <c r="CH363" s="4" t="b">
        <f t="shared" si="541"/>
        <v>1</v>
      </c>
      <c r="CI363" s="4" t="b">
        <f t="shared" si="542"/>
        <v>0</v>
      </c>
      <c r="CJ363" s="4" t="b">
        <f t="shared" si="543"/>
        <v>1</v>
      </c>
      <c r="CK363" s="4" t="b">
        <f t="shared" si="544"/>
        <v>0</v>
      </c>
      <c r="CL363" s="4" t="b">
        <f t="shared" si="545"/>
        <v>0</v>
      </c>
      <c r="CM363" s="4" t="b">
        <f t="shared" si="546"/>
        <v>0</v>
      </c>
      <c r="CN363" s="4" t="b">
        <f t="shared" si="547"/>
        <v>0</v>
      </c>
      <c r="CO363" s="4" t="b">
        <f t="shared" si="548"/>
        <v>1</v>
      </c>
      <c r="CP363" s="4" t="b">
        <f t="shared" si="549"/>
        <v>0</v>
      </c>
      <c r="CQ363" s="4" t="b">
        <f t="shared" si="550"/>
        <v>0</v>
      </c>
      <c r="CR363" s="4" t="b">
        <f t="shared" si="551"/>
        <v>0</v>
      </c>
      <c r="CS363" s="4" t="b">
        <f t="shared" si="552"/>
        <v>0</v>
      </c>
      <c r="CT363" s="4" t="b">
        <f t="shared" si="553"/>
        <v>0</v>
      </c>
      <c r="CU363" s="4" t="b">
        <f t="shared" si="554"/>
        <v>0</v>
      </c>
      <c r="CV363" s="4" t="b">
        <f t="shared" si="555"/>
        <v>0</v>
      </c>
      <c r="CW363" s="4" t="b">
        <f t="shared" si="556"/>
        <v>0</v>
      </c>
      <c r="CX363" s="4" t="b">
        <f t="shared" si="557"/>
        <v>0</v>
      </c>
      <c r="CY363" s="4" t="b">
        <f t="shared" si="558"/>
        <v>0</v>
      </c>
      <c r="CZ363" s="4" t="b">
        <f t="shared" si="559"/>
        <v>0</v>
      </c>
      <c r="DA363" s="4" t="b">
        <f t="shared" si="560"/>
        <v>0</v>
      </c>
      <c r="DB363" s="4" t="b">
        <f t="shared" si="561"/>
        <v>0</v>
      </c>
      <c r="DC363" s="4" t="b">
        <f t="shared" si="562"/>
        <v>1</v>
      </c>
      <c r="DD363" s="4" t="b">
        <f t="shared" si="563"/>
        <v>0</v>
      </c>
    </row>
    <row r="364" spans="1:108">
      <c r="A364" t="s">
        <v>1645</v>
      </c>
      <c r="B364" t="s">
        <v>1646</v>
      </c>
      <c r="C364" t="s">
        <v>1646</v>
      </c>
      <c r="E364" t="s">
        <v>1082</v>
      </c>
      <c r="F364" t="s">
        <v>1041</v>
      </c>
      <c r="G364" t="s">
        <v>970</v>
      </c>
      <c r="H364" t="s">
        <v>7428</v>
      </c>
      <c r="I364" t="s">
        <v>7418</v>
      </c>
      <c r="J364" t="s">
        <v>204</v>
      </c>
      <c r="K364" t="s">
        <v>205</v>
      </c>
      <c r="L364" t="s">
        <v>6626</v>
      </c>
      <c r="M364" t="s">
        <v>6079</v>
      </c>
      <c r="N364" t="s">
        <v>1196</v>
      </c>
      <c r="O364" t="b">
        <f t="shared" si="470"/>
        <v>0</v>
      </c>
      <c r="P364" t="b">
        <f t="shared" si="471"/>
        <v>0</v>
      </c>
      <c r="Q364" t="b">
        <f t="shared" si="472"/>
        <v>0</v>
      </c>
      <c r="R364" t="b">
        <f t="shared" si="473"/>
        <v>1</v>
      </c>
      <c r="S364" t="b">
        <f t="shared" si="474"/>
        <v>0</v>
      </c>
      <c r="T364" t="b">
        <f t="shared" si="475"/>
        <v>0</v>
      </c>
      <c r="U364" t="b">
        <f t="shared" si="476"/>
        <v>0</v>
      </c>
      <c r="V364" t="b">
        <f t="shared" si="477"/>
        <v>0</v>
      </c>
      <c r="W364" t="b">
        <f t="shared" si="478"/>
        <v>0</v>
      </c>
      <c r="X364" t="b">
        <f t="shared" si="479"/>
        <v>0</v>
      </c>
      <c r="Y364" t="b">
        <f t="shared" si="480"/>
        <v>1</v>
      </c>
      <c r="Z364" t="b">
        <f t="shared" si="481"/>
        <v>1</v>
      </c>
      <c r="AA364" t="b">
        <f t="shared" si="482"/>
        <v>0</v>
      </c>
      <c r="AB364" t="b">
        <f t="shared" si="483"/>
        <v>0</v>
      </c>
      <c r="AC364" t="b">
        <f t="shared" si="484"/>
        <v>0</v>
      </c>
      <c r="AD364" t="b">
        <f t="shared" si="485"/>
        <v>0</v>
      </c>
      <c r="AE364" t="b">
        <f t="shared" si="486"/>
        <v>0</v>
      </c>
      <c r="AF364" t="b">
        <f t="shared" si="487"/>
        <v>0</v>
      </c>
      <c r="AG364" t="b">
        <f t="shared" si="488"/>
        <v>0</v>
      </c>
      <c r="AH364" t="b">
        <f t="shared" si="489"/>
        <v>0</v>
      </c>
      <c r="AI364" t="b">
        <f t="shared" si="490"/>
        <v>0</v>
      </c>
      <c r="AJ364" t="b">
        <f t="shared" si="491"/>
        <v>0</v>
      </c>
      <c r="AK364" t="b">
        <f t="shared" si="492"/>
        <v>1</v>
      </c>
      <c r="AL364" t="b">
        <f t="shared" si="493"/>
        <v>0</v>
      </c>
      <c r="AM364" t="b">
        <f t="shared" si="494"/>
        <v>0</v>
      </c>
      <c r="AN364" t="b">
        <f t="shared" si="495"/>
        <v>0</v>
      </c>
      <c r="AO364" t="b">
        <f t="shared" si="496"/>
        <v>0</v>
      </c>
      <c r="AP364" t="b">
        <f t="shared" si="497"/>
        <v>0</v>
      </c>
      <c r="AQ364" t="b">
        <f t="shared" si="498"/>
        <v>0</v>
      </c>
      <c r="AR364" t="b">
        <f t="shared" si="499"/>
        <v>0</v>
      </c>
      <c r="AS364" t="b">
        <f t="shared" si="500"/>
        <v>0</v>
      </c>
      <c r="AT364" t="b">
        <f t="shared" si="501"/>
        <v>0</v>
      </c>
      <c r="AU364" t="b">
        <f t="shared" si="502"/>
        <v>0</v>
      </c>
      <c r="AV364" t="b">
        <f t="shared" si="503"/>
        <v>0</v>
      </c>
      <c r="AW364" t="b">
        <f t="shared" si="504"/>
        <v>0</v>
      </c>
      <c r="AX364" t="b">
        <f t="shared" si="505"/>
        <v>0</v>
      </c>
      <c r="AY364" t="b">
        <f t="shared" si="506"/>
        <v>0</v>
      </c>
      <c r="AZ364" t="b">
        <f t="shared" si="507"/>
        <v>0</v>
      </c>
      <c r="BA364" t="b">
        <f t="shared" si="508"/>
        <v>0</v>
      </c>
      <c r="BB364" t="b">
        <f t="shared" si="509"/>
        <v>0</v>
      </c>
      <c r="BC364" t="b">
        <f t="shared" si="510"/>
        <v>0</v>
      </c>
      <c r="BD364" t="b">
        <f t="shared" si="511"/>
        <v>0</v>
      </c>
      <c r="BE364" t="b">
        <f t="shared" si="512"/>
        <v>0</v>
      </c>
      <c r="BF364" t="b">
        <f t="shared" si="513"/>
        <v>0</v>
      </c>
      <c r="BG364" t="b">
        <f t="shared" si="514"/>
        <v>0</v>
      </c>
      <c r="BH364" t="b">
        <f t="shared" si="515"/>
        <v>0</v>
      </c>
      <c r="BI364" t="b">
        <f t="shared" si="516"/>
        <v>0</v>
      </c>
      <c r="BJ364" t="b">
        <f t="shared" si="517"/>
        <v>0</v>
      </c>
      <c r="BK364" t="b">
        <f t="shared" si="518"/>
        <v>0</v>
      </c>
      <c r="BL364" t="b">
        <f t="shared" si="519"/>
        <v>0</v>
      </c>
      <c r="BM364" t="b">
        <f t="shared" si="520"/>
        <v>0</v>
      </c>
      <c r="BN364" t="b">
        <f t="shared" si="521"/>
        <v>0</v>
      </c>
      <c r="BO364" t="b">
        <f t="shared" si="522"/>
        <v>0</v>
      </c>
      <c r="BP364" t="b">
        <f t="shared" si="523"/>
        <v>0</v>
      </c>
      <c r="BQ364" t="b">
        <f t="shared" si="524"/>
        <v>0</v>
      </c>
      <c r="BR364" t="b">
        <f t="shared" si="525"/>
        <v>0</v>
      </c>
      <c r="BS364" t="b">
        <f t="shared" si="526"/>
        <v>0</v>
      </c>
      <c r="BT364" t="b">
        <f t="shared" si="527"/>
        <v>0</v>
      </c>
      <c r="BU364" t="b">
        <f t="shared" si="528"/>
        <v>0</v>
      </c>
      <c r="BV364" t="b">
        <f t="shared" si="529"/>
        <v>0</v>
      </c>
      <c r="BW364" t="b">
        <f t="shared" si="530"/>
        <v>0</v>
      </c>
      <c r="BX364" t="b">
        <f t="shared" si="531"/>
        <v>0</v>
      </c>
      <c r="BY364" t="b">
        <f t="shared" si="532"/>
        <v>0</v>
      </c>
      <c r="BZ364" t="b">
        <f t="shared" si="533"/>
        <v>0</v>
      </c>
      <c r="CA364" t="b">
        <f t="shared" si="534"/>
        <v>0</v>
      </c>
      <c r="CB364" t="b">
        <f t="shared" si="535"/>
        <v>0</v>
      </c>
      <c r="CC364" t="b">
        <f t="shared" si="536"/>
        <v>0</v>
      </c>
      <c r="CD364" t="b">
        <f t="shared" si="537"/>
        <v>0</v>
      </c>
      <c r="CE364" t="b">
        <f t="shared" si="538"/>
        <v>0</v>
      </c>
      <c r="CF364" t="b">
        <f t="shared" si="539"/>
        <v>0</v>
      </c>
      <c r="CG364" t="b">
        <f t="shared" si="540"/>
        <v>0</v>
      </c>
      <c r="CH364" t="b">
        <f t="shared" si="541"/>
        <v>0</v>
      </c>
      <c r="CI364" t="b">
        <f t="shared" si="542"/>
        <v>0</v>
      </c>
      <c r="CJ364" t="b">
        <f t="shared" si="543"/>
        <v>0</v>
      </c>
      <c r="CK364" t="b">
        <f t="shared" si="544"/>
        <v>0</v>
      </c>
      <c r="CL364" t="b">
        <f t="shared" si="545"/>
        <v>0</v>
      </c>
      <c r="CM364" t="b">
        <f t="shared" si="546"/>
        <v>0</v>
      </c>
      <c r="CN364" t="b">
        <f t="shared" si="547"/>
        <v>0</v>
      </c>
      <c r="CO364" t="b">
        <f t="shared" si="548"/>
        <v>0</v>
      </c>
      <c r="CP364" t="b">
        <f t="shared" si="549"/>
        <v>0</v>
      </c>
      <c r="CQ364" t="b">
        <f t="shared" si="550"/>
        <v>0</v>
      </c>
      <c r="CR364" t="b">
        <f t="shared" si="551"/>
        <v>0</v>
      </c>
      <c r="CS364" t="b">
        <f t="shared" si="552"/>
        <v>0</v>
      </c>
      <c r="CT364" t="b">
        <f t="shared" si="553"/>
        <v>0</v>
      </c>
      <c r="CU364" t="b">
        <f t="shared" si="554"/>
        <v>0</v>
      </c>
      <c r="CV364" t="b">
        <f t="shared" si="555"/>
        <v>0</v>
      </c>
      <c r="CW364" t="b">
        <f t="shared" si="556"/>
        <v>0</v>
      </c>
      <c r="CX364" t="b">
        <f t="shared" si="557"/>
        <v>1</v>
      </c>
      <c r="CY364" t="b">
        <f t="shared" si="558"/>
        <v>0</v>
      </c>
      <c r="CZ364" t="b">
        <f t="shared" si="559"/>
        <v>0</v>
      </c>
      <c r="DA364" t="b">
        <f t="shared" si="560"/>
        <v>0</v>
      </c>
      <c r="DB364" t="b">
        <f t="shared" si="561"/>
        <v>0</v>
      </c>
      <c r="DC364" t="b">
        <f t="shared" si="562"/>
        <v>0</v>
      </c>
      <c r="DD364" t="b">
        <f t="shared" si="563"/>
        <v>0</v>
      </c>
    </row>
    <row r="365" spans="1:108">
      <c r="A365" t="s">
        <v>7471</v>
      </c>
      <c r="C365" t="s">
        <v>7385</v>
      </c>
      <c r="E365" t="s">
        <v>1082</v>
      </c>
      <c r="F365" t="s">
        <v>1041</v>
      </c>
      <c r="G365" t="s">
        <v>970</v>
      </c>
      <c r="H365" t="s">
        <v>7428</v>
      </c>
      <c r="I365" t="s">
        <v>7418</v>
      </c>
      <c r="J365" t="s">
        <v>204</v>
      </c>
      <c r="K365" t="s">
        <v>205</v>
      </c>
      <c r="L365" t="s">
        <v>6679</v>
      </c>
      <c r="M365" t="s">
        <v>6079</v>
      </c>
      <c r="N365" t="s">
        <v>1796</v>
      </c>
      <c r="O365" t="b">
        <f t="shared" si="470"/>
        <v>0</v>
      </c>
      <c r="P365" t="b">
        <f t="shared" si="471"/>
        <v>0</v>
      </c>
      <c r="Q365" t="b">
        <f t="shared" si="472"/>
        <v>1</v>
      </c>
      <c r="R365" t="b">
        <f t="shared" si="473"/>
        <v>1</v>
      </c>
      <c r="S365" t="b">
        <f t="shared" si="474"/>
        <v>0</v>
      </c>
      <c r="T365" t="b">
        <f t="shared" si="475"/>
        <v>0</v>
      </c>
      <c r="U365" t="b">
        <f t="shared" si="476"/>
        <v>1</v>
      </c>
      <c r="V365" t="b">
        <f t="shared" si="477"/>
        <v>0</v>
      </c>
      <c r="W365" t="b">
        <f t="shared" si="478"/>
        <v>0</v>
      </c>
      <c r="X365" t="b">
        <f t="shared" si="479"/>
        <v>0</v>
      </c>
      <c r="Y365" t="b">
        <f t="shared" si="480"/>
        <v>1</v>
      </c>
      <c r="Z365" t="b">
        <f t="shared" si="481"/>
        <v>0</v>
      </c>
      <c r="AA365" t="b">
        <f t="shared" si="482"/>
        <v>0</v>
      </c>
      <c r="AB365" t="b">
        <f t="shared" si="483"/>
        <v>0</v>
      </c>
      <c r="AC365" t="b">
        <f t="shared" si="484"/>
        <v>0</v>
      </c>
      <c r="AD365" t="b">
        <f t="shared" si="485"/>
        <v>0</v>
      </c>
      <c r="AE365" t="b">
        <f t="shared" si="486"/>
        <v>0</v>
      </c>
      <c r="AF365" t="b">
        <f t="shared" si="487"/>
        <v>0</v>
      </c>
      <c r="AG365" t="b">
        <f t="shared" si="488"/>
        <v>0</v>
      </c>
      <c r="AH365" t="b">
        <f t="shared" si="489"/>
        <v>0</v>
      </c>
      <c r="AI365" t="b">
        <f t="shared" si="490"/>
        <v>0</v>
      </c>
      <c r="AJ365" t="b">
        <f t="shared" si="491"/>
        <v>0</v>
      </c>
      <c r="AK365" t="b">
        <f t="shared" si="492"/>
        <v>0</v>
      </c>
      <c r="AL365" t="b">
        <f t="shared" si="493"/>
        <v>0</v>
      </c>
      <c r="AM365" t="b">
        <f t="shared" si="494"/>
        <v>0</v>
      </c>
      <c r="AN365" t="b">
        <f t="shared" si="495"/>
        <v>0</v>
      </c>
      <c r="AO365" t="b">
        <f t="shared" si="496"/>
        <v>0</v>
      </c>
      <c r="AP365" t="b">
        <f t="shared" si="497"/>
        <v>0</v>
      </c>
      <c r="AQ365" t="b">
        <f t="shared" si="498"/>
        <v>0</v>
      </c>
      <c r="AR365" t="b">
        <f t="shared" si="499"/>
        <v>0</v>
      </c>
      <c r="AS365" t="b">
        <f t="shared" si="500"/>
        <v>0</v>
      </c>
      <c r="AT365" t="b">
        <f t="shared" si="501"/>
        <v>0</v>
      </c>
      <c r="AU365" t="b">
        <f t="shared" si="502"/>
        <v>0</v>
      </c>
      <c r="AV365" t="b">
        <f t="shared" si="503"/>
        <v>0</v>
      </c>
      <c r="AW365" t="b">
        <f t="shared" si="504"/>
        <v>0</v>
      </c>
      <c r="AX365" t="b">
        <f t="shared" si="505"/>
        <v>1</v>
      </c>
      <c r="AY365" t="b">
        <f t="shared" si="506"/>
        <v>1</v>
      </c>
      <c r="AZ365" t="b">
        <f t="shared" si="507"/>
        <v>0</v>
      </c>
      <c r="BA365" t="b">
        <f t="shared" si="508"/>
        <v>0</v>
      </c>
      <c r="BB365" t="b">
        <f t="shared" si="509"/>
        <v>0</v>
      </c>
      <c r="BC365" t="b">
        <f t="shared" si="510"/>
        <v>0</v>
      </c>
      <c r="BD365" t="b">
        <f t="shared" si="511"/>
        <v>0</v>
      </c>
      <c r="BE365" t="b">
        <f t="shared" si="512"/>
        <v>0</v>
      </c>
      <c r="BF365" t="b">
        <f t="shared" si="513"/>
        <v>0</v>
      </c>
      <c r="BG365" t="b">
        <f t="shared" si="514"/>
        <v>0</v>
      </c>
      <c r="BH365" t="b">
        <f t="shared" si="515"/>
        <v>0</v>
      </c>
      <c r="BI365" t="b">
        <f t="shared" si="516"/>
        <v>0</v>
      </c>
      <c r="BJ365" t="b">
        <f t="shared" si="517"/>
        <v>0</v>
      </c>
      <c r="BK365" t="b">
        <f t="shared" si="518"/>
        <v>0</v>
      </c>
      <c r="BL365" t="b">
        <f t="shared" si="519"/>
        <v>0</v>
      </c>
      <c r="BM365" t="b">
        <f t="shared" si="520"/>
        <v>0</v>
      </c>
      <c r="BN365" t="b">
        <f t="shared" si="521"/>
        <v>0</v>
      </c>
      <c r="BO365" t="b">
        <f t="shared" si="522"/>
        <v>0</v>
      </c>
      <c r="BP365" t="b">
        <f t="shared" si="523"/>
        <v>0</v>
      </c>
      <c r="BQ365" t="b">
        <f t="shared" si="524"/>
        <v>0</v>
      </c>
      <c r="BR365" t="b">
        <f t="shared" si="525"/>
        <v>0</v>
      </c>
      <c r="BS365" t="b">
        <f t="shared" si="526"/>
        <v>0</v>
      </c>
      <c r="BT365" t="b">
        <f t="shared" si="527"/>
        <v>0</v>
      </c>
      <c r="BU365" t="b">
        <f t="shared" si="528"/>
        <v>0</v>
      </c>
      <c r="BV365" t="b">
        <f t="shared" si="529"/>
        <v>1</v>
      </c>
      <c r="BW365" t="b">
        <f t="shared" si="530"/>
        <v>0</v>
      </c>
      <c r="BX365" t="b">
        <f t="shared" si="531"/>
        <v>0</v>
      </c>
      <c r="BY365" t="b">
        <f t="shared" si="532"/>
        <v>0</v>
      </c>
      <c r="BZ365" t="b">
        <f t="shared" si="533"/>
        <v>0</v>
      </c>
      <c r="CA365" t="b">
        <f t="shared" si="534"/>
        <v>0</v>
      </c>
      <c r="CB365" t="b">
        <f t="shared" si="535"/>
        <v>0</v>
      </c>
      <c r="CC365" t="b">
        <f t="shared" si="536"/>
        <v>0</v>
      </c>
      <c r="CD365" t="b">
        <f t="shared" si="537"/>
        <v>0</v>
      </c>
      <c r="CE365" t="b">
        <f t="shared" si="538"/>
        <v>0</v>
      </c>
      <c r="CF365" t="b">
        <f t="shared" si="539"/>
        <v>0</v>
      </c>
      <c r="CG365" t="b">
        <f t="shared" si="540"/>
        <v>0</v>
      </c>
      <c r="CH365" t="b">
        <f t="shared" si="541"/>
        <v>0</v>
      </c>
      <c r="CI365" t="b">
        <f t="shared" si="542"/>
        <v>0</v>
      </c>
      <c r="CJ365" t="b">
        <f t="shared" si="543"/>
        <v>0</v>
      </c>
      <c r="CK365" t="b">
        <f t="shared" si="544"/>
        <v>0</v>
      </c>
      <c r="CL365" t="b">
        <f t="shared" si="545"/>
        <v>0</v>
      </c>
      <c r="CM365" t="b">
        <f t="shared" si="546"/>
        <v>0</v>
      </c>
      <c r="CN365" t="b">
        <f t="shared" si="547"/>
        <v>0</v>
      </c>
      <c r="CO365" t="b">
        <f t="shared" si="548"/>
        <v>0</v>
      </c>
      <c r="CP365" t="b">
        <f t="shared" si="549"/>
        <v>0</v>
      </c>
      <c r="CQ365" t="b">
        <f t="shared" si="550"/>
        <v>0</v>
      </c>
      <c r="CR365" t="b">
        <f t="shared" si="551"/>
        <v>0</v>
      </c>
      <c r="CS365" t="b">
        <f t="shared" si="552"/>
        <v>0</v>
      </c>
      <c r="CT365" t="b">
        <f t="shared" si="553"/>
        <v>0</v>
      </c>
      <c r="CU365" t="b">
        <f t="shared" si="554"/>
        <v>0</v>
      </c>
      <c r="CV365" t="b">
        <f t="shared" si="555"/>
        <v>0</v>
      </c>
      <c r="CW365" t="b">
        <f t="shared" si="556"/>
        <v>0</v>
      </c>
      <c r="CX365" t="b">
        <f t="shared" si="557"/>
        <v>0</v>
      </c>
      <c r="CY365" t="b">
        <f t="shared" si="558"/>
        <v>0</v>
      </c>
      <c r="CZ365" t="b">
        <f t="shared" si="559"/>
        <v>0</v>
      </c>
      <c r="DA365" t="b">
        <f t="shared" si="560"/>
        <v>0</v>
      </c>
      <c r="DB365" t="b">
        <f t="shared" si="561"/>
        <v>0</v>
      </c>
      <c r="DC365" t="b">
        <f t="shared" si="562"/>
        <v>0</v>
      </c>
      <c r="DD365" t="b">
        <f t="shared" si="563"/>
        <v>0</v>
      </c>
    </row>
    <row r="366" spans="1:108">
      <c r="A366" s="81" t="s">
        <v>7472</v>
      </c>
      <c r="C366" t="s">
        <v>7385</v>
      </c>
      <c r="D366" s="4"/>
      <c r="E366" s="4" t="s">
        <v>1082</v>
      </c>
      <c r="F366" t="s">
        <v>1041</v>
      </c>
      <c r="G366" t="s">
        <v>970</v>
      </c>
      <c r="H366" t="s">
        <v>7428</v>
      </c>
      <c r="I366" t="s">
        <v>7418</v>
      </c>
      <c r="J366" s="4" t="s">
        <v>165</v>
      </c>
      <c r="K366" s="4" t="s">
        <v>114</v>
      </c>
      <c r="L366" s="4" t="s">
        <v>6680</v>
      </c>
      <c r="M366" t="s">
        <v>6079</v>
      </c>
      <c r="N366" s="4" t="s">
        <v>1797</v>
      </c>
      <c r="O366" s="4" t="b">
        <f t="shared" si="470"/>
        <v>1</v>
      </c>
      <c r="P366" s="4" t="b">
        <f t="shared" si="471"/>
        <v>1</v>
      </c>
      <c r="Q366" s="4" t="b">
        <f t="shared" si="472"/>
        <v>1</v>
      </c>
      <c r="R366" s="4" t="b">
        <f t="shared" si="473"/>
        <v>1</v>
      </c>
      <c r="S366" s="4" t="b">
        <f t="shared" si="474"/>
        <v>1</v>
      </c>
      <c r="T366" s="4" t="b">
        <f t="shared" si="475"/>
        <v>1</v>
      </c>
      <c r="U366" s="4" t="b">
        <f t="shared" si="476"/>
        <v>1</v>
      </c>
      <c r="V366" s="4" t="b">
        <f t="shared" si="477"/>
        <v>1</v>
      </c>
      <c r="W366" s="4" t="b">
        <f t="shared" si="478"/>
        <v>1</v>
      </c>
      <c r="X366" s="4" t="b">
        <f t="shared" si="479"/>
        <v>1</v>
      </c>
      <c r="Y366" s="4" t="b">
        <f t="shared" si="480"/>
        <v>1</v>
      </c>
      <c r="Z366" s="4" t="b">
        <f t="shared" si="481"/>
        <v>1</v>
      </c>
      <c r="AA366" s="4" t="b">
        <f t="shared" si="482"/>
        <v>1</v>
      </c>
      <c r="AB366" s="4" t="b">
        <f t="shared" si="483"/>
        <v>0</v>
      </c>
      <c r="AC366" s="4" t="b">
        <f t="shared" si="484"/>
        <v>0</v>
      </c>
      <c r="AD366" s="4" t="b">
        <f t="shared" si="485"/>
        <v>1</v>
      </c>
      <c r="AE366" s="4" t="b">
        <f t="shared" si="486"/>
        <v>0</v>
      </c>
      <c r="AF366" s="4" t="b">
        <f t="shared" si="487"/>
        <v>0</v>
      </c>
      <c r="AG366" s="4" t="b">
        <f t="shared" si="488"/>
        <v>0</v>
      </c>
      <c r="AH366" s="4" t="b">
        <f t="shared" si="489"/>
        <v>1</v>
      </c>
      <c r="AI366" s="4" t="b">
        <f t="shared" si="490"/>
        <v>1</v>
      </c>
      <c r="AJ366" s="4" t="b">
        <f t="shared" si="491"/>
        <v>0</v>
      </c>
      <c r="AK366" s="4" t="b">
        <f t="shared" si="492"/>
        <v>1</v>
      </c>
      <c r="AL366" s="4" t="b">
        <f t="shared" si="493"/>
        <v>0</v>
      </c>
      <c r="AM366" s="4" t="b">
        <f t="shared" si="494"/>
        <v>0</v>
      </c>
      <c r="AN366" s="4" t="b">
        <f t="shared" si="495"/>
        <v>0</v>
      </c>
      <c r="AO366" s="4" t="b">
        <f t="shared" si="496"/>
        <v>0</v>
      </c>
      <c r="AP366" s="4" t="b">
        <f t="shared" si="497"/>
        <v>0</v>
      </c>
      <c r="AQ366" s="4" t="b">
        <f t="shared" si="498"/>
        <v>0</v>
      </c>
      <c r="AR366" s="4" t="b">
        <f t="shared" si="499"/>
        <v>0</v>
      </c>
      <c r="AS366" s="4" t="b">
        <f t="shared" si="500"/>
        <v>0</v>
      </c>
      <c r="AT366" s="4" t="b">
        <f t="shared" si="501"/>
        <v>0</v>
      </c>
      <c r="AU366" s="4" t="b">
        <f t="shared" si="502"/>
        <v>1</v>
      </c>
      <c r="AV366" s="4" t="b">
        <f t="shared" si="503"/>
        <v>1</v>
      </c>
      <c r="AW366" s="4" t="b">
        <f t="shared" si="504"/>
        <v>1</v>
      </c>
      <c r="AX366" s="4" t="b">
        <f t="shared" si="505"/>
        <v>0</v>
      </c>
      <c r="AY366" s="4" t="b">
        <f t="shared" si="506"/>
        <v>1</v>
      </c>
      <c r="AZ366" s="4" t="b">
        <f t="shared" si="507"/>
        <v>0</v>
      </c>
      <c r="BA366" s="4" t="b">
        <f t="shared" si="508"/>
        <v>1</v>
      </c>
      <c r="BB366" s="4" t="b">
        <f t="shared" si="509"/>
        <v>1</v>
      </c>
      <c r="BC366" s="4" t="b">
        <f t="shared" si="510"/>
        <v>1</v>
      </c>
      <c r="BD366" s="4" t="b">
        <f t="shared" si="511"/>
        <v>0</v>
      </c>
      <c r="BE366" s="4" t="b">
        <f t="shared" si="512"/>
        <v>0</v>
      </c>
      <c r="BF366" s="4" t="b">
        <f t="shared" si="513"/>
        <v>1</v>
      </c>
      <c r="BG366" s="4" t="b">
        <f t="shared" si="514"/>
        <v>1</v>
      </c>
      <c r="BH366" s="4" t="b">
        <f t="shared" si="515"/>
        <v>0</v>
      </c>
      <c r="BI366" s="4" t="b">
        <f t="shared" si="516"/>
        <v>0</v>
      </c>
      <c r="BJ366" s="4" t="b">
        <f t="shared" si="517"/>
        <v>0</v>
      </c>
      <c r="BK366" s="4" t="b">
        <f t="shared" si="518"/>
        <v>0</v>
      </c>
      <c r="BL366" s="4" t="b">
        <f t="shared" si="519"/>
        <v>1</v>
      </c>
      <c r="BM366" s="4" t="b">
        <f t="shared" si="520"/>
        <v>1</v>
      </c>
      <c r="BN366" s="4" t="b">
        <f t="shared" si="521"/>
        <v>0</v>
      </c>
      <c r="BO366" s="4" t="b">
        <f t="shared" si="522"/>
        <v>1</v>
      </c>
      <c r="BP366" s="4" t="b">
        <f t="shared" si="523"/>
        <v>1</v>
      </c>
      <c r="BQ366" s="4" t="b">
        <f t="shared" si="524"/>
        <v>1</v>
      </c>
      <c r="BR366" s="4" t="b">
        <f t="shared" si="525"/>
        <v>0</v>
      </c>
      <c r="BS366" s="4" t="b">
        <f t="shared" si="526"/>
        <v>1</v>
      </c>
      <c r="BT366" s="4" t="b">
        <f t="shared" si="527"/>
        <v>1</v>
      </c>
      <c r="BU366" s="4" t="b">
        <f t="shared" si="528"/>
        <v>1</v>
      </c>
      <c r="BV366" s="4" t="b">
        <f t="shared" si="529"/>
        <v>1</v>
      </c>
      <c r="BW366" s="4" t="b">
        <f t="shared" si="530"/>
        <v>0</v>
      </c>
      <c r="BX366" s="4" t="b">
        <f t="shared" si="531"/>
        <v>0</v>
      </c>
      <c r="BY366" s="4" t="b">
        <f t="shared" si="532"/>
        <v>0</v>
      </c>
      <c r="BZ366" s="4" t="b">
        <f t="shared" si="533"/>
        <v>0</v>
      </c>
      <c r="CA366" s="4" t="b">
        <f t="shared" si="534"/>
        <v>1</v>
      </c>
      <c r="CB366" s="4" t="b">
        <f t="shared" si="535"/>
        <v>0</v>
      </c>
      <c r="CC366" s="4" t="b">
        <f t="shared" si="536"/>
        <v>1</v>
      </c>
      <c r="CD366" s="4" t="b">
        <f t="shared" si="537"/>
        <v>0</v>
      </c>
      <c r="CE366" s="4" t="b">
        <f t="shared" si="538"/>
        <v>0</v>
      </c>
      <c r="CF366" s="4" t="b">
        <f t="shared" si="539"/>
        <v>0</v>
      </c>
      <c r="CG366" s="4" t="b">
        <f t="shared" si="540"/>
        <v>1</v>
      </c>
      <c r="CH366" s="4" t="b">
        <f t="shared" si="541"/>
        <v>0</v>
      </c>
      <c r="CI366" s="4" t="b">
        <f t="shared" si="542"/>
        <v>0</v>
      </c>
      <c r="CJ366" s="4" t="b">
        <f t="shared" si="543"/>
        <v>1</v>
      </c>
      <c r="CK366" s="4" t="b">
        <f t="shared" si="544"/>
        <v>0</v>
      </c>
      <c r="CL366" s="4" t="b">
        <f t="shared" si="545"/>
        <v>0</v>
      </c>
      <c r="CM366" s="4" t="b">
        <f t="shared" si="546"/>
        <v>0</v>
      </c>
      <c r="CN366" s="4" t="b">
        <f t="shared" si="547"/>
        <v>0</v>
      </c>
      <c r="CO366" s="4" t="b">
        <f t="shared" si="548"/>
        <v>1</v>
      </c>
      <c r="CP366" s="4" t="b">
        <f t="shared" si="549"/>
        <v>0</v>
      </c>
      <c r="CQ366" s="4" t="b">
        <f t="shared" si="550"/>
        <v>0</v>
      </c>
      <c r="CR366" s="4" t="b">
        <f t="shared" si="551"/>
        <v>0</v>
      </c>
      <c r="CS366" s="4" t="b">
        <f t="shared" si="552"/>
        <v>0</v>
      </c>
      <c r="CT366" s="4" t="b">
        <f t="shared" si="553"/>
        <v>0</v>
      </c>
      <c r="CU366" s="4" t="b">
        <f t="shared" si="554"/>
        <v>0</v>
      </c>
      <c r="CV366" s="4" t="b">
        <f t="shared" si="555"/>
        <v>1</v>
      </c>
      <c r="CW366" s="4" t="b">
        <f t="shared" si="556"/>
        <v>0</v>
      </c>
      <c r="CX366" s="4" t="b">
        <f t="shared" si="557"/>
        <v>0</v>
      </c>
      <c r="CY366" s="4" t="b">
        <f t="shared" si="558"/>
        <v>0</v>
      </c>
      <c r="CZ366" s="4" t="b">
        <f t="shared" si="559"/>
        <v>0</v>
      </c>
      <c r="DA366" s="4" t="b">
        <f t="shared" si="560"/>
        <v>0</v>
      </c>
      <c r="DB366" s="4" t="b">
        <f t="shared" si="561"/>
        <v>0</v>
      </c>
      <c r="DC366" s="4" t="b">
        <f t="shared" si="562"/>
        <v>0</v>
      </c>
      <c r="DD366" s="4" t="b">
        <f t="shared" si="563"/>
        <v>0</v>
      </c>
    </row>
    <row r="367" spans="1:108">
      <c r="A367" s="83" t="s">
        <v>7545</v>
      </c>
      <c r="C367" t="s">
        <v>7385</v>
      </c>
      <c r="D367" s="4"/>
      <c r="E367" s="4" t="s">
        <v>1082</v>
      </c>
      <c r="F367" t="s">
        <v>1041</v>
      </c>
      <c r="G367" t="s">
        <v>970</v>
      </c>
      <c r="H367" t="s">
        <v>7428</v>
      </c>
      <c r="I367" t="s">
        <v>7418</v>
      </c>
      <c r="J367" s="4" t="s">
        <v>139</v>
      </c>
      <c r="K367" s="4" t="s">
        <v>139</v>
      </c>
      <c r="L367" s="4" t="s">
        <v>6681</v>
      </c>
      <c r="M367" t="s">
        <v>6079</v>
      </c>
      <c r="N367" s="4" t="s">
        <v>1798</v>
      </c>
      <c r="O367" s="4" t="b">
        <f t="shared" si="470"/>
        <v>1</v>
      </c>
      <c r="P367" s="4" t="b">
        <f t="shared" si="471"/>
        <v>1</v>
      </c>
      <c r="Q367" s="4" t="b">
        <f t="shared" si="472"/>
        <v>1</v>
      </c>
      <c r="R367" s="4" t="b">
        <f t="shared" si="473"/>
        <v>1</v>
      </c>
      <c r="S367" s="4" t="b">
        <f t="shared" si="474"/>
        <v>0</v>
      </c>
      <c r="T367" s="4" t="b">
        <f t="shared" si="475"/>
        <v>1</v>
      </c>
      <c r="U367" s="4" t="b">
        <f t="shared" si="476"/>
        <v>1</v>
      </c>
      <c r="V367" s="4" t="b">
        <f t="shared" si="477"/>
        <v>0</v>
      </c>
      <c r="W367" s="4" t="b">
        <f t="shared" si="478"/>
        <v>0</v>
      </c>
      <c r="X367" s="4" t="b">
        <f t="shared" si="479"/>
        <v>1</v>
      </c>
      <c r="Y367" s="4" t="b">
        <f t="shared" si="480"/>
        <v>0</v>
      </c>
      <c r="Z367" s="4" t="b">
        <f t="shared" si="481"/>
        <v>0</v>
      </c>
      <c r="AA367" s="4" t="b">
        <f t="shared" si="482"/>
        <v>0</v>
      </c>
      <c r="AB367" s="4" t="b">
        <f t="shared" si="483"/>
        <v>0</v>
      </c>
      <c r="AC367" s="4" t="b">
        <f t="shared" si="484"/>
        <v>0</v>
      </c>
      <c r="AD367" s="4" t="b">
        <f t="shared" si="485"/>
        <v>0</v>
      </c>
      <c r="AE367" s="4" t="b">
        <f t="shared" si="486"/>
        <v>0</v>
      </c>
      <c r="AF367" s="4" t="b">
        <f t="shared" si="487"/>
        <v>0</v>
      </c>
      <c r="AG367" s="4" t="b">
        <f t="shared" si="488"/>
        <v>0</v>
      </c>
      <c r="AH367" s="4" t="b">
        <f t="shared" si="489"/>
        <v>1</v>
      </c>
      <c r="AI367" s="4" t="b">
        <f t="shared" si="490"/>
        <v>0</v>
      </c>
      <c r="AJ367" s="4" t="b">
        <f t="shared" si="491"/>
        <v>0</v>
      </c>
      <c r="AK367" s="4" t="b">
        <f t="shared" si="492"/>
        <v>0</v>
      </c>
      <c r="AL367" s="4" t="b">
        <f t="shared" si="493"/>
        <v>0</v>
      </c>
      <c r="AM367" s="4" t="b">
        <f t="shared" si="494"/>
        <v>0</v>
      </c>
      <c r="AN367" s="4" t="b">
        <f t="shared" si="495"/>
        <v>0</v>
      </c>
      <c r="AO367" s="4" t="b">
        <f t="shared" si="496"/>
        <v>0</v>
      </c>
      <c r="AP367" s="4" t="b">
        <f t="shared" si="497"/>
        <v>0</v>
      </c>
      <c r="AQ367" s="4" t="b">
        <f t="shared" si="498"/>
        <v>0</v>
      </c>
      <c r="AR367" s="4" t="b">
        <f t="shared" si="499"/>
        <v>0</v>
      </c>
      <c r="AS367" s="4" t="b">
        <f t="shared" si="500"/>
        <v>0</v>
      </c>
      <c r="AT367" s="4" t="b">
        <f t="shared" si="501"/>
        <v>0</v>
      </c>
      <c r="AU367" s="4" t="b">
        <f t="shared" si="502"/>
        <v>0</v>
      </c>
      <c r="AV367" s="4" t="b">
        <f t="shared" si="503"/>
        <v>0</v>
      </c>
      <c r="AW367" s="4" t="b">
        <f t="shared" si="504"/>
        <v>0</v>
      </c>
      <c r="AX367" s="4" t="b">
        <f t="shared" si="505"/>
        <v>0</v>
      </c>
      <c r="AY367" s="4" t="b">
        <f t="shared" si="506"/>
        <v>0</v>
      </c>
      <c r="AZ367" s="4" t="b">
        <f t="shared" si="507"/>
        <v>0</v>
      </c>
      <c r="BA367" s="4" t="b">
        <f t="shared" si="508"/>
        <v>0</v>
      </c>
      <c r="BB367" s="4" t="b">
        <f t="shared" si="509"/>
        <v>0</v>
      </c>
      <c r="BC367" s="4" t="b">
        <f t="shared" si="510"/>
        <v>0</v>
      </c>
      <c r="BD367" s="4" t="b">
        <f t="shared" si="511"/>
        <v>0</v>
      </c>
      <c r="BE367" s="4" t="b">
        <f t="shared" si="512"/>
        <v>0</v>
      </c>
      <c r="BF367" s="4" t="b">
        <f t="shared" si="513"/>
        <v>0</v>
      </c>
      <c r="BG367" s="4" t="b">
        <f t="shared" si="514"/>
        <v>0</v>
      </c>
      <c r="BH367" s="4" t="b">
        <f t="shared" si="515"/>
        <v>0</v>
      </c>
      <c r="BI367" s="4" t="b">
        <f t="shared" si="516"/>
        <v>0</v>
      </c>
      <c r="BJ367" s="4" t="b">
        <f t="shared" si="517"/>
        <v>0</v>
      </c>
      <c r="BK367" s="4" t="b">
        <f t="shared" si="518"/>
        <v>0</v>
      </c>
      <c r="BL367" s="4" t="b">
        <f t="shared" si="519"/>
        <v>0</v>
      </c>
      <c r="BM367" s="4" t="b">
        <f t="shared" si="520"/>
        <v>0</v>
      </c>
      <c r="BN367" s="4" t="b">
        <f t="shared" si="521"/>
        <v>0</v>
      </c>
      <c r="BO367" s="4" t="b">
        <f t="shared" si="522"/>
        <v>0</v>
      </c>
      <c r="BP367" s="4" t="b">
        <f t="shared" si="523"/>
        <v>1</v>
      </c>
      <c r="BQ367" s="4" t="b">
        <f t="shared" si="524"/>
        <v>0</v>
      </c>
      <c r="BR367" s="4" t="b">
        <f t="shared" si="525"/>
        <v>0</v>
      </c>
      <c r="BS367" s="4" t="b">
        <f t="shared" si="526"/>
        <v>1</v>
      </c>
      <c r="BT367" s="4" t="b">
        <f t="shared" si="527"/>
        <v>1</v>
      </c>
      <c r="BU367" s="4" t="b">
        <f t="shared" si="528"/>
        <v>0</v>
      </c>
      <c r="BV367" s="4" t="b">
        <f t="shared" si="529"/>
        <v>0</v>
      </c>
      <c r="BW367" s="4" t="b">
        <f t="shared" si="530"/>
        <v>0</v>
      </c>
      <c r="BX367" s="4" t="b">
        <f t="shared" si="531"/>
        <v>0</v>
      </c>
      <c r="BY367" s="4" t="b">
        <f t="shared" si="532"/>
        <v>0</v>
      </c>
      <c r="BZ367" s="4" t="b">
        <f t="shared" si="533"/>
        <v>0</v>
      </c>
      <c r="CA367" s="4" t="b">
        <f t="shared" si="534"/>
        <v>0</v>
      </c>
      <c r="CB367" s="4" t="b">
        <f t="shared" si="535"/>
        <v>0</v>
      </c>
      <c r="CC367" s="4" t="b">
        <f t="shared" si="536"/>
        <v>0</v>
      </c>
      <c r="CD367" s="4" t="b">
        <f t="shared" si="537"/>
        <v>0</v>
      </c>
      <c r="CE367" s="4" t="b">
        <f t="shared" si="538"/>
        <v>0</v>
      </c>
      <c r="CF367" s="4" t="b">
        <f t="shared" si="539"/>
        <v>0</v>
      </c>
      <c r="CG367" s="4" t="b">
        <f t="shared" si="540"/>
        <v>0</v>
      </c>
      <c r="CH367" s="4" t="b">
        <f t="shared" si="541"/>
        <v>0</v>
      </c>
      <c r="CI367" s="4" t="b">
        <f t="shared" si="542"/>
        <v>0</v>
      </c>
      <c r="CJ367" s="4" t="b">
        <f t="shared" si="543"/>
        <v>0</v>
      </c>
      <c r="CK367" s="4" t="b">
        <f t="shared" si="544"/>
        <v>1</v>
      </c>
      <c r="CL367" s="4" t="b">
        <f t="shared" si="545"/>
        <v>0</v>
      </c>
      <c r="CM367" s="4" t="b">
        <f t="shared" si="546"/>
        <v>0</v>
      </c>
      <c r="CN367" s="4" t="b">
        <f t="shared" si="547"/>
        <v>0</v>
      </c>
      <c r="CO367" s="4" t="b">
        <f t="shared" si="548"/>
        <v>0</v>
      </c>
      <c r="CP367" s="4" t="b">
        <f t="shared" si="549"/>
        <v>0</v>
      </c>
      <c r="CQ367" s="4" t="b">
        <f t="shared" si="550"/>
        <v>0</v>
      </c>
      <c r="CR367" s="4" t="b">
        <f t="shared" si="551"/>
        <v>0</v>
      </c>
      <c r="CS367" s="4" t="b">
        <f t="shared" si="552"/>
        <v>0</v>
      </c>
      <c r="CT367" s="4" t="b">
        <f t="shared" si="553"/>
        <v>0</v>
      </c>
      <c r="CU367" s="4" t="b">
        <f t="shared" si="554"/>
        <v>0</v>
      </c>
      <c r="CV367" s="4" t="b">
        <f t="shared" si="555"/>
        <v>0</v>
      </c>
      <c r="CW367" s="4" t="b">
        <f t="shared" si="556"/>
        <v>0</v>
      </c>
      <c r="CX367" s="4" t="b">
        <f t="shared" si="557"/>
        <v>0</v>
      </c>
      <c r="CY367" s="4" t="b">
        <f t="shared" si="558"/>
        <v>0</v>
      </c>
      <c r="CZ367" s="4" t="b">
        <f t="shared" si="559"/>
        <v>0</v>
      </c>
      <c r="DA367" s="4" t="b">
        <f t="shared" si="560"/>
        <v>0</v>
      </c>
      <c r="DB367" s="4" t="b">
        <f t="shared" si="561"/>
        <v>0</v>
      </c>
      <c r="DC367" s="4" t="b">
        <f t="shared" si="562"/>
        <v>0</v>
      </c>
      <c r="DD367" s="4" t="b">
        <f t="shared" si="563"/>
        <v>0</v>
      </c>
    </row>
    <row r="368" spans="1:108">
      <c r="A368" t="s">
        <v>7473</v>
      </c>
      <c r="C368" t="s">
        <v>7385</v>
      </c>
      <c r="E368" t="s">
        <v>1082</v>
      </c>
      <c r="F368" t="s">
        <v>1041</v>
      </c>
      <c r="G368" t="s">
        <v>970</v>
      </c>
      <c r="H368" t="s">
        <v>7428</v>
      </c>
      <c r="I368" t="s">
        <v>7418</v>
      </c>
      <c r="J368" t="s">
        <v>183</v>
      </c>
      <c r="K368" t="s">
        <v>183</v>
      </c>
      <c r="L368" t="s">
        <v>6640</v>
      </c>
      <c r="M368" t="s">
        <v>6079</v>
      </c>
      <c r="N368" t="s">
        <v>1799</v>
      </c>
      <c r="O368" t="b">
        <f t="shared" si="470"/>
        <v>0</v>
      </c>
      <c r="P368" t="b">
        <f t="shared" si="471"/>
        <v>1</v>
      </c>
      <c r="Q368" t="b">
        <f t="shared" si="472"/>
        <v>1</v>
      </c>
      <c r="R368" t="b">
        <f t="shared" si="473"/>
        <v>1</v>
      </c>
      <c r="S368" t="b">
        <f t="shared" si="474"/>
        <v>0</v>
      </c>
      <c r="T368" t="b">
        <f t="shared" si="475"/>
        <v>1</v>
      </c>
      <c r="U368" t="b">
        <f t="shared" si="476"/>
        <v>1</v>
      </c>
      <c r="V368" t="b">
        <f t="shared" si="477"/>
        <v>1</v>
      </c>
      <c r="W368" t="b">
        <f t="shared" si="478"/>
        <v>0</v>
      </c>
      <c r="X368" t="b">
        <f t="shared" si="479"/>
        <v>0</v>
      </c>
      <c r="Y368" t="b">
        <f t="shared" si="480"/>
        <v>1</v>
      </c>
      <c r="Z368" t="b">
        <f t="shared" si="481"/>
        <v>0</v>
      </c>
      <c r="AA368" t="b">
        <f t="shared" si="482"/>
        <v>1</v>
      </c>
      <c r="AB368" t="b">
        <f t="shared" si="483"/>
        <v>0</v>
      </c>
      <c r="AC368" t="b">
        <f t="shared" si="484"/>
        <v>0</v>
      </c>
      <c r="AD368" t="b">
        <f t="shared" si="485"/>
        <v>0</v>
      </c>
      <c r="AE368" t="b">
        <f t="shared" si="486"/>
        <v>0</v>
      </c>
      <c r="AF368" t="b">
        <f t="shared" si="487"/>
        <v>0</v>
      </c>
      <c r="AG368" t="b">
        <f t="shared" si="488"/>
        <v>0</v>
      </c>
      <c r="AH368" t="b">
        <f t="shared" si="489"/>
        <v>0</v>
      </c>
      <c r="AI368" t="b">
        <f t="shared" si="490"/>
        <v>0</v>
      </c>
      <c r="AJ368" t="b">
        <f t="shared" si="491"/>
        <v>0</v>
      </c>
      <c r="AK368" t="b">
        <f t="shared" si="492"/>
        <v>0</v>
      </c>
      <c r="AL368" t="b">
        <f t="shared" si="493"/>
        <v>1</v>
      </c>
      <c r="AM368" t="b">
        <f t="shared" si="494"/>
        <v>0</v>
      </c>
      <c r="AN368" t="b">
        <f t="shared" si="495"/>
        <v>0</v>
      </c>
      <c r="AO368" t="b">
        <f t="shared" si="496"/>
        <v>0</v>
      </c>
      <c r="AP368" t="b">
        <f t="shared" si="497"/>
        <v>0</v>
      </c>
      <c r="AQ368" t="b">
        <f t="shared" si="498"/>
        <v>0</v>
      </c>
      <c r="AR368" t="b">
        <f t="shared" si="499"/>
        <v>0</v>
      </c>
      <c r="AS368" t="b">
        <f t="shared" si="500"/>
        <v>0</v>
      </c>
      <c r="AT368" t="b">
        <f t="shared" si="501"/>
        <v>0</v>
      </c>
      <c r="AU368" t="b">
        <f t="shared" si="502"/>
        <v>0</v>
      </c>
      <c r="AV368" t="b">
        <f t="shared" si="503"/>
        <v>1</v>
      </c>
      <c r="AW368" t="b">
        <f t="shared" si="504"/>
        <v>0</v>
      </c>
      <c r="AX368" t="b">
        <f t="shared" si="505"/>
        <v>0</v>
      </c>
      <c r="AY368" t="b">
        <f t="shared" si="506"/>
        <v>0</v>
      </c>
      <c r="AZ368" t="b">
        <f t="shared" si="507"/>
        <v>0</v>
      </c>
      <c r="BA368" t="b">
        <f t="shared" si="508"/>
        <v>0</v>
      </c>
      <c r="BB368" t="b">
        <f t="shared" si="509"/>
        <v>1</v>
      </c>
      <c r="BC368" t="b">
        <f t="shared" si="510"/>
        <v>1</v>
      </c>
      <c r="BD368" t="b">
        <f t="shared" si="511"/>
        <v>0</v>
      </c>
      <c r="BE368" t="b">
        <f t="shared" si="512"/>
        <v>0</v>
      </c>
      <c r="BF368" t="b">
        <f t="shared" si="513"/>
        <v>0</v>
      </c>
      <c r="BG368" t="b">
        <f t="shared" si="514"/>
        <v>0</v>
      </c>
      <c r="BH368" t="b">
        <f t="shared" si="515"/>
        <v>0</v>
      </c>
      <c r="BI368" t="b">
        <f t="shared" si="516"/>
        <v>0</v>
      </c>
      <c r="BJ368" t="b">
        <f t="shared" si="517"/>
        <v>0</v>
      </c>
      <c r="BK368" t="b">
        <f t="shared" si="518"/>
        <v>0</v>
      </c>
      <c r="BL368" t="b">
        <f t="shared" si="519"/>
        <v>0</v>
      </c>
      <c r="BM368" t="b">
        <f t="shared" si="520"/>
        <v>0</v>
      </c>
      <c r="BN368" t="b">
        <f t="shared" si="521"/>
        <v>0</v>
      </c>
      <c r="BO368" t="b">
        <f t="shared" si="522"/>
        <v>1</v>
      </c>
      <c r="BP368" t="b">
        <f t="shared" si="523"/>
        <v>1</v>
      </c>
      <c r="BQ368" t="b">
        <f t="shared" si="524"/>
        <v>0</v>
      </c>
      <c r="BR368" t="b">
        <f t="shared" si="525"/>
        <v>0</v>
      </c>
      <c r="BS368" t="b">
        <f t="shared" si="526"/>
        <v>0</v>
      </c>
      <c r="BT368" t="b">
        <f t="shared" si="527"/>
        <v>0</v>
      </c>
      <c r="BU368" t="b">
        <f t="shared" si="528"/>
        <v>0</v>
      </c>
      <c r="BV368" t="b">
        <f t="shared" si="529"/>
        <v>1</v>
      </c>
      <c r="BW368" t="b">
        <f t="shared" si="530"/>
        <v>0</v>
      </c>
      <c r="BX368" t="b">
        <f t="shared" si="531"/>
        <v>1</v>
      </c>
      <c r="BY368" t="b">
        <f t="shared" si="532"/>
        <v>1</v>
      </c>
      <c r="BZ368" t="b">
        <f t="shared" si="533"/>
        <v>0</v>
      </c>
      <c r="CA368" t="b">
        <f t="shared" si="534"/>
        <v>0</v>
      </c>
      <c r="CB368" t="b">
        <f t="shared" si="535"/>
        <v>1</v>
      </c>
      <c r="CC368" t="b">
        <f t="shared" si="536"/>
        <v>0</v>
      </c>
      <c r="CD368" t="b">
        <f t="shared" si="537"/>
        <v>0</v>
      </c>
      <c r="CE368" t="b">
        <f t="shared" si="538"/>
        <v>0</v>
      </c>
      <c r="CF368" t="b">
        <f t="shared" si="539"/>
        <v>0</v>
      </c>
      <c r="CG368" t="b">
        <f t="shared" si="540"/>
        <v>0</v>
      </c>
      <c r="CH368" t="b">
        <f t="shared" si="541"/>
        <v>0</v>
      </c>
      <c r="CI368" t="b">
        <f t="shared" si="542"/>
        <v>0</v>
      </c>
      <c r="CJ368" t="b">
        <f t="shared" si="543"/>
        <v>0</v>
      </c>
      <c r="CK368" t="b">
        <f t="shared" si="544"/>
        <v>0</v>
      </c>
      <c r="CL368" t="b">
        <f t="shared" si="545"/>
        <v>0</v>
      </c>
      <c r="CM368" t="b">
        <f t="shared" si="546"/>
        <v>0</v>
      </c>
      <c r="CN368" t="b">
        <f t="shared" si="547"/>
        <v>0</v>
      </c>
      <c r="CO368" t="b">
        <f t="shared" si="548"/>
        <v>1</v>
      </c>
      <c r="CP368" t="b">
        <f t="shared" si="549"/>
        <v>0</v>
      </c>
      <c r="CQ368" t="b">
        <f t="shared" si="550"/>
        <v>0</v>
      </c>
      <c r="CR368" t="b">
        <f t="shared" si="551"/>
        <v>0</v>
      </c>
      <c r="CS368" t="b">
        <f t="shared" si="552"/>
        <v>0</v>
      </c>
      <c r="CT368" t="b">
        <f t="shared" si="553"/>
        <v>0</v>
      </c>
      <c r="CU368" t="b">
        <f t="shared" si="554"/>
        <v>0</v>
      </c>
      <c r="CV368" t="b">
        <f t="shared" si="555"/>
        <v>0</v>
      </c>
      <c r="CW368" t="b">
        <f t="shared" si="556"/>
        <v>0</v>
      </c>
      <c r="CX368" t="b">
        <f t="shared" si="557"/>
        <v>0</v>
      </c>
      <c r="CY368" t="b">
        <f t="shared" si="558"/>
        <v>0</v>
      </c>
      <c r="CZ368" t="b">
        <f t="shared" si="559"/>
        <v>0</v>
      </c>
      <c r="DA368" t="b">
        <f t="shared" si="560"/>
        <v>0</v>
      </c>
      <c r="DB368" t="b">
        <f t="shared" si="561"/>
        <v>0</v>
      </c>
      <c r="DC368" t="b">
        <f t="shared" si="562"/>
        <v>0</v>
      </c>
      <c r="DD368" t="b">
        <f t="shared" si="563"/>
        <v>0</v>
      </c>
    </row>
    <row r="369" spans="1:108">
      <c r="A369" t="s">
        <v>7474</v>
      </c>
      <c r="C369" t="s">
        <v>7385</v>
      </c>
      <c r="E369" t="s">
        <v>1082</v>
      </c>
      <c r="F369" t="s">
        <v>1041</v>
      </c>
      <c r="G369" t="s">
        <v>970</v>
      </c>
      <c r="H369" t="s">
        <v>7428</v>
      </c>
      <c r="I369" t="s">
        <v>7418</v>
      </c>
      <c r="J369" t="s">
        <v>1248</v>
      </c>
      <c r="K369" t="s">
        <v>109</v>
      </c>
      <c r="L369" t="s">
        <v>6451</v>
      </c>
      <c r="M369" t="s">
        <v>6079</v>
      </c>
      <c r="N369" t="s">
        <v>1800</v>
      </c>
      <c r="O369" t="b">
        <f t="shared" si="470"/>
        <v>1</v>
      </c>
      <c r="P369" t="b">
        <f t="shared" si="471"/>
        <v>0</v>
      </c>
      <c r="Q369" t="b">
        <f t="shared" si="472"/>
        <v>1</v>
      </c>
      <c r="R369" t="b">
        <f t="shared" si="473"/>
        <v>0</v>
      </c>
      <c r="S369" t="b">
        <f t="shared" si="474"/>
        <v>0</v>
      </c>
      <c r="T369" t="b">
        <f t="shared" si="475"/>
        <v>0</v>
      </c>
      <c r="U369" t="b">
        <f t="shared" si="476"/>
        <v>1</v>
      </c>
      <c r="V369" t="b">
        <f t="shared" si="477"/>
        <v>0</v>
      </c>
      <c r="W369" t="b">
        <f t="shared" si="478"/>
        <v>0</v>
      </c>
      <c r="X369" t="b">
        <f t="shared" si="479"/>
        <v>0</v>
      </c>
      <c r="Y369" t="b">
        <f t="shared" si="480"/>
        <v>1</v>
      </c>
      <c r="Z369" t="b">
        <f t="shared" si="481"/>
        <v>0</v>
      </c>
      <c r="AA369" t="b">
        <f t="shared" si="482"/>
        <v>0</v>
      </c>
      <c r="AB369" t="b">
        <f t="shared" si="483"/>
        <v>0</v>
      </c>
      <c r="AC369" t="b">
        <f t="shared" si="484"/>
        <v>0</v>
      </c>
      <c r="AD369" t="b">
        <f t="shared" si="485"/>
        <v>0</v>
      </c>
      <c r="AE369" t="b">
        <f t="shared" si="486"/>
        <v>0</v>
      </c>
      <c r="AF369" t="b">
        <f t="shared" si="487"/>
        <v>0</v>
      </c>
      <c r="AG369" t="b">
        <f t="shared" si="488"/>
        <v>0</v>
      </c>
      <c r="AH369" t="b">
        <f t="shared" si="489"/>
        <v>0</v>
      </c>
      <c r="AI369" t="b">
        <f t="shared" si="490"/>
        <v>0</v>
      </c>
      <c r="AJ369" t="b">
        <f t="shared" si="491"/>
        <v>0</v>
      </c>
      <c r="AK369" t="b">
        <f t="shared" si="492"/>
        <v>0</v>
      </c>
      <c r="AL369" t="b">
        <f t="shared" si="493"/>
        <v>0</v>
      </c>
      <c r="AM369" t="b">
        <f t="shared" si="494"/>
        <v>0</v>
      </c>
      <c r="AN369" t="b">
        <f t="shared" si="495"/>
        <v>0</v>
      </c>
      <c r="AO369" t="b">
        <f t="shared" si="496"/>
        <v>0</v>
      </c>
      <c r="AP369" t="b">
        <f t="shared" si="497"/>
        <v>0</v>
      </c>
      <c r="AQ369" t="b">
        <f t="shared" si="498"/>
        <v>0</v>
      </c>
      <c r="AR369" t="b">
        <f t="shared" si="499"/>
        <v>0</v>
      </c>
      <c r="AS369" t="b">
        <f t="shared" si="500"/>
        <v>0</v>
      </c>
      <c r="AT369" t="b">
        <f t="shared" si="501"/>
        <v>0</v>
      </c>
      <c r="AU369" t="b">
        <f t="shared" si="502"/>
        <v>0</v>
      </c>
      <c r="AV369" t="b">
        <f t="shared" si="503"/>
        <v>0</v>
      </c>
      <c r="AW369" t="b">
        <f t="shared" si="504"/>
        <v>0</v>
      </c>
      <c r="AX369" t="b">
        <f t="shared" si="505"/>
        <v>0</v>
      </c>
      <c r="AY369" t="b">
        <f t="shared" si="506"/>
        <v>1</v>
      </c>
      <c r="AZ369" t="b">
        <f t="shared" si="507"/>
        <v>0</v>
      </c>
      <c r="BA369" t="b">
        <f t="shared" si="508"/>
        <v>0</v>
      </c>
      <c r="BB369" t="b">
        <f t="shared" si="509"/>
        <v>0</v>
      </c>
      <c r="BC369" t="b">
        <f t="shared" si="510"/>
        <v>0</v>
      </c>
      <c r="BD369" t="b">
        <f t="shared" si="511"/>
        <v>0</v>
      </c>
      <c r="BE369" t="b">
        <f t="shared" si="512"/>
        <v>0</v>
      </c>
      <c r="BF369" t="b">
        <f t="shared" si="513"/>
        <v>0</v>
      </c>
      <c r="BG369" t="b">
        <f t="shared" si="514"/>
        <v>0</v>
      </c>
      <c r="BH369" t="b">
        <f t="shared" si="515"/>
        <v>0</v>
      </c>
      <c r="BI369" t="b">
        <f t="shared" si="516"/>
        <v>0</v>
      </c>
      <c r="BJ369" t="b">
        <f t="shared" si="517"/>
        <v>0</v>
      </c>
      <c r="BK369" t="b">
        <f t="shared" si="518"/>
        <v>0</v>
      </c>
      <c r="BL369" t="b">
        <f t="shared" si="519"/>
        <v>0</v>
      </c>
      <c r="BM369" t="b">
        <f t="shared" si="520"/>
        <v>0</v>
      </c>
      <c r="BN369" t="b">
        <f t="shared" si="521"/>
        <v>0</v>
      </c>
      <c r="BO369" t="b">
        <f t="shared" si="522"/>
        <v>0</v>
      </c>
      <c r="BP369" t="b">
        <f t="shared" si="523"/>
        <v>0</v>
      </c>
      <c r="BQ369" t="b">
        <f t="shared" si="524"/>
        <v>0</v>
      </c>
      <c r="BR369" t="b">
        <f t="shared" si="525"/>
        <v>0</v>
      </c>
      <c r="BS369" t="b">
        <f t="shared" si="526"/>
        <v>0</v>
      </c>
      <c r="BT369" t="b">
        <f t="shared" si="527"/>
        <v>0</v>
      </c>
      <c r="BU369" t="b">
        <f t="shared" si="528"/>
        <v>0</v>
      </c>
      <c r="BV369" t="b">
        <f t="shared" si="529"/>
        <v>0</v>
      </c>
      <c r="BW369" t="b">
        <f t="shared" si="530"/>
        <v>0</v>
      </c>
      <c r="BX369" t="b">
        <f t="shared" si="531"/>
        <v>0</v>
      </c>
      <c r="BY369" t="b">
        <f t="shared" si="532"/>
        <v>0</v>
      </c>
      <c r="BZ369" t="b">
        <f t="shared" si="533"/>
        <v>0</v>
      </c>
      <c r="CA369" t="b">
        <f t="shared" si="534"/>
        <v>0</v>
      </c>
      <c r="CB369" t="b">
        <f t="shared" si="535"/>
        <v>1</v>
      </c>
      <c r="CC369" t="b">
        <f t="shared" si="536"/>
        <v>0</v>
      </c>
      <c r="CD369" t="b">
        <f t="shared" si="537"/>
        <v>0</v>
      </c>
      <c r="CE369" t="b">
        <f t="shared" si="538"/>
        <v>0</v>
      </c>
      <c r="CF369" t="b">
        <f t="shared" si="539"/>
        <v>0</v>
      </c>
      <c r="CG369" t="b">
        <f t="shared" si="540"/>
        <v>0</v>
      </c>
      <c r="CH369" t="b">
        <f t="shared" si="541"/>
        <v>0</v>
      </c>
      <c r="CI369" t="b">
        <f t="shared" si="542"/>
        <v>0</v>
      </c>
      <c r="CJ369" t="b">
        <f t="shared" si="543"/>
        <v>0</v>
      </c>
      <c r="CK369" t="b">
        <f t="shared" si="544"/>
        <v>1</v>
      </c>
      <c r="CL369" t="b">
        <f t="shared" si="545"/>
        <v>0</v>
      </c>
      <c r="CM369" t="b">
        <f t="shared" si="546"/>
        <v>0</v>
      </c>
      <c r="CN369" t="b">
        <f t="shared" si="547"/>
        <v>0</v>
      </c>
      <c r="CO369" t="b">
        <f t="shared" si="548"/>
        <v>0</v>
      </c>
      <c r="CP369" t="b">
        <f t="shared" si="549"/>
        <v>0</v>
      </c>
      <c r="CQ369" t="b">
        <f t="shared" si="550"/>
        <v>0</v>
      </c>
      <c r="CR369" t="b">
        <f t="shared" si="551"/>
        <v>0</v>
      </c>
      <c r="CS369" t="b">
        <f t="shared" si="552"/>
        <v>0</v>
      </c>
      <c r="CT369" t="b">
        <f t="shared" si="553"/>
        <v>0</v>
      </c>
      <c r="CU369" t="b">
        <f t="shared" si="554"/>
        <v>0</v>
      </c>
      <c r="CV369" t="b">
        <f t="shared" si="555"/>
        <v>0</v>
      </c>
      <c r="CW369" t="b">
        <f t="shared" si="556"/>
        <v>0</v>
      </c>
      <c r="CX369" t="b">
        <f t="shared" si="557"/>
        <v>0</v>
      </c>
      <c r="CY369" t="b">
        <f t="shared" si="558"/>
        <v>0</v>
      </c>
      <c r="CZ369" t="b">
        <f t="shared" si="559"/>
        <v>0</v>
      </c>
      <c r="DA369" t="b">
        <f t="shared" si="560"/>
        <v>0</v>
      </c>
      <c r="DB369" t="b">
        <f t="shared" si="561"/>
        <v>0</v>
      </c>
      <c r="DC369" t="b">
        <f t="shared" si="562"/>
        <v>0</v>
      </c>
      <c r="DD369" t="b">
        <f t="shared" si="563"/>
        <v>0</v>
      </c>
    </row>
    <row r="370" spans="1:108">
      <c r="A370" s="81" t="s">
        <v>7475</v>
      </c>
      <c r="C370" t="s">
        <v>7385</v>
      </c>
      <c r="E370" t="s">
        <v>1082</v>
      </c>
      <c r="F370" t="s">
        <v>1041</v>
      </c>
      <c r="G370" t="s">
        <v>970</v>
      </c>
      <c r="H370" t="s">
        <v>7428</v>
      </c>
      <c r="I370" t="s">
        <v>7418</v>
      </c>
      <c r="J370" s="4" t="s">
        <v>108</v>
      </c>
      <c r="K370" t="s">
        <v>109</v>
      </c>
      <c r="L370" t="s">
        <v>6391</v>
      </c>
      <c r="M370" t="s">
        <v>6079</v>
      </c>
      <c r="N370" t="s">
        <v>63</v>
      </c>
      <c r="O370" t="b">
        <f t="shared" si="470"/>
        <v>0</v>
      </c>
      <c r="P370" t="b">
        <f t="shared" si="471"/>
        <v>1</v>
      </c>
      <c r="Q370" t="b">
        <f t="shared" si="472"/>
        <v>0</v>
      </c>
      <c r="R370" t="b">
        <f t="shared" si="473"/>
        <v>0</v>
      </c>
      <c r="S370" t="b">
        <f t="shared" si="474"/>
        <v>0</v>
      </c>
      <c r="T370" t="b">
        <f t="shared" si="475"/>
        <v>1</v>
      </c>
      <c r="U370" t="b">
        <f t="shared" si="476"/>
        <v>0</v>
      </c>
      <c r="V370" t="b">
        <f t="shared" si="477"/>
        <v>0</v>
      </c>
      <c r="W370" t="b">
        <f t="shared" si="478"/>
        <v>0</v>
      </c>
      <c r="X370" t="b">
        <f t="shared" si="479"/>
        <v>0</v>
      </c>
      <c r="Y370" t="b">
        <f t="shared" si="480"/>
        <v>0</v>
      </c>
      <c r="Z370" t="b">
        <f t="shared" si="481"/>
        <v>0</v>
      </c>
      <c r="AA370" t="b">
        <f t="shared" si="482"/>
        <v>0</v>
      </c>
      <c r="AB370" t="b">
        <f t="shared" si="483"/>
        <v>0</v>
      </c>
      <c r="AC370" t="b">
        <f t="shared" si="484"/>
        <v>0</v>
      </c>
      <c r="AD370" t="b">
        <f t="shared" si="485"/>
        <v>0</v>
      </c>
      <c r="AE370" t="b">
        <f t="shared" si="486"/>
        <v>0</v>
      </c>
      <c r="AF370" t="b">
        <f t="shared" si="487"/>
        <v>0</v>
      </c>
      <c r="AG370" t="b">
        <f t="shared" si="488"/>
        <v>0</v>
      </c>
      <c r="AH370" t="b">
        <f t="shared" si="489"/>
        <v>0</v>
      </c>
      <c r="AI370" t="b">
        <f t="shared" si="490"/>
        <v>0</v>
      </c>
      <c r="AJ370" t="b">
        <f t="shared" si="491"/>
        <v>0</v>
      </c>
      <c r="AK370" t="b">
        <f t="shared" si="492"/>
        <v>0</v>
      </c>
      <c r="AL370" t="b">
        <f t="shared" si="493"/>
        <v>0</v>
      </c>
      <c r="AM370" t="b">
        <f t="shared" si="494"/>
        <v>0</v>
      </c>
      <c r="AN370" t="b">
        <f t="shared" si="495"/>
        <v>0</v>
      </c>
      <c r="AO370" t="b">
        <f t="shared" si="496"/>
        <v>0</v>
      </c>
      <c r="AP370" t="b">
        <f t="shared" si="497"/>
        <v>0</v>
      </c>
      <c r="AQ370" t="b">
        <f t="shared" si="498"/>
        <v>0</v>
      </c>
      <c r="AR370" t="b">
        <f t="shared" si="499"/>
        <v>0</v>
      </c>
      <c r="AS370" t="b">
        <f t="shared" si="500"/>
        <v>0</v>
      </c>
      <c r="AT370" t="b">
        <f t="shared" si="501"/>
        <v>0</v>
      </c>
      <c r="AU370" t="b">
        <f t="shared" si="502"/>
        <v>0</v>
      </c>
      <c r="AV370" t="b">
        <f t="shared" si="503"/>
        <v>0</v>
      </c>
      <c r="AW370" t="b">
        <f t="shared" si="504"/>
        <v>0</v>
      </c>
      <c r="AX370" t="b">
        <f t="shared" si="505"/>
        <v>0</v>
      </c>
      <c r="AY370" t="b">
        <f t="shared" si="506"/>
        <v>0</v>
      </c>
      <c r="AZ370" t="b">
        <f t="shared" si="507"/>
        <v>0</v>
      </c>
      <c r="BA370" t="b">
        <f t="shared" si="508"/>
        <v>0</v>
      </c>
      <c r="BB370" t="b">
        <f t="shared" si="509"/>
        <v>0</v>
      </c>
      <c r="BC370" t="b">
        <f t="shared" si="510"/>
        <v>0</v>
      </c>
      <c r="BD370" t="b">
        <f t="shared" si="511"/>
        <v>0</v>
      </c>
      <c r="BE370" t="b">
        <f t="shared" si="512"/>
        <v>0</v>
      </c>
      <c r="BF370" t="b">
        <f t="shared" si="513"/>
        <v>0</v>
      </c>
      <c r="BG370" t="b">
        <f t="shared" si="514"/>
        <v>0</v>
      </c>
      <c r="BH370" t="b">
        <f t="shared" si="515"/>
        <v>0</v>
      </c>
      <c r="BI370" t="b">
        <f t="shared" si="516"/>
        <v>0</v>
      </c>
      <c r="BJ370" t="b">
        <f t="shared" si="517"/>
        <v>0</v>
      </c>
      <c r="BK370" t="b">
        <f t="shared" si="518"/>
        <v>0</v>
      </c>
      <c r="BL370" t="b">
        <f t="shared" si="519"/>
        <v>0</v>
      </c>
      <c r="BM370" t="b">
        <f t="shared" si="520"/>
        <v>0</v>
      </c>
      <c r="BN370" t="b">
        <f t="shared" si="521"/>
        <v>0</v>
      </c>
      <c r="BO370" t="b">
        <f t="shared" si="522"/>
        <v>0</v>
      </c>
      <c r="BP370" t="b">
        <f t="shared" si="523"/>
        <v>1</v>
      </c>
      <c r="BQ370" t="b">
        <f t="shared" si="524"/>
        <v>0</v>
      </c>
      <c r="BR370" t="b">
        <f t="shared" si="525"/>
        <v>0</v>
      </c>
      <c r="BS370" t="b">
        <f t="shared" si="526"/>
        <v>0</v>
      </c>
      <c r="BT370" t="b">
        <f t="shared" si="527"/>
        <v>0</v>
      </c>
      <c r="BU370" t="b">
        <f t="shared" si="528"/>
        <v>0</v>
      </c>
      <c r="BV370" t="b">
        <f t="shared" si="529"/>
        <v>0</v>
      </c>
      <c r="BW370" t="b">
        <f t="shared" si="530"/>
        <v>0</v>
      </c>
      <c r="BX370" t="b">
        <f t="shared" si="531"/>
        <v>0</v>
      </c>
      <c r="BY370" t="b">
        <f t="shared" si="532"/>
        <v>0</v>
      </c>
      <c r="BZ370" t="b">
        <f t="shared" si="533"/>
        <v>0</v>
      </c>
      <c r="CA370" t="b">
        <f t="shared" si="534"/>
        <v>0</v>
      </c>
      <c r="CB370" t="b">
        <f t="shared" si="535"/>
        <v>0</v>
      </c>
      <c r="CC370" t="b">
        <f t="shared" si="536"/>
        <v>0</v>
      </c>
      <c r="CD370" t="b">
        <f t="shared" si="537"/>
        <v>0</v>
      </c>
      <c r="CE370" t="b">
        <f t="shared" si="538"/>
        <v>0</v>
      </c>
      <c r="CF370" t="b">
        <f t="shared" si="539"/>
        <v>0</v>
      </c>
      <c r="CG370" t="b">
        <f t="shared" si="540"/>
        <v>0</v>
      </c>
      <c r="CH370" t="b">
        <f t="shared" si="541"/>
        <v>0</v>
      </c>
      <c r="CI370" t="b">
        <f t="shared" si="542"/>
        <v>0</v>
      </c>
      <c r="CJ370" t="b">
        <f t="shared" si="543"/>
        <v>0</v>
      </c>
      <c r="CK370" t="b">
        <f t="shared" si="544"/>
        <v>0</v>
      </c>
      <c r="CL370" t="b">
        <f t="shared" si="545"/>
        <v>0</v>
      </c>
      <c r="CM370" t="b">
        <f t="shared" si="546"/>
        <v>0</v>
      </c>
      <c r="CN370" t="b">
        <f t="shared" si="547"/>
        <v>0</v>
      </c>
      <c r="CO370" t="b">
        <f t="shared" si="548"/>
        <v>0</v>
      </c>
      <c r="CP370" t="b">
        <f t="shared" si="549"/>
        <v>0</v>
      </c>
      <c r="CQ370" t="b">
        <f t="shared" si="550"/>
        <v>0</v>
      </c>
      <c r="CR370" t="b">
        <f t="shared" si="551"/>
        <v>0</v>
      </c>
      <c r="CS370" t="b">
        <f t="shared" si="552"/>
        <v>0</v>
      </c>
      <c r="CT370" t="b">
        <f t="shared" si="553"/>
        <v>0</v>
      </c>
      <c r="CU370" t="b">
        <f t="shared" si="554"/>
        <v>0</v>
      </c>
      <c r="CV370" t="b">
        <f t="shared" si="555"/>
        <v>0</v>
      </c>
      <c r="CW370" t="b">
        <f t="shared" si="556"/>
        <v>0</v>
      </c>
      <c r="CX370" t="b">
        <f t="shared" si="557"/>
        <v>0</v>
      </c>
      <c r="CY370" t="b">
        <f t="shared" si="558"/>
        <v>0</v>
      </c>
      <c r="CZ370" t="b">
        <f t="shared" si="559"/>
        <v>0</v>
      </c>
      <c r="DA370" t="b">
        <f t="shared" si="560"/>
        <v>0</v>
      </c>
      <c r="DB370" t="b">
        <f t="shared" si="561"/>
        <v>0</v>
      </c>
      <c r="DC370" t="b">
        <f t="shared" si="562"/>
        <v>0</v>
      </c>
      <c r="DD370" t="b">
        <f t="shared" si="563"/>
        <v>0</v>
      </c>
    </row>
    <row r="371" spans="1:108">
      <c r="A371" s="7" t="s">
        <v>7476</v>
      </c>
      <c r="C371" t="s">
        <v>7385</v>
      </c>
      <c r="E371" t="s">
        <v>1082</v>
      </c>
      <c r="F371" t="s">
        <v>1041</v>
      </c>
      <c r="G371" t="s">
        <v>970</v>
      </c>
      <c r="H371" t="s">
        <v>7428</v>
      </c>
      <c r="I371" t="s">
        <v>7418</v>
      </c>
      <c r="J371" s="4" t="s">
        <v>209</v>
      </c>
      <c r="K371" t="s">
        <v>16</v>
      </c>
      <c r="L371" t="s">
        <v>6391</v>
      </c>
      <c r="M371" t="s">
        <v>6079</v>
      </c>
      <c r="N371" t="s">
        <v>63</v>
      </c>
      <c r="O371" t="b">
        <f t="shared" si="470"/>
        <v>0</v>
      </c>
      <c r="P371" t="b">
        <f t="shared" si="471"/>
        <v>1</v>
      </c>
      <c r="Q371" t="b">
        <f t="shared" si="472"/>
        <v>0</v>
      </c>
      <c r="R371" t="b">
        <f t="shared" si="473"/>
        <v>0</v>
      </c>
      <c r="S371" t="b">
        <f t="shared" si="474"/>
        <v>0</v>
      </c>
      <c r="T371" t="b">
        <f t="shared" si="475"/>
        <v>1</v>
      </c>
      <c r="U371" t="b">
        <f t="shared" si="476"/>
        <v>0</v>
      </c>
      <c r="V371" t="b">
        <f t="shared" si="477"/>
        <v>0</v>
      </c>
      <c r="W371" t="b">
        <f t="shared" si="478"/>
        <v>0</v>
      </c>
      <c r="X371" t="b">
        <f t="shared" si="479"/>
        <v>0</v>
      </c>
      <c r="Y371" t="b">
        <f t="shared" si="480"/>
        <v>0</v>
      </c>
      <c r="Z371" t="b">
        <f t="shared" si="481"/>
        <v>0</v>
      </c>
      <c r="AA371" t="b">
        <f t="shared" si="482"/>
        <v>0</v>
      </c>
      <c r="AB371" t="b">
        <f t="shared" si="483"/>
        <v>0</v>
      </c>
      <c r="AC371" t="b">
        <f t="shared" si="484"/>
        <v>0</v>
      </c>
      <c r="AD371" t="b">
        <f t="shared" si="485"/>
        <v>0</v>
      </c>
      <c r="AE371" t="b">
        <f t="shared" si="486"/>
        <v>0</v>
      </c>
      <c r="AF371" t="b">
        <f t="shared" si="487"/>
        <v>0</v>
      </c>
      <c r="AG371" t="b">
        <f t="shared" si="488"/>
        <v>0</v>
      </c>
      <c r="AH371" t="b">
        <f t="shared" si="489"/>
        <v>0</v>
      </c>
      <c r="AI371" t="b">
        <f t="shared" si="490"/>
        <v>0</v>
      </c>
      <c r="AJ371" t="b">
        <f t="shared" si="491"/>
        <v>0</v>
      </c>
      <c r="AK371" t="b">
        <f t="shared" si="492"/>
        <v>0</v>
      </c>
      <c r="AL371" t="b">
        <f t="shared" si="493"/>
        <v>0</v>
      </c>
      <c r="AM371" t="b">
        <f t="shared" si="494"/>
        <v>0</v>
      </c>
      <c r="AN371" t="b">
        <f t="shared" si="495"/>
        <v>0</v>
      </c>
      <c r="AO371" t="b">
        <f t="shared" si="496"/>
        <v>0</v>
      </c>
      <c r="AP371" t="b">
        <f t="shared" si="497"/>
        <v>0</v>
      </c>
      <c r="AQ371" t="b">
        <f t="shared" si="498"/>
        <v>0</v>
      </c>
      <c r="AR371" t="b">
        <f t="shared" si="499"/>
        <v>0</v>
      </c>
      <c r="AS371" t="b">
        <f t="shared" si="500"/>
        <v>0</v>
      </c>
      <c r="AT371" t="b">
        <f t="shared" si="501"/>
        <v>0</v>
      </c>
      <c r="AU371" t="b">
        <f t="shared" si="502"/>
        <v>0</v>
      </c>
      <c r="AV371" t="b">
        <f t="shared" si="503"/>
        <v>0</v>
      </c>
      <c r="AW371" t="b">
        <f t="shared" si="504"/>
        <v>0</v>
      </c>
      <c r="AX371" t="b">
        <f t="shared" si="505"/>
        <v>0</v>
      </c>
      <c r="AY371" t="b">
        <f t="shared" si="506"/>
        <v>0</v>
      </c>
      <c r="AZ371" t="b">
        <f t="shared" si="507"/>
        <v>0</v>
      </c>
      <c r="BA371" t="b">
        <f t="shared" si="508"/>
        <v>0</v>
      </c>
      <c r="BB371" t="b">
        <f t="shared" si="509"/>
        <v>0</v>
      </c>
      <c r="BC371" t="b">
        <f t="shared" si="510"/>
        <v>0</v>
      </c>
      <c r="BD371" t="b">
        <f t="shared" si="511"/>
        <v>0</v>
      </c>
      <c r="BE371" t="b">
        <f t="shared" si="512"/>
        <v>0</v>
      </c>
      <c r="BF371" t="b">
        <f t="shared" si="513"/>
        <v>0</v>
      </c>
      <c r="BG371" t="b">
        <f t="shared" si="514"/>
        <v>0</v>
      </c>
      <c r="BH371" t="b">
        <f t="shared" si="515"/>
        <v>0</v>
      </c>
      <c r="BI371" t="b">
        <f t="shared" si="516"/>
        <v>0</v>
      </c>
      <c r="BJ371" t="b">
        <f t="shared" si="517"/>
        <v>0</v>
      </c>
      <c r="BK371" t="b">
        <f t="shared" si="518"/>
        <v>0</v>
      </c>
      <c r="BL371" t="b">
        <f t="shared" si="519"/>
        <v>0</v>
      </c>
      <c r="BM371" t="b">
        <f t="shared" si="520"/>
        <v>0</v>
      </c>
      <c r="BN371" t="b">
        <f t="shared" si="521"/>
        <v>0</v>
      </c>
      <c r="BO371" t="b">
        <f t="shared" si="522"/>
        <v>0</v>
      </c>
      <c r="BP371" t="b">
        <f t="shared" si="523"/>
        <v>1</v>
      </c>
      <c r="BQ371" t="b">
        <f t="shared" si="524"/>
        <v>0</v>
      </c>
      <c r="BR371" t="b">
        <f t="shared" si="525"/>
        <v>0</v>
      </c>
      <c r="BS371" t="b">
        <f t="shared" si="526"/>
        <v>0</v>
      </c>
      <c r="BT371" t="b">
        <f t="shared" si="527"/>
        <v>0</v>
      </c>
      <c r="BU371" t="b">
        <f t="shared" si="528"/>
        <v>0</v>
      </c>
      <c r="BV371" t="b">
        <f t="shared" si="529"/>
        <v>0</v>
      </c>
      <c r="BW371" t="b">
        <f t="shared" si="530"/>
        <v>0</v>
      </c>
      <c r="BX371" t="b">
        <f t="shared" si="531"/>
        <v>0</v>
      </c>
      <c r="BY371" t="b">
        <f t="shared" si="532"/>
        <v>0</v>
      </c>
      <c r="BZ371" t="b">
        <f t="shared" si="533"/>
        <v>0</v>
      </c>
      <c r="CA371" t="b">
        <f t="shared" si="534"/>
        <v>0</v>
      </c>
      <c r="CB371" t="b">
        <f t="shared" si="535"/>
        <v>0</v>
      </c>
      <c r="CC371" t="b">
        <f t="shared" si="536"/>
        <v>0</v>
      </c>
      <c r="CD371" t="b">
        <f t="shared" si="537"/>
        <v>0</v>
      </c>
      <c r="CE371" t="b">
        <f t="shared" si="538"/>
        <v>0</v>
      </c>
      <c r="CF371" t="b">
        <f t="shared" si="539"/>
        <v>0</v>
      </c>
      <c r="CG371" t="b">
        <f t="shared" si="540"/>
        <v>0</v>
      </c>
      <c r="CH371" t="b">
        <f t="shared" si="541"/>
        <v>0</v>
      </c>
      <c r="CI371" t="b">
        <f t="shared" si="542"/>
        <v>0</v>
      </c>
      <c r="CJ371" t="b">
        <f t="shared" si="543"/>
        <v>0</v>
      </c>
      <c r="CK371" t="b">
        <f t="shared" si="544"/>
        <v>0</v>
      </c>
      <c r="CL371" t="b">
        <f t="shared" si="545"/>
        <v>0</v>
      </c>
      <c r="CM371" t="b">
        <f t="shared" si="546"/>
        <v>0</v>
      </c>
      <c r="CN371" t="b">
        <f t="shared" si="547"/>
        <v>0</v>
      </c>
      <c r="CO371" t="b">
        <f t="shared" si="548"/>
        <v>0</v>
      </c>
      <c r="CP371" t="b">
        <f t="shared" si="549"/>
        <v>0</v>
      </c>
      <c r="CQ371" t="b">
        <f t="shared" si="550"/>
        <v>0</v>
      </c>
      <c r="CR371" t="b">
        <f t="shared" si="551"/>
        <v>0</v>
      </c>
      <c r="CS371" t="b">
        <f t="shared" si="552"/>
        <v>0</v>
      </c>
      <c r="CT371" t="b">
        <f t="shared" si="553"/>
        <v>0</v>
      </c>
      <c r="CU371" t="b">
        <f t="shared" si="554"/>
        <v>0</v>
      </c>
      <c r="CV371" t="b">
        <f t="shared" si="555"/>
        <v>0</v>
      </c>
      <c r="CW371" t="b">
        <f t="shared" si="556"/>
        <v>0</v>
      </c>
      <c r="CX371" t="b">
        <f t="shared" si="557"/>
        <v>0</v>
      </c>
      <c r="CY371" t="b">
        <f t="shared" si="558"/>
        <v>0</v>
      </c>
      <c r="CZ371" t="b">
        <f t="shared" si="559"/>
        <v>0</v>
      </c>
      <c r="DA371" t="b">
        <f t="shared" si="560"/>
        <v>0</v>
      </c>
      <c r="DB371" t="b">
        <f t="shared" si="561"/>
        <v>0</v>
      </c>
      <c r="DC371" t="b">
        <f t="shared" si="562"/>
        <v>0</v>
      </c>
      <c r="DD371" t="b">
        <f t="shared" si="563"/>
        <v>0</v>
      </c>
    </row>
    <row r="372" spans="1:108">
      <c r="A372" s="7" t="s">
        <v>7470</v>
      </c>
      <c r="C372" t="s">
        <v>7385</v>
      </c>
      <c r="D372" s="4"/>
      <c r="E372" s="4" t="s">
        <v>1082</v>
      </c>
      <c r="F372" t="s">
        <v>1041</v>
      </c>
      <c r="G372" t="s">
        <v>970</v>
      </c>
      <c r="H372" t="s">
        <v>7428</v>
      </c>
      <c r="I372" t="s">
        <v>7418</v>
      </c>
      <c r="J372" s="4" t="s">
        <v>119</v>
      </c>
      <c r="K372" s="4" t="s">
        <v>109</v>
      </c>
      <c r="L372" s="4" t="s">
        <v>6457</v>
      </c>
      <c r="M372" t="s">
        <v>6079</v>
      </c>
      <c r="N372" s="4" t="s">
        <v>1801</v>
      </c>
      <c r="O372" s="4" t="b">
        <f t="shared" si="470"/>
        <v>1</v>
      </c>
      <c r="P372" s="4" t="b">
        <f t="shared" si="471"/>
        <v>1</v>
      </c>
      <c r="Q372" s="4" t="b">
        <f t="shared" si="472"/>
        <v>0</v>
      </c>
      <c r="R372" s="4" t="b">
        <f t="shared" si="473"/>
        <v>0</v>
      </c>
      <c r="S372" s="4" t="b">
        <f t="shared" si="474"/>
        <v>0</v>
      </c>
      <c r="T372" s="4" t="b">
        <f t="shared" si="475"/>
        <v>0</v>
      </c>
      <c r="U372" s="4" t="b">
        <f t="shared" si="476"/>
        <v>1</v>
      </c>
      <c r="V372" s="4" t="b">
        <f t="shared" si="477"/>
        <v>1</v>
      </c>
      <c r="W372" s="4" t="b">
        <f t="shared" si="478"/>
        <v>0</v>
      </c>
      <c r="X372" s="4" t="b">
        <f t="shared" si="479"/>
        <v>0</v>
      </c>
      <c r="Y372" s="4" t="b">
        <f t="shared" si="480"/>
        <v>0</v>
      </c>
      <c r="Z372" s="4" t="b">
        <f t="shared" si="481"/>
        <v>0</v>
      </c>
      <c r="AA372" s="4" t="b">
        <f t="shared" si="482"/>
        <v>1</v>
      </c>
      <c r="AB372" s="4" t="b">
        <f t="shared" si="483"/>
        <v>0</v>
      </c>
      <c r="AC372" s="4" t="b">
        <f t="shared" si="484"/>
        <v>0</v>
      </c>
      <c r="AD372" s="4" t="b">
        <f t="shared" si="485"/>
        <v>0</v>
      </c>
      <c r="AE372" s="4" t="b">
        <f t="shared" si="486"/>
        <v>0</v>
      </c>
      <c r="AF372" s="4" t="b">
        <f t="shared" si="487"/>
        <v>0</v>
      </c>
      <c r="AG372" s="4" t="b">
        <f t="shared" si="488"/>
        <v>0</v>
      </c>
      <c r="AH372" s="4" t="b">
        <f t="shared" si="489"/>
        <v>0</v>
      </c>
      <c r="AI372" s="4" t="b">
        <f t="shared" si="490"/>
        <v>0</v>
      </c>
      <c r="AJ372" s="4" t="b">
        <f t="shared" si="491"/>
        <v>0</v>
      </c>
      <c r="AK372" s="4" t="b">
        <f t="shared" si="492"/>
        <v>0</v>
      </c>
      <c r="AL372" s="4" t="b">
        <f t="shared" si="493"/>
        <v>0</v>
      </c>
      <c r="AM372" s="4" t="b">
        <f t="shared" si="494"/>
        <v>0</v>
      </c>
      <c r="AN372" s="4" t="b">
        <f t="shared" si="495"/>
        <v>0</v>
      </c>
      <c r="AO372" s="4" t="b">
        <f t="shared" si="496"/>
        <v>0</v>
      </c>
      <c r="AP372" s="4" t="b">
        <f t="shared" si="497"/>
        <v>0</v>
      </c>
      <c r="AQ372" s="4" t="b">
        <f t="shared" si="498"/>
        <v>0</v>
      </c>
      <c r="AR372" s="4" t="b">
        <f t="shared" si="499"/>
        <v>0</v>
      </c>
      <c r="AS372" s="4" t="b">
        <f t="shared" si="500"/>
        <v>0</v>
      </c>
      <c r="AT372" s="4" t="b">
        <f t="shared" si="501"/>
        <v>0</v>
      </c>
      <c r="AU372" s="4" t="b">
        <f t="shared" si="502"/>
        <v>0</v>
      </c>
      <c r="AV372" s="4" t="b">
        <f t="shared" si="503"/>
        <v>0</v>
      </c>
      <c r="AW372" s="4" t="b">
        <f t="shared" si="504"/>
        <v>0</v>
      </c>
      <c r="AX372" s="4" t="b">
        <f t="shared" si="505"/>
        <v>0</v>
      </c>
      <c r="AY372" s="4" t="b">
        <f t="shared" si="506"/>
        <v>0</v>
      </c>
      <c r="AZ372" s="4" t="b">
        <f t="shared" si="507"/>
        <v>0</v>
      </c>
      <c r="BA372" s="4" t="b">
        <f t="shared" si="508"/>
        <v>0</v>
      </c>
      <c r="BB372" s="4" t="b">
        <f t="shared" si="509"/>
        <v>0</v>
      </c>
      <c r="BC372" s="4" t="b">
        <f t="shared" si="510"/>
        <v>0</v>
      </c>
      <c r="BD372" s="4" t="b">
        <f t="shared" si="511"/>
        <v>0</v>
      </c>
      <c r="BE372" s="4" t="b">
        <f t="shared" si="512"/>
        <v>0</v>
      </c>
      <c r="BF372" s="4" t="b">
        <f t="shared" si="513"/>
        <v>0</v>
      </c>
      <c r="BG372" s="4" t="b">
        <f t="shared" si="514"/>
        <v>0</v>
      </c>
      <c r="BH372" s="4" t="b">
        <f t="shared" si="515"/>
        <v>0</v>
      </c>
      <c r="BI372" s="4" t="b">
        <f t="shared" si="516"/>
        <v>0</v>
      </c>
      <c r="BJ372" s="4" t="b">
        <f t="shared" si="517"/>
        <v>0</v>
      </c>
      <c r="BK372" s="4" t="b">
        <f t="shared" si="518"/>
        <v>0</v>
      </c>
      <c r="BL372" s="4" t="b">
        <f t="shared" si="519"/>
        <v>0</v>
      </c>
      <c r="BM372" s="4" t="b">
        <f t="shared" si="520"/>
        <v>0</v>
      </c>
      <c r="BN372" s="4" t="b">
        <f t="shared" si="521"/>
        <v>0</v>
      </c>
      <c r="BO372" s="4" t="b">
        <f t="shared" si="522"/>
        <v>1</v>
      </c>
      <c r="BP372" s="4" t="b">
        <f t="shared" si="523"/>
        <v>0</v>
      </c>
      <c r="BQ372" s="4" t="b">
        <f t="shared" si="524"/>
        <v>0</v>
      </c>
      <c r="BR372" s="4" t="b">
        <f t="shared" si="525"/>
        <v>0</v>
      </c>
      <c r="BS372" s="4" t="b">
        <f t="shared" si="526"/>
        <v>1</v>
      </c>
      <c r="BT372" s="4" t="b">
        <f t="shared" si="527"/>
        <v>0</v>
      </c>
      <c r="BU372" s="4" t="b">
        <f t="shared" si="528"/>
        <v>0</v>
      </c>
      <c r="BV372" s="4" t="b">
        <f t="shared" si="529"/>
        <v>0</v>
      </c>
      <c r="BW372" s="4" t="b">
        <f t="shared" si="530"/>
        <v>0</v>
      </c>
      <c r="BX372" s="4" t="b">
        <f t="shared" si="531"/>
        <v>0</v>
      </c>
      <c r="BY372" s="4" t="b">
        <f t="shared" si="532"/>
        <v>0</v>
      </c>
      <c r="BZ372" s="4" t="b">
        <f t="shared" si="533"/>
        <v>0</v>
      </c>
      <c r="CA372" s="4" t="b">
        <f t="shared" si="534"/>
        <v>0</v>
      </c>
      <c r="CB372" s="4" t="b">
        <f t="shared" si="535"/>
        <v>0</v>
      </c>
      <c r="CC372" s="4" t="b">
        <f t="shared" si="536"/>
        <v>0</v>
      </c>
      <c r="CD372" s="4" t="b">
        <f t="shared" si="537"/>
        <v>0</v>
      </c>
      <c r="CE372" s="4" t="b">
        <f t="shared" si="538"/>
        <v>0</v>
      </c>
      <c r="CF372" s="4" t="b">
        <f t="shared" si="539"/>
        <v>0</v>
      </c>
      <c r="CG372" s="4" t="b">
        <f t="shared" si="540"/>
        <v>0</v>
      </c>
      <c r="CH372" s="4" t="b">
        <f t="shared" si="541"/>
        <v>0</v>
      </c>
      <c r="CI372" s="4" t="b">
        <f t="shared" si="542"/>
        <v>0</v>
      </c>
      <c r="CJ372" s="4" t="b">
        <f t="shared" si="543"/>
        <v>0</v>
      </c>
      <c r="CK372" s="4" t="b">
        <f t="shared" si="544"/>
        <v>0</v>
      </c>
      <c r="CL372" s="4" t="b">
        <f t="shared" si="545"/>
        <v>0</v>
      </c>
      <c r="CM372" s="4" t="b">
        <f t="shared" si="546"/>
        <v>0</v>
      </c>
      <c r="CN372" s="4" t="b">
        <f t="shared" si="547"/>
        <v>0</v>
      </c>
      <c r="CO372" s="4" t="b">
        <f t="shared" si="548"/>
        <v>0</v>
      </c>
      <c r="CP372" s="4" t="b">
        <f t="shared" si="549"/>
        <v>0</v>
      </c>
      <c r="CQ372" s="4" t="b">
        <f t="shared" si="550"/>
        <v>0</v>
      </c>
      <c r="CR372" s="4" t="b">
        <f t="shared" si="551"/>
        <v>0</v>
      </c>
      <c r="CS372" s="4" t="b">
        <f t="shared" si="552"/>
        <v>0</v>
      </c>
      <c r="CT372" s="4" t="b">
        <f t="shared" si="553"/>
        <v>0</v>
      </c>
      <c r="CU372" s="4" t="b">
        <f t="shared" si="554"/>
        <v>0</v>
      </c>
      <c r="CV372" s="4" t="b">
        <f t="shared" si="555"/>
        <v>0</v>
      </c>
      <c r="CW372" s="4" t="b">
        <f t="shared" si="556"/>
        <v>0</v>
      </c>
      <c r="CX372" s="4" t="b">
        <f t="shared" si="557"/>
        <v>0</v>
      </c>
      <c r="CY372" s="4" t="b">
        <f t="shared" si="558"/>
        <v>0</v>
      </c>
      <c r="CZ372" s="4" t="b">
        <f t="shared" si="559"/>
        <v>0</v>
      </c>
      <c r="DA372" s="4" t="b">
        <f t="shared" si="560"/>
        <v>0</v>
      </c>
      <c r="DB372" s="4" t="b">
        <f t="shared" si="561"/>
        <v>0</v>
      </c>
      <c r="DC372" s="4" t="b">
        <f t="shared" si="562"/>
        <v>0</v>
      </c>
      <c r="DD372" s="4" t="b">
        <f t="shared" si="563"/>
        <v>0</v>
      </c>
    </row>
    <row r="373" spans="1:108">
      <c r="A373" s="7" t="s">
        <v>1794</v>
      </c>
      <c r="B373" t="s">
        <v>7384</v>
      </c>
      <c r="C373" t="s">
        <v>1795</v>
      </c>
      <c r="E373" t="s">
        <v>1082</v>
      </c>
      <c r="F373" t="s">
        <v>1041</v>
      </c>
      <c r="G373" t="s">
        <v>970</v>
      </c>
      <c r="H373" t="s">
        <v>7428</v>
      </c>
      <c r="I373" t="s">
        <v>7418</v>
      </c>
      <c r="J373" s="4" t="s">
        <v>16</v>
      </c>
      <c r="K373" t="s">
        <v>16</v>
      </c>
      <c r="L373" t="s">
        <v>6145</v>
      </c>
      <c r="M373" t="s">
        <v>6079</v>
      </c>
      <c r="N373" t="s">
        <v>62</v>
      </c>
      <c r="O373" t="b">
        <f t="shared" si="470"/>
        <v>0</v>
      </c>
      <c r="P373" t="b">
        <f t="shared" si="471"/>
        <v>1</v>
      </c>
      <c r="Q373" t="b">
        <f t="shared" si="472"/>
        <v>0</v>
      </c>
      <c r="R373" t="b">
        <f t="shared" si="473"/>
        <v>0</v>
      </c>
      <c r="S373" t="b">
        <f t="shared" si="474"/>
        <v>0</v>
      </c>
      <c r="T373" t="b">
        <f t="shared" si="475"/>
        <v>0</v>
      </c>
      <c r="U373" t="b">
        <f t="shared" si="476"/>
        <v>0</v>
      </c>
      <c r="V373" t="b">
        <f t="shared" si="477"/>
        <v>1</v>
      </c>
      <c r="W373" t="b">
        <f t="shared" si="478"/>
        <v>0</v>
      </c>
      <c r="X373" t="b">
        <f t="shared" si="479"/>
        <v>0</v>
      </c>
      <c r="Y373" t="b">
        <f t="shared" si="480"/>
        <v>0</v>
      </c>
      <c r="Z373" t="b">
        <f t="shared" si="481"/>
        <v>0</v>
      </c>
      <c r="AA373" t="b">
        <f t="shared" si="482"/>
        <v>1</v>
      </c>
      <c r="AB373" t="b">
        <f t="shared" si="483"/>
        <v>0</v>
      </c>
      <c r="AC373" t="b">
        <f t="shared" si="484"/>
        <v>0</v>
      </c>
      <c r="AD373" t="b">
        <f t="shared" si="485"/>
        <v>0</v>
      </c>
      <c r="AE373" t="b">
        <f t="shared" si="486"/>
        <v>0</v>
      </c>
      <c r="AF373" t="b">
        <f t="shared" si="487"/>
        <v>0</v>
      </c>
      <c r="AG373" t="b">
        <f t="shared" si="488"/>
        <v>0</v>
      </c>
      <c r="AH373" t="b">
        <f t="shared" si="489"/>
        <v>0</v>
      </c>
      <c r="AI373" t="b">
        <f t="shared" si="490"/>
        <v>0</v>
      </c>
      <c r="AJ373" t="b">
        <f t="shared" si="491"/>
        <v>0</v>
      </c>
      <c r="AK373" t="b">
        <f t="shared" si="492"/>
        <v>0</v>
      </c>
      <c r="AL373" t="b">
        <f t="shared" si="493"/>
        <v>0</v>
      </c>
      <c r="AM373" t="b">
        <f t="shared" si="494"/>
        <v>0</v>
      </c>
      <c r="AN373" t="b">
        <f t="shared" si="495"/>
        <v>0</v>
      </c>
      <c r="AO373" t="b">
        <f t="shared" si="496"/>
        <v>0</v>
      </c>
      <c r="AP373" t="b">
        <f t="shared" si="497"/>
        <v>0</v>
      </c>
      <c r="AQ373" t="b">
        <f t="shared" si="498"/>
        <v>0</v>
      </c>
      <c r="AR373" t="b">
        <f t="shared" si="499"/>
        <v>0</v>
      </c>
      <c r="AS373" t="b">
        <f t="shared" si="500"/>
        <v>0</v>
      </c>
      <c r="AT373" t="b">
        <f t="shared" si="501"/>
        <v>0</v>
      </c>
      <c r="AU373" t="b">
        <f t="shared" si="502"/>
        <v>0</v>
      </c>
      <c r="AV373" t="b">
        <f t="shared" si="503"/>
        <v>0</v>
      </c>
      <c r="AW373" t="b">
        <f t="shared" si="504"/>
        <v>0</v>
      </c>
      <c r="AX373" t="b">
        <f t="shared" si="505"/>
        <v>0</v>
      </c>
      <c r="AY373" t="b">
        <f t="shared" si="506"/>
        <v>0</v>
      </c>
      <c r="AZ373" t="b">
        <f t="shared" si="507"/>
        <v>0</v>
      </c>
      <c r="BA373" t="b">
        <f t="shared" si="508"/>
        <v>0</v>
      </c>
      <c r="BB373" t="b">
        <f t="shared" si="509"/>
        <v>0</v>
      </c>
      <c r="BC373" t="b">
        <f t="shared" si="510"/>
        <v>0</v>
      </c>
      <c r="BD373" t="b">
        <f t="shared" si="511"/>
        <v>0</v>
      </c>
      <c r="BE373" t="b">
        <f t="shared" si="512"/>
        <v>0</v>
      </c>
      <c r="BF373" t="b">
        <f t="shared" si="513"/>
        <v>0</v>
      </c>
      <c r="BG373" t="b">
        <f t="shared" si="514"/>
        <v>0</v>
      </c>
      <c r="BH373" t="b">
        <f t="shared" si="515"/>
        <v>0</v>
      </c>
      <c r="BI373" t="b">
        <f t="shared" si="516"/>
        <v>0</v>
      </c>
      <c r="BJ373" t="b">
        <f t="shared" si="517"/>
        <v>0</v>
      </c>
      <c r="BK373" t="b">
        <f t="shared" si="518"/>
        <v>0</v>
      </c>
      <c r="BL373" t="b">
        <f t="shared" si="519"/>
        <v>0</v>
      </c>
      <c r="BM373" t="b">
        <f t="shared" si="520"/>
        <v>0</v>
      </c>
      <c r="BN373" t="b">
        <f t="shared" si="521"/>
        <v>0</v>
      </c>
      <c r="BO373" t="b">
        <f t="shared" si="522"/>
        <v>1</v>
      </c>
      <c r="BP373" t="b">
        <f t="shared" si="523"/>
        <v>0</v>
      </c>
      <c r="BQ373" t="b">
        <f t="shared" si="524"/>
        <v>0</v>
      </c>
      <c r="BR373" t="b">
        <f t="shared" si="525"/>
        <v>0</v>
      </c>
      <c r="BS373" t="b">
        <f t="shared" si="526"/>
        <v>0</v>
      </c>
      <c r="BT373" t="b">
        <f t="shared" si="527"/>
        <v>0</v>
      </c>
      <c r="BU373" t="b">
        <f t="shared" si="528"/>
        <v>0</v>
      </c>
      <c r="BV373" t="b">
        <f t="shared" si="529"/>
        <v>0</v>
      </c>
      <c r="BW373" t="b">
        <f t="shared" si="530"/>
        <v>0</v>
      </c>
      <c r="BX373" t="b">
        <f t="shared" si="531"/>
        <v>0</v>
      </c>
      <c r="BY373" t="b">
        <f t="shared" si="532"/>
        <v>0</v>
      </c>
      <c r="BZ373" t="b">
        <f t="shared" si="533"/>
        <v>0</v>
      </c>
      <c r="CA373" t="b">
        <f t="shared" si="534"/>
        <v>0</v>
      </c>
      <c r="CB373" t="b">
        <f t="shared" si="535"/>
        <v>0</v>
      </c>
      <c r="CC373" t="b">
        <f t="shared" si="536"/>
        <v>0</v>
      </c>
      <c r="CD373" t="b">
        <f t="shared" si="537"/>
        <v>0</v>
      </c>
      <c r="CE373" t="b">
        <f t="shared" si="538"/>
        <v>0</v>
      </c>
      <c r="CF373" t="b">
        <f t="shared" si="539"/>
        <v>0</v>
      </c>
      <c r="CG373" t="b">
        <f t="shared" si="540"/>
        <v>0</v>
      </c>
      <c r="CH373" t="b">
        <f t="shared" si="541"/>
        <v>0</v>
      </c>
      <c r="CI373" t="b">
        <f t="shared" si="542"/>
        <v>0</v>
      </c>
      <c r="CJ373" t="b">
        <f t="shared" si="543"/>
        <v>0</v>
      </c>
      <c r="CK373" t="b">
        <f t="shared" si="544"/>
        <v>0</v>
      </c>
      <c r="CL373" t="b">
        <f t="shared" si="545"/>
        <v>0</v>
      </c>
      <c r="CM373" t="b">
        <f t="shared" si="546"/>
        <v>0</v>
      </c>
      <c r="CN373" t="b">
        <f t="shared" si="547"/>
        <v>0</v>
      </c>
      <c r="CO373" t="b">
        <f t="shared" si="548"/>
        <v>0</v>
      </c>
      <c r="CP373" t="b">
        <f t="shared" si="549"/>
        <v>0</v>
      </c>
      <c r="CQ373" t="b">
        <f t="shared" si="550"/>
        <v>0</v>
      </c>
      <c r="CR373" t="b">
        <f t="shared" si="551"/>
        <v>0</v>
      </c>
      <c r="CS373" t="b">
        <f t="shared" si="552"/>
        <v>0</v>
      </c>
      <c r="CT373" t="b">
        <f t="shared" si="553"/>
        <v>0</v>
      </c>
      <c r="CU373" t="b">
        <f t="shared" si="554"/>
        <v>0</v>
      </c>
      <c r="CV373" t="b">
        <f t="shared" si="555"/>
        <v>0</v>
      </c>
      <c r="CW373" t="b">
        <f t="shared" si="556"/>
        <v>0</v>
      </c>
      <c r="CX373" t="b">
        <f t="shared" si="557"/>
        <v>0</v>
      </c>
      <c r="CY373" t="b">
        <f t="shared" si="558"/>
        <v>0</v>
      </c>
      <c r="CZ373" t="b">
        <f t="shared" si="559"/>
        <v>0</v>
      </c>
      <c r="DA373" t="b">
        <f t="shared" si="560"/>
        <v>0</v>
      </c>
      <c r="DB373" t="b">
        <f t="shared" si="561"/>
        <v>0</v>
      </c>
      <c r="DC373" t="b">
        <f t="shared" si="562"/>
        <v>0</v>
      </c>
      <c r="DD373" t="b">
        <f t="shared" si="563"/>
        <v>0</v>
      </c>
    </row>
    <row r="374" spans="1:108">
      <c r="A374" t="s">
        <v>1802</v>
      </c>
      <c r="B374" t="s">
        <v>1795</v>
      </c>
      <c r="C374" t="s">
        <v>1795</v>
      </c>
      <c r="E374" t="s">
        <v>1082</v>
      </c>
      <c r="F374" t="s">
        <v>1041</v>
      </c>
      <c r="G374" t="s">
        <v>970</v>
      </c>
      <c r="H374" t="s">
        <v>7428</v>
      </c>
      <c r="I374" t="s">
        <v>7418</v>
      </c>
      <c r="J374" t="s">
        <v>204</v>
      </c>
      <c r="K374" t="s">
        <v>205</v>
      </c>
      <c r="L374" t="s">
        <v>6682</v>
      </c>
      <c r="M374" t="s">
        <v>6079</v>
      </c>
      <c r="N374" t="s">
        <v>30</v>
      </c>
      <c r="O374" t="b">
        <f t="shared" si="470"/>
        <v>0</v>
      </c>
      <c r="P374" t="b">
        <f t="shared" si="471"/>
        <v>1</v>
      </c>
      <c r="Q374" t="b">
        <f t="shared" si="472"/>
        <v>0</v>
      </c>
      <c r="R374" t="b">
        <f t="shared" si="473"/>
        <v>0</v>
      </c>
      <c r="S374" t="b">
        <f t="shared" si="474"/>
        <v>1</v>
      </c>
      <c r="T374" t="b">
        <f t="shared" si="475"/>
        <v>0</v>
      </c>
      <c r="U374" t="b">
        <f t="shared" si="476"/>
        <v>0</v>
      </c>
      <c r="V374" t="b">
        <f t="shared" si="477"/>
        <v>0</v>
      </c>
      <c r="W374" t="b">
        <f t="shared" si="478"/>
        <v>0</v>
      </c>
      <c r="X374" t="b">
        <f t="shared" si="479"/>
        <v>0</v>
      </c>
      <c r="Y374" t="b">
        <f t="shared" si="480"/>
        <v>0</v>
      </c>
      <c r="Z374" t="b">
        <f t="shared" si="481"/>
        <v>0</v>
      </c>
      <c r="AA374" t="b">
        <f t="shared" si="482"/>
        <v>0</v>
      </c>
      <c r="AB374" t="b">
        <f t="shared" si="483"/>
        <v>0</v>
      </c>
      <c r="AC374" t="b">
        <f t="shared" si="484"/>
        <v>0</v>
      </c>
      <c r="AD374" t="b">
        <f t="shared" si="485"/>
        <v>0</v>
      </c>
      <c r="AE374" t="b">
        <f t="shared" si="486"/>
        <v>0</v>
      </c>
      <c r="AF374" t="b">
        <f t="shared" si="487"/>
        <v>0</v>
      </c>
      <c r="AG374" t="b">
        <f t="shared" si="488"/>
        <v>0</v>
      </c>
      <c r="AH374" t="b">
        <f t="shared" si="489"/>
        <v>0</v>
      </c>
      <c r="AI374" t="b">
        <f t="shared" si="490"/>
        <v>1</v>
      </c>
      <c r="AJ374" t="b">
        <f t="shared" si="491"/>
        <v>0</v>
      </c>
      <c r="AK374" t="b">
        <f t="shared" si="492"/>
        <v>0</v>
      </c>
      <c r="AL374" t="b">
        <f t="shared" si="493"/>
        <v>0</v>
      </c>
      <c r="AM374" t="b">
        <f t="shared" si="494"/>
        <v>0</v>
      </c>
      <c r="AN374" t="b">
        <f t="shared" si="495"/>
        <v>0</v>
      </c>
      <c r="AO374" t="b">
        <f t="shared" si="496"/>
        <v>0</v>
      </c>
      <c r="AP374" t="b">
        <f t="shared" si="497"/>
        <v>0</v>
      </c>
      <c r="AQ374" t="b">
        <f t="shared" si="498"/>
        <v>0</v>
      </c>
      <c r="AR374" t="b">
        <f t="shared" si="499"/>
        <v>0</v>
      </c>
      <c r="AS374" t="b">
        <f t="shared" si="500"/>
        <v>0</v>
      </c>
      <c r="AT374" t="b">
        <f t="shared" si="501"/>
        <v>0</v>
      </c>
      <c r="AU374" t="b">
        <f t="shared" si="502"/>
        <v>0</v>
      </c>
      <c r="AV374" t="b">
        <f t="shared" si="503"/>
        <v>0</v>
      </c>
      <c r="AW374" t="b">
        <f t="shared" si="504"/>
        <v>0</v>
      </c>
      <c r="AX374" t="b">
        <f t="shared" si="505"/>
        <v>0</v>
      </c>
      <c r="AY374" t="b">
        <f t="shared" si="506"/>
        <v>0</v>
      </c>
      <c r="AZ374" t="b">
        <f t="shared" si="507"/>
        <v>0</v>
      </c>
      <c r="BA374" t="b">
        <f t="shared" si="508"/>
        <v>0</v>
      </c>
      <c r="BB374" t="b">
        <f t="shared" si="509"/>
        <v>0</v>
      </c>
      <c r="BC374" t="b">
        <f t="shared" si="510"/>
        <v>0</v>
      </c>
      <c r="BD374" t="b">
        <f t="shared" si="511"/>
        <v>0</v>
      </c>
      <c r="BE374" t="b">
        <f t="shared" si="512"/>
        <v>0</v>
      </c>
      <c r="BF374" t="b">
        <f t="shared" si="513"/>
        <v>0</v>
      </c>
      <c r="BG374" t="b">
        <f t="shared" si="514"/>
        <v>0</v>
      </c>
      <c r="BH374" t="b">
        <f t="shared" si="515"/>
        <v>0</v>
      </c>
      <c r="BI374" t="b">
        <f t="shared" si="516"/>
        <v>0</v>
      </c>
      <c r="BJ374" t="b">
        <f t="shared" si="517"/>
        <v>0</v>
      </c>
      <c r="BK374" t="b">
        <f t="shared" si="518"/>
        <v>0</v>
      </c>
      <c r="BL374" t="b">
        <f t="shared" si="519"/>
        <v>0</v>
      </c>
      <c r="BM374" t="b">
        <f t="shared" si="520"/>
        <v>0</v>
      </c>
      <c r="BN374" t="b">
        <f t="shared" si="521"/>
        <v>0</v>
      </c>
      <c r="BO374" t="b">
        <f t="shared" si="522"/>
        <v>0</v>
      </c>
      <c r="BP374" t="b">
        <f t="shared" si="523"/>
        <v>0</v>
      </c>
      <c r="BQ374" t="b">
        <f t="shared" si="524"/>
        <v>0</v>
      </c>
      <c r="BR374" t="b">
        <f t="shared" si="525"/>
        <v>0</v>
      </c>
      <c r="BS374" t="b">
        <f t="shared" si="526"/>
        <v>0</v>
      </c>
      <c r="BT374" t="b">
        <f t="shared" si="527"/>
        <v>0</v>
      </c>
      <c r="BU374" t="b">
        <f t="shared" si="528"/>
        <v>0</v>
      </c>
      <c r="BV374" t="b">
        <f t="shared" si="529"/>
        <v>0</v>
      </c>
      <c r="BW374" t="b">
        <f t="shared" si="530"/>
        <v>0</v>
      </c>
      <c r="BX374" t="b">
        <f t="shared" si="531"/>
        <v>0</v>
      </c>
      <c r="BY374" t="b">
        <f t="shared" si="532"/>
        <v>0</v>
      </c>
      <c r="BZ374" t="b">
        <f t="shared" si="533"/>
        <v>0</v>
      </c>
      <c r="CA374" t="b">
        <f t="shared" si="534"/>
        <v>0</v>
      </c>
      <c r="CB374" t="b">
        <f t="shared" si="535"/>
        <v>0</v>
      </c>
      <c r="CC374" t="b">
        <f t="shared" si="536"/>
        <v>0</v>
      </c>
      <c r="CD374" t="b">
        <f t="shared" si="537"/>
        <v>0</v>
      </c>
      <c r="CE374" t="b">
        <f t="shared" si="538"/>
        <v>0</v>
      </c>
      <c r="CF374" t="b">
        <f t="shared" si="539"/>
        <v>0</v>
      </c>
      <c r="CG374" t="b">
        <f t="shared" si="540"/>
        <v>0</v>
      </c>
      <c r="CH374" t="b">
        <f t="shared" si="541"/>
        <v>0</v>
      </c>
      <c r="CI374" t="b">
        <f t="shared" si="542"/>
        <v>0</v>
      </c>
      <c r="CJ374" t="b">
        <f t="shared" si="543"/>
        <v>0</v>
      </c>
      <c r="CK374" t="b">
        <f t="shared" si="544"/>
        <v>0</v>
      </c>
      <c r="CL374" t="b">
        <f t="shared" si="545"/>
        <v>0</v>
      </c>
      <c r="CM374" t="b">
        <f t="shared" si="546"/>
        <v>0</v>
      </c>
      <c r="CN374" t="b">
        <f t="shared" si="547"/>
        <v>0</v>
      </c>
      <c r="CO374" t="b">
        <f t="shared" si="548"/>
        <v>0</v>
      </c>
      <c r="CP374" t="b">
        <f t="shared" si="549"/>
        <v>0</v>
      </c>
      <c r="CQ374" t="b">
        <f t="shared" si="550"/>
        <v>0</v>
      </c>
      <c r="CR374" t="b">
        <f t="shared" si="551"/>
        <v>0</v>
      </c>
      <c r="CS374" t="b">
        <f t="shared" si="552"/>
        <v>0</v>
      </c>
      <c r="CT374" t="b">
        <f t="shared" si="553"/>
        <v>0</v>
      </c>
      <c r="CU374" t="b">
        <f t="shared" si="554"/>
        <v>0</v>
      </c>
      <c r="CV374" t="b">
        <f t="shared" si="555"/>
        <v>0</v>
      </c>
      <c r="CW374" t="b">
        <f t="shared" si="556"/>
        <v>0</v>
      </c>
      <c r="CX374" t="b">
        <f t="shared" si="557"/>
        <v>0</v>
      </c>
      <c r="CY374" t="b">
        <f t="shared" si="558"/>
        <v>0</v>
      </c>
      <c r="CZ374" t="b">
        <f t="shared" si="559"/>
        <v>0</v>
      </c>
      <c r="DA374" t="b">
        <f t="shared" si="560"/>
        <v>0</v>
      </c>
      <c r="DB374" t="b">
        <f t="shared" si="561"/>
        <v>0</v>
      </c>
      <c r="DC374" t="b">
        <f t="shared" si="562"/>
        <v>0</v>
      </c>
      <c r="DD374" t="b">
        <f t="shared" si="563"/>
        <v>0</v>
      </c>
    </row>
    <row r="375" spans="1:108">
      <c r="A375" t="s">
        <v>1803</v>
      </c>
      <c r="B375" t="s">
        <v>1795</v>
      </c>
      <c r="C375" t="s">
        <v>1795</v>
      </c>
      <c r="E375" t="s">
        <v>1082</v>
      </c>
      <c r="F375" t="s">
        <v>1041</v>
      </c>
      <c r="G375" t="s">
        <v>970</v>
      </c>
      <c r="H375" t="s">
        <v>7428</v>
      </c>
      <c r="I375" t="s">
        <v>7418</v>
      </c>
      <c r="J375" t="s">
        <v>143</v>
      </c>
      <c r="K375" t="s">
        <v>143</v>
      </c>
      <c r="L375" t="s">
        <v>6451</v>
      </c>
      <c r="M375" t="s">
        <v>6079</v>
      </c>
      <c r="N375" t="s">
        <v>83</v>
      </c>
      <c r="O375" t="b">
        <f t="shared" si="470"/>
        <v>0</v>
      </c>
      <c r="P375" t="b">
        <f t="shared" si="471"/>
        <v>0</v>
      </c>
      <c r="Q375" t="b">
        <f t="shared" si="472"/>
        <v>1</v>
      </c>
      <c r="R375" t="b">
        <f t="shared" si="473"/>
        <v>0</v>
      </c>
      <c r="S375" t="b">
        <f t="shared" si="474"/>
        <v>0</v>
      </c>
      <c r="T375" t="b">
        <f t="shared" si="475"/>
        <v>0</v>
      </c>
      <c r="U375" t="b">
        <f t="shared" si="476"/>
        <v>1</v>
      </c>
      <c r="V375" t="b">
        <f t="shared" si="477"/>
        <v>0</v>
      </c>
      <c r="W375" t="b">
        <f t="shared" si="478"/>
        <v>0</v>
      </c>
      <c r="X375" t="b">
        <f t="shared" si="479"/>
        <v>0</v>
      </c>
      <c r="Y375" t="b">
        <f t="shared" si="480"/>
        <v>0</v>
      </c>
      <c r="Z375" t="b">
        <f t="shared" si="481"/>
        <v>0</v>
      </c>
      <c r="AA375" t="b">
        <f t="shared" si="482"/>
        <v>0</v>
      </c>
      <c r="AB375" t="b">
        <f t="shared" si="483"/>
        <v>0</v>
      </c>
      <c r="AC375" t="b">
        <f t="shared" si="484"/>
        <v>0</v>
      </c>
      <c r="AD375" t="b">
        <f t="shared" si="485"/>
        <v>0</v>
      </c>
      <c r="AE375" t="b">
        <f t="shared" si="486"/>
        <v>0</v>
      </c>
      <c r="AF375" t="b">
        <f t="shared" si="487"/>
        <v>0</v>
      </c>
      <c r="AG375" t="b">
        <f t="shared" si="488"/>
        <v>0</v>
      </c>
      <c r="AH375" t="b">
        <f t="shared" si="489"/>
        <v>0</v>
      </c>
      <c r="AI375" t="b">
        <f t="shared" si="490"/>
        <v>0</v>
      </c>
      <c r="AJ375" t="b">
        <f t="shared" si="491"/>
        <v>0</v>
      </c>
      <c r="AK375" t="b">
        <f t="shared" si="492"/>
        <v>0</v>
      </c>
      <c r="AL375" t="b">
        <f t="shared" si="493"/>
        <v>0</v>
      </c>
      <c r="AM375" t="b">
        <f t="shared" si="494"/>
        <v>0</v>
      </c>
      <c r="AN375" t="b">
        <f t="shared" si="495"/>
        <v>0</v>
      </c>
      <c r="AO375" t="b">
        <f t="shared" si="496"/>
        <v>0</v>
      </c>
      <c r="AP375" t="b">
        <f t="shared" si="497"/>
        <v>0</v>
      </c>
      <c r="AQ375" t="b">
        <f t="shared" si="498"/>
        <v>0</v>
      </c>
      <c r="AR375" t="b">
        <f t="shared" si="499"/>
        <v>0</v>
      </c>
      <c r="AS375" t="b">
        <f t="shared" si="500"/>
        <v>0</v>
      </c>
      <c r="AT375" t="b">
        <f t="shared" si="501"/>
        <v>0</v>
      </c>
      <c r="AU375" t="b">
        <f t="shared" si="502"/>
        <v>0</v>
      </c>
      <c r="AV375" t="b">
        <f t="shared" si="503"/>
        <v>0</v>
      </c>
      <c r="AW375" t="b">
        <f t="shared" si="504"/>
        <v>0</v>
      </c>
      <c r="AX375" t="b">
        <f t="shared" si="505"/>
        <v>0</v>
      </c>
      <c r="AY375" t="b">
        <f t="shared" si="506"/>
        <v>0</v>
      </c>
      <c r="AZ375" t="b">
        <f t="shared" si="507"/>
        <v>0</v>
      </c>
      <c r="BA375" t="b">
        <f t="shared" si="508"/>
        <v>0</v>
      </c>
      <c r="BB375" t="b">
        <f t="shared" si="509"/>
        <v>0</v>
      </c>
      <c r="BC375" t="b">
        <f t="shared" si="510"/>
        <v>0</v>
      </c>
      <c r="BD375" t="b">
        <f t="shared" si="511"/>
        <v>0</v>
      </c>
      <c r="BE375" t="b">
        <f t="shared" si="512"/>
        <v>0</v>
      </c>
      <c r="BF375" t="b">
        <f t="shared" si="513"/>
        <v>0</v>
      </c>
      <c r="BG375" t="b">
        <f t="shared" si="514"/>
        <v>0</v>
      </c>
      <c r="BH375" t="b">
        <f t="shared" si="515"/>
        <v>0</v>
      </c>
      <c r="BI375" t="b">
        <f t="shared" si="516"/>
        <v>0</v>
      </c>
      <c r="BJ375" t="b">
        <f t="shared" si="517"/>
        <v>0</v>
      </c>
      <c r="BK375" t="b">
        <f t="shared" si="518"/>
        <v>0</v>
      </c>
      <c r="BL375" t="b">
        <f t="shared" si="519"/>
        <v>0</v>
      </c>
      <c r="BM375" t="b">
        <f t="shared" si="520"/>
        <v>0</v>
      </c>
      <c r="BN375" t="b">
        <f t="shared" si="521"/>
        <v>0</v>
      </c>
      <c r="BO375" t="b">
        <f t="shared" si="522"/>
        <v>0</v>
      </c>
      <c r="BP375" t="b">
        <f t="shared" si="523"/>
        <v>0</v>
      </c>
      <c r="BQ375" t="b">
        <f t="shared" si="524"/>
        <v>0</v>
      </c>
      <c r="BR375" t="b">
        <f t="shared" si="525"/>
        <v>0</v>
      </c>
      <c r="BS375" t="b">
        <f t="shared" si="526"/>
        <v>0</v>
      </c>
      <c r="BT375" t="b">
        <f t="shared" si="527"/>
        <v>0</v>
      </c>
      <c r="BU375" t="b">
        <f t="shared" si="528"/>
        <v>0</v>
      </c>
      <c r="BV375" t="b">
        <f t="shared" si="529"/>
        <v>0</v>
      </c>
      <c r="BW375" t="b">
        <f t="shared" si="530"/>
        <v>0</v>
      </c>
      <c r="BX375" t="b">
        <f t="shared" si="531"/>
        <v>0</v>
      </c>
      <c r="BY375" t="b">
        <f t="shared" si="532"/>
        <v>0</v>
      </c>
      <c r="BZ375" t="b">
        <f t="shared" si="533"/>
        <v>0</v>
      </c>
      <c r="CA375" t="b">
        <f t="shared" si="534"/>
        <v>0</v>
      </c>
      <c r="CB375" t="b">
        <f t="shared" si="535"/>
        <v>0</v>
      </c>
      <c r="CC375" t="b">
        <f t="shared" si="536"/>
        <v>0</v>
      </c>
      <c r="CD375" t="b">
        <f t="shared" si="537"/>
        <v>0</v>
      </c>
      <c r="CE375" t="b">
        <f t="shared" si="538"/>
        <v>0</v>
      </c>
      <c r="CF375" t="b">
        <f t="shared" si="539"/>
        <v>0</v>
      </c>
      <c r="CG375" t="b">
        <f t="shared" si="540"/>
        <v>0</v>
      </c>
      <c r="CH375" t="b">
        <f t="shared" si="541"/>
        <v>0</v>
      </c>
      <c r="CI375" t="b">
        <f t="shared" si="542"/>
        <v>0</v>
      </c>
      <c r="CJ375" t="b">
        <f t="shared" si="543"/>
        <v>1</v>
      </c>
      <c r="CK375" t="b">
        <f t="shared" si="544"/>
        <v>0</v>
      </c>
      <c r="CL375" t="b">
        <f t="shared" si="545"/>
        <v>0</v>
      </c>
      <c r="CM375" t="b">
        <f t="shared" si="546"/>
        <v>0</v>
      </c>
      <c r="CN375" t="b">
        <f t="shared" si="547"/>
        <v>0</v>
      </c>
      <c r="CO375" t="b">
        <f t="shared" si="548"/>
        <v>0</v>
      </c>
      <c r="CP375" t="b">
        <f t="shared" si="549"/>
        <v>0</v>
      </c>
      <c r="CQ375" t="b">
        <f t="shared" si="550"/>
        <v>0</v>
      </c>
      <c r="CR375" t="b">
        <f t="shared" si="551"/>
        <v>0</v>
      </c>
      <c r="CS375" t="b">
        <f t="shared" si="552"/>
        <v>0</v>
      </c>
      <c r="CT375" t="b">
        <f t="shared" si="553"/>
        <v>0</v>
      </c>
      <c r="CU375" t="b">
        <f t="shared" si="554"/>
        <v>0</v>
      </c>
      <c r="CV375" t="b">
        <f t="shared" si="555"/>
        <v>0</v>
      </c>
      <c r="CW375" t="b">
        <f t="shared" si="556"/>
        <v>0</v>
      </c>
      <c r="CX375" t="b">
        <f t="shared" si="557"/>
        <v>0</v>
      </c>
      <c r="CY375" t="b">
        <f t="shared" si="558"/>
        <v>0</v>
      </c>
      <c r="CZ375" t="b">
        <f t="shared" si="559"/>
        <v>0</v>
      </c>
      <c r="DA375" t="b">
        <f t="shared" si="560"/>
        <v>0</v>
      </c>
      <c r="DB375" t="b">
        <f t="shared" si="561"/>
        <v>0</v>
      </c>
      <c r="DC375" t="b">
        <f t="shared" si="562"/>
        <v>0</v>
      </c>
      <c r="DD375" t="b">
        <f t="shared" si="563"/>
        <v>0</v>
      </c>
    </row>
    <row r="376" spans="1:108">
      <c r="A376" s="4" t="s">
        <v>1804</v>
      </c>
      <c r="B376" t="s">
        <v>1795</v>
      </c>
      <c r="C376" t="s">
        <v>1795</v>
      </c>
      <c r="D376" s="4"/>
      <c r="E376" s="4" t="s">
        <v>1082</v>
      </c>
      <c r="F376" t="s">
        <v>1041</v>
      </c>
      <c r="G376" t="s">
        <v>970</v>
      </c>
      <c r="H376" t="s">
        <v>7428</v>
      </c>
      <c r="I376" t="s">
        <v>7418</v>
      </c>
      <c r="J376" s="4" t="s">
        <v>119</v>
      </c>
      <c r="K376" s="4" t="s">
        <v>109</v>
      </c>
      <c r="L376" s="4" t="s">
        <v>6683</v>
      </c>
      <c r="M376" t="s">
        <v>6079</v>
      </c>
      <c r="N376" s="4" t="s">
        <v>1805</v>
      </c>
      <c r="O376" s="4" t="b">
        <f t="shared" si="470"/>
        <v>1</v>
      </c>
      <c r="P376" s="4" t="b">
        <f t="shared" si="471"/>
        <v>1</v>
      </c>
      <c r="Q376" s="4" t="b">
        <f t="shared" si="472"/>
        <v>1</v>
      </c>
      <c r="R376" s="4" t="b">
        <f t="shared" si="473"/>
        <v>1</v>
      </c>
      <c r="S376" s="4" t="b">
        <f t="shared" si="474"/>
        <v>1</v>
      </c>
      <c r="T376" s="4" t="b">
        <f t="shared" si="475"/>
        <v>1</v>
      </c>
      <c r="U376" s="4" t="b">
        <f t="shared" si="476"/>
        <v>1</v>
      </c>
      <c r="V376" s="4" t="b">
        <f t="shared" si="477"/>
        <v>1</v>
      </c>
      <c r="W376" s="4" t="b">
        <f t="shared" si="478"/>
        <v>0</v>
      </c>
      <c r="X376" s="4" t="b">
        <f t="shared" si="479"/>
        <v>0</v>
      </c>
      <c r="Y376" s="4" t="b">
        <f t="shared" si="480"/>
        <v>1</v>
      </c>
      <c r="Z376" s="4" t="b">
        <f t="shared" si="481"/>
        <v>0</v>
      </c>
      <c r="AA376" s="4" t="b">
        <f t="shared" si="482"/>
        <v>1</v>
      </c>
      <c r="AB376" s="4" t="b">
        <f t="shared" si="483"/>
        <v>1</v>
      </c>
      <c r="AC376" s="4" t="b">
        <f t="shared" si="484"/>
        <v>0</v>
      </c>
      <c r="AD376" s="4" t="b">
        <f t="shared" si="485"/>
        <v>1</v>
      </c>
      <c r="AE376" s="4" t="b">
        <f t="shared" si="486"/>
        <v>0</v>
      </c>
      <c r="AF376" s="4" t="b">
        <f t="shared" si="487"/>
        <v>0</v>
      </c>
      <c r="AG376" s="4" t="b">
        <f t="shared" si="488"/>
        <v>0</v>
      </c>
      <c r="AH376" s="4" t="b">
        <f t="shared" si="489"/>
        <v>1</v>
      </c>
      <c r="AI376" s="4" t="b">
        <f t="shared" si="490"/>
        <v>1</v>
      </c>
      <c r="AJ376" s="4" t="b">
        <f t="shared" si="491"/>
        <v>0</v>
      </c>
      <c r="AK376" s="4" t="b">
        <f t="shared" si="492"/>
        <v>0</v>
      </c>
      <c r="AL376" s="4" t="b">
        <f t="shared" si="493"/>
        <v>0</v>
      </c>
      <c r="AM376" s="4" t="b">
        <f t="shared" si="494"/>
        <v>1</v>
      </c>
      <c r="AN376" s="4" t="b">
        <f t="shared" si="495"/>
        <v>0</v>
      </c>
      <c r="AO376" s="4" t="b">
        <f t="shared" si="496"/>
        <v>0</v>
      </c>
      <c r="AP376" s="4" t="b">
        <f t="shared" si="497"/>
        <v>0</v>
      </c>
      <c r="AQ376" s="4" t="b">
        <f t="shared" si="498"/>
        <v>1</v>
      </c>
      <c r="AR376" s="4" t="b">
        <f t="shared" si="499"/>
        <v>0</v>
      </c>
      <c r="AS376" s="4" t="b">
        <f t="shared" si="500"/>
        <v>0</v>
      </c>
      <c r="AT376" s="4" t="b">
        <f t="shared" si="501"/>
        <v>0</v>
      </c>
      <c r="AU376" s="4" t="b">
        <f t="shared" si="502"/>
        <v>0</v>
      </c>
      <c r="AV376" s="4" t="b">
        <f t="shared" si="503"/>
        <v>1</v>
      </c>
      <c r="AW376" s="4" t="b">
        <f t="shared" si="504"/>
        <v>1</v>
      </c>
      <c r="AX376" s="4" t="b">
        <f t="shared" si="505"/>
        <v>0</v>
      </c>
      <c r="AY376" s="4" t="b">
        <f t="shared" si="506"/>
        <v>0</v>
      </c>
      <c r="AZ376" s="4" t="b">
        <f t="shared" si="507"/>
        <v>0</v>
      </c>
      <c r="BA376" s="4" t="b">
        <f t="shared" si="508"/>
        <v>0</v>
      </c>
      <c r="BB376" s="4" t="b">
        <f t="shared" si="509"/>
        <v>1</v>
      </c>
      <c r="BC376" s="4" t="b">
        <f t="shared" si="510"/>
        <v>1</v>
      </c>
      <c r="BD376" s="4" t="b">
        <f t="shared" si="511"/>
        <v>0</v>
      </c>
      <c r="BE376" s="4" t="b">
        <f t="shared" si="512"/>
        <v>0</v>
      </c>
      <c r="BF376" s="4" t="b">
        <f t="shared" si="513"/>
        <v>0</v>
      </c>
      <c r="BG376" s="4" t="b">
        <f t="shared" si="514"/>
        <v>1</v>
      </c>
      <c r="BH376" s="4" t="b">
        <f t="shared" si="515"/>
        <v>0</v>
      </c>
      <c r="BI376" s="4" t="b">
        <f t="shared" si="516"/>
        <v>0</v>
      </c>
      <c r="BJ376" s="4" t="b">
        <f t="shared" si="517"/>
        <v>0</v>
      </c>
      <c r="BK376" s="4" t="b">
        <f t="shared" si="518"/>
        <v>0</v>
      </c>
      <c r="BL376" s="4" t="b">
        <f t="shared" si="519"/>
        <v>0</v>
      </c>
      <c r="BM376" s="4" t="b">
        <f t="shared" si="520"/>
        <v>0</v>
      </c>
      <c r="BN376" s="4" t="b">
        <f t="shared" si="521"/>
        <v>0</v>
      </c>
      <c r="BO376" s="4" t="b">
        <f t="shared" si="522"/>
        <v>0</v>
      </c>
      <c r="BP376" s="4" t="b">
        <f t="shared" si="523"/>
        <v>1</v>
      </c>
      <c r="BQ376" s="4" t="b">
        <f t="shared" si="524"/>
        <v>0</v>
      </c>
      <c r="BR376" s="4" t="b">
        <f t="shared" si="525"/>
        <v>0</v>
      </c>
      <c r="BS376" s="4" t="b">
        <f t="shared" si="526"/>
        <v>1</v>
      </c>
      <c r="BT376" s="4" t="b">
        <f t="shared" si="527"/>
        <v>0</v>
      </c>
      <c r="BU376" s="4" t="b">
        <f t="shared" si="528"/>
        <v>1</v>
      </c>
      <c r="BV376" s="4" t="b">
        <f t="shared" si="529"/>
        <v>0</v>
      </c>
      <c r="BW376" s="4" t="b">
        <f t="shared" si="530"/>
        <v>0</v>
      </c>
      <c r="BX376" s="4" t="b">
        <f t="shared" si="531"/>
        <v>1</v>
      </c>
      <c r="BY376" s="4" t="b">
        <f t="shared" si="532"/>
        <v>0</v>
      </c>
      <c r="BZ376" s="4" t="b">
        <f t="shared" si="533"/>
        <v>0</v>
      </c>
      <c r="CA376" s="4" t="b">
        <f t="shared" si="534"/>
        <v>0</v>
      </c>
      <c r="CB376" s="4" t="b">
        <f t="shared" si="535"/>
        <v>1</v>
      </c>
      <c r="CC376" s="4" t="b">
        <f t="shared" si="536"/>
        <v>1</v>
      </c>
      <c r="CD376" s="4" t="b">
        <f t="shared" si="537"/>
        <v>0</v>
      </c>
      <c r="CE376" s="4" t="b">
        <f t="shared" si="538"/>
        <v>0</v>
      </c>
      <c r="CF376" s="4" t="b">
        <f t="shared" si="539"/>
        <v>0</v>
      </c>
      <c r="CG376" s="4" t="b">
        <f t="shared" si="540"/>
        <v>1</v>
      </c>
      <c r="CH376" s="4" t="b">
        <f t="shared" si="541"/>
        <v>1</v>
      </c>
      <c r="CI376" s="4" t="b">
        <f t="shared" si="542"/>
        <v>0</v>
      </c>
      <c r="CJ376" s="4" t="b">
        <f t="shared" si="543"/>
        <v>0</v>
      </c>
      <c r="CK376" s="4" t="b">
        <f t="shared" si="544"/>
        <v>0</v>
      </c>
      <c r="CL376" s="4" t="b">
        <f t="shared" si="545"/>
        <v>0</v>
      </c>
      <c r="CM376" s="4" t="b">
        <f t="shared" si="546"/>
        <v>0</v>
      </c>
      <c r="CN376" s="4" t="b">
        <f t="shared" si="547"/>
        <v>0</v>
      </c>
      <c r="CO376" s="4" t="b">
        <f t="shared" si="548"/>
        <v>0</v>
      </c>
      <c r="CP376" s="4" t="b">
        <f t="shared" si="549"/>
        <v>0</v>
      </c>
      <c r="CQ376" s="4" t="b">
        <f t="shared" si="550"/>
        <v>0</v>
      </c>
      <c r="CR376" s="4" t="b">
        <f t="shared" si="551"/>
        <v>0</v>
      </c>
      <c r="CS376" s="4" t="b">
        <f t="shared" si="552"/>
        <v>0</v>
      </c>
      <c r="CT376" s="4" t="b">
        <f t="shared" si="553"/>
        <v>0</v>
      </c>
      <c r="CU376" s="4" t="b">
        <f t="shared" si="554"/>
        <v>0</v>
      </c>
      <c r="CV376" s="4" t="b">
        <f t="shared" si="555"/>
        <v>0</v>
      </c>
      <c r="CW376" s="4" t="b">
        <f t="shared" si="556"/>
        <v>0</v>
      </c>
      <c r="CX376" s="4" t="b">
        <f t="shared" si="557"/>
        <v>0</v>
      </c>
      <c r="CY376" s="4" t="b">
        <f t="shared" si="558"/>
        <v>0</v>
      </c>
      <c r="CZ376" s="4" t="b">
        <f t="shared" si="559"/>
        <v>1</v>
      </c>
      <c r="DA376" s="4" t="b">
        <f t="shared" si="560"/>
        <v>0</v>
      </c>
      <c r="DB376" s="4" t="b">
        <f t="shared" si="561"/>
        <v>0</v>
      </c>
      <c r="DC376" s="4" t="b">
        <f t="shared" si="562"/>
        <v>0</v>
      </c>
      <c r="DD376" s="4" t="b">
        <f t="shared" si="563"/>
        <v>0</v>
      </c>
    </row>
    <row r="377" spans="1:108">
      <c r="A377" s="4" t="s">
        <v>1806</v>
      </c>
      <c r="B377" t="s">
        <v>1795</v>
      </c>
      <c r="C377" t="s">
        <v>1795</v>
      </c>
      <c r="D377" s="4"/>
      <c r="E377" s="4" t="s">
        <v>1082</v>
      </c>
      <c r="F377" t="s">
        <v>1041</v>
      </c>
      <c r="G377" t="s">
        <v>970</v>
      </c>
      <c r="H377" t="s">
        <v>7428</v>
      </c>
      <c r="I377" t="s">
        <v>7418</v>
      </c>
      <c r="J377" s="4" t="s">
        <v>119</v>
      </c>
      <c r="K377" s="4" t="s">
        <v>109</v>
      </c>
      <c r="L377" s="4" t="s">
        <v>6684</v>
      </c>
      <c r="M377" t="s">
        <v>6079</v>
      </c>
      <c r="N377" s="4" t="s">
        <v>1807</v>
      </c>
      <c r="O377" s="4" t="b">
        <f t="shared" si="470"/>
        <v>1</v>
      </c>
      <c r="P377" s="4" t="b">
        <f t="shared" si="471"/>
        <v>1</v>
      </c>
      <c r="Q377" s="4" t="b">
        <f t="shared" si="472"/>
        <v>1</v>
      </c>
      <c r="R377" s="4" t="b">
        <f t="shared" si="473"/>
        <v>1</v>
      </c>
      <c r="S377" s="4" t="b">
        <f t="shared" si="474"/>
        <v>1</v>
      </c>
      <c r="T377" s="4" t="b">
        <f t="shared" si="475"/>
        <v>1</v>
      </c>
      <c r="U377" s="4" t="b">
        <f t="shared" si="476"/>
        <v>1</v>
      </c>
      <c r="V377" s="4" t="b">
        <f t="shared" si="477"/>
        <v>1</v>
      </c>
      <c r="W377" s="4" t="b">
        <f t="shared" si="478"/>
        <v>1</v>
      </c>
      <c r="X377" s="4" t="b">
        <f t="shared" si="479"/>
        <v>1</v>
      </c>
      <c r="Y377" s="4" t="b">
        <f t="shared" si="480"/>
        <v>1</v>
      </c>
      <c r="Z377" s="4" t="b">
        <f t="shared" si="481"/>
        <v>0</v>
      </c>
      <c r="AA377" s="4" t="b">
        <f t="shared" si="482"/>
        <v>1</v>
      </c>
      <c r="AB377" s="4" t="b">
        <f t="shared" si="483"/>
        <v>0</v>
      </c>
      <c r="AC377" s="4" t="b">
        <f t="shared" si="484"/>
        <v>0</v>
      </c>
      <c r="AD377" s="4" t="b">
        <f t="shared" si="485"/>
        <v>0</v>
      </c>
      <c r="AE377" s="4" t="b">
        <f t="shared" si="486"/>
        <v>0</v>
      </c>
      <c r="AF377" s="4" t="b">
        <f t="shared" si="487"/>
        <v>0</v>
      </c>
      <c r="AG377" s="4" t="b">
        <f t="shared" si="488"/>
        <v>0</v>
      </c>
      <c r="AH377" s="4" t="b">
        <f t="shared" si="489"/>
        <v>1</v>
      </c>
      <c r="AI377" s="4" t="b">
        <f t="shared" si="490"/>
        <v>1</v>
      </c>
      <c r="AJ377" s="4" t="b">
        <f t="shared" si="491"/>
        <v>0</v>
      </c>
      <c r="AK377" s="4" t="b">
        <f t="shared" si="492"/>
        <v>0</v>
      </c>
      <c r="AL377" s="4" t="b">
        <f t="shared" si="493"/>
        <v>0</v>
      </c>
      <c r="AM377" s="4" t="b">
        <f t="shared" si="494"/>
        <v>1</v>
      </c>
      <c r="AN377" s="4" t="b">
        <f t="shared" si="495"/>
        <v>0</v>
      </c>
      <c r="AO377" s="4" t="b">
        <f t="shared" si="496"/>
        <v>0</v>
      </c>
      <c r="AP377" s="4" t="b">
        <f t="shared" si="497"/>
        <v>0</v>
      </c>
      <c r="AQ377" s="4" t="b">
        <f t="shared" si="498"/>
        <v>1</v>
      </c>
      <c r="AR377" s="4" t="b">
        <f t="shared" si="499"/>
        <v>0</v>
      </c>
      <c r="AS377" s="4" t="b">
        <f t="shared" si="500"/>
        <v>0</v>
      </c>
      <c r="AT377" s="4" t="b">
        <f t="shared" si="501"/>
        <v>1</v>
      </c>
      <c r="AU377" s="4" t="b">
        <f t="shared" si="502"/>
        <v>1</v>
      </c>
      <c r="AV377" s="4" t="b">
        <f t="shared" si="503"/>
        <v>1</v>
      </c>
      <c r="AW377" s="4" t="b">
        <f t="shared" si="504"/>
        <v>0</v>
      </c>
      <c r="AX377" s="4" t="b">
        <f t="shared" si="505"/>
        <v>0</v>
      </c>
      <c r="AY377" s="4" t="b">
        <f t="shared" si="506"/>
        <v>1</v>
      </c>
      <c r="AZ377" s="4" t="b">
        <f t="shared" si="507"/>
        <v>0</v>
      </c>
      <c r="BA377" s="4" t="b">
        <f t="shared" si="508"/>
        <v>1</v>
      </c>
      <c r="BB377" s="4" t="b">
        <f t="shared" si="509"/>
        <v>1</v>
      </c>
      <c r="BC377" s="4" t="b">
        <f t="shared" si="510"/>
        <v>0</v>
      </c>
      <c r="BD377" s="4" t="b">
        <f t="shared" si="511"/>
        <v>0</v>
      </c>
      <c r="BE377" s="4" t="b">
        <f t="shared" si="512"/>
        <v>0</v>
      </c>
      <c r="BF377" s="4" t="b">
        <f t="shared" si="513"/>
        <v>1</v>
      </c>
      <c r="BG377" s="4" t="b">
        <f t="shared" si="514"/>
        <v>1</v>
      </c>
      <c r="BH377" s="4" t="b">
        <f t="shared" si="515"/>
        <v>0</v>
      </c>
      <c r="BI377" s="4" t="b">
        <f t="shared" si="516"/>
        <v>0</v>
      </c>
      <c r="BJ377" s="4" t="b">
        <f t="shared" si="517"/>
        <v>0</v>
      </c>
      <c r="BK377" s="4" t="b">
        <f t="shared" si="518"/>
        <v>0</v>
      </c>
      <c r="BL377" s="4" t="b">
        <f t="shared" si="519"/>
        <v>0</v>
      </c>
      <c r="BM377" s="4" t="b">
        <f t="shared" si="520"/>
        <v>0</v>
      </c>
      <c r="BN377" s="4" t="b">
        <f t="shared" si="521"/>
        <v>0</v>
      </c>
      <c r="BO377" s="4" t="b">
        <f t="shared" si="522"/>
        <v>1</v>
      </c>
      <c r="BP377" s="4" t="b">
        <f t="shared" si="523"/>
        <v>1</v>
      </c>
      <c r="BQ377" s="4" t="b">
        <f t="shared" si="524"/>
        <v>1</v>
      </c>
      <c r="BR377" s="4" t="b">
        <f t="shared" si="525"/>
        <v>0</v>
      </c>
      <c r="BS377" s="4" t="b">
        <f t="shared" si="526"/>
        <v>1</v>
      </c>
      <c r="BT377" s="4" t="b">
        <f t="shared" si="527"/>
        <v>0</v>
      </c>
      <c r="BU377" s="4" t="b">
        <f t="shared" si="528"/>
        <v>1</v>
      </c>
      <c r="BV377" s="4" t="b">
        <f t="shared" si="529"/>
        <v>1</v>
      </c>
      <c r="BW377" s="4" t="b">
        <f t="shared" si="530"/>
        <v>0</v>
      </c>
      <c r="BX377" s="4" t="b">
        <f t="shared" si="531"/>
        <v>0</v>
      </c>
      <c r="BY377" s="4" t="b">
        <f t="shared" si="532"/>
        <v>0</v>
      </c>
      <c r="BZ377" s="4" t="b">
        <f t="shared" si="533"/>
        <v>0</v>
      </c>
      <c r="CA377" s="4" t="b">
        <f t="shared" si="534"/>
        <v>1</v>
      </c>
      <c r="CB377" s="4" t="b">
        <f t="shared" si="535"/>
        <v>1</v>
      </c>
      <c r="CC377" s="4" t="b">
        <f t="shared" si="536"/>
        <v>0</v>
      </c>
      <c r="CD377" s="4" t="b">
        <f t="shared" si="537"/>
        <v>0</v>
      </c>
      <c r="CE377" s="4" t="b">
        <f t="shared" si="538"/>
        <v>1</v>
      </c>
      <c r="CF377" s="4" t="b">
        <f t="shared" si="539"/>
        <v>1</v>
      </c>
      <c r="CG377" s="4" t="b">
        <f t="shared" si="540"/>
        <v>0</v>
      </c>
      <c r="CH377" s="4" t="b">
        <f t="shared" si="541"/>
        <v>0</v>
      </c>
      <c r="CI377" s="4" t="b">
        <f t="shared" si="542"/>
        <v>0</v>
      </c>
      <c r="CJ377" s="4" t="b">
        <f t="shared" si="543"/>
        <v>1</v>
      </c>
      <c r="CK377" s="4" t="b">
        <f t="shared" si="544"/>
        <v>1</v>
      </c>
      <c r="CL377" s="4" t="b">
        <f t="shared" si="545"/>
        <v>0</v>
      </c>
      <c r="CM377" s="4" t="b">
        <f t="shared" si="546"/>
        <v>0</v>
      </c>
      <c r="CN377" s="4" t="b">
        <f t="shared" si="547"/>
        <v>0</v>
      </c>
      <c r="CO377" s="4" t="b">
        <f t="shared" si="548"/>
        <v>1</v>
      </c>
      <c r="CP377" s="4" t="b">
        <f t="shared" si="549"/>
        <v>0</v>
      </c>
      <c r="CQ377" s="4" t="b">
        <f t="shared" si="550"/>
        <v>0</v>
      </c>
      <c r="CR377" s="4" t="b">
        <f t="shared" si="551"/>
        <v>0</v>
      </c>
      <c r="CS377" s="4" t="b">
        <f t="shared" si="552"/>
        <v>0</v>
      </c>
      <c r="CT377" s="4" t="b">
        <f t="shared" si="553"/>
        <v>0</v>
      </c>
      <c r="CU377" s="4" t="b">
        <f t="shared" si="554"/>
        <v>0</v>
      </c>
      <c r="CV377" s="4" t="b">
        <f t="shared" si="555"/>
        <v>0</v>
      </c>
      <c r="CW377" s="4" t="b">
        <f t="shared" si="556"/>
        <v>1</v>
      </c>
      <c r="CX377" s="4" t="b">
        <f t="shared" si="557"/>
        <v>0</v>
      </c>
      <c r="CY377" s="4" t="b">
        <f t="shared" si="558"/>
        <v>0</v>
      </c>
      <c r="CZ377" s="4" t="b">
        <f t="shared" si="559"/>
        <v>0</v>
      </c>
      <c r="DA377" s="4" t="b">
        <f t="shared" si="560"/>
        <v>0</v>
      </c>
      <c r="DB377" s="4" t="b">
        <f t="shared" si="561"/>
        <v>0</v>
      </c>
      <c r="DC377" s="4" t="b">
        <f t="shared" si="562"/>
        <v>0</v>
      </c>
      <c r="DD377" s="4" t="b">
        <f t="shared" si="563"/>
        <v>0</v>
      </c>
    </row>
    <row r="378" spans="1:108">
      <c r="A378" t="s">
        <v>1808</v>
      </c>
      <c r="B378" t="s">
        <v>1795</v>
      </c>
      <c r="C378" t="s">
        <v>1795</v>
      </c>
      <c r="E378" t="s">
        <v>1082</v>
      </c>
      <c r="F378" t="s">
        <v>1041</v>
      </c>
      <c r="G378" t="s">
        <v>970</v>
      </c>
      <c r="H378" t="s">
        <v>7428</v>
      </c>
      <c r="I378" t="s">
        <v>7418</v>
      </c>
      <c r="J378" t="s">
        <v>1248</v>
      </c>
      <c r="K378" t="s">
        <v>109</v>
      </c>
      <c r="L378" t="s">
        <v>6685</v>
      </c>
      <c r="M378" t="s">
        <v>6079</v>
      </c>
      <c r="N378" t="s">
        <v>1809</v>
      </c>
      <c r="O378" t="b">
        <f t="shared" si="470"/>
        <v>0</v>
      </c>
      <c r="P378" t="b">
        <f t="shared" si="471"/>
        <v>0</v>
      </c>
      <c r="Q378" t="b">
        <f t="shared" si="472"/>
        <v>0</v>
      </c>
      <c r="R378" t="b">
        <f t="shared" si="473"/>
        <v>1</v>
      </c>
      <c r="S378" t="b">
        <f t="shared" si="474"/>
        <v>0</v>
      </c>
      <c r="T378" t="b">
        <f t="shared" si="475"/>
        <v>0</v>
      </c>
      <c r="U378" t="b">
        <f t="shared" si="476"/>
        <v>0</v>
      </c>
      <c r="V378" t="b">
        <f t="shared" si="477"/>
        <v>1</v>
      </c>
      <c r="W378" t="b">
        <f t="shared" si="478"/>
        <v>0</v>
      </c>
      <c r="X378" t="b">
        <f t="shared" si="479"/>
        <v>1</v>
      </c>
      <c r="Y378" t="b">
        <f t="shared" si="480"/>
        <v>0</v>
      </c>
      <c r="Z378" t="b">
        <f t="shared" si="481"/>
        <v>0</v>
      </c>
      <c r="AA378" t="b">
        <f t="shared" si="482"/>
        <v>1</v>
      </c>
      <c r="AB378" t="b">
        <f t="shared" si="483"/>
        <v>0</v>
      </c>
      <c r="AC378" t="b">
        <f t="shared" si="484"/>
        <v>0</v>
      </c>
      <c r="AD378" t="b">
        <f t="shared" si="485"/>
        <v>0</v>
      </c>
      <c r="AE378" t="b">
        <f t="shared" si="486"/>
        <v>0</v>
      </c>
      <c r="AF378" t="b">
        <f t="shared" si="487"/>
        <v>0</v>
      </c>
      <c r="AG378" t="b">
        <f t="shared" si="488"/>
        <v>0</v>
      </c>
      <c r="AH378" t="b">
        <f t="shared" si="489"/>
        <v>0</v>
      </c>
      <c r="AI378" t="b">
        <f t="shared" si="490"/>
        <v>0</v>
      </c>
      <c r="AJ378" t="b">
        <f t="shared" si="491"/>
        <v>0</v>
      </c>
      <c r="AK378" t="b">
        <f t="shared" si="492"/>
        <v>0</v>
      </c>
      <c r="AL378" t="b">
        <f t="shared" si="493"/>
        <v>0</v>
      </c>
      <c r="AM378" t="b">
        <f t="shared" si="494"/>
        <v>0</v>
      </c>
      <c r="AN378" t="b">
        <f t="shared" si="495"/>
        <v>0</v>
      </c>
      <c r="AO378" t="b">
        <f t="shared" si="496"/>
        <v>0</v>
      </c>
      <c r="AP378" t="b">
        <f t="shared" si="497"/>
        <v>0</v>
      </c>
      <c r="AQ378" t="b">
        <f t="shared" si="498"/>
        <v>0</v>
      </c>
      <c r="AR378" t="b">
        <f t="shared" si="499"/>
        <v>0</v>
      </c>
      <c r="AS378" t="b">
        <f t="shared" si="500"/>
        <v>0</v>
      </c>
      <c r="AT378" t="b">
        <f t="shared" si="501"/>
        <v>0</v>
      </c>
      <c r="AU378" t="b">
        <f t="shared" si="502"/>
        <v>0</v>
      </c>
      <c r="AV378" t="b">
        <f t="shared" si="503"/>
        <v>0</v>
      </c>
      <c r="AW378" t="b">
        <f t="shared" si="504"/>
        <v>0</v>
      </c>
      <c r="AX378" t="b">
        <f t="shared" si="505"/>
        <v>0</v>
      </c>
      <c r="AY378" t="b">
        <f t="shared" si="506"/>
        <v>0</v>
      </c>
      <c r="AZ378" t="b">
        <f t="shared" si="507"/>
        <v>0</v>
      </c>
      <c r="BA378" t="b">
        <f t="shared" si="508"/>
        <v>0</v>
      </c>
      <c r="BB378" t="b">
        <f t="shared" si="509"/>
        <v>0</v>
      </c>
      <c r="BC378" t="b">
        <f t="shared" si="510"/>
        <v>1</v>
      </c>
      <c r="BD378" t="b">
        <f t="shared" si="511"/>
        <v>0</v>
      </c>
      <c r="BE378" t="b">
        <f t="shared" si="512"/>
        <v>0</v>
      </c>
      <c r="BF378" t="b">
        <f t="shared" si="513"/>
        <v>1</v>
      </c>
      <c r="BG378" t="b">
        <f t="shared" si="514"/>
        <v>0</v>
      </c>
      <c r="BH378" t="b">
        <f t="shared" si="515"/>
        <v>0</v>
      </c>
      <c r="BI378" t="b">
        <f t="shared" si="516"/>
        <v>0</v>
      </c>
      <c r="BJ378" t="b">
        <f t="shared" si="517"/>
        <v>0</v>
      </c>
      <c r="BK378" t="b">
        <f t="shared" si="518"/>
        <v>0</v>
      </c>
      <c r="BL378" t="b">
        <f t="shared" si="519"/>
        <v>0</v>
      </c>
      <c r="BM378" t="b">
        <f t="shared" si="520"/>
        <v>0</v>
      </c>
      <c r="BN378" t="b">
        <f t="shared" si="521"/>
        <v>0</v>
      </c>
      <c r="BO378" t="b">
        <f t="shared" si="522"/>
        <v>0</v>
      </c>
      <c r="BP378" t="b">
        <f t="shared" si="523"/>
        <v>0</v>
      </c>
      <c r="BQ378" t="b">
        <f t="shared" si="524"/>
        <v>0</v>
      </c>
      <c r="BR378" t="b">
        <f t="shared" si="525"/>
        <v>0</v>
      </c>
      <c r="BS378" t="b">
        <f t="shared" si="526"/>
        <v>0</v>
      </c>
      <c r="BT378" t="b">
        <f t="shared" si="527"/>
        <v>0</v>
      </c>
      <c r="BU378" t="b">
        <f t="shared" si="528"/>
        <v>0</v>
      </c>
      <c r="BV378" t="b">
        <f t="shared" si="529"/>
        <v>0</v>
      </c>
      <c r="BW378" t="b">
        <f t="shared" si="530"/>
        <v>0</v>
      </c>
      <c r="BX378" t="b">
        <f t="shared" si="531"/>
        <v>0</v>
      </c>
      <c r="BY378" t="b">
        <f t="shared" si="532"/>
        <v>0</v>
      </c>
      <c r="BZ378" t="b">
        <f t="shared" si="533"/>
        <v>0</v>
      </c>
      <c r="CA378" t="b">
        <f t="shared" si="534"/>
        <v>0</v>
      </c>
      <c r="CB378" t="b">
        <f t="shared" si="535"/>
        <v>0</v>
      </c>
      <c r="CC378" t="b">
        <f t="shared" si="536"/>
        <v>0</v>
      </c>
      <c r="CD378" t="b">
        <f t="shared" si="537"/>
        <v>0</v>
      </c>
      <c r="CE378" t="b">
        <f t="shared" si="538"/>
        <v>0</v>
      </c>
      <c r="CF378" t="b">
        <f t="shared" si="539"/>
        <v>0</v>
      </c>
      <c r="CG378" t="b">
        <f t="shared" si="540"/>
        <v>0</v>
      </c>
      <c r="CH378" t="b">
        <f t="shared" si="541"/>
        <v>0</v>
      </c>
      <c r="CI378" t="b">
        <f t="shared" si="542"/>
        <v>0</v>
      </c>
      <c r="CJ378" t="b">
        <f t="shared" si="543"/>
        <v>0</v>
      </c>
      <c r="CK378" t="b">
        <f t="shared" si="544"/>
        <v>0</v>
      </c>
      <c r="CL378" t="b">
        <f t="shared" si="545"/>
        <v>0</v>
      </c>
      <c r="CM378" t="b">
        <f t="shared" si="546"/>
        <v>0</v>
      </c>
      <c r="CN378" t="b">
        <f t="shared" si="547"/>
        <v>0</v>
      </c>
      <c r="CO378" t="b">
        <f t="shared" si="548"/>
        <v>0</v>
      </c>
      <c r="CP378" t="b">
        <f t="shared" si="549"/>
        <v>0</v>
      </c>
      <c r="CQ378" t="b">
        <f t="shared" si="550"/>
        <v>0</v>
      </c>
      <c r="CR378" t="b">
        <f t="shared" si="551"/>
        <v>0</v>
      </c>
      <c r="CS378" t="b">
        <f t="shared" si="552"/>
        <v>0</v>
      </c>
      <c r="CT378" t="b">
        <f t="shared" si="553"/>
        <v>0</v>
      </c>
      <c r="CU378" t="b">
        <f t="shared" si="554"/>
        <v>0</v>
      </c>
      <c r="CV378" t="b">
        <f t="shared" si="555"/>
        <v>0</v>
      </c>
      <c r="CW378" t="b">
        <f t="shared" si="556"/>
        <v>0</v>
      </c>
      <c r="CX378" t="b">
        <f t="shared" si="557"/>
        <v>0</v>
      </c>
      <c r="CY378" t="b">
        <f t="shared" si="558"/>
        <v>0</v>
      </c>
      <c r="CZ378" t="b">
        <f t="shared" si="559"/>
        <v>0</v>
      </c>
      <c r="DA378" t="b">
        <f t="shared" si="560"/>
        <v>0</v>
      </c>
      <c r="DB378" t="b">
        <f t="shared" si="561"/>
        <v>0</v>
      </c>
      <c r="DC378" t="b">
        <f t="shared" si="562"/>
        <v>0</v>
      </c>
      <c r="DD378" t="b">
        <f t="shared" si="563"/>
        <v>0</v>
      </c>
    </row>
    <row r="379" spans="1:108">
      <c r="A379" t="s">
        <v>1810</v>
      </c>
      <c r="B379" t="s">
        <v>1795</v>
      </c>
      <c r="C379" t="s">
        <v>1795</v>
      </c>
      <c r="E379" t="s">
        <v>1082</v>
      </c>
      <c r="F379" t="s">
        <v>1041</v>
      </c>
      <c r="G379" t="s">
        <v>970</v>
      </c>
      <c r="H379" t="s">
        <v>7428</v>
      </c>
      <c r="I379" t="s">
        <v>7418</v>
      </c>
      <c r="J379" t="s">
        <v>109</v>
      </c>
      <c r="K379" t="s">
        <v>109</v>
      </c>
      <c r="L379" t="s">
        <v>6686</v>
      </c>
      <c r="M379" t="s">
        <v>6079</v>
      </c>
      <c r="N379" t="s">
        <v>1811</v>
      </c>
      <c r="O379" t="b">
        <f t="shared" si="470"/>
        <v>0</v>
      </c>
      <c r="P379" t="b">
        <f t="shared" si="471"/>
        <v>0</v>
      </c>
      <c r="Q379" t="b">
        <f t="shared" si="472"/>
        <v>1</v>
      </c>
      <c r="R379" t="b">
        <f t="shared" si="473"/>
        <v>1</v>
      </c>
      <c r="S379" t="b">
        <f t="shared" si="474"/>
        <v>0</v>
      </c>
      <c r="T379" t="b">
        <f t="shared" si="475"/>
        <v>0</v>
      </c>
      <c r="U379" t="b">
        <f t="shared" si="476"/>
        <v>1</v>
      </c>
      <c r="V379" t="b">
        <f t="shared" si="477"/>
        <v>1</v>
      </c>
      <c r="W379" t="b">
        <f t="shared" si="478"/>
        <v>0</v>
      </c>
      <c r="X379" t="b">
        <f t="shared" si="479"/>
        <v>0</v>
      </c>
      <c r="Y379" t="b">
        <f t="shared" si="480"/>
        <v>1</v>
      </c>
      <c r="Z379" t="b">
        <f t="shared" si="481"/>
        <v>0</v>
      </c>
      <c r="AA379" t="b">
        <f t="shared" si="482"/>
        <v>1</v>
      </c>
      <c r="AB379" t="b">
        <f t="shared" si="483"/>
        <v>0</v>
      </c>
      <c r="AC379" t="b">
        <f t="shared" si="484"/>
        <v>0</v>
      </c>
      <c r="AD379" t="b">
        <f t="shared" si="485"/>
        <v>0</v>
      </c>
      <c r="AE379" t="b">
        <f t="shared" si="486"/>
        <v>0</v>
      </c>
      <c r="AF379" t="b">
        <f t="shared" si="487"/>
        <v>0</v>
      </c>
      <c r="AG379" t="b">
        <f t="shared" si="488"/>
        <v>0</v>
      </c>
      <c r="AH379" t="b">
        <f t="shared" si="489"/>
        <v>1</v>
      </c>
      <c r="AI379" t="b">
        <f t="shared" si="490"/>
        <v>0</v>
      </c>
      <c r="AJ379" t="b">
        <f t="shared" si="491"/>
        <v>0</v>
      </c>
      <c r="AK379" t="b">
        <f t="shared" si="492"/>
        <v>0</v>
      </c>
      <c r="AL379" t="b">
        <f t="shared" si="493"/>
        <v>0</v>
      </c>
      <c r="AM379" t="b">
        <f t="shared" si="494"/>
        <v>0</v>
      </c>
      <c r="AN379" t="b">
        <f t="shared" si="495"/>
        <v>0</v>
      </c>
      <c r="AO379" t="b">
        <f t="shared" si="496"/>
        <v>0</v>
      </c>
      <c r="AP379" t="b">
        <f t="shared" si="497"/>
        <v>0</v>
      </c>
      <c r="AQ379" t="b">
        <f t="shared" si="498"/>
        <v>0</v>
      </c>
      <c r="AR379" t="b">
        <f t="shared" si="499"/>
        <v>0</v>
      </c>
      <c r="AS379" t="b">
        <f t="shared" si="500"/>
        <v>0</v>
      </c>
      <c r="AT379" t="b">
        <f t="shared" si="501"/>
        <v>1</v>
      </c>
      <c r="AU379" t="b">
        <f t="shared" si="502"/>
        <v>0</v>
      </c>
      <c r="AV379" t="b">
        <f t="shared" si="503"/>
        <v>0</v>
      </c>
      <c r="AW379" t="b">
        <f t="shared" si="504"/>
        <v>0</v>
      </c>
      <c r="AX379" t="b">
        <f t="shared" si="505"/>
        <v>1</v>
      </c>
      <c r="AY379" t="b">
        <f t="shared" si="506"/>
        <v>0</v>
      </c>
      <c r="AZ379" t="b">
        <f t="shared" si="507"/>
        <v>0</v>
      </c>
      <c r="BA379" t="b">
        <f t="shared" si="508"/>
        <v>0</v>
      </c>
      <c r="BB379" t="b">
        <f t="shared" si="509"/>
        <v>0</v>
      </c>
      <c r="BC379" t="b">
        <f t="shared" si="510"/>
        <v>1</v>
      </c>
      <c r="BD379" t="b">
        <f t="shared" si="511"/>
        <v>0</v>
      </c>
      <c r="BE379" t="b">
        <f t="shared" si="512"/>
        <v>0</v>
      </c>
      <c r="BF379" t="b">
        <f t="shared" si="513"/>
        <v>0</v>
      </c>
      <c r="BG379" t="b">
        <f t="shared" si="514"/>
        <v>0</v>
      </c>
      <c r="BH379" t="b">
        <f t="shared" si="515"/>
        <v>0</v>
      </c>
      <c r="BI379" t="b">
        <f t="shared" si="516"/>
        <v>0</v>
      </c>
      <c r="BJ379" t="b">
        <f t="shared" si="517"/>
        <v>0</v>
      </c>
      <c r="BK379" t="b">
        <f t="shared" si="518"/>
        <v>0</v>
      </c>
      <c r="BL379" t="b">
        <f t="shared" si="519"/>
        <v>0</v>
      </c>
      <c r="BM379" t="b">
        <f t="shared" si="520"/>
        <v>0</v>
      </c>
      <c r="BN379" t="b">
        <f t="shared" si="521"/>
        <v>0</v>
      </c>
      <c r="BO379" t="b">
        <f t="shared" si="522"/>
        <v>0</v>
      </c>
      <c r="BP379" t="b">
        <f t="shared" si="523"/>
        <v>0</v>
      </c>
      <c r="BQ379" t="b">
        <f t="shared" si="524"/>
        <v>0</v>
      </c>
      <c r="BR379" t="b">
        <f t="shared" si="525"/>
        <v>0</v>
      </c>
      <c r="BS379" t="b">
        <f t="shared" si="526"/>
        <v>0</v>
      </c>
      <c r="BT379" t="b">
        <f t="shared" si="527"/>
        <v>0</v>
      </c>
      <c r="BU379" t="b">
        <f t="shared" si="528"/>
        <v>0</v>
      </c>
      <c r="BV379" t="b">
        <f t="shared" si="529"/>
        <v>0</v>
      </c>
      <c r="BW379" t="b">
        <f t="shared" si="530"/>
        <v>0</v>
      </c>
      <c r="BX379" t="b">
        <f t="shared" si="531"/>
        <v>0</v>
      </c>
      <c r="BY379" t="b">
        <f t="shared" si="532"/>
        <v>0</v>
      </c>
      <c r="BZ379" t="b">
        <f t="shared" si="533"/>
        <v>0</v>
      </c>
      <c r="CA379" t="b">
        <f t="shared" si="534"/>
        <v>0</v>
      </c>
      <c r="CB379" t="b">
        <f t="shared" si="535"/>
        <v>0</v>
      </c>
      <c r="CC379" t="b">
        <f t="shared" si="536"/>
        <v>0</v>
      </c>
      <c r="CD379" t="b">
        <f t="shared" si="537"/>
        <v>0</v>
      </c>
      <c r="CE379" t="b">
        <f t="shared" si="538"/>
        <v>0</v>
      </c>
      <c r="CF379" t="b">
        <f t="shared" si="539"/>
        <v>0</v>
      </c>
      <c r="CG379" t="b">
        <f t="shared" si="540"/>
        <v>0</v>
      </c>
      <c r="CH379" t="b">
        <f t="shared" si="541"/>
        <v>0</v>
      </c>
      <c r="CI379" t="b">
        <f t="shared" si="542"/>
        <v>0</v>
      </c>
      <c r="CJ379" t="b">
        <f t="shared" si="543"/>
        <v>0</v>
      </c>
      <c r="CK379" t="b">
        <f t="shared" si="544"/>
        <v>0</v>
      </c>
      <c r="CL379" t="b">
        <f t="shared" si="545"/>
        <v>0</v>
      </c>
      <c r="CM379" t="b">
        <f t="shared" si="546"/>
        <v>0</v>
      </c>
      <c r="CN379" t="b">
        <f t="shared" si="547"/>
        <v>0</v>
      </c>
      <c r="CO379" t="b">
        <f t="shared" si="548"/>
        <v>0</v>
      </c>
      <c r="CP379" t="b">
        <f t="shared" si="549"/>
        <v>0</v>
      </c>
      <c r="CQ379" t="b">
        <f t="shared" si="550"/>
        <v>0</v>
      </c>
      <c r="CR379" t="b">
        <f t="shared" si="551"/>
        <v>0</v>
      </c>
      <c r="CS379" t="b">
        <f t="shared" si="552"/>
        <v>0</v>
      </c>
      <c r="CT379" t="b">
        <f t="shared" si="553"/>
        <v>0</v>
      </c>
      <c r="CU379" t="b">
        <f t="shared" si="554"/>
        <v>0</v>
      </c>
      <c r="CV379" t="b">
        <f t="shared" si="555"/>
        <v>0</v>
      </c>
      <c r="CW379" t="b">
        <f t="shared" si="556"/>
        <v>0</v>
      </c>
      <c r="CX379" t="b">
        <f t="shared" si="557"/>
        <v>0</v>
      </c>
      <c r="CY379" t="b">
        <f t="shared" si="558"/>
        <v>0</v>
      </c>
      <c r="CZ379" t="b">
        <f t="shared" si="559"/>
        <v>0</v>
      </c>
      <c r="DA379" t="b">
        <f t="shared" si="560"/>
        <v>0</v>
      </c>
      <c r="DB379" t="b">
        <f t="shared" si="561"/>
        <v>0</v>
      </c>
      <c r="DC379" t="b">
        <f t="shared" si="562"/>
        <v>0</v>
      </c>
      <c r="DD379" t="b">
        <f t="shared" si="563"/>
        <v>0</v>
      </c>
    </row>
    <row r="380" spans="1:108">
      <c r="A380" s="4" t="s">
        <v>1812</v>
      </c>
      <c r="B380" t="s">
        <v>1795</v>
      </c>
      <c r="C380" t="s">
        <v>1795</v>
      </c>
      <c r="D380" s="4"/>
      <c r="E380" s="4" t="s">
        <v>1082</v>
      </c>
      <c r="F380" t="s">
        <v>1041</v>
      </c>
      <c r="G380" t="s">
        <v>970</v>
      </c>
      <c r="H380" t="s">
        <v>7428</v>
      </c>
      <c r="I380" t="s">
        <v>7418</v>
      </c>
      <c r="J380" s="4" t="s">
        <v>109</v>
      </c>
      <c r="K380" s="4" t="s">
        <v>109</v>
      </c>
      <c r="L380" s="4" t="s">
        <v>6687</v>
      </c>
      <c r="M380" s="4" t="s">
        <v>200</v>
      </c>
      <c r="N380" s="4" t="s">
        <v>1813</v>
      </c>
      <c r="O380" s="4" t="b">
        <f t="shared" si="470"/>
        <v>1</v>
      </c>
      <c r="P380" s="4" t="b">
        <f t="shared" si="471"/>
        <v>1</v>
      </c>
      <c r="Q380" s="4" t="b">
        <f t="shared" si="472"/>
        <v>1</v>
      </c>
      <c r="R380" s="4" t="b">
        <f t="shared" si="473"/>
        <v>1</v>
      </c>
      <c r="S380" s="4" t="b">
        <f t="shared" si="474"/>
        <v>0</v>
      </c>
      <c r="T380" s="4" t="b">
        <f t="shared" si="475"/>
        <v>1</v>
      </c>
      <c r="U380" s="4" t="b">
        <f t="shared" si="476"/>
        <v>1</v>
      </c>
      <c r="V380" s="4" t="b">
        <f t="shared" si="477"/>
        <v>1</v>
      </c>
      <c r="W380" s="4" t="b">
        <f t="shared" si="478"/>
        <v>0</v>
      </c>
      <c r="X380" s="4" t="b">
        <f t="shared" si="479"/>
        <v>0</v>
      </c>
      <c r="Y380" s="4" t="b">
        <f t="shared" si="480"/>
        <v>1</v>
      </c>
      <c r="Z380" s="4" t="b">
        <f t="shared" si="481"/>
        <v>0</v>
      </c>
      <c r="AA380" s="4" t="b">
        <f t="shared" si="482"/>
        <v>1</v>
      </c>
      <c r="AB380" s="4" t="b">
        <f t="shared" si="483"/>
        <v>0</v>
      </c>
      <c r="AC380" s="4" t="b">
        <f t="shared" si="484"/>
        <v>0</v>
      </c>
      <c r="AD380" s="4" t="b">
        <f t="shared" si="485"/>
        <v>0</v>
      </c>
      <c r="AE380" s="4" t="b">
        <f t="shared" si="486"/>
        <v>0</v>
      </c>
      <c r="AF380" s="4" t="b">
        <f t="shared" si="487"/>
        <v>0</v>
      </c>
      <c r="AG380" s="4" t="b">
        <f t="shared" si="488"/>
        <v>0</v>
      </c>
      <c r="AH380" s="4" t="b">
        <f t="shared" si="489"/>
        <v>0</v>
      </c>
      <c r="AI380" s="4" t="b">
        <f t="shared" si="490"/>
        <v>0</v>
      </c>
      <c r="AJ380" s="4" t="b">
        <f t="shared" si="491"/>
        <v>0</v>
      </c>
      <c r="AK380" s="4" t="b">
        <f t="shared" si="492"/>
        <v>0</v>
      </c>
      <c r="AL380" s="4" t="b">
        <f t="shared" si="493"/>
        <v>0</v>
      </c>
      <c r="AM380" s="4" t="b">
        <f t="shared" si="494"/>
        <v>1</v>
      </c>
      <c r="AN380" s="4" t="b">
        <f t="shared" si="495"/>
        <v>1</v>
      </c>
      <c r="AO380" s="4" t="b">
        <f t="shared" si="496"/>
        <v>0</v>
      </c>
      <c r="AP380" s="4" t="b">
        <f t="shared" si="497"/>
        <v>0</v>
      </c>
      <c r="AQ380" s="4" t="b">
        <f t="shared" si="498"/>
        <v>1</v>
      </c>
      <c r="AR380" s="4" t="b">
        <f t="shared" si="499"/>
        <v>0</v>
      </c>
      <c r="AS380" s="4" t="b">
        <f t="shared" si="500"/>
        <v>0</v>
      </c>
      <c r="AT380" s="4" t="b">
        <f t="shared" si="501"/>
        <v>0</v>
      </c>
      <c r="AU380" s="4" t="b">
        <f t="shared" si="502"/>
        <v>0</v>
      </c>
      <c r="AV380" s="4" t="b">
        <f t="shared" si="503"/>
        <v>0</v>
      </c>
      <c r="AW380" s="4" t="b">
        <f t="shared" si="504"/>
        <v>0</v>
      </c>
      <c r="AX380" s="4" t="b">
        <f t="shared" si="505"/>
        <v>0</v>
      </c>
      <c r="AY380" s="4" t="b">
        <f t="shared" si="506"/>
        <v>0</v>
      </c>
      <c r="AZ380" s="4" t="b">
        <f t="shared" si="507"/>
        <v>0</v>
      </c>
      <c r="BA380" s="4" t="b">
        <f t="shared" si="508"/>
        <v>0</v>
      </c>
      <c r="BB380" s="4" t="b">
        <f t="shared" si="509"/>
        <v>1</v>
      </c>
      <c r="BC380" s="4" t="b">
        <f t="shared" si="510"/>
        <v>1</v>
      </c>
      <c r="BD380" s="4" t="b">
        <f t="shared" si="511"/>
        <v>0</v>
      </c>
      <c r="BE380" s="4" t="b">
        <f t="shared" si="512"/>
        <v>0</v>
      </c>
      <c r="BF380" s="4" t="b">
        <f t="shared" si="513"/>
        <v>0</v>
      </c>
      <c r="BG380" s="4" t="b">
        <f t="shared" si="514"/>
        <v>0</v>
      </c>
      <c r="BH380" s="4" t="b">
        <f t="shared" si="515"/>
        <v>0</v>
      </c>
      <c r="BI380" s="4" t="b">
        <f t="shared" si="516"/>
        <v>0</v>
      </c>
      <c r="BJ380" s="4" t="b">
        <f t="shared" si="517"/>
        <v>0</v>
      </c>
      <c r="BK380" s="4" t="b">
        <f t="shared" si="518"/>
        <v>0</v>
      </c>
      <c r="BL380" s="4" t="b">
        <f t="shared" si="519"/>
        <v>0</v>
      </c>
      <c r="BM380" s="4" t="b">
        <f t="shared" si="520"/>
        <v>0</v>
      </c>
      <c r="BN380" s="4" t="b">
        <f t="shared" si="521"/>
        <v>0</v>
      </c>
      <c r="BO380" s="4" t="b">
        <f t="shared" si="522"/>
        <v>1</v>
      </c>
      <c r="BP380" s="4" t="b">
        <f t="shared" si="523"/>
        <v>1</v>
      </c>
      <c r="BQ380" s="4" t="b">
        <f t="shared" si="524"/>
        <v>0</v>
      </c>
      <c r="BR380" s="4" t="b">
        <f t="shared" si="525"/>
        <v>0</v>
      </c>
      <c r="BS380" s="4" t="b">
        <f t="shared" si="526"/>
        <v>1</v>
      </c>
      <c r="BT380" s="4" t="b">
        <f t="shared" si="527"/>
        <v>0</v>
      </c>
      <c r="BU380" s="4" t="b">
        <f t="shared" si="528"/>
        <v>1</v>
      </c>
      <c r="BV380" s="4" t="b">
        <f t="shared" si="529"/>
        <v>1</v>
      </c>
      <c r="BW380" s="4" t="b">
        <f t="shared" si="530"/>
        <v>0</v>
      </c>
      <c r="BX380" s="4" t="b">
        <f t="shared" si="531"/>
        <v>0</v>
      </c>
      <c r="BY380" s="4" t="b">
        <f t="shared" si="532"/>
        <v>0</v>
      </c>
      <c r="BZ380" s="4" t="b">
        <f t="shared" si="533"/>
        <v>0</v>
      </c>
      <c r="CA380" s="4" t="b">
        <f t="shared" si="534"/>
        <v>0</v>
      </c>
      <c r="CB380" s="4" t="b">
        <f t="shared" si="535"/>
        <v>1</v>
      </c>
      <c r="CC380" s="4" t="b">
        <f t="shared" si="536"/>
        <v>0</v>
      </c>
      <c r="CD380" s="4" t="b">
        <f t="shared" si="537"/>
        <v>0</v>
      </c>
      <c r="CE380" s="4" t="b">
        <f t="shared" si="538"/>
        <v>0</v>
      </c>
      <c r="CF380" s="4" t="b">
        <f t="shared" si="539"/>
        <v>0</v>
      </c>
      <c r="CG380" s="4" t="b">
        <f t="shared" si="540"/>
        <v>0</v>
      </c>
      <c r="CH380" s="4" t="b">
        <f t="shared" si="541"/>
        <v>0</v>
      </c>
      <c r="CI380" s="4" t="b">
        <f t="shared" si="542"/>
        <v>0</v>
      </c>
      <c r="CJ380" s="4" t="b">
        <f t="shared" si="543"/>
        <v>0</v>
      </c>
      <c r="CK380" s="4" t="b">
        <f t="shared" si="544"/>
        <v>0</v>
      </c>
      <c r="CL380" s="4" t="b">
        <f t="shared" si="545"/>
        <v>0</v>
      </c>
      <c r="CM380" s="4" t="b">
        <f t="shared" si="546"/>
        <v>0</v>
      </c>
      <c r="CN380" s="4" t="b">
        <f t="shared" si="547"/>
        <v>0</v>
      </c>
      <c r="CO380" s="4" t="b">
        <f t="shared" si="548"/>
        <v>0</v>
      </c>
      <c r="CP380" s="4" t="b">
        <f t="shared" si="549"/>
        <v>0</v>
      </c>
      <c r="CQ380" s="4" t="b">
        <f t="shared" si="550"/>
        <v>0</v>
      </c>
      <c r="CR380" s="4" t="b">
        <f t="shared" si="551"/>
        <v>0</v>
      </c>
      <c r="CS380" s="4" t="b">
        <f t="shared" si="552"/>
        <v>0</v>
      </c>
      <c r="CT380" s="4" t="b">
        <f t="shared" si="553"/>
        <v>0</v>
      </c>
      <c r="CU380" s="4" t="b">
        <f t="shared" si="554"/>
        <v>0</v>
      </c>
      <c r="CV380" s="4" t="b">
        <f t="shared" si="555"/>
        <v>0</v>
      </c>
      <c r="CW380" s="4" t="b">
        <f t="shared" si="556"/>
        <v>0</v>
      </c>
      <c r="CX380" s="4" t="b">
        <f t="shared" si="557"/>
        <v>0</v>
      </c>
      <c r="CY380" s="4" t="b">
        <f t="shared" si="558"/>
        <v>0</v>
      </c>
      <c r="CZ380" s="4" t="b">
        <f t="shared" si="559"/>
        <v>0</v>
      </c>
      <c r="DA380" s="4" t="b">
        <f t="shared" si="560"/>
        <v>0</v>
      </c>
      <c r="DB380" s="4" t="b">
        <f t="shared" si="561"/>
        <v>0</v>
      </c>
      <c r="DC380" s="4" t="b">
        <f t="shared" si="562"/>
        <v>0</v>
      </c>
      <c r="DD380" s="4" t="b">
        <f t="shared" si="563"/>
        <v>0</v>
      </c>
    </row>
    <row r="381" spans="1:108">
      <c r="A381" t="s">
        <v>1814</v>
      </c>
      <c r="B381" t="s">
        <v>1795</v>
      </c>
      <c r="C381" t="s">
        <v>1795</v>
      </c>
      <c r="E381" t="s">
        <v>1082</v>
      </c>
      <c r="F381" t="s">
        <v>1041</v>
      </c>
      <c r="G381" t="s">
        <v>970</v>
      </c>
      <c r="H381" t="s">
        <v>7428</v>
      </c>
      <c r="I381" t="s">
        <v>7418</v>
      </c>
      <c r="J381" t="s">
        <v>109</v>
      </c>
      <c r="K381" t="s">
        <v>109</v>
      </c>
      <c r="L381" t="s">
        <v>6613</v>
      </c>
      <c r="M381" t="s">
        <v>6079</v>
      </c>
      <c r="N381" t="s">
        <v>1815</v>
      </c>
      <c r="O381" t="b">
        <f t="shared" si="470"/>
        <v>1</v>
      </c>
      <c r="P381" t="b">
        <f t="shared" si="471"/>
        <v>1</v>
      </c>
      <c r="Q381" t="b">
        <f t="shared" si="472"/>
        <v>1</v>
      </c>
      <c r="R381" t="b">
        <f t="shared" si="473"/>
        <v>1</v>
      </c>
      <c r="S381" t="b">
        <f t="shared" si="474"/>
        <v>1</v>
      </c>
      <c r="T381" t="b">
        <f t="shared" si="475"/>
        <v>0</v>
      </c>
      <c r="U381" t="b">
        <f t="shared" si="476"/>
        <v>1</v>
      </c>
      <c r="V381" t="b">
        <f t="shared" si="477"/>
        <v>1</v>
      </c>
      <c r="W381" t="b">
        <f t="shared" si="478"/>
        <v>0</v>
      </c>
      <c r="X381" t="b">
        <f t="shared" si="479"/>
        <v>0</v>
      </c>
      <c r="Y381" t="b">
        <f t="shared" si="480"/>
        <v>1</v>
      </c>
      <c r="Z381" t="b">
        <f t="shared" si="481"/>
        <v>0</v>
      </c>
      <c r="AA381" t="b">
        <f t="shared" si="482"/>
        <v>1</v>
      </c>
      <c r="AB381" t="b">
        <f t="shared" si="483"/>
        <v>0</v>
      </c>
      <c r="AC381" t="b">
        <f t="shared" si="484"/>
        <v>0</v>
      </c>
      <c r="AD381" t="b">
        <f t="shared" si="485"/>
        <v>0</v>
      </c>
      <c r="AE381" t="b">
        <f t="shared" si="486"/>
        <v>0</v>
      </c>
      <c r="AF381" t="b">
        <f t="shared" si="487"/>
        <v>0</v>
      </c>
      <c r="AG381" t="b">
        <f t="shared" si="488"/>
        <v>0</v>
      </c>
      <c r="AH381" t="b">
        <f t="shared" si="489"/>
        <v>0</v>
      </c>
      <c r="AI381" t="b">
        <f t="shared" si="490"/>
        <v>1</v>
      </c>
      <c r="AJ381" t="b">
        <f t="shared" si="491"/>
        <v>0</v>
      </c>
      <c r="AK381" t="b">
        <f t="shared" si="492"/>
        <v>0</v>
      </c>
      <c r="AL381" t="b">
        <f t="shared" si="493"/>
        <v>0</v>
      </c>
      <c r="AM381" t="b">
        <f t="shared" si="494"/>
        <v>0</v>
      </c>
      <c r="AN381" t="b">
        <f t="shared" si="495"/>
        <v>0</v>
      </c>
      <c r="AO381" t="b">
        <f t="shared" si="496"/>
        <v>0</v>
      </c>
      <c r="AP381" t="b">
        <f t="shared" si="497"/>
        <v>0</v>
      </c>
      <c r="AQ381" t="b">
        <f t="shared" si="498"/>
        <v>0</v>
      </c>
      <c r="AR381" t="b">
        <f t="shared" si="499"/>
        <v>0</v>
      </c>
      <c r="AS381" t="b">
        <f t="shared" si="500"/>
        <v>0</v>
      </c>
      <c r="AT381" t="b">
        <f t="shared" si="501"/>
        <v>0</v>
      </c>
      <c r="AU381" t="b">
        <f t="shared" si="502"/>
        <v>0</v>
      </c>
      <c r="AV381" t="b">
        <f t="shared" si="503"/>
        <v>1</v>
      </c>
      <c r="AW381" t="b">
        <f t="shared" si="504"/>
        <v>0</v>
      </c>
      <c r="AX381" t="b">
        <f t="shared" si="505"/>
        <v>0</v>
      </c>
      <c r="AY381" t="b">
        <f t="shared" si="506"/>
        <v>0</v>
      </c>
      <c r="AZ381" t="b">
        <f t="shared" si="507"/>
        <v>0</v>
      </c>
      <c r="BA381" t="b">
        <f t="shared" si="508"/>
        <v>0</v>
      </c>
      <c r="BB381" t="b">
        <f t="shared" si="509"/>
        <v>1</v>
      </c>
      <c r="BC381" t="b">
        <f t="shared" si="510"/>
        <v>1</v>
      </c>
      <c r="BD381" t="b">
        <f t="shared" si="511"/>
        <v>0</v>
      </c>
      <c r="BE381" t="b">
        <f t="shared" si="512"/>
        <v>0</v>
      </c>
      <c r="BF381" t="b">
        <f t="shared" si="513"/>
        <v>0</v>
      </c>
      <c r="BG381" t="b">
        <f t="shared" si="514"/>
        <v>1</v>
      </c>
      <c r="BH381" t="b">
        <f t="shared" si="515"/>
        <v>0</v>
      </c>
      <c r="BI381" t="b">
        <f t="shared" si="516"/>
        <v>0</v>
      </c>
      <c r="BJ381" t="b">
        <f t="shared" si="517"/>
        <v>0</v>
      </c>
      <c r="BK381" t="b">
        <f t="shared" si="518"/>
        <v>0</v>
      </c>
      <c r="BL381" t="b">
        <f t="shared" si="519"/>
        <v>1</v>
      </c>
      <c r="BM381" t="b">
        <f t="shared" si="520"/>
        <v>0</v>
      </c>
      <c r="BN381" t="b">
        <f t="shared" si="521"/>
        <v>0</v>
      </c>
      <c r="BO381" t="b">
        <f t="shared" si="522"/>
        <v>0</v>
      </c>
      <c r="BP381" t="b">
        <f t="shared" si="523"/>
        <v>0</v>
      </c>
      <c r="BQ381" t="b">
        <f t="shared" si="524"/>
        <v>0</v>
      </c>
      <c r="BR381" t="b">
        <f t="shared" si="525"/>
        <v>0</v>
      </c>
      <c r="BS381" t="b">
        <f t="shared" si="526"/>
        <v>0</v>
      </c>
      <c r="BT381" t="b">
        <f t="shared" si="527"/>
        <v>0</v>
      </c>
      <c r="BU381" t="b">
        <f t="shared" si="528"/>
        <v>0</v>
      </c>
      <c r="BV381" t="b">
        <f t="shared" si="529"/>
        <v>1</v>
      </c>
      <c r="BW381" t="b">
        <f t="shared" si="530"/>
        <v>0</v>
      </c>
      <c r="BX381" t="b">
        <f t="shared" si="531"/>
        <v>0</v>
      </c>
      <c r="BY381" t="b">
        <f t="shared" si="532"/>
        <v>1</v>
      </c>
      <c r="BZ381" t="b">
        <f t="shared" si="533"/>
        <v>0</v>
      </c>
      <c r="CA381" t="b">
        <f t="shared" si="534"/>
        <v>1</v>
      </c>
      <c r="CB381" t="b">
        <f t="shared" si="535"/>
        <v>0</v>
      </c>
      <c r="CC381" t="b">
        <f t="shared" si="536"/>
        <v>0</v>
      </c>
      <c r="CD381" t="b">
        <f t="shared" si="537"/>
        <v>0</v>
      </c>
      <c r="CE381" t="b">
        <f t="shared" si="538"/>
        <v>0</v>
      </c>
      <c r="CF381" t="b">
        <f t="shared" si="539"/>
        <v>0</v>
      </c>
      <c r="CG381" t="b">
        <f t="shared" si="540"/>
        <v>1</v>
      </c>
      <c r="CH381" t="b">
        <f t="shared" si="541"/>
        <v>0</v>
      </c>
      <c r="CI381" t="b">
        <f t="shared" si="542"/>
        <v>0</v>
      </c>
      <c r="CJ381" t="b">
        <f t="shared" si="543"/>
        <v>1</v>
      </c>
      <c r="CK381" t="b">
        <f t="shared" si="544"/>
        <v>0</v>
      </c>
      <c r="CL381" t="b">
        <f t="shared" si="545"/>
        <v>0</v>
      </c>
      <c r="CM381" t="b">
        <f t="shared" si="546"/>
        <v>0</v>
      </c>
      <c r="CN381" t="b">
        <f t="shared" si="547"/>
        <v>0</v>
      </c>
      <c r="CO381" t="b">
        <f t="shared" si="548"/>
        <v>1</v>
      </c>
      <c r="CP381" t="b">
        <f t="shared" si="549"/>
        <v>0</v>
      </c>
      <c r="CQ381" t="b">
        <f t="shared" si="550"/>
        <v>0</v>
      </c>
      <c r="CR381" t="b">
        <f t="shared" si="551"/>
        <v>0</v>
      </c>
      <c r="CS381" t="b">
        <f t="shared" si="552"/>
        <v>0</v>
      </c>
      <c r="CT381" t="b">
        <f t="shared" si="553"/>
        <v>0</v>
      </c>
      <c r="CU381" t="b">
        <f t="shared" si="554"/>
        <v>0</v>
      </c>
      <c r="CV381" t="b">
        <f t="shared" si="555"/>
        <v>0</v>
      </c>
      <c r="CW381" t="b">
        <f t="shared" si="556"/>
        <v>0</v>
      </c>
      <c r="CX381" t="b">
        <f t="shared" si="557"/>
        <v>0</v>
      </c>
      <c r="CY381" t="b">
        <f t="shared" si="558"/>
        <v>0</v>
      </c>
      <c r="CZ381" t="b">
        <f t="shared" si="559"/>
        <v>0</v>
      </c>
      <c r="DA381" t="b">
        <f t="shared" si="560"/>
        <v>0</v>
      </c>
      <c r="DB381" t="b">
        <f t="shared" si="561"/>
        <v>0</v>
      </c>
      <c r="DC381" t="b">
        <f t="shared" si="562"/>
        <v>1</v>
      </c>
      <c r="DD381" t="b">
        <f t="shared" si="563"/>
        <v>0</v>
      </c>
    </row>
    <row r="382" spans="1:108">
      <c r="A382" t="s">
        <v>1816</v>
      </c>
      <c r="B382" t="s">
        <v>7386</v>
      </c>
      <c r="C382" t="s">
        <v>1795</v>
      </c>
      <c r="E382" t="s">
        <v>1082</v>
      </c>
      <c r="F382" t="s">
        <v>1041</v>
      </c>
      <c r="G382" t="s">
        <v>970</v>
      </c>
      <c r="H382" t="s">
        <v>7428</v>
      </c>
      <c r="I382" t="s">
        <v>7418</v>
      </c>
      <c r="J382" t="s">
        <v>1248</v>
      </c>
      <c r="K382" t="s">
        <v>109</v>
      </c>
      <c r="L382" t="s">
        <v>6688</v>
      </c>
      <c r="M382" t="s">
        <v>6079</v>
      </c>
      <c r="N382" t="s">
        <v>1817</v>
      </c>
      <c r="O382" t="b">
        <f t="shared" si="470"/>
        <v>1</v>
      </c>
      <c r="P382" t="b">
        <f t="shared" si="471"/>
        <v>1</v>
      </c>
      <c r="Q382" t="b">
        <f t="shared" si="472"/>
        <v>1</v>
      </c>
      <c r="R382" t="b">
        <f t="shared" si="473"/>
        <v>1</v>
      </c>
      <c r="S382" t="b">
        <f t="shared" si="474"/>
        <v>1</v>
      </c>
      <c r="T382" t="b">
        <f t="shared" si="475"/>
        <v>1</v>
      </c>
      <c r="U382" t="b">
        <f t="shared" si="476"/>
        <v>0</v>
      </c>
      <c r="V382" t="b">
        <f t="shared" si="477"/>
        <v>1</v>
      </c>
      <c r="W382" t="b">
        <f t="shared" si="478"/>
        <v>0</v>
      </c>
      <c r="X382" t="b">
        <f t="shared" si="479"/>
        <v>0</v>
      </c>
      <c r="Y382" t="b">
        <f t="shared" si="480"/>
        <v>1</v>
      </c>
      <c r="Z382" t="b">
        <f t="shared" si="481"/>
        <v>0</v>
      </c>
      <c r="AA382" t="b">
        <f t="shared" si="482"/>
        <v>1</v>
      </c>
      <c r="AB382" t="b">
        <f t="shared" si="483"/>
        <v>1</v>
      </c>
      <c r="AC382" t="b">
        <f t="shared" si="484"/>
        <v>0</v>
      </c>
      <c r="AD382" t="b">
        <f t="shared" si="485"/>
        <v>0</v>
      </c>
      <c r="AE382" t="b">
        <f t="shared" si="486"/>
        <v>0</v>
      </c>
      <c r="AF382" t="b">
        <f t="shared" si="487"/>
        <v>0</v>
      </c>
      <c r="AG382" t="b">
        <f t="shared" si="488"/>
        <v>0</v>
      </c>
      <c r="AH382" t="b">
        <f t="shared" si="489"/>
        <v>0</v>
      </c>
      <c r="AI382" t="b">
        <f t="shared" si="490"/>
        <v>0</v>
      </c>
      <c r="AJ382" t="b">
        <f t="shared" si="491"/>
        <v>0</v>
      </c>
      <c r="AK382" t="b">
        <f t="shared" si="492"/>
        <v>0</v>
      </c>
      <c r="AL382" t="b">
        <f t="shared" si="493"/>
        <v>0</v>
      </c>
      <c r="AM382" t="b">
        <f t="shared" si="494"/>
        <v>0</v>
      </c>
      <c r="AN382" t="b">
        <f t="shared" si="495"/>
        <v>0</v>
      </c>
      <c r="AO382" t="b">
        <f t="shared" si="496"/>
        <v>0</v>
      </c>
      <c r="AP382" t="b">
        <f t="shared" si="497"/>
        <v>0</v>
      </c>
      <c r="AQ382" t="b">
        <f t="shared" si="498"/>
        <v>0</v>
      </c>
      <c r="AR382" t="b">
        <f t="shared" si="499"/>
        <v>0</v>
      </c>
      <c r="AS382" t="b">
        <f t="shared" si="500"/>
        <v>0</v>
      </c>
      <c r="AT382" t="b">
        <f t="shared" si="501"/>
        <v>0</v>
      </c>
      <c r="AU382" t="b">
        <f t="shared" si="502"/>
        <v>1</v>
      </c>
      <c r="AV382" t="b">
        <f t="shared" si="503"/>
        <v>0</v>
      </c>
      <c r="AW382" t="b">
        <f t="shared" si="504"/>
        <v>0</v>
      </c>
      <c r="AX382" t="b">
        <f t="shared" si="505"/>
        <v>0</v>
      </c>
      <c r="AY382" t="b">
        <f t="shared" si="506"/>
        <v>0</v>
      </c>
      <c r="AZ382" t="b">
        <f t="shared" si="507"/>
        <v>0</v>
      </c>
      <c r="BA382" t="b">
        <f t="shared" si="508"/>
        <v>0</v>
      </c>
      <c r="BB382" t="b">
        <f t="shared" si="509"/>
        <v>1</v>
      </c>
      <c r="BC382" t="b">
        <f t="shared" si="510"/>
        <v>0</v>
      </c>
      <c r="BD382" t="b">
        <f t="shared" si="511"/>
        <v>0</v>
      </c>
      <c r="BE382" t="b">
        <f t="shared" si="512"/>
        <v>0</v>
      </c>
      <c r="BF382" t="b">
        <f t="shared" si="513"/>
        <v>0</v>
      </c>
      <c r="BG382" t="b">
        <f t="shared" si="514"/>
        <v>0</v>
      </c>
      <c r="BH382" t="b">
        <f t="shared" si="515"/>
        <v>0</v>
      </c>
      <c r="BI382" t="b">
        <f t="shared" si="516"/>
        <v>0</v>
      </c>
      <c r="BJ382" t="b">
        <f t="shared" si="517"/>
        <v>0</v>
      </c>
      <c r="BK382" t="b">
        <f t="shared" si="518"/>
        <v>0</v>
      </c>
      <c r="BL382" t="b">
        <f t="shared" si="519"/>
        <v>0</v>
      </c>
      <c r="BM382" t="b">
        <f t="shared" si="520"/>
        <v>0</v>
      </c>
      <c r="BN382" t="b">
        <f t="shared" si="521"/>
        <v>0</v>
      </c>
      <c r="BO382" t="b">
        <f t="shared" si="522"/>
        <v>1</v>
      </c>
      <c r="BP382" t="b">
        <f t="shared" si="523"/>
        <v>1</v>
      </c>
      <c r="BQ382" t="b">
        <f t="shared" si="524"/>
        <v>0</v>
      </c>
      <c r="BR382" t="b">
        <f t="shared" si="525"/>
        <v>0</v>
      </c>
      <c r="BS382" t="b">
        <f t="shared" si="526"/>
        <v>0</v>
      </c>
      <c r="BT382" t="b">
        <f t="shared" si="527"/>
        <v>0</v>
      </c>
      <c r="BU382" t="b">
        <f t="shared" si="528"/>
        <v>0</v>
      </c>
      <c r="BV382" t="b">
        <f t="shared" si="529"/>
        <v>0</v>
      </c>
      <c r="BW382" t="b">
        <f t="shared" si="530"/>
        <v>0</v>
      </c>
      <c r="BX382" t="b">
        <f t="shared" si="531"/>
        <v>0</v>
      </c>
      <c r="BY382" t="b">
        <f t="shared" si="532"/>
        <v>0</v>
      </c>
      <c r="BZ382" t="b">
        <f t="shared" si="533"/>
        <v>0</v>
      </c>
      <c r="CA382" t="b">
        <f t="shared" si="534"/>
        <v>0</v>
      </c>
      <c r="CB382" t="b">
        <f t="shared" si="535"/>
        <v>0</v>
      </c>
      <c r="CC382" t="b">
        <f t="shared" si="536"/>
        <v>0</v>
      </c>
      <c r="CD382" t="b">
        <f t="shared" si="537"/>
        <v>0</v>
      </c>
      <c r="CE382" t="b">
        <f t="shared" si="538"/>
        <v>0</v>
      </c>
      <c r="CF382" t="b">
        <f t="shared" si="539"/>
        <v>0</v>
      </c>
      <c r="CG382" t="b">
        <f t="shared" si="540"/>
        <v>0</v>
      </c>
      <c r="CH382" t="b">
        <f t="shared" si="541"/>
        <v>0</v>
      </c>
      <c r="CI382" t="b">
        <f t="shared" si="542"/>
        <v>0</v>
      </c>
      <c r="CJ382" t="b">
        <f t="shared" si="543"/>
        <v>0</v>
      </c>
      <c r="CK382" t="b">
        <f t="shared" si="544"/>
        <v>0</v>
      </c>
      <c r="CL382" t="b">
        <f t="shared" si="545"/>
        <v>0</v>
      </c>
      <c r="CM382" t="b">
        <f t="shared" si="546"/>
        <v>0</v>
      </c>
      <c r="CN382" t="b">
        <f t="shared" si="547"/>
        <v>0</v>
      </c>
      <c r="CO382" t="b">
        <f t="shared" si="548"/>
        <v>0</v>
      </c>
      <c r="CP382" t="b">
        <f t="shared" si="549"/>
        <v>0</v>
      </c>
      <c r="CQ382" t="b">
        <f t="shared" si="550"/>
        <v>0</v>
      </c>
      <c r="CR382" t="b">
        <f t="shared" si="551"/>
        <v>0</v>
      </c>
      <c r="CS382" t="b">
        <f t="shared" si="552"/>
        <v>0</v>
      </c>
      <c r="CT382" t="b">
        <f t="shared" si="553"/>
        <v>0</v>
      </c>
      <c r="CU382" t="b">
        <f t="shared" si="554"/>
        <v>0</v>
      </c>
      <c r="CV382" t="b">
        <f t="shared" si="555"/>
        <v>0</v>
      </c>
      <c r="CW382" t="b">
        <f t="shared" si="556"/>
        <v>0</v>
      </c>
      <c r="CX382" t="b">
        <f t="shared" si="557"/>
        <v>0</v>
      </c>
      <c r="CY382" t="b">
        <f t="shared" si="558"/>
        <v>0</v>
      </c>
      <c r="CZ382" t="b">
        <f t="shared" si="559"/>
        <v>0</v>
      </c>
      <c r="DA382" t="b">
        <f t="shared" si="560"/>
        <v>0</v>
      </c>
      <c r="DB382" t="b">
        <f t="shared" si="561"/>
        <v>0</v>
      </c>
      <c r="DC382" t="b">
        <f t="shared" si="562"/>
        <v>0</v>
      </c>
      <c r="DD382" t="b">
        <f t="shared" si="563"/>
        <v>0</v>
      </c>
    </row>
    <row r="383" spans="1:108">
      <c r="A383" t="s">
        <v>1818</v>
      </c>
      <c r="B383" t="s">
        <v>7386</v>
      </c>
      <c r="C383" t="s">
        <v>1795</v>
      </c>
      <c r="E383" t="s">
        <v>1082</v>
      </c>
      <c r="F383" t="s">
        <v>1041</v>
      </c>
      <c r="G383" t="s">
        <v>970</v>
      </c>
      <c r="H383" t="s">
        <v>7428</v>
      </c>
      <c r="I383" t="s">
        <v>7418</v>
      </c>
      <c r="J383" t="s">
        <v>109</v>
      </c>
      <c r="K383" t="s">
        <v>109</v>
      </c>
      <c r="L383" t="s">
        <v>6686</v>
      </c>
      <c r="M383" t="s">
        <v>6079</v>
      </c>
      <c r="N383" t="s">
        <v>1819</v>
      </c>
      <c r="O383" t="b">
        <f t="shared" si="470"/>
        <v>1</v>
      </c>
      <c r="P383" t="b">
        <f t="shared" si="471"/>
        <v>0</v>
      </c>
      <c r="Q383" t="b">
        <f t="shared" si="472"/>
        <v>1</v>
      </c>
      <c r="R383" t="b">
        <f t="shared" si="473"/>
        <v>1</v>
      </c>
      <c r="S383" t="b">
        <f t="shared" si="474"/>
        <v>0</v>
      </c>
      <c r="T383" t="b">
        <f t="shared" si="475"/>
        <v>0</v>
      </c>
      <c r="U383" t="b">
        <f t="shared" si="476"/>
        <v>1</v>
      </c>
      <c r="V383" t="b">
        <f t="shared" si="477"/>
        <v>1</v>
      </c>
      <c r="W383" t="b">
        <f t="shared" si="478"/>
        <v>0</v>
      </c>
      <c r="X383" t="b">
        <f t="shared" si="479"/>
        <v>0</v>
      </c>
      <c r="Y383" t="b">
        <f t="shared" si="480"/>
        <v>0</v>
      </c>
      <c r="Z383" t="b">
        <f t="shared" si="481"/>
        <v>0</v>
      </c>
      <c r="AA383" t="b">
        <f t="shared" si="482"/>
        <v>1</v>
      </c>
      <c r="AB383" t="b">
        <f t="shared" si="483"/>
        <v>0</v>
      </c>
      <c r="AC383" t="b">
        <f t="shared" si="484"/>
        <v>0</v>
      </c>
      <c r="AD383" t="b">
        <f t="shared" si="485"/>
        <v>0</v>
      </c>
      <c r="AE383" t="b">
        <f t="shared" si="486"/>
        <v>0</v>
      </c>
      <c r="AF383" t="b">
        <f t="shared" si="487"/>
        <v>0</v>
      </c>
      <c r="AG383" t="b">
        <f t="shared" si="488"/>
        <v>0</v>
      </c>
      <c r="AH383" t="b">
        <f t="shared" si="489"/>
        <v>0</v>
      </c>
      <c r="AI383" t="b">
        <f t="shared" si="490"/>
        <v>0</v>
      </c>
      <c r="AJ383" t="b">
        <f t="shared" si="491"/>
        <v>0</v>
      </c>
      <c r="AK383" t="b">
        <f t="shared" si="492"/>
        <v>0</v>
      </c>
      <c r="AL383" t="b">
        <f t="shared" si="493"/>
        <v>0</v>
      </c>
      <c r="AM383" t="b">
        <f t="shared" si="494"/>
        <v>0</v>
      </c>
      <c r="AN383" t="b">
        <f t="shared" si="495"/>
        <v>0</v>
      </c>
      <c r="AO383" t="b">
        <f t="shared" si="496"/>
        <v>0</v>
      </c>
      <c r="AP383" t="b">
        <f t="shared" si="497"/>
        <v>0</v>
      </c>
      <c r="AQ383" t="b">
        <f t="shared" si="498"/>
        <v>0</v>
      </c>
      <c r="AR383" t="b">
        <f t="shared" si="499"/>
        <v>0</v>
      </c>
      <c r="AS383" t="b">
        <f t="shared" si="500"/>
        <v>0</v>
      </c>
      <c r="AT383" t="b">
        <f t="shared" si="501"/>
        <v>0</v>
      </c>
      <c r="AU383" t="b">
        <f t="shared" si="502"/>
        <v>0</v>
      </c>
      <c r="AV383" t="b">
        <f t="shared" si="503"/>
        <v>0</v>
      </c>
      <c r="AW383" t="b">
        <f t="shared" si="504"/>
        <v>0</v>
      </c>
      <c r="AX383" t="b">
        <f t="shared" si="505"/>
        <v>0</v>
      </c>
      <c r="AY383" t="b">
        <f t="shared" si="506"/>
        <v>0</v>
      </c>
      <c r="AZ383" t="b">
        <f t="shared" si="507"/>
        <v>0</v>
      </c>
      <c r="BA383" t="b">
        <f t="shared" si="508"/>
        <v>0</v>
      </c>
      <c r="BB383" t="b">
        <f t="shared" si="509"/>
        <v>0</v>
      </c>
      <c r="BC383" t="b">
        <f t="shared" si="510"/>
        <v>1</v>
      </c>
      <c r="BD383" t="b">
        <f t="shared" si="511"/>
        <v>0</v>
      </c>
      <c r="BE383" t="b">
        <f t="shared" si="512"/>
        <v>0</v>
      </c>
      <c r="BF383" t="b">
        <f t="shared" si="513"/>
        <v>0</v>
      </c>
      <c r="BG383" t="b">
        <f t="shared" si="514"/>
        <v>0</v>
      </c>
      <c r="BH383" t="b">
        <f t="shared" si="515"/>
        <v>0</v>
      </c>
      <c r="BI383" t="b">
        <f t="shared" si="516"/>
        <v>0</v>
      </c>
      <c r="BJ383" t="b">
        <f t="shared" si="517"/>
        <v>0</v>
      </c>
      <c r="BK383" t="b">
        <f t="shared" si="518"/>
        <v>0</v>
      </c>
      <c r="BL383" t="b">
        <f t="shared" si="519"/>
        <v>0</v>
      </c>
      <c r="BM383" t="b">
        <f t="shared" si="520"/>
        <v>0</v>
      </c>
      <c r="BN383" t="b">
        <f t="shared" si="521"/>
        <v>0</v>
      </c>
      <c r="BO383" t="b">
        <f t="shared" si="522"/>
        <v>0</v>
      </c>
      <c r="BP383" t="b">
        <f t="shared" si="523"/>
        <v>0</v>
      </c>
      <c r="BQ383" t="b">
        <f t="shared" si="524"/>
        <v>0</v>
      </c>
      <c r="BR383" t="b">
        <f t="shared" si="525"/>
        <v>0</v>
      </c>
      <c r="BS383" t="b">
        <f t="shared" si="526"/>
        <v>0</v>
      </c>
      <c r="BT383" t="b">
        <f t="shared" si="527"/>
        <v>0</v>
      </c>
      <c r="BU383" t="b">
        <f t="shared" si="528"/>
        <v>0</v>
      </c>
      <c r="BV383" t="b">
        <f t="shared" si="529"/>
        <v>0</v>
      </c>
      <c r="BW383" t="b">
        <f t="shared" si="530"/>
        <v>0</v>
      </c>
      <c r="BX383" t="b">
        <f t="shared" si="531"/>
        <v>0</v>
      </c>
      <c r="BY383" t="b">
        <f t="shared" si="532"/>
        <v>0</v>
      </c>
      <c r="BZ383" t="b">
        <f t="shared" si="533"/>
        <v>0</v>
      </c>
      <c r="CA383" t="b">
        <f t="shared" si="534"/>
        <v>0</v>
      </c>
      <c r="CB383" t="b">
        <f t="shared" si="535"/>
        <v>1</v>
      </c>
      <c r="CC383" t="b">
        <f t="shared" si="536"/>
        <v>0</v>
      </c>
      <c r="CD383" t="b">
        <f t="shared" si="537"/>
        <v>0</v>
      </c>
      <c r="CE383" t="b">
        <f t="shared" si="538"/>
        <v>0</v>
      </c>
      <c r="CF383" t="b">
        <f t="shared" si="539"/>
        <v>0</v>
      </c>
      <c r="CG383" t="b">
        <f t="shared" si="540"/>
        <v>0</v>
      </c>
      <c r="CH383" t="b">
        <f t="shared" si="541"/>
        <v>0</v>
      </c>
      <c r="CI383" t="b">
        <f t="shared" si="542"/>
        <v>0</v>
      </c>
      <c r="CJ383" t="b">
        <f t="shared" si="543"/>
        <v>0</v>
      </c>
      <c r="CK383" t="b">
        <f t="shared" si="544"/>
        <v>1</v>
      </c>
      <c r="CL383" t="b">
        <f t="shared" si="545"/>
        <v>0</v>
      </c>
      <c r="CM383" t="b">
        <f t="shared" si="546"/>
        <v>0</v>
      </c>
      <c r="CN383" t="b">
        <f t="shared" si="547"/>
        <v>0</v>
      </c>
      <c r="CO383" t="b">
        <f t="shared" si="548"/>
        <v>0</v>
      </c>
      <c r="CP383" t="b">
        <f t="shared" si="549"/>
        <v>0</v>
      </c>
      <c r="CQ383" t="b">
        <f t="shared" si="550"/>
        <v>0</v>
      </c>
      <c r="CR383" t="b">
        <f t="shared" si="551"/>
        <v>0</v>
      </c>
      <c r="CS383" t="b">
        <f t="shared" si="552"/>
        <v>0</v>
      </c>
      <c r="CT383" t="b">
        <f t="shared" si="553"/>
        <v>0</v>
      </c>
      <c r="CU383" t="b">
        <f t="shared" si="554"/>
        <v>0</v>
      </c>
      <c r="CV383" t="b">
        <f t="shared" si="555"/>
        <v>0</v>
      </c>
      <c r="CW383" t="b">
        <f t="shared" si="556"/>
        <v>0</v>
      </c>
      <c r="CX383" t="b">
        <f t="shared" si="557"/>
        <v>0</v>
      </c>
      <c r="CY383" t="b">
        <f t="shared" si="558"/>
        <v>0</v>
      </c>
      <c r="CZ383" t="b">
        <f t="shared" si="559"/>
        <v>0</v>
      </c>
      <c r="DA383" t="b">
        <f t="shared" si="560"/>
        <v>0</v>
      </c>
      <c r="DB383" t="b">
        <f t="shared" si="561"/>
        <v>0</v>
      </c>
      <c r="DC383" t="b">
        <f t="shared" si="562"/>
        <v>0</v>
      </c>
      <c r="DD383" t="b">
        <f t="shared" si="563"/>
        <v>0</v>
      </c>
    </row>
    <row r="384" spans="1:108">
      <c r="A384" s="4" t="s">
        <v>1820</v>
      </c>
      <c r="B384" t="s">
        <v>7386</v>
      </c>
      <c r="C384" t="s">
        <v>1795</v>
      </c>
      <c r="D384" s="4"/>
      <c r="E384" s="4" t="s">
        <v>1082</v>
      </c>
      <c r="F384" t="s">
        <v>1041</v>
      </c>
      <c r="G384" t="s">
        <v>970</v>
      </c>
      <c r="H384" t="s">
        <v>7428</v>
      </c>
      <c r="I384" t="s">
        <v>7418</v>
      </c>
      <c r="J384" s="4" t="s">
        <v>183</v>
      </c>
      <c r="K384" s="4" t="s">
        <v>183</v>
      </c>
      <c r="L384" s="4" t="s">
        <v>6689</v>
      </c>
      <c r="M384" s="4" t="s">
        <v>200</v>
      </c>
      <c r="N384" s="4" t="s">
        <v>1821</v>
      </c>
      <c r="O384" s="4" t="b">
        <f t="shared" si="470"/>
        <v>1</v>
      </c>
      <c r="P384" s="4" t="b">
        <f t="shared" si="471"/>
        <v>1</v>
      </c>
      <c r="Q384" s="4" t="b">
        <f t="shared" si="472"/>
        <v>1</v>
      </c>
      <c r="R384" s="4" t="b">
        <f t="shared" si="473"/>
        <v>1</v>
      </c>
      <c r="S384" s="4" t="b">
        <f t="shared" si="474"/>
        <v>1</v>
      </c>
      <c r="T384" s="4" t="b">
        <f t="shared" si="475"/>
        <v>1</v>
      </c>
      <c r="U384" s="4" t="b">
        <f t="shared" si="476"/>
        <v>1</v>
      </c>
      <c r="V384" s="4" t="b">
        <f t="shared" si="477"/>
        <v>1</v>
      </c>
      <c r="W384" s="4" t="b">
        <f t="shared" si="478"/>
        <v>1</v>
      </c>
      <c r="X384" s="4" t="b">
        <f t="shared" si="479"/>
        <v>0</v>
      </c>
      <c r="Y384" s="4" t="b">
        <f t="shared" si="480"/>
        <v>1</v>
      </c>
      <c r="Z384" s="4" t="b">
        <f t="shared" si="481"/>
        <v>0</v>
      </c>
      <c r="AA384" s="4" t="b">
        <f t="shared" si="482"/>
        <v>1</v>
      </c>
      <c r="AB384" s="4" t="b">
        <f t="shared" si="483"/>
        <v>1</v>
      </c>
      <c r="AC384" s="4" t="b">
        <f t="shared" si="484"/>
        <v>0</v>
      </c>
      <c r="AD384" s="4" t="b">
        <f t="shared" si="485"/>
        <v>0</v>
      </c>
      <c r="AE384" s="4" t="b">
        <f t="shared" si="486"/>
        <v>0</v>
      </c>
      <c r="AF384" s="4" t="b">
        <f t="shared" si="487"/>
        <v>0</v>
      </c>
      <c r="AG384" s="4" t="b">
        <f t="shared" si="488"/>
        <v>0</v>
      </c>
      <c r="AH384" s="4" t="b">
        <f t="shared" si="489"/>
        <v>1</v>
      </c>
      <c r="AI384" s="4" t="b">
        <f t="shared" si="490"/>
        <v>1</v>
      </c>
      <c r="AJ384" s="4" t="b">
        <f t="shared" si="491"/>
        <v>0</v>
      </c>
      <c r="AK384" s="4" t="b">
        <f t="shared" si="492"/>
        <v>0</v>
      </c>
      <c r="AL384" s="4" t="b">
        <f t="shared" si="493"/>
        <v>1</v>
      </c>
      <c r="AM384" s="4" t="b">
        <f t="shared" si="494"/>
        <v>0</v>
      </c>
      <c r="AN384" s="4" t="b">
        <f t="shared" si="495"/>
        <v>0</v>
      </c>
      <c r="AO384" s="4" t="b">
        <f t="shared" si="496"/>
        <v>0</v>
      </c>
      <c r="AP384" s="4" t="b">
        <f t="shared" si="497"/>
        <v>0</v>
      </c>
      <c r="AQ384" s="4" t="b">
        <f t="shared" si="498"/>
        <v>0</v>
      </c>
      <c r="AR384" s="4" t="b">
        <f t="shared" si="499"/>
        <v>0</v>
      </c>
      <c r="AS384" s="4" t="b">
        <f t="shared" si="500"/>
        <v>0</v>
      </c>
      <c r="AT384" s="4" t="b">
        <f t="shared" si="501"/>
        <v>0</v>
      </c>
      <c r="AU384" s="4" t="b">
        <f t="shared" si="502"/>
        <v>0</v>
      </c>
      <c r="AV384" s="4" t="b">
        <f t="shared" si="503"/>
        <v>1</v>
      </c>
      <c r="AW384" s="4" t="b">
        <f t="shared" si="504"/>
        <v>0</v>
      </c>
      <c r="AX384" s="4" t="b">
        <f t="shared" si="505"/>
        <v>0</v>
      </c>
      <c r="AY384" s="4" t="b">
        <f t="shared" si="506"/>
        <v>0</v>
      </c>
      <c r="AZ384" s="4" t="b">
        <f t="shared" si="507"/>
        <v>0</v>
      </c>
      <c r="BA384" s="4" t="b">
        <f t="shared" si="508"/>
        <v>0</v>
      </c>
      <c r="BB384" s="4" t="b">
        <f t="shared" si="509"/>
        <v>1</v>
      </c>
      <c r="BC384" s="4" t="b">
        <f t="shared" si="510"/>
        <v>0</v>
      </c>
      <c r="BD384" s="4" t="b">
        <f t="shared" si="511"/>
        <v>0</v>
      </c>
      <c r="BE384" s="4" t="b">
        <f t="shared" si="512"/>
        <v>0</v>
      </c>
      <c r="BF384" s="4" t="b">
        <f t="shared" si="513"/>
        <v>0</v>
      </c>
      <c r="BG384" s="4" t="b">
        <f t="shared" si="514"/>
        <v>0</v>
      </c>
      <c r="BH384" s="4" t="b">
        <f t="shared" si="515"/>
        <v>1</v>
      </c>
      <c r="BI384" s="4" t="b">
        <f t="shared" si="516"/>
        <v>0</v>
      </c>
      <c r="BJ384" s="4" t="b">
        <f t="shared" si="517"/>
        <v>0</v>
      </c>
      <c r="BK384" s="4" t="b">
        <f t="shared" si="518"/>
        <v>0</v>
      </c>
      <c r="BL384" s="4" t="b">
        <f t="shared" si="519"/>
        <v>1</v>
      </c>
      <c r="BM384" s="4" t="b">
        <f t="shared" si="520"/>
        <v>0</v>
      </c>
      <c r="BN384" s="4" t="b">
        <f t="shared" si="521"/>
        <v>0</v>
      </c>
      <c r="BO384" s="4" t="b">
        <f t="shared" si="522"/>
        <v>1</v>
      </c>
      <c r="BP384" s="4" t="b">
        <f t="shared" si="523"/>
        <v>1</v>
      </c>
      <c r="BQ384" s="4" t="b">
        <f t="shared" si="524"/>
        <v>0</v>
      </c>
      <c r="BR384" s="4" t="b">
        <f t="shared" si="525"/>
        <v>0</v>
      </c>
      <c r="BS384" s="4" t="b">
        <f t="shared" si="526"/>
        <v>1</v>
      </c>
      <c r="BT384" s="4" t="b">
        <f t="shared" si="527"/>
        <v>0</v>
      </c>
      <c r="BU384" s="4" t="b">
        <f t="shared" si="528"/>
        <v>0</v>
      </c>
      <c r="BV384" s="4" t="b">
        <f t="shared" si="529"/>
        <v>0</v>
      </c>
      <c r="BW384" s="4" t="b">
        <f t="shared" si="530"/>
        <v>0</v>
      </c>
      <c r="BX384" s="4" t="b">
        <f t="shared" si="531"/>
        <v>0</v>
      </c>
      <c r="BY384" s="4" t="b">
        <f t="shared" si="532"/>
        <v>0</v>
      </c>
      <c r="BZ384" s="4" t="b">
        <f t="shared" si="533"/>
        <v>0</v>
      </c>
      <c r="CA384" s="4" t="b">
        <f t="shared" si="534"/>
        <v>1</v>
      </c>
      <c r="CB384" s="4" t="b">
        <f t="shared" si="535"/>
        <v>0</v>
      </c>
      <c r="CC384" s="4" t="b">
        <f t="shared" si="536"/>
        <v>0</v>
      </c>
      <c r="CD384" s="4" t="b">
        <f t="shared" si="537"/>
        <v>0</v>
      </c>
      <c r="CE384" s="4" t="b">
        <f t="shared" si="538"/>
        <v>0</v>
      </c>
      <c r="CF384" s="4" t="b">
        <f t="shared" si="539"/>
        <v>0</v>
      </c>
      <c r="CG384" s="4" t="b">
        <f t="shared" si="540"/>
        <v>1</v>
      </c>
      <c r="CH384" s="4" t="b">
        <f t="shared" si="541"/>
        <v>1</v>
      </c>
      <c r="CI384" s="4" t="b">
        <f t="shared" si="542"/>
        <v>0</v>
      </c>
      <c r="CJ384" s="4" t="b">
        <f t="shared" si="543"/>
        <v>0</v>
      </c>
      <c r="CK384" s="4" t="b">
        <f t="shared" si="544"/>
        <v>0</v>
      </c>
      <c r="CL384" s="4" t="b">
        <f t="shared" si="545"/>
        <v>0</v>
      </c>
      <c r="CM384" s="4" t="b">
        <f t="shared" si="546"/>
        <v>0</v>
      </c>
      <c r="CN384" s="4" t="b">
        <f t="shared" si="547"/>
        <v>0</v>
      </c>
      <c r="CO384" s="4" t="b">
        <f t="shared" si="548"/>
        <v>1</v>
      </c>
      <c r="CP384" s="4" t="b">
        <f t="shared" si="549"/>
        <v>0</v>
      </c>
      <c r="CQ384" s="4" t="b">
        <f t="shared" si="550"/>
        <v>0</v>
      </c>
      <c r="CR384" s="4" t="b">
        <f t="shared" si="551"/>
        <v>0</v>
      </c>
      <c r="CS384" s="4" t="b">
        <f t="shared" si="552"/>
        <v>0</v>
      </c>
      <c r="CT384" s="4" t="b">
        <f t="shared" si="553"/>
        <v>0</v>
      </c>
      <c r="CU384" s="4" t="b">
        <f t="shared" si="554"/>
        <v>0</v>
      </c>
      <c r="CV384" s="4" t="b">
        <f t="shared" si="555"/>
        <v>0</v>
      </c>
      <c r="CW384" s="4" t="b">
        <f t="shared" si="556"/>
        <v>0</v>
      </c>
      <c r="CX384" s="4" t="b">
        <f t="shared" si="557"/>
        <v>0</v>
      </c>
      <c r="CY384" s="4" t="b">
        <f t="shared" si="558"/>
        <v>0</v>
      </c>
      <c r="CZ384" s="4" t="b">
        <f t="shared" si="559"/>
        <v>0</v>
      </c>
      <c r="DA384" s="4" t="b">
        <f t="shared" si="560"/>
        <v>0</v>
      </c>
      <c r="DB384" s="4" t="b">
        <f t="shared" si="561"/>
        <v>0</v>
      </c>
      <c r="DC384" s="4" t="b">
        <f t="shared" si="562"/>
        <v>0</v>
      </c>
      <c r="DD384" s="4" t="b">
        <f t="shared" si="563"/>
        <v>0</v>
      </c>
    </row>
    <row r="385" spans="1:108">
      <c r="A385" s="4" t="s">
        <v>1822</v>
      </c>
      <c r="B385" t="s">
        <v>7387</v>
      </c>
      <c r="C385" t="s">
        <v>1795</v>
      </c>
      <c r="D385" s="4"/>
      <c r="E385" s="4" t="s">
        <v>1082</v>
      </c>
      <c r="F385" t="s">
        <v>1041</v>
      </c>
      <c r="G385" t="s">
        <v>970</v>
      </c>
      <c r="H385" t="s">
        <v>7428</v>
      </c>
      <c r="I385" t="s">
        <v>7418</v>
      </c>
      <c r="J385" s="4" t="s">
        <v>16</v>
      </c>
      <c r="K385" s="4" t="s">
        <v>16</v>
      </c>
      <c r="L385" s="4" t="s">
        <v>6544</v>
      </c>
      <c r="M385" t="s">
        <v>6079</v>
      </c>
      <c r="N385" s="4" t="s">
        <v>1153</v>
      </c>
      <c r="O385" s="4" t="b">
        <f t="shared" si="470"/>
        <v>1</v>
      </c>
      <c r="P385" s="4" t="b">
        <f t="shared" si="471"/>
        <v>1</v>
      </c>
      <c r="Q385" s="4" t="b">
        <f t="shared" si="472"/>
        <v>0</v>
      </c>
      <c r="R385" s="4" t="b">
        <f t="shared" si="473"/>
        <v>0</v>
      </c>
      <c r="S385" s="4" t="b">
        <f t="shared" si="474"/>
        <v>0</v>
      </c>
      <c r="T385" s="4" t="b">
        <f t="shared" si="475"/>
        <v>1</v>
      </c>
      <c r="U385" s="4" t="b">
        <f t="shared" si="476"/>
        <v>1</v>
      </c>
      <c r="V385" s="4" t="b">
        <f t="shared" si="477"/>
        <v>0</v>
      </c>
      <c r="W385" s="4" t="b">
        <f t="shared" si="478"/>
        <v>0</v>
      </c>
      <c r="X385" s="4" t="b">
        <f t="shared" si="479"/>
        <v>0</v>
      </c>
      <c r="Y385" s="4" t="b">
        <f t="shared" si="480"/>
        <v>0</v>
      </c>
      <c r="Z385" s="4" t="b">
        <f t="shared" si="481"/>
        <v>0</v>
      </c>
      <c r="AA385" s="4" t="b">
        <f t="shared" si="482"/>
        <v>0</v>
      </c>
      <c r="AB385" s="4" t="b">
        <f t="shared" si="483"/>
        <v>0</v>
      </c>
      <c r="AC385" s="4" t="b">
        <f t="shared" si="484"/>
        <v>0</v>
      </c>
      <c r="AD385" s="4" t="b">
        <f t="shared" si="485"/>
        <v>0</v>
      </c>
      <c r="AE385" s="4" t="b">
        <f t="shared" si="486"/>
        <v>0</v>
      </c>
      <c r="AF385" s="4" t="b">
        <f t="shared" si="487"/>
        <v>0</v>
      </c>
      <c r="AG385" s="4" t="b">
        <f t="shared" si="488"/>
        <v>0</v>
      </c>
      <c r="AH385" s="4" t="b">
        <f t="shared" si="489"/>
        <v>0</v>
      </c>
      <c r="AI385" s="4" t="b">
        <f t="shared" si="490"/>
        <v>0</v>
      </c>
      <c r="AJ385" s="4" t="b">
        <f t="shared" si="491"/>
        <v>0</v>
      </c>
      <c r="AK385" s="4" t="b">
        <f t="shared" si="492"/>
        <v>0</v>
      </c>
      <c r="AL385" s="4" t="b">
        <f t="shared" si="493"/>
        <v>0</v>
      </c>
      <c r="AM385" s="4" t="b">
        <f t="shared" si="494"/>
        <v>0</v>
      </c>
      <c r="AN385" s="4" t="b">
        <f t="shared" si="495"/>
        <v>0</v>
      </c>
      <c r="AO385" s="4" t="b">
        <f t="shared" si="496"/>
        <v>0</v>
      </c>
      <c r="AP385" s="4" t="b">
        <f t="shared" si="497"/>
        <v>0</v>
      </c>
      <c r="AQ385" s="4" t="b">
        <f t="shared" si="498"/>
        <v>0</v>
      </c>
      <c r="AR385" s="4" t="b">
        <f t="shared" si="499"/>
        <v>0</v>
      </c>
      <c r="AS385" s="4" t="b">
        <f t="shared" si="500"/>
        <v>0</v>
      </c>
      <c r="AT385" s="4" t="b">
        <f t="shared" si="501"/>
        <v>0</v>
      </c>
      <c r="AU385" s="4" t="b">
        <f t="shared" si="502"/>
        <v>0</v>
      </c>
      <c r="AV385" s="4" t="b">
        <f t="shared" si="503"/>
        <v>0</v>
      </c>
      <c r="AW385" s="4" t="b">
        <f t="shared" si="504"/>
        <v>0</v>
      </c>
      <c r="AX385" s="4" t="b">
        <f t="shared" si="505"/>
        <v>0</v>
      </c>
      <c r="AY385" s="4" t="b">
        <f t="shared" si="506"/>
        <v>0</v>
      </c>
      <c r="AZ385" s="4" t="b">
        <f t="shared" si="507"/>
        <v>0</v>
      </c>
      <c r="BA385" s="4" t="b">
        <f t="shared" si="508"/>
        <v>0</v>
      </c>
      <c r="BB385" s="4" t="b">
        <f t="shared" si="509"/>
        <v>0</v>
      </c>
      <c r="BC385" s="4" t="b">
        <f t="shared" si="510"/>
        <v>0</v>
      </c>
      <c r="BD385" s="4" t="b">
        <f t="shared" si="511"/>
        <v>0</v>
      </c>
      <c r="BE385" s="4" t="b">
        <f t="shared" si="512"/>
        <v>0</v>
      </c>
      <c r="BF385" s="4" t="b">
        <f t="shared" si="513"/>
        <v>0</v>
      </c>
      <c r="BG385" s="4" t="b">
        <f t="shared" si="514"/>
        <v>0</v>
      </c>
      <c r="BH385" s="4" t="b">
        <f t="shared" si="515"/>
        <v>0</v>
      </c>
      <c r="BI385" s="4" t="b">
        <f t="shared" si="516"/>
        <v>0</v>
      </c>
      <c r="BJ385" s="4" t="b">
        <f t="shared" si="517"/>
        <v>0</v>
      </c>
      <c r="BK385" s="4" t="b">
        <f t="shared" si="518"/>
        <v>0</v>
      </c>
      <c r="BL385" s="4" t="b">
        <f t="shared" si="519"/>
        <v>0</v>
      </c>
      <c r="BM385" s="4" t="b">
        <f t="shared" si="520"/>
        <v>0</v>
      </c>
      <c r="BN385" s="4" t="b">
        <f t="shared" si="521"/>
        <v>0</v>
      </c>
      <c r="BO385" s="4" t="b">
        <f t="shared" si="522"/>
        <v>0</v>
      </c>
      <c r="BP385" s="4" t="b">
        <f t="shared" si="523"/>
        <v>1</v>
      </c>
      <c r="BQ385" s="4" t="b">
        <f t="shared" si="524"/>
        <v>0</v>
      </c>
      <c r="BR385" s="4" t="b">
        <f t="shared" si="525"/>
        <v>0</v>
      </c>
      <c r="BS385" s="4" t="b">
        <f t="shared" si="526"/>
        <v>1</v>
      </c>
      <c r="BT385" s="4" t="b">
        <f t="shared" si="527"/>
        <v>0</v>
      </c>
      <c r="BU385" s="4" t="b">
        <f t="shared" si="528"/>
        <v>0</v>
      </c>
      <c r="BV385" s="4" t="b">
        <f t="shared" si="529"/>
        <v>0</v>
      </c>
      <c r="BW385" s="4" t="b">
        <f t="shared" si="530"/>
        <v>0</v>
      </c>
      <c r="BX385" s="4" t="b">
        <f t="shared" si="531"/>
        <v>0</v>
      </c>
      <c r="BY385" s="4" t="b">
        <f t="shared" si="532"/>
        <v>0</v>
      </c>
      <c r="BZ385" s="4" t="b">
        <f t="shared" si="533"/>
        <v>0</v>
      </c>
      <c r="CA385" s="4" t="b">
        <f t="shared" si="534"/>
        <v>0</v>
      </c>
      <c r="CB385" s="4" t="b">
        <f t="shared" si="535"/>
        <v>0</v>
      </c>
      <c r="CC385" s="4" t="b">
        <f t="shared" si="536"/>
        <v>0</v>
      </c>
      <c r="CD385" s="4" t="b">
        <f t="shared" si="537"/>
        <v>0</v>
      </c>
      <c r="CE385" s="4" t="b">
        <f t="shared" si="538"/>
        <v>0</v>
      </c>
      <c r="CF385" s="4" t="b">
        <f t="shared" si="539"/>
        <v>0</v>
      </c>
      <c r="CG385" s="4" t="b">
        <f t="shared" si="540"/>
        <v>0</v>
      </c>
      <c r="CH385" s="4" t="b">
        <f t="shared" si="541"/>
        <v>0</v>
      </c>
      <c r="CI385" s="4" t="b">
        <f t="shared" si="542"/>
        <v>0</v>
      </c>
      <c r="CJ385" s="4" t="b">
        <f t="shared" si="543"/>
        <v>0</v>
      </c>
      <c r="CK385" s="4" t="b">
        <f t="shared" si="544"/>
        <v>0</v>
      </c>
      <c r="CL385" s="4" t="b">
        <f t="shared" si="545"/>
        <v>0</v>
      </c>
      <c r="CM385" s="4" t="b">
        <f t="shared" si="546"/>
        <v>0</v>
      </c>
      <c r="CN385" s="4" t="b">
        <f t="shared" si="547"/>
        <v>0</v>
      </c>
      <c r="CO385" s="4" t="b">
        <f t="shared" si="548"/>
        <v>0</v>
      </c>
      <c r="CP385" s="4" t="b">
        <f t="shared" si="549"/>
        <v>0</v>
      </c>
      <c r="CQ385" s="4" t="b">
        <f t="shared" si="550"/>
        <v>0</v>
      </c>
      <c r="CR385" s="4" t="b">
        <f t="shared" si="551"/>
        <v>0</v>
      </c>
      <c r="CS385" s="4" t="b">
        <f t="shared" si="552"/>
        <v>0</v>
      </c>
      <c r="CT385" s="4" t="b">
        <f t="shared" si="553"/>
        <v>0</v>
      </c>
      <c r="CU385" s="4" t="b">
        <f t="shared" si="554"/>
        <v>0</v>
      </c>
      <c r="CV385" s="4" t="b">
        <f t="shared" si="555"/>
        <v>0</v>
      </c>
      <c r="CW385" s="4" t="b">
        <f t="shared" si="556"/>
        <v>0</v>
      </c>
      <c r="CX385" s="4" t="b">
        <f t="shared" si="557"/>
        <v>0</v>
      </c>
      <c r="CY385" s="4" t="b">
        <f t="shared" si="558"/>
        <v>0</v>
      </c>
      <c r="CZ385" s="4" t="b">
        <f t="shared" si="559"/>
        <v>0</v>
      </c>
      <c r="DA385" s="4" t="b">
        <f t="shared" si="560"/>
        <v>0</v>
      </c>
      <c r="DB385" s="4" t="b">
        <f t="shared" si="561"/>
        <v>0</v>
      </c>
      <c r="DC385" s="4" t="b">
        <f t="shared" si="562"/>
        <v>0</v>
      </c>
      <c r="DD385" s="4" t="b">
        <f t="shared" si="563"/>
        <v>0</v>
      </c>
    </row>
    <row r="386" spans="1:108">
      <c r="A386" s="4" t="s">
        <v>1823</v>
      </c>
      <c r="B386" t="s">
        <v>7387</v>
      </c>
      <c r="C386" t="s">
        <v>1795</v>
      </c>
      <c r="D386" s="4"/>
      <c r="E386" s="4" t="s">
        <v>1082</v>
      </c>
      <c r="F386" t="s">
        <v>1041</v>
      </c>
      <c r="G386" t="s">
        <v>970</v>
      </c>
      <c r="H386" t="s">
        <v>7428</v>
      </c>
      <c r="I386" t="s">
        <v>7418</v>
      </c>
      <c r="J386" s="4" t="s">
        <v>124</v>
      </c>
      <c r="K386" s="4" t="s">
        <v>16</v>
      </c>
      <c r="L386" s="4" t="s">
        <v>6690</v>
      </c>
      <c r="M386" s="4" t="s">
        <v>402</v>
      </c>
      <c r="N386" s="4" t="s">
        <v>1824</v>
      </c>
      <c r="O386" s="4" t="b">
        <f t="shared" ref="O386:O449" si="564">OR(ISNUMBER(FIND("Adana",N386)),ISNUMBER(FIND("Hatay",N386)),ISNUMBER(FIND("Kahramanmaraş",N386)),ISNUMBER(FIND("Mersin",N386)),ISNUMBER(FIND("Osmaniye",N386)),ISNUMBER(FIND("Adıyaman",N386)),ISNUMBER(FIND("Diyarbakır",N386)),ISNUMBER(FIND("Gaziantep",N386)),ISNUMBER(FIND("Mardin",N386)),ISNUMBER(FIND("Şanlıurfa",N386)),ISNUMBER(FIND("Siirt",N386)),ISNUMBER(FIND("Karaman",N386)),ISNUMBER(FIND("Niğde",N386)),ISNUMBER(FIND("Elazığ",N386)),ISNUMBER(FIND("Malatya",N386)),ISNUMBER(FIND("Tunceli",N386)))</f>
        <v>1</v>
      </c>
      <c r="P386" s="4" t="b">
        <f t="shared" ref="P386:P449" si="565">OR(ISNUMBER(FIND("Antalya",N386)),ISNUMBER(FIND("Balıkesir",N386)),ISNUMBER(FIND("Bursa",N386)),ISNUMBER(FIND("Çanakkale",N386)),ISNUMBER(FIND("İstanbul",N386)),ISNUMBER(FIND("Kırklareli",N386)),ISNUMBER(FIND("Tekirdağ",N386)),ISNUMBER(FIND("Aydın",N386)),ISNUMBER(FIND("İzmir",N386)),ISNUMBER(FIND("Manisa",N386)),ISNUMBER(FIND("Muğla",N386)),ISNUMBER(FIND("Uşak",N386)),ISNUMBER(FIND("Amasya",N386)))</f>
        <v>0</v>
      </c>
      <c r="Q386" s="4" t="b">
        <f t="shared" ref="Q386:Q449" si="566">OR(ISNUMBER(FIND("Ankara",N386)),ISNUMBER(FIND("Eskişehir",N386)),ISNUMBER(FIND("Kayseri",N386)),ISNUMBER(FIND("Kırşehir",N386)),ISNUMBER(FIND("Konya",N386)),ISNUMBER(FIND("Nevşehir",N386)),ISNUMBER(FIND("Sivas",N386)),ISNUMBER(FIND("Burdur",N386)),ISNUMBER(FIND("Isparta",N386)),ISNUMBER(FIND("Çorum",N386)),ISNUMBER(FIND("Tokat",N386)),ISNUMBER(FIND("Iğdır",N386)),ISNUMBER(FIND("Van",N386)))</f>
        <v>0</v>
      </c>
      <c r="R386" s="4" t="b">
        <f t="shared" ref="R386:R449" si="567">OR(ISNUMBER(FIND("Ağrı",N386)),ISNUMBER(FIND("Erzincan",N386)),ISNUMBER(FIND("Erzurum",N386)),ISNUMBER(FIND("Kars",N386)),ISNUMBER(FIND("Artvin",N386)),ISNUMBER(FIND("Bolu",N386)),ISNUMBER(FIND("Çankırı",N386)),ISNUMBER(FIND("Düzce",N386)),ISNUMBER(FIND("Karabük",N386)),ISNUMBER(FIND("Kastamonu",N386)),ISNUMBER(FIND("Ordu",N386)),ISNUMBER(FIND("Samsun",N386)),ISNUMBER(FIND("Sinop",N386)),ISNUMBER(FIND("Zonguldak",N386)),ISNUMBER(FIND("Bilecik",N386)),ISNUMBER(FIND("Edirne",N386)),ISNUMBER(FIND("Kocaeli",N386)),ISNUMBER(FIND("Sakarya",N386)),ISNUMBER(FIND("Afyonkarahisar",N386)),ISNUMBER(FIND("Kütahya",N386)))</f>
        <v>0</v>
      </c>
      <c r="S386" s="4" t="b">
        <f t="shared" ref="S386:S449" si="568">OR(ISNUMBER(FIND("Adana",N386)),ISNUMBER(FIND("Antalya",N386)),ISNUMBER(FIND("Burdur",N386)),ISNUMBER(FIND("Hatay",N386)),ISNUMBER(FIND("Isparta",N386)),ISNUMBER(FIND("Kahramanmaraş",N386)),ISNUMBER(FIND("Mersin",N386)),ISNUMBER(FIND("Osmaniye",N386)))</f>
        <v>1</v>
      </c>
      <c r="T386" s="4" t="b">
        <f t="shared" ref="T386:T449" si="569">OR(ISNUMBER(FIND("Afyonkarahisar",N386)),ISNUMBER(FIND("Aydın",N386)),ISNUMBER(FIND("Denizli",N386)),ISNUMBER(FIND("İzmir",N386)),ISNUMBER(FIND("Kütahya",N386)),ISNUMBER(FIND("Manisa",N386)),ISNUMBER(FIND("Muğla",N386)),ISNUMBER(FIND("Uşak",N386)))</f>
        <v>0</v>
      </c>
      <c r="U386" s="4" t="b">
        <f t="shared" ref="U386:U449" si="570">OR(ISNUMBER(FIND("Aksaray",N386)),ISNUMBER(FIND("Ankara",N386)),ISNUMBER(FIND("Çankırı",N386)),ISNUMBER(FIND("Eskişehir",N386)),ISNUMBER(FIND("Karaman",N386)),ISNUMBER(FIND("Kayseri",N386)),ISNUMBER(FIND("Kırıkkale",N386)),ISNUMBER(FIND("Kırşehir",N386)),ISNUMBER(FIND("Konya",N386)),ISNUMBER(FIND("Nevşehir",N386)),ISNUMBER(FIND("Niğde",N386)),ISNUMBER(FIND("Sivas",N386)),ISNUMBER(FIND("Yozgat",N386)))</f>
        <v>1</v>
      </c>
      <c r="V386" s="4" t="b">
        <f t="shared" ref="V386:V449" si="571">OR(ISNUMBER(FIND("Balıkesir",N386)),ISNUMBER(FIND("Bilecik",N386)),ISNUMBER(FIND("Bursa",N386)),ISNUMBER(FIND("Çanakkale",N386)),ISNUMBER(FIND("Edirne",N386)),ISNUMBER(FIND("İstanbul",N386)),ISNUMBER(FIND("Kırklareli",N386)),ISNUMBER(FIND("Kocaeli",N386)),ISNUMBER(FIND("Sakarya",N386)),ISNUMBER(FIND("Tekirdağ",N386)),ISNUMBER(FIND("Yalova",N386)))</f>
        <v>0</v>
      </c>
      <c r="W386" s="4" t="b">
        <f t="shared" ref="W386:W449" si="572">OR(ISNUMBER(FIND("Adıyaman",N386)),ISNUMBER(FIND("Batman",N386)),ISNUMBER(FIND("Diyarbakır",N386)),ISNUMBER(FIND("Gaziantep",N386)),ISNUMBER(FIND("Kilis",N386)),ISNUMBER(FIND("Mardin",N386)),ISNUMBER(FIND("Siirt",N386)),ISNUMBER(FIND("Şanlıurfa",N386)),ISNUMBER(FIND("Şırnak",N386)))</f>
        <v>0</v>
      </c>
      <c r="X386" s="4" t="b">
        <f t="shared" ref="X386:X449" si="573">OR(ISNUMBER(FIND("Ağrı",N386)),ISNUMBER(FIND("Ardahan",N386)),ISNUMBER(FIND("Bingöl",N386)),ISNUMBER(FIND("Bitlis",N386)),ISNUMBER(FIND("Elazığ",N386)),ISNUMBER(FIND("Erzincan",N386)),ISNUMBER(FIND("Erzurum",N386)),ISNUMBER(FIND("Hakkâri",N386)),ISNUMBER(FIND("Iğdır",N386)),ISNUMBER(FIND("Kars",N386)),ISNUMBER(FIND("Malatya",N386)),ISNUMBER(FIND("Muş",N386)),ISNUMBER(FIND("Tunceli",N386)),ISNUMBER(FIND("Van",N386)))</f>
        <v>0</v>
      </c>
      <c r="Y386" s="4" t="b">
        <f t="shared" ref="Y386:Y449" si="574">OR(ISNUMBER(FIND("Amasya",N386)),ISNUMBER(FIND("Artvin",N386)),ISNUMBER(FIND("Bartın",N386)),ISNUMBER(FIND("Bayburt",N386)),ISNUMBER(FIND("Bolu",N386)),ISNUMBER(FIND("Çorum",N386)),ISNUMBER(FIND("Düzce",N386)),ISNUMBER(FIND("Giresun",N386)),ISNUMBER(FIND("Gümüşhane",N386)),ISNUMBER(FIND("Karabük",N386)),ISNUMBER(FIND("Kastamonu",N386)),ISNUMBER(FIND("Ordu",N386)),ISNUMBER(FIND("Rize",N386)),ISNUMBER(FIND("Samsun",N386)),ISNUMBER(FIND("Sinop",N386)),ISNUMBER(FIND("Tokat",N386)),ISNUMBER(FIND("Trabzon",N386)),ISNUMBER(FIND("Zonguldak",N386)))</f>
        <v>0</v>
      </c>
      <c r="Z386" s="4" t="b">
        <f t="shared" ref="Z386:Z449" si="575">OR(ISNUMBER(FIND("Artvin",N386)),ISNUMBER(FIND("Bayburt",N386)),ISNUMBER(FIND("Giresun",N386)),ISNUMBER(FIND("Gümüşhane",N386)),ISNUMBER(FIND("Ordu",N386)),ISNUMBER(FIND("Rize",N386)),ISNUMBER(FIND("Trabzon",N386)))</f>
        <v>0</v>
      </c>
      <c r="AA386" s="4" t="b">
        <f t="shared" ref="AA386:AA449" si="576">OR(ISNUMBER(FIND("Çanakkale",N386)),ISNUMBER(FIND("Edirne",N386)),ISNUMBER(FIND("İstanbul",N386)),ISNUMBER(FIND("Kırklareli",N386)),ISNUMBER(FIND("Tekirdağ",N386)))</f>
        <v>0</v>
      </c>
      <c r="AB386" s="4" t="b">
        <f t="shared" ref="AB386:AB449" si="577">ISNUMBER(FIND("Adana",N386))</f>
        <v>1</v>
      </c>
      <c r="AC386" s="4" t="b">
        <f t="shared" ref="AC386:AC449" si="578">ISNUMBER(FIND("Adıyaman",N386))</f>
        <v>0</v>
      </c>
      <c r="AD386" s="4" t="b">
        <f t="shared" ref="AD386:AD449" si="579">ISNUMBER(FIND("Afyonkarahisar",N386))</f>
        <v>0</v>
      </c>
      <c r="AE386" s="4" t="b">
        <f t="shared" ref="AE386:AE449" si="580">ISNUMBER(FIND("Ağrı",N386))</f>
        <v>0</v>
      </c>
      <c r="AF386" s="4" t="b">
        <f t="shared" ref="AF386:AF449" si="581">ISNUMBER(FIND("Aksaray",N386))</f>
        <v>0</v>
      </c>
      <c r="AG386" s="4" t="b">
        <f t="shared" ref="AG386:AG449" si="582">ISNUMBER(FIND("Amasya",N386))</f>
        <v>0</v>
      </c>
      <c r="AH386" s="4" t="b">
        <f t="shared" ref="AH386:AH449" si="583">ISNUMBER(FIND("Ankara",N386))</f>
        <v>0</v>
      </c>
      <c r="AI386" s="4" t="b">
        <f t="shared" ref="AI386:AI449" si="584">ISNUMBER(FIND("Antalya",N386))</f>
        <v>0</v>
      </c>
      <c r="AJ386" s="4" t="b">
        <f t="shared" ref="AJ386:AJ449" si="585">ISNUMBER(FIND("Ardahan",N386))</f>
        <v>0</v>
      </c>
      <c r="AK386" s="4" t="b">
        <f t="shared" ref="AK386:AK449" si="586">ISNUMBER(FIND("Artvin",N386))</f>
        <v>0</v>
      </c>
      <c r="AL386" s="4" t="b">
        <f t="shared" ref="AL386:AL449" si="587">ISNUMBER(FIND("Aydın",N386))</f>
        <v>0</v>
      </c>
      <c r="AM386" s="4" t="b">
        <f t="shared" ref="AM386:AM449" si="588">ISNUMBER(FIND("Balıkesir",N386))</f>
        <v>0</v>
      </c>
      <c r="AN386" s="4" t="b">
        <f t="shared" ref="AN386:AN449" si="589">ISNUMBER(FIND("Bartın",N386))</f>
        <v>0</v>
      </c>
      <c r="AO386" s="4" t="b">
        <f t="shared" ref="AO386:AO449" si="590">ISNUMBER(FIND("Batman",N386))</f>
        <v>0</v>
      </c>
      <c r="AP386" s="4" t="b">
        <f t="shared" ref="AP386:AP449" si="591">ISNUMBER(FIND("Bayburt",N386))</f>
        <v>0</v>
      </c>
      <c r="AQ386" s="4" t="b">
        <f t="shared" ref="AQ386:AQ449" si="592">ISNUMBER(FIND("Bilecik",N386))</f>
        <v>0</v>
      </c>
      <c r="AR386" s="4" t="b">
        <f t="shared" ref="AR386:AR449" si="593">ISNUMBER(FIND("Bingöl",N386))</f>
        <v>0</v>
      </c>
      <c r="AS386" s="4" t="b">
        <f t="shared" ref="AS386:AS449" si="594">ISNUMBER(FIND("Bitlis",N386))</f>
        <v>0</v>
      </c>
      <c r="AT386" s="4" t="b">
        <f t="shared" ref="AT386:AT449" si="595">ISNUMBER(FIND("Bolu",N386))</f>
        <v>0</v>
      </c>
      <c r="AU386" s="4" t="b">
        <f t="shared" ref="AU386:AU449" si="596">ISNUMBER(FIND("Burdur",N386))</f>
        <v>0</v>
      </c>
      <c r="AV386" s="4" t="b">
        <f t="shared" ref="AV386:AV449" si="597">ISNUMBER(FIND("Bursa",N386))</f>
        <v>0</v>
      </c>
      <c r="AW386" s="4" t="b">
        <f t="shared" ref="AW386:AW449" si="598">ISNUMBER(FIND("Çanakkale",N386))</f>
        <v>0</v>
      </c>
      <c r="AX386" s="4" t="b">
        <f t="shared" ref="AX386:AX449" si="599">ISNUMBER(FIND("Çankırı",N386))</f>
        <v>0</v>
      </c>
      <c r="AY386" s="4" t="b">
        <f t="shared" ref="AY386:AY449" si="600">ISNUMBER(FIND("Çorum",N386))</f>
        <v>0</v>
      </c>
      <c r="AZ386" s="4" t="b">
        <f t="shared" ref="AZ386:AZ449" si="601">ISNUMBER(FIND("Denizli",N386))</f>
        <v>0</v>
      </c>
      <c r="BA386" s="4" t="b">
        <f t="shared" ref="BA386:BA449" si="602">ISNUMBER(FIND("Diyarbakır",N386))</f>
        <v>0</v>
      </c>
      <c r="BB386" s="4" t="b">
        <f t="shared" ref="BB386:BB449" si="603">ISNUMBER(FIND("Düzce",N386))</f>
        <v>0</v>
      </c>
      <c r="BC386" s="4" t="b">
        <f t="shared" ref="BC386:BC449" si="604">ISNUMBER(FIND("Edirne",N386))</f>
        <v>0</v>
      </c>
      <c r="BD386" s="4" t="b">
        <f t="shared" ref="BD386:BD449" si="605">ISNUMBER(FIND("Elazığ",N386))</f>
        <v>0</v>
      </c>
      <c r="BE386" s="4" t="b">
        <f t="shared" ref="BE386:BE449" si="606">ISNUMBER(FIND("Erzincan",N386))</f>
        <v>0</v>
      </c>
      <c r="BF386" s="4" t="b">
        <f t="shared" ref="BF386:BF449" si="607">ISNUMBER(FIND("Erzurum",N386))</f>
        <v>0</v>
      </c>
      <c r="BG386" s="4" t="b">
        <f t="shared" ref="BG386:BG449" si="608">ISNUMBER(FIND("Eskişehir",N386))</f>
        <v>0</v>
      </c>
      <c r="BH386" s="4" t="b">
        <f t="shared" ref="BH386:BH449" si="609">ISNUMBER(FIND("Gaziantep",N386))</f>
        <v>0</v>
      </c>
      <c r="BI386" s="4" t="b">
        <f t="shared" ref="BI386:BI449" si="610">ISNUMBER(FIND("Giresun",N386))</f>
        <v>0</v>
      </c>
      <c r="BJ386" s="4" t="b">
        <f t="shared" ref="BJ386:BJ449" si="611">ISNUMBER(FIND("Gümüşhane",N386))</f>
        <v>0</v>
      </c>
      <c r="BK386" s="4" t="b">
        <f t="shared" ref="BK386:BK449" si="612">ISNUMBER(FIND("Hakkâri",N386))</f>
        <v>0</v>
      </c>
      <c r="BL386" s="4" t="b">
        <f t="shared" ref="BL386:BL449" si="613">ISNUMBER(FIND("Hatay",N386))</f>
        <v>0</v>
      </c>
      <c r="BM386" s="4" t="b">
        <f t="shared" ref="BM386:BM449" si="614">ISNUMBER(FIND("Iğdır",N386))</f>
        <v>0</v>
      </c>
      <c r="BN386" s="4" t="b">
        <f t="shared" ref="BN386:BN449" si="615">ISNUMBER(FIND("Isparta",N386))</f>
        <v>0</v>
      </c>
      <c r="BO386" s="4" t="b">
        <f t="shared" ref="BO386:BO449" si="616">ISNUMBER(FIND("İstanbul",N386))</f>
        <v>0</v>
      </c>
      <c r="BP386" s="4" t="b">
        <f t="shared" ref="BP386:BP449" si="617">ISNUMBER(FIND("İzmir",N386))</f>
        <v>0</v>
      </c>
      <c r="BQ386" s="4" t="b">
        <f t="shared" ref="BQ386:BQ449" si="618">ISNUMBER(FIND("Kahramanmaraş",N386))</f>
        <v>0</v>
      </c>
      <c r="BR386" s="4" t="b">
        <f t="shared" ref="BR386:BR449" si="619">ISNUMBER(FIND("Karabük",N386))</f>
        <v>0</v>
      </c>
      <c r="BS386" s="4" t="b">
        <f t="shared" ref="BS386:BS449" si="620">ISNUMBER(FIND("Karaman",N386))</f>
        <v>1</v>
      </c>
      <c r="BT386" s="4" t="b">
        <f t="shared" ref="BT386:BT449" si="621">ISNUMBER(FIND("Kars",N386))</f>
        <v>0</v>
      </c>
      <c r="BU386" s="4" t="b">
        <f t="shared" ref="BU386:BU449" si="622">ISNUMBER(FIND("Kastamonu",N386))</f>
        <v>0</v>
      </c>
      <c r="BV386" s="4" t="b">
        <f t="shared" ref="BV386:BV449" si="623">ISNUMBER(FIND("Kayseri",N386))</f>
        <v>0</v>
      </c>
      <c r="BW386" s="4" t="b">
        <f t="shared" ref="BW386:BW449" si="624">ISNUMBER(FIND("Kırıkkale",N386))</f>
        <v>0</v>
      </c>
      <c r="BX386" s="4" t="b">
        <f t="shared" ref="BX386:BX449" si="625">ISNUMBER(FIND("Kırklareli",N386))</f>
        <v>0</v>
      </c>
      <c r="BY386" s="4" t="b">
        <f t="shared" ref="BY386:BY449" si="626">ISNUMBER(FIND("Kırşehir",N386))</f>
        <v>0</v>
      </c>
      <c r="BZ386" s="4" t="b">
        <f t="shared" ref="BZ386:BZ449" si="627">ISNUMBER(FIND("Kilis",N386))</f>
        <v>0</v>
      </c>
      <c r="CA386" s="4" t="b">
        <f t="shared" ref="CA386:CA449" si="628">ISNUMBER(FIND("Kocaeli",N386))</f>
        <v>0</v>
      </c>
      <c r="CB386" s="4" t="b">
        <f t="shared" ref="CB386:CB449" si="629">ISNUMBER(FIND("Konya",N386))</f>
        <v>0</v>
      </c>
      <c r="CC386" s="4" t="b">
        <f t="shared" ref="CC386:CC449" si="630">ISNUMBER(FIND("Kütahya",N386))</f>
        <v>0</v>
      </c>
      <c r="CD386" s="4" t="b">
        <f t="shared" ref="CD386:CD449" si="631">ISNUMBER(FIND("Malatya",N386))</f>
        <v>0</v>
      </c>
      <c r="CE386" s="4" t="b">
        <f t="shared" ref="CE386:CE449" si="632">ISNUMBER(FIND("Manisa",N386))</f>
        <v>0</v>
      </c>
      <c r="CF386" s="4" t="b">
        <f t="shared" ref="CF386:CF449" si="633">ISNUMBER(FIND("Mardin",N386))</f>
        <v>0</v>
      </c>
      <c r="CG386" s="4" t="b">
        <f t="shared" ref="CG386:CG449" si="634">ISNUMBER(FIND("Mersin",N386))</f>
        <v>1</v>
      </c>
      <c r="CH386" s="4" t="b">
        <f t="shared" ref="CH386:CH449" si="635">ISNUMBER(FIND("Muğla",N386))</f>
        <v>0</v>
      </c>
      <c r="CI386" s="4" t="b">
        <f t="shared" ref="CI386:CI449" si="636">ISNUMBER(FIND("Muş",N386))</f>
        <v>0</v>
      </c>
      <c r="CJ386" s="4" t="b">
        <f t="shared" ref="CJ386:CJ449" si="637">ISNUMBER(FIND("Nevşehir",N386))</f>
        <v>0</v>
      </c>
      <c r="CK386" s="4" t="b">
        <f t="shared" ref="CK386:CK449" si="638">ISNUMBER(FIND("Niğde",N386))</f>
        <v>0</v>
      </c>
      <c r="CL386" s="4" t="b">
        <f t="shared" ref="CL386:CL449" si="639">ISNUMBER(FIND("Ordu",N386))</f>
        <v>0</v>
      </c>
      <c r="CM386" s="4" t="b">
        <f t="shared" ref="CM386:CM449" si="640">ISNUMBER(FIND("Osmaniye",N386))</f>
        <v>0</v>
      </c>
      <c r="CN386" s="4" t="b">
        <f t="shared" ref="CN386:CN449" si="641">ISNUMBER(FIND("Rize",N386))</f>
        <v>0</v>
      </c>
      <c r="CO386" s="4" t="b">
        <f t="shared" ref="CO386:CO449" si="642">ISNUMBER(FIND("Sakarya",N386))</f>
        <v>0</v>
      </c>
      <c r="CP386" s="4" t="b">
        <f t="shared" ref="CP386:CP449" si="643">ISNUMBER(FIND("Samsun",N386))</f>
        <v>0</v>
      </c>
      <c r="CQ386" s="4" t="b">
        <f t="shared" ref="CQ386:CQ449" si="644">ISNUMBER(FIND("Siirt",N386))</f>
        <v>0</v>
      </c>
      <c r="CR386" s="4" t="b">
        <f t="shared" ref="CR386:CR449" si="645">ISNUMBER(FIND("Sinop",N386))</f>
        <v>0</v>
      </c>
      <c r="CS386" s="4" t="b">
        <f t="shared" ref="CS386:CS449" si="646">ISNUMBER(FIND("Sivas",N386))</f>
        <v>0</v>
      </c>
      <c r="CT386" s="4" t="b">
        <f t="shared" ref="CT386:CT449" si="647">ISNUMBER(FIND("Şanlıurfa",N386))</f>
        <v>0</v>
      </c>
      <c r="CU386" s="4" t="b">
        <f t="shared" ref="CU386:CU449" si="648">ISNUMBER(FIND("Şırnak",N386))</f>
        <v>0</v>
      </c>
      <c r="CV386" s="4" t="b">
        <f t="shared" ref="CV386:CV449" si="649">ISNUMBER(FIND("Tekirdağ",N386))</f>
        <v>0</v>
      </c>
      <c r="CW386" s="4" t="b">
        <f t="shared" ref="CW386:CW449" si="650">ISNUMBER(FIND("Tokat",N386))</f>
        <v>0</v>
      </c>
      <c r="CX386" s="4" t="b">
        <f t="shared" ref="CX386:CX449" si="651">ISNUMBER(FIND("Trabzon",N386))</f>
        <v>0</v>
      </c>
      <c r="CY386" s="4" t="b">
        <f t="shared" ref="CY386:CY449" si="652">ISNUMBER(FIND("Tunceli",N386))</f>
        <v>0</v>
      </c>
      <c r="CZ386" s="4" t="b">
        <f t="shared" ref="CZ386:CZ449" si="653">ISNUMBER(FIND("Uşak",N386))</f>
        <v>0</v>
      </c>
      <c r="DA386" s="4" t="b">
        <f t="shared" ref="DA386:DA449" si="654">ISNUMBER(FIND("Van",N386))</f>
        <v>0</v>
      </c>
      <c r="DB386" s="4" t="b">
        <f t="shared" ref="DB386:DB449" si="655">ISNUMBER(FIND("Yalova",N386))</f>
        <v>0</v>
      </c>
      <c r="DC386" s="4" t="b">
        <f t="shared" ref="DC386:DC449" si="656">ISNUMBER(FIND("Yozgat",N386))</f>
        <v>0</v>
      </c>
      <c r="DD386" s="4" t="b">
        <f t="shared" ref="DD386:DD449" si="657">ISNUMBER(FIND("Zonguldak",N386))</f>
        <v>0</v>
      </c>
    </row>
    <row r="387" spans="1:108">
      <c r="A387" s="4" t="s">
        <v>1825</v>
      </c>
      <c r="B387" t="s">
        <v>7387</v>
      </c>
      <c r="C387" t="s">
        <v>1795</v>
      </c>
      <c r="D387" s="4"/>
      <c r="E387" s="4" t="s">
        <v>1082</v>
      </c>
      <c r="F387" t="s">
        <v>1041</v>
      </c>
      <c r="G387" t="s">
        <v>970</v>
      </c>
      <c r="H387" t="s">
        <v>7428</v>
      </c>
      <c r="I387" t="s">
        <v>7418</v>
      </c>
      <c r="J387" s="4" t="s">
        <v>355</v>
      </c>
      <c r="K387" s="4" t="s">
        <v>136</v>
      </c>
      <c r="L387" s="4" t="s">
        <v>6691</v>
      </c>
      <c r="M387" s="4" t="s">
        <v>513</v>
      </c>
      <c r="N387" s="4" t="s">
        <v>1826</v>
      </c>
      <c r="O387" s="4" t="b">
        <f t="shared" si="564"/>
        <v>1</v>
      </c>
      <c r="P387" s="4" t="b">
        <f t="shared" si="565"/>
        <v>1</v>
      </c>
      <c r="Q387" s="4" t="b">
        <f t="shared" si="566"/>
        <v>1</v>
      </c>
      <c r="R387" s="4" t="b">
        <f t="shared" si="567"/>
        <v>1</v>
      </c>
      <c r="S387" s="4" t="b">
        <f t="shared" si="568"/>
        <v>1</v>
      </c>
      <c r="T387" s="4" t="b">
        <f t="shared" si="569"/>
        <v>1</v>
      </c>
      <c r="U387" s="4" t="b">
        <f t="shared" si="570"/>
        <v>1</v>
      </c>
      <c r="V387" s="4" t="b">
        <f t="shared" si="571"/>
        <v>0</v>
      </c>
      <c r="W387" s="4" t="b">
        <f t="shared" si="572"/>
        <v>0</v>
      </c>
      <c r="X387" s="4" t="b">
        <f t="shared" si="573"/>
        <v>0</v>
      </c>
      <c r="Y387" s="4" t="b">
        <f t="shared" si="574"/>
        <v>1</v>
      </c>
      <c r="Z387" s="4" t="b">
        <f t="shared" si="575"/>
        <v>0</v>
      </c>
      <c r="AA387" s="4" t="b">
        <f t="shared" si="576"/>
        <v>0</v>
      </c>
      <c r="AB387" s="4" t="b">
        <f t="shared" si="577"/>
        <v>1</v>
      </c>
      <c r="AC387" s="4" t="b">
        <f t="shared" si="578"/>
        <v>0</v>
      </c>
      <c r="AD387" s="4" t="b">
        <f t="shared" si="579"/>
        <v>0</v>
      </c>
      <c r="AE387" s="4" t="b">
        <f t="shared" si="580"/>
        <v>0</v>
      </c>
      <c r="AF387" s="4" t="b">
        <f t="shared" si="581"/>
        <v>0</v>
      </c>
      <c r="AG387" s="4" t="b">
        <f t="shared" si="582"/>
        <v>0</v>
      </c>
      <c r="AH387" s="4" t="b">
        <f t="shared" si="583"/>
        <v>1</v>
      </c>
      <c r="AI387" s="4" t="b">
        <f t="shared" si="584"/>
        <v>1</v>
      </c>
      <c r="AJ387" s="4" t="b">
        <f t="shared" si="585"/>
        <v>0</v>
      </c>
      <c r="AK387" s="4" t="b">
        <f t="shared" si="586"/>
        <v>0</v>
      </c>
      <c r="AL387" s="4" t="b">
        <f t="shared" si="587"/>
        <v>0</v>
      </c>
      <c r="AM387" s="4" t="b">
        <f t="shared" si="588"/>
        <v>0</v>
      </c>
      <c r="AN387" s="4" t="b">
        <f t="shared" si="589"/>
        <v>0</v>
      </c>
      <c r="AO387" s="4" t="b">
        <f t="shared" si="590"/>
        <v>0</v>
      </c>
      <c r="AP387" s="4" t="b">
        <f t="shared" si="591"/>
        <v>0</v>
      </c>
      <c r="AQ387" s="4" t="b">
        <f t="shared" si="592"/>
        <v>0</v>
      </c>
      <c r="AR387" s="4" t="b">
        <f t="shared" si="593"/>
        <v>0</v>
      </c>
      <c r="AS387" s="4" t="b">
        <f t="shared" si="594"/>
        <v>0</v>
      </c>
      <c r="AT387" s="4" t="b">
        <f t="shared" si="595"/>
        <v>0</v>
      </c>
      <c r="AU387" s="4" t="b">
        <f t="shared" si="596"/>
        <v>0</v>
      </c>
      <c r="AV387" s="4" t="b">
        <f t="shared" si="597"/>
        <v>0</v>
      </c>
      <c r="AW387" s="4" t="b">
        <f t="shared" si="598"/>
        <v>0</v>
      </c>
      <c r="AX387" s="4" t="b">
        <f t="shared" si="599"/>
        <v>0</v>
      </c>
      <c r="AY387" s="4" t="b">
        <f t="shared" si="600"/>
        <v>0</v>
      </c>
      <c r="AZ387" s="4" t="b">
        <f t="shared" si="601"/>
        <v>0</v>
      </c>
      <c r="BA387" s="4" t="b">
        <f t="shared" si="602"/>
        <v>0</v>
      </c>
      <c r="BB387" s="4" t="b">
        <f t="shared" si="603"/>
        <v>0</v>
      </c>
      <c r="BC387" s="4" t="b">
        <f t="shared" si="604"/>
        <v>0</v>
      </c>
      <c r="BD387" s="4" t="b">
        <f t="shared" si="605"/>
        <v>0</v>
      </c>
      <c r="BE387" s="4" t="b">
        <f t="shared" si="606"/>
        <v>0</v>
      </c>
      <c r="BF387" s="4" t="b">
        <f t="shared" si="607"/>
        <v>0</v>
      </c>
      <c r="BG387" s="4" t="b">
        <f t="shared" si="608"/>
        <v>1</v>
      </c>
      <c r="BH387" s="4" t="b">
        <f t="shared" si="609"/>
        <v>0</v>
      </c>
      <c r="BI387" s="4" t="b">
        <f t="shared" si="610"/>
        <v>0</v>
      </c>
      <c r="BJ387" s="4" t="b">
        <f t="shared" si="611"/>
        <v>0</v>
      </c>
      <c r="BK387" s="4" t="b">
        <f t="shared" si="612"/>
        <v>0</v>
      </c>
      <c r="BL387" s="4" t="b">
        <f t="shared" si="613"/>
        <v>1</v>
      </c>
      <c r="BM387" s="4" t="b">
        <f t="shared" si="614"/>
        <v>0</v>
      </c>
      <c r="BN387" s="4" t="b">
        <f t="shared" si="615"/>
        <v>0</v>
      </c>
      <c r="BO387" s="4" t="b">
        <f t="shared" si="616"/>
        <v>0</v>
      </c>
      <c r="BP387" s="4" t="b">
        <f t="shared" si="617"/>
        <v>1</v>
      </c>
      <c r="BQ387" s="4" t="b">
        <f t="shared" si="618"/>
        <v>0</v>
      </c>
      <c r="BR387" s="4" t="b">
        <f t="shared" si="619"/>
        <v>0</v>
      </c>
      <c r="BS387" s="4" t="b">
        <f t="shared" si="620"/>
        <v>1</v>
      </c>
      <c r="BT387" s="4" t="b">
        <f t="shared" si="621"/>
        <v>0</v>
      </c>
      <c r="BU387" s="4" t="b">
        <f t="shared" si="622"/>
        <v>1</v>
      </c>
      <c r="BV387" s="4" t="b">
        <f t="shared" si="623"/>
        <v>0</v>
      </c>
      <c r="BW387" s="4" t="b">
        <f t="shared" si="624"/>
        <v>0</v>
      </c>
      <c r="BX387" s="4" t="b">
        <f t="shared" si="625"/>
        <v>0</v>
      </c>
      <c r="BY387" s="4" t="b">
        <f t="shared" si="626"/>
        <v>0</v>
      </c>
      <c r="BZ387" s="4" t="b">
        <f t="shared" si="627"/>
        <v>0</v>
      </c>
      <c r="CA387" s="4" t="b">
        <f t="shared" si="628"/>
        <v>0</v>
      </c>
      <c r="CB387" s="4" t="b">
        <f t="shared" si="629"/>
        <v>1</v>
      </c>
      <c r="CC387" s="4" t="b">
        <f t="shared" si="630"/>
        <v>0</v>
      </c>
      <c r="CD387" s="4" t="b">
        <f t="shared" si="631"/>
        <v>0</v>
      </c>
      <c r="CE387" s="4" t="b">
        <f t="shared" si="632"/>
        <v>0</v>
      </c>
      <c r="CF387" s="4" t="b">
        <f t="shared" si="633"/>
        <v>0</v>
      </c>
      <c r="CG387" s="4" t="b">
        <f t="shared" si="634"/>
        <v>1</v>
      </c>
      <c r="CH387" s="4" t="b">
        <f t="shared" si="635"/>
        <v>1</v>
      </c>
      <c r="CI387" s="4" t="b">
        <f t="shared" si="636"/>
        <v>0</v>
      </c>
      <c r="CJ387" s="4" t="b">
        <f t="shared" si="637"/>
        <v>0</v>
      </c>
      <c r="CK387" s="4" t="b">
        <f t="shared" si="638"/>
        <v>0</v>
      </c>
      <c r="CL387" s="4" t="b">
        <f t="shared" si="639"/>
        <v>0</v>
      </c>
      <c r="CM387" s="4" t="b">
        <f t="shared" si="640"/>
        <v>0</v>
      </c>
      <c r="CN387" s="4" t="b">
        <f t="shared" si="641"/>
        <v>0</v>
      </c>
      <c r="CO387" s="4" t="b">
        <f t="shared" si="642"/>
        <v>0</v>
      </c>
      <c r="CP387" s="4" t="b">
        <f t="shared" si="643"/>
        <v>0</v>
      </c>
      <c r="CQ387" s="4" t="b">
        <f t="shared" si="644"/>
        <v>0</v>
      </c>
      <c r="CR387" s="4" t="b">
        <f t="shared" si="645"/>
        <v>0</v>
      </c>
      <c r="CS387" s="4" t="b">
        <f t="shared" si="646"/>
        <v>0</v>
      </c>
      <c r="CT387" s="4" t="b">
        <f t="shared" si="647"/>
        <v>0</v>
      </c>
      <c r="CU387" s="4" t="b">
        <f t="shared" si="648"/>
        <v>0</v>
      </c>
      <c r="CV387" s="4" t="b">
        <f t="shared" si="649"/>
        <v>0</v>
      </c>
      <c r="CW387" s="4" t="b">
        <f t="shared" si="650"/>
        <v>0</v>
      </c>
      <c r="CX387" s="4" t="b">
        <f t="shared" si="651"/>
        <v>0</v>
      </c>
      <c r="CY387" s="4" t="b">
        <f t="shared" si="652"/>
        <v>0</v>
      </c>
      <c r="CZ387" s="4" t="b">
        <f t="shared" si="653"/>
        <v>0</v>
      </c>
      <c r="DA387" s="4" t="b">
        <f t="shared" si="654"/>
        <v>0</v>
      </c>
      <c r="DB387" s="4" t="b">
        <f t="shared" si="655"/>
        <v>0</v>
      </c>
      <c r="DC387" s="4" t="b">
        <f t="shared" si="656"/>
        <v>0</v>
      </c>
      <c r="DD387" s="4" t="b">
        <f t="shared" si="657"/>
        <v>0</v>
      </c>
    </row>
    <row r="388" spans="1:108">
      <c r="A388" s="18" t="s">
        <v>6076</v>
      </c>
      <c r="B388" t="s">
        <v>7387</v>
      </c>
      <c r="C388" t="s">
        <v>1795</v>
      </c>
      <c r="D388" s="4"/>
      <c r="E388" s="4" t="s">
        <v>1082</v>
      </c>
      <c r="F388" t="s">
        <v>1041</v>
      </c>
      <c r="G388" t="s">
        <v>970</v>
      </c>
      <c r="H388" t="s">
        <v>7428</v>
      </c>
      <c r="I388" t="s">
        <v>7418</v>
      </c>
      <c r="J388" s="4" t="s">
        <v>204</v>
      </c>
      <c r="K388" s="4" t="s">
        <v>205</v>
      </c>
      <c r="L388" s="4" t="s">
        <v>390</v>
      </c>
      <c r="M388" t="s">
        <v>6079</v>
      </c>
      <c r="N388" s="4" t="s">
        <v>66</v>
      </c>
      <c r="O388" s="4" t="b">
        <f t="shared" si="564"/>
        <v>1</v>
      </c>
      <c r="P388" s="4" t="b">
        <f t="shared" si="565"/>
        <v>0</v>
      </c>
      <c r="Q388" s="4" t="b">
        <f t="shared" si="566"/>
        <v>0</v>
      </c>
      <c r="R388" s="4" t="b">
        <f t="shared" si="567"/>
        <v>0</v>
      </c>
      <c r="S388" s="4" t="b">
        <f t="shared" si="568"/>
        <v>0</v>
      </c>
      <c r="T388" s="4" t="b">
        <f t="shared" si="569"/>
        <v>0</v>
      </c>
      <c r="U388" s="4" t="b">
        <f t="shared" si="570"/>
        <v>1</v>
      </c>
      <c r="V388" s="4" t="b">
        <f t="shared" si="571"/>
        <v>0</v>
      </c>
      <c r="W388" s="4" t="b">
        <f t="shared" si="572"/>
        <v>0</v>
      </c>
      <c r="X388" s="4" t="b">
        <f t="shared" si="573"/>
        <v>0</v>
      </c>
      <c r="Y388" s="4" t="b">
        <f t="shared" si="574"/>
        <v>0</v>
      </c>
      <c r="Z388" s="4" t="b">
        <f t="shared" si="575"/>
        <v>0</v>
      </c>
      <c r="AA388" s="4" t="b">
        <f t="shared" si="576"/>
        <v>0</v>
      </c>
      <c r="AB388" s="4" t="b">
        <f t="shared" si="577"/>
        <v>0</v>
      </c>
      <c r="AC388" s="4" t="b">
        <f t="shared" si="578"/>
        <v>0</v>
      </c>
      <c r="AD388" s="4" t="b">
        <f t="shared" si="579"/>
        <v>0</v>
      </c>
      <c r="AE388" s="4" t="b">
        <f t="shared" si="580"/>
        <v>0</v>
      </c>
      <c r="AF388" s="4" t="b">
        <f t="shared" si="581"/>
        <v>0</v>
      </c>
      <c r="AG388" s="4" t="b">
        <f t="shared" si="582"/>
        <v>0</v>
      </c>
      <c r="AH388" s="4" t="b">
        <f t="shared" si="583"/>
        <v>0</v>
      </c>
      <c r="AI388" s="4" t="b">
        <f t="shared" si="584"/>
        <v>0</v>
      </c>
      <c r="AJ388" s="4" t="b">
        <f t="shared" si="585"/>
        <v>0</v>
      </c>
      <c r="AK388" s="4" t="b">
        <f t="shared" si="586"/>
        <v>0</v>
      </c>
      <c r="AL388" s="4" t="b">
        <f t="shared" si="587"/>
        <v>0</v>
      </c>
      <c r="AM388" s="4" t="b">
        <f t="shared" si="588"/>
        <v>0</v>
      </c>
      <c r="AN388" s="4" t="b">
        <f t="shared" si="589"/>
        <v>0</v>
      </c>
      <c r="AO388" s="4" t="b">
        <f t="shared" si="590"/>
        <v>0</v>
      </c>
      <c r="AP388" s="4" t="b">
        <f t="shared" si="591"/>
        <v>0</v>
      </c>
      <c r="AQ388" s="4" t="b">
        <f t="shared" si="592"/>
        <v>0</v>
      </c>
      <c r="AR388" s="4" t="b">
        <f t="shared" si="593"/>
        <v>0</v>
      </c>
      <c r="AS388" s="4" t="b">
        <f t="shared" si="594"/>
        <v>0</v>
      </c>
      <c r="AT388" s="4" t="b">
        <f t="shared" si="595"/>
        <v>0</v>
      </c>
      <c r="AU388" s="4" t="b">
        <f t="shared" si="596"/>
        <v>0</v>
      </c>
      <c r="AV388" s="4" t="b">
        <f t="shared" si="597"/>
        <v>0</v>
      </c>
      <c r="AW388" s="4" t="b">
        <f t="shared" si="598"/>
        <v>0</v>
      </c>
      <c r="AX388" s="4" t="b">
        <f t="shared" si="599"/>
        <v>0</v>
      </c>
      <c r="AY388" s="4" t="b">
        <f t="shared" si="600"/>
        <v>0</v>
      </c>
      <c r="AZ388" s="4" t="b">
        <f t="shared" si="601"/>
        <v>0</v>
      </c>
      <c r="BA388" s="4" t="b">
        <f t="shared" si="602"/>
        <v>0</v>
      </c>
      <c r="BB388" s="4" t="b">
        <f t="shared" si="603"/>
        <v>0</v>
      </c>
      <c r="BC388" s="4" t="b">
        <f t="shared" si="604"/>
        <v>0</v>
      </c>
      <c r="BD388" s="4" t="b">
        <f t="shared" si="605"/>
        <v>0</v>
      </c>
      <c r="BE388" s="4" t="b">
        <f t="shared" si="606"/>
        <v>0</v>
      </c>
      <c r="BF388" s="4" t="b">
        <f t="shared" si="607"/>
        <v>0</v>
      </c>
      <c r="BG388" s="4" t="b">
        <f t="shared" si="608"/>
        <v>0</v>
      </c>
      <c r="BH388" s="4" t="b">
        <f t="shared" si="609"/>
        <v>0</v>
      </c>
      <c r="BI388" s="4" t="b">
        <f t="shared" si="610"/>
        <v>0</v>
      </c>
      <c r="BJ388" s="4" t="b">
        <f t="shared" si="611"/>
        <v>0</v>
      </c>
      <c r="BK388" s="4" t="b">
        <f t="shared" si="612"/>
        <v>0</v>
      </c>
      <c r="BL388" s="4" t="b">
        <f t="shared" si="613"/>
        <v>0</v>
      </c>
      <c r="BM388" s="4" t="b">
        <f t="shared" si="614"/>
        <v>0</v>
      </c>
      <c r="BN388" s="4" t="b">
        <f t="shared" si="615"/>
        <v>0</v>
      </c>
      <c r="BO388" s="4" t="b">
        <f t="shared" si="616"/>
        <v>0</v>
      </c>
      <c r="BP388" s="4" t="b">
        <f t="shared" si="617"/>
        <v>0</v>
      </c>
      <c r="BQ388" s="4" t="b">
        <f t="shared" si="618"/>
        <v>0</v>
      </c>
      <c r="BR388" s="4" t="b">
        <f t="shared" si="619"/>
        <v>0</v>
      </c>
      <c r="BS388" s="4" t="b">
        <f t="shared" si="620"/>
        <v>1</v>
      </c>
      <c r="BT388" s="4" t="b">
        <f t="shared" si="621"/>
        <v>0</v>
      </c>
      <c r="BU388" s="4" t="b">
        <f t="shared" si="622"/>
        <v>0</v>
      </c>
      <c r="BV388" s="4" t="b">
        <f t="shared" si="623"/>
        <v>0</v>
      </c>
      <c r="BW388" s="4" t="b">
        <f t="shared" si="624"/>
        <v>0</v>
      </c>
      <c r="BX388" s="4" t="b">
        <f t="shared" si="625"/>
        <v>0</v>
      </c>
      <c r="BY388" s="4" t="b">
        <f t="shared" si="626"/>
        <v>0</v>
      </c>
      <c r="BZ388" s="4" t="b">
        <f t="shared" si="627"/>
        <v>0</v>
      </c>
      <c r="CA388" s="4" t="b">
        <f t="shared" si="628"/>
        <v>0</v>
      </c>
      <c r="CB388" s="4" t="b">
        <f t="shared" si="629"/>
        <v>0</v>
      </c>
      <c r="CC388" s="4" t="b">
        <f t="shared" si="630"/>
        <v>0</v>
      </c>
      <c r="CD388" s="4" t="b">
        <f t="shared" si="631"/>
        <v>0</v>
      </c>
      <c r="CE388" s="4" t="b">
        <f t="shared" si="632"/>
        <v>0</v>
      </c>
      <c r="CF388" s="4" t="b">
        <f t="shared" si="633"/>
        <v>0</v>
      </c>
      <c r="CG388" s="4" t="b">
        <f t="shared" si="634"/>
        <v>0</v>
      </c>
      <c r="CH388" s="4" t="b">
        <f t="shared" si="635"/>
        <v>0</v>
      </c>
      <c r="CI388" s="4" t="b">
        <f t="shared" si="636"/>
        <v>0</v>
      </c>
      <c r="CJ388" s="4" t="b">
        <f t="shared" si="637"/>
        <v>0</v>
      </c>
      <c r="CK388" s="4" t="b">
        <f t="shared" si="638"/>
        <v>0</v>
      </c>
      <c r="CL388" s="4" t="b">
        <f t="shared" si="639"/>
        <v>0</v>
      </c>
      <c r="CM388" s="4" t="b">
        <f t="shared" si="640"/>
        <v>0</v>
      </c>
      <c r="CN388" s="4" t="b">
        <f t="shared" si="641"/>
        <v>0</v>
      </c>
      <c r="CO388" s="4" t="b">
        <f t="shared" si="642"/>
        <v>0</v>
      </c>
      <c r="CP388" s="4" t="b">
        <f t="shared" si="643"/>
        <v>0</v>
      </c>
      <c r="CQ388" s="4" t="b">
        <f t="shared" si="644"/>
        <v>0</v>
      </c>
      <c r="CR388" s="4" t="b">
        <f t="shared" si="645"/>
        <v>0</v>
      </c>
      <c r="CS388" s="4" t="b">
        <f t="shared" si="646"/>
        <v>0</v>
      </c>
      <c r="CT388" s="4" t="b">
        <f t="shared" si="647"/>
        <v>0</v>
      </c>
      <c r="CU388" s="4" t="b">
        <f t="shared" si="648"/>
        <v>0</v>
      </c>
      <c r="CV388" s="4" t="b">
        <f t="shared" si="649"/>
        <v>0</v>
      </c>
      <c r="CW388" s="4" t="b">
        <f t="shared" si="650"/>
        <v>0</v>
      </c>
      <c r="CX388" s="4" t="b">
        <f t="shared" si="651"/>
        <v>0</v>
      </c>
      <c r="CY388" s="4" t="b">
        <f t="shared" si="652"/>
        <v>0</v>
      </c>
      <c r="CZ388" s="4" t="b">
        <f t="shared" si="653"/>
        <v>0</v>
      </c>
      <c r="DA388" s="4" t="b">
        <f t="shared" si="654"/>
        <v>0</v>
      </c>
      <c r="DB388" s="4" t="b">
        <f t="shared" si="655"/>
        <v>0</v>
      </c>
      <c r="DC388" s="4" t="b">
        <f t="shared" si="656"/>
        <v>0</v>
      </c>
      <c r="DD388" s="4" t="b">
        <f t="shared" si="657"/>
        <v>0</v>
      </c>
    </row>
    <row r="389" spans="1:108">
      <c r="A389" s="7" t="s">
        <v>1827</v>
      </c>
      <c r="B389" t="s">
        <v>7388</v>
      </c>
      <c r="C389" t="s">
        <v>1795</v>
      </c>
      <c r="E389" t="s">
        <v>1082</v>
      </c>
      <c r="F389" t="s">
        <v>1041</v>
      </c>
      <c r="G389" t="s">
        <v>970</v>
      </c>
      <c r="H389" t="s">
        <v>7428</v>
      </c>
      <c r="I389" t="s">
        <v>7418</v>
      </c>
      <c r="J389" s="4" t="s">
        <v>1248</v>
      </c>
      <c r="K389" t="s">
        <v>109</v>
      </c>
      <c r="L389" t="s">
        <v>6692</v>
      </c>
      <c r="M389" t="s">
        <v>6079</v>
      </c>
      <c r="N389" t="s">
        <v>1828</v>
      </c>
      <c r="O389" t="b">
        <f t="shared" si="564"/>
        <v>1</v>
      </c>
      <c r="P389" t="b">
        <f t="shared" si="565"/>
        <v>1</v>
      </c>
      <c r="Q389" t="b">
        <f t="shared" si="566"/>
        <v>1</v>
      </c>
      <c r="R389" t="b">
        <f t="shared" si="567"/>
        <v>1</v>
      </c>
      <c r="S389" t="b">
        <f t="shared" si="568"/>
        <v>1</v>
      </c>
      <c r="T389" t="b">
        <f t="shared" si="569"/>
        <v>1</v>
      </c>
      <c r="U389" t="b">
        <f t="shared" si="570"/>
        <v>1</v>
      </c>
      <c r="V389" t="b">
        <f t="shared" si="571"/>
        <v>1</v>
      </c>
      <c r="W389" t="b">
        <f t="shared" si="572"/>
        <v>1</v>
      </c>
      <c r="X389" t="b">
        <f t="shared" si="573"/>
        <v>0</v>
      </c>
      <c r="Y389" t="b">
        <f t="shared" si="574"/>
        <v>1</v>
      </c>
      <c r="Z389" t="b">
        <f t="shared" si="575"/>
        <v>0</v>
      </c>
      <c r="AA389" t="b">
        <f t="shared" si="576"/>
        <v>1</v>
      </c>
      <c r="AB389" t="b">
        <f t="shared" si="577"/>
        <v>1</v>
      </c>
      <c r="AC389" t="b">
        <f t="shared" si="578"/>
        <v>0</v>
      </c>
      <c r="AD389" t="b">
        <f t="shared" si="579"/>
        <v>0</v>
      </c>
      <c r="AE389" t="b">
        <f t="shared" si="580"/>
        <v>0</v>
      </c>
      <c r="AF389" t="b">
        <f t="shared" si="581"/>
        <v>0</v>
      </c>
      <c r="AG389" t="b">
        <f t="shared" si="582"/>
        <v>0</v>
      </c>
      <c r="AH389" t="b">
        <f t="shared" si="583"/>
        <v>1</v>
      </c>
      <c r="AI389" t="b">
        <f t="shared" si="584"/>
        <v>1</v>
      </c>
      <c r="AJ389" t="b">
        <f t="shared" si="585"/>
        <v>0</v>
      </c>
      <c r="AK389" t="b">
        <f t="shared" si="586"/>
        <v>0</v>
      </c>
      <c r="AL389" t="b">
        <f t="shared" si="587"/>
        <v>0</v>
      </c>
      <c r="AM389" t="b">
        <f t="shared" si="588"/>
        <v>0</v>
      </c>
      <c r="AN389" t="b">
        <f t="shared" si="589"/>
        <v>0</v>
      </c>
      <c r="AO389" t="b">
        <f t="shared" si="590"/>
        <v>0</v>
      </c>
      <c r="AP389" t="b">
        <f t="shared" si="591"/>
        <v>0</v>
      </c>
      <c r="AQ389" t="b">
        <f t="shared" si="592"/>
        <v>0</v>
      </c>
      <c r="AR389" t="b">
        <f t="shared" si="593"/>
        <v>0</v>
      </c>
      <c r="AS389" t="b">
        <f t="shared" si="594"/>
        <v>0</v>
      </c>
      <c r="AT389" t="b">
        <f t="shared" si="595"/>
        <v>0</v>
      </c>
      <c r="AU389" t="b">
        <f t="shared" si="596"/>
        <v>0</v>
      </c>
      <c r="AV389" t="b">
        <f t="shared" si="597"/>
        <v>0</v>
      </c>
      <c r="AW389" t="b">
        <f t="shared" si="598"/>
        <v>0</v>
      </c>
      <c r="AX389" t="b">
        <f t="shared" si="599"/>
        <v>0</v>
      </c>
      <c r="AY389" t="b">
        <f t="shared" si="600"/>
        <v>1</v>
      </c>
      <c r="AZ389" t="b">
        <f t="shared" si="601"/>
        <v>0</v>
      </c>
      <c r="BA389" t="b">
        <f t="shared" si="602"/>
        <v>0</v>
      </c>
      <c r="BB389" t="b">
        <f t="shared" si="603"/>
        <v>0</v>
      </c>
      <c r="BC389" t="b">
        <f t="shared" si="604"/>
        <v>1</v>
      </c>
      <c r="BD389" t="b">
        <f t="shared" si="605"/>
        <v>0</v>
      </c>
      <c r="BE389" t="b">
        <f t="shared" si="606"/>
        <v>0</v>
      </c>
      <c r="BF389" t="b">
        <f t="shared" si="607"/>
        <v>0</v>
      </c>
      <c r="BG389" t="b">
        <f t="shared" si="608"/>
        <v>0</v>
      </c>
      <c r="BH389" t="b">
        <f t="shared" si="609"/>
        <v>1</v>
      </c>
      <c r="BI389" t="b">
        <f t="shared" si="610"/>
        <v>0</v>
      </c>
      <c r="BJ389" t="b">
        <f t="shared" si="611"/>
        <v>0</v>
      </c>
      <c r="BK389" t="b">
        <f t="shared" si="612"/>
        <v>0</v>
      </c>
      <c r="BL389" t="b">
        <f t="shared" si="613"/>
        <v>1</v>
      </c>
      <c r="BM389" t="b">
        <f t="shared" si="614"/>
        <v>0</v>
      </c>
      <c r="BN389" t="b">
        <f t="shared" si="615"/>
        <v>0</v>
      </c>
      <c r="BO389" t="b">
        <f t="shared" si="616"/>
        <v>0</v>
      </c>
      <c r="BP389" t="b">
        <f t="shared" si="617"/>
        <v>1</v>
      </c>
      <c r="BQ389" t="b">
        <f t="shared" si="618"/>
        <v>1</v>
      </c>
      <c r="BR389" t="b">
        <f t="shared" si="619"/>
        <v>0</v>
      </c>
      <c r="BS389" t="b">
        <f t="shared" si="620"/>
        <v>0</v>
      </c>
      <c r="BT389" t="b">
        <f t="shared" si="621"/>
        <v>0</v>
      </c>
      <c r="BU389" t="b">
        <f t="shared" si="622"/>
        <v>1</v>
      </c>
      <c r="BV389" t="b">
        <f t="shared" si="623"/>
        <v>0</v>
      </c>
      <c r="BW389" t="b">
        <f t="shared" si="624"/>
        <v>0</v>
      </c>
      <c r="BX389" t="b">
        <f t="shared" si="625"/>
        <v>0</v>
      </c>
      <c r="BY389" t="b">
        <f t="shared" si="626"/>
        <v>0</v>
      </c>
      <c r="BZ389" t="b">
        <f t="shared" si="627"/>
        <v>0</v>
      </c>
      <c r="CA389" t="b">
        <f t="shared" si="628"/>
        <v>0</v>
      </c>
      <c r="CB389" t="b">
        <f t="shared" si="629"/>
        <v>0</v>
      </c>
      <c r="CC389" t="b">
        <f t="shared" si="630"/>
        <v>1</v>
      </c>
      <c r="CD389" t="b">
        <f t="shared" si="631"/>
        <v>0</v>
      </c>
      <c r="CE389" t="b">
        <f t="shared" si="632"/>
        <v>0</v>
      </c>
      <c r="CF389" t="b">
        <f t="shared" si="633"/>
        <v>0</v>
      </c>
      <c r="CG389" t="b">
        <f t="shared" si="634"/>
        <v>1</v>
      </c>
      <c r="CH389" t="b">
        <f t="shared" si="635"/>
        <v>0</v>
      </c>
      <c r="CI389" t="b">
        <f t="shared" si="636"/>
        <v>0</v>
      </c>
      <c r="CJ389" t="b">
        <f t="shared" si="637"/>
        <v>0</v>
      </c>
      <c r="CK389" t="b">
        <f t="shared" si="638"/>
        <v>0</v>
      </c>
      <c r="CL389" t="b">
        <f t="shared" si="639"/>
        <v>0</v>
      </c>
      <c r="CM389" t="b">
        <f t="shared" si="640"/>
        <v>0</v>
      </c>
      <c r="CN389" t="b">
        <f t="shared" si="641"/>
        <v>0</v>
      </c>
      <c r="CO389" t="b">
        <f t="shared" si="642"/>
        <v>0</v>
      </c>
      <c r="CP389" t="b">
        <f t="shared" si="643"/>
        <v>0</v>
      </c>
      <c r="CQ389" t="b">
        <f t="shared" si="644"/>
        <v>0</v>
      </c>
      <c r="CR389" t="b">
        <f t="shared" si="645"/>
        <v>0</v>
      </c>
      <c r="CS389" t="b">
        <f t="shared" si="646"/>
        <v>0</v>
      </c>
      <c r="CT389" t="b">
        <f t="shared" si="647"/>
        <v>0</v>
      </c>
      <c r="CU389" t="b">
        <f t="shared" si="648"/>
        <v>0</v>
      </c>
      <c r="CV389" t="b">
        <f t="shared" si="649"/>
        <v>0</v>
      </c>
      <c r="CW389" t="b">
        <f t="shared" si="650"/>
        <v>0</v>
      </c>
      <c r="CX389" t="b">
        <f t="shared" si="651"/>
        <v>0</v>
      </c>
      <c r="CY389" t="b">
        <f t="shared" si="652"/>
        <v>0</v>
      </c>
      <c r="CZ389" t="b">
        <f t="shared" si="653"/>
        <v>0</v>
      </c>
      <c r="DA389" t="b">
        <f t="shared" si="654"/>
        <v>0</v>
      </c>
      <c r="DB389" t="b">
        <f t="shared" si="655"/>
        <v>0</v>
      </c>
      <c r="DC389" t="b">
        <f t="shared" si="656"/>
        <v>0</v>
      </c>
      <c r="DD389" t="b">
        <f t="shared" si="657"/>
        <v>0</v>
      </c>
    </row>
    <row r="390" spans="1:108">
      <c r="A390" s="16" t="s">
        <v>6075</v>
      </c>
      <c r="B390" t="s">
        <v>7388</v>
      </c>
      <c r="C390" t="s">
        <v>1795</v>
      </c>
      <c r="E390" t="s">
        <v>1082</v>
      </c>
      <c r="F390" t="s">
        <v>1041</v>
      </c>
      <c r="G390" t="s">
        <v>970</v>
      </c>
      <c r="H390" t="s">
        <v>7428</v>
      </c>
      <c r="I390" t="s">
        <v>7418</v>
      </c>
      <c r="J390" t="s">
        <v>204</v>
      </c>
      <c r="K390" t="s">
        <v>205</v>
      </c>
      <c r="L390" t="s">
        <v>390</v>
      </c>
      <c r="M390" t="s">
        <v>6079</v>
      </c>
      <c r="N390" t="s">
        <v>61</v>
      </c>
      <c r="O390" t="b">
        <f t="shared" si="564"/>
        <v>0</v>
      </c>
      <c r="P390" t="b">
        <f t="shared" si="565"/>
        <v>0</v>
      </c>
      <c r="Q390" t="b">
        <f t="shared" si="566"/>
        <v>1</v>
      </c>
      <c r="R390" t="b">
        <f t="shared" si="567"/>
        <v>0</v>
      </c>
      <c r="S390" t="b">
        <f t="shared" si="568"/>
        <v>1</v>
      </c>
      <c r="T390" t="b">
        <f t="shared" si="569"/>
        <v>0</v>
      </c>
      <c r="U390" t="b">
        <f t="shared" si="570"/>
        <v>0</v>
      </c>
      <c r="V390" t="b">
        <f t="shared" si="571"/>
        <v>0</v>
      </c>
      <c r="W390" t="b">
        <f t="shared" si="572"/>
        <v>0</v>
      </c>
      <c r="X390" t="b">
        <f t="shared" si="573"/>
        <v>0</v>
      </c>
      <c r="Y390" t="b">
        <f t="shared" si="574"/>
        <v>0</v>
      </c>
      <c r="Z390" t="b">
        <f t="shared" si="575"/>
        <v>0</v>
      </c>
      <c r="AA390" t="b">
        <f t="shared" si="576"/>
        <v>0</v>
      </c>
      <c r="AB390" t="b">
        <f t="shared" si="577"/>
        <v>0</v>
      </c>
      <c r="AC390" t="b">
        <f t="shared" si="578"/>
        <v>0</v>
      </c>
      <c r="AD390" t="b">
        <f t="shared" si="579"/>
        <v>0</v>
      </c>
      <c r="AE390" t="b">
        <f t="shared" si="580"/>
        <v>0</v>
      </c>
      <c r="AF390" t="b">
        <f t="shared" si="581"/>
        <v>0</v>
      </c>
      <c r="AG390" t="b">
        <f t="shared" si="582"/>
        <v>0</v>
      </c>
      <c r="AH390" t="b">
        <f t="shared" si="583"/>
        <v>0</v>
      </c>
      <c r="AI390" t="b">
        <f t="shared" si="584"/>
        <v>0</v>
      </c>
      <c r="AJ390" t="b">
        <f t="shared" si="585"/>
        <v>0</v>
      </c>
      <c r="AK390" t="b">
        <f t="shared" si="586"/>
        <v>0</v>
      </c>
      <c r="AL390" t="b">
        <f t="shared" si="587"/>
        <v>0</v>
      </c>
      <c r="AM390" t="b">
        <f t="shared" si="588"/>
        <v>0</v>
      </c>
      <c r="AN390" t="b">
        <f t="shared" si="589"/>
        <v>0</v>
      </c>
      <c r="AO390" t="b">
        <f t="shared" si="590"/>
        <v>0</v>
      </c>
      <c r="AP390" t="b">
        <f t="shared" si="591"/>
        <v>0</v>
      </c>
      <c r="AQ390" t="b">
        <f t="shared" si="592"/>
        <v>0</v>
      </c>
      <c r="AR390" t="b">
        <f t="shared" si="593"/>
        <v>0</v>
      </c>
      <c r="AS390" t="b">
        <f t="shared" si="594"/>
        <v>0</v>
      </c>
      <c r="AT390" t="b">
        <f t="shared" si="595"/>
        <v>0</v>
      </c>
      <c r="AU390" t="b">
        <f t="shared" si="596"/>
        <v>0</v>
      </c>
      <c r="AV390" t="b">
        <f t="shared" si="597"/>
        <v>0</v>
      </c>
      <c r="AW390" t="b">
        <f t="shared" si="598"/>
        <v>0</v>
      </c>
      <c r="AX390" t="b">
        <f t="shared" si="599"/>
        <v>0</v>
      </c>
      <c r="AY390" t="b">
        <f t="shared" si="600"/>
        <v>0</v>
      </c>
      <c r="AZ390" t="b">
        <f t="shared" si="601"/>
        <v>0</v>
      </c>
      <c r="BA390" t="b">
        <f t="shared" si="602"/>
        <v>0</v>
      </c>
      <c r="BB390" t="b">
        <f t="shared" si="603"/>
        <v>0</v>
      </c>
      <c r="BC390" t="b">
        <f t="shared" si="604"/>
        <v>0</v>
      </c>
      <c r="BD390" t="b">
        <f t="shared" si="605"/>
        <v>0</v>
      </c>
      <c r="BE390" t="b">
        <f t="shared" si="606"/>
        <v>0</v>
      </c>
      <c r="BF390" t="b">
        <f t="shared" si="607"/>
        <v>0</v>
      </c>
      <c r="BG390" t="b">
        <f t="shared" si="608"/>
        <v>0</v>
      </c>
      <c r="BH390" t="b">
        <f t="shared" si="609"/>
        <v>0</v>
      </c>
      <c r="BI390" t="b">
        <f t="shared" si="610"/>
        <v>0</v>
      </c>
      <c r="BJ390" t="b">
        <f t="shared" si="611"/>
        <v>0</v>
      </c>
      <c r="BK390" t="b">
        <f t="shared" si="612"/>
        <v>0</v>
      </c>
      <c r="BL390" t="b">
        <f t="shared" si="613"/>
        <v>0</v>
      </c>
      <c r="BM390" t="b">
        <f t="shared" si="614"/>
        <v>0</v>
      </c>
      <c r="BN390" t="b">
        <f t="shared" si="615"/>
        <v>1</v>
      </c>
      <c r="BO390" t="b">
        <f t="shared" si="616"/>
        <v>0</v>
      </c>
      <c r="BP390" t="b">
        <f t="shared" si="617"/>
        <v>0</v>
      </c>
      <c r="BQ390" t="b">
        <f t="shared" si="618"/>
        <v>0</v>
      </c>
      <c r="BR390" t="b">
        <f t="shared" si="619"/>
        <v>0</v>
      </c>
      <c r="BS390" t="b">
        <f t="shared" si="620"/>
        <v>0</v>
      </c>
      <c r="BT390" t="b">
        <f t="shared" si="621"/>
        <v>0</v>
      </c>
      <c r="BU390" t="b">
        <f t="shared" si="622"/>
        <v>0</v>
      </c>
      <c r="BV390" t="b">
        <f t="shared" si="623"/>
        <v>0</v>
      </c>
      <c r="BW390" t="b">
        <f t="shared" si="624"/>
        <v>0</v>
      </c>
      <c r="BX390" t="b">
        <f t="shared" si="625"/>
        <v>0</v>
      </c>
      <c r="BY390" t="b">
        <f t="shared" si="626"/>
        <v>0</v>
      </c>
      <c r="BZ390" t="b">
        <f t="shared" si="627"/>
        <v>0</v>
      </c>
      <c r="CA390" t="b">
        <f t="shared" si="628"/>
        <v>0</v>
      </c>
      <c r="CB390" t="b">
        <f t="shared" si="629"/>
        <v>0</v>
      </c>
      <c r="CC390" t="b">
        <f t="shared" si="630"/>
        <v>0</v>
      </c>
      <c r="CD390" t="b">
        <f t="shared" si="631"/>
        <v>0</v>
      </c>
      <c r="CE390" t="b">
        <f t="shared" si="632"/>
        <v>0</v>
      </c>
      <c r="CF390" t="b">
        <f t="shared" si="633"/>
        <v>0</v>
      </c>
      <c r="CG390" t="b">
        <f t="shared" si="634"/>
        <v>0</v>
      </c>
      <c r="CH390" t="b">
        <f t="shared" si="635"/>
        <v>0</v>
      </c>
      <c r="CI390" t="b">
        <f t="shared" si="636"/>
        <v>0</v>
      </c>
      <c r="CJ390" t="b">
        <f t="shared" si="637"/>
        <v>0</v>
      </c>
      <c r="CK390" t="b">
        <f t="shared" si="638"/>
        <v>0</v>
      </c>
      <c r="CL390" t="b">
        <f t="shared" si="639"/>
        <v>0</v>
      </c>
      <c r="CM390" t="b">
        <f t="shared" si="640"/>
        <v>0</v>
      </c>
      <c r="CN390" t="b">
        <f t="shared" si="641"/>
        <v>0</v>
      </c>
      <c r="CO390" t="b">
        <f t="shared" si="642"/>
        <v>0</v>
      </c>
      <c r="CP390" t="b">
        <f t="shared" si="643"/>
        <v>0</v>
      </c>
      <c r="CQ390" t="b">
        <f t="shared" si="644"/>
        <v>0</v>
      </c>
      <c r="CR390" t="b">
        <f t="shared" si="645"/>
        <v>0</v>
      </c>
      <c r="CS390" t="b">
        <f t="shared" si="646"/>
        <v>0</v>
      </c>
      <c r="CT390" t="b">
        <f t="shared" si="647"/>
        <v>0</v>
      </c>
      <c r="CU390" t="b">
        <f t="shared" si="648"/>
        <v>0</v>
      </c>
      <c r="CV390" t="b">
        <f t="shared" si="649"/>
        <v>0</v>
      </c>
      <c r="CW390" t="b">
        <f t="shared" si="650"/>
        <v>0</v>
      </c>
      <c r="CX390" t="b">
        <f t="shared" si="651"/>
        <v>0</v>
      </c>
      <c r="CY390" t="b">
        <f t="shared" si="652"/>
        <v>0</v>
      </c>
      <c r="CZ390" t="b">
        <f t="shared" si="653"/>
        <v>0</v>
      </c>
      <c r="DA390" t="b">
        <f t="shared" si="654"/>
        <v>0</v>
      </c>
      <c r="DB390" t="b">
        <f t="shared" si="655"/>
        <v>0</v>
      </c>
      <c r="DC390" t="b">
        <f t="shared" si="656"/>
        <v>0</v>
      </c>
      <c r="DD390" t="b">
        <f t="shared" si="657"/>
        <v>0</v>
      </c>
    </row>
    <row r="391" spans="1:108">
      <c r="A391" s="7" t="s">
        <v>1829</v>
      </c>
      <c r="B391" t="s">
        <v>7388</v>
      </c>
      <c r="C391" t="s">
        <v>1795</v>
      </c>
      <c r="D391" s="4"/>
      <c r="E391" s="4" t="s">
        <v>1082</v>
      </c>
      <c r="F391" t="s">
        <v>1041</v>
      </c>
      <c r="G391" t="s">
        <v>970</v>
      </c>
      <c r="H391" t="s">
        <v>7428</v>
      </c>
      <c r="I391" t="s">
        <v>7418</v>
      </c>
      <c r="J391" s="4" t="s">
        <v>204</v>
      </c>
      <c r="K391" s="4" t="s">
        <v>205</v>
      </c>
      <c r="L391" s="4" t="s">
        <v>6565</v>
      </c>
      <c r="M391" t="s">
        <v>6079</v>
      </c>
      <c r="N391" s="4" t="s">
        <v>1342</v>
      </c>
      <c r="O391" s="4" t="b">
        <f t="shared" si="564"/>
        <v>1</v>
      </c>
      <c r="P391" s="4" t="b">
        <f t="shared" si="565"/>
        <v>0</v>
      </c>
      <c r="Q391" s="4" t="b">
        <f t="shared" si="566"/>
        <v>0</v>
      </c>
      <c r="R391" s="4" t="b">
        <f t="shared" si="567"/>
        <v>0</v>
      </c>
      <c r="S391" s="4" t="b">
        <f t="shared" si="568"/>
        <v>0</v>
      </c>
      <c r="T391" s="4" t="b">
        <f t="shared" si="569"/>
        <v>0</v>
      </c>
      <c r="U391" s="4" t="b">
        <f t="shared" si="570"/>
        <v>1</v>
      </c>
      <c r="V391" s="4" t="b">
        <f t="shared" si="571"/>
        <v>0</v>
      </c>
      <c r="W391" s="4" t="b">
        <f t="shared" si="572"/>
        <v>0</v>
      </c>
      <c r="X391" s="4" t="b">
        <f t="shared" si="573"/>
        <v>0</v>
      </c>
      <c r="Y391" s="4" t="b">
        <f t="shared" si="574"/>
        <v>0</v>
      </c>
      <c r="Z391" s="4" t="b">
        <f t="shared" si="575"/>
        <v>0</v>
      </c>
      <c r="AA391" s="4" t="b">
        <f t="shared" si="576"/>
        <v>0</v>
      </c>
      <c r="AB391" s="4" t="b">
        <f t="shared" si="577"/>
        <v>0</v>
      </c>
      <c r="AC391" s="4" t="b">
        <f t="shared" si="578"/>
        <v>0</v>
      </c>
      <c r="AD391" s="4" t="b">
        <f t="shared" si="579"/>
        <v>0</v>
      </c>
      <c r="AE391" s="4" t="b">
        <f t="shared" si="580"/>
        <v>0</v>
      </c>
      <c r="AF391" s="4" t="b">
        <f t="shared" si="581"/>
        <v>0</v>
      </c>
      <c r="AG391" s="4" t="b">
        <f t="shared" si="582"/>
        <v>0</v>
      </c>
      <c r="AH391" s="4" t="b">
        <f t="shared" si="583"/>
        <v>0</v>
      </c>
      <c r="AI391" s="4" t="b">
        <f t="shared" si="584"/>
        <v>0</v>
      </c>
      <c r="AJ391" s="4" t="b">
        <f t="shared" si="585"/>
        <v>0</v>
      </c>
      <c r="AK391" s="4" t="b">
        <f t="shared" si="586"/>
        <v>0</v>
      </c>
      <c r="AL391" s="4" t="b">
        <f t="shared" si="587"/>
        <v>0</v>
      </c>
      <c r="AM391" s="4" t="b">
        <f t="shared" si="588"/>
        <v>0</v>
      </c>
      <c r="AN391" s="4" t="b">
        <f t="shared" si="589"/>
        <v>0</v>
      </c>
      <c r="AO391" s="4" t="b">
        <f t="shared" si="590"/>
        <v>0</v>
      </c>
      <c r="AP391" s="4" t="b">
        <f t="shared" si="591"/>
        <v>0</v>
      </c>
      <c r="AQ391" s="4" t="b">
        <f t="shared" si="592"/>
        <v>0</v>
      </c>
      <c r="AR391" s="4" t="b">
        <f t="shared" si="593"/>
        <v>0</v>
      </c>
      <c r="AS391" s="4" t="b">
        <f t="shared" si="594"/>
        <v>0</v>
      </c>
      <c r="AT391" s="4" t="b">
        <f t="shared" si="595"/>
        <v>0</v>
      </c>
      <c r="AU391" s="4" t="b">
        <f t="shared" si="596"/>
        <v>0</v>
      </c>
      <c r="AV391" s="4" t="b">
        <f t="shared" si="597"/>
        <v>0</v>
      </c>
      <c r="AW391" s="4" t="b">
        <f t="shared" si="598"/>
        <v>0</v>
      </c>
      <c r="AX391" s="4" t="b">
        <f t="shared" si="599"/>
        <v>0</v>
      </c>
      <c r="AY391" s="4" t="b">
        <f t="shared" si="600"/>
        <v>0</v>
      </c>
      <c r="AZ391" s="4" t="b">
        <f t="shared" si="601"/>
        <v>0</v>
      </c>
      <c r="BA391" s="4" t="b">
        <f t="shared" si="602"/>
        <v>0</v>
      </c>
      <c r="BB391" s="4" t="b">
        <f t="shared" si="603"/>
        <v>0</v>
      </c>
      <c r="BC391" s="4" t="b">
        <f t="shared" si="604"/>
        <v>0</v>
      </c>
      <c r="BD391" s="4" t="b">
        <f t="shared" si="605"/>
        <v>0</v>
      </c>
      <c r="BE391" s="4" t="b">
        <f t="shared" si="606"/>
        <v>0</v>
      </c>
      <c r="BF391" s="4" t="b">
        <f t="shared" si="607"/>
        <v>0</v>
      </c>
      <c r="BG391" s="4" t="b">
        <f t="shared" si="608"/>
        <v>0</v>
      </c>
      <c r="BH391" s="4" t="b">
        <f t="shared" si="609"/>
        <v>0</v>
      </c>
      <c r="BI391" s="4" t="b">
        <f t="shared" si="610"/>
        <v>0</v>
      </c>
      <c r="BJ391" s="4" t="b">
        <f t="shared" si="611"/>
        <v>0</v>
      </c>
      <c r="BK391" s="4" t="b">
        <f t="shared" si="612"/>
        <v>0</v>
      </c>
      <c r="BL391" s="4" t="b">
        <f t="shared" si="613"/>
        <v>0</v>
      </c>
      <c r="BM391" s="4" t="b">
        <f t="shared" si="614"/>
        <v>0</v>
      </c>
      <c r="BN391" s="4" t="b">
        <f t="shared" si="615"/>
        <v>0</v>
      </c>
      <c r="BO391" s="4" t="b">
        <f t="shared" si="616"/>
        <v>0</v>
      </c>
      <c r="BP391" s="4" t="b">
        <f t="shared" si="617"/>
        <v>0</v>
      </c>
      <c r="BQ391" s="4" t="b">
        <f t="shared" si="618"/>
        <v>0</v>
      </c>
      <c r="BR391" s="4" t="b">
        <f t="shared" si="619"/>
        <v>0</v>
      </c>
      <c r="BS391" s="4" t="b">
        <f t="shared" si="620"/>
        <v>1</v>
      </c>
      <c r="BT391" s="4" t="b">
        <f t="shared" si="621"/>
        <v>0</v>
      </c>
      <c r="BU391" s="4" t="b">
        <f t="shared" si="622"/>
        <v>0</v>
      </c>
      <c r="BV391" s="4" t="b">
        <f t="shared" si="623"/>
        <v>0</v>
      </c>
      <c r="BW391" s="4" t="b">
        <f t="shared" si="624"/>
        <v>0</v>
      </c>
      <c r="BX391" s="4" t="b">
        <f t="shared" si="625"/>
        <v>0</v>
      </c>
      <c r="BY391" s="4" t="b">
        <f t="shared" si="626"/>
        <v>0</v>
      </c>
      <c r="BZ391" s="4" t="b">
        <f t="shared" si="627"/>
        <v>0</v>
      </c>
      <c r="CA391" s="4" t="b">
        <f t="shared" si="628"/>
        <v>0</v>
      </c>
      <c r="CB391" s="4" t="b">
        <f t="shared" si="629"/>
        <v>0</v>
      </c>
      <c r="CC391" s="4" t="b">
        <f t="shared" si="630"/>
        <v>0</v>
      </c>
      <c r="CD391" s="4" t="b">
        <f t="shared" si="631"/>
        <v>0</v>
      </c>
      <c r="CE391" s="4" t="b">
        <f t="shared" si="632"/>
        <v>0</v>
      </c>
      <c r="CF391" s="4" t="b">
        <f t="shared" si="633"/>
        <v>0</v>
      </c>
      <c r="CG391" s="4" t="b">
        <f t="shared" si="634"/>
        <v>0</v>
      </c>
      <c r="CH391" s="4" t="b">
        <f t="shared" si="635"/>
        <v>0</v>
      </c>
      <c r="CI391" s="4" t="b">
        <f t="shared" si="636"/>
        <v>0</v>
      </c>
      <c r="CJ391" s="4" t="b">
        <f t="shared" si="637"/>
        <v>0</v>
      </c>
      <c r="CK391" s="4" t="b">
        <f t="shared" si="638"/>
        <v>0</v>
      </c>
      <c r="CL391" s="4" t="b">
        <f t="shared" si="639"/>
        <v>0</v>
      </c>
      <c r="CM391" s="4" t="b">
        <f t="shared" si="640"/>
        <v>0</v>
      </c>
      <c r="CN391" s="4" t="b">
        <f t="shared" si="641"/>
        <v>0</v>
      </c>
      <c r="CO391" s="4" t="b">
        <f t="shared" si="642"/>
        <v>0</v>
      </c>
      <c r="CP391" s="4" t="b">
        <f t="shared" si="643"/>
        <v>0</v>
      </c>
      <c r="CQ391" s="4" t="b">
        <f t="shared" si="644"/>
        <v>0</v>
      </c>
      <c r="CR391" s="4" t="b">
        <f t="shared" si="645"/>
        <v>0</v>
      </c>
      <c r="CS391" s="4" t="b">
        <f t="shared" si="646"/>
        <v>0</v>
      </c>
      <c r="CT391" s="4" t="b">
        <f t="shared" si="647"/>
        <v>0</v>
      </c>
      <c r="CU391" s="4" t="b">
        <f t="shared" si="648"/>
        <v>0</v>
      </c>
      <c r="CV391" s="4" t="b">
        <f t="shared" si="649"/>
        <v>0</v>
      </c>
      <c r="CW391" s="4" t="b">
        <f t="shared" si="650"/>
        <v>0</v>
      </c>
      <c r="CX391" s="4" t="b">
        <f t="shared" si="651"/>
        <v>0</v>
      </c>
      <c r="CY391" s="4" t="b">
        <f t="shared" si="652"/>
        <v>0</v>
      </c>
      <c r="CZ391" s="4" t="b">
        <f t="shared" si="653"/>
        <v>0</v>
      </c>
      <c r="DA391" s="4" t="b">
        <f t="shared" si="654"/>
        <v>0</v>
      </c>
      <c r="DB391" s="4" t="b">
        <f t="shared" si="655"/>
        <v>0</v>
      </c>
      <c r="DC391" s="4" t="b">
        <f t="shared" si="656"/>
        <v>0</v>
      </c>
      <c r="DD391" s="4" t="b">
        <f t="shared" si="657"/>
        <v>0</v>
      </c>
    </row>
    <row r="392" spans="1:108">
      <c r="A392" s="4" t="s">
        <v>1830</v>
      </c>
      <c r="B392" t="s">
        <v>7389</v>
      </c>
      <c r="C392" t="s">
        <v>1795</v>
      </c>
      <c r="E392" t="s">
        <v>1082</v>
      </c>
      <c r="F392" t="s">
        <v>1041</v>
      </c>
      <c r="G392" t="s">
        <v>970</v>
      </c>
      <c r="H392" t="s">
        <v>7428</v>
      </c>
      <c r="I392" t="s">
        <v>7418</v>
      </c>
      <c r="J392" s="4" t="s">
        <v>108</v>
      </c>
      <c r="K392" t="s">
        <v>109</v>
      </c>
      <c r="L392" t="s">
        <v>6391</v>
      </c>
      <c r="M392" t="s">
        <v>6079</v>
      </c>
      <c r="N392" t="s">
        <v>32</v>
      </c>
      <c r="O392" t="b">
        <f t="shared" si="564"/>
        <v>0</v>
      </c>
      <c r="P392" t="b">
        <f t="shared" si="565"/>
        <v>0</v>
      </c>
      <c r="Q392" t="b">
        <f t="shared" si="566"/>
        <v>0</v>
      </c>
      <c r="R392" t="b">
        <f t="shared" si="567"/>
        <v>1</v>
      </c>
      <c r="S392" t="b">
        <f t="shared" si="568"/>
        <v>0</v>
      </c>
      <c r="T392" t="b">
        <f t="shared" si="569"/>
        <v>0</v>
      </c>
      <c r="U392" t="b">
        <f t="shared" si="570"/>
        <v>0</v>
      </c>
      <c r="V392" t="b">
        <f t="shared" si="571"/>
        <v>0</v>
      </c>
      <c r="W392" t="b">
        <f t="shared" si="572"/>
        <v>0</v>
      </c>
      <c r="X392" t="b">
        <f t="shared" si="573"/>
        <v>0</v>
      </c>
      <c r="Y392" t="b">
        <f t="shared" si="574"/>
        <v>1</v>
      </c>
      <c r="Z392" t="b">
        <f t="shared" si="575"/>
        <v>1</v>
      </c>
      <c r="AA392" t="b">
        <f t="shared" si="576"/>
        <v>0</v>
      </c>
      <c r="AB392" t="b">
        <f t="shared" si="577"/>
        <v>0</v>
      </c>
      <c r="AC392" t="b">
        <f t="shared" si="578"/>
        <v>0</v>
      </c>
      <c r="AD392" t="b">
        <f t="shared" si="579"/>
        <v>0</v>
      </c>
      <c r="AE392" t="b">
        <f t="shared" si="580"/>
        <v>0</v>
      </c>
      <c r="AF392" t="b">
        <f t="shared" si="581"/>
        <v>0</v>
      </c>
      <c r="AG392" t="b">
        <f t="shared" si="582"/>
        <v>0</v>
      </c>
      <c r="AH392" t="b">
        <f t="shared" si="583"/>
        <v>0</v>
      </c>
      <c r="AI392" t="b">
        <f t="shared" si="584"/>
        <v>0</v>
      </c>
      <c r="AJ392" t="b">
        <f t="shared" si="585"/>
        <v>0</v>
      </c>
      <c r="AK392" t="b">
        <f t="shared" si="586"/>
        <v>1</v>
      </c>
      <c r="AL392" t="b">
        <f t="shared" si="587"/>
        <v>0</v>
      </c>
      <c r="AM392" t="b">
        <f t="shared" si="588"/>
        <v>0</v>
      </c>
      <c r="AN392" t="b">
        <f t="shared" si="589"/>
        <v>0</v>
      </c>
      <c r="AO392" t="b">
        <f t="shared" si="590"/>
        <v>0</v>
      </c>
      <c r="AP392" t="b">
        <f t="shared" si="591"/>
        <v>0</v>
      </c>
      <c r="AQ392" t="b">
        <f t="shared" si="592"/>
        <v>0</v>
      </c>
      <c r="AR392" t="b">
        <f t="shared" si="593"/>
        <v>0</v>
      </c>
      <c r="AS392" t="b">
        <f t="shared" si="594"/>
        <v>0</v>
      </c>
      <c r="AT392" t="b">
        <f t="shared" si="595"/>
        <v>0</v>
      </c>
      <c r="AU392" t="b">
        <f t="shared" si="596"/>
        <v>0</v>
      </c>
      <c r="AV392" t="b">
        <f t="shared" si="597"/>
        <v>0</v>
      </c>
      <c r="AW392" t="b">
        <f t="shared" si="598"/>
        <v>0</v>
      </c>
      <c r="AX392" t="b">
        <f t="shared" si="599"/>
        <v>0</v>
      </c>
      <c r="AY392" t="b">
        <f t="shared" si="600"/>
        <v>0</v>
      </c>
      <c r="AZ392" t="b">
        <f t="shared" si="601"/>
        <v>0</v>
      </c>
      <c r="BA392" t="b">
        <f t="shared" si="602"/>
        <v>0</v>
      </c>
      <c r="BB392" t="b">
        <f t="shared" si="603"/>
        <v>0</v>
      </c>
      <c r="BC392" t="b">
        <f t="shared" si="604"/>
        <v>0</v>
      </c>
      <c r="BD392" t="b">
        <f t="shared" si="605"/>
        <v>0</v>
      </c>
      <c r="BE392" t="b">
        <f t="shared" si="606"/>
        <v>0</v>
      </c>
      <c r="BF392" t="b">
        <f t="shared" si="607"/>
        <v>0</v>
      </c>
      <c r="BG392" t="b">
        <f t="shared" si="608"/>
        <v>0</v>
      </c>
      <c r="BH392" t="b">
        <f t="shared" si="609"/>
        <v>0</v>
      </c>
      <c r="BI392" t="b">
        <f t="shared" si="610"/>
        <v>0</v>
      </c>
      <c r="BJ392" t="b">
        <f t="shared" si="611"/>
        <v>0</v>
      </c>
      <c r="BK392" t="b">
        <f t="shared" si="612"/>
        <v>0</v>
      </c>
      <c r="BL392" t="b">
        <f t="shared" si="613"/>
        <v>0</v>
      </c>
      <c r="BM392" t="b">
        <f t="shared" si="614"/>
        <v>0</v>
      </c>
      <c r="BN392" t="b">
        <f t="shared" si="615"/>
        <v>0</v>
      </c>
      <c r="BO392" t="b">
        <f t="shared" si="616"/>
        <v>0</v>
      </c>
      <c r="BP392" t="b">
        <f t="shared" si="617"/>
        <v>0</v>
      </c>
      <c r="BQ392" t="b">
        <f t="shared" si="618"/>
        <v>0</v>
      </c>
      <c r="BR392" t="b">
        <f t="shared" si="619"/>
        <v>0</v>
      </c>
      <c r="BS392" t="b">
        <f t="shared" si="620"/>
        <v>0</v>
      </c>
      <c r="BT392" t="b">
        <f t="shared" si="621"/>
        <v>0</v>
      </c>
      <c r="BU392" t="b">
        <f t="shared" si="622"/>
        <v>0</v>
      </c>
      <c r="BV392" t="b">
        <f t="shared" si="623"/>
        <v>0</v>
      </c>
      <c r="BW392" t="b">
        <f t="shared" si="624"/>
        <v>0</v>
      </c>
      <c r="BX392" t="b">
        <f t="shared" si="625"/>
        <v>0</v>
      </c>
      <c r="BY392" t="b">
        <f t="shared" si="626"/>
        <v>0</v>
      </c>
      <c r="BZ392" t="b">
        <f t="shared" si="627"/>
        <v>0</v>
      </c>
      <c r="CA392" t="b">
        <f t="shared" si="628"/>
        <v>0</v>
      </c>
      <c r="CB392" t="b">
        <f t="shared" si="629"/>
        <v>0</v>
      </c>
      <c r="CC392" t="b">
        <f t="shared" si="630"/>
        <v>0</v>
      </c>
      <c r="CD392" t="b">
        <f t="shared" si="631"/>
        <v>0</v>
      </c>
      <c r="CE392" t="b">
        <f t="shared" si="632"/>
        <v>0</v>
      </c>
      <c r="CF392" t="b">
        <f t="shared" si="633"/>
        <v>0</v>
      </c>
      <c r="CG392" t="b">
        <f t="shared" si="634"/>
        <v>0</v>
      </c>
      <c r="CH392" t="b">
        <f t="shared" si="635"/>
        <v>0</v>
      </c>
      <c r="CI392" t="b">
        <f t="shared" si="636"/>
        <v>0</v>
      </c>
      <c r="CJ392" t="b">
        <f t="shared" si="637"/>
        <v>0</v>
      </c>
      <c r="CK392" t="b">
        <f t="shared" si="638"/>
        <v>0</v>
      </c>
      <c r="CL392" t="b">
        <f t="shared" si="639"/>
        <v>0</v>
      </c>
      <c r="CM392" t="b">
        <f t="shared" si="640"/>
        <v>0</v>
      </c>
      <c r="CN392" t="b">
        <f t="shared" si="641"/>
        <v>0</v>
      </c>
      <c r="CO392" t="b">
        <f t="shared" si="642"/>
        <v>0</v>
      </c>
      <c r="CP392" t="b">
        <f t="shared" si="643"/>
        <v>0</v>
      </c>
      <c r="CQ392" t="b">
        <f t="shared" si="644"/>
        <v>0</v>
      </c>
      <c r="CR392" t="b">
        <f t="shared" si="645"/>
        <v>0</v>
      </c>
      <c r="CS392" t="b">
        <f t="shared" si="646"/>
        <v>0</v>
      </c>
      <c r="CT392" t="b">
        <f t="shared" si="647"/>
        <v>0</v>
      </c>
      <c r="CU392" t="b">
        <f t="shared" si="648"/>
        <v>0</v>
      </c>
      <c r="CV392" t="b">
        <f t="shared" si="649"/>
        <v>0</v>
      </c>
      <c r="CW392" t="b">
        <f t="shared" si="650"/>
        <v>0</v>
      </c>
      <c r="CX392" t="b">
        <f t="shared" si="651"/>
        <v>0</v>
      </c>
      <c r="CY392" t="b">
        <f t="shared" si="652"/>
        <v>0</v>
      </c>
      <c r="CZ392" t="b">
        <f t="shared" si="653"/>
        <v>0</v>
      </c>
      <c r="DA392" t="b">
        <f t="shared" si="654"/>
        <v>0</v>
      </c>
      <c r="DB392" t="b">
        <f t="shared" si="655"/>
        <v>0</v>
      </c>
      <c r="DC392" t="b">
        <f t="shared" si="656"/>
        <v>0</v>
      </c>
      <c r="DD392" t="b">
        <f t="shared" si="657"/>
        <v>0</v>
      </c>
    </row>
    <row r="393" spans="1:108">
      <c r="A393" t="s">
        <v>1985</v>
      </c>
      <c r="B393" t="s">
        <v>7390</v>
      </c>
      <c r="C393" t="s">
        <v>1986</v>
      </c>
      <c r="E393" t="s">
        <v>1082</v>
      </c>
      <c r="F393" t="s">
        <v>1041</v>
      </c>
      <c r="G393" t="s">
        <v>970</v>
      </c>
      <c r="H393" t="s">
        <v>7428</v>
      </c>
      <c r="I393" t="s">
        <v>7418</v>
      </c>
      <c r="J393" t="s">
        <v>124</v>
      </c>
      <c r="K393" t="s">
        <v>16</v>
      </c>
      <c r="L393" t="s">
        <v>6162</v>
      </c>
      <c r="M393" t="s">
        <v>345</v>
      </c>
      <c r="N393" t="s">
        <v>1497</v>
      </c>
      <c r="O393" t="b">
        <f t="shared" si="564"/>
        <v>0</v>
      </c>
      <c r="P393" t="b">
        <f t="shared" si="565"/>
        <v>1</v>
      </c>
      <c r="Q393" t="b">
        <f t="shared" si="566"/>
        <v>0</v>
      </c>
      <c r="R393" t="b">
        <f t="shared" si="567"/>
        <v>0</v>
      </c>
      <c r="S393" t="b">
        <f t="shared" si="568"/>
        <v>1</v>
      </c>
      <c r="T393" t="b">
        <f t="shared" si="569"/>
        <v>1</v>
      </c>
      <c r="U393" t="b">
        <f t="shared" si="570"/>
        <v>0</v>
      </c>
      <c r="V393" t="b">
        <f t="shared" si="571"/>
        <v>0</v>
      </c>
      <c r="W393" t="b">
        <f t="shared" si="572"/>
        <v>0</v>
      </c>
      <c r="X393" t="b">
        <f t="shared" si="573"/>
        <v>0</v>
      </c>
      <c r="Y393" t="b">
        <f t="shared" si="574"/>
        <v>0</v>
      </c>
      <c r="Z393" t="b">
        <f t="shared" si="575"/>
        <v>0</v>
      </c>
      <c r="AA393" t="b">
        <f t="shared" si="576"/>
        <v>0</v>
      </c>
      <c r="AB393" t="b">
        <f t="shared" si="577"/>
        <v>0</v>
      </c>
      <c r="AC393" t="b">
        <f t="shared" si="578"/>
        <v>0</v>
      </c>
      <c r="AD393" t="b">
        <f t="shared" si="579"/>
        <v>0</v>
      </c>
      <c r="AE393" t="b">
        <f t="shared" si="580"/>
        <v>0</v>
      </c>
      <c r="AF393" t="b">
        <f t="shared" si="581"/>
        <v>0</v>
      </c>
      <c r="AG393" t="b">
        <f t="shared" si="582"/>
        <v>0</v>
      </c>
      <c r="AH393" t="b">
        <f t="shared" si="583"/>
        <v>0</v>
      </c>
      <c r="AI393" t="b">
        <f t="shared" si="584"/>
        <v>1</v>
      </c>
      <c r="AJ393" t="b">
        <f t="shared" si="585"/>
        <v>0</v>
      </c>
      <c r="AK393" t="b">
        <f t="shared" si="586"/>
        <v>0</v>
      </c>
      <c r="AL393" t="b">
        <f t="shared" si="587"/>
        <v>0</v>
      </c>
      <c r="AM393" t="b">
        <f t="shared" si="588"/>
        <v>0</v>
      </c>
      <c r="AN393" t="b">
        <f t="shared" si="589"/>
        <v>0</v>
      </c>
      <c r="AO393" t="b">
        <f t="shared" si="590"/>
        <v>0</v>
      </c>
      <c r="AP393" t="b">
        <f t="shared" si="591"/>
        <v>0</v>
      </c>
      <c r="AQ393" t="b">
        <f t="shared" si="592"/>
        <v>0</v>
      </c>
      <c r="AR393" t="b">
        <f t="shared" si="593"/>
        <v>0</v>
      </c>
      <c r="AS393" t="b">
        <f t="shared" si="594"/>
        <v>0</v>
      </c>
      <c r="AT393" t="b">
        <f t="shared" si="595"/>
        <v>0</v>
      </c>
      <c r="AU393" t="b">
        <f t="shared" si="596"/>
        <v>0</v>
      </c>
      <c r="AV393" t="b">
        <f t="shared" si="597"/>
        <v>0</v>
      </c>
      <c r="AW393" t="b">
        <f t="shared" si="598"/>
        <v>0</v>
      </c>
      <c r="AX393" t="b">
        <f t="shared" si="599"/>
        <v>0</v>
      </c>
      <c r="AY393" t="b">
        <f t="shared" si="600"/>
        <v>0</v>
      </c>
      <c r="AZ393" t="b">
        <f t="shared" si="601"/>
        <v>0</v>
      </c>
      <c r="BA393" t="b">
        <f t="shared" si="602"/>
        <v>0</v>
      </c>
      <c r="BB393" t="b">
        <f t="shared" si="603"/>
        <v>0</v>
      </c>
      <c r="BC393" t="b">
        <f t="shared" si="604"/>
        <v>0</v>
      </c>
      <c r="BD393" t="b">
        <f t="shared" si="605"/>
        <v>0</v>
      </c>
      <c r="BE393" t="b">
        <f t="shared" si="606"/>
        <v>0</v>
      </c>
      <c r="BF393" t="b">
        <f t="shared" si="607"/>
        <v>0</v>
      </c>
      <c r="BG393" t="b">
        <f t="shared" si="608"/>
        <v>0</v>
      </c>
      <c r="BH393" t="b">
        <f t="shared" si="609"/>
        <v>0</v>
      </c>
      <c r="BI393" t="b">
        <f t="shared" si="610"/>
        <v>0</v>
      </c>
      <c r="BJ393" t="b">
        <f t="shared" si="611"/>
        <v>0</v>
      </c>
      <c r="BK393" t="b">
        <f t="shared" si="612"/>
        <v>0</v>
      </c>
      <c r="BL393" t="b">
        <f t="shared" si="613"/>
        <v>0</v>
      </c>
      <c r="BM393" t="b">
        <f t="shared" si="614"/>
        <v>0</v>
      </c>
      <c r="BN393" t="b">
        <f t="shared" si="615"/>
        <v>0</v>
      </c>
      <c r="BO393" t="b">
        <f t="shared" si="616"/>
        <v>0</v>
      </c>
      <c r="BP393" t="b">
        <f t="shared" si="617"/>
        <v>1</v>
      </c>
      <c r="BQ393" t="b">
        <f t="shared" si="618"/>
        <v>0</v>
      </c>
      <c r="BR393" t="b">
        <f t="shared" si="619"/>
        <v>0</v>
      </c>
      <c r="BS393" t="b">
        <f t="shared" si="620"/>
        <v>0</v>
      </c>
      <c r="BT393" t="b">
        <f t="shared" si="621"/>
        <v>0</v>
      </c>
      <c r="BU393" t="b">
        <f t="shared" si="622"/>
        <v>0</v>
      </c>
      <c r="BV393" t="b">
        <f t="shared" si="623"/>
        <v>0</v>
      </c>
      <c r="BW393" t="b">
        <f t="shared" si="624"/>
        <v>0</v>
      </c>
      <c r="BX393" t="b">
        <f t="shared" si="625"/>
        <v>0</v>
      </c>
      <c r="BY393" t="b">
        <f t="shared" si="626"/>
        <v>0</v>
      </c>
      <c r="BZ393" t="b">
        <f t="shared" si="627"/>
        <v>0</v>
      </c>
      <c r="CA393" t="b">
        <f t="shared" si="628"/>
        <v>0</v>
      </c>
      <c r="CB393" t="b">
        <f t="shared" si="629"/>
        <v>0</v>
      </c>
      <c r="CC393" t="b">
        <f t="shared" si="630"/>
        <v>0</v>
      </c>
      <c r="CD393" t="b">
        <f t="shared" si="631"/>
        <v>0</v>
      </c>
      <c r="CE393" t="b">
        <f t="shared" si="632"/>
        <v>0</v>
      </c>
      <c r="CF393" t="b">
        <f t="shared" si="633"/>
        <v>0</v>
      </c>
      <c r="CG393" t="b">
        <f t="shared" si="634"/>
        <v>0</v>
      </c>
      <c r="CH393" t="b">
        <f t="shared" si="635"/>
        <v>0</v>
      </c>
      <c r="CI393" t="b">
        <f t="shared" si="636"/>
        <v>0</v>
      </c>
      <c r="CJ393" t="b">
        <f t="shared" si="637"/>
        <v>0</v>
      </c>
      <c r="CK393" t="b">
        <f t="shared" si="638"/>
        <v>0</v>
      </c>
      <c r="CL393" t="b">
        <f t="shared" si="639"/>
        <v>0</v>
      </c>
      <c r="CM393" t="b">
        <f t="shared" si="640"/>
        <v>0</v>
      </c>
      <c r="CN393" t="b">
        <f t="shared" si="641"/>
        <v>0</v>
      </c>
      <c r="CO393" t="b">
        <f t="shared" si="642"/>
        <v>0</v>
      </c>
      <c r="CP393" t="b">
        <f t="shared" si="643"/>
        <v>0</v>
      </c>
      <c r="CQ393" t="b">
        <f t="shared" si="644"/>
        <v>0</v>
      </c>
      <c r="CR393" t="b">
        <f t="shared" si="645"/>
        <v>0</v>
      </c>
      <c r="CS393" t="b">
        <f t="shared" si="646"/>
        <v>0</v>
      </c>
      <c r="CT393" t="b">
        <f t="shared" si="647"/>
        <v>0</v>
      </c>
      <c r="CU393" t="b">
        <f t="shared" si="648"/>
        <v>0</v>
      </c>
      <c r="CV393" t="b">
        <f t="shared" si="649"/>
        <v>0</v>
      </c>
      <c r="CW393" t="b">
        <f t="shared" si="650"/>
        <v>0</v>
      </c>
      <c r="CX393" t="b">
        <f t="shared" si="651"/>
        <v>0</v>
      </c>
      <c r="CY393" t="b">
        <f t="shared" si="652"/>
        <v>0</v>
      </c>
      <c r="CZ393" t="b">
        <f t="shared" si="653"/>
        <v>0</v>
      </c>
      <c r="DA393" t="b">
        <f t="shared" si="654"/>
        <v>0</v>
      </c>
      <c r="DB393" t="b">
        <f t="shared" si="655"/>
        <v>0</v>
      </c>
      <c r="DC393" t="b">
        <f t="shared" si="656"/>
        <v>0</v>
      </c>
      <c r="DD393" t="b">
        <f t="shared" si="657"/>
        <v>0</v>
      </c>
    </row>
    <row r="394" spans="1:108">
      <c r="A394" t="s">
        <v>1987</v>
      </c>
      <c r="B394" t="s">
        <v>7390</v>
      </c>
      <c r="C394" t="s">
        <v>1986</v>
      </c>
      <c r="E394" t="s">
        <v>1082</v>
      </c>
      <c r="F394" t="s">
        <v>1041</v>
      </c>
      <c r="G394" t="s">
        <v>970</v>
      </c>
      <c r="H394" t="s">
        <v>7428</v>
      </c>
      <c r="I394" t="s">
        <v>7418</v>
      </c>
      <c r="J394" t="s">
        <v>124</v>
      </c>
      <c r="K394" t="s">
        <v>16</v>
      </c>
      <c r="L394" t="s">
        <v>6461</v>
      </c>
      <c r="M394" t="s">
        <v>6079</v>
      </c>
      <c r="N394" t="s">
        <v>1988</v>
      </c>
      <c r="O394" t="b">
        <f t="shared" si="564"/>
        <v>0</v>
      </c>
      <c r="P394" t="b">
        <f t="shared" si="565"/>
        <v>1</v>
      </c>
      <c r="Q394" t="b">
        <f t="shared" si="566"/>
        <v>0</v>
      </c>
      <c r="R394" t="b">
        <f t="shared" si="567"/>
        <v>0</v>
      </c>
      <c r="S394" t="b">
        <f t="shared" si="568"/>
        <v>1</v>
      </c>
      <c r="T394" t="b">
        <f t="shared" si="569"/>
        <v>0</v>
      </c>
      <c r="U394" t="b">
        <f t="shared" si="570"/>
        <v>0</v>
      </c>
      <c r="V394" t="b">
        <f t="shared" si="571"/>
        <v>0</v>
      </c>
      <c r="W394" t="b">
        <f t="shared" si="572"/>
        <v>0</v>
      </c>
      <c r="X394" t="b">
        <f t="shared" si="573"/>
        <v>0</v>
      </c>
      <c r="Y394" t="b">
        <f t="shared" si="574"/>
        <v>1</v>
      </c>
      <c r="Z394" t="b">
        <f t="shared" si="575"/>
        <v>0</v>
      </c>
      <c r="AA394" t="b">
        <f t="shared" si="576"/>
        <v>0</v>
      </c>
      <c r="AB394" t="b">
        <f t="shared" si="577"/>
        <v>0</v>
      </c>
      <c r="AC394" t="b">
        <f t="shared" si="578"/>
        <v>0</v>
      </c>
      <c r="AD394" t="b">
        <f t="shared" si="579"/>
        <v>0</v>
      </c>
      <c r="AE394" t="b">
        <f t="shared" si="580"/>
        <v>0</v>
      </c>
      <c r="AF394" t="b">
        <f t="shared" si="581"/>
        <v>0</v>
      </c>
      <c r="AG394" t="b">
        <f t="shared" si="582"/>
        <v>1</v>
      </c>
      <c r="AH394" t="b">
        <f t="shared" si="583"/>
        <v>0</v>
      </c>
      <c r="AI394" t="b">
        <f t="shared" si="584"/>
        <v>1</v>
      </c>
      <c r="AJ394" t="b">
        <f t="shared" si="585"/>
        <v>0</v>
      </c>
      <c r="AK394" t="b">
        <f t="shared" si="586"/>
        <v>0</v>
      </c>
      <c r="AL394" t="b">
        <f t="shared" si="587"/>
        <v>0</v>
      </c>
      <c r="AM394" t="b">
        <f t="shared" si="588"/>
        <v>0</v>
      </c>
      <c r="AN394" t="b">
        <f t="shared" si="589"/>
        <v>0</v>
      </c>
      <c r="AO394" t="b">
        <f t="shared" si="590"/>
        <v>0</v>
      </c>
      <c r="AP394" t="b">
        <f t="shared" si="591"/>
        <v>0</v>
      </c>
      <c r="AQ394" t="b">
        <f t="shared" si="592"/>
        <v>0</v>
      </c>
      <c r="AR394" t="b">
        <f t="shared" si="593"/>
        <v>0</v>
      </c>
      <c r="AS394" t="b">
        <f t="shared" si="594"/>
        <v>0</v>
      </c>
      <c r="AT394" t="b">
        <f t="shared" si="595"/>
        <v>0</v>
      </c>
      <c r="AU394" t="b">
        <f t="shared" si="596"/>
        <v>0</v>
      </c>
      <c r="AV394" t="b">
        <f t="shared" si="597"/>
        <v>0</v>
      </c>
      <c r="AW394" t="b">
        <f t="shared" si="598"/>
        <v>0</v>
      </c>
      <c r="AX394" t="b">
        <f t="shared" si="599"/>
        <v>0</v>
      </c>
      <c r="AY394" t="b">
        <f t="shared" si="600"/>
        <v>0</v>
      </c>
      <c r="AZ394" t="b">
        <f t="shared" si="601"/>
        <v>0</v>
      </c>
      <c r="BA394" t="b">
        <f t="shared" si="602"/>
        <v>0</v>
      </c>
      <c r="BB394" t="b">
        <f t="shared" si="603"/>
        <v>0</v>
      </c>
      <c r="BC394" t="b">
        <f t="shared" si="604"/>
        <v>0</v>
      </c>
      <c r="BD394" t="b">
        <f t="shared" si="605"/>
        <v>0</v>
      </c>
      <c r="BE394" t="b">
        <f t="shared" si="606"/>
        <v>0</v>
      </c>
      <c r="BF394" t="b">
        <f t="shared" si="607"/>
        <v>0</v>
      </c>
      <c r="BG394" t="b">
        <f t="shared" si="608"/>
        <v>0</v>
      </c>
      <c r="BH394" t="b">
        <f t="shared" si="609"/>
        <v>0</v>
      </c>
      <c r="BI394" t="b">
        <f t="shared" si="610"/>
        <v>0</v>
      </c>
      <c r="BJ394" t="b">
        <f t="shared" si="611"/>
        <v>0</v>
      </c>
      <c r="BK394" t="b">
        <f t="shared" si="612"/>
        <v>0</v>
      </c>
      <c r="BL394" t="b">
        <f t="shared" si="613"/>
        <v>0</v>
      </c>
      <c r="BM394" t="b">
        <f t="shared" si="614"/>
        <v>0</v>
      </c>
      <c r="BN394" t="b">
        <f t="shared" si="615"/>
        <v>0</v>
      </c>
      <c r="BO394" t="b">
        <f t="shared" si="616"/>
        <v>0</v>
      </c>
      <c r="BP394" t="b">
        <f t="shared" si="617"/>
        <v>0</v>
      </c>
      <c r="BQ394" t="b">
        <f t="shared" si="618"/>
        <v>0</v>
      </c>
      <c r="BR394" t="b">
        <f t="shared" si="619"/>
        <v>0</v>
      </c>
      <c r="BS394" t="b">
        <f t="shared" si="620"/>
        <v>0</v>
      </c>
      <c r="BT394" t="b">
        <f t="shared" si="621"/>
        <v>0</v>
      </c>
      <c r="BU394" t="b">
        <f t="shared" si="622"/>
        <v>0</v>
      </c>
      <c r="BV394" t="b">
        <f t="shared" si="623"/>
        <v>0</v>
      </c>
      <c r="BW394" t="b">
        <f t="shared" si="624"/>
        <v>0</v>
      </c>
      <c r="BX394" t="b">
        <f t="shared" si="625"/>
        <v>0</v>
      </c>
      <c r="BY394" t="b">
        <f t="shared" si="626"/>
        <v>0</v>
      </c>
      <c r="BZ394" t="b">
        <f t="shared" si="627"/>
        <v>0</v>
      </c>
      <c r="CA394" t="b">
        <f t="shared" si="628"/>
        <v>0</v>
      </c>
      <c r="CB394" t="b">
        <f t="shared" si="629"/>
        <v>0</v>
      </c>
      <c r="CC394" t="b">
        <f t="shared" si="630"/>
        <v>0</v>
      </c>
      <c r="CD394" t="b">
        <f t="shared" si="631"/>
        <v>0</v>
      </c>
      <c r="CE394" t="b">
        <f t="shared" si="632"/>
        <v>0</v>
      </c>
      <c r="CF394" t="b">
        <f t="shared" si="633"/>
        <v>0</v>
      </c>
      <c r="CG394" t="b">
        <f t="shared" si="634"/>
        <v>0</v>
      </c>
      <c r="CH394" t="b">
        <f t="shared" si="635"/>
        <v>0</v>
      </c>
      <c r="CI394" t="b">
        <f t="shared" si="636"/>
        <v>0</v>
      </c>
      <c r="CJ394" t="b">
        <f t="shared" si="637"/>
        <v>0</v>
      </c>
      <c r="CK394" t="b">
        <f t="shared" si="638"/>
        <v>0</v>
      </c>
      <c r="CL394" t="b">
        <f t="shared" si="639"/>
        <v>0</v>
      </c>
      <c r="CM394" t="b">
        <f t="shared" si="640"/>
        <v>0</v>
      </c>
      <c r="CN394" t="b">
        <f t="shared" si="641"/>
        <v>0</v>
      </c>
      <c r="CO394" t="b">
        <f t="shared" si="642"/>
        <v>0</v>
      </c>
      <c r="CP394" t="b">
        <f t="shared" si="643"/>
        <v>0</v>
      </c>
      <c r="CQ394" t="b">
        <f t="shared" si="644"/>
        <v>0</v>
      </c>
      <c r="CR394" t="b">
        <f t="shared" si="645"/>
        <v>0</v>
      </c>
      <c r="CS394" t="b">
        <f t="shared" si="646"/>
        <v>0</v>
      </c>
      <c r="CT394" t="b">
        <f t="shared" si="647"/>
        <v>0</v>
      </c>
      <c r="CU394" t="b">
        <f t="shared" si="648"/>
        <v>0</v>
      </c>
      <c r="CV394" t="b">
        <f t="shared" si="649"/>
        <v>0</v>
      </c>
      <c r="CW394" t="b">
        <f t="shared" si="650"/>
        <v>0</v>
      </c>
      <c r="CX394" t="b">
        <f t="shared" si="651"/>
        <v>0</v>
      </c>
      <c r="CY394" t="b">
        <f t="shared" si="652"/>
        <v>0</v>
      </c>
      <c r="CZ394" t="b">
        <f t="shared" si="653"/>
        <v>0</v>
      </c>
      <c r="DA394" t="b">
        <f t="shared" si="654"/>
        <v>0</v>
      </c>
      <c r="DB394" t="b">
        <f t="shared" si="655"/>
        <v>0</v>
      </c>
      <c r="DC394" t="b">
        <f t="shared" si="656"/>
        <v>0</v>
      </c>
      <c r="DD394" t="b">
        <f t="shared" si="657"/>
        <v>0</v>
      </c>
    </row>
    <row r="395" spans="1:108">
      <c r="A395" s="4" t="s">
        <v>1989</v>
      </c>
      <c r="B395" t="s">
        <v>7390</v>
      </c>
      <c r="C395" t="s">
        <v>1986</v>
      </c>
      <c r="D395" s="4"/>
      <c r="E395" s="4" t="s">
        <v>1082</v>
      </c>
      <c r="F395" t="s">
        <v>1041</v>
      </c>
      <c r="G395" t="s">
        <v>970</v>
      </c>
      <c r="H395" t="s">
        <v>7428</v>
      </c>
      <c r="I395" t="s">
        <v>7418</v>
      </c>
      <c r="J395" s="4" t="s">
        <v>16</v>
      </c>
      <c r="K395" s="4" t="s">
        <v>16</v>
      </c>
      <c r="L395" s="4" t="s">
        <v>6738</v>
      </c>
      <c r="M395" s="4" t="s">
        <v>1990</v>
      </c>
      <c r="N395" s="4" t="s">
        <v>1991</v>
      </c>
      <c r="O395" s="4" t="b">
        <f t="shared" si="564"/>
        <v>1</v>
      </c>
      <c r="P395" s="4" t="b">
        <f t="shared" si="565"/>
        <v>1</v>
      </c>
      <c r="Q395" s="4" t="b">
        <f t="shared" si="566"/>
        <v>1</v>
      </c>
      <c r="R395" s="4" t="b">
        <f t="shared" si="567"/>
        <v>0</v>
      </c>
      <c r="S395" s="4" t="b">
        <f t="shared" si="568"/>
        <v>0</v>
      </c>
      <c r="T395" s="4" t="b">
        <f t="shared" si="569"/>
        <v>1</v>
      </c>
      <c r="U395" s="4" t="b">
        <f t="shared" si="570"/>
        <v>1</v>
      </c>
      <c r="V395" s="4" t="b">
        <f t="shared" si="571"/>
        <v>0</v>
      </c>
      <c r="W395" s="4" t="b">
        <f t="shared" si="572"/>
        <v>0</v>
      </c>
      <c r="X395" s="4" t="b">
        <f t="shared" si="573"/>
        <v>1</v>
      </c>
      <c r="Y395" s="4" t="b">
        <f t="shared" si="574"/>
        <v>0</v>
      </c>
      <c r="Z395" s="4" t="b">
        <f t="shared" si="575"/>
        <v>0</v>
      </c>
      <c r="AA395" s="4" t="b">
        <f t="shared" si="576"/>
        <v>0</v>
      </c>
      <c r="AB395" s="4" t="b">
        <f t="shared" si="577"/>
        <v>0</v>
      </c>
      <c r="AC395" s="4" t="b">
        <f t="shared" si="578"/>
        <v>0</v>
      </c>
      <c r="AD395" s="4" t="b">
        <f t="shared" si="579"/>
        <v>0</v>
      </c>
      <c r="AE395" s="4" t="b">
        <f t="shared" si="580"/>
        <v>0</v>
      </c>
      <c r="AF395" s="4" t="b">
        <f t="shared" si="581"/>
        <v>0</v>
      </c>
      <c r="AG395" s="4" t="b">
        <f t="shared" si="582"/>
        <v>0</v>
      </c>
      <c r="AH395" s="4" t="b">
        <f t="shared" si="583"/>
        <v>0</v>
      </c>
      <c r="AI395" s="4" t="b">
        <f t="shared" si="584"/>
        <v>0</v>
      </c>
      <c r="AJ395" s="4" t="b">
        <f t="shared" si="585"/>
        <v>0</v>
      </c>
      <c r="AK395" s="4" t="b">
        <f t="shared" si="586"/>
        <v>0</v>
      </c>
      <c r="AL395" s="4" t="b">
        <f t="shared" si="587"/>
        <v>0</v>
      </c>
      <c r="AM395" s="4" t="b">
        <f t="shared" si="588"/>
        <v>0</v>
      </c>
      <c r="AN395" s="4" t="b">
        <f t="shared" si="589"/>
        <v>0</v>
      </c>
      <c r="AO395" s="4" t="b">
        <f t="shared" si="590"/>
        <v>0</v>
      </c>
      <c r="AP395" s="4" t="b">
        <f t="shared" si="591"/>
        <v>0</v>
      </c>
      <c r="AQ395" s="4" t="b">
        <f t="shared" si="592"/>
        <v>0</v>
      </c>
      <c r="AR395" s="4" t="b">
        <f t="shared" si="593"/>
        <v>0</v>
      </c>
      <c r="AS395" s="4" t="b">
        <f t="shared" si="594"/>
        <v>0</v>
      </c>
      <c r="AT395" s="4" t="b">
        <f t="shared" si="595"/>
        <v>0</v>
      </c>
      <c r="AU395" s="4" t="b">
        <f t="shared" si="596"/>
        <v>0</v>
      </c>
      <c r="AV395" s="4" t="b">
        <f t="shared" si="597"/>
        <v>0</v>
      </c>
      <c r="AW395" s="4" t="b">
        <f t="shared" si="598"/>
        <v>0</v>
      </c>
      <c r="AX395" s="4" t="b">
        <f t="shared" si="599"/>
        <v>0</v>
      </c>
      <c r="AY395" s="4" t="b">
        <f t="shared" si="600"/>
        <v>0</v>
      </c>
      <c r="AZ395" s="4" t="b">
        <f t="shared" si="601"/>
        <v>0</v>
      </c>
      <c r="BA395" s="4" t="b">
        <f t="shared" si="602"/>
        <v>0</v>
      </c>
      <c r="BB395" s="4" t="b">
        <f t="shared" si="603"/>
        <v>0</v>
      </c>
      <c r="BC395" s="4" t="b">
        <f t="shared" si="604"/>
        <v>0</v>
      </c>
      <c r="BD395" s="4" t="b">
        <f t="shared" si="605"/>
        <v>1</v>
      </c>
      <c r="BE395" s="4" t="b">
        <f t="shared" si="606"/>
        <v>0</v>
      </c>
      <c r="BF395" s="4" t="b">
        <f t="shared" si="607"/>
        <v>0</v>
      </c>
      <c r="BG395" s="4" t="b">
        <f t="shared" si="608"/>
        <v>0</v>
      </c>
      <c r="BH395" s="4" t="b">
        <f t="shared" si="609"/>
        <v>0</v>
      </c>
      <c r="BI395" s="4" t="b">
        <f t="shared" si="610"/>
        <v>0</v>
      </c>
      <c r="BJ395" s="4" t="b">
        <f t="shared" si="611"/>
        <v>0</v>
      </c>
      <c r="BK395" s="4" t="b">
        <f t="shared" si="612"/>
        <v>0</v>
      </c>
      <c r="BL395" s="4" t="b">
        <f t="shared" si="613"/>
        <v>0</v>
      </c>
      <c r="BM395" s="4" t="b">
        <f t="shared" si="614"/>
        <v>0</v>
      </c>
      <c r="BN395" s="4" t="b">
        <f t="shared" si="615"/>
        <v>0</v>
      </c>
      <c r="BO395" s="4" t="b">
        <f t="shared" si="616"/>
        <v>0</v>
      </c>
      <c r="BP395" s="4" t="b">
        <f t="shared" si="617"/>
        <v>1</v>
      </c>
      <c r="BQ395" s="4" t="b">
        <f t="shared" si="618"/>
        <v>0</v>
      </c>
      <c r="BR395" s="4" t="b">
        <f t="shared" si="619"/>
        <v>0</v>
      </c>
      <c r="BS395" s="4" t="b">
        <f t="shared" si="620"/>
        <v>1</v>
      </c>
      <c r="BT395" s="4" t="b">
        <f t="shared" si="621"/>
        <v>0</v>
      </c>
      <c r="BU395" s="4" t="b">
        <f t="shared" si="622"/>
        <v>0</v>
      </c>
      <c r="BV395" s="4" t="b">
        <f t="shared" si="623"/>
        <v>0</v>
      </c>
      <c r="BW395" s="4" t="b">
        <f t="shared" si="624"/>
        <v>0</v>
      </c>
      <c r="BX395" s="4" t="b">
        <f t="shared" si="625"/>
        <v>0</v>
      </c>
      <c r="BY395" s="4" t="b">
        <f t="shared" si="626"/>
        <v>1</v>
      </c>
      <c r="BZ395" s="4" t="b">
        <f t="shared" si="627"/>
        <v>0</v>
      </c>
      <c r="CA395" s="4" t="b">
        <f t="shared" si="628"/>
        <v>0</v>
      </c>
      <c r="CB395" s="4" t="b">
        <f t="shared" si="629"/>
        <v>0</v>
      </c>
      <c r="CC395" s="4" t="b">
        <f t="shared" si="630"/>
        <v>0</v>
      </c>
      <c r="CD395" s="4" t="b">
        <f t="shared" si="631"/>
        <v>0</v>
      </c>
      <c r="CE395" s="4" t="b">
        <f t="shared" si="632"/>
        <v>0</v>
      </c>
      <c r="CF395" s="4" t="b">
        <f t="shared" si="633"/>
        <v>0</v>
      </c>
      <c r="CG395" s="4" t="b">
        <f t="shared" si="634"/>
        <v>0</v>
      </c>
      <c r="CH395" s="4" t="b">
        <f t="shared" si="635"/>
        <v>0</v>
      </c>
      <c r="CI395" s="4" t="b">
        <f t="shared" si="636"/>
        <v>0</v>
      </c>
      <c r="CJ395" s="4" t="b">
        <f t="shared" si="637"/>
        <v>0</v>
      </c>
      <c r="CK395" s="4" t="b">
        <f t="shared" si="638"/>
        <v>0</v>
      </c>
      <c r="CL395" s="4" t="b">
        <f t="shared" si="639"/>
        <v>0</v>
      </c>
      <c r="CM395" s="4" t="b">
        <f t="shared" si="640"/>
        <v>0</v>
      </c>
      <c r="CN395" s="4" t="b">
        <f t="shared" si="641"/>
        <v>0</v>
      </c>
      <c r="CO395" s="4" t="b">
        <f t="shared" si="642"/>
        <v>0</v>
      </c>
      <c r="CP395" s="4" t="b">
        <f t="shared" si="643"/>
        <v>0</v>
      </c>
      <c r="CQ395" s="4" t="b">
        <f t="shared" si="644"/>
        <v>0</v>
      </c>
      <c r="CR395" s="4" t="b">
        <f t="shared" si="645"/>
        <v>0</v>
      </c>
      <c r="CS395" s="4" t="b">
        <f t="shared" si="646"/>
        <v>0</v>
      </c>
      <c r="CT395" s="4" t="b">
        <f t="shared" si="647"/>
        <v>0</v>
      </c>
      <c r="CU395" s="4" t="b">
        <f t="shared" si="648"/>
        <v>0</v>
      </c>
      <c r="CV395" s="4" t="b">
        <f t="shared" si="649"/>
        <v>0</v>
      </c>
      <c r="CW395" s="4" t="b">
        <f t="shared" si="650"/>
        <v>0</v>
      </c>
      <c r="CX395" s="4" t="b">
        <f t="shared" si="651"/>
        <v>0</v>
      </c>
      <c r="CY395" s="4" t="b">
        <f t="shared" si="652"/>
        <v>0</v>
      </c>
      <c r="CZ395" s="4" t="b">
        <f t="shared" si="653"/>
        <v>0</v>
      </c>
      <c r="DA395" s="4" t="b">
        <f t="shared" si="654"/>
        <v>0</v>
      </c>
      <c r="DB395" s="4" t="b">
        <f t="shared" si="655"/>
        <v>0</v>
      </c>
      <c r="DC395" s="4" t="b">
        <f t="shared" si="656"/>
        <v>0</v>
      </c>
      <c r="DD395" s="4" t="b">
        <f t="shared" si="657"/>
        <v>0</v>
      </c>
    </row>
    <row r="396" spans="1:108">
      <c r="A396" t="s">
        <v>1992</v>
      </c>
      <c r="B396" t="s">
        <v>1986</v>
      </c>
      <c r="C396" t="s">
        <v>1986</v>
      </c>
      <c r="E396" t="s">
        <v>1082</v>
      </c>
      <c r="F396" t="s">
        <v>1041</v>
      </c>
      <c r="G396" t="s">
        <v>970</v>
      </c>
      <c r="H396" t="s">
        <v>7428</v>
      </c>
      <c r="I396" t="s">
        <v>7418</v>
      </c>
      <c r="J396" t="s">
        <v>1248</v>
      </c>
      <c r="K396" t="s">
        <v>109</v>
      </c>
      <c r="L396" t="s">
        <v>6461</v>
      </c>
      <c r="M396" t="s">
        <v>6079</v>
      </c>
      <c r="N396" t="s">
        <v>1993</v>
      </c>
      <c r="O396" t="b">
        <f t="shared" si="564"/>
        <v>1</v>
      </c>
      <c r="P396" t="b">
        <f t="shared" si="565"/>
        <v>1</v>
      </c>
      <c r="Q396" t="b">
        <f t="shared" si="566"/>
        <v>0</v>
      </c>
      <c r="R396" t="b">
        <f t="shared" si="567"/>
        <v>1</v>
      </c>
      <c r="S396" t="b">
        <f t="shared" si="568"/>
        <v>1</v>
      </c>
      <c r="T396" t="b">
        <f t="shared" si="569"/>
        <v>1</v>
      </c>
      <c r="U396" t="b">
        <f t="shared" si="570"/>
        <v>0</v>
      </c>
      <c r="V396" t="b">
        <f t="shared" si="571"/>
        <v>1</v>
      </c>
      <c r="W396" t="b">
        <f t="shared" si="572"/>
        <v>0</v>
      </c>
      <c r="X396" t="b">
        <f t="shared" si="573"/>
        <v>0</v>
      </c>
      <c r="Y396" t="b">
        <f t="shared" si="574"/>
        <v>1</v>
      </c>
      <c r="Z396" t="b">
        <f t="shared" si="575"/>
        <v>0</v>
      </c>
      <c r="AA396" t="b">
        <f t="shared" si="576"/>
        <v>1</v>
      </c>
      <c r="AB396" t="b">
        <f t="shared" si="577"/>
        <v>0</v>
      </c>
      <c r="AC396" t="b">
        <f t="shared" si="578"/>
        <v>0</v>
      </c>
      <c r="AD396" t="b">
        <f t="shared" si="579"/>
        <v>0</v>
      </c>
      <c r="AE396" t="b">
        <f t="shared" si="580"/>
        <v>0</v>
      </c>
      <c r="AF396" t="b">
        <f t="shared" si="581"/>
        <v>0</v>
      </c>
      <c r="AG396" t="b">
        <f t="shared" si="582"/>
        <v>0</v>
      </c>
      <c r="AH396" t="b">
        <f t="shared" si="583"/>
        <v>0</v>
      </c>
      <c r="AI396" t="b">
        <f t="shared" si="584"/>
        <v>1</v>
      </c>
      <c r="AJ396" t="b">
        <f t="shared" si="585"/>
        <v>0</v>
      </c>
      <c r="AK396" t="b">
        <f t="shared" si="586"/>
        <v>0</v>
      </c>
      <c r="AL396" t="b">
        <f t="shared" si="587"/>
        <v>1</v>
      </c>
      <c r="AM396" t="b">
        <f t="shared" si="588"/>
        <v>0</v>
      </c>
      <c r="AN396" t="b">
        <f t="shared" si="589"/>
        <v>0</v>
      </c>
      <c r="AO396" t="b">
        <f t="shared" si="590"/>
        <v>0</v>
      </c>
      <c r="AP396" t="b">
        <f t="shared" si="591"/>
        <v>0</v>
      </c>
      <c r="AQ396" t="b">
        <f t="shared" si="592"/>
        <v>0</v>
      </c>
      <c r="AR396" t="b">
        <f t="shared" si="593"/>
        <v>0</v>
      </c>
      <c r="AS396" t="b">
        <f t="shared" si="594"/>
        <v>0</v>
      </c>
      <c r="AT396" t="b">
        <f t="shared" si="595"/>
        <v>0</v>
      </c>
      <c r="AU396" t="b">
        <f t="shared" si="596"/>
        <v>0</v>
      </c>
      <c r="AV396" t="b">
        <f t="shared" si="597"/>
        <v>0</v>
      </c>
      <c r="AW396" t="b">
        <f t="shared" si="598"/>
        <v>0</v>
      </c>
      <c r="AX396" t="b">
        <f t="shared" si="599"/>
        <v>0</v>
      </c>
      <c r="AY396" t="b">
        <f t="shared" si="600"/>
        <v>0</v>
      </c>
      <c r="AZ396" t="b">
        <f t="shared" si="601"/>
        <v>0</v>
      </c>
      <c r="BA396" t="b">
        <f t="shared" si="602"/>
        <v>0</v>
      </c>
      <c r="BB396" t="b">
        <f t="shared" si="603"/>
        <v>0</v>
      </c>
      <c r="BC396" t="b">
        <f t="shared" si="604"/>
        <v>0</v>
      </c>
      <c r="BD396" t="b">
        <f t="shared" si="605"/>
        <v>0</v>
      </c>
      <c r="BE396" t="b">
        <f t="shared" si="606"/>
        <v>0</v>
      </c>
      <c r="BF396" t="b">
        <f t="shared" si="607"/>
        <v>0</v>
      </c>
      <c r="BG396" t="b">
        <f t="shared" si="608"/>
        <v>0</v>
      </c>
      <c r="BH396" t="b">
        <f t="shared" si="609"/>
        <v>0</v>
      </c>
      <c r="BI396" t="b">
        <f t="shared" si="610"/>
        <v>0</v>
      </c>
      <c r="BJ396" t="b">
        <f t="shared" si="611"/>
        <v>0</v>
      </c>
      <c r="BK396" t="b">
        <f t="shared" si="612"/>
        <v>0</v>
      </c>
      <c r="BL396" t="b">
        <f t="shared" si="613"/>
        <v>1</v>
      </c>
      <c r="BM396" t="b">
        <f t="shared" si="614"/>
        <v>0</v>
      </c>
      <c r="BN396" t="b">
        <f t="shared" si="615"/>
        <v>0</v>
      </c>
      <c r="BO396" t="b">
        <f t="shared" si="616"/>
        <v>0</v>
      </c>
      <c r="BP396" t="b">
        <f t="shared" si="617"/>
        <v>1</v>
      </c>
      <c r="BQ396" t="b">
        <f t="shared" si="618"/>
        <v>0</v>
      </c>
      <c r="BR396" t="b">
        <f t="shared" si="619"/>
        <v>0</v>
      </c>
      <c r="BS396" t="b">
        <f t="shared" si="620"/>
        <v>0</v>
      </c>
      <c r="BT396" t="b">
        <f t="shared" si="621"/>
        <v>0</v>
      </c>
      <c r="BU396" t="b">
        <f t="shared" si="622"/>
        <v>1</v>
      </c>
      <c r="BV396" t="b">
        <f t="shared" si="623"/>
        <v>0</v>
      </c>
      <c r="BW396" t="b">
        <f t="shared" si="624"/>
        <v>0</v>
      </c>
      <c r="BX396" t="b">
        <f t="shared" si="625"/>
        <v>1</v>
      </c>
      <c r="BY396" t="b">
        <f t="shared" si="626"/>
        <v>0</v>
      </c>
      <c r="BZ396" t="b">
        <f t="shared" si="627"/>
        <v>0</v>
      </c>
      <c r="CA396" t="b">
        <f t="shared" si="628"/>
        <v>0</v>
      </c>
      <c r="CB396" t="b">
        <f t="shared" si="629"/>
        <v>0</v>
      </c>
      <c r="CC396" t="b">
        <f t="shared" si="630"/>
        <v>0</v>
      </c>
      <c r="CD396" t="b">
        <f t="shared" si="631"/>
        <v>0</v>
      </c>
      <c r="CE396" t="b">
        <f t="shared" si="632"/>
        <v>0</v>
      </c>
      <c r="CF396" t="b">
        <f t="shared" si="633"/>
        <v>0</v>
      </c>
      <c r="CG396" t="b">
        <f t="shared" si="634"/>
        <v>0</v>
      </c>
      <c r="CH396" t="b">
        <f t="shared" si="635"/>
        <v>0</v>
      </c>
      <c r="CI396" t="b">
        <f t="shared" si="636"/>
        <v>0</v>
      </c>
      <c r="CJ396" t="b">
        <f t="shared" si="637"/>
        <v>0</v>
      </c>
      <c r="CK396" t="b">
        <f t="shared" si="638"/>
        <v>0</v>
      </c>
      <c r="CL396" t="b">
        <f t="shared" si="639"/>
        <v>0</v>
      </c>
      <c r="CM396" t="b">
        <f t="shared" si="640"/>
        <v>0</v>
      </c>
      <c r="CN396" t="b">
        <f t="shared" si="641"/>
        <v>0</v>
      </c>
      <c r="CO396" t="b">
        <f t="shared" si="642"/>
        <v>0</v>
      </c>
      <c r="CP396" t="b">
        <f t="shared" si="643"/>
        <v>0</v>
      </c>
      <c r="CQ396" t="b">
        <f t="shared" si="644"/>
        <v>0</v>
      </c>
      <c r="CR396" t="b">
        <f t="shared" si="645"/>
        <v>0</v>
      </c>
      <c r="CS396" t="b">
        <f t="shared" si="646"/>
        <v>0</v>
      </c>
      <c r="CT396" t="b">
        <f t="shared" si="647"/>
        <v>0</v>
      </c>
      <c r="CU396" t="b">
        <f t="shared" si="648"/>
        <v>0</v>
      </c>
      <c r="CV396" t="b">
        <f t="shared" si="649"/>
        <v>0</v>
      </c>
      <c r="CW396" t="b">
        <f t="shared" si="650"/>
        <v>0</v>
      </c>
      <c r="CX396" t="b">
        <f t="shared" si="651"/>
        <v>0</v>
      </c>
      <c r="CY396" t="b">
        <f t="shared" si="652"/>
        <v>0</v>
      </c>
      <c r="CZ396" t="b">
        <f t="shared" si="653"/>
        <v>0</v>
      </c>
      <c r="DA396" t="b">
        <f t="shared" si="654"/>
        <v>0</v>
      </c>
      <c r="DB396" t="b">
        <f t="shared" si="655"/>
        <v>0</v>
      </c>
      <c r="DC396" t="b">
        <f t="shared" si="656"/>
        <v>0</v>
      </c>
      <c r="DD396" t="b">
        <f t="shared" si="657"/>
        <v>0</v>
      </c>
    </row>
    <row r="397" spans="1:108">
      <c r="A397" s="4" t="s">
        <v>2097</v>
      </c>
      <c r="C397" t="s">
        <v>2098</v>
      </c>
      <c r="D397" s="4"/>
      <c r="E397" s="4" t="s">
        <v>1082</v>
      </c>
      <c r="F397" t="s">
        <v>1041</v>
      </c>
      <c r="G397" t="s">
        <v>970</v>
      </c>
      <c r="H397" t="s">
        <v>7428</v>
      </c>
      <c r="I397" t="s">
        <v>7418</v>
      </c>
      <c r="J397" s="4" t="s">
        <v>183</v>
      </c>
      <c r="K397" s="4" t="s">
        <v>183</v>
      </c>
      <c r="L397" s="4" t="s">
        <v>6774</v>
      </c>
      <c r="M397" t="s">
        <v>6079</v>
      </c>
      <c r="N397" s="4" t="s">
        <v>2099</v>
      </c>
      <c r="O397" s="4" t="b">
        <f t="shared" si="564"/>
        <v>1</v>
      </c>
      <c r="P397" s="4" t="b">
        <f t="shared" si="565"/>
        <v>1</v>
      </c>
      <c r="Q397" s="4" t="b">
        <f t="shared" si="566"/>
        <v>1</v>
      </c>
      <c r="R397" s="4" t="b">
        <f t="shared" si="567"/>
        <v>0</v>
      </c>
      <c r="S397" s="4" t="b">
        <f t="shared" si="568"/>
        <v>0</v>
      </c>
      <c r="T397" s="4" t="b">
        <f t="shared" si="569"/>
        <v>1</v>
      </c>
      <c r="U397" s="4" t="b">
        <f t="shared" si="570"/>
        <v>1</v>
      </c>
      <c r="V397" s="4" t="b">
        <f t="shared" si="571"/>
        <v>1</v>
      </c>
      <c r="W397" s="4" t="b">
        <f t="shared" si="572"/>
        <v>1</v>
      </c>
      <c r="X397" s="4" t="b">
        <f t="shared" si="573"/>
        <v>0</v>
      </c>
      <c r="Y397" s="4" t="b">
        <f t="shared" si="574"/>
        <v>0</v>
      </c>
      <c r="Z397" s="4" t="b">
        <f t="shared" si="575"/>
        <v>0</v>
      </c>
      <c r="AA397" s="4" t="b">
        <f t="shared" si="576"/>
        <v>1</v>
      </c>
      <c r="AB397" s="4" t="b">
        <f t="shared" si="577"/>
        <v>0</v>
      </c>
      <c r="AC397" s="4" t="b">
        <f t="shared" si="578"/>
        <v>0</v>
      </c>
      <c r="AD397" s="4" t="b">
        <f t="shared" si="579"/>
        <v>0</v>
      </c>
      <c r="AE397" s="4" t="b">
        <f t="shared" si="580"/>
        <v>0</v>
      </c>
      <c r="AF397" s="4" t="b">
        <f t="shared" si="581"/>
        <v>0</v>
      </c>
      <c r="AG397" s="4" t="b">
        <f t="shared" si="582"/>
        <v>0</v>
      </c>
      <c r="AH397" s="4" t="b">
        <f t="shared" si="583"/>
        <v>1</v>
      </c>
      <c r="AI397" s="4" t="b">
        <f t="shared" si="584"/>
        <v>0</v>
      </c>
      <c r="AJ397" s="4" t="b">
        <f t="shared" si="585"/>
        <v>0</v>
      </c>
      <c r="AK397" s="4" t="b">
        <f t="shared" si="586"/>
        <v>0</v>
      </c>
      <c r="AL397" s="4" t="b">
        <f t="shared" si="587"/>
        <v>0</v>
      </c>
      <c r="AM397" s="4" t="b">
        <f t="shared" si="588"/>
        <v>0</v>
      </c>
      <c r="AN397" s="4" t="b">
        <f t="shared" si="589"/>
        <v>0</v>
      </c>
      <c r="AO397" s="4" t="b">
        <f t="shared" si="590"/>
        <v>0</v>
      </c>
      <c r="AP397" s="4" t="b">
        <f t="shared" si="591"/>
        <v>0</v>
      </c>
      <c r="AQ397" s="4" t="b">
        <f t="shared" si="592"/>
        <v>0</v>
      </c>
      <c r="AR397" s="4" t="b">
        <f t="shared" si="593"/>
        <v>0</v>
      </c>
      <c r="AS397" s="4" t="b">
        <f t="shared" si="594"/>
        <v>0</v>
      </c>
      <c r="AT397" s="4" t="b">
        <f t="shared" si="595"/>
        <v>0</v>
      </c>
      <c r="AU397" s="4" t="b">
        <f t="shared" si="596"/>
        <v>0</v>
      </c>
      <c r="AV397" s="4" t="b">
        <f t="shared" si="597"/>
        <v>0</v>
      </c>
      <c r="AW397" s="4" t="b">
        <f t="shared" si="598"/>
        <v>0</v>
      </c>
      <c r="AX397" s="4" t="b">
        <f t="shared" si="599"/>
        <v>0</v>
      </c>
      <c r="AY397" s="4" t="b">
        <f t="shared" si="600"/>
        <v>0</v>
      </c>
      <c r="AZ397" s="4" t="b">
        <f t="shared" si="601"/>
        <v>0</v>
      </c>
      <c r="BA397" s="4" t="b">
        <f t="shared" si="602"/>
        <v>1</v>
      </c>
      <c r="BB397" s="4" t="b">
        <f t="shared" si="603"/>
        <v>0</v>
      </c>
      <c r="BC397" s="4" t="b">
        <f t="shared" si="604"/>
        <v>0</v>
      </c>
      <c r="BD397" s="4" t="b">
        <f t="shared" si="605"/>
        <v>0</v>
      </c>
      <c r="BE397" s="4" t="b">
        <f t="shared" si="606"/>
        <v>0</v>
      </c>
      <c r="BF397" s="4" t="b">
        <f t="shared" si="607"/>
        <v>0</v>
      </c>
      <c r="BG397" s="4" t="b">
        <f t="shared" si="608"/>
        <v>1</v>
      </c>
      <c r="BH397" s="4" t="b">
        <f t="shared" si="609"/>
        <v>0</v>
      </c>
      <c r="BI397" s="4" t="b">
        <f t="shared" si="610"/>
        <v>0</v>
      </c>
      <c r="BJ397" s="4" t="b">
        <f t="shared" si="611"/>
        <v>0</v>
      </c>
      <c r="BK397" s="4" t="b">
        <f t="shared" si="612"/>
        <v>0</v>
      </c>
      <c r="BL397" s="4" t="b">
        <f t="shared" si="613"/>
        <v>0</v>
      </c>
      <c r="BM397" s="4" t="b">
        <f t="shared" si="614"/>
        <v>0</v>
      </c>
      <c r="BN397" s="4" t="b">
        <f t="shared" si="615"/>
        <v>0</v>
      </c>
      <c r="BO397" s="4" t="b">
        <f t="shared" si="616"/>
        <v>1</v>
      </c>
      <c r="BP397" s="4" t="b">
        <f t="shared" si="617"/>
        <v>1</v>
      </c>
      <c r="BQ397" s="4" t="b">
        <f t="shared" si="618"/>
        <v>0</v>
      </c>
      <c r="BR397" s="4" t="b">
        <f t="shared" si="619"/>
        <v>0</v>
      </c>
      <c r="BS397" s="4" t="b">
        <f t="shared" si="620"/>
        <v>1</v>
      </c>
      <c r="BT397" s="4" t="b">
        <f t="shared" si="621"/>
        <v>0</v>
      </c>
      <c r="BU397" s="4" t="b">
        <f t="shared" si="622"/>
        <v>0</v>
      </c>
      <c r="BV397" s="4" t="b">
        <f t="shared" si="623"/>
        <v>0</v>
      </c>
      <c r="BW397" s="4" t="b">
        <f t="shared" si="624"/>
        <v>0</v>
      </c>
      <c r="BX397" s="4" t="b">
        <f t="shared" si="625"/>
        <v>0</v>
      </c>
      <c r="BY397" s="4" t="b">
        <f t="shared" si="626"/>
        <v>0</v>
      </c>
      <c r="BZ397" s="4" t="b">
        <f t="shared" si="627"/>
        <v>0</v>
      </c>
      <c r="CA397" s="4" t="b">
        <f t="shared" si="628"/>
        <v>0</v>
      </c>
      <c r="CB397" s="4" t="b">
        <f t="shared" si="629"/>
        <v>0</v>
      </c>
      <c r="CC397" s="4" t="b">
        <f t="shared" si="630"/>
        <v>0</v>
      </c>
      <c r="CD397" s="4" t="b">
        <f t="shared" si="631"/>
        <v>0</v>
      </c>
      <c r="CE397" s="4" t="b">
        <f t="shared" si="632"/>
        <v>0</v>
      </c>
      <c r="CF397" s="4" t="b">
        <f t="shared" si="633"/>
        <v>0</v>
      </c>
      <c r="CG397" s="4" t="b">
        <f t="shared" si="634"/>
        <v>0</v>
      </c>
      <c r="CH397" s="4" t="b">
        <f t="shared" si="635"/>
        <v>0</v>
      </c>
      <c r="CI397" s="4" t="b">
        <f t="shared" si="636"/>
        <v>0</v>
      </c>
      <c r="CJ397" s="4" t="b">
        <f t="shared" si="637"/>
        <v>0</v>
      </c>
      <c r="CK397" s="4" t="b">
        <f t="shared" si="638"/>
        <v>0</v>
      </c>
      <c r="CL397" s="4" t="b">
        <f t="shared" si="639"/>
        <v>0</v>
      </c>
      <c r="CM397" s="4" t="b">
        <f t="shared" si="640"/>
        <v>0</v>
      </c>
      <c r="CN397" s="4" t="b">
        <f t="shared" si="641"/>
        <v>0</v>
      </c>
      <c r="CO397" s="4" t="b">
        <f t="shared" si="642"/>
        <v>0</v>
      </c>
      <c r="CP397" s="4" t="b">
        <f t="shared" si="643"/>
        <v>0</v>
      </c>
      <c r="CQ397" s="4" t="b">
        <f t="shared" si="644"/>
        <v>0</v>
      </c>
      <c r="CR397" s="4" t="b">
        <f t="shared" si="645"/>
        <v>0</v>
      </c>
      <c r="CS397" s="4" t="b">
        <f t="shared" si="646"/>
        <v>0</v>
      </c>
      <c r="CT397" s="4" t="b">
        <f t="shared" si="647"/>
        <v>0</v>
      </c>
      <c r="CU397" s="4" t="b">
        <f t="shared" si="648"/>
        <v>0</v>
      </c>
      <c r="CV397" s="4" t="b">
        <f t="shared" si="649"/>
        <v>0</v>
      </c>
      <c r="CW397" s="4" t="b">
        <f t="shared" si="650"/>
        <v>0</v>
      </c>
      <c r="CX397" s="4" t="b">
        <f t="shared" si="651"/>
        <v>0</v>
      </c>
      <c r="CY397" s="4" t="b">
        <f t="shared" si="652"/>
        <v>0</v>
      </c>
      <c r="CZ397" s="4" t="b">
        <f t="shared" si="653"/>
        <v>0</v>
      </c>
      <c r="DA397" s="4" t="b">
        <f t="shared" si="654"/>
        <v>0</v>
      </c>
      <c r="DB397" s="4" t="b">
        <f t="shared" si="655"/>
        <v>0</v>
      </c>
      <c r="DC397" s="4" t="b">
        <f t="shared" si="656"/>
        <v>0</v>
      </c>
      <c r="DD397" s="4" t="b">
        <f t="shared" si="657"/>
        <v>0</v>
      </c>
    </row>
    <row r="398" spans="1:108">
      <c r="A398" t="s">
        <v>2100</v>
      </c>
      <c r="C398" t="s">
        <v>2098</v>
      </c>
      <c r="E398" t="s">
        <v>1082</v>
      </c>
      <c r="F398" t="s">
        <v>1041</v>
      </c>
      <c r="G398" t="s">
        <v>970</v>
      </c>
      <c r="H398" t="s">
        <v>7428</v>
      </c>
      <c r="I398" t="s">
        <v>7418</v>
      </c>
      <c r="J398" t="s">
        <v>362</v>
      </c>
      <c r="K398" t="s">
        <v>136</v>
      </c>
      <c r="L398" t="s">
        <v>6392</v>
      </c>
      <c r="M398" t="s">
        <v>6079</v>
      </c>
      <c r="N398" t="s">
        <v>90</v>
      </c>
      <c r="O398" t="b">
        <f t="shared" si="564"/>
        <v>1</v>
      </c>
      <c r="P398" t="b">
        <f t="shared" si="565"/>
        <v>0</v>
      </c>
      <c r="Q398" t="b">
        <f t="shared" si="566"/>
        <v>0</v>
      </c>
      <c r="R398" t="b">
        <f t="shared" si="567"/>
        <v>0</v>
      </c>
      <c r="S398" t="b">
        <f t="shared" si="568"/>
        <v>0</v>
      </c>
      <c r="T398" t="b">
        <f t="shared" si="569"/>
        <v>0</v>
      </c>
      <c r="U398" t="b">
        <f t="shared" si="570"/>
        <v>0</v>
      </c>
      <c r="V398" t="b">
        <f t="shared" si="571"/>
        <v>0</v>
      </c>
      <c r="W398" t="b">
        <f t="shared" si="572"/>
        <v>1</v>
      </c>
      <c r="X398" t="b">
        <f t="shared" si="573"/>
        <v>0</v>
      </c>
      <c r="Y398" t="b">
        <f t="shared" si="574"/>
        <v>0</v>
      </c>
      <c r="Z398" t="b">
        <f t="shared" si="575"/>
        <v>0</v>
      </c>
      <c r="AA398" t="b">
        <f t="shared" si="576"/>
        <v>0</v>
      </c>
      <c r="AB398" t="b">
        <f t="shared" si="577"/>
        <v>0</v>
      </c>
      <c r="AC398" t="b">
        <f t="shared" si="578"/>
        <v>0</v>
      </c>
      <c r="AD398" t="b">
        <f t="shared" si="579"/>
        <v>0</v>
      </c>
      <c r="AE398" t="b">
        <f t="shared" si="580"/>
        <v>0</v>
      </c>
      <c r="AF398" t="b">
        <f t="shared" si="581"/>
        <v>0</v>
      </c>
      <c r="AG398" t="b">
        <f t="shared" si="582"/>
        <v>0</v>
      </c>
      <c r="AH398" t="b">
        <f t="shared" si="583"/>
        <v>0</v>
      </c>
      <c r="AI398" t="b">
        <f t="shared" si="584"/>
        <v>0</v>
      </c>
      <c r="AJ398" t="b">
        <f t="shared" si="585"/>
        <v>0</v>
      </c>
      <c r="AK398" t="b">
        <f t="shared" si="586"/>
        <v>0</v>
      </c>
      <c r="AL398" t="b">
        <f t="shared" si="587"/>
        <v>0</v>
      </c>
      <c r="AM398" t="b">
        <f t="shared" si="588"/>
        <v>0</v>
      </c>
      <c r="AN398" t="b">
        <f t="shared" si="589"/>
        <v>0</v>
      </c>
      <c r="AO398" t="b">
        <f t="shared" si="590"/>
        <v>0</v>
      </c>
      <c r="AP398" t="b">
        <f t="shared" si="591"/>
        <v>0</v>
      </c>
      <c r="AQ398" t="b">
        <f t="shared" si="592"/>
        <v>0</v>
      </c>
      <c r="AR398" t="b">
        <f t="shared" si="593"/>
        <v>0</v>
      </c>
      <c r="AS398" t="b">
        <f t="shared" si="594"/>
        <v>0</v>
      </c>
      <c r="AT398" t="b">
        <f t="shared" si="595"/>
        <v>0</v>
      </c>
      <c r="AU398" t="b">
        <f t="shared" si="596"/>
        <v>0</v>
      </c>
      <c r="AV398" t="b">
        <f t="shared" si="597"/>
        <v>0</v>
      </c>
      <c r="AW398" t="b">
        <f t="shared" si="598"/>
        <v>0</v>
      </c>
      <c r="AX398" t="b">
        <f t="shared" si="599"/>
        <v>0</v>
      </c>
      <c r="AY398" t="b">
        <f t="shared" si="600"/>
        <v>0</v>
      </c>
      <c r="AZ398" t="b">
        <f t="shared" si="601"/>
        <v>0</v>
      </c>
      <c r="BA398" t="b">
        <f t="shared" si="602"/>
        <v>0</v>
      </c>
      <c r="BB398" t="b">
        <f t="shared" si="603"/>
        <v>0</v>
      </c>
      <c r="BC398" t="b">
        <f t="shared" si="604"/>
        <v>0</v>
      </c>
      <c r="BD398" t="b">
        <f t="shared" si="605"/>
        <v>0</v>
      </c>
      <c r="BE398" t="b">
        <f t="shared" si="606"/>
        <v>0</v>
      </c>
      <c r="BF398" t="b">
        <f t="shared" si="607"/>
        <v>0</v>
      </c>
      <c r="BG398" t="b">
        <f t="shared" si="608"/>
        <v>0</v>
      </c>
      <c r="BH398" t="b">
        <f t="shared" si="609"/>
        <v>0</v>
      </c>
      <c r="BI398" t="b">
        <f t="shared" si="610"/>
        <v>0</v>
      </c>
      <c r="BJ398" t="b">
        <f t="shared" si="611"/>
        <v>0</v>
      </c>
      <c r="BK398" t="b">
        <f t="shared" si="612"/>
        <v>0</v>
      </c>
      <c r="BL398" t="b">
        <f t="shared" si="613"/>
        <v>0</v>
      </c>
      <c r="BM398" t="b">
        <f t="shared" si="614"/>
        <v>0</v>
      </c>
      <c r="BN398" t="b">
        <f t="shared" si="615"/>
        <v>0</v>
      </c>
      <c r="BO398" t="b">
        <f t="shared" si="616"/>
        <v>0</v>
      </c>
      <c r="BP398" t="b">
        <f t="shared" si="617"/>
        <v>0</v>
      </c>
      <c r="BQ398" t="b">
        <f t="shared" si="618"/>
        <v>0</v>
      </c>
      <c r="BR398" t="b">
        <f t="shared" si="619"/>
        <v>0</v>
      </c>
      <c r="BS398" t="b">
        <f t="shared" si="620"/>
        <v>0</v>
      </c>
      <c r="BT398" t="b">
        <f t="shared" si="621"/>
        <v>0</v>
      </c>
      <c r="BU398" t="b">
        <f t="shared" si="622"/>
        <v>0</v>
      </c>
      <c r="BV398" t="b">
        <f t="shared" si="623"/>
        <v>0</v>
      </c>
      <c r="BW398" t="b">
        <f t="shared" si="624"/>
        <v>0</v>
      </c>
      <c r="BX398" t="b">
        <f t="shared" si="625"/>
        <v>0</v>
      </c>
      <c r="BY398" t="b">
        <f t="shared" si="626"/>
        <v>0</v>
      </c>
      <c r="BZ398" t="b">
        <f t="shared" si="627"/>
        <v>0</v>
      </c>
      <c r="CA398" t="b">
        <f t="shared" si="628"/>
        <v>0</v>
      </c>
      <c r="CB398" t="b">
        <f t="shared" si="629"/>
        <v>0</v>
      </c>
      <c r="CC398" t="b">
        <f t="shared" si="630"/>
        <v>0</v>
      </c>
      <c r="CD398" t="b">
        <f t="shared" si="631"/>
        <v>0</v>
      </c>
      <c r="CE398" t="b">
        <f t="shared" si="632"/>
        <v>0</v>
      </c>
      <c r="CF398" t="b">
        <f t="shared" si="633"/>
        <v>0</v>
      </c>
      <c r="CG398" t="b">
        <f t="shared" si="634"/>
        <v>0</v>
      </c>
      <c r="CH398" t="b">
        <f t="shared" si="635"/>
        <v>0</v>
      </c>
      <c r="CI398" t="b">
        <f t="shared" si="636"/>
        <v>0</v>
      </c>
      <c r="CJ398" t="b">
        <f t="shared" si="637"/>
        <v>0</v>
      </c>
      <c r="CK398" t="b">
        <f t="shared" si="638"/>
        <v>0</v>
      </c>
      <c r="CL398" t="b">
        <f t="shared" si="639"/>
        <v>0</v>
      </c>
      <c r="CM398" t="b">
        <f t="shared" si="640"/>
        <v>0</v>
      </c>
      <c r="CN398" t="b">
        <f t="shared" si="641"/>
        <v>0</v>
      </c>
      <c r="CO398" t="b">
        <f t="shared" si="642"/>
        <v>0</v>
      </c>
      <c r="CP398" t="b">
        <f t="shared" si="643"/>
        <v>0</v>
      </c>
      <c r="CQ398" t="b">
        <f t="shared" si="644"/>
        <v>1</v>
      </c>
      <c r="CR398" t="b">
        <f t="shared" si="645"/>
        <v>0</v>
      </c>
      <c r="CS398" t="b">
        <f t="shared" si="646"/>
        <v>0</v>
      </c>
      <c r="CT398" t="b">
        <f t="shared" si="647"/>
        <v>0</v>
      </c>
      <c r="CU398" t="b">
        <f t="shared" si="648"/>
        <v>0</v>
      </c>
      <c r="CV398" t="b">
        <f t="shared" si="649"/>
        <v>0</v>
      </c>
      <c r="CW398" t="b">
        <f t="shared" si="650"/>
        <v>0</v>
      </c>
      <c r="CX398" t="b">
        <f t="shared" si="651"/>
        <v>0</v>
      </c>
      <c r="CY398" t="b">
        <f t="shared" si="652"/>
        <v>0</v>
      </c>
      <c r="CZ398" t="b">
        <f t="shared" si="653"/>
        <v>0</v>
      </c>
      <c r="DA398" t="b">
        <f t="shared" si="654"/>
        <v>0</v>
      </c>
      <c r="DB398" t="b">
        <f t="shared" si="655"/>
        <v>0</v>
      </c>
      <c r="DC398" t="b">
        <f t="shared" si="656"/>
        <v>0</v>
      </c>
      <c r="DD398" t="b">
        <f t="shared" si="657"/>
        <v>0</v>
      </c>
    </row>
    <row r="399" spans="1:108">
      <c r="A399" t="s">
        <v>2108</v>
      </c>
      <c r="C399" t="s">
        <v>2109</v>
      </c>
      <c r="E399" t="s">
        <v>1082</v>
      </c>
      <c r="F399" t="s">
        <v>1041</v>
      </c>
      <c r="G399" t="s">
        <v>970</v>
      </c>
      <c r="H399" t="s">
        <v>7428</v>
      </c>
      <c r="I399" t="s">
        <v>7418</v>
      </c>
      <c r="J399" t="s">
        <v>204</v>
      </c>
      <c r="K399" t="s">
        <v>205</v>
      </c>
      <c r="L399" t="s">
        <v>6777</v>
      </c>
      <c r="M399" t="s">
        <v>6079</v>
      </c>
      <c r="N399" t="s">
        <v>2110</v>
      </c>
      <c r="O399" t="b">
        <f t="shared" si="564"/>
        <v>0</v>
      </c>
      <c r="P399" t="b">
        <f t="shared" si="565"/>
        <v>1</v>
      </c>
      <c r="Q399" t="b">
        <f t="shared" si="566"/>
        <v>0</v>
      </c>
      <c r="R399" t="b">
        <f t="shared" si="567"/>
        <v>0</v>
      </c>
      <c r="S399" t="b">
        <f t="shared" si="568"/>
        <v>0</v>
      </c>
      <c r="T399" t="b">
        <f t="shared" si="569"/>
        <v>1</v>
      </c>
      <c r="U399" t="b">
        <f t="shared" si="570"/>
        <v>0</v>
      </c>
      <c r="V399" t="b">
        <f t="shared" si="571"/>
        <v>1</v>
      </c>
      <c r="W399" t="b">
        <f t="shared" si="572"/>
        <v>0</v>
      </c>
      <c r="X399" t="b">
        <f t="shared" si="573"/>
        <v>0</v>
      </c>
      <c r="Y399" t="b">
        <f t="shared" si="574"/>
        <v>0</v>
      </c>
      <c r="Z399" t="b">
        <f t="shared" si="575"/>
        <v>0</v>
      </c>
      <c r="AA399" t="b">
        <f t="shared" si="576"/>
        <v>0</v>
      </c>
      <c r="AB399" t="b">
        <f t="shared" si="577"/>
        <v>0</v>
      </c>
      <c r="AC399" t="b">
        <f t="shared" si="578"/>
        <v>0</v>
      </c>
      <c r="AD399" t="b">
        <f t="shared" si="579"/>
        <v>0</v>
      </c>
      <c r="AE399" t="b">
        <f t="shared" si="580"/>
        <v>0</v>
      </c>
      <c r="AF399" t="b">
        <f t="shared" si="581"/>
        <v>0</v>
      </c>
      <c r="AG399" t="b">
        <f t="shared" si="582"/>
        <v>0</v>
      </c>
      <c r="AH399" t="b">
        <f t="shared" si="583"/>
        <v>0</v>
      </c>
      <c r="AI399" t="b">
        <f t="shared" si="584"/>
        <v>0</v>
      </c>
      <c r="AJ399" t="b">
        <f t="shared" si="585"/>
        <v>0</v>
      </c>
      <c r="AK399" t="b">
        <f t="shared" si="586"/>
        <v>0</v>
      </c>
      <c r="AL399" t="b">
        <f t="shared" si="587"/>
        <v>0</v>
      </c>
      <c r="AM399" t="b">
        <f t="shared" si="588"/>
        <v>0</v>
      </c>
      <c r="AN399" t="b">
        <f t="shared" si="589"/>
        <v>0</v>
      </c>
      <c r="AO399" t="b">
        <f t="shared" si="590"/>
        <v>0</v>
      </c>
      <c r="AP399" t="b">
        <f t="shared" si="591"/>
        <v>0</v>
      </c>
      <c r="AQ399" t="b">
        <f t="shared" si="592"/>
        <v>0</v>
      </c>
      <c r="AR399" t="b">
        <f t="shared" si="593"/>
        <v>0</v>
      </c>
      <c r="AS399" t="b">
        <f t="shared" si="594"/>
        <v>0</v>
      </c>
      <c r="AT399" t="b">
        <f t="shared" si="595"/>
        <v>0</v>
      </c>
      <c r="AU399" t="b">
        <f t="shared" si="596"/>
        <v>0</v>
      </c>
      <c r="AV399" t="b">
        <f t="shared" si="597"/>
        <v>1</v>
      </c>
      <c r="AW399" t="b">
        <f t="shared" si="598"/>
        <v>0</v>
      </c>
      <c r="AX399" t="b">
        <f t="shared" si="599"/>
        <v>0</v>
      </c>
      <c r="AY399" t="b">
        <f t="shared" si="600"/>
        <v>0</v>
      </c>
      <c r="AZ399" t="b">
        <f t="shared" si="601"/>
        <v>0</v>
      </c>
      <c r="BA399" t="b">
        <f t="shared" si="602"/>
        <v>0</v>
      </c>
      <c r="BB399" t="b">
        <f t="shared" si="603"/>
        <v>0</v>
      </c>
      <c r="BC399" t="b">
        <f t="shared" si="604"/>
        <v>0</v>
      </c>
      <c r="BD399" t="b">
        <f t="shared" si="605"/>
        <v>0</v>
      </c>
      <c r="BE399" t="b">
        <f t="shared" si="606"/>
        <v>0</v>
      </c>
      <c r="BF399" t="b">
        <f t="shared" si="607"/>
        <v>0</v>
      </c>
      <c r="BG399" t="b">
        <f t="shared" si="608"/>
        <v>0</v>
      </c>
      <c r="BH399" t="b">
        <f t="shared" si="609"/>
        <v>0</v>
      </c>
      <c r="BI399" t="b">
        <f t="shared" si="610"/>
        <v>0</v>
      </c>
      <c r="BJ399" t="b">
        <f t="shared" si="611"/>
        <v>0</v>
      </c>
      <c r="BK399" t="b">
        <f t="shared" si="612"/>
        <v>0</v>
      </c>
      <c r="BL399" t="b">
        <f t="shared" si="613"/>
        <v>0</v>
      </c>
      <c r="BM399" t="b">
        <f t="shared" si="614"/>
        <v>0</v>
      </c>
      <c r="BN399" t="b">
        <f t="shared" si="615"/>
        <v>0</v>
      </c>
      <c r="BO399" t="b">
        <f t="shared" si="616"/>
        <v>0</v>
      </c>
      <c r="BP399" t="b">
        <f t="shared" si="617"/>
        <v>1</v>
      </c>
      <c r="BQ399" t="b">
        <f t="shared" si="618"/>
        <v>0</v>
      </c>
      <c r="BR399" t="b">
        <f t="shared" si="619"/>
        <v>0</v>
      </c>
      <c r="BS399" t="b">
        <f t="shared" si="620"/>
        <v>0</v>
      </c>
      <c r="BT399" t="b">
        <f t="shared" si="621"/>
        <v>0</v>
      </c>
      <c r="BU399" t="b">
        <f t="shared" si="622"/>
        <v>0</v>
      </c>
      <c r="BV399" t="b">
        <f t="shared" si="623"/>
        <v>0</v>
      </c>
      <c r="BW399" t="b">
        <f t="shared" si="624"/>
        <v>0</v>
      </c>
      <c r="BX399" t="b">
        <f t="shared" si="625"/>
        <v>0</v>
      </c>
      <c r="BY399" t="b">
        <f t="shared" si="626"/>
        <v>0</v>
      </c>
      <c r="BZ399" t="b">
        <f t="shared" si="627"/>
        <v>0</v>
      </c>
      <c r="CA399" t="b">
        <f t="shared" si="628"/>
        <v>0</v>
      </c>
      <c r="CB399" t="b">
        <f t="shared" si="629"/>
        <v>0</v>
      </c>
      <c r="CC399" t="b">
        <f t="shared" si="630"/>
        <v>0</v>
      </c>
      <c r="CD399" t="b">
        <f t="shared" si="631"/>
        <v>0</v>
      </c>
      <c r="CE399" t="b">
        <f t="shared" si="632"/>
        <v>0</v>
      </c>
      <c r="CF399" t="b">
        <f t="shared" si="633"/>
        <v>0</v>
      </c>
      <c r="CG399" t="b">
        <f t="shared" si="634"/>
        <v>0</v>
      </c>
      <c r="CH399" t="b">
        <f t="shared" si="635"/>
        <v>0</v>
      </c>
      <c r="CI399" t="b">
        <f t="shared" si="636"/>
        <v>0</v>
      </c>
      <c r="CJ399" t="b">
        <f t="shared" si="637"/>
        <v>0</v>
      </c>
      <c r="CK399" t="b">
        <f t="shared" si="638"/>
        <v>0</v>
      </c>
      <c r="CL399" t="b">
        <f t="shared" si="639"/>
        <v>0</v>
      </c>
      <c r="CM399" t="b">
        <f t="shared" si="640"/>
        <v>0</v>
      </c>
      <c r="CN399" t="b">
        <f t="shared" si="641"/>
        <v>0</v>
      </c>
      <c r="CO399" t="b">
        <f t="shared" si="642"/>
        <v>0</v>
      </c>
      <c r="CP399" t="b">
        <f t="shared" si="643"/>
        <v>0</v>
      </c>
      <c r="CQ399" t="b">
        <f t="shared" si="644"/>
        <v>0</v>
      </c>
      <c r="CR399" t="b">
        <f t="shared" si="645"/>
        <v>0</v>
      </c>
      <c r="CS399" t="b">
        <f t="shared" si="646"/>
        <v>0</v>
      </c>
      <c r="CT399" t="b">
        <f t="shared" si="647"/>
        <v>0</v>
      </c>
      <c r="CU399" t="b">
        <f t="shared" si="648"/>
        <v>0</v>
      </c>
      <c r="CV399" t="b">
        <f t="shared" si="649"/>
        <v>0</v>
      </c>
      <c r="CW399" t="b">
        <f t="shared" si="650"/>
        <v>0</v>
      </c>
      <c r="CX399" t="b">
        <f t="shared" si="651"/>
        <v>0</v>
      </c>
      <c r="CY399" t="b">
        <f t="shared" si="652"/>
        <v>0</v>
      </c>
      <c r="CZ399" t="b">
        <f t="shared" si="653"/>
        <v>0</v>
      </c>
      <c r="DA399" t="b">
        <f t="shared" si="654"/>
        <v>0</v>
      </c>
      <c r="DB399" t="b">
        <f t="shared" si="655"/>
        <v>0</v>
      </c>
      <c r="DC399" t="b">
        <f t="shared" si="656"/>
        <v>0</v>
      </c>
      <c r="DD399" t="b">
        <f t="shared" si="657"/>
        <v>0</v>
      </c>
    </row>
    <row r="400" spans="1:108">
      <c r="A400" s="8" t="s">
        <v>2111</v>
      </c>
      <c r="C400" t="s">
        <v>2109</v>
      </c>
      <c r="E400" t="s">
        <v>1082</v>
      </c>
      <c r="F400" t="s">
        <v>1041</v>
      </c>
      <c r="G400" t="s">
        <v>970</v>
      </c>
      <c r="H400" t="s">
        <v>7428</v>
      </c>
      <c r="I400" t="s">
        <v>7418</v>
      </c>
      <c r="J400" t="s">
        <v>109</v>
      </c>
      <c r="K400" t="s">
        <v>109</v>
      </c>
      <c r="L400" t="s">
        <v>6566</v>
      </c>
      <c r="M400" t="s">
        <v>6079</v>
      </c>
      <c r="N400" t="s">
        <v>53</v>
      </c>
      <c r="O400" t="b">
        <f t="shared" si="564"/>
        <v>0</v>
      </c>
      <c r="P400" t="b">
        <f t="shared" si="565"/>
        <v>0</v>
      </c>
      <c r="Q400" t="b">
        <f t="shared" si="566"/>
        <v>0</v>
      </c>
      <c r="R400" t="b">
        <f t="shared" si="567"/>
        <v>1</v>
      </c>
      <c r="S400" t="b">
        <f t="shared" si="568"/>
        <v>0</v>
      </c>
      <c r="T400" t="b">
        <f t="shared" si="569"/>
        <v>0</v>
      </c>
      <c r="U400" t="b">
        <f t="shared" si="570"/>
        <v>0</v>
      </c>
      <c r="V400" t="b">
        <f t="shared" si="571"/>
        <v>0</v>
      </c>
      <c r="W400" t="b">
        <f t="shared" si="572"/>
        <v>0</v>
      </c>
      <c r="X400" t="b">
        <f t="shared" si="573"/>
        <v>1</v>
      </c>
      <c r="Y400" t="b">
        <f t="shared" si="574"/>
        <v>0</v>
      </c>
      <c r="Z400" t="b">
        <f t="shared" si="575"/>
        <v>0</v>
      </c>
      <c r="AA400" t="b">
        <f t="shared" si="576"/>
        <v>0</v>
      </c>
      <c r="AB400" t="b">
        <f t="shared" si="577"/>
        <v>0</v>
      </c>
      <c r="AC400" t="b">
        <f t="shared" si="578"/>
        <v>0</v>
      </c>
      <c r="AD400" t="b">
        <f t="shared" si="579"/>
        <v>0</v>
      </c>
      <c r="AE400" t="b">
        <f t="shared" si="580"/>
        <v>0</v>
      </c>
      <c r="AF400" t="b">
        <f t="shared" si="581"/>
        <v>0</v>
      </c>
      <c r="AG400" t="b">
        <f t="shared" si="582"/>
        <v>0</v>
      </c>
      <c r="AH400" t="b">
        <f t="shared" si="583"/>
        <v>0</v>
      </c>
      <c r="AI400" t="b">
        <f t="shared" si="584"/>
        <v>0</v>
      </c>
      <c r="AJ400" t="b">
        <f t="shared" si="585"/>
        <v>0</v>
      </c>
      <c r="AK400" t="b">
        <f t="shared" si="586"/>
        <v>0</v>
      </c>
      <c r="AL400" t="b">
        <f t="shared" si="587"/>
        <v>0</v>
      </c>
      <c r="AM400" t="b">
        <f t="shared" si="588"/>
        <v>0</v>
      </c>
      <c r="AN400" t="b">
        <f t="shared" si="589"/>
        <v>0</v>
      </c>
      <c r="AO400" t="b">
        <f t="shared" si="590"/>
        <v>0</v>
      </c>
      <c r="AP400" t="b">
        <f t="shared" si="591"/>
        <v>0</v>
      </c>
      <c r="AQ400" t="b">
        <f t="shared" si="592"/>
        <v>0</v>
      </c>
      <c r="AR400" t="b">
        <f t="shared" si="593"/>
        <v>0</v>
      </c>
      <c r="AS400" t="b">
        <f t="shared" si="594"/>
        <v>0</v>
      </c>
      <c r="AT400" t="b">
        <f t="shared" si="595"/>
        <v>0</v>
      </c>
      <c r="AU400" t="b">
        <f t="shared" si="596"/>
        <v>0</v>
      </c>
      <c r="AV400" t="b">
        <f t="shared" si="597"/>
        <v>0</v>
      </c>
      <c r="AW400" t="b">
        <f t="shared" si="598"/>
        <v>0</v>
      </c>
      <c r="AX400" t="b">
        <f t="shared" si="599"/>
        <v>0</v>
      </c>
      <c r="AY400" t="b">
        <f t="shared" si="600"/>
        <v>0</v>
      </c>
      <c r="AZ400" t="b">
        <f t="shared" si="601"/>
        <v>0</v>
      </c>
      <c r="BA400" t="b">
        <f t="shared" si="602"/>
        <v>0</v>
      </c>
      <c r="BB400" t="b">
        <f t="shared" si="603"/>
        <v>0</v>
      </c>
      <c r="BC400" t="b">
        <f t="shared" si="604"/>
        <v>0</v>
      </c>
      <c r="BD400" t="b">
        <f t="shared" si="605"/>
        <v>0</v>
      </c>
      <c r="BE400" t="b">
        <f t="shared" si="606"/>
        <v>0</v>
      </c>
      <c r="BF400" t="b">
        <f t="shared" si="607"/>
        <v>1</v>
      </c>
      <c r="BG400" t="b">
        <f t="shared" si="608"/>
        <v>0</v>
      </c>
      <c r="BH400" t="b">
        <f t="shared" si="609"/>
        <v>0</v>
      </c>
      <c r="BI400" t="b">
        <f t="shared" si="610"/>
        <v>0</v>
      </c>
      <c r="BJ400" t="b">
        <f t="shared" si="611"/>
        <v>0</v>
      </c>
      <c r="BK400" t="b">
        <f t="shared" si="612"/>
        <v>0</v>
      </c>
      <c r="BL400" t="b">
        <f t="shared" si="613"/>
        <v>0</v>
      </c>
      <c r="BM400" t="b">
        <f t="shared" si="614"/>
        <v>0</v>
      </c>
      <c r="BN400" t="b">
        <f t="shared" si="615"/>
        <v>0</v>
      </c>
      <c r="BO400" t="b">
        <f t="shared" si="616"/>
        <v>0</v>
      </c>
      <c r="BP400" t="b">
        <f t="shared" si="617"/>
        <v>0</v>
      </c>
      <c r="BQ400" t="b">
        <f t="shared" si="618"/>
        <v>0</v>
      </c>
      <c r="BR400" t="b">
        <f t="shared" si="619"/>
        <v>0</v>
      </c>
      <c r="BS400" t="b">
        <f t="shared" si="620"/>
        <v>0</v>
      </c>
      <c r="BT400" t="b">
        <f t="shared" si="621"/>
        <v>0</v>
      </c>
      <c r="BU400" t="b">
        <f t="shared" si="622"/>
        <v>0</v>
      </c>
      <c r="BV400" t="b">
        <f t="shared" si="623"/>
        <v>0</v>
      </c>
      <c r="BW400" t="b">
        <f t="shared" si="624"/>
        <v>0</v>
      </c>
      <c r="BX400" t="b">
        <f t="shared" si="625"/>
        <v>0</v>
      </c>
      <c r="BY400" t="b">
        <f t="shared" si="626"/>
        <v>0</v>
      </c>
      <c r="BZ400" t="b">
        <f t="shared" si="627"/>
        <v>0</v>
      </c>
      <c r="CA400" t="b">
        <f t="shared" si="628"/>
        <v>0</v>
      </c>
      <c r="CB400" t="b">
        <f t="shared" si="629"/>
        <v>0</v>
      </c>
      <c r="CC400" t="b">
        <f t="shared" si="630"/>
        <v>0</v>
      </c>
      <c r="CD400" t="b">
        <f t="shared" si="631"/>
        <v>0</v>
      </c>
      <c r="CE400" t="b">
        <f t="shared" si="632"/>
        <v>0</v>
      </c>
      <c r="CF400" t="b">
        <f t="shared" si="633"/>
        <v>0</v>
      </c>
      <c r="CG400" t="b">
        <f t="shared" si="634"/>
        <v>0</v>
      </c>
      <c r="CH400" t="b">
        <f t="shared" si="635"/>
        <v>0</v>
      </c>
      <c r="CI400" t="b">
        <f t="shared" si="636"/>
        <v>0</v>
      </c>
      <c r="CJ400" t="b">
        <f t="shared" si="637"/>
        <v>0</v>
      </c>
      <c r="CK400" t="b">
        <f t="shared" si="638"/>
        <v>0</v>
      </c>
      <c r="CL400" t="b">
        <f t="shared" si="639"/>
        <v>0</v>
      </c>
      <c r="CM400" t="b">
        <f t="shared" si="640"/>
        <v>0</v>
      </c>
      <c r="CN400" t="b">
        <f t="shared" si="641"/>
        <v>0</v>
      </c>
      <c r="CO400" t="b">
        <f t="shared" si="642"/>
        <v>0</v>
      </c>
      <c r="CP400" t="b">
        <f t="shared" si="643"/>
        <v>0</v>
      </c>
      <c r="CQ400" t="b">
        <f t="shared" si="644"/>
        <v>0</v>
      </c>
      <c r="CR400" t="b">
        <f t="shared" si="645"/>
        <v>0</v>
      </c>
      <c r="CS400" t="b">
        <f t="shared" si="646"/>
        <v>0</v>
      </c>
      <c r="CT400" t="b">
        <f t="shared" si="647"/>
        <v>0</v>
      </c>
      <c r="CU400" t="b">
        <f t="shared" si="648"/>
        <v>0</v>
      </c>
      <c r="CV400" t="b">
        <f t="shared" si="649"/>
        <v>0</v>
      </c>
      <c r="CW400" t="b">
        <f t="shared" si="650"/>
        <v>0</v>
      </c>
      <c r="CX400" t="b">
        <f t="shared" si="651"/>
        <v>0</v>
      </c>
      <c r="CY400" t="b">
        <f t="shared" si="652"/>
        <v>0</v>
      </c>
      <c r="CZ400" t="b">
        <f t="shared" si="653"/>
        <v>0</v>
      </c>
      <c r="DA400" t="b">
        <f t="shared" si="654"/>
        <v>0</v>
      </c>
      <c r="DB400" t="b">
        <f t="shared" si="655"/>
        <v>0</v>
      </c>
      <c r="DC400" t="b">
        <f t="shared" si="656"/>
        <v>0</v>
      </c>
      <c r="DD400" t="b">
        <f t="shared" si="657"/>
        <v>0</v>
      </c>
    </row>
    <row r="401" spans="1:108">
      <c r="A401" t="s">
        <v>2112</v>
      </c>
      <c r="C401" t="s">
        <v>2109</v>
      </c>
      <c r="E401" t="s">
        <v>1082</v>
      </c>
      <c r="F401" t="s">
        <v>1041</v>
      </c>
      <c r="G401" t="s">
        <v>970</v>
      </c>
      <c r="H401" t="s">
        <v>7428</v>
      </c>
      <c r="I401" t="s">
        <v>7418</v>
      </c>
      <c r="J401" t="s">
        <v>204</v>
      </c>
      <c r="K401" t="s">
        <v>205</v>
      </c>
      <c r="L401" t="s">
        <v>6778</v>
      </c>
      <c r="M401" t="s">
        <v>7452</v>
      </c>
      <c r="N401" t="s">
        <v>7453</v>
      </c>
      <c r="O401" t="b">
        <f t="shared" si="564"/>
        <v>1</v>
      </c>
      <c r="P401" t="b">
        <f t="shared" si="565"/>
        <v>0</v>
      </c>
      <c r="Q401" t="b">
        <f t="shared" si="566"/>
        <v>0</v>
      </c>
      <c r="R401" t="b">
        <f t="shared" si="567"/>
        <v>0</v>
      </c>
      <c r="S401" t="b">
        <f t="shared" si="568"/>
        <v>1</v>
      </c>
      <c r="T401" t="b">
        <f t="shared" si="569"/>
        <v>0</v>
      </c>
      <c r="U401" t="b">
        <f t="shared" si="570"/>
        <v>1</v>
      </c>
      <c r="V401" t="b">
        <f t="shared" si="571"/>
        <v>0</v>
      </c>
      <c r="W401" t="b">
        <f t="shared" si="572"/>
        <v>1</v>
      </c>
      <c r="X401" t="b">
        <f t="shared" si="573"/>
        <v>1</v>
      </c>
      <c r="Y401" t="b">
        <f t="shared" si="574"/>
        <v>0</v>
      </c>
      <c r="Z401" t="b">
        <f t="shared" si="575"/>
        <v>0</v>
      </c>
      <c r="AA401" t="b">
        <f t="shared" si="576"/>
        <v>0</v>
      </c>
      <c r="AB401" t="b">
        <f t="shared" si="577"/>
        <v>0</v>
      </c>
      <c r="AC401" t="b">
        <f t="shared" si="578"/>
        <v>0</v>
      </c>
      <c r="AD401" t="b">
        <f t="shared" si="579"/>
        <v>0</v>
      </c>
      <c r="AE401" t="b">
        <f t="shared" si="580"/>
        <v>0</v>
      </c>
      <c r="AF401" t="b">
        <f t="shared" si="581"/>
        <v>0</v>
      </c>
      <c r="AG401" t="b">
        <f t="shared" si="582"/>
        <v>0</v>
      </c>
      <c r="AH401" t="b">
        <f t="shared" si="583"/>
        <v>0</v>
      </c>
      <c r="AI401" t="b">
        <f t="shared" si="584"/>
        <v>0</v>
      </c>
      <c r="AJ401" t="b">
        <f t="shared" si="585"/>
        <v>0</v>
      </c>
      <c r="AK401" t="b">
        <f t="shared" si="586"/>
        <v>0</v>
      </c>
      <c r="AL401" t="b">
        <f t="shared" si="587"/>
        <v>0</v>
      </c>
      <c r="AM401" t="b">
        <f t="shared" si="588"/>
        <v>0</v>
      </c>
      <c r="AN401" t="b">
        <f t="shared" si="589"/>
        <v>0</v>
      </c>
      <c r="AO401" t="b">
        <f t="shared" si="590"/>
        <v>0</v>
      </c>
      <c r="AP401" t="b">
        <f t="shared" si="591"/>
        <v>0</v>
      </c>
      <c r="AQ401" t="b">
        <f t="shared" si="592"/>
        <v>0</v>
      </c>
      <c r="AR401" t="b">
        <f t="shared" si="593"/>
        <v>0</v>
      </c>
      <c r="AS401" t="b">
        <f t="shared" si="594"/>
        <v>0</v>
      </c>
      <c r="AT401" t="b">
        <f t="shared" si="595"/>
        <v>0</v>
      </c>
      <c r="AU401" t="b">
        <f t="shared" si="596"/>
        <v>0</v>
      </c>
      <c r="AV401" t="b">
        <f t="shared" si="597"/>
        <v>0</v>
      </c>
      <c r="AW401" t="b">
        <f t="shared" si="598"/>
        <v>0</v>
      </c>
      <c r="AX401" t="b">
        <f t="shared" si="599"/>
        <v>0</v>
      </c>
      <c r="AY401" t="b">
        <f t="shared" si="600"/>
        <v>0</v>
      </c>
      <c r="AZ401" t="b">
        <f t="shared" si="601"/>
        <v>0</v>
      </c>
      <c r="BA401" t="b">
        <f t="shared" si="602"/>
        <v>0</v>
      </c>
      <c r="BB401" t="b">
        <f t="shared" si="603"/>
        <v>0</v>
      </c>
      <c r="BC401" t="b">
        <f t="shared" si="604"/>
        <v>0</v>
      </c>
      <c r="BD401" t="b">
        <f t="shared" si="605"/>
        <v>1</v>
      </c>
      <c r="BE401" t="b">
        <f t="shared" si="606"/>
        <v>0</v>
      </c>
      <c r="BF401" t="b">
        <f t="shared" si="607"/>
        <v>0</v>
      </c>
      <c r="BG401" t="b">
        <f t="shared" si="608"/>
        <v>0</v>
      </c>
      <c r="BH401" t="b">
        <f t="shared" si="609"/>
        <v>1</v>
      </c>
      <c r="BI401" t="b">
        <f t="shared" si="610"/>
        <v>0</v>
      </c>
      <c r="BJ401" t="b">
        <f t="shared" si="611"/>
        <v>0</v>
      </c>
      <c r="BK401" t="b">
        <f t="shared" si="612"/>
        <v>0</v>
      </c>
      <c r="BL401" t="b">
        <f t="shared" si="613"/>
        <v>0</v>
      </c>
      <c r="BM401" t="b">
        <f t="shared" si="614"/>
        <v>0</v>
      </c>
      <c r="BN401" t="b">
        <f t="shared" si="615"/>
        <v>0</v>
      </c>
      <c r="BO401" t="b">
        <f t="shared" si="616"/>
        <v>0</v>
      </c>
      <c r="BP401" t="b">
        <f t="shared" si="617"/>
        <v>0</v>
      </c>
      <c r="BQ401" t="b">
        <f t="shared" si="618"/>
        <v>1</v>
      </c>
      <c r="BR401" t="b">
        <f t="shared" si="619"/>
        <v>0</v>
      </c>
      <c r="BS401" t="b">
        <f t="shared" si="620"/>
        <v>1</v>
      </c>
      <c r="BT401" t="b">
        <f t="shared" si="621"/>
        <v>0</v>
      </c>
      <c r="BU401" t="b">
        <f t="shared" si="622"/>
        <v>0</v>
      </c>
      <c r="BV401" t="b">
        <f t="shared" si="623"/>
        <v>0</v>
      </c>
      <c r="BW401" t="b">
        <f t="shared" si="624"/>
        <v>0</v>
      </c>
      <c r="BX401" t="b">
        <f t="shared" si="625"/>
        <v>0</v>
      </c>
      <c r="BY401" t="b">
        <f t="shared" si="626"/>
        <v>0</v>
      </c>
      <c r="BZ401" t="b">
        <f t="shared" si="627"/>
        <v>0</v>
      </c>
      <c r="CA401" t="b">
        <f t="shared" si="628"/>
        <v>0</v>
      </c>
      <c r="CB401" t="b">
        <f t="shared" si="629"/>
        <v>0</v>
      </c>
      <c r="CC401" t="b">
        <f t="shared" si="630"/>
        <v>0</v>
      </c>
      <c r="CD401" t="b">
        <f t="shared" si="631"/>
        <v>0</v>
      </c>
      <c r="CE401" t="b">
        <f t="shared" si="632"/>
        <v>0</v>
      </c>
      <c r="CF401" t="b">
        <f t="shared" si="633"/>
        <v>0</v>
      </c>
      <c r="CG401" t="b">
        <f t="shared" si="634"/>
        <v>1</v>
      </c>
      <c r="CH401" t="b">
        <f t="shared" si="635"/>
        <v>0</v>
      </c>
      <c r="CI401" t="b">
        <f t="shared" si="636"/>
        <v>0</v>
      </c>
      <c r="CJ401" t="b">
        <f t="shared" si="637"/>
        <v>0</v>
      </c>
      <c r="CK401" t="b">
        <f t="shared" si="638"/>
        <v>0</v>
      </c>
      <c r="CL401" t="b">
        <f t="shared" si="639"/>
        <v>0</v>
      </c>
      <c r="CM401" t="b">
        <f t="shared" si="640"/>
        <v>0</v>
      </c>
      <c r="CN401" t="b">
        <f t="shared" si="641"/>
        <v>0</v>
      </c>
      <c r="CO401" t="b">
        <f t="shared" si="642"/>
        <v>0</v>
      </c>
      <c r="CP401" t="b">
        <f t="shared" si="643"/>
        <v>0</v>
      </c>
      <c r="CQ401" t="b">
        <f t="shared" si="644"/>
        <v>0</v>
      </c>
      <c r="CR401" t="b">
        <f t="shared" si="645"/>
        <v>0</v>
      </c>
      <c r="CS401" t="b">
        <f t="shared" si="646"/>
        <v>0</v>
      </c>
      <c r="CT401" t="b">
        <f t="shared" si="647"/>
        <v>0</v>
      </c>
      <c r="CU401" t="b">
        <f t="shared" si="648"/>
        <v>0</v>
      </c>
      <c r="CV401" t="b">
        <f t="shared" si="649"/>
        <v>0</v>
      </c>
      <c r="CW401" t="b">
        <f t="shared" si="650"/>
        <v>0</v>
      </c>
      <c r="CX401" t="b">
        <f t="shared" si="651"/>
        <v>0</v>
      </c>
      <c r="CY401" t="b">
        <f t="shared" si="652"/>
        <v>0</v>
      </c>
      <c r="CZ401" t="b">
        <f t="shared" si="653"/>
        <v>0</v>
      </c>
      <c r="DA401" t="b">
        <f t="shared" si="654"/>
        <v>0</v>
      </c>
      <c r="DB401" t="b">
        <f t="shared" si="655"/>
        <v>0</v>
      </c>
      <c r="DC401" t="b">
        <f t="shared" si="656"/>
        <v>0</v>
      </c>
      <c r="DD401" t="b">
        <f t="shared" si="657"/>
        <v>0</v>
      </c>
    </row>
    <row r="402" spans="1:108">
      <c r="A402" t="s">
        <v>2113</v>
      </c>
      <c r="C402" t="s">
        <v>2109</v>
      </c>
      <c r="E402" t="s">
        <v>1082</v>
      </c>
      <c r="F402" t="s">
        <v>1041</v>
      </c>
      <c r="G402" t="s">
        <v>970</v>
      </c>
      <c r="H402" t="s">
        <v>7428</v>
      </c>
      <c r="I402" t="s">
        <v>7418</v>
      </c>
      <c r="J402" t="s">
        <v>204</v>
      </c>
      <c r="K402" t="s">
        <v>205</v>
      </c>
      <c r="L402" t="s">
        <v>6777</v>
      </c>
      <c r="M402" t="s">
        <v>6079</v>
      </c>
      <c r="N402" t="s">
        <v>90</v>
      </c>
      <c r="O402" t="b">
        <f t="shared" si="564"/>
        <v>1</v>
      </c>
      <c r="P402" t="b">
        <f t="shared" si="565"/>
        <v>0</v>
      </c>
      <c r="Q402" t="b">
        <f t="shared" si="566"/>
        <v>0</v>
      </c>
      <c r="R402" t="b">
        <f t="shared" si="567"/>
        <v>0</v>
      </c>
      <c r="S402" t="b">
        <f t="shared" si="568"/>
        <v>0</v>
      </c>
      <c r="T402" t="b">
        <f t="shared" si="569"/>
        <v>0</v>
      </c>
      <c r="U402" t="b">
        <f t="shared" si="570"/>
        <v>0</v>
      </c>
      <c r="V402" t="b">
        <f t="shared" si="571"/>
        <v>0</v>
      </c>
      <c r="W402" t="b">
        <f t="shared" si="572"/>
        <v>1</v>
      </c>
      <c r="X402" t="b">
        <f t="shared" si="573"/>
        <v>0</v>
      </c>
      <c r="Y402" t="b">
        <f t="shared" si="574"/>
        <v>0</v>
      </c>
      <c r="Z402" t="b">
        <f t="shared" si="575"/>
        <v>0</v>
      </c>
      <c r="AA402" t="b">
        <f t="shared" si="576"/>
        <v>0</v>
      </c>
      <c r="AB402" t="b">
        <f t="shared" si="577"/>
        <v>0</v>
      </c>
      <c r="AC402" t="b">
        <f t="shared" si="578"/>
        <v>0</v>
      </c>
      <c r="AD402" t="b">
        <f t="shared" si="579"/>
        <v>0</v>
      </c>
      <c r="AE402" t="b">
        <f t="shared" si="580"/>
        <v>0</v>
      </c>
      <c r="AF402" t="b">
        <f t="shared" si="581"/>
        <v>0</v>
      </c>
      <c r="AG402" t="b">
        <f t="shared" si="582"/>
        <v>0</v>
      </c>
      <c r="AH402" t="b">
        <f t="shared" si="583"/>
        <v>0</v>
      </c>
      <c r="AI402" t="b">
        <f t="shared" si="584"/>
        <v>0</v>
      </c>
      <c r="AJ402" t="b">
        <f t="shared" si="585"/>
        <v>0</v>
      </c>
      <c r="AK402" t="b">
        <f t="shared" si="586"/>
        <v>0</v>
      </c>
      <c r="AL402" t="b">
        <f t="shared" si="587"/>
        <v>0</v>
      </c>
      <c r="AM402" t="b">
        <f t="shared" si="588"/>
        <v>0</v>
      </c>
      <c r="AN402" t="b">
        <f t="shared" si="589"/>
        <v>0</v>
      </c>
      <c r="AO402" t="b">
        <f t="shared" si="590"/>
        <v>0</v>
      </c>
      <c r="AP402" t="b">
        <f t="shared" si="591"/>
        <v>0</v>
      </c>
      <c r="AQ402" t="b">
        <f t="shared" si="592"/>
        <v>0</v>
      </c>
      <c r="AR402" t="b">
        <f t="shared" si="593"/>
        <v>0</v>
      </c>
      <c r="AS402" t="b">
        <f t="shared" si="594"/>
        <v>0</v>
      </c>
      <c r="AT402" t="b">
        <f t="shared" si="595"/>
        <v>0</v>
      </c>
      <c r="AU402" t="b">
        <f t="shared" si="596"/>
        <v>0</v>
      </c>
      <c r="AV402" t="b">
        <f t="shared" si="597"/>
        <v>0</v>
      </c>
      <c r="AW402" t="b">
        <f t="shared" si="598"/>
        <v>0</v>
      </c>
      <c r="AX402" t="b">
        <f t="shared" si="599"/>
        <v>0</v>
      </c>
      <c r="AY402" t="b">
        <f t="shared" si="600"/>
        <v>0</v>
      </c>
      <c r="AZ402" t="b">
        <f t="shared" si="601"/>
        <v>0</v>
      </c>
      <c r="BA402" t="b">
        <f t="shared" si="602"/>
        <v>0</v>
      </c>
      <c r="BB402" t="b">
        <f t="shared" si="603"/>
        <v>0</v>
      </c>
      <c r="BC402" t="b">
        <f t="shared" si="604"/>
        <v>0</v>
      </c>
      <c r="BD402" t="b">
        <f t="shared" si="605"/>
        <v>0</v>
      </c>
      <c r="BE402" t="b">
        <f t="shared" si="606"/>
        <v>0</v>
      </c>
      <c r="BF402" t="b">
        <f t="shared" si="607"/>
        <v>0</v>
      </c>
      <c r="BG402" t="b">
        <f t="shared" si="608"/>
        <v>0</v>
      </c>
      <c r="BH402" t="b">
        <f t="shared" si="609"/>
        <v>0</v>
      </c>
      <c r="BI402" t="b">
        <f t="shared" si="610"/>
        <v>0</v>
      </c>
      <c r="BJ402" t="b">
        <f t="shared" si="611"/>
        <v>0</v>
      </c>
      <c r="BK402" t="b">
        <f t="shared" si="612"/>
        <v>0</v>
      </c>
      <c r="BL402" t="b">
        <f t="shared" si="613"/>
        <v>0</v>
      </c>
      <c r="BM402" t="b">
        <f t="shared" si="614"/>
        <v>0</v>
      </c>
      <c r="BN402" t="b">
        <f t="shared" si="615"/>
        <v>0</v>
      </c>
      <c r="BO402" t="b">
        <f t="shared" si="616"/>
        <v>0</v>
      </c>
      <c r="BP402" t="b">
        <f t="shared" si="617"/>
        <v>0</v>
      </c>
      <c r="BQ402" t="b">
        <f t="shared" si="618"/>
        <v>0</v>
      </c>
      <c r="BR402" t="b">
        <f t="shared" si="619"/>
        <v>0</v>
      </c>
      <c r="BS402" t="b">
        <f t="shared" si="620"/>
        <v>0</v>
      </c>
      <c r="BT402" t="b">
        <f t="shared" si="621"/>
        <v>0</v>
      </c>
      <c r="BU402" t="b">
        <f t="shared" si="622"/>
        <v>0</v>
      </c>
      <c r="BV402" t="b">
        <f t="shared" si="623"/>
        <v>0</v>
      </c>
      <c r="BW402" t="b">
        <f t="shared" si="624"/>
        <v>0</v>
      </c>
      <c r="BX402" t="b">
        <f t="shared" si="625"/>
        <v>0</v>
      </c>
      <c r="BY402" t="b">
        <f t="shared" si="626"/>
        <v>0</v>
      </c>
      <c r="BZ402" t="b">
        <f t="shared" si="627"/>
        <v>0</v>
      </c>
      <c r="CA402" t="b">
        <f t="shared" si="628"/>
        <v>0</v>
      </c>
      <c r="CB402" t="b">
        <f t="shared" si="629"/>
        <v>0</v>
      </c>
      <c r="CC402" t="b">
        <f t="shared" si="630"/>
        <v>0</v>
      </c>
      <c r="CD402" t="b">
        <f t="shared" si="631"/>
        <v>0</v>
      </c>
      <c r="CE402" t="b">
        <f t="shared" si="632"/>
        <v>0</v>
      </c>
      <c r="CF402" t="b">
        <f t="shared" si="633"/>
        <v>0</v>
      </c>
      <c r="CG402" t="b">
        <f t="shared" si="634"/>
        <v>0</v>
      </c>
      <c r="CH402" t="b">
        <f t="shared" si="635"/>
        <v>0</v>
      </c>
      <c r="CI402" t="b">
        <f t="shared" si="636"/>
        <v>0</v>
      </c>
      <c r="CJ402" t="b">
        <f t="shared" si="637"/>
        <v>0</v>
      </c>
      <c r="CK402" t="b">
        <f t="shared" si="638"/>
        <v>0</v>
      </c>
      <c r="CL402" t="b">
        <f t="shared" si="639"/>
        <v>0</v>
      </c>
      <c r="CM402" t="b">
        <f t="shared" si="640"/>
        <v>0</v>
      </c>
      <c r="CN402" t="b">
        <f t="shared" si="641"/>
        <v>0</v>
      </c>
      <c r="CO402" t="b">
        <f t="shared" si="642"/>
        <v>0</v>
      </c>
      <c r="CP402" t="b">
        <f t="shared" si="643"/>
        <v>0</v>
      </c>
      <c r="CQ402" t="b">
        <f t="shared" si="644"/>
        <v>1</v>
      </c>
      <c r="CR402" t="b">
        <f t="shared" si="645"/>
        <v>0</v>
      </c>
      <c r="CS402" t="b">
        <f t="shared" si="646"/>
        <v>0</v>
      </c>
      <c r="CT402" t="b">
        <f t="shared" si="647"/>
        <v>0</v>
      </c>
      <c r="CU402" t="b">
        <f t="shared" si="648"/>
        <v>0</v>
      </c>
      <c r="CV402" t="b">
        <f t="shared" si="649"/>
        <v>0</v>
      </c>
      <c r="CW402" t="b">
        <f t="shared" si="650"/>
        <v>0</v>
      </c>
      <c r="CX402" t="b">
        <f t="shared" si="651"/>
        <v>0</v>
      </c>
      <c r="CY402" t="b">
        <f t="shared" si="652"/>
        <v>0</v>
      </c>
      <c r="CZ402" t="b">
        <f t="shared" si="653"/>
        <v>0</v>
      </c>
      <c r="DA402" t="b">
        <f t="shared" si="654"/>
        <v>0</v>
      </c>
      <c r="DB402" t="b">
        <f t="shared" si="655"/>
        <v>0</v>
      </c>
      <c r="DC402" t="b">
        <f t="shared" si="656"/>
        <v>0</v>
      </c>
      <c r="DD402" t="b">
        <f t="shared" si="657"/>
        <v>0</v>
      </c>
    </row>
    <row r="403" spans="1:108">
      <c r="A403" t="s">
        <v>2114</v>
      </c>
      <c r="C403" t="s">
        <v>2109</v>
      </c>
      <c r="E403" t="s">
        <v>1082</v>
      </c>
      <c r="F403" t="s">
        <v>1041</v>
      </c>
      <c r="G403" t="s">
        <v>970</v>
      </c>
      <c r="H403" t="s">
        <v>7428</v>
      </c>
      <c r="I403" t="s">
        <v>7418</v>
      </c>
      <c r="J403" t="s">
        <v>204</v>
      </c>
      <c r="K403" t="s">
        <v>205</v>
      </c>
      <c r="L403" t="s">
        <v>6779</v>
      </c>
      <c r="M403" t="s">
        <v>6079</v>
      </c>
      <c r="N403" t="s">
        <v>1268</v>
      </c>
      <c r="O403" t="b">
        <f t="shared" si="564"/>
        <v>1</v>
      </c>
      <c r="P403" t="b">
        <f t="shared" si="565"/>
        <v>1</v>
      </c>
      <c r="Q403" t="b">
        <f t="shared" si="566"/>
        <v>0</v>
      </c>
      <c r="R403" t="b">
        <f t="shared" si="567"/>
        <v>0</v>
      </c>
      <c r="S403" t="b">
        <f t="shared" si="568"/>
        <v>1</v>
      </c>
      <c r="T403" t="b">
        <f t="shared" si="569"/>
        <v>0</v>
      </c>
      <c r="U403" t="b">
        <f t="shared" si="570"/>
        <v>0</v>
      </c>
      <c r="V403" t="b">
        <f t="shared" si="571"/>
        <v>0</v>
      </c>
      <c r="W403" t="b">
        <f t="shared" si="572"/>
        <v>0</v>
      </c>
      <c r="X403" t="b">
        <f t="shared" si="573"/>
        <v>0</v>
      </c>
      <c r="Y403" t="b">
        <f t="shared" si="574"/>
        <v>0</v>
      </c>
      <c r="Z403" t="b">
        <f t="shared" si="575"/>
        <v>0</v>
      </c>
      <c r="AA403" t="b">
        <f t="shared" si="576"/>
        <v>0</v>
      </c>
      <c r="AB403" t="b">
        <f t="shared" si="577"/>
        <v>0</v>
      </c>
      <c r="AC403" t="b">
        <f t="shared" si="578"/>
        <v>0</v>
      </c>
      <c r="AD403" t="b">
        <f t="shared" si="579"/>
        <v>0</v>
      </c>
      <c r="AE403" t="b">
        <f t="shared" si="580"/>
        <v>0</v>
      </c>
      <c r="AF403" t="b">
        <f t="shared" si="581"/>
        <v>0</v>
      </c>
      <c r="AG403" t="b">
        <f t="shared" si="582"/>
        <v>0</v>
      </c>
      <c r="AH403" t="b">
        <f t="shared" si="583"/>
        <v>0</v>
      </c>
      <c r="AI403" t="b">
        <f t="shared" si="584"/>
        <v>1</v>
      </c>
      <c r="AJ403" t="b">
        <f t="shared" si="585"/>
        <v>0</v>
      </c>
      <c r="AK403" t="b">
        <f t="shared" si="586"/>
        <v>0</v>
      </c>
      <c r="AL403" t="b">
        <f t="shared" si="587"/>
        <v>0</v>
      </c>
      <c r="AM403" t="b">
        <f t="shared" si="588"/>
        <v>0</v>
      </c>
      <c r="AN403" t="b">
        <f t="shared" si="589"/>
        <v>0</v>
      </c>
      <c r="AO403" t="b">
        <f t="shared" si="590"/>
        <v>0</v>
      </c>
      <c r="AP403" t="b">
        <f t="shared" si="591"/>
        <v>0</v>
      </c>
      <c r="AQ403" t="b">
        <f t="shared" si="592"/>
        <v>0</v>
      </c>
      <c r="AR403" t="b">
        <f t="shared" si="593"/>
        <v>0</v>
      </c>
      <c r="AS403" t="b">
        <f t="shared" si="594"/>
        <v>0</v>
      </c>
      <c r="AT403" t="b">
        <f t="shared" si="595"/>
        <v>0</v>
      </c>
      <c r="AU403" t="b">
        <f t="shared" si="596"/>
        <v>0</v>
      </c>
      <c r="AV403" t="b">
        <f t="shared" si="597"/>
        <v>0</v>
      </c>
      <c r="AW403" t="b">
        <f t="shared" si="598"/>
        <v>0</v>
      </c>
      <c r="AX403" t="b">
        <f t="shared" si="599"/>
        <v>0</v>
      </c>
      <c r="AY403" t="b">
        <f t="shared" si="600"/>
        <v>0</v>
      </c>
      <c r="AZ403" t="b">
        <f t="shared" si="601"/>
        <v>0</v>
      </c>
      <c r="BA403" t="b">
        <f t="shared" si="602"/>
        <v>0</v>
      </c>
      <c r="BB403" t="b">
        <f t="shared" si="603"/>
        <v>0</v>
      </c>
      <c r="BC403" t="b">
        <f t="shared" si="604"/>
        <v>0</v>
      </c>
      <c r="BD403" t="b">
        <f t="shared" si="605"/>
        <v>0</v>
      </c>
      <c r="BE403" t="b">
        <f t="shared" si="606"/>
        <v>0</v>
      </c>
      <c r="BF403" t="b">
        <f t="shared" si="607"/>
        <v>0</v>
      </c>
      <c r="BG403" t="b">
        <f t="shared" si="608"/>
        <v>0</v>
      </c>
      <c r="BH403" t="b">
        <f t="shared" si="609"/>
        <v>0</v>
      </c>
      <c r="BI403" t="b">
        <f t="shared" si="610"/>
        <v>0</v>
      </c>
      <c r="BJ403" t="b">
        <f t="shared" si="611"/>
        <v>0</v>
      </c>
      <c r="BK403" t="b">
        <f t="shared" si="612"/>
        <v>0</v>
      </c>
      <c r="BL403" t="b">
        <f t="shared" si="613"/>
        <v>0</v>
      </c>
      <c r="BM403" t="b">
        <f t="shared" si="614"/>
        <v>0</v>
      </c>
      <c r="BN403" t="b">
        <f t="shared" si="615"/>
        <v>0</v>
      </c>
      <c r="BO403" t="b">
        <f t="shared" si="616"/>
        <v>0</v>
      </c>
      <c r="BP403" t="b">
        <f t="shared" si="617"/>
        <v>0</v>
      </c>
      <c r="BQ403" t="b">
        <f t="shared" si="618"/>
        <v>0</v>
      </c>
      <c r="BR403" t="b">
        <f t="shared" si="619"/>
        <v>0</v>
      </c>
      <c r="BS403" t="b">
        <f t="shared" si="620"/>
        <v>0</v>
      </c>
      <c r="BT403" t="b">
        <f t="shared" si="621"/>
        <v>0</v>
      </c>
      <c r="BU403" t="b">
        <f t="shared" si="622"/>
        <v>0</v>
      </c>
      <c r="BV403" t="b">
        <f t="shared" si="623"/>
        <v>0</v>
      </c>
      <c r="BW403" t="b">
        <f t="shared" si="624"/>
        <v>0</v>
      </c>
      <c r="BX403" t="b">
        <f t="shared" si="625"/>
        <v>0</v>
      </c>
      <c r="BY403" t="b">
        <f t="shared" si="626"/>
        <v>0</v>
      </c>
      <c r="BZ403" t="b">
        <f t="shared" si="627"/>
        <v>0</v>
      </c>
      <c r="CA403" t="b">
        <f t="shared" si="628"/>
        <v>0</v>
      </c>
      <c r="CB403" t="b">
        <f t="shared" si="629"/>
        <v>0</v>
      </c>
      <c r="CC403" t="b">
        <f t="shared" si="630"/>
        <v>0</v>
      </c>
      <c r="CD403" t="b">
        <f t="shared" si="631"/>
        <v>0</v>
      </c>
      <c r="CE403" t="b">
        <f t="shared" si="632"/>
        <v>0</v>
      </c>
      <c r="CF403" t="b">
        <f t="shared" si="633"/>
        <v>0</v>
      </c>
      <c r="CG403" t="b">
        <f t="shared" si="634"/>
        <v>1</v>
      </c>
      <c r="CH403" t="b">
        <f t="shared" si="635"/>
        <v>0</v>
      </c>
      <c r="CI403" t="b">
        <f t="shared" si="636"/>
        <v>0</v>
      </c>
      <c r="CJ403" t="b">
        <f t="shared" si="637"/>
        <v>0</v>
      </c>
      <c r="CK403" t="b">
        <f t="shared" si="638"/>
        <v>0</v>
      </c>
      <c r="CL403" t="b">
        <f t="shared" si="639"/>
        <v>0</v>
      </c>
      <c r="CM403" t="b">
        <f t="shared" si="640"/>
        <v>0</v>
      </c>
      <c r="CN403" t="b">
        <f t="shared" si="641"/>
        <v>0</v>
      </c>
      <c r="CO403" t="b">
        <f t="shared" si="642"/>
        <v>0</v>
      </c>
      <c r="CP403" t="b">
        <f t="shared" si="643"/>
        <v>0</v>
      </c>
      <c r="CQ403" t="b">
        <f t="shared" si="644"/>
        <v>0</v>
      </c>
      <c r="CR403" t="b">
        <f t="shared" si="645"/>
        <v>0</v>
      </c>
      <c r="CS403" t="b">
        <f t="shared" si="646"/>
        <v>0</v>
      </c>
      <c r="CT403" t="b">
        <f t="shared" si="647"/>
        <v>0</v>
      </c>
      <c r="CU403" t="b">
        <f t="shared" si="648"/>
        <v>0</v>
      </c>
      <c r="CV403" t="b">
        <f t="shared" si="649"/>
        <v>0</v>
      </c>
      <c r="CW403" t="b">
        <f t="shared" si="650"/>
        <v>0</v>
      </c>
      <c r="CX403" t="b">
        <f t="shared" si="651"/>
        <v>0</v>
      </c>
      <c r="CY403" t="b">
        <f t="shared" si="652"/>
        <v>0</v>
      </c>
      <c r="CZ403" t="b">
        <f t="shared" si="653"/>
        <v>0</v>
      </c>
      <c r="DA403" t="b">
        <f t="shared" si="654"/>
        <v>0</v>
      </c>
      <c r="DB403" t="b">
        <f t="shared" si="655"/>
        <v>0</v>
      </c>
      <c r="DC403" t="b">
        <f t="shared" si="656"/>
        <v>0</v>
      </c>
      <c r="DD403" t="b">
        <f t="shared" si="657"/>
        <v>0</v>
      </c>
    </row>
    <row r="404" spans="1:108">
      <c r="A404" s="4" t="s">
        <v>2256</v>
      </c>
      <c r="C404" t="s">
        <v>2257</v>
      </c>
      <c r="D404" s="4"/>
      <c r="E404" s="4" t="s">
        <v>1082</v>
      </c>
      <c r="F404" t="s">
        <v>1041</v>
      </c>
      <c r="G404" t="s">
        <v>970</v>
      </c>
      <c r="H404" t="s">
        <v>7428</v>
      </c>
      <c r="I404" t="s">
        <v>7418</v>
      </c>
      <c r="J404" s="4" t="s">
        <v>209</v>
      </c>
      <c r="K404" s="4" t="s">
        <v>16</v>
      </c>
      <c r="L404" s="4" t="s">
        <v>6821</v>
      </c>
      <c r="M404" t="s">
        <v>6079</v>
      </c>
      <c r="N404" s="4" t="s">
        <v>2258</v>
      </c>
      <c r="O404" s="4" t="b">
        <f t="shared" si="564"/>
        <v>1</v>
      </c>
      <c r="P404" s="4" t="b">
        <f t="shared" si="565"/>
        <v>1</v>
      </c>
      <c r="Q404" s="4" t="b">
        <f t="shared" si="566"/>
        <v>0</v>
      </c>
      <c r="R404" s="4" t="b">
        <f t="shared" si="567"/>
        <v>0</v>
      </c>
      <c r="S404" s="4" t="b">
        <f t="shared" si="568"/>
        <v>1</v>
      </c>
      <c r="T404" s="4" t="b">
        <f t="shared" si="569"/>
        <v>1</v>
      </c>
      <c r="U404" s="4" t="b">
        <f t="shared" si="570"/>
        <v>1</v>
      </c>
      <c r="V404" s="4" t="b">
        <f t="shared" si="571"/>
        <v>0</v>
      </c>
      <c r="W404" s="4" t="b">
        <f t="shared" si="572"/>
        <v>1</v>
      </c>
      <c r="X404" s="4" t="b">
        <f t="shared" si="573"/>
        <v>0</v>
      </c>
      <c r="Y404" s="4" t="b">
        <f t="shared" si="574"/>
        <v>0</v>
      </c>
      <c r="Z404" s="4" t="b">
        <f t="shared" si="575"/>
        <v>0</v>
      </c>
      <c r="AA404" s="4" t="b">
        <f t="shared" si="576"/>
        <v>0</v>
      </c>
      <c r="AB404" s="4" t="b">
        <f t="shared" si="577"/>
        <v>1</v>
      </c>
      <c r="AC404" s="4" t="b">
        <f t="shared" si="578"/>
        <v>1</v>
      </c>
      <c r="AD404" s="4" t="b">
        <f t="shared" si="579"/>
        <v>0</v>
      </c>
      <c r="AE404" s="4" t="b">
        <f t="shared" si="580"/>
        <v>0</v>
      </c>
      <c r="AF404" s="4" t="b">
        <f t="shared" si="581"/>
        <v>0</v>
      </c>
      <c r="AG404" s="4" t="b">
        <f t="shared" si="582"/>
        <v>0</v>
      </c>
      <c r="AH404" s="4" t="b">
        <f t="shared" si="583"/>
        <v>0</v>
      </c>
      <c r="AI404" s="4" t="b">
        <f t="shared" si="584"/>
        <v>1</v>
      </c>
      <c r="AJ404" s="4" t="b">
        <f t="shared" si="585"/>
        <v>0</v>
      </c>
      <c r="AK404" s="4" t="b">
        <f t="shared" si="586"/>
        <v>0</v>
      </c>
      <c r="AL404" s="4" t="b">
        <f t="shared" si="587"/>
        <v>0</v>
      </c>
      <c r="AM404" s="4" t="b">
        <f t="shared" si="588"/>
        <v>0</v>
      </c>
      <c r="AN404" s="4" t="b">
        <f t="shared" si="589"/>
        <v>0</v>
      </c>
      <c r="AO404" s="4" t="b">
        <f t="shared" si="590"/>
        <v>0</v>
      </c>
      <c r="AP404" s="4" t="b">
        <f t="shared" si="591"/>
        <v>0</v>
      </c>
      <c r="AQ404" s="4" t="b">
        <f t="shared" si="592"/>
        <v>0</v>
      </c>
      <c r="AR404" s="4" t="b">
        <f t="shared" si="593"/>
        <v>0</v>
      </c>
      <c r="AS404" s="4" t="b">
        <f t="shared" si="594"/>
        <v>0</v>
      </c>
      <c r="AT404" s="4" t="b">
        <f t="shared" si="595"/>
        <v>0</v>
      </c>
      <c r="AU404" s="4" t="b">
        <f t="shared" si="596"/>
        <v>0</v>
      </c>
      <c r="AV404" s="4" t="b">
        <f t="shared" si="597"/>
        <v>0</v>
      </c>
      <c r="AW404" s="4" t="b">
        <f t="shared" si="598"/>
        <v>0</v>
      </c>
      <c r="AX404" s="4" t="b">
        <f t="shared" si="599"/>
        <v>0</v>
      </c>
      <c r="AY404" s="4" t="b">
        <f t="shared" si="600"/>
        <v>0</v>
      </c>
      <c r="AZ404" s="4" t="b">
        <f t="shared" si="601"/>
        <v>0</v>
      </c>
      <c r="BA404" s="4" t="b">
        <f t="shared" si="602"/>
        <v>1</v>
      </c>
      <c r="BB404" s="4" t="b">
        <f t="shared" si="603"/>
        <v>0</v>
      </c>
      <c r="BC404" s="4" t="b">
        <f t="shared" si="604"/>
        <v>0</v>
      </c>
      <c r="BD404" s="4" t="b">
        <f t="shared" si="605"/>
        <v>0</v>
      </c>
      <c r="BE404" s="4" t="b">
        <f t="shared" si="606"/>
        <v>0</v>
      </c>
      <c r="BF404" s="4" t="b">
        <f t="shared" si="607"/>
        <v>0</v>
      </c>
      <c r="BG404" s="4" t="b">
        <f t="shared" si="608"/>
        <v>0</v>
      </c>
      <c r="BH404" s="4" t="b">
        <f t="shared" si="609"/>
        <v>0</v>
      </c>
      <c r="BI404" s="4" t="b">
        <f t="shared" si="610"/>
        <v>0</v>
      </c>
      <c r="BJ404" s="4" t="b">
        <f t="shared" si="611"/>
        <v>0</v>
      </c>
      <c r="BK404" s="4" t="b">
        <f t="shared" si="612"/>
        <v>0</v>
      </c>
      <c r="BL404" s="4" t="b">
        <f t="shared" si="613"/>
        <v>1</v>
      </c>
      <c r="BM404" s="4" t="b">
        <f t="shared" si="614"/>
        <v>0</v>
      </c>
      <c r="BN404" s="4" t="b">
        <f t="shared" si="615"/>
        <v>0</v>
      </c>
      <c r="BO404" s="4" t="b">
        <f t="shared" si="616"/>
        <v>0</v>
      </c>
      <c r="BP404" s="4" t="b">
        <f t="shared" si="617"/>
        <v>1</v>
      </c>
      <c r="BQ404" s="4" t="b">
        <f t="shared" si="618"/>
        <v>0</v>
      </c>
      <c r="BR404" s="4" t="b">
        <f t="shared" si="619"/>
        <v>0</v>
      </c>
      <c r="BS404" s="4" t="b">
        <f t="shared" si="620"/>
        <v>1</v>
      </c>
      <c r="BT404" s="4" t="b">
        <f t="shared" si="621"/>
        <v>0</v>
      </c>
      <c r="BU404" s="4" t="b">
        <f t="shared" si="622"/>
        <v>0</v>
      </c>
      <c r="BV404" s="4" t="b">
        <f t="shared" si="623"/>
        <v>0</v>
      </c>
      <c r="BW404" s="4" t="b">
        <f t="shared" si="624"/>
        <v>0</v>
      </c>
      <c r="BX404" s="4" t="b">
        <f t="shared" si="625"/>
        <v>0</v>
      </c>
      <c r="BY404" s="4" t="b">
        <f t="shared" si="626"/>
        <v>0</v>
      </c>
      <c r="BZ404" s="4" t="b">
        <f t="shared" si="627"/>
        <v>0</v>
      </c>
      <c r="CA404" s="4" t="b">
        <f t="shared" si="628"/>
        <v>0</v>
      </c>
      <c r="CB404" s="4" t="b">
        <f t="shared" si="629"/>
        <v>0</v>
      </c>
      <c r="CC404" s="4" t="b">
        <f t="shared" si="630"/>
        <v>0</v>
      </c>
      <c r="CD404" s="4" t="b">
        <f t="shared" si="631"/>
        <v>0</v>
      </c>
      <c r="CE404" s="4" t="b">
        <f t="shared" si="632"/>
        <v>0</v>
      </c>
      <c r="CF404" s="4" t="b">
        <f t="shared" si="633"/>
        <v>0</v>
      </c>
      <c r="CG404" s="4" t="b">
        <f t="shared" si="634"/>
        <v>1</v>
      </c>
      <c r="CH404" s="4" t="b">
        <f t="shared" si="635"/>
        <v>0</v>
      </c>
      <c r="CI404" s="4" t="b">
        <f t="shared" si="636"/>
        <v>0</v>
      </c>
      <c r="CJ404" s="4" t="b">
        <f t="shared" si="637"/>
        <v>0</v>
      </c>
      <c r="CK404" s="4" t="b">
        <f t="shared" si="638"/>
        <v>0</v>
      </c>
      <c r="CL404" s="4" t="b">
        <f t="shared" si="639"/>
        <v>0</v>
      </c>
      <c r="CM404" s="4" t="b">
        <f t="shared" si="640"/>
        <v>0</v>
      </c>
      <c r="CN404" s="4" t="b">
        <f t="shared" si="641"/>
        <v>0</v>
      </c>
      <c r="CO404" s="4" t="b">
        <f t="shared" si="642"/>
        <v>0</v>
      </c>
      <c r="CP404" s="4" t="b">
        <f t="shared" si="643"/>
        <v>0</v>
      </c>
      <c r="CQ404" s="4" t="b">
        <f t="shared" si="644"/>
        <v>0</v>
      </c>
      <c r="CR404" s="4" t="b">
        <f t="shared" si="645"/>
        <v>0</v>
      </c>
      <c r="CS404" s="4" t="b">
        <f t="shared" si="646"/>
        <v>0</v>
      </c>
      <c r="CT404" s="4" t="b">
        <f t="shared" si="647"/>
        <v>0</v>
      </c>
      <c r="CU404" s="4" t="b">
        <f t="shared" si="648"/>
        <v>0</v>
      </c>
      <c r="CV404" s="4" t="b">
        <f t="shared" si="649"/>
        <v>0</v>
      </c>
      <c r="CW404" s="4" t="b">
        <f t="shared" si="650"/>
        <v>0</v>
      </c>
      <c r="CX404" s="4" t="b">
        <f t="shared" si="651"/>
        <v>0</v>
      </c>
      <c r="CY404" s="4" t="b">
        <f t="shared" si="652"/>
        <v>0</v>
      </c>
      <c r="CZ404" s="4" t="b">
        <f t="shared" si="653"/>
        <v>0</v>
      </c>
      <c r="DA404" s="4" t="b">
        <f t="shared" si="654"/>
        <v>0</v>
      </c>
      <c r="DB404" s="4" t="b">
        <f t="shared" si="655"/>
        <v>0</v>
      </c>
      <c r="DC404" s="4" t="b">
        <f t="shared" si="656"/>
        <v>0</v>
      </c>
      <c r="DD404" s="4" t="b">
        <f t="shared" si="657"/>
        <v>0</v>
      </c>
    </row>
    <row r="405" spans="1:108">
      <c r="A405" t="s">
        <v>2259</v>
      </c>
      <c r="C405" t="s">
        <v>2257</v>
      </c>
      <c r="E405" t="s">
        <v>1082</v>
      </c>
      <c r="F405" t="s">
        <v>1041</v>
      </c>
      <c r="G405" t="s">
        <v>970</v>
      </c>
      <c r="H405" t="s">
        <v>7428</v>
      </c>
      <c r="I405" t="s">
        <v>7418</v>
      </c>
      <c r="J405" t="s">
        <v>209</v>
      </c>
      <c r="K405" t="s">
        <v>16</v>
      </c>
      <c r="L405" t="s">
        <v>6162</v>
      </c>
      <c r="M405" t="s">
        <v>6079</v>
      </c>
      <c r="N405" t="s">
        <v>2260</v>
      </c>
      <c r="O405" t="b">
        <f t="shared" si="564"/>
        <v>0</v>
      </c>
      <c r="P405" t="b">
        <f t="shared" si="565"/>
        <v>1</v>
      </c>
      <c r="Q405" t="b">
        <f t="shared" si="566"/>
        <v>0</v>
      </c>
      <c r="R405" t="b">
        <f t="shared" si="567"/>
        <v>0</v>
      </c>
      <c r="S405" t="b">
        <f t="shared" si="568"/>
        <v>0</v>
      </c>
      <c r="T405" t="b">
        <f t="shared" si="569"/>
        <v>1</v>
      </c>
      <c r="U405" t="b">
        <f t="shared" si="570"/>
        <v>0</v>
      </c>
      <c r="V405" t="b">
        <f t="shared" si="571"/>
        <v>0</v>
      </c>
      <c r="W405" t="b">
        <f t="shared" si="572"/>
        <v>0</v>
      </c>
      <c r="X405" t="b">
        <f t="shared" si="573"/>
        <v>0</v>
      </c>
      <c r="Y405" t="b">
        <f t="shared" si="574"/>
        <v>0</v>
      </c>
      <c r="Z405" t="b">
        <f t="shared" si="575"/>
        <v>0</v>
      </c>
      <c r="AA405" t="b">
        <f t="shared" si="576"/>
        <v>0</v>
      </c>
      <c r="AB405" t="b">
        <f t="shared" si="577"/>
        <v>0</v>
      </c>
      <c r="AC405" t="b">
        <f t="shared" si="578"/>
        <v>0</v>
      </c>
      <c r="AD405" t="b">
        <f t="shared" si="579"/>
        <v>0</v>
      </c>
      <c r="AE405" t="b">
        <f t="shared" si="580"/>
        <v>0</v>
      </c>
      <c r="AF405" t="b">
        <f t="shared" si="581"/>
        <v>0</v>
      </c>
      <c r="AG405" t="b">
        <f t="shared" si="582"/>
        <v>0</v>
      </c>
      <c r="AH405" t="b">
        <f t="shared" si="583"/>
        <v>0</v>
      </c>
      <c r="AI405" t="b">
        <f t="shared" si="584"/>
        <v>0</v>
      </c>
      <c r="AJ405" t="b">
        <f t="shared" si="585"/>
        <v>0</v>
      </c>
      <c r="AK405" t="b">
        <f t="shared" si="586"/>
        <v>0</v>
      </c>
      <c r="AL405" t="b">
        <f t="shared" si="587"/>
        <v>0</v>
      </c>
      <c r="AM405" t="b">
        <f t="shared" si="588"/>
        <v>0</v>
      </c>
      <c r="AN405" t="b">
        <f t="shared" si="589"/>
        <v>0</v>
      </c>
      <c r="AO405" t="b">
        <f t="shared" si="590"/>
        <v>0</v>
      </c>
      <c r="AP405" t="b">
        <f t="shared" si="591"/>
        <v>0</v>
      </c>
      <c r="AQ405" t="b">
        <f t="shared" si="592"/>
        <v>0</v>
      </c>
      <c r="AR405" t="b">
        <f t="shared" si="593"/>
        <v>0</v>
      </c>
      <c r="AS405" t="b">
        <f t="shared" si="594"/>
        <v>0</v>
      </c>
      <c r="AT405" t="b">
        <f t="shared" si="595"/>
        <v>0</v>
      </c>
      <c r="AU405" t="b">
        <f t="shared" si="596"/>
        <v>0</v>
      </c>
      <c r="AV405" t="b">
        <f t="shared" si="597"/>
        <v>0</v>
      </c>
      <c r="AW405" t="b">
        <f t="shared" si="598"/>
        <v>0</v>
      </c>
      <c r="AX405" t="b">
        <f t="shared" si="599"/>
        <v>0</v>
      </c>
      <c r="AY405" t="b">
        <f t="shared" si="600"/>
        <v>0</v>
      </c>
      <c r="AZ405" t="b">
        <f t="shared" si="601"/>
        <v>0</v>
      </c>
      <c r="BA405" t="b">
        <f t="shared" si="602"/>
        <v>0</v>
      </c>
      <c r="BB405" t="b">
        <f t="shared" si="603"/>
        <v>0</v>
      </c>
      <c r="BC405" t="b">
        <f t="shared" si="604"/>
        <v>0</v>
      </c>
      <c r="BD405" t="b">
        <f t="shared" si="605"/>
        <v>0</v>
      </c>
      <c r="BE405" t="b">
        <f t="shared" si="606"/>
        <v>0</v>
      </c>
      <c r="BF405" t="b">
        <f t="shared" si="607"/>
        <v>0</v>
      </c>
      <c r="BG405" t="b">
        <f t="shared" si="608"/>
        <v>0</v>
      </c>
      <c r="BH405" t="b">
        <f t="shared" si="609"/>
        <v>0</v>
      </c>
      <c r="BI405" t="b">
        <f t="shared" si="610"/>
        <v>0</v>
      </c>
      <c r="BJ405" t="b">
        <f t="shared" si="611"/>
        <v>0</v>
      </c>
      <c r="BK405" t="b">
        <f t="shared" si="612"/>
        <v>0</v>
      </c>
      <c r="BL405" t="b">
        <f t="shared" si="613"/>
        <v>0</v>
      </c>
      <c r="BM405" t="b">
        <f t="shared" si="614"/>
        <v>0</v>
      </c>
      <c r="BN405" t="b">
        <f t="shared" si="615"/>
        <v>0</v>
      </c>
      <c r="BO405" t="b">
        <f t="shared" si="616"/>
        <v>0</v>
      </c>
      <c r="BP405" t="b">
        <f t="shared" si="617"/>
        <v>1</v>
      </c>
      <c r="BQ405" t="b">
        <f t="shared" si="618"/>
        <v>0</v>
      </c>
      <c r="BR405" t="b">
        <f t="shared" si="619"/>
        <v>0</v>
      </c>
      <c r="BS405" t="b">
        <f t="shared" si="620"/>
        <v>0</v>
      </c>
      <c r="BT405" t="b">
        <f t="shared" si="621"/>
        <v>0</v>
      </c>
      <c r="BU405" t="b">
        <f t="shared" si="622"/>
        <v>0</v>
      </c>
      <c r="BV405" t="b">
        <f t="shared" si="623"/>
        <v>0</v>
      </c>
      <c r="BW405" t="b">
        <f t="shared" si="624"/>
        <v>0</v>
      </c>
      <c r="BX405" t="b">
        <f t="shared" si="625"/>
        <v>0</v>
      </c>
      <c r="BY405" t="b">
        <f t="shared" si="626"/>
        <v>0</v>
      </c>
      <c r="BZ405" t="b">
        <f t="shared" si="627"/>
        <v>0</v>
      </c>
      <c r="CA405" t="b">
        <f t="shared" si="628"/>
        <v>0</v>
      </c>
      <c r="CB405" t="b">
        <f t="shared" si="629"/>
        <v>0</v>
      </c>
      <c r="CC405" t="b">
        <f t="shared" si="630"/>
        <v>0</v>
      </c>
      <c r="CD405" t="b">
        <f t="shared" si="631"/>
        <v>0</v>
      </c>
      <c r="CE405" t="b">
        <f t="shared" si="632"/>
        <v>0</v>
      </c>
      <c r="CF405" t="b">
        <f t="shared" si="633"/>
        <v>0</v>
      </c>
      <c r="CG405" t="b">
        <f t="shared" si="634"/>
        <v>0</v>
      </c>
      <c r="CH405" t="b">
        <f t="shared" si="635"/>
        <v>1</v>
      </c>
      <c r="CI405" t="b">
        <f t="shared" si="636"/>
        <v>0</v>
      </c>
      <c r="CJ405" t="b">
        <f t="shared" si="637"/>
        <v>0</v>
      </c>
      <c r="CK405" t="b">
        <f t="shared" si="638"/>
        <v>0</v>
      </c>
      <c r="CL405" t="b">
        <f t="shared" si="639"/>
        <v>0</v>
      </c>
      <c r="CM405" t="b">
        <f t="shared" si="640"/>
        <v>0</v>
      </c>
      <c r="CN405" t="b">
        <f t="shared" si="641"/>
        <v>0</v>
      </c>
      <c r="CO405" t="b">
        <f t="shared" si="642"/>
        <v>0</v>
      </c>
      <c r="CP405" t="b">
        <f t="shared" si="643"/>
        <v>0</v>
      </c>
      <c r="CQ405" t="b">
        <f t="shared" si="644"/>
        <v>0</v>
      </c>
      <c r="CR405" t="b">
        <f t="shared" si="645"/>
        <v>0</v>
      </c>
      <c r="CS405" t="b">
        <f t="shared" si="646"/>
        <v>0</v>
      </c>
      <c r="CT405" t="b">
        <f t="shared" si="647"/>
        <v>0</v>
      </c>
      <c r="CU405" t="b">
        <f t="shared" si="648"/>
        <v>0</v>
      </c>
      <c r="CV405" t="b">
        <f t="shared" si="649"/>
        <v>0</v>
      </c>
      <c r="CW405" t="b">
        <f t="shared" si="650"/>
        <v>0</v>
      </c>
      <c r="CX405" t="b">
        <f t="shared" si="651"/>
        <v>0</v>
      </c>
      <c r="CY405" t="b">
        <f t="shared" si="652"/>
        <v>0</v>
      </c>
      <c r="CZ405" t="b">
        <f t="shared" si="653"/>
        <v>0</v>
      </c>
      <c r="DA405" t="b">
        <f t="shared" si="654"/>
        <v>0</v>
      </c>
      <c r="DB405" t="b">
        <f t="shared" si="655"/>
        <v>0</v>
      </c>
      <c r="DC405" t="b">
        <f t="shared" si="656"/>
        <v>0</v>
      </c>
      <c r="DD405" t="b">
        <f t="shared" si="657"/>
        <v>0</v>
      </c>
    </row>
    <row r="406" spans="1:108">
      <c r="A406" t="s">
        <v>1481</v>
      </c>
      <c r="C406" t="s">
        <v>1482</v>
      </c>
      <c r="D406" t="s">
        <v>1483</v>
      </c>
      <c r="E406" t="s">
        <v>1034</v>
      </c>
      <c r="F406" t="s">
        <v>976</v>
      </c>
      <c r="G406" t="s">
        <v>970</v>
      </c>
      <c r="H406" t="s">
        <v>7428</v>
      </c>
      <c r="I406" t="s">
        <v>7418</v>
      </c>
      <c r="J406" t="s">
        <v>124</v>
      </c>
      <c r="K406" t="s">
        <v>16</v>
      </c>
      <c r="L406" t="s">
        <v>6451</v>
      </c>
      <c r="M406" t="s">
        <v>6079</v>
      </c>
      <c r="N406" t="s">
        <v>30</v>
      </c>
      <c r="O406" t="b">
        <f t="shared" si="564"/>
        <v>0</v>
      </c>
      <c r="P406" t="b">
        <f t="shared" si="565"/>
        <v>1</v>
      </c>
      <c r="Q406" t="b">
        <f t="shared" si="566"/>
        <v>0</v>
      </c>
      <c r="R406" t="b">
        <f t="shared" si="567"/>
        <v>0</v>
      </c>
      <c r="S406" t="b">
        <f t="shared" si="568"/>
        <v>1</v>
      </c>
      <c r="T406" t="b">
        <f t="shared" si="569"/>
        <v>0</v>
      </c>
      <c r="U406" t="b">
        <f t="shared" si="570"/>
        <v>0</v>
      </c>
      <c r="V406" t="b">
        <f t="shared" si="571"/>
        <v>0</v>
      </c>
      <c r="W406" t="b">
        <f t="shared" si="572"/>
        <v>0</v>
      </c>
      <c r="X406" t="b">
        <f t="shared" si="573"/>
        <v>0</v>
      </c>
      <c r="Y406" t="b">
        <f t="shared" si="574"/>
        <v>0</v>
      </c>
      <c r="Z406" t="b">
        <f t="shared" si="575"/>
        <v>0</v>
      </c>
      <c r="AA406" t="b">
        <f t="shared" si="576"/>
        <v>0</v>
      </c>
      <c r="AB406" t="b">
        <f t="shared" si="577"/>
        <v>0</v>
      </c>
      <c r="AC406" t="b">
        <f t="shared" si="578"/>
        <v>0</v>
      </c>
      <c r="AD406" t="b">
        <f t="shared" si="579"/>
        <v>0</v>
      </c>
      <c r="AE406" t="b">
        <f t="shared" si="580"/>
        <v>0</v>
      </c>
      <c r="AF406" t="b">
        <f t="shared" si="581"/>
        <v>0</v>
      </c>
      <c r="AG406" t="b">
        <f t="shared" si="582"/>
        <v>0</v>
      </c>
      <c r="AH406" t="b">
        <f t="shared" si="583"/>
        <v>0</v>
      </c>
      <c r="AI406" t="b">
        <f t="shared" si="584"/>
        <v>1</v>
      </c>
      <c r="AJ406" t="b">
        <f t="shared" si="585"/>
        <v>0</v>
      </c>
      <c r="AK406" t="b">
        <f t="shared" si="586"/>
        <v>0</v>
      </c>
      <c r="AL406" t="b">
        <f t="shared" si="587"/>
        <v>0</v>
      </c>
      <c r="AM406" t="b">
        <f t="shared" si="588"/>
        <v>0</v>
      </c>
      <c r="AN406" t="b">
        <f t="shared" si="589"/>
        <v>0</v>
      </c>
      <c r="AO406" t="b">
        <f t="shared" si="590"/>
        <v>0</v>
      </c>
      <c r="AP406" t="b">
        <f t="shared" si="591"/>
        <v>0</v>
      </c>
      <c r="AQ406" t="b">
        <f t="shared" si="592"/>
        <v>0</v>
      </c>
      <c r="AR406" t="b">
        <f t="shared" si="593"/>
        <v>0</v>
      </c>
      <c r="AS406" t="b">
        <f t="shared" si="594"/>
        <v>0</v>
      </c>
      <c r="AT406" t="b">
        <f t="shared" si="595"/>
        <v>0</v>
      </c>
      <c r="AU406" t="b">
        <f t="shared" si="596"/>
        <v>0</v>
      </c>
      <c r="AV406" t="b">
        <f t="shared" si="597"/>
        <v>0</v>
      </c>
      <c r="AW406" t="b">
        <f t="shared" si="598"/>
        <v>0</v>
      </c>
      <c r="AX406" t="b">
        <f t="shared" si="599"/>
        <v>0</v>
      </c>
      <c r="AY406" t="b">
        <f t="shared" si="600"/>
        <v>0</v>
      </c>
      <c r="AZ406" t="b">
        <f t="shared" si="601"/>
        <v>0</v>
      </c>
      <c r="BA406" t="b">
        <f t="shared" si="602"/>
        <v>0</v>
      </c>
      <c r="BB406" t="b">
        <f t="shared" si="603"/>
        <v>0</v>
      </c>
      <c r="BC406" t="b">
        <f t="shared" si="604"/>
        <v>0</v>
      </c>
      <c r="BD406" t="b">
        <f t="shared" si="605"/>
        <v>0</v>
      </c>
      <c r="BE406" t="b">
        <f t="shared" si="606"/>
        <v>0</v>
      </c>
      <c r="BF406" t="b">
        <f t="shared" si="607"/>
        <v>0</v>
      </c>
      <c r="BG406" t="b">
        <f t="shared" si="608"/>
        <v>0</v>
      </c>
      <c r="BH406" t="b">
        <f t="shared" si="609"/>
        <v>0</v>
      </c>
      <c r="BI406" t="b">
        <f t="shared" si="610"/>
        <v>0</v>
      </c>
      <c r="BJ406" t="b">
        <f t="shared" si="611"/>
        <v>0</v>
      </c>
      <c r="BK406" t="b">
        <f t="shared" si="612"/>
        <v>0</v>
      </c>
      <c r="BL406" t="b">
        <f t="shared" si="613"/>
        <v>0</v>
      </c>
      <c r="BM406" t="b">
        <f t="shared" si="614"/>
        <v>0</v>
      </c>
      <c r="BN406" t="b">
        <f t="shared" si="615"/>
        <v>0</v>
      </c>
      <c r="BO406" t="b">
        <f t="shared" si="616"/>
        <v>0</v>
      </c>
      <c r="BP406" t="b">
        <f t="shared" si="617"/>
        <v>0</v>
      </c>
      <c r="BQ406" t="b">
        <f t="shared" si="618"/>
        <v>0</v>
      </c>
      <c r="BR406" t="b">
        <f t="shared" si="619"/>
        <v>0</v>
      </c>
      <c r="BS406" t="b">
        <f t="shared" si="620"/>
        <v>0</v>
      </c>
      <c r="BT406" t="b">
        <f t="shared" si="621"/>
        <v>0</v>
      </c>
      <c r="BU406" t="b">
        <f t="shared" si="622"/>
        <v>0</v>
      </c>
      <c r="BV406" t="b">
        <f t="shared" si="623"/>
        <v>0</v>
      </c>
      <c r="BW406" t="b">
        <f t="shared" si="624"/>
        <v>0</v>
      </c>
      <c r="BX406" t="b">
        <f t="shared" si="625"/>
        <v>0</v>
      </c>
      <c r="BY406" t="b">
        <f t="shared" si="626"/>
        <v>0</v>
      </c>
      <c r="BZ406" t="b">
        <f t="shared" si="627"/>
        <v>0</v>
      </c>
      <c r="CA406" t="b">
        <f t="shared" si="628"/>
        <v>0</v>
      </c>
      <c r="CB406" t="b">
        <f t="shared" si="629"/>
        <v>0</v>
      </c>
      <c r="CC406" t="b">
        <f t="shared" si="630"/>
        <v>0</v>
      </c>
      <c r="CD406" t="b">
        <f t="shared" si="631"/>
        <v>0</v>
      </c>
      <c r="CE406" t="b">
        <f t="shared" si="632"/>
        <v>0</v>
      </c>
      <c r="CF406" t="b">
        <f t="shared" si="633"/>
        <v>0</v>
      </c>
      <c r="CG406" t="b">
        <f t="shared" si="634"/>
        <v>0</v>
      </c>
      <c r="CH406" t="b">
        <f t="shared" si="635"/>
        <v>0</v>
      </c>
      <c r="CI406" t="b">
        <f t="shared" si="636"/>
        <v>0</v>
      </c>
      <c r="CJ406" t="b">
        <f t="shared" si="637"/>
        <v>0</v>
      </c>
      <c r="CK406" t="b">
        <f t="shared" si="638"/>
        <v>0</v>
      </c>
      <c r="CL406" t="b">
        <f t="shared" si="639"/>
        <v>0</v>
      </c>
      <c r="CM406" t="b">
        <f t="shared" si="640"/>
        <v>0</v>
      </c>
      <c r="CN406" t="b">
        <f t="shared" si="641"/>
        <v>0</v>
      </c>
      <c r="CO406" t="b">
        <f t="shared" si="642"/>
        <v>0</v>
      </c>
      <c r="CP406" t="b">
        <f t="shared" si="643"/>
        <v>0</v>
      </c>
      <c r="CQ406" t="b">
        <f t="shared" si="644"/>
        <v>0</v>
      </c>
      <c r="CR406" t="b">
        <f t="shared" si="645"/>
        <v>0</v>
      </c>
      <c r="CS406" t="b">
        <f t="shared" si="646"/>
        <v>0</v>
      </c>
      <c r="CT406" t="b">
        <f t="shared" si="647"/>
        <v>0</v>
      </c>
      <c r="CU406" t="b">
        <f t="shared" si="648"/>
        <v>0</v>
      </c>
      <c r="CV406" t="b">
        <f t="shared" si="649"/>
        <v>0</v>
      </c>
      <c r="CW406" t="b">
        <f t="shared" si="650"/>
        <v>0</v>
      </c>
      <c r="CX406" t="b">
        <f t="shared" si="651"/>
        <v>0</v>
      </c>
      <c r="CY406" t="b">
        <f t="shared" si="652"/>
        <v>0</v>
      </c>
      <c r="CZ406" t="b">
        <f t="shared" si="653"/>
        <v>0</v>
      </c>
      <c r="DA406" t="b">
        <f t="shared" si="654"/>
        <v>0</v>
      </c>
      <c r="DB406" t="b">
        <f t="shared" si="655"/>
        <v>0</v>
      </c>
      <c r="DC406" t="b">
        <f t="shared" si="656"/>
        <v>0</v>
      </c>
      <c r="DD406" t="b">
        <f t="shared" si="657"/>
        <v>0</v>
      </c>
    </row>
    <row r="407" spans="1:108">
      <c r="A407" s="4" t="s">
        <v>1484</v>
      </c>
      <c r="C407" t="s">
        <v>1482</v>
      </c>
      <c r="D407" s="4" t="s">
        <v>1483</v>
      </c>
      <c r="E407" s="4" t="s">
        <v>1034</v>
      </c>
      <c r="F407" t="s">
        <v>976</v>
      </c>
      <c r="G407" t="s">
        <v>970</v>
      </c>
      <c r="H407" t="s">
        <v>7428</v>
      </c>
      <c r="I407" t="s">
        <v>7418</v>
      </c>
      <c r="J407" s="4" t="s">
        <v>109</v>
      </c>
      <c r="K407" s="4" t="s">
        <v>109</v>
      </c>
      <c r="L407" s="4" t="s">
        <v>6412</v>
      </c>
      <c r="M407" t="s">
        <v>6079</v>
      </c>
      <c r="N407" s="4" t="s">
        <v>1485</v>
      </c>
      <c r="O407" s="4" t="b">
        <f t="shared" si="564"/>
        <v>1</v>
      </c>
      <c r="P407" s="4" t="b">
        <f t="shared" si="565"/>
        <v>1</v>
      </c>
      <c r="Q407" s="4" t="b">
        <f t="shared" si="566"/>
        <v>0</v>
      </c>
      <c r="R407" s="4" t="b">
        <f t="shared" si="567"/>
        <v>0</v>
      </c>
      <c r="S407" s="4" t="b">
        <f t="shared" si="568"/>
        <v>1</v>
      </c>
      <c r="T407" s="4" t="b">
        <f t="shared" si="569"/>
        <v>1</v>
      </c>
      <c r="U407" s="4" t="b">
        <f t="shared" si="570"/>
        <v>1</v>
      </c>
      <c r="V407" s="4" t="b">
        <f t="shared" si="571"/>
        <v>0</v>
      </c>
      <c r="W407" s="4" t="b">
        <f t="shared" si="572"/>
        <v>0</v>
      </c>
      <c r="X407" s="4" t="b">
        <f t="shared" si="573"/>
        <v>0</v>
      </c>
      <c r="Y407" s="4" t="b">
        <f t="shared" si="574"/>
        <v>0</v>
      </c>
      <c r="Z407" s="4" t="b">
        <f t="shared" si="575"/>
        <v>0</v>
      </c>
      <c r="AA407" s="4" t="b">
        <f t="shared" si="576"/>
        <v>0</v>
      </c>
      <c r="AB407" s="4" t="b">
        <f t="shared" si="577"/>
        <v>1</v>
      </c>
      <c r="AC407" s="4" t="b">
        <f t="shared" si="578"/>
        <v>0</v>
      </c>
      <c r="AD407" s="4" t="b">
        <f t="shared" si="579"/>
        <v>0</v>
      </c>
      <c r="AE407" s="4" t="b">
        <f t="shared" si="580"/>
        <v>0</v>
      </c>
      <c r="AF407" s="4" t="b">
        <f t="shared" si="581"/>
        <v>0</v>
      </c>
      <c r="AG407" s="4" t="b">
        <f t="shared" si="582"/>
        <v>0</v>
      </c>
      <c r="AH407" s="4" t="b">
        <f t="shared" si="583"/>
        <v>0</v>
      </c>
      <c r="AI407" s="4" t="b">
        <f t="shared" si="584"/>
        <v>1</v>
      </c>
      <c r="AJ407" s="4" t="b">
        <f t="shared" si="585"/>
        <v>0</v>
      </c>
      <c r="AK407" s="4" t="b">
        <f t="shared" si="586"/>
        <v>0</v>
      </c>
      <c r="AL407" s="4" t="b">
        <f t="shared" si="587"/>
        <v>0</v>
      </c>
      <c r="AM407" s="4" t="b">
        <f t="shared" si="588"/>
        <v>0</v>
      </c>
      <c r="AN407" s="4" t="b">
        <f t="shared" si="589"/>
        <v>0</v>
      </c>
      <c r="AO407" s="4" t="b">
        <f t="shared" si="590"/>
        <v>0</v>
      </c>
      <c r="AP407" s="4" t="b">
        <f t="shared" si="591"/>
        <v>0</v>
      </c>
      <c r="AQ407" s="4" t="b">
        <f t="shared" si="592"/>
        <v>0</v>
      </c>
      <c r="AR407" s="4" t="b">
        <f t="shared" si="593"/>
        <v>0</v>
      </c>
      <c r="AS407" s="4" t="b">
        <f t="shared" si="594"/>
        <v>0</v>
      </c>
      <c r="AT407" s="4" t="b">
        <f t="shared" si="595"/>
        <v>0</v>
      </c>
      <c r="AU407" s="4" t="b">
        <f t="shared" si="596"/>
        <v>0</v>
      </c>
      <c r="AV407" s="4" t="b">
        <f t="shared" si="597"/>
        <v>0</v>
      </c>
      <c r="AW407" s="4" t="b">
        <f t="shared" si="598"/>
        <v>0</v>
      </c>
      <c r="AX407" s="4" t="b">
        <f t="shared" si="599"/>
        <v>0</v>
      </c>
      <c r="AY407" s="4" t="b">
        <f t="shared" si="600"/>
        <v>0</v>
      </c>
      <c r="AZ407" s="4" t="b">
        <f t="shared" si="601"/>
        <v>0</v>
      </c>
      <c r="BA407" s="4" t="b">
        <f t="shared" si="602"/>
        <v>0</v>
      </c>
      <c r="BB407" s="4" t="b">
        <f t="shared" si="603"/>
        <v>0</v>
      </c>
      <c r="BC407" s="4" t="b">
        <f t="shared" si="604"/>
        <v>0</v>
      </c>
      <c r="BD407" s="4" t="b">
        <f t="shared" si="605"/>
        <v>0</v>
      </c>
      <c r="BE407" s="4" t="b">
        <f t="shared" si="606"/>
        <v>0</v>
      </c>
      <c r="BF407" s="4" t="b">
        <f t="shared" si="607"/>
        <v>0</v>
      </c>
      <c r="BG407" s="4" t="b">
        <f t="shared" si="608"/>
        <v>0</v>
      </c>
      <c r="BH407" s="4" t="b">
        <f t="shared" si="609"/>
        <v>0</v>
      </c>
      <c r="BI407" s="4" t="b">
        <f t="shared" si="610"/>
        <v>0</v>
      </c>
      <c r="BJ407" s="4" t="b">
        <f t="shared" si="611"/>
        <v>0</v>
      </c>
      <c r="BK407" s="4" t="b">
        <f t="shared" si="612"/>
        <v>0</v>
      </c>
      <c r="BL407" s="4" t="b">
        <f t="shared" si="613"/>
        <v>0</v>
      </c>
      <c r="BM407" s="4" t="b">
        <f t="shared" si="614"/>
        <v>0</v>
      </c>
      <c r="BN407" s="4" t="b">
        <f t="shared" si="615"/>
        <v>0</v>
      </c>
      <c r="BO407" s="4" t="b">
        <f t="shared" si="616"/>
        <v>0</v>
      </c>
      <c r="BP407" s="4" t="b">
        <f t="shared" si="617"/>
        <v>0</v>
      </c>
      <c r="BQ407" s="4" t="b">
        <f t="shared" si="618"/>
        <v>1</v>
      </c>
      <c r="BR407" s="4" t="b">
        <f t="shared" si="619"/>
        <v>0</v>
      </c>
      <c r="BS407" s="4" t="b">
        <f t="shared" si="620"/>
        <v>1</v>
      </c>
      <c r="BT407" s="4" t="b">
        <f t="shared" si="621"/>
        <v>0</v>
      </c>
      <c r="BU407" s="4" t="b">
        <f t="shared" si="622"/>
        <v>0</v>
      </c>
      <c r="BV407" s="4" t="b">
        <f t="shared" si="623"/>
        <v>0</v>
      </c>
      <c r="BW407" s="4" t="b">
        <f t="shared" si="624"/>
        <v>0</v>
      </c>
      <c r="BX407" s="4" t="b">
        <f t="shared" si="625"/>
        <v>0</v>
      </c>
      <c r="BY407" s="4" t="b">
        <f t="shared" si="626"/>
        <v>0</v>
      </c>
      <c r="BZ407" s="4" t="b">
        <f t="shared" si="627"/>
        <v>0</v>
      </c>
      <c r="CA407" s="4" t="b">
        <f t="shared" si="628"/>
        <v>0</v>
      </c>
      <c r="CB407" s="4" t="b">
        <f t="shared" si="629"/>
        <v>0</v>
      </c>
      <c r="CC407" s="4" t="b">
        <f t="shared" si="630"/>
        <v>0</v>
      </c>
      <c r="CD407" s="4" t="b">
        <f t="shared" si="631"/>
        <v>0</v>
      </c>
      <c r="CE407" s="4" t="b">
        <f t="shared" si="632"/>
        <v>1</v>
      </c>
      <c r="CF407" s="4" t="b">
        <f t="shared" si="633"/>
        <v>0</v>
      </c>
      <c r="CG407" s="4" t="b">
        <f t="shared" si="634"/>
        <v>1</v>
      </c>
      <c r="CH407" s="4" t="b">
        <f t="shared" si="635"/>
        <v>0</v>
      </c>
      <c r="CI407" s="4" t="b">
        <f t="shared" si="636"/>
        <v>0</v>
      </c>
      <c r="CJ407" s="4" t="b">
        <f t="shared" si="637"/>
        <v>0</v>
      </c>
      <c r="CK407" s="4" t="b">
        <f t="shared" si="638"/>
        <v>0</v>
      </c>
      <c r="CL407" s="4" t="b">
        <f t="shared" si="639"/>
        <v>0</v>
      </c>
      <c r="CM407" s="4" t="b">
        <f t="shared" si="640"/>
        <v>0</v>
      </c>
      <c r="CN407" s="4" t="b">
        <f t="shared" si="641"/>
        <v>0</v>
      </c>
      <c r="CO407" s="4" t="b">
        <f t="shared" si="642"/>
        <v>0</v>
      </c>
      <c r="CP407" s="4" t="b">
        <f t="shared" si="643"/>
        <v>0</v>
      </c>
      <c r="CQ407" s="4" t="b">
        <f t="shared" si="644"/>
        <v>0</v>
      </c>
      <c r="CR407" s="4" t="b">
        <f t="shared" si="645"/>
        <v>0</v>
      </c>
      <c r="CS407" s="4" t="b">
        <f t="shared" si="646"/>
        <v>0</v>
      </c>
      <c r="CT407" s="4" t="b">
        <f t="shared" si="647"/>
        <v>0</v>
      </c>
      <c r="CU407" s="4" t="b">
        <f t="shared" si="648"/>
        <v>0</v>
      </c>
      <c r="CV407" s="4" t="b">
        <f t="shared" si="649"/>
        <v>0</v>
      </c>
      <c r="CW407" s="4" t="b">
        <f t="shared" si="650"/>
        <v>0</v>
      </c>
      <c r="CX407" s="4" t="b">
        <f t="shared" si="651"/>
        <v>0</v>
      </c>
      <c r="CY407" s="4" t="b">
        <f t="shared" si="652"/>
        <v>0</v>
      </c>
      <c r="CZ407" s="4" t="b">
        <f t="shared" si="653"/>
        <v>0</v>
      </c>
      <c r="DA407" s="4" t="b">
        <f t="shared" si="654"/>
        <v>0</v>
      </c>
      <c r="DB407" s="4" t="b">
        <f t="shared" si="655"/>
        <v>0</v>
      </c>
      <c r="DC407" s="4" t="b">
        <f t="shared" si="656"/>
        <v>0</v>
      </c>
      <c r="DD407" s="4" t="b">
        <f t="shared" si="657"/>
        <v>0</v>
      </c>
    </row>
    <row r="408" spans="1:108">
      <c r="A408" s="4" t="s">
        <v>1031</v>
      </c>
      <c r="C408" t="s">
        <v>1032</v>
      </c>
      <c r="D408" s="84" t="s">
        <v>1033</v>
      </c>
      <c r="E408" s="4" t="s">
        <v>1034</v>
      </c>
      <c r="F408" t="s">
        <v>976</v>
      </c>
      <c r="G408" t="s">
        <v>970</v>
      </c>
      <c r="H408" t="s">
        <v>7428</v>
      </c>
      <c r="I408" t="s">
        <v>7418</v>
      </c>
      <c r="J408" s="4" t="s">
        <v>113</v>
      </c>
      <c r="K408" s="4" t="s">
        <v>114</v>
      </c>
      <c r="L408" s="4" t="s">
        <v>6414</v>
      </c>
      <c r="M408" t="s">
        <v>6079</v>
      </c>
      <c r="N408" s="4" t="s">
        <v>1035</v>
      </c>
      <c r="O408" s="4" t="b">
        <f t="shared" si="564"/>
        <v>1</v>
      </c>
      <c r="P408" s="4" t="b">
        <f t="shared" si="565"/>
        <v>1</v>
      </c>
      <c r="Q408" s="4" t="b">
        <f t="shared" si="566"/>
        <v>1</v>
      </c>
      <c r="R408" s="4" t="b">
        <f t="shared" si="567"/>
        <v>1</v>
      </c>
      <c r="S408" s="4" t="b">
        <f t="shared" si="568"/>
        <v>1</v>
      </c>
      <c r="T408" s="4" t="b">
        <f t="shared" si="569"/>
        <v>1</v>
      </c>
      <c r="U408" s="4" t="b">
        <f t="shared" si="570"/>
        <v>1</v>
      </c>
      <c r="V408" s="4" t="b">
        <f t="shared" si="571"/>
        <v>1</v>
      </c>
      <c r="W408" s="4" t="b">
        <f t="shared" si="572"/>
        <v>1</v>
      </c>
      <c r="X408" s="4" t="b">
        <f t="shared" si="573"/>
        <v>0</v>
      </c>
      <c r="Y408" s="4" t="b">
        <f t="shared" si="574"/>
        <v>1</v>
      </c>
      <c r="Z408" s="4" t="b">
        <f t="shared" si="575"/>
        <v>1</v>
      </c>
      <c r="AA408" s="4" t="b">
        <f t="shared" si="576"/>
        <v>1</v>
      </c>
      <c r="AB408" s="4" t="b">
        <f t="shared" si="577"/>
        <v>1</v>
      </c>
      <c r="AC408" s="4" t="b">
        <f t="shared" si="578"/>
        <v>0</v>
      </c>
      <c r="AD408" s="4" t="b">
        <f t="shared" si="579"/>
        <v>1</v>
      </c>
      <c r="AE408" s="4" t="b">
        <f t="shared" si="580"/>
        <v>0</v>
      </c>
      <c r="AF408" s="4" t="b">
        <f t="shared" si="581"/>
        <v>0</v>
      </c>
      <c r="AG408" s="4" t="b">
        <f t="shared" si="582"/>
        <v>0</v>
      </c>
      <c r="AH408" s="4" t="b">
        <f t="shared" si="583"/>
        <v>1</v>
      </c>
      <c r="AI408" s="4" t="b">
        <f t="shared" si="584"/>
        <v>1</v>
      </c>
      <c r="AJ408" s="4" t="b">
        <f t="shared" si="585"/>
        <v>0</v>
      </c>
      <c r="AK408" s="4" t="b">
        <f t="shared" si="586"/>
        <v>0</v>
      </c>
      <c r="AL408" s="4" t="b">
        <f t="shared" si="587"/>
        <v>0</v>
      </c>
      <c r="AM408" s="4" t="b">
        <f t="shared" si="588"/>
        <v>0</v>
      </c>
      <c r="AN408" s="4" t="b">
        <f t="shared" si="589"/>
        <v>0</v>
      </c>
      <c r="AO408" s="4" t="b">
        <f t="shared" si="590"/>
        <v>0</v>
      </c>
      <c r="AP408" s="4" t="b">
        <f t="shared" si="591"/>
        <v>0</v>
      </c>
      <c r="AQ408" s="4" t="b">
        <f t="shared" si="592"/>
        <v>1</v>
      </c>
      <c r="AR408" s="4" t="b">
        <f t="shared" si="593"/>
        <v>0</v>
      </c>
      <c r="AS408" s="4" t="b">
        <f t="shared" si="594"/>
        <v>0</v>
      </c>
      <c r="AT408" s="4" t="b">
        <f t="shared" si="595"/>
        <v>0</v>
      </c>
      <c r="AU408" s="4" t="b">
        <f t="shared" si="596"/>
        <v>1</v>
      </c>
      <c r="AV408" s="4" t="b">
        <f t="shared" si="597"/>
        <v>1</v>
      </c>
      <c r="AW408" s="4" t="b">
        <f t="shared" si="598"/>
        <v>1</v>
      </c>
      <c r="AX408" s="4" t="b">
        <f t="shared" si="599"/>
        <v>0</v>
      </c>
      <c r="AY408" s="4" t="b">
        <f t="shared" si="600"/>
        <v>1</v>
      </c>
      <c r="AZ408" s="4" t="b">
        <f t="shared" si="601"/>
        <v>0</v>
      </c>
      <c r="BA408" s="4" t="b">
        <f t="shared" si="602"/>
        <v>1</v>
      </c>
      <c r="BB408" s="4" t="b">
        <f t="shared" si="603"/>
        <v>1</v>
      </c>
      <c r="BC408" s="4" t="b">
        <f t="shared" si="604"/>
        <v>1</v>
      </c>
      <c r="BD408" s="4" t="b">
        <f t="shared" si="605"/>
        <v>0</v>
      </c>
      <c r="BE408" s="4" t="b">
        <f t="shared" si="606"/>
        <v>0</v>
      </c>
      <c r="BF408" s="4" t="b">
        <f t="shared" si="607"/>
        <v>0</v>
      </c>
      <c r="BG408" s="4" t="b">
        <f t="shared" si="608"/>
        <v>0</v>
      </c>
      <c r="BH408" s="4" t="b">
        <f t="shared" si="609"/>
        <v>1</v>
      </c>
      <c r="BI408" s="4" t="b">
        <f t="shared" si="610"/>
        <v>0</v>
      </c>
      <c r="BJ408" s="4" t="b">
        <f t="shared" si="611"/>
        <v>0</v>
      </c>
      <c r="BK408" s="4" t="b">
        <f t="shared" si="612"/>
        <v>0</v>
      </c>
      <c r="BL408" s="4" t="b">
        <f t="shared" si="613"/>
        <v>0</v>
      </c>
      <c r="BM408" s="4" t="b">
        <f t="shared" si="614"/>
        <v>0</v>
      </c>
      <c r="BN408" s="4" t="b">
        <f t="shared" si="615"/>
        <v>1</v>
      </c>
      <c r="BO408" s="4" t="b">
        <f t="shared" si="616"/>
        <v>1</v>
      </c>
      <c r="BP408" s="4" t="b">
        <f t="shared" si="617"/>
        <v>1</v>
      </c>
      <c r="BQ408" s="4" t="b">
        <f t="shared" si="618"/>
        <v>1</v>
      </c>
      <c r="BR408" s="4" t="b">
        <f t="shared" si="619"/>
        <v>0</v>
      </c>
      <c r="BS408" s="4" t="b">
        <f t="shared" si="620"/>
        <v>1</v>
      </c>
      <c r="BT408" s="4" t="b">
        <f t="shared" si="621"/>
        <v>0</v>
      </c>
      <c r="BU408" s="4" t="b">
        <f t="shared" si="622"/>
        <v>1</v>
      </c>
      <c r="BV408" s="4" t="b">
        <f t="shared" si="623"/>
        <v>1</v>
      </c>
      <c r="BW408" s="4" t="b">
        <f t="shared" si="624"/>
        <v>0</v>
      </c>
      <c r="BX408" s="4" t="b">
        <f t="shared" si="625"/>
        <v>1</v>
      </c>
      <c r="BY408" s="4" t="b">
        <f t="shared" si="626"/>
        <v>1</v>
      </c>
      <c r="BZ408" s="4" t="b">
        <f t="shared" si="627"/>
        <v>0</v>
      </c>
      <c r="CA408" s="4" t="b">
        <f t="shared" si="628"/>
        <v>0</v>
      </c>
      <c r="CB408" s="4" t="b">
        <f t="shared" si="629"/>
        <v>0</v>
      </c>
      <c r="CC408" s="4" t="b">
        <f t="shared" si="630"/>
        <v>1</v>
      </c>
      <c r="CD408" s="4" t="b">
        <f t="shared" si="631"/>
        <v>0</v>
      </c>
      <c r="CE408" s="4" t="b">
        <f t="shared" si="632"/>
        <v>1</v>
      </c>
      <c r="CF408" s="4" t="b">
        <f t="shared" si="633"/>
        <v>0</v>
      </c>
      <c r="CG408" s="4" t="b">
        <f t="shared" si="634"/>
        <v>1</v>
      </c>
      <c r="CH408" s="4" t="b">
        <f t="shared" si="635"/>
        <v>1</v>
      </c>
      <c r="CI408" s="4" t="b">
        <f t="shared" si="636"/>
        <v>0</v>
      </c>
      <c r="CJ408" s="4" t="b">
        <f t="shared" si="637"/>
        <v>1</v>
      </c>
      <c r="CK408" s="4" t="b">
        <f t="shared" si="638"/>
        <v>0</v>
      </c>
      <c r="CL408" s="4" t="b">
        <f t="shared" si="639"/>
        <v>0</v>
      </c>
      <c r="CM408" s="4" t="b">
        <f t="shared" si="640"/>
        <v>0</v>
      </c>
      <c r="CN408" s="4" t="b">
        <f t="shared" si="641"/>
        <v>0</v>
      </c>
      <c r="CO408" s="4" t="b">
        <f t="shared" si="642"/>
        <v>0</v>
      </c>
      <c r="CP408" s="4" t="b">
        <f t="shared" si="643"/>
        <v>0</v>
      </c>
      <c r="CQ408" s="4" t="b">
        <f t="shared" si="644"/>
        <v>0</v>
      </c>
      <c r="CR408" s="4" t="b">
        <f t="shared" si="645"/>
        <v>0</v>
      </c>
      <c r="CS408" s="4" t="b">
        <f t="shared" si="646"/>
        <v>0</v>
      </c>
      <c r="CT408" s="4" t="b">
        <f t="shared" si="647"/>
        <v>0</v>
      </c>
      <c r="CU408" s="4" t="b">
        <f t="shared" si="648"/>
        <v>0</v>
      </c>
      <c r="CV408" s="4" t="b">
        <f t="shared" si="649"/>
        <v>1</v>
      </c>
      <c r="CW408" s="4" t="b">
        <f t="shared" si="650"/>
        <v>0</v>
      </c>
      <c r="CX408" s="4" t="b">
        <f t="shared" si="651"/>
        <v>1</v>
      </c>
      <c r="CY408" s="4" t="b">
        <f t="shared" si="652"/>
        <v>0</v>
      </c>
      <c r="CZ408" s="4" t="b">
        <f t="shared" si="653"/>
        <v>0</v>
      </c>
      <c r="DA408" s="4" t="b">
        <f t="shared" si="654"/>
        <v>0</v>
      </c>
      <c r="DB408" s="4" t="b">
        <f t="shared" si="655"/>
        <v>0</v>
      </c>
      <c r="DC408" s="4" t="b">
        <f t="shared" si="656"/>
        <v>0</v>
      </c>
      <c r="DD408" s="4" t="b">
        <f t="shared" si="657"/>
        <v>0</v>
      </c>
    </row>
    <row r="409" spans="1:108">
      <c r="A409" t="s">
        <v>1036</v>
      </c>
      <c r="C409" t="s">
        <v>1032</v>
      </c>
      <c r="D409" t="s">
        <v>1033</v>
      </c>
      <c r="E409" t="s">
        <v>1034</v>
      </c>
      <c r="F409" t="s">
        <v>976</v>
      </c>
      <c r="G409" t="s">
        <v>970</v>
      </c>
      <c r="H409" t="s">
        <v>7428</v>
      </c>
      <c r="I409" t="s">
        <v>7418</v>
      </c>
      <c r="J409" t="s">
        <v>183</v>
      </c>
      <c r="K409" t="s">
        <v>183</v>
      </c>
      <c r="L409" t="s">
        <v>6415</v>
      </c>
      <c r="M409" t="s">
        <v>6079</v>
      </c>
      <c r="N409" t="s">
        <v>1037</v>
      </c>
      <c r="O409" t="b">
        <f t="shared" si="564"/>
        <v>1</v>
      </c>
      <c r="P409" t="b">
        <f t="shared" si="565"/>
        <v>1</v>
      </c>
      <c r="Q409" t="b">
        <f t="shared" si="566"/>
        <v>1</v>
      </c>
      <c r="R409" t="b">
        <f t="shared" si="567"/>
        <v>1</v>
      </c>
      <c r="S409" t="b">
        <f t="shared" si="568"/>
        <v>1</v>
      </c>
      <c r="T409" t="b">
        <f t="shared" si="569"/>
        <v>1</v>
      </c>
      <c r="U409" t="b">
        <f t="shared" si="570"/>
        <v>1</v>
      </c>
      <c r="V409" t="b">
        <f t="shared" si="571"/>
        <v>1</v>
      </c>
      <c r="W409" t="b">
        <f t="shared" si="572"/>
        <v>0</v>
      </c>
      <c r="X409" t="b">
        <f t="shared" si="573"/>
        <v>1</v>
      </c>
      <c r="Y409" t="b">
        <f t="shared" si="574"/>
        <v>0</v>
      </c>
      <c r="Z409" t="b">
        <f t="shared" si="575"/>
        <v>0</v>
      </c>
      <c r="AA409" t="b">
        <f t="shared" si="576"/>
        <v>1</v>
      </c>
      <c r="AB409" t="b">
        <f t="shared" si="577"/>
        <v>0</v>
      </c>
      <c r="AC409" t="b">
        <f t="shared" si="578"/>
        <v>0</v>
      </c>
      <c r="AD409" t="b">
        <f t="shared" si="579"/>
        <v>1</v>
      </c>
      <c r="AE409" t="b">
        <f t="shared" si="580"/>
        <v>0</v>
      </c>
      <c r="AF409" t="b">
        <f t="shared" si="581"/>
        <v>0</v>
      </c>
      <c r="AG409" t="b">
        <f t="shared" si="582"/>
        <v>0</v>
      </c>
      <c r="AH409" t="b">
        <f t="shared" si="583"/>
        <v>1</v>
      </c>
      <c r="AI409" t="b">
        <f t="shared" si="584"/>
        <v>1</v>
      </c>
      <c r="AJ409" t="b">
        <f t="shared" si="585"/>
        <v>0</v>
      </c>
      <c r="AK409" t="b">
        <f t="shared" si="586"/>
        <v>0</v>
      </c>
      <c r="AL409" t="b">
        <f t="shared" si="587"/>
        <v>0</v>
      </c>
      <c r="AM409" t="b">
        <f t="shared" si="588"/>
        <v>0</v>
      </c>
      <c r="AN409" t="b">
        <f t="shared" si="589"/>
        <v>0</v>
      </c>
      <c r="AO409" t="b">
        <f t="shared" si="590"/>
        <v>0</v>
      </c>
      <c r="AP409" t="b">
        <f t="shared" si="591"/>
        <v>0</v>
      </c>
      <c r="AQ409" t="b">
        <f t="shared" si="592"/>
        <v>0</v>
      </c>
      <c r="AR409" t="b">
        <f t="shared" si="593"/>
        <v>0</v>
      </c>
      <c r="AS409" t="b">
        <f t="shared" si="594"/>
        <v>0</v>
      </c>
      <c r="AT409" t="b">
        <f t="shared" si="595"/>
        <v>0</v>
      </c>
      <c r="AU409" t="b">
        <f t="shared" si="596"/>
        <v>0</v>
      </c>
      <c r="AV409" t="b">
        <f t="shared" si="597"/>
        <v>1</v>
      </c>
      <c r="AW409" t="b">
        <f t="shared" si="598"/>
        <v>1</v>
      </c>
      <c r="AX409" t="b">
        <f t="shared" si="599"/>
        <v>0</v>
      </c>
      <c r="AY409" t="b">
        <f t="shared" si="600"/>
        <v>0</v>
      </c>
      <c r="AZ409" t="b">
        <f t="shared" si="601"/>
        <v>0</v>
      </c>
      <c r="BA409" t="b">
        <f t="shared" si="602"/>
        <v>0</v>
      </c>
      <c r="BB409" t="b">
        <f t="shared" si="603"/>
        <v>0</v>
      </c>
      <c r="BC409" t="b">
        <f t="shared" si="604"/>
        <v>1</v>
      </c>
      <c r="BD409" t="b">
        <f t="shared" si="605"/>
        <v>0</v>
      </c>
      <c r="BE409" t="b">
        <f t="shared" si="606"/>
        <v>1</v>
      </c>
      <c r="BF409" t="b">
        <f t="shared" si="607"/>
        <v>1</v>
      </c>
      <c r="BG409" t="b">
        <f t="shared" si="608"/>
        <v>0</v>
      </c>
      <c r="BH409" t="b">
        <f t="shared" si="609"/>
        <v>0</v>
      </c>
      <c r="BI409" t="b">
        <f t="shared" si="610"/>
        <v>0</v>
      </c>
      <c r="BJ409" t="b">
        <f t="shared" si="611"/>
        <v>0</v>
      </c>
      <c r="BK409" t="b">
        <f t="shared" si="612"/>
        <v>0</v>
      </c>
      <c r="BL409" t="b">
        <f t="shared" si="613"/>
        <v>0</v>
      </c>
      <c r="BM409" t="b">
        <f t="shared" si="614"/>
        <v>0</v>
      </c>
      <c r="BN409" t="b">
        <f t="shared" si="615"/>
        <v>0</v>
      </c>
      <c r="BO409" t="b">
        <f t="shared" si="616"/>
        <v>0</v>
      </c>
      <c r="BP409" t="b">
        <f t="shared" si="617"/>
        <v>1</v>
      </c>
      <c r="BQ409" t="b">
        <f t="shared" si="618"/>
        <v>0</v>
      </c>
      <c r="BR409" t="b">
        <f t="shared" si="619"/>
        <v>0</v>
      </c>
      <c r="BS409" t="b">
        <f t="shared" si="620"/>
        <v>0</v>
      </c>
      <c r="BT409" t="b">
        <f t="shared" si="621"/>
        <v>0</v>
      </c>
      <c r="BU409" t="b">
        <f t="shared" si="622"/>
        <v>0</v>
      </c>
      <c r="BV409" t="b">
        <f t="shared" si="623"/>
        <v>0</v>
      </c>
      <c r="BW409" t="b">
        <f t="shared" si="624"/>
        <v>0</v>
      </c>
      <c r="BX409" t="b">
        <f t="shared" si="625"/>
        <v>0</v>
      </c>
      <c r="BY409" t="b">
        <f t="shared" si="626"/>
        <v>0</v>
      </c>
      <c r="BZ409" t="b">
        <f t="shared" si="627"/>
        <v>0</v>
      </c>
      <c r="CA409" t="b">
        <f t="shared" si="628"/>
        <v>1</v>
      </c>
      <c r="CB409" t="b">
        <f t="shared" si="629"/>
        <v>1</v>
      </c>
      <c r="CC409" t="b">
        <f t="shared" si="630"/>
        <v>0</v>
      </c>
      <c r="CD409" t="b">
        <f t="shared" si="631"/>
        <v>0</v>
      </c>
      <c r="CE409" t="b">
        <f t="shared" si="632"/>
        <v>0</v>
      </c>
      <c r="CF409" t="b">
        <f t="shared" si="633"/>
        <v>0</v>
      </c>
      <c r="CG409" t="b">
        <f t="shared" si="634"/>
        <v>1</v>
      </c>
      <c r="CH409" t="b">
        <f t="shared" si="635"/>
        <v>0</v>
      </c>
      <c r="CI409" t="b">
        <f t="shared" si="636"/>
        <v>0</v>
      </c>
      <c r="CJ409" t="b">
        <f t="shared" si="637"/>
        <v>0</v>
      </c>
      <c r="CK409" t="b">
        <f t="shared" si="638"/>
        <v>0</v>
      </c>
      <c r="CL409" t="b">
        <f t="shared" si="639"/>
        <v>0</v>
      </c>
      <c r="CM409" t="b">
        <f t="shared" si="640"/>
        <v>0</v>
      </c>
      <c r="CN409" t="b">
        <f t="shared" si="641"/>
        <v>0</v>
      </c>
      <c r="CO409" t="b">
        <f t="shared" si="642"/>
        <v>1</v>
      </c>
      <c r="CP409" t="b">
        <f t="shared" si="643"/>
        <v>0</v>
      </c>
      <c r="CQ409" t="b">
        <f t="shared" si="644"/>
        <v>0</v>
      </c>
      <c r="CR409" t="b">
        <f t="shared" si="645"/>
        <v>0</v>
      </c>
      <c r="CS409" t="b">
        <f t="shared" si="646"/>
        <v>0</v>
      </c>
      <c r="CT409" t="b">
        <f t="shared" si="647"/>
        <v>0</v>
      </c>
      <c r="CU409" t="b">
        <f t="shared" si="648"/>
        <v>0</v>
      </c>
      <c r="CV409" t="b">
        <f t="shared" si="649"/>
        <v>0</v>
      </c>
      <c r="CW409" t="b">
        <f t="shared" si="650"/>
        <v>0</v>
      </c>
      <c r="CX409" t="b">
        <f t="shared" si="651"/>
        <v>0</v>
      </c>
      <c r="CY409" t="b">
        <f t="shared" si="652"/>
        <v>0</v>
      </c>
      <c r="CZ409" t="b">
        <f t="shared" si="653"/>
        <v>0</v>
      </c>
      <c r="DA409" t="b">
        <f t="shared" si="654"/>
        <v>0</v>
      </c>
      <c r="DB409" t="b">
        <f t="shared" si="655"/>
        <v>0</v>
      </c>
      <c r="DC409" t="b">
        <f t="shared" si="656"/>
        <v>0</v>
      </c>
      <c r="DD409" t="b">
        <f t="shared" si="657"/>
        <v>0</v>
      </c>
    </row>
    <row r="410" spans="1:108">
      <c r="A410" s="4" t="s">
        <v>1235</v>
      </c>
      <c r="C410" t="s">
        <v>1236</v>
      </c>
      <c r="D410" t="s">
        <v>1033</v>
      </c>
      <c r="E410" t="s">
        <v>1034</v>
      </c>
      <c r="F410" t="s">
        <v>976</v>
      </c>
      <c r="G410" t="s">
        <v>970</v>
      </c>
      <c r="H410" t="s">
        <v>7428</v>
      </c>
      <c r="I410" t="s">
        <v>7418</v>
      </c>
      <c r="J410" s="4" t="s">
        <v>241</v>
      </c>
      <c r="K410" t="s">
        <v>136</v>
      </c>
      <c r="L410" t="s">
        <v>6487</v>
      </c>
      <c r="M410" t="s">
        <v>6079</v>
      </c>
      <c r="N410" t="s">
        <v>1237</v>
      </c>
      <c r="O410" t="b">
        <f t="shared" si="564"/>
        <v>0</v>
      </c>
      <c r="P410" t="b">
        <f t="shared" si="565"/>
        <v>0</v>
      </c>
      <c r="Q410" t="b">
        <f t="shared" si="566"/>
        <v>0</v>
      </c>
      <c r="R410" t="b">
        <f t="shared" si="567"/>
        <v>0</v>
      </c>
      <c r="S410" t="b">
        <f t="shared" si="568"/>
        <v>0</v>
      </c>
      <c r="T410" t="b">
        <f t="shared" si="569"/>
        <v>0</v>
      </c>
      <c r="U410" t="b">
        <f t="shared" si="570"/>
        <v>0</v>
      </c>
      <c r="V410" t="b">
        <f t="shared" si="571"/>
        <v>0</v>
      </c>
      <c r="W410" t="b">
        <f t="shared" si="572"/>
        <v>0</v>
      </c>
      <c r="X410" t="b">
        <f t="shared" si="573"/>
        <v>0</v>
      </c>
      <c r="Y410" t="b">
        <f t="shared" si="574"/>
        <v>0</v>
      </c>
      <c r="Z410" t="b">
        <f t="shared" si="575"/>
        <v>0</v>
      </c>
      <c r="AA410" t="b">
        <f t="shared" si="576"/>
        <v>0</v>
      </c>
      <c r="AB410" t="b">
        <f t="shared" si="577"/>
        <v>0</v>
      </c>
      <c r="AC410" t="b">
        <f t="shared" si="578"/>
        <v>0</v>
      </c>
      <c r="AD410" t="b">
        <f t="shared" si="579"/>
        <v>0</v>
      </c>
      <c r="AE410" t="b">
        <f t="shared" si="580"/>
        <v>0</v>
      </c>
      <c r="AF410" t="b">
        <f t="shared" si="581"/>
        <v>0</v>
      </c>
      <c r="AG410" t="b">
        <f t="shared" si="582"/>
        <v>0</v>
      </c>
      <c r="AH410" t="b">
        <f t="shared" si="583"/>
        <v>0</v>
      </c>
      <c r="AI410" t="b">
        <f t="shared" si="584"/>
        <v>0</v>
      </c>
      <c r="AJ410" t="b">
        <f t="shared" si="585"/>
        <v>0</v>
      </c>
      <c r="AK410" t="b">
        <f t="shared" si="586"/>
        <v>0</v>
      </c>
      <c r="AL410" t="b">
        <f t="shared" si="587"/>
        <v>0</v>
      </c>
      <c r="AM410" t="b">
        <f t="shared" si="588"/>
        <v>0</v>
      </c>
      <c r="AN410" t="b">
        <f t="shared" si="589"/>
        <v>0</v>
      </c>
      <c r="AO410" t="b">
        <f t="shared" si="590"/>
        <v>0</v>
      </c>
      <c r="AP410" t="b">
        <f t="shared" si="591"/>
        <v>0</v>
      </c>
      <c r="AQ410" t="b">
        <f t="shared" si="592"/>
        <v>0</v>
      </c>
      <c r="AR410" t="b">
        <f t="shared" si="593"/>
        <v>0</v>
      </c>
      <c r="AS410" t="b">
        <f t="shared" si="594"/>
        <v>0</v>
      </c>
      <c r="AT410" t="b">
        <f t="shared" si="595"/>
        <v>0</v>
      </c>
      <c r="AU410" t="b">
        <f t="shared" si="596"/>
        <v>0</v>
      </c>
      <c r="AV410" t="b">
        <f t="shared" si="597"/>
        <v>0</v>
      </c>
      <c r="AW410" t="b">
        <f t="shared" si="598"/>
        <v>0</v>
      </c>
      <c r="AX410" t="b">
        <f t="shared" si="599"/>
        <v>0</v>
      </c>
      <c r="AY410" t="b">
        <f t="shared" si="600"/>
        <v>0</v>
      </c>
      <c r="AZ410" t="b">
        <f t="shared" si="601"/>
        <v>0</v>
      </c>
      <c r="BA410" t="b">
        <f t="shared" si="602"/>
        <v>0</v>
      </c>
      <c r="BB410" t="b">
        <f t="shared" si="603"/>
        <v>0</v>
      </c>
      <c r="BC410" t="b">
        <f t="shared" si="604"/>
        <v>0</v>
      </c>
      <c r="BD410" t="b">
        <f t="shared" si="605"/>
        <v>0</v>
      </c>
      <c r="BE410" t="b">
        <f t="shared" si="606"/>
        <v>0</v>
      </c>
      <c r="BF410" t="b">
        <f t="shared" si="607"/>
        <v>0</v>
      </c>
      <c r="BG410" t="b">
        <f t="shared" si="608"/>
        <v>0</v>
      </c>
      <c r="BH410" t="b">
        <f t="shared" si="609"/>
        <v>0</v>
      </c>
      <c r="BI410" t="b">
        <f t="shared" si="610"/>
        <v>0</v>
      </c>
      <c r="BJ410" t="b">
        <f t="shared" si="611"/>
        <v>0</v>
      </c>
      <c r="BK410" t="b">
        <f t="shared" si="612"/>
        <v>0</v>
      </c>
      <c r="BL410" t="b">
        <f t="shared" si="613"/>
        <v>0</v>
      </c>
      <c r="BM410" t="b">
        <f t="shared" si="614"/>
        <v>0</v>
      </c>
      <c r="BN410" t="b">
        <f t="shared" si="615"/>
        <v>0</v>
      </c>
      <c r="BO410" t="b">
        <f t="shared" si="616"/>
        <v>0</v>
      </c>
      <c r="BP410" t="b">
        <f t="shared" si="617"/>
        <v>0</v>
      </c>
      <c r="BQ410" t="b">
        <f t="shared" si="618"/>
        <v>0</v>
      </c>
      <c r="BR410" t="b">
        <f t="shared" si="619"/>
        <v>0</v>
      </c>
      <c r="BS410" t="b">
        <f t="shared" si="620"/>
        <v>0</v>
      </c>
      <c r="BT410" t="b">
        <f t="shared" si="621"/>
        <v>0</v>
      </c>
      <c r="BU410" t="b">
        <f t="shared" si="622"/>
        <v>0</v>
      </c>
      <c r="BV410" t="b">
        <f t="shared" si="623"/>
        <v>0</v>
      </c>
      <c r="BW410" t="b">
        <f t="shared" si="624"/>
        <v>0</v>
      </c>
      <c r="BX410" t="b">
        <f t="shared" si="625"/>
        <v>0</v>
      </c>
      <c r="BY410" t="b">
        <f t="shared" si="626"/>
        <v>0</v>
      </c>
      <c r="BZ410" t="b">
        <f t="shared" si="627"/>
        <v>0</v>
      </c>
      <c r="CA410" t="b">
        <f t="shared" si="628"/>
        <v>0</v>
      </c>
      <c r="CB410" t="b">
        <f t="shared" si="629"/>
        <v>0</v>
      </c>
      <c r="CC410" t="b">
        <f t="shared" si="630"/>
        <v>0</v>
      </c>
      <c r="CD410" t="b">
        <f t="shared" si="631"/>
        <v>0</v>
      </c>
      <c r="CE410" t="b">
        <f t="shared" si="632"/>
        <v>0</v>
      </c>
      <c r="CF410" t="b">
        <f t="shared" si="633"/>
        <v>0</v>
      </c>
      <c r="CG410" t="b">
        <f t="shared" si="634"/>
        <v>0</v>
      </c>
      <c r="CH410" t="b">
        <f t="shared" si="635"/>
        <v>0</v>
      </c>
      <c r="CI410" t="b">
        <f t="shared" si="636"/>
        <v>0</v>
      </c>
      <c r="CJ410" t="b">
        <f t="shared" si="637"/>
        <v>0</v>
      </c>
      <c r="CK410" t="b">
        <f t="shared" si="638"/>
        <v>0</v>
      </c>
      <c r="CL410" t="b">
        <f t="shared" si="639"/>
        <v>0</v>
      </c>
      <c r="CM410" t="b">
        <f t="shared" si="640"/>
        <v>0</v>
      </c>
      <c r="CN410" t="b">
        <f t="shared" si="641"/>
        <v>0</v>
      </c>
      <c r="CO410" t="b">
        <f t="shared" si="642"/>
        <v>0</v>
      </c>
      <c r="CP410" t="b">
        <f t="shared" si="643"/>
        <v>0</v>
      </c>
      <c r="CQ410" t="b">
        <f t="shared" si="644"/>
        <v>0</v>
      </c>
      <c r="CR410" t="b">
        <f t="shared" si="645"/>
        <v>0</v>
      </c>
      <c r="CS410" t="b">
        <f t="shared" si="646"/>
        <v>0</v>
      </c>
      <c r="CT410" t="b">
        <f t="shared" si="647"/>
        <v>0</v>
      </c>
      <c r="CU410" t="b">
        <f t="shared" si="648"/>
        <v>0</v>
      </c>
      <c r="CV410" t="b">
        <f t="shared" si="649"/>
        <v>0</v>
      </c>
      <c r="CW410" t="b">
        <f t="shared" si="650"/>
        <v>0</v>
      </c>
      <c r="CX410" t="b">
        <f t="shared" si="651"/>
        <v>0</v>
      </c>
      <c r="CY410" t="b">
        <f t="shared" si="652"/>
        <v>0</v>
      </c>
      <c r="CZ410" t="b">
        <f t="shared" si="653"/>
        <v>0</v>
      </c>
      <c r="DA410" t="b">
        <f t="shared" si="654"/>
        <v>0</v>
      </c>
      <c r="DB410" t="b">
        <f t="shared" si="655"/>
        <v>0</v>
      </c>
      <c r="DC410" t="b">
        <f t="shared" si="656"/>
        <v>0</v>
      </c>
      <c r="DD410" t="b">
        <f t="shared" si="657"/>
        <v>0</v>
      </c>
    </row>
    <row r="411" spans="1:108">
      <c r="A411" t="s">
        <v>1401</v>
      </c>
      <c r="C411" t="s">
        <v>1402</v>
      </c>
      <c r="D411" t="s">
        <v>1033</v>
      </c>
      <c r="E411" t="s">
        <v>1034</v>
      </c>
      <c r="F411" t="s">
        <v>976</v>
      </c>
      <c r="G411" t="s">
        <v>970</v>
      </c>
      <c r="H411" t="s">
        <v>7428</v>
      </c>
      <c r="I411" t="s">
        <v>7418</v>
      </c>
      <c r="J411" t="s">
        <v>355</v>
      </c>
      <c r="K411" t="s">
        <v>136</v>
      </c>
      <c r="L411" t="s">
        <v>6545</v>
      </c>
      <c r="M411" t="s">
        <v>6079</v>
      </c>
      <c r="N411" t="s">
        <v>43</v>
      </c>
      <c r="O411" t="b">
        <f t="shared" si="564"/>
        <v>0</v>
      </c>
      <c r="P411" t="b">
        <f t="shared" si="565"/>
        <v>1</v>
      </c>
      <c r="Q411" t="b">
        <f t="shared" si="566"/>
        <v>0</v>
      </c>
      <c r="R411" t="b">
        <f t="shared" si="567"/>
        <v>0</v>
      </c>
      <c r="S411" t="b">
        <f t="shared" si="568"/>
        <v>0</v>
      </c>
      <c r="T411" t="b">
        <f t="shared" si="569"/>
        <v>0</v>
      </c>
      <c r="U411" t="b">
        <f t="shared" si="570"/>
        <v>0</v>
      </c>
      <c r="V411" t="b">
        <f t="shared" si="571"/>
        <v>1</v>
      </c>
      <c r="W411" t="b">
        <f t="shared" si="572"/>
        <v>0</v>
      </c>
      <c r="X411" t="b">
        <f t="shared" si="573"/>
        <v>0</v>
      </c>
      <c r="Y411" t="b">
        <f t="shared" si="574"/>
        <v>0</v>
      </c>
      <c r="Z411" t="b">
        <f t="shared" si="575"/>
        <v>0</v>
      </c>
      <c r="AA411" t="b">
        <f t="shared" si="576"/>
        <v>0</v>
      </c>
      <c r="AB411" t="b">
        <f t="shared" si="577"/>
        <v>0</v>
      </c>
      <c r="AC411" t="b">
        <f t="shared" si="578"/>
        <v>0</v>
      </c>
      <c r="AD411" t="b">
        <f t="shared" si="579"/>
        <v>0</v>
      </c>
      <c r="AE411" t="b">
        <f t="shared" si="580"/>
        <v>0</v>
      </c>
      <c r="AF411" t="b">
        <f t="shared" si="581"/>
        <v>0</v>
      </c>
      <c r="AG411" t="b">
        <f t="shared" si="582"/>
        <v>0</v>
      </c>
      <c r="AH411" t="b">
        <f t="shared" si="583"/>
        <v>0</v>
      </c>
      <c r="AI411" t="b">
        <f t="shared" si="584"/>
        <v>0</v>
      </c>
      <c r="AJ411" t="b">
        <f t="shared" si="585"/>
        <v>0</v>
      </c>
      <c r="AK411" t="b">
        <f t="shared" si="586"/>
        <v>0</v>
      </c>
      <c r="AL411" t="b">
        <f t="shared" si="587"/>
        <v>0</v>
      </c>
      <c r="AM411" t="b">
        <f t="shared" si="588"/>
        <v>0</v>
      </c>
      <c r="AN411" t="b">
        <f t="shared" si="589"/>
        <v>0</v>
      </c>
      <c r="AO411" t="b">
        <f t="shared" si="590"/>
        <v>0</v>
      </c>
      <c r="AP411" t="b">
        <f t="shared" si="591"/>
        <v>0</v>
      </c>
      <c r="AQ411" t="b">
        <f t="shared" si="592"/>
        <v>0</v>
      </c>
      <c r="AR411" t="b">
        <f t="shared" si="593"/>
        <v>0</v>
      </c>
      <c r="AS411" t="b">
        <f t="shared" si="594"/>
        <v>0</v>
      </c>
      <c r="AT411" t="b">
        <f t="shared" si="595"/>
        <v>0</v>
      </c>
      <c r="AU411" t="b">
        <f t="shared" si="596"/>
        <v>0</v>
      </c>
      <c r="AV411" t="b">
        <f t="shared" si="597"/>
        <v>1</v>
      </c>
      <c r="AW411" t="b">
        <f t="shared" si="598"/>
        <v>0</v>
      </c>
      <c r="AX411" t="b">
        <f t="shared" si="599"/>
        <v>0</v>
      </c>
      <c r="AY411" t="b">
        <f t="shared" si="600"/>
        <v>0</v>
      </c>
      <c r="AZ411" t="b">
        <f t="shared" si="601"/>
        <v>0</v>
      </c>
      <c r="BA411" t="b">
        <f t="shared" si="602"/>
        <v>0</v>
      </c>
      <c r="BB411" t="b">
        <f t="shared" si="603"/>
        <v>0</v>
      </c>
      <c r="BC411" t="b">
        <f t="shared" si="604"/>
        <v>0</v>
      </c>
      <c r="BD411" t="b">
        <f t="shared" si="605"/>
        <v>0</v>
      </c>
      <c r="BE411" t="b">
        <f t="shared" si="606"/>
        <v>0</v>
      </c>
      <c r="BF411" t="b">
        <f t="shared" si="607"/>
        <v>0</v>
      </c>
      <c r="BG411" t="b">
        <f t="shared" si="608"/>
        <v>0</v>
      </c>
      <c r="BH411" t="b">
        <f t="shared" si="609"/>
        <v>0</v>
      </c>
      <c r="BI411" t="b">
        <f t="shared" si="610"/>
        <v>0</v>
      </c>
      <c r="BJ411" t="b">
        <f t="shared" si="611"/>
        <v>0</v>
      </c>
      <c r="BK411" t="b">
        <f t="shared" si="612"/>
        <v>0</v>
      </c>
      <c r="BL411" t="b">
        <f t="shared" si="613"/>
        <v>0</v>
      </c>
      <c r="BM411" t="b">
        <f t="shared" si="614"/>
        <v>0</v>
      </c>
      <c r="BN411" t="b">
        <f t="shared" si="615"/>
        <v>0</v>
      </c>
      <c r="BO411" t="b">
        <f t="shared" si="616"/>
        <v>0</v>
      </c>
      <c r="BP411" t="b">
        <f t="shared" si="617"/>
        <v>0</v>
      </c>
      <c r="BQ411" t="b">
        <f t="shared" si="618"/>
        <v>0</v>
      </c>
      <c r="BR411" t="b">
        <f t="shared" si="619"/>
        <v>0</v>
      </c>
      <c r="BS411" t="b">
        <f t="shared" si="620"/>
        <v>0</v>
      </c>
      <c r="BT411" t="b">
        <f t="shared" si="621"/>
        <v>0</v>
      </c>
      <c r="BU411" t="b">
        <f t="shared" si="622"/>
        <v>0</v>
      </c>
      <c r="BV411" t="b">
        <f t="shared" si="623"/>
        <v>0</v>
      </c>
      <c r="BW411" t="b">
        <f t="shared" si="624"/>
        <v>0</v>
      </c>
      <c r="BX411" t="b">
        <f t="shared" si="625"/>
        <v>0</v>
      </c>
      <c r="BY411" t="b">
        <f t="shared" si="626"/>
        <v>0</v>
      </c>
      <c r="BZ411" t="b">
        <f t="shared" si="627"/>
        <v>0</v>
      </c>
      <c r="CA411" t="b">
        <f t="shared" si="628"/>
        <v>0</v>
      </c>
      <c r="CB411" t="b">
        <f t="shared" si="629"/>
        <v>0</v>
      </c>
      <c r="CC411" t="b">
        <f t="shared" si="630"/>
        <v>0</v>
      </c>
      <c r="CD411" t="b">
        <f t="shared" si="631"/>
        <v>0</v>
      </c>
      <c r="CE411" t="b">
        <f t="shared" si="632"/>
        <v>0</v>
      </c>
      <c r="CF411" t="b">
        <f t="shared" si="633"/>
        <v>0</v>
      </c>
      <c r="CG411" t="b">
        <f t="shared" si="634"/>
        <v>0</v>
      </c>
      <c r="CH411" t="b">
        <f t="shared" si="635"/>
        <v>0</v>
      </c>
      <c r="CI411" t="b">
        <f t="shared" si="636"/>
        <v>0</v>
      </c>
      <c r="CJ411" t="b">
        <f t="shared" si="637"/>
        <v>0</v>
      </c>
      <c r="CK411" t="b">
        <f t="shared" si="638"/>
        <v>0</v>
      </c>
      <c r="CL411" t="b">
        <f t="shared" si="639"/>
        <v>0</v>
      </c>
      <c r="CM411" t="b">
        <f t="shared" si="640"/>
        <v>0</v>
      </c>
      <c r="CN411" t="b">
        <f t="shared" si="641"/>
        <v>0</v>
      </c>
      <c r="CO411" t="b">
        <f t="shared" si="642"/>
        <v>0</v>
      </c>
      <c r="CP411" t="b">
        <f t="shared" si="643"/>
        <v>0</v>
      </c>
      <c r="CQ411" t="b">
        <f t="shared" si="644"/>
        <v>0</v>
      </c>
      <c r="CR411" t="b">
        <f t="shared" si="645"/>
        <v>0</v>
      </c>
      <c r="CS411" t="b">
        <f t="shared" si="646"/>
        <v>0</v>
      </c>
      <c r="CT411" t="b">
        <f t="shared" si="647"/>
        <v>0</v>
      </c>
      <c r="CU411" t="b">
        <f t="shared" si="648"/>
        <v>0</v>
      </c>
      <c r="CV411" t="b">
        <f t="shared" si="649"/>
        <v>0</v>
      </c>
      <c r="CW411" t="b">
        <f t="shared" si="650"/>
        <v>0</v>
      </c>
      <c r="CX411" t="b">
        <f t="shared" si="651"/>
        <v>0</v>
      </c>
      <c r="CY411" t="b">
        <f t="shared" si="652"/>
        <v>0</v>
      </c>
      <c r="CZ411" t="b">
        <f t="shared" si="653"/>
        <v>0</v>
      </c>
      <c r="DA411" t="b">
        <f t="shared" si="654"/>
        <v>0</v>
      </c>
      <c r="DB411" t="b">
        <f t="shared" si="655"/>
        <v>0</v>
      </c>
      <c r="DC411" t="b">
        <f t="shared" si="656"/>
        <v>0</v>
      </c>
      <c r="DD411" t="b">
        <f t="shared" si="657"/>
        <v>0</v>
      </c>
    </row>
    <row r="412" spans="1:108">
      <c r="A412" s="4" t="s">
        <v>1476</v>
      </c>
      <c r="C412" t="s">
        <v>1477</v>
      </c>
      <c r="D412" s="4" t="s">
        <v>1033</v>
      </c>
      <c r="E412" s="4" t="s">
        <v>1034</v>
      </c>
      <c r="F412" t="s">
        <v>976</v>
      </c>
      <c r="G412" t="s">
        <v>970</v>
      </c>
      <c r="H412" t="s">
        <v>7428</v>
      </c>
      <c r="I412" t="s">
        <v>7418</v>
      </c>
      <c r="J412" s="4" t="s">
        <v>124</v>
      </c>
      <c r="K412" s="4" t="s">
        <v>16</v>
      </c>
      <c r="L412" s="4" t="s">
        <v>6573</v>
      </c>
      <c r="M412" s="4" t="s">
        <v>920</v>
      </c>
      <c r="N412" s="4" t="s">
        <v>1478</v>
      </c>
      <c r="O412" s="4" t="b">
        <f t="shared" si="564"/>
        <v>1</v>
      </c>
      <c r="P412" s="4" t="b">
        <f t="shared" si="565"/>
        <v>1</v>
      </c>
      <c r="Q412" s="4" t="b">
        <f t="shared" si="566"/>
        <v>1</v>
      </c>
      <c r="R412" s="4" t="b">
        <f t="shared" si="567"/>
        <v>1</v>
      </c>
      <c r="S412" s="4" t="b">
        <f t="shared" si="568"/>
        <v>1</v>
      </c>
      <c r="T412" s="4" t="b">
        <f t="shared" si="569"/>
        <v>1</v>
      </c>
      <c r="U412" s="4" t="b">
        <f t="shared" si="570"/>
        <v>1</v>
      </c>
      <c r="V412" s="4" t="b">
        <f t="shared" si="571"/>
        <v>1</v>
      </c>
      <c r="W412" s="4" t="b">
        <f t="shared" si="572"/>
        <v>0</v>
      </c>
      <c r="X412" s="4" t="b">
        <f t="shared" si="573"/>
        <v>0</v>
      </c>
      <c r="Y412" s="4" t="b">
        <f t="shared" si="574"/>
        <v>0</v>
      </c>
      <c r="Z412" s="4" t="b">
        <f t="shared" si="575"/>
        <v>0</v>
      </c>
      <c r="AA412" s="4" t="b">
        <f t="shared" si="576"/>
        <v>1</v>
      </c>
      <c r="AB412" s="4" t="b">
        <f t="shared" si="577"/>
        <v>1</v>
      </c>
      <c r="AC412" s="4" t="b">
        <f t="shared" si="578"/>
        <v>0</v>
      </c>
      <c r="AD412" s="4" t="b">
        <f t="shared" si="579"/>
        <v>0</v>
      </c>
      <c r="AE412" s="4" t="b">
        <f t="shared" si="580"/>
        <v>0</v>
      </c>
      <c r="AF412" s="4" t="b">
        <f t="shared" si="581"/>
        <v>0</v>
      </c>
      <c r="AG412" s="4" t="b">
        <f t="shared" si="582"/>
        <v>0</v>
      </c>
      <c r="AH412" s="4" t="b">
        <f t="shared" si="583"/>
        <v>0</v>
      </c>
      <c r="AI412" s="4" t="b">
        <f t="shared" si="584"/>
        <v>1</v>
      </c>
      <c r="AJ412" s="4" t="b">
        <f t="shared" si="585"/>
        <v>0</v>
      </c>
      <c r="AK412" s="4" t="b">
        <f t="shared" si="586"/>
        <v>0</v>
      </c>
      <c r="AL412" s="4" t="b">
        <f t="shared" si="587"/>
        <v>0</v>
      </c>
      <c r="AM412" s="4" t="b">
        <f t="shared" si="588"/>
        <v>0</v>
      </c>
      <c r="AN412" s="4" t="b">
        <f t="shared" si="589"/>
        <v>0</v>
      </c>
      <c r="AO412" s="4" t="b">
        <f t="shared" si="590"/>
        <v>0</v>
      </c>
      <c r="AP412" s="4" t="b">
        <f t="shared" si="591"/>
        <v>0</v>
      </c>
      <c r="AQ412" s="4" t="b">
        <f t="shared" si="592"/>
        <v>0</v>
      </c>
      <c r="AR412" s="4" t="b">
        <f t="shared" si="593"/>
        <v>0</v>
      </c>
      <c r="AS412" s="4" t="b">
        <f t="shared" si="594"/>
        <v>0</v>
      </c>
      <c r="AT412" s="4" t="b">
        <f t="shared" si="595"/>
        <v>0</v>
      </c>
      <c r="AU412" s="4" t="b">
        <f t="shared" si="596"/>
        <v>0</v>
      </c>
      <c r="AV412" s="4" t="b">
        <f t="shared" si="597"/>
        <v>1</v>
      </c>
      <c r="AW412" s="4" t="b">
        <f t="shared" si="598"/>
        <v>0</v>
      </c>
      <c r="AX412" s="4" t="b">
        <f t="shared" si="599"/>
        <v>0</v>
      </c>
      <c r="AY412" s="4" t="b">
        <f t="shared" si="600"/>
        <v>0</v>
      </c>
      <c r="AZ412" s="4" t="b">
        <f t="shared" si="601"/>
        <v>0</v>
      </c>
      <c r="BA412" s="4" t="b">
        <f t="shared" si="602"/>
        <v>0</v>
      </c>
      <c r="BB412" s="4" t="b">
        <f t="shared" si="603"/>
        <v>0</v>
      </c>
      <c r="BC412" s="4" t="b">
        <f t="shared" si="604"/>
        <v>0</v>
      </c>
      <c r="BD412" s="4" t="b">
        <f t="shared" si="605"/>
        <v>0</v>
      </c>
      <c r="BE412" s="4" t="b">
        <f t="shared" si="606"/>
        <v>0</v>
      </c>
      <c r="BF412" s="4" t="b">
        <f t="shared" si="607"/>
        <v>0</v>
      </c>
      <c r="BG412" s="4" t="b">
        <f t="shared" si="608"/>
        <v>1</v>
      </c>
      <c r="BH412" s="4" t="b">
        <f t="shared" si="609"/>
        <v>0</v>
      </c>
      <c r="BI412" s="4" t="b">
        <f t="shared" si="610"/>
        <v>0</v>
      </c>
      <c r="BJ412" s="4" t="b">
        <f t="shared" si="611"/>
        <v>0</v>
      </c>
      <c r="BK412" s="4" t="b">
        <f t="shared" si="612"/>
        <v>0</v>
      </c>
      <c r="BL412" s="4" t="b">
        <f t="shared" si="613"/>
        <v>1</v>
      </c>
      <c r="BM412" s="4" t="b">
        <f t="shared" si="614"/>
        <v>0</v>
      </c>
      <c r="BN412" s="4" t="b">
        <f t="shared" si="615"/>
        <v>0</v>
      </c>
      <c r="BO412" s="4" t="b">
        <f t="shared" si="616"/>
        <v>1</v>
      </c>
      <c r="BP412" s="4" t="b">
        <f t="shared" si="617"/>
        <v>1</v>
      </c>
      <c r="BQ412" s="4" t="b">
        <f t="shared" si="618"/>
        <v>0</v>
      </c>
      <c r="BR412" s="4" t="b">
        <f t="shared" si="619"/>
        <v>0</v>
      </c>
      <c r="BS412" s="4" t="b">
        <f t="shared" si="620"/>
        <v>1</v>
      </c>
      <c r="BT412" s="4" t="b">
        <f t="shared" si="621"/>
        <v>0</v>
      </c>
      <c r="BU412" s="4" t="b">
        <f t="shared" si="622"/>
        <v>0</v>
      </c>
      <c r="BV412" s="4" t="b">
        <f t="shared" si="623"/>
        <v>0</v>
      </c>
      <c r="BW412" s="4" t="b">
        <f t="shared" si="624"/>
        <v>0</v>
      </c>
      <c r="BX412" s="4" t="b">
        <f t="shared" si="625"/>
        <v>0</v>
      </c>
      <c r="BY412" s="4" t="b">
        <f t="shared" si="626"/>
        <v>0</v>
      </c>
      <c r="BZ412" s="4" t="b">
        <f t="shared" si="627"/>
        <v>0</v>
      </c>
      <c r="CA412" s="4" t="b">
        <f t="shared" si="628"/>
        <v>1</v>
      </c>
      <c r="CB412" s="4" t="b">
        <f t="shared" si="629"/>
        <v>1</v>
      </c>
      <c r="CC412" s="4" t="b">
        <f t="shared" si="630"/>
        <v>0</v>
      </c>
      <c r="CD412" s="4" t="b">
        <f t="shared" si="631"/>
        <v>0</v>
      </c>
      <c r="CE412" s="4" t="b">
        <f t="shared" si="632"/>
        <v>1</v>
      </c>
      <c r="CF412" s="4" t="b">
        <f t="shared" si="633"/>
        <v>0</v>
      </c>
      <c r="CG412" s="4" t="b">
        <f t="shared" si="634"/>
        <v>1</v>
      </c>
      <c r="CH412" s="4" t="b">
        <f t="shared" si="635"/>
        <v>0</v>
      </c>
      <c r="CI412" s="4" t="b">
        <f t="shared" si="636"/>
        <v>0</v>
      </c>
      <c r="CJ412" s="4" t="b">
        <f t="shared" si="637"/>
        <v>0</v>
      </c>
      <c r="CK412" s="4" t="b">
        <f t="shared" si="638"/>
        <v>0</v>
      </c>
      <c r="CL412" s="4" t="b">
        <f t="shared" si="639"/>
        <v>0</v>
      </c>
      <c r="CM412" s="4" t="b">
        <f t="shared" si="640"/>
        <v>0</v>
      </c>
      <c r="CN412" s="4" t="b">
        <f t="shared" si="641"/>
        <v>0</v>
      </c>
      <c r="CO412" s="4" t="b">
        <f t="shared" si="642"/>
        <v>0</v>
      </c>
      <c r="CP412" s="4" t="b">
        <f t="shared" si="643"/>
        <v>0</v>
      </c>
      <c r="CQ412" s="4" t="b">
        <f t="shared" si="644"/>
        <v>0</v>
      </c>
      <c r="CR412" s="4" t="b">
        <f t="shared" si="645"/>
        <v>0</v>
      </c>
      <c r="CS412" s="4" t="b">
        <f t="shared" si="646"/>
        <v>0</v>
      </c>
      <c r="CT412" s="4" t="b">
        <f t="shared" si="647"/>
        <v>0</v>
      </c>
      <c r="CU412" s="4" t="b">
        <f t="shared" si="648"/>
        <v>0</v>
      </c>
      <c r="CV412" s="4" t="b">
        <f t="shared" si="649"/>
        <v>0</v>
      </c>
      <c r="CW412" s="4" t="b">
        <f t="shared" si="650"/>
        <v>0</v>
      </c>
      <c r="CX412" s="4" t="b">
        <f t="shared" si="651"/>
        <v>0</v>
      </c>
      <c r="CY412" s="4" t="b">
        <f t="shared" si="652"/>
        <v>0</v>
      </c>
      <c r="CZ412" s="4" t="b">
        <f t="shared" si="653"/>
        <v>0</v>
      </c>
      <c r="DA412" s="4" t="b">
        <f t="shared" si="654"/>
        <v>0</v>
      </c>
      <c r="DB412" s="4" t="b">
        <f t="shared" si="655"/>
        <v>0</v>
      </c>
      <c r="DC412" s="4" t="b">
        <f t="shared" si="656"/>
        <v>0</v>
      </c>
      <c r="DD412" s="4" t="b">
        <f t="shared" si="657"/>
        <v>0</v>
      </c>
    </row>
    <row r="413" spans="1:108">
      <c r="A413" s="4" t="s">
        <v>1479</v>
      </c>
      <c r="C413" t="s">
        <v>1477</v>
      </c>
      <c r="D413" s="4" t="s">
        <v>1033</v>
      </c>
      <c r="E413" s="4" t="s">
        <v>1034</v>
      </c>
      <c r="F413" t="s">
        <v>976</v>
      </c>
      <c r="G413" t="s">
        <v>970</v>
      </c>
      <c r="H413" t="s">
        <v>7428</v>
      </c>
      <c r="I413" t="s">
        <v>7418</v>
      </c>
      <c r="J413" s="4" t="s">
        <v>109</v>
      </c>
      <c r="K413" s="4" t="s">
        <v>109</v>
      </c>
      <c r="L413" s="4" t="s">
        <v>6574</v>
      </c>
      <c r="M413" t="s">
        <v>6079</v>
      </c>
      <c r="N413" s="4" t="s">
        <v>1480</v>
      </c>
      <c r="O413" s="4" t="b">
        <f t="shared" si="564"/>
        <v>1</v>
      </c>
      <c r="P413" s="4" t="b">
        <f t="shared" si="565"/>
        <v>1</v>
      </c>
      <c r="Q413" s="4" t="b">
        <f t="shared" si="566"/>
        <v>1</v>
      </c>
      <c r="R413" s="4" t="b">
        <f t="shared" si="567"/>
        <v>1</v>
      </c>
      <c r="S413" s="4" t="b">
        <f t="shared" si="568"/>
        <v>1</v>
      </c>
      <c r="T413" s="4" t="b">
        <f t="shared" si="569"/>
        <v>1</v>
      </c>
      <c r="U413" s="4" t="b">
        <f t="shared" si="570"/>
        <v>1</v>
      </c>
      <c r="V413" s="4" t="b">
        <f t="shared" si="571"/>
        <v>1</v>
      </c>
      <c r="W413" s="4" t="b">
        <f t="shared" si="572"/>
        <v>1</v>
      </c>
      <c r="X413" s="4" t="b">
        <f t="shared" si="573"/>
        <v>0</v>
      </c>
      <c r="Y413" s="4" t="b">
        <f t="shared" si="574"/>
        <v>1</v>
      </c>
      <c r="Z413" s="4" t="b">
        <f t="shared" si="575"/>
        <v>1</v>
      </c>
      <c r="AA413" s="4" t="b">
        <f t="shared" si="576"/>
        <v>1</v>
      </c>
      <c r="AB413" s="4" t="b">
        <f t="shared" si="577"/>
        <v>0</v>
      </c>
      <c r="AC413" s="4" t="b">
        <f t="shared" si="578"/>
        <v>0</v>
      </c>
      <c r="AD413" s="4" t="b">
        <f t="shared" si="579"/>
        <v>0</v>
      </c>
      <c r="AE413" s="4" t="b">
        <f t="shared" si="580"/>
        <v>0</v>
      </c>
      <c r="AF413" s="4" t="b">
        <f t="shared" si="581"/>
        <v>0</v>
      </c>
      <c r="AG413" s="4" t="b">
        <f t="shared" si="582"/>
        <v>0</v>
      </c>
      <c r="AH413" s="4" t="b">
        <f t="shared" si="583"/>
        <v>0</v>
      </c>
      <c r="AI413" s="4" t="b">
        <f t="shared" si="584"/>
        <v>1</v>
      </c>
      <c r="AJ413" s="4" t="b">
        <f t="shared" si="585"/>
        <v>0</v>
      </c>
      <c r="AK413" s="4" t="b">
        <f t="shared" si="586"/>
        <v>1</v>
      </c>
      <c r="AL413" s="4" t="b">
        <f t="shared" si="587"/>
        <v>0</v>
      </c>
      <c r="AM413" s="4" t="b">
        <f t="shared" si="588"/>
        <v>1</v>
      </c>
      <c r="AN413" s="4" t="b">
        <f t="shared" si="589"/>
        <v>0</v>
      </c>
      <c r="AO413" s="4" t="b">
        <f t="shared" si="590"/>
        <v>0</v>
      </c>
      <c r="AP413" s="4" t="b">
        <f t="shared" si="591"/>
        <v>0</v>
      </c>
      <c r="AQ413" s="4" t="b">
        <f t="shared" si="592"/>
        <v>1</v>
      </c>
      <c r="AR413" s="4" t="b">
        <f t="shared" si="593"/>
        <v>0</v>
      </c>
      <c r="AS413" s="4" t="b">
        <f t="shared" si="594"/>
        <v>0</v>
      </c>
      <c r="AT413" s="4" t="b">
        <f t="shared" si="595"/>
        <v>1</v>
      </c>
      <c r="AU413" s="4" t="b">
        <f t="shared" si="596"/>
        <v>0</v>
      </c>
      <c r="AV413" s="4" t="b">
        <f t="shared" si="597"/>
        <v>0</v>
      </c>
      <c r="AW413" s="4" t="b">
        <f t="shared" si="598"/>
        <v>0</v>
      </c>
      <c r="AX413" s="4" t="b">
        <f t="shared" si="599"/>
        <v>1</v>
      </c>
      <c r="AY413" s="4" t="b">
        <f t="shared" si="600"/>
        <v>0</v>
      </c>
      <c r="AZ413" s="4" t="b">
        <f t="shared" si="601"/>
        <v>0</v>
      </c>
      <c r="BA413" s="4" t="b">
        <f t="shared" si="602"/>
        <v>0</v>
      </c>
      <c r="BB413" s="4" t="b">
        <f t="shared" si="603"/>
        <v>0</v>
      </c>
      <c r="BC413" s="4" t="b">
        <f t="shared" si="604"/>
        <v>0</v>
      </c>
      <c r="BD413" s="4" t="b">
        <f t="shared" si="605"/>
        <v>0</v>
      </c>
      <c r="BE413" s="4" t="b">
        <f t="shared" si="606"/>
        <v>0</v>
      </c>
      <c r="BF413" s="4" t="b">
        <f t="shared" si="607"/>
        <v>0</v>
      </c>
      <c r="BG413" s="4" t="b">
        <f t="shared" si="608"/>
        <v>0</v>
      </c>
      <c r="BH413" s="4" t="b">
        <f t="shared" si="609"/>
        <v>1</v>
      </c>
      <c r="BI413" s="4" t="b">
        <f t="shared" si="610"/>
        <v>0</v>
      </c>
      <c r="BJ413" s="4" t="b">
        <f t="shared" si="611"/>
        <v>0</v>
      </c>
      <c r="BK413" s="4" t="b">
        <f t="shared" si="612"/>
        <v>0</v>
      </c>
      <c r="BL413" s="4" t="b">
        <f t="shared" si="613"/>
        <v>1</v>
      </c>
      <c r="BM413" s="4" t="b">
        <f t="shared" si="614"/>
        <v>0</v>
      </c>
      <c r="BN413" s="4" t="b">
        <f t="shared" si="615"/>
        <v>0</v>
      </c>
      <c r="BO413" s="4" t="b">
        <f t="shared" si="616"/>
        <v>1</v>
      </c>
      <c r="BP413" s="4" t="b">
        <f t="shared" si="617"/>
        <v>1</v>
      </c>
      <c r="BQ413" s="4" t="b">
        <f t="shared" si="618"/>
        <v>1</v>
      </c>
      <c r="BR413" s="4" t="b">
        <f t="shared" si="619"/>
        <v>1</v>
      </c>
      <c r="BS413" s="4" t="b">
        <f t="shared" si="620"/>
        <v>1</v>
      </c>
      <c r="BT413" s="4" t="b">
        <f t="shared" si="621"/>
        <v>0</v>
      </c>
      <c r="BU413" s="4" t="b">
        <f t="shared" si="622"/>
        <v>1</v>
      </c>
      <c r="BV413" s="4" t="b">
        <f t="shared" si="623"/>
        <v>0</v>
      </c>
      <c r="BW413" s="4" t="b">
        <f t="shared" si="624"/>
        <v>0</v>
      </c>
      <c r="BX413" s="4" t="b">
        <f t="shared" si="625"/>
        <v>0</v>
      </c>
      <c r="BY413" s="4" t="b">
        <f t="shared" si="626"/>
        <v>0</v>
      </c>
      <c r="BZ413" s="4" t="b">
        <f t="shared" si="627"/>
        <v>0</v>
      </c>
      <c r="CA413" s="4" t="b">
        <f t="shared" si="628"/>
        <v>0</v>
      </c>
      <c r="CB413" s="4" t="b">
        <f t="shared" si="629"/>
        <v>1</v>
      </c>
      <c r="CC413" s="4" t="b">
        <f t="shared" si="630"/>
        <v>1</v>
      </c>
      <c r="CD413" s="4" t="b">
        <f t="shared" si="631"/>
        <v>0</v>
      </c>
      <c r="CE413" s="4" t="b">
        <f t="shared" si="632"/>
        <v>0</v>
      </c>
      <c r="CF413" s="4" t="b">
        <f t="shared" si="633"/>
        <v>0</v>
      </c>
      <c r="CG413" s="4" t="b">
        <f t="shared" si="634"/>
        <v>0</v>
      </c>
      <c r="CH413" s="4" t="b">
        <f t="shared" si="635"/>
        <v>1</v>
      </c>
      <c r="CI413" s="4" t="b">
        <f t="shared" si="636"/>
        <v>0</v>
      </c>
      <c r="CJ413" s="4" t="b">
        <f t="shared" si="637"/>
        <v>0</v>
      </c>
      <c r="CK413" s="4" t="b">
        <f t="shared" si="638"/>
        <v>0</v>
      </c>
      <c r="CL413" s="4" t="b">
        <f t="shared" si="639"/>
        <v>0</v>
      </c>
      <c r="CM413" s="4" t="b">
        <f t="shared" si="640"/>
        <v>0</v>
      </c>
      <c r="CN413" s="4" t="b">
        <f t="shared" si="641"/>
        <v>0</v>
      </c>
      <c r="CO413" s="4" t="b">
        <f t="shared" si="642"/>
        <v>0</v>
      </c>
      <c r="CP413" s="4" t="b">
        <f t="shared" si="643"/>
        <v>0</v>
      </c>
      <c r="CQ413" s="4" t="b">
        <f t="shared" si="644"/>
        <v>0</v>
      </c>
      <c r="CR413" s="4" t="b">
        <f t="shared" si="645"/>
        <v>0</v>
      </c>
      <c r="CS413" s="4" t="b">
        <f t="shared" si="646"/>
        <v>0</v>
      </c>
      <c r="CT413" s="4" t="b">
        <f t="shared" si="647"/>
        <v>0</v>
      </c>
      <c r="CU413" s="4" t="b">
        <f t="shared" si="648"/>
        <v>0</v>
      </c>
      <c r="CV413" s="4" t="b">
        <f t="shared" si="649"/>
        <v>0</v>
      </c>
      <c r="CW413" s="4" t="b">
        <f t="shared" si="650"/>
        <v>0</v>
      </c>
      <c r="CX413" s="4" t="b">
        <f t="shared" si="651"/>
        <v>0</v>
      </c>
      <c r="CY413" s="4" t="b">
        <f t="shared" si="652"/>
        <v>0</v>
      </c>
      <c r="CZ413" s="4" t="b">
        <f t="shared" si="653"/>
        <v>0</v>
      </c>
      <c r="DA413" s="4" t="b">
        <f t="shared" si="654"/>
        <v>0</v>
      </c>
      <c r="DB413" s="4" t="b">
        <f t="shared" si="655"/>
        <v>0</v>
      </c>
      <c r="DC413" s="4" t="b">
        <f t="shared" si="656"/>
        <v>0</v>
      </c>
      <c r="DD413" s="4" t="b">
        <f t="shared" si="657"/>
        <v>1</v>
      </c>
    </row>
    <row r="414" spans="1:108">
      <c r="A414" t="s">
        <v>1565</v>
      </c>
      <c r="C414" t="s">
        <v>1566</v>
      </c>
      <c r="D414" t="s">
        <v>1033</v>
      </c>
      <c r="E414" t="s">
        <v>1034</v>
      </c>
      <c r="F414" t="s">
        <v>976</v>
      </c>
      <c r="G414" t="s">
        <v>970</v>
      </c>
      <c r="H414" t="s">
        <v>7428</v>
      </c>
      <c r="I414" t="s">
        <v>7418</v>
      </c>
      <c r="J414" t="s">
        <v>109</v>
      </c>
      <c r="K414" t="s">
        <v>109</v>
      </c>
      <c r="L414" t="s">
        <v>6600</v>
      </c>
      <c r="M414" t="s">
        <v>1567</v>
      </c>
      <c r="N414" t="s">
        <v>1568</v>
      </c>
      <c r="O414" t="b">
        <f t="shared" si="564"/>
        <v>0</v>
      </c>
      <c r="P414" t="b">
        <f t="shared" si="565"/>
        <v>0</v>
      </c>
      <c r="Q414" t="b">
        <f t="shared" si="566"/>
        <v>0</v>
      </c>
      <c r="R414" t="b">
        <f t="shared" si="567"/>
        <v>1</v>
      </c>
      <c r="S414" t="b">
        <f t="shared" si="568"/>
        <v>0</v>
      </c>
      <c r="T414" t="b">
        <f t="shared" si="569"/>
        <v>0</v>
      </c>
      <c r="U414" t="b">
        <f t="shared" si="570"/>
        <v>0</v>
      </c>
      <c r="V414" t="b">
        <f t="shared" si="571"/>
        <v>1</v>
      </c>
      <c r="W414" t="b">
        <f t="shared" si="572"/>
        <v>0</v>
      </c>
      <c r="X414" t="b">
        <f t="shared" si="573"/>
        <v>0</v>
      </c>
      <c r="Y414" t="b">
        <f t="shared" si="574"/>
        <v>1</v>
      </c>
      <c r="Z414" t="b">
        <f t="shared" si="575"/>
        <v>1</v>
      </c>
      <c r="AA414" t="b">
        <f t="shared" si="576"/>
        <v>1</v>
      </c>
      <c r="AB414" t="b">
        <f t="shared" si="577"/>
        <v>0</v>
      </c>
      <c r="AC414" t="b">
        <f t="shared" si="578"/>
        <v>0</v>
      </c>
      <c r="AD414" t="b">
        <f t="shared" si="579"/>
        <v>0</v>
      </c>
      <c r="AE414" t="b">
        <f t="shared" si="580"/>
        <v>0</v>
      </c>
      <c r="AF414" t="b">
        <f t="shared" si="581"/>
        <v>0</v>
      </c>
      <c r="AG414" t="b">
        <f t="shared" si="582"/>
        <v>0</v>
      </c>
      <c r="AH414" t="b">
        <f t="shared" si="583"/>
        <v>0</v>
      </c>
      <c r="AI414" t="b">
        <f t="shared" si="584"/>
        <v>0</v>
      </c>
      <c r="AJ414" t="b">
        <f t="shared" si="585"/>
        <v>0</v>
      </c>
      <c r="AK414" t="b">
        <f t="shared" si="586"/>
        <v>1</v>
      </c>
      <c r="AL414" t="b">
        <f t="shared" si="587"/>
        <v>0</v>
      </c>
      <c r="AM414" t="b">
        <f t="shared" si="588"/>
        <v>0</v>
      </c>
      <c r="AN414" t="b">
        <f t="shared" si="589"/>
        <v>0</v>
      </c>
      <c r="AO414" t="b">
        <f t="shared" si="590"/>
        <v>0</v>
      </c>
      <c r="AP414" t="b">
        <f t="shared" si="591"/>
        <v>0</v>
      </c>
      <c r="AQ414" t="b">
        <f t="shared" si="592"/>
        <v>0</v>
      </c>
      <c r="AR414" t="b">
        <f t="shared" si="593"/>
        <v>0</v>
      </c>
      <c r="AS414" t="b">
        <f t="shared" si="594"/>
        <v>0</v>
      </c>
      <c r="AT414" t="b">
        <f t="shared" si="595"/>
        <v>0</v>
      </c>
      <c r="AU414" t="b">
        <f t="shared" si="596"/>
        <v>0</v>
      </c>
      <c r="AV414" t="b">
        <f t="shared" si="597"/>
        <v>0</v>
      </c>
      <c r="AW414" t="b">
        <f t="shared" si="598"/>
        <v>0</v>
      </c>
      <c r="AX414" t="b">
        <f t="shared" si="599"/>
        <v>0</v>
      </c>
      <c r="AY414" t="b">
        <f t="shared" si="600"/>
        <v>0</v>
      </c>
      <c r="AZ414" t="b">
        <f t="shared" si="601"/>
        <v>0</v>
      </c>
      <c r="BA414" t="b">
        <f t="shared" si="602"/>
        <v>0</v>
      </c>
      <c r="BB414" t="b">
        <f t="shared" si="603"/>
        <v>0</v>
      </c>
      <c r="BC414" t="b">
        <f t="shared" si="604"/>
        <v>1</v>
      </c>
      <c r="BD414" t="b">
        <f t="shared" si="605"/>
        <v>0</v>
      </c>
      <c r="BE414" t="b">
        <f t="shared" si="606"/>
        <v>0</v>
      </c>
      <c r="BF414" t="b">
        <f t="shared" si="607"/>
        <v>0</v>
      </c>
      <c r="BG414" t="b">
        <f t="shared" si="608"/>
        <v>0</v>
      </c>
      <c r="BH414" t="b">
        <f t="shared" si="609"/>
        <v>0</v>
      </c>
      <c r="BI414" t="b">
        <f t="shared" si="610"/>
        <v>0</v>
      </c>
      <c r="BJ414" t="b">
        <f t="shared" si="611"/>
        <v>0</v>
      </c>
      <c r="BK414" t="b">
        <f t="shared" si="612"/>
        <v>0</v>
      </c>
      <c r="BL414" t="b">
        <f t="shared" si="613"/>
        <v>0</v>
      </c>
      <c r="BM414" t="b">
        <f t="shared" si="614"/>
        <v>0</v>
      </c>
      <c r="BN414" t="b">
        <f t="shared" si="615"/>
        <v>0</v>
      </c>
      <c r="BO414" t="b">
        <f t="shared" si="616"/>
        <v>0</v>
      </c>
      <c r="BP414" t="b">
        <f t="shared" si="617"/>
        <v>0</v>
      </c>
      <c r="BQ414" t="b">
        <f t="shared" si="618"/>
        <v>0</v>
      </c>
      <c r="BR414" t="b">
        <f t="shared" si="619"/>
        <v>0</v>
      </c>
      <c r="BS414" t="b">
        <f t="shared" si="620"/>
        <v>0</v>
      </c>
      <c r="BT414" t="b">
        <f t="shared" si="621"/>
        <v>0</v>
      </c>
      <c r="BU414" t="b">
        <f t="shared" si="622"/>
        <v>0</v>
      </c>
      <c r="BV414" t="b">
        <f t="shared" si="623"/>
        <v>0</v>
      </c>
      <c r="BW414" t="b">
        <f t="shared" si="624"/>
        <v>0</v>
      </c>
      <c r="BX414" t="b">
        <f t="shared" si="625"/>
        <v>0</v>
      </c>
      <c r="BY414" t="b">
        <f t="shared" si="626"/>
        <v>0</v>
      </c>
      <c r="BZ414" t="b">
        <f t="shared" si="627"/>
        <v>0</v>
      </c>
      <c r="CA414" t="b">
        <f t="shared" si="628"/>
        <v>0</v>
      </c>
      <c r="CB414" t="b">
        <f t="shared" si="629"/>
        <v>0</v>
      </c>
      <c r="CC414" t="b">
        <f t="shared" si="630"/>
        <v>0</v>
      </c>
      <c r="CD414" t="b">
        <f t="shared" si="631"/>
        <v>0</v>
      </c>
      <c r="CE414" t="b">
        <f t="shared" si="632"/>
        <v>0</v>
      </c>
      <c r="CF414" t="b">
        <f t="shared" si="633"/>
        <v>0</v>
      </c>
      <c r="CG414" t="b">
        <f t="shared" si="634"/>
        <v>0</v>
      </c>
      <c r="CH414" t="b">
        <f t="shared" si="635"/>
        <v>0</v>
      </c>
      <c r="CI414" t="b">
        <f t="shared" si="636"/>
        <v>0</v>
      </c>
      <c r="CJ414" t="b">
        <f t="shared" si="637"/>
        <v>0</v>
      </c>
      <c r="CK414" t="b">
        <f t="shared" si="638"/>
        <v>0</v>
      </c>
      <c r="CL414" t="b">
        <f t="shared" si="639"/>
        <v>0</v>
      </c>
      <c r="CM414" t="b">
        <f t="shared" si="640"/>
        <v>0</v>
      </c>
      <c r="CN414" t="b">
        <f t="shared" si="641"/>
        <v>0</v>
      </c>
      <c r="CO414" t="b">
        <f t="shared" si="642"/>
        <v>0</v>
      </c>
      <c r="CP414" t="b">
        <f t="shared" si="643"/>
        <v>0</v>
      </c>
      <c r="CQ414" t="b">
        <f t="shared" si="644"/>
        <v>0</v>
      </c>
      <c r="CR414" t="b">
        <f t="shared" si="645"/>
        <v>0</v>
      </c>
      <c r="CS414" t="b">
        <f t="shared" si="646"/>
        <v>0</v>
      </c>
      <c r="CT414" t="b">
        <f t="shared" si="647"/>
        <v>0</v>
      </c>
      <c r="CU414" t="b">
        <f t="shared" si="648"/>
        <v>0</v>
      </c>
      <c r="CV414" t="b">
        <f t="shared" si="649"/>
        <v>0</v>
      </c>
      <c r="CW414" t="b">
        <f t="shared" si="650"/>
        <v>0</v>
      </c>
      <c r="CX414" t="b">
        <f t="shared" si="651"/>
        <v>0</v>
      </c>
      <c r="CY414" t="b">
        <f t="shared" si="652"/>
        <v>0</v>
      </c>
      <c r="CZ414" t="b">
        <f t="shared" si="653"/>
        <v>0</v>
      </c>
      <c r="DA414" t="b">
        <f t="shared" si="654"/>
        <v>0</v>
      </c>
      <c r="DB414" t="b">
        <f t="shared" si="655"/>
        <v>0</v>
      </c>
      <c r="DC414" t="b">
        <f t="shared" si="656"/>
        <v>0</v>
      </c>
      <c r="DD414" t="b">
        <f t="shared" si="657"/>
        <v>0</v>
      </c>
    </row>
    <row r="415" spans="1:108">
      <c r="A415" t="s">
        <v>1569</v>
      </c>
      <c r="C415" t="s">
        <v>1566</v>
      </c>
      <c r="D415" t="s">
        <v>1033</v>
      </c>
      <c r="E415" t="s">
        <v>1034</v>
      </c>
      <c r="F415" t="s">
        <v>976</v>
      </c>
      <c r="G415" t="s">
        <v>970</v>
      </c>
      <c r="H415" t="s">
        <v>7428</v>
      </c>
      <c r="I415" t="s">
        <v>7418</v>
      </c>
      <c r="J415" t="s">
        <v>109</v>
      </c>
      <c r="K415" t="s">
        <v>109</v>
      </c>
      <c r="L415" t="s">
        <v>6451</v>
      </c>
      <c r="M415" t="s">
        <v>6079</v>
      </c>
      <c r="N415" t="s">
        <v>68</v>
      </c>
      <c r="O415" t="b">
        <f t="shared" si="564"/>
        <v>0</v>
      </c>
      <c r="P415" t="b">
        <f t="shared" si="565"/>
        <v>0</v>
      </c>
      <c r="Q415" t="b">
        <f t="shared" si="566"/>
        <v>0</v>
      </c>
      <c r="R415" t="b">
        <f t="shared" si="567"/>
        <v>1</v>
      </c>
      <c r="S415" t="b">
        <f t="shared" si="568"/>
        <v>0</v>
      </c>
      <c r="T415" t="b">
        <f t="shared" si="569"/>
        <v>0</v>
      </c>
      <c r="U415" t="b">
        <f t="shared" si="570"/>
        <v>0</v>
      </c>
      <c r="V415" t="b">
        <f t="shared" si="571"/>
        <v>0</v>
      </c>
      <c r="W415" t="b">
        <f t="shared" si="572"/>
        <v>0</v>
      </c>
      <c r="X415" t="b">
        <f t="shared" si="573"/>
        <v>0</v>
      </c>
      <c r="Y415" t="b">
        <f t="shared" si="574"/>
        <v>1</v>
      </c>
      <c r="Z415" t="b">
        <f t="shared" si="575"/>
        <v>0</v>
      </c>
      <c r="AA415" t="b">
        <f t="shared" si="576"/>
        <v>0</v>
      </c>
      <c r="AB415" t="b">
        <f t="shared" si="577"/>
        <v>0</v>
      </c>
      <c r="AC415" t="b">
        <f t="shared" si="578"/>
        <v>0</v>
      </c>
      <c r="AD415" t="b">
        <f t="shared" si="579"/>
        <v>0</v>
      </c>
      <c r="AE415" t="b">
        <f t="shared" si="580"/>
        <v>0</v>
      </c>
      <c r="AF415" t="b">
        <f t="shared" si="581"/>
        <v>0</v>
      </c>
      <c r="AG415" t="b">
        <f t="shared" si="582"/>
        <v>0</v>
      </c>
      <c r="AH415" t="b">
        <f t="shared" si="583"/>
        <v>0</v>
      </c>
      <c r="AI415" t="b">
        <f t="shared" si="584"/>
        <v>0</v>
      </c>
      <c r="AJ415" t="b">
        <f t="shared" si="585"/>
        <v>0</v>
      </c>
      <c r="AK415" t="b">
        <f t="shared" si="586"/>
        <v>0</v>
      </c>
      <c r="AL415" t="b">
        <f t="shared" si="587"/>
        <v>0</v>
      </c>
      <c r="AM415" t="b">
        <f t="shared" si="588"/>
        <v>0</v>
      </c>
      <c r="AN415" t="b">
        <f t="shared" si="589"/>
        <v>0</v>
      </c>
      <c r="AO415" t="b">
        <f t="shared" si="590"/>
        <v>0</v>
      </c>
      <c r="AP415" t="b">
        <f t="shared" si="591"/>
        <v>0</v>
      </c>
      <c r="AQ415" t="b">
        <f t="shared" si="592"/>
        <v>0</v>
      </c>
      <c r="AR415" t="b">
        <f t="shared" si="593"/>
        <v>0</v>
      </c>
      <c r="AS415" t="b">
        <f t="shared" si="594"/>
        <v>0</v>
      </c>
      <c r="AT415" t="b">
        <f t="shared" si="595"/>
        <v>0</v>
      </c>
      <c r="AU415" t="b">
        <f t="shared" si="596"/>
        <v>0</v>
      </c>
      <c r="AV415" t="b">
        <f t="shared" si="597"/>
        <v>0</v>
      </c>
      <c r="AW415" t="b">
        <f t="shared" si="598"/>
        <v>0</v>
      </c>
      <c r="AX415" t="b">
        <f t="shared" si="599"/>
        <v>0</v>
      </c>
      <c r="AY415" t="b">
        <f t="shared" si="600"/>
        <v>0</v>
      </c>
      <c r="AZ415" t="b">
        <f t="shared" si="601"/>
        <v>0</v>
      </c>
      <c r="BA415" t="b">
        <f t="shared" si="602"/>
        <v>0</v>
      </c>
      <c r="BB415" t="b">
        <f t="shared" si="603"/>
        <v>0</v>
      </c>
      <c r="BC415" t="b">
        <f t="shared" si="604"/>
        <v>0</v>
      </c>
      <c r="BD415" t="b">
        <f t="shared" si="605"/>
        <v>0</v>
      </c>
      <c r="BE415" t="b">
        <f t="shared" si="606"/>
        <v>0</v>
      </c>
      <c r="BF415" t="b">
        <f t="shared" si="607"/>
        <v>0</v>
      </c>
      <c r="BG415" t="b">
        <f t="shared" si="608"/>
        <v>0</v>
      </c>
      <c r="BH415" t="b">
        <f t="shared" si="609"/>
        <v>0</v>
      </c>
      <c r="BI415" t="b">
        <f t="shared" si="610"/>
        <v>0</v>
      </c>
      <c r="BJ415" t="b">
        <f t="shared" si="611"/>
        <v>0</v>
      </c>
      <c r="BK415" t="b">
        <f t="shared" si="612"/>
        <v>0</v>
      </c>
      <c r="BL415" t="b">
        <f t="shared" si="613"/>
        <v>0</v>
      </c>
      <c r="BM415" t="b">
        <f t="shared" si="614"/>
        <v>0</v>
      </c>
      <c r="BN415" t="b">
        <f t="shared" si="615"/>
        <v>0</v>
      </c>
      <c r="BO415" t="b">
        <f t="shared" si="616"/>
        <v>0</v>
      </c>
      <c r="BP415" t="b">
        <f t="shared" si="617"/>
        <v>0</v>
      </c>
      <c r="BQ415" t="b">
        <f t="shared" si="618"/>
        <v>0</v>
      </c>
      <c r="BR415" t="b">
        <f t="shared" si="619"/>
        <v>0</v>
      </c>
      <c r="BS415" t="b">
        <f t="shared" si="620"/>
        <v>0</v>
      </c>
      <c r="BT415" t="b">
        <f t="shared" si="621"/>
        <v>0</v>
      </c>
      <c r="BU415" t="b">
        <f t="shared" si="622"/>
        <v>1</v>
      </c>
      <c r="BV415" t="b">
        <f t="shared" si="623"/>
        <v>0</v>
      </c>
      <c r="BW415" t="b">
        <f t="shared" si="624"/>
        <v>0</v>
      </c>
      <c r="BX415" t="b">
        <f t="shared" si="625"/>
        <v>0</v>
      </c>
      <c r="BY415" t="b">
        <f t="shared" si="626"/>
        <v>0</v>
      </c>
      <c r="BZ415" t="b">
        <f t="shared" si="627"/>
        <v>0</v>
      </c>
      <c r="CA415" t="b">
        <f t="shared" si="628"/>
        <v>0</v>
      </c>
      <c r="CB415" t="b">
        <f t="shared" si="629"/>
        <v>0</v>
      </c>
      <c r="CC415" t="b">
        <f t="shared" si="630"/>
        <v>0</v>
      </c>
      <c r="CD415" t="b">
        <f t="shared" si="631"/>
        <v>0</v>
      </c>
      <c r="CE415" t="b">
        <f t="shared" si="632"/>
        <v>0</v>
      </c>
      <c r="CF415" t="b">
        <f t="shared" si="633"/>
        <v>0</v>
      </c>
      <c r="CG415" t="b">
        <f t="shared" si="634"/>
        <v>0</v>
      </c>
      <c r="CH415" t="b">
        <f t="shared" si="635"/>
        <v>0</v>
      </c>
      <c r="CI415" t="b">
        <f t="shared" si="636"/>
        <v>0</v>
      </c>
      <c r="CJ415" t="b">
        <f t="shared" si="637"/>
        <v>0</v>
      </c>
      <c r="CK415" t="b">
        <f t="shared" si="638"/>
        <v>0</v>
      </c>
      <c r="CL415" t="b">
        <f t="shared" si="639"/>
        <v>0</v>
      </c>
      <c r="CM415" t="b">
        <f t="shared" si="640"/>
        <v>0</v>
      </c>
      <c r="CN415" t="b">
        <f t="shared" si="641"/>
        <v>0</v>
      </c>
      <c r="CO415" t="b">
        <f t="shared" si="642"/>
        <v>0</v>
      </c>
      <c r="CP415" t="b">
        <f t="shared" si="643"/>
        <v>0</v>
      </c>
      <c r="CQ415" t="b">
        <f t="shared" si="644"/>
        <v>0</v>
      </c>
      <c r="CR415" t="b">
        <f t="shared" si="645"/>
        <v>0</v>
      </c>
      <c r="CS415" t="b">
        <f t="shared" si="646"/>
        <v>0</v>
      </c>
      <c r="CT415" t="b">
        <f t="shared" si="647"/>
        <v>0</v>
      </c>
      <c r="CU415" t="b">
        <f t="shared" si="648"/>
        <v>0</v>
      </c>
      <c r="CV415" t="b">
        <f t="shared" si="649"/>
        <v>0</v>
      </c>
      <c r="CW415" t="b">
        <f t="shared" si="650"/>
        <v>0</v>
      </c>
      <c r="CX415" t="b">
        <f t="shared" si="651"/>
        <v>0</v>
      </c>
      <c r="CY415" t="b">
        <f t="shared" si="652"/>
        <v>0</v>
      </c>
      <c r="CZ415" t="b">
        <f t="shared" si="653"/>
        <v>0</v>
      </c>
      <c r="DA415" t="b">
        <f t="shared" si="654"/>
        <v>0</v>
      </c>
      <c r="DB415" t="b">
        <f t="shared" si="655"/>
        <v>0</v>
      </c>
      <c r="DC415" t="b">
        <f t="shared" si="656"/>
        <v>0</v>
      </c>
      <c r="DD415" t="b">
        <f t="shared" si="657"/>
        <v>0</v>
      </c>
    </row>
    <row r="416" spans="1:108">
      <c r="A416" s="4" t="s">
        <v>1598</v>
      </c>
      <c r="B416" t="s">
        <v>7391</v>
      </c>
      <c r="C416" t="s">
        <v>1599</v>
      </c>
      <c r="D416" s="4" t="s">
        <v>1033</v>
      </c>
      <c r="E416" s="4" t="s">
        <v>1034</v>
      </c>
      <c r="F416" t="s">
        <v>976</v>
      </c>
      <c r="G416" t="s">
        <v>970</v>
      </c>
      <c r="H416" t="s">
        <v>7428</v>
      </c>
      <c r="I416" t="s">
        <v>7418</v>
      </c>
      <c r="J416" s="4" t="s">
        <v>362</v>
      </c>
      <c r="K416" s="4" t="s">
        <v>136</v>
      </c>
      <c r="L416" s="4" t="s">
        <v>6610</v>
      </c>
      <c r="M416" t="s">
        <v>6079</v>
      </c>
      <c r="N416" s="4" t="s">
        <v>1600</v>
      </c>
      <c r="O416" s="4" t="b">
        <f t="shared" si="564"/>
        <v>1</v>
      </c>
      <c r="P416" s="4" t="b">
        <f t="shared" si="565"/>
        <v>0</v>
      </c>
      <c r="Q416" s="4" t="b">
        <f t="shared" si="566"/>
        <v>1</v>
      </c>
      <c r="R416" s="4" t="b">
        <f t="shared" si="567"/>
        <v>0</v>
      </c>
      <c r="S416" s="4" t="b">
        <f t="shared" si="568"/>
        <v>0</v>
      </c>
      <c r="T416" s="4" t="b">
        <f t="shared" si="569"/>
        <v>0</v>
      </c>
      <c r="U416" s="4" t="b">
        <f t="shared" si="570"/>
        <v>1</v>
      </c>
      <c r="V416" s="4" t="b">
        <f t="shared" si="571"/>
        <v>0</v>
      </c>
      <c r="W416" s="4" t="b">
        <f t="shared" si="572"/>
        <v>0</v>
      </c>
      <c r="X416" s="4" t="b">
        <f t="shared" si="573"/>
        <v>1</v>
      </c>
      <c r="Y416" s="4" t="b">
        <f t="shared" si="574"/>
        <v>0</v>
      </c>
      <c r="Z416" s="4" t="b">
        <f t="shared" si="575"/>
        <v>0</v>
      </c>
      <c r="AA416" s="4" t="b">
        <f t="shared" si="576"/>
        <v>0</v>
      </c>
      <c r="AB416" s="4" t="b">
        <f t="shared" si="577"/>
        <v>0</v>
      </c>
      <c r="AC416" s="4" t="b">
        <f t="shared" si="578"/>
        <v>0</v>
      </c>
      <c r="AD416" s="4" t="b">
        <f t="shared" si="579"/>
        <v>0</v>
      </c>
      <c r="AE416" s="4" t="b">
        <f t="shared" si="580"/>
        <v>0</v>
      </c>
      <c r="AF416" s="4" t="b">
        <f t="shared" si="581"/>
        <v>0</v>
      </c>
      <c r="AG416" s="4" t="b">
        <f t="shared" si="582"/>
        <v>0</v>
      </c>
      <c r="AH416" s="4" t="b">
        <f t="shared" si="583"/>
        <v>1</v>
      </c>
      <c r="AI416" s="4" t="b">
        <f t="shared" si="584"/>
        <v>0</v>
      </c>
      <c r="AJ416" s="4" t="b">
        <f t="shared" si="585"/>
        <v>0</v>
      </c>
      <c r="AK416" s="4" t="b">
        <f t="shared" si="586"/>
        <v>0</v>
      </c>
      <c r="AL416" s="4" t="b">
        <f t="shared" si="587"/>
        <v>0</v>
      </c>
      <c r="AM416" s="4" t="b">
        <f t="shared" si="588"/>
        <v>0</v>
      </c>
      <c r="AN416" s="4" t="b">
        <f t="shared" si="589"/>
        <v>0</v>
      </c>
      <c r="AO416" s="4" t="b">
        <f t="shared" si="590"/>
        <v>0</v>
      </c>
      <c r="AP416" s="4" t="b">
        <f t="shared" si="591"/>
        <v>0</v>
      </c>
      <c r="AQ416" s="4" t="b">
        <f t="shared" si="592"/>
        <v>0</v>
      </c>
      <c r="AR416" s="4" t="b">
        <f t="shared" si="593"/>
        <v>0</v>
      </c>
      <c r="AS416" s="4" t="b">
        <f t="shared" si="594"/>
        <v>0</v>
      </c>
      <c r="AT416" s="4" t="b">
        <f t="shared" si="595"/>
        <v>0</v>
      </c>
      <c r="AU416" s="4" t="b">
        <f t="shared" si="596"/>
        <v>0</v>
      </c>
      <c r="AV416" s="4" t="b">
        <f t="shared" si="597"/>
        <v>0</v>
      </c>
      <c r="AW416" s="4" t="b">
        <f t="shared" si="598"/>
        <v>0</v>
      </c>
      <c r="AX416" s="4" t="b">
        <f t="shared" si="599"/>
        <v>0</v>
      </c>
      <c r="AY416" s="4" t="b">
        <f t="shared" si="600"/>
        <v>0</v>
      </c>
      <c r="AZ416" s="4" t="b">
        <f t="shared" si="601"/>
        <v>0</v>
      </c>
      <c r="BA416" s="4" t="b">
        <f t="shared" si="602"/>
        <v>0</v>
      </c>
      <c r="BB416" s="4" t="b">
        <f t="shared" si="603"/>
        <v>0</v>
      </c>
      <c r="BC416" s="4" t="b">
        <f t="shared" si="604"/>
        <v>0</v>
      </c>
      <c r="BD416" s="4" t="b">
        <f t="shared" si="605"/>
        <v>1</v>
      </c>
      <c r="BE416" s="4" t="b">
        <f t="shared" si="606"/>
        <v>0</v>
      </c>
      <c r="BF416" s="4" t="b">
        <f t="shared" si="607"/>
        <v>0</v>
      </c>
      <c r="BG416" s="4" t="b">
        <f t="shared" si="608"/>
        <v>0</v>
      </c>
      <c r="BH416" s="4" t="b">
        <f t="shared" si="609"/>
        <v>0</v>
      </c>
      <c r="BI416" s="4" t="b">
        <f t="shared" si="610"/>
        <v>0</v>
      </c>
      <c r="BJ416" s="4" t="b">
        <f t="shared" si="611"/>
        <v>0</v>
      </c>
      <c r="BK416" s="4" t="b">
        <f t="shared" si="612"/>
        <v>0</v>
      </c>
      <c r="BL416" s="4" t="b">
        <f t="shared" si="613"/>
        <v>0</v>
      </c>
      <c r="BM416" s="4" t="b">
        <f t="shared" si="614"/>
        <v>0</v>
      </c>
      <c r="BN416" s="4" t="b">
        <f t="shared" si="615"/>
        <v>0</v>
      </c>
      <c r="BO416" s="4" t="b">
        <f t="shared" si="616"/>
        <v>0</v>
      </c>
      <c r="BP416" s="4" t="b">
        <f t="shared" si="617"/>
        <v>0</v>
      </c>
      <c r="BQ416" s="4" t="b">
        <f t="shared" si="618"/>
        <v>0</v>
      </c>
      <c r="BR416" s="4" t="b">
        <f t="shared" si="619"/>
        <v>0</v>
      </c>
      <c r="BS416" s="4" t="b">
        <f t="shared" si="620"/>
        <v>1</v>
      </c>
      <c r="BT416" s="4" t="b">
        <f t="shared" si="621"/>
        <v>0</v>
      </c>
      <c r="BU416" s="4" t="b">
        <f t="shared" si="622"/>
        <v>0</v>
      </c>
      <c r="BV416" s="4" t="b">
        <f t="shared" si="623"/>
        <v>0</v>
      </c>
      <c r="BW416" s="4" t="b">
        <f t="shared" si="624"/>
        <v>0</v>
      </c>
      <c r="BX416" s="4" t="b">
        <f t="shared" si="625"/>
        <v>0</v>
      </c>
      <c r="BY416" s="4" t="b">
        <f t="shared" si="626"/>
        <v>0</v>
      </c>
      <c r="BZ416" s="4" t="b">
        <f t="shared" si="627"/>
        <v>0</v>
      </c>
      <c r="CA416" s="4" t="b">
        <f t="shared" si="628"/>
        <v>0</v>
      </c>
      <c r="CB416" s="4" t="b">
        <f t="shared" si="629"/>
        <v>0</v>
      </c>
      <c r="CC416" s="4" t="b">
        <f t="shared" si="630"/>
        <v>0</v>
      </c>
      <c r="CD416" s="4" t="b">
        <f t="shared" si="631"/>
        <v>0</v>
      </c>
      <c r="CE416" s="4" t="b">
        <f t="shared" si="632"/>
        <v>0</v>
      </c>
      <c r="CF416" s="4" t="b">
        <f t="shared" si="633"/>
        <v>0</v>
      </c>
      <c r="CG416" s="4" t="b">
        <f t="shared" si="634"/>
        <v>0</v>
      </c>
      <c r="CH416" s="4" t="b">
        <f t="shared" si="635"/>
        <v>0</v>
      </c>
      <c r="CI416" s="4" t="b">
        <f t="shared" si="636"/>
        <v>0</v>
      </c>
      <c r="CJ416" s="4" t="b">
        <f t="shared" si="637"/>
        <v>1</v>
      </c>
      <c r="CK416" s="4" t="b">
        <f t="shared" si="638"/>
        <v>1</v>
      </c>
      <c r="CL416" s="4" t="b">
        <f t="shared" si="639"/>
        <v>0</v>
      </c>
      <c r="CM416" s="4" t="b">
        <f t="shared" si="640"/>
        <v>0</v>
      </c>
      <c r="CN416" s="4" t="b">
        <f t="shared" si="641"/>
        <v>0</v>
      </c>
      <c r="CO416" s="4" t="b">
        <f t="shared" si="642"/>
        <v>0</v>
      </c>
      <c r="CP416" s="4" t="b">
        <f t="shared" si="643"/>
        <v>0</v>
      </c>
      <c r="CQ416" s="4" t="b">
        <f t="shared" si="644"/>
        <v>0</v>
      </c>
      <c r="CR416" s="4" t="b">
        <f t="shared" si="645"/>
        <v>0</v>
      </c>
      <c r="CS416" s="4" t="b">
        <f t="shared" si="646"/>
        <v>0</v>
      </c>
      <c r="CT416" s="4" t="b">
        <f t="shared" si="647"/>
        <v>0</v>
      </c>
      <c r="CU416" s="4" t="b">
        <f t="shared" si="648"/>
        <v>0</v>
      </c>
      <c r="CV416" s="4" t="b">
        <f t="shared" si="649"/>
        <v>0</v>
      </c>
      <c r="CW416" s="4" t="b">
        <f t="shared" si="650"/>
        <v>0</v>
      </c>
      <c r="CX416" s="4" t="b">
        <f t="shared" si="651"/>
        <v>0</v>
      </c>
      <c r="CY416" s="4" t="b">
        <f t="shared" si="652"/>
        <v>0</v>
      </c>
      <c r="CZ416" s="4" t="b">
        <f t="shared" si="653"/>
        <v>0</v>
      </c>
      <c r="DA416" s="4" t="b">
        <f t="shared" si="654"/>
        <v>0</v>
      </c>
      <c r="DB416" s="4" t="b">
        <f t="shared" si="655"/>
        <v>0</v>
      </c>
      <c r="DC416" s="4" t="b">
        <f t="shared" si="656"/>
        <v>0</v>
      </c>
      <c r="DD416" s="4" t="b">
        <f t="shared" si="657"/>
        <v>0</v>
      </c>
    </row>
    <row r="417" spans="1:108">
      <c r="A417" t="s">
        <v>1601</v>
      </c>
      <c r="B417" t="s">
        <v>7391</v>
      </c>
      <c r="C417" t="s">
        <v>1599</v>
      </c>
      <c r="D417" t="s">
        <v>1033</v>
      </c>
      <c r="E417" t="s">
        <v>1034</v>
      </c>
      <c r="F417" t="s">
        <v>976</v>
      </c>
      <c r="G417" t="s">
        <v>970</v>
      </c>
      <c r="H417" t="s">
        <v>7428</v>
      </c>
      <c r="I417" t="s">
        <v>7418</v>
      </c>
      <c r="J417" t="s">
        <v>16</v>
      </c>
      <c r="K417" t="s">
        <v>16</v>
      </c>
      <c r="L417" t="s">
        <v>6611</v>
      </c>
      <c r="M417" t="s">
        <v>513</v>
      </c>
      <c r="N417" t="s">
        <v>1602</v>
      </c>
      <c r="O417" t="b">
        <f t="shared" si="564"/>
        <v>1</v>
      </c>
      <c r="P417" t="b">
        <f t="shared" si="565"/>
        <v>1</v>
      </c>
      <c r="Q417" t="b">
        <f t="shared" si="566"/>
        <v>0</v>
      </c>
      <c r="R417" t="b">
        <f t="shared" si="567"/>
        <v>0</v>
      </c>
      <c r="S417" t="b">
        <f t="shared" si="568"/>
        <v>1</v>
      </c>
      <c r="T417" t="b">
        <f t="shared" si="569"/>
        <v>1</v>
      </c>
      <c r="U417" t="b">
        <f t="shared" si="570"/>
        <v>0</v>
      </c>
      <c r="V417" t="b">
        <f t="shared" si="571"/>
        <v>0</v>
      </c>
      <c r="W417" t="b">
        <f t="shared" si="572"/>
        <v>0</v>
      </c>
      <c r="X417" t="b">
        <f t="shared" si="573"/>
        <v>0</v>
      </c>
      <c r="Y417" t="b">
        <f t="shared" si="574"/>
        <v>0</v>
      </c>
      <c r="Z417" t="b">
        <f t="shared" si="575"/>
        <v>0</v>
      </c>
      <c r="AA417" t="b">
        <f t="shared" si="576"/>
        <v>0</v>
      </c>
      <c r="AB417" t="b">
        <f t="shared" si="577"/>
        <v>1</v>
      </c>
      <c r="AC417" t="b">
        <f t="shared" si="578"/>
        <v>0</v>
      </c>
      <c r="AD417" t="b">
        <f t="shared" si="579"/>
        <v>0</v>
      </c>
      <c r="AE417" t="b">
        <f t="shared" si="580"/>
        <v>0</v>
      </c>
      <c r="AF417" t="b">
        <f t="shared" si="581"/>
        <v>0</v>
      </c>
      <c r="AG417" t="b">
        <f t="shared" si="582"/>
        <v>0</v>
      </c>
      <c r="AH417" t="b">
        <f t="shared" si="583"/>
        <v>0</v>
      </c>
      <c r="AI417" t="b">
        <f t="shared" si="584"/>
        <v>1</v>
      </c>
      <c r="AJ417" t="b">
        <f t="shared" si="585"/>
        <v>0</v>
      </c>
      <c r="AK417" t="b">
        <f t="shared" si="586"/>
        <v>0</v>
      </c>
      <c r="AL417" t="b">
        <f t="shared" si="587"/>
        <v>0</v>
      </c>
      <c r="AM417" t="b">
        <f t="shared" si="588"/>
        <v>0</v>
      </c>
      <c r="AN417" t="b">
        <f t="shared" si="589"/>
        <v>0</v>
      </c>
      <c r="AO417" t="b">
        <f t="shared" si="590"/>
        <v>0</v>
      </c>
      <c r="AP417" t="b">
        <f t="shared" si="591"/>
        <v>0</v>
      </c>
      <c r="AQ417" t="b">
        <f t="shared" si="592"/>
        <v>0</v>
      </c>
      <c r="AR417" t="b">
        <f t="shared" si="593"/>
        <v>0</v>
      </c>
      <c r="AS417" t="b">
        <f t="shared" si="594"/>
        <v>0</v>
      </c>
      <c r="AT417" t="b">
        <f t="shared" si="595"/>
        <v>0</v>
      </c>
      <c r="AU417" t="b">
        <f t="shared" si="596"/>
        <v>0</v>
      </c>
      <c r="AV417" t="b">
        <f t="shared" si="597"/>
        <v>0</v>
      </c>
      <c r="AW417" t="b">
        <f t="shared" si="598"/>
        <v>0</v>
      </c>
      <c r="AX417" t="b">
        <f t="shared" si="599"/>
        <v>0</v>
      </c>
      <c r="AY417" t="b">
        <f t="shared" si="600"/>
        <v>0</v>
      </c>
      <c r="AZ417" t="b">
        <f t="shared" si="601"/>
        <v>0</v>
      </c>
      <c r="BA417" t="b">
        <f t="shared" si="602"/>
        <v>0</v>
      </c>
      <c r="BB417" t="b">
        <f t="shared" si="603"/>
        <v>0</v>
      </c>
      <c r="BC417" t="b">
        <f t="shared" si="604"/>
        <v>0</v>
      </c>
      <c r="BD417" t="b">
        <f t="shared" si="605"/>
        <v>0</v>
      </c>
      <c r="BE417" t="b">
        <f t="shared" si="606"/>
        <v>0</v>
      </c>
      <c r="BF417" t="b">
        <f t="shared" si="607"/>
        <v>0</v>
      </c>
      <c r="BG417" t="b">
        <f t="shared" si="608"/>
        <v>0</v>
      </c>
      <c r="BH417" t="b">
        <f t="shared" si="609"/>
        <v>0</v>
      </c>
      <c r="BI417" t="b">
        <f t="shared" si="610"/>
        <v>0</v>
      </c>
      <c r="BJ417" t="b">
        <f t="shared" si="611"/>
        <v>0</v>
      </c>
      <c r="BK417" t="b">
        <f t="shared" si="612"/>
        <v>0</v>
      </c>
      <c r="BL417" t="b">
        <f t="shared" si="613"/>
        <v>1</v>
      </c>
      <c r="BM417" t="b">
        <f t="shared" si="614"/>
        <v>0</v>
      </c>
      <c r="BN417" t="b">
        <f t="shared" si="615"/>
        <v>0</v>
      </c>
      <c r="BO417" t="b">
        <f t="shared" si="616"/>
        <v>0</v>
      </c>
      <c r="BP417" t="b">
        <f t="shared" si="617"/>
        <v>1</v>
      </c>
      <c r="BQ417" t="b">
        <f t="shared" si="618"/>
        <v>0</v>
      </c>
      <c r="BR417" t="b">
        <f t="shared" si="619"/>
        <v>0</v>
      </c>
      <c r="BS417" t="b">
        <f t="shared" si="620"/>
        <v>0</v>
      </c>
      <c r="BT417" t="b">
        <f t="shared" si="621"/>
        <v>0</v>
      </c>
      <c r="BU417" t="b">
        <f t="shared" si="622"/>
        <v>0</v>
      </c>
      <c r="BV417" t="b">
        <f t="shared" si="623"/>
        <v>0</v>
      </c>
      <c r="BW417" t="b">
        <f t="shared" si="624"/>
        <v>0</v>
      </c>
      <c r="BX417" t="b">
        <f t="shared" si="625"/>
        <v>0</v>
      </c>
      <c r="BY417" t="b">
        <f t="shared" si="626"/>
        <v>0</v>
      </c>
      <c r="BZ417" t="b">
        <f t="shared" si="627"/>
        <v>0</v>
      </c>
      <c r="CA417" t="b">
        <f t="shared" si="628"/>
        <v>0</v>
      </c>
      <c r="CB417" t="b">
        <f t="shared" si="629"/>
        <v>0</v>
      </c>
      <c r="CC417" t="b">
        <f t="shared" si="630"/>
        <v>0</v>
      </c>
      <c r="CD417" t="b">
        <f t="shared" si="631"/>
        <v>0</v>
      </c>
      <c r="CE417" t="b">
        <f t="shared" si="632"/>
        <v>0</v>
      </c>
      <c r="CF417" t="b">
        <f t="shared" si="633"/>
        <v>0</v>
      </c>
      <c r="CG417" t="b">
        <f t="shared" si="634"/>
        <v>1</v>
      </c>
      <c r="CH417" t="b">
        <f t="shared" si="635"/>
        <v>1</v>
      </c>
      <c r="CI417" t="b">
        <f t="shared" si="636"/>
        <v>0</v>
      </c>
      <c r="CJ417" t="b">
        <f t="shared" si="637"/>
        <v>0</v>
      </c>
      <c r="CK417" t="b">
        <f t="shared" si="638"/>
        <v>0</v>
      </c>
      <c r="CL417" t="b">
        <f t="shared" si="639"/>
        <v>0</v>
      </c>
      <c r="CM417" t="b">
        <f t="shared" si="640"/>
        <v>0</v>
      </c>
      <c r="CN417" t="b">
        <f t="shared" si="641"/>
        <v>0</v>
      </c>
      <c r="CO417" t="b">
        <f t="shared" si="642"/>
        <v>0</v>
      </c>
      <c r="CP417" t="b">
        <f t="shared" si="643"/>
        <v>0</v>
      </c>
      <c r="CQ417" t="b">
        <f t="shared" si="644"/>
        <v>0</v>
      </c>
      <c r="CR417" t="b">
        <f t="shared" si="645"/>
        <v>0</v>
      </c>
      <c r="CS417" t="b">
        <f t="shared" si="646"/>
        <v>0</v>
      </c>
      <c r="CT417" t="b">
        <f t="shared" si="647"/>
        <v>0</v>
      </c>
      <c r="CU417" t="b">
        <f t="shared" si="648"/>
        <v>0</v>
      </c>
      <c r="CV417" t="b">
        <f t="shared" si="649"/>
        <v>0</v>
      </c>
      <c r="CW417" t="b">
        <f t="shared" si="650"/>
        <v>0</v>
      </c>
      <c r="CX417" t="b">
        <f t="shared" si="651"/>
        <v>0</v>
      </c>
      <c r="CY417" t="b">
        <f t="shared" si="652"/>
        <v>0</v>
      </c>
      <c r="CZ417" t="b">
        <f t="shared" si="653"/>
        <v>0</v>
      </c>
      <c r="DA417" t="b">
        <f t="shared" si="654"/>
        <v>0</v>
      </c>
      <c r="DB417" t="b">
        <f t="shared" si="655"/>
        <v>0</v>
      </c>
      <c r="DC417" t="b">
        <f t="shared" si="656"/>
        <v>0</v>
      </c>
      <c r="DD417" t="b">
        <f t="shared" si="657"/>
        <v>0</v>
      </c>
    </row>
    <row r="418" spans="1:108">
      <c r="A418" t="s">
        <v>1603</v>
      </c>
      <c r="B418" t="s">
        <v>7391</v>
      </c>
      <c r="C418" t="s">
        <v>1599</v>
      </c>
      <c r="D418" t="s">
        <v>1033</v>
      </c>
      <c r="E418" t="s">
        <v>1034</v>
      </c>
      <c r="F418" t="s">
        <v>976</v>
      </c>
      <c r="G418" t="s">
        <v>970</v>
      </c>
      <c r="H418" t="s">
        <v>7428</v>
      </c>
      <c r="I418" t="s">
        <v>7418</v>
      </c>
      <c r="J418" t="s">
        <v>1168</v>
      </c>
      <c r="K418" t="s">
        <v>136</v>
      </c>
      <c r="L418" t="s">
        <v>6612</v>
      </c>
      <c r="M418" t="s">
        <v>6079</v>
      </c>
      <c r="N418" t="s">
        <v>69</v>
      </c>
      <c r="O418" t="b">
        <f t="shared" si="564"/>
        <v>0</v>
      </c>
      <c r="P418" t="b">
        <f t="shared" si="565"/>
        <v>0</v>
      </c>
      <c r="Q418" t="b">
        <f t="shared" si="566"/>
        <v>1</v>
      </c>
      <c r="R418" t="b">
        <f t="shared" si="567"/>
        <v>0</v>
      </c>
      <c r="S418" t="b">
        <f t="shared" si="568"/>
        <v>0</v>
      </c>
      <c r="T418" t="b">
        <f t="shared" si="569"/>
        <v>0</v>
      </c>
      <c r="U418" t="b">
        <f t="shared" si="570"/>
        <v>1</v>
      </c>
      <c r="V418" t="b">
        <f t="shared" si="571"/>
        <v>0</v>
      </c>
      <c r="W418" t="b">
        <f t="shared" si="572"/>
        <v>0</v>
      </c>
      <c r="X418" t="b">
        <f t="shared" si="573"/>
        <v>0</v>
      </c>
      <c r="Y418" t="b">
        <f t="shared" si="574"/>
        <v>0</v>
      </c>
      <c r="Z418" t="b">
        <f t="shared" si="575"/>
        <v>0</v>
      </c>
      <c r="AA418" t="b">
        <f t="shared" si="576"/>
        <v>0</v>
      </c>
      <c r="AB418" t="b">
        <f t="shared" si="577"/>
        <v>0</v>
      </c>
      <c r="AC418" t="b">
        <f t="shared" si="578"/>
        <v>0</v>
      </c>
      <c r="AD418" t="b">
        <f t="shared" si="579"/>
        <v>0</v>
      </c>
      <c r="AE418" t="b">
        <f t="shared" si="580"/>
        <v>0</v>
      </c>
      <c r="AF418" t="b">
        <f t="shared" si="581"/>
        <v>0</v>
      </c>
      <c r="AG418" t="b">
        <f t="shared" si="582"/>
        <v>0</v>
      </c>
      <c r="AH418" t="b">
        <f t="shared" si="583"/>
        <v>0</v>
      </c>
      <c r="AI418" t="b">
        <f t="shared" si="584"/>
        <v>0</v>
      </c>
      <c r="AJ418" t="b">
        <f t="shared" si="585"/>
        <v>0</v>
      </c>
      <c r="AK418" t="b">
        <f t="shared" si="586"/>
        <v>0</v>
      </c>
      <c r="AL418" t="b">
        <f t="shared" si="587"/>
        <v>0</v>
      </c>
      <c r="AM418" t="b">
        <f t="shared" si="588"/>
        <v>0</v>
      </c>
      <c r="AN418" t="b">
        <f t="shared" si="589"/>
        <v>0</v>
      </c>
      <c r="AO418" t="b">
        <f t="shared" si="590"/>
        <v>0</v>
      </c>
      <c r="AP418" t="b">
        <f t="shared" si="591"/>
        <v>0</v>
      </c>
      <c r="AQ418" t="b">
        <f t="shared" si="592"/>
        <v>0</v>
      </c>
      <c r="AR418" t="b">
        <f t="shared" si="593"/>
        <v>0</v>
      </c>
      <c r="AS418" t="b">
        <f t="shared" si="594"/>
        <v>0</v>
      </c>
      <c r="AT418" t="b">
        <f t="shared" si="595"/>
        <v>0</v>
      </c>
      <c r="AU418" t="b">
        <f t="shared" si="596"/>
        <v>0</v>
      </c>
      <c r="AV418" t="b">
        <f t="shared" si="597"/>
        <v>0</v>
      </c>
      <c r="AW418" t="b">
        <f t="shared" si="598"/>
        <v>0</v>
      </c>
      <c r="AX418" t="b">
        <f t="shared" si="599"/>
        <v>0</v>
      </c>
      <c r="AY418" t="b">
        <f t="shared" si="600"/>
        <v>0</v>
      </c>
      <c r="AZ418" t="b">
        <f t="shared" si="601"/>
        <v>0</v>
      </c>
      <c r="BA418" t="b">
        <f t="shared" si="602"/>
        <v>0</v>
      </c>
      <c r="BB418" t="b">
        <f t="shared" si="603"/>
        <v>0</v>
      </c>
      <c r="BC418" t="b">
        <f t="shared" si="604"/>
        <v>0</v>
      </c>
      <c r="BD418" t="b">
        <f t="shared" si="605"/>
        <v>0</v>
      </c>
      <c r="BE418" t="b">
        <f t="shared" si="606"/>
        <v>0</v>
      </c>
      <c r="BF418" t="b">
        <f t="shared" si="607"/>
        <v>0</v>
      </c>
      <c r="BG418" t="b">
        <f t="shared" si="608"/>
        <v>0</v>
      </c>
      <c r="BH418" t="b">
        <f t="shared" si="609"/>
        <v>0</v>
      </c>
      <c r="BI418" t="b">
        <f t="shared" si="610"/>
        <v>0</v>
      </c>
      <c r="BJ418" t="b">
        <f t="shared" si="611"/>
        <v>0</v>
      </c>
      <c r="BK418" t="b">
        <f t="shared" si="612"/>
        <v>0</v>
      </c>
      <c r="BL418" t="b">
        <f t="shared" si="613"/>
        <v>0</v>
      </c>
      <c r="BM418" t="b">
        <f t="shared" si="614"/>
        <v>0</v>
      </c>
      <c r="BN418" t="b">
        <f t="shared" si="615"/>
        <v>0</v>
      </c>
      <c r="BO418" t="b">
        <f t="shared" si="616"/>
        <v>0</v>
      </c>
      <c r="BP418" t="b">
        <f t="shared" si="617"/>
        <v>0</v>
      </c>
      <c r="BQ418" t="b">
        <f t="shared" si="618"/>
        <v>0</v>
      </c>
      <c r="BR418" t="b">
        <f t="shared" si="619"/>
        <v>0</v>
      </c>
      <c r="BS418" t="b">
        <f t="shared" si="620"/>
        <v>0</v>
      </c>
      <c r="BT418" t="b">
        <f t="shared" si="621"/>
        <v>0</v>
      </c>
      <c r="BU418" t="b">
        <f t="shared" si="622"/>
        <v>0</v>
      </c>
      <c r="BV418" t="b">
        <f t="shared" si="623"/>
        <v>1</v>
      </c>
      <c r="BW418" t="b">
        <f t="shared" si="624"/>
        <v>0</v>
      </c>
      <c r="BX418" t="b">
        <f t="shared" si="625"/>
        <v>0</v>
      </c>
      <c r="BY418" t="b">
        <f t="shared" si="626"/>
        <v>0</v>
      </c>
      <c r="BZ418" t="b">
        <f t="shared" si="627"/>
        <v>0</v>
      </c>
      <c r="CA418" t="b">
        <f t="shared" si="628"/>
        <v>0</v>
      </c>
      <c r="CB418" t="b">
        <f t="shared" si="629"/>
        <v>0</v>
      </c>
      <c r="CC418" t="b">
        <f t="shared" si="630"/>
        <v>0</v>
      </c>
      <c r="CD418" t="b">
        <f t="shared" si="631"/>
        <v>0</v>
      </c>
      <c r="CE418" t="b">
        <f t="shared" si="632"/>
        <v>0</v>
      </c>
      <c r="CF418" t="b">
        <f t="shared" si="633"/>
        <v>0</v>
      </c>
      <c r="CG418" t="b">
        <f t="shared" si="634"/>
        <v>0</v>
      </c>
      <c r="CH418" t="b">
        <f t="shared" si="635"/>
        <v>0</v>
      </c>
      <c r="CI418" t="b">
        <f t="shared" si="636"/>
        <v>0</v>
      </c>
      <c r="CJ418" t="b">
        <f t="shared" si="637"/>
        <v>0</v>
      </c>
      <c r="CK418" t="b">
        <f t="shared" si="638"/>
        <v>0</v>
      </c>
      <c r="CL418" t="b">
        <f t="shared" si="639"/>
        <v>0</v>
      </c>
      <c r="CM418" t="b">
        <f t="shared" si="640"/>
        <v>0</v>
      </c>
      <c r="CN418" t="b">
        <f t="shared" si="641"/>
        <v>0</v>
      </c>
      <c r="CO418" t="b">
        <f t="shared" si="642"/>
        <v>0</v>
      </c>
      <c r="CP418" t="b">
        <f t="shared" si="643"/>
        <v>0</v>
      </c>
      <c r="CQ418" t="b">
        <f t="shared" si="644"/>
        <v>0</v>
      </c>
      <c r="CR418" t="b">
        <f t="shared" si="645"/>
        <v>0</v>
      </c>
      <c r="CS418" t="b">
        <f t="shared" si="646"/>
        <v>0</v>
      </c>
      <c r="CT418" t="b">
        <f t="shared" si="647"/>
        <v>0</v>
      </c>
      <c r="CU418" t="b">
        <f t="shared" si="648"/>
        <v>0</v>
      </c>
      <c r="CV418" t="b">
        <f t="shared" si="649"/>
        <v>0</v>
      </c>
      <c r="CW418" t="b">
        <f t="shared" si="650"/>
        <v>0</v>
      </c>
      <c r="CX418" t="b">
        <f t="shared" si="651"/>
        <v>0</v>
      </c>
      <c r="CY418" t="b">
        <f t="shared" si="652"/>
        <v>0</v>
      </c>
      <c r="CZ418" t="b">
        <f t="shared" si="653"/>
        <v>0</v>
      </c>
      <c r="DA418" t="b">
        <f t="shared" si="654"/>
        <v>0</v>
      </c>
      <c r="DB418" t="b">
        <f t="shared" si="655"/>
        <v>0</v>
      </c>
      <c r="DC418" t="b">
        <f t="shared" si="656"/>
        <v>0</v>
      </c>
      <c r="DD418" t="b">
        <f t="shared" si="657"/>
        <v>0</v>
      </c>
    </row>
    <row r="419" spans="1:108">
      <c r="A419" t="s">
        <v>1604</v>
      </c>
      <c r="B419" t="s">
        <v>7391</v>
      </c>
      <c r="C419" t="s">
        <v>1599</v>
      </c>
      <c r="D419" t="s">
        <v>1033</v>
      </c>
      <c r="E419" t="s">
        <v>1034</v>
      </c>
      <c r="F419" t="s">
        <v>976</v>
      </c>
      <c r="G419" t="s">
        <v>970</v>
      </c>
      <c r="H419" t="s">
        <v>7428</v>
      </c>
      <c r="I419" t="s">
        <v>7418</v>
      </c>
      <c r="J419" t="s">
        <v>16</v>
      </c>
      <c r="K419" t="s">
        <v>16</v>
      </c>
      <c r="L419" t="s">
        <v>6391</v>
      </c>
      <c r="M419" t="s">
        <v>6079</v>
      </c>
      <c r="N419" t="s">
        <v>1605</v>
      </c>
      <c r="O419" t="b">
        <f t="shared" si="564"/>
        <v>0</v>
      </c>
      <c r="P419" t="b">
        <f t="shared" si="565"/>
        <v>1</v>
      </c>
      <c r="Q419" t="b">
        <f t="shared" si="566"/>
        <v>0</v>
      </c>
      <c r="R419" t="b">
        <f t="shared" si="567"/>
        <v>0</v>
      </c>
      <c r="S419" t="b">
        <f t="shared" si="568"/>
        <v>0</v>
      </c>
      <c r="T419" t="b">
        <f t="shared" si="569"/>
        <v>1</v>
      </c>
      <c r="U419" t="b">
        <f t="shared" si="570"/>
        <v>0</v>
      </c>
      <c r="V419" t="b">
        <f t="shared" si="571"/>
        <v>1</v>
      </c>
      <c r="W419" t="b">
        <f t="shared" si="572"/>
        <v>0</v>
      </c>
      <c r="X419" t="b">
        <f t="shared" si="573"/>
        <v>0</v>
      </c>
      <c r="Y419" t="b">
        <f t="shared" si="574"/>
        <v>0</v>
      </c>
      <c r="Z419" t="b">
        <f t="shared" si="575"/>
        <v>0</v>
      </c>
      <c r="AA419" t="b">
        <f t="shared" si="576"/>
        <v>1</v>
      </c>
      <c r="AB419" t="b">
        <f t="shared" si="577"/>
        <v>0</v>
      </c>
      <c r="AC419" t="b">
        <f t="shared" si="578"/>
        <v>0</v>
      </c>
      <c r="AD419" t="b">
        <f t="shared" si="579"/>
        <v>0</v>
      </c>
      <c r="AE419" t="b">
        <f t="shared" si="580"/>
        <v>0</v>
      </c>
      <c r="AF419" t="b">
        <f t="shared" si="581"/>
        <v>0</v>
      </c>
      <c r="AG419" t="b">
        <f t="shared" si="582"/>
        <v>0</v>
      </c>
      <c r="AH419" t="b">
        <f t="shared" si="583"/>
        <v>0</v>
      </c>
      <c r="AI419" t="b">
        <f t="shared" si="584"/>
        <v>0</v>
      </c>
      <c r="AJ419" t="b">
        <f t="shared" si="585"/>
        <v>0</v>
      </c>
      <c r="AK419" t="b">
        <f t="shared" si="586"/>
        <v>0</v>
      </c>
      <c r="AL419" t="b">
        <f t="shared" si="587"/>
        <v>0</v>
      </c>
      <c r="AM419" t="b">
        <f t="shared" si="588"/>
        <v>0</v>
      </c>
      <c r="AN419" t="b">
        <f t="shared" si="589"/>
        <v>0</v>
      </c>
      <c r="AO419" t="b">
        <f t="shared" si="590"/>
        <v>0</v>
      </c>
      <c r="AP419" t="b">
        <f t="shared" si="591"/>
        <v>0</v>
      </c>
      <c r="AQ419" t="b">
        <f t="shared" si="592"/>
        <v>0</v>
      </c>
      <c r="AR419" t="b">
        <f t="shared" si="593"/>
        <v>0</v>
      </c>
      <c r="AS419" t="b">
        <f t="shared" si="594"/>
        <v>0</v>
      </c>
      <c r="AT419" t="b">
        <f t="shared" si="595"/>
        <v>0</v>
      </c>
      <c r="AU419" t="b">
        <f t="shared" si="596"/>
        <v>0</v>
      </c>
      <c r="AV419" t="b">
        <f t="shared" si="597"/>
        <v>0</v>
      </c>
      <c r="AW419" t="b">
        <f t="shared" si="598"/>
        <v>1</v>
      </c>
      <c r="AX419" t="b">
        <f t="shared" si="599"/>
        <v>0</v>
      </c>
      <c r="AY419" t="b">
        <f t="shared" si="600"/>
        <v>0</v>
      </c>
      <c r="AZ419" t="b">
        <f t="shared" si="601"/>
        <v>0</v>
      </c>
      <c r="BA419" t="b">
        <f t="shared" si="602"/>
        <v>0</v>
      </c>
      <c r="BB419" t="b">
        <f t="shared" si="603"/>
        <v>0</v>
      </c>
      <c r="BC419" t="b">
        <f t="shared" si="604"/>
        <v>0</v>
      </c>
      <c r="BD419" t="b">
        <f t="shared" si="605"/>
        <v>0</v>
      </c>
      <c r="BE419" t="b">
        <f t="shared" si="606"/>
        <v>0</v>
      </c>
      <c r="BF419" t="b">
        <f t="shared" si="607"/>
        <v>0</v>
      </c>
      <c r="BG419" t="b">
        <f t="shared" si="608"/>
        <v>0</v>
      </c>
      <c r="BH419" t="b">
        <f t="shared" si="609"/>
        <v>0</v>
      </c>
      <c r="BI419" t="b">
        <f t="shared" si="610"/>
        <v>0</v>
      </c>
      <c r="BJ419" t="b">
        <f t="shared" si="611"/>
        <v>0</v>
      </c>
      <c r="BK419" t="b">
        <f t="shared" si="612"/>
        <v>0</v>
      </c>
      <c r="BL419" t="b">
        <f t="shared" si="613"/>
        <v>0</v>
      </c>
      <c r="BM419" t="b">
        <f t="shared" si="614"/>
        <v>0</v>
      </c>
      <c r="BN419" t="b">
        <f t="shared" si="615"/>
        <v>0</v>
      </c>
      <c r="BO419" t="b">
        <f t="shared" si="616"/>
        <v>0</v>
      </c>
      <c r="BP419" t="b">
        <f t="shared" si="617"/>
        <v>0</v>
      </c>
      <c r="BQ419" t="b">
        <f t="shared" si="618"/>
        <v>0</v>
      </c>
      <c r="BR419" t="b">
        <f t="shared" si="619"/>
        <v>0</v>
      </c>
      <c r="BS419" t="b">
        <f t="shared" si="620"/>
        <v>0</v>
      </c>
      <c r="BT419" t="b">
        <f t="shared" si="621"/>
        <v>0</v>
      </c>
      <c r="BU419" t="b">
        <f t="shared" si="622"/>
        <v>0</v>
      </c>
      <c r="BV419" t="b">
        <f t="shared" si="623"/>
        <v>0</v>
      </c>
      <c r="BW419" t="b">
        <f t="shared" si="624"/>
        <v>0</v>
      </c>
      <c r="BX419" t="b">
        <f t="shared" si="625"/>
        <v>1</v>
      </c>
      <c r="BY419" t="b">
        <f t="shared" si="626"/>
        <v>0</v>
      </c>
      <c r="BZ419" t="b">
        <f t="shared" si="627"/>
        <v>0</v>
      </c>
      <c r="CA419" t="b">
        <f t="shared" si="628"/>
        <v>0</v>
      </c>
      <c r="CB419" t="b">
        <f t="shared" si="629"/>
        <v>0</v>
      </c>
      <c r="CC419" t="b">
        <f t="shared" si="630"/>
        <v>0</v>
      </c>
      <c r="CD419" t="b">
        <f t="shared" si="631"/>
        <v>0</v>
      </c>
      <c r="CE419" t="b">
        <f t="shared" si="632"/>
        <v>0</v>
      </c>
      <c r="CF419" t="b">
        <f t="shared" si="633"/>
        <v>0</v>
      </c>
      <c r="CG419" t="b">
        <f t="shared" si="634"/>
        <v>0</v>
      </c>
      <c r="CH419" t="b">
        <f t="shared" si="635"/>
        <v>0</v>
      </c>
      <c r="CI419" t="b">
        <f t="shared" si="636"/>
        <v>0</v>
      </c>
      <c r="CJ419" t="b">
        <f t="shared" si="637"/>
        <v>0</v>
      </c>
      <c r="CK419" t="b">
        <f t="shared" si="638"/>
        <v>0</v>
      </c>
      <c r="CL419" t="b">
        <f t="shared" si="639"/>
        <v>0</v>
      </c>
      <c r="CM419" t="b">
        <f t="shared" si="640"/>
        <v>0</v>
      </c>
      <c r="CN419" t="b">
        <f t="shared" si="641"/>
        <v>0</v>
      </c>
      <c r="CO419" t="b">
        <f t="shared" si="642"/>
        <v>0</v>
      </c>
      <c r="CP419" t="b">
        <f t="shared" si="643"/>
        <v>0</v>
      </c>
      <c r="CQ419" t="b">
        <f t="shared" si="644"/>
        <v>0</v>
      </c>
      <c r="CR419" t="b">
        <f t="shared" si="645"/>
        <v>0</v>
      </c>
      <c r="CS419" t="b">
        <f t="shared" si="646"/>
        <v>0</v>
      </c>
      <c r="CT419" t="b">
        <f t="shared" si="647"/>
        <v>0</v>
      </c>
      <c r="CU419" t="b">
        <f t="shared" si="648"/>
        <v>0</v>
      </c>
      <c r="CV419" t="b">
        <f t="shared" si="649"/>
        <v>0</v>
      </c>
      <c r="CW419" t="b">
        <f t="shared" si="650"/>
        <v>0</v>
      </c>
      <c r="CX419" t="b">
        <f t="shared" si="651"/>
        <v>0</v>
      </c>
      <c r="CY419" t="b">
        <f t="shared" si="652"/>
        <v>0</v>
      </c>
      <c r="CZ419" t="b">
        <f t="shared" si="653"/>
        <v>1</v>
      </c>
      <c r="DA419" t="b">
        <f t="shared" si="654"/>
        <v>0</v>
      </c>
      <c r="DB419" t="b">
        <f t="shared" si="655"/>
        <v>0</v>
      </c>
      <c r="DC419" t="b">
        <f t="shared" si="656"/>
        <v>0</v>
      </c>
      <c r="DD419" t="b">
        <f t="shared" si="657"/>
        <v>0</v>
      </c>
    </row>
    <row r="420" spans="1:108">
      <c r="A420" t="s">
        <v>1606</v>
      </c>
      <c r="B420" t="s">
        <v>7391</v>
      </c>
      <c r="C420" t="s">
        <v>1599</v>
      </c>
      <c r="D420" t="s">
        <v>1033</v>
      </c>
      <c r="E420" t="s">
        <v>1034</v>
      </c>
      <c r="F420" t="s">
        <v>976</v>
      </c>
      <c r="G420" t="s">
        <v>970</v>
      </c>
      <c r="H420" t="s">
        <v>7428</v>
      </c>
      <c r="I420" t="s">
        <v>7418</v>
      </c>
      <c r="J420" t="s">
        <v>355</v>
      </c>
      <c r="K420" t="s">
        <v>136</v>
      </c>
      <c r="L420" t="s">
        <v>7462</v>
      </c>
      <c r="M420" t="s">
        <v>7461</v>
      </c>
      <c r="N420" t="s">
        <v>7463</v>
      </c>
      <c r="O420" t="b">
        <f t="shared" si="564"/>
        <v>1</v>
      </c>
      <c r="P420" t="b">
        <f t="shared" si="565"/>
        <v>1</v>
      </c>
      <c r="Q420" t="b">
        <f t="shared" si="566"/>
        <v>1</v>
      </c>
      <c r="R420" t="b">
        <f t="shared" si="567"/>
        <v>0</v>
      </c>
      <c r="S420" t="b">
        <f t="shared" si="568"/>
        <v>0</v>
      </c>
      <c r="T420" t="b">
        <f t="shared" si="569"/>
        <v>0</v>
      </c>
      <c r="U420" t="b">
        <f t="shared" si="570"/>
        <v>1</v>
      </c>
      <c r="V420" t="b">
        <f t="shared" si="571"/>
        <v>1</v>
      </c>
      <c r="W420" t="b">
        <f t="shared" si="572"/>
        <v>0</v>
      </c>
      <c r="X420" t="b">
        <f t="shared" si="573"/>
        <v>1</v>
      </c>
      <c r="Y420" t="b">
        <f t="shared" si="574"/>
        <v>0</v>
      </c>
      <c r="Z420" t="b">
        <f t="shared" si="575"/>
        <v>0</v>
      </c>
      <c r="AA420" t="b">
        <f t="shared" si="576"/>
        <v>0</v>
      </c>
      <c r="AB420" t="b">
        <f t="shared" si="577"/>
        <v>0</v>
      </c>
      <c r="AC420" t="b">
        <f t="shared" si="578"/>
        <v>0</v>
      </c>
      <c r="AD420" t="b">
        <f t="shared" si="579"/>
        <v>0</v>
      </c>
      <c r="AE420" t="b">
        <f t="shared" si="580"/>
        <v>0</v>
      </c>
      <c r="AF420" t="b">
        <f t="shared" si="581"/>
        <v>0</v>
      </c>
      <c r="AG420" t="b">
        <f t="shared" si="582"/>
        <v>0</v>
      </c>
      <c r="AH420" t="b">
        <f t="shared" si="583"/>
        <v>1</v>
      </c>
      <c r="AI420" t="b">
        <f t="shared" si="584"/>
        <v>0</v>
      </c>
      <c r="AJ420" t="b">
        <f t="shared" si="585"/>
        <v>0</v>
      </c>
      <c r="AK420" t="b">
        <f t="shared" si="586"/>
        <v>0</v>
      </c>
      <c r="AL420" t="b">
        <f t="shared" si="587"/>
        <v>0</v>
      </c>
      <c r="AM420" t="b">
        <f t="shared" si="588"/>
        <v>1</v>
      </c>
      <c r="AN420" t="b">
        <f t="shared" si="589"/>
        <v>0</v>
      </c>
      <c r="AO420" t="b">
        <f t="shared" si="590"/>
        <v>0</v>
      </c>
      <c r="AP420" t="b">
        <f t="shared" si="591"/>
        <v>0</v>
      </c>
      <c r="AQ420" t="b">
        <f t="shared" si="592"/>
        <v>0</v>
      </c>
      <c r="AR420" t="b">
        <f t="shared" si="593"/>
        <v>0</v>
      </c>
      <c r="AS420" t="b">
        <f t="shared" si="594"/>
        <v>0</v>
      </c>
      <c r="AT420" t="b">
        <f t="shared" si="595"/>
        <v>0</v>
      </c>
      <c r="AU420" t="b">
        <f t="shared" si="596"/>
        <v>0</v>
      </c>
      <c r="AV420" t="b">
        <f t="shared" si="597"/>
        <v>0</v>
      </c>
      <c r="AW420" t="b">
        <f t="shared" si="598"/>
        <v>0</v>
      </c>
      <c r="AX420" t="b">
        <f t="shared" si="599"/>
        <v>0</v>
      </c>
      <c r="AY420" t="b">
        <f t="shared" si="600"/>
        <v>0</v>
      </c>
      <c r="AZ420" t="b">
        <f t="shared" si="601"/>
        <v>0</v>
      </c>
      <c r="BA420" t="b">
        <f t="shared" si="602"/>
        <v>0</v>
      </c>
      <c r="BB420" t="b">
        <f t="shared" si="603"/>
        <v>0</v>
      </c>
      <c r="BC420" t="b">
        <f t="shared" si="604"/>
        <v>0</v>
      </c>
      <c r="BD420" t="b">
        <f t="shared" si="605"/>
        <v>1</v>
      </c>
      <c r="BE420" t="b">
        <f t="shared" si="606"/>
        <v>0</v>
      </c>
      <c r="BF420" t="b">
        <f t="shared" si="607"/>
        <v>0</v>
      </c>
      <c r="BG420" t="b">
        <f t="shared" si="608"/>
        <v>0</v>
      </c>
      <c r="BH420" t="b">
        <f t="shared" si="609"/>
        <v>0</v>
      </c>
      <c r="BI420" t="b">
        <f t="shared" si="610"/>
        <v>0</v>
      </c>
      <c r="BJ420" t="b">
        <f t="shared" si="611"/>
        <v>0</v>
      </c>
      <c r="BK420" t="b">
        <f t="shared" si="612"/>
        <v>0</v>
      </c>
      <c r="BL420" t="b">
        <f t="shared" si="613"/>
        <v>0</v>
      </c>
      <c r="BM420" t="b">
        <f t="shared" si="614"/>
        <v>0</v>
      </c>
      <c r="BN420" t="b">
        <f t="shared" si="615"/>
        <v>0</v>
      </c>
      <c r="BO420" t="b">
        <f t="shared" si="616"/>
        <v>0</v>
      </c>
      <c r="BP420" t="b">
        <f t="shared" si="617"/>
        <v>0</v>
      </c>
      <c r="BQ420" t="b">
        <f t="shared" si="618"/>
        <v>0</v>
      </c>
      <c r="BR420" t="b">
        <f t="shared" si="619"/>
        <v>0</v>
      </c>
      <c r="BS420" t="b">
        <f t="shared" si="620"/>
        <v>0</v>
      </c>
      <c r="BT420" t="b">
        <f t="shared" si="621"/>
        <v>0</v>
      </c>
      <c r="BU420" t="b">
        <f t="shared" si="622"/>
        <v>0</v>
      </c>
      <c r="BV420" t="b">
        <f t="shared" si="623"/>
        <v>0</v>
      </c>
      <c r="BW420" t="b">
        <f t="shared" si="624"/>
        <v>0</v>
      </c>
      <c r="BX420" t="b">
        <f t="shared" si="625"/>
        <v>0</v>
      </c>
      <c r="BY420" t="b">
        <f t="shared" si="626"/>
        <v>0</v>
      </c>
      <c r="BZ420" t="b">
        <f t="shared" si="627"/>
        <v>0</v>
      </c>
      <c r="CA420" t="b">
        <f t="shared" si="628"/>
        <v>0</v>
      </c>
      <c r="CB420" t="b">
        <f t="shared" si="629"/>
        <v>0</v>
      </c>
      <c r="CC420" t="b">
        <f t="shared" si="630"/>
        <v>0</v>
      </c>
      <c r="CD420" t="b">
        <f t="shared" si="631"/>
        <v>0</v>
      </c>
      <c r="CE420" t="b">
        <f t="shared" si="632"/>
        <v>0</v>
      </c>
      <c r="CF420" t="b">
        <f t="shared" si="633"/>
        <v>0</v>
      </c>
      <c r="CG420" t="b">
        <f t="shared" si="634"/>
        <v>0</v>
      </c>
      <c r="CH420" t="b">
        <f t="shared" si="635"/>
        <v>0</v>
      </c>
      <c r="CI420" t="b">
        <f t="shared" si="636"/>
        <v>0</v>
      </c>
      <c r="CJ420" t="b">
        <f t="shared" si="637"/>
        <v>0</v>
      </c>
      <c r="CK420" t="b">
        <f t="shared" si="638"/>
        <v>0</v>
      </c>
      <c r="CL420" t="b">
        <f t="shared" si="639"/>
        <v>0</v>
      </c>
      <c r="CM420" t="b">
        <f t="shared" si="640"/>
        <v>0</v>
      </c>
      <c r="CN420" t="b">
        <f t="shared" si="641"/>
        <v>0</v>
      </c>
      <c r="CO420" t="b">
        <f t="shared" si="642"/>
        <v>0</v>
      </c>
      <c r="CP420" t="b">
        <f t="shared" si="643"/>
        <v>0</v>
      </c>
      <c r="CQ420" t="b">
        <f t="shared" si="644"/>
        <v>0</v>
      </c>
      <c r="CR420" t="b">
        <f t="shared" si="645"/>
        <v>0</v>
      </c>
      <c r="CS420" t="b">
        <f t="shared" si="646"/>
        <v>0</v>
      </c>
      <c r="CT420" t="b">
        <f t="shared" si="647"/>
        <v>0</v>
      </c>
      <c r="CU420" t="b">
        <f t="shared" si="648"/>
        <v>0</v>
      </c>
      <c r="CV420" t="b">
        <f t="shared" si="649"/>
        <v>0</v>
      </c>
      <c r="CW420" t="b">
        <f t="shared" si="650"/>
        <v>0</v>
      </c>
      <c r="CX420" t="b">
        <f t="shared" si="651"/>
        <v>0</v>
      </c>
      <c r="CY420" t="b">
        <f t="shared" si="652"/>
        <v>0</v>
      </c>
      <c r="CZ420" t="b">
        <f t="shared" si="653"/>
        <v>0</v>
      </c>
      <c r="DA420" t="b">
        <f t="shared" si="654"/>
        <v>0</v>
      </c>
      <c r="DB420" t="b">
        <f t="shared" si="655"/>
        <v>0</v>
      </c>
      <c r="DC420" t="b">
        <f t="shared" si="656"/>
        <v>0</v>
      </c>
      <c r="DD420" t="b">
        <f t="shared" si="657"/>
        <v>0</v>
      </c>
    </row>
    <row r="421" spans="1:108">
      <c r="A421" t="s">
        <v>1607</v>
      </c>
      <c r="B421" t="s">
        <v>7391</v>
      </c>
      <c r="C421" t="s">
        <v>1599</v>
      </c>
      <c r="D421" t="s">
        <v>1033</v>
      </c>
      <c r="E421" t="s">
        <v>1034</v>
      </c>
      <c r="F421" t="s">
        <v>976</v>
      </c>
      <c r="G421" t="s">
        <v>970</v>
      </c>
      <c r="H421" t="s">
        <v>7428</v>
      </c>
      <c r="I421" t="s">
        <v>7418</v>
      </c>
      <c r="J421" t="s">
        <v>109</v>
      </c>
      <c r="K421" t="s">
        <v>109</v>
      </c>
      <c r="L421" t="s">
        <v>6391</v>
      </c>
      <c r="M421" t="s">
        <v>6079</v>
      </c>
      <c r="N421" t="s">
        <v>1608</v>
      </c>
      <c r="O421" t="b">
        <f t="shared" si="564"/>
        <v>0</v>
      </c>
      <c r="P421" t="b">
        <f t="shared" si="565"/>
        <v>1</v>
      </c>
      <c r="Q421" t="b">
        <f t="shared" si="566"/>
        <v>0</v>
      </c>
      <c r="R421" t="b">
        <f t="shared" si="567"/>
        <v>0</v>
      </c>
      <c r="S421" t="b">
        <f t="shared" si="568"/>
        <v>0</v>
      </c>
      <c r="T421" t="b">
        <f t="shared" si="569"/>
        <v>1</v>
      </c>
      <c r="U421" t="b">
        <f t="shared" si="570"/>
        <v>0</v>
      </c>
      <c r="V421" t="b">
        <f t="shared" si="571"/>
        <v>0</v>
      </c>
      <c r="W421" t="b">
        <f t="shared" si="572"/>
        <v>0</v>
      </c>
      <c r="X421" t="b">
        <f t="shared" si="573"/>
        <v>0</v>
      </c>
      <c r="Y421" t="b">
        <f t="shared" si="574"/>
        <v>0</v>
      </c>
      <c r="Z421" t="b">
        <f t="shared" si="575"/>
        <v>0</v>
      </c>
      <c r="AA421" t="b">
        <f t="shared" si="576"/>
        <v>0</v>
      </c>
      <c r="AB421" t="b">
        <f t="shared" si="577"/>
        <v>0</v>
      </c>
      <c r="AC421" t="b">
        <f t="shared" si="578"/>
        <v>0</v>
      </c>
      <c r="AD421" t="b">
        <f t="shared" si="579"/>
        <v>0</v>
      </c>
      <c r="AE421" t="b">
        <f t="shared" si="580"/>
        <v>0</v>
      </c>
      <c r="AF421" t="b">
        <f t="shared" si="581"/>
        <v>0</v>
      </c>
      <c r="AG421" t="b">
        <f t="shared" si="582"/>
        <v>0</v>
      </c>
      <c r="AH421" t="b">
        <f t="shared" si="583"/>
        <v>0</v>
      </c>
      <c r="AI421" t="b">
        <f t="shared" si="584"/>
        <v>0</v>
      </c>
      <c r="AJ421" t="b">
        <f t="shared" si="585"/>
        <v>0</v>
      </c>
      <c r="AK421" t="b">
        <f t="shared" si="586"/>
        <v>0</v>
      </c>
      <c r="AL421" t="b">
        <f t="shared" si="587"/>
        <v>0</v>
      </c>
      <c r="AM421" t="b">
        <f t="shared" si="588"/>
        <v>0</v>
      </c>
      <c r="AN421" t="b">
        <f t="shared" si="589"/>
        <v>0</v>
      </c>
      <c r="AO421" t="b">
        <f t="shared" si="590"/>
        <v>0</v>
      </c>
      <c r="AP421" t="b">
        <f t="shared" si="591"/>
        <v>0</v>
      </c>
      <c r="AQ421" t="b">
        <f t="shared" si="592"/>
        <v>0</v>
      </c>
      <c r="AR421" t="b">
        <f t="shared" si="593"/>
        <v>0</v>
      </c>
      <c r="AS421" t="b">
        <f t="shared" si="594"/>
        <v>0</v>
      </c>
      <c r="AT421" t="b">
        <f t="shared" si="595"/>
        <v>0</v>
      </c>
      <c r="AU421" t="b">
        <f t="shared" si="596"/>
        <v>0</v>
      </c>
      <c r="AV421" t="b">
        <f t="shared" si="597"/>
        <v>0</v>
      </c>
      <c r="AW421" t="b">
        <f t="shared" si="598"/>
        <v>0</v>
      </c>
      <c r="AX421" t="b">
        <f t="shared" si="599"/>
        <v>0</v>
      </c>
      <c r="AY421" t="b">
        <f t="shared" si="600"/>
        <v>0</v>
      </c>
      <c r="AZ421" t="b">
        <f t="shared" si="601"/>
        <v>0</v>
      </c>
      <c r="BA421" t="b">
        <f t="shared" si="602"/>
        <v>0</v>
      </c>
      <c r="BB421" t="b">
        <f t="shared" si="603"/>
        <v>0</v>
      </c>
      <c r="BC421" t="b">
        <f t="shared" si="604"/>
        <v>0</v>
      </c>
      <c r="BD421" t="b">
        <f t="shared" si="605"/>
        <v>0</v>
      </c>
      <c r="BE421" t="b">
        <f t="shared" si="606"/>
        <v>0</v>
      </c>
      <c r="BF421" t="b">
        <f t="shared" si="607"/>
        <v>0</v>
      </c>
      <c r="BG421" t="b">
        <f t="shared" si="608"/>
        <v>0</v>
      </c>
      <c r="BH421" t="b">
        <f t="shared" si="609"/>
        <v>0</v>
      </c>
      <c r="BI421" t="b">
        <f t="shared" si="610"/>
        <v>0</v>
      </c>
      <c r="BJ421" t="b">
        <f t="shared" si="611"/>
        <v>0</v>
      </c>
      <c r="BK421" t="b">
        <f t="shared" si="612"/>
        <v>0</v>
      </c>
      <c r="BL421" t="b">
        <f t="shared" si="613"/>
        <v>0</v>
      </c>
      <c r="BM421" t="b">
        <f t="shared" si="614"/>
        <v>0</v>
      </c>
      <c r="BN421" t="b">
        <f t="shared" si="615"/>
        <v>0</v>
      </c>
      <c r="BO421" t="b">
        <f t="shared" si="616"/>
        <v>0</v>
      </c>
      <c r="BP421" t="b">
        <f t="shared" si="617"/>
        <v>1</v>
      </c>
      <c r="BQ421" t="b">
        <f t="shared" si="618"/>
        <v>0</v>
      </c>
      <c r="BR421" t="b">
        <f t="shared" si="619"/>
        <v>0</v>
      </c>
      <c r="BS421" t="b">
        <f t="shared" si="620"/>
        <v>0</v>
      </c>
      <c r="BT421" t="b">
        <f t="shared" si="621"/>
        <v>0</v>
      </c>
      <c r="BU421" t="b">
        <f t="shared" si="622"/>
        <v>0</v>
      </c>
      <c r="BV421" t="b">
        <f t="shared" si="623"/>
        <v>0</v>
      </c>
      <c r="BW421" t="b">
        <f t="shared" si="624"/>
        <v>0</v>
      </c>
      <c r="BX421" t="b">
        <f t="shared" si="625"/>
        <v>0</v>
      </c>
      <c r="BY421" t="b">
        <f t="shared" si="626"/>
        <v>0</v>
      </c>
      <c r="BZ421" t="b">
        <f t="shared" si="627"/>
        <v>0</v>
      </c>
      <c r="CA421" t="b">
        <f t="shared" si="628"/>
        <v>0</v>
      </c>
      <c r="CB421" t="b">
        <f t="shared" si="629"/>
        <v>0</v>
      </c>
      <c r="CC421" t="b">
        <f t="shared" si="630"/>
        <v>0</v>
      </c>
      <c r="CD421" t="b">
        <f t="shared" si="631"/>
        <v>0</v>
      </c>
      <c r="CE421" t="b">
        <f t="shared" si="632"/>
        <v>1</v>
      </c>
      <c r="CF421" t="b">
        <f t="shared" si="633"/>
        <v>0</v>
      </c>
      <c r="CG421" t="b">
        <f t="shared" si="634"/>
        <v>0</v>
      </c>
      <c r="CH421" t="b">
        <f t="shared" si="635"/>
        <v>0</v>
      </c>
      <c r="CI421" t="b">
        <f t="shared" si="636"/>
        <v>0</v>
      </c>
      <c r="CJ421" t="b">
        <f t="shared" si="637"/>
        <v>0</v>
      </c>
      <c r="CK421" t="b">
        <f t="shared" si="638"/>
        <v>0</v>
      </c>
      <c r="CL421" t="b">
        <f t="shared" si="639"/>
        <v>0</v>
      </c>
      <c r="CM421" t="b">
        <f t="shared" si="640"/>
        <v>0</v>
      </c>
      <c r="CN421" t="b">
        <f t="shared" si="641"/>
        <v>0</v>
      </c>
      <c r="CO421" t="b">
        <f t="shared" si="642"/>
        <v>0</v>
      </c>
      <c r="CP421" t="b">
        <f t="shared" si="643"/>
        <v>0</v>
      </c>
      <c r="CQ421" t="b">
        <f t="shared" si="644"/>
        <v>0</v>
      </c>
      <c r="CR421" t="b">
        <f t="shared" si="645"/>
        <v>0</v>
      </c>
      <c r="CS421" t="b">
        <f t="shared" si="646"/>
        <v>0</v>
      </c>
      <c r="CT421" t="b">
        <f t="shared" si="647"/>
        <v>0</v>
      </c>
      <c r="CU421" t="b">
        <f t="shared" si="648"/>
        <v>0</v>
      </c>
      <c r="CV421" t="b">
        <f t="shared" si="649"/>
        <v>0</v>
      </c>
      <c r="CW421" t="b">
        <f t="shared" si="650"/>
        <v>0</v>
      </c>
      <c r="CX421" t="b">
        <f t="shared" si="651"/>
        <v>0</v>
      </c>
      <c r="CY421" t="b">
        <f t="shared" si="652"/>
        <v>0</v>
      </c>
      <c r="CZ421" t="b">
        <f t="shared" si="653"/>
        <v>0</v>
      </c>
      <c r="DA421" t="b">
        <f t="shared" si="654"/>
        <v>0</v>
      </c>
      <c r="DB421" t="b">
        <f t="shared" si="655"/>
        <v>0</v>
      </c>
      <c r="DC421" t="b">
        <f t="shared" si="656"/>
        <v>0</v>
      </c>
      <c r="DD421" t="b">
        <f t="shared" si="657"/>
        <v>0</v>
      </c>
    </row>
    <row r="422" spans="1:108">
      <c r="A422" s="4" t="s">
        <v>1609</v>
      </c>
      <c r="B422" t="s">
        <v>7391</v>
      </c>
      <c r="C422" t="s">
        <v>1599</v>
      </c>
      <c r="D422" s="4" t="s">
        <v>1033</v>
      </c>
      <c r="E422" s="4" t="s">
        <v>1034</v>
      </c>
      <c r="F422" t="s">
        <v>976</v>
      </c>
      <c r="G422" t="s">
        <v>970</v>
      </c>
      <c r="H422" t="s">
        <v>7428</v>
      </c>
      <c r="I422" t="s">
        <v>7418</v>
      </c>
      <c r="J422" s="4" t="s">
        <v>109</v>
      </c>
      <c r="K422" s="4" t="s">
        <v>109</v>
      </c>
      <c r="L422" s="4" t="s">
        <v>6613</v>
      </c>
      <c r="M422" s="4" t="s">
        <v>221</v>
      </c>
      <c r="N422" s="4" t="s">
        <v>1610</v>
      </c>
      <c r="O422" s="4" t="b">
        <f t="shared" si="564"/>
        <v>1</v>
      </c>
      <c r="P422" s="4" t="b">
        <f t="shared" si="565"/>
        <v>1</v>
      </c>
      <c r="Q422" s="4" t="b">
        <f t="shared" si="566"/>
        <v>1</v>
      </c>
      <c r="R422" s="4" t="b">
        <f t="shared" si="567"/>
        <v>1</v>
      </c>
      <c r="S422" s="4" t="b">
        <f t="shared" si="568"/>
        <v>0</v>
      </c>
      <c r="T422" s="4" t="b">
        <f t="shared" si="569"/>
        <v>0</v>
      </c>
      <c r="U422" s="4" t="b">
        <f t="shared" si="570"/>
        <v>1</v>
      </c>
      <c r="V422" s="4" t="b">
        <f t="shared" si="571"/>
        <v>1</v>
      </c>
      <c r="W422" s="4" t="b">
        <f t="shared" si="572"/>
        <v>0</v>
      </c>
      <c r="X422" s="4" t="b">
        <f t="shared" si="573"/>
        <v>0</v>
      </c>
      <c r="Y422" s="4" t="b">
        <f t="shared" si="574"/>
        <v>0</v>
      </c>
      <c r="Z422" s="4" t="b">
        <f t="shared" si="575"/>
        <v>0</v>
      </c>
      <c r="AA422" s="4" t="b">
        <f t="shared" si="576"/>
        <v>1</v>
      </c>
      <c r="AB422" s="4" t="b">
        <f t="shared" si="577"/>
        <v>0</v>
      </c>
      <c r="AC422" s="4" t="b">
        <f t="shared" si="578"/>
        <v>0</v>
      </c>
      <c r="AD422" s="4" t="b">
        <f t="shared" si="579"/>
        <v>0</v>
      </c>
      <c r="AE422" s="4" t="b">
        <f t="shared" si="580"/>
        <v>0</v>
      </c>
      <c r="AF422" s="4" t="b">
        <f t="shared" si="581"/>
        <v>0</v>
      </c>
      <c r="AG422" s="4" t="b">
        <f t="shared" si="582"/>
        <v>0</v>
      </c>
      <c r="AH422" s="4" t="b">
        <f t="shared" si="583"/>
        <v>1</v>
      </c>
      <c r="AI422" s="4" t="b">
        <f t="shared" si="584"/>
        <v>0</v>
      </c>
      <c r="AJ422" s="4" t="b">
        <f t="shared" si="585"/>
        <v>0</v>
      </c>
      <c r="AK422" s="4" t="b">
        <f t="shared" si="586"/>
        <v>0</v>
      </c>
      <c r="AL422" s="4" t="b">
        <f t="shared" si="587"/>
        <v>0</v>
      </c>
      <c r="AM422" s="4" t="b">
        <f t="shared" si="588"/>
        <v>0</v>
      </c>
      <c r="AN422" s="4" t="b">
        <f t="shared" si="589"/>
        <v>0</v>
      </c>
      <c r="AO422" s="4" t="b">
        <f t="shared" si="590"/>
        <v>0</v>
      </c>
      <c r="AP422" s="4" t="b">
        <f t="shared" si="591"/>
        <v>0</v>
      </c>
      <c r="AQ422" s="4" t="b">
        <f t="shared" si="592"/>
        <v>0</v>
      </c>
      <c r="AR422" s="4" t="b">
        <f t="shared" si="593"/>
        <v>0</v>
      </c>
      <c r="AS422" s="4" t="b">
        <f t="shared" si="594"/>
        <v>0</v>
      </c>
      <c r="AT422" s="4" t="b">
        <f t="shared" si="595"/>
        <v>0</v>
      </c>
      <c r="AU422" s="4" t="b">
        <f t="shared" si="596"/>
        <v>0</v>
      </c>
      <c r="AV422" s="4" t="b">
        <f t="shared" si="597"/>
        <v>1</v>
      </c>
      <c r="AW422" s="4" t="b">
        <f t="shared" si="598"/>
        <v>0</v>
      </c>
      <c r="AX422" s="4" t="b">
        <f t="shared" si="599"/>
        <v>0</v>
      </c>
      <c r="AY422" s="4" t="b">
        <f t="shared" si="600"/>
        <v>0</v>
      </c>
      <c r="AZ422" s="4" t="b">
        <f t="shared" si="601"/>
        <v>0</v>
      </c>
      <c r="BA422" s="4" t="b">
        <f t="shared" si="602"/>
        <v>0</v>
      </c>
      <c r="BB422" s="4" t="b">
        <f t="shared" si="603"/>
        <v>0</v>
      </c>
      <c r="BC422" s="4" t="b">
        <f t="shared" si="604"/>
        <v>1</v>
      </c>
      <c r="BD422" s="4" t="b">
        <f t="shared" si="605"/>
        <v>0</v>
      </c>
      <c r="BE422" s="4" t="b">
        <f t="shared" si="606"/>
        <v>0</v>
      </c>
      <c r="BF422" s="4" t="b">
        <f t="shared" si="607"/>
        <v>0</v>
      </c>
      <c r="BG422" s="4" t="b">
        <f t="shared" si="608"/>
        <v>0</v>
      </c>
      <c r="BH422" s="4" t="b">
        <f t="shared" si="609"/>
        <v>0</v>
      </c>
      <c r="BI422" s="4" t="b">
        <f t="shared" si="610"/>
        <v>0</v>
      </c>
      <c r="BJ422" s="4" t="b">
        <f t="shared" si="611"/>
        <v>0</v>
      </c>
      <c r="BK422" s="4" t="b">
        <f t="shared" si="612"/>
        <v>0</v>
      </c>
      <c r="BL422" s="4" t="b">
        <f t="shared" si="613"/>
        <v>0</v>
      </c>
      <c r="BM422" s="4" t="b">
        <f t="shared" si="614"/>
        <v>0</v>
      </c>
      <c r="BN422" s="4" t="b">
        <f t="shared" si="615"/>
        <v>0</v>
      </c>
      <c r="BO422" s="4" t="b">
        <f t="shared" si="616"/>
        <v>1</v>
      </c>
      <c r="BP422" s="4" t="b">
        <f t="shared" si="617"/>
        <v>0</v>
      </c>
      <c r="BQ422" s="4" t="b">
        <f t="shared" si="618"/>
        <v>0</v>
      </c>
      <c r="BR422" s="4" t="b">
        <f t="shared" si="619"/>
        <v>0</v>
      </c>
      <c r="BS422" s="4" t="b">
        <f t="shared" si="620"/>
        <v>1</v>
      </c>
      <c r="BT422" s="4" t="b">
        <f t="shared" si="621"/>
        <v>0</v>
      </c>
      <c r="BU422" s="4" t="b">
        <f t="shared" si="622"/>
        <v>0</v>
      </c>
      <c r="BV422" s="4" t="b">
        <f t="shared" si="623"/>
        <v>0</v>
      </c>
      <c r="BW422" s="4" t="b">
        <f t="shared" si="624"/>
        <v>0</v>
      </c>
      <c r="BX422" s="4" t="b">
        <f t="shared" si="625"/>
        <v>0</v>
      </c>
      <c r="BY422" s="4" t="b">
        <f t="shared" si="626"/>
        <v>0</v>
      </c>
      <c r="BZ422" s="4" t="b">
        <f t="shared" si="627"/>
        <v>0</v>
      </c>
      <c r="CA422" s="4" t="b">
        <f t="shared" si="628"/>
        <v>1</v>
      </c>
      <c r="CB422" s="4" t="b">
        <f t="shared" si="629"/>
        <v>0</v>
      </c>
      <c r="CC422" s="4" t="b">
        <f t="shared" si="630"/>
        <v>0</v>
      </c>
      <c r="CD422" s="4" t="b">
        <f t="shared" si="631"/>
        <v>0</v>
      </c>
      <c r="CE422" s="4" t="b">
        <f t="shared" si="632"/>
        <v>0</v>
      </c>
      <c r="CF422" s="4" t="b">
        <f t="shared" si="633"/>
        <v>0</v>
      </c>
      <c r="CG422" s="4" t="b">
        <f t="shared" si="634"/>
        <v>0</v>
      </c>
      <c r="CH422" s="4" t="b">
        <f t="shared" si="635"/>
        <v>0</v>
      </c>
      <c r="CI422" s="4" t="b">
        <f t="shared" si="636"/>
        <v>0</v>
      </c>
      <c r="CJ422" s="4" t="b">
        <f t="shared" si="637"/>
        <v>0</v>
      </c>
      <c r="CK422" s="4" t="b">
        <f t="shared" si="638"/>
        <v>0</v>
      </c>
      <c r="CL422" s="4" t="b">
        <f t="shared" si="639"/>
        <v>0</v>
      </c>
      <c r="CM422" s="4" t="b">
        <f t="shared" si="640"/>
        <v>0</v>
      </c>
      <c r="CN422" s="4" t="b">
        <f t="shared" si="641"/>
        <v>0</v>
      </c>
      <c r="CO422" s="4" t="b">
        <f t="shared" si="642"/>
        <v>1</v>
      </c>
      <c r="CP422" s="4" t="b">
        <f t="shared" si="643"/>
        <v>0</v>
      </c>
      <c r="CQ422" s="4" t="b">
        <f t="shared" si="644"/>
        <v>0</v>
      </c>
      <c r="CR422" s="4" t="b">
        <f t="shared" si="645"/>
        <v>0</v>
      </c>
      <c r="CS422" s="4" t="b">
        <f t="shared" si="646"/>
        <v>0</v>
      </c>
      <c r="CT422" s="4" t="b">
        <f t="shared" si="647"/>
        <v>0</v>
      </c>
      <c r="CU422" s="4" t="b">
        <f t="shared" si="648"/>
        <v>0</v>
      </c>
      <c r="CV422" s="4" t="b">
        <f t="shared" si="649"/>
        <v>0</v>
      </c>
      <c r="CW422" s="4" t="b">
        <f t="shared" si="650"/>
        <v>0</v>
      </c>
      <c r="CX422" s="4" t="b">
        <f t="shared" si="651"/>
        <v>0</v>
      </c>
      <c r="CY422" s="4" t="b">
        <f t="shared" si="652"/>
        <v>0</v>
      </c>
      <c r="CZ422" s="4" t="b">
        <f t="shared" si="653"/>
        <v>0</v>
      </c>
      <c r="DA422" s="4" t="b">
        <f t="shared" si="654"/>
        <v>0</v>
      </c>
      <c r="DB422" s="4" t="b">
        <f t="shared" si="655"/>
        <v>0</v>
      </c>
      <c r="DC422" s="4" t="b">
        <f t="shared" si="656"/>
        <v>0</v>
      </c>
      <c r="DD422" s="4" t="b">
        <f t="shared" si="657"/>
        <v>0</v>
      </c>
    </row>
    <row r="423" spans="1:108">
      <c r="A423" s="4" t="s">
        <v>1611</v>
      </c>
      <c r="B423" t="s">
        <v>7391</v>
      </c>
      <c r="C423" t="s">
        <v>1599</v>
      </c>
      <c r="D423" s="4" t="s">
        <v>1033</v>
      </c>
      <c r="E423" s="4" t="s">
        <v>1034</v>
      </c>
      <c r="F423" t="s">
        <v>976</v>
      </c>
      <c r="G423" t="s">
        <v>970</v>
      </c>
      <c r="H423" t="s">
        <v>7428</v>
      </c>
      <c r="I423" t="s">
        <v>7418</v>
      </c>
      <c r="J423" s="4" t="s">
        <v>113</v>
      </c>
      <c r="K423" s="4" t="s">
        <v>114</v>
      </c>
      <c r="L423" s="4" t="s">
        <v>6461</v>
      </c>
      <c r="M423" t="s">
        <v>6079</v>
      </c>
      <c r="N423" s="4" t="s">
        <v>1612</v>
      </c>
      <c r="O423" s="4" t="b">
        <f t="shared" si="564"/>
        <v>1</v>
      </c>
      <c r="P423" s="4" t="b">
        <f t="shared" si="565"/>
        <v>1</v>
      </c>
      <c r="Q423" s="4" t="b">
        <f t="shared" si="566"/>
        <v>0</v>
      </c>
      <c r="R423" s="4" t="b">
        <f t="shared" si="567"/>
        <v>1</v>
      </c>
      <c r="S423" s="4" t="b">
        <f t="shared" si="568"/>
        <v>1</v>
      </c>
      <c r="T423" s="4" t="b">
        <f t="shared" si="569"/>
        <v>1</v>
      </c>
      <c r="U423" s="4" t="b">
        <f t="shared" si="570"/>
        <v>1</v>
      </c>
      <c r="V423" s="4" t="b">
        <f t="shared" si="571"/>
        <v>1</v>
      </c>
      <c r="W423" s="4" t="b">
        <f t="shared" si="572"/>
        <v>0</v>
      </c>
      <c r="X423" s="4" t="b">
        <f t="shared" si="573"/>
        <v>0</v>
      </c>
      <c r="Y423" s="4" t="b">
        <f t="shared" si="574"/>
        <v>0</v>
      </c>
      <c r="Z423" s="4" t="b">
        <f t="shared" si="575"/>
        <v>0</v>
      </c>
      <c r="AA423" s="4" t="b">
        <f t="shared" si="576"/>
        <v>1</v>
      </c>
      <c r="AB423" s="4" t="b">
        <f t="shared" si="577"/>
        <v>0</v>
      </c>
      <c r="AC423" s="4" t="b">
        <f t="shared" si="578"/>
        <v>0</v>
      </c>
      <c r="AD423" s="4" t="b">
        <f t="shared" si="579"/>
        <v>0</v>
      </c>
      <c r="AE423" s="4" t="b">
        <f t="shared" si="580"/>
        <v>0</v>
      </c>
      <c r="AF423" s="4" t="b">
        <f t="shared" si="581"/>
        <v>0</v>
      </c>
      <c r="AG423" s="4" t="b">
        <f t="shared" si="582"/>
        <v>0</v>
      </c>
      <c r="AH423" s="4" t="b">
        <f t="shared" si="583"/>
        <v>0</v>
      </c>
      <c r="AI423" s="4" t="b">
        <f t="shared" si="584"/>
        <v>1</v>
      </c>
      <c r="AJ423" s="4" t="b">
        <f t="shared" si="585"/>
        <v>0</v>
      </c>
      <c r="AK423" s="4" t="b">
        <f t="shared" si="586"/>
        <v>0</v>
      </c>
      <c r="AL423" s="4" t="b">
        <f t="shared" si="587"/>
        <v>0</v>
      </c>
      <c r="AM423" s="4" t="b">
        <f t="shared" si="588"/>
        <v>1</v>
      </c>
      <c r="AN423" s="4" t="b">
        <f t="shared" si="589"/>
        <v>0</v>
      </c>
      <c r="AO423" s="4" t="b">
        <f t="shared" si="590"/>
        <v>0</v>
      </c>
      <c r="AP423" s="4" t="b">
        <f t="shared" si="591"/>
        <v>0</v>
      </c>
      <c r="AQ423" s="4" t="b">
        <f t="shared" si="592"/>
        <v>1</v>
      </c>
      <c r="AR423" s="4" t="b">
        <f t="shared" si="593"/>
        <v>0</v>
      </c>
      <c r="AS423" s="4" t="b">
        <f t="shared" si="594"/>
        <v>0</v>
      </c>
      <c r="AT423" s="4" t="b">
        <f t="shared" si="595"/>
        <v>0</v>
      </c>
      <c r="AU423" s="4" t="b">
        <f t="shared" si="596"/>
        <v>0</v>
      </c>
      <c r="AV423" s="4" t="b">
        <f t="shared" si="597"/>
        <v>0</v>
      </c>
      <c r="AW423" s="4" t="b">
        <f t="shared" si="598"/>
        <v>1</v>
      </c>
      <c r="AX423" s="4" t="b">
        <f t="shared" si="599"/>
        <v>0</v>
      </c>
      <c r="AY423" s="4" t="b">
        <f t="shared" si="600"/>
        <v>0</v>
      </c>
      <c r="AZ423" s="4" t="b">
        <f t="shared" si="601"/>
        <v>1</v>
      </c>
      <c r="BA423" s="4" t="b">
        <f t="shared" si="602"/>
        <v>0</v>
      </c>
      <c r="BB423" s="4" t="b">
        <f t="shared" si="603"/>
        <v>0</v>
      </c>
      <c r="BC423" s="4" t="b">
        <f t="shared" si="604"/>
        <v>1</v>
      </c>
      <c r="BD423" s="4" t="b">
        <f t="shared" si="605"/>
        <v>0</v>
      </c>
      <c r="BE423" s="4" t="b">
        <f t="shared" si="606"/>
        <v>0</v>
      </c>
      <c r="BF423" s="4" t="b">
        <f t="shared" si="607"/>
        <v>0</v>
      </c>
      <c r="BG423" s="4" t="b">
        <f t="shared" si="608"/>
        <v>0</v>
      </c>
      <c r="BH423" s="4" t="b">
        <f t="shared" si="609"/>
        <v>0</v>
      </c>
      <c r="BI423" s="4" t="b">
        <f t="shared" si="610"/>
        <v>0</v>
      </c>
      <c r="BJ423" s="4" t="b">
        <f t="shared" si="611"/>
        <v>0</v>
      </c>
      <c r="BK423" s="4" t="b">
        <f t="shared" si="612"/>
        <v>0</v>
      </c>
      <c r="BL423" s="4" t="b">
        <f t="shared" si="613"/>
        <v>1</v>
      </c>
      <c r="BM423" s="4" t="b">
        <f t="shared" si="614"/>
        <v>0</v>
      </c>
      <c r="BN423" s="4" t="b">
        <f t="shared" si="615"/>
        <v>0</v>
      </c>
      <c r="BO423" s="4" t="b">
        <f t="shared" si="616"/>
        <v>0</v>
      </c>
      <c r="BP423" s="4" t="b">
        <f t="shared" si="617"/>
        <v>1</v>
      </c>
      <c r="BQ423" s="4" t="b">
        <f t="shared" si="618"/>
        <v>1</v>
      </c>
      <c r="BR423" s="4" t="b">
        <f t="shared" si="619"/>
        <v>0</v>
      </c>
      <c r="BS423" s="4" t="b">
        <f t="shared" si="620"/>
        <v>1</v>
      </c>
      <c r="BT423" s="4" t="b">
        <f t="shared" si="621"/>
        <v>0</v>
      </c>
      <c r="BU423" s="4" t="b">
        <f t="shared" si="622"/>
        <v>0</v>
      </c>
      <c r="BV423" s="4" t="b">
        <f t="shared" si="623"/>
        <v>0</v>
      </c>
      <c r="BW423" s="4" t="b">
        <f t="shared" si="624"/>
        <v>0</v>
      </c>
      <c r="BX423" s="4" t="b">
        <f t="shared" si="625"/>
        <v>1</v>
      </c>
      <c r="BY423" s="4" t="b">
        <f t="shared" si="626"/>
        <v>0</v>
      </c>
      <c r="BZ423" s="4" t="b">
        <f t="shared" si="627"/>
        <v>0</v>
      </c>
      <c r="CA423" s="4" t="b">
        <f t="shared" si="628"/>
        <v>0</v>
      </c>
      <c r="CB423" s="4" t="b">
        <f t="shared" si="629"/>
        <v>0</v>
      </c>
      <c r="CC423" s="4" t="b">
        <f t="shared" si="630"/>
        <v>0</v>
      </c>
      <c r="CD423" s="4" t="b">
        <f t="shared" si="631"/>
        <v>0</v>
      </c>
      <c r="CE423" s="4" t="b">
        <f t="shared" si="632"/>
        <v>0</v>
      </c>
      <c r="CF423" s="4" t="b">
        <f t="shared" si="633"/>
        <v>0</v>
      </c>
      <c r="CG423" s="4" t="b">
        <f t="shared" si="634"/>
        <v>1</v>
      </c>
      <c r="CH423" s="4" t="b">
        <f t="shared" si="635"/>
        <v>1</v>
      </c>
      <c r="CI423" s="4" t="b">
        <f t="shared" si="636"/>
        <v>0</v>
      </c>
      <c r="CJ423" s="4" t="b">
        <f t="shared" si="637"/>
        <v>0</v>
      </c>
      <c r="CK423" s="4" t="b">
        <f t="shared" si="638"/>
        <v>0</v>
      </c>
      <c r="CL423" s="4" t="b">
        <f t="shared" si="639"/>
        <v>0</v>
      </c>
      <c r="CM423" s="4" t="b">
        <f t="shared" si="640"/>
        <v>1</v>
      </c>
      <c r="CN423" s="4" t="b">
        <f t="shared" si="641"/>
        <v>0</v>
      </c>
      <c r="CO423" s="4" t="b">
        <f t="shared" si="642"/>
        <v>0</v>
      </c>
      <c r="CP423" s="4" t="b">
        <f t="shared" si="643"/>
        <v>0</v>
      </c>
      <c r="CQ423" s="4" t="b">
        <f t="shared" si="644"/>
        <v>0</v>
      </c>
      <c r="CR423" s="4" t="b">
        <f t="shared" si="645"/>
        <v>0</v>
      </c>
      <c r="CS423" s="4" t="b">
        <f t="shared" si="646"/>
        <v>0</v>
      </c>
      <c r="CT423" s="4" t="b">
        <f t="shared" si="647"/>
        <v>0</v>
      </c>
      <c r="CU423" s="4" t="b">
        <f t="shared" si="648"/>
        <v>0</v>
      </c>
      <c r="CV423" s="4" t="b">
        <f t="shared" si="649"/>
        <v>0</v>
      </c>
      <c r="CW423" s="4" t="b">
        <f t="shared" si="650"/>
        <v>0</v>
      </c>
      <c r="CX423" s="4" t="b">
        <f t="shared" si="651"/>
        <v>0</v>
      </c>
      <c r="CY423" s="4" t="b">
        <f t="shared" si="652"/>
        <v>0</v>
      </c>
      <c r="CZ423" s="4" t="b">
        <f t="shared" si="653"/>
        <v>0</v>
      </c>
      <c r="DA423" s="4" t="b">
        <f t="shared" si="654"/>
        <v>0</v>
      </c>
      <c r="DB423" s="4" t="b">
        <f t="shared" si="655"/>
        <v>0</v>
      </c>
      <c r="DC423" s="4" t="b">
        <f t="shared" si="656"/>
        <v>0</v>
      </c>
      <c r="DD423" s="4" t="b">
        <f t="shared" si="657"/>
        <v>0</v>
      </c>
    </row>
    <row r="424" spans="1:108">
      <c r="A424" s="7" t="s">
        <v>1613</v>
      </c>
      <c r="B424" t="s">
        <v>7391</v>
      </c>
      <c r="C424" t="s">
        <v>1599</v>
      </c>
      <c r="D424" t="s">
        <v>1033</v>
      </c>
      <c r="E424" t="s">
        <v>1034</v>
      </c>
      <c r="F424" t="s">
        <v>976</v>
      </c>
      <c r="G424" t="s">
        <v>970</v>
      </c>
      <c r="H424" t="s">
        <v>7428</v>
      </c>
      <c r="I424" t="s">
        <v>7418</v>
      </c>
      <c r="J424" s="4" t="s">
        <v>109</v>
      </c>
      <c r="K424" t="s">
        <v>109</v>
      </c>
      <c r="L424" t="s">
        <v>6705</v>
      </c>
      <c r="M424" t="s">
        <v>6079</v>
      </c>
      <c r="N424" t="s">
        <v>7455</v>
      </c>
      <c r="O424" t="b">
        <f t="shared" si="564"/>
        <v>0</v>
      </c>
      <c r="P424" t="b">
        <f t="shared" si="565"/>
        <v>1</v>
      </c>
      <c r="Q424" t="b">
        <f t="shared" si="566"/>
        <v>0</v>
      </c>
      <c r="R424" t="b">
        <f t="shared" si="567"/>
        <v>1</v>
      </c>
      <c r="S424" t="b">
        <f t="shared" si="568"/>
        <v>0</v>
      </c>
      <c r="T424" t="b">
        <f t="shared" si="569"/>
        <v>1</v>
      </c>
      <c r="U424" t="b">
        <f t="shared" si="570"/>
        <v>0</v>
      </c>
      <c r="V424" t="b">
        <f t="shared" si="571"/>
        <v>1</v>
      </c>
      <c r="W424" t="b">
        <f t="shared" si="572"/>
        <v>0</v>
      </c>
      <c r="X424" t="b">
        <f t="shared" si="573"/>
        <v>0</v>
      </c>
      <c r="Y424" t="b">
        <f t="shared" si="574"/>
        <v>0</v>
      </c>
      <c r="Z424" t="b">
        <f t="shared" si="575"/>
        <v>0</v>
      </c>
      <c r="AA424" t="b">
        <f t="shared" si="576"/>
        <v>0</v>
      </c>
      <c r="AB424" t="b">
        <f t="shared" si="577"/>
        <v>0</v>
      </c>
      <c r="AC424" t="b">
        <f t="shared" si="578"/>
        <v>0</v>
      </c>
      <c r="AD424" t="b">
        <f t="shared" si="579"/>
        <v>0</v>
      </c>
      <c r="AE424" t="b">
        <f t="shared" si="580"/>
        <v>0</v>
      </c>
      <c r="AF424" t="b">
        <f t="shared" si="581"/>
        <v>0</v>
      </c>
      <c r="AG424" t="b">
        <f t="shared" si="582"/>
        <v>0</v>
      </c>
      <c r="AH424" t="b">
        <f t="shared" si="583"/>
        <v>0</v>
      </c>
      <c r="AI424" t="b">
        <f t="shared" si="584"/>
        <v>0</v>
      </c>
      <c r="AJ424" t="b">
        <f t="shared" si="585"/>
        <v>0</v>
      </c>
      <c r="AK424" t="b">
        <f t="shared" si="586"/>
        <v>0</v>
      </c>
      <c r="AL424" t="b">
        <f t="shared" si="587"/>
        <v>0</v>
      </c>
      <c r="AM424" t="b">
        <f t="shared" si="588"/>
        <v>0</v>
      </c>
      <c r="AN424" t="b">
        <f t="shared" si="589"/>
        <v>0</v>
      </c>
      <c r="AO424" t="b">
        <f t="shared" si="590"/>
        <v>0</v>
      </c>
      <c r="AP424" t="b">
        <f t="shared" si="591"/>
        <v>0</v>
      </c>
      <c r="AQ424" t="b">
        <f t="shared" si="592"/>
        <v>0</v>
      </c>
      <c r="AR424" t="b">
        <f t="shared" si="593"/>
        <v>0</v>
      </c>
      <c r="AS424" t="b">
        <f t="shared" si="594"/>
        <v>0</v>
      </c>
      <c r="AT424" t="b">
        <f t="shared" si="595"/>
        <v>0</v>
      </c>
      <c r="AU424" t="b">
        <f t="shared" si="596"/>
        <v>0</v>
      </c>
      <c r="AV424" t="b">
        <f t="shared" si="597"/>
        <v>1</v>
      </c>
      <c r="AW424" t="b">
        <f t="shared" si="598"/>
        <v>0</v>
      </c>
      <c r="AX424" t="b">
        <f t="shared" si="599"/>
        <v>0</v>
      </c>
      <c r="AY424" t="b">
        <f t="shared" si="600"/>
        <v>0</v>
      </c>
      <c r="AZ424" t="b">
        <f t="shared" si="601"/>
        <v>0</v>
      </c>
      <c r="BA424" t="b">
        <f t="shared" si="602"/>
        <v>0</v>
      </c>
      <c r="BB424" t="b">
        <f t="shared" si="603"/>
        <v>0</v>
      </c>
      <c r="BC424" t="b">
        <f t="shared" si="604"/>
        <v>0</v>
      </c>
      <c r="BD424" t="b">
        <f t="shared" si="605"/>
        <v>0</v>
      </c>
      <c r="BE424" t="b">
        <f t="shared" si="606"/>
        <v>0</v>
      </c>
      <c r="BF424" t="b">
        <f t="shared" si="607"/>
        <v>0</v>
      </c>
      <c r="BG424" t="b">
        <f t="shared" si="608"/>
        <v>0</v>
      </c>
      <c r="BH424" t="b">
        <f t="shared" si="609"/>
        <v>0</v>
      </c>
      <c r="BI424" t="b">
        <f t="shared" si="610"/>
        <v>0</v>
      </c>
      <c r="BJ424" t="b">
        <f t="shared" si="611"/>
        <v>0</v>
      </c>
      <c r="BK424" t="b">
        <f t="shared" si="612"/>
        <v>0</v>
      </c>
      <c r="BL424" t="b">
        <f t="shared" si="613"/>
        <v>0</v>
      </c>
      <c r="BM424" t="b">
        <f t="shared" si="614"/>
        <v>0</v>
      </c>
      <c r="BN424" t="b">
        <f t="shared" si="615"/>
        <v>0</v>
      </c>
      <c r="BO424" t="b">
        <f t="shared" si="616"/>
        <v>0</v>
      </c>
      <c r="BP424" t="b">
        <f t="shared" si="617"/>
        <v>0</v>
      </c>
      <c r="BQ424" t="b">
        <f t="shared" si="618"/>
        <v>0</v>
      </c>
      <c r="BR424" t="b">
        <f t="shared" si="619"/>
        <v>0</v>
      </c>
      <c r="BS424" t="b">
        <f t="shared" si="620"/>
        <v>0</v>
      </c>
      <c r="BT424" t="b">
        <f t="shared" si="621"/>
        <v>0</v>
      </c>
      <c r="BU424" t="b">
        <f t="shared" si="622"/>
        <v>0</v>
      </c>
      <c r="BV424" t="b">
        <f t="shared" si="623"/>
        <v>0</v>
      </c>
      <c r="BW424" t="b">
        <f t="shared" si="624"/>
        <v>0</v>
      </c>
      <c r="BX424" t="b">
        <f t="shared" si="625"/>
        <v>0</v>
      </c>
      <c r="BY424" t="b">
        <f t="shared" si="626"/>
        <v>0</v>
      </c>
      <c r="BZ424" t="b">
        <f t="shared" si="627"/>
        <v>0</v>
      </c>
      <c r="CA424" t="b">
        <f t="shared" si="628"/>
        <v>1</v>
      </c>
      <c r="CB424" t="b">
        <f t="shared" si="629"/>
        <v>0</v>
      </c>
      <c r="CC424" t="b">
        <f t="shared" si="630"/>
        <v>0</v>
      </c>
      <c r="CD424" t="b">
        <f t="shared" si="631"/>
        <v>0</v>
      </c>
      <c r="CE424" t="b">
        <f t="shared" si="632"/>
        <v>0</v>
      </c>
      <c r="CF424" t="b">
        <f t="shared" si="633"/>
        <v>0</v>
      </c>
      <c r="CG424" t="b">
        <f t="shared" si="634"/>
        <v>0</v>
      </c>
      <c r="CH424" t="b">
        <f t="shared" si="635"/>
        <v>0</v>
      </c>
      <c r="CI424" t="b">
        <f t="shared" si="636"/>
        <v>0</v>
      </c>
      <c r="CJ424" t="b">
        <f t="shared" si="637"/>
        <v>0</v>
      </c>
      <c r="CK424" t="b">
        <f t="shared" si="638"/>
        <v>0</v>
      </c>
      <c r="CL424" t="b">
        <f t="shared" si="639"/>
        <v>0</v>
      </c>
      <c r="CM424" t="b">
        <f t="shared" si="640"/>
        <v>0</v>
      </c>
      <c r="CN424" t="b">
        <f t="shared" si="641"/>
        <v>0</v>
      </c>
      <c r="CO424" t="b">
        <f t="shared" si="642"/>
        <v>0</v>
      </c>
      <c r="CP424" t="b">
        <f t="shared" si="643"/>
        <v>0</v>
      </c>
      <c r="CQ424" t="b">
        <f t="shared" si="644"/>
        <v>0</v>
      </c>
      <c r="CR424" t="b">
        <f t="shared" si="645"/>
        <v>0</v>
      </c>
      <c r="CS424" t="b">
        <f t="shared" si="646"/>
        <v>0</v>
      </c>
      <c r="CT424" t="b">
        <f t="shared" si="647"/>
        <v>0</v>
      </c>
      <c r="CU424" t="b">
        <f t="shared" si="648"/>
        <v>0</v>
      </c>
      <c r="CV424" t="b">
        <f t="shared" si="649"/>
        <v>0</v>
      </c>
      <c r="CW424" t="b">
        <f t="shared" si="650"/>
        <v>0</v>
      </c>
      <c r="CX424" t="b">
        <f t="shared" si="651"/>
        <v>0</v>
      </c>
      <c r="CY424" t="b">
        <f t="shared" si="652"/>
        <v>0</v>
      </c>
      <c r="CZ424" t="b">
        <f t="shared" si="653"/>
        <v>1</v>
      </c>
      <c r="DA424" t="b">
        <f t="shared" si="654"/>
        <v>0</v>
      </c>
      <c r="DB424" t="b">
        <f t="shared" si="655"/>
        <v>0</v>
      </c>
      <c r="DC424" t="b">
        <f t="shared" si="656"/>
        <v>0</v>
      </c>
      <c r="DD424" t="b">
        <f t="shared" si="657"/>
        <v>0</v>
      </c>
    </row>
    <row r="425" spans="1:108">
      <c r="A425" t="s">
        <v>1614</v>
      </c>
      <c r="B425" t="s">
        <v>7391</v>
      </c>
      <c r="C425" t="s">
        <v>1599</v>
      </c>
      <c r="D425" t="s">
        <v>1033</v>
      </c>
      <c r="E425" t="s">
        <v>1034</v>
      </c>
      <c r="F425" t="s">
        <v>976</v>
      </c>
      <c r="G425" t="s">
        <v>970</v>
      </c>
      <c r="H425" t="s">
        <v>7428</v>
      </c>
      <c r="I425" t="s">
        <v>7418</v>
      </c>
      <c r="J425" t="s">
        <v>204</v>
      </c>
      <c r="K425" t="s">
        <v>205</v>
      </c>
      <c r="L425" t="s">
        <v>6614</v>
      </c>
      <c r="M425" t="s">
        <v>6079</v>
      </c>
      <c r="N425" t="s">
        <v>1615</v>
      </c>
      <c r="O425" t="b">
        <f t="shared" si="564"/>
        <v>1</v>
      </c>
      <c r="P425" t="b">
        <f t="shared" si="565"/>
        <v>1</v>
      </c>
      <c r="Q425" t="b">
        <f t="shared" si="566"/>
        <v>1</v>
      </c>
      <c r="R425" t="b">
        <f t="shared" si="567"/>
        <v>0</v>
      </c>
      <c r="S425" t="b">
        <f t="shared" si="568"/>
        <v>1</v>
      </c>
      <c r="T425" t="b">
        <f t="shared" si="569"/>
        <v>1</v>
      </c>
      <c r="U425" t="b">
        <f t="shared" si="570"/>
        <v>1</v>
      </c>
      <c r="V425" t="b">
        <f t="shared" si="571"/>
        <v>0</v>
      </c>
      <c r="W425" t="b">
        <f t="shared" si="572"/>
        <v>1</v>
      </c>
      <c r="X425" t="b">
        <f t="shared" si="573"/>
        <v>0</v>
      </c>
      <c r="Y425" t="b">
        <f t="shared" si="574"/>
        <v>0</v>
      </c>
      <c r="Z425" t="b">
        <f t="shared" si="575"/>
        <v>0</v>
      </c>
      <c r="AA425" t="b">
        <f t="shared" si="576"/>
        <v>0</v>
      </c>
      <c r="AB425" t="b">
        <f t="shared" si="577"/>
        <v>0</v>
      </c>
      <c r="AC425" t="b">
        <f t="shared" si="578"/>
        <v>0</v>
      </c>
      <c r="AD425" t="b">
        <f t="shared" si="579"/>
        <v>0</v>
      </c>
      <c r="AE425" t="b">
        <f t="shared" si="580"/>
        <v>0</v>
      </c>
      <c r="AF425" t="b">
        <f t="shared" si="581"/>
        <v>0</v>
      </c>
      <c r="AG425" t="b">
        <f t="shared" si="582"/>
        <v>0</v>
      </c>
      <c r="AH425" t="b">
        <f t="shared" si="583"/>
        <v>1</v>
      </c>
      <c r="AI425" t="b">
        <f t="shared" si="584"/>
        <v>0</v>
      </c>
      <c r="AJ425" t="b">
        <f t="shared" si="585"/>
        <v>0</v>
      </c>
      <c r="AK425" t="b">
        <f t="shared" si="586"/>
        <v>0</v>
      </c>
      <c r="AL425" t="b">
        <f t="shared" si="587"/>
        <v>0</v>
      </c>
      <c r="AM425" t="b">
        <f t="shared" si="588"/>
        <v>0</v>
      </c>
      <c r="AN425" t="b">
        <f t="shared" si="589"/>
        <v>0</v>
      </c>
      <c r="AO425" t="b">
        <f t="shared" si="590"/>
        <v>0</v>
      </c>
      <c r="AP425" t="b">
        <f t="shared" si="591"/>
        <v>0</v>
      </c>
      <c r="AQ425" t="b">
        <f t="shared" si="592"/>
        <v>0</v>
      </c>
      <c r="AR425" t="b">
        <f t="shared" si="593"/>
        <v>0</v>
      </c>
      <c r="AS425" t="b">
        <f t="shared" si="594"/>
        <v>0</v>
      </c>
      <c r="AT425" t="b">
        <f t="shared" si="595"/>
        <v>0</v>
      </c>
      <c r="AU425" t="b">
        <f t="shared" si="596"/>
        <v>0</v>
      </c>
      <c r="AV425" t="b">
        <f t="shared" si="597"/>
        <v>0</v>
      </c>
      <c r="AW425" t="b">
        <f t="shared" si="598"/>
        <v>0</v>
      </c>
      <c r="AX425" t="b">
        <f t="shared" si="599"/>
        <v>0</v>
      </c>
      <c r="AY425" t="b">
        <f t="shared" si="600"/>
        <v>0</v>
      </c>
      <c r="AZ425" t="b">
        <f t="shared" si="601"/>
        <v>0</v>
      </c>
      <c r="BA425" t="b">
        <f t="shared" si="602"/>
        <v>0</v>
      </c>
      <c r="BB425" t="b">
        <f t="shared" si="603"/>
        <v>0</v>
      </c>
      <c r="BC425" t="b">
        <f t="shared" si="604"/>
        <v>0</v>
      </c>
      <c r="BD425" t="b">
        <f t="shared" si="605"/>
        <v>0</v>
      </c>
      <c r="BE425" t="b">
        <f t="shared" si="606"/>
        <v>0</v>
      </c>
      <c r="BF425" t="b">
        <f t="shared" si="607"/>
        <v>0</v>
      </c>
      <c r="BG425" t="b">
        <f t="shared" si="608"/>
        <v>0</v>
      </c>
      <c r="BH425" t="b">
        <f t="shared" si="609"/>
        <v>1</v>
      </c>
      <c r="BI425" t="b">
        <f t="shared" si="610"/>
        <v>0</v>
      </c>
      <c r="BJ425" t="b">
        <f t="shared" si="611"/>
        <v>0</v>
      </c>
      <c r="BK425" t="b">
        <f t="shared" si="612"/>
        <v>0</v>
      </c>
      <c r="BL425" t="b">
        <f t="shared" si="613"/>
        <v>0</v>
      </c>
      <c r="BM425" t="b">
        <f t="shared" si="614"/>
        <v>0</v>
      </c>
      <c r="BN425" t="b">
        <f t="shared" si="615"/>
        <v>0</v>
      </c>
      <c r="BO425" t="b">
        <f t="shared" si="616"/>
        <v>0</v>
      </c>
      <c r="BP425" t="b">
        <f t="shared" si="617"/>
        <v>0</v>
      </c>
      <c r="BQ425" t="b">
        <f t="shared" si="618"/>
        <v>0</v>
      </c>
      <c r="BR425" t="b">
        <f t="shared" si="619"/>
        <v>0</v>
      </c>
      <c r="BS425" t="b">
        <f t="shared" si="620"/>
        <v>0</v>
      </c>
      <c r="BT425" t="b">
        <f t="shared" si="621"/>
        <v>0</v>
      </c>
      <c r="BU425" t="b">
        <f t="shared" si="622"/>
        <v>0</v>
      </c>
      <c r="BV425" t="b">
        <f t="shared" si="623"/>
        <v>0</v>
      </c>
      <c r="BW425" t="b">
        <f t="shared" si="624"/>
        <v>1</v>
      </c>
      <c r="BX425" t="b">
        <f t="shared" si="625"/>
        <v>0</v>
      </c>
      <c r="BY425" t="b">
        <f t="shared" si="626"/>
        <v>0</v>
      </c>
      <c r="BZ425" t="b">
        <f t="shared" si="627"/>
        <v>0</v>
      </c>
      <c r="CA425" t="b">
        <f t="shared" si="628"/>
        <v>0</v>
      </c>
      <c r="CB425" t="b">
        <f t="shared" si="629"/>
        <v>0</v>
      </c>
      <c r="CC425" t="b">
        <f t="shared" si="630"/>
        <v>0</v>
      </c>
      <c r="CD425" t="b">
        <f t="shared" si="631"/>
        <v>0</v>
      </c>
      <c r="CE425" t="b">
        <f t="shared" si="632"/>
        <v>0</v>
      </c>
      <c r="CF425" t="b">
        <f t="shared" si="633"/>
        <v>0</v>
      </c>
      <c r="CG425" t="b">
        <f t="shared" si="634"/>
        <v>1</v>
      </c>
      <c r="CH425" t="b">
        <f t="shared" si="635"/>
        <v>0</v>
      </c>
      <c r="CI425" t="b">
        <f t="shared" si="636"/>
        <v>0</v>
      </c>
      <c r="CJ425" t="b">
        <f t="shared" si="637"/>
        <v>1</v>
      </c>
      <c r="CK425" t="b">
        <f t="shared" si="638"/>
        <v>0</v>
      </c>
      <c r="CL425" t="b">
        <f t="shared" si="639"/>
        <v>0</v>
      </c>
      <c r="CM425" t="b">
        <f t="shared" si="640"/>
        <v>0</v>
      </c>
      <c r="CN425" t="b">
        <f t="shared" si="641"/>
        <v>0</v>
      </c>
      <c r="CO425" t="b">
        <f t="shared" si="642"/>
        <v>0</v>
      </c>
      <c r="CP425" t="b">
        <f t="shared" si="643"/>
        <v>0</v>
      </c>
      <c r="CQ425" t="b">
        <f t="shared" si="644"/>
        <v>0</v>
      </c>
      <c r="CR425" t="b">
        <f t="shared" si="645"/>
        <v>0</v>
      </c>
      <c r="CS425" t="b">
        <f t="shared" si="646"/>
        <v>0</v>
      </c>
      <c r="CT425" t="b">
        <f t="shared" si="647"/>
        <v>0</v>
      </c>
      <c r="CU425" t="b">
        <f t="shared" si="648"/>
        <v>0</v>
      </c>
      <c r="CV425" t="b">
        <f t="shared" si="649"/>
        <v>0</v>
      </c>
      <c r="CW425" t="b">
        <f t="shared" si="650"/>
        <v>0</v>
      </c>
      <c r="CX425" t="b">
        <f t="shared" si="651"/>
        <v>0</v>
      </c>
      <c r="CY425" t="b">
        <f t="shared" si="652"/>
        <v>0</v>
      </c>
      <c r="CZ425" t="b">
        <f t="shared" si="653"/>
        <v>1</v>
      </c>
      <c r="DA425" t="b">
        <f t="shared" si="654"/>
        <v>0</v>
      </c>
      <c r="DB425" t="b">
        <f t="shared" si="655"/>
        <v>0</v>
      </c>
      <c r="DC425" t="b">
        <f t="shared" si="656"/>
        <v>0</v>
      </c>
      <c r="DD425" t="b">
        <f t="shared" si="657"/>
        <v>0</v>
      </c>
    </row>
    <row r="426" spans="1:108">
      <c r="A426" s="4" t="s">
        <v>1616</v>
      </c>
      <c r="B426" t="s">
        <v>1599</v>
      </c>
      <c r="C426" t="s">
        <v>1599</v>
      </c>
      <c r="D426" s="4" t="s">
        <v>1033</v>
      </c>
      <c r="E426" s="4" t="s">
        <v>1034</v>
      </c>
      <c r="F426" t="s">
        <v>976</v>
      </c>
      <c r="G426" t="s">
        <v>970</v>
      </c>
      <c r="H426" t="s">
        <v>7428</v>
      </c>
      <c r="I426" t="s">
        <v>7418</v>
      </c>
      <c r="J426" s="4" t="s">
        <v>204</v>
      </c>
      <c r="K426" s="4" t="s">
        <v>205</v>
      </c>
      <c r="L426" s="4" t="s">
        <v>6615</v>
      </c>
      <c r="M426" t="s">
        <v>6079</v>
      </c>
      <c r="N426" s="4" t="s">
        <v>1617</v>
      </c>
      <c r="O426" s="4" t="b">
        <f t="shared" si="564"/>
        <v>1</v>
      </c>
      <c r="P426" s="4" t="b">
        <f t="shared" si="565"/>
        <v>0</v>
      </c>
      <c r="Q426" s="4" t="b">
        <f t="shared" si="566"/>
        <v>1</v>
      </c>
      <c r="R426" s="4" t="b">
        <f t="shared" si="567"/>
        <v>0</v>
      </c>
      <c r="S426" s="4" t="b">
        <f t="shared" si="568"/>
        <v>1</v>
      </c>
      <c r="T426" s="4" t="b">
        <f t="shared" si="569"/>
        <v>0</v>
      </c>
      <c r="U426" s="4" t="b">
        <f t="shared" si="570"/>
        <v>1</v>
      </c>
      <c r="V426" s="4" t="b">
        <f t="shared" si="571"/>
        <v>0</v>
      </c>
      <c r="W426" s="4" t="b">
        <f t="shared" si="572"/>
        <v>0</v>
      </c>
      <c r="X426" s="4" t="b">
        <f t="shared" si="573"/>
        <v>0</v>
      </c>
      <c r="Y426" s="4" t="b">
        <f t="shared" si="574"/>
        <v>0</v>
      </c>
      <c r="Z426" s="4" t="b">
        <f t="shared" si="575"/>
        <v>0</v>
      </c>
      <c r="AA426" s="4" t="b">
        <f t="shared" si="576"/>
        <v>0</v>
      </c>
      <c r="AB426" s="4" t="b">
        <f t="shared" si="577"/>
        <v>1</v>
      </c>
      <c r="AC426" s="4" t="b">
        <f t="shared" si="578"/>
        <v>0</v>
      </c>
      <c r="AD426" s="4" t="b">
        <f t="shared" si="579"/>
        <v>0</v>
      </c>
      <c r="AE426" s="4" t="b">
        <f t="shared" si="580"/>
        <v>0</v>
      </c>
      <c r="AF426" s="4" t="b">
        <f t="shared" si="581"/>
        <v>0</v>
      </c>
      <c r="AG426" s="4" t="b">
        <f t="shared" si="582"/>
        <v>0</v>
      </c>
      <c r="AH426" s="4" t="b">
        <f t="shared" si="583"/>
        <v>0</v>
      </c>
      <c r="AI426" s="4" t="b">
        <f t="shared" si="584"/>
        <v>0</v>
      </c>
      <c r="AJ426" s="4" t="b">
        <f t="shared" si="585"/>
        <v>0</v>
      </c>
      <c r="AK426" s="4" t="b">
        <f t="shared" si="586"/>
        <v>0</v>
      </c>
      <c r="AL426" s="4" t="b">
        <f t="shared" si="587"/>
        <v>0</v>
      </c>
      <c r="AM426" s="4" t="b">
        <f t="shared" si="588"/>
        <v>0</v>
      </c>
      <c r="AN426" s="4" t="b">
        <f t="shared" si="589"/>
        <v>0</v>
      </c>
      <c r="AO426" s="4" t="b">
        <f t="shared" si="590"/>
        <v>0</v>
      </c>
      <c r="AP426" s="4" t="b">
        <f t="shared" si="591"/>
        <v>0</v>
      </c>
      <c r="AQ426" s="4" t="b">
        <f t="shared" si="592"/>
        <v>0</v>
      </c>
      <c r="AR426" s="4" t="b">
        <f t="shared" si="593"/>
        <v>0</v>
      </c>
      <c r="AS426" s="4" t="b">
        <f t="shared" si="594"/>
        <v>0</v>
      </c>
      <c r="AT426" s="4" t="b">
        <f t="shared" si="595"/>
        <v>0</v>
      </c>
      <c r="AU426" s="4" t="b">
        <f t="shared" si="596"/>
        <v>0</v>
      </c>
      <c r="AV426" s="4" t="b">
        <f t="shared" si="597"/>
        <v>0</v>
      </c>
      <c r="AW426" s="4" t="b">
        <f t="shared" si="598"/>
        <v>0</v>
      </c>
      <c r="AX426" s="4" t="b">
        <f t="shared" si="599"/>
        <v>0</v>
      </c>
      <c r="AY426" s="4" t="b">
        <f t="shared" si="600"/>
        <v>0</v>
      </c>
      <c r="AZ426" s="4" t="b">
        <f t="shared" si="601"/>
        <v>0</v>
      </c>
      <c r="BA426" s="4" t="b">
        <f t="shared" si="602"/>
        <v>0</v>
      </c>
      <c r="BB426" s="4" t="b">
        <f t="shared" si="603"/>
        <v>0</v>
      </c>
      <c r="BC426" s="4" t="b">
        <f t="shared" si="604"/>
        <v>0</v>
      </c>
      <c r="BD426" s="4" t="b">
        <f t="shared" si="605"/>
        <v>0</v>
      </c>
      <c r="BE426" s="4" t="b">
        <f t="shared" si="606"/>
        <v>0</v>
      </c>
      <c r="BF426" s="4" t="b">
        <f t="shared" si="607"/>
        <v>0</v>
      </c>
      <c r="BG426" s="4" t="b">
        <f t="shared" si="608"/>
        <v>0</v>
      </c>
      <c r="BH426" s="4" t="b">
        <f t="shared" si="609"/>
        <v>0</v>
      </c>
      <c r="BI426" s="4" t="b">
        <f t="shared" si="610"/>
        <v>0</v>
      </c>
      <c r="BJ426" s="4" t="b">
        <f t="shared" si="611"/>
        <v>0</v>
      </c>
      <c r="BK426" s="4" t="b">
        <f t="shared" si="612"/>
        <v>0</v>
      </c>
      <c r="BL426" s="4" t="b">
        <f t="shared" si="613"/>
        <v>0</v>
      </c>
      <c r="BM426" s="4" t="b">
        <f t="shared" si="614"/>
        <v>0</v>
      </c>
      <c r="BN426" s="4" t="b">
        <f t="shared" si="615"/>
        <v>0</v>
      </c>
      <c r="BO426" s="4" t="b">
        <f t="shared" si="616"/>
        <v>0</v>
      </c>
      <c r="BP426" s="4" t="b">
        <f t="shared" si="617"/>
        <v>0</v>
      </c>
      <c r="BQ426" s="4" t="b">
        <f t="shared" si="618"/>
        <v>1</v>
      </c>
      <c r="BR426" s="4" t="b">
        <f t="shared" si="619"/>
        <v>0</v>
      </c>
      <c r="BS426" s="4" t="b">
        <f t="shared" si="620"/>
        <v>1</v>
      </c>
      <c r="BT426" s="4" t="b">
        <f t="shared" si="621"/>
        <v>0</v>
      </c>
      <c r="BU426" s="4" t="b">
        <f t="shared" si="622"/>
        <v>0</v>
      </c>
      <c r="BV426" s="4" t="b">
        <f t="shared" si="623"/>
        <v>0</v>
      </c>
      <c r="BW426" s="4" t="b">
        <f t="shared" si="624"/>
        <v>0</v>
      </c>
      <c r="BX426" s="4" t="b">
        <f t="shared" si="625"/>
        <v>0</v>
      </c>
      <c r="BY426" s="4" t="b">
        <f t="shared" si="626"/>
        <v>0</v>
      </c>
      <c r="BZ426" s="4" t="b">
        <f t="shared" si="627"/>
        <v>0</v>
      </c>
      <c r="CA426" s="4" t="b">
        <f t="shared" si="628"/>
        <v>0</v>
      </c>
      <c r="CB426" s="4" t="b">
        <f t="shared" si="629"/>
        <v>1</v>
      </c>
      <c r="CC426" s="4" t="b">
        <f t="shared" si="630"/>
        <v>0</v>
      </c>
      <c r="CD426" s="4" t="b">
        <f t="shared" si="631"/>
        <v>0</v>
      </c>
      <c r="CE426" s="4" t="b">
        <f t="shared" si="632"/>
        <v>0</v>
      </c>
      <c r="CF426" s="4" t="b">
        <f t="shared" si="633"/>
        <v>0</v>
      </c>
      <c r="CG426" s="4" t="b">
        <f t="shared" si="634"/>
        <v>1</v>
      </c>
      <c r="CH426" s="4" t="b">
        <f t="shared" si="635"/>
        <v>0</v>
      </c>
      <c r="CI426" s="4" t="b">
        <f t="shared" si="636"/>
        <v>0</v>
      </c>
      <c r="CJ426" s="4" t="b">
        <f t="shared" si="637"/>
        <v>0</v>
      </c>
      <c r="CK426" s="4" t="b">
        <f t="shared" si="638"/>
        <v>1</v>
      </c>
      <c r="CL426" s="4" t="b">
        <f t="shared" si="639"/>
        <v>0</v>
      </c>
      <c r="CM426" s="4" t="b">
        <f t="shared" si="640"/>
        <v>0</v>
      </c>
      <c r="CN426" s="4" t="b">
        <f t="shared" si="641"/>
        <v>0</v>
      </c>
      <c r="CO426" s="4" t="b">
        <f t="shared" si="642"/>
        <v>0</v>
      </c>
      <c r="CP426" s="4" t="b">
        <f t="shared" si="643"/>
        <v>0</v>
      </c>
      <c r="CQ426" s="4" t="b">
        <f t="shared" si="644"/>
        <v>0</v>
      </c>
      <c r="CR426" s="4" t="b">
        <f t="shared" si="645"/>
        <v>0</v>
      </c>
      <c r="CS426" s="4" t="b">
        <f t="shared" si="646"/>
        <v>0</v>
      </c>
      <c r="CT426" s="4" t="b">
        <f t="shared" si="647"/>
        <v>0</v>
      </c>
      <c r="CU426" s="4" t="b">
        <f t="shared" si="648"/>
        <v>0</v>
      </c>
      <c r="CV426" s="4" t="b">
        <f t="shared" si="649"/>
        <v>0</v>
      </c>
      <c r="CW426" s="4" t="b">
        <f t="shared" si="650"/>
        <v>0</v>
      </c>
      <c r="CX426" s="4" t="b">
        <f t="shared" si="651"/>
        <v>0</v>
      </c>
      <c r="CY426" s="4" t="b">
        <f t="shared" si="652"/>
        <v>0</v>
      </c>
      <c r="CZ426" s="4" t="b">
        <f t="shared" si="653"/>
        <v>0</v>
      </c>
      <c r="DA426" s="4" t="b">
        <f t="shared" si="654"/>
        <v>0</v>
      </c>
      <c r="DB426" s="4" t="b">
        <f t="shared" si="655"/>
        <v>0</v>
      </c>
      <c r="DC426" s="4" t="b">
        <f t="shared" si="656"/>
        <v>0</v>
      </c>
      <c r="DD426" s="4" t="b">
        <f t="shared" si="657"/>
        <v>0</v>
      </c>
    </row>
    <row r="427" spans="1:108">
      <c r="A427" t="s">
        <v>1618</v>
      </c>
      <c r="B427" t="s">
        <v>1599</v>
      </c>
      <c r="C427" t="s">
        <v>1599</v>
      </c>
      <c r="D427" t="s">
        <v>1033</v>
      </c>
      <c r="E427" t="s">
        <v>1034</v>
      </c>
      <c r="F427" t="s">
        <v>976</v>
      </c>
      <c r="G427" t="s">
        <v>970</v>
      </c>
      <c r="H427" t="s">
        <v>7428</v>
      </c>
      <c r="I427" t="s">
        <v>7418</v>
      </c>
      <c r="J427" t="s">
        <v>204</v>
      </c>
      <c r="K427" t="s">
        <v>205</v>
      </c>
      <c r="L427" t="s">
        <v>6616</v>
      </c>
      <c r="M427" t="s">
        <v>6079</v>
      </c>
      <c r="N427" t="s">
        <v>1619</v>
      </c>
      <c r="O427" t="b">
        <f t="shared" si="564"/>
        <v>1</v>
      </c>
      <c r="P427" t="b">
        <f t="shared" si="565"/>
        <v>0</v>
      </c>
      <c r="Q427" t="b">
        <f t="shared" si="566"/>
        <v>1</v>
      </c>
      <c r="R427" t="b">
        <f t="shared" si="567"/>
        <v>0</v>
      </c>
      <c r="S427" t="b">
        <f t="shared" si="568"/>
        <v>1</v>
      </c>
      <c r="T427" t="b">
        <f t="shared" si="569"/>
        <v>0</v>
      </c>
      <c r="U427" t="b">
        <f t="shared" si="570"/>
        <v>1</v>
      </c>
      <c r="V427" t="b">
        <f t="shared" si="571"/>
        <v>0</v>
      </c>
      <c r="W427" t="b">
        <f t="shared" si="572"/>
        <v>0</v>
      </c>
      <c r="X427" t="b">
        <f t="shared" si="573"/>
        <v>0</v>
      </c>
      <c r="Y427" t="b">
        <f t="shared" si="574"/>
        <v>0</v>
      </c>
      <c r="Z427" t="b">
        <f t="shared" si="575"/>
        <v>0</v>
      </c>
      <c r="AA427" t="b">
        <f t="shared" si="576"/>
        <v>0</v>
      </c>
      <c r="AB427" t="b">
        <f t="shared" si="577"/>
        <v>0</v>
      </c>
      <c r="AC427" t="b">
        <f t="shared" si="578"/>
        <v>0</v>
      </c>
      <c r="AD427" t="b">
        <f t="shared" si="579"/>
        <v>0</v>
      </c>
      <c r="AE427" t="b">
        <f t="shared" si="580"/>
        <v>0</v>
      </c>
      <c r="AF427" t="b">
        <f t="shared" si="581"/>
        <v>0</v>
      </c>
      <c r="AG427" t="b">
        <f t="shared" si="582"/>
        <v>0</v>
      </c>
      <c r="AH427" t="b">
        <f t="shared" si="583"/>
        <v>1</v>
      </c>
      <c r="AI427" t="b">
        <f t="shared" si="584"/>
        <v>0</v>
      </c>
      <c r="AJ427" t="b">
        <f t="shared" si="585"/>
        <v>0</v>
      </c>
      <c r="AK427" t="b">
        <f t="shared" si="586"/>
        <v>0</v>
      </c>
      <c r="AL427" t="b">
        <f t="shared" si="587"/>
        <v>0</v>
      </c>
      <c r="AM427" t="b">
        <f t="shared" si="588"/>
        <v>0</v>
      </c>
      <c r="AN427" t="b">
        <f t="shared" si="589"/>
        <v>0</v>
      </c>
      <c r="AO427" t="b">
        <f t="shared" si="590"/>
        <v>0</v>
      </c>
      <c r="AP427" t="b">
        <f t="shared" si="591"/>
        <v>0</v>
      </c>
      <c r="AQ427" t="b">
        <f t="shared" si="592"/>
        <v>0</v>
      </c>
      <c r="AR427" t="b">
        <f t="shared" si="593"/>
        <v>0</v>
      </c>
      <c r="AS427" t="b">
        <f t="shared" si="594"/>
        <v>0</v>
      </c>
      <c r="AT427" t="b">
        <f t="shared" si="595"/>
        <v>0</v>
      </c>
      <c r="AU427" t="b">
        <f t="shared" si="596"/>
        <v>0</v>
      </c>
      <c r="AV427" t="b">
        <f t="shared" si="597"/>
        <v>0</v>
      </c>
      <c r="AW427" t="b">
        <f t="shared" si="598"/>
        <v>0</v>
      </c>
      <c r="AX427" t="b">
        <f t="shared" si="599"/>
        <v>0</v>
      </c>
      <c r="AY427" t="b">
        <f t="shared" si="600"/>
        <v>0</v>
      </c>
      <c r="AZ427" t="b">
        <f t="shared" si="601"/>
        <v>0</v>
      </c>
      <c r="BA427" t="b">
        <f t="shared" si="602"/>
        <v>0</v>
      </c>
      <c r="BB427" t="b">
        <f t="shared" si="603"/>
        <v>0</v>
      </c>
      <c r="BC427" t="b">
        <f t="shared" si="604"/>
        <v>0</v>
      </c>
      <c r="BD427" t="b">
        <f t="shared" si="605"/>
        <v>0</v>
      </c>
      <c r="BE427" t="b">
        <f t="shared" si="606"/>
        <v>0</v>
      </c>
      <c r="BF427" t="b">
        <f t="shared" si="607"/>
        <v>0</v>
      </c>
      <c r="BG427" t="b">
        <f t="shared" si="608"/>
        <v>0</v>
      </c>
      <c r="BH427" t="b">
        <f t="shared" si="609"/>
        <v>0</v>
      </c>
      <c r="BI427" t="b">
        <f t="shared" si="610"/>
        <v>0</v>
      </c>
      <c r="BJ427" t="b">
        <f t="shared" si="611"/>
        <v>0</v>
      </c>
      <c r="BK427" t="b">
        <f t="shared" si="612"/>
        <v>0</v>
      </c>
      <c r="BL427" t="b">
        <f t="shared" si="613"/>
        <v>0</v>
      </c>
      <c r="BM427" t="b">
        <f t="shared" si="614"/>
        <v>0</v>
      </c>
      <c r="BN427" t="b">
        <f t="shared" si="615"/>
        <v>0</v>
      </c>
      <c r="BO427" t="b">
        <f t="shared" si="616"/>
        <v>0</v>
      </c>
      <c r="BP427" t="b">
        <f t="shared" si="617"/>
        <v>0</v>
      </c>
      <c r="BQ427" t="b">
        <f t="shared" si="618"/>
        <v>0</v>
      </c>
      <c r="BR427" t="b">
        <f t="shared" si="619"/>
        <v>0</v>
      </c>
      <c r="BS427" t="b">
        <f t="shared" si="620"/>
        <v>0</v>
      </c>
      <c r="BT427" t="b">
        <f t="shared" si="621"/>
        <v>0</v>
      </c>
      <c r="BU427" t="b">
        <f t="shared" si="622"/>
        <v>0</v>
      </c>
      <c r="BV427" t="b">
        <f t="shared" si="623"/>
        <v>0</v>
      </c>
      <c r="BW427" t="b">
        <f t="shared" si="624"/>
        <v>0</v>
      </c>
      <c r="BX427" t="b">
        <f t="shared" si="625"/>
        <v>0</v>
      </c>
      <c r="BY427" t="b">
        <f t="shared" si="626"/>
        <v>0</v>
      </c>
      <c r="BZ427" t="b">
        <f t="shared" si="627"/>
        <v>0</v>
      </c>
      <c r="CA427" t="b">
        <f t="shared" si="628"/>
        <v>0</v>
      </c>
      <c r="CB427" t="b">
        <f t="shared" si="629"/>
        <v>0</v>
      </c>
      <c r="CC427" t="b">
        <f t="shared" si="630"/>
        <v>0</v>
      </c>
      <c r="CD427" t="b">
        <f t="shared" si="631"/>
        <v>0</v>
      </c>
      <c r="CE427" t="b">
        <f t="shared" si="632"/>
        <v>0</v>
      </c>
      <c r="CF427" t="b">
        <f t="shared" si="633"/>
        <v>0</v>
      </c>
      <c r="CG427" t="b">
        <f t="shared" si="634"/>
        <v>1</v>
      </c>
      <c r="CH427" t="b">
        <f t="shared" si="635"/>
        <v>0</v>
      </c>
      <c r="CI427" t="b">
        <f t="shared" si="636"/>
        <v>0</v>
      </c>
      <c r="CJ427" t="b">
        <f t="shared" si="637"/>
        <v>1</v>
      </c>
      <c r="CK427" t="b">
        <f t="shared" si="638"/>
        <v>0</v>
      </c>
      <c r="CL427" t="b">
        <f t="shared" si="639"/>
        <v>0</v>
      </c>
      <c r="CM427" t="b">
        <f t="shared" si="640"/>
        <v>0</v>
      </c>
      <c r="CN427" t="b">
        <f t="shared" si="641"/>
        <v>0</v>
      </c>
      <c r="CO427" t="b">
        <f t="shared" si="642"/>
        <v>0</v>
      </c>
      <c r="CP427" t="b">
        <f t="shared" si="643"/>
        <v>0</v>
      </c>
      <c r="CQ427" t="b">
        <f t="shared" si="644"/>
        <v>0</v>
      </c>
      <c r="CR427" t="b">
        <f t="shared" si="645"/>
        <v>0</v>
      </c>
      <c r="CS427" t="b">
        <f t="shared" si="646"/>
        <v>0</v>
      </c>
      <c r="CT427" t="b">
        <f t="shared" si="647"/>
        <v>0</v>
      </c>
      <c r="CU427" t="b">
        <f t="shared" si="648"/>
        <v>0</v>
      </c>
      <c r="CV427" t="b">
        <f t="shared" si="649"/>
        <v>0</v>
      </c>
      <c r="CW427" t="b">
        <f t="shared" si="650"/>
        <v>0</v>
      </c>
      <c r="CX427" t="b">
        <f t="shared" si="651"/>
        <v>0</v>
      </c>
      <c r="CY427" t="b">
        <f t="shared" si="652"/>
        <v>0</v>
      </c>
      <c r="CZ427" t="b">
        <f t="shared" si="653"/>
        <v>0</v>
      </c>
      <c r="DA427" t="b">
        <f t="shared" si="654"/>
        <v>0</v>
      </c>
      <c r="DB427" t="b">
        <f t="shared" si="655"/>
        <v>0</v>
      </c>
      <c r="DC427" t="b">
        <f t="shared" si="656"/>
        <v>0</v>
      </c>
      <c r="DD427" t="b">
        <f t="shared" si="657"/>
        <v>0</v>
      </c>
    </row>
    <row r="428" spans="1:108">
      <c r="A428" s="4" t="s">
        <v>1620</v>
      </c>
      <c r="B428" t="s">
        <v>1599</v>
      </c>
      <c r="C428" t="s">
        <v>1599</v>
      </c>
      <c r="D428" s="4" t="s">
        <v>1033</v>
      </c>
      <c r="E428" s="4" t="s">
        <v>1034</v>
      </c>
      <c r="F428" t="s">
        <v>976</v>
      </c>
      <c r="G428" t="s">
        <v>970</v>
      </c>
      <c r="H428" t="s">
        <v>7428</v>
      </c>
      <c r="I428" t="s">
        <v>7418</v>
      </c>
      <c r="J428" s="4" t="s">
        <v>204</v>
      </c>
      <c r="K428" s="4" t="s">
        <v>205</v>
      </c>
      <c r="L428" s="4" t="s">
        <v>6617</v>
      </c>
      <c r="M428" t="s">
        <v>6079</v>
      </c>
      <c r="N428" s="4" t="s">
        <v>1621</v>
      </c>
      <c r="O428" s="4" t="b">
        <f t="shared" si="564"/>
        <v>1</v>
      </c>
      <c r="P428" s="4" t="b">
        <f t="shared" si="565"/>
        <v>0</v>
      </c>
      <c r="Q428" s="4" t="b">
        <f t="shared" si="566"/>
        <v>1</v>
      </c>
      <c r="R428" s="4" t="b">
        <f t="shared" si="567"/>
        <v>0</v>
      </c>
      <c r="S428" s="4" t="b">
        <f t="shared" si="568"/>
        <v>0</v>
      </c>
      <c r="T428" s="4" t="b">
        <f t="shared" si="569"/>
        <v>0</v>
      </c>
      <c r="U428" s="4" t="b">
        <f t="shared" si="570"/>
        <v>1</v>
      </c>
      <c r="V428" s="4" t="b">
        <f t="shared" si="571"/>
        <v>0</v>
      </c>
      <c r="W428" s="4" t="b">
        <f t="shared" si="572"/>
        <v>0</v>
      </c>
      <c r="X428" s="4" t="b">
        <f t="shared" si="573"/>
        <v>0</v>
      </c>
      <c r="Y428" s="4" t="b">
        <f t="shared" si="574"/>
        <v>0</v>
      </c>
      <c r="Z428" s="4" t="b">
        <f t="shared" si="575"/>
        <v>0</v>
      </c>
      <c r="AA428" s="4" t="b">
        <f t="shared" si="576"/>
        <v>0</v>
      </c>
      <c r="AB428" s="4" t="b">
        <f t="shared" si="577"/>
        <v>0</v>
      </c>
      <c r="AC428" s="4" t="b">
        <f t="shared" si="578"/>
        <v>0</v>
      </c>
      <c r="AD428" s="4" t="b">
        <f t="shared" si="579"/>
        <v>0</v>
      </c>
      <c r="AE428" s="4" t="b">
        <f t="shared" si="580"/>
        <v>0</v>
      </c>
      <c r="AF428" s="4" t="b">
        <f t="shared" si="581"/>
        <v>0</v>
      </c>
      <c r="AG428" s="4" t="b">
        <f t="shared" si="582"/>
        <v>0</v>
      </c>
      <c r="AH428" s="4" t="b">
        <f t="shared" si="583"/>
        <v>0</v>
      </c>
      <c r="AI428" s="4" t="b">
        <f t="shared" si="584"/>
        <v>0</v>
      </c>
      <c r="AJ428" s="4" t="b">
        <f t="shared" si="585"/>
        <v>0</v>
      </c>
      <c r="AK428" s="4" t="b">
        <f t="shared" si="586"/>
        <v>0</v>
      </c>
      <c r="AL428" s="4" t="b">
        <f t="shared" si="587"/>
        <v>0</v>
      </c>
      <c r="AM428" s="4" t="b">
        <f t="shared" si="588"/>
        <v>0</v>
      </c>
      <c r="AN428" s="4" t="b">
        <f t="shared" si="589"/>
        <v>0</v>
      </c>
      <c r="AO428" s="4" t="b">
        <f t="shared" si="590"/>
        <v>0</v>
      </c>
      <c r="AP428" s="4" t="b">
        <f t="shared" si="591"/>
        <v>0</v>
      </c>
      <c r="AQ428" s="4" t="b">
        <f t="shared" si="592"/>
        <v>0</v>
      </c>
      <c r="AR428" s="4" t="b">
        <f t="shared" si="593"/>
        <v>0</v>
      </c>
      <c r="AS428" s="4" t="b">
        <f t="shared" si="594"/>
        <v>0</v>
      </c>
      <c r="AT428" s="4" t="b">
        <f t="shared" si="595"/>
        <v>0</v>
      </c>
      <c r="AU428" s="4" t="b">
        <f t="shared" si="596"/>
        <v>0</v>
      </c>
      <c r="AV428" s="4" t="b">
        <f t="shared" si="597"/>
        <v>0</v>
      </c>
      <c r="AW428" s="4" t="b">
        <f t="shared" si="598"/>
        <v>0</v>
      </c>
      <c r="AX428" s="4" t="b">
        <f t="shared" si="599"/>
        <v>0</v>
      </c>
      <c r="AY428" s="4" t="b">
        <f t="shared" si="600"/>
        <v>0</v>
      </c>
      <c r="AZ428" s="4" t="b">
        <f t="shared" si="601"/>
        <v>0</v>
      </c>
      <c r="BA428" s="4" t="b">
        <f t="shared" si="602"/>
        <v>0</v>
      </c>
      <c r="BB428" s="4" t="b">
        <f t="shared" si="603"/>
        <v>0</v>
      </c>
      <c r="BC428" s="4" t="b">
        <f t="shared" si="604"/>
        <v>0</v>
      </c>
      <c r="BD428" s="4" t="b">
        <f t="shared" si="605"/>
        <v>0</v>
      </c>
      <c r="BE428" s="4" t="b">
        <f t="shared" si="606"/>
        <v>0</v>
      </c>
      <c r="BF428" s="4" t="b">
        <f t="shared" si="607"/>
        <v>0</v>
      </c>
      <c r="BG428" s="4" t="b">
        <f t="shared" si="608"/>
        <v>0</v>
      </c>
      <c r="BH428" s="4" t="b">
        <f t="shared" si="609"/>
        <v>0</v>
      </c>
      <c r="BI428" s="4" t="b">
        <f t="shared" si="610"/>
        <v>0</v>
      </c>
      <c r="BJ428" s="4" t="b">
        <f t="shared" si="611"/>
        <v>0</v>
      </c>
      <c r="BK428" s="4" t="b">
        <f t="shared" si="612"/>
        <v>0</v>
      </c>
      <c r="BL428" s="4" t="b">
        <f t="shared" si="613"/>
        <v>0</v>
      </c>
      <c r="BM428" s="4" t="b">
        <f t="shared" si="614"/>
        <v>0</v>
      </c>
      <c r="BN428" s="4" t="b">
        <f t="shared" si="615"/>
        <v>0</v>
      </c>
      <c r="BO428" s="4" t="b">
        <f t="shared" si="616"/>
        <v>0</v>
      </c>
      <c r="BP428" s="4" t="b">
        <f t="shared" si="617"/>
        <v>0</v>
      </c>
      <c r="BQ428" s="4" t="b">
        <f t="shared" si="618"/>
        <v>0</v>
      </c>
      <c r="BR428" s="4" t="b">
        <f t="shared" si="619"/>
        <v>0</v>
      </c>
      <c r="BS428" s="4" t="b">
        <f t="shared" si="620"/>
        <v>1</v>
      </c>
      <c r="BT428" s="4" t="b">
        <f t="shared" si="621"/>
        <v>0</v>
      </c>
      <c r="BU428" s="4" t="b">
        <f t="shared" si="622"/>
        <v>0</v>
      </c>
      <c r="BV428" s="4" t="b">
        <f t="shared" si="623"/>
        <v>1</v>
      </c>
      <c r="BW428" s="4" t="b">
        <f t="shared" si="624"/>
        <v>0</v>
      </c>
      <c r="BX428" s="4" t="b">
        <f t="shared" si="625"/>
        <v>0</v>
      </c>
      <c r="BY428" s="4" t="b">
        <f t="shared" si="626"/>
        <v>0</v>
      </c>
      <c r="BZ428" s="4" t="b">
        <f t="shared" si="627"/>
        <v>0</v>
      </c>
      <c r="CA428" s="4" t="b">
        <f t="shared" si="628"/>
        <v>0</v>
      </c>
      <c r="CB428" s="4" t="b">
        <f t="shared" si="629"/>
        <v>0</v>
      </c>
      <c r="CC428" s="4" t="b">
        <f t="shared" si="630"/>
        <v>0</v>
      </c>
      <c r="CD428" s="4" t="b">
        <f t="shared" si="631"/>
        <v>0</v>
      </c>
      <c r="CE428" s="4" t="b">
        <f t="shared" si="632"/>
        <v>0</v>
      </c>
      <c r="CF428" s="4" t="b">
        <f t="shared" si="633"/>
        <v>0</v>
      </c>
      <c r="CG428" s="4" t="b">
        <f t="shared" si="634"/>
        <v>0</v>
      </c>
      <c r="CH428" s="4" t="b">
        <f t="shared" si="635"/>
        <v>0</v>
      </c>
      <c r="CI428" s="4" t="b">
        <f t="shared" si="636"/>
        <v>0</v>
      </c>
      <c r="CJ428" s="4" t="b">
        <f t="shared" si="637"/>
        <v>0</v>
      </c>
      <c r="CK428" s="4" t="b">
        <f t="shared" si="638"/>
        <v>1</v>
      </c>
      <c r="CL428" s="4" t="b">
        <f t="shared" si="639"/>
        <v>0</v>
      </c>
      <c r="CM428" s="4" t="b">
        <f t="shared" si="640"/>
        <v>0</v>
      </c>
      <c r="CN428" s="4" t="b">
        <f t="shared" si="641"/>
        <v>0</v>
      </c>
      <c r="CO428" s="4" t="b">
        <f t="shared" si="642"/>
        <v>0</v>
      </c>
      <c r="CP428" s="4" t="b">
        <f t="shared" si="643"/>
        <v>0</v>
      </c>
      <c r="CQ428" s="4" t="b">
        <f t="shared" si="644"/>
        <v>0</v>
      </c>
      <c r="CR428" s="4" t="b">
        <f t="shared" si="645"/>
        <v>0</v>
      </c>
      <c r="CS428" s="4" t="b">
        <f t="shared" si="646"/>
        <v>0</v>
      </c>
      <c r="CT428" s="4" t="b">
        <f t="shared" si="647"/>
        <v>0</v>
      </c>
      <c r="CU428" s="4" t="b">
        <f t="shared" si="648"/>
        <v>0</v>
      </c>
      <c r="CV428" s="4" t="b">
        <f t="shared" si="649"/>
        <v>0</v>
      </c>
      <c r="CW428" s="4" t="b">
        <f t="shared" si="650"/>
        <v>0</v>
      </c>
      <c r="CX428" s="4" t="b">
        <f t="shared" si="651"/>
        <v>0</v>
      </c>
      <c r="CY428" s="4" t="b">
        <f t="shared" si="652"/>
        <v>0</v>
      </c>
      <c r="CZ428" s="4" t="b">
        <f t="shared" si="653"/>
        <v>0</v>
      </c>
      <c r="DA428" s="4" t="b">
        <f t="shared" si="654"/>
        <v>0</v>
      </c>
      <c r="DB428" s="4" t="b">
        <f t="shared" si="655"/>
        <v>0</v>
      </c>
      <c r="DC428" s="4" t="b">
        <f t="shared" si="656"/>
        <v>0</v>
      </c>
      <c r="DD428" s="4" t="b">
        <f t="shared" si="657"/>
        <v>0</v>
      </c>
    </row>
    <row r="429" spans="1:108">
      <c r="A429" t="s">
        <v>1622</v>
      </c>
      <c r="B429" t="s">
        <v>1599</v>
      </c>
      <c r="C429" t="s">
        <v>1599</v>
      </c>
      <c r="D429" t="s">
        <v>1033</v>
      </c>
      <c r="E429" t="s">
        <v>1034</v>
      </c>
      <c r="F429" t="s">
        <v>976</v>
      </c>
      <c r="G429" t="s">
        <v>970</v>
      </c>
      <c r="H429" t="s">
        <v>7428</v>
      </c>
      <c r="I429" t="s">
        <v>7418</v>
      </c>
      <c r="J429" t="s">
        <v>204</v>
      </c>
      <c r="K429" t="s">
        <v>205</v>
      </c>
      <c r="L429" t="s">
        <v>6618</v>
      </c>
      <c r="M429" t="s">
        <v>6079</v>
      </c>
      <c r="N429" t="s">
        <v>7458</v>
      </c>
      <c r="O429" t="b">
        <f t="shared" si="564"/>
        <v>1</v>
      </c>
      <c r="P429" t="b">
        <f t="shared" si="565"/>
        <v>0</v>
      </c>
      <c r="Q429" t="b">
        <f t="shared" si="566"/>
        <v>1</v>
      </c>
      <c r="R429" t="b">
        <f t="shared" si="567"/>
        <v>1</v>
      </c>
      <c r="S429" t="b">
        <f t="shared" si="568"/>
        <v>0</v>
      </c>
      <c r="T429" t="b">
        <f t="shared" si="569"/>
        <v>0</v>
      </c>
      <c r="U429" t="b">
        <f t="shared" si="570"/>
        <v>1</v>
      </c>
      <c r="V429" t="b">
        <f t="shared" si="571"/>
        <v>0</v>
      </c>
      <c r="W429" t="b">
        <f t="shared" si="572"/>
        <v>0</v>
      </c>
      <c r="X429" t="b">
        <f t="shared" si="573"/>
        <v>1</v>
      </c>
      <c r="Y429" t="b">
        <f t="shared" si="574"/>
        <v>0</v>
      </c>
      <c r="Z429" t="b">
        <f t="shared" si="575"/>
        <v>0</v>
      </c>
      <c r="AA429" t="b">
        <f t="shared" si="576"/>
        <v>0</v>
      </c>
      <c r="AB429" t="b">
        <f t="shared" si="577"/>
        <v>0</v>
      </c>
      <c r="AC429" t="b">
        <f t="shared" si="578"/>
        <v>0</v>
      </c>
      <c r="AD429" t="b">
        <f t="shared" si="579"/>
        <v>0</v>
      </c>
      <c r="AE429" t="b">
        <f t="shared" si="580"/>
        <v>0</v>
      </c>
      <c r="AF429" t="b">
        <f t="shared" si="581"/>
        <v>0</v>
      </c>
      <c r="AG429" t="b">
        <f t="shared" si="582"/>
        <v>0</v>
      </c>
      <c r="AH429" t="b">
        <f t="shared" si="583"/>
        <v>1</v>
      </c>
      <c r="AI429" t="b">
        <f t="shared" si="584"/>
        <v>0</v>
      </c>
      <c r="AJ429" t="b">
        <f t="shared" si="585"/>
        <v>0</v>
      </c>
      <c r="AK429" t="b">
        <f t="shared" si="586"/>
        <v>0</v>
      </c>
      <c r="AL429" t="b">
        <f t="shared" si="587"/>
        <v>0</v>
      </c>
      <c r="AM429" t="b">
        <f t="shared" si="588"/>
        <v>0</v>
      </c>
      <c r="AN429" t="b">
        <f t="shared" si="589"/>
        <v>0</v>
      </c>
      <c r="AO429" t="b">
        <f t="shared" si="590"/>
        <v>0</v>
      </c>
      <c r="AP429" t="b">
        <f t="shared" si="591"/>
        <v>0</v>
      </c>
      <c r="AQ429" t="b">
        <f t="shared" si="592"/>
        <v>0</v>
      </c>
      <c r="AR429" t="b">
        <f t="shared" si="593"/>
        <v>0</v>
      </c>
      <c r="AS429" t="b">
        <f t="shared" si="594"/>
        <v>0</v>
      </c>
      <c r="AT429" t="b">
        <f t="shared" si="595"/>
        <v>0</v>
      </c>
      <c r="AU429" t="b">
        <f t="shared" si="596"/>
        <v>0</v>
      </c>
      <c r="AV429" t="b">
        <f t="shared" si="597"/>
        <v>0</v>
      </c>
      <c r="AW429" t="b">
        <f t="shared" si="598"/>
        <v>0</v>
      </c>
      <c r="AX429" t="b">
        <f t="shared" si="599"/>
        <v>1</v>
      </c>
      <c r="AY429" t="b">
        <f t="shared" si="600"/>
        <v>0</v>
      </c>
      <c r="AZ429" t="b">
        <f t="shared" si="601"/>
        <v>0</v>
      </c>
      <c r="BA429" t="b">
        <f t="shared" si="602"/>
        <v>0</v>
      </c>
      <c r="BB429" t="b">
        <f t="shared" si="603"/>
        <v>0</v>
      </c>
      <c r="BC429" t="b">
        <f t="shared" si="604"/>
        <v>0</v>
      </c>
      <c r="BD429" t="b">
        <f t="shared" si="605"/>
        <v>1</v>
      </c>
      <c r="BE429" t="b">
        <f t="shared" si="606"/>
        <v>0</v>
      </c>
      <c r="BF429" t="b">
        <f t="shared" si="607"/>
        <v>0</v>
      </c>
      <c r="BG429" t="b">
        <f t="shared" si="608"/>
        <v>0</v>
      </c>
      <c r="BH429" t="b">
        <f t="shared" si="609"/>
        <v>0</v>
      </c>
      <c r="BI429" t="b">
        <f t="shared" si="610"/>
        <v>0</v>
      </c>
      <c r="BJ429" t="b">
        <f t="shared" si="611"/>
        <v>0</v>
      </c>
      <c r="BK429" t="b">
        <f t="shared" si="612"/>
        <v>0</v>
      </c>
      <c r="BL429" t="b">
        <f t="shared" si="613"/>
        <v>0</v>
      </c>
      <c r="BM429" t="b">
        <f t="shared" si="614"/>
        <v>0</v>
      </c>
      <c r="BN429" t="b">
        <f t="shared" si="615"/>
        <v>0</v>
      </c>
      <c r="BO429" t="b">
        <f t="shared" si="616"/>
        <v>0</v>
      </c>
      <c r="BP429" t="b">
        <f t="shared" si="617"/>
        <v>0</v>
      </c>
      <c r="BQ429" t="b">
        <f t="shared" si="618"/>
        <v>0</v>
      </c>
      <c r="BR429" t="b">
        <f t="shared" si="619"/>
        <v>0</v>
      </c>
      <c r="BS429" t="b">
        <f t="shared" si="620"/>
        <v>0</v>
      </c>
      <c r="BT429" t="b">
        <f t="shared" si="621"/>
        <v>0</v>
      </c>
      <c r="BU429" t="b">
        <f t="shared" si="622"/>
        <v>0</v>
      </c>
      <c r="BV429" t="b">
        <f t="shared" si="623"/>
        <v>0</v>
      </c>
      <c r="BW429" t="b">
        <f t="shared" si="624"/>
        <v>0</v>
      </c>
      <c r="BX429" t="b">
        <f t="shared" si="625"/>
        <v>0</v>
      </c>
      <c r="BY429" t="b">
        <f t="shared" si="626"/>
        <v>0</v>
      </c>
      <c r="BZ429" t="b">
        <f t="shared" si="627"/>
        <v>0</v>
      </c>
      <c r="CA429" t="b">
        <f t="shared" si="628"/>
        <v>0</v>
      </c>
      <c r="CB429" t="b">
        <f t="shared" si="629"/>
        <v>0</v>
      </c>
      <c r="CC429" t="b">
        <f t="shared" si="630"/>
        <v>0</v>
      </c>
      <c r="CD429" t="b">
        <f t="shared" si="631"/>
        <v>0</v>
      </c>
      <c r="CE429" t="b">
        <f t="shared" si="632"/>
        <v>0</v>
      </c>
      <c r="CF429" t="b">
        <f t="shared" si="633"/>
        <v>0</v>
      </c>
      <c r="CG429" t="b">
        <f t="shared" si="634"/>
        <v>0</v>
      </c>
      <c r="CH429" t="b">
        <f t="shared" si="635"/>
        <v>0</v>
      </c>
      <c r="CI429" t="b">
        <f t="shared" si="636"/>
        <v>0</v>
      </c>
      <c r="CJ429" t="b">
        <f t="shared" si="637"/>
        <v>0</v>
      </c>
      <c r="CK429" t="b">
        <f t="shared" si="638"/>
        <v>0</v>
      </c>
      <c r="CL429" t="b">
        <f t="shared" si="639"/>
        <v>0</v>
      </c>
      <c r="CM429" t="b">
        <f t="shared" si="640"/>
        <v>0</v>
      </c>
      <c r="CN429" t="b">
        <f t="shared" si="641"/>
        <v>0</v>
      </c>
      <c r="CO429" t="b">
        <f t="shared" si="642"/>
        <v>0</v>
      </c>
      <c r="CP429" t="b">
        <f t="shared" si="643"/>
        <v>0</v>
      </c>
      <c r="CQ429" t="b">
        <f t="shared" si="644"/>
        <v>0</v>
      </c>
      <c r="CR429" t="b">
        <f t="shared" si="645"/>
        <v>0</v>
      </c>
      <c r="CS429" t="b">
        <f t="shared" si="646"/>
        <v>0</v>
      </c>
      <c r="CT429" t="b">
        <f t="shared" si="647"/>
        <v>0</v>
      </c>
      <c r="CU429" t="b">
        <f t="shared" si="648"/>
        <v>0</v>
      </c>
      <c r="CV429" t="b">
        <f t="shared" si="649"/>
        <v>0</v>
      </c>
      <c r="CW429" t="b">
        <f t="shared" si="650"/>
        <v>0</v>
      </c>
      <c r="CX429" t="b">
        <f t="shared" si="651"/>
        <v>0</v>
      </c>
      <c r="CY429" t="b">
        <f t="shared" si="652"/>
        <v>0</v>
      </c>
      <c r="CZ429" t="b">
        <f t="shared" si="653"/>
        <v>0</v>
      </c>
      <c r="DA429" t="b">
        <f t="shared" si="654"/>
        <v>0</v>
      </c>
      <c r="DB429" t="b">
        <f t="shared" si="655"/>
        <v>0</v>
      </c>
      <c r="DC429" t="b">
        <f t="shared" si="656"/>
        <v>0</v>
      </c>
      <c r="DD429" t="b">
        <f t="shared" si="657"/>
        <v>0</v>
      </c>
    </row>
    <row r="430" spans="1:108">
      <c r="A430" t="s">
        <v>1623</v>
      </c>
      <c r="B430" t="s">
        <v>1599</v>
      </c>
      <c r="C430" t="s">
        <v>1599</v>
      </c>
      <c r="D430" t="s">
        <v>1033</v>
      </c>
      <c r="E430" t="s">
        <v>1034</v>
      </c>
      <c r="F430" t="s">
        <v>976</v>
      </c>
      <c r="G430" t="s">
        <v>970</v>
      </c>
      <c r="H430" t="s">
        <v>7428</v>
      </c>
      <c r="I430" t="s">
        <v>7418</v>
      </c>
      <c r="J430" t="s">
        <v>204</v>
      </c>
      <c r="K430" t="s">
        <v>205</v>
      </c>
      <c r="L430" t="s">
        <v>6619</v>
      </c>
      <c r="M430" t="s">
        <v>6079</v>
      </c>
      <c r="N430" t="s">
        <v>1624</v>
      </c>
      <c r="O430" t="b">
        <f t="shared" si="564"/>
        <v>0</v>
      </c>
      <c r="P430" t="b">
        <f t="shared" si="565"/>
        <v>1</v>
      </c>
      <c r="Q430" t="b">
        <f t="shared" si="566"/>
        <v>1</v>
      </c>
      <c r="R430" t="b">
        <f t="shared" si="567"/>
        <v>1</v>
      </c>
      <c r="S430" t="b">
        <f t="shared" si="568"/>
        <v>0</v>
      </c>
      <c r="T430" t="b">
        <f t="shared" si="569"/>
        <v>0</v>
      </c>
      <c r="U430" t="b">
        <f t="shared" si="570"/>
        <v>1</v>
      </c>
      <c r="V430" t="b">
        <f t="shared" si="571"/>
        <v>1</v>
      </c>
      <c r="W430" t="b">
        <f t="shared" si="572"/>
        <v>0</v>
      </c>
      <c r="X430" t="b">
        <f t="shared" si="573"/>
        <v>0</v>
      </c>
      <c r="Y430" t="b">
        <f t="shared" si="574"/>
        <v>0</v>
      </c>
      <c r="Z430" t="b">
        <f t="shared" si="575"/>
        <v>0</v>
      </c>
      <c r="AA430" t="b">
        <f t="shared" si="576"/>
        <v>1</v>
      </c>
      <c r="AB430" t="b">
        <f t="shared" si="577"/>
        <v>0</v>
      </c>
      <c r="AC430" t="b">
        <f t="shared" si="578"/>
        <v>0</v>
      </c>
      <c r="AD430" t="b">
        <f t="shared" si="579"/>
        <v>0</v>
      </c>
      <c r="AE430" t="b">
        <f t="shared" si="580"/>
        <v>0</v>
      </c>
      <c r="AF430" t="b">
        <f t="shared" si="581"/>
        <v>0</v>
      </c>
      <c r="AG430" t="b">
        <f t="shared" si="582"/>
        <v>0</v>
      </c>
      <c r="AH430" t="b">
        <f t="shared" si="583"/>
        <v>0</v>
      </c>
      <c r="AI430" t="b">
        <f t="shared" si="584"/>
        <v>0</v>
      </c>
      <c r="AJ430" t="b">
        <f t="shared" si="585"/>
        <v>0</v>
      </c>
      <c r="AK430" t="b">
        <f t="shared" si="586"/>
        <v>0</v>
      </c>
      <c r="AL430" t="b">
        <f t="shared" si="587"/>
        <v>0</v>
      </c>
      <c r="AM430" t="b">
        <f t="shared" si="588"/>
        <v>0</v>
      </c>
      <c r="AN430" t="b">
        <f t="shared" si="589"/>
        <v>0</v>
      </c>
      <c r="AO430" t="b">
        <f t="shared" si="590"/>
        <v>0</v>
      </c>
      <c r="AP430" t="b">
        <f t="shared" si="591"/>
        <v>0</v>
      </c>
      <c r="AQ430" t="b">
        <f t="shared" si="592"/>
        <v>1</v>
      </c>
      <c r="AR430" t="b">
        <f t="shared" si="593"/>
        <v>0</v>
      </c>
      <c r="AS430" t="b">
        <f t="shared" si="594"/>
        <v>0</v>
      </c>
      <c r="AT430" t="b">
        <f t="shared" si="595"/>
        <v>0</v>
      </c>
      <c r="AU430" t="b">
        <f t="shared" si="596"/>
        <v>0</v>
      </c>
      <c r="AV430" t="b">
        <f t="shared" si="597"/>
        <v>0</v>
      </c>
      <c r="AW430" t="b">
        <f t="shared" si="598"/>
        <v>0</v>
      </c>
      <c r="AX430" t="b">
        <f t="shared" si="599"/>
        <v>0</v>
      </c>
      <c r="AY430" t="b">
        <f t="shared" si="600"/>
        <v>0</v>
      </c>
      <c r="AZ430" t="b">
        <f t="shared" si="601"/>
        <v>0</v>
      </c>
      <c r="BA430" t="b">
        <f t="shared" si="602"/>
        <v>0</v>
      </c>
      <c r="BB430" t="b">
        <f t="shared" si="603"/>
        <v>0</v>
      </c>
      <c r="BC430" t="b">
        <f t="shared" si="604"/>
        <v>0</v>
      </c>
      <c r="BD430" t="b">
        <f t="shared" si="605"/>
        <v>0</v>
      </c>
      <c r="BE430" t="b">
        <f t="shared" si="606"/>
        <v>0</v>
      </c>
      <c r="BF430" t="b">
        <f t="shared" si="607"/>
        <v>0</v>
      </c>
      <c r="BG430" t="b">
        <f t="shared" si="608"/>
        <v>0</v>
      </c>
      <c r="BH430" t="b">
        <f t="shared" si="609"/>
        <v>0</v>
      </c>
      <c r="BI430" t="b">
        <f t="shared" si="610"/>
        <v>0</v>
      </c>
      <c r="BJ430" t="b">
        <f t="shared" si="611"/>
        <v>0</v>
      </c>
      <c r="BK430" t="b">
        <f t="shared" si="612"/>
        <v>0</v>
      </c>
      <c r="BL430" t="b">
        <f t="shared" si="613"/>
        <v>0</v>
      </c>
      <c r="BM430" t="b">
        <f t="shared" si="614"/>
        <v>0</v>
      </c>
      <c r="BN430" t="b">
        <f t="shared" si="615"/>
        <v>0</v>
      </c>
      <c r="BO430" t="b">
        <f t="shared" si="616"/>
        <v>0</v>
      </c>
      <c r="BP430" t="b">
        <f t="shared" si="617"/>
        <v>0</v>
      </c>
      <c r="BQ430" t="b">
        <f t="shared" si="618"/>
        <v>0</v>
      </c>
      <c r="BR430" t="b">
        <f t="shared" si="619"/>
        <v>0</v>
      </c>
      <c r="BS430" t="b">
        <f t="shared" si="620"/>
        <v>0</v>
      </c>
      <c r="BT430" t="b">
        <f t="shared" si="621"/>
        <v>0</v>
      </c>
      <c r="BU430" t="b">
        <f t="shared" si="622"/>
        <v>0</v>
      </c>
      <c r="BV430" t="b">
        <f t="shared" si="623"/>
        <v>1</v>
      </c>
      <c r="BW430" t="b">
        <f t="shared" si="624"/>
        <v>0</v>
      </c>
      <c r="BX430" t="b">
        <f t="shared" si="625"/>
        <v>1</v>
      </c>
      <c r="BY430" t="b">
        <f t="shared" si="626"/>
        <v>0</v>
      </c>
      <c r="BZ430" t="b">
        <f t="shared" si="627"/>
        <v>0</v>
      </c>
      <c r="CA430" t="b">
        <f t="shared" si="628"/>
        <v>0</v>
      </c>
      <c r="CB430" t="b">
        <f t="shared" si="629"/>
        <v>0</v>
      </c>
      <c r="CC430" t="b">
        <f t="shared" si="630"/>
        <v>0</v>
      </c>
      <c r="CD430" t="b">
        <f t="shared" si="631"/>
        <v>0</v>
      </c>
      <c r="CE430" t="b">
        <f t="shared" si="632"/>
        <v>0</v>
      </c>
      <c r="CF430" t="b">
        <f t="shared" si="633"/>
        <v>0</v>
      </c>
      <c r="CG430" t="b">
        <f t="shared" si="634"/>
        <v>0</v>
      </c>
      <c r="CH430" t="b">
        <f t="shared" si="635"/>
        <v>0</v>
      </c>
      <c r="CI430" t="b">
        <f t="shared" si="636"/>
        <v>0</v>
      </c>
      <c r="CJ430" t="b">
        <f t="shared" si="637"/>
        <v>1</v>
      </c>
      <c r="CK430" t="b">
        <f t="shared" si="638"/>
        <v>0</v>
      </c>
      <c r="CL430" t="b">
        <f t="shared" si="639"/>
        <v>0</v>
      </c>
      <c r="CM430" t="b">
        <f t="shared" si="640"/>
        <v>0</v>
      </c>
      <c r="CN430" t="b">
        <f t="shared" si="641"/>
        <v>0</v>
      </c>
      <c r="CO430" t="b">
        <f t="shared" si="642"/>
        <v>0</v>
      </c>
      <c r="CP430" t="b">
        <f t="shared" si="643"/>
        <v>0</v>
      </c>
      <c r="CQ430" t="b">
        <f t="shared" si="644"/>
        <v>0</v>
      </c>
      <c r="CR430" t="b">
        <f t="shared" si="645"/>
        <v>0</v>
      </c>
      <c r="CS430" t="b">
        <f t="shared" si="646"/>
        <v>0</v>
      </c>
      <c r="CT430" t="b">
        <f t="shared" si="647"/>
        <v>0</v>
      </c>
      <c r="CU430" t="b">
        <f t="shared" si="648"/>
        <v>0</v>
      </c>
      <c r="CV430" t="b">
        <f t="shared" si="649"/>
        <v>0</v>
      </c>
      <c r="CW430" t="b">
        <f t="shared" si="650"/>
        <v>0</v>
      </c>
      <c r="CX430" t="b">
        <f t="shared" si="651"/>
        <v>0</v>
      </c>
      <c r="CY430" t="b">
        <f t="shared" si="652"/>
        <v>0</v>
      </c>
      <c r="CZ430" t="b">
        <f t="shared" si="653"/>
        <v>0</v>
      </c>
      <c r="DA430" t="b">
        <f t="shared" si="654"/>
        <v>0</v>
      </c>
      <c r="DB430" t="b">
        <f t="shared" si="655"/>
        <v>0</v>
      </c>
      <c r="DC430" t="b">
        <f t="shared" si="656"/>
        <v>0</v>
      </c>
      <c r="DD430" t="b">
        <f t="shared" si="657"/>
        <v>0</v>
      </c>
    </row>
    <row r="431" spans="1:108">
      <c r="A431" t="s">
        <v>1625</v>
      </c>
      <c r="B431" t="s">
        <v>1599</v>
      </c>
      <c r="C431" t="s">
        <v>1599</v>
      </c>
      <c r="D431" t="s">
        <v>1033</v>
      </c>
      <c r="E431" t="s">
        <v>1034</v>
      </c>
      <c r="F431" t="s">
        <v>976</v>
      </c>
      <c r="G431" t="s">
        <v>970</v>
      </c>
      <c r="H431" t="s">
        <v>7428</v>
      </c>
      <c r="I431" t="s">
        <v>7418</v>
      </c>
      <c r="J431" t="s">
        <v>108</v>
      </c>
      <c r="K431" t="s">
        <v>109</v>
      </c>
      <c r="L431" t="s">
        <v>6620</v>
      </c>
      <c r="M431" t="s">
        <v>6079</v>
      </c>
      <c r="N431" t="s">
        <v>1626</v>
      </c>
      <c r="O431" t="b">
        <f t="shared" si="564"/>
        <v>1</v>
      </c>
      <c r="P431" t="b">
        <f t="shared" si="565"/>
        <v>1</v>
      </c>
      <c r="Q431" t="b">
        <f t="shared" si="566"/>
        <v>1</v>
      </c>
      <c r="R431" t="b">
        <f t="shared" si="567"/>
        <v>1</v>
      </c>
      <c r="S431" t="b">
        <f t="shared" si="568"/>
        <v>1</v>
      </c>
      <c r="T431" t="b">
        <f t="shared" si="569"/>
        <v>0</v>
      </c>
      <c r="U431" t="b">
        <f t="shared" si="570"/>
        <v>1</v>
      </c>
      <c r="V431" t="b">
        <f t="shared" si="571"/>
        <v>0</v>
      </c>
      <c r="W431" t="b">
        <f t="shared" si="572"/>
        <v>1</v>
      </c>
      <c r="X431" t="b">
        <f t="shared" si="573"/>
        <v>1</v>
      </c>
      <c r="Y431" t="b">
        <f t="shared" si="574"/>
        <v>0</v>
      </c>
      <c r="Z431" t="b">
        <f t="shared" si="575"/>
        <v>0</v>
      </c>
      <c r="AA431" t="b">
        <f t="shared" si="576"/>
        <v>0</v>
      </c>
      <c r="AB431" t="b">
        <f t="shared" si="577"/>
        <v>0</v>
      </c>
      <c r="AC431" t="b">
        <f t="shared" si="578"/>
        <v>0</v>
      </c>
      <c r="AD431" t="b">
        <f t="shared" si="579"/>
        <v>0</v>
      </c>
      <c r="AE431" t="b">
        <f t="shared" si="580"/>
        <v>0</v>
      </c>
      <c r="AF431" t="b">
        <f t="shared" si="581"/>
        <v>0</v>
      </c>
      <c r="AG431" t="b">
        <f t="shared" si="582"/>
        <v>0</v>
      </c>
      <c r="AH431" t="b">
        <f t="shared" si="583"/>
        <v>1</v>
      </c>
      <c r="AI431" t="b">
        <f t="shared" si="584"/>
        <v>1</v>
      </c>
      <c r="AJ431" t="b">
        <f t="shared" si="585"/>
        <v>0</v>
      </c>
      <c r="AK431" t="b">
        <f t="shared" si="586"/>
        <v>0</v>
      </c>
      <c r="AL431" t="b">
        <f t="shared" si="587"/>
        <v>0</v>
      </c>
      <c r="AM431" t="b">
        <f t="shared" si="588"/>
        <v>0</v>
      </c>
      <c r="AN431" t="b">
        <f t="shared" si="589"/>
        <v>0</v>
      </c>
      <c r="AO431" t="b">
        <f t="shared" si="590"/>
        <v>0</v>
      </c>
      <c r="AP431" t="b">
        <f t="shared" si="591"/>
        <v>0</v>
      </c>
      <c r="AQ431" t="b">
        <f t="shared" si="592"/>
        <v>0</v>
      </c>
      <c r="AR431" t="b">
        <f t="shared" si="593"/>
        <v>0</v>
      </c>
      <c r="AS431" t="b">
        <f t="shared" si="594"/>
        <v>0</v>
      </c>
      <c r="AT431" t="b">
        <f t="shared" si="595"/>
        <v>0</v>
      </c>
      <c r="AU431" t="b">
        <f t="shared" si="596"/>
        <v>0</v>
      </c>
      <c r="AV431" t="b">
        <f t="shared" si="597"/>
        <v>0</v>
      </c>
      <c r="AW431" t="b">
        <f t="shared" si="598"/>
        <v>0</v>
      </c>
      <c r="AX431" t="b">
        <f t="shared" si="599"/>
        <v>0</v>
      </c>
      <c r="AY431" t="b">
        <f t="shared" si="600"/>
        <v>0</v>
      </c>
      <c r="AZ431" t="b">
        <f t="shared" si="601"/>
        <v>0</v>
      </c>
      <c r="BA431" t="b">
        <f t="shared" si="602"/>
        <v>0</v>
      </c>
      <c r="BB431" t="b">
        <f t="shared" si="603"/>
        <v>0</v>
      </c>
      <c r="BC431" t="b">
        <f t="shared" si="604"/>
        <v>0</v>
      </c>
      <c r="BD431" t="b">
        <f t="shared" si="605"/>
        <v>0</v>
      </c>
      <c r="BE431" t="b">
        <f t="shared" si="606"/>
        <v>0</v>
      </c>
      <c r="BF431" t="b">
        <f t="shared" si="607"/>
        <v>1</v>
      </c>
      <c r="BG431" t="b">
        <f t="shared" si="608"/>
        <v>0</v>
      </c>
      <c r="BH431" t="b">
        <f t="shared" si="609"/>
        <v>1</v>
      </c>
      <c r="BI431" t="b">
        <f t="shared" si="610"/>
        <v>0</v>
      </c>
      <c r="BJ431" t="b">
        <f t="shared" si="611"/>
        <v>0</v>
      </c>
      <c r="BK431" t="b">
        <f t="shared" si="612"/>
        <v>0</v>
      </c>
      <c r="BL431" t="b">
        <f t="shared" si="613"/>
        <v>0</v>
      </c>
      <c r="BM431" t="b">
        <f t="shared" si="614"/>
        <v>0</v>
      </c>
      <c r="BN431" t="b">
        <f t="shared" si="615"/>
        <v>0</v>
      </c>
      <c r="BO431" t="b">
        <f t="shared" si="616"/>
        <v>0</v>
      </c>
      <c r="BP431" t="b">
        <f t="shared" si="617"/>
        <v>0</v>
      </c>
      <c r="BQ431" t="b">
        <f t="shared" si="618"/>
        <v>1</v>
      </c>
      <c r="BR431" t="b">
        <f t="shared" si="619"/>
        <v>0</v>
      </c>
      <c r="BS431" t="b">
        <f t="shared" si="620"/>
        <v>0</v>
      </c>
      <c r="BT431" t="b">
        <f t="shared" si="621"/>
        <v>0</v>
      </c>
      <c r="BU431" t="b">
        <f t="shared" si="622"/>
        <v>0</v>
      </c>
      <c r="BV431" t="b">
        <f t="shared" si="623"/>
        <v>0</v>
      </c>
      <c r="BW431" t="b">
        <f t="shared" si="624"/>
        <v>0</v>
      </c>
      <c r="BX431" t="b">
        <f t="shared" si="625"/>
        <v>0</v>
      </c>
      <c r="BY431" t="b">
        <f t="shared" si="626"/>
        <v>0</v>
      </c>
      <c r="BZ431" t="b">
        <f t="shared" si="627"/>
        <v>0</v>
      </c>
      <c r="CA431" t="b">
        <f t="shared" si="628"/>
        <v>0</v>
      </c>
      <c r="CB431" t="b">
        <f t="shared" si="629"/>
        <v>1</v>
      </c>
      <c r="CC431" t="b">
        <f t="shared" si="630"/>
        <v>0</v>
      </c>
      <c r="CD431" t="b">
        <f t="shared" si="631"/>
        <v>0</v>
      </c>
      <c r="CE431" t="b">
        <f t="shared" si="632"/>
        <v>0</v>
      </c>
      <c r="CF431" t="b">
        <f t="shared" si="633"/>
        <v>0</v>
      </c>
      <c r="CG431" t="b">
        <f t="shared" si="634"/>
        <v>0</v>
      </c>
      <c r="CH431" t="b">
        <f t="shared" si="635"/>
        <v>0</v>
      </c>
      <c r="CI431" t="b">
        <f t="shared" si="636"/>
        <v>0</v>
      </c>
      <c r="CJ431" t="b">
        <f t="shared" si="637"/>
        <v>0</v>
      </c>
      <c r="CK431" t="b">
        <f t="shared" si="638"/>
        <v>0</v>
      </c>
      <c r="CL431" t="b">
        <f t="shared" si="639"/>
        <v>0</v>
      </c>
      <c r="CM431" t="b">
        <f t="shared" si="640"/>
        <v>0</v>
      </c>
      <c r="CN431" t="b">
        <f t="shared" si="641"/>
        <v>0</v>
      </c>
      <c r="CO431" t="b">
        <f t="shared" si="642"/>
        <v>0</v>
      </c>
      <c r="CP431" t="b">
        <f t="shared" si="643"/>
        <v>0</v>
      </c>
      <c r="CQ431" t="b">
        <f t="shared" si="644"/>
        <v>0</v>
      </c>
      <c r="CR431" t="b">
        <f t="shared" si="645"/>
        <v>0</v>
      </c>
      <c r="CS431" t="b">
        <f t="shared" si="646"/>
        <v>0</v>
      </c>
      <c r="CT431" t="b">
        <f t="shared" si="647"/>
        <v>0</v>
      </c>
      <c r="CU431" t="b">
        <f t="shared" si="648"/>
        <v>0</v>
      </c>
      <c r="CV431" t="b">
        <f t="shared" si="649"/>
        <v>0</v>
      </c>
      <c r="CW431" t="b">
        <f t="shared" si="650"/>
        <v>0</v>
      </c>
      <c r="CX431" t="b">
        <f t="shared" si="651"/>
        <v>0</v>
      </c>
      <c r="CY431" t="b">
        <f t="shared" si="652"/>
        <v>0</v>
      </c>
      <c r="CZ431" t="b">
        <f t="shared" si="653"/>
        <v>0</v>
      </c>
      <c r="DA431" t="b">
        <f t="shared" si="654"/>
        <v>0</v>
      </c>
      <c r="DB431" t="b">
        <f t="shared" si="655"/>
        <v>0</v>
      </c>
      <c r="DC431" t="b">
        <f t="shared" si="656"/>
        <v>0</v>
      </c>
      <c r="DD431" t="b">
        <f t="shared" si="657"/>
        <v>0</v>
      </c>
    </row>
    <row r="432" spans="1:108">
      <c r="A432" t="s">
        <v>1627</v>
      </c>
      <c r="B432" t="s">
        <v>1599</v>
      </c>
      <c r="C432" t="s">
        <v>1599</v>
      </c>
      <c r="D432" t="s">
        <v>1033</v>
      </c>
      <c r="E432" t="s">
        <v>1034</v>
      </c>
      <c r="F432" t="s">
        <v>976</v>
      </c>
      <c r="G432" t="s">
        <v>970</v>
      </c>
      <c r="H432" t="s">
        <v>7428</v>
      </c>
      <c r="I432" t="s">
        <v>7418</v>
      </c>
      <c r="J432" t="s">
        <v>362</v>
      </c>
      <c r="K432" t="s">
        <v>136</v>
      </c>
      <c r="L432" t="s">
        <v>6621</v>
      </c>
      <c r="M432" t="s">
        <v>1628</v>
      </c>
      <c r="N432" t="s">
        <v>1629</v>
      </c>
      <c r="O432" t="b">
        <f t="shared" si="564"/>
        <v>1</v>
      </c>
      <c r="P432" t="b">
        <f t="shared" si="565"/>
        <v>1</v>
      </c>
      <c r="Q432" t="b">
        <f t="shared" si="566"/>
        <v>0</v>
      </c>
      <c r="R432" t="b">
        <f t="shared" si="567"/>
        <v>1</v>
      </c>
      <c r="S432" t="b">
        <f t="shared" si="568"/>
        <v>1</v>
      </c>
      <c r="T432" t="b">
        <f t="shared" si="569"/>
        <v>0</v>
      </c>
      <c r="U432" t="b">
        <f t="shared" si="570"/>
        <v>0</v>
      </c>
      <c r="V432" t="b">
        <f t="shared" si="571"/>
        <v>0</v>
      </c>
      <c r="W432" t="b">
        <f t="shared" si="572"/>
        <v>1</v>
      </c>
      <c r="X432" t="b">
        <f t="shared" si="573"/>
        <v>1</v>
      </c>
      <c r="Y432" t="b">
        <f t="shared" si="574"/>
        <v>1</v>
      </c>
      <c r="Z432" t="b">
        <f t="shared" si="575"/>
        <v>0</v>
      </c>
      <c r="AA432" t="b">
        <f t="shared" si="576"/>
        <v>0</v>
      </c>
      <c r="AB432" t="b">
        <f t="shared" si="577"/>
        <v>1</v>
      </c>
      <c r="AC432" t="b">
        <f t="shared" si="578"/>
        <v>0</v>
      </c>
      <c r="AD432" t="b">
        <f t="shared" si="579"/>
        <v>0</v>
      </c>
      <c r="AE432" t="b">
        <f t="shared" si="580"/>
        <v>0</v>
      </c>
      <c r="AF432" t="b">
        <f t="shared" si="581"/>
        <v>0</v>
      </c>
      <c r="AG432" t="b">
        <f t="shared" si="582"/>
        <v>0</v>
      </c>
      <c r="AH432" t="b">
        <f t="shared" si="583"/>
        <v>0</v>
      </c>
      <c r="AI432" t="b">
        <f t="shared" si="584"/>
        <v>1</v>
      </c>
      <c r="AJ432" t="b">
        <f t="shared" si="585"/>
        <v>0</v>
      </c>
      <c r="AK432" t="b">
        <f t="shared" si="586"/>
        <v>0</v>
      </c>
      <c r="AL432" t="b">
        <f t="shared" si="587"/>
        <v>0</v>
      </c>
      <c r="AM432" t="b">
        <f t="shared" si="588"/>
        <v>0</v>
      </c>
      <c r="AN432" t="b">
        <f t="shared" si="589"/>
        <v>0</v>
      </c>
      <c r="AO432" t="b">
        <f t="shared" si="590"/>
        <v>0</v>
      </c>
      <c r="AP432" t="b">
        <f t="shared" si="591"/>
        <v>0</v>
      </c>
      <c r="AQ432" t="b">
        <f t="shared" si="592"/>
        <v>0</v>
      </c>
      <c r="AR432" t="b">
        <f t="shared" si="593"/>
        <v>1</v>
      </c>
      <c r="AS432" t="b">
        <f t="shared" si="594"/>
        <v>0</v>
      </c>
      <c r="AT432" t="b">
        <f t="shared" si="595"/>
        <v>1</v>
      </c>
      <c r="AU432" t="b">
        <f t="shared" si="596"/>
        <v>0</v>
      </c>
      <c r="AV432" t="b">
        <f t="shared" si="597"/>
        <v>0</v>
      </c>
      <c r="AW432" t="b">
        <f t="shared" si="598"/>
        <v>0</v>
      </c>
      <c r="AX432" t="b">
        <f t="shared" si="599"/>
        <v>0</v>
      </c>
      <c r="AY432" t="b">
        <f t="shared" si="600"/>
        <v>0</v>
      </c>
      <c r="AZ432" t="b">
        <f t="shared" si="601"/>
        <v>0</v>
      </c>
      <c r="BA432" t="b">
        <f t="shared" si="602"/>
        <v>1</v>
      </c>
      <c r="BB432" t="b">
        <f t="shared" si="603"/>
        <v>0</v>
      </c>
      <c r="BC432" t="b">
        <f t="shared" si="604"/>
        <v>0</v>
      </c>
      <c r="BD432" t="b">
        <f t="shared" si="605"/>
        <v>1</v>
      </c>
      <c r="BE432" t="b">
        <f t="shared" si="606"/>
        <v>0</v>
      </c>
      <c r="BF432" t="b">
        <f t="shared" si="607"/>
        <v>0</v>
      </c>
      <c r="BG432" t="b">
        <f t="shared" si="608"/>
        <v>0</v>
      </c>
      <c r="BH432" t="b">
        <f t="shared" si="609"/>
        <v>1</v>
      </c>
      <c r="BI432" t="b">
        <f t="shared" si="610"/>
        <v>0</v>
      </c>
      <c r="BJ432" t="b">
        <f t="shared" si="611"/>
        <v>0</v>
      </c>
      <c r="BK432" t="b">
        <f t="shared" si="612"/>
        <v>1</v>
      </c>
      <c r="BL432" t="b">
        <f t="shared" si="613"/>
        <v>1</v>
      </c>
      <c r="BM432" t="b">
        <f t="shared" si="614"/>
        <v>0</v>
      </c>
      <c r="BN432" t="b">
        <f t="shared" si="615"/>
        <v>0</v>
      </c>
      <c r="BO432" t="b">
        <f t="shared" si="616"/>
        <v>0</v>
      </c>
      <c r="BP432" t="b">
        <f t="shared" si="617"/>
        <v>0</v>
      </c>
      <c r="BQ432" t="b">
        <f t="shared" si="618"/>
        <v>1</v>
      </c>
      <c r="BR432" t="b">
        <f t="shared" si="619"/>
        <v>0</v>
      </c>
      <c r="BS432" t="b">
        <f t="shared" si="620"/>
        <v>0</v>
      </c>
      <c r="BT432" t="b">
        <f t="shared" si="621"/>
        <v>1</v>
      </c>
      <c r="BU432" t="b">
        <f t="shared" si="622"/>
        <v>0</v>
      </c>
      <c r="BV432" t="b">
        <f t="shared" si="623"/>
        <v>0</v>
      </c>
      <c r="BW432" t="b">
        <f t="shared" si="624"/>
        <v>0</v>
      </c>
      <c r="BX432" t="b">
        <f t="shared" si="625"/>
        <v>0</v>
      </c>
      <c r="BY432" t="b">
        <f t="shared" si="626"/>
        <v>0</v>
      </c>
      <c r="BZ432" t="b">
        <f t="shared" si="627"/>
        <v>1</v>
      </c>
      <c r="CA432" t="b">
        <f t="shared" si="628"/>
        <v>0</v>
      </c>
      <c r="CB432" t="b">
        <f t="shared" si="629"/>
        <v>0</v>
      </c>
      <c r="CC432" t="b">
        <f t="shared" si="630"/>
        <v>0</v>
      </c>
      <c r="CD432" t="b">
        <f t="shared" si="631"/>
        <v>0</v>
      </c>
      <c r="CE432" t="b">
        <f t="shared" si="632"/>
        <v>0</v>
      </c>
      <c r="CF432" t="b">
        <f t="shared" si="633"/>
        <v>1</v>
      </c>
      <c r="CG432" t="b">
        <f t="shared" si="634"/>
        <v>1</v>
      </c>
      <c r="CH432" t="b">
        <f t="shared" si="635"/>
        <v>0</v>
      </c>
      <c r="CI432" t="b">
        <f t="shared" si="636"/>
        <v>0</v>
      </c>
      <c r="CJ432" t="b">
        <f t="shared" si="637"/>
        <v>0</v>
      </c>
      <c r="CK432" t="b">
        <f t="shared" si="638"/>
        <v>0</v>
      </c>
      <c r="CL432" t="b">
        <f t="shared" si="639"/>
        <v>0</v>
      </c>
      <c r="CM432" t="b">
        <f t="shared" si="640"/>
        <v>1</v>
      </c>
      <c r="CN432" t="b">
        <f t="shared" si="641"/>
        <v>0</v>
      </c>
      <c r="CO432" t="b">
        <f t="shared" si="642"/>
        <v>0</v>
      </c>
      <c r="CP432" t="b">
        <f t="shared" si="643"/>
        <v>0</v>
      </c>
      <c r="CQ432" t="b">
        <f t="shared" si="644"/>
        <v>0</v>
      </c>
      <c r="CR432" t="b">
        <f t="shared" si="645"/>
        <v>0</v>
      </c>
      <c r="CS432" t="b">
        <f t="shared" si="646"/>
        <v>0</v>
      </c>
      <c r="CT432" t="b">
        <f t="shared" si="647"/>
        <v>0</v>
      </c>
      <c r="CU432" t="b">
        <f t="shared" si="648"/>
        <v>0</v>
      </c>
      <c r="CV432" t="b">
        <f t="shared" si="649"/>
        <v>0</v>
      </c>
      <c r="CW432" t="b">
        <f t="shared" si="650"/>
        <v>0</v>
      </c>
      <c r="CX432" t="b">
        <f t="shared" si="651"/>
        <v>0</v>
      </c>
      <c r="CY432" t="b">
        <f t="shared" si="652"/>
        <v>0</v>
      </c>
      <c r="CZ432" t="b">
        <f t="shared" si="653"/>
        <v>0</v>
      </c>
      <c r="DA432" t="b">
        <f t="shared" si="654"/>
        <v>0</v>
      </c>
      <c r="DB432" t="b">
        <f t="shared" si="655"/>
        <v>0</v>
      </c>
      <c r="DC432" t="b">
        <f t="shared" si="656"/>
        <v>0</v>
      </c>
      <c r="DD432" t="b">
        <f t="shared" si="657"/>
        <v>0</v>
      </c>
    </row>
    <row r="433" spans="1:108">
      <c r="A433" s="4" t="s">
        <v>1630</v>
      </c>
      <c r="B433" t="s">
        <v>1599</v>
      </c>
      <c r="C433" t="s">
        <v>1599</v>
      </c>
      <c r="D433" s="4" t="s">
        <v>1033</v>
      </c>
      <c r="E433" s="4" t="s">
        <v>1034</v>
      </c>
      <c r="F433" t="s">
        <v>976</v>
      </c>
      <c r="G433" t="s">
        <v>970</v>
      </c>
      <c r="H433" t="s">
        <v>7428</v>
      </c>
      <c r="I433" t="s">
        <v>7418</v>
      </c>
      <c r="J433" s="4" t="s">
        <v>204</v>
      </c>
      <c r="K433" s="4" t="s">
        <v>205</v>
      </c>
      <c r="L433" s="4" t="s">
        <v>6622</v>
      </c>
      <c r="M433" t="s">
        <v>6079</v>
      </c>
      <c r="N433" s="4" t="s">
        <v>1631</v>
      </c>
      <c r="O433" s="4" t="b">
        <f t="shared" si="564"/>
        <v>1</v>
      </c>
      <c r="P433" s="4" t="b">
        <f t="shared" si="565"/>
        <v>1</v>
      </c>
      <c r="Q433" s="4" t="b">
        <f t="shared" si="566"/>
        <v>0</v>
      </c>
      <c r="R433" s="4" t="b">
        <f t="shared" si="567"/>
        <v>0</v>
      </c>
      <c r="S433" s="4" t="b">
        <f t="shared" si="568"/>
        <v>1</v>
      </c>
      <c r="T433" s="4" t="b">
        <f t="shared" si="569"/>
        <v>0</v>
      </c>
      <c r="U433" s="4" t="b">
        <f t="shared" si="570"/>
        <v>1</v>
      </c>
      <c r="V433" s="4" t="b">
        <f t="shared" si="571"/>
        <v>0</v>
      </c>
      <c r="W433" s="4" t="b">
        <f t="shared" si="572"/>
        <v>0</v>
      </c>
      <c r="X433" s="4" t="b">
        <f t="shared" si="573"/>
        <v>0</v>
      </c>
      <c r="Y433" s="4" t="b">
        <f t="shared" si="574"/>
        <v>0</v>
      </c>
      <c r="Z433" s="4" t="b">
        <f t="shared" si="575"/>
        <v>0</v>
      </c>
      <c r="AA433" s="4" t="b">
        <f t="shared" si="576"/>
        <v>0</v>
      </c>
      <c r="AB433" s="4" t="b">
        <f t="shared" si="577"/>
        <v>1</v>
      </c>
      <c r="AC433" s="4" t="b">
        <f t="shared" si="578"/>
        <v>0</v>
      </c>
      <c r="AD433" s="4" t="b">
        <f t="shared" si="579"/>
        <v>0</v>
      </c>
      <c r="AE433" s="4" t="b">
        <f t="shared" si="580"/>
        <v>0</v>
      </c>
      <c r="AF433" s="4" t="b">
        <f t="shared" si="581"/>
        <v>0</v>
      </c>
      <c r="AG433" s="4" t="b">
        <f t="shared" si="582"/>
        <v>0</v>
      </c>
      <c r="AH433" s="4" t="b">
        <f t="shared" si="583"/>
        <v>0</v>
      </c>
      <c r="AI433" s="4" t="b">
        <f t="shared" si="584"/>
        <v>1</v>
      </c>
      <c r="AJ433" s="4" t="b">
        <f t="shared" si="585"/>
        <v>0</v>
      </c>
      <c r="AK433" s="4" t="b">
        <f t="shared" si="586"/>
        <v>0</v>
      </c>
      <c r="AL433" s="4" t="b">
        <f t="shared" si="587"/>
        <v>0</v>
      </c>
      <c r="AM433" s="4" t="b">
        <f t="shared" si="588"/>
        <v>0</v>
      </c>
      <c r="AN433" s="4" t="b">
        <f t="shared" si="589"/>
        <v>0</v>
      </c>
      <c r="AO433" s="4" t="b">
        <f t="shared" si="590"/>
        <v>0</v>
      </c>
      <c r="AP433" s="4" t="b">
        <f t="shared" si="591"/>
        <v>0</v>
      </c>
      <c r="AQ433" s="4" t="b">
        <f t="shared" si="592"/>
        <v>0</v>
      </c>
      <c r="AR433" s="4" t="b">
        <f t="shared" si="593"/>
        <v>0</v>
      </c>
      <c r="AS433" s="4" t="b">
        <f t="shared" si="594"/>
        <v>0</v>
      </c>
      <c r="AT433" s="4" t="b">
        <f t="shared" si="595"/>
        <v>0</v>
      </c>
      <c r="AU433" s="4" t="b">
        <f t="shared" si="596"/>
        <v>0</v>
      </c>
      <c r="AV433" s="4" t="b">
        <f t="shared" si="597"/>
        <v>0</v>
      </c>
      <c r="AW433" s="4" t="b">
        <f t="shared" si="598"/>
        <v>0</v>
      </c>
      <c r="AX433" s="4" t="b">
        <f t="shared" si="599"/>
        <v>0</v>
      </c>
      <c r="AY433" s="4" t="b">
        <f t="shared" si="600"/>
        <v>0</v>
      </c>
      <c r="AZ433" s="4" t="b">
        <f t="shared" si="601"/>
        <v>0</v>
      </c>
      <c r="BA433" s="4" t="b">
        <f t="shared" si="602"/>
        <v>0</v>
      </c>
      <c r="BB433" s="4" t="b">
        <f t="shared" si="603"/>
        <v>0</v>
      </c>
      <c r="BC433" s="4" t="b">
        <f t="shared" si="604"/>
        <v>0</v>
      </c>
      <c r="BD433" s="4" t="b">
        <f t="shared" si="605"/>
        <v>0</v>
      </c>
      <c r="BE433" s="4" t="b">
        <f t="shared" si="606"/>
        <v>0</v>
      </c>
      <c r="BF433" s="4" t="b">
        <f t="shared" si="607"/>
        <v>0</v>
      </c>
      <c r="BG433" s="4" t="b">
        <f t="shared" si="608"/>
        <v>0</v>
      </c>
      <c r="BH433" s="4" t="b">
        <f t="shared" si="609"/>
        <v>0</v>
      </c>
      <c r="BI433" s="4" t="b">
        <f t="shared" si="610"/>
        <v>0</v>
      </c>
      <c r="BJ433" s="4" t="b">
        <f t="shared" si="611"/>
        <v>0</v>
      </c>
      <c r="BK433" s="4" t="b">
        <f t="shared" si="612"/>
        <v>0</v>
      </c>
      <c r="BL433" s="4" t="b">
        <f t="shared" si="613"/>
        <v>0</v>
      </c>
      <c r="BM433" s="4" t="b">
        <f t="shared" si="614"/>
        <v>0</v>
      </c>
      <c r="BN433" s="4" t="b">
        <f t="shared" si="615"/>
        <v>0</v>
      </c>
      <c r="BO433" s="4" t="b">
        <f t="shared" si="616"/>
        <v>0</v>
      </c>
      <c r="BP433" s="4" t="b">
        <f t="shared" si="617"/>
        <v>0</v>
      </c>
      <c r="BQ433" s="4" t="b">
        <f t="shared" si="618"/>
        <v>0</v>
      </c>
      <c r="BR433" s="4" t="b">
        <f t="shared" si="619"/>
        <v>0</v>
      </c>
      <c r="BS433" s="4" t="b">
        <f t="shared" si="620"/>
        <v>1</v>
      </c>
      <c r="BT433" s="4" t="b">
        <f t="shared" si="621"/>
        <v>0</v>
      </c>
      <c r="BU433" s="4" t="b">
        <f t="shared" si="622"/>
        <v>0</v>
      </c>
      <c r="BV433" s="4" t="b">
        <f t="shared" si="623"/>
        <v>0</v>
      </c>
      <c r="BW433" s="4" t="b">
        <f t="shared" si="624"/>
        <v>0</v>
      </c>
      <c r="BX433" s="4" t="b">
        <f t="shared" si="625"/>
        <v>0</v>
      </c>
      <c r="BY433" s="4" t="b">
        <f t="shared" si="626"/>
        <v>0</v>
      </c>
      <c r="BZ433" s="4" t="b">
        <f t="shared" si="627"/>
        <v>0</v>
      </c>
      <c r="CA433" s="4" t="b">
        <f t="shared" si="628"/>
        <v>0</v>
      </c>
      <c r="CB433" s="4" t="b">
        <f t="shared" si="629"/>
        <v>0</v>
      </c>
      <c r="CC433" s="4" t="b">
        <f t="shared" si="630"/>
        <v>0</v>
      </c>
      <c r="CD433" s="4" t="b">
        <f t="shared" si="631"/>
        <v>0</v>
      </c>
      <c r="CE433" s="4" t="b">
        <f t="shared" si="632"/>
        <v>0</v>
      </c>
      <c r="CF433" s="4" t="b">
        <f t="shared" si="633"/>
        <v>0</v>
      </c>
      <c r="CG433" s="4" t="b">
        <f t="shared" si="634"/>
        <v>0</v>
      </c>
      <c r="CH433" s="4" t="b">
        <f t="shared" si="635"/>
        <v>0</v>
      </c>
      <c r="CI433" s="4" t="b">
        <f t="shared" si="636"/>
        <v>0</v>
      </c>
      <c r="CJ433" s="4" t="b">
        <f t="shared" si="637"/>
        <v>0</v>
      </c>
      <c r="CK433" s="4" t="b">
        <f t="shared" si="638"/>
        <v>0</v>
      </c>
      <c r="CL433" s="4" t="b">
        <f t="shared" si="639"/>
        <v>0</v>
      </c>
      <c r="CM433" s="4" t="b">
        <f t="shared" si="640"/>
        <v>0</v>
      </c>
      <c r="CN433" s="4" t="b">
        <f t="shared" si="641"/>
        <v>0</v>
      </c>
      <c r="CO433" s="4" t="b">
        <f t="shared" si="642"/>
        <v>0</v>
      </c>
      <c r="CP433" s="4" t="b">
        <f t="shared" si="643"/>
        <v>0</v>
      </c>
      <c r="CQ433" s="4" t="b">
        <f t="shared" si="644"/>
        <v>0</v>
      </c>
      <c r="CR433" s="4" t="b">
        <f t="shared" si="645"/>
        <v>0</v>
      </c>
      <c r="CS433" s="4" t="b">
        <f t="shared" si="646"/>
        <v>0</v>
      </c>
      <c r="CT433" s="4" t="b">
        <f t="shared" si="647"/>
        <v>0</v>
      </c>
      <c r="CU433" s="4" t="b">
        <f t="shared" si="648"/>
        <v>0</v>
      </c>
      <c r="CV433" s="4" t="b">
        <f t="shared" si="649"/>
        <v>0</v>
      </c>
      <c r="CW433" s="4" t="b">
        <f t="shared" si="650"/>
        <v>0</v>
      </c>
      <c r="CX433" s="4" t="b">
        <f t="shared" si="651"/>
        <v>0</v>
      </c>
      <c r="CY433" s="4" t="b">
        <f t="shared" si="652"/>
        <v>0</v>
      </c>
      <c r="CZ433" s="4" t="b">
        <f t="shared" si="653"/>
        <v>0</v>
      </c>
      <c r="DA433" s="4" t="b">
        <f t="shared" si="654"/>
        <v>0</v>
      </c>
      <c r="DB433" s="4" t="b">
        <f t="shared" si="655"/>
        <v>0</v>
      </c>
      <c r="DC433" s="4" t="b">
        <f t="shared" si="656"/>
        <v>0</v>
      </c>
      <c r="DD433" s="4" t="b">
        <f t="shared" si="657"/>
        <v>0</v>
      </c>
    </row>
    <row r="434" spans="1:108">
      <c r="A434" t="s">
        <v>1632</v>
      </c>
      <c r="B434" t="s">
        <v>1599</v>
      </c>
      <c r="C434" t="s">
        <v>1599</v>
      </c>
      <c r="D434" t="s">
        <v>1033</v>
      </c>
      <c r="E434" t="s">
        <v>1034</v>
      </c>
      <c r="F434" t="s">
        <v>976</v>
      </c>
      <c r="G434" t="s">
        <v>970</v>
      </c>
      <c r="H434" t="s">
        <v>7428</v>
      </c>
      <c r="I434" t="s">
        <v>7418</v>
      </c>
      <c r="J434" t="s">
        <v>124</v>
      </c>
      <c r="K434" t="s">
        <v>16</v>
      </c>
      <c r="L434" t="s">
        <v>6394</v>
      </c>
      <c r="M434" t="s">
        <v>6079</v>
      </c>
      <c r="N434" t="s">
        <v>63</v>
      </c>
      <c r="O434" t="b">
        <f t="shared" si="564"/>
        <v>0</v>
      </c>
      <c r="P434" t="b">
        <f t="shared" si="565"/>
        <v>1</v>
      </c>
      <c r="Q434" t="b">
        <f t="shared" si="566"/>
        <v>0</v>
      </c>
      <c r="R434" t="b">
        <f t="shared" si="567"/>
        <v>0</v>
      </c>
      <c r="S434" t="b">
        <f t="shared" si="568"/>
        <v>0</v>
      </c>
      <c r="T434" t="b">
        <f t="shared" si="569"/>
        <v>1</v>
      </c>
      <c r="U434" t="b">
        <f t="shared" si="570"/>
        <v>0</v>
      </c>
      <c r="V434" t="b">
        <f t="shared" si="571"/>
        <v>0</v>
      </c>
      <c r="W434" t="b">
        <f t="shared" si="572"/>
        <v>0</v>
      </c>
      <c r="X434" t="b">
        <f t="shared" si="573"/>
        <v>0</v>
      </c>
      <c r="Y434" t="b">
        <f t="shared" si="574"/>
        <v>0</v>
      </c>
      <c r="Z434" t="b">
        <f t="shared" si="575"/>
        <v>0</v>
      </c>
      <c r="AA434" t="b">
        <f t="shared" si="576"/>
        <v>0</v>
      </c>
      <c r="AB434" t="b">
        <f t="shared" si="577"/>
        <v>0</v>
      </c>
      <c r="AC434" t="b">
        <f t="shared" si="578"/>
        <v>0</v>
      </c>
      <c r="AD434" t="b">
        <f t="shared" si="579"/>
        <v>0</v>
      </c>
      <c r="AE434" t="b">
        <f t="shared" si="580"/>
        <v>0</v>
      </c>
      <c r="AF434" t="b">
        <f t="shared" si="581"/>
        <v>0</v>
      </c>
      <c r="AG434" t="b">
        <f t="shared" si="582"/>
        <v>0</v>
      </c>
      <c r="AH434" t="b">
        <f t="shared" si="583"/>
        <v>0</v>
      </c>
      <c r="AI434" t="b">
        <f t="shared" si="584"/>
        <v>0</v>
      </c>
      <c r="AJ434" t="b">
        <f t="shared" si="585"/>
        <v>0</v>
      </c>
      <c r="AK434" t="b">
        <f t="shared" si="586"/>
        <v>0</v>
      </c>
      <c r="AL434" t="b">
        <f t="shared" si="587"/>
        <v>0</v>
      </c>
      <c r="AM434" t="b">
        <f t="shared" si="588"/>
        <v>0</v>
      </c>
      <c r="AN434" t="b">
        <f t="shared" si="589"/>
        <v>0</v>
      </c>
      <c r="AO434" t="b">
        <f t="shared" si="590"/>
        <v>0</v>
      </c>
      <c r="AP434" t="b">
        <f t="shared" si="591"/>
        <v>0</v>
      </c>
      <c r="AQ434" t="b">
        <f t="shared" si="592"/>
        <v>0</v>
      </c>
      <c r="AR434" t="b">
        <f t="shared" si="593"/>
        <v>0</v>
      </c>
      <c r="AS434" t="b">
        <f t="shared" si="594"/>
        <v>0</v>
      </c>
      <c r="AT434" t="b">
        <f t="shared" si="595"/>
        <v>0</v>
      </c>
      <c r="AU434" t="b">
        <f t="shared" si="596"/>
        <v>0</v>
      </c>
      <c r="AV434" t="b">
        <f t="shared" si="597"/>
        <v>0</v>
      </c>
      <c r="AW434" t="b">
        <f t="shared" si="598"/>
        <v>0</v>
      </c>
      <c r="AX434" t="b">
        <f t="shared" si="599"/>
        <v>0</v>
      </c>
      <c r="AY434" t="b">
        <f t="shared" si="600"/>
        <v>0</v>
      </c>
      <c r="AZ434" t="b">
        <f t="shared" si="601"/>
        <v>0</v>
      </c>
      <c r="BA434" t="b">
        <f t="shared" si="602"/>
        <v>0</v>
      </c>
      <c r="BB434" t="b">
        <f t="shared" si="603"/>
        <v>0</v>
      </c>
      <c r="BC434" t="b">
        <f t="shared" si="604"/>
        <v>0</v>
      </c>
      <c r="BD434" t="b">
        <f t="shared" si="605"/>
        <v>0</v>
      </c>
      <c r="BE434" t="b">
        <f t="shared" si="606"/>
        <v>0</v>
      </c>
      <c r="BF434" t="b">
        <f t="shared" si="607"/>
        <v>0</v>
      </c>
      <c r="BG434" t="b">
        <f t="shared" si="608"/>
        <v>0</v>
      </c>
      <c r="BH434" t="b">
        <f t="shared" si="609"/>
        <v>0</v>
      </c>
      <c r="BI434" t="b">
        <f t="shared" si="610"/>
        <v>0</v>
      </c>
      <c r="BJ434" t="b">
        <f t="shared" si="611"/>
        <v>0</v>
      </c>
      <c r="BK434" t="b">
        <f t="shared" si="612"/>
        <v>0</v>
      </c>
      <c r="BL434" t="b">
        <f t="shared" si="613"/>
        <v>0</v>
      </c>
      <c r="BM434" t="b">
        <f t="shared" si="614"/>
        <v>0</v>
      </c>
      <c r="BN434" t="b">
        <f t="shared" si="615"/>
        <v>0</v>
      </c>
      <c r="BO434" t="b">
        <f t="shared" si="616"/>
        <v>0</v>
      </c>
      <c r="BP434" t="b">
        <f t="shared" si="617"/>
        <v>1</v>
      </c>
      <c r="BQ434" t="b">
        <f t="shared" si="618"/>
        <v>0</v>
      </c>
      <c r="BR434" t="b">
        <f t="shared" si="619"/>
        <v>0</v>
      </c>
      <c r="BS434" t="b">
        <f t="shared" si="620"/>
        <v>0</v>
      </c>
      <c r="BT434" t="b">
        <f t="shared" si="621"/>
        <v>0</v>
      </c>
      <c r="BU434" t="b">
        <f t="shared" si="622"/>
        <v>0</v>
      </c>
      <c r="BV434" t="b">
        <f t="shared" si="623"/>
        <v>0</v>
      </c>
      <c r="BW434" t="b">
        <f t="shared" si="624"/>
        <v>0</v>
      </c>
      <c r="BX434" t="b">
        <f t="shared" si="625"/>
        <v>0</v>
      </c>
      <c r="BY434" t="b">
        <f t="shared" si="626"/>
        <v>0</v>
      </c>
      <c r="BZ434" t="b">
        <f t="shared" si="627"/>
        <v>0</v>
      </c>
      <c r="CA434" t="b">
        <f t="shared" si="628"/>
        <v>0</v>
      </c>
      <c r="CB434" t="b">
        <f t="shared" si="629"/>
        <v>0</v>
      </c>
      <c r="CC434" t="b">
        <f t="shared" si="630"/>
        <v>0</v>
      </c>
      <c r="CD434" t="b">
        <f t="shared" si="631"/>
        <v>0</v>
      </c>
      <c r="CE434" t="b">
        <f t="shared" si="632"/>
        <v>0</v>
      </c>
      <c r="CF434" t="b">
        <f t="shared" si="633"/>
        <v>0</v>
      </c>
      <c r="CG434" t="b">
        <f t="shared" si="634"/>
        <v>0</v>
      </c>
      <c r="CH434" t="b">
        <f t="shared" si="635"/>
        <v>0</v>
      </c>
      <c r="CI434" t="b">
        <f t="shared" si="636"/>
        <v>0</v>
      </c>
      <c r="CJ434" t="b">
        <f t="shared" si="637"/>
        <v>0</v>
      </c>
      <c r="CK434" t="b">
        <f t="shared" si="638"/>
        <v>0</v>
      </c>
      <c r="CL434" t="b">
        <f t="shared" si="639"/>
        <v>0</v>
      </c>
      <c r="CM434" t="b">
        <f t="shared" si="640"/>
        <v>0</v>
      </c>
      <c r="CN434" t="b">
        <f t="shared" si="641"/>
        <v>0</v>
      </c>
      <c r="CO434" t="b">
        <f t="shared" si="642"/>
        <v>0</v>
      </c>
      <c r="CP434" t="b">
        <f t="shared" si="643"/>
        <v>0</v>
      </c>
      <c r="CQ434" t="b">
        <f t="shared" si="644"/>
        <v>0</v>
      </c>
      <c r="CR434" t="b">
        <f t="shared" si="645"/>
        <v>0</v>
      </c>
      <c r="CS434" t="b">
        <f t="shared" si="646"/>
        <v>0</v>
      </c>
      <c r="CT434" t="b">
        <f t="shared" si="647"/>
        <v>0</v>
      </c>
      <c r="CU434" t="b">
        <f t="shared" si="648"/>
        <v>0</v>
      </c>
      <c r="CV434" t="b">
        <f t="shared" si="649"/>
        <v>0</v>
      </c>
      <c r="CW434" t="b">
        <f t="shared" si="650"/>
        <v>0</v>
      </c>
      <c r="CX434" t="b">
        <f t="shared" si="651"/>
        <v>0</v>
      </c>
      <c r="CY434" t="b">
        <f t="shared" si="652"/>
        <v>0</v>
      </c>
      <c r="CZ434" t="b">
        <f t="shared" si="653"/>
        <v>0</v>
      </c>
      <c r="DA434" t="b">
        <f t="shared" si="654"/>
        <v>0</v>
      </c>
      <c r="DB434" t="b">
        <f t="shared" si="655"/>
        <v>0</v>
      </c>
      <c r="DC434" t="b">
        <f t="shared" si="656"/>
        <v>0</v>
      </c>
      <c r="DD434" t="b">
        <f t="shared" si="657"/>
        <v>0</v>
      </c>
    </row>
    <row r="435" spans="1:108">
      <c r="A435" s="7" t="s">
        <v>1633</v>
      </c>
      <c r="B435" t="s">
        <v>1599</v>
      </c>
      <c r="C435" t="s">
        <v>1599</v>
      </c>
      <c r="D435" t="s">
        <v>1033</v>
      </c>
      <c r="E435" t="s">
        <v>1034</v>
      </c>
      <c r="F435" t="s">
        <v>976</v>
      </c>
      <c r="G435" t="s">
        <v>970</v>
      </c>
      <c r="H435" t="s">
        <v>7428</v>
      </c>
      <c r="I435" t="s">
        <v>7418</v>
      </c>
      <c r="J435" s="4" t="s">
        <v>362</v>
      </c>
      <c r="K435" t="s">
        <v>136</v>
      </c>
      <c r="L435" t="s">
        <v>2107</v>
      </c>
      <c r="M435" t="s">
        <v>6079</v>
      </c>
      <c r="N435" t="s">
        <v>772</v>
      </c>
      <c r="O435" t="b">
        <f t="shared" si="564"/>
        <v>1</v>
      </c>
      <c r="P435" t="b">
        <f t="shared" si="565"/>
        <v>0</v>
      </c>
      <c r="Q435" t="b">
        <f t="shared" si="566"/>
        <v>0</v>
      </c>
      <c r="R435" t="b">
        <f t="shared" si="567"/>
        <v>0</v>
      </c>
      <c r="S435" t="b">
        <f t="shared" si="568"/>
        <v>0</v>
      </c>
      <c r="T435" t="b">
        <f t="shared" si="569"/>
        <v>0</v>
      </c>
      <c r="U435" t="b">
        <f t="shared" si="570"/>
        <v>0</v>
      </c>
      <c r="V435" t="b">
        <f t="shared" si="571"/>
        <v>0</v>
      </c>
      <c r="W435" t="b">
        <f t="shared" si="572"/>
        <v>1</v>
      </c>
      <c r="X435" t="b">
        <f t="shared" si="573"/>
        <v>1</v>
      </c>
      <c r="Y435" t="b">
        <f t="shared" si="574"/>
        <v>0</v>
      </c>
      <c r="Z435" t="b">
        <f t="shared" si="575"/>
        <v>0</v>
      </c>
      <c r="AA435" t="b">
        <f t="shared" si="576"/>
        <v>0</v>
      </c>
      <c r="AB435" t="b">
        <f t="shared" si="577"/>
        <v>0</v>
      </c>
      <c r="AC435" t="b">
        <f t="shared" si="578"/>
        <v>0</v>
      </c>
      <c r="AD435" t="b">
        <f t="shared" si="579"/>
        <v>0</v>
      </c>
      <c r="AE435" t="b">
        <f t="shared" si="580"/>
        <v>0</v>
      </c>
      <c r="AF435" t="b">
        <f t="shared" si="581"/>
        <v>0</v>
      </c>
      <c r="AG435" t="b">
        <f t="shared" si="582"/>
        <v>0</v>
      </c>
      <c r="AH435" t="b">
        <f t="shared" si="583"/>
        <v>0</v>
      </c>
      <c r="AI435" t="b">
        <f t="shared" si="584"/>
        <v>0</v>
      </c>
      <c r="AJ435" t="b">
        <f t="shared" si="585"/>
        <v>0</v>
      </c>
      <c r="AK435" t="b">
        <f t="shared" si="586"/>
        <v>0</v>
      </c>
      <c r="AL435" t="b">
        <f t="shared" si="587"/>
        <v>0</v>
      </c>
      <c r="AM435" t="b">
        <f t="shared" si="588"/>
        <v>0</v>
      </c>
      <c r="AN435" t="b">
        <f t="shared" si="589"/>
        <v>0</v>
      </c>
      <c r="AO435" t="b">
        <f t="shared" si="590"/>
        <v>0</v>
      </c>
      <c r="AP435" t="b">
        <f t="shared" si="591"/>
        <v>0</v>
      </c>
      <c r="AQ435" t="b">
        <f t="shared" si="592"/>
        <v>0</v>
      </c>
      <c r="AR435" t="b">
        <f t="shared" si="593"/>
        <v>0</v>
      </c>
      <c r="AS435" t="b">
        <f t="shared" si="594"/>
        <v>0</v>
      </c>
      <c r="AT435" t="b">
        <f t="shared" si="595"/>
        <v>0</v>
      </c>
      <c r="AU435" t="b">
        <f t="shared" si="596"/>
        <v>0</v>
      </c>
      <c r="AV435" t="b">
        <f t="shared" si="597"/>
        <v>0</v>
      </c>
      <c r="AW435" t="b">
        <f t="shared" si="598"/>
        <v>0</v>
      </c>
      <c r="AX435" t="b">
        <f t="shared" si="599"/>
        <v>0</v>
      </c>
      <c r="AY435" t="b">
        <f t="shared" si="600"/>
        <v>0</v>
      </c>
      <c r="AZ435" t="b">
        <f t="shared" si="601"/>
        <v>0</v>
      </c>
      <c r="BA435" t="b">
        <f t="shared" si="602"/>
        <v>1</v>
      </c>
      <c r="BB435" t="b">
        <f t="shared" si="603"/>
        <v>0</v>
      </c>
      <c r="BC435" t="b">
        <f t="shared" si="604"/>
        <v>0</v>
      </c>
      <c r="BD435" t="b">
        <f t="shared" si="605"/>
        <v>1</v>
      </c>
      <c r="BE435" t="b">
        <f t="shared" si="606"/>
        <v>0</v>
      </c>
      <c r="BF435" t="b">
        <f t="shared" si="607"/>
        <v>0</v>
      </c>
      <c r="BG435" t="b">
        <f t="shared" si="608"/>
        <v>0</v>
      </c>
      <c r="BH435" t="b">
        <f t="shared" si="609"/>
        <v>0</v>
      </c>
      <c r="BI435" t="b">
        <f t="shared" si="610"/>
        <v>0</v>
      </c>
      <c r="BJ435" t="b">
        <f t="shared" si="611"/>
        <v>0</v>
      </c>
      <c r="BK435" t="b">
        <f t="shared" si="612"/>
        <v>0</v>
      </c>
      <c r="BL435" t="b">
        <f t="shared" si="613"/>
        <v>0</v>
      </c>
      <c r="BM435" t="b">
        <f t="shared" si="614"/>
        <v>0</v>
      </c>
      <c r="BN435" t="b">
        <f t="shared" si="615"/>
        <v>0</v>
      </c>
      <c r="BO435" t="b">
        <f t="shared" si="616"/>
        <v>0</v>
      </c>
      <c r="BP435" t="b">
        <f t="shared" si="617"/>
        <v>0</v>
      </c>
      <c r="BQ435" t="b">
        <f t="shared" si="618"/>
        <v>0</v>
      </c>
      <c r="BR435" t="b">
        <f t="shared" si="619"/>
        <v>0</v>
      </c>
      <c r="BS435" t="b">
        <f t="shared" si="620"/>
        <v>0</v>
      </c>
      <c r="BT435" t="b">
        <f t="shared" si="621"/>
        <v>0</v>
      </c>
      <c r="BU435" t="b">
        <f t="shared" si="622"/>
        <v>0</v>
      </c>
      <c r="BV435" t="b">
        <f t="shared" si="623"/>
        <v>0</v>
      </c>
      <c r="BW435" t="b">
        <f t="shared" si="624"/>
        <v>0</v>
      </c>
      <c r="BX435" t="b">
        <f t="shared" si="625"/>
        <v>0</v>
      </c>
      <c r="BY435" t="b">
        <f t="shared" si="626"/>
        <v>0</v>
      </c>
      <c r="BZ435" t="b">
        <f t="shared" si="627"/>
        <v>0</v>
      </c>
      <c r="CA435" t="b">
        <f t="shared" si="628"/>
        <v>0</v>
      </c>
      <c r="CB435" t="b">
        <f t="shared" si="629"/>
        <v>0</v>
      </c>
      <c r="CC435" t="b">
        <f t="shared" si="630"/>
        <v>0</v>
      </c>
      <c r="CD435" t="b">
        <f t="shared" si="631"/>
        <v>0</v>
      </c>
      <c r="CE435" t="b">
        <f t="shared" si="632"/>
        <v>0</v>
      </c>
      <c r="CF435" t="b">
        <f t="shared" si="633"/>
        <v>1</v>
      </c>
      <c r="CG435" t="b">
        <f t="shared" si="634"/>
        <v>0</v>
      </c>
      <c r="CH435" t="b">
        <f t="shared" si="635"/>
        <v>0</v>
      </c>
      <c r="CI435" t="b">
        <f t="shared" si="636"/>
        <v>0</v>
      </c>
      <c r="CJ435" t="b">
        <f t="shared" si="637"/>
        <v>0</v>
      </c>
      <c r="CK435" t="b">
        <f t="shared" si="638"/>
        <v>0</v>
      </c>
      <c r="CL435" t="b">
        <f t="shared" si="639"/>
        <v>0</v>
      </c>
      <c r="CM435" t="b">
        <f t="shared" si="640"/>
        <v>0</v>
      </c>
      <c r="CN435" t="b">
        <f t="shared" si="641"/>
        <v>0</v>
      </c>
      <c r="CO435" t="b">
        <f t="shared" si="642"/>
        <v>0</v>
      </c>
      <c r="CP435" t="b">
        <f t="shared" si="643"/>
        <v>0</v>
      </c>
      <c r="CQ435" t="b">
        <f t="shared" si="644"/>
        <v>0</v>
      </c>
      <c r="CR435" t="b">
        <f t="shared" si="645"/>
        <v>0</v>
      </c>
      <c r="CS435" t="b">
        <f t="shared" si="646"/>
        <v>0</v>
      </c>
      <c r="CT435" t="b">
        <f t="shared" si="647"/>
        <v>0</v>
      </c>
      <c r="CU435" t="b">
        <f t="shared" si="648"/>
        <v>0</v>
      </c>
      <c r="CV435" t="b">
        <f t="shared" si="649"/>
        <v>0</v>
      </c>
      <c r="CW435" t="b">
        <f t="shared" si="650"/>
        <v>0</v>
      </c>
      <c r="CX435" t="b">
        <f t="shared" si="651"/>
        <v>0</v>
      </c>
      <c r="CY435" t="b">
        <f t="shared" si="652"/>
        <v>0</v>
      </c>
      <c r="CZ435" t="b">
        <f t="shared" si="653"/>
        <v>0</v>
      </c>
      <c r="DA435" t="b">
        <f t="shared" si="654"/>
        <v>0</v>
      </c>
      <c r="DB435" t="b">
        <f t="shared" si="655"/>
        <v>0</v>
      </c>
      <c r="DC435" t="b">
        <f t="shared" si="656"/>
        <v>0</v>
      </c>
      <c r="DD435" t="b">
        <f t="shared" si="657"/>
        <v>0</v>
      </c>
    </row>
    <row r="436" spans="1:108">
      <c r="A436" t="s">
        <v>1634</v>
      </c>
      <c r="B436" t="s">
        <v>7392</v>
      </c>
      <c r="C436" t="s">
        <v>1599</v>
      </c>
      <c r="D436" t="s">
        <v>1033</v>
      </c>
      <c r="E436" t="s">
        <v>1034</v>
      </c>
      <c r="F436" t="s">
        <v>976</v>
      </c>
      <c r="G436" t="s">
        <v>970</v>
      </c>
      <c r="H436" t="s">
        <v>7428</v>
      </c>
      <c r="I436" t="s">
        <v>7418</v>
      </c>
      <c r="J436" t="s">
        <v>204</v>
      </c>
      <c r="K436" t="s">
        <v>205</v>
      </c>
      <c r="L436" t="s">
        <v>6623</v>
      </c>
      <c r="M436" t="s">
        <v>221</v>
      </c>
      <c r="N436" t="s">
        <v>1635</v>
      </c>
      <c r="O436" t="b">
        <f t="shared" si="564"/>
        <v>0</v>
      </c>
      <c r="P436" t="b">
        <f t="shared" si="565"/>
        <v>1</v>
      </c>
      <c r="Q436" t="b">
        <f t="shared" si="566"/>
        <v>0</v>
      </c>
      <c r="R436" t="b">
        <f t="shared" si="567"/>
        <v>1</v>
      </c>
      <c r="S436" t="b">
        <f t="shared" si="568"/>
        <v>0</v>
      </c>
      <c r="T436" t="b">
        <f t="shared" si="569"/>
        <v>0</v>
      </c>
      <c r="U436" t="b">
        <f t="shared" si="570"/>
        <v>0</v>
      </c>
      <c r="V436" t="b">
        <f t="shared" si="571"/>
        <v>1</v>
      </c>
      <c r="W436" t="b">
        <f t="shared" si="572"/>
        <v>0</v>
      </c>
      <c r="X436" t="b">
        <f t="shared" si="573"/>
        <v>0</v>
      </c>
      <c r="Y436" t="b">
        <f t="shared" si="574"/>
        <v>1</v>
      </c>
      <c r="Z436" t="b">
        <f t="shared" si="575"/>
        <v>1</v>
      </c>
      <c r="AA436" t="b">
        <f t="shared" si="576"/>
        <v>1</v>
      </c>
      <c r="AB436" t="b">
        <f t="shared" si="577"/>
        <v>0</v>
      </c>
      <c r="AC436" t="b">
        <f t="shared" si="578"/>
        <v>0</v>
      </c>
      <c r="AD436" t="b">
        <f t="shared" si="579"/>
        <v>0</v>
      </c>
      <c r="AE436" t="b">
        <f t="shared" si="580"/>
        <v>0</v>
      </c>
      <c r="AF436" t="b">
        <f t="shared" si="581"/>
        <v>0</v>
      </c>
      <c r="AG436" t="b">
        <f t="shared" si="582"/>
        <v>0</v>
      </c>
      <c r="AH436" t="b">
        <f t="shared" si="583"/>
        <v>0</v>
      </c>
      <c r="AI436" t="b">
        <f t="shared" si="584"/>
        <v>0</v>
      </c>
      <c r="AJ436" t="b">
        <f t="shared" si="585"/>
        <v>0</v>
      </c>
      <c r="AK436" t="b">
        <f t="shared" si="586"/>
        <v>0</v>
      </c>
      <c r="AL436" t="b">
        <f t="shared" si="587"/>
        <v>0</v>
      </c>
      <c r="AM436" t="b">
        <f t="shared" si="588"/>
        <v>0</v>
      </c>
      <c r="AN436" t="b">
        <f t="shared" si="589"/>
        <v>0</v>
      </c>
      <c r="AO436" t="b">
        <f t="shared" si="590"/>
        <v>0</v>
      </c>
      <c r="AP436" t="b">
        <f t="shared" si="591"/>
        <v>0</v>
      </c>
      <c r="AQ436" t="b">
        <f t="shared" si="592"/>
        <v>0</v>
      </c>
      <c r="AR436" t="b">
        <f t="shared" si="593"/>
        <v>0</v>
      </c>
      <c r="AS436" t="b">
        <f t="shared" si="594"/>
        <v>0</v>
      </c>
      <c r="AT436" t="b">
        <f t="shared" si="595"/>
        <v>1</v>
      </c>
      <c r="AU436" t="b">
        <f t="shared" si="596"/>
        <v>0</v>
      </c>
      <c r="AV436" t="b">
        <f t="shared" si="597"/>
        <v>0</v>
      </c>
      <c r="AW436" t="b">
        <f t="shared" si="598"/>
        <v>0</v>
      </c>
      <c r="AX436" t="b">
        <f t="shared" si="599"/>
        <v>0</v>
      </c>
      <c r="AY436" t="b">
        <f t="shared" si="600"/>
        <v>0</v>
      </c>
      <c r="AZ436" t="b">
        <f t="shared" si="601"/>
        <v>0</v>
      </c>
      <c r="BA436" t="b">
        <f t="shared" si="602"/>
        <v>0</v>
      </c>
      <c r="BB436" t="b">
        <f t="shared" si="603"/>
        <v>0</v>
      </c>
      <c r="BC436" t="b">
        <f t="shared" si="604"/>
        <v>0</v>
      </c>
      <c r="BD436" t="b">
        <f t="shared" si="605"/>
        <v>0</v>
      </c>
      <c r="BE436" t="b">
        <f t="shared" si="606"/>
        <v>0</v>
      </c>
      <c r="BF436" t="b">
        <f t="shared" si="607"/>
        <v>0</v>
      </c>
      <c r="BG436" t="b">
        <f t="shared" si="608"/>
        <v>0</v>
      </c>
      <c r="BH436" t="b">
        <f t="shared" si="609"/>
        <v>0</v>
      </c>
      <c r="BI436" t="b">
        <f t="shared" si="610"/>
        <v>0</v>
      </c>
      <c r="BJ436" t="b">
        <f t="shared" si="611"/>
        <v>0</v>
      </c>
      <c r="BK436" t="b">
        <f t="shared" si="612"/>
        <v>0</v>
      </c>
      <c r="BL436" t="b">
        <f t="shared" si="613"/>
        <v>0</v>
      </c>
      <c r="BM436" t="b">
        <f t="shared" si="614"/>
        <v>0</v>
      </c>
      <c r="BN436" t="b">
        <f t="shared" si="615"/>
        <v>0</v>
      </c>
      <c r="BO436" t="b">
        <f t="shared" si="616"/>
        <v>1</v>
      </c>
      <c r="BP436" t="b">
        <f t="shared" si="617"/>
        <v>0</v>
      </c>
      <c r="BQ436" t="b">
        <f t="shared" si="618"/>
        <v>0</v>
      </c>
      <c r="BR436" t="b">
        <f t="shared" si="619"/>
        <v>0</v>
      </c>
      <c r="BS436" t="b">
        <f t="shared" si="620"/>
        <v>0</v>
      </c>
      <c r="BT436" t="b">
        <f t="shared" si="621"/>
        <v>0</v>
      </c>
      <c r="BU436" t="b">
        <f t="shared" si="622"/>
        <v>1</v>
      </c>
      <c r="BV436" t="b">
        <f t="shared" si="623"/>
        <v>0</v>
      </c>
      <c r="BW436" t="b">
        <f t="shared" si="624"/>
        <v>0</v>
      </c>
      <c r="BX436" t="b">
        <f t="shared" si="625"/>
        <v>0</v>
      </c>
      <c r="BY436" t="b">
        <f t="shared" si="626"/>
        <v>0</v>
      </c>
      <c r="BZ436" t="b">
        <f t="shared" si="627"/>
        <v>0</v>
      </c>
      <c r="CA436" t="b">
        <f t="shared" si="628"/>
        <v>0</v>
      </c>
      <c r="CB436" t="b">
        <f t="shared" si="629"/>
        <v>0</v>
      </c>
      <c r="CC436" t="b">
        <f t="shared" si="630"/>
        <v>0</v>
      </c>
      <c r="CD436" t="b">
        <f t="shared" si="631"/>
        <v>0</v>
      </c>
      <c r="CE436" t="b">
        <f t="shared" si="632"/>
        <v>0</v>
      </c>
      <c r="CF436" t="b">
        <f t="shared" si="633"/>
        <v>0</v>
      </c>
      <c r="CG436" t="b">
        <f t="shared" si="634"/>
        <v>0</v>
      </c>
      <c r="CH436" t="b">
        <f t="shared" si="635"/>
        <v>0</v>
      </c>
      <c r="CI436" t="b">
        <f t="shared" si="636"/>
        <v>0</v>
      </c>
      <c r="CJ436" t="b">
        <f t="shared" si="637"/>
        <v>0</v>
      </c>
      <c r="CK436" t="b">
        <f t="shared" si="638"/>
        <v>0</v>
      </c>
      <c r="CL436" t="b">
        <f t="shared" si="639"/>
        <v>1</v>
      </c>
      <c r="CM436" t="b">
        <f t="shared" si="640"/>
        <v>0</v>
      </c>
      <c r="CN436" t="b">
        <f t="shared" si="641"/>
        <v>0</v>
      </c>
      <c r="CO436" t="b">
        <f t="shared" si="642"/>
        <v>0</v>
      </c>
      <c r="CP436" t="b">
        <f t="shared" si="643"/>
        <v>0</v>
      </c>
      <c r="CQ436" t="b">
        <f t="shared" si="644"/>
        <v>0</v>
      </c>
      <c r="CR436" t="b">
        <f t="shared" si="645"/>
        <v>0</v>
      </c>
      <c r="CS436" t="b">
        <f t="shared" si="646"/>
        <v>0</v>
      </c>
      <c r="CT436" t="b">
        <f t="shared" si="647"/>
        <v>0</v>
      </c>
      <c r="CU436" t="b">
        <f t="shared" si="648"/>
        <v>0</v>
      </c>
      <c r="CV436" t="b">
        <f t="shared" si="649"/>
        <v>0</v>
      </c>
      <c r="CW436" t="b">
        <f t="shared" si="650"/>
        <v>0</v>
      </c>
      <c r="CX436" t="b">
        <f t="shared" si="651"/>
        <v>0</v>
      </c>
      <c r="CY436" t="b">
        <f t="shared" si="652"/>
        <v>0</v>
      </c>
      <c r="CZ436" t="b">
        <f t="shared" si="653"/>
        <v>0</v>
      </c>
      <c r="DA436" t="b">
        <f t="shared" si="654"/>
        <v>0</v>
      </c>
      <c r="DB436" t="b">
        <f t="shared" si="655"/>
        <v>0</v>
      </c>
      <c r="DC436" t="b">
        <f t="shared" si="656"/>
        <v>0</v>
      </c>
      <c r="DD436" t="b">
        <f t="shared" si="657"/>
        <v>1</v>
      </c>
    </row>
    <row r="437" spans="1:108">
      <c r="A437" t="s">
        <v>1837</v>
      </c>
      <c r="C437" t="s">
        <v>1838</v>
      </c>
      <c r="D437" t="s">
        <v>1033</v>
      </c>
      <c r="E437" t="s">
        <v>1034</v>
      </c>
      <c r="F437" t="s">
        <v>976</v>
      </c>
      <c r="G437" t="s">
        <v>970</v>
      </c>
      <c r="H437" t="s">
        <v>7428</v>
      </c>
      <c r="I437" t="s">
        <v>7418</v>
      </c>
      <c r="J437" t="s">
        <v>16</v>
      </c>
      <c r="K437" t="s">
        <v>16</v>
      </c>
      <c r="L437" t="s">
        <v>6696</v>
      </c>
      <c r="M437" t="s">
        <v>6079</v>
      </c>
      <c r="N437" t="s">
        <v>1839</v>
      </c>
      <c r="O437" t="b">
        <f t="shared" si="564"/>
        <v>1</v>
      </c>
      <c r="P437" t="b">
        <f t="shared" si="565"/>
        <v>1</v>
      </c>
      <c r="Q437" t="b">
        <f t="shared" si="566"/>
        <v>1</v>
      </c>
      <c r="R437" t="b">
        <f t="shared" si="567"/>
        <v>1</v>
      </c>
      <c r="S437" t="b">
        <f t="shared" si="568"/>
        <v>1</v>
      </c>
      <c r="T437" t="b">
        <f t="shared" si="569"/>
        <v>1</v>
      </c>
      <c r="U437" t="b">
        <f t="shared" si="570"/>
        <v>1</v>
      </c>
      <c r="V437" t="b">
        <f t="shared" si="571"/>
        <v>1</v>
      </c>
      <c r="W437" t="b">
        <f t="shared" si="572"/>
        <v>1</v>
      </c>
      <c r="X437" t="b">
        <f t="shared" si="573"/>
        <v>0</v>
      </c>
      <c r="Y437" t="b">
        <f t="shared" si="574"/>
        <v>1</v>
      </c>
      <c r="Z437" t="b">
        <f t="shared" si="575"/>
        <v>1</v>
      </c>
      <c r="AA437" t="b">
        <f t="shared" si="576"/>
        <v>1</v>
      </c>
      <c r="AB437" t="b">
        <f t="shared" si="577"/>
        <v>1</v>
      </c>
      <c r="AC437" t="b">
        <f t="shared" si="578"/>
        <v>0</v>
      </c>
      <c r="AD437" t="b">
        <f t="shared" si="579"/>
        <v>0</v>
      </c>
      <c r="AE437" t="b">
        <f t="shared" si="580"/>
        <v>0</v>
      </c>
      <c r="AF437" t="b">
        <f t="shared" si="581"/>
        <v>0</v>
      </c>
      <c r="AG437" t="b">
        <f t="shared" si="582"/>
        <v>0</v>
      </c>
      <c r="AH437" t="b">
        <f t="shared" si="583"/>
        <v>0</v>
      </c>
      <c r="AI437" t="b">
        <f t="shared" si="584"/>
        <v>1</v>
      </c>
      <c r="AJ437" t="b">
        <f t="shared" si="585"/>
        <v>0</v>
      </c>
      <c r="AK437" t="b">
        <f t="shared" si="586"/>
        <v>1</v>
      </c>
      <c r="AL437" t="b">
        <f t="shared" si="587"/>
        <v>0</v>
      </c>
      <c r="AM437" t="b">
        <f t="shared" si="588"/>
        <v>0</v>
      </c>
      <c r="AN437" t="b">
        <f t="shared" si="589"/>
        <v>1</v>
      </c>
      <c r="AO437" t="b">
        <f t="shared" si="590"/>
        <v>0</v>
      </c>
      <c r="AP437" t="b">
        <f t="shared" si="591"/>
        <v>0</v>
      </c>
      <c r="AQ437" t="b">
        <f t="shared" si="592"/>
        <v>1</v>
      </c>
      <c r="AR437" t="b">
        <f t="shared" si="593"/>
        <v>0</v>
      </c>
      <c r="AS437" t="b">
        <f t="shared" si="594"/>
        <v>0</v>
      </c>
      <c r="AT437" t="b">
        <f t="shared" si="595"/>
        <v>1</v>
      </c>
      <c r="AU437" t="b">
        <f t="shared" si="596"/>
        <v>0</v>
      </c>
      <c r="AV437" t="b">
        <f t="shared" si="597"/>
        <v>1</v>
      </c>
      <c r="AW437" t="b">
        <f t="shared" si="598"/>
        <v>1</v>
      </c>
      <c r="AX437" t="b">
        <f t="shared" si="599"/>
        <v>0</v>
      </c>
      <c r="AY437" t="b">
        <f t="shared" si="600"/>
        <v>0</v>
      </c>
      <c r="AZ437" t="b">
        <f t="shared" si="601"/>
        <v>0</v>
      </c>
      <c r="BA437" t="b">
        <f t="shared" si="602"/>
        <v>0</v>
      </c>
      <c r="BB437" t="b">
        <f t="shared" si="603"/>
        <v>0</v>
      </c>
      <c r="BC437" t="b">
        <f t="shared" si="604"/>
        <v>0</v>
      </c>
      <c r="BD437" t="b">
        <f t="shared" si="605"/>
        <v>0</v>
      </c>
      <c r="BE437" t="b">
        <f t="shared" si="606"/>
        <v>0</v>
      </c>
      <c r="BF437" t="b">
        <f t="shared" si="607"/>
        <v>0</v>
      </c>
      <c r="BG437" t="b">
        <f t="shared" si="608"/>
        <v>0</v>
      </c>
      <c r="BH437" t="b">
        <f t="shared" si="609"/>
        <v>0</v>
      </c>
      <c r="BI437" t="b">
        <f t="shared" si="610"/>
        <v>0</v>
      </c>
      <c r="BJ437" t="b">
        <f t="shared" si="611"/>
        <v>0</v>
      </c>
      <c r="BK437" t="b">
        <f t="shared" si="612"/>
        <v>0</v>
      </c>
      <c r="BL437" t="b">
        <f t="shared" si="613"/>
        <v>1</v>
      </c>
      <c r="BM437" t="b">
        <f t="shared" si="614"/>
        <v>0</v>
      </c>
      <c r="BN437" t="b">
        <f t="shared" si="615"/>
        <v>0</v>
      </c>
      <c r="BO437" t="b">
        <f t="shared" si="616"/>
        <v>1</v>
      </c>
      <c r="BP437" t="b">
        <f t="shared" si="617"/>
        <v>1</v>
      </c>
      <c r="BQ437" t="b">
        <f t="shared" si="618"/>
        <v>0</v>
      </c>
      <c r="BR437" t="b">
        <f t="shared" si="619"/>
        <v>0</v>
      </c>
      <c r="BS437" t="b">
        <f t="shared" si="620"/>
        <v>0</v>
      </c>
      <c r="BT437" t="b">
        <f t="shared" si="621"/>
        <v>0</v>
      </c>
      <c r="BU437" t="b">
        <f t="shared" si="622"/>
        <v>1</v>
      </c>
      <c r="BV437" t="b">
        <f t="shared" si="623"/>
        <v>0</v>
      </c>
      <c r="BW437" t="b">
        <f t="shared" si="624"/>
        <v>0</v>
      </c>
      <c r="BX437" t="b">
        <f t="shared" si="625"/>
        <v>1</v>
      </c>
      <c r="BY437" t="b">
        <f t="shared" si="626"/>
        <v>0</v>
      </c>
      <c r="BZ437" t="b">
        <f t="shared" si="627"/>
        <v>1</v>
      </c>
      <c r="CA437" t="b">
        <f t="shared" si="628"/>
        <v>0</v>
      </c>
      <c r="CB437" t="b">
        <f t="shared" si="629"/>
        <v>1</v>
      </c>
      <c r="CC437" t="b">
        <f t="shared" si="630"/>
        <v>1</v>
      </c>
      <c r="CD437" t="b">
        <f t="shared" si="631"/>
        <v>0</v>
      </c>
      <c r="CE437" t="b">
        <f t="shared" si="632"/>
        <v>0</v>
      </c>
      <c r="CF437" t="b">
        <f t="shared" si="633"/>
        <v>0</v>
      </c>
      <c r="CG437" t="b">
        <f t="shared" si="634"/>
        <v>1</v>
      </c>
      <c r="CH437" t="b">
        <f t="shared" si="635"/>
        <v>1</v>
      </c>
      <c r="CI437" t="b">
        <f t="shared" si="636"/>
        <v>0</v>
      </c>
      <c r="CJ437" t="b">
        <f t="shared" si="637"/>
        <v>0</v>
      </c>
      <c r="CK437" t="b">
        <f t="shared" si="638"/>
        <v>0</v>
      </c>
      <c r="CL437" t="b">
        <f t="shared" si="639"/>
        <v>0</v>
      </c>
      <c r="CM437" t="b">
        <f t="shared" si="640"/>
        <v>1</v>
      </c>
      <c r="CN437" t="b">
        <f t="shared" si="641"/>
        <v>0</v>
      </c>
      <c r="CO437" t="b">
        <f t="shared" si="642"/>
        <v>0</v>
      </c>
      <c r="CP437" t="b">
        <f t="shared" si="643"/>
        <v>0</v>
      </c>
      <c r="CQ437" t="b">
        <f t="shared" si="644"/>
        <v>0</v>
      </c>
      <c r="CR437" t="b">
        <f t="shared" si="645"/>
        <v>1</v>
      </c>
      <c r="CS437" t="b">
        <f t="shared" si="646"/>
        <v>0</v>
      </c>
      <c r="CT437" t="b">
        <f t="shared" si="647"/>
        <v>0</v>
      </c>
      <c r="CU437" t="b">
        <f t="shared" si="648"/>
        <v>0</v>
      </c>
      <c r="CV437" t="b">
        <f t="shared" si="649"/>
        <v>1</v>
      </c>
      <c r="CW437" t="b">
        <f t="shared" si="650"/>
        <v>0</v>
      </c>
      <c r="CX437" t="b">
        <f t="shared" si="651"/>
        <v>0</v>
      </c>
      <c r="CY437" t="b">
        <f t="shared" si="652"/>
        <v>0</v>
      </c>
      <c r="CZ437" t="b">
        <f t="shared" si="653"/>
        <v>1</v>
      </c>
      <c r="DA437" t="b">
        <f t="shared" si="654"/>
        <v>0</v>
      </c>
      <c r="DB437" t="b">
        <f t="shared" si="655"/>
        <v>0</v>
      </c>
      <c r="DC437" t="b">
        <f t="shared" si="656"/>
        <v>0</v>
      </c>
      <c r="DD437" t="b">
        <f t="shared" si="657"/>
        <v>1</v>
      </c>
    </row>
    <row r="438" spans="1:108">
      <c r="A438" t="s">
        <v>2250</v>
      </c>
      <c r="C438" t="s">
        <v>2251</v>
      </c>
      <c r="D438" t="s">
        <v>1033</v>
      </c>
      <c r="E438" t="s">
        <v>1034</v>
      </c>
      <c r="F438" t="s">
        <v>976</v>
      </c>
      <c r="G438" t="s">
        <v>970</v>
      </c>
      <c r="H438" t="s">
        <v>7428</v>
      </c>
      <c r="I438" t="s">
        <v>7418</v>
      </c>
      <c r="J438" t="s">
        <v>362</v>
      </c>
      <c r="K438" t="s">
        <v>136</v>
      </c>
      <c r="L438" t="s">
        <v>6819</v>
      </c>
      <c r="M438" t="s">
        <v>6079</v>
      </c>
      <c r="N438" t="s">
        <v>2252</v>
      </c>
      <c r="O438" t="b">
        <f t="shared" si="564"/>
        <v>1</v>
      </c>
      <c r="P438" t="b">
        <f t="shared" si="565"/>
        <v>1</v>
      </c>
      <c r="Q438" t="b">
        <f t="shared" si="566"/>
        <v>1</v>
      </c>
      <c r="R438" t="b">
        <f t="shared" si="567"/>
        <v>1</v>
      </c>
      <c r="S438" t="b">
        <f t="shared" si="568"/>
        <v>1</v>
      </c>
      <c r="T438" t="b">
        <f t="shared" si="569"/>
        <v>0</v>
      </c>
      <c r="U438" t="b">
        <f t="shared" si="570"/>
        <v>1</v>
      </c>
      <c r="V438" t="b">
        <f t="shared" si="571"/>
        <v>1</v>
      </c>
      <c r="W438" t="b">
        <f t="shared" si="572"/>
        <v>0</v>
      </c>
      <c r="X438" t="b">
        <f t="shared" si="573"/>
        <v>0</v>
      </c>
      <c r="Y438" t="b">
        <f t="shared" si="574"/>
        <v>1</v>
      </c>
      <c r="Z438" t="b">
        <f t="shared" si="575"/>
        <v>0</v>
      </c>
      <c r="AA438" t="b">
        <f t="shared" si="576"/>
        <v>1</v>
      </c>
      <c r="AB438" t="b">
        <f t="shared" si="577"/>
        <v>1</v>
      </c>
      <c r="AC438" t="b">
        <f t="shared" si="578"/>
        <v>0</v>
      </c>
      <c r="AD438" t="b">
        <f t="shared" si="579"/>
        <v>0</v>
      </c>
      <c r="AE438" t="b">
        <f t="shared" si="580"/>
        <v>0</v>
      </c>
      <c r="AF438" t="b">
        <f t="shared" si="581"/>
        <v>0</v>
      </c>
      <c r="AG438" t="b">
        <f t="shared" si="582"/>
        <v>0</v>
      </c>
      <c r="AH438" t="b">
        <f t="shared" si="583"/>
        <v>1</v>
      </c>
      <c r="AI438" t="b">
        <f t="shared" si="584"/>
        <v>0</v>
      </c>
      <c r="AJ438" t="b">
        <f t="shared" si="585"/>
        <v>0</v>
      </c>
      <c r="AK438" t="b">
        <f t="shared" si="586"/>
        <v>0</v>
      </c>
      <c r="AL438" t="b">
        <f t="shared" si="587"/>
        <v>0</v>
      </c>
      <c r="AM438" t="b">
        <f t="shared" si="588"/>
        <v>0</v>
      </c>
      <c r="AN438" t="b">
        <f t="shared" si="589"/>
        <v>0</v>
      </c>
      <c r="AO438" t="b">
        <f t="shared" si="590"/>
        <v>0</v>
      </c>
      <c r="AP438" t="b">
        <f t="shared" si="591"/>
        <v>0</v>
      </c>
      <c r="AQ438" t="b">
        <f t="shared" si="592"/>
        <v>1</v>
      </c>
      <c r="AR438" t="b">
        <f t="shared" si="593"/>
        <v>0</v>
      </c>
      <c r="AS438" t="b">
        <f t="shared" si="594"/>
        <v>0</v>
      </c>
      <c r="AT438" t="b">
        <f t="shared" si="595"/>
        <v>0</v>
      </c>
      <c r="AU438" t="b">
        <f t="shared" si="596"/>
        <v>0</v>
      </c>
      <c r="AV438" t="b">
        <f t="shared" si="597"/>
        <v>1</v>
      </c>
      <c r="AW438" t="b">
        <f t="shared" si="598"/>
        <v>0</v>
      </c>
      <c r="AX438" t="b">
        <f t="shared" si="599"/>
        <v>0</v>
      </c>
      <c r="AY438" t="b">
        <f t="shared" si="600"/>
        <v>0</v>
      </c>
      <c r="AZ438" t="b">
        <f t="shared" si="601"/>
        <v>0</v>
      </c>
      <c r="BA438" t="b">
        <f t="shared" si="602"/>
        <v>0</v>
      </c>
      <c r="BB438" t="b">
        <f t="shared" si="603"/>
        <v>0</v>
      </c>
      <c r="BC438" t="b">
        <f t="shared" si="604"/>
        <v>0</v>
      </c>
      <c r="BD438" t="b">
        <f t="shared" si="605"/>
        <v>0</v>
      </c>
      <c r="BE438" t="b">
        <f t="shared" si="606"/>
        <v>0</v>
      </c>
      <c r="BF438" t="b">
        <f t="shared" si="607"/>
        <v>0</v>
      </c>
      <c r="BG438" t="b">
        <f t="shared" si="608"/>
        <v>0</v>
      </c>
      <c r="BH438" t="b">
        <f t="shared" si="609"/>
        <v>0</v>
      </c>
      <c r="BI438" t="b">
        <f t="shared" si="610"/>
        <v>0</v>
      </c>
      <c r="BJ438" t="b">
        <f t="shared" si="611"/>
        <v>0</v>
      </c>
      <c r="BK438" t="b">
        <f t="shared" si="612"/>
        <v>0</v>
      </c>
      <c r="BL438" t="b">
        <f t="shared" si="613"/>
        <v>1</v>
      </c>
      <c r="BM438" t="b">
        <f t="shared" si="614"/>
        <v>0</v>
      </c>
      <c r="BN438" t="b">
        <f t="shared" si="615"/>
        <v>0</v>
      </c>
      <c r="BO438" t="b">
        <f t="shared" si="616"/>
        <v>0</v>
      </c>
      <c r="BP438" t="b">
        <f t="shared" si="617"/>
        <v>0</v>
      </c>
      <c r="BQ438" t="b">
        <f t="shared" si="618"/>
        <v>1</v>
      </c>
      <c r="BR438" t="b">
        <f t="shared" si="619"/>
        <v>0</v>
      </c>
      <c r="BS438" t="b">
        <f t="shared" si="620"/>
        <v>0</v>
      </c>
      <c r="BT438" t="b">
        <f t="shared" si="621"/>
        <v>0</v>
      </c>
      <c r="BU438" t="b">
        <f t="shared" si="622"/>
        <v>1</v>
      </c>
      <c r="BV438" t="b">
        <f t="shared" si="623"/>
        <v>0</v>
      </c>
      <c r="BW438" t="b">
        <f t="shared" si="624"/>
        <v>0</v>
      </c>
      <c r="BX438" t="b">
        <f t="shared" si="625"/>
        <v>1</v>
      </c>
      <c r="BY438" t="b">
        <f t="shared" si="626"/>
        <v>0</v>
      </c>
      <c r="BZ438" t="b">
        <f t="shared" si="627"/>
        <v>0</v>
      </c>
      <c r="CA438" t="b">
        <f t="shared" si="628"/>
        <v>0</v>
      </c>
      <c r="CB438" t="b">
        <f t="shared" si="629"/>
        <v>0</v>
      </c>
      <c r="CC438" t="b">
        <f t="shared" si="630"/>
        <v>0</v>
      </c>
      <c r="CD438" t="b">
        <f t="shared" si="631"/>
        <v>0</v>
      </c>
      <c r="CE438" t="b">
        <f t="shared" si="632"/>
        <v>0</v>
      </c>
      <c r="CF438" t="b">
        <f t="shared" si="633"/>
        <v>0</v>
      </c>
      <c r="CG438" t="b">
        <f t="shared" si="634"/>
        <v>1</v>
      </c>
      <c r="CH438" t="b">
        <f t="shared" si="635"/>
        <v>0</v>
      </c>
      <c r="CI438" t="b">
        <f t="shared" si="636"/>
        <v>0</v>
      </c>
      <c r="CJ438" t="b">
        <f t="shared" si="637"/>
        <v>0</v>
      </c>
      <c r="CK438" t="b">
        <f t="shared" si="638"/>
        <v>0</v>
      </c>
      <c r="CL438" t="b">
        <f t="shared" si="639"/>
        <v>0</v>
      </c>
      <c r="CM438" t="b">
        <f t="shared" si="640"/>
        <v>1</v>
      </c>
      <c r="CN438" t="b">
        <f t="shared" si="641"/>
        <v>0</v>
      </c>
      <c r="CO438" t="b">
        <f t="shared" si="642"/>
        <v>0</v>
      </c>
      <c r="CP438" t="b">
        <f t="shared" si="643"/>
        <v>0</v>
      </c>
      <c r="CQ438" t="b">
        <f t="shared" si="644"/>
        <v>0</v>
      </c>
      <c r="CR438" t="b">
        <f t="shared" si="645"/>
        <v>0</v>
      </c>
      <c r="CS438" t="b">
        <f t="shared" si="646"/>
        <v>0</v>
      </c>
      <c r="CT438" t="b">
        <f t="shared" si="647"/>
        <v>0</v>
      </c>
      <c r="CU438" t="b">
        <f t="shared" si="648"/>
        <v>0</v>
      </c>
      <c r="CV438" t="b">
        <f t="shared" si="649"/>
        <v>1</v>
      </c>
      <c r="CW438" t="b">
        <f t="shared" si="650"/>
        <v>0</v>
      </c>
      <c r="CX438" t="b">
        <f t="shared" si="651"/>
        <v>0</v>
      </c>
      <c r="CY438" t="b">
        <f t="shared" si="652"/>
        <v>0</v>
      </c>
      <c r="CZ438" t="b">
        <f t="shared" si="653"/>
        <v>0</v>
      </c>
      <c r="DA438" t="b">
        <f t="shared" si="654"/>
        <v>0</v>
      </c>
      <c r="DB438" t="b">
        <f t="shared" si="655"/>
        <v>0</v>
      </c>
      <c r="DC438" t="b">
        <f t="shared" si="656"/>
        <v>0</v>
      </c>
      <c r="DD438" t="b">
        <f t="shared" si="657"/>
        <v>0</v>
      </c>
    </row>
    <row r="439" spans="1:108">
      <c r="A439" s="4" t="s">
        <v>1045</v>
      </c>
      <c r="C439" t="s">
        <v>1046</v>
      </c>
      <c r="D439" s="4"/>
      <c r="E439" s="84" t="s">
        <v>1047</v>
      </c>
      <c r="F439" t="s">
        <v>976</v>
      </c>
      <c r="G439" t="s">
        <v>970</v>
      </c>
      <c r="H439" t="s">
        <v>7428</v>
      </c>
      <c r="I439" t="s">
        <v>7418</v>
      </c>
      <c r="J439" s="4" t="s">
        <v>143</v>
      </c>
      <c r="K439" s="4" t="s">
        <v>143</v>
      </c>
      <c r="L439" s="4" t="s">
        <v>6418</v>
      </c>
      <c r="M439" t="s">
        <v>6079</v>
      </c>
      <c r="N439" s="4" t="s">
        <v>1048</v>
      </c>
      <c r="O439" s="4" t="b">
        <f t="shared" si="564"/>
        <v>1</v>
      </c>
      <c r="P439" s="4" t="b">
        <f t="shared" si="565"/>
        <v>0</v>
      </c>
      <c r="Q439" s="4" t="b">
        <f t="shared" si="566"/>
        <v>1</v>
      </c>
      <c r="R439" s="4" t="b">
        <f t="shared" si="567"/>
        <v>0</v>
      </c>
      <c r="S439" s="4" t="b">
        <f t="shared" si="568"/>
        <v>0</v>
      </c>
      <c r="T439" s="4" t="b">
        <f t="shared" si="569"/>
        <v>0</v>
      </c>
      <c r="U439" s="4" t="b">
        <f t="shared" si="570"/>
        <v>1</v>
      </c>
      <c r="V439" s="4" t="b">
        <f t="shared" si="571"/>
        <v>0</v>
      </c>
      <c r="W439" s="4" t="b">
        <f t="shared" si="572"/>
        <v>0</v>
      </c>
      <c r="X439" s="4" t="b">
        <f t="shared" si="573"/>
        <v>0</v>
      </c>
      <c r="Y439" s="4" t="b">
        <f t="shared" si="574"/>
        <v>0</v>
      </c>
      <c r="Z439" s="4" t="b">
        <f t="shared" si="575"/>
        <v>0</v>
      </c>
      <c r="AA439" s="4" t="b">
        <f t="shared" si="576"/>
        <v>0</v>
      </c>
      <c r="AB439" s="4" t="b">
        <f t="shared" si="577"/>
        <v>0</v>
      </c>
      <c r="AC439" s="4" t="b">
        <f t="shared" si="578"/>
        <v>0</v>
      </c>
      <c r="AD439" s="4" t="b">
        <f t="shared" si="579"/>
        <v>0</v>
      </c>
      <c r="AE439" s="4" t="b">
        <f t="shared" si="580"/>
        <v>0</v>
      </c>
      <c r="AF439" s="4" t="b">
        <f t="shared" si="581"/>
        <v>0</v>
      </c>
      <c r="AG439" s="4" t="b">
        <f t="shared" si="582"/>
        <v>0</v>
      </c>
      <c r="AH439" s="4" t="b">
        <f t="shared" si="583"/>
        <v>0</v>
      </c>
      <c r="AI439" s="4" t="b">
        <f t="shared" si="584"/>
        <v>0</v>
      </c>
      <c r="AJ439" s="4" t="b">
        <f t="shared" si="585"/>
        <v>0</v>
      </c>
      <c r="AK439" s="4" t="b">
        <f t="shared" si="586"/>
        <v>0</v>
      </c>
      <c r="AL439" s="4" t="b">
        <f t="shared" si="587"/>
        <v>0</v>
      </c>
      <c r="AM439" s="4" t="b">
        <f t="shared" si="588"/>
        <v>0</v>
      </c>
      <c r="AN439" s="4" t="b">
        <f t="shared" si="589"/>
        <v>0</v>
      </c>
      <c r="AO439" s="4" t="b">
        <f t="shared" si="590"/>
        <v>0</v>
      </c>
      <c r="AP439" s="4" t="b">
        <f t="shared" si="591"/>
        <v>0</v>
      </c>
      <c r="AQ439" s="4" t="b">
        <f t="shared" si="592"/>
        <v>0</v>
      </c>
      <c r="AR439" s="4" t="b">
        <f t="shared" si="593"/>
        <v>0</v>
      </c>
      <c r="AS439" s="4" t="b">
        <f t="shared" si="594"/>
        <v>0</v>
      </c>
      <c r="AT439" s="4" t="b">
        <f t="shared" si="595"/>
        <v>0</v>
      </c>
      <c r="AU439" s="4" t="b">
        <f t="shared" si="596"/>
        <v>0</v>
      </c>
      <c r="AV439" s="4" t="b">
        <f t="shared" si="597"/>
        <v>0</v>
      </c>
      <c r="AW439" s="4" t="b">
        <f t="shared" si="598"/>
        <v>0</v>
      </c>
      <c r="AX439" s="4" t="b">
        <f t="shared" si="599"/>
        <v>0</v>
      </c>
      <c r="AY439" s="4" t="b">
        <f t="shared" si="600"/>
        <v>0</v>
      </c>
      <c r="AZ439" s="4" t="b">
        <f t="shared" si="601"/>
        <v>0</v>
      </c>
      <c r="BA439" s="4" t="b">
        <f t="shared" si="602"/>
        <v>0</v>
      </c>
      <c r="BB439" s="4" t="b">
        <f t="shared" si="603"/>
        <v>0</v>
      </c>
      <c r="BC439" s="4" t="b">
        <f t="shared" si="604"/>
        <v>0</v>
      </c>
      <c r="BD439" s="4" t="b">
        <f t="shared" si="605"/>
        <v>0</v>
      </c>
      <c r="BE439" s="4" t="b">
        <f t="shared" si="606"/>
        <v>0</v>
      </c>
      <c r="BF439" s="4" t="b">
        <f t="shared" si="607"/>
        <v>0</v>
      </c>
      <c r="BG439" s="4" t="b">
        <f t="shared" si="608"/>
        <v>0</v>
      </c>
      <c r="BH439" s="4" t="b">
        <f t="shared" si="609"/>
        <v>0</v>
      </c>
      <c r="BI439" s="4" t="b">
        <f t="shared" si="610"/>
        <v>0</v>
      </c>
      <c r="BJ439" s="4" t="b">
        <f t="shared" si="611"/>
        <v>0</v>
      </c>
      <c r="BK439" s="4" t="b">
        <f t="shared" si="612"/>
        <v>0</v>
      </c>
      <c r="BL439" s="4" t="b">
        <f t="shared" si="613"/>
        <v>0</v>
      </c>
      <c r="BM439" s="4" t="b">
        <f t="shared" si="614"/>
        <v>0</v>
      </c>
      <c r="BN439" s="4" t="b">
        <f t="shared" si="615"/>
        <v>0</v>
      </c>
      <c r="BO439" s="4" t="b">
        <f t="shared" si="616"/>
        <v>0</v>
      </c>
      <c r="BP439" s="4" t="b">
        <f t="shared" si="617"/>
        <v>0</v>
      </c>
      <c r="BQ439" s="4" t="b">
        <f t="shared" si="618"/>
        <v>0</v>
      </c>
      <c r="BR439" s="4" t="b">
        <f t="shared" si="619"/>
        <v>0</v>
      </c>
      <c r="BS439" s="4" t="b">
        <f t="shared" si="620"/>
        <v>1</v>
      </c>
      <c r="BT439" s="4" t="b">
        <f t="shared" si="621"/>
        <v>0</v>
      </c>
      <c r="BU439" s="4" t="b">
        <f t="shared" si="622"/>
        <v>0</v>
      </c>
      <c r="BV439" s="4" t="b">
        <f t="shared" si="623"/>
        <v>0</v>
      </c>
      <c r="BW439" s="4" t="b">
        <f t="shared" si="624"/>
        <v>0</v>
      </c>
      <c r="BX439" s="4" t="b">
        <f t="shared" si="625"/>
        <v>0</v>
      </c>
      <c r="BY439" s="4" t="b">
        <f t="shared" si="626"/>
        <v>0</v>
      </c>
      <c r="BZ439" s="4" t="b">
        <f t="shared" si="627"/>
        <v>0</v>
      </c>
      <c r="CA439" s="4" t="b">
        <f t="shared" si="628"/>
        <v>0</v>
      </c>
      <c r="CB439" s="4" t="b">
        <f t="shared" si="629"/>
        <v>1</v>
      </c>
      <c r="CC439" s="4" t="b">
        <f t="shared" si="630"/>
        <v>0</v>
      </c>
      <c r="CD439" s="4" t="b">
        <f t="shared" si="631"/>
        <v>0</v>
      </c>
      <c r="CE439" s="4" t="b">
        <f t="shared" si="632"/>
        <v>0</v>
      </c>
      <c r="CF439" s="4" t="b">
        <f t="shared" si="633"/>
        <v>0</v>
      </c>
      <c r="CG439" s="4" t="b">
        <f t="shared" si="634"/>
        <v>0</v>
      </c>
      <c r="CH439" s="4" t="b">
        <f t="shared" si="635"/>
        <v>0</v>
      </c>
      <c r="CI439" s="4" t="b">
        <f t="shared" si="636"/>
        <v>0</v>
      </c>
      <c r="CJ439" s="4" t="b">
        <f t="shared" si="637"/>
        <v>1</v>
      </c>
      <c r="CK439" s="4" t="b">
        <f t="shared" si="638"/>
        <v>1</v>
      </c>
      <c r="CL439" s="4" t="b">
        <f t="shared" si="639"/>
        <v>0</v>
      </c>
      <c r="CM439" s="4" t="b">
        <f t="shared" si="640"/>
        <v>0</v>
      </c>
      <c r="CN439" s="4" t="b">
        <f t="shared" si="641"/>
        <v>0</v>
      </c>
      <c r="CO439" s="4" t="b">
        <f t="shared" si="642"/>
        <v>0</v>
      </c>
      <c r="CP439" s="4" t="b">
        <f t="shared" si="643"/>
        <v>0</v>
      </c>
      <c r="CQ439" s="4" t="b">
        <f t="shared" si="644"/>
        <v>0</v>
      </c>
      <c r="CR439" s="4" t="b">
        <f t="shared" si="645"/>
        <v>0</v>
      </c>
      <c r="CS439" s="4" t="b">
        <f t="shared" si="646"/>
        <v>0</v>
      </c>
      <c r="CT439" s="4" t="b">
        <f t="shared" si="647"/>
        <v>0</v>
      </c>
      <c r="CU439" s="4" t="b">
        <f t="shared" si="648"/>
        <v>0</v>
      </c>
      <c r="CV439" s="4" t="b">
        <f t="shared" si="649"/>
        <v>0</v>
      </c>
      <c r="CW439" s="4" t="b">
        <f t="shared" si="650"/>
        <v>0</v>
      </c>
      <c r="CX439" s="4" t="b">
        <f t="shared" si="651"/>
        <v>0</v>
      </c>
      <c r="CY439" s="4" t="b">
        <f t="shared" si="652"/>
        <v>0</v>
      </c>
      <c r="CZ439" s="4" t="b">
        <f t="shared" si="653"/>
        <v>0</v>
      </c>
      <c r="DA439" s="4" t="b">
        <f t="shared" si="654"/>
        <v>0</v>
      </c>
      <c r="DB439" s="4" t="b">
        <f t="shared" si="655"/>
        <v>0</v>
      </c>
      <c r="DC439" s="4" t="b">
        <f t="shared" si="656"/>
        <v>0</v>
      </c>
      <c r="DD439" s="4" t="b">
        <f t="shared" si="657"/>
        <v>0</v>
      </c>
    </row>
    <row r="440" spans="1:108">
      <c r="A440" t="s">
        <v>1070</v>
      </c>
      <c r="C440" t="s">
        <v>1071</v>
      </c>
      <c r="E440" t="s">
        <v>1047</v>
      </c>
      <c r="F440" t="s">
        <v>976</v>
      </c>
      <c r="G440" t="s">
        <v>970</v>
      </c>
      <c r="H440" t="s">
        <v>7428</v>
      </c>
      <c r="I440" t="s">
        <v>7418</v>
      </c>
      <c r="J440" t="s">
        <v>250</v>
      </c>
      <c r="K440" t="s">
        <v>109</v>
      </c>
      <c r="L440" t="s">
        <v>6427</v>
      </c>
      <c r="M440" t="s">
        <v>6079</v>
      </c>
      <c r="N440" t="s">
        <v>1072</v>
      </c>
      <c r="O440" t="b">
        <f t="shared" si="564"/>
        <v>1</v>
      </c>
      <c r="P440" t="b">
        <f t="shared" si="565"/>
        <v>1</v>
      </c>
      <c r="Q440" t="b">
        <f t="shared" si="566"/>
        <v>1</v>
      </c>
      <c r="R440" t="b">
        <f t="shared" si="567"/>
        <v>1</v>
      </c>
      <c r="S440" t="b">
        <f t="shared" si="568"/>
        <v>1</v>
      </c>
      <c r="T440" t="b">
        <f t="shared" si="569"/>
        <v>1</v>
      </c>
      <c r="U440" t="b">
        <f t="shared" si="570"/>
        <v>1</v>
      </c>
      <c r="V440" t="b">
        <f t="shared" si="571"/>
        <v>0</v>
      </c>
      <c r="W440" t="b">
        <f t="shared" si="572"/>
        <v>1</v>
      </c>
      <c r="X440" t="b">
        <f t="shared" si="573"/>
        <v>1</v>
      </c>
      <c r="Y440" t="b">
        <f t="shared" si="574"/>
        <v>0</v>
      </c>
      <c r="Z440" t="b">
        <f t="shared" si="575"/>
        <v>0</v>
      </c>
      <c r="AA440" t="b">
        <f t="shared" si="576"/>
        <v>0</v>
      </c>
      <c r="AB440" t="b">
        <f t="shared" si="577"/>
        <v>1</v>
      </c>
      <c r="AC440" t="b">
        <f t="shared" si="578"/>
        <v>0</v>
      </c>
      <c r="AD440" t="b">
        <f t="shared" si="579"/>
        <v>0</v>
      </c>
      <c r="AE440" t="b">
        <f t="shared" si="580"/>
        <v>0</v>
      </c>
      <c r="AF440" t="b">
        <f t="shared" si="581"/>
        <v>0</v>
      </c>
      <c r="AG440" t="b">
        <f t="shared" si="582"/>
        <v>0</v>
      </c>
      <c r="AH440" t="b">
        <f t="shared" si="583"/>
        <v>1</v>
      </c>
      <c r="AI440" t="b">
        <f t="shared" si="584"/>
        <v>0</v>
      </c>
      <c r="AJ440" t="b">
        <f t="shared" si="585"/>
        <v>0</v>
      </c>
      <c r="AK440" t="b">
        <f t="shared" si="586"/>
        <v>0</v>
      </c>
      <c r="AL440" t="b">
        <f t="shared" si="587"/>
        <v>1</v>
      </c>
      <c r="AM440" t="b">
        <f t="shared" si="588"/>
        <v>0</v>
      </c>
      <c r="AN440" t="b">
        <f t="shared" si="589"/>
        <v>0</v>
      </c>
      <c r="AO440" t="b">
        <f t="shared" si="590"/>
        <v>0</v>
      </c>
      <c r="AP440" t="b">
        <f t="shared" si="591"/>
        <v>0</v>
      </c>
      <c r="AQ440" t="b">
        <f t="shared" si="592"/>
        <v>0</v>
      </c>
      <c r="AR440" t="b">
        <f t="shared" si="593"/>
        <v>0</v>
      </c>
      <c r="AS440" t="b">
        <f t="shared" si="594"/>
        <v>0</v>
      </c>
      <c r="AT440" t="b">
        <f t="shared" si="595"/>
        <v>0</v>
      </c>
      <c r="AU440" t="b">
        <f t="shared" si="596"/>
        <v>0</v>
      </c>
      <c r="AV440" t="b">
        <f t="shared" si="597"/>
        <v>0</v>
      </c>
      <c r="AW440" t="b">
        <f t="shared" si="598"/>
        <v>0</v>
      </c>
      <c r="AX440" t="b">
        <f t="shared" si="599"/>
        <v>1</v>
      </c>
      <c r="AY440" t="b">
        <f t="shared" si="600"/>
        <v>0</v>
      </c>
      <c r="AZ440" t="b">
        <f t="shared" si="601"/>
        <v>1</v>
      </c>
      <c r="BA440" t="b">
        <f t="shared" si="602"/>
        <v>0</v>
      </c>
      <c r="BB440" t="b">
        <f t="shared" si="603"/>
        <v>0</v>
      </c>
      <c r="BC440" t="b">
        <f t="shared" si="604"/>
        <v>0</v>
      </c>
      <c r="BD440" t="b">
        <f t="shared" si="605"/>
        <v>1</v>
      </c>
      <c r="BE440" t="b">
        <f t="shared" si="606"/>
        <v>0</v>
      </c>
      <c r="BF440" t="b">
        <f t="shared" si="607"/>
        <v>0</v>
      </c>
      <c r="BG440" t="b">
        <f t="shared" si="608"/>
        <v>1</v>
      </c>
      <c r="BH440" t="b">
        <f t="shared" si="609"/>
        <v>1</v>
      </c>
      <c r="BI440" t="b">
        <f t="shared" si="610"/>
        <v>0</v>
      </c>
      <c r="BJ440" t="b">
        <f t="shared" si="611"/>
        <v>0</v>
      </c>
      <c r="BK440" t="b">
        <f t="shared" si="612"/>
        <v>0</v>
      </c>
      <c r="BL440" t="b">
        <f t="shared" si="613"/>
        <v>0</v>
      </c>
      <c r="BM440" t="b">
        <f t="shared" si="614"/>
        <v>1</v>
      </c>
      <c r="BN440" t="b">
        <f t="shared" si="615"/>
        <v>0</v>
      </c>
      <c r="BO440" t="b">
        <f t="shared" si="616"/>
        <v>0</v>
      </c>
      <c r="BP440" t="b">
        <f t="shared" si="617"/>
        <v>1</v>
      </c>
      <c r="BQ440" t="b">
        <f t="shared" si="618"/>
        <v>1</v>
      </c>
      <c r="BR440" t="b">
        <f t="shared" si="619"/>
        <v>0</v>
      </c>
      <c r="BS440" t="b">
        <f t="shared" si="620"/>
        <v>0</v>
      </c>
      <c r="BT440" t="b">
        <f t="shared" si="621"/>
        <v>1</v>
      </c>
      <c r="BU440" t="b">
        <f t="shared" si="622"/>
        <v>0</v>
      </c>
      <c r="BV440" t="b">
        <f t="shared" si="623"/>
        <v>0</v>
      </c>
      <c r="BW440" t="b">
        <f t="shared" si="624"/>
        <v>0</v>
      </c>
      <c r="BX440" t="b">
        <f t="shared" si="625"/>
        <v>0</v>
      </c>
      <c r="BY440" t="b">
        <f t="shared" si="626"/>
        <v>0</v>
      </c>
      <c r="BZ440" t="b">
        <f t="shared" si="627"/>
        <v>0</v>
      </c>
      <c r="CA440" t="b">
        <f t="shared" si="628"/>
        <v>0</v>
      </c>
      <c r="CB440" t="b">
        <f t="shared" si="629"/>
        <v>0</v>
      </c>
      <c r="CC440" t="b">
        <f t="shared" si="630"/>
        <v>0</v>
      </c>
      <c r="CD440" t="b">
        <f t="shared" si="631"/>
        <v>0</v>
      </c>
      <c r="CE440" t="b">
        <f t="shared" si="632"/>
        <v>0</v>
      </c>
      <c r="CF440" t="b">
        <f t="shared" si="633"/>
        <v>0</v>
      </c>
      <c r="CG440" t="b">
        <f t="shared" si="634"/>
        <v>1</v>
      </c>
      <c r="CH440" t="b">
        <f t="shared" si="635"/>
        <v>0</v>
      </c>
      <c r="CI440" t="b">
        <f t="shared" si="636"/>
        <v>0</v>
      </c>
      <c r="CJ440" t="b">
        <f t="shared" si="637"/>
        <v>1</v>
      </c>
      <c r="CK440" t="b">
        <f t="shared" si="638"/>
        <v>0</v>
      </c>
      <c r="CL440" t="b">
        <f t="shared" si="639"/>
        <v>0</v>
      </c>
      <c r="CM440" t="b">
        <f t="shared" si="640"/>
        <v>0</v>
      </c>
      <c r="CN440" t="b">
        <f t="shared" si="641"/>
        <v>0</v>
      </c>
      <c r="CO440" t="b">
        <f t="shared" si="642"/>
        <v>0</v>
      </c>
      <c r="CP440" t="b">
        <f t="shared" si="643"/>
        <v>0</v>
      </c>
      <c r="CQ440" t="b">
        <f t="shared" si="644"/>
        <v>1</v>
      </c>
      <c r="CR440" t="b">
        <f t="shared" si="645"/>
        <v>0</v>
      </c>
      <c r="CS440" t="b">
        <f t="shared" si="646"/>
        <v>0</v>
      </c>
      <c r="CT440" t="b">
        <f t="shared" si="647"/>
        <v>0</v>
      </c>
      <c r="CU440" t="b">
        <f t="shared" si="648"/>
        <v>0</v>
      </c>
      <c r="CV440" t="b">
        <f t="shared" si="649"/>
        <v>0</v>
      </c>
      <c r="CW440" t="b">
        <f t="shared" si="650"/>
        <v>0</v>
      </c>
      <c r="CX440" t="b">
        <f t="shared" si="651"/>
        <v>0</v>
      </c>
      <c r="CY440" t="b">
        <f t="shared" si="652"/>
        <v>0</v>
      </c>
      <c r="CZ440" t="b">
        <f t="shared" si="653"/>
        <v>0</v>
      </c>
      <c r="DA440" t="b">
        <f t="shared" si="654"/>
        <v>0</v>
      </c>
      <c r="DB440" t="b">
        <f t="shared" si="655"/>
        <v>0</v>
      </c>
      <c r="DC440" t="b">
        <f t="shared" si="656"/>
        <v>0</v>
      </c>
      <c r="DD440" t="b">
        <f t="shared" si="657"/>
        <v>0</v>
      </c>
    </row>
    <row r="441" spans="1:108">
      <c r="A441" s="4" t="s">
        <v>1133</v>
      </c>
      <c r="C441" t="s">
        <v>1134</v>
      </c>
      <c r="D441" s="4"/>
      <c r="E441" s="4" t="s">
        <v>1047</v>
      </c>
      <c r="F441" t="s">
        <v>976</v>
      </c>
      <c r="G441" t="s">
        <v>970</v>
      </c>
      <c r="H441" t="s">
        <v>7428</v>
      </c>
      <c r="I441" t="s">
        <v>7418</v>
      </c>
      <c r="J441" s="4" t="s">
        <v>362</v>
      </c>
      <c r="K441" s="4" t="s">
        <v>136</v>
      </c>
      <c r="L441" s="4" t="s">
        <v>6449</v>
      </c>
      <c r="M441" t="s">
        <v>6079</v>
      </c>
      <c r="N441" s="4" t="s">
        <v>1135</v>
      </c>
      <c r="O441" s="4" t="b">
        <f t="shared" si="564"/>
        <v>1</v>
      </c>
      <c r="P441" s="4" t="b">
        <f t="shared" si="565"/>
        <v>1</v>
      </c>
      <c r="Q441" s="4" t="b">
        <f t="shared" si="566"/>
        <v>1</v>
      </c>
      <c r="R441" s="4" t="b">
        <f t="shared" si="567"/>
        <v>1</v>
      </c>
      <c r="S441" s="4" t="b">
        <f t="shared" si="568"/>
        <v>1</v>
      </c>
      <c r="T441" s="4" t="b">
        <f t="shared" si="569"/>
        <v>1</v>
      </c>
      <c r="U441" s="4" t="b">
        <f t="shared" si="570"/>
        <v>1</v>
      </c>
      <c r="V441" s="4" t="b">
        <f t="shared" si="571"/>
        <v>0</v>
      </c>
      <c r="W441" s="4" t="b">
        <f t="shared" si="572"/>
        <v>1</v>
      </c>
      <c r="X441" s="4" t="b">
        <f t="shared" si="573"/>
        <v>1</v>
      </c>
      <c r="Y441" s="4" t="b">
        <f t="shared" si="574"/>
        <v>1</v>
      </c>
      <c r="Z441" s="4" t="b">
        <f t="shared" si="575"/>
        <v>0</v>
      </c>
      <c r="AA441" s="4" t="b">
        <f t="shared" si="576"/>
        <v>0</v>
      </c>
      <c r="AB441" s="4" t="b">
        <f t="shared" si="577"/>
        <v>0</v>
      </c>
      <c r="AC441" s="4" t="b">
        <f t="shared" si="578"/>
        <v>0</v>
      </c>
      <c r="AD441" s="4" t="b">
        <f t="shared" si="579"/>
        <v>0</v>
      </c>
      <c r="AE441" s="4" t="b">
        <f t="shared" si="580"/>
        <v>0</v>
      </c>
      <c r="AF441" s="4" t="b">
        <f t="shared" si="581"/>
        <v>0</v>
      </c>
      <c r="AG441" s="4" t="b">
        <f t="shared" si="582"/>
        <v>0</v>
      </c>
      <c r="AH441" s="4" t="b">
        <f t="shared" si="583"/>
        <v>1</v>
      </c>
      <c r="AI441" s="4" t="b">
        <f t="shared" si="584"/>
        <v>1</v>
      </c>
      <c r="AJ441" s="4" t="b">
        <f t="shared" si="585"/>
        <v>0</v>
      </c>
      <c r="AK441" s="4" t="b">
        <f t="shared" si="586"/>
        <v>0</v>
      </c>
      <c r="AL441" s="4" t="b">
        <f t="shared" si="587"/>
        <v>0</v>
      </c>
      <c r="AM441" s="4" t="b">
        <f t="shared" si="588"/>
        <v>0</v>
      </c>
      <c r="AN441" s="4" t="b">
        <f t="shared" si="589"/>
        <v>0</v>
      </c>
      <c r="AO441" s="4" t="b">
        <f t="shared" si="590"/>
        <v>0</v>
      </c>
      <c r="AP441" s="4" t="b">
        <f t="shared" si="591"/>
        <v>0</v>
      </c>
      <c r="AQ441" s="4" t="b">
        <f t="shared" si="592"/>
        <v>0</v>
      </c>
      <c r="AR441" s="4" t="b">
        <f t="shared" si="593"/>
        <v>0</v>
      </c>
      <c r="AS441" s="4" t="b">
        <f t="shared" si="594"/>
        <v>0</v>
      </c>
      <c r="AT441" s="4" t="b">
        <f t="shared" si="595"/>
        <v>0</v>
      </c>
      <c r="AU441" s="4" t="b">
        <f t="shared" si="596"/>
        <v>0</v>
      </c>
      <c r="AV441" s="4" t="b">
        <f t="shared" si="597"/>
        <v>0</v>
      </c>
      <c r="AW441" s="4" t="b">
        <f t="shared" si="598"/>
        <v>0</v>
      </c>
      <c r="AX441" s="4" t="b">
        <f t="shared" si="599"/>
        <v>0</v>
      </c>
      <c r="AY441" s="4" t="b">
        <f t="shared" si="600"/>
        <v>1</v>
      </c>
      <c r="AZ441" s="4" t="b">
        <f t="shared" si="601"/>
        <v>1</v>
      </c>
      <c r="BA441" s="4" t="b">
        <f t="shared" si="602"/>
        <v>1</v>
      </c>
      <c r="BB441" s="4" t="b">
        <f t="shared" si="603"/>
        <v>0</v>
      </c>
      <c r="BC441" s="4" t="b">
        <f t="shared" si="604"/>
        <v>0</v>
      </c>
      <c r="BD441" s="4" t="b">
        <f t="shared" si="605"/>
        <v>0</v>
      </c>
      <c r="BE441" s="4" t="b">
        <f t="shared" si="606"/>
        <v>0</v>
      </c>
      <c r="BF441" s="4" t="b">
        <f t="shared" si="607"/>
        <v>0</v>
      </c>
      <c r="BG441" s="4" t="b">
        <f t="shared" si="608"/>
        <v>0</v>
      </c>
      <c r="BH441" s="4" t="b">
        <f t="shared" si="609"/>
        <v>1</v>
      </c>
      <c r="BI441" s="4" t="b">
        <f t="shared" si="610"/>
        <v>0</v>
      </c>
      <c r="BJ441" s="4" t="b">
        <f t="shared" si="611"/>
        <v>0</v>
      </c>
      <c r="BK441" s="4" t="b">
        <f t="shared" si="612"/>
        <v>0</v>
      </c>
      <c r="BL441" s="4" t="b">
        <f t="shared" si="613"/>
        <v>1</v>
      </c>
      <c r="BM441" s="4" t="b">
        <f t="shared" si="614"/>
        <v>0</v>
      </c>
      <c r="BN441" s="4" t="b">
        <f t="shared" si="615"/>
        <v>0</v>
      </c>
      <c r="BO441" s="4" t="b">
        <f t="shared" si="616"/>
        <v>0</v>
      </c>
      <c r="BP441" s="4" t="b">
        <f t="shared" si="617"/>
        <v>0</v>
      </c>
      <c r="BQ441" s="4" t="b">
        <f t="shared" si="618"/>
        <v>1</v>
      </c>
      <c r="BR441" s="4" t="b">
        <f t="shared" si="619"/>
        <v>0</v>
      </c>
      <c r="BS441" s="4" t="b">
        <f t="shared" si="620"/>
        <v>1</v>
      </c>
      <c r="BT441" s="4" t="b">
        <f t="shared" si="621"/>
        <v>1</v>
      </c>
      <c r="BU441" s="4" t="b">
        <f t="shared" si="622"/>
        <v>0</v>
      </c>
      <c r="BV441" s="4" t="b">
        <f t="shared" si="623"/>
        <v>1</v>
      </c>
      <c r="BW441" s="4" t="b">
        <f t="shared" si="624"/>
        <v>0</v>
      </c>
      <c r="BX441" s="4" t="b">
        <f t="shared" si="625"/>
        <v>0</v>
      </c>
      <c r="BY441" s="4" t="b">
        <f t="shared" si="626"/>
        <v>0</v>
      </c>
      <c r="BZ441" s="4" t="b">
        <f t="shared" si="627"/>
        <v>0</v>
      </c>
      <c r="CA441" s="4" t="b">
        <f t="shared" si="628"/>
        <v>0</v>
      </c>
      <c r="CB441" s="4" t="b">
        <f t="shared" si="629"/>
        <v>1</v>
      </c>
      <c r="CC441" s="4" t="b">
        <f t="shared" si="630"/>
        <v>0</v>
      </c>
      <c r="CD441" s="4" t="b">
        <f t="shared" si="631"/>
        <v>0</v>
      </c>
      <c r="CE441" s="4" t="b">
        <f t="shared" si="632"/>
        <v>0</v>
      </c>
      <c r="CF441" s="4" t="b">
        <f t="shared" si="633"/>
        <v>0</v>
      </c>
      <c r="CG441" s="4" t="b">
        <f t="shared" si="634"/>
        <v>0</v>
      </c>
      <c r="CH441" s="4" t="b">
        <f t="shared" si="635"/>
        <v>0</v>
      </c>
      <c r="CI441" s="4" t="b">
        <f t="shared" si="636"/>
        <v>0</v>
      </c>
      <c r="CJ441" s="4" t="b">
        <f t="shared" si="637"/>
        <v>1</v>
      </c>
      <c r="CK441" s="4" t="b">
        <f t="shared" si="638"/>
        <v>0</v>
      </c>
      <c r="CL441" s="4" t="b">
        <f t="shared" si="639"/>
        <v>0</v>
      </c>
      <c r="CM441" s="4" t="b">
        <f t="shared" si="640"/>
        <v>0</v>
      </c>
      <c r="CN441" s="4" t="b">
        <f t="shared" si="641"/>
        <v>0</v>
      </c>
      <c r="CO441" s="4" t="b">
        <f t="shared" si="642"/>
        <v>0</v>
      </c>
      <c r="CP441" s="4" t="b">
        <f t="shared" si="643"/>
        <v>0</v>
      </c>
      <c r="CQ441" s="4" t="b">
        <f t="shared" si="644"/>
        <v>0</v>
      </c>
      <c r="CR441" s="4" t="b">
        <f t="shared" si="645"/>
        <v>0</v>
      </c>
      <c r="CS441" s="4" t="b">
        <f t="shared" si="646"/>
        <v>0</v>
      </c>
      <c r="CT441" s="4" t="b">
        <f t="shared" si="647"/>
        <v>0</v>
      </c>
      <c r="CU441" s="4" t="b">
        <f t="shared" si="648"/>
        <v>0</v>
      </c>
      <c r="CV441" s="4" t="b">
        <f t="shared" si="649"/>
        <v>0</v>
      </c>
      <c r="CW441" s="4" t="b">
        <f t="shared" si="650"/>
        <v>0</v>
      </c>
      <c r="CX441" s="4" t="b">
        <f t="shared" si="651"/>
        <v>0</v>
      </c>
      <c r="CY441" s="4" t="b">
        <f t="shared" si="652"/>
        <v>0</v>
      </c>
      <c r="CZ441" s="4" t="b">
        <f t="shared" si="653"/>
        <v>0</v>
      </c>
      <c r="DA441" s="4" t="b">
        <f t="shared" si="654"/>
        <v>0</v>
      </c>
      <c r="DB441" s="4" t="b">
        <f t="shared" si="655"/>
        <v>0</v>
      </c>
      <c r="DC441" s="4" t="b">
        <f t="shared" si="656"/>
        <v>1</v>
      </c>
      <c r="DD441" s="4" t="b">
        <f t="shared" si="657"/>
        <v>0</v>
      </c>
    </row>
    <row r="442" spans="1:108">
      <c r="A442" t="s">
        <v>1136</v>
      </c>
      <c r="C442" t="s">
        <v>1134</v>
      </c>
      <c r="E442" t="s">
        <v>1047</v>
      </c>
      <c r="F442" t="s">
        <v>976</v>
      </c>
      <c r="G442" t="s">
        <v>970</v>
      </c>
      <c r="H442" t="s">
        <v>7428</v>
      </c>
      <c r="I442" t="s">
        <v>7418</v>
      </c>
      <c r="J442" t="s">
        <v>307</v>
      </c>
      <c r="K442" t="s">
        <v>143</v>
      </c>
      <c r="L442" t="s">
        <v>6450</v>
      </c>
      <c r="M442" t="s">
        <v>6079</v>
      </c>
      <c r="N442" t="s">
        <v>1137</v>
      </c>
      <c r="O442" t="b">
        <f t="shared" si="564"/>
        <v>1</v>
      </c>
      <c r="P442" t="b">
        <f t="shared" si="565"/>
        <v>1</v>
      </c>
      <c r="Q442" t="b">
        <f t="shared" si="566"/>
        <v>1</v>
      </c>
      <c r="R442" t="b">
        <f t="shared" si="567"/>
        <v>0</v>
      </c>
      <c r="S442" t="b">
        <f t="shared" si="568"/>
        <v>1</v>
      </c>
      <c r="T442" t="b">
        <f t="shared" si="569"/>
        <v>1</v>
      </c>
      <c r="U442" t="b">
        <f t="shared" si="570"/>
        <v>0</v>
      </c>
      <c r="V442" t="b">
        <f t="shared" si="571"/>
        <v>1</v>
      </c>
      <c r="W442" t="b">
        <f t="shared" si="572"/>
        <v>0</v>
      </c>
      <c r="X442" t="b">
        <f t="shared" si="573"/>
        <v>0</v>
      </c>
      <c r="Y442" t="b">
        <f t="shared" si="574"/>
        <v>1</v>
      </c>
      <c r="Z442" t="b">
        <f t="shared" si="575"/>
        <v>0</v>
      </c>
      <c r="AA442" t="b">
        <f t="shared" si="576"/>
        <v>0</v>
      </c>
      <c r="AB442" t="b">
        <f t="shared" si="577"/>
        <v>1</v>
      </c>
      <c r="AC442" t="b">
        <f t="shared" si="578"/>
        <v>0</v>
      </c>
      <c r="AD442" t="b">
        <f t="shared" si="579"/>
        <v>0</v>
      </c>
      <c r="AE442" t="b">
        <f t="shared" si="580"/>
        <v>0</v>
      </c>
      <c r="AF442" t="b">
        <f t="shared" si="581"/>
        <v>0</v>
      </c>
      <c r="AG442" t="b">
        <f t="shared" si="582"/>
        <v>0</v>
      </c>
      <c r="AH442" t="b">
        <f t="shared" si="583"/>
        <v>0</v>
      </c>
      <c r="AI442" t="b">
        <f t="shared" si="584"/>
        <v>1</v>
      </c>
      <c r="AJ442" t="b">
        <f t="shared" si="585"/>
        <v>0</v>
      </c>
      <c r="AK442" t="b">
        <f t="shared" si="586"/>
        <v>0</v>
      </c>
      <c r="AL442" t="b">
        <f t="shared" si="587"/>
        <v>1</v>
      </c>
      <c r="AM442" t="b">
        <f t="shared" si="588"/>
        <v>1</v>
      </c>
      <c r="AN442" t="b">
        <f t="shared" si="589"/>
        <v>0</v>
      </c>
      <c r="AO442" t="b">
        <f t="shared" si="590"/>
        <v>0</v>
      </c>
      <c r="AP442" t="b">
        <f t="shared" si="591"/>
        <v>0</v>
      </c>
      <c r="AQ442" t="b">
        <f t="shared" si="592"/>
        <v>0</v>
      </c>
      <c r="AR442" t="b">
        <f t="shared" si="593"/>
        <v>0</v>
      </c>
      <c r="AS442" t="b">
        <f t="shared" si="594"/>
        <v>0</v>
      </c>
      <c r="AT442" t="b">
        <f t="shared" si="595"/>
        <v>0</v>
      </c>
      <c r="AU442" t="b">
        <f t="shared" si="596"/>
        <v>0</v>
      </c>
      <c r="AV442" t="b">
        <f t="shared" si="597"/>
        <v>0</v>
      </c>
      <c r="AW442" t="b">
        <f t="shared" si="598"/>
        <v>0</v>
      </c>
      <c r="AX442" t="b">
        <f t="shared" si="599"/>
        <v>0</v>
      </c>
      <c r="AY442" t="b">
        <f t="shared" si="600"/>
        <v>1</v>
      </c>
      <c r="AZ442" t="b">
        <f t="shared" si="601"/>
        <v>0</v>
      </c>
      <c r="BA442" t="b">
        <f t="shared" si="602"/>
        <v>0</v>
      </c>
      <c r="BB442" t="b">
        <f t="shared" si="603"/>
        <v>0</v>
      </c>
      <c r="BC442" t="b">
        <f t="shared" si="604"/>
        <v>0</v>
      </c>
      <c r="BD442" t="b">
        <f t="shared" si="605"/>
        <v>0</v>
      </c>
      <c r="BE442" t="b">
        <f t="shared" si="606"/>
        <v>0</v>
      </c>
      <c r="BF442" t="b">
        <f t="shared" si="607"/>
        <v>0</v>
      </c>
      <c r="BG442" t="b">
        <f t="shared" si="608"/>
        <v>0</v>
      </c>
      <c r="BH442" t="b">
        <f t="shared" si="609"/>
        <v>0</v>
      </c>
      <c r="BI442" t="b">
        <f t="shared" si="610"/>
        <v>0</v>
      </c>
      <c r="BJ442" t="b">
        <f t="shared" si="611"/>
        <v>0</v>
      </c>
      <c r="BK442" t="b">
        <f t="shared" si="612"/>
        <v>0</v>
      </c>
      <c r="BL442" t="b">
        <f t="shared" si="613"/>
        <v>0</v>
      </c>
      <c r="BM442" t="b">
        <f t="shared" si="614"/>
        <v>0</v>
      </c>
      <c r="BN442" t="b">
        <f t="shared" si="615"/>
        <v>0</v>
      </c>
      <c r="BO442" t="b">
        <f t="shared" si="616"/>
        <v>0</v>
      </c>
      <c r="BP442" t="b">
        <f t="shared" si="617"/>
        <v>1</v>
      </c>
      <c r="BQ442" t="b">
        <f t="shared" si="618"/>
        <v>1</v>
      </c>
      <c r="BR442" t="b">
        <f t="shared" si="619"/>
        <v>0</v>
      </c>
      <c r="BS442" t="b">
        <f t="shared" si="620"/>
        <v>0</v>
      </c>
      <c r="BT442" t="b">
        <f t="shared" si="621"/>
        <v>0</v>
      </c>
      <c r="BU442" t="b">
        <f t="shared" si="622"/>
        <v>0</v>
      </c>
      <c r="BV442" t="b">
        <f t="shared" si="623"/>
        <v>0</v>
      </c>
      <c r="BW442" t="b">
        <f t="shared" si="624"/>
        <v>0</v>
      </c>
      <c r="BX442" t="b">
        <f t="shared" si="625"/>
        <v>0</v>
      </c>
      <c r="BY442" t="b">
        <f t="shared" si="626"/>
        <v>0</v>
      </c>
      <c r="BZ442" t="b">
        <f t="shared" si="627"/>
        <v>0</v>
      </c>
      <c r="CA442" t="b">
        <f t="shared" si="628"/>
        <v>0</v>
      </c>
      <c r="CB442" t="b">
        <f t="shared" si="629"/>
        <v>0</v>
      </c>
      <c r="CC442" t="b">
        <f t="shared" si="630"/>
        <v>0</v>
      </c>
      <c r="CD442" t="b">
        <f t="shared" si="631"/>
        <v>0</v>
      </c>
      <c r="CE442" t="b">
        <f t="shared" si="632"/>
        <v>1</v>
      </c>
      <c r="CF442" t="b">
        <f t="shared" si="633"/>
        <v>0</v>
      </c>
      <c r="CG442" t="b">
        <f t="shared" si="634"/>
        <v>1</v>
      </c>
      <c r="CH442" t="b">
        <f t="shared" si="635"/>
        <v>1</v>
      </c>
      <c r="CI442" t="b">
        <f t="shared" si="636"/>
        <v>0</v>
      </c>
      <c r="CJ442" t="b">
        <f t="shared" si="637"/>
        <v>0</v>
      </c>
      <c r="CK442" t="b">
        <f t="shared" si="638"/>
        <v>0</v>
      </c>
      <c r="CL442" t="b">
        <f t="shared" si="639"/>
        <v>0</v>
      </c>
      <c r="CM442" t="b">
        <f t="shared" si="640"/>
        <v>0</v>
      </c>
      <c r="CN442" t="b">
        <f t="shared" si="641"/>
        <v>0</v>
      </c>
      <c r="CO442" t="b">
        <f t="shared" si="642"/>
        <v>0</v>
      </c>
      <c r="CP442" t="b">
        <f t="shared" si="643"/>
        <v>0</v>
      </c>
      <c r="CQ442" t="b">
        <f t="shared" si="644"/>
        <v>0</v>
      </c>
      <c r="CR442" t="b">
        <f t="shared" si="645"/>
        <v>0</v>
      </c>
      <c r="CS442" t="b">
        <f t="shared" si="646"/>
        <v>0</v>
      </c>
      <c r="CT442" t="b">
        <f t="shared" si="647"/>
        <v>0</v>
      </c>
      <c r="CU442" t="b">
        <f t="shared" si="648"/>
        <v>0</v>
      </c>
      <c r="CV442" t="b">
        <f t="shared" si="649"/>
        <v>0</v>
      </c>
      <c r="CW442" t="b">
        <f t="shared" si="650"/>
        <v>0</v>
      </c>
      <c r="CX442" t="b">
        <f t="shared" si="651"/>
        <v>0</v>
      </c>
      <c r="CY442" t="b">
        <f t="shared" si="652"/>
        <v>0</v>
      </c>
      <c r="CZ442" t="b">
        <f t="shared" si="653"/>
        <v>0</v>
      </c>
      <c r="DA442" t="b">
        <f t="shared" si="654"/>
        <v>0</v>
      </c>
      <c r="DB442" t="b">
        <f t="shared" si="655"/>
        <v>0</v>
      </c>
      <c r="DC442" t="b">
        <f t="shared" si="656"/>
        <v>0</v>
      </c>
      <c r="DD442" t="b">
        <f t="shared" si="657"/>
        <v>0</v>
      </c>
    </row>
    <row r="443" spans="1:108">
      <c r="A443" t="s">
        <v>1138</v>
      </c>
      <c r="C443" t="s">
        <v>1134</v>
      </c>
      <c r="E443" t="s">
        <v>1047</v>
      </c>
      <c r="F443" t="s">
        <v>976</v>
      </c>
      <c r="G443" t="s">
        <v>970</v>
      </c>
      <c r="H443" t="s">
        <v>7428</v>
      </c>
      <c r="I443" t="s">
        <v>7418</v>
      </c>
      <c r="J443" t="s">
        <v>147</v>
      </c>
      <c r="K443" t="s">
        <v>16</v>
      </c>
      <c r="L443" t="s">
        <v>6451</v>
      </c>
      <c r="M443" t="s">
        <v>6079</v>
      </c>
      <c r="N443" t="s">
        <v>416</v>
      </c>
      <c r="O443" t="b">
        <f t="shared" si="564"/>
        <v>1</v>
      </c>
      <c r="P443" t="b">
        <f t="shared" si="565"/>
        <v>1</v>
      </c>
      <c r="Q443" t="b">
        <f t="shared" si="566"/>
        <v>0</v>
      </c>
      <c r="R443" t="b">
        <f t="shared" si="567"/>
        <v>0</v>
      </c>
      <c r="S443" t="b">
        <f t="shared" si="568"/>
        <v>1</v>
      </c>
      <c r="T443" t="b">
        <f t="shared" si="569"/>
        <v>0</v>
      </c>
      <c r="U443" t="b">
        <f t="shared" si="570"/>
        <v>0</v>
      </c>
      <c r="V443" t="b">
        <f t="shared" si="571"/>
        <v>0</v>
      </c>
      <c r="W443" t="b">
        <f t="shared" si="572"/>
        <v>0</v>
      </c>
      <c r="X443" t="b">
        <f t="shared" si="573"/>
        <v>0</v>
      </c>
      <c r="Y443" t="b">
        <f t="shared" si="574"/>
        <v>0</v>
      </c>
      <c r="Z443" t="b">
        <f t="shared" si="575"/>
        <v>0</v>
      </c>
      <c r="AA443" t="b">
        <f t="shared" si="576"/>
        <v>0</v>
      </c>
      <c r="AB443" t="b">
        <f t="shared" si="577"/>
        <v>1</v>
      </c>
      <c r="AC443" t="b">
        <f t="shared" si="578"/>
        <v>0</v>
      </c>
      <c r="AD443" t="b">
        <f t="shared" si="579"/>
        <v>0</v>
      </c>
      <c r="AE443" t="b">
        <f t="shared" si="580"/>
        <v>0</v>
      </c>
      <c r="AF443" t="b">
        <f t="shared" si="581"/>
        <v>0</v>
      </c>
      <c r="AG443" t="b">
        <f t="shared" si="582"/>
        <v>0</v>
      </c>
      <c r="AH443" t="b">
        <f t="shared" si="583"/>
        <v>0</v>
      </c>
      <c r="AI443" t="b">
        <f t="shared" si="584"/>
        <v>1</v>
      </c>
      <c r="AJ443" t="b">
        <f t="shared" si="585"/>
        <v>0</v>
      </c>
      <c r="AK443" t="b">
        <f t="shared" si="586"/>
        <v>0</v>
      </c>
      <c r="AL443" t="b">
        <f t="shared" si="587"/>
        <v>0</v>
      </c>
      <c r="AM443" t="b">
        <f t="shared" si="588"/>
        <v>0</v>
      </c>
      <c r="AN443" t="b">
        <f t="shared" si="589"/>
        <v>0</v>
      </c>
      <c r="AO443" t="b">
        <f t="shared" si="590"/>
        <v>0</v>
      </c>
      <c r="AP443" t="b">
        <f t="shared" si="591"/>
        <v>0</v>
      </c>
      <c r="AQ443" t="b">
        <f t="shared" si="592"/>
        <v>0</v>
      </c>
      <c r="AR443" t="b">
        <f t="shared" si="593"/>
        <v>0</v>
      </c>
      <c r="AS443" t="b">
        <f t="shared" si="594"/>
        <v>0</v>
      </c>
      <c r="AT443" t="b">
        <f t="shared" si="595"/>
        <v>0</v>
      </c>
      <c r="AU443" t="b">
        <f t="shared" si="596"/>
        <v>0</v>
      </c>
      <c r="AV443" t="b">
        <f t="shared" si="597"/>
        <v>0</v>
      </c>
      <c r="AW443" t="b">
        <f t="shared" si="598"/>
        <v>0</v>
      </c>
      <c r="AX443" t="b">
        <f t="shared" si="599"/>
        <v>0</v>
      </c>
      <c r="AY443" t="b">
        <f t="shared" si="600"/>
        <v>0</v>
      </c>
      <c r="AZ443" t="b">
        <f t="shared" si="601"/>
        <v>0</v>
      </c>
      <c r="BA443" t="b">
        <f t="shared" si="602"/>
        <v>0</v>
      </c>
      <c r="BB443" t="b">
        <f t="shared" si="603"/>
        <v>0</v>
      </c>
      <c r="BC443" t="b">
        <f t="shared" si="604"/>
        <v>0</v>
      </c>
      <c r="BD443" t="b">
        <f t="shared" si="605"/>
        <v>0</v>
      </c>
      <c r="BE443" t="b">
        <f t="shared" si="606"/>
        <v>0</v>
      </c>
      <c r="BF443" t="b">
        <f t="shared" si="607"/>
        <v>0</v>
      </c>
      <c r="BG443" t="b">
        <f t="shared" si="608"/>
        <v>0</v>
      </c>
      <c r="BH443" t="b">
        <f t="shared" si="609"/>
        <v>0</v>
      </c>
      <c r="BI443" t="b">
        <f t="shared" si="610"/>
        <v>0</v>
      </c>
      <c r="BJ443" t="b">
        <f t="shared" si="611"/>
        <v>0</v>
      </c>
      <c r="BK443" t="b">
        <f t="shared" si="612"/>
        <v>0</v>
      </c>
      <c r="BL443" t="b">
        <f t="shared" si="613"/>
        <v>0</v>
      </c>
      <c r="BM443" t="b">
        <f t="shared" si="614"/>
        <v>0</v>
      </c>
      <c r="BN443" t="b">
        <f t="shared" si="615"/>
        <v>0</v>
      </c>
      <c r="BO443" t="b">
        <f t="shared" si="616"/>
        <v>0</v>
      </c>
      <c r="BP443" t="b">
        <f t="shared" si="617"/>
        <v>0</v>
      </c>
      <c r="BQ443" t="b">
        <f t="shared" si="618"/>
        <v>0</v>
      </c>
      <c r="BR443" t="b">
        <f t="shared" si="619"/>
        <v>0</v>
      </c>
      <c r="BS443" t="b">
        <f t="shared" si="620"/>
        <v>0</v>
      </c>
      <c r="BT443" t="b">
        <f t="shared" si="621"/>
        <v>0</v>
      </c>
      <c r="BU443" t="b">
        <f t="shared" si="622"/>
        <v>0</v>
      </c>
      <c r="BV443" t="b">
        <f t="shared" si="623"/>
        <v>0</v>
      </c>
      <c r="BW443" t="b">
        <f t="shared" si="624"/>
        <v>0</v>
      </c>
      <c r="BX443" t="b">
        <f t="shared" si="625"/>
        <v>0</v>
      </c>
      <c r="BY443" t="b">
        <f t="shared" si="626"/>
        <v>0</v>
      </c>
      <c r="BZ443" t="b">
        <f t="shared" si="627"/>
        <v>0</v>
      </c>
      <c r="CA443" t="b">
        <f t="shared" si="628"/>
        <v>0</v>
      </c>
      <c r="CB443" t="b">
        <f t="shared" si="629"/>
        <v>0</v>
      </c>
      <c r="CC443" t="b">
        <f t="shared" si="630"/>
        <v>0</v>
      </c>
      <c r="CD443" t="b">
        <f t="shared" si="631"/>
        <v>0</v>
      </c>
      <c r="CE443" t="b">
        <f t="shared" si="632"/>
        <v>0</v>
      </c>
      <c r="CF443" t="b">
        <f t="shared" si="633"/>
        <v>0</v>
      </c>
      <c r="CG443" t="b">
        <f t="shared" si="634"/>
        <v>0</v>
      </c>
      <c r="CH443" t="b">
        <f t="shared" si="635"/>
        <v>0</v>
      </c>
      <c r="CI443" t="b">
        <f t="shared" si="636"/>
        <v>0</v>
      </c>
      <c r="CJ443" t="b">
        <f t="shared" si="637"/>
        <v>0</v>
      </c>
      <c r="CK443" t="b">
        <f t="shared" si="638"/>
        <v>0</v>
      </c>
      <c r="CL443" t="b">
        <f t="shared" si="639"/>
        <v>0</v>
      </c>
      <c r="CM443" t="b">
        <f t="shared" si="640"/>
        <v>0</v>
      </c>
      <c r="CN443" t="b">
        <f t="shared" si="641"/>
        <v>0</v>
      </c>
      <c r="CO443" t="b">
        <f t="shared" si="642"/>
        <v>0</v>
      </c>
      <c r="CP443" t="b">
        <f t="shared" si="643"/>
        <v>0</v>
      </c>
      <c r="CQ443" t="b">
        <f t="shared" si="644"/>
        <v>0</v>
      </c>
      <c r="CR443" t="b">
        <f t="shared" si="645"/>
        <v>0</v>
      </c>
      <c r="CS443" t="b">
        <f t="shared" si="646"/>
        <v>0</v>
      </c>
      <c r="CT443" t="b">
        <f t="shared" si="647"/>
        <v>0</v>
      </c>
      <c r="CU443" t="b">
        <f t="shared" si="648"/>
        <v>0</v>
      </c>
      <c r="CV443" t="b">
        <f t="shared" si="649"/>
        <v>0</v>
      </c>
      <c r="CW443" t="b">
        <f t="shared" si="650"/>
        <v>0</v>
      </c>
      <c r="CX443" t="b">
        <f t="shared" si="651"/>
        <v>0</v>
      </c>
      <c r="CY443" t="b">
        <f t="shared" si="652"/>
        <v>0</v>
      </c>
      <c r="CZ443" t="b">
        <f t="shared" si="653"/>
        <v>0</v>
      </c>
      <c r="DA443" t="b">
        <f t="shared" si="654"/>
        <v>0</v>
      </c>
      <c r="DB443" t="b">
        <f t="shared" si="655"/>
        <v>0</v>
      </c>
      <c r="DC443" t="b">
        <f t="shared" si="656"/>
        <v>0</v>
      </c>
      <c r="DD443" t="b">
        <f t="shared" si="657"/>
        <v>0</v>
      </c>
    </row>
    <row r="444" spans="1:108">
      <c r="A444" t="s">
        <v>1378</v>
      </c>
      <c r="C444" t="s">
        <v>1379</v>
      </c>
      <c r="E444" t="s">
        <v>1047</v>
      </c>
      <c r="F444" t="s">
        <v>976</v>
      </c>
      <c r="G444" t="s">
        <v>970</v>
      </c>
      <c r="H444" t="s">
        <v>7428</v>
      </c>
      <c r="I444" t="s">
        <v>7418</v>
      </c>
      <c r="J444" t="s">
        <v>135</v>
      </c>
      <c r="K444" t="s">
        <v>136</v>
      </c>
      <c r="L444" t="s">
        <v>6539</v>
      </c>
      <c r="M444" t="s">
        <v>6079</v>
      </c>
      <c r="N444" t="s">
        <v>77</v>
      </c>
      <c r="O444" t="b">
        <f t="shared" si="564"/>
        <v>1</v>
      </c>
      <c r="P444" t="b">
        <f t="shared" si="565"/>
        <v>0</v>
      </c>
      <c r="Q444" t="b">
        <f t="shared" si="566"/>
        <v>0</v>
      </c>
      <c r="R444" t="b">
        <f t="shared" si="567"/>
        <v>0</v>
      </c>
      <c r="S444" t="b">
        <f t="shared" si="568"/>
        <v>0</v>
      </c>
      <c r="T444" t="b">
        <f t="shared" si="569"/>
        <v>0</v>
      </c>
      <c r="U444" t="b">
        <f t="shared" si="570"/>
        <v>0</v>
      </c>
      <c r="V444" t="b">
        <f t="shared" si="571"/>
        <v>0</v>
      </c>
      <c r="W444" t="b">
        <f t="shared" si="572"/>
        <v>0</v>
      </c>
      <c r="X444" t="b">
        <f t="shared" si="573"/>
        <v>1</v>
      </c>
      <c r="Y444" t="b">
        <f t="shared" si="574"/>
        <v>0</v>
      </c>
      <c r="Z444" t="b">
        <f t="shared" si="575"/>
        <v>0</v>
      </c>
      <c r="AA444" t="b">
        <f t="shared" si="576"/>
        <v>0</v>
      </c>
      <c r="AB444" t="b">
        <f t="shared" si="577"/>
        <v>0</v>
      </c>
      <c r="AC444" t="b">
        <f t="shared" si="578"/>
        <v>0</v>
      </c>
      <c r="AD444" t="b">
        <f t="shared" si="579"/>
        <v>0</v>
      </c>
      <c r="AE444" t="b">
        <f t="shared" si="580"/>
        <v>0</v>
      </c>
      <c r="AF444" t="b">
        <f t="shared" si="581"/>
        <v>0</v>
      </c>
      <c r="AG444" t="b">
        <f t="shared" si="582"/>
        <v>0</v>
      </c>
      <c r="AH444" t="b">
        <f t="shared" si="583"/>
        <v>0</v>
      </c>
      <c r="AI444" t="b">
        <f t="shared" si="584"/>
        <v>0</v>
      </c>
      <c r="AJ444" t="b">
        <f t="shared" si="585"/>
        <v>0</v>
      </c>
      <c r="AK444" t="b">
        <f t="shared" si="586"/>
        <v>0</v>
      </c>
      <c r="AL444" t="b">
        <f t="shared" si="587"/>
        <v>0</v>
      </c>
      <c r="AM444" t="b">
        <f t="shared" si="588"/>
        <v>0</v>
      </c>
      <c r="AN444" t="b">
        <f t="shared" si="589"/>
        <v>0</v>
      </c>
      <c r="AO444" t="b">
        <f t="shared" si="590"/>
        <v>0</v>
      </c>
      <c r="AP444" t="b">
        <f t="shared" si="591"/>
        <v>0</v>
      </c>
      <c r="AQ444" t="b">
        <f t="shared" si="592"/>
        <v>0</v>
      </c>
      <c r="AR444" t="b">
        <f t="shared" si="593"/>
        <v>0</v>
      </c>
      <c r="AS444" t="b">
        <f t="shared" si="594"/>
        <v>0</v>
      </c>
      <c r="AT444" t="b">
        <f t="shared" si="595"/>
        <v>0</v>
      </c>
      <c r="AU444" t="b">
        <f t="shared" si="596"/>
        <v>0</v>
      </c>
      <c r="AV444" t="b">
        <f t="shared" si="597"/>
        <v>0</v>
      </c>
      <c r="AW444" t="b">
        <f t="shared" si="598"/>
        <v>0</v>
      </c>
      <c r="AX444" t="b">
        <f t="shared" si="599"/>
        <v>0</v>
      </c>
      <c r="AY444" t="b">
        <f t="shared" si="600"/>
        <v>0</v>
      </c>
      <c r="AZ444" t="b">
        <f t="shared" si="601"/>
        <v>0</v>
      </c>
      <c r="BA444" t="b">
        <f t="shared" si="602"/>
        <v>0</v>
      </c>
      <c r="BB444" t="b">
        <f t="shared" si="603"/>
        <v>0</v>
      </c>
      <c r="BC444" t="b">
        <f t="shared" si="604"/>
        <v>0</v>
      </c>
      <c r="BD444" t="b">
        <f t="shared" si="605"/>
        <v>0</v>
      </c>
      <c r="BE444" t="b">
        <f t="shared" si="606"/>
        <v>0</v>
      </c>
      <c r="BF444" t="b">
        <f t="shared" si="607"/>
        <v>0</v>
      </c>
      <c r="BG444" t="b">
        <f t="shared" si="608"/>
        <v>0</v>
      </c>
      <c r="BH444" t="b">
        <f t="shared" si="609"/>
        <v>0</v>
      </c>
      <c r="BI444" t="b">
        <f t="shared" si="610"/>
        <v>0</v>
      </c>
      <c r="BJ444" t="b">
        <f t="shared" si="611"/>
        <v>0</v>
      </c>
      <c r="BK444" t="b">
        <f t="shared" si="612"/>
        <v>0</v>
      </c>
      <c r="BL444" t="b">
        <f t="shared" si="613"/>
        <v>0</v>
      </c>
      <c r="BM444" t="b">
        <f t="shared" si="614"/>
        <v>0</v>
      </c>
      <c r="BN444" t="b">
        <f t="shared" si="615"/>
        <v>0</v>
      </c>
      <c r="BO444" t="b">
        <f t="shared" si="616"/>
        <v>0</v>
      </c>
      <c r="BP444" t="b">
        <f t="shared" si="617"/>
        <v>0</v>
      </c>
      <c r="BQ444" t="b">
        <f t="shared" si="618"/>
        <v>0</v>
      </c>
      <c r="BR444" t="b">
        <f t="shared" si="619"/>
        <v>0</v>
      </c>
      <c r="BS444" t="b">
        <f t="shared" si="620"/>
        <v>0</v>
      </c>
      <c r="BT444" t="b">
        <f t="shared" si="621"/>
        <v>0</v>
      </c>
      <c r="BU444" t="b">
        <f t="shared" si="622"/>
        <v>0</v>
      </c>
      <c r="BV444" t="b">
        <f t="shared" si="623"/>
        <v>0</v>
      </c>
      <c r="BW444" t="b">
        <f t="shared" si="624"/>
        <v>0</v>
      </c>
      <c r="BX444" t="b">
        <f t="shared" si="625"/>
        <v>0</v>
      </c>
      <c r="BY444" t="b">
        <f t="shared" si="626"/>
        <v>0</v>
      </c>
      <c r="BZ444" t="b">
        <f t="shared" si="627"/>
        <v>0</v>
      </c>
      <c r="CA444" t="b">
        <f t="shared" si="628"/>
        <v>0</v>
      </c>
      <c r="CB444" t="b">
        <f t="shared" si="629"/>
        <v>0</v>
      </c>
      <c r="CC444" t="b">
        <f t="shared" si="630"/>
        <v>0</v>
      </c>
      <c r="CD444" t="b">
        <f t="shared" si="631"/>
        <v>1</v>
      </c>
      <c r="CE444" t="b">
        <f t="shared" si="632"/>
        <v>0</v>
      </c>
      <c r="CF444" t="b">
        <f t="shared" si="633"/>
        <v>0</v>
      </c>
      <c r="CG444" t="b">
        <f t="shared" si="634"/>
        <v>0</v>
      </c>
      <c r="CH444" t="b">
        <f t="shared" si="635"/>
        <v>0</v>
      </c>
      <c r="CI444" t="b">
        <f t="shared" si="636"/>
        <v>0</v>
      </c>
      <c r="CJ444" t="b">
        <f t="shared" si="637"/>
        <v>0</v>
      </c>
      <c r="CK444" t="b">
        <f t="shared" si="638"/>
        <v>0</v>
      </c>
      <c r="CL444" t="b">
        <f t="shared" si="639"/>
        <v>0</v>
      </c>
      <c r="CM444" t="b">
        <f t="shared" si="640"/>
        <v>0</v>
      </c>
      <c r="CN444" t="b">
        <f t="shared" si="641"/>
        <v>0</v>
      </c>
      <c r="CO444" t="b">
        <f t="shared" si="642"/>
        <v>0</v>
      </c>
      <c r="CP444" t="b">
        <f t="shared" si="643"/>
        <v>0</v>
      </c>
      <c r="CQ444" t="b">
        <f t="shared" si="644"/>
        <v>0</v>
      </c>
      <c r="CR444" t="b">
        <f t="shared" si="645"/>
        <v>0</v>
      </c>
      <c r="CS444" t="b">
        <f t="shared" si="646"/>
        <v>0</v>
      </c>
      <c r="CT444" t="b">
        <f t="shared" si="647"/>
        <v>0</v>
      </c>
      <c r="CU444" t="b">
        <f t="shared" si="648"/>
        <v>0</v>
      </c>
      <c r="CV444" t="b">
        <f t="shared" si="649"/>
        <v>0</v>
      </c>
      <c r="CW444" t="b">
        <f t="shared" si="650"/>
        <v>0</v>
      </c>
      <c r="CX444" t="b">
        <f t="shared" si="651"/>
        <v>0</v>
      </c>
      <c r="CY444" t="b">
        <f t="shared" si="652"/>
        <v>0</v>
      </c>
      <c r="CZ444" t="b">
        <f t="shared" si="653"/>
        <v>0</v>
      </c>
      <c r="DA444" t="b">
        <f t="shared" si="654"/>
        <v>0</v>
      </c>
      <c r="DB444" t="b">
        <f t="shared" si="655"/>
        <v>0</v>
      </c>
      <c r="DC444" t="b">
        <f t="shared" si="656"/>
        <v>0</v>
      </c>
      <c r="DD444" t="b">
        <f t="shared" si="657"/>
        <v>0</v>
      </c>
    </row>
    <row r="445" spans="1:108">
      <c r="A445" s="11" t="s">
        <v>1454</v>
      </c>
      <c r="C445" t="s">
        <v>1455</v>
      </c>
      <c r="E445" t="s">
        <v>1047</v>
      </c>
      <c r="F445" t="s">
        <v>976</v>
      </c>
      <c r="G445" t="s">
        <v>970</v>
      </c>
      <c r="H445" t="s">
        <v>7428</v>
      </c>
      <c r="I445" t="s">
        <v>7418</v>
      </c>
      <c r="J445" s="4" t="s">
        <v>139</v>
      </c>
      <c r="K445" t="s">
        <v>139</v>
      </c>
      <c r="L445" t="s">
        <v>6564</v>
      </c>
      <c r="M445" t="s">
        <v>6079</v>
      </c>
      <c r="N445" t="s">
        <v>187</v>
      </c>
      <c r="O445" t="b">
        <f t="shared" si="564"/>
        <v>0</v>
      </c>
      <c r="P445" t="b">
        <f t="shared" si="565"/>
        <v>0</v>
      </c>
      <c r="Q445" t="b">
        <f t="shared" si="566"/>
        <v>0</v>
      </c>
      <c r="R445" t="b">
        <f t="shared" si="567"/>
        <v>0</v>
      </c>
      <c r="S445" t="b">
        <f t="shared" si="568"/>
        <v>0</v>
      </c>
      <c r="T445" t="b">
        <f t="shared" si="569"/>
        <v>0</v>
      </c>
      <c r="U445" t="b">
        <f t="shared" si="570"/>
        <v>0</v>
      </c>
      <c r="V445" t="b">
        <f t="shared" si="571"/>
        <v>0</v>
      </c>
      <c r="W445" t="b">
        <f t="shared" si="572"/>
        <v>0</v>
      </c>
      <c r="X445" t="b">
        <f t="shared" si="573"/>
        <v>0</v>
      </c>
      <c r="Y445" t="b">
        <f t="shared" si="574"/>
        <v>0</v>
      </c>
      <c r="Z445" t="b">
        <f t="shared" si="575"/>
        <v>0</v>
      </c>
      <c r="AA445" t="b">
        <f t="shared" si="576"/>
        <v>0</v>
      </c>
      <c r="AB445" t="b">
        <f t="shared" si="577"/>
        <v>0</v>
      </c>
      <c r="AC445" t="b">
        <f t="shared" si="578"/>
        <v>0</v>
      </c>
      <c r="AD445" t="b">
        <f t="shared" si="579"/>
        <v>0</v>
      </c>
      <c r="AE445" t="b">
        <f t="shared" si="580"/>
        <v>0</v>
      </c>
      <c r="AF445" t="b">
        <f t="shared" si="581"/>
        <v>0</v>
      </c>
      <c r="AG445" t="b">
        <f t="shared" si="582"/>
        <v>0</v>
      </c>
      <c r="AH445" t="b">
        <f t="shared" si="583"/>
        <v>0</v>
      </c>
      <c r="AI445" t="b">
        <f t="shared" si="584"/>
        <v>0</v>
      </c>
      <c r="AJ445" t="b">
        <f t="shared" si="585"/>
        <v>0</v>
      </c>
      <c r="AK445" t="b">
        <f t="shared" si="586"/>
        <v>0</v>
      </c>
      <c r="AL445" t="b">
        <f t="shared" si="587"/>
        <v>0</v>
      </c>
      <c r="AM445" t="b">
        <f t="shared" si="588"/>
        <v>0</v>
      </c>
      <c r="AN445" t="b">
        <f t="shared" si="589"/>
        <v>0</v>
      </c>
      <c r="AO445" t="b">
        <f t="shared" si="590"/>
        <v>0</v>
      </c>
      <c r="AP445" t="b">
        <f t="shared" si="591"/>
        <v>0</v>
      </c>
      <c r="AQ445" t="b">
        <f t="shared" si="592"/>
        <v>0</v>
      </c>
      <c r="AR445" t="b">
        <f t="shared" si="593"/>
        <v>0</v>
      </c>
      <c r="AS445" t="b">
        <f t="shared" si="594"/>
        <v>0</v>
      </c>
      <c r="AT445" t="b">
        <f t="shared" si="595"/>
        <v>0</v>
      </c>
      <c r="AU445" t="b">
        <f t="shared" si="596"/>
        <v>0</v>
      </c>
      <c r="AV445" t="b">
        <f t="shared" si="597"/>
        <v>0</v>
      </c>
      <c r="AW445" t="b">
        <f t="shared" si="598"/>
        <v>0</v>
      </c>
      <c r="AX445" t="b">
        <f t="shared" si="599"/>
        <v>0</v>
      </c>
      <c r="AY445" t="b">
        <f t="shared" si="600"/>
        <v>0</v>
      </c>
      <c r="AZ445" t="b">
        <f t="shared" si="601"/>
        <v>0</v>
      </c>
      <c r="BA445" t="b">
        <f t="shared" si="602"/>
        <v>0</v>
      </c>
      <c r="BB445" t="b">
        <f t="shared" si="603"/>
        <v>0</v>
      </c>
      <c r="BC445" t="b">
        <f t="shared" si="604"/>
        <v>0</v>
      </c>
      <c r="BD445" t="b">
        <f t="shared" si="605"/>
        <v>0</v>
      </c>
      <c r="BE445" t="b">
        <f t="shared" si="606"/>
        <v>0</v>
      </c>
      <c r="BF445" t="b">
        <f t="shared" si="607"/>
        <v>0</v>
      </c>
      <c r="BG445" t="b">
        <f t="shared" si="608"/>
        <v>0</v>
      </c>
      <c r="BH445" t="b">
        <f t="shared" si="609"/>
        <v>0</v>
      </c>
      <c r="BI445" t="b">
        <f t="shared" si="610"/>
        <v>0</v>
      </c>
      <c r="BJ445" t="b">
        <f t="shared" si="611"/>
        <v>0</v>
      </c>
      <c r="BK445" t="b">
        <f t="shared" si="612"/>
        <v>0</v>
      </c>
      <c r="BL445" t="b">
        <f t="shared" si="613"/>
        <v>0</v>
      </c>
      <c r="BM445" t="b">
        <f t="shared" si="614"/>
        <v>0</v>
      </c>
      <c r="BN445" t="b">
        <f t="shared" si="615"/>
        <v>0</v>
      </c>
      <c r="BO445" t="b">
        <f t="shared" si="616"/>
        <v>0</v>
      </c>
      <c r="BP445" t="b">
        <f t="shared" si="617"/>
        <v>0</v>
      </c>
      <c r="BQ445" t="b">
        <f t="shared" si="618"/>
        <v>0</v>
      </c>
      <c r="BR445" t="b">
        <f t="shared" si="619"/>
        <v>0</v>
      </c>
      <c r="BS445" t="b">
        <f t="shared" si="620"/>
        <v>0</v>
      </c>
      <c r="BT445" t="b">
        <f t="shared" si="621"/>
        <v>0</v>
      </c>
      <c r="BU445" t="b">
        <f t="shared" si="622"/>
        <v>0</v>
      </c>
      <c r="BV445" t="b">
        <f t="shared" si="623"/>
        <v>0</v>
      </c>
      <c r="BW445" t="b">
        <f t="shared" si="624"/>
        <v>0</v>
      </c>
      <c r="BX445" t="b">
        <f t="shared" si="625"/>
        <v>0</v>
      </c>
      <c r="BY445" t="b">
        <f t="shared" si="626"/>
        <v>0</v>
      </c>
      <c r="BZ445" t="b">
        <f t="shared" si="627"/>
        <v>0</v>
      </c>
      <c r="CA445" t="b">
        <f t="shared" si="628"/>
        <v>0</v>
      </c>
      <c r="CB445" t="b">
        <f t="shared" si="629"/>
        <v>0</v>
      </c>
      <c r="CC445" t="b">
        <f t="shared" si="630"/>
        <v>0</v>
      </c>
      <c r="CD445" t="b">
        <f t="shared" si="631"/>
        <v>0</v>
      </c>
      <c r="CE445" t="b">
        <f t="shared" si="632"/>
        <v>0</v>
      </c>
      <c r="CF445" t="b">
        <f t="shared" si="633"/>
        <v>0</v>
      </c>
      <c r="CG445" t="b">
        <f t="shared" si="634"/>
        <v>0</v>
      </c>
      <c r="CH445" t="b">
        <f t="shared" si="635"/>
        <v>0</v>
      </c>
      <c r="CI445" t="b">
        <f t="shared" si="636"/>
        <v>0</v>
      </c>
      <c r="CJ445" t="b">
        <f t="shared" si="637"/>
        <v>0</v>
      </c>
      <c r="CK445" t="b">
        <f t="shared" si="638"/>
        <v>0</v>
      </c>
      <c r="CL445" t="b">
        <f t="shared" si="639"/>
        <v>0</v>
      </c>
      <c r="CM445" t="b">
        <f t="shared" si="640"/>
        <v>0</v>
      </c>
      <c r="CN445" t="b">
        <f t="shared" si="641"/>
        <v>0</v>
      </c>
      <c r="CO445" t="b">
        <f t="shared" si="642"/>
        <v>0</v>
      </c>
      <c r="CP445" t="b">
        <f t="shared" si="643"/>
        <v>0</v>
      </c>
      <c r="CQ445" t="b">
        <f t="shared" si="644"/>
        <v>0</v>
      </c>
      <c r="CR445" t="b">
        <f t="shared" si="645"/>
        <v>0</v>
      </c>
      <c r="CS445" t="b">
        <f t="shared" si="646"/>
        <v>0</v>
      </c>
      <c r="CT445" t="b">
        <f t="shared" si="647"/>
        <v>0</v>
      </c>
      <c r="CU445" t="b">
        <f t="shared" si="648"/>
        <v>0</v>
      </c>
      <c r="CV445" t="b">
        <f t="shared" si="649"/>
        <v>0</v>
      </c>
      <c r="CW445" t="b">
        <f t="shared" si="650"/>
        <v>0</v>
      </c>
      <c r="CX445" t="b">
        <f t="shared" si="651"/>
        <v>0</v>
      </c>
      <c r="CY445" t="b">
        <f t="shared" si="652"/>
        <v>0</v>
      </c>
      <c r="CZ445" t="b">
        <f t="shared" si="653"/>
        <v>0</v>
      </c>
      <c r="DA445" t="b">
        <f t="shared" si="654"/>
        <v>0</v>
      </c>
      <c r="DB445" t="b">
        <f t="shared" si="655"/>
        <v>0</v>
      </c>
      <c r="DC445" t="b">
        <f t="shared" si="656"/>
        <v>0</v>
      </c>
      <c r="DD445" t="b">
        <f t="shared" si="657"/>
        <v>0</v>
      </c>
    </row>
    <row r="446" spans="1:108">
      <c r="A446" s="4" t="s">
        <v>2016</v>
      </c>
      <c r="C446" t="s">
        <v>2017</v>
      </c>
      <c r="D446" s="4"/>
      <c r="E446" s="4" t="s">
        <v>1047</v>
      </c>
      <c r="F446" t="s">
        <v>976</v>
      </c>
      <c r="G446" t="s">
        <v>970</v>
      </c>
      <c r="H446" t="s">
        <v>7428</v>
      </c>
      <c r="I446" t="s">
        <v>7418</v>
      </c>
      <c r="J446" s="4" t="s">
        <v>143</v>
      </c>
      <c r="K446" s="4" t="s">
        <v>143</v>
      </c>
      <c r="L446" s="4" t="s">
        <v>6412</v>
      </c>
      <c r="M446" t="s">
        <v>6079</v>
      </c>
      <c r="N446" s="4" t="s">
        <v>2018</v>
      </c>
      <c r="O446" s="4" t="b">
        <f t="shared" si="564"/>
        <v>1</v>
      </c>
      <c r="P446" s="4" t="b">
        <f t="shared" si="565"/>
        <v>1</v>
      </c>
      <c r="Q446" s="4" t="b">
        <f t="shared" si="566"/>
        <v>1</v>
      </c>
      <c r="R446" s="4" t="b">
        <f t="shared" si="567"/>
        <v>0</v>
      </c>
      <c r="S446" s="4" t="b">
        <f t="shared" si="568"/>
        <v>0</v>
      </c>
      <c r="T446" s="4" t="b">
        <f t="shared" si="569"/>
        <v>1</v>
      </c>
      <c r="U446" s="4" t="b">
        <f t="shared" si="570"/>
        <v>1</v>
      </c>
      <c r="V446" s="4" t="b">
        <f t="shared" si="571"/>
        <v>0</v>
      </c>
      <c r="W446" s="4" t="b">
        <f t="shared" si="572"/>
        <v>0</v>
      </c>
      <c r="X446" s="4" t="b">
        <f t="shared" si="573"/>
        <v>0</v>
      </c>
      <c r="Y446" s="4" t="b">
        <f t="shared" si="574"/>
        <v>1</v>
      </c>
      <c r="Z446" s="4" t="b">
        <f t="shared" si="575"/>
        <v>0</v>
      </c>
      <c r="AA446" s="4" t="b">
        <f t="shared" si="576"/>
        <v>0</v>
      </c>
      <c r="AB446" s="4" t="b">
        <f t="shared" si="577"/>
        <v>0</v>
      </c>
      <c r="AC446" s="4" t="b">
        <f t="shared" si="578"/>
        <v>0</v>
      </c>
      <c r="AD446" s="4" t="b">
        <f t="shared" si="579"/>
        <v>0</v>
      </c>
      <c r="AE446" s="4" t="b">
        <f t="shared" si="580"/>
        <v>0</v>
      </c>
      <c r="AF446" s="4" t="b">
        <f t="shared" si="581"/>
        <v>0</v>
      </c>
      <c r="AG446" s="4" t="b">
        <f t="shared" si="582"/>
        <v>0</v>
      </c>
      <c r="AH446" s="4" t="b">
        <f t="shared" si="583"/>
        <v>1</v>
      </c>
      <c r="AI446" s="4" t="b">
        <f t="shared" si="584"/>
        <v>0</v>
      </c>
      <c r="AJ446" s="4" t="b">
        <f t="shared" si="585"/>
        <v>0</v>
      </c>
      <c r="AK446" s="4" t="b">
        <f t="shared" si="586"/>
        <v>0</v>
      </c>
      <c r="AL446" s="4" t="b">
        <f t="shared" si="587"/>
        <v>0</v>
      </c>
      <c r="AM446" s="4" t="b">
        <f t="shared" si="588"/>
        <v>0</v>
      </c>
      <c r="AN446" s="4" t="b">
        <f t="shared" si="589"/>
        <v>0</v>
      </c>
      <c r="AO446" s="4" t="b">
        <f t="shared" si="590"/>
        <v>0</v>
      </c>
      <c r="AP446" s="4" t="b">
        <f t="shared" si="591"/>
        <v>0</v>
      </c>
      <c r="AQ446" s="4" t="b">
        <f t="shared" si="592"/>
        <v>0</v>
      </c>
      <c r="AR446" s="4" t="b">
        <f t="shared" si="593"/>
        <v>0</v>
      </c>
      <c r="AS446" s="4" t="b">
        <f t="shared" si="594"/>
        <v>0</v>
      </c>
      <c r="AT446" s="4" t="b">
        <f t="shared" si="595"/>
        <v>0</v>
      </c>
      <c r="AU446" s="4" t="b">
        <f t="shared" si="596"/>
        <v>0</v>
      </c>
      <c r="AV446" s="4" t="b">
        <f t="shared" si="597"/>
        <v>0</v>
      </c>
      <c r="AW446" s="4" t="b">
        <f t="shared" si="598"/>
        <v>0</v>
      </c>
      <c r="AX446" s="4" t="b">
        <f t="shared" si="599"/>
        <v>0</v>
      </c>
      <c r="AY446" s="4" t="b">
        <f t="shared" si="600"/>
        <v>1</v>
      </c>
      <c r="AZ446" s="4" t="b">
        <f t="shared" si="601"/>
        <v>0</v>
      </c>
      <c r="BA446" s="4" t="b">
        <f t="shared" si="602"/>
        <v>0</v>
      </c>
      <c r="BB446" s="4" t="b">
        <f t="shared" si="603"/>
        <v>0</v>
      </c>
      <c r="BC446" s="4" t="b">
        <f t="shared" si="604"/>
        <v>0</v>
      </c>
      <c r="BD446" s="4" t="b">
        <f t="shared" si="605"/>
        <v>0</v>
      </c>
      <c r="BE446" s="4" t="b">
        <f t="shared" si="606"/>
        <v>0</v>
      </c>
      <c r="BF446" s="4" t="b">
        <f t="shared" si="607"/>
        <v>0</v>
      </c>
      <c r="BG446" s="4" t="b">
        <f t="shared" si="608"/>
        <v>0</v>
      </c>
      <c r="BH446" s="4" t="b">
        <f t="shared" si="609"/>
        <v>0</v>
      </c>
      <c r="BI446" s="4" t="b">
        <f t="shared" si="610"/>
        <v>0</v>
      </c>
      <c r="BJ446" s="4" t="b">
        <f t="shared" si="611"/>
        <v>0</v>
      </c>
      <c r="BK446" s="4" t="b">
        <f t="shared" si="612"/>
        <v>0</v>
      </c>
      <c r="BL446" s="4" t="b">
        <f t="shared" si="613"/>
        <v>0</v>
      </c>
      <c r="BM446" s="4" t="b">
        <f t="shared" si="614"/>
        <v>0</v>
      </c>
      <c r="BN446" s="4" t="b">
        <f t="shared" si="615"/>
        <v>0</v>
      </c>
      <c r="BO446" s="4" t="b">
        <f t="shared" si="616"/>
        <v>0</v>
      </c>
      <c r="BP446" s="4" t="b">
        <f t="shared" si="617"/>
        <v>1</v>
      </c>
      <c r="BQ446" s="4" t="b">
        <f t="shared" si="618"/>
        <v>0</v>
      </c>
      <c r="BR446" s="4" t="b">
        <f t="shared" si="619"/>
        <v>0</v>
      </c>
      <c r="BS446" s="4" t="b">
        <f t="shared" si="620"/>
        <v>1</v>
      </c>
      <c r="BT446" s="4" t="b">
        <f t="shared" si="621"/>
        <v>0</v>
      </c>
      <c r="BU446" s="4" t="b">
        <f t="shared" si="622"/>
        <v>0</v>
      </c>
      <c r="BV446" s="4" t="b">
        <f t="shared" si="623"/>
        <v>1</v>
      </c>
      <c r="BW446" s="4" t="b">
        <f t="shared" si="624"/>
        <v>0</v>
      </c>
      <c r="BX446" s="4" t="b">
        <f t="shared" si="625"/>
        <v>0</v>
      </c>
      <c r="BY446" s="4" t="b">
        <f t="shared" si="626"/>
        <v>1</v>
      </c>
      <c r="BZ446" s="4" t="b">
        <f t="shared" si="627"/>
        <v>0</v>
      </c>
      <c r="CA446" s="4" t="b">
        <f t="shared" si="628"/>
        <v>0</v>
      </c>
      <c r="CB446" s="4" t="b">
        <f t="shared" si="629"/>
        <v>0</v>
      </c>
      <c r="CC446" s="4" t="b">
        <f t="shared" si="630"/>
        <v>0</v>
      </c>
      <c r="CD446" s="4" t="b">
        <f t="shared" si="631"/>
        <v>0</v>
      </c>
      <c r="CE446" s="4" t="b">
        <f t="shared" si="632"/>
        <v>0</v>
      </c>
      <c r="CF446" s="4" t="b">
        <f t="shared" si="633"/>
        <v>0</v>
      </c>
      <c r="CG446" s="4" t="b">
        <f t="shared" si="634"/>
        <v>0</v>
      </c>
      <c r="CH446" s="4" t="b">
        <f t="shared" si="635"/>
        <v>0</v>
      </c>
      <c r="CI446" s="4" t="b">
        <f t="shared" si="636"/>
        <v>0</v>
      </c>
      <c r="CJ446" s="4" t="b">
        <f t="shared" si="637"/>
        <v>0</v>
      </c>
      <c r="CK446" s="4" t="b">
        <f t="shared" si="638"/>
        <v>1</v>
      </c>
      <c r="CL446" s="4" t="b">
        <f t="shared" si="639"/>
        <v>0</v>
      </c>
      <c r="CM446" s="4" t="b">
        <f t="shared" si="640"/>
        <v>0</v>
      </c>
      <c r="CN446" s="4" t="b">
        <f t="shared" si="641"/>
        <v>0</v>
      </c>
      <c r="CO446" s="4" t="b">
        <f t="shared" si="642"/>
        <v>0</v>
      </c>
      <c r="CP446" s="4" t="b">
        <f t="shared" si="643"/>
        <v>0</v>
      </c>
      <c r="CQ446" s="4" t="b">
        <f t="shared" si="644"/>
        <v>0</v>
      </c>
      <c r="CR446" s="4" t="b">
        <f t="shared" si="645"/>
        <v>0</v>
      </c>
      <c r="CS446" s="4" t="b">
        <f t="shared" si="646"/>
        <v>0</v>
      </c>
      <c r="CT446" s="4" t="b">
        <f t="shared" si="647"/>
        <v>0</v>
      </c>
      <c r="CU446" s="4" t="b">
        <f t="shared" si="648"/>
        <v>0</v>
      </c>
      <c r="CV446" s="4" t="b">
        <f t="shared" si="649"/>
        <v>0</v>
      </c>
      <c r="CW446" s="4" t="b">
        <f t="shared" si="650"/>
        <v>0</v>
      </c>
      <c r="CX446" s="4" t="b">
        <f t="shared" si="651"/>
        <v>0</v>
      </c>
      <c r="CY446" s="4" t="b">
        <f t="shared" si="652"/>
        <v>0</v>
      </c>
      <c r="CZ446" s="4" t="b">
        <f t="shared" si="653"/>
        <v>0</v>
      </c>
      <c r="DA446" s="4" t="b">
        <f t="shared" si="654"/>
        <v>0</v>
      </c>
      <c r="DB446" s="4" t="b">
        <f t="shared" si="655"/>
        <v>0</v>
      </c>
      <c r="DC446" s="4" t="b">
        <f t="shared" si="656"/>
        <v>0</v>
      </c>
      <c r="DD446" s="4" t="b">
        <f t="shared" si="657"/>
        <v>0</v>
      </c>
    </row>
    <row r="447" spans="1:108">
      <c r="A447" t="s">
        <v>2019</v>
      </c>
      <c r="C447" t="s">
        <v>2017</v>
      </c>
      <c r="E447" t="s">
        <v>1047</v>
      </c>
      <c r="F447" t="s">
        <v>976</v>
      </c>
      <c r="G447" t="s">
        <v>970</v>
      </c>
      <c r="H447" t="s">
        <v>7428</v>
      </c>
      <c r="I447" t="s">
        <v>7418</v>
      </c>
      <c r="J447" t="s">
        <v>143</v>
      </c>
      <c r="K447" t="s">
        <v>143</v>
      </c>
      <c r="L447" t="s">
        <v>6452</v>
      </c>
      <c r="M447" t="s">
        <v>6079</v>
      </c>
      <c r="N447" t="s">
        <v>84</v>
      </c>
      <c r="O447" t="b">
        <f t="shared" si="564"/>
        <v>1</v>
      </c>
      <c r="P447" t="b">
        <f t="shared" si="565"/>
        <v>0</v>
      </c>
      <c r="Q447" t="b">
        <f t="shared" si="566"/>
        <v>0</v>
      </c>
      <c r="R447" t="b">
        <f t="shared" si="567"/>
        <v>0</v>
      </c>
      <c r="S447" t="b">
        <f t="shared" si="568"/>
        <v>0</v>
      </c>
      <c r="T447" t="b">
        <f t="shared" si="569"/>
        <v>0</v>
      </c>
      <c r="U447" t="b">
        <f t="shared" si="570"/>
        <v>1</v>
      </c>
      <c r="V447" t="b">
        <f t="shared" si="571"/>
        <v>0</v>
      </c>
      <c r="W447" t="b">
        <f t="shared" si="572"/>
        <v>0</v>
      </c>
      <c r="X447" t="b">
        <f t="shared" si="573"/>
        <v>0</v>
      </c>
      <c r="Y447" t="b">
        <f t="shared" si="574"/>
        <v>0</v>
      </c>
      <c r="Z447" t="b">
        <f t="shared" si="575"/>
        <v>0</v>
      </c>
      <c r="AA447" t="b">
        <f t="shared" si="576"/>
        <v>0</v>
      </c>
      <c r="AB447" t="b">
        <f t="shared" si="577"/>
        <v>0</v>
      </c>
      <c r="AC447" t="b">
        <f t="shared" si="578"/>
        <v>0</v>
      </c>
      <c r="AD447" t="b">
        <f t="shared" si="579"/>
        <v>0</v>
      </c>
      <c r="AE447" t="b">
        <f t="shared" si="580"/>
        <v>0</v>
      </c>
      <c r="AF447" t="b">
        <f t="shared" si="581"/>
        <v>0</v>
      </c>
      <c r="AG447" t="b">
        <f t="shared" si="582"/>
        <v>0</v>
      </c>
      <c r="AH447" t="b">
        <f t="shared" si="583"/>
        <v>0</v>
      </c>
      <c r="AI447" t="b">
        <f t="shared" si="584"/>
        <v>0</v>
      </c>
      <c r="AJ447" t="b">
        <f t="shared" si="585"/>
        <v>0</v>
      </c>
      <c r="AK447" t="b">
        <f t="shared" si="586"/>
        <v>0</v>
      </c>
      <c r="AL447" t="b">
        <f t="shared" si="587"/>
        <v>0</v>
      </c>
      <c r="AM447" t="b">
        <f t="shared" si="588"/>
        <v>0</v>
      </c>
      <c r="AN447" t="b">
        <f t="shared" si="589"/>
        <v>0</v>
      </c>
      <c r="AO447" t="b">
        <f t="shared" si="590"/>
        <v>0</v>
      </c>
      <c r="AP447" t="b">
        <f t="shared" si="591"/>
        <v>0</v>
      </c>
      <c r="AQ447" t="b">
        <f t="shared" si="592"/>
        <v>0</v>
      </c>
      <c r="AR447" t="b">
        <f t="shared" si="593"/>
        <v>0</v>
      </c>
      <c r="AS447" t="b">
        <f t="shared" si="594"/>
        <v>0</v>
      </c>
      <c r="AT447" t="b">
        <f t="shared" si="595"/>
        <v>0</v>
      </c>
      <c r="AU447" t="b">
        <f t="shared" si="596"/>
        <v>0</v>
      </c>
      <c r="AV447" t="b">
        <f t="shared" si="597"/>
        <v>0</v>
      </c>
      <c r="AW447" t="b">
        <f t="shared" si="598"/>
        <v>0</v>
      </c>
      <c r="AX447" t="b">
        <f t="shared" si="599"/>
        <v>0</v>
      </c>
      <c r="AY447" t="b">
        <f t="shared" si="600"/>
        <v>0</v>
      </c>
      <c r="AZ447" t="b">
        <f t="shared" si="601"/>
        <v>0</v>
      </c>
      <c r="BA447" t="b">
        <f t="shared" si="602"/>
        <v>0</v>
      </c>
      <c r="BB447" t="b">
        <f t="shared" si="603"/>
        <v>0</v>
      </c>
      <c r="BC447" t="b">
        <f t="shared" si="604"/>
        <v>0</v>
      </c>
      <c r="BD447" t="b">
        <f t="shared" si="605"/>
        <v>0</v>
      </c>
      <c r="BE447" t="b">
        <f t="shared" si="606"/>
        <v>0</v>
      </c>
      <c r="BF447" t="b">
        <f t="shared" si="607"/>
        <v>0</v>
      </c>
      <c r="BG447" t="b">
        <f t="shared" si="608"/>
        <v>0</v>
      </c>
      <c r="BH447" t="b">
        <f t="shared" si="609"/>
        <v>0</v>
      </c>
      <c r="BI447" t="b">
        <f t="shared" si="610"/>
        <v>0</v>
      </c>
      <c r="BJ447" t="b">
        <f t="shared" si="611"/>
        <v>0</v>
      </c>
      <c r="BK447" t="b">
        <f t="shared" si="612"/>
        <v>0</v>
      </c>
      <c r="BL447" t="b">
        <f t="shared" si="613"/>
        <v>0</v>
      </c>
      <c r="BM447" t="b">
        <f t="shared" si="614"/>
        <v>0</v>
      </c>
      <c r="BN447" t="b">
        <f t="shared" si="615"/>
        <v>0</v>
      </c>
      <c r="BO447" t="b">
        <f t="shared" si="616"/>
        <v>0</v>
      </c>
      <c r="BP447" t="b">
        <f t="shared" si="617"/>
        <v>0</v>
      </c>
      <c r="BQ447" t="b">
        <f t="shared" si="618"/>
        <v>0</v>
      </c>
      <c r="BR447" t="b">
        <f t="shared" si="619"/>
        <v>0</v>
      </c>
      <c r="BS447" t="b">
        <f t="shared" si="620"/>
        <v>0</v>
      </c>
      <c r="BT447" t="b">
        <f t="shared" si="621"/>
        <v>0</v>
      </c>
      <c r="BU447" t="b">
        <f t="shared" si="622"/>
        <v>0</v>
      </c>
      <c r="BV447" t="b">
        <f t="shared" si="623"/>
        <v>0</v>
      </c>
      <c r="BW447" t="b">
        <f t="shared" si="624"/>
        <v>0</v>
      </c>
      <c r="BX447" t="b">
        <f t="shared" si="625"/>
        <v>0</v>
      </c>
      <c r="BY447" t="b">
        <f t="shared" si="626"/>
        <v>0</v>
      </c>
      <c r="BZ447" t="b">
        <f t="shared" si="627"/>
        <v>0</v>
      </c>
      <c r="CA447" t="b">
        <f t="shared" si="628"/>
        <v>0</v>
      </c>
      <c r="CB447" t="b">
        <f t="shared" si="629"/>
        <v>0</v>
      </c>
      <c r="CC447" t="b">
        <f t="shared" si="630"/>
        <v>0</v>
      </c>
      <c r="CD447" t="b">
        <f t="shared" si="631"/>
        <v>0</v>
      </c>
      <c r="CE447" t="b">
        <f t="shared" si="632"/>
        <v>0</v>
      </c>
      <c r="CF447" t="b">
        <f t="shared" si="633"/>
        <v>0</v>
      </c>
      <c r="CG447" t="b">
        <f t="shared" si="634"/>
        <v>0</v>
      </c>
      <c r="CH447" t="b">
        <f t="shared" si="635"/>
        <v>0</v>
      </c>
      <c r="CI447" t="b">
        <f t="shared" si="636"/>
        <v>0</v>
      </c>
      <c r="CJ447" t="b">
        <f t="shared" si="637"/>
        <v>0</v>
      </c>
      <c r="CK447" t="b">
        <f t="shared" si="638"/>
        <v>1</v>
      </c>
      <c r="CL447" t="b">
        <f t="shared" si="639"/>
        <v>0</v>
      </c>
      <c r="CM447" t="b">
        <f t="shared" si="640"/>
        <v>0</v>
      </c>
      <c r="CN447" t="b">
        <f t="shared" si="641"/>
        <v>0</v>
      </c>
      <c r="CO447" t="b">
        <f t="shared" si="642"/>
        <v>0</v>
      </c>
      <c r="CP447" t="b">
        <f t="shared" si="643"/>
        <v>0</v>
      </c>
      <c r="CQ447" t="b">
        <f t="shared" si="644"/>
        <v>0</v>
      </c>
      <c r="CR447" t="b">
        <f t="shared" si="645"/>
        <v>0</v>
      </c>
      <c r="CS447" t="b">
        <f t="shared" si="646"/>
        <v>0</v>
      </c>
      <c r="CT447" t="b">
        <f t="shared" si="647"/>
        <v>0</v>
      </c>
      <c r="CU447" t="b">
        <f t="shared" si="648"/>
        <v>0</v>
      </c>
      <c r="CV447" t="b">
        <f t="shared" si="649"/>
        <v>0</v>
      </c>
      <c r="CW447" t="b">
        <f t="shared" si="650"/>
        <v>0</v>
      </c>
      <c r="CX447" t="b">
        <f t="shared" si="651"/>
        <v>0</v>
      </c>
      <c r="CY447" t="b">
        <f t="shared" si="652"/>
        <v>0</v>
      </c>
      <c r="CZ447" t="b">
        <f t="shared" si="653"/>
        <v>0</v>
      </c>
      <c r="DA447" t="b">
        <f t="shared" si="654"/>
        <v>0</v>
      </c>
      <c r="DB447" t="b">
        <f t="shared" si="655"/>
        <v>0</v>
      </c>
      <c r="DC447" t="b">
        <f t="shared" si="656"/>
        <v>0</v>
      </c>
      <c r="DD447" t="b">
        <f t="shared" si="657"/>
        <v>0</v>
      </c>
    </row>
    <row r="448" spans="1:108">
      <c r="A448" t="s">
        <v>2219</v>
      </c>
      <c r="B448" t="s">
        <v>7393</v>
      </c>
      <c r="C448" t="s">
        <v>2220</v>
      </c>
      <c r="E448" t="s">
        <v>1047</v>
      </c>
      <c r="F448" t="s">
        <v>976</v>
      </c>
      <c r="G448" t="s">
        <v>970</v>
      </c>
      <c r="H448" t="s">
        <v>7428</v>
      </c>
      <c r="I448" t="s">
        <v>7418</v>
      </c>
      <c r="J448" t="s">
        <v>204</v>
      </c>
      <c r="K448" t="s">
        <v>205</v>
      </c>
      <c r="L448" t="s">
        <v>6452</v>
      </c>
      <c r="M448" t="s">
        <v>6079</v>
      </c>
      <c r="N448" t="s">
        <v>27</v>
      </c>
      <c r="O448" t="b">
        <f t="shared" si="564"/>
        <v>0</v>
      </c>
      <c r="P448" t="b">
        <f t="shared" si="565"/>
        <v>0</v>
      </c>
      <c r="Q448" t="b">
        <f t="shared" si="566"/>
        <v>0</v>
      </c>
      <c r="R448" t="b">
        <f t="shared" si="567"/>
        <v>0</v>
      </c>
      <c r="S448" t="b">
        <f t="shared" si="568"/>
        <v>0</v>
      </c>
      <c r="T448" t="b">
        <f t="shared" si="569"/>
        <v>0</v>
      </c>
      <c r="U448" t="b">
        <f t="shared" si="570"/>
        <v>1</v>
      </c>
      <c r="V448" t="b">
        <f t="shared" si="571"/>
        <v>0</v>
      </c>
      <c r="W448" t="b">
        <f t="shared" si="572"/>
        <v>0</v>
      </c>
      <c r="X448" t="b">
        <f t="shared" si="573"/>
        <v>0</v>
      </c>
      <c r="Y448" t="b">
        <f t="shared" si="574"/>
        <v>0</v>
      </c>
      <c r="Z448" t="b">
        <f t="shared" si="575"/>
        <v>0</v>
      </c>
      <c r="AA448" t="b">
        <f t="shared" si="576"/>
        <v>0</v>
      </c>
      <c r="AB448" t="b">
        <f t="shared" si="577"/>
        <v>0</v>
      </c>
      <c r="AC448" t="b">
        <f t="shared" si="578"/>
        <v>0</v>
      </c>
      <c r="AD448" t="b">
        <f t="shared" si="579"/>
        <v>0</v>
      </c>
      <c r="AE448" t="b">
        <f t="shared" si="580"/>
        <v>0</v>
      </c>
      <c r="AF448" t="b">
        <f t="shared" si="581"/>
        <v>1</v>
      </c>
      <c r="AG448" t="b">
        <f t="shared" si="582"/>
        <v>0</v>
      </c>
      <c r="AH448" t="b">
        <f t="shared" si="583"/>
        <v>0</v>
      </c>
      <c r="AI448" t="b">
        <f t="shared" si="584"/>
        <v>0</v>
      </c>
      <c r="AJ448" t="b">
        <f t="shared" si="585"/>
        <v>0</v>
      </c>
      <c r="AK448" t="b">
        <f t="shared" si="586"/>
        <v>0</v>
      </c>
      <c r="AL448" t="b">
        <f t="shared" si="587"/>
        <v>0</v>
      </c>
      <c r="AM448" t="b">
        <f t="shared" si="588"/>
        <v>0</v>
      </c>
      <c r="AN448" t="b">
        <f t="shared" si="589"/>
        <v>0</v>
      </c>
      <c r="AO448" t="b">
        <f t="shared" si="590"/>
        <v>0</v>
      </c>
      <c r="AP448" t="b">
        <f t="shared" si="591"/>
        <v>0</v>
      </c>
      <c r="AQ448" t="b">
        <f t="shared" si="592"/>
        <v>0</v>
      </c>
      <c r="AR448" t="b">
        <f t="shared" si="593"/>
        <v>0</v>
      </c>
      <c r="AS448" t="b">
        <f t="shared" si="594"/>
        <v>0</v>
      </c>
      <c r="AT448" t="b">
        <f t="shared" si="595"/>
        <v>0</v>
      </c>
      <c r="AU448" t="b">
        <f t="shared" si="596"/>
        <v>0</v>
      </c>
      <c r="AV448" t="b">
        <f t="shared" si="597"/>
        <v>0</v>
      </c>
      <c r="AW448" t="b">
        <f t="shared" si="598"/>
        <v>0</v>
      </c>
      <c r="AX448" t="b">
        <f t="shared" si="599"/>
        <v>0</v>
      </c>
      <c r="AY448" t="b">
        <f t="shared" si="600"/>
        <v>0</v>
      </c>
      <c r="AZ448" t="b">
        <f t="shared" si="601"/>
        <v>0</v>
      </c>
      <c r="BA448" t="b">
        <f t="shared" si="602"/>
        <v>0</v>
      </c>
      <c r="BB448" t="b">
        <f t="shared" si="603"/>
        <v>0</v>
      </c>
      <c r="BC448" t="b">
        <f t="shared" si="604"/>
        <v>0</v>
      </c>
      <c r="BD448" t="b">
        <f t="shared" si="605"/>
        <v>0</v>
      </c>
      <c r="BE448" t="b">
        <f t="shared" si="606"/>
        <v>0</v>
      </c>
      <c r="BF448" t="b">
        <f t="shared" si="607"/>
        <v>0</v>
      </c>
      <c r="BG448" t="b">
        <f t="shared" si="608"/>
        <v>0</v>
      </c>
      <c r="BH448" t="b">
        <f t="shared" si="609"/>
        <v>0</v>
      </c>
      <c r="BI448" t="b">
        <f t="shared" si="610"/>
        <v>0</v>
      </c>
      <c r="BJ448" t="b">
        <f t="shared" si="611"/>
        <v>0</v>
      </c>
      <c r="BK448" t="b">
        <f t="shared" si="612"/>
        <v>0</v>
      </c>
      <c r="BL448" t="b">
        <f t="shared" si="613"/>
        <v>0</v>
      </c>
      <c r="BM448" t="b">
        <f t="shared" si="614"/>
        <v>0</v>
      </c>
      <c r="BN448" t="b">
        <f t="shared" si="615"/>
        <v>0</v>
      </c>
      <c r="BO448" t="b">
        <f t="shared" si="616"/>
        <v>0</v>
      </c>
      <c r="BP448" t="b">
        <f t="shared" si="617"/>
        <v>0</v>
      </c>
      <c r="BQ448" t="b">
        <f t="shared" si="618"/>
        <v>0</v>
      </c>
      <c r="BR448" t="b">
        <f t="shared" si="619"/>
        <v>0</v>
      </c>
      <c r="BS448" t="b">
        <f t="shared" si="620"/>
        <v>0</v>
      </c>
      <c r="BT448" t="b">
        <f t="shared" si="621"/>
        <v>0</v>
      </c>
      <c r="BU448" t="b">
        <f t="shared" si="622"/>
        <v>0</v>
      </c>
      <c r="BV448" t="b">
        <f t="shared" si="623"/>
        <v>0</v>
      </c>
      <c r="BW448" t="b">
        <f t="shared" si="624"/>
        <v>0</v>
      </c>
      <c r="BX448" t="b">
        <f t="shared" si="625"/>
        <v>0</v>
      </c>
      <c r="BY448" t="b">
        <f t="shared" si="626"/>
        <v>0</v>
      </c>
      <c r="BZ448" t="b">
        <f t="shared" si="627"/>
        <v>0</v>
      </c>
      <c r="CA448" t="b">
        <f t="shared" si="628"/>
        <v>0</v>
      </c>
      <c r="CB448" t="b">
        <f t="shared" si="629"/>
        <v>0</v>
      </c>
      <c r="CC448" t="b">
        <f t="shared" si="630"/>
        <v>0</v>
      </c>
      <c r="CD448" t="b">
        <f t="shared" si="631"/>
        <v>0</v>
      </c>
      <c r="CE448" t="b">
        <f t="shared" si="632"/>
        <v>0</v>
      </c>
      <c r="CF448" t="b">
        <f t="shared" si="633"/>
        <v>0</v>
      </c>
      <c r="CG448" t="b">
        <f t="shared" si="634"/>
        <v>0</v>
      </c>
      <c r="CH448" t="b">
        <f t="shared" si="635"/>
        <v>0</v>
      </c>
      <c r="CI448" t="b">
        <f t="shared" si="636"/>
        <v>0</v>
      </c>
      <c r="CJ448" t="b">
        <f t="shared" si="637"/>
        <v>0</v>
      </c>
      <c r="CK448" t="b">
        <f t="shared" si="638"/>
        <v>0</v>
      </c>
      <c r="CL448" t="b">
        <f t="shared" si="639"/>
        <v>0</v>
      </c>
      <c r="CM448" t="b">
        <f t="shared" si="640"/>
        <v>0</v>
      </c>
      <c r="CN448" t="b">
        <f t="shared" si="641"/>
        <v>0</v>
      </c>
      <c r="CO448" t="b">
        <f t="shared" si="642"/>
        <v>0</v>
      </c>
      <c r="CP448" t="b">
        <f t="shared" si="643"/>
        <v>0</v>
      </c>
      <c r="CQ448" t="b">
        <f t="shared" si="644"/>
        <v>0</v>
      </c>
      <c r="CR448" t="b">
        <f t="shared" si="645"/>
        <v>0</v>
      </c>
      <c r="CS448" t="b">
        <f t="shared" si="646"/>
        <v>0</v>
      </c>
      <c r="CT448" t="b">
        <f t="shared" si="647"/>
        <v>0</v>
      </c>
      <c r="CU448" t="b">
        <f t="shared" si="648"/>
        <v>0</v>
      </c>
      <c r="CV448" t="b">
        <f t="shared" si="649"/>
        <v>0</v>
      </c>
      <c r="CW448" t="b">
        <f t="shared" si="650"/>
        <v>0</v>
      </c>
      <c r="CX448" t="b">
        <f t="shared" si="651"/>
        <v>0</v>
      </c>
      <c r="CY448" t="b">
        <f t="shared" si="652"/>
        <v>0</v>
      </c>
      <c r="CZ448" t="b">
        <f t="shared" si="653"/>
        <v>0</v>
      </c>
      <c r="DA448" t="b">
        <f t="shared" si="654"/>
        <v>0</v>
      </c>
      <c r="DB448" t="b">
        <f t="shared" si="655"/>
        <v>0</v>
      </c>
      <c r="DC448" t="b">
        <f t="shared" si="656"/>
        <v>0</v>
      </c>
      <c r="DD448" t="b">
        <f t="shared" si="657"/>
        <v>0</v>
      </c>
    </row>
    <row r="449" spans="1:108">
      <c r="A449" t="s">
        <v>2221</v>
      </c>
      <c r="B449" t="s">
        <v>7393</v>
      </c>
      <c r="C449" t="s">
        <v>2220</v>
      </c>
      <c r="E449" t="s">
        <v>1047</v>
      </c>
      <c r="F449" t="s">
        <v>976</v>
      </c>
      <c r="G449" t="s">
        <v>970</v>
      </c>
      <c r="H449" t="s">
        <v>7428</v>
      </c>
      <c r="I449" t="s">
        <v>7418</v>
      </c>
      <c r="J449" t="s">
        <v>183</v>
      </c>
      <c r="K449" t="s">
        <v>183</v>
      </c>
      <c r="L449" t="s">
        <v>6639</v>
      </c>
      <c r="M449" t="s">
        <v>6079</v>
      </c>
      <c r="N449" t="s">
        <v>2222</v>
      </c>
      <c r="O449" t="b">
        <f t="shared" si="564"/>
        <v>1</v>
      </c>
      <c r="P449" t="b">
        <f t="shared" si="565"/>
        <v>1</v>
      </c>
      <c r="Q449" t="b">
        <f t="shared" si="566"/>
        <v>1</v>
      </c>
      <c r="R449" t="b">
        <f t="shared" si="567"/>
        <v>1</v>
      </c>
      <c r="S449" t="b">
        <f t="shared" si="568"/>
        <v>1</v>
      </c>
      <c r="T449" t="b">
        <f t="shared" si="569"/>
        <v>1</v>
      </c>
      <c r="U449" t="b">
        <f t="shared" si="570"/>
        <v>0</v>
      </c>
      <c r="V449" t="b">
        <f t="shared" si="571"/>
        <v>1</v>
      </c>
      <c r="W449" t="b">
        <f t="shared" si="572"/>
        <v>0</v>
      </c>
      <c r="X449" t="b">
        <f t="shared" si="573"/>
        <v>0</v>
      </c>
      <c r="Y449" t="b">
        <f t="shared" si="574"/>
        <v>0</v>
      </c>
      <c r="Z449" t="b">
        <f t="shared" si="575"/>
        <v>0</v>
      </c>
      <c r="AA449" t="b">
        <f t="shared" si="576"/>
        <v>1</v>
      </c>
      <c r="AB449" t="b">
        <f t="shared" si="577"/>
        <v>0</v>
      </c>
      <c r="AC449" t="b">
        <f t="shared" si="578"/>
        <v>0</v>
      </c>
      <c r="AD449" t="b">
        <f t="shared" si="579"/>
        <v>0</v>
      </c>
      <c r="AE449" t="b">
        <f t="shared" si="580"/>
        <v>0</v>
      </c>
      <c r="AF449" t="b">
        <f t="shared" si="581"/>
        <v>0</v>
      </c>
      <c r="AG449" t="b">
        <f t="shared" si="582"/>
        <v>0</v>
      </c>
      <c r="AH449" t="b">
        <f t="shared" si="583"/>
        <v>0</v>
      </c>
      <c r="AI449" t="b">
        <f t="shared" si="584"/>
        <v>1</v>
      </c>
      <c r="AJ449" t="b">
        <f t="shared" si="585"/>
        <v>0</v>
      </c>
      <c r="AK449" t="b">
        <f t="shared" si="586"/>
        <v>0</v>
      </c>
      <c r="AL449" t="b">
        <f t="shared" si="587"/>
        <v>1</v>
      </c>
      <c r="AM449" t="b">
        <f t="shared" si="588"/>
        <v>1</v>
      </c>
      <c r="AN449" t="b">
        <f t="shared" si="589"/>
        <v>0</v>
      </c>
      <c r="AO449" t="b">
        <f t="shared" si="590"/>
        <v>0</v>
      </c>
      <c r="AP449" t="b">
        <f t="shared" si="591"/>
        <v>0</v>
      </c>
      <c r="AQ449" t="b">
        <f t="shared" si="592"/>
        <v>0</v>
      </c>
      <c r="AR449" t="b">
        <f t="shared" si="593"/>
        <v>0</v>
      </c>
      <c r="AS449" t="b">
        <f t="shared" si="594"/>
        <v>0</v>
      </c>
      <c r="AT449" t="b">
        <f t="shared" si="595"/>
        <v>0</v>
      </c>
      <c r="AU449" t="b">
        <f t="shared" si="596"/>
        <v>1</v>
      </c>
      <c r="AV449" t="b">
        <f t="shared" si="597"/>
        <v>0</v>
      </c>
      <c r="AW449" t="b">
        <f t="shared" si="598"/>
        <v>0</v>
      </c>
      <c r="AX449" t="b">
        <f t="shared" si="599"/>
        <v>0</v>
      </c>
      <c r="AY449" t="b">
        <f t="shared" si="600"/>
        <v>0</v>
      </c>
      <c r="AZ449" t="b">
        <f t="shared" si="601"/>
        <v>0</v>
      </c>
      <c r="BA449" t="b">
        <f t="shared" si="602"/>
        <v>0</v>
      </c>
      <c r="BB449" t="b">
        <f t="shared" si="603"/>
        <v>0</v>
      </c>
      <c r="BC449" t="b">
        <f t="shared" si="604"/>
        <v>1</v>
      </c>
      <c r="BD449" t="b">
        <f t="shared" si="605"/>
        <v>0</v>
      </c>
      <c r="BE449" t="b">
        <f t="shared" si="606"/>
        <v>0</v>
      </c>
      <c r="BF449" t="b">
        <f t="shared" si="607"/>
        <v>0</v>
      </c>
      <c r="BG449" t="b">
        <f t="shared" si="608"/>
        <v>0</v>
      </c>
      <c r="BH449" t="b">
        <f t="shared" si="609"/>
        <v>0</v>
      </c>
      <c r="BI449" t="b">
        <f t="shared" si="610"/>
        <v>0</v>
      </c>
      <c r="BJ449" t="b">
        <f t="shared" si="611"/>
        <v>0</v>
      </c>
      <c r="BK449" t="b">
        <f t="shared" si="612"/>
        <v>0</v>
      </c>
      <c r="BL449" t="b">
        <f t="shared" si="613"/>
        <v>1</v>
      </c>
      <c r="BM449" t="b">
        <f t="shared" si="614"/>
        <v>0</v>
      </c>
      <c r="BN449" t="b">
        <f t="shared" si="615"/>
        <v>0</v>
      </c>
      <c r="BO449" t="b">
        <f t="shared" si="616"/>
        <v>0</v>
      </c>
      <c r="BP449" t="b">
        <f t="shared" si="617"/>
        <v>0</v>
      </c>
      <c r="BQ449" t="b">
        <f t="shared" si="618"/>
        <v>0</v>
      </c>
      <c r="BR449" t="b">
        <f t="shared" si="619"/>
        <v>0</v>
      </c>
      <c r="BS449" t="b">
        <f t="shared" si="620"/>
        <v>0</v>
      </c>
      <c r="BT449" t="b">
        <f t="shared" si="621"/>
        <v>0</v>
      </c>
      <c r="BU449" t="b">
        <f t="shared" si="622"/>
        <v>0</v>
      </c>
      <c r="BV449" t="b">
        <f t="shared" si="623"/>
        <v>0</v>
      </c>
      <c r="BW449" t="b">
        <f t="shared" si="624"/>
        <v>0</v>
      </c>
      <c r="BX449" t="b">
        <f t="shared" si="625"/>
        <v>0</v>
      </c>
      <c r="BY449" t="b">
        <f t="shared" si="626"/>
        <v>0</v>
      </c>
      <c r="BZ449" t="b">
        <f t="shared" si="627"/>
        <v>0</v>
      </c>
      <c r="CA449" t="b">
        <f t="shared" si="628"/>
        <v>0</v>
      </c>
      <c r="CB449" t="b">
        <f t="shared" si="629"/>
        <v>0</v>
      </c>
      <c r="CC449" t="b">
        <f t="shared" si="630"/>
        <v>1</v>
      </c>
      <c r="CD449" t="b">
        <f t="shared" si="631"/>
        <v>0</v>
      </c>
      <c r="CE449" t="b">
        <f t="shared" si="632"/>
        <v>0</v>
      </c>
      <c r="CF449" t="b">
        <f t="shared" si="633"/>
        <v>0</v>
      </c>
      <c r="CG449" t="b">
        <f t="shared" si="634"/>
        <v>1</v>
      </c>
      <c r="CH449" t="b">
        <f t="shared" si="635"/>
        <v>1</v>
      </c>
      <c r="CI449" t="b">
        <f t="shared" si="636"/>
        <v>0</v>
      </c>
      <c r="CJ449" t="b">
        <f t="shared" si="637"/>
        <v>0</v>
      </c>
      <c r="CK449" t="b">
        <f t="shared" si="638"/>
        <v>0</v>
      </c>
      <c r="CL449" t="b">
        <f t="shared" si="639"/>
        <v>0</v>
      </c>
      <c r="CM449" t="b">
        <f t="shared" si="640"/>
        <v>0</v>
      </c>
      <c r="CN449" t="b">
        <f t="shared" si="641"/>
        <v>0</v>
      </c>
      <c r="CO449" t="b">
        <f t="shared" si="642"/>
        <v>0</v>
      </c>
      <c r="CP449" t="b">
        <f t="shared" si="643"/>
        <v>0</v>
      </c>
      <c r="CQ449" t="b">
        <f t="shared" si="644"/>
        <v>0</v>
      </c>
      <c r="CR449" t="b">
        <f t="shared" si="645"/>
        <v>0</v>
      </c>
      <c r="CS449" t="b">
        <f t="shared" si="646"/>
        <v>0</v>
      </c>
      <c r="CT449" t="b">
        <f t="shared" si="647"/>
        <v>0</v>
      </c>
      <c r="CU449" t="b">
        <f t="shared" si="648"/>
        <v>0</v>
      </c>
      <c r="CV449" t="b">
        <f t="shared" si="649"/>
        <v>0</v>
      </c>
      <c r="CW449" t="b">
        <f t="shared" si="650"/>
        <v>0</v>
      </c>
      <c r="CX449" t="b">
        <f t="shared" si="651"/>
        <v>0</v>
      </c>
      <c r="CY449" t="b">
        <f t="shared" si="652"/>
        <v>0</v>
      </c>
      <c r="CZ449" t="b">
        <f t="shared" si="653"/>
        <v>0</v>
      </c>
      <c r="DA449" t="b">
        <f t="shared" si="654"/>
        <v>0</v>
      </c>
      <c r="DB449" t="b">
        <f t="shared" si="655"/>
        <v>0</v>
      </c>
      <c r="DC449" t="b">
        <f t="shared" si="656"/>
        <v>0</v>
      </c>
      <c r="DD449" t="b">
        <f t="shared" si="657"/>
        <v>0</v>
      </c>
    </row>
    <row r="450" spans="1:108">
      <c r="A450" t="s">
        <v>2223</v>
      </c>
      <c r="B450" t="s">
        <v>7393</v>
      </c>
      <c r="C450" t="s">
        <v>2220</v>
      </c>
      <c r="E450" t="s">
        <v>1047</v>
      </c>
      <c r="F450" t="s">
        <v>976</v>
      </c>
      <c r="G450" t="s">
        <v>970</v>
      </c>
      <c r="H450" t="s">
        <v>7428</v>
      </c>
      <c r="I450" t="s">
        <v>7418</v>
      </c>
      <c r="J450" t="s">
        <v>209</v>
      </c>
      <c r="K450" t="s">
        <v>16</v>
      </c>
      <c r="L450" t="s">
        <v>6811</v>
      </c>
      <c r="M450" t="s">
        <v>6079</v>
      </c>
      <c r="N450" t="s">
        <v>60</v>
      </c>
      <c r="O450" t="b">
        <f t="shared" ref="O450:O513" si="658">OR(ISNUMBER(FIND("Adana",N450)),ISNUMBER(FIND("Hatay",N450)),ISNUMBER(FIND("Kahramanmaraş",N450)),ISNUMBER(FIND("Mersin",N450)),ISNUMBER(FIND("Osmaniye",N450)),ISNUMBER(FIND("Adıyaman",N450)),ISNUMBER(FIND("Diyarbakır",N450)),ISNUMBER(FIND("Gaziantep",N450)),ISNUMBER(FIND("Mardin",N450)),ISNUMBER(FIND("Şanlıurfa",N450)),ISNUMBER(FIND("Siirt",N450)),ISNUMBER(FIND("Karaman",N450)),ISNUMBER(FIND("Niğde",N450)),ISNUMBER(FIND("Elazığ",N450)),ISNUMBER(FIND("Malatya",N450)),ISNUMBER(FIND("Tunceli",N450)))</f>
        <v>0</v>
      </c>
      <c r="P450" t="b">
        <f t="shared" ref="P450:P513" si="659">OR(ISNUMBER(FIND("Antalya",N450)),ISNUMBER(FIND("Balıkesir",N450)),ISNUMBER(FIND("Bursa",N450)),ISNUMBER(FIND("Çanakkale",N450)),ISNUMBER(FIND("İstanbul",N450)),ISNUMBER(FIND("Kırklareli",N450)),ISNUMBER(FIND("Tekirdağ",N450)),ISNUMBER(FIND("Aydın",N450)),ISNUMBER(FIND("İzmir",N450)),ISNUMBER(FIND("Manisa",N450)),ISNUMBER(FIND("Muğla",N450)),ISNUMBER(FIND("Uşak",N450)),ISNUMBER(FIND("Amasya",N450)))</f>
        <v>0</v>
      </c>
      <c r="Q450" t="b">
        <f t="shared" ref="Q450:Q513" si="660">OR(ISNUMBER(FIND("Ankara",N450)),ISNUMBER(FIND("Eskişehir",N450)),ISNUMBER(FIND("Kayseri",N450)),ISNUMBER(FIND("Kırşehir",N450)),ISNUMBER(FIND("Konya",N450)),ISNUMBER(FIND("Nevşehir",N450)),ISNUMBER(FIND("Sivas",N450)),ISNUMBER(FIND("Burdur",N450)),ISNUMBER(FIND("Isparta",N450)),ISNUMBER(FIND("Çorum",N450)),ISNUMBER(FIND("Tokat",N450)),ISNUMBER(FIND("Iğdır",N450)),ISNUMBER(FIND("Van",N450)))</f>
        <v>1</v>
      </c>
      <c r="R450" t="b">
        <f t="shared" ref="R450:R513" si="661">OR(ISNUMBER(FIND("Ağrı",N450)),ISNUMBER(FIND("Erzincan",N450)),ISNUMBER(FIND("Erzurum",N450)),ISNUMBER(FIND("Kars",N450)),ISNUMBER(FIND("Artvin",N450)),ISNUMBER(FIND("Bolu",N450)),ISNUMBER(FIND("Çankırı",N450)),ISNUMBER(FIND("Düzce",N450)),ISNUMBER(FIND("Karabük",N450)),ISNUMBER(FIND("Kastamonu",N450)),ISNUMBER(FIND("Ordu",N450)),ISNUMBER(FIND("Samsun",N450)),ISNUMBER(FIND("Sinop",N450)),ISNUMBER(FIND("Zonguldak",N450)),ISNUMBER(FIND("Bilecik",N450)),ISNUMBER(FIND("Edirne",N450)),ISNUMBER(FIND("Kocaeli",N450)),ISNUMBER(FIND("Sakarya",N450)),ISNUMBER(FIND("Afyonkarahisar",N450)),ISNUMBER(FIND("Kütahya",N450)))</f>
        <v>0</v>
      </c>
      <c r="S450" t="b">
        <f t="shared" ref="S450:S513" si="662">OR(ISNUMBER(FIND("Adana",N450)),ISNUMBER(FIND("Antalya",N450)),ISNUMBER(FIND("Burdur",N450)),ISNUMBER(FIND("Hatay",N450)),ISNUMBER(FIND("Isparta",N450)),ISNUMBER(FIND("Kahramanmaraş",N450)),ISNUMBER(FIND("Mersin",N450)),ISNUMBER(FIND("Osmaniye",N450)))</f>
        <v>0</v>
      </c>
      <c r="T450" t="b">
        <f t="shared" ref="T450:T513" si="663">OR(ISNUMBER(FIND("Afyonkarahisar",N450)),ISNUMBER(FIND("Aydın",N450)),ISNUMBER(FIND("Denizli",N450)),ISNUMBER(FIND("İzmir",N450)),ISNUMBER(FIND("Kütahya",N450)),ISNUMBER(FIND("Manisa",N450)),ISNUMBER(FIND("Muğla",N450)),ISNUMBER(FIND("Uşak",N450)))</f>
        <v>0</v>
      </c>
      <c r="U450" t="b">
        <f t="shared" ref="U450:U513" si="664">OR(ISNUMBER(FIND("Aksaray",N450)),ISNUMBER(FIND("Ankara",N450)),ISNUMBER(FIND("Çankırı",N450)),ISNUMBER(FIND("Eskişehir",N450)),ISNUMBER(FIND("Karaman",N450)),ISNUMBER(FIND("Kayseri",N450)),ISNUMBER(FIND("Kırıkkale",N450)),ISNUMBER(FIND("Kırşehir",N450)),ISNUMBER(FIND("Konya",N450)),ISNUMBER(FIND("Nevşehir",N450)),ISNUMBER(FIND("Niğde",N450)),ISNUMBER(FIND("Sivas",N450)),ISNUMBER(FIND("Yozgat",N450)))</f>
        <v>0</v>
      </c>
      <c r="V450" t="b">
        <f t="shared" ref="V450:V513" si="665">OR(ISNUMBER(FIND("Balıkesir",N450)),ISNUMBER(FIND("Bilecik",N450)),ISNUMBER(FIND("Bursa",N450)),ISNUMBER(FIND("Çanakkale",N450)),ISNUMBER(FIND("Edirne",N450)),ISNUMBER(FIND("İstanbul",N450)),ISNUMBER(FIND("Kırklareli",N450)),ISNUMBER(FIND("Kocaeli",N450)),ISNUMBER(FIND("Sakarya",N450)),ISNUMBER(FIND("Tekirdağ",N450)),ISNUMBER(FIND("Yalova",N450)))</f>
        <v>0</v>
      </c>
      <c r="W450" t="b">
        <f t="shared" ref="W450:W513" si="666">OR(ISNUMBER(FIND("Adıyaman",N450)),ISNUMBER(FIND("Batman",N450)),ISNUMBER(FIND("Diyarbakır",N450)),ISNUMBER(FIND("Gaziantep",N450)),ISNUMBER(FIND("Kilis",N450)),ISNUMBER(FIND("Mardin",N450)),ISNUMBER(FIND("Siirt",N450)),ISNUMBER(FIND("Şanlıurfa",N450)),ISNUMBER(FIND("Şırnak",N450)))</f>
        <v>0</v>
      </c>
      <c r="X450" t="b">
        <f t="shared" ref="X450:X513" si="667">OR(ISNUMBER(FIND("Ağrı",N450)),ISNUMBER(FIND("Ardahan",N450)),ISNUMBER(FIND("Bingöl",N450)),ISNUMBER(FIND("Bitlis",N450)),ISNUMBER(FIND("Elazığ",N450)),ISNUMBER(FIND("Erzincan",N450)),ISNUMBER(FIND("Erzurum",N450)),ISNUMBER(FIND("Hakkâri",N450)),ISNUMBER(FIND("Iğdır",N450)),ISNUMBER(FIND("Kars",N450)),ISNUMBER(FIND("Malatya",N450)),ISNUMBER(FIND("Muş",N450)),ISNUMBER(FIND("Tunceli",N450)),ISNUMBER(FIND("Van",N450)))</f>
        <v>1</v>
      </c>
      <c r="Y450" t="b">
        <f t="shared" ref="Y450:Y513" si="668">OR(ISNUMBER(FIND("Amasya",N450)),ISNUMBER(FIND("Artvin",N450)),ISNUMBER(FIND("Bartın",N450)),ISNUMBER(FIND("Bayburt",N450)),ISNUMBER(FIND("Bolu",N450)),ISNUMBER(FIND("Çorum",N450)),ISNUMBER(FIND("Düzce",N450)),ISNUMBER(FIND("Giresun",N450)),ISNUMBER(FIND("Gümüşhane",N450)),ISNUMBER(FIND("Karabük",N450)),ISNUMBER(FIND("Kastamonu",N450)),ISNUMBER(FIND("Ordu",N450)),ISNUMBER(FIND("Rize",N450)),ISNUMBER(FIND("Samsun",N450)),ISNUMBER(FIND("Sinop",N450)),ISNUMBER(FIND("Tokat",N450)),ISNUMBER(FIND("Trabzon",N450)),ISNUMBER(FIND("Zonguldak",N450)))</f>
        <v>0</v>
      </c>
      <c r="Z450" t="b">
        <f t="shared" ref="Z450:Z513" si="669">OR(ISNUMBER(FIND("Artvin",N450)),ISNUMBER(FIND("Bayburt",N450)),ISNUMBER(FIND("Giresun",N450)),ISNUMBER(FIND("Gümüşhane",N450)),ISNUMBER(FIND("Ordu",N450)),ISNUMBER(FIND("Rize",N450)),ISNUMBER(FIND("Trabzon",N450)))</f>
        <v>0</v>
      </c>
      <c r="AA450" t="b">
        <f t="shared" ref="AA450:AA513" si="670">OR(ISNUMBER(FIND("Çanakkale",N450)),ISNUMBER(FIND("Edirne",N450)),ISNUMBER(FIND("İstanbul",N450)),ISNUMBER(FIND("Kırklareli",N450)),ISNUMBER(FIND("Tekirdağ",N450)))</f>
        <v>0</v>
      </c>
      <c r="AB450" t="b">
        <f t="shared" ref="AB450:AB513" si="671">ISNUMBER(FIND("Adana",N450))</f>
        <v>0</v>
      </c>
      <c r="AC450" t="b">
        <f t="shared" ref="AC450:AC513" si="672">ISNUMBER(FIND("Adıyaman",N450))</f>
        <v>0</v>
      </c>
      <c r="AD450" t="b">
        <f t="shared" ref="AD450:AD513" si="673">ISNUMBER(FIND("Afyonkarahisar",N450))</f>
        <v>0</v>
      </c>
      <c r="AE450" t="b">
        <f t="shared" ref="AE450:AE513" si="674">ISNUMBER(FIND("Ağrı",N450))</f>
        <v>0</v>
      </c>
      <c r="AF450" t="b">
        <f t="shared" ref="AF450:AF513" si="675">ISNUMBER(FIND("Aksaray",N450))</f>
        <v>0</v>
      </c>
      <c r="AG450" t="b">
        <f t="shared" ref="AG450:AG513" si="676">ISNUMBER(FIND("Amasya",N450))</f>
        <v>0</v>
      </c>
      <c r="AH450" t="b">
        <f t="shared" ref="AH450:AH513" si="677">ISNUMBER(FIND("Ankara",N450))</f>
        <v>0</v>
      </c>
      <c r="AI450" t="b">
        <f t="shared" ref="AI450:AI513" si="678">ISNUMBER(FIND("Antalya",N450))</f>
        <v>0</v>
      </c>
      <c r="AJ450" t="b">
        <f t="shared" ref="AJ450:AJ513" si="679">ISNUMBER(FIND("Ardahan",N450))</f>
        <v>0</v>
      </c>
      <c r="AK450" t="b">
        <f t="shared" ref="AK450:AK513" si="680">ISNUMBER(FIND("Artvin",N450))</f>
        <v>0</v>
      </c>
      <c r="AL450" t="b">
        <f t="shared" ref="AL450:AL513" si="681">ISNUMBER(FIND("Aydın",N450))</f>
        <v>0</v>
      </c>
      <c r="AM450" t="b">
        <f t="shared" ref="AM450:AM513" si="682">ISNUMBER(FIND("Balıkesir",N450))</f>
        <v>0</v>
      </c>
      <c r="AN450" t="b">
        <f t="shared" ref="AN450:AN513" si="683">ISNUMBER(FIND("Bartın",N450))</f>
        <v>0</v>
      </c>
      <c r="AO450" t="b">
        <f t="shared" ref="AO450:AO513" si="684">ISNUMBER(FIND("Batman",N450))</f>
        <v>0</v>
      </c>
      <c r="AP450" t="b">
        <f t="shared" ref="AP450:AP513" si="685">ISNUMBER(FIND("Bayburt",N450))</f>
        <v>0</v>
      </c>
      <c r="AQ450" t="b">
        <f t="shared" ref="AQ450:AQ513" si="686">ISNUMBER(FIND("Bilecik",N450))</f>
        <v>0</v>
      </c>
      <c r="AR450" t="b">
        <f t="shared" ref="AR450:AR513" si="687">ISNUMBER(FIND("Bingöl",N450))</f>
        <v>0</v>
      </c>
      <c r="AS450" t="b">
        <f t="shared" ref="AS450:AS513" si="688">ISNUMBER(FIND("Bitlis",N450))</f>
        <v>0</v>
      </c>
      <c r="AT450" t="b">
        <f t="shared" ref="AT450:AT513" si="689">ISNUMBER(FIND("Bolu",N450))</f>
        <v>0</v>
      </c>
      <c r="AU450" t="b">
        <f t="shared" ref="AU450:AU513" si="690">ISNUMBER(FIND("Burdur",N450))</f>
        <v>0</v>
      </c>
      <c r="AV450" t="b">
        <f t="shared" ref="AV450:AV513" si="691">ISNUMBER(FIND("Bursa",N450))</f>
        <v>0</v>
      </c>
      <c r="AW450" t="b">
        <f t="shared" ref="AW450:AW513" si="692">ISNUMBER(FIND("Çanakkale",N450))</f>
        <v>0</v>
      </c>
      <c r="AX450" t="b">
        <f t="shared" ref="AX450:AX513" si="693">ISNUMBER(FIND("Çankırı",N450))</f>
        <v>0</v>
      </c>
      <c r="AY450" t="b">
        <f t="shared" ref="AY450:AY513" si="694">ISNUMBER(FIND("Çorum",N450))</f>
        <v>0</v>
      </c>
      <c r="AZ450" t="b">
        <f t="shared" ref="AZ450:AZ513" si="695">ISNUMBER(FIND("Denizli",N450))</f>
        <v>0</v>
      </c>
      <c r="BA450" t="b">
        <f t="shared" ref="BA450:BA513" si="696">ISNUMBER(FIND("Diyarbakır",N450))</f>
        <v>0</v>
      </c>
      <c r="BB450" t="b">
        <f t="shared" ref="BB450:BB513" si="697">ISNUMBER(FIND("Düzce",N450))</f>
        <v>0</v>
      </c>
      <c r="BC450" t="b">
        <f t="shared" ref="BC450:BC513" si="698">ISNUMBER(FIND("Edirne",N450))</f>
        <v>0</v>
      </c>
      <c r="BD450" t="b">
        <f t="shared" ref="BD450:BD513" si="699">ISNUMBER(FIND("Elazığ",N450))</f>
        <v>0</v>
      </c>
      <c r="BE450" t="b">
        <f t="shared" ref="BE450:BE513" si="700">ISNUMBER(FIND("Erzincan",N450))</f>
        <v>0</v>
      </c>
      <c r="BF450" t="b">
        <f t="shared" ref="BF450:BF513" si="701">ISNUMBER(FIND("Erzurum",N450))</f>
        <v>0</v>
      </c>
      <c r="BG450" t="b">
        <f t="shared" ref="BG450:BG513" si="702">ISNUMBER(FIND("Eskişehir",N450))</f>
        <v>0</v>
      </c>
      <c r="BH450" t="b">
        <f t="shared" ref="BH450:BH513" si="703">ISNUMBER(FIND("Gaziantep",N450))</f>
        <v>0</v>
      </c>
      <c r="BI450" t="b">
        <f t="shared" ref="BI450:BI513" si="704">ISNUMBER(FIND("Giresun",N450))</f>
        <v>0</v>
      </c>
      <c r="BJ450" t="b">
        <f t="shared" ref="BJ450:BJ513" si="705">ISNUMBER(FIND("Gümüşhane",N450))</f>
        <v>0</v>
      </c>
      <c r="BK450" t="b">
        <f t="shared" ref="BK450:BK513" si="706">ISNUMBER(FIND("Hakkâri",N450))</f>
        <v>0</v>
      </c>
      <c r="BL450" t="b">
        <f t="shared" ref="BL450:BL513" si="707">ISNUMBER(FIND("Hatay",N450))</f>
        <v>0</v>
      </c>
      <c r="BM450" t="b">
        <f t="shared" ref="BM450:BM513" si="708">ISNUMBER(FIND("Iğdır",N450))</f>
        <v>1</v>
      </c>
      <c r="BN450" t="b">
        <f t="shared" ref="BN450:BN513" si="709">ISNUMBER(FIND("Isparta",N450))</f>
        <v>0</v>
      </c>
      <c r="BO450" t="b">
        <f t="shared" ref="BO450:BO513" si="710">ISNUMBER(FIND("İstanbul",N450))</f>
        <v>0</v>
      </c>
      <c r="BP450" t="b">
        <f t="shared" ref="BP450:BP513" si="711">ISNUMBER(FIND("İzmir",N450))</f>
        <v>0</v>
      </c>
      <c r="BQ450" t="b">
        <f t="shared" ref="BQ450:BQ513" si="712">ISNUMBER(FIND("Kahramanmaraş",N450))</f>
        <v>0</v>
      </c>
      <c r="BR450" t="b">
        <f t="shared" ref="BR450:BR513" si="713">ISNUMBER(FIND("Karabük",N450))</f>
        <v>0</v>
      </c>
      <c r="BS450" t="b">
        <f t="shared" ref="BS450:BS513" si="714">ISNUMBER(FIND("Karaman",N450))</f>
        <v>0</v>
      </c>
      <c r="BT450" t="b">
        <f t="shared" ref="BT450:BT513" si="715">ISNUMBER(FIND("Kars",N450))</f>
        <v>0</v>
      </c>
      <c r="BU450" t="b">
        <f t="shared" ref="BU450:BU513" si="716">ISNUMBER(FIND("Kastamonu",N450))</f>
        <v>0</v>
      </c>
      <c r="BV450" t="b">
        <f t="shared" ref="BV450:BV513" si="717">ISNUMBER(FIND("Kayseri",N450))</f>
        <v>0</v>
      </c>
      <c r="BW450" t="b">
        <f t="shared" ref="BW450:BW513" si="718">ISNUMBER(FIND("Kırıkkale",N450))</f>
        <v>0</v>
      </c>
      <c r="BX450" t="b">
        <f t="shared" ref="BX450:BX513" si="719">ISNUMBER(FIND("Kırklareli",N450))</f>
        <v>0</v>
      </c>
      <c r="BY450" t="b">
        <f t="shared" ref="BY450:BY513" si="720">ISNUMBER(FIND("Kırşehir",N450))</f>
        <v>0</v>
      </c>
      <c r="BZ450" t="b">
        <f t="shared" ref="BZ450:BZ513" si="721">ISNUMBER(FIND("Kilis",N450))</f>
        <v>0</v>
      </c>
      <c r="CA450" t="b">
        <f t="shared" ref="CA450:CA513" si="722">ISNUMBER(FIND("Kocaeli",N450))</f>
        <v>0</v>
      </c>
      <c r="CB450" t="b">
        <f t="shared" ref="CB450:CB513" si="723">ISNUMBER(FIND("Konya",N450))</f>
        <v>0</v>
      </c>
      <c r="CC450" t="b">
        <f t="shared" ref="CC450:CC513" si="724">ISNUMBER(FIND("Kütahya",N450))</f>
        <v>0</v>
      </c>
      <c r="CD450" t="b">
        <f t="shared" ref="CD450:CD513" si="725">ISNUMBER(FIND("Malatya",N450))</f>
        <v>0</v>
      </c>
      <c r="CE450" t="b">
        <f t="shared" ref="CE450:CE513" si="726">ISNUMBER(FIND("Manisa",N450))</f>
        <v>0</v>
      </c>
      <c r="CF450" t="b">
        <f t="shared" ref="CF450:CF513" si="727">ISNUMBER(FIND("Mardin",N450))</f>
        <v>0</v>
      </c>
      <c r="CG450" t="b">
        <f t="shared" ref="CG450:CG513" si="728">ISNUMBER(FIND("Mersin",N450))</f>
        <v>0</v>
      </c>
      <c r="CH450" t="b">
        <f t="shared" ref="CH450:CH513" si="729">ISNUMBER(FIND("Muğla",N450))</f>
        <v>0</v>
      </c>
      <c r="CI450" t="b">
        <f t="shared" ref="CI450:CI513" si="730">ISNUMBER(FIND("Muş",N450))</f>
        <v>0</v>
      </c>
      <c r="CJ450" t="b">
        <f t="shared" ref="CJ450:CJ513" si="731">ISNUMBER(FIND("Nevşehir",N450))</f>
        <v>0</v>
      </c>
      <c r="CK450" t="b">
        <f t="shared" ref="CK450:CK513" si="732">ISNUMBER(FIND("Niğde",N450))</f>
        <v>0</v>
      </c>
      <c r="CL450" t="b">
        <f t="shared" ref="CL450:CL513" si="733">ISNUMBER(FIND("Ordu",N450))</f>
        <v>0</v>
      </c>
      <c r="CM450" t="b">
        <f t="shared" ref="CM450:CM513" si="734">ISNUMBER(FIND("Osmaniye",N450))</f>
        <v>0</v>
      </c>
      <c r="CN450" t="b">
        <f t="shared" ref="CN450:CN513" si="735">ISNUMBER(FIND("Rize",N450))</f>
        <v>0</v>
      </c>
      <c r="CO450" t="b">
        <f t="shared" ref="CO450:CO513" si="736">ISNUMBER(FIND("Sakarya",N450))</f>
        <v>0</v>
      </c>
      <c r="CP450" t="b">
        <f t="shared" ref="CP450:CP513" si="737">ISNUMBER(FIND("Samsun",N450))</f>
        <v>0</v>
      </c>
      <c r="CQ450" t="b">
        <f t="shared" ref="CQ450:CQ513" si="738">ISNUMBER(FIND("Siirt",N450))</f>
        <v>0</v>
      </c>
      <c r="CR450" t="b">
        <f t="shared" ref="CR450:CR513" si="739">ISNUMBER(FIND("Sinop",N450))</f>
        <v>0</v>
      </c>
      <c r="CS450" t="b">
        <f t="shared" ref="CS450:CS513" si="740">ISNUMBER(FIND("Sivas",N450))</f>
        <v>0</v>
      </c>
      <c r="CT450" t="b">
        <f t="shared" ref="CT450:CT513" si="741">ISNUMBER(FIND("Şanlıurfa",N450))</f>
        <v>0</v>
      </c>
      <c r="CU450" t="b">
        <f t="shared" ref="CU450:CU513" si="742">ISNUMBER(FIND("Şırnak",N450))</f>
        <v>0</v>
      </c>
      <c r="CV450" t="b">
        <f t="shared" ref="CV450:CV513" si="743">ISNUMBER(FIND("Tekirdağ",N450))</f>
        <v>0</v>
      </c>
      <c r="CW450" t="b">
        <f t="shared" ref="CW450:CW513" si="744">ISNUMBER(FIND("Tokat",N450))</f>
        <v>0</v>
      </c>
      <c r="CX450" t="b">
        <f t="shared" ref="CX450:CX513" si="745">ISNUMBER(FIND("Trabzon",N450))</f>
        <v>0</v>
      </c>
      <c r="CY450" t="b">
        <f t="shared" ref="CY450:CY513" si="746">ISNUMBER(FIND("Tunceli",N450))</f>
        <v>0</v>
      </c>
      <c r="CZ450" t="b">
        <f t="shared" ref="CZ450:CZ513" si="747">ISNUMBER(FIND("Uşak",N450))</f>
        <v>0</v>
      </c>
      <c r="DA450" t="b">
        <f t="shared" ref="DA450:DA513" si="748">ISNUMBER(FIND("Van",N450))</f>
        <v>0</v>
      </c>
      <c r="DB450" t="b">
        <f t="shared" ref="DB450:DB513" si="749">ISNUMBER(FIND("Yalova",N450))</f>
        <v>0</v>
      </c>
      <c r="DC450" t="b">
        <f t="shared" ref="DC450:DC513" si="750">ISNUMBER(FIND("Yozgat",N450))</f>
        <v>0</v>
      </c>
      <c r="DD450" t="b">
        <f t="shared" ref="DD450:DD513" si="751">ISNUMBER(FIND("Zonguldak",N450))</f>
        <v>0</v>
      </c>
    </row>
    <row r="451" spans="1:108">
      <c r="A451" t="s">
        <v>2224</v>
      </c>
      <c r="B451" t="s">
        <v>7393</v>
      </c>
      <c r="C451" t="s">
        <v>2220</v>
      </c>
      <c r="E451" t="s">
        <v>1047</v>
      </c>
      <c r="F451" t="s">
        <v>976</v>
      </c>
      <c r="G451" t="s">
        <v>970</v>
      </c>
      <c r="H451" t="s">
        <v>7428</v>
      </c>
      <c r="I451" t="s">
        <v>7418</v>
      </c>
      <c r="J451" t="s">
        <v>204</v>
      </c>
      <c r="K451" t="s">
        <v>205</v>
      </c>
      <c r="L451" t="s">
        <v>6429</v>
      </c>
      <c r="M451" t="s">
        <v>2225</v>
      </c>
      <c r="N451" t="s">
        <v>2226</v>
      </c>
      <c r="O451" t="b">
        <f t="shared" si="658"/>
        <v>0</v>
      </c>
      <c r="P451" t="b">
        <f t="shared" si="659"/>
        <v>1</v>
      </c>
      <c r="Q451" t="b">
        <f t="shared" si="660"/>
        <v>0</v>
      </c>
      <c r="R451" t="b">
        <f t="shared" si="661"/>
        <v>1</v>
      </c>
      <c r="S451" t="b">
        <f t="shared" si="662"/>
        <v>0</v>
      </c>
      <c r="T451" t="b">
        <f t="shared" si="663"/>
        <v>1</v>
      </c>
      <c r="U451" t="b">
        <f t="shared" si="664"/>
        <v>0</v>
      </c>
      <c r="V451" t="b">
        <f t="shared" si="665"/>
        <v>0</v>
      </c>
      <c r="W451" t="b">
        <f t="shared" si="666"/>
        <v>0</v>
      </c>
      <c r="X451" t="b">
        <f t="shared" si="667"/>
        <v>0</v>
      </c>
      <c r="Y451" t="b">
        <f t="shared" si="668"/>
        <v>1</v>
      </c>
      <c r="Z451" t="b">
        <f t="shared" si="669"/>
        <v>1</v>
      </c>
      <c r="AA451" t="b">
        <f t="shared" si="670"/>
        <v>0</v>
      </c>
      <c r="AB451" t="b">
        <f t="shared" si="671"/>
        <v>0</v>
      </c>
      <c r="AC451" t="b">
        <f t="shared" si="672"/>
        <v>0</v>
      </c>
      <c r="AD451" t="b">
        <f t="shared" si="673"/>
        <v>0</v>
      </c>
      <c r="AE451" t="b">
        <f t="shared" si="674"/>
        <v>0</v>
      </c>
      <c r="AF451" t="b">
        <f t="shared" si="675"/>
        <v>0</v>
      </c>
      <c r="AG451" t="b">
        <f t="shared" si="676"/>
        <v>0</v>
      </c>
      <c r="AH451" t="b">
        <f t="shared" si="677"/>
        <v>0</v>
      </c>
      <c r="AI451" t="b">
        <f t="shared" si="678"/>
        <v>0</v>
      </c>
      <c r="AJ451" t="b">
        <f t="shared" si="679"/>
        <v>0</v>
      </c>
      <c r="AK451" t="b">
        <f t="shared" si="680"/>
        <v>1</v>
      </c>
      <c r="AL451" t="b">
        <f t="shared" si="681"/>
        <v>0</v>
      </c>
      <c r="AM451" t="b">
        <f t="shared" si="682"/>
        <v>0</v>
      </c>
      <c r="AN451" t="b">
        <f t="shared" si="683"/>
        <v>0</v>
      </c>
      <c r="AO451" t="b">
        <f t="shared" si="684"/>
        <v>0</v>
      </c>
      <c r="AP451" t="b">
        <f t="shared" si="685"/>
        <v>0</v>
      </c>
      <c r="AQ451" t="b">
        <f t="shared" si="686"/>
        <v>0</v>
      </c>
      <c r="AR451" t="b">
        <f t="shared" si="687"/>
        <v>0</v>
      </c>
      <c r="AS451" t="b">
        <f t="shared" si="688"/>
        <v>0</v>
      </c>
      <c r="AT451" t="b">
        <f t="shared" si="689"/>
        <v>0</v>
      </c>
      <c r="AU451" t="b">
        <f t="shared" si="690"/>
        <v>0</v>
      </c>
      <c r="AV451" t="b">
        <f t="shared" si="691"/>
        <v>0</v>
      </c>
      <c r="AW451" t="b">
        <f t="shared" si="692"/>
        <v>0</v>
      </c>
      <c r="AX451" t="b">
        <f t="shared" si="693"/>
        <v>0</v>
      </c>
      <c r="AY451" t="b">
        <f t="shared" si="694"/>
        <v>0</v>
      </c>
      <c r="AZ451" t="b">
        <f t="shared" si="695"/>
        <v>0</v>
      </c>
      <c r="BA451" t="b">
        <f t="shared" si="696"/>
        <v>0</v>
      </c>
      <c r="BB451" t="b">
        <f t="shared" si="697"/>
        <v>0</v>
      </c>
      <c r="BC451" t="b">
        <f t="shared" si="698"/>
        <v>0</v>
      </c>
      <c r="BD451" t="b">
        <f t="shared" si="699"/>
        <v>0</v>
      </c>
      <c r="BE451" t="b">
        <f t="shared" si="700"/>
        <v>0</v>
      </c>
      <c r="BF451" t="b">
        <f t="shared" si="701"/>
        <v>0</v>
      </c>
      <c r="BG451" t="b">
        <f t="shared" si="702"/>
        <v>0</v>
      </c>
      <c r="BH451" t="b">
        <f t="shared" si="703"/>
        <v>0</v>
      </c>
      <c r="BI451" t="b">
        <f t="shared" si="704"/>
        <v>0</v>
      </c>
      <c r="BJ451" t="b">
        <f t="shared" si="705"/>
        <v>0</v>
      </c>
      <c r="BK451" t="b">
        <f t="shared" si="706"/>
        <v>0</v>
      </c>
      <c r="BL451" t="b">
        <f t="shared" si="707"/>
        <v>0</v>
      </c>
      <c r="BM451" t="b">
        <f t="shared" si="708"/>
        <v>0</v>
      </c>
      <c r="BN451" t="b">
        <f t="shared" si="709"/>
        <v>0</v>
      </c>
      <c r="BO451" t="b">
        <f t="shared" si="710"/>
        <v>0</v>
      </c>
      <c r="BP451" t="b">
        <f t="shared" si="711"/>
        <v>1</v>
      </c>
      <c r="BQ451" t="b">
        <f t="shared" si="712"/>
        <v>0</v>
      </c>
      <c r="BR451" t="b">
        <f t="shared" si="713"/>
        <v>0</v>
      </c>
      <c r="BS451" t="b">
        <f t="shared" si="714"/>
        <v>0</v>
      </c>
      <c r="BT451" t="b">
        <f t="shared" si="715"/>
        <v>0</v>
      </c>
      <c r="BU451" t="b">
        <f t="shared" si="716"/>
        <v>0</v>
      </c>
      <c r="BV451" t="b">
        <f t="shared" si="717"/>
        <v>0</v>
      </c>
      <c r="BW451" t="b">
        <f t="shared" si="718"/>
        <v>0</v>
      </c>
      <c r="BX451" t="b">
        <f t="shared" si="719"/>
        <v>0</v>
      </c>
      <c r="BY451" t="b">
        <f t="shared" si="720"/>
        <v>0</v>
      </c>
      <c r="BZ451" t="b">
        <f t="shared" si="721"/>
        <v>0</v>
      </c>
      <c r="CA451" t="b">
        <f t="shared" si="722"/>
        <v>0</v>
      </c>
      <c r="CB451" t="b">
        <f t="shared" si="723"/>
        <v>0</v>
      </c>
      <c r="CC451" t="b">
        <f t="shared" si="724"/>
        <v>0</v>
      </c>
      <c r="CD451" t="b">
        <f t="shared" si="725"/>
        <v>0</v>
      </c>
      <c r="CE451" t="b">
        <f t="shared" si="726"/>
        <v>0</v>
      </c>
      <c r="CF451" t="b">
        <f t="shared" si="727"/>
        <v>0</v>
      </c>
      <c r="CG451" t="b">
        <f t="shared" si="728"/>
        <v>0</v>
      </c>
      <c r="CH451" t="b">
        <f t="shared" si="729"/>
        <v>0</v>
      </c>
      <c r="CI451" t="b">
        <f t="shared" si="730"/>
        <v>0</v>
      </c>
      <c r="CJ451" t="b">
        <f t="shared" si="731"/>
        <v>0</v>
      </c>
      <c r="CK451" t="b">
        <f t="shared" si="732"/>
        <v>0</v>
      </c>
      <c r="CL451" t="b">
        <f t="shared" si="733"/>
        <v>0</v>
      </c>
      <c r="CM451" t="b">
        <f t="shared" si="734"/>
        <v>0</v>
      </c>
      <c r="CN451" t="b">
        <f t="shared" si="735"/>
        <v>0</v>
      </c>
      <c r="CO451" t="b">
        <f t="shared" si="736"/>
        <v>0</v>
      </c>
      <c r="CP451" t="b">
        <f t="shared" si="737"/>
        <v>0</v>
      </c>
      <c r="CQ451" t="b">
        <f t="shared" si="738"/>
        <v>0</v>
      </c>
      <c r="CR451" t="b">
        <f t="shared" si="739"/>
        <v>0</v>
      </c>
      <c r="CS451" t="b">
        <f t="shared" si="740"/>
        <v>0</v>
      </c>
      <c r="CT451" t="b">
        <f t="shared" si="741"/>
        <v>0</v>
      </c>
      <c r="CU451" t="b">
        <f t="shared" si="742"/>
        <v>0</v>
      </c>
      <c r="CV451" t="b">
        <f t="shared" si="743"/>
        <v>0</v>
      </c>
      <c r="CW451" t="b">
        <f t="shared" si="744"/>
        <v>0</v>
      </c>
      <c r="CX451" t="b">
        <f t="shared" si="745"/>
        <v>0</v>
      </c>
      <c r="CY451" t="b">
        <f t="shared" si="746"/>
        <v>0</v>
      </c>
      <c r="CZ451" t="b">
        <f t="shared" si="747"/>
        <v>0</v>
      </c>
      <c r="DA451" t="b">
        <f t="shared" si="748"/>
        <v>0</v>
      </c>
      <c r="DB451" t="b">
        <f t="shared" si="749"/>
        <v>0</v>
      </c>
      <c r="DC451" t="b">
        <f t="shared" si="750"/>
        <v>0</v>
      </c>
      <c r="DD451" t="b">
        <f t="shared" si="751"/>
        <v>0</v>
      </c>
    </row>
    <row r="452" spans="1:108">
      <c r="A452" t="s">
        <v>2227</v>
      </c>
      <c r="B452" t="s">
        <v>7393</v>
      </c>
      <c r="C452" t="s">
        <v>2220</v>
      </c>
      <c r="E452" t="s">
        <v>1047</v>
      </c>
      <c r="F452" t="s">
        <v>976</v>
      </c>
      <c r="G452" t="s">
        <v>970</v>
      </c>
      <c r="H452" t="s">
        <v>7428</v>
      </c>
      <c r="I452" t="s">
        <v>7418</v>
      </c>
      <c r="J452" t="s">
        <v>124</v>
      </c>
      <c r="K452" t="s">
        <v>16</v>
      </c>
      <c r="L452" t="s">
        <v>6705</v>
      </c>
      <c r="M452" t="s">
        <v>6079</v>
      </c>
      <c r="N452" t="s">
        <v>2228</v>
      </c>
      <c r="O452" t="b">
        <f t="shared" si="658"/>
        <v>0</v>
      </c>
      <c r="P452" t="b">
        <f t="shared" si="659"/>
        <v>1</v>
      </c>
      <c r="Q452" t="b">
        <f t="shared" si="660"/>
        <v>0</v>
      </c>
      <c r="R452" t="b">
        <f t="shared" si="661"/>
        <v>1</v>
      </c>
      <c r="S452" t="b">
        <f t="shared" si="662"/>
        <v>0</v>
      </c>
      <c r="T452" t="b">
        <f t="shared" si="663"/>
        <v>0</v>
      </c>
      <c r="U452" t="b">
        <f t="shared" si="664"/>
        <v>0</v>
      </c>
      <c r="V452" t="b">
        <f t="shared" si="665"/>
        <v>1</v>
      </c>
      <c r="W452" t="b">
        <f t="shared" si="666"/>
        <v>0</v>
      </c>
      <c r="X452" t="b">
        <f t="shared" si="667"/>
        <v>0</v>
      </c>
      <c r="Y452" t="b">
        <f t="shared" si="668"/>
        <v>0</v>
      </c>
      <c r="Z452" t="b">
        <f t="shared" si="669"/>
        <v>0</v>
      </c>
      <c r="AA452" t="b">
        <f t="shared" si="670"/>
        <v>1</v>
      </c>
      <c r="AB452" t="b">
        <f t="shared" si="671"/>
        <v>0</v>
      </c>
      <c r="AC452" t="b">
        <f t="shared" si="672"/>
        <v>0</v>
      </c>
      <c r="AD452" t="b">
        <f t="shared" si="673"/>
        <v>0</v>
      </c>
      <c r="AE452" t="b">
        <f t="shared" si="674"/>
        <v>0</v>
      </c>
      <c r="AF452" t="b">
        <f t="shared" si="675"/>
        <v>0</v>
      </c>
      <c r="AG452" t="b">
        <f t="shared" si="676"/>
        <v>0</v>
      </c>
      <c r="AH452" t="b">
        <f t="shared" si="677"/>
        <v>0</v>
      </c>
      <c r="AI452" t="b">
        <f t="shared" si="678"/>
        <v>0</v>
      </c>
      <c r="AJ452" t="b">
        <f t="shared" si="679"/>
        <v>0</v>
      </c>
      <c r="AK452" t="b">
        <f t="shared" si="680"/>
        <v>0</v>
      </c>
      <c r="AL452" t="b">
        <f t="shared" si="681"/>
        <v>0</v>
      </c>
      <c r="AM452" t="b">
        <f t="shared" si="682"/>
        <v>0</v>
      </c>
      <c r="AN452" t="b">
        <f t="shared" si="683"/>
        <v>0</v>
      </c>
      <c r="AO452" t="b">
        <f t="shared" si="684"/>
        <v>0</v>
      </c>
      <c r="AP452" t="b">
        <f t="shared" si="685"/>
        <v>0</v>
      </c>
      <c r="AQ452" t="b">
        <f t="shared" si="686"/>
        <v>0</v>
      </c>
      <c r="AR452" t="b">
        <f t="shared" si="687"/>
        <v>0</v>
      </c>
      <c r="AS452" t="b">
        <f t="shared" si="688"/>
        <v>0</v>
      </c>
      <c r="AT452" t="b">
        <f t="shared" si="689"/>
        <v>0</v>
      </c>
      <c r="AU452" t="b">
        <f t="shared" si="690"/>
        <v>0</v>
      </c>
      <c r="AV452" t="b">
        <f t="shared" si="691"/>
        <v>1</v>
      </c>
      <c r="AW452" t="b">
        <f t="shared" si="692"/>
        <v>0</v>
      </c>
      <c r="AX452" t="b">
        <f t="shared" si="693"/>
        <v>0</v>
      </c>
      <c r="AY452" t="b">
        <f t="shared" si="694"/>
        <v>0</v>
      </c>
      <c r="AZ452" t="b">
        <f t="shared" si="695"/>
        <v>0</v>
      </c>
      <c r="BA452" t="b">
        <f t="shared" si="696"/>
        <v>0</v>
      </c>
      <c r="BB452" t="b">
        <f t="shared" si="697"/>
        <v>0</v>
      </c>
      <c r="BC452" t="b">
        <f t="shared" si="698"/>
        <v>1</v>
      </c>
      <c r="BD452" t="b">
        <f t="shared" si="699"/>
        <v>0</v>
      </c>
      <c r="BE452" t="b">
        <f t="shared" si="700"/>
        <v>0</v>
      </c>
      <c r="BF452" t="b">
        <f t="shared" si="701"/>
        <v>0</v>
      </c>
      <c r="BG452" t="b">
        <f t="shared" si="702"/>
        <v>0</v>
      </c>
      <c r="BH452" t="b">
        <f t="shared" si="703"/>
        <v>0</v>
      </c>
      <c r="BI452" t="b">
        <f t="shared" si="704"/>
        <v>0</v>
      </c>
      <c r="BJ452" t="b">
        <f t="shared" si="705"/>
        <v>0</v>
      </c>
      <c r="BK452" t="b">
        <f t="shared" si="706"/>
        <v>0</v>
      </c>
      <c r="BL452" t="b">
        <f t="shared" si="707"/>
        <v>0</v>
      </c>
      <c r="BM452" t="b">
        <f t="shared" si="708"/>
        <v>0</v>
      </c>
      <c r="BN452" t="b">
        <f t="shared" si="709"/>
        <v>0</v>
      </c>
      <c r="BO452" t="b">
        <f t="shared" si="710"/>
        <v>0</v>
      </c>
      <c r="BP452" t="b">
        <f t="shared" si="711"/>
        <v>0</v>
      </c>
      <c r="BQ452" t="b">
        <f t="shared" si="712"/>
        <v>0</v>
      </c>
      <c r="BR452" t="b">
        <f t="shared" si="713"/>
        <v>0</v>
      </c>
      <c r="BS452" t="b">
        <f t="shared" si="714"/>
        <v>0</v>
      </c>
      <c r="BT452" t="b">
        <f t="shared" si="715"/>
        <v>0</v>
      </c>
      <c r="BU452" t="b">
        <f t="shared" si="716"/>
        <v>0</v>
      </c>
      <c r="BV452" t="b">
        <f t="shared" si="717"/>
        <v>0</v>
      </c>
      <c r="BW452" t="b">
        <f t="shared" si="718"/>
        <v>0</v>
      </c>
      <c r="BX452" t="b">
        <f t="shared" si="719"/>
        <v>0</v>
      </c>
      <c r="BY452" t="b">
        <f t="shared" si="720"/>
        <v>0</v>
      </c>
      <c r="BZ452" t="b">
        <f t="shared" si="721"/>
        <v>0</v>
      </c>
      <c r="CA452" t="b">
        <f t="shared" si="722"/>
        <v>1</v>
      </c>
      <c r="CB452" t="b">
        <f t="shared" si="723"/>
        <v>0</v>
      </c>
      <c r="CC452" t="b">
        <f t="shared" si="724"/>
        <v>0</v>
      </c>
      <c r="CD452" t="b">
        <f t="shared" si="725"/>
        <v>0</v>
      </c>
      <c r="CE452" t="b">
        <f t="shared" si="726"/>
        <v>0</v>
      </c>
      <c r="CF452" t="b">
        <f t="shared" si="727"/>
        <v>0</v>
      </c>
      <c r="CG452" t="b">
        <f t="shared" si="728"/>
        <v>0</v>
      </c>
      <c r="CH452" t="b">
        <f t="shared" si="729"/>
        <v>0</v>
      </c>
      <c r="CI452" t="b">
        <f t="shared" si="730"/>
        <v>0</v>
      </c>
      <c r="CJ452" t="b">
        <f t="shared" si="731"/>
        <v>0</v>
      </c>
      <c r="CK452" t="b">
        <f t="shared" si="732"/>
        <v>0</v>
      </c>
      <c r="CL452" t="b">
        <f t="shared" si="733"/>
        <v>0</v>
      </c>
      <c r="CM452" t="b">
        <f t="shared" si="734"/>
        <v>0</v>
      </c>
      <c r="CN452" t="b">
        <f t="shared" si="735"/>
        <v>0</v>
      </c>
      <c r="CO452" t="b">
        <f t="shared" si="736"/>
        <v>1</v>
      </c>
      <c r="CP452" t="b">
        <f t="shared" si="737"/>
        <v>0</v>
      </c>
      <c r="CQ452" t="b">
        <f t="shared" si="738"/>
        <v>0</v>
      </c>
      <c r="CR452" t="b">
        <f t="shared" si="739"/>
        <v>0</v>
      </c>
      <c r="CS452" t="b">
        <f t="shared" si="740"/>
        <v>0</v>
      </c>
      <c r="CT452" t="b">
        <f t="shared" si="741"/>
        <v>0</v>
      </c>
      <c r="CU452" t="b">
        <f t="shared" si="742"/>
        <v>0</v>
      </c>
      <c r="CV452" t="b">
        <f t="shared" si="743"/>
        <v>0</v>
      </c>
      <c r="CW452" t="b">
        <f t="shared" si="744"/>
        <v>0</v>
      </c>
      <c r="CX452" t="b">
        <f t="shared" si="745"/>
        <v>0</v>
      </c>
      <c r="CY452" t="b">
        <f t="shared" si="746"/>
        <v>0</v>
      </c>
      <c r="CZ452" t="b">
        <f t="shared" si="747"/>
        <v>0</v>
      </c>
      <c r="DA452" t="b">
        <f t="shared" si="748"/>
        <v>0</v>
      </c>
      <c r="DB452" t="b">
        <f t="shared" si="749"/>
        <v>0</v>
      </c>
      <c r="DC452" t="b">
        <f t="shared" si="750"/>
        <v>0</v>
      </c>
      <c r="DD452" t="b">
        <f t="shared" si="751"/>
        <v>0</v>
      </c>
    </row>
    <row r="453" spans="1:108">
      <c r="A453" s="4" t="s">
        <v>2229</v>
      </c>
      <c r="B453" t="s">
        <v>7393</v>
      </c>
      <c r="C453" t="s">
        <v>2220</v>
      </c>
      <c r="D453" s="4"/>
      <c r="E453" s="4" t="s">
        <v>1047</v>
      </c>
      <c r="F453" t="s">
        <v>976</v>
      </c>
      <c r="G453" t="s">
        <v>970</v>
      </c>
      <c r="H453" t="s">
        <v>7428</v>
      </c>
      <c r="I453" t="s">
        <v>7418</v>
      </c>
      <c r="J453" s="4" t="s">
        <v>183</v>
      </c>
      <c r="K453" s="4" t="s">
        <v>183</v>
      </c>
      <c r="L453" s="4" t="s">
        <v>6812</v>
      </c>
      <c r="M453" t="s">
        <v>6079</v>
      </c>
      <c r="N453" s="4" t="s">
        <v>2230</v>
      </c>
      <c r="O453" s="4" t="b">
        <f t="shared" si="658"/>
        <v>1</v>
      </c>
      <c r="P453" s="4" t="b">
        <f t="shared" si="659"/>
        <v>1</v>
      </c>
      <c r="Q453" s="4" t="b">
        <f t="shared" si="660"/>
        <v>1</v>
      </c>
      <c r="R453" s="4" t="b">
        <f t="shared" si="661"/>
        <v>1</v>
      </c>
      <c r="S453" s="4" t="b">
        <f t="shared" si="662"/>
        <v>1</v>
      </c>
      <c r="T453" s="4" t="b">
        <f t="shared" si="663"/>
        <v>1</v>
      </c>
      <c r="U453" s="4" t="b">
        <f t="shared" si="664"/>
        <v>1</v>
      </c>
      <c r="V453" s="4" t="b">
        <f t="shared" si="665"/>
        <v>1</v>
      </c>
      <c r="W453" s="4" t="b">
        <f t="shared" si="666"/>
        <v>1</v>
      </c>
      <c r="X453" s="4" t="b">
        <f t="shared" si="667"/>
        <v>1</v>
      </c>
      <c r="Y453" s="4" t="b">
        <f t="shared" si="668"/>
        <v>1</v>
      </c>
      <c r="Z453" s="4" t="b">
        <f t="shared" si="669"/>
        <v>1</v>
      </c>
      <c r="AA453" s="4" t="b">
        <f t="shared" si="670"/>
        <v>1</v>
      </c>
      <c r="AB453" s="4" t="b">
        <f t="shared" si="671"/>
        <v>1</v>
      </c>
      <c r="AC453" s="4" t="b">
        <f t="shared" si="672"/>
        <v>0</v>
      </c>
      <c r="AD453" s="4" t="b">
        <f t="shared" si="673"/>
        <v>0</v>
      </c>
      <c r="AE453" s="4" t="b">
        <f t="shared" si="674"/>
        <v>0</v>
      </c>
      <c r="AF453" s="4" t="b">
        <f t="shared" si="675"/>
        <v>0</v>
      </c>
      <c r="AG453" s="4" t="b">
        <f t="shared" si="676"/>
        <v>0</v>
      </c>
      <c r="AH453" s="4" t="b">
        <f t="shared" si="677"/>
        <v>1</v>
      </c>
      <c r="AI453" s="4" t="b">
        <f t="shared" si="678"/>
        <v>1</v>
      </c>
      <c r="AJ453" s="4" t="b">
        <f t="shared" si="679"/>
        <v>0</v>
      </c>
      <c r="AK453" s="4" t="b">
        <f t="shared" si="680"/>
        <v>1</v>
      </c>
      <c r="AL453" s="4" t="b">
        <f t="shared" si="681"/>
        <v>1</v>
      </c>
      <c r="AM453" s="4" t="b">
        <f t="shared" si="682"/>
        <v>1</v>
      </c>
      <c r="AN453" s="4" t="b">
        <f t="shared" si="683"/>
        <v>0</v>
      </c>
      <c r="AO453" s="4" t="b">
        <f t="shared" si="684"/>
        <v>0</v>
      </c>
      <c r="AP453" s="4" t="b">
        <f t="shared" si="685"/>
        <v>0</v>
      </c>
      <c r="AQ453" s="4" t="b">
        <f t="shared" si="686"/>
        <v>1</v>
      </c>
      <c r="AR453" s="4" t="b">
        <f t="shared" si="687"/>
        <v>0</v>
      </c>
      <c r="AS453" s="4" t="b">
        <f t="shared" si="688"/>
        <v>0</v>
      </c>
      <c r="AT453" s="4" t="b">
        <f t="shared" si="689"/>
        <v>0</v>
      </c>
      <c r="AU453" s="4" t="b">
        <f t="shared" si="690"/>
        <v>0</v>
      </c>
      <c r="AV453" s="4" t="b">
        <f t="shared" si="691"/>
        <v>0</v>
      </c>
      <c r="AW453" s="4" t="b">
        <f t="shared" si="692"/>
        <v>1</v>
      </c>
      <c r="AX453" s="4" t="b">
        <f t="shared" si="693"/>
        <v>1</v>
      </c>
      <c r="AY453" s="4" t="b">
        <f t="shared" si="694"/>
        <v>1</v>
      </c>
      <c r="AZ453" s="4" t="b">
        <f t="shared" si="695"/>
        <v>0</v>
      </c>
      <c r="BA453" s="4" t="b">
        <f t="shared" si="696"/>
        <v>1</v>
      </c>
      <c r="BB453" s="4" t="b">
        <f t="shared" si="697"/>
        <v>0</v>
      </c>
      <c r="BC453" s="4" t="b">
        <f t="shared" si="698"/>
        <v>1</v>
      </c>
      <c r="BD453" s="4" t="b">
        <f t="shared" si="699"/>
        <v>1</v>
      </c>
      <c r="BE453" s="4" t="b">
        <f t="shared" si="700"/>
        <v>0</v>
      </c>
      <c r="BF453" s="4" t="b">
        <f t="shared" si="701"/>
        <v>0</v>
      </c>
      <c r="BG453" s="4" t="b">
        <f t="shared" si="702"/>
        <v>1</v>
      </c>
      <c r="BH453" s="4" t="b">
        <f t="shared" si="703"/>
        <v>0</v>
      </c>
      <c r="BI453" s="4" t="b">
        <f t="shared" si="704"/>
        <v>0</v>
      </c>
      <c r="BJ453" s="4" t="b">
        <f t="shared" si="705"/>
        <v>0</v>
      </c>
      <c r="BK453" s="4" t="b">
        <f t="shared" si="706"/>
        <v>0</v>
      </c>
      <c r="BL453" s="4" t="b">
        <f t="shared" si="707"/>
        <v>1</v>
      </c>
      <c r="BM453" s="4" t="b">
        <f t="shared" si="708"/>
        <v>0</v>
      </c>
      <c r="BN453" s="4" t="b">
        <f t="shared" si="709"/>
        <v>0</v>
      </c>
      <c r="BO453" s="4" t="b">
        <f t="shared" si="710"/>
        <v>1</v>
      </c>
      <c r="BP453" s="4" t="b">
        <f t="shared" si="711"/>
        <v>1</v>
      </c>
      <c r="BQ453" s="4" t="b">
        <f t="shared" si="712"/>
        <v>1</v>
      </c>
      <c r="BR453" s="4" t="b">
        <f t="shared" si="713"/>
        <v>0</v>
      </c>
      <c r="BS453" s="4" t="b">
        <f t="shared" si="714"/>
        <v>1</v>
      </c>
      <c r="BT453" s="4" t="b">
        <f t="shared" si="715"/>
        <v>0</v>
      </c>
      <c r="BU453" s="4" t="b">
        <f t="shared" si="716"/>
        <v>1</v>
      </c>
      <c r="BV453" s="4" t="b">
        <f t="shared" si="717"/>
        <v>1</v>
      </c>
      <c r="BW453" s="4" t="b">
        <f t="shared" si="718"/>
        <v>0</v>
      </c>
      <c r="BX453" s="4" t="b">
        <f t="shared" si="719"/>
        <v>0</v>
      </c>
      <c r="BY453" s="4" t="b">
        <f t="shared" si="720"/>
        <v>0</v>
      </c>
      <c r="BZ453" s="4" t="b">
        <f t="shared" si="721"/>
        <v>0</v>
      </c>
      <c r="CA453" s="4" t="b">
        <f t="shared" si="722"/>
        <v>0</v>
      </c>
      <c r="CB453" s="4" t="b">
        <f t="shared" si="723"/>
        <v>1</v>
      </c>
      <c r="CC453" s="4" t="b">
        <f t="shared" si="724"/>
        <v>1</v>
      </c>
      <c r="CD453" s="4" t="b">
        <f t="shared" si="725"/>
        <v>0</v>
      </c>
      <c r="CE453" s="4" t="b">
        <f t="shared" si="726"/>
        <v>1</v>
      </c>
      <c r="CF453" s="4" t="b">
        <f t="shared" si="727"/>
        <v>0</v>
      </c>
      <c r="CG453" s="4" t="b">
        <f t="shared" si="728"/>
        <v>1</v>
      </c>
      <c r="CH453" s="4" t="b">
        <f t="shared" si="729"/>
        <v>1</v>
      </c>
      <c r="CI453" s="4" t="b">
        <f t="shared" si="730"/>
        <v>0</v>
      </c>
      <c r="CJ453" s="4" t="b">
        <f t="shared" si="731"/>
        <v>1</v>
      </c>
      <c r="CK453" s="4" t="b">
        <f t="shared" si="732"/>
        <v>1</v>
      </c>
      <c r="CL453" s="4" t="b">
        <f t="shared" si="733"/>
        <v>0</v>
      </c>
      <c r="CM453" s="4" t="b">
        <f t="shared" si="734"/>
        <v>0</v>
      </c>
      <c r="CN453" s="4" t="b">
        <f t="shared" si="735"/>
        <v>0</v>
      </c>
      <c r="CO453" s="4" t="b">
        <f t="shared" si="736"/>
        <v>0</v>
      </c>
      <c r="CP453" s="4" t="b">
        <f t="shared" si="737"/>
        <v>0</v>
      </c>
      <c r="CQ453" s="4" t="b">
        <f t="shared" si="738"/>
        <v>0</v>
      </c>
      <c r="CR453" s="4" t="b">
        <f t="shared" si="739"/>
        <v>1</v>
      </c>
      <c r="CS453" s="4" t="b">
        <f t="shared" si="740"/>
        <v>0</v>
      </c>
      <c r="CT453" s="4" t="b">
        <f t="shared" si="741"/>
        <v>0</v>
      </c>
      <c r="CU453" s="4" t="b">
        <f t="shared" si="742"/>
        <v>0</v>
      </c>
      <c r="CV453" s="4" t="b">
        <f t="shared" si="743"/>
        <v>0</v>
      </c>
      <c r="CW453" s="4" t="b">
        <f t="shared" si="744"/>
        <v>0</v>
      </c>
      <c r="CX453" s="4" t="b">
        <f t="shared" si="745"/>
        <v>0</v>
      </c>
      <c r="CY453" s="4" t="b">
        <f t="shared" si="746"/>
        <v>0</v>
      </c>
      <c r="CZ453" s="4" t="b">
        <f t="shared" si="747"/>
        <v>0</v>
      </c>
      <c r="DA453" s="4" t="b">
        <f t="shared" si="748"/>
        <v>0</v>
      </c>
      <c r="DB453" s="4" t="b">
        <f t="shared" si="749"/>
        <v>0</v>
      </c>
      <c r="DC453" s="4" t="b">
        <f t="shared" si="750"/>
        <v>1</v>
      </c>
      <c r="DD453" s="4" t="b">
        <f t="shared" si="751"/>
        <v>1</v>
      </c>
    </row>
    <row r="454" spans="1:108">
      <c r="A454" s="4" t="s">
        <v>2231</v>
      </c>
      <c r="B454" t="s">
        <v>7393</v>
      </c>
      <c r="C454" t="s">
        <v>2220</v>
      </c>
      <c r="D454" s="4"/>
      <c r="E454" s="4" t="s">
        <v>1047</v>
      </c>
      <c r="F454" t="s">
        <v>976</v>
      </c>
      <c r="G454" t="s">
        <v>970</v>
      </c>
      <c r="H454" t="s">
        <v>7428</v>
      </c>
      <c r="I454" t="s">
        <v>7418</v>
      </c>
      <c r="J454" s="4" t="s">
        <v>250</v>
      </c>
      <c r="K454" s="4" t="s">
        <v>109</v>
      </c>
      <c r="L454" s="4" t="s">
        <v>6412</v>
      </c>
      <c r="M454" t="s">
        <v>6079</v>
      </c>
      <c r="N454" s="4" t="s">
        <v>2232</v>
      </c>
      <c r="O454" s="4" t="b">
        <f t="shared" si="658"/>
        <v>1</v>
      </c>
      <c r="P454" s="4" t="b">
        <f t="shared" si="659"/>
        <v>1</v>
      </c>
      <c r="Q454" s="4" t="b">
        <f t="shared" si="660"/>
        <v>0</v>
      </c>
      <c r="R454" s="4" t="b">
        <f t="shared" si="661"/>
        <v>0</v>
      </c>
      <c r="S454" s="4" t="b">
        <f t="shared" si="662"/>
        <v>1</v>
      </c>
      <c r="T454" s="4" t="b">
        <f t="shared" si="663"/>
        <v>1</v>
      </c>
      <c r="U454" s="4" t="b">
        <f t="shared" si="664"/>
        <v>1</v>
      </c>
      <c r="V454" s="4" t="b">
        <f t="shared" si="665"/>
        <v>0</v>
      </c>
      <c r="W454" s="4" t="b">
        <f t="shared" si="666"/>
        <v>0</v>
      </c>
      <c r="X454" s="4" t="b">
        <f t="shared" si="667"/>
        <v>0</v>
      </c>
      <c r="Y454" s="4" t="b">
        <f t="shared" si="668"/>
        <v>0</v>
      </c>
      <c r="Z454" s="4" t="b">
        <f t="shared" si="669"/>
        <v>0</v>
      </c>
      <c r="AA454" s="4" t="b">
        <f t="shared" si="670"/>
        <v>0</v>
      </c>
      <c r="AB454" s="4" t="b">
        <f t="shared" si="671"/>
        <v>1</v>
      </c>
      <c r="AC454" s="4" t="b">
        <f t="shared" si="672"/>
        <v>0</v>
      </c>
      <c r="AD454" s="4" t="b">
        <f t="shared" si="673"/>
        <v>0</v>
      </c>
      <c r="AE454" s="4" t="b">
        <f t="shared" si="674"/>
        <v>0</v>
      </c>
      <c r="AF454" s="4" t="b">
        <f t="shared" si="675"/>
        <v>0</v>
      </c>
      <c r="AG454" s="4" t="b">
        <f t="shared" si="676"/>
        <v>0</v>
      </c>
      <c r="AH454" s="4" t="b">
        <f t="shared" si="677"/>
        <v>0</v>
      </c>
      <c r="AI454" s="4" t="b">
        <f t="shared" si="678"/>
        <v>0</v>
      </c>
      <c r="AJ454" s="4" t="b">
        <f t="shared" si="679"/>
        <v>0</v>
      </c>
      <c r="AK454" s="4" t="b">
        <f t="shared" si="680"/>
        <v>0</v>
      </c>
      <c r="AL454" s="4" t="b">
        <f t="shared" si="681"/>
        <v>0</v>
      </c>
      <c r="AM454" s="4" t="b">
        <f t="shared" si="682"/>
        <v>0</v>
      </c>
      <c r="AN454" s="4" t="b">
        <f t="shared" si="683"/>
        <v>0</v>
      </c>
      <c r="AO454" s="4" t="b">
        <f t="shared" si="684"/>
        <v>0</v>
      </c>
      <c r="AP454" s="4" t="b">
        <f t="shared" si="685"/>
        <v>0</v>
      </c>
      <c r="AQ454" s="4" t="b">
        <f t="shared" si="686"/>
        <v>0</v>
      </c>
      <c r="AR454" s="4" t="b">
        <f t="shared" si="687"/>
        <v>0</v>
      </c>
      <c r="AS454" s="4" t="b">
        <f t="shared" si="688"/>
        <v>0</v>
      </c>
      <c r="AT454" s="4" t="b">
        <f t="shared" si="689"/>
        <v>0</v>
      </c>
      <c r="AU454" s="4" t="b">
        <f t="shared" si="690"/>
        <v>0</v>
      </c>
      <c r="AV454" s="4" t="b">
        <f t="shared" si="691"/>
        <v>0</v>
      </c>
      <c r="AW454" s="4" t="b">
        <f t="shared" si="692"/>
        <v>0</v>
      </c>
      <c r="AX454" s="4" t="b">
        <f t="shared" si="693"/>
        <v>0</v>
      </c>
      <c r="AY454" s="4" t="b">
        <f t="shared" si="694"/>
        <v>0</v>
      </c>
      <c r="AZ454" s="4" t="b">
        <f t="shared" si="695"/>
        <v>0</v>
      </c>
      <c r="BA454" s="4" t="b">
        <f t="shared" si="696"/>
        <v>0</v>
      </c>
      <c r="BB454" s="4" t="b">
        <f t="shared" si="697"/>
        <v>0</v>
      </c>
      <c r="BC454" s="4" t="b">
        <f t="shared" si="698"/>
        <v>0</v>
      </c>
      <c r="BD454" s="4" t="b">
        <f t="shared" si="699"/>
        <v>0</v>
      </c>
      <c r="BE454" s="4" t="b">
        <f t="shared" si="700"/>
        <v>0</v>
      </c>
      <c r="BF454" s="4" t="b">
        <f t="shared" si="701"/>
        <v>0</v>
      </c>
      <c r="BG454" s="4" t="b">
        <f t="shared" si="702"/>
        <v>0</v>
      </c>
      <c r="BH454" s="4" t="b">
        <f t="shared" si="703"/>
        <v>0</v>
      </c>
      <c r="BI454" s="4" t="b">
        <f t="shared" si="704"/>
        <v>0</v>
      </c>
      <c r="BJ454" s="4" t="b">
        <f t="shared" si="705"/>
        <v>0</v>
      </c>
      <c r="BK454" s="4" t="b">
        <f t="shared" si="706"/>
        <v>0</v>
      </c>
      <c r="BL454" s="4" t="b">
        <f t="shared" si="707"/>
        <v>0</v>
      </c>
      <c r="BM454" s="4" t="b">
        <f t="shared" si="708"/>
        <v>0</v>
      </c>
      <c r="BN454" s="4" t="b">
        <f t="shared" si="709"/>
        <v>0</v>
      </c>
      <c r="BO454" s="4" t="b">
        <f t="shared" si="710"/>
        <v>0</v>
      </c>
      <c r="BP454" s="4" t="b">
        <f t="shared" si="711"/>
        <v>1</v>
      </c>
      <c r="BQ454" s="4" t="b">
        <f t="shared" si="712"/>
        <v>0</v>
      </c>
      <c r="BR454" s="4" t="b">
        <f t="shared" si="713"/>
        <v>0</v>
      </c>
      <c r="BS454" s="4" t="b">
        <f t="shared" si="714"/>
        <v>1</v>
      </c>
      <c r="BT454" s="4" t="b">
        <f t="shared" si="715"/>
        <v>0</v>
      </c>
      <c r="BU454" s="4" t="b">
        <f t="shared" si="716"/>
        <v>0</v>
      </c>
      <c r="BV454" s="4" t="b">
        <f t="shared" si="717"/>
        <v>0</v>
      </c>
      <c r="BW454" s="4" t="b">
        <f t="shared" si="718"/>
        <v>0</v>
      </c>
      <c r="BX454" s="4" t="b">
        <f t="shared" si="719"/>
        <v>0</v>
      </c>
      <c r="BY454" s="4" t="b">
        <f t="shared" si="720"/>
        <v>0</v>
      </c>
      <c r="BZ454" s="4" t="b">
        <f t="shared" si="721"/>
        <v>0</v>
      </c>
      <c r="CA454" s="4" t="b">
        <f t="shared" si="722"/>
        <v>0</v>
      </c>
      <c r="CB454" s="4" t="b">
        <f t="shared" si="723"/>
        <v>0</v>
      </c>
      <c r="CC454" s="4" t="b">
        <f t="shared" si="724"/>
        <v>0</v>
      </c>
      <c r="CD454" s="4" t="b">
        <f t="shared" si="725"/>
        <v>0</v>
      </c>
      <c r="CE454" s="4" t="b">
        <f t="shared" si="726"/>
        <v>0</v>
      </c>
      <c r="CF454" s="4" t="b">
        <f t="shared" si="727"/>
        <v>0</v>
      </c>
      <c r="CG454" s="4" t="b">
        <f t="shared" si="728"/>
        <v>0</v>
      </c>
      <c r="CH454" s="4" t="b">
        <f t="shared" si="729"/>
        <v>0</v>
      </c>
      <c r="CI454" s="4" t="b">
        <f t="shared" si="730"/>
        <v>0</v>
      </c>
      <c r="CJ454" s="4" t="b">
        <f t="shared" si="731"/>
        <v>0</v>
      </c>
      <c r="CK454" s="4" t="b">
        <f t="shared" si="732"/>
        <v>0</v>
      </c>
      <c r="CL454" s="4" t="b">
        <f t="shared" si="733"/>
        <v>0</v>
      </c>
      <c r="CM454" s="4" t="b">
        <f t="shared" si="734"/>
        <v>1</v>
      </c>
      <c r="CN454" s="4" t="b">
        <f t="shared" si="735"/>
        <v>0</v>
      </c>
      <c r="CO454" s="4" t="b">
        <f t="shared" si="736"/>
        <v>0</v>
      </c>
      <c r="CP454" s="4" t="b">
        <f t="shared" si="737"/>
        <v>0</v>
      </c>
      <c r="CQ454" s="4" t="b">
        <f t="shared" si="738"/>
        <v>0</v>
      </c>
      <c r="CR454" s="4" t="b">
        <f t="shared" si="739"/>
        <v>0</v>
      </c>
      <c r="CS454" s="4" t="b">
        <f t="shared" si="740"/>
        <v>0</v>
      </c>
      <c r="CT454" s="4" t="b">
        <f t="shared" si="741"/>
        <v>0</v>
      </c>
      <c r="CU454" s="4" t="b">
        <f t="shared" si="742"/>
        <v>0</v>
      </c>
      <c r="CV454" s="4" t="b">
        <f t="shared" si="743"/>
        <v>0</v>
      </c>
      <c r="CW454" s="4" t="b">
        <f t="shared" si="744"/>
        <v>0</v>
      </c>
      <c r="CX454" s="4" t="b">
        <f t="shared" si="745"/>
        <v>0</v>
      </c>
      <c r="CY454" s="4" t="b">
        <f t="shared" si="746"/>
        <v>0</v>
      </c>
      <c r="CZ454" s="4" t="b">
        <f t="shared" si="747"/>
        <v>0</v>
      </c>
      <c r="DA454" s="4" t="b">
        <f t="shared" si="748"/>
        <v>0</v>
      </c>
      <c r="DB454" s="4" t="b">
        <f t="shared" si="749"/>
        <v>0</v>
      </c>
      <c r="DC454" s="4" t="b">
        <f t="shared" si="750"/>
        <v>0</v>
      </c>
      <c r="DD454" s="4" t="b">
        <f t="shared" si="751"/>
        <v>0</v>
      </c>
    </row>
    <row r="455" spans="1:108">
      <c r="A455" t="s">
        <v>2233</v>
      </c>
      <c r="B455" t="s">
        <v>2220</v>
      </c>
      <c r="C455" t="s">
        <v>2220</v>
      </c>
      <c r="E455" t="s">
        <v>1047</v>
      </c>
      <c r="F455" t="s">
        <v>976</v>
      </c>
      <c r="G455" t="s">
        <v>970</v>
      </c>
      <c r="H455" t="s">
        <v>7428</v>
      </c>
      <c r="I455" t="s">
        <v>7418</v>
      </c>
      <c r="J455" t="s">
        <v>139</v>
      </c>
      <c r="K455" t="s">
        <v>139</v>
      </c>
      <c r="L455" t="s">
        <v>6813</v>
      </c>
      <c r="M455" t="s">
        <v>6079</v>
      </c>
      <c r="N455" t="s">
        <v>2234</v>
      </c>
      <c r="O455" t="b">
        <f t="shared" si="658"/>
        <v>1</v>
      </c>
      <c r="P455" t="b">
        <f t="shared" si="659"/>
        <v>1</v>
      </c>
      <c r="Q455" t="b">
        <f t="shared" si="660"/>
        <v>1</v>
      </c>
      <c r="R455" t="b">
        <f t="shared" si="661"/>
        <v>1</v>
      </c>
      <c r="S455" t="b">
        <f t="shared" si="662"/>
        <v>1</v>
      </c>
      <c r="T455" t="b">
        <f t="shared" si="663"/>
        <v>1</v>
      </c>
      <c r="U455" t="b">
        <f t="shared" si="664"/>
        <v>1</v>
      </c>
      <c r="V455" t="b">
        <f t="shared" si="665"/>
        <v>1</v>
      </c>
      <c r="W455" t="b">
        <f t="shared" si="666"/>
        <v>1</v>
      </c>
      <c r="X455" t="b">
        <f t="shared" si="667"/>
        <v>0</v>
      </c>
      <c r="Y455" t="b">
        <f t="shared" si="668"/>
        <v>1</v>
      </c>
      <c r="Z455" t="b">
        <f t="shared" si="669"/>
        <v>0</v>
      </c>
      <c r="AA455" t="b">
        <f t="shared" si="670"/>
        <v>1</v>
      </c>
      <c r="AB455" t="b">
        <f t="shared" si="671"/>
        <v>1</v>
      </c>
      <c r="AC455" t="b">
        <f t="shared" si="672"/>
        <v>0</v>
      </c>
      <c r="AD455" t="b">
        <f t="shared" si="673"/>
        <v>0</v>
      </c>
      <c r="AE455" t="b">
        <f t="shared" si="674"/>
        <v>0</v>
      </c>
      <c r="AF455" t="b">
        <f t="shared" si="675"/>
        <v>0</v>
      </c>
      <c r="AG455" t="b">
        <f t="shared" si="676"/>
        <v>0</v>
      </c>
      <c r="AH455" t="b">
        <f t="shared" si="677"/>
        <v>1</v>
      </c>
      <c r="AI455" t="b">
        <f t="shared" si="678"/>
        <v>1</v>
      </c>
      <c r="AJ455" t="b">
        <f t="shared" si="679"/>
        <v>0</v>
      </c>
      <c r="AK455" t="b">
        <f t="shared" si="680"/>
        <v>0</v>
      </c>
      <c r="AL455" t="b">
        <f t="shared" si="681"/>
        <v>0</v>
      </c>
      <c r="AM455" t="b">
        <f t="shared" si="682"/>
        <v>0</v>
      </c>
      <c r="AN455" t="b">
        <f t="shared" si="683"/>
        <v>0</v>
      </c>
      <c r="AO455" t="b">
        <f t="shared" si="684"/>
        <v>0</v>
      </c>
      <c r="AP455" t="b">
        <f t="shared" si="685"/>
        <v>0</v>
      </c>
      <c r="AQ455" t="b">
        <f t="shared" si="686"/>
        <v>1</v>
      </c>
      <c r="AR455" t="b">
        <f t="shared" si="687"/>
        <v>0</v>
      </c>
      <c r="AS455" t="b">
        <f t="shared" si="688"/>
        <v>0</v>
      </c>
      <c r="AT455" t="b">
        <f t="shared" si="689"/>
        <v>1</v>
      </c>
      <c r="AU455" t="b">
        <f t="shared" si="690"/>
        <v>0</v>
      </c>
      <c r="AV455" t="b">
        <f t="shared" si="691"/>
        <v>0</v>
      </c>
      <c r="AW455" t="b">
        <f t="shared" si="692"/>
        <v>0</v>
      </c>
      <c r="AX455" t="b">
        <f t="shared" si="693"/>
        <v>0</v>
      </c>
      <c r="AY455" t="b">
        <f t="shared" si="694"/>
        <v>0</v>
      </c>
      <c r="AZ455" t="b">
        <f t="shared" si="695"/>
        <v>0</v>
      </c>
      <c r="BA455" t="b">
        <f t="shared" si="696"/>
        <v>0</v>
      </c>
      <c r="BB455" t="b">
        <f t="shared" si="697"/>
        <v>0</v>
      </c>
      <c r="BC455" t="b">
        <f t="shared" si="698"/>
        <v>1</v>
      </c>
      <c r="BD455" t="b">
        <f t="shared" si="699"/>
        <v>0</v>
      </c>
      <c r="BE455" t="b">
        <f t="shared" si="700"/>
        <v>0</v>
      </c>
      <c r="BF455" t="b">
        <f t="shared" si="701"/>
        <v>0</v>
      </c>
      <c r="BG455" t="b">
        <f t="shared" si="702"/>
        <v>0</v>
      </c>
      <c r="BH455" t="b">
        <f t="shared" si="703"/>
        <v>1</v>
      </c>
      <c r="BI455" t="b">
        <f t="shared" si="704"/>
        <v>0</v>
      </c>
      <c r="BJ455" t="b">
        <f t="shared" si="705"/>
        <v>0</v>
      </c>
      <c r="BK455" t="b">
        <f t="shared" si="706"/>
        <v>0</v>
      </c>
      <c r="BL455" t="b">
        <f t="shared" si="707"/>
        <v>1</v>
      </c>
      <c r="BM455" t="b">
        <f t="shared" si="708"/>
        <v>0</v>
      </c>
      <c r="BN455" t="b">
        <f t="shared" si="709"/>
        <v>0</v>
      </c>
      <c r="BO455" t="b">
        <f t="shared" si="710"/>
        <v>0</v>
      </c>
      <c r="BP455" t="b">
        <f t="shared" si="711"/>
        <v>1</v>
      </c>
      <c r="BQ455" t="b">
        <f t="shared" si="712"/>
        <v>1</v>
      </c>
      <c r="BR455" t="b">
        <f t="shared" si="713"/>
        <v>1</v>
      </c>
      <c r="BS455" t="b">
        <f t="shared" si="714"/>
        <v>0</v>
      </c>
      <c r="BT455" t="b">
        <f t="shared" si="715"/>
        <v>0</v>
      </c>
      <c r="BU455" t="b">
        <f t="shared" si="716"/>
        <v>0</v>
      </c>
      <c r="BV455" t="b">
        <f t="shared" si="717"/>
        <v>0</v>
      </c>
      <c r="BW455" t="b">
        <f t="shared" si="718"/>
        <v>0</v>
      </c>
      <c r="BX455" t="b">
        <f t="shared" si="719"/>
        <v>0</v>
      </c>
      <c r="BY455" t="b">
        <f t="shared" si="720"/>
        <v>0</v>
      </c>
      <c r="BZ455" t="b">
        <f t="shared" si="721"/>
        <v>0</v>
      </c>
      <c r="CA455" t="b">
        <f t="shared" si="722"/>
        <v>0</v>
      </c>
      <c r="CB455" t="b">
        <f t="shared" si="723"/>
        <v>1</v>
      </c>
      <c r="CC455" t="b">
        <f t="shared" si="724"/>
        <v>0</v>
      </c>
      <c r="CD455" t="b">
        <f t="shared" si="725"/>
        <v>0</v>
      </c>
      <c r="CE455" t="b">
        <f t="shared" si="726"/>
        <v>0</v>
      </c>
      <c r="CF455" t="b">
        <f t="shared" si="727"/>
        <v>0</v>
      </c>
      <c r="CG455" t="b">
        <f t="shared" si="728"/>
        <v>1</v>
      </c>
      <c r="CH455" t="b">
        <f t="shared" si="729"/>
        <v>0</v>
      </c>
      <c r="CI455" t="b">
        <f t="shared" si="730"/>
        <v>0</v>
      </c>
      <c r="CJ455" t="b">
        <f t="shared" si="731"/>
        <v>1</v>
      </c>
      <c r="CK455" t="b">
        <f t="shared" si="732"/>
        <v>1</v>
      </c>
      <c r="CL455" t="b">
        <f t="shared" si="733"/>
        <v>0</v>
      </c>
      <c r="CM455" t="b">
        <f t="shared" si="734"/>
        <v>0</v>
      </c>
      <c r="CN455" t="b">
        <f t="shared" si="735"/>
        <v>0</v>
      </c>
      <c r="CO455" t="b">
        <f t="shared" si="736"/>
        <v>0</v>
      </c>
      <c r="CP455" t="b">
        <f t="shared" si="737"/>
        <v>0</v>
      </c>
      <c r="CQ455" t="b">
        <f t="shared" si="738"/>
        <v>0</v>
      </c>
      <c r="CR455" t="b">
        <f t="shared" si="739"/>
        <v>0</v>
      </c>
      <c r="CS455" t="b">
        <f t="shared" si="740"/>
        <v>0</v>
      </c>
      <c r="CT455" t="b">
        <f t="shared" si="741"/>
        <v>0</v>
      </c>
      <c r="CU455" t="b">
        <f t="shared" si="742"/>
        <v>0</v>
      </c>
      <c r="CV455" t="b">
        <f t="shared" si="743"/>
        <v>0</v>
      </c>
      <c r="CW455" t="b">
        <f t="shared" si="744"/>
        <v>0</v>
      </c>
      <c r="CX455" t="b">
        <f t="shared" si="745"/>
        <v>0</v>
      </c>
      <c r="CY455" t="b">
        <f t="shared" si="746"/>
        <v>0</v>
      </c>
      <c r="CZ455" t="b">
        <f t="shared" si="747"/>
        <v>0</v>
      </c>
      <c r="DA455" t="b">
        <f t="shared" si="748"/>
        <v>0</v>
      </c>
      <c r="DB455" t="b">
        <f t="shared" si="749"/>
        <v>0</v>
      </c>
      <c r="DC455" t="b">
        <f t="shared" si="750"/>
        <v>0</v>
      </c>
      <c r="DD455" t="b">
        <f t="shared" si="751"/>
        <v>1</v>
      </c>
    </row>
    <row r="456" spans="1:108">
      <c r="A456" s="4" t="s">
        <v>2235</v>
      </c>
      <c r="B456" t="s">
        <v>2220</v>
      </c>
      <c r="C456" t="s">
        <v>2220</v>
      </c>
      <c r="D456" s="4"/>
      <c r="E456" s="4" t="s">
        <v>1047</v>
      </c>
      <c r="F456" t="s">
        <v>976</v>
      </c>
      <c r="G456" t="s">
        <v>970</v>
      </c>
      <c r="H456" t="s">
        <v>7428</v>
      </c>
      <c r="I456" t="s">
        <v>7418</v>
      </c>
      <c r="J456" s="4" t="s">
        <v>362</v>
      </c>
      <c r="K456" s="4" t="s">
        <v>136</v>
      </c>
      <c r="L456" s="4" t="s">
        <v>6814</v>
      </c>
      <c r="M456" t="s">
        <v>6079</v>
      </c>
      <c r="N456" s="4" t="s">
        <v>2236</v>
      </c>
      <c r="O456" s="4" t="b">
        <f t="shared" si="658"/>
        <v>1</v>
      </c>
      <c r="P456" s="4" t="b">
        <f t="shared" si="659"/>
        <v>0</v>
      </c>
      <c r="Q456" s="4" t="b">
        <f t="shared" si="660"/>
        <v>1</v>
      </c>
      <c r="R456" s="4" t="b">
        <f t="shared" si="661"/>
        <v>1</v>
      </c>
      <c r="S456" s="4" t="b">
        <f t="shared" si="662"/>
        <v>0</v>
      </c>
      <c r="T456" s="4" t="b">
        <f t="shared" si="663"/>
        <v>0</v>
      </c>
      <c r="U456" s="4" t="b">
        <f t="shared" si="664"/>
        <v>1</v>
      </c>
      <c r="V456" s="4" t="b">
        <f t="shared" si="665"/>
        <v>0</v>
      </c>
      <c r="W456" s="4" t="b">
        <f t="shared" si="666"/>
        <v>1</v>
      </c>
      <c r="X456" s="4" t="b">
        <f t="shared" si="667"/>
        <v>0</v>
      </c>
      <c r="Y456" s="4" t="b">
        <f t="shared" si="668"/>
        <v>1</v>
      </c>
      <c r="Z456" s="4" t="b">
        <f t="shared" si="669"/>
        <v>0</v>
      </c>
      <c r="AA456" s="4" t="b">
        <f t="shared" si="670"/>
        <v>0</v>
      </c>
      <c r="AB456" s="4" t="b">
        <f t="shared" si="671"/>
        <v>0</v>
      </c>
      <c r="AC456" s="4" t="b">
        <f t="shared" si="672"/>
        <v>0</v>
      </c>
      <c r="AD456" s="4" t="b">
        <f t="shared" si="673"/>
        <v>0</v>
      </c>
      <c r="AE456" s="4" t="b">
        <f t="shared" si="674"/>
        <v>0</v>
      </c>
      <c r="AF456" s="4" t="b">
        <f t="shared" si="675"/>
        <v>0</v>
      </c>
      <c r="AG456" s="4" t="b">
        <f t="shared" si="676"/>
        <v>0</v>
      </c>
      <c r="AH456" s="4" t="b">
        <f t="shared" si="677"/>
        <v>1</v>
      </c>
      <c r="AI456" s="4" t="b">
        <f t="shared" si="678"/>
        <v>0</v>
      </c>
      <c r="AJ456" s="4" t="b">
        <f t="shared" si="679"/>
        <v>0</v>
      </c>
      <c r="AK456" s="4" t="b">
        <f t="shared" si="680"/>
        <v>0</v>
      </c>
      <c r="AL456" s="4" t="b">
        <f t="shared" si="681"/>
        <v>0</v>
      </c>
      <c r="AM456" s="4" t="b">
        <f t="shared" si="682"/>
        <v>0</v>
      </c>
      <c r="AN456" s="4" t="b">
        <f t="shared" si="683"/>
        <v>0</v>
      </c>
      <c r="AO456" s="4" t="b">
        <f t="shared" si="684"/>
        <v>0</v>
      </c>
      <c r="AP456" s="4" t="b">
        <f t="shared" si="685"/>
        <v>0</v>
      </c>
      <c r="AQ456" s="4" t="b">
        <f t="shared" si="686"/>
        <v>0</v>
      </c>
      <c r="AR456" s="4" t="b">
        <f t="shared" si="687"/>
        <v>0</v>
      </c>
      <c r="AS456" s="4" t="b">
        <f t="shared" si="688"/>
        <v>0</v>
      </c>
      <c r="AT456" s="4" t="b">
        <f t="shared" si="689"/>
        <v>0</v>
      </c>
      <c r="AU456" s="4" t="b">
        <f t="shared" si="690"/>
        <v>0</v>
      </c>
      <c r="AV456" s="4" t="b">
        <f t="shared" si="691"/>
        <v>0</v>
      </c>
      <c r="AW456" s="4" t="b">
        <f t="shared" si="692"/>
        <v>0</v>
      </c>
      <c r="AX456" s="4" t="b">
        <f t="shared" si="693"/>
        <v>0</v>
      </c>
      <c r="AY456" s="4" t="b">
        <f t="shared" si="694"/>
        <v>0</v>
      </c>
      <c r="AZ456" s="4" t="b">
        <f t="shared" si="695"/>
        <v>0</v>
      </c>
      <c r="BA456" s="4" t="b">
        <f t="shared" si="696"/>
        <v>0</v>
      </c>
      <c r="BB456" s="4" t="b">
        <f t="shared" si="697"/>
        <v>0</v>
      </c>
      <c r="BC456" s="4" t="b">
        <f t="shared" si="698"/>
        <v>0</v>
      </c>
      <c r="BD456" s="4" t="b">
        <f t="shared" si="699"/>
        <v>0</v>
      </c>
      <c r="BE456" s="4" t="b">
        <f t="shared" si="700"/>
        <v>0</v>
      </c>
      <c r="BF456" s="4" t="b">
        <f t="shared" si="701"/>
        <v>0</v>
      </c>
      <c r="BG456" s="4" t="b">
        <f t="shared" si="702"/>
        <v>0</v>
      </c>
      <c r="BH456" s="4" t="b">
        <f t="shared" si="703"/>
        <v>0</v>
      </c>
      <c r="BI456" s="4" t="b">
        <f t="shared" si="704"/>
        <v>0</v>
      </c>
      <c r="BJ456" s="4" t="b">
        <f t="shared" si="705"/>
        <v>0</v>
      </c>
      <c r="BK456" s="4" t="b">
        <f t="shared" si="706"/>
        <v>0</v>
      </c>
      <c r="BL456" s="4" t="b">
        <f t="shared" si="707"/>
        <v>0</v>
      </c>
      <c r="BM456" s="4" t="b">
        <f t="shared" si="708"/>
        <v>0</v>
      </c>
      <c r="BN456" s="4" t="b">
        <f t="shared" si="709"/>
        <v>0</v>
      </c>
      <c r="BO456" s="4" t="b">
        <f t="shared" si="710"/>
        <v>0</v>
      </c>
      <c r="BP456" s="4" t="b">
        <f t="shared" si="711"/>
        <v>0</v>
      </c>
      <c r="BQ456" s="4" t="b">
        <f t="shared" si="712"/>
        <v>0</v>
      </c>
      <c r="BR456" s="4" t="b">
        <f t="shared" si="713"/>
        <v>0</v>
      </c>
      <c r="BS456" s="4" t="b">
        <f t="shared" si="714"/>
        <v>1</v>
      </c>
      <c r="BT456" s="4" t="b">
        <f t="shared" si="715"/>
        <v>0</v>
      </c>
      <c r="BU456" s="4" t="b">
        <f t="shared" si="716"/>
        <v>0</v>
      </c>
      <c r="BV456" s="4" t="b">
        <f t="shared" si="717"/>
        <v>1</v>
      </c>
      <c r="BW456" s="4" t="b">
        <f t="shared" si="718"/>
        <v>0</v>
      </c>
      <c r="BX456" s="4" t="b">
        <f t="shared" si="719"/>
        <v>0</v>
      </c>
      <c r="BY456" s="4" t="b">
        <f t="shared" si="720"/>
        <v>0</v>
      </c>
      <c r="BZ456" s="4" t="b">
        <f t="shared" si="721"/>
        <v>0</v>
      </c>
      <c r="CA456" s="4" t="b">
        <f t="shared" si="722"/>
        <v>0</v>
      </c>
      <c r="CB456" s="4" t="b">
        <f t="shared" si="723"/>
        <v>0</v>
      </c>
      <c r="CC456" s="4" t="b">
        <f t="shared" si="724"/>
        <v>0</v>
      </c>
      <c r="CD456" s="4" t="b">
        <f t="shared" si="725"/>
        <v>0</v>
      </c>
      <c r="CE456" s="4" t="b">
        <f t="shared" si="726"/>
        <v>0</v>
      </c>
      <c r="CF456" s="4" t="b">
        <f t="shared" si="727"/>
        <v>0</v>
      </c>
      <c r="CG456" s="4" t="b">
        <f t="shared" si="728"/>
        <v>0</v>
      </c>
      <c r="CH456" s="4" t="b">
        <f t="shared" si="729"/>
        <v>0</v>
      </c>
      <c r="CI456" s="4" t="b">
        <f t="shared" si="730"/>
        <v>0</v>
      </c>
      <c r="CJ456" s="4" t="b">
        <f t="shared" si="731"/>
        <v>0</v>
      </c>
      <c r="CK456" s="4" t="b">
        <f t="shared" si="732"/>
        <v>0</v>
      </c>
      <c r="CL456" s="4" t="b">
        <f t="shared" si="733"/>
        <v>0</v>
      </c>
      <c r="CM456" s="4" t="b">
        <f t="shared" si="734"/>
        <v>0</v>
      </c>
      <c r="CN456" s="4" t="b">
        <f t="shared" si="735"/>
        <v>0</v>
      </c>
      <c r="CO456" s="4" t="b">
        <f t="shared" si="736"/>
        <v>0</v>
      </c>
      <c r="CP456" s="4" t="b">
        <f t="shared" si="737"/>
        <v>0</v>
      </c>
      <c r="CQ456" s="4" t="b">
        <f t="shared" si="738"/>
        <v>1</v>
      </c>
      <c r="CR456" s="4" t="b">
        <f t="shared" si="739"/>
        <v>1</v>
      </c>
      <c r="CS456" s="4" t="b">
        <f t="shared" si="740"/>
        <v>0</v>
      </c>
      <c r="CT456" s="4" t="b">
        <f t="shared" si="741"/>
        <v>0</v>
      </c>
      <c r="CU456" s="4" t="b">
        <f t="shared" si="742"/>
        <v>0</v>
      </c>
      <c r="CV456" s="4" t="b">
        <f t="shared" si="743"/>
        <v>0</v>
      </c>
      <c r="CW456" s="4" t="b">
        <f t="shared" si="744"/>
        <v>0</v>
      </c>
      <c r="CX456" s="4" t="b">
        <f t="shared" si="745"/>
        <v>0</v>
      </c>
      <c r="CY456" s="4" t="b">
        <f t="shared" si="746"/>
        <v>0</v>
      </c>
      <c r="CZ456" s="4" t="b">
        <f t="shared" si="747"/>
        <v>0</v>
      </c>
      <c r="DA456" s="4" t="b">
        <f t="shared" si="748"/>
        <v>0</v>
      </c>
      <c r="DB456" s="4" t="b">
        <f t="shared" si="749"/>
        <v>0</v>
      </c>
      <c r="DC456" s="4" t="b">
        <f t="shared" si="750"/>
        <v>0</v>
      </c>
      <c r="DD456" s="4" t="b">
        <f t="shared" si="751"/>
        <v>0</v>
      </c>
    </row>
    <row r="457" spans="1:108">
      <c r="A457" t="s">
        <v>2237</v>
      </c>
      <c r="B457" t="s">
        <v>2220</v>
      </c>
      <c r="C457" t="s">
        <v>2220</v>
      </c>
      <c r="E457" t="s">
        <v>1047</v>
      </c>
      <c r="F457" t="s">
        <v>976</v>
      </c>
      <c r="G457" t="s">
        <v>970</v>
      </c>
      <c r="H457" t="s">
        <v>7428</v>
      </c>
      <c r="I457" t="s">
        <v>7418</v>
      </c>
      <c r="J457" t="s">
        <v>307</v>
      </c>
      <c r="K457" t="s">
        <v>143</v>
      </c>
      <c r="L457" t="s">
        <v>6815</v>
      </c>
      <c r="M457" t="s">
        <v>6079</v>
      </c>
      <c r="N457" t="s">
        <v>1364</v>
      </c>
      <c r="O457" t="b">
        <f t="shared" si="658"/>
        <v>1</v>
      </c>
      <c r="P457" t="b">
        <f t="shared" si="659"/>
        <v>0</v>
      </c>
      <c r="Q457" t="b">
        <f t="shared" si="660"/>
        <v>1</v>
      </c>
      <c r="R457" t="b">
        <f t="shared" si="661"/>
        <v>0</v>
      </c>
      <c r="S457" t="b">
        <f t="shared" si="662"/>
        <v>1</v>
      </c>
      <c r="T457" t="b">
        <f t="shared" si="663"/>
        <v>0</v>
      </c>
      <c r="U457" t="b">
        <f t="shared" si="664"/>
        <v>1</v>
      </c>
      <c r="V457" t="b">
        <f t="shared" si="665"/>
        <v>0</v>
      </c>
      <c r="W457" t="b">
        <f t="shared" si="666"/>
        <v>0</v>
      </c>
      <c r="X457" t="b">
        <f t="shared" si="667"/>
        <v>0</v>
      </c>
      <c r="Y457" t="b">
        <f t="shared" si="668"/>
        <v>0</v>
      </c>
      <c r="Z457" t="b">
        <f t="shared" si="669"/>
        <v>0</v>
      </c>
      <c r="AA457" t="b">
        <f t="shared" si="670"/>
        <v>0</v>
      </c>
      <c r="AB457" t="b">
        <f t="shared" si="671"/>
        <v>0</v>
      </c>
      <c r="AC457" t="b">
        <f t="shared" si="672"/>
        <v>0</v>
      </c>
      <c r="AD457" t="b">
        <f t="shared" si="673"/>
        <v>0</v>
      </c>
      <c r="AE457" t="b">
        <f t="shared" si="674"/>
        <v>0</v>
      </c>
      <c r="AF457" t="b">
        <f t="shared" si="675"/>
        <v>0</v>
      </c>
      <c r="AG457" t="b">
        <f t="shared" si="676"/>
        <v>0</v>
      </c>
      <c r="AH457" t="b">
        <f t="shared" si="677"/>
        <v>1</v>
      </c>
      <c r="AI457" t="b">
        <f t="shared" si="678"/>
        <v>0</v>
      </c>
      <c r="AJ457" t="b">
        <f t="shared" si="679"/>
        <v>0</v>
      </c>
      <c r="AK457" t="b">
        <f t="shared" si="680"/>
        <v>0</v>
      </c>
      <c r="AL457" t="b">
        <f t="shared" si="681"/>
        <v>0</v>
      </c>
      <c r="AM457" t="b">
        <f t="shared" si="682"/>
        <v>0</v>
      </c>
      <c r="AN457" t="b">
        <f t="shared" si="683"/>
        <v>0</v>
      </c>
      <c r="AO457" t="b">
        <f t="shared" si="684"/>
        <v>0</v>
      </c>
      <c r="AP457" t="b">
        <f t="shared" si="685"/>
        <v>0</v>
      </c>
      <c r="AQ457" t="b">
        <f t="shared" si="686"/>
        <v>0</v>
      </c>
      <c r="AR457" t="b">
        <f t="shared" si="687"/>
        <v>0</v>
      </c>
      <c r="AS457" t="b">
        <f t="shared" si="688"/>
        <v>0</v>
      </c>
      <c r="AT457" t="b">
        <f t="shared" si="689"/>
        <v>0</v>
      </c>
      <c r="AU457" t="b">
        <f t="shared" si="690"/>
        <v>0</v>
      </c>
      <c r="AV457" t="b">
        <f t="shared" si="691"/>
        <v>0</v>
      </c>
      <c r="AW457" t="b">
        <f t="shared" si="692"/>
        <v>0</v>
      </c>
      <c r="AX457" t="b">
        <f t="shared" si="693"/>
        <v>0</v>
      </c>
      <c r="AY457" t="b">
        <f t="shared" si="694"/>
        <v>0</v>
      </c>
      <c r="AZ457" t="b">
        <f t="shared" si="695"/>
        <v>0</v>
      </c>
      <c r="BA457" t="b">
        <f t="shared" si="696"/>
        <v>0</v>
      </c>
      <c r="BB457" t="b">
        <f t="shared" si="697"/>
        <v>0</v>
      </c>
      <c r="BC457" t="b">
        <f t="shared" si="698"/>
        <v>0</v>
      </c>
      <c r="BD457" t="b">
        <f t="shared" si="699"/>
        <v>0</v>
      </c>
      <c r="BE457" t="b">
        <f t="shared" si="700"/>
        <v>0</v>
      </c>
      <c r="BF457" t="b">
        <f t="shared" si="701"/>
        <v>0</v>
      </c>
      <c r="BG457" t="b">
        <f t="shared" si="702"/>
        <v>0</v>
      </c>
      <c r="BH457" t="b">
        <f t="shared" si="703"/>
        <v>0</v>
      </c>
      <c r="BI457" t="b">
        <f t="shared" si="704"/>
        <v>0</v>
      </c>
      <c r="BJ457" t="b">
        <f t="shared" si="705"/>
        <v>0</v>
      </c>
      <c r="BK457" t="b">
        <f t="shared" si="706"/>
        <v>0</v>
      </c>
      <c r="BL457" t="b">
        <f t="shared" si="707"/>
        <v>0</v>
      </c>
      <c r="BM457" t="b">
        <f t="shared" si="708"/>
        <v>0</v>
      </c>
      <c r="BN457" t="b">
        <f t="shared" si="709"/>
        <v>0</v>
      </c>
      <c r="BO457" t="b">
        <f t="shared" si="710"/>
        <v>0</v>
      </c>
      <c r="BP457" t="b">
        <f t="shared" si="711"/>
        <v>0</v>
      </c>
      <c r="BQ457" t="b">
        <f t="shared" si="712"/>
        <v>0</v>
      </c>
      <c r="BR457" t="b">
        <f t="shared" si="713"/>
        <v>0</v>
      </c>
      <c r="BS457" t="b">
        <f t="shared" si="714"/>
        <v>0</v>
      </c>
      <c r="BT457" t="b">
        <f t="shared" si="715"/>
        <v>0</v>
      </c>
      <c r="BU457" t="b">
        <f t="shared" si="716"/>
        <v>0</v>
      </c>
      <c r="BV457" t="b">
        <f t="shared" si="717"/>
        <v>0</v>
      </c>
      <c r="BW457" t="b">
        <f t="shared" si="718"/>
        <v>0</v>
      </c>
      <c r="BX457" t="b">
        <f t="shared" si="719"/>
        <v>0</v>
      </c>
      <c r="BY457" t="b">
        <f t="shared" si="720"/>
        <v>0</v>
      </c>
      <c r="BZ457" t="b">
        <f t="shared" si="721"/>
        <v>0</v>
      </c>
      <c r="CA457" t="b">
        <f t="shared" si="722"/>
        <v>0</v>
      </c>
      <c r="CB457" t="b">
        <f t="shared" si="723"/>
        <v>0</v>
      </c>
      <c r="CC457" t="b">
        <f t="shared" si="724"/>
        <v>0</v>
      </c>
      <c r="CD457" t="b">
        <f t="shared" si="725"/>
        <v>0</v>
      </c>
      <c r="CE457" t="b">
        <f t="shared" si="726"/>
        <v>0</v>
      </c>
      <c r="CF457" t="b">
        <f t="shared" si="727"/>
        <v>0</v>
      </c>
      <c r="CG457" t="b">
        <f t="shared" si="728"/>
        <v>1</v>
      </c>
      <c r="CH457" t="b">
        <f t="shared" si="729"/>
        <v>0</v>
      </c>
      <c r="CI457" t="b">
        <f t="shared" si="730"/>
        <v>0</v>
      </c>
      <c r="CJ457" t="b">
        <f t="shared" si="731"/>
        <v>0</v>
      </c>
      <c r="CK457" t="b">
        <f t="shared" si="732"/>
        <v>0</v>
      </c>
      <c r="CL457" t="b">
        <f t="shared" si="733"/>
        <v>0</v>
      </c>
      <c r="CM457" t="b">
        <f t="shared" si="734"/>
        <v>0</v>
      </c>
      <c r="CN457" t="b">
        <f t="shared" si="735"/>
        <v>0</v>
      </c>
      <c r="CO457" t="b">
        <f t="shared" si="736"/>
        <v>0</v>
      </c>
      <c r="CP457" t="b">
        <f t="shared" si="737"/>
        <v>0</v>
      </c>
      <c r="CQ457" t="b">
        <f t="shared" si="738"/>
        <v>0</v>
      </c>
      <c r="CR457" t="b">
        <f t="shared" si="739"/>
        <v>0</v>
      </c>
      <c r="CS457" t="b">
        <f t="shared" si="740"/>
        <v>0</v>
      </c>
      <c r="CT457" t="b">
        <f t="shared" si="741"/>
        <v>0</v>
      </c>
      <c r="CU457" t="b">
        <f t="shared" si="742"/>
        <v>0</v>
      </c>
      <c r="CV457" t="b">
        <f t="shared" si="743"/>
        <v>0</v>
      </c>
      <c r="CW457" t="b">
        <f t="shared" si="744"/>
        <v>0</v>
      </c>
      <c r="CX457" t="b">
        <f t="shared" si="745"/>
        <v>0</v>
      </c>
      <c r="CY457" t="b">
        <f t="shared" si="746"/>
        <v>0</v>
      </c>
      <c r="CZ457" t="b">
        <f t="shared" si="747"/>
        <v>0</v>
      </c>
      <c r="DA457" t="b">
        <f t="shared" si="748"/>
        <v>0</v>
      </c>
      <c r="DB457" t="b">
        <f t="shared" si="749"/>
        <v>0</v>
      </c>
      <c r="DC457" t="b">
        <f t="shared" si="750"/>
        <v>0</v>
      </c>
      <c r="DD457" t="b">
        <f t="shared" si="751"/>
        <v>0</v>
      </c>
    </row>
    <row r="458" spans="1:108">
      <c r="A458" s="4" t="s">
        <v>2238</v>
      </c>
      <c r="B458" t="s">
        <v>2220</v>
      </c>
      <c r="C458" t="s">
        <v>2220</v>
      </c>
      <c r="D458" s="4"/>
      <c r="E458" s="4" t="s">
        <v>1047</v>
      </c>
      <c r="F458" t="s">
        <v>976</v>
      </c>
      <c r="G458" t="s">
        <v>970</v>
      </c>
      <c r="H458" t="s">
        <v>7428</v>
      </c>
      <c r="I458" t="s">
        <v>7418</v>
      </c>
      <c r="J458" s="4" t="s">
        <v>124</v>
      </c>
      <c r="K458" s="4" t="s">
        <v>16</v>
      </c>
      <c r="L458" s="4" t="s">
        <v>6816</v>
      </c>
      <c r="M458" t="s">
        <v>6079</v>
      </c>
      <c r="N458" s="4" t="s">
        <v>2239</v>
      </c>
      <c r="O458" s="4" t="b">
        <f t="shared" si="658"/>
        <v>1</v>
      </c>
      <c r="P458" s="4" t="b">
        <f t="shared" si="659"/>
        <v>1</v>
      </c>
      <c r="Q458" s="4" t="b">
        <f t="shared" si="660"/>
        <v>0</v>
      </c>
      <c r="R458" s="4" t="b">
        <f t="shared" si="661"/>
        <v>1</v>
      </c>
      <c r="S458" s="4" t="b">
        <f t="shared" si="662"/>
        <v>1</v>
      </c>
      <c r="T458" s="4" t="b">
        <f t="shared" si="663"/>
        <v>1</v>
      </c>
      <c r="U458" s="4" t="b">
        <f t="shared" si="664"/>
        <v>1</v>
      </c>
      <c r="V458" s="4" t="b">
        <f t="shared" si="665"/>
        <v>1</v>
      </c>
      <c r="W458" s="4" t="b">
        <f t="shared" si="666"/>
        <v>1</v>
      </c>
      <c r="X458" s="4" t="b">
        <f t="shared" si="667"/>
        <v>0</v>
      </c>
      <c r="Y458" s="4" t="b">
        <f t="shared" si="668"/>
        <v>1</v>
      </c>
      <c r="Z458" s="4" t="b">
        <f t="shared" si="669"/>
        <v>0</v>
      </c>
      <c r="AA458" s="4" t="b">
        <f t="shared" si="670"/>
        <v>1</v>
      </c>
      <c r="AB458" s="4" t="b">
        <f t="shared" si="671"/>
        <v>1</v>
      </c>
      <c r="AC458" s="4" t="b">
        <f t="shared" si="672"/>
        <v>0</v>
      </c>
      <c r="AD458" s="4" t="b">
        <f t="shared" si="673"/>
        <v>0</v>
      </c>
      <c r="AE458" s="4" t="b">
        <f t="shared" si="674"/>
        <v>0</v>
      </c>
      <c r="AF458" s="4" t="b">
        <f t="shared" si="675"/>
        <v>0</v>
      </c>
      <c r="AG458" s="4" t="b">
        <f t="shared" si="676"/>
        <v>0</v>
      </c>
      <c r="AH458" s="4" t="b">
        <f t="shared" si="677"/>
        <v>0</v>
      </c>
      <c r="AI458" s="4" t="b">
        <f t="shared" si="678"/>
        <v>1</v>
      </c>
      <c r="AJ458" s="4" t="b">
        <f t="shared" si="679"/>
        <v>0</v>
      </c>
      <c r="AK458" s="4" t="b">
        <f t="shared" si="680"/>
        <v>0</v>
      </c>
      <c r="AL458" s="4" t="b">
        <f t="shared" si="681"/>
        <v>0</v>
      </c>
      <c r="AM458" s="4" t="b">
        <f t="shared" si="682"/>
        <v>1</v>
      </c>
      <c r="AN458" s="4" t="b">
        <f t="shared" si="683"/>
        <v>0</v>
      </c>
      <c r="AO458" s="4" t="b">
        <f t="shared" si="684"/>
        <v>0</v>
      </c>
      <c r="AP458" s="4" t="b">
        <f t="shared" si="685"/>
        <v>0</v>
      </c>
      <c r="AQ458" s="4" t="b">
        <f t="shared" si="686"/>
        <v>0</v>
      </c>
      <c r="AR458" s="4" t="b">
        <f t="shared" si="687"/>
        <v>0</v>
      </c>
      <c r="AS458" s="4" t="b">
        <f t="shared" si="688"/>
        <v>0</v>
      </c>
      <c r="AT458" s="4" t="b">
        <f t="shared" si="689"/>
        <v>0</v>
      </c>
      <c r="AU458" s="4" t="b">
        <f t="shared" si="690"/>
        <v>0</v>
      </c>
      <c r="AV458" s="4" t="b">
        <f t="shared" si="691"/>
        <v>1</v>
      </c>
      <c r="AW458" s="4" t="b">
        <f t="shared" si="692"/>
        <v>1</v>
      </c>
      <c r="AX458" s="4" t="b">
        <f t="shared" si="693"/>
        <v>0</v>
      </c>
      <c r="AY458" s="4" t="b">
        <f t="shared" si="694"/>
        <v>0</v>
      </c>
      <c r="AZ458" s="4" t="b">
        <f t="shared" si="695"/>
        <v>1</v>
      </c>
      <c r="BA458" s="4" t="b">
        <f t="shared" si="696"/>
        <v>0</v>
      </c>
      <c r="BB458" s="4" t="b">
        <f t="shared" si="697"/>
        <v>1</v>
      </c>
      <c r="BC458" s="4" t="b">
        <f t="shared" si="698"/>
        <v>1</v>
      </c>
      <c r="BD458" s="4" t="b">
        <f t="shared" si="699"/>
        <v>0</v>
      </c>
      <c r="BE458" s="4" t="b">
        <f t="shared" si="700"/>
        <v>0</v>
      </c>
      <c r="BF458" s="4" t="b">
        <f t="shared" si="701"/>
        <v>0</v>
      </c>
      <c r="BG458" s="4" t="b">
        <f t="shared" si="702"/>
        <v>0</v>
      </c>
      <c r="BH458" s="4" t="b">
        <f t="shared" si="703"/>
        <v>1</v>
      </c>
      <c r="BI458" s="4" t="b">
        <f t="shared" si="704"/>
        <v>0</v>
      </c>
      <c r="BJ458" s="4" t="b">
        <f t="shared" si="705"/>
        <v>0</v>
      </c>
      <c r="BK458" s="4" t="b">
        <f t="shared" si="706"/>
        <v>0</v>
      </c>
      <c r="BL458" s="4" t="b">
        <f t="shared" si="707"/>
        <v>1</v>
      </c>
      <c r="BM458" s="4" t="b">
        <f t="shared" si="708"/>
        <v>0</v>
      </c>
      <c r="BN458" s="4" t="b">
        <f t="shared" si="709"/>
        <v>0</v>
      </c>
      <c r="BO458" s="4" t="b">
        <f t="shared" si="710"/>
        <v>1</v>
      </c>
      <c r="BP458" s="4" t="b">
        <f t="shared" si="711"/>
        <v>0</v>
      </c>
      <c r="BQ458" s="4" t="b">
        <f t="shared" si="712"/>
        <v>1</v>
      </c>
      <c r="BR458" s="4" t="b">
        <f t="shared" si="713"/>
        <v>0</v>
      </c>
      <c r="BS458" s="4" t="b">
        <f t="shared" si="714"/>
        <v>1</v>
      </c>
      <c r="BT458" s="4" t="b">
        <f t="shared" si="715"/>
        <v>0</v>
      </c>
      <c r="BU458" s="4" t="b">
        <f t="shared" si="716"/>
        <v>0</v>
      </c>
      <c r="BV458" s="4" t="b">
        <f t="shared" si="717"/>
        <v>0</v>
      </c>
      <c r="BW458" s="4" t="b">
        <f t="shared" si="718"/>
        <v>0</v>
      </c>
      <c r="BX458" s="4" t="b">
        <f t="shared" si="719"/>
        <v>0</v>
      </c>
      <c r="BY458" s="4" t="b">
        <f t="shared" si="720"/>
        <v>0</v>
      </c>
      <c r="BZ458" s="4" t="b">
        <f t="shared" si="721"/>
        <v>0</v>
      </c>
      <c r="CA458" s="4" t="b">
        <f t="shared" si="722"/>
        <v>1</v>
      </c>
      <c r="CB458" s="4" t="b">
        <f t="shared" si="723"/>
        <v>0</v>
      </c>
      <c r="CC458" s="4" t="b">
        <f t="shared" si="724"/>
        <v>1</v>
      </c>
      <c r="CD458" s="4" t="b">
        <f t="shared" si="725"/>
        <v>0</v>
      </c>
      <c r="CE458" s="4" t="b">
        <f t="shared" si="726"/>
        <v>0</v>
      </c>
      <c r="CF458" s="4" t="b">
        <f t="shared" si="727"/>
        <v>0</v>
      </c>
      <c r="CG458" s="4" t="b">
        <f t="shared" si="728"/>
        <v>1</v>
      </c>
      <c r="CH458" s="4" t="b">
        <f t="shared" si="729"/>
        <v>0</v>
      </c>
      <c r="CI458" s="4" t="b">
        <f t="shared" si="730"/>
        <v>0</v>
      </c>
      <c r="CJ458" s="4" t="b">
        <f t="shared" si="731"/>
        <v>0</v>
      </c>
      <c r="CK458" s="4" t="b">
        <f t="shared" si="732"/>
        <v>1</v>
      </c>
      <c r="CL458" s="4" t="b">
        <f t="shared" si="733"/>
        <v>0</v>
      </c>
      <c r="CM458" s="4" t="b">
        <f t="shared" si="734"/>
        <v>1</v>
      </c>
      <c r="CN458" s="4" t="b">
        <f t="shared" si="735"/>
        <v>0</v>
      </c>
      <c r="CO458" s="4" t="b">
        <f t="shared" si="736"/>
        <v>0</v>
      </c>
      <c r="CP458" s="4" t="b">
        <f t="shared" si="737"/>
        <v>0</v>
      </c>
      <c r="CQ458" s="4" t="b">
        <f t="shared" si="738"/>
        <v>1</v>
      </c>
      <c r="CR458" s="4" t="b">
        <f t="shared" si="739"/>
        <v>0</v>
      </c>
      <c r="CS458" s="4" t="b">
        <f t="shared" si="740"/>
        <v>0</v>
      </c>
      <c r="CT458" s="4" t="b">
        <f t="shared" si="741"/>
        <v>0</v>
      </c>
      <c r="CU458" s="4" t="b">
        <f t="shared" si="742"/>
        <v>0</v>
      </c>
      <c r="CV458" s="4" t="b">
        <f t="shared" si="743"/>
        <v>0</v>
      </c>
      <c r="CW458" s="4" t="b">
        <f t="shared" si="744"/>
        <v>0</v>
      </c>
      <c r="CX458" s="4" t="b">
        <f t="shared" si="745"/>
        <v>0</v>
      </c>
      <c r="CY458" s="4" t="b">
        <f t="shared" si="746"/>
        <v>0</v>
      </c>
      <c r="CZ458" s="4" t="b">
        <f t="shared" si="747"/>
        <v>0</v>
      </c>
      <c r="DA458" s="4" t="b">
        <f t="shared" si="748"/>
        <v>0</v>
      </c>
      <c r="DB458" s="4" t="b">
        <f t="shared" si="749"/>
        <v>0</v>
      </c>
      <c r="DC458" s="4" t="b">
        <f t="shared" si="750"/>
        <v>0</v>
      </c>
      <c r="DD458" s="4" t="b">
        <f t="shared" si="751"/>
        <v>0</v>
      </c>
    </row>
    <row r="459" spans="1:108">
      <c r="A459" s="4" t="s">
        <v>2240</v>
      </c>
      <c r="B459" t="s">
        <v>2220</v>
      </c>
      <c r="C459" t="s">
        <v>2220</v>
      </c>
      <c r="D459" s="4"/>
      <c r="E459" s="4" t="s">
        <v>1047</v>
      </c>
      <c r="F459" t="s">
        <v>976</v>
      </c>
      <c r="G459" t="s">
        <v>970</v>
      </c>
      <c r="H459" t="s">
        <v>7428</v>
      </c>
      <c r="I459" t="s">
        <v>7418</v>
      </c>
      <c r="J459" s="4" t="s">
        <v>16</v>
      </c>
      <c r="K459" s="4" t="s">
        <v>16</v>
      </c>
      <c r="L459" s="4" t="s">
        <v>6817</v>
      </c>
      <c r="M459" t="s">
        <v>6079</v>
      </c>
      <c r="N459" s="4" t="s">
        <v>2241</v>
      </c>
      <c r="O459" s="4" t="b">
        <f t="shared" si="658"/>
        <v>1</v>
      </c>
      <c r="P459" s="4" t="b">
        <f t="shared" si="659"/>
        <v>1</v>
      </c>
      <c r="Q459" s="4" t="b">
        <f t="shared" si="660"/>
        <v>0</v>
      </c>
      <c r="R459" s="4" t="b">
        <f t="shared" si="661"/>
        <v>1</v>
      </c>
      <c r="S459" s="4" t="b">
        <f t="shared" si="662"/>
        <v>0</v>
      </c>
      <c r="T459" s="4" t="b">
        <f t="shared" si="663"/>
        <v>1</v>
      </c>
      <c r="U459" s="4" t="b">
        <f t="shared" si="664"/>
        <v>1</v>
      </c>
      <c r="V459" s="4" t="b">
        <f t="shared" si="665"/>
        <v>1</v>
      </c>
      <c r="W459" s="4" t="b">
        <f t="shared" si="666"/>
        <v>0</v>
      </c>
      <c r="X459" s="4" t="b">
        <f t="shared" si="667"/>
        <v>0</v>
      </c>
      <c r="Y459" s="4" t="b">
        <f t="shared" si="668"/>
        <v>0</v>
      </c>
      <c r="Z459" s="4" t="b">
        <f t="shared" si="669"/>
        <v>0</v>
      </c>
      <c r="AA459" s="4" t="b">
        <f t="shared" si="670"/>
        <v>1</v>
      </c>
      <c r="AB459" s="4" t="b">
        <f t="shared" si="671"/>
        <v>0</v>
      </c>
      <c r="AC459" s="4" t="b">
        <f t="shared" si="672"/>
        <v>0</v>
      </c>
      <c r="AD459" s="4" t="b">
        <f t="shared" si="673"/>
        <v>0</v>
      </c>
      <c r="AE459" s="4" t="b">
        <f t="shared" si="674"/>
        <v>0</v>
      </c>
      <c r="AF459" s="4" t="b">
        <f t="shared" si="675"/>
        <v>0</v>
      </c>
      <c r="AG459" s="4" t="b">
        <f t="shared" si="676"/>
        <v>0</v>
      </c>
      <c r="AH459" s="4" t="b">
        <f t="shared" si="677"/>
        <v>0</v>
      </c>
      <c r="AI459" s="4" t="b">
        <f t="shared" si="678"/>
        <v>0</v>
      </c>
      <c r="AJ459" s="4" t="b">
        <f t="shared" si="679"/>
        <v>0</v>
      </c>
      <c r="AK459" s="4" t="b">
        <f t="shared" si="680"/>
        <v>0</v>
      </c>
      <c r="AL459" s="4" t="b">
        <f t="shared" si="681"/>
        <v>0</v>
      </c>
      <c r="AM459" s="4" t="b">
        <f t="shared" si="682"/>
        <v>0</v>
      </c>
      <c r="AN459" s="4" t="b">
        <f t="shared" si="683"/>
        <v>0</v>
      </c>
      <c r="AO459" s="4" t="b">
        <f t="shared" si="684"/>
        <v>0</v>
      </c>
      <c r="AP459" s="4" t="b">
        <f t="shared" si="685"/>
        <v>0</v>
      </c>
      <c r="AQ459" s="4" t="b">
        <f t="shared" si="686"/>
        <v>0</v>
      </c>
      <c r="AR459" s="4" t="b">
        <f t="shared" si="687"/>
        <v>0</v>
      </c>
      <c r="AS459" s="4" t="b">
        <f t="shared" si="688"/>
        <v>0</v>
      </c>
      <c r="AT459" s="4" t="b">
        <f t="shared" si="689"/>
        <v>0</v>
      </c>
      <c r="AU459" s="4" t="b">
        <f t="shared" si="690"/>
        <v>0</v>
      </c>
      <c r="AV459" s="4" t="b">
        <f t="shared" si="691"/>
        <v>0</v>
      </c>
      <c r="AW459" s="4" t="b">
        <f t="shared" si="692"/>
        <v>0</v>
      </c>
      <c r="AX459" s="4" t="b">
        <f t="shared" si="693"/>
        <v>0</v>
      </c>
      <c r="AY459" s="4" t="b">
        <f t="shared" si="694"/>
        <v>0</v>
      </c>
      <c r="AZ459" s="4" t="b">
        <f t="shared" si="695"/>
        <v>0</v>
      </c>
      <c r="BA459" s="4" t="b">
        <f t="shared" si="696"/>
        <v>0</v>
      </c>
      <c r="BB459" s="4" t="b">
        <f t="shared" si="697"/>
        <v>0</v>
      </c>
      <c r="BC459" s="4" t="b">
        <f t="shared" si="698"/>
        <v>1</v>
      </c>
      <c r="BD459" s="4" t="b">
        <f t="shared" si="699"/>
        <v>0</v>
      </c>
      <c r="BE459" s="4" t="b">
        <f t="shared" si="700"/>
        <v>0</v>
      </c>
      <c r="BF459" s="4" t="b">
        <f t="shared" si="701"/>
        <v>0</v>
      </c>
      <c r="BG459" s="4" t="b">
        <f t="shared" si="702"/>
        <v>0</v>
      </c>
      <c r="BH459" s="4" t="b">
        <f t="shared" si="703"/>
        <v>0</v>
      </c>
      <c r="BI459" s="4" t="b">
        <f t="shared" si="704"/>
        <v>0</v>
      </c>
      <c r="BJ459" s="4" t="b">
        <f t="shared" si="705"/>
        <v>0</v>
      </c>
      <c r="BK459" s="4" t="b">
        <f t="shared" si="706"/>
        <v>0</v>
      </c>
      <c r="BL459" s="4" t="b">
        <f t="shared" si="707"/>
        <v>0</v>
      </c>
      <c r="BM459" s="4" t="b">
        <f t="shared" si="708"/>
        <v>0</v>
      </c>
      <c r="BN459" s="4" t="b">
        <f t="shared" si="709"/>
        <v>0</v>
      </c>
      <c r="BO459" s="4" t="b">
        <f t="shared" si="710"/>
        <v>0</v>
      </c>
      <c r="BP459" s="4" t="b">
        <f t="shared" si="711"/>
        <v>1</v>
      </c>
      <c r="BQ459" s="4" t="b">
        <f t="shared" si="712"/>
        <v>0</v>
      </c>
      <c r="BR459" s="4" t="b">
        <f t="shared" si="713"/>
        <v>0</v>
      </c>
      <c r="BS459" s="4" t="b">
        <f t="shared" si="714"/>
        <v>1</v>
      </c>
      <c r="BT459" s="4" t="b">
        <f t="shared" si="715"/>
        <v>0</v>
      </c>
      <c r="BU459" s="4" t="b">
        <f t="shared" si="716"/>
        <v>0</v>
      </c>
      <c r="BV459" s="4" t="b">
        <f t="shared" si="717"/>
        <v>0</v>
      </c>
      <c r="BW459" s="4" t="b">
        <f t="shared" si="718"/>
        <v>0</v>
      </c>
      <c r="BX459" s="4" t="b">
        <f t="shared" si="719"/>
        <v>0</v>
      </c>
      <c r="BY459" s="4" t="b">
        <f t="shared" si="720"/>
        <v>0</v>
      </c>
      <c r="BZ459" s="4" t="b">
        <f t="shared" si="721"/>
        <v>0</v>
      </c>
      <c r="CA459" s="4" t="b">
        <f t="shared" si="722"/>
        <v>0</v>
      </c>
      <c r="CB459" s="4" t="b">
        <f t="shared" si="723"/>
        <v>0</v>
      </c>
      <c r="CC459" s="4" t="b">
        <f t="shared" si="724"/>
        <v>0</v>
      </c>
      <c r="CD459" s="4" t="b">
        <f t="shared" si="725"/>
        <v>0</v>
      </c>
      <c r="CE459" s="4" t="b">
        <f t="shared" si="726"/>
        <v>0</v>
      </c>
      <c r="CF459" s="4" t="b">
        <f t="shared" si="727"/>
        <v>0</v>
      </c>
      <c r="CG459" s="4" t="b">
        <f t="shared" si="728"/>
        <v>0</v>
      </c>
      <c r="CH459" s="4" t="b">
        <f t="shared" si="729"/>
        <v>1</v>
      </c>
      <c r="CI459" s="4" t="b">
        <f t="shared" si="730"/>
        <v>0</v>
      </c>
      <c r="CJ459" s="4" t="b">
        <f t="shared" si="731"/>
        <v>0</v>
      </c>
      <c r="CK459" s="4" t="b">
        <f t="shared" si="732"/>
        <v>0</v>
      </c>
      <c r="CL459" s="4" t="b">
        <f t="shared" si="733"/>
        <v>0</v>
      </c>
      <c r="CM459" s="4" t="b">
        <f t="shared" si="734"/>
        <v>0</v>
      </c>
      <c r="CN459" s="4" t="b">
        <f t="shared" si="735"/>
        <v>0</v>
      </c>
      <c r="CO459" s="4" t="b">
        <f t="shared" si="736"/>
        <v>0</v>
      </c>
      <c r="CP459" s="4" t="b">
        <f t="shared" si="737"/>
        <v>0</v>
      </c>
      <c r="CQ459" s="4" t="b">
        <f t="shared" si="738"/>
        <v>0</v>
      </c>
      <c r="CR459" s="4" t="b">
        <f t="shared" si="739"/>
        <v>0</v>
      </c>
      <c r="CS459" s="4" t="b">
        <f t="shared" si="740"/>
        <v>0</v>
      </c>
      <c r="CT459" s="4" t="b">
        <f t="shared" si="741"/>
        <v>0</v>
      </c>
      <c r="CU459" s="4" t="b">
        <f t="shared" si="742"/>
        <v>0</v>
      </c>
      <c r="CV459" s="4" t="b">
        <f t="shared" si="743"/>
        <v>0</v>
      </c>
      <c r="CW459" s="4" t="b">
        <f t="shared" si="744"/>
        <v>0</v>
      </c>
      <c r="CX459" s="4" t="b">
        <f t="shared" si="745"/>
        <v>0</v>
      </c>
      <c r="CY459" s="4" t="b">
        <f t="shared" si="746"/>
        <v>0</v>
      </c>
      <c r="CZ459" s="4" t="b">
        <f t="shared" si="747"/>
        <v>0</v>
      </c>
      <c r="DA459" s="4" t="b">
        <f t="shared" si="748"/>
        <v>0</v>
      </c>
      <c r="DB459" s="4" t="b">
        <f t="shared" si="749"/>
        <v>0</v>
      </c>
      <c r="DC459" s="4" t="b">
        <f t="shared" si="750"/>
        <v>0</v>
      </c>
      <c r="DD459" s="4" t="b">
        <f t="shared" si="751"/>
        <v>0</v>
      </c>
    </row>
    <row r="460" spans="1:108">
      <c r="A460" s="8" t="s">
        <v>2242</v>
      </c>
      <c r="B460" t="s">
        <v>2220</v>
      </c>
      <c r="C460" t="s">
        <v>2220</v>
      </c>
      <c r="E460" t="s">
        <v>1047</v>
      </c>
      <c r="F460" t="s">
        <v>976</v>
      </c>
      <c r="G460" t="s">
        <v>970</v>
      </c>
      <c r="H460" t="s">
        <v>7428</v>
      </c>
      <c r="I460" t="s">
        <v>7418</v>
      </c>
      <c r="J460" t="s">
        <v>16</v>
      </c>
      <c r="K460" t="s">
        <v>16</v>
      </c>
      <c r="L460" t="s">
        <v>6811</v>
      </c>
      <c r="M460" t="s">
        <v>6079</v>
      </c>
      <c r="N460" t="s">
        <v>60</v>
      </c>
      <c r="O460" t="b">
        <f t="shared" si="658"/>
        <v>0</v>
      </c>
      <c r="P460" t="b">
        <f t="shared" si="659"/>
        <v>0</v>
      </c>
      <c r="Q460" t="b">
        <f t="shared" si="660"/>
        <v>1</v>
      </c>
      <c r="R460" t="b">
        <f t="shared" si="661"/>
        <v>0</v>
      </c>
      <c r="S460" t="b">
        <f t="shared" si="662"/>
        <v>0</v>
      </c>
      <c r="T460" t="b">
        <f t="shared" si="663"/>
        <v>0</v>
      </c>
      <c r="U460" t="b">
        <f t="shared" si="664"/>
        <v>0</v>
      </c>
      <c r="V460" t="b">
        <f t="shared" si="665"/>
        <v>0</v>
      </c>
      <c r="W460" t="b">
        <f t="shared" si="666"/>
        <v>0</v>
      </c>
      <c r="X460" t="b">
        <f t="shared" si="667"/>
        <v>1</v>
      </c>
      <c r="Y460" t="b">
        <f t="shared" si="668"/>
        <v>0</v>
      </c>
      <c r="Z460" t="b">
        <f t="shared" si="669"/>
        <v>0</v>
      </c>
      <c r="AA460" t="b">
        <f t="shared" si="670"/>
        <v>0</v>
      </c>
      <c r="AB460" t="b">
        <f t="shared" si="671"/>
        <v>0</v>
      </c>
      <c r="AC460" t="b">
        <f t="shared" si="672"/>
        <v>0</v>
      </c>
      <c r="AD460" t="b">
        <f t="shared" si="673"/>
        <v>0</v>
      </c>
      <c r="AE460" t="b">
        <f t="shared" si="674"/>
        <v>0</v>
      </c>
      <c r="AF460" t="b">
        <f t="shared" si="675"/>
        <v>0</v>
      </c>
      <c r="AG460" t="b">
        <f t="shared" si="676"/>
        <v>0</v>
      </c>
      <c r="AH460" t="b">
        <f t="shared" si="677"/>
        <v>0</v>
      </c>
      <c r="AI460" t="b">
        <f t="shared" si="678"/>
        <v>0</v>
      </c>
      <c r="AJ460" t="b">
        <f t="shared" si="679"/>
        <v>0</v>
      </c>
      <c r="AK460" t="b">
        <f t="shared" si="680"/>
        <v>0</v>
      </c>
      <c r="AL460" t="b">
        <f t="shared" si="681"/>
        <v>0</v>
      </c>
      <c r="AM460" t="b">
        <f t="shared" si="682"/>
        <v>0</v>
      </c>
      <c r="AN460" t="b">
        <f t="shared" si="683"/>
        <v>0</v>
      </c>
      <c r="AO460" t="b">
        <f t="shared" si="684"/>
        <v>0</v>
      </c>
      <c r="AP460" t="b">
        <f t="shared" si="685"/>
        <v>0</v>
      </c>
      <c r="AQ460" t="b">
        <f t="shared" si="686"/>
        <v>0</v>
      </c>
      <c r="AR460" t="b">
        <f t="shared" si="687"/>
        <v>0</v>
      </c>
      <c r="AS460" t="b">
        <f t="shared" si="688"/>
        <v>0</v>
      </c>
      <c r="AT460" t="b">
        <f t="shared" si="689"/>
        <v>0</v>
      </c>
      <c r="AU460" t="b">
        <f t="shared" si="690"/>
        <v>0</v>
      </c>
      <c r="AV460" t="b">
        <f t="shared" si="691"/>
        <v>0</v>
      </c>
      <c r="AW460" t="b">
        <f t="shared" si="692"/>
        <v>0</v>
      </c>
      <c r="AX460" t="b">
        <f t="shared" si="693"/>
        <v>0</v>
      </c>
      <c r="AY460" t="b">
        <f t="shared" si="694"/>
        <v>0</v>
      </c>
      <c r="AZ460" t="b">
        <f t="shared" si="695"/>
        <v>0</v>
      </c>
      <c r="BA460" t="b">
        <f t="shared" si="696"/>
        <v>0</v>
      </c>
      <c r="BB460" t="b">
        <f t="shared" si="697"/>
        <v>0</v>
      </c>
      <c r="BC460" t="b">
        <f t="shared" si="698"/>
        <v>0</v>
      </c>
      <c r="BD460" t="b">
        <f t="shared" si="699"/>
        <v>0</v>
      </c>
      <c r="BE460" t="b">
        <f t="shared" si="700"/>
        <v>0</v>
      </c>
      <c r="BF460" t="b">
        <f t="shared" si="701"/>
        <v>0</v>
      </c>
      <c r="BG460" t="b">
        <f t="shared" si="702"/>
        <v>0</v>
      </c>
      <c r="BH460" t="b">
        <f t="shared" si="703"/>
        <v>0</v>
      </c>
      <c r="BI460" t="b">
        <f t="shared" si="704"/>
        <v>0</v>
      </c>
      <c r="BJ460" t="b">
        <f t="shared" si="705"/>
        <v>0</v>
      </c>
      <c r="BK460" t="b">
        <f t="shared" si="706"/>
        <v>0</v>
      </c>
      <c r="BL460" t="b">
        <f t="shared" si="707"/>
        <v>0</v>
      </c>
      <c r="BM460" t="b">
        <f t="shared" si="708"/>
        <v>1</v>
      </c>
      <c r="BN460" t="b">
        <f t="shared" si="709"/>
        <v>0</v>
      </c>
      <c r="BO460" t="b">
        <f t="shared" si="710"/>
        <v>0</v>
      </c>
      <c r="BP460" t="b">
        <f t="shared" si="711"/>
        <v>0</v>
      </c>
      <c r="BQ460" t="b">
        <f t="shared" si="712"/>
        <v>0</v>
      </c>
      <c r="BR460" t="b">
        <f t="shared" si="713"/>
        <v>0</v>
      </c>
      <c r="BS460" t="b">
        <f t="shared" si="714"/>
        <v>0</v>
      </c>
      <c r="BT460" t="b">
        <f t="shared" si="715"/>
        <v>0</v>
      </c>
      <c r="BU460" t="b">
        <f t="shared" si="716"/>
        <v>0</v>
      </c>
      <c r="BV460" t="b">
        <f t="shared" si="717"/>
        <v>0</v>
      </c>
      <c r="BW460" t="b">
        <f t="shared" si="718"/>
        <v>0</v>
      </c>
      <c r="BX460" t="b">
        <f t="shared" si="719"/>
        <v>0</v>
      </c>
      <c r="BY460" t="b">
        <f t="shared" si="720"/>
        <v>0</v>
      </c>
      <c r="BZ460" t="b">
        <f t="shared" si="721"/>
        <v>0</v>
      </c>
      <c r="CA460" t="b">
        <f t="shared" si="722"/>
        <v>0</v>
      </c>
      <c r="CB460" t="b">
        <f t="shared" si="723"/>
        <v>0</v>
      </c>
      <c r="CC460" t="b">
        <f t="shared" si="724"/>
        <v>0</v>
      </c>
      <c r="CD460" t="b">
        <f t="shared" si="725"/>
        <v>0</v>
      </c>
      <c r="CE460" t="b">
        <f t="shared" si="726"/>
        <v>0</v>
      </c>
      <c r="CF460" t="b">
        <f t="shared" si="727"/>
        <v>0</v>
      </c>
      <c r="CG460" t="b">
        <f t="shared" si="728"/>
        <v>0</v>
      </c>
      <c r="CH460" t="b">
        <f t="shared" si="729"/>
        <v>0</v>
      </c>
      <c r="CI460" t="b">
        <f t="shared" si="730"/>
        <v>0</v>
      </c>
      <c r="CJ460" t="b">
        <f t="shared" si="731"/>
        <v>0</v>
      </c>
      <c r="CK460" t="b">
        <f t="shared" si="732"/>
        <v>0</v>
      </c>
      <c r="CL460" t="b">
        <f t="shared" si="733"/>
        <v>0</v>
      </c>
      <c r="CM460" t="b">
        <f t="shared" si="734"/>
        <v>0</v>
      </c>
      <c r="CN460" t="b">
        <f t="shared" si="735"/>
        <v>0</v>
      </c>
      <c r="CO460" t="b">
        <f t="shared" si="736"/>
        <v>0</v>
      </c>
      <c r="CP460" t="b">
        <f t="shared" si="737"/>
        <v>0</v>
      </c>
      <c r="CQ460" t="b">
        <f t="shared" si="738"/>
        <v>0</v>
      </c>
      <c r="CR460" t="b">
        <f t="shared" si="739"/>
        <v>0</v>
      </c>
      <c r="CS460" t="b">
        <f t="shared" si="740"/>
        <v>0</v>
      </c>
      <c r="CT460" t="b">
        <f t="shared" si="741"/>
        <v>0</v>
      </c>
      <c r="CU460" t="b">
        <f t="shared" si="742"/>
        <v>0</v>
      </c>
      <c r="CV460" t="b">
        <f t="shared" si="743"/>
        <v>0</v>
      </c>
      <c r="CW460" t="b">
        <f t="shared" si="744"/>
        <v>0</v>
      </c>
      <c r="CX460" t="b">
        <f t="shared" si="745"/>
        <v>0</v>
      </c>
      <c r="CY460" t="b">
        <f t="shared" si="746"/>
        <v>0</v>
      </c>
      <c r="CZ460" t="b">
        <f t="shared" si="747"/>
        <v>0</v>
      </c>
      <c r="DA460" t="b">
        <f t="shared" si="748"/>
        <v>0</v>
      </c>
      <c r="DB460" t="b">
        <f t="shared" si="749"/>
        <v>0</v>
      </c>
      <c r="DC460" t="b">
        <f t="shared" si="750"/>
        <v>0</v>
      </c>
      <c r="DD460" t="b">
        <f t="shared" si="751"/>
        <v>0</v>
      </c>
    </row>
    <row r="461" spans="1:108">
      <c r="A461" t="s">
        <v>2253</v>
      </c>
      <c r="B461" t="s">
        <v>7394</v>
      </c>
      <c r="C461" t="s">
        <v>2254</v>
      </c>
      <c r="E461" t="s">
        <v>1047</v>
      </c>
      <c r="F461" t="s">
        <v>976</v>
      </c>
      <c r="G461" t="s">
        <v>970</v>
      </c>
      <c r="H461" t="s">
        <v>7428</v>
      </c>
      <c r="I461" t="s">
        <v>7418</v>
      </c>
      <c r="J461" t="s">
        <v>362</v>
      </c>
      <c r="K461" t="s">
        <v>136</v>
      </c>
      <c r="L461" t="s">
        <v>6392</v>
      </c>
      <c r="M461" t="s">
        <v>6079</v>
      </c>
      <c r="N461" t="s">
        <v>90</v>
      </c>
      <c r="O461" t="b">
        <f t="shared" si="658"/>
        <v>1</v>
      </c>
      <c r="P461" t="b">
        <f t="shared" si="659"/>
        <v>0</v>
      </c>
      <c r="Q461" t="b">
        <f t="shared" si="660"/>
        <v>0</v>
      </c>
      <c r="R461" t="b">
        <f t="shared" si="661"/>
        <v>0</v>
      </c>
      <c r="S461" t="b">
        <f t="shared" si="662"/>
        <v>0</v>
      </c>
      <c r="T461" t="b">
        <f t="shared" si="663"/>
        <v>0</v>
      </c>
      <c r="U461" t="b">
        <f t="shared" si="664"/>
        <v>0</v>
      </c>
      <c r="V461" t="b">
        <f t="shared" si="665"/>
        <v>0</v>
      </c>
      <c r="W461" t="b">
        <f t="shared" si="666"/>
        <v>1</v>
      </c>
      <c r="X461" t="b">
        <f t="shared" si="667"/>
        <v>0</v>
      </c>
      <c r="Y461" t="b">
        <f t="shared" si="668"/>
        <v>0</v>
      </c>
      <c r="Z461" t="b">
        <f t="shared" si="669"/>
        <v>0</v>
      </c>
      <c r="AA461" t="b">
        <f t="shared" si="670"/>
        <v>0</v>
      </c>
      <c r="AB461" t="b">
        <f t="shared" si="671"/>
        <v>0</v>
      </c>
      <c r="AC461" t="b">
        <f t="shared" si="672"/>
        <v>0</v>
      </c>
      <c r="AD461" t="b">
        <f t="shared" si="673"/>
        <v>0</v>
      </c>
      <c r="AE461" t="b">
        <f t="shared" si="674"/>
        <v>0</v>
      </c>
      <c r="AF461" t="b">
        <f t="shared" si="675"/>
        <v>0</v>
      </c>
      <c r="AG461" t="b">
        <f t="shared" si="676"/>
        <v>0</v>
      </c>
      <c r="AH461" t="b">
        <f t="shared" si="677"/>
        <v>0</v>
      </c>
      <c r="AI461" t="b">
        <f t="shared" si="678"/>
        <v>0</v>
      </c>
      <c r="AJ461" t="b">
        <f t="shared" si="679"/>
        <v>0</v>
      </c>
      <c r="AK461" t="b">
        <f t="shared" si="680"/>
        <v>0</v>
      </c>
      <c r="AL461" t="b">
        <f t="shared" si="681"/>
        <v>0</v>
      </c>
      <c r="AM461" t="b">
        <f t="shared" si="682"/>
        <v>0</v>
      </c>
      <c r="AN461" t="b">
        <f t="shared" si="683"/>
        <v>0</v>
      </c>
      <c r="AO461" t="b">
        <f t="shared" si="684"/>
        <v>0</v>
      </c>
      <c r="AP461" t="b">
        <f t="shared" si="685"/>
        <v>0</v>
      </c>
      <c r="AQ461" t="b">
        <f t="shared" si="686"/>
        <v>0</v>
      </c>
      <c r="AR461" t="b">
        <f t="shared" si="687"/>
        <v>0</v>
      </c>
      <c r="AS461" t="b">
        <f t="shared" si="688"/>
        <v>0</v>
      </c>
      <c r="AT461" t="b">
        <f t="shared" si="689"/>
        <v>0</v>
      </c>
      <c r="AU461" t="b">
        <f t="shared" si="690"/>
        <v>0</v>
      </c>
      <c r="AV461" t="b">
        <f t="shared" si="691"/>
        <v>0</v>
      </c>
      <c r="AW461" t="b">
        <f t="shared" si="692"/>
        <v>0</v>
      </c>
      <c r="AX461" t="b">
        <f t="shared" si="693"/>
        <v>0</v>
      </c>
      <c r="AY461" t="b">
        <f t="shared" si="694"/>
        <v>0</v>
      </c>
      <c r="AZ461" t="b">
        <f t="shared" si="695"/>
        <v>0</v>
      </c>
      <c r="BA461" t="b">
        <f t="shared" si="696"/>
        <v>0</v>
      </c>
      <c r="BB461" t="b">
        <f t="shared" si="697"/>
        <v>0</v>
      </c>
      <c r="BC461" t="b">
        <f t="shared" si="698"/>
        <v>0</v>
      </c>
      <c r="BD461" t="b">
        <f t="shared" si="699"/>
        <v>0</v>
      </c>
      <c r="BE461" t="b">
        <f t="shared" si="700"/>
        <v>0</v>
      </c>
      <c r="BF461" t="b">
        <f t="shared" si="701"/>
        <v>0</v>
      </c>
      <c r="BG461" t="b">
        <f t="shared" si="702"/>
        <v>0</v>
      </c>
      <c r="BH461" t="b">
        <f t="shared" si="703"/>
        <v>0</v>
      </c>
      <c r="BI461" t="b">
        <f t="shared" si="704"/>
        <v>0</v>
      </c>
      <c r="BJ461" t="b">
        <f t="shared" si="705"/>
        <v>0</v>
      </c>
      <c r="BK461" t="b">
        <f t="shared" si="706"/>
        <v>0</v>
      </c>
      <c r="BL461" t="b">
        <f t="shared" si="707"/>
        <v>0</v>
      </c>
      <c r="BM461" t="b">
        <f t="shared" si="708"/>
        <v>0</v>
      </c>
      <c r="BN461" t="b">
        <f t="shared" si="709"/>
        <v>0</v>
      </c>
      <c r="BO461" t="b">
        <f t="shared" si="710"/>
        <v>0</v>
      </c>
      <c r="BP461" t="b">
        <f t="shared" si="711"/>
        <v>0</v>
      </c>
      <c r="BQ461" t="b">
        <f t="shared" si="712"/>
        <v>0</v>
      </c>
      <c r="BR461" t="b">
        <f t="shared" si="713"/>
        <v>0</v>
      </c>
      <c r="BS461" t="b">
        <f t="shared" si="714"/>
        <v>0</v>
      </c>
      <c r="BT461" t="b">
        <f t="shared" si="715"/>
        <v>0</v>
      </c>
      <c r="BU461" t="b">
        <f t="shared" si="716"/>
        <v>0</v>
      </c>
      <c r="BV461" t="b">
        <f t="shared" si="717"/>
        <v>0</v>
      </c>
      <c r="BW461" t="b">
        <f t="shared" si="718"/>
        <v>0</v>
      </c>
      <c r="BX461" t="b">
        <f t="shared" si="719"/>
        <v>0</v>
      </c>
      <c r="BY461" t="b">
        <f t="shared" si="720"/>
        <v>0</v>
      </c>
      <c r="BZ461" t="b">
        <f t="shared" si="721"/>
        <v>0</v>
      </c>
      <c r="CA461" t="b">
        <f t="shared" si="722"/>
        <v>0</v>
      </c>
      <c r="CB461" t="b">
        <f t="shared" si="723"/>
        <v>0</v>
      </c>
      <c r="CC461" t="b">
        <f t="shared" si="724"/>
        <v>0</v>
      </c>
      <c r="CD461" t="b">
        <f t="shared" si="725"/>
        <v>0</v>
      </c>
      <c r="CE461" t="b">
        <f t="shared" si="726"/>
        <v>0</v>
      </c>
      <c r="CF461" t="b">
        <f t="shared" si="727"/>
        <v>0</v>
      </c>
      <c r="CG461" t="b">
        <f t="shared" si="728"/>
        <v>0</v>
      </c>
      <c r="CH461" t="b">
        <f t="shared" si="729"/>
        <v>0</v>
      </c>
      <c r="CI461" t="b">
        <f t="shared" si="730"/>
        <v>0</v>
      </c>
      <c r="CJ461" t="b">
        <f t="shared" si="731"/>
        <v>0</v>
      </c>
      <c r="CK461" t="b">
        <f t="shared" si="732"/>
        <v>0</v>
      </c>
      <c r="CL461" t="b">
        <f t="shared" si="733"/>
        <v>0</v>
      </c>
      <c r="CM461" t="b">
        <f t="shared" si="734"/>
        <v>0</v>
      </c>
      <c r="CN461" t="b">
        <f t="shared" si="735"/>
        <v>0</v>
      </c>
      <c r="CO461" t="b">
        <f t="shared" si="736"/>
        <v>0</v>
      </c>
      <c r="CP461" t="b">
        <f t="shared" si="737"/>
        <v>0</v>
      </c>
      <c r="CQ461" t="b">
        <f t="shared" si="738"/>
        <v>1</v>
      </c>
      <c r="CR461" t="b">
        <f t="shared" si="739"/>
        <v>0</v>
      </c>
      <c r="CS461" t="b">
        <f t="shared" si="740"/>
        <v>0</v>
      </c>
      <c r="CT461" t="b">
        <f t="shared" si="741"/>
        <v>0</v>
      </c>
      <c r="CU461" t="b">
        <f t="shared" si="742"/>
        <v>0</v>
      </c>
      <c r="CV461" t="b">
        <f t="shared" si="743"/>
        <v>0</v>
      </c>
      <c r="CW461" t="b">
        <f t="shared" si="744"/>
        <v>0</v>
      </c>
      <c r="CX461" t="b">
        <f t="shared" si="745"/>
        <v>0</v>
      </c>
      <c r="CY461" t="b">
        <f t="shared" si="746"/>
        <v>0</v>
      </c>
      <c r="CZ461" t="b">
        <f t="shared" si="747"/>
        <v>0</v>
      </c>
      <c r="DA461" t="b">
        <f t="shared" si="748"/>
        <v>0</v>
      </c>
      <c r="DB461" t="b">
        <f t="shared" si="749"/>
        <v>0</v>
      </c>
      <c r="DC461" t="b">
        <f t="shared" si="750"/>
        <v>0</v>
      </c>
      <c r="DD461" t="b">
        <f t="shared" si="751"/>
        <v>0</v>
      </c>
    </row>
    <row r="462" spans="1:108">
      <c r="A462" s="1" t="s">
        <v>2255</v>
      </c>
      <c r="B462" t="s">
        <v>2254</v>
      </c>
      <c r="C462" t="s">
        <v>2254</v>
      </c>
      <c r="E462" t="s">
        <v>1047</v>
      </c>
      <c r="F462" t="s">
        <v>976</v>
      </c>
      <c r="G462" t="s">
        <v>970</v>
      </c>
      <c r="H462" t="s">
        <v>7428</v>
      </c>
      <c r="I462" t="s">
        <v>7418</v>
      </c>
      <c r="J462" t="s">
        <v>362</v>
      </c>
      <c r="K462" t="s">
        <v>136</v>
      </c>
      <c r="L462" t="s">
        <v>6820</v>
      </c>
      <c r="M462" t="s">
        <v>6079</v>
      </c>
      <c r="N462" t="s">
        <v>90</v>
      </c>
      <c r="O462" t="b">
        <f t="shared" si="658"/>
        <v>1</v>
      </c>
      <c r="P462" t="b">
        <f t="shared" si="659"/>
        <v>0</v>
      </c>
      <c r="Q462" t="b">
        <f t="shared" si="660"/>
        <v>0</v>
      </c>
      <c r="R462" t="b">
        <f t="shared" si="661"/>
        <v>0</v>
      </c>
      <c r="S462" t="b">
        <f t="shared" si="662"/>
        <v>0</v>
      </c>
      <c r="T462" t="b">
        <f t="shared" si="663"/>
        <v>0</v>
      </c>
      <c r="U462" t="b">
        <f t="shared" si="664"/>
        <v>0</v>
      </c>
      <c r="V462" t="b">
        <f t="shared" si="665"/>
        <v>0</v>
      </c>
      <c r="W462" t="b">
        <f t="shared" si="666"/>
        <v>1</v>
      </c>
      <c r="X462" t="b">
        <f t="shared" si="667"/>
        <v>0</v>
      </c>
      <c r="Y462" t="b">
        <f t="shared" si="668"/>
        <v>0</v>
      </c>
      <c r="Z462" t="b">
        <f t="shared" si="669"/>
        <v>0</v>
      </c>
      <c r="AA462" t="b">
        <f t="shared" si="670"/>
        <v>0</v>
      </c>
      <c r="AB462" t="b">
        <f t="shared" si="671"/>
        <v>0</v>
      </c>
      <c r="AC462" t="b">
        <f t="shared" si="672"/>
        <v>0</v>
      </c>
      <c r="AD462" t="b">
        <f t="shared" si="673"/>
        <v>0</v>
      </c>
      <c r="AE462" t="b">
        <f t="shared" si="674"/>
        <v>0</v>
      </c>
      <c r="AF462" t="b">
        <f t="shared" si="675"/>
        <v>0</v>
      </c>
      <c r="AG462" t="b">
        <f t="shared" si="676"/>
        <v>0</v>
      </c>
      <c r="AH462" t="b">
        <f t="shared" si="677"/>
        <v>0</v>
      </c>
      <c r="AI462" t="b">
        <f t="shared" si="678"/>
        <v>0</v>
      </c>
      <c r="AJ462" t="b">
        <f t="shared" si="679"/>
        <v>0</v>
      </c>
      <c r="AK462" t="b">
        <f t="shared" si="680"/>
        <v>0</v>
      </c>
      <c r="AL462" t="b">
        <f t="shared" si="681"/>
        <v>0</v>
      </c>
      <c r="AM462" t="b">
        <f t="shared" si="682"/>
        <v>0</v>
      </c>
      <c r="AN462" t="b">
        <f t="shared" si="683"/>
        <v>0</v>
      </c>
      <c r="AO462" t="b">
        <f t="shared" si="684"/>
        <v>0</v>
      </c>
      <c r="AP462" t="b">
        <f t="shared" si="685"/>
        <v>0</v>
      </c>
      <c r="AQ462" t="b">
        <f t="shared" si="686"/>
        <v>0</v>
      </c>
      <c r="AR462" t="b">
        <f t="shared" si="687"/>
        <v>0</v>
      </c>
      <c r="AS462" t="b">
        <f t="shared" si="688"/>
        <v>0</v>
      </c>
      <c r="AT462" t="b">
        <f t="shared" si="689"/>
        <v>0</v>
      </c>
      <c r="AU462" t="b">
        <f t="shared" si="690"/>
        <v>0</v>
      </c>
      <c r="AV462" t="b">
        <f t="shared" si="691"/>
        <v>0</v>
      </c>
      <c r="AW462" t="b">
        <f t="shared" si="692"/>
        <v>0</v>
      </c>
      <c r="AX462" t="b">
        <f t="shared" si="693"/>
        <v>0</v>
      </c>
      <c r="AY462" t="b">
        <f t="shared" si="694"/>
        <v>0</v>
      </c>
      <c r="AZ462" t="b">
        <f t="shared" si="695"/>
        <v>0</v>
      </c>
      <c r="BA462" t="b">
        <f t="shared" si="696"/>
        <v>0</v>
      </c>
      <c r="BB462" t="b">
        <f t="shared" si="697"/>
        <v>0</v>
      </c>
      <c r="BC462" t="b">
        <f t="shared" si="698"/>
        <v>0</v>
      </c>
      <c r="BD462" t="b">
        <f t="shared" si="699"/>
        <v>0</v>
      </c>
      <c r="BE462" t="b">
        <f t="shared" si="700"/>
        <v>0</v>
      </c>
      <c r="BF462" t="b">
        <f t="shared" si="701"/>
        <v>0</v>
      </c>
      <c r="BG462" t="b">
        <f t="shared" si="702"/>
        <v>0</v>
      </c>
      <c r="BH462" t="b">
        <f t="shared" si="703"/>
        <v>0</v>
      </c>
      <c r="BI462" t="b">
        <f t="shared" si="704"/>
        <v>0</v>
      </c>
      <c r="BJ462" t="b">
        <f t="shared" si="705"/>
        <v>0</v>
      </c>
      <c r="BK462" t="b">
        <f t="shared" si="706"/>
        <v>0</v>
      </c>
      <c r="BL462" t="b">
        <f t="shared" si="707"/>
        <v>0</v>
      </c>
      <c r="BM462" t="b">
        <f t="shared" si="708"/>
        <v>0</v>
      </c>
      <c r="BN462" t="b">
        <f t="shared" si="709"/>
        <v>0</v>
      </c>
      <c r="BO462" t="b">
        <f t="shared" si="710"/>
        <v>0</v>
      </c>
      <c r="BP462" t="b">
        <f t="shared" si="711"/>
        <v>0</v>
      </c>
      <c r="BQ462" t="b">
        <f t="shared" si="712"/>
        <v>0</v>
      </c>
      <c r="BR462" t="b">
        <f t="shared" si="713"/>
        <v>0</v>
      </c>
      <c r="BS462" t="b">
        <f t="shared" si="714"/>
        <v>0</v>
      </c>
      <c r="BT462" t="b">
        <f t="shared" si="715"/>
        <v>0</v>
      </c>
      <c r="BU462" t="b">
        <f t="shared" si="716"/>
        <v>0</v>
      </c>
      <c r="BV462" t="b">
        <f t="shared" si="717"/>
        <v>0</v>
      </c>
      <c r="BW462" t="b">
        <f t="shared" si="718"/>
        <v>0</v>
      </c>
      <c r="BX462" t="b">
        <f t="shared" si="719"/>
        <v>0</v>
      </c>
      <c r="BY462" t="b">
        <f t="shared" si="720"/>
        <v>0</v>
      </c>
      <c r="BZ462" t="b">
        <f t="shared" si="721"/>
        <v>0</v>
      </c>
      <c r="CA462" t="b">
        <f t="shared" si="722"/>
        <v>0</v>
      </c>
      <c r="CB462" t="b">
        <f t="shared" si="723"/>
        <v>0</v>
      </c>
      <c r="CC462" t="b">
        <f t="shared" si="724"/>
        <v>0</v>
      </c>
      <c r="CD462" t="b">
        <f t="shared" si="725"/>
        <v>0</v>
      </c>
      <c r="CE462" t="b">
        <f t="shared" si="726"/>
        <v>0</v>
      </c>
      <c r="CF462" t="b">
        <f t="shared" si="727"/>
        <v>0</v>
      </c>
      <c r="CG462" t="b">
        <f t="shared" si="728"/>
        <v>0</v>
      </c>
      <c r="CH462" t="b">
        <f t="shared" si="729"/>
        <v>0</v>
      </c>
      <c r="CI462" t="b">
        <f t="shared" si="730"/>
        <v>0</v>
      </c>
      <c r="CJ462" t="b">
        <f t="shared" si="731"/>
        <v>0</v>
      </c>
      <c r="CK462" t="b">
        <f t="shared" si="732"/>
        <v>0</v>
      </c>
      <c r="CL462" t="b">
        <f t="shared" si="733"/>
        <v>0</v>
      </c>
      <c r="CM462" t="b">
        <f t="shared" si="734"/>
        <v>0</v>
      </c>
      <c r="CN462" t="b">
        <f t="shared" si="735"/>
        <v>0</v>
      </c>
      <c r="CO462" t="b">
        <f t="shared" si="736"/>
        <v>0</v>
      </c>
      <c r="CP462" t="b">
        <f t="shared" si="737"/>
        <v>0</v>
      </c>
      <c r="CQ462" t="b">
        <f t="shared" si="738"/>
        <v>1</v>
      </c>
      <c r="CR462" t="b">
        <f t="shared" si="739"/>
        <v>0</v>
      </c>
      <c r="CS462" t="b">
        <f t="shared" si="740"/>
        <v>0</v>
      </c>
      <c r="CT462" t="b">
        <f t="shared" si="741"/>
        <v>0</v>
      </c>
      <c r="CU462" t="b">
        <f t="shared" si="742"/>
        <v>0</v>
      </c>
      <c r="CV462" t="b">
        <f t="shared" si="743"/>
        <v>0</v>
      </c>
      <c r="CW462" t="b">
        <f t="shared" si="744"/>
        <v>0</v>
      </c>
      <c r="CX462" t="b">
        <f t="shared" si="745"/>
        <v>0</v>
      </c>
      <c r="CY462" t="b">
        <f t="shared" si="746"/>
        <v>0</v>
      </c>
      <c r="CZ462" t="b">
        <f t="shared" si="747"/>
        <v>0</v>
      </c>
      <c r="DA462" t="b">
        <f t="shared" si="748"/>
        <v>0</v>
      </c>
      <c r="DB462" t="b">
        <f t="shared" si="749"/>
        <v>0</v>
      </c>
      <c r="DC462" t="b">
        <f t="shared" si="750"/>
        <v>0</v>
      </c>
      <c r="DD462" t="b">
        <f t="shared" si="751"/>
        <v>0</v>
      </c>
    </row>
    <row r="463" spans="1:108">
      <c r="A463" t="s">
        <v>973</v>
      </c>
      <c r="C463" t="s">
        <v>974</v>
      </c>
      <c r="E463" t="s">
        <v>975</v>
      </c>
      <c r="F463" t="s">
        <v>976</v>
      </c>
      <c r="G463" t="s">
        <v>970</v>
      </c>
      <c r="H463" t="s">
        <v>7428</v>
      </c>
      <c r="I463" t="s">
        <v>7418</v>
      </c>
      <c r="J463" t="s">
        <v>362</v>
      </c>
      <c r="K463" t="s">
        <v>136</v>
      </c>
      <c r="L463" t="s">
        <v>6392</v>
      </c>
      <c r="M463" t="s">
        <v>6079</v>
      </c>
      <c r="N463" t="s">
        <v>90</v>
      </c>
      <c r="O463" t="b">
        <f t="shared" si="658"/>
        <v>1</v>
      </c>
      <c r="P463" t="b">
        <f t="shared" si="659"/>
        <v>0</v>
      </c>
      <c r="Q463" t="b">
        <f t="shared" si="660"/>
        <v>0</v>
      </c>
      <c r="R463" t="b">
        <f t="shared" si="661"/>
        <v>0</v>
      </c>
      <c r="S463" t="b">
        <f t="shared" si="662"/>
        <v>0</v>
      </c>
      <c r="T463" t="b">
        <f t="shared" si="663"/>
        <v>0</v>
      </c>
      <c r="U463" t="b">
        <f t="shared" si="664"/>
        <v>0</v>
      </c>
      <c r="V463" t="b">
        <f t="shared" si="665"/>
        <v>0</v>
      </c>
      <c r="W463" t="b">
        <f t="shared" si="666"/>
        <v>1</v>
      </c>
      <c r="X463" t="b">
        <f t="shared" si="667"/>
        <v>0</v>
      </c>
      <c r="Y463" t="b">
        <f t="shared" si="668"/>
        <v>0</v>
      </c>
      <c r="Z463" t="b">
        <f t="shared" si="669"/>
        <v>0</v>
      </c>
      <c r="AA463" t="b">
        <f t="shared" si="670"/>
        <v>0</v>
      </c>
      <c r="AB463" t="b">
        <f t="shared" si="671"/>
        <v>0</v>
      </c>
      <c r="AC463" t="b">
        <f t="shared" si="672"/>
        <v>0</v>
      </c>
      <c r="AD463" t="b">
        <f t="shared" si="673"/>
        <v>0</v>
      </c>
      <c r="AE463" t="b">
        <f t="shared" si="674"/>
        <v>0</v>
      </c>
      <c r="AF463" t="b">
        <f t="shared" si="675"/>
        <v>0</v>
      </c>
      <c r="AG463" t="b">
        <f t="shared" si="676"/>
        <v>0</v>
      </c>
      <c r="AH463" t="b">
        <f t="shared" si="677"/>
        <v>0</v>
      </c>
      <c r="AI463" t="b">
        <f t="shared" si="678"/>
        <v>0</v>
      </c>
      <c r="AJ463" t="b">
        <f t="shared" si="679"/>
        <v>0</v>
      </c>
      <c r="AK463" t="b">
        <f t="shared" si="680"/>
        <v>0</v>
      </c>
      <c r="AL463" t="b">
        <f t="shared" si="681"/>
        <v>0</v>
      </c>
      <c r="AM463" t="b">
        <f t="shared" si="682"/>
        <v>0</v>
      </c>
      <c r="AN463" t="b">
        <f t="shared" si="683"/>
        <v>0</v>
      </c>
      <c r="AO463" t="b">
        <f t="shared" si="684"/>
        <v>0</v>
      </c>
      <c r="AP463" t="b">
        <f t="shared" si="685"/>
        <v>0</v>
      </c>
      <c r="AQ463" t="b">
        <f t="shared" si="686"/>
        <v>0</v>
      </c>
      <c r="AR463" t="b">
        <f t="shared" si="687"/>
        <v>0</v>
      </c>
      <c r="AS463" t="b">
        <f t="shared" si="688"/>
        <v>0</v>
      </c>
      <c r="AT463" t="b">
        <f t="shared" si="689"/>
        <v>0</v>
      </c>
      <c r="AU463" t="b">
        <f t="shared" si="690"/>
        <v>0</v>
      </c>
      <c r="AV463" t="b">
        <f t="shared" si="691"/>
        <v>0</v>
      </c>
      <c r="AW463" t="b">
        <f t="shared" si="692"/>
        <v>0</v>
      </c>
      <c r="AX463" t="b">
        <f t="shared" si="693"/>
        <v>0</v>
      </c>
      <c r="AY463" t="b">
        <f t="shared" si="694"/>
        <v>0</v>
      </c>
      <c r="AZ463" t="b">
        <f t="shared" si="695"/>
        <v>0</v>
      </c>
      <c r="BA463" t="b">
        <f t="shared" si="696"/>
        <v>0</v>
      </c>
      <c r="BB463" t="b">
        <f t="shared" si="697"/>
        <v>0</v>
      </c>
      <c r="BC463" t="b">
        <f t="shared" si="698"/>
        <v>0</v>
      </c>
      <c r="BD463" t="b">
        <f t="shared" si="699"/>
        <v>0</v>
      </c>
      <c r="BE463" t="b">
        <f t="shared" si="700"/>
        <v>0</v>
      </c>
      <c r="BF463" t="b">
        <f t="shared" si="701"/>
        <v>0</v>
      </c>
      <c r="BG463" t="b">
        <f t="shared" si="702"/>
        <v>0</v>
      </c>
      <c r="BH463" t="b">
        <f t="shared" si="703"/>
        <v>0</v>
      </c>
      <c r="BI463" t="b">
        <f t="shared" si="704"/>
        <v>0</v>
      </c>
      <c r="BJ463" t="b">
        <f t="shared" si="705"/>
        <v>0</v>
      </c>
      <c r="BK463" t="b">
        <f t="shared" si="706"/>
        <v>0</v>
      </c>
      <c r="BL463" t="b">
        <f t="shared" si="707"/>
        <v>0</v>
      </c>
      <c r="BM463" t="b">
        <f t="shared" si="708"/>
        <v>0</v>
      </c>
      <c r="BN463" t="b">
        <f t="shared" si="709"/>
        <v>0</v>
      </c>
      <c r="BO463" t="b">
        <f t="shared" si="710"/>
        <v>0</v>
      </c>
      <c r="BP463" t="b">
        <f t="shared" si="711"/>
        <v>0</v>
      </c>
      <c r="BQ463" t="b">
        <f t="shared" si="712"/>
        <v>0</v>
      </c>
      <c r="BR463" t="b">
        <f t="shared" si="713"/>
        <v>0</v>
      </c>
      <c r="BS463" t="b">
        <f t="shared" si="714"/>
        <v>0</v>
      </c>
      <c r="BT463" t="b">
        <f t="shared" si="715"/>
        <v>0</v>
      </c>
      <c r="BU463" t="b">
        <f t="shared" si="716"/>
        <v>0</v>
      </c>
      <c r="BV463" t="b">
        <f t="shared" si="717"/>
        <v>0</v>
      </c>
      <c r="BW463" t="b">
        <f t="shared" si="718"/>
        <v>0</v>
      </c>
      <c r="BX463" t="b">
        <f t="shared" si="719"/>
        <v>0</v>
      </c>
      <c r="BY463" t="b">
        <f t="shared" si="720"/>
        <v>0</v>
      </c>
      <c r="BZ463" t="b">
        <f t="shared" si="721"/>
        <v>0</v>
      </c>
      <c r="CA463" t="b">
        <f t="shared" si="722"/>
        <v>0</v>
      </c>
      <c r="CB463" t="b">
        <f t="shared" si="723"/>
        <v>0</v>
      </c>
      <c r="CC463" t="b">
        <f t="shared" si="724"/>
        <v>0</v>
      </c>
      <c r="CD463" t="b">
        <f t="shared" si="725"/>
        <v>0</v>
      </c>
      <c r="CE463" t="b">
        <f t="shared" si="726"/>
        <v>0</v>
      </c>
      <c r="CF463" t="b">
        <f t="shared" si="727"/>
        <v>0</v>
      </c>
      <c r="CG463" t="b">
        <f t="shared" si="728"/>
        <v>0</v>
      </c>
      <c r="CH463" t="b">
        <f t="shared" si="729"/>
        <v>0</v>
      </c>
      <c r="CI463" t="b">
        <f t="shared" si="730"/>
        <v>0</v>
      </c>
      <c r="CJ463" t="b">
        <f t="shared" si="731"/>
        <v>0</v>
      </c>
      <c r="CK463" t="b">
        <f t="shared" si="732"/>
        <v>0</v>
      </c>
      <c r="CL463" t="b">
        <f t="shared" si="733"/>
        <v>0</v>
      </c>
      <c r="CM463" t="b">
        <f t="shared" si="734"/>
        <v>0</v>
      </c>
      <c r="CN463" t="b">
        <f t="shared" si="735"/>
        <v>0</v>
      </c>
      <c r="CO463" t="b">
        <f t="shared" si="736"/>
        <v>0</v>
      </c>
      <c r="CP463" t="b">
        <f t="shared" si="737"/>
        <v>0</v>
      </c>
      <c r="CQ463" t="b">
        <f t="shared" si="738"/>
        <v>1</v>
      </c>
      <c r="CR463" t="b">
        <f t="shared" si="739"/>
        <v>0</v>
      </c>
      <c r="CS463" t="b">
        <f t="shared" si="740"/>
        <v>0</v>
      </c>
      <c r="CT463" t="b">
        <f t="shared" si="741"/>
        <v>0</v>
      </c>
      <c r="CU463" t="b">
        <f t="shared" si="742"/>
        <v>0</v>
      </c>
      <c r="CV463" t="b">
        <f t="shared" si="743"/>
        <v>0</v>
      </c>
      <c r="CW463" t="b">
        <f t="shared" si="744"/>
        <v>0</v>
      </c>
      <c r="CX463" t="b">
        <f t="shared" si="745"/>
        <v>0</v>
      </c>
      <c r="CY463" t="b">
        <f t="shared" si="746"/>
        <v>0</v>
      </c>
      <c r="CZ463" t="b">
        <f t="shared" si="747"/>
        <v>0</v>
      </c>
      <c r="DA463" t="b">
        <f t="shared" si="748"/>
        <v>0</v>
      </c>
      <c r="DB463" t="b">
        <f t="shared" si="749"/>
        <v>0</v>
      </c>
      <c r="DC463" t="b">
        <f t="shared" si="750"/>
        <v>0</v>
      </c>
      <c r="DD463" t="b">
        <f t="shared" si="751"/>
        <v>0</v>
      </c>
    </row>
    <row r="464" spans="1:108">
      <c r="A464" s="4" t="s">
        <v>977</v>
      </c>
      <c r="C464" t="s">
        <v>974</v>
      </c>
      <c r="D464" s="4"/>
      <c r="E464" s="4" t="s">
        <v>975</v>
      </c>
      <c r="F464" t="s">
        <v>976</v>
      </c>
      <c r="G464" t="s">
        <v>970</v>
      </c>
      <c r="H464" t="s">
        <v>7428</v>
      </c>
      <c r="I464" t="s">
        <v>7418</v>
      </c>
      <c r="J464" s="4" t="s">
        <v>124</v>
      </c>
      <c r="K464" s="4" t="s">
        <v>16</v>
      </c>
      <c r="L464" s="4" t="s">
        <v>6393</v>
      </c>
      <c r="M464" t="s">
        <v>6079</v>
      </c>
      <c r="N464" s="4" t="s">
        <v>978</v>
      </c>
      <c r="O464" s="4" t="b">
        <f t="shared" si="658"/>
        <v>1</v>
      </c>
      <c r="P464" s="4" t="b">
        <f t="shared" si="659"/>
        <v>1</v>
      </c>
      <c r="Q464" s="4" t="b">
        <f t="shared" si="660"/>
        <v>1</v>
      </c>
      <c r="R464" s="4" t="b">
        <f t="shared" si="661"/>
        <v>0</v>
      </c>
      <c r="S464" s="4" t="b">
        <f t="shared" si="662"/>
        <v>1</v>
      </c>
      <c r="T464" s="4" t="b">
        <f t="shared" si="663"/>
        <v>1</v>
      </c>
      <c r="U464" s="4" t="b">
        <f t="shared" si="664"/>
        <v>1</v>
      </c>
      <c r="V464" s="4" t="b">
        <f t="shared" si="665"/>
        <v>0</v>
      </c>
      <c r="W464" s="4" t="b">
        <f t="shared" si="666"/>
        <v>1</v>
      </c>
      <c r="X464" s="4" t="b">
        <f t="shared" si="667"/>
        <v>0</v>
      </c>
      <c r="Y464" s="4" t="b">
        <f t="shared" si="668"/>
        <v>0</v>
      </c>
      <c r="Z464" s="4" t="b">
        <f t="shared" si="669"/>
        <v>0</v>
      </c>
      <c r="AA464" s="4" t="b">
        <f t="shared" si="670"/>
        <v>0</v>
      </c>
      <c r="AB464" s="4" t="b">
        <f t="shared" si="671"/>
        <v>1</v>
      </c>
      <c r="AC464" s="4" t="b">
        <f t="shared" si="672"/>
        <v>1</v>
      </c>
      <c r="AD464" s="4" t="b">
        <f t="shared" si="673"/>
        <v>0</v>
      </c>
      <c r="AE464" s="4" t="b">
        <f t="shared" si="674"/>
        <v>0</v>
      </c>
      <c r="AF464" s="4" t="b">
        <f t="shared" si="675"/>
        <v>0</v>
      </c>
      <c r="AG464" s="4" t="b">
        <f t="shared" si="676"/>
        <v>0</v>
      </c>
      <c r="AH464" s="4" t="b">
        <f t="shared" si="677"/>
        <v>1</v>
      </c>
      <c r="AI464" s="4" t="b">
        <f t="shared" si="678"/>
        <v>1</v>
      </c>
      <c r="AJ464" s="4" t="b">
        <f t="shared" si="679"/>
        <v>0</v>
      </c>
      <c r="AK464" s="4" t="b">
        <f t="shared" si="680"/>
        <v>0</v>
      </c>
      <c r="AL464" s="4" t="b">
        <f t="shared" si="681"/>
        <v>1</v>
      </c>
      <c r="AM464" s="4" t="b">
        <f t="shared" si="682"/>
        <v>0</v>
      </c>
      <c r="AN464" s="4" t="b">
        <f t="shared" si="683"/>
        <v>0</v>
      </c>
      <c r="AO464" s="4" t="b">
        <f t="shared" si="684"/>
        <v>0</v>
      </c>
      <c r="AP464" s="4" t="b">
        <f t="shared" si="685"/>
        <v>0</v>
      </c>
      <c r="AQ464" s="4" t="b">
        <f t="shared" si="686"/>
        <v>0</v>
      </c>
      <c r="AR464" s="4" t="b">
        <f t="shared" si="687"/>
        <v>0</v>
      </c>
      <c r="AS464" s="4" t="b">
        <f t="shared" si="688"/>
        <v>0</v>
      </c>
      <c r="AT464" s="4" t="b">
        <f t="shared" si="689"/>
        <v>0</v>
      </c>
      <c r="AU464" s="4" t="b">
        <f t="shared" si="690"/>
        <v>0</v>
      </c>
      <c r="AV464" s="4" t="b">
        <f t="shared" si="691"/>
        <v>0</v>
      </c>
      <c r="AW464" s="4" t="b">
        <f t="shared" si="692"/>
        <v>0</v>
      </c>
      <c r="AX464" s="4" t="b">
        <f t="shared" si="693"/>
        <v>0</v>
      </c>
      <c r="AY464" s="4" t="b">
        <f t="shared" si="694"/>
        <v>0</v>
      </c>
      <c r="AZ464" s="4" t="b">
        <f t="shared" si="695"/>
        <v>0</v>
      </c>
      <c r="BA464" s="4" t="b">
        <f t="shared" si="696"/>
        <v>1</v>
      </c>
      <c r="BB464" s="4" t="b">
        <f t="shared" si="697"/>
        <v>0</v>
      </c>
      <c r="BC464" s="4" t="b">
        <f t="shared" si="698"/>
        <v>0</v>
      </c>
      <c r="BD464" s="4" t="b">
        <f t="shared" si="699"/>
        <v>0</v>
      </c>
      <c r="BE464" s="4" t="b">
        <f t="shared" si="700"/>
        <v>0</v>
      </c>
      <c r="BF464" s="4" t="b">
        <f t="shared" si="701"/>
        <v>0</v>
      </c>
      <c r="BG464" s="4" t="b">
        <f t="shared" si="702"/>
        <v>0</v>
      </c>
      <c r="BH464" s="4" t="b">
        <f t="shared" si="703"/>
        <v>1</v>
      </c>
      <c r="BI464" s="4" t="b">
        <f t="shared" si="704"/>
        <v>0</v>
      </c>
      <c r="BJ464" s="4" t="b">
        <f t="shared" si="705"/>
        <v>0</v>
      </c>
      <c r="BK464" s="4" t="b">
        <f t="shared" si="706"/>
        <v>0</v>
      </c>
      <c r="BL464" s="4" t="b">
        <f t="shared" si="707"/>
        <v>1</v>
      </c>
      <c r="BM464" s="4" t="b">
        <f t="shared" si="708"/>
        <v>0</v>
      </c>
      <c r="BN464" s="4" t="b">
        <f t="shared" si="709"/>
        <v>1</v>
      </c>
      <c r="BO464" s="4" t="b">
        <f t="shared" si="710"/>
        <v>0</v>
      </c>
      <c r="BP464" s="4" t="b">
        <f t="shared" si="711"/>
        <v>1</v>
      </c>
      <c r="BQ464" s="4" t="b">
        <f t="shared" si="712"/>
        <v>1</v>
      </c>
      <c r="BR464" s="4" t="b">
        <f t="shared" si="713"/>
        <v>0</v>
      </c>
      <c r="BS464" s="4" t="b">
        <f t="shared" si="714"/>
        <v>1</v>
      </c>
      <c r="BT464" s="4" t="b">
        <f t="shared" si="715"/>
        <v>0</v>
      </c>
      <c r="BU464" s="4" t="b">
        <f t="shared" si="716"/>
        <v>0</v>
      </c>
      <c r="BV464" s="4" t="b">
        <f t="shared" si="717"/>
        <v>0</v>
      </c>
      <c r="BW464" s="4" t="b">
        <f t="shared" si="718"/>
        <v>0</v>
      </c>
      <c r="BX464" s="4" t="b">
        <f t="shared" si="719"/>
        <v>0</v>
      </c>
      <c r="BY464" s="4" t="b">
        <f t="shared" si="720"/>
        <v>0</v>
      </c>
      <c r="BZ464" s="4" t="b">
        <f t="shared" si="721"/>
        <v>1</v>
      </c>
      <c r="CA464" s="4" t="b">
        <f t="shared" si="722"/>
        <v>0</v>
      </c>
      <c r="CB464" s="4" t="b">
        <f t="shared" si="723"/>
        <v>0</v>
      </c>
      <c r="CC464" s="4" t="b">
        <f t="shared" si="724"/>
        <v>0</v>
      </c>
      <c r="CD464" s="4" t="b">
        <f t="shared" si="725"/>
        <v>0</v>
      </c>
      <c r="CE464" s="4" t="b">
        <f t="shared" si="726"/>
        <v>1</v>
      </c>
      <c r="CF464" s="4" t="b">
        <f t="shared" si="727"/>
        <v>0</v>
      </c>
      <c r="CG464" s="4" t="b">
        <f t="shared" si="728"/>
        <v>0</v>
      </c>
      <c r="CH464" s="4" t="b">
        <f t="shared" si="729"/>
        <v>0</v>
      </c>
      <c r="CI464" s="4" t="b">
        <f t="shared" si="730"/>
        <v>0</v>
      </c>
      <c r="CJ464" s="4" t="b">
        <f t="shared" si="731"/>
        <v>0</v>
      </c>
      <c r="CK464" s="4" t="b">
        <f t="shared" si="732"/>
        <v>0</v>
      </c>
      <c r="CL464" s="4" t="b">
        <f t="shared" si="733"/>
        <v>0</v>
      </c>
      <c r="CM464" s="4" t="b">
        <f t="shared" si="734"/>
        <v>0</v>
      </c>
      <c r="CN464" s="4" t="b">
        <f t="shared" si="735"/>
        <v>0</v>
      </c>
      <c r="CO464" s="4" t="b">
        <f t="shared" si="736"/>
        <v>0</v>
      </c>
      <c r="CP464" s="4" t="b">
        <f t="shared" si="737"/>
        <v>0</v>
      </c>
      <c r="CQ464" s="4" t="b">
        <f t="shared" si="738"/>
        <v>0</v>
      </c>
      <c r="CR464" s="4" t="b">
        <f t="shared" si="739"/>
        <v>0</v>
      </c>
      <c r="CS464" s="4" t="b">
        <f t="shared" si="740"/>
        <v>0</v>
      </c>
      <c r="CT464" s="4" t="b">
        <f t="shared" si="741"/>
        <v>0</v>
      </c>
      <c r="CU464" s="4" t="b">
        <f t="shared" si="742"/>
        <v>0</v>
      </c>
      <c r="CV464" s="4" t="b">
        <f t="shared" si="743"/>
        <v>0</v>
      </c>
      <c r="CW464" s="4" t="b">
        <f t="shared" si="744"/>
        <v>0</v>
      </c>
      <c r="CX464" s="4" t="b">
        <f t="shared" si="745"/>
        <v>0</v>
      </c>
      <c r="CY464" s="4" t="b">
        <f t="shared" si="746"/>
        <v>0</v>
      </c>
      <c r="CZ464" s="4" t="b">
        <f t="shared" si="747"/>
        <v>0</v>
      </c>
      <c r="DA464" s="4" t="b">
        <f t="shared" si="748"/>
        <v>0</v>
      </c>
      <c r="DB464" s="4" t="b">
        <f t="shared" si="749"/>
        <v>0</v>
      </c>
      <c r="DC464" s="4" t="b">
        <f t="shared" si="750"/>
        <v>1</v>
      </c>
      <c r="DD464" s="4" t="b">
        <f t="shared" si="751"/>
        <v>0</v>
      </c>
    </row>
    <row r="465" spans="1:108">
      <c r="A465" t="s">
        <v>1013</v>
      </c>
      <c r="C465" t="s">
        <v>1014</v>
      </c>
      <c r="E465" t="s">
        <v>975</v>
      </c>
      <c r="F465" t="s">
        <v>976</v>
      </c>
      <c r="G465" t="s">
        <v>970</v>
      </c>
      <c r="H465" t="s">
        <v>7428</v>
      </c>
      <c r="I465" t="s">
        <v>7418</v>
      </c>
      <c r="J465" t="s">
        <v>362</v>
      </c>
      <c r="K465" t="s">
        <v>136</v>
      </c>
      <c r="L465" t="s">
        <v>6407</v>
      </c>
      <c r="M465" t="s">
        <v>6079</v>
      </c>
      <c r="N465" t="s">
        <v>1015</v>
      </c>
      <c r="O465" t="b">
        <f t="shared" si="658"/>
        <v>1</v>
      </c>
      <c r="P465" t="b">
        <f t="shared" si="659"/>
        <v>0</v>
      </c>
      <c r="Q465" t="b">
        <f t="shared" si="660"/>
        <v>0</v>
      </c>
      <c r="R465" t="b">
        <f t="shared" si="661"/>
        <v>0</v>
      </c>
      <c r="S465" t="b">
        <f t="shared" si="662"/>
        <v>1</v>
      </c>
      <c r="T465" t="b">
        <f t="shared" si="663"/>
        <v>0</v>
      </c>
      <c r="U465" t="b">
        <f t="shared" si="664"/>
        <v>0</v>
      </c>
      <c r="V465" t="b">
        <f t="shared" si="665"/>
        <v>0</v>
      </c>
      <c r="W465" t="b">
        <f t="shared" si="666"/>
        <v>1</v>
      </c>
      <c r="X465" t="b">
        <f t="shared" si="667"/>
        <v>1</v>
      </c>
      <c r="Y465" t="b">
        <f t="shared" si="668"/>
        <v>0</v>
      </c>
      <c r="Z465" t="b">
        <f t="shared" si="669"/>
        <v>0</v>
      </c>
      <c r="AA465" t="b">
        <f t="shared" si="670"/>
        <v>0</v>
      </c>
      <c r="AB465" t="b">
        <f t="shared" si="671"/>
        <v>0</v>
      </c>
      <c r="AC465" t="b">
        <f t="shared" si="672"/>
        <v>0</v>
      </c>
      <c r="AD465" t="b">
        <f t="shared" si="673"/>
        <v>0</v>
      </c>
      <c r="AE465" t="b">
        <f t="shared" si="674"/>
        <v>0</v>
      </c>
      <c r="AF465" t="b">
        <f t="shared" si="675"/>
        <v>0</v>
      </c>
      <c r="AG465" t="b">
        <f t="shared" si="676"/>
        <v>0</v>
      </c>
      <c r="AH465" t="b">
        <f t="shared" si="677"/>
        <v>0</v>
      </c>
      <c r="AI465" t="b">
        <f t="shared" si="678"/>
        <v>0</v>
      </c>
      <c r="AJ465" t="b">
        <f t="shared" si="679"/>
        <v>0</v>
      </c>
      <c r="AK465" t="b">
        <f t="shared" si="680"/>
        <v>0</v>
      </c>
      <c r="AL465" t="b">
        <f t="shared" si="681"/>
        <v>0</v>
      </c>
      <c r="AM465" t="b">
        <f t="shared" si="682"/>
        <v>0</v>
      </c>
      <c r="AN465" t="b">
        <f t="shared" si="683"/>
        <v>0</v>
      </c>
      <c r="AO465" t="b">
        <f t="shared" si="684"/>
        <v>0</v>
      </c>
      <c r="AP465" t="b">
        <f t="shared" si="685"/>
        <v>0</v>
      </c>
      <c r="AQ465" t="b">
        <f t="shared" si="686"/>
        <v>0</v>
      </c>
      <c r="AR465" t="b">
        <f t="shared" si="687"/>
        <v>0</v>
      </c>
      <c r="AS465" t="b">
        <f t="shared" si="688"/>
        <v>0</v>
      </c>
      <c r="AT465" t="b">
        <f t="shared" si="689"/>
        <v>0</v>
      </c>
      <c r="AU465" t="b">
        <f t="shared" si="690"/>
        <v>0</v>
      </c>
      <c r="AV465" t="b">
        <f t="shared" si="691"/>
        <v>0</v>
      </c>
      <c r="AW465" t="b">
        <f t="shared" si="692"/>
        <v>0</v>
      </c>
      <c r="AX465" t="b">
        <f t="shared" si="693"/>
        <v>0</v>
      </c>
      <c r="AY465" t="b">
        <f t="shared" si="694"/>
        <v>0</v>
      </c>
      <c r="AZ465" t="b">
        <f t="shared" si="695"/>
        <v>0</v>
      </c>
      <c r="BA465" t="b">
        <f t="shared" si="696"/>
        <v>0</v>
      </c>
      <c r="BB465" t="b">
        <f t="shared" si="697"/>
        <v>0</v>
      </c>
      <c r="BC465" t="b">
        <f t="shared" si="698"/>
        <v>0</v>
      </c>
      <c r="BD465" t="b">
        <f t="shared" si="699"/>
        <v>1</v>
      </c>
      <c r="BE465" t="b">
        <f t="shared" si="700"/>
        <v>0</v>
      </c>
      <c r="BF465" t="b">
        <f t="shared" si="701"/>
        <v>0</v>
      </c>
      <c r="BG465" t="b">
        <f t="shared" si="702"/>
        <v>0</v>
      </c>
      <c r="BH465" t="b">
        <f t="shared" si="703"/>
        <v>1</v>
      </c>
      <c r="BI465" t="b">
        <f t="shared" si="704"/>
        <v>0</v>
      </c>
      <c r="BJ465" t="b">
        <f t="shared" si="705"/>
        <v>0</v>
      </c>
      <c r="BK465" t="b">
        <f t="shared" si="706"/>
        <v>0</v>
      </c>
      <c r="BL465" t="b">
        <f t="shared" si="707"/>
        <v>0</v>
      </c>
      <c r="BM465" t="b">
        <f t="shared" si="708"/>
        <v>0</v>
      </c>
      <c r="BN465" t="b">
        <f t="shared" si="709"/>
        <v>0</v>
      </c>
      <c r="BO465" t="b">
        <f t="shared" si="710"/>
        <v>0</v>
      </c>
      <c r="BP465" t="b">
        <f t="shared" si="711"/>
        <v>0</v>
      </c>
      <c r="BQ465" t="b">
        <f t="shared" si="712"/>
        <v>1</v>
      </c>
      <c r="BR465" t="b">
        <f t="shared" si="713"/>
        <v>0</v>
      </c>
      <c r="BS465" t="b">
        <f t="shared" si="714"/>
        <v>0</v>
      </c>
      <c r="BT465" t="b">
        <f t="shared" si="715"/>
        <v>0</v>
      </c>
      <c r="BU465" t="b">
        <f t="shared" si="716"/>
        <v>0</v>
      </c>
      <c r="BV465" t="b">
        <f t="shared" si="717"/>
        <v>0</v>
      </c>
      <c r="BW465" t="b">
        <f t="shared" si="718"/>
        <v>0</v>
      </c>
      <c r="BX465" t="b">
        <f t="shared" si="719"/>
        <v>0</v>
      </c>
      <c r="BY465" t="b">
        <f t="shared" si="720"/>
        <v>0</v>
      </c>
      <c r="BZ465" t="b">
        <f t="shared" si="721"/>
        <v>0</v>
      </c>
      <c r="CA465" t="b">
        <f t="shared" si="722"/>
        <v>0</v>
      </c>
      <c r="CB465" t="b">
        <f t="shared" si="723"/>
        <v>0</v>
      </c>
      <c r="CC465" t="b">
        <f t="shared" si="724"/>
        <v>0</v>
      </c>
      <c r="CD465" t="b">
        <f t="shared" si="725"/>
        <v>0</v>
      </c>
      <c r="CE465" t="b">
        <f t="shared" si="726"/>
        <v>0</v>
      </c>
      <c r="CF465" t="b">
        <f t="shared" si="727"/>
        <v>0</v>
      </c>
      <c r="CG465" t="b">
        <f t="shared" si="728"/>
        <v>0</v>
      </c>
      <c r="CH465" t="b">
        <f t="shared" si="729"/>
        <v>0</v>
      </c>
      <c r="CI465" t="b">
        <f t="shared" si="730"/>
        <v>0</v>
      </c>
      <c r="CJ465" t="b">
        <f t="shared" si="731"/>
        <v>0</v>
      </c>
      <c r="CK465" t="b">
        <f t="shared" si="732"/>
        <v>0</v>
      </c>
      <c r="CL465" t="b">
        <f t="shared" si="733"/>
        <v>0</v>
      </c>
      <c r="CM465" t="b">
        <f t="shared" si="734"/>
        <v>0</v>
      </c>
      <c r="CN465" t="b">
        <f t="shared" si="735"/>
        <v>0</v>
      </c>
      <c r="CO465" t="b">
        <f t="shared" si="736"/>
        <v>0</v>
      </c>
      <c r="CP465" t="b">
        <f t="shared" si="737"/>
        <v>0</v>
      </c>
      <c r="CQ465" t="b">
        <f t="shared" si="738"/>
        <v>0</v>
      </c>
      <c r="CR465" t="b">
        <f t="shared" si="739"/>
        <v>0</v>
      </c>
      <c r="CS465" t="b">
        <f t="shared" si="740"/>
        <v>0</v>
      </c>
      <c r="CT465" t="b">
        <f t="shared" si="741"/>
        <v>0</v>
      </c>
      <c r="CU465" t="b">
        <f t="shared" si="742"/>
        <v>0</v>
      </c>
      <c r="CV465" t="b">
        <f t="shared" si="743"/>
        <v>0</v>
      </c>
      <c r="CW465" t="b">
        <f t="shared" si="744"/>
        <v>0</v>
      </c>
      <c r="CX465" t="b">
        <f t="shared" si="745"/>
        <v>0</v>
      </c>
      <c r="CY465" t="b">
        <f t="shared" si="746"/>
        <v>0</v>
      </c>
      <c r="CZ465" t="b">
        <f t="shared" si="747"/>
        <v>0</v>
      </c>
      <c r="DA465" t="b">
        <f t="shared" si="748"/>
        <v>0</v>
      </c>
      <c r="DB465" t="b">
        <f t="shared" si="749"/>
        <v>0</v>
      </c>
      <c r="DC465" t="b">
        <f t="shared" si="750"/>
        <v>0</v>
      </c>
      <c r="DD465" t="b">
        <f t="shared" si="751"/>
        <v>0</v>
      </c>
    </row>
    <row r="466" spans="1:108">
      <c r="A466" s="19" t="s">
        <v>6074</v>
      </c>
      <c r="C466" t="s">
        <v>2122</v>
      </c>
      <c r="E466" t="s">
        <v>975</v>
      </c>
      <c r="F466" t="s">
        <v>976</v>
      </c>
      <c r="G466" t="s">
        <v>970</v>
      </c>
      <c r="H466" t="s">
        <v>7428</v>
      </c>
      <c r="I466" t="s">
        <v>7418</v>
      </c>
      <c r="J466" t="s">
        <v>204</v>
      </c>
      <c r="K466" t="s">
        <v>205</v>
      </c>
      <c r="L466" t="s">
        <v>390</v>
      </c>
      <c r="M466" t="s">
        <v>6079</v>
      </c>
      <c r="N466" t="s">
        <v>59</v>
      </c>
      <c r="O466" t="b">
        <f t="shared" si="658"/>
        <v>1</v>
      </c>
      <c r="P466" t="b">
        <f t="shared" si="659"/>
        <v>0</v>
      </c>
      <c r="Q466" t="b">
        <f t="shared" si="660"/>
        <v>0</v>
      </c>
      <c r="R466" t="b">
        <f t="shared" si="661"/>
        <v>0</v>
      </c>
      <c r="S466" t="b">
        <f t="shared" si="662"/>
        <v>1</v>
      </c>
      <c r="T466" t="b">
        <f t="shared" si="663"/>
        <v>0</v>
      </c>
      <c r="U466" t="b">
        <f t="shared" si="664"/>
        <v>0</v>
      </c>
      <c r="V466" t="b">
        <f t="shared" si="665"/>
        <v>0</v>
      </c>
      <c r="W466" t="b">
        <f t="shared" si="666"/>
        <v>0</v>
      </c>
      <c r="X466" t="b">
        <f t="shared" si="667"/>
        <v>0</v>
      </c>
      <c r="Y466" t="b">
        <f t="shared" si="668"/>
        <v>0</v>
      </c>
      <c r="Z466" t="b">
        <f t="shared" si="669"/>
        <v>0</v>
      </c>
      <c r="AA466" t="b">
        <f t="shared" si="670"/>
        <v>0</v>
      </c>
      <c r="AB466" t="b">
        <f t="shared" si="671"/>
        <v>0</v>
      </c>
      <c r="AC466" t="b">
        <f t="shared" si="672"/>
        <v>0</v>
      </c>
      <c r="AD466" t="b">
        <f t="shared" si="673"/>
        <v>0</v>
      </c>
      <c r="AE466" t="b">
        <f t="shared" si="674"/>
        <v>0</v>
      </c>
      <c r="AF466" t="b">
        <f t="shared" si="675"/>
        <v>0</v>
      </c>
      <c r="AG466" t="b">
        <f t="shared" si="676"/>
        <v>0</v>
      </c>
      <c r="AH466" t="b">
        <f t="shared" si="677"/>
        <v>0</v>
      </c>
      <c r="AI466" t="b">
        <f t="shared" si="678"/>
        <v>0</v>
      </c>
      <c r="AJ466" t="b">
        <f t="shared" si="679"/>
        <v>0</v>
      </c>
      <c r="AK466" t="b">
        <f t="shared" si="680"/>
        <v>0</v>
      </c>
      <c r="AL466" t="b">
        <f t="shared" si="681"/>
        <v>0</v>
      </c>
      <c r="AM466" t="b">
        <f t="shared" si="682"/>
        <v>0</v>
      </c>
      <c r="AN466" t="b">
        <f t="shared" si="683"/>
        <v>0</v>
      </c>
      <c r="AO466" t="b">
        <f t="shared" si="684"/>
        <v>0</v>
      </c>
      <c r="AP466" t="b">
        <f t="shared" si="685"/>
        <v>0</v>
      </c>
      <c r="AQ466" t="b">
        <f t="shared" si="686"/>
        <v>0</v>
      </c>
      <c r="AR466" t="b">
        <f t="shared" si="687"/>
        <v>0</v>
      </c>
      <c r="AS466" t="b">
        <f t="shared" si="688"/>
        <v>0</v>
      </c>
      <c r="AT466" t="b">
        <f t="shared" si="689"/>
        <v>0</v>
      </c>
      <c r="AU466" t="b">
        <f t="shared" si="690"/>
        <v>0</v>
      </c>
      <c r="AV466" t="b">
        <f t="shared" si="691"/>
        <v>0</v>
      </c>
      <c r="AW466" t="b">
        <f t="shared" si="692"/>
        <v>0</v>
      </c>
      <c r="AX466" t="b">
        <f t="shared" si="693"/>
        <v>0</v>
      </c>
      <c r="AY466" t="b">
        <f t="shared" si="694"/>
        <v>0</v>
      </c>
      <c r="AZ466" t="b">
        <f t="shared" si="695"/>
        <v>0</v>
      </c>
      <c r="BA466" t="b">
        <f t="shared" si="696"/>
        <v>0</v>
      </c>
      <c r="BB466" t="b">
        <f t="shared" si="697"/>
        <v>0</v>
      </c>
      <c r="BC466" t="b">
        <f t="shared" si="698"/>
        <v>0</v>
      </c>
      <c r="BD466" t="b">
        <f t="shared" si="699"/>
        <v>0</v>
      </c>
      <c r="BE466" t="b">
        <f t="shared" si="700"/>
        <v>0</v>
      </c>
      <c r="BF466" t="b">
        <f t="shared" si="701"/>
        <v>0</v>
      </c>
      <c r="BG466" t="b">
        <f t="shared" si="702"/>
        <v>0</v>
      </c>
      <c r="BH466" t="b">
        <f t="shared" si="703"/>
        <v>0</v>
      </c>
      <c r="BI466" t="b">
        <f t="shared" si="704"/>
        <v>0</v>
      </c>
      <c r="BJ466" t="b">
        <f t="shared" si="705"/>
        <v>0</v>
      </c>
      <c r="BK466" t="b">
        <f t="shared" si="706"/>
        <v>0</v>
      </c>
      <c r="BL466" t="b">
        <f t="shared" si="707"/>
        <v>1</v>
      </c>
      <c r="BM466" t="b">
        <f t="shared" si="708"/>
        <v>0</v>
      </c>
      <c r="BN466" t="b">
        <f t="shared" si="709"/>
        <v>0</v>
      </c>
      <c r="BO466" t="b">
        <f t="shared" si="710"/>
        <v>0</v>
      </c>
      <c r="BP466" t="b">
        <f t="shared" si="711"/>
        <v>0</v>
      </c>
      <c r="BQ466" t="b">
        <f t="shared" si="712"/>
        <v>0</v>
      </c>
      <c r="BR466" t="b">
        <f t="shared" si="713"/>
        <v>0</v>
      </c>
      <c r="BS466" t="b">
        <f t="shared" si="714"/>
        <v>0</v>
      </c>
      <c r="BT466" t="b">
        <f t="shared" si="715"/>
        <v>0</v>
      </c>
      <c r="BU466" t="b">
        <f t="shared" si="716"/>
        <v>0</v>
      </c>
      <c r="BV466" t="b">
        <f t="shared" si="717"/>
        <v>0</v>
      </c>
      <c r="BW466" t="b">
        <f t="shared" si="718"/>
        <v>0</v>
      </c>
      <c r="BX466" t="b">
        <f t="shared" si="719"/>
        <v>0</v>
      </c>
      <c r="BY466" t="b">
        <f t="shared" si="720"/>
        <v>0</v>
      </c>
      <c r="BZ466" t="b">
        <f t="shared" si="721"/>
        <v>0</v>
      </c>
      <c r="CA466" t="b">
        <f t="shared" si="722"/>
        <v>0</v>
      </c>
      <c r="CB466" t="b">
        <f t="shared" si="723"/>
        <v>0</v>
      </c>
      <c r="CC466" t="b">
        <f t="shared" si="724"/>
        <v>0</v>
      </c>
      <c r="CD466" t="b">
        <f t="shared" si="725"/>
        <v>0</v>
      </c>
      <c r="CE466" t="b">
        <f t="shared" si="726"/>
        <v>0</v>
      </c>
      <c r="CF466" t="b">
        <f t="shared" si="727"/>
        <v>0</v>
      </c>
      <c r="CG466" t="b">
        <f t="shared" si="728"/>
        <v>0</v>
      </c>
      <c r="CH466" t="b">
        <f t="shared" si="729"/>
        <v>0</v>
      </c>
      <c r="CI466" t="b">
        <f t="shared" si="730"/>
        <v>0</v>
      </c>
      <c r="CJ466" t="b">
        <f t="shared" si="731"/>
        <v>0</v>
      </c>
      <c r="CK466" t="b">
        <f t="shared" si="732"/>
        <v>0</v>
      </c>
      <c r="CL466" t="b">
        <f t="shared" si="733"/>
        <v>0</v>
      </c>
      <c r="CM466" t="b">
        <f t="shared" si="734"/>
        <v>0</v>
      </c>
      <c r="CN466" t="b">
        <f t="shared" si="735"/>
        <v>0</v>
      </c>
      <c r="CO466" t="b">
        <f t="shared" si="736"/>
        <v>0</v>
      </c>
      <c r="CP466" t="b">
        <f t="shared" si="737"/>
        <v>0</v>
      </c>
      <c r="CQ466" t="b">
        <f t="shared" si="738"/>
        <v>0</v>
      </c>
      <c r="CR466" t="b">
        <f t="shared" si="739"/>
        <v>0</v>
      </c>
      <c r="CS466" t="b">
        <f t="shared" si="740"/>
        <v>0</v>
      </c>
      <c r="CT466" t="b">
        <f t="shared" si="741"/>
        <v>0</v>
      </c>
      <c r="CU466" t="b">
        <f t="shared" si="742"/>
        <v>0</v>
      </c>
      <c r="CV466" t="b">
        <f t="shared" si="743"/>
        <v>0</v>
      </c>
      <c r="CW466" t="b">
        <f t="shared" si="744"/>
        <v>0</v>
      </c>
      <c r="CX466" t="b">
        <f t="shared" si="745"/>
        <v>0</v>
      </c>
      <c r="CY466" t="b">
        <f t="shared" si="746"/>
        <v>0</v>
      </c>
      <c r="CZ466" t="b">
        <f t="shared" si="747"/>
        <v>0</v>
      </c>
      <c r="DA466" t="b">
        <f t="shared" si="748"/>
        <v>0</v>
      </c>
      <c r="DB466" t="b">
        <f t="shared" si="749"/>
        <v>0</v>
      </c>
      <c r="DC466" t="b">
        <f t="shared" si="750"/>
        <v>0</v>
      </c>
      <c r="DD466" t="b">
        <f t="shared" si="751"/>
        <v>0</v>
      </c>
    </row>
    <row r="467" spans="1:108">
      <c r="A467" t="s">
        <v>1411</v>
      </c>
      <c r="C467" t="s">
        <v>1412</v>
      </c>
      <c r="E467" t="s">
        <v>1413</v>
      </c>
      <c r="F467" t="s">
        <v>976</v>
      </c>
      <c r="G467" t="s">
        <v>970</v>
      </c>
      <c r="H467" t="s">
        <v>7428</v>
      </c>
      <c r="I467" t="s">
        <v>7418</v>
      </c>
      <c r="J467" t="s">
        <v>362</v>
      </c>
      <c r="K467" t="s">
        <v>136</v>
      </c>
      <c r="L467" t="s">
        <v>6392</v>
      </c>
      <c r="M467" t="s">
        <v>6079</v>
      </c>
      <c r="N467" t="s">
        <v>90</v>
      </c>
      <c r="O467" t="b">
        <f t="shared" si="658"/>
        <v>1</v>
      </c>
      <c r="P467" t="b">
        <f t="shared" si="659"/>
        <v>0</v>
      </c>
      <c r="Q467" t="b">
        <f t="shared" si="660"/>
        <v>0</v>
      </c>
      <c r="R467" t="b">
        <f t="shared" si="661"/>
        <v>0</v>
      </c>
      <c r="S467" t="b">
        <f t="shared" si="662"/>
        <v>0</v>
      </c>
      <c r="T467" t="b">
        <f t="shared" si="663"/>
        <v>0</v>
      </c>
      <c r="U467" t="b">
        <f t="shared" si="664"/>
        <v>0</v>
      </c>
      <c r="V467" t="b">
        <f t="shared" si="665"/>
        <v>0</v>
      </c>
      <c r="W467" t="b">
        <f t="shared" si="666"/>
        <v>1</v>
      </c>
      <c r="X467" t="b">
        <f t="shared" si="667"/>
        <v>0</v>
      </c>
      <c r="Y467" t="b">
        <f t="shared" si="668"/>
        <v>0</v>
      </c>
      <c r="Z467" t="b">
        <f t="shared" si="669"/>
        <v>0</v>
      </c>
      <c r="AA467" t="b">
        <f t="shared" si="670"/>
        <v>0</v>
      </c>
      <c r="AB467" t="b">
        <f t="shared" si="671"/>
        <v>0</v>
      </c>
      <c r="AC467" t="b">
        <f t="shared" si="672"/>
        <v>0</v>
      </c>
      <c r="AD467" t="b">
        <f t="shared" si="673"/>
        <v>0</v>
      </c>
      <c r="AE467" t="b">
        <f t="shared" si="674"/>
        <v>0</v>
      </c>
      <c r="AF467" t="b">
        <f t="shared" si="675"/>
        <v>0</v>
      </c>
      <c r="AG467" t="b">
        <f t="shared" si="676"/>
        <v>0</v>
      </c>
      <c r="AH467" t="b">
        <f t="shared" si="677"/>
        <v>0</v>
      </c>
      <c r="AI467" t="b">
        <f t="shared" si="678"/>
        <v>0</v>
      </c>
      <c r="AJ467" t="b">
        <f t="shared" si="679"/>
        <v>0</v>
      </c>
      <c r="AK467" t="b">
        <f t="shared" si="680"/>
        <v>0</v>
      </c>
      <c r="AL467" t="b">
        <f t="shared" si="681"/>
        <v>0</v>
      </c>
      <c r="AM467" t="b">
        <f t="shared" si="682"/>
        <v>0</v>
      </c>
      <c r="AN467" t="b">
        <f t="shared" si="683"/>
        <v>0</v>
      </c>
      <c r="AO467" t="b">
        <f t="shared" si="684"/>
        <v>0</v>
      </c>
      <c r="AP467" t="b">
        <f t="shared" si="685"/>
        <v>0</v>
      </c>
      <c r="AQ467" t="b">
        <f t="shared" si="686"/>
        <v>0</v>
      </c>
      <c r="AR467" t="b">
        <f t="shared" si="687"/>
        <v>0</v>
      </c>
      <c r="AS467" t="b">
        <f t="shared" si="688"/>
        <v>0</v>
      </c>
      <c r="AT467" t="b">
        <f t="shared" si="689"/>
        <v>0</v>
      </c>
      <c r="AU467" t="b">
        <f t="shared" si="690"/>
        <v>0</v>
      </c>
      <c r="AV467" t="b">
        <f t="shared" si="691"/>
        <v>0</v>
      </c>
      <c r="AW467" t="b">
        <f t="shared" si="692"/>
        <v>0</v>
      </c>
      <c r="AX467" t="b">
        <f t="shared" si="693"/>
        <v>0</v>
      </c>
      <c r="AY467" t="b">
        <f t="shared" si="694"/>
        <v>0</v>
      </c>
      <c r="AZ467" t="b">
        <f t="shared" si="695"/>
        <v>0</v>
      </c>
      <c r="BA467" t="b">
        <f t="shared" si="696"/>
        <v>0</v>
      </c>
      <c r="BB467" t="b">
        <f t="shared" si="697"/>
        <v>0</v>
      </c>
      <c r="BC467" t="b">
        <f t="shared" si="698"/>
        <v>0</v>
      </c>
      <c r="BD467" t="b">
        <f t="shared" si="699"/>
        <v>0</v>
      </c>
      <c r="BE467" t="b">
        <f t="shared" si="700"/>
        <v>0</v>
      </c>
      <c r="BF467" t="b">
        <f t="shared" si="701"/>
        <v>0</v>
      </c>
      <c r="BG467" t="b">
        <f t="shared" si="702"/>
        <v>0</v>
      </c>
      <c r="BH467" t="b">
        <f t="shared" si="703"/>
        <v>0</v>
      </c>
      <c r="BI467" t="b">
        <f t="shared" si="704"/>
        <v>0</v>
      </c>
      <c r="BJ467" t="b">
        <f t="shared" si="705"/>
        <v>0</v>
      </c>
      <c r="BK467" t="b">
        <f t="shared" si="706"/>
        <v>0</v>
      </c>
      <c r="BL467" t="b">
        <f t="shared" si="707"/>
        <v>0</v>
      </c>
      <c r="BM467" t="b">
        <f t="shared" si="708"/>
        <v>0</v>
      </c>
      <c r="BN467" t="b">
        <f t="shared" si="709"/>
        <v>0</v>
      </c>
      <c r="BO467" t="b">
        <f t="shared" si="710"/>
        <v>0</v>
      </c>
      <c r="BP467" t="b">
        <f t="shared" si="711"/>
        <v>0</v>
      </c>
      <c r="BQ467" t="b">
        <f t="shared" si="712"/>
        <v>0</v>
      </c>
      <c r="BR467" t="b">
        <f t="shared" si="713"/>
        <v>0</v>
      </c>
      <c r="BS467" t="b">
        <f t="shared" si="714"/>
        <v>0</v>
      </c>
      <c r="BT467" t="b">
        <f t="shared" si="715"/>
        <v>0</v>
      </c>
      <c r="BU467" t="b">
        <f t="shared" si="716"/>
        <v>0</v>
      </c>
      <c r="BV467" t="b">
        <f t="shared" si="717"/>
        <v>0</v>
      </c>
      <c r="BW467" t="b">
        <f t="shared" si="718"/>
        <v>0</v>
      </c>
      <c r="BX467" t="b">
        <f t="shared" si="719"/>
        <v>0</v>
      </c>
      <c r="BY467" t="b">
        <f t="shared" si="720"/>
        <v>0</v>
      </c>
      <c r="BZ467" t="b">
        <f t="shared" si="721"/>
        <v>0</v>
      </c>
      <c r="CA467" t="b">
        <f t="shared" si="722"/>
        <v>0</v>
      </c>
      <c r="CB467" t="b">
        <f t="shared" si="723"/>
        <v>0</v>
      </c>
      <c r="CC467" t="b">
        <f t="shared" si="724"/>
        <v>0</v>
      </c>
      <c r="CD467" t="b">
        <f t="shared" si="725"/>
        <v>0</v>
      </c>
      <c r="CE467" t="b">
        <f t="shared" si="726"/>
        <v>0</v>
      </c>
      <c r="CF467" t="b">
        <f t="shared" si="727"/>
        <v>0</v>
      </c>
      <c r="CG467" t="b">
        <f t="shared" si="728"/>
        <v>0</v>
      </c>
      <c r="CH467" t="b">
        <f t="shared" si="729"/>
        <v>0</v>
      </c>
      <c r="CI467" t="b">
        <f t="shared" si="730"/>
        <v>0</v>
      </c>
      <c r="CJ467" t="b">
        <f t="shared" si="731"/>
        <v>0</v>
      </c>
      <c r="CK467" t="b">
        <f t="shared" si="732"/>
        <v>0</v>
      </c>
      <c r="CL467" t="b">
        <f t="shared" si="733"/>
        <v>0</v>
      </c>
      <c r="CM467" t="b">
        <f t="shared" si="734"/>
        <v>0</v>
      </c>
      <c r="CN467" t="b">
        <f t="shared" si="735"/>
        <v>0</v>
      </c>
      <c r="CO467" t="b">
        <f t="shared" si="736"/>
        <v>0</v>
      </c>
      <c r="CP467" t="b">
        <f t="shared" si="737"/>
        <v>0</v>
      </c>
      <c r="CQ467" t="b">
        <f t="shared" si="738"/>
        <v>1</v>
      </c>
      <c r="CR467" t="b">
        <f t="shared" si="739"/>
        <v>0</v>
      </c>
      <c r="CS467" t="b">
        <f t="shared" si="740"/>
        <v>0</v>
      </c>
      <c r="CT467" t="b">
        <f t="shared" si="741"/>
        <v>0</v>
      </c>
      <c r="CU467" t="b">
        <f t="shared" si="742"/>
        <v>0</v>
      </c>
      <c r="CV467" t="b">
        <f t="shared" si="743"/>
        <v>0</v>
      </c>
      <c r="CW467" t="b">
        <f t="shared" si="744"/>
        <v>0</v>
      </c>
      <c r="CX467" t="b">
        <f t="shared" si="745"/>
        <v>0</v>
      </c>
      <c r="CY467" t="b">
        <f t="shared" si="746"/>
        <v>0</v>
      </c>
      <c r="CZ467" t="b">
        <f t="shared" si="747"/>
        <v>0</v>
      </c>
      <c r="DA467" t="b">
        <f t="shared" si="748"/>
        <v>0</v>
      </c>
      <c r="DB467" t="b">
        <f t="shared" si="749"/>
        <v>0</v>
      </c>
      <c r="DC467" t="b">
        <f t="shared" si="750"/>
        <v>0</v>
      </c>
      <c r="DD467" t="b">
        <f t="shared" si="751"/>
        <v>0</v>
      </c>
    </row>
    <row r="468" spans="1:108">
      <c r="A468" t="s">
        <v>1414</v>
      </c>
      <c r="C468" t="s">
        <v>1412</v>
      </c>
      <c r="E468" t="s">
        <v>1413</v>
      </c>
      <c r="F468" t="s">
        <v>976</v>
      </c>
      <c r="G468" t="s">
        <v>970</v>
      </c>
      <c r="H468" t="s">
        <v>7428</v>
      </c>
      <c r="I468" t="s">
        <v>7418</v>
      </c>
      <c r="J468" t="s">
        <v>147</v>
      </c>
      <c r="K468" t="s">
        <v>16</v>
      </c>
      <c r="L468" t="s">
        <v>6391</v>
      </c>
      <c r="M468" t="s">
        <v>6079</v>
      </c>
      <c r="N468" t="s">
        <v>55</v>
      </c>
      <c r="O468" t="b">
        <f t="shared" si="658"/>
        <v>1</v>
      </c>
      <c r="P468" t="b">
        <f t="shared" si="659"/>
        <v>0</v>
      </c>
      <c r="Q468" t="b">
        <f t="shared" si="660"/>
        <v>0</v>
      </c>
      <c r="R468" t="b">
        <f t="shared" si="661"/>
        <v>0</v>
      </c>
      <c r="S468" t="b">
        <f t="shared" si="662"/>
        <v>0</v>
      </c>
      <c r="T468" t="b">
        <f t="shared" si="663"/>
        <v>0</v>
      </c>
      <c r="U468" t="b">
        <f t="shared" si="664"/>
        <v>0</v>
      </c>
      <c r="V468" t="b">
        <f t="shared" si="665"/>
        <v>0</v>
      </c>
      <c r="W468" t="b">
        <f t="shared" si="666"/>
        <v>1</v>
      </c>
      <c r="X468" t="b">
        <f t="shared" si="667"/>
        <v>0</v>
      </c>
      <c r="Y468" t="b">
        <f t="shared" si="668"/>
        <v>0</v>
      </c>
      <c r="Z468" t="b">
        <f t="shared" si="669"/>
        <v>0</v>
      </c>
      <c r="AA468" t="b">
        <f t="shared" si="670"/>
        <v>0</v>
      </c>
      <c r="AB468" t="b">
        <f t="shared" si="671"/>
        <v>0</v>
      </c>
      <c r="AC468" t="b">
        <f t="shared" si="672"/>
        <v>0</v>
      </c>
      <c r="AD468" t="b">
        <f t="shared" si="673"/>
        <v>0</v>
      </c>
      <c r="AE468" t="b">
        <f t="shared" si="674"/>
        <v>0</v>
      </c>
      <c r="AF468" t="b">
        <f t="shared" si="675"/>
        <v>0</v>
      </c>
      <c r="AG468" t="b">
        <f t="shared" si="676"/>
        <v>0</v>
      </c>
      <c r="AH468" t="b">
        <f t="shared" si="677"/>
        <v>0</v>
      </c>
      <c r="AI468" t="b">
        <f t="shared" si="678"/>
        <v>0</v>
      </c>
      <c r="AJ468" t="b">
        <f t="shared" si="679"/>
        <v>0</v>
      </c>
      <c r="AK468" t="b">
        <f t="shared" si="680"/>
        <v>0</v>
      </c>
      <c r="AL468" t="b">
        <f t="shared" si="681"/>
        <v>0</v>
      </c>
      <c r="AM468" t="b">
        <f t="shared" si="682"/>
        <v>0</v>
      </c>
      <c r="AN468" t="b">
        <f t="shared" si="683"/>
        <v>0</v>
      </c>
      <c r="AO468" t="b">
        <f t="shared" si="684"/>
        <v>0</v>
      </c>
      <c r="AP468" t="b">
        <f t="shared" si="685"/>
        <v>0</v>
      </c>
      <c r="AQ468" t="b">
        <f t="shared" si="686"/>
        <v>0</v>
      </c>
      <c r="AR468" t="b">
        <f t="shared" si="687"/>
        <v>0</v>
      </c>
      <c r="AS468" t="b">
        <f t="shared" si="688"/>
        <v>0</v>
      </c>
      <c r="AT468" t="b">
        <f t="shared" si="689"/>
        <v>0</v>
      </c>
      <c r="AU468" t="b">
        <f t="shared" si="690"/>
        <v>0</v>
      </c>
      <c r="AV468" t="b">
        <f t="shared" si="691"/>
        <v>0</v>
      </c>
      <c r="AW468" t="b">
        <f t="shared" si="692"/>
        <v>0</v>
      </c>
      <c r="AX468" t="b">
        <f t="shared" si="693"/>
        <v>0</v>
      </c>
      <c r="AY468" t="b">
        <f t="shared" si="694"/>
        <v>0</v>
      </c>
      <c r="AZ468" t="b">
        <f t="shared" si="695"/>
        <v>0</v>
      </c>
      <c r="BA468" t="b">
        <f t="shared" si="696"/>
        <v>0</v>
      </c>
      <c r="BB468" t="b">
        <f t="shared" si="697"/>
        <v>0</v>
      </c>
      <c r="BC468" t="b">
        <f t="shared" si="698"/>
        <v>0</v>
      </c>
      <c r="BD468" t="b">
        <f t="shared" si="699"/>
        <v>0</v>
      </c>
      <c r="BE468" t="b">
        <f t="shared" si="700"/>
        <v>0</v>
      </c>
      <c r="BF468" t="b">
        <f t="shared" si="701"/>
        <v>0</v>
      </c>
      <c r="BG468" t="b">
        <f t="shared" si="702"/>
        <v>0</v>
      </c>
      <c r="BH468" t="b">
        <f t="shared" si="703"/>
        <v>1</v>
      </c>
      <c r="BI468" t="b">
        <f t="shared" si="704"/>
        <v>0</v>
      </c>
      <c r="BJ468" t="b">
        <f t="shared" si="705"/>
        <v>0</v>
      </c>
      <c r="BK468" t="b">
        <f t="shared" si="706"/>
        <v>0</v>
      </c>
      <c r="BL468" t="b">
        <f t="shared" si="707"/>
        <v>0</v>
      </c>
      <c r="BM468" t="b">
        <f t="shared" si="708"/>
        <v>0</v>
      </c>
      <c r="BN468" t="b">
        <f t="shared" si="709"/>
        <v>0</v>
      </c>
      <c r="BO468" t="b">
        <f t="shared" si="710"/>
        <v>0</v>
      </c>
      <c r="BP468" t="b">
        <f t="shared" si="711"/>
        <v>0</v>
      </c>
      <c r="BQ468" t="b">
        <f t="shared" si="712"/>
        <v>0</v>
      </c>
      <c r="BR468" t="b">
        <f t="shared" si="713"/>
        <v>0</v>
      </c>
      <c r="BS468" t="b">
        <f t="shared" si="714"/>
        <v>0</v>
      </c>
      <c r="BT468" t="b">
        <f t="shared" si="715"/>
        <v>0</v>
      </c>
      <c r="BU468" t="b">
        <f t="shared" si="716"/>
        <v>0</v>
      </c>
      <c r="BV468" t="b">
        <f t="shared" si="717"/>
        <v>0</v>
      </c>
      <c r="BW468" t="b">
        <f t="shared" si="718"/>
        <v>0</v>
      </c>
      <c r="BX468" t="b">
        <f t="shared" si="719"/>
        <v>0</v>
      </c>
      <c r="BY468" t="b">
        <f t="shared" si="720"/>
        <v>0</v>
      </c>
      <c r="BZ468" t="b">
        <f t="shared" si="721"/>
        <v>0</v>
      </c>
      <c r="CA468" t="b">
        <f t="shared" si="722"/>
        <v>0</v>
      </c>
      <c r="CB468" t="b">
        <f t="shared" si="723"/>
        <v>0</v>
      </c>
      <c r="CC468" t="b">
        <f t="shared" si="724"/>
        <v>0</v>
      </c>
      <c r="CD468" t="b">
        <f t="shared" si="725"/>
        <v>0</v>
      </c>
      <c r="CE468" t="b">
        <f t="shared" si="726"/>
        <v>0</v>
      </c>
      <c r="CF468" t="b">
        <f t="shared" si="727"/>
        <v>0</v>
      </c>
      <c r="CG468" t="b">
        <f t="shared" si="728"/>
        <v>0</v>
      </c>
      <c r="CH468" t="b">
        <f t="shared" si="729"/>
        <v>0</v>
      </c>
      <c r="CI468" t="b">
        <f t="shared" si="730"/>
        <v>0</v>
      </c>
      <c r="CJ468" t="b">
        <f t="shared" si="731"/>
        <v>0</v>
      </c>
      <c r="CK468" t="b">
        <f t="shared" si="732"/>
        <v>0</v>
      </c>
      <c r="CL468" t="b">
        <f t="shared" si="733"/>
        <v>0</v>
      </c>
      <c r="CM468" t="b">
        <f t="shared" si="734"/>
        <v>0</v>
      </c>
      <c r="CN468" t="b">
        <f t="shared" si="735"/>
        <v>0</v>
      </c>
      <c r="CO468" t="b">
        <f t="shared" si="736"/>
        <v>0</v>
      </c>
      <c r="CP468" t="b">
        <f t="shared" si="737"/>
        <v>0</v>
      </c>
      <c r="CQ468" t="b">
        <f t="shared" si="738"/>
        <v>0</v>
      </c>
      <c r="CR468" t="b">
        <f t="shared" si="739"/>
        <v>0</v>
      </c>
      <c r="CS468" t="b">
        <f t="shared" si="740"/>
        <v>0</v>
      </c>
      <c r="CT468" t="b">
        <f t="shared" si="741"/>
        <v>0</v>
      </c>
      <c r="CU468" t="b">
        <f t="shared" si="742"/>
        <v>0</v>
      </c>
      <c r="CV468" t="b">
        <f t="shared" si="743"/>
        <v>0</v>
      </c>
      <c r="CW468" t="b">
        <f t="shared" si="744"/>
        <v>0</v>
      </c>
      <c r="CX468" t="b">
        <f t="shared" si="745"/>
        <v>0</v>
      </c>
      <c r="CY468" t="b">
        <f t="shared" si="746"/>
        <v>0</v>
      </c>
      <c r="CZ468" t="b">
        <f t="shared" si="747"/>
        <v>0</v>
      </c>
      <c r="DA468" t="b">
        <f t="shared" si="748"/>
        <v>0</v>
      </c>
      <c r="DB468" t="b">
        <f t="shared" si="749"/>
        <v>0</v>
      </c>
      <c r="DC468" t="b">
        <f t="shared" si="750"/>
        <v>0</v>
      </c>
      <c r="DD468" t="b">
        <f t="shared" si="751"/>
        <v>0</v>
      </c>
    </row>
    <row r="469" spans="1:108">
      <c r="A469" t="s">
        <v>1456</v>
      </c>
      <c r="C469" t="s">
        <v>1457</v>
      </c>
      <c r="E469" t="s">
        <v>1413</v>
      </c>
      <c r="F469" t="s">
        <v>976</v>
      </c>
      <c r="G469" t="s">
        <v>970</v>
      </c>
      <c r="H469" t="s">
        <v>7428</v>
      </c>
      <c r="I469" t="s">
        <v>7418</v>
      </c>
      <c r="J469" t="s">
        <v>209</v>
      </c>
      <c r="K469" t="s">
        <v>16</v>
      </c>
      <c r="L469" t="s">
        <v>6162</v>
      </c>
      <c r="M469" t="s">
        <v>6079</v>
      </c>
      <c r="N469" t="s">
        <v>63</v>
      </c>
      <c r="O469" t="b">
        <f t="shared" si="658"/>
        <v>0</v>
      </c>
      <c r="P469" t="b">
        <f t="shared" si="659"/>
        <v>1</v>
      </c>
      <c r="Q469" t="b">
        <f t="shared" si="660"/>
        <v>0</v>
      </c>
      <c r="R469" t="b">
        <f t="shared" si="661"/>
        <v>0</v>
      </c>
      <c r="S469" t="b">
        <f t="shared" si="662"/>
        <v>0</v>
      </c>
      <c r="T469" t="b">
        <f t="shared" si="663"/>
        <v>1</v>
      </c>
      <c r="U469" t="b">
        <f t="shared" si="664"/>
        <v>0</v>
      </c>
      <c r="V469" t="b">
        <f t="shared" si="665"/>
        <v>0</v>
      </c>
      <c r="W469" t="b">
        <f t="shared" si="666"/>
        <v>0</v>
      </c>
      <c r="X469" t="b">
        <f t="shared" si="667"/>
        <v>0</v>
      </c>
      <c r="Y469" t="b">
        <f t="shared" si="668"/>
        <v>0</v>
      </c>
      <c r="Z469" t="b">
        <f t="shared" si="669"/>
        <v>0</v>
      </c>
      <c r="AA469" t="b">
        <f t="shared" si="670"/>
        <v>0</v>
      </c>
      <c r="AB469" t="b">
        <f t="shared" si="671"/>
        <v>0</v>
      </c>
      <c r="AC469" t="b">
        <f t="shared" si="672"/>
        <v>0</v>
      </c>
      <c r="AD469" t="b">
        <f t="shared" si="673"/>
        <v>0</v>
      </c>
      <c r="AE469" t="b">
        <f t="shared" si="674"/>
        <v>0</v>
      </c>
      <c r="AF469" t="b">
        <f t="shared" si="675"/>
        <v>0</v>
      </c>
      <c r="AG469" t="b">
        <f t="shared" si="676"/>
        <v>0</v>
      </c>
      <c r="AH469" t="b">
        <f t="shared" si="677"/>
        <v>0</v>
      </c>
      <c r="AI469" t="b">
        <f t="shared" si="678"/>
        <v>0</v>
      </c>
      <c r="AJ469" t="b">
        <f t="shared" si="679"/>
        <v>0</v>
      </c>
      <c r="AK469" t="b">
        <f t="shared" si="680"/>
        <v>0</v>
      </c>
      <c r="AL469" t="b">
        <f t="shared" si="681"/>
        <v>0</v>
      </c>
      <c r="AM469" t="b">
        <f t="shared" si="682"/>
        <v>0</v>
      </c>
      <c r="AN469" t="b">
        <f t="shared" si="683"/>
        <v>0</v>
      </c>
      <c r="AO469" t="b">
        <f t="shared" si="684"/>
        <v>0</v>
      </c>
      <c r="AP469" t="b">
        <f t="shared" si="685"/>
        <v>0</v>
      </c>
      <c r="AQ469" t="b">
        <f t="shared" si="686"/>
        <v>0</v>
      </c>
      <c r="AR469" t="b">
        <f t="shared" si="687"/>
        <v>0</v>
      </c>
      <c r="AS469" t="b">
        <f t="shared" si="688"/>
        <v>0</v>
      </c>
      <c r="AT469" t="b">
        <f t="shared" si="689"/>
        <v>0</v>
      </c>
      <c r="AU469" t="b">
        <f t="shared" si="690"/>
        <v>0</v>
      </c>
      <c r="AV469" t="b">
        <f t="shared" si="691"/>
        <v>0</v>
      </c>
      <c r="AW469" t="b">
        <f t="shared" si="692"/>
        <v>0</v>
      </c>
      <c r="AX469" t="b">
        <f t="shared" si="693"/>
        <v>0</v>
      </c>
      <c r="AY469" t="b">
        <f t="shared" si="694"/>
        <v>0</v>
      </c>
      <c r="AZ469" t="b">
        <f t="shared" si="695"/>
        <v>0</v>
      </c>
      <c r="BA469" t="b">
        <f t="shared" si="696"/>
        <v>0</v>
      </c>
      <c r="BB469" t="b">
        <f t="shared" si="697"/>
        <v>0</v>
      </c>
      <c r="BC469" t="b">
        <f t="shared" si="698"/>
        <v>0</v>
      </c>
      <c r="BD469" t="b">
        <f t="shared" si="699"/>
        <v>0</v>
      </c>
      <c r="BE469" t="b">
        <f t="shared" si="700"/>
        <v>0</v>
      </c>
      <c r="BF469" t="b">
        <f t="shared" si="701"/>
        <v>0</v>
      </c>
      <c r="BG469" t="b">
        <f t="shared" si="702"/>
        <v>0</v>
      </c>
      <c r="BH469" t="b">
        <f t="shared" si="703"/>
        <v>0</v>
      </c>
      <c r="BI469" t="b">
        <f t="shared" si="704"/>
        <v>0</v>
      </c>
      <c r="BJ469" t="b">
        <f t="shared" si="705"/>
        <v>0</v>
      </c>
      <c r="BK469" t="b">
        <f t="shared" si="706"/>
        <v>0</v>
      </c>
      <c r="BL469" t="b">
        <f t="shared" si="707"/>
        <v>0</v>
      </c>
      <c r="BM469" t="b">
        <f t="shared" si="708"/>
        <v>0</v>
      </c>
      <c r="BN469" t="b">
        <f t="shared" si="709"/>
        <v>0</v>
      </c>
      <c r="BO469" t="b">
        <f t="shared" si="710"/>
        <v>0</v>
      </c>
      <c r="BP469" t="b">
        <f t="shared" si="711"/>
        <v>1</v>
      </c>
      <c r="BQ469" t="b">
        <f t="shared" si="712"/>
        <v>0</v>
      </c>
      <c r="BR469" t="b">
        <f t="shared" si="713"/>
        <v>0</v>
      </c>
      <c r="BS469" t="b">
        <f t="shared" si="714"/>
        <v>0</v>
      </c>
      <c r="BT469" t="b">
        <f t="shared" si="715"/>
        <v>0</v>
      </c>
      <c r="BU469" t="b">
        <f t="shared" si="716"/>
        <v>0</v>
      </c>
      <c r="BV469" t="b">
        <f t="shared" si="717"/>
        <v>0</v>
      </c>
      <c r="BW469" t="b">
        <f t="shared" si="718"/>
        <v>0</v>
      </c>
      <c r="BX469" t="b">
        <f t="shared" si="719"/>
        <v>0</v>
      </c>
      <c r="BY469" t="b">
        <f t="shared" si="720"/>
        <v>0</v>
      </c>
      <c r="BZ469" t="b">
        <f t="shared" si="721"/>
        <v>0</v>
      </c>
      <c r="CA469" t="b">
        <f t="shared" si="722"/>
        <v>0</v>
      </c>
      <c r="CB469" t="b">
        <f t="shared" si="723"/>
        <v>0</v>
      </c>
      <c r="CC469" t="b">
        <f t="shared" si="724"/>
        <v>0</v>
      </c>
      <c r="CD469" t="b">
        <f t="shared" si="725"/>
        <v>0</v>
      </c>
      <c r="CE469" t="b">
        <f t="shared" si="726"/>
        <v>0</v>
      </c>
      <c r="CF469" t="b">
        <f t="shared" si="727"/>
        <v>0</v>
      </c>
      <c r="CG469" t="b">
        <f t="shared" si="728"/>
        <v>0</v>
      </c>
      <c r="CH469" t="b">
        <f t="shared" si="729"/>
        <v>0</v>
      </c>
      <c r="CI469" t="b">
        <f t="shared" si="730"/>
        <v>0</v>
      </c>
      <c r="CJ469" t="b">
        <f t="shared" si="731"/>
        <v>0</v>
      </c>
      <c r="CK469" t="b">
        <f t="shared" si="732"/>
        <v>0</v>
      </c>
      <c r="CL469" t="b">
        <f t="shared" si="733"/>
        <v>0</v>
      </c>
      <c r="CM469" t="b">
        <f t="shared" si="734"/>
        <v>0</v>
      </c>
      <c r="CN469" t="b">
        <f t="shared" si="735"/>
        <v>0</v>
      </c>
      <c r="CO469" t="b">
        <f t="shared" si="736"/>
        <v>0</v>
      </c>
      <c r="CP469" t="b">
        <f t="shared" si="737"/>
        <v>0</v>
      </c>
      <c r="CQ469" t="b">
        <f t="shared" si="738"/>
        <v>0</v>
      </c>
      <c r="CR469" t="b">
        <f t="shared" si="739"/>
        <v>0</v>
      </c>
      <c r="CS469" t="b">
        <f t="shared" si="740"/>
        <v>0</v>
      </c>
      <c r="CT469" t="b">
        <f t="shared" si="741"/>
        <v>0</v>
      </c>
      <c r="CU469" t="b">
        <f t="shared" si="742"/>
        <v>0</v>
      </c>
      <c r="CV469" t="b">
        <f t="shared" si="743"/>
        <v>0</v>
      </c>
      <c r="CW469" t="b">
        <f t="shared" si="744"/>
        <v>0</v>
      </c>
      <c r="CX469" t="b">
        <f t="shared" si="745"/>
        <v>0</v>
      </c>
      <c r="CY469" t="b">
        <f t="shared" si="746"/>
        <v>0</v>
      </c>
      <c r="CZ469" t="b">
        <f t="shared" si="747"/>
        <v>0</v>
      </c>
      <c r="DA469" t="b">
        <f t="shared" si="748"/>
        <v>0</v>
      </c>
      <c r="DB469" t="b">
        <f t="shared" si="749"/>
        <v>0</v>
      </c>
      <c r="DC469" t="b">
        <f t="shared" si="750"/>
        <v>0</v>
      </c>
      <c r="DD469" t="b">
        <f t="shared" si="751"/>
        <v>0</v>
      </c>
    </row>
    <row r="470" spans="1:108">
      <c r="A470" s="7" t="s">
        <v>1458</v>
      </c>
      <c r="C470" t="s">
        <v>1457</v>
      </c>
      <c r="E470" t="s">
        <v>1413</v>
      </c>
      <c r="F470" t="s">
        <v>976</v>
      </c>
      <c r="G470" t="s">
        <v>970</v>
      </c>
      <c r="H470" t="s">
        <v>7428</v>
      </c>
      <c r="I470" t="s">
        <v>7418</v>
      </c>
      <c r="J470" s="4" t="s">
        <v>209</v>
      </c>
      <c r="K470" t="s">
        <v>16</v>
      </c>
      <c r="L470" t="s">
        <v>6565</v>
      </c>
      <c r="M470" t="s">
        <v>6079</v>
      </c>
      <c r="N470" t="s">
        <v>80</v>
      </c>
      <c r="O470" t="b">
        <f t="shared" si="658"/>
        <v>1</v>
      </c>
      <c r="P470" t="b">
        <f t="shared" si="659"/>
        <v>0</v>
      </c>
      <c r="Q470" t="b">
        <f t="shared" si="660"/>
        <v>0</v>
      </c>
      <c r="R470" t="b">
        <f t="shared" si="661"/>
        <v>0</v>
      </c>
      <c r="S470" t="b">
        <f t="shared" si="662"/>
        <v>1</v>
      </c>
      <c r="T470" t="b">
        <f t="shared" si="663"/>
        <v>0</v>
      </c>
      <c r="U470" t="b">
        <f t="shared" si="664"/>
        <v>0</v>
      </c>
      <c r="V470" t="b">
        <f t="shared" si="665"/>
        <v>0</v>
      </c>
      <c r="W470" t="b">
        <f t="shared" si="666"/>
        <v>0</v>
      </c>
      <c r="X470" t="b">
        <f t="shared" si="667"/>
        <v>0</v>
      </c>
      <c r="Y470" t="b">
        <f t="shared" si="668"/>
        <v>0</v>
      </c>
      <c r="Z470" t="b">
        <f t="shared" si="669"/>
        <v>0</v>
      </c>
      <c r="AA470" t="b">
        <f t="shared" si="670"/>
        <v>0</v>
      </c>
      <c r="AB470" t="b">
        <f t="shared" si="671"/>
        <v>0</v>
      </c>
      <c r="AC470" t="b">
        <f t="shared" si="672"/>
        <v>0</v>
      </c>
      <c r="AD470" t="b">
        <f t="shared" si="673"/>
        <v>0</v>
      </c>
      <c r="AE470" t="b">
        <f t="shared" si="674"/>
        <v>0</v>
      </c>
      <c r="AF470" t="b">
        <f t="shared" si="675"/>
        <v>0</v>
      </c>
      <c r="AG470" t="b">
        <f t="shared" si="676"/>
        <v>0</v>
      </c>
      <c r="AH470" t="b">
        <f t="shared" si="677"/>
        <v>0</v>
      </c>
      <c r="AI470" t="b">
        <f t="shared" si="678"/>
        <v>0</v>
      </c>
      <c r="AJ470" t="b">
        <f t="shared" si="679"/>
        <v>0</v>
      </c>
      <c r="AK470" t="b">
        <f t="shared" si="680"/>
        <v>0</v>
      </c>
      <c r="AL470" t="b">
        <f t="shared" si="681"/>
        <v>0</v>
      </c>
      <c r="AM470" t="b">
        <f t="shared" si="682"/>
        <v>0</v>
      </c>
      <c r="AN470" t="b">
        <f t="shared" si="683"/>
        <v>0</v>
      </c>
      <c r="AO470" t="b">
        <f t="shared" si="684"/>
        <v>0</v>
      </c>
      <c r="AP470" t="b">
        <f t="shared" si="685"/>
        <v>0</v>
      </c>
      <c r="AQ470" t="b">
        <f t="shared" si="686"/>
        <v>0</v>
      </c>
      <c r="AR470" t="b">
        <f t="shared" si="687"/>
        <v>0</v>
      </c>
      <c r="AS470" t="b">
        <f t="shared" si="688"/>
        <v>0</v>
      </c>
      <c r="AT470" t="b">
        <f t="shared" si="689"/>
        <v>0</v>
      </c>
      <c r="AU470" t="b">
        <f t="shared" si="690"/>
        <v>0</v>
      </c>
      <c r="AV470" t="b">
        <f t="shared" si="691"/>
        <v>0</v>
      </c>
      <c r="AW470" t="b">
        <f t="shared" si="692"/>
        <v>0</v>
      </c>
      <c r="AX470" t="b">
        <f t="shared" si="693"/>
        <v>0</v>
      </c>
      <c r="AY470" t="b">
        <f t="shared" si="694"/>
        <v>0</v>
      </c>
      <c r="AZ470" t="b">
        <f t="shared" si="695"/>
        <v>0</v>
      </c>
      <c r="BA470" t="b">
        <f t="shared" si="696"/>
        <v>0</v>
      </c>
      <c r="BB470" t="b">
        <f t="shared" si="697"/>
        <v>0</v>
      </c>
      <c r="BC470" t="b">
        <f t="shared" si="698"/>
        <v>0</v>
      </c>
      <c r="BD470" t="b">
        <f t="shared" si="699"/>
        <v>0</v>
      </c>
      <c r="BE470" t="b">
        <f t="shared" si="700"/>
        <v>0</v>
      </c>
      <c r="BF470" t="b">
        <f t="shared" si="701"/>
        <v>0</v>
      </c>
      <c r="BG470" t="b">
        <f t="shared" si="702"/>
        <v>0</v>
      </c>
      <c r="BH470" t="b">
        <f t="shared" si="703"/>
        <v>0</v>
      </c>
      <c r="BI470" t="b">
        <f t="shared" si="704"/>
        <v>0</v>
      </c>
      <c r="BJ470" t="b">
        <f t="shared" si="705"/>
        <v>0</v>
      </c>
      <c r="BK470" t="b">
        <f t="shared" si="706"/>
        <v>0</v>
      </c>
      <c r="BL470" t="b">
        <f t="shared" si="707"/>
        <v>0</v>
      </c>
      <c r="BM470" t="b">
        <f t="shared" si="708"/>
        <v>0</v>
      </c>
      <c r="BN470" t="b">
        <f t="shared" si="709"/>
        <v>0</v>
      </c>
      <c r="BO470" t="b">
        <f t="shared" si="710"/>
        <v>0</v>
      </c>
      <c r="BP470" t="b">
        <f t="shared" si="711"/>
        <v>0</v>
      </c>
      <c r="BQ470" t="b">
        <f t="shared" si="712"/>
        <v>0</v>
      </c>
      <c r="BR470" t="b">
        <f t="shared" si="713"/>
        <v>0</v>
      </c>
      <c r="BS470" t="b">
        <f t="shared" si="714"/>
        <v>0</v>
      </c>
      <c r="BT470" t="b">
        <f t="shared" si="715"/>
        <v>0</v>
      </c>
      <c r="BU470" t="b">
        <f t="shared" si="716"/>
        <v>0</v>
      </c>
      <c r="BV470" t="b">
        <f t="shared" si="717"/>
        <v>0</v>
      </c>
      <c r="BW470" t="b">
        <f t="shared" si="718"/>
        <v>0</v>
      </c>
      <c r="BX470" t="b">
        <f t="shared" si="719"/>
        <v>0</v>
      </c>
      <c r="BY470" t="b">
        <f t="shared" si="720"/>
        <v>0</v>
      </c>
      <c r="BZ470" t="b">
        <f t="shared" si="721"/>
        <v>0</v>
      </c>
      <c r="CA470" t="b">
        <f t="shared" si="722"/>
        <v>0</v>
      </c>
      <c r="CB470" t="b">
        <f t="shared" si="723"/>
        <v>0</v>
      </c>
      <c r="CC470" t="b">
        <f t="shared" si="724"/>
        <v>0</v>
      </c>
      <c r="CD470" t="b">
        <f t="shared" si="725"/>
        <v>0</v>
      </c>
      <c r="CE470" t="b">
        <f t="shared" si="726"/>
        <v>0</v>
      </c>
      <c r="CF470" t="b">
        <f t="shared" si="727"/>
        <v>0</v>
      </c>
      <c r="CG470" t="b">
        <f t="shared" si="728"/>
        <v>1</v>
      </c>
      <c r="CH470" t="b">
        <f t="shared" si="729"/>
        <v>0</v>
      </c>
      <c r="CI470" t="b">
        <f t="shared" si="730"/>
        <v>0</v>
      </c>
      <c r="CJ470" t="b">
        <f t="shared" si="731"/>
        <v>0</v>
      </c>
      <c r="CK470" t="b">
        <f t="shared" si="732"/>
        <v>0</v>
      </c>
      <c r="CL470" t="b">
        <f t="shared" si="733"/>
        <v>0</v>
      </c>
      <c r="CM470" t="b">
        <f t="shared" si="734"/>
        <v>0</v>
      </c>
      <c r="CN470" t="b">
        <f t="shared" si="735"/>
        <v>0</v>
      </c>
      <c r="CO470" t="b">
        <f t="shared" si="736"/>
        <v>0</v>
      </c>
      <c r="CP470" t="b">
        <f t="shared" si="737"/>
        <v>0</v>
      </c>
      <c r="CQ470" t="b">
        <f t="shared" si="738"/>
        <v>0</v>
      </c>
      <c r="CR470" t="b">
        <f t="shared" si="739"/>
        <v>0</v>
      </c>
      <c r="CS470" t="b">
        <f t="shared" si="740"/>
        <v>0</v>
      </c>
      <c r="CT470" t="b">
        <f t="shared" si="741"/>
        <v>0</v>
      </c>
      <c r="CU470" t="b">
        <f t="shared" si="742"/>
        <v>0</v>
      </c>
      <c r="CV470" t="b">
        <f t="shared" si="743"/>
        <v>0</v>
      </c>
      <c r="CW470" t="b">
        <f t="shared" si="744"/>
        <v>0</v>
      </c>
      <c r="CX470" t="b">
        <f t="shared" si="745"/>
        <v>0</v>
      </c>
      <c r="CY470" t="b">
        <f t="shared" si="746"/>
        <v>0</v>
      </c>
      <c r="CZ470" t="b">
        <f t="shared" si="747"/>
        <v>0</v>
      </c>
      <c r="DA470" t="b">
        <f t="shared" si="748"/>
        <v>0</v>
      </c>
      <c r="DB470" t="b">
        <f t="shared" si="749"/>
        <v>0</v>
      </c>
      <c r="DC470" t="b">
        <f t="shared" si="750"/>
        <v>0</v>
      </c>
      <c r="DD470" t="b">
        <f t="shared" si="751"/>
        <v>0</v>
      </c>
    </row>
    <row r="471" spans="1:108">
      <c r="A471" t="s">
        <v>1459</v>
      </c>
      <c r="C471" t="s">
        <v>1457</v>
      </c>
      <c r="E471" t="s">
        <v>1413</v>
      </c>
      <c r="F471" t="s">
        <v>976</v>
      </c>
      <c r="G471" t="s">
        <v>970</v>
      </c>
      <c r="H471" t="s">
        <v>7428</v>
      </c>
      <c r="I471" t="s">
        <v>7418</v>
      </c>
      <c r="J471" t="s">
        <v>362</v>
      </c>
      <c r="K471" t="s">
        <v>136</v>
      </c>
      <c r="L471" t="s">
        <v>2107</v>
      </c>
      <c r="M471" t="s">
        <v>6079</v>
      </c>
      <c r="N471" t="s">
        <v>90</v>
      </c>
      <c r="O471" t="b">
        <f t="shared" si="658"/>
        <v>1</v>
      </c>
      <c r="P471" t="b">
        <f t="shared" si="659"/>
        <v>0</v>
      </c>
      <c r="Q471" t="b">
        <f t="shared" si="660"/>
        <v>0</v>
      </c>
      <c r="R471" t="b">
        <f t="shared" si="661"/>
        <v>0</v>
      </c>
      <c r="S471" t="b">
        <f t="shared" si="662"/>
        <v>0</v>
      </c>
      <c r="T471" t="b">
        <f t="shared" si="663"/>
        <v>0</v>
      </c>
      <c r="U471" t="b">
        <f t="shared" si="664"/>
        <v>0</v>
      </c>
      <c r="V471" t="b">
        <f t="shared" si="665"/>
        <v>0</v>
      </c>
      <c r="W471" t="b">
        <f t="shared" si="666"/>
        <v>1</v>
      </c>
      <c r="X471" t="b">
        <f t="shared" si="667"/>
        <v>0</v>
      </c>
      <c r="Y471" t="b">
        <f t="shared" si="668"/>
        <v>0</v>
      </c>
      <c r="Z471" t="b">
        <f t="shared" si="669"/>
        <v>0</v>
      </c>
      <c r="AA471" t="b">
        <f t="shared" si="670"/>
        <v>0</v>
      </c>
      <c r="AB471" t="b">
        <f t="shared" si="671"/>
        <v>0</v>
      </c>
      <c r="AC471" t="b">
        <f t="shared" si="672"/>
        <v>0</v>
      </c>
      <c r="AD471" t="b">
        <f t="shared" si="673"/>
        <v>0</v>
      </c>
      <c r="AE471" t="b">
        <f t="shared" si="674"/>
        <v>0</v>
      </c>
      <c r="AF471" t="b">
        <f t="shared" si="675"/>
        <v>0</v>
      </c>
      <c r="AG471" t="b">
        <f t="shared" si="676"/>
        <v>0</v>
      </c>
      <c r="AH471" t="b">
        <f t="shared" si="677"/>
        <v>0</v>
      </c>
      <c r="AI471" t="b">
        <f t="shared" si="678"/>
        <v>0</v>
      </c>
      <c r="AJ471" t="b">
        <f t="shared" si="679"/>
        <v>0</v>
      </c>
      <c r="AK471" t="b">
        <f t="shared" si="680"/>
        <v>0</v>
      </c>
      <c r="AL471" t="b">
        <f t="shared" si="681"/>
        <v>0</v>
      </c>
      <c r="AM471" t="b">
        <f t="shared" si="682"/>
        <v>0</v>
      </c>
      <c r="AN471" t="b">
        <f t="shared" si="683"/>
        <v>0</v>
      </c>
      <c r="AO471" t="b">
        <f t="shared" si="684"/>
        <v>0</v>
      </c>
      <c r="AP471" t="b">
        <f t="shared" si="685"/>
        <v>0</v>
      </c>
      <c r="AQ471" t="b">
        <f t="shared" si="686"/>
        <v>0</v>
      </c>
      <c r="AR471" t="b">
        <f t="shared" si="687"/>
        <v>0</v>
      </c>
      <c r="AS471" t="b">
        <f t="shared" si="688"/>
        <v>0</v>
      </c>
      <c r="AT471" t="b">
        <f t="shared" si="689"/>
        <v>0</v>
      </c>
      <c r="AU471" t="b">
        <f t="shared" si="690"/>
        <v>0</v>
      </c>
      <c r="AV471" t="b">
        <f t="shared" si="691"/>
        <v>0</v>
      </c>
      <c r="AW471" t="b">
        <f t="shared" si="692"/>
        <v>0</v>
      </c>
      <c r="AX471" t="b">
        <f t="shared" si="693"/>
        <v>0</v>
      </c>
      <c r="AY471" t="b">
        <f t="shared" si="694"/>
        <v>0</v>
      </c>
      <c r="AZ471" t="b">
        <f t="shared" si="695"/>
        <v>0</v>
      </c>
      <c r="BA471" t="b">
        <f t="shared" si="696"/>
        <v>0</v>
      </c>
      <c r="BB471" t="b">
        <f t="shared" si="697"/>
        <v>0</v>
      </c>
      <c r="BC471" t="b">
        <f t="shared" si="698"/>
        <v>0</v>
      </c>
      <c r="BD471" t="b">
        <f t="shared" si="699"/>
        <v>0</v>
      </c>
      <c r="BE471" t="b">
        <f t="shared" si="700"/>
        <v>0</v>
      </c>
      <c r="BF471" t="b">
        <f t="shared" si="701"/>
        <v>0</v>
      </c>
      <c r="BG471" t="b">
        <f t="shared" si="702"/>
        <v>0</v>
      </c>
      <c r="BH471" t="b">
        <f t="shared" si="703"/>
        <v>0</v>
      </c>
      <c r="BI471" t="b">
        <f t="shared" si="704"/>
        <v>0</v>
      </c>
      <c r="BJ471" t="b">
        <f t="shared" si="705"/>
        <v>0</v>
      </c>
      <c r="BK471" t="b">
        <f t="shared" si="706"/>
        <v>0</v>
      </c>
      <c r="BL471" t="b">
        <f t="shared" si="707"/>
        <v>0</v>
      </c>
      <c r="BM471" t="b">
        <f t="shared" si="708"/>
        <v>0</v>
      </c>
      <c r="BN471" t="b">
        <f t="shared" si="709"/>
        <v>0</v>
      </c>
      <c r="BO471" t="b">
        <f t="shared" si="710"/>
        <v>0</v>
      </c>
      <c r="BP471" t="b">
        <f t="shared" si="711"/>
        <v>0</v>
      </c>
      <c r="BQ471" t="b">
        <f t="shared" si="712"/>
        <v>0</v>
      </c>
      <c r="BR471" t="b">
        <f t="shared" si="713"/>
        <v>0</v>
      </c>
      <c r="BS471" t="b">
        <f t="shared" si="714"/>
        <v>0</v>
      </c>
      <c r="BT471" t="b">
        <f t="shared" si="715"/>
        <v>0</v>
      </c>
      <c r="BU471" t="b">
        <f t="shared" si="716"/>
        <v>0</v>
      </c>
      <c r="BV471" t="b">
        <f t="shared" si="717"/>
        <v>0</v>
      </c>
      <c r="BW471" t="b">
        <f t="shared" si="718"/>
        <v>0</v>
      </c>
      <c r="BX471" t="b">
        <f t="shared" si="719"/>
        <v>0</v>
      </c>
      <c r="BY471" t="b">
        <f t="shared" si="720"/>
        <v>0</v>
      </c>
      <c r="BZ471" t="b">
        <f t="shared" si="721"/>
        <v>0</v>
      </c>
      <c r="CA471" t="b">
        <f t="shared" si="722"/>
        <v>0</v>
      </c>
      <c r="CB471" t="b">
        <f t="shared" si="723"/>
        <v>0</v>
      </c>
      <c r="CC471" t="b">
        <f t="shared" si="724"/>
        <v>0</v>
      </c>
      <c r="CD471" t="b">
        <f t="shared" si="725"/>
        <v>0</v>
      </c>
      <c r="CE471" t="b">
        <f t="shared" si="726"/>
        <v>0</v>
      </c>
      <c r="CF471" t="b">
        <f t="shared" si="727"/>
        <v>0</v>
      </c>
      <c r="CG471" t="b">
        <f t="shared" si="728"/>
        <v>0</v>
      </c>
      <c r="CH471" t="b">
        <f t="shared" si="729"/>
        <v>0</v>
      </c>
      <c r="CI471" t="b">
        <f t="shared" si="730"/>
        <v>0</v>
      </c>
      <c r="CJ471" t="b">
        <f t="shared" si="731"/>
        <v>0</v>
      </c>
      <c r="CK471" t="b">
        <f t="shared" si="732"/>
        <v>0</v>
      </c>
      <c r="CL471" t="b">
        <f t="shared" si="733"/>
        <v>0</v>
      </c>
      <c r="CM471" t="b">
        <f t="shared" si="734"/>
        <v>0</v>
      </c>
      <c r="CN471" t="b">
        <f t="shared" si="735"/>
        <v>0</v>
      </c>
      <c r="CO471" t="b">
        <f t="shared" si="736"/>
        <v>0</v>
      </c>
      <c r="CP471" t="b">
        <f t="shared" si="737"/>
        <v>0</v>
      </c>
      <c r="CQ471" t="b">
        <f t="shared" si="738"/>
        <v>1</v>
      </c>
      <c r="CR471" t="b">
        <f t="shared" si="739"/>
        <v>0</v>
      </c>
      <c r="CS471" t="b">
        <f t="shared" si="740"/>
        <v>0</v>
      </c>
      <c r="CT471" t="b">
        <f t="shared" si="741"/>
        <v>0</v>
      </c>
      <c r="CU471" t="b">
        <f t="shared" si="742"/>
        <v>0</v>
      </c>
      <c r="CV471" t="b">
        <f t="shared" si="743"/>
        <v>0</v>
      </c>
      <c r="CW471" t="b">
        <f t="shared" si="744"/>
        <v>0</v>
      </c>
      <c r="CX471" t="b">
        <f t="shared" si="745"/>
        <v>0</v>
      </c>
      <c r="CY471" t="b">
        <f t="shared" si="746"/>
        <v>0</v>
      </c>
      <c r="CZ471" t="b">
        <f t="shared" si="747"/>
        <v>0</v>
      </c>
      <c r="DA471" t="b">
        <f t="shared" si="748"/>
        <v>0</v>
      </c>
      <c r="DB471" t="b">
        <f t="shared" si="749"/>
        <v>0</v>
      </c>
      <c r="DC471" t="b">
        <f t="shared" si="750"/>
        <v>0</v>
      </c>
      <c r="DD471" t="b">
        <f t="shared" si="751"/>
        <v>0</v>
      </c>
    </row>
    <row r="472" spans="1:108">
      <c r="A472" s="4" t="s">
        <v>1460</v>
      </c>
      <c r="C472" t="s">
        <v>1457</v>
      </c>
      <c r="E472" t="s">
        <v>1413</v>
      </c>
      <c r="F472" t="s">
        <v>976</v>
      </c>
      <c r="G472" t="s">
        <v>970</v>
      </c>
      <c r="H472" t="s">
        <v>7428</v>
      </c>
      <c r="I472" t="s">
        <v>7418</v>
      </c>
      <c r="J472" t="s">
        <v>108</v>
      </c>
      <c r="K472" t="s">
        <v>109</v>
      </c>
      <c r="L472" t="s">
        <v>6566</v>
      </c>
      <c r="M472" t="s">
        <v>6079</v>
      </c>
      <c r="N472" t="s">
        <v>53</v>
      </c>
      <c r="O472" t="b">
        <f t="shared" si="658"/>
        <v>0</v>
      </c>
      <c r="P472" t="b">
        <f t="shared" si="659"/>
        <v>0</v>
      </c>
      <c r="Q472" t="b">
        <f t="shared" si="660"/>
        <v>0</v>
      </c>
      <c r="R472" t="b">
        <f t="shared" si="661"/>
        <v>1</v>
      </c>
      <c r="S472" t="b">
        <f t="shared" si="662"/>
        <v>0</v>
      </c>
      <c r="T472" t="b">
        <f t="shared" si="663"/>
        <v>0</v>
      </c>
      <c r="U472" t="b">
        <f t="shared" si="664"/>
        <v>0</v>
      </c>
      <c r="V472" t="b">
        <f t="shared" si="665"/>
        <v>0</v>
      </c>
      <c r="W472" t="b">
        <f t="shared" si="666"/>
        <v>0</v>
      </c>
      <c r="X472" t="b">
        <f t="shared" si="667"/>
        <v>1</v>
      </c>
      <c r="Y472" t="b">
        <f t="shared" si="668"/>
        <v>0</v>
      </c>
      <c r="Z472" t="b">
        <f t="shared" si="669"/>
        <v>0</v>
      </c>
      <c r="AA472" t="b">
        <f t="shared" si="670"/>
        <v>0</v>
      </c>
      <c r="AB472" t="b">
        <f t="shared" si="671"/>
        <v>0</v>
      </c>
      <c r="AC472" t="b">
        <f t="shared" si="672"/>
        <v>0</v>
      </c>
      <c r="AD472" t="b">
        <f t="shared" si="673"/>
        <v>0</v>
      </c>
      <c r="AE472" t="b">
        <f t="shared" si="674"/>
        <v>0</v>
      </c>
      <c r="AF472" t="b">
        <f t="shared" si="675"/>
        <v>0</v>
      </c>
      <c r="AG472" t="b">
        <f t="shared" si="676"/>
        <v>0</v>
      </c>
      <c r="AH472" t="b">
        <f t="shared" si="677"/>
        <v>0</v>
      </c>
      <c r="AI472" t="b">
        <f t="shared" si="678"/>
        <v>0</v>
      </c>
      <c r="AJ472" t="b">
        <f t="shared" si="679"/>
        <v>0</v>
      </c>
      <c r="AK472" t="b">
        <f t="shared" si="680"/>
        <v>0</v>
      </c>
      <c r="AL472" t="b">
        <f t="shared" si="681"/>
        <v>0</v>
      </c>
      <c r="AM472" t="b">
        <f t="shared" si="682"/>
        <v>0</v>
      </c>
      <c r="AN472" t="b">
        <f t="shared" si="683"/>
        <v>0</v>
      </c>
      <c r="AO472" t="b">
        <f t="shared" si="684"/>
        <v>0</v>
      </c>
      <c r="AP472" t="b">
        <f t="shared" si="685"/>
        <v>0</v>
      </c>
      <c r="AQ472" t="b">
        <f t="shared" si="686"/>
        <v>0</v>
      </c>
      <c r="AR472" t="b">
        <f t="shared" si="687"/>
        <v>0</v>
      </c>
      <c r="AS472" t="b">
        <f t="shared" si="688"/>
        <v>0</v>
      </c>
      <c r="AT472" t="b">
        <f t="shared" si="689"/>
        <v>0</v>
      </c>
      <c r="AU472" t="b">
        <f t="shared" si="690"/>
        <v>0</v>
      </c>
      <c r="AV472" t="b">
        <f t="shared" si="691"/>
        <v>0</v>
      </c>
      <c r="AW472" t="b">
        <f t="shared" si="692"/>
        <v>0</v>
      </c>
      <c r="AX472" t="b">
        <f t="shared" si="693"/>
        <v>0</v>
      </c>
      <c r="AY472" t="b">
        <f t="shared" si="694"/>
        <v>0</v>
      </c>
      <c r="AZ472" t="b">
        <f t="shared" si="695"/>
        <v>0</v>
      </c>
      <c r="BA472" t="b">
        <f t="shared" si="696"/>
        <v>0</v>
      </c>
      <c r="BB472" t="b">
        <f t="shared" si="697"/>
        <v>0</v>
      </c>
      <c r="BC472" t="b">
        <f t="shared" si="698"/>
        <v>0</v>
      </c>
      <c r="BD472" t="b">
        <f t="shared" si="699"/>
        <v>0</v>
      </c>
      <c r="BE472" t="b">
        <f t="shared" si="700"/>
        <v>0</v>
      </c>
      <c r="BF472" t="b">
        <f t="shared" si="701"/>
        <v>1</v>
      </c>
      <c r="BG472" t="b">
        <f t="shared" si="702"/>
        <v>0</v>
      </c>
      <c r="BH472" t="b">
        <f t="shared" si="703"/>
        <v>0</v>
      </c>
      <c r="BI472" t="b">
        <f t="shared" si="704"/>
        <v>0</v>
      </c>
      <c r="BJ472" t="b">
        <f t="shared" si="705"/>
        <v>0</v>
      </c>
      <c r="BK472" t="b">
        <f t="shared" si="706"/>
        <v>0</v>
      </c>
      <c r="BL472" t="b">
        <f t="shared" si="707"/>
        <v>0</v>
      </c>
      <c r="BM472" t="b">
        <f t="shared" si="708"/>
        <v>0</v>
      </c>
      <c r="BN472" t="b">
        <f t="shared" si="709"/>
        <v>0</v>
      </c>
      <c r="BO472" t="b">
        <f t="shared" si="710"/>
        <v>0</v>
      </c>
      <c r="BP472" t="b">
        <f t="shared" si="711"/>
        <v>0</v>
      </c>
      <c r="BQ472" t="b">
        <f t="shared" si="712"/>
        <v>0</v>
      </c>
      <c r="BR472" t="b">
        <f t="shared" si="713"/>
        <v>0</v>
      </c>
      <c r="BS472" t="b">
        <f t="shared" si="714"/>
        <v>0</v>
      </c>
      <c r="BT472" t="b">
        <f t="shared" si="715"/>
        <v>0</v>
      </c>
      <c r="BU472" t="b">
        <f t="shared" si="716"/>
        <v>0</v>
      </c>
      <c r="BV472" t="b">
        <f t="shared" si="717"/>
        <v>0</v>
      </c>
      <c r="BW472" t="b">
        <f t="shared" si="718"/>
        <v>0</v>
      </c>
      <c r="BX472" t="b">
        <f t="shared" si="719"/>
        <v>0</v>
      </c>
      <c r="BY472" t="b">
        <f t="shared" si="720"/>
        <v>0</v>
      </c>
      <c r="BZ472" t="b">
        <f t="shared" si="721"/>
        <v>0</v>
      </c>
      <c r="CA472" t="b">
        <f t="shared" si="722"/>
        <v>0</v>
      </c>
      <c r="CB472" t="b">
        <f t="shared" si="723"/>
        <v>0</v>
      </c>
      <c r="CC472" t="b">
        <f t="shared" si="724"/>
        <v>0</v>
      </c>
      <c r="CD472" t="b">
        <f t="shared" si="725"/>
        <v>0</v>
      </c>
      <c r="CE472" t="b">
        <f t="shared" si="726"/>
        <v>0</v>
      </c>
      <c r="CF472" t="b">
        <f t="shared" si="727"/>
        <v>0</v>
      </c>
      <c r="CG472" t="b">
        <f t="shared" si="728"/>
        <v>0</v>
      </c>
      <c r="CH472" t="b">
        <f t="shared" si="729"/>
        <v>0</v>
      </c>
      <c r="CI472" t="b">
        <f t="shared" si="730"/>
        <v>0</v>
      </c>
      <c r="CJ472" t="b">
        <f t="shared" si="731"/>
        <v>0</v>
      </c>
      <c r="CK472" t="b">
        <f t="shared" si="732"/>
        <v>0</v>
      </c>
      <c r="CL472" t="b">
        <f t="shared" si="733"/>
        <v>0</v>
      </c>
      <c r="CM472" t="b">
        <f t="shared" si="734"/>
        <v>0</v>
      </c>
      <c r="CN472" t="b">
        <f t="shared" si="735"/>
        <v>0</v>
      </c>
      <c r="CO472" t="b">
        <f t="shared" si="736"/>
        <v>0</v>
      </c>
      <c r="CP472" t="b">
        <f t="shared" si="737"/>
        <v>0</v>
      </c>
      <c r="CQ472" t="b">
        <f t="shared" si="738"/>
        <v>0</v>
      </c>
      <c r="CR472" t="b">
        <f t="shared" si="739"/>
        <v>0</v>
      </c>
      <c r="CS472" t="b">
        <f t="shared" si="740"/>
        <v>0</v>
      </c>
      <c r="CT472" t="b">
        <f t="shared" si="741"/>
        <v>0</v>
      </c>
      <c r="CU472" t="b">
        <f t="shared" si="742"/>
        <v>0</v>
      </c>
      <c r="CV472" t="b">
        <f t="shared" si="743"/>
        <v>0</v>
      </c>
      <c r="CW472" t="b">
        <f t="shared" si="744"/>
        <v>0</v>
      </c>
      <c r="CX472" t="b">
        <f t="shared" si="745"/>
        <v>0</v>
      </c>
      <c r="CY472" t="b">
        <f t="shared" si="746"/>
        <v>0</v>
      </c>
      <c r="CZ472" t="b">
        <f t="shared" si="747"/>
        <v>0</v>
      </c>
      <c r="DA472" t="b">
        <f t="shared" si="748"/>
        <v>0</v>
      </c>
      <c r="DB472" t="b">
        <f t="shared" si="749"/>
        <v>0</v>
      </c>
      <c r="DC472" t="b">
        <f t="shared" si="750"/>
        <v>0</v>
      </c>
      <c r="DD472" t="b">
        <f t="shared" si="751"/>
        <v>0</v>
      </c>
    </row>
    <row r="473" spans="1:108">
      <c r="A473" t="s">
        <v>1461</v>
      </c>
      <c r="C473" t="s">
        <v>1457</v>
      </c>
      <c r="E473" t="s">
        <v>1413</v>
      </c>
      <c r="F473" t="s">
        <v>976</v>
      </c>
      <c r="G473" t="s">
        <v>970</v>
      </c>
      <c r="H473" t="s">
        <v>7428</v>
      </c>
      <c r="I473" t="s">
        <v>7418</v>
      </c>
      <c r="J473" t="s">
        <v>139</v>
      </c>
      <c r="K473" t="s">
        <v>139</v>
      </c>
      <c r="L473" t="s">
        <v>6567</v>
      </c>
      <c r="M473" t="s">
        <v>7452</v>
      </c>
      <c r="N473" t="s">
        <v>7454</v>
      </c>
      <c r="O473" t="b">
        <f t="shared" si="658"/>
        <v>1</v>
      </c>
      <c r="P473" t="b">
        <f t="shared" si="659"/>
        <v>1</v>
      </c>
      <c r="Q473" t="b">
        <f t="shared" si="660"/>
        <v>1</v>
      </c>
      <c r="R473" t="b">
        <f t="shared" si="661"/>
        <v>1</v>
      </c>
      <c r="S473" t="b">
        <f t="shared" si="662"/>
        <v>1</v>
      </c>
      <c r="T473" t="b">
        <f t="shared" si="663"/>
        <v>1</v>
      </c>
      <c r="U473" t="b">
        <f t="shared" si="664"/>
        <v>1</v>
      </c>
      <c r="V473" t="b">
        <f t="shared" si="665"/>
        <v>1</v>
      </c>
      <c r="W473" t="b">
        <f t="shared" si="666"/>
        <v>0</v>
      </c>
      <c r="X473" t="b">
        <f t="shared" si="667"/>
        <v>0</v>
      </c>
      <c r="Y473" t="b">
        <f t="shared" si="668"/>
        <v>0</v>
      </c>
      <c r="Z473" t="b">
        <f t="shared" si="669"/>
        <v>0</v>
      </c>
      <c r="AA473" t="b">
        <f t="shared" si="670"/>
        <v>1</v>
      </c>
      <c r="AB473" t="b">
        <f t="shared" si="671"/>
        <v>1</v>
      </c>
      <c r="AC473" t="b">
        <f t="shared" si="672"/>
        <v>0</v>
      </c>
      <c r="AD473" t="b">
        <f t="shared" si="673"/>
        <v>0</v>
      </c>
      <c r="AE473" t="b">
        <f t="shared" si="674"/>
        <v>0</v>
      </c>
      <c r="AF473" t="b">
        <f t="shared" si="675"/>
        <v>0</v>
      </c>
      <c r="AG473" t="b">
        <f t="shared" si="676"/>
        <v>0</v>
      </c>
      <c r="AH473" t="b">
        <f t="shared" si="677"/>
        <v>0</v>
      </c>
      <c r="AI473" t="b">
        <f t="shared" si="678"/>
        <v>0</v>
      </c>
      <c r="AJ473" t="b">
        <f t="shared" si="679"/>
        <v>0</v>
      </c>
      <c r="AK473" t="b">
        <f t="shared" si="680"/>
        <v>0</v>
      </c>
      <c r="AL473" t="b">
        <f t="shared" si="681"/>
        <v>0</v>
      </c>
      <c r="AM473" t="b">
        <f t="shared" si="682"/>
        <v>0</v>
      </c>
      <c r="AN473" t="b">
        <f t="shared" si="683"/>
        <v>0</v>
      </c>
      <c r="AO473" t="b">
        <f t="shared" si="684"/>
        <v>0</v>
      </c>
      <c r="AP473" t="b">
        <f t="shared" si="685"/>
        <v>0</v>
      </c>
      <c r="AQ473" t="b">
        <f t="shared" si="686"/>
        <v>0</v>
      </c>
      <c r="AR473" t="b">
        <f t="shared" si="687"/>
        <v>0</v>
      </c>
      <c r="AS473" t="b">
        <f t="shared" si="688"/>
        <v>0</v>
      </c>
      <c r="AT473" t="b">
        <f t="shared" si="689"/>
        <v>0</v>
      </c>
      <c r="AU473" t="b">
        <f t="shared" si="690"/>
        <v>0</v>
      </c>
      <c r="AV473" t="b">
        <f t="shared" si="691"/>
        <v>0</v>
      </c>
      <c r="AW473" t="b">
        <f t="shared" si="692"/>
        <v>0</v>
      </c>
      <c r="AX473" t="b">
        <f t="shared" si="693"/>
        <v>0</v>
      </c>
      <c r="AY473" t="b">
        <f t="shared" si="694"/>
        <v>0</v>
      </c>
      <c r="AZ473" t="b">
        <f t="shared" si="695"/>
        <v>0</v>
      </c>
      <c r="BA473" t="b">
        <f t="shared" si="696"/>
        <v>0</v>
      </c>
      <c r="BB473" t="b">
        <f t="shared" si="697"/>
        <v>0</v>
      </c>
      <c r="BC473" t="b">
        <f t="shared" si="698"/>
        <v>1</v>
      </c>
      <c r="BD473" t="b">
        <f t="shared" si="699"/>
        <v>0</v>
      </c>
      <c r="BE473" t="b">
        <f t="shared" si="700"/>
        <v>0</v>
      </c>
      <c r="BF473" t="b">
        <f t="shared" si="701"/>
        <v>0</v>
      </c>
      <c r="BG473" t="b">
        <f t="shared" si="702"/>
        <v>0</v>
      </c>
      <c r="BH473" t="b">
        <f t="shared" si="703"/>
        <v>0</v>
      </c>
      <c r="BI473" t="b">
        <f t="shared" si="704"/>
        <v>0</v>
      </c>
      <c r="BJ473" t="b">
        <f t="shared" si="705"/>
        <v>0</v>
      </c>
      <c r="BK473" t="b">
        <f t="shared" si="706"/>
        <v>0</v>
      </c>
      <c r="BL473" t="b">
        <f t="shared" si="707"/>
        <v>0</v>
      </c>
      <c r="BM473" t="b">
        <f t="shared" si="708"/>
        <v>0</v>
      </c>
      <c r="BN473" t="b">
        <f t="shared" si="709"/>
        <v>0</v>
      </c>
      <c r="BO473" t="b">
        <f t="shared" si="710"/>
        <v>1</v>
      </c>
      <c r="BP473" t="b">
        <f t="shared" si="711"/>
        <v>1</v>
      </c>
      <c r="BQ473" t="b">
        <f t="shared" si="712"/>
        <v>0</v>
      </c>
      <c r="BR473" t="b">
        <f t="shared" si="713"/>
        <v>0</v>
      </c>
      <c r="BS473" t="b">
        <f t="shared" si="714"/>
        <v>1</v>
      </c>
      <c r="BT473" t="b">
        <f t="shared" si="715"/>
        <v>0</v>
      </c>
      <c r="BU473" t="b">
        <f t="shared" si="716"/>
        <v>0</v>
      </c>
      <c r="BV473" t="b">
        <f t="shared" si="717"/>
        <v>1</v>
      </c>
      <c r="BW473" t="b">
        <f t="shared" si="718"/>
        <v>0</v>
      </c>
      <c r="BX473" t="b">
        <f t="shared" si="719"/>
        <v>0</v>
      </c>
      <c r="BY473" t="b">
        <f t="shared" si="720"/>
        <v>0</v>
      </c>
      <c r="BZ473" t="b">
        <f t="shared" si="721"/>
        <v>0</v>
      </c>
      <c r="CA473" t="b">
        <f t="shared" si="722"/>
        <v>0</v>
      </c>
      <c r="CB473" t="b">
        <f t="shared" si="723"/>
        <v>0</v>
      </c>
      <c r="CC473" t="b">
        <f t="shared" si="724"/>
        <v>0</v>
      </c>
      <c r="CD473" t="b">
        <f t="shared" si="725"/>
        <v>0</v>
      </c>
      <c r="CE473" t="b">
        <f t="shared" si="726"/>
        <v>0</v>
      </c>
      <c r="CF473" t="b">
        <f t="shared" si="727"/>
        <v>0</v>
      </c>
      <c r="CG473" t="b">
        <f t="shared" si="728"/>
        <v>1</v>
      </c>
      <c r="CH473" t="b">
        <f t="shared" si="729"/>
        <v>0</v>
      </c>
      <c r="CI473" t="b">
        <f t="shared" si="730"/>
        <v>0</v>
      </c>
      <c r="CJ473" t="b">
        <f t="shared" si="731"/>
        <v>0</v>
      </c>
      <c r="CK473" t="b">
        <f t="shared" si="732"/>
        <v>0</v>
      </c>
      <c r="CL473" t="b">
        <f t="shared" si="733"/>
        <v>0</v>
      </c>
      <c r="CM473" t="b">
        <f t="shared" si="734"/>
        <v>0</v>
      </c>
      <c r="CN473" t="b">
        <f t="shared" si="735"/>
        <v>0</v>
      </c>
      <c r="CO473" t="b">
        <f t="shared" si="736"/>
        <v>0</v>
      </c>
      <c r="CP473" t="b">
        <f t="shared" si="737"/>
        <v>0</v>
      </c>
      <c r="CQ473" t="b">
        <f t="shared" si="738"/>
        <v>0</v>
      </c>
      <c r="CR473" t="b">
        <f t="shared" si="739"/>
        <v>0</v>
      </c>
      <c r="CS473" t="b">
        <f t="shared" si="740"/>
        <v>0</v>
      </c>
      <c r="CT473" t="b">
        <f t="shared" si="741"/>
        <v>0</v>
      </c>
      <c r="CU473" t="b">
        <f t="shared" si="742"/>
        <v>0</v>
      </c>
      <c r="CV473" t="b">
        <f t="shared" si="743"/>
        <v>0</v>
      </c>
      <c r="CW473" t="b">
        <f t="shared" si="744"/>
        <v>0</v>
      </c>
      <c r="CX473" t="b">
        <f t="shared" si="745"/>
        <v>0</v>
      </c>
      <c r="CY473" t="b">
        <f t="shared" si="746"/>
        <v>0</v>
      </c>
      <c r="CZ473" t="b">
        <f t="shared" si="747"/>
        <v>0</v>
      </c>
      <c r="DA473" t="b">
        <f t="shared" si="748"/>
        <v>0</v>
      </c>
      <c r="DB473" t="b">
        <f t="shared" si="749"/>
        <v>0</v>
      </c>
      <c r="DC473" t="b">
        <f t="shared" si="750"/>
        <v>0</v>
      </c>
      <c r="DD473" t="b">
        <f t="shared" si="751"/>
        <v>0</v>
      </c>
    </row>
    <row r="474" spans="1:108">
      <c r="A474" t="s">
        <v>1679</v>
      </c>
      <c r="C474" t="s">
        <v>1680</v>
      </c>
      <c r="E474" t="s">
        <v>1413</v>
      </c>
      <c r="F474" t="s">
        <v>976</v>
      </c>
      <c r="G474" t="s">
        <v>970</v>
      </c>
      <c r="H474" t="s">
        <v>7428</v>
      </c>
      <c r="I474" t="s">
        <v>7418</v>
      </c>
      <c r="J474" t="s">
        <v>16</v>
      </c>
      <c r="K474" t="s">
        <v>16</v>
      </c>
      <c r="L474" t="s">
        <v>6638</v>
      </c>
      <c r="M474" t="s">
        <v>6079</v>
      </c>
      <c r="N474" t="s">
        <v>1681</v>
      </c>
      <c r="O474" t="b">
        <f t="shared" si="658"/>
        <v>1</v>
      </c>
      <c r="P474" t="b">
        <f t="shared" si="659"/>
        <v>1</v>
      </c>
      <c r="Q474" t="b">
        <f t="shared" si="660"/>
        <v>0</v>
      </c>
      <c r="R474" t="b">
        <f t="shared" si="661"/>
        <v>0</v>
      </c>
      <c r="S474" t="b">
        <f t="shared" si="662"/>
        <v>1</v>
      </c>
      <c r="T474" t="b">
        <f t="shared" si="663"/>
        <v>0</v>
      </c>
      <c r="U474" t="b">
        <f t="shared" si="664"/>
        <v>0</v>
      </c>
      <c r="V474" t="b">
        <f t="shared" si="665"/>
        <v>1</v>
      </c>
      <c r="W474" t="b">
        <f t="shared" si="666"/>
        <v>0</v>
      </c>
      <c r="X474" t="b">
        <f t="shared" si="667"/>
        <v>0</v>
      </c>
      <c r="Y474" t="b">
        <f t="shared" si="668"/>
        <v>0</v>
      </c>
      <c r="Z474" t="b">
        <f t="shared" si="669"/>
        <v>0</v>
      </c>
      <c r="AA474" t="b">
        <f t="shared" si="670"/>
        <v>0</v>
      </c>
      <c r="AB474" t="b">
        <f t="shared" si="671"/>
        <v>0</v>
      </c>
      <c r="AC474" t="b">
        <f t="shared" si="672"/>
        <v>0</v>
      </c>
      <c r="AD474" t="b">
        <f t="shared" si="673"/>
        <v>0</v>
      </c>
      <c r="AE474" t="b">
        <f t="shared" si="674"/>
        <v>0</v>
      </c>
      <c r="AF474" t="b">
        <f t="shared" si="675"/>
        <v>0</v>
      </c>
      <c r="AG474" t="b">
        <f t="shared" si="676"/>
        <v>0</v>
      </c>
      <c r="AH474" t="b">
        <f t="shared" si="677"/>
        <v>0</v>
      </c>
      <c r="AI474" t="b">
        <f t="shared" si="678"/>
        <v>1</v>
      </c>
      <c r="AJ474" t="b">
        <f t="shared" si="679"/>
        <v>0</v>
      </c>
      <c r="AK474" t="b">
        <f t="shared" si="680"/>
        <v>0</v>
      </c>
      <c r="AL474" t="b">
        <f t="shared" si="681"/>
        <v>0</v>
      </c>
      <c r="AM474" t="b">
        <f t="shared" si="682"/>
        <v>0</v>
      </c>
      <c r="AN474" t="b">
        <f t="shared" si="683"/>
        <v>0</v>
      </c>
      <c r="AO474" t="b">
        <f t="shared" si="684"/>
        <v>0</v>
      </c>
      <c r="AP474" t="b">
        <f t="shared" si="685"/>
        <v>0</v>
      </c>
      <c r="AQ474" t="b">
        <f t="shared" si="686"/>
        <v>0</v>
      </c>
      <c r="AR474" t="b">
        <f t="shared" si="687"/>
        <v>0</v>
      </c>
      <c r="AS474" t="b">
        <f t="shared" si="688"/>
        <v>0</v>
      </c>
      <c r="AT474" t="b">
        <f t="shared" si="689"/>
        <v>0</v>
      </c>
      <c r="AU474" t="b">
        <f t="shared" si="690"/>
        <v>0</v>
      </c>
      <c r="AV474" t="b">
        <f t="shared" si="691"/>
        <v>1</v>
      </c>
      <c r="AW474" t="b">
        <f t="shared" si="692"/>
        <v>0</v>
      </c>
      <c r="AX474" t="b">
        <f t="shared" si="693"/>
        <v>0</v>
      </c>
      <c r="AY474" t="b">
        <f t="shared" si="694"/>
        <v>0</v>
      </c>
      <c r="AZ474" t="b">
        <f t="shared" si="695"/>
        <v>0</v>
      </c>
      <c r="BA474" t="b">
        <f t="shared" si="696"/>
        <v>0</v>
      </c>
      <c r="BB474" t="b">
        <f t="shared" si="697"/>
        <v>0</v>
      </c>
      <c r="BC474" t="b">
        <f t="shared" si="698"/>
        <v>0</v>
      </c>
      <c r="BD474" t="b">
        <f t="shared" si="699"/>
        <v>0</v>
      </c>
      <c r="BE474" t="b">
        <f t="shared" si="700"/>
        <v>0</v>
      </c>
      <c r="BF474" t="b">
        <f t="shared" si="701"/>
        <v>0</v>
      </c>
      <c r="BG474" t="b">
        <f t="shared" si="702"/>
        <v>0</v>
      </c>
      <c r="BH474" t="b">
        <f t="shared" si="703"/>
        <v>0</v>
      </c>
      <c r="BI474" t="b">
        <f t="shared" si="704"/>
        <v>0</v>
      </c>
      <c r="BJ474" t="b">
        <f t="shared" si="705"/>
        <v>0</v>
      </c>
      <c r="BK474" t="b">
        <f t="shared" si="706"/>
        <v>0</v>
      </c>
      <c r="BL474" t="b">
        <f t="shared" si="707"/>
        <v>1</v>
      </c>
      <c r="BM474" t="b">
        <f t="shared" si="708"/>
        <v>0</v>
      </c>
      <c r="BN474" t="b">
        <f t="shared" si="709"/>
        <v>0</v>
      </c>
      <c r="BO474" t="b">
        <f t="shared" si="710"/>
        <v>0</v>
      </c>
      <c r="BP474" t="b">
        <f t="shared" si="711"/>
        <v>0</v>
      </c>
      <c r="BQ474" t="b">
        <f t="shared" si="712"/>
        <v>0</v>
      </c>
      <c r="BR474" t="b">
        <f t="shared" si="713"/>
        <v>0</v>
      </c>
      <c r="BS474" t="b">
        <f t="shared" si="714"/>
        <v>0</v>
      </c>
      <c r="BT474" t="b">
        <f t="shared" si="715"/>
        <v>0</v>
      </c>
      <c r="BU474" t="b">
        <f t="shared" si="716"/>
        <v>0</v>
      </c>
      <c r="BV474" t="b">
        <f t="shared" si="717"/>
        <v>0</v>
      </c>
      <c r="BW474" t="b">
        <f t="shared" si="718"/>
        <v>0</v>
      </c>
      <c r="BX474" t="b">
        <f t="shared" si="719"/>
        <v>0</v>
      </c>
      <c r="BY474" t="b">
        <f t="shared" si="720"/>
        <v>0</v>
      </c>
      <c r="BZ474" t="b">
        <f t="shared" si="721"/>
        <v>0</v>
      </c>
      <c r="CA474" t="b">
        <f t="shared" si="722"/>
        <v>0</v>
      </c>
      <c r="CB474" t="b">
        <f t="shared" si="723"/>
        <v>0</v>
      </c>
      <c r="CC474" t="b">
        <f t="shared" si="724"/>
        <v>0</v>
      </c>
      <c r="CD474" t="b">
        <f t="shared" si="725"/>
        <v>0</v>
      </c>
      <c r="CE474" t="b">
        <f t="shared" si="726"/>
        <v>0</v>
      </c>
      <c r="CF474" t="b">
        <f t="shared" si="727"/>
        <v>0</v>
      </c>
      <c r="CG474" t="b">
        <f t="shared" si="728"/>
        <v>0</v>
      </c>
      <c r="CH474" t="b">
        <f t="shared" si="729"/>
        <v>0</v>
      </c>
      <c r="CI474" t="b">
        <f t="shared" si="730"/>
        <v>0</v>
      </c>
      <c r="CJ474" t="b">
        <f t="shared" si="731"/>
        <v>0</v>
      </c>
      <c r="CK474" t="b">
        <f t="shared" si="732"/>
        <v>0</v>
      </c>
      <c r="CL474" t="b">
        <f t="shared" si="733"/>
        <v>0</v>
      </c>
      <c r="CM474" t="b">
        <f t="shared" si="734"/>
        <v>0</v>
      </c>
      <c r="CN474" t="b">
        <f t="shared" si="735"/>
        <v>0</v>
      </c>
      <c r="CO474" t="b">
        <f t="shared" si="736"/>
        <v>0</v>
      </c>
      <c r="CP474" t="b">
        <f t="shared" si="737"/>
        <v>0</v>
      </c>
      <c r="CQ474" t="b">
        <f t="shared" si="738"/>
        <v>0</v>
      </c>
      <c r="CR474" t="b">
        <f t="shared" si="739"/>
        <v>0</v>
      </c>
      <c r="CS474" t="b">
        <f t="shared" si="740"/>
        <v>0</v>
      </c>
      <c r="CT474" t="b">
        <f t="shared" si="741"/>
        <v>0</v>
      </c>
      <c r="CU474" t="b">
        <f t="shared" si="742"/>
        <v>0</v>
      </c>
      <c r="CV474" t="b">
        <f t="shared" si="743"/>
        <v>0</v>
      </c>
      <c r="CW474" t="b">
        <f t="shared" si="744"/>
        <v>0</v>
      </c>
      <c r="CX474" t="b">
        <f t="shared" si="745"/>
        <v>0</v>
      </c>
      <c r="CY474" t="b">
        <f t="shared" si="746"/>
        <v>0</v>
      </c>
      <c r="CZ474" t="b">
        <f t="shared" si="747"/>
        <v>0</v>
      </c>
      <c r="DA474" t="b">
        <f t="shared" si="748"/>
        <v>0</v>
      </c>
      <c r="DB474" t="b">
        <f t="shared" si="749"/>
        <v>0</v>
      </c>
      <c r="DC474" t="b">
        <f t="shared" si="750"/>
        <v>0</v>
      </c>
      <c r="DD474" t="b">
        <f t="shared" si="751"/>
        <v>0</v>
      </c>
    </row>
    <row r="475" spans="1:108">
      <c r="A475" t="s">
        <v>1682</v>
      </c>
      <c r="C475" t="s">
        <v>1680</v>
      </c>
      <c r="E475" t="s">
        <v>1413</v>
      </c>
      <c r="F475" t="s">
        <v>976</v>
      </c>
      <c r="G475" t="s">
        <v>970</v>
      </c>
      <c r="H475" t="s">
        <v>7428</v>
      </c>
      <c r="I475" t="s">
        <v>7418</v>
      </c>
      <c r="J475" t="s">
        <v>16</v>
      </c>
      <c r="K475" t="s">
        <v>16</v>
      </c>
      <c r="L475" t="s">
        <v>6639</v>
      </c>
      <c r="M475" t="s">
        <v>6079</v>
      </c>
      <c r="N475" t="s">
        <v>1683</v>
      </c>
      <c r="O475" t="b">
        <f t="shared" si="658"/>
        <v>1</v>
      </c>
      <c r="P475" t="b">
        <f t="shared" si="659"/>
        <v>1</v>
      </c>
      <c r="Q475" t="b">
        <f t="shared" si="660"/>
        <v>1</v>
      </c>
      <c r="R475" t="b">
        <f t="shared" si="661"/>
        <v>1</v>
      </c>
      <c r="S475" t="b">
        <f t="shared" si="662"/>
        <v>1</v>
      </c>
      <c r="T475" t="b">
        <f t="shared" si="663"/>
        <v>1</v>
      </c>
      <c r="U475" t="b">
        <f t="shared" si="664"/>
        <v>0</v>
      </c>
      <c r="V475" t="b">
        <f t="shared" si="665"/>
        <v>1</v>
      </c>
      <c r="W475" t="b">
        <f t="shared" si="666"/>
        <v>0</v>
      </c>
      <c r="X475" t="b">
        <f t="shared" si="667"/>
        <v>0</v>
      </c>
      <c r="Y475" t="b">
        <f t="shared" si="668"/>
        <v>1</v>
      </c>
      <c r="Z475" t="b">
        <f t="shared" si="669"/>
        <v>0</v>
      </c>
      <c r="AA475" t="b">
        <f t="shared" si="670"/>
        <v>1</v>
      </c>
      <c r="AB475" t="b">
        <f t="shared" si="671"/>
        <v>0</v>
      </c>
      <c r="AC475" t="b">
        <f t="shared" si="672"/>
        <v>0</v>
      </c>
      <c r="AD475" t="b">
        <f t="shared" si="673"/>
        <v>0</v>
      </c>
      <c r="AE475" t="b">
        <f t="shared" si="674"/>
        <v>0</v>
      </c>
      <c r="AF475" t="b">
        <f t="shared" si="675"/>
        <v>0</v>
      </c>
      <c r="AG475" t="b">
        <f t="shared" si="676"/>
        <v>0</v>
      </c>
      <c r="AH475" t="b">
        <f t="shared" si="677"/>
        <v>0</v>
      </c>
      <c r="AI475" t="b">
        <f t="shared" si="678"/>
        <v>1</v>
      </c>
      <c r="AJ475" t="b">
        <f t="shared" si="679"/>
        <v>0</v>
      </c>
      <c r="AK475" t="b">
        <f t="shared" si="680"/>
        <v>0</v>
      </c>
      <c r="AL475" t="b">
        <f t="shared" si="681"/>
        <v>1</v>
      </c>
      <c r="AM475" t="b">
        <f t="shared" si="682"/>
        <v>1</v>
      </c>
      <c r="AN475" t="b">
        <f t="shared" si="683"/>
        <v>0</v>
      </c>
      <c r="AO475" t="b">
        <f t="shared" si="684"/>
        <v>0</v>
      </c>
      <c r="AP475" t="b">
        <f t="shared" si="685"/>
        <v>0</v>
      </c>
      <c r="AQ475" t="b">
        <f t="shared" si="686"/>
        <v>0</v>
      </c>
      <c r="AR475" t="b">
        <f t="shared" si="687"/>
        <v>0</v>
      </c>
      <c r="AS475" t="b">
        <f t="shared" si="688"/>
        <v>0</v>
      </c>
      <c r="AT475" t="b">
        <f t="shared" si="689"/>
        <v>0</v>
      </c>
      <c r="AU475" t="b">
        <f t="shared" si="690"/>
        <v>0</v>
      </c>
      <c r="AV475" t="b">
        <f t="shared" si="691"/>
        <v>1</v>
      </c>
      <c r="AW475" t="b">
        <f t="shared" si="692"/>
        <v>1</v>
      </c>
      <c r="AX475" t="b">
        <f t="shared" si="693"/>
        <v>0</v>
      </c>
      <c r="AY475" t="b">
        <f t="shared" si="694"/>
        <v>0</v>
      </c>
      <c r="AZ475" t="b">
        <f t="shared" si="695"/>
        <v>0</v>
      </c>
      <c r="BA475" t="b">
        <f t="shared" si="696"/>
        <v>0</v>
      </c>
      <c r="BB475" t="b">
        <f t="shared" si="697"/>
        <v>0</v>
      </c>
      <c r="BC475" t="b">
        <f t="shared" si="698"/>
        <v>1</v>
      </c>
      <c r="BD475" t="b">
        <f t="shared" si="699"/>
        <v>0</v>
      </c>
      <c r="BE475" t="b">
        <f t="shared" si="700"/>
        <v>0</v>
      </c>
      <c r="BF475" t="b">
        <f t="shared" si="701"/>
        <v>0</v>
      </c>
      <c r="BG475" t="b">
        <f t="shared" si="702"/>
        <v>0</v>
      </c>
      <c r="BH475" t="b">
        <f t="shared" si="703"/>
        <v>0</v>
      </c>
      <c r="BI475" t="b">
        <f t="shared" si="704"/>
        <v>0</v>
      </c>
      <c r="BJ475" t="b">
        <f t="shared" si="705"/>
        <v>0</v>
      </c>
      <c r="BK475" t="b">
        <f t="shared" si="706"/>
        <v>0</v>
      </c>
      <c r="BL475" t="b">
        <f t="shared" si="707"/>
        <v>0</v>
      </c>
      <c r="BM475" t="b">
        <f t="shared" si="708"/>
        <v>0</v>
      </c>
      <c r="BN475" t="b">
        <f t="shared" si="709"/>
        <v>1</v>
      </c>
      <c r="BO475" t="b">
        <f t="shared" si="710"/>
        <v>1</v>
      </c>
      <c r="BP475" t="b">
        <f t="shared" si="711"/>
        <v>1</v>
      </c>
      <c r="BQ475" t="b">
        <f t="shared" si="712"/>
        <v>0</v>
      </c>
      <c r="BR475" t="b">
        <f t="shared" si="713"/>
        <v>0</v>
      </c>
      <c r="BS475" t="b">
        <f t="shared" si="714"/>
        <v>0</v>
      </c>
      <c r="BT475" t="b">
        <f t="shared" si="715"/>
        <v>0</v>
      </c>
      <c r="BU475" t="b">
        <f t="shared" si="716"/>
        <v>1</v>
      </c>
      <c r="BV475" t="b">
        <f t="shared" si="717"/>
        <v>0</v>
      </c>
      <c r="BW475" t="b">
        <f t="shared" si="718"/>
        <v>0</v>
      </c>
      <c r="BX475" t="b">
        <f t="shared" si="719"/>
        <v>0</v>
      </c>
      <c r="BY475" t="b">
        <f t="shared" si="720"/>
        <v>0</v>
      </c>
      <c r="BZ475" t="b">
        <f t="shared" si="721"/>
        <v>0</v>
      </c>
      <c r="CA475" t="b">
        <f t="shared" si="722"/>
        <v>1</v>
      </c>
      <c r="CB475" t="b">
        <f t="shared" si="723"/>
        <v>0</v>
      </c>
      <c r="CC475" t="b">
        <f t="shared" si="724"/>
        <v>0</v>
      </c>
      <c r="CD475" t="b">
        <f t="shared" si="725"/>
        <v>0</v>
      </c>
      <c r="CE475" t="b">
        <f t="shared" si="726"/>
        <v>0</v>
      </c>
      <c r="CF475" t="b">
        <f t="shared" si="727"/>
        <v>0</v>
      </c>
      <c r="CG475" t="b">
        <f t="shared" si="728"/>
        <v>1</v>
      </c>
      <c r="CH475" t="b">
        <f t="shared" si="729"/>
        <v>1</v>
      </c>
      <c r="CI475" t="b">
        <f t="shared" si="730"/>
        <v>0</v>
      </c>
      <c r="CJ475" t="b">
        <f t="shared" si="731"/>
        <v>0</v>
      </c>
      <c r="CK475" t="b">
        <f t="shared" si="732"/>
        <v>0</v>
      </c>
      <c r="CL475" t="b">
        <f t="shared" si="733"/>
        <v>0</v>
      </c>
      <c r="CM475" t="b">
        <f t="shared" si="734"/>
        <v>0</v>
      </c>
      <c r="CN475" t="b">
        <f t="shared" si="735"/>
        <v>0</v>
      </c>
      <c r="CO475" t="b">
        <f t="shared" si="736"/>
        <v>0</v>
      </c>
      <c r="CP475" t="b">
        <f t="shared" si="737"/>
        <v>0</v>
      </c>
      <c r="CQ475" t="b">
        <f t="shared" si="738"/>
        <v>0</v>
      </c>
      <c r="CR475" t="b">
        <f t="shared" si="739"/>
        <v>0</v>
      </c>
      <c r="CS475" t="b">
        <f t="shared" si="740"/>
        <v>0</v>
      </c>
      <c r="CT475" t="b">
        <f t="shared" si="741"/>
        <v>0</v>
      </c>
      <c r="CU475" t="b">
        <f t="shared" si="742"/>
        <v>0</v>
      </c>
      <c r="CV475" t="b">
        <f t="shared" si="743"/>
        <v>1</v>
      </c>
      <c r="CW475" t="b">
        <f t="shared" si="744"/>
        <v>0</v>
      </c>
      <c r="CX475" t="b">
        <f t="shared" si="745"/>
        <v>0</v>
      </c>
      <c r="CY475" t="b">
        <f t="shared" si="746"/>
        <v>0</v>
      </c>
      <c r="CZ475" t="b">
        <f t="shared" si="747"/>
        <v>0</v>
      </c>
      <c r="DA475" t="b">
        <f t="shared" si="748"/>
        <v>0</v>
      </c>
      <c r="DB475" t="b">
        <f t="shared" si="749"/>
        <v>0</v>
      </c>
      <c r="DC475" t="b">
        <f t="shared" si="750"/>
        <v>0</v>
      </c>
      <c r="DD475" t="b">
        <f t="shared" si="751"/>
        <v>0</v>
      </c>
    </row>
    <row r="476" spans="1:108">
      <c r="A476" t="s">
        <v>2182</v>
      </c>
      <c r="C476" t="s">
        <v>2183</v>
      </c>
      <c r="E476" t="s">
        <v>1413</v>
      </c>
      <c r="F476" t="s">
        <v>976</v>
      </c>
      <c r="G476" t="s">
        <v>970</v>
      </c>
      <c r="H476" t="s">
        <v>7428</v>
      </c>
      <c r="I476" t="s">
        <v>7418</v>
      </c>
      <c r="J476" t="s">
        <v>16</v>
      </c>
      <c r="K476" t="s">
        <v>16</v>
      </c>
      <c r="L476" t="s">
        <v>6159</v>
      </c>
      <c r="M476" t="s">
        <v>6079</v>
      </c>
      <c r="N476" t="s">
        <v>69</v>
      </c>
      <c r="O476" t="b">
        <f t="shared" si="658"/>
        <v>0</v>
      </c>
      <c r="P476" t="b">
        <f t="shared" si="659"/>
        <v>0</v>
      </c>
      <c r="Q476" t="b">
        <f t="shared" si="660"/>
        <v>1</v>
      </c>
      <c r="R476" t="b">
        <f t="shared" si="661"/>
        <v>0</v>
      </c>
      <c r="S476" t="b">
        <f t="shared" si="662"/>
        <v>0</v>
      </c>
      <c r="T476" t="b">
        <f t="shared" si="663"/>
        <v>0</v>
      </c>
      <c r="U476" t="b">
        <f t="shared" si="664"/>
        <v>1</v>
      </c>
      <c r="V476" t="b">
        <f t="shared" si="665"/>
        <v>0</v>
      </c>
      <c r="W476" t="b">
        <f t="shared" si="666"/>
        <v>0</v>
      </c>
      <c r="X476" t="b">
        <f t="shared" si="667"/>
        <v>0</v>
      </c>
      <c r="Y476" t="b">
        <f t="shared" si="668"/>
        <v>0</v>
      </c>
      <c r="Z476" t="b">
        <f t="shared" si="669"/>
        <v>0</v>
      </c>
      <c r="AA476" t="b">
        <f t="shared" si="670"/>
        <v>0</v>
      </c>
      <c r="AB476" t="b">
        <f t="shared" si="671"/>
        <v>0</v>
      </c>
      <c r="AC476" t="b">
        <f t="shared" si="672"/>
        <v>0</v>
      </c>
      <c r="AD476" t="b">
        <f t="shared" si="673"/>
        <v>0</v>
      </c>
      <c r="AE476" t="b">
        <f t="shared" si="674"/>
        <v>0</v>
      </c>
      <c r="AF476" t="b">
        <f t="shared" si="675"/>
        <v>0</v>
      </c>
      <c r="AG476" t="b">
        <f t="shared" si="676"/>
        <v>0</v>
      </c>
      <c r="AH476" t="b">
        <f t="shared" si="677"/>
        <v>0</v>
      </c>
      <c r="AI476" t="b">
        <f t="shared" si="678"/>
        <v>0</v>
      </c>
      <c r="AJ476" t="b">
        <f t="shared" si="679"/>
        <v>0</v>
      </c>
      <c r="AK476" t="b">
        <f t="shared" si="680"/>
        <v>0</v>
      </c>
      <c r="AL476" t="b">
        <f t="shared" si="681"/>
        <v>0</v>
      </c>
      <c r="AM476" t="b">
        <f t="shared" si="682"/>
        <v>0</v>
      </c>
      <c r="AN476" t="b">
        <f t="shared" si="683"/>
        <v>0</v>
      </c>
      <c r="AO476" t="b">
        <f t="shared" si="684"/>
        <v>0</v>
      </c>
      <c r="AP476" t="b">
        <f t="shared" si="685"/>
        <v>0</v>
      </c>
      <c r="AQ476" t="b">
        <f t="shared" si="686"/>
        <v>0</v>
      </c>
      <c r="AR476" t="b">
        <f t="shared" si="687"/>
        <v>0</v>
      </c>
      <c r="AS476" t="b">
        <f t="shared" si="688"/>
        <v>0</v>
      </c>
      <c r="AT476" t="b">
        <f t="shared" si="689"/>
        <v>0</v>
      </c>
      <c r="AU476" t="b">
        <f t="shared" si="690"/>
        <v>0</v>
      </c>
      <c r="AV476" t="b">
        <f t="shared" si="691"/>
        <v>0</v>
      </c>
      <c r="AW476" t="b">
        <f t="shared" si="692"/>
        <v>0</v>
      </c>
      <c r="AX476" t="b">
        <f t="shared" si="693"/>
        <v>0</v>
      </c>
      <c r="AY476" t="b">
        <f t="shared" si="694"/>
        <v>0</v>
      </c>
      <c r="AZ476" t="b">
        <f t="shared" si="695"/>
        <v>0</v>
      </c>
      <c r="BA476" t="b">
        <f t="shared" si="696"/>
        <v>0</v>
      </c>
      <c r="BB476" t="b">
        <f t="shared" si="697"/>
        <v>0</v>
      </c>
      <c r="BC476" t="b">
        <f t="shared" si="698"/>
        <v>0</v>
      </c>
      <c r="BD476" t="b">
        <f t="shared" si="699"/>
        <v>0</v>
      </c>
      <c r="BE476" t="b">
        <f t="shared" si="700"/>
        <v>0</v>
      </c>
      <c r="BF476" t="b">
        <f t="shared" si="701"/>
        <v>0</v>
      </c>
      <c r="BG476" t="b">
        <f t="shared" si="702"/>
        <v>0</v>
      </c>
      <c r="BH476" t="b">
        <f t="shared" si="703"/>
        <v>0</v>
      </c>
      <c r="BI476" t="b">
        <f t="shared" si="704"/>
        <v>0</v>
      </c>
      <c r="BJ476" t="b">
        <f t="shared" si="705"/>
        <v>0</v>
      </c>
      <c r="BK476" t="b">
        <f t="shared" si="706"/>
        <v>0</v>
      </c>
      <c r="BL476" t="b">
        <f t="shared" si="707"/>
        <v>0</v>
      </c>
      <c r="BM476" t="b">
        <f t="shared" si="708"/>
        <v>0</v>
      </c>
      <c r="BN476" t="b">
        <f t="shared" si="709"/>
        <v>0</v>
      </c>
      <c r="BO476" t="b">
        <f t="shared" si="710"/>
        <v>0</v>
      </c>
      <c r="BP476" t="b">
        <f t="shared" si="711"/>
        <v>0</v>
      </c>
      <c r="BQ476" t="b">
        <f t="shared" si="712"/>
        <v>0</v>
      </c>
      <c r="BR476" t="b">
        <f t="shared" si="713"/>
        <v>0</v>
      </c>
      <c r="BS476" t="b">
        <f t="shared" si="714"/>
        <v>0</v>
      </c>
      <c r="BT476" t="b">
        <f t="shared" si="715"/>
        <v>0</v>
      </c>
      <c r="BU476" t="b">
        <f t="shared" si="716"/>
        <v>0</v>
      </c>
      <c r="BV476" t="b">
        <f t="shared" si="717"/>
        <v>1</v>
      </c>
      <c r="BW476" t="b">
        <f t="shared" si="718"/>
        <v>0</v>
      </c>
      <c r="BX476" t="b">
        <f t="shared" si="719"/>
        <v>0</v>
      </c>
      <c r="BY476" t="b">
        <f t="shared" si="720"/>
        <v>0</v>
      </c>
      <c r="BZ476" t="b">
        <f t="shared" si="721"/>
        <v>0</v>
      </c>
      <c r="CA476" t="b">
        <f t="shared" si="722"/>
        <v>0</v>
      </c>
      <c r="CB476" t="b">
        <f t="shared" si="723"/>
        <v>0</v>
      </c>
      <c r="CC476" t="b">
        <f t="shared" si="724"/>
        <v>0</v>
      </c>
      <c r="CD476" t="b">
        <f t="shared" si="725"/>
        <v>0</v>
      </c>
      <c r="CE476" t="b">
        <f t="shared" si="726"/>
        <v>0</v>
      </c>
      <c r="CF476" t="b">
        <f t="shared" si="727"/>
        <v>0</v>
      </c>
      <c r="CG476" t="b">
        <f t="shared" si="728"/>
        <v>0</v>
      </c>
      <c r="CH476" t="b">
        <f t="shared" si="729"/>
        <v>0</v>
      </c>
      <c r="CI476" t="b">
        <f t="shared" si="730"/>
        <v>0</v>
      </c>
      <c r="CJ476" t="b">
        <f t="shared" si="731"/>
        <v>0</v>
      </c>
      <c r="CK476" t="b">
        <f t="shared" si="732"/>
        <v>0</v>
      </c>
      <c r="CL476" t="b">
        <f t="shared" si="733"/>
        <v>0</v>
      </c>
      <c r="CM476" t="b">
        <f t="shared" si="734"/>
        <v>0</v>
      </c>
      <c r="CN476" t="b">
        <f t="shared" si="735"/>
        <v>0</v>
      </c>
      <c r="CO476" t="b">
        <f t="shared" si="736"/>
        <v>0</v>
      </c>
      <c r="CP476" t="b">
        <f t="shared" si="737"/>
        <v>0</v>
      </c>
      <c r="CQ476" t="b">
        <f t="shared" si="738"/>
        <v>0</v>
      </c>
      <c r="CR476" t="b">
        <f t="shared" si="739"/>
        <v>0</v>
      </c>
      <c r="CS476" t="b">
        <f t="shared" si="740"/>
        <v>0</v>
      </c>
      <c r="CT476" t="b">
        <f t="shared" si="741"/>
        <v>0</v>
      </c>
      <c r="CU476" t="b">
        <f t="shared" si="742"/>
        <v>0</v>
      </c>
      <c r="CV476" t="b">
        <f t="shared" si="743"/>
        <v>0</v>
      </c>
      <c r="CW476" t="b">
        <f t="shared" si="744"/>
        <v>0</v>
      </c>
      <c r="CX476" t="b">
        <f t="shared" si="745"/>
        <v>0</v>
      </c>
      <c r="CY476" t="b">
        <f t="shared" si="746"/>
        <v>0</v>
      </c>
      <c r="CZ476" t="b">
        <f t="shared" si="747"/>
        <v>0</v>
      </c>
      <c r="DA476" t="b">
        <f t="shared" si="748"/>
        <v>0</v>
      </c>
      <c r="DB476" t="b">
        <f t="shared" si="749"/>
        <v>0</v>
      </c>
      <c r="DC476" t="b">
        <f t="shared" si="750"/>
        <v>0</v>
      </c>
      <c r="DD476" t="b">
        <f t="shared" si="751"/>
        <v>0</v>
      </c>
    </row>
    <row r="477" spans="1:108">
      <c r="A477" t="s">
        <v>2184</v>
      </c>
      <c r="C477" t="s">
        <v>2183</v>
      </c>
      <c r="E477" t="s">
        <v>1413</v>
      </c>
      <c r="F477" t="s">
        <v>976</v>
      </c>
      <c r="G477" t="s">
        <v>970</v>
      </c>
      <c r="H477" t="s">
        <v>7428</v>
      </c>
      <c r="I477" t="s">
        <v>7418</v>
      </c>
      <c r="J477" t="s">
        <v>108</v>
      </c>
      <c r="K477" t="s">
        <v>109</v>
      </c>
      <c r="L477" t="s">
        <v>6577</v>
      </c>
      <c r="M477" t="s">
        <v>6079</v>
      </c>
      <c r="N477" t="s">
        <v>50</v>
      </c>
      <c r="O477" t="b">
        <f t="shared" si="658"/>
        <v>0</v>
      </c>
      <c r="P477" t="b">
        <f t="shared" si="659"/>
        <v>0</v>
      </c>
      <c r="Q477" t="b">
        <f t="shared" si="660"/>
        <v>0</v>
      </c>
      <c r="R477" t="b">
        <f t="shared" si="661"/>
        <v>1</v>
      </c>
      <c r="S477" t="b">
        <f t="shared" si="662"/>
        <v>0</v>
      </c>
      <c r="T477" t="b">
        <f t="shared" si="663"/>
        <v>0</v>
      </c>
      <c r="U477" t="b">
        <f t="shared" si="664"/>
        <v>0</v>
      </c>
      <c r="V477" t="b">
        <f t="shared" si="665"/>
        <v>1</v>
      </c>
      <c r="W477" t="b">
        <f t="shared" si="666"/>
        <v>0</v>
      </c>
      <c r="X477" t="b">
        <f t="shared" si="667"/>
        <v>0</v>
      </c>
      <c r="Y477" t="b">
        <f t="shared" si="668"/>
        <v>0</v>
      </c>
      <c r="Z477" t="b">
        <f t="shared" si="669"/>
        <v>0</v>
      </c>
      <c r="AA477" t="b">
        <f t="shared" si="670"/>
        <v>1</v>
      </c>
      <c r="AB477" t="b">
        <f t="shared" si="671"/>
        <v>0</v>
      </c>
      <c r="AC477" t="b">
        <f t="shared" si="672"/>
        <v>0</v>
      </c>
      <c r="AD477" t="b">
        <f t="shared" si="673"/>
        <v>0</v>
      </c>
      <c r="AE477" t="b">
        <f t="shared" si="674"/>
        <v>0</v>
      </c>
      <c r="AF477" t="b">
        <f t="shared" si="675"/>
        <v>0</v>
      </c>
      <c r="AG477" t="b">
        <f t="shared" si="676"/>
        <v>0</v>
      </c>
      <c r="AH477" t="b">
        <f t="shared" si="677"/>
        <v>0</v>
      </c>
      <c r="AI477" t="b">
        <f t="shared" si="678"/>
        <v>0</v>
      </c>
      <c r="AJ477" t="b">
        <f t="shared" si="679"/>
        <v>0</v>
      </c>
      <c r="AK477" t="b">
        <f t="shared" si="680"/>
        <v>0</v>
      </c>
      <c r="AL477" t="b">
        <f t="shared" si="681"/>
        <v>0</v>
      </c>
      <c r="AM477" t="b">
        <f t="shared" si="682"/>
        <v>0</v>
      </c>
      <c r="AN477" t="b">
        <f t="shared" si="683"/>
        <v>0</v>
      </c>
      <c r="AO477" t="b">
        <f t="shared" si="684"/>
        <v>0</v>
      </c>
      <c r="AP477" t="b">
        <f t="shared" si="685"/>
        <v>0</v>
      </c>
      <c r="AQ477" t="b">
        <f t="shared" si="686"/>
        <v>0</v>
      </c>
      <c r="AR477" t="b">
        <f t="shared" si="687"/>
        <v>0</v>
      </c>
      <c r="AS477" t="b">
        <f t="shared" si="688"/>
        <v>0</v>
      </c>
      <c r="AT477" t="b">
        <f t="shared" si="689"/>
        <v>0</v>
      </c>
      <c r="AU477" t="b">
        <f t="shared" si="690"/>
        <v>0</v>
      </c>
      <c r="AV477" t="b">
        <f t="shared" si="691"/>
        <v>0</v>
      </c>
      <c r="AW477" t="b">
        <f t="shared" si="692"/>
        <v>0</v>
      </c>
      <c r="AX477" t="b">
        <f t="shared" si="693"/>
        <v>0</v>
      </c>
      <c r="AY477" t="b">
        <f t="shared" si="694"/>
        <v>0</v>
      </c>
      <c r="AZ477" t="b">
        <f t="shared" si="695"/>
        <v>0</v>
      </c>
      <c r="BA477" t="b">
        <f t="shared" si="696"/>
        <v>0</v>
      </c>
      <c r="BB477" t="b">
        <f t="shared" si="697"/>
        <v>0</v>
      </c>
      <c r="BC477" t="b">
        <f t="shared" si="698"/>
        <v>1</v>
      </c>
      <c r="BD477" t="b">
        <f t="shared" si="699"/>
        <v>0</v>
      </c>
      <c r="BE477" t="b">
        <f t="shared" si="700"/>
        <v>0</v>
      </c>
      <c r="BF477" t="b">
        <f t="shared" si="701"/>
        <v>0</v>
      </c>
      <c r="BG477" t="b">
        <f t="shared" si="702"/>
        <v>0</v>
      </c>
      <c r="BH477" t="b">
        <f t="shared" si="703"/>
        <v>0</v>
      </c>
      <c r="BI477" t="b">
        <f t="shared" si="704"/>
        <v>0</v>
      </c>
      <c r="BJ477" t="b">
        <f t="shared" si="705"/>
        <v>0</v>
      </c>
      <c r="BK477" t="b">
        <f t="shared" si="706"/>
        <v>0</v>
      </c>
      <c r="BL477" t="b">
        <f t="shared" si="707"/>
        <v>0</v>
      </c>
      <c r="BM477" t="b">
        <f t="shared" si="708"/>
        <v>0</v>
      </c>
      <c r="BN477" t="b">
        <f t="shared" si="709"/>
        <v>0</v>
      </c>
      <c r="BO477" t="b">
        <f t="shared" si="710"/>
        <v>0</v>
      </c>
      <c r="BP477" t="b">
        <f t="shared" si="711"/>
        <v>0</v>
      </c>
      <c r="BQ477" t="b">
        <f t="shared" si="712"/>
        <v>0</v>
      </c>
      <c r="BR477" t="b">
        <f t="shared" si="713"/>
        <v>0</v>
      </c>
      <c r="BS477" t="b">
        <f t="shared" si="714"/>
        <v>0</v>
      </c>
      <c r="BT477" t="b">
        <f t="shared" si="715"/>
        <v>0</v>
      </c>
      <c r="BU477" t="b">
        <f t="shared" si="716"/>
        <v>0</v>
      </c>
      <c r="BV477" t="b">
        <f t="shared" si="717"/>
        <v>0</v>
      </c>
      <c r="BW477" t="b">
        <f t="shared" si="718"/>
        <v>0</v>
      </c>
      <c r="BX477" t="b">
        <f t="shared" si="719"/>
        <v>0</v>
      </c>
      <c r="BY477" t="b">
        <f t="shared" si="720"/>
        <v>0</v>
      </c>
      <c r="BZ477" t="b">
        <f t="shared" si="721"/>
        <v>0</v>
      </c>
      <c r="CA477" t="b">
        <f t="shared" si="722"/>
        <v>0</v>
      </c>
      <c r="CB477" t="b">
        <f t="shared" si="723"/>
        <v>0</v>
      </c>
      <c r="CC477" t="b">
        <f t="shared" si="724"/>
        <v>0</v>
      </c>
      <c r="CD477" t="b">
        <f t="shared" si="725"/>
        <v>0</v>
      </c>
      <c r="CE477" t="b">
        <f t="shared" si="726"/>
        <v>0</v>
      </c>
      <c r="CF477" t="b">
        <f t="shared" si="727"/>
        <v>0</v>
      </c>
      <c r="CG477" t="b">
        <f t="shared" si="728"/>
        <v>0</v>
      </c>
      <c r="CH477" t="b">
        <f t="shared" si="729"/>
        <v>0</v>
      </c>
      <c r="CI477" t="b">
        <f t="shared" si="730"/>
        <v>0</v>
      </c>
      <c r="CJ477" t="b">
        <f t="shared" si="731"/>
        <v>0</v>
      </c>
      <c r="CK477" t="b">
        <f t="shared" si="732"/>
        <v>0</v>
      </c>
      <c r="CL477" t="b">
        <f t="shared" si="733"/>
        <v>0</v>
      </c>
      <c r="CM477" t="b">
        <f t="shared" si="734"/>
        <v>0</v>
      </c>
      <c r="CN477" t="b">
        <f t="shared" si="735"/>
        <v>0</v>
      </c>
      <c r="CO477" t="b">
        <f t="shared" si="736"/>
        <v>0</v>
      </c>
      <c r="CP477" t="b">
        <f t="shared" si="737"/>
        <v>0</v>
      </c>
      <c r="CQ477" t="b">
        <f t="shared" si="738"/>
        <v>0</v>
      </c>
      <c r="CR477" t="b">
        <f t="shared" si="739"/>
        <v>0</v>
      </c>
      <c r="CS477" t="b">
        <f t="shared" si="740"/>
        <v>0</v>
      </c>
      <c r="CT477" t="b">
        <f t="shared" si="741"/>
        <v>0</v>
      </c>
      <c r="CU477" t="b">
        <f t="shared" si="742"/>
        <v>0</v>
      </c>
      <c r="CV477" t="b">
        <f t="shared" si="743"/>
        <v>0</v>
      </c>
      <c r="CW477" t="b">
        <f t="shared" si="744"/>
        <v>0</v>
      </c>
      <c r="CX477" t="b">
        <f t="shared" si="745"/>
        <v>0</v>
      </c>
      <c r="CY477" t="b">
        <f t="shared" si="746"/>
        <v>0</v>
      </c>
      <c r="CZ477" t="b">
        <f t="shared" si="747"/>
        <v>0</v>
      </c>
      <c r="DA477" t="b">
        <f t="shared" si="748"/>
        <v>0</v>
      </c>
      <c r="DB477" t="b">
        <f t="shared" si="749"/>
        <v>0</v>
      </c>
      <c r="DC477" t="b">
        <f t="shared" si="750"/>
        <v>0</v>
      </c>
      <c r="DD477" t="b">
        <f t="shared" si="751"/>
        <v>0</v>
      </c>
    </row>
    <row r="478" spans="1:108">
      <c r="A478" t="s">
        <v>1373</v>
      </c>
      <c r="C478" t="s">
        <v>1374</v>
      </c>
      <c r="D478" t="s">
        <v>1375</v>
      </c>
      <c r="E478" t="s">
        <v>1376</v>
      </c>
      <c r="F478" t="s">
        <v>976</v>
      </c>
      <c r="G478" t="s">
        <v>970</v>
      </c>
      <c r="H478" t="s">
        <v>7428</v>
      </c>
      <c r="I478" t="s">
        <v>7418</v>
      </c>
      <c r="J478" t="s">
        <v>143</v>
      </c>
      <c r="K478" t="s">
        <v>143</v>
      </c>
      <c r="L478" t="s">
        <v>6538</v>
      </c>
      <c r="M478" t="s">
        <v>6079</v>
      </c>
      <c r="N478" t="s">
        <v>1377</v>
      </c>
      <c r="O478" t="b">
        <f t="shared" si="658"/>
        <v>0</v>
      </c>
      <c r="P478" t="b">
        <f t="shared" si="659"/>
        <v>0</v>
      </c>
      <c r="Q478" t="b">
        <f t="shared" si="660"/>
        <v>1</v>
      </c>
      <c r="R478" t="b">
        <f t="shared" si="661"/>
        <v>1</v>
      </c>
      <c r="S478" t="b">
        <f t="shared" si="662"/>
        <v>0</v>
      </c>
      <c r="T478" t="b">
        <f t="shared" si="663"/>
        <v>0</v>
      </c>
      <c r="U478" t="b">
        <f t="shared" si="664"/>
        <v>0</v>
      </c>
      <c r="V478" t="b">
        <f t="shared" si="665"/>
        <v>0</v>
      </c>
      <c r="W478" t="b">
        <f t="shared" si="666"/>
        <v>0</v>
      </c>
      <c r="X478" t="b">
        <f t="shared" si="667"/>
        <v>1</v>
      </c>
      <c r="Y478" t="b">
        <f t="shared" si="668"/>
        <v>0</v>
      </c>
      <c r="Z478" t="b">
        <f t="shared" si="669"/>
        <v>0</v>
      </c>
      <c r="AA478" t="b">
        <f t="shared" si="670"/>
        <v>0</v>
      </c>
      <c r="AB478" t="b">
        <f t="shared" si="671"/>
        <v>0</v>
      </c>
      <c r="AC478" t="b">
        <f t="shared" si="672"/>
        <v>0</v>
      </c>
      <c r="AD478" t="b">
        <f t="shared" si="673"/>
        <v>0</v>
      </c>
      <c r="AE478" t="b">
        <f t="shared" si="674"/>
        <v>0</v>
      </c>
      <c r="AF478" t="b">
        <f t="shared" si="675"/>
        <v>0</v>
      </c>
      <c r="AG478" t="b">
        <f t="shared" si="676"/>
        <v>0</v>
      </c>
      <c r="AH478" t="b">
        <f t="shared" si="677"/>
        <v>0</v>
      </c>
      <c r="AI478" t="b">
        <f t="shared" si="678"/>
        <v>0</v>
      </c>
      <c r="AJ478" t="b">
        <f t="shared" si="679"/>
        <v>0</v>
      </c>
      <c r="AK478" t="b">
        <f t="shared" si="680"/>
        <v>0</v>
      </c>
      <c r="AL478" t="b">
        <f t="shared" si="681"/>
        <v>0</v>
      </c>
      <c r="AM478" t="b">
        <f t="shared" si="682"/>
        <v>0</v>
      </c>
      <c r="AN478" t="b">
        <f t="shared" si="683"/>
        <v>0</v>
      </c>
      <c r="AO478" t="b">
        <f t="shared" si="684"/>
        <v>0</v>
      </c>
      <c r="AP478" t="b">
        <f t="shared" si="685"/>
        <v>0</v>
      </c>
      <c r="AQ478" t="b">
        <f t="shared" si="686"/>
        <v>0</v>
      </c>
      <c r="AR478" t="b">
        <f t="shared" si="687"/>
        <v>0</v>
      </c>
      <c r="AS478" t="b">
        <f t="shared" si="688"/>
        <v>0</v>
      </c>
      <c r="AT478" t="b">
        <f t="shared" si="689"/>
        <v>0</v>
      </c>
      <c r="AU478" t="b">
        <f t="shared" si="690"/>
        <v>0</v>
      </c>
      <c r="AV478" t="b">
        <f t="shared" si="691"/>
        <v>0</v>
      </c>
      <c r="AW478" t="b">
        <f t="shared" si="692"/>
        <v>0</v>
      </c>
      <c r="AX478" t="b">
        <f t="shared" si="693"/>
        <v>0</v>
      </c>
      <c r="AY478" t="b">
        <f t="shared" si="694"/>
        <v>0</v>
      </c>
      <c r="AZ478" t="b">
        <f t="shared" si="695"/>
        <v>0</v>
      </c>
      <c r="BA478" t="b">
        <f t="shared" si="696"/>
        <v>0</v>
      </c>
      <c r="BB478" t="b">
        <f t="shared" si="697"/>
        <v>0</v>
      </c>
      <c r="BC478" t="b">
        <f t="shared" si="698"/>
        <v>0</v>
      </c>
      <c r="BD478" t="b">
        <f t="shared" si="699"/>
        <v>0</v>
      </c>
      <c r="BE478" t="b">
        <f t="shared" si="700"/>
        <v>0</v>
      </c>
      <c r="BF478" t="b">
        <f t="shared" si="701"/>
        <v>1</v>
      </c>
      <c r="BG478" t="b">
        <f t="shared" si="702"/>
        <v>0</v>
      </c>
      <c r="BH478" t="b">
        <f t="shared" si="703"/>
        <v>0</v>
      </c>
      <c r="BI478" t="b">
        <f t="shared" si="704"/>
        <v>0</v>
      </c>
      <c r="BJ478" t="b">
        <f t="shared" si="705"/>
        <v>0</v>
      </c>
      <c r="BK478" t="b">
        <f t="shared" si="706"/>
        <v>0</v>
      </c>
      <c r="BL478" t="b">
        <f t="shared" si="707"/>
        <v>0</v>
      </c>
      <c r="BM478" t="b">
        <f t="shared" si="708"/>
        <v>1</v>
      </c>
      <c r="BN478" t="b">
        <f t="shared" si="709"/>
        <v>0</v>
      </c>
      <c r="BO478" t="b">
        <f t="shared" si="710"/>
        <v>0</v>
      </c>
      <c r="BP478" t="b">
        <f t="shared" si="711"/>
        <v>0</v>
      </c>
      <c r="BQ478" t="b">
        <f t="shared" si="712"/>
        <v>0</v>
      </c>
      <c r="BR478" t="b">
        <f t="shared" si="713"/>
        <v>0</v>
      </c>
      <c r="BS478" t="b">
        <f t="shared" si="714"/>
        <v>0</v>
      </c>
      <c r="BT478" t="b">
        <f t="shared" si="715"/>
        <v>0</v>
      </c>
      <c r="BU478" t="b">
        <f t="shared" si="716"/>
        <v>0</v>
      </c>
      <c r="BV478" t="b">
        <f t="shared" si="717"/>
        <v>0</v>
      </c>
      <c r="BW478" t="b">
        <f t="shared" si="718"/>
        <v>0</v>
      </c>
      <c r="BX478" t="b">
        <f t="shared" si="719"/>
        <v>0</v>
      </c>
      <c r="BY478" t="b">
        <f t="shared" si="720"/>
        <v>0</v>
      </c>
      <c r="BZ478" t="b">
        <f t="shared" si="721"/>
        <v>0</v>
      </c>
      <c r="CA478" t="b">
        <f t="shared" si="722"/>
        <v>0</v>
      </c>
      <c r="CB478" t="b">
        <f t="shared" si="723"/>
        <v>0</v>
      </c>
      <c r="CC478" t="b">
        <f t="shared" si="724"/>
        <v>0</v>
      </c>
      <c r="CD478" t="b">
        <f t="shared" si="725"/>
        <v>0</v>
      </c>
      <c r="CE478" t="b">
        <f t="shared" si="726"/>
        <v>0</v>
      </c>
      <c r="CF478" t="b">
        <f t="shared" si="727"/>
        <v>0</v>
      </c>
      <c r="CG478" t="b">
        <f t="shared" si="728"/>
        <v>0</v>
      </c>
      <c r="CH478" t="b">
        <f t="shared" si="729"/>
        <v>0</v>
      </c>
      <c r="CI478" t="b">
        <f t="shared" si="730"/>
        <v>0</v>
      </c>
      <c r="CJ478" t="b">
        <f t="shared" si="731"/>
        <v>0</v>
      </c>
      <c r="CK478" t="b">
        <f t="shared" si="732"/>
        <v>0</v>
      </c>
      <c r="CL478" t="b">
        <f t="shared" si="733"/>
        <v>0</v>
      </c>
      <c r="CM478" t="b">
        <f t="shared" si="734"/>
        <v>0</v>
      </c>
      <c r="CN478" t="b">
        <f t="shared" si="735"/>
        <v>0</v>
      </c>
      <c r="CO478" t="b">
        <f t="shared" si="736"/>
        <v>0</v>
      </c>
      <c r="CP478" t="b">
        <f t="shared" si="737"/>
        <v>0</v>
      </c>
      <c r="CQ478" t="b">
        <f t="shared" si="738"/>
        <v>0</v>
      </c>
      <c r="CR478" t="b">
        <f t="shared" si="739"/>
        <v>0</v>
      </c>
      <c r="CS478" t="b">
        <f t="shared" si="740"/>
        <v>0</v>
      </c>
      <c r="CT478" t="b">
        <f t="shared" si="741"/>
        <v>0</v>
      </c>
      <c r="CU478" t="b">
        <f t="shared" si="742"/>
        <v>0</v>
      </c>
      <c r="CV478" t="b">
        <f t="shared" si="743"/>
        <v>0</v>
      </c>
      <c r="CW478" t="b">
        <f t="shared" si="744"/>
        <v>0</v>
      </c>
      <c r="CX478" t="b">
        <f t="shared" si="745"/>
        <v>0</v>
      </c>
      <c r="CY478" t="b">
        <f t="shared" si="746"/>
        <v>0</v>
      </c>
      <c r="CZ478" t="b">
        <f t="shared" si="747"/>
        <v>0</v>
      </c>
      <c r="DA478" t="b">
        <f t="shared" si="748"/>
        <v>0</v>
      </c>
      <c r="DB478" t="b">
        <f t="shared" si="749"/>
        <v>0</v>
      </c>
      <c r="DC478" t="b">
        <f t="shared" si="750"/>
        <v>0</v>
      </c>
      <c r="DD478" t="b">
        <f t="shared" si="751"/>
        <v>0</v>
      </c>
    </row>
    <row r="479" spans="1:108">
      <c r="A479" s="4" t="s">
        <v>1058</v>
      </c>
      <c r="C479" t="s">
        <v>1059</v>
      </c>
      <c r="D479" s="4"/>
      <c r="E479" s="84" t="s">
        <v>1060</v>
      </c>
      <c r="F479" t="s">
        <v>976</v>
      </c>
      <c r="G479" t="s">
        <v>970</v>
      </c>
      <c r="H479" t="s">
        <v>7428</v>
      </c>
      <c r="I479" t="s">
        <v>7418</v>
      </c>
      <c r="J479" s="4" t="s">
        <v>165</v>
      </c>
      <c r="K479" s="4" t="s">
        <v>114</v>
      </c>
      <c r="L479" s="4" t="s">
        <v>6422</v>
      </c>
      <c r="M479" s="4" t="s">
        <v>345</v>
      </c>
      <c r="N479" s="4" t="s">
        <v>1061</v>
      </c>
      <c r="O479" s="4" t="b">
        <f t="shared" si="658"/>
        <v>1</v>
      </c>
      <c r="P479" s="4" t="b">
        <f t="shared" si="659"/>
        <v>1</v>
      </c>
      <c r="Q479" s="4" t="b">
        <f t="shared" si="660"/>
        <v>1</v>
      </c>
      <c r="R479" s="4" t="b">
        <f t="shared" si="661"/>
        <v>1</v>
      </c>
      <c r="S479" s="4" t="b">
        <f t="shared" si="662"/>
        <v>1</v>
      </c>
      <c r="T479" s="4" t="b">
        <f t="shared" si="663"/>
        <v>1</v>
      </c>
      <c r="U479" s="4" t="b">
        <f t="shared" si="664"/>
        <v>1</v>
      </c>
      <c r="V479" s="4" t="b">
        <f t="shared" si="665"/>
        <v>1</v>
      </c>
      <c r="W479" s="4" t="b">
        <f t="shared" si="666"/>
        <v>1</v>
      </c>
      <c r="X479" s="4" t="b">
        <f t="shared" si="667"/>
        <v>1</v>
      </c>
      <c r="Y479" s="4" t="b">
        <f t="shared" si="668"/>
        <v>1</v>
      </c>
      <c r="Z479" s="4" t="b">
        <f t="shared" si="669"/>
        <v>0</v>
      </c>
      <c r="AA479" s="4" t="b">
        <f t="shared" si="670"/>
        <v>1</v>
      </c>
      <c r="AB479" s="4" t="b">
        <f t="shared" si="671"/>
        <v>0</v>
      </c>
      <c r="AC479" s="4" t="b">
        <f t="shared" si="672"/>
        <v>0</v>
      </c>
      <c r="AD479" s="4" t="b">
        <f t="shared" si="673"/>
        <v>0</v>
      </c>
      <c r="AE479" s="4" t="b">
        <f t="shared" si="674"/>
        <v>0</v>
      </c>
      <c r="AF479" s="4" t="b">
        <f t="shared" si="675"/>
        <v>0</v>
      </c>
      <c r="AG479" s="4" t="b">
        <f t="shared" si="676"/>
        <v>0</v>
      </c>
      <c r="AH479" s="4" t="b">
        <f t="shared" si="677"/>
        <v>1</v>
      </c>
      <c r="AI479" s="4" t="b">
        <f t="shared" si="678"/>
        <v>1</v>
      </c>
      <c r="AJ479" s="4" t="b">
        <f t="shared" si="679"/>
        <v>0</v>
      </c>
      <c r="AK479" s="4" t="b">
        <f t="shared" si="680"/>
        <v>0</v>
      </c>
      <c r="AL479" s="4" t="b">
        <f t="shared" si="681"/>
        <v>0</v>
      </c>
      <c r="AM479" s="4" t="b">
        <f t="shared" si="682"/>
        <v>0</v>
      </c>
      <c r="AN479" s="4" t="b">
        <f t="shared" si="683"/>
        <v>0</v>
      </c>
      <c r="AO479" s="4" t="b">
        <f t="shared" si="684"/>
        <v>0</v>
      </c>
      <c r="AP479" s="4" t="b">
        <f t="shared" si="685"/>
        <v>0</v>
      </c>
      <c r="AQ479" s="4" t="b">
        <f t="shared" si="686"/>
        <v>0</v>
      </c>
      <c r="AR479" s="4" t="b">
        <f t="shared" si="687"/>
        <v>0</v>
      </c>
      <c r="AS479" s="4" t="b">
        <f t="shared" si="688"/>
        <v>0</v>
      </c>
      <c r="AT479" s="4" t="b">
        <f t="shared" si="689"/>
        <v>0</v>
      </c>
      <c r="AU479" s="4" t="b">
        <f t="shared" si="690"/>
        <v>0</v>
      </c>
      <c r="AV479" s="4" t="b">
        <f t="shared" si="691"/>
        <v>1</v>
      </c>
      <c r="AW479" s="4" t="b">
        <f t="shared" si="692"/>
        <v>0</v>
      </c>
      <c r="AX479" s="4" t="b">
        <f t="shared" si="693"/>
        <v>0</v>
      </c>
      <c r="AY479" s="4" t="b">
        <f t="shared" si="694"/>
        <v>1</v>
      </c>
      <c r="AZ479" s="4" t="b">
        <f t="shared" si="695"/>
        <v>0</v>
      </c>
      <c r="BA479" s="4" t="b">
        <f t="shared" si="696"/>
        <v>1</v>
      </c>
      <c r="BB479" s="4" t="b">
        <f t="shared" si="697"/>
        <v>0</v>
      </c>
      <c r="BC479" s="4" t="b">
        <f t="shared" si="698"/>
        <v>1</v>
      </c>
      <c r="BD479" s="4" t="b">
        <f t="shared" si="699"/>
        <v>0</v>
      </c>
      <c r="BE479" s="4" t="b">
        <f t="shared" si="700"/>
        <v>1</v>
      </c>
      <c r="BF479" s="4" t="b">
        <f t="shared" si="701"/>
        <v>1</v>
      </c>
      <c r="BG479" s="4" t="b">
        <f t="shared" si="702"/>
        <v>1</v>
      </c>
      <c r="BH479" s="4" t="b">
        <f t="shared" si="703"/>
        <v>1</v>
      </c>
      <c r="BI479" s="4" t="b">
        <f t="shared" si="704"/>
        <v>0</v>
      </c>
      <c r="BJ479" s="4" t="b">
        <f t="shared" si="705"/>
        <v>0</v>
      </c>
      <c r="BK479" s="4" t="b">
        <f t="shared" si="706"/>
        <v>0</v>
      </c>
      <c r="BL479" s="4" t="b">
        <f t="shared" si="707"/>
        <v>1</v>
      </c>
      <c r="BM479" s="4" t="b">
        <f t="shared" si="708"/>
        <v>0</v>
      </c>
      <c r="BN479" s="4" t="b">
        <f t="shared" si="709"/>
        <v>0</v>
      </c>
      <c r="BO479" s="4" t="b">
        <f t="shared" si="710"/>
        <v>0</v>
      </c>
      <c r="BP479" s="4" t="b">
        <f t="shared" si="711"/>
        <v>1</v>
      </c>
      <c r="BQ479" s="4" t="b">
        <f t="shared" si="712"/>
        <v>1</v>
      </c>
      <c r="BR479" s="4" t="b">
        <f t="shared" si="713"/>
        <v>1</v>
      </c>
      <c r="BS479" s="4" t="b">
        <f t="shared" si="714"/>
        <v>1</v>
      </c>
      <c r="BT479" s="4" t="b">
        <f t="shared" si="715"/>
        <v>0</v>
      </c>
      <c r="BU479" s="4" t="b">
        <f t="shared" si="716"/>
        <v>0</v>
      </c>
      <c r="BV479" s="4" t="b">
        <f t="shared" si="717"/>
        <v>1</v>
      </c>
      <c r="BW479" s="4" t="b">
        <f t="shared" si="718"/>
        <v>1</v>
      </c>
      <c r="BX479" s="4" t="b">
        <f t="shared" si="719"/>
        <v>0</v>
      </c>
      <c r="BY479" s="4" t="b">
        <f t="shared" si="720"/>
        <v>1</v>
      </c>
      <c r="BZ479" s="4" t="b">
        <f t="shared" si="721"/>
        <v>0</v>
      </c>
      <c r="CA479" s="4" t="b">
        <f t="shared" si="722"/>
        <v>0</v>
      </c>
      <c r="CB479" s="4" t="b">
        <f t="shared" si="723"/>
        <v>1</v>
      </c>
      <c r="CC479" s="4" t="b">
        <f t="shared" si="724"/>
        <v>0</v>
      </c>
      <c r="CD479" s="4" t="b">
        <f t="shared" si="725"/>
        <v>0</v>
      </c>
      <c r="CE479" s="4" t="b">
        <f t="shared" si="726"/>
        <v>0</v>
      </c>
      <c r="CF479" s="4" t="b">
        <f t="shared" si="727"/>
        <v>0</v>
      </c>
      <c r="CG479" s="4" t="b">
        <f t="shared" si="728"/>
        <v>1</v>
      </c>
      <c r="CH479" s="4" t="b">
        <f t="shared" si="729"/>
        <v>0</v>
      </c>
      <c r="CI479" s="4" t="b">
        <f t="shared" si="730"/>
        <v>0</v>
      </c>
      <c r="CJ479" s="4" t="b">
        <f t="shared" si="731"/>
        <v>1</v>
      </c>
      <c r="CK479" s="4" t="b">
        <f t="shared" si="732"/>
        <v>1</v>
      </c>
      <c r="CL479" s="4" t="b">
        <f t="shared" si="733"/>
        <v>0</v>
      </c>
      <c r="CM479" s="4" t="b">
        <f t="shared" si="734"/>
        <v>0</v>
      </c>
      <c r="CN479" s="4" t="b">
        <f t="shared" si="735"/>
        <v>0</v>
      </c>
      <c r="CO479" s="4" t="b">
        <f t="shared" si="736"/>
        <v>1</v>
      </c>
      <c r="CP479" s="4" t="b">
        <f t="shared" si="737"/>
        <v>0</v>
      </c>
      <c r="CQ479" s="4" t="b">
        <f t="shared" si="738"/>
        <v>0</v>
      </c>
      <c r="CR479" s="4" t="b">
        <f t="shared" si="739"/>
        <v>0</v>
      </c>
      <c r="CS479" s="4" t="b">
        <f t="shared" si="740"/>
        <v>0</v>
      </c>
      <c r="CT479" s="4" t="b">
        <f t="shared" si="741"/>
        <v>0</v>
      </c>
      <c r="CU479" s="4" t="b">
        <f t="shared" si="742"/>
        <v>0</v>
      </c>
      <c r="CV479" s="4" t="b">
        <f t="shared" si="743"/>
        <v>0</v>
      </c>
      <c r="CW479" s="4" t="b">
        <f t="shared" si="744"/>
        <v>0</v>
      </c>
      <c r="CX479" s="4" t="b">
        <f t="shared" si="745"/>
        <v>0</v>
      </c>
      <c r="CY479" s="4" t="b">
        <f t="shared" si="746"/>
        <v>0</v>
      </c>
      <c r="CZ479" s="4" t="b">
        <f t="shared" si="747"/>
        <v>0</v>
      </c>
      <c r="DA479" s="4" t="b">
        <f t="shared" si="748"/>
        <v>0</v>
      </c>
      <c r="DB479" s="4" t="b">
        <f t="shared" si="749"/>
        <v>0</v>
      </c>
      <c r="DC479" s="4" t="b">
        <f t="shared" si="750"/>
        <v>1</v>
      </c>
      <c r="DD479" s="4" t="b">
        <f t="shared" si="751"/>
        <v>0</v>
      </c>
    </row>
    <row r="480" spans="1:108">
      <c r="A480" s="4" t="s">
        <v>1065</v>
      </c>
      <c r="C480" t="s">
        <v>1062</v>
      </c>
      <c r="D480" s="4"/>
      <c r="E480" s="4" t="s">
        <v>1060</v>
      </c>
      <c r="F480" t="s">
        <v>976</v>
      </c>
      <c r="G480" t="s">
        <v>970</v>
      </c>
      <c r="H480" t="s">
        <v>7428</v>
      </c>
      <c r="I480" t="s">
        <v>7418</v>
      </c>
      <c r="J480" s="4" t="s">
        <v>109</v>
      </c>
      <c r="K480" s="4" t="s">
        <v>109</v>
      </c>
      <c r="L480" s="4" t="s">
        <v>6424</v>
      </c>
      <c r="M480" t="s">
        <v>6079</v>
      </c>
      <c r="N480" s="4" t="s">
        <v>1066</v>
      </c>
      <c r="O480" s="4" t="b">
        <f t="shared" si="658"/>
        <v>1</v>
      </c>
      <c r="P480" s="4" t="b">
        <f t="shared" si="659"/>
        <v>0</v>
      </c>
      <c r="Q480" s="4" t="b">
        <f t="shared" si="660"/>
        <v>1</v>
      </c>
      <c r="R480" s="4" t="b">
        <f t="shared" si="661"/>
        <v>1</v>
      </c>
      <c r="S480" s="4" t="b">
        <f t="shared" si="662"/>
        <v>0</v>
      </c>
      <c r="T480" s="4" t="b">
        <f t="shared" si="663"/>
        <v>0</v>
      </c>
      <c r="U480" s="4" t="b">
        <f t="shared" si="664"/>
        <v>1</v>
      </c>
      <c r="V480" s="4" t="b">
        <f t="shared" si="665"/>
        <v>0</v>
      </c>
      <c r="W480" s="4" t="b">
        <f t="shared" si="666"/>
        <v>0</v>
      </c>
      <c r="X480" s="4" t="b">
        <f t="shared" si="667"/>
        <v>0</v>
      </c>
      <c r="Y480" s="4" t="b">
        <f t="shared" si="668"/>
        <v>1</v>
      </c>
      <c r="Z480" s="4" t="b">
        <f t="shared" si="669"/>
        <v>1</v>
      </c>
      <c r="AA480" s="4" t="b">
        <f t="shared" si="670"/>
        <v>0</v>
      </c>
      <c r="AB480" s="4" t="b">
        <f t="shared" si="671"/>
        <v>0</v>
      </c>
      <c r="AC480" s="4" t="b">
        <f t="shared" si="672"/>
        <v>0</v>
      </c>
      <c r="AD480" s="4" t="b">
        <f t="shared" si="673"/>
        <v>0</v>
      </c>
      <c r="AE480" s="4" t="b">
        <f t="shared" si="674"/>
        <v>0</v>
      </c>
      <c r="AF480" s="4" t="b">
        <f t="shared" si="675"/>
        <v>0</v>
      </c>
      <c r="AG480" s="4" t="b">
        <f t="shared" si="676"/>
        <v>0</v>
      </c>
      <c r="AH480" s="4" t="b">
        <f t="shared" si="677"/>
        <v>1</v>
      </c>
      <c r="AI480" s="4" t="b">
        <f t="shared" si="678"/>
        <v>0</v>
      </c>
      <c r="AJ480" s="4" t="b">
        <f t="shared" si="679"/>
        <v>0</v>
      </c>
      <c r="AK480" s="4" t="b">
        <f t="shared" si="680"/>
        <v>1</v>
      </c>
      <c r="AL480" s="4" t="b">
        <f t="shared" si="681"/>
        <v>0</v>
      </c>
      <c r="AM480" s="4" t="b">
        <f t="shared" si="682"/>
        <v>0</v>
      </c>
      <c r="AN480" s="4" t="b">
        <f t="shared" si="683"/>
        <v>0</v>
      </c>
      <c r="AO480" s="4" t="b">
        <f t="shared" si="684"/>
        <v>0</v>
      </c>
      <c r="AP480" s="4" t="b">
        <f t="shared" si="685"/>
        <v>0</v>
      </c>
      <c r="AQ480" s="4" t="b">
        <f t="shared" si="686"/>
        <v>0</v>
      </c>
      <c r="AR480" s="4" t="b">
        <f t="shared" si="687"/>
        <v>0</v>
      </c>
      <c r="AS480" s="4" t="b">
        <f t="shared" si="688"/>
        <v>0</v>
      </c>
      <c r="AT480" s="4" t="b">
        <f t="shared" si="689"/>
        <v>0</v>
      </c>
      <c r="AU480" s="4" t="b">
        <f t="shared" si="690"/>
        <v>0</v>
      </c>
      <c r="AV480" s="4" t="b">
        <f t="shared" si="691"/>
        <v>0</v>
      </c>
      <c r="AW480" s="4" t="b">
        <f t="shared" si="692"/>
        <v>0</v>
      </c>
      <c r="AX480" s="4" t="b">
        <f t="shared" si="693"/>
        <v>1</v>
      </c>
      <c r="AY480" s="4" t="b">
        <f t="shared" si="694"/>
        <v>0</v>
      </c>
      <c r="AZ480" s="4" t="b">
        <f t="shared" si="695"/>
        <v>0</v>
      </c>
      <c r="BA480" s="4" t="b">
        <f t="shared" si="696"/>
        <v>0</v>
      </c>
      <c r="BB480" s="4" t="b">
        <f t="shared" si="697"/>
        <v>0</v>
      </c>
      <c r="BC480" s="4" t="b">
        <f t="shared" si="698"/>
        <v>0</v>
      </c>
      <c r="BD480" s="4" t="b">
        <f t="shared" si="699"/>
        <v>0</v>
      </c>
      <c r="BE480" s="4" t="b">
        <f t="shared" si="700"/>
        <v>0</v>
      </c>
      <c r="BF480" s="4" t="b">
        <f t="shared" si="701"/>
        <v>0</v>
      </c>
      <c r="BG480" s="4" t="b">
        <f t="shared" si="702"/>
        <v>0</v>
      </c>
      <c r="BH480" s="4" t="b">
        <f t="shared" si="703"/>
        <v>0</v>
      </c>
      <c r="BI480" s="4" t="b">
        <f t="shared" si="704"/>
        <v>0</v>
      </c>
      <c r="BJ480" s="4" t="b">
        <f t="shared" si="705"/>
        <v>0</v>
      </c>
      <c r="BK480" s="4" t="b">
        <f t="shared" si="706"/>
        <v>0</v>
      </c>
      <c r="BL480" s="4" t="b">
        <f t="shared" si="707"/>
        <v>0</v>
      </c>
      <c r="BM480" s="4" t="b">
        <f t="shared" si="708"/>
        <v>0</v>
      </c>
      <c r="BN480" s="4" t="b">
        <f t="shared" si="709"/>
        <v>0</v>
      </c>
      <c r="BO480" s="4" t="b">
        <f t="shared" si="710"/>
        <v>0</v>
      </c>
      <c r="BP480" s="4" t="b">
        <f t="shared" si="711"/>
        <v>0</v>
      </c>
      <c r="BQ480" s="4" t="b">
        <f t="shared" si="712"/>
        <v>0</v>
      </c>
      <c r="BR480" s="4" t="b">
        <f t="shared" si="713"/>
        <v>0</v>
      </c>
      <c r="BS480" s="4" t="b">
        <f t="shared" si="714"/>
        <v>1</v>
      </c>
      <c r="BT480" s="4" t="b">
        <f t="shared" si="715"/>
        <v>0</v>
      </c>
      <c r="BU480" s="4" t="b">
        <f t="shared" si="716"/>
        <v>1</v>
      </c>
      <c r="BV480" s="4" t="b">
        <f t="shared" si="717"/>
        <v>0</v>
      </c>
      <c r="BW480" s="4" t="b">
        <f t="shared" si="718"/>
        <v>0</v>
      </c>
      <c r="BX480" s="4" t="b">
        <f t="shared" si="719"/>
        <v>0</v>
      </c>
      <c r="BY480" s="4" t="b">
        <f t="shared" si="720"/>
        <v>0</v>
      </c>
      <c r="BZ480" s="4" t="b">
        <f t="shared" si="721"/>
        <v>0</v>
      </c>
      <c r="CA480" s="4" t="b">
        <f t="shared" si="722"/>
        <v>0</v>
      </c>
      <c r="CB480" s="4" t="b">
        <f t="shared" si="723"/>
        <v>1</v>
      </c>
      <c r="CC480" s="4" t="b">
        <f t="shared" si="724"/>
        <v>0</v>
      </c>
      <c r="CD480" s="4" t="b">
        <f t="shared" si="725"/>
        <v>0</v>
      </c>
      <c r="CE480" s="4" t="b">
        <f t="shared" si="726"/>
        <v>0</v>
      </c>
      <c r="CF480" s="4" t="b">
        <f t="shared" si="727"/>
        <v>0</v>
      </c>
      <c r="CG480" s="4" t="b">
        <f t="shared" si="728"/>
        <v>0</v>
      </c>
      <c r="CH480" s="4" t="b">
        <f t="shared" si="729"/>
        <v>0</v>
      </c>
      <c r="CI480" s="4" t="b">
        <f t="shared" si="730"/>
        <v>0</v>
      </c>
      <c r="CJ480" s="4" t="b">
        <f t="shared" si="731"/>
        <v>0</v>
      </c>
      <c r="CK480" s="4" t="b">
        <f t="shared" si="732"/>
        <v>0</v>
      </c>
      <c r="CL480" s="4" t="b">
        <f t="shared" si="733"/>
        <v>0</v>
      </c>
      <c r="CM480" s="4" t="b">
        <f t="shared" si="734"/>
        <v>0</v>
      </c>
      <c r="CN480" s="4" t="b">
        <f t="shared" si="735"/>
        <v>0</v>
      </c>
      <c r="CO480" s="4" t="b">
        <f t="shared" si="736"/>
        <v>0</v>
      </c>
      <c r="CP480" s="4" t="b">
        <f t="shared" si="737"/>
        <v>0</v>
      </c>
      <c r="CQ480" s="4" t="b">
        <f t="shared" si="738"/>
        <v>0</v>
      </c>
      <c r="CR480" s="4" t="b">
        <f t="shared" si="739"/>
        <v>1</v>
      </c>
      <c r="CS480" s="4" t="b">
        <f t="shared" si="740"/>
        <v>0</v>
      </c>
      <c r="CT480" s="4" t="b">
        <f t="shared" si="741"/>
        <v>0</v>
      </c>
      <c r="CU480" s="4" t="b">
        <f t="shared" si="742"/>
        <v>0</v>
      </c>
      <c r="CV480" s="4" t="b">
        <f t="shared" si="743"/>
        <v>0</v>
      </c>
      <c r="CW480" s="4" t="b">
        <f t="shared" si="744"/>
        <v>0</v>
      </c>
      <c r="CX480" s="4" t="b">
        <f t="shared" si="745"/>
        <v>0</v>
      </c>
      <c r="CY480" s="4" t="b">
        <f t="shared" si="746"/>
        <v>0</v>
      </c>
      <c r="CZ480" s="4" t="b">
        <f t="shared" si="747"/>
        <v>0</v>
      </c>
      <c r="DA480" s="4" t="b">
        <f t="shared" si="748"/>
        <v>0</v>
      </c>
      <c r="DB480" s="4" t="b">
        <f t="shared" si="749"/>
        <v>0</v>
      </c>
      <c r="DC480" s="4" t="b">
        <f t="shared" si="750"/>
        <v>0</v>
      </c>
      <c r="DD480" s="4" t="b">
        <f t="shared" si="751"/>
        <v>0</v>
      </c>
    </row>
    <row r="481" spans="1:108">
      <c r="A481" s="4" t="s">
        <v>1068</v>
      </c>
      <c r="C481" t="s">
        <v>1062</v>
      </c>
      <c r="D481" s="4"/>
      <c r="E481" s="4" t="s">
        <v>1060</v>
      </c>
      <c r="F481" t="s">
        <v>976</v>
      </c>
      <c r="G481" t="s">
        <v>970</v>
      </c>
      <c r="H481" t="s">
        <v>7428</v>
      </c>
      <c r="I481" t="s">
        <v>7418</v>
      </c>
      <c r="J481" s="3" t="s">
        <v>124</v>
      </c>
      <c r="K481" s="4" t="s">
        <v>16</v>
      </c>
      <c r="L481" s="4" t="s">
        <v>6426</v>
      </c>
      <c r="M481" s="4" t="s">
        <v>200</v>
      </c>
      <c r="N481" s="4" t="s">
        <v>1069</v>
      </c>
      <c r="O481" s="4" t="b">
        <f t="shared" si="658"/>
        <v>1</v>
      </c>
      <c r="P481" s="4" t="b">
        <f t="shared" si="659"/>
        <v>0</v>
      </c>
      <c r="Q481" s="4" t="b">
        <f t="shared" si="660"/>
        <v>0</v>
      </c>
      <c r="R481" s="4" t="b">
        <f t="shared" si="661"/>
        <v>1</v>
      </c>
      <c r="S481" s="4" t="b">
        <f t="shared" si="662"/>
        <v>1</v>
      </c>
      <c r="T481" s="4" t="b">
        <f t="shared" si="663"/>
        <v>0</v>
      </c>
      <c r="U481" s="4" t="b">
        <f t="shared" si="664"/>
        <v>1</v>
      </c>
      <c r="V481" s="4" t="b">
        <f t="shared" si="665"/>
        <v>0</v>
      </c>
      <c r="W481" s="4" t="b">
        <f t="shared" si="666"/>
        <v>0</v>
      </c>
      <c r="X481" s="4" t="b">
        <f t="shared" si="667"/>
        <v>0</v>
      </c>
      <c r="Y481" s="4" t="b">
        <f t="shared" si="668"/>
        <v>1</v>
      </c>
      <c r="Z481" s="4" t="b">
        <f t="shared" si="669"/>
        <v>0</v>
      </c>
      <c r="AA481" s="4" t="b">
        <f t="shared" si="670"/>
        <v>0</v>
      </c>
      <c r="AB481" s="4" t="b">
        <f t="shared" si="671"/>
        <v>0</v>
      </c>
      <c r="AC481" s="4" t="b">
        <f t="shared" si="672"/>
        <v>0</v>
      </c>
      <c r="AD481" s="4" t="b">
        <f t="shared" si="673"/>
        <v>0</v>
      </c>
      <c r="AE481" s="4" t="b">
        <f t="shared" si="674"/>
        <v>0</v>
      </c>
      <c r="AF481" s="4" t="b">
        <f t="shared" si="675"/>
        <v>0</v>
      </c>
      <c r="AG481" s="4" t="b">
        <f t="shared" si="676"/>
        <v>0</v>
      </c>
      <c r="AH481" s="4" t="b">
        <f t="shared" si="677"/>
        <v>0</v>
      </c>
      <c r="AI481" s="4" t="b">
        <f t="shared" si="678"/>
        <v>0</v>
      </c>
      <c r="AJ481" s="4" t="b">
        <f t="shared" si="679"/>
        <v>0</v>
      </c>
      <c r="AK481" s="4" t="b">
        <f t="shared" si="680"/>
        <v>0</v>
      </c>
      <c r="AL481" s="4" t="b">
        <f t="shared" si="681"/>
        <v>0</v>
      </c>
      <c r="AM481" s="4" t="b">
        <f t="shared" si="682"/>
        <v>0</v>
      </c>
      <c r="AN481" s="4" t="b">
        <f t="shared" si="683"/>
        <v>0</v>
      </c>
      <c r="AO481" s="4" t="b">
        <f t="shared" si="684"/>
        <v>0</v>
      </c>
      <c r="AP481" s="4" t="b">
        <f t="shared" si="685"/>
        <v>0</v>
      </c>
      <c r="AQ481" s="4" t="b">
        <f t="shared" si="686"/>
        <v>0</v>
      </c>
      <c r="AR481" s="4" t="b">
        <f t="shared" si="687"/>
        <v>0</v>
      </c>
      <c r="AS481" s="4" t="b">
        <f t="shared" si="688"/>
        <v>0</v>
      </c>
      <c r="AT481" s="4" t="b">
        <f t="shared" si="689"/>
        <v>1</v>
      </c>
      <c r="AU481" s="4" t="b">
        <f t="shared" si="690"/>
        <v>0</v>
      </c>
      <c r="AV481" s="4" t="b">
        <f t="shared" si="691"/>
        <v>0</v>
      </c>
      <c r="AW481" s="4" t="b">
        <f t="shared" si="692"/>
        <v>0</v>
      </c>
      <c r="AX481" s="4" t="b">
        <f t="shared" si="693"/>
        <v>0</v>
      </c>
      <c r="AY481" s="4" t="b">
        <f t="shared" si="694"/>
        <v>0</v>
      </c>
      <c r="AZ481" s="4" t="b">
        <f t="shared" si="695"/>
        <v>0</v>
      </c>
      <c r="BA481" s="4" t="b">
        <f t="shared" si="696"/>
        <v>0</v>
      </c>
      <c r="BB481" s="4" t="b">
        <f t="shared" si="697"/>
        <v>0</v>
      </c>
      <c r="BC481" s="4" t="b">
        <f t="shared" si="698"/>
        <v>0</v>
      </c>
      <c r="BD481" s="4" t="b">
        <f t="shared" si="699"/>
        <v>0</v>
      </c>
      <c r="BE481" s="4" t="b">
        <f t="shared" si="700"/>
        <v>0</v>
      </c>
      <c r="BF481" s="4" t="b">
        <f t="shared" si="701"/>
        <v>0</v>
      </c>
      <c r="BG481" s="4" t="b">
        <f t="shared" si="702"/>
        <v>0</v>
      </c>
      <c r="BH481" s="4" t="b">
        <f t="shared" si="703"/>
        <v>0</v>
      </c>
      <c r="BI481" s="4" t="b">
        <f t="shared" si="704"/>
        <v>0</v>
      </c>
      <c r="BJ481" s="4" t="b">
        <f t="shared" si="705"/>
        <v>0</v>
      </c>
      <c r="BK481" s="4" t="b">
        <f t="shared" si="706"/>
        <v>0</v>
      </c>
      <c r="BL481" s="4" t="b">
        <f t="shared" si="707"/>
        <v>0</v>
      </c>
      <c r="BM481" s="4" t="b">
        <f t="shared" si="708"/>
        <v>0</v>
      </c>
      <c r="BN481" s="4" t="b">
        <f t="shared" si="709"/>
        <v>0</v>
      </c>
      <c r="BO481" s="4" t="b">
        <f t="shared" si="710"/>
        <v>0</v>
      </c>
      <c r="BP481" s="4" t="b">
        <f t="shared" si="711"/>
        <v>0</v>
      </c>
      <c r="BQ481" s="4" t="b">
        <f t="shared" si="712"/>
        <v>1</v>
      </c>
      <c r="BR481" s="4" t="b">
        <f t="shared" si="713"/>
        <v>0</v>
      </c>
      <c r="BS481" s="4" t="b">
        <f t="shared" si="714"/>
        <v>1</v>
      </c>
      <c r="BT481" s="4" t="b">
        <f t="shared" si="715"/>
        <v>0</v>
      </c>
      <c r="BU481" s="4" t="b">
        <f t="shared" si="716"/>
        <v>0</v>
      </c>
      <c r="BV481" s="4" t="b">
        <f t="shared" si="717"/>
        <v>0</v>
      </c>
      <c r="BW481" s="4" t="b">
        <f t="shared" si="718"/>
        <v>0</v>
      </c>
      <c r="BX481" s="4" t="b">
        <f t="shared" si="719"/>
        <v>0</v>
      </c>
      <c r="BY481" s="4" t="b">
        <f t="shared" si="720"/>
        <v>0</v>
      </c>
      <c r="BZ481" s="4" t="b">
        <f t="shared" si="721"/>
        <v>0</v>
      </c>
      <c r="CA481" s="4" t="b">
        <f t="shared" si="722"/>
        <v>0</v>
      </c>
      <c r="CB481" s="4" t="b">
        <f t="shared" si="723"/>
        <v>0</v>
      </c>
      <c r="CC481" s="4" t="b">
        <f t="shared" si="724"/>
        <v>0</v>
      </c>
      <c r="CD481" s="4" t="b">
        <f t="shared" si="725"/>
        <v>0</v>
      </c>
      <c r="CE481" s="4" t="b">
        <f t="shared" si="726"/>
        <v>0</v>
      </c>
      <c r="CF481" s="4" t="b">
        <f t="shared" si="727"/>
        <v>0</v>
      </c>
      <c r="CG481" s="4" t="b">
        <f t="shared" si="728"/>
        <v>1</v>
      </c>
      <c r="CH481" s="4" t="b">
        <f t="shared" si="729"/>
        <v>0</v>
      </c>
      <c r="CI481" s="4" t="b">
        <f t="shared" si="730"/>
        <v>0</v>
      </c>
      <c r="CJ481" s="4" t="b">
        <f t="shared" si="731"/>
        <v>0</v>
      </c>
      <c r="CK481" s="4" t="b">
        <f t="shared" si="732"/>
        <v>0</v>
      </c>
      <c r="CL481" s="4" t="b">
        <f t="shared" si="733"/>
        <v>0</v>
      </c>
      <c r="CM481" s="4" t="b">
        <f t="shared" si="734"/>
        <v>0</v>
      </c>
      <c r="CN481" s="4" t="b">
        <f t="shared" si="735"/>
        <v>0</v>
      </c>
      <c r="CO481" s="4" t="b">
        <f t="shared" si="736"/>
        <v>0</v>
      </c>
      <c r="CP481" s="4" t="b">
        <f t="shared" si="737"/>
        <v>0</v>
      </c>
      <c r="CQ481" s="4" t="b">
        <f t="shared" si="738"/>
        <v>0</v>
      </c>
      <c r="CR481" s="4" t="b">
        <f t="shared" si="739"/>
        <v>0</v>
      </c>
      <c r="CS481" s="4" t="b">
        <f t="shared" si="740"/>
        <v>0</v>
      </c>
      <c r="CT481" s="4" t="b">
        <f t="shared" si="741"/>
        <v>0</v>
      </c>
      <c r="CU481" s="4" t="b">
        <f t="shared" si="742"/>
        <v>0</v>
      </c>
      <c r="CV481" s="4" t="b">
        <f t="shared" si="743"/>
        <v>0</v>
      </c>
      <c r="CW481" s="4" t="b">
        <f t="shared" si="744"/>
        <v>0</v>
      </c>
      <c r="CX481" s="4" t="b">
        <f t="shared" si="745"/>
        <v>0</v>
      </c>
      <c r="CY481" s="4" t="b">
        <f t="shared" si="746"/>
        <v>0</v>
      </c>
      <c r="CZ481" s="4" t="b">
        <f t="shared" si="747"/>
        <v>0</v>
      </c>
      <c r="DA481" s="4" t="b">
        <f t="shared" si="748"/>
        <v>0</v>
      </c>
      <c r="DB481" s="4" t="b">
        <f t="shared" si="749"/>
        <v>0</v>
      </c>
      <c r="DC481" s="4" t="b">
        <f t="shared" si="750"/>
        <v>0</v>
      </c>
      <c r="DD481" s="4" t="b">
        <f t="shared" si="751"/>
        <v>0</v>
      </c>
    </row>
    <row r="482" spans="1:108">
      <c r="A482" s="4" t="s">
        <v>1073</v>
      </c>
      <c r="C482" t="s">
        <v>1074</v>
      </c>
      <c r="D482" s="4"/>
      <c r="E482" s="4" t="s">
        <v>1060</v>
      </c>
      <c r="F482" t="s">
        <v>976</v>
      </c>
      <c r="G482" t="s">
        <v>970</v>
      </c>
      <c r="H482" t="s">
        <v>7428</v>
      </c>
      <c r="I482" t="s">
        <v>7418</v>
      </c>
      <c r="J482" s="4" t="s">
        <v>321</v>
      </c>
      <c r="K482" s="4" t="s">
        <v>16</v>
      </c>
      <c r="L482" s="4" t="s">
        <v>6428</v>
      </c>
      <c r="M482" t="s">
        <v>6079</v>
      </c>
      <c r="N482" s="4" t="s">
        <v>1075</v>
      </c>
      <c r="O482" s="4" t="b">
        <f t="shared" si="658"/>
        <v>1</v>
      </c>
      <c r="P482" s="4" t="b">
        <f t="shared" si="659"/>
        <v>0</v>
      </c>
      <c r="Q482" s="4" t="b">
        <f t="shared" si="660"/>
        <v>0</v>
      </c>
      <c r="R482" s="4" t="b">
        <f t="shared" si="661"/>
        <v>0</v>
      </c>
      <c r="S482" s="4" t="b">
        <f t="shared" si="662"/>
        <v>0</v>
      </c>
      <c r="T482" s="4" t="b">
        <f t="shared" si="663"/>
        <v>0</v>
      </c>
      <c r="U482" s="4" t="b">
        <f t="shared" si="664"/>
        <v>1</v>
      </c>
      <c r="V482" s="4" t="b">
        <f t="shared" si="665"/>
        <v>0</v>
      </c>
      <c r="W482" s="4" t="b">
        <f t="shared" si="666"/>
        <v>1</v>
      </c>
      <c r="X482" s="4" t="b">
        <f t="shared" si="667"/>
        <v>0</v>
      </c>
      <c r="Y482" s="4" t="b">
        <f t="shared" si="668"/>
        <v>0</v>
      </c>
      <c r="Z482" s="4" t="b">
        <f t="shared" si="669"/>
        <v>0</v>
      </c>
      <c r="AA482" s="4" t="b">
        <f t="shared" si="670"/>
        <v>0</v>
      </c>
      <c r="AB482" s="4" t="b">
        <f t="shared" si="671"/>
        <v>0</v>
      </c>
      <c r="AC482" s="4" t="b">
        <f t="shared" si="672"/>
        <v>0</v>
      </c>
      <c r="AD482" s="4" t="b">
        <f t="shared" si="673"/>
        <v>0</v>
      </c>
      <c r="AE482" s="4" t="b">
        <f t="shared" si="674"/>
        <v>0</v>
      </c>
      <c r="AF482" s="4" t="b">
        <f t="shared" si="675"/>
        <v>0</v>
      </c>
      <c r="AG482" s="4" t="b">
        <f t="shared" si="676"/>
        <v>0</v>
      </c>
      <c r="AH482" s="4" t="b">
        <f t="shared" si="677"/>
        <v>0</v>
      </c>
      <c r="AI482" s="4" t="b">
        <f t="shared" si="678"/>
        <v>0</v>
      </c>
      <c r="AJ482" s="4" t="b">
        <f t="shared" si="679"/>
        <v>0</v>
      </c>
      <c r="AK482" s="4" t="b">
        <f t="shared" si="680"/>
        <v>0</v>
      </c>
      <c r="AL482" s="4" t="b">
        <f t="shared" si="681"/>
        <v>0</v>
      </c>
      <c r="AM482" s="4" t="b">
        <f t="shared" si="682"/>
        <v>0</v>
      </c>
      <c r="AN482" s="4" t="b">
        <f t="shared" si="683"/>
        <v>0</v>
      </c>
      <c r="AO482" s="4" t="b">
        <f t="shared" si="684"/>
        <v>0</v>
      </c>
      <c r="AP482" s="4" t="b">
        <f t="shared" si="685"/>
        <v>0</v>
      </c>
      <c r="AQ482" s="4" t="b">
        <f t="shared" si="686"/>
        <v>0</v>
      </c>
      <c r="AR482" s="4" t="b">
        <f t="shared" si="687"/>
        <v>0</v>
      </c>
      <c r="AS482" s="4" t="b">
        <f t="shared" si="688"/>
        <v>0</v>
      </c>
      <c r="AT482" s="4" t="b">
        <f t="shared" si="689"/>
        <v>0</v>
      </c>
      <c r="AU482" s="4" t="b">
        <f t="shared" si="690"/>
        <v>0</v>
      </c>
      <c r="AV482" s="4" t="b">
        <f t="shared" si="691"/>
        <v>0</v>
      </c>
      <c r="AW482" s="4" t="b">
        <f t="shared" si="692"/>
        <v>0</v>
      </c>
      <c r="AX482" s="4" t="b">
        <f t="shared" si="693"/>
        <v>0</v>
      </c>
      <c r="AY482" s="4" t="b">
        <f t="shared" si="694"/>
        <v>0</v>
      </c>
      <c r="AZ482" s="4" t="b">
        <f t="shared" si="695"/>
        <v>0</v>
      </c>
      <c r="BA482" s="4" t="b">
        <f t="shared" si="696"/>
        <v>0</v>
      </c>
      <c r="BB482" s="4" t="b">
        <f t="shared" si="697"/>
        <v>0</v>
      </c>
      <c r="BC482" s="4" t="b">
        <f t="shared" si="698"/>
        <v>0</v>
      </c>
      <c r="BD482" s="4" t="b">
        <f t="shared" si="699"/>
        <v>0</v>
      </c>
      <c r="BE482" s="4" t="b">
        <f t="shared" si="700"/>
        <v>0</v>
      </c>
      <c r="BF482" s="4" t="b">
        <f t="shared" si="701"/>
        <v>0</v>
      </c>
      <c r="BG482" s="4" t="b">
        <f t="shared" si="702"/>
        <v>0</v>
      </c>
      <c r="BH482" s="4" t="b">
        <f t="shared" si="703"/>
        <v>0</v>
      </c>
      <c r="BI482" s="4" t="b">
        <f t="shared" si="704"/>
        <v>0</v>
      </c>
      <c r="BJ482" s="4" t="b">
        <f t="shared" si="705"/>
        <v>0</v>
      </c>
      <c r="BK482" s="4" t="b">
        <f t="shared" si="706"/>
        <v>0</v>
      </c>
      <c r="BL482" s="4" t="b">
        <f t="shared" si="707"/>
        <v>0</v>
      </c>
      <c r="BM482" s="4" t="b">
        <f t="shared" si="708"/>
        <v>0</v>
      </c>
      <c r="BN482" s="4" t="b">
        <f t="shared" si="709"/>
        <v>0</v>
      </c>
      <c r="BO482" s="4" t="b">
        <f t="shared" si="710"/>
        <v>0</v>
      </c>
      <c r="BP482" s="4" t="b">
        <f t="shared" si="711"/>
        <v>0</v>
      </c>
      <c r="BQ482" s="4" t="b">
        <f t="shared" si="712"/>
        <v>0</v>
      </c>
      <c r="BR482" s="4" t="b">
        <f t="shared" si="713"/>
        <v>0</v>
      </c>
      <c r="BS482" s="4" t="b">
        <f t="shared" si="714"/>
        <v>1</v>
      </c>
      <c r="BT482" s="4" t="b">
        <f t="shared" si="715"/>
        <v>0</v>
      </c>
      <c r="BU482" s="4" t="b">
        <f t="shared" si="716"/>
        <v>0</v>
      </c>
      <c r="BV482" s="4" t="b">
        <f t="shared" si="717"/>
        <v>0</v>
      </c>
      <c r="BW482" s="4" t="b">
        <f t="shared" si="718"/>
        <v>0</v>
      </c>
      <c r="BX482" s="4" t="b">
        <f t="shared" si="719"/>
        <v>0</v>
      </c>
      <c r="BY482" s="4" t="b">
        <f t="shared" si="720"/>
        <v>0</v>
      </c>
      <c r="BZ482" s="4" t="b">
        <f t="shared" si="721"/>
        <v>0</v>
      </c>
      <c r="CA482" s="4" t="b">
        <f t="shared" si="722"/>
        <v>0</v>
      </c>
      <c r="CB482" s="4" t="b">
        <f t="shared" si="723"/>
        <v>0</v>
      </c>
      <c r="CC482" s="4" t="b">
        <f t="shared" si="724"/>
        <v>0</v>
      </c>
      <c r="CD482" s="4" t="b">
        <f t="shared" si="725"/>
        <v>0</v>
      </c>
      <c r="CE482" s="4" t="b">
        <f t="shared" si="726"/>
        <v>0</v>
      </c>
      <c r="CF482" s="4" t="b">
        <f t="shared" si="727"/>
        <v>0</v>
      </c>
      <c r="CG482" s="4" t="b">
        <f t="shared" si="728"/>
        <v>0</v>
      </c>
      <c r="CH482" s="4" t="b">
        <f t="shared" si="729"/>
        <v>0</v>
      </c>
      <c r="CI482" s="4" t="b">
        <f t="shared" si="730"/>
        <v>0</v>
      </c>
      <c r="CJ482" s="4" t="b">
        <f t="shared" si="731"/>
        <v>0</v>
      </c>
      <c r="CK482" s="4" t="b">
        <f t="shared" si="732"/>
        <v>0</v>
      </c>
      <c r="CL482" s="4" t="b">
        <f t="shared" si="733"/>
        <v>0</v>
      </c>
      <c r="CM482" s="4" t="b">
        <f t="shared" si="734"/>
        <v>0</v>
      </c>
      <c r="CN482" s="4" t="b">
        <f t="shared" si="735"/>
        <v>0</v>
      </c>
      <c r="CO482" s="4" t="b">
        <f t="shared" si="736"/>
        <v>0</v>
      </c>
      <c r="CP482" s="4" t="b">
        <f t="shared" si="737"/>
        <v>0</v>
      </c>
      <c r="CQ482" s="4" t="b">
        <f t="shared" si="738"/>
        <v>1</v>
      </c>
      <c r="CR482" s="4" t="b">
        <f t="shared" si="739"/>
        <v>0</v>
      </c>
      <c r="CS482" s="4" t="b">
        <f t="shared" si="740"/>
        <v>0</v>
      </c>
      <c r="CT482" s="4" t="b">
        <f t="shared" si="741"/>
        <v>0</v>
      </c>
      <c r="CU482" s="4" t="b">
        <f t="shared" si="742"/>
        <v>0</v>
      </c>
      <c r="CV482" s="4" t="b">
        <f t="shared" si="743"/>
        <v>0</v>
      </c>
      <c r="CW482" s="4" t="b">
        <f t="shared" si="744"/>
        <v>0</v>
      </c>
      <c r="CX482" s="4" t="b">
        <f t="shared" si="745"/>
        <v>0</v>
      </c>
      <c r="CY482" s="4" t="b">
        <f t="shared" si="746"/>
        <v>0</v>
      </c>
      <c r="CZ482" s="4" t="b">
        <f t="shared" si="747"/>
        <v>0</v>
      </c>
      <c r="DA482" s="4" t="b">
        <f t="shared" si="748"/>
        <v>0</v>
      </c>
      <c r="DB482" s="4" t="b">
        <f t="shared" si="749"/>
        <v>0</v>
      </c>
      <c r="DC482" s="4" t="b">
        <f t="shared" si="750"/>
        <v>0</v>
      </c>
      <c r="DD482" s="4" t="b">
        <f t="shared" si="751"/>
        <v>0</v>
      </c>
    </row>
    <row r="483" spans="1:108">
      <c r="A483" t="s">
        <v>1076</v>
      </c>
      <c r="C483" t="s">
        <v>1074</v>
      </c>
      <c r="E483" t="s">
        <v>1060</v>
      </c>
      <c r="F483" t="s">
        <v>976</v>
      </c>
      <c r="G483" t="s">
        <v>970</v>
      </c>
      <c r="H483" t="s">
        <v>7428</v>
      </c>
      <c r="I483" t="s">
        <v>7418</v>
      </c>
      <c r="J483" t="s">
        <v>204</v>
      </c>
      <c r="K483" t="s">
        <v>205</v>
      </c>
      <c r="L483" t="s">
        <v>6429</v>
      </c>
      <c r="M483" t="s">
        <v>6079</v>
      </c>
      <c r="N483" t="s">
        <v>80</v>
      </c>
      <c r="O483" t="b">
        <f t="shared" si="658"/>
        <v>1</v>
      </c>
      <c r="P483" t="b">
        <f t="shared" si="659"/>
        <v>0</v>
      </c>
      <c r="Q483" t="b">
        <f t="shared" si="660"/>
        <v>0</v>
      </c>
      <c r="R483" t="b">
        <f t="shared" si="661"/>
        <v>0</v>
      </c>
      <c r="S483" t="b">
        <f t="shared" si="662"/>
        <v>1</v>
      </c>
      <c r="T483" t="b">
        <f t="shared" si="663"/>
        <v>0</v>
      </c>
      <c r="U483" t="b">
        <f t="shared" si="664"/>
        <v>0</v>
      </c>
      <c r="V483" t="b">
        <f t="shared" si="665"/>
        <v>0</v>
      </c>
      <c r="W483" t="b">
        <f t="shared" si="666"/>
        <v>0</v>
      </c>
      <c r="X483" t="b">
        <f t="shared" si="667"/>
        <v>0</v>
      </c>
      <c r="Y483" t="b">
        <f t="shared" si="668"/>
        <v>0</v>
      </c>
      <c r="Z483" t="b">
        <f t="shared" si="669"/>
        <v>0</v>
      </c>
      <c r="AA483" t="b">
        <f t="shared" si="670"/>
        <v>0</v>
      </c>
      <c r="AB483" t="b">
        <f t="shared" si="671"/>
        <v>0</v>
      </c>
      <c r="AC483" t="b">
        <f t="shared" si="672"/>
        <v>0</v>
      </c>
      <c r="AD483" t="b">
        <f t="shared" si="673"/>
        <v>0</v>
      </c>
      <c r="AE483" t="b">
        <f t="shared" si="674"/>
        <v>0</v>
      </c>
      <c r="AF483" t="b">
        <f t="shared" si="675"/>
        <v>0</v>
      </c>
      <c r="AG483" t="b">
        <f t="shared" si="676"/>
        <v>0</v>
      </c>
      <c r="AH483" t="b">
        <f t="shared" si="677"/>
        <v>0</v>
      </c>
      <c r="AI483" t="b">
        <f t="shared" si="678"/>
        <v>0</v>
      </c>
      <c r="AJ483" t="b">
        <f t="shared" si="679"/>
        <v>0</v>
      </c>
      <c r="AK483" t="b">
        <f t="shared" si="680"/>
        <v>0</v>
      </c>
      <c r="AL483" t="b">
        <f t="shared" si="681"/>
        <v>0</v>
      </c>
      <c r="AM483" t="b">
        <f t="shared" si="682"/>
        <v>0</v>
      </c>
      <c r="AN483" t="b">
        <f t="shared" si="683"/>
        <v>0</v>
      </c>
      <c r="AO483" t="b">
        <f t="shared" si="684"/>
        <v>0</v>
      </c>
      <c r="AP483" t="b">
        <f t="shared" si="685"/>
        <v>0</v>
      </c>
      <c r="AQ483" t="b">
        <f t="shared" si="686"/>
        <v>0</v>
      </c>
      <c r="AR483" t="b">
        <f t="shared" si="687"/>
        <v>0</v>
      </c>
      <c r="AS483" t="b">
        <f t="shared" si="688"/>
        <v>0</v>
      </c>
      <c r="AT483" t="b">
        <f t="shared" si="689"/>
        <v>0</v>
      </c>
      <c r="AU483" t="b">
        <f t="shared" si="690"/>
        <v>0</v>
      </c>
      <c r="AV483" t="b">
        <f t="shared" si="691"/>
        <v>0</v>
      </c>
      <c r="AW483" t="b">
        <f t="shared" si="692"/>
        <v>0</v>
      </c>
      <c r="AX483" t="b">
        <f t="shared" si="693"/>
        <v>0</v>
      </c>
      <c r="AY483" t="b">
        <f t="shared" si="694"/>
        <v>0</v>
      </c>
      <c r="AZ483" t="b">
        <f t="shared" si="695"/>
        <v>0</v>
      </c>
      <c r="BA483" t="b">
        <f t="shared" si="696"/>
        <v>0</v>
      </c>
      <c r="BB483" t="b">
        <f t="shared" si="697"/>
        <v>0</v>
      </c>
      <c r="BC483" t="b">
        <f t="shared" si="698"/>
        <v>0</v>
      </c>
      <c r="BD483" t="b">
        <f t="shared" si="699"/>
        <v>0</v>
      </c>
      <c r="BE483" t="b">
        <f t="shared" si="700"/>
        <v>0</v>
      </c>
      <c r="BF483" t="b">
        <f t="shared" si="701"/>
        <v>0</v>
      </c>
      <c r="BG483" t="b">
        <f t="shared" si="702"/>
        <v>0</v>
      </c>
      <c r="BH483" t="b">
        <f t="shared" si="703"/>
        <v>0</v>
      </c>
      <c r="BI483" t="b">
        <f t="shared" si="704"/>
        <v>0</v>
      </c>
      <c r="BJ483" t="b">
        <f t="shared" si="705"/>
        <v>0</v>
      </c>
      <c r="BK483" t="b">
        <f t="shared" si="706"/>
        <v>0</v>
      </c>
      <c r="BL483" t="b">
        <f t="shared" si="707"/>
        <v>0</v>
      </c>
      <c r="BM483" t="b">
        <f t="shared" si="708"/>
        <v>0</v>
      </c>
      <c r="BN483" t="b">
        <f t="shared" si="709"/>
        <v>0</v>
      </c>
      <c r="BO483" t="b">
        <f t="shared" si="710"/>
        <v>0</v>
      </c>
      <c r="BP483" t="b">
        <f t="shared" si="711"/>
        <v>0</v>
      </c>
      <c r="BQ483" t="b">
        <f t="shared" si="712"/>
        <v>0</v>
      </c>
      <c r="BR483" t="b">
        <f t="shared" si="713"/>
        <v>0</v>
      </c>
      <c r="BS483" t="b">
        <f t="shared" si="714"/>
        <v>0</v>
      </c>
      <c r="BT483" t="b">
        <f t="shared" si="715"/>
        <v>0</v>
      </c>
      <c r="BU483" t="b">
        <f t="shared" si="716"/>
        <v>0</v>
      </c>
      <c r="BV483" t="b">
        <f t="shared" si="717"/>
        <v>0</v>
      </c>
      <c r="BW483" t="b">
        <f t="shared" si="718"/>
        <v>0</v>
      </c>
      <c r="BX483" t="b">
        <f t="shared" si="719"/>
        <v>0</v>
      </c>
      <c r="BY483" t="b">
        <f t="shared" si="720"/>
        <v>0</v>
      </c>
      <c r="BZ483" t="b">
        <f t="shared" si="721"/>
        <v>0</v>
      </c>
      <c r="CA483" t="b">
        <f t="shared" si="722"/>
        <v>0</v>
      </c>
      <c r="CB483" t="b">
        <f t="shared" si="723"/>
        <v>0</v>
      </c>
      <c r="CC483" t="b">
        <f t="shared" si="724"/>
        <v>0</v>
      </c>
      <c r="CD483" t="b">
        <f t="shared" si="725"/>
        <v>0</v>
      </c>
      <c r="CE483" t="b">
        <f t="shared" si="726"/>
        <v>0</v>
      </c>
      <c r="CF483" t="b">
        <f t="shared" si="727"/>
        <v>0</v>
      </c>
      <c r="CG483" t="b">
        <f t="shared" si="728"/>
        <v>1</v>
      </c>
      <c r="CH483" t="b">
        <f t="shared" si="729"/>
        <v>0</v>
      </c>
      <c r="CI483" t="b">
        <f t="shared" si="730"/>
        <v>0</v>
      </c>
      <c r="CJ483" t="b">
        <f t="shared" si="731"/>
        <v>0</v>
      </c>
      <c r="CK483" t="b">
        <f t="shared" si="732"/>
        <v>0</v>
      </c>
      <c r="CL483" t="b">
        <f t="shared" si="733"/>
        <v>0</v>
      </c>
      <c r="CM483" t="b">
        <f t="shared" si="734"/>
        <v>0</v>
      </c>
      <c r="CN483" t="b">
        <f t="shared" si="735"/>
        <v>0</v>
      </c>
      <c r="CO483" t="b">
        <f t="shared" si="736"/>
        <v>0</v>
      </c>
      <c r="CP483" t="b">
        <f t="shared" si="737"/>
        <v>0</v>
      </c>
      <c r="CQ483" t="b">
        <f t="shared" si="738"/>
        <v>0</v>
      </c>
      <c r="CR483" t="b">
        <f t="shared" si="739"/>
        <v>0</v>
      </c>
      <c r="CS483" t="b">
        <f t="shared" si="740"/>
        <v>0</v>
      </c>
      <c r="CT483" t="b">
        <f t="shared" si="741"/>
        <v>0</v>
      </c>
      <c r="CU483" t="b">
        <f t="shared" si="742"/>
        <v>0</v>
      </c>
      <c r="CV483" t="b">
        <f t="shared" si="743"/>
        <v>0</v>
      </c>
      <c r="CW483" t="b">
        <f t="shared" si="744"/>
        <v>0</v>
      </c>
      <c r="CX483" t="b">
        <f t="shared" si="745"/>
        <v>0</v>
      </c>
      <c r="CY483" t="b">
        <f t="shared" si="746"/>
        <v>0</v>
      </c>
      <c r="CZ483" t="b">
        <f t="shared" si="747"/>
        <v>0</v>
      </c>
      <c r="DA483" t="b">
        <f t="shared" si="748"/>
        <v>0</v>
      </c>
      <c r="DB483" t="b">
        <f t="shared" si="749"/>
        <v>0</v>
      </c>
      <c r="DC483" t="b">
        <f t="shared" si="750"/>
        <v>0</v>
      </c>
      <c r="DD483" t="b">
        <f t="shared" si="751"/>
        <v>0</v>
      </c>
    </row>
    <row r="484" spans="1:108">
      <c r="A484" t="s">
        <v>1141</v>
      </c>
      <c r="C484" t="s">
        <v>1142</v>
      </c>
      <c r="E484" t="s">
        <v>1060</v>
      </c>
      <c r="F484" t="s">
        <v>976</v>
      </c>
      <c r="G484" t="s">
        <v>970</v>
      </c>
      <c r="H484" t="s">
        <v>7428</v>
      </c>
      <c r="I484" t="s">
        <v>7418</v>
      </c>
      <c r="J484" t="s">
        <v>119</v>
      </c>
      <c r="K484" t="s">
        <v>109</v>
      </c>
      <c r="L484" t="s">
        <v>6453</v>
      </c>
      <c r="M484" t="s">
        <v>221</v>
      </c>
      <c r="N484" t="s">
        <v>1143</v>
      </c>
      <c r="O484" t="b">
        <f t="shared" si="658"/>
        <v>1</v>
      </c>
      <c r="P484" t="b">
        <f t="shared" si="659"/>
        <v>1</v>
      </c>
      <c r="Q484" t="b">
        <f t="shared" si="660"/>
        <v>1</v>
      </c>
      <c r="R484" t="b">
        <f t="shared" si="661"/>
        <v>1</v>
      </c>
      <c r="S484" t="b">
        <f t="shared" si="662"/>
        <v>1</v>
      </c>
      <c r="T484" t="b">
        <f t="shared" si="663"/>
        <v>1</v>
      </c>
      <c r="U484" t="b">
        <f t="shared" si="664"/>
        <v>1</v>
      </c>
      <c r="V484" t="b">
        <f t="shared" si="665"/>
        <v>1</v>
      </c>
      <c r="W484" t="b">
        <f t="shared" si="666"/>
        <v>1</v>
      </c>
      <c r="X484" t="b">
        <f t="shared" si="667"/>
        <v>1</v>
      </c>
      <c r="Y484" t="b">
        <f t="shared" si="668"/>
        <v>0</v>
      </c>
      <c r="Z484" t="b">
        <f t="shared" si="669"/>
        <v>0</v>
      </c>
      <c r="AA484" t="b">
        <f t="shared" si="670"/>
        <v>1</v>
      </c>
      <c r="AB484" t="b">
        <f t="shared" si="671"/>
        <v>1</v>
      </c>
      <c r="AC484" t="b">
        <f t="shared" si="672"/>
        <v>0</v>
      </c>
      <c r="AD484" t="b">
        <f t="shared" si="673"/>
        <v>0</v>
      </c>
      <c r="AE484" t="b">
        <f t="shared" si="674"/>
        <v>0</v>
      </c>
      <c r="AF484" t="b">
        <f t="shared" si="675"/>
        <v>0</v>
      </c>
      <c r="AG484" t="b">
        <f t="shared" si="676"/>
        <v>0</v>
      </c>
      <c r="AH484" t="b">
        <f t="shared" si="677"/>
        <v>1</v>
      </c>
      <c r="AI484" t="b">
        <f t="shared" si="678"/>
        <v>0</v>
      </c>
      <c r="AJ484" t="b">
        <f t="shared" si="679"/>
        <v>0</v>
      </c>
      <c r="AK484" t="b">
        <f t="shared" si="680"/>
        <v>0</v>
      </c>
      <c r="AL484" t="b">
        <f t="shared" si="681"/>
        <v>0</v>
      </c>
      <c r="AM484" t="b">
        <f t="shared" si="682"/>
        <v>0</v>
      </c>
      <c r="AN484" t="b">
        <f t="shared" si="683"/>
        <v>0</v>
      </c>
      <c r="AO484" t="b">
        <f t="shared" si="684"/>
        <v>0</v>
      </c>
      <c r="AP484" t="b">
        <f t="shared" si="685"/>
        <v>0</v>
      </c>
      <c r="AQ484" t="b">
        <f t="shared" si="686"/>
        <v>0</v>
      </c>
      <c r="AR484" t="b">
        <f t="shared" si="687"/>
        <v>0</v>
      </c>
      <c r="AS484" t="b">
        <f t="shared" si="688"/>
        <v>0</v>
      </c>
      <c r="AT484" t="b">
        <f t="shared" si="689"/>
        <v>0</v>
      </c>
      <c r="AU484" t="b">
        <f t="shared" si="690"/>
        <v>0</v>
      </c>
      <c r="AV484" t="b">
        <f t="shared" si="691"/>
        <v>0</v>
      </c>
      <c r="AW484" t="b">
        <f t="shared" si="692"/>
        <v>0</v>
      </c>
      <c r="AX484" t="b">
        <f t="shared" si="693"/>
        <v>0</v>
      </c>
      <c r="AY484" t="b">
        <f t="shared" si="694"/>
        <v>0</v>
      </c>
      <c r="AZ484" t="b">
        <f t="shared" si="695"/>
        <v>0</v>
      </c>
      <c r="BA484" t="b">
        <f t="shared" si="696"/>
        <v>1</v>
      </c>
      <c r="BB484" t="b">
        <f t="shared" si="697"/>
        <v>0</v>
      </c>
      <c r="BC484" t="b">
        <f t="shared" si="698"/>
        <v>1</v>
      </c>
      <c r="BD484" t="b">
        <f t="shared" si="699"/>
        <v>0</v>
      </c>
      <c r="BE484" t="b">
        <f t="shared" si="700"/>
        <v>0</v>
      </c>
      <c r="BF484" t="b">
        <f t="shared" si="701"/>
        <v>0</v>
      </c>
      <c r="BG484" t="b">
        <f t="shared" si="702"/>
        <v>0</v>
      </c>
      <c r="BH484" t="b">
        <f t="shared" si="703"/>
        <v>0</v>
      </c>
      <c r="BI484" t="b">
        <f t="shared" si="704"/>
        <v>0</v>
      </c>
      <c r="BJ484" t="b">
        <f t="shared" si="705"/>
        <v>0</v>
      </c>
      <c r="BK484" t="b">
        <f t="shared" si="706"/>
        <v>0</v>
      </c>
      <c r="BL484" t="b">
        <f t="shared" si="707"/>
        <v>0</v>
      </c>
      <c r="BM484" t="b">
        <f t="shared" si="708"/>
        <v>1</v>
      </c>
      <c r="BN484" t="b">
        <f t="shared" si="709"/>
        <v>0</v>
      </c>
      <c r="BO484" t="b">
        <f t="shared" si="710"/>
        <v>1</v>
      </c>
      <c r="BP484" t="b">
        <f t="shared" si="711"/>
        <v>1</v>
      </c>
      <c r="BQ484" t="b">
        <f t="shared" si="712"/>
        <v>0</v>
      </c>
      <c r="BR484" t="b">
        <f t="shared" si="713"/>
        <v>0</v>
      </c>
      <c r="BS484" t="b">
        <f t="shared" si="714"/>
        <v>0</v>
      </c>
      <c r="BT484" t="b">
        <f t="shared" si="715"/>
        <v>0</v>
      </c>
      <c r="BU484" t="b">
        <f t="shared" si="716"/>
        <v>0</v>
      </c>
      <c r="BV484" t="b">
        <f t="shared" si="717"/>
        <v>0</v>
      </c>
      <c r="BW484" t="b">
        <f t="shared" si="718"/>
        <v>0</v>
      </c>
      <c r="BX484" t="b">
        <f t="shared" si="719"/>
        <v>0</v>
      </c>
      <c r="BY484" t="b">
        <f t="shared" si="720"/>
        <v>0</v>
      </c>
      <c r="BZ484" t="b">
        <f t="shared" si="721"/>
        <v>0</v>
      </c>
      <c r="CA484" t="b">
        <f t="shared" si="722"/>
        <v>0</v>
      </c>
      <c r="CB484" t="b">
        <f t="shared" si="723"/>
        <v>0</v>
      </c>
      <c r="CC484" t="b">
        <f t="shared" si="724"/>
        <v>0</v>
      </c>
      <c r="CD484" t="b">
        <f t="shared" si="725"/>
        <v>0</v>
      </c>
      <c r="CE484" t="b">
        <f t="shared" si="726"/>
        <v>0</v>
      </c>
      <c r="CF484" t="b">
        <f t="shared" si="727"/>
        <v>1</v>
      </c>
      <c r="CG484" t="b">
        <f t="shared" si="728"/>
        <v>0</v>
      </c>
      <c r="CH484" t="b">
        <f t="shared" si="729"/>
        <v>1</v>
      </c>
      <c r="CI484" t="b">
        <f t="shared" si="730"/>
        <v>0</v>
      </c>
      <c r="CJ484" t="b">
        <f t="shared" si="731"/>
        <v>0</v>
      </c>
      <c r="CK484" t="b">
        <f t="shared" si="732"/>
        <v>0</v>
      </c>
      <c r="CL484" t="b">
        <f t="shared" si="733"/>
        <v>0</v>
      </c>
      <c r="CM484" t="b">
        <f t="shared" si="734"/>
        <v>0</v>
      </c>
      <c r="CN484" t="b">
        <f t="shared" si="735"/>
        <v>0</v>
      </c>
      <c r="CO484" t="b">
        <f t="shared" si="736"/>
        <v>0</v>
      </c>
      <c r="CP484" t="b">
        <f t="shared" si="737"/>
        <v>0</v>
      </c>
      <c r="CQ484" t="b">
        <f t="shared" si="738"/>
        <v>0</v>
      </c>
      <c r="CR484" t="b">
        <f t="shared" si="739"/>
        <v>0</v>
      </c>
      <c r="CS484" t="b">
        <f t="shared" si="740"/>
        <v>0</v>
      </c>
      <c r="CT484" t="b">
        <f t="shared" si="741"/>
        <v>0</v>
      </c>
      <c r="CU484" t="b">
        <f t="shared" si="742"/>
        <v>0</v>
      </c>
      <c r="CV484" t="b">
        <f t="shared" si="743"/>
        <v>0</v>
      </c>
      <c r="CW484" t="b">
        <f t="shared" si="744"/>
        <v>0</v>
      </c>
      <c r="CX484" t="b">
        <f t="shared" si="745"/>
        <v>0</v>
      </c>
      <c r="CY484" t="b">
        <f t="shared" si="746"/>
        <v>0</v>
      </c>
      <c r="CZ484" t="b">
        <f t="shared" si="747"/>
        <v>0</v>
      </c>
      <c r="DA484" t="b">
        <f t="shared" si="748"/>
        <v>0</v>
      </c>
      <c r="DB484" t="b">
        <f t="shared" si="749"/>
        <v>0</v>
      </c>
      <c r="DC484" t="b">
        <f t="shared" si="750"/>
        <v>0</v>
      </c>
      <c r="DD484" t="b">
        <f t="shared" si="751"/>
        <v>0</v>
      </c>
    </row>
    <row r="485" spans="1:108">
      <c r="A485" s="4" t="s">
        <v>1144</v>
      </c>
      <c r="C485" t="s">
        <v>1142</v>
      </c>
      <c r="D485" s="4"/>
      <c r="E485" s="4" t="s">
        <v>1060</v>
      </c>
      <c r="F485" t="s">
        <v>976</v>
      </c>
      <c r="G485" t="s">
        <v>970</v>
      </c>
      <c r="H485" t="s">
        <v>7428</v>
      </c>
      <c r="I485" t="s">
        <v>7418</v>
      </c>
      <c r="J485" s="4" t="s">
        <v>307</v>
      </c>
      <c r="K485" s="4" t="s">
        <v>143</v>
      </c>
      <c r="L485" s="4" t="s">
        <v>6454</v>
      </c>
      <c r="M485" t="s">
        <v>6079</v>
      </c>
      <c r="N485" s="4" t="s">
        <v>1145</v>
      </c>
      <c r="O485" s="4" t="b">
        <f t="shared" si="658"/>
        <v>1</v>
      </c>
      <c r="P485" s="4" t="b">
        <f t="shared" si="659"/>
        <v>1</v>
      </c>
      <c r="Q485" s="4" t="b">
        <f t="shared" si="660"/>
        <v>0</v>
      </c>
      <c r="R485" s="4" t="b">
        <f t="shared" si="661"/>
        <v>1</v>
      </c>
      <c r="S485" s="4" t="b">
        <f t="shared" si="662"/>
        <v>1</v>
      </c>
      <c r="T485" s="4" t="b">
        <f t="shared" si="663"/>
        <v>1</v>
      </c>
      <c r="U485" s="4" t="b">
        <f t="shared" si="664"/>
        <v>1</v>
      </c>
      <c r="V485" s="4" t="b">
        <f t="shared" si="665"/>
        <v>1</v>
      </c>
      <c r="W485" s="4" t="b">
        <f t="shared" si="666"/>
        <v>1</v>
      </c>
      <c r="X485" s="4" t="b">
        <f t="shared" si="667"/>
        <v>1</v>
      </c>
      <c r="Y485" s="4" t="b">
        <f t="shared" si="668"/>
        <v>0</v>
      </c>
      <c r="Z485" s="4" t="b">
        <f t="shared" si="669"/>
        <v>0</v>
      </c>
      <c r="AA485" s="4" t="b">
        <f t="shared" si="670"/>
        <v>1</v>
      </c>
      <c r="AB485" s="4" t="b">
        <f t="shared" si="671"/>
        <v>1</v>
      </c>
      <c r="AC485" s="4" t="b">
        <f t="shared" si="672"/>
        <v>1</v>
      </c>
      <c r="AD485" s="4" t="b">
        <f t="shared" si="673"/>
        <v>0</v>
      </c>
      <c r="AE485" s="4" t="b">
        <f t="shared" si="674"/>
        <v>0</v>
      </c>
      <c r="AF485" s="4" t="b">
        <f t="shared" si="675"/>
        <v>0</v>
      </c>
      <c r="AG485" s="4" t="b">
        <f t="shared" si="676"/>
        <v>0</v>
      </c>
      <c r="AH485" s="4" t="b">
        <f t="shared" si="677"/>
        <v>0</v>
      </c>
      <c r="AI485" s="4" t="b">
        <f t="shared" si="678"/>
        <v>1</v>
      </c>
      <c r="AJ485" s="4" t="b">
        <f t="shared" si="679"/>
        <v>0</v>
      </c>
      <c r="AK485" s="4" t="b">
        <f t="shared" si="680"/>
        <v>0</v>
      </c>
      <c r="AL485" s="4" t="b">
        <f t="shared" si="681"/>
        <v>1</v>
      </c>
      <c r="AM485" s="4" t="b">
        <f t="shared" si="682"/>
        <v>1</v>
      </c>
      <c r="AN485" s="4" t="b">
        <f t="shared" si="683"/>
        <v>0</v>
      </c>
      <c r="AO485" s="4" t="b">
        <f t="shared" si="684"/>
        <v>0</v>
      </c>
      <c r="AP485" s="4" t="b">
        <f t="shared" si="685"/>
        <v>0</v>
      </c>
      <c r="AQ485" s="4" t="b">
        <f t="shared" si="686"/>
        <v>0</v>
      </c>
      <c r="AR485" s="4" t="b">
        <f t="shared" si="687"/>
        <v>0</v>
      </c>
      <c r="AS485" s="4" t="b">
        <f t="shared" si="688"/>
        <v>0</v>
      </c>
      <c r="AT485" s="4" t="b">
        <f t="shared" si="689"/>
        <v>0</v>
      </c>
      <c r="AU485" s="4" t="b">
        <f t="shared" si="690"/>
        <v>0</v>
      </c>
      <c r="AV485" s="4" t="b">
        <f t="shared" si="691"/>
        <v>1</v>
      </c>
      <c r="AW485" s="4" t="b">
        <f t="shared" si="692"/>
        <v>1</v>
      </c>
      <c r="AX485" s="4" t="b">
        <f t="shared" si="693"/>
        <v>0</v>
      </c>
      <c r="AY485" s="4" t="b">
        <f t="shared" si="694"/>
        <v>0</v>
      </c>
      <c r="AZ485" s="4" t="b">
        <f t="shared" si="695"/>
        <v>1</v>
      </c>
      <c r="BA485" s="4" t="b">
        <f t="shared" si="696"/>
        <v>1</v>
      </c>
      <c r="BB485" s="4" t="b">
        <f t="shared" si="697"/>
        <v>0</v>
      </c>
      <c r="BC485" s="4" t="b">
        <f t="shared" si="698"/>
        <v>1</v>
      </c>
      <c r="BD485" s="4" t="b">
        <f t="shared" si="699"/>
        <v>1</v>
      </c>
      <c r="BE485" s="4" t="b">
        <f t="shared" si="700"/>
        <v>0</v>
      </c>
      <c r="BF485" s="4" t="b">
        <f t="shared" si="701"/>
        <v>1</v>
      </c>
      <c r="BG485" s="4" t="b">
        <f t="shared" si="702"/>
        <v>0</v>
      </c>
      <c r="BH485" s="4" t="b">
        <f t="shared" si="703"/>
        <v>1</v>
      </c>
      <c r="BI485" s="4" t="b">
        <f t="shared" si="704"/>
        <v>0</v>
      </c>
      <c r="BJ485" s="4" t="b">
        <f t="shared" si="705"/>
        <v>0</v>
      </c>
      <c r="BK485" s="4" t="b">
        <f t="shared" si="706"/>
        <v>0</v>
      </c>
      <c r="BL485" s="4" t="b">
        <f t="shared" si="707"/>
        <v>1</v>
      </c>
      <c r="BM485" s="4" t="b">
        <f t="shared" si="708"/>
        <v>0</v>
      </c>
      <c r="BN485" s="4" t="b">
        <f t="shared" si="709"/>
        <v>0</v>
      </c>
      <c r="BO485" s="4" t="b">
        <f t="shared" si="710"/>
        <v>0</v>
      </c>
      <c r="BP485" s="4" t="b">
        <f t="shared" si="711"/>
        <v>1</v>
      </c>
      <c r="BQ485" s="4" t="b">
        <f t="shared" si="712"/>
        <v>1</v>
      </c>
      <c r="BR485" s="4" t="b">
        <f t="shared" si="713"/>
        <v>0</v>
      </c>
      <c r="BS485" s="4" t="b">
        <f t="shared" si="714"/>
        <v>1</v>
      </c>
      <c r="BT485" s="4" t="b">
        <f t="shared" si="715"/>
        <v>1</v>
      </c>
      <c r="BU485" s="4" t="b">
        <f t="shared" si="716"/>
        <v>0</v>
      </c>
      <c r="BV485" s="4" t="b">
        <f t="shared" si="717"/>
        <v>0</v>
      </c>
      <c r="BW485" s="4" t="b">
        <f t="shared" si="718"/>
        <v>0</v>
      </c>
      <c r="BX485" s="4" t="b">
        <f t="shared" si="719"/>
        <v>0</v>
      </c>
      <c r="BY485" s="4" t="b">
        <f t="shared" si="720"/>
        <v>0</v>
      </c>
      <c r="BZ485" s="4" t="b">
        <f t="shared" si="721"/>
        <v>0</v>
      </c>
      <c r="CA485" s="4" t="b">
        <f t="shared" si="722"/>
        <v>0</v>
      </c>
      <c r="CB485" s="4" t="b">
        <f t="shared" si="723"/>
        <v>0</v>
      </c>
      <c r="CC485" s="4" t="b">
        <f t="shared" si="724"/>
        <v>0</v>
      </c>
      <c r="CD485" s="4" t="b">
        <f t="shared" si="725"/>
        <v>0</v>
      </c>
      <c r="CE485" s="4" t="b">
        <f t="shared" si="726"/>
        <v>0</v>
      </c>
      <c r="CF485" s="4" t="b">
        <f t="shared" si="727"/>
        <v>1</v>
      </c>
      <c r="CG485" s="4" t="b">
        <f t="shared" si="728"/>
        <v>1</v>
      </c>
      <c r="CH485" s="4" t="b">
        <f t="shared" si="729"/>
        <v>1</v>
      </c>
      <c r="CI485" s="4" t="b">
        <f t="shared" si="730"/>
        <v>0</v>
      </c>
      <c r="CJ485" s="4" t="b">
        <f t="shared" si="731"/>
        <v>0</v>
      </c>
      <c r="CK485" s="4" t="b">
        <f t="shared" si="732"/>
        <v>0</v>
      </c>
      <c r="CL485" s="4" t="b">
        <f t="shared" si="733"/>
        <v>0</v>
      </c>
      <c r="CM485" s="4" t="b">
        <f t="shared" si="734"/>
        <v>0</v>
      </c>
      <c r="CN485" s="4" t="b">
        <f t="shared" si="735"/>
        <v>0</v>
      </c>
      <c r="CO485" s="4" t="b">
        <f t="shared" si="736"/>
        <v>1</v>
      </c>
      <c r="CP485" s="4" t="b">
        <f t="shared" si="737"/>
        <v>0</v>
      </c>
      <c r="CQ485" s="4" t="b">
        <f t="shared" si="738"/>
        <v>0</v>
      </c>
      <c r="CR485" s="4" t="b">
        <f t="shared" si="739"/>
        <v>0</v>
      </c>
      <c r="CS485" s="4" t="b">
        <f t="shared" si="740"/>
        <v>0</v>
      </c>
      <c r="CT485" s="4" t="b">
        <f t="shared" si="741"/>
        <v>0</v>
      </c>
      <c r="CU485" s="4" t="b">
        <f t="shared" si="742"/>
        <v>0</v>
      </c>
      <c r="CV485" s="4" t="b">
        <f t="shared" si="743"/>
        <v>0</v>
      </c>
      <c r="CW485" s="4" t="b">
        <f t="shared" si="744"/>
        <v>0</v>
      </c>
      <c r="CX485" s="4" t="b">
        <f t="shared" si="745"/>
        <v>0</v>
      </c>
      <c r="CY485" s="4" t="b">
        <f t="shared" si="746"/>
        <v>0</v>
      </c>
      <c r="CZ485" s="4" t="b">
        <f t="shared" si="747"/>
        <v>0</v>
      </c>
      <c r="DA485" s="4" t="b">
        <f t="shared" si="748"/>
        <v>0</v>
      </c>
      <c r="DB485" s="4" t="b">
        <f t="shared" si="749"/>
        <v>0</v>
      </c>
      <c r="DC485" s="4" t="b">
        <f t="shared" si="750"/>
        <v>0</v>
      </c>
      <c r="DD485" s="4" t="b">
        <f t="shared" si="751"/>
        <v>0</v>
      </c>
    </row>
    <row r="486" spans="1:108">
      <c r="A486" s="4" t="s">
        <v>1146</v>
      </c>
      <c r="C486" t="s">
        <v>1142</v>
      </c>
      <c r="D486" s="4"/>
      <c r="E486" s="4" t="s">
        <v>1060</v>
      </c>
      <c r="F486" t="s">
        <v>976</v>
      </c>
      <c r="G486" t="s">
        <v>970</v>
      </c>
      <c r="H486" t="s">
        <v>7428</v>
      </c>
      <c r="I486" t="s">
        <v>7418</v>
      </c>
      <c r="J486" s="4" t="s">
        <v>143</v>
      </c>
      <c r="K486" s="4" t="s">
        <v>143</v>
      </c>
      <c r="L486" s="4" t="s">
        <v>6455</v>
      </c>
      <c r="M486" t="s">
        <v>6079</v>
      </c>
      <c r="N486" s="4" t="s">
        <v>1147</v>
      </c>
      <c r="O486" s="4" t="b">
        <f t="shared" si="658"/>
        <v>1</v>
      </c>
      <c r="P486" s="4" t="b">
        <f t="shared" si="659"/>
        <v>1</v>
      </c>
      <c r="Q486" s="4" t="b">
        <f t="shared" si="660"/>
        <v>1</v>
      </c>
      <c r="R486" s="4" t="b">
        <f t="shared" si="661"/>
        <v>1</v>
      </c>
      <c r="S486" s="4" t="b">
        <f t="shared" si="662"/>
        <v>1</v>
      </c>
      <c r="T486" s="4" t="b">
        <f t="shared" si="663"/>
        <v>0</v>
      </c>
      <c r="U486" s="4" t="b">
        <f t="shared" si="664"/>
        <v>1</v>
      </c>
      <c r="V486" s="4" t="b">
        <f t="shared" si="665"/>
        <v>0</v>
      </c>
      <c r="W486" s="4" t="b">
        <f t="shared" si="666"/>
        <v>1</v>
      </c>
      <c r="X486" s="4" t="b">
        <f t="shared" si="667"/>
        <v>0</v>
      </c>
      <c r="Y486" s="4" t="b">
        <f t="shared" si="668"/>
        <v>1</v>
      </c>
      <c r="Z486" s="4" t="b">
        <f t="shared" si="669"/>
        <v>0</v>
      </c>
      <c r="AA486" s="4" t="b">
        <f t="shared" si="670"/>
        <v>0</v>
      </c>
      <c r="AB486" s="4" t="b">
        <f t="shared" si="671"/>
        <v>1</v>
      </c>
      <c r="AC486" s="4" t="b">
        <f t="shared" si="672"/>
        <v>1</v>
      </c>
      <c r="AD486" s="4" t="b">
        <f t="shared" si="673"/>
        <v>0</v>
      </c>
      <c r="AE486" s="4" t="b">
        <f t="shared" si="674"/>
        <v>0</v>
      </c>
      <c r="AF486" s="4" t="b">
        <f t="shared" si="675"/>
        <v>0</v>
      </c>
      <c r="AG486" s="4" t="b">
        <f t="shared" si="676"/>
        <v>0</v>
      </c>
      <c r="AH486" s="4" t="b">
        <f t="shared" si="677"/>
        <v>1</v>
      </c>
      <c r="AI486" s="4" t="b">
        <f t="shared" si="678"/>
        <v>1</v>
      </c>
      <c r="AJ486" s="4" t="b">
        <f t="shared" si="679"/>
        <v>0</v>
      </c>
      <c r="AK486" s="4" t="b">
        <f t="shared" si="680"/>
        <v>0</v>
      </c>
      <c r="AL486" s="4" t="b">
        <f t="shared" si="681"/>
        <v>0</v>
      </c>
      <c r="AM486" s="4" t="b">
        <f t="shared" si="682"/>
        <v>0</v>
      </c>
      <c r="AN486" s="4" t="b">
        <f t="shared" si="683"/>
        <v>0</v>
      </c>
      <c r="AO486" s="4" t="b">
        <f t="shared" si="684"/>
        <v>0</v>
      </c>
      <c r="AP486" s="4" t="b">
        <f t="shared" si="685"/>
        <v>0</v>
      </c>
      <c r="AQ486" s="4" t="b">
        <f t="shared" si="686"/>
        <v>0</v>
      </c>
      <c r="AR486" s="4" t="b">
        <f t="shared" si="687"/>
        <v>0</v>
      </c>
      <c r="AS486" s="4" t="b">
        <f t="shared" si="688"/>
        <v>0</v>
      </c>
      <c r="AT486" s="4" t="b">
        <f t="shared" si="689"/>
        <v>0</v>
      </c>
      <c r="AU486" s="4" t="b">
        <f t="shared" si="690"/>
        <v>0</v>
      </c>
      <c r="AV486" s="4" t="b">
        <f t="shared" si="691"/>
        <v>0</v>
      </c>
      <c r="AW486" s="4" t="b">
        <f t="shared" si="692"/>
        <v>0</v>
      </c>
      <c r="AX486" s="4" t="b">
        <f t="shared" si="693"/>
        <v>1</v>
      </c>
      <c r="AY486" s="4" t="b">
        <f t="shared" si="694"/>
        <v>0</v>
      </c>
      <c r="AZ486" s="4" t="b">
        <f t="shared" si="695"/>
        <v>0</v>
      </c>
      <c r="BA486" s="4" t="b">
        <f t="shared" si="696"/>
        <v>0</v>
      </c>
      <c r="BB486" s="4" t="b">
        <f t="shared" si="697"/>
        <v>0</v>
      </c>
      <c r="BC486" s="4" t="b">
        <f t="shared" si="698"/>
        <v>0</v>
      </c>
      <c r="BD486" s="4" t="b">
        <f t="shared" si="699"/>
        <v>0</v>
      </c>
      <c r="BE486" s="4" t="b">
        <f t="shared" si="700"/>
        <v>0</v>
      </c>
      <c r="BF486" s="4" t="b">
        <f t="shared" si="701"/>
        <v>0</v>
      </c>
      <c r="BG486" s="4" t="b">
        <f t="shared" si="702"/>
        <v>0</v>
      </c>
      <c r="BH486" s="4" t="b">
        <f t="shared" si="703"/>
        <v>1</v>
      </c>
      <c r="BI486" s="4" t="b">
        <f t="shared" si="704"/>
        <v>0</v>
      </c>
      <c r="BJ486" s="4" t="b">
        <f t="shared" si="705"/>
        <v>0</v>
      </c>
      <c r="BK486" s="4" t="b">
        <f t="shared" si="706"/>
        <v>0</v>
      </c>
      <c r="BL486" s="4" t="b">
        <f t="shared" si="707"/>
        <v>1</v>
      </c>
      <c r="BM486" s="4" t="b">
        <f t="shared" si="708"/>
        <v>0</v>
      </c>
      <c r="BN486" s="4" t="b">
        <f t="shared" si="709"/>
        <v>0</v>
      </c>
      <c r="BO486" s="4" t="b">
        <f t="shared" si="710"/>
        <v>0</v>
      </c>
      <c r="BP486" s="4" t="b">
        <f t="shared" si="711"/>
        <v>0</v>
      </c>
      <c r="BQ486" s="4" t="b">
        <f t="shared" si="712"/>
        <v>1</v>
      </c>
      <c r="BR486" s="4" t="b">
        <f t="shared" si="713"/>
        <v>0</v>
      </c>
      <c r="BS486" s="4" t="b">
        <f t="shared" si="714"/>
        <v>1</v>
      </c>
      <c r="BT486" s="4" t="b">
        <f t="shared" si="715"/>
        <v>0</v>
      </c>
      <c r="BU486" s="4" t="b">
        <f t="shared" si="716"/>
        <v>1</v>
      </c>
      <c r="BV486" s="4" t="b">
        <f t="shared" si="717"/>
        <v>1</v>
      </c>
      <c r="BW486" s="4" t="b">
        <f t="shared" si="718"/>
        <v>0</v>
      </c>
      <c r="BX486" s="4" t="b">
        <f t="shared" si="719"/>
        <v>0</v>
      </c>
      <c r="BY486" s="4" t="b">
        <f t="shared" si="720"/>
        <v>1</v>
      </c>
      <c r="BZ486" s="4" t="b">
        <f t="shared" si="721"/>
        <v>0</v>
      </c>
      <c r="CA486" s="4" t="b">
        <f t="shared" si="722"/>
        <v>0</v>
      </c>
      <c r="CB486" s="4" t="b">
        <f t="shared" si="723"/>
        <v>1</v>
      </c>
      <c r="CC486" s="4" t="b">
        <f t="shared" si="724"/>
        <v>0</v>
      </c>
      <c r="CD486" s="4" t="b">
        <f t="shared" si="725"/>
        <v>0</v>
      </c>
      <c r="CE486" s="4" t="b">
        <f t="shared" si="726"/>
        <v>0</v>
      </c>
      <c r="CF486" s="4" t="b">
        <f t="shared" si="727"/>
        <v>0</v>
      </c>
      <c r="CG486" s="4" t="b">
        <f t="shared" si="728"/>
        <v>1</v>
      </c>
      <c r="CH486" s="4" t="b">
        <f t="shared" si="729"/>
        <v>0</v>
      </c>
      <c r="CI486" s="4" t="b">
        <f t="shared" si="730"/>
        <v>0</v>
      </c>
      <c r="CJ486" s="4" t="b">
        <f t="shared" si="731"/>
        <v>1</v>
      </c>
      <c r="CK486" s="4" t="b">
        <f t="shared" si="732"/>
        <v>1</v>
      </c>
      <c r="CL486" s="4" t="b">
        <f t="shared" si="733"/>
        <v>0</v>
      </c>
      <c r="CM486" s="4" t="b">
        <f t="shared" si="734"/>
        <v>0</v>
      </c>
      <c r="CN486" s="4" t="b">
        <f t="shared" si="735"/>
        <v>0</v>
      </c>
      <c r="CO486" s="4" t="b">
        <f t="shared" si="736"/>
        <v>0</v>
      </c>
      <c r="CP486" s="4" t="b">
        <f t="shared" si="737"/>
        <v>0</v>
      </c>
      <c r="CQ486" s="4" t="b">
        <f t="shared" si="738"/>
        <v>1</v>
      </c>
      <c r="CR486" s="4" t="b">
        <f t="shared" si="739"/>
        <v>0</v>
      </c>
      <c r="CS486" s="4" t="b">
        <f t="shared" si="740"/>
        <v>0</v>
      </c>
      <c r="CT486" s="4" t="b">
        <f t="shared" si="741"/>
        <v>1</v>
      </c>
      <c r="CU486" s="4" t="b">
        <f t="shared" si="742"/>
        <v>0</v>
      </c>
      <c r="CV486" s="4" t="b">
        <f t="shared" si="743"/>
        <v>0</v>
      </c>
      <c r="CW486" s="4" t="b">
        <f t="shared" si="744"/>
        <v>0</v>
      </c>
      <c r="CX486" s="4" t="b">
        <f t="shared" si="745"/>
        <v>0</v>
      </c>
      <c r="CY486" s="4" t="b">
        <f t="shared" si="746"/>
        <v>0</v>
      </c>
      <c r="CZ486" s="4" t="b">
        <f t="shared" si="747"/>
        <v>0</v>
      </c>
      <c r="DA486" s="4" t="b">
        <f t="shared" si="748"/>
        <v>0</v>
      </c>
      <c r="DB486" s="4" t="b">
        <f t="shared" si="749"/>
        <v>0</v>
      </c>
      <c r="DC486" s="4" t="b">
        <f t="shared" si="750"/>
        <v>0</v>
      </c>
      <c r="DD486" s="4" t="b">
        <f t="shared" si="751"/>
        <v>0</v>
      </c>
    </row>
    <row r="487" spans="1:108">
      <c r="A487" t="s">
        <v>1148</v>
      </c>
      <c r="C487" t="s">
        <v>1142</v>
      </c>
      <c r="E487" t="s">
        <v>1060</v>
      </c>
      <c r="F487" t="s">
        <v>976</v>
      </c>
      <c r="G487" t="s">
        <v>970</v>
      </c>
      <c r="H487" t="s">
        <v>7428</v>
      </c>
      <c r="I487" t="s">
        <v>7418</v>
      </c>
      <c r="J487" t="s">
        <v>160</v>
      </c>
      <c r="K487" t="s">
        <v>160</v>
      </c>
      <c r="L487" t="s">
        <v>6162</v>
      </c>
      <c r="M487" t="s">
        <v>6079</v>
      </c>
      <c r="N487" t="s">
        <v>63</v>
      </c>
      <c r="O487" t="b">
        <f t="shared" si="658"/>
        <v>0</v>
      </c>
      <c r="P487" t="b">
        <f t="shared" si="659"/>
        <v>1</v>
      </c>
      <c r="Q487" t="b">
        <f t="shared" si="660"/>
        <v>0</v>
      </c>
      <c r="R487" t="b">
        <f t="shared" si="661"/>
        <v>0</v>
      </c>
      <c r="S487" t="b">
        <f t="shared" si="662"/>
        <v>0</v>
      </c>
      <c r="T487" t="b">
        <f t="shared" si="663"/>
        <v>1</v>
      </c>
      <c r="U487" t="b">
        <f t="shared" si="664"/>
        <v>0</v>
      </c>
      <c r="V487" t="b">
        <f t="shared" si="665"/>
        <v>0</v>
      </c>
      <c r="W487" t="b">
        <f t="shared" si="666"/>
        <v>0</v>
      </c>
      <c r="X487" t="b">
        <f t="shared" si="667"/>
        <v>0</v>
      </c>
      <c r="Y487" t="b">
        <f t="shared" si="668"/>
        <v>0</v>
      </c>
      <c r="Z487" t="b">
        <f t="shared" si="669"/>
        <v>0</v>
      </c>
      <c r="AA487" t="b">
        <f t="shared" si="670"/>
        <v>0</v>
      </c>
      <c r="AB487" t="b">
        <f t="shared" si="671"/>
        <v>0</v>
      </c>
      <c r="AC487" t="b">
        <f t="shared" si="672"/>
        <v>0</v>
      </c>
      <c r="AD487" t="b">
        <f t="shared" si="673"/>
        <v>0</v>
      </c>
      <c r="AE487" t="b">
        <f t="shared" si="674"/>
        <v>0</v>
      </c>
      <c r="AF487" t="b">
        <f t="shared" si="675"/>
        <v>0</v>
      </c>
      <c r="AG487" t="b">
        <f t="shared" si="676"/>
        <v>0</v>
      </c>
      <c r="AH487" t="b">
        <f t="shared" si="677"/>
        <v>0</v>
      </c>
      <c r="AI487" t="b">
        <f t="shared" si="678"/>
        <v>0</v>
      </c>
      <c r="AJ487" t="b">
        <f t="shared" si="679"/>
        <v>0</v>
      </c>
      <c r="AK487" t="b">
        <f t="shared" si="680"/>
        <v>0</v>
      </c>
      <c r="AL487" t="b">
        <f t="shared" si="681"/>
        <v>0</v>
      </c>
      <c r="AM487" t="b">
        <f t="shared" si="682"/>
        <v>0</v>
      </c>
      <c r="AN487" t="b">
        <f t="shared" si="683"/>
        <v>0</v>
      </c>
      <c r="AO487" t="b">
        <f t="shared" si="684"/>
        <v>0</v>
      </c>
      <c r="AP487" t="b">
        <f t="shared" si="685"/>
        <v>0</v>
      </c>
      <c r="AQ487" t="b">
        <f t="shared" si="686"/>
        <v>0</v>
      </c>
      <c r="AR487" t="b">
        <f t="shared" si="687"/>
        <v>0</v>
      </c>
      <c r="AS487" t="b">
        <f t="shared" si="688"/>
        <v>0</v>
      </c>
      <c r="AT487" t="b">
        <f t="shared" si="689"/>
        <v>0</v>
      </c>
      <c r="AU487" t="b">
        <f t="shared" si="690"/>
        <v>0</v>
      </c>
      <c r="AV487" t="b">
        <f t="shared" si="691"/>
        <v>0</v>
      </c>
      <c r="AW487" t="b">
        <f t="shared" si="692"/>
        <v>0</v>
      </c>
      <c r="AX487" t="b">
        <f t="shared" si="693"/>
        <v>0</v>
      </c>
      <c r="AY487" t="b">
        <f t="shared" si="694"/>
        <v>0</v>
      </c>
      <c r="AZ487" t="b">
        <f t="shared" si="695"/>
        <v>0</v>
      </c>
      <c r="BA487" t="b">
        <f t="shared" si="696"/>
        <v>0</v>
      </c>
      <c r="BB487" t="b">
        <f t="shared" si="697"/>
        <v>0</v>
      </c>
      <c r="BC487" t="b">
        <f t="shared" si="698"/>
        <v>0</v>
      </c>
      <c r="BD487" t="b">
        <f t="shared" si="699"/>
        <v>0</v>
      </c>
      <c r="BE487" t="b">
        <f t="shared" si="700"/>
        <v>0</v>
      </c>
      <c r="BF487" t="b">
        <f t="shared" si="701"/>
        <v>0</v>
      </c>
      <c r="BG487" t="b">
        <f t="shared" si="702"/>
        <v>0</v>
      </c>
      <c r="BH487" t="b">
        <f t="shared" si="703"/>
        <v>0</v>
      </c>
      <c r="BI487" t="b">
        <f t="shared" si="704"/>
        <v>0</v>
      </c>
      <c r="BJ487" t="b">
        <f t="shared" si="705"/>
        <v>0</v>
      </c>
      <c r="BK487" t="b">
        <f t="shared" si="706"/>
        <v>0</v>
      </c>
      <c r="BL487" t="b">
        <f t="shared" si="707"/>
        <v>0</v>
      </c>
      <c r="BM487" t="b">
        <f t="shared" si="708"/>
        <v>0</v>
      </c>
      <c r="BN487" t="b">
        <f t="shared" si="709"/>
        <v>0</v>
      </c>
      <c r="BO487" t="b">
        <f t="shared" si="710"/>
        <v>0</v>
      </c>
      <c r="BP487" t="b">
        <f t="shared" si="711"/>
        <v>1</v>
      </c>
      <c r="BQ487" t="b">
        <f t="shared" si="712"/>
        <v>0</v>
      </c>
      <c r="BR487" t="b">
        <f t="shared" si="713"/>
        <v>0</v>
      </c>
      <c r="BS487" t="b">
        <f t="shared" si="714"/>
        <v>0</v>
      </c>
      <c r="BT487" t="b">
        <f t="shared" si="715"/>
        <v>0</v>
      </c>
      <c r="BU487" t="b">
        <f t="shared" si="716"/>
        <v>0</v>
      </c>
      <c r="BV487" t="b">
        <f t="shared" si="717"/>
        <v>0</v>
      </c>
      <c r="BW487" t="b">
        <f t="shared" si="718"/>
        <v>0</v>
      </c>
      <c r="BX487" t="b">
        <f t="shared" si="719"/>
        <v>0</v>
      </c>
      <c r="BY487" t="b">
        <f t="shared" si="720"/>
        <v>0</v>
      </c>
      <c r="BZ487" t="b">
        <f t="shared" si="721"/>
        <v>0</v>
      </c>
      <c r="CA487" t="b">
        <f t="shared" si="722"/>
        <v>0</v>
      </c>
      <c r="CB487" t="b">
        <f t="shared" si="723"/>
        <v>0</v>
      </c>
      <c r="CC487" t="b">
        <f t="shared" si="724"/>
        <v>0</v>
      </c>
      <c r="CD487" t="b">
        <f t="shared" si="725"/>
        <v>0</v>
      </c>
      <c r="CE487" t="b">
        <f t="shared" si="726"/>
        <v>0</v>
      </c>
      <c r="CF487" t="b">
        <f t="shared" si="727"/>
        <v>0</v>
      </c>
      <c r="CG487" t="b">
        <f t="shared" si="728"/>
        <v>0</v>
      </c>
      <c r="CH487" t="b">
        <f t="shared" si="729"/>
        <v>0</v>
      </c>
      <c r="CI487" t="b">
        <f t="shared" si="730"/>
        <v>0</v>
      </c>
      <c r="CJ487" t="b">
        <f t="shared" si="731"/>
        <v>0</v>
      </c>
      <c r="CK487" t="b">
        <f t="shared" si="732"/>
        <v>0</v>
      </c>
      <c r="CL487" t="b">
        <f t="shared" si="733"/>
        <v>0</v>
      </c>
      <c r="CM487" t="b">
        <f t="shared" si="734"/>
        <v>0</v>
      </c>
      <c r="CN487" t="b">
        <f t="shared" si="735"/>
        <v>0</v>
      </c>
      <c r="CO487" t="b">
        <f t="shared" si="736"/>
        <v>0</v>
      </c>
      <c r="CP487" t="b">
        <f t="shared" si="737"/>
        <v>0</v>
      </c>
      <c r="CQ487" t="b">
        <f t="shared" si="738"/>
        <v>0</v>
      </c>
      <c r="CR487" t="b">
        <f t="shared" si="739"/>
        <v>0</v>
      </c>
      <c r="CS487" t="b">
        <f t="shared" si="740"/>
        <v>0</v>
      </c>
      <c r="CT487" t="b">
        <f t="shared" si="741"/>
        <v>0</v>
      </c>
      <c r="CU487" t="b">
        <f t="shared" si="742"/>
        <v>0</v>
      </c>
      <c r="CV487" t="b">
        <f t="shared" si="743"/>
        <v>0</v>
      </c>
      <c r="CW487" t="b">
        <f t="shared" si="744"/>
        <v>0</v>
      </c>
      <c r="CX487" t="b">
        <f t="shared" si="745"/>
        <v>0</v>
      </c>
      <c r="CY487" t="b">
        <f t="shared" si="746"/>
        <v>0</v>
      </c>
      <c r="CZ487" t="b">
        <f t="shared" si="747"/>
        <v>0</v>
      </c>
      <c r="DA487" t="b">
        <f t="shared" si="748"/>
        <v>0</v>
      </c>
      <c r="DB487" t="b">
        <f t="shared" si="749"/>
        <v>0</v>
      </c>
      <c r="DC487" t="b">
        <f t="shared" si="750"/>
        <v>0</v>
      </c>
      <c r="DD487" t="b">
        <f t="shared" si="751"/>
        <v>0</v>
      </c>
    </row>
    <row r="488" spans="1:108">
      <c r="A488" t="s">
        <v>1149</v>
      </c>
      <c r="C488" t="s">
        <v>1142</v>
      </c>
      <c r="E488" t="s">
        <v>1060</v>
      </c>
      <c r="F488" t="s">
        <v>976</v>
      </c>
      <c r="G488" t="s">
        <v>970</v>
      </c>
      <c r="H488" t="s">
        <v>7428</v>
      </c>
      <c r="I488" t="s">
        <v>7418</v>
      </c>
      <c r="J488" t="s">
        <v>143</v>
      </c>
      <c r="K488" t="s">
        <v>143</v>
      </c>
      <c r="L488" t="s">
        <v>6456</v>
      </c>
      <c r="M488" t="s">
        <v>6079</v>
      </c>
      <c r="N488" t="s">
        <v>64</v>
      </c>
      <c r="O488" t="b">
        <f t="shared" si="658"/>
        <v>1</v>
      </c>
      <c r="P488" t="b">
        <f t="shared" si="659"/>
        <v>0</v>
      </c>
      <c r="Q488" t="b">
        <f t="shared" si="660"/>
        <v>0</v>
      </c>
      <c r="R488" t="b">
        <f t="shared" si="661"/>
        <v>0</v>
      </c>
      <c r="S488" t="b">
        <f t="shared" si="662"/>
        <v>1</v>
      </c>
      <c r="T488" t="b">
        <f t="shared" si="663"/>
        <v>0</v>
      </c>
      <c r="U488" t="b">
        <f t="shared" si="664"/>
        <v>0</v>
      </c>
      <c r="V488" t="b">
        <f t="shared" si="665"/>
        <v>0</v>
      </c>
      <c r="W488" t="b">
        <f t="shared" si="666"/>
        <v>0</v>
      </c>
      <c r="X488" t="b">
        <f t="shared" si="667"/>
        <v>0</v>
      </c>
      <c r="Y488" t="b">
        <f t="shared" si="668"/>
        <v>0</v>
      </c>
      <c r="Z488" t="b">
        <f t="shared" si="669"/>
        <v>0</v>
      </c>
      <c r="AA488" t="b">
        <f t="shared" si="670"/>
        <v>0</v>
      </c>
      <c r="AB488" t="b">
        <f t="shared" si="671"/>
        <v>0</v>
      </c>
      <c r="AC488" t="b">
        <f t="shared" si="672"/>
        <v>0</v>
      </c>
      <c r="AD488" t="b">
        <f t="shared" si="673"/>
        <v>0</v>
      </c>
      <c r="AE488" t="b">
        <f t="shared" si="674"/>
        <v>0</v>
      </c>
      <c r="AF488" t="b">
        <f t="shared" si="675"/>
        <v>0</v>
      </c>
      <c r="AG488" t="b">
        <f t="shared" si="676"/>
        <v>0</v>
      </c>
      <c r="AH488" t="b">
        <f t="shared" si="677"/>
        <v>0</v>
      </c>
      <c r="AI488" t="b">
        <f t="shared" si="678"/>
        <v>0</v>
      </c>
      <c r="AJ488" t="b">
        <f t="shared" si="679"/>
        <v>0</v>
      </c>
      <c r="AK488" t="b">
        <f t="shared" si="680"/>
        <v>0</v>
      </c>
      <c r="AL488" t="b">
        <f t="shared" si="681"/>
        <v>0</v>
      </c>
      <c r="AM488" t="b">
        <f t="shared" si="682"/>
        <v>0</v>
      </c>
      <c r="AN488" t="b">
        <f t="shared" si="683"/>
        <v>0</v>
      </c>
      <c r="AO488" t="b">
        <f t="shared" si="684"/>
        <v>0</v>
      </c>
      <c r="AP488" t="b">
        <f t="shared" si="685"/>
        <v>0</v>
      </c>
      <c r="AQ488" t="b">
        <f t="shared" si="686"/>
        <v>0</v>
      </c>
      <c r="AR488" t="b">
        <f t="shared" si="687"/>
        <v>0</v>
      </c>
      <c r="AS488" t="b">
        <f t="shared" si="688"/>
        <v>0</v>
      </c>
      <c r="AT488" t="b">
        <f t="shared" si="689"/>
        <v>0</v>
      </c>
      <c r="AU488" t="b">
        <f t="shared" si="690"/>
        <v>0</v>
      </c>
      <c r="AV488" t="b">
        <f t="shared" si="691"/>
        <v>0</v>
      </c>
      <c r="AW488" t="b">
        <f t="shared" si="692"/>
        <v>0</v>
      </c>
      <c r="AX488" t="b">
        <f t="shared" si="693"/>
        <v>0</v>
      </c>
      <c r="AY488" t="b">
        <f t="shared" si="694"/>
        <v>0</v>
      </c>
      <c r="AZ488" t="b">
        <f t="shared" si="695"/>
        <v>0</v>
      </c>
      <c r="BA488" t="b">
        <f t="shared" si="696"/>
        <v>0</v>
      </c>
      <c r="BB488" t="b">
        <f t="shared" si="697"/>
        <v>0</v>
      </c>
      <c r="BC488" t="b">
        <f t="shared" si="698"/>
        <v>0</v>
      </c>
      <c r="BD488" t="b">
        <f t="shared" si="699"/>
        <v>0</v>
      </c>
      <c r="BE488" t="b">
        <f t="shared" si="700"/>
        <v>0</v>
      </c>
      <c r="BF488" t="b">
        <f t="shared" si="701"/>
        <v>0</v>
      </c>
      <c r="BG488" t="b">
        <f t="shared" si="702"/>
        <v>0</v>
      </c>
      <c r="BH488" t="b">
        <f t="shared" si="703"/>
        <v>0</v>
      </c>
      <c r="BI488" t="b">
        <f t="shared" si="704"/>
        <v>0</v>
      </c>
      <c r="BJ488" t="b">
        <f t="shared" si="705"/>
        <v>0</v>
      </c>
      <c r="BK488" t="b">
        <f t="shared" si="706"/>
        <v>0</v>
      </c>
      <c r="BL488" t="b">
        <f t="shared" si="707"/>
        <v>0</v>
      </c>
      <c r="BM488" t="b">
        <f t="shared" si="708"/>
        <v>0</v>
      </c>
      <c r="BN488" t="b">
        <f t="shared" si="709"/>
        <v>0</v>
      </c>
      <c r="BO488" t="b">
        <f t="shared" si="710"/>
        <v>0</v>
      </c>
      <c r="BP488" t="b">
        <f t="shared" si="711"/>
        <v>0</v>
      </c>
      <c r="BQ488" t="b">
        <f t="shared" si="712"/>
        <v>1</v>
      </c>
      <c r="BR488" t="b">
        <f t="shared" si="713"/>
        <v>0</v>
      </c>
      <c r="BS488" t="b">
        <f t="shared" si="714"/>
        <v>0</v>
      </c>
      <c r="BT488" t="b">
        <f t="shared" si="715"/>
        <v>0</v>
      </c>
      <c r="BU488" t="b">
        <f t="shared" si="716"/>
        <v>0</v>
      </c>
      <c r="BV488" t="b">
        <f t="shared" si="717"/>
        <v>0</v>
      </c>
      <c r="BW488" t="b">
        <f t="shared" si="718"/>
        <v>0</v>
      </c>
      <c r="BX488" t="b">
        <f t="shared" si="719"/>
        <v>0</v>
      </c>
      <c r="BY488" t="b">
        <f t="shared" si="720"/>
        <v>0</v>
      </c>
      <c r="BZ488" t="b">
        <f t="shared" si="721"/>
        <v>0</v>
      </c>
      <c r="CA488" t="b">
        <f t="shared" si="722"/>
        <v>0</v>
      </c>
      <c r="CB488" t="b">
        <f t="shared" si="723"/>
        <v>0</v>
      </c>
      <c r="CC488" t="b">
        <f t="shared" si="724"/>
        <v>0</v>
      </c>
      <c r="CD488" t="b">
        <f t="shared" si="725"/>
        <v>0</v>
      </c>
      <c r="CE488" t="b">
        <f t="shared" si="726"/>
        <v>0</v>
      </c>
      <c r="CF488" t="b">
        <f t="shared" si="727"/>
        <v>0</v>
      </c>
      <c r="CG488" t="b">
        <f t="shared" si="728"/>
        <v>0</v>
      </c>
      <c r="CH488" t="b">
        <f t="shared" si="729"/>
        <v>0</v>
      </c>
      <c r="CI488" t="b">
        <f t="shared" si="730"/>
        <v>0</v>
      </c>
      <c r="CJ488" t="b">
        <f t="shared" si="731"/>
        <v>0</v>
      </c>
      <c r="CK488" t="b">
        <f t="shared" si="732"/>
        <v>0</v>
      </c>
      <c r="CL488" t="b">
        <f t="shared" si="733"/>
        <v>0</v>
      </c>
      <c r="CM488" t="b">
        <f t="shared" si="734"/>
        <v>0</v>
      </c>
      <c r="CN488" t="b">
        <f t="shared" si="735"/>
        <v>0</v>
      </c>
      <c r="CO488" t="b">
        <f t="shared" si="736"/>
        <v>0</v>
      </c>
      <c r="CP488" t="b">
        <f t="shared" si="737"/>
        <v>0</v>
      </c>
      <c r="CQ488" t="b">
        <f t="shared" si="738"/>
        <v>0</v>
      </c>
      <c r="CR488" t="b">
        <f t="shared" si="739"/>
        <v>0</v>
      </c>
      <c r="CS488" t="b">
        <f t="shared" si="740"/>
        <v>0</v>
      </c>
      <c r="CT488" t="b">
        <f t="shared" si="741"/>
        <v>0</v>
      </c>
      <c r="CU488" t="b">
        <f t="shared" si="742"/>
        <v>0</v>
      </c>
      <c r="CV488" t="b">
        <f t="shared" si="743"/>
        <v>0</v>
      </c>
      <c r="CW488" t="b">
        <f t="shared" si="744"/>
        <v>0</v>
      </c>
      <c r="CX488" t="b">
        <f t="shared" si="745"/>
        <v>0</v>
      </c>
      <c r="CY488" t="b">
        <f t="shared" si="746"/>
        <v>0</v>
      </c>
      <c r="CZ488" t="b">
        <f t="shared" si="747"/>
        <v>0</v>
      </c>
      <c r="DA488" t="b">
        <f t="shared" si="748"/>
        <v>0</v>
      </c>
      <c r="DB488" t="b">
        <f t="shared" si="749"/>
        <v>0</v>
      </c>
      <c r="DC488" t="b">
        <f t="shared" si="750"/>
        <v>0</v>
      </c>
      <c r="DD488" t="b">
        <f t="shared" si="751"/>
        <v>0</v>
      </c>
    </row>
    <row r="489" spans="1:108">
      <c r="A489" t="s">
        <v>1150</v>
      </c>
      <c r="C489" t="s">
        <v>1142</v>
      </c>
      <c r="E489" t="s">
        <v>1060</v>
      </c>
      <c r="F489" t="s">
        <v>976</v>
      </c>
      <c r="G489" t="s">
        <v>970</v>
      </c>
      <c r="H489" t="s">
        <v>7428</v>
      </c>
      <c r="I489" t="s">
        <v>7418</v>
      </c>
      <c r="J489" t="s">
        <v>124</v>
      </c>
      <c r="K489" t="s">
        <v>16</v>
      </c>
      <c r="L489" t="s">
        <v>6391</v>
      </c>
      <c r="M489" t="s">
        <v>6079</v>
      </c>
      <c r="N489" t="s">
        <v>1151</v>
      </c>
      <c r="O489" t="b">
        <f t="shared" si="658"/>
        <v>1</v>
      </c>
      <c r="P489" t="b">
        <f t="shared" si="659"/>
        <v>1</v>
      </c>
      <c r="Q489" t="b">
        <f t="shared" si="660"/>
        <v>0</v>
      </c>
      <c r="R489" t="b">
        <f t="shared" si="661"/>
        <v>0</v>
      </c>
      <c r="S489" t="b">
        <f t="shared" si="662"/>
        <v>1</v>
      </c>
      <c r="T489" t="b">
        <f t="shared" si="663"/>
        <v>1</v>
      </c>
      <c r="U489" t="b">
        <f t="shared" si="664"/>
        <v>0</v>
      </c>
      <c r="V489" t="b">
        <f t="shared" si="665"/>
        <v>0</v>
      </c>
      <c r="W489" t="b">
        <f t="shared" si="666"/>
        <v>0</v>
      </c>
      <c r="X489" t="b">
        <f t="shared" si="667"/>
        <v>0</v>
      </c>
      <c r="Y489" t="b">
        <f t="shared" si="668"/>
        <v>0</v>
      </c>
      <c r="Z489" t="b">
        <f t="shared" si="669"/>
        <v>0</v>
      </c>
      <c r="AA489" t="b">
        <f t="shared" si="670"/>
        <v>0</v>
      </c>
      <c r="AB489" t="b">
        <f t="shared" si="671"/>
        <v>0</v>
      </c>
      <c r="AC489" t="b">
        <f t="shared" si="672"/>
        <v>0</v>
      </c>
      <c r="AD489" t="b">
        <f t="shared" si="673"/>
        <v>0</v>
      </c>
      <c r="AE489" t="b">
        <f t="shared" si="674"/>
        <v>0</v>
      </c>
      <c r="AF489" t="b">
        <f t="shared" si="675"/>
        <v>0</v>
      </c>
      <c r="AG489" t="b">
        <f t="shared" si="676"/>
        <v>0</v>
      </c>
      <c r="AH489" t="b">
        <f t="shared" si="677"/>
        <v>0</v>
      </c>
      <c r="AI489" t="b">
        <f t="shared" si="678"/>
        <v>1</v>
      </c>
      <c r="AJ489" t="b">
        <f t="shared" si="679"/>
        <v>0</v>
      </c>
      <c r="AK489" t="b">
        <f t="shared" si="680"/>
        <v>0</v>
      </c>
      <c r="AL489" t="b">
        <f t="shared" si="681"/>
        <v>0</v>
      </c>
      <c r="AM489" t="b">
        <f t="shared" si="682"/>
        <v>0</v>
      </c>
      <c r="AN489" t="b">
        <f t="shared" si="683"/>
        <v>0</v>
      </c>
      <c r="AO489" t="b">
        <f t="shared" si="684"/>
        <v>0</v>
      </c>
      <c r="AP489" t="b">
        <f t="shared" si="685"/>
        <v>0</v>
      </c>
      <c r="AQ489" t="b">
        <f t="shared" si="686"/>
        <v>0</v>
      </c>
      <c r="AR489" t="b">
        <f t="shared" si="687"/>
        <v>0</v>
      </c>
      <c r="AS489" t="b">
        <f t="shared" si="688"/>
        <v>0</v>
      </c>
      <c r="AT489" t="b">
        <f t="shared" si="689"/>
        <v>0</v>
      </c>
      <c r="AU489" t="b">
        <f t="shared" si="690"/>
        <v>0</v>
      </c>
      <c r="AV489" t="b">
        <f t="shared" si="691"/>
        <v>0</v>
      </c>
      <c r="AW489" t="b">
        <f t="shared" si="692"/>
        <v>0</v>
      </c>
      <c r="AX489" t="b">
        <f t="shared" si="693"/>
        <v>0</v>
      </c>
      <c r="AY489" t="b">
        <f t="shared" si="694"/>
        <v>0</v>
      </c>
      <c r="AZ489" t="b">
        <f t="shared" si="695"/>
        <v>0</v>
      </c>
      <c r="BA489" t="b">
        <f t="shared" si="696"/>
        <v>0</v>
      </c>
      <c r="BB489" t="b">
        <f t="shared" si="697"/>
        <v>0</v>
      </c>
      <c r="BC489" t="b">
        <f t="shared" si="698"/>
        <v>0</v>
      </c>
      <c r="BD489" t="b">
        <f t="shared" si="699"/>
        <v>0</v>
      </c>
      <c r="BE489" t="b">
        <f t="shared" si="700"/>
        <v>0</v>
      </c>
      <c r="BF489" t="b">
        <f t="shared" si="701"/>
        <v>0</v>
      </c>
      <c r="BG489" t="b">
        <f t="shared" si="702"/>
        <v>0</v>
      </c>
      <c r="BH489" t="b">
        <f t="shared" si="703"/>
        <v>0</v>
      </c>
      <c r="BI489" t="b">
        <f t="shared" si="704"/>
        <v>0</v>
      </c>
      <c r="BJ489" t="b">
        <f t="shared" si="705"/>
        <v>0</v>
      </c>
      <c r="BK489" t="b">
        <f t="shared" si="706"/>
        <v>0</v>
      </c>
      <c r="BL489" t="b">
        <f t="shared" si="707"/>
        <v>0</v>
      </c>
      <c r="BM489" t="b">
        <f t="shared" si="708"/>
        <v>0</v>
      </c>
      <c r="BN489" t="b">
        <f t="shared" si="709"/>
        <v>0</v>
      </c>
      <c r="BO489" t="b">
        <f t="shared" si="710"/>
        <v>0</v>
      </c>
      <c r="BP489" t="b">
        <f t="shared" si="711"/>
        <v>1</v>
      </c>
      <c r="BQ489" t="b">
        <f t="shared" si="712"/>
        <v>0</v>
      </c>
      <c r="BR489" t="b">
        <f t="shared" si="713"/>
        <v>0</v>
      </c>
      <c r="BS489" t="b">
        <f t="shared" si="714"/>
        <v>0</v>
      </c>
      <c r="BT489" t="b">
        <f t="shared" si="715"/>
        <v>0</v>
      </c>
      <c r="BU489" t="b">
        <f t="shared" si="716"/>
        <v>0</v>
      </c>
      <c r="BV489" t="b">
        <f t="shared" si="717"/>
        <v>0</v>
      </c>
      <c r="BW489" t="b">
        <f t="shared" si="718"/>
        <v>0</v>
      </c>
      <c r="BX489" t="b">
        <f t="shared" si="719"/>
        <v>0</v>
      </c>
      <c r="BY489" t="b">
        <f t="shared" si="720"/>
        <v>0</v>
      </c>
      <c r="BZ489" t="b">
        <f t="shared" si="721"/>
        <v>0</v>
      </c>
      <c r="CA489" t="b">
        <f t="shared" si="722"/>
        <v>0</v>
      </c>
      <c r="CB489" t="b">
        <f t="shared" si="723"/>
        <v>0</v>
      </c>
      <c r="CC489" t="b">
        <f t="shared" si="724"/>
        <v>0</v>
      </c>
      <c r="CD489" t="b">
        <f t="shared" si="725"/>
        <v>0</v>
      </c>
      <c r="CE489" t="b">
        <f t="shared" si="726"/>
        <v>0</v>
      </c>
      <c r="CF489" t="b">
        <f t="shared" si="727"/>
        <v>0</v>
      </c>
      <c r="CG489" t="b">
        <f t="shared" si="728"/>
        <v>1</v>
      </c>
      <c r="CH489" t="b">
        <f t="shared" si="729"/>
        <v>0</v>
      </c>
      <c r="CI489" t="b">
        <f t="shared" si="730"/>
        <v>0</v>
      </c>
      <c r="CJ489" t="b">
        <f t="shared" si="731"/>
        <v>0</v>
      </c>
      <c r="CK489" t="b">
        <f t="shared" si="732"/>
        <v>0</v>
      </c>
      <c r="CL489" t="b">
        <f t="shared" si="733"/>
        <v>0</v>
      </c>
      <c r="CM489" t="b">
        <f t="shared" si="734"/>
        <v>0</v>
      </c>
      <c r="CN489" t="b">
        <f t="shared" si="735"/>
        <v>0</v>
      </c>
      <c r="CO489" t="b">
        <f t="shared" si="736"/>
        <v>0</v>
      </c>
      <c r="CP489" t="b">
        <f t="shared" si="737"/>
        <v>0</v>
      </c>
      <c r="CQ489" t="b">
        <f t="shared" si="738"/>
        <v>0</v>
      </c>
      <c r="CR489" t="b">
        <f t="shared" si="739"/>
        <v>0</v>
      </c>
      <c r="CS489" t="b">
        <f t="shared" si="740"/>
        <v>0</v>
      </c>
      <c r="CT489" t="b">
        <f t="shared" si="741"/>
        <v>0</v>
      </c>
      <c r="CU489" t="b">
        <f t="shared" si="742"/>
        <v>0</v>
      </c>
      <c r="CV489" t="b">
        <f t="shared" si="743"/>
        <v>0</v>
      </c>
      <c r="CW489" t="b">
        <f t="shared" si="744"/>
        <v>0</v>
      </c>
      <c r="CX489" t="b">
        <f t="shared" si="745"/>
        <v>0</v>
      </c>
      <c r="CY489" t="b">
        <f t="shared" si="746"/>
        <v>0</v>
      </c>
      <c r="CZ489" t="b">
        <f t="shared" si="747"/>
        <v>0</v>
      </c>
      <c r="DA489" t="b">
        <f t="shared" si="748"/>
        <v>0</v>
      </c>
      <c r="DB489" t="b">
        <f t="shared" si="749"/>
        <v>0</v>
      </c>
      <c r="DC489" t="b">
        <f t="shared" si="750"/>
        <v>0</v>
      </c>
      <c r="DD489" t="b">
        <f t="shared" si="751"/>
        <v>0</v>
      </c>
    </row>
    <row r="490" spans="1:108">
      <c r="A490" s="4" t="s">
        <v>1152</v>
      </c>
      <c r="C490" t="s">
        <v>1142</v>
      </c>
      <c r="D490" s="4"/>
      <c r="E490" s="4" t="s">
        <v>1060</v>
      </c>
      <c r="F490" t="s">
        <v>976</v>
      </c>
      <c r="G490" t="s">
        <v>970</v>
      </c>
      <c r="H490" t="s">
        <v>7428</v>
      </c>
      <c r="I490" t="s">
        <v>7418</v>
      </c>
      <c r="J490" s="4" t="s">
        <v>307</v>
      </c>
      <c r="K490" s="4" t="s">
        <v>143</v>
      </c>
      <c r="L490" s="4" t="s">
        <v>6457</v>
      </c>
      <c r="M490" t="s">
        <v>6079</v>
      </c>
      <c r="N490" s="4" t="s">
        <v>1153</v>
      </c>
      <c r="O490" s="4" t="b">
        <f t="shared" si="658"/>
        <v>1</v>
      </c>
      <c r="P490" s="4" t="b">
        <f t="shared" si="659"/>
        <v>1</v>
      </c>
      <c r="Q490" s="4" t="b">
        <f t="shared" si="660"/>
        <v>0</v>
      </c>
      <c r="R490" s="4" t="b">
        <f t="shared" si="661"/>
        <v>0</v>
      </c>
      <c r="S490" s="4" t="b">
        <f t="shared" si="662"/>
        <v>0</v>
      </c>
      <c r="T490" s="4" t="b">
        <f t="shared" si="663"/>
        <v>1</v>
      </c>
      <c r="U490" s="4" t="b">
        <f t="shared" si="664"/>
        <v>1</v>
      </c>
      <c r="V490" s="4" t="b">
        <f t="shared" si="665"/>
        <v>0</v>
      </c>
      <c r="W490" s="4" t="b">
        <f t="shared" si="666"/>
        <v>0</v>
      </c>
      <c r="X490" s="4" t="b">
        <f t="shared" si="667"/>
        <v>0</v>
      </c>
      <c r="Y490" s="4" t="b">
        <f t="shared" si="668"/>
        <v>0</v>
      </c>
      <c r="Z490" s="4" t="b">
        <f t="shared" si="669"/>
        <v>0</v>
      </c>
      <c r="AA490" s="4" t="b">
        <f t="shared" si="670"/>
        <v>0</v>
      </c>
      <c r="AB490" s="4" t="b">
        <f t="shared" si="671"/>
        <v>0</v>
      </c>
      <c r="AC490" s="4" t="b">
        <f t="shared" si="672"/>
        <v>0</v>
      </c>
      <c r="AD490" s="4" t="b">
        <f t="shared" si="673"/>
        <v>0</v>
      </c>
      <c r="AE490" s="4" t="b">
        <f t="shared" si="674"/>
        <v>0</v>
      </c>
      <c r="AF490" s="4" t="b">
        <f t="shared" si="675"/>
        <v>0</v>
      </c>
      <c r="AG490" s="4" t="b">
        <f t="shared" si="676"/>
        <v>0</v>
      </c>
      <c r="AH490" s="4" t="b">
        <f t="shared" si="677"/>
        <v>0</v>
      </c>
      <c r="AI490" s="4" t="b">
        <f t="shared" si="678"/>
        <v>0</v>
      </c>
      <c r="AJ490" s="4" t="b">
        <f t="shared" si="679"/>
        <v>0</v>
      </c>
      <c r="AK490" s="4" t="b">
        <f t="shared" si="680"/>
        <v>0</v>
      </c>
      <c r="AL490" s="4" t="b">
        <f t="shared" si="681"/>
        <v>0</v>
      </c>
      <c r="AM490" s="4" t="b">
        <f t="shared" si="682"/>
        <v>0</v>
      </c>
      <c r="AN490" s="4" t="b">
        <f t="shared" si="683"/>
        <v>0</v>
      </c>
      <c r="AO490" s="4" t="b">
        <f t="shared" si="684"/>
        <v>0</v>
      </c>
      <c r="AP490" s="4" t="b">
        <f t="shared" si="685"/>
        <v>0</v>
      </c>
      <c r="AQ490" s="4" t="b">
        <f t="shared" si="686"/>
        <v>0</v>
      </c>
      <c r="AR490" s="4" t="b">
        <f t="shared" si="687"/>
        <v>0</v>
      </c>
      <c r="AS490" s="4" t="b">
        <f t="shared" si="688"/>
        <v>0</v>
      </c>
      <c r="AT490" s="4" t="b">
        <f t="shared" si="689"/>
        <v>0</v>
      </c>
      <c r="AU490" s="4" t="b">
        <f t="shared" si="690"/>
        <v>0</v>
      </c>
      <c r="AV490" s="4" t="b">
        <f t="shared" si="691"/>
        <v>0</v>
      </c>
      <c r="AW490" s="4" t="b">
        <f t="shared" si="692"/>
        <v>0</v>
      </c>
      <c r="AX490" s="4" t="b">
        <f t="shared" si="693"/>
        <v>0</v>
      </c>
      <c r="AY490" s="4" t="b">
        <f t="shared" si="694"/>
        <v>0</v>
      </c>
      <c r="AZ490" s="4" t="b">
        <f t="shared" si="695"/>
        <v>0</v>
      </c>
      <c r="BA490" s="4" t="b">
        <f t="shared" si="696"/>
        <v>0</v>
      </c>
      <c r="BB490" s="4" t="b">
        <f t="shared" si="697"/>
        <v>0</v>
      </c>
      <c r="BC490" s="4" t="b">
        <f t="shared" si="698"/>
        <v>0</v>
      </c>
      <c r="BD490" s="4" t="b">
        <f t="shared" si="699"/>
        <v>0</v>
      </c>
      <c r="BE490" s="4" t="b">
        <f t="shared" si="700"/>
        <v>0</v>
      </c>
      <c r="BF490" s="4" t="b">
        <f t="shared" si="701"/>
        <v>0</v>
      </c>
      <c r="BG490" s="4" t="b">
        <f t="shared" si="702"/>
        <v>0</v>
      </c>
      <c r="BH490" s="4" t="b">
        <f t="shared" si="703"/>
        <v>0</v>
      </c>
      <c r="BI490" s="4" t="b">
        <f t="shared" si="704"/>
        <v>0</v>
      </c>
      <c r="BJ490" s="4" t="b">
        <f t="shared" si="705"/>
        <v>0</v>
      </c>
      <c r="BK490" s="4" t="b">
        <f t="shared" si="706"/>
        <v>0</v>
      </c>
      <c r="BL490" s="4" t="b">
        <f t="shared" si="707"/>
        <v>0</v>
      </c>
      <c r="BM490" s="4" t="b">
        <f t="shared" si="708"/>
        <v>0</v>
      </c>
      <c r="BN490" s="4" t="b">
        <f t="shared" si="709"/>
        <v>0</v>
      </c>
      <c r="BO490" s="4" t="b">
        <f t="shared" si="710"/>
        <v>0</v>
      </c>
      <c r="BP490" s="4" t="b">
        <f t="shared" si="711"/>
        <v>1</v>
      </c>
      <c r="BQ490" s="4" t="b">
        <f t="shared" si="712"/>
        <v>0</v>
      </c>
      <c r="BR490" s="4" t="b">
        <f t="shared" si="713"/>
        <v>0</v>
      </c>
      <c r="BS490" s="4" t="b">
        <f t="shared" si="714"/>
        <v>1</v>
      </c>
      <c r="BT490" s="4" t="b">
        <f t="shared" si="715"/>
        <v>0</v>
      </c>
      <c r="BU490" s="4" t="b">
        <f t="shared" si="716"/>
        <v>0</v>
      </c>
      <c r="BV490" s="4" t="b">
        <f t="shared" si="717"/>
        <v>0</v>
      </c>
      <c r="BW490" s="4" t="b">
        <f t="shared" si="718"/>
        <v>0</v>
      </c>
      <c r="BX490" s="4" t="b">
        <f t="shared" si="719"/>
        <v>0</v>
      </c>
      <c r="BY490" s="4" t="b">
        <f t="shared" si="720"/>
        <v>0</v>
      </c>
      <c r="BZ490" s="4" t="b">
        <f t="shared" si="721"/>
        <v>0</v>
      </c>
      <c r="CA490" s="4" t="b">
        <f t="shared" si="722"/>
        <v>0</v>
      </c>
      <c r="CB490" s="4" t="b">
        <f t="shared" si="723"/>
        <v>0</v>
      </c>
      <c r="CC490" s="4" t="b">
        <f t="shared" si="724"/>
        <v>0</v>
      </c>
      <c r="CD490" s="4" t="b">
        <f t="shared" si="725"/>
        <v>0</v>
      </c>
      <c r="CE490" s="4" t="b">
        <f t="shared" si="726"/>
        <v>0</v>
      </c>
      <c r="CF490" s="4" t="b">
        <f t="shared" si="727"/>
        <v>0</v>
      </c>
      <c r="CG490" s="4" t="b">
        <f t="shared" si="728"/>
        <v>0</v>
      </c>
      <c r="CH490" s="4" t="b">
        <f t="shared" si="729"/>
        <v>0</v>
      </c>
      <c r="CI490" s="4" t="b">
        <f t="shared" si="730"/>
        <v>0</v>
      </c>
      <c r="CJ490" s="4" t="b">
        <f t="shared" si="731"/>
        <v>0</v>
      </c>
      <c r="CK490" s="4" t="b">
        <f t="shared" si="732"/>
        <v>0</v>
      </c>
      <c r="CL490" s="4" t="b">
        <f t="shared" si="733"/>
        <v>0</v>
      </c>
      <c r="CM490" s="4" t="b">
        <f t="shared" si="734"/>
        <v>0</v>
      </c>
      <c r="CN490" s="4" t="b">
        <f t="shared" si="735"/>
        <v>0</v>
      </c>
      <c r="CO490" s="4" t="b">
        <f t="shared" si="736"/>
        <v>0</v>
      </c>
      <c r="CP490" s="4" t="b">
        <f t="shared" si="737"/>
        <v>0</v>
      </c>
      <c r="CQ490" s="4" t="b">
        <f t="shared" si="738"/>
        <v>0</v>
      </c>
      <c r="CR490" s="4" t="b">
        <f t="shared" si="739"/>
        <v>0</v>
      </c>
      <c r="CS490" s="4" t="b">
        <f t="shared" si="740"/>
        <v>0</v>
      </c>
      <c r="CT490" s="4" t="b">
        <f t="shared" si="741"/>
        <v>0</v>
      </c>
      <c r="CU490" s="4" t="b">
        <f t="shared" si="742"/>
        <v>0</v>
      </c>
      <c r="CV490" s="4" t="b">
        <f t="shared" si="743"/>
        <v>0</v>
      </c>
      <c r="CW490" s="4" t="b">
        <f t="shared" si="744"/>
        <v>0</v>
      </c>
      <c r="CX490" s="4" t="b">
        <f t="shared" si="745"/>
        <v>0</v>
      </c>
      <c r="CY490" s="4" t="b">
        <f t="shared" si="746"/>
        <v>0</v>
      </c>
      <c r="CZ490" s="4" t="b">
        <f t="shared" si="747"/>
        <v>0</v>
      </c>
      <c r="DA490" s="4" t="b">
        <f t="shared" si="748"/>
        <v>0</v>
      </c>
      <c r="DB490" s="4" t="b">
        <f t="shared" si="749"/>
        <v>0</v>
      </c>
      <c r="DC490" s="4" t="b">
        <f t="shared" si="750"/>
        <v>0</v>
      </c>
      <c r="DD490" s="4" t="b">
        <f t="shared" si="751"/>
        <v>0</v>
      </c>
    </row>
    <row r="491" spans="1:108">
      <c r="A491" s="4" t="s">
        <v>1154</v>
      </c>
      <c r="C491" t="s">
        <v>1142</v>
      </c>
      <c r="E491" t="s">
        <v>1060</v>
      </c>
      <c r="F491" t="s">
        <v>976</v>
      </c>
      <c r="G491" t="s">
        <v>970</v>
      </c>
      <c r="H491" t="s">
        <v>7428</v>
      </c>
      <c r="I491" t="s">
        <v>7418</v>
      </c>
      <c r="J491" s="4" t="s">
        <v>209</v>
      </c>
      <c r="K491" t="s">
        <v>16</v>
      </c>
      <c r="L491" t="s">
        <v>6156</v>
      </c>
      <c r="M491" t="s">
        <v>200</v>
      </c>
      <c r="N491" t="s">
        <v>965</v>
      </c>
      <c r="O491" t="b">
        <f t="shared" si="658"/>
        <v>1</v>
      </c>
      <c r="P491" t="b">
        <f t="shared" si="659"/>
        <v>0</v>
      </c>
      <c r="Q491" t="b">
        <f t="shared" si="660"/>
        <v>0</v>
      </c>
      <c r="R491" t="b">
        <f t="shared" si="661"/>
        <v>0</v>
      </c>
      <c r="S491" t="b">
        <f t="shared" si="662"/>
        <v>1</v>
      </c>
      <c r="T491" t="b">
        <f t="shared" si="663"/>
        <v>0</v>
      </c>
      <c r="U491" t="b">
        <f t="shared" si="664"/>
        <v>1</v>
      </c>
      <c r="V491" t="b">
        <f t="shared" si="665"/>
        <v>0</v>
      </c>
      <c r="W491" t="b">
        <f t="shared" si="666"/>
        <v>0</v>
      </c>
      <c r="X491" t="b">
        <f t="shared" si="667"/>
        <v>0</v>
      </c>
      <c r="Y491" t="b">
        <f t="shared" si="668"/>
        <v>0</v>
      </c>
      <c r="Z491" t="b">
        <f t="shared" si="669"/>
        <v>0</v>
      </c>
      <c r="AA491" t="b">
        <f t="shared" si="670"/>
        <v>0</v>
      </c>
      <c r="AB491" t="b">
        <f t="shared" si="671"/>
        <v>0</v>
      </c>
      <c r="AC491" t="b">
        <f t="shared" si="672"/>
        <v>0</v>
      </c>
      <c r="AD491" t="b">
        <f t="shared" si="673"/>
        <v>0</v>
      </c>
      <c r="AE491" t="b">
        <f t="shared" si="674"/>
        <v>0</v>
      </c>
      <c r="AF491" t="b">
        <f t="shared" si="675"/>
        <v>0</v>
      </c>
      <c r="AG491" t="b">
        <f t="shared" si="676"/>
        <v>0</v>
      </c>
      <c r="AH491" t="b">
        <f t="shared" si="677"/>
        <v>0</v>
      </c>
      <c r="AI491" t="b">
        <f t="shared" si="678"/>
        <v>0</v>
      </c>
      <c r="AJ491" t="b">
        <f t="shared" si="679"/>
        <v>0</v>
      </c>
      <c r="AK491" t="b">
        <f t="shared" si="680"/>
        <v>0</v>
      </c>
      <c r="AL491" t="b">
        <f t="shared" si="681"/>
        <v>0</v>
      </c>
      <c r="AM491" t="b">
        <f t="shared" si="682"/>
        <v>0</v>
      </c>
      <c r="AN491" t="b">
        <f t="shared" si="683"/>
        <v>0</v>
      </c>
      <c r="AO491" t="b">
        <f t="shared" si="684"/>
        <v>0</v>
      </c>
      <c r="AP491" t="b">
        <f t="shared" si="685"/>
        <v>0</v>
      </c>
      <c r="AQ491" t="b">
        <f t="shared" si="686"/>
        <v>0</v>
      </c>
      <c r="AR491" t="b">
        <f t="shared" si="687"/>
        <v>0</v>
      </c>
      <c r="AS491" t="b">
        <f t="shared" si="688"/>
        <v>0</v>
      </c>
      <c r="AT491" t="b">
        <f t="shared" si="689"/>
        <v>0</v>
      </c>
      <c r="AU491" t="b">
        <f t="shared" si="690"/>
        <v>0</v>
      </c>
      <c r="AV491" t="b">
        <f t="shared" si="691"/>
        <v>0</v>
      </c>
      <c r="AW491" t="b">
        <f t="shared" si="692"/>
        <v>0</v>
      </c>
      <c r="AX491" t="b">
        <f t="shared" si="693"/>
        <v>0</v>
      </c>
      <c r="AY491" t="b">
        <f t="shared" si="694"/>
        <v>0</v>
      </c>
      <c r="AZ491" t="b">
        <f t="shared" si="695"/>
        <v>0</v>
      </c>
      <c r="BA491" t="b">
        <f t="shared" si="696"/>
        <v>0</v>
      </c>
      <c r="BB491" t="b">
        <f t="shared" si="697"/>
        <v>0</v>
      </c>
      <c r="BC491" t="b">
        <f t="shared" si="698"/>
        <v>0</v>
      </c>
      <c r="BD491" t="b">
        <f t="shared" si="699"/>
        <v>0</v>
      </c>
      <c r="BE491" t="b">
        <f t="shared" si="700"/>
        <v>0</v>
      </c>
      <c r="BF491" t="b">
        <f t="shared" si="701"/>
        <v>0</v>
      </c>
      <c r="BG491" t="b">
        <f t="shared" si="702"/>
        <v>0</v>
      </c>
      <c r="BH491" t="b">
        <f t="shared" si="703"/>
        <v>0</v>
      </c>
      <c r="BI491" t="b">
        <f t="shared" si="704"/>
        <v>0</v>
      </c>
      <c r="BJ491" t="b">
        <f t="shared" si="705"/>
        <v>0</v>
      </c>
      <c r="BK491" t="b">
        <f t="shared" si="706"/>
        <v>0</v>
      </c>
      <c r="BL491" t="b">
        <f t="shared" si="707"/>
        <v>0</v>
      </c>
      <c r="BM491" t="b">
        <f t="shared" si="708"/>
        <v>0</v>
      </c>
      <c r="BN491" t="b">
        <f t="shared" si="709"/>
        <v>0</v>
      </c>
      <c r="BO491" t="b">
        <f t="shared" si="710"/>
        <v>0</v>
      </c>
      <c r="BP491" t="b">
        <f t="shared" si="711"/>
        <v>0</v>
      </c>
      <c r="BQ491" t="b">
        <f t="shared" si="712"/>
        <v>0</v>
      </c>
      <c r="BR491" t="b">
        <f t="shared" si="713"/>
        <v>0</v>
      </c>
      <c r="BS491" t="b">
        <f t="shared" si="714"/>
        <v>1</v>
      </c>
      <c r="BT491" t="b">
        <f t="shared" si="715"/>
        <v>0</v>
      </c>
      <c r="BU491" t="b">
        <f t="shared" si="716"/>
        <v>0</v>
      </c>
      <c r="BV491" t="b">
        <f t="shared" si="717"/>
        <v>0</v>
      </c>
      <c r="BW491" t="b">
        <f t="shared" si="718"/>
        <v>0</v>
      </c>
      <c r="BX491" t="b">
        <f t="shared" si="719"/>
        <v>0</v>
      </c>
      <c r="BY491" t="b">
        <f t="shared" si="720"/>
        <v>0</v>
      </c>
      <c r="BZ491" t="b">
        <f t="shared" si="721"/>
        <v>0</v>
      </c>
      <c r="CA491" t="b">
        <f t="shared" si="722"/>
        <v>0</v>
      </c>
      <c r="CB491" t="b">
        <f t="shared" si="723"/>
        <v>0</v>
      </c>
      <c r="CC491" t="b">
        <f t="shared" si="724"/>
        <v>0</v>
      </c>
      <c r="CD491" t="b">
        <f t="shared" si="725"/>
        <v>0</v>
      </c>
      <c r="CE491" t="b">
        <f t="shared" si="726"/>
        <v>0</v>
      </c>
      <c r="CF491" t="b">
        <f t="shared" si="727"/>
        <v>0</v>
      </c>
      <c r="CG491" t="b">
        <f t="shared" si="728"/>
        <v>1</v>
      </c>
      <c r="CH491" t="b">
        <f t="shared" si="729"/>
        <v>0</v>
      </c>
      <c r="CI491" t="b">
        <f t="shared" si="730"/>
        <v>0</v>
      </c>
      <c r="CJ491" t="b">
        <f t="shared" si="731"/>
        <v>0</v>
      </c>
      <c r="CK491" t="b">
        <f t="shared" si="732"/>
        <v>0</v>
      </c>
      <c r="CL491" t="b">
        <f t="shared" si="733"/>
        <v>0</v>
      </c>
      <c r="CM491" t="b">
        <f t="shared" si="734"/>
        <v>0</v>
      </c>
      <c r="CN491" t="b">
        <f t="shared" si="735"/>
        <v>0</v>
      </c>
      <c r="CO491" t="b">
        <f t="shared" si="736"/>
        <v>0</v>
      </c>
      <c r="CP491" t="b">
        <f t="shared" si="737"/>
        <v>0</v>
      </c>
      <c r="CQ491" t="b">
        <f t="shared" si="738"/>
        <v>0</v>
      </c>
      <c r="CR491" t="b">
        <f t="shared" si="739"/>
        <v>0</v>
      </c>
      <c r="CS491" t="b">
        <f t="shared" si="740"/>
        <v>0</v>
      </c>
      <c r="CT491" t="b">
        <f t="shared" si="741"/>
        <v>0</v>
      </c>
      <c r="CU491" t="b">
        <f t="shared" si="742"/>
        <v>0</v>
      </c>
      <c r="CV491" t="b">
        <f t="shared" si="743"/>
        <v>0</v>
      </c>
      <c r="CW491" t="b">
        <f t="shared" si="744"/>
        <v>0</v>
      </c>
      <c r="CX491" t="b">
        <f t="shared" si="745"/>
        <v>0</v>
      </c>
      <c r="CY491" t="b">
        <f t="shared" si="746"/>
        <v>0</v>
      </c>
      <c r="CZ491" t="b">
        <f t="shared" si="747"/>
        <v>0</v>
      </c>
      <c r="DA491" t="b">
        <f t="shared" si="748"/>
        <v>0</v>
      </c>
      <c r="DB491" t="b">
        <f t="shared" si="749"/>
        <v>0</v>
      </c>
      <c r="DC491" t="b">
        <f t="shared" si="750"/>
        <v>0</v>
      </c>
      <c r="DD491" t="b">
        <f t="shared" si="751"/>
        <v>0</v>
      </c>
    </row>
    <row r="492" spans="1:108">
      <c r="A492" s="4" t="s">
        <v>1155</v>
      </c>
      <c r="C492" t="s">
        <v>1142</v>
      </c>
      <c r="D492" s="4"/>
      <c r="E492" s="4" t="s">
        <v>1060</v>
      </c>
      <c r="F492" t="s">
        <v>976</v>
      </c>
      <c r="G492" t="s">
        <v>970</v>
      </c>
      <c r="H492" t="s">
        <v>7428</v>
      </c>
      <c r="I492" t="s">
        <v>7418</v>
      </c>
      <c r="J492" s="4" t="s">
        <v>124</v>
      </c>
      <c r="K492" s="4" t="s">
        <v>16</v>
      </c>
      <c r="L492" s="4" t="s">
        <v>6156</v>
      </c>
      <c r="M492" s="4" t="s">
        <v>402</v>
      </c>
      <c r="N492" s="4" t="s">
        <v>965</v>
      </c>
      <c r="O492" s="4" t="b">
        <f t="shared" si="658"/>
        <v>1</v>
      </c>
      <c r="P492" s="4" t="b">
        <f t="shared" si="659"/>
        <v>0</v>
      </c>
      <c r="Q492" s="4" t="b">
        <f t="shared" si="660"/>
        <v>0</v>
      </c>
      <c r="R492" s="4" t="b">
        <f t="shared" si="661"/>
        <v>0</v>
      </c>
      <c r="S492" s="4" t="b">
        <f t="shared" si="662"/>
        <v>1</v>
      </c>
      <c r="T492" s="4" t="b">
        <f t="shared" si="663"/>
        <v>0</v>
      </c>
      <c r="U492" s="4" t="b">
        <f t="shared" si="664"/>
        <v>1</v>
      </c>
      <c r="V492" s="4" t="b">
        <f t="shared" si="665"/>
        <v>0</v>
      </c>
      <c r="W492" s="4" t="b">
        <f t="shared" si="666"/>
        <v>0</v>
      </c>
      <c r="X492" s="4" t="b">
        <f t="shared" si="667"/>
        <v>0</v>
      </c>
      <c r="Y492" s="4" t="b">
        <f t="shared" si="668"/>
        <v>0</v>
      </c>
      <c r="Z492" s="4" t="b">
        <f t="shared" si="669"/>
        <v>0</v>
      </c>
      <c r="AA492" s="4" t="b">
        <f t="shared" si="670"/>
        <v>0</v>
      </c>
      <c r="AB492" s="4" t="b">
        <f t="shared" si="671"/>
        <v>0</v>
      </c>
      <c r="AC492" s="4" t="b">
        <f t="shared" si="672"/>
        <v>0</v>
      </c>
      <c r="AD492" s="4" t="b">
        <f t="shared" si="673"/>
        <v>0</v>
      </c>
      <c r="AE492" s="4" t="b">
        <f t="shared" si="674"/>
        <v>0</v>
      </c>
      <c r="AF492" s="4" t="b">
        <f t="shared" si="675"/>
        <v>0</v>
      </c>
      <c r="AG492" s="4" t="b">
        <f t="shared" si="676"/>
        <v>0</v>
      </c>
      <c r="AH492" s="4" t="b">
        <f t="shared" si="677"/>
        <v>0</v>
      </c>
      <c r="AI492" s="4" t="b">
        <f t="shared" si="678"/>
        <v>0</v>
      </c>
      <c r="AJ492" s="4" t="b">
        <f t="shared" si="679"/>
        <v>0</v>
      </c>
      <c r="AK492" s="4" t="b">
        <f t="shared" si="680"/>
        <v>0</v>
      </c>
      <c r="AL492" s="4" t="b">
        <f t="shared" si="681"/>
        <v>0</v>
      </c>
      <c r="AM492" s="4" t="b">
        <f t="shared" si="682"/>
        <v>0</v>
      </c>
      <c r="AN492" s="4" t="b">
        <f t="shared" si="683"/>
        <v>0</v>
      </c>
      <c r="AO492" s="4" t="b">
        <f t="shared" si="684"/>
        <v>0</v>
      </c>
      <c r="AP492" s="4" t="b">
        <f t="shared" si="685"/>
        <v>0</v>
      </c>
      <c r="AQ492" s="4" t="b">
        <f t="shared" si="686"/>
        <v>0</v>
      </c>
      <c r="AR492" s="4" t="b">
        <f t="shared" si="687"/>
        <v>0</v>
      </c>
      <c r="AS492" s="4" t="b">
        <f t="shared" si="688"/>
        <v>0</v>
      </c>
      <c r="AT492" s="4" t="b">
        <f t="shared" si="689"/>
        <v>0</v>
      </c>
      <c r="AU492" s="4" t="b">
        <f t="shared" si="690"/>
        <v>0</v>
      </c>
      <c r="AV492" s="4" t="b">
        <f t="shared" si="691"/>
        <v>0</v>
      </c>
      <c r="AW492" s="4" t="b">
        <f t="shared" si="692"/>
        <v>0</v>
      </c>
      <c r="AX492" s="4" t="b">
        <f t="shared" si="693"/>
        <v>0</v>
      </c>
      <c r="AY492" s="4" t="b">
        <f t="shared" si="694"/>
        <v>0</v>
      </c>
      <c r="AZ492" s="4" t="b">
        <f t="shared" si="695"/>
        <v>0</v>
      </c>
      <c r="BA492" s="4" t="b">
        <f t="shared" si="696"/>
        <v>0</v>
      </c>
      <c r="BB492" s="4" t="b">
        <f t="shared" si="697"/>
        <v>0</v>
      </c>
      <c r="BC492" s="4" t="b">
        <f t="shared" si="698"/>
        <v>0</v>
      </c>
      <c r="BD492" s="4" t="b">
        <f t="shared" si="699"/>
        <v>0</v>
      </c>
      <c r="BE492" s="4" t="b">
        <f t="shared" si="700"/>
        <v>0</v>
      </c>
      <c r="BF492" s="4" t="b">
        <f t="shared" si="701"/>
        <v>0</v>
      </c>
      <c r="BG492" s="4" t="b">
        <f t="shared" si="702"/>
        <v>0</v>
      </c>
      <c r="BH492" s="4" t="b">
        <f t="shared" si="703"/>
        <v>0</v>
      </c>
      <c r="BI492" s="4" t="b">
        <f t="shared" si="704"/>
        <v>0</v>
      </c>
      <c r="BJ492" s="4" t="b">
        <f t="shared" si="705"/>
        <v>0</v>
      </c>
      <c r="BK492" s="4" t="b">
        <f t="shared" si="706"/>
        <v>0</v>
      </c>
      <c r="BL492" s="4" t="b">
        <f t="shared" si="707"/>
        <v>0</v>
      </c>
      <c r="BM492" s="4" t="b">
        <f t="shared" si="708"/>
        <v>0</v>
      </c>
      <c r="BN492" s="4" t="b">
        <f t="shared" si="709"/>
        <v>0</v>
      </c>
      <c r="BO492" s="4" t="b">
        <f t="shared" si="710"/>
        <v>0</v>
      </c>
      <c r="BP492" s="4" t="b">
        <f t="shared" si="711"/>
        <v>0</v>
      </c>
      <c r="BQ492" s="4" t="b">
        <f t="shared" si="712"/>
        <v>0</v>
      </c>
      <c r="BR492" s="4" t="b">
        <f t="shared" si="713"/>
        <v>0</v>
      </c>
      <c r="BS492" s="4" t="b">
        <f t="shared" si="714"/>
        <v>1</v>
      </c>
      <c r="BT492" s="4" t="b">
        <f t="shared" si="715"/>
        <v>0</v>
      </c>
      <c r="BU492" s="4" t="b">
        <f t="shared" si="716"/>
        <v>0</v>
      </c>
      <c r="BV492" s="4" t="b">
        <f t="shared" si="717"/>
        <v>0</v>
      </c>
      <c r="BW492" s="4" t="b">
        <f t="shared" si="718"/>
        <v>0</v>
      </c>
      <c r="BX492" s="4" t="b">
        <f t="shared" si="719"/>
        <v>0</v>
      </c>
      <c r="BY492" s="4" t="b">
        <f t="shared" si="720"/>
        <v>0</v>
      </c>
      <c r="BZ492" s="4" t="b">
        <f t="shared" si="721"/>
        <v>0</v>
      </c>
      <c r="CA492" s="4" t="b">
        <f t="shared" si="722"/>
        <v>0</v>
      </c>
      <c r="CB492" s="4" t="b">
        <f t="shared" si="723"/>
        <v>0</v>
      </c>
      <c r="CC492" s="4" t="b">
        <f t="shared" si="724"/>
        <v>0</v>
      </c>
      <c r="CD492" s="4" t="b">
        <f t="shared" si="725"/>
        <v>0</v>
      </c>
      <c r="CE492" s="4" t="b">
        <f t="shared" si="726"/>
        <v>0</v>
      </c>
      <c r="CF492" s="4" t="b">
        <f t="shared" si="727"/>
        <v>0</v>
      </c>
      <c r="CG492" s="4" t="b">
        <f t="shared" si="728"/>
        <v>1</v>
      </c>
      <c r="CH492" s="4" t="b">
        <f t="shared" si="729"/>
        <v>0</v>
      </c>
      <c r="CI492" s="4" t="b">
        <f t="shared" si="730"/>
        <v>0</v>
      </c>
      <c r="CJ492" s="4" t="b">
        <f t="shared" si="731"/>
        <v>0</v>
      </c>
      <c r="CK492" s="4" t="b">
        <f t="shared" si="732"/>
        <v>0</v>
      </c>
      <c r="CL492" s="4" t="b">
        <f t="shared" si="733"/>
        <v>0</v>
      </c>
      <c r="CM492" s="4" t="b">
        <f t="shared" si="734"/>
        <v>0</v>
      </c>
      <c r="CN492" s="4" t="b">
        <f t="shared" si="735"/>
        <v>0</v>
      </c>
      <c r="CO492" s="4" t="b">
        <f t="shared" si="736"/>
        <v>0</v>
      </c>
      <c r="CP492" s="4" t="b">
        <f t="shared" si="737"/>
        <v>0</v>
      </c>
      <c r="CQ492" s="4" t="b">
        <f t="shared" si="738"/>
        <v>0</v>
      </c>
      <c r="CR492" s="4" t="b">
        <f t="shared" si="739"/>
        <v>0</v>
      </c>
      <c r="CS492" s="4" t="b">
        <f t="shared" si="740"/>
        <v>0</v>
      </c>
      <c r="CT492" s="4" t="b">
        <f t="shared" si="741"/>
        <v>0</v>
      </c>
      <c r="CU492" s="4" t="b">
        <f t="shared" si="742"/>
        <v>0</v>
      </c>
      <c r="CV492" s="4" t="b">
        <f t="shared" si="743"/>
        <v>0</v>
      </c>
      <c r="CW492" s="4" t="b">
        <f t="shared" si="744"/>
        <v>0</v>
      </c>
      <c r="CX492" s="4" t="b">
        <f t="shared" si="745"/>
        <v>0</v>
      </c>
      <c r="CY492" s="4" t="b">
        <f t="shared" si="746"/>
        <v>0</v>
      </c>
      <c r="CZ492" s="4" t="b">
        <f t="shared" si="747"/>
        <v>0</v>
      </c>
      <c r="DA492" s="4" t="b">
        <f t="shared" si="748"/>
        <v>0</v>
      </c>
      <c r="DB492" s="4" t="b">
        <f t="shared" si="749"/>
        <v>0</v>
      </c>
      <c r="DC492" s="4" t="b">
        <f t="shared" si="750"/>
        <v>0</v>
      </c>
      <c r="DD492" s="4" t="b">
        <f t="shared" si="751"/>
        <v>0</v>
      </c>
    </row>
    <row r="493" spans="1:108">
      <c r="A493" s="4" t="s">
        <v>1156</v>
      </c>
      <c r="C493" t="s">
        <v>1142</v>
      </c>
      <c r="D493" s="4"/>
      <c r="E493" s="4" t="s">
        <v>1060</v>
      </c>
      <c r="F493" t="s">
        <v>976</v>
      </c>
      <c r="G493" t="s">
        <v>970</v>
      </c>
      <c r="H493" t="s">
        <v>7428</v>
      </c>
      <c r="I493" t="s">
        <v>7418</v>
      </c>
      <c r="J493" s="4" t="s">
        <v>165</v>
      </c>
      <c r="K493" s="4" t="s">
        <v>114</v>
      </c>
      <c r="L493" s="4" t="s">
        <v>6458</v>
      </c>
      <c r="M493" t="s">
        <v>6079</v>
      </c>
      <c r="N493" s="4" t="s">
        <v>1157</v>
      </c>
      <c r="O493" s="4" t="b">
        <f t="shared" si="658"/>
        <v>1</v>
      </c>
      <c r="P493" s="4" t="b">
        <f t="shared" si="659"/>
        <v>1</v>
      </c>
      <c r="Q493" s="4" t="b">
        <f t="shared" si="660"/>
        <v>1</v>
      </c>
      <c r="R493" s="4" t="b">
        <f t="shared" si="661"/>
        <v>1</v>
      </c>
      <c r="S493" s="4" t="b">
        <f t="shared" si="662"/>
        <v>1</v>
      </c>
      <c r="T493" s="4" t="b">
        <f t="shared" si="663"/>
        <v>1</v>
      </c>
      <c r="U493" s="4" t="b">
        <f t="shared" si="664"/>
        <v>1</v>
      </c>
      <c r="V493" s="4" t="b">
        <f t="shared" si="665"/>
        <v>1</v>
      </c>
      <c r="W493" s="4" t="b">
        <f t="shared" si="666"/>
        <v>1</v>
      </c>
      <c r="X493" s="4" t="b">
        <f t="shared" si="667"/>
        <v>1</v>
      </c>
      <c r="Y493" s="4" t="b">
        <f t="shared" si="668"/>
        <v>1</v>
      </c>
      <c r="Z493" s="4" t="b">
        <f t="shared" si="669"/>
        <v>1</v>
      </c>
      <c r="AA493" s="4" t="b">
        <f t="shared" si="670"/>
        <v>1</v>
      </c>
      <c r="AB493" s="4" t="b">
        <f t="shared" si="671"/>
        <v>1</v>
      </c>
      <c r="AC493" s="4" t="b">
        <f t="shared" si="672"/>
        <v>0</v>
      </c>
      <c r="AD493" s="4" t="b">
        <f t="shared" si="673"/>
        <v>0</v>
      </c>
      <c r="AE493" s="4" t="b">
        <f t="shared" si="674"/>
        <v>0</v>
      </c>
      <c r="AF493" s="4" t="b">
        <f t="shared" si="675"/>
        <v>0</v>
      </c>
      <c r="AG493" s="4" t="b">
        <f t="shared" si="676"/>
        <v>0</v>
      </c>
      <c r="AH493" s="4" t="b">
        <f t="shared" si="677"/>
        <v>1</v>
      </c>
      <c r="AI493" s="4" t="b">
        <f t="shared" si="678"/>
        <v>1</v>
      </c>
      <c r="AJ493" s="4" t="b">
        <f t="shared" si="679"/>
        <v>0</v>
      </c>
      <c r="AK493" s="4" t="b">
        <f t="shared" si="680"/>
        <v>0</v>
      </c>
      <c r="AL493" s="4" t="b">
        <f t="shared" si="681"/>
        <v>1</v>
      </c>
      <c r="AM493" s="4" t="b">
        <f t="shared" si="682"/>
        <v>1</v>
      </c>
      <c r="AN493" s="4" t="b">
        <f t="shared" si="683"/>
        <v>0</v>
      </c>
      <c r="AO493" s="4" t="b">
        <f t="shared" si="684"/>
        <v>0</v>
      </c>
      <c r="AP493" s="4" t="b">
        <f t="shared" si="685"/>
        <v>1</v>
      </c>
      <c r="AQ493" s="4" t="b">
        <f t="shared" si="686"/>
        <v>1</v>
      </c>
      <c r="AR493" s="4" t="b">
        <f t="shared" si="687"/>
        <v>0</v>
      </c>
      <c r="AS493" s="4" t="b">
        <f t="shared" si="688"/>
        <v>0</v>
      </c>
      <c r="AT493" s="4" t="b">
        <f t="shared" si="689"/>
        <v>1</v>
      </c>
      <c r="AU493" s="4" t="b">
        <f t="shared" si="690"/>
        <v>1</v>
      </c>
      <c r="AV493" s="4" t="b">
        <f t="shared" si="691"/>
        <v>1</v>
      </c>
      <c r="AW493" s="4" t="b">
        <f t="shared" si="692"/>
        <v>1</v>
      </c>
      <c r="AX493" s="4" t="b">
        <f t="shared" si="693"/>
        <v>1</v>
      </c>
      <c r="AY493" s="4" t="b">
        <f t="shared" si="694"/>
        <v>1</v>
      </c>
      <c r="AZ493" s="4" t="b">
        <f t="shared" si="695"/>
        <v>1</v>
      </c>
      <c r="BA493" s="4" t="b">
        <f t="shared" si="696"/>
        <v>0</v>
      </c>
      <c r="BB493" s="4" t="b">
        <f t="shared" si="697"/>
        <v>0</v>
      </c>
      <c r="BC493" s="4" t="b">
        <f t="shared" si="698"/>
        <v>1</v>
      </c>
      <c r="BD493" s="4" t="b">
        <f t="shared" si="699"/>
        <v>0</v>
      </c>
      <c r="BE493" s="4" t="b">
        <f t="shared" si="700"/>
        <v>1</v>
      </c>
      <c r="BF493" s="4" t="b">
        <f t="shared" si="701"/>
        <v>1</v>
      </c>
      <c r="BG493" s="4" t="b">
        <f t="shared" si="702"/>
        <v>1</v>
      </c>
      <c r="BH493" s="4" t="b">
        <f t="shared" si="703"/>
        <v>1</v>
      </c>
      <c r="BI493" s="4" t="b">
        <f t="shared" si="704"/>
        <v>0</v>
      </c>
      <c r="BJ493" s="4" t="b">
        <f t="shared" si="705"/>
        <v>0</v>
      </c>
      <c r="BK493" s="4" t="b">
        <f t="shared" si="706"/>
        <v>0</v>
      </c>
      <c r="BL493" s="4" t="b">
        <f t="shared" si="707"/>
        <v>1</v>
      </c>
      <c r="BM493" s="4" t="b">
        <f t="shared" si="708"/>
        <v>1</v>
      </c>
      <c r="BN493" s="4" t="b">
        <f t="shared" si="709"/>
        <v>1</v>
      </c>
      <c r="BO493" s="4" t="b">
        <f t="shared" si="710"/>
        <v>0</v>
      </c>
      <c r="BP493" s="4" t="b">
        <f t="shared" si="711"/>
        <v>1</v>
      </c>
      <c r="BQ493" s="4" t="b">
        <f t="shared" si="712"/>
        <v>1</v>
      </c>
      <c r="BR493" s="4" t="b">
        <f t="shared" si="713"/>
        <v>0</v>
      </c>
      <c r="BS493" s="4" t="b">
        <f t="shared" si="714"/>
        <v>1</v>
      </c>
      <c r="BT493" s="4" t="b">
        <f t="shared" si="715"/>
        <v>1</v>
      </c>
      <c r="BU493" s="4" t="b">
        <f t="shared" si="716"/>
        <v>1</v>
      </c>
      <c r="BV493" s="4" t="b">
        <f t="shared" si="717"/>
        <v>1</v>
      </c>
      <c r="BW493" s="4" t="b">
        <f t="shared" si="718"/>
        <v>1</v>
      </c>
      <c r="BX493" s="4" t="b">
        <f t="shared" si="719"/>
        <v>1</v>
      </c>
      <c r="BY493" s="4" t="b">
        <f t="shared" si="720"/>
        <v>1</v>
      </c>
      <c r="BZ493" s="4" t="b">
        <f t="shared" si="721"/>
        <v>0</v>
      </c>
      <c r="CA493" s="4" t="b">
        <f t="shared" si="722"/>
        <v>1</v>
      </c>
      <c r="CB493" s="4" t="b">
        <f t="shared" si="723"/>
        <v>1</v>
      </c>
      <c r="CC493" s="4" t="b">
        <f t="shared" si="724"/>
        <v>0</v>
      </c>
      <c r="CD493" s="4" t="b">
        <f t="shared" si="725"/>
        <v>0</v>
      </c>
      <c r="CE493" s="4" t="b">
        <f t="shared" si="726"/>
        <v>1</v>
      </c>
      <c r="CF493" s="4" t="b">
        <f t="shared" si="727"/>
        <v>1</v>
      </c>
      <c r="CG493" s="4" t="b">
        <f t="shared" si="728"/>
        <v>1</v>
      </c>
      <c r="CH493" s="4" t="b">
        <f t="shared" si="729"/>
        <v>1</v>
      </c>
      <c r="CI493" s="4" t="b">
        <f t="shared" si="730"/>
        <v>0</v>
      </c>
      <c r="CJ493" s="4" t="b">
        <f t="shared" si="731"/>
        <v>1</v>
      </c>
      <c r="CK493" s="4" t="b">
        <f t="shared" si="732"/>
        <v>1</v>
      </c>
      <c r="CL493" s="4" t="b">
        <f t="shared" si="733"/>
        <v>0</v>
      </c>
      <c r="CM493" s="4" t="b">
        <f t="shared" si="734"/>
        <v>0</v>
      </c>
      <c r="CN493" s="4" t="b">
        <f t="shared" si="735"/>
        <v>0</v>
      </c>
      <c r="CO493" s="4" t="b">
        <f t="shared" si="736"/>
        <v>1</v>
      </c>
      <c r="CP493" s="4" t="b">
        <f t="shared" si="737"/>
        <v>1</v>
      </c>
      <c r="CQ493" s="4" t="b">
        <f t="shared" si="738"/>
        <v>1</v>
      </c>
      <c r="CR493" s="4" t="b">
        <f t="shared" si="739"/>
        <v>1</v>
      </c>
      <c r="CS493" s="4" t="b">
        <f t="shared" si="740"/>
        <v>0</v>
      </c>
      <c r="CT493" s="4" t="b">
        <f t="shared" si="741"/>
        <v>0</v>
      </c>
      <c r="CU493" s="4" t="b">
        <f t="shared" si="742"/>
        <v>0</v>
      </c>
      <c r="CV493" s="4" t="b">
        <f t="shared" si="743"/>
        <v>1</v>
      </c>
      <c r="CW493" s="4" t="b">
        <f t="shared" si="744"/>
        <v>0</v>
      </c>
      <c r="CX493" s="4" t="b">
        <f t="shared" si="745"/>
        <v>0</v>
      </c>
      <c r="CY493" s="4" t="b">
        <f t="shared" si="746"/>
        <v>0</v>
      </c>
      <c r="CZ493" s="4" t="b">
        <f t="shared" si="747"/>
        <v>0</v>
      </c>
      <c r="DA493" s="4" t="b">
        <f t="shared" si="748"/>
        <v>1</v>
      </c>
      <c r="DB493" s="4" t="b">
        <f t="shared" si="749"/>
        <v>0</v>
      </c>
      <c r="DC493" s="4" t="b">
        <f t="shared" si="750"/>
        <v>1</v>
      </c>
      <c r="DD493" s="4" t="b">
        <f t="shared" si="751"/>
        <v>1</v>
      </c>
    </row>
    <row r="494" spans="1:108">
      <c r="A494" s="4" t="s">
        <v>1158</v>
      </c>
      <c r="C494" t="s">
        <v>1142</v>
      </c>
      <c r="D494" s="4"/>
      <c r="E494" s="4" t="s">
        <v>1060</v>
      </c>
      <c r="F494" t="s">
        <v>976</v>
      </c>
      <c r="G494" t="s">
        <v>970</v>
      </c>
      <c r="H494" t="s">
        <v>7428</v>
      </c>
      <c r="I494" t="s">
        <v>7418</v>
      </c>
      <c r="J494" s="4" t="s">
        <v>124</v>
      </c>
      <c r="K494" s="4" t="s">
        <v>16</v>
      </c>
      <c r="L494" s="4" t="s">
        <v>6459</v>
      </c>
      <c r="M494" t="s">
        <v>6079</v>
      </c>
      <c r="N494" s="4" t="s">
        <v>1159</v>
      </c>
      <c r="O494" s="4" t="b">
        <f t="shared" si="658"/>
        <v>1</v>
      </c>
      <c r="P494" s="4" t="b">
        <f t="shared" si="659"/>
        <v>1</v>
      </c>
      <c r="Q494" s="4" t="b">
        <f t="shared" si="660"/>
        <v>1</v>
      </c>
      <c r="R494" s="4" t="b">
        <f t="shared" si="661"/>
        <v>0</v>
      </c>
      <c r="S494" s="4" t="b">
        <f t="shared" si="662"/>
        <v>1</v>
      </c>
      <c r="T494" s="4" t="b">
        <f t="shared" si="663"/>
        <v>0</v>
      </c>
      <c r="U494" s="4" t="b">
        <f t="shared" si="664"/>
        <v>1</v>
      </c>
      <c r="V494" s="4" t="b">
        <f t="shared" si="665"/>
        <v>0</v>
      </c>
      <c r="W494" s="4" t="b">
        <f t="shared" si="666"/>
        <v>0</v>
      </c>
      <c r="X494" s="4" t="b">
        <f t="shared" si="667"/>
        <v>0</v>
      </c>
      <c r="Y494" s="4" t="b">
        <f t="shared" si="668"/>
        <v>0</v>
      </c>
      <c r="Z494" s="4" t="b">
        <f t="shared" si="669"/>
        <v>0</v>
      </c>
      <c r="AA494" s="4" t="b">
        <f t="shared" si="670"/>
        <v>0</v>
      </c>
      <c r="AB494" s="4" t="b">
        <f t="shared" si="671"/>
        <v>0</v>
      </c>
      <c r="AC494" s="4" t="b">
        <f t="shared" si="672"/>
        <v>0</v>
      </c>
      <c r="AD494" s="4" t="b">
        <f t="shared" si="673"/>
        <v>0</v>
      </c>
      <c r="AE494" s="4" t="b">
        <f t="shared" si="674"/>
        <v>0</v>
      </c>
      <c r="AF494" s="4" t="b">
        <f t="shared" si="675"/>
        <v>0</v>
      </c>
      <c r="AG494" s="4" t="b">
        <f t="shared" si="676"/>
        <v>0</v>
      </c>
      <c r="AH494" s="4" t="b">
        <f t="shared" si="677"/>
        <v>0</v>
      </c>
      <c r="AI494" s="4" t="b">
        <f t="shared" si="678"/>
        <v>1</v>
      </c>
      <c r="AJ494" s="4" t="b">
        <f t="shared" si="679"/>
        <v>0</v>
      </c>
      <c r="AK494" s="4" t="b">
        <f t="shared" si="680"/>
        <v>0</v>
      </c>
      <c r="AL494" s="4" t="b">
        <f t="shared" si="681"/>
        <v>0</v>
      </c>
      <c r="AM494" s="4" t="b">
        <f t="shared" si="682"/>
        <v>0</v>
      </c>
      <c r="AN494" s="4" t="b">
        <f t="shared" si="683"/>
        <v>0</v>
      </c>
      <c r="AO494" s="4" t="b">
        <f t="shared" si="684"/>
        <v>0</v>
      </c>
      <c r="AP494" s="4" t="b">
        <f t="shared" si="685"/>
        <v>0</v>
      </c>
      <c r="AQ494" s="4" t="b">
        <f t="shared" si="686"/>
        <v>0</v>
      </c>
      <c r="AR494" s="4" t="b">
        <f t="shared" si="687"/>
        <v>0</v>
      </c>
      <c r="AS494" s="4" t="b">
        <f t="shared" si="688"/>
        <v>0</v>
      </c>
      <c r="AT494" s="4" t="b">
        <f t="shared" si="689"/>
        <v>0</v>
      </c>
      <c r="AU494" s="4" t="b">
        <f t="shared" si="690"/>
        <v>0</v>
      </c>
      <c r="AV494" s="4" t="b">
        <f t="shared" si="691"/>
        <v>0</v>
      </c>
      <c r="AW494" s="4" t="b">
        <f t="shared" si="692"/>
        <v>0</v>
      </c>
      <c r="AX494" s="4" t="b">
        <f t="shared" si="693"/>
        <v>0</v>
      </c>
      <c r="AY494" s="4" t="b">
        <f t="shared" si="694"/>
        <v>0</v>
      </c>
      <c r="AZ494" s="4" t="b">
        <f t="shared" si="695"/>
        <v>0</v>
      </c>
      <c r="BA494" s="4" t="b">
        <f t="shared" si="696"/>
        <v>0</v>
      </c>
      <c r="BB494" s="4" t="b">
        <f t="shared" si="697"/>
        <v>0</v>
      </c>
      <c r="BC494" s="4" t="b">
        <f t="shared" si="698"/>
        <v>0</v>
      </c>
      <c r="BD494" s="4" t="b">
        <f t="shared" si="699"/>
        <v>0</v>
      </c>
      <c r="BE494" s="4" t="b">
        <f t="shared" si="700"/>
        <v>0</v>
      </c>
      <c r="BF494" s="4" t="b">
        <f t="shared" si="701"/>
        <v>0</v>
      </c>
      <c r="BG494" s="4" t="b">
        <f t="shared" si="702"/>
        <v>0</v>
      </c>
      <c r="BH494" s="4" t="b">
        <f t="shared" si="703"/>
        <v>0</v>
      </c>
      <c r="BI494" s="4" t="b">
        <f t="shared" si="704"/>
        <v>0</v>
      </c>
      <c r="BJ494" s="4" t="b">
        <f t="shared" si="705"/>
        <v>0</v>
      </c>
      <c r="BK494" s="4" t="b">
        <f t="shared" si="706"/>
        <v>0</v>
      </c>
      <c r="BL494" s="4" t="b">
        <f t="shared" si="707"/>
        <v>1</v>
      </c>
      <c r="BM494" s="4" t="b">
        <f t="shared" si="708"/>
        <v>0</v>
      </c>
      <c r="BN494" s="4" t="b">
        <f t="shared" si="709"/>
        <v>0</v>
      </c>
      <c r="BO494" s="4" t="b">
        <f t="shared" si="710"/>
        <v>0</v>
      </c>
      <c r="BP494" s="4" t="b">
        <f t="shared" si="711"/>
        <v>0</v>
      </c>
      <c r="BQ494" s="4" t="b">
        <f t="shared" si="712"/>
        <v>0</v>
      </c>
      <c r="BR494" s="4" t="b">
        <f t="shared" si="713"/>
        <v>0</v>
      </c>
      <c r="BS494" s="4" t="b">
        <f t="shared" si="714"/>
        <v>1</v>
      </c>
      <c r="BT494" s="4" t="b">
        <f t="shared" si="715"/>
        <v>0</v>
      </c>
      <c r="BU494" s="4" t="b">
        <f t="shared" si="716"/>
        <v>0</v>
      </c>
      <c r="BV494" s="4" t="b">
        <f t="shared" si="717"/>
        <v>1</v>
      </c>
      <c r="BW494" s="4" t="b">
        <f t="shared" si="718"/>
        <v>0</v>
      </c>
      <c r="BX494" s="4" t="b">
        <f t="shared" si="719"/>
        <v>0</v>
      </c>
      <c r="BY494" s="4" t="b">
        <f t="shared" si="720"/>
        <v>0</v>
      </c>
      <c r="BZ494" s="4" t="b">
        <f t="shared" si="721"/>
        <v>0</v>
      </c>
      <c r="CA494" s="4" t="b">
        <f t="shared" si="722"/>
        <v>0</v>
      </c>
      <c r="CB494" s="4" t="b">
        <f t="shared" si="723"/>
        <v>0</v>
      </c>
      <c r="CC494" s="4" t="b">
        <f t="shared" si="724"/>
        <v>0</v>
      </c>
      <c r="CD494" s="4" t="b">
        <f t="shared" si="725"/>
        <v>0</v>
      </c>
      <c r="CE494" s="4" t="b">
        <f t="shared" si="726"/>
        <v>0</v>
      </c>
      <c r="CF494" s="4" t="b">
        <f t="shared" si="727"/>
        <v>0</v>
      </c>
      <c r="CG494" s="4" t="b">
        <f t="shared" si="728"/>
        <v>1</v>
      </c>
      <c r="CH494" s="4" t="b">
        <f t="shared" si="729"/>
        <v>0</v>
      </c>
      <c r="CI494" s="4" t="b">
        <f t="shared" si="730"/>
        <v>0</v>
      </c>
      <c r="CJ494" s="4" t="b">
        <f t="shared" si="731"/>
        <v>0</v>
      </c>
      <c r="CK494" s="4" t="b">
        <f t="shared" si="732"/>
        <v>0</v>
      </c>
      <c r="CL494" s="4" t="b">
        <f t="shared" si="733"/>
        <v>0</v>
      </c>
      <c r="CM494" s="4" t="b">
        <f t="shared" si="734"/>
        <v>0</v>
      </c>
      <c r="CN494" s="4" t="b">
        <f t="shared" si="735"/>
        <v>0</v>
      </c>
      <c r="CO494" s="4" t="b">
        <f t="shared" si="736"/>
        <v>0</v>
      </c>
      <c r="CP494" s="4" t="b">
        <f t="shared" si="737"/>
        <v>0</v>
      </c>
      <c r="CQ494" s="4" t="b">
        <f t="shared" si="738"/>
        <v>0</v>
      </c>
      <c r="CR494" s="4" t="b">
        <f t="shared" si="739"/>
        <v>0</v>
      </c>
      <c r="CS494" s="4" t="b">
        <f t="shared" si="740"/>
        <v>0</v>
      </c>
      <c r="CT494" s="4" t="b">
        <f t="shared" si="741"/>
        <v>0</v>
      </c>
      <c r="CU494" s="4" t="b">
        <f t="shared" si="742"/>
        <v>0</v>
      </c>
      <c r="CV494" s="4" t="b">
        <f t="shared" si="743"/>
        <v>0</v>
      </c>
      <c r="CW494" s="4" t="b">
        <f t="shared" si="744"/>
        <v>0</v>
      </c>
      <c r="CX494" s="4" t="b">
        <f t="shared" si="745"/>
        <v>0</v>
      </c>
      <c r="CY494" s="4" t="b">
        <f t="shared" si="746"/>
        <v>0</v>
      </c>
      <c r="CZ494" s="4" t="b">
        <f t="shared" si="747"/>
        <v>0</v>
      </c>
      <c r="DA494" s="4" t="b">
        <f t="shared" si="748"/>
        <v>0</v>
      </c>
      <c r="DB494" s="4" t="b">
        <f t="shared" si="749"/>
        <v>0</v>
      </c>
      <c r="DC494" s="4" t="b">
        <f t="shared" si="750"/>
        <v>0</v>
      </c>
      <c r="DD494" s="4" t="b">
        <f t="shared" si="751"/>
        <v>0</v>
      </c>
    </row>
    <row r="495" spans="1:108">
      <c r="A495" t="s">
        <v>1180</v>
      </c>
      <c r="B495" t="s">
        <v>7395</v>
      </c>
      <c r="C495" t="s">
        <v>1181</v>
      </c>
      <c r="E495" t="s">
        <v>1060</v>
      </c>
      <c r="F495" t="s">
        <v>976</v>
      </c>
      <c r="G495" t="s">
        <v>970</v>
      </c>
      <c r="H495" t="s">
        <v>7428</v>
      </c>
      <c r="I495" t="s">
        <v>7418</v>
      </c>
      <c r="J495" t="s">
        <v>119</v>
      </c>
      <c r="K495" t="s">
        <v>109</v>
      </c>
      <c r="L495" t="s">
        <v>6465</v>
      </c>
      <c r="M495" t="s">
        <v>6079</v>
      </c>
      <c r="N495" t="s">
        <v>1182</v>
      </c>
      <c r="O495" t="b">
        <f t="shared" si="658"/>
        <v>1</v>
      </c>
      <c r="P495" t="b">
        <f t="shared" si="659"/>
        <v>1</v>
      </c>
      <c r="Q495" t="b">
        <f t="shared" si="660"/>
        <v>1</v>
      </c>
      <c r="R495" t="b">
        <f t="shared" si="661"/>
        <v>1</v>
      </c>
      <c r="S495" t="b">
        <f t="shared" si="662"/>
        <v>1</v>
      </c>
      <c r="T495" t="b">
        <f t="shared" si="663"/>
        <v>1</v>
      </c>
      <c r="U495" t="b">
        <f t="shared" si="664"/>
        <v>1</v>
      </c>
      <c r="V495" t="b">
        <f t="shared" si="665"/>
        <v>1</v>
      </c>
      <c r="W495" t="b">
        <f t="shared" si="666"/>
        <v>0</v>
      </c>
      <c r="X495" t="b">
        <f t="shared" si="667"/>
        <v>1</v>
      </c>
      <c r="Y495" t="b">
        <f t="shared" si="668"/>
        <v>1</v>
      </c>
      <c r="Z495" t="b">
        <f t="shared" si="669"/>
        <v>1</v>
      </c>
      <c r="AA495" t="b">
        <f t="shared" si="670"/>
        <v>0</v>
      </c>
      <c r="AB495" t="b">
        <f t="shared" si="671"/>
        <v>0</v>
      </c>
      <c r="AC495" t="b">
        <f t="shared" si="672"/>
        <v>0</v>
      </c>
      <c r="AD495" t="b">
        <f t="shared" si="673"/>
        <v>0</v>
      </c>
      <c r="AE495" t="b">
        <f t="shared" si="674"/>
        <v>1</v>
      </c>
      <c r="AF495" t="b">
        <f t="shared" si="675"/>
        <v>1</v>
      </c>
      <c r="AG495" t="b">
        <f t="shared" si="676"/>
        <v>0</v>
      </c>
      <c r="AH495" t="b">
        <f t="shared" si="677"/>
        <v>0</v>
      </c>
      <c r="AI495" t="b">
        <f t="shared" si="678"/>
        <v>0</v>
      </c>
      <c r="AJ495" t="b">
        <f t="shared" si="679"/>
        <v>0</v>
      </c>
      <c r="AK495" t="b">
        <f t="shared" si="680"/>
        <v>1</v>
      </c>
      <c r="AL495" t="b">
        <f t="shared" si="681"/>
        <v>0</v>
      </c>
      <c r="AM495" t="b">
        <f t="shared" si="682"/>
        <v>0</v>
      </c>
      <c r="AN495" t="b">
        <f t="shared" si="683"/>
        <v>0</v>
      </c>
      <c r="AO495" t="b">
        <f t="shared" si="684"/>
        <v>0</v>
      </c>
      <c r="AP495" t="b">
        <f t="shared" si="685"/>
        <v>0</v>
      </c>
      <c r="AQ495" t="b">
        <f t="shared" si="686"/>
        <v>0</v>
      </c>
      <c r="AR495" t="b">
        <f t="shared" si="687"/>
        <v>0</v>
      </c>
      <c r="AS495" t="b">
        <f t="shared" si="688"/>
        <v>0</v>
      </c>
      <c r="AT495" t="b">
        <f t="shared" si="689"/>
        <v>0</v>
      </c>
      <c r="AU495" t="b">
        <f t="shared" si="690"/>
        <v>0</v>
      </c>
      <c r="AV495" t="b">
        <f t="shared" si="691"/>
        <v>0</v>
      </c>
      <c r="AW495" t="b">
        <f t="shared" si="692"/>
        <v>0</v>
      </c>
      <c r="AX495" t="b">
        <f t="shared" si="693"/>
        <v>1</v>
      </c>
      <c r="AY495" t="b">
        <f t="shared" si="694"/>
        <v>0</v>
      </c>
      <c r="AZ495" t="b">
        <f t="shared" si="695"/>
        <v>0</v>
      </c>
      <c r="BA495" t="b">
        <f t="shared" si="696"/>
        <v>0</v>
      </c>
      <c r="BB495" t="b">
        <f t="shared" si="697"/>
        <v>0</v>
      </c>
      <c r="BC495" t="b">
        <f t="shared" si="698"/>
        <v>0</v>
      </c>
      <c r="BD495" t="b">
        <f t="shared" si="699"/>
        <v>1</v>
      </c>
      <c r="BE495" t="b">
        <f t="shared" si="700"/>
        <v>1</v>
      </c>
      <c r="BF495" t="b">
        <f t="shared" si="701"/>
        <v>1</v>
      </c>
      <c r="BG495" t="b">
        <f t="shared" si="702"/>
        <v>0</v>
      </c>
      <c r="BH495" t="b">
        <f t="shared" si="703"/>
        <v>0</v>
      </c>
      <c r="BI495" t="b">
        <f t="shared" si="704"/>
        <v>0</v>
      </c>
      <c r="BJ495" t="b">
        <f t="shared" si="705"/>
        <v>0</v>
      </c>
      <c r="BK495" t="b">
        <f t="shared" si="706"/>
        <v>0</v>
      </c>
      <c r="BL495" t="b">
        <f t="shared" si="707"/>
        <v>0</v>
      </c>
      <c r="BM495" t="b">
        <f t="shared" si="708"/>
        <v>0</v>
      </c>
      <c r="BN495" t="b">
        <f t="shared" si="709"/>
        <v>0</v>
      </c>
      <c r="BO495" t="b">
        <f t="shared" si="710"/>
        <v>0</v>
      </c>
      <c r="BP495" t="b">
        <f t="shared" si="711"/>
        <v>0</v>
      </c>
      <c r="BQ495" t="b">
        <f t="shared" si="712"/>
        <v>1</v>
      </c>
      <c r="BR495" t="b">
        <f t="shared" si="713"/>
        <v>1</v>
      </c>
      <c r="BS495" t="b">
        <f t="shared" si="714"/>
        <v>0</v>
      </c>
      <c r="BT495" t="b">
        <f t="shared" si="715"/>
        <v>1</v>
      </c>
      <c r="BU495" t="b">
        <f t="shared" si="716"/>
        <v>0</v>
      </c>
      <c r="BV495" t="b">
        <f t="shared" si="717"/>
        <v>1</v>
      </c>
      <c r="BW495" t="b">
        <f t="shared" si="718"/>
        <v>0</v>
      </c>
      <c r="BX495" t="b">
        <f t="shared" si="719"/>
        <v>0</v>
      </c>
      <c r="BY495" t="b">
        <f t="shared" si="720"/>
        <v>0</v>
      </c>
      <c r="BZ495" t="b">
        <f t="shared" si="721"/>
        <v>0</v>
      </c>
      <c r="CA495" t="b">
        <f t="shared" si="722"/>
        <v>1</v>
      </c>
      <c r="CB495" t="b">
        <f t="shared" si="723"/>
        <v>0</v>
      </c>
      <c r="CC495" t="b">
        <f t="shared" si="724"/>
        <v>0</v>
      </c>
      <c r="CD495" t="b">
        <f t="shared" si="725"/>
        <v>1</v>
      </c>
      <c r="CE495" t="b">
        <f t="shared" si="726"/>
        <v>1</v>
      </c>
      <c r="CF495" t="b">
        <f t="shared" si="727"/>
        <v>0</v>
      </c>
      <c r="CG495" t="b">
        <f t="shared" si="728"/>
        <v>0</v>
      </c>
      <c r="CH495" t="b">
        <f t="shared" si="729"/>
        <v>0</v>
      </c>
      <c r="CI495" t="b">
        <f t="shared" si="730"/>
        <v>1</v>
      </c>
      <c r="CJ495" t="b">
        <f t="shared" si="731"/>
        <v>1</v>
      </c>
      <c r="CK495" t="b">
        <f t="shared" si="732"/>
        <v>1</v>
      </c>
      <c r="CL495" t="b">
        <f t="shared" si="733"/>
        <v>0</v>
      </c>
      <c r="CM495" t="b">
        <f t="shared" si="734"/>
        <v>0</v>
      </c>
      <c r="CN495" t="b">
        <f t="shared" si="735"/>
        <v>0</v>
      </c>
      <c r="CO495" t="b">
        <f t="shared" si="736"/>
        <v>0</v>
      </c>
      <c r="CP495" t="b">
        <f t="shared" si="737"/>
        <v>0</v>
      </c>
      <c r="CQ495" t="b">
        <f t="shared" si="738"/>
        <v>0</v>
      </c>
      <c r="CR495" t="b">
        <f t="shared" si="739"/>
        <v>0</v>
      </c>
      <c r="CS495" t="b">
        <f t="shared" si="740"/>
        <v>0</v>
      </c>
      <c r="CT495" t="b">
        <f t="shared" si="741"/>
        <v>0</v>
      </c>
      <c r="CU495" t="b">
        <f t="shared" si="742"/>
        <v>0</v>
      </c>
      <c r="CV495" t="b">
        <f t="shared" si="743"/>
        <v>0</v>
      </c>
      <c r="CW495" t="b">
        <f t="shared" si="744"/>
        <v>0</v>
      </c>
      <c r="CX495" t="b">
        <f t="shared" si="745"/>
        <v>0</v>
      </c>
      <c r="CY495" t="b">
        <f t="shared" si="746"/>
        <v>1</v>
      </c>
      <c r="CZ495" t="b">
        <f t="shared" si="747"/>
        <v>0</v>
      </c>
      <c r="DA495" t="b">
        <f t="shared" si="748"/>
        <v>1</v>
      </c>
      <c r="DB495" t="b">
        <f t="shared" si="749"/>
        <v>0</v>
      </c>
      <c r="DC495" t="b">
        <f t="shared" si="750"/>
        <v>0</v>
      </c>
      <c r="DD495" t="b">
        <f t="shared" si="751"/>
        <v>0</v>
      </c>
    </row>
    <row r="496" spans="1:108">
      <c r="A496" t="s">
        <v>1415</v>
      </c>
      <c r="C496" t="s">
        <v>7350</v>
      </c>
      <c r="E496" t="s">
        <v>1060</v>
      </c>
      <c r="F496" t="s">
        <v>976</v>
      </c>
      <c r="G496" t="s">
        <v>970</v>
      </c>
      <c r="H496" t="s">
        <v>7428</v>
      </c>
      <c r="I496" t="s">
        <v>7418</v>
      </c>
      <c r="J496" t="s">
        <v>143</v>
      </c>
      <c r="K496" t="s">
        <v>143</v>
      </c>
      <c r="L496" t="s">
        <v>6549</v>
      </c>
      <c r="M496" t="s">
        <v>6079</v>
      </c>
      <c r="N496" t="s">
        <v>1416</v>
      </c>
      <c r="O496" t="b">
        <f t="shared" si="658"/>
        <v>1</v>
      </c>
      <c r="P496" t="b">
        <f t="shared" si="659"/>
        <v>0</v>
      </c>
      <c r="Q496" t="b">
        <f t="shared" si="660"/>
        <v>1</v>
      </c>
      <c r="R496" t="b">
        <f t="shared" si="661"/>
        <v>0</v>
      </c>
      <c r="S496" t="b">
        <f t="shared" si="662"/>
        <v>0</v>
      </c>
      <c r="T496" t="b">
        <f t="shared" si="663"/>
        <v>0</v>
      </c>
      <c r="U496" t="b">
        <f t="shared" si="664"/>
        <v>1</v>
      </c>
      <c r="V496" t="b">
        <f t="shared" si="665"/>
        <v>0</v>
      </c>
      <c r="W496" t="b">
        <f t="shared" si="666"/>
        <v>0</v>
      </c>
      <c r="X496" t="b">
        <f t="shared" si="667"/>
        <v>1</v>
      </c>
      <c r="Y496" t="b">
        <f t="shared" si="668"/>
        <v>0</v>
      </c>
      <c r="Z496" t="b">
        <f t="shared" si="669"/>
        <v>0</v>
      </c>
      <c r="AA496" t="b">
        <f t="shared" si="670"/>
        <v>0</v>
      </c>
      <c r="AB496" t="b">
        <f t="shared" si="671"/>
        <v>0</v>
      </c>
      <c r="AC496" t="b">
        <f t="shared" si="672"/>
        <v>0</v>
      </c>
      <c r="AD496" t="b">
        <f t="shared" si="673"/>
        <v>0</v>
      </c>
      <c r="AE496" t="b">
        <f t="shared" si="674"/>
        <v>0</v>
      </c>
      <c r="AF496" t="b">
        <f t="shared" si="675"/>
        <v>1</v>
      </c>
      <c r="AG496" t="b">
        <f t="shared" si="676"/>
        <v>0</v>
      </c>
      <c r="AH496" t="b">
        <f t="shared" si="677"/>
        <v>1</v>
      </c>
      <c r="AI496" t="b">
        <f t="shared" si="678"/>
        <v>0</v>
      </c>
      <c r="AJ496" t="b">
        <f t="shared" si="679"/>
        <v>0</v>
      </c>
      <c r="AK496" t="b">
        <f t="shared" si="680"/>
        <v>0</v>
      </c>
      <c r="AL496" t="b">
        <f t="shared" si="681"/>
        <v>0</v>
      </c>
      <c r="AM496" t="b">
        <f t="shared" si="682"/>
        <v>0</v>
      </c>
      <c r="AN496" t="b">
        <f t="shared" si="683"/>
        <v>0</v>
      </c>
      <c r="AO496" t="b">
        <f t="shared" si="684"/>
        <v>0</v>
      </c>
      <c r="AP496" t="b">
        <f t="shared" si="685"/>
        <v>0</v>
      </c>
      <c r="AQ496" t="b">
        <f t="shared" si="686"/>
        <v>0</v>
      </c>
      <c r="AR496" t="b">
        <f t="shared" si="687"/>
        <v>0</v>
      </c>
      <c r="AS496" t="b">
        <f t="shared" si="688"/>
        <v>0</v>
      </c>
      <c r="AT496" t="b">
        <f t="shared" si="689"/>
        <v>0</v>
      </c>
      <c r="AU496" t="b">
        <f t="shared" si="690"/>
        <v>0</v>
      </c>
      <c r="AV496" t="b">
        <f t="shared" si="691"/>
        <v>0</v>
      </c>
      <c r="AW496" t="b">
        <f t="shared" si="692"/>
        <v>0</v>
      </c>
      <c r="AX496" t="b">
        <f t="shared" si="693"/>
        <v>0</v>
      </c>
      <c r="AY496" t="b">
        <f t="shared" si="694"/>
        <v>0</v>
      </c>
      <c r="AZ496" t="b">
        <f t="shared" si="695"/>
        <v>0</v>
      </c>
      <c r="BA496" t="b">
        <f t="shared" si="696"/>
        <v>0</v>
      </c>
      <c r="BB496" t="b">
        <f t="shared" si="697"/>
        <v>0</v>
      </c>
      <c r="BC496" t="b">
        <f t="shared" si="698"/>
        <v>0</v>
      </c>
      <c r="BD496" t="b">
        <f t="shared" si="699"/>
        <v>1</v>
      </c>
      <c r="BE496" t="b">
        <f t="shared" si="700"/>
        <v>0</v>
      </c>
      <c r="BF496" t="b">
        <f t="shared" si="701"/>
        <v>0</v>
      </c>
      <c r="BG496" t="b">
        <f t="shared" si="702"/>
        <v>0</v>
      </c>
      <c r="BH496" t="b">
        <f t="shared" si="703"/>
        <v>0</v>
      </c>
      <c r="BI496" t="b">
        <f t="shared" si="704"/>
        <v>0</v>
      </c>
      <c r="BJ496" t="b">
        <f t="shared" si="705"/>
        <v>0</v>
      </c>
      <c r="BK496" t="b">
        <f t="shared" si="706"/>
        <v>0</v>
      </c>
      <c r="BL496" t="b">
        <f t="shared" si="707"/>
        <v>0</v>
      </c>
      <c r="BM496" t="b">
        <f t="shared" si="708"/>
        <v>0</v>
      </c>
      <c r="BN496" t="b">
        <f t="shared" si="709"/>
        <v>0</v>
      </c>
      <c r="BO496" t="b">
        <f t="shared" si="710"/>
        <v>0</v>
      </c>
      <c r="BP496" t="b">
        <f t="shared" si="711"/>
        <v>0</v>
      </c>
      <c r="BQ496" t="b">
        <f t="shared" si="712"/>
        <v>0</v>
      </c>
      <c r="BR496" t="b">
        <f t="shared" si="713"/>
        <v>0</v>
      </c>
      <c r="BS496" t="b">
        <f t="shared" si="714"/>
        <v>0</v>
      </c>
      <c r="BT496" t="b">
        <f t="shared" si="715"/>
        <v>0</v>
      </c>
      <c r="BU496" t="b">
        <f t="shared" si="716"/>
        <v>0</v>
      </c>
      <c r="BV496" t="b">
        <f t="shared" si="717"/>
        <v>1</v>
      </c>
      <c r="BW496" t="b">
        <f t="shared" si="718"/>
        <v>0</v>
      </c>
      <c r="BX496" t="b">
        <f t="shared" si="719"/>
        <v>0</v>
      </c>
      <c r="BY496" t="b">
        <f t="shared" si="720"/>
        <v>1</v>
      </c>
      <c r="BZ496" t="b">
        <f t="shared" si="721"/>
        <v>0</v>
      </c>
      <c r="CA496" t="b">
        <f t="shared" si="722"/>
        <v>0</v>
      </c>
      <c r="CB496" t="b">
        <f t="shared" si="723"/>
        <v>0</v>
      </c>
      <c r="CC496" t="b">
        <f t="shared" si="724"/>
        <v>0</v>
      </c>
      <c r="CD496" t="b">
        <f t="shared" si="725"/>
        <v>0</v>
      </c>
      <c r="CE496" t="b">
        <f t="shared" si="726"/>
        <v>0</v>
      </c>
      <c r="CF496" t="b">
        <f t="shared" si="727"/>
        <v>0</v>
      </c>
      <c r="CG496" t="b">
        <f t="shared" si="728"/>
        <v>0</v>
      </c>
      <c r="CH496" t="b">
        <f t="shared" si="729"/>
        <v>0</v>
      </c>
      <c r="CI496" t="b">
        <f t="shared" si="730"/>
        <v>0</v>
      </c>
      <c r="CJ496" t="b">
        <f t="shared" si="731"/>
        <v>1</v>
      </c>
      <c r="CK496" t="b">
        <f t="shared" si="732"/>
        <v>0</v>
      </c>
      <c r="CL496" t="b">
        <f t="shared" si="733"/>
        <v>0</v>
      </c>
      <c r="CM496" t="b">
        <f t="shared" si="734"/>
        <v>0</v>
      </c>
      <c r="CN496" t="b">
        <f t="shared" si="735"/>
        <v>0</v>
      </c>
      <c r="CO496" t="b">
        <f t="shared" si="736"/>
        <v>0</v>
      </c>
      <c r="CP496" t="b">
        <f t="shared" si="737"/>
        <v>0</v>
      </c>
      <c r="CQ496" t="b">
        <f t="shared" si="738"/>
        <v>0</v>
      </c>
      <c r="CR496" t="b">
        <f t="shared" si="739"/>
        <v>0</v>
      </c>
      <c r="CS496" t="b">
        <f t="shared" si="740"/>
        <v>0</v>
      </c>
      <c r="CT496" t="b">
        <f t="shared" si="741"/>
        <v>0</v>
      </c>
      <c r="CU496" t="b">
        <f t="shared" si="742"/>
        <v>0</v>
      </c>
      <c r="CV496" t="b">
        <f t="shared" si="743"/>
        <v>0</v>
      </c>
      <c r="CW496" t="b">
        <f t="shared" si="744"/>
        <v>0</v>
      </c>
      <c r="CX496" t="b">
        <f t="shared" si="745"/>
        <v>0</v>
      </c>
      <c r="CY496" t="b">
        <f t="shared" si="746"/>
        <v>0</v>
      </c>
      <c r="CZ496" t="b">
        <f t="shared" si="747"/>
        <v>0</v>
      </c>
      <c r="DA496" t="b">
        <f t="shared" si="748"/>
        <v>0</v>
      </c>
      <c r="DB496" t="b">
        <f t="shared" si="749"/>
        <v>0</v>
      </c>
      <c r="DC496" t="b">
        <f t="shared" si="750"/>
        <v>0</v>
      </c>
      <c r="DD496" t="b">
        <f t="shared" si="751"/>
        <v>0</v>
      </c>
    </row>
    <row r="497" spans="1:108">
      <c r="A497" s="4" t="s">
        <v>1639</v>
      </c>
      <c r="C497" t="s">
        <v>1640</v>
      </c>
      <c r="D497" s="4"/>
      <c r="E497" s="4" t="s">
        <v>1060</v>
      </c>
      <c r="F497" t="s">
        <v>976</v>
      </c>
      <c r="G497" t="s">
        <v>970</v>
      </c>
      <c r="H497" t="s">
        <v>7428</v>
      </c>
      <c r="I497" t="s">
        <v>7418</v>
      </c>
      <c r="J497" s="4" t="s">
        <v>250</v>
      </c>
      <c r="K497" s="4" t="s">
        <v>109</v>
      </c>
      <c r="L497" s="4" t="s">
        <v>6625</v>
      </c>
      <c r="M497" t="s">
        <v>6079</v>
      </c>
      <c r="N497" s="4" t="s">
        <v>1641</v>
      </c>
      <c r="O497" s="4" t="b">
        <f t="shared" si="658"/>
        <v>1</v>
      </c>
      <c r="P497" s="4" t="b">
        <f t="shared" si="659"/>
        <v>1</v>
      </c>
      <c r="Q497" s="4" t="b">
        <f t="shared" si="660"/>
        <v>1</v>
      </c>
      <c r="R497" s="4" t="b">
        <f t="shared" si="661"/>
        <v>1</v>
      </c>
      <c r="S497" s="4" t="b">
        <f t="shared" si="662"/>
        <v>1</v>
      </c>
      <c r="T497" s="4" t="b">
        <f t="shared" si="663"/>
        <v>1</v>
      </c>
      <c r="U497" s="4" t="b">
        <f t="shared" si="664"/>
        <v>1</v>
      </c>
      <c r="V497" s="4" t="b">
        <f t="shared" si="665"/>
        <v>0</v>
      </c>
      <c r="W497" s="4" t="b">
        <f t="shared" si="666"/>
        <v>1</v>
      </c>
      <c r="X497" s="4" t="b">
        <f t="shared" si="667"/>
        <v>1</v>
      </c>
      <c r="Y497" s="4" t="b">
        <f t="shared" si="668"/>
        <v>1</v>
      </c>
      <c r="Z497" s="4" t="b">
        <f t="shared" si="669"/>
        <v>0</v>
      </c>
      <c r="AA497" s="4" t="b">
        <f t="shared" si="670"/>
        <v>0</v>
      </c>
      <c r="AB497" s="4" t="b">
        <f t="shared" si="671"/>
        <v>0</v>
      </c>
      <c r="AC497" s="4" t="b">
        <f t="shared" si="672"/>
        <v>0</v>
      </c>
      <c r="AD497" s="4" t="b">
        <f t="shared" si="673"/>
        <v>1</v>
      </c>
      <c r="AE497" s="4" t="b">
        <f t="shared" si="674"/>
        <v>1</v>
      </c>
      <c r="AF497" s="4" t="b">
        <f t="shared" si="675"/>
        <v>0</v>
      </c>
      <c r="AG497" s="4" t="b">
        <f t="shared" si="676"/>
        <v>1</v>
      </c>
      <c r="AH497" s="4" t="b">
        <f t="shared" si="677"/>
        <v>1</v>
      </c>
      <c r="AI497" s="4" t="b">
        <f t="shared" si="678"/>
        <v>0</v>
      </c>
      <c r="AJ497" s="4" t="b">
        <f t="shared" si="679"/>
        <v>0</v>
      </c>
      <c r="AK497" s="4" t="b">
        <f t="shared" si="680"/>
        <v>0</v>
      </c>
      <c r="AL497" s="4" t="b">
        <f t="shared" si="681"/>
        <v>1</v>
      </c>
      <c r="AM497" s="4" t="b">
        <f t="shared" si="682"/>
        <v>0</v>
      </c>
      <c r="AN497" s="4" t="b">
        <f t="shared" si="683"/>
        <v>0</v>
      </c>
      <c r="AO497" s="4" t="b">
        <f t="shared" si="684"/>
        <v>0</v>
      </c>
      <c r="AP497" s="4" t="b">
        <f t="shared" si="685"/>
        <v>0</v>
      </c>
      <c r="AQ497" s="4" t="b">
        <f t="shared" si="686"/>
        <v>0</v>
      </c>
      <c r="AR497" s="4" t="b">
        <f t="shared" si="687"/>
        <v>0</v>
      </c>
      <c r="AS497" s="4" t="b">
        <f t="shared" si="688"/>
        <v>0</v>
      </c>
      <c r="AT497" s="4" t="b">
        <f t="shared" si="689"/>
        <v>1</v>
      </c>
      <c r="AU497" s="4" t="b">
        <f t="shared" si="690"/>
        <v>1</v>
      </c>
      <c r="AV497" s="4" t="b">
        <f t="shared" si="691"/>
        <v>0</v>
      </c>
      <c r="AW497" s="4" t="b">
        <f t="shared" si="692"/>
        <v>0</v>
      </c>
      <c r="AX497" s="4" t="b">
        <f t="shared" si="693"/>
        <v>0</v>
      </c>
      <c r="AY497" s="4" t="b">
        <f t="shared" si="694"/>
        <v>0</v>
      </c>
      <c r="AZ497" s="4" t="b">
        <f t="shared" si="695"/>
        <v>0</v>
      </c>
      <c r="BA497" s="4" t="b">
        <f t="shared" si="696"/>
        <v>1</v>
      </c>
      <c r="BB497" s="4" t="b">
        <f t="shared" si="697"/>
        <v>0</v>
      </c>
      <c r="BC497" s="4" t="b">
        <f t="shared" si="698"/>
        <v>0</v>
      </c>
      <c r="BD497" s="4" t="b">
        <f t="shared" si="699"/>
        <v>0</v>
      </c>
      <c r="BE497" s="4" t="b">
        <f t="shared" si="700"/>
        <v>0</v>
      </c>
      <c r="BF497" s="4" t="b">
        <f t="shared" si="701"/>
        <v>1</v>
      </c>
      <c r="BG497" s="4" t="b">
        <f t="shared" si="702"/>
        <v>0</v>
      </c>
      <c r="BH497" s="4" t="b">
        <f t="shared" si="703"/>
        <v>0</v>
      </c>
      <c r="BI497" s="4" t="b">
        <f t="shared" si="704"/>
        <v>0</v>
      </c>
      <c r="BJ497" s="4" t="b">
        <f t="shared" si="705"/>
        <v>0</v>
      </c>
      <c r="BK497" s="4" t="b">
        <f t="shared" si="706"/>
        <v>0</v>
      </c>
      <c r="BL497" s="4" t="b">
        <f t="shared" si="707"/>
        <v>0</v>
      </c>
      <c r="BM497" s="4" t="b">
        <f t="shared" si="708"/>
        <v>0</v>
      </c>
      <c r="BN497" s="4" t="b">
        <f t="shared" si="709"/>
        <v>0</v>
      </c>
      <c r="BO497" s="4" t="b">
        <f t="shared" si="710"/>
        <v>0</v>
      </c>
      <c r="BP497" s="4" t="b">
        <f t="shared" si="711"/>
        <v>0</v>
      </c>
      <c r="BQ497" s="4" t="b">
        <f t="shared" si="712"/>
        <v>1</v>
      </c>
      <c r="BR497" s="4" t="b">
        <f t="shared" si="713"/>
        <v>1</v>
      </c>
      <c r="BS497" s="4" t="b">
        <f t="shared" si="714"/>
        <v>1</v>
      </c>
      <c r="BT497" s="4" t="b">
        <f t="shared" si="715"/>
        <v>1</v>
      </c>
      <c r="BU497" s="4" t="b">
        <f t="shared" si="716"/>
        <v>1</v>
      </c>
      <c r="BV497" s="4" t="b">
        <f t="shared" si="717"/>
        <v>1</v>
      </c>
      <c r="BW497" s="4" t="b">
        <f t="shared" si="718"/>
        <v>1</v>
      </c>
      <c r="BX497" s="4" t="b">
        <f t="shared" si="719"/>
        <v>0</v>
      </c>
      <c r="BY497" s="4" t="b">
        <f t="shared" si="720"/>
        <v>0</v>
      </c>
      <c r="BZ497" s="4" t="b">
        <f t="shared" si="721"/>
        <v>0</v>
      </c>
      <c r="CA497" s="4" t="b">
        <f t="shared" si="722"/>
        <v>0</v>
      </c>
      <c r="CB497" s="4" t="b">
        <f t="shared" si="723"/>
        <v>1</v>
      </c>
      <c r="CC497" s="4" t="b">
        <f t="shared" si="724"/>
        <v>0</v>
      </c>
      <c r="CD497" s="4" t="b">
        <f t="shared" si="725"/>
        <v>0</v>
      </c>
      <c r="CE497" s="4" t="b">
        <f t="shared" si="726"/>
        <v>0</v>
      </c>
      <c r="CF497" s="4" t="b">
        <f t="shared" si="727"/>
        <v>0</v>
      </c>
      <c r="CG497" s="4" t="b">
        <f t="shared" si="728"/>
        <v>1</v>
      </c>
      <c r="CH497" s="4" t="b">
        <f t="shared" si="729"/>
        <v>1</v>
      </c>
      <c r="CI497" s="4" t="b">
        <f t="shared" si="730"/>
        <v>0</v>
      </c>
      <c r="CJ497" s="4" t="b">
        <f t="shared" si="731"/>
        <v>0</v>
      </c>
      <c r="CK497" s="4" t="b">
        <f t="shared" si="732"/>
        <v>1</v>
      </c>
      <c r="CL497" s="4" t="b">
        <f t="shared" si="733"/>
        <v>0</v>
      </c>
      <c r="CM497" s="4" t="b">
        <f t="shared" si="734"/>
        <v>0</v>
      </c>
      <c r="CN497" s="4" t="b">
        <f t="shared" si="735"/>
        <v>0</v>
      </c>
      <c r="CO497" s="4" t="b">
        <f t="shared" si="736"/>
        <v>0</v>
      </c>
      <c r="CP497" s="4" t="b">
        <f t="shared" si="737"/>
        <v>0</v>
      </c>
      <c r="CQ497" s="4" t="b">
        <f t="shared" si="738"/>
        <v>0</v>
      </c>
      <c r="CR497" s="4" t="b">
        <f t="shared" si="739"/>
        <v>0</v>
      </c>
      <c r="CS497" s="4" t="b">
        <f t="shared" si="740"/>
        <v>0</v>
      </c>
      <c r="CT497" s="4" t="b">
        <f t="shared" si="741"/>
        <v>0</v>
      </c>
      <c r="CU497" s="4" t="b">
        <f t="shared" si="742"/>
        <v>0</v>
      </c>
      <c r="CV497" s="4" t="b">
        <f t="shared" si="743"/>
        <v>0</v>
      </c>
      <c r="CW497" s="4" t="b">
        <f t="shared" si="744"/>
        <v>0</v>
      </c>
      <c r="CX497" s="4" t="b">
        <f t="shared" si="745"/>
        <v>0</v>
      </c>
      <c r="CY497" s="4" t="b">
        <f t="shared" si="746"/>
        <v>0</v>
      </c>
      <c r="CZ497" s="4" t="b">
        <f t="shared" si="747"/>
        <v>1</v>
      </c>
      <c r="DA497" s="4" t="b">
        <f t="shared" si="748"/>
        <v>0</v>
      </c>
      <c r="DB497" s="4" t="b">
        <f t="shared" si="749"/>
        <v>0</v>
      </c>
      <c r="DC497" s="4" t="b">
        <f t="shared" si="750"/>
        <v>0</v>
      </c>
      <c r="DD497" s="4" t="b">
        <f t="shared" si="751"/>
        <v>0</v>
      </c>
    </row>
    <row r="498" spans="1:108">
      <c r="A498" t="s">
        <v>1642</v>
      </c>
      <c r="C498" t="s">
        <v>1640</v>
      </c>
      <c r="E498" t="s">
        <v>1060</v>
      </c>
      <c r="F498" t="s">
        <v>976</v>
      </c>
      <c r="G498" t="s">
        <v>970</v>
      </c>
      <c r="H498" t="s">
        <v>7428</v>
      </c>
      <c r="I498" t="s">
        <v>7418</v>
      </c>
      <c r="J498" t="s">
        <v>135</v>
      </c>
      <c r="K498" t="s">
        <v>136</v>
      </c>
      <c r="L498" t="s">
        <v>6162</v>
      </c>
      <c r="M498" t="s">
        <v>6079</v>
      </c>
      <c r="N498" t="s">
        <v>40</v>
      </c>
      <c r="O498" t="b">
        <f t="shared" si="658"/>
        <v>0</v>
      </c>
      <c r="P498" t="b">
        <f t="shared" si="659"/>
        <v>0</v>
      </c>
      <c r="Q498" t="b">
        <f t="shared" si="660"/>
        <v>0</v>
      </c>
      <c r="R498" t="b">
        <f t="shared" si="661"/>
        <v>0</v>
      </c>
      <c r="S498" t="b">
        <f t="shared" si="662"/>
        <v>0</v>
      </c>
      <c r="T498" t="b">
        <f t="shared" si="663"/>
        <v>0</v>
      </c>
      <c r="U498" t="b">
        <f t="shared" si="664"/>
        <v>0</v>
      </c>
      <c r="V498" t="b">
        <f t="shared" si="665"/>
        <v>0</v>
      </c>
      <c r="W498" t="b">
        <f t="shared" si="666"/>
        <v>0</v>
      </c>
      <c r="X498" t="b">
        <f t="shared" si="667"/>
        <v>1</v>
      </c>
      <c r="Y498" t="b">
        <f t="shared" si="668"/>
        <v>0</v>
      </c>
      <c r="Z498" t="b">
        <f t="shared" si="669"/>
        <v>0</v>
      </c>
      <c r="AA498" t="b">
        <f t="shared" si="670"/>
        <v>0</v>
      </c>
      <c r="AB498" t="b">
        <f t="shared" si="671"/>
        <v>0</v>
      </c>
      <c r="AC498" t="b">
        <f t="shared" si="672"/>
        <v>0</v>
      </c>
      <c r="AD498" t="b">
        <f t="shared" si="673"/>
        <v>0</v>
      </c>
      <c r="AE498" t="b">
        <f t="shared" si="674"/>
        <v>0</v>
      </c>
      <c r="AF498" t="b">
        <f t="shared" si="675"/>
        <v>0</v>
      </c>
      <c r="AG498" t="b">
        <f t="shared" si="676"/>
        <v>0</v>
      </c>
      <c r="AH498" t="b">
        <f t="shared" si="677"/>
        <v>0</v>
      </c>
      <c r="AI498" t="b">
        <f t="shared" si="678"/>
        <v>0</v>
      </c>
      <c r="AJ498" t="b">
        <f t="shared" si="679"/>
        <v>0</v>
      </c>
      <c r="AK498" t="b">
        <f t="shared" si="680"/>
        <v>0</v>
      </c>
      <c r="AL498" t="b">
        <f t="shared" si="681"/>
        <v>0</v>
      </c>
      <c r="AM498" t="b">
        <f t="shared" si="682"/>
        <v>0</v>
      </c>
      <c r="AN498" t="b">
        <f t="shared" si="683"/>
        <v>0</v>
      </c>
      <c r="AO498" t="b">
        <f t="shared" si="684"/>
        <v>0</v>
      </c>
      <c r="AP498" t="b">
        <f t="shared" si="685"/>
        <v>0</v>
      </c>
      <c r="AQ498" t="b">
        <f t="shared" si="686"/>
        <v>0</v>
      </c>
      <c r="AR498" t="b">
        <f t="shared" si="687"/>
        <v>0</v>
      </c>
      <c r="AS498" t="b">
        <f t="shared" si="688"/>
        <v>1</v>
      </c>
      <c r="AT498" t="b">
        <f t="shared" si="689"/>
        <v>0</v>
      </c>
      <c r="AU498" t="b">
        <f t="shared" si="690"/>
        <v>0</v>
      </c>
      <c r="AV498" t="b">
        <f t="shared" si="691"/>
        <v>0</v>
      </c>
      <c r="AW498" t="b">
        <f t="shared" si="692"/>
        <v>0</v>
      </c>
      <c r="AX498" t="b">
        <f t="shared" si="693"/>
        <v>0</v>
      </c>
      <c r="AY498" t="b">
        <f t="shared" si="694"/>
        <v>0</v>
      </c>
      <c r="AZ498" t="b">
        <f t="shared" si="695"/>
        <v>0</v>
      </c>
      <c r="BA498" t="b">
        <f t="shared" si="696"/>
        <v>0</v>
      </c>
      <c r="BB498" t="b">
        <f t="shared" si="697"/>
        <v>0</v>
      </c>
      <c r="BC498" t="b">
        <f t="shared" si="698"/>
        <v>0</v>
      </c>
      <c r="BD498" t="b">
        <f t="shared" si="699"/>
        <v>0</v>
      </c>
      <c r="BE498" t="b">
        <f t="shared" si="700"/>
        <v>0</v>
      </c>
      <c r="BF498" t="b">
        <f t="shared" si="701"/>
        <v>0</v>
      </c>
      <c r="BG498" t="b">
        <f t="shared" si="702"/>
        <v>0</v>
      </c>
      <c r="BH498" t="b">
        <f t="shared" si="703"/>
        <v>0</v>
      </c>
      <c r="BI498" t="b">
        <f t="shared" si="704"/>
        <v>0</v>
      </c>
      <c r="BJ498" t="b">
        <f t="shared" si="705"/>
        <v>0</v>
      </c>
      <c r="BK498" t="b">
        <f t="shared" si="706"/>
        <v>0</v>
      </c>
      <c r="BL498" t="b">
        <f t="shared" si="707"/>
        <v>0</v>
      </c>
      <c r="BM498" t="b">
        <f t="shared" si="708"/>
        <v>0</v>
      </c>
      <c r="BN498" t="b">
        <f t="shared" si="709"/>
        <v>0</v>
      </c>
      <c r="BO498" t="b">
        <f t="shared" si="710"/>
        <v>0</v>
      </c>
      <c r="BP498" t="b">
        <f t="shared" si="711"/>
        <v>0</v>
      </c>
      <c r="BQ498" t="b">
        <f t="shared" si="712"/>
        <v>0</v>
      </c>
      <c r="BR498" t="b">
        <f t="shared" si="713"/>
        <v>0</v>
      </c>
      <c r="BS498" t="b">
        <f t="shared" si="714"/>
        <v>0</v>
      </c>
      <c r="BT498" t="b">
        <f t="shared" si="715"/>
        <v>0</v>
      </c>
      <c r="BU498" t="b">
        <f t="shared" si="716"/>
        <v>0</v>
      </c>
      <c r="BV498" t="b">
        <f t="shared" si="717"/>
        <v>0</v>
      </c>
      <c r="BW498" t="b">
        <f t="shared" si="718"/>
        <v>0</v>
      </c>
      <c r="BX498" t="b">
        <f t="shared" si="719"/>
        <v>0</v>
      </c>
      <c r="BY498" t="b">
        <f t="shared" si="720"/>
        <v>0</v>
      </c>
      <c r="BZ498" t="b">
        <f t="shared" si="721"/>
        <v>0</v>
      </c>
      <c r="CA498" t="b">
        <f t="shared" si="722"/>
        <v>0</v>
      </c>
      <c r="CB498" t="b">
        <f t="shared" si="723"/>
        <v>0</v>
      </c>
      <c r="CC498" t="b">
        <f t="shared" si="724"/>
        <v>0</v>
      </c>
      <c r="CD498" t="b">
        <f t="shared" si="725"/>
        <v>0</v>
      </c>
      <c r="CE498" t="b">
        <f t="shared" si="726"/>
        <v>0</v>
      </c>
      <c r="CF498" t="b">
        <f t="shared" si="727"/>
        <v>0</v>
      </c>
      <c r="CG498" t="b">
        <f t="shared" si="728"/>
        <v>0</v>
      </c>
      <c r="CH498" t="b">
        <f t="shared" si="729"/>
        <v>0</v>
      </c>
      <c r="CI498" t="b">
        <f t="shared" si="730"/>
        <v>0</v>
      </c>
      <c r="CJ498" t="b">
        <f t="shared" si="731"/>
        <v>0</v>
      </c>
      <c r="CK498" t="b">
        <f t="shared" si="732"/>
        <v>0</v>
      </c>
      <c r="CL498" t="b">
        <f t="shared" si="733"/>
        <v>0</v>
      </c>
      <c r="CM498" t="b">
        <f t="shared" si="734"/>
        <v>0</v>
      </c>
      <c r="CN498" t="b">
        <f t="shared" si="735"/>
        <v>0</v>
      </c>
      <c r="CO498" t="b">
        <f t="shared" si="736"/>
        <v>0</v>
      </c>
      <c r="CP498" t="b">
        <f t="shared" si="737"/>
        <v>0</v>
      </c>
      <c r="CQ498" t="b">
        <f t="shared" si="738"/>
        <v>0</v>
      </c>
      <c r="CR498" t="b">
        <f t="shared" si="739"/>
        <v>0</v>
      </c>
      <c r="CS498" t="b">
        <f t="shared" si="740"/>
        <v>0</v>
      </c>
      <c r="CT498" t="b">
        <f t="shared" si="741"/>
        <v>0</v>
      </c>
      <c r="CU498" t="b">
        <f t="shared" si="742"/>
        <v>0</v>
      </c>
      <c r="CV498" t="b">
        <f t="shared" si="743"/>
        <v>0</v>
      </c>
      <c r="CW498" t="b">
        <f t="shared" si="744"/>
        <v>0</v>
      </c>
      <c r="CX498" t="b">
        <f t="shared" si="745"/>
        <v>0</v>
      </c>
      <c r="CY498" t="b">
        <f t="shared" si="746"/>
        <v>0</v>
      </c>
      <c r="CZ498" t="b">
        <f t="shared" si="747"/>
        <v>0</v>
      </c>
      <c r="DA498" t="b">
        <f t="shared" si="748"/>
        <v>0</v>
      </c>
      <c r="DB498" t="b">
        <f t="shared" si="749"/>
        <v>0</v>
      </c>
      <c r="DC498" t="b">
        <f t="shared" si="750"/>
        <v>0</v>
      </c>
      <c r="DD498" t="b">
        <f t="shared" si="751"/>
        <v>0</v>
      </c>
    </row>
    <row r="499" spans="1:108">
      <c r="A499" t="s">
        <v>1643</v>
      </c>
      <c r="C499" t="s">
        <v>1640</v>
      </c>
      <c r="E499" t="s">
        <v>1060</v>
      </c>
      <c r="F499" t="s">
        <v>976</v>
      </c>
      <c r="G499" t="s">
        <v>970</v>
      </c>
      <c r="H499" t="s">
        <v>7428</v>
      </c>
      <c r="I499" t="s">
        <v>7418</v>
      </c>
      <c r="J499" t="s">
        <v>147</v>
      </c>
      <c r="K499" t="s">
        <v>16</v>
      </c>
      <c r="L499" t="s">
        <v>6451</v>
      </c>
      <c r="M499" t="s">
        <v>6079</v>
      </c>
      <c r="N499" t="s">
        <v>1644</v>
      </c>
      <c r="O499" t="b">
        <f t="shared" si="658"/>
        <v>0</v>
      </c>
      <c r="P499" t="b">
        <f t="shared" si="659"/>
        <v>0</v>
      </c>
      <c r="Q499" t="b">
        <f t="shared" si="660"/>
        <v>1</v>
      </c>
      <c r="R499" t="b">
        <f t="shared" si="661"/>
        <v>0</v>
      </c>
      <c r="S499" t="b">
        <f t="shared" si="662"/>
        <v>0</v>
      </c>
      <c r="T499" t="b">
        <f t="shared" si="663"/>
        <v>0</v>
      </c>
      <c r="U499" t="b">
        <f t="shared" si="664"/>
        <v>1</v>
      </c>
      <c r="V499" t="b">
        <f t="shared" si="665"/>
        <v>0</v>
      </c>
      <c r="W499" t="b">
        <f t="shared" si="666"/>
        <v>0</v>
      </c>
      <c r="X499" t="b">
        <f t="shared" si="667"/>
        <v>0</v>
      </c>
      <c r="Y499" t="b">
        <f t="shared" si="668"/>
        <v>0</v>
      </c>
      <c r="Z499" t="b">
        <f t="shared" si="669"/>
        <v>0</v>
      </c>
      <c r="AA499" t="b">
        <f t="shared" si="670"/>
        <v>0</v>
      </c>
      <c r="AB499" t="b">
        <f t="shared" si="671"/>
        <v>0</v>
      </c>
      <c r="AC499" t="b">
        <f t="shared" si="672"/>
        <v>0</v>
      </c>
      <c r="AD499" t="b">
        <f t="shared" si="673"/>
        <v>0</v>
      </c>
      <c r="AE499" t="b">
        <f t="shared" si="674"/>
        <v>0</v>
      </c>
      <c r="AF499" t="b">
        <f t="shared" si="675"/>
        <v>0</v>
      </c>
      <c r="AG499" t="b">
        <f t="shared" si="676"/>
        <v>0</v>
      </c>
      <c r="AH499" t="b">
        <f t="shared" si="677"/>
        <v>0</v>
      </c>
      <c r="AI499" t="b">
        <f t="shared" si="678"/>
        <v>0</v>
      </c>
      <c r="AJ499" t="b">
        <f t="shared" si="679"/>
        <v>0</v>
      </c>
      <c r="AK499" t="b">
        <f t="shared" si="680"/>
        <v>0</v>
      </c>
      <c r="AL499" t="b">
        <f t="shared" si="681"/>
        <v>0</v>
      </c>
      <c r="AM499" t="b">
        <f t="shared" si="682"/>
        <v>0</v>
      </c>
      <c r="AN499" t="b">
        <f t="shared" si="683"/>
        <v>0</v>
      </c>
      <c r="AO499" t="b">
        <f t="shared" si="684"/>
        <v>0</v>
      </c>
      <c r="AP499" t="b">
        <f t="shared" si="685"/>
        <v>0</v>
      </c>
      <c r="AQ499" t="b">
        <f t="shared" si="686"/>
        <v>0</v>
      </c>
      <c r="AR499" t="b">
        <f t="shared" si="687"/>
        <v>0</v>
      </c>
      <c r="AS499" t="b">
        <f t="shared" si="688"/>
        <v>0</v>
      </c>
      <c r="AT499" t="b">
        <f t="shared" si="689"/>
        <v>0</v>
      </c>
      <c r="AU499" t="b">
        <f t="shared" si="690"/>
        <v>0</v>
      </c>
      <c r="AV499" t="b">
        <f t="shared" si="691"/>
        <v>0</v>
      </c>
      <c r="AW499" t="b">
        <f t="shared" si="692"/>
        <v>0</v>
      </c>
      <c r="AX499" t="b">
        <f t="shared" si="693"/>
        <v>0</v>
      </c>
      <c r="AY499" t="b">
        <f t="shared" si="694"/>
        <v>0</v>
      </c>
      <c r="AZ499" t="b">
        <f t="shared" si="695"/>
        <v>0</v>
      </c>
      <c r="BA499" t="b">
        <f t="shared" si="696"/>
        <v>0</v>
      </c>
      <c r="BB499" t="b">
        <f t="shared" si="697"/>
        <v>0</v>
      </c>
      <c r="BC499" t="b">
        <f t="shared" si="698"/>
        <v>0</v>
      </c>
      <c r="BD499" t="b">
        <f t="shared" si="699"/>
        <v>0</v>
      </c>
      <c r="BE499" t="b">
        <f t="shared" si="700"/>
        <v>0</v>
      </c>
      <c r="BF499" t="b">
        <f t="shared" si="701"/>
        <v>0</v>
      </c>
      <c r="BG499" t="b">
        <f t="shared" si="702"/>
        <v>0</v>
      </c>
      <c r="BH499" t="b">
        <f t="shared" si="703"/>
        <v>0</v>
      </c>
      <c r="BI499" t="b">
        <f t="shared" si="704"/>
        <v>0</v>
      </c>
      <c r="BJ499" t="b">
        <f t="shared" si="705"/>
        <v>0</v>
      </c>
      <c r="BK499" t="b">
        <f t="shared" si="706"/>
        <v>0</v>
      </c>
      <c r="BL499" t="b">
        <f t="shared" si="707"/>
        <v>0</v>
      </c>
      <c r="BM499" t="b">
        <f t="shared" si="708"/>
        <v>0</v>
      </c>
      <c r="BN499" t="b">
        <f t="shared" si="709"/>
        <v>0</v>
      </c>
      <c r="BO499" t="b">
        <f t="shared" si="710"/>
        <v>0</v>
      </c>
      <c r="BP499" t="b">
        <f t="shared" si="711"/>
        <v>0</v>
      </c>
      <c r="BQ499" t="b">
        <f t="shared" si="712"/>
        <v>0</v>
      </c>
      <c r="BR499" t="b">
        <f t="shared" si="713"/>
        <v>0</v>
      </c>
      <c r="BS499" t="b">
        <f t="shared" si="714"/>
        <v>0</v>
      </c>
      <c r="BT499" t="b">
        <f t="shared" si="715"/>
        <v>0</v>
      </c>
      <c r="BU499" t="b">
        <f t="shared" si="716"/>
        <v>0</v>
      </c>
      <c r="BV499" t="b">
        <f t="shared" si="717"/>
        <v>1</v>
      </c>
      <c r="BW499" t="b">
        <f t="shared" si="718"/>
        <v>0</v>
      </c>
      <c r="BX499" t="b">
        <f t="shared" si="719"/>
        <v>0</v>
      </c>
      <c r="BY499" t="b">
        <f t="shared" si="720"/>
        <v>0</v>
      </c>
      <c r="BZ499" t="b">
        <f t="shared" si="721"/>
        <v>0</v>
      </c>
      <c r="CA499" t="b">
        <f t="shared" si="722"/>
        <v>0</v>
      </c>
      <c r="CB499" t="b">
        <f t="shared" si="723"/>
        <v>0</v>
      </c>
      <c r="CC499" t="b">
        <f t="shared" si="724"/>
        <v>0</v>
      </c>
      <c r="CD499" t="b">
        <f t="shared" si="725"/>
        <v>0</v>
      </c>
      <c r="CE499" t="b">
        <f t="shared" si="726"/>
        <v>0</v>
      </c>
      <c r="CF499" t="b">
        <f t="shared" si="727"/>
        <v>0</v>
      </c>
      <c r="CG499" t="b">
        <f t="shared" si="728"/>
        <v>0</v>
      </c>
      <c r="CH499" t="b">
        <f t="shared" si="729"/>
        <v>0</v>
      </c>
      <c r="CI499" t="b">
        <f t="shared" si="730"/>
        <v>0</v>
      </c>
      <c r="CJ499" t="b">
        <f t="shared" si="731"/>
        <v>1</v>
      </c>
      <c r="CK499" t="b">
        <f t="shared" si="732"/>
        <v>0</v>
      </c>
      <c r="CL499" t="b">
        <f t="shared" si="733"/>
        <v>0</v>
      </c>
      <c r="CM499" t="b">
        <f t="shared" si="734"/>
        <v>0</v>
      </c>
      <c r="CN499" t="b">
        <f t="shared" si="735"/>
        <v>0</v>
      </c>
      <c r="CO499" t="b">
        <f t="shared" si="736"/>
        <v>0</v>
      </c>
      <c r="CP499" t="b">
        <f t="shared" si="737"/>
        <v>0</v>
      </c>
      <c r="CQ499" t="b">
        <f t="shared" si="738"/>
        <v>0</v>
      </c>
      <c r="CR499" t="b">
        <f t="shared" si="739"/>
        <v>0</v>
      </c>
      <c r="CS499" t="b">
        <f t="shared" si="740"/>
        <v>0</v>
      </c>
      <c r="CT499" t="b">
        <f t="shared" si="741"/>
        <v>0</v>
      </c>
      <c r="CU499" t="b">
        <f t="shared" si="742"/>
        <v>0</v>
      </c>
      <c r="CV499" t="b">
        <f t="shared" si="743"/>
        <v>0</v>
      </c>
      <c r="CW499" t="b">
        <f t="shared" si="744"/>
        <v>0</v>
      </c>
      <c r="CX499" t="b">
        <f t="shared" si="745"/>
        <v>0</v>
      </c>
      <c r="CY499" t="b">
        <f t="shared" si="746"/>
        <v>0</v>
      </c>
      <c r="CZ499" t="b">
        <f t="shared" si="747"/>
        <v>0</v>
      </c>
      <c r="DA499" t="b">
        <f t="shared" si="748"/>
        <v>0</v>
      </c>
      <c r="DB499" t="b">
        <f t="shared" si="749"/>
        <v>0</v>
      </c>
      <c r="DC499" t="b">
        <f t="shared" si="750"/>
        <v>0</v>
      </c>
      <c r="DD499" t="b">
        <f t="shared" si="751"/>
        <v>0</v>
      </c>
    </row>
    <row r="500" spans="1:108">
      <c r="A500" t="s">
        <v>1694</v>
      </c>
      <c r="C500" t="s">
        <v>1695</v>
      </c>
      <c r="E500" t="s">
        <v>1060</v>
      </c>
      <c r="F500" t="s">
        <v>976</v>
      </c>
      <c r="G500" t="s">
        <v>970</v>
      </c>
      <c r="H500" t="s">
        <v>7428</v>
      </c>
      <c r="I500" t="s">
        <v>7418</v>
      </c>
      <c r="J500" t="s">
        <v>108</v>
      </c>
      <c r="K500" t="s">
        <v>109</v>
      </c>
      <c r="L500" t="s">
        <v>6643</v>
      </c>
      <c r="M500" t="s">
        <v>6079</v>
      </c>
      <c r="N500" t="s">
        <v>1696</v>
      </c>
      <c r="O500" t="b">
        <f t="shared" si="658"/>
        <v>1</v>
      </c>
      <c r="P500" t="b">
        <f t="shared" si="659"/>
        <v>1</v>
      </c>
      <c r="Q500" t="b">
        <f t="shared" si="660"/>
        <v>1</v>
      </c>
      <c r="R500" t="b">
        <f t="shared" si="661"/>
        <v>1</v>
      </c>
      <c r="S500" t="b">
        <f t="shared" si="662"/>
        <v>0</v>
      </c>
      <c r="T500" t="b">
        <f t="shared" si="663"/>
        <v>0</v>
      </c>
      <c r="U500" t="b">
        <f t="shared" si="664"/>
        <v>1</v>
      </c>
      <c r="V500" t="b">
        <f t="shared" si="665"/>
        <v>1</v>
      </c>
      <c r="W500" t="b">
        <f t="shared" si="666"/>
        <v>1</v>
      </c>
      <c r="X500" t="b">
        <f t="shared" si="667"/>
        <v>1</v>
      </c>
      <c r="Y500" t="b">
        <f t="shared" si="668"/>
        <v>0</v>
      </c>
      <c r="Z500" t="b">
        <f t="shared" si="669"/>
        <v>0</v>
      </c>
      <c r="AA500" t="b">
        <f t="shared" si="670"/>
        <v>1</v>
      </c>
      <c r="AB500" t="b">
        <f t="shared" si="671"/>
        <v>0</v>
      </c>
      <c r="AC500" t="b">
        <f t="shared" si="672"/>
        <v>0</v>
      </c>
      <c r="AD500" t="b">
        <f t="shared" si="673"/>
        <v>0</v>
      </c>
      <c r="AE500" t="b">
        <f t="shared" si="674"/>
        <v>0</v>
      </c>
      <c r="AF500" t="b">
        <f t="shared" si="675"/>
        <v>0</v>
      </c>
      <c r="AG500" t="b">
        <f t="shared" si="676"/>
        <v>0</v>
      </c>
      <c r="AH500" t="b">
        <f t="shared" si="677"/>
        <v>0</v>
      </c>
      <c r="AI500" t="b">
        <f t="shared" si="678"/>
        <v>0</v>
      </c>
      <c r="AJ500" t="b">
        <f t="shared" si="679"/>
        <v>0</v>
      </c>
      <c r="AK500" t="b">
        <f t="shared" si="680"/>
        <v>0</v>
      </c>
      <c r="AL500" t="b">
        <f t="shared" si="681"/>
        <v>0</v>
      </c>
      <c r="AM500" t="b">
        <f t="shared" si="682"/>
        <v>1</v>
      </c>
      <c r="AN500" t="b">
        <f t="shared" si="683"/>
        <v>0</v>
      </c>
      <c r="AO500" t="b">
        <f t="shared" si="684"/>
        <v>0</v>
      </c>
      <c r="AP500" t="b">
        <f t="shared" si="685"/>
        <v>0</v>
      </c>
      <c r="AQ500" t="b">
        <f t="shared" si="686"/>
        <v>0</v>
      </c>
      <c r="AR500" t="b">
        <f t="shared" si="687"/>
        <v>0</v>
      </c>
      <c r="AS500" t="b">
        <f t="shared" si="688"/>
        <v>0</v>
      </c>
      <c r="AT500" t="b">
        <f t="shared" si="689"/>
        <v>0</v>
      </c>
      <c r="AU500" t="b">
        <f t="shared" si="690"/>
        <v>0</v>
      </c>
      <c r="AV500" t="b">
        <f t="shared" si="691"/>
        <v>0</v>
      </c>
      <c r="AW500" t="b">
        <f t="shared" si="692"/>
        <v>0</v>
      </c>
      <c r="AX500" t="b">
        <f t="shared" si="693"/>
        <v>0</v>
      </c>
      <c r="AY500" t="b">
        <f t="shared" si="694"/>
        <v>0</v>
      </c>
      <c r="AZ500" t="b">
        <f t="shared" si="695"/>
        <v>0</v>
      </c>
      <c r="BA500" t="b">
        <f t="shared" si="696"/>
        <v>1</v>
      </c>
      <c r="BB500" t="b">
        <f t="shared" si="697"/>
        <v>0</v>
      </c>
      <c r="BC500" t="b">
        <f t="shared" si="698"/>
        <v>0</v>
      </c>
      <c r="BD500" t="b">
        <f t="shared" si="699"/>
        <v>0</v>
      </c>
      <c r="BE500" t="b">
        <f t="shared" si="700"/>
        <v>0</v>
      </c>
      <c r="BF500" t="b">
        <f t="shared" si="701"/>
        <v>1</v>
      </c>
      <c r="BG500" t="b">
        <f t="shared" si="702"/>
        <v>0</v>
      </c>
      <c r="BH500" t="b">
        <f t="shared" si="703"/>
        <v>0</v>
      </c>
      <c r="BI500" t="b">
        <f t="shared" si="704"/>
        <v>0</v>
      </c>
      <c r="BJ500" t="b">
        <f t="shared" si="705"/>
        <v>0</v>
      </c>
      <c r="BK500" t="b">
        <f t="shared" si="706"/>
        <v>0</v>
      </c>
      <c r="BL500" t="b">
        <f t="shared" si="707"/>
        <v>0</v>
      </c>
      <c r="BM500" t="b">
        <f t="shared" si="708"/>
        <v>0</v>
      </c>
      <c r="BN500" t="b">
        <f t="shared" si="709"/>
        <v>0</v>
      </c>
      <c r="BO500" t="b">
        <f t="shared" si="710"/>
        <v>0</v>
      </c>
      <c r="BP500" t="b">
        <f t="shared" si="711"/>
        <v>0</v>
      </c>
      <c r="BQ500" t="b">
        <f t="shared" si="712"/>
        <v>0</v>
      </c>
      <c r="BR500" t="b">
        <f t="shared" si="713"/>
        <v>0</v>
      </c>
      <c r="BS500" t="b">
        <f t="shared" si="714"/>
        <v>0</v>
      </c>
      <c r="BT500" t="b">
        <f t="shared" si="715"/>
        <v>0</v>
      </c>
      <c r="BU500" t="b">
        <f t="shared" si="716"/>
        <v>0</v>
      </c>
      <c r="BV500" t="b">
        <f t="shared" si="717"/>
        <v>0</v>
      </c>
      <c r="BW500" t="b">
        <f t="shared" si="718"/>
        <v>0</v>
      </c>
      <c r="BX500" t="b">
        <f t="shared" si="719"/>
        <v>1</v>
      </c>
      <c r="BY500" t="b">
        <f t="shared" si="720"/>
        <v>0</v>
      </c>
      <c r="BZ500" t="b">
        <f t="shared" si="721"/>
        <v>0</v>
      </c>
      <c r="CA500" t="b">
        <f t="shared" si="722"/>
        <v>0</v>
      </c>
      <c r="CB500" t="b">
        <f t="shared" si="723"/>
        <v>1</v>
      </c>
      <c r="CC500" t="b">
        <f t="shared" si="724"/>
        <v>0</v>
      </c>
      <c r="CD500" t="b">
        <f t="shared" si="725"/>
        <v>0</v>
      </c>
      <c r="CE500" t="b">
        <f t="shared" si="726"/>
        <v>0</v>
      </c>
      <c r="CF500" t="b">
        <f t="shared" si="727"/>
        <v>0</v>
      </c>
      <c r="CG500" t="b">
        <f t="shared" si="728"/>
        <v>0</v>
      </c>
      <c r="CH500" t="b">
        <f t="shared" si="729"/>
        <v>0</v>
      </c>
      <c r="CI500" t="b">
        <f t="shared" si="730"/>
        <v>0</v>
      </c>
      <c r="CJ500" t="b">
        <f t="shared" si="731"/>
        <v>0</v>
      </c>
      <c r="CK500" t="b">
        <f t="shared" si="732"/>
        <v>0</v>
      </c>
      <c r="CL500" t="b">
        <f t="shared" si="733"/>
        <v>0</v>
      </c>
      <c r="CM500" t="b">
        <f t="shared" si="734"/>
        <v>0</v>
      </c>
      <c r="CN500" t="b">
        <f t="shared" si="735"/>
        <v>0</v>
      </c>
      <c r="CO500" t="b">
        <f t="shared" si="736"/>
        <v>0</v>
      </c>
      <c r="CP500" t="b">
        <f t="shared" si="737"/>
        <v>0</v>
      </c>
      <c r="CQ500" t="b">
        <f t="shared" si="738"/>
        <v>0</v>
      </c>
      <c r="CR500" t="b">
        <f t="shared" si="739"/>
        <v>0</v>
      </c>
      <c r="CS500" t="b">
        <f t="shared" si="740"/>
        <v>0</v>
      </c>
      <c r="CT500" t="b">
        <f t="shared" si="741"/>
        <v>0</v>
      </c>
      <c r="CU500" t="b">
        <f t="shared" si="742"/>
        <v>0</v>
      </c>
      <c r="CV500" t="b">
        <f t="shared" si="743"/>
        <v>0</v>
      </c>
      <c r="CW500" t="b">
        <f t="shared" si="744"/>
        <v>0</v>
      </c>
      <c r="CX500" t="b">
        <f t="shared" si="745"/>
        <v>0</v>
      </c>
      <c r="CY500" t="b">
        <f t="shared" si="746"/>
        <v>0</v>
      </c>
      <c r="CZ500" t="b">
        <f t="shared" si="747"/>
        <v>0</v>
      </c>
      <c r="DA500" t="b">
        <f t="shared" si="748"/>
        <v>0</v>
      </c>
      <c r="DB500" t="b">
        <f t="shared" si="749"/>
        <v>0</v>
      </c>
      <c r="DC500" t="b">
        <f t="shared" si="750"/>
        <v>0</v>
      </c>
      <c r="DD500" t="b">
        <f t="shared" si="751"/>
        <v>0</v>
      </c>
    </row>
    <row r="501" spans="1:108">
      <c r="A501" s="11" t="s">
        <v>1697</v>
      </c>
      <c r="C501" t="s">
        <v>1695</v>
      </c>
      <c r="E501" t="s">
        <v>1060</v>
      </c>
      <c r="F501" t="s">
        <v>976</v>
      </c>
      <c r="G501" t="s">
        <v>970</v>
      </c>
      <c r="H501" t="s">
        <v>7428</v>
      </c>
      <c r="I501" t="s">
        <v>7418</v>
      </c>
      <c r="J501" s="4" t="s">
        <v>109</v>
      </c>
      <c r="K501" t="s">
        <v>109</v>
      </c>
      <c r="L501" t="s">
        <v>6159</v>
      </c>
      <c r="M501" t="s">
        <v>6079</v>
      </c>
      <c r="N501" t="s">
        <v>50</v>
      </c>
      <c r="O501" t="b">
        <f t="shared" si="658"/>
        <v>0</v>
      </c>
      <c r="P501" t="b">
        <f t="shared" si="659"/>
        <v>0</v>
      </c>
      <c r="Q501" t="b">
        <f t="shared" si="660"/>
        <v>0</v>
      </c>
      <c r="R501" t="b">
        <f t="shared" si="661"/>
        <v>1</v>
      </c>
      <c r="S501" t="b">
        <f t="shared" si="662"/>
        <v>0</v>
      </c>
      <c r="T501" t="b">
        <f t="shared" si="663"/>
        <v>0</v>
      </c>
      <c r="U501" t="b">
        <f t="shared" si="664"/>
        <v>0</v>
      </c>
      <c r="V501" t="b">
        <f t="shared" si="665"/>
        <v>1</v>
      </c>
      <c r="W501" t="b">
        <f t="shared" si="666"/>
        <v>0</v>
      </c>
      <c r="X501" t="b">
        <f t="shared" si="667"/>
        <v>0</v>
      </c>
      <c r="Y501" t="b">
        <f t="shared" si="668"/>
        <v>0</v>
      </c>
      <c r="Z501" t="b">
        <f t="shared" si="669"/>
        <v>0</v>
      </c>
      <c r="AA501" t="b">
        <f t="shared" si="670"/>
        <v>1</v>
      </c>
      <c r="AB501" t="b">
        <f t="shared" si="671"/>
        <v>0</v>
      </c>
      <c r="AC501" t="b">
        <f t="shared" si="672"/>
        <v>0</v>
      </c>
      <c r="AD501" t="b">
        <f t="shared" si="673"/>
        <v>0</v>
      </c>
      <c r="AE501" t="b">
        <f t="shared" si="674"/>
        <v>0</v>
      </c>
      <c r="AF501" t="b">
        <f t="shared" si="675"/>
        <v>0</v>
      </c>
      <c r="AG501" t="b">
        <f t="shared" si="676"/>
        <v>0</v>
      </c>
      <c r="AH501" t="b">
        <f t="shared" si="677"/>
        <v>0</v>
      </c>
      <c r="AI501" t="b">
        <f t="shared" si="678"/>
        <v>0</v>
      </c>
      <c r="AJ501" t="b">
        <f t="shared" si="679"/>
        <v>0</v>
      </c>
      <c r="AK501" t="b">
        <f t="shared" si="680"/>
        <v>0</v>
      </c>
      <c r="AL501" t="b">
        <f t="shared" si="681"/>
        <v>0</v>
      </c>
      <c r="AM501" t="b">
        <f t="shared" si="682"/>
        <v>0</v>
      </c>
      <c r="AN501" t="b">
        <f t="shared" si="683"/>
        <v>0</v>
      </c>
      <c r="AO501" t="b">
        <f t="shared" si="684"/>
        <v>0</v>
      </c>
      <c r="AP501" t="b">
        <f t="shared" si="685"/>
        <v>0</v>
      </c>
      <c r="AQ501" t="b">
        <f t="shared" si="686"/>
        <v>0</v>
      </c>
      <c r="AR501" t="b">
        <f t="shared" si="687"/>
        <v>0</v>
      </c>
      <c r="AS501" t="b">
        <f t="shared" si="688"/>
        <v>0</v>
      </c>
      <c r="AT501" t="b">
        <f t="shared" si="689"/>
        <v>0</v>
      </c>
      <c r="AU501" t="b">
        <f t="shared" si="690"/>
        <v>0</v>
      </c>
      <c r="AV501" t="b">
        <f t="shared" si="691"/>
        <v>0</v>
      </c>
      <c r="AW501" t="b">
        <f t="shared" si="692"/>
        <v>0</v>
      </c>
      <c r="AX501" t="b">
        <f t="shared" si="693"/>
        <v>0</v>
      </c>
      <c r="AY501" t="b">
        <f t="shared" si="694"/>
        <v>0</v>
      </c>
      <c r="AZ501" t="b">
        <f t="shared" si="695"/>
        <v>0</v>
      </c>
      <c r="BA501" t="b">
        <f t="shared" si="696"/>
        <v>0</v>
      </c>
      <c r="BB501" t="b">
        <f t="shared" si="697"/>
        <v>0</v>
      </c>
      <c r="BC501" t="b">
        <f t="shared" si="698"/>
        <v>1</v>
      </c>
      <c r="BD501" t="b">
        <f t="shared" si="699"/>
        <v>0</v>
      </c>
      <c r="BE501" t="b">
        <f t="shared" si="700"/>
        <v>0</v>
      </c>
      <c r="BF501" t="b">
        <f t="shared" si="701"/>
        <v>0</v>
      </c>
      <c r="BG501" t="b">
        <f t="shared" si="702"/>
        <v>0</v>
      </c>
      <c r="BH501" t="b">
        <f t="shared" si="703"/>
        <v>0</v>
      </c>
      <c r="BI501" t="b">
        <f t="shared" si="704"/>
        <v>0</v>
      </c>
      <c r="BJ501" t="b">
        <f t="shared" si="705"/>
        <v>0</v>
      </c>
      <c r="BK501" t="b">
        <f t="shared" si="706"/>
        <v>0</v>
      </c>
      <c r="BL501" t="b">
        <f t="shared" si="707"/>
        <v>0</v>
      </c>
      <c r="BM501" t="b">
        <f t="shared" si="708"/>
        <v>0</v>
      </c>
      <c r="BN501" t="b">
        <f t="shared" si="709"/>
        <v>0</v>
      </c>
      <c r="BO501" t="b">
        <f t="shared" si="710"/>
        <v>0</v>
      </c>
      <c r="BP501" t="b">
        <f t="shared" si="711"/>
        <v>0</v>
      </c>
      <c r="BQ501" t="b">
        <f t="shared" si="712"/>
        <v>0</v>
      </c>
      <c r="BR501" t="b">
        <f t="shared" si="713"/>
        <v>0</v>
      </c>
      <c r="BS501" t="b">
        <f t="shared" si="714"/>
        <v>0</v>
      </c>
      <c r="BT501" t="b">
        <f t="shared" si="715"/>
        <v>0</v>
      </c>
      <c r="BU501" t="b">
        <f t="shared" si="716"/>
        <v>0</v>
      </c>
      <c r="BV501" t="b">
        <f t="shared" si="717"/>
        <v>0</v>
      </c>
      <c r="BW501" t="b">
        <f t="shared" si="718"/>
        <v>0</v>
      </c>
      <c r="BX501" t="b">
        <f t="shared" si="719"/>
        <v>0</v>
      </c>
      <c r="BY501" t="b">
        <f t="shared" si="720"/>
        <v>0</v>
      </c>
      <c r="BZ501" t="b">
        <f t="shared" si="721"/>
        <v>0</v>
      </c>
      <c r="CA501" t="b">
        <f t="shared" si="722"/>
        <v>0</v>
      </c>
      <c r="CB501" t="b">
        <f t="shared" si="723"/>
        <v>0</v>
      </c>
      <c r="CC501" t="b">
        <f t="shared" si="724"/>
        <v>0</v>
      </c>
      <c r="CD501" t="b">
        <f t="shared" si="725"/>
        <v>0</v>
      </c>
      <c r="CE501" t="b">
        <f t="shared" si="726"/>
        <v>0</v>
      </c>
      <c r="CF501" t="b">
        <f t="shared" si="727"/>
        <v>0</v>
      </c>
      <c r="CG501" t="b">
        <f t="shared" si="728"/>
        <v>0</v>
      </c>
      <c r="CH501" t="b">
        <f t="shared" si="729"/>
        <v>0</v>
      </c>
      <c r="CI501" t="b">
        <f t="shared" si="730"/>
        <v>0</v>
      </c>
      <c r="CJ501" t="b">
        <f t="shared" si="731"/>
        <v>0</v>
      </c>
      <c r="CK501" t="b">
        <f t="shared" si="732"/>
        <v>0</v>
      </c>
      <c r="CL501" t="b">
        <f t="shared" si="733"/>
        <v>0</v>
      </c>
      <c r="CM501" t="b">
        <f t="shared" si="734"/>
        <v>0</v>
      </c>
      <c r="CN501" t="b">
        <f t="shared" si="735"/>
        <v>0</v>
      </c>
      <c r="CO501" t="b">
        <f t="shared" si="736"/>
        <v>0</v>
      </c>
      <c r="CP501" t="b">
        <f t="shared" si="737"/>
        <v>0</v>
      </c>
      <c r="CQ501" t="b">
        <f t="shared" si="738"/>
        <v>0</v>
      </c>
      <c r="CR501" t="b">
        <f t="shared" si="739"/>
        <v>0</v>
      </c>
      <c r="CS501" t="b">
        <f t="shared" si="740"/>
        <v>0</v>
      </c>
      <c r="CT501" t="b">
        <f t="shared" si="741"/>
        <v>0</v>
      </c>
      <c r="CU501" t="b">
        <f t="shared" si="742"/>
        <v>0</v>
      </c>
      <c r="CV501" t="b">
        <f t="shared" si="743"/>
        <v>0</v>
      </c>
      <c r="CW501" t="b">
        <f t="shared" si="744"/>
        <v>0</v>
      </c>
      <c r="CX501" t="b">
        <f t="shared" si="745"/>
        <v>0</v>
      </c>
      <c r="CY501" t="b">
        <f t="shared" si="746"/>
        <v>0</v>
      </c>
      <c r="CZ501" t="b">
        <f t="shared" si="747"/>
        <v>0</v>
      </c>
      <c r="DA501" t="b">
        <f t="shared" si="748"/>
        <v>0</v>
      </c>
      <c r="DB501" t="b">
        <f t="shared" si="749"/>
        <v>0</v>
      </c>
      <c r="DC501" t="b">
        <f t="shared" si="750"/>
        <v>0</v>
      </c>
      <c r="DD501" t="b">
        <f t="shared" si="751"/>
        <v>0</v>
      </c>
    </row>
    <row r="502" spans="1:108">
      <c r="A502" t="s">
        <v>1780</v>
      </c>
      <c r="C502" t="s">
        <v>1781</v>
      </c>
      <c r="E502" t="s">
        <v>1060</v>
      </c>
      <c r="F502" t="s">
        <v>976</v>
      </c>
      <c r="G502" t="s">
        <v>970</v>
      </c>
      <c r="H502" t="s">
        <v>7428</v>
      </c>
      <c r="I502" t="s">
        <v>7418</v>
      </c>
      <c r="J502" t="s">
        <v>124</v>
      </c>
      <c r="K502" t="s">
        <v>16</v>
      </c>
      <c r="L502" t="s">
        <v>6451</v>
      </c>
      <c r="M502" t="s">
        <v>6079</v>
      </c>
      <c r="N502" t="s">
        <v>69</v>
      </c>
      <c r="O502" t="b">
        <f t="shared" si="658"/>
        <v>0</v>
      </c>
      <c r="P502" t="b">
        <f t="shared" si="659"/>
        <v>0</v>
      </c>
      <c r="Q502" t="b">
        <f t="shared" si="660"/>
        <v>1</v>
      </c>
      <c r="R502" t="b">
        <f t="shared" si="661"/>
        <v>0</v>
      </c>
      <c r="S502" t="b">
        <f t="shared" si="662"/>
        <v>0</v>
      </c>
      <c r="T502" t="b">
        <f t="shared" si="663"/>
        <v>0</v>
      </c>
      <c r="U502" t="b">
        <f t="shared" si="664"/>
        <v>1</v>
      </c>
      <c r="V502" t="b">
        <f t="shared" si="665"/>
        <v>0</v>
      </c>
      <c r="W502" t="b">
        <f t="shared" si="666"/>
        <v>0</v>
      </c>
      <c r="X502" t="b">
        <f t="shared" si="667"/>
        <v>0</v>
      </c>
      <c r="Y502" t="b">
        <f t="shared" si="668"/>
        <v>0</v>
      </c>
      <c r="Z502" t="b">
        <f t="shared" si="669"/>
        <v>0</v>
      </c>
      <c r="AA502" t="b">
        <f t="shared" si="670"/>
        <v>0</v>
      </c>
      <c r="AB502" t="b">
        <f t="shared" si="671"/>
        <v>0</v>
      </c>
      <c r="AC502" t="b">
        <f t="shared" si="672"/>
        <v>0</v>
      </c>
      <c r="AD502" t="b">
        <f t="shared" si="673"/>
        <v>0</v>
      </c>
      <c r="AE502" t="b">
        <f t="shared" si="674"/>
        <v>0</v>
      </c>
      <c r="AF502" t="b">
        <f t="shared" si="675"/>
        <v>0</v>
      </c>
      <c r="AG502" t="b">
        <f t="shared" si="676"/>
        <v>0</v>
      </c>
      <c r="AH502" t="b">
        <f t="shared" si="677"/>
        <v>0</v>
      </c>
      <c r="AI502" t="b">
        <f t="shared" si="678"/>
        <v>0</v>
      </c>
      <c r="AJ502" t="b">
        <f t="shared" si="679"/>
        <v>0</v>
      </c>
      <c r="AK502" t="b">
        <f t="shared" si="680"/>
        <v>0</v>
      </c>
      <c r="AL502" t="b">
        <f t="shared" si="681"/>
        <v>0</v>
      </c>
      <c r="AM502" t="b">
        <f t="shared" si="682"/>
        <v>0</v>
      </c>
      <c r="AN502" t="b">
        <f t="shared" si="683"/>
        <v>0</v>
      </c>
      <c r="AO502" t="b">
        <f t="shared" si="684"/>
        <v>0</v>
      </c>
      <c r="AP502" t="b">
        <f t="shared" si="685"/>
        <v>0</v>
      </c>
      <c r="AQ502" t="b">
        <f t="shared" si="686"/>
        <v>0</v>
      </c>
      <c r="AR502" t="b">
        <f t="shared" si="687"/>
        <v>0</v>
      </c>
      <c r="AS502" t="b">
        <f t="shared" si="688"/>
        <v>0</v>
      </c>
      <c r="AT502" t="b">
        <f t="shared" si="689"/>
        <v>0</v>
      </c>
      <c r="AU502" t="b">
        <f t="shared" si="690"/>
        <v>0</v>
      </c>
      <c r="AV502" t="b">
        <f t="shared" si="691"/>
        <v>0</v>
      </c>
      <c r="AW502" t="b">
        <f t="shared" si="692"/>
        <v>0</v>
      </c>
      <c r="AX502" t="b">
        <f t="shared" si="693"/>
        <v>0</v>
      </c>
      <c r="AY502" t="b">
        <f t="shared" si="694"/>
        <v>0</v>
      </c>
      <c r="AZ502" t="b">
        <f t="shared" si="695"/>
        <v>0</v>
      </c>
      <c r="BA502" t="b">
        <f t="shared" si="696"/>
        <v>0</v>
      </c>
      <c r="BB502" t="b">
        <f t="shared" si="697"/>
        <v>0</v>
      </c>
      <c r="BC502" t="b">
        <f t="shared" si="698"/>
        <v>0</v>
      </c>
      <c r="BD502" t="b">
        <f t="shared" si="699"/>
        <v>0</v>
      </c>
      <c r="BE502" t="b">
        <f t="shared" si="700"/>
        <v>0</v>
      </c>
      <c r="BF502" t="b">
        <f t="shared" si="701"/>
        <v>0</v>
      </c>
      <c r="BG502" t="b">
        <f t="shared" si="702"/>
        <v>0</v>
      </c>
      <c r="BH502" t="b">
        <f t="shared" si="703"/>
        <v>0</v>
      </c>
      <c r="BI502" t="b">
        <f t="shared" si="704"/>
        <v>0</v>
      </c>
      <c r="BJ502" t="b">
        <f t="shared" si="705"/>
        <v>0</v>
      </c>
      <c r="BK502" t="b">
        <f t="shared" si="706"/>
        <v>0</v>
      </c>
      <c r="BL502" t="b">
        <f t="shared" si="707"/>
        <v>0</v>
      </c>
      <c r="BM502" t="b">
        <f t="shared" si="708"/>
        <v>0</v>
      </c>
      <c r="BN502" t="b">
        <f t="shared" si="709"/>
        <v>0</v>
      </c>
      <c r="BO502" t="b">
        <f t="shared" si="710"/>
        <v>0</v>
      </c>
      <c r="BP502" t="b">
        <f t="shared" si="711"/>
        <v>0</v>
      </c>
      <c r="BQ502" t="b">
        <f t="shared" si="712"/>
        <v>0</v>
      </c>
      <c r="BR502" t="b">
        <f t="shared" si="713"/>
        <v>0</v>
      </c>
      <c r="BS502" t="b">
        <f t="shared" si="714"/>
        <v>0</v>
      </c>
      <c r="BT502" t="b">
        <f t="shared" si="715"/>
        <v>0</v>
      </c>
      <c r="BU502" t="b">
        <f t="shared" si="716"/>
        <v>0</v>
      </c>
      <c r="BV502" t="b">
        <f t="shared" si="717"/>
        <v>1</v>
      </c>
      <c r="BW502" t="b">
        <f t="shared" si="718"/>
        <v>0</v>
      </c>
      <c r="BX502" t="b">
        <f t="shared" si="719"/>
        <v>0</v>
      </c>
      <c r="BY502" t="b">
        <f t="shared" si="720"/>
        <v>0</v>
      </c>
      <c r="BZ502" t="b">
        <f t="shared" si="721"/>
        <v>0</v>
      </c>
      <c r="CA502" t="b">
        <f t="shared" si="722"/>
        <v>0</v>
      </c>
      <c r="CB502" t="b">
        <f t="shared" si="723"/>
        <v>0</v>
      </c>
      <c r="CC502" t="b">
        <f t="shared" si="724"/>
        <v>0</v>
      </c>
      <c r="CD502" t="b">
        <f t="shared" si="725"/>
        <v>0</v>
      </c>
      <c r="CE502" t="b">
        <f t="shared" si="726"/>
        <v>0</v>
      </c>
      <c r="CF502" t="b">
        <f t="shared" si="727"/>
        <v>0</v>
      </c>
      <c r="CG502" t="b">
        <f t="shared" si="728"/>
        <v>0</v>
      </c>
      <c r="CH502" t="b">
        <f t="shared" si="729"/>
        <v>0</v>
      </c>
      <c r="CI502" t="b">
        <f t="shared" si="730"/>
        <v>0</v>
      </c>
      <c r="CJ502" t="b">
        <f t="shared" si="731"/>
        <v>0</v>
      </c>
      <c r="CK502" t="b">
        <f t="shared" si="732"/>
        <v>0</v>
      </c>
      <c r="CL502" t="b">
        <f t="shared" si="733"/>
        <v>0</v>
      </c>
      <c r="CM502" t="b">
        <f t="shared" si="734"/>
        <v>0</v>
      </c>
      <c r="CN502" t="b">
        <f t="shared" si="735"/>
        <v>0</v>
      </c>
      <c r="CO502" t="b">
        <f t="shared" si="736"/>
        <v>0</v>
      </c>
      <c r="CP502" t="b">
        <f t="shared" si="737"/>
        <v>0</v>
      </c>
      <c r="CQ502" t="b">
        <f t="shared" si="738"/>
        <v>0</v>
      </c>
      <c r="CR502" t="b">
        <f t="shared" si="739"/>
        <v>0</v>
      </c>
      <c r="CS502" t="b">
        <f t="shared" si="740"/>
        <v>0</v>
      </c>
      <c r="CT502" t="b">
        <f t="shared" si="741"/>
        <v>0</v>
      </c>
      <c r="CU502" t="b">
        <f t="shared" si="742"/>
        <v>0</v>
      </c>
      <c r="CV502" t="b">
        <f t="shared" si="743"/>
        <v>0</v>
      </c>
      <c r="CW502" t="b">
        <f t="shared" si="744"/>
        <v>0</v>
      </c>
      <c r="CX502" t="b">
        <f t="shared" si="745"/>
        <v>0</v>
      </c>
      <c r="CY502" t="b">
        <f t="shared" si="746"/>
        <v>0</v>
      </c>
      <c r="CZ502" t="b">
        <f t="shared" si="747"/>
        <v>0</v>
      </c>
      <c r="DA502" t="b">
        <f t="shared" si="748"/>
        <v>0</v>
      </c>
      <c r="DB502" t="b">
        <f t="shared" si="749"/>
        <v>0</v>
      </c>
      <c r="DC502" t="b">
        <f t="shared" si="750"/>
        <v>0</v>
      </c>
      <c r="DD502" t="b">
        <f t="shared" si="751"/>
        <v>0</v>
      </c>
    </row>
    <row r="503" spans="1:108">
      <c r="A503" t="s">
        <v>1849</v>
      </c>
      <c r="C503" t="s">
        <v>1850</v>
      </c>
      <c r="E503" t="s">
        <v>1060</v>
      </c>
      <c r="F503" t="s">
        <v>976</v>
      </c>
      <c r="G503" t="s">
        <v>970</v>
      </c>
      <c r="H503" t="s">
        <v>7428</v>
      </c>
      <c r="I503" t="s">
        <v>7418</v>
      </c>
      <c r="J503" t="s">
        <v>108</v>
      </c>
      <c r="K503" t="s">
        <v>109</v>
      </c>
      <c r="L503" t="s">
        <v>6697</v>
      </c>
      <c r="M503" t="s">
        <v>221</v>
      </c>
      <c r="N503" t="s">
        <v>1851</v>
      </c>
      <c r="O503" t="b">
        <f t="shared" si="658"/>
        <v>0</v>
      </c>
      <c r="P503" t="b">
        <f t="shared" si="659"/>
        <v>1</v>
      </c>
      <c r="Q503" t="b">
        <f t="shared" si="660"/>
        <v>0</v>
      </c>
      <c r="R503" t="b">
        <f t="shared" si="661"/>
        <v>1</v>
      </c>
      <c r="S503" t="b">
        <f t="shared" si="662"/>
        <v>0</v>
      </c>
      <c r="T503" t="b">
        <f t="shared" si="663"/>
        <v>0</v>
      </c>
      <c r="U503" t="b">
        <f t="shared" si="664"/>
        <v>0</v>
      </c>
      <c r="V503" t="b">
        <f t="shared" si="665"/>
        <v>1</v>
      </c>
      <c r="W503" t="b">
        <f t="shared" si="666"/>
        <v>0</v>
      </c>
      <c r="X503" t="b">
        <f t="shared" si="667"/>
        <v>1</v>
      </c>
      <c r="Y503" t="b">
        <f t="shared" si="668"/>
        <v>1</v>
      </c>
      <c r="Z503" t="b">
        <f t="shared" si="669"/>
        <v>1</v>
      </c>
      <c r="AA503" t="b">
        <f t="shared" si="670"/>
        <v>1</v>
      </c>
      <c r="AB503" t="b">
        <f t="shared" si="671"/>
        <v>0</v>
      </c>
      <c r="AC503" t="b">
        <f t="shared" si="672"/>
        <v>0</v>
      </c>
      <c r="AD503" t="b">
        <f t="shared" si="673"/>
        <v>0</v>
      </c>
      <c r="AE503" t="b">
        <f t="shared" si="674"/>
        <v>0</v>
      </c>
      <c r="AF503" t="b">
        <f t="shared" si="675"/>
        <v>0</v>
      </c>
      <c r="AG503" t="b">
        <f t="shared" si="676"/>
        <v>0</v>
      </c>
      <c r="AH503" t="b">
        <f t="shared" si="677"/>
        <v>0</v>
      </c>
      <c r="AI503" t="b">
        <f t="shared" si="678"/>
        <v>0</v>
      </c>
      <c r="AJ503" t="b">
        <f t="shared" si="679"/>
        <v>0</v>
      </c>
      <c r="AK503" t="b">
        <f t="shared" si="680"/>
        <v>1</v>
      </c>
      <c r="AL503" t="b">
        <f t="shared" si="681"/>
        <v>0</v>
      </c>
      <c r="AM503" t="b">
        <f t="shared" si="682"/>
        <v>0</v>
      </c>
      <c r="AN503" t="b">
        <f t="shared" si="683"/>
        <v>0</v>
      </c>
      <c r="AO503" t="b">
        <f t="shared" si="684"/>
        <v>0</v>
      </c>
      <c r="AP503" t="b">
        <f t="shared" si="685"/>
        <v>0</v>
      </c>
      <c r="AQ503" t="b">
        <f t="shared" si="686"/>
        <v>0</v>
      </c>
      <c r="AR503" t="b">
        <f t="shared" si="687"/>
        <v>0</v>
      </c>
      <c r="AS503" t="b">
        <f t="shared" si="688"/>
        <v>0</v>
      </c>
      <c r="AT503" t="b">
        <f t="shared" si="689"/>
        <v>0</v>
      </c>
      <c r="AU503" t="b">
        <f t="shared" si="690"/>
        <v>0</v>
      </c>
      <c r="AV503" t="b">
        <f t="shared" si="691"/>
        <v>0</v>
      </c>
      <c r="AW503" t="b">
        <f t="shared" si="692"/>
        <v>0</v>
      </c>
      <c r="AX503" t="b">
        <f t="shared" si="693"/>
        <v>0</v>
      </c>
      <c r="AY503" t="b">
        <f t="shared" si="694"/>
        <v>0</v>
      </c>
      <c r="AZ503" t="b">
        <f t="shared" si="695"/>
        <v>0</v>
      </c>
      <c r="BA503" t="b">
        <f t="shared" si="696"/>
        <v>0</v>
      </c>
      <c r="BB503" t="b">
        <f t="shared" si="697"/>
        <v>0</v>
      </c>
      <c r="BC503" t="b">
        <f t="shared" si="698"/>
        <v>0</v>
      </c>
      <c r="BD503" t="b">
        <f t="shared" si="699"/>
        <v>0</v>
      </c>
      <c r="BE503" t="b">
        <f t="shared" si="700"/>
        <v>0</v>
      </c>
      <c r="BF503" t="b">
        <f t="shared" si="701"/>
        <v>1</v>
      </c>
      <c r="BG503" t="b">
        <f t="shared" si="702"/>
        <v>0</v>
      </c>
      <c r="BH503" t="b">
        <f t="shared" si="703"/>
        <v>0</v>
      </c>
      <c r="BI503" t="b">
        <f t="shared" si="704"/>
        <v>0</v>
      </c>
      <c r="BJ503" t="b">
        <f t="shared" si="705"/>
        <v>0</v>
      </c>
      <c r="BK503" t="b">
        <f t="shared" si="706"/>
        <v>0</v>
      </c>
      <c r="BL503" t="b">
        <f t="shared" si="707"/>
        <v>0</v>
      </c>
      <c r="BM503" t="b">
        <f t="shared" si="708"/>
        <v>0</v>
      </c>
      <c r="BN503" t="b">
        <f t="shared" si="709"/>
        <v>0</v>
      </c>
      <c r="BO503" t="b">
        <f t="shared" si="710"/>
        <v>1</v>
      </c>
      <c r="BP503" t="b">
        <f t="shared" si="711"/>
        <v>0</v>
      </c>
      <c r="BQ503" t="b">
        <f t="shared" si="712"/>
        <v>0</v>
      </c>
      <c r="BR503" t="b">
        <f t="shared" si="713"/>
        <v>0</v>
      </c>
      <c r="BS503" t="b">
        <f t="shared" si="714"/>
        <v>0</v>
      </c>
      <c r="BT503" t="b">
        <f t="shared" si="715"/>
        <v>0</v>
      </c>
      <c r="BU503" t="b">
        <f t="shared" si="716"/>
        <v>0</v>
      </c>
      <c r="BV503" t="b">
        <f t="shared" si="717"/>
        <v>0</v>
      </c>
      <c r="BW503" t="b">
        <f t="shared" si="718"/>
        <v>0</v>
      </c>
      <c r="BX503" t="b">
        <f t="shared" si="719"/>
        <v>0</v>
      </c>
      <c r="BY503" t="b">
        <f t="shared" si="720"/>
        <v>0</v>
      </c>
      <c r="BZ503" t="b">
        <f t="shared" si="721"/>
        <v>0</v>
      </c>
      <c r="CA503" t="b">
        <f t="shared" si="722"/>
        <v>0</v>
      </c>
      <c r="CB503" t="b">
        <f t="shared" si="723"/>
        <v>0</v>
      </c>
      <c r="CC503" t="b">
        <f t="shared" si="724"/>
        <v>0</v>
      </c>
      <c r="CD503" t="b">
        <f t="shared" si="725"/>
        <v>0</v>
      </c>
      <c r="CE503" t="b">
        <f t="shared" si="726"/>
        <v>0</v>
      </c>
      <c r="CF503" t="b">
        <f t="shared" si="727"/>
        <v>0</v>
      </c>
      <c r="CG503" t="b">
        <f t="shared" si="728"/>
        <v>0</v>
      </c>
      <c r="CH503" t="b">
        <f t="shared" si="729"/>
        <v>0</v>
      </c>
      <c r="CI503" t="b">
        <f t="shared" si="730"/>
        <v>0</v>
      </c>
      <c r="CJ503" t="b">
        <f t="shared" si="731"/>
        <v>0</v>
      </c>
      <c r="CK503" t="b">
        <f t="shared" si="732"/>
        <v>0</v>
      </c>
      <c r="CL503" t="b">
        <f t="shared" si="733"/>
        <v>0</v>
      </c>
      <c r="CM503" t="b">
        <f t="shared" si="734"/>
        <v>0</v>
      </c>
      <c r="CN503" t="b">
        <f t="shared" si="735"/>
        <v>0</v>
      </c>
      <c r="CO503" t="b">
        <f t="shared" si="736"/>
        <v>0</v>
      </c>
      <c r="CP503" t="b">
        <f t="shared" si="737"/>
        <v>0</v>
      </c>
      <c r="CQ503" t="b">
        <f t="shared" si="738"/>
        <v>0</v>
      </c>
      <c r="CR503" t="b">
        <f t="shared" si="739"/>
        <v>0</v>
      </c>
      <c r="CS503" t="b">
        <f t="shared" si="740"/>
        <v>0</v>
      </c>
      <c r="CT503" t="b">
        <f t="shared" si="741"/>
        <v>0</v>
      </c>
      <c r="CU503" t="b">
        <f t="shared" si="742"/>
        <v>0</v>
      </c>
      <c r="CV503" t="b">
        <f t="shared" si="743"/>
        <v>0</v>
      </c>
      <c r="CW503" t="b">
        <f t="shared" si="744"/>
        <v>0</v>
      </c>
      <c r="CX503" t="b">
        <f t="shared" si="745"/>
        <v>0</v>
      </c>
      <c r="CY503" t="b">
        <f t="shared" si="746"/>
        <v>0</v>
      </c>
      <c r="CZ503" t="b">
        <f t="shared" si="747"/>
        <v>0</v>
      </c>
      <c r="DA503" t="b">
        <f t="shared" si="748"/>
        <v>0</v>
      </c>
      <c r="DB503" t="b">
        <f t="shared" si="749"/>
        <v>0</v>
      </c>
      <c r="DC503" t="b">
        <f t="shared" si="750"/>
        <v>0</v>
      </c>
      <c r="DD503" t="b">
        <f t="shared" si="751"/>
        <v>0</v>
      </c>
    </row>
    <row r="504" spans="1:108">
      <c r="A504" s="4" t="s">
        <v>2123</v>
      </c>
      <c r="B504" t="s">
        <v>2124</v>
      </c>
      <c r="C504" t="s">
        <v>2124</v>
      </c>
      <c r="D504" s="4"/>
      <c r="E504" s="4" t="s">
        <v>1060</v>
      </c>
      <c r="F504" t="s">
        <v>976</v>
      </c>
      <c r="G504" t="s">
        <v>970</v>
      </c>
      <c r="H504" t="s">
        <v>7428</v>
      </c>
      <c r="I504" t="s">
        <v>7418</v>
      </c>
      <c r="J504" s="4" t="s">
        <v>119</v>
      </c>
      <c r="K504" s="4" t="s">
        <v>109</v>
      </c>
      <c r="L504" s="4" t="s">
        <v>6415</v>
      </c>
      <c r="M504" s="4" t="s">
        <v>221</v>
      </c>
      <c r="N504" s="4" t="s">
        <v>2125</v>
      </c>
      <c r="O504" s="4" t="b">
        <f t="shared" si="658"/>
        <v>1</v>
      </c>
      <c r="P504" s="4" t="b">
        <f t="shared" si="659"/>
        <v>1</v>
      </c>
      <c r="Q504" s="4" t="b">
        <f t="shared" si="660"/>
        <v>1</v>
      </c>
      <c r="R504" s="4" t="b">
        <f t="shared" si="661"/>
        <v>1</v>
      </c>
      <c r="S504" s="4" t="b">
        <f t="shared" si="662"/>
        <v>1</v>
      </c>
      <c r="T504" s="4" t="b">
        <f t="shared" si="663"/>
        <v>1</v>
      </c>
      <c r="U504" s="4" t="b">
        <f t="shared" si="664"/>
        <v>1</v>
      </c>
      <c r="V504" s="4" t="b">
        <f t="shared" si="665"/>
        <v>1</v>
      </c>
      <c r="W504" s="4" t="b">
        <f t="shared" si="666"/>
        <v>1</v>
      </c>
      <c r="X504" s="4" t="b">
        <f t="shared" si="667"/>
        <v>1</v>
      </c>
      <c r="Y504" s="4" t="b">
        <f t="shared" si="668"/>
        <v>1</v>
      </c>
      <c r="Z504" s="4" t="b">
        <f t="shared" si="669"/>
        <v>0</v>
      </c>
      <c r="AA504" s="4" t="b">
        <f t="shared" si="670"/>
        <v>1</v>
      </c>
      <c r="AB504" s="4" t="b">
        <f t="shared" si="671"/>
        <v>1</v>
      </c>
      <c r="AC504" s="4" t="b">
        <f t="shared" si="672"/>
        <v>0</v>
      </c>
      <c r="AD504" s="4" t="b">
        <f t="shared" si="673"/>
        <v>0</v>
      </c>
      <c r="AE504" s="4" t="b">
        <f t="shared" si="674"/>
        <v>0</v>
      </c>
      <c r="AF504" s="4" t="b">
        <f t="shared" si="675"/>
        <v>0</v>
      </c>
      <c r="AG504" s="4" t="b">
        <f t="shared" si="676"/>
        <v>0</v>
      </c>
      <c r="AH504" s="4" t="b">
        <f t="shared" si="677"/>
        <v>1</v>
      </c>
      <c r="AI504" s="4" t="b">
        <f t="shared" si="678"/>
        <v>0</v>
      </c>
      <c r="AJ504" s="4" t="b">
        <f t="shared" si="679"/>
        <v>0</v>
      </c>
      <c r="AK504" s="4" t="b">
        <f t="shared" si="680"/>
        <v>0</v>
      </c>
      <c r="AL504" s="4" t="b">
        <f t="shared" si="681"/>
        <v>0</v>
      </c>
      <c r="AM504" s="4" t="b">
        <f t="shared" si="682"/>
        <v>1</v>
      </c>
      <c r="AN504" s="4" t="b">
        <f t="shared" si="683"/>
        <v>1</v>
      </c>
      <c r="AO504" s="4" t="b">
        <f t="shared" si="684"/>
        <v>0</v>
      </c>
      <c r="AP504" s="4" t="b">
        <f t="shared" si="685"/>
        <v>0</v>
      </c>
      <c r="AQ504" s="4" t="b">
        <f t="shared" si="686"/>
        <v>0</v>
      </c>
      <c r="AR504" s="4" t="b">
        <f t="shared" si="687"/>
        <v>0</v>
      </c>
      <c r="AS504" s="4" t="b">
        <f t="shared" si="688"/>
        <v>0</v>
      </c>
      <c r="AT504" s="4" t="b">
        <f t="shared" si="689"/>
        <v>1</v>
      </c>
      <c r="AU504" s="4" t="b">
        <f t="shared" si="690"/>
        <v>1</v>
      </c>
      <c r="AV504" s="4" t="b">
        <f t="shared" si="691"/>
        <v>1</v>
      </c>
      <c r="AW504" s="4" t="b">
        <f t="shared" si="692"/>
        <v>1</v>
      </c>
      <c r="AX504" s="4" t="b">
        <f t="shared" si="693"/>
        <v>0</v>
      </c>
      <c r="AY504" s="4" t="b">
        <f t="shared" si="694"/>
        <v>0</v>
      </c>
      <c r="AZ504" s="4" t="b">
        <f t="shared" si="695"/>
        <v>0</v>
      </c>
      <c r="BA504" s="4" t="b">
        <f t="shared" si="696"/>
        <v>1</v>
      </c>
      <c r="BB504" s="4" t="b">
        <f t="shared" si="697"/>
        <v>0</v>
      </c>
      <c r="BC504" s="4" t="b">
        <f t="shared" si="698"/>
        <v>1</v>
      </c>
      <c r="BD504" s="4" t="b">
        <f t="shared" si="699"/>
        <v>0</v>
      </c>
      <c r="BE504" s="4" t="b">
        <f t="shared" si="700"/>
        <v>0</v>
      </c>
      <c r="BF504" s="4" t="b">
        <f t="shared" si="701"/>
        <v>1</v>
      </c>
      <c r="BG504" s="4" t="b">
        <f t="shared" si="702"/>
        <v>1</v>
      </c>
      <c r="BH504" s="4" t="b">
        <f t="shared" si="703"/>
        <v>0</v>
      </c>
      <c r="BI504" s="4" t="b">
        <f t="shared" si="704"/>
        <v>0</v>
      </c>
      <c r="BJ504" s="4" t="b">
        <f t="shared" si="705"/>
        <v>0</v>
      </c>
      <c r="BK504" s="4" t="b">
        <f t="shared" si="706"/>
        <v>0</v>
      </c>
      <c r="BL504" s="4" t="b">
        <f t="shared" si="707"/>
        <v>0</v>
      </c>
      <c r="BM504" s="4" t="b">
        <f t="shared" si="708"/>
        <v>0</v>
      </c>
      <c r="BN504" s="4" t="b">
        <f t="shared" si="709"/>
        <v>1</v>
      </c>
      <c r="BO504" s="4" t="b">
        <f t="shared" si="710"/>
        <v>1</v>
      </c>
      <c r="BP504" s="4" t="b">
        <f t="shared" si="711"/>
        <v>1</v>
      </c>
      <c r="BQ504" s="4" t="b">
        <f t="shared" si="712"/>
        <v>1</v>
      </c>
      <c r="BR504" s="4" t="b">
        <f t="shared" si="713"/>
        <v>1</v>
      </c>
      <c r="BS504" s="4" t="b">
        <f t="shared" si="714"/>
        <v>1</v>
      </c>
      <c r="BT504" s="4" t="b">
        <f t="shared" si="715"/>
        <v>0</v>
      </c>
      <c r="BU504" s="4" t="b">
        <f t="shared" si="716"/>
        <v>1</v>
      </c>
      <c r="BV504" s="4" t="b">
        <f t="shared" si="717"/>
        <v>1</v>
      </c>
      <c r="BW504" s="4" t="b">
        <f t="shared" si="718"/>
        <v>1</v>
      </c>
      <c r="BX504" s="4" t="b">
        <f t="shared" si="719"/>
        <v>0</v>
      </c>
      <c r="BY504" s="4" t="b">
        <f t="shared" si="720"/>
        <v>1</v>
      </c>
      <c r="BZ504" s="4" t="b">
        <f t="shared" si="721"/>
        <v>0</v>
      </c>
      <c r="CA504" s="4" t="b">
        <f t="shared" si="722"/>
        <v>1</v>
      </c>
      <c r="CB504" s="4" t="b">
        <f t="shared" si="723"/>
        <v>1</v>
      </c>
      <c r="CC504" s="4" t="b">
        <f t="shared" si="724"/>
        <v>1</v>
      </c>
      <c r="CD504" s="4" t="b">
        <f t="shared" si="725"/>
        <v>0</v>
      </c>
      <c r="CE504" s="4" t="b">
        <f t="shared" si="726"/>
        <v>0</v>
      </c>
      <c r="CF504" s="4" t="b">
        <f t="shared" si="727"/>
        <v>0</v>
      </c>
      <c r="CG504" s="4" t="b">
        <f t="shared" si="728"/>
        <v>1</v>
      </c>
      <c r="CH504" s="4" t="b">
        <f t="shared" si="729"/>
        <v>1</v>
      </c>
      <c r="CI504" s="4" t="b">
        <f t="shared" si="730"/>
        <v>0</v>
      </c>
      <c r="CJ504" s="4" t="b">
        <f t="shared" si="731"/>
        <v>1</v>
      </c>
      <c r="CK504" s="4" t="b">
        <f t="shared" si="732"/>
        <v>0</v>
      </c>
      <c r="CL504" s="4" t="b">
        <f t="shared" si="733"/>
        <v>0</v>
      </c>
      <c r="CM504" s="4" t="b">
        <f t="shared" si="734"/>
        <v>0</v>
      </c>
      <c r="CN504" s="4" t="b">
        <f t="shared" si="735"/>
        <v>0</v>
      </c>
      <c r="CO504" s="4" t="b">
        <f t="shared" si="736"/>
        <v>0</v>
      </c>
      <c r="CP504" s="4" t="b">
        <f t="shared" si="737"/>
        <v>0</v>
      </c>
      <c r="CQ504" s="4" t="b">
        <f t="shared" si="738"/>
        <v>0</v>
      </c>
      <c r="CR504" s="4" t="b">
        <f t="shared" si="739"/>
        <v>1</v>
      </c>
      <c r="CS504" s="4" t="b">
        <f t="shared" si="740"/>
        <v>0</v>
      </c>
      <c r="CT504" s="4" t="b">
        <f t="shared" si="741"/>
        <v>0</v>
      </c>
      <c r="CU504" s="4" t="b">
        <f t="shared" si="742"/>
        <v>0</v>
      </c>
      <c r="CV504" s="4" t="b">
        <f t="shared" si="743"/>
        <v>0</v>
      </c>
      <c r="CW504" s="4" t="b">
        <f t="shared" si="744"/>
        <v>0</v>
      </c>
      <c r="CX504" s="4" t="b">
        <f t="shared" si="745"/>
        <v>0</v>
      </c>
      <c r="CY504" s="4" t="b">
        <f t="shared" si="746"/>
        <v>0</v>
      </c>
      <c r="CZ504" s="4" t="b">
        <f t="shared" si="747"/>
        <v>0</v>
      </c>
      <c r="DA504" s="4" t="b">
        <f t="shared" si="748"/>
        <v>0</v>
      </c>
      <c r="DB504" s="4" t="b">
        <f t="shared" si="749"/>
        <v>0</v>
      </c>
      <c r="DC504" s="4" t="b">
        <f t="shared" si="750"/>
        <v>0</v>
      </c>
      <c r="DD504" s="4" t="b">
        <f t="shared" si="751"/>
        <v>0</v>
      </c>
    </row>
    <row r="505" spans="1:108">
      <c r="A505" t="s">
        <v>2126</v>
      </c>
      <c r="B505" t="s">
        <v>2124</v>
      </c>
      <c r="C505" t="s">
        <v>2124</v>
      </c>
      <c r="E505" t="s">
        <v>1060</v>
      </c>
      <c r="F505" t="s">
        <v>976</v>
      </c>
      <c r="G505" t="s">
        <v>970</v>
      </c>
      <c r="H505" t="s">
        <v>7428</v>
      </c>
      <c r="I505" t="s">
        <v>7418</v>
      </c>
      <c r="J505" t="s">
        <v>143</v>
      </c>
      <c r="K505" t="s">
        <v>143</v>
      </c>
      <c r="L505" t="s">
        <v>7334</v>
      </c>
      <c r="M505" t="s">
        <v>6079</v>
      </c>
      <c r="N505" t="s">
        <v>187</v>
      </c>
      <c r="O505" t="b">
        <f t="shared" si="658"/>
        <v>0</v>
      </c>
      <c r="P505" t="b">
        <f t="shared" si="659"/>
        <v>0</v>
      </c>
      <c r="Q505" t="b">
        <f t="shared" si="660"/>
        <v>0</v>
      </c>
      <c r="R505" t="b">
        <f t="shared" si="661"/>
        <v>0</v>
      </c>
      <c r="S505" t="b">
        <f t="shared" si="662"/>
        <v>0</v>
      </c>
      <c r="T505" t="b">
        <f t="shared" si="663"/>
        <v>0</v>
      </c>
      <c r="U505" t="b">
        <f t="shared" si="664"/>
        <v>0</v>
      </c>
      <c r="V505" t="b">
        <f t="shared" si="665"/>
        <v>0</v>
      </c>
      <c r="W505" t="b">
        <f t="shared" si="666"/>
        <v>0</v>
      </c>
      <c r="X505" t="b">
        <f t="shared" si="667"/>
        <v>0</v>
      </c>
      <c r="Y505" t="b">
        <f t="shared" si="668"/>
        <v>0</v>
      </c>
      <c r="Z505" t="b">
        <f t="shared" si="669"/>
        <v>0</v>
      </c>
      <c r="AA505" t="b">
        <f t="shared" si="670"/>
        <v>0</v>
      </c>
      <c r="AB505" t="b">
        <f t="shared" si="671"/>
        <v>0</v>
      </c>
      <c r="AC505" t="b">
        <f t="shared" si="672"/>
        <v>0</v>
      </c>
      <c r="AD505" t="b">
        <f t="shared" si="673"/>
        <v>0</v>
      </c>
      <c r="AE505" t="b">
        <f t="shared" si="674"/>
        <v>0</v>
      </c>
      <c r="AF505" t="b">
        <f t="shared" si="675"/>
        <v>0</v>
      </c>
      <c r="AG505" t="b">
        <f t="shared" si="676"/>
        <v>0</v>
      </c>
      <c r="AH505" t="b">
        <f t="shared" si="677"/>
        <v>0</v>
      </c>
      <c r="AI505" t="b">
        <f t="shared" si="678"/>
        <v>0</v>
      </c>
      <c r="AJ505" t="b">
        <f t="shared" si="679"/>
        <v>0</v>
      </c>
      <c r="AK505" t="b">
        <f t="shared" si="680"/>
        <v>0</v>
      </c>
      <c r="AL505" t="b">
        <f t="shared" si="681"/>
        <v>0</v>
      </c>
      <c r="AM505" t="b">
        <f t="shared" si="682"/>
        <v>0</v>
      </c>
      <c r="AN505" t="b">
        <f t="shared" si="683"/>
        <v>0</v>
      </c>
      <c r="AO505" t="b">
        <f t="shared" si="684"/>
        <v>0</v>
      </c>
      <c r="AP505" t="b">
        <f t="shared" si="685"/>
        <v>0</v>
      </c>
      <c r="AQ505" t="b">
        <f t="shared" si="686"/>
        <v>0</v>
      </c>
      <c r="AR505" t="b">
        <f t="shared" si="687"/>
        <v>0</v>
      </c>
      <c r="AS505" t="b">
        <f t="shared" si="688"/>
        <v>0</v>
      </c>
      <c r="AT505" t="b">
        <f t="shared" si="689"/>
        <v>0</v>
      </c>
      <c r="AU505" t="b">
        <f t="shared" si="690"/>
        <v>0</v>
      </c>
      <c r="AV505" t="b">
        <f t="shared" si="691"/>
        <v>0</v>
      </c>
      <c r="AW505" t="b">
        <f t="shared" si="692"/>
        <v>0</v>
      </c>
      <c r="AX505" t="b">
        <f t="shared" si="693"/>
        <v>0</v>
      </c>
      <c r="AY505" t="b">
        <f t="shared" si="694"/>
        <v>0</v>
      </c>
      <c r="AZ505" t="b">
        <f t="shared" si="695"/>
        <v>0</v>
      </c>
      <c r="BA505" t="b">
        <f t="shared" si="696"/>
        <v>0</v>
      </c>
      <c r="BB505" t="b">
        <f t="shared" si="697"/>
        <v>0</v>
      </c>
      <c r="BC505" t="b">
        <f t="shared" si="698"/>
        <v>0</v>
      </c>
      <c r="BD505" t="b">
        <f t="shared" si="699"/>
        <v>0</v>
      </c>
      <c r="BE505" t="b">
        <f t="shared" si="700"/>
        <v>0</v>
      </c>
      <c r="BF505" t="b">
        <f t="shared" si="701"/>
        <v>0</v>
      </c>
      <c r="BG505" t="b">
        <f t="shared" si="702"/>
        <v>0</v>
      </c>
      <c r="BH505" t="b">
        <f t="shared" si="703"/>
        <v>0</v>
      </c>
      <c r="BI505" t="b">
        <f t="shared" si="704"/>
        <v>0</v>
      </c>
      <c r="BJ505" t="b">
        <f t="shared" si="705"/>
        <v>0</v>
      </c>
      <c r="BK505" t="b">
        <f t="shared" si="706"/>
        <v>0</v>
      </c>
      <c r="BL505" t="b">
        <f t="shared" si="707"/>
        <v>0</v>
      </c>
      <c r="BM505" t="b">
        <f t="shared" si="708"/>
        <v>0</v>
      </c>
      <c r="BN505" t="b">
        <f t="shared" si="709"/>
        <v>0</v>
      </c>
      <c r="BO505" t="b">
        <f t="shared" si="710"/>
        <v>0</v>
      </c>
      <c r="BP505" t="b">
        <f t="shared" si="711"/>
        <v>0</v>
      </c>
      <c r="BQ505" t="b">
        <f t="shared" si="712"/>
        <v>0</v>
      </c>
      <c r="BR505" t="b">
        <f t="shared" si="713"/>
        <v>0</v>
      </c>
      <c r="BS505" t="b">
        <f t="shared" si="714"/>
        <v>0</v>
      </c>
      <c r="BT505" t="b">
        <f t="shared" si="715"/>
        <v>0</v>
      </c>
      <c r="BU505" t="b">
        <f t="shared" si="716"/>
        <v>0</v>
      </c>
      <c r="BV505" t="b">
        <f t="shared" si="717"/>
        <v>0</v>
      </c>
      <c r="BW505" t="b">
        <f t="shared" si="718"/>
        <v>0</v>
      </c>
      <c r="BX505" t="b">
        <f t="shared" si="719"/>
        <v>0</v>
      </c>
      <c r="BY505" t="b">
        <f t="shared" si="720"/>
        <v>0</v>
      </c>
      <c r="BZ505" t="b">
        <f t="shared" si="721"/>
        <v>0</v>
      </c>
      <c r="CA505" t="b">
        <f t="shared" si="722"/>
        <v>0</v>
      </c>
      <c r="CB505" t="b">
        <f t="shared" si="723"/>
        <v>0</v>
      </c>
      <c r="CC505" t="b">
        <f t="shared" si="724"/>
        <v>0</v>
      </c>
      <c r="CD505" t="b">
        <f t="shared" si="725"/>
        <v>0</v>
      </c>
      <c r="CE505" t="b">
        <f t="shared" si="726"/>
        <v>0</v>
      </c>
      <c r="CF505" t="b">
        <f t="shared" si="727"/>
        <v>0</v>
      </c>
      <c r="CG505" t="b">
        <f t="shared" si="728"/>
        <v>0</v>
      </c>
      <c r="CH505" t="b">
        <f t="shared" si="729"/>
        <v>0</v>
      </c>
      <c r="CI505" t="b">
        <f t="shared" si="730"/>
        <v>0</v>
      </c>
      <c r="CJ505" t="b">
        <f t="shared" si="731"/>
        <v>0</v>
      </c>
      <c r="CK505" t="b">
        <f t="shared" si="732"/>
        <v>0</v>
      </c>
      <c r="CL505" t="b">
        <f t="shared" si="733"/>
        <v>0</v>
      </c>
      <c r="CM505" t="b">
        <f t="shared" si="734"/>
        <v>0</v>
      </c>
      <c r="CN505" t="b">
        <f t="shared" si="735"/>
        <v>0</v>
      </c>
      <c r="CO505" t="b">
        <f t="shared" si="736"/>
        <v>0</v>
      </c>
      <c r="CP505" t="b">
        <f t="shared" si="737"/>
        <v>0</v>
      </c>
      <c r="CQ505" t="b">
        <f t="shared" si="738"/>
        <v>0</v>
      </c>
      <c r="CR505" t="b">
        <f t="shared" si="739"/>
        <v>0</v>
      </c>
      <c r="CS505" t="b">
        <f t="shared" si="740"/>
        <v>0</v>
      </c>
      <c r="CT505" t="b">
        <f t="shared" si="741"/>
        <v>0</v>
      </c>
      <c r="CU505" t="b">
        <f t="shared" si="742"/>
        <v>0</v>
      </c>
      <c r="CV505" t="b">
        <f t="shared" si="743"/>
        <v>0</v>
      </c>
      <c r="CW505" t="b">
        <f t="shared" si="744"/>
        <v>0</v>
      </c>
      <c r="CX505" t="b">
        <f t="shared" si="745"/>
        <v>0</v>
      </c>
      <c r="CY505" t="b">
        <f t="shared" si="746"/>
        <v>0</v>
      </c>
      <c r="CZ505" t="b">
        <f t="shared" si="747"/>
        <v>0</v>
      </c>
      <c r="DA505" t="b">
        <f t="shared" si="748"/>
        <v>0</v>
      </c>
      <c r="DB505" t="b">
        <f t="shared" si="749"/>
        <v>0</v>
      </c>
      <c r="DC505" t="b">
        <f t="shared" si="750"/>
        <v>0</v>
      </c>
      <c r="DD505" t="b">
        <f t="shared" si="751"/>
        <v>0</v>
      </c>
    </row>
    <row r="506" spans="1:108">
      <c r="A506" s="4" t="s">
        <v>2138</v>
      </c>
      <c r="C506" t="s">
        <v>2139</v>
      </c>
      <c r="E506" t="s">
        <v>1060</v>
      </c>
      <c r="F506" t="s">
        <v>976</v>
      </c>
      <c r="G506" t="s">
        <v>970</v>
      </c>
      <c r="H506" t="s">
        <v>7428</v>
      </c>
      <c r="I506" t="s">
        <v>7418</v>
      </c>
      <c r="J506" s="4" t="s">
        <v>135</v>
      </c>
      <c r="K506" t="s">
        <v>136</v>
      </c>
      <c r="L506" t="s">
        <v>6786</v>
      </c>
      <c r="M506" t="s">
        <v>6079</v>
      </c>
      <c r="N506" t="s">
        <v>2140</v>
      </c>
      <c r="O506" t="b">
        <f t="shared" si="658"/>
        <v>0</v>
      </c>
      <c r="P506" t="b">
        <f t="shared" si="659"/>
        <v>0</v>
      </c>
      <c r="Q506" t="b">
        <f t="shared" si="660"/>
        <v>0</v>
      </c>
      <c r="R506" t="b">
        <f t="shared" si="661"/>
        <v>1</v>
      </c>
      <c r="S506" t="b">
        <f t="shared" si="662"/>
        <v>0</v>
      </c>
      <c r="T506" t="b">
        <f t="shared" si="663"/>
        <v>1</v>
      </c>
      <c r="U506" t="b">
        <f t="shared" si="664"/>
        <v>0</v>
      </c>
      <c r="V506" t="b">
        <f t="shared" si="665"/>
        <v>0</v>
      </c>
      <c r="W506" t="b">
        <f t="shared" si="666"/>
        <v>0</v>
      </c>
      <c r="X506" t="b">
        <f t="shared" si="667"/>
        <v>1</v>
      </c>
      <c r="Y506" t="b">
        <f t="shared" si="668"/>
        <v>0</v>
      </c>
      <c r="Z506" t="b">
        <f t="shared" si="669"/>
        <v>0</v>
      </c>
      <c r="AA506" t="b">
        <f t="shared" si="670"/>
        <v>0</v>
      </c>
      <c r="AB506" t="b">
        <f t="shared" si="671"/>
        <v>0</v>
      </c>
      <c r="AC506" t="b">
        <f t="shared" si="672"/>
        <v>0</v>
      </c>
      <c r="AD506" t="b">
        <f t="shared" si="673"/>
        <v>0</v>
      </c>
      <c r="AE506" t="b">
        <f t="shared" si="674"/>
        <v>0</v>
      </c>
      <c r="AF506" t="b">
        <f t="shared" si="675"/>
        <v>0</v>
      </c>
      <c r="AG506" t="b">
        <f t="shared" si="676"/>
        <v>0</v>
      </c>
      <c r="AH506" t="b">
        <f t="shared" si="677"/>
        <v>0</v>
      </c>
      <c r="AI506" t="b">
        <f t="shared" si="678"/>
        <v>0</v>
      </c>
      <c r="AJ506" t="b">
        <f t="shared" si="679"/>
        <v>0</v>
      </c>
      <c r="AK506" t="b">
        <f t="shared" si="680"/>
        <v>0</v>
      </c>
      <c r="AL506" t="b">
        <f t="shared" si="681"/>
        <v>0</v>
      </c>
      <c r="AM506" t="b">
        <f t="shared" si="682"/>
        <v>0</v>
      </c>
      <c r="AN506" t="b">
        <f t="shared" si="683"/>
        <v>0</v>
      </c>
      <c r="AO506" t="b">
        <f t="shared" si="684"/>
        <v>0</v>
      </c>
      <c r="AP506" t="b">
        <f t="shared" si="685"/>
        <v>0</v>
      </c>
      <c r="AQ506" t="b">
        <f t="shared" si="686"/>
        <v>0</v>
      </c>
      <c r="AR506" t="b">
        <f t="shared" si="687"/>
        <v>0</v>
      </c>
      <c r="AS506" t="b">
        <f t="shared" si="688"/>
        <v>0</v>
      </c>
      <c r="AT506" t="b">
        <f t="shared" si="689"/>
        <v>0</v>
      </c>
      <c r="AU506" t="b">
        <f t="shared" si="690"/>
        <v>0</v>
      </c>
      <c r="AV506" t="b">
        <f t="shared" si="691"/>
        <v>0</v>
      </c>
      <c r="AW506" t="b">
        <f t="shared" si="692"/>
        <v>0</v>
      </c>
      <c r="AX506" t="b">
        <f t="shared" si="693"/>
        <v>0</v>
      </c>
      <c r="AY506" t="b">
        <f t="shared" si="694"/>
        <v>0</v>
      </c>
      <c r="AZ506" t="b">
        <f t="shared" si="695"/>
        <v>0</v>
      </c>
      <c r="BA506" t="b">
        <f t="shared" si="696"/>
        <v>0</v>
      </c>
      <c r="BB506" t="b">
        <f t="shared" si="697"/>
        <v>0</v>
      </c>
      <c r="BC506" t="b">
        <f t="shared" si="698"/>
        <v>0</v>
      </c>
      <c r="BD506" t="b">
        <f t="shared" si="699"/>
        <v>0</v>
      </c>
      <c r="BE506" t="b">
        <f t="shared" si="700"/>
        <v>0</v>
      </c>
      <c r="BF506" t="b">
        <f t="shared" si="701"/>
        <v>0</v>
      </c>
      <c r="BG506" t="b">
        <f t="shared" si="702"/>
        <v>0</v>
      </c>
      <c r="BH506" t="b">
        <f t="shared" si="703"/>
        <v>0</v>
      </c>
      <c r="BI506" t="b">
        <f t="shared" si="704"/>
        <v>0</v>
      </c>
      <c r="BJ506" t="b">
        <f t="shared" si="705"/>
        <v>0</v>
      </c>
      <c r="BK506" t="b">
        <f t="shared" si="706"/>
        <v>0</v>
      </c>
      <c r="BL506" t="b">
        <f t="shared" si="707"/>
        <v>0</v>
      </c>
      <c r="BM506" t="b">
        <f t="shared" si="708"/>
        <v>0</v>
      </c>
      <c r="BN506" t="b">
        <f t="shared" si="709"/>
        <v>0</v>
      </c>
      <c r="BO506" t="b">
        <f t="shared" si="710"/>
        <v>0</v>
      </c>
      <c r="BP506" t="b">
        <f t="shared" si="711"/>
        <v>0</v>
      </c>
      <c r="BQ506" t="b">
        <f t="shared" si="712"/>
        <v>0</v>
      </c>
      <c r="BR506" t="b">
        <f t="shared" si="713"/>
        <v>0</v>
      </c>
      <c r="BS506" t="b">
        <f t="shared" si="714"/>
        <v>0</v>
      </c>
      <c r="BT506" t="b">
        <f t="shared" si="715"/>
        <v>1</v>
      </c>
      <c r="BU506" t="b">
        <f t="shared" si="716"/>
        <v>0</v>
      </c>
      <c r="BV506" t="b">
        <f t="shared" si="717"/>
        <v>0</v>
      </c>
      <c r="BW506" t="b">
        <f t="shared" si="718"/>
        <v>0</v>
      </c>
      <c r="BX506" t="b">
        <f t="shared" si="719"/>
        <v>0</v>
      </c>
      <c r="BY506" t="b">
        <f t="shared" si="720"/>
        <v>0</v>
      </c>
      <c r="BZ506" t="b">
        <f t="shared" si="721"/>
        <v>0</v>
      </c>
      <c r="CA506" t="b">
        <f t="shared" si="722"/>
        <v>0</v>
      </c>
      <c r="CB506" t="b">
        <f t="shared" si="723"/>
        <v>0</v>
      </c>
      <c r="CC506" t="b">
        <f t="shared" si="724"/>
        <v>1</v>
      </c>
      <c r="CD506" t="b">
        <f t="shared" si="725"/>
        <v>0</v>
      </c>
      <c r="CE506" t="b">
        <f t="shared" si="726"/>
        <v>0</v>
      </c>
      <c r="CF506" t="b">
        <f t="shared" si="727"/>
        <v>0</v>
      </c>
      <c r="CG506" t="b">
        <f t="shared" si="728"/>
        <v>0</v>
      </c>
      <c r="CH506" t="b">
        <f t="shared" si="729"/>
        <v>0</v>
      </c>
      <c r="CI506" t="b">
        <f t="shared" si="730"/>
        <v>0</v>
      </c>
      <c r="CJ506" t="b">
        <f t="shared" si="731"/>
        <v>0</v>
      </c>
      <c r="CK506" t="b">
        <f t="shared" si="732"/>
        <v>0</v>
      </c>
      <c r="CL506" t="b">
        <f t="shared" si="733"/>
        <v>0</v>
      </c>
      <c r="CM506" t="b">
        <f t="shared" si="734"/>
        <v>0</v>
      </c>
      <c r="CN506" t="b">
        <f t="shared" si="735"/>
        <v>0</v>
      </c>
      <c r="CO506" t="b">
        <f t="shared" si="736"/>
        <v>0</v>
      </c>
      <c r="CP506" t="b">
        <f t="shared" si="737"/>
        <v>0</v>
      </c>
      <c r="CQ506" t="b">
        <f t="shared" si="738"/>
        <v>0</v>
      </c>
      <c r="CR506" t="b">
        <f t="shared" si="739"/>
        <v>0</v>
      </c>
      <c r="CS506" t="b">
        <f t="shared" si="740"/>
        <v>0</v>
      </c>
      <c r="CT506" t="b">
        <f t="shared" si="741"/>
        <v>0</v>
      </c>
      <c r="CU506" t="b">
        <f t="shared" si="742"/>
        <v>0</v>
      </c>
      <c r="CV506" t="b">
        <f t="shared" si="743"/>
        <v>0</v>
      </c>
      <c r="CW506" t="b">
        <f t="shared" si="744"/>
        <v>0</v>
      </c>
      <c r="CX506" t="b">
        <f t="shared" si="745"/>
        <v>0</v>
      </c>
      <c r="CY506" t="b">
        <f t="shared" si="746"/>
        <v>0</v>
      </c>
      <c r="CZ506" t="b">
        <f t="shared" si="747"/>
        <v>0</v>
      </c>
      <c r="DA506" t="b">
        <f t="shared" si="748"/>
        <v>0</v>
      </c>
      <c r="DB506" t="b">
        <f t="shared" si="749"/>
        <v>0</v>
      </c>
      <c r="DC506" t="b">
        <f t="shared" si="750"/>
        <v>0</v>
      </c>
      <c r="DD506" t="b">
        <f t="shared" si="751"/>
        <v>0</v>
      </c>
    </row>
    <row r="507" spans="1:108">
      <c r="A507" s="4" t="s">
        <v>2141</v>
      </c>
      <c r="C507" t="s">
        <v>2139</v>
      </c>
      <c r="D507" s="4"/>
      <c r="E507" s="4" t="s">
        <v>1060</v>
      </c>
      <c r="F507" t="s">
        <v>976</v>
      </c>
      <c r="G507" t="s">
        <v>970</v>
      </c>
      <c r="H507" t="s">
        <v>7428</v>
      </c>
      <c r="I507" t="s">
        <v>7418</v>
      </c>
      <c r="J507" s="4" t="s">
        <v>143</v>
      </c>
      <c r="K507" s="4" t="s">
        <v>143</v>
      </c>
      <c r="L507" s="4" t="s">
        <v>6690</v>
      </c>
      <c r="M507" t="s">
        <v>6079</v>
      </c>
      <c r="N507" s="4" t="s">
        <v>2085</v>
      </c>
      <c r="O507" s="4" t="b">
        <f t="shared" si="658"/>
        <v>1</v>
      </c>
      <c r="P507" s="4" t="b">
        <f t="shared" si="659"/>
        <v>0</v>
      </c>
      <c r="Q507" s="4" t="b">
        <f t="shared" si="660"/>
        <v>0</v>
      </c>
      <c r="R507" s="4" t="b">
        <f t="shared" si="661"/>
        <v>0</v>
      </c>
      <c r="S507" s="4" t="b">
        <f t="shared" si="662"/>
        <v>0</v>
      </c>
      <c r="T507" s="4" t="b">
        <f t="shared" si="663"/>
        <v>0</v>
      </c>
      <c r="U507" s="4" t="b">
        <f t="shared" si="664"/>
        <v>1</v>
      </c>
      <c r="V507" s="4" t="b">
        <f t="shared" si="665"/>
        <v>0</v>
      </c>
      <c r="W507" s="4" t="b">
        <f t="shared" si="666"/>
        <v>0</v>
      </c>
      <c r="X507" s="4" t="b">
        <f t="shared" si="667"/>
        <v>0</v>
      </c>
      <c r="Y507" s="4" t="b">
        <f t="shared" si="668"/>
        <v>0</v>
      </c>
      <c r="Z507" s="4" t="b">
        <f t="shared" si="669"/>
        <v>0</v>
      </c>
      <c r="AA507" s="4" t="b">
        <f t="shared" si="670"/>
        <v>0</v>
      </c>
      <c r="AB507" s="4" t="b">
        <f t="shared" si="671"/>
        <v>0</v>
      </c>
      <c r="AC507" s="4" t="b">
        <f t="shared" si="672"/>
        <v>0</v>
      </c>
      <c r="AD507" s="4" t="b">
        <f t="shared" si="673"/>
        <v>0</v>
      </c>
      <c r="AE507" s="4" t="b">
        <f t="shared" si="674"/>
        <v>0</v>
      </c>
      <c r="AF507" s="4" t="b">
        <f t="shared" si="675"/>
        <v>0</v>
      </c>
      <c r="AG507" s="4" t="b">
        <f t="shared" si="676"/>
        <v>0</v>
      </c>
      <c r="AH507" s="4" t="b">
        <f t="shared" si="677"/>
        <v>0</v>
      </c>
      <c r="AI507" s="4" t="b">
        <f t="shared" si="678"/>
        <v>0</v>
      </c>
      <c r="AJ507" s="4" t="b">
        <f t="shared" si="679"/>
        <v>0</v>
      </c>
      <c r="AK507" s="4" t="b">
        <f t="shared" si="680"/>
        <v>0</v>
      </c>
      <c r="AL507" s="4" t="b">
        <f t="shared" si="681"/>
        <v>0</v>
      </c>
      <c r="AM507" s="4" t="b">
        <f t="shared" si="682"/>
        <v>0</v>
      </c>
      <c r="AN507" s="4" t="b">
        <f t="shared" si="683"/>
        <v>0</v>
      </c>
      <c r="AO507" s="4" t="b">
        <f t="shared" si="684"/>
        <v>0</v>
      </c>
      <c r="AP507" s="4" t="b">
        <f t="shared" si="685"/>
        <v>0</v>
      </c>
      <c r="AQ507" s="4" t="b">
        <f t="shared" si="686"/>
        <v>0</v>
      </c>
      <c r="AR507" s="4" t="b">
        <f t="shared" si="687"/>
        <v>0</v>
      </c>
      <c r="AS507" s="4" t="b">
        <f t="shared" si="688"/>
        <v>0</v>
      </c>
      <c r="AT507" s="4" t="b">
        <f t="shared" si="689"/>
        <v>0</v>
      </c>
      <c r="AU507" s="4" t="b">
        <f t="shared" si="690"/>
        <v>0</v>
      </c>
      <c r="AV507" s="4" t="b">
        <f t="shared" si="691"/>
        <v>0</v>
      </c>
      <c r="AW507" s="4" t="b">
        <f t="shared" si="692"/>
        <v>0</v>
      </c>
      <c r="AX507" s="4" t="b">
        <f t="shared" si="693"/>
        <v>0</v>
      </c>
      <c r="AY507" s="4" t="b">
        <f t="shared" si="694"/>
        <v>0</v>
      </c>
      <c r="AZ507" s="4" t="b">
        <f t="shared" si="695"/>
        <v>0</v>
      </c>
      <c r="BA507" s="4" t="b">
        <f t="shared" si="696"/>
        <v>0</v>
      </c>
      <c r="BB507" s="4" t="b">
        <f t="shared" si="697"/>
        <v>0</v>
      </c>
      <c r="BC507" s="4" t="b">
        <f t="shared" si="698"/>
        <v>0</v>
      </c>
      <c r="BD507" s="4" t="b">
        <f t="shared" si="699"/>
        <v>0</v>
      </c>
      <c r="BE507" s="4" t="b">
        <f t="shared" si="700"/>
        <v>0</v>
      </c>
      <c r="BF507" s="4" t="b">
        <f t="shared" si="701"/>
        <v>0</v>
      </c>
      <c r="BG507" s="4" t="b">
        <f t="shared" si="702"/>
        <v>0</v>
      </c>
      <c r="BH507" s="4" t="b">
        <f t="shared" si="703"/>
        <v>0</v>
      </c>
      <c r="BI507" s="4" t="b">
        <f t="shared" si="704"/>
        <v>0</v>
      </c>
      <c r="BJ507" s="4" t="b">
        <f t="shared" si="705"/>
        <v>0</v>
      </c>
      <c r="BK507" s="4" t="b">
        <f t="shared" si="706"/>
        <v>0</v>
      </c>
      <c r="BL507" s="4" t="b">
        <f t="shared" si="707"/>
        <v>0</v>
      </c>
      <c r="BM507" s="4" t="b">
        <f t="shared" si="708"/>
        <v>0</v>
      </c>
      <c r="BN507" s="4" t="b">
        <f t="shared" si="709"/>
        <v>0</v>
      </c>
      <c r="BO507" s="4" t="b">
        <f t="shared" si="710"/>
        <v>0</v>
      </c>
      <c r="BP507" s="4" t="b">
        <f t="shared" si="711"/>
        <v>0</v>
      </c>
      <c r="BQ507" s="4" t="b">
        <f t="shared" si="712"/>
        <v>0</v>
      </c>
      <c r="BR507" s="4" t="b">
        <f t="shared" si="713"/>
        <v>0</v>
      </c>
      <c r="BS507" s="4" t="b">
        <f t="shared" si="714"/>
        <v>1</v>
      </c>
      <c r="BT507" s="4" t="b">
        <f t="shared" si="715"/>
        <v>0</v>
      </c>
      <c r="BU507" s="4" t="b">
        <f t="shared" si="716"/>
        <v>0</v>
      </c>
      <c r="BV507" s="4" t="b">
        <f t="shared" si="717"/>
        <v>0</v>
      </c>
      <c r="BW507" s="4" t="b">
        <f t="shared" si="718"/>
        <v>0</v>
      </c>
      <c r="BX507" s="4" t="b">
        <f t="shared" si="719"/>
        <v>0</v>
      </c>
      <c r="BY507" s="4" t="b">
        <f t="shared" si="720"/>
        <v>0</v>
      </c>
      <c r="BZ507" s="4" t="b">
        <f t="shared" si="721"/>
        <v>0</v>
      </c>
      <c r="CA507" s="4" t="b">
        <f t="shared" si="722"/>
        <v>0</v>
      </c>
      <c r="CB507" s="4" t="b">
        <f t="shared" si="723"/>
        <v>0</v>
      </c>
      <c r="CC507" s="4" t="b">
        <f t="shared" si="724"/>
        <v>0</v>
      </c>
      <c r="CD507" s="4" t="b">
        <f t="shared" si="725"/>
        <v>0</v>
      </c>
      <c r="CE507" s="4" t="b">
        <f t="shared" si="726"/>
        <v>0</v>
      </c>
      <c r="CF507" s="4" t="b">
        <f t="shared" si="727"/>
        <v>0</v>
      </c>
      <c r="CG507" s="4" t="b">
        <f t="shared" si="728"/>
        <v>0</v>
      </c>
      <c r="CH507" s="4" t="b">
        <f t="shared" si="729"/>
        <v>0</v>
      </c>
      <c r="CI507" s="4" t="b">
        <f t="shared" si="730"/>
        <v>0</v>
      </c>
      <c r="CJ507" s="4" t="b">
        <f t="shared" si="731"/>
        <v>0</v>
      </c>
      <c r="CK507" s="4" t="b">
        <f t="shared" si="732"/>
        <v>1</v>
      </c>
      <c r="CL507" s="4" t="b">
        <f t="shared" si="733"/>
        <v>0</v>
      </c>
      <c r="CM507" s="4" t="b">
        <f t="shared" si="734"/>
        <v>0</v>
      </c>
      <c r="CN507" s="4" t="b">
        <f t="shared" si="735"/>
        <v>0</v>
      </c>
      <c r="CO507" s="4" t="b">
        <f t="shared" si="736"/>
        <v>0</v>
      </c>
      <c r="CP507" s="4" t="b">
        <f t="shared" si="737"/>
        <v>0</v>
      </c>
      <c r="CQ507" s="4" t="b">
        <f t="shared" si="738"/>
        <v>0</v>
      </c>
      <c r="CR507" s="4" t="b">
        <f t="shared" si="739"/>
        <v>0</v>
      </c>
      <c r="CS507" s="4" t="b">
        <f t="shared" si="740"/>
        <v>0</v>
      </c>
      <c r="CT507" s="4" t="b">
        <f t="shared" si="741"/>
        <v>0</v>
      </c>
      <c r="CU507" s="4" t="b">
        <f t="shared" si="742"/>
        <v>0</v>
      </c>
      <c r="CV507" s="4" t="b">
        <f t="shared" si="743"/>
        <v>0</v>
      </c>
      <c r="CW507" s="4" t="b">
        <f t="shared" si="744"/>
        <v>0</v>
      </c>
      <c r="CX507" s="4" t="b">
        <f t="shared" si="745"/>
        <v>0</v>
      </c>
      <c r="CY507" s="4" t="b">
        <f t="shared" si="746"/>
        <v>0</v>
      </c>
      <c r="CZ507" s="4" t="b">
        <f t="shared" si="747"/>
        <v>0</v>
      </c>
      <c r="DA507" s="4" t="b">
        <f t="shared" si="748"/>
        <v>0</v>
      </c>
      <c r="DB507" s="4" t="b">
        <f t="shared" si="749"/>
        <v>0</v>
      </c>
      <c r="DC507" s="4" t="b">
        <f t="shared" si="750"/>
        <v>0</v>
      </c>
      <c r="DD507" s="4" t="b">
        <f t="shared" si="751"/>
        <v>0</v>
      </c>
    </row>
    <row r="508" spans="1:108">
      <c r="A508" s="7" t="s">
        <v>2142</v>
      </c>
      <c r="C508" t="s">
        <v>2139</v>
      </c>
      <c r="D508" s="4"/>
      <c r="E508" s="4" t="s">
        <v>1060</v>
      </c>
      <c r="F508" t="s">
        <v>976</v>
      </c>
      <c r="G508" t="s">
        <v>970</v>
      </c>
      <c r="H508" t="s">
        <v>7428</v>
      </c>
      <c r="I508" t="s">
        <v>7418</v>
      </c>
      <c r="J508" s="4" t="s">
        <v>143</v>
      </c>
      <c r="K508" s="4" t="s">
        <v>143</v>
      </c>
      <c r="L508" s="4" t="s">
        <v>6156</v>
      </c>
      <c r="M508" t="s">
        <v>6079</v>
      </c>
      <c r="N508" s="4" t="s">
        <v>1342</v>
      </c>
      <c r="O508" s="4" t="b">
        <f t="shared" si="658"/>
        <v>1</v>
      </c>
      <c r="P508" s="4" t="b">
        <f t="shared" si="659"/>
        <v>0</v>
      </c>
      <c r="Q508" s="4" t="b">
        <f t="shared" si="660"/>
        <v>0</v>
      </c>
      <c r="R508" s="4" t="b">
        <f t="shared" si="661"/>
        <v>0</v>
      </c>
      <c r="S508" s="4" t="b">
        <f t="shared" si="662"/>
        <v>0</v>
      </c>
      <c r="T508" s="4" t="b">
        <f t="shared" si="663"/>
        <v>0</v>
      </c>
      <c r="U508" s="4" t="b">
        <f t="shared" si="664"/>
        <v>1</v>
      </c>
      <c r="V508" s="4" t="b">
        <f t="shared" si="665"/>
        <v>0</v>
      </c>
      <c r="W508" s="4" t="b">
        <f t="shared" si="666"/>
        <v>0</v>
      </c>
      <c r="X508" s="4" t="b">
        <f t="shared" si="667"/>
        <v>0</v>
      </c>
      <c r="Y508" s="4" t="b">
        <f t="shared" si="668"/>
        <v>0</v>
      </c>
      <c r="Z508" s="4" t="b">
        <f t="shared" si="669"/>
        <v>0</v>
      </c>
      <c r="AA508" s="4" t="b">
        <f t="shared" si="670"/>
        <v>0</v>
      </c>
      <c r="AB508" s="4" t="b">
        <f t="shared" si="671"/>
        <v>0</v>
      </c>
      <c r="AC508" s="4" t="b">
        <f t="shared" si="672"/>
        <v>0</v>
      </c>
      <c r="AD508" s="4" t="b">
        <f t="shared" si="673"/>
        <v>0</v>
      </c>
      <c r="AE508" s="4" t="b">
        <f t="shared" si="674"/>
        <v>0</v>
      </c>
      <c r="AF508" s="4" t="b">
        <f t="shared" si="675"/>
        <v>0</v>
      </c>
      <c r="AG508" s="4" t="b">
        <f t="shared" si="676"/>
        <v>0</v>
      </c>
      <c r="AH508" s="4" t="b">
        <f t="shared" si="677"/>
        <v>0</v>
      </c>
      <c r="AI508" s="4" t="b">
        <f t="shared" si="678"/>
        <v>0</v>
      </c>
      <c r="AJ508" s="4" t="b">
        <f t="shared" si="679"/>
        <v>0</v>
      </c>
      <c r="AK508" s="4" t="b">
        <f t="shared" si="680"/>
        <v>0</v>
      </c>
      <c r="AL508" s="4" t="b">
        <f t="shared" si="681"/>
        <v>0</v>
      </c>
      <c r="AM508" s="4" t="b">
        <f t="shared" si="682"/>
        <v>0</v>
      </c>
      <c r="AN508" s="4" t="b">
        <f t="shared" si="683"/>
        <v>0</v>
      </c>
      <c r="AO508" s="4" t="b">
        <f t="shared" si="684"/>
        <v>0</v>
      </c>
      <c r="AP508" s="4" t="b">
        <f t="shared" si="685"/>
        <v>0</v>
      </c>
      <c r="AQ508" s="4" t="b">
        <f t="shared" si="686"/>
        <v>0</v>
      </c>
      <c r="AR508" s="4" t="b">
        <f t="shared" si="687"/>
        <v>0</v>
      </c>
      <c r="AS508" s="4" t="b">
        <f t="shared" si="688"/>
        <v>0</v>
      </c>
      <c r="AT508" s="4" t="b">
        <f t="shared" si="689"/>
        <v>0</v>
      </c>
      <c r="AU508" s="4" t="b">
        <f t="shared" si="690"/>
        <v>0</v>
      </c>
      <c r="AV508" s="4" t="b">
        <f t="shared" si="691"/>
        <v>0</v>
      </c>
      <c r="AW508" s="4" t="b">
        <f t="shared" si="692"/>
        <v>0</v>
      </c>
      <c r="AX508" s="4" t="b">
        <f t="shared" si="693"/>
        <v>0</v>
      </c>
      <c r="AY508" s="4" t="b">
        <f t="shared" si="694"/>
        <v>0</v>
      </c>
      <c r="AZ508" s="4" t="b">
        <f t="shared" si="695"/>
        <v>0</v>
      </c>
      <c r="BA508" s="4" t="b">
        <f t="shared" si="696"/>
        <v>0</v>
      </c>
      <c r="BB508" s="4" t="b">
        <f t="shared" si="697"/>
        <v>0</v>
      </c>
      <c r="BC508" s="4" t="b">
        <f t="shared" si="698"/>
        <v>0</v>
      </c>
      <c r="BD508" s="4" t="b">
        <f t="shared" si="699"/>
        <v>0</v>
      </c>
      <c r="BE508" s="4" t="b">
        <f t="shared" si="700"/>
        <v>0</v>
      </c>
      <c r="BF508" s="4" t="b">
        <f t="shared" si="701"/>
        <v>0</v>
      </c>
      <c r="BG508" s="4" t="b">
        <f t="shared" si="702"/>
        <v>0</v>
      </c>
      <c r="BH508" s="4" t="b">
        <f t="shared" si="703"/>
        <v>0</v>
      </c>
      <c r="BI508" s="4" t="b">
        <f t="shared" si="704"/>
        <v>0</v>
      </c>
      <c r="BJ508" s="4" t="b">
        <f t="shared" si="705"/>
        <v>0</v>
      </c>
      <c r="BK508" s="4" t="b">
        <f t="shared" si="706"/>
        <v>0</v>
      </c>
      <c r="BL508" s="4" t="b">
        <f t="shared" si="707"/>
        <v>0</v>
      </c>
      <c r="BM508" s="4" t="b">
        <f t="shared" si="708"/>
        <v>0</v>
      </c>
      <c r="BN508" s="4" t="b">
        <f t="shared" si="709"/>
        <v>0</v>
      </c>
      <c r="BO508" s="4" t="b">
        <f t="shared" si="710"/>
        <v>0</v>
      </c>
      <c r="BP508" s="4" t="b">
        <f t="shared" si="711"/>
        <v>0</v>
      </c>
      <c r="BQ508" s="4" t="b">
        <f t="shared" si="712"/>
        <v>0</v>
      </c>
      <c r="BR508" s="4" t="b">
        <f t="shared" si="713"/>
        <v>0</v>
      </c>
      <c r="BS508" s="4" t="b">
        <f t="shared" si="714"/>
        <v>1</v>
      </c>
      <c r="BT508" s="4" t="b">
        <f t="shared" si="715"/>
        <v>0</v>
      </c>
      <c r="BU508" s="4" t="b">
        <f t="shared" si="716"/>
        <v>0</v>
      </c>
      <c r="BV508" s="4" t="b">
        <f t="shared" si="717"/>
        <v>0</v>
      </c>
      <c r="BW508" s="4" t="b">
        <f t="shared" si="718"/>
        <v>0</v>
      </c>
      <c r="BX508" s="4" t="b">
        <f t="shared" si="719"/>
        <v>0</v>
      </c>
      <c r="BY508" s="4" t="b">
        <f t="shared" si="720"/>
        <v>0</v>
      </c>
      <c r="BZ508" s="4" t="b">
        <f t="shared" si="721"/>
        <v>0</v>
      </c>
      <c r="CA508" s="4" t="b">
        <f t="shared" si="722"/>
        <v>0</v>
      </c>
      <c r="CB508" s="4" t="b">
        <f t="shared" si="723"/>
        <v>0</v>
      </c>
      <c r="CC508" s="4" t="b">
        <f t="shared" si="724"/>
        <v>0</v>
      </c>
      <c r="CD508" s="4" t="b">
        <f t="shared" si="725"/>
        <v>0</v>
      </c>
      <c r="CE508" s="4" t="b">
        <f t="shared" si="726"/>
        <v>0</v>
      </c>
      <c r="CF508" s="4" t="b">
        <f t="shared" si="727"/>
        <v>0</v>
      </c>
      <c r="CG508" s="4" t="b">
        <f t="shared" si="728"/>
        <v>0</v>
      </c>
      <c r="CH508" s="4" t="b">
        <f t="shared" si="729"/>
        <v>0</v>
      </c>
      <c r="CI508" s="4" t="b">
        <f t="shared" si="730"/>
        <v>0</v>
      </c>
      <c r="CJ508" s="4" t="b">
        <f t="shared" si="731"/>
        <v>0</v>
      </c>
      <c r="CK508" s="4" t="b">
        <f t="shared" si="732"/>
        <v>0</v>
      </c>
      <c r="CL508" s="4" t="b">
        <f t="shared" si="733"/>
        <v>0</v>
      </c>
      <c r="CM508" s="4" t="b">
        <f t="shared" si="734"/>
        <v>0</v>
      </c>
      <c r="CN508" s="4" t="b">
        <f t="shared" si="735"/>
        <v>0</v>
      </c>
      <c r="CO508" s="4" t="b">
        <f t="shared" si="736"/>
        <v>0</v>
      </c>
      <c r="CP508" s="4" t="b">
        <f t="shared" si="737"/>
        <v>0</v>
      </c>
      <c r="CQ508" s="4" t="b">
        <f t="shared" si="738"/>
        <v>0</v>
      </c>
      <c r="CR508" s="4" t="b">
        <f t="shared" si="739"/>
        <v>0</v>
      </c>
      <c r="CS508" s="4" t="b">
        <f t="shared" si="740"/>
        <v>0</v>
      </c>
      <c r="CT508" s="4" t="b">
        <f t="shared" si="741"/>
        <v>0</v>
      </c>
      <c r="CU508" s="4" t="b">
        <f t="shared" si="742"/>
        <v>0</v>
      </c>
      <c r="CV508" s="4" t="b">
        <f t="shared" si="743"/>
        <v>0</v>
      </c>
      <c r="CW508" s="4" t="b">
        <f t="shared" si="744"/>
        <v>0</v>
      </c>
      <c r="CX508" s="4" t="b">
        <f t="shared" si="745"/>
        <v>0</v>
      </c>
      <c r="CY508" s="4" t="b">
        <f t="shared" si="746"/>
        <v>0</v>
      </c>
      <c r="CZ508" s="4" t="b">
        <f t="shared" si="747"/>
        <v>0</v>
      </c>
      <c r="DA508" s="4" t="b">
        <f t="shared" si="748"/>
        <v>0</v>
      </c>
      <c r="DB508" s="4" t="b">
        <f t="shared" si="749"/>
        <v>0</v>
      </c>
      <c r="DC508" s="4" t="b">
        <f t="shared" si="750"/>
        <v>0</v>
      </c>
      <c r="DD508" s="4" t="b">
        <f t="shared" si="751"/>
        <v>0</v>
      </c>
    </row>
    <row r="509" spans="1:108">
      <c r="A509" t="s">
        <v>979</v>
      </c>
      <c r="C509" t="s">
        <v>980</v>
      </c>
      <c r="D509" t="s">
        <v>981</v>
      </c>
      <c r="E509" t="s">
        <v>982</v>
      </c>
      <c r="F509" t="s">
        <v>976</v>
      </c>
      <c r="G509" t="s">
        <v>970</v>
      </c>
      <c r="H509" t="s">
        <v>7428</v>
      </c>
      <c r="I509" t="s">
        <v>7418</v>
      </c>
      <c r="J509" t="s">
        <v>362</v>
      </c>
      <c r="K509" t="s">
        <v>136</v>
      </c>
      <c r="L509" t="s">
        <v>6394</v>
      </c>
      <c r="M509" t="s">
        <v>6079</v>
      </c>
      <c r="N509" t="s">
        <v>61</v>
      </c>
      <c r="O509" t="b">
        <f t="shared" si="658"/>
        <v>0</v>
      </c>
      <c r="P509" t="b">
        <f t="shared" si="659"/>
        <v>0</v>
      </c>
      <c r="Q509" t="b">
        <f t="shared" si="660"/>
        <v>1</v>
      </c>
      <c r="R509" t="b">
        <f t="shared" si="661"/>
        <v>0</v>
      </c>
      <c r="S509" t="b">
        <f t="shared" si="662"/>
        <v>1</v>
      </c>
      <c r="T509" t="b">
        <f t="shared" si="663"/>
        <v>0</v>
      </c>
      <c r="U509" t="b">
        <f t="shared" si="664"/>
        <v>0</v>
      </c>
      <c r="V509" t="b">
        <f t="shared" si="665"/>
        <v>0</v>
      </c>
      <c r="W509" t="b">
        <f t="shared" si="666"/>
        <v>0</v>
      </c>
      <c r="X509" t="b">
        <f t="shared" si="667"/>
        <v>0</v>
      </c>
      <c r="Y509" t="b">
        <f t="shared" si="668"/>
        <v>0</v>
      </c>
      <c r="Z509" t="b">
        <f t="shared" si="669"/>
        <v>0</v>
      </c>
      <c r="AA509" t="b">
        <f t="shared" si="670"/>
        <v>0</v>
      </c>
      <c r="AB509" t="b">
        <f t="shared" si="671"/>
        <v>0</v>
      </c>
      <c r="AC509" t="b">
        <f t="shared" si="672"/>
        <v>0</v>
      </c>
      <c r="AD509" t="b">
        <f t="shared" si="673"/>
        <v>0</v>
      </c>
      <c r="AE509" t="b">
        <f t="shared" si="674"/>
        <v>0</v>
      </c>
      <c r="AF509" t="b">
        <f t="shared" si="675"/>
        <v>0</v>
      </c>
      <c r="AG509" t="b">
        <f t="shared" si="676"/>
        <v>0</v>
      </c>
      <c r="AH509" t="b">
        <f t="shared" si="677"/>
        <v>0</v>
      </c>
      <c r="AI509" t="b">
        <f t="shared" si="678"/>
        <v>0</v>
      </c>
      <c r="AJ509" t="b">
        <f t="shared" si="679"/>
        <v>0</v>
      </c>
      <c r="AK509" t="b">
        <f t="shared" si="680"/>
        <v>0</v>
      </c>
      <c r="AL509" t="b">
        <f t="shared" si="681"/>
        <v>0</v>
      </c>
      <c r="AM509" t="b">
        <f t="shared" si="682"/>
        <v>0</v>
      </c>
      <c r="AN509" t="b">
        <f t="shared" si="683"/>
        <v>0</v>
      </c>
      <c r="AO509" t="b">
        <f t="shared" si="684"/>
        <v>0</v>
      </c>
      <c r="AP509" t="b">
        <f t="shared" si="685"/>
        <v>0</v>
      </c>
      <c r="AQ509" t="b">
        <f t="shared" si="686"/>
        <v>0</v>
      </c>
      <c r="AR509" t="b">
        <f t="shared" si="687"/>
        <v>0</v>
      </c>
      <c r="AS509" t="b">
        <f t="shared" si="688"/>
        <v>0</v>
      </c>
      <c r="AT509" t="b">
        <f t="shared" si="689"/>
        <v>0</v>
      </c>
      <c r="AU509" t="b">
        <f t="shared" si="690"/>
        <v>0</v>
      </c>
      <c r="AV509" t="b">
        <f t="shared" si="691"/>
        <v>0</v>
      </c>
      <c r="AW509" t="b">
        <f t="shared" si="692"/>
        <v>0</v>
      </c>
      <c r="AX509" t="b">
        <f t="shared" si="693"/>
        <v>0</v>
      </c>
      <c r="AY509" t="b">
        <f t="shared" si="694"/>
        <v>0</v>
      </c>
      <c r="AZ509" t="b">
        <f t="shared" si="695"/>
        <v>0</v>
      </c>
      <c r="BA509" t="b">
        <f t="shared" si="696"/>
        <v>0</v>
      </c>
      <c r="BB509" t="b">
        <f t="shared" si="697"/>
        <v>0</v>
      </c>
      <c r="BC509" t="b">
        <f t="shared" si="698"/>
        <v>0</v>
      </c>
      <c r="BD509" t="b">
        <f t="shared" si="699"/>
        <v>0</v>
      </c>
      <c r="BE509" t="b">
        <f t="shared" si="700"/>
        <v>0</v>
      </c>
      <c r="BF509" t="b">
        <f t="shared" si="701"/>
        <v>0</v>
      </c>
      <c r="BG509" t="b">
        <f t="shared" si="702"/>
        <v>0</v>
      </c>
      <c r="BH509" t="b">
        <f t="shared" si="703"/>
        <v>0</v>
      </c>
      <c r="BI509" t="b">
        <f t="shared" si="704"/>
        <v>0</v>
      </c>
      <c r="BJ509" t="b">
        <f t="shared" si="705"/>
        <v>0</v>
      </c>
      <c r="BK509" t="b">
        <f t="shared" si="706"/>
        <v>0</v>
      </c>
      <c r="BL509" t="b">
        <f t="shared" si="707"/>
        <v>0</v>
      </c>
      <c r="BM509" t="b">
        <f t="shared" si="708"/>
        <v>0</v>
      </c>
      <c r="BN509" t="b">
        <f t="shared" si="709"/>
        <v>1</v>
      </c>
      <c r="BO509" t="b">
        <f t="shared" si="710"/>
        <v>0</v>
      </c>
      <c r="BP509" t="b">
        <f t="shared" si="711"/>
        <v>0</v>
      </c>
      <c r="BQ509" t="b">
        <f t="shared" si="712"/>
        <v>0</v>
      </c>
      <c r="BR509" t="b">
        <f t="shared" si="713"/>
        <v>0</v>
      </c>
      <c r="BS509" t="b">
        <f t="shared" si="714"/>
        <v>0</v>
      </c>
      <c r="BT509" t="b">
        <f t="shared" si="715"/>
        <v>0</v>
      </c>
      <c r="BU509" t="b">
        <f t="shared" si="716"/>
        <v>0</v>
      </c>
      <c r="BV509" t="b">
        <f t="shared" si="717"/>
        <v>0</v>
      </c>
      <c r="BW509" t="b">
        <f t="shared" si="718"/>
        <v>0</v>
      </c>
      <c r="BX509" t="b">
        <f t="shared" si="719"/>
        <v>0</v>
      </c>
      <c r="BY509" t="b">
        <f t="shared" si="720"/>
        <v>0</v>
      </c>
      <c r="BZ509" t="b">
        <f t="shared" si="721"/>
        <v>0</v>
      </c>
      <c r="CA509" t="b">
        <f t="shared" si="722"/>
        <v>0</v>
      </c>
      <c r="CB509" t="b">
        <f t="shared" si="723"/>
        <v>0</v>
      </c>
      <c r="CC509" t="b">
        <f t="shared" si="724"/>
        <v>0</v>
      </c>
      <c r="CD509" t="b">
        <f t="shared" si="725"/>
        <v>0</v>
      </c>
      <c r="CE509" t="b">
        <f t="shared" si="726"/>
        <v>0</v>
      </c>
      <c r="CF509" t="b">
        <f t="shared" si="727"/>
        <v>0</v>
      </c>
      <c r="CG509" t="b">
        <f t="shared" si="728"/>
        <v>0</v>
      </c>
      <c r="CH509" t="b">
        <f t="shared" si="729"/>
        <v>0</v>
      </c>
      <c r="CI509" t="b">
        <f t="shared" si="730"/>
        <v>0</v>
      </c>
      <c r="CJ509" t="b">
        <f t="shared" si="731"/>
        <v>0</v>
      </c>
      <c r="CK509" t="b">
        <f t="shared" si="732"/>
        <v>0</v>
      </c>
      <c r="CL509" t="b">
        <f t="shared" si="733"/>
        <v>0</v>
      </c>
      <c r="CM509" t="b">
        <f t="shared" si="734"/>
        <v>0</v>
      </c>
      <c r="CN509" t="b">
        <f t="shared" si="735"/>
        <v>0</v>
      </c>
      <c r="CO509" t="b">
        <f t="shared" si="736"/>
        <v>0</v>
      </c>
      <c r="CP509" t="b">
        <f t="shared" si="737"/>
        <v>0</v>
      </c>
      <c r="CQ509" t="b">
        <f t="shared" si="738"/>
        <v>0</v>
      </c>
      <c r="CR509" t="b">
        <f t="shared" si="739"/>
        <v>0</v>
      </c>
      <c r="CS509" t="b">
        <f t="shared" si="740"/>
        <v>0</v>
      </c>
      <c r="CT509" t="b">
        <f t="shared" si="741"/>
        <v>0</v>
      </c>
      <c r="CU509" t="b">
        <f t="shared" si="742"/>
        <v>0</v>
      </c>
      <c r="CV509" t="b">
        <f t="shared" si="743"/>
        <v>0</v>
      </c>
      <c r="CW509" t="b">
        <f t="shared" si="744"/>
        <v>0</v>
      </c>
      <c r="CX509" t="b">
        <f t="shared" si="745"/>
        <v>0</v>
      </c>
      <c r="CY509" t="b">
        <f t="shared" si="746"/>
        <v>0</v>
      </c>
      <c r="CZ509" t="b">
        <f t="shared" si="747"/>
        <v>0</v>
      </c>
      <c r="DA509" t="b">
        <f t="shared" si="748"/>
        <v>0</v>
      </c>
      <c r="DB509" t="b">
        <f t="shared" si="749"/>
        <v>0</v>
      </c>
      <c r="DC509" t="b">
        <f t="shared" si="750"/>
        <v>0</v>
      </c>
      <c r="DD509" t="b">
        <f t="shared" si="751"/>
        <v>0</v>
      </c>
    </row>
    <row r="510" spans="1:108">
      <c r="A510" t="s">
        <v>983</v>
      </c>
      <c r="C510" t="s">
        <v>980</v>
      </c>
      <c r="D510" t="s">
        <v>981</v>
      </c>
      <c r="E510" t="s">
        <v>982</v>
      </c>
      <c r="F510" t="s">
        <v>976</v>
      </c>
      <c r="G510" t="s">
        <v>970</v>
      </c>
      <c r="H510" t="s">
        <v>7428</v>
      </c>
      <c r="I510" t="s">
        <v>7418</v>
      </c>
      <c r="J510" t="s">
        <v>108</v>
      </c>
      <c r="K510" t="s">
        <v>109</v>
      </c>
      <c r="L510" t="s">
        <v>6395</v>
      </c>
      <c r="M510" t="s">
        <v>6079</v>
      </c>
      <c r="N510" t="s">
        <v>984</v>
      </c>
      <c r="O510" t="b">
        <f t="shared" si="658"/>
        <v>1</v>
      </c>
      <c r="P510" t="b">
        <f t="shared" si="659"/>
        <v>0</v>
      </c>
      <c r="Q510" t="b">
        <f t="shared" si="660"/>
        <v>1</v>
      </c>
      <c r="R510" t="b">
        <f t="shared" si="661"/>
        <v>0</v>
      </c>
      <c r="S510" t="b">
        <f t="shared" si="662"/>
        <v>0</v>
      </c>
      <c r="T510" t="b">
        <f t="shared" si="663"/>
        <v>0</v>
      </c>
      <c r="U510" t="b">
        <f t="shared" si="664"/>
        <v>1</v>
      </c>
      <c r="V510" t="b">
        <f t="shared" si="665"/>
        <v>0</v>
      </c>
      <c r="W510" t="b">
        <f t="shared" si="666"/>
        <v>1</v>
      </c>
      <c r="X510" t="b">
        <f t="shared" si="667"/>
        <v>0</v>
      </c>
      <c r="Y510" t="b">
        <f t="shared" si="668"/>
        <v>0</v>
      </c>
      <c r="Z510" t="b">
        <f t="shared" si="669"/>
        <v>0</v>
      </c>
      <c r="AA510" t="b">
        <f t="shared" si="670"/>
        <v>0</v>
      </c>
      <c r="AB510" t="b">
        <f t="shared" si="671"/>
        <v>0</v>
      </c>
      <c r="AC510" t="b">
        <f t="shared" si="672"/>
        <v>0</v>
      </c>
      <c r="AD510" t="b">
        <f t="shared" si="673"/>
        <v>0</v>
      </c>
      <c r="AE510" t="b">
        <f t="shared" si="674"/>
        <v>0</v>
      </c>
      <c r="AF510" t="b">
        <f t="shared" si="675"/>
        <v>0</v>
      </c>
      <c r="AG510" t="b">
        <f t="shared" si="676"/>
        <v>0</v>
      </c>
      <c r="AH510" t="b">
        <f t="shared" si="677"/>
        <v>0</v>
      </c>
      <c r="AI510" t="b">
        <f t="shared" si="678"/>
        <v>0</v>
      </c>
      <c r="AJ510" t="b">
        <f t="shared" si="679"/>
        <v>0</v>
      </c>
      <c r="AK510" t="b">
        <f t="shared" si="680"/>
        <v>0</v>
      </c>
      <c r="AL510" t="b">
        <f t="shared" si="681"/>
        <v>0</v>
      </c>
      <c r="AM510" t="b">
        <f t="shared" si="682"/>
        <v>0</v>
      </c>
      <c r="AN510" t="b">
        <f t="shared" si="683"/>
        <v>0</v>
      </c>
      <c r="AO510" t="b">
        <f t="shared" si="684"/>
        <v>0</v>
      </c>
      <c r="AP510" t="b">
        <f t="shared" si="685"/>
        <v>0</v>
      </c>
      <c r="AQ510" t="b">
        <f t="shared" si="686"/>
        <v>0</v>
      </c>
      <c r="AR510" t="b">
        <f t="shared" si="687"/>
        <v>0</v>
      </c>
      <c r="AS510" t="b">
        <f t="shared" si="688"/>
        <v>0</v>
      </c>
      <c r="AT510" t="b">
        <f t="shared" si="689"/>
        <v>0</v>
      </c>
      <c r="AU510" t="b">
        <f t="shared" si="690"/>
        <v>0</v>
      </c>
      <c r="AV510" t="b">
        <f t="shared" si="691"/>
        <v>0</v>
      </c>
      <c r="AW510" t="b">
        <f t="shared" si="692"/>
        <v>0</v>
      </c>
      <c r="AX510" t="b">
        <f t="shared" si="693"/>
        <v>0</v>
      </c>
      <c r="AY510" t="b">
        <f t="shared" si="694"/>
        <v>0</v>
      </c>
      <c r="AZ510" t="b">
        <f t="shared" si="695"/>
        <v>0</v>
      </c>
      <c r="BA510" t="b">
        <f t="shared" si="696"/>
        <v>0</v>
      </c>
      <c r="BB510" t="b">
        <f t="shared" si="697"/>
        <v>0</v>
      </c>
      <c r="BC510" t="b">
        <f t="shared" si="698"/>
        <v>0</v>
      </c>
      <c r="BD510" t="b">
        <f t="shared" si="699"/>
        <v>0</v>
      </c>
      <c r="BE510" t="b">
        <f t="shared" si="700"/>
        <v>0</v>
      </c>
      <c r="BF510" t="b">
        <f t="shared" si="701"/>
        <v>0</v>
      </c>
      <c r="BG510" t="b">
        <f t="shared" si="702"/>
        <v>0</v>
      </c>
      <c r="BH510" t="b">
        <f t="shared" si="703"/>
        <v>1</v>
      </c>
      <c r="BI510" t="b">
        <f t="shared" si="704"/>
        <v>0</v>
      </c>
      <c r="BJ510" t="b">
        <f t="shared" si="705"/>
        <v>0</v>
      </c>
      <c r="BK510" t="b">
        <f t="shared" si="706"/>
        <v>0</v>
      </c>
      <c r="BL510" t="b">
        <f t="shared" si="707"/>
        <v>0</v>
      </c>
      <c r="BM510" t="b">
        <f t="shared" si="708"/>
        <v>0</v>
      </c>
      <c r="BN510" t="b">
        <f t="shared" si="709"/>
        <v>0</v>
      </c>
      <c r="BO510" t="b">
        <f t="shared" si="710"/>
        <v>0</v>
      </c>
      <c r="BP510" t="b">
        <f t="shared" si="711"/>
        <v>0</v>
      </c>
      <c r="BQ510" t="b">
        <f t="shared" si="712"/>
        <v>0</v>
      </c>
      <c r="BR510" t="b">
        <f t="shared" si="713"/>
        <v>0</v>
      </c>
      <c r="BS510" t="b">
        <f t="shared" si="714"/>
        <v>0</v>
      </c>
      <c r="BT510" t="b">
        <f t="shared" si="715"/>
        <v>0</v>
      </c>
      <c r="BU510" t="b">
        <f t="shared" si="716"/>
        <v>0</v>
      </c>
      <c r="BV510" t="b">
        <f t="shared" si="717"/>
        <v>0</v>
      </c>
      <c r="BW510" t="b">
        <f t="shared" si="718"/>
        <v>0</v>
      </c>
      <c r="BX510" t="b">
        <f t="shared" si="719"/>
        <v>0</v>
      </c>
      <c r="BY510" t="b">
        <f t="shared" si="720"/>
        <v>0</v>
      </c>
      <c r="BZ510" t="b">
        <f t="shared" si="721"/>
        <v>0</v>
      </c>
      <c r="CA510" t="b">
        <f t="shared" si="722"/>
        <v>0</v>
      </c>
      <c r="CB510" t="b">
        <f t="shared" si="723"/>
        <v>1</v>
      </c>
      <c r="CC510" t="b">
        <f t="shared" si="724"/>
        <v>0</v>
      </c>
      <c r="CD510" t="b">
        <f t="shared" si="725"/>
        <v>0</v>
      </c>
      <c r="CE510" t="b">
        <f t="shared" si="726"/>
        <v>0</v>
      </c>
      <c r="CF510" t="b">
        <f t="shared" si="727"/>
        <v>1</v>
      </c>
      <c r="CG510" t="b">
        <f t="shared" si="728"/>
        <v>0</v>
      </c>
      <c r="CH510" t="b">
        <f t="shared" si="729"/>
        <v>0</v>
      </c>
      <c r="CI510" t="b">
        <f t="shared" si="730"/>
        <v>0</v>
      </c>
      <c r="CJ510" t="b">
        <f t="shared" si="731"/>
        <v>0</v>
      </c>
      <c r="CK510" t="b">
        <f t="shared" si="732"/>
        <v>0</v>
      </c>
      <c r="CL510" t="b">
        <f t="shared" si="733"/>
        <v>0</v>
      </c>
      <c r="CM510" t="b">
        <f t="shared" si="734"/>
        <v>0</v>
      </c>
      <c r="CN510" t="b">
        <f t="shared" si="735"/>
        <v>0</v>
      </c>
      <c r="CO510" t="b">
        <f t="shared" si="736"/>
        <v>0</v>
      </c>
      <c r="CP510" t="b">
        <f t="shared" si="737"/>
        <v>0</v>
      </c>
      <c r="CQ510" t="b">
        <f t="shared" si="738"/>
        <v>0</v>
      </c>
      <c r="CR510" t="b">
        <f t="shared" si="739"/>
        <v>0</v>
      </c>
      <c r="CS510" t="b">
        <f t="shared" si="740"/>
        <v>0</v>
      </c>
      <c r="CT510" t="b">
        <f t="shared" si="741"/>
        <v>0</v>
      </c>
      <c r="CU510" t="b">
        <f t="shared" si="742"/>
        <v>0</v>
      </c>
      <c r="CV510" t="b">
        <f t="shared" si="743"/>
        <v>0</v>
      </c>
      <c r="CW510" t="b">
        <f t="shared" si="744"/>
        <v>0</v>
      </c>
      <c r="CX510" t="b">
        <f t="shared" si="745"/>
        <v>0</v>
      </c>
      <c r="CY510" t="b">
        <f t="shared" si="746"/>
        <v>0</v>
      </c>
      <c r="CZ510" t="b">
        <f t="shared" si="747"/>
        <v>0</v>
      </c>
      <c r="DA510" t="b">
        <f t="shared" si="748"/>
        <v>0</v>
      </c>
      <c r="DB510" t="b">
        <f t="shared" si="749"/>
        <v>0</v>
      </c>
      <c r="DC510" t="b">
        <f t="shared" si="750"/>
        <v>0</v>
      </c>
      <c r="DD510" t="b">
        <f t="shared" si="751"/>
        <v>0</v>
      </c>
    </row>
    <row r="511" spans="1:108">
      <c r="A511" t="s">
        <v>1049</v>
      </c>
      <c r="C511" t="s">
        <v>1050</v>
      </c>
      <c r="D511" t="s">
        <v>981</v>
      </c>
      <c r="E511" t="s">
        <v>982</v>
      </c>
      <c r="F511" t="s">
        <v>976</v>
      </c>
      <c r="G511" t="s">
        <v>970</v>
      </c>
      <c r="H511" t="s">
        <v>7428</v>
      </c>
      <c r="I511" t="s">
        <v>7418</v>
      </c>
      <c r="J511" t="s">
        <v>204</v>
      </c>
      <c r="K511" t="s">
        <v>205</v>
      </c>
      <c r="L511" t="s">
        <v>6419</v>
      </c>
      <c r="M511" t="s">
        <v>6079</v>
      </c>
      <c r="N511" t="s">
        <v>1051</v>
      </c>
      <c r="O511" t="b">
        <f t="shared" si="658"/>
        <v>1</v>
      </c>
      <c r="P511" t="b">
        <f t="shared" si="659"/>
        <v>0</v>
      </c>
      <c r="Q511" t="b">
        <f t="shared" si="660"/>
        <v>0</v>
      </c>
      <c r="R511" t="b">
        <f t="shared" si="661"/>
        <v>1</v>
      </c>
      <c r="S511" t="b">
        <f t="shared" si="662"/>
        <v>1</v>
      </c>
      <c r="T511" t="b">
        <f t="shared" si="663"/>
        <v>1</v>
      </c>
      <c r="U511" t="b">
        <f t="shared" si="664"/>
        <v>0</v>
      </c>
      <c r="V511" t="b">
        <f t="shared" si="665"/>
        <v>0</v>
      </c>
      <c r="W511" t="b">
        <f t="shared" si="666"/>
        <v>1</v>
      </c>
      <c r="X511" t="b">
        <f t="shared" si="667"/>
        <v>0</v>
      </c>
      <c r="Y511" t="b">
        <f t="shared" si="668"/>
        <v>0</v>
      </c>
      <c r="Z511" t="b">
        <f t="shared" si="669"/>
        <v>0</v>
      </c>
      <c r="AA511" t="b">
        <f t="shared" si="670"/>
        <v>0</v>
      </c>
      <c r="AB511" t="b">
        <f t="shared" si="671"/>
        <v>0</v>
      </c>
      <c r="AC511" t="b">
        <f t="shared" si="672"/>
        <v>0</v>
      </c>
      <c r="AD511" t="b">
        <f t="shared" si="673"/>
        <v>0</v>
      </c>
      <c r="AE511" t="b">
        <f t="shared" si="674"/>
        <v>0</v>
      </c>
      <c r="AF511" t="b">
        <f t="shared" si="675"/>
        <v>0</v>
      </c>
      <c r="AG511" t="b">
        <f t="shared" si="676"/>
        <v>0</v>
      </c>
      <c r="AH511" t="b">
        <f t="shared" si="677"/>
        <v>0</v>
      </c>
      <c r="AI511" t="b">
        <f t="shared" si="678"/>
        <v>0</v>
      </c>
      <c r="AJ511" t="b">
        <f t="shared" si="679"/>
        <v>0</v>
      </c>
      <c r="AK511" t="b">
        <f t="shared" si="680"/>
        <v>0</v>
      </c>
      <c r="AL511" t="b">
        <f t="shared" si="681"/>
        <v>0</v>
      </c>
      <c r="AM511" t="b">
        <f t="shared" si="682"/>
        <v>0</v>
      </c>
      <c r="AN511" t="b">
        <f t="shared" si="683"/>
        <v>0</v>
      </c>
      <c r="AO511" t="b">
        <f t="shared" si="684"/>
        <v>0</v>
      </c>
      <c r="AP511" t="b">
        <f t="shared" si="685"/>
        <v>0</v>
      </c>
      <c r="AQ511" t="b">
        <f t="shared" si="686"/>
        <v>0</v>
      </c>
      <c r="AR511" t="b">
        <f t="shared" si="687"/>
        <v>0</v>
      </c>
      <c r="AS511" t="b">
        <f t="shared" si="688"/>
        <v>0</v>
      </c>
      <c r="AT511" t="b">
        <f t="shared" si="689"/>
        <v>0</v>
      </c>
      <c r="AU511" t="b">
        <f t="shared" si="690"/>
        <v>0</v>
      </c>
      <c r="AV511" t="b">
        <f t="shared" si="691"/>
        <v>0</v>
      </c>
      <c r="AW511" t="b">
        <f t="shared" si="692"/>
        <v>0</v>
      </c>
      <c r="AX511" t="b">
        <f t="shared" si="693"/>
        <v>0</v>
      </c>
      <c r="AY511" t="b">
        <f t="shared" si="694"/>
        <v>0</v>
      </c>
      <c r="AZ511" t="b">
        <f t="shared" si="695"/>
        <v>0</v>
      </c>
      <c r="BA511" t="b">
        <f t="shared" si="696"/>
        <v>0</v>
      </c>
      <c r="BB511" t="b">
        <f t="shared" si="697"/>
        <v>0</v>
      </c>
      <c r="BC511" t="b">
        <f t="shared" si="698"/>
        <v>0</v>
      </c>
      <c r="BD511" t="b">
        <f t="shared" si="699"/>
        <v>0</v>
      </c>
      <c r="BE511" t="b">
        <f t="shared" si="700"/>
        <v>0</v>
      </c>
      <c r="BF511" t="b">
        <f t="shared" si="701"/>
        <v>0</v>
      </c>
      <c r="BG511" t="b">
        <f t="shared" si="702"/>
        <v>0</v>
      </c>
      <c r="BH511" t="b">
        <f t="shared" si="703"/>
        <v>1</v>
      </c>
      <c r="BI511" t="b">
        <f t="shared" si="704"/>
        <v>0</v>
      </c>
      <c r="BJ511" t="b">
        <f t="shared" si="705"/>
        <v>0</v>
      </c>
      <c r="BK511" t="b">
        <f t="shared" si="706"/>
        <v>0</v>
      </c>
      <c r="BL511" t="b">
        <f t="shared" si="707"/>
        <v>0</v>
      </c>
      <c r="BM511" t="b">
        <f t="shared" si="708"/>
        <v>0</v>
      </c>
      <c r="BN511" t="b">
        <f t="shared" si="709"/>
        <v>0</v>
      </c>
      <c r="BO511" t="b">
        <f t="shared" si="710"/>
        <v>0</v>
      </c>
      <c r="BP511" t="b">
        <f t="shared" si="711"/>
        <v>0</v>
      </c>
      <c r="BQ511" t="b">
        <f t="shared" si="712"/>
        <v>1</v>
      </c>
      <c r="BR511" t="b">
        <f t="shared" si="713"/>
        <v>0</v>
      </c>
      <c r="BS511" t="b">
        <f t="shared" si="714"/>
        <v>0</v>
      </c>
      <c r="BT511" t="b">
        <f t="shared" si="715"/>
        <v>0</v>
      </c>
      <c r="BU511" t="b">
        <f t="shared" si="716"/>
        <v>0</v>
      </c>
      <c r="BV511" t="b">
        <f t="shared" si="717"/>
        <v>0</v>
      </c>
      <c r="BW511" t="b">
        <f t="shared" si="718"/>
        <v>0</v>
      </c>
      <c r="BX511" t="b">
        <f t="shared" si="719"/>
        <v>0</v>
      </c>
      <c r="BY511" t="b">
        <f t="shared" si="720"/>
        <v>0</v>
      </c>
      <c r="BZ511" t="b">
        <f t="shared" si="721"/>
        <v>0</v>
      </c>
      <c r="CA511" t="b">
        <f t="shared" si="722"/>
        <v>0</v>
      </c>
      <c r="CB511" t="b">
        <f t="shared" si="723"/>
        <v>0</v>
      </c>
      <c r="CC511" t="b">
        <f t="shared" si="724"/>
        <v>1</v>
      </c>
      <c r="CD511" t="b">
        <f t="shared" si="725"/>
        <v>0</v>
      </c>
      <c r="CE511" t="b">
        <f t="shared" si="726"/>
        <v>0</v>
      </c>
      <c r="CF511" t="b">
        <f t="shared" si="727"/>
        <v>0</v>
      </c>
      <c r="CG511" t="b">
        <f t="shared" si="728"/>
        <v>0</v>
      </c>
      <c r="CH511" t="b">
        <f t="shared" si="729"/>
        <v>0</v>
      </c>
      <c r="CI511" t="b">
        <f t="shared" si="730"/>
        <v>0</v>
      </c>
      <c r="CJ511" t="b">
        <f t="shared" si="731"/>
        <v>0</v>
      </c>
      <c r="CK511" t="b">
        <f t="shared" si="732"/>
        <v>0</v>
      </c>
      <c r="CL511" t="b">
        <f t="shared" si="733"/>
        <v>0</v>
      </c>
      <c r="CM511" t="b">
        <f t="shared" si="734"/>
        <v>0</v>
      </c>
      <c r="CN511" t="b">
        <f t="shared" si="735"/>
        <v>0</v>
      </c>
      <c r="CO511" t="b">
        <f t="shared" si="736"/>
        <v>0</v>
      </c>
      <c r="CP511" t="b">
        <f t="shared" si="737"/>
        <v>0</v>
      </c>
      <c r="CQ511" t="b">
        <f t="shared" si="738"/>
        <v>0</v>
      </c>
      <c r="CR511" t="b">
        <f t="shared" si="739"/>
        <v>0</v>
      </c>
      <c r="CS511" t="b">
        <f t="shared" si="740"/>
        <v>0</v>
      </c>
      <c r="CT511" t="b">
        <f t="shared" si="741"/>
        <v>0</v>
      </c>
      <c r="CU511" t="b">
        <f t="shared" si="742"/>
        <v>0</v>
      </c>
      <c r="CV511" t="b">
        <f t="shared" si="743"/>
        <v>0</v>
      </c>
      <c r="CW511" t="b">
        <f t="shared" si="744"/>
        <v>0</v>
      </c>
      <c r="CX511" t="b">
        <f t="shared" si="745"/>
        <v>0</v>
      </c>
      <c r="CY511" t="b">
        <f t="shared" si="746"/>
        <v>0</v>
      </c>
      <c r="CZ511" t="b">
        <f t="shared" si="747"/>
        <v>0</v>
      </c>
      <c r="DA511" t="b">
        <f t="shared" si="748"/>
        <v>0</v>
      </c>
      <c r="DB511" t="b">
        <f t="shared" si="749"/>
        <v>0</v>
      </c>
      <c r="DC511" t="b">
        <f t="shared" si="750"/>
        <v>0</v>
      </c>
      <c r="DD511" t="b">
        <f t="shared" si="751"/>
        <v>0</v>
      </c>
    </row>
    <row r="512" spans="1:108">
      <c r="A512" t="s">
        <v>1183</v>
      </c>
      <c r="C512" t="s">
        <v>1184</v>
      </c>
      <c r="D512" t="s">
        <v>981</v>
      </c>
      <c r="E512" t="s">
        <v>982</v>
      </c>
      <c r="F512" t="s">
        <v>976</v>
      </c>
      <c r="G512" t="s">
        <v>970</v>
      </c>
      <c r="H512" t="s">
        <v>7428</v>
      </c>
      <c r="I512" t="s">
        <v>7418</v>
      </c>
      <c r="J512" t="s">
        <v>362</v>
      </c>
      <c r="K512" t="s">
        <v>136</v>
      </c>
      <c r="L512" t="s">
        <v>6466</v>
      </c>
      <c r="M512" t="s">
        <v>6079</v>
      </c>
      <c r="N512" t="s">
        <v>1185</v>
      </c>
      <c r="O512" t="b">
        <f t="shared" si="658"/>
        <v>1</v>
      </c>
      <c r="P512" t="b">
        <f t="shared" si="659"/>
        <v>0</v>
      </c>
      <c r="Q512" t="b">
        <f t="shared" si="660"/>
        <v>1</v>
      </c>
      <c r="R512" t="b">
        <f t="shared" si="661"/>
        <v>0</v>
      </c>
      <c r="S512" t="b">
        <f t="shared" si="662"/>
        <v>0</v>
      </c>
      <c r="T512" t="b">
        <f t="shared" si="663"/>
        <v>0</v>
      </c>
      <c r="U512" t="b">
        <f t="shared" si="664"/>
        <v>1</v>
      </c>
      <c r="V512" t="b">
        <f t="shared" si="665"/>
        <v>0</v>
      </c>
      <c r="W512" t="b">
        <f t="shared" si="666"/>
        <v>1</v>
      </c>
      <c r="X512" t="b">
        <f t="shared" si="667"/>
        <v>1</v>
      </c>
      <c r="Y512" t="b">
        <f t="shared" si="668"/>
        <v>0</v>
      </c>
      <c r="Z512" t="b">
        <f t="shared" si="669"/>
        <v>0</v>
      </c>
      <c r="AA512" t="b">
        <f t="shared" si="670"/>
        <v>0</v>
      </c>
      <c r="AB512" t="b">
        <f t="shared" si="671"/>
        <v>0</v>
      </c>
      <c r="AC512" t="b">
        <f t="shared" si="672"/>
        <v>0</v>
      </c>
      <c r="AD512" t="b">
        <f t="shared" si="673"/>
        <v>0</v>
      </c>
      <c r="AE512" t="b">
        <f t="shared" si="674"/>
        <v>0</v>
      </c>
      <c r="AF512" t="b">
        <f t="shared" si="675"/>
        <v>0</v>
      </c>
      <c r="AG512" t="b">
        <f t="shared" si="676"/>
        <v>0</v>
      </c>
      <c r="AH512" t="b">
        <f t="shared" si="677"/>
        <v>1</v>
      </c>
      <c r="AI512" t="b">
        <f t="shared" si="678"/>
        <v>0</v>
      </c>
      <c r="AJ512" t="b">
        <f t="shared" si="679"/>
        <v>0</v>
      </c>
      <c r="AK512" t="b">
        <f t="shared" si="680"/>
        <v>0</v>
      </c>
      <c r="AL512" t="b">
        <f t="shared" si="681"/>
        <v>0</v>
      </c>
      <c r="AM512" t="b">
        <f t="shared" si="682"/>
        <v>0</v>
      </c>
      <c r="AN512" t="b">
        <f t="shared" si="683"/>
        <v>0</v>
      </c>
      <c r="AO512" t="b">
        <f t="shared" si="684"/>
        <v>0</v>
      </c>
      <c r="AP512" t="b">
        <f t="shared" si="685"/>
        <v>0</v>
      </c>
      <c r="AQ512" t="b">
        <f t="shared" si="686"/>
        <v>0</v>
      </c>
      <c r="AR512" t="b">
        <f t="shared" si="687"/>
        <v>0</v>
      </c>
      <c r="AS512" t="b">
        <f t="shared" si="688"/>
        <v>0</v>
      </c>
      <c r="AT512" t="b">
        <f t="shared" si="689"/>
        <v>0</v>
      </c>
      <c r="AU512" t="b">
        <f t="shared" si="690"/>
        <v>0</v>
      </c>
      <c r="AV512" t="b">
        <f t="shared" si="691"/>
        <v>0</v>
      </c>
      <c r="AW512" t="b">
        <f t="shared" si="692"/>
        <v>0</v>
      </c>
      <c r="AX512" t="b">
        <f t="shared" si="693"/>
        <v>0</v>
      </c>
      <c r="AY512" t="b">
        <f t="shared" si="694"/>
        <v>0</v>
      </c>
      <c r="AZ512" t="b">
        <f t="shared" si="695"/>
        <v>0</v>
      </c>
      <c r="BA512" t="b">
        <f t="shared" si="696"/>
        <v>1</v>
      </c>
      <c r="BB512" t="b">
        <f t="shared" si="697"/>
        <v>0</v>
      </c>
      <c r="BC512" t="b">
        <f t="shared" si="698"/>
        <v>0</v>
      </c>
      <c r="BD512" t="b">
        <f t="shared" si="699"/>
        <v>1</v>
      </c>
      <c r="BE512" t="b">
        <f t="shared" si="700"/>
        <v>0</v>
      </c>
      <c r="BF512" t="b">
        <f t="shared" si="701"/>
        <v>0</v>
      </c>
      <c r="BG512" t="b">
        <f t="shared" si="702"/>
        <v>0</v>
      </c>
      <c r="BH512" t="b">
        <f t="shared" si="703"/>
        <v>0</v>
      </c>
      <c r="BI512" t="b">
        <f t="shared" si="704"/>
        <v>0</v>
      </c>
      <c r="BJ512" t="b">
        <f t="shared" si="705"/>
        <v>0</v>
      </c>
      <c r="BK512" t="b">
        <f t="shared" si="706"/>
        <v>0</v>
      </c>
      <c r="BL512" t="b">
        <f t="shared" si="707"/>
        <v>0</v>
      </c>
      <c r="BM512" t="b">
        <f t="shared" si="708"/>
        <v>0</v>
      </c>
      <c r="BN512" t="b">
        <f t="shared" si="709"/>
        <v>0</v>
      </c>
      <c r="BO512" t="b">
        <f t="shared" si="710"/>
        <v>0</v>
      </c>
      <c r="BP512" t="b">
        <f t="shared" si="711"/>
        <v>0</v>
      </c>
      <c r="BQ512" t="b">
        <f t="shared" si="712"/>
        <v>0</v>
      </c>
      <c r="BR512" t="b">
        <f t="shared" si="713"/>
        <v>0</v>
      </c>
      <c r="BS512" t="b">
        <f t="shared" si="714"/>
        <v>0</v>
      </c>
      <c r="BT512" t="b">
        <f t="shared" si="715"/>
        <v>0</v>
      </c>
      <c r="BU512" t="b">
        <f t="shared" si="716"/>
        <v>0</v>
      </c>
      <c r="BV512" t="b">
        <f t="shared" si="717"/>
        <v>0</v>
      </c>
      <c r="BW512" t="b">
        <f t="shared" si="718"/>
        <v>0</v>
      </c>
      <c r="BX512" t="b">
        <f t="shared" si="719"/>
        <v>0</v>
      </c>
      <c r="BY512" t="b">
        <f t="shared" si="720"/>
        <v>0</v>
      </c>
      <c r="BZ512" t="b">
        <f t="shared" si="721"/>
        <v>0</v>
      </c>
      <c r="CA512" t="b">
        <f t="shared" si="722"/>
        <v>0</v>
      </c>
      <c r="CB512" t="b">
        <f t="shared" si="723"/>
        <v>0</v>
      </c>
      <c r="CC512" t="b">
        <f t="shared" si="724"/>
        <v>0</v>
      </c>
      <c r="CD512" t="b">
        <f t="shared" si="725"/>
        <v>0</v>
      </c>
      <c r="CE512" t="b">
        <f t="shared" si="726"/>
        <v>0</v>
      </c>
      <c r="CF512" t="b">
        <f t="shared" si="727"/>
        <v>0</v>
      </c>
      <c r="CG512" t="b">
        <f t="shared" si="728"/>
        <v>0</v>
      </c>
      <c r="CH512" t="b">
        <f t="shared" si="729"/>
        <v>0</v>
      </c>
      <c r="CI512" t="b">
        <f t="shared" si="730"/>
        <v>0</v>
      </c>
      <c r="CJ512" t="b">
        <f t="shared" si="731"/>
        <v>0</v>
      </c>
      <c r="CK512" t="b">
        <f t="shared" si="732"/>
        <v>0</v>
      </c>
      <c r="CL512" t="b">
        <f t="shared" si="733"/>
        <v>0</v>
      </c>
      <c r="CM512" t="b">
        <f t="shared" si="734"/>
        <v>0</v>
      </c>
      <c r="CN512" t="b">
        <f t="shared" si="735"/>
        <v>0</v>
      </c>
      <c r="CO512" t="b">
        <f t="shared" si="736"/>
        <v>0</v>
      </c>
      <c r="CP512" t="b">
        <f t="shared" si="737"/>
        <v>0</v>
      </c>
      <c r="CQ512" t="b">
        <f t="shared" si="738"/>
        <v>0</v>
      </c>
      <c r="CR512" t="b">
        <f t="shared" si="739"/>
        <v>0</v>
      </c>
      <c r="CS512" t="b">
        <f t="shared" si="740"/>
        <v>0</v>
      </c>
      <c r="CT512" t="b">
        <f t="shared" si="741"/>
        <v>0</v>
      </c>
      <c r="CU512" t="b">
        <f t="shared" si="742"/>
        <v>0</v>
      </c>
      <c r="CV512" t="b">
        <f t="shared" si="743"/>
        <v>0</v>
      </c>
      <c r="CW512" t="b">
        <f t="shared" si="744"/>
        <v>0</v>
      </c>
      <c r="CX512" t="b">
        <f t="shared" si="745"/>
        <v>0</v>
      </c>
      <c r="CY512" t="b">
        <f t="shared" si="746"/>
        <v>0</v>
      </c>
      <c r="CZ512" t="b">
        <f t="shared" si="747"/>
        <v>0</v>
      </c>
      <c r="DA512" t="b">
        <f t="shared" si="748"/>
        <v>0</v>
      </c>
      <c r="DB512" t="b">
        <f t="shared" si="749"/>
        <v>0</v>
      </c>
      <c r="DC512" t="b">
        <f t="shared" si="750"/>
        <v>0</v>
      </c>
      <c r="DD512" t="b">
        <f t="shared" si="751"/>
        <v>0</v>
      </c>
    </row>
    <row r="513" spans="1:108">
      <c r="A513" s="4" t="s">
        <v>1186</v>
      </c>
      <c r="C513" t="s">
        <v>1184</v>
      </c>
      <c r="D513" s="4" t="s">
        <v>981</v>
      </c>
      <c r="E513" s="4" t="s">
        <v>982</v>
      </c>
      <c r="F513" t="s">
        <v>976</v>
      </c>
      <c r="G513" t="s">
        <v>970</v>
      </c>
      <c r="H513" t="s">
        <v>7428</v>
      </c>
      <c r="I513" t="s">
        <v>7418</v>
      </c>
      <c r="J513" s="4" t="s">
        <v>250</v>
      </c>
      <c r="K513" s="4" t="s">
        <v>109</v>
      </c>
      <c r="L513" s="4" t="s">
        <v>6467</v>
      </c>
      <c r="M513" t="s">
        <v>6079</v>
      </c>
      <c r="N513" s="4" t="s">
        <v>1187</v>
      </c>
      <c r="O513" s="4" t="b">
        <f t="shared" si="658"/>
        <v>1</v>
      </c>
      <c r="P513" s="4" t="b">
        <f t="shared" si="659"/>
        <v>0</v>
      </c>
      <c r="Q513" s="4" t="b">
        <f t="shared" si="660"/>
        <v>0</v>
      </c>
      <c r="R513" s="4" t="b">
        <f t="shared" si="661"/>
        <v>1</v>
      </c>
      <c r="S513" s="4" t="b">
        <f t="shared" si="662"/>
        <v>0</v>
      </c>
      <c r="T513" s="4" t="b">
        <f t="shared" si="663"/>
        <v>0</v>
      </c>
      <c r="U513" s="4" t="b">
        <f t="shared" si="664"/>
        <v>1</v>
      </c>
      <c r="V513" s="4" t="b">
        <f t="shared" si="665"/>
        <v>0</v>
      </c>
      <c r="W513" s="4" t="b">
        <f t="shared" si="666"/>
        <v>0</v>
      </c>
      <c r="X513" s="4" t="b">
        <f t="shared" si="667"/>
        <v>1</v>
      </c>
      <c r="Y513" s="4" t="b">
        <f t="shared" si="668"/>
        <v>0</v>
      </c>
      <c r="Z513" s="4" t="b">
        <f t="shared" si="669"/>
        <v>0</v>
      </c>
      <c r="AA513" s="4" t="b">
        <f t="shared" si="670"/>
        <v>0</v>
      </c>
      <c r="AB513" s="4" t="b">
        <f t="shared" si="671"/>
        <v>0</v>
      </c>
      <c r="AC513" s="4" t="b">
        <f t="shared" si="672"/>
        <v>0</v>
      </c>
      <c r="AD513" s="4" t="b">
        <f t="shared" si="673"/>
        <v>0</v>
      </c>
      <c r="AE513" s="4" t="b">
        <f t="shared" si="674"/>
        <v>0</v>
      </c>
      <c r="AF513" s="4" t="b">
        <f t="shared" si="675"/>
        <v>0</v>
      </c>
      <c r="AG513" s="4" t="b">
        <f t="shared" si="676"/>
        <v>0</v>
      </c>
      <c r="AH513" s="4" t="b">
        <f t="shared" si="677"/>
        <v>0</v>
      </c>
      <c r="AI513" s="4" t="b">
        <f t="shared" si="678"/>
        <v>0</v>
      </c>
      <c r="AJ513" s="4" t="b">
        <f t="shared" si="679"/>
        <v>0</v>
      </c>
      <c r="AK513" s="4" t="b">
        <f t="shared" si="680"/>
        <v>0</v>
      </c>
      <c r="AL513" s="4" t="b">
        <f t="shared" si="681"/>
        <v>0</v>
      </c>
      <c r="AM513" s="4" t="b">
        <f t="shared" si="682"/>
        <v>0</v>
      </c>
      <c r="AN513" s="4" t="b">
        <f t="shared" si="683"/>
        <v>0</v>
      </c>
      <c r="AO513" s="4" t="b">
        <f t="shared" si="684"/>
        <v>0</v>
      </c>
      <c r="AP513" s="4" t="b">
        <f t="shared" si="685"/>
        <v>0</v>
      </c>
      <c r="AQ513" s="4" t="b">
        <f t="shared" si="686"/>
        <v>0</v>
      </c>
      <c r="AR513" s="4" t="b">
        <f t="shared" si="687"/>
        <v>0</v>
      </c>
      <c r="AS513" s="4" t="b">
        <f t="shared" si="688"/>
        <v>0</v>
      </c>
      <c r="AT513" s="4" t="b">
        <f t="shared" si="689"/>
        <v>0</v>
      </c>
      <c r="AU513" s="4" t="b">
        <f t="shared" si="690"/>
        <v>0</v>
      </c>
      <c r="AV513" s="4" t="b">
        <f t="shared" si="691"/>
        <v>0</v>
      </c>
      <c r="AW513" s="4" t="b">
        <f t="shared" si="692"/>
        <v>0</v>
      </c>
      <c r="AX513" s="4" t="b">
        <f t="shared" si="693"/>
        <v>0</v>
      </c>
      <c r="AY513" s="4" t="b">
        <f t="shared" si="694"/>
        <v>0</v>
      </c>
      <c r="AZ513" s="4" t="b">
        <f t="shared" si="695"/>
        <v>0</v>
      </c>
      <c r="BA513" s="4" t="b">
        <f t="shared" si="696"/>
        <v>0</v>
      </c>
      <c r="BB513" s="4" t="b">
        <f t="shared" si="697"/>
        <v>0</v>
      </c>
      <c r="BC513" s="4" t="b">
        <f t="shared" si="698"/>
        <v>0</v>
      </c>
      <c r="BD513" s="4" t="b">
        <f t="shared" si="699"/>
        <v>0</v>
      </c>
      <c r="BE513" s="4" t="b">
        <f t="shared" si="700"/>
        <v>0</v>
      </c>
      <c r="BF513" s="4" t="b">
        <f t="shared" si="701"/>
        <v>1</v>
      </c>
      <c r="BG513" s="4" t="b">
        <f t="shared" si="702"/>
        <v>0</v>
      </c>
      <c r="BH513" s="4" t="b">
        <f t="shared" si="703"/>
        <v>0</v>
      </c>
      <c r="BI513" s="4" t="b">
        <f t="shared" si="704"/>
        <v>0</v>
      </c>
      <c r="BJ513" s="4" t="b">
        <f t="shared" si="705"/>
        <v>0</v>
      </c>
      <c r="BK513" s="4" t="b">
        <f t="shared" si="706"/>
        <v>0</v>
      </c>
      <c r="BL513" s="4" t="b">
        <f t="shared" si="707"/>
        <v>0</v>
      </c>
      <c r="BM513" s="4" t="b">
        <f t="shared" si="708"/>
        <v>0</v>
      </c>
      <c r="BN513" s="4" t="b">
        <f t="shared" si="709"/>
        <v>0</v>
      </c>
      <c r="BO513" s="4" t="b">
        <f t="shared" si="710"/>
        <v>0</v>
      </c>
      <c r="BP513" s="4" t="b">
        <f t="shared" si="711"/>
        <v>0</v>
      </c>
      <c r="BQ513" s="4" t="b">
        <f t="shared" si="712"/>
        <v>0</v>
      </c>
      <c r="BR513" s="4" t="b">
        <f t="shared" si="713"/>
        <v>0</v>
      </c>
      <c r="BS513" s="4" t="b">
        <f t="shared" si="714"/>
        <v>1</v>
      </c>
      <c r="BT513" s="4" t="b">
        <f t="shared" si="715"/>
        <v>0</v>
      </c>
      <c r="BU513" s="4" t="b">
        <f t="shared" si="716"/>
        <v>0</v>
      </c>
      <c r="BV513" s="4" t="b">
        <f t="shared" si="717"/>
        <v>0</v>
      </c>
      <c r="BW513" s="4" t="b">
        <f t="shared" si="718"/>
        <v>0</v>
      </c>
      <c r="BX513" s="4" t="b">
        <f t="shared" si="719"/>
        <v>0</v>
      </c>
      <c r="BY513" s="4" t="b">
        <f t="shared" si="720"/>
        <v>0</v>
      </c>
      <c r="BZ513" s="4" t="b">
        <f t="shared" si="721"/>
        <v>0</v>
      </c>
      <c r="CA513" s="4" t="b">
        <f t="shared" si="722"/>
        <v>0</v>
      </c>
      <c r="CB513" s="4" t="b">
        <f t="shared" si="723"/>
        <v>0</v>
      </c>
      <c r="CC513" s="4" t="b">
        <f t="shared" si="724"/>
        <v>0</v>
      </c>
      <c r="CD513" s="4" t="b">
        <f t="shared" si="725"/>
        <v>0</v>
      </c>
      <c r="CE513" s="4" t="b">
        <f t="shared" si="726"/>
        <v>0</v>
      </c>
      <c r="CF513" s="4" t="b">
        <f t="shared" si="727"/>
        <v>0</v>
      </c>
      <c r="CG513" s="4" t="b">
        <f t="shared" si="728"/>
        <v>0</v>
      </c>
      <c r="CH513" s="4" t="b">
        <f t="shared" si="729"/>
        <v>0</v>
      </c>
      <c r="CI513" s="4" t="b">
        <f t="shared" si="730"/>
        <v>0</v>
      </c>
      <c r="CJ513" s="4" t="b">
        <f t="shared" si="731"/>
        <v>0</v>
      </c>
      <c r="CK513" s="4" t="b">
        <f t="shared" si="732"/>
        <v>0</v>
      </c>
      <c r="CL513" s="4" t="b">
        <f t="shared" si="733"/>
        <v>0</v>
      </c>
      <c r="CM513" s="4" t="b">
        <f t="shared" si="734"/>
        <v>0</v>
      </c>
      <c r="CN513" s="4" t="b">
        <f t="shared" si="735"/>
        <v>0</v>
      </c>
      <c r="CO513" s="4" t="b">
        <f t="shared" si="736"/>
        <v>0</v>
      </c>
      <c r="CP513" s="4" t="b">
        <f t="shared" si="737"/>
        <v>0</v>
      </c>
      <c r="CQ513" s="4" t="b">
        <f t="shared" si="738"/>
        <v>0</v>
      </c>
      <c r="CR513" s="4" t="b">
        <f t="shared" si="739"/>
        <v>0</v>
      </c>
      <c r="CS513" s="4" t="b">
        <f t="shared" si="740"/>
        <v>0</v>
      </c>
      <c r="CT513" s="4" t="b">
        <f t="shared" si="741"/>
        <v>0</v>
      </c>
      <c r="CU513" s="4" t="b">
        <f t="shared" si="742"/>
        <v>0</v>
      </c>
      <c r="CV513" s="4" t="b">
        <f t="shared" si="743"/>
        <v>0</v>
      </c>
      <c r="CW513" s="4" t="b">
        <f t="shared" si="744"/>
        <v>0</v>
      </c>
      <c r="CX513" s="4" t="b">
        <f t="shared" si="745"/>
        <v>0</v>
      </c>
      <c r="CY513" s="4" t="b">
        <f t="shared" si="746"/>
        <v>0</v>
      </c>
      <c r="CZ513" s="4" t="b">
        <f t="shared" si="747"/>
        <v>0</v>
      </c>
      <c r="DA513" s="4" t="b">
        <f t="shared" si="748"/>
        <v>0</v>
      </c>
      <c r="DB513" s="4" t="b">
        <f t="shared" si="749"/>
        <v>0</v>
      </c>
      <c r="DC513" s="4" t="b">
        <f t="shared" si="750"/>
        <v>0</v>
      </c>
      <c r="DD513" s="4" t="b">
        <f t="shared" si="751"/>
        <v>0</v>
      </c>
    </row>
    <row r="514" spans="1:108">
      <c r="A514" s="4" t="s">
        <v>1218</v>
      </c>
      <c r="B514" t="s">
        <v>7396</v>
      </c>
      <c r="C514" t="s">
        <v>1219</v>
      </c>
      <c r="D514" s="4" t="s">
        <v>981</v>
      </c>
      <c r="E514" s="4" t="s">
        <v>982</v>
      </c>
      <c r="F514" t="s">
        <v>976</v>
      </c>
      <c r="G514" t="s">
        <v>970</v>
      </c>
      <c r="H514" t="s">
        <v>7428</v>
      </c>
      <c r="I514" t="s">
        <v>7418</v>
      </c>
      <c r="J514" s="4" t="s">
        <v>139</v>
      </c>
      <c r="K514" s="4" t="s">
        <v>139</v>
      </c>
      <c r="L514" s="4" t="s">
        <v>6479</v>
      </c>
      <c r="M514" t="s">
        <v>6079</v>
      </c>
      <c r="N514" s="4" t="s">
        <v>1220</v>
      </c>
      <c r="O514" s="4" t="b">
        <f t="shared" ref="O514:O577" si="752">OR(ISNUMBER(FIND("Adana",N514)),ISNUMBER(FIND("Hatay",N514)),ISNUMBER(FIND("Kahramanmaraş",N514)),ISNUMBER(FIND("Mersin",N514)),ISNUMBER(FIND("Osmaniye",N514)),ISNUMBER(FIND("Adıyaman",N514)),ISNUMBER(FIND("Diyarbakır",N514)),ISNUMBER(FIND("Gaziantep",N514)),ISNUMBER(FIND("Mardin",N514)),ISNUMBER(FIND("Şanlıurfa",N514)),ISNUMBER(FIND("Siirt",N514)),ISNUMBER(FIND("Karaman",N514)),ISNUMBER(FIND("Niğde",N514)),ISNUMBER(FIND("Elazığ",N514)),ISNUMBER(FIND("Malatya",N514)),ISNUMBER(FIND("Tunceli",N514)))</f>
        <v>1</v>
      </c>
      <c r="P514" s="4" t="b">
        <f t="shared" ref="P514:P577" si="753">OR(ISNUMBER(FIND("Antalya",N514)),ISNUMBER(FIND("Balıkesir",N514)),ISNUMBER(FIND("Bursa",N514)),ISNUMBER(FIND("Çanakkale",N514)),ISNUMBER(FIND("İstanbul",N514)),ISNUMBER(FIND("Kırklareli",N514)),ISNUMBER(FIND("Tekirdağ",N514)),ISNUMBER(FIND("Aydın",N514)),ISNUMBER(FIND("İzmir",N514)),ISNUMBER(FIND("Manisa",N514)),ISNUMBER(FIND("Muğla",N514)),ISNUMBER(FIND("Uşak",N514)),ISNUMBER(FIND("Amasya",N514)))</f>
        <v>0</v>
      </c>
      <c r="Q514" s="4" t="b">
        <f t="shared" ref="Q514:Q577" si="754">OR(ISNUMBER(FIND("Ankara",N514)),ISNUMBER(FIND("Eskişehir",N514)),ISNUMBER(FIND("Kayseri",N514)),ISNUMBER(FIND("Kırşehir",N514)),ISNUMBER(FIND("Konya",N514)),ISNUMBER(FIND("Nevşehir",N514)),ISNUMBER(FIND("Sivas",N514)),ISNUMBER(FIND("Burdur",N514)),ISNUMBER(FIND("Isparta",N514)),ISNUMBER(FIND("Çorum",N514)),ISNUMBER(FIND("Tokat",N514)),ISNUMBER(FIND("Iğdır",N514)),ISNUMBER(FIND("Van",N514)))</f>
        <v>0</v>
      </c>
      <c r="R514" s="4" t="b">
        <f t="shared" ref="R514:R577" si="755">OR(ISNUMBER(FIND("Ağrı",N514)),ISNUMBER(FIND("Erzincan",N514)),ISNUMBER(FIND("Erzurum",N514)),ISNUMBER(FIND("Kars",N514)),ISNUMBER(FIND("Artvin",N514)),ISNUMBER(FIND("Bolu",N514)),ISNUMBER(FIND("Çankırı",N514)),ISNUMBER(FIND("Düzce",N514)),ISNUMBER(FIND("Karabük",N514)),ISNUMBER(FIND("Kastamonu",N514)),ISNUMBER(FIND("Ordu",N514)),ISNUMBER(FIND("Samsun",N514)),ISNUMBER(FIND("Sinop",N514)),ISNUMBER(FIND("Zonguldak",N514)),ISNUMBER(FIND("Bilecik",N514)),ISNUMBER(FIND("Edirne",N514)),ISNUMBER(FIND("Kocaeli",N514)),ISNUMBER(FIND("Sakarya",N514)),ISNUMBER(FIND("Afyonkarahisar",N514)),ISNUMBER(FIND("Kütahya",N514)))</f>
        <v>0</v>
      </c>
      <c r="S514" s="4" t="b">
        <f t="shared" ref="S514:S577" si="756">OR(ISNUMBER(FIND("Adana",N514)),ISNUMBER(FIND("Antalya",N514)),ISNUMBER(FIND("Burdur",N514)),ISNUMBER(FIND("Hatay",N514)),ISNUMBER(FIND("Isparta",N514)),ISNUMBER(FIND("Kahramanmaraş",N514)),ISNUMBER(FIND("Mersin",N514)),ISNUMBER(FIND("Osmaniye",N514)))</f>
        <v>1</v>
      </c>
      <c r="T514" s="4" t="b">
        <f t="shared" ref="T514:T577" si="757">OR(ISNUMBER(FIND("Afyonkarahisar",N514)),ISNUMBER(FIND("Aydın",N514)),ISNUMBER(FIND("Denizli",N514)),ISNUMBER(FIND("İzmir",N514)),ISNUMBER(FIND("Kütahya",N514)),ISNUMBER(FIND("Manisa",N514)),ISNUMBER(FIND("Muğla",N514)),ISNUMBER(FIND("Uşak",N514)))</f>
        <v>0</v>
      </c>
      <c r="U514" s="4" t="b">
        <f t="shared" ref="U514:U577" si="758">OR(ISNUMBER(FIND("Aksaray",N514)),ISNUMBER(FIND("Ankara",N514)),ISNUMBER(FIND("Çankırı",N514)),ISNUMBER(FIND("Eskişehir",N514)),ISNUMBER(FIND("Karaman",N514)),ISNUMBER(FIND("Kayseri",N514)),ISNUMBER(FIND("Kırıkkale",N514)),ISNUMBER(FIND("Kırşehir",N514)),ISNUMBER(FIND("Konya",N514)),ISNUMBER(FIND("Nevşehir",N514)),ISNUMBER(FIND("Niğde",N514)),ISNUMBER(FIND("Sivas",N514)),ISNUMBER(FIND("Yozgat",N514)))</f>
        <v>1</v>
      </c>
      <c r="V514" s="4" t="b">
        <f t="shared" ref="V514:V577" si="759">OR(ISNUMBER(FIND("Balıkesir",N514)),ISNUMBER(FIND("Bilecik",N514)),ISNUMBER(FIND("Bursa",N514)),ISNUMBER(FIND("Çanakkale",N514)),ISNUMBER(FIND("Edirne",N514)),ISNUMBER(FIND("İstanbul",N514)),ISNUMBER(FIND("Kırklareli",N514)),ISNUMBER(FIND("Kocaeli",N514)),ISNUMBER(FIND("Sakarya",N514)),ISNUMBER(FIND("Tekirdağ",N514)),ISNUMBER(FIND("Yalova",N514)))</f>
        <v>0</v>
      </c>
      <c r="W514" s="4" t="b">
        <f t="shared" ref="W514:W577" si="760">OR(ISNUMBER(FIND("Adıyaman",N514)),ISNUMBER(FIND("Batman",N514)),ISNUMBER(FIND("Diyarbakır",N514)),ISNUMBER(FIND("Gaziantep",N514)),ISNUMBER(FIND("Kilis",N514)),ISNUMBER(FIND("Mardin",N514)),ISNUMBER(FIND("Siirt",N514)),ISNUMBER(FIND("Şanlıurfa",N514)),ISNUMBER(FIND("Şırnak",N514)))</f>
        <v>0</v>
      </c>
      <c r="X514" s="4" t="b">
        <f t="shared" ref="X514:X577" si="761">OR(ISNUMBER(FIND("Ağrı",N514)),ISNUMBER(FIND("Ardahan",N514)),ISNUMBER(FIND("Bingöl",N514)),ISNUMBER(FIND("Bitlis",N514)),ISNUMBER(FIND("Elazığ",N514)),ISNUMBER(FIND("Erzincan",N514)),ISNUMBER(FIND("Erzurum",N514)),ISNUMBER(FIND("Hakkâri",N514)),ISNUMBER(FIND("Iğdır",N514)),ISNUMBER(FIND("Kars",N514)),ISNUMBER(FIND("Malatya",N514)),ISNUMBER(FIND("Muş",N514)),ISNUMBER(FIND("Tunceli",N514)),ISNUMBER(FIND("Van",N514)))</f>
        <v>0</v>
      </c>
      <c r="Y514" s="4" t="b">
        <f t="shared" ref="Y514:Y577" si="762">OR(ISNUMBER(FIND("Amasya",N514)),ISNUMBER(FIND("Artvin",N514)),ISNUMBER(FIND("Bartın",N514)),ISNUMBER(FIND("Bayburt",N514)),ISNUMBER(FIND("Bolu",N514)),ISNUMBER(FIND("Çorum",N514)),ISNUMBER(FIND("Düzce",N514)),ISNUMBER(FIND("Giresun",N514)),ISNUMBER(FIND("Gümüşhane",N514)),ISNUMBER(FIND("Karabük",N514)),ISNUMBER(FIND("Kastamonu",N514)),ISNUMBER(FIND("Ordu",N514)),ISNUMBER(FIND("Rize",N514)),ISNUMBER(FIND("Samsun",N514)),ISNUMBER(FIND("Sinop",N514)),ISNUMBER(FIND("Tokat",N514)),ISNUMBER(FIND("Trabzon",N514)),ISNUMBER(FIND("Zonguldak",N514)))</f>
        <v>0</v>
      </c>
      <c r="Z514" s="4" t="b">
        <f t="shared" ref="Z514:Z577" si="763">OR(ISNUMBER(FIND("Artvin",N514)),ISNUMBER(FIND("Bayburt",N514)),ISNUMBER(FIND("Giresun",N514)),ISNUMBER(FIND("Gümüşhane",N514)),ISNUMBER(FIND("Ordu",N514)),ISNUMBER(FIND("Rize",N514)),ISNUMBER(FIND("Trabzon",N514)))</f>
        <v>0</v>
      </c>
      <c r="AA514" s="4" t="b">
        <f t="shared" ref="AA514:AA577" si="764">OR(ISNUMBER(FIND("Çanakkale",N514)),ISNUMBER(FIND("Edirne",N514)),ISNUMBER(FIND("İstanbul",N514)),ISNUMBER(FIND("Kırklareli",N514)),ISNUMBER(FIND("Tekirdağ",N514)))</f>
        <v>0</v>
      </c>
      <c r="AB514" s="4" t="b">
        <f t="shared" ref="AB514:AB577" si="765">ISNUMBER(FIND("Adana",N514))</f>
        <v>0</v>
      </c>
      <c r="AC514" s="4" t="b">
        <f t="shared" ref="AC514:AC577" si="766">ISNUMBER(FIND("Adıyaman",N514))</f>
        <v>0</v>
      </c>
      <c r="AD514" s="4" t="b">
        <f t="shared" ref="AD514:AD577" si="767">ISNUMBER(FIND("Afyonkarahisar",N514))</f>
        <v>0</v>
      </c>
      <c r="AE514" s="4" t="b">
        <f t="shared" ref="AE514:AE577" si="768">ISNUMBER(FIND("Ağrı",N514))</f>
        <v>0</v>
      </c>
      <c r="AF514" s="4" t="b">
        <f t="shared" ref="AF514:AF577" si="769">ISNUMBER(FIND("Aksaray",N514))</f>
        <v>0</v>
      </c>
      <c r="AG514" s="4" t="b">
        <f t="shared" ref="AG514:AG577" si="770">ISNUMBER(FIND("Amasya",N514))</f>
        <v>0</v>
      </c>
      <c r="AH514" s="4" t="b">
        <f t="shared" ref="AH514:AH577" si="771">ISNUMBER(FIND("Ankara",N514))</f>
        <v>0</v>
      </c>
      <c r="AI514" s="4" t="b">
        <f t="shared" ref="AI514:AI577" si="772">ISNUMBER(FIND("Antalya",N514))</f>
        <v>0</v>
      </c>
      <c r="AJ514" s="4" t="b">
        <f t="shared" ref="AJ514:AJ577" si="773">ISNUMBER(FIND("Ardahan",N514))</f>
        <v>0</v>
      </c>
      <c r="AK514" s="4" t="b">
        <f t="shared" ref="AK514:AK577" si="774">ISNUMBER(FIND("Artvin",N514))</f>
        <v>0</v>
      </c>
      <c r="AL514" s="4" t="b">
        <f t="shared" ref="AL514:AL577" si="775">ISNUMBER(FIND("Aydın",N514))</f>
        <v>0</v>
      </c>
      <c r="AM514" s="4" t="b">
        <f t="shared" ref="AM514:AM577" si="776">ISNUMBER(FIND("Balıkesir",N514))</f>
        <v>0</v>
      </c>
      <c r="AN514" s="4" t="b">
        <f t="shared" ref="AN514:AN577" si="777">ISNUMBER(FIND("Bartın",N514))</f>
        <v>0</v>
      </c>
      <c r="AO514" s="4" t="b">
        <f t="shared" ref="AO514:AO577" si="778">ISNUMBER(FIND("Batman",N514))</f>
        <v>0</v>
      </c>
      <c r="AP514" s="4" t="b">
        <f t="shared" ref="AP514:AP577" si="779">ISNUMBER(FIND("Bayburt",N514))</f>
        <v>0</v>
      </c>
      <c r="AQ514" s="4" t="b">
        <f t="shared" ref="AQ514:AQ577" si="780">ISNUMBER(FIND("Bilecik",N514))</f>
        <v>0</v>
      </c>
      <c r="AR514" s="4" t="b">
        <f t="shared" ref="AR514:AR577" si="781">ISNUMBER(FIND("Bingöl",N514))</f>
        <v>0</v>
      </c>
      <c r="AS514" s="4" t="b">
        <f t="shared" ref="AS514:AS577" si="782">ISNUMBER(FIND("Bitlis",N514))</f>
        <v>0</v>
      </c>
      <c r="AT514" s="4" t="b">
        <f t="shared" ref="AT514:AT577" si="783">ISNUMBER(FIND("Bolu",N514))</f>
        <v>0</v>
      </c>
      <c r="AU514" s="4" t="b">
        <f t="shared" ref="AU514:AU577" si="784">ISNUMBER(FIND("Burdur",N514))</f>
        <v>0</v>
      </c>
      <c r="AV514" s="4" t="b">
        <f t="shared" ref="AV514:AV577" si="785">ISNUMBER(FIND("Bursa",N514))</f>
        <v>0</v>
      </c>
      <c r="AW514" s="4" t="b">
        <f t="shared" ref="AW514:AW577" si="786">ISNUMBER(FIND("Çanakkale",N514))</f>
        <v>0</v>
      </c>
      <c r="AX514" s="4" t="b">
        <f t="shared" ref="AX514:AX577" si="787">ISNUMBER(FIND("Çankırı",N514))</f>
        <v>0</v>
      </c>
      <c r="AY514" s="4" t="b">
        <f t="shared" ref="AY514:AY577" si="788">ISNUMBER(FIND("Çorum",N514))</f>
        <v>0</v>
      </c>
      <c r="AZ514" s="4" t="b">
        <f t="shared" ref="AZ514:AZ577" si="789">ISNUMBER(FIND("Denizli",N514))</f>
        <v>0</v>
      </c>
      <c r="BA514" s="4" t="b">
        <f t="shared" ref="BA514:BA577" si="790">ISNUMBER(FIND("Diyarbakır",N514))</f>
        <v>0</v>
      </c>
      <c r="BB514" s="4" t="b">
        <f t="shared" ref="BB514:BB577" si="791">ISNUMBER(FIND("Düzce",N514))</f>
        <v>0</v>
      </c>
      <c r="BC514" s="4" t="b">
        <f t="shared" ref="BC514:BC577" si="792">ISNUMBER(FIND("Edirne",N514))</f>
        <v>0</v>
      </c>
      <c r="BD514" s="4" t="b">
        <f t="shared" ref="BD514:BD577" si="793">ISNUMBER(FIND("Elazığ",N514))</f>
        <v>0</v>
      </c>
      <c r="BE514" s="4" t="b">
        <f t="shared" ref="BE514:BE577" si="794">ISNUMBER(FIND("Erzincan",N514))</f>
        <v>0</v>
      </c>
      <c r="BF514" s="4" t="b">
        <f t="shared" ref="BF514:BF577" si="795">ISNUMBER(FIND("Erzurum",N514))</f>
        <v>0</v>
      </c>
      <c r="BG514" s="4" t="b">
        <f t="shared" ref="BG514:BG577" si="796">ISNUMBER(FIND("Eskişehir",N514))</f>
        <v>0</v>
      </c>
      <c r="BH514" s="4" t="b">
        <f t="shared" ref="BH514:BH577" si="797">ISNUMBER(FIND("Gaziantep",N514))</f>
        <v>0</v>
      </c>
      <c r="BI514" s="4" t="b">
        <f t="shared" ref="BI514:BI577" si="798">ISNUMBER(FIND("Giresun",N514))</f>
        <v>0</v>
      </c>
      <c r="BJ514" s="4" t="b">
        <f t="shared" ref="BJ514:BJ577" si="799">ISNUMBER(FIND("Gümüşhane",N514))</f>
        <v>0</v>
      </c>
      <c r="BK514" s="4" t="b">
        <f t="shared" ref="BK514:BK577" si="800">ISNUMBER(FIND("Hakkâri",N514))</f>
        <v>0</v>
      </c>
      <c r="BL514" s="4" t="b">
        <f t="shared" ref="BL514:BL577" si="801">ISNUMBER(FIND("Hatay",N514))</f>
        <v>0</v>
      </c>
      <c r="BM514" s="4" t="b">
        <f t="shared" ref="BM514:BM577" si="802">ISNUMBER(FIND("Iğdır",N514))</f>
        <v>0</v>
      </c>
      <c r="BN514" s="4" t="b">
        <f t="shared" ref="BN514:BN577" si="803">ISNUMBER(FIND("Isparta",N514))</f>
        <v>0</v>
      </c>
      <c r="BO514" s="4" t="b">
        <f t="shared" ref="BO514:BO577" si="804">ISNUMBER(FIND("İstanbul",N514))</f>
        <v>0</v>
      </c>
      <c r="BP514" s="4" t="b">
        <f t="shared" ref="BP514:BP577" si="805">ISNUMBER(FIND("İzmir",N514))</f>
        <v>0</v>
      </c>
      <c r="BQ514" s="4" t="b">
        <f t="shared" ref="BQ514:BQ577" si="806">ISNUMBER(FIND("Kahramanmaraş",N514))</f>
        <v>1</v>
      </c>
      <c r="BR514" s="4" t="b">
        <f t="shared" ref="BR514:BR577" si="807">ISNUMBER(FIND("Karabük",N514))</f>
        <v>0</v>
      </c>
      <c r="BS514" s="4" t="b">
        <f t="shared" ref="BS514:BS577" si="808">ISNUMBER(FIND("Karaman",N514))</f>
        <v>1</v>
      </c>
      <c r="BT514" s="4" t="b">
        <f t="shared" ref="BT514:BT577" si="809">ISNUMBER(FIND("Kars",N514))</f>
        <v>0</v>
      </c>
      <c r="BU514" s="4" t="b">
        <f t="shared" ref="BU514:BU577" si="810">ISNUMBER(FIND("Kastamonu",N514))</f>
        <v>0</v>
      </c>
      <c r="BV514" s="4" t="b">
        <f t="shared" ref="BV514:BV577" si="811">ISNUMBER(FIND("Kayseri",N514))</f>
        <v>0</v>
      </c>
      <c r="BW514" s="4" t="b">
        <f t="shared" ref="BW514:BW577" si="812">ISNUMBER(FIND("Kırıkkale",N514))</f>
        <v>0</v>
      </c>
      <c r="BX514" s="4" t="b">
        <f t="shared" ref="BX514:BX577" si="813">ISNUMBER(FIND("Kırklareli",N514))</f>
        <v>0</v>
      </c>
      <c r="BY514" s="4" t="b">
        <f t="shared" ref="BY514:BY577" si="814">ISNUMBER(FIND("Kırşehir",N514))</f>
        <v>0</v>
      </c>
      <c r="BZ514" s="4" t="b">
        <f t="shared" ref="BZ514:BZ577" si="815">ISNUMBER(FIND("Kilis",N514))</f>
        <v>0</v>
      </c>
      <c r="CA514" s="4" t="b">
        <f t="shared" ref="CA514:CA577" si="816">ISNUMBER(FIND("Kocaeli",N514))</f>
        <v>0</v>
      </c>
      <c r="CB514" s="4" t="b">
        <f t="shared" ref="CB514:CB577" si="817">ISNUMBER(FIND("Konya",N514))</f>
        <v>0</v>
      </c>
      <c r="CC514" s="4" t="b">
        <f t="shared" ref="CC514:CC577" si="818">ISNUMBER(FIND("Kütahya",N514))</f>
        <v>0</v>
      </c>
      <c r="CD514" s="4" t="b">
        <f t="shared" ref="CD514:CD577" si="819">ISNUMBER(FIND("Malatya",N514))</f>
        <v>0</v>
      </c>
      <c r="CE514" s="4" t="b">
        <f t="shared" ref="CE514:CE577" si="820">ISNUMBER(FIND("Manisa",N514))</f>
        <v>0</v>
      </c>
      <c r="CF514" s="4" t="b">
        <f t="shared" ref="CF514:CF577" si="821">ISNUMBER(FIND("Mardin",N514))</f>
        <v>0</v>
      </c>
      <c r="CG514" s="4" t="b">
        <f t="shared" ref="CG514:CG577" si="822">ISNUMBER(FIND("Mersin",N514))</f>
        <v>1</v>
      </c>
      <c r="CH514" s="4" t="b">
        <f t="shared" ref="CH514:CH577" si="823">ISNUMBER(FIND("Muğla",N514))</f>
        <v>0</v>
      </c>
      <c r="CI514" s="4" t="b">
        <f t="shared" ref="CI514:CI577" si="824">ISNUMBER(FIND("Muş",N514))</f>
        <v>0</v>
      </c>
      <c r="CJ514" s="4" t="b">
        <f t="shared" ref="CJ514:CJ577" si="825">ISNUMBER(FIND("Nevşehir",N514))</f>
        <v>0</v>
      </c>
      <c r="CK514" s="4" t="b">
        <f t="shared" ref="CK514:CK577" si="826">ISNUMBER(FIND("Niğde",N514))</f>
        <v>0</v>
      </c>
      <c r="CL514" s="4" t="b">
        <f t="shared" ref="CL514:CL577" si="827">ISNUMBER(FIND("Ordu",N514))</f>
        <v>0</v>
      </c>
      <c r="CM514" s="4" t="b">
        <f t="shared" ref="CM514:CM577" si="828">ISNUMBER(FIND("Osmaniye",N514))</f>
        <v>0</v>
      </c>
      <c r="CN514" s="4" t="b">
        <f t="shared" ref="CN514:CN577" si="829">ISNUMBER(FIND("Rize",N514))</f>
        <v>0</v>
      </c>
      <c r="CO514" s="4" t="b">
        <f t="shared" ref="CO514:CO577" si="830">ISNUMBER(FIND("Sakarya",N514))</f>
        <v>0</v>
      </c>
      <c r="CP514" s="4" t="b">
        <f t="shared" ref="CP514:CP577" si="831">ISNUMBER(FIND("Samsun",N514))</f>
        <v>0</v>
      </c>
      <c r="CQ514" s="4" t="b">
        <f t="shared" ref="CQ514:CQ577" si="832">ISNUMBER(FIND("Siirt",N514))</f>
        <v>0</v>
      </c>
      <c r="CR514" s="4" t="b">
        <f t="shared" ref="CR514:CR577" si="833">ISNUMBER(FIND("Sinop",N514))</f>
        <v>0</v>
      </c>
      <c r="CS514" s="4" t="b">
        <f t="shared" ref="CS514:CS577" si="834">ISNUMBER(FIND("Sivas",N514))</f>
        <v>0</v>
      </c>
      <c r="CT514" s="4" t="b">
        <f t="shared" ref="CT514:CT577" si="835">ISNUMBER(FIND("Şanlıurfa",N514))</f>
        <v>0</v>
      </c>
      <c r="CU514" s="4" t="b">
        <f t="shared" ref="CU514:CU577" si="836">ISNUMBER(FIND("Şırnak",N514))</f>
        <v>0</v>
      </c>
      <c r="CV514" s="4" t="b">
        <f t="shared" ref="CV514:CV577" si="837">ISNUMBER(FIND("Tekirdağ",N514))</f>
        <v>0</v>
      </c>
      <c r="CW514" s="4" t="b">
        <f t="shared" ref="CW514:CW577" si="838">ISNUMBER(FIND("Tokat",N514))</f>
        <v>0</v>
      </c>
      <c r="CX514" s="4" t="b">
        <f t="shared" ref="CX514:CX577" si="839">ISNUMBER(FIND("Trabzon",N514))</f>
        <v>0</v>
      </c>
      <c r="CY514" s="4" t="b">
        <f t="shared" ref="CY514:CY577" si="840">ISNUMBER(FIND("Tunceli",N514))</f>
        <v>0</v>
      </c>
      <c r="CZ514" s="4" t="b">
        <f t="shared" ref="CZ514:CZ577" si="841">ISNUMBER(FIND("Uşak",N514))</f>
        <v>0</v>
      </c>
      <c r="DA514" s="4" t="b">
        <f t="shared" ref="DA514:DA577" si="842">ISNUMBER(FIND("Van",N514))</f>
        <v>0</v>
      </c>
      <c r="DB514" s="4" t="b">
        <f t="shared" ref="DB514:DB577" si="843">ISNUMBER(FIND("Yalova",N514))</f>
        <v>0</v>
      </c>
      <c r="DC514" s="4" t="b">
        <f t="shared" ref="DC514:DC577" si="844">ISNUMBER(FIND("Yozgat",N514))</f>
        <v>0</v>
      </c>
      <c r="DD514" s="4" t="b">
        <f t="shared" ref="DD514:DD577" si="845">ISNUMBER(FIND("Zonguldak",N514))</f>
        <v>0</v>
      </c>
    </row>
    <row r="515" spans="1:108">
      <c r="A515" s="4" t="s">
        <v>1221</v>
      </c>
      <c r="B515" t="s">
        <v>7396</v>
      </c>
      <c r="C515" t="s">
        <v>1219</v>
      </c>
      <c r="D515" s="4" t="s">
        <v>981</v>
      </c>
      <c r="E515" s="4" t="s">
        <v>982</v>
      </c>
      <c r="F515" t="s">
        <v>976</v>
      </c>
      <c r="G515" t="s">
        <v>970</v>
      </c>
      <c r="H515" t="s">
        <v>7428</v>
      </c>
      <c r="I515" t="s">
        <v>7418</v>
      </c>
      <c r="J515" s="4" t="s">
        <v>139</v>
      </c>
      <c r="K515" s="4" t="s">
        <v>139</v>
      </c>
      <c r="L515" s="4" t="s">
        <v>6480</v>
      </c>
      <c r="M515" t="s">
        <v>6079</v>
      </c>
      <c r="N515" s="4" t="s">
        <v>1222</v>
      </c>
      <c r="O515" s="4" t="b">
        <f t="shared" si="752"/>
        <v>1</v>
      </c>
      <c r="P515" s="4" t="b">
        <f t="shared" si="753"/>
        <v>0</v>
      </c>
      <c r="Q515" s="4" t="b">
        <f t="shared" si="754"/>
        <v>1</v>
      </c>
      <c r="R515" s="4" t="b">
        <f t="shared" si="755"/>
        <v>0</v>
      </c>
      <c r="S515" s="4" t="b">
        <f t="shared" si="756"/>
        <v>1</v>
      </c>
      <c r="T515" s="4" t="b">
        <f t="shared" si="757"/>
        <v>0</v>
      </c>
      <c r="U515" s="4" t="b">
        <f t="shared" si="758"/>
        <v>1</v>
      </c>
      <c r="V515" s="4" t="b">
        <f t="shared" si="759"/>
        <v>0</v>
      </c>
      <c r="W515" s="4" t="b">
        <f t="shared" si="760"/>
        <v>0</v>
      </c>
      <c r="X515" s="4" t="b">
        <f t="shared" si="761"/>
        <v>0</v>
      </c>
      <c r="Y515" s="4" t="b">
        <f t="shared" si="762"/>
        <v>0</v>
      </c>
      <c r="Z515" s="4" t="b">
        <f t="shared" si="763"/>
        <v>0</v>
      </c>
      <c r="AA515" s="4" t="b">
        <f t="shared" si="764"/>
        <v>0</v>
      </c>
      <c r="AB515" s="4" t="b">
        <f t="shared" si="765"/>
        <v>0</v>
      </c>
      <c r="AC515" s="4" t="b">
        <f t="shared" si="766"/>
        <v>0</v>
      </c>
      <c r="AD515" s="4" t="b">
        <f t="shared" si="767"/>
        <v>0</v>
      </c>
      <c r="AE515" s="4" t="b">
        <f t="shared" si="768"/>
        <v>0</v>
      </c>
      <c r="AF515" s="4" t="b">
        <f t="shared" si="769"/>
        <v>0</v>
      </c>
      <c r="AG515" s="4" t="b">
        <f t="shared" si="770"/>
        <v>0</v>
      </c>
      <c r="AH515" s="4" t="b">
        <f t="shared" si="771"/>
        <v>1</v>
      </c>
      <c r="AI515" s="4" t="b">
        <f t="shared" si="772"/>
        <v>0</v>
      </c>
      <c r="AJ515" s="4" t="b">
        <f t="shared" si="773"/>
        <v>0</v>
      </c>
      <c r="AK515" s="4" t="b">
        <f t="shared" si="774"/>
        <v>0</v>
      </c>
      <c r="AL515" s="4" t="b">
        <f t="shared" si="775"/>
        <v>0</v>
      </c>
      <c r="AM515" s="4" t="b">
        <f t="shared" si="776"/>
        <v>0</v>
      </c>
      <c r="AN515" s="4" t="b">
        <f t="shared" si="777"/>
        <v>0</v>
      </c>
      <c r="AO515" s="4" t="b">
        <f t="shared" si="778"/>
        <v>0</v>
      </c>
      <c r="AP515" s="4" t="b">
        <f t="shared" si="779"/>
        <v>0</v>
      </c>
      <c r="AQ515" s="4" t="b">
        <f t="shared" si="780"/>
        <v>0</v>
      </c>
      <c r="AR515" s="4" t="b">
        <f t="shared" si="781"/>
        <v>0</v>
      </c>
      <c r="AS515" s="4" t="b">
        <f t="shared" si="782"/>
        <v>0</v>
      </c>
      <c r="AT515" s="4" t="b">
        <f t="shared" si="783"/>
        <v>0</v>
      </c>
      <c r="AU515" s="4" t="b">
        <f t="shared" si="784"/>
        <v>0</v>
      </c>
      <c r="AV515" s="4" t="b">
        <f t="shared" si="785"/>
        <v>0</v>
      </c>
      <c r="AW515" s="4" t="b">
        <f t="shared" si="786"/>
        <v>0</v>
      </c>
      <c r="AX515" s="4" t="b">
        <f t="shared" si="787"/>
        <v>0</v>
      </c>
      <c r="AY515" s="4" t="b">
        <f t="shared" si="788"/>
        <v>0</v>
      </c>
      <c r="AZ515" s="4" t="b">
        <f t="shared" si="789"/>
        <v>0</v>
      </c>
      <c r="BA515" s="4" t="b">
        <f t="shared" si="790"/>
        <v>0</v>
      </c>
      <c r="BB515" s="4" t="b">
        <f t="shared" si="791"/>
        <v>0</v>
      </c>
      <c r="BC515" s="4" t="b">
        <f t="shared" si="792"/>
        <v>0</v>
      </c>
      <c r="BD515" s="4" t="b">
        <f t="shared" si="793"/>
        <v>0</v>
      </c>
      <c r="BE515" s="4" t="b">
        <f t="shared" si="794"/>
        <v>0</v>
      </c>
      <c r="BF515" s="4" t="b">
        <f t="shared" si="795"/>
        <v>0</v>
      </c>
      <c r="BG515" s="4" t="b">
        <f t="shared" si="796"/>
        <v>0</v>
      </c>
      <c r="BH515" s="4" t="b">
        <f t="shared" si="797"/>
        <v>0</v>
      </c>
      <c r="BI515" s="4" t="b">
        <f t="shared" si="798"/>
        <v>0</v>
      </c>
      <c r="BJ515" s="4" t="b">
        <f t="shared" si="799"/>
        <v>0</v>
      </c>
      <c r="BK515" s="4" t="b">
        <f t="shared" si="800"/>
        <v>0</v>
      </c>
      <c r="BL515" s="4" t="b">
        <f t="shared" si="801"/>
        <v>0</v>
      </c>
      <c r="BM515" s="4" t="b">
        <f t="shared" si="802"/>
        <v>0</v>
      </c>
      <c r="BN515" s="4" t="b">
        <f t="shared" si="803"/>
        <v>0</v>
      </c>
      <c r="BO515" s="4" t="b">
        <f t="shared" si="804"/>
        <v>0</v>
      </c>
      <c r="BP515" s="4" t="b">
        <f t="shared" si="805"/>
        <v>0</v>
      </c>
      <c r="BQ515" s="4" t="b">
        <f t="shared" si="806"/>
        <v>1</v>
      </c>
      <c r="BR515" s="4" t="b">
        <f t="shared" si="807"/>
        <v>0</v>
      </c>
      <c r="BS515" s="4" t="b">
        <f t="shared" si="808"/>
        <v>1</v>
      </c>
      <c r="BT515" s="4" t="b">
        <f t="shared" si="809"/>
        <v>0</v>
      </c>
      <c r="BU515" s="4" t="b">
        <f t="shared" si="810"/>
        <v>0</v>
      </c>
      <c r="BV515" s="4" t="b">
        <f t="shared" si="811"/>
        <v>0</v>
      </c>
      <c r="BW515" s="4" t="b">
        <f t="shared" si="812"/>
        <v>0</v>
      </c>
      <c r="BX515" s="4" t="b">
        <f t="shared" si="813"/>
        <v>0</v>
      </c>
      <c r="BY515" s="4" t="b">
        <f t="shared" si="814"/>
        <v>0</v>
      </c>
      <c r="BZ515" s="4" t="b">
        <f t="shared" si="815"/>
        <v>0</v>
      </c>
      <c r="CA515" s="4" t="b">
        <f t="shared" si="816"/>
        <v>0</v>
      </c>
      <c r="CB515" s="4" t="b">
        <f t="shared" si="817"/>
        <v>0</v>
      </c>
      <c r="CC515" s="4" t="b">
        <f t="shared" si="818"/>
        <v>0</v>
      </c>
      <c r="CD515" s="4" t="b">
        <f t="shared" si="819"/>
        <v>0</v>
      </c>
      <c r="CE515" s="4" t="b">
        <f t="shared" si="820"/>
        <v>0</v>
      </c>
      <c r="CF515" s="4" t="b">
        <f t="shared" si="821"/>
        <v>0</v>
      </c>
      <c r="CG515" s="4" t="b">
        <f t="shared" si="822"/>
        <v>0</v>
      </c>
      <c r="CH515" s="4" t="b">
        <f t="shared" si="823"/>
        <v>0</v>
      </c>
      <c r="CI515" s="4" t="b">
        <f t="shared" si="824"/>
        <v>0</v>
      </c>
      <c r="CJ515" s="4" t="b">
        <f t="shared" si="825"/>
        <v>0</v>
      </c>
      <c r="CK515" s="4" t="b">
        <f t="shared" si="826"/>
        <v>0</v>
      </c>
      <c r="CL515" s="4" t="b">
        <f t="shared" si="827"/>
        <v>0</v>
      </c>
      <c r="CM515" s="4" t="b">
        <f t="shared" si="828"/>
        <v>0</v>
      </c>
      <c r="CN515" s="4" t="b">
        <f t="shared" si="829"/>
        <v>0</v>
      </c>
      <c r="CO515" s="4" t="b">
        <f t="shared" si="830"/>
        <v>0</v>
      </c>
      <c r="CP515" s="4" t="b">
        <f t="shared" si="831"/>
        <v>0</v>
      </c>
      <c r="CQ515" s="4" t="b">
        <f t="shared" si="832"/>
        <v>0</v>
      </c>
      <c r="CR515" s="4" t="b">
        <f t="shared" si="833"/>
        <v>0</v>
      </c>
      <c r="CS515" s="4" t="b">
        <f t="shared" si="834"/>
        <v>0</v>
      </c>
      <c r="CT515" s="4" t="b">
        <f t="shared" si="835"/>
        <v>0</v>
      </c>
      <c r="CU515" s="4" t="b">
        <f t="shared" si="836"/>
        <v>0</v>
      </c>
      <c r="CV515" s="4" t="b">
        <f t="shared" si="837"/>
        <v>0</v>
      </c>
      <c r="CW515" s="4" t="b">
        <f t="shared" si="838"/>
        <v>0</v>
      </c>
      <c r="CX515" s="4" t="b">
        <f t="shared" si="839"/>
        <v>0</v>
      </c>
      <c r="CY515" s="4" t="b">
        <f t="shared" si="840"/>
        <v>0</v>
      </c>
      <c r="CZ515" s="4" t="b">
        <f t="shared" si="841"/>
        <v>0</v>
      </c>
      <c r="DA515" s="4" t="b">
        <f t="shared" si="842"/>
        <v>0</v>
      </c>
      <c r="DB515" s="4" t="b">
        <f t="shared" si="843"/>
        <v>0</v>
      </c>
      <c r="DC515" s="4" t="b">
        <f t="shared" si="844"/>
        <v>0</v>
      </c>
      <c r="DD515" s="4" t="b">
        <f t="shared" si="845"/>
        <v>0</v>
      </c>
    </row>
    <row r="516" spans="1:108">
      <c r="A516" t="s">
        <v>1223</v>
      </c>
      <c r="B516" t="s">
        <v>1219</v>
      </c>
      <c r="C516" t="s">
        <v>1219</v>
      </c>
      <c r="D516" t="s">
        <v>981</v>
      </c>
      <c r="E516" t="s">
        <v>982</v>
      </c>
      <c r="F516" t="s">
        <v>976</v>
      </c>
      <c r="G516" t="s">
        <v>970</v>
      </c>
      <c r="H516" t="s">
        <v>7428</v>
      </c>
      <c r="I516" t="s">
        <v>7418</v>
      </c>
      <c r="J516" t="s">
        <v>362</v>
      </c>
      <c r="K516" t="s">
        <v>136</v>
      </c>
      <c r="L516" t="s">
        <v>6162</v>
      </c>
      <c r="M516" t="s">
        <v>6079</v>
      </c>
      <c r="N516" t="s">
        <v>80</v>
      </c>
      <c r="O516" t="b">
        <f t="shared" si="752"/>
        <v>1</v>
      </c>
      <c r="P516" t="b">
        <f t="shared" si="753"/>
        <v>0</v>
      </c>
      <c r="Q516" t="b">
        <f t="shared" si="754"/>
        <v>0</v>
      </c>
      <c r="R516" t="b">
        <f t="shared" si="755"/>
        <v>0</v>
      </c>
      <c r="S516" t="b">
        <f t="shared" si="756"/>
        <v>1</v>
      </c>
      <c r="T516" t="b">
        <f t="shared" si="757"/>
        <v>0</v>
      </c>
      <c r="U516" t="b">
        <f t="shared" si="758"/>
        <v>0</v>
      </c>
      <c r="V516" t="b">
        <f t="shared" si="759"/>
        <v>0</v>
      </c>
      <c r="W516" t="b">
        <f t="shared" si="760"/>
        <v>0</v>
      </c>
      <c r="X516" t="b">
        <f t="shared" si="761"/>
        <v>0</v>
      </c>
      <c r="Y516" t="b">
        <f t="shared" si="762"/>
        <v>0</v>
      </c>
      <c r="Z516" t="b">
        <f t="shared" si="763"/>
        <v>0</v>
      </c>
      <c r="AA516" t="b">
        <f t="shared" si="764"/>
        <v>0</v>
      </c>
      <c r="AB516" t="b">
        <f t="shared" si="765"/>
        <v>0</v>
      </c>
      <c r="AC516" t="b">
        <f t="shared" si="766"/>
        <v>0</v>
      </c>
      <c r="AD516" t="b">
        <f t="shared" si="767"/>
        <v>0</v>
      </c>
      <c r="AE516" t="b">
        <f t="shared" si="768"/>
        <v>0</v>
      </c>
      <c r="AF516" t="b">
        <f t="shared" si="769"/>
        <v>0</v>
      </c>
      <c r="AG516" t="b">
        <f t="shared" si="770"/>
        <v>0</v>
      </c>
      <c r="AH516" t="b">
        <f t="shared" si="771"/>
        <v>0</v>
      </c>
      <c r="AI516" t="b">
        <f t="shared" si="772"/>
        <v>0</v>
      </c>
      <c r="AJ516" t="b">
        <f t="shared" si="773"/>
        <v>0</v>
      </c>
      <c r="AK516" t="b">
        <f t="shared" si="774"/>
        <v>0</v>
      </c>
      <c r="AL516" t="b">
        <f t="shared" si="775"/>
        <v>0</v>
      </c>
      <c r="AM516" t="b">
        <f t="shared" si="776"/>
        <v>0</v>
      </c>
      <c r="AN516" t="b">
        <f t="shared" si="777"/>
        <v>0</v>
      </c>
      <c r="AO516" t="b">
        <f t="shared" si="778"/>
        <v>0</v>
      </c>
      <c r="AP516" t="b">
        <f t="shared" si="779"/>
        <v>0</v>
      </c>
      <c r="AQ516" t="b">
        <f t="shared" si="780"/>
        <v>0</v>
      </c>
      <c r="AR516" t="b">
        <f t="shared" si="781"/>
        <v>0</v>
      </c>
      <c r="AS516" t="b">
        <f t="shared" si="782"/>
        <v>0</v>
      </c>
      <c r="AT516" t="b">
        <f t="shared" si="783"/>
        <v>0</v>
      </c>
      <c r="AU516" t="b">
        <f t="shared" si="784"/>
        <v>0</v>
      </c>
      <c r="AV516" t="b">
        <f t="shared" si="785"/>
        <v>0</v>
      </c>
      <c r="AW516" t="b">
        <f t="shared" si="786"/>
        <v>0</v>
      </c>
      <c r="AX516" t="b">
        <f t="shared" si="787"/>
        <v>0</v>
      </c>
      <c r="AY516" t="b">
        <f t="shared" si="788"/>
        <v>0</v>
      </c>
      <c r="AZ516" t="b">
        <f t="shared" si="789"/>
        <v>0</v>
      </c>
      <c r="BA516" t="b">
        <f t="shared" si="790"/>
        <v>0</v>
      </c>
      <c r="BB516" t="b">
        <f t="shared" si="791"/>
        <v>0</v>
      </c>
      <c r="BC516" t="b">
        <f t="shared" si="792"/>
        <v>0</v>
      </c>
      <c r="BD516" t="b">
        <f t="shared" si="793"/>
        <v>0</v>
      </c>
      <c r="BE516" t="b">
        <f t="shared" si="794"/>
        <v>0</v>
      </c>
      <c r="BF516" t="b">
        <f t="shared" si="795"/>
        <v>0</v>
      </c>
      <c r="BG516" t="b">
        <f t="shared" si="796"/>
        <v>0</v>
      </c>
      <c r="BH516" t="b">
        <f t="shared" si="797"/>
        <v>0</v>
      </c>
      <c r="BI516" t="b">
        <f t="shared" si="798"/>
        <v>0</v>
      </c>
      <c r="BJ516" t="b">
        <f t="shared" si="799"/>
        <v>0</v>
      </c>
      <c r="BK516" t="b">
        <f t="shared" si="800"/>
        <v>0</v>
      </c>
      <c r="BL516" t="b">
        <f t="shared" si="801"/>
        <v>0</v>
      </c>
      <c r="BM516" t="b">
        <f t="shared" si="802"/>
        <v>0</v>
      </c>
      <c r="BN516" t="b">
        <f t="shared" si="803"/>
        <v>0</v>
      </c>
      <c r="BO516" t="b">
        <f t="shared" si="804"/>
        <v>0</v>
      </c>
      <c r="BP516" t="b">
        <f t="shared" si="805"/>
        <v>0</v>
      </c>
      <c r="BQ516" t="b">
        <f t="shared" si="806"/>
        <v>0</v>
      </c>
      <c r="BR516" t="b">
        <f t="shared" si="807"/>
        <v>0</v>
      </c>
      <c r="BS516" t="b">
        <f t="shared" si="808"/>
        <v>0</v>
      </c>
      <c r="BT516" t="b">
        <f t="shared" si="809"/>
        <v>0</v>
      </c>
      <c r="BU516" t="b">
        <f t="shared" si="810"/>
        <v>0</v>
      </c>
      <c r="BV516" t="b">
        <f t="shared" si="811"/>
        <v>0</v>
      </c>
      <c r="BW516" t="b">
        <f t="shared" si="812"/>
        <v>0</v>
      </c>
      <c r="BX516" t="b">
        <f t="shared" si="813"/>
        <v>0</v>
      </c>
      <c r="BY516" t="b">
        <f t="shared" si="814"/>
        <v>0</v>
      </c>
      <c r="BZ516" t="b">
        <f t="shared" si="815"/>
        <v>0</v>
      </c>
      <c r="CA516" t="b">
        <f t="shared" si="816"/>
        <v>0</v>
      </c>
      <c r="CB516" t="b">
        <f t="shared" si="817"/>
        <v>0</v>
      </c>
      <c r="CC516" t="b">
        <f t="shared" si="818"/>
        <v>0</v>
      </c>
      <c r="CD516" t="b">
        <f t="shared" si="819"/>
        <v>0</v>
      </c>
      <c r="CE516" t="b">
        <f t="shared" si="820"/>
        <v>0</v>
      </c>
      <c r="CF516" t="b">
        <f t="shared" si="821"/>
        <v>0</v>
      </c>
      <c r="CG516" t="b">
        <f t="shared" si="822"/>
        <v>1</v>
      </c>
      <c r="CH516" t="b">
        <f t="shared" si="823"/>
        <v>0</v>
      </c>
      <c r="CI516" t="b">
        <f t="shared" si="824"/>
        <v>0</v>
      </c>
      <c r="CJ516" t="b">
        <f t="shared" si="825"/>
        <v>0</v>
      </c>
      <c r="CK516" t="b">
        <f t="shared" si="826"/>
        <v>0</v>
      </c>
      <c r="CL516" t="b">
        <f t="shared" si="827"/>
        <v>0</v>
      </c>
      <c r="CM516" t="b">
        <f t="shared" si="828"/>
        <v>0</v>
      </c>
      <c r="CN516" t="b">
        <f t="shared" si="829"/>
        <v>0</v>
      </c>
      <c r="CO516" t="b">
        <f t="shared" si="830"/>
        <v>0</v>
      </c>
      <c r="CP516" t="b">
        <f t="shared" si="831"/>
        <v>0</v>
      </c>
      <c r="CQ516" t="b">
        <f t="shared" si="832"/>
        <v>0</v>
      </c>
      <c r="CR516" t="b">
        <f t="shared" si="833"/>
        <v>0</v>
      </c>
      <c r="CS516" t="b">
        <f t="shared" si="834"/>
        <v>0</v>
      </c>
      <c r="CT516" t="b">
        <f t="shared" si="835"/>
        <v>0</v>
      </c>
      <c r="CU516" t="b">
        <f t="shared" si="836"/>
        <v>0</v>
      </c>
      <c r="CV516" t="b">
        <f t="shared" si="837"/>
        <v>0</v>
      </c>
      <c r="CW516" t="b">
        <f t="shared" si="838"/>
        <v>0</v>
      </c>
      <c r="CX516" t="b">
        <f t="shared" si="839"/>
        <v>0</v>
      </c>
      <c r="CY516" t="b">
        <f t="shared" si="840"/>
        <v>0</v>
      </c>
      <c r="CZ516" t="b">
        <f t="shared" si="841"/>
        <v>0</v>
      </c>
      <c r="DA516" t="b">
        <f t="shared" si="842"/>
        <v>0</v>
      </c>
      <c r="DB516" t="b">
        <f t="shared" si="843"/>
        <v>0</v>
      </c>
      <c r="DC516" t="b">
        <f t="shared" si="844"/>
        <v>0</v>
      </c>
      <c r="DD516" t="b">
        <f t="shared" si="845"/>
        <v>0</v>
      </c>
    </row>
    <row r="517" spans="1:108">
      <c r="A517" s="4" t="s">
        <v>1224</v>
      </c>
      <c r="B517" t="s">
        <v>7397</v>
      </c>
      <c r="C517" t="s">
        <v>1219</v>
      </c>
      <c r="D517" t="s">
        <v>981</v>
      </c>
      <c r="E517" t="s">
        <v>982</v>
      </c>
      <c r="F517" t="s">
        <v>976</v>
      </c>
      <c r="G517" t="s">
        <v>970</v>
      </c>
      <c r="H517" t="s">
        <v>7428</v>
      </c>
      <c r="I517" t="s">
        <v>7418</v>
      </c>
      <c r="J517" s="4" t="s">
        <v>119</v>
      </c>
      <c r="K517" t="s">
        <v>109</v>
      </c>
      <c r="L517" t="s">
        <v>6481</v>
      </c>
      <c r="M517" t="s">
        <v>174</v>
      </c>
      <c r="N517" t="s">
        <v>1225</v>
      </c>
      <c r="O517" t="b">
        <f t="shared" si="752"/>
        <v>0</v>
      </c>
      <c r="P517" t="b">
        <f t="shared" si="753"/>
        <v>0</v>
      </c>
      <c r="Q517" t="b">
        <f t="shared" si="754"/>
        <v>0</v>
      </c>
      <c r="R517" t="b">
        <f t="shared" si="755"/>
        <v>1</v>
      </c>
      <c r="S517" t="b">
        <f t="shared" si="756"/>
        <v>0</v>
      </c>
      <c r="T517" t="b">
        <f t="shared" si="757"/>
        <v>0</v>
      </c>
      <c r="U517" t="b">
        <f t="shared" si="758"/>
        <v>0</v>
      </c>
      <c r="V517" t="b">
        <f t="shared" si="759"/>
        <v>1</v>
      </c>
      <c r="W517" t="b">
        <f t="shared" si="760"/>
        <v>0</v>
      </c>
      <c r="X517" t="b">
        <f t="shared" si="761"/>
        <v>0</v>
      </c>
      <c r="Y517" t="b">
        <f t="shared" si="762"/>
        <v>1</v>
      </c>
      <c r="Z517" t="b">
        <f t="shared" si="763"/>
        <v>1</v>
      </c>
      <c r="AA517" t="b">
        <f t="shared" si="764"/>
        <v>0</v>
      </c>
      <c r="AB517" t="b">
        <f t="shared" si="765"/>
        <v>0</v>
      </c>
      <c r="AC517" t="b">
        <f t="shared" si="766"/>
        <v>0</v>
      </c>
      <c r="AD517" t="b">
        <f t="shared" si="767"/>
        <v>0</v>
      </c>
      <c r="AE517" t="b">
        <f t="shared" si="768"/>
        <v>0</v>
      </c>
      <c r="AF517" t="b">
        <f t="shared" si="769"/>
        <v>0</v>
      </c>
      <c r="AG517" t="b">
        <f t="shared" si="770"/>
        <v>0</v>
      </c>
      <c r="AH517" t="b">
        <f t="shared" si="771"/>
        <v>0</v>
      </c>
      <c r="AI517" t="b">
        <f t="shared" si="772"/>
        <v>0</v>
      </c>
      <c r="AJ517" t="b">
        <f t="shared" si="773"/>
        <v>0</v>
      </c>
      <c r="AK517" t="b">
        <f t="shared" si="774"/>
        <v>1</v>
      </c>
      <c r="AL517" t="b">
        <f t="shared" si="775"/>
        <v>0</v>
      </c>
      <c r="AM517" t="b">
        <f t="shared" si="776"/>
        <v>0</v>
      </c>
      <c r="AN517" t="b">
        <f t="shared" si="777"/>
        <v>0</v>
      </c>
      <c r="AO517" t="b">
        <f t="shared" si="778"/>
        <v>0</v>
      </c>
      <c r="AP517" t="b">
        <f t="shared" si="779"/>
        <v>0</v>
      </c>
      <c r="AQ517" t="b">
        <f t="shared" si="780"/>
        <v>0</v>
      </c>
      <c r="AR517" t="b">
        <f t="shared" si="781"/>
        <v>0</v>
      </c>
      <c r="AS517" t="b">
        <f t="shared" si="782"/>
        <v>0</v>
      </c>
      <c r="AT517" t="b">
        <f t="shared" si="783"/>
        <v>0</v>
      </c>
      <c r="AU517" t="b">
        <f t="shared" si="784"/>
        <v>0</v>
      </c>
      <c r="AV517" t="b">
        <f t="shared" si="785"/>
        <v>0</v>
      </c>
      <c r="AW517" t="b">
        <f t="shared" si="786"/>
        <v>0</v>
      </c>
      <c r="AX517" t="b">
        <f t="shared" si="787"/>
        <v>0</v>
      </c>
      <c r="AY517" t="b">
        <f t="shared" si="788"/>
        <v>0</v>
      </c>
      <c r="AZ517" t="b">
        <f t="shared" si="789"/>
        <v>0</v>
      </c>
      <c r="BA517" t="b">
        <f t="shared" si="790"/>
        <v>0</v>
      </c>
      <c r="BB517" t="b">
        <f t="shared" si="791"/>
        <v>1</v>
      </c>
      <c r="BC517" t="b">
        <f t="shared" si="792"/>
        <v>0</v>
      </c>
      <c r="BD517" t="b">
        <f t="shared" si="793"/>
        <v>0</v>
      </c>
      <c r="BE517" t="b">
        <f t="shared" si="794"/>
        <v>0</v>
      </c>
      <c r="BF517" t="b">
        <f t="shared" si="795"/>
        <v>0</v>
      </c>
      <c r="BG517" t="b">
        <f t="shared" si="796"/>
        <v>0</v>
      </c>
      <c r="BH517" t="b">
        <f t="shared" si="797"/>
        <v>0</v>
      </c>
      <c r="BI517" t="b">
        <f t="shared" si="798"/>
        <v>1</v>
      </c>
      <c r="BJ517" t="b">
        <f t="shared" si="799"/>
        <v>0</v>
      </c>
      <c r="BK517" t="b">
        <f t="shared" si="800"/>
        <v>0</v>
      </c>
      <c r="BL517" t="b">
        <f t="shared" si="801"/>
        <v>0</v>
      </c>
      <c r="BM517" t="b">
        <f t="shared" si="802"/>
        <v>0</v>
      </c>
      <c r="BN517" t="b">
        <f t="shared" si="803"/>
        <v>0</v>
      </c>
      <c r="BO517" t="b">
        <f t="shared" si="804"/>
        <v>0</v>
      </c>
      <c r="BP517" t="b">
        <f t="shared" si="805"/>
        <v>0</v>
      </c>
      <c r="BQ517" t="b">
        <f t="shared" si="806"/>
        <v>0</v>
      </c>
      <c r="BR517" t="b">
        <f t="shared" si="807"/>
        <v>0</v>
      </c>
      <c r="BS517" t="b">
        <f t="shared" si="808"/>
        <v>0</v>
      </c>
      <c r="BT517" t="b">
        <f t="shared" si="809"/>
        <v>0</v>
      </c>
      <c r="BU517" t="b">
        <f t="shared" si="810"/>
        <v>0</v>
      </c>
      <c r="BV517" t="b">
        <f t="shared" si="811"/>
        <v>0</v>
      </c>
      <c r="BW517" t="b">
        <f t="shared" si="812"/>
        <v>0</v>
      </c>
      <c r="BX517" t="b">
        <f t="shared" si="813"/>
        <v>0</v>
      </c>
      <c r="BY517" t="b">
        <f t="shared" si="814"/>
        <v>0</v>
      </c>
      <c r="BZ517" t="b">
        <f t="shared" si="815"/>
        <v>0</v>
      </c>
      <c r="CA517" t="b">
        <f t="shared" si="816"/>
        <v>0</v>
      </c>
      <c r="CB517" t="b">
        <f t="shared" si="817"/>
        <v>0</v>
      </c>
      <c r="CC517" t="b">
        <f t="shared" si="818"/>
        <v>0</v>
      </c>
      <c r="CD517" t="b">
        <f t="shared" si="819"/>
        <v>0</v>
      </c>
      <c r="CE517" t="b">
        <f t="shared" si="820"/>
        <v>0</v>
      </c>
      <c r="CF517" t="b">
        <f t="shared" si="821"/>
        <v>0</v>
      </c>
      <c r="CG517" t="b">
        <f t="shared" si="822"/>
        <v>0</v>
      </c>
      <c r="CH517" t="b">
        <f t="shared" si="823"/>
        <v>0</v>
      </c>
      <c r="CI517" t="b">
        <f t="shared" si="824"/>
        <v>0</v>
      </c>
      <c r="CJ517" t="b">
        <f t="shared" si="825"/>
        <v>0</v>
      </c>
      <c r="CK517" t="b">
        <f t="shared" si="826"/>
        <v>0</v>
      </c>
      <c r="CL517" t="b">
        <f t="shared" si="827"/>
        <v>1</v>
      </c>
      <c r="CM517" t="b">
        <f t="shared" si="828"/>
        <v>0</v>
      </c>
      <c r="CN517" t="b">
        <f t="shared" si="829"/>
        <v>0</v>
      </c>
      <c r="CO517" t="b">
        <f t="shared" si="830"/>
        <v>1</v>
      </c>
      <c r="CP517" t="b">
        <f t="shared" si="831"/>
        <v>0</v>
      </c>
      <c r="CQ517" t="b">
        <f t="shared" si="832"/>
        <v>0</v>
      </c>
      <c r="CR517" t="b">
        <f t="shared" si="833"/>
        <v>0</v>
      </c>
      <c r="CS517" t="b">
        <f t="shared" si="834"/>
        <v>0</v>
      </c>
      <c r="CT517" t="b">
        <f t="shared" si="835"/>
        <v>0</v>
      </c>
      <c r="CU517" t="b">
        <f t="shared" si="836"/>
        <v>0</v>
      </c>
      <c r="CV517" t="b">
        <f t="shared" si="837"/>
        <v>0</v>
      </c>
      <c r="CW517" t="b">
        <f t="shared" si="838"/>
        <v>0</v>
      </c>
      <c r="CX517" t="b">
        <f t="shared" si="839"/>
        <v>0</v>
      </c>
      <c r="CY517" t="b">
        <f t="shared" si="840"/>
        <v>0</v>
      </c>
      <c r="CZ517" t="b">
        <f t="shared" si="841"/>
        <v>0</v>
      </c>
      <c r="DA517" t="b">
        <f t="shared" si="842"/>
        <v>0</v>
      </c>
      <c r="DB517" t="b">
        <f t="shared" si="843"/>
        <v>0</v>
      </c>
      <c r="DC517" t="b">
        <f t="shared" si="844"/>
        <v>0</v>
      </c>
      <c r="DD517" t="b">
        <f t="shared" si="845"/>
        <v>0</v>
      </c>
    </row>
    <row r="518" spans="1:108">
      <c r="A518" t="s">
        <v>1380</v>
      </c>
      <c r="C518" t="s">
        <v>1381</v>
      </c>
      <c r="D518" t="s">
        <v>981</v>
      </c>
      <c r="E518" t="s">
        <v>982</v>
      </c>
      <c r="F518" t="s">
        <v>976</v>
      </c>
      <c r="G518" t="s">
        <v>970</v>
      </c>
      <c r="H518" t="s">
        <v>7428</v>
      </c>
      <c r="I518" t="s">
        <v>7418</v>
      </c>
      <c r="J518" t="s">
        <v>108</v>
      </c>
      <c r="K518" t="s">
        <v>109</v>
      </c>
      <c r="L518" t="s">
        <v>6451</v>
      </c>
      <c r="M518" t="s">
        <v>6079</v>
      </c>
      <c r="N518" t="s">
        <v>1382</v>
      </c>
      <c r="O518" t="b">
        <f t="shared" si="752"/>
        <v>1</v>
      </c>
      <c r="P518" t="b">
        <f t="shared" si="753"/>
        <v>0</v>
      </c>
      <c r="Q518" t="b">
        <f t="shared" si="754"/>
        <v>0</v>
      </c>
      <c r="R518" t="b">
        <f t="shared" si="755"/>
        <v>0</v>
      </c>
      <c r="S518" t="b">
        <f t="shared" si="756"/>
        <v>1</v>
      </c>
      <c r="T518" t="b">
        <f t="shared" si="757"/>
        <v>0</v>
      </c>
      <c r="U518" t="b">
        <f t="shared" si="758"/>
        <v>0</v>
      </c>
      <c r="V518" t="b">
        <f t="shared" si="759"/>
        <v>0</v>
      </c>
      <c r="W518" t="b">
        <f t="shared" si="760"/>
        <v>1</v>
      </c>
      <c r="X518" t="b">
        <f t="shared" si="761"/>
        <v>0</v>
      </c>
      <c r="Y518" t="b">
        <f t="shared" si="762"/>
        <v>0</v>
      </c>
      <c r="Z518" t="b">
        <f t="shared" si="763"/>
        <v>0</v>
      </c>
      <c r="AA518" t="b">
        <f t="shared" si="764"/>
        <v>0</v>
      </c>
      <c r="AB518" t="b">
        <f t="shared" si="765"/>
        <v>0</v>
      </c>
      <c r="AC518" t="b">
        <f t="shared" si="766"/>
        <v>0</v>
      </c>
      <c r="AD518" t="b">
        <f t="shared" si="767"/>
        <v>0</v>
      </c>
      <c r="AE518" t="b">
        <f t="shared" si="768"/>
        <v>0</v>
      </c>
      <c r="AF518" t="b">
        <f t="shared" si="769"/>
        <v>0</v>
      </c>
      <c r="AG518" t="b">
        <f t="shared" si="770"/>
        <v>0</v>
      </c>
      <c r="AH518" t="b">
        <f t="shared" si="771"/>
        <v>0</v>
      </c>
      <c r="AI518" t="b">
        <f t="shared" si="772"/>
        <v>0</v>
      </c>
      <c r="AJ518" t="b">
        <f t="shared" si="773"/>
        <v>0</v>
      </c>
      <c r="AK518" t="b">
        <f t="shared" si="774"/>
        <v>0</v>
      </c>
      <c r="AL518" t="b">
        <f t="shared" si="775"/>
        <v>0</v>
      </c>
      <c r="AM518" t="b">
        <f t="shared" si="776"/>
        <v>0</v>
      </c>
      <c r="AN518" t="b">
        <f t="shared" si="777"/>
        <v>0</v>
      </c>
      <c r="AO518" t="b">
        <f t="shared" si="778"/>
        <v>0</v>
      </c>
      <c r="AP518" t="b">
        <f t="shared" si="779"/>
        <v>0</v>
      </c>
      <c r="AQ518" t="b">
        <f t="shared" si="780"/>
        <v>0</v>
      </c>
      <c r="AR518" t="b">
        <f t="shared" si="781"/>
        <v>0</v>
      </c>
      <c r="AS518" t="b">
        <f t="shared" si="782"/>
        <v>0</v>
      </c>
      <c r="AT518" t="b">
        <f t="shared" si="783"/>
        <v>0</v>
      </c>
      <c r="AU518" t="b">
        <f t="shared" si="784"/>
        <v>0</v>
      </c>
      <c r="AV518" t="b">
        <f t="shared" si="785"/>
        <v>0</v>
      </c>
      <c r="AW518" t="b">
        <f t="shared" si="786"/>
        <v>0</v>
      </c>
      <c r="AX518" t="b">
        <f t="shared" si="787"/>
        <v>0</v>
      </c>
      <c r="AY518" t="b">
        <f t="shared" si="788"/>
        <v>0</v>
      </c>
      <c r="AZ518" t="b">
        <f t="shared" si="789"/>
        <v>0</v>
      </c>
      <c r="BA518" t="b">
        <f t="shared" si="790"/>
        <v>0</v>
      </c>
      <c r="BB518" t="b">
        <f t="shared" si="791"/>
        <v>0</v>
      </c>
      <c r="BC518" t="b">
        <f t="shared" si="792"/>
        <v>0</v>
      </c>
      <c r="BD518" t="b">
        <f t="shared" si="793"/>
        <v>0</v>
      </c>
      <c r="BE518" t="b">
        <f t="shared" si="794"/>
        <v>0</v>
      </c>
      <c r="BF518" t="b">
        <f t="shared" si="795"/>
        <v>0</v>
      </c>
      <c r="BG518" t="b">
        <f t="shared" si="796"/>
        <v>0</v>
      </c>
      <c r="BH518" t="b">
        <f t="shared" si="797"/>
        <v>1</v>
      </c>
      <c r="BI518" t="b">
        <f t="shared" si="798"/>
        <v>0</v>
      </c>
      <c r="BJ518" t="b">
        <f t="shared" si="799"/>
        <v>0</v>
      </c>
      <c r="BK518" t="b">
        <f t="shared" si="800"/>
        <v>0</v>
      </c>
      <c r="BL518" t="b">
        <f t="shared" si="801"/>
        <v>0</v>
      </c>
      <c r="BM518" t="b">
        <f t="shared" si="802"/>
        <v>0</v>
      </c>
      <c r="BN518" t="b">
        <f t="shared" si="803"/>
        <v>0</v>
      </c>
      <c r="BO518" t="b">
        <f t="shared" si="804"/>
        <v>0</v>
      </c>
      <c r="BP518" t="b">
        <f t="shared" si="805"/>
        <v>0</v>
      </c>
      <c r="BQ518" t="b">
        <f t="shared" si="806"/>
        <v>0</v>
      </c>
      <c r="BR518" t="b">
        <f t="shared" si="807"/>
        <v>0</v>
      </c>
      <c r="BS518" t="b">
        <f t="shared" si="808"/>
        <v>0</v>
      </c>
      <c r="BT518" t="b">
        <f t="shared" si="809"/>
        <v>0</v>
      </c>
      <c r="BU518" t="b">
        <f t="shared" si="810"/>
        <v>0</v>
      </c>
      <c r="BV518" t="b">
        <f t="shared" si="811"/>
        <v>0</v>
      </c>
      <c r="BW518" t="b">
        <f t="shared" si="812"/>
        <v>0</v>
      </c>
      <c r="BX518" t="b">
        <f t="shared" si="813"/>
        <v>0</v>
      </c>
      <c r="BY518" t="b">
        <f t="shared" si="814"/>
        <v>0</v>
      </c>
      <c r="BZ518" t="b">
        <f t="shared" si="815"/>
        <v>0</v>
      </c>
      <c r="CA518" t="b">
        <f t="shared" si="816"/>
        <v>0</v>
      </c>
      <c r="CB518" t="b">
        <f t="shared" si="817"/>
        <v>0</v>
      </c>
      <c r="CC518" t="b">
        <f t="shared" si="818"/>
        <v>0</v>
      </c>
      <c r="CD518" t="b">
        <f t="shared" si="819"/>
        <v>0</v>
      </c>
      <c r="CE518" t="b">
        <f t="shared" si="820"/>
        <v>0</v>
      </c>
      <c r="CF518" t="b">
        <f t="shared" si="821"/>
        <v>0</v>
      </c>
      <c r="CG518" t="b">
        <f t="shared" si="822"/>
        <v>1</v>
      </c>
      <c r="CH518" t="b">
        <f t="shared" si="823"/>
        <v>0</v>
      </c>
      <c r="CI518" t="b">
        <f t="shared" si="824"/>
        <v>0</v>
      </c>
      <c r="CJ518" t="b">
        <f t="shared" si="825"/>
        <v>0</v>
      </c>
      <c r="CK518" t="b">
        <f t="shared" si="826"/>
        <v>0</v>
      </c>
      <c r="CL518" t="b">
        <f t="shared" si="827"/>
        <v>0</v>
      </c>
      <c r="CM518" t="b">
        <f t="shared" si="828"/>
        <v>0</v>
      </c>
      <c r="CN518" t="b">
        <f t="shared" si="829"/>
        <v>0</v>
      </c>
      <c r="CO518" t="b">
        <f t="shared" si="830"/>
        <v>0</v>
      </c>
      <c r="CP518" t="b">
        <f t="shared" si="831"/>
        <v>0</v>
      </c>
      <c r="CQ518" t="b">
        <f t="shared" si="832"/>
        <v>0</v>
      </c>
      <c r="CR518" t="b">
        <f t="shared" si="833"/>
        <v>0</v>
      </c>
      <c r="CS518" t="b">
        <f t="shared" si="834"/>
        <v>0</v>
      </c>
      <c r="CT518" t="b">
        <f t="shared" si="835"/>
        <v>0</v>
      </c>
      <c r="CU518" t="b">
        <f t="shared" si="836"/>
        <v>0</v>
      </c>
      <c r="CV518" t="b">
        <f t="shared" si="837"/>
        <v>0</v>
      </c>
      <c r="CW518" t="b">
        <f t="shared" si="838"/>
        <v>0</v>
      </c>
      <c r="CX518" t="b">
        <f t="shared" si="839"/>
        <v>0</v>
      </c>
      <c r="CY518" t="b">
        <f t="shared" si="840"/>
        <v>0</v>
      </c>
      <c r="CZ518" t="b">
        <f t="shared" si="841"/>
        <v>0</v>
      </c>
      <c r="DA518" t="b">
        <f t="shared" si="842"/>
        <v>0</v>
      </c>
      <c r="DB518" t="b">
        <f t="shared" si="843"/>
        <v>0</v>
      </c>
      <c r="DC518" t="b">
        <f t="shared" si="844"/>
        <v>0</v>
      </c>
      <c r="DD518" t="b">
        <f t="shared" si="845"/>
        <v>0</v>
      </c>
    </row>
    <row r="519" spans="1:108">
      <c r="A519" t="s">
        <v>1383</v>
      </c>
      <c r="C519" t="s">
        <v>1381</v>
      </c>
      <c r="D519" t="s">
        <v>981</v>
      </c>
      <c r="E519" t="s">
        <v>982</v>
      </c>
      <c r="F519" t="s">
        <v>976</v>
      </c>
      <c r="G519" t="s">
        <v>970</v>
      </c>
      <c r="H519" t="s">
        <v>7428</v>
      </c>
      <c r="I519" t="s">
        <v>7418</v>
      </c>
      <c r="J519" t="s">
        <v>250</v>
      </c>
      <c r="K519" t="s">
        <v>109</v>
      </c>
      <c r="L519" t="s">
        <v>6540</v>
      </c>
      <c r="M519" t="s">
        <v>1384</v>
      </c>
      <c r="N519" t="s">
        <v>1385</v>
      </c>
      <c r="O519" t="b">
        <f t="shared" si="752"/>
        <v>1</v>
      </c>
      <c r="P519" t="b">
        <f t="shared" si="753"/>
        <v>1</v>
      </c>
      <c r="Q519" t="b">
        <f t="shared" si="754"/>
        <v>1</v>
      </c>
      <c r="R519" t="b">
        <f t="shared" si="755"/>
        <v>1</v>
      </c>
      <c r="S519" t="b">
        <f t="shared" si="756"/>
        <v>1</v>
      </c>
      <c r="T519" t="b">
        <f t="shared" si="757"/>
        <v>1</v>
      </c>
      <c r="U519" t="b">
        <f t="shared" si="758"/>
        <v>1</v>
      </c>
      <c r="V519" t="b">
        <f t="shared" si="759"/>
        <v>0</v>
      </c>
      <c r="W519" t="b">
        <f t="shared" si="760"/>
        <v>0</v>
      </c>
      <c r="X519" t="b">
        <f t="shared" si="761"/>
        <v>1</v>
      </c>
      <c r="Y519" t="b">
        <f t="shared" si="762"/>
        <v>0</v>
      </c>
      <c r="Z519" t="b">
        <f t="shared" si="763"/>
        <v>0</v>
      </c>
      <c r="AA519" t="b">
        <f t="shared" si="764"/>
        <v>0</v>
      </c>
      <c r="AB519" t="b">
        <f t="shared" si="765"/>
        <v>0</v>
      </c>
      <c r="AC519" t="b">
        <f t="shared" si="766"/>
        <v>0</v>
      </c>
      <c r="AD519" t="b">
        <f t="shared" si="767"/>
        <v>0</v>
      </c>
      <c r="AE519" t="b">
        <f t="shared" si="768"/>
        <v>0</v>
      </c>
      <c r="AF519" t="b">
        <f t="shared" si="769"/>
        <v>0</v>
      </c>
      <c r="AG519" t="b">
        <f t="shared" si="770"/>
        <v>0</v>
      </c>
      <c r="AH519" t="b">
        <f t="shared" si="771"/>
        <v>1</v>
      </c>
      <c r="AI519" t="b">
        <f t="shared" si="772"/>
        <v>0</v>
      </c>
      <c r="AJ519" t="b">
        <f t="shared" si="773"/>
        <v>0</v>
      </c>
      <c r="AK519" t="b">
        <f t="shared" si="774"/>
        <v>0</v>
      </c>
      <c r="AL519" t="b">
        <f t="shared" si="775"/>
        <v>0</v>
      </c>
      <c r="AM519" t="b">
        <f t="shared" si="776"/>
        <v>0</v>
      </c>
      <c r="AN519" t="b">
        <f t="shared" si="777"/>
        <v>0</v>
      </c>
      <c r="AO519" t="b">
        <f t="shared" si="778"/>
        <v>0</v>
      </c>
      <c r="AP519" t="b">
        <f t="shared" si="779"/>
        <v>0</v>
      </c>
      <c r="AQ519" t="b">
        <f t="shared" si="780"/>
        <v>0</v>
      </c>
      <c r="AR519" t="b">
        <f t="shared" si="781"/>
        <v>0</v>
      </c>
      <c r="AS519" t="b">
        <f t="shared" si="782"/>
        <v>0</v>
      </c>
      <c r="AT519" t="b">
        <f t="shared" si="783"/>
        <v>0</v>
      </c>
      <c r="AU519" t="b">
        <f t="shared" si="784"/>
        <v>0</v>
      </c>
      <c r="AV519" t="b">
        <f t="shared" si="785"/>
        <v>0</v>
      </c>
      <c r="AW519" t="b">
        <f t="shared" si="786"/>
        <v>0</v>
      </c>
      <c r="AX519" t="b">
        <f t="shared" si="787"/>
        <v>0</v>
      </c>
      <c r="AY519" t="b">
        <f t="shared" si="788"/>
        <v>0</v>
      </c>
      <c r="AZ519" t="b">
        <f t="shared" si="789"/>
        <v>0</v>
      </c>
      <c r="BA519" t="b">
        <f t="shared" si="790"/>
        <v>0</v>
      </c>
      <c r="BB519" t="b">
        <f t="shared" si="791"/>
        <v>0</v>
      </c>
      <c r="BC519" t="b">
        <f t="shared" si="792"/>
        <v>0</v>
      </c>
      <c r="BD519" t="b">
        <f t="shared" si="793"/>
        <v>0</v>
      </c>
      <c r="BE519" t="b">
        <f t="shared" si="794"/>
        <v>0</v>
      </c>
      <c r="BF519" t="b">
        <f t="shared" si="795"/>
        <v>1</v>
      </c>
      <c r="BG519" t="b">
        <f t="shared" si="796"/>
        <v>0</v>
      </c>
      <c r="BH519" t="b">
        <f t="shared" si="797"/>
        <v>0</v>
      </c>
      <c r="BI519" t="b">
        <f t="shared" si="798"/>
        <v>0</v>
      </c>
      <c r="BJ519" t="b">
        <f t="shared" si="799"/>
        <v>0</v>
      </c>
      <c r="BK519" t="b">
        <f t="shared" si="800"/>
        <v>0</v>
      </c>
      <c r="BL519" t="b">
        <f t="shared" si="801"/>
        <v>0</v>
      </c>
      <c r="BM519" t="b">
        <f t="shared" si="802"/>
        <v>0</v>
      </c>
      <c r="BN519" t="b">
        <f t="shared" si="803"/>
        <v>0</v>
      </c>
      <c r="BO519" t="b">
        <f t="shared" si="804"/>
        <v>0</v>
      </c>
      <c r="BP519" t="b">
        <f t="shared" si="805"/>
        <v>1</v>
      </c>
      <c r="BQ519" t="b">
        <f t="shared" si="806"/>
        <v>0</v>
      </c>
      <c r="BR519" t="b">
        <f t="shared" si="807"/>
        <v>0</v>
      </c>
      <c r="BS519" t="b">
        <f t="shared" si="808"/>
        <v>0</v>
      </c>
      <c r="BT519" t="b">
        <f t="shared" si="809"/>
        <v>0</v>
      </c>
      <c r="BU519" t="b">
        <f t="shared" si="810"/>
        <v>0</v>
      </c>
      <c r="BV519" t="b">
        <f t="shared" si="811"/>
        <v>0</v>
      </c>
      <c r="BW519" t="b">
        <f t="shared" si="812"/>
        <v>0</v>
      </c>
      <c r="BX519" t="b">
        <f t="shared" si="813"/>
        <v>0</v>
      </c>
      <c r="BY519" t="b">
        <f t="shared" si="814"/>
        <v>0</v>
      </c>
      <c r="BZ519" t="b">
        <f t="shared" si="815"/>
        <v>0</v>
      </c>
      <c r="CA519" t="b">
        <f t="shared" si="816"/>
        <v>0</v>
      </c>
      <c r="CB519" t="b">
        <f t="shared" si="817"/>
        <v>0</v>
      </c>
      <c r="CC519" t="b">
        <f t="shared" si="818"/>
        <v>0</v>
      </c>
      <c r="CD519" t="b">
        <f t="shared" si="819"/>
        <v>0</v>
      </c>
      <c r="CE519" t="b">
        <f t="shared" si="820"/>
        <v>0</v>
      </c>
      <c r="CF519" t="b">
        <f t="shared" si="821"/>
        <v>0</v>
      </c>
      <c r="CG519" t="b">
        <f t="shared" si="822"/>
        <v>1</v>
      </c>
      <c r="CH519" t="b">
        <f t="shared" si="823"/>
        <v>0</v>
      </c>
      <c r="CI519" t="b">
        <f t="shared" si="824"/>
        <v>0</v>
      </c>
      <c r="CJ519" t="b">
        <f t="shared" si="825"/>
        <v>0</v>
      </c>
      <c r="CK519" t="b">
        <f t="shared" si="826"/>
        <v>0</v>
      </c>
      <c r="CL519" t="b">
        <f t="shared" si="827"/>
        <v>0</v>
      </c>
      <c r="CM519" t="b">
        <f t="shared" si="828"/>
        <v>0</v>
      </c>
      <c r="CN519" t="b">
        <f t="shared" si="829"/>
        <v>0</v>
      </c>
      <c r="CO519" t="b">
        <f t="shared" si="830"/>
        <v>0</v>
      </c>
      <c r="CP519" t="b">
        <f t="shared" si="831"/>
        <v>0</v>
      </c>
      <c r="CQ519" t="b">
        <f t="shared" si="832"/>
        <v>0</v>
      </c>
      <c r="CR519" t="b">
        <f t="shared" si="833"/>
        <v>0</v>
      </c>
      <c r="CS519" t="b">
        <f t="shared" si="834"/>
        <v>0</v>
      </c>
      <c r="CT519" t="b">
        <f t="shared" si="835"/>
        <v>0</v>
      </c>
      <c r="CU519" t="b">
        <f t="shared" si="836"/>
        <v>0</v>
      </c>
      <c r="CV519" t="b">
        <f t="shared" si="837"/>
        <v>0</v>
      </c>
      <c r="CW519" t="b">
        <f t="shared" si="838"/>
        <v>0</v>
      </c>
      <c r="CX519" t="b">
        <f t="shared" si="839"/>
        <v>0</v>
      </c>
      <c r="CY519" t="b">
        <f t="shared" si="840"/>
        <v>0</v>
      </c>
      <c r="CZ519" t="b">
        <f t="shared" si="841"/>
        <v>0</v>
      </c>
      <c r="DA519" t="b">
        <f t="shared" si="842"/>
        <v>0</v>
      </c>
      <c r="DB519" t="b">
        <f t="shared" si="843"/>
        <v>0</v>
      </c>
      <c r="DC519" t="b">
        <f t="shared" si="844"/>
        <v>0</v>
      </c>
      <c r="DD519" t="b">
        <f t="shared" si="845"/>
        <v>0</v>
      </c>
    </row>
    <row r="520" spans="1:108">
      <c r="A520" s="4" t="s">
        <v>1386</v>
      </c>
      <c r="C520" t="s">
        <v>1381</v>
      </c>
      <c r="D520" t="s">
        <v>981</v>
      </c>
      <c r="E520" t="s">
        <v>982</v>
      </c>
      <c r="F520" t="s">
        <v>976</v>
      </c>
      <c r="G520" t="s">
        <v>970</v>
      </c>
      <c r="H520" t="s">
        <v>7428</v>
      </c>
      <c r="I520" t="s">
        <v>7418</v>
      </c>
      <c r="J520" s="4" t="s">
        <v>119</v>
      </c>
      <c r="K520" t="s">
        <v>109</v>
      </c>
      <c r="L520" t="s">
        <v>6490</v>
      </c>
      <c r="M520" t="s">
        <v>6079</v>
      </c>
      <c r="N520" t="s">
        <v>53</v>
      </c>
      <c r="O520" t="b">
        <f t="shared" si="752"/>
        <v>0</v>
      </c>
      <c r="P520" t="b">
        <f t="shared" si="753"/>
        <v>0</v>
      </c>
      <c r="Q520" t="b">
        <f t="shared" si="754"/>
        <v>0</v>
      </c>
      <c r="R520" t="b">
        <f t="shared" si="755"/>
        <v>1</v>
      </c>
      <c r="S520" t="b">
        <f t="shared" si="756"/>
        <v>0</v>
      </c>
      <c r="T520" t="b">
        <f t="shared" si="757"/>
        <v>0</v>
      </c>
      <c r="U520" t="b">
        <f t="shared" si="758"/>
        <v>0</v>
      </c>
      <c r="V520" t="b">
        <f t="shared" si="759"/>
        <v>0</v>
      </c>
      <c r="W520" t="b">
        <f t="shared" si="760"/>
        <v>0</v>
      </c>
      <c r="X520" t="b">
        <f t="shared" si="761"/>
        <v>1</v>
      </c>
      <c r="Y520" t="b">
        <f t="shared" si="762"/>
        <v>0</v>
      </c>
      <c r="Z520" t="b">
        <f t="shared" si="763"/>
        <v>0</v>
      </c>
      <c r="AA520" t="b">
        <f t="shared" si="764"/>
        <v>0</v>
      </c>
      <c r="AB520" t="b">
        <f t="shared" si="765"/>
        <v>0</v>
      </c>
      <c r="AC520" t="b">
        <f t="shared" si="766"/>
        <v>0</v>
      </c>
      <c r="AD520" t="b">
        <f t="shared" si="767"/>
        <v>0</v>
      </c>
      <c r="AE520" t="b">
        <f t="shared" si="768"/>
        <v>0</v>
      </c>
      <c r="AF520" t="b">
        <f t="shared" si="769"/>
        <v>0</v>
      </c>
      <c r="AG520" t="b">
        <f t="shared" si="770"/>
        <v>0</v>
      </c>
      <c r="AH520" t="b">
        <f t="shared" si="771"/>
        <v>0</v>
      </c>
      <c r="AI520" t="b">
        <f t="shared" si="772"/>
        <v>0</v>
      </c>
      <c r="AJ520" t="b">
        <f t="shared" si="773"/>
        <v>0</v>
      </c>
      <c r="AK520" t="b">
        <f t="shared" si="774"/>
        <v>0</v>
      </c>
      <c r="AL520" t="b">
        <f t="shared" si="775"/>
        <v>0</v>
      </c>
      <c r="AM520" t="b">
        <f t="shared" si="776"/>
        <v>0</v>
      </c>
      <c r="AN520" t="b">
        <f t="shared" si="777"/>
        <v>0</v>
      </c>
      <c r="AO520" t="b">
        <f t="shared" si="778"/>
        <v>0</v>
      </c>
      <c r="AP520" t="b">
        <f t="shared" si="779"/>
        <v>0</v>
      </c>
      <c r="AQ520" t="b">
        <f t="shared" si="780"/>
        <v>0</v>
      </c>
      <c r="AR520" t="b">
        <f t="shared" si="781"/>
        <v>0</v>
      </c>
      <c r="AS520" t="b">
        <f t="shared" si="782"/>
        <v>0</v>
      </c>
      <c r="AT520" t="b">
        <f t="shared" si="783"/>
        <v>0</v>
      </c>
      <c r="AU520" t="b">
        <f t="shared" si="784"/>
        <v>0</v>
      </c>
      <c r="AV520" t="b">
        <f t="shared" si="785"/>
        <v>0</v>
      </c>
      <c r="AW520" t="b">
        <f t="shared" si="786"/>
        <v>0</v>
      </c>
      <c r="AX520" t="b">
        <f t="shared" si="787"/>
        <v>0</v>
      </c>
      <c r="AY520" t="b">
        <f t="shared" si="788"/>
        <v>0</v>
      </c>
      <c r="AZ520" t="b">
        <f t="shared" si="789"/>
        <v>0</v>
      </c>
      <c r="BA520" t="b">
        <f t="shared" si="790"/>
        <v>0</v>
      </c>
      <c r="BB520" t="b">
        <f t="shared" si="791"/>
        <v>0</v>
      </c>
      <c r="BC520" t="b">
        <f t="shared" si="792"/>
        <v>0</v>
      </c>
      <c r="BD520" t="b">
        <f t="shared" si="793"/>
        <v>0</v>
      </c>
      <c r="BE520" t="b">
        <f t="shared" si="794"/>
        <v>0</v>
      </c>
      <c r="BF520" t="b">
        <f t="shared" si="795"/>
        <v>1</v>
      </c>
      <c r="BG520" t="b">
        <f t="shared" si="796"/>
        <v>0</v>
      </c>
      <c r="BH520" t="b">
        <f t="shared" si="797"/>
        <v>0</v>
      </c>
      <c r="BI520" t="b">
        <f t="shared" si="798"/>
        <v>0</v>
      </c>
      <c r="BJ520" t="b">
        <f t="shared" si="799"/>
        <v>0</v>
      </c>
      <c r="BK520" t="b">
        <f t="shared" si="800"/>
        <v>0</v>
      </c>
      <c r="BL520" t="b">
        <f t="shared" si="801"/>
        <v>0</v>
      </c>
      <c r="BM520" t="b">
        <f t="shared" si="802"/>
        <v>0</v>
      </c>
      <c r="BN520" t="b">
        <f t="shared" si="803"/>
        <v>0</v>
      </c>
      <c r="BO520" t="b">
        <f t="shared" si="804"/>
        <v>0</v>
      </c>
      <c r="BP520" t="b">
        <f t="shared" si="805"/>
        <v>0</v>
      </c>
      <c r="BQ520" t="b">
        <f t="shared" si="806"/>
        <v>0</v>
      </c>
      <c r="BR520" t="b">
        <f t="shared" si="807"/>
        <v>0</v>
      </c>
      <c r="BS520" t="b">
        <f t="shared" si="808"/>
        <v>0</v>
      </c>
      <c r="BT520" t="b">
        <f t="shared" si="809"/>
        <v>0</v>
      </c>
      <c r="BU520" t="b">
        <f t="shared" si="810"/>
        <v>0</v>
      </c>
      <c r="BV520" t="b">
        <f t="shared" si="811"/>
        <v>0</v>
      </c>
      <c r="BW520" t="b">
        <f t="shared" si="812"/>
        <v>0</v>
      </c>
      <c r="BX520" t="b">
        <f t="shared" si="813"/>
        <v>0</v>
      </c>
      <c r="BY520" t="b">
        <f t="shared" si="814"/>
        <v>0</v>
      </c>
      <c r="BZ520" t="b">
        <f t="shared" si="815"/>
        <v>0</v>
      </c>
      <c r="CA520" t="b">
        <f t="shared" si="816"/>
        <v>0</v>
      </c>
      <c r="CB520" t="b">
        <f t="shared" si="817"/>
        <v>0</v>
      </c>
      <c r="CC520" t="b">
        <f t="shared" si="818"/>
        <v>0</v>
      </c>
      <c r="CD520" t="b">
        <f t="shared" si="819"/>
        <v>0</v>
      </c>
      <c r="CE520" t="b">
        <f t="shared" si="820"/>
        <v>0</v>
      </c>
      <c r="CF520" t="b">
        <f t="shared" si="821"/>
        <v>0</v>
      </c>
      <c r="CG520" t="b">
        <f t="shared" si="822"/>
        <v>0</v>
      </c>
      <c r="CH520" t="b">
        <f t="shared" si="823"/>
        <v>0</v>
      </c>
      <c r="CI520" t="b">
        <f t="shared" si="824"/>
        <v>0</v>
      </c>
      <c r="CJ520" t="b">
        <f t="shared" si="825"/>
        <v>0</v>
      </c>
      <c r="CK520" t="b">
        <f t="shared" si="826"/>
        <v>0</v>
      </c>
      <c r="CL520" t="b">
        <f t="shared" si="827"/>
        <v>0</v>
      </c>
      <c r="CM520" t="b">
        <f t="shared" si="828"/>
        <v>0</v>
      </c>
      <c r="CN520" t="b">
        <f t="shared" si="829"/>
        <v>0</v>
      </c>
      <c r="CO520" t="b">
        <f t="shared" si="830"/>
        <v>0</v>
      </c>
      <c r="CP520" t="b">
        <f t="shared" si="831"/>
        <v>0</v>
      </c>
      <c r="CQ520" t="b">
        <f t="shared" si="832"/>
        <v>0</v>
      </c>
      <c r="CR520" t="b">
        <f t="shared" si="833"/>
        <v>0</v>
      </c>
      <c r="CS520" t="b">
        <f t="shared" si="834"/>
        <v>0</v>
      </c>
      <c r="CT520" t="b">
        <f t="shared" si="835"/>
        <v>0</v>
      </c>
      <c r="CU520" t="b">
        <f t="shared" si="836"/>
        <v>0</v>
      </c>
      <c r="CV520" t="b">
        <f t="shared" si="837"/>
        <v>0</v>
      </c>
      <c r="CW520" t="b">
        <f t="shared" si="838"/>
        <v>0</v>
      </c>
      <c r="CX520" t="b">
        <f t="shared" si="839"/>
        <v>0</v>
      </c>
      <c r="CY520" t="b">
        <f t="shared" si="840"/>
        <v>0</v>
      </c>
      <c r="CZ520" t="b">
        <f t="shared" si="841"/>
        <v>0</v>
      </c>
      <c r="DA520" t="b">
        <f t="shared" si="842"/>
        <v>0</v>
      </c>
      <c r="DB520" t="b">
        <f t="shared" si="843"/>
        <v>0</v>
      </c>
      <c r="DC520" t="b">
        <f t="shared" si="844"/>
        <v>0</v>
      </c>
      <c r="DD520" t="b">
        <f t="shared" si="845"/>
        <v>0</v>
      </c>
    </row>
    <row r="521" spans="1:108">
      <c r="A521" t="s">
        <v>1387</v>
      </c>
      <c r="C521" t="s">
        <v>1388</v>
      </c>
      <c r="D521" t="s">
        <v>981</v>
      </c>
      <c r="E521" t="s">
        <v>982</v>
      </c>
      <c r="F521" t="s">
        <v>976</v>
      </c>
      <c r="G521" t="s">
        <v>970</v>
      </c>
      <c r="H521" t="s">
        <v>7428</v>
      </c>
      <c r="I521" t="s">
        <v>7418</v>
      </c>
      <c r="J521" t="s">
        <v>204</v>
      </c>
      <c r="K521" t="s">
        <v>205</v>
      </c>
      <c r="L521" t="s">
        <v>6541</v>
      </c>
      <c r="M521" t="s">
        <v>6079</v>
      </c>
      <c r="N521" t="s">
        <v>1389</v>
      </c>
      <c r="O521" t="b">
        <f t="shared" si="752"/>
        <v>1</v>
      </c>
      <c r="P521" t="b">
        <f t="shared" si="753"/>
        <v>1</v>
      </c>
      <c r="Q521" t="b">
        <f t="shared" si="754"/>
        <v>1</v>
      </c>
      <c r="R521" t="b">
        <f t="shared" si="755"/>
        <v>1</v>
      </c>
      <c r="S521" t="b">
        <f t="shared" si="756"/>
        <v>1</v>
      </c>
      <c r="T521" t="b">
        <f t="shared" si="757"/>
        <v>1</v>
      </c>
      <c r="U521" t="b">
        <f t="shared" si="758"/>
        <v>1</v>
      </c>
      <c r="V521" t="b">
        <f t="shared" si="759"/>
        <v>0</v>
      </c>
      <c r="W521" t="b">
        <f t="shared" si="760"/>
        <v>0</v>
      </c>
      <c r="X521" t="b">
        <f t="shared" si="761"/>
        <v>0</v>
      </c>
      <c r="Y521" t="b">
        <f t="shared" si="762"/>
        <v>1</v>
      </c>
      <c r="Z521" t="b">
        <f t="shared" si="763"/>
        <v>0</v>
      </c>
      <c r="AA521" t="b">
        <f t="shared" si="764"/>
        <v>0</v>
      </c>
      <c r="AB521" t="b">
        <f t="shared" si="765"/>
        <v>0</v>
      </c>
      <c r="AC521" t="b">
        <f t="shared" si="766"/>
        <v>0</v>
      </c>
      <c r="AD521" t="b">
        <f t="shared" si="767"/>
        <v>0</v>
      </c>
      <c r="AE521" t="b">
        <f t="shared" si="768"/>
        <v>0</v>
      </c>
      <c r="AF521" t="b">
        <f t="shared" si="769"/>
        <v>0</v>
      </c>
      <c r="AG521" t="b">
        <f t="shared" si="770"/>
        <v>0</v>
      </c>
      <c r="AH521" t="b">
        <f t="shared" si="771"/>
        <v>0</v>
      </c>
      <c r="AI521" t="b">
        <f t="shared" si="772"/>
        <v>0</v>
      </c>
      <c r="AJ521" t="b">
        <f t="shared" si="773"/>
        <v>0</v>
      </c>
      <c r="AK521" t="b">
        <f t="shared" si="774"/>
        <v>0</v>
      </c>
      <c r="AL521" t="b">
        <f t="shared" si="775"/>
        <v>0</v>
      </c>
      <c r="AM521" t="b">
        <f t="shared" si="776"/>
        <v>0</v>
      </c>
      <c r="AN521" t="b">
        <f t="shared" si="777"/>
        <v>0</v>
      </c>
      <c r="AO521" t="b">
        <f t="shared" si="778"/>
        <v>0</v>
      </c>
      <c r="AP521" t="b">
        <f t="shared" si="779"/>
        <v>0</v>
      </c>
      <c r="AQ521" t="b">
        <f t="shared" si="780"/>
        <v>0</v>
      </c>
      <c r="AR521" t="b">
        <f t="shared" si="781"/>
        <v>0</v>
      </c>
      <c r="AS521" t="b">
        <f t="shared" si="782"/>
        <v>0</v>
      </c>
      <c r="AT521" t="b">
        <f t="shared" si="783"/>
        <v>0</v>
      </c>
      <c r="AU521" t="b">
        <f t="shared" si="784"/>
        <v>0</v>
      </c>
      <c r="AV521" t="b">
        <f t="shared" si="785"/>
        <v>0</v>
      </c>
      <c r="AW521" t="b">
        <f t="shared" si="786"/>
        <v>0</v>
      </c>
      <c r="AX521" t="b">
        <f t="shared" si="787"/>
        <v>0</v>
      </c>
      <c r="AY521" t="b">
        <f t="shared" si="788"/>
        <v>0</v>
      </c>
      <c r="AZ521" t="b">
        <f t="shared" si="789"/>
        <v>0</v>
      </c>
      <c r="BA521" t="b">
        <f t="shared" si="790"/>
        <v>0</v>
      </c>
      <c r="BB521" t="b">
        <f t="shared" si="791"/>
        <v>0</v>
      </c>
      <c r="BC521" t="b">
        <f t="shared" si="792"/>
        <v>0</v>
      </c>
      <c r="BD521" t="b">
        <f t="shared" si="793"/>
        <v>0</v>
      </c>
      <c r="BE521" t="b">
        <f t="shared" si="794"/>
        <v>0</v>
      </c>
      <c r="BF521" t="b">
        <f t="shared" si="795"/>
        <v>0</v>
      </c>
      <c r="BG521" t="b">
        <f t="shared" si="796"/>
        <v>0</v>
      </c>
      <c r="BH521" t="b">
        <f t="shared" si="797"/>
        <v>0</v>
      </c>
      <c r="BI521" t="b">
        <f t="shared" si="798"/>
        <v>0</v>
      </c>
      <c r="BJ521" t="b">
        <f t="shared" si="799"/>
        <v>0</v>
      </c>
      <c r="BK521" t="b">
        <f t="shared" si="800"/>
        <v>0</v>
      </c>
      <c r="BL521" t="b">
        <f t="shared" si="801"/>
        <v>0</v>
      </c>
      <c r="BM521" t="b">
        <f t="shared" si="802"/>
        <v>0</v>
      </c>
      <c r="BN521" t="b">
        <f t="shared" si="803"/>
        <v>0</v>
      </c>
      <c r="BO521" t="b">
        <f t="shared" si="804"/>
        <v>0</v>
      </c>
      <c r="BP521" t="b">
        <f t="shared" si="805"/>
        <v>0</v>
      </c>
      <c r="BQ521" t="b">
        <f t="shared" si="806"/>
        <v>1</v>
      </c>
      <c r="BR521" t="b">
        <f t="shared" si="807"/>
        <v>1</v>
      </c>
      <c r="BS521" t="b">
        <f t="shared" si="808"/>
        <v>0</v>
      </c>
      <c r="BT521" t="b">
        <f t="shared" si="809"/>
        <v>0</v>
      </c>
      <c r="BU521" t="b">
        <f t="shared" si="810"/>
        <v>0</v>
      </c>
      <c r="BV521" t="b">
        <f t="shared" si="811"/>
        <v>1</v>
      </c>
      <c r="BW521" t="b">
        <f t="shared" si="812"/>
        <v>0</v>
      </c>
      <c r="BX521" t="b">
        <f t="shared" si="813"/>
        <v>0</v>
      </c>
      <c r="BY521" t="b">
        <f t="shared" si="814"/>
        <v>0</v>
      </c>
      <c r="BZ521" t="b">
        <f t="shared" si="815"/>
        <v>0</v>
      </c>
      <c r="CA521" t="b">
        <f t="shared" si="816"/>
        <v>0</v>
      </c>
      <c r="CB521" t="b">
        <f t="shared" si="817"/>
        <v>0</v>
      </c>
      <c r="CC521" t="b">
        <f t="shared" si="818"/>
        <v>0</v>
      </c>
      <c r="CD521" t="b">
        <f t="shared" si="819"/>
        <v>0</v>
      </c>
      <c r="CE521" t="b">
        <f t="shared" si="820"/>
        <v>0</v>
      </c>
      <c r="CF521" t="b">
        <f t="shared" si="821"/>
        <v>0</v>
      </c>
      <c r="CG521" t="b">
        <f t="shared" si="822"/>
        <v>0</v>
      </c>
      <c r="CH521" t="b">
        <f t="shared" si="823"/>
        <v>0</v>
      </c>
      <c r="CI521" t="b">
        <f t="shared" si="824"/>
        <v>0</v>
      </c>
      <c r="CJ521" t="b">
        <f t="shared" si="825"/>
        <v>0</v>
      </c>
      <c r="CK521" t="b">
        <f t="shared" si="826"/>
        <v>1</v>
      </c>
      <c r="CL521" t="b">
        <f t="shared" si="827"/>
        <v>0</v>
      </c>
      <c r="CM521" t="b">
        <f t="shared" si="828"/>
        <v>0</v>
      </c>
      <c r="CN521" t="b">
        <f t="shared" si="829"/>
        <v>0</v>
      </c>
      <c r="CO521" t="b">
        <f t="shared" si="830"/>
        <v>0</v>
      </c>
      <c r="CP521" t="b">
        <f t="shared" si="831"/>
        <v>0</v>
      </c>
      <c r="CQ521" t="b">
        <f t="shared" si="832"/>
        <v>0</v>
      </c>
      <c r="CR521" t="b">
        <f t="shared" si="833"/>
        <v>0</v>
      </c>
      <c r="CS521" t="b">
        <f t="shared" si="834"/>
        <v>0</v>
      </c>
      <c r="CT521" t="b">
        <f t="shared" si="835"/>
        <v>0</v>
      </c>
      <c r="CU521" t="b">
        <f t="shared" si="836"/>
        <v>0</v>
      </c>
      <c r="CV521" t="b">
        <f t="shared" si="837"/>
        <v>0</v>
      </c>
      <c r="CW521" t="b">
        <f t="shared" si="838"/>
        <v>0</v>
      </c>
      <c r="CX521" t="b">
        <f t="shared" si="839"/>
        <v>0</v>
      </c>
      <c r="CY521" t="b">
        <f t="shared" si="840"/>
        <v>0</v>
      </c>
      <c r="CZ521" t="b">
        <f t="shared" si="841"/>
        <v>1</v>
      </c>
      <c r="DA521" t="b">
        <f t="shared" si="842"/>
        <v>0</v>
      </c>
      <c r="DB521" t="b">
        <f t="shared" si="843"/>
        <v>0</v>
      </c>
      <c r="DC521" t="b">
        <f t="shared" si="844"/>
        <v>0</v>
      </c>
      <c r="DD521" t="b">
        <f t="shared" si="845"/>
        <v>0</v>
      </c>
    </row>
    <row r="522" spans="1:108">
      <c r="A522" s="4" t="s">
        <v>1390</v>
      </c>
      <c r="C522" t="s">
        <v>1388</v>
      </c>
      <c r="D522" s="4" t="s">
        <v>981</v>
      </c>
      <c r="E522" s="4" t="s">
        <v>982</v>
      </c>
      <c r="F522" t="s">
        <v>976</v>
      </c>
      <c r="G522" t="s">
        <v>970</v>
      </c>
      <c r="H522" t="s">
        <v>7428</v>
      </c>
      <c r="I522" t="s">
        <v>7418</v>
      </c>
      <c r="J522" s="4" t="s">
        <v>204</v>
      </c>
      <c r="K522" s="4" t="s">
        <v>205</v>
      </c>
      <c r="L522" s="4" t="s">
        <v>6542</v>
      </c>
      <c r="M522" t="s">
        <v>6079</v>
      </c>
      <c r="N522" s="4" t="s">
        <v>1391</v>
      </c>
      <c r="O522" s="4" t="b">
        <f t="shared" si="752"/>
        <v>1</v>
      </c>
      <c r="P522" s="4" t="b">
        <f t="shared" si="753"/>
        <v>0</v>
      </c>
      <c r="Q522" s="4" t="b">
        <f t="shared" si="754"/>
        <v>1</v>
      </c>
      <c r="R522" s="4" t="b">
        <f t="shared" si="755"/>
        <v>1</v>
      </c>
      <c r="S522" s="4" t="b">
        <f t="shared" si="756"/>
        <v>1</v>
      </c>
      <c r="T522" s="4" t="b">
        <f t="shared" si="757"/>
        <v>0</v>
      </c>
      <c r="U522" s="4" t="b">
        <f t="shared" si="758"/>
        <v>1</v>
      </c>
      <c r="V522" s="4" t="b">
        <f t="shared" si="759"/>
        <v>0</v>
      </c>
      <c r="W522" s="4" t="b">
        <f t="shared" si="760"/>
        <v>1</v>
      </c>
      <c r="X522" s="4" t="b">
        <f t="shared" si="761"/>
        <v>1</v>
      </c>
      <c r="Y522" s="4" t="b">
        <f t="shared" si="762"/>
        <v>0</v>
      </c>
      <c r="Z522" s="4" t="b">
        <f t="shared" si="763"/>
        <v>0</v>
      </c>
      <c r="AA522" s="4" t="b">
        <f t="shared" si="764"/>
        <v>0</v>
      </c>
      <c r="AB522" s="4" t="b">
        <f t="shared" si="765"/>
        <v>1</v>
      </c>
      <c r="AC522" s="4" t="b">
        <f t="shared" si="766"/>
        <v>0</v>
      </c>
      <c r="AD522" s="4" t="b">
        <f t="shared" si="767"/>
        <v>0</v>
      </c>
      <c r="AE522" s="4" t="b">
        <f t="shared" si="768"/>
        <v>0</v>
      </c>
      <c r="AF522" s="4" t="b">
        <f t="shared" si="769"/>
        <v>0</v>
      </c>
      <c r="AG522" s="4" t="b">
        <f t="shared" si="770"/>
        <v>0</v>
      </c>
      <c r="AH522" s="4" t="b">
        <f t="shared" si="771"/>
        <v>1</v>
      </c>
      <c r="AI522" s="4" t="b">
        <f t="shared" si="772"/>
        <v>0</v>
      </c>
      <c r="AJ522" s="4" t="b">
        <f t="shared" si="773"/>
        <v>0</v>
      </c>
      <c r="AK522" s="4" t="b">
        <f t="shared" si="774"/>
        <v>0</v>
      </c>
      <c r="AL522" s="4" t="b">
        <f t="shared" si="775"/>
        <v>0</v>
      </c>
      <c r="AM522" s="4" t="b">
        <f t="shared" si="776"/>
        <v>0</v>
      </c>
      <c r="AN522" s="4" t="b">
        <f t="shared" si="777"/>
        <v>0</v>
      </c>
      <c r="AO522" s="4" t="b">
        <f t="shared" si="778"/>
        <v>0</v>
      </c>
      <c r="AP522" s="4" t="b">
        <f t="shared" si="779"/>
        <v>0</v>
      </c>
      <c r="AQ522" s="4" t="b">
        <f t="shared" si="780"/>
        <v>0</v>
      </c>
      <c r="AR522" s="4" t="b">
        <f t="shared" si="781"/>
        <v>0</v>
      </c>
      <c r="AS522" s="4" t="b">
        <f t="shared" si="782"/>
        <v>0</v>
      </c>
      <c r="AT522" s="4" t="b">
        <f t="shared" si="783"/>
        <v>0</v>
      </c>
      <c r="AU522" s="4" t="b">
        <f t="shared" si="784"/>
        <v>0</v>
      </c>
      <c r="AV522" s="4" t="b">
        <f t="shared" si="785"/>
        <v>0</v>
      </c>
      <c r="AW522" s="4" t="b">
        <f t="shared" si="786"/>
        <v>0</v>
      </c>
      <c r="AX522" s="4" t="b">
        <f t="shared" si="787"/>
        <v>0</v>
      </c>
      <c r="AY522" s="4" t="b">
        <f t="shared" si="788"/>
        <v>0</v>
      </c>
      <c r="AZ522" s="4" t="b">
        <f t="shared" si="789"/>
        <v>0</v>
      </c>
      <c r="BA522" s="4" t="b">
        <f t="shared" si="790"/>
        <v>1</v>
      </c>
      <c r="BB522" s="4" t="b">
        <f t="shared" si="791"/>
        <v>0</v>
      </c>
      <c r="BC522" s="4" t="b">
        <f t="shared" si="792"/>
        <v>0</v>
      </c>
      <c r="BD522" s="4" t="b">
        <f t="shared" si="793"/>
        <v>0</v>
      </c>
      <c r="BE522" s="4" t="b">
        <f t="shared" si="794"/>
        <v>0</v>
      </c>
      <c r="BF522" s="4" t="b">
        <f t="shared" si="795"/>
        <v>1</v>
      </c>
      <c r="BG522" s="4" t="b">
        <f t="shared" si="796"/>
        <v>0</v>
      </c>
      <c r="BH522" s="4" t="b">
        <f t="shared" si="797"/>
        <v>0</v>
      </c>
      <c r="BI522" s="4" t="b">
        <f t="shared" si="798"/>
        <v>0</v>
      </c>
      <c r="BJ522" s="4" t="b">
        <f t="shared" si="799"/>
        <v>0</v>
      </c>
      <c r="BK522" s="4" t="b">
        <f t="shared" si="800"/>
        <v>0</v>
      </c>
      <c r="BL522" s="4" t="b">
        <f t="shared" si="801"/>
        <v>0</v>
      </c>
      <c r="BM522" s="4" t="b">
        <f t="shared" si="802"/>
        <v>0</v>
      </c>
      <c r="BN522" s="4" t="b">
        <f t="shared" si="803"/>
        <v>1</v>
      </c>
      <c r="BO522" s="4" t="b">
        <f t="shared" si="804"/>
        <v>0</v>
      </c>
      <c r="BP522" s="4" t="b">
        <f t="shared" si="805"/>
        <v>0</v>
      </c>
      <c r="BQ522" s="4" t="b">
        <f t="shared" si="806"/>
        <v>1</v>
      </c>
      <c r="BR522" s="4" t="b">
        <f t="shared" si="807"/>
        <v>0</v>
      </c>
      <c r="BS522" s="4" t="b">
        <f t="shared" si="808"/>
        <v>1</v>
      </c>
      <c r="BT522" s="4" t="b">
        <f t="shared" si="809"/>
        <v>0</v>
      </c>
      <c r="BU522" s="4" t="b">
        <f t="shared" si="810"/>
        <v>0</v>
      </c>
      <c r="BV522" s="4" t="b">
        <f t="shared" si="811"/>
        <v>0</v>
      </c>
      <c r="BW522" s="4" t="b">
        <f t="shared" si="812"/>
        <v>0</v>
      </c>
      <c r="BX522" s="4" t="b">
        <f t="shared" si="813"/>
        <v>0</v>
      </c>
      <c r="BY522" s="4" t="b">
        <f t="shared" si="814"/>
        <v>1</v>
      </c>
      <c r="BZ522" s="4" t="b">
        <f t="shared" si="815"/>
        <v>0</v>
      </c>
      <c r="CA522" s="4" t="b">
        <f t="shared" si="816"/>
        <v>0</v>
      </c>
      <c r="CB522" s="4" t="b">
        <f t="shared" si="817"/>
        <v>0</v>
      </c>
      <c r="CC522" s="4" t="b">
        <f t="shared" si="818"/>
        <v>0</v>
      </c>
      <c r="CD522" s="4" t="b">
        <f t="shared" si="819"/>
        <v>0</v>
      </c>
      <c r="CE522" s="4" t="b">
        <f t="shared" si="820"/>
        <v>0</v>
      </c>
      <c r="CF522" s="4" t="b">
        <f t="shared" si="821"/>
        <v>0</v>
      </c>
      <c r="CG522" s="4" t="b">
        <f t="shared" si="822"/>
        <v>1</v>
      </c>
      <c r="CH522" s="4" t="b">
        <f t="shared" si="823"/>
        <v>0</v>
      </c>
      <c r="CI522" s="4" t="b">
        <f t="shared" si="824"/>
        <v>0</v>
      </c>
      <c r="CJ522" s="4" t="b">
        <f t="shared" si="825"/>
        <v>0</v>
      </c>
      <c r="CK522" s="4" t="b">
        <f t="shared" si="826"/>
        <v>1</v>
      </c>
      <c r="CL522" s="4" t="b">
        <f t="shared" si="827"/>
        <v>0</v>
      </c>
      <c r="CM522" s="4" t="b">
        <f t="shared" si="828"/>
        <v>0</v>
      </c>
      <c r="CN522" s="4" t="b">
        <f t="shared" si="829"/>
        <v>0</v>
      </c>
      <c r="CO522" s="4" t="b">
        <f t="shared" si="830"/>
        <v>0</v>
      </c>
      <c r="CP522" s="4" t="b">
        <f t="shared" si="831"/>
        <v>0</v>
      </c>
      <c r="CQ522" s="4" t="b">
        <f t="shared" si="832"/>
        <v>0</v>
      </c>
      <c r="CR522" s="4" t="b">
        <f t="shared" si="833"/>
        <v>0</v>
      </c>
      <c r="CS522" s="4" t="b">
        <f t="shared" si="834"/>
        <v>0</v>
      </c>
      <c r="CT522" s="4" t="b">
        <f t="shared" si="835"/>
        <v>0</v>
      </c>
      <c r="CU522" s="4" t="b">
        <f t="shared" si="836"/>
        <v>0</v>
      </c>
      <c r="CV522" s="4" t="b">
        <f t="shared" si="837"/>
        <v>0</v>
      </c>
      <c r="CW522" s="4" t="b">
        <f t="shared" si="838"/>
        <v>0</v>
      </c>
      <c r="CX522" s="4" t="b">
        <f t="shared" si="839"/>
        <v>0</v>
      </c>
      <c r="CY522" s="4" t="b">
        <f t="shared" si="840"/>
        <v>0</v>
      </c>
      <c r="CZ522" s="4" t="b">
        <f t="shared" si="841"/>
        <v>0</v>
      </c>
      <c r="DA522" s="4" t="b">
        <f t="shared" si="842"/>
        <v>0</v>
      </c>
      <c r="DB522" s="4" t="b">
        <f t="shared" si="843"/>
        <v>0</v>
      </c>
      <c r="DC522" s="4" t="b">
        <f t="shared" si="844"/>
        <v>0</v>
      </c>
      <c r="DD522" s="4" t="b">
        <f t="shared" si="845"/>
        <v>0</v>
      </c>
    </row>
    <row r="523" spans="1:108">
      <c r="A523" s="4" t="s">
        <v>1392</v>
      </c>
      <c r="C523" t="s">
        <v>1388</v>
      </c>
      <c r="D523" s="4" t="s">
        <v>981</v>
      </c>
      <c r="E523" s="4" t="s">
        <v>982</v>
      </c>
      <c r="F523" t="s">
        <v>976</v>
      </c>
      <c r="G523" t="s">
        <v>970</v>
      </c>
      <c r="H523" t="s">
        <v>7428</v>
      </c>
      <c r="I523" t="s">
        <v>7418</v>
      </c>
      <c r="J523" s="4" t="s">
        <v>204</v>
      </c>
      <c r="K523" s="4" t="s">
        <v>205</v>
      </c>
      <c r="L523" s="4" t="s">
        <v>6439</v>
      </c>
      <c r="M523" t="s">
        <v>6079</v>
      </c>
      <c r="N523" s="4" t="s">
        <v>1393</v>
      </c>
      <c r="O523" s="4" t="b">
        <f t="shared" si="752"/>
        <v>1</v>
      </c>
      <c r="P523" s="4" t="b">
        <f t="shared" si="753"/>
        <v>1</v>
      </c>
      <c r="Q523" s="4" t="b">
        <f t="shared" si="754"/>
        <v>0</v>
      </c>
      <c r="R523" s="4" t="b">
        <f t="shared" si="755"/>
        <v>0</v>
      </c>
      <c r="S523" s="4" t="b">
        <f t="shared" si="756"/>
        <v>1</v>
      </c>
      <c r="T523" s="4" t="b">
        <f t="shared" si="757"/>
        <v>0</v>
      </c>
      <c r="U523" s="4" t="b">
        <f t="shared" si="758"/>
        <v>1</v>
      </c>
      <c r="V523" s="4" t="b">
        <f t="shared" si="759"/>
        <v>0</v>
      </c>
      <c r="W523" s="4" t="b">
        <f t="shared" si="760"/>
        <v>1</v>
      </c>
      <c r="X523" s="4" t="b">
        <f t="shared" si="761"/>
        <v>0</v>
      </c>
      <c r="Y523" s="4" t="b">
        <f t="shared" si="762"/>
        <v>0</v>
      </c>
      <c r="Z523" s="4" t="b">
        <f t="shared" si="763"/>
        <v>0</v>
      </c>
      <c r="AA523" s="4" t="b">
        <f t="shared" si="764"/>
        <v>0</v>
      </c>
      <c r="AB523" s="4" t="b">
        <f t="shared" si="765"/>
        <v>0</v>
      </c>
      <c r="AC523" s="4" t="b">
        <f t="shared" si="766"/>
        <v>0</v>
      </c>
      <c r="AD523" s="4" t="b">
        <f t="shared" si="767"/>
        <v>0</v>
      </c>
      <c r="AE523" s="4" t="b">
        <f t="shared" si="768"/>
        <v>0</v>
      </c>
      <c r="AF523" s="4" t="b">
        <f t="shared" si="769"/>
        <v>0</v>
      </c>
      <c r="AG523" s="4" t="b">
        <f t="shared" si="770"/>
        <v>0</v>
      </c>
      <c r="AH523" s="4" t="b">
        <f t="shared" si="771"/>
        <v>0</v>
      </c>
      <c r="AI523" s="4" t="b">
        <f t="shared" si="772"/>
        <v>1</v>
      </c>
      <c r="AJ523" s="4" t="b">
        <f t="shared" si="773"/>
        <v>0</v>
      </c>
      <c r="AK523" s="4" t="b">
        <f t="shared" si="774"/>
        <v>0</v>
      </c>
      <c r="AL523" s="4" t="b">
        <f t="shared" si="775"/>
        <v>0</v>
      </c>
      <c r="AM523" s="4" t="b">
        <f t="shared" si="776"/>
        <v>0</v>
      </c>
      <c r="AN523" s="4" t="b">
        <f t="shared" si="777"/>
        <v>0</v>
      </c>
      <c r="AO523" s="4" t="b">
        <f t="shared" si="778"/>
        <v>0</v>
      </c>
      <c r="AP523" s="4" t="b">
        <f t="shared" si="779"/>
        <v>0</v>
      </c>
      <c r="AQ523" s="4" t="b">
        <f t="shared" si="780"/>
        <v>0</v>
      </c>
      <c r="AR523" s="4" t="b">
        <f t="shared" si="781"/>
        <v>0</v>
      </c>
      <c r="AS523" s="4" t="b">
        <f t="shared" si="782"/>
        <v>0</v>
      </c>
      <c r="AT523" s="4" t="b">
        <f t="shared" si="783"/>
        <v>0</v>
      </c>
      <c r="AU523" s="4" t="b">
        <f t="shared" si="784"/>
        <v>0</v>
      </c>
      <c r="AV523" s="4" t="b">
        <f t="shared" si="785"/>
        <v>0</v>
      </c>
      <c r="AW523" s="4" t="b">
        <f t="shared" si="786"/>
        <v>0</v>
      </c>
      <c r="AX523" s="4" t="b">
        <f t="shared" si="787"/>
        <v>0</v>
      </c>
      <c r="AY523" s="4" t="b">
        <f t="shared" si="788"/>
        <v>0</v>
      </c>
      <c r="AZ523" s="4" t="b">
        <f t="shared" si="789"/>
        <v>0</v>
      </c>
      <c r="BA523" s="4" t="b">
        <f t="shared" si="790"/>
        <v>1</v>
      </c>
      <c r="BB523" s="4" t="b">
        <f t="shared" si="791"/>
        <v>0</v>
      </c>
      <c r="BC523" s="4" t="b">
        <f t="shared" si="792"/>
        <v>0</v>
      </c>
      <c r="BD523" s="4" t="b">
        <f t="shared" si="793"/>
        <v>0</v>
      </c>
      <c r="BE523" s="4" t="b">
        <f t="shared" si="794"/>
        <v>0</v>
      </c>
      <c r="BF523" s="4" t="b">
        <f t="shared" si="795"/>
        <v>0</v>
      </c>
      <c r="BG523" s="4" t="b">
        <f t="shared" si="796"/>
        <v>0</v>
      </c>
      <c r="BH523" s="4" t="b">
        <f t="shared" si="797"/>
        <v>0</v>
      </c>
      <c r="BI523" s="4" t="b">
        <f t="shared" si="798"/>
        <v>0</v>
      </c>
      <c r="BJ523" s="4" t="b">
        <f t="shared" si="799"/>
        <v>0</v>
      </c>
      <c r="BK523" s="4" t="b">
        <f t="shared" si="800"/>
        <v>0</v>
      </c>
      <c r="BL523" s="4" t="b">
        <f t="shared" si="801"/>
        <v>0</v>
      </c>
      <c r="BM523" s="4" t="b">
        <f t="shared" si="802"/>
        <v>0</v>
      </c>
      <c r="BN523" s="4" t="b">
        <f t="shared" si="803"/>
        <v>0</v>
      </c>
      <c r="BO523" s="4" t="b">
        <f t="shared" si="804"/>
        <v>0</v>
      </c>
      <c r="BP523" s="4" t="b">
        <f t="shared" si="805"/>
        <v>0</v>
      </c>
      <c r="BQ523" s="4" t="b">
        <f t="shared" si="806"/>
        <v>1</v>
      </c>
      <c r="BR523" s="4" t="b">
        <f t="shared" si="807"/>
        <v>0</v>
      </c>
      <c r="BS523" s="4" t="b">
        <f t="shared" si="808"/>
        <v>1</v>
      </c>
      <c r="BT523" s="4" t="b">
        <f t="shared" si="809"/>
        <v>0</v>
      </c>
      <c r="BU523" s="4" t="b">
        <f t="shared" si="810"/>
        <v>0</v>
      </c>
      <c r="BV523" s="4" t="b">
        <f t="shared" si="811"/>
        <v>0</v>
      </c>
      <c r="BW523" s="4" t="b">
        <f t="shared" si="812"/>
        <v>0</v>
      </c>
      <c r="BX523" s="4" t="b">
        <f t="shared" si="813"/>
        <v>0</v>
      </c>
      <c r="BY523" s="4" t="b">
        <f t="shared" si="814"/>
        <v>0</v>
      </c>
      <c r="BZ523" s="4" t="b">
        <f t="shared" si="815"/>
        <v>0</v>
      </c>
      <c r="CA523" s="4" t="b">
        <f t="shared" si="816"/>
        <v>0</v>
      </c>
      <c r="CB523" s="4" t="b">
        <f t="shared" si="817"/>
        <v>0</v>
      </c>
      <c r="CC523" s="4" t="b">
        <f t="shared" si="818"/>
        <v>0</v>
      </c>
      <c r="CD523" s="4" t="b">
        <f t="shared" si="819"/>
        <v>0</v>
      </c>
      <c r="CE523" s="4" t="b">
        <f t="shared" si="820"/>
        <v>0</v>
      </c>
      <c r="CF523" s="4" t="b">
        <f t="shared" si="821"/>
        <v>0</v>
      </c>
      <c r="CG523" s="4" t="b">
        <f t="shared" si="822"/>
        <v>0</v>
      </c>
      <c r="CH523" s="4" t="b">
        <f t="shared" si="823"/>
        <v>0</v>
      </c>
      <c r="CI523" s="4" t="b">
        <f t="shared" si="824"/>
        <v>0</v>
      </c>
      <c r="CJ523" s="4" t="b">
        <f t="shared" si="825"/>
        <v>0</v>
      </c>
      <c r="CK523" s="4" t="b">
        <f t="shared" si="826"/>
        <v>1</v>
      </c>
      <c r="CL523" s="4" t="b">
        <f t="shared" si="827"/>
        <v>0</v>
      </c>
      <c r="CM523" s="4" t="b">
        <f t="shared" si="828"/>
        <v>0</v>
      </c>
      <c r="CN523" s="4" t="b">
        <f t="shared" si="829"/>
        <v>0</v>
      </c>
      <c r="CO523" s="4" t="b">
        <f t="shared" si="830"/>
        <v>0</v>
      </c>
      <c r="CP523" s="4" t="b">
        <f t="shared" si="831"/>
        <v>0</v>
      </c>
      <c r="CQ523" s="4" t="b">
        <f t="shared" si="832"/>
        <v>0</v>
      </c>
      <c r="CR523" s="4" t="b">
        <f t="shared" si="833"/>
        <v>0</v>
      </c>
      <c r="CS523" s="4" t="b">
        <f t="shared" si="834"/>
        <v>0</v>
      </c>
      <c r="CT523" s="4" t="b">
        <f t="shared" si="835"/>
        <v>0</v>
      </c>
      <c r="CU523" s="4" t="b">
        <f t="shared" si="836"/>
        <v>0</v>
      </c>
      <c r="CV523" s="4" t="b">
        <f t="shared" si="837"/>
        <v>0</v>
      </c>
      <c r="CW523" s="4" t="b">
        <f t="shared" si="838"/>
        <v>0</v>
      </c>
      <c r="CX523" s="4" t="b">
        <f t="shared" si="839"/>
        <v>0</v>
      </c>
      <c r="CY523" s="4" t="b">
        <f t="shared" si="840"/>
        <v>0</v>
      </c>
      <c r="CZ523" s="4" t="b">
        <f t="shared" si="841"/>
        <v>0</v>
      </c>
      <c r="DA523" s="4" t="b">
        <f t="shared" si="842"/>
        <v>0</v>
      </c>
      <c r="DB523" s="4" t="b">
        <f t="shared" si="843"/>
        <v>0</v>
      </c>
      <c r="DC523" s="4" t="b">
        <f t="shared" si="844"/>
        <v>0</v>
      </c>
      <c r="DD523" s="4" t="b">
        <f t="shared" si="845"/>
        <v>0</v>
      </c>
    </row>
    <row r="524" spans="1:108">
      <c r="A524" t="s">
        <v>1394</v>
      </c>
      <c r="C524" t="s">
        <v>1388</v>
      </c>
      <c r="D524" t="s">
        <v>981</v>
      </c>
      <c r="E524" t="s">
        <v>982</v>
      </c>
      <c r="F524" t="s">
        <v>976</v>
      </c>
      <c r="G524" t="s">
        <v>970</v>
      </c>
      <c r="H524" t="s">
        <v>7428</v>
      </c>
      <c r="I524" t="s">
        <v>7418</v>
      </c>
      <c r="J524" t="s">
        <v>108</v>
      </c>
      <c r="K524" t="s">
        <v>109</v>
      </c>
      <c r="L524" t="s">
        <v>6391</v>
      </c>
      <c r="M524" t="s">
        <v>6079</v>
      </c>
      <c r="N524" s="4" t="s">
        <v>63</v>
      </c>
      <c r="O524" s="4" t="b">
        <f t="shared" si="752"/>
        <v>0</v>
      </c>
      <c r="P524" t="b">
        <f t="shared" si="753"/>
        <v>1</v>
      </c>
      <c r="Q524" t="b">
        <f t="shared" si="754"/>
        <v>0</v>
      </c>
      <c r="R524" t="b">
        <f t="shared" si="755"/>
        <v>0</v>
      </c>
      <c r="S524" s="4" t="b">
        <f t="shared" si="756"/>
        <v>0</v>
      </c>
      <c r="T524" s="4" t="b">
        <f t="shared" si="757"/>
        <v>1</v>
      </c>
      <c r="U524" s="4" t="b">
        <f t="shared" si="758"/>
        <v>0</v>
      </c>
      <c r="V524" s="4" t="b">
        <f t="shared" si="759"/>
        <v>0</v>
      </c>
      <c r="W524" s="4" t="b">
        <f t="shared" si="760"/>
        <v>0</v>
      </c>
      <c r="X524" s="4" t="b">
        <f t="shared" si="761"/>
        <v>0</v>
      </c>
      <c r="Y524" s="4" t="b">
        <f t="shared" si="762"/>
        <v>0</v>
      </c>
      <c r="Z524" s="4" t="b">
        <f t="shared" si="763"/>
        <v>0</v>
      </c>
      <c r="AA524" s="4" t="b">
        <f t="shared" si="764"/>
        <v>0</v>
      </c>
      <c r="AB524" t="b">
        <f t="shared" si="765"/>
        <v>0</v>
      </c>
      <c r="AC524" t="b">
        <f t="shared" si="766"/>
        <v>0</v>
      </c>
      <c r="AD524" t="b">
        <f t="shared" si="767"/>
        <v>0</v>
      </c>
      <c r="AE524" t="b">
        <f t="shared" si="768"/>
        <v>0</v>
      </c>
      <c r="AF524" t="b">
        <f t="shared" si="769"/>
        <v>0</v>
      </c>
      <c r="AG524" t="b">
        <f t="shared" si="770"/>
        <v>0</v>
      </c>
      <c r="AH524" t="b">
        <f t="shared" si="771"/>
        <v>0</v>
      </c>
      <c r="AI524" t="b">
        <f t="shared" si="772"/>
        <v>0</v>
      </c>
      <c r="AJ524" t="b">
        <f t="shared" si="773"/>
        <v>0</v>
      </c>
      <c r="AK524" t="b">
        <f t="shared" si="774"/>
        <v>0</v>
      </c>
      <c r="AL524" t="b">
        <f t="shared" si="775"/>
        <v>0</v>
      </c>
      <c r="AM524" t="b">
        <f t="shared" si="776"/>
        <v>0</v>
      </c>
      <c r="AN524" t="b">
        <f t="shared" si="777"/>
        <v>0</v>
      </c>
      <c r="AO524" t="b">
        <f t="shared" si="778"/>
        <v>0</v>
      </c>
      <c r="AP524" t="b">
        <f t="shared" si="779"/>
        <v>0</v>
      </c>
      <c r="AQ524" t="b">
        <f t="shared" si="780"/>
        <v>0</v>
      </c>
      <c r="AR524" t="b">
        <f t="shared" si="781"/>
        <v>0</v>
      </c>
      <c r="AS524" t="b">
        <f t="shared" si="782"/>
        <v>0</v>
      </c>
      <c r="AT524" t="b">
        <f t="shared" si="783"/>
        <v>0</v>
      </c>
      <c r="AU524" t="b">
        <f t="shared" si="784"/>
        <v>0</v>
      </c>
      <c r="AV524" t="b">
        <f t="shared" si="785"/>
        <v>0</v>
      </c>
      <c r="AW524" t="b">
        <f t="shared" si="786"/>
        <v>0</v>
      </c>
      <c r="AX524" t="b">
        <f t="shared" si="787"/>
        <v>0</v>
      </c>
      <c r="AY524" t="b">
        <f t="shared" si="788"/>
        <v>0</v>
      </c>
      <c r="AZ524" t="b">
        <f t="shared" si="789"/>
        <v>0</v>
      </c>
      <c r="BA524" t="b">
        <f t="shared" si="790"/>
        <v>0</v>
      </c>
      <c r="BB524" t="b">
        <f t="shared" si="791"/>
        <v>0</v>
      </c>
      <c r="BC524" t="b">
        <f t="shared" si="792"/>
        <v>0</v>
      </c>
      <c r="BD524" t="b">
        <f t="shared" si="793"/>
        <v>0</v>
      </c>
      <c r="BE524" t="b">
        <f t="shared" si="794"/>
        <v>0</v>
      </c>
      <c r="BF524" t="b">
        <f t="shared" si="795"/>
        <v>0</v>
      </c>
      <c r="BG524" t="b">
        <f t="shared" si="796"/>
        <v>0</v>
      </c>
      <c r="BH524" t="b">
        <f t="shared" si="797"/>
        <v>0</v>
      </c>
      <c r="BI524" t="b">
        <f t="shared" si="798"/>
        <v>0</v>
      </c>
      <c r="BJ524" t="b">
        <f t="shared" si="799"/>
        <v>0</v>
      </c>
      <c r="BK524" t="b">
        <f t="shared" si="800"/>
        <v>0</v>
      </c>
      <c r="BL524" t="b">
        <f t="shared" si="801"/>
        <v>0</v>
      </c>
      <c r="BM524" t="b">
        <f t="shared" si="802"/>
        <v>0</v>
      </c>
      <c r="BN524" t="b">
        <f t="shared" si="803"/>
        <v>0</v>
      </c>
      <c r="BO524" t="b">
        <f t="shared" si="804"/>
        <v>0</v>
      </c>
      <c r="BP524" t="b">
        <f t="shared" si="805"/>
        <v>1</v>
      </c>
      <c r="BQ524" t="b">
        <f t="shared" si="806"/>
        <v>0</v>
      </c>
      <c r="BR524" t="b">
        <f t="shared" si="807"/>
        <v>0</v>
      </c>
      <c r="BS524" t="b">
        <f t="shared" si="808"/>
        <v>0</v>
      </c>
      <c r="BT524" t="b">
        <f t="shared" si="809"/>
        <v>0</v>
      </c>
      <c r="BU524" t="b">
        <f t="shared" si="810"/>
        <v>0</v>
      </c>
      <c r="BV524" t="b">
        <f t="shared" si="811"/>
        <v>0</v>
      </c>
      <c r="BW524" t="b">
        <f t="shared" si="812"/>
        <v>0</v>
      </c>
      <c r="BX524" t="b">
        <f t="shared" si="813"/>
        <v>0</v>
      </c>
      <c r="BY524" t="b">
        <f t="shared" si="814"/>
        <v>0</v>
      </c>
      <c r="BZ524" t="b">
        <f t="shared" si="815"/>
        <v>0</v>
      </c>
      <c r="CA524" t="b">
        <f t="shared" si="816"/>
        <v>0</v>
      </c>
      <c r="CB524" t="b">
        <f t="shared" si="817"/>
        <v>0</v>
      </c>
      <c r="CC524" t="b">
        <f t="shared" si="818"/>
        <v>0</v>
      </c>
      <c r="CD524" t="b">
        <f t="shared" si="819"/>
        <v>0</v>
      </c>
      <c r="CE524" t="b">
        <f t="shared" si="820"/>
        <v>0</v>
      </c>
      <c r="CF524" t="b">
        <f t="shared" si="821"/>
        <v>0</v>
      </c>
      <c r="CG524" t="b">
        <f t="shared" si="822"/>
        <v>0</v>
      </c>
      <c r="CH524" t="b">
        <f t="shared" si="823"/>
        <v>0</v>
      </c>
      <c r="CI524" t="b">
        <f t="shared" si="824"/>
        <v>0</v>
      </c>
      <c r="CJ524" t="b">
        <f t="shared" si="825"/>
        <v>0</v>
      </c>
      <c r="CK524" t="b">
        <f t="shared" si="826"/>
        <v>0</v>
      </c>
      <c r="CL524" t="b">
        <f t="shared" si="827"/>
        <v>0</v>
      </c>
      <c r="CM524" t="b">
        <f t="shared" si="828"/>
        <v>0</v>
      </c>
      <c r="CN524" t="b">
        <f t="shared" si="829"/>
        <v>0</v>
      </c>
      <c r="CO524" t="b">
        <f t="shared" si="830"/>
        <v>0</v>
      </c>
      <c r="CP524" t="b">
        <f t="shared" si="831"/>
        <v>0</v>
      </c>
      <c r="CQ524" t="b">
        <f t="shared" si="832"/>
        <v>0</v>
      </c>
      <c r="CR524" t="b">
        <f t="shared" si="833"/>
        <v>0</v>
      </c>
      <c r="CS524" t="b">
        <f t="shared" si="834"/>
        <v>0</v>
      </c>
      <c r="CT524" t="b">
        <f t="shared" si="835"/>
        <v>0</v>
      </c>
      <c r="CU524" t="b">
        <f t="shared" si="836"/>
        <v>0</v>
      </c>
      <c r="CV524" t="b">
        <f t="shared" si="837"/>
        <v>0</v>
      </c>
      <c r="CW524" t="b">
        <f t="shared" si="838"/>
        <v>0</v>
      </c>
      <c r="CX524" t="b">
        <f t="shared" si="839"/>
        <v>0</v>
      </c>
      <c r="CY524" t="b">
        <f t="shared" si="840"/>
        <v>0</v>
      </c>
      <c r="CZ524" t="b">
        <f t="shared" si="841"/>
        <v>0</v>
      </c>
      <c r="DA524" t="b">
        <f t="shared" si="842"/>
        <v>0</v>
      </c>
      <c r="DB524" t="b">
        <f t="shared" si="843"/>
        <v>0</v>
      </c>
      <c r="DC524" t="b">
        <f t="shared" si="844"/>
        <v>0</v>
      </c>
      <c r="DD524" t="b">
        <f t="shared" si="845"/>
        <v>0</v>
      </c>
    </row>
    <row r="525" spans="1:108">
      <c r="A525" s="7" t="s">
        <v>1503</v>
      </c>
      <c r="C525" t="s">
        <v>1504</v>
      </c>
      <c r="D525" t="s">
        <v>981</v>
      </c>
      <c r="E525" t="s">
        <v>982</v>
      </c>
      <c r="F525" t="s">
        <v>976</v>
      </c>
      <c r="G525" t="s">
        <v>970</v>
      </c>
      <c r="H525" t="s">
        <v>7428</v>
      </c>
      <c r="I525" t="s">
        <v>7418</v>
      </c>
      <c r="J525" s="4" t="s">
        <v>109</v>
      </c>
      <c r="K525" t="s">
        <v>109</v>
      </c>
      <c r="L525" t="s">
        <v>6581</v>
      </c>
      <c r="M525" t="s">
        <v>6079</v>
      </c>
      <c r="N525" t="s">
        <v>53</v>
      </c>
      <c r="O525" t="b">
        <f t="shared" si="752"/>
        <v>0</v>
      </c>
      <c r="P525" t="b">
        <f t="shared" si="753"/>
        <v>0</v>
      </c>
      <c r="Q525" t="b">
        <f t="shared" si="754"/>
        <v>0</v>
      </c>
      <c r="R525" t="b">
        <f t="shared" si="755"/>
        <v>1</v>
      </c>
      <c r="S525" t="b">
        <f t="shared" si="756"/>
        <v>0</v>
      </c>
      <c r="T525" t="b">
        <f t="shared" si="757"/>
        <v>0</v>
      </c>
      <c r="U525" t="b">
        <f t="shared" si="758"/>
        <v>0</v>
      </c>
      <c r="V525" t="b">
        <f t="shared" si="759"/>
        <v>0</v>
      </c>
      <c r="W525" t="b">
        <f t="shared" si="760"/>
        <v>0</v>
      </c>
      <c r="X525" t="b">
        <f t="shared" si="761"/>
        <v>1</v>
      </c>
      <c r="Y525" t="b">
        <f t="shared" si="762"/>
        <v>0</v>
      </c>
      <c r="Z525" t="b">
        <f t="shared" si="763"/>
        <v>0</v>
      </c>
      <c r="AA525" t="b">
        <f t="shared" si="764"/>
        <v>0</v>
      </c>
      <c r="AB525" t="b">
        <f t="shared" si="765"/>
        <v>0</v>
      </c>
      <c r="AC525" t="b">
        <f t="shared" si="766"/>
        <v>0</v>
      </c>
      <c r="AD525" t="b">
        <f t="shared" si="767"/>
        <v>0</v>
      </c>
      <c r="AE525" t="b">
        <f t="shared" si="768"/>
        <v>0</v>
      </c>
      <c r="AF525" t="b">
        <f t="shared" si="769"/>
        <v>0</v>
      </c>
      <c r="AG525" t="b">
        <f t="shared" si="770"/>
        <v>0</v>
      </c>
      <c r="AH525" t="b">
        <f t="shared" si="771"/>
        <v>0</v>
      </c>
      <c r="AI525" t="b">
        <f t="shared" si="772"/>
        <v>0</v>
      </c>
      <c r="AJ525" t="b">
        <f t="shared" si="773"/>
        <v>0</v>
      </c>
      <c r="AK525" t="b">
        <f t="shared" si="774"/>
        <v>0</v>
      </c>
      <c r="AL525" t="b">
        <f t="shared" si="775"/>
        <v>0</v>
      </c>
      <c r="AM525" t="b">
        <f t="shared" si="776"/>
        <v>0</v>
      </c>
      <c r="AN525" t="b">
        <f t="shared" si="777"/>
        <v>0</v>
      </c>
      <c r="AO525" t="b">
        <f t="shared" si="778"/>
        <v>0</v>
      </c>
      <c r="AP525" t="b">
        <f t="shared" si="779"/>
        <v>0</v>
      </c>
      <c r="AQ525" t="b">
        <f t="shared" si="780"/>
        <v>0</v>
      </c>
      <c r="AR525" t="b">
        <f t="shared" si="781"/>
        <v>0</v>
      </c>
      <c r="AS525" t="b">
        <f t="shared" si="782"/>
        <v>0</v>
      </c>
      <c r="AT525" t="b">
        <f t="shared" si="783"/>
        <v>0</v>
      </c>
      <c r="AU525" t="b">
        <f t="shared" si="784"/>
        <v>0</v>
      </c>
      <c r="AV525" t="b">
        <f t="shared" si="785"/>
        <v>0</v>
      </c>
      <c r="AW525" t="b">
        <f t="shared" si="786"/>
        <v>0</v>
      </c>
      <c r="AX525" t="b">
        <f t="shared" si="787"/>
        <v>0</v>
      </c>
      <c r="AY525" t="b">
        <f t="shared" si="788"/>
        <v>0</v>
      </c>
      <c r="AZ525" t="b">
        <f t="shared" si="789"/>
        <v>0</v>
      </c>
      <c r="BA525" t="b">
        <f t="shared" si="790"/>
        <v>0</v>
      </c>
      <c r="BB525" t="b">
        <f t="shared" si="791"/>
        <v>0</v>
      </c>
      <c r="BC525" t="b">
        <f t="shared" si="792"/>
        <v>0</v>
      </c>
      <c r="BD525" t="b">
        <f t="shared" si="793"/>
        <v>0</v>
      </c>
      <c r="BE525" t="b">
        <f t="shared" si="794"/>
        <v>0</v>
      </c>
      <c r="BF525" t="b">
        <f t="shared" si="795"/>
        <v>1</v>
      </c>
      <c r="BG525" t="b">
        <f t="shared" si="796"/>
        <v>0</v>
      </c>
      <c r="BH525" t="b">
        <f t="shared" si="797"/>
        <v>0</v>
      </c>
      <c r="BI525" t="b">
        <f t="shared" si="798"/>
        <v>0</v>
      </c>
      <c r="BJ525" t="b">
        <f t="shared" si="799"/>
        <v>0</v>
      </c>
      <c r="BK525" t="b">
        <f t="shared" si="800"/>
        <v>0</v>
      </c>
      <c r="BL525" t="b">
        <f t="shared" si="801"/>
        <v>0</v>
      </c>
      <c r="BM525" t="b">
        <f t="shared" si="802"/>
        <v>0</v>
      </c>
      <c r="BN525" t="b">
        <f t="shared" si="803"/>
        <v>0</v>
      </c>
      <c r="BO525" t="b">
        <f t="shared" si="804"/>
        <v>0</v>
      </c>
      <c r="BP525" t="b">
        <f t="shared" si="805"/>
        <v>0</v>
      </c>
      <c r="BQ525" t="b">
        <f t="shared" si="806"/>
        <v>0</v>
      </c>
      <c r="BR525" t="b">
        <f t="shared" si="807"/>
        <v>0</v>
      </c>
      <c r="BS525" t="b">
        <f t="shared" si="808"/>
        <v>0</v>
      </c>
      <c r="BT525" t="b">
        <f t="shared" si="809"/>
        <v>0</v>
      </c>
      <c r="BU525" t="b">
        <f t="shared" si="810"/>
        <v>0</v>
      </c>
      <c r="BV525" t="b">
        <f t="shared" si="811"/>
        <v>0</v>
      </c>
      <c r="BW525" t="b">
        <f t="shared" si="812"/>
        <v>0</v>
      </c>
      <c r="BX525" t="b">
        <f t="shared" si="813"/>
        <v>0</v>
      </c>
      <c r="BY525" t="b">
        <f t="shared" si="814"/>
        <v>0</v>
      </c>
      <c r="BZ525" t="b">
        <f t="shared" si="815"/>
        <v>0</v>
      </c>
      <c r="CA525" t="b">
        <f t="shared" si="816"/>
        <v>0</v>
      </c>
      <c r="CB525" t="b">
        <f t="shared" si="817"/>
        <v>0</v>
      </c>
      <c r="CC525" t="b">
        <f t="shared" si="818"/>
        <v>0</v>
      </c>
      <c r="CD525" t="b">
        <f t="shared" si="819"/>
        <v>0</v>
      </c>
      <c r="CE525" t="b">
        <f t="shared" si="820"/>
        <v>0</v>
      </c>
      <c r="CF525" t="b">
        <f t="shared" si="821"/>
        <v>0</v>
      </c>
      <c r="CG525" t="b">
        <f t="shared" si="822"/>
        <v>0</v>
      </c>
      <c r="CH525" t="b">
        <f t="shared" si="823"/>
        <v>0</v>
      </c>
      <c r="CI525" t="b">
        <f t="shared" si="824"/>
        <v>0</v>
      </c>
      <c r="CJ525" t="b">
        <f t="shared" si="825"/>
        <v>0</v>
      </c>
      <c r="CK525" t="b">
        <f t="shared" si="826"/>
        <v>0</v>
      </c>
      <c r="CL525" t="b">
        <f t="shared" si="827"/>
        <v>0</v>
      </c>
      <c r="CM525" t="b">
        <f t="shared" si="828"/>
        <v>0</v>
      </c>
      <c r="CN525" t="b">
        <f t="shared" si="829"/>
        <v>0</v>
      </c>
      <c r="CO525" t="b">
        <f t="shared" si="830"/>
        <v>0</v>
      </c>
      <c r="CP525" t="b">
        <f t="shared" si="831"/>
        <v>0</v>
      </c>
      <c r="CQ525" t="b">
        <f t="shared" si="832"/>
        <v>0</v>
      </c>
      <c r="CR525" t="b">
        <f t="shared" si="833"/>
        <v>0</v>
      </c>
      <c r="CS525" t="b">
        <f t="shared" si="834"/>
        <v>0</v>
      </c>
      <c r="CT525" t="b">
        <f t="shared" si="835"/>
        <v>0</v>
      </c>
      <c r="CU525" t="b">
        <f t="shared" si="836"/>
        <v>0</v>
      </c>
      <c r="CV525" t="b">
        <f t="shared" si="837"/>
        <v>0</v>
      </c>
      <c r="CW525" t="b">
        <f t="shared" si="838"/>
        <v>0</v>
      </c>
      <c r="CX525" t="b">
        <f t="shared" si="839"/>
        <v>0</v>
      </c>
      <c r="CY525" t="b">
        <f t="shared" si="840"/>
        <v>0</v>
      </c>
      <c r="CZ525" t="b">
        <f t="shared" si="841"/>
        <v>0</v>
      </c>
      <c r="DA525" t="b">
        <f t="shared" si="842"/>
        <v>0</v>
      </c>
      <c r="DB525" t="b">
        <f t="shared" si="843"/>
        <v>0</v>
      </c>
      <c r="DC525" t="b">
        <f t="shared" si="844"/>
        <v>0</v>
      </c>
      <c r="DD525" t="b">
        <f t="shared" si="845"/>
        <v>0</v>
      </c>
    </row>
    <row r="526" spans="1:108">
      <c r="A526" t="s">
        <v>1556</v>
      </c>
      <c r="C526" t="s">
        <v>1557</v>
      </c>
      <c r="D526" t="s">
        <v>981</v>
      </c>
      <c r="E526" t="s">
        <v>982</v>
      </c>
      <c r="F526" t="s">
        <v>976</v>
      </c>
      <c r="G526" t="s">
        <v>970</v>
      </c>
      <c r="H526" t="s">
        <v>7428</v>
      </c>
      <c r="I526" t="s">
        <v>7418</v>
      </c>
      <c r="J526" t="s">
        <v>135</v>
      </c>
      <c r="K526" t="s">
        <v>136</v>
      </c>
      <c r="L526" t="s">
        <v>6452</v>
      </c>
      <c r="M526" t="s">
        <v>6079</v>
      </c>
      <c r="N526" t="s">
        <v>41</v>
      </c>
      <c r="O526" t="b">
        <f t="shared" si="752"/>
        <v>0</v>
      </c>
      <c r="P526" t="b">
        <f t="shared" si="753"/>
        <v>0</v>
      </c>
      <c r="Q526" t="b">
        <f t="shared" si="754"/>
        <v>0</v>
      </c>
      <c r="R526" t="b">
        <f t="shared" si="755"/>
        <v>1</v>
      </c>
      <c r="S526" t="b">
        <f t="shared" si="756"/>
        <v>0</v>
      </c>
      <c r="T526" t="b">
        <f t="shared" si="757"/>
        <v>0</v>
      </c>
      <c r="U526" t="b">
        <f t="shared" si="758"/>
        <v>0</v>
      </c>
      <c r="V526" t="b">
        <f t="shared" si="759"/>
        <v>0</v>
      </c>
      <c r="W526" t="b">
        <f t="shared" si="760"/>
        <v>0</v>
      </c>
      <c r="X526" t="b">
        <f t="shared" si="761"/>
        <v>0</v>
      </c>
      <c r="Y526" t="b">
        <f t="shared" si="762"/>
        <v>1</v>
      </c>
      <c r="Z526" t="b">
        <f t="shared" si="763"/>
        <v>0</v>
      </c>
      <c r="AA526" t="b">
        <f t="shared" si="764"/>
        <v>0</v>
      </c>
      <c r="AB526" t="b">
        <f t="shared" si="765"/>
        <v>0</v>
      </c>
      <c r="AC526" t="b">
        <f t="shared" si="766"/>
        <v>0</v>
      </c>
      <c r="AD526" t="b">
        <f t="shared" si="767"/>
        <v>0</v>
      </c>
      <c r="AE526" t="b">
        <f t="shared" si="768"/>
        <v>0</v>
      </c>
      <c r="AF526" t="b">
        <f t="shared" si="769"/>
        <v>0</v>
      </c>
      <c r="AG526" t="b">
        <f t="shared" si="770"/>
        <v>0</v>
      </c>
      <c r="AH526" t="b">
        <f t="shared" si="771"/>
        <v>0</v>
      </c>
      <c r="AI526" t="b">
        <f t="shared" si="772"/>
        <v>0</v>
      </c>
      <c r="AJ526" t="b">
        <f t="shared" si="773"/>
        <v>0</v>
      </c>
      <c r="AK526" t="b">
        <f t="shared" si="774"/>
        <v>0</v>
      </c>
      <c r="AL526" t="b">
        <f t="shared" si="775"/>
        <v>0</v>
      </c>
      <c r="AM526" t="b">
        <f t="shared" si="776"/>
        <v>0</v>
      </c>
      <c r="AN526" t="b">
        <f t="shared" si="777"/>
        <v>0</v>
      </c>
      <c r="AO526" t="b">
        <f t="shared" si="778"/>
        <v>0</v>
      </c>
      <c r="AP526" t="b">
        <f t="shared" si="779"/>
        <v>0</v>
      </c>
      <c r="AQ526" t="b">
        <f t="shared" si="780"/>
        <v>0</v>
      </c>
      <c r="AR526" t="b">
        <f t="shared" si="781"/>
        <v>0</v>
      </c>
      <c r="AS526" t="b">
        <f t="shared" si="782"/>
        <v>0</v>
      </c>
      <c r="AT526" t="b">
        <f t="shared" si="783"/>
        <v>1</v>
      </c>
      <c r="AU526" t="b">
        <f t="shared" si="784"/>
        <v>0</v>
      </c>
      <c r="AV526" t="b">
        <f t="shared" si="785"/>
        <v>0</v>
      </c>
      <c r="AW526" t="b">
        <f t="shared" si="786"/>
        <v>0</v>
      </c>
      <c r="AX526" t="b">
        <f t="shared" si="787"/>
        <v>0</v>
      </c>
      <c r="AY526" t="b">
        <f t="shared" si="788"/>
        <v>0</v>
      </c>
      <c r="AZ526" t="b">
        <f t="shared" si="789"/>
        <v>0</v>
      </c>
      <c r="BA526" t="b">
        <f t="shared" si="790"/>
        <v>0</v>
      </c>
      <c r="BB526" t="b">
        <f t="shared" si="791"/>
        <v>0</v>
      </c>
      <c r="BC526" t="b">
        <f t="shared" si="792"/>
        <v>0</v>
      </c>
      <c r="BD526" t="b">
        <f t="shared" si="793"/>
        <v>0</v>
      </c>
      <c r="BE526" t="b">
        <f t="shared" si="794"/>
        <v>0</v>
      </c>
      <c r="BF526" t="b">
        <f t="shared" si="795"/>
        <v>0</v>
      </c>
      <c r="BG526" t="b">
        <f t="shared" si="796"/>
        <v>0</v>
      </c>
      <c r="BH526" t="b">
        <f t="shared" si="797"/>
        <v>0</v>
      </c>
      <c r="BI526" t="b">
        <f t="shared" si="798"/>
        <v>0</v>
      </c>
      <c r="BJ526" t="b">
        <f t="shared" si="799"/>
        <v>0</v>
      </c>
      <c r="BK526" t="b">
        <f t="shared" si="800"/>
        <v>0</v>
      </c>
      <c r="BL526" t="b">
        <f t="shared" si="801"/>
        <v>0</v>
      </c>
      <c r="BM526" t="b">
        <f t="shared" si="802"/>
        <v>0</v>
      </c>
      <c r="BN526" t="b">
        <f t="shared" si="803"/>
        <v>0</v>
      </c>
      <c r="BO526" t="b">
        <f t="shared" si="804"/>
        <v>0</v>
      </c>
      <c r="BP526" t="b">
        <f t="shared" si="805"/>
        <v>0</v>
      </c>
      <c r="BQ526" t="b">
        <f t="shared" si="806"/>
        <v>0</v>
      </c>
      <c r="BR526" t="b">
        <f t="shared" si="807"/>
        <v>0</v>
      </c>
      <c r="BS526" t="b">
        <f t="shared" si="808"/>
        <v>0</v>
      </c>
      <c r="BT526" t="b">
        <f t="shared" si="809"/>
        <v>0</v>
      </c>
      <c r="BU526" t="b">
        <f t="shared" si="810"/>
        <v>0</v>
      </c>
      <c r="BV526" t="b">
        <f t="shared" si="811"/>
        <v>0</v>
      </c>
      <c r="BW526" t="b">
        <f t="shared" si="812"/>
        <v>0</v>
      </c>
      <c r="BX526" t="b">
        <f t="shared" si="813"/>
        <v>0</v>
      </c>
      <c r="BY526" t="b">
        <f t="shared" si="814"/>
        <v>0</v>
      </c>
      <c r="BZ526" t="b">
        <f t="shared" si="815"/>
        <v>0</v>
      </c>
      <c r="CA526" t="b">
        <f t="shared" si="816"/>
        <v>0</v>
      </c>
      <c r="CB526" t="b">
        <f t="shared" si="817"/>
        <v>0</v>
      </c>
      <c r="CC526" t="b">
        <f t="shared" si="818"/>
        <v>0</v>
      </c>
      <c r="CD526" t="b">
        <f t="shared" si="819"/>
        <v>0</v>
      </c>
      <c r="CE526" t="b">
        <f t="shared" si="820"/>
        <v>0</v>
      </c>
      <c r="CF526" t="b">
        <f t="shared" si="821"/>
        <v>0</v>
      </c>
      <c r="CG526" t="b">
        <f t="shared" si="822"/>
        <v>0</v>
      </c>
      <c r="CH526" t="b">
        <f t="shared" si="823"/>
        <v>0</v>
      </c>
      <c r="CI526" t="b">
        <f t="shared" si="824"/>
        <v>0</v>
      </c>
      <c r="CJ526" t="b">
        <f t="shared" si="825"/>
        <v>0</v>
      </c>
      <c r="CK526" t="b">
        <f t="shared" si="826"/>
        <v>0</v>
      </c>
      <c r="CL526" t="b">
        <f t="shared" si="827"/>
        <v>0</v>
      </c>
      <c r="CM526" t="b">
        <f t="shared" si="828"/>
        <v>0</v>
      </c>
      <c r="CN526" t="b">
        <f t="shared" si="829"/>
        <v>0</v>
      </c>
      <c r="CO526" t="b">
        <f t="shared" si="830"/>
        <v>0</v>
      </c>
      <c r="CP526" t="b">
        <f t="shared" si="831"/>
        <v>0</v>
      </c>
      <c r="CQ526" t="b">
        <f t="shared" si="832"/>
        <v>0</v>
      </c>
      <c r="CR526" t="b">
        <f t="shared" si="833"/>
        <v>0</v>
      </c>
      <c r="CS526" t="b">
        <f t="shared" si="834"/>
        <v>0</v>
      </c>
      <c r="CT526" t="b">
        <f t="shared" si="835"/>
        <v>0</v>
      </c>
      <c r="CU526" t="b">
        <f t="shared" si="836"/>
        <v>0</v>
      </c>
      <c r="CV526" t="b">
        <f t="shared" si="837"/>
        <v>0</v>
      </c>
      <c r="CW526" t="b">
        <f t="shared" si="838"/>
        <v>0</v>
      </c>
      <c r="CX526" t="b">
        <f t="shared" si="839"/>
        <v>0</v>
      </c>
      <c r="CY526" t="b">
        <f t="shared" si="840"/>
        <v>0</v>
      </c>
      <c r="CZ526" t="b">
        <f t="shared" si="841"/>
        <v>0</v>
      </c>
      <c r="DA526" t="b">
        <f t="shared" si="842"/>
        <v>0</v>
      </c>
      <c r="DB526" t="b">
        <f t="shared" si="843"/>
        <v>0</v>
      </c>
      <c r="DC526" t="b">
        <f t="shared" si="844"/>
        <v>0</v>
      </c>
      <c r="DD526" t="b">
        <f t="shared" si="845"/>
        <v>0</v>
      </c>
    </row>
    <row r="527" spans="1:108">
      <c r="A527" s="7" t="s">
        <v>1558</v>
      </c>
      <c r="C527" t="s">
        <v>1557</v>
      </c>
      <c r="D527" t="s">
        <v>981</v>
      </c>
      <c r="E527" t="s">
        <v>982</v>
      </c>
      <c r="F527" t="s">
        <v>976</v>
      </c>
      <c r="G527" t="s">
        <v>970</v>
      </c>
      <c r="H527" t="s">
        <v>7428</v>
      </c>
      <c r="I527" t="s">
        <v>7418</v>
      </c>
      <c r="J527" s="4" t="s">
        <v>135</v>
      </c>
      <c r="K527" t="s">
        <v>136</v>
      </c>
      <c r="L527" t="s">
        <v>6156</v>
      </c>
      <c r="M527" t="s">
        <v>6079</v>
      </c>
      <c r="N527" t="s">
        <v>85</v>
      </c>
      <c r="O527" t="b">
        <f t="shared" si="752"/>
        <v>0</v>
      </c>
      <c r="P527" t="b">
        <f t="shared" si="753"/>
        <v>0</v>
      </c>
      <c r="Q527" t="b">
        <f t="shared" si="754"/>
        <v>0</v>
      </c>
      <c r="R527" t="b">
        <f t="shared" si="755"/>
        <v>1</v>
      </c>
      <c r="S527" t="b">
        <f t="shared" si="756"/>
        <v>0</v>
      </c>
      <c r="T527" t="b">
        <f t="shared" si="757"/>
        <v>0</v>
      </c>
      <c r="U527" t="b">
        <f t="shared" si="758"/>
        <v>0</v>
      </c>
      <c r="V527" t="b">
        <f t="shared" si="759"/>
        <v>0</v>
      </c>
      <c r="W527" t="b">
        <f t="shared" si="760"/>
        <v>0</v>
      </c>
      <c r="X527" t="b">
        <f t="shared" si="761"/>
        <v>0</v>
      </c>
      <c r="Y527" t="b">
        <f t="shared" si="762"/>
        <v>1</v>
      </c>
      <c r="Z527" t="b">
        <f t="shared" si="763"/>
        <v>1</v>
      </c>
      <c r="AA527" t="b">
        <f t="shared" si="764"/>
        <v>0</v>
      </c>
      <c r="AB527" t="b">
        <f t="shared" si="765"/>
        <v>0</v>
      </c>
      <c r="AC527" t="b">
        <f t="shared" si="766"/>
        <v>0</v>
      </c>
      <c r="AD527" t="b">
        <f t="shared" si="767"/>
        <v>0</v>
      </c>
      <c r="AE527" t="b">
        <f t="shared" si="768"/>
        <v>0</v>
      </c>
      <c r="AF527" t="b">
        <f t="shared" si="769"/>
        <v>0</v>
      </c>
      <c r="AG527" t="b">
        <f t="shared" si="770"/>
        <v>0</v>
      </c>
      <c r="AH527" t="b">
        <f t="shared" si="771"/>
        <v>0</v>
      </c>
      <c r="AI527" t="b">
        <f t="shared" si="772"/>
        <v>0</v>
      </c>
      <c r="AJ527" t="b">
        <f t="shared" si="773"/>
        <v>0</v>
      </c>
      <c r="AK527" t="b">
        <f t="shared" si="774"/>
        <v>0</v>
      </c>
      <c r="AL527" t="b">
        <f t="shared" si="775"/>
        <v>0</v>
      </c>
      <c r="AM527" t="b">
        <f t="shared" si="776"/>
        <v>0</v>
      </c>
      <c r="AN527" t="b">
        <f t="shared" si="777"/>
        <v>0</v>
      </c>
      <c r="AO527" t="b">
        <f t="shared" si="778"/>
        <v>0</v>
      </c>
      <c r="AP527" t="b">
        <f t="shared" si="779"/>
        <v>0</v>
      </c>
      <c r="AQ527" t="b">
        <f t="shared" si="780"/>
        <v>0</v>
      </c>
      <c r="AR527" t="b">
        <f t="shared" si="781"/>
        <v>0</v>
      </c>
      <c r="AS527" t="b">
        <f t="shared" si="782"/>
        <v>0</v>
      </c>
      <c r="AT527" t="b">
        <f t="shared" si="783"/>
        <v>0</v>
      </c>
      <c r="AU527" t="b">
        <f t="shared" si="784"/>
        <v>0</v>
      </c>
      <c r="AV527" t="b">
        <f t="shared" si="785"/>
        <v>0</v>
      </c>
      <c r="AW527" t="b">
        <f t="shared" si="786"/>
        <v>0</v>
      </c>
      <c r="AX527" t="b">
        <f t="shared" si="787"/>
        <v>0</v>
      </c>
      <c r="AY527" t="b">
        <f t="shared" si="788"/>
        <v>0</v>
      </c>
      <c r="AZ527" t="b">
        <f t="shared" si="789"/>
        <v>0</v>
      </c>
      <c r="BA527" t="b">
        <f t="shared" si="790"/>
        <v>0</v>
      </c>
      <c r="BB527" t="b">
        <f t="shared" si="791"/>
        <v>0</v>
      </c>
      <c r="BC527" t="b">
        <f t="shared" si="792"/>
        <v>0</v>
      </c>
      <c r="BD527" t="b">
        <f t="shared" si="793"/>
        <v>0</v>
      </c>
      <c r="BE527" t="b">
        <f t="shared" si="794"/>
        <v>0</v>
      </c>
      <c r="BF527" t="b">
        <f t="shared" si="795"/>
        <v>0</v>
      </c>
      <c r="BG527" t="b">
        <f t="shared" si="796"/>
        <v>0</v>
      </c>
      <c r="BH527" t="b">
        <f t="shared" si="797"/>
        <v>0</v>
      </c>
      <c r="BI527" t="b">
        <f t="shared" si="798"/>
        <v>0</v>
      </c>
      <c r="BJ527" t="b">
        <f t="shared" si="799"/>
        <v>0</v>
      </c>
      <c r="BK527" t="b">
        <f t="shared" si="800"/>
        <v>0</v>
      </c>
      <c r="BL527" t="b">
        <f t="shared" si="801"/>
        <v>0</v>
      </c>
      <c r="BM527" t="b">
        <f t="shared" si="802"/>
        <v>0</v>
      </c>
      <c r="BN527" t="b">
        <f t="shared" si="803"/>
        <v>0</v>
      </c>
      <c r="BO527" t="b">
        <f t="shared" si="804"/>
        <v>0</v>
      </c>
      <c r="BP527" t="b">
        <f t="shared" si="805"/>
        <v>0</v>
      </c>
      <c r="BQ527" t="b">
        <f t="shared" si="806"/>
        <v>0</v>
      </c>
      <c r="BR527" t="b">
        <f t="shared" si="807"/>
        <v>0</v>
      </c>
      <c r="BS527" t="b">
        <f t="shared" si="808"/>
        <v>0</v>
      </c>
      <c r="BT527" t="b">
        <f t="shared" si="809"/>
        <v>0</v>
      </c>
      <c r="BU527" t="b">
        <f t="shared" si="810"/>
        <v>0</v>
      </c>
      <c r="BV527" t="b">
        <f t="shared" si="811"/>
        <v>0</v>
      </c>
      <c r="BW527" t="b">
        <f t="shared" si="812"/>
        <v>0</v>
      </c>
      <c r="BX527" t="b">
        <f t="shared" si="813"/>
        <v>0</v>
      </c>
      <c r="BY527" t="b">
        <f t="shared" si="814"/>
        <v>0</v>
      </c>
      <c r="BZ527" t="b">
        <f t="shared" si="815"/>
        <v>0</v>
      </c>
      <c r="CA527" t="b">
        <f t="shared" si="816"/>
        <v>0</v>
      </c>
      <c r="CB527" t="b">
        <f t="shared" si="817"/>
        <v>0</v>
      </c>
      <c r="CC527" t="b">
        <f t="shared" si="818"/>
        <v>0</v>
      </c>
      <c r="CD527" t="b">
        <f t="shared" si="819"/>
        <v>0</v>
      </c>
      <c r="CE527" t="b">
        <f t="shared" si="820"/>
        <v>0</v>
      </c>
      <c r="CF527" t="b">
        <f t="shared" si="821"/>
        <v>0</v>
      </c>
      <c r="CG527" t="b">
        <f t="shared" si="822"/>
        <v>0</v>
      </c>
      <c r="CH527" t="b">
        <f t="shared" si="823"/>
        <v>0</v>
      </c>
      <c r="CI527" t="b">
        <f t="shared" si="824"/>
        <v>0</v>
      </c>
      <c r="CJ527" t="b">
        <f t="shared" si="825"/>
        <v>0</v>
      </c>
      <c r="CK527" t="b">
        <f t="shared" si="826"/>
        <v>0</v>
      </c>
      <c r="CL527" t="b">
        <f t="shared" si="827"/>
        <v>1</v>
      </c>
      <c r="CM527" t="b">
        <f t="shared" si="828"/>
        <v>0</v>
      </c>
      <c r="CN527" t="b">
        <f t="shared" si="829"/>
        <v>0</v>
      </c>
      <c r="CO527" t="b">
        <f t="shared" si="830"/>
        <v>0</v>
      </c>
      <c r="CP527" t="b">
        <f t="shared" si="831"/>
        <v>0</v>
      </c>
      <c r="CQ527" t="b">
        <f t="shared" si="832"/>
        <v>0</v>
      </c>
      <c r="CR527" t="b">
        <f t="shared" si="833"/>
        <v>0</v>
      </c>
      <c r="CS527" t="b">
        <f t="shared" si="834"/>
        <v>0</v>
      </c>
      <c r="CT527" t="b">
        <f t="shared" si="835"/>
        <v>0</v>
      </c>
      <c r="CU527" t="b">
        <f t="shared" si="836"/>
        <v>0</v>
      </c>
      <c r="CV527" t="b">
        <f t="shared" si="837"/>
        <v>0</v>
      </c>
      <c r="CW527" t="b">
        <f t="shared" si="838"/>
        <v>0</v>
      </c>
      <c r="CX527" t="b">
        <f t="shared" si="839"/>
        <v>0</v>
      </c>
      <c r="CY527" t="b">
        <f t="shared" si="840"/>
        <v>0</v>
      </c>
      <c r="CZ527" t="b">
        <f t="shared" si="841"/>
        <v>0</v>
      </c>
      <c r="DA527" t="b">
        <f t="shared" si="842"/>
        <v>0</v>
      </c>
      <c r="DB527" t="b">
        <f t="shared" si="843"/>
        <v>0</v>
      </c>
      <c r="DC527" t="b">
        <f t="shared" si="844"/>
        <v>0</v>
      </c>
      <c r="DD527" t="b">
        <f t="shared" si="845"/>
        <v>0</v>
      </c>
    </row>
    <row r="528" spans="1:108">
      <c r="A528" t="s">
        <v>1563</v>
      </c>
      <c r="C528" t="s">
        <v>1564</v>
      </c>
      <c r="D528" t="s">
        <v>981</v>
      </c>
      <c r="E528" t="s">
        <v>982</v>
      </c>
      <c r="F528" t="s">
        <v>976</v>
      </c>
      <c r="G528" t="s">
        <v>970</v>
      </c>
      <c r="H528" t="s">
        <v>7428</v>
      </c>
      <c r="I528" t="s">
        <v>7418</v>
      </c>
      <c r="J528" t="s">
        <v>393</v>
      </c>
      <c r="K528" t="s">
        <v>136</v>
      </c>
      <c r="L528" t="s">
        <v>6599</v>
      </c>
      <c r="M528" t="s">
        <v>6079</v>
      </c>
      <c r="N528" t="s">
        <v>29</v>
      </c>
      <c r="O528" t="b">
        <f t="shared" si="752"/>
        <v>0</v>
      </c>
      <c r="P528" t="b">
        <f t="shared" si="753"/>
        <v>0</v>
      </c>
      <c r="Q528" t="b">
        <f t="shared" si="754"/>
        <v>1</v>
      </c>
      <c r="R528" t="b">
        <f t="shared" si="755"/>
        <v>0</v>
      </c>
      <c r="S528" t="b">
        <f t="shared" si="756"/>
        <v>0</v>
      </c>
      <c r="T528" t="b">
        <f t="shared" si="757"/>
        <v>0</v>
      </c>
      <c r="U528" t="b">
        <f t="shared" si="758"/>
        <v>1</v>
      </c>
      <c r="V528" t="b">
        <f t="shared" si="759"/>
        <v>0</v>
      </c>
      <c r="W528" t="b">
        <f t="shared" si="760"/>
        <v>0</v>
      </c>
      <c r="X528" t="b">
        <f t="shared" si="761"/>
        <v>0</v>
      </c>
      <c r="Y528" t="b">
        <f t="shared" si="762"/>
        <v>0</v>
      </c>
      <c r="Z528" t="b">
        <f t="shared" si="763"/>
        <v>0</v>
      </c>
      <c r="AA528" t="b">
        <f t="shared" si="764"/>
        <v>0</v>
      </c>
      <c r="AB528" t="b">
        <f t="shared" si="765"/>
        <v>0</v>
      </c>
      <c r="AC528" t="b">
        <f t="shared" si="766"/>
        <v>0</v>
      </c>
      <c r="AD528" t="b">
        <f t="shared" si="767"/>
        <v>0</v>
      </c>
      <c r="AE528" t="b">
        <f t="shared" si="768"/>
        <v>0</v>
      </c>
      <c r="AF528" t="b">
        <f t="shared" si="769"/>
        <v>0</v>
      </c>
      <c r="AG528" t="b">
        <f t="shared" si="770"/>
        <v>0</v>
      </c>
      <c r="AH528" t="b">
        <f t="shared" si="771"/>
        <v>1</v>
      </c>
      <c r="AI528" t="b">
        <f t="shared" si="772"/>
        <v>0</v>
      </c>
      <c r="AJ528" t="b">
        <f t="shared" si="773"/>
        <v>0</v>
      </c>
      <c r="AK528" t="b">
        <f t="shared" si="774"/>
        <v>0</v>
      </c>
      <c r="AL528" t="b">
        <f t="shared" si="775"/>
        <v>0</v>
      </c>
      <c r="AM528" t="b">
        <f t="shared" si="776"/>
        <v>0</v>
      </c>
      <c r="AN528" t="b">
        <f t="shared" si="777"/>
        <v>0</v>
      </c>
      <c r="AO528" t="b">
        <f t="shared" si="778"/>
        <v>0</v>
      </c>
      <c r="AP528" t="b">
        <f t="shared" si="779"/>
        <v>0</v>
      </c>
      <c r="AQ528" t="b">
        <f t="shared" si="780"/>
        <v>0</v>
      </c>
      <c r="AR528" t="b">
        <f t="shared" si="781"/>
        <v>0</v>
      </c>
      <c r="AS528" t="b">
        <f t="shared" si="782"/>
        <v>0</v>
      </c>
      <c r="AT528" t="b">
        <f t="shared" si="783"/>
        <v>0</v>
      </c>
      <c r="AU528" t="b">
        <f t="shared" si="784"/>
        <v>0</v>
      </c>
      <c r="AV528" t="b">
        <f t="shared" si="785"/>
        <v>0</v>
      </c>
      <c r="AW528" t="b">
        <f t="shared" si="786"/>
        <v>0</v>
      </c>
      <c r="AX528" t="b">
        <f t="shared" si="787"/>
        <v>0</v>
      </c>
      <c r="AY528" t="b">
        <f t="shared" si="788"/>
        <v>0</v>
      </c>
      <c r="AZ528" t="b">
        <f t="shared" si="789"/>
        <v>0</v>
      </c>
      <c r="BA528" t="b">
        <f t="shared" si="790"/>
        <v>0</v>
      </c>
      <c r="BB528" t="b">
        <f t="shared" si="791"/>
        <v>0</v>
      </c>
      <c r="BC528" t="b">
        <f t="shared" si="792"/>
        <v>0</v>
      </c>
      <c r="BD528" t="b">
        <f t="shared" si="793"/>
        <v>0</v>
      </c>
      <c r="BE528" t="b">
        <f t="shared" si="794"/>
        <v>0</v>
      </c>
      <c r="BF528" t="b">
        <f t="shared" si="795"/>
        <v>0</v>
      </c>
      <c r="BG528" t="b">
        <f t="shared" si="796"/>
        <v>0</v>
      </c>
      <c r="BH528" t="b">
        <f t="shared" si="797"/>
        <v>0</v>
      </c>
      <c r="BI528" t="b">
        <f t="shared" si="798"/>
        <v>0</v>
      </c>
      <c r="BJ528" t="b">
        <f t="shared" si="799"/>
        <v>0</v>
      </c>
      <c r="BK528" t="b">
        <f t="shared" si="800"/>
        <v>0</v>
      </c>
      <c r="BL528" t="b">
        <f t="shared" si="801"/>
        <v>0</v>
      </c>
      <c r="BM528" t="b">
        <f t="shared" si="802"/>
        <v>0</v>
      </c>
      <c r="BN528" t="b">
        <f t="shared" si="803"/>
        <v>0</v>
      </c>
      <c r="BO528" t="b">
        <f t="shared" si="804"/>
        <v>0</v>
      </c>
      <c r="BP528" t="b">
        <f t="shared" si="805"/>
        <v>0</v>
      </c>
      <c r="BQ528" t="b">
        <f t="shared" si="806"/>
        <v>0</v>
      </c>
      <c r="BR528" t="b">
        <f t="shared" si="807"/>
        <v>0</v>
      </c>
      <c r="BS528" t="b">
        <f t="shared" si="808"/>
        <v>0</v>
      </c>
      <c r="BT528" t="b">
        <f t="shared" si="809"/>
        <v>0</v>
      </c>
      <c r="BU528" t="b">
        <f t="shared" si="810"/>
        <v>0</v>
      </c>
      <c r="BV528" t="b">
        <f t="shared" si="811"/>
        <v>0</v>
      </c>
      <c r="BW528" t="b">
        <f t="shared" si="812"/>
        <v>0</v>
      </c>
      <c r="BX528" t="b">
        <f t="shared" si="813"/>
        <v>0</v>
      </c>
      <c r="BY528" t="b">
        <f t="shared" si="814"/>
        <v>0</v>
      </c>
      <c r="BZ528" t="b">
        <f t="shared" si="815"/>
        <v>0</v>
      </c>
      <c r="CA528" t="b">
        <f t="shared" si="816"/>
        <v>0</v>
      </c>
      <c r="CB528" t="b">
        <f t="shared" si="817"/>
        <v>0</v>
      </c>
      <c r="CC528" t="b">
        <f t="shared" si="818"/>
        <v>0</v>
      </c>
      <c r="CD528" t="b">
        <f t="shared" si="819"/>
        <v>0</v>
      </c>
      <c r="CE528" t="b">
        <f t="shared" si="820"/>
        <v>0</v>
      </c>
      <c r="CF528" t="b">
        <f t="shared" si="821"/>
        <v>0</v>
      </c>
      <c r="CG528" t="b">
        <f t="shared" si="822"/>
        <v>0</v>
      </c>
      <c r="CH528" t="b">
        <f t="shared" si="823"/>
        <v>0</v>
      </c>
      <c r="CI528" t="b">
        <f t="shared" si="824"/>
        <v>0</v>
      </c>
      <c r="CJ528" t="b">
        <f t="shared" si="825"/>
        <v>0</v>
      </c>
      <c r="CK528" t="b">
        <f t="shared" si="826"/>
        <v>0</v>
      </c>
      <c r="CL528" t="b">
        <f t="shared" si="827"/>
        <v>0</v>
      </c>
      <c r="CM528" t="b">
        <f t="shared" si="828"/>
        <v>0</v>
      </c>
      <c r="CN528" t="b">
        <f t="shared" si="829"/>
        <v>0</v>
      </c>
      <c r="CO528" t="b">
        <f t="shared" si="830"/>
        <v>0</v>
      </c>
      <c r="CP528" t="b">
        <f t="shared" si="831"/>
        <v>0</v>
      </c>
      <c r="CQ528" t="b">
        <f t="shared" si="832"/>
        <v>0</v>
      </c>
      <c r="CR528" t="b">
        <f t="shared" si="833"/>
        <v>0</v>
      </c>
      <c r="CS528" t="b">
        <f t="shared" si="834"/>
        <v>0</v>
      </c>
      <c r="CT528" t="b">
        <f t="shared" si="835"/>
        <v>0</v>
      </c>
      <c r="CU528" t="b">
        <f t="shared" si="836"/>
        <v>0</v>
      </c>
      <c r="CV528" t="b">
        <f t="shared" si="837"/>
        <v>0</v>
      </c>
      <c r="CW528" t="b">
        <f t="shared" si="838"/>
        <v>0</v>
      </c>
      <c r="CX528" t="b">
        <f t="shared" si="839"/>
        <v>0</v>
      </c>
      <c r="CY528" t="b">
        <f t="shared" si="840"/>
        <v>0</v>
      </c>
      <c r="CZ528" t="b">
        <f t="shared" si="841"/>
        <v>0</v>
      </c>
      <c r="DA528" t="b">
        <f t="shared" si="842"/>
        <v>0</v>
      </c>
      <c r="DB528" t="b">
        <f t="shared" si="843"/>
        <v>0</v>
      </c>
      <c r="DC528" t="b">
        <f t="shared" si="844"/>
        <v>0</v>
      </c>
      <c r="DD528" t="b">
        <f t="shared" si="845"/>
        <v>0</v>
      </c>
    </row>
    <row r="529" spans="1:108">
      <c r="A529" s="7" t="s">
        <v>1658</v>
      </c>
      <c r="C529" t="s">
        <v>1659</v>
      </c>
      <c r="D529" t="s">
        <v>981</v>
      </c>
      <c r="E529" t="s">
        <v>982</v>
      </c>
      <c r="F529" t="s">
        <v>976</v>
      </c>
      <c r="G529" t="s">
        <v>970</v>
      </c>
      <c r="H529" t="s">
        <v>7428</v>
      </c>
      <c r="I529" t="s">
        <v>7418</v>
      </c>
      <c r="J529" s="4" t="s">
        <v>16</v>
      </c>
      <c r="K529" t="s">
        <v>16</v>
      </c>
      <c r="L529" t="s">
        <v>6461</v>
      </c>
      <c r="M529" t="s">
        <v>6079</v>
      </c>
      <c r="N529" t="s">
        <v>1660</v>
      </c>
      <c r="O529" t="b">
        <f t="shared" si="752"/>
        <v>1</v>
      </c>
      <c r="P529" t="b">
        <f t="shared" si="753"/>
        <v>1</v>
      </c>
      <c r="Q529" t="b">
        <f t="shared" si="754"/>
        <v>0</v>
      </c>
      <c r="R529" t="b">
        <f t="shared" si="755"/>
        <v>0</v>
      </c>
      <c r="S529" t="b">
        <f t="shared" si="756"/>
        <v>1</v>
      </c>
      <c r="T529" t="b">
        <f t="shared" si="757"/>
        <v>0</v>
      </c>
      <c r="U529" t="b">
        <f t="shared" si="758"/>
        <v>0</v>
      </c>
      <c r="V529" t="b">
        <f t="shared" si="759"/>
        <v>1</v>
      </c>
      <c r="W529" t="b">
        <f t="shared" si="760"/>
        <v>1</v>
      </c>
      <c r="X529" t="b">
        <f t="shared" si="761"/>
        <v>0</v>
      </c>
      <c r="Y529" t="b">
        <f t="shared" si="762"/>
        <v>0</v>
      </c>
      <c r="Z529" t="b">
        <f t="shared" si="763"/>
        <v>0</v>
      </c>
      <c r="AA529" t="b">
        <f t="shared" si="764"/>
        <v>1</v>
      </c>
      <c r="AB529" t="b">
        <f t="shared" si="765"/>
        <v>1</v>
      </c>
      <c r="AC529" t="b">
        <f t="shared" si="766"/>
        <v>0</v>
      </c>
      <c r="AD529" t="b">
        <f t="shared" si="767"/>
        <v>0</v>
      </c>
      <c r="AE529" t="b">
        <f t="shared" si="768"/>
        <v>0</v>
      </c>
      <c r="AF529" t="b">
        <f t="shared" si="769"/>
        <v>0</v>
      </c>
      <c r="AG529" t="b">
        <f t="shared" si="770"/>
        <v>0</v>
      </c>
      <c r="AH529" t="b">
        <f t="shared" si="771"/>
        <v>0</v>
      </c>
      <c r="AI529" t="b">
        <f t="shared" si="772"/>
        <v>1</v>
      </c>
      <c r="AJ529" t="b">
        <f t="shared" si="773"/>
        <v>0</v>
      </c>
      <c r="AK529" t="b">
        <f t="shared" si="774"/>
        <v>0</v>
      </c>
      <c r="AL529" t="b">
        <f t="shared" si="775"/>
        <v>0</v>
      </c>
      <c r="AM529" t="b">
        <f t="shared" si="776"/>
        <v>0</v>
      </c>
      <c r="AN529" t="b">
        <f t="shared" si="777"/>
        <v>0</v>
      </c>
      <c r="AO529" t="b">
        <f t="shared" si="778"/>
        <v>0</v>
      </c>
      <c r="AP529" t="b">
        <f t="shared" si="779"/>
        <v>0</v>
      </c>
      <c r="AQ529" t="b">
        <f t="shared" si="780"/>
        <v>0</v>
      </c>
      <c r="AR529" t="b">
        <f t="shared" si="781"/>
        <v>0</v>
      </c>
      <c r="AS529" t="b">
        <f t="shared" si="782"/>
        <v>0</v>
      </c>
      <c r="AT529" t="b">
        <f t="shared" si="783"/>
        <v>0</v>
      </c>
      <c r="AU529" t="b">
        <f t="shared" si="784"/>
        <v>0</v>
      </c>
      <c r="AV529" t="b">
        <f t="shared" si="785"/>
        <v>0</v>
      </c>
      <c r="AW529" t="b">
        <f t="shared" si="786"/>
        <v>0</v>
      </c>
      <c r="AX529" t="b">
        <f t="shared" si="787"/>
        <v>0</v>
      </c>
      <c r="AY529" t="b">
        <f t="shared" si="788"/>
        <v>0</v>
      </c>
      <c r="AZ529" t="b">
        <f t="shared" si="789"/>
        <v>0</v>
      </c>
      <c r="BA529" t="b">
        <f t="shared" si="790"/>
        <v>0</v>
      </c>
      <c r="BB529" t="b">
        <f t="shared" si="791"/>
        <v>0</v>
      </c>
      <c r="BC529" t="b">
        <f t="shared" si="792"/>
        <v>0</v>
      </c>
      <c r="BD529" t="b">
        <f t="shared" si="793"/>
        <v>0</v>
      </c>
      <c r="BE529" t="b">
        <f t="shared" si="794"/>
        <v>0</v>
      </c>
      <c r="BF529" t="b">
        <f t="shared" si="795"/>
        <v>0</v>
      </c>
      <c r="BG529" t="b">
        <f t="shared" si="796"/>
        <v>0</v>
      </c>
      <c r="BH529" t="b">
        <f t="shared" si="797"/>
        <v>0</v>
      </c>
      <c r="BI529" t="b">
        <f t="shared" si="798"/>
        <v>0</v>
      </c>
      <c r="BJ529" t="b">
        <f t="shared" si="799"/>
        <v>0</v>
      </c>
      <c r="BK529" t="b">
        <f t="shared" si="800"/>
        <v>0</v>
      </c>
      <c r="BL529" t="b">
        <f t="shared" si="801"/>
        <v>1</v>
      </c>
      <c r="BM529" t="b">
        <f t="shared" si="802"/>
        <v>0</v>
      </c>
      <c r="BN529" t="b">
        <f t="shared" si="803"/>
        <v>0</v>
      </c>
      <c r="BO529" t="b">
        <f t="shared" si="804"/>
        <v>1</v>
      </c>
      <c r="BP529" t="b">
        <f t="shared" si="805"/>
        <v>0</v>
      </c>
      <c r="BQ529" t="b">
        <f t="shared" si="806"/>
        <v>0</v>
      </c>
      <c r="BR529" t="b">
        <f t="shared" si="807"/>
        <v>0</v>
      </c>
      <c r="BS529" t="b">
        <f t="shared" si="808"/>
        <v>0</v>
      </c>
      <c r="BT529" t="b">
        <f t="shared" si="809"/>
        <v>0</v>
      </c>
      <c r="BU529" t="b">
        <f t="shared" si="810"/>
        <v>0</v>
      </c>
      <c r="BV529" t="b">
        <f t="shared" si="811"/>
        <v>0</v>
      </c>
      <c r="BW529" t="b">
        <f t="shared" si="812"/>
        <v>0</v>
      </c>
      <c r="BX529" t="b">
        <f t="shared" si="813"/>
        <v>0</v>
      </c>
      <c r="BY529" t="b">
        <f t="shared" si="814"/>
        <v>0</v>
      </c>
      <c r="BZ529" t="b">
        <f t="shared" si="815"/>
        <v>1</v>
      </c>
      <c r="CA529" t="b">
        <f t="shared" si="816"/>
        <v>0</v>
      </c>
      <c r="CB529" t="b">
        <f t="shared" si="817"/>
        <v>0</v>
      </c>
      <c r="CC529" t="b">
        <f t="shared" si="818"/>
        <v>0</v>
      </c>
      <c r="CD529" t="b">
        <f t="shared" si="819"/>
        <v>0</v>
      </c>
      <c r="CE529" t="b">
        <f t="shared" si="820"/>
        <v>0</v>
      </c>
      <c r="CF529" t="b">
        <f t="shared" si="821"/>
        <v>0</v>
      </c>
      <c r="CG529" t="b">
        <f t="shared" si="822"/>
        <v>1</v>
      </c>
      <c r="CH529" t="b">
        <f t="shared" si="823"/>
        <v>0</v>
      </c>
      <c r="CI529" t="b">
        <f t="shared" si="824"/>
        <v>0</v>
      </c>
      <c r="CJ529" t="b">
        <f t="shared" si="825"/>
        <v>0</v>
      </c>
      <c r="CK529" t="b">
        <f t="shared" si="826"/>
        <v>0</v>
      </c>
      <c r="CL529" t="b">
        <f t="shared" si="827"/>
        <v>0</v>
      </c>
      <c r="CM529" t="b">
        <f t="shared" si="828"/>
        <v>0</v>
      </c>
      <c r="CN529" t="b">
        <f t="shared" si="829"/>
        <v>0</v>
      </c>
      <c r="CO529" t="b">
        <f t="shared" si="830"/>
        <v>0</v>
      </c>
      <c r="CP529" t="b">
        <f t="shared" si="831"/>
        <v>0</v>
      </c>
      <c r="CQ529" t="b">
        <f t="shared" si="832"/>
        <v>0</v>
      </c>
      <c r="CR529" t="b">
        <f t="shared" si="833"/>
        <v>0</v>
      </c>
      <c r="CS529" t="b">
        <f t="shared" si="834"/>
        <v>0</v>
      </c>
      <c r="CT529" t="b">
        <f t="shared" si="835"/>
        <v>0</v>
      </c>
      <c r="CU529" t="b">
        <f t="shared" si="836"/>
        <v>0</v>
      </c>
      <c r="CV529" t="b">
        <f t="shared" si="837"/>
        <v>0</v>
      </c>
      <c r="CW529" t="b">
        <f t="shared" si="838"/>
        <v>0</v>
      </c>
      <c r="CX529" t="b">
        <f t="shared" si="839"/>
        <v>0</v>
      </c>
      <c r="CY529" t="b">
        <f t="shared" si="840"/>
        <v>0</v>
      </c>
      <c r="CZ529" t="b">
        <f t="shared" si="841"/>
        <v>0</v>
      </c>
      <c r="DA529" t="b">
        <f t="shared" si="842"/>
        <v>0</v>
      </c>
      <c r="DB529" t="b">
        <f t="shared" si="843"/>
        <v>0</v>
      </c>
      <c r="DC529" t="b">
        <f t="shared" si="844"/>
        <v>0</v>
      </c>
      <c r="DD529" t="b">
        <f t="shared" si="845"/>
        <v>0</v>
      </c>
    </row>
    <row r="530" spans="1:108">
      <c r="A530" s="4" t="s">
        <v>1661</v>
      </c>
      <c r="C530" t="s">
        <v>1659</v>
      </c>
      <c r="D530" s="4" t="s">
        <v>981</v>
      </c>
      <c r="E530" s="4" t="s">
        <v>982</v>
      </c>
      <c r="F530" t="s">
        <v>976</v>
      </c>
      <c r="G530" t="s">
        <v>970</v>
      </c>
      <c r="H530" t="s">
        <v>7428</v>
      </c>
      <c r="I530" t="s">
        <v>7418</v>
      </c>
      <c r="J530" s="4" t="s">
        <v>16</v>
      </c>
      <c r="K530" s="4" t="s">
        <v>16</v>
      </c>
      <c r="L530" s="4" t="s">
        <v>6631</v>
      </c>
      <c r="M530" s="4" t="s">
        <v>345</v>
      </c>
      <c r="N530" s="4" t="s">
        <v>1662</v>
      </c>
      <c r="O530" s="4" t="b">
        <f t="shared" si="752"/>
        <v>1</v>
      </c>
      <c r="P530" s="4" t="b">
        <f t="shared" si="753"/>
        <v>1</v>
      </c>
      <c r="Q530" s="4" t="b">
        <f t="shared" si="754"/>
        <v>1</v>
      </c>
      <c r="R530" s="4" t="b">
        <f t="shared" si="755"/>
        <v>0</v>
      </c>
      <c r="S530" s="4" t="b">
        <f t="shared" si="756"/>
        <v>1</v>
      </c>
      <c r="T530" s="4" t="b">
        <f t="shared" si="757"/>
        <v>1</v>
      </c>
      <c r="U530" s="4" t="b">
        <f t="shared" si="758"/>
        <v>1</v>
      </c>
      <c r="V530" s="4" t="b">
        <f t="shared" si="759"/>
        <v>0</v>
      </c>
      <c r="W530" s="4" t="b">
        <f t="shared" si="760"/>
        <v>1</v>
      </c>
      <c r="X530" s="4" t="b">
        <f t="shared" si="761"/>
        <v>0</v>
      </c>
      <c r="Y530" s="4" t="b">
        <f t="shared" si="762"/>
        <v>0</v>
      </c>
      <c r="Z530" s="4" t="b">
        <f t="shared" si="763"/>
        <v>0</v>
      </c>
      <c r="AA530" s="4" t="b">
        <f t="shared" si="764"/>
        <v>0</v>
      </c>
      <c r="AB530" s="4" t="b">
        <f t="shared" si="765"/>
        <v>0</v>
      </c>
      <c r="AC530" s="4" t="b">
        <f t="shared" si="766"/>
        <v>0</v>
      </c>
      <c r="AD530" s="4" t="b">
        <f t="shared" si="767"/>
        <v>0</v>
      </c>
      <c r="AE530" s="4" t="b">
        <f t="shared" si="768"/>
        <v>0</v>
      </c>
      <c r="AF530" s="4" t="b">
        <f t="shared" si="769"/>
        <v>0</v>
      </c>
      <c r="AG530" s="4" t="b">
        <f t="shared" si="770"/>
        <v>0</v>
      </c>
      <c r="AH530" s="4" t="b">
        <f t="shared" si="771"/>
        <v>1</v>
      </c>
      <c r="AI530" s="4" t="b">
        <f t="shared" si="772"/>
        <v>1</v>
      </c>
      <c r="AJ530" s="4" t="b">
        <f t="shared" si="773"/>
        <v>0</v>
      </c>
      <c r="AK530" s="4" t="b">
        <f t="shared" si="774"/>
        <v>0</v>
      </c>
      <c r="AL530" s="4" t="b">
        <f t="shared" si="775"/>
        <v>0</v>
      </c>
      <c r="AM530" s="4" t="b">
        <f t="shared" si="776"/>
        <v>0</v>
      </c>
      <c r="AN530" s="4" t="b">
        <f t="shared" si="777"/>
        <v>0</v>
      </c>
      <c r="AO530" s="4" t="b">
        <f t="shared" si="778"/>
        <v>0</v>
      </c>
      <c r="AP530" s="4" t="b">
        <f t="shared" si="779"/>
        <v>0</v>
      </c>
      <c r="AQ530" s="4" t="b">
        <f t="shared" si="780"/>
        <v>0</v>
      </c>
      <c r="AR530" s="4" t="b">
        <f t="shared" si="781"/>
        <v>0</v>
      </c>
      <c r="AS530" s="4" t="b">
        <f t="shared" si="782"/>
        <v>0</v>
      </c>
      <c r="AT530" s="4" t="b">
        <f t="shared" si="783"/>
        <v>0</v>
      </c>
      <c r="AU530" s="4" t="b">
        <f t="shared" si="784"/>
        <v>0</v>
      </c>
      <c r="AV530" s="4" t="b">
        <f t="shared" si="785"/>
        <v>0</v>
      </c>
      <c r="AW530" s="4" t="b">
        <f t="shared" si="786"/>
        <v>0</v>
      </c>
      <c r="AX530" s="4" t="b">
        <f t="shared" si="787"/>
        <v>0</v>
      </c>
      <c r="AY530" s="4" t="b">
        <f t="shared" si="788"/>
        <v>0</v>
      </c>
      <c r="AZ530" s="4" t="b">
        <f t="shared" si="789"/>
        <v>0</v>
      </c>
      <c r="BA530" s="4" t="b">
        <f t="shared" si="790"/>
        <v>0</v>
      </c>
      <c r="BB530" s="4" t="b">
        <f t="shared" si="791"/>
        <v>0</v>
      </c>
      <c r="BC530" s="4" t="b">
        <f t="shared" si="792"/>
        <v>0</v>
      </c>
      <c r="BD530" s="4" t="b">
        <f t="shared" si="793"/>
        <v>0</v>
      </c>
      <c r="BE530" s="4" t="b">
        <f t="shared" si="794"/>
        <v>0</v>
      </c>
      <c r="BF530" s="4" t="b">
        <f t="shared" si="795"/>
        <v>0</v>
      </c>
      <c r="BG530" s="4" t="b">
        <f t="shared" si="796"/>
        <v>0</v>
      </c>
      <c r="BH530" s="4" t="b">
        <f t="shared" si="797"/>
        <v>1</v>
      </c>
      <c r="BI530" s="4" t="b">
        <f t="shared" si="798"/>
        <v>0</v>
      </c>
      <c r="BJ530" s="4" t="b">
        <f t="shared" si="799"/>
        <v>0</v>
      </c>
      <c r="BK530" s="4" t="b">
        <f t="shared" si="800"/>
        <v>0</v>
      </c>
      <c r="BL530" s="4" t="b">
        <f t="shared" si="801"/>
        <v>0</v>
      </c>
      <c r="BM530" s="4" t="b">
        <f t="shared" si="802"/>
        <v>0</v>
      </c>
      <c r="BN530" s="4" t="b">
        <f t="shared" si="803"/>
        <v>0</v>
      </c>
      <c r="BO530" s="4" t="b">
        <f t="shared" si="804"/>
        <v>0</v>
      </c>
      <c r="BP530" s="4" t="b">
        <f t="shared" si="805"/>
        <v>1</v>
      </c>
      <c r="BQ530" s="4" t="b">
        <f t="shared" si="806"/>
        <v>1</v>
      </c>
      <c r="BR530" s="4" t="b">
        <f t="shared" si="807"/>
        <v>0</v>
      </c>
      <c r="BS530" s="4" t="b">
        <f t="shared" si="808"/>
        <v>1</v>
      </c>
      <c r="BT530" s="4" t="b">
        <f t="shared" si="809"/>
        <v>0</v>
      </c>
      <c r="BU530" s="4" t="b">
        <f t="shared" si="810"/>
        <v>0</v>
      </c>
      <c r="BV530" s="4" t="b">
        <f t="shared" si="811"/>
        <v>0</v>
      </c>
      <c r="BW530" s="4" t="b">
        <f t="shared" si="812"/>
        <v>1</v>
      </c>
      <c r="BX530" s="4" t="b">
        <f t="shared" si="813"/>
        <v>0</v>
      </c>
      <c r="BY530" s="4" t="b">
        <f t="shared" si="814"/>
        <v>0</v>
      </c>
      <c r="BZ530" s="4" t="b">
        <f t="shared" si="815"/>
        <v>0</v>
      </c>
      <c r="CA530" s="4" t="b">
        <f t="shared" si="816"/>
        <v>0</v>
      </c>
      <c r="CB530" s="4" t="b">
        <f t="shared" si="817"/>
        <v>0</v>
      </c>
      <c r="CC530" s="4" t="b">
        <f t="shared" si="818"/>
        <v>0</v>
      </c>
      <c r="CD530" s="4" t="b">
        <f t="shared" si="819"/>
        <v>0</v>
      </c>
      <c r="CE530" s="4" t="b">
        <f t="shared" si="820"/>
        <v>0</v>
      </c>
      <c r="CF530" s="4" t="b">
        <f t="shared" si="821"/>
        <v>0</v>
      </c>
      <c r="CG530" s="4" t="b">
        <f t="shared" si="822"/>
        <v>1</v>
      </c>
      <c r="CH530" s="4" t="b">
        <f t="shared" si="823"/>
        <v>0</v>
      </c>
      <c r="CI530" s="4" t="b">
        <f t="shared" si="824"/>
        <v>0</v>
      </c>
      <c r="CJ530" s="4" t="b">
        <f t="shared" si="825"/>
        <v>0</v>
      </c>
      <c r="CK530" s="4" t="b">
        <f t="shared" si="826"/>
        <v>0</v>
      </c>
      <c r="CL530" s="4" t="b">
        <f t="shared" si="827"/>
        <v>0</v>
      </c>
      <c r="CM530" s="4" t="b">
        <f t="shared" si="828"/>
        <v>0</v>
      </c>
      <c r="CN530" s="4" t="b">
        <f t="shared" si="829"/>
        <v>0</v>
      </c>
      <c r="CO530" s="4" t="b">
        <f t="shared" si="830"/>
        <v>0</v>
      </c>
      <c r="CP530" s="4" t="b">
        <f t="shared" si="831"/>
        <v>0</v>
      </c>
      <c r="CQ530" s="4" t="b">
        <f t="shared" si="832"/>
        <v>0</v>
      </c>
      <c r="CR530" s="4" t="b">
        <f t="shared" si="833"/>
        <v>0</v>
      </c>
      <c r="CS530" s="4" t="b">
        <f t="shared" si="834"/>
        <v>0</v>
      </c>
      <c r="CT530" s="4" t="b">
        <f t="shared" si="835"/>
        <v>0</v>
      </c>
      <c r="CU530" s="4" t="b">
        <f t="shared" si="836"/>
        <v>0</v>
      </c>
      <c r="CV530" s="4" t="b">
        <f t="shared" si="837"/>
        <v>0</v>
      </c>
      <c r="CW530" s="4" t="b">
        <f t="shared" si="838"/>
        <v>0</v>
      </c>
      <c r="CX530" s="4" t="b">
        <f t="shared" si="839"/>
        <v>0</v>
      </c>
      <c r="CY530" s="4" t="b">
        <f t="shared" si="840"/>
        <v>0</v>
      </c>
      <c r="CZ530" s="4" t="b">
        <f t="shared" si="841"/>
        <v>0</v>
      </c>
      <c r="DA530" s="4" t="b">
        <f t="shared" si="842"/>
        <v>0</v>
      </c>
      <c r="DB530" s="4" t="b">
        <f t="shared" si="843"/>
        <v>0</v>
      </c>
      <c r="DC530" s="4" t="b">
        <f t="shared" si="844"/>
        <v>0</v>
      </c>
      <c r="DD530" s="4" t="b">
        <f t="shared" si="845"/>
        <v>0</v>
      </c>
    </row>
    <row r="531" spans="1:108">
      <c r="A531" t="s">
        <v>1663</v>
      </c>
      <c r="C531" t="s">
        <v>1659</v>
      </c>
      <c r="D531" t="s">
        <v>981</v>
      </c>
      <c r="E531" t="s">
        <v>982</v>
      </c>
      <c r="F531" t="s">
        <v>976</v>
      </c>
      <c r="G531" t="s">
        <v>970</v>
      </c>
      <c r="H531" t="s">
        <v>7428</v>
      </c>
      <c r="I531" t="s">
        <v>7418</v>
      </c>
      <c r="J531" t="s">
        <v>16</v>
      </c>
      <c r="K531" t="s">
        <v>16</v>
      </c>
      <c r="L531" t="s">
        <v>6632</v>
      </c>
      <c r="M531" t="s">
        <v>6079</v>
      </c>
      <c r="N531" t="s">
        <v>29</v>
      </c>
      <c r="O531" t="b">
        <f t="shared" si="752"/>
        <v>0</v>
      </c>
      <c r="P531" t="b">
        <f t="shared" si="753"/>
        <v>0</v>
      </c>
      <c r="Q531" t="b">
        <f t="shared" si="754"/>
        <v>1</v>
      </c>
      <c r="R531" t="b">
        <f t="shared" si="755"/>
        <v>0</v>
      </c>
      <c r="S531" t="b">
        <f t="shared" si="756"/>
        <v>0</v>
      </c>
      <c r="T531" t="b">
        <f t="shared" si="757"/>
        <v>0</v>
      </c>
      <c r="U531" t="b">
        <f t="shared" si="758"/>
        <v>1</v>
      </c>
      <c r="V531" t="b">
        <f t="shared" si="759"/>
        <v>0</v>
      </c>
      <c r="W531" t="b">
        <f t="shared" si="760"/>
        <v>0</v>
      </c>
      <c r="X531" t="b">
        <f t="shared" si="761"/>
        <v>0</v>
      </c>
      <c r="Y531" t="b">
        <f t="shared" si="762"/>
        <v>0</v>
      </c>
      <c r="Z531" t="b">
        <f t="shared" si="763"/>
        <v>0</v>
      </c>
      <c r="AA531" t="b">
        <f t="shared" si="764"/>
        <v>0</v>
      </c>
      <c r="AB531" t="b">
        <f t="shared" si="765"/>
        <v>0</v>
      </c>
      <c r="AC531" t="b">
        <f t="shared" si="766"/>
        <v>0</v>
      </c>
      <c r="AD531" t="b">
        <f t="shared" si="767"/>
        <v>0</v>
      </c>
      <c r="AE531" t="b">
        <f t="shared" si="768"/>
        <v>0</v>
      </c>
      <c r="AF531" t="b">
        <f t="shared" si="769"/>
        <v>0</v>
      </c>
      <c r="AG531" t="b">
        <f t="shared" si="770"/>
        <v>0</v>
      </c>
      <c r="AH531" t="b">
        <f t="shared" si="771"/>
        <v>1</v>
      </c>
      <c r="AI531" t="b">
        <f t="shared" si="772"/>
        <v>0</v>
      </c>
      <c r="AJ531" t="b">
        <f t="shared" si="773"/>
        <v>0</v>
      </c>
      <c r="AK531" t="b">
        <f t="shared" si="774"/>
        <v>0</v>
      </c>
      <c r="AL531" t="b">
        <f t="shared" si="775"/>
        <v>0</v>
      </c>
      <c r="AM531" t="b">
        <f t="shared" si="776"/>
        <v>0</v>
      </c>
      <c r="AN531" t="b">
        <f t="shared" si="777"/>
        <v>0</v>
      </c>
      <c r="AO531" t="b">
        <f t="shared" si="778"/>
        <v>0</v>
      </c>
      <c r="AP531" t="b">
        <f t="shared" si="779"/>
        <v>0</v>
      </c>
      <c r="AQ531" t="b">
        <f t="shared" si="780"/>
        <v>0</v>
      </c>
      <c r="AR531" t="b">
        <f t="shared" si="781"/>
        <v>0</v>
      </c>
      <c r="AS531" t="b">
        <f t="shared" si="782"/>
        <v>0</v>
      </c>
      <c r="AT531" t="b">
        <f t="shared" si="783"/>
        <v>0</v>
      </c>
      <c r="AU531" t="b">
        <f t="shared" si="784"/>
        <v>0</v>
      </c>
      <c r="AV531" t="b">
        <f t="shared" si="785"/>
        <v>0</v>
      </c>
      <c r="AW531" t="b">
        <f t="shared" si="786"/>
        <v>0</v>
      </c>
      <c r="AX531" t="b">
        <f t="shared" si="787"/>
        <v>0</v>
      </c>
      <c r="AY531" t="b">
        <f t="shared" si="788"/>
        <v>0</v>
      </c>
      <c r="AZ531" t="b">
        <f t="shared" si="789"/>
        <v>0</v>
      </c>
      <c r="BA531" t="b">
        <f t="shared" si="790"/>
        <v>0</v>
      </c>
      <c r="BB531" t="b">
        <f t="shared" si="791"/>
        <v>0</v>
      </c>
      <c r="BC531" t="b">
        <f t="shared" si="792"/>
        <v>0</v>
      </c>
      <c r="BD531" t="b">
        <f t="shared" si="793"/>
        <v>0</v>
      </c>
      <c r="BE531" t="b">
        <f t="shared" si="794"/>
        <v>0</v>
      </c>
      <c r="BF531" t="b">
        <f t="shared" si="795"/>
        <v>0</v>
      </c>
      <c r="BG531" t="b">
        <f t="shared" si="796"/>
        <v>0</v>
      </c>
      <c r="BH531" t="b">
        <f t="shared" si="797"/>
        <v>0</v>
      </c>
      <c r="BI531" t="b">
        <f t="shared" si="798"/>
        <v>0</v>
      </c>
      <c r="BJ531" t="b">
        <f t="shared" si="799"/>
        <v>0</v>
      </c>
      <c r="BK531" t="b">
        <f t="shared" si="800"/>
        <v>0</v>
      </c>
      <c r="BL531" t="b">
        <f t="shared" si="801"/>
        <v>0</v>
      </c>
      <c r="BM531" t="b">
        <f t="shared" si="802"/>
        <v>0</v>
      </c>
      <c r="BN531" t="b">
        <f t="shared" si="803"/>
        <v>0</v>
      </c>
      <c r="BO531" t="b">
        <f t="shared" si="804"/>
        <v>0</v>
      </c>
      <c r="BP531" t="b">
        <f t="shared" si="805"/>
        <v>0</v>
      </c>
      <c r="BQ531" t="b">
        <f t="shared" si="806"/>
        <v>0</v>
      </c>
      <c r="BR531" t="b">
        <f t="shared" si="807"/>
        <v>0</v>
      </c>
      <c r="BS531" t="b">
        <f t="shared" si="808"/>
        <v>0</v>
      </c>
      <c r="BT531" t="b">
        <f t="shared" si="809"/>
        <v>0</v>
      </c>
      <c r="BU531" t="b">
        <f t="shared" si="810"/>
        <v>0</v>
      </c>
      <c r="BV531" t="b">
        <f t="shared" si="811"/>
        <v>0</v>
      </c>
      <c r="BW531" t="b">
        <f t="shared" si="812"/>
        <v>0</v>
      </c>
      <c r="BX531" t="b">
        <f t="shared" si="813"/>
        <v>0</v>
      </c>
      <c r="BY531" t="b">
        <f t="shared" si="814"/>
        <v>0</v>
      </c>
      <c r="BZ531" t="b">
        <f t="shared" si="815"/>
        <v>0</v>
      </c>
      <c r="CA531" t="b">
        <f t="shared" si="816"/>
        <v>0</v>
      </c>
      <c r="CB531" t="b">
        <f t="shared" si="817"/>
        <v>0</v>
      </c>
      <c r="CC531" t="b">
        <f t="shared" si="818"/>
        <v>0</v>
      </c>
      <c r="CD531" t="b">
        <f t="shared" si="819"/>
        <v>0</v>
      </c>
      <c r="CE531" t="b">
        <f t="shared" si="820"/>
        <v>0</v>
      </c>
      <c r="CF531" t="b">
        <f t="shared" si="821"/>
        <v>0</v>
      </c>
      <c r="CG531" t="b">
        <f t="shared" si="822"/>
        <v>0</v>
      </c>
      <c r="CH531" t="b">
        <f t="shared" si="823"/>
        <v>0</v>
      </c>
      <c r="CI531" t="b">
        <f t="shared" si="824"/>
        <v>0</v>
      </c>
      <c r="CJ531" t="b">
        <f t="shared" si="825"/>
        <v>0</v>
      </c>
      <c r="CK531" t="b">
        <f t="shared" si="826"/>
        <v>0</v>
      </c>
      <c r="CL531" t="b">
        <f t="shared" si="827"/>
        <v>0</v>
      </c>
      <c r="CM531" t="b">
        <f t="shared" si="828"/>
        <v>0</v>
      </c>
      <c r="CN531" t="b">
        <f t="shared" si="829"/>
        <v>0</v>
      </c>
      <c r="CO531" t="b">
        <f t="shared" si="830"/>
        <v>0</v>
      </c>
      <c r="CP531" t="b">
        <f t="shared" si="831"/>
        <v>0</v>
      </c>
      <c r="CQ531" t="b">
        <f t="shared" si="832"/>
        <v>0</v>
      </c>
      <c r="CR531" t="b">
        <f t="shared" si="833"/>
        <v>0</v>
      </c>
      <c r="CS531" t="b">
        <f t="shared" si="834"/>
        <v>0</v>
      </c>
      <c r="CT531" t="b">
        <f t="shared" si="835"/>
        <v>0</v>
      </c>
      <c r="CU531" t="b">
        <f t="shared" si="836"/>
        <v>0</v>
      </c>
      <c r="CV531" t="b">
        <f t="shared" si="837"/>
        <v>0</v>
      </c>
      <c r="CW531" t="b">
        <f t="shared" si="838"/>
        <v>0</v>
      </c>
      <c r="CX531" t="b">
        <f t="shared" si="839"/>
        <v>0</v>
      </c>
      <c r="CY531" t="b">
        <f t="shared" si="840"/>
        <v>0</v>
      </c>
      <c r="CZ531" t="b">
        <f t="shared" si="841"/>
        <v>0</v>
      </c>
      <c r="DA531" t="b">
        <f t="shared" si="842"/>
        <v>0</v>
      </c>
      <c r="DB531" t="b">
        <f t="shared" si="843"/>
        <v>0</v>
      </c>
      <c r="DC531" t="b">
        <f t="shared" si="844"/>
        <v>0</v>
      </c>
      <c r="DD531" t="b">
        <f t="shared" si="845"/>
        <v>0</v>
      </c>
    </row>
    <row r="532" spans="1:108">
      <c r="A532" s="4" t="s">
        <v>1664</v>
      </c>
      <c r="C532" t="s">
        <v>1659</v>
      </c>
      <c r="D532" s="4" t="s">
        <v>981</v>
      </c>
      <c r="E532" s="4" t="s">
        <v>982</v>
      </c>
      <c r="F532" t="s">
        <v>976</v>
      </c>
      <c r="G532" t="s">
        <v>970</v>
      </c>
      <c r="H532" t="s">
        <v>7428</v>
      </c>
      <c r="I532" t="s">
        <v>7418</v>
      </c>
      <c r="J532" s="4" t="s">
        <v>250</v>
      </c>
      <c r="K532" s="4" t="s">
        <v>109</v>
      </c>
      <c r="L532" s="4" t="s">
        <v>6633</v>
      </c>
      <c r="M532" s="4" t="s">
        <v>1665</v>
      </c>
      <c r="N532" s="4" t="s">
        <v>1666</v>
      </c>
      <c r="O532" s="4" t="b">
        <f t="shared" si="752"/>
        <v>1</v>
      </c>
      <c r="P532" s="4" t="b">
        <f t="shared" si="753"/>
        <v>1</v>
      </c>
      <c r="Q532" s="4" t="b">
        <f t="shared" si="754"/>
        <v>1</v>
      </c>
      <c r="R532" s="4" t="b">
        <f t="shared" si="755"/>
        <v>0</v>
      </c>
      <c r="S532" s="4" t="b">
        <f t="shared" si="756"/>
        <v>1</v>
      </c>
      <c r="T532" s="4" t="b">
        <f t="shared" si="757"/>
        <v>1</v>
      </c>
      <c r="U532" s="4" t="b">
        <f t="shared" si="758"/>
        <v>1</v>
      </c>
      <c r="V532" s="4" t="b">
        <f t="shared" si="759"/>
        <v>1</v>
      </c>
      <c r="W532" s="4" t="b">
        <f t="shared" si="760"/>
        <v>0</v>
      </c>
      <c r="X532" s="4" t="b">
        <f t="shared" si="761"/>
        <v>0</v>
      </c>
      <c r="Y532" s="4" t="b">
        <f t="shared" si="762"/>
        <v>0</v>
      </c>
      <c r="Z532" s="4" t="b">
        <f t="shared" si="763"/>
        <v>0</v>
      </c>
      <c r="AA532" s="4" t="b">
        <f t="shared" si="764"/>
        <v>1</v>
      </c>
      <c r="AB532" s="4" t="b">
        <f t="shared" si="765"/>
        <v>0</v>
      </c>
      <c r="AC532" s="4" t="b">
        <f t="shared" si="766"/>
        <v>0</v>
      </c>
      <c r="AD532" s="4" t="b">
        <f t="shared" si="767"/>
        <v>0</v>
      </c>
      <c r="AE532" s="4" t="b">
        <f t="shared" si="768"/>
        <v>0</v>
      </c>
      <c r="AF532" s="4" t="b">
        <f t="shared" si="769"/>
        <v>0</v>
      </c>
      <c r="AG532" s="4" t="b">
        <f t="shared" si="770"/>
        <v>0</v>
      </c>
      <c r="AH532" s="4" t="b">
        <f t="shared" si="771"/>
        <v>1</v>
      </c>
      <c r="AI532" s="4" t="b">
        <f t="shared" si="772"/>
        <v>0</v>
      </c>
      <c r="AJ532" s="4" t="b">
        <f t="shared" si="773"/>
        <v>0</v>
      </c>
      <c r="AK532" s="4" t="b">
        <f t="shared" si="774"/>
        <v>0</v>
      </c>
      <c r="AL532" s="4" t="b">
        <f t="shared" si="775"/>
        <v>0</v>
      </c>
      <c r="AM532" s="4" t="b">
        <f t="shared" si="776"/>
        <v>0</v>
      </c>
      <c r="AN532" s="4" t="b">
        <f t="shared" si="777"/>
        <v>0</v>
      </c>
      <c r="AO532" s="4" t="b">
        <f t="shared" si="778"/>
        <v>0</v>
      </c>
      <c r="AP532" s="4" t="b">
        <f t="shared" si="779"/>
        <v>0</v>
      </c>
      <c r="AQ532" s="4" t="b">
        <f t="shared" si="780"/>
        <v>0</v>
      </c>
      <c r="AR532" s="4" t="b">
        <f t="shared" si="781"/>
        <v>0</v>
      </c>
      <c r="AS532" s="4" t="b">
        <f t="shared" si="782"/>
        <v>0</v>
      </c>
      <c r="AT532" s="4" t="b">
        <f t="shared" si="783"/>
        <v>0</v>
      </c>
      <c r="AU532" s="4" t="b">
        <f t="shared" si="784"/>
        <v>0</v>
      </c>
      <c r="AV532" s="4" t="b">
        <f t="shared" si="785"/>
        <v>0</v>
      </c>
      <c r="AW532" s="4" t="b">
        <f t="shared" si="786"/>
        <v>0</v>
      </c>
      <c r="AX532" s="4" t="b">
        <f t="shared" si="787"/>
        <v>0</v>
      </c>
      <c r="AY532" s="4" t="b">
        <f t="shared" si="788"/>
        <v>0</v>
      </c>
      <c r="AZ532" s="4" t="b">
        <f t="shared" si="789"/>
        <v>0</v>
      </c>
      <c r="BA532" s="4" t="b">
        <f t="shared" si="790"/>
        <v>0</v>
      </c>
      <c r="BB532" s="4" t="b">
        <f t="shared" si="791"/>
        <v>0</v>
      </c>
      <c r="BC532" s="4" t="b">
        <f t="shared" si="792"/>
        <v>0</v>
      </c>
      <c r="BD532" s="4" t="b">
        <f t="shared" si="793"/>
        <v>0</v>
      </c>
      <c r="BE532" s="4" t="b">
        <f t="shared" si="794"/>
        <v>0</v>
      </c>
      <c r="BF532" s="4" t="b">
        <f t="shared" si="795"/>
        <v>0</v>
      </c>
      <c r="BG532" s="4" t="b">
        <f t="shared" si="796"/>
        <v>0</v>
      </c>
      <c r="BH532" s="4" t="b">
        <f t="shared" si="797"/>
        <v>0</v>
      </c>
      <c r="BI532" s="4" t="b">
        <f t="shared" si="798"/>
        <v>0</v>
      </c>
      <c r="BJ532" s="4" t="b">
        <f t="shared" si="799"/>
        <v>0</v>
      </c>
      <c r="BK532" s="4" t="b">
        <f t="shared" si="800"/>
        <v>0</v>
      </c>
      <c r="BL532" s="4" t="b">
        <f t="shared" si="801"/>
        <v>1</v>
      </c>
      <c r="BM532" s="4" t="b">
        <f t="shared" si="802"/>
        <v>0</v>
      </c>
      <c r="BN532" s="4" t="b">
        <f t="shared" si="803"/>
        <v>0</v>
      </c>
      <c r="BO532" s="4" t="b">
        <f t="shared" si="804"/>
        <v>0</v>
      </c>
      <c r="BP532" s="4" t="b">
        <f t="shared" si="805"/>
        <v>0</v>
      </c>
      <c r="BQ532" s="4" t="b">
        <f t="shared" si="806"/>
        <v>0</v>
      </c>
      <c r="BR532" s="4" t="b">
        <f t="shared" si="807"/>
        <v>0</v>
      </c>
      <c r="BS532" s="4" t="b">
        <f t="shared" si="808"/>
        <v>1</v>
      </c>
      <c r="BT532" s="4" t="b">
        <f t="shared" si="809"/>
        <v>0</v>
      </c>
      <c r="BU532" s="4" t="b">
        <f t="shared" si="810"/>
        <v>0</v>
      </c>
      <c r="BV532" s="4" t="b">
        <f t="shared" si="811"/>
        <v>0</v>
      </c>
      <c r="BW532" s="4" t="b">
        <f t="shared" si="812"/>
        <v>0</v>
      </c>
      <c r="BX532" s="4" t="b">
        <f t="shared" si="813"/>
        <v>1</v>
      </c>
      <c r="BY532" s="4" t="b">
        <f t="shared" si="814"/>
        <v>0</v>
      </c>
      <c r="BZ532" s="4" t="b">
        <f t="shared" si="815"/>
        <v>0</v>
      </c>
      <c r="CA532" s="4" t="b">
        <f t="shared" si="816"/>
        <v>0</v>
      </c>
      <c r="CB532" s="4" t="b">
        <f t="shared" si="817"/>
        <v>0</v>
      </c>
      <c r="CC532" s="4" t="b">
        <f t="shared" si="818"/>
        <v>0</v>
      </c>
      <c r="CD532" s="4" t="b">
        <f t="shared" si="819"/>
        <v>0</v>
      </c>
      <c r="CE532" s="4" t="b">
        <f t="shared" si="820"/>
        <v>0</v>
      </c>
      <c r="CF532" s="4" t="b">
        <f t="shared" si="821"/>
        <v>0</v>
      </c>
      <c r="CG532" s="4" t="b">
        <f t="shared" si="822"/>
        <v>1</v>
      </c>
      <c r="CH532" s="4" t="b">
        <f t="shared" si="823"/>
        <v>0</v>
      </c>
      <c r="CI532" s="4" t="b">
        <f t="shared" si="824"/>
        <v>0</v>
      </c>
      <c r="CJ532" s="4" t="b">
        <f t="shared" si="825"/>
        <v>0</v>
      </c>
      <c r="CK532" s="4" t="b">
        <f t="shared" si="826"/>
        <v>0</v>
      </c>
      <c r="CL532" s="4" t="b">
        <f t="shared" si="827"/>
        <v>0</v>
      </c>
      <c r="CM532" s="4" t="b">
        <f t="shared" si="828"/>
        <v>0</v>
      </c>
      <c r="CN532" s="4" t="b">
        <f t="shared" si="829"/>
        <v>0</v>
      </c>
      <c r="CO532" s="4" t="b">
        <f t="shared" si="830"/>
        <v>0</v>
      </c>
      <c r="CP532" s="4" t="b">
        <f t="shared" si="831"/>
        <v>0</v>
      </c>
      <c r="CQ532" s="4" t="b">
        <f t="shared" si="832"/>
        <v>0</v>
      </c>
      <c r="CR532" s="4" t="b">
        <f t="shared" si="833"/>
        <v>0</v>
      </c>
      <c r="CS532" s="4" t="b">
        <f t="shared" si="834"/>
        <v>0</v>
      </c>
      <c r="CT532" s="4" t="b">
        <f t="shared" si="835"/>
        <v>0</v>
      </c>
      <c r="CU532" s="4" t="b">
        <f t="shared" si="836"/>
        <v>0</v>
      </c>
      <c r="CV532" s="4" t="b">
        <f t="shared" si="837"/>
        <v>0</v>
      </c>
      <c r="CW532" s="4" t="b">
        <f t="shared" si="838"/>
        <v>0</v>
      </c>
      <c r="CX532" s="4" t="b">
        <f t="shared" si="839"/>
        <v>0</v>
      </c>
      <c r="CY532" s="4" t="b">
        <f t="shared" si="840"/>
        <v>0</v>
      </c>
      <c r="CZ532" s="4" t="b">
        <f t="shared" si="841"/>
        <v>1</v>
      </c>
      <c r="DA532" s="4" t="b">
        <f t="shared" si="842"/>
        <v>0</v>
      </c>
      <c r="DB532" s="4" t="b">
        <f t="shared" si="843"/>
        <v>0</v>
      </c>
      <c r="DC532" s="4" t="b">
        <f t="shared" si="844"/>
        <v>0</v>
      </c>
      <c r="DD532" s="4" t="b">
        <f t="shared" si="845"/>
        <v>0</v>
      </c>
    </row>
    <row r="533" spans="1:108">
      <c r="A533" t="s">
        <v>1667</v>
      </c>
      <c r="C533" t="s">
        <v>1659</v>
      </c>
      <c r="D533" t="s">
        <v>981</v>
      </c>
      <c r="E533" t="s">
        <v>982</v>
      </c>
      <c r="F533" t="s">
        <v>976</v>
      </c>
      <c r="G533" t="s">
        <v>970</v>
      </c>
      <c r="H533" t="s">
        <v>7428</v>
      </c>
      <c r="I533" t="s">
        <v>7418</v>
      </c>
      <c r="J533" t="s">
        <v>16</v>
      </c>
      <c r="K533" t="s">
        <v>16</v>
      </c>
      <c r="L533" t="s">
        <v>6634</v>
      </c>
      <c r="M533" t="s">
        <v>6079</v>
      </c>
      <c r="N533" t="s">
        <v>1668</v>
      </c>
      <c r="O533" t="b">
        <f t="shared" si="752"/>
        <v>1</v>
      </c>
      <c r="P533" t="b">
        <f t="shared" si="753"/>
        <v>1</v>
      </c>
      <c r="Q533" t="b">
        <f t="shared" si="754"/>
        <v>1</v>
      </c>
      <c r="R533" t="b">
        <f t="shared" si="755"/>
        <v>1</v>
      </c>
      <c r="S533" t="b">
        <f t="shared" si="756"/>
        <v>1</v>
      </c>
      <c r="T533" t="b">
        <f t="shared" si="757"/>
        <v>1</v>
      </c>
      <c r="U533" t="b">
        <f t="shared" si="758"/>
        <v>1</v>
      </c>
      <c r="V533" t="b">
        <f t="shared" si="759"/>
        <v>0</v>
      </c>
      <c r="W533" t="b">
        <f t="shared" si="760"/>
        <v>1</v>
      </c>
      <c r="X533" t="b">
        <f t="shared" si="761"/>
        <v>0</v>
      </c>
      <c r="Y533" t="b">
        <f t="shared" si="762"/>
        <v>0</v>
      </c>
      <c r="Z533" t="b">
        <f t="shared" si="763"/>
        <v>0</v>
      </c>
      <c r="AA533" t="b">
        <f t="shared" si="764"/>
        <v>0</v>
      </c>
      <c r="AB533" t="b">
        <f t="shared" si="765"/>
        <v>1</v>
      </c>
      <c r="AC533" t="b">
        <f t="shared" si="766"/>
        <v>0</v>
      </c>
      <c r="AD533" t="b">
        <f t="shared" si="767"/>
        <v>0</v>
      </c>
      <c r="AE533" t="b">
        <f t="shared" si="768"/>
        <v>0</v>
      </c>
      <c r="AF533" t="b">
        <f t="shared" si="769"/>
        <v>0</v>
      </c>
      <c r="AG533" t="b">
        <f t="shared" si="770"/>
        <v>0</v>
      </c>
      <c r="AH533" t="b">
        <f t="shared" si="771"/>
        <v>1</v>
      </c>
      <c r="AI533" t="b">
        <f t="shared" si="772"/>
        <v>0</v>
      </c>
      <c r="AJ533" t="b">
        <f t="shared" si="773"/>
        <v>0</v>
      </c>
      <c r="AK533" t="b">
        <f t="shared" si="774"/>
        <v>0</v>
      </c>
      <c r="AL533" t="b">
        <f t="shared" si="775"/>
        <v>0</v>
      </c>
      <c r="AM533" t="b">
        <f t="shared" si="776"/>
        <v>0</v>
      </c>
      <c r="AN533" t="b">
        <f t="shared" si="777"/>
        <v>0</v>
      </c>
      <c r="AO533" t="b">
        <f t="shared" si="778"/>
        <v>0</v>
      </c>
      <c r="AP533" t="b">
        <f t="shared" si="779"/>
        <v>0</v>
      </c>
      <c r="AQ533" t="b">
        <f t="shared" si="780"/>
        <v>0</v>
      </c>
      <c r="AR533" t="b">
        <f t="shared" si="781"/>
        <v>0</v>
      </c>
      <c r="AS533" t="b">
        <f t="shared" si="782"/>
        <v>0</v>
      </c>
      <c r="AT533" t="b">
        <f t="shared" si="783"/>
        <v>0</v>
      </c>
      <c r="AU533" t="b">
        <f t="shared" si="784"/>
        <v>0</v>
      </c>
      <c r="AV533" t="b">
        <f t="shared" si="785"/>
        <v>0</v>
      </c>
      <c r="AW533" t="b">
        <f t="shared" si="786"/>
        <v>0</v>
      </c>
      <c r="AX533" t="b">
        <f t="shared" si="787"/>
        <v>0</v>
      </c>
      <c r="AY533" t="b">
        <f t="shared" si="788"/>
        <v>0</v>
      </c>
      <c r="AZ533" t="b">
        <f t="shared" si="789"/>
        <v>0</v>
      </c>
      <c r="BA533" t="b">
        <f t="shared" si="790"/>
        <v>0</v>
      </c>
      <c r="BB533" t="b">
        <f t="shared" si="791"/>
        <v>0</v>
      </c>
      <c r="BC533" t="b">
        <f t="shared" si="792"/>
        <v>0</v>
      </c>
      <c r="BD533" t="b">
        <f t="shared" si="793"/>
        <v>0</v>
      </c>
      <c r="BE533" t="b">
        <f t="shared" si="794"/>
        <v>0</v>
      </c>
      <c r="BF533" t="b">
        <f t="shared" si="795"/>
        <v>0</v>
      </c>
      <c r="BG533" t="b">
        <f t="shared" si="796"/>
        <v>0</v>
      </c>
      <c r="BH533" t="b">
        <f t="shared" si="797"/>
        <v>1</v>
      </c>
      <c r="BI533" t="b">
        <f t="shared" si="798"/>
        <v>0</v>
      </c>
      <c r="BJ533" t="b">
        <f t="shared" si="799"/>
        <v>0</v>
      </c>
      <c r="BK533" t="b">
        <f t="shared" si="800"/>
        <v>0</v>
      </c>
      <c r="BL533" t="b">
        <f t="shared" si="801"/>
        <v>1</v>
      </c>
      <c r="BM533" t="b">
        <f t="shared" si="802"/>
        <v>0</v>
      </c>
      <c r="BN533" t="b">
        <f t="shared" si="803"/>
        <v>0</v>
      </c>
      <c r="BO533" t="b">
        <f t="shared" si="804"/>
        <v>0</v>
      </c>
      <c r="BP533" t="b">
        <f t="shared" si="805"/>
        <v>0</v>
      </c>
      <c r="BQ533" t="b">
        <f t="shared" si="806"/>
        <v>0</v>
      </c>
      <c r="BR533" t="b">
        <f t="shared" si="807"/>
        <v>0</v>
      </c>
      <c r="BS533" t="b">
        <f t="shared" si="808"/>
        <v>0</v>
      </c>
      <c r="BT533" t="b">
        <f t="shared" si="809"/>
        <v>0</v>
      </c>
      <c r="BU533" t="b">
        <f t="shared" si="810"/>
        <v>0</v>
      </c>
      <c r="BV533" t="b">
        <f t="shared" si="811"/>
        <v>0</v>
      </c>
      <c r="BW533" t="b">
        <f t="shared" si="812"/>
        <v>0</v>
      </c>
      <c r="BX533" t="b">
        <f t="shared" si="813"/>
        <v>0</v>
      </c>
      <c r="BY533" t="b">
        <f t="shared" si="814"/>
        <v>0</v>
      </c>
      <c r="BZ533" t="b">
        <f t="shared" si="815"/>
        <v>0</v>
      </c>
      <c r="CA533" t="b">
        <f t="shared" si="816"/>
        <v>0</v>
      </c>
      <c r="CB533" t="b">
        <f t="shared" si="817"/>
        <v>0</v>
      </c>
      <c r="CC533" t="b">
        <f t="shared" si="818"/>
        <v>1</v>
      </c>
      <c r="CD533" t="b">
        <f t="shared" si="819"/>
        <v>0</v>
      </c>
      <c r="CE533" t="b">
        <f t="shared" si="820"/>
        <v>0</v>
      </c>
      <c r="CF533" t="b">
        <f t="shared" si="821"/>
        <v>0</v>
      </c>
      <c r="CG533" t="b">
        <f t="shared" si="822"/>
        <v>1</v>
      </c>
      <c r="CH533" t="b">
        <f t="shared" si="823"/>
        <v>1</v>
      </c>
      <c r="CI533" t="b">
        <f t="shared" si="824"/>
        <v>0</v>
      </c>
      <c r="CJ533" t="b">
        <f t="shared" si="825"/>
        <v>0</v>
      </c>
      <c r="CK533" t="b">
        <f t="shared" si="826"/>
        <v>1</v>
      </c>
      <c r="CL533" t="b">
        <f t="shared" si="827"/>
        <v>0</v>
      </c>
      <c r="CM533" t="b">
        <f t="shared" si="828"/>
        <v>0</v>
      </c>
      <c r="CN533" t="b">
        <f t="shared" si="829"/>
        <v>0</v>
      </c>
      <c r="CO533" t="b">
        <f t="shared" si="830"/>
        <v>0</v>
      </c>
      <c r="CP533" t="b">
        <f t="shared" si="831"/>
        <v>0</v>
      </c>
      <c r="CQ533" t="b">
        <f t="shared" si="832"/>
        <v>0</v>
      </c>
      <c r="CR533" t="b">
        <f t="shared" si="833"/>
        <v>0</v>
      </c>
      <c r="CS533" t="b">
        <f t="shared" si="834"/>
        <v>0</v>
      </c>
      <c r="CT533" t="b">
        <f t="shared" si="835"/>
        <v>0</v>
      </c>
      <c r="CU533" t="b">
        <f t="shared" si="836"/>
        <v>0</v>
      </c>
      <c r="CV533" t="b">
        <f t="shared" si="837"/>
        <v>0</v>
      </c>
      <c r="CW533" t="b">
        <f t="shared" si="838"/>
        <v>0</v>
      </c>
      <c r="CX533" t="b">
        <f t="shared" si="839"/>
        <v>0</v>
      </c>
      <c r="CY533" t="b">
        <f t="shared" si="840"/>
        <v>0</v>
      </c>
      <c r="CZ533" t="b">
        <f t="shared" si="841"/>
        <v>0</v>
      </c>
      <c r="DA533" t="b">
        <f t="shared" si="842"/>
        <v>0</v>
      </c>
      <c r="DB533" t="b">
        <f t="shared" si="843"/>
        <v>0</v>
      </c>
      <c r="DC533" t="b">
        <f t="shared" si="844"/>
        <v>0</v>
      </c>
      <c r="DD533" t="b">
        <f t="shared" si="845"/>
        <v>0</v>
      </c>
    </row>
    <row r="534" spans="1:108">
      <c r="A534" t="s">
        <v>1669</v>
      </c>
      <c r="C534" t="s">
        <v>1659</v>
      </c>
      <c r="D534" t="s">
        <v>981</v>
      </c>
      <c r="E534" t="s">
        <v>982</v>
      </c>
      <c r="F534" t="s">
        <v>976</v>
      </c>
      <c r="G534" t="s">
        <v>970</v>
      </c>
      <c r="H534" t="s">
        <v>7428</v>
      </c>
      <c r="I534" t="s">
        <v>7418</v>
      </c>
      <c r="J534" t="s">
        <v>16</v>
      </c>
      <c r="K534" t="s">
        <v>16</v>
      </c>
      <c r="L534" t="s">
        <v>6451</v>
      </c>
      <c r="M534" t="s">
        <v>6079</v>
      </c>
      <c r="N534" t="s">
        <v>1670</v>
      </c>
      <c r="O534" t="b">
        <f t="shared" si="752"/>
        <v>1</v>
      </c>
      <c r="P534" t="b">
        <f t="shared" si="753"/>
        <v>0</v>
      </c>
      <c r="Q534" t="b">
        <f t="shared" si="754"/>
        <v>1</v>
      </c>
      <c r="R534" t="b">
        <f t="shared" si="755"/>
        <v>0</v>
      </c>
      <c r="S534" t="b">
        <f t="shared" si="756"/>
        <v>1</v>
      </c>
      <c r="T534" t="b">
        <f t="shared" si="757"/>
        <v>0</v>
      </c>
      <c r="U534" t="b">
        <f t="shared" si="758"/>
        <v>1</v>
      </c>
      <c r="V534" t="b">
        <f t="shared" si="759"/>
        <v>0</v>
      </c>
      <c r="W534" t="b">
        <f t="shared" si="760"/>
        <v>1</v>
      </c>
      <c r="X534" t="b">
        <f t="shared" si="761"/>
        <v>0</v>
      </c>
      <c r="Y534" t="b">
        <f t="shared" si="762"/>
        <v>0</v>
      </c>
      <c r="Z534" t="b">
        <f t="shared" si="763"/>
        <v>0</v>
      </c>
      <c r="AA534" t="b">
        <f t="shared" si="764"/>
        <v>0</v>
      </c>
      <c r="AB534" t="b">
        <f t="shared" si="765"/>
        <v>1</v>
      </c>
      <c r="AC534" t="b">
        <f t="shared" si="766"/>
        <v>0</v>
      </c>
      <c r="AD534" t="b">
        <f t="shared" si="767"/>
        <v>0</v>
      </c>
      <c r="AE534" t="b">
        <f t="shared" si="768"/>
        <v>0</v>
      </c>
      <c r="AF534" t="b">
        <f t="shared" si="769"/>
        <v>0</v>
      </c>
      <c r="AG534" t="b">
        <f t="shared" si="770"/>
        <v>0</v>
      </c>
      <c r="AH534" t="b">
        <f t="shared" si="771"/>
        <v>1</v>
      </c>
      <c r="AI534" t="b">
        <f t="shared" si="772"/>
        <v>0</v>
      </c>
      <c r="AJ534" t="b">
        <f t="shared" si="773"/>
        <v>0</v>
      </c>
      <c r="AK534" t="b">
        <f t="shared" si="774"/>
        <v>0</v>
      </c>
      <c r="AL534" t="b">
        <f t="shared" si="775"/>
        <v>0</v>
      </c>
      <c r="AM534" t="b">
        <f t="shared" si="776"/>
        <v>0</v>
      </c>
      <c r="AN534" t="b">
        <f t="shared" si="777"/>
        <v>0</v>
      </c>
      <c r="AO534" t="b">
        <f t="shared" si="778"/>
        <v>0</v>
      </c>
      <c r="AP534" t="b">
        <f t="shared" si="779"/>
        <v>0</v>
      </c>
      <c r="AQ534" t="b">
        <f t="shared" si="780"/>
        <v>0</v>
      </c>
      <c r="AR534" t="b">
        <f t="shared" si="781"/>
        <v>0</v>
      </c>
      <c r="AS534" t="b">
        <f t="shared" si="782"/>
        <v>0</v>
      </c>
      <c r="AT534" t="b">
        <f t="shared" si="783"/>
        <v>0</v>
      </c>
      <c r="AU534" t="b">
        <f t="shared" si="784"/>
        <v>0</v>
      </c>
      <c r="AV534" t="b">
        <f t="shared" si="785"/>
        <v>0</v>
      </c>
      <c r="AW534" t="b">
        <f t="shared" si="786"/>
        <v>0</v>
      </c>
      <c r="AX534" t="b">
        <f t="shared" si="787"/>
        <v>0</v>
      </c>
      <c r="AY534" t="b">
        <f t="shared" si="788"/>
        <v>0</v>
      </c>
      <c r="AZ534" t="b">
        <f t="shared" si="789"/>
        <v>0</v>
      </c>
      <c r="BA534" t="b">
        <f t="shared" si="790"/>
        <v>0</v>
      </c>
      <c r="BB534" t="b">
        <f t="shared" si="791"/>
        <v>0</v>
      </c>
      <c r="BC534" t="b">
        <f t="shared" si="792"/>
        <v>0</v>
      </c>
      <c r="BD534" t="b">
        <f t="shared" si="793"/>
        <v>0</v>
      </c>
      <c r="BE534" t="b">
        <f t="shared" si="794"/>
        <v>0</v>
      </c>
      <c r="BF534" t="b">
        <f t="shared" si="795"/>
        <v>0</v>
      </c>
      <c r="BG534" t="b">
        <f t="shared" si="796"/>
        <v>0</v>
      </c>
      <c r="BH534" t="b">
        <f t="shared" si="797"/>
        <v>1</v>
      </c>
      <c r="BI534" t="b">
        <f t="shared" si="798"/>
        <v>0</v>
      </c>
      <c r="BJ534" t="b">
        <f t="shared" si="799"/>
        <v>0</v>
      </c>
      <c r="BK534" t="b">
        <f t="shared" si="800"/>
        <v>0</v>
      </c>
      <c r="BL534" t="b">
        <f t="shared" si="801"/>
        <v>1</v>
      </c>
      <c r="BM534" t="b">
        <f t="shared" si="802"/>
        <v>0</v>
      </c>
      <c r="BN534" t="b">
        <f t="shared" si="803"/>
        <v>0</v>
      </c>
      <c r="BO534" t="b">
        <f t="shared" si="804"/>
        <v>0</v>
      </c>
      <c r="BP534" t="b">
        <f t="shared" si="805"/>
        <v>0</v>
      </c>
      <c r="BQ534" t="b">
        <f t="shared" si="806"/>
        <v>0</v>
      </c>
      <c r="BR534" t="b">
        <f t="shared" si="807"/>
        <v>0</v>
      </c>
      <c r="BS534" t="b">
        <f t="shared" si="808"/>
        <v>0</v>
      </c>
      <c r="BT534" t="b">
        <f t="shared" si="809"/>
        <v>0</v>
      </c>
      <c r="BU534" t="b">
        <f t="shared" si="810"/>
        <v>0</v>
      </c>
      <c r="BV534" t="b">
        <f t="shared" si="811"/>
        <v>0</v>
      </c>
      <c r="BW534" t="b">
        <f t="shared" si="812"/>
        <v>0</v>
      </c>
      <c r="BX534" t="b">
        <f t="shared" si="813"/>
        <v>0</v>
      </c>
      <c r="BY534" t="b">
        <f t="shared" si="814"/>
        <v>0</v>
      </c>
      <c r="BZ534" t="b">
        <f t="shared" si="815"/>
        <v>0</v>
      </c>
      <c r="CA534" t="b">
        <f t="shared" si="816"/>
        <v>0</v>
      </c>
      <c r="CB534" t="b">
        <f t="shared" si="817"/>
        <v>0</v>
      </c>
      <c r="CC534" t="b">
        <f t="shared" si="818"/>
        <v>0</v>
      </c>
      <c r="CD534" t="b">
        <f t="shared" si="819"/>
        <v>0</v>
      </c>
      <c r="CE534" t="b">
        <f t="shared" si="820"/>
        <v>0</v>
      </c>
      <c r="CF534" t="b">
        <f t="shared" si="821"/>
        <v>0</v>
      </c>
      <c r="CG534" t="b">
        <f t="shared" si="822"/>
        <v>1</v>
      </c>
      <c r="CH534" t="b">
        <f t="shared" si="823"/>
        <v>0</v>
      </c>
      <c r="CI534" t="b">
        <f t="shared" si="824"/>
        <v>0</v>
      </c>
      <c r="CJ534" t="b">
        <f t="shared" si="825"/>
        <v>0</v>
      </c>
      <c r="CK534" t="b">
        <f t="shared" si="826"/>
        <v>0</v>
      </c>
      <c r="CL534" t="b">
        <f t="shared" si="827"/>
        <v>0</v>
      </c>
      <c r="CM534" t="b">
        <f t="shared" si="828"/>
        <v>1</v>
      </c>
      <c r="CN534" t="b">
        <f t="shared" si="829"/>
        <v>0</v>
      </c>
      <c r="CO534" t="b">
        <f t="shared" si="830"/>
        <v>0</v>
      </c>
      <c r="CP534" t="b">
        <f t="shared" si="831"/>
        <v>0</v>
      </c>
      <c r="CQ534" t="b">
        <f t="shared" si="832"/>
        <v>0</v>
      </c>
      <c r="CR534" t="b">
        <f t="shared" si="833"/>
        <v>0</v>
      </c>
      <c r="CS534" t="b">
        <f t="shared" si="834"/>
        <v>0</v>
      </c>
      <c r="CT534" t="b">
        <f t="shared" si="835"/>
        <v>0</v>
      </c>
      <c r="CU534" t="b">
        <f t="shared" si="836"/>
        <v>0</v>
      </c>
      <c r="CV534" t="b">
        <f t="shared" si="837"/>
        <v>0</v>
      </c>
      <c r="CW534" t="b">
        <f t="shared" si="838"/>
        <v>0</v>
      </c>
      <c r="CX534" t="b">
        <f t="shared" si="839"/>
        <v>0</v>
      </c>
      <c r="CY534" t="b">
        <f t="shared" si="840"/>
        <v>0</v>
      </c>
      <c r="CZ534" t="b">
        <f t="shared" si="841"/>
        <v>0</v>
      </c>
      <c r="DA534" t="b">
        <f t="shared" si="842"/>
        <v>0</v>
      </c>
      <c r="DB534" t="b">
        <f t="shared" si="843"/>
        <v>0</v>
      </c>
      <c r="DC534" t="b">
        <f t="shared" si="844"/>
        <v>0</v>
      </c>
      <c r="DD534" t="b">
        <f t="shared" si="845"/>
        <v>0</v>
      </c>
    </row>
    <row r="535" spans="1:108">
      <c r="A535" s="4" t="s">
        <v>1671</v>
      </c>
      <c r="C535" t="s">
        <v>1659</v>
      </c>
      <c r="D535" s="4" t="s">
        <v>981</v>
      </c>
      <c r="E535" s="4" t="s">
        <v>982</v>
      </c>
      <c r="F535" t="s">
        <v>976</v>
      </c>
      <c r="G535" t="s">
        <v>970</v>
      </c>
      <c r="H535" t="s">
        <v>7428</v>
      </c>
      <c r="I535" t="s">
        <v>7418</v>
      </c>
      <c r="J535" s="4" t="s">
        <v>113</v>
      </c>
      <c r="K535" s="4" t="s">
        <v>114</v>
      </c>
      <c r="L535" s="4" t="s">
        <v>6635</v>
      </c>
      <c r="M535" t="s">
        <v>6079</v>
      </c>
      <c r="N535" s="4" t="s">
        <v>1672</v>
      </c>
      <c r="O535" s="4" t="b">
        <f t="shared" si="752"/>
        <v>1</v>
      </c>
      <c r="P535" s="4" t="b">
        <f t="shared" si="753"/>
        <v>1</v>
      </c>
      <c r="Q535" s="4" t="b">
        <f t="shared" si="754"/>
        <v>1</v>
      </c>
      <c r="R535" s="4" t="b">
        <f t="shared" si="755"/>
        <v>1</v>
      </c>
      <c r="S535" s="4" t="b">
        <f t="shared" si="756"/>
        <v>1</v>
      </c>
      <c r="T535" s="4" t="b">
        <f t="shared" si="757"/>
        <v>1</v>
      </c>
      <c r="U535" s="4" t="b">
        <f t="shared" si="758"/>
        <v>1</v>
      </c>
      <c r="V535" s="4" t="b">
        <f t="shared" si="759"/>
        <v>1</v>
      </c>
      <c r="W535" s="4" t="b">
        <f t="shared" si="760"/>
        <v>1</v>
      </c>
      <c r="X535" s="4" t="b">
        <f t="shared" si="761"/>
        <v>1</v>
      </c>
      <c r="Y535" s="4" t="b">
        <f t="shared" si="762"/>
        <v>1</v>
      </c>
      <c r="Z535" s="4" t="b">
        <f t="shared" si="763"/>
        <v>0</v>
      </c>
      <c r="AA535" s="4" t="b">
        <f t="shared" si="764"/>
        <v>1</v>
      </c>
      <c r="AB535" s="4" t="b">
        <f t="shared" si="765"/>
        <v>0</v>
      </c>
      <c r="AC535" s="4" t="b">
        <f t="shared" si="766"/>
        <v>0</v>
      </c>
      <c r="AD535" s="4" t="b">
        <f t="shared" si="767"/>
        <v>0</v>
      </c>
      <c r="AE535" s="4" t="b">
        <f t="shared" si="768"/>
        <v>0</v>
      </c>
      <c r="AF535" s="4" t="b">
        <f t="shared" si="769"/>
        <v>0</v>
      </c>
      <c r="AG535" s="4" t="b">
        <f t="shared" si="770"/>
        <v>0</v>
      </c>
      <c r="AH535" s="4" t="b">
        <f t="shared" si="771"/>
        <v>1</v>
      </c>
      <c r="AI535" s="4" t="b">
        <f t="shared" si="772"/>
        <v>0</v>
      </c>
      <c r="AJ535" s="4" t="b">
        <f t="shared" si="773"/>
        <v>0</v>
      </c>
      <c r="AK535" s="4" t="b">
        <f t="shared" si="774"/>
        <v>0</v>
      </c>
      <c r="AL535" s="4" t="b">
        <f t="shared" si="775"/>
        <v>0</v>
      </c>
      <c r="AM535" s="4" t="b">
        <f t="shared" si="776"/>
        <v>1</v>
      </c>
      <c r="AN535" s="4" t="b">
        <f t="shared" si="777"/>
        <v>0</v>
      </c>
      <c r="AO535" s="4" t="b">
        <f t="shared" si="778"/>
        <v>0</v>
      </c>
      <c r="AP535" s="4" t="b">
        <f t="shared" si="779"/>
        <v>0</v>
      </c>
      <c r="AQ535" s="4" t="b">
        <f t="shared" si="780"/>
        <v>1</v>
      </c>
      <c r="AR535" s="4" t="b">
        <f t="shared" si="781"/>
        <v>0</v>
      </c>
      <c r="AS535" s="4" t="b">
        <f t="shared" si="782"/>
        <v>0</v>
      </c>
      <c r="AT535" s="4" t="b">
        <f t="shared" si="783"/>
        <v>0</v>
      </c>
      <c r="AU535" s="4" t="b">
        <f t="shared" si="784"/>
        <v>0</v>
      </c>
      <c r="AV535" s="4" t="b">
        <f t="shared" si="785"/>
        <v>1</v>
      </c>
      <c r="AW535" s="4" t="b">
        <f t="shared" si="786"/>
        <v>0</v>
      </c>
      <c r="AX535" s="4" t="b">
        <f t="shared" si="787"/>
        <v>1</v>
      </c>
      <c r="AY535" s="4" t="b">
        <f t="shared" si="788"/>
        <v>0</v>
      </c>
      <c r="AZ535" s="4" t="b">
        <f t="shared" si="789"/>
        <v>0</v>
      </c>
      <c r="BA535" s="4" t="b">
        <f t="shared" si="790"/>
        <v>1</v>
      </c>
      <c r="BB535" s="4" t="b">
        <f t="shared" si="791"/>
        <v>1</v>
      </c>
      <c r="BC535" s="4" t="b">
        <f t="shared" si="792"/>
        <v>1</v>
      </c>
      <c r="BD535" s="4" t="b">
        <f t="shared" si="793"/>
        <v>0</v>
      </c>
      <c r="BE535" s="4" t="b">
        <f t="shared" si="794"/>
        <v>0</v>
      </c>
      <c r="BF535" s="4" t="b">
        <f t="shared" si="795"/>
        <v>1</v>
      </c>
      <c r="BG535" s="4" t="b">
        <f t="shared" si="796"/>
        <v>0</v>
      </c>
      <c r="BH535" s="4" t="b">
        <f t="shared" si="797"/>
        <v>1</v>
      </c>
      <c r="BI535" s="4" t="b">
        <f t="shared" si="798"/>
        <v>0</v>
      </c>
      <c r="BJ535" s="4" t="b">
        <f t="shared" si="799"/>
        <v>0</v>
      </c>
      <c r="BK535" s="4" t="b">
        <f t="shared" si="800"/>
        <v>0</v>
      </c>
      <c r="BL535" s="4" t="b">
        <f t="shared" si="801"/>
        <v>0</v>
      </c>
      <c r="BM535" s="4" t="b">
        <f t="shared" si="802"/>
        <v>0</v>
      </c>
      <c r="BN535" s="4" t="b">
        <f t="shared" si="803"/>
        <v>1</v>
      </c>
      <c r="BO535" s="4" t="b">
        <f t="shared" si="804"/>
        <v>1</v>
      </c>
      <c r="BP535" s="4" t="b">
        <f t="shared" si="805"/>
        <v>1</v>
      </c>
      <c r="BQ535" s="4" t="b">
        <f t="shared" si="806"/>
        <v>0</v>
      </c>
      <c r="BR535" s="4" t="b">
        <f t="shared" si="807"/>
        <v>0</v>
      </c>
      <c r="BS535" s="4" t="b">
        <f t="shared" si="808"/>
        <v>1</v>
      </c>
      <c r="BT535" s="4" t="b">
        <f t="shared" si="809"/>
        <v>1</v>
      </c>
      <c r="BU535" s="4" t="b">
        <f t="shared" si="810"/>
        <v>1</v>
      </c>
      <c r="BV535" s="4" t="b">
        <f t="shared" si="811"/>
        <v>1</v>
      </c>
      <c r="BW535" s="4" t="b">
        <f t="shared" si="812"/>
        <v>1</v>
      </c>
      <c r="BX535" s="4" t="b">
        <f t="shared" si="813"/>
        <v>1</v>
      </c>
      <c r="BY535" s="4" t="b">
        <f t="shared" si="814"/>
        <v>1</v>
      </c>
      <c r="BZ535" s="4" t="b">
        <f t="shared" si="815"/>
        <v>0</v>
      </c>
      <c r="CA535" s="4" t="b">
        <f t="shared" si="816"/>
        <v>1</v>
      </c>
      <c r="CB535" s="4" t="b">
        <f t="shared" si="817"/>
        <v>0</v>
      </c>
      <c r="CC535" s="4" t="b">
        <f t="shared" si="818"/>
        <v>1</v>
      </c>
      <c r="CD535" s="4" t="b">
        <f t="shared" si="819"/>
        <v>0</v>
      </c>
      <c r="CE535" s="4" t="b">
        <f t="shared" si="820"/>
        <v>1</v>
      </c>
      <c r="CF535" s="4" t="b">
        <f t="shared" si="821"/>
        <v>0</v>
      </c>
      <c r="CG535" s="4" t="b">
        <f t="shared" si="822"/>
        <v>0</v>
      </c>
      <c r="CH535" s="4" t="b">
        <f t="shared" si="823"/>
        <v>1</v>
      </c>
      <c r="CI535" s="4" t="b">
        <f t="shared" si="824"/>
        <v>0</v>
      </c>
      <c r="CJ535" s="4" t="b">
        <f t="shared" si="825"/>
        <v>1</v>
      </c>
      <c r="CK535" s="4" t="b">
        <f t="shared" si="826"/>
        <v>0</v>
      </c>
      <c r="CL535" s="4" t="b">
        <f t="shared" si="827"/>
        <v>0</v>
      </c>
      <c r="CM535" s="4" t="b">
        <f t="shared" si="828"/>
        <v>0</v>
      </c>
      <c r="CN535" s="4" t="b">
        <f t="shared" si="829"/>
        <v>0</v>
      </c>
      <c r="CO535" s="4" t="b">
        <f t="shared" si="830"/>
        <v>1</v>
      </c>
      <c r="CP535" s="4" t="b">
        <f t="shared" si="831"/>
        <v>0</v>
      </c>
      <c r="CQ535" s="4" t="b">
        <f t="shared" si="832"/>
        <v>0</v>
      </c>
      <c r="CR535" s="4" t="b">
        <f t="shared" si="833"/>
        <v>0</v>
      </c>
      <c r="CS535" s="4" t="b">
        <f t="shared" si="834"/>
        <v>0</v>
      </c>
      <c r="CT535" s="4" t="b">
        <f t="shared" si="835"/>
        <v>1</v>
      </c>
      <c r="CU535" s="4" t="b">
        <f t="shared" si="836"/>
        <v>0</v>
      </c>
      <c r="CV535" s="4" t="b">
        <f t="shared" si="837"/>
        <v>1</v>
      </c>
      <c r="CW535" s="4" t="b">
        <f t="shared" si="838"/>
        <v>0</v>
      </c>
      <c r="CX535" s="4" t="b">
        <f t="shared" si="839"/>
        <v>0</v>
      </c>
      <c r="CY535" s="4" t="b">
        <f t="shared" si="840"/>
        <v>0</v>
      </c>
      <c r="CZ535" s="4" t="b">
        <f t="shared" si="841"/>
        <v>0</v>
      </c>
      <c r="DA535" s="4" t="b">
        <f t="shared" si="842"/>
        <v>0</v>
      </c>
      <c r="DB535" s="4" t="b">
        <f t="shared" si="843"/>
        <v>0</v>
      </c>
      <c r="DC535" s="4" t="b">
        <f t="shared" si="844"/>
        <v>0</v>
      </c>
      <c r="DD535" s="4" t="b">
        <f t="shared" si="845"/>
        <v>0</v>
      </c>
    </row>
    <row r="536" spans="1:108">
      <c r="A536" t="s">
        <v>1673</v>
      </c>
      <c r="C536" t="s">
        <v>1659</v>
      </c>
      <c r="D536" t="s">
        <v>981</v>
      </c>
      <c r="E536" t="s">
        <v>982</v>
      </c>
      <c r="F536" t="s">
        <v>976</v>
      </c>
      <c r="G536" t="s">
        <v>970</v>
      </c>
      <c r="H536" t="s">
        <v>7428</v>
      </c>
      <c r="I536" t="s">
        <v>7418</v>
      </c>
      <c r="J536" t="s">
        <v>1248</v>
      </c>
      <c r="K536" t="s">
        <v>109</v>
      </c>
      <c r="L536" t="s">
        <v>6636</v>
      </c>
      <c r="M536" t="s">
        <v>6079</v>
      </c>
      <c r="N536" t="s">
        <v>1674</v>
      </c>
      <c r="O536" t="b">
        <f t="shared" si="752"/>
        <v>1</v>
      </c>
      <c r="P536" t="b">
        <f t="shared" si="753"/>
        <v>1</v>
      </c>
      <c r="Q536" t="b">
        <f t="shared" si="754"/>
        <v>1</v>
      </c>
      <c r="R536" t="b">
        <f t="shared" si="755"/>
        <v>1</v>
      </c>
      <c r="S536" t="b">
        <f t="shared" si="756"/>
        <v>1</v>
      </c>
      <c r="T536" t="b">
        <f t="shared" si="757"/>
        <v>1</v>
      </c>
      <c r="U536" t="b">
        <f t="shared" si="758"/>
        <v>1</v>
      </c>
      <c r="V536" t="b">
        <f t="shared" si="759"/>
        <v>1</v>
      </c>
      <c r="W536" t="b">
        <f t="shared" si="760"/>
        <v>0</v>
      </c>
      <c r="X536" t="b">
        <f t="shared" si="761"/>
        <v>0</v>
      </c>
      <c r="Y536" t="b">
        <f t="shared" si="762"/>
        <v>1</v>
      </c>
      <c r="Z536" t="b">
        <f t="shared" si="763"/>
        <v>0</v>
      </c>
      <c r="AA536" t="b">
        <f t="shared" si="764"/>
        <v>1</v>
      </c>
      <c r="AB536" t="b">
        <f t="shared" si="765"/>
        <v>1</v>
      </c>
      <c r="AC536" t="b">
        <f t="shared" si="766"/>
        <v>0</v>
      </c>
      <c r="AD536" t="b">
        <f t="shared" si="767"/>
        <v>1</v>
      </c>
      <c r="AE536" t="b">
        <f t="shared" si="768"/>
        <v>0</v>
      </c>
      <c r="AF536" t="b">
        <f t="shared" si="769"/>
        <v>0</v>
      </c>
      <c r="AG536" t="b">
        <f t="shared" si="770"/>
        <v>0</v>
      </c>
      <c r="AH536" t="b">
        <f t="shared" si="771"/>
        <v>1</v>
      </c>
      <c r="AI536" t="b">
        <f t="shared" si="772"/>
        <v>1</v>
      </c>
      <c r="AJ536" t="b">
        <f t="shared" si="773"/>
        <v>0</v>
      </c>
      <c r="AK536" t="b">
        <f t="shared" si="774"/>
        <v>0</v>
      </c>
      <c r="AL536" t="b">
        <f t="shared" si="775"/>
        <v>0</v>
      </c>
      <c r="AM536" t="b">
        <f t="shared" si="776"/>
        <v>0</v>
      </c>
      <c r="AN536" t="b">
        <f t="shared" si="777"/>
        <v>0</v>
      </c>
      <c r="AO536" t="b">
        <f t="shared" si="778"/>
        <v>0</v>
      </c>
      <c r="AP536" t="b">
        <f t="shared" si="779"/>
        <v>0</v>
      </c>
      <c r="AQ536" t="b">
        <f t="shared" si="780"/>
        <v>1</v>
      </c>
      <c r="AR536" t="b">
        <f t="shared" si="781"/>
        <v>0</v>
      </c>
      <c r="AS536" t="b">
        <f t="shared" si="782"/>
        <v>0</v>
      </c>
      <c r="AT536" t="b">
        <f t="shared" si="783"/>
        <v>0</v>
      </c>
      <c r="AU536" t="b">
        <f t="shared" si="784"/>
        <v>0</v>
      </c>
      <c r="AV536" t="b">
        <f t="shared" si="785"/>
        <v>1</v>
      </c>
      <c r="AW536" t="b">
        <f t="shared" si="786"/>
        <v>1</v>
      </c>
      <c r="AX536" t="b">
        <f t="shared" si="787"/>
        <v>0</v>
      </c>
      <c r="AY536" t="b">
        <f t="shared" si="788"/>
        <v>0</v>
      </c>
      <c r="AZ536" t="b">
        <f t="shared" si="789"/>
        <v>0</v>
      </c>
      <c r="BA536" t="b">
        <f t="shared" si="790"/>
        <v>0</v>
      </c>
      <c r="BB536" t="b">
        <f t="shared" si="791"/>
        <v>0</v>
      </c>
      <c r="BC536" t="b">
        <f t="shared" si="792"/>
        <v>0</v>
      </c>
      <c r="BD536" t="b">
        <f t="shared" si="793"/>
        <v>0</v>
      </c>
      <c r="BE536" t="b">
        <f t="shared" si="794"/>
        <v>0</v>
      </c>
      <c r="BF536" t="b">
        <f t="shared" si="795"/>
        <v>0</v>
      </c>
      <c r="BG536" t="b">
        <f t="shared" si="796"/>
        <v>0</v>
      </c>
      <c r="BH536" t="b">
        <f t="shared" si="797"/>
        <v>0</v>
      </c>
      <c r="BI536" t="b">
        <f t="shared" si="798"/>
        <v>0</v>
      </c>
      <c r="BJ536" t="b">
        <f t="shared" si="799"/>
        <v>0</v>
      </c>
      <c r="BK536" t="b">
        <f t="shared" si="800"/>
        <v>0</v>
      </c>
      <c r="BL536" t="b">
        <f t="shared" si="801"/>
        <v>0</v>
      </c>
      <c r="BM536" t="b">
        <f t="shared" si="802"/>
        <v>0</v>
      </c>
      <c r="BN536" t="b">
        <f t="shared" si="803"/>
        <v>0</v>
      </c>
      <c r="BO536" t="b">
        <f t="shared" si="804"/>
        <v>0</v>
      </c>
      <c r="BP536" t="b">
        <f t="shared" si="805"/>
        <v>0</v>
      </c>
      <c r="BQ536" t="b">
        <f t="shared" si="806"/>
        <v>0</v>
      </c>
      <c r="BR536" t="b">
        <f t="shared" si="807"/>
        <v>1</v>
      </c>
      <c r="BS536" t="b">
        <f t="shared" si="808"/>
        <v>0</v>
      </c>
      <c r="BT536" t="b">
        <f t="shared" si="809"/>
        <v>0</v>
      </c>
      <c r="BU536" t="b">
        <f t="shared" si="810"/>
        <v>0</v>
      </c>
      <c r="BV536" t="b">
        <f t="shared" si="811"/>
        <v>0</v>
      </c>
      <c r="BW536" t="b">
        <f t="shared" si="812"/>
        <v>0</v>
      </c>
      <c r="BX536" t="b">
        <f t="shared" si="813"/>
        <v>1</v>
      </c>
      <c r="BY536" t="b">
        <f t="shared" si="814"/>
        <v>1</v>
      </c>
      <c r="BZ536" t="b">
        <f t="shared" si="815"/>
        <v>0</v>
      </c>
      <c r="CA536" t="b">
        <f t="shared" si="816"/>
        <v>0</v>
      </c>
      <c r="CB536" t="b">
        <f t="shared" si="817"/>
        <v>1</v>
      </c>
      <c r="CC536" t="b">
        <f t="shared" si="818"/>
        <v>1</v>
      </c>
      <c r="CD536" t="b">
        <f t="shared" si="819"/>
        <v>0</v>
      </c>
      <c r="CE536" t="b">
        <f t="shared" si="820"/>
        <v>0</v>
      </c>
      <c r="CF536" t="b">
        <f t="shared" si="821"/>
        <v>0</v>
      </c>
      <c r="CG536" t="b">
        <f t="shared" si="822"/>
        <v>0</v>
      </c>
      <c r="CH536" t="b">
        <f t="shared" si="823"/>
        <v>1</v>
      </c>
      <c r="CI536" t="b">
        <f t="shared" si="824"/>
        <v>0</v>
      </c>
      <c r="CJ536" t="b">
        <f t="shared" si="825"/>
        <v>0</v>
      </c>
      <c r="CK536" t="b">
        <f t="shared" si="826"/>
        <v>0</v>
      </c>
      <c r="CL536" t="b">
        <f t="shared" si="827"/>
        <v>0</v>
      </c>
      <c r="CM536" t="b">
        <f t="shared" si="828"/>
        <v>0</v>
      </c>
      <c r="CN536" t="b">
        <f t="shared" si="829"/>
        <v>0</v>
      </c>
      <c r="CO536" t="b">
        <f t="shared" si="830"/>
        <v>0</v>
      </c>
      <c r="CP536" t="b">
        <f t="shared" si="831"/>
        <v>0</v>
      </c>
      <c r="CQ536" t="b">
        <f t="shared" si="832"/>
        <v>0</v>
      </c>
      <c r="CR536" t="b">
        <f t="shared" si="833"/>
        <v>0</v>
      </c>
      <c r="CS536" t="b">
        <f t="shared" si="834"/>
        <v>0</v>
      </c>
      <c r="CT536" t="b">
        <f t="shared" si="835"/>
        <v>0</v>
      </c>
      <c r="CU536" t="b">
        <f t="shared" si="836"/>
        <v>0</v>
      </c>
      <c r="CV536" t="b">
        <f t="shared" si="837"/>
        <v>0</v>
      </c>
      <c r="CW536" t="b">
        <f t="shared" si="838"/>
        <v>0</v>
      </c>
      <c r="CX536" t="b">
        <f t="shared" si="839"/>
        <v>0</v>
      </c>
      <c r="CY536" t="b">
        <f t="shared" si="840"/>
        <v>0</v>
      </c>
      <c r="CZ536" t="b">
        <f t="shared" si="841"/>
        <v>1</v>
      </c>
      <c r="DA536" t="b">
        <f t="shared" si="842"/>
        <v>0</v>
      </c>
      <c r="DB536" t="b">
        <f t="shared" si="843"/>
        <v>0</v>
      </c>
      <c r="DC536" t="b">
        <f t="shared" si="844"/>
        <v>0</v>
      </c>
      <c r="DD536" t="b">
        <f t="shared" si="845"/>
        <v>0</v>
      </c>
    </row>
    <row r="537" spans="1:108">
      <c r="A537" t="s">
        <v>1675</v>
      </c>
      <c r="C537" t="s">
        <v>1659</v>
      </c>
      <c r="D537" t="s">
        <v>981</v>
      </c>
      <c r="E537" t="s">
        <v>982</v>
      </c>
      <c r="F537" t="s">
        <v>976</v>
      </c>
      <c r="G537" t="s">
        <v>970</v>
      </c>
      <c r="H537" t="s">
        <v>7428</v>
      </c>
      <c r="I537" t="s">
        <v>7418</v>
      </c>
      <c r="J537" t="s">
        <v>108</v>
      </c>
      <c r="K537" t="s">
        <v>109</v>
      </c>
      <c r="L537" t="s">
        <v>6637</v>
      </c>
      <c r="M537" t="s">
        <v>6079</v>
      </c>
      <c r="N537" t="s">
        <v>1676</v>
      </c>
      <c r="O537" t="b">
        <f t="shared" si="752"/>
        <v>0</v>
      </c>
      <c r="P537" t="b">
        <f t="shared" si="753"/>
        <v>1</v>
      </c>
      <c r="Q537" t="b">
        <f t="shared" si="754"/>
        <v>1</v>
      </c>
      <c r="R537" t="b">
        <f t="shared" si="755"/>
        <v>1</v>
      </c>
      <c r="S537" t="b">
        <f t="shared" si="756"/>
        <v>0</v>
      </c>
      <c r="T537" t="b">
        <f t="shared" si="757"/>
        <v>1</v>
      </c>
      <c r="U537" t="b">
        <f t="shared" si="758"/>
        <v>1</v>
      </c>
      <c r="V537" t="b">
        <f t="shared" si="759"/>
        <v>1</v>
      </c>
      <c r="W537" t="b">
        <f t="shared" si="760"/>
        <v>0</v>
      </c>
      <c r="X537" t="b">
        <f t="shared" si="761"/>
        <v>0</v>
      </c>
      <c r="Y537" t="b">
        <f t="shared" si="762"/>
        <v>1</v>
      </c>
      <c r="Z537" t="b">
        <f t="shared" si="763"/>
        <v>0</v>
      </c>
      <c r="AA537" t="b">
        <f t="shared" si="764"/>
        <v>1</v>
      </c>
      <c r="AB537" t="b">
        <f t="shared" si="765"/>
        <v>0</v>
      </c>
      <c r="AC537" t="b">
        <f t="shared" si="766"/>
        <v>0</v>
      </c>
      <c r="AD537" t="b">
        <f t="shared" si="767"/>
        <v>0</v>
      </c>
      <c r="AE537" t="b">
        <f t="shared" si="768"/>
        <v>0</v>
      </c>
      <c r="AF537" t="b">
        <f t="shared" si="769"/>
        <v>0</v>
      </c>
      <c r="AG537" t="b">
        <f t="shared" si="770"/>
        <v>0</v>
      </c>
      <c r="AH537" t="b">
        <f t="shared" si="771"/>
        <v>0</v>
      </c>
      <c r="AI537" t="b">
        <f t="shared" si="772"/>
        <v>0</v>
      </c>
      <c r="AJ537" t="b">
        <f t="shared" si="773"/>
        <v>0</v>
      </c>
      <c r="AK537" t="b">
        <f t="shared" si="774"/>
        <v>0</v>
      </c>
      <c r="AL537" t="b">
        <f t="shared" si="775"/>
        <v>0</v>
      </c>
      <c r="AM537" t="b">
        <f t="shared" si="776"/>
        <v>0</v>
      </c>
      <c r="AN537" t="b">
        <f t="shared" si="777"/>
        <v>0</v>
      </c>
      <c r="AO537" t="b">
        <f t="shared" si="778"/>
        <v>0</v>
      </c>
      <c r="AP537" t="b">
        <f t="shared" si="779"/>
        <v>0</v>
      </c>
      <c r="AQ537" t="b">
        <f t="shared" si="780"/>
        <v>0</v>
      </c>
      <c r="AR537" t="b">
        <f t="shared" si="781"/>
        <v>0</v>
      </c>
      <c r="AS537" t="b">
        <f t="shared" si="782"/>
        <v>0</v>
      </c>
      <c r="AT537" t="b">
        <f t="shared" si="783"/>
        <v>0</v>
      </c>
      <c r="AU537" t="b">
        <f t="shared" si="784"/>
        <v>0</v>
      </c>
      <c r="AV537" t="b">
        <f t="shared" si="785"/>
        <v>0</v>
      </c>
      <c r="AW537" t="b">
        <f t="shared" si="786"/>
        <v>0</v>
      </c>
      <c r="AX537" t="b">
        <f t="shared" si="787"/>
        <v>1</v>
      </c>
      <c r="AY537" t="b">
        <f t="shared" si="788"/>
        <v>0</v>
      </c>
      <c r="AZ537" t="b">
        <f t="shared" si="789"/>
        <v>0</v>
      </c>
      <c r="BA537" t="b">
        <f t="shared" si="790"/>
        <v>0</v>
      </c>
      <c r="BB537" t="b">
        <f t="shared" si="791"/>
        <v>0</v>
      </c>
      <c r="BC537" t="b">
        <f t="shared" si="792"/>
        <v>1</v>
      </c>
      <c r="BD537" t="b">
        <f t="shared" si="793"/>
        <v>0</v>
      </c>
      <c r="BE537" t="b">
        <f t="shared" si="794"/>
        <v>0</v>
      </c>
      <c r="BF537" t="b">
        <f t="shared" si="795"/>
        <v>0</v>
      </c>
      <c r="BG537" t="b">
        <f t="shared" si="796"/>
        <v>0</v>
      </c>
      <c r="BH537" t="b">
        <f t="shared" si="797"/>
        <v>0</v>
      </c>
      <c r="BI537" t="b">
        <f t="shared" si="798"/>
        <v>0</v>
      </c>
      <c r="BJ537" t="b">
        <f t="shared" si="799"/>
        <v>0</v>
      </c>
      <c r="BK537" t="b">
        <f t="shared" si="800"/>
        <v>0</v>
      </c>
      <c r="BL537" t="b">
        <f t="shared" si="801"/>
        <v>0</v>
      </c>
      <c r="BM537" t="b">
        <f t="shared" si="802"/>
        <v>0</v>
      </c>
      <c r="BN537" t="b">
        <f t="shared" si="803"/>
        <v>0</v>
      </c>
      <c r="BO537" t="b">
        <f t="shared" si="804"/>
        <v>0</v>
      </c>
      <c r="BP537" t="b">
        <f t="shared" si="805"/>
        <v>0</v>
      </c>
      <c r="BQ537" t="b">
        <f t="shared" si="806"/>
        <v>0</v>
      </c>
      <c r="BR537" t="b">
        <f t="shared" si="807"/>
        <v>0</v>
      </c>
      <c r="BS537" t="b">
        <f t="shared" si="808"/>
        <v>0</v>
      </c>
      <c r="BT537" t="b">
        <f t="shared" si="809"/>
        <v>0</v>
      </c>
      <c r="BU537" t="b">
        <f t="shared" si="810"/>
        <v>1</v>
      </c>
      <c r="BV537" t="b">
        <f t="shared" si="811"/>
        <v>0</v>
      </c>
      <c r="BW537" t="b">
        <f t="shared" si="812"/>
        <v>0</v>
      </c>
      <c r="BX537" t="b">
        <f t="shared" si="813"/>
        <v>0</v>
      </c>
      <c r="BY537" t="b">
        <f t="shared" si="814"/>
        <v>1</v>
      </c>
      <c r="BZ537" t="b">
        <f t="shared" si="815"/>
        <v>0</v>
      </c>
      <c r="CA537" t="b">
        <f t="shared" si="816"/>
        <v>0</v>
      </c>
      <c r="CB537" t="b">
        <f t="shared" si="817"/>
        <v>0</v>
      </c>
      <c r="CC537" t="b">
        <f t="shared" si="818"/>
        <v>0</v>
      </c>
      <c r="CD537" t="b">
        <f t="shared" si="819"/>
        <v>0</v>
      </c>
      <c r="CE537" t="b">
        <f t="shared" si="820"/>
        <v>1</v>
      </c>
      <c r="CF537" t="b">
        <f t="shared" si="821"/>
        <v>0</v>
      </c>
      <c r="CG537" t="b">
        <f t="shared" si="822"/>
        <v>0</v>
      </c>
      <c r="CH537" t="b">
        <f t="shared" si="823"/>
        <v>0</v>
      </c>
      <c r="CI537" t="b">
        <f t="shared" si="824"/>
        <v>0</v>
      </c>
      <c r="CJ537" t="b">
        <f t="shared" si="825"/>
        <v>0</v>
      </c>
      <c r="CK537" t="b">
        <f t="shared" si="826"/>
        <v>0</v>
      </c>
      <c r="CL537" t="b">
        <f t="shared" si="827"/>
        <v>0</v>
      </c>
      <c r="CM537" t="b">
        <f t="shared" si="828"/>
        <v>0</v>
      </c>
      <c r="CN537" t="b">
        <f t="shared" si="829"/>
        <v>0</v>
      </c>
      <c r="CO537" t="b">
        <f t="shared" si="830"/>
        <v>0</v>
      </c>
      <c r="CP537" t="b">
        <f t="shared" si="831"/>
        <v>0</v>
      </c>
      <c r="CQ537" t="b">
        <f t="shared" si="832"/>
        <v>0</v>
      </c>
      <c r="CR537" t="b">
        <f t="shared" si="833"/>
        <v>0</v>
      </c>
      <c r="CS537" t="b">
        <f t="shared" si="834"/>
        <v>0</v>
      </c>
      <c r="CT537" t="b">
        <f t="shared" si="835"/>
        <v>0</v>
      </c>
      <c r="CU537" t="b">
        <f t="shared" si="836"/>
        <v>0</v>
      </c>
      <c r="CV537" t="b">
        <f t="shared" si="837"/>
        <v>0</v>
      </c>
      <c r="CW537" t="b">
        <f t="shared" si="838"/>
        <v>0</v>
      </c>
      <c r="CX537" t="b">
        <f t="shared" si="839"/>
        <v>0</v>
      </c>
      <c r="CY537" t="b">
        <f t="shared" si="840"/>
        <v>0</v>
      </c>
      <c r="CZ537" t="b">
        <f t="shared" si="841"/>
        <v>0</v>
      </c>
      <c r="DA537" t="b">
        <f t="shared" si="842"/>
        <v>0</v>
      </c>
      <c r="DB537" t="b">
        <f t="shared" si="843"/>
        <v>0</v>
      </c>
      <c r="DC537" t="b">
        <f t="shared" si="844"/>
        <v>0</v>
      </c>
      <c r="DD537" t="b">
        <f t="shared" si="845"/>
        <v>0</v>
      </c>
    </row>
    <row r="538" spans="1:108">
      <c r="A538" s="4" t="s">
        <v>1705</v>
      </c>
      <c r="C538" t="s">
        <v>1706</v>
      </c>
      <c r="D538" s="4" t="s">
        <v>981</v>
      </c>
      <c r="E538" s="4" t="s">
        <v>982</v>
      </c>
      <c r="F538" t="s">
        <v>976</v>
      </c>
      <c r="G538" t="s">
        <v>970</v>
      </c>
      <c r="H538" t="s">
        <v>7428</v>
      </c>
      <c r="I538" t="s">
        <v>7418</v>
      </c>
      <c r="J538" s="4" t="s">
        <v>124</v>
      </c>
      <c r="K538" s="4" t="s">
        <v>16</v>
      </c>
      <c r="L538" s="4" t="s">
        <v>6646</v>
      </c>
      <c r="M538" t="s">
        <v>6079</v>
      </c>
      <c r="N538" s="4" t="s">
        <v>1707</v>
      </c>
      <c r="O538" s="4" t="b">
        <f t="shared" si="752"/>
        <v>1</v>
      </c>
      <c r="P538" s="4" t="b">
        <f t="shared" si="753"/>
        <v>1</v>
      </c>
      <c r="Q538" s="4" t="b">
        <f t="shared" si="754"/>
        <v>1</v>
      </c>
      <c r="R538" s="4" t="b">
        <f t="shared" si="755"/>
        <v>1</v>
      </c>
      <c r="S538" s="4" t="b">
        <f t="shared" si="756"/>
        <v>1</v>
      </c>
      <c r="T538" s="4" t="b">
        <f t="shared" si="757"/>
        <v>1</v>
      </c>
      <c r="U538" s="4" t="b">
        <f t="shared" si="758"/>
        <v>1</v>
      </c>
      <c r="V538" s="4" t="b">
        <f t="shared" si="759"/>
        <v>1</v>
      </c>
      <c r="W538" s="4" t="b">
        <f t="shared" si="760"/>
        <v>1</v>
      </c>
      <c r="X538" s="4" t="b">
        <f t="shared" si="761"/>
        <v>1</v>
      </c>
      <c r="Y538" s="4" t="b">
        <f t="shared" si="762"/>
        <v>1</v>
      </c>
      <c r="Z538" s="4" t="b">
        <f t="shared" si="763"/>
        <v>0</v>
      </c>
      <c r="AA538" s="4" t="b">
        <f t="shared" si="764"/>
        <v>1</v>
      </c>
      <c r="AB538" s="4" t="b">
        <f t="shared" si="765"/>
        <v>0</v>
      </c>
      <c r="AC538" s="4" t="b">
        <f t="shared" si="766"/>
        <v>0</v>
      </c>
      <c r="AD538" s="4" t="b">
        <f t="shared" si="767"/>
        <v>0</v>
      </c>
      <c r="AE538" s="4" t="b">
        <f t="shared" si="768"/>
        <v>0</v>
      </c>
      <c r="AF538" s="4" t="b">
        <f t="shared" si="769"/>
        <v>0</v>
      </c>
      <c r="AG538" s="4" t="b">
        <f t="shared" si="770"/>
        <v>0</v>
      </c>
      <c r="AH538" s="4" t="b">
        <f t="shared" si="771"/>
        <v>1</v>
      </c>
      <c r="AI538" s="4" t="b">
        <f t="shared" si="772"/>
        <v>1</v>
      </c>
      <c r="AJ538" s="4" t="b">
        <f t="shared" si="773"/>
        <v>0</v>
      </c>
      <c r="AK538" s="4" t="b">
        <f t="shared" si="774"/>
        <v>0</v>
      </c>
      <c r="AL538" s="4" t="b">
        <f t="shared" si="775"/>
        <v>0</v>
      </c>
      <c r="AM538" s="4" t="b">
        <f t="shared" si="776"/>
        <v>0</v>
      </c>
      <c r="AN538" s="4" t="b">
        <f t="shared" si="777"/>
        <v>0</v>
      </c>
      <c r="AO538" s="4" t="b">
        <f t="shared" si="778"/>
        <v>0</v>
      </c>
      <c r="AP538" s="4" t="b">
        <f t="shared" si="779"/>
        <v>0</v>
      </c>
      <c r="AQ538" s="4" t="b">
        <f t="shared" si="780"/>
        <v>0</v>
      </c>
      <c r="AR538" s="4" t="b">
        <f t="shared" si="781"/>
        <v>0</v>
      </c>
      <c r="AS538" s="4" t="b">
        <f t="shared" si="782"/>
        <v>0</v>
      </c>
      <c r="AT538" s="4" t="b">
        <f t="shared" si="783"/>
        <v>0</v>
      </c>
      <c r="AU538" s="4" t="b">
        <f t="shared" si="784"/>
        <v>0</v>
      </c>
      <c r="AV538" s="4" t="b">
        <f t="shared" si="785"/>
        <v>1</v>
      </c>
      <c r="AW538" s="4" t="b">
        <f t="shared" si="786"/>
        <v>0</v>
      </c>
      <c r="AX538" s="4" t="b">
        <f t="shared" si="787"/>
        <v>0</v>
      </c>
      <c r="AY538" s="4" t="b">
        <f t="shared" si="788"/>
        <v>1</v>
      </c>
      <c r="AZ538" s="4" t="b">
        <f t="shared" si="789"/>
        <v>0</v>
      </c>
      <c r="BA538" s="4" t="b">
        <f t="shared" si="790"/>
        <v>1</v>
      </c>
      <c r="BB538" s="4" t="b">
        <f t="shared" si="791"/>
        <v>0</v>
      </c>
      <c r="BC538" s="4" t="b">
        <f t="shared" si="792"/>
        <v>1</v>
      </c>
      <c r="BD538" s="4" t="b">
        <f t="shared" si="793"/>
        <v>0</v>
      </c>
      <c r="BE538" s="4" t="b">
        <f t="shared" si="794"/>
        <v>0</v>
      </c>
      <c r="BF538" s="4" t="b">
        <f t="shared" si="795"/>
        <v>1</v>
      </c>
      <c r="BG538" s="4" t="b">
        <f t="shared" si="796"/>
        <v>0</v>
      </c>
      <c r="BH538" s="4" t="b">
        <f t="shared" si="797"/>
        <v>1</v>
      </c>
      <c r="BI538" s="4" t="b">
        <f t="shared" si="798"/>
        <v>0</v>
      </c>
      <c r="BJ538" s="4" t="b">
        <f t="shared" si="799"/>
        <v>0</v>
      </c>
      <c r="BK538" s="4" t="b">
        <f t="shared" si="800"/>
        <v>0</v>
      </c>
      <c r="BL538" s="4" t="b">
        <f t="shared" si="801"/>
        <v>0</v>
      </c>
      <c r="BM538" s="4" t="b">
        <f t="shared" si="802"/>
        <v>0</v>
      </c>
      <c r="BN538" s="4" t="b">
        <f t="shared" si="803"/>
        <v>0</v>
      </c>
      <c r="BO538" s="4" t="b">
        <f t="shared" si="804"/>
        <v>1</v>
      </c>
      <c r="BP538" s="4" t="b">
        <f t="shared" si="805"/>
        <v>1</v>
      </c>
      <c r="BQ538" s="4" t="b">
        <f t="shared" si="806"/>
        <v>1</v>
      </c>
      <c r="BR538" s="4" t="b">
        <f t="shared" si="807"/>
        <v>0</v>
      </c>
      <c r="BS538" s="4" t="b">
        <f t="shared" si="808"/>
        <v>1</v>
      </c>
      <c r="BT538" s="4" t="b">
        <f t="shared" si="809"/>
        <v>0</v>
      </c>
      <c r="BU538" s="4" t="b">
        <f t="shared" si="810"/>
        <v>0</v>
      </c>
      <c r="BV538" s="4" t="b">
        <f t="shared" si="811"/>
        <v>0</v>
      </c>
      <c r="BW538" s="4" t="b">
        <f t="shared" si="812"/>
        <v>0</v>
      </c>
      <c r="BX538" s="4" t="b">
        <f t="shared" si="813"/>
        <v>0</v>
      </c>
      <c r="BY538" s="4" t="b">
        <f t="shared" si="814"/>
        <v>1</v>
      </c>
      <c r="BZ538" s="4" t="b">
        <f t="shared" si="815"/>
        <v>0</v>
      </c>
      <c r="CA538" s="4" t="b">
        <f t="shared" si="816"/>
        <v>0</v>
      </c>
      <c r="CB538" s="4" t="b">
        <f t="shared" si="817"/>
        <v>0</v>
      </c>
      <c r="CC538" s="4" t="b">
        <f t="shared" si="818"/>
        <v>0</v>
      </c>
      <c r="CD538" s="4" t="b">
        <f t="shared" si="819"/>
        <v>0</v>
      </c>
      <c r="CE538" s="4" t="b">
        <f t="shared" si="820"/>
        <v>0</v>
      </c>
      <c r="CF538" s="4" t="b">
        <f t="shared" si="821"/>
        <v>1</v>
      </c>
      <c r="CG538" s="4" t="b">
        <f t="shared" si="822"/>
        <v>1</v>
      </c>
      <c r="CH538" s="4" t="b">
        <f t="shared" si="823"/>
        <v>0</v>
      </c>
      <c r="CI538" s="4" t="b">
        <f t="shared" si="824"/>
        <v>0</v>
      </c>
      <c r="CJ538" s="4" t="b">
        <f t="shared" si="825"/>
        <v>0</v>
      </c>
      <c r="CK538" s="4" t="b">
        <f t="shared" si="826"/>
        <v>0</v>
      </c>
      <c r="CL538" s="4" t="b">
        <f t="shared" si="827"/>
        <v>0</v>
      </c>
      <c r="CM538" s="4" t="b">
        <f t="shared" si="828"/>
        <v>0</v>
      </c>
      <c r="CN538" s="4" t="b">
        <f t="shared" si="829"/>
        <v>0</v>
      </c>
      <c r="CO538" s="4" t="b">
        <f t="shared" si="830"/>
        <v>0</v>
      </c>
      <c r="CP538" s="4" t="b">
        <f t="shared" si="831"/>
        <v>0</v>
      </c>
      <c r="CQ538" s="4" t="b">
        <f t="shared" si="832"/>
        <v>1</v>
      </c>
      <c r="CR538" s="4" t="b">
        <f t="shared" si="833"/>
        <v>0</v>
      </c>
      <c r="CS538" s="4" t="b">
        <f t="shared" si="834"/>
        <v>0</v>
      </c>
      <c r="CT538" s="4" t="b">
        <f t="shared" si="835"/>
        <v>0</v>
      </c>
      <c r="CU538" s="4" t="b">
        <f t="shared" si="836"/>
        <v>0</v>
      </c>
      <c r="CV538" s="4" t="b">
        <f t="shared" si="837"/>
        <v>0</v>
      </c>
      <c r="CW538" s="4" t="b">
        <f t="shared" si="838"/>
        <v>0</v>
      </c>
      <c r="CX538" s="4" t="b">
        <f t="shared" si="839"/>
        <v>0</v>
      </c>
      <c r="CY538" s="4" t="b">
        <f t="shared" si="840"/>
        <v>0</v>
      </c>
      <c r="CZ538" s="4" t="b">
        <f t="shared" si="841"/>
        <v>0</v>
      </c>
      <c r="DA538" s="4" t="b">
        <f t="shared" si="842"/>
        <v>0</v>
      </c>
      <c r="DB538" s="4" t="b">
        <f t="shared" si="843"/>
        <v>0</v>
      </c>
      <c r="DC538" s="4" t="b">
        <f t="shared" si="844"/>
        <v>0</v>
      </c>
      <c r="DD538" s="4" t="b">
        <f t="shared" si="845"/>
        <v>0</v>
      </c>
    </row>
    <row r="539" spans="1:108">
      <c r="A539" t="s">
        <v>1723</v>
      </c>
      <c r="C539" t="s">
        <v>1724</v>
      </c>
      <c r="D539" t="s">
        <v>981</v>
      </c>
      <c r="E539" t="s">
        <v>982</v>
      </c>
      <c r="F539" t="s">
        <v>976</v>
      </c>
      <c r="G539" t="s">
        <v>970</v>
      </c>
      <c r="H539" t="s">
        <v>7428</v>
      </c>
      <c r="I539" t="s">
        <v>7418</v>
      </c>
      <c r="J539" t="s">
        <v>204</v>
      </c>
      <c r="K539" t="s">
        <v>205</v>
      </c>
      <c r="L539" t="s">
        <v>1725</v>
      </c>
      <c r="M539" t="s">
        <v>6079</v>
      </c>
      <c r="N539" t="s">
        <v>75</v>
      </c>
      <c r="O539" t="b">
        <f t="shared" si="752"/>
        <v>0</v>
      </c>
      <c r="P539" t="b">
        <f t="shared" si="753"/>
        <v>0</v>
      </c>
      <c r="Q539" t="b">
        <f t="shared" si="754"/>
        <v>1</v>
      </c>
      <c r="R539" t="b">
        <f t="shared" si="755"/>
        <v>0</v>
      </c>
      <c r="S539" t="b">
        <f t="shared" si="756"/>
        <v>0</v>
      </c>
      <c r="T539" t="b">
        <f t="shared" si="757"/>
        <v>0</v>
      </c>
      <c r="U539" t="b">
        <f t="shared" si="758"/>
        <v>1</v>
      </c>
      <c r="V539" t="b">
        <f t="shared" si="759"/>
        <v>0</v>
      </c>
      <c r="W539" t="b">
        <f t="shared" si="760"/>
        <v>0</v>
      </c>
      <c r="X539" t="b">
        <f t="shared" si="761"/>
        <v>0</v>
      </c>
      <c r="Y539" t="b">
        <f t="shared" si="762"/>
        <v>0</v>
      </c>
      <c r="Z539" t="b">
        <f t="shared" si="763"/>
        <v>0</v>
      </c>
      <c r="AA539" t="b">
        <f t="shared" si="764"/>
        <v>0</v>
      </c>
      <c r="AB539" t="b">
        <f t="shared" si="765"/>
        <v>0</v>
      </c>
      <c r="AC539" t="b">
        <f t="shared" si="766"/>
        <v>0</v>
      </c>
      <c r="AD539" t="b">
        <f t="shared" si="767"/>
        <v>0</v>
      </c>
      <c r="AE539" t="b">
        <f t="shared" si="768"/>
        <v>0</v>
      </c>
      <c r="AF539" t="b">
        <f t="shared" si="769"/>
        <v>0</v>
      </c>
      <c r="AG539" t="b">
        <f t="shared" si="770"/>
        <v>0</v>
      </c>
      <c r="AH539" t="b">
        <f t="shared" si="771"/>
        <v>0</v>
      </c>
      <c r="AI539" t="b">
        <f t="shared" si="772"/>
        <v>0</v>
      </c>
      <c r="AJ539" t="b">
        <f t="shared" si="773"/>
        <v>0</v>
      </c>
      <c r="AK539" t="b">
        <f t="shared" si="774"/>
        <v>0</v>
      </c>
      <c r="AL539" t="b">
        <f t="shared" si="775"/>
        <v>0</v>
      </c>
      <c r="AM539" t="b">
        <f t="shared" si="776"/>
        <v>0</v>
      </c>
      <c r="AN539" t="b">
        <f t="shared" si="777"/>
        <v>0</v>
      </c>
      <c r="AO539" t="b">
        <f t="shared" si="778"/>
        <v>0</v>
      </c>
      <c r="AP539" t="b">
        <f t="shared" si="779"/>
        <v>0</v>
      </c>
      <c r="AQ539" t="b">
        <f t="shared" si="780"/>
        <v>0</v>
      </c>
      <c r="AR539" t="b">
        <f t="shared" si="781"/>
        <v>0</v>
      </c>
      <c r="AS539" t="b">
        <f t="shared" si="782"/>
        <v>0</v>
      </c>
      <c r="AT539" t="b">
        <f t="shared" si="783"/>
        <v>0</v>
      </c>
      <c r="AU539" t="b">
        <f t="shared" si="784"/>
        <v>0</v>
      </c>
      <c r="AV539" t="b">
        <f t="shared" si="785"/>
        <v>0</v>
      </c>
      <c r="AW539" t="b">
        <f t="shared" si="786"/>
        <v>0</v>
      </c>
      <c r="AX539" t="b">
        <f t="shared" si="787"/>
        <v>0</v>
      </c>
      <c r="AY539" t="b">
        <f t="shared" si="788"/>
        <v>0</v>
      </c>
      <c r="AZ539" t="b">
        <f t="shared" si="789"/>
        <v>0</v>
      </c>
      <c r="BA539" t="b">
        <f t="shared" si="790"/>
        <v>0</v>
      </c>
      <c r="BB539" t="b">
        <f t="shared" si="791"/>
        <v>0</v>
      </c>
      <c r="BC539" t="b">
        <f t="shared" si="792"/>
        <v>0</v>
      </c>
      <c r="BD539" t="b">
        <f t="shared" si="793"/>
        <v>0</v>
      </c>
      <c r="BE539" t="b">
        <f t="shared" si="794"/>
        <v>0</v>
      </c>
      <c r="BF539" t="b">
        <f t="shared" si="795"/>
        <v>0</v>
      </c>
      <c r="BG539" t="b">
        <f t="shared" si="796"/>
        <v>0</v>
      </c>
      <c r="BH539" t="b">
        <f t="shared" si="797"/>
        <v>0</v>
      </c>
      <c r="BI539" t="b">
        <f t="shared" si="798"/>
        <v>0</v>
      </c>
      <c r="BJ539" t="b">
        <f t="shared" si="799"/>
        <v>0</v>
      </c>
      <c r="BK539" t="b">
        <f t="shared" si="800"/>
        <v>0</v>
      </c>
      <c r="BL539" t="b">
        <f t="shared" si="801"/>
        <v>0</v>
      </c>
      <c r="BM539" t="b">
        <f t="shared" si="802"/>
        <v>0</v>
      </c>
      <c r="BN539" t="b">
        <f t="shared" si="803"/>
        <v>0</v>
      </c>
      <c r="BO539" t="b">
        <f t="shared" si="804"/>
        <v>0</v>
      </c>
      <c r="BP539" t="b">
        <f t="shared" si="805"/>
        <v>0</v>
      </c>
      <c r="BQ539" t="b">
        <f t="shared" si="806"/>
        <v>0</v>
      </c>
      <c r="BR539" t="b">
        <f t="shared" si="807"/>
        <v>0</v>
      </c>
      <c r="BS539" t="b">
        <f t="shared" si="808"/>
        <v>0</v>
      </c>
      <c r="BT539" t="b">
        <f t="shared" si="809"/>
        <v>0</v>
      </c>
      <c r="BU539" t="b">
        <f t="shared" si="810"/>
        <v>0</v>
      </c>
      <c r="BV539" t="b">
        <f t="shared" si="811"/>
        <v>0</v>
      </c>
      <c r="BW539" t="b">
        <f t="shared" si="812"/>
        <v>0</v>
      </c>
      <c r="BX539" t="b">
        <f t="shared" si="813"/>
        <v>0</v>
      </c>
      <c r="BY539" t="b">
        <f t="shared" si="814"/>
        <v>0</v>
      </c>
      <c r="BZ539" t="b">
        <f t="shared" si="815"/>
        <v>0</v>
      </c>
      <c r="CA539" t="b">
        <f t="shared" si="816"/>
        <v>0</v>
      </c>
      <c r="CB539" t="b">
        <f t="shared" si="817"/>
        <v>1</v>
      </c>
      <c r="CC539" t="b">
        <f t="shared" si="818"/>
        <v>0</v>
      </c>
      <c r="CD539" t="b">
        <f t="shared" si="819"/>
        <v>0</v>
      </c>
      <c r="CE539" t="b">
        <f t="shared" si="820"/>
        <v>0</v>
      </c>
      <c r="CF539" t="b">
        <f t="shared" si="821"/>
        <v>0</v>
      </c>
      <c r="CG539" t="b">
        <f t="shared" si="822"/>
        <v>0</v>
      </c>
      <c r="CH539" t="b">
        <f t="shared" si="823"/>
        <v>0</v>
      </c>
      <c r="CI539" t="b">
        <f t="shared" si="824"/>
        <v>0</v>
      </c>
      <c r="CJ539" t="b">
        <f t="shared" si="825"/>
        <v>0</v>
      </c>
      <c r="CK539" t="b">
        <f t="shared" si="826"/>
        <v>0</v>
      </c>
      <c r="CL539" t="b">
        <f t="shared" si="827"/>
        <v>0</v>
      </c>
      <c r="CM539" t="b">
        <f t="shared" si="828"/>
        <v>0</v>
      </c>
      <c r="CN539" t="b">
        <f t="shared" si="829"/>
        <v>0</v>
      </c>
      <c r="CO539" t="b">
        <f t="shared" si="830"/>
        <v>0</v>
      </c>
      <c r="CP539" t="b">
        <f t="shared" si="831"/>
        <v>0</v>
      </c>
      <c r="CQ539" t="b">
        <f t="shared" si="832"/>
        <v>0</v>
      </c>
      <c r="CR539" t="b">
        <f t="shared" si="833"/>
        <v>0</v>
      </c>
      <c r="CS539" t="b">
        <f t="shared" si="834"/>
        <v>0</v>
      </c>
      <c r="CT539" t="b">
        <f t="shared" si="835"/>
        <v>0</v>
      </c>
      <c r="CU539" t="b">
        <f t="shared" si="836"/>
        <v>0</v>
      </c>
      <c r="CV539" t="b">
        <f t="shared" si="837"/>
        <v>0</v>
      </c>
      <c r="CW539" t="b">
        <f t="shared" si="838"/>
        <v>0</v>
      </c>
      <c r="CX539" t="b">
        <f t="shared" si="839"/>
        <v>0</v>
      </c>
      <c r="CY539" t="b">
        <f t="shared" si="840"/>
        <v>0</v>
      </c>
      <c r="CZ539" t="b">
        <f t="shared" si="841"/>
        <v>0</v>
      </c>
      <c r="DA539" t="b">
        <f t="shared" si="842"/>
        <v>0</v>
      </c>
      <c r="DB539" t="b">
        <f t="shared" si="843"/>
        <v>0</v>
      </c>
      <c r="DC539" t="b">
        <f t="shared" si="844"/>
        <v>0</v>
      </c>
      <c r="DD539" t="b">
        <f t="shared" si="845"/>
        <v>0</v>
      </c>
    </row>
    <row r="540" spans="1:108">
      <c r="A540" s="4" t="s">
        <v>1726</v>
      </c>
      <c r="B540" t="s">
        <v>7398</v>
      </c>
      <c r="C540" t="s">
        <v>1727</v>
      </c>
      <c r="D540" s="4" t="s">
        <v>981</v>
      </c>
      <c r="E540" s="4" t="s">
        <v>982</v>
      </c>
      <c r="F540" t="s">
        <v>976</v>
      </c>
      <c r="G540" t="s">
        <v>970</v>
      </c>
      <c r="H540" t="s">
        <v>7428</v>
      </c>
      <c r="I540" t="s">
        <v>7418</v>
      </c>
      <c r="J540" s="4" t="s">
        <v>250</v>
      </c>
      <c r="K540" s="4" t="s">
        <v>109</v>
      </c>
      <c r="L540" s="4" t="s">
        <v>6651</v>
      </c>
      <c r="M540" s="4" t="s">
        <v>115</v>
      </c>
      <c r="N540" s="4" t="s">
        <v>1728</v>
      </c>
      <c r="O540" s="4" t="b">
        <f t="shared" si="752"/>
        <v>1</v>
      </c>
      <c r="P540" s="4" t="b">
        <f t="shared" si="753"/>
        <v>1</v>
      </c>
      <c r="Q540" s="4" t="b">
        <f t="shared" si="754"/>
        <v>1</v>
      </c>
      <c r="R540" s="4" t="b">
        <f t="shared" si="755"/>
        <v>1</v>
      </c>
      <c r="S540" s="4" t="b">
        <f t="shared" si="756"/>
        <v>1</v>
      </c>
      <c r="T540" s="4" t="b">
        <f t="shared" si="757"/>
        <v>0</v>
      </c>
      <c r="U540" s="4" t="b">
        <f t="shared" si="758"/>
        <v>1</v>
      </c>
      <c r="V540" s="4" t="b">
        <f t="shared" si="759"/>
        <v>1</v>
      </c>
      <c r="W540" s="4" t="b">
        <f t="shared" si="760"/>
        <v>1</v>
      </c>
      <c r="X540" s="4" t="b">
        <f t="shared" si="761"/>
        <v>1</v>
      </c>
      <c r="Y540" s="4" t="b">
        <f t="shared" si="762"/>
        <v>1</v>
      </c>
      <c r="Z540" s="4" t="b">
        <f t="shared" si="763"/>
        <v>0</v>
      </c>
      <c r="AA540" s="4" t="b">
        <f t="shared" si="764"/>
        <v>1</v>
      </c>
      <c r="AB540" s="4" t="b">
        <f t="shared" si="765"/>
        <v>1</v>
      </c>
      <c r="AC540" s="4" t="b">
        <f t="shared" si="766"/>
        <v>0</v>
      </c>
      <c r="AD540" s="4" t="b">
        <f t="shared" si="767"/>
        <v>0</v>
      </c>
      <c r="AE540" s="4" t="b">
        <f t="shared" si="768"/>
        <v>0</v>
      </c>
      <c r="AF540" s="4" t="b">
        <f t="shared" si="769"/>
        <v>0</v>
      </c>
      <c r="AG540" s="4" t="b">
        <f t="shared" si="770"/>
        <v>0</v>
      </c>
      <c r="AH540" s="4" t="b">
        <f t="shared" si="771"/>
        <v>1</v>
      </c>
      <c r="AI540" s="4" t="b">
        <f t="shared" si="772"/>
        <v>0</v>
      </c>
      <c r="AJ540" s="4" t="b">
        <f t="shared" si="773"/>
        <v>0</v>
      </c>
      <c r="AK540" s="4" t="b">
        <f t="shared" si="774"/>
        <v>0</v>
      </c>
      <c r="AL540" s="4" t="b">
        <f t="shared" si="775"/>
        <v>0</v>
      </c>
      <c r="AM540" s="4" t="b">
        <f t="shared" si="776"/>
        <v>0</v>
      </c>
      <c r="AN540" s="4" t="b">
        <f t="shared" si="777"/>
        <v>1</v>
      </c>
      <c r="AO540" s="4" t="b">
        <f t="shared" si="778"/>
        <v>0</v>
      </c>
      <c r="AP540" s="4" t="b">
        <f t="shared" si="779"/>
        <v>0</v>
      </c>
      <c r="AQ540" s="4" t="b">
        <f t="shared" si="780"/>
        <v>0</v>
      </c>
      <c r="AR540" s="4" t="b">
        <f t="shared" si="781"/>
        <v>0</v>
      </c>
      <c r="AS540" s="4" t="b">
        <f t="shared" si="782"/>
        <v>0</v>
      </c>
      <c r="AT540" s="4" t="b">
        <f t="shared" si="783"/>
        <v>0</v>
      </c>
      <c r="AU540" s="4" t="b">
        <f t="shared" si="784"/>
        <v>0</v>
      </c>
      <c r="AV540" s="4" t="b">
        <f t="shared" si="785"/>
        <v>0</v>
      </c>
      <c r="AW540" s="4" t="b">
        <f t="shared" si="786"/>
        <v>1</v>
      </c>
      <c r="AX540" s="4" t="b">
        <f t="shared" si="787"/>
        <v>1</v>
      </c>
      <c r="AY540" s="4" t="b">
        <f t="shared" si="788"/>
        <v>1</v>
      </c>
      <c r="AZ540" s="4" t="b">
        <f t="shared" si="789"/>
        <v>0</v>
      </c>
      <c r="BA540" s="4" t="b">
        <f t="shared" si="790"/>
        <v>1</v>
      </c>
      <c r="BB540" s="4" t="b">
        <f t="shared" si="791"/>
        <v>0</v>
      </c>
      <c r="BC540" s="4" t="b">
        <f t="shared" si="792"/>
        <v>1</v>
      </c>
      <c r="BD540" s="4" t="b">
        <f t="shared" si="793"/>
        <v>1</v>
      </c>
      <c r="BE540" s="4" t="b">
        <f t="shared" si="794"/>
        <v>0</v>
      </c>
      <c r="BF540" s="4" t="b">
        <f t="shared" si="795"/>
        <v>0</v>
      </c>
      <c r="BG540" s="4" t="b">
        <f t="shared" si="796"/>
        <v>1</v>
      </c>
      <c r="BH540" s="4" t="b">
        <f t="shared" si="797"/>
        <v>1</v>
      </c>
      <c r="BI540" s="4" t="b">
        <f t="shared" si="798"/>
        <v>0</v>
      </c>
      <c r="BJ540" s="4" t="b">
        <f t="shared" si="799"/>
        <v>0</v>
      </c>
      <c r="BK540" s="4" t="b">
        <f t="shared" si="800"/>
        <v>0</v>
      </c>
      <c r="BL540" s="4" t="b">
        <f t="shared" si="801"/>
        <v>0</v>
      </c>
      <c r="BM540" s="4" t="b">
        <f t="shared" si="802"/>
        <v>0</v>
      </c>
      <c r="BN540" s="4" t="b">
        <f t="shared" si="803"/>
        <v>1</v>
      </c>
      <c r="BO540" s="4" t="b">
        <f t="shared" si="804"/>
        <v>0</v>
      </c>
      <c r="BP540" s="4" t="b">
        <f t="shared" si="805"/>
        <v>0</v>
      </c>
      <c r="BQ540" s="4" t="b">
        <f t="shared" si="806"/>
        <v>1</v>
      </c>
      <c r="BR540" s="4" t="b">
        <f t="shared" si="807"/>
        <v>1</v>
      </c>
      <c r="BS540" s="4" t="b">
        <f t="shared" si="808"/>
        <v>1</v>
      </c>
      <c r="BT540" s="4" t="b">
        <f t="shared" si="809"/>
        <v>1</v>
      </c>
      <c r="BU540" s="4" t="b">
        <f t="shared" si="810"/>
        <v>1</v>
      </c>
      <c r="BV540" s="4" t="b">
        <f t="shared" si="811"/>
        <v>1</v>
      </c>
      <c r="BW540" s="4" t="b">
        <f t="shared" si="812"/>
        <v>0</v>
      </c>
      <c r="BX540" s="4" t="b">
        <f t="shared" si="813"/>
        <v>0</v>
      </c>
      <c r="BY540" s="4" t="b">
        <f t="shared" si="814"/>
        <v>0</v>
      </c>
      <c r="BZ540" s="4" t="b">
        <f t="shared" si="815"/>
        <v>0</v>
      </c>
      <c r="CA540" s="4" t="b">
        <f t="shared" si="816"/>
        <v>0</v>
      </c>
      <c r="CB540" s="4" t="b">
        <f t="shared" si="817"/>
        <v>1</v>
      </c>
      <c r="CC540" s="4" t="b">
        <f t="shared" si="818"/>
        <v>0</v>
      </c>
      <c r="CD540" s="4" t="b">
        <f t="shared" si="819"/>
        <v>0</v>
      </c>
      <c r="CE540" s="4" t="b">
        <f t="shared" si="820"/>
        <v>0</v>
      </c>
      <c r="CF540" s="4" t="b">
        <f t="shared" si="821"/>
        <v>0</v>
      </c>
      <c r="CG540" s="4" t="b">
        <f t="shared" si="822"/>
        <v>0</v>
      </c>
      <c r="CH540" s="4" t="b">
        <f t="shared" si="823"/>
        <v>0</v>
      </c>
      <c r="CI540" s="4" t="b">
        <f t="shared" si="824"/>
        <v>0</v>
      </c>
      <c r="CJ540" s="4" t="b">
        <f t="shared" si="825"/>
        <v>1</v>
      </c>
      <c r="CK540" s="4" t="b">
        <f t="shared" si="826"/>
        <v>0</v>
      </c>
      <c r="CL540" s="4" t="b">
        <f t="shared" si="827"/>
        <v>0</v>
      </c>
      <c r="CM540" s="4" t="b">
        <f t="shared" si="828"/>
        <v>0</v>
      </c>
      <c r="CN540" s="4" t="b">
        <f t="shared" si="829"/>
        <v>0</v>
      </c>
      <c r="CO540" s="4" t="b">
        <f t="shared" si="830"/>
        <v>1</v>
      </c>
      <c r="CP540" s="4" t="b">
        <f t="shared" si="831"/>
        <v>0</v>
      </c>
      <c r="CQ540" s="4" t="b">
        <f t="shared" si="832"/>
        <v>0</v>
      </c>
      <c r="CR540" s="4" t="b">
        <f t="shared" si="833"/>
        <v>0</v>
      </c>
      <c r="CS540" s="4" t="b">
        <f t="shared" si="834"/>
        <v>0</v>
      </c>
      <c r="CT540" s="4" t="b">
        <f t="shared" si="835"/>
        <v>0</v>
      </c>
      <c r="CU540" s="4" t="b">
        <f t="shared" si="836"/>
        <v>0</v>
      </c>
      <c r="CV540" s="4" t="b">
        <f t="shared" si="837"/>
        <v>0</v>
      </c>
      <c r="CW540" s="4" t="b">
        <f t="shared" si="838"/>
        <v>0</v>
      </c>
      <c r="CX540" s="4" t="b">
        <f t="shared" si="839"/>
        <v>0</v>
      </c>
      <c r="CY540" s="4" t="b">
        <f t="shared" si="840"/>
        <v>0</v>
      </c>
      <c r="CZ540" s="4" t="b">
        <f t="shared" si="841"/>
        <v>0</v>
      </c>
      <c r="DA540" s="4" t="b">
        <f t="shared" si="842"/>
        <v>0</v>
      </c>
      <c r="DB540" s="4" t="b">
        <f t="shared" si="843"/>
        <v>0</v>
      </c>
      <c r="DC540" s="4" t="b">
        <f t="shared" si="844"/>
        <v>0</v>
      </c>
      <c r="DD540" s="4" t="b">
        <f t="shared" si="845"/>
        <v>0</v>
      </c>
    </row>
    <row r="541" spans="1:108">
      <c r="A541" t="s">
        <v>1729</v>
      </c>
      <c r="B541" t="s">
        <v>1727</v>
      </c>
      <c r="C541" t="s">
        <v>1727</v>
      </c>
      <c r="D541" t="s">
        <v>981</v>
      </c>
      <c r="E541" t="s">
        <v>982</v>
      </c>
      <c r="F541" t="s">
        <v>976</v>
      </c>
      <c r="G541" t="s">
        <v>970</v>
      </c>
      <c r="H541" t="s">
        <v>7428</v>
      </c>
      <c r="I541" t="s">
        <v>7418</v>
      </c>
      <c r="J541" t="s">
        <v>143</v>
      </c>
      <c r="K541" t="s">
        <v>143</v>
      </c>
      <c r="L541" t="s">
        <v>6652</v>
      </c>
      <c r="M541" t="s">
        <v>6079</v>
      </c>
      <c r="N541" t="s">
        <v>60</v>
      </c>
      <c r="O541" t="b">
        <f t="shared" si="752"/>
        <v>0</v>
      </c>
      <c r="P541" t="b">
        <f t="shared" si="753"/>
        <v>0</v>
      </c>
      <c r="Q541" t="b">
        <f t="shared" si="754"/>
        <v>1</v>
      </c>
      <c r="R541" t="b">
        <f t="shared" si="755"/>
        <v>0</v>
      </c>
      <c r="S541" t="b">
        <f t="shared" si="756"/>
        <v>0</v>
      </c>
      <c r="T541" t="b">
        <f t="shared" si="757"/>
        <v>0</v>
      </c>
      <c r="U541" t="b">
        <f t="shared" si="758"/>
        <v>0</v>
      </c>
      <c r="V541" t="b">
        <f t="shared" si="759"/>
        <v>0</v>
      </c>
      <c r="W541" t="b">
        <f t="shared" si="760"/>
        <v>0</v>
      </c>
      <c r="X541" t="b">
        <f t="shared" si="761"/>
        <v>1</v>
      </c>
      <c r="Y541" t="b">
        <f t="shared" si="762"/>
        <v>0</v>
      </c>
      <c r="Z541" t="b">
        <f t="shared" si="763"/>
        <v>0</v>
      </c>
      <c r="AA541" t="b">
        <f t="shared" si="764"/>
        <v>0</v>
      </c>
      <c r="AB541" t="b">
        <f t="shared" si="765"/>
        <v>0</v>
      </c>
      <c r="AC541" t="b">
        <f t="shared" si="766"/>
        <v>0</v>
      </c>
      <c r="AD541" t="b">
        <f t="shared" si="767"/>
        <v>0</v>
      </c>
      <c r="AE541" t="b">
        <f t="shared" si="768"/>
        <v>0</v>
      </c>
      <c r="AF541" t="b">
        <f t="shared" si="769"/>
        <v>0</v>
      </c>
      <c r="AG541" t="b">
        <f t="shared" si="770"/>
        <v>0</v>
      </c>
      <c r="AH541" t="b">
        <f t="shared" si="771"/>
        <v>0</v>
      </c>
      <c r="AI541" t="b">
        <f t="shared" si="772"/>
        <v>0</v>
      </c>
      <c r="AJ541" t="b">
        <f t="shared" si="773"/>
        <v>0</v>
      </c>
      <c r="AK541" t="b">
        <f t="shared" si="774"/>
        <v>0</v>
      </c>
      <c r="AL541" t="b">
        <f t="shared" si="775"/>
        <v>0</v>
      </c>
      <c r="AM541" t="b">
        <f t="shared" si="776"/>
        <v>0</v>
      </c>
      <c r="AN541" t="b">
        <f t="shared" si="777"/>
        <v>0</v>
      </c>
      <c r="AO541" t="b">
        <f t="shared" si="778"/>
        <v>0</v>
      </c>
      <c r="AP541" t="b">
        <f t="shared" si="779"/>
        <v>0</v>
      </c>
      <c r="AQ541" t="b">
        <f t="shared" si="780"/>
        <v>0</v>
      </c>
      <c r="AR541" t="b">
        <f t="shared" si="781"/>
        <v>0</v>
      </c>
      <c r="AS541" t="b">
        <f t="shared" si="782"/>
        <v>0</v>
      </c>
      <c r="AT541" t="b">
        <f t="shared" si="783"/>
        <v>0</v>
      </c>
      <c r="AU541" t="b">
        <f t="shared" si="784"/>
        <v>0</v>
      </c>
      <c r="AV541" t="b">
        <f t="shared" si="785"/>
        <v>0</v>
      </c>
      <c r="AW541" t="b">
        <f t="shared" si="786"/>
        <v>0</v>
      </c>
      <c r="AX541" t="b">
        <f t="shared" si="787"/>
        <v>0</v>
      </c>
      <c r="AY541" t="b">
        <f t="shared" si="788"/>
        <v>0</v>
      </c>
      <c r="AZ541" t="b">
        <f t="shared" si="789"/>
        <v>0</v>
      </c>
      <c r="BA541" t="b">
        <f t="shared" si="790"/>
        <v>0</v>
      </c>
      <c r="BB541" t="b">
        <f t="shared" si="791"/>
        <v>0</v>
      </c>
      <c r="BC541" t="b">
        <f t="shared" si="792"/>
        <v>0</v>
      </c>
      <c r="BD541" t="b">
        <f t="shared" si="793"/>
        <v>0</v>
      </c>
      <c r="BE541" t="b">
        <f t="shared" si="794"/>
        <v>0</v>
      </c>
      <c r="BF541" t="b">
        <f t="shared" si="795"/>
        <v>0</v>
      </c>
      <c r="BG541" t="b">
        <f t="shared" si="796"/>
        <v>0</v>
      </c>
      <c r="BH541" t="b">
        <f t="shared" si="797"/>
        <v>0</v>
      </c>
      <c r="BI541" t="b">
        <f t="shared" si="798"/>
        <v>0</v>
      </c>
      <c r="BJ541" t="b">
        <f t="shared" si="799"/>
        <v>0</v>
      </c>
      <c r="BK541" t="b">
        <f t="shared" si="800"/>
        <v>0</v>
      </c>
      <c r="BL541" t="b">
        <f t="shared" si="801"/>
        <v>0</v>
      </c>
      <c r="BM541" t="b">
        <f t="shared" si="802"/>
        <v>1</v>
      </c>
      <c r="BN541" t="b">
        <f t="shared" si="803"/>
        <v>0</v>
      </c>
      <c r="BO541" t="b">
        <f t="shared" si="804"/>
        <v>0</v>
      </c>
      <c r="BP541" t="b">
        <f t="shared" si="805"/>
        <v>0</v>
      </c>
      <c r="BQ541" t="b">
        <f t="shared" si="806"/>
        <v>0</v>
      </c>
      <c r="BR541" t="b">
        <f t="shared" si="807"/>
        <v>0</v>
      </c>
      <c r="BS541" t="b">
        <f t="shared" si="808"/>
        <v>0</v>
      </c>
      <c r="BT541" t="b">
        <f t="shared" si="809"/>
        <v>0</v>
      </c>
      <c r="BU541" t="b">
        <f t="shared" si="810"/>
        <v>0</v>
      </c>
      <c r="BV541" t="b">
        <f t="shared" si="811"/>
        <v>0</v>
      </c>
      <c r="BW541" t="b">
        <f t="shared" si="812"/>
        <v>0</v>
      </c>
      <c r="BX541" t="b">
        <f t="shared" si="813"/>
        <v>0</v>
      </c>
      <c r="BY541" t="b">
        <f t="shared" si="814"/>
        <v>0</v>
      </c>
      <c r="BZ541" t="b">
        <f t="shared" si="815"/>
        <v>0</v>
      </c>
      <c r="CA541" t="b">
        <f t="shared" si="816"/>
        <v>0</v>
      </c>
      <c r="CB541" t="b">
        <f t="shared" si="817"/>
        <v>0</v>
      </c>
      <c r="CC541" t="b">
        <f t="shared" si="818"/>
        <v>0</v>
      </c>
      <c r="CD541" t="b">
        <f t="shared" si="819"/>
        <v>0</v>
      </c>
      <c r="CE541" t="b">
        <f t="shared" si="820"/>
        <v>0</v>
      </c>
      <c r="CF541" t="b">
        <f t="shared" si="821"/>
        <v>0</v>
      </c>
      <c r="CG541" t="b">
        <f t="shared" si="822"/>
        <v>0</v>
      </c>
      <c r="CH541" t="b">
        <f t="shared" si="823"/>
        <v>0</v>
      </c>
      <c r="CI541" t="b">
        <f t="shared" si="824"/>
        <v>0</v>
      </c>
      <c r="CJ541" t="b">
        <f t="shared" si="825"/>
        <v>0</v>
      </c>
      <c r="CK541" t="b">
        <f t="shared" si="826"/>
        <v>0</v>
      </c>
      <c r="CL541" t="b">
        <f t="shared" si="827"/>
        <v>0</v>
      </c>
      <c r="CM541" t="b">
        <f t="shared" si="828"/>
        <v>0</v>
      </c>
      <c r="CN541" t="b">
        <f t="shared" si="829"/>
        <v>0</v>
      </c>
      <c r="CO541" t="b">
        <f t="shared" si="830"/>
        <v>0</v>
      </c>
      <c r="CP541" t="b">
        <f t="shared" si="831"/>
        <v>0</v>
      </c>
      <c r="CQ541" t="b">
        <f t="shared" si="832"/>
        <v>0</v>
      </c>
      <c r="CR541" t="b">
        <f t="shared" si="833"/>
        <v>0</v>
      </c>
      <c r="CS541" t="b">
        <f t="shared" si="834"/>
        <v>0</v>
      </c>
      <c r="CT541" t="b">
        <f t="shared" si="835"/>
        <v>0</v>
      </c>
      <c r="CU541" t="b">
        <f t="shared" si="836"/>
        <v>0</v>
      </c>
      <c r="CV541" t="b">
        <f t="shared" si="837"/>
        <v>0</v>
      </c>
      <c r="CW541" t="b">
        <f t="shared" si="838"/>
        <v>0</v>
      </c>
      <c r="CX541" t="b">
        <f t="shared" si="839"/>
        <v>0</v>
      </c>
      <c r="CY541" t="b">
        <f t="shared" si="840"/>
        <v>0</v>
      </c>
      <c r="CZ541" t="b">
        <f t="shared" si="841"/>
        <v>0</v>
      </c>
      <c r="DA541" t="b">
        <f t="shared" si="842"/>
        <v>0</v>
      </c>
      <c r="DB541" t="b">
        <f t="shared" si="843"/>
        <v>0</v>
      </c>
      <c r="DC541" t="b">
        <f t="shared" si="844"/>
        <v>0</v>
      </c>
      <c r="DD541" t="b">
        <f t="shared" si="845"/>
        <v>0</v>
      </c>
    </row>
    <row r="542" spans="1:108">
      <c r="A542" t="s">
        <v>1730</v>
      </c>
      <c r="B542" t="s">
        <v>1727</v>
      </c>
      <c r="C542" t="s">
        <v>1727</v>
      </c>
      <c r="D542" t="s">
        <v>981</v>
      </c>
      <c r="E542" t="s">
        <v>982</v>
      </c>
      <c r="F542" t="s">
        <v>976</v>
      </c>
      <c r="G542" t="s">
        <v>970</v>
      </c>
      <c r="H542" t="s">
        <v>7428</v>
      </c>
      <c r="I542" t="s">
        <v>7418</v>
      </c>
      <c r="J542" t="s">
        <v>204</v>
      </c>
      <c r="K542" t="s">
        <v>205</v>
      </c>
      <c r="L542" t="s">
        <v>6653</v>
      </c>
      <c r="M542" t="s">
        <v>6079</v>
      </c>
      <c r="N542" t="s">
        <v>1731</v>
      </c>
      <c r="O542" t="b">
        <f t="shared" si="752"/>
        <v>1</v>
      </c>
      <c r="P542" t="b">
        <f t="shared" si="753"/>
        <v>0</v>
      </c>
      <c r="Q542" t="b">
        <f t="shared" si="754"/>
        <v>1</v>
      </c>
      <c r="R542" t="b">
        <f t="shared" si="755"/>
        <v>0</v>
      </c>
      <c r="S542" t="b">
        <f t="shared" si="756"/>
        <v>1</v>
      </c>
      <c r="T542" t="b">
        <f t="shared" si="757"/>
        <v>0</v>
      </c>
      <c r="U542" t="b">
        <f t="shared" si="758"/>
        <v>1</v>
      </c>
      <c r="V542" t="b">
        <f t="shared" si="759"/>
        <v>0</v>
      </c>
      <c r="W542" t="b">
        <f t="shared" si="760"/>
        <v>1</v>
      </c>
      <c r="X542" t="b">
        <f t="shared" si="761"/>
        <v>0</v>
      </c>
      <c r="Y542" t="b">
        <f t="shared" si="762"/>
        <v>0</v>
      </c>
      <c r="Z542" t="b">
        <f t="shared" si="763"/>
        <v>0</v>
      </c>
      <c r="AA542" t="b">
        <f t="shared" si="764"/>
        <v>0</v>
      </c>
      <c r="AB542" t="b">
        <f t="shared" si="765"/>
        <v>0</v>
      </c>
      <c r="AC542" t="b">
        <f t="shared" si="766"/>
        <v>0</v>
      </c>
      <c r="AD542" t="b">
        <f t="shared" si="767"/>
        <v>0</v>
      </c>
      <c r="AE542" t="b">
        <f t="shared" si="768"/>
        <v>0</v>
      </c>
      <c r="AF542" t="b">
        <f t="shared" si="769"/>
        <v>0</v>
      </c>
      <c r="AG542" t="b">
        <f t="shared" si="770"/>
        <v>0</v>
      </c>
      <c r="AH542" t="b">
        <f t="shared" si="771"/>
        <v>1</v>
      </c>
      <c r="AI542" t="b">
        <f t="shared" si="772"/>
        <v>0</v>
      </c>
      <c r="AJ542" t="b">
        <f t="shared" si="773"/>
        <v>0</v>
      </c>
      <c r="AK542" t="b">
        <f t="shared" si="774"/>
        <v>0</v>
      </c>
      <c r="AL542" t="b">
        <f t="shared" si="775"/>
        <v>0</v>
      </c>
      <c r="AM542" t="b">
        <f t="shared" si="776"/>
        <v>0</v>
      </c>
      <c r="AN542" t="b">
        <f t="shared" si="777"/>
        <v>0</v>
      </c>
      <c r="AO542" t="b">
        <f t="shared" si="778"/>
        <v>0</v>
      </c>
      <c r="AP542" t="b">
        <f t="shared" si="779"/>
        <v>0</v>
      </c>
      <c r="AQ542" t="b">
        <f t="shared" si="780"/>
        <v>0</v>
      </c>
      <c r="AR542" t="b">
        <f t="shared" si="781"/>
        <v>0</v>
      </c>
      <c r="AS542" t="b">
        <f t="shared" si="782"/>
        <v>0</v>
      </c>
      <c r="AT542" t="b">
        <f t="shared" si="783"/>
        <v>0</v>
      </c>
      <c r="AU542" t="b">
        <f t="shared" si="784"/>
        <v>0</v>
      </c>
      <c r="AV542" t="b">
        <f t="shared" si="785"/>
        <v>0</v>
      </c>
      <c r="AW542" t="b">
        <f t="shared" si="786"/>
        <v>0</v>
      </c>
      <c r="AX542" t="b">
        <f t="shared" si="787"/>
        <v>0</v>
      </c>
      <c r="AY542" t="b">
        <f t="shared" si="788"/>
        <v>0</v>
      </c>
      <c r="AZ542" t="b">
        <f t="shared" si="789"/>
        <v>0</v>
      </c>
      <c r="BA542" t="b">
        <f t="shared" si="790"/>
        <v>1</v>
      </c>
      <c r="BB542" t="b">
        <f t="shared" si="791"/>
        <v>0</v>
      </c>
      <c r="BC542" t="b">
        <f t="shared" si="792"/>
        <v>0</v>
      </c>
      <c r="BD542" t="b">
        <f t="shared" si="793"/>
        <v>0</v>
      </c>
      <c r="BE542" t="b">
        <f t="shared" si="794"/>
        <v>0</v>
      </c>
      <c r="BF542" t="b">
        <f t="shared" si="795"/>
        <v>0</v>
      </c>
      <c r="BG542" t="b">
        <f t="shared" si="796"/>
        <v>0</v>
      </c>
      <c r="BH542" t="b">
        <f t="shared" si="797"/>
        <v>1</v>
      </c>
      <c r="BI542" t="b">
        <f t="shared" si="798"/>
        <v>0</v>
      </c>
      <c r="BJ542" t="b">
        <f t="shared" si="799"/>
        <v>0</v>
      </c>
      <c r="BK542" t="b">
        <f t="shared" si="800"/>
        <v>0</v>
      </c>
      <c r="BL542" t="b">
        <f t="shared" si="801"/>
        <v>1</v>
      </c>
      <c r="BM542" t="b">
        <f t="shared" si="802"/>
        <v>0</v>
      </c>
      <c r="BN542" t="b">
        <f t="shared" si="803"/>
        <v>0</v>
      </c>
      <c r="BO542" t="b">
        <f t="shared" si="804"/>
        <v>0</v>
      </c>
      <c r="BP542" t="b">
        <f t="shared" si="805"/>
        <v>0</v>
      </c>
      <c r="BQ542" t="b">
        <f t="shared" si="806"/>
        <v>0</v>
      </c>
      <c r="BR542" t="b">
        <f t="shared" si="807"/>
        <v>0</v>
      </c>
      <c r="BS542" t="b">
        <f t="shared" si="808"/>
        <v>0</v>
      </c>
      <c r="BT542" t="b">
        <f t="shared" si="809"/>
        <v>0</v>
      </c>
      <c r="BU542" t="b">
        <f t="shared" si="810"/>
        <v>0</v>
      </c>
      <c r="BV542" t="b">
        <f t="shared" si="811"/>
        <v>0</v>
      </c>
      <c r="BW542" t="b">
        <f t="shared" si="812"/>
        <v>0</v>
      </c>
      <c r="BX542" t="b">
        <f t="shared" si="813"/>
        <v>0</v>
      </c>
      <c r="BY542" t="b">
        <f t="shared" si="814"/>
        <v>0</v>
      </c>
      <c r="BZ542" t="b">
        <f t="shared" si="815"/>
        <v>0</v>
      </c>
      <c r="CA542" t="b">
        <f t="shared" si="816"/>
        <v>0</v>
      </c>
      <c r="CB542" t="b">
        <f t="shared" si="817"/>
        <v>0</v>
      </c>
      <c r="CC542" t="b">
        <f t="shared" si="818"/>
        <v>0</v>
      </c>
      <c r="CD542" t="b">
        <f t="shared" si="819"/>
        <v>0</v>
      </c>
      <c r="CE542" t="b">
        <f t="shared" si="820"/>
        <v>0</v>
      </c>
      <c r="CF542" t="b">
        <f t="shared" si="821"/>
        <v>0</v>
      </c>
      <c r="CG542" t="b">
        <f t="shared" si="822"/>
        <v>0</v>
      </c>
      <c r="CH542" t="b">
        <f t="shared" si="823"/>
        <v>0</v>
      </c>
      <c r="CI542" t="b">
        <f t="shared" si="824"/>
        <v>0</v>
      </c>
      <c r="CJ542" t="b">
        <f t="shared" si="825"/>
        <v>0</v>
      </c>
      <c r="CK542" t="b">
        <f t="shared" si="826"/>
        <v>1</v>
      </c>
      <c r="CL542" t="b">
        <f t="shared" si="827"/>
        <v>0</v>
      </c>
      <c r="CM542" t="b">
        <f t="shared" si="828"/>
        <v>0</v>
      </c>
      <c r="CN542" t="b">
        <f t="shared" si="829"/>
        <v>0</v>
      </c>
      <c r="CO542" t="b">
        <f t="shared" si="830"/>
        <v>0</v>
      </c>
      <c r="CP542" t="b">
        <f t="shared" si="831"/>
        <v>0</v>
      </c>
      <c r="CQ542" t="b">
        <f t="shared" si="832"/>
        <v>0</v>
      </c>
      <c r="CR542" t="b">
        <f t="shared" si="833"/>
        <v>0</v>
      </c>
      <c r="CS542" t="b">
        <f t="shared" si="834"/>
        <v>0</v>
      </c>
      <c r="CT542" t="b">
        <f t="shared" si="835"/>
        <v>0</v>
      </c>
      <c r="CU542" t="b">
        <f t="shared" si="836"/>
        <v>0</v>
      </c>
      <c r="CV542" t="b">
        <f t="shared" si="837"/>
        <v>0</v>
      </c>
      <c r="CW542" t="b">
        <f t="shared" si="838"/>
        <v>0</v>
      </c>
      <c r="CX542" t="b">
        <f t="shared" si="839"/>
        <v>0</v>
      </c>
      <c r="CY542" t="b">
        <f t="shared" si="840"/>
        <v>0</v>
      </c>
      <c r="CZ542" t="b">
        <f t="shared" si="841"/>
        <v>0</v>
      </c>
      <c r="DA542" t="b">
        <f t="shared" si="842"/>
        <v>0</v>
      </c>
      <c r="DB542" t="b">
        <f t="shared" si="843"/>
        <v>0</v>
      </c>
      <c r="DC542" t="b">
        <f t="shared" si="844"/>
        <v>0</v>
      </c>
      <c r="DD542" t="b">
        <f t="shared" si="845"/>
        <v>0</v>
      </c>
    </row>
    <row r="543" spans="1:108">
      <c r="A543" t="s">
        <v>1732</v>
      </c>
      <c r="B543" t="s">
        <v>1727</v>
      </c>
      <c r="C543" t="s">
        <v>1727</v>
      </c>
      <c r="D543" t="s">
        <v>981</v>
      </c>
      <c r="E543" t="s">
        <v>982</v>
      </c>
      <c r="F543" t="s">
        <v>976</v>
      </c>
      <c r="G543" t="s">
        <v>970</v>
      </c>
      <c r="H543" t="s">
        <v>7428</v>
      </c>
      <c r="I543" t="s">
        <v>7418</v>
      </c>
      <c r="J543" t="s">
        <v>362</v>
      </c>
      <c r="K543" t="s">
        <v>136</v>
      </c>
      <c r="L543" t="s">
        <v>6654</v>
      </c>
      <c r="M543" t="s">
        <v>6079</v>
      </c>
      <c r="N543" t="s">
        <v>1733</v>
      </c>
      <c r="O543" t="b">
        <f t="shared" si="752"/>
        <v>1</v>
      </c>
      <c r="P543" t="b">
        <f t="shared" si="753"/>
        <v>0</v>
      </c>
      <c r="Q543" t="b">
        <f t="shared" si="754"/>
        <v>0</v>
      </c>
      <c r="R543" t="b">
        <f t="shared" si="755"/>
        <v>0</v>
      </c>
      <c r="S543" t="b">
        <f t="shared" si="756"/>
        <v>1</v>
      </c>
      <c r="T543" t="b">
        <f t="shared" si="757"/>
        <v>0</v>
      </c>
      <c r="U543" t="b">
        <f t="shared" si="758"/>
        <v>1</v>
      </c>
      <c r="V543" t="b">
        <f t="shared" si="759"/>
        <v>0</v>
      </c>
      <c r="W543" t="b">
        <f t="shared" si="760"/>
        <v>1</v>
      </c>
      <c r="X543" t="b">
        <f t="shared" si="761"/>
        <v>0</v>
      </c>
      <c r="Y543" t="b">
        <f t="shared" si="762"/>
        <v>0</v>
      </c>
      <c r="Z543" t="b">
        <f t="shared" si="763"/>
        <v>0</v>
      </c>
      <c r="AA543" t="b">
        <f t="shared" si="764"/>
        <v>0</v>
      </c>
      <c r="AB543" t="b">
        <f t="shared" si="765"/>
        <v>0</v>
      </c>
      <c r="AC543" t="b">
        <f t="shared" si="766"/>
        <v>0</v>
      </c>
      <c r="AD543" t="b">
        <f t="shared" si="767"/>
        <v>0</v>
      </c>
      <c r="AE543" t="b">
        <f t="shared" si="768"/>
        <v>0</v>
      </c>
      <c r="AF543" t="b">
        <f t="shared" si="769"/>
        <v>0</v>
      </c>
      <c r="AG543" t="b">
        <f t="shared" si="770"/>
        <v>0</v>
      </c>
      <c r="AH543" t="b">
        <f t="shared" si="771"/>
        <v>0</v>
      </c>
      <c r="AI543" t="b">
        <f t="shared" si="772"/>
        <v>0</v>
      </c>
      <c r="AJ543" t="b">
        <f t="shared" si="773"/>
        <v>0</v>
      </c>
      <c r="AK543" t="b">
        <f t="shared" si="774"/>
        <v>0</v>
      </c>
      <c r="AL543" t="b">
        <f t="shared" si="775"/>
        <v>0</v>
      </c>
      <c r="AM543" t="b">
        <f t="shared" si="776"/>
        <v>0</v>
      </c>
      <c r="AN543" t="b">
        <f t="shared" si="777"/>
        <v>0</v>
      </c>
      <c r="AO543" t="b">
        <f t="shared" si="778"/>
        <v>0</v>
      </c>
      <c r="AP543" t="b">
        <f t="shared" si="779"/>
        <v>0</v>
      </c>
      <c r="AQ543" t="b">
        <f t="shared" si="780"/>
        <v>0</v>
      </c>
      <c r="AR543" t="b">
        <f t="shared" si="781"/>
        <v>0</v>
      </c>
      <c r="AS543" t="b">
        <f t="shared" si="782"/>
        <v>0</v>
      </c>
      <c r="AT543" t="b">
        <f t="shared" si="783"/>
        <v>0</v>
      </c>
      <c r="AU543" t="b">
        <f t="shared" si="784"/>
        <v>0</v>
      </c>
      <c r="AV543" t="b">
        <f t="shared" si="785"/>
        <v>0</v>
      </c>
      <c r="AW543" t="b">
        <f t="shared" si="786"/>
        <v>0</v>
      </c>
      <c r="AX543" t="b">
        <f t="shared" si="787"/>
        <v>0</v>
      </c>
      <c r="AY543" t="b">
        <f t="shared" si="788"/>
        <v>0</v>
      </c>
      <c r="AZ543" t="b">
        <f t="shared" si="789"/>
        <v>0</v>
      </c>
      <c r="BA543" t="b">
        <f t="shared" si="790"/>
        <v>0</v>
      </c>
      <c r="BB543" t="b">
        <f t="shared" si="791"/>
        <v>0</v>
      </c>
      <c r="BC543" t="b">
        <f t="shared" si="792"/>
        <v>0</v>
      </c>
      <c r="BD543" t="b">
        <f t="shared" si="793"/>
        <v>0</v>
      </c>
      <c r="BE543" t="b">
        <f t="shared" si="794"/>
        <v>0</v>
      </c>
      <c r="BF543" t="b">
        <f t="shared" si="795"/>
        <v>0</v>
      </c>
      <c r="BG543" t="b">
        <f t="shared" si="796"/>
        <v>0</v>
      </c>
      <c r="BH543" t="b">
        <f t="shared" si="797"/>
        <v>1</v>
      </c>
      <c r="BI543" t="b">
        <f t="shared" si="798"/>
        <v>0</v>
      </c>
      <c r="BJ543" t="b">
        <f t="shared" si="799"/>
        <v>0</v>
      </c>
      <c r="BK543" t="b">
        <f t="shared" si="800"/>
        <v>0</v>
      </c>
      <c r="BL543" t="b">
        <f t="shared" si="801"/>
        <v>1</v>
      </c>
      <c r="BM543" t="b">
        <f t="shared" si="802"/>
        <v>0</v>
      </c>
      <c r="BN543" t="b">
        <f t="shared" si="803"/>
        <v>0</v>
      </c>
      <c r="BO543" t="b">
        <f t="shared" si="804"/>
        <v>0</v>
      </c>
      <c r="BP543" t="b">
        <f t="shared" si="805"/>
        <v>0</v>
      </c>
      <c r="BQ543" t="b">
        <f t="shared" si="806"/>
        <v>0</v>
      </c>
      <c r="BR543" t="b">
        <f t="shared" si="807"/>
        <v>0</v>
      </c>
      <c r="BS543" t="b">
        <f t="shared" si="808"/>
        <v>0</v>
      </c>
      <c r="BT543" t="b">
        <f t="shared" si="809"/>
        <v>0</v>
      </c>
      <c r="BU543" t="b">
        <f t="shared" si="810"/>
        <v>0</v>
      </c>
      <c r="BV543" t="b">
        <f t="shared" si="811"/>
        <v>0</v>
      </c>
      <c r="BW543" t="b">
        <f t="shared" si="812"/>
        <v>0</v>
      </c>
      <c r="BX543" t="b">
        <f t="shared" si="813"/>
        <v>0</v>
      </c>
      <c r="BY543" t="b">
        <f t="shared" si="814"/>
        <v>0</v>
      </c>
      <c r="BZ543" t="b">
        <f t="shared" si="815"/>
        <v>0</v>
      </c>
      <c r="CA543" t="b">
        <f t="shared" si="816"/>
        <v>0</v>
      </c>
      <c r="CB543" t="b">
        <f t="shared" si="817"/>
        <v>0</v>
      </c>
      <c r="CC543" t="b">
        <f t="shared" si="818"/>
        <v>0</v>
      </c>
      <c r="CD543" t="b">
        <f t="shared" si="819"/>
        <v>0</v>
      </c>
      <c r="CE543" t="b">
        <f t="shared" si="820"/>
        <v>0</v>
      </c>
      <c r="CF543" t="b">
        <f t="shared" si="821"/>
        <v>0</v>
      </c>
      <c r="CG543" t="b">
        <f t="shared" si="822"/>
        <v>0</v>
      </c>
      <c r="CH543" t="b">
        <f t="shared" si="823"/>
        <v>0</v>
      </c>
      <c r="CI543" t="b">
        <f t="shared" si="824"/>
        <v>0</v>
      </c>
      <c r="CJ543" t="b">
        <f t="shared" si="825"/>
        <v>0</v>
      </c>
      <c r="CK543" t="b">
        <f t="shared" si="826"/>
        <v>1</v>
      </c>
      <c r="CL543" t="b">
        <f t="shared" si="827"/>
        <v>0</v>
      </c>
      <c r="CM543" t="b">
        <f t="shared" si="828"/>
        <v>0</v>
      </c>
      <c r="CN543" t="b">
        <f t="shared" si="829"/>
        <v>0</v>
      </c>
      <c r="CO543" t="b">
        <f t="shared" si="830"/>
        <v>0</v>
      </c>
      <c r="CP543" t="b">
        <f t="shared" si="831"/>
        <v>0</v>
      </c>
      <c r="CQ543" t="b">
        <f t="shared" si="832"/>
        <v>0</v>
      </c>
      <c r="CR543" t="b">
        <f t="shared" si="833"/>
        <v>0</v>
      </c>
      <c r="CS543" t="b">
        <f t="shared" si="834"/>
        <v>0</v>
      </c>
      <c r="CT543" t="b">
        <f t="shared" si="835"/>
        <v>0</v>
      </c>
      <c r="CU543" t="b">
        <f t="shared" si="836"/>
        <v>0</v>
      </c>
      <c r="CV543" t="b">
        <f t="shared" si="837"/>
        <v>0</v>
      </c>
      <c r="CW543" t="b">
        <f t="shared" si="838"/>
        <v>0</v>
      </c>
      <c r="CX543" t="b">
        <f t="shared" si="839"/>
        <v>0</v>
      </c>
      <c r="CY543" t="b">
        <f t="shared" si="840"/>
        <v>0</v>
      </c>
      <c r="CZ543" t="b">
        <f t="shared" si="841"/>
        <v>0</v>
      </c>
      <c r="DA543" t="b">
        <f t="shared" si="842"/>
        <v>0</v>
      </c>
      <c r="DB543" t="b">
        <f t="shared" si="843"/>
        <v>0</v>
      </c>
      <c r="DC543" t="b">
        <f t="shared" si="844"/>
        <v>0</v>
      </c>
      <c r="DD543" t="b">
        <f t="shared" si="845"/>
        <v>0</v>
      </c>
    </row>
    <row r="544" spans="1:108">
      <c r="A544" s="4" t="s">
        <v>1734</v>
      </c>
      <c r="B544" t="s">
        <v>1727</v>
      </c>
      <c r="C544" t="s">
        <v>1727</v>
      </c>
      <c r="D544" s="4" t="s">
        <v>981</v>
      </c>
      <c r="E544" s="4" t="s">
        <v>982</v>
      </c>
      <c r="F544" t="s">
        <v>976</v>
      </c>
      <c r="G544" t="s">
        <v>970</v>
      </c>
      <c r="H544" t="s">
        <v>7428</v>
      </c>
      <c r="I544" t="s">
        <v>7418</v>
      </c>
      <c r="J544" s="4" t="s">
        <v>135</v>
      </c>
      <c r="K544" s="4" t="s">
        <v>136</v>
      </c>
      <c r="L544" s="4" t="s">
        <v>6655</v>
      </c>
      <c r="M544" s="4" t="s">
        <v>1735</v>
      </c>
      <c r="N544" s="4" t="s">
        <v>1736</v>
      </c>
      <c r="O544" s="4" t="b">
        <f t="shared" si="752"/>
        <v>1</v>
      </c>
      <c r="P544" s="4" t="b">
        <f t="shared" si="753"/>
        <v>0</v>
      </c>
      <c r="Q544" s="4" t="b">
        <f t="shared" si="754"/>
        <v>1</v>
      </c>
      <c r="R544" s="4" t="b">
        <f t="shared" si="755"/>
        <v>1</v>
      </c>
      <c r="S544" s="4" t="b">
        <f t="shared" si="756"/>
        <v>1</v>
      </c>
      <c r="T544" s="4" t="b">
        <f t="shared" si="757"/>
        <v>1</v>
      </c>
      <c r="U544" s="4" t="b">
        <f t="shared" si="758"/>
        <v>1</v>
      </c>
      <c r="V544" s="4" t="b">
        <f t="shared" si="759"/>
        <v>0</v>
      </c>
      <c r="W544" s="4" t="b">
        <f t="shared" si="760"/>
        <v>0</v>
      </c>
      <c r="X544" s="4" t="b">
        <f t="shared" si="761"/>
        <v>1</v>
      </c>
      <c r="Y544" s="4" t="b">
        <f t="shared" si="762"/>
        <v>0</v>
      </c>
      <c r="Z544" s="4" t="b">
        <f t="shared" si="763"/>
        <v>0</v>
      </c>
      <c r="AA544" s="4" t="b">
        <f t="shared" si="764"/>
        <v>0</v>
      </c>
      <c r="AB544" s="4" t="b">
        <f t="shared" si="765"/>
        <v>0</v>
      </c>
      <c r="AC544" s="4" t="b">
        <f t="shared" si="766"/>
        <v>0</v>
      </c>
      <c r="AD544" s="4" t="b">
        <f t="shared" si="767"/>
        <v>0</v>
      </c>
      <c r="AE544" s="4" t="b">
        <f t="shared" si="768"/>
        <v>0</v>
      </c>
      <c r="AF544" s="4" t="b">
        <f t="shared" si="769"/>
        <v>0</v>
      </c>
      <c r="AG544" s="4" t="b">
        <f t="shared" si="770"/>
        <v>0</v>
      </c>
      <c r="AH544" s="4" t="b">
        <f t="shared" si="771"/>
        <v>1</v>
      </c>
      <c r="AI544" s="4" t="b">
        <f t="shared" si="772"/>
        <v>0</v>
      </c>
      <c r="AJ544" s="4" t="b">
        <f t="shared" si="773"/>
        <v>0</v>
      </c>
      <c r="AK544" s="4" t="b">
        <f t="shared" si="774"/>
        <v>0</v>
      </c>
      <c r="AL544" s="4" t="b">
        <f t="shared" si="775"/>
        <v>0</v>
      </c>
      <c r="AM544" s="4" t="b">
        <f t="shared" si="776"/>
        <v>0</v>
      </c>
      <c r="AN544" s="4" t="b">
        <f t="shared" si="777"/>
        <v>0</v>
      </c>
      <c r="AO544" s="4" t="b">
        <f t="shared" si="778"/>
        <v>0</v>
      </c>
      <c r="AP544" s="4" t="b">
        <f t="shared" si="779"/>
        <v>0</v>
      </c>
      <c r="AQ544" s="4" t="b">
        <f t="shared" si="780"/>
        <v>0</v>
      </c>
      <c r="AR544" s="4" t="b">
        <f t="shared" si="781"/>
        <v>0</v>
      </c>
      <c r="AS544" s="4" t="b">
        <f t="shared" si="782"/>
        <v>0</v>
      </c>
      <c r="AT544" s="4" t="b">
        <f t="shared" si="783"/>
        <v>0</v>
      </c>
      <c r="AU544" s="4" t="b">
        <f t="shared" si="784"/>
        <v>0</v>
      </c>
      <c r="AV544" s="4" t="b">
        <f t="shared" si="785"/>
        <v>0</v>
      </c>
      <c r="AW544" s="4" t="b">
        <f t="shared" si="786"/>
        <v>0</v>
      </c>
      <c r="AX544" s="4" t="b">
        <f t="shared" si="787"/>
        <v>0</v>
      </c>
      <c r="AY544" s="4" t="b">
        <f t="shared" si="788"/>
        <v>0</v>
      </c>
      <c r="AZ544" s="4" t="b">
        <f t="shared" si="789"/>
        <v>0</v>
      </c>
      <c r="BA544" s="4" t="b">
        <f t="shared" si="790"/>
        <v>0</v>
      </c>
      <c r="BB544" s="4" t="b">
        <f t="shared" si="791"/>
        <v>0</v>
      </c>
      <c r="BC544" s="4" t="b">
        <f t="shared" si="792"/>
        <v>0</v>
      </c>
      <c r="BD544" s="4" t="b">
        <f t="shared" si="793"/>
        <v>0</v>
      </c>
      <c r="BE544" s="4" t="b">
        <f t="shared" si="794"/>
        <v>0</v>
      </c>
      <c r="BF544" s="4" t="b">
        <f t="shared" si="795"/>
        <v>1</v>
      </c>
      <c r="BG544" s="4" t="b">
        <f t="shared" si="796"/>
        <v>0</v>
      </c>
      <c r="BH544" s="4" t="b">
        <f t="shared" si="797"/>
        <v>0</v>
      </c>
      <c r="BI544" s="4" t="b">
        <f t="shared" si="798"/>
        <v>0</v>
      </c>
      <c r="BJ544" s="4" t="b">
        <f t="shared" si="799"/>
        <v>0</v>
      </c>
      <c r="BK544" s="4" t="b">
        <f t="shared" si="800"/>
        <v>0</v>
      </c>
      <c r="BL544" s="4" t="b">
        <f t="shared" si="801"/>
        <v>0</v>
      </c>
      <c r="BM544" s="4" t="b">
        <f t="shared" si="802"/>
        <v>0</v>
      </c>
      <c r="BN544" s="4" t="b">
        <f t="shared" si="803"/>
        <v>0</v>
      </c>
      <c r="BO544" s="4" t="b">
        <f t="shared" si="804"/>
        <v>0</v>
      </c>
      <c r="BP544" s="4" t="b">
        <f t="shared" si="805"/>
        <v>0</v>
      </c>
      <c r="BQ544" s="4" t="b">
        <f t="shared" si="806"/>
        <v>0</v>
      </c>
      <c r="BR544" s="4" t="b">
        <f t="shared" si="807"/>
        <v>0</v>
      </c>
      <c r="BS544" s="4" t="b">
        <f t="shared" si="808"/>
        <v>1</v>
      </c>
      <c r="BT544" s="4" t="b">
        <f t="shared" si="809"/>
        <v>0</v>
      </c>
      <c r="BU544" s="4" t="b">
        <f t="shared" si="810"/>
        <v>0</v>
      </c>
      <c r="BV544" s="4" t="b">
        <f t="shared" si="811"/>
        <v>0</v>
      </c>
      <c r="BW544" s="4" t="b">
        <f t="shared" si="812"/>
        <v>0</v>
      </c>
      <c r="BX544" s="4" t="b">
        <f t="shared" si="813"/>
        <v>0</v>
      </c>
      <c r="BY544" s="4" t="b">
        <f t="shared" si="814"/>
        <v>0</v>
      </c>
      <c r="BZ544" s="4" t="b">
        <f t="shared" si="815"/>
        <v>0</v>
      </c>
      <c r="CA544" s="4" t="b">
        <f t="shared" si="816"/>
        <v>0</v>
      </c>
      <c r="CB544" s="4" t="b">
        <f t="shared" si="817"/>
        <v>0</v>
      </c>
      <c r="CC544" s="4" t="b">
        <f t="shared" si="818"/>
        <v>1</v>
      </c>
      <c r="CD544" s="4" t="b">
        <f t="shared" si="819"/>
        <v>0</v>
      </c>
      <c r="CE544" s="4" t="b">
        <f t="shared" si="820"/>
        <v>0</v>
      </c>
      <c r="CF544" s="4" t="b">
        <f t="shared" si="821"/>
        <v>0</v>
      </c>
      <c r="CG544" s="4" t="b">
        <f t="shared" si="822"/>
        <v>1</v>
      </c>
      <c r="CH544" s="4" t="b">
        <f t="shared" si="823"/>
        <v>0</v>
      </c>
      <c r="CI544" s="4" t="b">
        <f t="shared" si="824"/>
        <v>0</v>
      </c>
      <c r="CJ544" s="4" t="b">
        <f t="shared" si="825"/>
        <v>0</v>
      </c>
      <c r="CK544" s="4" t="b">
        <f t="shared" si="826"/>
        <v>1</v>
      </c>
      <c r="CL544" s="4" t="b">
        <f t="shared" si="827"/>
        <v>0</v>
      </c>
      <c r="CM544" s="4" t="b">
        <f t="shared" si="828"/>
        <v>0</v>
      </c>
      <c r="CN544" s="4" t="b">
        <f t="shared" si="829"/>
        <v>0</v>
      </c>
      <c r="CO544" s="4" t="b">
        <f t="shared" si="830"/>
        <v>0</v>
      </c>
      <c r="CP544" s="4" t="b">
        <f t="shared" si="831"/>
        <v>0</v>
      </c>
      <c r="CQ544" s="4" t="b">
        <f t="shared" si="832"/>
        <v>0</v>
      </c>
      <c r="CR544" s="4" t="b">
        <f t="shared" si="833"/>
        <v>0</v>
      </c>
      <c r="CS544" s="4" t="b">
        <f t="shared" si="834"/>
        <v>0</v>
      </c>
      <c r="CT544" s="4" t="b">
        <f t="shared" si="835"/>
        <v>0</v>
      </c>
      <c r="CU544" s="4" t="b">
        <f t="shared" si="836"/>
        <v>0</v>
      </c>
      <c r="CV544" s="4" t="b">
        <f t="shared" si="837"/>
        <v>0</v>
      </c>
      <c r="CW544" s="4" t="b">
        <f t="shared" si="838"/>
        <v>0</v>
      </c>
      <c r="CX544" s="4" t="b">
        <f t="shared" si="839"/>
        <v>0</v>
      </c>
      <c r="CY544" s="4" t="b">
        <f t="shared" si="840"/>
        <v>0</v>
      </c>
      <c r="CZ544" s="4" t="b">
        <f t="shared" si="841"/>
        <v>0</v>
      </c>
      <c r="DA544" s="4" t="b">
        <f t="shared" si="842"/>
        <v>0</v>
      </c>
      <c r="DB544" s="4" t="b">
        <f t="shared" si="843"/>
        <v>0</v>
      </c>
      <c r="DC544" s="4" t="b">
        <f t="shared" si="844"/>
        <v>0</v>
      </c>
      <c r="DD544" s="4" t="b">
        <f t="shared" si="845"/>
        <v>0</v>
      </c>
    </row>
    <row r="545" spans="1:108">
      <c r="A545" t="s">
        <v>1737</v>
      </c>
      <c r="B545" t="s">
        <v>1727</v>
      </c>
      <c r="C545" t="s">
        <v>1727</v>
      </c>
      <c r="D545" t="s">
        <v>981</v>
      </c>
      <c r="E545" t="s">
        <v>982</v>
      </c>
      <c r="F545" t="s">
        <v>976</v>
      </c>
      <c r="G545" t="s">
        <v>970</v>
      </c>
      <c r="H545" t="s">
        <v>7428</v>
      </c>
      <c r="I545" t="s">
        <v>7418</v>
      </c>
      <c r="J545" t="s">
        <v>16</v>
      </c>
      <c r="K545" t="s">
        <v>16</v>
      </c>
      <c r="L545" t="s">
        <v>6656</v>
      </c>
      <c r="M545" t="s">
        <v>6079</v>
      </c>
      <c r="N545" t="s">
        <v>870</v>
      </c>
      <c r="O545" t="b">
        <f t="shared" si="752"/>
        <v>1</v>
      </c>
      <c r="P545" t="b">
        <f t="shared" si="753"/>
        <v>0</v>
      </c>
      <c r="Q545" t="b">
        <f t="shared" si="754"/>
        <v>0</v>
      </c>
      <c r="R545" t="b">
        <f t="shared" si="755"/>
        <v>0</v>
      </c>
      <c r="S545" t="b">
        <f t="shared" si="756"/>
        <v>1</v>
      </c>
      <c r="T545" t="b">
        <f t="shared" si="757"/>
        <v>0</v>
      </c>
      <c r="U545" t="b">
        <f t="shared" si="758"/>
        <v>0</v>
      </c>
      <c r="V545" t="b">
        <f t="shared" si="759"/>
        <v>0</v>
      </c>
      <c r="W545" t="b">
        <f t="shared" si="760"/>
        <v>1</v>
      </c>
      <c r="X545" t="b">
        <f t="shared" si="761"/>
        <v>0</v>
      </c>
      <c r="Y545" t="b">
        <f t="shared" si="762"/>
        <v>0</v>
      </c>
      <c r="Z545" t="b">
        <f t="shared" si="763"/>
        <v>0</v>
      </c>
      <c r="AA545" t="b">
        <f t="shared" si="764"/>
        <v>0</v>
      </c>
      <c r="AB545" t="b">
        <f t="shared" si="765"/>
        <v>0</v>
      </c>
      <c r="AC545" t="b">
        <f t="shared" si="766"/>
        <v>0</v>
      </c>
      <c r="AD545" t="b">
        <f t="shared" si="767"/>
        <v>0</v>
      </c>
      <c r="AE545" t="b">
        <f t="shared" si="768"/>
        <v>0</v>
      </c>
      <c r="AF545" t="b">
        <f t="shared" si="769"/>
        <v>0</v>
      </c>
      <c r="AG545" t="b">
        <f t="shared" si="770"/>
        <v>0</v>
      </c>
      <c r="AH545" t="b">
        <f t="shared" si="771"/>
        <v>0</v>
      </c>
      <c r="AI545" t="b">
        <f t="shared" si="772"/>
        <v>0</v>
      </c>
      <c r="AJ545" t="b">
        <f t="shared" si="773"/>
        <v>0</v>
      </c>
      <c r="AK545" t="b">
        <f t="shared" si="774"/>
        <v>0</v>
      </c>
      <c r="AL545" t="b">
        <f t="shared" si="775"/>
        <v>0</v>
      </c>
      <c r="AM545" t="b">
        <f t="shared" si="776"/>
        <v>0</v>
      </c>
      <c r="AN545" t="b">
        <f t="shared" si="777"/>
        <v>0</v>
      </c>
      <c r="AO545" t="b">
        <f t="shared" si="778"/>
        <v>0</v>
      </c>
      <c r="AP545" t="b">
        <f t="shared" si="779"/>
        <v>0</v>
      </c>
      <c r="AQ545" t="b">
        <f t="shared" si="780"/>
        <v>0</v>
      </c>
      <c r="AR545" t="b">
        <f t="shared" si="781"/>
        <v>0</v>
      </c>
      <c r="AS545" t="b">
        <f t="shared" si="782"/>
        <v>0</v>
      </c>
      <c r="AT545" t="b">
        <f t="shared" si="783"/>
        <v>0</v>
      </c>
      <c r="AU545" t="b">
        <f t="shared" si="784"/>
        <v>0</v>
      </c>
      <c r="AV545" t="b">
        <f t="shared" si="785"/>
        <v>0</v>
      </c>
      <c r="AW545" t="b">
        <f t="shared" si="786"/>
        <v>0</v>
      </c>
      <c r="AX545" t="b">
        <f t="shared" si="787"/>
        <v>0</v>
      </c>
      <c r="AY545" t="b">
        <f t="shared" si="788"/>
        <v>0</v>
      </c>
      <c r="AZ545" t="b">
        <f t="shared" si="789"/>
        <v>0</v>
      </c>
      <c r="BA545" t="b">
        <f t="shared" si="790"/>
        <v>1</v>
      </c>
      <c r="BB545" t="b">
        <f t="shared" si="791"/>
        <v>0</v>
      </c>
      <c r="BC545" t="b">
        <f t="shared" si="792"/>
        <v>0</v>
      </c>
      <c r="BD545" t="b">
        <f t="shared" si="793"/>
        <v>0</v>
      </c>
      <c r="BE545" t="b">
        <f t="shared" si="794"/>
        <v>0</v>
      </c>
      <c r="BF545" t="b">
        <f t="shared" si="795"/>
        <v>0</v>
      </c>
      <c r="BG545" t="b">
        <f t="shared" si="796"/>
        <v>0</v>
      </c>
      <c r="BH545" t="b">
        <f t="shared" si="797"/>
        <v>0</v>
      </c>
      <c r="BI545" t="b">
        <f t="shared" si="798"/>
        <v>0</v>
      </c>
      <c r="BJ545" t="b">
        <f t="shared" si="799"/>
        <v>0</v>
      </c>
      <c r="BK545" t="b">
        <f t="shared" si="800"/>
        <v>0</v>
      </c>
      <c r="BL545" t="b">
        <f t="shared" si="801"/>
        <v>1</v>
      </c>
      <c r="BM545" t="b">
        <f t="shared" si="802"/>
        <v>0</v>
      </c>
      <c r="BN545" t="b">
        <f t="shared" si="803"/>
        <v>0</v>
      </c>
      <c r="BO545" t="b">
        <f t="shared" si="804"/>
        <v>0</v>
      </c>
      <c r="BP545" t="b">
        <f t="shared" si="805"/>
        <v>0</v>
      </c>
      <c r="BQ545" t="b">
        <f t="shared" si="806"/>
        <v>0</v>
      </c>
      <c r="BR545" t="b">
        <f t="shared" si="807"/>
        <v>0</v>
      </c>
      <c r="BS545" t="b">
        <f t="shared" si="808"/>
        <v>0</v>
      </c>
      <c r="BT545" t="b">
        <f t="shared" si="809"/>
        <v>0</v>
      </c>
      <c r="BU545" t="b">
        <f t="shared" si="810"/>
        <v>0</v>
      </c>
      <c r="BV545" t="b">
        <f t="shared" si="811"/>
        <v>0</v>
      </c>
      <c r="BW545" t="b">
        <f t="shared" si="812"/>
        <v>0</v>
      </c>
      <c r="BX545" t="b">
        <f t="shared" si="813"/>
        <v>0</v>
      </c>
      <c r="BY545" t="b">
        <f t="shared" si="814"/>
        <v>0</v>
      </c>
      <c r="BZ545" t="b">
        <f t="shared" si="815"/>
        <v>0</v>
      </c>
      <c r="CA545" t="b">
        <f t="shared" si="816"/>
        <v>0</v>
      </c>
      <c r="CB545" t="b">
        <f t="shared" si="817"/>
        <v>0</v>
      </c>
      <c r="CC545" t="b">
        <f t="shared" si="818"/>
        <v>0</v>
      </c>
      <c r="CD545" t="b">
        <f t="shared" si="819"/>
        <v>0</v>
      </c>
      <c r="CE545" t="b">
        <f t="shared" si="820"/>
        <v>0</v>
      </c>
      <c r="CF545" t="b">
        <f t="shared" si="821"/>
        <v>0</v>
      </c>
      <c r="CG545" t="b">
        <f t="shared" si="822"/>
        <v>0</v>
      </c>
      <c r="CH545" t="b">
        <f t="shared" si="823"/>
        <v>0</v>
      </c>
      <c r="CI545" t="b">
        <f t="shared" si="824"/>
        <v>0</v>
      </c>
      <c r="CJ545" t="b">
        <f t="shared" si="825"/>
        <v>0</v>
      </c>
      <c r="CK545" t="b">
        <f t="shared" si="826"/>
        <v>0</v>
      </c>
      <c r="CL545" t="b">
        <f t="shared" si="827"/>
        <v>0</v>
      </c>
      <c r="CM545" t="b">
        <f t="shared" si="828"/>
        <v>0</v>
      </c>
      <c r="CN545" t="b">
        <f t="shared" si="829"/>
        <v>0</v>
      </c>
      <c r="CO545" t="b">
        <f t="shared" si="830"/>
        <v>0</v>
      </c>
      <c r="CP545" t="b">
        <f t="shared" si="831"/>
        <v>0</v>
      </c>
      <c r="CQ545" t="b">
        <f t="shared" si="832"/>
        <v>0</v>
      </c>
      <c r="CR545" t="b">
        <f t="shared" si="833"/>
        <v>0</v>
      </c>
      <c r="CS545" t="b">
        <f t="shared" si="834"/>
        <v>0</v>
      </c>
      <c r="CT545" t="b">
        <f t="shared" si="835"/>
        <v>0</v>
      </c>
      <c r="CU545" t="b">
        <f t="shared" si="836"/>
        <v>0</v>
      </c>
      <c r="CV545" t="b">
        <f t="shared" si="837"/>
        <v>0</v>
      </c>
      <c r="CW545" t="b">
        <f t="shared" si="838"/>
        <v>0</v>
      </c>
      <c r="CX545" t="b">
        <f t="shared" si="839"/>
        <v>0</v>
      </c>
      <c r="CY545" t="b">
        <f t="shared" si="840"/>
        <v>0</v>
      </c>
      <c r="CZ545" t="b">
        <f t="shared" si="841"/>
        <v>0</v>
      </c>
      <c r="DA545" t="b">
        <f t="shared" si="842"/>
        <v>0</v>
      </c>
      <c r="DB545" t="b">
        <f t="shared" si="843"/>
        <v>0</v>
      </c>
      <c r="DC545" t="b">
        <f t="shared" si="844"/>
        <v>0</v>
      </c>
      <c r="DD545" t="b">
        <f t="shared" si="845"/>
        <v>0</v>
      </c>
    </row>
    <row r="546" spans="1:108">
      <c r="A546" t="s">
        <v>1738</v>
      </c>
      <c r="B546" t="s">
        <v>1727</v>
      </c>
      <c r="C546" t="s">
        <v>1727</v>
      </c>
      <c r="D546" t="s">
        <v>981</v>
      </c>
      <c r="E546" t="s">
        <v>982</v>
      </c>
      <c r="F546" t="s">
        <v>976</v>
      </c>
      <c r="G546" t="s">
        <v>970</v>
      </c>
      <c r="H546" t="s">
        <v>7428</v>
      </c>
      <c r="I546" t="s">
        <v>7418</v>
      </c>
      <c r="J546" t="s">
        <v>108</v>
      </c>
      <c r="K546" t="s">
        <v>109</v>
      </c>
      <c r="L546" t="s">
        <v>6657</v>
      </c>
      <c r="M546" t="s">
        <v>6079</v>
      </c>
      <c r="N546" t="s">
        <v>1739</v>
      </c>
      <c r="O546" t="b">
        <f t="shared" si="752"/>
        <v>0</v>
      </c>
      <c r="P546" t="b">
        <f t="shared" si="753"/>
        <v>0</v>
      </c>
      <c r="Q546" t="b">
        <f t="shared" si="754"/>
        <v>0</v>
      </c>
      <c r="R546" t="b">
        <f t="shared" si="755"/>
        <v>1</v>
      </c>
      <c r="S546" t="b">
        <f t="shared" si="756"/>
        <v>0</v>
      </c>
      <c r="T546" t="b">
        <f t="shared" si="757"/>
        <v>0</v>
      </c>
      <c r="U546" t="b">
        <f t="shared" si="758"/>
        <v>0</v>
      </c>
      <c r="V546" t="b">
        <f t="shared" si="759"/>
        <v>0</v>
      </c>
      <c r="W546" t="b">
        <f t="shared" si="760"/>
        <v>0</v>
      </c>
      <c r="X546" t="b">
        <f t="shared" si="761"/>
        <v>1</v>
      </c>
      <c r="Y546" t="b">
        <f t="shared" si="762"/>
        <v>0</v>
      </c>
      <c r="Z546" t="b">
        <f t="shared" si="763"/>
        <v>0</v>
      </c>
      <c r="AA546" t="b">
        <f t="shared" si="764"/>
        <v>0</v>
      </c>
      <c r="AB546" t="b">
        <f t="shared" si="765"/>
        <v>0</v>
      </c>
      <c r="AC546" t="b">
        <f t="shared" si="766"/>
        <v>0</v>
      </c>
      <c r="AD546" t="b">
        <f t="shared" si="767"/>
        <v>0</v>
      </c>
      <c r="AE546" t="b">
        <f t="shared" si="768"/>
        <v>1</v>
      </c>
      <c r="AF546" t="b">
        <f t="shared" si="769"/>
        <v>0</v>
      </c>
      <c r="AG546" t="b">
        <f t="shared" si="770"/>
        <v>0</v>
      </c>
      <c r="AH546" t="b">
        <f t="shared" si="771"/>
        <v>0</v>
      </c>
      <c r="AI546" t="b">
        <f t="shared" si="772"/>
        <v>0</v>
      </c>
      <c r="AJ546" t="b">
        <f t="shared" si="773"/>
        <v>0</v>
      </c>
      <c r="AK546" t="b">
        <f t="shared" si="774"/>
        <v>0</v>
      </c>
      <c r="AL546" t="b">
        <f t="shared" si="775"/>
        <v>0</v>
      </c>
      <c r="AM546" t="b">
        <f t="shared" si="776"/>
        <v>0</v>
      </c>
      <c r="AN546" t="b">
        <f t="shared" si="777"/>
        <v>0</v>
      </c>
      <c r="AO546" t="b">
        <f t="shared" si="778"/>
        <v>0</v>
      </c>
      <c r="AP546" t="b">
        <f t="shared" si="779"/>
        <v>0</v>
      </c>
      <c r="AQ546" t="b">
        <f t="shared" si="780"/>
        <v>0</v>
      </c>
      <c r="AR546" t="b">
        <f t="shared" si="781"/>
        <v>0</v>
      </c>
      <c r="AS546" t="b">
        <f t="shared" si="782"/>
        <v>0</v>
      </c>
      <c r="AT546" t="b">
        <f t="shared" si="783"/>
        <v>0</v>
      </c>
      <c r="AU546" t="b">
        <f t="shared" si="784"/>
        <v>0</v>
      </c>
      <c r="AV546" t="b">
        <f t="shared" si="785"/>
        <v>0</v>
      </c>
      <c r="AW546" t="b">
        <f t="shared" si="786"/>
        <v>0</v>
      </c>
      <c r="AX546" t="b">
        <f t="shared" si="787"/>
        <v>0</v>
      </c>
      <c r="AY546" t="b">
        <f t="shared" si="788"/>
        <v>0</v>
      </c>
      <c r="AZ546" t="b">
        <f t="shared" si="789"/>
        <v>0</v>
      </c>
      <c r="BA546" t="b">
        <f t="shared" si="790"/>
        <v>0</v>
      </c>
      <c r="BB546" t="b">
        <f t="shared" si="791"/>
        <v>0</v>
      </c>
      <c r="BC546" t="b">
        <f t="shared" si="792"/>
        <v>0</v>
      </c>
      <c r="BD546" t="b">
        <f t="shared" si="793"/>
        <v>0</v>
      </c>
      <c r="BE546" t="b">
        <f t="shared" si="794"/>
        <v>0</v>
      </c>
      <c r="BF546" t="b">
        <f t="shared" si="795"/>
        <v>1</v>
      </c>
      <c r="BG546" t="b">
        <f t="shared" si="796"/>
        <v>0</v>
      </c>
      <c r="BH546" t="b">
        <f t="shared" si="797"/>
        <v>0</v>
      </c>
      <c r="BI546" t="b">
        <f t="shared" si="798"/>
        <v>0</v>
      </c>
      <c r="BJ546" t="b">
        <f t="shared" si="799"/>
        <v>0</v>
      </c>
      <c r="BK546" t="b">
        <f t="shared" si="800"/>
        <v>0</v>
      </c>
      <c r="BL546" t="b">
        <f t="shared" si="801"/>
        <v>0</v>
      </c>
      <c r="BM546" t="b">
        <f t="shared" si="802"/>
        <v>0</v>
      </c>
      <c r="BN546" t="b">
        <f t="shared" si="803"/>
        <v>0</v>
      </c>
      <c r="BO546" t="b">
        <f t="shared" si="804"/>
        <v>0</v>
      </c>
      <c r="BP546" t="b">
        <f t="shared" si="805"/>
        <v>0</v>
      </c>
      <c r="BQ546" t="b">
        <f t="shared" si="806"/>
        <v>0</v>
      </c>
      <c r="BR546" t="b">
        <f t="shared" si="807"/>
        <v>0</v>
      </c>
      <c r="BS546" t="b">
        <f t="shared" si="808"/>
        <v>0</v>
      </c>
      <c r="BT546" t="b">
        <f t="shared" si="809"/>
        <v>0</v>
      </c>
      <c r="BU546" t="b">
        <f t="shared" si="810"/>
        <v>0</v>
      </c>
      <c r="BV546" t="b">
        <f t="shared" si="811"/>
        <v>0</v>
      </c>
      <c r="BW546" t="b">
        <f t="shared" si="812"/>
        <v>0</v>
      </c>
      <c r="BX546" t="b">
        <f t="shared" si="813"/>
        <v>0</v>
      </c>
      <c r="BY546" t="b">
        <f t="shared" si="814"/>
        <v>0</v>
      </c>
      <c r="BZ546" t="b">
        <f t="shared" si="815"/>
        <v>0</v>
      </c>
      <c r="CA546" t="b">
        <f t="shared" si="816"/>
        <v>0</v>
      </c>
      <c r="CB546" t="b">
        <f t="shared" si="817"/>
        <v>0</v>
      </c>
      <c r="CC546" t="b">
        <f t="shared" si="818"/>
        <v>0</v>
      </c>
      <c r="CD546" t="b">
        <f t="shared" si="819"/>
        <v>0</v>
      </c>
      <c r="CE546" t="b">
        <f t="shared" si="820"/>
        <v>0</v>
      </c>
      <c r="CF546" t="b">
        <f t="shared" si="821"/>
        <v>0</v>
      </c>
      <c r="CG546" t="b">
        <f t="shared" si="822"/>
        <v>0</v>
      </c>
      <c r="CH546" t="b">
        <f t="shared" si="823"/>
        <v>0</v>
      </c>
      <c r="CI546" t="b">
        <f t="shared" si="824"/>
        <v>0</v>
      </c>
      <c r="CJ546" t="b">
        <f t="shared" si="825"/>
        <v>0</v>
      </c>
      <c r="CK546" t="b">
        <f t="shared" si="826"/>
        <v>0</v>
      </c>
      <c r="CL546" t="b">
        <f t="shared" si="827"/>
        <v>0</v>
      </c>
      <c r="CM546" t="b">
        <f t="shared" si="828"/>
        <v>0</v>
      </c>
      <c r="CN546" t="b">
        <f t="shared" si="829"/>
        <v>0</v>
      </c>
      <c r="CO546" t="b">
        <f t="shared" si="830"/>
        <v>0</v>
      </c>
      <c r="CP546" t="b">
        <f t="shared" si="831"/>
        <v>0</v>
      </c>
      <c r="CQ546" t="b">
        <f t="shared" si="832"/>
        <v>0</v>
      </c>
      <c r="CR546" t="b">
        <f t="shared" si="833"/>
        <v>0</v>
      </c>
      <c r="CS546" t="b">
        <f t="shared" si="834"/>
        <v>0</v>
      </c>
      <c r="CT546" t="b">
        <f t="shared" si="835"/>
        <v>0</v>
      </c>
      <c r="CU546" t="b">
        <f t="shared" si="836"/>
        <v>0</v>
      </c>
      <c r="CV546" t="b">
        <f t="shared" si="837"/>
        <v>0</v>
      </c>
      <c r="CW546" t="b">
        <f t="shared" si="838"/>
        <v>0</v>
      </c>
      <c r="CX546" t="b">
        <f t="shared" si="839"/>
        <v>0</v>
      </c>
      <c r="CY546" t="b">
        <f t="shared" si="840"/>
        <v>0</v>
      </c>
      <c r="CZ546" t="b">
        <f t="shared" si="841"/>
        <v>0</v>
      </c>
      <c r="DA546" t="b">
        <f t="shared" si="842"/>
        <v>0</v>
      </c>
      <c r="DB546" t="b">
        <f t="shared" si="843"/>
        <v>0</v>
      </c>
      <c r="DC546" t="b">
        <f t="shared" si="844"/>
        <v>0</v>
      </c>
      <c r="DD546" t="b">
        <f t="shared" si="845"/>
        <v>0</v>
      </c>
    </row>
    <row r="547" spans="1:108">
      <c r="A547" t="s">
        <v>1740</v>
      </c>
      <c r="B547" t="s">
        <v>1727</v>
      </c>
      <c r="C547" t="s">
        <v>1727</v>
      </c>
      <c r="D547" t="s">
        <v>981</v>
      </c>
      <c r="E547" t="s">
        <v>982</v>
      </c>
      <c r="F547" t="s">
        <v>976</v>
      </c>
      <c r="G547" t="s">
        <v>970</v>
      </c>
      <c r="H547" t="s">
        <v>7428</v>
      </c>
      <c r="I547" t="s">
        <v>7418</v>
      </c>
      <c r="J547" t="s">
        <v>393</v>
      </c>
      <c r="K547" t="s">
        <v>136</v>
      </c>
      <c r="L547" t="s">
        <v>6566</v>
      </c>
      <c r="M547" t="s">
        <v>6079</v>
      </c>
      <c r="N547" t="s">
        <v>53</v>
      </c>
      <c r="O547" t="b">
        <f t="shared" si="752"/>
        <v>0</v>
      </c>
      <c r="P547" t="b">
        <f t="shared" si="753"/>
        <v>0</v>
      </c>
      <c r="Q547" t="b">
        <f t="shared" si="754"/>
        <v>0</v>
      </c>
      <c r="R547" t="b">
        <f t="shared" si="755"/>
        <v>1</v>
      </c>
      <c r="S547" t="b">
        <f t="shared" si="756"/>
        <v>0</v>
      </c>
      <c r="T547" t="b">
        <f t="shared" si="757"/>
        <v>0</v>
      </c>
      <c r="U547" t="b">
        <f t="shared" si="758"/>
        <v>0</v>
      </c>
      <c r="V547" t="b">
        <f t="shared" si="759"/>
        <v>0</v>
      </c>
      <c r="W547" t="b">
        <f t="shared" si="760"/>
        <v>0</v>
      </c>
      <c r="X547" t="b">
        <f t="shared" si="761"/>
        <v>1</v>
      </c>
      <c r="Y547" t="b">
        <f t="shared" si="762"/>
        <v>0</v>
      </c>
      <c r="Z547" t="b">
        <f t="shared" si="763"/>
        <v>0</v>
      </c>
      <c r="AA547" t="b">
        <f t="shared" si="764"/>
        <v>0</v>
      </c>
      <c r="AB547" t="b">
        <f t="shared" si="765"/>
        <v>0</v>
      </c>
      <c r="AC547" t="b">
        <f t="shared" si="766"/>
        <v>0</v>
      </c>
      <c r="AD547" t="b">
        <f t="shared" si="767"/>
        <v>0</v>
      </c>
      <c r="AE547" t="b">
        <f t="shared" si="768"/>
        <v>0</v>
      </c>
      <c r="AF547" t="b">
        <f t="shared" si="769"/>
        <v>0</v>
      </c>
      <c r="AG547" t="b">
        <f t="shared" si="770"/>
        <v>0</v>
      </c>
      <c r="AH547" t="b">
        <f t="shared" si="771"/>
        <v>0</v>
      </c>
      <c r="AI547" t="b">
        <f t="shared" si="772"/>
        <v>0</v>
      </c>
      <c r="AJ547" t="b">
        <f t="shared" si="773"/>
        <v>0</v>
      </c>
      <c r="AK547" t="b">
        <f t="shared" si="774"/>
        <v>0</v>
      </c>
      <c r="AL547" t="b">
        <f t="shared" si="775"/>
        <v>0</v>
      </c>
      <c r="AM547" t="b">
        <f t="shared" si="776"/>
        <v>0</v>
      </c>
      <c r="AN547" t="b">
        <f t="shared" si="777"/>
        <v>0</v>
      </c>
      <c r="AO547" t="b">
        <f t="shared" si="778"/>
        <v>0</v>
      </c>
      <c r="AP547" t="b">
        <f t="shared" si="779"/>
        <v>0</v>
      </c>
      <c r="AQ547" t="b">
        <f t="shared" si="780"/>
        <v>0</v>
      </c>
      <c r="AR547" t="b">
        <f t="shared" si="781"/>
        <v>0</v>
      </c>
      <c r="AS547" t="b">
        <f t="shared" si="782"/>
        <v>0</v>
      </c>
      <c r="AT547" t="b">
        <f t="shared" si="783"/>
        <v>0</v>
      </c>
      <c r="AU547" t="b">
        <f t="shared" si="784"/>
        <v>0</v>
      </c>
      <c r="AV547" t="b">
        <f t="shared" si="785"/>
        <v>0</v>
      </c>
      <c r="AW547" t="b">
        <f t="shared" si="786"/>
        <v>0</v>
      </c>
      <c r="AX547" t="b">
        <f t="shared" si="787"/>
        <v>0</v>
      </c>
      <c r="AY547" t="b">
        <f t="shared" si="788"/>
        <v>0</v>
      </c>
      <c r="AZ547" t="b">
        <f t="shared" si="789"/>
        <v>0</v>
      </c>
      <c r="BA547" t="b">
        <f t="shared" si="790"/>
        <v>0</v>
      </c>
      <c r="BB547" t="b">
        <f t="shared" si="791"/>
        <v>0</v>
      </c>
      <c r="BC547" t="b">
        <f t="shared" si="792"/>
        <v>0</v>
      </c>
      <c r="BD547" t="b">
        <f t="shared" si="793"/>
        <v>0</v>
      </c>
      <c r="BE547" t="b">
        <f t="shared" si="794"/>
        <v>0</v>
      </c>
      <c r="BF547" t="b">
        <f t="shared" si="795"/>
        <v>1</v>
      </c>
      <c r="BG547" t="b">
        <f t="shared" si="796"/>
        <v>0</v>
      </c>
      <c r="BH547" t="b">
        <f t="shared" si="797"/>
        <v>0</v>
      </c>
      <c r="BI547" t="b">
        <f t="shared" si="798"/>
        <v>0</v>
      </c>
      <c r="BJ547" t="b">
        <f t="shared" si="799"/>
        <v>0</v>
      </c>
      <c r="BK547" t="b">
        <f t="shared" si="800"/>
        <v>0</v>
      </c>
      <c r="BL547" t="b">
        <f t="shared" si="801"/>
        <v>0</v>
      </c>
      <c r="BM547" t="b">
        <f t="shared" si="802"/>
        <v>0</v>
      </c>
      <c r="BN547" t="b">
        <f t="shared" si="803"/>
        <v>0</v>
      </c>
      <c r="BO547" t="b">
        <f t="shared" si="804"/>
        <v>0</v>
      </c>
      <c r="BP547" t="b">
        <f t="shared" si="805"/>
        <v>0</v>
      </c>
      <c r="BQ547" t="b">
        <f t="shared" si="806"/>
        <v>0</v>
      </c>
      <c r="BR547" t="b">
        <f t="shared" si="807"/>
        <v>0</v>
      </c>
      <c r="BS547" t="b">
        <f t="shared" si="808"/>
        <v>0</v>
      </c>
      <c r="BT547" t="b">
        <f t="shared" si="809"/>
        <v>0</v>
      </c>
      <c r="BU547" t="b">
        <f t="shared" si="810"/>
        <v>0</v>
      </c>
      <c r="BV547" t="b">
        <f t="shared" si="811"/>
        <v>0</v>
      </c>
      <c r="BW547" t="b">
        <f t="shared" si="812"/>
        <v>0</v>
      </c>
      <c r="BX547" t="b">
        <f t="shared" si="813"/>
        <v>0</v>
      </c>
      <c r="BY547" t="b">
        <f t="shared" si="814"/>
        <v>0</v>
      </c>
      <c r="BZ547" t="b">
        <f t="shared" si="815"/>
        <v>0</v>
      </c>
      <c r="CA547" t="b">
        <f t="shared" si="816"/>
        <v>0</v>
      </c>
      <c r="CB547" t="b">
        <f t="shared" si="817"/>
        <v>0</v>
      </c>
      <c r="CC547" t="b">
        <f t="shared" si="818"/>
        <v>0</v>
      </c>
      <c r="CD547" t="b">
        <f t="shared" si="819"/>
        <v>0</v>
      </c>
      <c r="CE547" t="b">
        <f t="shared" si="820"/>
        <v>0</v>
      </c>
      <c r="CF547" t="b">
        <f t="shared" si="821"/>
        <v>0</v>
      </c>
      <c r="CG547" t="b">
        <f t="shared" si="822"/>
        <v>0</v>
      </c>
      <c r="CH547" t="b">
        <f t="shared" si="823"/>
        <v>0</v>
      </c>
      <c r="CI547" t="b">
        <f t="shared" si="824"/>
        <v>0</v>
      </c>
      <c r="CJ547" t="b">
        <f t="shared" si="825"/>
        <v>0</v>
      </c>
      <c r="CK547" t="b">
        <f t="shared" si="826"/>
        <v>0</v>
      </c>
      <c r="CL547" t="b">
        <f t="shared" si="827"/>
        <v>0</v>
      </c>
      <c r="CM547" t="b">
        <f t="shared" si="828"/>
        <v>0</v>
      </c>
      <c r="CN547" t="b">
        <f t="shared" si="829"/>
        <v>0</v>
      </c>
      <c r="CO547" t="b">
        <f t="shared" si="830"/>
        <v>0</v>
      </c>
      <c r="CP547" t="b">
        <f t="shared" si="831"/>
        <v>0</v>
      </c>
      <c r="CQ547" t="b">
        <f t="shared" si="832"/>
        <v>0</v>
      </c>
      <c r="CR547" t="b">
        <f t="shared" si="833"/>
        <v>0</v>
      </c>
      <c r="CS547" t="b">
        <f t="shared" si="834"/>
        <v>0</v>
      </c>
      <c r="CT547" t="b">
        <f t="shared" si="835"/>
        <v>0</v>
      </c>
      <c r="CU547" t="b">
        <f t="shared" si="836"/>
        <v>0</v>
      </c>
      <c r="CV547" t="b">
        <f t="shared" si="837"/>
        <v>0</v>
      </c>
      <c r="CW547" t="b">
        <f t="shared" si="838"/>
        <v>0</v>
      </c>
      <c r="CX547" t="b">
        <f t="shared" si="839"/>
        <v>0</v>
      </c>
      <c r="CY547" t="b">
        <f t="shared" si="840"/>
        <v>0</v>
      </c>
      <c r="CZ547" t="b">
        <f t="shared" si="841"/>
        <v>0</v>
      </c>
      <c r="DA547" t="b">
        <f t="shared" si="842"/>
        <v>0</v>
      </c>
      <c r="DB547" t="b">
        <f t="shared" si="843"/>
        <v>0</v>
      </c>
      <c r="DC547" t="b">
        <f t="shared" si="844"/>
        <v>0</v>
      </c>
      <c r="DD547" t="b">
        <f t="shared" si="845"/>
        <v>0</v>
      </c>
    </row>
    <row r="548" spans="1:108">
      <c r="A548" s="4" t="s">
        <v>1741</v>
      </c>
      <c r="B548" t="s">
        <v>1727</v>
      </c>
      <c r="C548" t="s">
        <v>1727</v>
      </c>
      <c r="D548" s="4" t="s">
        <v>981</v>
      </c>
      <c r="E548" s="4" t="s">
        <v>982</v>
      </c>
      <c r="F548" t="s">
        <v>976</v>
      </c>
      <c r="G548" t="s">
        <v>970</v>
      </c>
      <c r="H548" t="s">
        <v>7428</v>
      </c>
      <c r="I548" t="s">
        <v>7418</v>
      </c>
      <c r="J548" s="4" t="s">
        <v>108</v>
      </c>
      <c r="K548" s="4" t="s">
        <v>109</v>
      </c>
      <c r="L548" s="4" t="s">
        <v>6658</v>
      </c>
      <c r="M548" t="s">
        <v>6079</v>
      </c>
      <c r="N548" s="4" t="s">
        <v>1742</v>
      </c>
      <c r="O548" s="4" t="b">
        <f t="shared" si="752"/>
        <v>1</v>
      </c>
      <c r="P548" s="4" t="b">
        <f t="shared" si="753"/>
        <v>1</v>
      </c>
      <c r="Q548" s="4" t="b">
        <f t="shared" si="754"/>
        <v>1</v>
      </c>
      <c r="R548" s="4" t="b">
        <f t="shared" si="755"/>
        <v>1</v>
      </c>
      <c r="S548" s="4" t="b">
        <f t="shared" si="756"/>
        <v>1</v>
      </c>
      <c r="T548" s="4" t="b">
        <f t="shared" si="757"/>
        <v>1</v>
      </c>
      <c r="U548" s="4" t="b">
        <f t="shared" si="758"/>
        <v>1</v>
      </c>
      <c r="V548" s="4" t="b">
        <f t="shared" si="759"/>
        <v>1</v>
      </c>
      <c r="W548" s="4" t="b">
        <f t="shared" si="760"/>
        <v>1</v>
      </c>
      <c r="X548" s="4" t="b">
        <f t="shared" si="761"/>
        <v>1</v>
      </c>
      <c r="Y548" s="4" t="b">
        <f t="shared" si="762"/>
        <v>1</v>
      </c>
      <c r="Z548" s="4" t="b">
        <f t="shared" si="763"/>
        <v>1</v>
      </c>
      <c r="AA548" s="4" t="b">
        <f t="shared" si="764"/>
        <v>1</v>
      </c>
      <c r="AB548" s="4" t="b">
        <f t="shared" si="765"/>
        <v>1</v>
      </c>
      <c r="AC548" s="4" t="b">
        <f t="shared" si="766"/>
        <v>0</v>
      </c>
      <c r="AD548" s="4" t="b">
        <f t="shared" si="767"/>
        <v>0</v>
      </c>
      <c r="AE548" s="4" t="b">
        <f t="shared" si="768"/>
        <v>0</v>
      </c>
      <c r="AF548" s="4" t="b">
        <f t="shared" si="769"/>
        <v>1</v>
      </c>
      <c r="AG548" s="4" t="b">
        <f t="shared" si="770"/>
        <v>0</v>
      </c>
      <c r="AH548" s="4" t="b">
        <f t="shared" si="771"/>
        <v>1</v>
      </c>
      <c r="AI548" s="4" t="b">
        <f t="shared" si="772"/>
        <v>1</v>
      </c>
      <c r="AJ548" s="4" t="b">
        <f t="shared" si="773"/>
        <v>0</v>
      </c>
      <c r="AK548" s="4" t="b">
        <f t="shared" si="774"/>
        <v>0</v>
      </c>
      <c r="AL548" s="4" t="b">
        <f t="shared" si="775"/>
        <v>0</v>
      </c>
      <c r="AM548" s="4" t="b">
        <f t="shared" si="776"/>
        <v>0</v>
      </c>
      <c r="AN548" s="4" t="b">
        <f t="shared" si="777"/>
        <v>0</v>
      </c>
      <c r="AO548" s="4" t="b">
        <f t="shared" si="778"/>
        <v>0</v>
      </c>
      <c r="AP548" s="4" t="b">
        <f t="shared" si="779"/>
        <v>1</v>
      </c>
      <c r="AQ548" s="4" t="b">
        <f t="shared" si="780"/>
        <v>1</v>
      </c>
      <c r="AR548" s="4" t="b">
        <f t="shared" si="781"/>
        <v>0</v>
      </c>
      <c r="AS548" s="4" t="b">
        <f t="shared" si="782"/>
        <v>0</v>
      </c>
      <c r="AT548" s="4" t="b">
        <f t="shared" si="783"/>
        <v>1</v>
      </c>
      <c r="AU548" s="4" t="b">
        <f t="shared" si="784"/>
        <v>1</v>
      </c>
      <c r="AV548" s="4" t="b">
        <f t="shared" si="785"/>
        <v>1</v>
      </c>
      <c r="AW548" s="4" t="b">
        <f t="shared" si="786"/>
        <v>1</v>
      </c>
      <c r="AX548" s="4" t="b">
        <f t="shared" si="787"/>
        <v>1</v>
      </c>
      <c r="AY548" s="4" t="b">
        <f t="shared" si="788"/>
        <v>1</v>
      </c>
      <c r="AZ548" s="4" t="b">
        <f t="shared" si="789"/>
        <v>1</v>
      </c>
      <c r="BA548" s="4" t="b">
        <f t="shared" si="790"/>
        <v>1</v>
      </c>
      <c r="BB548" s="4" t="b">
        <f t="shared" si="791"/>
        <v>0</v>
      </c>
      <c r="BC548" s="4" t="b">
        <f t="shared" si="792"/>
        <v>1</v>
      </c>
      <c r="BD548" s="4" t="b">
        <f t="shared" si="793"/>
        <v>0</v>
      </c>
      <c r="BE548" s="4" t="b">
        <f t="shared" si="794"/>
        <v>1</v>
      </c>
      <c r="BF548" s="4" t="b">
        <f t="shared" si="795"/>
        <v>1</v>
      </c>
      <c r="BG548" s="4" t="b">
        <f t="shared" si="796"/>
        <v>1</v>
      </c>
      <c r="BH548" s="4" t="b">
        <f t="shared" si="797"/>
        <v>1</v>
      </c>
      <c r="BI548" s="4" t="b">
        <f t="shared" si="798"/>
        <v>0</v>
      </c>
      <c r="BJ548" s="4" t="b">
        <f t="shared" si="799"/>
        <v>0</v>
      </c>
      <c r="BK548" s="4" t="b">
        <f t="shared" si="800"/>
        <v>0</v>
      </c>
      <c r="BL548" s="4" t="b">
        <f t="shared" si="801"/>
        <v>1</v>
      </c>
      <c r="BM548" s="4" t="b">
        <f t="shared" si="802"/>
        <v>1</v>
      </c>
      <c r="BN548" s="4" t="b">
        <f t="shared" si="803"/>
        <v>0</v>
      </c>
      <c r="BO548" s="4" t="b">
        <f t="shared" si="804"/>
        <v>0</v>
      </c>
      <c r="BP548" s="4" t="b">
        <f t="shared" si="805"/>
        <v>1</v>
      </c>
      <c r="BQ548" s="4" t="b">
        <f t="shared" si="806"/>
        <v>1</v>
      </c>
      <c r="BR548" s="4" t="b">
        <f t="shared" si="807"/>
        <v>0</v>
      </c>
      <c r="BS548" s="4" t="b">
        <f t="shared" si="808"/>
        <v>1</v>
      </c>
      <c r="BT548" s="4" t="b">
        <f t="shared" si="809"/>
        <v>1</v>
      </c>
      <c r="BU548" s="4" t="b">
        <f t="shared" si="810"/>
        <v>1</v>
      </c>
      <c r="BV548" s="4" t="b">
        <f t="shared" si="811"/>
        <v>1</v>
      </c>
      <c r="BW548" s="4" t="b">
        <f t="shared" si="812"/>
        <v>1</v>
      </c>
      <c r="BX548" s="4" t="b">
        <f t="shared" si="813"/>
        <v>0</v>
      </c>
      <c r="BY548" s="4" t="b">
        <f t="shared" si="814"/>
        <v>1</v>
      </c>
      <c r="BZ548" s="4" t="b">
        <f t="shared" si="815"/>
        <v>0</v>
      </c>
      <c r="CA548" s="4" t="b">
        <f t="shared" si="816"/>
        <v>0</v>
      </c>
      <c r="CB548" s="4" t="b">
        <f t="shared" si="817"/>
        <v>1</v>
      </c>
      <c r="CC548" s="4" t="b">
        <f t="shared" si="818"/>
        <v>0</v>
      </c>
      <c r="CD548" s="4" t="b">
        <f t="shared" si="819"/>
        <v>0</v>
      </c>
      <c r="CE548" s="4" t="b">
        <f t="shared" si="820"/>
        <v>0</v>
      </c>
      <c r="CF548" s="4" t="b">
        <f t="shared" si="821"/>
        <v>0</v>
      </c>
      <c r="CG548" s="4" t="b">
        <f t="shared" si="822"/>
        <v>1</v>
      </c>
      <c r="CH548" s="4" t="b">
        <f t="shared" si="823"/>
        <v>0</v>
      </c>
      <c r="CI548" s="4" t="b">
        <f t="shared" si="824"/>
        <v>1</v>
      </c>
      <c r="CJ548" s="4" t="b">
        <f t="shared" si="825"/>
        <v>1</v>
      </c>
      <c r="CK548" s="4" t="b">
        <f t="shared" si="826"/>
        <v>1</v>
      </c>
      <c r="CL548" s="4" t="b">
        <f t="shared" si="827"/>
        <v>0</v>
      </c>
      <c r="CM548" s="4" t="b">
        <f t="shared" si="828"/>
        <v>0</v>
      </c>
      <c r="CN548" s="4" t="b">
        <f t="shared" si="829"/>
        <v>0</v>
      </c>
      <c r="CO548" s="4" t="b">
        <f t="shared" si="830"/>
        <v>1</v>
      </c>
      <c r="CP548" s="4" t="b">
        <f t="shared" si="831"/>
        <v>0</v>
      </c>
      <c r="CQ548" s="4" t="b">
        <f t="shared" si="832"/>
        <v>1</v>
      </c>
      <c r="CR548" s="4" t="b">
        <f t="shared" si="833"/>
        <v>1</v>
      </c>
      <c r="CS548" s="4" t="b">
        <f t="shared" si="834"/>
        <v>0</v>
      </c>
      <c r="CT548" s="4" t="b">
        <f t="shared" si="835"/>
        <v>1</v>
      </c>
      <c r="CU548" s="4" t="b">
        <f t="shared" si="836"/>
        <v>0</v>
      </c>
      <c r="CV548" s="4" t="b">
        <f t="shared" si="837"/>
        <v>0</v>
      </c>
      <c r="CW548" s="4" t="b">
        <f t="shared" si="838"/>
        <v>0</v>
      </c>
      <c r="CX548" s="4" t="b">
        <f t="shared" si="839"/>
        <v>0</v>
      </c>
      <c r="CY548" s="4" t="b">
        <f t="shared" si="840"/>
        <v>0</v>
      </c>
      <c r="CZ548" s="4" t="b">
        <f t="shared" si="841"/>
        <v>0</v>
      </c>
      <c r="DA548" s="4" t="b">
        <f t="shared" si="842"/>
        <v>0</v>
      </c>
      <c r="DB548" s="4" t="b">
        <f t="shared" si="843"/>
        <v>0</v>
      </c>
      <c r="DC548" s="4" t="b">
        <f t="shared" si="844"/>
        <v>0</v>
      </c>
      <c r="DD548" s="4" t="b">
        <f t="shared" si="845"/>
        <v>0</v>
      </c>
    </row>
    <row r="549" spans="1:108">
      <c r="A549" s="4" t="s">
        <v>1743</v>
      </c>
      <c r="B549" t="s">
        <v>1744</v>
      </c>
      <c r="C549" t="s">
        <v>1744</v>
      </c>
      <c r="D549" s="4" t="s">
        <v>981</v>
      </c>
      <c r="E549" s="4" t="s">
        <v>982</v>
      </c>
      <c r="F549" t="s">
        <v>976</v>
      </c>
      <c r="G549" t="s">
        <v>970</v>
      </c>
      <c r="H549" t="s">
        <v>7428</v>
      </c>
      <c r="I549" t="s">
        <v>7418</v>
      </c>
      <c r="J549" s="4" t="s">
        <v>124</v>
      </c>
      <c r="K549" s="4" t="s">
        <v>16</v>
      </c>
      <c r="L549" s="4" t="s">
        <v>6659</v>
      </c>
      <c r="M549" s="4" t="s">
        <v>1321</v>
      </c>
      <c r="N549" s="4" t="s">
        <v>1745</v>
      </c>
      <c r="O549" s="4" t="b">
        <f t="shared" si="752"/>
        <v>1</v>
      </c>
      <c r="P549" s="4" t="b">
        <f t="shared" si="753"/>
        <v>1</v>
      </c>
      <c r="Q549" s="4" t="b">
        <f t="shared" si="754"/>
        <v>1</v>
      </c>
      <c r="R549" s="4" t="b">
        <f t="shared" si="755"/>
        <v>1</v>
      </c>
      <c r="S549" s="4" t="b">
        <f t="shared" si="756"/>
        <v>0</v>
      </c>
      <c r="T549" s="4" t="b">
        <f t="shared" si="757"/>
        <v>1</v>
      </c>
      <c r="U549" s="4" t="b">
        <f t="shared" si="758"/>
        <v>1</v>
      </c>
      <c r="V549" s="4" t="b">
        <f t="shared" si="759"/>
        <v>1</v>
      </c>
      <c r="W549" s="4" t="b">
        <f t="shared" si="760"/>
        <v>1</v>
      </c>
      <c r="X549" s="4" t="b">
        <f t="shared" si="761"/>
        <v>1</v>
      </c>
      <c r="Y549" s="4" t="b">
        <f t="shared" si="762"/>
        <v>1</v>
      </c>
      <c r="Z549" s="4" t="b">
        <f t="shared" si="763"/>
        <v>1</v>
      </c>
      <c r="AA549" s="4" t="b">
        <f t="shared" si="764"/>
        <v>1</v>
      </c>
      <c r="AB549" s="4" t="b">
        <f t="shared" si="765"/>
        <v>0</v>
      </c>
      <c r="AC549" s="4" t="b">
        <f t="shared" si="766"/>
        <v>0</v>
      </c>
      <c r="AD549" s="4" t="b">
        <f t="shared" si="767"/>
        <v>1</v>
      </c>
      <c r="AE549" s="4" t="b">
        <f t="shared" si="768"/>
        <v>0</v>
      </c>
      <c r="AF549" s="4" t="b">
        <f t="shared" si="769"/>
        <v>1</v>
      </c>
      <c r="AG549" s="4" t="b">
        <f t="shared" si="770"/>
        <v>1</v>
      </c>
      <c r="AH549" s="4" t="b">
        <f t="shared" si="771"/>
        <v>1</v>
      </c>
      <c r="AI549" s="4" t="b">
        <f t="shared" si="772"/>
        <v>0</v>
      </c>
      <c r="AJ549" s="4" t="b">
        <f t="shared" si="773"/>
        <v>0</v>
      </c>
      <c r="AK549" s="4" t="b">
        <f t="shared" si="774"/>
        <v>1</v>
      </c>
      <c r="AL549" s="4" t="b">
        <f t="shared" si="775"/>
        <v>0</v>
      </c>
      <c r="AM549" s="4" t="b">
        <f t="shared" si="776"/>
        <v>0</v>
      </c>
      <c r="AN549" s="4" t="b">
        <f t="shared" si="777"/>
        <v>0</v>
      </c>
      <c r="AO549" s="4" t="b">
        <f t="shared" si="778"/>
        <v>0</v>
      </c>
      <c r="AP549" s="4" t="b">
        <f t="shared" si="779"/>
        <v>1</v>
      </c>
      <c r="AQ549" s="4" t="b">
        <f t="shared" si="780"/>
        <v>0</v>
      </c>
      <c r="AR549" s="4" t="b">
        <f t="shared" si="781"/>
        <v>0</v>
      </c>
      <c r="AS549" s="4" t="b">
        <f t="shared" si="782"/>
        <v>0</v>
      </c>
      <c r="AT549" s="4" t="b">
        <f t="shared" si="783"/>
        <v>0</v>
      </c>
      <c r="AU549" s="4" t="b">
        <f t="shared" si="784"/>
        <v>0</v>
      </c>
      <c r="AV549" s="4" t="b">
        <f t="shared" si="785"/>
        <v>0</v>
      </c>
      <c r="AW549" s="4" t="b">
        <f t="shared" si="786"/>
        <v>1</v>
      </c>
      <c r="AX549" s="4" t="b">
        <f t="shared" si="787"/>
        <v>1</v>
      </c>
      <c r="AY549" s="4" t="b">
        <f t="shared" si="788"/>
        <v>0</v>
      </c>
      <c r="AZ549" s="4" t="b">
        <f t="shared" si="789"/>
        <v>0</v>
      </c>
      <c r="BA549" s="4" t="b">
        <f t="shared" si="790"/>
        <v>1</v>
      </c>
      <c r="BB549" s="4" t="b">
        <f t="shared" si="791"/>
        <v>0</v>
      </c>
      <c r="BC549" s="4" t="b">
        <f t="shared" si="792"/>
        <v>1</v>
      </c>
      <c r="BD549" s="4" t="b">
        <f t="shared" si="793"/>
        <v>0</v>
      </c>
      <c r="BE549" s="4" t="b">
        <f t="shared" si="794"/>
        <v>0</v>
      </c>
      <c r="BF549" s="4" t="b">
        <f t="shared" si="795"/>
        <v>1</v>
      </c>
      <c r="BG549" s="4" t="b">
        <f t="shared" si="796"/>
        <v>0</v>
      </c>
      <c r="BH549" s="4" t="b">
        <f t="shared" si="797"/>
        <v>0</v>
      </c>
      <c r="BI549" s="4" t="b">
        <f t="shared" si="798"/>
        <v>0</v>
      </c>
      <c r="BJ549" s="4" t="b">
        <f t="shared" si="799"/>
        <v>0</v>
      </c>
      <c r="BK549" s="4" t="b">
        <f t="shared" si="800"/>
        <v>0</v>
      </c>
      <c r="BL549" s="4" t="b">
        <f t="shared" si="801"/>
        <v>0</v>
      </c>
      <c r="BM549" s="4" t="b">
        <f t="shared" si="802"/>
        <v>0</v>
      </c>
      <c r="BN549" s="4" t="b">
        <f t="shared" si="803"/>
        <v>0</v>
      </c>
      <c r="BO549" s="4" t="b">
        <f t="shared" si="804"/>
        <v>0</v>
      </c>
      <c r="BP549" s="4" t="b">
        <f t="shared" si="805"/>
        <v>0</v>
      </c>
      <c r="BQ549" s="4" t="b">
        <f t="shared" si="806"/>
        <v>0</v>
      </c>
      <c r="BR549" s="4" t="b">
        <f t="shared" si="807"/>
        <v>0</v>
      </c>
      <c r="BS549" s="4" t="b">
        <f t="shared" si="808"/>
        <v>1</v>
      </c>
      <c r="BT549" s="4" t="b">
        <f t="shared" si="809"/>
        <v>1</v>
      </c>
      <c r="BU549" s="4" t="b">
        <f t="shared" si="810"/>
        <v>0</v>
      </c>
      <c r="BV549" s="4" t="b">
        <f t="shared" si="811"/>
        <v>1</v>
      </c>
      <c r="BW549" s="4" t="b">
        <f t="shared" si="812"/>
        <v>0</v>
      </c>
      <c r="BX549" s="4" t="b">
        <f t="shared" si="813"/>
        <v>0</v>
      </c>
      <c r="BY549" s="4" t="b">
        <f t="shared" si="814"/>
        <v>0</v>
      </c>
      <c r="BZ549" s="4" t="b">
        <f t="shared" si="815"/>
        <v>0</v>
      </c>
      <c r="CA549" s="4" t="b">
        <f t="shared" si="816"/>
        <v>0</v>
      </c>
      <c r="CB549" s="4" t="b">
        <f t="shared" si="817"/>
        <v>0</v>
      </c>
      <c r="CC549" s="4" t="b">
        <f t="shared" si="818"/>
        <v>0</v>
      </c>
      <c r="CD549" s="4" t="b">
        <f t="shared" si="819"/>
        <v>1</v>
      </c>
      <c r="CE549" s="4" t="b">
        <f t="shared" si="820"/>
        <v>0</v>
      </c>
      <c r="CF549" s="4" t="b">
        <f t="shared" si="821"/>
        <v>0</v>
      </c>
      <c r="CG549" s="4" t="b">
        <f t="shared" si="822"/>
        <v>0</v>
      </c>
      <c r="CH549" s="4" t="b">
        <f t="shared" si="823"/>
        <v>0</v>
      </c>
      <c r="CI549" s="4" t="b">
        <f t="shared" si="824"/>
        <v>0</v>
      </c>
      <c r="CJ549" s="4" t="b">
        <f t="shared" si="825"/>
        <v>1</v>
      </c>
      <c r="CK549" s="4" t="b">
        <f t="shared" si="826"/>
        <v>1</v>
      </c>
      <c r="CL549" s="4" t="b">
        <f t="shared" si="827"/>
        <v>0</v>
      </c>
      <c r="CM549" s="4" t="b">
        <f t="shared" si="828"/>
        <v>0</v>
      </c>
      <c r="CN549" s="4" t="b">
        <f t="shared" si="829"/>
        <v>0</v>
      </c>
      <c r="CO549" s="4" t="b">
        <f t="shared" si="830"/>
        <v>0</v>
      </c>
      <c r="CP549" s="4" t="b">
        <f t="shared" si="831"/>
        <v>0</v>
      </c>
      <c r="CQ549" s="4" t="b">
        <f t="shared" si="832"/>
        <v>0</v>
      </c>
      <c r="CR549" s="4" t="b">
        <f t="shared" si="833"/>
        <v>0</v>
      </c>
      <c r="CS549" s="4" t="b">
        <f t="shared" si="834"/>
        <v>0</v>
      </c>
      <c r="CT549" s="4" t="b">
        <f t="shared" si="835"/>
        <v>0</v>
      </c>
      <c r="CU549" s="4" t="b">
        <f t="shared" si="836"/>
        <v>0</v>
      </c>
      <c r="CV549" s="4" t="b">
        <f t="shared" si="837"/>
        <v>0</v>
      </c>
      <c r="CW549" s="4" t="b">
        <f t="shared" si="838"/>
        <v>0</v>
      </c>
      <c r="CX549" s="4" t="b">
        <f t="shared" si="839"/>
        <v>0</v>
      </c>
      <c r="CY549" s="4" t="b">
        <f t="shared" si="840"/>
        <v>0</v>
      </c>
      <c r="CZ549" s="4" t="b">
        <f t="shared" si="841"/>
        <v>0</v>
      </c>
      <c r="DA549" s="4" t="b">
        <f t="shared" si="842"/>
        <v>0</v>
      </c>
      <c r="DB549" s="4" t="b">
        <f t="shared" si="843"/>
        <v>0</v>
      </c>
      <c r="DC549" s="4" t="b">
        <f t="shared" si="844"/>
        <v>0</v>
      </c>
      <c r="DD549" s="4" t="b">
        <f t="shared" si="845"/>
        <v>0</v>
      </c>
    </row>
    <row r="550" spans="1:108">
      <c r="A550" t="s">
        <v>1746</v>
      </c>
      <c r="B550" t="s">
        <v>1744</v>
      </c>
      <c r="C550" t="s">
        <v>1744</v>
      </c>
      <c r="D550" t="s">
        <v>981</v>
      </c>
      <c r="E550" t="s">
        <v>982</v>
      </c>
      <c r="F550" t="s">
        <v>976</v>
      </c>
      <c r="G550" t="s">
        <v>970</v>
      </c>
      <c r="H550" t="s">
        <v>7428</v>
      </c>
      <c r="I550" t="s">
        <v>7418</v>
      </c>
      <c r="J550" t="s">
        <v>204</v>
      </c>
      <c r="K550" t="s">
        <v>205</v>
      </c>
      <c r="L550" t="s">
        <v>6660</v>
      </c>
      <c r="M550" t="s">
        <v>6079</v>
      </c>
      <c r="N550" t="s">
        <v>29</v>
      </c>
      <c r="O550" t="b">
        <f t="shared" si="752"/>
        <v>0</v>
      </c>
      <c r="P550" t="b">
        <f t="shared" si="753"/>
        <v>0</v>
      </c>
      <c r="Q550" t="b">
        <f t="shared" si="754"/>
        <v>1</v>
      </c>
      <c r="R550" t="b">
        <f t="shared" si="755"/>
        <v>0</v>
      </c>
      <c r="S550" t="b">
        <f t="shared" si="756"/>
        <v>0</v>
      </c>
      <c r="T550" t="b">
        <f t="shared" si="757"/>
        <v>0</v>
      </c>
      <c r="U550" t="b">
        <f t="shared" si="758"/>
        <v>1</v>
      </c>
      <c r="V550" t="b">
        <f t="shared" si="759"/>
        <v>0</v>
      </c>
      <c r="W550" t="b">
        <f t="shared" si="760"/>
        <v>0</v>
      </c>
      <c r="X550" t="b">
        <f t="shared" si="761"/>
        <v>0</v>
      </c>
      <c r="Y550" t="b">
        <f t="shared" si="762"/>
        <v>0</v>
      </c>
      <c r="Z550" t="b">
        <f t="shared" si="763"/>
        <v>0</v>
      </c>
      <c r="AA550" t="b">
        <f t="shared" si="764"/>
        <v>0</v>
      </c>
      <c r="AB550" t="b">
        <f t="shared" si="765"/>
        <v>0</v>
      </c>
      <c r="AC550" t="b">
        <f t="shared" si="766"/>
        <v>0</v>
      </c>
      <c r="AD550" t="b">
        <f t="shared" si="767"/>
        <v>0</v>
      </c>
      <c r="AE550" t="b">
        <f t="shared" si="768"/>
        <v>0</v>
      </c>
      <c r="AF550" t="b">
        <f t="shared" si="769"/>
        <v>0</v>
      </c>
      <c r="AG550" t="b">
        <f t="shared" si="770"/>
        <v>0</v>
      </c>
      <c r="AH550" t="b">
        <f t="shared" si="771"/>
        <v>1</v>
      </c>
      <c r="AI550" t="b">
        <f t="shared" si="772"/>
        <v>0</v>
      </c>
      <c r="AJ550" t="b">
        <f t="shared" si="773"/>
        <v>0</v>
      </c>
      <c r="AK550" t="b">
        <f t="shared" si="774"/>
        <v>0</v>
      </c>
      <c r="AL550" t="b">
        <f t="shared" si="775"/>
        <v>0</v>
      </c>
      <c r="AM550" t="b">
        <f t="shared" si="776"/>
        <v>0</v>
      </c>
      <c r="AN550" t="b">
        <f t="shared" si="777"/>
        <v>0</v>
      </c>
      <c r="AO550" t="b">
        <f t="shared" si="778"/>
        <v>0</v>
      </c>
      <c r="AP550" t="b">
        <f t="shared" si="779"/>
        <v>0</v>
      </c>
      <c r="AQ550" t="b">
        <f t="shared" si="780"/>
        <v>0</v>
      </c>
      <c r="AR550" t="b">
        <f t="shared" si="781"/>
        <v>0</v>
      </c>
      <c r="AS550" t="b">
        <f t="shared" si="782"/>
        <v>0</v>
      </c>
      <c r="AT550" t="b">
        <f t="shared" si="783"/>
        <v>0</v>
      </c>
      <c r="AU550" t="b">
        <f t="shared" si="784"/>
        <v>0</v>
      </c>
      <c r="AV550" t="b">
        <f t="shared" si="785"/>
        <v>0</v>
      </c>
      <c r="AW550" t="b">
        <f t="shared" si="786"/>
        <v>0</v>
      </c>
      <c r="AX550" t="b">
        <f t="shared" si="787"/>
        <v>0</v>
      </c>
      <c r="AY550" t="b">
        <f t="shared" si="788"/>
        <v>0</v>
      </c>
      <c r="AZ550" t="b">
        <f t="shared" si="789"/>
        <v>0</v>
      </c>
      <c r="BA550" t="b">
        <f t="shared" si="790"/>
        <v>0</v>
      </c>
      <c r="BB550" t="b">
        <f t="shared" si="791"/>
        <v>0</v>
      </c>
      <c r="BC550" t="b">
        <f t="shared" si="792"/>
        <v>0</v>
      </c>
      <c r="BD550" t="b">
        <f t="shared" si="793"/>
        <v>0</v>
      </c>
      <c r="BE550" t="b">
        <f t="shared" si="794"/>
        <v>0</v>
      </c>
      <c r="BF550" t="b">
        <f t="shared" si="795"/>
        <v>0</v>
      </c>
      <c r="BG550" t="b">
        <f t="shared" si="796"/>
        <v>0</v>
      </c>
      <c r="BH550" t="b">
        <f t="shared" si="797"/>
        <v>0</v>
      </c>
      <c r="BI550" t="b">
        <f t="shared" si="798"/>
        <v>0</v>
      </c>
      <c r="BJ550" t="b">
        <f t="shared" si="799"/>
        <v>0</v>
      </c>
      <c r="BK550" t="b">
        <f t="shared" si="800"/>
        <v>0</v>
      </c>
      <c r="BL550" t="b">
        <f t="shared" si="801"/>
        <v>0</v>
      </c>
      <c r="BM550" t="b">
        <f t="shared" si="802"/>
        <v>0</v>
      </c>
      <c r="BN550" t="b">
        <f t="shared" si="803"/>
        <v>0</v>
      </c>
      <c r="BO550" t="b">
        <f t="shared" si="804"/>
        <v>0</v>
      </c>
      <c r="BP550" t="b">
        <f t="shared" si="805"/>
        <v>0</v>
      </c>
      <c r="BQ550" t="b">
        <f t="shared" si="806"/>
        <v>0</v>
      </c>
      <c r="BR550" t="b">
        <f t="shared" si="807"/>
        <v>0</v>
      </c>
      <c r="BS550" t="b">
        <f t="shared" si="808"/>
        <v>0</v>
      </c>
      <c r="BT550" t="b">
        <f t="shared" si="809"/>
        <v>0</v>
      </c>
      <c r="BU550" t="b">
        <f t="shared" si="810"/>
        <v>0</v>
      </c>
      <c r="BV550" t="b">
        <f t="shared" si="811"/>
        <v>0</v>
      </c>
      <c r="BW550" t="b">
        <f t="shared" si="812"/>
        <v>0</v>
      </c>
      <c r="BX550" t="b">
        <f t="shared" si="813"/>
        <v>0</v>
      </c>
      <c r="BY550" t="b">
        <f t="shared" si="814"/>
        <v>0</v>
      </c>
      <c r="BZ550" t="b">
        <f t="shared" si="815"/>
        <v>0</v>
      </c>
      <c r="CA550" t="b">
        <f t="shared" si="816"/>
        <v>0</v>
      </c>
      <c r="CB550" t="b">
        <f t="shared" si="817"/>
        <v>0</v>
      </c>
      <c r="CC550" t="b">
        <f t="shared" si="818"/>
        <v>0</v>
      </c>
      <c r="CD550" t="b">
        <f t="shared" si="819"/>
        <v>0</v>
      </c>
      <c r="CE550" t="b">
        <f t="shared" si="820"/>
        <v>0</v>
      </c>
      <c r="CF550" t="b">
        <f t="shared" si="821"/>
        <v>0</v>
      </c>
      <c r="CG550" t="b">
        <f t="shared" si="822"/>
        <v>0</v>
      </c>
      <c r="CH550" t="b">
        <f t="shared" si="823"/>
        <v>0</v>
      </c>
      <c r="CI550" t="b">
        <f t="shared" si="824"/>
        <v>0</v>
      </c>
      <c r="CJ550" t="b">
        <f t="shared" si="825"/>
        <v>0</v>
      </c>
      <c r="CK550" t="b">
        <f t="shared" si="826"/>
        <v>0</v>
      </c>
      <c r="CL550" t="b">
        <f t="shared" si="827"/>
        <v>0</v>
      </c>
      <c r="CM550" t="b">
        <f t="shared" si="828"/>
        <v>0</v>
      </c>
      <c r="CN550" t="b">
        <f t="shared" si="829"/>
        <v>0</v>
      </c>
      <c r="CO550" t="b">
        <f t="shared" si="830"/>
        <v>0</v>
      </c>
      <c r="CP550" t="b">
        <f t="shared" si="831"/>
        <v>0</v>
      </c>
      <c r="CQ550" t="b">
        <f t="shared" si="832"/>
        <v>0</v>
      </c>
      <c r="CR550" t="b">
        <f t="shared" si="833"/>
        <v>0</v>
      </c>
      <c r="CS550" t="b">
        <f t="shared" si="834"/>
        <v>0</v>
      </c>
      <c r="CT550" t="b">
        <f t="shared" si="835"/>
        <v>0</v>
      </c>
      <c r="CU550" t="b">
        <f t="shared" si="836"/>
        <v>0</v>
      </c>
      <c r="CV550" t="b">
        <f t="shared" si="837"/>
        <v>0</v>
      </c>
      <c r="CW550" t="b">
        <f t="shared" si="838"/>
        <v>0</v>
      </c>
      <c r="CX550" t="b">
        <f t="shared" si="839"/>
        <v>0</v>
      </c>
      <c r="CY550" t="b">
        <f t="shared" si="840"/>
        <v>0</v>
      </c>
      <c r="CZ550" t="b">
        <f t="shared" si="841"/>
        <v>0</v>
      </c>
      <c r="DA550" t="b">
        <f t="shared" si="842"/>
        <v>0</v>
      </c>
      <c r="DB550" t="b">
        <f t="shared" si="843"/>
        <v>0</v>
      </c>
      <c r="DC550" t="b">
        <f t="shared" si="844"/>
        <v>0</v>
      </c>
      <c r="DD550" t="b">
        <f t="shared" si="845"/>
        <v>0</v>
      </c>
    </row>
    <row r="551" spans="1:108">
      <c r="A551" s="7" t="s">
        <v>1845</v>
      </c>
      <c r="C551" t="s">
        <v>1846</v>
      </c>
      <c r="D551" t="s">
        <v>981</v>
      </c>
      <c r="E551" t="s">
        <v>982</v>
      </c>
      <c r="F551" t="s">
        <v>976</v>
      </c>
      <c r="G551" t="s">
        <v>970</v>
      </c>
      <c r="H551" t="s">
        <v>7428</v>
      </c>
      <c r="I551" t="s">
        <v>7418</v>
      </c>
      <c r="J551" s="4" t="s">
        <v>139</v>
      </c>
      <c r="K551" t="s">
        <v>139</v>
      </c>
      <c r="L551" t="s">
        <v>6490</v>
      </c>
      <c r="M551" t="s">
        <v>6079</v>
      </c>
      <c r="N551" t="s">
        <v>1847</v>
      </c>
      <c r="O551" t="b">
        <f t="shared" si="752"/>
        <v>0</v>
      </c>
      <c r="P551" t="b">
        <f t="shared" si="753"/>
        <v>1</v>
      </c>
      <c r="Q551" t="b">
        <f t="shared" si="754"/>
        <v>0</v>
      </c>
      <c r="R551" t="b">
        <f t="shared" si="755"/>
        <v>1</v>
      </c>
      <c r="S551" t="b">
        <f t="shared" si="756"/>
        <v>0</v>
      </c>
      <c r="T551" t="b">
        <f t="shared" si="757"/>
        <v>0</v>
      </c>
      <c r="U551" t="b">
        <f t="shared" si="758"/>
        <v>0</v>
      </c>
      <c r="V551" t="b">
        <f t="shared" si="759"/>
        <v>1</v>
      </c>
      <c r="W551" t="b">
        <f t="shared" si="760"/>
        <v>0</v>
      </c>
      <c r="X551" t="b">
        <f t="shared" si="761"/>
        <v>1</v>
      </c>
      <c r="Y551" t="b">
        <f t="shared" si="762"/>
        <v>0</v>
      </c>
      <c r="Z551" t="b">
        <f t="shared" si="763"/>
        <v>0</v>
      </c>
      <c r="AA551" t="b">
        <f t="shared" si="764"/>
        <v>1</v>
      </c>
      <c r="AB551" t="b">
        <f t="shared" si="765"/>
        <v>0</v>
      </c>
      <c r="AC551" t="b">
        <f t="shared" si="766"/>
        <v>0</v>
      </c>
      <c r="AD551" t="b">
        <f t="shared" si="767"/>
        <v>0</v>
      </c>
      <c r="AE551" t="b">
        <f t="shared" si="768"/>
        <v>0</v>
      </c>
      <c r="AF551" t="b">
        <f t="shared" si="769"/>
        <v>0</v>
      </c>
      <c r="AG551" t="b">
        <f t="shared" si="770"/>
        <v>0</v>
      </c>
      <c r="AH551" t="b">
        <f t="shared" si="771"/>
        <v>0</v>
      </c>
      <c r="AI551" t="b">
        <f t="shared" si="772"/>
        <v>0</v>
      </c>
      <c r="AJ551" t="b">
        <f t="shared" si="773"/>
        <v>0</v>
      </c>
      <c r="AK551" t="b">
        <f t="shared" si="774"/>
        <v>0</v>
      </c>
      <c r="AL551" t="b">
        <f t="shared" si="775"/>
        <v>0</v>
      </c>
      <c r="AM551" t="b">
        <f t="shared" si="776"/>
        <v>0</v>
      </c>
      <c r="AN551" t="b">
        <f t="shared" si="777"/>
        <v>0</v>
      </c>
      <c r="AO551" t="b">
        <f t="shared" si="778"/>
        <v>0</v>
      </c>
      <c r="AP551" t="b">
        <f t="shared" si="779"/>
        <v>0</v>
      </c>
      <c r="AQ551" t="b">
        <f t="shared" si="780"/>
        <v>0</v>
      </c>
      <c r="AR551" t="b">
        <f t="shared" si="781"/>
        <v>0</v>
      </c>
      <c r="AS551" t="b">
        <f t="shared" si="782"/>
        <v>0</v>
      </c>
      <c r="AT551" t="b">
        <f t="shared" si="783"/>
        <v>0</v>
      </c>
      <c r="AU551" t="b">
        <f t="shared" si="784"/>
        <v>0</v>
      </c>
      <c r="AV551" t="b">
        <f t="shared" si="785"/>
        <v>0</v>
      </c>
      <c r="AW551" t="b">
        <f t="shared" si="786"/>
        <v>0</v>
      </c>
      <c r="AX551" t="b">
        <f t="shared" si="787"/>
        <v>0</v>
      </c>
      <c r="AY551" t="b">
        <f t="shared" si="788"/>
        <v>0</v>
      </c>
      <c r="AZ551" t="b">
        <f t="shared" si="789"/>
        <v>0</v>
      </c>
      <c r="BA551" t="b">
        <f t="shared" si="790"/>
        <v>0</v>
      </c>
      <c r="BB551" t="b">
        <f t="shared" si="791"/>
        <v>0</v>
      </c>
      <c r="BC551" t="b">
        <f t="shared" si="792"/>
        <v>0</v>
      </c>
      <c r="BD551" t="b">
        <f t="shared" si="793"/>
        <v>0</v>
      </c>
      <c r="BE551" t="b">
        <f t="shared" si="794"/>
        <v>0</v>
      </c>
      <c r="BF551" t="b">
        <f t="shared" si="795"/>
        <v>1</v>
      </c>
      <c r="BG551" t="b">
        <f t="shared" si="796"/>
        <v>0</v>
      </c>
      <c r="BH551" t="b">
        <f t="shared" si="797"/>
        <v>0</v>
      </c>
      <c r="BI551" t="b">
        <f t="shared" si="798"/>
        <v>0</v>
      </c>
      <c r="BJ551" t="b">
        <f t="shared" si="799"/>
        <v>0</v>
      </c>
      <c r="BK551" t="b">
        <f t="shared" si="800"/>
        <v>0</v>
      </c>
      <c r="BL551" t="b">
        <f t="shared" si="801"/>
        <v>0</v>
      </c>
      <c r="BM551" t="b">
        <f t="shared" si="802"/>
        <v>0</v>
      </c>
      <c r="BN551" t="b">
        <f t="shared" si="803"/>
        <v>0</v>
      </c>
      <c r="BO551" t="b">
        <f t="shared" si="804"/>
        <v>1</v>
      </c>
      <c r="BP551" t="b">
        <f t="shared" si="805"/>
        <v>0</v>
      </c>
      <c r="BQ551" t="b">
        <f t="shared" si="806"/>
        <v>0</v>
      </c>
      <c r="BR551" t="b">
        <f t="shared" si="807"/>
        <v>0</v>
      </c>
      <c r="BS551" t="b">
        <f t="shared" si="808"/>
        <v>0</v>
      </c>
      <c r="BT551" t="b">
        <f t="shared" si="809"/>
        <v>1</v>
      </c>
      <c r="BU551" t="b">
        <f t="shared" si="810"/>
        <v>0</v>
      </c>
      <c r="BV551" t="b">
        <f t="shared" si="811"/>
        <v>0</v>
      </c>
      <c r="BW551" t="b">
        <f t="shared" si="812"/>
        <v>0</v>
      </c>
      <c r="BX551" t="b">
        <f t="shared" si="813"/>
        <v>0</v>
      </c>
      <c r="BY551" t="b">
        <f t="shared" si="814"/>
        <v>0</v>
      </c>
      <c r="BZ551" t="b">
        <f t="shared" si="815"/>
        <v>0</v>
      </c>
      <c r="CA551" t="b">
        <f t="shared" si="816"/>
        <v>0</v>
      </c>
      <c r="CB551" t="b">
        <f t="shared" si="817"/>
        <v>0</v>
      </c>
      <c r="CC551" t="b">
        <f t="shared" si="818"/>
        <v>0</v>
      </c>
      <c r="CD551" t="b">
        <f t="shared" si="819"/>
        <v>0</v>
      </c>
      <c r="CE551" t="b">
        <f t="shared" si="820"/>
        <v>0</v>
      </c>
      <c r="CF551" t="b">
        <f t="shared" si="821"/>
        <v>0</v>
      </c>
      <c r="CG551" t="b">
        <f t="shared" si="822"/>
        <v>0</v>
      </c>
      <c r="CH551" t="b">
        <f t="shared" si="823"/>
        <v>0</v>
      </c>
      <c r="CI551" t="b">
        <f t="shared" si="824"/>
        <v>0</v>
      </c>
      <c r="CJ551" t="b">
        <f t="shared" si="825"/>
        <v>0</v>
      </c>
      <c r="CK551" t="b">
        <f t="shared" si="826"/>
        <v>0</v>
      </c>
      <c r="CL551" t="b">
        <f t="shared" si="827"/>
        <v>0</v>
      </c>
      <c r="CM551" t="b">
        <f t="shared" si="828"/>
        <v>0</v>
      </c>
      <c r="CN551" t="b">
        <f t="shared" si="829"/>
        <v>0</v>
      </c>
      <c r="CO551" t="b">
        <f t="shared" si="830"/>
        <v>0</v>
      </c>
      <c r="CP551" t="b">
        <f t="shared" si="831"/>
        <v>0</v>
      </c>
      <c r="CQ551" t="b">
        <f t="shared" si="832"/>
        <v>0</v>
      </c>
      <c r="CR551" t="b">
        <f t="shared" si="833"/>
        <v>0</v>
      </c>
      <c r="CS551" t="b">
        <f t="shared" si="834"/>
        <v>0</v>
      </c>
      <c r="CT551" t="b">
        <f t="shared" si="835"/>
        <v>0</v>
      </c>
      <c r="CU551" t="b">
        <f t="shared" si="836"/>
        <v>0</v>
      </c>
      <c r="CV551" t="b">
        <f t="shared" si="837"/>
        <v>0</v>
      </c>
      <c r="CW551" t="b">
        <f t="shared" si="838"/>
        <v>0</v>
      </c>
      <c r="CX551" t="b">
        <f t="shared" si="839"/>
        <v>0</v>
      </c>
      <c r="CY551" t="b">
        <f t="shared" si="840"/>
        <v>0</v>
      </c>
      <c r="CZ551" t="b">
        <f t="shared" si="841"/>
        <v>0</v>
      </c>
      <c r="DA551" t="b">
        <f t="shared" si="842"/>
        <v>0</v>
      </c>
      <c r="DB551" t="b">
        <f t="shared" si="843"/>
        <v>0</v>
      </c>
      <c r="DC551" t="b">
        <f t="shared" si="844"/>
        <v>0</v>
      </c>
      <c r="DD551" t="b">
        <f t="shared" si="845"/>
        <v>0</v>
      </c>
    </row>
    <row r="552" spans="1:108">
      <c r="A552" t="s">
        <v>1848</v>
      </c>
      <c r="C552" t="s">
        <v>1846</v>
      </c>
      <c r="D552" t="s">
        <v>981</v>
      </c>
      <c r="E552" t="s">
        <v>982</v>
      </c>
      <c r="F552" t="s">
        <v>976</v>
      </c>
      <c r="G552" t="s">
        <v>970</v>
      </c>
      <c r="H552" t="s">
        <v>7428</v>
      </c>
      <c r="I552" t="s">
        <v>7418</v>
      </c>
      <c r="J552" t="s">
        <v>355</v>
      </c>
      <c r="K552" t="s">
        <v>136</v>
      </c>
      <c r="L552" t="s">
        <v>6451</v>
      </c>
      <c r="M552" t="s">
        <v>6079</v>
      </c>
      <c r="N552" t="s">
        <v>75</v>
      </c>
      <c r="O552" t="b">
        <f t="shared" si="752"/>
        <v>0</v>
      </c>
      <c r="P552" t="b">
        <f t="shared" si="753"/>
        <v>0</v>
      </c>
      <c r="Q552" t="b">
        <f t="shared" si="754"/>
        <v>1</v>
      </c>
      <c r="R552" t="b">
        <f t="shared" si="755"/>
        <v>0</v>
      </c>
      <c r="S552" t="b">
        <f t="shared" si="756"/>
        <v>0</v>
      </c>
      <c r="T552" t="b">
        <f t="shared" si="757"/>
        <v>0</v>
      </c>
      <c r="U552" t="b">
        <f t="shared" si="758"/>
        <v>1</v>
      </c>
      <c r="V552" t="b">
        <f t="shared" si="759"/>
        <v>0</v>
      </c>
      <c r="W552" t="b">
        <f t="shared" si="760"/>
        <v>0</v>
      </c>
      <c r="X552" t="b">
        <f t="shared" si="761"/>
        <v>0</v>
      </c>
      <c r="Y552" t="b">
        <f t="shared" si="762"/>
        <v>0</v>
      </c>
      <c r="Z552" t="b">
        <f t="shared" si="763"/>
        <v>0</v>
      </c>
      <c r="AA552" t="b">
        <f t="shared" si="764"/>
        <v>0</v>
      </c>
      <c r="AB552" t="b">
        <f t="shared" si="765"/>
        <v>0</v>
      </c>
      <c r="AC552" t="b">
        <f t="shared" si="766"/>
        <v>0</v>
      </c>
      <c r="AD552" t="b">
        <f t="shared" si="767"/>
        <v>0</v>
      </c>
      <c r="AE552" t="b">
        <f t="shared" si="768"/>
        <v>0</v>
      </c>
      <c r="AF552" t="b">
        <f t="shared" si="769"/>
        <v>0</v>
      </c>
      <c r="AG552" t="b">
        <f t="shared" si="770"/>
        <v>0</v>
      </c>
      <c r="AH552" t="b">
        <f t="shared" si="771"/>
        <v>0</v>
      </c>
      <c r="AI552" t="b">
        <f t="shared" si="772"/>
        <v>0</v>
      </c>
      <c r="AJ552" t="b">
        <f t="shared" si="773"/>
        <v>0</v>
      </c>
      <c r="AK552" t="b">
        <f t="shared" si="774"/>
        <v>0</v>
      </c>
      <c r="AL552" t="b">
        <f t="shared" si="775"/>
        <v>0</v>
      </c>
      <c r="AM552" t="b">
        <f t="shared" si="776"/>
        <v>0</v>
      </c>
      <c r="AN552" t="b">
        <f t="shared" si="777"/>
        <v>0</v>
      </c>
      <c r="AO552" t="b">
        <f t="shared" si="778"/>
        <v>0</v>
      </c>
      <c r="AP552" t="b">
        <f t="shared" si="779"/>
        <v>0</v>
      </c>
      <c r="AQ552" t="b">
        <f t="shared" si="780"/>
        <v>0</v>
      </c>
      <c r="AR552" t="b">
        <f t="shared" si="781"/>
        <v>0</v>
      </c>
      <c r="AS552" t="b">
        <f t="shared" si="782"/>
        <v>0</v>
      </c>
      <c r="AT552" t="b">
        <f t="shared" si="783"/>
        <v>0</v>
      </c>
      <c r="AU552" t="b">
        <f t="shared" si="784"/>
        <v>0</v>
      </c>
      <c r="AV552" t="b">
        <f t="shared" si="785"/>
        <v>0</v>
      </c>
      <c r="AW552" t="b">
        <f t="shared" si="786"/>
        <v>0</v>
      </c>
      <c r="AX552" t="b">
        <f t="shared" si="787"/>
        <v>0</v>
      </c>
      <c r="AY552" t="b">
        <f t="shared" si="788"/>
        <v>0</v>
      </c>
      <c r="AZ552" t="b">
        <f t="shared" si="789"/>
        <v>0</v>
      </c>
      <c r="BA552" t="b">
        <f t="shared" si="790"/>
        <v>0</v>
      </c>
      <c r="BB552" t="b">
        <f t="shared" si="791"/>
        <v>0</v>
      </c>
      <c r="BC552" t="b">
        <f t="shared" si="792"/>
        <v>0</v>
      </c>
      <c r="BD552" t="b">
        <f t="shared" si="793"/>
        <v>0</v>
      </c>
      <c r="BE552" t="b">
        <f t="shared" si="794"/>
        <v>0</v>
      </c>
      <c r="BF552" t="b">
        <f t="shared" si="795"/>
        <v>0</v>
      </c>
      <c r="BG552" t="b">
        <f t="shared" si="796"/>
        <v>0</v>
      </c>
      <c r="BH552" t="b">
        <f t="shared" si="797"/>
        <v>0</v>
      </c>
      <c r="BI552" t="b">
        <f t="shared" si="798"/>
        <v>0</v>
      </c>
      <c r="BJ552" t="b">
        <f t="shared" si="799"/>
        <v>0</v>
      </c>
      <c r="BK552" t="b">
        <f t="shared" si="800"/>
        <v>0</v>
      </c>
      <c r="BL552" t="b">
        <f t="shared" si="801"/>
        <v>0</v>
      </c>
      <c r="BM552" t="b">
        <f t="shared" si="802"/>
        <v>0</v>
      </c>
      <c r="BN552" t="b">
        <f t="shared" si="803"/>
        <v>0</v>
      </c>
      <c r="BO552" t="b">
        <f t="shared" si="804"/>
        <v>0</v>
      </c>
      <c r="BP552" t="b">
        <f t="shared" si="805"/>
        <v>0</v>
      </c>
      <c r="BQ552" t="b">
        <f t="shared" si="806"/>
        <v>0</v>
      </c>
      <c r="BR552" t="b">
        <f t="shared" si="807"/>
        <v>0</v>
      </c>
      <c r="BS552" t="b">
        <f t="shared" si="808"/>
        <v>0</v>
      </c>
      <c r="BT552" t="b">
        <f t="shared" si="809"/>
        <v>0</v>
      </c>
      <c r="BU552" t="b">
        <f t="shared" si="810"/>
        <v>0</v>
      </c>
      <c r="BV552" t="b">
        <f t="shared" si="811"/>
        <v>0</v>
      </c>
      <c r="BW552" t="b">
        <f t="shared" si="812"/>
        <v>0</v>
      </c>
      <c r="BX552" t="b">
        <f t="shared" si="813"/>
        <v>0</v>
      </c>
      <c r="BY552" t="b">
        <f t="shared" si="814"/>
        <v>0</v>
      </c>
      <c r="BZ552" t="b">
        <f t="shared" si="815"/>
        <v>0</v>
      </c>
      <c r="CA552" t="b">
        <f t="shared" si="816"/>
        <v>0</v>
      </c>
      <c r="CB552" t="b">
        <f t="shared" si="817"/>
        <v>1</v>
      </c>
      <c r="CC552" t="b">
        <f t="shared" si="818"/>
        <v>0</v>
      </c>
      <c r="CD552" t="b">
        <f t="shared" si="819"/>
        <v>0</v>
      </c>
      <c r="CE552" t="b">
        <f t="shared" si="820"/>
        <v>0</v>
      </c>
      <c r="CF552" t="b">
        <f t="shared" si="821"/>
        <v>0</v>
      </c>
      <c r="CG552" t="b">
        <f t="shared" si="822"/>
        <v>0</v>
      </c>
      <c r="CH552" t="b">
        <f t="shared" si="823"/>
        <v>0</v>
      </c>
      <c r="CI552" t="b">
        <f t="shared" si="824"/>
        <v>0</v>
      </c>
      <c r="CJ552" t="b">
        <f t="shared" si="825"/>
        <v>0</v>
      </c>
      <c r="CK552" t="b">
        <f t="shared" si="826"/>
        <v>0</v>
      </c>
      <c r="CL552" t="b">
        <f t="shared" si="827"/>
        <v>0</v>
      </c>
      <c r="CM552" t="b">
        <f t="shared" si="828"/>
        <v>0</v>
      </c>
      <c r="CN552" t="b">
        <f t="shared" si="829"/>
        <v>0</v>
      </c>
      <c r="CO552" t="b">
        <f t="shared" si="830"/>
        <v>0</v>
      </c>
      <c r="CP552" t="b">
        <f t="shared" si="831"/>
        <v>0</v>
      </c>
      <c r="CQ552" t="b">
        <f t="shared" si="832"/>
        <v>0</v>
      </c>
      <c r="CR552" t="b">
        <f t="shared" si="833"/>
        <v>0</v>
      </c>
      <c r="CS552" t="b">
        <f t="shared" si="834"/>
        <v>0</v>
      </c>
      <c r="CT552" t="b">
        <f t="shared" si="835"/>
        <v>0</v>
      </c>
      <c r="CU552" t="b">
        <f t="shared" si="836"/>
        <v>0</v>
      </c>
      <c r="CV552" t="b">
        <f t="shared" si="837"/>
        <v>0</v>
      </c>
      <c r="CW552" t="b">
        <f t="shared" si="838"/>
        <v>0</v>
      </c>
      <c r="CX552" t="b">
        <f t="shared" si="839"/>
        <v>0</v>
      </c>
      <c r="CY552" t="b">
        <f t="shared" si="840"/>
        <v>0</v>
      </c>
      <c r="CZ552" t="b">
        <f t="shared" si="841"/>
        <v>0</v>
      </c>
      <c r="DA552" t="b">
        <f t="shared" si="842"/>
        <v>0</v>
      </c>
      <c r="DB552" t="b">
        <f t="shared" si="843"/>
        <v>0</v>
      </c>
      <c r="DC552" t="b">
        <f t="shared" si="844"/>
        <v>0</v>
      </c>
      <c r="DD552" t="b">
        <f t="shared" si="845"/>
        <v>0</v>
      </c>
    </row>
    <row r="553" spans="1:108">
      <c r="A553" s="4" t="s">
        <v>1961</v>
      </c>
      <c r="C553" t="s">
        <v>1962</v>
      </c>
      <c r="D553" t="s">
        <v>981</v>
      </c>
      <c r="E553" t="s">
        <v>982</v>
      </c>
      <c r="F553" t="s">
        <v>976</v>
      </c>
      <c r="G553" t="s">
        <v>970</v>
      </c>
      <c r="H553" t="s">
        <v>7428</v>
      </c>
      <c r="I553" t="s">
        <v>7418</v>
      </c>
      <c r="J553" s="4" t="s">
        <v>108</v>
      </c>
      <c r="K553" t="s">
        <v>109</v>
      </c>
      <c r="L553" t="s">
        <v>6461</v>
      </c>
      <c r="M553" t="s">
        <v>6079</v>
      </c>
      <c r="N553" t="s">
        <v>1963</v>
      </c>
      <c r="O553" t="b">
        <f t="shared" si="752"/>
        <v>1</v>
      </c>
      <c r="P553" t="b">
        <f t="shared" si="753"/>
        <v>1</v>
      </c>
      <c r="Q553" t="b">
        <f t="shared" si="754"/>
        <v>1</v>
      </c>
      <c r="R553" t="b">
        <f t="shared" si="755"/>
        <v>1</v>
      </c>
      <c r="S553" t="b">
        <f t="shared" si="756"/>
        <v>1</v>
      </c>
      <c r="T553" t="b">
        <f t="shared" si="757"/>
        <v>1</v>
      </c>
      <c r="U553" t="b">
        <f t="shared" si="758"/>
        <v>1</v>
      </c>
      <c r="V553" t="b">
        <f t="shared" si="759"/>
        <v>0</v>
      </c>
      <c r="W553" t="b">
        <f t="shared" si="760"/>
        <v>1</v>
      </c>
      <c r="X553" t="b">
        <f t="shared" si="761"/>
        <v>0</v>
      </c>
      <c r="Y553" t="b">
        <f t="shared" si="762"/>
        <v>1</v>
      </c>
      <c r="Z553" t="b">
        <f t="shared" si="763"/>
        <v>0</v>
      </c>
      <c r="AA553" t="b">
        <f t="shared" si="764"/>
        <v>0</v>
      </c>
      <c r="AB553" t="b">
        <f t="shared" si="765"/>
        <v>1</v>
      </c>
      <c r="AC553" t="b">
        <f t="shared" si="766"/>
        <v>0</v>
      </c>
      <c r="AD553" t="b">
        <f t="shared" si="767"/>
        <v>0</v>
      </c>
      <c r="AE553" t="b">
        <f t="shared" si="768"/>
        <v>0</v>
      </c>
      <c r="AF553" t="b">
        <f t="shared" si="769"/>
        <v>0</v>
      </c>
      <c r="AG553" t="b">
        <f t="shared" si="770"/>
        <v>0</v>
      </c>
      <c r="AH553" t="b">
        <f t="shared" si="771"/>
        <v>0</v>
      </c>
      <c r="AI553" t="b">
        <f t="shared" si="772"/>
        <v>0</v>
      </c>
      <c r="AJ553" t="b">
        <f t="shared" si="773"/>
        <v>0</v>
      </c>
      <c r="AK553" t="b">
        <f t="shared" si="774"/>
        <v>0</v>
      </c>
      <c r="AL553" t="b">
        <f t="shared" si="775"/>
        <v>0</v>
      </c>
      <c r="AM553" t="b">
        <f t="shared" si="776"/>
        <v>0</v>
      </c>
      <c r="AN553" t="b">
        <f t="shared" si="777"/>
        <v>0</v>
      </c>
      <c r="AO553" t="b">
        <f t="shared" si="778"/>
        <v>0</v>
      </c>
      <c r="AP553" t="b">
        <f t="shared" si="779"/>
        <v>0</v>
      </c>
      <c r="AQ553" t="b">
        <f t="shared" si="780"/>
        <v>0</v>
      </c>
      <c r="AR553" t="b">
        <f t="shared" si="781"/>
        <v>0</v>
      </c>
      <c r="AS553" t="b">
        <f t="shared" si="782"/>
        <v>0</v>
      </c>
      <c r="AT553" t="b">
        <f t="shared" si="783"/>
        <v>0</v>
      </c>
      <c r="AU553" t="b">
        <f t="shared" si="784"/>
        <v>0</v>
      </c>
      <c r="AV553" t="b">
        <f t="shared" si="785"/>
        <v>0</v>
      </c>
      <c r="AW553" t="b">
        <f t="shared" si="786"/>
        <v>0</v>
      </c>
      <c r="AX553" t="b">
        <f t="shared" si="787"/>
        <v>0</v>
      </c>
      <c r="AY553" t="b">
        <f t="shared" si="788"/>
        <v>0</v>
      </c>
      <c r="AZ553" t="b">
        <f t="shared" si="789"/>
        <v>0</v>
      </c>
      <c r="BA553" t="b">
        <f t="shared" si="790"/>
        <v>1</v>
      </c>
      <c r="BB553" t="b">
        <f t="shared" si="791"/>
        <v>0</v>
      </c>
      <c r="BC553" t="b">
        <f t="shared" si="792"/>
        <v>0</v>
      </c>
      <c r="BD553" t="b">
        <f t="shared" si="793"/>
        <v>0</v>
      </c>
      <c r="BE553" t="b">
        <f t="shared" si="794"/>
        <v>0</v>
      </c>
      <c r="BF553" t="b">
        <f t="shared" si="795"/>
        <v>0</v>
      </c>
      <c r="BG553" t="b">
        <f t="shared" si="796"/>
        <v>0</v>
      </c>
      <c r="BH553" t="b">
        <f t="shared" si="797"/>
        <v>0</v>
      </c>
      <c r="BI553" t="b">
        <f t="shared" si="798"/>
        <v>0</v>
      </c>
      <c r="BJ553" t="b">
        <f t="shared" si="799"/>
        <v>0</v>
      </c>
      <c r="BK553" t="b">
        <f t="shared" si="800"/>
        <v>0</v>
      </c>
      <c r="BL553" t="b">
        <f t="shared" si="801"/>
        <v>0</v>
      </c>
      <c r="BM553" t="b">
        <f t="shared" si="802"/>
        <v>0</v>
      </c>
      <c r="BN553" t="b">
        <f t="shared" si="803"/>
        <v>0</v>
      </c>
      <c r="BO553" t="b">
        <f t="shared" si="804"/>
        <v>0</v>
      </c>
      <c r="BP553" t="b">
        <f t="shared" si="805"/>
        <v>1</v>
      </c>
      <c r="BQ553" t="b">
        <f t="shared" si="806"/>
        <v>0</v>
      </c>
      <c r="BR553" t="b">
        <f t="shared" si="807"/>
        <v>0</v>
      </c>
      <c r="BS553" t="b">
        <f t="shared" si="808"/>
        <v>0</v>
      </c>
      <c r="BT553" t="b">
        <f t="shared" si="809"/>
        <v>0</v>
      </c>
      <c r="BU553" t="b">
        <f t="shared" si="810"/>
        <v>1</v>
      </c>
      <c r="BV553" t="b">
        <f t="shared" si="811"/>
        <v>0</v>
      </c>
      <c r="BW553" t="b">
        <f t="shared" si="812"/>
        <v>0</v>
      </c>
      <c r="BX553" t="b">
        <f t="shared" si="813"/>
        <v>0</v>
      </c>
      <c r="BY553" t="b">
        <f t="shared" si="814"/>
        <v>0</v>
      </c>
      <c r="BZ553" t="b">
        <f t="shared" si="815"/>
        <v>0</v>
      </c>
      <c r="CA553" t="b">
        <f t="shared" si="816"/>
        <v>0</v>
      </c>
      <c r="CB553" t="b">
        <f t="shared" si="817"/>
        <v>0</v>
      </c>
      <c r="CC553" t="b">
        <f t="shared" si="818"/>
        <v>0</v>
      </c>
      <c r="CD553" t="b">
        <f t="shared" si="819"/>
        <v>0</v>
      </c>
      <c r="CE553" t="b">
        <f t="shared" si="820"/>
        <v>1</v>
      </c>
      <c r="CF553" t="b">
        <f t="shared" si="821"/>
        <v>0</v>
      </c>
      <c r="CG553" t="b">
        <f t="shared" si="822"/>
        <v>1</v>
      </c>
      <c r="CH553" t="b">
        <f t="shared" si="823"/>
        <v>0</v>
      </c>
      <c r="CI553" t="b">
        <f t="shared" si="824"/>
        <v>0</v>
      </c>
      <c r="CJ553" t="b">
        <f t="shared" si="825"/>
        <v>1</v>
      </c>
      <c r="CK553" t="b">
        <f t="shared" si="826"/>
        <v>0</v>
      </c>
      <c r="CL553" t="b">
        <f t="shared" si="827"/>
        <v>0</v>
      </c>
      <c r="CM553" t="b">
        <f t="shared" si="828"/>
        <v>0</v>
      </c>
      <c r="CN553" t="b">
        <f t="shared" si="829"/>
        <v>0</v>
      </c>
      <c r="CO553" t="b">
        <f t="shared" si="830"/>
        <v>0</v>
      </c>
      <c r="CP553" t="b">
        <f t="shared" si="831"/>
        <v>0</v>
      </c>
      <c r="CQ553" t="b">
        <f t="shared" si="832"/>
        <v>0</v>
      </c>
      <c r="CR553" t="b">
        <f t="shared" si="833"/>
        <v>0</v>
      </c>
      <c r="CS553" t="b">
        <f t="shared" si="834"/>
        <v>0</v>
      </c>
      <c r="CT553" t="b">
        <f t="shared" si="835"/>
        <v>0</v>
      </c>
      <c r="CU553" t="b">
        <f t="shared" si="836"/>
        <v>0</v>
      </c>
      <c r="CV553" t="b">
        <f t="shared" si="837"/>
        <v>0</v>
      </c>
      <c r="CW553" t="b">
        <f t="shared" si="838"/>
        <v>0</v>
      </c>
      <c r="CX553" t="b">
        <f t="shared" si="839"/>
        <v>0</v>
      </c>
      <c r="CY553" t="b">
        <f t="shared" si="840"/>
        <v>0</v>
      </c>
      <c r="CZ553" t="b">
        <f t="shared" si="841"/>
        <v>1</v>
      </c>
      <c r="DA553" t="b">
        <f t="shared" si="842"/>
        <v>0</v>
      </c>
      <c r="DB553" t="b">
        <f t="shared" si="843"/>
        <v>0</v>
      </c>
      <c r="DC553" t="b">
        <f t="shared" si="844"/>
        <v>0</v>
      </c>
      <c r="DD553" t="b">
        <f t="shared" si="845"/>
        <v>0</v>
      </c>
    </row>
    <row r="554" spans="1:108">
      <c r="A554" s="4" t="s">
        <v>1964</v>
      </c>
      <c r="C554" t="s">
        <v>1965</v>
      </c>
      <c r="D554" s="4" t="s">
        <v>981</v>
      </c>
      <c r="E554" s="4" t="s">
        <v>982</v>
      </c>
      <c r="F554" t="s">
        <v>976</v>
      </c>
      <c r="G554" t="s">
        <v>970</v>
      </c>
      <c r="H554" t="s">
        <v>7428</v>
      </c>
      <c r="I554" t="s">
        <v>7418</v>
      </c>
      <c r="J554" s="4" t="s">
        <v>119</v>
      </c>
      <c r="K554" s="4" t="s">
        <v>109</v>
      </c>
      <c r="L554" s="4" t="s">
        <v>6730</v>
      </c>
      <c r="M554" s="4" t="s">
        <v>174</v>
      </c>
      <c r="N554" s="4" t="s">
        <v>1966</v>
      </c>
      <c r="O554" s="4" t="b">
        <f t="shared" si="752"/>
        <v>1</v>
      </c>
      <c r="P554" s="4" t="b">
        <f t="shared" si="753"/>
        <v>1</v>
      </c>
      <c r="Q554" s="4" t="b">
        <f t="shared" si="754"/>
        <v>0</v>
      </c>
      <c r="R554" s="4" t="b">
        <f t="shared" si="755"/>
        <v>1</v>
      </c>
      <c r="S554" s="4" t="b">
        <f t="shared" si="756"/>
        <v>1</v>
      </c>
      <c r="T554" s="4" t="b">
        <f t="shared" si="757"/>
        <v>1</v>
      </c>
      <c r="U554" s="4" t="b">
        <f t="shared" si="758"/>
        <v>1</v>
      </c>
      <c r="V554" s="4" t="b">
        <f t="shared" si="759"/>
        <v>1</v>
      </c>
      <c r="W554" s="4" t="b">
        <f t="shared" si="760"/>
        <v>0</v>
      </c>
      <c r="X554" s="4" t="b">
        <f t="shared" si="761"/>
        <v>0</v>
      </c>
      <c r="Y554" s="4" t="b">
        <f t="shared" si="762"/>
        <v>1</v>
      </c>
      <c r="Z554" s="4" t="b">
        <f t="shared" si="763"/>
        <v>1</v>
      </c>
      <c r="AA554" s="4" t="b">
        <f t="shared" si="764"/>
        <v>1</v>
      </c>
      <c r="AB554" s="4" t="b">
        <f t="shared" si="765"/>
        <v>0</v>
      </c>
      <c r="AC554" s="4" t="b">
        <f t="shared" si="766"/>
        <v>0</v>
      </c>
      <c r="AD554" s="4" t="b">
        <f t="shared" si="767"/>
        <v>0</v>
      </c>
      <c r="AE554" s="4" t="b">
        <f t="shared" si="768"/>
        <v>0</v>
      </c>
      <c r="AF554" s="4" t="b">
        <f t="shared" si="769"/>
        <v>0</v>
      </c>
      <c r="AG554" s="4" t="b">
        <f t="shared" si="770"/>
        <v>0</v>
      </c>
      <c r="AH554" s="4" t="b">
        <f t="shared" si="771"/>
        <v>0</v>
      </c>
      <c r="AI554" s="4" t="b">
        <f t="shared" si="772"/>
        <v>1</v>
      </c>
      <c r="AJ554" s="4" t="b">
        <f t="shared" si="773"/>
        <v>0</v>
      </c>
      <c r="AK554" s="4" t="b">
        <f t="shared" si="774"/>
        <v>0</v>
      </c>
      <c r="AL554" s="4" t="b">
        <f t="shared" si="775"/>
        <v>0</v>
      </c>
      <c r="AM554" s="4" t="b">
        <f t="shared" si="776"/>
        <v>1</v>
      </c>
      <c r="AN554" s="4" t="b">
        <f t="shared" si="777"/>
        <v>0</v>
      </c>
      <c r="AO554" s="4" t="b">
        <f t="shared" si="778"/>
        <v>0</v>
      </c>
      <c r="AP554" s="4" t="b">
        <f t="shared" si="779"/>
        <v>0</v>
      </c>
      <c r="AQ554" s="4" t="b">
        <f t="shared" si="780"/>
        <v>0</v>
      </c>
      <c r="AR554" s="4" t="b">
        <f t="shared" si="781"/>
        <v>0</v>
      </c>
      <c r="AS554" s="4" t="b">
        <f t="shared" si="782"/>
        <v>0</v>
      </c>
      <c r="AT554" s="4" t="b">
        <f t="shared" si="783"/>
        <v>1</v>
      </c>
      <c r="AU554" s="4" t="b">
        <f t="shared" si="784"/>
        <v>0</v>
      </c>
      <c r="AV554" s="4" t="b">
        <f t="shared" si="785"/>
        <v>0</v>
      </c>
      <c r="AW554" s="4" t="b">
        <f t="shared" si="786"/>
        <v>0</v>
      </c>
      <c r="AX554" s="4" t="b">
        <f t="shared" si="787"/>
        <v>1</v>
      </c>
      <c r="AY554" s="4" t="b">
        <f t="shared" si="788"/>
        <v>0</v>
      </c>
      <c r="AZ554" s="4" t="b">
        <f t="shared" si="789"/>
        <v>0</v>
      </c>
      <c r="BA554" s="4" t="b">
        <f t="shared" si="790"/>
        <v>0</v>
      </c>
      <c r="BB554" s="4" t="b">
        <f t="shared" si="791"/>
        <v>0</v>
      </c>
      <c r="BC554" s="4" t="b">
        <f t="shared" si="792"/>
        <v>0</v>
      </c>
      <c r="BD554" s="4" t="b">
        <f t="shared" si="793"/>
        <v>0</v>
      </c>
      <c r="BE554" s="4" t="b">
        <f t="shared" si="794"/>
        <v>0</v>
      </c>
      <c r="BF554" s="4" t="b">
        <f t="shared" si="795"/>
        <v>0</v>
      </c>
      <c r="BG554" s="4" t="b">
        <f t="shared" si="796"/>
        <v>0</v>
      </c>
      <c r="BH554" s="4" t="b">
        <f t="shared" si="797"/>
        <v>0</v>
      </c>
      <c r="BI554" s="4" t="b">
        <f t="shared" si="798"/>
        <v>0</v>
      </c>
      <c r="BJ554" s="4" t="b">
        <f t="shared" si="799"/>
        <v>0</v>
      </c>
      <c r="BK554" s="4" t="b">
        <f t="shared" si="800"/>
        <v>0</v>
      </c>
      <c r="BL554" s="4" t="b">
        <f t="shared" si="801"/>
        <v>0</v>
      </c>
      <c r="BM554" s="4" t="b">
        <f t="shared" si="802"/>
        <v>0</v>
      </c>
      <c r="BN554" s="4" t="b">
        <f t="shared" si="803"/>
        <v>0</v>
      </c>
      <c r="BO554" s="4" t="b">
        <f t="shared" si="804"/>
        <v>1</v>
      </c>
      <c r="BP554" s="4" t="b">
        <f t="shared" si="805"/>
        <v>1</v>
      </c>
      <c r="BQ554" s="4" t="b">
        <f t="shared" si="806"/>
        <v>1</v>
      </c>
      <c r="BR554" s="4" t="b">
        <f t="shared" si="807"/>
        <v>1</v>
      </c>
      <c r="BS554" s="4" t="b">
        <f t="shared" si="808"/>
        <v>1</v>
      </c>
      <c r="BT554" s="4" t="b">
        <f t="shared" si="809"/>
        <v>0</v>
      </c>
      <c r="BU554" s="4" t="b">
        <f t="shared" si="810"/>
        <v>1</v>
      </c>
      <c r="BV554" s="4" t="b">
        <f t="shared" si="811"/>
        <v>0</v>
      </c>
      <c r="BW554" s="4" t="b">
        <f t="shared" si="812"/>
        <v>0</v>
      </c>
      <c r="BX554" s="4" t="b">
        <f t="shared" si="813"/>
        <v>0</v>
      </c>
      <c r="BY554" s="4" t="b">
        <f t="shared" si="814"/>
        <v>0</v>
      </c>
      <c r="BZ554" s="4" t="b">
        <f t="shared" si="815"/>
        <v>0</v>
      </c>
      <c r="CA554" s="4" t="b">
        <f t="shared" si="816"/>
        <v>1</v>
      </c>
      <c r="CB554" s="4" t="b">
        <f t="shared" si="817"/>
        <v>0</v>
      </c>
      <c r="CC554" s="4" t="b">
        <f t="shared" si="818"/>
        <v>1</v>
      </c>
      <c r="CD554" s="4" t="b">
        <f t="shared" si="819"/>
        <v>0</v>
      </c>
      <c r="CE554" s="4" t="b">
        <f t="shared" si="820"/>
        <v>0</v>
      </c>
      <c r="CF554" s="4" t="b">
        <f t="shared" si="821"/>
        <v>0</v>
      </c>
      <c r="CG554" s="4" t="b">
        <f t="shared" si="822"/>
        <v>1</v>
      </c>
      <c r="CH554" s="4" t="b">
        <f t="shared" si="823"/>
        <v>0</v>
      </c>
      <c r="CI554" s="4" t="b">
        <f t="shared" si="824"/>
        <v>0</v>
      </c>
      <c r="CJ554" s="4" t="b">
        <f t="shared" si="825"/>
        <v>0</v>
      </c>
      <c r="CK554" s="4" t="b">
        <f t="shared" si="826"/>
        <v>0</v>
      </c>
      <c r="CL554" s="4" t="b">
        <f t="shared" si="827"/>
        <v>1</v>
      </c>
      <c r="CM554" s="4" t="b">
        <f t="shared" si="828"/>
        <v>0</v>
      </c>
      <c r="CN554" s="4" t="b">
        <f t="shared" si="829"/>
        <v>0</v>
      </c>
      <c r="CO554" s="4" t="b">
        <f t="shared" si="830"/>
        <v>0</v>
      </c>
      <c r="CP554" s="4" t="b">
        <f t="shared" si="831"/>
        <v>0</v>
      </c>
      <c r="CQ554" s="4" t="b">
        <f t="shared" si="832"/>
        <v>0</v>
      </c>
      <c r="CR554" s="4" t="b">
        <f t="shared" si="833"/>
        <v>1</v>
      </c>
      <c r="CS554" s="4" t="b">
        <f t="shared" si="834"/>
        <v>0</v>
      </c>
      <c r="CT554" s="4" t="b">
        <f t="shared" si="835"/>
        <v>0</v>
      </c>
      <c r="CU554" s="4" t="b">
        <f t="shared" si="836"/>
        <v>0</v>
      </c>
      <c r="CV554" s="4" t="b">
        <f t="shared" si="837"/>
        <v>0</v>
      </c>
      <c r="CW554" s="4" t="b">
        <f t="shared" si="838"/>
        <v>0</v>
      </c>
      <c r="CX554" s="4" t="b">
        <f t="shared" si="839"/>
        <v>0</v>
      </c>
      <c r="CY554" s="4" t="b">
        <f t="shared" si="840"/>
        <v>0</v>
      </c>
      <c r="CZ554" s="4" t="b">
        <f t="shared" si="841"/>
        <v>0</v>
      </c>
      <c r="DA554" s="4" t="b">
        <f t="shared" si="842"/>
        <v>0</v>
      </c>
      <c r="DB554" s="4" t="b">
        <f t="shared" si="843"/>
        <v>0</v>
      </c>
      <c r="DC554" s="4" t="b">
        <f t="shared" si="844"/>
        <v>0</v>
      </c>
      <c r="DD554" s="4" t="b">
        <f t="shared" si="845"/>
        <v>0</v>
      </c>
    </row>
    <row r="555" spans="1:108">
      <c r="A555" s="7" t="s">
        <v>1967</v>
      </c>
      <c r="C555" t="s">
        <v>1965</v>
      </c>
      <c r="D555" s="4" t="s">
        <v>981</v>
      </c>
      <c r="E555" s="4" t="s">
        <v>982</v>
      </c>
      <c r="F555" t="s">
        <v>976</v>
      </c>
      <c r="G555" t="s">
        <v>970</v>
      </c>
      <c r="H555" t="s">
        <v>7428</v>
      </c>
      <c r="I555" t="s">
        <v>7418</v>
      </c>
      <c r="J555" s="4" t="s">
        <v>143</v>
      </c>
      <c r="K555" s="4" t="s">
        <v>143</v>
      </c>
      <c r="L555" s="4" t="s">
        <v>6731</v>
      </c>
      <c r="M555" t="s">
        <v>6079</v>
      </c>
      <c r="N555" s="4" t="s">
        <v>1342</v>
      </c>
      <c r="O555" s="4" t="b">
        <f t="shared" si="752"/>
        <v>1</v>
      </c>
      <c r="P555" s="4" t="b">
        <f t="shared" si="753"/>
        <v>0</v>
      </c>
      <c r="Q555" s="4" t="b">
        <f t="shared" si="754"/>
        <v>0</v>
      </c>
      <c r="R555" s="4" t="b">
        <f t="shared" si="755"/>
        <v>0</v>
      </c>
      <c r="S555" s="4" t="b">
        <f t="shared" si="756"/>
        <v>0</v>
      </c>
      <c r="T555" s="4" t="b">
        <f t="shared" si="757"/>
        <v>0</v>
      </c>
      <c r="U555" s="4" t="b">
        <f t="shared" si="758"/>
        <v>1</v>
      </c>
      <c r="V555" s="4" t="b">
        <f t="shared" si="759"/>
        <v>0</v>
      </c>
      <c r="W555" s="4" t="b">
        <f t="shared" si="760"/>
        <v>0</v>
      </c>
      <c r="X555" s="4" t="b">
        <f t="shared" si="761"/>
        <v>0</v>
      </c>
      <c r="Y555" s="4" t="b">
        <f t="shared" si="762"/>
        <v>0</v>
      </c>
      <c r="Z555" s="4" t="b">
        <f t="shared" si="763"/>
        <v>0</v>
      </c>
      <c r="AA555" s="4" t="b">
        <f t="shared" si="764"/>
        <v>0</v>
      </c>
      <c r="AB555" s="4" t="b">
        <f t="shared" si="765"/>
        <v>0</v>
      </c>
      <c r="AC555" s="4" t="b">
        <f t="shared" si="766"/>
        <v>0</v>
      </c>
      <c r="AD555" s="4" t="b">
        <f t="shared" si="767"/>
        <v>0</v>
      </c>
      <c r="AE555" s="4" t="b">
        <f t="shared" si="768"/>
        <v>0</v>
      </c>
      <c r="AF555" s="4" t="b">
        <f t="shared" si="769"/>
        <v>0</v>
      </c>
      <c r="AG555" s="4" t="b">
        <f t="shared" si="770"/>
        <v>0</v>
      </c>
      <c r="AH555" s="4" t="b">
        <f t="shared" si="771"/>
        <v>0</v>
      </c>
      <c r="AI555" s="4" t="b">
        <f t="shared" si="772"/>
        <v>0</v>
      </c>
      <c r="AJ555" s="4" t="b">
        <f t="shared" si="773"/>
        <v>0</v>
      </c>
      <c r="AK555" s="4" t="b">
        <f t="shared" si="774"/>
        <v>0</v>
      </c>
      <c r="AL555" s="4" t="b">
        <f t="shared" si="775"/>
        <v>0</v>
      </c>
      <c r="AM555" s="4" t="b">
        <f t="shared" si="776"/>
        <v>0</v>
      </c>
      <c r="AN555" s="4" t="b">
        <f t="shared" si="777"/>
        <v>0</v>
      </c>
      <c r="AO555" s="4" t="b">
        <f t="shared" si="778"/>
        <v>0</v>
      </c>
      <c r="AP555" s="4" t="b">
        <f t="shared" si="779"/>
        <v>0</v>
      </c>
      <c r="AQ555" s="4" t="b">
        <f t="shared" si="780"/>
        <v>0</v>
      </c>
      <c r="AR555" s="4" t="b">
        <f t="shared" si="781"/>
        <v>0</v>
      </c>
      <c r="AS555" s="4" t="b">
        <f t="shared" si="782"/>
        <v>0</v>
      </c>
      <c r="AT555" s="4" t="b">
        <f t="shared" si="783"/>
        <v>0</v>
      </c>
      <c r="AU555" s="4" t="b">
        <f t="shared" si="784"/>
        <v>0</v>
      </c>
      <c r="AV555" s="4" t="b">
        <f t="shared" si="785"/>
        <v>0</v>
      </c>
      <c r="AW555" s="4" t="b">
        <f t="shared" si="786"/>
        <v>0</v>
      </c>
      <c r="AX555" s="4" t="b">
        <f t="shared" si="787"/>
        <v>0</v>
      </c>
      <c r="AY555" s="4" t="b">
        <f t="shared" si="788"/>
        <v>0</v>
      </c>
      <c r="AZ555" s="4" t="b">
        <f t="shared" si="789"/>
        <v>0</v>
      </c>
      <c r="BA555" s="4" t="b">
        <f t="shared" si="790"/>
        <v>0</v>
      </c>
      <c r="BB555" s="4" t="b">
        <f t="shared" si="791"/>
        <v>0</v>
      </c>
      <c r="BC555" s="4" t="b">
        <f t="shared" si="792"/>
        <v>0</v>
      </c>
      <c r="BD555" s="4" t="b">
        <f t="shared" si="793"/>
        <v>0</v>
      </c>
      <c r="BE555" s="4" t="b">
        <f t="shared" si="794"/>
        <v>0</v>
      </c>
      <c r="BF555" s="4" t="b">
        <f t="shared" si="795"/>
        <v>0</v>
      </c>
      <c r="BG555" s="4" t="b">
        <f t="shared" si="796"/>
        <v>0</v>
      </c>
      <c r="BH555" s="4" t="b">
        <f t="shared" si="797"/>
        <v>0</v>
      </c>
      <c r="BI555" s="4" t="b">
        <f t="shared" si="798"/>
        <v>0</v>
      </c>
      <c r="BJ555" s="4" t="b">
        <f t="shared" si="799"/>
        <v>0</v>
      </c>
      <c r="BK555" s="4" t="b">
        <f t="shared" si="800"/>
        <v>0</v>
      </c>
      <c r="BL555" s="4" t="b">
        <f t="shared" si="801"/>
        <v>0</v>
      </c>
      <c r="BM555" s="4" t="b">
        <f t="shared" si="802"/>
        <v>0</v>
      </c>
      <c r="BN555" s="4" t="b">
        <f t="shared" si="803"/>
        <v>0</v>
      </c>
      <c r="BO555" s="4" t="b">
        <f t="shared" si="804"/>
        <v>0</v>
      </c>
      <c r="BP555" s="4" t="b">
        <f t="shared" si="805"/>
        <v>0</v>
      </c>
      <c r="BQ555" s="4" t="b">
        <f t="shared" si="806"/>
        <v>0</v>
      </c>
      <c r="BR555" s="4" t="b">
        <f t="shared" si="807"/>
        <v>0</v>
      </c>
      <c r="BS555" s="4" t="b">
        <f t="shared" si="808"/>
        <v>1</v>
      </c>
      <c r="BT555" s="4" t="b">
        <f t="shared" si="809"/>
        <v>0</v>
      </c>
      <c r="BU555" s="4" t="b">
        <f t="shared" si="810"/>
        <v>0</v>
      </c>
      <c r="BV555" s="4" t="b">
        <f t="shared" si="811"/>
        <v>0</v>
      </c>
      <c r="BW555" s="4" t="b">
        <f t="shared" si="812"/>
        <v>0</v>
      </c>
      <c r="BX555" s="4" t="b">
        <f t="shared" si="813"/>
        <v>0</v>
      </c>
      <c r="BY555" s="4" t="b">
        <f t="shared" si="814"/>
        <v>0</v>
      </c>
      <c r="BZ555" s="4" t="b">
        <f t="shared" si="815"/>
        <v>0</v>
      </c>
      <c r="CA555" s="4" t="b">
        <f t="shared" si="816"/>
        <v>0</v>
      </c>
      <c r="CB555" s="4" t="b">
        <f t="shared" si="817"/>
        <v>0</v>
      </c>
      <c r="CC555" s="4" t="b">
        <f t="shared" si="818"/>
        <v>0</v>
      </c>
      <c r="CD555" s="4" t="b">
        <f t="shared" si="819"/>
        <v>0</v>
      </c>
      <c r="CE555" s="4" t="b">
        <f t="shared" si="820"/>
        <v>0</v>
      </c>
      <c r="CF555" s="4" t="b">
        <f t="shared" si="821"/>
        <v>0</v>
      </c>
      <c r="CG555" s="4" t="b">
        <f t="shared" si="822"/>
        <v>0</v>
      </c>
      <c r="CH555" s="4" t="b">
        <f t="shared" si="823"/>
        <v>0</v>
      </c>
      <c r="CI555" s="4" t="b">
        <f t="shared" si="824"/>
        <v>0</v>
      </c>
      <c r="CJ555" s="4" t="b">
        <f t="shared" si="825"/>
        <v>0</v>
      </c>
      <c r="CK555" s="4" t="b">
        <f t="shared" si="826"/>
        <v>0</v>
      </c>
      <c r="CL555" s="4" t="b">
        <f t="shared" si="827"/>
        <v>0</v>
      </c>
      <c r="CM555" s="4" t="b">
        <f t="shared" si="828"/>
        <v>0</v>
      </c>
      <c r="CN555" s="4" t="b">
        <f t="shared" si="829"/>
        <v>0</v>
      </c>
      <c r="CO555" s="4" t="b">
        <f t="shared" si="830"/>
        <v>0</v>
      </c>
      <c r="CP555" s="4" t="b">
        <f t="shared" si="831"/>
        <v>0</v>
      </c>
      <c r="CQ555" s="4" t="b">
        <f t="shared" si="832"/>
        <v>0</v>
      </c>
      <c r="CR555" s="4" t="b">
        <f t="shared" si="833"/>
        <v>0</v>
      </c>
      <c r="CS555" s="4" t="b">
        <f t="shared" si="834"/>
        <v>0</v>
      </c>
      <c r="CT555" s="4" t="b">
        <f t="shared" si="835"/>
        <v>0</v>
      </c>
      <c r="CU555" s="4" t="b">
        <f t="shared" si="836"/>
        <v>0</v>
      </c>
      <c r="CV555" s="4" t="b">
        <f t="shared" si="837"/>
        <v>0</v>
      </c>
      <c r="CW555" s="4" t="b">
        <f t="shared" si="838"/>
        <v>0</v>
      </c>
      <c r="CX555" s="4" t="b">
        <f t="shared" si="839"/>
        <v>0</v>
      </c>
      <c r="CY555" s="4" t="b">
        <f t="shared" si="840"/>
        <v>0</v>
      </c>
      <c r="CZ555" s="4" t="b">
        <f t="shared" si="841"/>
        <v>0</v>
      </c>
      <c r="DA555" s="4" t="b">
        <f t="shared" si="842"/>
        <v>0</v>
      </c>
      <c r="DB555" s="4" t="b">
        <f t="shared" si="843"/>
        <v>0</v>
      </c>
      <c r="DC555" s="4" t="b">
        <f t="shared" si="844"/>
        <v>0</v>
      </c>
      <c r="DD555" s="4" t="b">
        <f t="shared" si="845"/>
        <v>0</v>
      </c>
    </row>
    <row r="556" spans="1:108">
      <c r="A556" s="4" t="s">
        <v>1968</v>
      </c>
      <c r="C556" t="s">
        <v>1965</v>
      </c>
      <c r="D556" s="4" t="s">
        <v>981</v>
      </c>
      <c r="E556" s="4" t="s">
        <v>982</v>
      </c>
      <c r="F556" t="s">
        <v>976</v>
      </c>
      <c r="G556" t="s">
        <v>970</v>
      </c>
      <c r="H556" t="s">
        <v>7428</v>
      </c>
      <c r="I556" t="s">
        <v>7418</v>
      </c>
      <c r="J556" s="4" t="s">
        <v>250</v>
      </c>
      <c r="K556" s="4" t="s">
        <v>109</v>
      </c>
      <c r="L556" s="4" t="s">
        <v>6732</v>
      </c>
      <c r="M556" t="s">
        <v>6079</v>
      </c>
      <c r="N556" s="4" t="s">
        <v>1969</v>
      </c>
      <c r="O556" s="4" t="b">
        <f t="shared" si="752"/>
        <v>1</v>
      </c>
      <c r="P556" s="4" t="b">
        <f t="shared" si="753"/>
        <v>1</v>
      </c>
      <c r="Q556" s="4" t="b">
        <f t="shared" si="754"/>
        <v>1</v>
      </c>
      <c r="R556" s="4" t="b">
        <f t="shared" si="755"/>
        <v>1</v>
      </c>
      <c r="S556" s="4" t="b">
        <f t="shared" si="756"/>
        <v>1</v>
      </c>
      <c r="T556" s="4" t="b">
        <f t="shared" si="757"/>
        <v>1</v>
      </c>
      <c r="U556" s="4" t="b">
        <f t="shared" si="758"/>
        <v>1</v>
      </c>
      <c r="V556" s="4" t="b">
        <f t="shared" si="759"/>
        <v>1</v>
      </c>
      <c r="W556" s="4" t="b">
        <f t="shared" si="760"/>
        <v>1</v>
      </c>
      <c r="X556" s="4" t="b">
        <f t="shared" si="761"/>
        <v>1</v>
      </c>
      <c r="Y556" s="4" t="b">
        <f t="shared" si="762"/>
        <v>1</v>
      </c>
      <c r="Z556" s="4" t="b">
        <f t="shared" si="763"/>
        <v>1</v>
      </c>
      <c r="AA556" s="4" t="b">
        <f t="shared" si="764"/>
        <v>1</v>
      </c>
      <c r="AB556" s="4" t="b">
        <f t="shared" si="765"/>
        <v>1</v>
      </c>
      <c r="AC556" s="4" t="b">
        <f t="shared" si="766"/>
        <v>0</v>
      </c>
      <c r="AD556" s="4" t="b">
        <f t="shared" si="767"/>
        <v>1</v>
      </c>
      <c r="AE556" s="4" t="b">
        <f t="shared" si="768"/>
        <v>1</v>
      </c>
      <c r="AF556" s="4" t="b">
        <f t="shared" si="769"/>
        <v>0</v>
      </c>
      <c r="AG556" s="4" t="b">
        <f t="shared" si="770"/>
        <v>1</v>
      </c>
      <c r="AH556" s="4" t="b">
        <f t="shared" si="771"/>
        <v>1</v>
      </c>
      <c r="AI556" s="4" t="b">
        <f t="shared" si="772"/>
        <v>1</v>
      </c>
      <c r="AJ556" s="4" t="b">
        <f t="shared" si="773"/>
        <v>0</v>
      </c>
      <c r="AK556" s="4" t="b">
        <f t="shared" si="774"/>
        <v>1</v>
      </c>
      <c r="AL556" s="4" t="b">
        <f t="shared" si="775"/>
        <v>0</v>
      </c>
      <c r="AM556" s="4" t="b">
        <f t="shared" si="776"/>
        <v>1</v>
      </c>
      <c r="AN556" s="4" t="b">
        <f t="shared" si="777"/>
        <v>0</v>
      </c>
      <c r="AO556" s="4" t="b">
        <f t="shared" si="778"/>
        <v>0</v>
      </c>
      <c r="AP556" s="4" t="b">
        <f t="shared" si="779"/>
        <v>1</v>
      </c>
      <c r="AQ556" s="4" t="b">
        <f t="shared" si="780"/>
        <v>0</v>
      </c>
      <c r="AR556" s="4" t="b">
        <f t="shared" si="781"/>
        <v>0</v>
      </c>
      <c r="AS556" s="4" t="b">
        <f t="shared" si="782"/>
        <v>0</v>
      </c>
      <c r="AT556" s="4" t="b">
        <f t="shared" si="783"/>
        <v>1</v>
      </c>
      <c r="AU556" s="4" t="b">
        <f t="shared" si="784"/>
        <v>1</v>
      </c>
      <c r="AV556" s="4" t="b">
        <f t="shared" si="785"/>
        <v>0</v>
      </c>
      <c r="AW556" s="4" t="b">
        <f t="shared" si="786"/>
        <v>1</v>
      </c>
      <c r="AX556" s="4" t="b">
        <f t="shared" si="787"/>
        <v>1</v>
      </c>
      <c r="AY556" s="4" t="b">
        <f t="shared" si="788"/>
        <v>1</v>
      </c>
      <c r="AZ556" s="4" t="b">
        <f t="shared" si="789"/>
        <v>1</v>
      </c>
      <c r="BA556" s="4" t="b">
        <f t="shared" si="790"/>
        <v>1</v>
      </c>
      <c r="BB556" s="4" t="b">
        <f t="shared" si="791"/>
        <v>0</v>
      </c>
      <c r="BC556" s="4" t="b">
        <f t="shared" si="792"/>
        <v>1</v>
      </c>
      <c r="BD556" s="4" t="b">
        <f t="shared" si="793"/>
        <v>1</v>
      </c>
      <c r="BE556" s="4" t="b">
        <f t="shared" si="794"/>
        <v>1</v>
      </c>
      <c r="BF556" s="4" t="b">
        <f t="shared" si="795"/>
        <v>1</v>
      </c>
      <c r="BG556" s="4" t="b">
        <f t="shared" si="796"/>
        <v>1</v>
      </c>
      <c r="BH556" s="4" t="b">
        <f t="shared" si="797"/>
        <v>1</v>
      </c>
      <c r="BI556" s="4" t="b">
        <f t="shared" si="798"/>
        <v>0</v>
      </c>
      <c r="BJ556" s="4" t="b">
        <f t="shared" si="799"/>
        <v>0</v>
      </c>
      <c r="BK556" s="4" t="b">
        <f t="shared" si="800"/>
        <v>0</v>
      </c>
      <c r="BL556" s="4" t="b">
        <f t="shared" si="801"/>
        <v>1</v>
      </c>
      <c r="BM556" s="4" t="b">
        <f t="shared" si="802"/>
        <v>1</v>
      </c>
      <c r="BN556" s="4" t="b">
        <f t="shared" si="803"/>
        <v>0</v>
      </c>
      <c r="BO556" s="4" t="b">
        <f t="shared" si="804"/>
        <v>0</v>
      </c>
      <c r="BP556" s="4" t="b">
        <f t="shared" si="805"/>
        <v>1</v>
      </c>
      <c r="BQ556" s="4" t="b">
        <f t="shared" si="806"/>
        <v>1</v>
      </c>
      <c r="BR556" s="4" t="b">
        <f t="shared" si="807"/>
        <v>1</v>
      </c>
      <c r="BS556" s="4" t="b">
        <f t="shared" si="808"/>
        <v>1</v>
      </c>
      <c r="BT556" s="4" t="b">
        <f t="shared" si="809"/>
        <v>1</v>
      </c>
      <c r="BU556" s="4" t="b">
        <f t="shared" si="810"/>
        <v>1</v>
      </c>
      <c r="BV556" s="4" t="b">
        <f t="shared" si="811"/>
        <v>1</v>
      </c>
      <c r="BW556" s="4" t="b">
        <f t="shared" si="812"/>
        <v>1</v>
      </c>
      <c r="BX556" s="4" t="b">
        <f t="shared" si="813"/>
        <v>1</v>
      </c>
      <c r="BY556" s="4" t="b">
        <f t="shared" si="814"/>
        <v>1</v>
      </c>
      <c r="BZ556" s="4" t="b">
        <f t="shared" si="815"/>
        <v>1</v>
      </c>
      <c r="CA556" s="4" t="b">
        <f t="shared" si="816"/>
        <v>0</v>
      </c>
      <c r="CB556" s="4" t="b">
        <f t="shared" si="817"/>
        <v>1</v>
      </c>
      <c r="CC556" s="4" t="b">
        <f t="shared" si="818"/>
        <v>1</v>
      </c>
      <c r="CD556" s="4" t="b">
        <f t="shared" si="819"/>
        <v>0</v>
      </c>
      <c r="CE556" s="4" t="b">
        <f t="shared" si="820"/>
        <v>1</v>
      </c>
      <c r="CF556" s="4" t="b">
        <f t="shared" si="821"/>
        <v>1</v>
      </c>
      <c r="CG556" s="4" t="b">
        <f t="shared" si="822"/>
        <v>1</v>
      </c>
      <c r="CH556" s="4" t="b">
        <f t="shared" si="823"/>
        <v>0</v>
      </c>
      <c r="CI556" s="4" t="b">
        <f t="shared" si="824"/>
        <v>1</v>
      </c>
      <c r="CJ556" s="4" t="b">
        <f t="shared" si="825"/>
        <v>1</v>
      </c>
      <c r="CK556" s="4" t="b">
        <f t="shared" si="826"/>
        <v>1</v>
      </c>
      <c r="CL556" s="4" t="b">
        <f t="shared" si="827"/>
        <v>1</v>
      </c>
      <c r="CM556" s="4" t="b">
        <f t="shared" si="828"/>
        <v>1</v>
      </c>
      <c r="CN556" s="4" t="b">
        <f t="shared" si="829"/>
        <v>0</v>
      </c>
      <c r="CO556" s="4" t="b">
        <f t="shared" si="830"/>
        <v>0</v>
      </c>
      <c r="CP556" s="4" t="b">
        <f t="shared" si="831"/>
        <v>0</v>
      </c>
      <c r="CQ556" s="4" t="b">
        <f t="shared" si="832"/>
        <v>1</v>
      </c>
      <c r="CR556" s="4" t="b">
        <f t="shared" si="833"/>
        <v>1</v>
      </c>
      <c r="CS556" s="4" t="b">
        <f t="shared" si="834"/>
        <v>1</v>
      </c>
      <c r="CT556" s="4" t="b">
        <f t="shared" si="835"/>
        <v>0</v>
      </c>
      <c r="CU556" s="4" t="b">
        <f t="shared" si="836"/>
        <v>0</v>
      </c>
      <c r="CV556" s="4" t="b">
        <f t="shared" si="837"/>
        <v>1</v>
      </c>
      <c r="CW556" s="4" t="b">
        <f t="shared" si="838"/>
        <v>0</v>
      </c>
      <c r="CX556" s="4" t="b">
        <f t="shared" si="839"/>
        <v>0</v>
      </c>
      <c r="CY556" s="4" t="b">
        <f t="shared" si="840"/>
        <v>0</v>
      </c>
      <c r="CZ556" s="4" t="b">
        <f t="shared" si="841"/>
        <v>1</v>
      </c>
      <c r="DA556" s="4" t="b">
        <f t="shared" si="842"/>
        <v>0</v>
      </c>
      <c r="DB556" s="4" t="b">
        <f t="shared" si="843"/>
        <v>0</v>
      </c>
      <c r="DC556" s="4" t="b">
        <f t="shared" si="844"/>
        <v>1</v>
      </c>
      <c r="DD556" s="4" t="b">
        <f t="shared" si="845"/>
        <v>0</v>
      </c>
    </row>
    <row r="557" spans="1:108">
      <c r="A557" t="s">
        <v>1970</v>
      </c>
      <c r="C557" t="s">
        <v>1965</v>
      </c>
      <c r="D557" t="s">
        <v>981</v>
      </c>
      <c r="E557" t="s">
        <v>982</v>
      </c>
      <c r="F557" t="s">
        <v>976</v>
      </c>
      <c r="G557" t="s">
        <v>970</v>
      </c>
      <c r="H557" t="s">
        <v>7428</v>
      </c>
      <c r="I557" t="s">
        <v>7418</v>
      </c>
      <c r="J557" t="s">
        <v>119</v>
      </c>
      <c r="K557" t="s">
        <v>109</v>
      </c>
      <c r="L557" t="s">
        <v>6733</v>
      </c>
      <c r="M557" t="s">
        <v>115</v>
      </c>
      <c r="N557" t="s">
        <v>1971</v>
      </c>
      <c r="O557" t="b">
        <f t="shared" si="752"/>
        <v>1</v>
      </c>
      <c r="P557" t="b">
        <f t="shared" si="753"/>
        <v>1</v>
      </c>
      <c r="Q557" t="b">
        <f t="shared" si="754"/>
        <v>1</v>
      </c>
      <c r="R557" t="b">
        <f t="shared" si="755"/>
        <v>1</v>
      </c>
      <c r="S557" t="b">
        <f t="shared" si="756"/>
        <v>1</v>
      </c>
      <c r="T557" t="b">
        <f t="shared" si="757"/>
        <v>1</v>
      </c>
      <c r="U557" t="b">
        <f t="shared" si="758"/>
        <v>1</v>
      </c>
      <c r="V557" t="b">
        <f t="shared" si="759"/>
        <v>1</v>
      </c>
      <c r="W557" t="b">
        <f t="shared" si="760"/>
        <v>1</v>
      </c>
      <c r="X557" t="b">
        <f t="shared" si="761"/>
        <v>1</v>
      </c>
      <c r="Y557" t="b">
        <f t="shared" si="762"/>
        <v>1</v>
      </c>
      <c r="Z557" t="b">
        <f t="shared" si="763"/>
        <v>1</v>
      </c>
      <c r="AA557" t="b">
        <f t="shared" si="764"/>
        <v>1</v>
      </c>
      <c r="AB557" t="b">
        <f t="shared" si="765"/>
        <v>1</v>
      </c>
      <c r="AC557" t="b">
        <f t="shared" si="766"/>
        <v>0</v>
      </c>
      <c r="AD557" t="b">
        <f t="shared" si="767"/>
        <v>0</v>
      </c>
      <c r="AE557" t="b">
        <f t="shared" si="768"/>
        <v>0</v>
      </c>
      <c r="AF557" t="b">
        <f t="shared" si="769"/>
        <v>0</v>
      </c>
      <c r="AG557" t="b">
        <f t="shared" si="770"/>
        <v>0</v>
      </c>
      <c r="AH557" t="b">
        <f t="shared" si="771"/>
        <v>0</v>
      </c>
      <c r="AI557" t="b">
        <f t="shared" si="772"/>
        <v>1</v>
      </c>
      <c r="AJ557" t="b">
        <f t="shared" si="773"/>
        <v>0</v>
      </c>
      <c r="AK557" t="b">
        <f t="shared" si="774"/>
        <v>0</v>
      </c>
      <c r="AL557" t="b">
        <f t="shared" si="775"/>
        <v>1</v>
      </c>
      <c r="AM557" t="b">
        <f t="shared" si="776"/>
        <v>0</v>
      </c>
      <c r="AN557" t="b">
        <f t="shared" si="777"/>
        <v>0</v>
      </c>
      <c r="AO557" t="b">
        <f t="shared" si="778"/>
        <v>0</v>
      </c>
      <c r="AP557" t="b">
        <f t="shared" si="779"/>
        <v>0</v>
      </c>
      <c r="AQ557" t="b">
        <f t="shared" si="780"/>
        <v>1</v>
      </c>
      <c r="AR557" t="b">
        <f t="shared" si="781"/>
        <v>0</v>
      </c>
      <c r="AS557" t="b">
        <f t="shared" si="782"/>
        <v>0</v>
      </c>
      <c r="AT557" t="b">
        <f t="shared" si="783"/>
        <v>1</v>
      </c>
      <c r="AU557" t="b">
        <f t="shared" si="784"/>
        <v>0</v>
      </c>
      <c r="AV557" t="b">
        <f t="shared" si="785"/>
        <v>1</v>
      </c>
      <c r="AW557" t="b">
        <f t="shared" si="786"/>
        <v>0</v>
      </c>
      <c r="AX557" t="b">
        <f t="shared" si="787"/>
        <v>0</v>
      </c>
      <c r="AY557" t="b">
        <f t="shared" si="788"/>
        <v>0</v>
      </c>
      <c r="AZ557" t="b">
        <f t="shared" si="789"/>
        <v>1</v>
      </c>
      <c r="BA557" t="b">
        <f t="shared" si="790"/>
        <v>1</v>
      </c>
      <c r="BB557" t="b">
        <f t="shared" si="791"/>
        <v>1</v>
      </c>
      <c r="BC557" t="b">
        <f t="shared" si="792"/>
        <v>1</v>
      </c>
      <c r="BD557" t="b">
        <f t="shared" si="793"/>
        <v>0</v>
      </c>
      <c r="BE557" t="b">
        <f t="shared" si="794"/>
        <v>0</v>
      </c>
      <c r="BF557" t="b">
        <f t="shared" si="795"/>
        <v>1</v>
      </c>
      <c r="BG557" t="b">
        <f t="shared" si="796"/>
        <v>1</v>
      </c>
      <c r="BH557" t="b">
        <f t="shared" si="797"/>
        <v>1</v>
      </c>
      <c r="BI557" t="b">
        <f t="shared" si="798"/>
        <v>0</v>
      </c>
      <c r="BJ557" t="b">
        <f t="shared" si="799"/>
        <v>0</v>
      </c>
      <c r="BK557" t="b">
        <f t="shared" si="800"/>
        <v>0</v>
      </c>
      <c r="BL557" t="b">
        <f t="shared" si="801"/>
        <v>1</v>
      </c>
      <c r="BM557" t="b">
        <f t="shared" si="802"/>
        <v>0</v>
      </c>
      <c r="BN557" t="b">
        <f t="shared" si="803"/>
        <v>0</v>
      </c>
      <c r="BO557" t="b">
        <f t="shared" si="804"/>
        <v>1</v>
      </c>
      <c r="BP557" t="b">
        <f t="shared" si="805"/>
        <v>1</v>
      </c>
      <c r="BQ557" t="b">
        <f t="shared" si="806"/>
        <v>1</v>
      </c>
      <c r="BR557" t="b">
        <f t="shared" si="807"/>
        <v>0</v>
      </c>
      <c r="BS557" t="b">
        <f t="shared" si="808"/>
        <v>0</v>
      </c>
      <c r="BT557" t="b">
        <f t="shared" si="809"/>
        <v>0</v>
      </c>
      <c r="BU557" t="b">
        <f t="shared" si="810"/>
        <v>0</v>
      </c>
      <c r="BV557" t="b">
        <f t="shared" si="811"/>
        <v>1</v>
      </c>
      <c r="BW557" t="b">
        <f t="shared" si="812"/>
        <v>0</v>
      </c>
      <c r="BX557" t="b">
        <f t="shared" si="813"/>
        <v>0</v>
      </c>
      <c r="BY557" t="b">
        <f t="shared" si="814"/>
        <v>0</v>
      </c>
      <c r="BZ557" t="b">
        <f t="shared" si="815"/>
        <v>0</v>
      </c>
      <c r="CA557" t="b">
        <f t="shared" si="816"/>
        <v>1</v>
      </c>
      <c r="CB557" t="b">
        <f t="shared" si="817"/>
        <v>0</v>
      </c>
      <c r="CC557" t="b">
        <f t="shared" si="818"/>
        <v>1</v>
      </c>
      <c r="CD557" t="b">
        <f t="shared" si="819"/>
        <v>0</v>
      </c>
      <c r="CE557" t="b">
        <f t="shared" si="820"/>
        <v>1</v>
      </c>
      <c r="CF557" t="b">
        <f t="shared" si="821"/>
        <v>0</v>
      </c>
      <c r="CG557" t="b">
        <f t="shared" si="822"/>
        <v>1</v>
      </c>
      <c r="CH557" t="b">
        <f t="shared" si="823"/>
        <v>1</v>
      </c>
      <c r="CI557" t="b">
        <f t="shared" si="824"/>
        <v>0</v>
      </c>
      <c r="CJ557" t="b">
        <f t="shared" si="825"/>
        <v>0</v>
      </c>
      <c r="CK557" t="b">
        <f t="shared" si="826"/>
        <v>0</v>
      </c>
      <c r="CL557" t="b">
        <f t="shared" si="827"/>
        <v>0</v>
      </c>
      <c r="CM557" t="b">
        <f t="shared" si="828"/>
        <v>0</v>
      </c>
      <c r="CN557" t="b">
        <f t="shared" si="829"/>
        <v>1</v>
      </c>
      <c r="CO557" t="b">
        <f t="shared" si="830"/>
        <v>1</v>
      </c>
      <c r="CP557" t="b">
        <f t="shared" si="831"/>
        <v>0</v>
      </c>
      <c r="CQ557" t="b">
        <f t="shared" si="832"/>
        <v>0</v>
      </c>
      <c r="CR557" t="b">
        <f t="shared" si="833"/>
        <v>0</v>
      </c>
      <c r="CS557" t="b">
        <f t="shared" si="834"/>
        <v>1</v>
      </c>
      <c r="CT557" t="b">
        <f t="shared" si="835"/>
        <v>1</v>
      </c>
      <c r="CU557" t="b">
        <f t="shared" si="836"/>
        <v>0</v>
      </c>
      <c r="CV557" t="b">
        <f t="shared" si="837"/>
        <v>0</v>
      </c>
      <c r="CW557" t="b">
        <f t="shared" si="838"/>
        <v>0</v>
      </c>
      <c r="CX557" t="b">
        <f t="shared" si="839"/>
        <v>0</v>
      </c>
      <c r="CY557" t="b">
        <f t="shared" si="840"/>
        <v>0</v>
      </c>
      <c r="CZ557" t="b">
        <f t="shared" si="841"/>
        <v>0</v>
      </c>
      <c r="DA557" t="b">
        <f t="shared" si="842"/>
        <v>0</v>
      </c>
      <c r="DB557" t="b">
        <f t="shared" si="843"/>
        <v>0</v>
      </c>
      <c r="DC557" t="b">
        <f t="shared" si="844"/>
        <v>0</v>
      </c>
      <c r="DD557" t="b">
        <f t="shared" si="845"/>
        <v>0</v>
      </c>
    </row>
    <row r="558" spans="1:108">
      <c r="A558" s="4" t="s">
        <v>1972</v>
      </c>
      <c r="C558" t="s">
        <v>1965</v>
      </c>
      <c r="D558" s="4" t="s">
        <v>981</v>
      </c>
      <c r="E558" s="4" t="s">
        <v>982</v>
      </c>
      <c r="F558" t="s">
        <v>976</v>
      </c>
      <c r="G558" t="s">
        <v>970</v>
      </c>
      <c r="H558" t="s">
        <v>7428</v>
      </c>
      <c r="I558" t="s">
        <v>7418</v>
      </c>
      <c r="J558" s="4" t="s">
        <v>250</v>
      </c>
      <c r="K558" s="4" t="s">
        <v>109</v>
      </c>
      <c r="L558" s="4" t="s">
        <v>6734</v>
      </c>
      <c r="M558" s="4" t="s">
        <v>174</v>
      </c>
      <c r="N558" s="4" t="s">
        <v>1973</v>
      </c>
      <c r="O558" s="4" t="b">
        <f t="shared" si="752"/>
        <v>1</v>
      </c>
      <c r="P558" s="4" t="b">
        <f t="shared" si="753"/>
        <v>1</v>
      </c>
      <c r="Q558" s="4" t="b">
        <f t="shared" si="754"/>
        <v>1</v>
      </c>
      <c r="R558" s="4" t="b">
        <f t="shared" si="755"/>
        <v>1</v>
      </c>
      <c r="S558" s="4" t="b">
        <f t="shared" si="756"/>
        <v>1</v>
      </c>
      <c r="T558" s="4" t="b">
        <f t="shared" si="757"/>
        <v>1</v>
      </c>
      <c r="U558" s="4" t="b">
        <f t="shared" si="758"/>
        <v>1</v>
      </c>
      <c r="V558" s="4" t="b">
        <f t="shared" si="759"/>
        <v>1</v>
      </c>
      <c r="W558" s="4" t="b">
        <f t="shared" si="760"/>
        <v>1</v>
      </c>
      <c r="X558" s="4" t="b">
        <f t="shared" si="761"/>
        <v>1</v>
      </c>
      <c r="Y558" s="4" t="b">
        <f t="shared" si="762"/>
        <v>1</v>
      </c>
      <c r="Z558" s="4" t="b">
        <f t="shared" si="763"/>
        <v>1</v>
      </c>
      <c r="AA558" s="4" t="b">
        <f t="shared" si="764"/>
        <v>1</v>
      </c>
      <c r="AB558" s="4" t="b">
        <f t="shared" si="765"/>
        <v>1</v>
      </c>
      <c r="AC558" s="4" t="b">
        <f t="shared" si="766"/>
        <v>0</v>
      </c>
      <c r="AD558" s="4" t="b">
        <f t="shared" si="767"/>
        <v>0</v>
      </c>
      <c r="AE558" s="4" t="b">
        <f t="shared" si="768"/>
        <v>0</v>
      </c>
      <c r="AF558" s="4" t="b">
        <f t="shared" si="769"/>
        <v>0</v>
      </c>
      <c r="AG558" s="4" t="b">
        <f t="shared" si="770"/>
        <v>0</v>
      </c>
      <c r="AH558" s="4" t="b">
        <f t="shared" si="771"/>
        <v>1</v>
      </c>
      <c r="AI558" s="4" t="b">
        <f t="shared" si="772"/>
        <v>1</v>
      </c>
      <c r="AJ558" s="4" t="b">
        <f t="shared" si="773"/>
        <v>0</v>
      </c>
      <c r="AK558" s="4" t="b">
        <f t="shared" si="774"/>
        <v>0</v>
      </c>
      <c r="AL558" s="4" t="b">
        <f t="shared" si="775"/>
        <v>0</v>
      </c>
      <c r="AM558" s="4" t="b">
        <f t="shared" si="776"/>
        <v>0</v>
      </c>
      <c r="AN558" s="4" t="b">
        <f t="shared" si="777"/>
        <v>0</v>
      </c>
      <c r="AO558" s="4" t="b">
        <f t="shared" si="778"/>
        <v>0</v>
      </c>
      <c r="AP558" s="4" t="b">
        <f t="shared" si="779"/>
        <v>0</v>
      </c>
      <c r="AQ558" s="4" t="b">
        <f t="shared" si="780"/>
        <v>0</v>
      </c>
      <c r="AR558" s="4" t="b">
        <f t="shared" si="781"/>
        <v>0</v>
      </c>
      <c r="AS558" s="4" t="b">
        <f t="shared" si="782"/>
        <v>0</v>
      </c>
      <c r="AT558" s="4" t="b">
        <f t="shared" si="783"/>
        <v>0</v>
      </c>
      <c r="AU558" s="4" t="b">
        <f t="shared" si="784"/>
        <v>0</v>
      </c>
      <c r="AV558" s="4" t="b">
        <f t="shared" si="785"/>
        <v>1</v>
      </c>
      <c r="AW558" s="4" t="b">
        <f t="shared" si="786"/>
        <v>0</v>
      </c>
      <c r="AX558" s="4" t="b">
        <f t="shared" si="787"/>
        <v>0</v>
      </c>
      <c r="AY558" s="4" t="b">
        <f t="shared" si="788"/>
        <v>0</v>
      </c>
      <c r="AZ558" s="4" t="b">
        <f t="shared" si="789"/>
        <v>1</v>
      </c>
      <c r="BA558" s="4" t="b">
        <f t="shared" si="790"/>
        <v>1</v>
      </c>
      <c r="BB558" s="4" t="b">
        <f t="shared" si="791"/>
        <v>1</v>
      </c>
      <c r="BC558" s="4" t="b">
        <f t="shared" si="792"/>
        <v>1</v>
      </c>
      <c r="BD558" s="4" t="b">
        <f t="shared" si="793"/>
        <v>0</v>
      </c>
      <c r="BE558" s="4" t="b">
        <f t="shared" si="794"/>
        <v>0</v>
      </c>
      <c r="BF558" s="4" t="b">
        <f t="shared" si="795"/>
        <v>1</v>
      </c>
      <c r="BG558" s="4" t="b">
        <f t="shared" si="796"/>
        <v>0</v>
      </c>
      <c r="BH558" s="4" t="b">
        <f t="shared" si="797"/>
        <v>1</v>
      </c>
      <c r="BI558" s="4" t="b">
        <f t="shared" si="798"/>
        <v>0</v>
      </c>
      <c r="BJ558" s="4" t="b">
        <f t="shared" si="799"/>
        <v>0</v>
      </c>
      <c r="BK558" s="4" t="b">
        <f t="shared" si="800"/>
        <v>0</v>
      </c>
      <c r="BL558" s="4" t="b">
        <f t="shared" si="801"/>
        <v>1</v>
      </c>
      <c r="BM558" s="4" t="b">
        <f t="shared" si="802"/>
        <v>0</v>
      </c>
      <c r="BN558" s="4" t="b">
        <f t="shared" si="803"/>
        <v>1</v>
      </c>
      <c r="BO558" s="4" t="b">
        <f t="shared" si="804"/>
        <v>1</v>
      </c>
      <c r="BP558" s="4" t="b">
        <f t="shared" si="805"/>
        <v>1</v>
      </c>
      <c r="BQ558" s="4" t="b">
        <f t="shared" si="806"/>
        <v>1</v>
      </c>
      <c r="BR558" s="4" t="b">
        <f t="shared" si="807"/>
        <v>0</v>
      </c>
      <c r="BS558" s="4" t="b">
        <f t="shared" si="808"/>
        <v>1</v>
      </c>
      <c r="BT558" s="4" t="b">
        <f t="shared" si="809"/>
        <v>1</v>
      </c>
      <c r="BU558" s="4" t="b">
        <f t="shared" si="810"/>
        <v>0</v>
      </c>
      <c r="BV558" s="4" t="b">
        <f t="shared" si="811"/>
        <v>0</v>
      </c>
      <c r="BW558" s="4" t="b">
        <f t="shared" si="812"/>
        <v>0</v>
      </c>
      <c r="BX558" s="4" t="b">
        <f t="shared" si="813"/>
        <v>1</v>
      </c>
      <c r="BY558" s="4" t="b">
        <f t="shared" si="814"/>
        <v>0</v>
      </c>
      <c r="BZ558" s="4" t="b">
        <f t="shared" si="815"/>
        <v>0</v>
      </c>
      <c r="CA558" s="4" t="b">
        <f t="shared" si="816"/>
        <v>1</v>
      </c>
      <c r="CB558" s="4" t="b">
        <f t="shared" si="817"/>
        <v>1</v>
      </c>
      <c r="CC558" s="4" t="b">
        <f t="shared" si="818"/>
        <v>0</v>
      </c>
      <c r="CD558" s="4" t="b">
        <f t="shared" si="819"/>
        <v>0</v>
      </c>
      <c r="CE558" s="4" t="b">
        <f t="shared" si="820"/>
        <v>0</v>
      </c>
      <c r="CF558" s="4" t="b">
        <f t="shared" si="821"/>
        <v>0</v>
      </c>
      <c r="CG558" s="4" t="b">
        <f t="shared" si="822"/>
        <v>1</v>
      </c>
      <c r="CH558" s="4" t="b">
        <f t="shared" si="823"/>
        <v>1</v>
      </c>
      <c r="CI558" s="4" t="b">
        <f t="shared" si="824"/>
        <v>0</v>
      </c>
      <c r="CJ558" s="4" t="b">
        <f t="shared" si="825"/>
        <v>1</v>
      </c>
      <c r="CK558" s="4" t="b">
        <f t="shared" si="826"/>
        <v>0</v>
      </c>
      <c r="CL558" s="4" t="b">
        <f t="shared" si="827"/>
        <v>1</v>
      </c>
      <c r="CM558" s="4" t="b">
        <f t="shared" si="828"/>
        <v>1</v>
      </c>
      <c r="CN558" s="4" t="b">
        <f t="shared" si="829"/>
        <v>0</v>
      </c>
      <c r="CO558" s="4" t="b">
        <f t="shared" si="830"/>
        <v>1</v>
      </c>
      <c r="CP558" s="4" t="b">
        <f t="shared" si="831"/>
        <v>0</v>
      </c>
      <c r="CQ558" s="4" t="b">
        <f t="shared" si="832"/>
        <v>0</v>
      </c>
      <c r="CR558" s="4" t="b">
        <f t="shared" si="833"/>
        <v>0</v>
      </c>
      <c r="CS558" s="4" t="b">
        <f t="shared" si="834"/>
        <v>0</v>
      </c>
      <c r="CT558" s="4" t="b">
        <f t="shared" si="835"/>
        <v>0</v>
      </c>
      <c r="CU558" s="4" t="b">
        <f t="shared" si="836"/>
        <v>0</v>
      </c>
      <c r="CV558" s="4" t="b">
        <f t="shared" si="837"/>
        <v>0</v>
      </c>
      <c r="CW558" s="4" t="b">
        <f t="shared" si="838"/>
        <v>0</v>
      </c>
      <c r="CX558" s="4" t="b">
        <f t="shared" si="839"/>
        <v>0</v>
      </c>
      <c r="CY558" s="4" t="b">
        <f t="shared" si="840"/>
        <v>0</v>
      </c>
      <c r="CZ558" s="4" t="b">
        <f t="shared" si="841"/>
        <v>0</v>
      </c>
      <c r="DA558" s="4" t="b">
        <f t="shared" si="842"/>
        <v>1</v>
      </c>
      <c r="DB558" s="4" t="b">
        <f t="shared" si="843"/>
        <v>0</v>
      </c>
      <c r="DC558" s="4" t="b">
        <f t="shared" si="844"/>
        <v>0</v>
      </c>
      <c r="DD558" s="4" t="b">
        <f t="shared" si="845"/>
        <v>0</v>
      </c>
    </row>
    <row r="559" spans="1:108">
      <c r="A559" s="5" t="s">
        <v>1974</v>
      </c>
      <c r="C559" t="s">
        <v>1965</v>
      </c>
      <c r="D559" s="4" t="s">
        <v>981</v>
      </c>
      <c r="E559" s="4" t="s">
        <v>982</v>
      </c>
      <c r="F559" t="s">
        <v>976</v>
      </c>
      <c r="G559" t="s">
        <v>970</v>
      </c>
      <c r="H559" t="s">
        <v>7428</v>
      </c>
      <c r="I559" t="s">
        <v>7418</v>
      </c>
      <c r="J559" s="4" t="s">
        <v>135</v>
      </c>
      <c r="K559" s="4" t="s">
        <v>136</v>
      </c>
      <c r="L559" s="4" t="s">
        <v>6735</v>
      </c>
      <c r="M559" t="s">
        <v>6079</v>
      </c>
      <c r="N559" s="4" t="s">
        <v>1975</v>
      </c>
      <c r="O559" s="4" t="b">
        <f t="shared" si="752"/>
        <v>1</v>
      </c>
      <c r="P559" s="4" t="b">
        <f t="shared" si="753"/>
        <v>0</v>
      </c>
      <c r="Q559" s="4" t="b">
        <f t="shared" si="754"/>
        <v>0</v>
      </c>
      <c r="R559" s="4" t="b">
        <f t="shared" si="755"/>
        <v>0</v>
      </c>
      <c r="S559" s="4" t="b">
        <f t="shared" si="756"/>
        <v>1</v>
      </c>
      <c r="T559" s="4" t="b">
        <f t="shared" si="757"/>
        <v>0</v>
      </c>
      <c r="U559" s="4" t="b">
        <f t="shared" si="758"/>
        <v>1</v>
      </c>
      <c r="V559" s="4" t="b">
        <f t="shared" si="759"/>
        <v>0</v>
      </c>
      <c r="W559" s="4" t="b">
        <f t="shared" si="760"/>
        <v>1</v>
      </c>
      <c r="X559" s="4" t="b">
        <f t="shared" si="761"/>
        <v>1</v>
      </c>
      <c r="Y559" s="4" t="b">
        <f t="shared" si="762"/>
        <v>0</v>
      </c>
      <c r="Z559" s="4" t="b">
        <f t="shared" si="763"/>
        <v>0</v>
      </c>
      <c r="AA559" s="4" t="b">
        <f t="shared" si="764"/>
        <v>0</v>
      </c>
      <c r="AB559" s="4" t="b">
        <f t="shared" si="765"/>
        <v>0</v>
      </c>
      <c r="AC559" s="4" t="b">
        <f t="shared" si="766"/>
        <v>0</v>
      </c>
      <c r="AD559" s="4" t="b">
        <f t="shared" si="767"/>
        <v>0</v>
      </c>
      <c r="AE559" s="4" t="b">
        <f t="shared" si="768"/>
        <v>0</v>
      </c>
      <c r="AF559" s="4" t="b">
        <f t="shared" si="769"/>
        <v>0</v>
      </c>
      <c r="AG559" s="4" t="b">
        <f t="shared" si="770"/>
        <v>0</v>
      </c>
      <c r="AH559" s="4" t="b">
        <f t="shared" si="771"/>
        <v>0</v>
      </c>
      <c r="AI559" s="4" t="b">
        <f t="shared" si="772"/>
        <v>0</v>
      </c>
      <c r="AJ559" s="4" t="b">
        <f t="shared" si="773"/>
        <v>0</v>
      </c>
      <c r="AK559" s="4" t="b">
        <f t="shared" si="774"/>
        <v>0</v>
      </c>
      <c r="AL559" s="4" t="b">
        <f t="shared" si="775"/>
        <v>0</v>
      </c>
      <c r="AM559" s="4" t="b">
        <f t="shared" si="776"/>
        <v>0</v>
      </c>
      <c r="AN559" s="4" t="b">
        <f t="shared" si="777"/>
        <v>0</v>
      </c>
      <c r="AO559" s="4" t="b">
        <f t="shared" si="778"/>
        <v>0</v>
      </c>
      <c r="AP559" s="4" t="b">
        <f t="shared" si="779"/>
        <v>0</v>
      </c>
      <c r="AQ559" s="4" t="b">
        <f t="shared" si="780"/>
        <v>0</v>
      </c>
      <c r="AR559" s="4" t="b">
        <f t="shared" si="781"/>
        <v>0</v>
      </c>
      <c r="AS559" s="4" t="b">
        <f t="shared" si="782"/>
        <v>0</v>
      </c>
      <c r="AT559" s="4" t="b">
        <f t="shared" si="783"/>
        <v>0</v>
      </c>
      <c r="AU559" s="4" t="b">
        <f t="shared" si="784"/>
        <v>0</v>
      </c>
      <c r="AV559" s="4" t="b">
        <f t="shared" si="785"/>
        <v>0</v>
      </c>
      <c r="AW559" s="4" t="b">
        <f t="shared" si="786"/>
        <v>0</v>
      </c>
      <c r="AX559" s="4" t="b">
        <f t="shared" si="787"/>
        <v>0</v>
      </c>
      <c r="AY559" s="4" t="b">
        <f t="shared" si="788"/>
        <v>0</v>
      </c>
      <c r="AZ559" s="4" t="b">
        <f t="shared" si="789"/>
        <v>0</v>
      </c>
      <c r="BA559" s="4" t="b">
        <f t="shared" si="790"/>
        <v>1</v>
      </c>
      <c r="BB559" s="4" t="b">
        <f t="shared" si="791"/>
        <v>0</v>
      </c>
      <c r="BC559" s="4" t="b">
        <f t="shared" si="792"/>
        <v>0</v>
      </c>
      <c r="BD559" s="4" t="b">
        <f t="shared" si="793"/>
        <v>1</v>
      </c>
      <c r="BE559" s="4" t="b">
        <f t="shared" si="794"/>
        <v>0</v>
      </c>
      <c r="BF559" s="4" t="b">
        <f t="shared" si="795"/>
        <v>0</v>
      </c>
      <c r="BG559" s="4" t="b">
        <f t="shared" si="796"/>
        <v>0</v>
      </c>
      <c r="BH559" s="4" t="b">
        <f t="shared" si="797"/>
        <v>0</v>
      </c>
      <c r="BI559" s="4" t="b">
        <f t="shared" si="798"/>
        <v>0</v>
      </c>
      <c r="BJ559" s="4" t="b">
        <f t="shared" si="799"/>
        <v>0</v>
      </c>
      <c r="BK559" s="4" t="b">
        <f t="shared" si="800"/>
        <v>0</v>
      </c>
      <c r="BL559" s="4" t="b">
        <f t="shared" si="801"/>
        <v>0</v>
      </c>
      <c r="BM559" s="4" t="b">
        <f t="shared" si="802"/>
        <v>0</v>
      </c>
      <c r="BN559" s="4" t="b">
        <f t="shared" si="803"/>
        <v>0</v>
      </c>
      <c r="BO559" s="4" t="b">
        <f t="shared" si="804"/>
        <v>0</v>
      </c>
      <c r="BP559" s="4" t="b">
        <f t="shared" si="805"/>
        <v>0</v>
      </c>
      <c r="BQ559" s="4" t="b">
        <f t="shared" si="806"/>
        <v>0</v>
      </c>
      <c r="BR559" s="4" t="b">
        <f t="shared" si="807"/>
        <v>0</v>
      </c>
      <c r="BS559" s="4" t="b">
        <f t="shared" si="808"/>
        <v>1</v>
      </c>
      <c r="BT559" s="4" t="b">
        <f t="shared" si="809"/>
        <v>0</v>
      </c>
      <c r="BU559" s="4" t="b">
        <f t="shared" si="810"/>
        <v>0</v>
      </c>
      <c r="BV559" s="4" t="b">
        <f t="shared" si="811"/>
        <v>0</v>
      </c>
      <c r="BW559" s="4" t="b">
        <f t="shared" si="812"/>
        <v>0</v>
      </c>
      <c r="BX559" s="4" t="b">
        <f t="shared" si="813"/>
        <v>0</v>
      </c>
      <c r="BY559" s="4" t="b">
        <f t="shared" si="814"/>
        <v>0</v>
      </c>
      <c r="BZ559" s="4" t="b">
        <f t="shared" si="815"/>
        <v>0</v>
      </c>
      <c r="CA559" s="4" t="b">
        <f t="shared" si="816"/>
        <v>0</v>
      </c>
      <c r="CB559" s="4" t="b">
        <f t="shared" si="817"/>
        <v>0</v>
      </c>
      <c r="CC559" s="4" t="b">
        <f t="shared" si="818"/>
        <v>0</v>
      </c>
      <c r="CD559" s="4" t="b">
        <f t="shared" si="819"/>
        <v>0</v>
      </c>
      <c r="CE559" s="4" t="b">
        <f t="shared" si="820"/>
        <v>0</v>
      </c>
      <c r="CF559" s="4" t="b">
        <f t="shared" si="821"/>
        <v>0</v>
      </c>
      <c r="CG559" s="4" t="b">
        <f t="shared" si="822"/>
        <v>1</v>
      </c>
      <c r="CH559" s="4" t="b">
        <f t="shared" si="823"/>
        <v>0</v>
      </c>
      <c r="CI559" s="4" t="b">
        <f t="shared" si="824"/>
        <v>0</v>
      </c>
      <c r="CJ559" s="4" t="b">
        <f t="shared" si="825"/>
        <v>0</v>
      </c>
      <c r="CK559" s="4" t="b">
        <f t="shared" si="826"/>
        <v>0</v>
      </c>
      <c r="CL559" s="4" t="b">
        <f t="shared" si="827"/>
        <v>0</v>
      </c>
      <c r="CM559" s="4" t="b">
        <f t="shared" si="828"/>
        <v>0</v>
      </c>
      <c r="CN559" s="4" t="b">
        <f t="shared" si="829"/>
        <v>0</v>
      </c>
      <c r="CO559" s="4" t="b">
        <f t="shared" si="830"/>
        <v>0</v>
      </c>
      <c r="CP559" s="4" t="b">
        <f t="shared" si="831"/>
        <v>0</v>
      </c>
      <c r="CQ559" s="4" t="b">
        <f t="shared" si="832"/>
        <v>0</v>
      </c>
      <c r="CR559" s="4" t="b">
        <f t="shared" si="833"/>
        <v>0</v>
      </c>
      <c r="CS559" s="4" t="b">
        <f t="shared" si="834"/>
        <v>0</v>
      </c>
      <c r="CT559" s="4" t="b">
        <f t="shared" si="835"/>
        <v>0</v>
      </c>
      <c r="CU559" s="4" t="b">
        <f t="shared" si="836"/>
        <v>0</v>
      </c>
      <c r="CV559" s="4" t="b">
        <f t="shared" si="837"/>
        <v>0</v>
      </c>
      <c r="CW559" s="4" t="b">
        <f t="shared" si="838"/>
        <v>0</v>
      </c>
      <c r="CX559" s="4" t="b">
        <f t="shared" si="839"/>
        <v>0</v>
      </c>
      <c r="CY559" s="4" t="b">
        <f t="shared" si="840"/>
        <v>0</v>
      </c>
      <c r="CZ559" s="4" t="b">
        <f t="shared" si="841"/>
        <v>0</v>
      </c>
      <c r="DA559" s="4" t="b">
        <f t="shared" si="842"/>
        <v>0</v>
      </c>
      <c r="DB559" s="4" t="b">
        <f t="shared" si="843"/>
        <v>0</v>
      </c>
      <c r="DC559" s="4" t="b">
        <f t="shared" si="844"/>
        <v>0</v>
      </c>
      <c r="DD559" s="4" t="b">
        <f t="shared" si="845"/>
        <v>0</v>
      </c>
    </row>
    <row r="560" spans="1:108">
      <c r="A560" s="5" t="s">
        <v>1976</v>
      </c>
      <c r="C560" t="s">
        <v>1965</v>
      </c>
      <c r="D560" s="4" t="s">
        <v>981</v>
      </c>
      <c r="E560" s="4" t="s">
        <v>982</v>
      </c>
      <c r="F560" t="s">
        <v>976</v>
      </c>
      <c r="G560" t="s">
        <v>970</v>
      </c>
      <c r="H560" t="s">
        <v>7428</v>
      </c>
      <c r="I560" t="s">
        <v>7418</v>
      </c>
      <c r="J560" s="4" t="s">
        <v>204</v>
      </c>
      <c r="K560" s="4" t="s">
        <v>205</v>
      </c>
      <c r="L560" s="4" t="s">
        <v>6731</v>
      </c>
      <c r="M560" t="s">
        <v>6079</v>
      </c>
      <c r="N560" s="4" t="s">
        <v>1342</v>
      </c>
      <c r="O560" s="4" t="b">
        <f t="shared" si="752"/>
        <v>1</v>
      </c>
      <c r="P560" s="4" t="b">
        <f t="shared" si="753"/>
        <v>0</v>
      </c>
      <c r="Q560" s="4" t="b">
        <f t="shared" si="754"/>
        <v>0</v>
      </c>
      <c r="R560" s="4" t="b">
        <f t="shared" si="755"/>
        <v>0</v>
      </c>
      <c r="S560" s="4" t="b">
        <f t="shared" si="756"/>
        <v>0</v>
      </c>
      <c r="T560" s="4" t="b">
        <f t="shared" si="757"/>
        <v>0</v>
      </c>
      <c r="U560" s="4" t="b">
        <f t="shared" si="758"/>
        <v>1</v>
      </c>
      <c r="V560" s="4" t="b">
        <f t="shared" si="759"/>
        <v>0</v>
      </c>
      <c r="W560" s="4" t="b">
        <f t="shared" si="760"/>
        <v>0</v>
      </c>
      <c r="X560" s="4" t="b">
        <f t="shared" si="761"/>
        <v>0</v>
      </c>
      <c r="Y560" s="4" t="b">
        <f t="shared" si="762"/>
        <v>0</v>
      </c>
      <c r="Z560" s="4" t="b">
        <f t="shared" si="763"/>
        <v>0</v>
      </c>
      <c r="AA560" s="4" t="b">
        <f t="shared" si="764"/>
        <v>0</v>
      </c>
      <c r="AB560" s="4" t="b">
        <f t="shared" si="765"/>
        <v>0</v>
      </c>
      <c r="AC560" s="4" t="b">
        <f t="shared" si="766"/>
        <v>0</v>
      </c>
      <c r="AD560" s="4" t="b">
        <f t="shared" si="767"/>
        <v>0</v>
      </c>
      <c r="AE560" s="4" t="b">
        <f t="shared" si="768"/>
        <v>0</v>
      </c>
      <c r="AF560" s="4" t="b">
        <f t="shared" si="769"/>
        <v>0</v>
      </c>
      <c r="AG560" s="4" t="b">
        <f t="shared" si="770"/>
        <v>0</v>
      </c>
      <c r="AH560" s="4" t="b">
        <f t="shared" si="771"/>
        <v>0</v>
      </c>
      <c r="AI560" s="4" t="b">
        <f t="shared" si="772"/>
        <v>0</v>
      </c>
      <c r="AJ560" s="4" t="b">
        <f t="shared" si="773"/>
        <v>0</v>
      </c>
      <c r="AK560" s="4" t="b">
        <f t="shared" si="774"/>
        <v>0</v>
      </c>
      <c r="AL560" s="4" t="b">
        <f t="shared" si="775"/>
        <v>0</v>
      </c>
      <c r="AM560" s="4" t="b">
        <f t="shared" si="776"/>
        <v>0</v>
      </c>
      <c r="AN560" s="4" t="b">
        <f t="shared" si="777"/>
        <v>0</v>
      </c>
      <c r="AO560" s="4" t="b">
        <f t="shared" si="778"/>
        <v>0</v>
      </c>
      <c r="AP560" s="4" t="b">
        <f t="shared" si="779"/>
        <v>0</v>
      </c>
      <c r="AQ560" s="4" t="b">
        <f t="shared" si="780"/>
        <v>0</v>
      </c>
      <c r="AR560" s="4" t="b">
        <f t="shared" si="781"/>
        <v>0</v>
      </c>
      <c r="AS560" s="4" t="b">
        <f t="shared" si="782"/>
        <v>0</v>
      </c>
      <c r="AT560" s="4" t="b">
        <f t="shared" si="783"/>
        <v>0</v>
      </c>
      <c r="AU560" s="4" t="b">
        <f t="shared" si="784"/>
        <v>0</v>
      </c>
      <c r="AV560" s="4" t="b">
        <f t="shared" si="785"/>
        <v>0</v>
      </c>
      <c r="AW560" s="4" t="b">
        <f t="shared" si="786"/>
        <v>0</v>
      </c>
      <c r="AX560" s="4" t="b">
        <f t="shared" si="787"/>
        <v>0</v>
      </c>
      <c r="AY560" s="4" t="b">
        <f t="shared" si="788"/>
        <v>0</v>
      </c>
      <c r="AZ560" s="4" t="b">
        <f t="shared" si="789"/>
        <v>0</v>
      </c>
      <c r="BA560" s="4" t="b">
        <f t="shared" si="790"/>
        <v>0</v>
      </c>
      <c r="BB560" s="4" t="b">
        <f t="shared" si="791"/>
        <v>0</v>
      </c>
      <c r="BC560" s="4" t="b">
        <f t="shared" si="792"/>
        <v>0</v>
      </c>
      <c r="BD560" s="4" t="b">
        <f t="shared" si="793"/>
        <v>0</v>
      </c>
      <c r="BE560" s="4" t="b">
        <f t="shared" si="794"/>
        <v>0</v>
      </c>
      <c r="BF560" s="4" t="b">
        <f t="shared" si="795"/>
        <v>0</v>
      </c>
      <c r="BG560" s="4" t="b">
        <f t="shared" si="796"/>
        <v>0</v>
      </c>
      <c r="BH560" s="4" t="b">
        <f t="shared" si="797"/>
        <v>0</v>
      </c>
      <c r="BI560" s="4" t="b">
        <f t="shared" si="798"/>
        <v>0</v>
      </c>
      <c r="BJ560" s="4" t="b">
        <f t="shared" si="799"/>
        <v>0</v>
      </c>
      <c r="BK560" s="4" t="b">
        <f t="shared" si="800"/>
        <v>0</v>
      </c>
      <c r="BL560" s="4" t="b">
        <f t="shared" si="801"/>
        <v>0</v>
      </c>
      <c r="BM560" s="4" t="b">
        <f t="shared" si="802"/>
        <v>0</v>
      </c>
      <c r="BN560" s="4" t="b">
        <f t="shared" si="803"/>
        <v>0</v>
      </c>
      <c r="BO560" s="4" t="b">
        <f t="shared" si="804"/>
        <v>0</v>
      </c>
      <c r="BP560" s="4" t="b">
        <f t="shared" si="805"/>
        <v>0</v>
      </c>
      <c r="BQ560" s="4" t="b">
        <f t="shared" si="806"/>
        <v>0</v>
      </c>
      <c r="BR560" s="4" t="b">
        <f t="shared" si="807"/>
        <v>0</v>
      </c>
      <c r="BS560" s="4" t="b">
        <f t="shared" si="808"/>
        <v>1</v>
      </c>
      <c r="BT560" s="4" t="b">
        <f t="shared" si="809"/>
        <v>0</v>
      </c>
      <c r="BU560" s="4" t="b">
        <f t="shared" si="810"/>
        <v>0</v>
      </c>
      <c r="BV560" s="4" t="b">
        <f t="shared" si="811"/>
        <v>0</v>
      </c>
      <c r="BW560" s="4" t="b">
        <f t="shared" si="812"/>
        <v>0</v>
      </c>
      <c r="BX560" s="4" t="b">
        <f t="shared" si="813"/>
        <v>0</v>
      </c>
      <c r="BY560" s="4" t="b">
        <f t="shared" si="814"/>
        <v>0</v>
      </c>
      <c r="BZ560" s="4" t="b">
        <f t="shared" si="815"/>
        <v>0</v>
      </c>
      <c r="CA560" s="4" t="b">
        <f t="shared" si="816"/>
        <v>0</v>
      </c>
      <c r="CB560" s="4" t="b">
        <f t="shared" si="817"/>
        <v>0</v>
      </c>
      <c r="CC560" s="4" t="b">
        <f t="shared" si="818"/>
        <v>0</v>
      </c>
      <c r="CD560" s="4" t="b">
        <f t="shared" si="819"/>
        <v>0</v>
      </c>
      <c r="CE560" s="4" t="b">
        <f t="shared" si="820"/>
        <v>0</v>
      </c>
      <c r="CF560" s="4" t="b">
        <f t="shared" si="821"/>
        <v>0</v>
      </c>
      <c r="CG560" s="4" t="b">
        <f t="shared" si="822"/>
        <v>0</v>
      </c>
      <c r="CH560" s="4" t="b">
        <f t="shared" si="823"/>
        <v>0</v>
      </c>
      <c r="CI560" s="4" t="b">
        <f t="shared" si="824"/>
        <v>0</v>
      </c>
      <c r="CJ560" s="4" t="b">
        <f t="shared" si="825"/>
        <v>0</v>
      </c>
      <c r="CK560" s="4" t="b">
        <f t="shared" si="826"/>
        <v>0</v>
      </c>
      <c r="CL560" s="4" t="b">
        <f t="shared" si="827"/>
        <v>0</v>
      </c>
      <c r="CM560" s="4" t="b">
        <f t="shared" si="828"/>
        <v>0</v>
      </c>
      <c r="CN560" s="4" t="b">
        <f t="shared" si="829"/>
        <v>0</v>
      </c>
      <c r="CO560" s="4" t="b">
        <f t="shared" si="830"/>
        <v>0</v>
      </c>
      <c r="CP560" s="4" t="b">
        <f t="shared" si="831"/>
        <v>0</v>
      </c>
      <c r="CQ560" s="4" t="b">
        <f t="shared" si="832"/>
        <v>0</v>
      </c>
      <c r="CR560" s="4" t="b">
        <f t="shared" si="833"/>
        <v>0</v>
      </c>
      <c r="CS560" s="4" t="b">
        <f t="shared" si="834"/>
        <v>0</v>
      </c>
      <c r="CT560" s="4" t="b">
        <f t="shared" si="835"/>
        <v>0</v>
      </c>
      <c r="CU560" s="4" t="b">
        <f t="shared" si="836"/>
        <v>0</v>
      </c>
      <c r="CV560" s="4" t="b">
        <f t="shared" si="837"/>
        <v>0</v>
      </c>
      <c r="CW560" s="4" t="b">
        <f t="shared" si="838"/>
        <v>0</v>
      </c>
      <c r="CX560" s="4" t="b">
        <f t="shared" si="839"/>
        <v>0</v>
      </c>
      <c r="CY560" s="4" t="b">
        <f t="shared" si="840"/>
        <v>0</v>
      </c>
      <c r="CZ560" s="4" t="b">
        <f t="shared" si="841"/>
        <v>0</v>
      </c>
      <c r="DA560" s="4" t="b">
        <f t="shared" si="842"/>
        <v>0</v>
      </c>
      <c r="DB560" s="4" t="b">
        <f t="shared" si="843"/>
        <v>0</v>
      </c>
      <c r="DC560" s="4" t="b">
        <f t="shared" si="844"/>
        <v>0</v>
      </c>
      <c r="DD560" s="4" t="b">
        <f t="shared" si="845"/>
        <v>0</v>
      </c>
    </row>
    <row r="561" spans="1:108">
      <c r="A561" t="s">
        <v>1977</v>
      </c>
      <c r="C561" t="s">
        <v>1965</v>
      </c>
      <c r="D561" t="s">
        <v>981</v>
      </c>
      <c r="E561" t="s">
        <v>982</v>
      </c>
      <c r="F561" t="s">
        <v>976</v>
      </c>
      <c r="G561" t="s">
        <v>970</v>
      </c>
      <c r="H561" t="s">
        <v>7428</v>
      </c>
      <c r="I561" t="s">
        <v>7418</v>
      </c>
      <c r="J561" t="s">
        <v>362</v>
      </c>
      <c r="K561" t="s">
        <v>136</v>
      </c>
      <c r="L561" t="s">
        <v>6736</v>
      </c>
      <c r="M561" t="s">
        <v>6079</v>
      </c>
      <c r="N561" t="s">
        <v>1978</v>
      </c>
      <c r="O561" t="b">
        <f t="shared" si="752"/>
        <v>1</v>
      </c>
      <c r="P561" t="b">
        <f t="shared" si="753"/>
        <v>1</v>
      </c>
      <c r="Q561" t="b">
        <f t="shared" si="754"/>
        <v>0</v>
      </c>
      <c r="R561" t="b">
        <f t="shared" si="755"/>
        <v>0</v>
      </c>
      <c r="S561" t="b">
        <f t="shared" si="756"/>
        <v>1</v>
      </c>
      <c r="T561" t="b">
        <f t="shared" si="757"/>
        <v>1</v>
      </c>
      <c r="U561" t="b">
        <f t="shared" si="758"/>
        <v>0</v>
      </c>
      <c r="V561" t="b">
        <f t="shared" si="759"/>
        <v>0</v>
      </c>
      <c r="W561" t="b">
        <f t="shared" si="760"/>
        <v>1</v>
      </c>
      <c r="X561" t="b">
        <f t="shared" si="761"/>
        <v>0</v>
      </c>
      <c r="Y561" t="b">
        <f t="shared" si="762"/>
        <v>0</v>
      </c>
      <c r="Z561" t="b">
        <f t="shared" si="763"/>
        <v>0</v>
      </c>
      <c r="AA561" t="b">
        <f t="shared" si="764"/>
        <v>0</v>
      </c>
      <c r="AB561" t="b">
        <f t="shared" si="765"/>
        <v>1</v>
      </c>
      <c r="AC561" t="b">
        <f t="shared" si="766"/>
        <v>0</v>
      </c>
      <c r="AD561" t="b">
        <f t="shared" si="767"/>
        <v>0</v>
      </c>
      <c r="AE561" t="b">
        <f t="shared" si="768"/>
        <v>0</v>
      </c>
      <c r="AF561" t="b">
        <f t="shared" si="769"/>
        <v>0</v>
      </c>
      <c r="AG561" t="b">
        <f t="shared" si="770"/>
        <v>0</v>
      </c>
      <c r="AH561" t="b">
        <f t="shared" si="771"/>
        <v>0</v>
      </c>
      <c r="AI561" t="b">
        <f t="shared" si="772"/>
        <v>1</v>
      </c>
      <c r="AJ561" t="b">
        <f t="shared" si="773"/>
        <v>0</v>
      </c>
      <c r="AK561" t="b">
        <f t="shared" si="774"/>
        <v>0</v>
      </c>
      <c r="AL561" t="b">
        <f t="shared" si="775"/>
        <v>0</v>
      </c>
      <c r="AM561" t="b">
        <f t="shared" si="776"/>
        <v>0</v>
      </c>
      <c r="AN561" t="b">
        <f t="shared" si="777"/>
        <v>0</v>
      </c>
      <c r="AO561" t="b">
        <f t="shared" si="778"/>
        <v>0</v>
      </c>
      <c r="AP561" t="b">
        <f t="shared" si="779"/>
        <v>0</v>
      </c>
      <c r="AQ561" t="b">
        <f t="shared" si="780"/>
        <v>0</v>
      </c>
      <c r="AR561" t="b">
        <f t="shared" si="781"/>
        <v>0</v>
      </c>
      <c r="AS561" t="b">
        <f t="shared" si="782"/>
        <v>0</v>
      </c>
      <c r="AT561" t="b">
        <f t="shared" si="783"/>
        <v>0</v>
      </c>
      <c r="AU561" t="b">
        <f t="shared" si="784"/>
        <v>0</v>
      </c>
      <c r="AV561" t="b">
        <f t="shared" si="785"/>
        <v>0</v>
      </c>
      <c r="AW561" t="b">
        <f t="shared" si="786"/>
        <v>0</v>
      </c>
      <c r="AX561" t="b">
        <f t="shared" si="787"/>
        <v>0</v>
      </c>
      <c r="AY561" t="b">
        <f t="shared" si="788"/>
        <v>0</v>
      </c>
      <c r="AZ561" t="b">
        <f t="shared" si="789"/>
        <v>0</v>
      </c>
      <c r="BA561" t="b">
        <f t="shared" si="790"/>
        <v>1</v>
      </c>
      <c r="BB561" t="b">
        <f t="shared" si="791"/>
        <v>0</v>
      </c>
      <c r="BC561" t="b">
        <f t="shared" si="792"/>
        <v>0</v>
      </c>
      <c r="BD561" t="b">
        <f t="shared" si="793"/>
        <v>0</v>
      </c>
      <c r="BE561" t="b">
        <f t="shared" si="794"/>
        <v>0</v>
      </c>
      <c r="BF561" t="b">
        <f t="shared" si="795"/>
        <v>0</v>
      </c>
      <c r="BG561" t="b">
        <f t="shared" si="796"/>
        <v>0</v>
      </c>
      <c r="BH561" t="b">
        <f t="shared" si="797"/>
        <v>1</v>
      </c>
      <c r="BI561" t="b">
        <f t="shared" si="798"/>
        <v>0</v>
      </c>
      <c r="BJ561" t="b">
        <f t="shared" si="799"/>
        <v>0</v>
      </c>
      <c r="BK561" t="b">
        <f t="shared" si="800"/>
        <v>0</v>
      </c>
      <c r="BL561" t="b">
        <f t="shared" si="801"/>
        <v>1</v>
      </c>
      <c r="BM561" t="b">
        <f t="shared" si="802"/>
        <v>0</v>
      </c>
      <c r="BN561" t="b">
        <f t="shared" si="803"/>
        <v>0</v>
      </c>
      <c r="BO561" t="b">
        <f t="shared" si="804"/>
        <v>0</v>
      </c>
      <c r="BP561" t="b">
        <f t="shared" si="805"/>
        <v>1</v>
      </c>
      <c r="BQ561" t="b">
        <f t="shared" si="806"/>
        <v>1</v>
      </c>
      <c r="BR561" t="b">
        <f t="shared" si="807"/>
        <v>0</v>
      </c>
      <c r="BS561" t="b">
        <f t="shared" si="808"/>
        <v>0</v>
      </c>
      <c r="BT561" t="b">
        <f t="shared" si="809"/>
        <v>0</v>
      </c>
      <c r="BU561" t="b">
        <f t="shared" si="810"/>
        <v>0</v>
      </c>
      <c r="BV561" t="b">
        <f t="shared" si="811"/>
        <v>0</v>
      </c>
      <c r="BW561" t="b">
        <f t="shared" si="812"/>
        <v>0</v>
      </c>
      <c r="BX561" t="b">
        <f t="shared" si="813"/>
        <v>0</v>
      </c>
      <c r="BY561" t="b">
        <f t="shared" si="814"/>
        <v>0</v>
      </c>
      <c r="BZ561" t="b">
        <f t="shared" si="815"/>
        <v>0</v>
      </c>
      <c r="CA561" t="b">
        <f t="shared" si="816"/>
        <v>0</v>
      </c>
      <c r="CB561" t="b">
        <f t="shared" si="817"/>
        <v>0</v>
      </c>
      <c r="CC561" t="b">
        <f t="shared" si="818"/>
        <v>0</v>
      </c>
      <c r="CD561" t="b">
        <f t="shared" si="819"/>
        <v>0</v>
      </c>
      <c r="CE561" t="b">
        <f t="shared" si="820"/>
        <v>0</v>
      </c>
      <c r="CF561" t="b">
        <f t="shared" si="821"/>
        <v>0</v>
      </c>
      <c r="CG561" t="b">
        <f t="shared" si="822"/>
        <v>1</v>
      </c>
      <c r="CH561" t="b">
        <f t="shared" si="823"/>
        <v>0</v>
      </c>
      <c r="CI561" t="b">
        <f t="shared" si="824"/>
        <v>0</v>
      </c>
      <c r="CJ561" t="b">
        <f t="shared" si="825"/>
        <v>0</v>
      </c>
      <c r="CK561" t="b">
        <f t="shared" si="826"/>
        <v>0</v>
      </c>
      <c r="CL561" t="b">
        <f t="shared" si="827"/>
        <v>0</v>
      </c>
      <c r="CM561" t="b">
        <f t="shared" si="828"/>
        <v>0</v>
      </c>
      <c r="CN561" t="b">
        <f t="shared" si="829"/>
        <v>0</v>
      </c>
      <c r="CO561" t="b">
        <f t="shared" si="830"/>
        <v>0</v>
      </c>
      <c r="CP561" t="b">
        <f t="shared" si="831"/>
        <v>0</v>
      </c>
      <c r="CQ561" t="b">
        <f t="shared" si="832"/>
        <v>0</v>
      </c>
      <c r="CR561" t="b">
        <f t="shared" si="833"/>
        <v>0</v>
      </c>
      <c r="CS561" t="b">
        <f t="shared" si="834"/>
        <v>0</v>
      </c>
      <c r="CT561" t="b">
        <f t="shared" si="835"/>
        <v>0</v>
      </c>
      <c r="CU561" t="b">
        <f t="shared" si="836"/>
        <v>0</v>
      </c>
      <c r="CV561" t="b">
        <f t="shared" si="837"/>
        <v>0</v>
      </c>
      <c r="CW561" t="b">
        <f t="shared" si="838"/>
        <v>0</v>
      </c>
      <c r="CX561" t="b">
        <f t="shared" si="839"/>
        <v>0</v>
      </c>
      <c r="CY561" t="b">
        <f t="shared" si="840"/>
        <v>0</v>
      </c>
      <c r="CZ561" t="b">
        <f t="shared" si="841"/>
        <v>0</v>
      </c>
      <c r="DA561" t="b">
        <f t="shared" si="842"/>
        <v>0</v>
      </c>
      <c r="DB561" t="b">
        <f t="shared" si="843"/>
        <v>0</v>
      </c>
      <c r="DC561" t="b">
        <f t="shared" si="844"/>
        <v>0</v>
      </c>
      <c r="DD561" t="b">
        <f t="shared" si="845"/>
        <v>0</v>
      </c>
    </row>
    <row r="562" spans="1:108">
      <c r="A562" s="4" t="s">
        <v>1979</v>
      </c>
      <c r="C562" t="s">
        <v>1965</v>
      </c>
      <c r="D562" t="s">
        <v>981</v>
      </c>
      <c r="E562" t="s">
        <v>982</v>
      </c>
      <c r="F562" t="s">
        <v>976</v>
      </c>
      <c r="G562" t="s">
        <v>970</v>
      </c>
      <c r="H562" t="s">
        <v>7428</v>
      </c>
      <c r="I562" t="s">
        <v>7418</v>
      </c>
      <c r="J562" t="s">
        <v>16</v>
      </c>
      <c r="K562" t="s">
        <v>16</v>
      </c>
      <c r="L562" t="s">
        <v>6577</v>
      </c>
      <c r="M562" t="s">
        <v>1980</v>
      </c>
      <c r="N562" t="s">
        <v>79</v>
      </c>
      <c r="O562" t="b">
        <f t="shared" si="752"/>
        <v>1</v>
      </c>
      <c r="P562" t="b">
        <f t="shared" si="753"/>
        <v>0</v>
      </c>
      <c r="Q562" t="b">
        <f t="shared" si="754"/>
        <v>0</v>
      </c>
      <c r="R562" t="b">
        <f t="shared" si="755"/>
        <v>0</v>
      </c>
      <c r="S562" t="b">
        <f t="shared" si="756"/>
        <v>0</v>
      </c>
      <c r="T562" t="b">
        <f t="shared" si="757"/>
        <v>0</v>
      </c>
      <c r="U562" t="b">
        <f t="shared" si="758"/>
        <v>0</v>
      </c>
      <c r="V562" t="b">
        <f t="shared" si="759"/>
        <v>0</v>
      </c>
      <c r="W562" t="b">
        <f t="shared" si="760"/>
        <v>1</v>
      </c>
      <c r="X562" t="b">
        <f t="shared" si="761"/>
        <v>0</v>
      </c>
      <c r="Y562" t="b">
        <f t="shared" si="762"/>
        <v>0</v>
      </c>
      <c r="Z562" t="b">
        <f t="shared" si="763"/>
        <v>0</v>
      </c>
      <c r="AA562" t="b">
        <f t="shared" si="764"/>
        <v>0</v>
      </c>
      <c r="AB562" t="b">
        <f t="shared" si="765"/>
        <v>0</v>
      </c>
      <c r="AC562" t="b">
        <f t="shared" si="766"/>
        <v>0</v>
      </c>
      <c r="AD562" t="b">
        <f t="shared" si="767"/>
        <v>0</v>
      </c>
      <c r="AE562" t="b">
        <f t="shared" si="768"/>
        <v>0</v>
      </c>
      <c r="AF562" t="b">
        <f t="shared" si="769"/>
        <v>0</v>
      </c>
      <c r="AG562" t="b">
        <f t="shared" si="770"/>
        <v>0</v>
      </c>
      <c r="AH562" t="b">
        <f t="shared" si="771"/>
        <v>0</v>
      </c>
      <c r="AI562" t="b">
        <f t="shared" si="772"/>
        <v>0</v>
      </c>
      <c r="AJ562" t="b">
        <f t="shared" si="773"/>
        <v>0</v>
      </c>
      <c r="AK562" t="b">
        <f t="shared" si="774"/>
        <v>0</v>
      </c>
      <c r="AL562" t="b">
        <f t="shared" si="775"/>
        <v>0</v>
      </c>
      <c r="AM562" t="b">
        <f t="shared" si="776"/>
        <v>0</v>
      </c>
      <c r="AN562" t="b">
        <f t="shared" si="777"/>
        <v>0</v>
      </c>
      <c r="AO562" t="b">
        <f t="shared" si="778"/>
        <v>0</v>
      </c>
      <c r="AP562" t="b">
        <f t="shared" si="779"/>
        <v>0</v>
      </c>
      <c r="AQ562" t="b">
        <f t="shared" si="780"/>
        <v>0</v>
      </c>
      <c r="AR562" t="b">
        <f t="shared" si="781"/>
        <v>0</v>
      </c>
      <c r="AS562" t="b">
        <f t="shared" si="782"/>
        <v>0</v>
      </c>
      <c r="AT562" t="b">
        <f t="shared" si="783"/>
        <v>0</v>
      </c>
      <c r="AU562" t="b">
        <f t="shared" si="784"/>
        <v>0</v>
      </c>
      <c r="AV562" t="b">
        <f t="shared" si="785"/>
        <v>0</v>
      </c>
      <c r="AW562" t="b">
        <f t="shared" si="786"/>
        <v>0</v>
      </c>
      <c r="AX562" t="b">
        <f t="shared" si="787"/>
        <v>0</v>
      </c>
      <c r="AY562" t="b">
        <f t="shared" si="788"/>
        <v>0</v>
      </c>
      <c r="AZ562" t="b">
        <f t="shared" si="789"/>
        <v>0</v>
      </c>
      <c r="BA562" t="b">
        <f t="shared" si="790"/>
        <v>0</v>
      </c>
      <c r="BB562" t="b">
        <f t="shared" si="791"/>
        <v>0</v>
      </c>
      <c r="BC562" t="b">
        <f t="shared" si="792"/>
        <v>0</v>
      </c>
      <c r="BD562" t="b">
        <f t="shared" si="793"/>
        <v>0</v>
      </c>
      <c r="BE562" t="b">
        <f t="shared" si="794"/>
        <v>0</v>
      </c>
      <c r="BF562" t="b">
        <f t="shared" si="795"/>
        <v>0</v>
      </c>
      <c r="BG562" t="b">
        <f t="shared" si="796"/>
        <v>0</v>
      </c>
      <c r="BH562" t="b">
        <f t="shared" si="797"/>
        <v>0</v>
      </c>
      <c r="BI562" t="b">
        <f t="shared" si="798"/>
        <v>0</v>
      </c>
      <c r="BJ562" t="b">
        <f t="shared" si="799"/>
        <v>0</v>
      </c>
      <c r="BK562" t="b">
        <f t="shared" si="800"/>
        <v>0</v>
      </c>
      <c r="BL562" t="b">
        <f t="shared" si="801"/>
        <v>0</v>
      </c>
      <c r="BM562" t="b">
        <f t="shared" si="802"/>
        <v>0</v>
      </c>
      <c r="BN562" t="b">
        <f t="shared" si="803"/>
        <v>0</v>
      </c>
      <c r="BO562" t="b">
        <f t="shared" si="804"/>
        <v>0</v>
      </c>
      <c r="BP562" t="b">
        <f t="shared" si="805"/>
        <v>0</v>
      </c>
      <c r="BQ562" t="b">
        <f t="shared" si="806"/>
        <v>0</v>
      </c>
      <c r="BR562" t="b">
        <f t="shared" si="807"/>
        <v>0</v>
      </c>
      <c r="BS562" t="b">
        <f t="shared" si="808"/>
        <v>0</v>
      </c>
      <c r="BT562" t="b">
        <f t="shared" si="809"/>
        <v>0</v>
      </c>
      <c r="BU562" t="b">
        <f t="shared" si="810"/>
        <v>0</v>
      </c>
      <c r="BV562" t="b">
        <f t="shared" si="811"/>
        <v>0</v>
      </c>
      <c r="BW562" t="b">
        <f t="shared" si="812"/>
        <v>0</v>
      </c>
      <c r="BX562" t="b">
        <f t="shared" si="813"/>
        <v>0</v>
      </c>
      <c r="BY562" t="b">
        <f t="shared" si="814"/>
        <v>0</v>
      </c>
      <c r="BZ562" t="b">
        <f t="shared" si="815"/>
        <v>0</v>
      </c>
      <c r="CA562" t="b">
        <f t="shared" si="816"/>
        <v>0</v>
      </c>
      <c r="CB562" t="b">
        <f t="shared" si="817"/>
        <v>0</v>
      </c>
      <c r="CC562" t="b">
        <f t="shared" si="818"/>
        <v>0</v>
      </c>
      <c r="CD562" t="b">
        <f t="shared" si="819"/>
        <v>0</v>
      </c>
      <c r="CE562" t="b">
        <f t="shared" si="820"/>
        <v>0</v>
      </c>
      <c r="CF562" t="b">
        <f t="shared" si="821"/>
        <v>1</v>
      </c>
      <c r="CG562" t="b">
        <f t="shared" si="822"/>
        <v>0</v>
      </c>
      <c r="CH562" t="b">
        <f t="shared" si="823"/>
        <v>0</v>
      </c>
      <c r="CI562" t="b">
        <f t="shared" si="824"/>
        <v>0</v>
      </c>
      <c r="CJ562" t="b">
        <f t="shared" si="825"/>
        <v>0</v>
      </c>
      <c r="CK562" t="b">
        <f t="shared" si="826"/>
        <v>0</v>
      </c>
      <c r="CL562" t="b">
        <f t="shared" si="827"/>
        <v>0</v>
      </c>
      <c r="CM562" t="b">
        <f t="shared" si="828"/>
        <v>0</v>
      </c>
      <c r="CN562" t="b">
        <f t="shared" si="829"/>
        <v>0</v>
      </c>
      <c r="CO562" t="b">
        <f t="shared" si="830"/>
        <v>0</v>
      </c>
      <c r="CP562" t="b">
        <f t="shared" si="831"/>
        <v>0</v>
      </c>
      <c r="CQ562" t="b">
        <f t="shared" si="832"/>
        <v>0</v>
      </c>
      <c r="CR562" t="b">
        <f t="shared" si="833"/>
        <v>0</v>
      </c>
      <c r="CS562" t="b">
        <f t="shared" si="834"/>
        <v>0</v>
      </c>
      <c r="CT562" t="b">
        <f t="shared" si="835"/>
        <v>0</v>
      </c>
      <c r="CU562" t="b">
        <f t="shared" si="836"/>
        <v>0</v>
      </c>
      <c r="CV562" t="b">
        <f t="shared" si="837"/>
        <v>0</v>
      </c>
      <c r="CW562" t="b">
        <f t="shared" si="838"/>
        <v>0</v>
      </c>
      <c r="CX562" t="b">
        <f t="shared" si="839"/>
        <v>0</v>
      </c>
      <c r="CY562" t="b">
        <f t="shared" si="840"/>
        <v>0</v>
      </c>
      <c r="CZ562" t="b">
        <f t="shared" si="841"/>
        <v>0</v>
      </c>
      <c r="DA562" t="b">
        <f t="shared" si="842"/>
        <v>0</v>
      </c>
      <c r="DB562" t="b">
        <f t="shared" si="843"/>
        <v>0</v>
      </c>
      <c r="DC562" t="b">
        <f t="shared" si="844"/>
        <v>0</v>
      </c>
      <c r="DD562" t="b">
        <f t="shared" si="845"/>
        <v>0</v>
      </c>
    </row>
    <row r="563" spans="1:108">
      <c r="A563" t="s">
        <v>1994</v>
      </c>
      <c r="C563" t="s">
        <v>1995</v>
      </c>
      <c r="D563" t="s">
        <v>981</v>
      </c>
      <c r="E563" t="s">
        <v>982</v>
      </c>
      <c r="F563" t="s">
        <v>976</v>
      </c>
      <c r="G563" t="s">
        <v>970</v>
      </c>
      <c r="H563" t="s">
        <v>7428</v>
      </c>
      <c r="I563" t="s">
        <v>7418</v>
      </c>
      <c r="J563" t="s">
        <v>113</v>
      </c>
      <c r="K563" t="s">
        <v>114</v>
      </c>
      <c r="L563" t="s">
        <v>6461</v>
      </c>
      <c r="M563" t="s">
        <v>7347</v>
      </c>
      <c r="N563" t="s">
        <v>7346</v>
      </c>
      <c r="O563" t="b">
        <f t="shared" si="752"/>
        <v>1</v>
      </c>
      <c r="P563" t="b">
        <f t="shared" si="753"/>
        <v>1</v>
      </c>
      <c r="Q563" t="b">
        <f t="shared" si="754"/>
        <v>1</v>
      </c>
      <c r="R563" t="b">
        <f t="shared" si="755"/>
        <v>0</v>
      </c>
      <c r="S563" t="b">
        <f t="shared" si="756"/>
        <v>1</v>
      </c>
      <c r="T563" t="b">
        <f t="shared" si="757"/>
        <v>1</v>
      </c>
      <c r="U563" t="b">
        <f t="shared" si="758"/>
        <v>1</v>
      </c>
      <c r="V563" t="b">
        <f t="shared" si="759"/>
        <v>1</v>
      </c>
      <c r="W563" t="b">
        <f t="shared" si="760"/>
        <v>0</v>
      </c>
      <c r="X563" t="b">
        <f t="shared" si="761"/>
        <v>0</v>
      </c>
      <c r="Y563" t="b">
        <f t="shared" si="762"/>
        <v>0</v>
      </c>
      <c r="Z563" t="b">
        <f t="shared" si="763"/>
        <v>0</v>
      </c>
      <c r="AA563" t="b">
        <f t="shared" si="764"/>
        <v>0</v>
      </c>
      <c r="AB563" t="b">
        <f t="shared" si="765"/>
        <v>1</v>
      </c>
      <c r="AC563" t="b">
        <f t="shared" si="766"/>
        <v>0</v>
      </c>
      <c r="AD563" t="b">
        <f t="shared" si="767"/>
        <v>0</v>
      </c>
      <c r="AE563" t="b">
        <f t="shared" si="768"/>
        <v>0</v>
      </c>
      <c r="AF563" t="b">
        <f t="shared" si="769"/>
        <v>0</v>
      </c>
      <c r="AG563" t="b">
        <f t="shared" si="770"/>
        <v>0</v>
      </c>
      <c r="AH563" t="b">
        <f t="shared" si="771"/>
        <v>0</v>
      </c>
      <c r="AI563" t="b">
        <f t="shared" si="772"/>
        <v>0</v>
      </c>
      <c r="AJ563" t="b">
        <f t="shared" si="773"/>
        <v>0</v>
      </c>
      <c r="AK563" t="b">
        <f t="shared" si="774"/>
        <v>0</v>
      </c>
      <c r="AL563" t="b">
        <f t="shared" si="775"/>
        <v>0</v>
      </c>
      <c r="AM563" t="b">
        <f t="shared" si="776"/>
        <v>0</v>
      </c>
      <c r="AN563" t="b">
        <f t="shared" si="777"/>
        <v>0</v>
      </c>
      <c r="AO563" t="b">
        <f t="shared" si="778"/>
        <v>0</v>
      </c>
      <c r="AP563" t="b">
        <f t="shared" si="779"/>
        <v>0</v>
      </c>
      <c r="AQ563" t="b">
        <f t="shared" si="780"/>
        <v>0</v>
      </c>
      <c r="AR563" t="b">
        <f t="shared" si="781"/>
        <v>0</v>
      </c>
      <c r="AS563" t="b">
        <f t="shared" si="782"/>
        <v>0</v>
      </c>
      <c r="AT563" t="b">
        <f t="shared" si="783"/>
        <v>0</v>
      </c>
      <c r="AU563" t="b">
        <f t="shared" si="784"/>
        <v>0</v>
      </c>
      <c r="AV563" t="b">
        <f t="shared" si="785"/>
        <v>1</v>
      </c>
      <c r="AW563" t="b">
        <f t="shared" si="786"/>
        <v>0</v>
      </c>
      <c r="AX563" t="b">
        <f t="shared" si="787"/>
        <v>0</v>
      </c>
      <c r="AY563" t="b">
        <f t="shared" si="788"/>
        <v>0</v>
      </c>
      <c r="AZ563" t="b">
        <f t="shared" si="789"/>
        <v>0</v>
      </c>
      <c r="BA563" t="b">
        <f t="shared" si="790"/>
        <v>0</v>
      </c>
      <c r="BB563" t="b">
        <f t="shared" si="791"/>
        <v>0</v>
      </c>
      <c r="BC563" t="b">
        <f t="shared" si="792"/>
        <v>0</v>
      </c>
      <c r="BD563" t="b">
        <f t="shared" si="793"/>
        <v>0</v>
      </c>
      <c r="BE563" t="b">
        <f t="shared" si="794"/>
        <v>0</v>
      </c>
      <c r="BF563" t="b">
        <f t="shared" si="795"/>
        <v>0</v>
      </c>
      <c r="BG563" t="b">
        <f t="shared" si="796"/>
        <v>0</v>
      </c>
      <c r="BH563" t="b">
        <f t="shared" si="797"/>
        <v>0</v>
      </c>
      <c r="BI563" t="b">
        <f t="shared" si="798"/>
        <v>0</v>
      </c>
      <c r="BJ563" t="b">
        <f t="shared" si="799"/>
        <v>0</v>
      </c>
      <c r="BK563" t="b">
        <f t="shared" si="800"/>
        <v>0</v>
      </c>
      <c r="BL563" t="b">
        <f t="shared" si="801"/>
        <v>0</v>
      </c>
      <c r="BM563" t="b">
        <f t="shared" si="802"/>
        <v>0</v>
      </c>
      <c r="BN563" t="b">
        <f t="shared" si="803"/>
        <v>0</v>
      </c>
      <c r="BO563" t="b">
        <f t="shared" si="804"/>
        <v>0</v>
      </c>
      <c r="BP563" t="b">
        <f t="shared" si="805"/>
        <v>1</v>
      </c>
      <c r="BQ563" t="b">
        <f t="shared" si="806"/>
        <v>0</v>
      </c>
      <c r="BR563" t="b">
        <f t="shared" si="807"/>
        <v>0</v>
      </c>
      <c r="BS563" t="b">
        <f t="shared" si="808"/>
        <v>0</v>
      </c>
      <c r="BT563" t="b">
        <f t="shared" si="809"/>
        <v>0</v>
      </c>
      <c r="BU563" t="b">
        <f t="shared" si="810"/>
        <v>0</v>
      </c>
      <c r="BV563" t="b">
        <f t="shared" si="811"/>
        <v>0</v>
      </c>
      <c r="BW563" t="b">
        <f t="shared" si="812"/>
        <v>0</v>
      </c>
      <c r="BX563" t="b">
        <f t="shared" si="813"/>
        <v>0</v>
      </c>
      <c r="BY563" t="b">
        <f t="shared" si="814"/>
        <v>0</v>
      </c>
      <c r="BZ563" t="b">
        <f t="shared" si="815"/>
        <v>0</v>
      </c>
      <c r="CA563" t="b">
        <f t="shared" si="816"/>
        <v>0</v>
      </c>
      <c r="CB563" t="b">
        <f t="shared" si="817"/>
        <v>1</v>
      </c>
      <c r="CC563" t="b">
        <f t="shared" si="818"/>
        <v>0</v>
      </c>
      <c r="CD563" t="b">
        <f t="shared" si="819"/>
        <v>0</v>
      </c>
      <c r="CE563" t="b">
        <f t="shared" si="820"/>
        <v>0</v>
      </c>
      <c r="CF563" t="b">
        <f t="shared" si="821"/>
        <v>0</v>
      </c>
      <c r="CG563" t="b">
        <f t="shared" si="822"/>
        <v>0</v>
      </c>
      <c r="CH563" t="b">
        <f t="shared" si="823"/>
        <v>0</v>
      </c>
      <c r="CI563" t="b">
        <f t="shared" si="824"/>
        <v>0</v>
      </c>
      <c r="CJ563" t="b">
        <f t="shared" si="825"/>
        <v>0</v>
      </c>
      <c r="CK563" t="b">
        <f t="shared" si="826"/>
        <v>0</v>
      </c>
      <c r="CL563" t="b">
        <f t="shared" si="827"/>
        <v>0</v>
      </c>
      <c r="CM563" t="b">
        <f t="shared" si="828"/>
        <v>0</v>
      </c>
      <c r="CN563" t="b">
        <f t="shared" si="829"/>
        <v>0</v>
      </c>
      <c r="CO563" t="b">
        <f t="shared" si="830"/>
        <v>0</v>
      </c>
      <c r="CP563" t="b">
        <f t="shared" si="831"/>
        <v>0</v>
      </c>
      <c r="CQ563" t="b">
        <f t="shared" si="832"/>
        <v>0</v>
      </c>
      <c r="CR563" t="b">
        <f t="shared" si="833"/>
        <v>0</v>
      </c>
      <c r="CS563" t="b">
        <f t="shared" si="834"/>
        <v>0</v>
      </c>
      <c r="CT563" t="b">
        <f t="shared" si="835"/>
        <v>0</v>
      </c>
      <c r="CU563" t="b">
        <f t="shared" si="836"/>
        <v>0</v>
      </c>
      <c r="CV563" t="b">
        <f t="shared" si="837"/>
        <v>0</v>
      </c>
      <c r="CW563" t="b">
        <f t="shared" si="838"/>
        <v>0</v>
      </c>
      <c r="CX563" t="b">
        <f t="shared" si="839"/>
        <v>0</v>
      </c>
      <c r="CY563" t="b">
        <f t="shared" si="840"/>
        <v>0</v>
      </c>
      <c r="CZ563" t="b">
        <f t="shared" si="841"/>
        <v>0</v>
      </c>
      <c r="DA563" t="b">
        <f t="shared" si="842"/>
        <v>0</v>
      </c>
      <c r="DB563" t="b">
        <f t="shared" si="843"/>
        <v>0</v>
      </c>
      <c r="DC563" t="b">
        <f t="shared" si="844"/>
        <v>0</v>
      </c>
      <c r="DD563" t="b">
        <f t="shared" si="845"/>
        <v>0</v>
      </c>
    </row>
    <row r="564" spans="1:108">
      <c r="A564" t="s">
        <v>1996</v>
      </c>
      <c r="C564" t="s">
        <v>1997</v>
      </c>
      <c r="D564" t="s">
        <v>981</v>
      </c>
      <c r="E564" t="s">
        <v>982</v>
      </c>
      <c r="F564" t="s">
        <v>976</v>
      </c>
      <c r="G564" t="s">
        <v>970</v>
      </c>
      <c r="H564" t="s">
        <v>7428</v>
      </c>
      <c r="I564" t="s">
        <v>7418</v>
      </c>
      <c r="J564" t="s">
        <v>16</v>
      </c>
      <c r="K564" t="s">
        <v>16</v>
      </c>
      <c r="L564" t="s">
        <v>6739</v>
      </c>
      <c r="M564" t="s">
        <v>6079</v>
      </c>
      <c r="N564" t="s">
        <v>1998</v>
      </c>
      <c r="O564" t="b">
        <f t="shared" si="752"/>
        <v>1</v>
      </c>
      <c r="P564" t="b">
        <f t="shared" si="753"/>
        <v>1</v>
      </c>
      <c r="Q564" t="b">
        <f t="shared" si="754"/>
        <v>0</v>
      </c>
      <c r="R564" t="b">
        <f t="shared" si="755"/>
        <v>0</v>
      </c>
      <c r="S564" t="b">
        <f t="shared" si="756"/>
        <v>1</v>
      </c>
      <c r="T564" t="b">
        <f t="shared" si="757"/>
        <v>1</v>
      </c>
      <c r="U564" t="b">
        <f t="shared" si="758"/>
        <v>1</v>
      </c>
      <c r="V564" t="b">
        <f t="shared" si="759"/>
        <v>0</v>
      </c>
      <c r="W564" t="b">
        <f t="shared" si="760"/>
        <v>1</v>
      </c>
      <c r="X564" t="b">
        <f t="shared" si="761"/>
        <v>1</v>
      </c>
      <c r="Y564" t="b">
        <f t="shared" si="762"/>
        <v>0</v>
      </c>
      <c r="Z564" t="b">
        <f t="shared" si="763"/>
        <v>0</v>
      </c>
      <c r="AA564" t="b">
        <f t="shared" si="764"/>
        <v>0</v>
      </c>
      <c r="AB564" t="b">
        <f t="shared" si="765"/>
        <v>0</v>
      </c>
      <c r="AC564" t="b">
        <f t="shared" si="766"/>
        <v>0</v>
      </c>
      <c r="AD564" t="b">
        <f t="shared" si="767"/>
        <v>0</v>
      </c>
      <c r="AE564" t="b">
        <f t="shared" si="768"/>
        <v>0</v>
      </c>
      <c r="AF564" t="b">
        <f t="shared" si="769"/>
        <v>0</v>
      </c>
      <c r="AG564" t="b">
        <f t="shared" si="770"/>
        <v>0</v>
      </c>
      <c r="AH564" t="b">
        <f t="shared" si="771"/>
        <v>0</v>
      </c>
      <c r="AI564" t="b">
        <f t="shared" si="772"/>
        <v>1</v>
      </c>
      <c r="AJ564" t="b">
        <f t="shared" si="773"/>
        <v>0</v>
      </c>
      <c r="AK564" t="b">
        <f t="shared" si="774"/>
        <v>0</v>
      </c>
      <c r="AL564" t="b">
        <f t="shared" si="775"/>
        <v>0</v>
      </c>
      <c r="AM564" t="b">
        <f t="shared" si="776"/>
        <v>0</v>
      </c>
      <c r="AN564" t="b">
        <f t="shared" si="777"/>
        <v>0</v>
      </c>
      <c r="AO564" t="b">
        <f t="shared" si="778"/>
        <v>0</v>
      </c>
      <c r="AP564" t="b">
        <f t="shared" si="779"/>
        <v>0</v>
      </c>
      <c r="AQ564" t="b">
        <f t="shared" si="780"/>
        <v>0</v>
      </c>
      <c r="AR564" t="b">
        <f t="shared" si="781"/>
        <v>0</v>
      </c>
      <c r="AS564" t="b">
        <f t="shared" si="782"/>
        <v>0</v>
      </c>
      <c r="AT564" t="b">
        <f t="shared" si="783"/>
        <v>0</v>
      </c>
      <c r="AU564" t="b">
        <f t="shared" si="784"/>
        <v>0</v>
      </c>
      <c r="AV564" t="b">
        <f t="shared" si="785"/>
        <v>0</v>
      </c>
      <c r="AW564" t="b">
        <f t="shared" si="786"/>
        <v>0</v>
      </c>
      <c r="AX564" t="b">
        <f t="shared" si="787"/>
        <v>0</v>
      </c>
      <c r="AY564" t="b">
        <f t="shared" si="788"/>
        <v>0</v>
      </c>
      <c r="AZ564" t="b">
        <f t="shared" si="789"/>
        <v>0</v>
      </c>
      <c r="BA564" t="b">
        <f t="shared" si="790"/>
        <v>0</v>
      </c>
      <c r="BB564" t="b">
        <f t="shared" si="791"/>
        <v>0</v>
      </c>
      <c r="BC564" t="b">
        <f t="shared" si="792"/>
        <v>0</v>
      </c>
      <c r="BD564" t="b">
        <f t="shared" si="793"/>
        <v>0</v>
      </c>
      <c r="BE564" t="b">
        <f t="shared" si="794"/>
        <v>0</v>
      </c>
      <c r="BF564" t="b">
        <f t="shared" si="795"/>
        <v>0</v>
      </c>
      <c r="BG564" t="b">
        <f t="shared" si="796"/>
        <v>0</v>
      </c>
      <c r="BH564" t="b">
        <f t="shared" si="797"/>
        <v>1</v>
      </c>
      <c r="BI564" t="b">
        <f t="shared" si="798"/>
        <v>0</v>
      </c>
      <c r="BJ564" t="b">
        <f t="shared" si="799"/>
        <v>0</v>
      </c>
      <c r="BK564" t="b">
        <f t="shared" si="800"/>
        <v>0</v>
      </c>
      <c r="BL564" t="b">
        <f t="shared" si="801"/>
        <v>0</v>
      </c>
      <c r="BM564" t="b">
        <f t="shared" si="802"/>
        <v>0</v>
      </c>
      <c r="BN564" t="b">
        <f t="shared" si="803"/>
        <v>0</v>
      </c>
      <c r="BO564" t="b">
        <f t="shared" si="804"/>
        <v>0</v>
      </c>
      <c r="BP564" t="b">
        <f t="shared" si="805"/>
        <v>1</v>
      </c>
      <c r="BQ564" t="b">
        <f t="shared" si="806"/>
        <v>0</v>
      </c>
      <c r="BR564" t="b">
        <f t="shared" si="807"/>
        <v>0</v>
      </c>
      <c r="BS564" t="b">
        <f t="shared" si="808"/>
        <v>0</v>
      </c>
      <c r="BT564" t="b">
        <f t="shared" si="809"/>
        <v>0</v>
      </c>
      <c r="BU564" t="b">
        <f t="shared" si="810"/>
        <v>0</v>
      </c>
      <c r="BV564" t="b">
        <f t="shared" si="811"/>
        <v>0</v>
      </c>
      <c r="BW564" t="b">
        <f t="shared" si="812"/>
        <v>0</v>
      </c>
      <c r="BX564" t="b">
        <f t="shared" si="813"/>
        <v>0</v>
      </c>
      <c r="BY564" t="b">
        <f t="shared" si="814"/>
        <v>0</v>
      </c>
      <c r="BZ564" t="b">
        <f t="shared" si="815"/>
        <v>0</v>
      </c>
      <c r="CA564" t="b">
        <f t="shared" si="816"/>
        <v>0</v>
      </c>
      <c r="CB564" t="b">
        <f t="shared" si="817"/>
        <v>0</v>
      </c>
      <c r="CC564" t="b">
        <f t="shared" si="818"/>
        <v>0</v>
      </c>
      <c r="CD564" t="b">
        <f t="shared" si="819"/>
        <v>1</v>
      </c>
      <c r="CE564" t="b">
        <f t="shared" si="820"/>
        <v>0</v>
      </c>
      <c r="CF564" t="b">
        <f t="shared" si="821"/>
        <v>0</v>
      </c>
      <c r="CG564" t="b">
        <f t="shared" si="822"/>
        <v>1</v>
      </c>
      <c r="CH564" t="b">
        <f t="shared" si="823"/>
        <v>0</v>
      </c>
      <c r="CI564" t="b">
        <f t="shared" si="824"/>
        <v>0</v>
      </c>
      <c r="CJ564" t="b">
        <f t="shared" si="825"/>
        <v>0</v>
      </c>
      <c r="CK564" t="b">
        <f t="shared" si="826"/>
        <v>1</v>
      </c>
      <c r="CL564" t="b">
        <f t="shared" si="827"/>
        <v>0</v>
      </c>
      <c r="CM564" t="b">
        <f t="shared" si="828"/>
        <v>0</v>
      </c>
      <c r="CN564" t="b">
        <f t="shared" si="829"/>
        <v>0</v>
      </c>
      <c r="CO564" t="b">
        <f t="shared" si="830"/>
        <v>0</v>
      </c>
      <c r="CP564" t="b">
        <f t="shared" si="831"/>
        <v>0</v>
      </c>
      <c r="CQ564" t="b">
        <f t="shared" si="832"/>
        <v>0</v>
      </c>
      <c r="CR564" t="b">
        <f t="shared" si="833"/>
        <v>0</v>
      </c>
      <c r="CS564" t="b">
        <f t="shared" si="834"/>
        <v>0</v>
      </c>
      <c r="CT564" t="b">
        <f t="shared" si="835"/>
        <v>0</v>
      </c>
      <c r="CU564" t="b">
        <f t="shared" si="836"/>
        <v>0</v>
      </c>
      <c r="CV564" t="b">
        <f t="shared" si="837"/>
        <v>0</v>
      </c>
      <c r="CW564" t="b">
        <f t="shared" si="838"/>
        <v>0</v>
      </c>
      <c r="CX564" t="b">
        <f t="shared" si="839"/>
        <v>0</v>
      </c>
      <c r="CY564" t="b">
        <f t="shared" si="840"/>
        <v>0</v>
      </c>
      <c r="CZ564" t="b">
        <f t="shared" si="841"/>
        <v>0</v>
      </c>
      <c r="DA564" t="b">
        <f t="shared" si="842"/>
        <v>0</v>
      </c>
      <c r="DB564" t="b">
        <f t="shared" si="843"/>
        <v>0</v>
      </c>
      <c r="DC564" t="b">
        <f t="shared" si="844"/>
        <v>0</v>
      </c>
      <c r="DD564" t="b">
        <f t="shared" si="845"/>
        <v>0</v>
      </c>
    </row>
    <row r="565" spans="1:108">
      <c r="A565" s="4" t="s">
        <v>2160</v>
      </c>
      <c r="C565" t="s">
        <v>2161</v>
      </c>
      <c r="D565" s="4" t="s">
        <v>981</v>
      </c>
      <c r="E565" s="4" t="s">
        <v>982</v>
      </c>
      <c r="F565" t="s">
        <v>976</v>
      </c>
      <c r="G565" t="s">
        <v>970</v>
      </c>
      <c r="H565" t="s">
        <v>7428</v>
      </c>
      <c r="I565" t="s">
        <v>7418</v>
      </c>
      <c r="J565" s="4" t="s">
        <v>16</v>
      </c>
      <c r="K565" s="4" t="s">
        <v>16</v>
      </c>
      <c r="L565" s="4" t="s">
        <v>6794</v>
      </c>
      <c r="M565" t="s">
        <v>6079</v>
      </c>
      <c r="N565" s="4" t="s">
        <v>2162</v>
      </c>
      <c r="O565" s="4" t="b">
        <f t="shared" si="752"/>
        <v>1</v>
      </c>
      <c r="P565" s="4" t="b">
        <f t="shared" si="753"/>
        <v>1</v>
      </c>
      <c r="Q565" s="4" t="b">
        <f t="shared" si="754"/>
        <v>1</v>
      </c>
      <c r="R565" s="4" t="b">
        <f t="shared" si="755"/>
        <v>1</v>
      </c>
      <c r="S565" s="4" t="b">
        <f t="shared" si="756"/>
        <v>1</v>
      </c>
      <c r="T565" s="4" t="b">
        <f t="shared" si="757"/>
        <v>1</v>
      </c>
      <c r="U565" s="4" t="b">
        <f t="shared" si="758"/>
        <v>1</v>
      </c>
      <c r="V565" s="4" t="b">
        <f t="shared" si="759"/>
        <v>0</v>
      </c>
      <c r="W565" s="4" t="b">
        <f t="shared" si="760"/>
        <v>0</v>
      </c>
      <c r="X565" s="4" t="b">
        <f t="shared" si="761"/>
        <v>0</v>
      </c>
      <c r="Y565" s="4" t="b">
        <f t="shared" si="762"/>
        <v>0</v>
      </c>
      <c r="Z565" s="4" t="b">
        <f t="shared" si="763"/>
        <v>0</v>
      </c>
      <c r="AA565" s="4" t="b">
        <f t="shared" si="764"/>
        <v>0</v>
      </c>
      <c r="AB565" s="4" t="b">
        <f t="shared" si="765"/>
        <v>1</v>
      </c>
      <c r="AC565" s="4" t="b">
        <f t="shared" si="766"/>
        <v>0</v>
      </c>
      <c r="AD565" s="4" t="b">
        <f t="shared" si="767"/>
        <v>0</v>
      </c>
      <c r="AE565" s="4" t="b">
        <f t="shared" si="768"/>
        <v>0</v>
      </c>
      <c r="AF565" s="4" t="b">
        <f t="shared" si="769"/>
        <v>0</v>
      </c>
      <c r="AG565" s="4" t="b">
        <f t="shared" si="770"/>
        <v>0</v>
      </c>
      <c r="AH565" s="4" t="b">
        <f t="shared" si="771"/>
        <v>1</v>
      </c>
      <c r="AI565" s="4" t="b">
        <f t="shared" si="772"/>
        <v>0</v>
      </c>
      <c r="AJ565" s="4" t="b">
        <f t="shared" si="773"/>
        <v>0</v>
      </c>
      <c r="AK565" s="4" t="b">
        <f t="shared" si="774"/>
        <v>0</v>
      </c>
      <c r="AL565" s="4" t="b">
        <f t="shared" si="775"/>
        <v>1</v>
      </c>
      <c r="AM565" s="4" t="b">
        <f t="shared" si="776"/>
        <v>0</v>
      </c>
      <c r="AN565" s="4" t="b">
        <f t="shared" si="777"/>
        <v>0</v>
      </c>
      <c r="AO565" s="4" t="b">
        <f t="shared" si="778"/>
        <v>0</v>
      </c>
      <c r="AP565" s="4" t="b">
        <f t="shared" si="779"/>
        <v>0</v>
      </c>
      <c r="AQ565" s="4" t="b">
        <f t="shared" si="780"/>
        <v>0</v>
      </c>
      <c r="AR565" s="4" t="b">
        <f t="shared" si="781"/>
        <v>0</v>
      </c>
      <c r="AS565" s="4" t="b">
        <f t="shared" si="782"/>
        <v>0</v>
      </c>
      <c r="AT565" s="4" t="b">
        <f t="shared" si="783"/>
        <v>0</v>
      </c>
      <c r="AU565" s="4" t="b">
        <f t="shared" si="784"/>
        <v>0</v>
      </c>
      <c r="AV565" s="4" t="b">
        <f t="shared" si="785"/>
        <v>0</v>
      </c>
      <c r="AW565" s="4" t="b">
        <f t="shared" si="786"/>
        <v>0</v>
      </c>
      <c r="AX565" s="4" t="b">
        <f t="shared" si="787"/>
        <v>0</v>
      </c>
      <c r="AY565" s="4" t="b">
        <f t="shared" si="788"/>
        <v>0</v>
      </c>
      <c r="AZ565" s="4" t="b">
        <f t="shared" si="789"/>
        <v>0</v>
      </c>
      <c r="BA565" s="4" t="b">
        <f t="shared" si="790"/>
        <v>0</v>
      </c>
      <c r="BB565" s="4" t="b">
        <f t="shared" si="791"/>
        <v>0</v>
      </c>
      <c r="BC565" s="4" t="b">
        <f t="shared" si="792"/>
        <v>0</v>
      </c>
      <c r="BD565" s="4" t="b">
        <f t="shared" si="793"/>
        <v>0</v>
      </c>
      <c r="BE565" s="4" t="b">
        <f t="shared" si="794"/>
        <v>0</v>
      </c>
      <c r="BF565" s="4" t="b">
        <f t="shared" si="795"/>
        <v>0</v>
      </c>
      <c r="BG565" s="4" t="b">
        <f t="shared" si="796"/>
        <v>0</v>
      </c>
      <c r="BH565" s="4" t="b">
        <f t="shared" si="797"/>
        <v>0</v>
      </c>
      <c r="BI565" s="4" t="b">
        <f t="shared" si="798"/>
        <v>0</v>
      </c>
      <c r="BJ565" s="4" t="b">
        <f t="shared" si="799"/>
        <v>0</v>
      </c>
      <c r="BK565" s="4" t="b">
        <f t="shared" si="800"/>
        <v>0</v>
      </c>
      <c r="BL565" s="4" t="b">
        <f t="shared" si="801"/>
        <v>0</v>
      </c>
      <c r="BM565" s="4" t="b">
        <f t="shared" si="802"/>
        <v>0</v>
      </c>
      <c r="BN565" s="4" t="b">
        <f t="shared" si="803"/>
        <v>0</v>
      </c>
      <c r="BO565" s="4" t="b">
        <f t="shared" si="804"/>
        <v>0</v>
      </c>
      <c r="BP565" s="4" t="b">
        <f t="shared" si="805"/>
        <v>0</v>
      </c>
      <c r="BQ565" s="4" t="b">
        <f t="shared" si="806"/>
        <v>0</v>
      </c>
      <c r="BR565" s="4" t="b">
        <f t="shared" si="807"/>
        <v>0</v>
      </c>
      <c r="BS565" s="4" t="b">
        <f t="shared" si="808"/>
        <v>1</v>
      </c>
      <c r="BT565" s="4" t="b">
        <f t="shared" si="809"/>
        <v>0</v>
      </c>
      <c r="BU565" s="4" t="b">
        <f t="shared" si="810"/>
        <v>0</v>
      </c>
      <c r="BV565" s="4" t="b">
        <f t="shared" si="811"/>
        <v>0</v>
      </c>
      <c r="BW565" s="4" t="b">
        <f t="shared" si="812"/>
        <v>0</v>
      </c>
      <c r="BX565" s="4" t="b">
        <f t="shared" si="813"/>
        <v>0</v>
      </c>
      <c r="BY565" s="4" t="b">
        <f t="shared" si="814"/>
        <v>0</v>
      </c>
      <c r="BZ565" s="4" t="b">
        <f t="shared" si="815"/>
        <v>0</v>
      </c>
      <c r="CA565" s="4" t="b">
        <f t="shared" si="816"/>
        <v>0</v>
      </c>
      <c r="CB565" s="4" t="b">
        <f t="shared" si="817"/>
        <v>1</v>
      </c>
      <c r="CC565" s="4" t="b">
        <f t="shared" si="818"/>
        <v>1</v>
      </c>
      <c r="CD565" s="4" t="b">
        <f t="shared" si="819"/>
        <v>0</v>
      </c>
      <c r="CE565" s="4" t="b">
        <f t="shared" si="820"/>
        <v>0</v>
      </c>
      <c r="CF565" s="4" t="b">
        <f t="shared" si="821"/>
        <v>0</v>
      </c>
      <c r="CG565" s="4" t="b">
        <f t="shared" si="822"/>
        <v>1</v>
      </c>
      <c r="CH565" s="4" t="b">
        <f t="shared" si="823"/>
        <v>0</v>
      </c>
      <c r="CI565" s="4" t="b">
        <f t="shared" si="824"/>
        <v>0</v>
      </c>
      <c r="CJ565" s="4" t="b">
        <f t="shared" si="825"/>
        <v>0</v>
      </c>
      <c r="CK565" s="4" t="b">
        <f t="shared" si="826"/>
        <v>1</v>
      </c>
      <c r="CL565" s="4" t="b">
        <f t="shared" si="827"/>
        <v>0</v>
      </c>
      <c r="CM565" s="4" t="b">
        <f t="shared" si="828"/>
        <v>0</v>
      </c>
      <c r="CN565" s="4" t="b">
        <f t="shared" si="829"/>
        <v>0</v>
      </c>
      <c r="CO565" s="4" t="b">
        <f t="shared" si="830"/>
        <v>0</v>
      </c>
      <c r="CP565" s="4" t="b">
        <f t="shared" si="831"/>
        <v>0</v>
      </c>
      <c r="CQ565" s="4" t="b">
        <f t="shared" si="832"/>
        <v>0</v>
      </c>
      <c r="CR565" s="4" t="b">
        <f t="shared" si="833"/>
        <v>0</v>
      </c>
      <c r="CS565" s="4" t="b">
        <f t="shared" si="834"/>
        <v>0</v>
      </c>
      <c r="CT565" s="4" t="b">
        <f t="shared" si="835"/>
        <v>0</v>
      </c>
      <c r="CU565" s="4" t="b">
        <f t="shared" si="836"/>
        <v>0</v>
      </c>
      <c r="CV565" s="4" t="b">
        <f t="shared" si="837"/>
        <v>0</v>
      </c>
      <c r="CW565" s="4" t="b">
        <f t="shared" si="838"/>
        <v>0</v>
      </c>
      <c r="CX565" s="4" t="b">
        <f t="shared" si="839"/>
        <v>0</v>
      </c>
      <c r="CY565" s="4" t="b">
        <f t="shared" si="840"/>
        <v>0</v>
      </c>
      <c r="CZ565" s="4" t="b">
        <f t="shared" si="841"/>
        <v>1</v>
      </c>
      <c r="DA565" s="4" t="b">
        <f t="shared" si="842"/>
        <v>0</v>
      </c>
      <c r="DB565" s="4" t="b">
        <f t="shared" si="843"/>
        <v>0</v>
      </c>
      <c r="DC565" s="4" t="b">
        <f t="shared" si="844"/>
        <v>0</v>
      </c>
      <c r="DD565" s="4" t="b">
        <f t="shared" si="845"/>
        <v>0</v>
      </c>
    </row>
    <row r="566" spans="1:108">
      <c r="A566" t="s">
        <v>2192</v>
      </c>
      <c r="C566" t="s">
        <v>2193</v>
      </c>
      <c r="D566" t="s">
        <v>981</v>
      </c>
      <c r="E566" t="s">
        <v>982</v>
      </c>
      <c r="F566" t="s">
        <v>976</v>
      </c>
      <c r="G566" t="s">
        <v>970</v>
      </c>
      <c r="H566" t="s">
        <v>7428</v>
      </c>
      <c r="I566" t="s">
        <v>7418</v>
      </c>
      <c r="J566" t="s">
        <v>135</v>
      </c>
      <c r="K566" t="s">
        <v>136</v>
      </c>
      <c r="L566" t="s">
        <v>6800</v>
      </c>
      <c r="M566" t="s">
        <v>6079</v>
      </c>
      <c r="N566" t="s">
        <v>84</v>
      </c>
      <c r="O566" t="b">
        <f t="shared" si="752"/>
        <v>1</v>
      </c>
      <c r="P566" t="b">
        <f t="shared" si="753"/>
        <v>0</v>
      </c>
      <c r="Q566" t="b">
        <f t="shared" si="754"/>
        <v>0</v>
      </c>
      <c r="R566" t="b">
        <f t="shared" si="755"/>
        <v>0</v>
      </c>
      <c r="S566" t="b">
        <f t="shared" si="756"/>
        <v>0</v>
      </c>
      <c r="T566" t="b">
        <f t="shared" si="757"/>
        <v>0</v>
      </c>
      <c r="U566" t="b">
        <f t="shared" si="758"/>
        <v>1</v>
      </c>
      <c r="V566" t="b">
        <f t="shared" si="759"/>
        <v>0</v>
      </c>
      <c r="W566" t="b">
        <f t="shared" si="760"/>
        <v>0</v>
      </c>
      <c r="X566" t="b">
        <f t="shared" si="761"/>
        <v>0</v>
      </c>
      <c r="Y566" t="b">
        <f t="shared" si="762"/>
        <v>0</v>
      </c>
      <c r="Z566" t="b">
        <f t="shared" si="763"/>
        <v>0</v>
      </c>
      <c r="AA566" t="b">
        <f t="shared" si="764"/>
        <v>0</v>
      </c>
      <c r="AB566" t="b">
        <f t="shared" si="765"/>
        <v>0</v>
      </c>
      <c r="AC566" t="b">
        <f t="shared" si="766"/>
        <v>0</v>
      </c>
      <c r="AD566" t="b">
        <f t="shared" si="767"/>
        <v>0</v>
      </c>
      <c r="AE566" t="b">
        <f t="shared" si="768"/>
        <v>0</v>
      </c>
      <c r="AF566" t="b">
        <f t="shared" si="769"/>
        <v>0</v>
      </c>
      <c r="AG566" t="b">
        <f t="shared" si="770"/>
        <v>0</v>
      </c>
      <c r="AH566" t="b">
        <f t="shared" si="771"/>
        <v>0</v>
      </c>
      <c r="AI566" t="b">
        <f t="shared" si="772"/>
        <v>0</v>
      </c>
      <c r="AJ566" t="b">
        <f t="shared" si="773"/>
        <v>0</v>
      </c>
      <c r="AK566" t="b">
        <f t="shared" si="774"/>
        <v>0</v>
      </c>
      <c r="AL566" t="b">
        <f t="shared" si="775"/>
        <v>0</v>
      </c>
      <c r="AM566" t="b">
        <f t="shared" si="776"/>
        <v>0</v>
      </c>
      <c r="AN566" t="b">
        <f t="shared" si="777"/>
        <v>0</v>
      </c>
      <c r="AO566" t="b">
        <f t="shared" si="778"/>
        <v>0</v>
      </c>
      <c r="AP566" t="b">
        <f t="shared" si="779"/>
        <v>0</v>
      </c>
      <c r="AQ566" t="b">
        <f t="shared" si="780"/>
        <v>0</v>
      </c>
      <c r="AR566" t="b">
        <f t="shared" si="781"/>
        <v>0</v>
      </c>
      <c r="AS566" t="b">
        <f t="shared" si="782"/>
        <v>0</v>
      </c>
      <c r="AT566" t="b">
        <f t="shared" si="783"/>
        <v>0</v>
      </c>
      <c r="AU566" t="b">
        <f t="shared" si="784"/>
        <v>0</v>
      </c>
      <c r="AV566" t="b">
        <f t="shared" si="785"/>
        <v>0</v>
      </c>
      <c r="AW566" t="b">
        <f t="shared" si="786"/>
        <v>0</v>
      </c>
      <c r="AX566" t="b">
        <f t="shared" si="787"/>
        <v>0</v>
      </c>
      <c r="AY566" t="b">
        <f t="shared" si="788"/>
        <v>0</v>
      </c>
      <c r="AZ566" t="b">
        <f t="shared" si="789"/>
        <v>0</v>
      </c>
      <c r="BA566" t="b">
        <f t="shared" si="790"/>
        <v>0</v>
      </c>
      <c r="BB566" t="b">
        <f t="shared" si="791"/>
        <v>0</v>
      </c>
      <c r="BC566" t="b">
        <f t="shared" si="792"/>
        <v>0</v>
      </c>
      <c r="BD566" t="b">
        <f t="shared" si="793"/>
        <v>0</v>
      </c>
      <c r="BE566" t="b">
        <f t="shared" si="794"/>
        <v>0</v>
      </c>
      <c r="BF566" t="b">
        <f t="shared" si="795"/>
        <v>0</v>
      </c>
      <c r="BG566" t="b">
        <f t="shared" si="796"/>
        <v>0</v>
      </c>
      <c r="BH566" t="b">
        <f t="shared" si="797"/>
        <v>0</v>
      </c>
      <c r="BI566" t="b">
        <f t="shared" si="798"/>
        <v>0</v>
      </c>
      <c r="BJ566" t="b">
        <f t="shared" si="799"/>
        <v>0</v>
      </c>
      <c r="BK566" t="b">
        <f t="shared" si="800"/>
        <v>0</v>
      </c>
      <c r="BL566" t="b">
        <f t="shared" si="801"/>
        <v>0</v>
      </c>
      <c r="BM566" t="b">
        <f t="shared" si="802"/>
        <v>0</v>
      </c>
      <c r="BN566" t="b">
        <f t="shared" si="803"/>
        <v>0</v>
      </c>
      <c r="BO566" t="b">
        <f t="shared" si="804"/>
        <v>0</v>
      </c>
      <c r="BP566" t="b">
        <f t="shared" si="805"/>
        <v>0</v>
      </c>
      <c r="BQ566" t="b">
        <f t="shared" si="806"/>
        <v>0</v>
      </c>
      <c r="BR566" t="b">
        <f t="shared" si="807"/>
        <v>0</v>
      </c>
      <c r="BS566" t="b">
        <f t="shared" si="808"/>
        <v>0</v>
      </c>
      <c r="BT566" t="b">
        <f t="shared" si="809"/>
        <v>0</v>
      </c>
      <c r="BU566" t="b">
        <f t="shared" si="810"/>
        <v>0</v>
      </c>
      <c r="BV566" t="b">
        <f t="shared" si="811"/>
        <v>0</v>
      </c>
      <c r="BW566" t="b">
        <f t="shared" si="812"/>
        <v>0</v>
      </c>
      <c r="BX566" t="b">
        <f t="shared" si="813"/>
        <v>0</v>
      </c>
      <c r="BY566" t="b">
        <f t="shared" si="814"/>
        <v>0</v>
      </c>
      <c r="BZ566" t="b">
        <f t="shared" si="815"/>
        <v>0</v>
      </c>
      <c r="CA566" t="b">
        <f t="shared" si="816"/>
        <v>0</v>
      </c>
      <c r="CB566" t="b">
        <f t="shared" si="817"/>
        <v>0</v>
      </c>
      <c r="CC566" t="b">
        <f t="shared" si="818"/>
        <v>0</v>
      </c>
      <c r="CD566" t="b">
        <f t="shared" si="819"/>
        <v>0</v>
      </c>
      <c r="CE566" t="b">
        <f t="shared" si="820"/>
        <v>0</v>
      </c>
      <c r="CF566" t="b">
        <f t="shared" si="821"/>
        <v>0</v>
      </c>
      <c r="CG566" t="b">
        <f t="shared" si="822"/>
        <v>0</v>
      </c>
      <c r="CH566" t="b">
        <f t="shared" si="823"/>
        <v>0</v>
      </c>
      <c r="CI566" t="b">
        <f t="shared" si="824"/>
        <v>0</v>
      </c>
      <c r="CJ566" t="b">
        <f t="shared" si="825"/>
        <v>0</v>
      </c>
      <c r="CK566" t="b">
        <f t="shared" si="826"/>
        <v>1</v>
      </c>
      <c r="CL566" t="b">
        <f t="shared" si="827"/>
        <v>0</v>
      </c>
      <c r="CM566" t="b">
        <f t="shared" si="828"/>
        <v>0</v>
      </c>
      <c r="CN566" t="b">
        <f t="shared" si="829"/>
        <v>0</v>
      </c>
      <c r="CO566" t="b">
        <f t="shared" si="830"/>
        <v>0</v>
      </c>
      <c r="CP566" t="b">
        <f t="shared" si="831"/>
        <v>0</v>
      </c>
      <c r="CQ566" t="b">
        <f t="shared" si="832"/>
        <v>0</v>
      </c>
      <c r="CR566" t="b">
        <f t="shared" si="833"/>
        <v>0</v>
      </c>
      <c r="CS566" t="b">
        <f t="shared" si="834"/>
        <v>0</v>
      </c>
      <c r="CT566" t="b">
        <f t="shared" si="835"/>
        <v>0</v>
      </c>
      <c r="CU566" t="b">
        <f t="shared" si="836"/>
        <v>0</v>
      </c>
      <c r="CV566" t="b">
        <f t="shared" si="837"/>
        <v>0</v>
      </c>
      <c r="CW566" t="b">
        <f t="shared" si="838"/>
        <v>0</v>
      </c>
      <c r="CX566" t="b">
        <f t="shared" si="839"/>
        <v>0</v>
      </c>
      <c r="CY566" t="b">
        <f t="shared" si="840"/>
        <v>0</v>
      </c>
      <c r="CZ566" t="b">
        <f t="shared" si="841"/>
        <v>0</v>
      </c>
      <c r="DA566" t="b">
        <f t="shared" si="842"/>
        <v>0</v>
      </c>
      <c r="DB566" t="b">
        <f t="shared" si="843"/>
        <v>0</v>
      </c>
      <c r="DC566" t="b">
        <f t="shared" si="844"/>
        <v>0</v>
      </c>
      <c r="DD566" t="b">
        <f t="shared" si="845"/>
        <v>0</v>
      </c>
    </row>
    <row r="567" spans="1:108">
      <c r="A567" t="s">
        <v>2194</v>
      </c>
      <c r="C567" t="s">
        <v>2193</v>
      </c>
      <c r="D567" t="s">
        <v>981</v>
      </c>
      <c r="E567" t="s">
        <v>982</v>
      </c>
      <c r="F567" t="s">
        <v>976</v>
      </c>
      <c r="G567" t="s">
        <v>970</v>
      </c>
      <c r="H567" t="s">
        <v>7428</v>
      </c>
      <c r="I567" t="s">
        <v>7418</v>
      </c>
      <c r="J567" t="s">
        <v>16</v>
      </c>
      <c r="K567" t="s">
        <v>16</v>
      </c>
      <c r="L567" t="s">
        <v>6801</v>
      </c>
      <c r="M567" t="s">
        <v>6079</v>
      </c>
      <c r="N567" t="s">
        <v>2195</v>
      </c>
      <c r="O567" t="b">
        <f t="shared" si="752"/>
        <v>1</v>
      </c>
      <c r="P567" t="b">
        <f t="shared" si="753"/>
        <v>1</v>
      </c>
      <c r="Q567" t="b">
        <f t="shared" si="754"/>
        <v>1</v>
      </c>
      <c r="R567" t="b">
        <f t="shared" si="755"/>
        <v>1</v>
      </c>
      <c r="S567" t="b">
        <f t="shared" si="756"/>
        <v>1</v>
      </c>
      <c r="T567" t="b">
        <f t="shared" si="757"/>
        <v>1</v>
      </c>
      <c r="U567" t="b">
        <f t="shared" si="758"/>
        <v>1</v>
      </c>
      <c r="V567" t="b">
        <f t="shared" si="759"/>
        <v>1</v>
      </c>
      <c r="W567" t="b">
        <f t="shared" si="760"/>
        <v>0</v>
      </c>
      <c r="X567" t="b">
        <f t="shared" si="761"/>
        <v>0</v>
      </c>
      <c r="Y567" t="b">
        <f t="shared" si="762"/>
        <v>1</v>
      </c>
      <c r="Z567" t="b">
        <f t="shared" si="763"/>
        <v>0</v>
      </c>
      <c r="AA567" t="b">
        <f t="shared" si="764"/>
        <v>0</v>
      </c>
      <c r="AB567" t="b">
        <f t="shared" si="765"/>
        <v>1</v>
      </c>
      <c r="AC567" t="b">
        <f t="shared" si="766"/>
        <v>0</v>
      </c>
      <c r="AD567" t="b">
        <f t="shared" si="767"/>
        <v>0</v>
      </c>
      <c r="AE567" t="b">
        <f t="shared" si="768"/>
        <v>0</v>
      </c>
      <c r="AF567" t="b">
        <f t="shared" si="769"/>
        <v>0</v>
      </c>
      <c r="AG567" t="b">
        <f t="shared" si="770"/>
        <v>0</v>
      </c>
      <c r="AH567" t="b">
        <f t="shared" si="771"/>
        <v>1</v>
      </c>
      <c r="AI567" t="b">
        <f t="shared" si="772"/>
        <v>0</v>
      </c>
      <c r="AJ567" t="b">
        <f t="shared" si="773"/>
        <v>0</v>
      </c>
      <c r="AK567" t="b">
        <f t="shared" si="774"/>
        <v>0</v>
      </c>
      <c r="AL567" t="b">
        <f t="shared" si="775"/>
        <v>0</v>
      </c>
      <c r="AM567" t="b">
        <f t="shared" si="776"/>
        <v>1</v>
      </c>
      <c r="AN567" t="b">
        <f t="shared" si="777"/>
        <v>0</v>
      </c>
      <c r="AO567" t="b">
        <f t="shared" si="778"/>
        <v>0</v>
      </c>
      <c r="AP567" t="b">
        <f t="shared" si="779"/>
        <v>0</v>
      </c>
      <c r="AQ567" t="b">
        <f t="shared" si="780"/>
        <v>1</v>
      </c>
      <c r="AR567" t="b">
        <f t="shared" si="781"/>
        <v>0</v>
      </c>
      <c r="AS567" t="b">
        <f t="shared" si="782"/>
        <v>0</v>
      </c>
      <c r="AT567" t="b">
        <f t="shared" si="783"/>
        <v>0</v>
      </c>
      <c r="AU567" t="b">
        <f t="shared" si="784"/>
        <v>0</v>
      </c>
      <c r="AV567" t="b">
        <f t="shared" si="785"/>
        <v>1</v>
      </c>
      <c r="AW567" t="b">
        <f t="shared" si="786"/>
        <v>0</v>
      </c>
      <c r="AX567" t="b">
        <f t="shared" si="787"/>
        <v>0</v>
      </c>
      <c r="AY567" t="b">
        <f t="shared" si="788"/>
        <v>1</v>
      </c>
      <c r="AZ567" t="b">
        <f t="shared" si="789"/>
        <v>0</v>
      </c>
      <c r="BA567" t="b">
        <f t="shared" si="790"/>
        <v>0</v>
      </c>
      <c r="BB567" t="b">
        <f t="shared" si="791"/>
        <v>0</v>
      </c>
      <c r="BC567" t="b">
        <f t="shared" si="792"/>
        <v>0</v>
      </c>
      <c r="BD567" t="b">
        <f t="shared" si="793"/>
        <v>0</v>
      </c>
      <c r="BE567" t="b">
        <f t="shared" si="794"/>
        <v>0</v>
      </c>
      <c r="BF567" t="b">
        <f t="shared" si="795"/>
        <v>0</v>
      </c>
      <c r="BG567" t="b">
        <f t="shared" si="796"/>
        <v>1</v>
      </c>
      <c r="BH567" t="b">
        <f t="shared" si="797"/>
        <v>0</v>
      </c>
      <c r="BI567" t="b">
        <f t="shared" si="798"/>
        <v>0</v>
      </c>
      <c r="BJ567" t="b">
        <f t="shared" si="799"/>
        <v>0</v>
      </c>
      <c r="BK567" t="b">
        <f t="shared" si="800"/>
        <v>0</v>
      </c>
      <c r="BL567" t="b">
        <f t="shared" si="801"/>
        <v>0</v>
      </c>
      <c r="BM567" t="b">
        <f t="shared" si="802"/>
        <v>0</v>
      </c>
      <c r="BN567" t="b">
        <f t="shared" si="803"/>
        <v>0</v>
      </c>
      <c r="BO567" t="b">
        <f t="shared" si="804"/>
        <v>0</v>
      </c>
      <c r="BP567" t="b">
        <f t="shared" si="805"/>
        <v>1</v>
      </c>
      <c r="BQ567" t="b">
        <f t="shared" si="806"/>
        <v>0</v>
      </c>
      <c r="BR567" t="b">
        <f t="shared" si="807"/>
        <v>0</v>
      </c>
      <c r="BS567" t="b">
        <f t="shared" si="808"/>
        <v>0</v>
      </c>
      <c r="BT567" t="b">
        <f t="shared" si="809"/>
        <v>0</v>
      </c>
      <c r="BU567" t="b">
        <f t="shared" si="810"/>
        <v>0</v>
      </c>
      <c r="BV567" t="b">
        <f t="shared" si="811"/>
        <v>1</v>
      </c>
      <c r="BW567" t="b">
        <f t="shared" si="812"/>
        <v>0</v>
      </c>
      <c r="BX567" t="b">
        <f t="shared" si="813"/>
        <v>0</v>
      </c>
      <c r="BY567" t="b">
        <f t="shared" si="814"/>
        <v>0</v>
      </c>
      <c r="BZ567" t="b">
        <f t="shared" si="815"/>
        <v>0</v>
      </c>
      <c r="CA567" t="b">
        <f t="shared" si="816"/>
        <v>0</v>
      </c>
      <c r="CB567" t="b">
        <f t="shared" si="817"/>
        <v>0</v>
      </c>
      <c r="CC567" t="b">
        <f t="shared" si="818"/>
        <v>1</v>
      </c>
      <c r="CD567" t="b">
        <f t="shared" si="819"/>
        <v>0</v>
      </c>
      <c r="CE567" t="b">
        <f t="shared" si="820"/>
        <v>0</v>
      </c>
      <c r="CF567" t="b">
        <f t="shared" si="821"/>
        <v>0</v>
      </c>
      <c r="CG567" t="b">
        <f t="shared" si="822"/>
        <v>0</v>
      </c>
      <c r="CH567" t="b">
        <f t="shared" si="823"/>
        <v>1</v>
      </c>
      <c r="CI567" t="b">
        <f t="shared" si="824"/>
        <v>0</v>
      </c>
      <c r="CJ567" t="b">
        <f t="shared" si="825"/>
        <v>0</v>
      </c>
      <c r="CK567" t="b">
        <f t="shared" si="826"/>
        <v>1</v>
      </c>
      <c r="CL567" t="b">
        <f t="shared" si="827"/>
        <v>0</v>
      </c>
      <c r="CM567" t="b">
        <f t="shared" si="828"/>
        <v>0</v>
      </c>
      <c r="CN567" t="b">
        <f t="shared" si="829"/>
        <v>0</v>
      </c>
      <c r="CO567" t="b">
        <f t="shared" si="830"/>
        <v>1</v>
      </c>
      <c r="CP567" t="b">
        <f t="shared" si="831"/>
        <v>0</v>
      </c>
      <c r="CQ567" t="b">
        <f t="shared" si="832"/>
        <v>0</v>
      </c>
      <c r="CR567" t="b">
        <f t="shared" si="833"/>
        <v>0</v>
      </c>
      <c r="CS567" t="b">
        <f t="shared" si="834"/>
        <v>0</v>
      </c>
      <c r="CT567" t="b">
        <f t="shared" si="835"/>
        <v>0</v>
      </c>
      <c r="CU567" t="b">
        <f t="shared" si="836"/>
        <v>0</v>
      </c>
      <c r="CV567" t="b">
        <f t="shared" si="837"/>
        <v>0</v>
      </c>
      <c r="CW567" t="b">
        <f t="shared" si="838"/>
        <v>0</v>
      </c>
      <c r="CX567" t="b">
        <f t="shared" si="839"/>
        <v>0</v>
      </c>
      <c r="CY567" t="b">
        <f t="shared" si="840"/>
        <v>0</v>
      </c>
      <c r="CZ567" t="b">
        <f t="shared" si="841"/>
        <v>0</v>
      </c>
      <c r="DA567" t="b">
        <f t="shared" si="842"/>
        <v>0</v>
      </c>
      <c r="DB567" t="b">
        <f t="shared" si="843"/>
        <v>0</v>
      </c>
      <c r="DC567" t="b">
        <f t="shared" si="844"/>
        <v>0</v>
      </c>
      <c r="DD567" t="b">
        <f t="shared" si="845"/>
        <v>0</v>
      </c>
    </row>
    <row r="568" spans="1:108">
      <c r="A568" t="s">
        <v>2196</v>
      </c>
      <c r="C568" t="s">
        <v>2193</v>
      </c>
      <c r="D568" t="s">
        <v>981</v>
      </c>
      <c r="E568" t="s">
        <v>982</v>
      </c>
      <c r="F568" t="s">
        <v>976</v>
      </c>
      <c r="G568" t="s">
        <v>970</v>
      </c>
      <c r="H568" t="s">
        <v>7428</v>
      </c>
      <c r="I568" t="s">
        <v>7418</v>
      </c>
      <c r="J568" t="s">
        <v>135</v>
      </c>
      <c r="K568" t="s">
        <v>136</v>
      </c>
      <c r="L568" t="s">
        <v>6802</v>
      </c>
      <c r="M568" t="s">
        <v>6079</v>
      </c>
      <c r="N568" t="s">
        <v>2197</v>
      </c>
      <c r="O568" t="b">
        <f t="shared" si="752"/>
        <v>0</v>
      </c>
      <c r="P568" t="b">
        <f t="shared" si="753"/>
        <v>0</v>
      </c>
      <c r="Q568" t="b">
        <f t="shared" si="754"/>
        <v>0</v>
      </c>
      <c r="R568" t="b">
        <f t="shared" si="755"/>
        <v>1</v>
      </c>
      <c r="S568" t="b">
        <f t="shared" si="756"/>
        <v>0</v>
      </c>
      <c r="T568" t="b">
        <f t="shared" si="757"/>
        <v>0</v>
      </c>
      <c r="U568" t="b">
        <f t="shared" si="758"/>
        <v>0</v>
      </c>
      <c r="V568" t="b">
        <f t="shared" si="759"/>
        <v>0</v>
      </c>
      <c r="W568" t="b">
        <f t="shared" si="760"/>
        <v>0</v>
      </c>
      <c r="X568" t="b">
        <f t="shared" si="761"/>
        <v>1</v>
      </c>
      <c r="Y568" t="b">
        <f t="shared" si="762"/>
        <v>0</v>
      </c>
      <c r="Z568" t="b">
        <f t="shared" si="763"/>
        <v>0</v>
      </c>
      <c r="AA568" t="b">
        <f t="shared" si="764"/>
        <v>0</v>
      </c>
      <c r="AB568" t="b">
        <f t="shared" si="765"/>
        <v>0</v>
      </c>
      <c r="AC568" t="b">
        <f t="shared" si="766"/>
        <v>0</v>
      </c>
      <c r="AD568" t="b">
        <f t="shared" si="767"/>
        <v>0</v>
      </c>
      <c r="AE568" t="b">
        <f t="shared" si="768"/>
        <v>1</v>
      </c>
      <c r="AF568" t="b">
        <f t="shared" si="769"/>
        <v>0</v>
      </c>
      <c r="AG568" t="b">
        <f t="shared" si="770"/>
        <v>0</v>
      </c>
      <c r="AH568" t="b">
        <f t="shared" si="771"/>
        <v>0</v>
      </c>
      <c r="AI568" t="b">
        <f t="shared" si="772"/>
        <v>0</v>
      </c>
      <c r="AJ568" t="b">
        <f t="shared" si="773"/>
        <v>0</v>
      </c>
      <c r="AK568" t="b">
        <f t="shared" si="774"/>
        <v>0</v>
      </c>
      <c r="AL568" t="b">
        <f t="shared" si="775"/>
        <v>0</v>
      </c>
      <c r="AM568" t="b">
        <f t="shared" si="776"/>
        <v>0</v>
      </c>
      <c r="AN568" t="b">
        <f t="shared" si="777"/>
        <v>0</v>
      </c>
      <c r="AO568" t="b">
        <f t="shared" si="778"/>
        <v>0</v>
      </c>
      <c r="AP568" t="b">
        <f t="shared" si="779"/>
        <v>0</v>
      </c>
      <c r="AQ568" t="b">
        <f t="shared" si="780"/>
        <v>0</v>
      </c>
      <c r="AR568" t="b">
        <f t="shared" si="781"/>
        <v>1</v>
      </c>
      <c r="AS568" t="b">
        <f t="shared" si="782"/>
        <v>0</v>
      </c>
      <c r="AT568" t="b">
        <f t="shared" si="783"/>
        <v>0</v>
      </c>
      <c r="AU568" t="b">
        <f t="shared" si="784"/>
        <v>0</v>
      </c>
      <c r="AV568" t="b">
        <f t="shared" si="785"/>
        <v>0</v>
      </c>
      <c r="AW568" t="b">
        <f t="shared" si="786"/>
        <v>0</v>
      </c>
      <c r="AX568" t="b">
        <f t="shared" si="787"/>
        <v>0</v>
      </c>
      <c r="AY568" t="b">
        <f t="shared" si="788"/>
        <v>0</v>
      </c>
      <c r="AZ568" t="b">
        <f t="shared" si="789"/>
        <v>0</v>
      </c>
      <c r="BA568" t="b">
        <f t="shared" si="790"/>
        <v>0</v>
      </c>
      <c r="BB568" t="b">
        <f t="shared" si="791"/>
        <v>0</v>
      </c>
      <c r="BC568" t="b">
        <f t="shared" si="792"/>
        <v>0</v>
      </c>
      <c r="BD568" t="b">
        <f t="shared" si="793"/>
        <v>0</v>
      </c>
      <c r="BE568" t="b">
        <f t="shared" si="794"/>
        <v>0</v>
      </c>
      <c r="BF568" t="b">
        <f t="shared" si="795"/>
        <v>0</v>
      </c>
      <c r="BG568" t="b">
        <f t="shared" si="796"/>
        <v>0</v>
      </c>
      <c r="BH568" t="b">
        <f t="shared" si="797"/>
        <v>0</v>
      </c>
      <c r="BI568" t="b">
        <f t="shared" si="798"/>
        <v>0</v>
      </c>
      <c r="BJ568" t="b">
        <f t="shared" si="799"/>
        <v>0</v>
      </c>
      <c r="BK568" t="b">
        <f t="shared" si="800"/>
        <v>0</v>
      </c>
      <c r="BL568" t="b">
        <f t="shared" si="801"/>
        <v>0</v>
      </c>
      <c r="BM568" t="b">
        <f t="shared" si="802"/>
        <v>0</v>
      </c>
      <c r="BN568" t="b">
        <f t="shared" si="803"/>
        <v>0</v>
      </c>
      <c r="BO568" t="b">
        <f t="shared" si="804"/>
        <v>0</v>
      </c>
      <c r="BP568" t="b">
        <f t="shared" si="805"/>
        <v>0</v>
      </c>
      <c r="BQ568" t="b">
        <f t="shared" si="806"/>
        <v>0</v>
      </c>
      <c r="BR568" t="b">
        <f t="shared" si="807"/>
        <v>0</v>
      </c>
      <c r="BS568" t="b">
        <f t="shared" si="808"/>
        <v>0</v>
      </c>
      <c r="BT568" t="b">
        <f t="shared" si="809"/>
        <v>1</v>
      </c>
      <c r="BU568" t="b">
        <f t="shared" si="810"/>
        <v>0</v>
      </c>
      <c r="BV568" t="b">
        <f t="shared" si="811"/>
        <v>0</v>
      </c>
      <c r="BW568" t="b">
        <f t="shared" si="812"/>
        <v>0</v>
      </c>
      <c r="BX568" t="b">
        <f t="shared" si="813"/>
        <v>0</v>
      </c>
      <c r="BY568" t="b">
        <f t="shared" si="814"/>
        <v>0</v>
      </c>
      <c r="BZ568" t="b">
        <f t="shared" si="815"/>
        <v>0</v>
      </c>
      <c r="CA568" t="b">
        <f t="shared" si="816"/>
        <v>0</v>
      </c>
      <c r="CB568" t="b">
        <f t="shared" si="817"/>
        <v>0</v>
      </c>
      <c r="CC568" t="b">
        <f t="shared" si="818"/>
        <v>0</v>
      </c>
      <c r="CD568" t="b">
        <f t="shared" si="819"/>
        <v>0</v>
      </c>
      <c r="CE568" t="b">
        <f t="shared" si="820"/>
        <v>0</v>
      </c>
      <c r="CF568" t="b">
        <f t="shared" si="821"/>
        <v>0</v>
      </c>
      <c r="CG568" t="b">
        <f t="shared" si="822"/>
        <v>0</v>
      </c>
      <c r="CH568" t="b">
        <f t="shared" si="823"/>
        <v>0</v>
      </c>
      <c r="CI568" t="b">
        <f t="shared" si="824"/>
        <v>0</v>
      </c>
      <c r="CJ568" t="b">
        <f t="shared" si="825"/>
        <v>0</v>
      </c>
      <c r="CK568" t="b">
        <f t="shared" si="826"/>
        <v>0</v>
      </c>
      <c r="CL568" t="b">
        <f t="shared" si="827"/>
        <v>0</v>
      </c>
      <c r="CM568" t="b">
        <f t="shared" si="828"/>
        <v>0</v>
      </c>
      <c r="CN568" t="b">
        <f t="shared" si="829"/>
        <v>0</v>
      </c>
      <c r="CO568" t="b">
        <f t="shared" si="830"/>
        <v>0</v>
      </c>
      <c r="CP568" t="b">
        <f t="shared" si="831"/>
        <v>0</v>
      </c>
      <c r="CQ568" t="b">
        <f t="shared" si="832"/>
        <v>0</v>
      </c>
      <c r="CR568" t="b">
        <f t="shared" si="833"/>
        <v>0</v>
      </c>
      <c r="CS568" t="b">
        <f t="shared" si="834"/>
        <v>0</v>
      </c>
      <c r="CT568" t="b">
        <f t="shared" si="835"/>
        <v>0</v>
      </c>
      <c r="CU568" t="b">
        <f t="shared" si="836"/>
        <v>0</v>
      </c>
      <c r="CV568" t="b">
        <f t="shared" si="837"/>
        <v>0</v>
      </c>
      <c r="CW568" t="b">
        <f t="shared" si="838"/>
        <v>0</v>
      </c>
      <c r="CX568" t="b">
        <f t="shared" si="839"/>
        <v>0</v>
      </c>
      <c r="CY568" t="b">
        <f t="shared" si="840"/>
        <v>0</v>
      </c>
      <c r="CZ568" t="b">
        <f t="shared" si="841"/>
        <v>0</v>
      </c>
      <c r="DA568" t="b">
        <f t="shared" si="842"/>
        <v>0</v>
      </c>
      <c r="DB568" t="b">
        <f t="shared" si="843"/>
        <v>0</v>
      </c>
      <c r="DC568" t="b">
        <f t="shared" si="844"/>
        <v>0</v>
      </c>
      <c r="DD568" t="b">
        <f t="shared" si="845"/>
        <v>0</v>
      </c>
    </row>
    <row r="569" spans="1:108">
      <c r="A569" t="s">
        <v>2198</v>
      </c>
      <c r="C569" t="s">
        <v>2193</v>
      </c>
      <c r="D569" t="s">
        <v>981</v>
      </c>
      <c r="E569" t="s">
        <v>982</v>
      </c>
      <c r="F569" t="s">
        <v>976</v>
      </c>
      <c r="G569" t="s">
        <v>970</v>
      </c>
      <c r="H569" t="s">
        <v>7428</v>
      </c>
      <c r="I569" t="s">
        <v>7418</v>
      </c>
      <c r="J569" t="s">
        <v>204</v>
      </c>
      <c r="K569" t="s">
        <v>205</v>
      </c>
      <c r="L569" t="s">
        <v>6803</v>
      </c>
      <c r="M569" t="s">
        <v>6079</v>
      </c>
      <c r="N569" t="s">
        <v>2199</v>
      </c>
      <c r="O569" t="b">
        <f t="shared" si="752"/>
        <v>1</v>
      </c>
      <c r="P569" t="b">
        <f t="shared" si="753"/>
        <v>0</v>
      </c>
      <c r="Q569" t="b">
        <f t="shared" si="754"/>
        <v>1</v>
      </c>
      <c r="R569" t="b">
        <f t="shared" si="755"/>
        <v>0</v>
      </c>
      <c r="S569" t="b">
        <f t="shared" si="756"/>
        <v>1</v>
      </c>
      <c r="T569" t="b">
        <f t="shared" si="757"/>
        <v>0</v>
      </c>
      <c r="U569" t="b">
        <f t="shared" si="758"/>
        <v>1</v>
      </c>
      <c r="V569" t="b">
        <f t="shared" si="759"/>
        <v>0</v>
      </c>
      <c r="W569" t="b">
        <f t="shared" si="760"/>
        <v>0</v>
      </c>
      <c r="X569" t="b">
        <f t="shared" si="761"/>
        <v>0</v>
      </c>
      <c r="Y569" t="b">
        <f t="shared" si="762"/>
        <v>0</v>
      </c>
      <c r="Z569" t="b">
        <f t="shared" si="763"/>
        <v>0</v>
      </c>
      <c r="AA569" t="b">
        <f t="shared" si="764"/>
        <v>0</v>
      </c>
      <c r="AB569" t="b">
        <f t="shared" si="765"/>
        <v>0</v>
      </c>
      <c r="AC569" t="b">
        <f t="shared" si="766"/>
        <v>0</v>
      </c>
      <c r="AD569" t="b">
        <f t="shared" si="767"/>
        <v>0</v>
      </c>
      <c r="AE569" t="b">
        <f t="shared" si="768"/>
        <v>0</v>
      </c>
      <c r="AF569" t="b">
        <f t="shared" si="769"/>
        <v>0</v>
      </c>
      <c r="AG569" t="b">
        <f t="shared" si="770"/>
        <v>0</v>
      </c>
      <c r="AH569" t="b">
        <f t="shared" si="771"/>
        <v>0</v>
      </c>
      <c r="AI569" t="b">
        <f t="shared" si="772"/>
        <v>0</v>
      </c>
      <c r="AJ569" t="b">
        <f t="shared" si="773"/>
        <v>0</v>
      </c>
      <c r="AK569" t="b">
        <f t="shared" si="774"/>
        <v>0</v>
      </c>
      <c r="AL569" t="b">
        <f t="shared" si="775"/>
        <v>0</v>
      </c>
      <c r="AM569" t="b">
        <f t="shared" si="776"/>
        <v>0</v>
      </c>
      <c r="AN569" t="b">
        <f t="shared" si="777"/>
        <v>0</v>
      </c>
      <c r="AO569" t="b">
        <f t="shared" si="778"/>
        <v>0</v>
      </c>
      <c r="AP569" t="b">
        <f t="shared" si="779"/>
        <v>0</v>
      </c>
      <c r="AQ569" t="b">
        <f t="shared" si="780"/>
        <v>0</v>
      </c>
      <c r="AR569" t="b">
        <f t="shared" si="781"/>
        <v>0</v>
      </c>
      <c r="AS569" t="b">
        <f t="shared" si="782"/>
        <v>0</v>
      </c>
      <c r="AT569" t="b">
        <f t="shared" si="783"/>
        <v>0</v>
      </c>
      <c r="AU569" t="b">
        <f t="shared" si="784"/>
        <v>0</v>
      </c>
      <c r="AV569" t="b">
        <f t="shared" si="785"/>
        <v>0</v>
      </c>
      <c r="AW569" t="b">
        <f t="shared" si="786"/>
        <v>0</v>
      </c>
      <c r="AX569" t="b">
        <f t="shared" si="787"/>
        <v>0</v>
      </c>
      <c r="AY569" t="b">
        <f t="shared" si="788"/>
        <v>0</v>
      </c>
      <c r="AZ569" t="b">
        <f t="shared" si="789"/>
        <v>0</v>
      </c>
      <c r="BA569" t="b">
        <f t="shared" si="790"/>
        <v>0</v>
      </c>
      <c r="BB569" t="b">
        <f t="shared" si="791"/>
        <v>0</v>
      </c>
      <c r="BC569" t="b">
        <f t="shared" si="792"/>
        <v>0</v>
      </c>
      <c r="BD569" t="b">
        <f t="shared" si="793"/>
        <v>0</v>
      </c>
      <c r="BE569" t="b">
        <f t="shared" si="794"/>
        <v>0</v>
      </c>
      <c r="BF569" t="b">
        <f t="shared" si="795"/>
        <v>0</v>
      </c>
      <c r="BG569" t="b">
        <f t="shared" si="796"/>
        <v>0</v>
      </c>
      <c r="BH569" t="b">
        <f t="shared" si="797"/>
        <v>0</v>
      </c>
      <c r="BI569" t="b">
        <f t="shared" si="798"/>
        <v>0</v>
      </c>
      <c r="BJ569" t="b">
        <f t="shared" si="799"/>
        <v>0</v>
      </c>
      <c r="BK569" t="b">
        <f t="shared" si="800"/>
        <v>0</v>
      </c>
      <c r="BL569" t="b">
        <f t="shared" si="801"/>
        <v>0</v>
      </c>
      <c r="BM569" t="b">
        <f t="shared" si="802"/>
        <v>0</v>
      </c>
      <c r="BN569" t="b">
        <f t="shared" si="803"/>
        <v>0</v>
      </c>
      <c r="BO569" t="b">
        <f t="shared" si="804"/>
        <v>0</v>
      </c>
      <c r="BP569" t="b">
        <f t="shared" si="805"/>
        <v>0</v>
      </c>
      <c r="BQ569" t="b">
        <f t="shared" si="806"/>
        <v>0</v>
      </c>
      <c r="BR569" t="b">
        <f t="shared" si="807"/>
        <v>0</v>
      </c>
      <c r="BS569" t="b">
        <f t="shared" si="808"/>
        <v>0</v>
      </c>
      <c r="BT569" t="b">
        <f t="shared" si="809"/>
        <v>0</v>
      </c>
      <c r="BU569" t="b">
        <f t="shared" si="810"/>
        <v>0</v>
      </c>
      <c r="BV569" t="b">
        <f t="shared" si="811"/>
        <v>1</v>
      </c>
      <c r="BW569" t="b">
        <f t="shared" si="812"/>
        <v>0</v>
      </c>
      <c r="BX569" t="b">
        <f t="shared" si="813"/>
        <v>0</v>
      </c>
      <c r="BY569" t="b">
        <f t="shared" si="814"/>
        <v>0</v>
      </c>
      <c r="BZ569" t="b">
        <f t="shared" si="815"/>
        <v>0</v>
      </c>
      <c r="CA569" t="b">
        <f t="shared" si="816"/>
        <v>0</v>
      </c>
      <c r="CB569" t="b">
        <f t="shared" si="817"/>
        <v>0</v>
      </c>
      <c r="CC569" t="b">
        <f t="shared" si="818"/>
        <v>0</v>
      </c>
      <c r="CD569" t="b">
        <f t="shared" si="819"/>
        <v>0</v>
      </c>
      <c r="CE569" t="b">
        <f t="shared" si="820"/>
        <v>0</v>
      </c>
      <c r="CF569" t="b">
        <f t="shared" si="821"/>
        <v>0</v>
      </c>
      <c r="CG569" t="b">
        <f t="shared" si="822"/>
        <v>1</v>
      </c>
      <c r="CH569" t="b">
        <f t="shared" si="823"/>
        <v>0</v>
      </c>
      <c r="CI569" t="b">
        <f t="shared" si="824"/>
        <v>0</v>
      </c>
      <c r="CJ569" t="b">
        <f t="shared" si="825"/>
        <v>0</v>
      </c>
      <c r="CK569" t="b">
        <f t="shared" si="826"/>
        <v>1</v>
      </c>
      <c r="CL569" t="b">
        <f t="shared" si="827"/>
        <v>0</v>
      </c>
      <c r="CM569" t="b">
        <f t="shared" si="828"/>
        <v>0</v>
      </c>
      <c r="CN569" t="b">
        <f t="shared" si="829"/>
        <v>0</v>
      </c>
      <c r="CO569" t="b">
        <f t="shared" si="830"/>
        <v>0</v>
      </c>
      <c r="CP569" t="b">
        <f t="shared" si="831"/>
        <v>0</v>
      </c>
      <c r="CQ569" t="b">
        <f t="shared" si="832"/>
        <v>0</v>
      </c>
      <c r="CR569" t="b">
        <f t="shared" si="833"/>
        <v>0</v>
      </c>
      <c r="CS569" t="b">
        <f t="shared" si="834"/>
        <v>0</v>
      </c>
      <c r="CT569" t="b">
        <f t="shared" si="835"/>
        <v>0</v>
      </c>
      <c r="CU569" t="b">
        <f t="shared" si="836"/>
        <v>0</v>
      </c>
      <c r="CV569" t="b">
        <f t="shared" si="837"/>
        <v>0</v>
      </c>
      <c r="CW569" t="b">
        <f t="shared" si="838"/>
        <v>0</v>
      </c>
      <c r="CX569" t="b">
        <f t="shared" si="839"/>
        <v>0</v>
      </c>
      <c r="CY569" t="b">
        <f t="shared" si="840"/>
        <v>0</v>
      </c>
      <c r="CZ569" t="b">
        <f t="shared" si="841"/>
        <v>0</v>
      </c>
      <c r="DA569" t="b">
        <f t="shared" si="842"/>
        <v>0</v>
      </c>
      <c r="DB569" t="b">
        <f t="shared" si="843"/>
        <v>0</v>
      </c>
      <c r="DC569" t="b">
        <f t="shared" si="844"/>
        <v>0</v>
      </c>
      <c r="DD569" t="b">
        <f t="shared" si="845"/>
        <v>0</v>
      </c>
    </row>
    <row r="570" spans="1:108">
      <c r="A570" t="s">
        <v>2200</v>
      </c>
      <c r="B570" t="s">
        <v>2201</v>
      </c>
      <c r="C570" t="s">
        <v>2201</v>
      </c>
      <c r="D570" t="s">
        <v>981</v>
      </c>
      <c r="E570" t="s">
        <v>982</v>
      </c>
      <c r="F570" t="s">
        <v>976</v>
      </c>
      <c r="G570" t="s">
        <v>970</v>
      </c>
      <c r="H570" t="s">
        <v>7428</v>
      </c>
      <c r="I570" t="s">
        <v>7418</v>
      </c>
      <c r="J570" t="s">
        <v>16</v>
      </c>
      <c r="K570" t="s">
        <v>16</v>
      </c>
      <c r="L570" t="s">
        <v>6391</v>
      </c>
      <c r="M570" t="s">
        <v>6079</v>
      </c>
      <c r="N570" t="s">
        <v>2202</v>
      </c>
      <c r="O570" t="b">
        <f t="shared" si="752"/>
        <v>0</v>
      </c>
      <c r="P570" t="b">
        <f t="shared" si="753"/>
        <v>1</v>
      </c>
      <c r="Q570" t="b">
        <f t="shared" si="754"/>
        <v>0</v>
      </c>
      <c r="R570" t="b">
        <f t="shared" si="755"/>
        <v>0</v>
      </c>
      <c r="S570" t="b">
        <f t="shared" si="756"/>
        <v>0</v>
      </c>
      <c r="T570" t="b">
        <f t="shared" si="757"/>
        <v>1</v>
      </c>
      <c r="U570" t="b">
        <f t="shared" si="758"/>
        <v>0</v>
      </c>
      <c r="V570" t="b">
        <f t="shared" si="759"/>
        <v>1</v>
      </c>
      <c r="W570" t="b">
        <f t="shared" si="760"/>
        <v>0</v>
      </c>
      <c r="X570" t="b">
        <f t="shared" si="761"/>
        <v>0</v>
      </c>
      <c r="Y570" t="b">
        <f t="shared" si="762"/>
        <v>0</v>
      </c>
      <c r="Z570" t="b">
        <f t="shared" si="763"/>
        <v>0</v>
      </c>
      <c r="AA570" t="b">
        <f t="shared" si="764"/>
        <v>1</v>
      </c>
      <c r="AB570" t="b">
        <f t="shared" si="765"/>
        <v>0</v>
      </c>
      <c r="AC570" t="b">
        <f t="shared" si="766"/>
        <v>0</v>
      </c>
      <c r="AD570" t="b">
        <f t="shared" si="767"/>
        <v>0</v>
      </c>
      <c r="AE570" t="b">
        <f t="shared" si="768"/>
        <v>0</v>
      </c>
      <c r="AF570" t="b">
        <f t="shared" si="769"/>
        <v>0</v>
      </c>
      <c r="AG570" t="b">
        <f t="shared" si="770"/>
        <v>0</v>
      </c>
      <c r="AH570" t="b">
        <f t="shared" si="771"/>
        <v>0</v>
      </c>
      <c r="AI570" t="b">
        <f t="shared" si="772"/>
        <v>0</v>
      </c>
      <c r="AJ570" t="b">
        <f t="shared" si="773"/>
        <v>0</v>
      </c>
      <c r="AK570" t="b">
        <f t="shared" si="774"/>
        <v>0</v>
      </c>
      <c r="AL570" t="b">
        <f t="shared" si="775"/>
        <v>0</v>
      </c>
      <c r="AM570" t="b">
        <f t="shared" si="776"/>
        <v>0</v>
      </c>
      <c r="AN570" t="b">
        <f t="shared" si="777"/>
        <v>0</v>
      </c>
      <c r="AO570" t="b">
        <f t="shared" si="778"/>
        <v>0</v>
      </c>
      <c r="AP570" t="b">
        <f t="shared" si="779"/>
        <v>0</v>
      </c>
      <c r="AQ570" t="b">
        <f t="shared" si="780"/>
        <v>0</v>
      </c>
      <c r="AR570" t="b">
        <f t="shared" si="781"/>
        <v>0</v>
      </c>
      <c r="AS570" t="b">
        <f t="shared" si="782"/>
        <v>0</v>
      </c>
      <c r="AT570" t="b">
        <f t="shared" si="783"/>
        <v>0</v>
      </c>
      <c r="AU570" t="b">
        <f t="shared" si="784"/>
        <v>0</v>
      </c>
      <c r="AV570" t="b">
        <f t="shared" si="785"/>
        <v>0</v>
      </c>
      <c r="AW570" t="b">
        <f t="shared" si="786"/>
        <v>0</v>
      </c>
      <c r="AX570" t="b">
        <f t="shared" si="787"/>
        <v>0</v>
      </c>
      <c r="AY570" t="b">
        <f t="shared" si="788"/>
        <v>0</v>
      </c>
      <c r="AZ570" t="b">
        <f t="shared" si="789"/>
        <v>0</v>
      </c>
      <c r="BA570" t="b">
        <f t="shared" si="790"/>
        <v>0</v>
      </c>
      <c r="BB570" t="b">
        <f t="shared" si="791"/>
        <v>0</v>
      </c>
      <c r="BC570" t="b">
        <f t="shared" si="792"/>
        <v>0</v>
      </c>
      <c r="BD570" t="b">
        <f t="shared" si="793"/>
        <v>0</v>
      </c>
      <c r="BE570" t="b">
        <f t="shared" si="794"/>
        <v>0</v>
      </c>
      <c r="BF570" t="b">
        <f t="shared" si="795"/>
        <v>0</v>
      </c>
      <c r="BG570" t="b">
        <f t="shared" si="796"/>
        <v>0</v>
      </c>
      <c r="BH570" t="b">
        <f t="shared" si="797"/>
        <v>0</v>
      </c>
      <c r="BI570" t="b">
        <f t="shared" si="798"/>
        <v>0</v>
      </c>
      <c r="BJ570" t="b">
        <f t="shared" si="799"/>
        <v>0</v>
      </c>
      <c r="BK570" t="b">
        <f t="shared" si="800"/>
        <v>0</v>
      </c>
      <c r="BL570" t="b">
        <f t="shared" si="801"/>
        <v>0</v>
      </c>
      <c r="BM570" t="b">
        <f t="shared" si="802"/>
        <v>0</v>
      </c>
      <c r="BN570" t="b">
        <f t="shared" si="803"/>
        <v>0</v>
      </c>
      <c r="BO570" t="b">
        <f t="shared" si="804"/>
        <v>0</v>
      </c>
      <c r="BP570" t="b">
        <f t="shared" si="805"/>
        <v>0</v>
      </c>
      <c r="BQ570" t="b">
        <f t="shared" si="806"/>
        <v>0</v>
      </c>
      <c r="BR570" t="b">
        <f t="shared" si="807"/>
        <v>0</v>
      </c>
      <c r="BS570" t="b">
        <f t="shared" si="808"/>
        <v>0</v>
      </c>
      <c r="BT570" t="b">
        <f t="shared" si="809"/>
        <v>0</v>
      </c>
      <c r="BU570" t="b">
        <f t="shared" si="810"/>
        <v>0</v>
      </c>
      <c r="BV570" t="b">
        <f t="shared" si="811"/>
        <v>0</v>
      </c>
      <c r="BW570" t="b">
        <f t="shared" si="812"/>
        <v>0</v>
      </c>
      <c r="BX570" t="b">
        <f t="shared" si="813"/>
        <v>1</v>
      </c>
      <c r="BY570" t="b">
        <f t="shared" si="814"/>
        <v>0</v>
      </c>
      <c r="BZ570" t="b">
        <f t="shared" si="815"/>
        <v>0</v>
      </c>
      <c r="CA570" t="b">
        <f t="shared" si="816"/>
        <v>0</v>
      </c>
      <c r="CB570" t="b">
        <f t="shared" si="817"/>
        <v>0</v>
      </c>
      <c r="CC570" t="b">
        <f t="shared" si="818"/>
        <v>0</v>
      </c>
      <c r="CD570" t="b">
        <f t="shared" si="819"/>
        <v>0</v>
      </c>
      <c r="CE570" t="b">
        <f t="shared" si="820"/>
        <v>0</v>
      </c>
      <c r="CF570" t="b">
        <f t="shared" si="821"/>
        <v>0</v>
      </c>
      <c r="CG570" t="b">
        <f t="shared" si="822"/>
        <v>0</v>
      </c>
      <c r="CH570" t="b">
        <f t="shared" si="823"/>
        <v>0</v>
      </c>
      <c r="CI570" t="b">
        <f t="shared" si="824"/>
        <v>0</v>
      </c>
      <c r="CJ570" t="b">
        <f t="shared" si="825"/>
        <v>0</v>
      </c>
      <c r="CK570" t="b">
        <f t="shared" si="826"/>
        <v>0</v>
      </c>
      <c r="CL570" t="b">
        <f t="shared" si="827"/>
        <v>0</v>
      </c>
      <c r="CM570" t="b">
        <f t="shared" si="828"/>
        <v>0</v>
      </c>
      <c r="CN570" t="b">
        <f t="shared" si="829"/>
        <v>0</v>
      </c>
      <c r="CO570" t="b">
        <f t="shared" si="830"/>
        <v>0</v>
      </c>
      <c r="CP570" t="b">
        <f t="shared" si="831"/>
        <v>0</v>
      </c>
      <c r="CQ570" t="b">
        <f t="shared" si="832"/>
        <v>0</v>
      </c>
      <c r="CR570" t="b">
        <f t="shared" si="833"/>
        <v>0</v>
      </c>
      <c r="CS570" t="b">
        <f t="shared" si="834"/>
        <v>0</v>
      </c>
      <c r="CT570" t="b">
        <f t="shared" si="835"/>
        <v>0</v>
      </c>
      <c r="CU570" t="b">
        <f t="shared" si="836"/>
        <v>0</v>
      </c>
      <c r="CV570" t="b">
        <f t="shared" si="837"/>
        <v>0</v>
      </c>
      <c r="CW570" t="b">
        <f t="shared" si="838"/>
        <v>0</v>
      </c>
      <c r="CX570" t="b">
        <f t="shared" si="839"/>
        <v>0</v>
      </c>
      <c r="CY570" t="b">
        <f t="shared" si="840"/>
        <v>0</v>
      </c>
      <c r="CZ570" t="b">
        <f t="shared" si="841"/>
        <v>1</v>
      </c>
      <c r="DA570" t="b">
        <f t="shared" si="842"/>
        <v>0</v>
      </c>
      <c r="DB570" t="b">
        <f t="shared" si="843"/>
        <v>0</v>
      </c>
      <c r="DC570" t="b">
        <f t="shared" si="844"/>
        <v>0</v>
      </c>
      <c r="DD570" t="b">
        <f t="shared" si="845"/>
        <v>0</v>
      </c>
    </row>
    <row r="571" spans="1:108">
      <c r="A571" t="s">
        <v>2203</v>
      </c>
      <c r="B571" t="s">
        <v>2201</v>
      </c>
      <c r="C571" t="s">
        <v>2201</v>
      </c>
      <c r="D571" t="s">
        <v>981</v>
      </c>
      <c r="E571" t="s">
        <v>982</v>
      </c>
      <c r="F571" t="s">
        <v>976</v>
      </c>
      <c r="G571" t="s">
        <v>970</v>
      </c>
      <c r="H571" t="s">
        <v>7428</v>
      </c>
      <c r="I571" t="s">
        <v>7418</v>
      </c>
      <c r="J571" t="s">
        <v>183</v>
      </c>
      <c r="K571" t="s">
        <v>183</v>
      </c>
      <c r="L571" t="s">
        <v>6804</v>
      </c>
      <c r="M571" t="s">
        <v>6079</v>
      </c>
      <c r="N571" t="s">
        <v>38</v>
      </c>
      <c r="O571" t="b">
        <f t="shared" si="752"/>
        <v>0</v>
      </c>
      <c r="P571" t="b">
        <f t="shared" si="753"/>
        <v>0</v>
      </c>
      <c r="Q571" t="b">
        <f t="shared" si="754"/>
        <v>0</v>
      </c>
      <c r="R571" t="b">
        <f t="shared" si="755"/>
        <v>1</v>
      </c>
      <c r="S571" t="b">
        <f t="shared" si="756"/>
        <v>0</v>
      </c>
      <c r="T571" t="b">
        <f t="shared" si="757"/>
        <v>0</v>
      </c>
      <c r="U571" t="b">
        <f t="shared" si="758"/>
        <v>0</v>
      </c>
      <c r="V571" t="b">
        <f t="shared" si="759"/>
        <v>1</v>
      </c>
      <c r="W571" t="b">
        <f t="shared" si="760"/>
        <v>0</v>
      </c>
      <c r="X571" t="b">
        <f t="shared" si="761"/>
        <v>0</v>
      </c>
      <c r="Y571" t="b">
        <f t="shared" si="762"/>
        <v>0</v>
      </c>
      <c r="Z571" t="b">
        <f t="shared" si="763"/>
        <v>0</v>
      </c>
      <c r="AA571" t="b">
        <f t="shared" si="764"/>
        <v>0</v>
      </c>
      <c r="AB571" t="b">
        <f t="shared" si="765"/>
        <v>0</v>
      </c>
      <c r="AC571" t="b">
        <f t="shared" si="766"/>
        <v>0</v>
      </c>
      <c r="AD571" t="b">
        <f t="shared" si="767"/>
        <v>0</v>
      </c>
      <c r="AE571" t="b">
        <f t="shared" si="768"/>
        <v>0</v>
      </c>
      <c r="AF571" t="b">
        <f t="shared" si="769"/>
        <v>0</v>
      </c>
      <c r="AG571" t="b">
        <f t="shared" si="770"/>
        <v>0</v>
      </c>
      <c r="AH571" t="b">
        <f t="shared" si="771"/>
        <v>0</v>
      </c>
      <c r="AI571" t="b">
        <f t="shared" si="772"/>
        <v>0</v>
      </c>
      <c r="AJ571" t="b">
        <f t="shared" si="773"/>
        <v>0</v>
      </c>
      <c r="AK571" t="b">
        <f t="shared" si="774"/>
        <v>0</v>
      </c>
      <c r="AL571" t="b">
        <f t="shared" si="775"/>
        <v>0</v>
      </c>
      <c r="AM571" t="b">
        <f t="shared" si="776"/>
        <v>0</v>
      </c>
      <c r="AN571" t="b">
        <f t="shared" si="777"/>
        <v>0</v>
      </c>
      <c r="AO571" t="b">
        <f t="shared" si="778"/>
        <v>0</v>
      </c>
      <c r="AP571" t="b">
        <f t="shared" si="779"/>
        <v>0</v>
      </c>
      <c r="AQ571" t="b">
        <f t="shared" si="780"/>
        <v>1</v>
      </c>
      <c r="AR571" t="b">
        <f t="shared" si="781"/>
        <v>0</v>
      </c>
      <c r="AS571" t="b">
        <f t="shared" si="782"/>
        <v>0</v>
      </c>
      <c r="AT571" t="b">
        <f t="shared" si="783"/>
        <v>0</v>
      </c>
      <c r="AU571" t="b">
        <f t="shared" si="784"/>
        <v>0</v>
      </c>
      <c r="AV571" t="b">
        <f t="shared" si="785"/>
        <v>0</v>
      </c>
      <c r="AW571" t="b">
        <f t="shared" si="786"/>
        <v>0</v>
      </c>
      <c r="AX571" t="b">
        <f t="shared" si="787"/>
        <v>0</v>
      </c>
      <c r="AY571" t="b">
        <f t="shared" si="788"/>
        <v>0</v>
      </c>
      <c r="AZ571" t="b">
        <f t="shared" si="789"/>
        <v>0</v>
      </c>
      <c r="BA571" t="b">
        <f t="shared" si="790"/>
        <v>0</v>
      </c>
      <c r="BB571" t="b">
        <f t="shared" si="791"/>
        <v>0</v>
      </c>
      <c r="BC571" t="b">
        <f t="shared" si="792"/>
        <v>0</v>
      </c>
      <c r="BD571" t="b">
        <f t="shared" si="793"/>
        <v>0</v>
      </c>
      <c r="BE571" t="b">
        <f t="shared" si="794"/>
        <v>0</v>
      </c>
      <c r="BF571" t="b">
        <f t="shared" si="795"/>
        <v>0</v>
      </c>
      <c r="BG571" t="b">
        <f t="shared" si="796"/>
        <v>0</v>
      </c>
      <c r="BH571" t="b">
        <f t="shared" si="797"/>
        <v>0</v>
      </c>
      <c r="BI571" t="b">
        <f t="shared" si="798"/>
        <v>0</v>
      </c>
      <c r="BJ571" t="b">
        <f t="shared" si="799"/>
        <v>0</v>
      </c>
      <c r="BK571" t="b">
        <f t="shared" si="800"/>
        <v>0</v>
      </c>
      <c r="BL571" t="b">
        <f t="shared" si="801"/>
        <v>0</v>
      </c>
      <c r="BM571" t="b">
        <f t="shared" si="802"/>
        <v>0</v>
      </c>
      <c r="BN571" t="b">
        <f t="shared" si="803"/>
        <v>0</v>
      </c>
      <c r="BO571" t="b">
        <f t="shared" si="804"/>
        <v>0</v>
      </c>
      <c r="BP571" t="b">
        <f t="shared" si="805"/>
        <v>0</v>
      </c>
      <c r="BQ571" t="b">
        <f t="shared" si="806"/>
        <v>0</v>
      </c>
      <c r="BR571" t="b">
        <f t="shared" si="807"/>
        <v>0</v>
      </c>
      <c r="BS571" t="b">
        <f t="shared" si="808"/>
        <v>0</v>
      </c>
      <c r="BT571" t="b">
        <f t="shared" si="809"/>
        <v>0</v>
      </c>
      <c r="BU571" t="b">
        <f t="shared" si="810"/>
        <v>0</v>
      </c>
      <c r="BV571" t="b">
        <f t="shared" si="811"/>
        <v>0</v>
      </c>
      <c r="BW571" t="b">
        <f t="shared" si="812"/>
        <v>0</v>
      </c>
      <c r="BX571" t="b">
        <f t="shared" si="813"/>
        <v>0</v>
      </c>
      <c r="BY571" t="b">
        <f t="shared" si="814"/>
        <v>0</v>
      </c>
      <c r="BZ571" t="b">
        <f t="shared" si="815"/>
        <v>0</v>
      </c>
      <c r="CA571" t="b">
        <f t="shared" si="816"/>
        <v>0</v>
      </c>
      <c r="CB571" t="b">
        <f t="shared" si="817"/>
        <v>0</v>
      </c>
      <c r="CC571" t="b">
        <f t="shared" si="818"/>
        <v>0</v>
      </c>
      <c r="CD571" t="b">
        <f t="shared" si="819"/>
        <v>0</v>
      </c>
      <c r="CE571" t="b">
        <f t="shared" si="820"/>
        <v>0</v>
      </c>
      <c r="CF571" t="b">
        <f t="shared" si="821"/>
        <v>0</v>
      </c>
      <c r="CG571" t="b">
        <f t="shared" si="822"/>
        <v>0</v>
      </c>
      <c r="CH571" t="b">
        <f t="shared" si="823"/>
        <v>0</v>
      </c>
      <c r="CI571" t="b">
        <f t="shared" si="824"/>
        <v>0</v>
      </c>
      <c r="CJ571" t="b">
        <f t="shared" si="825"/>
        <v>0</v>
      </c>
      <c r="CK571" t="b">
        <f t="shared" si="826"/>
        <v>0</v>
      </c>
      <c r="CL571" t="b">
        <f t="shared" si="827"/>
        <v>0</v>
      </c>
      <c r="CM571" t="b">
        <f t="shared" si="828"/>
        <v>0</v>
      </c>
      <c r="CN571" t="b">
        <f t="shared" si="829"/>
        <v>0</v>
      </c>
      <c r="CO571" t="b">
        <f t="shared" si="830"/>
        <v>0</v>
      </c>
      <c r="CP571" t="b">
        <f t="shared" si="831"/>
        <v>0</v>
      </c>
      <c r="CQ571" t="b">
        <f t="shared" si="832"/>
        <v>0</v>
      </c>
      <c r="CR571" t="b">
        <f t="shared" si="833"/>
        <v>0</v>
      </c>
      <c r="CS571" t="b">
        <f t="shared" si="834"/>
        <v>0</v>
      </c>
      <c r="CT571" t="b">
        <f t="shared" si="835"/>
        <v>0</v>
      </c>
      <c r="CU571" t="b">
        <f t="shared" si="836"/>
        <v>0</v>
      </c>
      <c r="CV571" t="b">
        <f t="shared" si="837"/>
        <v>0</v>
      </c>
      <c r="CW571" t="b">
        <f t="shared" si="838"/>
        <v>0</v>
      </c>
      <c r="CX571" t="b">
        <f t="shared" si="839"/>
        <v>0</v>
      </c>
      <c r="CY571" t="b">
        <f t="shared" si="840"/>
        <v>0</v>
      </c>
      <c r="CZ571" t="b">
        <f t="shared" si="841"/>
        <v>0</v>
      </c>
      <c r="DA571" t="b">
        <f t="shared" si="842"/>
        <v>0</v>
      </c>
      <c r="DB571" t="b">
        <f t="shared" si="843"/>
        <v>0</v>
      </c>
      <c r="DC571" t="b">
        <f t="shared" si="844"/>
        <v>0</v>
      </c>
      <c r="DD571" t="b">
        <f t="shared" si="845"/>
        <v>0</v>
      </c>
    </row>
    <row r="572" spans="1:108">
      <c r="A572" t="s">
        <v>2204</v>
      </c>
      <c r="B572" t="s">
        <v>2201</v>
      </c>
      <c r="C572" t="s">
        <v>2201</v>
      </c>
      <c r="D572" t="s">
        <v>981</v>
      </c>
      <c r="E572" t="s">
        <v>982</v>
      </c>
      <c r="F572" t="s">
        <v>976</v>
      </c>
      <c r="G572" t="s">
        <v>970</v>
      </c>
      <c r="H572" t="s">
        <v>7428</v>
      </c>
      <c r="I572" t="s">
        <v>7418</v>
      </c>
      <c r="J572" t="s">
        <v>124</v>
      </c>
      <c r="K572" t="s">
        <v>16</v>
      </c>
      <c r="L572" t="s">
        <v>6805</v>
      </c>
      <c r="M572" t="s">
        <v>6079</v>
      </c>
      <c r="N572" t="s">
        <v>2205</v>
      </c>
      <c r="O572" t="b">
        <f t="shared" si="752"/>
        <v>1</v>
      </c>
      <c r="P572" t="b">
        <f t="shared" si="753"/>
        <v>1</v>
      </c>
      <c r="Q572" t="b">
        <f t="shared" si="754"/>
        <v>1</v>
      </c>
      <c r="R572" t="b">
        <f t="shared" si="755"/>
        <v>0</v>
      </c>
      <c r="S572" t="b">
        <f t="shared" si="756"/>
        <v>0</v>
      </c>
      <c r="T572" t="b">
        <f t="shared" si="757"/>
        <v>1</v>
      </c>
      <c r="U572" t="b">
        <f t="shared" si="758"/>
        <v>1</v>
      </c>
      <c r="V572" t="b">
        <f t="shared" si="759"/>
        <v>0</v>
      </c>
      <c r="W572" t="b">
        <f t="shared" si="760"/>
        <v>1</v>
      </c>
      <c r="X572" t="b">
        <f t="shared" si="761"/>
        <v>0</v>
      </c>
      <c r="Y572" t="b">
        <f t="shared" si="762"/>
        <v>0</v>
      </c>
      <c r="Z572" t="b">
        <f t="shared" si="763"/>
        <v>0</v>
      </c>
      <c r="AA572" t="b">
        <f t="shared" si="764"/>
        <v>0</v>
      </c>
      <c r="AB572" t="b">
        <f t="shared" si="765"/>
        <v>0</v>
      </c>
      <c r="AC572" t="b">
        <f t="shared" si="766"/>
        <v>0</v>
      </c>
      <c r="AD572" t="b">
        <f t="shared" si="767"/>
        <v>0</v>
      </c>
      <c r="AE572" t="b">
        <f t="shared" si="768"/>
        <v>0</v>
      </c>
      <c r="AF572" t="b">
        <f t="shared" si="769"/>
        <v>0</v>
      </c>
      <c r="AG572" t="b">
        <f t="shared" si="770"/>
        <v>0</v>
      </c>
      <c r="AH572" t="b">
        <f t="shared" si="771"/>
        <v>0</v>
      </c>
      <c r="AI572" t="b">
        <f t="shared" si="772"/>
        <v>0</v>
      </c>
      <c r="AJ572" t="b">
        <f t="shared" si="773"/>
        <v>0</v>
      </c>
      <c r="AK572" t="b">
        <f t="shared" si="774"/>
        <v>0</v>
      </c>
      <c r="AL572" t="b">
        <f t="shared" si="775"/>
        <v>1</v>
      </c>
      <c r="AM572" t="b">
        <f t="shared" si="776"/>
        <v>0</v>
      </c>
      <c r="AN572" t="b">
        <f t="shared" si="777"/>
        <v>0</v>
      </c>
      <c r="AO572" t="b">
        <f t="shared" si="778"/>
        <v>0</v>
      </c>
      <c r="AP572" t="b">
        <f t="shared" si="779"/>
        <v>0</v>
      </c>
      <c r="AQ572" t="b">
        <f t="shared" si="780"/>
        <v>0</v>
      </c>
      <c r="AR572" t="b">
        <f t="shared" si="781"/>
        <v>0</v>
      </c>
      <c r="AS572" t="b">
        <f t="shared" si="782"/>
        <v>0</v>
      </c>
      <c r="AT572" t="b">
        <f t="shared" si="783"/>
        <v>0</v>
      </c>
      <c r="AU572" t="b">
        <f t="shared" si="784"/>
        <v>0</v>
      </c>
      <c r="AV572" t="b">
        <f t="shared" si="785"/>
        <v>0</v>
      </c>
      <c r="AW572" t="b">
        <f t="shared" si="786"/>
        <v>0</v>
      </c>
      <c r="AX572" t="b">
        <f t="shared" si="787"/>
        <v>0</v>
      </c>
      <c r="AY572" t="b">
        <f t="shared" si="788"/>
        <v>0</v>
      </c>
      <c r="AZ572" t="b">
        <f t="shared" si="789"/>
        <v>0</v>
      </c>
      <c r="BA572" t="b">
        <f t="shared" si="790"/>
        <v>1</v>
      </c>
      <c r="BB572" t="b">
        <f t="shared" si="791"/>
        <v>0</v>
      </c>
      <c r="BC572" t="b">
        <f t="shared" si="792"/>
        <v>0</v>
      </c>
      <c r="BD572" t="b">
        <f t="shared" si="793"/>
        <v>0</v>
      </c>
      <c r="BE572" t="b">
        <f t="shared" si="794"/>
        <v>0</v>
      </c>
      <c r="BF572" t="b">
        <f t="shared" si="795"/>
        <v>0</v>
      </c>
      <c r="BG572" t="b">
        <f t="shared" si="796"/>
        <v>0</v>
      </c>
      <c r="BH572" t="b">
        <f t="shared" si="797"/>
        <v>0</v>
      </c>
      <c r="BI572" t="b">
        <f t="shared" si="798"/>
        <v>0</v>
      </c>
      <c r="BJ572" t="b">
        <f t="shared" si="799"/>
        <v>0</v>
      </c>
      <c r="BK572" t="b">
        <f t="shared" si="800"/>
        <v>0</v>
      </c>
      <c r="BL572" t="b">
        <f t="shared" si="801"/>
        <v>0</v>
      </c>
      <c r="BM572" t="b">
        <f t="shared" si="802"/>
        <v>0</v>
      </c>
      <c r="BN572" t="b">
        <f t="shared" si="803"/>
        <v>0</v>
      </c>
      <c r="BO572" t="b">
        <f t="shared" si="804"/>
        <v>0</v>
      </c>
      <c r="BP572" t="b">
        <f t="shared" si="805"/>
        <v>0</v>
      </c>
      <c r="BQ572" t="b">
        <f t="shared" si="806"/>
        <v>0</v>
      </c>
      <c r="BR572" t="b">
        <f t="shared" si="807"/>
        <v>0</v>
      </c>
      <c r="BS572" t="b">
        <f t="shared" si="808"/>
        <v>0</v>
      </c>
      <c r="BT572" t="b">
        <f t="shared" si="809"/>
        <v>0</v>
      </c>
      <c r="BU572" t="b">
        <f t="shared" si="810"/>
        <v>0</v>
      </c>
      <c r="BV572" t="b">
        <f t="shared" si="811"/>
        <v>0</v>
      </c>
      <c r="BW572" t="b">
        <f t="shared" si="812"/>
        <v>0</v>
      </c>
      <c r="BX572" t="b">
        <f t="shared" si="813"/>
        <v>0</v>
      </c>
      <c r="BY572" t="b">
        <f t="shared" si="814"/>
        <v>0</v>
      </c>
      <c r="BZ572" t="b">
        <f t="shared" si="815"/>
        <v>0</v>
      </c>
      <c r="CA572" t="b">
        <f t="shared" si="816"/>
        <v>0</v>
      </c>
      <c r="CB572" t="b">
        <f t="shared" si="817"/>
        <v>0</v>
      </c>
      <c r="CC572" t="b">
        <f t="shared" si="818"/>
        <v>0</v>
      </c>
      <c r="CD572" t="b">
        <f t="shared" si="819"/>
        <v>0</v>
      </c>
      <c r="CE572" t="b">
        <f t="shared" si="820"/>
        <v>0</v>
      </c>
      <c r="CF572" t="b">
        <f t="shared" si="821"/>
        <v>1</v>
      </c>
      <c r="CG572" t="b">
        <f t="shared" si="822"/>
        <v>0</v>
      </c>
      <c r="CH572" t="b">
        <f t="shared" si="823"/>
        <v>0</v>
      </c>
      <c r="CI572" t="b">
        <f t="shared" si="824"/>
        <v>0</v>
      </c>
      <c r="CJ572" t="b">
        <f t="shared" si="825"/>
        <v>1</v>
      </c>
      <c r="CK572" t="b">
        <f t="shared" si="826"/>
        <v>0</v>
      </c>
      <c r="CL572" t="b">
        <f t="shared" si="827"/>
        <v>0</v>
      </c>
      <c r="CM572" t="b">
        <f t="shared" si="828"/>
        <v>0</v>
      </c>
      <c r="CN572" t="b">
        <f t="shared" si="829"/>
        <v>0</v>
      </c>
      <c r="CO572" t="b">
        <f t="shared" si="830"/>
        <v>0</v>
      </c>
      <c r="CP572" t="b">
        <f t="shared" si="831"/>
        <v>0</v>
      </c>
      <c r="CQ572" t="b">
        <f t="shared" si="832"/>
        <v>0</v>
      </c>
      <c r="CR572" t="b">
        <f t="shared" si="833"/>
        <v>0</v>
      </c>
      <c r="CS572" t="b">
        <f t="shared" si="834"/>
        <v>0</v>
      </c>
      <c r="CT572" t="b">
        <f t="shared" si="835"/>
        <v>0</v>
      </c>
      <c r="CU572" t="b">
        <f t="shared" si="836"/>
        <v>0</v>
      </c>
      <c r="CV572" t="b">
        <f t="shared" si="837"/>
        <v>0</v>
      </c>
      <c r="CW572" t="b">
        <f t="shared" si="838"/>
        <v>0</v>
      </c>
      <c r="CX572" t="b">
        <f t="shared" si="839"/>
        <v>0</v>
      </c>
      <c r="CY572" t="b">
        <f t="shared" si="840"/>
        <v>0</v>
      </c>
      <c r="CZ572" t="b">
        <f t="shared" si="841"/>
        <v>0</v>
      </c>
      <c r="DA572" t="b">
        <f t="shared" si="842"/>
        <v>0</v>
      </c>
      <c r="DB572" t="b">
        <f t="shared" si="843"/>
        <v>0</v>
      </c>
      <c r="DC572" t="b">
        <f t="shared" si="844"/>
        <v>0</v>
      </c>
      <c r="DD572" t="b">
        <f t="shared" si="845"/>
        <v>0</v>
      </c>
    </row>
    <row r="573" spans="1:108">
      <c r="A573" t="s">
        <v>2206</v>
      </c>
      <c r="B573" t="s">
        <v>2201</v>
      </c>
      <c r="C573" t="s">
        <v>2201</v>
      </c>
      <c r="D573" t="s">
        <v>981</v>
      </c>
      <c r="E573" t="s">
        <v>982</v>
      </c>
      <c r="F573" t="s">
        <v>976</v>
      </c>
      <c r="G573" t="s">
        <v>970</v>
      </c>
      <c r="H573" t="s">
        <v>7428</v>
      </c>
      <c r="I573" t="s">
        <v>7418</v>
      </c>
      <c r="J573" t="s">
        <v>204</v>
      </c>
      <c r="K573" t="s">
        <v>205</v>
      </c>
      <c r="L573" t="s">
        <v>6806</v>
      </c>
      <c r="M573" t="s">
        <v>6079</v>
      </c>
      <c r="N573" t="s">
        <v>2207</v>
      </c>
      <c r="O573" t="b">
        <f t="shared" si="752"/>
        <v>1</v>
      </c>
      <c r="P573" t="b">
        <f t="shared" si="753"/>
        <v>1</v>
      </c>
      <c r="Q573" t="b">
        <f t="shared" si="754"/>
        <v>0</v>
      </c>
      <c r="R573" t="b">
        <f t="shared" si="755"/>
        <v>0</v>
      </c>
      <c r="S573" t="b">
        <f t="shared" si="756"/>
        <v>1</v>
      </c>
      <c r="T573" t="b">
        <f t="shared" si="757"/>
        <v>1</v>
      </c>
      <c r="U573" t="b">
        <f t="shared" si="758"/>
        <v>0</v>
      </c>
      <c r="V573" t="b">
        <f t="shared" si="759"/>
        <v>0</v>
      </c>
      <c r="W573" t="b">
        <f t="shared" si="760"/>
        <v>0</v>
      </c>
      <c r="X573" t="b">
        <f t="shared" si="761"/>
        <v>0</v>
      </c>
      <c r="Y573" t="b">
        <f t="shared" si="762"/>
        <v>0</v>
      </c>
      <c r="Z573" t="b">
        <f t="shared" si="763"/>
        <v>0</v>
      </c>
      <c r="AA573" t="b">
        <f t="shared" si="764"/>
        <v>0</v>
      </c>
      <c r="AB573" t="b">
        <f t="shared" si="765"/>
        <v>0</v>
      </c>
      <c r="AC573" t="b">
        <f t="shared" si="766"/>
        <v>0</v>
      </c>
      <c r="AD573" t="b">
        <f t="shared" si="767"/>
        <v>0</v>
      </c>
      <c r="AE573" t="b">
        <f t="shared" si="768"/>
        <v>0</v>
      </c>
      <c r="AF573" t="b">
        <f t="shared" si="769"/>
        <v>0</v>
      </c>
      <c r="AG573" t="b">
        <f t="shared" si="770"/>
        <v>0</v>
      </c>
      <c r="AH573" t="b">
        <f t="shared" si="771"/>
        <v>0</v>
      </c>
      <c r="AI573" t="b">
        <f t="shared" si="772"/>
        <v>0</v>
      </c>
      <c r="AJ573" t="b">
        <f t="shared" si="773"/>
        <v>0</v>
      </c>
      <c r="AK573" t="b">
        <f t="shared" si="774"/>
        <v>0</v>
      </c>
      <c r="AL573" t="b">
        <f t="shared" si="775"/>
        <v>1</v>
      </c>
      <c r="AM573" t="b">
        <f t="shared" si="776"/>
        <v>0</v>
      </c>
      <c r="AN573" t="b">
        <f t="shared" si="777"/>
        <v>0</v>
      </c>
      <c r="AO573" t="b">
        <f t="shared" si="778"/>
        <v>0</v>
      </c>
      <c r="AP573" t="b">
        <f t="shared" si="779"/>
        <v>0</v>
      </c>
      <c r="AQ573" t="b">
        <f t="shared" si="780"/>
        <v>0</v>
      </c>
      <c r="AR573" t="b">
        <f t="shared" si="781"/>
        <v>0</v>
      </c>
      <c r="AS573" t="b">
        <f t="shared" si="782"/>
        <v>0</v>
      </c>
      <c r="AT573" t="b">
        <f t="shared" si="783"/>
        <v>0</v>
      </c>
      <c r="AU573" t="b">
        <f t="shared" si="784"/>
        <v>0</v>
      </c>
      <c r="AV573" t="b">
        <f t="shared" si="785"/>
        <v>0</v>
      </c>
      <c r="AW573" t="b">
        <f t="shared" si="786"/>
        <v>0</v>
      </c>
      <c r="AX573" t="b">
        <f t="shared" si="787"/>
        <v>0</v>
      </c>
      <c r="AY573" t="b">
        <f t="shared" si="788"/>
        <v>0</v>
      </c>
      <c r="AZ573" t="b">
        <f t="shared" si="789"/>
        <v>0</v>
      </c>
      <c r="BA573" t="b">
        <f t="shared" si="790"/>
        <v>0</v>
      </c>
      <c r="BB573" t="b">
        <f t="shared" si="791"/>
        <v>0</v>
      </c>
      <c r="BC573" t="b">
        <f t="shared" si="792"/>
        <v>0</v>
      </c>
      <c r="BD573" t="b">
        <f t="shared" si="793"/>
        <v>0</v>
      </c>
      <c r="BE573" t="b">
        <f t="shared" si="794"/>
        <v>0</v>
      </c>
      <c r="BF573" t="b">
        <f t="shared" si="795"/>
        <v>0</v>
      </c>
      <c r="BG573" t="b">
        <f t="shared" si="796"/>
        <v>0</v>
      </c>
      <c r="BH573" t="b">
        <f t="shared" si="797"/>
        <v>0</v>
      </c>
      <c r="BI573" t="b">
        <f t="shared" si="798"/>
        <v>0</v>
      </c>
      <c r="BJ573" t="b">
        <f t="shared" si="799"/>
        <v>0</v>
      </c>
      <c r="BK573" t="b">
        <f t="shared" si="800"/>
        <v>0</v>
      </c>
      <c r="BL573" t="b">
        <f t="shared" si="801"/>
        <v>0</v>
      </c>
      <c r="BM573" t="b">
        <f t="shared" si="802"/>
        <v>0</v>
      </c>
      <c r="BN573" t="b">
        <f t="shared" si="803"/>
        <v>0</v>
      </c>
      <c r="BO573" t="b">
        <f t="shared" si="804"/>
        <v>0</v>
      </c>
      <c r="BP573" t="b">
        <f t="shared" si="805"/>
        <v>0</v>
      </c>
      <c r="BQ573" t="b">
        <f t="shared" si="806"/>
        <v>0</v>
      </c>
      <c r="BR573" t="b">
        <f t="shared" si="807"/>
        <v>0</v>
      </c>
      <c r="BS573" t="b">
        <f t="shared" si="808"/>
        <v>0</v>
      </c>
      <c r="BT573" t="b">
        <f t="shared" si="809"/>
        <v>0</v>
      </c>
      <c r="BU573" t="b">
        <f t="shared" si="810"/>
        <v>0</v>
      </c>
      <c r="BV573" t="b">
        <f t="shared" si="811"/>
        <v>0</v>
      </c>
      <c r="BW573" t="b">
        <f t="shared" si="812"/>
        <v>0</v>
      </c>
      <c r="BX573" t="b">
        <f t="shared" si="813"/>
        <v>0</v>
      </c>
      <c r="BY573" t="b">
        <f t="shared" si="814"/>
        <v>0</v>
      </c>
      <c r="BZ573" t="b">
        <f t="shared" si="815"/>
        <v>0</v>
      </c>
      <c r="CA573" t="b">
        <f t="shared" si="816"/>
        <v>0</v>
      </c>
      <c r="CB573" t="b">
        <f t="shared" si="817"/>
        <v>0</v>
      </c>
      <c r="CC573" t="b">
        <f t="shared" si="818"/>
        <v>0</v>
      </c>
      <c r="CD573" t="b">
        <f t="shared" si="819"/>
        <v>0</v>
      </c>
      <c r="CE573" t="b">
        <f t="shared" si="820"/>
        <v>0</v>
      </c>
      <c r="CF573" t="b">
        <f t="shared" si="821"/>
        <v>0</v>
      </c>
      <c r="CG573" t="b">
        <f t="shared" si="822"/>
        <v>1</v>
      </c>
      <c r="CH573" t="b">
        <f t="shared" si="823"/>
        <v>1</v>
      </c>
      <c r="CI573" t="b">
        <f t="shared" si="824"/>
        <v>0</v>
      </c>
      <c r="CJ573" t="b">
        <f t="shared" si="825"/>
        <v>0</v>
      </c>
      <c r="CK573" t="b">
        <f t="shared" si="826"/>
        <v>0</v>
      </c>
      <c r="CL573" t="b">
        <f t="shared" si="827"/>
        <v>0</v>
      </c>
      <c r="CM573" t="b">
        <f t="shared" si="828"/>
        <v>0</v>
      </c>
      <c r="CN573" t="b">
        <f t="shared" si="829"/>
        <v>0</v>
      </c>
      <c r="CO573" t="b">
        <f t="shared" si="830"/>
        <v>0</v>
      </c>
      <c r="CP573" t="b">
        <f t="shared" si="831"/>
        <v>0</v>
      </c>
      <c r="CQ573" t="b">
        <f t="shared" si="832"/>
        <v>0</v>
      </c>
      <c r="CR573" t="b">
        <f t="shared" si="833"/>
        <v>0</v>
      </c>
      <c r="CS573" t="b">
        <f t="shared" si="834"/>
        <v>0</v>
      </c>
      <c r="CT573" t="b">
        <f t="shared" si="835"/>
        <v>0</v>
      </c>
      <c r="CU573" t="b">
        <f t="shared" si="836"/>
        <v>0</v>
      </c>
      <c r="CV573" t="b">
        <f t="shared" si="837"/>
        <v>0</v>
      </c>
      <c r="CW573" t="b">
        <f t="shared" si="838"/>
        <v>0</v>
      </c>
      <c r="CX573" t="b">
        <f t="shared" si="839"/>
        <v>0</v>
      </c>
      <c r="CY573" t="b">
        <f t="shared" si="840"/>
        <v>0</v>
      </c>
      <c r="CZ573" t="b">
        <f t="shared" si="841"/>
        <v>0</v>
      </c>
      <c r="DA573" t="b">
        <f t="shared" si="842"/>
        <v>0</v>
      </c>
      <c r="DB573" t="b">
        <f t="shared" si="843"/>
        <v>0</v>
      </c>
      <c r="DC573" t="b">
        <f t="shared" si="844"/>
        <v>0</v>
      </c>
      <c r="DD573" t="b">
        <f t="shared" si="845"/>
        <v>0</v>
      </c>
    </row>
    <row r="574" spans="1:108">
      <c r="A574" t="s">
        <v>2208</v>
      </c>
      <c r="C574" t="s">
        <v>2209</v>
      </c>
      <c r="D574" t="s">
        <v>981</v>
      </c>
      <c r="E574" t="s">
        <v>982</v>
      </c>
      <c r="F574" t="s">
        <v>976</v>
      </c>
      <c r="G574" t="s">
        <v>970</v>
      </c>
      <c r="H574" t="s">
        <v>7428</v>
      </c>
      <c r="I574" t="s">
        <v>7418</v>
      </c>
      <c r="J574" t="s">
        <v>16</v>
      </c>
      <c r="K574" t="s">
        <v>16</v>
      </c>
      <c r="L574" t="s">
        <v>6461</v>
      </c>
      <c r="M574" t="s">
        <v>6079</v>
      </c>
      <c r="N574" t="s">
        <v>1151</v>
      </c>
      <c r="O574" t="b">
        <f t="shared" si="752"/>
        <v>1</v>
      </c>
      <c r="P574" t="b">
        <f t="shared" si="753"/>
        <v>1</v>
      </c>
      <c r="Q574" t="b">
        <f t="shared" si="754"/>
        <v>0</v>
      </c>
      <c r="R574" t="b">
        <f t="shared" si="755"/>
        <v>0</v>
      </c>
      <c r="S574" t="b">
        <f t="shared" si="756"/>
        <v>1</v>
      </c>
      <c r="T574" t="b">
        <f t="shared" si="757"/>
        <v>1</v>
      </c>
      <c r="U574" t="b">
        <f t="shared" si="758"/>
        <v>0</v>
      </c>
      <c r="V574" t="b">
        <f t="shared" si="759"/>
        <v>0</v>
      </c>
      <c r="W574" t="b">
        <f t="shared" si="760"/>
        <v>0</v>
      </c>
      <c r="X574" t="b">
        <f t="shared" si="761"/>
        <v>0</v>
      </c>
      <c r="Y574" t="b">
        <f t="shared" si="762"/>
        <v>0</v>
      </c>
      <c r="Z574" t="b">
        <f t="shared" si="763"/>
        <v>0</v>
      </c>
      <c r="AA574" t="b">
        <f t="shared" si="764"/>
        <v>0</v>
      </c>
      <c r="AB574" t="b">
        <f t="shared" si="765"/>
        <v>0</v>
      </c>
      <c r="AC574" t="b">
        <f t="shared" si="766"/>
        <v>0</v>
      </c>
      <c r="AD574" t="b">
        <f t="shared" si="767"/>
        <v>0</v>
      </c>
      <c r="AE574" t="b">
        <f t="shared" si="768"/>
        <v>0</v>
      </c>
      <c r="AF574" t="b">
        <f t="shared" si="769"/>
        <v>0</v>
      </c>
      <c r="AG574" t="b">
        <f t="shared" si="770"/>
        <v>0</v>
      </c>
      <c r="AH574" t="b">
        <f t="shared" si="771"/>
        <v>0</v>
      </c>
      <c r="AI574" t="b">
        <f t="shared" si="772"/>
        <v>1</v>
      </c>
      <c r="AJ574" t="b">
        <f t="shared" si="773"/>
        <v>0</v>
      </c>
      <c r="AK574" t="b">
        <f t="shared" si="774"/>
        <v>0</v>
      </c>
      <c r="AL574" t="b">
        <f t="shared" si="775"/>
        <v>0</v>
      </c>
      <c r="AM574" t="b">
        <f t="shared" si="776"/>
        <v>0</v>
      </c>
      <c r="AN574" t="b">
        <f t="shared" si="777"/>
        <v>0</v>
      </c>
      <c r="AO574" t="b">
        <f t="shared" si="778"/>
        <v>0</v>
      </c>
      <c r="AP574" t="b">
        <f t="shared" si="779"/>
        <v>0</v>
      </c>
      <c r="AQ574" t="b">
        <f t="shared" si="780"/>
        <v>0</v>
      </c>
      <c r="AR574" t="b">
        <f t="shared" si="781"/>
        <v>0</v>
      </c>
      <c r="AS574" t="b">
        <f t="shared" si="782"/>
        <v>0</v>
      </c>
      <c r="AT574" t="b">
        <f t="shared" si="783"/>
        <v>0</v>
      </c>
      <c r="AU574" t="b">
        <f t="shared" si="784"/>
        <v>0</v>
      </c>
      <c r="AV574" t="b">
        <f t="shared" si="785"/>
        <v>0</v>
      </c>
      <c r="AW574" t="b">
        <f t="shared" si="786"/>
        <v>0</v>
      </c>
      <c r="AX574" t="b">
        <f t="shared" si="787"/>
        <v>0</v>
      </c>
      <c r="AY574" t="b">
        <f t="shared" si="788"/>
        <v>0</v>
      </c>
      <c r="AZ574" t="b">
        <f t="shared" si="789"/>
        <v>0</v>
      </c>
      <c r="BA574" t="b">
        <f t="shared" si="790"/>
        <v>0</v>
      </c>
      <c r="BB574" t="b">
        <f t="shared" si="791"/>
        <v>0</v>
      </c>
      <c r="BC574" t="b">
        <f t="shared" si="792"/>
        <v>0</v>
      </c>
      <c r="BD574" t="b">
        <f t="shared" si="793"/>
        <v>0</v>
      </c>
      <c r="BE574" t="b">
        <f t="shared" si="794"/>
        <v>0</v>
      </c>
      <c r="BF574" t="b">
        <f t="shared" si="795"/>
        <v>0</v>
      </c>
      <c r="BG574" t="b">
        <f t="shared" si="796"/>
        <v>0</v>
      </c>
      <c r="BH574" t="b">
        <f t="shared" si="797"/>
        <v>0</v>
      </c>
      <c r="BI574" t="b">
        <f t="shared" si="798"/>
        <v>0</v>
      </c>
      <c r="BJ574" t="b">
        <f t="shared" si="799"/>
        <v>0</v>
      </c>
      <c r="BK574" t="b">
        <f t="shared" si="800"/>
        <v>0</v>
      </c>
      <c r="BL574" t="b">
        <f t="shared" si="801"/>
        <v>0</v>
      </c>
      <c r="BM574" t="b">
        <f t="shared" si="802"/>
        <v>0</v>
      </c>
      <c r="BN574" t="b">
        <f t="shared" si="803"/>
        <v>0</v>
      </c>
      <c r="BO574" t="b">
        <f t="shared" si="804"/>
        <v>0</v>
      </c>
      <c r="BP574" t="b">
        <f t="shared" si="805"/>
        <v>1</v>
      </c>
      <c r="BQ574" t="b">
        <f t="shared" si="806"/>
        <v>0</v>
      </c>
      <c r="BR574" t="b">
        <f t="shared" si="807"/>
        <v>0</v>
      </c>
      <c r="BS574" t="b">
        <f t="shared" si="808"/>
        <v>0</v>
      </c>
      <c r="BT574" t="b">
        <f t="shared" si="809"/>
        <v>0</v>
      </c>
      <c r="BU574" t="b">
        <f t="shared" si="810"/>
        <v>0</v>
      </c>
      <c r="BV574" t="b">
        <f t="shared" si="811"/>
        <v>0</v>
      </c>
      <c r="BW574" t="b">
        <f t="shared" si="812"/>
        <v>0</v>
      </c>
      <c r="BX574" t="b">
        <f t="shared" si="813"/>
        <v>0</v>
      </c>
      <c r="BY574" t="b">
        <f t="shared" si="814"/>
        <v>0</v>
      </c>
      <c r="BZ574" t="b">
        <f t="shared" si="815"/>
        <v>0</v>
      </c>
      <c r="CA574" t="b">
        <f t="shared" si="816"/>
        <v>0</v>
      </c>
      <c r="CB574" t="b">
        <f t="shared" si="817"/>
        <v>0</v>
      </c>
      <c r="CC574" t="b">
        <f t="shared" si="818"/>
        <v>0</v>
      </c>
      <c r="CD574" t="b">
        <f t="shared" si="819"/>
        <v>0</v>
      </c>
      <c r="CE574" t="b">
        <f t="shared" si="820"/>
        <v>0</v>
      </c>
      <c r="CF574" t="b">
        <f t="shared" si="821"/>
        <v>0</v>
      </c>
      <c r="CG574" t="b">
        <f t="shared" si="822"/>
        <v>1</v>
      </c>
      <c r="CH574" t="b">
        <f t="shared" si="823"/>
        <v>0</v>
      </c>
      <c r="CI574" t="b">
        <f t="shared" si="824"/>
        <v>0</v>
      </c>
      <c r="CJ574" t="b">
        <f t="shared" si="825"/>
        <v>0</v>
      </c>
      <c r="CK574" t="b">
        <f t="shared" si="826"/>
        <v>0</v>
      </c>
      <c r="CL574" t="b">
        <f t="shared" si="827"/>
        <v>0</v>
      </c>
      <c r="CM574" t="b">
        <f t="shared" si="828"/>
        <v>0</v>
      </c>
      <c r="CN574" t="b">
        <f t="shared" si="829"/>
        <v>0</v>
      </c>
      <c r="CO574" t="b">
        <f t="shared" si="830"/>
        <v>0</v>
      </c>
      <c r="CP574" t="b">
        <f t="shared" si="831"/>
        <v>0</v>
      </c>
      <c r="CQ574" t="b">
        <f t="shared" si="832"/>
        <v>0</v>
      </c>
      <c r="CR574" t="b">
        <f t="shared" si="833"/>
        <v>0</v>
      </c>
      <c r="CS574" t="b">
        <f t="shared" si="834"/>
        <v>0</v>
      </c>
      <c r="CT574" t="b">
        <f t="shared" si="835"/>
        <v>0</v>
      </c>
      <c r="CU574" t="b">
        <f t="shared" si="836"/>
        <v>0</v>
      </c>
      <c r="CV574" t="b">
        <f t="shared" si="837"/>
        <v>0</v>
      </c>
      <c r="CW574" t="b">
        <f t="shared" si="838"/>
        <v>0</v>
      </c>
      <c r="CX574" t="b">
        <f t="shared" si="839"/>
        <v>0</v>
      </c>
      <c r="CY574" t="b">
        <f t="shared" si="840"/>
        <v>0</v>
      </c>
      <c r="CZ574" t="b">
        <f t="shared" si="841"/>
        <v>0</v>
      </c>
      <c r="DA574" t="b">
        <f t="shared" si="842"/>
        <v>0</v>
      </c>
      <c r="DB574" t="b">
        <f t="shared" si="843"/>
        <v>0</v>
      </c>
      <c r="DC574" t="b">
        <f t="shared" si="844"/>
        <v>0</v>
      </c>
      <c r="DD574" t="b">
        <f t="shared" si="845"/>
        <v>0</v>
      </c>
    </row>
    <row r="575" spans="1:108">
      <c r="A575" t="s">
        <v>1004</v>
      </c>
      <c r="C575" t="s">
        <v>1005</v>
      </c>
      <c r="D575" t="s">
        <v>1006</v>
      </c>
      <c r="E575" t="s">
        <v>982</v>
      </c>
      <c r="F575" t="s">
        <v>976</v>
      </c>
      <c r="G575" t="s">
        <v>970</v>
      </c>
      <c r="H575" t="s">
        <v>7428</v>
      </c>
      <c r="I575" t="s">
        <v>7418</v>
      </c>
      <c r="J575" t="s">
        <v>204</v>
      </c>
      <c r="K575" t="s">
        <v>205</v>
      </c>
      <c r="L575" t="s">
        <v>6162</v>
      </c>
      <c r="M575" t="s">
        <v>6079</v>
      </c>
      <c r="N575" t="s">
        <v>80</v>
      </c>
      <c r="O575" t="b">
        <f t="shared" si="752"/>
        <v>1</v>
      </c>
      <c r="P575" t="b">
        <f t="shared" si="753"/>
        <v>0</v>
      </c>
      <c r="Q575" t="b">
        <f t="shared" si="754"/>
        <v>0</v>
      </c>
      <c r="R575" t="b">
        <f t="shared" si="755"/>
        <v>0</v>
      </c>
      <c r="S575" t="b">
        <f t="shared" si="756"/>
        <v>1</v>
      </c>
      <c r="T575" t="b">
        <f t="shared" si="757"/>
        <v>0</v>
      </c>
      <c r="U575" t="b">
        <f t="shared" si="758"/>
        <v>0</v>
      </c>
      <c r="V575" t="b">
        <f t="shared" si="759"/>
        <v>0</v>
      </c>
      <c r="W575" t="b">
        <f t="shared" si="760"/>
        <v>0</v>
      </c>
      <c r="X575" t="b">
        <f t="shared" si="761"/>
        <v>0</v>
      </c>
      <c r="Y575" t="b">
        <f t="shared" si="762"/>
        <v>0</v>
      </c>
      <c r="Z575" t="b">
        <f t="shared" si="763"/>
        <v>0</v>
      </c>
      <c r="AA575" t="b">
        <f t="shared" si="764"/>
        <v>0</v>
      </c>
      <c r="AB575" t="b">
        <f t="shared" si="765"/>
        <v>0</v>
      </c>
      <c r="AC575" t="b">
        <f t="shared" si="766"/>
        <v>0</v>
      </c>
      <c r="AD575" t="b">
        <f t="shared" si="767"/>
        <v>0</v>
      </c>
      <c r="AE575" t="b">
        <f t="shared" si="768"/>
        <v>0</v>
      </c>
      <c r="AF575" t="b">
        <f t="shared" si="769"/>
        <v>0</v>
      </c>
      <c r="AG575" t="b">
        <f t="shared" si="770"/>
        <v>0</v>
      </c>
      <c r="AH575" t="b">
        <f t="shared" si="771"/>
        <v>0</v>
      </c>
      <c r="AI575" t="b">
        <f t="shared" si="772"/>
        <v>0</v>
      </c>
      <c r="AJ575" t="b">
        <f t="shared" si="773"/>
        <v>0</v>
      </c>
      <c r="AK575" t="b">
        <f t="shared" si="774"/>
        <v>0</v>
      </c>
      <c r="AL575" t="b">
        <f t="shared" si="775"/>
        <v>0</v>
      </c>
      <c r="AM575" t="b">
        <f t="shared" si="776"/>
        <v>0</v>
      </c>
      <c r="AN575" t="b">
        <f t="shared" si="777"/>
        <v>0</v>
      </c>
      <c r="AO575" t="b">
        <f t="shared" si="778"/>
        <v>0</v>
      </c>
      <c r="AP575" t="b">
        <f t="shared" si="779"/>
        <v>0</v>
      </c>
      <c r="AQ575" t="b">
        <f t="shared" si="780"/>
        <v>0</v>
      </c>
      <c r="AR575" t="b">
        <f t="shared" si="781"/>
        <v>0</v>
      </c>
      <c r="AS575" t="b">
        <f t="shared" si="782"/>
        <v>0</v>
      </c>
      <c r="AT575" t="b">
        <f t="shared" si="783"/>
        <v>0</v>
      </c>
      <c r="AU575" t="b">
        <f t="shared" si="784"/>
        <v>0</v>
      </c>
      <c r="AV575" t="b">
        <f t="shared" si="785"/>
        <v>0</v>
      </c>
      <c r="AW575" t="b">
        <f t="shared" si="786"/>
        <v>0</v>
      </c>
      <c r="AX575" t="b">
        <f t="shared" si="787"/>
        <v>0</v>
      </c>
      <c r="AY575" t="b">
        <f t="shared" si="788"/>
        <v>0</v>
      </c>
      <c r="AZ575" t="b">
        <f t="shared" si="789"/>
        <v>0</v>
      </c>
      <c r="BA575" t="b">
        <f t="shared" si="790"/>
        <v>0</v>
      </c>
      <c r="BB575" t="b">
        <f t="shared" si="791"/>
        <v>0</v>
      </c>
      <c r="BC575" t="b">
        <f t="shared" si="792"/>
        <v>0</v>
      </c>
      <c r="BD575" t="b">
        <f t="shared" si="793"/>
        <v>0</v>
      </c>
      <c r="BE575" t="b">
        <f t="shared" si="794"/>
        <v>0</v>
      </c>
      <c r="BF575" t="b">
        <f t="shared" si="795"/>
        <v>0</v>
      </c>
      <c r="BG575" t="b">
        <f t="shared" si="796"/>
        <v>0</v>
      </c>
      <c r="BH575" t="b">
        <f t="shared" si="797"/>
        <v>0</v>
      </c>
      <c r="BI575" t="b">
        <f t="shared" si="798"/>
        <v>0</v>
      </c>
      <c r="BJ575" t="b">
        <f t="shared" si="799"/>
        <v>0</v>
      </c>
      <c r="BK575" t="b">
        <f t="shared" si="800"/>
        <v>0</v>
      </c>
      <c r="BL575" t="b">
        <f t="shared" si="801"/>
        <v>0</v>
      </c>
      <c r="BM575" t="b">
        <f t="shared" si="802"/>
        <v>0</v>
      </c>
      <c r="BN575" t="b">
        <f t="shared" si="803"/>
        <v>0</v>
      </c>
      <c r="BO575" t="b">
        <f t="shared" si="804"/>
        <v>0</v>
      </c>
      <c r="BP575" t="b">
        <f t="shared" si="805"/>
        <v>0</v>
      </c>
      <c r="BQ575" t="b">
        <f t="shared" si="806"/>
        <v>0</v>
      </c>
      <c r="BR575" t="b">
        <f t="shared" si="807"/>
        <v>0</v>
      </c>
      <c r="BS575" t="b">
        <f t="shared" si="808"/>
        <v>0</v>
      </c>
      <c r="BT575" t="b">
        <f t="shared" si="809"/>
        <v>0</v>
      </c>
      <c r="BU575" t="b">
        <f t="shared" si="810"/>
        <v>0</v>
      </c>
      <c r="BV575" t="b">
        <f t="shared" si="811"/>
        <v>0</v>
      </c>
      <c r="BW575" t="b">
        <f t="shared" si="812"/>
        <v>0</v>
      </c>
      <c r="BX575" t="b">
        <f t="shared" si="813"/>
        <v>0</v>
      </c>
      <c r="BY575" t="b">
        <f t="shared" si="814"/>
        <v>0</v>
      </c>
      <c r="BZ575" t="b">
        <f t="shared" si="815"/>
        <v>0</v>
      </c>
      <c r="CA575" t="b">
        <f t="shared" si="816"/>
        <v>0</v>
      </c>
      <c r="CB575" t="b">
        <f t="shared" si="817"/>
        <v>0</v>
      </c>
      <c r="CC575" t="b">
        <f t="shared" si="818"/>
        <v>0</v>
      </c>
      <c r="CD575" t="b">
        <f t="shared" si="819"/>
        <v>0</v>
      </c>
      <c r="CE575" t="b">
        <f t="shared" si="820"/>
        <v>0</v>
      </c>
      <c r="CF575" t="b">
        <f t="shared" si="821"/>
        <v>0</v>
      </c>
      <c r="CG575" t="b">
        <f t="shared" si="822"/>
        <v>1</v>
      </c>
      <c r="CH575" t="b">
        <f t="shared" si="823"/>
        <v>0</v>
      </c>
      <c r="CI575" t="b">
        <f t="shared" si="824"/>
        <v>0</v>
      </c>
      <c r="CJ575" t="b">
        <f t="shared" si="825"/>
        <v>0</v>
      </c>
      <c r="CK575" t="b">
        <f t="shared" si="826"/>
        <v>0</v>
      </c>
      <c r="CL575" t="b">
        <f t="shared" si="827"/>
        <v>0</v>
      </c>
      <c r="CM575" t="b">
        <f t="shared" si="828"/>
        <v>0</v>
      </c>
      <c r="CN575" t="b">
        <f t="shared" si="829"/>
        <v>0</v>
      </c>
      <c r="CO575" t="b">
        <f t="shared" si="830"/>
        <v>0</v>
      </c>
      <c r="CP575" t="b">
        <f t="shared" si="831"/>
        <v>0</v>
      </c>
      <c r="CQ575" t="b">
        <f t="shared" si="832"/>
        <v>0</v>
      </c>
      <c r="CR575" t="b">
        <f t="shared" si="833"/>
        <v>0</v>
      </c>
      <c r="CS575" t="b">
        <f t="shared" si="834"/>
        <v>0</v>
      </c>
      <c r="CT575" t="b">
        <f t="shared" si="835"/>
        <v>0</v>
      </c>
      <c r="CU575" t="b">
        <f t="shared" si="836"/>
        <v>0</v>
      </c>
      <c r="CV575" t="b">
        <f t="shared" si="837"/>
        <v>0</v>
      </c>
      <c r="CW575" t="b">
        <f t="shared" si="838"/>
        <v>0</v>
      </c>
      <c r="CX575" t="b">
        <f t="shared" si="839"/>
        <v>0</v>
      </c>
      <c r="CY575" t="b">
        <f t="shared" si="840"/>
        <v>0</v>
      </c>
      <c r="CZ575" t="b">
        <f t="shared" si="841"/>
        <v>0</v>
      </c>
      <c r="DA575" t="b">
        <f t="shared" si="842"/>
        <v>0</v>
      </c>
      <c r="DB575" t="b">
        <f t="shared" si="843"/>
        <v>0</v>
      </c>
      <c r="DC575" t="b">
        <f t="shared" si="844"/>
        <v>0</v>
      </c>
      <c r="DD575" t="b">
        <f t="shared" si="845"/>
        <v>0</v>
      </c>
    </row>
    <row r="576" spans="1:108">
      <c r="A576" s="3" t="s">
        <v>1007</v>
      </c>
      <c r="C576" t="s">
        <v>1005</v>
      </c>
      <c r="D576" s="4" t="s">
        <v>1006</v>
      </c>
      <c r="E576" s="4" t="s">
        <v>982</v>
      </c>
      <c r="F576" t="s">
        <v>976</v>
      </c>
      <c r="G576" t="s">
        <v>970</v>
      </c>
      <c r="H576" t="s">
        <v>7428</v>
      </c>
      <c r="I576" t="s">
        <v>7418</v>
      </c>
      <c r="J576" s="4" t="s">
        <v>355</v>
      </c>
      <c r="K576" s="4" t="s">
        <v>136</v>
      </c>
      <c r="L576" s="4" t="s">
        <v>6404</v>
      </c>
      <c r="M576" t="s">
        <v>6079</v>
      </c>
      <c r="N576" s="4" t="s">
        <v>66</v>
      </c>
      <c r="O576" s="4" t="b">
        <f t="shared" si="752"/>
        <v>1</v>
      </c>
      <c r="P576" s="4" t="b">
        <f t="shared" si="753"/>
        <v>0</v>
      </c>
      <c r="Q576" s="4" t="b">
        <f t="shared" si="754"/>
        <v>0</v>
      </c>
      <c r="R576" s="4" t="b">
        <f t="shared" si="755"/>
        <v>0</v>
      </c>
      <c r="S576" s="4" t="b">
        <f t="shared" si="756"/>
        <v>0</v>
      </c>
      <c r="T576" s="4" t="b">
        <f t="shared" si="757"/>
        <v>0</v>
      </c>
      <c r="U576" s="4" t="b">
        <f t="shared" si="758"/>
        <v>1</v>
      </c>
      <c r="V576" s="4" t="b">
        <f t="shared" si="759"/>
        <v>0</v>
      </c>
      <c r="W576" s="4" t="b">
        <f t="shared" si="760"/>
        <v>0</v>
      </c>
      <c r="X576" s="4" t="b">
        <f t="shared" si="761"/>
        <v>0</v>
      </c>
      <c r="Y576" s="4" t="b">
        <f t="shared" si="762"/>
        <v>0</v>
      </c>
      <c r="Z576" s="4" t="b">
        <f t="shared" si="763"/>
        <v>0</v>
      </c>
      <c r="AA576" s="4" t="b">
        <f t="shared" si="764"/>
        <v>0</v>
      </c>
      <c r="AB576" s="4" t="b">
        <f t="shared" si="765"/>
        <v>0</v>
      </c>
      <c r="AC576" s="4" t="b">
        <f t="shared" si="766"/>
        <v>0</v>
      </c>
      <c r="AD576" s="4" t="b">
        <f t="shared" si="767"/>
        <v>0</v>
      </c>
      <c r="AE576" s="4" t="b">
        <f t="shared" si="768"/>
        <v>0</v>
      </c>
      <c r="AF576" s="4" t="b">
        <f t="shared" si="769"/>
        <v>0</v>
      </c>
      <c r="AG576" s="4" t="b">
        <f t="shared" si="770"/>
        <v>0</v>
      </c>
      <c r="AH576" s="4" t="b">
        <f t="shared" si="771"/>
        <v>0</v>
      </c>
      <c r="AI576" s="4" t="b">
        <f t="shared" si="772"/>
        <v>0</v>
      </c>
      <c r="AJ576" s="4" t="b">
        <f t="shared" si="773"/>
        <v>0</v>
      </c>
      <c r="AK576" s="4" t="b">
        <f t="shared" si="774"/>
        <v>0</v>
      </c>
      <c r="AL576" s="4" t="b">
        <f t="shared" si="775"/>
        <v>0</v>
      </c>
      <c r="AM576" s="4" t="b">
        <f t="shared" si="776"/>
        <v>0</v>
      </c>
      <c r="AN576" s="4" t="b">
        <f t="shared" si="777"/>
        <v>0</v>
      </c>
      <c r="AO576" s="4" t="b">
        <f t="shared" si="778"/>
        <v>0</v>
      </c>
      <c r="AP576" s="4" t="b">
        <f t="shared" si="779"/>
        <v>0</v>
      </c>
      <c r="AQ576" s="4" t="b">
        <f t="shared" si="780"/>
        <v>0</v>
      </c>
      <c r="AR576" s="4" t="b">
        <f t="shared" si="781"/>
        <v>0</v>
      </c>
      <c r="AS576" s="4" t="b">
        <f t="shared" si="782"/>
        <v>0</v>
      </c>
      <c r="AT576" s="4" t="b">
        <f t="shared" si="783"/>
        <v>0</v>
      </c>
      <c r="AU576" s="4" t="b">
        <f t="shared" si="784"/>
        <v>0</v>
      </c>
      <c r="AV576" s="4" t="b">
        <f t="shared" si="785"/>
        <v>0</v>
      </c>
      <c r="AW576" s="4" t="b">
        <f t="shared" si="786"/>
        <v>0</v>
      </c>
      <c r="AX576" s="4" t="b">
        <f t="shared" si="787"/>
        <v>0</v>
      </c>
      <c r="AY576" s="4" t="b">
        <f t="shared" si="788"/>
        <v>0</v>
      </c>
      <c r="AZ576" s="4" t="b">
        <f t="shared" si="789"/>
        <v>0</v>
      </c>
      <c r="BA576" s="4" t="b">
        <f t="shared" si="790"/>
        <v>0</v>
      </c>
      <c r="BB576" s="4" t="b">
        <f t="shared" si="791"/>
        <v>0</v>
      </c>
      <c r="BC576" s="4" t="b">
        <f t="shared" si="792"/>
        <v>0</v>
      </c>
      <c r="BD576" s="4" t="b">
        <f t="shared" si="793"/>
        <v>0</v>
      </c>
      <c r="BE576" s="4" t="b">
        <f t="shared" si="794"/>
        <v>0</v>
      </c>
      <c r="BF576" s="4" t="b">
        <f t="shared" si="795"/>
        <v>0</v>
      </c>
      <c r="BG576" s="4" t="b">
        <f t="shared" si="796"/>
        <v>0</v>
      </c>
      <c r="BH576" s="4" t="b">
        <f t="shared" si="797"/>
        <v>0</v>
      </c>
      <c r="BI576" s="4" t="b">
        <f t="shared" si="798"/>
        <v>0</v>
      </c>
      <c r="BJ576" s="4" t="b">
        <f t="shared" si="799"/>
        <v>0</v>
      </c>
      <c r="BK576" s="4" t="b">
        <f t="shared" si="800"/>
        <v>0</v>
      </c>
      <c r="BL576" s="4" t="b">
        <f t="shared" si="801"/>
        <v>0</v>
      </c>
      <c r="BM576" s="4" t="b">
        <f t="shared" si="802"/>
        <v>0</v>
      </c>
      <c r="BN576" s="4" t="b">
        <f t="shared" si="803"/>
        <v>0</v>
      </c>
      <c r="BO576" s="4" t="b">
        <f t="shared" si="804"/>
        <v>0</v>
      </c>
      <c r="BP576" s="4" t="b">
        <f t="shared" si="805"/>
        <v>0</v>
      </c>
      <c r="BQ576" s="4" t="b">
        <f t="shared" si="806"/>
        <v>0</v>
      </c>
      <c r="BR576" s="4" t="b">
        <f t="shared" si="807"/>
        <v>0</v>
      </c>
      <c r="BS576" s="4" t="b">
        <f t="shared" si="808"/>
        <v>1</v>
      </c>
      <c r="BT576" s="4" t="b">
        <f t="shared" si="809"/>
        <v>0</v>
      </c>
      <c r="BU576" s="4" t="b">
        <f t="shared" si="810"/>
        <v>0</v>
      </c>
      <c r="BV576" s="4" t="b">
        <f t="shared" si="811"/>
        <v>0</v>
      </c>
      <c r="BW576" s="4" t="b">
        <f t="shared" si="812"/>
        <v>0</v>
      </c>
      <c r="BX576" s="4" t="b">
        <f t="shared" si="813"/>
        <v>0</v>
      </c>
      <c r="BY576" s="4" t="b">
        <f t="shared" si="814"/>
        <v>0</v>
      </c>
      <c r="BZ576" s="4" t="b">
        <f t="shared" si="815"/>
        <v>0</v>
      </c>
      <c r="CA576" s="4" t="b">
        <f t="shared" si="816"/>
        <v>0</v>
      </c>
      <c r="CB576" s="4" t="b">
        <f t="shared" si="817"/>
        <v>0</v>
      </c>
      <c r="CC576" s="4" t="b">
        <f t="shared" si="818"/>
        <v>0</v>
      </c>
      <c r="CD576" s="4" t="b">
        <f t="shared" si="819"/>
        <v>0</v>
      </c>
      <c r="CE576" s="4" t="b">
        <f t="shared" si="820"/>
        <v>0</v>
      </c>
      <c r="CF576" s="4" t="b">
        <f t="shared" si="821"/>
        <v>0</v>
      </c>
      <c r="CG576" s="4" t="b">
        <f t="shared" si="822"/>
        <v>0</v>
      </c>
      <c r="CH576" s="4" t="b">
        <f t="shared" si="823"/>
        <v>0</v>
      </c>
      <c r="CI576" s="4" t="b">
        <f t="shared" si="824"/>
        <v>0</v>
      </c>
      <c r="CJ576" s="4" t="b">
        <f t="shared" si="825"/>
        <v>0</v>
      </c>
      <c r="CK576" s="4" t="b">
        <f t="shared" si="826"/>
        <v>0</v>
      </c>
      <c r="CL576" s="4" t="b">
        <f t="shared" si="827"/>
        <v>0</v>
      </c>
      <c r="CM576" s="4" t="b">
        <f t="shared" si="828"/>
        <v>0</v>
      </c>
      <c r="CN576" s="4" t="b">
        <f t="shared" si="829"/>
        <v>0</v>
      </c>
      <c r="CO576" s="4" t="b">
        <f t="shared" si="830"/>
        <v>0</v>
      </c>
      <c r="CP576" s="4" t="b">
        <f t="shared" si="831"/>
        <v>0</v>
      </c>
      <c r="CQ576" s="4" t="b">
        <f t="shared" si="832"/>
        <v>0</v>
      </c>
      <c r="CR576" s="4" t="b">
        <f t="shared" si="833"/>
        <v>0</v>
      </c>
      <c r="CS576" s="4" t="b">
        <f t="shared" si="834"/>
        <v>0</v>
      </c>
      <c r="CT576" s="4" t="b">
        <f t="shared" si="835"/>
        <v>0</v>
      </c>
      <c r="CU576" s="4" t="b">
        <f t="shared" si="836"/>
        <v>0</v>
      </c>
      <c r="CV576" s="4" t="b">
        <f t="shared" si="837"/>
        <v>0</v>
      </c>
      <c r="CW576" s="4" t="b">
        <f t="shared" si="838"/>
        <v>0</v>
      </c>
      <c r="CX576" s="4" t="b">
        <f t="shared" si="839"/>
        <v>0</v>
      </c>
      <c r="CY576" s="4" t="b">
        <f t="shared" si="840"/>
        <v>0</v>
      </c>
      <c r="CZ576" s="4" t="b">
        <f t="shared" si="841"/>
        <v>0</v>
      </c>
      <c r="DA576" s="4" t="b">
        <f t="shared" si="842"/>
        <v>0</v>
      </c>
      <c r="DB576" s="4" t="b">
        <f t="shared" si="843"/>
        <v>0</v>
      </c>
      <c r="DC576" s="4" t="b">
        <f t="shared" si="844"/>
        <v>0</v>
      </c>
      <c r="DD576" s="4" t="b">
        <f t="shared" si="845"/>
        <v>0</v>
      </c>
    </row>
    <row r="577" spans="1:108">
      <c r="A577" t="s">
        <v>1226</v>
      </c>
      <c r="C577" t="s">
        <v>1227</v>
      </c>
      <c r="D577" t="s">
        <v>1006</v>
      </c>
      <c r="E577" t="s">
        <v>982</v>
      </c>
      <c r="F577" t="s">
        <v>976</v>
      </c>
      <c r="G577" t="s">
        <v>970</v>
      </c>
      <c r="H577" t="s">
        <v>7428</v>
      </c>
      <c r="I577" t="s">
        <v>7418</v>
      </c>
      <c r="J577" t="s">
        <v>355</v>
      </c>
      <c r="K577" t="s">
        <v>136</v>
      </c>
      <c r="L577" t="s">
        <v>6482</v>
      </c>
      <c r="M577" t="s">
        <v>6079</v>
      </c>
      <c r="N577" t="s">
        <v>29</v>
      </c>
      <c r="O577" t="b">
        <f t="shared" si="752"/>
        <v>0</v>
      </c>
      <c r="P577" t="b">
        <f t="shared" si="753"/>
        <v>0</v>
      </c>
      <c r="Q577" t="b">
        <f t="shared" si="754"/>
        <v>1</v>
      </c>
      <c r="R577" t="b">
        <f t="shared" si="755"/>
        <v>0</v>
      </c>
      <c r="S577" t="b">
        <f t="shared" si="756"/>
        <v>0</v>
      </c>
      <c r="T577" t="b">
        <f t="shared" si="757"/>
        <v>0</v>
      </c>
      <c r="U577" t="b">
        <f t="shared" si="758"/>
        <v>1</v>
      </c>
      <c r="V577" t="b">
        <f t="shared" si="759"/>
        <v>0</v>
      </c>
      <c r="W577" t="b">
        <f t="shared" si="760"/>
        <v>0</v>
      </c>
      <c r="X577" t="b">
        <f t="shared" si="761"/>
        <v>0</v>
      </c>
      <c r="Y577" t="b">
        <f t="shared" si="762"/>
        <v>0</v>
      </c>
      <c r="Z577" t="b">
        <f t="shared" si="763"/>
        <v>0</v>
      </c>
      <c r="AA577" t="b">
        <f t="shared" si="764"/>
        <v>0</v>
      </c>
      <c r="AB577" t="b">
        <f t="shared" si="765"/>
        <v>0</v>
      </c>
      <c r="AC577" t="b">
        <f t="shared" si="766"/>
        <v>0</v>
      </c>
      <c r="AD577" t="b">
        <f t="shared" si="767"/>
        <v>0</v>
      </c>
      <c r="AE577" t="b">
        <f t="shared" si="768"/>
        <v>0</v>
      </c>
      <c r="AF577" t="b">
        <f t="shared" si="769"/>
        <v>0</v>
      </c>
      <c r="AG577" t="b">
        <f t="shared" si="770"/>
        <v>0</v>
      </c>
      <c r="AH577" t="b">
        <f t="shared" si="771"/>
        <v>1</v>
      </c>
      <c r="AI577" t="b">
        <f t="shared" si="772"/>
        <v>0</v>
      </c>
      <c r="AJ577" t="b">
        <f t="shared" si="773"/>
        <v>0</v>
      </c>
      <c r="AK577" t="b">
        <f t="shared" si="774"/>
        <v>0</v>
      </c>
      <c r="AL577" t="b">
        <f t="shared" si="775"/>
        <v>0</v>
      </c>
      <c r="AM577" t="b">
        <f t="shared" si="776"/>
        <v>0</v>
      </c>
      <c r="AN577" t="b">
        <f t="shared" si="777"/>
        <v>0</v>
      </c>
      <c r="AO577" t="b">
        <f t="shared" si="778"/>
        <v>0</v>
      </c>
      <c r="AP577" t="b">
        <f t="shared" si="779"/>
        <v>0</v>
      </c>
      <c r="AQ577" t="b">
        <f t="shared" si="780"/>
        <v>0</v>
      </c>
      <c r="AR577" t="b">
        <f t="shared" si="781"/>
        <v>0</v>
      </c>
      <c r="AS577" t="b">
        <f t="shared" si="782"/>
        <v>0</v>
      </c>
      <c r="AT577" t="b">
        <f t="shared" si="783"/>
        <v>0</v>
      </c>
      <c r="AU577" t="b">
        <f t="shared" si="784"/>
        <v>0</v>
      </c>
      <c r="AV577" t="b">
        <f t="shared" si="785"/>
        <v>0</v>
      </c>
      <c r="AW577" t="b">
        <f t="shared" si="786"/>
        <v>0</v>
      </c>
      <c r="AX577" t="b">
        <f t="shared" si="787"/>
        <v>0</v>
      </c>
      <c r="AY577" t="b">
        <f t="shared" si="788"/>
        <v>0</v>
      </c>
      <c r="AZ577" t="b">
        <f t="shared" si="789"/>
        <v>0</v>
      </c>
      <c r="BA577" t="b">
        <f t="shared" si="790"/>
        <v>0</v>
      </c>
      <c r="BB577" t="b">
        <f t="shared" si="791"/>
        <v>0</v>
      </c>
      <c r="BC577" t="b">
        <f t="shared" si="792"/>
        <v>0</v>
      </c>
      <c r="BD577" t="b">
        <f t="shared" si="793"/>
        <v>0</v>
      </c>
      <c r="BE577" t="b">
        <f t="shared" si="794"/>
        <v>0</v>
      </c>
      <c r="BF577" t="b">
        <f t="shared" si="795"/>
        <v>0</v>
      </c>
      <c r="BG577" t="b">
        <f t="shared" si="796"/>
        <v>0</v>
      </c>
      <c r="BH577" t="b">
        <f t="shared" si="797"/>
        <v>0</v>
      </c>
      <c r="BI577" t="b">
        <f t="shared" si="798"/>
        <v>0</v>
      </c>
      <c r="BJ577" t="b">
        <f t="shared" si="799"/>
        <v>0</v>
      </c>
      <c r="BK577" t="b">
        <f t="shared" si="800"/>
        <v>0</v>
      </c>
      <c r="BL577" t="b">
        <f t="shared" si="801"/>
        <v>0</v>
      </c>
      <c r="BM577" t="b">
        <f t="shared" si="802"/>
        <v>0</v>
      </c>
      <c r="BN577" t="b">
        <f t="shared" si="803"/>
        <v>0</v>
      </c>
      <c r="BO577" t="b">
        <f t="shared" si="804"/>
        <v>0</v>
      </c>
      <c r="BP577" t="b">
        <f t="shared" si="805"/>
        <v>0</v>
      </c>
      <c r="BQ577" t="b">
        <f t="shared" si="806"/>
        <v>0</v>
      </c>
      <c r="BR577" t="b">
        <f t="shared" si="807"/>
        <v>0</v>
      </c>
      <c r="BS577" t="b">
        <f t="shared" si="808"/>
        <v>0</v>
      </c>
      <c r="BT577" t="b">
        <f t="shared" si="809"/>
        <v>0</v>
      </c>
      <c r="BU577" t="b">
        <f t="shared" si="810"/>
        <v>0</v>
      </c>
      <c r="BV577" t="b">
        <f t="shared" si="811"/>
        <v>0</v>
      </c>
      <c r="BW577" t="b">
        <f t="shared" si="812"/>
        <v>0</v>
      </c>
      <c r="BX577" t="b">
        <f t="shared" si="813"/>
        <v>0</v>
      </c>
      <c r="BY577" t="b">
        <f t="shared" si="814"/>
        <v>0</v>
      </c>
      <c r="BZ577" t="b">
        <f t="shared" si="815"/>
        <v>0</v>
      </c>
      <c r="CA577" t="b">
        <f t="shared" si="816"/>
        <v>0</v>
      </c>
      <c r="CB577" t="b">
        <f t="shared" si="817"/>
        <v>0</v>
      </c>
      <c r="CC577" t="b">
        <f t="shared" si="818"/>
        <v>0</v>
      </c>
      <c r="CD577" t="b">
        <f t="shared" si="819"/>
        <v>0</v>
      </c>
      <c r="CE577" t="b">
        <f t="shared" si="820"/>
        <v>0</v>
      </c>
      <c r="CF577" t="b">
        <f t="shared" si="821"/>
        <v>0</v>
      </c>
      <c r="CG577" t="b">
        <f t="shared" si="822"/>
        <v>0</v>
      </c>
      <c r="CH577" t="b">
        <f t="shared" si="823"/>
        <v>0</v>
      </c>
      <c r="CI577" t="b">
        <f t="shared" si="824"/>
        <v>0</v>
      </c>
      <c r="CJ577" t="b">
        <f t="shared" si="825"/>
        <v>0</v>
      </c>
      <c r="CK577" t="b">
        <f t="shared" si="826"/>
        <v>0</v>
      </c>
      <c r="CL577" t="b">
        <f t="shared" si="827"/>
        <v>0</v>
      </c>
      <c r="CM577" t="b">
        <f t="shared" si="828"/>
        <v>0</v>
      </c>
      <c r="CN577" t="b">
        <f t="shared" si="829"/>
        <v>0</v>
      </c>
      <c r="CO577" t="b">
        <f t="shared" si="830"/>
        <v>0</v>
      </c>
      <c r="CP577" t="b">
        <f t="shared" si="831"/>
        <v>0</v>
      </c>
      <c r="CQ577" t="b">
        <f t="shared" si="832"/>
        <v>0</v>
      </c>
      <c r="CR577" t="b">
        <f t="shared" si="833"/>
        <v>0</v>
      </c>
      <c r="CS577" t="b">
        <f t="shared" si="834"/>
        <v>0</v>
      </c>
      <c r="CT577" t="b">
        <f t="shared" si="835"/>
        <v>0</v>
      </c>
      <c r="CU577" t="b">
        <f t="shared" si="836"/>
        <v>0</v>
      </c>
      <c r="CV577" t="b">
        <f t="shared" si="837"/>
        <v>0</v>
      </c>
      <c r="CW577" t="b">
        <f t="shared" si="838"/>
        <v>0</v>
      </c>
      <c r="CX577" t="b">
        <f t="shared" si="839"/>
        <v>0</v>
      </c>
      <c r="CY577" t="b">
        <f t="shared" si="840"/>
        <v>0</v>
      </c>
      <c r="CZ577" t="b">
        <f t="shared" si="841"/>
        <v>0</v>
      </c>
      <c r="DA577" t="b">
        <f t="shared" si="842"/>
        <v>0</v>
      </c>
      <c r="DB577" t="b">
        <f t="shared" si="843"/>
        <v>0</v>
      </c>
      <c r="DC577" t="b">
        <f t="shared" si="844"/>
        <v>0</v>
      </c>
      <c r="DD577" t="b">
        <f t="shared" si="845"/>
        <v>0</v>
      </c>
    </row>
    <row r="578" spans="1:108">
      <c r="A578" s="4" t="s">
        <v>1228</v>
      </c>
      <c r="C578" t="s">
        <v>1227</v>
      </c>
      <c r="D578" s="4" t="s">
        <v>1006</v>
      </c>
      <c r="E578" s="4" t="s">
        <v>982</v>
      </c>
      <c r="F578" t="s">
        <v>976</v>
      </c>
      <c r="G578" t="s">
        <v>970</v>
      </c>
      <c r="H578" t="s">
        <v>7428</v>
      </c>
      <c r="I578" t="s">
        <v>7418</v>
      </c>
      <c r="J578" s="4" t="s">
        <v>183</v>
      </c>
      <c r="K578" s="4" t="s">
        <v>183</v>
      </c>
      <c r="L578" s="4" t="s">
        <v>6483</v>
      </c>
      <c r="M578" t="s">
        <v>6079</v>
      </c>
      <c r="N578" s="4" t="s">
        <v>1229</v>
      </c>
      <c r="O578" s="4" t="b">
        <f t="shared" ref="O578:O641" si="846">OR(ISNUMBER(FIND("Adana",N578)),ISNUMBER(FIND("Hatay",N578)),ISNUMBER(FIND("Kahramanmaraş",N578)),ISNUMBER(FIND("Mersin",N578)),ISNUMBER(FIND("Osmaniye",N578)),ISNUMBER(FIND("Adıyaman",N578)),ISNUMBER(FIND("Diyarbakır",N578)),ISNUMBER(FIND("Gaziantep",N578)),ISNUMBER(FIND("Mardin",N578)),ISNUMBER(FIND("Şanlıurfa",N578)),ISNUMBER(FIND("Siirt",N578)),ISNUMBER(FIND("Karaman",N578)),ISNUMBER(FIND("Niğde",N578)),ISNUMBER(FIND("Elazığ",N578)),ISNUMBER(FIND("Malatya",N578)),ISNUMBER(FIND("Tunceli",N578)))</f>
        <v>1</v>
      </c>
      <c r="P578" s="4" t="b">
        <f t="shared" ref="P578:P641" si="847">OR(ISNUMBER(FIND("Antalya",N578)),ISNUMBER(FIND("Balıkesir",N578)),ISNUMBER(FIND("Bursa",N578)),ISNUMBER(FIND("Çanakkale",N578)),ISNUMBER(FIND("İstanbul",N578)),ISNUMBER(FIND("Kırklareli",N578)),ISNUMBER(FIND("Tekirdağ",N578)),ISNUMBER(FIND("Aydın",N578)),ISNUMBER(FIND("İzmir",N578)),ISNUMBER(FIND("Manisa",N578)),ISNUMBER(FIND("Muğla",N578)),ISNUMBER(FIND("Uşak",N578)),ISNUMBER(FIND("Amasya",N578)))</f>
        <v>1</v>
      </c>
      <c r="Q578" s="4" t="b">
        <f t="shared" ref="Q578:Q641" si="848">OR(ISNUMBER(FIND("Ankara",N578)),ISNUMBER(FIND("Eskişehir",N578)),ISNUMBER(FIND("Kayseri",N578)),ISNUMBER(FIND("Kırşehir",N578)),ISNUMBER(FIND("Konya",N578)),ISNUMBER(FIND("Nevşehir",N578)),ISNUMBER(FIND("Sivas",N578)),ISNUMBER(FIND("Burdur",N578)),ISNUMBER(FIND("Isparta",N578)),ISNUMBER(FIND("Çorum",N578)),ISNUMBER(FIND("Tokat",N578)),ISNUMBER(FIND("Iğdır",N578)),ISNUMBER(FIND("Van",N578)))</f>
        <v>1</v>
      </c>
      <c r="R578" s="4" t="b">
        <f t="shared" ref="R578:R641" si="849">OR(ISNUMBER(FIND("Ağrı",N578)),ISNUMBER(FIND("Erzincan",N578)),ISNUMBER(FIND("Erzurum",N578)),ISNUMBER(FIND("Kars",N578)),ISNUMBER(FIND("Artvin",N578)),ISNUMBER(FIND("Bolu",N578)),ISNUMBER(FIND("Çankırı",N578)),ISNUMBER(FIND("Düzce",N578)),ISNUMBER(FIND("Karabük",N578)),ISNUMBER(FIND("Kastamonu",N578)),ISNUMBER(FIND("Ordu",N578)),ISNUMBER(FIND("Samsun",N578)),ISNUMBER(FIND("Sinop",N578)),ISNUMBER(FIND("Zonguldak",N578)),ISNUMBER(FIND("Bilecik",N578)),ISNUMBER(FIND("Edirne",N578)),ISNUMBER(FIND("Kocaeli",N578)),ISNUMBER(FIND("Sakarya",N578)),ISNUMBER(FIND("Afyonkarahisar",N578)),ISNUMBER(FIND("Kütahya",N578)))</f>
        <v>1</v>
      </c>
      <c r="S578" s="4" t="b">
        <f t="shared" ref="S578:S641" si="850">OR(ISNUMBER(FIND("Adana",N578)),ISNUMBER(FIND("Antalya",N578)),ISNUMBER(FIND("Burdur",N578)),ISNUMBER(FIND("Hatay",N578)),ISNUMBER(FIND("Isparta",N578)),ISNUMBER(FIND("Kahramanmaraş",N578)),ISNUMBER(FIND("Mersin",N578)),ISNUMBER(FIND("Osmaniye",N578)))</f>
        <v>1</v>
      </c>
      <c r="T578" s="4" t="b">
        <f t="shared" ref="T578:T641" si="851">OR(ISNUMBER(FIND("Afyonkarahisar",N578)),ISNUMBER(FIND("Aydın",N578)),ISNUMBER(FIND("Denizli",N578)),ISNUMBER(FIND("İzmir",N578)),ISNUMBER(FIND("Kütahya",N578)),ISNUMBER(FIND("Manisa",N578)),ISNUMBER(FIND("Muğla",N578)),ISNUMBER(FIND("Uşak",N578)))</f>
        <v>1</v>
      </c>
      <c r="U578" s="4" t="b">
        <f t="shared" ref="U578:U641" si="852">OR(ISNUMBER(FIND("Aksaray",N578)),ISNUMBER(FIND("Ankara",N578)),ISNUMBER(FIND("Çankırı",N578)),ISNUMBER(FIND("Eskişehir",N578)),ISNUMBER(FIND("Karaman",N578)),ISNUMBER(FIND("Kayseri",N578)),ISNUMBER(FIND("Kırıkkale",N578)),ISNUMBER(FIND("Kırşehir",N578)),ISNUMBER(FIND("Konya",N578)),ISNUMBER(FIND("Nevşehir",N578)),ISNUMBER(FIND("Niğde",N578)),ISNUMBER(FIND("Sivas",N578)),ISNUMBER(FIND("Yozgat",N578)))</f>
        <v>1</v>
      </c>
      <c r="V578" s="4" t="b">
        <f t="shared" ref="V578:V641" si="853">OR(ISNUMBER(FIND("Balıkesir",N578)),ISNUMBER(FIND("Bilecik",N578)),ISNUMBER(FIND("Bursa",N578)),ISNUMBER(FIND("Çanakkale",N578)),ISNUMBER(FIND("Edirne",N578)),ISNUMBER(FIND("İstanbul",N578)),ISNUMBER(FIND("Kırklareli",N578)),ISNUMBER(FIND("Kocaeli",N578)),ISNUMBER(FIND("Sakarya",N578)),ISNUMBER(FIND("Tekirdağ",N578)),ISNUMBER(FIND("Yalova",N578)))</f>
        <v>0</v>
      </c>
      <c r="W578" s="4" t="b">
        <f t="shared" ref="W578:W641" si="854">OR(ISNUMBER(FIND("Adıyaman",N578)),ISNUMBER(FIND("Batman",N578)),ISNUMBER(FIND("Diyarbakır",N578)),ISNUMBER(FIND("Gaziantep",N578)),ISNUMBER(FIND("Kilis",N578)),ISNUMBER(FIND("Mardin",N578)),ISNUMBER(FIND("Siirt",N578)),ISNUMBER(FIND("Şanlıurfa",N578)),ISNUMBER(FIND("Şırnak",N578)))</f>
        <v>0</v>
      </c>
      <c r="X578" s="4" t="b">
        <f t="shared" ref="X578:X641" si="855">OR(ISNUMBER(FIND("Ağrı",N578)),ISNUMBER(FIND("Ardahan",N578)),ISNUMBER(FIND("Bingöl",N578)),ISNUMBER(FIND("Bitlis",N578)),ISNUMBER(FIND("Elazığ",N578)),ISNUMBER(FIND("Erzincan",N578)),ISNUMBER(FIND("Erzurum",N578)),ISNUMBER(FIND("Hakkâri",N578)),ISNUMBER(FIND("Iğdır",N578)),ISNUMBER(FIND("Kars",N578)),ISNUMBER(FIND("Malatya",N578)),ISNUMBER(FIND("Muş",N578)),ISNUMBER(FIND("Tunceli",N578)),ISNUMBER(FIND("Van",N578)))</f>
        <v>1</v>
      </c>
      <c r="Y578" s="4" t="b">
        <f t="shared" ref="Y578:Y641" si="856">OR(ISNUMBER(FIND("Amasya",N578)),ISNUMBER(FIND("Artvin",N578)),ISNUMBER(FIND("Bartın",N578)),ISNUMBER(FIND("Bayburt",N578)),ISNUMBER(FIND("Bolu",N578)),ISNUMBER(FIND("Çorum",N578)),ISNUMBER(FIND("Düzce",N578)),ISNUMBER(FIND("Giresun",N578)),ISNUMBER(FIND("Gümüşhane",N578)),ISNUMBER(FIND("Karabük",N578)),ISNUMBER(FIND("Kastamonu",N578)),ISNUMBER(FIND("Ordu",N578)),ISNUMBER(FIND("Rize",N578)),ISNUMBER(FIND("Samsun",N578)),ISNUMBER(FIND("Sinop",N578)),ISNUMBER(FIND("Tokat",N578)),ISNUMBER(FIND("Trabzon",N578)),ISNUMBER(FIND("Zonguldak",N578)))</f>
        <v>0</v>
      </c>
      <c r="Z578" s="4" t="b">
        <f t="shared" ref="Z578:Z641" si="857">OR(ISNUMBER(FIND("Artvin",N578)),ISNUMBER(FIND("Bayburt",N578)),ISNUMBER(FIND("Giresun",N578)),ISNUMBER(FIND("Gümüşhane",N578)),ISNUMBER(FIND("Ordu",N578)),ISNUMBER(FIND("Rize",N578)),ISNUMBER(FIND("Trabzon",N578)))</f>
        <v>0</v>
      </c>
      <c r="AA578" s="4" t="b">
        <f t="shared" ref="AA578:AA641" si="858">OR(ISNUMBER(FIND("Çanakkale",N578)),ISNUMBER(FIND("Edirne",N578)),ISNUMBER(FIND("İstanbul",N578)),ISNUMBER(FIND("Kırklareli",N578)),ISNUMBER(FIND("Tekirdağ",N578)))</f>
        <v>0</v>
      </c>
      <c r="AB578" s="4" t="b">
        <f t="shared" ref="AB578:AB641" si="859">ISNUMBER(FIND("Adana",N578))</f>
        <v>1</v>
      </c>
      <c r="AC578" s="4" t="b">
        <f t="shared" ref="AC578:AC641" si="860">ISNUMBER(FIND("Adıyaman",N578))</f>
        <v>0</v>
      </c>
      <c r="AD578" s="4" t="b">
        <f t="shared" ref="AD578:AD641" si="861">ISNUMBER(FIND("Afyonkarahisar",N578))</f>
        <v>1</v>
      </c>
      <c r="AE578" s="4" t="b">
        <f t="shared" ref="AE578:AE641" si="862">ISNUMBER(FIND("Ağrı",N578))</f>
        <v>1</v>
      </c>
      <c r="AF578" s="4" t="b">
        <f t="shared" ref="AF578:AF641" si="863">ISNUMBER(FIND("Aksaray",N578))</f>
        <v>0</v>
      </c>
      <c r="AG578" s="4" t="b">
        <f t="shared" ref="AG578:AG641" si="864">ISNUMBER(FIND("Amasya",N578))</f>
        <v>0</v>
      </c>
      <c r="AH578" s="4" t="b">
        <f t="shared" ref="AH578:AH641" si="865">ISNUMBER(FIND("Ankara",N578))</f>
        <v>1</v>
      </c>
      <c r="AI578" s="4" t="b">
        <f t="shared" ref="AI578:AI641" si="866">ISNUMBER(FIND("Antalya",N578))</f>
        <v>1</v>
      </c>
      <c r="AJ578" s="4" t="b">
        <f t="shared" ref="AJ578:AJ641" si="867">ISNUMBER(FIND("Ardahan",N578))</f>
        <v>0</v>
      </c>
      <c r="AK578" s="4" t="b">
        <f t="shared" ref="AK578:AK641" si="868">ISNUMBER(FIND("Artvin",N578))</f>
        <v>0</v>
      </c>
      <c r="AL578" s="4" t="b">
        <f t="shared" ref="AL578:AL641" si="869">ISNUMBER(FIND("Aydın",N578))</f>
        <v>0</v>
      </c>
      <c r="AM578" s="4" t="b">
        <f t="shared" ref="AM578:AM641" si="870">ISNUMBER(FIND("Balıkesir",N578))</f>
        <v>0</v>
      </c>
      <c r="AN578" s="4" t="b">
        <f t="shared" ref="AN578:AN641" si="871">ISNUMBER(FIND("Bartın",N578))</f>
        <v>0</v>
      </c>
      <c r="AO578" s="4" t="b">
        <f t="shared" ref="AO578:AO641" si="872">ISNUMBER(FIND("Batman",N578))</f>
        <v>0</v>
      </c>
      <c r="AP578" s="4" t="b">
        <f t="shared" ref="AP578:AP641" si="873">ISNUMBER(FIND("Bayburt",N578))</f>
        <v>0</v>
      </c>
      <c r="AQ578" s="4" t="b">
        <f t="shared" ref="AQ578:AQ641" si="874">ISNUMBER(FIND("Bilecik",N578))</f>
        <v>0</v>
      </c>
      <c r="AR578" s="4" t="b">
        <f t="shared" ref="AR578:AR641" si="875">ISNUMBER(FIND("Bingöl",N578))</f>
        <v>0</v>
      </c>
      <c r="AS578" s="4" t="b">
        <f t="shared" ref="AS578:AS641" si="876">ISNUMBER(FIND("Bitlis",N578))</f>
        <v>0</v>
      </c>
      <c r="AT578" s="4" t="b">
        <f t="shared" ref="AT578:AT641" si="877">ISNUMBER(FIND("Bolu",N578))</f>
        <v>0</v>
      </c>
      <c r="AU578" s="4" t="b">
        <f t="shared" ref="AU578:AU641" si="878">ISNUMBER(FIND("Burdur",N578))</f>
        <v>0</v>
      </c>
      <c r="AV578" s="4" t="b">
        <f t="shared" ref="AV578:AV641" si="879">ISNUMBER(FIND("Bursa",N578))</f>
        <v>0</v>
      </c>
      <c r="AW578" s="4" t="b">
        <f t="shared" ref="AW578:AW641" si="880">ISNUMBER(FIND("Çanakkale",N578))</f>
        <v>0</v>
      </c>
      <c r="AX578" s="4" t="b">
        <f t="shared" ref="AX578:AX641" si="881">ISNUMBER(FIND("Çankırı",N578))</f>
        <v>0</v>
      </c>
      <c r="AY578" s="4" t="b">
        <f t="shared" ref="AY578:AY641" si="882">ISNUMBER(FIND("Çorum",N578))</f>
        <v>0</v>
      </c>
      <c r="AZ578" s="4" t="b">
        <f t="shared" ref="AZ578:AZ641" si="883">ISNUMBER(FIND("Denizli",N578))</f>
        <v>0</v>
      </c>
      <c r="BA578" s="4" t="b">
        <f t="shared" ref="BA578:BA641" si="884">ISNUMBER(FIND("Diyarbakır",N578))</f>
        <v>0</v>
      </c>
      <c r="BB578" s="4" t="b">
        <f t="shared" ref="BB578:BB641" si="885">ISNUMBER(FIND("Düzce",N578))</f>
        <v>0</v>
      </c>
      <c r="BC578" s="4" t="b">
        <f t="shared" ref="BC578:BC641" si="886">ISNUMBER(FIND("Edirne",N578))</f>
        <v>0</v>
      </c>
      <c r="BD578" s="4" t="b">
        <f t="shared" ref="BD578:BD641" si="887">ISNUMBER(FIND("Elazığ",N578))</f>
        <v>0</v>
      </c>
      <c r="BE578" s="4" t="b">
        <f t="shared" ref="BE578:BE641" si="888">ISNUMBER(FIND("Erzincan",N578))</f>
        <v>0</v>
      </c>
      <c r="BF578" s="4" t="b">
        <f t="shared" ref="BF578:BF641" si="889">ISNUMBER(FIND("Erzurum",N578))</f>
        <v>1</v>
      </c>
      <c r="BG578" s="4" t="b">
        <f t="shared" ref="BG578:BG641" si="890">ISNUMBER(FIND("Eskişehir",N578))</f>
        <v>1</v>
      </c>
      <c r="BH578" s="4" t="b">
        <f t="shared" ref="BH578:BH641" si="891">ISNUMBER(FIND("Gaziantep",N578))</f>
        <v>0</v>
      </c>
      <c r="BI578" s="4" t="b">
        <f t="shared" ref="BI578:BI641" si="892">ISNUMBER(FIND("Giresun",N578))</f>
        <v>0</v>
      </c>
      <c r="BJ578" s="4" t="b">
        <f t="shared" ref="BJ578:BJ641" si="893">ISNUMBER(FIND("Gümüşhane",N578))</f>
        <v>0</v>
      </c>
      <c r="BK578" s="4" t="b">
        <f t="shared" ref="BK578:BK641" si="894">ISNUMBER(FIND("Hakkâri",N578))</f>
        <v>0</v>
      </c>
      <c r="BL578" s="4" t="b">
        <f t="shared" ref="BL578:BL641" si="895">ISNUMBER(FIND("Hatay",N578))</f>
        <v>0</v>
      </c>
      <c r="BM578" s="4" t="b">
        <f t="shared" ref="BM578:BM641" si="896">ISNUMBER(FIND("Iğdır",N578))</f>
        <v>0</v>
      </c>
      <c r="BN578" s="4" t="b">
        <f t="shared" ref="BN578:BN641" si="897">ISNUMBER(FIND("Isparta",N578))</f>
        <v>0</v>
      </c>
      <c r="BO578" s="4" t="b">
        <f t="shared" ref="BO578:BO641" si="898">ISNUMBER(FIND("İstanbul",N578))</f>
        <v>0</v>
      </c>
      <c r="BP578" s="4" t="b">
        <f t="shared" ref="BP578:BP641" si="899">ISNUMBER(FIND("İzmir",N578))</f>
        <v>0</v>
      </c>
      <c r="BQ578" s="4" t="b">
        <f t="shared" ref="BQ578:BQ641" si="900">ISNUMBER(FIND("Kahramanmaraş",N578))</f>
        <v>0</v>
      </c>
      <c r="BR578" s="4" t="b">
        <f t="shared" ref="BR578:BR641" si="901">ISNUMBER(FIND("Karabük",N578))</f>
        <v>0</v>
      </c>
      <c r="BS578" s="4" t="b">
        <f t="shared" ref="BS578:BS641" si="902">ISNUMBER(FIND("Karaman",N578))</f>
        <v>1</v>
      </c>
      <c r="BT578" s="4" t="b">
        <f t="shared" ref="BT578:BT641" si="903">ISNUMBER(FIND("Kars",N578))</f>
        <v>0</v>
      </c>
      <c r="BU578" s="4" t="b">
        <f t="shared" ref="BU578:BU641" si="904">ISNUMBER(FIND("Kastamonu",N578))</f>
        <v>0</v>
      </c>
      <c r="BV578" s="4" t="b">
        <f t="shared" ref="BV578:BV641" si="905">ISNUMBER(FIND("Kayseri",N578))</f>
        <v>0</v>
      </c>
      <c r="BW578" s="4" t="b">
        <f t="shared" ref="BW578:BW641" si="906">ISNUMBER(FIND("Kırıkkale",N578))</f>
        <v>0</v>
      </c>
      <c r="BX578" s="4" t="b">
        <f t="shared" ref="BX578:BX641" si="907">ISNUMBER(FIND("Kırklareli",N578))</f>
        <v>0</v>
      </c>
      <c r="BY578" s="4" t="b">
        <f t="shared" ref="BY578:BY641" si="908">ISNUMBER(FIND("Kırşehir",N578))</f>
        <v>0</v>
      </c>
      <c r="BZ578" s="4" t="b">
        <f t="shared" ref="BZ578:BZ641" si="909">ISNUMBER(FIND("Kilis",N578))</f>
        <v>0</v>
      </c>
      <c r="CA578" s="4" t="b">
        <f t="shared" ref="CA578:CA641" si="910">ISNUMBER(FIND("Kocaeli",N578))</f>
        <v>0</v>
      </c>
      <c r="CB578" s="4" t="b">
        <f t="shared" ref="CB578:CB641" si="911">ISNUMBER(FIND("Konya",N578))</f>
        <v>1</v>
      </c>
      <c r="CC578" s="4" t="b">
        <f t="shared" ref="CC578:CC641" si="912">ISNUMBER(FIND("Kütahya",N578))</f>
        <v>0</v>
      </c>
      <c r="CD578" s="4" t="b">
        <f t="shared" ref="CD578:CD641" si="913">ISNUMBER(FIND("Malatya",N578))</f>
        <v>0</v>
      </c>
      <c r="CE578" s="4" t="b">
        <f t="shared" ref="CE578:CE641" si="914">ISNUMBER(FIND("Manisa",N578))</f>
        <v>0</v>
      </c>
      <c r="CF578" s="4" t="b">
        <f t="shared" ref="CF578:CF641" si="915">ISNUMBER(FIND("Mardin",N578))</f>
        <v>0</v>
      </c>
      <c r="CG578" s="4" t="b">
        <f t="shared" ref="CG578:CG641" si="916">ISNUMBER(FIND("Mersin",N578))</f>
        <v>1</v>
      </c>
      <c r="CH578" s="4" t="b">
        <f t="shared" ref="CH578:CH641" si="917">ISNUMBER(FIND("Muğla",N578))</f>
        <v>0</v>
      </c>
      <c r="CI578" s="4" t="b">
        <f t="shared" ref="CI578:CI641" si="918">ISNUMBER(FIND("Muş",N578))</f>
        <v>0</v>
      </c>
      <c r="CJ578" s="4" t="b">
        <f t="shared" ref="CJ578:CJ641" si="919">ISNUMBER(FIND("Nevşehir",N578))</f>
        <v>0</v>
      </c>
      <c r="CK578" s="4" t="b">
        <f t="shared" ref="CK578:CK641" si="920">ISNUMBER(FIND("Niğde",N578))</f>
        <v>0</v>
      </c>
      <c r="CL578" s="4" t="b">
        <f t="shared" ref="CL578:CL641" si="921">ISNUMBER(FIND("Ordu",N578))</f>
        <v>0</v>
      </c>
      <c r="CM578" s="4" t="b">
        <f t="shared" ref="CM578:CM641" si="922">ISNUMBER(FIND("Osmaniye",N578))</f>
        <v>0</v>
      </c>
      <c r="CN578" s="4" t="b">
        <f t="shared" ref="CN578:CN641" si="923">ISNUMBER(FIND("Rize",N578))</f>
        <v>0</v>
      </c>
      <c r="CO578" s="4" t="b">
        <f t="shared" ref="CO578:CO641" si="924">ISNUMBER(FIND("Sakarya",N578))</f>
        <v>0</v>
      </c>
      <c r="CP578" s="4" t="b">
        <f t="shared" ref="CP578:CP641" si="925">ISNUMBER(FIND("Samsun",N578))</f>
        <v>0</v>
      </c>
      <c r="CQ578" s="4" t="b">
        <f t="shared" ref="CQ578:CQ641" si="926">ISNUMBER(FIND("Siirt",N578))</f>
        <v>0</v>
      </c>
      <c r="CR578" s="4" t="b">
        <f t="shared" ref="CR578:CR641" si="927">ISNUMBER(FIND("Sinop",N578))</f>
        <v>0</v>
      </c>
      <c r="CS578" s="4" t="b">
        <f t="shared" ref="CS578:CS641" si="928">ISNUMBER(FIND("Sivas",N578))</f>
        <v>0</v>
      </c>
      <c r="CT578" s="4" t="b">
        <f t="shared" ref="CT578:CT641" si="929">ISNUMBER(FIND("Şanlıurfa",N578))</f>
        <v>0</v>
      </c>
      <c r="CU578" s="4" t="b">
        <f t="shared" ref="CU578:CU641" si="930">ISNUMBER(FIND("Şırnak",N578))</f>
        <v>0</v>
      </c>
      <c r="CV578" s="4" t="b">
        <f t="shared" ref="CV578:CV641" si="931">ISNUMBER(FIND("Tekirdağ",N578))</f>
        <v>0</v>
      </c>
      <c r="CW578" s="4" t="b">
        <f t="shared" ref="CW578:CW641" si="932">ISNUMBER(FIND("Tokat",N578))</f>
        <v>0</v>
      </c>
      <c r="CX578" s="4" t="b">
        <f t="shared" ref="CX578:CX641" si="933">ISNUMBER(FIND("Trabzon",N578))</f>
        <v>0</v>
      </c>
      <c r="CY578" s="4" t="b">
        <f t="shared" ref="CY578:CY641" si="934">ISNUMBER(FIND("Tunceli",N578))</f>
        <v>0</v>
      </c>
      <c r="CZ578" s="4" t="b">
        <f t="shared" ref="CZ578:CZ641" si="935">ISNUMBER(FIND("Uşak",N578))</f>
        <v>1</v>
      </c>
      <c r="DA578" s="4" t="b">
        <f t="shared" ref="DA578:DA641" si="936">ISNUMBER(FIND("Van",N578))</f>
        <v>0</v>
      </c>
      <c r="DB578" s="4" t="b">
        <f t="shared" ref="DB578:DB641" si="937">ISNUMBER(FIND("Yalova",N578))</f>
        <v>0</v>
      </c>
      <c r="DC578" s="4" t="b">
        <f t="shared" ref="DC578:DC641" si="938">ISNUMBER(FIND("Yozgat",N578))</f>
        <v>0</v>
      </c>
      <c r="DD578" s="4" t="b">
        <f t="shared" ref="DD578:DD641" si="939">ISNUMBER(FIND("Zonguldak",N578))</f>
        <v>0</v>
      </c>
    </row>
    <row r="579" spans="1:108">
      <c r="A579" t="s">
        <v>1230</v>
      </c>
      <c r="C579" t="s">
        <v>1227</v>
      </c>
      <c r="D579" t="s">
        <v>1006</v>
      </c>
      <c r="E579" t="s">
        <v>982</v>
      </c>
      <c r="F579" t="s">
        <v>976</v>
      </c>
      <c r="G579" t="s">
        <v>970</v>
      </c>
      <c r="H579" t="s">
        <v>7428</v>
      </c>
      <c r="I579" t="s">
        <v>7418</v>
      </c>
      <c r="J579" t="s">
        <v>139</v>
      </c>
      <c r="K579" t="s">
        <v>139</v>
      </c>
      <c r="L579" t="s">
        <v>6484</v>
      </c>
      <c r="M579" t="s">
        <v>6079</v>
      </c>
      <c r="N579" t="s">
        <v>1231</v>
      </c>
      <c r="O579" t="b">
        <f t="shared" si="846"/>
        <v>1</v>
      </c>
      <c r="P579" t="b">
        <f t="shared" si="847"/>
        <v>1</v>
      </c>
      <c r="Q579" t="b">
        <f t="shared" si="848"/>
        <v>1</v>
      </c>
      <c r="R579" t="b">
        <f t="shared" si="849"/>
        <v>0</v>
      </c>
      <c r="S579" t="b">
        <f t="shared" si="850"/>
        <v>1</v>
      </c>
      <c r="T579" t="b">
        <f t="shared" si="851"/>
        <v>1</v>
      </c>
      <c r="U579" t="b">
        <f t="shared" si="852"/>
        <v>1</v>
      </c>
      <c r="V579" t="b">
        <f t="shared" si="853"/>
        <v>1</v>
      </c>
      <c r="W579" t="b">
        <f t="shared" si="854"/>
        <v>0</v>
      </c>
      <c r="X579" t="b">
        <f t="shared" si="855"/>
        <v>0</v>
      </c>
      <c r="Y579" t="b">
        <f t="shared" si="856"/>
        <v>0</v>
      </c>
      <c r="Z579" t="b">
        <f t="shared" si="857"/>
        <v>0</v>
      </c>
      <c r="AA579" t="b">
        <f t="shared" si="858"/>
        <v>0</v>
      </c>
      <c r="AB579" t="b">
        <f t="shared" si="859"/>
        <v>1</v>
      </c>
      <c r="AC579" t="b">
        <f t="shared" si="860"/>
        <v>0</v>
      </c>
      <c r="AD579" t="b">
        <f t="shared" si="861"/>
        <v>0</v>
      </c>
      <c r="AE579" t="b">
        <f t="shared" si="862"/>
        <v>0</v>
      </c>
      <c r="AF579" t="b">
        <f t="shared" si="863"/>
        <v>0</v>
      </c>
      <c r="AG579" t="b">
        <f t="shared" si="864"/>
        <v>0</v>
      </c>
      <c r="AH579" t="b">
        <f t="shared" si="865"/>
        <v>1</v>
      </c>
      <c r="AI579" t="b">
        <f t="shared" si="866"/>
        <v>1</v>
      </c>
      <c r="AJ579" t="b">
        <f t="shared" si="867"/>
        <v>0</v>
      </c>
      <c r="AK579" t="b">
        <f t="shared" si="868"/>
        <v>0</v>
      </c>
      <c r="AL579" t="b">
        <f t="shared" si="869"/>
        <v>0</v>
      </c>
      <c r="AM579" t="b">
        <f t="shared" si="870"/>
        <v>1</v>
      </c>
      <c r="AN579" t="b">
        <f t="shared" si="871"/>
        <v>0</v>
      </c>
      <c r="AO579" t="b">
        <f t="shared" si="872"/>
        <v>0</v>
      </c>
      <c r="AP579" t="b">
        <f t="shared" si="873"/>
        <v>0</v>
      </c>
      <c r="AQ579" t="b">
        <f t="shared" si="874"/>
        <v>0</v>
      </c>
      <c r="AR579" t="b">
        <f t="shared" si="875"/>
        <v>0</v>
      </c>
      <c r="AS579" t="b">
        <f t="shared" si="876"/>
        <v>0</v>
      </c>
      <c r="AT579" t="b">
        <f t="shared" si="877"/>
        <v>0</v>
      </c>
      <c r="AU579" t="b">
        <f t="shared" si="878"/>
        <v>0</v>
      </c>
      <c r="AV579" t="b">
        <f t="shared" si="879"/>
        <v>1</v>
      </c>
      <c r="AW579" t="b">
        <f t="shared" si="880"/>
        <v>0</v>
      </c>
      <c r="AX579" t="b">
        <f t="shared" si="881"/>
        <v>0</v>
      </c>
      <c r="AY579" t="b">
        <f t="shared" si="882"/>
        <v>0</v>
      </c>
      <c r="AZ579" t="b">
        <f t="shared" si="883"/>
        <v>0</v>
      </c>
      <c r="BA579" t="b">
        <f t="shared" si="884"/>
        <v>0</v>
      </c>
      <c r="BB579" t="b">
        <f t="shared" si="885"/>
        <v>0</v>
      </c>
      <c r="BC579" t="b">
        <f t="shared" si="886"/>
        <v>0</v>
      </c>
      <c r="BD579" t="b">
        <f t="shared" si="887"/>
        <v>0</v>
      </c>
      <c r="BE579" t="b">
        <f t="shared" si="888"/>
        <v>0</v>
      </c>
      <c r="BF579" t="b">
        <f t="shared" si="889"/>
        <v>0</v>
      </c>
      <c r="BG579" t="b">
        <f t="shared" si="890"/>
        <v>0</v>
      </c>
      <c r="BH579" t="b">
        <f t="shared" si="891"/>
        <v>0</v>
      </c>
      <c r="BI579" t="b">
        <f t="shared" si="892"/>
        <v>0</v>
      </c>
      <c r="BJ579" t="b">
        <f t="shared" si="893"/>
        <v>0</v>
      </c>
      <c r="BK579" t="b">
        <f t="shared" si="894"/>
        <v>0</v>
      </c>
      <c r="BL579" t="b">
        <f t="shared" si="895"/>
        <v>1</v>
      </c>
      <c r="BM579" t="b">
        <f t="shared" si="896"/>
        <v>0</v>
      </c>
      <c r="BN579" t="b">
        <f t="shared" si="897"/>
        <v>0</v>
      </c>
      <c r="BO579" t="b">
        <f t="shared" si="898"/>
        <v>0</v>
      </c>
      <c r="BP579" t="b">
        <f t="shared" si="899"/>
        <v>1</v>
      </c>
      <c r="BQ579" t="b">
        <f t="shared" si="900"/>
        <v>1</v>
      </c>
      <c r="BR579" t="b">
        <f t="shared" si="901"/>
        <v>0</v>
      </c>
      <c r="BS579" t="b">
        <f t="shared" si="902"/>
        <v>0</v>
      </c>
      <c r="BT579" t="b">
        <f t="shared" si="903"/>
        <v>0</v>
      </c>
      <c r="BU579" t="b">
        <f t="shared" si="904"/>
        <v>0</v>
      </c>
      <c r="BV579" t="b">
        <f t="shared" si="905"/>
        <v>0</v>
      </c>
      <c r="BW579" t="b">
        <f t="shared" si="906"/>
        <v>0</v>
      </c>
      <c r="BX579" t="b">
        <f t="shared" si="907"/>
        <v>0</v>
      </c>
      <c r="BY579" t="b">
        <f t="shared" si="908"/>
        <v>0</v>
      </c>
      <c r="BZ579" t="b">
        <f t="shared" si="909"/>
        <v>0</v>
      </c>
      <c r="CA579" t="b">
        <f t="shared" si="910"/>
        <v>0</v>
      </c>
      <c r="CB579" t="b">
        <f t="shared" si="911"/>
        <v>0</v>
      </c>
      <c r="CC579" t="b">
        <f t="shared" si="912"/>
        <v>0</v>
      </c>
      <c r="CD579" t="b">
        <f t="shared" si="913"/>
        <v>0</v>
      </c>
      <c r="CE579" t="b">
        <f t="shared" si="914"/>
        <v>0</v>
      </c>
      <c r="CF579" t="b">
        <f t="shared" si="915"/>
        <v>0</v>
      </c>
      <c r="CG579" t="b">
        <f t="shared" si="916"/>
        <v>1</v>
      </c>
      <c r="CH579" t="b">
        <f t="shared" si="917"/>
        <v>0</v>
      </c>
      <c r="CI579" t="b">
        <f t="shared" si="918"/>
        <v>0</v>
      </c>
      <c r="CJ579" t="b">
        <f t="shared" si="919"/>
        <v>0</v>
      </c>
      <c r="CK579" t="b">
        <f t="shared" si="920"/>
        <v>0</v>
      </c>
      <c r="CL579" t="b">
        <f t="shared" si="921"/>
        <v>0</v>
      </c>
      <c r="CM579" t="b">
        <f t="shared" si="922"/>
        <v>1</v>
      </c>
      <c r="CN579" t="b">
        <f t="shared" si="923"/>
        <v>0</v>
      </c>
      <c r="CO579" t="b">
        <f t="shared" si="924"/>
        <v>0</v>
      </c>
      <c r="CP579" t="b">
        <f t="shared" si="925"/>
        <v>0</v>
      </c>
      <c r="CQ579" t="b">
        <f t="shared" si="926"/>
        <v>0</v>
      </c>
      <c r="CR579" t="b">
        <f t="shared" si="927"/>
        <v>0</v>
      </c>
      <c r="CS579" t="b">
        <f t="shared" si="928"/>
        <v>0</v>
      </c>
      <c r="CT579" t="b">
        <f t="shared" si="929"/>
        <v>0</v>
      </c>
      <c r="CU579" t="b">
        <f t="shared" si="930"/>
        <v>0</v>
      </c>
      <c r="CV579" t="b">
        <f t="shared" si="931"/>
        <v>0</v>
      </c>
      <c r="CW579" t="b">
        <f t="shared" si="932"/>
        <v>0</v>
      </c>
      <c r="CX579" t="b">
        <f t="shared" si="933"/>
        <v>0</v>
      </c>
      <c r="CY579" t="b">
        <f t="shared" si="934"/>
        <v>0</v>
      </c>
      <c r="CZ579" t="b">
        <f t="shared" si="935"/>
        <v>0</v>
      </c>
      <c r="DA579" t="b">
        <f t="shared" si="936"/>
        <v>0</v>
      </c>
      <c r="DB579" t="b">
        <f t="shared" si="937"/>
        <v>0</v>
      </c>
      <c r="DC579" t="b">
        <f t="shared" si="938"/>
        <v>0</v>
      </c>
      <c r="DD579" t="b">
        <f t="shared" si="939"/>
        <v>0</v>
      </c>
    </row>
    <row r="580" spans="1:108">
      <c r="A580" t="s">
        <v>1232</v>
      </c>
      <c r="C580" t="s">
        <v>1227</v>
      </c>
      <c r="D580" t="s">
        <v>1006</v>
      </c>
      <c r="E580" t="s">
        <v>982</v>
      </c>
      <c r="F580" t="s">
        <v>976</v>
      </c>
      <c r="G580" t="s">
        <v>970</v>
      </c>
      <c r="H580" t="s">
        <v>7428</v>
      </c>
      <c r="I580" t="s">
        <v>7418</v>
      </c>
      <c r="J580" t="s">
        <v>204</v>
      </c>
      <c r="K580" t="s">
        <v>205</v>
      </c>
      <c r="L580" t="s">
        <v>6485</v>
      </c>
      <c r="M580" t="s">
        <v>6079</v>
      </c>
      <c r="N580" t="s">
        <v>77</v>
      </c>
      <c r="O580" t="b">
        <f t="shared" si="846"/>
        <v>1</v>
      </c>
      <c r="P580" t="b">
        <f t="shared" si="847"/>
        <v>0</v>
      </c>
      <c r="Q580" t="b">
        <f t="shared" si="848"/>
        <v>0</v>
      </c>
      <c r="R580" t="b">
        <f t="shared" si="849"/>
        <v>0</v>
      </c>
      <c r="S580" t="b">
        <f t="shared" si="850"/>
        <v>0</v>
      </c>
      <c r="T580" t="b">
        <f t="shared" si="851"/>
        <v>0</v>
      </c>
      <c r="U580" t="b">
        <f t="shared" si="852"/>
        <v>0</v>
      </c>
      <c r="V580" t="b">
        <f t="shared" si="853"/>
        <v>0</v>
      </c>
      <c r="W580" t="b">
        <f t="shared" si="854"/>
        <v>0</v>
      </c>
      <c r="X580" t="b">
        <f t="shared" si="855"/>
        <v>1</v>
      </c>
      <c r="Y580" t="b">
        <f t="shared" si="856"/>
        <v>0</v>
      </c>
      <c r="Z580" t="b">
        <f t="shared" si="857"/>
        <v>0</v>
      </c>
      <c r="AA580" t="b">
        <f t="shared" si="858"/>
        <v>0</v>
      </c>
      <c r="AB580" t="b">
        <f t="shared" si="859"/>
        <v>0</v>
      </c>
      <c r="AC580" t="b">
        <f t="shared" si="860"/>
        <v>0</v>
      </c>
      <c r="AD580" t="b">
        <f t="shared" si="861"/>
        <v>0</v>
      </c>
      <c r="AE580" t="b">
        <f t="shared" si="862"/>
        <v>0</v>
      </c>
      <c r="AF580" t="b">
        <f t="shared" si="863"/>
        <v>0</v>
      </c>
      <c r="AG580" t="b">
        <f t="shared" si="864"/>
        <v>0</v>
      </c>
      <c r="AH580" t="b">
        <f t="shared" si="865"/>
        <v>0</v>
      </c>
      <c r="AI580" t="b">
        <f t="shared" si="866"/>
        <v>0</v>
      </c>
      <c r="AJ580" t="b">
        <f t="shared" si="867"/>
        <v>0</v>
      </c>
      <c r="AK580" t="b">
        <f t="shared" si="868"/>
        <v>0</v>
      </c>
      <c r="AL580" t="b">
        <f t="shared" si="869"/>
        <v>0</v>
      </c>
      <c r="AM580" t="b">
        <f t="shared" si="870"/>
        <v>0</v>
      </c>
      <c r="AN580" t="b">
        <f t="shared" si="871"/>
        <v>0</v>
      </c>
      <c r="AO580" t="b">
        <f t="shared" si="872"/>
        <v>0</v>
      </c>
      <c r="AP580" t="b">
        <f t="shared" si="873"/>
        <v>0</v>
      </c>
      <c r="AQ580" t="b">
        <f t="shared" si="874"/>
        <v>0</v>
      </c>
      <c r="AR580" t="b">
        <f t="shared" si="875"/>
        <v>0</v>
      </c>
      <c r="AS580" t="b">
        <f t="shared" si="876"/>
        <v>0</v>
      </c>
      <c r="AT580" t="b">
        <f t="shared" si="877"/>
        <v>0</v>
      </c>
      <c r="AU580" t="b">
        <f t="shared" si="878"/>
        <v>0</v>
      </c>
      <c r="AV580" t="b">
        <f t="shared" si="879"/>
        <v>0</v>
      </c>
      <c r="AW580" t="b">
        <f t="shared" si="880"/>
        <v>0</v>
      </c>
      <c r="AX580" t="b">
        <f t="shared" si="881"/>
        <v>0</v>
      </c>
      <c r="AY580" t="b">
        <f t="shared" si="882"/>
        <v>0</v>
      </c>
      <c r="AZ580" t="b">
        <f t="shared" si="883"/>
        <v>0</v>
      </c>
      <c r="BA580" t="b">
        <f t="shared" si="884"/>
        <v>0</v>
      </c>
      <c r="BB580" t="b">
        <f t="shared" si="885"/>
        <v>0</v>
      </c>
      <c r="BC580" t="b">
        <f t="shared" si="886"/>
        <v>0</v>
      </c>
      <c r="BD580" t="b">
        <f t="shared" si="887"/>
        <v>0</v>
      </c>
      <c r="BE580" t="b">
        <f t="shared" si="888"/>
        <v>0</v>
      </c>
      <c r="BF580" t="b">
        <f t="shared" si="889"/>
        <v>0</v>
      </c>
      <c r="BG580" t="b">
        <f t="shared" si="890"/>
        <v>0</v>
      </c>
      <c r="BH580" t="b">
        <f t="shared" si="891"/>
        <v>0</v>
      </c>
      <c r="BI580" t="b">
        <f t="shared" si="892"/>
        <v>0</v>
      </c>
      <c r="BJ580" t="b">
        <f t="shared" si="893"/>
        <v>0</v>
      </c>
      <c r="BK580" t="b">
        <f t="shared" si="894"/>
        <v>0</v>
      </c>
      <c r="BL580" t="b">
        <f t="shared" si="895"/>
        <v>0</v>
      </c>
      <c r="BM580" t="b">
        <f t="shared" si="896"/>
        <v>0</v>
      </c>
      <c r="BN580" t="b">
        <f t="shared" si="897"/>
        <v>0</v>
      </c>
      <c r="BO580" t="b">
        <f t="shared" si="898"/>
        <v>0</v>
      </c>
      <c r="BP580" t="b">
        <f t="shared" si="899"/>
        <v>0</v>
      </c>
      <c r="BQ580" t="b">
        <f t="shared" si="900"/>
        <v>0</v>
      </c>
      <c r="BR580" t="b">
        <f t="shared" si="901"/>
        <v>0</v>
      </c>
      <c r="BS580" t="b">
        <f t="shared" si="902"/>
        <v>0</v>
      </c>
      <c r="BT580" t="b">
        <f t="shared" si="903"/>
        <v>0</v>
      </c>
      <c r="BU580" t="b">
        <f t="shared" si="904"/>
        <v>0</v>
      </c>
      <c r="BV580" t="b">
        <f t="shared" si="905"/>
        <v>0</v>
      </c>
      <c r="BW580" t="b">
        <f t="shared" si="906"/>
        <v>0</v>
      </c>
      <c r="BX580" t="b">
        <f t="shared" si="907"/>
        <v>0</v>
      </c>
      <c r="BY580" t="b">
        <f t="shared" si="908"/>
        <v>0</v>
      </c>
      <c r="BZ580" t="b">
        <f t="shared" si="909"/>
        <v>0</v>
      </c>
      <c r="CA580" t="b">
        <f t="shared" si="910"/>
        <v>0</v>
      </c>
      <c r="CB580" t="b">
        <f t="shared" si="911"/>
        <v>0</v>
      </c>
      <c r="CC580" t="b">
        <f t="shared" si="912"/>
        <v>0</v>
      </c>
      <c r="CD580" t="b">
        <f t="shared" si="913"/>
        <v>1</v>
      </c>
      <c r="CE580" t="b">
        <f t="shared" si="914"/>
        <v>0</v>
      </c>
      <c r="CF580" t="b">
        <f t="shared" si="915"/>
        <v>0</v>
      </c>
      <c r="CG580" t="b">
        <f t="shared" si="916"/>
        <v>0</v>
      </c>
      <c r="CH580" t="b">
        <f t="shared" si="917"/>
        <v>0</v>
      </c>
      <c r="CI580" t="b">
        <f t="shared" si="918"/>
        <v>0</v>
      </c>
      <c r="CJ580" t="b">
        <f t="shared" si="919"/>
        <v>0</v>
      </c>
      <c r="CK580" t="b">
        <f t="shared" si="920"/>
        <v>0</v>
      </c>
      <c r="CL580" t="b">
        <f t="shared" si="921"/>
        <v>0</v>
      </c>
      <c r="CM580" t="b">
        <f t="shared" si="922"/>
        <v>0</v>
      </c>
      <c r="CN580" t="b">
        <f t="shared" si="923"/>
        <v>0</v>
      </c>
      <c r="CO580" t="b">
        <f t="shared" si="924"/>
        <v>0</v>
      </c>
      <c r="CP580" t="b">
        <f t="shared" si="925"/>
        <v>0</v>
      </c>
      <c r="CQ580" t="b">
        <f t="shared" si="926"/>
        <v>0</v>
      </c>
      <c r="CR580" t="b">
        <f t="shared" si="927"/>
        <v>0</v>
      </c>
      <c r="CS580" t="b">
        <f t="shared" si="928"/>
        <v>0</v>
      </c>
      <c r="CT580" t="b">
        <f t="shared" si="929"/>
        <v>0</v>
      </c>
      <c r="CU580" t="b">
        <f t="shared" si="930"/>
        <v>0</v>
      </c>
      <c r="CV580" t="b">
        <f t="shared" si="931"/>
        <v>0</v>
      </c>
      <c r="CW580" t="b">
        <f t="shared" si="932"/>
        <v>0</v>
      </c>
      <c r="CX580" t="b">
        <f t="shared" si="933"/>
        <v>0</v>
      </c>
      <c r="CY580" t="b">
        <f t="shared" si="934"/>
        <v>0</v>
      </c>
      <c r="CZ580" t="b">
        <f t="shared" si="935"/>
        <v>0</v>
      </c>
      <c r="DA580" t="b">
        <f t="shared" si="936"/>
        <v>0</v>
      </c>
      <c r="DB580" t="b">
        <f t="shared" si="937"/>
        <v>0</v>
      </c>
      <c r="DC580" t="b">
        <f t="shared" si="938"/>
        <v>0</v>
      </c>
      <c r="DD580" t="b">
        <f t="shared" si="939"/>
        <v>0</v>
      </c>
    </row>
    <row r="581" spans="1:108">
      <c r="A581" t="s">
        <v>1370</v>
      </c>
      <c r="C581" t="s">
        <v>1371</v>
      </c>
      <c r="D581" t="s">
        <v>1006</v>
      </c>
      <c r="E581" t="s">
        <v>982</v>
      </c>
      <c r="F581" t="s">
        <v>976</v>
      </c>
      <c r="G581" t="s">
        <v>970</v>
      </c>
      <c r="H581" t="s">
        <v>7428</v>
      </c>
      <c r="I581" t="s">
        <v>7418</v>
      </c>
      <c r="J581" t="s">
        <v>209</v>
      </c>
      <c r="K581" t="s">
        <v>16</v>
      </c>
      <c r="L581" t="s">
        <v>6537</v>
      </c>
      <c r="M581" t="s">
        <v>6079</v>
      </c>
      <c r="N581" t="s">
        <v>1372</v>
      </c>
      <c r="O581" t="b">
        <f t="shared" si="846"/>
        <v>1</v>
      </c>
      <c r="P581" t="b">
        <f t="shared" si="847"/>
        <v>1</v>
      </c>
      <c r="Q581" t="b">
        <f t="shared" si="848"/>
        <v>0</v>
      </c>
      <c r="R581" t="b">
        <f t="shared" si="849"/>
        <v>1</v>
      </c>
      <c r="S581" t="b">
        <f t="shared" si="850"/>
        <v>1</v>
      </c>
      <c r="T581" t="b">
        <f t="shared" si="851"/>
        <v>1</v>
      </c>
      <c r="U581" t="b">
        <f t="shared" si="852"/>
        <v>0</v>
      </c>
      <c r="V581" t="b">
        <f t="shared" si="853"/>
        <v>1</v>
      </c>
      <c r="W581" t="b">
        <f t="shared" si="854"/>
        <v>1</v>
      </c>
      <c r="X581" t="b">
        <f t="shared" si="855"/>
        <v>0</v>
      </c>
      <c r="Y581" t="b">
        <f t="shared" si="856"/>
        <v>0</v>
      </c>
      <c r="Z581" t="b">
        <f t="shared" si="857"/>
        <v>0</v>
      </c>
      <c r="AA581" t="b">
        <f t="shared" si="858"/>
        <v>0</v>
      </c>
      <c r="AB581" t="b">
        <f t="shared" si="859"/>
        <v>0</v>
      </c>
      <c r="AC581" t="b">
        <f t="shared" si="860"/>
        <v>0</v>
      </c>
      <c r="AD581" t="b">
        <f t="shared" si="861"/>
        <v>0</v>
      </c>
      <c r="AE581" t="b">
        <f t="shared" si="862"/>
        <v>0</v>
      </c>
      <c r="AF581" t="b">
        <f t="shared" si="863"/>
        <v>0</v>
      </c>
      <c r="AG581" t="b">
        <f t="shared" si="864"/>
        <v>0</v>
      </c>
      <c r="AH581" t="b">
        <f t="shared" si="865"/>
        <v>0</v>
      </c>
      <c r="AI581" t="b">
        <f t="shared" si="866"/>
        <v>1</v>
      </c>
      <c r="AJ581" t="b">
        <f t="shared" si="867"/>
        <v>0</v>
      </c>
      <c r="AK581" t="b">
        <f t="shared" si="868"/>
        <v>0</v>
      </c>
      <c r="AL581" t="b">
        <f t="shared" si="869"/>
        <v>0</v>
      </c>
      <c r="AM581" t="b">
        <f t="shared" si="870"/>
        <v>0</v>
      </c>
      <c r="AN581" t="b">
        <f t="shared" si="871"/>
        <v>0</v>
      </c>
      <c r="AO581" t="b">
        <f t="shared" si="872"/>
        <v>0</v>
      </c>
      <c r="AP581" t="b">
        <f t="shared" si="873"/>
        <v>0</v>
      </c>
      <c r="AQ581" t="b">
        <f t="shared" si="874"/>
        <v>0</v>
      </c>
      <c r="AR581" t="b">
        <f t="shared" si="875"/>
        <v>0</v>
      </c>
      <c r="AS581" t="b">
        <f t="shared" si="876"/>
        <v>0</v>
      </c>
      <c r="AT581" t="b">
        <f t="shared" si="877"/>
        <v>0</v>
      </c>
      <c r="AU581" t="b">
        <f t="shared" si="878"/>
        <v>0</v>
      </c>
      <c r="AV581" t="b">
        <f t="shared" si="879"/>
        <v>0</v>
      </c>
      <c r="AW581" t="b">
        <f t="shared" si="880"/>
        <v>0</v>
      </c>
      <c r="AX581" t="b">
        <f t="shared" si="881"/>
        <v>0</v>
      </c>
      <c r="AY581" t="b">
        <f t="shared" si="882"/>
        <v>0</v>
      </c>
      <c r="AZ581" t="b">
        <f t="shared" si="883"/>
        <v>0</v>
      </c>
      <c r="BA581" t="b">
        <f t="shared" si="884"/>
        <v>0</v>
      </c>
      <c r="BB581" t="b">
        <f t="shared" si="885"/>
        <v>0</v>
      </c>
      <c r="BC581" t="b">
        <f t="shared" si="886"/>
        <v>0</v>
      </c>
      <c r="BD581" t="b">
        <f t="shared" si="887"/>
        <v>0</v>
      </c>
      <c r="BE581" t="b">
        <f t="shared" si="888"/>
        <v>0</v>
      </c>
      <c r="BF581" t="b">
        <f t="shared" si="889"/>
        <v>0</v>
      </c>
      <c r="BG581" t="b">
        <f t="shared" si="890"/>
        <v>0</v>
      </c>
      <c r="BH581" t="b">
        <f t="shared" si="891"/>
        <v>1</v>
      </c>
      <c r="BI581" t="b">
        <f t="shared" si="892"/>
        <v>0</v>
      </c>
      <c r="BJ581" t="b">
        <f t="shared" si="893"/>
        <v>0</v>
      </c>
      <c r="BK581" t="b">
        <f t="shared" si="894"/>
        <v>0</v>
      </c>
      <c r="BL581" t="b">
        <f t="shared" si="895"/>
        <v>0</v>
      </c>
      <c r="BM581" t="b">
        <f t="shared" si="896"/>
        <v>0</v>
      </c>
      <c r="BN581" t="b">
        <f t="shared" si="897"/>
        <v>0</v>
      </c>
      <c r="BO581" t="b">
        <f t="shared" si="898"/>
        <v>0</v>
      </c>
      <c r="BP581" t="b">
        <f t="shared" si="899"/>
        <v>1</v>
      </c>
      <c r="BQ581" t="b">
        <f t="shared" si="900"/>
        <v>0</v>
      </c>
      <c r="BR581" t="b">
        <f t="shared" si="901"/>
        <v>0</v>
      </c>
      <c r="BS581" t="b">
        <f t="shared" si="902"/>
        <v>0</v>
      </c>
      <c r="BT581" t="b">
        <f t="shared" si="903"/>
        <v>0</v>
      </c>
      <c r="BU581" t="b">
        <f t="shared" si="904"/>
        <v>0</v>
      </c>
      <c r="BV581" t="b">
        <f t="shared" si="905"/>
        <v>0</v>
      </c>
      <c r="BW581" t="b">
        <f t="shared" si="906"/>
        <v>0</v>
      </c>
      <c r="BX581" t="b">
        <f t="shared" si="907"/>
        <v>0</v>
      </c>
      <c r="BY581" t="b">
        <f t="shared" si="908"/>
        <v>0</v>
      </c>
      <c r="BZ581" t="b">
        <f t="shared" si="909"/>
        <v>0</v>
      </c>
      <c r="CA581" t="b">
        <f t="shared" si="910"/>
        <v>0</v>
      </c>
      <c r="CB581" t="b">
        <f t="shared" si="911"/>
        <v>0</v>
      </c>
      <c r="CC581" t="b">
        <f t="shared" si="912"/>
        <v>0</v>
      </c>
      <c r="CD581" t="b">
        <f t="shared" si="913"/>
        <v>0</v>
      </c>
      <c r="CE581" t="b">
        <f t="shared" si="914"/>
        <v>0</v>
      </c>
      <c r="CF581" t="b">
        <f t="shared" si="915"/>
        <v>1</v>
      </c>
      <c r="CG581" t="b">
        <f t="shared" si="916"/>
        <v>0</v>
      </c>
      <c r="CH581" t="b">
        <f t="shared" si="917"/>
        <v>0</v>
      </c>
      <c r="CI581" t="b">
        <f t="shared" si="918"/>
        <v>0</v>
      </c>
      <c r="CJ581" t="b">
        <f t="shared" si="919"/>
        <v>0</v>
      </c>
      <c r="CK581" t="b">
        <f t="shared" si="920"/>
        <v>0</v>
      </c>
      <c r="CL581" t="b">
        <f t="shared" si="921"/>
        <v>0</v>
      </c>
      <c r="CM581" t="b">
        <f t="shared" si="922"/>
        <v>0</v>
      </c>
      <c r="CN581" t="b">
        <f t="shared" si="923"/>
        <v>0</v>
      </c>
      <c r="CO581" t="b">
        <f t="shared" si="924"/>
        <v>1</v>
      </c>
      <c r="CP581" t="b">
        <f t="shared" si="925"/>
        <v>0</v>
      </c>
      <c r="CQ581" t="b">
        <f t="shared" si="926"/>
        <v>1</v>
      </c>
      <c r="CR581" t="b">
        <f t="shared" si="927"/>
        <v>0</v>
      </c>
      <c r="CS581" t="b">
        <f t="shared" si="928"/>
        <v>0</v>
      </c>
      <c r="CT581" t="b">
        <f t="shared" si="929"/>
        <v>0</v>
      </c>
      <c r="CU581" t="b">
        <f t="shared" si="930"/>
        <v>0</v>
      </c>
      <c r="CV581" t="b">
        <f t="shared" si="931"/>
        <v>0</v>
      </c>
      <c r="CW581" t="b">
        <f t="shared" si="932"/>
        <v>0</v>
      </c>
      <c r="CX581" t="b">
        <f t="shared" si="933"/>
        <v>0</v>
      </c>
      <c r="CY581" t="b">
        <f t="shared" si="934"/>
        <v>0</v>
      </c>
      <c r="CZ581" t="b">
        <f t="shared" si="935"/>
        <v>0</v>
      </c>
      <c r="DA581" t="b">
        <f t="shared" si="936"/>
        <v>0</v>
      </c>
      <c r="DB581" t="b">
        <f t="shared" si="937"/>
        <v>0</v>
      </c>
      <c r="DC581" t="b">
        <f t="shared" si="938"/>
        <v>0</v>
      </c>
      <c r="DD581" t="b">
        <f t="shared" si="939"/>
        <v>0</v>
      </c>
    </row>
    <row r="582" spans="1:108">
      <c r="A582" s="4" t="s">
        <v>1520</v>
      </c>
      <c r="C582" t="s">
        <v>1521</v>
      </c>
      <c r="D582" s="4" t="s">
        <v>1006</v>
      </c>
      <c r="E582" s="4" t="s">
        <v>982</v>
      </c>
      <c r="F582" t="s">
        <v>976</v>
      </c>
      <c r="G582" t="s">
        <v>970</v>
      </c>
      <c r="H582" t="s">
        <v>7428</v>
      </c>
      <c r="I582" t="s">
        <v>7418</v>
      </c>
      <c r="J582" s="4" t="s">
        <v>16</v>
      </c>
      <c r="K582" s="4" t="s">
        <v>16</v>
      </c>
      <c r="L582" s="4" t="s">
        <v>6586</v>
      </c>
      <c r="M582" s="4" t="s">
        <v>200</v>
      </c>
      <c r="N582" s="4" t="s">
        <v>1522</v>
      </c>
      <c r="O582" s="4" t="b">
        <f t="shared" si="846"/>
        <v>1</v>
      </c>
      <c r="P582" s="4" t="b">
        <f t="shared" si="847"/>
        <v>1</v>
      </c>
      <c r="Q582" s="4" t="b">
        <f t="shared" si="848"/>
        <v>1</v>
      </c>
      <c r="R582" s="4" t="b">
        <f t="shared" si="849"/>
        <v>1</v>
      </c>
      <c r="S582" s="4" t="b">
        <f t="shared" si="850"/>
        <v>1</v>
      </c>
      <c r="T582" s="4" t="b">
        <f t="shared" si="851"/>
        <v>0</v>
      </c>
      <c r="U582" s="4" t="b">
        <f t="shared" si="852"/>
        <v>1</v>
      </c>
      <c r="V582" s="4" t="b">
        <f t="shared" si="853"/>
        <v>1</v>
      </c>
      <c r="W582" s="4" t="b">
        <f t="shared" si="854"/>
        <v>1</v>
      </c>
      <c r="X582" s="4" t="b">
        <f t="shared" si="855"/>
        <v>1</v>
      </c>
      <c r="Y582" s="4" t="b">
        <f t="shared" si="856"/>
        <v>1</v>
      </c>
      <c r="Z582" s="4" t="b">
        <f t="shared" si="857"/>
        <v>0</v>
      </c>
      <c r="AA582" s="4" t="b">
        <f t="shared" si="858"/>
        <v>0</v>
      </c>
      <c r="AB582" s="4" t="b">
        <f t="shared" si="859"/>
        <v>0</v>
      </c>
      <c r="AC582" s="4" t="b">
        <f t="shared" si="860"/>
        <v>0</v>
      </c>
      <c r="AD582" s="4" t="b">
        <f t="shared" si="861"/>
        <v>0</v>
      </c>
      <c r="AE582" s="4" t="b">
        <f t="shared" si="862"/>
        <v>0</v>
      </c>
      <c r="AF582" s="4" t="b">
        <f t="shared" si="863"/>
        <v>0</v>
      </c>
      <c r="AG582" s="4" t="b">
        <f t="shared" si="864"/>
        <v>0</v>
      </c>
      <c r="AH582" s="4" t="b">
        <f t="shared" si="865"/>
        <v>0</v>
      </c>
      <c r="AI582" s="4" t="b">
        <f t="shared" si="866"/>
        <v>1</v>
      </c>
      <c r="AJ582" s="4" t="b">
        <f t="shared" si="867"/>
        <v>0</v>
      </c>
      <c r="AK582" s="4" t="b">
        <f t="shared" si="868"/>
        <v>0</v>
      </c>
      <c r="AL582" s="4" t="b">
        <f t="shared" si="869"/>
        <v>0</v>
      </c>
      <c r="AM582" s="4" t="b">
        <f t="shared" si="870"/>
        <v>0</v>
      </c>
      <c r="AN582" s="4" t="b">
        <f t="shared" si="871"/>
        <v>0</v>
      </c>
      <c r="AO582" s="4" t="b">
        <f t="shared" si="872"/>
        <v>0</v>
      </c>
      <c r="AP582" s="4" t="b">
        <f t="shared" si="873"/>
        <v>0</v>
      </c>
      <c r="AQ582" s="4" t="b">
        <f t="shared" si="874"/>
        <v>1</v>
      </c>
      <c r="AR582" s="4" t="b">
        <f t="shared" si="875"/>
        <v>0</v>
      </c>
      <c r="AS582" s="4" t="b">
        <f t="shared" si="876"/>
        <v>0</v>
      </c>
      <c r="AT582" s="4" t="b">
        <f t="shared" si="877"/>
        <v>0</v>
      </c>
      <c r="AU582" s="4" t="b">
        <f t="shared" si="878"/>
        <v>0</v>
      </c>
      <c r="AV582" s="4" t="b">
        <f t="shared" si="879"/>
        <v>0</v>
      </c>
      <c r="AW582" s="4" t="b">
        <f t="shared" si="880"/>
        <v>0</v>
      </c>
      <c r="AX582" s="4" t="b">
        <f t="shared" si="881"/>
        <v>1</v>
      </c>
      <c r="AY582" s="4" t="b">
        <f t="shared" si="882"/>
        <v>0</v>
      </c>
      <c r="AZ582" s="4" t="b">
        <f t="shared" si="883"/>
        <v>0</v>
      </c>
      <c r="BA582" s="4" t="b">
        <f t="shared" si="884"/>
        <v>1</v>
      </c>
      <c r="BB582" s="4" t="b">
        <f t="shared" si="885"/>
        <v>0</v>
      </c>
      <c r="BC582" s="4" t="b">
        <f t="shared" si="886"/>
        <v>0</v>
      </c>
      <c r="BD582" s="4" t="b">
        <f t="shared" si="887"/>
        <v>1</v>
      </c>
      <c r="BE582" s="4" t="b">
        <f t="shared" si="888"/>
        <v>0</v>
      </c>
      <c r="BF582" s="4" t="b">
        <f t="shared" si="889"/>
        <v>0</v>
      </c>
      <c r="BG582" s="4" t="b">
        <f t="shared" si="890"/>
        <v>0</v>
      </c>
      <c r="BH582" s="4" t="b">
        <f t="shared" si="891"/>
        <v>0</v>
      </c>
      <c r="BI582" s="4" t="b">
        <f t="shared" si="892"/>
        <v>0</v>
      </c>
      <c r="BJ582" s="4" t="b">
        <f t="shared" si="893"/>
        <v>0</v>
      </c>
      <c r="BK582" s="4" t="b">
        <f t="shared" si="894"/>
        <v>0</v>
      </c>
      <c r="BL582" s="4" t="b">
        <f t="shared" si="895"/>
        <v>0</v>
      </c>
      <c r="BM582" s="4" t="b">
        <f t="shared" si="896"/>
        <v>0</v>
      </c>
      <c r="BN582" s="4" t="b">
        <f t="shared" si="897"/>
        <v>0</v>
      </c>
      <c r="BO582" s="4" t="b">
        <f t="shared" si="898"/>
        <v>0</v>
      </c>
      <c r="BP582" s="4" t="b">
        <f t="shared" si="899"/>
        <v>0</v>
      </c>
      <c r="BQ582" s="4" t="b">
        <f t="shared" si="900"/>
        <v>1</v>
      </c>
      <c r="BR582" s="4" t="b">
        <f t="shared" si="901"/>
        <v>0</v>
      </c>
      <c r="BS582" s="4" t="b">
        <f t="shared" si="902"/>
        <v>1</v>
      </c>
      <c r="BT582" s="4" t="b">
        <f t="shared" si="903"/>
        <v>0</v>
      </c>
      <c r="BU582" s="4" t="b">
        <f t="shared" si="904"/>
        <v>1</v>
      </c>
      <c r="BV582" s="4" t="b">
        <f t="shared" si="905"/>
        <v>0</v>
      </c>
      <c r="BW582" s="4" t="b">
        <f t="shared" si="906"/>
        <v>0</v>
      </c>
      <c r="BX582" s="4" t="b">
        <f t="shared" si="907"/>
        <v>0</v>
      </c>
      <c r="BY582" s="4" t="b">
        <f t="shared" si="908"/>
        <v>0</v>
      </c>
      <c r="BZ582" s="4" t="b">
        <f t="shared" si="909"/>
        <v>0</v>
      </c>
      <c r="CA582" s="4" t="b">
        <f t="shared" si="910"/>
        <v>0</v>
      </c>
      <c r="CB582" s="4" t="b">
        <f t="shared" si="911"/>
        <v>1</v>
      </c>
      <c r="CC582" s="4" t="b">
        <f t="shared" si="912"/>
        <v>0</v>
      </c>
      <c r="CD582" s="4" t="b">
        <f t="shared" si="913"/>
        <v>0</v>
      </c>
      <c r="CE582" s="4" t="b">
        <f t="shared" si="914"/>
        <v>0</v>
      </c>
      <c r="CF582" s="4" t="b">
        <f t="shared" si="915"/>
        <v>0</v>
      </c>
      <c r="CG582" s="4" t="b">
        <f t="shared" si="916"/>
        <v>1</v>
      </c>
      <c r="CH582" s="4" t="b">
        <f t="shared" si="917"/>
        <v>0</v>
      </c>
      <c r="CI582" s="4" t="b">
        <f t="shared" si="918"/>
        <v>0</v>
      </c>
      <c r="CJ582" s="4" t="b">
        <f t="shared" si="919"/>
        <v>0</v>
      </c>
      <c r="CK582" s="4" t="b">
        <f t="shared" si="920"/>
        <v>0</v>
      </c>
      <c r="CL582" s="4" t="b">
        <f t="shared" si="921"/>
        <v>0</v>
      </c>
      <c r="CM582" s="4" t="b">
        <f t="shared" si="922"/>
        <v>0</v>
      </c>
      <c r="CN582" s="4" t="b">
        <f t="shared" si="923"/>
        <v>0</v>
      </c>
      <c r="CO582" s="4" t="b">
        <f t="shared" si="924"/>
        <v>0</v>
      </c>
      <c r="CP582" s="4" t="b">
        <f t="shared" si="925"/>
        <v>0</v>
      </c>
      <c r="CQ582" s="4" t="b">
        <f t="shared" si="926"/>
        <v>0</v>
      </c>
      <c r="CR582" s="4" t="b">
        <f t="shared" si="927"/>
        <v>0</v>
      </c>
      <c r="CS582" s="4" t="b">
        <f t="shared" si="928"/>
        <v>0</v>
      </c>
      <c r="CT582" s="4" t="b">
        <f t="shared" si="929"/>
        <v>0</v>
      </c>
      <c r="CU582" s="4" t="b">
        <f t="shared" si="930"/>
        <v>0</v>
      </c>
      <c r="CV582" s="4" t="b">
        <f t="shared" si="931"/>
        <v>0</v>
      </c>
      <c r="CW582" s="4" t="b">
        <f t="shared" si="932"/>
        <v>0</v>
      </c>
      <c r="CX582" s="4" t="b">
        <f t="shared" si="933"/>
        <v>0</v>
      </c>
      <c r="CY582" s="4" t="b">
        <f t="shared" si="934"/>
        <v>0</v>
      </c>
      <c r="CZ582" s="4" t="b">
        <f t="shared" si="935"/>
        <v>0</v>
      </c>
      <c r="DA582" s="4" t="b">
        <f t="shared" si="936"/>
        <v>0</v>
      </c>
      <c r="DB582" s="4" t="b">
        <f t="shared" si="937"/>
        <v>0</v>
      </c>
      <c r="DC582" s="4" t="b">
        <f t="shared" si="938"/>
        <v>0</v>
      </c>
      <c r="DD582" s="4" t="b">
        <f t="shared" si="939"/>
        <v>0</v>
      </c>
    </row>
    <row r="583" spans="1:108">
      <c r="A583" s="4" t="s">
        <v>1536</v>
      </c>
      <c r="C583" t="s">
        <v>1537</v>
      </c>
      <c r="D583" s="4" t="s">
        <v>1006</v>
      </c>
      <c r="E583" s="4" t="s">
        <v>982</v>
      </c>
      <c r="F583" t="s">
        <v>976</v>
      </c>
      <c r="G583" t="s">
        <v>970</v>
      </c>
      <c r="H583" t="s">
        <v>7428</v>
      </c>
      <c r="I583" t="s">
        <v>7418</v>
      </c>
      <c r="J583" s="4" t="s">
        <v>362</v>
      </c>
      <c r="K583" s="4" t="s">
        <v>136</v>
      </c>
      <c r="L583" s="4" t="s">
        <v>6418</v>
      </c>
      <c r="M583" t="s">
        <v>6079</v>
      </c>
      <c r="N583" s="4" t="s">
        <v>1538</v>
      </c>
      <c r="O583" s="4" t="b">
        <f t="shared" si="846"/>
        <v>1</v>
      </c>
      <c r="P583" s="4" t="b">
        <f t="shared" si="847"/>
        <v>1</v>
      </c>
      <c r="Q583" s="4" t="b">
        <f t="shared" si="848"/>
        <v>0</v>
      </c>
      <c r="R583" s="4" t="b">
        <f t="shared" si="849"/>
        <v>0</v>
      </c>
      <c r="S583" s="4" t="b">
        <f t="shared" si="850"/>
        <v>1</v>
      </c>
      <c r="T583" s="4" t="b">
        <f t="shared" si="851"/>
        <v>0</v>
      </c>
      <c r="U583" s="4" t="b">
        <f t="shared" si="852"/>
        <v>1</v>
      </c>
      <c r="V583" s="4" t="b">
        <f t="shared" si="853"/>
        <v>0</v>
      </c>
      <c r="W583" s="4" t="b">
        <f t="shared" si="854"/>
        <v>0</v>
      </c>
      <c r="X583" s="4" t="b">
        <f t="shared" si="855"/>
        <v>0</v>
      </c>
      <c r="Y583" s="4" t="b">
        <f t="shared" si="856"/>
        <v>0</v>
      </c>
      <c r="Z583" s="4" t="b">
        <f t="shared" si="857"/>
        <v>0</v>
      </c>
      <c r="AA583" s="4" t="b">
        <f t="shared" si="858"/>
        <v>0</v>
      </c>
      <c r="AB583" s="4" t="b">
        <f t="shared" si="859"/>
        <v>1</v>
      </c>
      <c r="AC583" s="4" t="b">
        <f t="shared" si="860"/>
        <v>0</v>
      </c>
      <c r="AD583" s="4" t="b">
        <f t="shared" si="861"/>
        <v>0</v>
      </c>
      <c r="AE583" s="4" t="b">
        <f t="shared" si="862"/>
        <v>0</v>
      </c>
      <c r="AF583" s="4" t="b">
        <f t="shared" si="863"/>
        <v>0</v>
      </c>
      <c r="AG583" s="4" t="b">
        <f t="shared" si="864"/>
        <v>0</v>
      </c>
      <c r="AH583" s="4" t="b">
        <f t="shared" si="865"/>
        <v>0</v>
      </c>
      <c r="AI583" s="4" t="b">
        <f t="shared" si="866"/>
        <v>1</v>
      </c>
      <c r="AJ583" s="4" t="b">
        <f t="shared" si="867"/>
        <v>0</v>
      </c>
      <c r="AK583" s="4" t="b">
        <f t="shared" si="868"/>
        <v>0</v>
      </c>
      <c r="AL583" s="4" t="b">
        <f t="shared" si="869"/>
        <v>0</v>
      </c>
      <c r="AM583" s="4" t="b">
        <f t="shared" si="870"/>
        <v>0</v>
      </c>
      <c r="AN583" s="4" t="b">
        <f t="shared" si="871"/>
        <v>0</v>
      </c>
      <c r="AO583" s="4" t="b">
        <f t="shared" si="872"/>
        <v>0</v>
      </c>
      <c r="AP583" s="4" t="b">
        <f t="shared" si="873"/>
        <v>0</v>
      </c>
      <c r="AQ583" s="4" t="b">
        <f t="shared" si="874"/>
        <v>0</v>
      </c>
      <c r="AR583" s="4" t="b">
        <f t="shared" si="875"/>
        <v>0</v>
      </c>
      <c r="AS583" s="4" t="b">
        <f t="shared" si="876"/>
        <v>0</v>
      </c>
      <c r="AT583" s="4" t="b">
        <f t="shared" si="877"/>
        <v>0</v>
      </c>
      <c r="AU583" s="4" t="b">
        <f t="shared" si="878"/>
        <v>0</v>
      </c>
      <c r="AV583" s="4" t="b">
        <f t="shared" si="879"/>
        <v>0</v>
      </c>
      <c r="AW583" s="4" t="b">
        <f t="shared" si="880"/>
        <v>0</v>
      </c>
      <c r="AX583" s="4" t="b">
        <f t="shared" si="881"/>
        <v>0</v>
      </c>
      <c r="AY583" s="4" t="b">
        <f t="shared" si="882"/>
        <v>0</v>
      </c>
      <c r="AZ583" s="4" t="b">
        <f t="shared" si="883"/>
        <v>0</v>
      </c>
      <c r="BA583" s="4" t="b">
        <f t="shared" si="884"/>
        <v>0</v>
      </c>
      <c r="BB583" s="4" t="b">
        <f t="shared" si="885"/>
        <v>0</v>
      </c>
      <c r="BC583" s="4" t="b">
        <f t="shared" si="886"/>
        <v>0</v>
      </c>
      <c r="BD583" s="4" t="b">
        <f t="shared" si="887"/>
        <v>0</v>
      </c>
      <c r="BE583" s="4" t="b">
        <f t="shared" si="888"/>
        <v>0</v>
      </c>
      <c r="BF583" s="4" t="b">
        <f t="shared" si="889"/>
        <v>0</v>
      </c>
      <c r="BG583" s="4" t="b">
        <f t="shared" si="890"/>
        <v>0</v>
      </c>
      <c r="BH583" s="4" t="b">
        <f t="shared" si="891"/>
        <v>0</v>
      </c>
      <c r="BI583" s="4" t="b">
        <f t="shared" si="892"/>
        <v>0</v>
      </c>
      <c r="BJ583" s="4" t="b">
        <f t="shared" si="893"/>
        <v>0</v>
      </c>
      <c r="BK583" s="4" t="b">
        <f t="shared" si="894"/>
        <v>0</v>
      </c>
      <c r="BL583" s="4" t="b">
        <f t="shared" si="895"/>
        <v>1</v>
      </c>
      <c r="BM583" s="4" t="b">
        <f t="shared" si="896"/>
        <v>0</v>
      </c>
      <c r="BN583" s="4" t="b">
        <f t="shared" si="897"/>
        <v>0</v>
      </c>
      <c r="BO583" s="4" t="b">
        <f t="shared" si="898"/>
        <v>0</v>
      </c>
      <c r="BP583" s="4" t="b">
        <f t="shared" si="899"/>
        <v>0</v>
      </c>
      <c r="BQ583" s="4" t="b">
        <f t="shared" si="900"/>
        <v>1</v>
      </c>
      <c r="BR583" s="4" t="b">
        <f t="shared" si="901"/>
        <v>0</v>
      </c>
      <c r="BS583" s="4" t="b">
        <f t="shared" si="902"/>
        <v>1</v>
      </c>
      <c r="BT583" s="4" t="b">
        <f t="shared" si="903"/>
        <v>0</v>
      </c>
      <c r="BU583" s="4" t="b">
        <f t="shared" si="904"/>
        <v>0</v>
      </c>
      <c r="BV583" s="4" t="b">
        <f t="shared" si="905"/>
        <v>0</v>
      </c>
      <c r="BW583" s="4" t="b">
        <f t="shared" si="906"/>
        <v>0</v>
      </c>
      <c r="BX583" s="4" t="b">
        <f t="shared" si="907"/>
        <v>0</v>
      </c>
      <c r="BY583" s="4" t="b">
        <f t="shared" si="908"/>
        <v>0</v>
      </c>
      <c r="BZ583" s="4" t="b">
        <f t="shared" si="909"/>
        <v>0</v>
      </c>
      <c r="CA583" s="4" t="b">
        <f t="shared" si="910"/>
        <v>0</v>
      </c>
      <c r="CB583" s="4" t="b">
        <f t="shared" si="911"/>
        <v>0</v>
      </c>
      <c r="CC583" s="4" t="b">
        <f t="shared" si="912"/>
        <v>0</v>
      </c>
      <c r="CD583" s="4" t="b">
        <f t="shared" si="913"/>
        <v>0</v>
      </c>
      <c r="CE583" s="4" t="b">
        <f t="shared" si="914"/>
        <v>0</v>
      </c>
      <c r="CF583" s="4" t="b">
        <f t="shared" si="915"/>
        <v>0</v>
      </c>
      <c r="CG583" s="4" t="b">
        <f t="shared" si="916"/>
        <v>1</v>
      </c>
      <c r="CH583" s="4" t="b">
        <f t="shared" si="917"/>
        <v>0</v>
      </c>
      <c r="CI583" s="4" t="b">
        <f t="shared" si="918"/>
        <v>0</v>
      </c>
      <c r="CJ583" s="4" t="b">
        <f t="shared" si="919"/>
        <v>0</v>
      </c>
      <c r="CK583" s="4" t="b">
        <f t="shared" si="920"/>
        <v>0</v>
      </c>
      <c r="CL583" s="4" t="b">
        <f t="shared" si="921"/>
        <v>0</v>
      </c>
      <c r="CM583" s="4" t="b">
        <f t="shared" si="922"/>
        <v>0</v>
      </c>
      <c r="CN583" s="4" t="b">
        <f t="shared" si="923"/>
        <v>0</v>
      </c>
      <c r="CO583" s="4" t="b">
        <f t="shared" si="924"/>
        <v>0</v>
      </c>
      <c r="CP583" s="4" t="b">
        <f t="shared" si="925"/>
        <v>0</v>
      </c>
      <c r="CQ583" s="4" t="b">
        <f t="shared" si="926"/>
        <v>0</v>
      </c>
      <c r="CR583" s="4" t="b">
        <f t="shared" si="927"/>
        <v>0</v>
      </c>
      <c r="CS583" s="4" t="b">
        <f t="shared" si="928"/>
        <v>0</v>
      </c>
      <c r="CT583" s="4" t="b">
        <f t="shared" si="929"/>
        <v>0</v>
      </c>
      <c r="CU583" s="4" t="b">
        <f t="shared" si="930"/>
        <v>0</v>
      </c>
      <c r="CV583" s="4" t="b">
        <f t="shared" si="931"/>
        <v>0</v>
      </c>
      <c r="CW583" s="4" t="b">
        <f t="shared" si="932"/>
        <v>0</v>
      </c>
      <c r="CX583" s="4" t="b">
        <f t="shared" si="933"/>
        <v>0</v>
      </c>
      <c r="CY583" s="4" t="b">
        <f t="shared" si="934"/>
        <v>0</v>
      </c>
      <c r="CZ583" s="4" t="b">
        <f t="shared" si="935"/>
        <v>0</v>
      </c>
      <c r="DA583" s="4" t="b">
        <f t="shared" si="936"/>
        <v>0</v>
      </c>
      <c r="DB583" s="4" t="b">
        <f t="shared" si="937"/>
        <v>0</v>
      </c>
      <c r="DC583" s="4" t="b">
        <f t="shared" si="938"/>
        <v>0</v>
      </c>
      <c r="DD583" s="4" t="b">
        <f t="shared" si="939"/>
        <v>0</v>
      </c>
    </row>
    <row r="584" spans="1:108">
      <c r="A584" t="s">
        <v>1539</v>
      </c>
      <c r="C584" t="s">
        <v>1540</v>
      </c>
      <c r="D584" t="s">
        <v>1006</v>
      </c>
      <c r="E584" t="s">
        <v>982</v>
      </c>
      <c r="F584" t="s">
        <v>976</v>
      </c>
      <c r="G584" t="s">
        <v>970</v>
      </c>
      <c r="H584" t="s">
        <v>7428</v>
      </c>
      <c r="I584" t="s">
        <v>7418</v>
      </c>
      <c r="J584" t="s">
        <v>1248</v>
      </c>
      <c r="K584" t="s">
        <v>109</v>
      </c>
      <c r="L584" t="s">
        <v>6591</v>
      </c>
      <c r="M584" t="s">
        <v>1541</v>
      </c>
      <c r="N584" t="s">
        <v>1542</v>
      </c>
      <c r="O584" t="b">
        <f t="shared" si="846"/>
        <v>1</v>
      </c>
      <c r="P584" t="b">
        <f t="shared" si="847"/>
        <v>1</v>
      </c>
      <c r="Q584" t="b">
        <f t="shared" si="848"/>
        <v>0</v>
      </c>
      <c r="R584" t="b">
        <f t="shared" si="849"/>
        <v>0</v>
      </c>
      <c r="S584" t="b">
        <f t="shared" si="850"/>
        <v>0</v>
      </c>
      <c r="T584" t="b">
        <f t="shared" si="851"/>
        <v>1</v>
      </c>
      <c r="U584" t="b">
        <f t="shared" si="852"/>
        <v>0</v>
      </c>
      <c r="V584" t="b">
        <f t="shared" si="853"/>
        <v>1</v>
      </c>
      <c r="W584" t="b">
        <f t="shared" si="854"/>
        <v>1</v>
      </c>
      <c r="X584" t="b">
        <f t="shared" si="855"/>
        <v>0</v>
      </c>
      <c r="Y584" t="b">
        <f t="shared" si="856"/>
        <v>0</v>
      </c>
      <c r="Z584" t="b">
        <f t="shared" si="857"/>
        <v>0</v>
      </c>
      <c r="AA584" t="b">
        <f t="shared" si="858"/>
        <v>1</v>
      </c>
      <c r="AB584" t="b">
        <f t="shared" si="859"/>
        <v>0</v>
      </c>
      <c r="AC584" t="b">
        <f t="shared" si="860"/>
        <v>0</v>
      </c>
      <c r="AD584" t="b">
        <f t="shared" si="861"/>
        <v>0</v>
      </c>
      <c r="AE584" t="b">
        <f t="shared" si="862"/>
        <v>0</v>
      </c>
      <c r="AF584" t="b">
        <f t="shared" si="863"/>
        <v>0</v>
      </c>
      <c r="AG584" t="b">
        <f t="shared" si="864"/>
        <v>0</v>
      </c>
      <c r="AH584" t="b">
        <f t="shared" si="865"/>
        <v>0</v>
      </c>
      <c r="AI584" t="b">
        <f t="shared" si="866"/>
        <v>0</v>
      </c>
      <c r="AJ584" t="b">
        <f t="shared" si="867"/>
        <v>0</v>
      </c>
      <c r="AK584" t="b">
        <f t="shared" si="868"/>
        <v>0</v>
      </c>
      <c r="AL584" t="b">
        <f t="shared" si="869"/>
        <v>0</v>
      </c>
      <c r="AM584" t="b">
        <f t="shared" si="870"/>
        <v>0</v>
      </c>
      <c r="AN584" t="b">
        <f t="shared" si="871"/>
        <v>0</v>
      </c>
      <c r="AO584" t="b">
        <f t="shared" si="872"/>
        <v>0</v>
      </c>
      <c r="AP584" t="b">
        <f t="shared" si="873"/>
        <v>0</v>
      </c>
      <c r="AQ584" t="b">
        <f t="shared" si="874"/>
        <v>0</v>
      </c>
      <c r="AR584" t="b">
        <f t="shared" si="875"/>
        <v>0</v>
      </c>
      <c r="AS584" t="b">
        <f t="shared" si="876"/>
        <v>0</v>
      </c>
      <c r="AT584" t="b">
        <f t="shared" si="877"/>
        <v>0</v>
      </c>
      <c r="AU584" t="b">
        <f t="shared" si="878"/>
        <v>0</v>
      </c>
      <c r="AV584" t="b">
        <f t="shared" si="879"/>
        <v>0</v>
      </c>
      <c r="AW584" t="b">
        <f t="shared" si="880"/>
        <v>0</v>
      </c>
      <c r="AX584" t="b">
        <f t="shared" si="881"/>
        <v>0</v>
      </c>
      <c r="AY584" t="b">
        <f t="shared" si="882"/>
        <v>0</v>
      </c>
      <c r="AZ584" t="b">
        <f t="shared" si="883"/>
        <v>0</v>
      </c>
      <c r="BA584" t="b">
        <f t="shared" si="884"/>
        <v>1</v>
      </c>
      <c r="BB584" t="b">
        <f t="shared" si="885"/>
        <v>0</v>
      </c>
      <c r="BC584" t="b">
        <f t="shared" si="886"/>
        <v>0</v>
      </c>
      <c r="BD584" t="b">
        <f t="shared" si="887"/>
        <v>0</v>
      </c>
      <c r="BE584" t="b">
        <f t="shared" si="888"/>
        <v>0</v>
      </c>
      <c r="BF584" t="b">
        <f t="shared" si="889"/>
        <v>0</v>
      </c>
      <c r="BG584" t="b">
        <f t="shared" si="890"/>
        <v>0</v>
      </c>
      <c r="BH584" t="b">
        <f t="shared" si="891"/>
        <v>0</v>
      </c>
      <c r="BI584" t="b">
        <f t="shared" si="892"/>
        <v>0</v>
      </c>
      <c r="BJ584" t="b">
        <f t="shared" si="893"/>
        <v>0</v>
      </c>
      <c r="BK584" t="b">
        <f t="shared" si="894"/>
        <v>0</v>
      </c>
      <c r="BL584" t="b">
        <f t="shared" si="895"/>
        <v>0</v>
      </c>
      <c r="BM584" t="b">
        <f t="shared" si="896"/>
        <v>0</v>
      </c>
      <c r="BN584" t="b">
        <f t="shared" si="897"/>
        <v>0</v>
      </c>
      <c r="BO584" t="b">
        <f t="shared" si="898"/>
        <v>1</v>
      </c>
      <c r="BP584" t="b">
        <f t="shared" si="899"/>
        <v>1</v>
      </c>
      <c r="BQ584" t="b">
        <f t="shared" si="900"/>
        <v>0</v>
      </c>
      <c r="BR584" t="b">
        <f t="shared" si="901"/>
        <v>0</v>
      </c>
      <c r="BS584" t="b">
        <f t="shared" si="902"/>
        <v>0</v>
      </c>
      <c r="BT584" t="b">
        <f t="shared" si="903"/>
        <v>0</v>
      </c>
      <c r="BU584" t="b">
        <f t="shared" si="904"/>
        <v>0</v>
      </c>
      <c r="BV584" t="b">
        <f t="shared" si="905"/>
        <v>0</v>
      </c>
      <c r="BW584" t="b">
        <f t="shared" si="906"/>
        <v>0</v>
      </c>
      <c r="BX584" t="b">
        <f t="shared" si="907"/>
        <v>0</v>
      </c>
      <c r="BY584" t="b">
        <f t="shared" si="908"/>
        <v>0</v>
      </c>
      <c r="BZ584" t="b">
        <f t="shared" si="909"/>
        <v>0</v>
      </c>
      <c r="CA584" t="b">
        <f t="shared" si="910"/>
        <v>0</v>
      </c>
      <c r="CB584" t="b">
        <f t="shared" si="911"/>
        <v>0</v>
      </c>
      <c r="CC584" t="b">
        <f t="shared" si="912"/>
        <v>0</v>
      </c>
      <c r="CD584" t="b">
        <f t="shared" si="913"/>
        <v>0</v>
      </c>
      <c r="CE584" t="b">
        <f t="shared" si="914"/>
        <v>0</v>
      </c>
      <c r="CF584" t="b">
        <f t="shared" si="915"/>
        <v>0</v>
      </c>
      <c r="CG584" t="b">
        <f t="shared" si="916"/>
        <v>0</v>
      </c>
      <c r="CH584" t="b">
        <f t="shared" si="917"/>
        <v>1</v>
      </c>
      <c r="CI584" t="b">
        <f t="shared" si="918"/>
        <v>0</v>
      </c>
      <c r="CJ584" t="b">
        <f t="shared" si="919"/>
        <v>0</v>
      </c>
      <c r="CK584" t="b">
        <f t="shared" si="920"/>
        <v>0</v>
      </c>
      <c r="CL584" t="b">
        <f t="shared" si="921"/>
        <v>0</v>
      </c>
      <c r="CM584" t="b">
        <f t="shared" si="922"/>
        <v>0</v>
      </c>
      <c r="CN584" t="b">
        <f t="shared" si="923"/>
        <v>0</v>
      </c>
      <c r="CO584" t="b">
        <f t="shared" si="924"/>
        <v>0</v>
      </c>
      <c r="CP584" t="b">
        <f t="shared" si="925"/>
        <v>0</v>
      </c>
      <c r="CQ584" t="b">
        <f t="shared" si="926"/>
        <v>0</v>
      </c>
      <c r="CR584" t="b">
        <f t="shared" si="927"/>
        <v>0</v>
      </c>
      <c r="CS584" t="b">
        <f t="shared" si="928"/>
        <v>0</v>
      </c>
      <c r="CT584" t="b">
        <f t="shared" si="929"/>
        <v>0</v>
      </c>
      <c r="CU584" t="b">
        <f t="shared" si="930"/>
        <v>0</v>
      </c>
      <c r="CV584" t="b">
        <f t="shared" si="931"/>
        <v>0</v>
      </c>
      <c r="CW584" t="b">
        <f t="shared" si="932"/>
        <v>0</v>
      </c>
      <c r="CX584" t="b">
        <f t="shared" si="933"/>
        <v>0</v>
      </c>
      <c r="CY584" t="b">
        <f t="shared" si="934"/>
        <v>0</v>
      </c>
      <c r="CZ584" t="b">
        <f t="shared" si="935"/>
        <v>0</v>
      </c>
      <c r="DA584" t="b">
        <f t="shared" si="936"/>
        <v>0</v>
      </c>
      <c r="DB584" t="b">
        <f t="shared" si="937"/>
        <v>0</v>
      </c>
      <c r="DC584" t="b">
        <f t="shared" si="938"/>
        <v>0</v>
      </c>
      <c r="DD584" t="b">
        <f t="shared" si="939"/>
        <v>0</v>
      </c>
    </row>
    <row r="585" spans="1:108">
      <c r="A585" t="s">
        <v>1543</v>
      </c>
      <c r="C585" t="s">
        <v>1540</v>
      </c>
      <c r="D585" t="s">
        <v>1006</v>
      </c>
      <c r="E585" t="s">
        <v>982</v>
      </c>
      <c r="F585" t="s">
        <v>976</v>
      </c>
      <c r="G585" t="s">
        <v>970</v>
      </c>
      <c r="H585" t="s">
        <v>7428</v>
      </c>
      <c r="I585" t="s">
        <v>7418</v>
      </c>
      <c r="J585" t="s">
        <v>124</v>
      </c>
      <c r="K585" t="s">
        <v>16</v>
      </c>
      <c r="L585" t="s">
        <v>6592</v>
      </c>
      <c r="M585" t="s">
        <v>6079</v>
      </c>
      <c r="N585" t="s">
        <v>1544</v>
      </c>
      <c r="O585" t="b">
        <f t="shared" si="846"/>
        <v>1</v>
      </c>
      <c r="P585" t="b">
        <f t="shared" si="847"/>
        <v>1</v>
      </c>
      <c r="Q585" t="b">
        <f t="shared" si="848"/>
        <v>1</v>
      </c>
      <c r="R585" t="b">
        <f t="shared" si="849"/>
        <v>0</v>
      </c>
      <c r="S585" t="b">
        <f t="shared" si="850"/>
        <v>1</v>
      </c>
      <c r="T585" t="b">
        <f t="shared" si="851"/>
        <v>0</v>
      </c>
      <c r="U585" t="b">
        <f t="shared" si="852"/>
        <v>1</v>
      </c>
      <c r="V585" t="b">
        <f t="shared" si="853"/>
        <v>0</v>
      </c>
      <c r="W585" t="b">
        <f t="shared" si="854"/>
        <v>1</v>
      </c>
      <c r="X585" t="b">
        <f t="shared" si="855"/>
        <v>0</v>
      </c>
      <c r="Y585" t="b">
        <f t="shared" si="856"/>
        <v>0</v>
      </c>
      <c r="Z585" t="b">
        <f t="shared" si="857"/>
        <v>0</v>
      </c>
      <c r="AA585" t="b">
        <f t="shared" si="858"/>
        <v>0</v>
      </c>
      <c r="AB585" t="b">
        <f t="shared" si="859"/>
        <v>1</v>
      </c>
      <c r="AC585" t="b">
        <f t="shared" si="860"/>
        <v>0</v>
      </c>
      <c r="AD585" t="b">
        <f t="shared" si="861"/>
        <v>0</v>
      </c>
      <c r="AE585" t="b">
        <f t="shared" si="862"/>
        <v>0</v>
      </c>
      <c r="AF585" t="b">
        <f t="shared" si="863"/>
        <v>0</v>
      </c>
      <c r="AG585" t="b">
        <f t="shared" si="864"/>
        <v>0</v>
      </c>
      <c r="AH585" t="b">
        <f t="shared" si="865"/>
        <v>0</v>
      </c>
      <c r="AI585" t="b">
        <f t="shared" si="866"/>
        <v>1</v>
      </c>
      <c r="AJ585" t="b">
        <f t="shared" si="867"/>
        <v>0</v>
      </c>
      <c r="AK585" t="b">
        <f t="shared" si="868"/>
        <v>0</v>
      </c>
      <c r="AL585" t="b">
        <f t="shared" si="869"/>
        <v>0</v>
      </c>
      <c r="AM585" t="b">
        <f t="shared" si="870"/>
        <v>0</v>
      </c>
      <c r="AN585" t="b">
        <f t="shared" si="871"/>
        <v>0</v>
      </c>
      <c r="AO585" t="b">
        <f t="shared" si="872"/>
        <v>0</v>
      </c>
      <c r="AP585" t="b">
        <f t="shared" si="873"/>
        <v>0</v>
      </c>
      <c r="AQ585" t="b">
        <f t="shared" si="874"/>
        <v>0</v>
      </c>
      <c r="AR585" t="b">
        <f t="shared" si="875"/>
        <v>0</v>
      </c>
      <c r="AS585" t="b">
        <f t="shared" si="876"/>
        <v>0</v>
      </c>
      <c r="AT585" t="b">
        <f t="shared" si="877"/>
        <v>0</v>
      </c>
      <c r="AU585" t="b">
        <f t="shared" si="878"/>
        <v>0</v>
      </c>
      <c r="AV585" t="b">
        <f t="shared" si="879"/>
        <v>0</v>
      </c>
      <c r="AW585" t="b">
        <f t="shared" si="880"/>
        <v>0</v>
      </c>
      <c r="AX585" t="b">
        <f t="shared" si="881"/>
        <v>0</v>
      </c>
      <c r="AY585" t="b">
        <f t="shared" si="882"/>
        <v>0</v>
      </c>
      <c r="AZ585" t="b">
        <f t="shared" si="883"/>
        <v>0</v>
      </c>
      <c r="BA585" t="b">
        <f t="shared" si="884"/>
        <v>0</v>
      </c>
      <c r="BB585" t="b">
        <f t="shared" si="885"/>
        <v>0</v>
      </c>
      <c r="BC585" t="b">
        <f t="shared" si="886"/>
        <v>0</v>
      </c>
      <c r="BD585" t="b">
        <f t="shared" si="887"/>
        <v>0</v>
      </c>
      <c r="BE585" t="b">
        <f t="shared" si="888"/>
        <v>0</v>
      </c>
      <c r="BF585" t="b">
        <f t="shared" si="889"/>
        <v>0</v>
      </c>
      <c r="BG585" t="b">
        <f t="shared" si="890"/>
        <v>0</v>
      </c>
      <c r="BH585" t="b">
        <f t="shared" si="891"/>
        <v>0</v>
      </c>
      <c r="BI585" t="b">
        <f t="shared" si="892"/>
        <v>0</v>
      </c>
      <c r="BJ585" t="b">
        <f t="shared" si="893"/>
        <v>0</v>
      </c>
      <c r="BK585" t="b">
        <f t="shared" si="894"/>
        <v>0</v>
      </c>
      <c r="BL585" t="b">
        <f t="shared" si="895"/>
        <v>1</v>
      </c>
      <c r="BM585" t="b">
        <f t="shared" si="896"/>
        <v>0</v>
      </c>
      <c r="BN585" t="b">
        <f t="shared" si="897"/>
        <v>0</v>
      </c>
      <c r="BO585" t="b">
        <f t="shared" si="898"/>
        <v>0</v>
      </c>
      <c r="BP585" t="b">
        <f t="shared" si="899"/>
        <v>0</v>
      </c>
      <c r="BQ585" t="b">
        <f t="shared" si="900"/>
        <v>1</v>
      </c>
      <c r="BR585" t="b">
        <f t="shared" si="901"/>
        <v>0</v>
      </c>
      <c r="BS585" t="b">
        <f t="shared" si="902"/>
        <v>0</v>
      </c>
      <c r="BT585" t="b">
        <f t="shared" si="903"/>
        <v>0</v>
      </c>
      <c r="BU585" t="b">
        <f t="shared" si="904"/>
        <v>0</v>
      </c>
      <c r="BV585" t="b">
        <f t="shared" si="905"/>
        <v>1</v>
      </c>
      <c r="BW585" t="b">
        <f t="shared" si="906"/>
        <v>0</v>
      </c>
      <c r="BX585" t="b">
        <f t="shared" si="907"/>
        <v>0</v>
      </c>
      <c r="BY585" t="b">
        <f t="shared" si="908"/>
        <v>0</v>
      </c>
      <c r="BZ585" t="b">
        <f t="shared" si="909"/>
        <v>0</v>
      </c>
      <c r="CA585" t="b">
        <f t="shared" si="910"/>
        <v>0</v>
      </c>
      <c r="CB585" t="b">
        <f t="shared" si="911"/>
        <v>1</v>
      </c>
      <c r="CC585" t="b">
        <f t="shared" si="912"/>
        <v>0</v>
      </c>
      <c r="CD585" t="b">
        <f t="shared" si="913"/>
        <v>0</v>
      </c>
      <c r="CE585" t="b">
        <f t="shared" si="914"/>
        <v>0</v>
      </c>
      <c r="CF585" t="b">
        <f t="shared" si="915"/>
        <v>1</v>
      </c>
      <c r="CG585" t="b">
        <f t="shared" si="916"/>
        <v>0</v>
      </c>
      <c r="CH585" t="b">
        <f t="shared" si="917"/>
        <v>0</v>
      </c>
      <c r="CI585" t="b">
        <f t="shared" si="918"/>
        <v>0</v>
      </c>
      <c r="CJ585" t="b">
        <f t="shared" si="919"/>
        <v>0</v>
      </c>
      <c r="CK585" t="b">
        <f t="shared" si="920"/>
        <v>1</v>
      </c>
      <c r="CL585" t="b">
        <f t="shared" si="921"/>
        <v>0</v>
      </c>
      <c r="CM585" t="b">
        <f t="shared" si="922"/>
        <v>0</v>
      </c>
      <c r="CN585" t="b">
        <f t="shared" si="923"/>
        <v>0</v>
      </c>
      <c r="CO585" t="b">
        <f t="shared" si="924"/>
        <v>0</v>
      </c>
      <c r="CP585" t="b">
        <f t="shared" si="925"/>
        <v>0</v>
      </c>
      <c r="CQ585" t="b">
        <f t="shared" si="926"/>
        <v>0</v>
      </c>
      <c r="CR585" t="b">
        <f t="shared" si="927"/>
        <v>0</v>
      </c>
      <c r="CS585" t="b">
        <f t="shared" si="928"/>
        <v>0</v>
      </c>
      <c r="CT585" t="b">
        <f t="shared" si="929"/>
        <v>0</v>
      </c>
      <c r="CU585" t="b">
        <f t="shared" si="930"/>
        <v>0</v>
      </c>
      <c r="CV585" t="b">
        <f t="shared" si="931"/>
        <v>0</v>
      </c>
      <c r="CW585" t="b">
        <f t="shared" si="932"/>
        <v>0</v>
      </c>
      <c r="CX585" t="b">
        <f t="shared" si="933"/>
        <v>0</v>
      </c>
      <c r="CY585" t="b">
        <f t="shared" si="934"/>
        <v>0</v>
      </c>
      <c r="CZ585" t="b">
        <f t="shared" si="935"/>
        <v>0</v>
      </c>
      <c r="DA585" t="b">
        <f t="shared" si="936"/>
        <v>0</v>
      </c>
      <c r="DB585" t="b">
        <f t="shared" si="937"/>
        <v>0</v>
      </c>
      <c r="DC585" t="b">
        <f t="shared" si="938"/>
        <v>0</v>
      </c>
      <c r="DD585" t="b">
        <f t="shared" si="939"/>
        <v>0</v>
      </c>
    </row>
    <row r="586" spans="1:108">
      <c r="A586" t="s">
        <v>1545</v>
      </c>
      <c r="C586" t="s">
        <v>1540</v>
      </c>
      <c r="D586" t="s">
        <v>1006</v>
      </c>
      <c r="E586" t="s">
        <v>982</v>
      </c>
      <c r="F586" t="s">
        <v>976</v>
      </c>
      <c r="G586" t="s">
        <v>970</v>
      </c>
      <c r="H586" t="s">
        <v>7428</v>
      </c>
      <c r="I586" t="s">
        <v>7418</v>
      </c>
      <c r="J586" t="s">
        <v>362</v>
      </c>
      <c r="K586" t="s">
        <v>136</v>
      </c>
      <c r="L586" t="s">
        <v>6593</v>
      </c>
      <c r="M586" t="s">
        <v>6079</v>
      </c>
      <c r="N586" t="s">
        <v>1546</v>
      </c>
      <c r="O586" t="b">
        <f t="shared" si="846"/>
        <v>1</v>
      </c>
      <c r="P586" t="b">
        <f t="shared" si="847"/>
        <v>1</v>
      </c>
      <c r="Q586" t="b">
        <f t="shared" si="848"/>
        <v>0</v>
      </c>
      <c r="R586" t="b">
        <f t="shared" si="849"/>
        <v>0</v>
      </c>
      <c r="S586" t="b">
        <f t="shared" si="850"/>
        <v>1</v>
      </c>
      <c r="T586" t="b">
        <f t="shared" si="851"/>
        <v>0</v>
      </c>
      <c r="U586" t="b">
        <f t="shared" si="852"/>
        <v>0</v>
      </c>
      <c r="V586" t="b">
        <f t="shared" si="853"/>
        <v>0</v>
      </c>
      <c r="W586" t="b">
        <f t="shared" si="854"/>
        <v>0</v>
      </c>
      <c r="X586" t="b">
        <f t="shared" si="855"/>
        <v>0</v>
      </c>
      <c r="Y586" t="b">
        <f t="shared" si="856"/>
        <v>0</v>
      </c>
      <c r="Z586" t="b">
        <f t="shared" si="857"/>
        <v>0</v>
      </c>
      <c r="AA586" t="b">
        <f t="shared" si="858"/>
        <v>0</v>
      </c>
      <c r="AB586" t="b">
        <f t="shared" si="859"/>
        <v>0</v>
      </c>
      <c r="AC586" t="b">
        <f t="shared" si="860"/>
        <v>0</v>
      </c>
      <c r="AD586" t="b">
        <f t="shared" si="861"/>
        <v>0</v>
      </c>
      <c r="AE586" t="b">
        <f t="shared" si="862"/>
        <v>0</v>
      </c>
      <c r="AF586" t="b">
        <f t="shared" si="863"/>
        <v>0</v>
      </c>
      <c r="AG586" t="b">
        <f t="shared" si="864"/>
        <v>0</v>
      </c>
      <c r="AH586" t="b">
        <f t="shared" si="865"/>
        <v>0</v>
      </c>
      <c r="AI586" t="b">
        <f t="shared" si="866"/>
        <v>1</v>
      </c>
      <c r="AJ586" t="b">
        <f t="shared" si="867"/>
        <v>0</v>
      </c>
      <c r="AK586" t="b">
        <f t="shared" si="868"/>
        <v>0</v>
      </c>
      <c r="AL586" t="b">
        <f t="shared" si="869"/>
        <v>0</v>
      </c>
      <c r="AM586" t="b">
        <f t="shared" si="870"/>
        <v>0</v>
      </c>
      <c r="AN586" t="b">
        <f t="shared" si="871"/>
        <v>0</v>
      </c>
      <c r="AO586" t="b">
        <f t="shared" si="872"/>
        <v>0</v>
      </c>
      <c r="AP586" t="b">
        <f t="shared" si="873"/>
        <v>0</v>
      </c>
      <c r="AQ586" t="b">
        <f t="shared" si="874"/>
        <v>0</v>
      </c>
      <c r="AR586" t="b">
        <f t="shared" si="875"/>
        <v>0</v>
      </c>
      <c r="AS586" t="b">
        <f t="shared" si="876"/>
        <v>0</v>
      </c>
      <c r="AT586" t="b">
        <f t="shared" si="877"/>
        <v>0</v>
      </c>
      <c r="AU586" t="b">
        <f t="shared" si="878"/>
        <v>0</v>
      </c>
      <c r="AV586" t="b">
        <f t="shared" si="879"/>
        <v>0</v>
      </c>
      <c r="AW586" t="b">
        <f t="shared" si="880"/>
        <v>0</v>
      </c>
      <c r="AX586" t="b">
        <f t="shared" si="881"/>
        <v>0</v>
      </c>
      <c r="AY586" t="b">
        <f t="shared" si="882"/>
        <v>0</v>
      </c>
      <c r="AZ586" t="b">
        <f t="shared" si="883"/>
        <v>0</v>
      </c>
      <c r="BA586" t="b">
        <f t="shared" si="884"/>
        <v>0</v>
      </c>
      <c r="BB586" t="b">
        <f t="shared" si="885"/>
        <v>0</v>
      </c>
      <c r="BC586" t="b">
        <f t="shared" si="886"/>
        <v>0</v>
      </c>
      <c r="BD586" t="b">
        <f t="shared" si="887"/>
        <v>0</v>
      </c>
      <c r="BE586" t="b">
        <f t="shared" si="888"/>
        <v>0</v>
      </c>
      <c r="BF586" t="b">
        <f t="shared" si="889"/>
        <v>0</v>
      </c>
      <c r="BG586" t="b">
        <f t="shared" si="890"/>
        <v>0</v>
      </c>
      <c r="BH586" t="b">
        <f t="shared" si="891"/>
        <v>0</v>
      </c>
      <c r="BI586" t="b">
        <f t="shared" si="892"/>
        <v>0</v>
      </c>
      <c r="BJ586" t="b">
        <f t="shared" si="893"/>
        <v>0</v>
      </c>
      <c r="BK586" t="b">
        <f t="shared" si="894"/>
        <v>0</v>
      </c>
      <c r="BL586" t="b">
        <f t="shared" si="895"/>
        <v>1</v>
      </c>
      <c r="BM586" t="b">
        <f t="shared" si="896"/>
        <v>0</v>
      </c>
      <c r="BN586" t="b">
        <f t="shared" si="897"/>
        <v>0</v>
      </c>
      <c r="BO586" t="b">
        <f t="shared" si="898"/>
        <v>0</v>
      </c>
      <c r="BP586" t="b">
        <f t="shared" si="899"/>
        <v>0</v>
      </c>
      <c r="BQ586" t="b">
        <f t="shared" si="900"/>
        <v>0</v>
      </c>
      <c r="BR586" t="b">
        <f t="shared" si="901"/>
        <v>0</v>
      </c>
      <c r="BS586" t="b">
        <f t="shared" si="902"/>
        <v>0</v>
      </c>
      <c r="BT586" t="b">
        <f t="shared" si="903"/>
        <v>0</v>
      </c>
      <c r="BU586" t="b">
        <f t="shared" si="904"/>
        <v>0</v>
      </c>
      <c r="BV586" t="b">
        <f t="shared" si="905"/>
        <v>0</v>
      </c>
      <c r="BW586" t="b">
        <f t="shared" si="906"/>
        <v>0</v>
      </c>
      <c r="BX586" t="b">
        <f t="shared" si="907"/>
        <v>0</v>
      </c>
      <c r="BY586" t="b">
        <f t="shared" si="908"/>
        <v>0</v>
      </c>
      <c r="BZ586" t="b">
        <f t="shared" si="909"/>
        <v>0</v>
      </c>
      <c r="CA586" t="b">
        <f t="shared" si="910"/>
        <v>0</v>
      </c>
      <c r="CB586" t="b">
        <f t="shared" si="911"/>
        <v>0</v>
      </c>
      <c r="CC586" t="b">
        <f t="shared" si="912"/>
        <v>0</v>
      </c>
      <c r="CD586" t="b">
        <f t="shared" si="913"/>
        <v>0</v>
      </c>
      <c r="CE586" t="b">
        <f t="shared" si="914"/>
        <v>0</v>
      </c>
      <c r="CF586" t="b">
        <f t="shared" si="915"/>
        <v>0</v>
      </c>
      <c r="CG586" t="b">
        <f t="shared" si="916"/>
        <v>0</v>
      </c>
      <c r="CH586" t="b">
        <f t="shared" si="917"/>
        <v>0</v>
      </c>
      <c r="CI586" t="b">
        <f t="shared" si="918"/>
        <v>0</v>
      </c>
      <c r="CJ586" t="b">
        <f t="shared" si="919"/>
        <v>0</v>
      </c>
      <c r="CK586" t="b">
        <f t="shared" si="920"/>
        <v>0</v>
      </c>
      <c r="CL586" t="b">
        <f t="shared" si="921"/>
        <v>0</v>
      </c>
      <c r="CM586" t="b">
        <f t="shared" si="922"/>
        <v>0</v>
      </c>
      <c r="CN586" t="b">
        <f t="shared" si="923"/>
        <v>0</v>
      </c>
      <c r="CO586" t="b">
        <f t="shared" si="924"/>
        <v>0</v>
      </c>
      <c r="CP586" t="b">
        <f t="shared" si="925"/>
        <v>0</v>
      </c>
      <c r="CQ586" t="b">
        <f t="shared" si="926"/>
        <v>0</v>
      </c>
      <c r="CR586" t="b">
        <f t="shared" si="927"/>
        <v>0</v>
      </c>
      <c r="CS586" t="b">
        <f t="shared" si="928"/>
        <v>0</v>
      </c>
      <c r="CT586" t="b">
        <f t="shared" si="929"/>
        <v>0</v>
      </c>
      <c r="CU586" t="b">
        <f t="shared" si="930"/>
        <v>0</v>
      </c>
      <c r="CV586" t="b">
        <f t="shared" si="931"/>
        <v>0</v>
      </c>
      <c r="CW586" t="b">
        <f t="shared" si="932"/>
        <v>0</v>
      </c>
      <c r="CX586" t="b">
        <f t="shared" si="933"/>
        <v>0</v>
      </c>
      <c r="CY586" t="b">
        <f t="shared" si="934"/>
        <v>0</v>
      </c>
      <c r="CZ586" t="b">
        <f t="shared" si="935"/>
        <v>0</v>
      </c>
      <c r="DA586" t="b">
        <f t="shared" si="936"/>
        <v>0</v>
      </c>
      <c r="DB586" t="b">
        <f t="shared" si="937"/>
        <v>0</v>
      </c>
      <c r="DC586" t="b">
        <f t="shared" si="938"/>
        <v>0</v>
      </c>
      <c r="DD586" t="b">
        <f t="shared" si="939"/>
        <v>0</v>
      </c>
    </row>
    <row r="587" spans="1:108">
      <c r="A587" s="4" t="s">
        <v>1547</v>
      </c>
      <c r="C587" t="s">
        <v>1540</v>
      </c>
      <c r="D587" s="4" t="s">
        <v>1006</v>
      </c>
      <c r="E587" s="4" t="s">
        <v>982</v>
      </c>
      <c r="F587" t="s">
        <v>976</v>
      </c>
      <c r="G587" t="s">
        <v>970</v>
      </c>
      <c r="H587" t="s">
        <v>7428</v>
      </c>
      <c r="I587" t="s">
        <v>7418</v>
      </c>
      <c r="J587" s="4" t="s">
        <v>124</v>
      </c>
      <c r="K587" s="4" t="s">
        <v>16</v>
      </c>
      <c r="L587" s="4" t="s">
        <v>6594</v>
      </c>
      <c r="M587" s="4" t="s">
        <v>1548</v>
      </c>
      <c r="N587" s="4" t="s">
        <v>1549</v>
      </c>
      <c r="O587" s="4" t="b">
        <f t="shared" si="846"/>
        <v>1</v>
      </c>
      <c r="P587" s="4" t="b">
        <f t="shared" si="847"/>
        <v>1</v>
      </c>
      <c r="Q587" s="4" t="b">
        <f t="shared" si="848"/>
        <v>1</v>
      </c>
      <c r="R587" s="4" t="b">
        <f t="shared" si="849"/>
        <v>0</v>
      </c>
      <c r="S587" s="4" t="b">
        <f t="shared" si="850"/>
        <v>1</v>
      </c>
      <c r="T587" s="4" t="b">
        <f t="shared" si="851"/>
        <v>1</v>
      </c>
      <c r="U587" s="4" t="b">
        <f t="shared" si="852"/>
        <v>1</v>
      </c>
      <c r="V587" s="4" t="b">
        <f t="shared" si="853"/>
        <v>0</v>
      </c>
      <c r="W587" s="4" t="b">
        <f t="shared" si="854"/>
        <v>1</v>
      </c>
      <c r="X587" s="4" t="b">
        <f t="shared" si="855"/>
        <v>0</v>
      </c>
      <c r="Y587" s="4" t="b">
        <f t="shared" si="856"/>
        <v>0</v>
      </c>
      <c r="Z587" s="4" t="b">
        <f t="shared" si="857"/>
        <v>0</v>
      </c>
      <c r="AA587" s="4" t="b">
        <f t="shared" si="858"/>
        <v>0</v>
      </c>
      <c r="AB587" s="4" t="b">
        <f t="shared" si="859"/>
        <v>1</v>
      </c>
      <c r="AC587" s="4" t="b">
        <f t="shared" si="860"/>
        <v>0</v>
      </c>
      <c r="AD587" s="4" t="b">
        <f t="shared" si="861"/>
        <v>0</v>
      </c>
      <c r="AE587" s="4" t="b">
        <f t="shared" si="862"/>
        <v>0</v>
      </c>
      <c r="AF587" s="4" t="b">
        <f t="shared" si="863"/>
        <v>0</v>
      </c>
      <c r="AG587" s="4" t="b">
        <f t="shared" si="864"/>
        <v>0</v>
      </c>
      <c r="AH587" s="4" t="b">
        <f t="shared" si="865"/>
        <v>0</v>
      </c>
      <c r="AI587" s="4" t="b">
        <f t="shared" si="866"/>
        <v>0</v>
      </c>
      <c r="AJ587" s="4" t="b">
        <f t="shared" si="867"/>
        <v>0</v>
      </c>
      <c r="AK587" s="4" t="b">
        <f t="shared" si="868"/>
        <v>0</v>
      </c>
      <c r="AL587" s="4" t="b">
        <f t="shared" si="869"/>
        <v>1</v>
      </c>
      <c r="AM587" s="4" t="b">
        <f t="shared" si="870"/>
        <v>0</v>
      </c>
      <c r="AN587" s="4" t="b">
        <f t="shared" si="871"/>
        <v>0</v>
      </c>
      <c r="AO587" s="4" t="b">
        <f t="shared" si="872"/>
        <v>0</v>
      </c>
      <c r="AP587" s="4" t="b">
        <f t="shared" si="873"/>
        <v>0</v>
      </c>
      <c r="AQ587" s="4" t="b">
        <f t="shared" si="874"/>
        <v>0</v>
      </c>
      <c r="AR587" s="4" t="b">
        <f t="shared" si="875"/>
        <v>0</v>
      </c>
      <c r="AS587" s="4" t="b">
        <f t="shared" si="876"/>
        <v>0</v>
      </c>
      <c r="AT587" s="4" t="b">
        <f t="shared" si="877"/>
        <v>0</v>
      </c>
      <c r="AU587" s="4" t="b">
        <f t="shared" si="878"/>
        <v>0</v>
      </c>
      <c r="AV587" s="4" t="b">
        <f t="shared" si="879"/>
        <v>0</v>
      </c>
      <c r="AW587" s="4" t="b">
        <f t="shared" si="880"/>
        <v>0</v>
      </c>
      <c r="AX587" s="4" t="b">
        <f t="shared" si="881"/>
        <v>0</v>
      </c>
      <c r="AY587" s="4" t="b">
        <f t="shared" si="882"/>
        <v>0</v>
      </c>
      <c r="AZ587" s="4" t="b">
        <f t="shared" si="883"/>
        <v>1</v>
      </c>
      <c r="BA587" s="4" t="b">
        <f t="shared" si="884"/>
        <v>1</v>
      </c>
      <c r="BB587" s="4" t="b">
        <f t="shared" si="885"/>
        <v>0</v>
      </c>
      <c r="BC587" s="4" t="b">
        <f t="shared" si="886"/>
        <v>0</v>
      </c>
      <c r="BD587" s="4" t="b">
        <f t="shared" si="887"/>
        <v>0</v>
      </c>
      <c r="BE587" s="4" t="b">
        <f t="shared" si="888"/>
        <v>0</v>
      </c>
      <c r="BF587" s="4" t="b">
        <f t="shared" si="889"/>
        <v>0</v>
      </c>
      <c r="BG587" s="4" t="b">
        <f t="shared" si="890"/>
        <v>0</v>
      </c>
      <c r="BH587" s="4" t="b">
        <f t="shared" si="891"/>
        <v>0</v>
      </c>
      <c r="BI587" s="4" t="b">
        <f t="shared" si="892"/>
        <v>0</v>
      </c>
      <c r="BJ587" s="4" t="b">
        <f t="shared" si="893"/>
        <v>0</v>
      </c>
      <c r="BK587" s="4" t="b">
        <f t="shared" si="894"/>
        <v>0</v>
      </c>
      <c r="BL587" s="4" t="b">
        <f t="shared" si="895"/>
        <v>1</v>
      </c>
      <c r="BM587" s="4" t="b">
        <f t="shared" si="896"/>
        <v>0</v>
      </c>
      <c r="BN587" s="4" t="b">
        <f t="shared" si="897"/>
        <v>0</v>
      </c>
      <c r="BO587" s="4" t="b">
        <f t="shared" si="898"/>
        <v>0</v>
      </c>
      <c r="BP587" s="4" t="b">
        <f t="shared" si="899"/>
        <v>1</v>
      </c>
      <c r="BQ587" s="4" t="b">
        <f t="shared" si="900"/>
        <v>1</v>
      </c>
      <c r="BR587" s="4" t="b">
        <f t="shared" si="901"/>
        <v>0</v>
      </c>
      <c r="BS587" s="4" t="b">
        <f t="shared" si="902"/>
        <v>1</v>
      </c>
      <c r="BT587" s="4" t="b">
        <f t="shared" si="903"/>
        <v>0</v>
      </c>
      <c r="BU587" s="4" t="b">
        <f t="shared" si="904"/>
        <v>0</v>
      </c>
      <c r="BV587" s="4" t="b">
        <f t="shared" si="905"/>
        <v>0</v>
      </c>
      <c r="BW587" s="4" t="b">
        <f t="shared" si="906"/>
        <v>0</v>
      </c>
      <c r="BX587" s="4" t="b">
        <f t="shared" si="907"/>
        <v>0</v>
      </c>
      <c r="BY587" s="4" t="b">
        <f t="shared" si="908"/>
        <v>0</v>
      </c>
      <c r="BZ587" s="4" t="b">
        <f t="shared" si="909"/>
        <v>0</v>
      </c>
      <c r="CA587" s="4" t="b">
        <f t="shared" si="910"/>
        <v>0</v>
      </c>
      <c r="CB587" s="4" t="b">
        <f t="shared" si="911"/>
        <v>1</v>
      </c>
      <c r="CC587" s="4" t="b">
        <f t="shared" si="912"/>
        <v>0</v>
      </c>
      <c r="CD587" s="4" t="b">
        <f t="shared" si="913"/>
        <v>0</v>
      </c>
      <c r="CE587" s="4" t="b">
        <f t="shared" si="914"/>
        <v>0</v>
      </c>
      <c r="CF587" s="4" t="b">
        <f t="shared" si="915"/>
        <v>1</v>
      </c>
      <c r="CG587" s="4" t="b">
        <f t="shared" si="916"/>
        <v>1</v>
      </c>
      <c r="CH587" s="4" t="b">
        <f t="shared" si="917"/>
        <v>0</v>
      </c>
      <c r="CI587" s="4" t="b">
        <f t="shared" si="918"/>
        <v>0</v>
      </c>
      <c r="CJ587" s="4" t="b">
        <f t="shared" si="919"/>
        <v>0</v>
      </c>
      <c r="CK587" s="4" t="b">
        <f t="shared" si="920"/>
        <v>1</v>
      </c>
      <c r="CL587" s="4" t="b">
        <f t="shared" si="921"/>
        <v>0</v>
      </c>
      <c r="CM587" s="4" t="b">
        <f t="shared" si="922"/>
        <v>1</v>
      </c>
      <c r="CN587" s="4" t="b">
        <f t="shared" si="923"/>
        <v>0</v>
      </c>
      <c r="CO587" s="4" t="b">
        <f t="shared" si="924"/>
        <v>0</v>
      </c>
      <c r="CP587" s="4" t="b">
        <f t="shared" si="925"/>
        <v>0</v>
      </c>
      <c r="CQ587" s="4" t="b">
        <f t="shared" si="926"/>
        <v>0</v>
      </c>
      <c r="CR587" s="4" t="b">
        <f t="shared" si="927"/>
        <v>0</v>
      </c>
      <c r="CS587" s="4" t="b">
        <f t="shared" si="928"/>
        <v>0</v>
      </c>
      <c r="CT587" s="4" t="b">
        <f t="shared" si="929"/>
        <v>0</v>
      </c>
      <c r="CU587" s="4" t="b">
        <f t="shared" si="930"/>
        <v>0</v>
      </c>
      <c r="CV587" s="4" t="b">
        <f t="shared" si="931"/>
        <v>0</v>
      </c>
      <c r="CW587" s="4" t="b">
        <f t="shared" si="932"/>
        <v>0</v>
      </c>
      <c r="CX587" s="4" t="b">
        <f t="shared" si="933"/>
        <v>0</v>
      </c>
      <c r="CY587" s="4" t="b">
        <f t="shared" si="934"/>
        <v>0</v>
      </c>
      <c r="CZ587" s="4" t="b">
        <f t="shared" si="935"/>
        <v>0</v>
      </c>
      <c r="DA587" s="4" t="b">
        <f t="shared" si="936"/>
        <v>0</v>
      </c>
      <c r="DB587" s="4" t="b">
        <f t="shared" si="937"/>
        <v>0</v>
      </c>
      <c r="DC587" s="4" t="b">
        <f t="shared" si="938"/>
        <v>0</v>
      </c>
      <c r="DD587" s="4" t="b">
        <f t="shared" si="939"/>
        <v>0</v>
      </c>
    </row>
    <row r="588" spans="1:108">
      <c r="A588" t="s">
        <v>7932</v>
      </c>
      <c r="C588" t="s">
        <v>2031</v>
      </c>
      <c r="D588" t="s">
        <v>1006</v>
      </c>
      <c r="E588" t="s">
        <v>982</v>
      </c>
      <c r="F588" t="s">
        <v>976</v>
      </c>
      <c r="G588" t="s">
        <v>970</v>
      </c>
      <c r="H588" t="s">
        <v>7428</v>
      </c>
      <c r="I588" t="s">
        <v>7418</v>
      </c>
      <c r="J588" t="s">
        <v>16</v>
      </c>
      <c r="K588" t="s">
        <v>16</v>
      </c>
      <c r="L588" t="s">
        <v>6423</v>
      </c>
      <c r="M588" t="s">
        <v>1063</v>
      </c>
      <c r="N588" t="s">
        <v>1064</v>
      </c>
      <c r="O588" t="b">
        <f t="shared" si="846"/>
        <v>1</v>
      </c>
      <c r="P588" t="b">
        <f t="shared" si="847"/>
        <v>0</v>
      </c>
      <c r="Q588" t="b">
        <f t="shared" si="848"/>
        <v>1</v>
      </c>
      <c r="R588" t="b">
        <f t="shared" si="849"/>
        <v>0</v>
      </c>
      <c r="S588" t="b">
        <f t="shared" si="850"/>
        <v>0</v>
      </c>
      <c r="T588" t="b">
        <f t="shared" si="851"/>
        <v>0</v>
      </c>
      <c r="U588" t="b">
        <f t="shared" si="852"/>
        <v>1</v>
      </c>
      <c r="V588" t="b">
        <f t="shared" si="853"/>
        <v>0</v>
      </c>
      <c r="W588" t="b">
        <f t="shared" si="854"/>
        <v>0</v>
      </c>
      <c r="X588" t="b">
        <f t="shared" si="855"/>
        <v>1</v>
      </c>
      <c r="Y588" t="b">
        <f t="shared" si="856"/>
        <v>0</v>
      </c>
      <c r="Z588" t="b">
        <f t="shared" si="857"/>
        <v>0</v>
      </c>
      <c r="AA588" t="b">
        <f t="shared" si="858"/>
        <v>0</v>
      </c>
      <c r="AB588" t="b">
        <f t="shared" si="859"/>
        <v>0</v>
      </c>
      <c r="AC588" t="b">
        <f t="shared" si="860"/>
        <v>0</v>
      </c>
      <c r="AD588" t="b">
        <f t="shared" si="861"/>
        <v>0</v>
      </c>
      <c r="AE588" t="b">
        <f t="shared" si="862"/>
        <v>0</v>
      </c>
      <c r="AF588" t="b">
        <f t="shared" si="863"/>
        <v>0</v>
      </c>
      <c r="AG588" t="b">
        <f t="shared" si="864"/>
        <v>0</v>
      </c>
      <c r="AH588" t="b">
        <f t="shared" si="865"/>
        <v>1</v>
      </c>
      <c r="AI588" t="b">
        <f t="shared" si="866"/>
        <v>0</v>
      </c>
      <c r="AJ588" t="b">
        <f t="shared" si="867"/>
        <v>0</v>
      </c>
      <c r="AK588" t="b">
        <f t="shared" si="868"/>
        <v>0</v>
      </c>
      <c r="AL588" t="b">
        <f t="shared" si="869"/>
        <v>0</v>
      </c>
      <c r="AM588" t="b">
        <f t="shared" si="870"/>
        <v>0</v>
      </c>
      <c r="AN588" t="b">
        <f t="shared" si="871"/>
        <v>0</v>
      </c>
      <c r="AO588" t="b">
        <f t="shared" si="872"/>
        <v>0</v>
      </c>
      <c r="AP588" t="b">
        <f t="shared" si="873"/>
        <v>0</v>
      </c>
      <c r="AQ588" t="b">
        <f t="shared" si="874"/>
        <v>0</v>
      </c>
      <c r="AR588" t="b">
        <f t="shared" si="875"/>
        <v>0</v>
      </c>
      <c r="AS588" t="b">
        <f t="shared" si="876"/>
        <v>0</v>
      </c>
      <c r="AT588" t="b">
        <f t="shared" si="877"/>
        <v>0</v>
      </c>
      <c r="AU588" t="b">
        <f t="shared" si="878"/>
        <v>0</v>
      </c>
      <c r="AV588" t="b">
        <f t="shared" si="879"/>
        <v>0</v>
      </c>
      <c r="AW588" t="b">
        <f t="shared" si="880"/>
        <v>0</v>
      </c>
      <c r="AX588" t="b">
        <f t="shared" si="881"/>
        <v>0</v>
      </c>
      <c r="AY588" t="b">
        <f t="shared" si="882"/>
        <v>0</v>
      </c>
      <c r="AZ588" t="b">
        <f t="shared" si="883"/>
        <v>0</v>
      </c>
      <c r="BA588" t="b">
        <f t="shared" si="884"/>
        <v>0</v>
      </c>
      <c r="BB588" t="b">
        <f t="shared" si="885"/>
        <v>0</v>
      </c>
      <c r="BC588" t="b">
        <f t="shared" si="886"/>
        <v>0</v>
      </c>
      <c r="BD588" t="b">
        <f t="shared" si="887"/>
        <v>1</v>
      </c>
      <c r="BE588" t="b">
        <f t="shared" si="888"/>
        <v>0</v>
      </c>
      <c r="BF588" t="b">
        <f t="shared" si="889"/>
        <v>0</v>
      </c>
      <c r="BG588" t="b">
        <f t="shared" si="890"/>
        <v>0</v>
      </c>
      <c r="BH588" t="b">
        <f t="shared" si="891"/>
        <v>0</v>
      </c>
      <c r="BI588" t="b">
        <f t="shared" si="892"/>
        <v>0</v>
      </c>
      <c r="BJ588" t="b">
        <f t="shared" si="893"/>
        <v>0</v>
      </c>
      <c r="BK588" t="b">
        <f t="shared" si="894"/>
        <v>0</v>
      </c>
      <c r="BL588" t="b">
        <f t="shared" si="895"/>
        <v>0</v>
      </c>
      <c r="BM588" t="b">
        <f t="shared" si="896"/>
        <v>0</v>
      </c>
      <c r="BN588" t="b">
        <f t="shared" si="897"/>
        <v>0</v>
      </c>
      <c r="BO588" t="b">
        <f t="shared" si="898"/>
        <v>0</v>
      </c>
      <c r="BP588" t="b">
        <f t="shared" si="899"/>
        <v>0</v>
      </c>
      <c r="BQ588" t="b">
        <f t="shared" si="900"/>
        <v>0</v>
      </c>
      <c r="BR588" t="b">
        <f t="shared" si="901"/>
        <v>0</v>
      </c>
      <c r="BS588" t="b">
        <f t="shared" si="902"/>
        <v>0</v>
      </c>
      <c r="BT588" t="b">
        <f t="shared" si="903"/>
        <v>0</v>
      </c>
      <c r="BU588" t="b">
        <f t="shared" si="904"/>
        <v>0</v>
      </c>
      <c r="BV588" t="b">
        <f t="shared" si="905"/>
        <v>0</v>
      </c>
      <c r="BW588" t="b">
        <f t="shared" si="906"/>
        <v>0</v>
      </c>
      <c r="BX588" t="b">
        <f t="shared" si="907"/>
        <v>0</v>
      </c>
      <c r="BY588" t="b">
        <f t="shared" si="908"/>
        <v>0</v>
      </c>
      <c r="BZ588" t="b">
        <f t="shared" si="909"/>
        <v>0</v>
      </c>
      <c r="CA588" t="b">
        <f t="shared" si="910"/>
        <v>0</v>
      </c>
      <c r="CB588" t="b">
        <f t="shared" si="911"/>
        <v>1</v>
      </c>
      <c r="CC588" t="b">
        <f t="shared" si="912"/>
        <v>0</v>
      </c>
      <c r="CD588" t="b">
        <f t="shared" si="913"/>
        <v>0</v>
      </c>
      <c r="CE588" t="b">
        <f t="shared" si="914"/>
        <v>0</v>
      </c>
      <c r="CF588" t="b">
        <f t="shared" si="915"/>
        <v>0</v>
      </c>
      <c r="CG588" t="b">
        <f t="shared" si="916"/>
        <v>0</v>
      </c>
      <c r="CH588" t="b">
        <f t="shared" si="917"/>
        <v>0</v>
      </c>
      <c r="CI588" t="b">
        <f t="shared" si="918"/>
        <v>0</v>
      </c>
      <c r="CJ588" t="b">
        <f t="shared" si="919"/>
        <v>0</v>
      </c>
      <c r="CK588" t="b">
        <f t="shared" si="920"/>
        <v>0</v>
      </c>
      <c r="CL588" t="b">
        <f t="shared" si="921"/>
        <v>0</v>
      </c>
      <c r="CM588" t="b">
        <f t="shared" si="922"/>
        <v>0</v>
      </c>
      <c r="CN588" t="b">
        <f t="shared" si="923"/>
        <v>0</v>
      </c>
      <c r="CO588" t="b">
        <f t="shared" si="924"/>
        <v>0</v>
      </c>
      <c r="CP588" t="b">
        <f t="shared" si="925"/>
        <v>0</v>
      </c>
      <c r="CQ588" t="b">
        <f t="shared" si="926"/>
        <v>0</v>
      </c>
      <c r="CR588" t="b">
        <f t="shared" si="927"/>
        <v>0</v>
      </c>
      <c r="CS588" t="b">
        <f t="shared" si="928"/>
        <v>0</v>
      </c>
      <c r="CT588" t="b">
        <f t="shared" si="929"/>
        <v>0</v>
      </c>
      <c r="CU588" t="b">
        <f t="shared" si="930"/>
        <v>0</v>
      </c>
      <c r="CV588" t="b">
        <f t="shared" si="931"/>
        <v>0</v>
      </c>
      <c r="CW588" t="b">
        <f t="shared" si="932"/>
        <v>0</v>
      </c>
      <c r="CX588" t="b">
        <f t="shared" si="933"/>
        <v>0</v>
      </c>
      <c r="CY588" t="b">
        <f t="shared" si="934"/>
        <v>0</v>
      </c>
      <c r="CZ588" t="b">
        <f t="shared" si="935"/>
        <v>0</v>
      </c>
      <c r="DA588" t="b">
        <f t="shared" si="936"/>
        <v>0</v>
      </c>
      <c r="DB588" t="b">
        <f t="shared" si="937"/>
        <v>0</v>
      </c>
      <c r="DC588" t="b">
        <f t="shared" si="938"/>
        <v>0</v>
      </c>
      <c r="DD588" t="b">
        <f t="shared" si="939"/>
        <v>0</v>
      </c>
    </row>
    <row r="589" spans="1:108">
      <c r="A589" s="13" t="s">
        <v>7934</v>
      </c>
      <c r="C589" t="s">
        <v>2031</v>
      </c>
      <c r="D589" t="s">
        <v>1006</v>
      </c>
      <c r="E589" t="s">
        <v>982</v>
      </c>
      <c r="F589" t="s">
        <v>976</v>
      </c>
      <c r="G589" t="s">
        <v>970</v>
      </c>
      <c r="H589" t="s">
        <v>7428</v>
      </c>
      <c r="I589" t="s">
        <v>7418</v>
      </c>
      <c r="J589" t="s">
        <v>135</v>
      </c>
      <c r="K589" t="s">
        <v>136</v>
      </c>
      <c r="L589" t="s">
        <v>390</v>
      </c>
      <c r="M589" t="s">
        <v>2032</v>
      </c>
      <c r="N589" t="s">
        <v>32</v>
      </c>
      <c r="O589" t="b">
        <f t="shared" si="846"/>
        <v>0</v>
      </c>
      <c r="P589" t="b">
        <f t="shared" si="847"/>
        <v>0</v>
      </c>
      <c r="Q589" t="b">
        <f t="shared" si="848"/>
        <v>0</v>
      </c>
      <c r="R589" t="b">
        <f t="shared" si="849"/>
        <v>1</v>
      </c>
      <c r="S589" t="b">
        <f t="shared" si="850"/>
        <v>0</v>
      </c>
      <c r="T589" t="b">
        <f t="shared" si="851"/>
        <v>0</v>
      </c>
      <c r="U589" t="b">
        <f t="shared" si="852"/>
        <v>0</v>
      </c>
      <c r="V589" s="2" t="b">
        <f t="shared" si="853"/>
        <v>0</v>
      </c>
      <c r="W589" s="2" t="b">
        <f t="shared" si="854"/>
        <v>0</v>
      </c>
      <c r="X589" s="2" t="b">
        <f t="shared" si="855"/>
        <v>0</v>
      </c>
      <c r="Y589" s="2" t="b">
        <f t="shared" si="856"/>
        <v>1</v>
      </c>
      <c r="Z589" s="2" t="b">
        <f t="shared" si="857"/>
        <v>1</v>
      </c>
      <c r="AA589" s="2" t="b">
        <f t="shared" si="858"/>
        <v>0</v>
      </c>
      <c r="AB589" t="b">
        <f t="shared" si="859"/>
        <v>0</v>
      </c>
      <c r="AC589" t="b">
        <f t="shared" si="860"/>
        <v>0</v>
      </c>
      <c r="AD589" t="b">
        <f t="shared" si="861"/>
        <v>0</v>
      </c>
      <c r="AE589" t="b">
        <f t="shared" si="862"/>
        <v>0</v>
      </c>
      <c r="AF589" t="b">
        <f t="shared" si="863"/>
        <v>0</v>
      </c>
      <c r="AG589" t="b">
        <f t="shared" si="864"/>
        <v>0</v>
      </c>
      <c r="AH589" t="b">
        <f t="shared" si="865"/>
        <v>0</v>
      </c>
      <c r="AI589" t="b">
        <f t="shared" si="866"/>
        <v>0</v>
      </c>
      <c r="AJ589" t="b">
        <f t="shared" si="867"/>
        <v>0</v>
      </c>
      <c r="AK589" t="b">
        <f t="shared" si="868"/>
        <v>1</v>
      </c>
      <c r="AL589" t="b">
        <f t="shared" si="869"/>
        <v>0</v>
      </c>
      <c r="AM589" t="b">
        <f t="shared" si="870"/>
        <v>0</v>
      </c>
      <c r="AN589" t="b">
        <f t="shared" si="871"/>
        <v>0</v>
      </c>
      <c r="AO589" t="b">
        <f t="shared" si="872"/>
        <v>0</v>
      </c>
      <c r="AP589" t="b">
        <f t="shared" si="873"/>
        <v>0</v>
      </c>
      <c r="AQ589" t="b">
        <f t="shared" si="874"/>
        <v>0</v>
      </c>
      <c r="AR589" t="b">
        <f t="shared" si="875"/>
        <v>0</v>
      </c>
      <c r="AS589" t="b">
        <f t="shared" si="876"/>
        <v>0</v>
      </c>
      <c r="AT589" t="b">
        <f t="shared" si="877"/>
        <v>0</v>
      </c>
      <c r="AU589" t="b">
        <f t="shared" si="878"/>
        <v>0</v>
      </c>
      <c r="AV589" t="b">
        <f t="shared" si="879"/>
        <v>0</v>
      </c>
      <c r="AW589" t="b">
        <f t="shared" si="880"/>
        <v>0</v>
      </c>
      <c r="AX589" t="b">
        <f t="shared" si="881"/>
        <v>0</v>
      </c>
      <c r="AY589" t="b">
        <f t="shared" si="882"/>
        <v>0</v>
      </c>
      <c r="AZ589" t="b">
        <f t="shared" si="883"/>
        <v>0</v>
      </c>
      <c r="BA589" t="b">
        <f t="shared" si="884"/>
        <v>0</v>
      </c>
      <c r="BB589" t="b">
        <f t="shared" si="885"/>
        <v>0</v>
      </c>
      <c r="BC589" t="b">
        <f t="shared" si="886"/>
        <v>0</v>
      </c>
      <c r="BD589" t="b">
        <f t="shared" si="887"/>
        <v>0</v>
      </c>
      <c r="BE589" t="b">
        <f t="shared" si="888"/>
        <v>0</v>
      </c>
      <c r="BF589" t="b">
        <f t="shared" si="889"/>
        <v>0</v>
      </c>
      <c r="BG589" t="b">
        <f t="shared" si="890"/>
        <v>0</v>
      </c>
      <c r="BH589" t="b">
        <f t="shared" si="891"/>
        <v>0</v>
      </c>
      <c r="BI589" t="b">
        <f t="shared" si="892"/>
        <v>0</v>
      </c>
      <c r="BJ589" t="b">
        <f t="shared" si="893"/>
        <v>0</v>
      </c>
      <c r="BK589" t="b">
        <f t="shared" si="894"/>
        <v>0</v>
      </c>
      <c r="BL589" t="b">
        <f t="shared" si="895"/>
        <v>0</v>
      </c>
      <c r="BM589" t="b">
        <f t="shared" si="896"/>
        <v>0</v>
      </c>
      <c r="BN589" t="b">
        <f t="shared" si="897"/>
        <v>0</v>
      </c>
      <c r="BO589" t="b">
        <f t="shared" si="898"/>
        <v>0</v>
      </c>
      <c r="BP589" t="b">
        <f t="shared" si="899"/>
        <v>0</v>
      </c>
      <c r="BQ589" t="b">
        <f t="shared" si="900"/>
        <v>0</v>
      </c>
      <c r="BR589" t="b">
        <f t="shared" si="901"/>
        <v>0</v>
      </c>
      <c r="BS589" t="b">
        <f t="shared" si="902"/>
        <v>0</v>
      </c>
      <c r="BT589" t="b">
        <f t="shared" si="903"/>
        <v>0</v>
      </c>
      <c r="BU589" t="b">
        <f t="shared" si="904"/>
        <v>0</v>
      </c>
      <c r="BV589" t="b">
        <f t="shared" si="905"/>
        <v>0</v>
      </c>
      <c r="BW589" t="b">
        <f t="shared" si="906"/>
        <v>0</v>
      </c>
      <c r="BX589" t="b">
        <f t="shared" si="907"/>
        <v>0</v>
      </c>
      <c r="BY589" t="b">
        <f t="shared" si="908"/>
        <v>0</v>
      </c>
      <c r="BZ589" t="b">
        <f t="shared" si="909"/>
        <v>0</v>
      </c>
      <c r="CA589" t="b">
        <f t="shared" si="910"/>
        <v>0</v>
      </c>
      <c r="CB589" t="b">
        <f t="shared" si="911"/>
        <v>0</v>
      </c>
      <c r="CC589" t="b">
        <f t="shared" si="912"/>
        <v>0</v>
      </c>
      <c r="CD589" t="b">
        <f t="shared" si="913"/>
        <v>0</v>
      </c>
      <c r="CE589" t="b">
        <f t="shared" si="914"/>
        <v>0</v>
      </c>
      <c r="CF589" t="b">
        <f t="shared" si="915"/>
        <v>0</v>
      </c>
      <c r="CG589" t="b">
        <f t="shared" si="916"/>
        <v>0</v>
      </c>
      <c r="CH589" t="b">
        <f t="shared" si="917"/>
        <v>0</v>
      </c>
      <c r="CI589" t="b">
        <f t="shared" si="918"/>
        <v>0</v>
      </c>
      <c r="CJ589" t="b">
        <f t="shared" si="919"/>
        <v>0</v>
      </c>
      <c r="CK589" t="b">
        <f t="shared" si="920"/>
        <v>0</v>
      </c>
      <c r="CL589" t="b">
        <f t="shared" si="921"/>
        <v>0</v>
      </c>
      <c r="CM589" t="b">
        <f t="shared" si="922"/>
        <v>0</v>
      </c>
      <c r="CN589" t="b">
        <f t="shared" si="923"/>
        <v>0</v>
      </c>
      <c r="CO589" t="b">
        <f t="shared" si="924"/>
        <v>0</v>
      </c>
      <c r="CP589" t="b">
        <f t="shared" si="925"/>
        <v>0</v>
      </c>
      <c r="CQ589" t="b">
        <f t="shared" si="926"/>
        <v>0</v>
      </c>
      <c r="CR589" t="b">
        <f t="shared" si="927"/>
        <v>0</v>
      </c>
      <c r="CS589" t="b">
        <f t="shared" si="928"/>
        <v>0</v>
      </c>
      <c r="CT589" t="b">
        <f t="shared" si="929"/>
        <v>0</v>
      </c>
      <c r="CU589" t="b">
        <f t="shared" si="930"/>
        <v>0</v>
      </c>
      <c r="CV589" t="b">
        <f t="shared" si="931"/>
        <v>0</v>
      </c>
      <c r="CW589" t="b">
        <f t="shared" si="932"/>
        <v>0</v>
      </c>
      <c r="CX589" t="b">
        <f t="shared" si="933"/>
        <v>0</v>
      </c>
      <c r="CY589" t="b">
        <f t="shared" si="934"/>
        <v>0</v>
      </c>
      <c r="CZ589" t="b">
        <f t="shared" si="935"/>
        <v>0</v>
      </c>
      <c r="DA589" t="b">
        <f t="shared" si="936"/>
        <v>0</v>
      </c>
      <c r="DB589" t="b">
        <f t="shared" si="937"/>
        <v>0</v>
      </c>
      <c r="DC589" t="b">
        <f t="shared" si="938"/>
        <v>0</v>
      </c>
      <c r="DD589" t="b">
        <f t="shared" si="939"/>
        <v>0</v>
      </c>
    </row>
    <row r="590" spans="1:108">
      <c r="A590" s="92" t="s">
        <v>7933</v>
      </c>
      <c r="C590" t="s">
        <v>2031</v>
      </c>
      <c r="D590" t="s">
        <v>1006</v>
      </c>
      <c r="E590" t="s">
        <v>982</v>
      </c>
      <c r="F590" t="s">
        <v>976</v>
      </c>
      <c r="G590" t="s">
        <v>970</v>
      </c>
      <c r="H590" t="s">
        <v>7428</v>
      </c>
      <c r="I590" t="s">
        <v>7418</v>
      </c>
      <c r="J590" s="4" t="s">
        <v>183</v>
      </c>
      <c r="K590" s="4" t="s">
        <v>183</v>
      </c>
      <c r="L590" s="4" t="s">
        <v>6425</v>
      </c>
      <c r="M590" s="4" t="s">
        <v>221</v>
      </c>
      <c r="N590" s="4" t="s">
        <v>1067</v>
      </c>
      <c r="O590" s="4" t="b">
        <f t="shared" si="846"/>
        <v>1</v>
      </c>
      <c r="P590" s="4" t="b">
        <f t="shared" si="847"/>
        <v>1</v>
      </c>
      <c r="Q590" s="4" t="b">
        <f t="shared" si="848"/>
        <v>1</v>
      </c>
      <c r="R590" s="4" t="b">
        <f t="shared" si="849"/>
        <v>1</v>
      </c>
      <c r="S590" s="4" t="b">
        <f t="shared" si="850"/>
        <v>1</v>
      </c>
      <c r="T590" s="4" t="b">
        <f t="shared" si="851"/>
        <v>1</v>
      </c>
      <c r="U590" s="4" t="b">
        <f t="shared" si="852"/>
        <v>1</v>
      </c>
      <c r="V590" s="4" t="b">
        <f t="shared" si="853"/>
        <v>1</v>
      </c>
      <c r="W590" s="4" t="b">
        <f t="shared" si="854"/>
        <v>1</v>
      </c>
      <c r="X590" s="4" t="b">
        <f t="shared" si="855"/>
        <v>1</v>
      </c>
      <c r="Y590" s="4" t="b">
        <f t="shared" si="856"/>
        <v>1</v>
      </c>
      <c r="Z590" s="4" t="b">
        <f t="shared" si="857"/>
        <v>1</v>
      </c>
      <c r="AA590" s="4" t="b">
        <f t="shared" si="858"/>
        <v>1</v>
      </c>
      <c r="AB590" s="4" t="b">
        <f t="shared" si="859"/>
        <v>1</v>
      </c>
      <c r="AC590" s="4" t="b">
        <f t="shared" si="860"/>
        <v>0</v>
      </c>
      <c r="AD590" s="4" t="b">
        <f t="shared" si="861"/>
        <v>1</v>
      </c>
      <c r="AE590" s="4" t="b">
        <f t="shared" si="862"/>
        <v>0</v>
      </c>
      <c r="AF590" s="4" t="b">
        <f t="shared" si="863"/>
        <v>0</v>
      </c>
      <c r="AG590" s="4" t="b">
        <f t="shared" si="864"/>
        <v>0</v>
      </c>
      <c r="AH590" s="4" t="b">
        <f t="shared" si="865"/>
        <v>1</v>
      </c>
      <c r="AI590" s="4" t="b">
        <f t="shared" si="866"/>
        <v>1</v>
      </c>
      <c r="AJ590" s="4" t="b">
        <f t="shared" si="867"/>
        <v>0</v>
      </c>
      <c r="AK590" s="4" t="b">
        <f t="shared" si="868"/>
        <v>1</v>
      </c>
      <c r="AL590" s="4" t="b">
        <f t="shared" si="869"/>
        <v>0</v>
      </c>
      <c r="AM590" s="4" t="b">
        <f t="shared" si="870"/>
        <v>1</v>
      </c>
      <c r="AN590" s="4" t="b">
        <f t="shared" si="871"/>
        <v>1</v>
      </c>
      <c r="AO590" s="4" t="b">
        <f t="shared" si="872"/>
        <v>0</v>
      </c>
      <c r="AP590" s="4" t="b">
        <f t="shared" si="873"/>
        <v>0</v>
      </c>
      <c r="AQ590" s="4" t="b">
        <f t="shared" si="874"/>
        <v>1</v>
      </c>
      <c r="AR590" s="4" t="b">
        <f t="shared" si="875"/>
        <v>0</v>
      </c>
      <c r="AS590" s="4" t="b">
        <f t="shared" si="876"/>
        <v>0</v>
      </c>
      <c r="AT590" s="4" t="b">
        <f t="shared" si="877"/>
        <v>1</v>
      </c>
      <c r="AU590" s="4" t="b">
        <f t="shared" si="878"/>
        <v>1</v>
      </c>
      <c r="AV590" s="4" t="b">
        <f t="shared" si="879"/>
        <v>0</v>
      </c>
      <c r="AW590" s="4" t="b">
        <f t="shared" si="880"/>
        <v>1</v>
      </c>
      <c r="AX590" s="4" t="b">
        <f t="shared" si="881"/>
        <v>1</v>
      </c>
      <c r="AY590" s="4" t="b">
        <f t="shared" si="882"/>
        <v>1</v>
      </c>
      <c r="AZ590" s="4" t="b">
        <f t="shared" si="883"/>
        <v>1</v>
      </c>
      <c r="BA590" s="4" t="b">
        <f t="shared" si="884"/>
        <v>1</v>
      </c>
      <c r="BB590" s="4" t="b">
        <f t="shared" si="885"/>
        <v>0</v>
      </c>
      <c r="BC590" s="4" t="b">
        <f t="shared" si="886"/>
        <v>0</v>
      </c>
      <c r="BD590" s="4" t="b">
        <f t="shared" si="887"/>
        <v>0</v>
      </c>
      <c r="BE590" s="4" t="b">
        <f t="shared" si="888"/>
        <v>0</v>
      </c>
      <c r="BF590" s="4" t="b">
        <f t="shared" si="889"/>
        <v>0</v>
      </c>
      <c r="BG590" s="4" t="b">
        <f t="shared" si="890"/>
        <v>1</v>
      </c>
      <c r="BH590" s="4" t="b">
        <f t="shared" si="891"/>
        <v>1</v>
      </c>
      <c r="BI590" s="4" t="b">
        <f t="shared" si="892"/>
        <v>0</v>
      </c>
      <c r="BJ590" s="4" t="b">
        <f t="shared" si="893"/>
        <v>0</v>
      </c>
      <c r="BK590" s="4" t="b">
        <f t="shared" si="894"/>
        <v>1</v>
      </c>
      <c r="BL590" s="4" t="b">
        <f t="shared" si="895"/>
        <v>0</v>
      </c>
      <c r="BM590" s="4" t="b">
        <f t="shared" si="896"/>
        <v>0</v>
      </c>
      <c r="BN590" s="4" t="b">
        <f t="shared" si="897"/>
        <v>0</v>
      </c>
      <c r="BO590" s="4" t="b">
        <f t="shared" si="898"/>
        <v>1</v>
      </c>
      <c r="BP590" s="4" t="b">
        <f t="shared" si="899"/>
        <v>1</v>
      </c>
      <c r="BQ590" s="4" t="b">
        <f t="shared" si="900"/>
        <v>1</v>
      </c>
      <c r="BR590" s="4" t="b">
        <f t="shared" si="901"/>
        <v>1</v>
      </c>
      <c r="BS590" s="4" t="b">
        <f t="shared" si="902"/>
        <v>1</v>
      </c>
      <c r="BT590" s="4" t="b">
        <f t="shared" si="903"/>
        <v>0</v>
      </c>
      <c r="BU590" s="4" t="b">
        <f t="shared" si="904"/>
        <v>1</v>
      </c>
      <c r="BV590" s="4" t="b">
        <f t="shared" si="905"/>
        <v>1</v>
      </c>
      <c r="BW590" s="4" t="b">
        <f t="shared" si="906"/>
        <v>0</v>
      </c>
      <c r="BX590" s="4" t="b">
        <f t="shared" si="907"/>
        <v>0</v>
      </c>
      <c r="BY590" s="4" t="b">
        <f t="shared" si="908"/>
        <v>0</v>
      </c>
      <c r="BZ590" s="4" t="b">
        <f t="shared" si="909"/>
        <v>0</v>
      </c>
      <c r="CA590" s="4" t="b">
        <f t="shared" si="910"/>
        <v>1</v>
      </c>
      <c r="CB590" s="4" t="b">
        <f t="shared" si="911"/>
        <v>1</v>
      </c>
      <c r="CC590" s="4" t="b">
        <f t="shared" si="912"/>
        <v>0</v>
      </c>
      <c r="CD590" s="4" t="b">
        <f t="shared" si="913"/>
        <v>0</v>
      </c>
      <c r="CE590" s="4" t="b">
        <f t="shared" si="914"/>
        <v>1</v>
      </c>
      <c r="CF590" s="4" t="b">
        <f t="shared" si="915"/>
        <v>0</v>
      </c>
      <c r="CG590" s="4" t="b">
        <f t="shared" si="916"/>
        <v>1</v>
      </c>
      <c r="CH590" s="4" t="b">
        <f t="shared" si="917"/>
        <v>1</v>
      </c>
      <c r="CI590" s="4" t="b">
        <f t="shared" si="918"/>
        <v>0</v>
      </c>
      <c r="CJ590" s="4" t="b">
        <f t="shared" si="919"/>
        <v>1</v>
      </c>
      <c r="CK590" s="4" t="b">
        <f t="shared" si="920"/>
        <v>0</v>
      </c>
      <c r="CL590" s="4" t="b">
        <f t="shared" si="921"/>
        <v>0</v>
      </c>
      <c r="CM590" s="4" t="b">
        <f t="shared" si="922"/>
        <v>0</v>
      </c>
      <c r="CN590" s="4" t="b">
        <f t="shared" si="923"/>
        <v>1</v>
      </c>
      <c r="CO590" s="4" t="b">
        <f t="shared" si="924"/>
        <v>0</v>
      </c>
      <c r="CP590" s="4" t="b">
        <f t="shared" si="925"/>
        <v>0</v>
      </c>
      <c r="CQ590" s="4" t="b">
        <f t="shared" si="926"/>
        <v>1</v>
      </c>
      <c r="CR590" s="4" t="b">
        <f t="shared" si="927"/>
        <v>0</v>
      </c>
      <c r="CS590" s="4" t="b">
        <f t="shared" si="928"/>
        <v>0</v>
      </c>
      <c r="CT590" s="4" t="b">
        <f t="shared" si="929"/>
        <v>0</v>
      </c>
      <c r="CU590" s="4" t="b">
        <f t="shared" si="930"/>
        <v>0</v>
      </c>
      <c r="CV590" s="4" t="b">
        <f t="shared" si="931"/>
        <v>0</v>
      </c>
      <c r="CW590" s="4" t="b">
        <f t="shared" si="932"/>
        <v>0</v>
      </c>
      <c r="CX590" s="4" t="b">
        <f t="shared" si="933"/>
        <v>1</v>
      </c>
      <c r="CY590" s="4" t="b">
        <f t="shared" si="934"/>
        <v>0</v>
      </c>
      <c r="CZ590" s="4" t="b">
        <f t="shared" si="935"/>
        <v>1</v>
      </c>
      <c r="DA590" s="4" t="b">
        <f t="shared" si="936"/>
        <v>1</v>
      </c>
      <c r="DB590" s="4" t="b">
        <f t="shared" si="937"/>
        <v>0</v>
      </c>
      <c r="DC590" s="4" t="b">
        <f t="shared" si="938"/>
        <v>0</v>
      </c>
      <c r="DD590" s="4" t="b">
        <f t="shared" si="939"/>
        <v>1</v>
      </c>
    </row>
    <row r="591" spans="1:108">
      <c r="A591" t="s">
        <v>1765</v>
      </c>
      <c r="C591" t="s">
        <v>1766</v>
      </c>
      <c r="D591" t="s">
        <v>1006</v>
      </c>
      <c r="E591" t="s">
        <v>982</v>
      </c>
      <c r="F591" t="s">
        <v>976</v>
      </c>
      <c r="G591" t="s">
        <v>970</v>
      </c>
      <c r="H591" t="s">
        <v>7428</v>
      </c>
      <c r="I591" t="s">
        <v>7418</v>
      </c>
      <c r="J591" t="s">
        <v>1248</v>
      </c>
      <c r="K591" t="s">
        <v>109</v>
      </c>
      <c r="L591" t="s">
        <v>6461</v>
      </c>
      <c r="M591" t="s">
        <v>6079</v>
      </c>
      <c r="N591" t="s">
        <v>1767</v>
      </c>
      <c r="O591" t="b">
        <f t="shared" si="846"/>
        <v>1</v>
      </c>
      <c r="P591" t="b">
        <f t="shared" si="847"/>
        <v>1</v>
      </c>
      <c r="Q591" t="b">
        <f t="shared" si="848"/>
        <v>1</v>
      </c>
      <c r="R591" t="b">
        <f t="shared" si="849"/>
        <v>1</v>
      </c>
      <c r="S591" t="b">
        <f t="shared" si="850"/>
        <v>0</v>
      </c>
      <c r="T591" t="b">
        <f t="shared" si="851"/>
        <v>1</v>
      </c>
      <c r="U591" t="b">
        <f t="shared" si="852"/>
        <v>1</v>
      </c>
      <c r="V591" t="b">
        <f t="shared" si="853"/>
        <v>0</v>
      </c>
      <c r="W591" t="b">
        <f t="shared" si="854"/>
        <v>1</v>
      </c>
      <c r="X591" t="b">
        <f t="shared" si="855"/>
        <v>0</v>
      </c>
      <c r="Y591" t="b">
        <f t="shared" si="856"/>
        <v>0</v>
      </c>
      <c r="Z591" t="b">
        <f t="shared" si="857"/>
        <v>0</v>
      </c>
      <c r="AA591" t="b">
        <f t="shared" si="858"/>
        <v>0</v>
      </c>
      <c r="AB591" t="b">
        <f t="shared" si="859"/>
        <v>0</v>
      </c>
      <c r="AC591" t="b">
        <f t="shared" si="860"/>
        <v>0</v>
      </c>
      <c r="AD591" t="b">
        <f t="shared" si="861"/>
        <v>0</v>
      </c>
      <c r="AE591" t="b">
        <f t="shared" si="862"/>
        <v>0</v>
      </c>
      <c r="AF591" t="b">
        <f t="shared" si="863"/>
        <v>0</v>
      </c>
      <c r="AG591" t="b">
        <f t="shared" si="864"/>
        <v>0</v>
      </c>
      <c r="AH591" t="b">
        <f t="shared" si="865"/>
        <v>0</v>
      </c>
      <c r="AI591" t="b">
        <f t="shared" si="866"/>
        <v>0</v>
      </c>
      <c r="AJ591" t="b">
        <f t="shared" si="867"/>
        <v>0</v>
      </c>
      <c r="AK591" t="b">
        <f t="shared" si="868"/>
        <v>0</v>
      </c>
      <c r="AL591" t="b">
        <f t="shared" si="869"/>
        <v>0</v>
      </c>
      <c r="AM591" t="b">
        <f t="shared" si="870"/>
        <v>0</v>
      </c>
      <c r="AN591" t="b">
        <f t="shared" si="871"/>
        <v>0</v>
      </c>
      <c r="AO591" t="b">
        <f t="shared" si="872"/>
        <v>0</v>
      </c>
      <c r="AP591" t="b">
        <f t="shared" si="873"/>
        <v>0</v>
      </c>
      <c r="AQ591" t="b">
        <f t="shared" si="874"/>
        <v>0</v>
      </c>
      <c r="AR591" t="b">
        <f t="shared" si="875"/>
        <v>0</v>
      </c>
      <c r="AS591" t="b">
        <f t="shared" si="876"/>
        <v>0</v>
      </c>
      <c r="AT591" t="b">
        <f t="shared" si="877"/>
        <v>0</v>
      </c>
      <c r="AU591" t="b">
        <f t="shared" si="878"/>
        <v>0</v>
      </c>
      <c r="AV591" t="b">
        <f t="shared" si="879"/>
        <v>0</v>
      </c>
      <c r="AW591" t="b">
        <f t="shared" si="880"/>
        <v>0</v>
      </c>
      <c r="AX591" t="b">
        <f t="shared" si="881"/>
        <v>0</v>
      </c>
      <c r="AY591" t="b">
        <f t="shared" si="882"/>
        <v>0</v>
      </c>
      <c r="AZ591" t="b">
        <f t="shared" si="883"/>
        <v>0</v>
      </c>
      <c r="BA591" t="b">
        <f t="shared" si="884"/>
        <v>0</v>
      </c>
      <c r="BB591" t="b">
        <f t="shared" si="885"/>
        <v>0</v>
      </c>
      <c r="BC591" t="b">
        <f t="shared" si="886"/>
        <v>0</v>
      </c>
      <c r="BD591" t="b">
        <f t="shared" si="887"/>
        <v>0</v>
      </c>
      <c r="BE591" t="b">
        <f t="shared" si="888"/>
        <v>0</v>
      </c>
      <c r="BF591" t="b">
        <f t="shared" si="889"/>
        <v>0</v>
      </c>
      <c r="BG591" t="b">
        <f t="shared" si="890"/>
        <v>0</v>
      </c>
      <c r="BH591" t="b">
        <f t="shared" si="891"/>
        <v>0</v>
      </c>
      <c r="BI591" t="b">
        <f t="shared" si="892"/>
        <v>0</v>
      </c>
      <c r="BJ591" t="b">
        <f t="shared" si="893"/>
        <v>0</v>
      </c>
      <c r="BK591" t="b">
        <f t="shared" si="894"/>
        <v>0</v>
      </c>
      <c r="BL591" t="b">
        <f t="shared" si="895"/>
        <v>0</v>
      </c>
      <c r="BM591" t="b">
        <f t="shared" si="896"/>
        <v>0</v>
      </c>
      <c r="BN591" t="b">
        <f t="shared" si="897"/>
        <v>0</v>
      </c>
      <c r="BO591" t="b">
        <f t="shared" si="898"/>
        <v>0</v>
      </c>
      <c r="BP591" t="b">
        <f t="shared" si="899"/>
        <v>1</v>
      </c>
      <c r="BQ591" t="b">
        <f t="shared" si="900"/>
        <v>0</v>
      </c>
      <c r="BR591" t="b">
        <f t="shared" si="901"/>
        <v>0</v>
      </c>
      <c r="BS591" t="b">
        <f t="shared" si="902"/>
        <v>0</v>
      </c>
      <c r="BT591" t="b">
        <f t="shared" si="903"/>
        <v>0</v>
      </c>
      <c r="BU591" t="b">
        <f t="shared" si="904"/>
        <v>0</v>
      </c>
      <c r="BV591" t="b">
        <f t="shared" si="905"/>
        <v>1</v>
      </c>
      <c r="BW591" t="b">
        <f t="shared" si="906"/>
        <v>0</v>
      </c>
      <c r="BX591" t="b">
        <f t="shared" si="907"/>
        <v>0</v>
      </c>
      <c r="BY591" t="b">
        <f t="shared" si="908"/>
        <v>0</v>
      </c>
      <c r="BZ591" t="b">
        <f t="shared" si="909"/>
        <v>0</v>
      </c>
      <c r="CA591" t="b">
        <f t="shared" si="910"/>
        <v>0</v>
      </c>
      <c r="CB591" t="b">
        <f t="shared" si="911"/>
        <v>0</v>
      </c>
      <c r="CC591" t="b">
        <f t="shared" si="912"/>
        <v>1</v>
      </c>
      <c r="CD591" t="b">
        <f t="shared" si="913"/>
        <v>0</v>
      </c>
      <c r="CE591" t="b">
        <f t="shared" si="914"/>
        <v>0</v>
      </c>
      <c r="CF591" t="b">
        <f t="shared" si="915"/>
        <v>1</v>
      </c>
      <c r="CG591" t="b">
        <f t="shared" si="916"/>
        <v>0</v>
      </c>
      <c r="CH591" t="b">
        <f t="shared" si="917"/>
        <v>0</v>
      </c>
      <c r="CI591" t="b">
        <f t="shared" si="918"/>
        <v>0</v>
      </c>
      <c r="CJ591" t="b">
        <f t="shared" si="919"/>
        <v>1</v>
      </c>
      <c r="CK591" t="b">
        <f t="shared" si="920"/>
        <v>0</v>
      </c>
      <c r="CL591" t="b">
        <f t="shared" si="921"/>
        <v>0</v>
      </c>
      <c r="CM591" t="b">
        <f t="shared" si="922"/>
        <v>0</v>
      </c>
      <c r="CN591" t="b">
        <f t="shared" si="923"/>
        <v>0</v>
      </c>
      <c r="CO591" t="b">
        <f t="shared" si="924"/>
        <v>0</v>
      </c>
      <c r="CP591" t="b">
        <f t="shared" si="925"/>
        <v>0</v>
      </c>
      <c r="CQ591" t="b">
        <f t="shared" si="926"/>
        <v>0</v>
      </c>
      <c r="CR591" t="b">
        <f t="shared" si="927"/>
        <v>0</v>
      </c>
      <c r="CS591" t="b">
        <f t="shared" si="928"/>
        <v>0</v>
      </c>
      <c r="CT591" t="b">
        <f t="shared" si="929"/>
        <v>0</v>
      </c>
      <c r="CU591" t="b">
        <f t="shared" si="930"/>
        <v>0</v>
      </c>
      <c r="CV591" t="b">
        <f t="shared" si="931"/>
        <v>0</v>
      </c>
      <c r="CW591" t="b">
        <f t="shared" si="932"/>
        <v>0</v>
      </c>
      <c r="CX591" t="b">
        <f t="shared" si="933"/>
        <v>0</v>
      </c>
      <c r="CY591" t="b">
        <f t="shared" si="934"/>
        <v>0</v>
      </c>
      <c r="CZ591" t="b">
        <f t="shared" si="935"/>
        <v>0</v>
      </c>
      <c r="DA591" t="b">
        <f t="shared" si="936"/>
        <v>0</v>
      </c>
      <c r="DB591" t="b">
        <f t="shared" si="937"/>
        <v>0</v>
      </c>
      <c r="DC591" t="b">
        <f t="shared" si="938"/>
        <v>0</v>
      </c>
      <c r="DD591" t="b">
        <f t="shared" si="939"/>
        <v>0</v>
      </c>
    </row>
    <row r="592" spans="1:108">
      <c r="A592" s="18" t="s">
        <v>6072</v>
      </c>
      <c r="C592" t="s">
        <v>1766</v>
      </c>
      <c r="D592" t="s">
        <v>1006</v>
      </c>
      <c r="E592" t="s">
        <v>982</v>
      </c>
      <c r="F592" t="s">
        <v>976</v>
      </c>
      <c r="G592" t="s">
        <v>970</v>
      </c>
      <c r="H592" t="s">
        <v>7428</v>
      </c>
      <c r="I592" t="s">
        <v>7418</v>
      </c>
      <c r="J592" s="4" t="s">
        <v>204</v>
      </c>
      <c r="K592" s="4" t="s">
        <v>205</v>
      </c>
      <c r="L592" s="4" t="s">
        <v>390</v>
      </c>
      <c r="M592" t="s">
        <v>6079</v>
      </c>
      <c r="N592" s="4" t="s">
        <v>66</v>
      </c>
      <c r="O592" s="4" t="b">
        <f t="shared" si="846"/>
        <v>1</v>
      </c>
      <c r="P592" s="4" t="b">
        <f t="shared" si="847"/>
        <v>0</v>
      </c>
      <c r="Q592" s="4" t="b">
        <f t="shared" si="848"/>
        <v>0</v>
      </c>
      <c r="R592" s="4" t="b">
        <f t="shared" si="849"/>
        <v>0</v>
      </c>
      <c r="S592" s="4" t="b">
        <f t="shared" si="850"/>
        <v>0</v>
      </c>
      <c r="T592" s="4" t="b">
        <f t="shared" si="851"/>
        <v>0</v>
      </c>
      <c r="U592" s="4" t="b">
        <f t="shared" si="852"/>
        <v>1</v>
      </c>
      <c r="V592" s="4" t="b">
        <f t="shared" si="853"/>
        <v>0</v>
      </c>
      <c r="W592" s="4" t="b">
        <f t="shared" si="854"/>
        <v>0</v>
      </c>
      <c r="X592" s="4" t="b">
        <f t="shared" si="855"/>
        <v>0</v>
      </c>
      <c r="Y592" s="4" t="b">
        <f t="shared" si="856"/>
        <v>0</v>
      </c>
      <c r="Z592" s="4" t="b">
        <f t="shared" si="857"/>
        <v>0</v>
      </c>
      <c r="AA592" s="4" t="b">
        <f t="shared" si="858"/>
        <v>0</v>
      </c>
      <c r="AB592" s="4" t="b">
        <f t="shared" si="859"/>
        <v>0</v>
      </c>
      <c r="AC592" s="4" t="b">
        <f t="shared" si="860"/>
        <v>0</v>
      </c>
      <c r="AD592" s="4" t="b">
        <f t="shared" si="861"/>
        <v>0</v>
      </c>
      <c r="AE592" s="4" t="b">
        <f t="shared" si="862"/>
        <v>0</v>
      </c>
      <c r="AF592" s="4" t="b">
        <f t="shared" si="863"/>
        <v>0</v>
      </c>
      <c r="AG592" s="4" t="b">
        <f t="shared" si="864"/>
        <v>0</v>
      </c>
      <c r="AH592" s="4" t="b">
        <f t="shared" si="865"/>
        <v>0</v>
      </c>
      <c r="AI592" s="4" t="b">
        <f t="shared" si="866"/>
        <v>0</v>
      </c>
      <c r="AJ592" s="4" t="b">
        <f t="shared" si="867"/>
        <v>0</v>
      </c>
      <c r="AK592" s="4" t="b">
        <f t="shared" si="868"/>
        <v>0</v>
      </c>
      <c r="AL592" s="4" t="b">
        <f t="shared" si="869"/>
        <v>0</v>
      </c>
      <c r="AM592" s="4" t="b">
        <f t="shared" si="870"/>
        <v>0</v>
      </c>
      <c r="AN592" s="4" t="b">
        <f t="shared" si="871"/>
        <v>0</v>
      </c>
      <c r="AO592" s="4" t="b">
        <f t="shared" si="872"/>
        <v>0</v>
      </c>
      <c r="AP592" s="4" t="b">
        <f t="shared" si="873"/>
        <v>0</v>
      </c>
      <c r="AQ592" s="4" t="b">
        <f t="shared" si="874"/>
        <v>0</v>
      </c>
      <c r="AR592" s="4" t="b">
        <f t="shared" si="875"/>
        <v>0</v>
      </c>
      <c r="AS592" s="4" t="b">
        <f t="shared" si="876"/>
        <v>0</v>
      </c>
      <c r="AT592" s="4" t="b">
        <f t="shared" si="877"/>
        <v>0</v>
      </c>
      <c r="AU592" s="4" t="b">
        <f t="shared" si="878"/>
        <v>0</v>
      </c>
      <c r="AV592" s="4" t="b">
        <f t="shared" si="879"/>
        <v>0</v>
      </c>
      <c r="AW592" s="4" t="b">
        <f t="shared" si="880"/>
        <v>0</v>
      </c>
      <c r="AX592" s="4" t="b">
        <f t="shared" si="881"/>
        <v>0</v>
      </c>
      <c r="AY592" s="4" t="b">
        <f t="shared" si="882"/>
        <v>0</v>
      </c>
      <c r="AZ592" s="4" t="b">
        <f t="shared" si="883"/>
        <v>0</v>
      </c>
      <c r="BA592" s="4" t="b">
        <f t="shared" si="884"/>
        <v>0</v>
      </c>
      <c r="BB592" s="4" t="b">
        <f t="shared" si="885"/>
        <v>0</v>
      </c>
      <c r="BC592" s="4" t="b">
        <f t="shared" si="886"/>
        <v>0</v>
      </c>
      <c r="BD592" s="4" t="b">
        <f t="shared" si="887"/>
        <v>0</v>
      </c>
      <c r="BE592" s="4" t="b">
        <f t="shared" si="888"/>
        <v>0</v>
      </c>
      <c r="BF592" s="4" t="b">
        <f t="shared" si="889"/>
        <v>0</v>
      </c>
      <c r="BG592" s="4" t="b">
        <f t="shared" si="890"/>
        <v>0</v>
      </c>
      <c r="BH592" s="4" t="b">
        <f t="shared" si="891"/>
        <v>0</v>
      </c>
      <c r="BI592" s="4" t="b">
        <f t="shared" si="892"/>
        <v>0</v>
      </c>
      <c r="BJ592" s="4" t="b">
        <f t="shared" si="893"/>
        <v>0</v>
      </c>
      <c r="BK592" s="4" t="b">
        <f t="shared" si="894"/>
        <v>0</v>
      </c>
      <c r="BL592" s="4" t="b">
        <f t="shared" si="895"/>
        <v>0</v>
      </c>
      <c r="BM592" s="4" t="b">
        <f t="shared" si="896"/>
        <v>0</v>
      </c>
      <c r="BN592" s="4" t="b">
        <f t="shared" si="897"/>
        <v>0</v>
      </c>
      <c r="BO592" s="4" t="b">
        <f t="shared" si="898"/>
        <v>0</v>
      </c>
      <c r="BP592" s="4" t="b">
        <f t="shared" si="899"/>
        <v>0</v>
      </c>
      <c r="BQ592" s="4" t="b">
        <f t="shared" si="900"/>
        <v>0</v>
      </c>
      <c r="BR592" s="4" t="b">
        <f t="shared" si="901"/>
        <v>0</v>
      </c>
      <c r="BS592" s="4" t="b">
        <f t="shared" si="902"/>
        <v>1</v>
      </c>
      <c r="BT592" s="4" t="b">
        <f t="shared" si="903"/>
        <v>0</v>
      </c>
      <c r="BU592" s="4" t="b">
        <f t="shared" si="904"/>
        <v>0</v>
      </c>
      <c r="BV592" s="4" t="b">
        <f t="shared" si="905"/>
        <v>0</v>
      </c>
      <c r="BW592" s="4" t="b">
        <f t="shared" si="906"/>
        <v>0</v>
      </c>
      <c r="BX592" s="4" t="b">
        <f t="shared" si="907"/>
        <v>0</v>
      </c>
      <c r="BY592" s="4" t="b">
        <f t="shared" si="908"/>
        <v>0</v>
      </c>
      <c r="BZ592" s="4" t="b">
        <f t="shared" si="909"/>
        <v>0</v>
      </c>
      <c r="CA592" s="4" t="b">
        <f t="shared" si="910"/>
        <v>0</v>
      </c>
      <c r="CB592" s="4" t="b">
        <f t="shared" si="911"/>
        <v>0</v>
      </c>
      <c r="CC592" s="4" t="b">
        <f t="shared" si="912"/>
        <v>0</v>
      </c>
      <c r="CD592" s="4" t="b">
        <f t="shared" si="913"/>
        <v>0</v>
      </c>
      <c r="CE592" s="4" t="b">
        <f t="shared" si="914"/>
        <v>0</v>
      </c>
      <c r="CF592" s="4" t="b">
        <f t="shared" si="915"/>
        <v>0</v>
      </c>
      <c r="CG592" s="4" t="b">
        <f t="shared" si="916"/>
        <v>0</v>
      </c>
      <c r="CH592" s="4" t="b">
        <f t="shared" si="917"/>
        <v>0</v>
      </c>
      <c r="CI592" s="4" t="b">
        <f t="shared" si="918"/>
        <v>0</v>
      </c>
      <c r="CJ592" s="4" t="b">
        <f t="shared" si="919"/>
        <v>0</v>
      </c>
      <c r="CK592" s="4" t="b">
        <f t="shared" si="920"/>
        <v>0</v>
      </c>
      <c r="CL592" s="4" t="b">
        <f t="shared" si="921"/>
        <v>0</v>
      </c>
      <c r="CM592" s="4" t="b">
        <f t="shared" si="922"/>
        <v>0</v>
      </c>
      <c r="CN592" s="4" t="b">
        <f t="shared" si="923"/>
        <v>0</v>
      </c>
      <c r="CO592" s="4" t="b">
        <f t="shared" si="924"/>
        <v>0</v>
      </c>
      <c r="CP592" s="4" t="b">
        <f t="shared" si="925"/>
        <v>0</v>
      </c>
      <c r="CQ592" s="4" t="b">
        <f t="shared" si="926"/>
        <v>0</v>
      </c>
      <c r="CR592" s="4" t="b">
        <f t="shared" si="927"/>
        <v>0</v>
      </c>
      <c r="CS592" s="4" t="b">
        <f t="shared" si="928"/>
        <v>0</v>
      </c>
      <c r="CT592" s="4" t="b">
        <f t="shared" si="929"/>
        <v>0</v>
      </c>
      <c r="CU592" s="4" t="b">
        <f t="shared" si="930"/>
        <v>0</v>
      </c>
      <c r="CV592" s="4" t="b">
        <f t="shared" si="931"/>
        <v>0</v>
      </c>
      <c r="CW592" s="4" t="b">
        <f t="shared" si="932"/>
        <v>0</v>
      </c>
      <c r="CX592" s="4" t="b">
        <f t="shared" si="933"/>
        <v>0</v>
      </c>
      <c r="CY592" s="4" t="b">
        <f t="shared" si="934"/>
        <v>0</v>
      </c>
      <c r="CZ592" s="4" t="b">
        <f t="shared" si="935"/>
        <v>0</v>
      </c>
      <c r="DA592" s="4" t="b">
        <f t="shared" si="936"/>
        <v>0</v>
      </c>
      <c r="DB592" s="4" t="b">
        <f t="shared" si="937"/>
        <v>0</v>
      </c>
      <c r="DC592" s="4" t="b">
        <f t="shared" si="938"/>
        <v>0</v>
      </c>
      <c r="DD592" s="4" t="b">
        <f t="shared" si="939"/>
        <v>0</v>
      </c>
    </row>
    <row r="593" spans="1:108">
      <c r="A593" s="4" t="s">
        <v>1768</v>
      </c>
      <c r="C593" t="s">
        <v>1766</v>
      </c>
      <c r="D593" s="4" t="s">
        <v>1006</v>
      </c>
      <c r="E593" s="4" t="s">
        <v>982</v>
      </c>
      <c r="F593" t="s">
        <v>976</v>
      </c>
      <c r="G593" t="s">
        <v>970</v>
      </c>
      <c r="H593" t="s">
        <v>7428</v>
      </c>
      <c r="I593" t="s">
        <v>7418</v>
      </c>
      <c r="J593" s="4" t="s">
        <v>124</v>
      </c>
      <c r="K593" s="4" t="s">
        <v>16</v>
      </c>
      <c r="L593" s="4" t="s">
        <v>6668</v>
      </c>
      <c r="M593" s="4" t="s">
        <v>221</v>
      </c>
      <c r="N593" s="4" t="s">
        <v>1769</v>
      </c>
      <c r="O593" s="4" t="b">
        <f t="shared" si="846"/>
        <v>1</v>
      </c>
      <c r="P593" s="4" t="b">
        <f t="shared" si="847"/>
        <v>1</v>
      </c>
      <c r="Q593" s="4" t="b">
        <f t="shared" si="848"/>
        <v>1</v>
      </c>
      <c r="R593" s="4" t="b">
        <f t="shared" si="849"/>
        <v>1</v>
      </c>
      <c r="S593" s="4" t="b">
        <f t="shared" si="850"/>
        <v>1</v>
      </c>
      <c r="T593" s="4" t="b">
        <f t="shared" si="851"/>
        <v>1</v>
      </c>
      <c r="U593" s="4" t="b">
        <f t="shared" si="852"/>
        <v>1</v>
      </c>
      <c r="V593" s="4" t="b">
        <f t="shared" si="853"/>
        <v>1</v>
      </c>
      <c r="W593" s="4" t="b">
        <f t="shared" si="854"/>
        <v>1</v>
      </c>
      <c r="X593" s="4" t="b">
        <f t="shared" si="855"/>
        <v>0</v>
      </c>
      <c r="Y593" s="4" t="b">
        <f t="shared" si="856"/>
        <v>1</v>
      </c>
      <c r="Z593" s="4" t="b">
        <f t="shared" si="857"/>
        <v>0</v>
      </c>
      <c r="AA593" s="4" t="b">
        <f t="shared" si="858"/>
        <v>1</v>
      </c>
      <c r="AB593" s="4" t="b">
        <f t="shared" si="859"/>
        <v>0</v>
      </c>
      <c r="AC593" s="4" t="b">
        <f t="shared" si="860"/>
        <v>0</v>
      </c>
      <c r="AD593" s="4" t="b">
        <f t="shared" si="861"/>
        <v>0</v>
      </c>
      <c r="AE593" s="4" t="b">
        <f t="shared" si="862"/>
        <v>0</v>
      </c>
      <c r="AF593" s="4" t="b">
        <f t="shared" si="863"/>
        <v>0</v>
      </c>
      <c r="AG593" s="4" t="b">
        <f t="shared" si="864"/>
        <v>0</v>
      </c>
      <c r="AH593" s="4" t="b">
        <f t="shared" si="865"/>
        <v>0</v>
      </c>
      <c r="AI593" s="4" t="b">
        <f t="shared" si="866"/>
        <v>0</v>
      </c>
      <c r="AJ593" s="4" t="b">
        <f t="shared" si="867"/>
        <v>0</v>
      </c>
      <c r="AK593" s="4" t="b">
        <f t="shared" si="868"/>
        <v>0</v>
      </c>
      <c r="AL593" s="4" t="b">
        <f t="shared" si="869"/>
        <v>0</v>
      </c>
      <c r="AM593" s="4" t="b">
        <f t="shared" si="870"/>
        <v>1</v>
      </c>
      <c r="AN593" s="4" t="b">
        <f t="shared" si="871"/>
        <v>0</v>
      </c>
      <c r="AO593" s="4" t="b">
        <f t="shared" si="872"/>
        <v>0</v>
      </c>
      <c r="AP593" s="4" t="b">
        <f t="shared" si="873"/>
        <v>0</v>
      </c>
      <c r="AQ593" s="4" t="b">
        <f t="shared" si="874"/>
        <v>0</v>
      </c>
      <c r="AR593" s="4" t="b">
        <f t="shared" si="875"/>
        <v>0</v>
      </c>
      <c r="AS593" s="4" t="b">
        <f t="shared" si="876"/>
        <v>0</v>
      </c>
      <c r="AT593" s="4" t="b">
        <f t="shared" si="877"/>
        <v>0</v>
      </c>
      <c r="AU593" s="4" t="b">
        <f t="shared" si="878"/>
        <v>0</v>
      </c>
      <c r="AV593" s="4" t="b">
        <f t="shared" si="879"/>
        <v>1</v>
      </c>
      <c r="AW593" s="4" t="b">
        <f t="shared" si="880"/>
        <v>1</v>
      </c>
      <c r="AX593" s="4" t="b">
        <f t="shared" si="881"/>
        <v>0</v>
      </c>
      <c r="AY593" s="4" t="b">
        <f t="shared" si="882"/>
        <v>0</v>
      </c>
      <c r="AZ593" s="4" t="b">
        <f t="shared" si="883"/>
        <v>0</v>
      </c>
      <c r="BA593" s="4" t="b">
        <f t="shared" si="884"/>
        <v>1</v>
      </c>
      <c r="BB593" s="4" t="b">
        <f t="shared" si="885"/>
        <v>0</v>
      </c>
      <c r="BC593" s="4" t="b">
        <f t="shared" si="886"/>
        <v>1</v>
      </c>
      <c r="BD593" s="4" t="b">
        <f t="shared" si="887"/>
        <v>0</v>
      </c>
      <c r="BE593" s="4" t="b">
        <f t="shared" si="888"/>
        <v>0</v>
      </c>
      <c r="BF593" s="4" t="b">
        <f t="shared" si="889"/>
        <v>0</v>
      </c>
      <c r="BG593" s="4" t="b">
        <f t="shared" si="890"/>
        <v>0</v>
      </c>
      <c r="BH593" s="4" t="b">
        <f t="shared" si="891"/>
        <v>1</v>
      </c>
      <c r="BI593" s="4" t="b">
        <f t="shared" si="892"/>
        <v>0</v>
      </c>
      <c r="BJ593" s="4" t="b">
        <f t="shared" si="893"/>
        <v>0</v>
      </c>
      <c r="BK593" s="4" t="b">
        <f t="shared" si="894"/>
        <v>0</v>
      </c>
      <c r="BL593" s="4" t="b">
        <f t="shared" si="895"/>
        <v>0</v>
      </c>
      <c r="BM593" s="4" t="b">
        <f t="shared" si="896"/>
        <v>0</v>
      </c>
      <c r="BN593" s="4" t="b">
        <f t="shared" si="897"/>
        <v>0</v>
      </c>
      <c r="BO593" s="4" t="b">
        <f t="shared" si="898"/>
        <v>1</v>
      </c>
      <c r="BP593" s="4" t="b">
        <f t="shared" si="899"/>
        <v>1</v>
      </c>
      <c r="BQ593" s="4" t="b">
        <f t="shared" si="900"/>
        <v>0</v>
      </c>
      <c r="BR593" s="4" t="b">
        <f t="shared" si="901"/>
        <v>0</v>
      </c>
      <c r="BS593" s="4" t="b">
        <f t="shared" si="902"/>
        <v>1</v>
      </c>
      <c r="BT593" s="4" t="b">
        <f t="shared" si="903"/>
        <v>0</v>
      </c>
      <c r="BU593" s="4" t="b">
        <f t="shared" si="904"/>
        <v>1</v>
      </c>
      <c r="BV593" s="4" t="b">
        <f t="shared" si="905"/>
        <v>0</v>
      </c>
      <c r="BW593" s="4" t="b">
        <f t="shared" si="906"/>
        <v>0</v>
      </c>
      <c r="BX593" s="4" t="b">
        <f t="shared" si="907"/>
        <v>1</v>
      </c>
      <c r="BY593" s="4" t="b">
        <f t="shared" si="908"/>
        <v>0</v>
      </c>
      <c r="BZ593" s="4" t="b">
        <f t="shared" si="909"/>
        <v>0</v>
      </c>
      <c r="CA593" s="4" t="b">
        <f t="shared" si="910"/>
        <v>0</v>
      </c>
      <c r="CB593" s="4" t="b">
        <f t="shared" si="911"/>
        <v>1</v>
      </c>
      <c r="CC593" s="4" t="b">
        <f t="shared" si="912"/>
        <v>1</v>
      </c>
      <c r="CD593" s="4" t="b">
        <f t="shared" si="913"/>
        <v>0</v>
      </c>
      <c r="CE593" s="4" t="b">
        <f t="shared" si="914"/>
        <v>0</v>
      </c>
      <c r="CF593" s="4" t="b">
        <f t="shared" si="915"/>
        <v>1</v>
      </c>
      <c r="CG593" s="4" t="b">
        <f t="shared" si="916"/>
        <v>1</v>
      </c>
      <c r="CH593" s="4" t="b">
        <f t="shared" si="917"/>
        <v>1</v>
      </c>
      <c r="CI593" s="4" t="b">
        <f t="shared" si="918"/>
        <v>0</v>
      </c>
      <c r="CJ593" s="4" t="b">
        <f t="shared" si="919"/>
        <v>1</v>
      </c>
      <c r="CK593" s="4" t="b">
        <f t="shared" si="920"/>
        <v>1</v>
      </c>
      <c r="CL593" s="4" t="b">
        <f t="shared" si="921"/>
        <v>0</v>
      </c>
      <c r="CM593" s="4" t="b">
        <f t="shared" si="922"/>
        <v>0</v>
      </c>
      <c r="CN593" s="4" t="b">
        <f t="shared" si="923"/>
        <v>0</v>
      </c>
      <c r="CO593" s="4" t="b">
        <f t="shared" si="924"/>
        <v>0</v>
      </c>
      <c r="CP593" s="4" t="b">
        <f t="shared" si="925"/>
        <v>0</v>
      </c>
      <c r="CQ593" s="4" t="b">
        <f t="shared" si="926"/>
        <v>0</v>
      </c>
      <c r="CR593" s="4" t="b">
        <f t="shared" si="927"/>
        <v>1</v>
      </c>
      <c r="CS593" s="4" t="b">
        <f t="shared" si="928"/>
        <v>0</v>
      </c>
      <c r="CT593" s="4" t="b">
        <f t="shared" si="929"/>
        <v>0</v>
      </c>
      <c r="CU593" s="4" t="b">
        <f t="shared" si="930"/>
        <v>0</v>
      </c>
      <c r="CV593" s="4" t="b">
        <f t="shared" si="931"/>
        <v>0</v>
      </c>
      <c r="CW593" s="4" t="b">
        <f t="shared" si="932"/>
        <v>0</v>
      </c>
      <c r="CX593" s="4" t="b">
        <f t="shared" si="933"/>
        <v>0</v>
      </c>
      <c r="CY593" s="4" t="b">
        <f t="shared" si="934"/>
        <v>0</v>
      </c>
      <c r="CZ593" s="4" t="b">
        <f t="shared" si="935"/>
        <v>0</v>
      </c>
      <c r="DA593" s="4" t="b">
        <f t="shared" si="936"/>
        <v>0</v>
      </c>
      <c r="DB593" s="4" t="b">
        <f t="shared" si="937"/>
        <v>0</v>
      </c>
      <c r="DC593" s="4" t="b">
        <f t="shared" si="938"/>
        <v>0</v>
      </c>
      <c r="DD593" s="4" t="b">
        <f t="shared" si="939"/>
        <v>0</v>
      </c>
    </row>
    <row r="594" spans="1:108">
      <c r="A594" s="4" t="s">
        <v>1770</v>
      </c>
      <c r="C594" t="s">
        <v>1766</v>
      </c>
      <c r="D594" s="4" t="s">
        <v>1006</v>
      </c>
      <c r="E594" s="4" t="s">
        <v>982</v>
      </c>
      <c r="F594" t="s">
        <v>976</v>
      </c>
      <c r="G594" t="s">
        <v>970</v>
      </c>
      <c r="H594" t="s">
        <v>7428</v>
      </c>
      <c r="I594" t="s">
        <v>7418</v>
      </c>
      <c r="J594" s="4" t="s">
        <v>204</v>
      </c>
      <c r="K594" s="4" t="s">
        <v>205</v>
      </c>
      <c r="L594" s="4" t="s">
        <v>6489</v>
      </c>
      <c r="M594" t="s">
        <v>6079</v>
      </c>
      <c r="N594" s="4" t="s">
        <v>1621</v>
      </c>
      <c r="O594" s="4" t="b">
        <f t="shared" si="846"/>
        <v>1</v>
      </c>
      <c r="P594" s="4" t="b">
        <f t="shared" si="847"/>
        <v>0</v>
      </c>
      <c r="Q594" s="4" t="b">
        <f t="shared" si="848"/>
        <v>1</v>
      </c>
      <c r="R594" s="4" t="b">
        <f t="shared" si="849"/>
        <v>0</v>
      </c>
      <c r="S594" s="4" t="b">
        <f t="shared" si="850"/>
        <v>0</v>
      </c>
      <c r="T594" s="4" t="b">
        <f t="shared" si="851"/>
        <v>0</v>
      </c>
      <c r="U594" s="4" t="b">
        <f t="shared" si="852"/>
        <v>1</v>
      </c>
      <c r="V594" s="4" t="b">
        <f t="shared" si="853"/>
        <v>0</v>
      </c>
      <c r="W594" s="4" t="b">
        <f t="shared" si="854"/>
        <v>0</v>
      </c>
      <c r="X594" s="4" t="b">
        <f t="shared" si="855"/>
        <v>0</v>
      </c>
      <c r="Y594" s="4" t="b">
        <f t="shared" si="856"/>
        <v>0</v>
      </c>
      <c r="Z594" s="4" t="b">
        <f t="shared" si="857"/>
        <v>0</v>
      </c>
      <c r="AA594" s="4" t="b">
        <f t="shared" si="858"/>
        <v>0</v>
      </c>
      <c r="AB594" s="4" t="b">
        <f t="shared" si="859"/>
        <v>0</v>
      </c>
      <c r="AC594" s="4" t="b">
        <f t="shared" si="860"/>
        <v>0</v>
      </c>
      <c r="AD594" s="4" t="b">
        <f t="shared" si="861"/>
        <v>0</v>
      </c>
      <c r="AE594" s="4" t="b">
        <f t="shared" si="862"/>
        <v>0</v>
      </c>
      <c r="AF594" s="4" t="b">
        <f t="shared" si="863"/>
        <v>0</v>
      </c>
      <c r="AG594" s="4" t="b">
        <f t="shared" si="864"/>
        <v>0</v>
      </c>
      <c r="AH594" s="4" t="b">
        <f t="shared" si="865"/>
        <v>0</v>
      </c>
      <c r="AI594" s="4" t="b">
        <f t="shared" si="866"/>
        <v>0</v>
      </c>
      <c r="AJ594" s="4" t="b">
        <f t="shared" si="867"/>
        <v>0</v>
      </c>
      <c r="AK594" s="4" t="b">
        <f t="shared" si="868"/>
        <v>0</v>
      </c>
      <c r="AL594" s="4" t="b">
        <f t="shared" si="869"/>
        <v>0</v>
      </c>
      <c r="AM594" s="4" t="b">
        <f t="shared" si="870"/>
        <v>0</v>
      </c>
      <c r="AN594" s="4" t="b">
        <f t="shared" si="871"/>
        <v>0</v>
      </c>
      <c r="AO594" s="4" t="b">
        <f t="shared" si="872"/>
        <v>0</v>
      </c>
      <c r="AP594" s="4" t="b">
        <f t="shared" si="873"/>
        <v>0</v>
      </c>
      <c r="AQ594" s="4" t="b">
        <f t="shared" si="874"/>
        <v>0</v>
      </c>
      <c r="AR594" s="4" t="b">
        <f t="shared" si="875"/>
        <v>0</v>
      </c>
      <c r="AS594" s="4" t="b">
        <f t="shared" si="876"/>
        <v>0</v>
      </c>
      <c r="AT594" s="4" t="b">
        <f t="shared" si="877"/>
        <v>0</v>
      </c>
      <c r="AU594" s="4" t="b">
        <f t="shared" si="878"/>
        <v>0</v>
      </c>
      <c r="AV594" s="4" t="b">
        <f t="shared" si="879"/>
        <v>0</v>
      </c>
      <c r="AW594" s="4" t="b">
        <f t="shared" si="880"/>
        <v>0</v>
      </c>
      <c r="AX594" s="4" t="b">
        <f t="shared" si="881"/>
        <v>0</v>
      </c>
      <c r="AY594" s="4" t="b">
        <f t="shared" si="882"/>
        <v>0</v>
      </c>
      <c r="AZ594" s="4" t="b">
        <f t="shared" si="883"/>
        <v>0</v>
      </c>
      <c r="BA594" s="4" t="b">
        <f t="shared" si="884"/>
        <v>0</v>
      </c>
      <c r="BB594" s="4" t="b">
        <f t="shared" si="885"/>
        <v>0</v>
      </c>
      <c r="BC594" s="4" t="b">
        <f t="shared" si="886"/>
        <v>0</v>
      </c>
      <c r="BD594" s="4" t="b">
        <f t="shared" si="887"/>
        <v>0</v>
      </c>
      <c r="BE594" s="4" t="b">
        <f t="shared" si="888"/>
        <v>0</v>
      </c>
      <c r="BF594" s="4" t="b">
        <f t="shared" si="889"/>
        <v>0</v>
      </c>
      <c r="BG594" s="4" t="b">
        <f t="shared" si="890"/>
        <v>0</v>
      </c>
      <c r="BH594" s="4" t="b">
        <f t="shared" si="891"/>
        <v>0</v>
      </c>
      <c r="BI594" s="4" t="b">
        <f t="shared" si="892"/>
        <v>0</v>
      </c>
      <c r="BJ594" s="4" t="b">
        <f t="shared" si="893"/>
        <v>0</v>
      </c>
      <c r="BK594" s="4" t="b">
        <f t="shared" si="894"/>
        <v>0</v>
      </c>
      <c r="BL594" s="4" t="b">
        <f t="shared" si="895"/>
        <v>0</v>
      </c>
      <c r="BM594" s="4" t="b">
        <f t="shared" si="896"/>
        <v>0</v>
      </c>
      <c r="BN594" s="4" t="b">
        <f t="shared" si="897"/>
        <v>0</v>
      </c>
      <c r="BO594" s="4" t="b">
        <f t="shared" si="898"/>
        <v>0</v>
      </c>
      <c r="BP594" s="4" t="b">
        <f t="shared" si="899"/>
        <v>0</v>
      </c>
      <c r="BQ594" s="4" t="b">
        <f t="shared" si="900"/>
        <v>0</v>
      </c>
      <c r="BR594" s="4" t="b">
        <f t="shared" si="901"/>
        <v>0</v>
      </c>
      <c r="BS594" s="4" t="b">
        <f t="shared" si="902"/>
        <v>1</v>
      </c>
      <c r="BT594" s="4" t="b">
        <f t="shared" si="903"/>
        <v>0</v>
      </c>
      <c r="BU594" s="4" t="b">
        <f t="shared" si="904"/>
        <v>0</v>
      </c>
      <c r="BV594" s="4" t="b">
        <f t="shared" si="905"/>
        <v>1</v>
      </c>
      <c r="BW594" s="4" t="b">
        <f t="shared" si="906"/>
        <v>0</v>
      </c>
      <c r="BX594" s="4" t="b">
        <f t="shared" si="907"/>
        <v>0</v>
      </c>
      <c r="BY594" s="4" t="b">
        <f t="shared" si="908"/>
        <v>0</v>
      </c>
      <c r="BZ594" s="4" t="b">
        <f t="shared" si="909"/>
        <v>0</v>
      </c>
      <c r="CA594" s="4" t="b">
        <f t="shared" si="910"/>
        <v>0</v>
      </c>
      <c r="CB594" s="4" t="b">
        <f t="shared" si="911"/>
        <v>0</v>
      </c>
      <c r="CC594" s="4" t="b">
        <f t="shared" si="912"/>
        <v>0</v>
      </c>
      <c r="CD594" s="4" t="b">
        <f t="shared" si="913"/>
        <v>0</v>
      </c>
      <c r="CE594" s="4" t="b">
        <f t="shared" si="914"/>
        <v>0</v>
      </c>
      <c r="CF594" s="4" t="b">
        <f t="shared" si="915"/>
        <v>0</v>
      </c>
      <c r="CG594" s="4" t="b">
        <f t="shared" si="916"/>
        <v>0</v>
      </c>
      <c r="CH594" s="4" t="b">
        <f t="shared" si="917"/>
        <v>0</v>
      </c>
      <c r="CI594" s="4" t="b">
        <f t="shared" si="918"/>
        <v>0</v>
      </c>
      <c r="CJ594" s="4" t="b">
        <f t="shared" si="919"/>
        <v>0</v>
      </c>
      <c r="CK594" s="4" t="b">
        <f t="shared" si="920"/>
        <v>1</v>
      </c>
      <c r="CL594" s="4" t="b">
        <f t="shared" si="921"/>
        <v>0</v>
      </c>
      <c r="CM594" s="4" t="b">
        <f t="shared" si="922"/>
        <v>0</v>
      </c>
      <c r="CN594" s="4" t="b">
        <f t="shared" si="923"/>
        <v>0</v>
      </c>
      <c r="CO594" s="4" t="b">
        <f t="shared" si="924"/>
        <v>0</v>
      </c>
      <c r="CP594" s="4" t="b">
        <f t="shared" si="925"/>
        <v>0</v>
      </c>
      <c r="CQ594" s="4" t="b">
        <f t="shared" si="926"/>
        <v>0</v>
      </c>
      <c r="CR594" s="4" t="b">
        <f t="shared" si="927"/>
        <v>0</v>
      </c>
      <c r="CS594" s="4" t="b">
        <f t="shared" si="928"/>
        <v>0</v>
      </c>
      <c r="CT594" s="4" t="b">
        <f t="shared" si="929"/>
        <v>0</v>
      </c>
      <c r="CU594" s="4" t="b">
        <f t="shared" si="930"/>
        <v>0</v>
      </c>
      <c r="CV594" s="4" t="b">
        <f t="shared" si="931"/>
        <v>0</v>
      </c>
      <c r="CW594" s="4" t="b">
        <f t="shared" si="932"/>
        <v>0</v>
      </c>
      <c r="CX594" s="4" t="b">
        <f t="shared" si="933"/>
        <v>0</v>
      </c>
      <c r="CY594" s="4" t="b">
        <f t="shared" si="934"/>
        <v>0</v>
      </c>
      <c r="CZ594" s="4" t="b">
        <f t="shared" si="935"/>
        <v>0</v>
      </c>
      <c r="DA594" s="4" t="b">
        <f t="shared" si="936"/>
        <v>0</v>
      </c>
      <c r="DB594" s="4" t="b">
        <f t="shared" si="937"/>
        <v>0</v>
      </c>
      <c r="DC594" s="4" t="b">
        <f t="shared" si="938"/>
        <v>0</v>
      </c>
      <c r="DD594" s="4" t="b">
        <f t="shared" si="939"/>
        <v>0</v>
      </c>
    </row>
    <row r="595" spans="1:108">
      <c r="A595" t="s">
        <v>1771</v>
      </c>
      <c r="C595" t="s">
        <v>1766</v>
      </c>
      <c r="D595" t="s">
        <v>1006</v>
      </c>
      <c r="E595" t="s">
        <v>982</v>
      </c>
      <c r="F595" t="s">
        <v>976</v>
      </c>
      <c r="G595" t="s">
        <v>970</v>
      </c>
      <c r="H595" t="s">
        <v>7428</v>
      </c>
      <c r="I595" t="s">
        <v>7418</v>
      </c>
      <c r="J595" t="s">
        <v>204</v>
      </c>
      <c r="K595" t="s">
        <v>205</v>
      </c>
      <c r="L595" t="s">
        <v>6669</v>
      </c>
      <c r="M595" t="s">
        <v>6079</v>
      </c>
      <c r="N595" t="s">
        <v>30</v>
      </c>
      <c r="O595" t="b">
        <f t="shared" si="846"/>
        <v>0</v>
      </c>
      <c r="P595" t="b">
        <f t="shared" si="847"/>
        <v>1</v>
      </c>
      <c r="Q595" t="b">
        <f t="shared" si="848"/>
        <v>0</v>
      </c>
      <c r="R595" t="b">
        <f t="shared" si="849"/>
        <v>0</v>
      </c>
      <c r="S595" t="b">
        <f t="shared" si="850"/>
        <v>1</v>
      </c>
      <c r="T595" t="b">
        <f t="shared" si="851"/>
        <v>0</v>
      </c>
      <c r="U595" t="b">
        <f t="shared" si="852"/>
        <v>0</v>
      </c>
      <c r="V595" t="b">
        <f t="shared" si="853"/>
        <v>0</v>
      </c>
      <c r="W595" t="b">
        <f t="shared" si="854"/>
        <v>0</v>
      </c>
      <c r="X595" t="b">
        <f t="shared" si="855"/>
        <v>0</v>
      </c>
      <c r="Y595" t="b">
        <f t="shared" si="856"/>
        <v>0</v>
      </c>
      <c r="Z595" t="b">
        <f t="shared" si="857"/>
        <v>0</v>
      </c>
      <c r="AA595" t="b">
        <f t="shared" si="858"/>
        <v>0</v>
      </c>
      <c r="AB595" t="b">
        <f t="shared" si="859"/>
        <v>0</v>
      </c>
      <c r="AC595" t="b">
        <f t="shared" si="860"/>
        <v>0</v>
      </c>
      <c r="AD595" t="b">
        <f t="shared" si="861"/>
        <v>0</v>
      </c>
      <c r="AE595" t="b">
        <f t="shared" si="862"/>
        <v>0</v>
      </c>
      <c r="AF595" t="b">
        <f t="shared" si="863"/>
        <v>0</v>
      </c>
      <c r="AG595" t="b">
        <f t="shared" si="864"/>
        <v>0</v>
      </c>
      <c r="AH595" t="b">
        <f t="shared" si="865"/>
        <v>0</v>
      </c>
      <c r="AI595" t="b">
        <f t="shared" si="866"/>
        <v>1</v>
      </c>
      <c r="AJ595" t="b">
        <f t="shared" si="867"/>
        <v>0</v>
      </c>
      <c r="AK595" t="b">
        <f t="shared" si="868"/>
        <v>0</v>
      </c>
      <c r="AL595" t="b">
        <f t="shared" si="869"/>
        <v>0</v>
      </c>
      <c r="AM595" t="b">
        <f t="shared" si="870"/>
        <v>0</v>
      </c>
      <c r="AN595" t="b">
        <f t="shared" si="871"/>
        <v>0</v>
      </c>
      <c r="AO595" t="b">
        <f t="shared" si="872"/>
        <v>0</v>
      </c>
      <c r="AP595" t="b">
        <f t="shared" si="873"/>
        <v>0</v>
      </c>
      <c r="AQ595" t="b">
        <f t="shared" si="874"/>
        <v>0</v>
      </c>
      <c r="AR595" t="b">
        <f t="shared" si="875"/>
        <v>0</v>
      </c>
      <c r="AS595" t="b">
        <f t="shared" si="876"/>
        <v>0</v>
      </c>
      <c r="AT595" t="b">
        <f t="shared" si="877"/>
        <v>0</v>
      </c>
      <c r="AU595" t="b">
        <f t="shared" si="878"/>
        <v>0</v>
      </c>
      <c r="AV595" t="b">
        <f t="shared" si="879"/>
        <v>0</v>
      </c>
      <c r="AW595" t="b">
        <f t="shared" si="880"/>
        <v>0</v>
      </c>
      <c r="AX595" t="b">
        <f t="shared" si="881"/>
        <v>0</v>
      </c>
      <c r="AY595" t="b">
        <f t="shared" si="882"/>
        <v>0</v>
      </c>
      <c r="AZ595" t="b">
        <f t="shared" si="883"/>
        <v>0</v>
      </c>
      <c r="BA595" t="b">
        <f t="shared" si="884"/>
        <v>0</v>
      </c>
      <c r="BB595" t="b">
        <f t="shared" si="885"/>
        <v>0</v>
      </c>
      <c r="BC595" t="b">
        <f t="shared" si="886"/>
        <v>0</v>
      </c>
      <c r="BD595" t="b">
        <f t="shared" si="887"/>
        <v>0</v>
      </c>
      <c r="BE595" t="b">
        <f t="shared" si="888"/>
        <v>0</v>
      </c>
      <c r="BF595" t="b">
        <f t="shared" si="889"/>
        <v>0</v>
      </c>
      <c r="BG595" t="b">
        <f t="shared" si="890"/>
        <v>0</v>
      </c>
      <c r="BH595" t="b">
        <f t="shared" si="891"/>
        <v>0</v>
      </c>
      <c r="BI595" t="b">
        <f t="shared" si="892"/>
        <v>0</v>
      </c>
      <c r="BJ595" t="b">
        <f t="shared" si="893"/>
        <v>0</v>
      </c>
      <c r="BK595" t="b">
        <f t="shared" si="894"/>
        <v>0</v>
      </c>
      <c r="BL595" t="b">
        <f t="shared" si="895"/>
        <v>0</v>
      </c>
      <c r="BM595" t="b">
        <f t="shared" si="896"/>
        <v>0</v>
      </c>
      <c r="BN595" t="b">
        <f t="shared" si="897"/>
        <v>0</v>
      </c>
      <c r="BO595" t="b">
        <f t="shared" si="898"/>
        <v>0</v>
      </c>
      <c r="BP595" t="b">
        <f t="shared" si="899"/>
        <v>0</v>
      </c>
      <c r="BQ595" t="b">
        <f t="shared" si="900"/>
        <v>0</v>
      </c>
      <c r="BR595" t="b">
        <f t="shared" si="901"/>
        <v>0</v>
      </c>
      <c r="BS595" t="b">
        <f t="shared" si="902"/>
        <v>0</v>
      </c>
      <c r="BT595" t="b">
        <f t="shared" si="903"/>
        <v>0</v>
      </c>
      <c r="BU595" t="b">
        <f t="shared" si="904"/>
        <v>0</v>
      </c>
      <c r="BV595" t="b">
        <f t="shared" si="905"/>
        <v>0</v>
      </c>
      <c r="BW595" t="b">
        <f t="shared" si="906"/>
        <v>0</v>
      </c>
      <c r="BX595" t="b">
        <f t="shared" si="907"/>
        <v>0</v>
      </c>
      <c r="BY595" t="b">
        <f t="shared" si="908"/>
        <v>0</v>
      </c>
      <c r="BZ595" t="b">
        <f t="shared" si="909"/>
        <v>0</v>
      </c>
      <c r="CA595" t="b">
        <f t="shared" si="910"/>
        <v>0</v>
      </c>
      <c r="CB595" t="b">
        <f t="shared" si="911"/>
        <v>0</v>
      </c>
      <c r="CC595" t="b">
        <f t="shared" si="912"/>
        <v>0</v>
      </c>
      <c r="CD595" t="b">
        <f t="shared" si="913"/>
        <v>0</v>
      </c>
      <c r="CE595" t="b">
        <f t="shared" si="914"/>
        <v>0</v>
      </c>
      <c r="CF595" t="b">
        <f t="shared" si="915"/>
        <v>0</v>
      </c>
      <c r="CG595" t="b">
        <f t="shared" si="916"/>
        <v>0</v>
      </c>
      <c r="CH595" t="b">
        <f t="shared" si="917"/>
        <v>0</v>
      </c>
      <c r="CI595" t="b">
        <f t="shared" si="918"/>
        <v>0</v>
      </c>
      <c r="CJ595" t="b">
        <f t="shared" si="919"/>
        <v>0</v>
      </c>
      <c r="CK595" t="b">
        <f t="shared" si="920"/>
        <v>0</v>
      </c>
      <c r="CL595" t="b">
        <f t="shared" si="921"/>
        <v>0</v>
      </c>
      <c r="CM595" t="b">
        <f t="shared" si="922"/>
        <v>0</v>
      </c>
      <c r="CN595" t="b">
        <f t="shared" si="923"/>
        <v>0</v>
      </c>
      <c r="CO595" t="b">
        <f t="shared" si="924"/>
        <v>0</v>
      </c>
      <c r="CP595" t="b">
        <f t="shared" si="925"/>
        <v>0</v>
      </c>
      <c r="CQ595" t="b">
        <f t="shared" si="926"/>
        <v>0</v>
      </c>
      <c r="CR595" t="b">
        <f t="shared" si="927"/>
        <v>0</v>
      </c>
      <c r="CS595" t="b">
        <f t="shared" si="928"/>
        <v>0</v>
      </c>
      <c r="CT595" t="b">
        <f t="shared" si="929"/>
        <v>0</v>
      </c>
      <c r="CU595" t="b">
        <f t="shared" si="930"/>
        <v>0</v>
      </c>
      <c r="CV595" t="b">
        <f t="shared" si="931"/>
        <v>0</v>
      </c>
      <c r="CW595" t="b">
        <f t="shared" si="932"/>
        <v>0</v>
      </c>
      <c r="CX595" t="b">
        <f t="shared" si="933"/>
        <v>0</v>
      </c>
      <c r="CY595" t="b">
        <f t="shared" si="934"/>
        <v>0</v>
      </c>
      <c r="CZ595" t="b">
        <f t="shared" si="935"/>
        <v>0</v>
      </c>
      <c r="DA595" t="b">
        <f t="shared" si="936"/>
        <v>0</v>
      </c>
      <c r="DB595" t="b">
        <f t="shared" si="937"/>
        <v>0</v>
      </c>
      <c r="DC595" t="b">
        <f t="shared" si="938"/>
        <v>0</v>
      </c>
      <c r="DD595" t="b">
        <f t="shared" si="939"/>
        <v>0</v>
      </c>
    </row>
    <row r="596" spans="1:108">
      <c r="A596" t="s">
        <v>1772</v>
      </c>
      <c r="C596" t="s">
        <v>1766</v>
      </c>
      <c r="D596" t="s">
        <v>1006</v>
      </c>
      <c r="E596" t="s">
        <v>982</v>
      </c>
      <c r="F596" t="s">
        <v>976</v>
      </c>
      <c r="G596" t="s">
        <v>970</v>
      </c>
      <c r="H596" t="s">
        <v>7428</v>
      </c>
      <c r="I596" t="s">
        <v>7418</v>
      </c>
      <c r="J596" t="s">
        <v>355</v>
      </c>
      <c r="K596" t="s">
        <v>136</v>
      </c>
      <c r="L596" t="s">
        <v>6419</v>
      </c>
      <c r="M596" t="s">
        <v>6079</v>
      </c>
      <c r="N596" t="s">
        <v>1773</v>
      </c>
      <c r="O596" t="b">
        <f t="shared" si="846"/>
        <v>1</v>
      </c>
      <c r="P596" t="b">
        <f t="shared" si="847"/>
        <v>1</v>
      </c>
      <c r="Q596" t="b">
        <f t="shared" si="848"/>
        <v>1</v>
      </c>
      <c r="R596" t="b">
        <f t="shared" si="849"/>
        <v>0</v>
      </c>
      <c r="S596" t="b">
        <f t="shared" si="850"/>
        <v>0</v>
      </c>
      <c r="T596" t="b">
        <f t="shared" si="851"/>
        <v>1</v>
      </c>
      <c r="U596" t="b">
        <f t="shared" si="852"/>
        <v>1</v>
      </c>
      <c r="V596" t="b">
        <f t="shared" si="853"/>
        <v>1</v>
      </c>
      <c r="W596" t="b">
        <f t="shared" si="854"/>
        <v>0</v>
      </c>
      <c r="X596" t="b">
        <f t="shared" si="855"/>
        <v>0</v>
      </c>
      <c r="Y596" t="b">
        <f t="shared" si="856"/>
        <v>0</v>
      </c>
      <c r="Z596" t="b">
        <f t="shared" si="857"/>
        <v>0</v>
      </c>
      <c r="AA596" t="b">
        <f t="shared" si="858"/>
        <v>0</v>
      </c>
      <c r="AB596" t="b">
        <f t="shared" si="859"/>
        <v>0</v>
      </c>
      <c r="AC596" t="b">
        <f t="shared" si="860"/>
        <v>0</v>
      </c>
      <c r="AD596" t="b">
        <f t="shared" si="861"/>
        <v>0</v>
      </c>
      <c r="AE596" t="b">
        <f t="shared" si="862"/>
        <v>0</v>
      </c>
      <c r="AF596" t="b">
        <f t="shared" si="863"/>
        <v>0</v>
      </c>
      <c r="AG596" t="b">
        <f t="shared" si="864"/>
        <v>0</v>
      </c>
      <c r="AH596" t="b">
        <f t="shared" si="865"/>
        <v>0</v>
      </c>
      <c r="AI596" t="b">
        <f t="shared" si="866"/>
        <v>0</v>
      </c>
      <c r="AJ596" t="b">
        <f t="shared" si="867"/>
        <v>0</v>
      </c>
      <c r="AK596" t="b">
        <f t="shared" si="868"/>
        <v>0</v>
      </c>
      <c r="AL596" t="b">
        <f t="shared" si="869"/>
        <v>0</v>
      </c>
      <c r="AM596" t="b">
        <f t="shared" si="870"/>
        <v>1</v>
      </c>
      <c r="AN596" t="b">
        <f t="shared" si="871"/>
        <v>0</v>
      </c>
      <c r="AO596" t="b">
        <f t="shared" si="872"/>
        <v>0</v>
      </c>
      <c r="AP596" t="b">
        <f t="shared" si="873"/>
        <v>0</v>
      </c>
      <c r="AQ596" t="b">
        <f t="shared" si="874"/>
        <v>0</v>
      </c>
      <c r="AR596" t="b">
        <f t="shared" si="875"/>
        <v>0</v>
      </c>
      <c r="AS596" t="b">
        <f t="shared" si="876"/>
        <v>0</v>
      </c>
      <c r="AT596" t="b">
        <f t="shared" si="877"/>
        <v>0</v>
      </c>
      <c r="AU596" t="b">
        <f t="shared" si="878"/>
        <v>0</v>
      </c>
      <c r="AV596" t="b">
        <f t="shared" si="879"/>
        <v>1</v>
      </c>
      <c r="AW596" t="b">
        <f t="shared" si="880"/>
        <v>0</v>
      </c>
      <c r="AX596" t="b">
        <f t="shared" si="881"/>
        <v>0</v>
      </c>
      <c r="AY596" t="b">
        <f t="shared" si="882"/>
        <v>0</v>
      </c>
      <c r="AZ596" t="b">
        <f t="shared" si="883"/>
        <v>0</v>
      </c>
      <c r="BA596" t="b">
        <f t="shared" si="884"/>
        <v>0</v>
      </c>
      <c r="BB596" t="b">
        <f t="shared" si="885"/>
        <v>0</v>
      </c>
      <c r="BC596" t="b">
        <f t="shared" si="886"/>
        <v>0</v>
      </c>
      <c r="BD596" t="b">
        <f t="shared" si="887"/>
        <v>0</v>
      </c>
      <c r="BE596" t="b">
        <f t="shared" si="888"/>
        <v>0</v>
      </c>
      <c r="BF596" t="b">
        <f t="shared" si="889"/>
        <v>0</v>
      </c>
      <c r="BG596" t="b">
        <f t="shared" si="890"/>
        <v>1</v>
      </c>
      <c r="BH596" t="b">
        <f t="shared" si="891"/>
        <v>0</v>
      </c>
      <c r="BI596" t="b">
        <f t="shared" si="892"/>
        <v>0</v>
      </c>
      <c r="BJ596" t="b">
        <f t="shared" si="893"/>
        <v>0</v>
      </c>
      <c r="BK596" t="b">
        <f t="shared" si="894"/>
        <v>0</v>
      </c>
      <c r="BL596" t="b">
        <f t="shared" si="895"/>
        <v>0</v>
      </c>
      <c r="BM596" t="b">
        <f t="shared" si="896"/>
        <v>0</v>
      </c>
      <c r="BN596" t="b">
        <f t="shared" si="897"/>
        <v>0</v>
      </c>
      <c r="BO596" t="b">
        <f t="shared" si="898"/>
        <v>0</v>
      </c>
      <c r="BP596" t="b">
        <f t="shared" si="899"/>
        <v>1</v>
      </c>
      <c r="BQ596" t="b">
        <f t="shared" si="900"/>
        <v>0</v>
      </c>
      <c r="BR596" t="b">
        <f t="shared" si="901"/>
        <v>0</v>
      </c>
      <c r="BS596" t="b">
        <f t="shared" si="902"/>
        <v>0</v>
      </c>
      <c r="BT596" t="b">
        <f t="shared" si="903"/>
        <v>0</v>
      </c>
      <c r="BU596" t="b">
        <f t="shared" si="904"/>
        <v>0</v>
      </c>
      <c r="BV596" t="b">
        <f t="shared" si="905"/>
        <v>0</v>
      </c>
      <c r="BW596" t="b">
        <f t="shared" si="906"/>
        <v>0</v>
      </c>
      <c r="BX596" t="b">
        <f t="shared" si="907"/>
        <v>0</v>
      </c>
      <c r="BY596" t="b">
        <f t="shared" si="908"/>
        <v>0</v>
      </c>
      <c r="BZ596" t="b">
        <f t="shared" si="909"/>
        <v>0</v>
      </c>
      <c r="CA596" t="b">
        <f t="shared" si="910"/>
        <v>0</v>
      </c>
      <c r="CB596" t="b">
        <f t="shared" si="911"/>
        <v>0</v>
      </c>
      <c r="CC596" t="b">
        <f t="shared" si="912"/>
        <v>0</v>
      </c>
      <c r="CD596" t="b">
        <f t="shared" si="913"/>
        <v>0</v>
      </c>
      <c r="CE596" t="b">
        <f t="shared" si="914"/>
        <v>0</v>
      </c>
      <c r="CF596" t="b">
        <f t="shared" si="915"/>
        <v>0</v>
      </c>
      <c r="CG596" t="b">
        <f t="shared" si="916"/>
        <v>0</v>
      </c>
      <c r="CH596" t="b">
        <f t="shared" si="917"/>
        <v>0</v>
      </c>
      <c r="CI596" t="b">
        <f t="shared" si="918"/>
        <v>0</v>
      </c>
      <c r="CJ596" t="b">
        <f t="shared" si="919"/>
        <v>0</v>
      </c>
      <c r="CK596" t="b">
        <f t="shared" si="920"/>
        <v>1</v>
      </c>
      <c r="CL596" t="b">
        <f t="shared" si="921"/>
        <v>0</v>
      </c>
      <c r="CM596" t="b">
        <f t="shared" si="922"/>
        <v>0</v>
      </c>
      <c r="CN596" t="b">
        <f t="shared" si="923"/>
        <v>0</v>
      </c>
      <c r="CO596" t="b">
        <f t="shared" si="924"/>
        <v>0</v>
      </c>
      <c r="CP596" t="b">
        <f t="shared" si="925"/>
        <v>0</v>
      </c>
      <c r="CQ596" t="b">
        <f t="shared" si="926"/>
        <v>0</v>
      </c>
      <c r="CR596" t="b">
        <f t="shared" si="927"/>
        <v>0</v>
      </c>
      <c r="CS596" t="b">
        <f t="shared" si="928"/>
        <v>0</v>
      </c>
      <c r="CT596" t="b">
        <f t="shared" si="929"/>
        <v>0</v>
      </c>
      <c r="CU596" t="b">
        <f t="shared" si="930"/>
        <v>0</v>
      </c>
      <c r="CV596" t="b">
        <f t="shared" si="931"/>
        <v>0</v>
      </c>
      <c r="CW596" t="b">
        <f t="shared" si="932"/>
        <v>0</v>
      </c>
      <c r="CX596" t="b">
        <f t="shared" si="933"/>
        <v>0</v>
      </c>
      <c r="CY596" t="b">
        <f t="shared" si="934"/>
        <v>0</v>
      </c>
      <c r="CZ596" t="b">
        <f t="shared" si="935"/>
        <v>0</v>
      </c>
      <c r="DA596" t="b">
        <f t="shared" si="936"/>
        <v>0</v>
      </c>
      <c r="DB596" t="b">
        <f t="shared" si="937"/>
        <v>0</v>
      </c>
      <c r="DC596" t="b">
        <f t="shared" si="938"/>
        <v>0</v>
      </c>
      <c r="DD596" t="b">
        <f t="shared" si="939"/>
        <v>0</v>
      </c>
    </row>
    <row r="597" spans="1:108">
      <c r="A597" t="s">
        <v>1774</v>
      </c>
      <c r="C597" t="s">
        <v>1766</v>
      </c>
      <c r="D597" t="s">
        <v>1006</v>
      </c>
      <c r="E597" t="s">
        <v>982</v>
      </c>
      <c r="F597" t="s">
        <v>976</v>
      </c>
      <c r="G597" t="s">
        <v>970</v>
      </c>
      <c r="H597" t="s">
        <v>7428</v>
      </c>
      <c r="I597" t="s">
        <v>7418</v>
      </c>
      <c r="J597" t="s">
        <v>1168</v>
      </c>
      <c r="K597" t="s">
        <v>136</v>
      </c>
      <c r="L597" t="s">
        <v>6670</v>
      </c>
      <c r="M597" t="s">
        <v>6079</v>
      </c>
      <c r="N597" t="s">
        <v>1775</v>
      </c>
      <c r="O597" t="b">
        <f t="shared" si="846"/>
        <v>1</v>
      </c>
      <c r="P597" t="b">
        <f t="shared" si="847"/>
        <v>1</v>
      </c>
      <c r="Q597" t="b">
        <f t="shared" si="848"/>
        <v>0</v>
      </c>
      <c r="R597" t="b">
        <f t="shared" si="849"/>
        <v>1</v>
      </c>
      <c r="S597" t="b">
        <f t="shared" si="850"/>
        <v>1</v>
      </c>
      <c r="T597" t="b">
        <f t="shared" si="851"/>
        <v>1</v>
      </c>
      <c r="U597" t="b">
        <f t="shared" si="852"/>
        <v>0</v>
      </c>
      <c r="V597" t="b">
        <f t="shared" si="853"/>
        <v>1</v>
      </c>
      <c r="W597" t="b">
        <f t="shared" si="854"/>
        <v>0</v>
      </c>
      <c r="X597" t="b">
        <f t="shared" si="855"/>
        <v>0</v>
      </c>
      <c r="Y597" t="b">
        <f t="shared" si="856"/>
        <v>1</v>
      </c>
      <c r="Z597" t="b">
        <f t="shared" si="857"/>
        <v>0</v>
      </c>
      <c r="AA597" t="b">
        <f t="shared" si="858"/>
        <v>0</v>
      </c>
      <c r="AB597" t="b">
        <f t="shared" si="859"/>
        <v>0</v>
      </c>
      <c r="AC597" t="b">
        <f t="shared" si="860"/>
        <v>0</v>
      </c>
      <c r="AD597" t="b">
        <f t="shared" si="861"/>
        <v>0</v>
      </c>
      <c r="AE597" t="b">
        <f t="shared" si="862"/>
        <v>0</v>
      </c>
      <c r="AF597" t="b">
        <f t="shared" si="863"/>
        <v>0</v>
      </c>
      <c r="AG597" t="b">
        <f t="shared" si="864"/>
        <v>0</v>
      </c>
      <c r="AH597" t="b">
        <f t="shared" si="865"/>
        <v>0</v>
      </c>
      <c r="AI597" t="b">
        <f t="shared" si="866"/>
        <v>0</v>
      </c>
      <c r="AJ597" t="b">
        <f t="shared" si="867"/>
        <v>0</v>
      </c>
      <c r="AK597" t="b">
        <f t="shared" si="868"/>
        <v>0</v>
      </c>
      <c r="AL597" t="b">
        <f t="shared" si="869"/>
        <v>0</v>
      </c>
      <c r="AM597" t="b">
        <f t="shared" si="870"/>
        <v>1</v>
      </c>
      <c r="AN597" t="b">
        <f t="shared" si="871"/>
        <v>0</v>
      </c>
      <c r="AO597" t="b">
        <f t="shared" si="872"/>
        <v>0</v>
      </c>
      <c r="AP597" t="b">
        <f t="shared" si="873"/>
        <v>0</v>
      </c>
      <c r="AQ597" t="b">
        <f t="shared" si="874"/>
        <v>0</v>
      </c>
      <c r="AR597" t="b">
        <f t="shared" si="875"/>
        <v>0</v>
      </c>
      <c r="AS597" t="b">
        <f t="shared" si="876"/>
        <v>0</v>
      </c>
      <c r="AT597" t="b">
        <f t="shared" si="877"/>
        <v>1</v>
      </c>
      <c r="AU597" t="b">
        <f t="shared" si="878"/>
        <v>0</v>
      </c>
      <c r="AV597" t="b">
        <f t="shared" si="879"/>
        <v>0</v>
      </c>
      <c r="AW597" t="b">
        <f t="shared" si="880"/>
        <v>0</v>
      </c>
      <c r="AX597" t="b">
        <f t="shared" si="881"/>
        <v>0</v>
      </c>
      <c r="AY597" t="b">
        <f t="shared" si="882"/>
        <v>0</v>
      </c>
      <c r="AZ597" t="b">
        <f t="shared" si="883"/>
        <v>0</v>
      </c>
      <c r="BA597" t="b">
        <f t="shared" si="884"/>
        <v>0</v>
      </c>
      <c r="BB597" t="b">
        <f t="shared" si="885"/>
        <v>0</v>
      </c>
      <c r="BC597" t="b">
        <f t="shared" si="886"/>
        <v>0</v>
      </c>
      <c r="BD597" t="b">
        <f t="shared" si="887"/>
        <v>0</v>
      </c>
      <c r="BE597" t="b">
        <f t="shared" si="888"/>
        <v>0</v>
      </c>
      <c r="BF597" t="b">
        <f t="shared" si="889"/>
        <v>0</v>
      </c>
      <c r="BG597" t="b">
        <f t="shared" si="890"/>
        <v>0</v>
      </c>
      <c r="BH597" t="b">
        <f t="shared" si="891"/>
        <v>0</v>
      </c>
      <c r="BI597" t="b">
        <f t="shared" si="892"/>
        <v>0</v>
      </c>
      <c r="BJ597" t="b">
        <f t="shared" si="893"/>
        <v>0</v>
      </c>
      <c r="BK597" t="b">
        <f t="shared" si="894"/>
        <v>0</v>
      </c>
      <c r="BL597" t="b">
        <f t="shared" si="895"/>
        <v>0</v>
      </c>
      <c r="BM597" t="b">
        <f t="shared" si="896"/>
        <v>0</v>
      </c>
      <c r="BN597" t="b">
        <f t="shared" si="897"/>
        <v>0</v>
      </c>
      <c r="BO597" t="b">
        <f t="shared" si="898"/>
        <v>0</v>
      </c>
      <c r="BP597" t="b">
        <f t="shared" si="899"/>
        <v>1</v>
      </c>
      <c r="BQ597" t="b">
        <f t="shared" si="900"/>
        <v>0</v>
      </c>
      <c r="BR597" t="b">
        <f t="shared" si="901"/>
        <v>0</v>
      </c>
      <c r="BS597" t="b">
        <f t="shared" si="902"/>
        <v>0</v>
      </c>
      <c r="BT597" t="b">
        <f t="shared" si="903"/>
        <v>0</v>
      </c>
      <c r="BU597" t="b">
        <f t="shared" si="904"/>
        <v>0</v>
      </c>
      <c r="BV597" t="b">
        <f t="shared" si="905"/>
        <v>0</v>
      </c>
      <c r="BW597" t="b">
        <f t="shared" si="906"/>
        <v>0</v>
      </c>
      <c r="BX597" t="b">
        <f t="shared" si="907"/>
        <v>0</v>
      </c>
      <c r="BY597" t="b">
        <f t="shared" si="908"/>
        <v>0</v>
      </c>
      <c r="BZ597" t="b">
        <f t="shared" si="909"/>
        <v>0</v>
      </c>
      <c r="CA597" t="b">
        <f t="shared" si="910"/>
        <v>0</v>
      </c>
      <c r="CB597" t="b">
        <f t="shared" si="911"/>
        <v>0</v>
      </c>
      <c r="CC597" t="b">
        <f t="shared" si="912"/>
        <v>0</v>
      </c>
      <c r="CD597" t="b">
        <f t="shared" si="913"/>
        <v>0</v>
      </c>
      <c r="CE597" t="b">
        <f t="shared" si="914"/>
        <v>0</v>
      </c>
      <c r="CF597" t="b">
        <f t="shared" si="915"/>
        <v>0</v>
      </c>
      <c r="CG597" t="b">
        <f t="shared" si="916"/>
        <v>1</v>
      </c>
      <c r="CH597" t="b">
        <f t="shared" si="917"/>
        <v>0</v>
      </c>
      <c r="CI597" t="b">
        <f t="shared" si="918"/>
        <v>0</v>
      </c>
      <c r="CJ597" t="b">
        <f t="shared" si="919"/>
        <v>0</v>
      </c>
      <c r="CK597" t="b">
        <f t="shared" si="920"/>
        <v>0</v>
      </c>
      <c r="CL597" t="b">
        <f t="shared" si="921"/>
        <v>0</v>
      </c>
      <c r="CM597" t="b">
        <f t="shared" si="922"/>
        <v>0</v>
      </c>
      <c r="CN597" t="b">
        <f t="shared" si="923"/>
        <v>0</v>
      </c>
      <c r="CO597" t="b">
        <f t="shared" si="924"/>
        <v>0</v>
      </c>
      <c r="CP597" t="b">
        <f t="shared" si="925"/>
        <v>0</v>
      </c>
      <c r="CQ597" t="b">
        <f t="shared" si="926"/>
        <v>0</v>
      </c>
      <c r="CR597" t="b">
        <f t="shared" si="927"/>
        <v>0</v>
      </c>
      <c r="CS597" t="b">
        <f t="shared" si="928"/>
        <v>0</v>
      </c>
      <c r="CT597" t="b">
        <f t="shared" si="929"/>
        <v>0</v>
      </c>
      <c r="CU597" t="b">
        <f t="shared" si="930"/>
        <v>0</v>
      </c>
      <c r="CV597" t="b">
        <f t="shared" si="931"/>
        <v>0</v>
      </c>
      <c r="CW597" t="b">
        <f t="shared" si="932"/>
        <v>0</v>
      </c>
      <c r="CX597" t="b">
        <f t="shared" si="933"/>
        <v>0</v>
      </c>
      <c r="CY597" t="b">
        <f t="shared" si="934"/>
        <v>0</v>
      </c>
      <c r="CZ597" t="b">
        <f t="shared" si="935"/>
        <v>0</v>
      </c>
      <c r="DA597" t="b">
        <f t="shared" si="936"/>
        <v>0</v>
      </c>
      <c r="DB597" t="b">
        <f t="shared" si="937"/>
        <v>0</v>
      </c>
      <c r="DC597" t="b">
        <f t="shared" si="938"/>
        <v>0</v>
      </c>
      <c r="DD597" t="b">
        <f t="shared" si="939"/>
        <v>0</v>
      </c>
    </row>
    <row r="598" spans="1:108">
      <c r="A598" t="s">
        <v>1776</v>
      </c>
      <c r="C598" t="s">
        <v>1766</v>
      </c>
      <c r="D598" t="s">
        <v>1006</v>
      </c>
      <c r="E598" t="s">
        <v>982</v>
      </c>
      <c r="F598" t="s">
        <v>976</v>
      </c>
      <c r="G598" t="s">
        <v>970</v>
      </c>
      <c r="H598" t="s">
        <v>7428</v>
      </c>
      <c r="I598" t="s">
        <v>7418</v>
      </c>
      <c r="J598" t="s">
        <v>109</v>
      </c>
      <c r="K598" t="s">
        <v>109</v>
      </c>
      <c r="L598" t="s">
        <v>6671</v>
      </c>
      <c r="M598" t="s">
        <v>174</v>
      </c>
      <c r="N598" t="s">
        <v>1777</v>
      </c>
      <c r="O598" t="b">
        <f t="shared" si="846"/>
        <v>1</v>
      </c>
      <c r="P598" t="b">
        <f t="shared" si="847"/>
        <v>1</v>
      </c>
      <c r="Q598" t="b">
        <f t="shared" si="848"/>
        <v>0</v>
      </c>
      <c r="R598" t="b">
        <f t="shared" si="849"/>
        <v>1</v>
      </c>
      <c r="S598" t="b">
        <f t="shared" si="850"/>
        <v>1</v>
      </c>
      <c r="T598" t="b">
        <f t="shared" si="851"/>
        <v>1</v>
      </c>
      <c r="U598" t="b">
        <f t="shared" si="852"/>
        <v>0</v>
      </c>
      <c r="V598" t="b">
        <f t="shared" si="853"/>
        <v>1</v>
      </c>
      <c r="W598" t="b">
        <f t="shared" si="854"/>
        <v>0</v>
      </c>
      <c r="X598" t="b">
        <f t="shared" si="855"/>
        <v>0</v>
      </c>
      <c r="Y598" t="b">
        <f t="shared" si="856"/>
        <v>1</v>
      </c>
      <c r="Z598" t="b">
        <f t="shared" si="857"/>
        <v>1</v>
      </c>
      <c r="AA598" t="b">
        <f t="shared" si="858"/>
        <v>0</v>
      </c>
      <c r="AB598" t="b">
        <f t="shared" si="859"/>
        <v>0</v>
      </c>
      <c r="AC598" t="b">
        <f t="shared" si="860"/>
        <v>0</v>
      </c>
      <c r="AD598" t="b">
        <f t="shared" si="861"/>
        <v>0</v>
      </c>
      <c r="AE598" t="b">
        <f t="shared" si="862"/>
        <v>0</v>
      </c>
      <c r="AF598" t="b">
        <f t="shared" si="863"/>
        <v>0</v>
      </c>
      <c r="AG598" t="b">
        <f t="shared" si="864"/>
        <v>0</v>
      </c>
      <c r="AH598" t="b">
        <f t="shared" si="865"/>
        <v>0</v>
      </c>
      <c r="AI598" t="b">
        <f t="shared" si="866"/>
        <v>0</v>
      </c>
      <c r="AJ598" t="b">
        <f t="shared" si="867"/>
        <v>0</v>
      </c>
      <c r="AK598" t="b">
        <f t="shared" si="868"/>
        <v>0</v>
      </c>
      <c r="AL598" t="b">
        <f t="shared" si="869"/>
        <v>0</v>
      </c>
      <c r="AM598" t="b">
        <f t="shared" si="870"/>
        <v>1</v>
      </c>
      <c r="AN598" t="b">
        <f t="shared" si="871"/>
        <v>0</v>
      </c>
      <c r="AO598" t="b">
        <f t="shared" si="872"/>
        <v>0</v>
      </c>
      <c r="AP598" t="b">
        <f t="shared" si="873"/>
        <v>0</v>
      </c>
      <c r="AQ598" t="b">
        <f t="shared" si="874"/>
        <v>0</v>
      </c>
      <c r="AR598" t="b">
        <f t="shared" si="875"/>
        <v>0</v>
      </c>
      <c r="AS598" t="b">
        <f t="shared" si="876"/>
        <v>0</v>
      </c>
      <c r="AT598" t="b">
        <f t="shared" si="877"/>
        <v>0</v>
      </c>
      <c r="AU598" t="b">
        <f t="shared" si="878"/>
        <v>0</v>
      </c>
      <c r="AV598" t="b">
        <f t="shared" si="879"/>
        <v>0</v>
      </c>
      <c r="AW598" t="b">
        <f t="shared" si="880"/>
        <v>0</v>
      </c>
      <c r="AX598" t="b">
        <f t="shared" si="881"/>
        <v>0</v>
      </c>
      <c r="AY598" t="b">
        <f t="shared" si="882"/>
        <v>0</v>
      </c>
      <c r="AZ598" t="b">
        <f t="shared" si="883"/>
        <v>0</v>
      </c>
      <c r="BA598" t="b">
        <f t="shared" si="884"/>
        <v>0</v>
      </c>
      <c r="BB598" t="b">
        <f t="shared" si="885"/>
        <v>0</v>
      </c>
      <c r="BC598" t="b">
        <f t="shared" si="886"/>
        <v>0</v>
      </c>
      <c r="BD598" t="b">
        <f t="shared" si="887"/>
        <v>0</v>
      </c>
      <c r="BE598" t="b">
        <f t="shared" si="888"/>
        <v>0</v>
      </c>
      <c r="BF598" t="b">
        <f t="shared" si="889"/>
        <v>0</v>
      </c>
      <c r="BG598" t="b">
        <f t="shared" si="890"/>
        <v>0</v>
      </c>
      <c r="BH598" t="b">
        <f t="shared" si="891"/>
        <v>0</v>
      </c>
      <c r="BI598" t="b">
        <f t="shared" si="892"/>
        <v>0</v>
      </c>
      <c r="BJ598" t="b">
        <f t="shared" si="893"/>
        <v>0</v>
      </c>
      <c r="BK598" t="b">
        <f t="shared" si="894"/>
        <v>0</v>
      </c>
      <c r="BL598" t="b">
        <f t="shared" si="895"/>
        <v>0</v>
      </c>
      <c r="BM598" t="b">
        <f t="shared" si="896"/>
        <v>0</v>
      </c>
      <c r="BN598" t="b">
        <f t="shared" si="897"/>
        <v>0</v>
      </c>
      <c r="BO598" t="b">
        <f t="shared" si="898"/>
        <v>0</v>
      </c>
      <c r="BP598" t="b">
        <f t="shared" si="899"/>
        <v>1</v>
      </c>
      <c r="BQ598" t="b">
        <f t="shared" si="900"/>
        <v>0</v>
      </c>
      <c r="BR598" t="b">
        <f t="shared" si="901"/>
        <v>0</v>
      </c>
      <c r="BS598" t="b">
        <f t="shared" si="902"/>
        <v>0</v>
      </c>
      <c r="BT598" t="b">
        <f t="shared" si="903"/>
        <v>0</v>
      </c>
      <c r="BU598" t="b">
        <f t="shared" si="904"/>
        <v>1</v>
      </c>
      <c r="BV598" t="b">
        <f t="shared" si="905"/>
        <v>0</v>
      </c>
      <c r="BW598" t="b">
        <f t="shared" si="906"/>
        <v>0</v>
      </c>
      <c r="BX598" t="b">
        <f t="shared" si="907"/>
        <v>0</v>
      </c>
      <c r="BY598" t="b">
        <f t="shared" si="908"/>
        <v>0</v>
      </c>
      <c r="BZ598" t="b">
        <f t="shared" si="909"/>
        <v>0</v>
      </c>
      <c r="CA598" t="b">
        <f t="shared" si="910"/>
        <v>1</v>
      </c>
      <c r="CB598" t="b">
        <f t="shared" si="911"/>
        <v>0</v>
      </c>
      <c r="CC598" t="b">
        <f t="shared" si="912"/>
        <v>0</v>
      </c>
      <c r="CD598" t="b">
        <f t="shared" si="913"/>
        <v>0</v>
      </c>
      <c r="CE598" t="b">
        <f t="shared" si="914"/>
        <v>0</v>
      </c>
      <c r="CF598" t="b">
        <f t="shared" si="915"/>
        <v>0</v>
      </c>
      <c r="CG598" t="b">
        <f t="shared" si="916"/>
        <v>1</v>
      </c>
      <c r="CH598" t="b">
        <f t="shared" si="917"/>
        <v>0</v>
      </c>
      <c r="CI598" t="b">
        <f t="shared" si="918"/>
        <v>0</v>
      </c>
      <c r="CJ598" t="b">
        <f t="shared" si="919"/>
        <v>0</v>
      </c>
      <c r="CK598" t="b">
        <f t="shared" si="920"/>
        <v>0</v>
      </c>
      <c r="CL598" t="b">
        <f t="shared" si="921"/>
        <v>1</v>
      </c>
      <c r="CM598" t="b">
        <f t="shared" si="922"/>
        <v>0</v>
      </c>
      <c r="CN598" t="b">
        <f t="shared" si="923"/>
        <v>0</v>
      </c>
      <c r="CO598" t="b">
        <f t="shared" si="924"/>
        <v>1</v>
      </c>
      <c r="CP598" t="b">
        <f t="shared" si="925"/>
        <v>0</v>
      </c>
      <c r="CQ598" t="b">
        <f t="shared" si="926"/>
        <v>0</v>
      </c>
      <c r="CR598" t="b">
        <f t="shared" si="927"/>
        <v>0</v>
      </c>
      <c r="CS598" t="b">
        <f t="shared" si="928"/>
        <v>0</v>
      </c>
      <c r="CT598" t="b">
        <f t="shared" si="929"/>
        <v>0</v>
      </c>
      <c r="CU598" t="b">
        <f t="shared" si="930"/>
        <v>0</v>
      </c>
      <c r="CV598" t="b">
        <f t="shared" si="931"/>
        <v>0</v>
      </c>
      <c r="CW598" t="b">
        <f t="shared" si="932"/>
        <v>0</v>
      </c>
      <c r="CX598" t="b">
        <f t="shared" si="933"/>
        <v>0</v>
      </c>
      <c r="CY598" t="b">
        <f t="shared" si="934"/>
        <v>0</v>
      </c>
      <c r="CZ598" t="b">
        <f t="shared" si="935"/>
        <v>0</v>
      </c>
      <c r="DA598" t="b">
        <f t="shared" si="936"/>
        <v>0</v>
      </c>
      <c r="DB598" t="b">
        <f t="shared" si="937"/>
        <v>0</v>
      </c>
      <c r="DC598" t="b">
        <f t="shared" si="938"/>
        <v>0</v>
      </c>
      <c r="DD598" t="b">
        <f t="shared" si="939"/>
        <v>0</v>
      </c>
    </row>
    <row r="599" spans="1:108">
      <c r="A599" t="s">
        <v>1778</v>
      </c>
      <c r="C599" t="s">
        <v>1766</v>
      </c>
      <c r="D599" t="s">
        <v>1006</v>
      </c>
      <c r="E599" t="s">
        <v>982</v>
      </c>
      <c r="F599" t="s">
        <v>976</v>
      </c>
      <c r="G599" t="s">
        <v>970</v>
      </c>
      <c r="H599" t="s">
        <v>7428</v>
      </c>
      <c r="I599" t="s">
        <v>7418</v>
      </c>
      <c r="J599" t="s">
        <v>362</v>
      </c>
      <c r="K599" t="s">
        <v>136</v>
      </c>
      <c r="L599" t="s">
        <v>6451</v>
      </c>
      <c r="M599" t="s">
        <v>6079</v>
      </c>
      <c r="N599" t="s">
        <v>1779</v>
      </c>
      <c r="O599" t="b">
        <f t="shared" si="846"/>
        <v>1</v>
      </c>
      <c r="P599" t="b">
        <f t="shared" si="847"/>
        <v>0</v>
      </c>
      <c r="Q599" t="b">
        <f t="shared" si="848"/>
        <v>0</v>
      </c>
      <c r="R599" t="b">
        <f t="shared" si="849"/>
        <v>0</v>
      </c>
      <c r="S599" t="b">
        <f t="shared" si="850"/>
        <v>1</v>
      </c>
      <c r="T599" t="b">
        <f t="shared" si="851"/>
        <v>0</v>
      </c>
      <c r="U599" t="b">
        <f t="shared" si="852"/>
        <v>0</v>
      </c>
      <c r="V599" t="b">
        <f t="shared" si="853"/>
        <v>0</v>
      </c>
      <c r="W599" t="b">
        <f t="shared" si="854"/>
        <v>0</v>
      </c>
      <c r="X599" t="b">
        <f t="shared" si="855"/>
        <v>0</v>
      </c>
      <c r="Y599" t="b">
        <f t="shared" si="856"/>
        <v>0</v>
      </c>
      <c r="Z599" t="b">
        <f t="shared" si="857"/>
        <v>0</v>
      </c>
      <c r="AA599" t="b">
        <f t="shared" si="858"/>
        <v>0</v>
      </c>
      <c r="AB599" t="b">
        <f t="shared" si="859"/>
        <v>0</v>
      </c>
      <c r="AC599" t="b">
        <f t="shared" si="860"/>
        <v>0</v>
      </c>
      <c r="AD599" t="b">
        <f t="shared" si="861"/>
        <v>0</v>
      </c>
      <c r="AE599" t="b">
        <f t="shared" si="862"/>
        <v>0</v>
      </c>
      <c r="AF599" t="b">
        <f t="shared" si="863"/>
        <v>0</v>
      </c>
      <c r="AG599" t="b">
        <f t="shared" si="864"/>
        <v>0</v>
      </c>
      <c r="AH599" t="b">
        <f t="shared" si="865"/>
        <v>0</v>
      </c>
      <c r="AI599" t="b">
        <f t="shared" si="866"/>
        <v>0</v>
      </c>
      <c r="AJ599" t="b">
        <f t="shared" si="867"/>
        <v>0</v>
      </c>
      <c r="AK599" t="b">
        <f t="shared" si="868"/>
        <v>0</v>
      </c>
      <c r="AL599" t="b">
        <f t="shared" si="869"/>
        <v>0</v>
      </c>
      <c r="AM599" t="b">
        <f t="shared" si="870"/>
        <v>0</v>
      </c>
      <c r="AN599" t="b">
        <f t="shared" si="871"/>
        <v>0</v>
      </c>
      <c r="AO599" t="b">
        <f t="shared" si="872"/>
        <v>0</v>
      </c>
      <c r="AP599" t="b">
        <f t="shared" si="873"/>
        <v>0</v>
      </c>
      <c r="AQ599" t="b">
        <f t="shared" si="874"/>
        <v>0</v>
      </c>
      <c r="AR599" t="b">
        <f t="shared" si="875"/>
        <v>0</v>
      </c>
      <c r="AS599" t="b">
        <f t="shared" si="876"/>
        <v>0</v>
      </c>
      <c r="AT599" t="b">
        <f t="shared" si="877"/>
        <v>0</v>
      </c>
      <c r="AU599" t="b">
        <f t="shared" si="878"/>
        <v>0</v>
      </c>
      <c r="AV599" t="b">
        <f t="shared" si="879"/>
        <v>0</v>
      </c>
      <c r="AW599" t="b">
        <f t="shared" si="880"/>
        <v>0</v>
      </c>
      <c r="AX599" t="b">
        <f t="shared" si="881"/>
        <v>0</v>
      </c>
      <c r="AY599" t="b">
        <f t="shared" si="882"/>
        <v>0</v>
      </c>
      <c r="AZ599" t="b">
        <f t="shared" si="883"/>
        <v>0</v>
      </c>
      <c r="BA599" t="b">
        <f t="shared" si="884"/>
        <v>0</v>
      </c>
      <c r="BB599" t="b">
        <f t="shared" si="885"/>
        <v>0</v>
      </c>
      <c r="BC599" t="b">
        <f t="shared" si="886"/>
        <v>0</v>
      </c>
      <c r="BD599" t="b">
        <f t="shared" si="887"/>
        <v>0</v>
      </c>
      <c r="BE599" t="b">
        <f t="shared" si="888"/>
        <v>0</v>
      </c>
      <c r="BF599" t="b">
        <f t="shared" si="889"/>
        <v>0</v>
      </c>
      <c r="BG599" t="b">
        <f t="shared" si="890"/>
        <v>0</v>
      </c>
      <c r="BH599" t="b">
        <f t="shared" si="891"/>
        <v>0</v>
      </c>
      <c r="BI599" t="b">
        <f t="shared" si="892"/>
        <v>0</v>
      </c>
      <c r="BJ599" t="b">
        <f t="shared" si="893"/>
        <v>0</v>
      </c>
      <c r="BK599" t="b">
        <f t="shared" si="894"/>
        <v>0</v>
      </c>
      <c r="BL599" t="b">
        <f t="shared" si="895"/>
        <v>1</v>
      </c>
      <c r="BM599" t="b">
        <f t="shared" si="896"/>
        <v>0</v>
      </c>
      <c r="BN599" t="b">
        <f t="shared" si="897"/>
        <v>0</v>
      </c>
      <c r="BO599" t="b">
        <f t="shared" si="898"/>
        <v>0</v>
      </c>
      <c r="BP599" t="b">
        <f t="shared" si="899"/>
        <v>0</v>
      </c>
      <c r="BQ599" t="b">
        <f t="shared" si="900"/>
        <v>0</v>
      </c>
      <c r="BR599" t="b">
        <f t="shared" si="901"/>
        <v>0</v>
      </c>
      <c r="BS599" t="b">
        <f t="shared" si="902"/>
        <v>0</v>
      </c>
      <c r="BT599" t="b">
        <f t="shared" si="903"/>
        <v>0</v>
      </c>
      <c r="BU599" t="b">
        <f t="shared" si="904"/>
        <v>0</v>
      </c>
      <c r="BV599" t="b">
        <f t="shared" si="905"/>
        <v>0</v>
      </c>
      <c r="BW599" t="b">
        <f t="shared" si="906"/>
        <v>0</v>
      </c>
      <c r="BX599" t="b">
        <f t="shared" si="907"/>
        <v>0</v>
      </c>
      <c r="BY599" t="b">
        <f t="shared" si="908"/>
        <v>0</v>
      </c>
      <c r="BZ599" t="b">
        <f t="shared" si="909"/>
        <v>0</v>
      </c>
      <c r="CA599" t="b">
        <f t="shared" si="910"/>
        <v>0</v>
      </c>
      <c r="CB599" t="b">
        <f t="shared" si="911"/>
        <v>0</v>
      </c>
      <c r="CC599" t="b">
        <f t="shared" si="912"/>
        <v>0</v>
      </c>
      <c r="CD599" t="b">
        <f t="shared" si="913"/>
        <v>0</v>
      </c>
      <c r="CE599" t="b">
        <f t="shared" si="914"/>
        <v>0</v>
      </c>
      <c r="CF599" t="b">
        <f t="shared" si="915"/>
        <v>0</v>
      </c>
      <c r="CG599" t="b">
        <f t="shared" si="916"/>
        <v>1</v>
      </c>
      <c r="CH599" t="b">
        <f t="shared" si="917"/>
        <v>0</v>
      </c>
      <c r="CI599" t="b">
        <f t="shared" si="918"/>
        <v>0</v>
      </c>
      <c r="CJ599" t="b">
        <f t="shared" si="919"/>
        <v>0</v>
      </c>
      <c r="CK599" t="b">
        <f t="shared" si="920"/>
        <v>0</v>
      </c>
      <c r="CL599" t="b">
        <f t="shared" si="921"/>
        <v>0</v>
      </c>
      <c r="CM599" t="b">
        <f t="shared" si="922"/>
        <v>0</v>
      </c>
      <c r="CN599" t="b">
        <f t="shared" si="923"/>
        <v>0</v>
      </c>
      <c r="CO599" t="b">
        <f t="shared" si="924"/>
        <v>0</v>
      </c>
      <c r="CP599" t="b">
        <f t="shared" si="925"/>
        <v>0</v>
      </c>
      <c r="CQ599" t="b">
        <f t="shared" si="926"/>
        <v>0</v>
      </c>
      <c r="CR599" t="b">
        <f t="shared" si="927"/>
        <v>0</v>
      </c>
      <c r="CS599" t="b">
        <f t="shared" si="928"/>
        <v>0</v>
      </c>
      <c r="CT599" t="b">
        <f t="shared" si="929"/>
        <v>0</v>
      </c>
      <c r="CU599" t="b">
        <f t="shared" si="930"/>
        <v>0</v>
      </c>
      <c r="CV599" t="b">
        <f t="shared" si="931"/>
        <v>0</v>
      </c>
      <c r="CW599" t="b">
        <f t="shared" si="932"/>
        <v>0</v>
      </c>
      <c r="CX599" t="b">
        <f t="shared" si="933"/>
        <v>0</v>
      </c>
      <c r="CY599" t="b">
        <f t="shared" si="934"/>
        <v>0</v>
      </c>
      <c r="CZ599" t="b">
        <f t="shared" si="935"/>
        <v>0</v>
      </c>
      <c r="DA599" t="b">
        <f t="shared" si="936"/>
        <v>0</v>
      </c>
      <c r="DB599" t="b">
        <f t="shared" si="937"/>
        <v>0</v>
      </c>
      <c r="DC599" t="b">
        <f t="shared" si="938"/>
        <v>0</v>
      </c>
      <c r="DD599" t="b">
        <f t="shared" si="939"/>
        <v>0</v>
      </c>
    </row>
    <row r="600" spans="1:108">
      <c r="A600" t="s">
        <v>1843</v>
      </c>
      <c r="C600" t="s">
        <v>1844</v>
      </c>
      <c r="D600" t="s">
        <v>1006</v>
      </c>
      <c r="E600" t="s">
        <v>982</v>
      </c>
      <c r="F600" t="s">
        <v>976</v>
      </c>
      <c r="G600" t="s">
        <v>970</v>
      </c>
      <c r="H600" t="s">
        <v>7428</v>
      </c>
      <c r="I600" t="s">
        <v>7418</v>
      </c>
      <c r="J600" t="s">
        <v>124</v>
      </c>
      <c r="K600" t="s">
        <v>16</v>
      </c>
      <c r="L600" t="s">
        <v>6394</v>
      </c>
      <c r="M600" t="s">
        <v>6079</v>
      </c>
      <c r="N600" t="s">
        <v>81</v>
      </c>
      <c r="O600" t="b">
        <f t="shared" si="846"/>
        <v>0</v>
      </c>
      <c r="P600" t="b">
        <f t="shared" si="847"/>
        <v>1</v>
      </c>
      <c r="Q600" t="b">
        <f t="shared" si="848"/>
        <v>0</v>
      </c>
      <c r="R600" t="b">
        <f t="shared" si="849"/>
        <v>0</v>
      </c>
      <c r="S600" t="b">
        <f t="shared" si="850"/>
        <v>0</v>
      </c>
      <c r="T600" t="b">
        <f t="shared" si="851"/>
        <v>1</v>
      </c>
      <c r="U600" t="b">
        <f t="shared" si="852"/>
        <v>0</v>
      </c>
      <c r="V600" t="b">
        <f t="shared" si="853"/>
        <v>0</v>
      </c>
      <c r="W600" t="b">
        <f t="shared" si="854"/>
        <v>0</v>
      </c>
      <c r="X600" t="b">
        <f t="shared" si="855"/>
        <v>0</v>
      </c>
      <c r="Y600" t="b">
        <f t="shared" si="856"/>
        <v>0</v>
      </c>
      <c r="Z600" t="b">
        <f t="shared" si="857"/>
        <v>0</v>
      </c>
      <c r="AA600" t="b">
        <f t="shared" si="858"/>
        <v>0</v>
      </c>
      <c r="AB600" t="b">
        <f t="shared" si="859"/>
        <v>0</v>
      </c>
      <c r="AC600" t="b">
        <f t="shared" si="860"/>
        <v>0</v>
      </c>
      <c r="AD600" t="b">
        <f t="shared" si="861"/>
        <v>0</v>
      </c>
      <c r="AE600" t="b">
        <f t="shared" si="862"/>
        <v>0</v>
      </c>
      <c r="AF600" t="b">
        <f t="shared" si="863"/>
        <v>0</v>
      </c>
      <c r="AG600" t="b">
        <f t="shared" si="864"/>
        <v>0</v>
      </c>
      <c r="AH600" t="b">
        <f t="shared" si="865"/>
        <v>0</v>
      </c>
      <c r="AI600" t="b">
        <f t="shared" si="866"/>
        <v>0</v>
      </c>
      <c r="AJ600" t="b">
        <f t="shared" si="867"/>
        <v>0</v>
      </c>
      <c r="AK600" t="b">
        <f t="shared" si="868"/>
        <v>0</v>
      </c>
      <c r="AL600" t="b">
        <f t="shared" si="869"/>
        <v>0</v>
      </c>
      <c r="AM600" t="b">
        <f t="shared" si="870"/>
        <v>0</v>
      </c>
      <c r="AN600" t="b">
        <f t="shared" si="871"/>
        <v>0</v>
      </c>
      <c r="AO600" t="b">
        <f t="shared" si="872"/>
        <v>0</v>
      </c>
      <c r="AP600" t="b">
        <f t="shared" si="873"/>
        <v>0</v>
      </c>
      <c r="AQ600" t="b">
        <f t="shared" si="874"/>
        <v>0</v>
      </c>
      <c r="AR600" t="b">
        <f t="shared" si="875"/>
        <v>0</v>
      </c>
      <c r="AS600" t="b">
        <f t="shared" si="876"/>
        <v>0</v>
      </c>
      <c r="AT600" t="b">
        <f t="shared" si="877"/>
        <v>0</v>
      </c>
      <c r="AU600" t="b">
        <f t="shared" si="878"/>
        <v>0</v>
      </c>
      <c r="AV600" t="b">
        <f t="shared" si="879"/>
        <v>0</v>
      </c>
      <c r="AW600" t="b">
        <f t="shared" si="880"/>
        <v>0</v>
      </c>
      <c r="AX600" t="b">
        <f t="shared" si="881"/>
        <v>0</v>
      </c>
      <c r="AY600" t="b">
        <f t="shared" si="882"/>
        <v>0</v>
      </c>
      <c r="AZ600" t="b">
        <f t="shared" si="883"/>
        <v>0</v>
      </c>
      <c r="BA600" t="b">
        <f t="shared" si="884"/>
        <v>0</v>
      </c>
      <c r="BB600" t="b">
        <f t="shared" si="885"/>
        <v>0</v>
      </c>
      <c r="BC600" t="b">
        <f t="shared" si="886"/>
        <v>0</v>
      </c>
      <c r="BD600" t="b">
        <f t="shared" si="887"/>
        <v>0</v>
      </c>
      <c r="BE600" t="b">
        <f t="shared" si="888"/>
        <v>0</v>
      </c>
      <c r="BF600" t="b">
        <f t="shared" si="889"/>
        <v>0</v>
      </c>
      <c r="BG600" t="b">
        <f t="shared" si="890"/>
        <v>0</v>
      </c>
      <c r="BH600" t="b">
        <f t="shared" si="891"/>
        <v>0</v>
      </c>
      <c r="BI600" t="b">
        <f t="shared" si="892"/>
        <v>0</v>
      </c>
      <c r="BJ600" t="b">
        <f t="shared" si="893"/>
        <v>0</v>
      </c>
      <c r="BK600" t="b">
        <f t="shared" si="894"/>
        <v>0</v>
      </c>
      <c r="BL600" t="b">
        <f t="shared" si="895"/>
        <v>0</v>
      </c>
      <c r="BM600" t="b">
        <f t="shared" si="896"/>
        <v>0</v>
      </c>
      <c r="BN600" t="b">
        <f t="shared" si="897"/>
        <v>0</v>
      </c>
      <c r="BO600" t="b">
        <f t="shared" si="898"/>
        <v>0</v>
      </c>
      <c r="BP600" t="b">
        <f t="shared" si="899"/>
        <v>0</v>
      </c>
      <c r="BQ600" t="b">
        <f t="shared" si="900"/>
        <v>0</v>
      </c>
      <c r="BR600" t="b">
        <f t="shared" si="901"/>
        <v>0</v>
      </c>
      <c r="BS600" t="b">
        <f t="shared" si="902"/>
        <v>0</v>
      </c>
      <c r="BT600" t="b">
        <f t="shared" si="903"/>
        <v>0</v>
      </c>
      <c r="BU600" t="b">
        <f t="shared" si="904"/>
        <v>0</v>
      </c>
      <c r="BV600" t="b">
        <f t="shared" si="905"/>
        <v>0</v>
      </c>
      <c r="BW600" t="b">
        <f t="shared" si="906"/>
        <v>0</v>
      </c>
      <c r="BX600" t="b">
        <f t="shared" si="907"/>
        <v>0</v>
      </c>
      <c r="BY600" t="b">
        <f t="shared" si="908"/>
        <v>0</v>
      </c>
      <c r="BZ600" t="b">
        <f t="shared" si="909"/>
        <v>0</v>
      </c>
      <c r="CA600" t="b">
        <f t="shared" si="910"/>
        <v>0</v>
      </c>
      <c r="CB600" t="b">
        <f t="shared" si="911"/>
        <v>0</v>
      </c>
      <c r="CC600" t="b">
        <f t="shared" si="912"/>
        <v>0</v>
      </c>
      <c r="CD600" t="b">
        <f t="shared" si="913"/>
        <v>0</v>
      </c>
      <c r="CE600" t="b">
        <f t="shared" si="914"/>
        <v>0</v>
      </c>
      <c r="CF600" t="b">
        <f t="shared" si="915"/>
        <v>0</v>
      </c>
      <c r="CG600" t="b">
        <f t="shared" si="916"/>
        <v>0</v>
      </c>
      <c r="CH600" t="b">
        <f t="shared" si="917"/>
        <v>1</v>
      </c>
      <c r="CI600" t="b">
        <f t="shared" si="918"/>
        <v>0</v>
      </c>
      <c r="CJ600" t="b">
        <f t="shared" si="919"/>
        <v>0</v>
      </c>
      <c r="CK600" t="b">
        <f t="shared" si="920"/>
        <v>0</v>
      </c>
      <c r="CL600" t="b">
        <f t="shared" si="921"/>
        <v>0</v>
      </c>
      <c r="CM600" t="b">
        <f t="shared" si="922"/>
        <v>0</v>
      </c>
      <c r="CN600" t="b">
        <f t="shared" si="923"/>
        <v>0</v>
      </c>
      <c r="CO600" t="b">
        <f t="shared" si="924"/>
        <v>0</v>
      </c>
      <c r="CP600" t="b">
        <f t="shared" si="925"/>
        <v>0</v>
      </c>
      <c r="CQ600" t="b">
        <f t="shared" si="926"/>
        <v>0</v>
      </c>
      <c r="CR600" t="b">
        <f t="shared" si="927"/>
        <v>0</v>
      </c>
      <c r="CS600" t="b">
        <f t="shared" si="928"/>
        <v>0</v>
      </c>
      <c r="CT600" t="b">
        <f t="shared" si="929"/>
        <v>0</v>
      </c>
      <c r="CU600" t="b">
        <f t="shared" si="930"/>
        <v>0</v>
      </c>
      <c r="CV600" t="b">
        <f t="shared" si="931"/>
        <v>0</v>
      </c>
      <c r="CW600" t="b">
        <f t="shared" si="932"/>
        <v>0</v>
      </c>
      <c r="CX600" t="b">
        <f t="shared" si="933"/>
        <v>0</v>
      </c>
      <c r="CY600" t="b">
        <f t="shared" si="934"/>
        <v>0</v>
      </c>
      <c r="CZ600" t="b">
        <f t="shared" si="935"/>
        <v>0</v>
      </c>
      <c r="DA600" t="b">
        <f t="shared" si="936"/>
        <v>0</v>
      </c>
      <c r="DB600" t="b">
        <f t="shared" si="937"/>
        <v>0</v>
      </c>
      <c r="DC600" t="b">
        <f t="shared" si="938"/>
        <v>0</v>
      </c>
      <c r="DD600" t="b">
        <f t="shared" si="939"/>
        <v>0</v>
      </c>
    </row>
    <row r="601" spans="1:108">
      <c r="A601" t="s">
        <v>1852</v>
      </c>
      <c r="B601" t="s">
        <v>1853</v>
      </c>
      <c r="C601" t="s">
        <v>1853</v>
      </c>
      <c r="D601" t="s">
        <v>1006</v>
      </c>
      <c r="E601" t="s">
        <v>982</v>
      </c>
      <c r="F601" t="s">
        <v>976</v>
      </c>
      <c r="G601" t="s">
        <v>970</v>
      </c>
      <c r="H601" t="s">
        <v>7428</v>
      </c>
      <c r="I601" t="s">
        <v>7418</v>
      </c>
      <c r="J601" t="s">
        <v>109</v>
      </c>
      <c r="K601" t="s">
        <v>109</v>
      </c>
      <c r="L601" t="s">
        <v>6698</v>
      </c>
      <c r="M601" t="s">
        <v>6079</v>
      </c>
      <c r="N601" t="s">
        <v>1854</v>
      </c>
      <c r="O601" t="b">
        <f t="shared" si="846"/>
        <v>1</v>
      </c>
      <c r="P601" t="b">
        <f t="shared" si="847"/>
        <v>1</v>
      </c>
      <c r="Q601" t="b">
        <f t="shared" si="848"/>
        <v>0</v>
      </c>
      <c r="R601" t="b">
        <f t="shared" si="849"/>
        <v>1</v>
      </c>
      <c r="S601" t="b">
        <f t="shared" si="850"/>
        <v>1</v>
      </c>
      <c r="T601" t="b">
        <f t="shared" si="851"/>
        <v>1</v>
      </c>
      <c r="U601" t="b">
        <f t="shared" si="852"/>
        <v>0</v>
      </c>
      <c r="V601" t="b">
        <f t="shared" si="853"/>
        <v>1</v>
      </c>
      <c r="W601" t="b">
        <f t="shared" si="854"/>
        <v>0</v>
      </c>
      <c r="X601" t="b">
        <f t="shared" si="855"/>
        <v>0</v>
      </c>
      <c r="Y601" t="b">
        <f t="shared" si="856"/>
        <v>1</v>
      </c>
      <c r="Z601" t="b">
        <f t="shared" si="857"/>
        <v>1</v>
      </c>
      <c r="AA601" t="b">
        <f t="shared" si="858"/>
        <v>0</v>
      </c>
      <c r="AB601" t="b">
        <f t="shared" si="859"/>
        <v>1</v>
      </c>
      <c r="AC601" t="b">
        <f t="shared" si="860"/>
        <v>0</v>
      </c>
      <c r="AD601" t="b">
        <f t="shared" si="861"/>
        <v>0</v>
      </c>
      <c r="AE601" t="b">
        <f t="shared" si="862"/>
        <v>0</v>
      </c>
      <c r="AF601" t="b">
        <f t="shared" si="863"/>
        <v>0</v>
      </c>
      <c r="AG601" t="b">
        <f t="shared" si="864"/>
        <v>0</v>
      </c>
      <c r="AH601" t="b">
        <f t="shared" si="865"/>
        <v>0</v>
      </c>
      <c r="AI601" t="b">
        <f t="shared" si="866"/>
        <v>0</v>
      </c>
      <c r="AJ601" t="b">
        <f t="shared" si="867"/>
        <v>0</v>
      </c>
      <c r="AK601" t="b">
        <f t="shared" si="868"/>
        <v>1</v>
      </c>
      <c r="AL601" t="b">
        <f t="shared" si="869"/>
        <v>0</v>
      </c>
      <c r="AM601" t="b">
        <f t="shared" si="870"/>
        <v>0</v>
      </c>
      <c r="AN601" t="b">
        <f t="shared" si="871"/>
        <v>1</v>
      </c>
      <c r="AO601" t="b">
        <f t="shared" si="872"/>
        <v>0</v>
      </c>
      <c r="AP601" t="b">
        <f t="shared" si="873"/>
        <v>0</v>
      </c>
      <c r="AQ601" t="b">
        <f t="shared" si="874"/>
        <v>0</v>
      </c>
      <c r="AR601" t="b">
        <f t="shared" si="875"/>
        <v>0</v>
      </c>
      <c r="AS601" t="b">
        <f t="shared" si="876"/>
        <v>0</v>
      </c>
      <c r="AT601" t="b">
        <f t="shared" si="877"/>
        <v>0</v>
      </c>
      <c r="AU601" t="b">
        <f t="shared" si="878"/>
        <v>0</v>
      </c>
      <c r="AV601" t="b">
        <f t="shared" si="879"/>
        <v>1</v>
      </c>
      <c r="AW601" t="b">
        <f t="shared" si="880"/>
        <v>0</v>
      </c>
      <c r="AX601" t="b">
        <f t="shared" si="881"/>
        <v>0</v>
      </c>
      <c r="AY601" t="b">
        <f t="shared" si="882"/>
        <v>0</v>
      </c>
      <c r="AZ601" t="b">
        <f t="shared" si="883"/>
        <v>0</v>
      </c>
      <c r="BA601" t="b">
        <f t="shared" si="884"/>
        <v>0</v>
      </c>
      <c r="BB601" t="b">
        <f t="shared" si="885"/>
        <v>1</v>
      </c>
      <c r="BC601" t="b">
        <f t="shared" si="886"/>
        <v>0</v>
      </c>
      <c r="BD601" t="b">
        <f t="shared" si="887"/>
        <v>0</v>
      </c>
      <c r="BE601" t="b">
        <f t="shared" si="888"/>
        <v>0</v>
      </c>
      <c r="BF601" t="b">
        <f t="shared" si="889"/>
        <v>0</v>
      </c>
      <c r="BG601" t="b">
        <f t="shared" si="890"/>
        <v>0</v>
      </c>
      <c r="BH601" t="b">
        <f t="shared" si="891"/>
        <v>0</v>
      </c>
      <c r="BI601" t="b">
        <f t="shared" si="892"/>
        <v>1</v>
      </c>
      <c r="BJ601" t="b">
        <f t="shared" si="893"/>
        <v>0</v>
      </c>
      <c r="BK601" t="b">
        <f t="shared" si="894"/>
        <v>0</v>
      </c>
      <c r="BL601" t="b">
        <f t="shared" si="895"/>
        <v>0</v>
      </c>
      <c r="BM601" t="b">
        <f t="shared" si="896"/>
        <v>0</v>
      </c>
      <c r="BN601" t="b">
        <f t="shared" si="897"/>
        <v>0</v>
      </c>
      <c r="BO601" t="b">
        <f t="shared" si="898"/>
        <v>0</v>
      </c>
      <c r="BP601" t="b">
        <f t="shared" si="899"/>
        <v>0</v>
      </c>
      <c r="BQ601" t="b">
        <f t="shared" si="900"/>
        <v>0</v>
      </c>
      <c r="BR601" t="b">
        <f t="shared" si="901"/>
        <v>0</v>
      </c>
      <c r="BS601" t="b">
        <f t="shared" si="902"/>
        <v>0</v>
      </c>
      <c r="BT601" t="b">
        <f t="shared" si="903"/>
        <v>0</v>
      </c>
      <c r="BU601" t="b">
        <f t="shared" si="904"/>
        <v>1</v>
      </c>
      <c r="BV601" t="b">
        <f t="shared" si="905"/>
        <v>0</v>
      </c>
      <c r="BW601" t="b">
        <f t="shared" si="906"/>
        <v>0</v>
      </c>
      <c r="BX601" t="b">
        <f t="shared" si="907"/>
        <v>0</v>
      </c>
      <c r="BY601" t="b">
        <f t="shared" si="908"/>
        <v>0</v>
      </c>
      <c r="BZ601" t="b">
        <f t="shared" si="909"/>
        <v>0</v>
      </c>
      <c r="CA601" t="b">
        <f t="shared" si="910"/>
        <v>1</v>
      </c>
      <c r="CB601" t="b">
        <f t="shared" si="911"/>
        <v>0</v>
      </c>
      <c r="CC601" t="b">
        <f t="shared" si="912"/>
        <v>1</v>
      </c>
      <c r="CD601" t="b">
        <f t="shared" si="913"/>
        <v>0</v>
      </c>
      <c r="CE601" t="b">
        <f t="shared" si="914"/>
        <v>0</v>
      </c>
      <c r="CF601" t="b">
        <f t="shared" si="915"/>
        <v>0</v>
      </c>
      <c r="CG601" t="b">
        <f t="shared" si="916"/>
        <v>1</v>
      </c>
      <c r="CH601" t="b">
        <f t="shared" si="917"/>
        <v>0</v>
      </c>
      <c r="CI601" t="b">
        <f t="shared" si="918"/>
        <v>0</v>
      </c>
      <c r="CJ601" t="b">
        <f t="shared" si="919"/>
        <v>0</v>
      </c>
      <c r="CK601" t="b">
        <f t="shared" si="920"/>
        <v>0</v>
      </c>
      <c r="CL601" t="b">
        <f t="shared" si="921"/>
        <v>1</v>
      </c>
      <c r="CM601" t="b">
        <f t="shared" si="922"/>
        <v>1</v>
      </c>
      <c r="CN601" t="b">
        <f t="shared" si="923"/>
        <v>0</v>
      </c>
      <c r="CO601" t="b">
        <f t="shared" si="924"/>
        <v>1</v>
      </c>
      <c r="CP601" t="b">
        <f t="shared" si="925"/>
        <v>1</v>
      </c>
      <c r="CQ601" t="b">
        <f t="shared" si="926"/>
        <v>0</v>
      </c>
      <c r="CR601" t="b">
        <f t="shared" si="927"/>
        <v>0</v>
      </c>
      <c r="CS601" t="b">
        <f t="shared" si="928"/>
        <v>0</v>
      </c>
      <c r="CT601" t="b">
        <f t="shared" si="929"/>
        <v>0</v>
      </c>
      <c r="CU601" t="b">
        <f t="shared" si="930"/>
        <v>0</v>
      </c>
      <c r="CV601" t="b">
        <f t="shared" si="931"/>
        <v>0</v>
      </c>
      <c r="CW601" t="b">
        <f t="shared" si="932"/>
        <v>0</v>
      </c>
      <c r="CX601" t="b">
        <f t="shared" si="933"/>
        <v>1</v>
      </c>
      <c r="CY601" t="b">
        <f t="shared" si="934"/>
        <v>0</v>
      </c>
      <c r="CZ601" t="b">
        <f t="shared" si="935"/>
        <v>0</v>
      </c>
      <c r="DA601" t="b">
        <f t="shared" si="936"/>
        <v>0</v>
      </c>
      <c r="DB601" t="b">
        <f t="shared" si="937"/>
        <v>0</v>
      </c>
      <c r="DC601" t="b">
        <f t="shared" si="938"/>
        <v>0</v>
      </c>
      <c r="DD601" t="b">
        <f t="shared" si="939"/>
        <v>0</v>
      </c>
    </row>
    <row r="602" spans="1:108">
      <c r="A602" t="s">
        <v>1855</v>
      </c>
      <c r="B602" t="s">
        <v>1853</v>
      </c>
      <c r="C602" t="s">
        <v>1853</v>
      </c>
      <c r="D602" t="s">
        <v>1006</v>
      </c>
      <c r="E602" t="s">
        <v>982</v>
      </c>
      <c r="F602" t="s">
        <v>976</v>
      </c>
      <c r="G602" t="s">
        <v>970</v>
      </c>
      <c r="H602" t="s">
        <v>7428</v>
      </c>
      <c r="I602" t="s">
        <v>7418</v>
      </c>
      <c r="J602" t="s">
        <v>109</v>
      </c>
      <c r="K602" t="s">
        <v>109</v>
      </c>
      <c r="L602" t="s">
        <v>6613</v>
      </c>
      <c r="M602" t="s">
        <v>6079</v>
      </c>
      <c r="N602" t="s">
        <v>1856</v>
      </c>
      <c r="O602" t="b">
        <f t="shared" si="846"/>
        <v>0</v>
      </c>
      <c r="P602" t="b">
        <f t="shared" si="847"/>
        <v>1</v>
      </c>
      <c r="Q602" t="b">
        <f t="shared" si="848"/>
        <v>0</v>
      </c>
      <c r="R602" t="b">
        <f t="shared" si="849"/>
        <v>1</v>
      </c>
      <c r="S602" t="b">
        <f t="shared" si="850"/>
        <v>0</v>
      </c>
      <c r="T602" t="b">
        <f t="shared" si="851"/>
        <v>0</v>
      </c>
      <c r="U602" t="b">
        <f t="shared" si="852"/>
        <v>0</v>
      </c>
      <c r="V602" t="b">
        <f t="shared" si="853"/>
        <v>1</v>
      </c>
      <c r="W602" t="b">
        <f t="shared" si="854"/>
        <v>0</v>
      </c>
      <c r="X602" t="b">
        <f t="shared" si="855"/>
        <v>0</v>
      </c>
      <c r="Y602" t="b">
        <f t="shared" si="856"/>
        <v>1</v>
      </c>
      <c r="Z602" t="b">
        <f t="shared" si="857"/>
        <v>0</v>
      </c>
      <c r="AA602" t="b">
        <f t="shared" si="858"/>
        <v>1</v>
      </c>
      <c r="AB602" t="b">
        <f t="shared" si="859"/>
        <v>0</v>
      </c>
      <c r="AC602" t="b">
        <f t="shared" si="860"/>
        <v>0</v>
      </c>
      <c r="AD602" t="b">
        <f t="shared" si="861"/>
        <v>0</v>
      </c>
      <c r="AE602" t="b">
        <f t="shared" si="862"/>
        <v>0</v>
      </c>
      <c r="AF602" t="b">
        <f t="shared" si="863"/>
        <v>0</v>
      </c>
      <c r="AG602" t="b">
        <f t="shared" si="864"/>
        <v>0</v>
      </c>
      <c r="AH602" t="b">
        <f t="shared" si="865"/>
        <v>0</v>
      </c>
      <c r="AI602" t="b">
        <f t="shared" si="866"/>
        <v>0</v>
      </c>
      <c r="AJ602" t="b">
        <f t="shared" si="867"/>
        <v>0</v>
      </c>
      <c r="AK602" t="b">
        <f t="shared" si="868"/>
        <v>0</v>
      </c>
      <c r="AL602" t="b">
        <f t="shared" si="869"/>
        <v>0</v>
      </c>
      <c r="AM602" t="b">
        <f t="shared" si="870"/>
        <v>0</v>
      </c>
      <c r="AN602" t="b">
        <f t="shared" si="871"/>
        <v>1</v>
      </c>
      <c r="AO602" t="b">
        <f t="shared" si="872"/>
        <v>0</v>
      </c>
      <c r="AP602" t="b">
        <f t="shared" si="873"/>
        <v>0</v>
      </c>
      <c r="AQ602" t="b">
        <f t="shared" si="874"/>
        <v>0</v>
      </c>
      <c r="AR602" t="b">
        <f t="shared" si="875"/>
        <v>0</v>
      </c>
      <c r="AS602" t="b">
        <f t="shared" si="876"/>
        <v>0</v>
      </c>
      <c r="AT602" t="b">
        <f t="shared" si="877"/>
        <v>0</v>
      </c>
      <c r="AU602" t="b">
        <f t="shared" si="878"/>
        <v>0</v>
      </c>
      <c r="AV602" t="b">
        <f t="shared" si="879"/>
        <v>1</v>
      </c>
      <c r="AW602" t="b">
        <f t="shared" si="880"/>
        <v>0</v>
      </c>
      <c r="AX602" t="b">
        <f t="shared" si="881"/>
        <v>0</v>
      </c>
      <c r="AY602" t="b">
        <f t="shared" si="882"/>
        <v>0</v>
      </c>
      <c r="AZ602" t="b">
        <f t="shared" si="883"/>
        <v>0</v>
      </c>
      <c r="BA602" t="b">
        <f t="shared" si="884"/>
        <v>0</v>
      </c>
      <c r="BB602" t="b">
        <f t="shared" si="885"/>
        <v>1</v>
      </c>
      <c r="BC602" t="b">
        <f t="shared" si="886"/>
        <v>1</v>
      </c>
      <c r="BD602" t="b">
        <f t="shared" si="887"/>
        <v>0</v>
      </c>
      <c r="BE602" t="b">
        <f t="shared" si="888"/>
        <v>0</v>
      </c>
      <c r="BF602" t="b">
        <f t="shared" si="889"/>
        <v>0</v>
      </c>
      <c r="BG602" t="b">
        <f t="shared" si="890"/>
        <v>0</v>
      </c>
      <c r="BH602" t="b">
        <f t="shared" si="891"/>
        <v>0</v>
      </c>
      <c r="BI602" t="b">
        <f t="shared" si="892"/>
        <v>0</v>
      </c>
      <c r="BJ602" t="b">
        <f t="shared" si="893"/>
        <v>0</v>
      </c>
      <c r="BK602" t="b">
        <f t="shared" si="894"/>
        <v>0</v>
      </c>
      <c r="BL602" t="b">
        <f t="shared" si="895"/>
        <v>0</v>
      </c>
      <c r="BM602" t="b">
        <f t="shared" si="896"/>
        <v>0</v>
      </c>
      <c r="BN602" t="b">
        <f t="shared" si="897"/>
        <v>0</v>
      </c>
      <c r="BO602" t="b">
        <f t="shared" si="898"/>
        <v>0</v>
      </c>
      <c r="BP602" t="b">
        <f t="shared" si="899"/>
        <v>0</v>
      </c>
      <c r="BQ602" t="b">
        <f t="shared" si="900"/>
        <v>0</v>
      </c>
      <c r="BR602" t="b">
        <f t="shared" si="901"/>
        <v>0</v>
      </c>
      <c r="BS602" t="b">
        <f t="shared" si="902"/>
        <v>0</v>
      </c>
      <c r="BT602" t="b">
        <f t="shared" si="903"/>
        <v>0</v>
      </c>
      <c r="BU602" t="b">
        <f t="shared" si="904"/>
        <v>0</v>
      </c>
      <c r="BV602" t="b">
        <f t="shared" si="905"/>
        <v>0</v>
      </c>
      <c r="BW602" t="b">
        <f t="shared" si="906"/>
        <v>0</v>
      </c>
      <c r="BX602" t="b">
        <f t="shared" si="907"/>
        <v>0</v>
      </c>
      <c r="BY602" t="b">
        <f t="shared" si="908"/>
        <v>0</v>
      </c>
      <c r="BZ602" t="b">
        <f t="shared" si="909"/>
        <v>0</v>
      </c>
      <c r="CA602" t="b">
        <f t="shared" si="910"/>
        <v>0</v>
      </c>
      <c r="CB602" t="b">
        <f t="shared" si="911"/>
        <v>0</v>
      </c>
      <c r="CC602" t="b">
        <f t="shared" si="912"/>
        <v>0</v>
      </c>
      <c r="CD602" t="b">
        <f t="shared" si="913"/>
        <v>0</v>
      </c>
      <c r="CE602" t="b">
        <f t="shared" si="914"/>
        <v>0</v>
      </c>
      <c r="CF602" t="b">
        <f t="shared" si="915"/>
        <v>0</v>
      </c>
      <c r="CG602" t="b">
        <f t="shared" si="916"/>
        <v>0</v>
      </c>
      <c r="CH602" t="b">
        <f t="shared" si="917"/>
        <v>0</v>
      </c>
      <c r="CI602" t="b">
        <f t="shared" si="918"/>
        <v>0</v>
      </c>
      <c r="CJ602" t="b">
        <f t="shared" si="919"/>
        <v>0</v>
      </c>
      <c r="CK602" t="b">
        <f t="shared" si="920"/>
        <v>0</v>
      </c>
      <c r="CL602" t="b">
        <f t="shared" si="921"/>
        <v>0</v>
      </c>
      <c r="CM602" t="b">
        <f t="shared" si="922"/>
        <v>0</v>
      </c>
      <c r="CN602" t="b">
        <f t="shared" si="923"/>
        <v>0</v>
      </c>
      <c r="CO602" t="b">
        <f t="shared" si="924"/>
        <v>0</v>
      </c>
      <c r="CP602" t="b">
        <f t="shared" si="925"/>
        <v>0</v>
      </c>
      <c r="CQ602" t="b">
        <f t="shared" si="926"/>
        <v>0</v>
      </c>
      <c r="CR602" t="b">
        <f t="shared" si="927"/>
        <v>0</v>
      </c>
      <c r="CS602" t="b">
        <f t="shared" si="928"/>
        <v>0</v>
      </c>
      <c r="CT602" t="b">
        <f t="shared" si="929"/>
        <v>0</v>
      </c>
      <c r="CU602" t="b">
        <f t="shared" si="930"/>
        <v>0</v>
      </c>
      <c r="CV602" t="b">
        <f t="shared" si="931"/>
        <v>0</v>
      </c>
      <c r="CW602" t="b">
        <f t="shared" si="932"/>
        <v>0</v>
      </c>
      <c r="CX602" t="b">
        <f t="shared" si="933"/>
        <v>0</v>
      </c>
      <c r="CY602" t="b">
        <f t="shared" si="934"/>
        <v>0</v>
      </c>
      <c r="CZ602" t="b">
        <f t="shared" si="935"/>
        <v>0</v>
      </c>
      <c r="DA602" t="b">
        <f t="shared" si="936"/>
        <v>0</v>
      </c>
      <c r="DB602" t="b">
        <f t="shared" si="937"/>
        <v>0</v>
      </c>
      <c r="DC602" t="b">
        <f t="shared" si="938"/>
        <v>0</v>
      </c>
      <c r="DD602" t="b">
        <f t="shared" si="939"/>
        <v>1</v>
      </c>
    </row>
    <row r="603" spans="1:108">
      <c r="A603" s="4" t="s">
        <v>1857</v>
      </c>
      <c r="B603" t="s">
        <v>7399</v>
      </c>
      <c r="C603" t="s">
        <v>1853</v>
      </c>
      <c r="D603" s="4" t="s">
        <v>1006</v>
      </c>
      <c r="E603" s="4" t="s">
        <v>982</v>
      </c>
      <c r="F603" t="s">
        <v>976</v>
      </c>
      <c r="G603" t="s">
        <v>970</v>
      </c>
      <c r="H603" t="s">
        <v>7428</v>
      </c>
      <c r="I603" t="s">
        <v>7418</v>
      </c>
      <c r="J603" s="4" t="s">
        <v>362</v>
      </c>
      <c r="K603" s="4" t="s">
        <v>136</v>
      </c>
      <c r="L603" s="4" t="s">
        <v>6699</v>
      </c>
      <c r="M603" s="4" t="s">
        <v>200</v>
      </c>
      <c r="N603" s="4" t="s">
        <v>1858</v>
      </c>
      <c r="O603" s="4" t="b">
        <f t="shared" si="846"/>
        <v>1</v>
      </c>
      <c r="P603" s="4" t="b">
        <f t="shared" si="847"/>
        <v>0</v>
      </c>
      <c r="Q603" s="4" t="b">
        <f t="shared" si="848"/>
        <v>1</v>
      </c>
      <c r="R603" s="4" t="b">
        <f t="shared" si="849"/>
        <v>1</v>
      </c>
      <c r="S603" s="4" t="b">
        <f t="shared" si="850"/>
        <v>0</v>
      </c>
      <c r="T603" s="4" t="b">
        <f t="shared" si="851"/>
        <v>0</v>
      </c>
      <c r="U603" s="4" t="b">
        <f t="shared" si="852"/>
        <v>1</v>
      </c>
      <c r="V603" s="4" t="b">
        <f t="shared" si="853"/>
        <v>1</v>
      </c>
      <c r="W603" s="4" t="b">
        <f t="shared" si="854"/>
        <v>1</v>
      </c>
      <c r="X603" s="4" t="b">
        <f t="shared" si="855"/>
        <v>0</v>
      </c>
      <c r="Y603" s="4" t="b">
        <f t="shared" si="856"/>
        <v>0</v>
      </c>
      <c r="Z603" s="4" t="b">
        <f t="shared" si="857"/>
        <v>0</v>
      </c>
      <c r="AA603" s="4" t="b">
        <f t="shared" si="858"/>
        <v>0</v>
      </c>
      <c r="AB603" s="4" t="b">
        <f t="shared" si="859"/>
        <v>0</v>
      </c>
      <c r="AC603" s="4" t="b">
        <f t="shared" si="860"/>
        <v>0</v>
      </c>
      <c r="AD603" s="4" t="b">
        <f t="shared" si="861"/>
        <v>0</v>
      </c>
      <c r="AE603" s="4" t="b">
        <f t="shared" si="862"/>
        <v>0</v>
      </c>
      <c r="AF603" s="4" t="b">
        <f t="shared" si="863"/>
        <v>0</v>
      </c>
      <c r="AG603" s="4" t="b">
        <f t="shared" si="864"/>
        <v>0</v>
      </c>
      <c r="AH603" s="4" t="b">
        <f t="shared" si="865"/>
        <v>0</v>
      </c>
      <c r="AI603" s="4" t="b">
        <f t="shared" si="866"/>
        <v>0</v>
      </c>
      <c r="AJ603" s="4" t="b">
        <f t="shared" si="867"/>
        <v>0</v>
      </c>
      <c r="AK603" s="4" t="b">
        <f t="shared" si="868"/>
        <v>0</v>
      </c>
      <c r="AL603" s="4" t="b">
        <f t="shared" si="869"/>
        <v>0</v>
      </c>
      <c r="AM603" s="4" t="b">
        <f t="shared" si="870"/>
        <v>0</v>
      </c>
      <c r="AN603" s="4" t="b">
        <f t="shared" si="871"/>
        <v>0</v>
      </c>
      <c r="AO603" s="4" t="b">
        <f t="shared" si="872"/>
        <v>0</v>
      </c>
      <c r="AP603" s="4" t="b">
        <f t="shared" si="873"/>
        <v>0</v>
      </c>
      <c r="AQ603" s="4" t="b">
        <f t="shared" si="874"/>
        <v>1</v>
      </c>
      <c r="AR603" s="4" t="b">
        <f t="shared" si="875"/>
        <v>0</v>
      </c>
      <c r="AS603" s="4" t="b">
        <f t="shared" si="876"/>
        <v>0</v>
      </c>
      <c r="AT603" s="4" t="b">
        <f t="shared" si="877"/>
        <v>0</v>
      </c>
      <c r="AU603" s="4" t="b">
        <f t="shared" si="878"/>
        <v>0</v>
      </c>
      <c r="AV603" s="4" t="b">
        <f t="shared" si="879"/>
        <v>0</v>
      </c>
      <c r="AW603" s="4" t="b">
        <f t="shared" si="880"/>
        <v>0</v>
      </c>
      <c r="AX603" s="4" t="b">
        <f t="shared" si="881"/>
        <v>0</v>
      </c>
      <c r="AY603" s="4" t="b">
        <f t="shared" si="882"/>
        <v>0</v>
      </c>
      <c r="AZ603" s="4" t="b">
        <f t="shared" si="883"/>
        <v>0</v>
      </c>
      <c r="BA603" s="4" t="b">
        <f t="shared" si="884"/>
        <v>0</v>
      </c>
      <c r="BB603" s="4" t="b">
        <f t="shared" si="885"/>
        <v>0</v>
      </c>
      <c r="BC603" s="4" t="b">
        <f t="shared" si="886"/>
        <v>0</v>
      </c>
      <c r="BD603" s="4" t="b">
        <f t="shared" si="887"/>
        <v>0</v>
      </c>
      <c r="BE603" s="4" t="b">
        <f t="shared" si="888"/>
        <v>0</v>
      </c>
      <c r="BF603" s="4" t="b">
        <f t="shared" si="889"/>
        <v>0</v>
      </c>
      <c r="BG603" s="4" t="b">
        <f t="shared" si="890"/>
        <v>0</v>
      </c>
      <c r="BH603" s="4" t="b">
        <f t="shared" si="891"/>
        <v>1</v>
      </c>
      <c r="BI603" s="4" t="b">
        <f t="shared" si="892"/>
        <v>0</v>
      </c>
      <c r="BJ603" s="4" t="b">
        <f t="shared" si="893"/>
        <v>0</v>
      </c>
      <c r="BK603" s="4" t="b">
        <f t="shared" si="894"/>
        <v>0</v>
      </c>
      <c r="BL603" s="4" t="b">
        <f t="shared" si="895"/>
        <v>0</v>
      </c>
      <c r="BM603" s="4" t="b">
        <f t="shared" si="896"/>
        <v>0</v>
      </c>
      <c r="BN603" s="4" t="b">
        <f t="shared" si="897"/>
        <v>0</v>
      </c>
      <c r="BO603" s="4" t="b">
        <f t="shared" si="898"/>
        <v>0</v>
      </c>
      <c r="BP603" s="4" t="b">
        <f t="shared" si="899"/>
        <v>0</v>
      </c>
      <c r="BQ603" s="4" t="b">
        <f t="shared" si="900"/>
        <v>0</v>
      </c>
      <c r="BR603" s="4" t="b">
        <f t="shared" si="901"/>
        <v>0</v>
      </c>
      <c r="BS603" s="4" t="b">
        <f t="shared" si="902"/>
        <v>1</v>
      </c>
      <c r="BT603" s="4" t="b">
        <f t="shared" si="903"/>
        <v>0</v>
      </c>
      <c r="BU603" s="4" t="b">
        <f t="shared" si="904"/>
        <v>0</v>
      </c>
      <c r="BV603" s="4" t="b">
        <f t="shared" si="905"/>
        <v>0</v>
      </c>
      <c r="BW603" s="4" t="b">
        <f t="shared" si="906"/>
        <v>0</v>
      </c>
      <c r="BX603" s="4" t="b">
        <f t="shared" si="907"/>
        <v>0</v>
      </c>
      <c r="BY603" s="4" t="b">
        <f t="shared" si="908"/>
        <v>0</v>
      </c>
      <c r="BZ603" s="4" t="b">
        <f t="shared" si="909"/>
        <v>0</v>
      </c>
      <c r="CA603" s="4" t="b">
        <f t="shared" si="910"/>
        <v>0</v>
      </c>
      <c r="CB603" s="4" t="b">
        <f t="shared" si="911"/>
        <v>1</v>
      </c>
      <c r="CC603" s="4" t="b">
        <f t="shared" si="912"/>
        <v>0</v>
      </c>
      <c r="CD603" s="4" t="b">
        <f t="shared" si="913"/>
        <v>0</v>
      </c>
      <c r="CE603" s="4" t="b">
        <f t="shared" si="914"/>
        <v>0</v>
      </c>
      <c r="CF603" s="4" t="b">
        <f t="shared" si="915"/>
        <v>0</v>
      </c>
      <c r="CG603" s="4" t="b">
        <f t="shared" si="916"/>
        <v>0</v>
      </c>
      <c r="CH603" s="4" t="b">
        <f t="shared" si="917"/>
        <v>0</v>
      </c>
      <c r="CI603" s="4" t="b">
        <f t="shared" si="918"/>
        <v>0</v>
      </c>
      <c r="CJ603" s="4" t="b">
        <f t="shared" si="919"/>
        <v>0</v>
      </c>
      <c r="CK603" s="4" t="b">
        <f t="shared" si="920"/>
        <v>0</v>
      </c>
      <c r="CL603" s="4" t="b">
        <f t="shared" si="921"/>
        <v>0</v>
      </c>
      <c r="CM603" s="4" t="b">
        <f t="shared" si="922"/>
        <v>0</v>
      </c>
      <c r="CN603" s="4" t="b">
        <f t="shared" si="923"/>
        <v>0</v>
      </c>
      <c r="CO603" s="4" t="b">
        <f t="shared" si="924"/>
        <v>0</v>
      </c>
      <c r="CP603" s="4" t="b">
        <f t="shared" si="925"/>
        <v>0</v>
      </c>
      <c r="CQ603" s="4" t="b">
        <f t="shared" si="926"/>
        <v>0</v>
      </c>
      <c r="CR603" s="4" t="b">
        <f t="shared" si="927"/>
        <v>0</v>
      </c>
      <c r="CS603" s="4" t="b">
        <f t="shared" si="928"/>
        <v>0</v>
      </c>
      <c r="CT603" s="4" t="b">
        <f t="shared" si="929"/>
        <v>0</v>
      </c>
      <c r="CU603" s="4" t="b">
        <f t="shared" si="930"/>
        <v>0</v>
      </c>
      <c r="CV603" s="4" t="b">
        <f t="shared" si="931"/>
        <v>0</v>
      </c>
      <c r="CW603" s="4" t="b">
        <f t="shared" si="932"/>
        <v>0</v>
      </c>
      <c r="CX603" s="4" t="b">
        <f t="shared" si="933"/>
        <v>0</v>
      </c>
      <c r="CY603" s="4" t="b">
        <f t="shared" si="934"/>
        <v>0</v>
      </c>
      <c r="CZ603" s="4" t="b">
        <f t="shared" si="935"/>
        <v>0</v>
      </c>
      <c r="DA603" s="4" t="b">
        <f t="shared" si="936"/>
        <v>0</v>
      </c>
      <c r="DB603" s="4" t="b">
        <f t="shared" si="937"/>
        <v>0</v>
      </c>
      <c r="DC603" s="4" t="b">
        <f t="shared" si="938"/>
        <v>0</v>
      </c>
      <c r="DD603" s="4" t="b">
        <f t="shared" si="939"/>
        <v>0</v>
      </c>
    </row>
    <row r="604" spans="1:108">
      <c r="A604" t="s">
        <v>2020</v>
      </c>
      <c r="B604" t="s">
        <v>7400</v>
      </c>
      <c r="C604" t="s">
        <v>2021</v>
      </c>
      <c r="D604" t="s">
        <v>1006</v>
      </c>
      <c r="E604" t="s">
        <v>982</v>
      </c>
      <c r="F604" t="s">
        <v>976</v>
      </c>
      <c r="G604" t="s">
        <v>970</v>
      </c>
      <c r="H604" t="s">
        <v>7428</v>
      </c>
      <c r="I604" t="s">
        <v>7418</v>
      </c>
      <c r="J604" t="s">
        <v>204</v>
      </c>
      <c r="K604" t="s">
        <v>205</v>
      </c>
      <c r="L604" t="s">
        <v>6747</v>
      </c>
      <c r="M604" t="s">
        <v>6079</v>
      </c>
      <c r="N604" t="s">
        <v>91</v>
      </c>
      <c r="O604" t="b">
        <f t="shared" si="846"/>
        <v>0</v>
      </c>
      <c r="P604" t="b">
        <f t="shared" si="847"/>
        <v>0</v>
      </c>
      <c r="Q604" t="b">
        <f t="shared" si="848"/>
        <v>0</v>
      </c>
      <c r="R604" t="b">
        <f t="shared" si="849"/>
        <v>1</v>
      </c>
      <c r="S604" t="b">
        <f t="shared" si="850"/>
        <v>0</v>
      </c>
      <c r="T604" t="b">
        <f t="shared" si="851"/>
        <v>0</v>
      </c>
      <c r="U604" t="b">
        <f t="shared" si="852"/>
        <v>0</v>
      </c>
      <c r="V604" t="b">
        <f t="shared" si="853"/>
        <v>0</v>
      </c>
      <c r="W604" t="b">
        <f t="shared" si="854"/>
        <v>0</v>
      </c>
      <c r="X604" t="b">
        <f t="shared" si="855"/>
        <v>0</v>
      </c>
      <c r="Y604" t="b">
        <f t="shared" si="856"/>
        <v>1</v>
      </c>
      <c r="Z604" t="b">
        <f t="shared" si="857"/>
        <v>0</v>
      </c>
      <c r="AA604" t="b">
        <f t="shared" si="858"/>
        <v>0</v>
      </c>
      <c r="AB604" t="b">
        <f t="shared" si="859"/>
        <v>0</v>
      </c>
      <c r="AC604" t="b">
        <f t="shared" si="860"/>
        <v>0</v>
      </c>
      <c r="AD604" t="b">
        <f t="shared" si="861"/>
        <v>0</v>
      </c>
      <c r="AE604" t="b">
        <f t="shared" si="862"/>
        <v>0</v>
      </c>
      <c r="AF604" t="b">
        <f t="shared" si="863"/>
        <v>0</v>
      </c>
      <c r="AG604" t="b">
        <f t="shared" si="864"/>
        <v>0</v>
      </c>
      <c r="AH604" t="b">
        <f t="shared" si="865"/>
        <v>0</v>
      </c>
      <c r="AI604" t="b">
        <f t="shared" si="866"/>
        <v>0</v>
      </c>
      <c r="AJ604" t="b">
        <f t="shared" si="867"/>
        <v>0</v>
      </c>
      <c r="AK604" t="b">
        <f t="shared" si="868"/>
        <v>0</v>
      </c>
      <c r="AL604" t="b">
        <f t="shared" si="869"/>
        <v>0</v>
      </c>
      <c r="AM604" t="b">
        <f t="shared" si="870"/>
        <v>0</v>
      </c>
      <c r="AN604" t="b">
        <f t="shared" si="871"/>
        <v>0</v>
      </c>
      <c r="AO604" t="b">
        <f t="shared" si="872"/>
        <v>0</v>
      </c>
      <c r="AP604" t="b">
        <f t="shared" si="873"/>
        <v>0</v>
      </c>
      <c r="AQ604" t="b">
        <f t="shared" si="874"/>
        <v>0</v>
      </c>
      <c r="AR604" t="b">
        <f t="shared" si="875"/>
        <v>0</v>
      </c>
      <c r="AS604" t="b">
        <f t="shared" si="876"/>
        <v>0</v>
      </c>
      <c r="AT604" t="b">
        <f t="shared" si="877"/>
        <v>0</v>
      </c>
      <c r="AU604" t="b">
        <f t="shared" si="878"/>
        <v>0</v>
      </c>
      <c r="AV604" t="b">
        <f t="shared" si="879"/>
        <v>0</v>
      </c>
      <c r="AW604" t="b">
        <f t="shared" si="880"/>
        <v>0</v>
      </c>
      <c r="AX604" t="b">
        <f t="shared" si="881"/>
        <v>0</v>
      </c>
      <c r="AY604" t="b">
        <f t="shared" si="882"/>
        <v>0</v>
      </c>
      <c r="AZ604" t="b">
        <f t="shared" si="883"/>
        <v>0</v>
      </c>
      <c r="BA604" t="b">
        <f t="shared" si="884"/>
        <v>0</v>
      </c>
      <c r="BB604" t="b">
        <f t="shared" si="885"/>
        <v>0</v>
      </c>
      <c r="BC604" t="b">
        <f t="shared" si="886"/>
        <v>0</v>
      </c>
      <c r="BD604" t="b">
        <f t="shared" si="887"/>
        <v>0</v>
      </c>
      <c r="BE604" t="b">
        <f t="shared" si="888"/>
        <v>0</v>
      </c>
      <c r="BF604" t="b">
        <f t="shared" si="889"/>
        <v>0</v>
      </c>
      <c r="BG604" t="b">
        <f t="shared" si="890"/>
        <v>0</v>
      </c>
      <c r="BH604" t="b">
        <f t="shared" si="891"/>
        <v>0</v>
      </c>
      <c r="BI604" t="b">
        <f t="shared" si="892"/>
        <v>0</v>
      </c>
      <c r="BJ604" t="b">
        <f t="shared" si="893"/>
        <v>0</v>
      </c>
      <c r="BK604" t="b">
        <f t="shared" si="894"/>
        <v>0</v>
      </c>
      <c r="BL604" t="b">
        <f t="shared" si="895"/>
        <v>0</v>
      </c>
      <c r="BM604" t="b">
        <f t="shared" si="896"/>
        <v>0</v>
      </c>
      <c r="BN604" t="b">
        <f t="shared" si="897"/>
        <v>0</v>
      </c>
      <c r="BO604" t="b">
        <f t="shared" si="898"/>
        <v>0</v>
      </c>
      <c r="BP604" t="b">
        <f t="shared" si="899"/>
        <v>0</v>
      </c>
      <c r="BQ604" t="b">
        <f t="shared" si="900"/>
        <v>0</v>
      </c>
      <c r="BR604" t="b">
        <f t="shared" si="901"/>
        <v>0</v>
      </c>
      <c r="BS604" t="b">
        <f t="shared" si="902"/>
        <v>0</v>
      </c>
      <c r="BT604" t="b">
        <f t="shared" si="903"/>
        <v>0</v>
      </c>
      <c r="BU604" t="b">
        <f t="shared" si="904"/>
        <v>0</v>
      </c>
      <c r="BV604" t="b">
        <f t="shared" si="905"/>
        <v>0</v>
      </c>
      <c r="BW604" t="b">
        <f t="shared" si="906"/>
        <v>0</v>
      </c>
      <c r="BX604" t="b">
        <f t="shared" si="907"/>
        <v>0</v>
      </c>
      <c r="BY604" t="b">
        <f t="shared" si="908"/>
        <v>0</v>
      </c>
      <c r="BZ604" t="b">
        <f t="shared" si="909"/>
        <v>0</v>
      </c>
      <c r="CA604" t="b">
        <f t="shared" si="910"/>
        <v>0</v>
      </c>
      <c r="CB604" t="b">
        <f t="shared" si="911"/>
        <v>0</v>
      </c>
      <c r="CC604" t="b">
        <f t="shared" si="912"/>
        <v>0</v>
      </c>
      <c r="CD604" t="b">
        <f t="shared" si="913"/>
        <v>0</v>
      </c>
      <c r="CE604" t="b">
        <f t="shared" si="914"/>
        <v>0</v>
      </c>
      <c r="CF604" t="b">
        <f t="shared" si="915"/>
        <v>0</v>
      </c>
      <c r="CG604" t="b">
        <f t="shared" si="916"/>
        <v>0</v>
      </c>
      <c r="CH604" t="b">
        <f t="shared" si="917"/>
        <v>0</v>
      </c>
      <c r="CI604" t="b">
        <f t="shared" si="918"/>
        <v>0</v>
      </c>
      <c r="CJ604" t="b">
        <f t="shared" si="919"/>
        <v>0</v>
      </c>
      <c r="CK604" t="b">
        <f t="shared" si="920"/>
        <v>0</v>
      </c>
      <c r="CL604" t="b">
        <f t="shared" si="921"/>
        <v>0</v>
      </c>
      <c r="CM604" t="b">
        <f t="shared" si="922"/>
        <v>0</v>
      </c>
      <c r="CN604" t="b">
        <f t="shared" si="923"/>
        <v>0</v>
      </c>
      <c r="CO604" t="b">
        <f t="shared" si="924"/>
        <v>0</v>
      </c>
      <c r="CP604" t="b">
        <f t="shared" si="925"/>
        <v>0</v>
      </c>
      <c r="CQ604" t="b">
        <f t="shared" si="926"/>
        <v>0</v>
      </c>
      <c r="CR604" t="b">
        <f t="shared" si="927"/>
        <v>1</v>
      </c>
      <c r="CS604" t="b">
        <f t="shared" si="928"/>
        <v>0</v>
      </c>
      <c r="CT604" t="b">
        <f t="shared" si="929"/>
        <v>0</v>
      </c>
      <c r="CU604" t="b">
        <f t="shared" si="930"/>
        <v>0</v>
      </c>
      <c r="CV604" t="b">
        <f t="shared" si="931"/>
        <v>0</v>
      </c>
      <c r="CW604" t="b">
        <f t="shared" si="932"/>
        <v>0</v>
      </c>
      <c r="CX604" t="b">
        <f t="shared" si="933"/>
        <v>0</v>
      </c>
      <c r="CY604" t="b">
        <f t="shared" si="934"/>
        <v>0</v>
      </c>
      <c r="CZ604" t="b">
        <f t="shared" si="935"/>
        <v>0</v>
      </c>
      <c r="DA604" t="b">
        <f t="shared" si="936"/>
        <v>0</v>
      </c>
      <c r="DB604" t="b">
        <f t="shared" si="937"/>
        <v>0</v>
      </c>
      <c r="DC604" t="b">
        <f t="shared" si="938"/>
        <v>0</v>
      </c>
      <c r="DD604" t="b">
        <f t="shared" si="939"/>
        <v>0</v>
      </c>
    </row>
    <row r="605" spans="1:108">
      <c r="A605" s="4" t="s">
        <v>2022</v>
      </c>
      <c r="B605" t="s">
        <v>7400</v>
      </c>
      <c r="C605" t="s">
        <v>2021</v>
      </c>
      <c r="D605" t="s">
        <v>1006</v>
      </c>
      <c r="E605" t="s">
        <v>982</v>
      </c>
      <c r="F605" t="s">
        <v>976</v>
      </c>
      <c r="G605" t="s">
        <v>970</v>
      </c>
      <c r="H605" t="s">
        <v>7428</v>
      </c>
      <c r="I605" t="s">
        <v>7418</v>
      </c>
      <c r="J605" s="4" t="s">
        <v>150</v>
      </c>
      <c r="K605" t="s">
        <v>143</v>
      </c>
      <c r="L605" t="s">
        <v>6714</v>
      </c>
      <c r="M605" t="s">
        <v>6079</v>
      </c>
      <c r="N605" t="s">
        <v>2023</v>
      </c>
      <c r="O605" t="b">
        <f t="shared" si="846"/>
        <v>0</v>
      </c>
      <c r="P605" t="b">
        <f t="shared" si="847"/>
        <v>1</v>
      </c>
      <c r="Q605" t="b">
        <f t="shared" si="848"/>
        <v>0</v>
      </c>
      <c r="R605" t="b">
        <f t="shared" si="849"/>
        <v>1</v>
      </c>
      <c r="S605" t="b">
        <f t="shared" si="850"/>
        <v>0</v>
      </c>
      <c r="T605" t="b">
        <f t="shared" si="851"/>
        <v>1</v>
      </c>
      <c r="U605" t="b">
        <f t="shared" si="852"/>
        <v>0</v>
      </c>
      <c r="V605" t="b">
        <f t="shared" si="853"/>
        <v>1</v>
      </c>
      <c r="W605" t="b">
        <f t="shared" si="854"/>
        <v>0</v>
      </c>
      <c r="X605" t="b">
        <f t="shared" si="855"/>
        <v>0</v>
      </c>
      <c r="Y605" t="b">
        <f t="shared" si="856"/>
        <v>1</v>
      </c>
      <c r="Z605" t="b">
        <f t="shared" si="857"/>
        <v>1</v>
      </c>
      <c r="AA605" t="b">
        <f t="shared" si="858"/>
        <v>0</v>
      </c>
      <c r="AB605" t="b">
        <f t="shared" si="859"/>
        <v>0</v>
      </c>
      <c r="AC605" t="b">
        <f t="shared" si="860"/>
        <v>0</v>
      </c>
      <c r="AD605" t="b">
        <f t="shared" si="861"/>
        <v>0</v>
      </c>
      <c r="AE605" t="b">
        <f t="shared" si="862"/>
        <v>0</v>
      </c>
      <c r="AF605" t="b">
        <f t="shared" si="863"/>
        <v>0</v>
      </c>
      <c r="AG605" t="b">
        <f t="shared" si="864"/>
        <v>1</v>
      </c>
      <c r="AH605" t="b">
        <f t="shared" si="865"/>
        <v>0</v>
      </c>
      <c r="AI605" t="b">
        <f t="shared" si="866"/>
        <v>0</v>
      </c>
      <c r="AJ605" t="b">
        <f t="shared" si="867"/>
        <v>0</v>
      </c>
      <c r="AK605" t="b">
        <f t="shared" si="868"/>
        <v>1</v>
      </c>
      <c r="AL605" t="b">
        <f t="shared" si="869"/>
        <v>0</v>
      </c>
      <c r="AM605" t="b">
        <f t="shared" si="870"/>
        <v>1</v>
      </c>
      <c r="AN605" t="b">
        <f t="shared" si="871"/>
        <v>0</v>
      </c>
      <c r="AO605" t="b">
        <f t="shared" si="872"/>
        <v>0</v>
      </c>
      <c r="AP605" t="b">
        <f t="shared" si="873"/>
        <v>0</v>
      </c>
      <c r="AQ605" t="b">
        <f t="shared" si="874"/>
        <v>1</v>
      </c>
      <c r="AR605" t="b">
        <f t="shared" si="875"/>
        <v>0</v>
      </c>
      <c r="AS605" t="b">
        <f t="shared" si="876"/>
        <v>0</v>
      </c>
      <c r="AT605" t="b">
        <f t="shared" si="877"/>
        <v>0</v>
      </c>
      <c r="AU605" t="b">
        <f t="shared" si="878"/>
        <v>0</v>
      </c>
      <c r="AV605" t="b">
        <f t="shared" si="879"/>
        <v>0</v>
      </c>
      <c r="AW605" t="b">
        <f t="shared" si="880"/>
        <v>0</v>
      </c>
      <c r="AX605" t="b">
        <f t="shared" si="881"/>
        <v>0</v>
      </c>
      <c r="AY605" t="b">
        <f t="shared" si="882"/>
        <v>0</v>
      </c>
      <c r="AZ605" t="b">
        <f t="shared" si="883"/>
        <v>0</v>
      </c>
      <c r="BA605" t="b">
        <f t="shared" si="884"/>
        <v>0</v>
      </c>
      <c r="BB605" t="b">
        <f t="shared" si="885"/>
        <v>0</v>
      </c>
      <c r="BC605" t="b">
        <f t="shared" si="886"/>
        <v>0</v>
      </c>
      <c r="BD605" t="b">
        <f t="shared" si="887"/>
        <v>0</v>
      </c>
      <c r="BE605" t="b">
        <f t="shared" si="888"/>
        <v>0</v>
      </c>
      <c r="BF605" t="b">
        <f t="shared" si="889"/>
        <v>0</v>
      </c>
      <c r="BG605" t="b">
        <f t="shared" si="890"/>
        <v>0</v>
      </c>
      <c r="BH605" t="b">
        <f t="shared" si="891"/>
        <v>0</v>
      </c>
      <c r="BI605" t="b">
        <f t="shared" si="892"/>
        <v>0</v>
      </c>
      <c r="BJ605" t="b">
        <f t="shared" si="893"/>
        <v>0</v>
      </c>
      <c r="BK605" t="b">
        <f t="shared" si="894"/>
        <v>0</v>
      </c>
      <c r="BL605" t="b">
        <f t="shared" si="895"/>
        <v>0</v>
      </c>
      <c r="BM605" t="b">
        <f t="shared" si="896"/>
        <v>0</v>
      </c>
      <c r="BN605" t="b">
        <f t="shared" si="897"/>
        <v>0</v>
      </c>
      <c r="BO605" t="b">
        <f t="shared" si="898"/>
        <v>0</v>
      </c>
      <c r="BP605" t="b">
        <f t="shared" si="899"/>
        <v>0</v>
      </c>
      <c r="BQ605" t="b">
        <f t="shared" si="900"/>
        <v>0</v>
      </c>
      <c r="BR605" t="b">
        <f t="shared" si="901"/>
        <v>0</v>
      </c>
      <c r="BS605" t="b">
        <f t="shared" si="902"/>
        <v>0</v>
      </c>
      <c r="BT605" t="b">
        <f t="shared" si="903"/>
        <v>0</v>
      </c>
      <c r="BU605" t="b">
        <f t="shared" si="904"/>
        <v>0</v>
      </c>
      <c r="BV605" t="b">
        <f t="shared" si="905"/>
        <v>0</v>
      </c>
      <c r="BW605" t="b">
        <f t="shared" si="906"/>
        <v>0</v>
      </c>
      <c r="BX605" t="b">
        <f t="shared" si="907"/>
        <v>0</v>
      </c>
      <c r="BY605" t="b">
        <f t="shared" si="908"/>
        <v>0</v>
      </c>
      <c r="BZ605" t="b">
        <f t="shared" si="909"/>
        <v>0</v>
      </c>
      <c r="CA605" t="b">
        <f t="shared" si="910"/>
        <v>0</v>
      </c>
      <c r="CB605" t="b">
        <f t="shared" si="911"/>
        <v>0</v>
      </c>
      <c r="CC605" t="b">
        <f t="shared" si="912"/>
        <v>0</v>
      </c>
      <c r="CD605" t="b">
        <f t="shared" si="913"/>
        <v>0</v>
      </c>
      <c r="CE605" t="b">
        <f t="shared" si="914"/>
        <v>1</v>
      </c>
      <c r="CF605" t="b">
        <f t="shared" si="915"/>
        <v>0</v>
      </c>
      <c r="CG605" t="b">
        <f t="shared" si="916"/>
        <v>0</v>
      </c>
      <c r="CH605" t="b">
        <f t="shared" si="917"/>
        <v>0</v>
      </c>
      <c r="CI605" t="b">
        <f t="shared" si="918"/>
        <v>0</v>
      </c>
      <c r="CJ605" t="b">
        <f t="shared" si="919"/>
        <v>0</v>
      </c>
      <c r="CK605" t="b">
        <f t="shared" si="920"/>
        <v>0</v>
      </c>
      <c r="CL605" t="b">
        <f t="shared" si="921"/>
        <v>0</v>
      </c>
      <c r="CM605" t="b">
        <f t="shared" si="922"/>
        <v>0</v>
      </c>
      <c r="CN605" t="b">
        <f t="shared" si="923"/>
        <v>0</v>
      </c>
      <c r="CO605" t="b">
        <f t="shared" si="924"/>
        <v>0</v>
      </c>
      <c r="CP605" t="b">
        <f t="shared" si="925"/>
        <v>0</v>
      </c>
      <c r="CQ605" t="b">
        <f t="shared" si="926"/>
        <v>0</v>
      </c>
      <c r="CR605" t="b">
        <f t="shared" si="927"/>
        <v>0</v>
      </c>
      <c r="CS605" t="b">
        <f t="shared" si="928"/>
        <v>0</v>
      </c>
      <c r="CT605" t="b">
        <f t="shared" si="929"/>
        <v>0</v>
      </c>
      <c r="CU605" t="b">
        <f t="shared" si="930"/>
        <v>0</v>
      </c>
      <c r="CV605" t="b">
        <f t="shared" si="931"/>
        <v>0</v>
      </c>
      <c r="CW605" t="b">
        <f t="shared" si="932"/>
        <v>0</v>
      </c>
      <c r="CX605" t="b">
        <f t="shared" si="933"/>
        <v>0</v>
      </c>
      <c r="CY605" t="b">
        <f t="shared" si="934"/>
        <v>0</v>
      </c>
      <c r="CZ605" t="b">
        <f t="shared" si="935"/>
        <v>0</v>
      </c>
      <c r="DA605" t="b">
        <f t="shared" si="936"/>
        <v>0</v>
      </c>
      <c r="DB605" t="b">
        <f t="shared" si="937"/>
        <v>0</v>
      </c>
      <c r="DC605" t="b">
        <f t="shared" si="938"/>
        <v>0</v>
      </c>
      <c r="DD605" t="b">
        <f t="shared" si="939"/>
        <v>0</v>
      </c>
    </row>
    <row r="606" spans="1:108">
      <c r="A606" t="s">
        <v>2024</v>
      </c>
      <c r="B606" t="s">
        <v>7400</v>
      </c>
      <c r="C606" t="s">
        <v>2021</v>
      </c>
      <c r="D606" t="s">
        <v>1006</v>
      </c>
      <c r="E606" t="s">
        <v>982</v>
      </c>
      <c r="F606" t="s">
        <v>976</v>
      </c>
      <c r="G606" t="s">
        <v>970</v>
      </c>
      <c r="H606" t="s">
        <v>7428</v>
      </c>
      <c r="I606" t="s">
        <v>7418</v>
      </c>
      <c r="J606" t="s">
        <v>362</v>
      </c>
      <c r="K606" t="s">
        <v>136</v>
      </c>
      <c r="L606" t="s">
        <v>2107</v>
      </c>
      <c r="M606" t="s">
        <v>2025</v>
      </c>
      <c r="N606" t="s">
        <v>2026</v>
      </c>
      <c r="O606" t="b">
        <f t="shared" si="846"/>
        <v>1</v>
      </c>
      <c r="P606" t="b">
        <f t="shared" si="847"/>
        <v>0</v>
      </c>
      <c r="Q606" t="b">
        <f t="shared" si="848"/>
        <v>0</v>
      </c>
      <c r="R606" t="b">
        <f t="shared" si="849"/>
        <v>0</v>
      </c>
      <c r="S606" t="b">
        <f t="shared" si="850"/>
        <v>1</v>
      </c>
      <c r="T606" t="b">
        <f t="shared" si="851"/>
        <v>0</v>
      </c>
      <c r="U606" t="b">
        <f t="shared" si="852"/>
        <v>0</v>
      </c>
      <c r="V606" t="b">
        <f t="shared" si="853"/>
        <v>0</v>
      </c>
      <c r="W606" t="b">
        <f t="shared" si="854"/>
        <v>0</v>
      </c>
      <c r="X606" t="b">
        <f t="shared" si="855"/>
        <v>1</v>
      </c>
      <c r="Y606" t="b">
        <f t="shared" si="856"/>
        <v>0</v>
      </c>
      <c r="Z606" t="b">
        <f t="shared" si="857"/>
        <v>0</v>
      </c>
      <c r="AA606" t="b">
        <f t="shared" si="858"/>
        <v>0</v>
      </c>
      <c r="AB606" t="b">
        <f t="shared" si="859"/>
        <v>0</v>
      </c>
      <c r="AC606" t="b">
        <f t="shared" si="860"/>
        <v>0</v>
      </c>
      <c r="AD606" t="b">
        <f t="shared" si="861"/>
        <v>0</v>
      </c>
      <c r="AE606" t="b">
        <f t="shared" si="862"/>
        <v>0</v>
      </c>
      <c r="AF606" t="b">
        <f t="shared" si="863"/>
        <v>0</v>
      </c>
      <c r="AG606" t="b">
        <f t="shared" si="864"/>
        <v>0</v>
      </c>
      <c r="AH606" t="b">
        <f t="shared" si="865"/>
        <v>0</v>
      </c>
      <c r="AI606" t="b">
        <f t="shared" si="866"/>
        <v>0</v>
      </c>
      <c r="AJ606" t="b">
        <f t="shared" si="867"/>
        <v>0</v>
      </c>
      <c r="AK606" t="b">
        <f t="shared" si="868"/>
        <v>0</v>
      </c>
      <c r="AL606" t="b">
        <f t="shared" si="869"/>
        <v>0</v>
      </c>
      <c r="AM606" t="b">
        <f t="shared" si="870"/>
        <v>0</v>
      </c>
      <c r="AN606" t="b">
        <f t="shared" si="871"/>
        <v>0</v>
      </c>
      <c r="AO606" t="b">
        <f t="shared" si="872"/>
        <v>0</v>
      </c>
      <c r="AP606" t="b">
        <f t="shared" si="873"/>
        <v>0</v>
      </c>
      <c r="AQ606" t="b">
        <f t="shared" si="874"/>
        <v>0</v>
      </c>
      <c r="AR606" t="b">
        <f t="shared" si="875"/>
        <v>0</v>
      </c>
      <c r="AS606" t="b">
        <f t="shared" si="876"/>
        <v>0</v>
      </c>
      <c r="AT606" t="b">
        <f t="shared" si="877"/>
        <v>0</v>
      </c>
      <c r="AU606" t="b">
        <f t="shared" si="878"/>
        <v>0</v>
      </c>
      <c r="AV606" t="b">
        <f t="shared" si="879"/>
        <v>0</v>
      </c>
      <c r="AW606" t="b">
        <f t="shared" si="880"/>
        <v>0</v>
      </c>
      <c r="AX606" t="b">
        <f t="shared" si="881"/>
        <v>0</v>
      </c>
      <c r="AY606" t="b">
        <f t="shared" si="882"/>
        <v>0</v>
      </c>
      <c r="AZ606" t="b">
        <f t="shared" si="883"/>
        <v>0</v>
      </c>
      <c r="BA606" t="b">
        <f t="shared" si="884"/>
        <v>0</v>
      </c>
      <c r="BB606" t="b">
        <f t="shared" si="885"/>
        <v>0</v>
      </c>
      <c r="BC606" t="b">
        <f t="shared" si="886"/>
        <v>0</v>
      </c>
      <c r="BD606" t="b">
        <f t="shared" si="887"/>
        <v>1</v>
      </c>
      <c r="BE606" t="b">
        <f t="shared" si="888"/>
        <v>0</v>
      </c>
      <c r="BF606" t="b">
        <f t="shared" si="889"/>
        <v>0</v>
      </c>
      <c r="BG606" t="b">
        <f t="shared" si="890"/>
        <v>0</v>
      </c>
      <c r="BH606" t="b">
        <f t="shared" si="891"/>
        <v>0</v>
      </c>
      <c r="BI606" t="b">
        <f t="shared" si="892"/>
        <v>0</v>
      </c>
      <c r="BJ606" t="b">
        <f t="shared" si="893"/>
        <v>0</v>
      </c>
      <c r="BK606" t="b">
        <f t="shared" si="894"/>
        <v>0</v>
      </c>
      <c r="BL606" t="b">
        <f t="shared" si="895"/>
        <v>1</v>
      </c>
      <c r="BM606" t="b">
        <f t="shared" si="896"/>
        <v>0</v>
      </c>
      <c r="BN606" t="b">
        <f t="shared" si="897"/>
        <v>0</v>
      </c>
      <c r="BO606" t="b">
        <f t="shared" si="898"/>
        <v>0</v>
      </c>
      <c r="BP606" t="b">
        <f t="shared" si="899"/>
        <v>0</v>
      </c>
      <c r="BQ606" t="b">
        <f t="shared" si="900"/>
        <v>1</v>
      </c>
      <c r="BR606" t="b">
        <f t="shared" si="901"/>
        <v>0</v>
      </c>
      <c r="BS606" t="b">
        <f t="shared" si="902"/>
        <v>0</v>
      </c>
      <c r="BT606" t="b">
        <f t="shared" si="903"/>
        <v>0</v>
      </c>
      <c r="BU606" t="b">
        <f t="shared" si="904"/>
        <v>0</v>
      </c>
      <c r="BV606" t="b">
        <f t="shared" si="905"/>
        <v>0</v>
      </c>
      <c r="BW606" t="b">
        <f t="shared" si="906"/>
        <v>0</v>
      </c>
      <c r="BX606" t="b">
        <f t="shared" si="907"/>
        <v>0</v>
      </c>
      <c r="BY606" t="b">
        <f t="shared" si="908"/>
        <v>0</v>
      </c>
      <c r="BZ606" t="b">
        <f t="shared" si="909"/>
        <v>0</v>
      </c>
      <c r="CA606" t="b">
        <f t="shared" si="910"/>
        <v>0</v>
      </c>
      <c r="CB606" t="b">
        <f t="shared" si="911"/>
        <v>0</v>
      </c>
      <c r="CC606" t="b">
        <f t="shared" si="912"/>
        <v>0</v>
      </c>
      <c r="CD606" t="b">
        <f t="shared" si="913"/>
        <v>0</v>
      </c>
      <c r="CE606" t="b">
        <f t="shared" si="914"/>
        <v>0</v>
      </c>
      <c r="CF606" t="b">
        <f t="shared" si="915"/>
        <v>0</v>
      </c>
      <c r="CG606" t="b">
        <f t="shared" si="916"/>
        <v>0</v>
      </c>
      <c r="CH606" t="b">
        <f t="shared" si="917"/>
        <v>0</v>
      </c>
      <c r="CI606" t="b">
        <f t="shared" si="918"/>
        <v>0</v>
      </c>
      <c r="CJ606" t="b">
        <f t="shared" si="919"/>
        <v>0</v>
      </c>
      <c r="CK606" t="b">
        <f t="shared" si="920"/>
        <v>0</v>
      </c>
      <c r="CL606" t="b">
        <f t="shared" si="921"/>
        <v>0</v>
      </c>
      <c r="CM606" t="b">
        <f t="shared" si="922"/>
        <v>0</v>
      </c>
      <c r="CN606" t="b">
        <f t="shared" si="923"/>
        <v>0</v>
      </c>
      <c r="CO606" t="b">
        <f t="shared" si="924"/>
        <v>0</v>
      </c>
      <c r="CP606" t="b">
        <f t="shared" si="925"/>
        <v>0</v>
      </c>
      <c r="CQ606" t="b">
        <f t="shared" si="926"/>
        <v>0</v>
      </c>
      <c r="CR606" t="b">
        <f t="shared" si="927"/>
        <v>0</v>
      </c>
      <c r="CS606" t="b">
        <f t="shared" si="928"/>
        <v>0</v>
      </c>
      <c r="CT606" t="b">
        <f t="shared" si="929"/>
        <v>0</v>
      </c>
      <c r="CU606" t="b">
        <f t="shared" si="930"/>
        <v>0</v>
      </c>
      <c r="CV606" t="b">
        <f t="shared" si="931"/>
        <v>0</v>
      </c>
      <c r="CW606" t="b">
        <f t="shared" si="932"/>
        <v>0</v>
      </c>
      <c r="CX606" t="b">
        <f t="shared" si="933"/>
        <v>0</v>
      </c>
      <c r="CY606" t="b">
        <f t="shared" si="934"/>
        <v>0</v>
      </c>
      <c r="CZ606" t="b">
        <f t="shared" si="935"/>
        <v>0</v>
      </c>
      <c r="DA606" t="b">
        <f t="shared" si="936"/>
        <v>0</v>
      </c>
      <c r="DB606" t="b">
        <f t="shared" si="937"/>
        <v>0</v>
      </c>
      <c r="DC606" t="b">
        <f t="shared" si="938"/>
        <v>0</v>
      </c>
      <c r="DD606" t="b">
        <f t="shared" si="939"/>
        <v>0</v>
      </c>
    </row>
    <row r="607" spans="1:108">
      <c r="A607" t="s">
        <v>2027</v>
      </c>
      <c r="B607" t="s">
        <v>7401</v>
      </c>
      <c r="C607" t="s">
        <v>2021</v>
      </c>
      <c r="D607" t="s">
        <v>1006</v>
      </c>
      <c r="E607" t="s">
        <v>982</v>
      </c>
      <c r="F607" t="s">
        <v>976</v>
      </c>
      <c r="G607" t="s">
        <v>970</v>
      </c>
      <c r="H607" t="s">
        <v>7428</v>
      </c>
      <c r="I607" t="s">
        <v>7418</v>
      </c>
      <c r="J607" t="s">
        <v>109</v>
      </c>
      <c r="K607" t="s">
        <v>109</v>
      </c>
      <c r="L607" t="s">
        <v>6748</v>
      </c>
      <c r="M607" t="s">
        <v>2028</v>
      </c>
      <c r="N607" t="s">
        <v>2029</v>
      </c>
      <c r="O607" t="b">
        <f t="shared" si="846"/>
        <v>1</v>
      </c>
      <c r="P607" t="b">
        <f t="shared" si="847"/>
        <v>1</v>
      </c>
      <c r="Q607" t="b">
        <f t="shared" si="848"/>
        <v>1</v>
      </c>
      <c r="R607" t="b">
        <f t="shared" si="849"/>
        <v>1</v>
      </c>
      <c r="S607" t="b">
        <f t="shared" si="850"/>
        <v>1</v>
      </c>
      <c r="T607" t="b">
        <f t="shared" si="851"/>
        <v>1</v>
      </c>
      <c r="U607" t="b">
        <f t="shared" si="852"/>
        <v>1</v>
      </c>
      <c r="V607" t="b">
        <f t="shared" si="853"/>
        <v>1</v>
      </c>
      <c r="W607" t="b">
        <f t="shared" si="854"/>
        <v>1</v>
      </c>
      <c r="X607" t="b">
        <f t="shared" si="855"/>
        <v>1</v>
      </c>
      <c r="Y607" t="b">
        <f t="shared" si="856"/>
        <v>1</v>
      </c>
      <c r="Z607" t="b">
        <f t="shared" si="857"/>
        <v>1</v>
      </c>
      <c r="AA607" t="b">
        <f t="shared" si="858"/>
        <v>1</v>
      </c>
      <c r="AB607" t="b">
        <f t="shared" si="859"/>
        <v>1</v>
      </c>
      <c r="AC607" t="b">
        <f t="shared" si="860"/>
        <v>0</v>
      </c>
      <c r="AD607" t="b">
        <f t="shared" si="861"/>
        <v>1</v>
      </c>
      <c r="AE607" t="b">
        <f t="shared" si="862"/>
        <v>0</v>
      </c>
      <c r="AF607" t="b">
        <f t="shared" si="863"/>
        <v>0</v>
      </c>
      <c r="AG607" t="b">
        <f t="shared" si="864"/>
        <v>0</v>
      </c>
      <c r="AH607" t="b">
        <f t="shared" si="865"/>
        <v>0</v>
      </c>
      <c r="AI607" t="b">
        <f t="shared" si="866"/>
        <v>1</v>
      </c>
      <c r="AJ607" t="b">
        <f t="shared" si="867"/>
        <v>0</v>
      </c>
      <c r="AK607" t="b">
        <f t="shared" si="868"/>
        <v>1</v>
      </c>
      <c r="AL607" t="b">
        <f t="shared" si="869"/>
        <v>1</v>
      </c>
      <c r="AM607" t="b">
        <f t="shared" si="870"/>
        <v>1</v>
      </c>
      <c r="AN607" t="b">
        <f t="shared" si="871"/>
        <v>0</v>
      </c>
      <c r="AO607" t="b">
        <f t="shared" si="872"/>
        <v>0</v>
      </c>
      <c r="AP607" t="b">
        <f t="shared" si="873"/>
        <v>0</v>
      </c>
      <c r="AQ607" t="b">
        <f t="shared" si="874"/>
        <v>1</v>
      </c>
      <c r="AR607" t="b">
        <f t="shared" si="875"/>
        <v>0</v>
      </c>
      <c r="AS607" t="b">
        <f t="shared" si="876"/>
        <v>0</v>
      </c>
      <c r="AT607" t="b">
        <f t="shared" si="877"/>
        <v>1</v>
      </c>
      <c r="AU607" t="b">
        <f t="shared" si="878"/>
        <v>0</v>
      </c>
      <c r="AV607" t="b">
        <f t="shared" si="879"/>
        <v>1</v>
      </c>
      <c r="AW607" t="b">
        <f t="shared" si="880"/>
        <v>1</v>
      </c>
      <c r="AX607" t="b">
        <f t="shared" si="881"/>
        <v>0</v>
      </c>
      <c r="AY607" t="b">
        <f t="shared" si="882"/>
        <v>1</v>
      </c>
      <c r="AZ607" t="b">
        <f t="shared" si="883"/>
        <v>0</v>
      </c>
      <c r="BA607" t="b">
        <f t="shared" si="884"/>
        <v>1</v>
      </c>
      <c r="BB607" t="b">
        <f t="shared" si="885"/>
        <v>0</v>
      </c>
      <c r="BC607" t="b">
        <f t="shared" si="886"/>
        <v>0</v>
      </c>
      <c r="BD607" t="b">
        <f t="shared" si="887"/>
        <v>1</v>
      </c>
      <c r="BE607" t="b">
        <f t="shared" si="888"/>
        <v>0</v>
      </c>
      <c r="BF607" t="b">
        <f t="shared" si="889"/>
        <v>0</v>
      </c>
      <c r="BG607" t="b">
        <f t="shared" si="890"/>
        <v>0</v>
      </c>
      <c r="BH607" t="b">
        <f t="shared" si="891"/>
        <v>0</v>
      </c>
      <c r="BI607" t="b">
        <f t="shared" si="892"/>
        <v>0</v>
      </c>
      <c r="BJ607" t="b">
        <f t="shared" si="893"/>
        <v>0</v>
      </c>
      <c r="BK607" t="b">
        <f t="shared" si="894"/>
        <v>0</v>
      </c>
      <c r="BL607" t="b">
        <f t="shared" si="895"/>
        <v>0</v>
      </c>
      <c r="BM607" t="b">
        <f t="shared" si="896"/>
        <v>0</v>
      </c>
      <c r="BN607" t="b">
        <f t="shared" si="897"/>
        <v>0</v>
      </c>
      <c r="BO607" t="b">
        <f t="shared" si="898"/>
        <v>1</v>
      </c>
      <c r="BP607" t="b">
        <f t="shared" si="899"/>
        <v>1</v>
      </c>
      <c r="BQ607" t="b">
        <f t="shared" si="900"/>
        <v>0</v>
      </c>
      <c r="BR607" t="b">
        <f t="shared" si="901"/>
        <v>0</v>
      </c>
      <c r="BS607" t="b">
        <f t="shared" si="902"/>
        <v>0</v>
      </c>
      <c r="BT607" t="b">
        <f t="shared" si="903"/>
        <v>0</v>
      </c>
      <c r="BU607" t="b">
        <f t="shared" si="904"/>
        <v>1</v>
      </c>
      <c r="BV607" t="b">
        <f t="shared" si="905"/>
        <v>1</v>
      </c>
      <c r="BW607" t="b">
        <f t="shared" si="906"/>
        <v>0</v>
      </c>
      <c r="BX607" t="b">
        <f t="shared" si="907"/>
        <v>0</v>
      </c>
      <c r="BY607" t="b">
        <f t="shared" si="908"/>
        <v>0</v>
      </c>
      <c r="BZ607" t="b">
        <f t="shared" si="909"/>
        <v>0</v>
      </c>
      <c r="CA607" t="b">
        <f t="shared" si="910"/>
        <v>0</v>
      </c>
      <c r="CB607" t="b">
        <f t="shared" si="911"/>
        <v>1</v>
      </c>
      <c r="CC607" t="b">
        <f t="shared" si="912"/>
        <v>1</v>
      </c>
      <c r="CD607" t="b">
        <f t="shared" si="913"/>
        <v>0</v>
      </c>
      <c r="CE607" t="b">
        <f t="shared" si="914"/>
        <v>0</v>
      </c>
      <c r="CF607" t="b">
        <f t="shared" si="915"/>
        <v>0</v>
      </c>
      <c r="CG607" t="b">
        <f t="shared" si="916"/>
        <v>1</v>
      </c>
      <c r="CH607" t="b">
        <f t="shared" si="917"/>
        <v>1</v>
      </c>
      <c r="CI607" t="b">
        <f t="shared" si="918"/>
        <v>0</v>
      </c>
      <c r="CJ607" t="b">
        <f t="shared" si="919"/>
        <v>0</v>
      </c>
      <c r="CK607" t="b">
        <f t="shared" si="920"/>
        <v>0</v>
      </c>
      <c r="CL607" t="b">
        <f t="shared" si="921"/>
        <v>0</v>
      </c>
      <c r="CM607" t="b">
        <f t="shared" si="922"/>
        <v>0</v>
      </c>
      <c r="CN607" t="b">
        <f t="shared" si="923"/>
        <v>0</v>
      </c>
      <c r="CO607" t="b">
        <f t="shared" si="924"/>
        <v>0</v>
      </c>
      <c r="CP607" t="b">
        <f t="shared" si="925"/>
        <v>0</v>
      </c>
      <c r="CQ607" t="b">
        <f t="shared" si="926"/>
        <v>1</v>
      </c>
      <c r="CR607" t="b">
        <f t="shared" si="927"/>
        <v>0</v>
      </c>
      <c r="CS607" t="b">
        <f t="shared" si="928"/>
        <v>0</v>
      </c>
      <c r="CT607" t="b">
        <f t="shared" si="929"/>
        <v>0</v>
      </c>
      <c r="CU607" t="b">
        <f t="shared" si="930"/>
        <v>0</v>
      </c>
      <c r="CV607" t="b">
        <f t="shared" si="931"/>
        <v>0</v>
      </c>
      <c r="CW607" t="b">
        <f t="shared" si="932"/>
        <v>0</v>
      </c>
      <c r="CX607" t="b">
        <f t="shared" si="933"/>
        <v>0</v>
      </c>
      <c r="CY607" t="b">
        <f t="shared" si="934"/>
        <v>0</v>
      </c>
      <c r="CZ607" t="b">
        <f t="shared" si="935"/>
        <v>0</v>
      </c>
      <c r="DA607" t="b">
        <f t="shared" si="936"/>
        <v>0</v>
      </c>
      <c r="DB607" t="b">
        <f t="shared" si="937"/>
        <v>0</v>
      </c>
      <c r="DC607" t="b">
        <f t="shared" si="938"/>
        <v>0</v>
      </c>
      <c r="DD607" t="b">
        <f t="shared" si="939"/>
        <v>0</v>
      </c>
    </row>
    <row r="608" spans="1:108">
      <c r="A608" t="s">
        <v>2030</v>
      </c>
      <c r="B608" t="s">
        <v>7401</v>
      </c>
      <c r="C608" t="s">
        <v>2021</v>
      </c>
      <c r="D608" t="s">
        <v>1006</v>
      </c>
      <c r="E608" t="s">
        <v>982</v>
      </c>
      <c r="F608" t="s">
        <v>976</v>
      </c>
      <c r="G608" t="s">
        <v>970</v>
      </c>
      <c r="H608" t="s">
        <v>7428</v>
      </c>
      <c r="I608" t="s">
        <v>7418</v>
      </c>
      <c r="J608" t="s">
        <v>109</v>
      </c>
      <c r="K608" t="s">
        <v>109</v>
      </c>
      <c r="L608" t="s">
        <v>6749</v>
      </c>
      <c r="M608" t="s">
        <v>6079</v>
      </c>
      <c r="N608" t="s">
        <v>32</v>
      </c>
      <c r="O608" t="b">
        <f t="shared" si="846"/>
        <v>0</v>
      </c>
      <c r="P608" t="b">
        <f t="shared" si="847"/>
        <v>0</v>
      </c>
      <c r="Q608" t="b">
        <f t="shared" si="848"/>
        <v>0</v>
      </c>
      <c r="R608" t="b">
        <f t="shared" si="849"/>
        <v>1</v>
      </c>
      <c r="S608" t="b">
        <f t="shared" si="850"/>
        <v>0</v>
      </c>
      <c r="T608" t="b">
        <f t="shared" si="851"/>
        <v>0</v>
      </c>
      <c r="U608" t="b">
        <f t="shared" si="852"/>
        <v>0</v>
      </c>
      <c r="V608" t="b">
        <f t="shared" si="853"/>
        <v>0</v>
      </c>
      <c r="W608" t="b">
        <f t="shared" si="854"/>
        <v>0</v>
      </c>
      <c r="X608" t="b">
        <f t="shared" si="855"/>
        <v>0</v>
      </c>
      <c r="Y608" t="b">
        <f t="shared" si="856"/>
        <v>1</v>
      </c>
      <c r="Z608" t="b">
        <f t="shared" si="857"/>
        <v>1</v>
      </c>
      <c r="AA608" t="b">
        <f t="shared" si="858"/>
        <v>0</v>
      </c>
      <c r="AB608" t="b">
        <f t="shared" si="859"/>
        <v>0</v>
      </c>
      <c r="AC608" t="b">
        <f t="shared" si="860"/>
        <v>0</v>
      </c>
      <c r="AD608" t="b">
        <f t="shared" si="861"/>
        <v>0</v>
      </c>
      <c r="AE608" t="b">
        <f t="shared" si="862"/>
        <v>0</v>
      </c>
      <c r="AF608" t="b">
        <f t="shared" si="863"/>
        <v>0</v>
      </c>
      <c r="AG608" t="b">
        <f t="shared" si="864"/>
        <v>0</v>
      </c>
      <c r="AH608" t="b">
        <f t="shared" si="865"/>
        <v>0</v>
      </c>
      <c r="AI608" t="b">
        <f t="shared" si="866"/>
        <v>0</v>
      </c>
      <c r="AJ608" t="b">
        <f t="shared" si="867"/>
        <v>0</v>
      </c>
      <c r="AK608" t="b">
        <f t="shared" si="868"/>
        <v>1</v>
      </c>
      <c r="AL608" t="b">
        <f t="shared" si="869"/>
        <v>0</v>
      </c>
      <c r="AM608" t="b">
        <f t="shared" si="870"/>
        <v>0</v>
      </c>
      <c r="AN608" t="b">
        <f t="shared" si="871"/>
        <v>0</v>
      </c>
      <c r="AO608" t="b">
        <f t="shared" si="872"/>
        <v>0</v>
      </c>
      <c r="AP608" t="b">
        <f t="shared" si="873"/>
        <v>0</v>
      </c>
      <c r="AQ608" t="b">
        <f t="shared" si="874"/>
        <v>0</v>
      </c>
      <c r="AR608" t="b">
        <f t="shared" si="875"/>
        <v>0</v>
      </c>
      <c r="AS608" t="b">
        <f t="shared" si="876"/>
        <v>0</v>
      </c>
      <c r="AT608" t="b">
        <f t="shared" si="877"/>
        <v>0</v>
      </c>
      <c r="AU608" t="b">
        <f t="shared" si="878"/>
        <v>0</v>
      </c>
      <c r="AV608" t="b">
        <f t="shared" si="879"/>
        <v>0</v>
      </c>
      <c r="AW608" t="b">
        <f t="shared" si="880"/>
        <v>0</v>
      </c>
      <c r="AX608" t="b">
        <f t="shared" si="881"/>
        <v>0</v>
      </c>
      <c r="AY608" t="b">
        <f t="shared" si="882"/>
        <v>0</v>
      </c>
      <c r="AZ608" t="b">
        <f t="shared" si="883"/>
        <v>0</v>
      </c>
      <c r="BA608" t="b">
        <f t="shared" si="884"/>
        <v>0</v>
      </c>
      <c r="BB608" t="b">
        <f t="shared" si="885"/>
        <v>0</v>
      </c>
      <c r="BC608" t="b">
        <f t="shared" si="886"/>
        <v>0</v>
      </c>
      <c r="BD608" t="b">
        <f t="shared" si="887"/>
        <v>0</v>
      </c>
      <c r="BE608" t="b">
        <f t="shared" si="888"/>
        <v>0</v>
      </c>
      <c r="BF608" t="b">
        <f t="shared" si="889"/>
        <v>0</v>
      </c>
      <c r="BG608" t="b">
        <f t="shared" si="890"/>
        <v>0</v>
      </c>
      <c r="BH608" t="b">
        <f t="shared" si="891"/>
        <v>0</v>
      </c>
      <c r="BI608" t="b">
        <f t="shared" si="892"/>
        <v>0</v>
      </c>
      <c r="BJ608" t="b">
        <f t="shared" si="893"/>
        <v>0</v>
      </c>
      <c r="BK608" t="b">
        <f t="shared" si="894"/>
        <v>0</v>
      </c>
      <c r="BL608" t="b">
        <f t="shared" si="895"/>
        <v>0</v>
      </c>
      <c r="BM608" t="b">
        <f t="shared" si="896"/>
        <v>0</v>
      </c>
      <c r="BN608" t="b">
        <f t="shared" si="897"/>
        <v>0</v>
      </c>
      <c r="BO608" t="b">
        <f t="shared" si="898"/>
        <v>0</v>
      </c>
      <c r="BP608" t="b">
        <f t="shared" si="899"/>
        <v>0</v>
      </c>
      <c r="BQ608" t="b">
        <f t="shared" si="900"/>
        <v>0</v>
      </c>
      <c r="BR608" t="b">
        <f t="shared" si="901"/>
        <v>0</v>
      </c>
      <c r="BS608" t="b">
        <f t="shared" si="902"/>
        <v>0</v>
      </c>
      <c r="BT608" t="b">
        <f t="shared" si="903"/>
        <v>0</v>
      </c>
      <c r="BU608" t="b">
        <f t="shared" si="904"/>
        <v>0</v>
      </c>
      <c r="BV608" t="b">
        <f t="shared" si="905"/>
        <v>0</v>
      </c>
      <c r="BW608" t="b">
        <f t="shared" si="906"/>
        <v>0</v>
      </c>
      <c r="BX608" t="b">
        <f t="shared" si="907"/>
        <v>0</v>
      </c>
      <c r="BY608" t="b">
        <f t="shared" si="908"/>
        <v>0</v>
      </c>
      <c r="BZ608" t="b">
        <f t="shared" si="909"/>
        <v>0</v>
      </c>
      <c r="CA608" t="b">
        <f t="shared" si="910"/>
        <v>0</v>
      </c>
      <c r="CB608" t="b">
        <f t="shared" si="911"/>
        <v>0</v>
      </c>
      <c r="CC608" t="b">
        <f t="shared" si="912"/>
        <v>0</v>
      </c>
      <c r="CD608" t="b">
        <f t="shared" si="913"/>
        <v>0</v>
      </c>
      <c r="CE608" t="b">
        <f t="shared" si="914"/>
        <v>0</v>
      </c>
      <c r="CF608" t="b">
        <f t="shared" si="915"/>
        <v>0</v>
      </c>
      <c r="CG608" t="b">
        <f t="shared" si="916"/>
        <v>0</v>
      </c>
      <c r="CH608" t="b">
        <f t="shared" si="917"/>
        <v>0</v>
      </c>
      <c r="CI608" t="b">
        <f t="shared" si="918"/>
        <v>0</v>
      </c>
      <c r="CJ608" t="b">
        <f t="shared" si="919"/>
        <v>0</v>
      </c>
      <c r="CK608" t="b">
        <f t="shared" si="920"/>
        <v>0</v>
      </c>
      <c r="CL608" t="b">
        <f t="shared" si="921"/>
        <v>0</v>
      </c>
      <c r="CM608" t="b">
        <f t="shared" si="922"/>
        <v>0</v>
      </c>
      <c r="CN608" t="b">
        <f t="shared" si="923"/>
        <v>0</v>
      </c>
      <c r="CO608" t="b">
        <f t="shared" si="924"/>
        <v>0</v>
      </c>
      <c r="CP608" t="b">
        <f t="shared" si="925"/>
        <v>0</v>
      </c>
      <c r="CQ608" t="b">
        <f t="shared" si="926"/>
        <v>0</v>
      </c>
      <c r="CR608" t="b">
        <f t="shared" si="927"/>
        <v>0</v>
      </c>
      <c r="CS608" t="b">
        <f t="shared" si="928"/>
        <v>0</v>
      </c>
      <c r="CT608" t="b">
        <f t="shared" si="929"/>
        <v>0</v>
      </c>
      <c r="CU608" t="b">
        <f t="shared" si="930"/>
        <v>0</v>
      </c>
      <c r="CV608" t="b">
        <f t="shared" si="931"/>
        <v>0</v>
      </c>
      <c r="CW608" t="b">
        <f t="shared" si="932"/>
        <v>0</v>
      </c>
      <c r="CX608" t="b">
        <f t="shared" si="933"/>
        <v>0</v>
      </c>
      <c r="CY608" t="b">
        <f t="shared" si="934"/>
        <v>0</v>
      </c>
      <c r="CZ608" t="b">
        <f t="shared" si="935"/>
        <v>0</v>
      </c>
      <c r="DA608" t="b">
        <f t="shared" si="936"/>
        <v>0</v>
      </c>
      <c r="DB608" t="b">
        <f t="shared" si="937"/>
        <v>0</v>
      </c>
      <c r="DC608" t="b">
        <f t="shared" si="938"/>
        <v>0</v>
      </c>
      <c r="DD608" t="b">
        <f t="shared" si="939"/>
        <v>0</v>
      </c>
    </row>
    <row r="609" spans="1:108">
      <c r="A609" t="s">
        <v>2033</v>
      </c>
      <c r="B609" t="s">
        <v>7402</v>
      </c>
      <c r="C609" t="s">
        <v>2021</v>
      </c>
      <c r="D609" t="s">
        <v>1006</v>
      </c>
      <c r="E609" t="s">
        <v>982</v>
      </c>
      <c r="F609" t="s">
        <v>976</v>
      </c>
      <c r="G609" t="s">
        <v>970</v>
      </c>
      <c r="H609" t="s">
        <v>7428</v>
      </c>
      <c r="I609" t="s">
        <v>7418</v>
      </c>
      <c r="J609" t="s">
        <v>204</v>
      </c>
      <c r="K609" t="s">
        <v>205</v>
      </c>
      <c r="L609" t="s">
        <v>6750</v>
      </c>
      <c r="M609" t="s">
        <v>6079</v>
      </c>
      <c r="N609" t="s">
        <v>49</v>
      </c>
      <c r="O609" t="b">
        <f t="shared" si="846"/>
        <v>0</v>
      </c>
      <c r="P609" t="b">
        <f t="shared" si="847"/>
        <v>0</v>
      </c>
      <c r="Q609" t="b">
        <f t="shared" si="848"/>
        <v>0</v>
      </c>
      <c r="R609" t="b">
        <f t="shared" si="849"/>
        <v>1</v>
      </c>
      <c r="S609" t="b">
        <f t="shared" si="850"/>
        <v>0</v>
      </c>
      <c r="T609" t="b">
        <f t="shared" si="851"/>
        <v>0</v>
      </c>
      <c r="U609" t="b">
        <f t="shared" si="852"/>
        <v>0</v>
      </c>
      <c r="V609" t="b">
        <f t="shared" si="853"/>
        <v>0</v>
      </c>
      <c r="W609" t="b">
        <f t="shared" si="854"/>
        <v>0</v>
      </c>
      <c r="X609" t="b">
        <f t="shared" si="855"/>
        <v>0</v>
      </c>
      <c r="Y609" t="b">
        <f t="shared" si="856"/>
        <v>1</v>
      </c>
      <c r="Z609" t="b">
        <f t="shared" si="857"/>
        <v>0</v>
      </c>
      <c r="AA609" t="b">
        <f t="shared" si="858"/>
        <v>0</v>
      </c>
      <c r="AB609" t="b">
        <f t="shared" si="859"/>
        <v>0</v>
      </c>
      <c r="AC609" t="b">
        <f t="shared" si="860"/>
        <v>0</v>
      </c>
      <c r="AD609" t="b">
        <f t="shared" si="861"/>
        <v>0</v>
      </c>
      <c r="AE609" t="b">
        <f t="shared" si="862"/>
        <v>0</v>
      </c>
      <c r="AF609" t="b">
        <f t="shared" si="863"/>
        <v>0</v>
      </c>
      <c r="AG609" t="b">
        <f t="shared" si="864"/>
        <v>0</v>
      </c>
      <c r="AH609" t="b">
        <f t="shared" si="865"/>
        <v>0</v>
      </c>
      <c r="AI609" t="b">
        <f t="shared" si="866"/>
        <v>0</v>
      </c>
      <c r="AJ609" t="b">
        <f t="shared" si="867"/>
        <v>0</v>
      </c>
      <c r="AK609" t="b">
        <f t="shared" si="868"/>
        <v>0</v>
      </c>
      <c r="AL609" t="b">
        <f t="shared" si="869"/>
        <v>0</v>
      </c>
      <c r="AM609" t="b">
        <f t="shared" si="870"/>
        <v>0</v>
      </c>
      <c r="AN609" t="b">
        <f t="shared" si="871"/>
        <v>0</v>
      </c>
      <c r="AO609" t="b">
        <f t="shared" si="872"/>
        <v>0</v>
      </c>
      <c r="AP609" t="b">
        <f t="shared" si="873"/>
        <v>0</v>
      </c>
      <c r="AQ609" t="b">
        <f t="shared" si="874"/>
        <v>0</v>
      </c>
      <c r="AR609" t="b">
        <f t="shared" si="875"/>
        <v>0</v>
      </c>
      <c r="AS609" t="b">
        <f t="shared" si="876"/>
        <v>0</v>
      </c>
      <c r="AT609" t="b">
        <f t="shared" si="877"/>
        <v>0</v>
      </c>
      <c r="AU609" t="b">
        <f t="shared" si="878"/>
        <v>0</v>
      </c>
      <c r="AV609" t="b">
        <f t="shared" si="879"/>
        <v>0</v>
      </c>
      <c r="AW609" t="b">
        <f t="shared" si="880"/>
        <v>0</v>
      </c>
      <c r="AX609" t="b">
        <f t="shared" si="881"/>
        <v>0</v>
      </c>
      <c r="AY609" t="b">
        <f t="shared" si="882"/>
        <v>0</v>
      </c>
      <c r="AZ609" t="b">
        <f t="shared" si="883"/>
        <v>0</v>
      </c>
      <c r="BA609" t="b">
        <f t="shared" si="884"/>
        <v>0</v>
      </c>
      <c r="BB609" t="b">
        <f t="shared" si="885"/>
        <v>1</v>
      </c>
      <c r="BC609" t="b">
        <f t="shared" si="886"/>
        <v>0</v>
      </c>
      <c r="BD609" t="b">
        <f t="shared" si="887"/>
        <v>0</v>
      </c>
      <c r="BE609" t="b">
        <f t="shared" si="888"/>
        <v>0</v>
      </c>
      <c r="BF609" t="b">
        <f t="shared" si="889"/>
        <v>0</v>
      </c>
      <c r="BG609" t="b">
        <f t="shared" si="890"/>
        <v>0</v>
      </c>
      <c r="BH609" t="b">
        <f t="shared" si="891"/>
        <v>0</v>
      </c>
      <c r="BI609" t="b">
        <f t="shared" si="892"/>
        <v>0</v>
      </c>
      <c r="BJ609" t="b">
        <f t="shared" si="893"/>
        <v>0</v>
      </c>
      <c r="BK609" t="b">
        <f t="shared" si="894"/>
        <v>0</v>
      </c>
      <c r="BL609" t="b">
        <f t="shared" si="895"/>
        <v>0</v>
      </c>
      <c r="BM609" t="b">
        <f t="shared" si="896"/>
        <v>0</v>
      </c>
      <c r="BN609" t="b">
        <f t="shared" si="897"/>
        <v>0</v>
      </c>
      <c r="BO609" t="b">
        <f t="shared" si="898"/>
        <v>0</v>
      </c>
      <c r="BP609" t="b">
        <f t="shared" si="899"/>
        <v>0</v>
      </c>
      <c r="BQ609" t="b">
        <f t="shared" si="900"/>
        <v>0</v>
      </c>
      <c r="BR609" t="b">
        <f t="shared" si="901"/>
        <v>0</v>
      </c>
      <c r="BS609" t="b">
        <f t="shared" si="902"/>
        <v>0</v>
      </c>
      <c r="BT609" t="b">
        <f t="shared" si="903"/>
        <v>0</v>
      </c>
      <c r="BU609" t="b">
        <f t="shared" si="904"/>
        <v>0</v>
      </c>
      <c r="BV609" t="b">
        <f t="shared" si="905"/>
        <v>0</v>
      </c>
      <c r="BW609" t="b">
        <f t="shared" si="906"/>
        <v>0</v>
      </c>
      <c r="BX609" t="b">
        <f t="shared" si="907"/>
        <v>0</v>
      </c>
      <c r="BY609" t="b">
        <f t="shared" si="908"/>
        <v>0</v>
      </c>
      <c r="BZ609" t="b">
        <f t="shared" si="909"/>
        <v>0</v>
      </c>
      <c r="CA609" t="b">
        <f t="shared" si="910"/>
        <v>0</v>
      </c>
      <c r="CB609" t="b">
        <f t="shared" si="911"/>
        <v>0</v>
      </c>
      <c r="CC609" t="b">
        <f t="shared" si="912"/>
        <v>0</v>
      </c>
      <c r="CD609" t="b">
        <f t="shared" si="913"/>
        <v>0</v>
      </c>
      <c r="CE609" t="b">
        <f t="shared" si="914"/>
        <v>0</v>
      </c>
      <c r="CF609" t="b">
        <f t="shared" si="915"/>
        <v>0</v>
      </c>
      <c r="CG609" t="b">
        <f t="shared" si="916"/>
        <v>0</v>
      </c>
      <c r="CH609" t="b">
        <f t="shared" si="917"/>
        <v>0</v>
      </c>
      <c r="CI609" t="b">
        <f t="shared" si="918"/>
        <v>0</v>
      </c>
      <c r="CJ609" t="b">
        <f t="shared" si="919"/>
        <v>0</v>
      </c>
      <c r="CK609" t="b">
        <f t="shared" si="920"/>
        <v>0</v>
      </c>
      <c r="CL609" t="b">
        <f t="shared" si="921"/>
        <v>0</v>
      </c>
      <c r="CM609" t="b">
        <f t="shared" si="922"/>
        <v>0</v>
      </c>
      <c r="CN609" t="b">
        <f t="shared" si="923"/>
        <v>0</v>
      </c>
      <c r="CO609" t="b">
        <f t="shared" si="924"/>
        <v>0</v>
      </c>
      <c r="CP609" t="b">
        <f t="shared" si="925"/>
        <v>0</v>
      </c>
      <c r="CQ609" t="b">
        <f t="shared" si="926"/>
        <v>0</v>
      </c>
      <c r="CR609" t="b">
        <f t="shared" si="927"/>
        <v>0</v>
      </c>
      <c r="CS609" t="b">
        <f t="shared" si="928"/>
        <v>0</v>
      </c>
      <c r="CT609" t="b">
        <f t="shared" si="929"/>
        <v>0</v>
      </c>
      <c r="CU609" t="b">
        <f t="shared" si="930"/>
        <v>0</v>
      </c>
      <c r="CV609" t="b">
        <f t="shared" si="931"/>
        <v>0</v>
      </c>
      <c r="CW609" t="b">
        <f t="shared" si="932"/>
        <v>0</v>
      </c>
      <c r="CX609" t="b">
        <f t="shared" si="933"/>
        <v>0</v>
      </c>
      <c r="CY609" t="b">
        <f t="shared" si="934"/>
        <v>0</v>
      </c>
      <c r="CZ609" t="b">
        <f t="shared" si="935"/>
        <v>0</v>
      </c>
      <c r="DA609" t="b">
        <f t="shared" si="936"/>
        <v>0</v>
      </c>
      <c r="DB609" t="b">
        <f t="shared" si="937"/>
        <v>0</v>
      </c>
      <c r="DC609" t="b">
        <f t="shared" si="938"/>
        <v>0</v>
      </c>
      <c r="DD609" t="b">
        <f t="shared" si="939"/>
        <v>0</v>
      </c>
    </row>
    <row r="610" spans="1:108">
      <c r="A610" t="s">
        <v>2034</v>
      </c>
      <c r="B610" t="s">
        <v>7402</v>
      </c>
      <c r="C610" t="s">
        <v>2021</v>
      </c>
      <c r="D610" t="s">
        <v>1006</v>
      </c>
      <c r="E610" t="s">
        <v>982</v>
      </c>
      <c r="F610" t="s">
        <v>976</v>
      </c>
      <c r="G610" t="s">
        <v>970</v>
      </c>
      <c r="H610" t="s">
        <v>7428</v>
      </c>
      <c r="I610" t="s">
        <v>7418</v>
      </c>
      <c r="J610" t="s">
        <v>204</v>
      </c>
      <c r="K610" t="s">
        <v>205</v>
      </c>
      <c r="L610" t="s">
        <v>6751</v>
      </c>
      <c r="M610" t="s">
        <v>2035</v>
      </c>
      <c r="N610" t="s">
        <v>2036</v>
      </c>
      <c r="O610" t="b">
        <f t="shared" si="846"/>
        <v>0</v>
      </c>
      <c r="P610" t="b">
        <f t="shared" si="847"/>
        <v>1</v>
      </c>
      <c r="Q610" t="b">
        <f t="shared" si="848"/>
        <v>1</v>
      </c>
      <c r="R610" t="b">
        <f t="shared" si="849"/>
        <v>1</v>
      </c>
      <c r="S610" t="b">
        <f t="shared" si="850"/>
        <v>0</v>
      </c>
      <c r="T610" t="b">
        <f t="shared" si="851"/>
        <v>0</v>
      </c>
      <c r="U610" t="b">
        <f t="shared" si="852"/>
        <v>1</v>
      </c>
      <c r="V610" t="b">
        <f t="shared" si="853"/>
        <v>1</v>
      </c>
      <c r="W610" t="b">
        <f t="shared" si="854"/>
        <v>0</v>
      </c>
      <c r="X610" t="b">
        <f t="shared" si="855"/>
        <v>0</v>
      </c>
      <c r="Y610" t="b">
        <f t="shared" si="856"/>
        <v>1</v>
      </c>
      <c r="Z610" t="b">
        <f t="shared" si="857"/>
        <v>0</v>
      </c>
      <c r="AA610" t="b">
        <f t="shared" si="858"/>
        <v>1</v>
      </c>
      <c r="AB610" t="b">
        <f t="shared" si="859"/>
        <v>0</v>
      </c>
      <c r="AC610" t="b">
        <f t="shared" si="860"/>
        <v>0</v>
      </c>
      <c r="AD610" t="b">
        <f t="shared" si="861"/>
        <v>0</v>
      </c>
      <c r="AE610" t="b">
        <f t="shared" si="862"/>
        <v>0</v>
      </c>
      <c r="AF610" t="b">
        <f t="shared" si="863"/>
        <v>0</v>
      </c>
      <c r="AG610" t="b">
        <f t="shared" si="864"/>
        <v>0</v>
      </c>
      <c r="AH610" t="b">
        <f t="shared" si="865"/>
        <v>0</v>
      </c>
      <c r="AI610" t="b">
        <f t="shared" si="866"/>
        <v>0</v>
      </c>
      <c r="AJ610" t="b">
        <f t="shared" si="867"/>
        <v>0</v>
      </c>
      <c r="AK610" t="b">
        <f t="shared" si="868"/>
        <v>0</v>
      </c>
      <c r="AL610" t="b">
        <f t="shared" si="869"/>
        <v>0</v>
      </c>
      <c r="AM610" t="b">
        <f t="shared" si="870"/>
        <v>0</v>
      </c>
      <c r="AN610" t="b">
        <f t="shared" si="871"/>
        <v>1</v>
      </c>
      <c r="AO610" t="b">
        <f t="shared" si="872"/>
        <v>0</v>
      </c>
      <c r="AP610" t="b">
        <f t="shared" si="873"/>
        <v>0</v>
      </c>
      <c r="AQ610" t="b">
        <f t="shared" si="874"/>
        <v>0</v>
      </c>
      <c r="AR610" t="b">
        <f t="shared" si="875"/>
        <v>0</v>
      </c>
      <c r="AS610" t="b">
        <f t="shared" si="876"/>
        <v>0</v>
      </c>
      <c r="AT610" t="b">
        <f t="shared" si="877"/>
        <v>1</v>
      </c>
      <c r="AU610" t="b">
        <f t="shared" si="878"/>
        <v>0</v>
      </c>
      <c r="AV610" t="b">
        <f t="shared" si="879"/>
        <v>1</v>
      </c>
      <c r="AW610" t="b">
        <f t="shared" si="880"/>
        <v>0</v>
      </c>
      <c r="AX610" t="b">
        <f t="shared" si="881"/>
        <v>0</v>
      </c>
      <c r="AY610" t="b">
        <f t="shared" si="882"/>
        <v>0</v>
      </c>
      <c r="AZ610" t="b">
        <f t="shared" si="883"/>
        <v>0</v>
      </c>
      <c r="BA610" t="b">
        <f t="shared" si="884"/>
        <v>0</v>
      </c>
      <c r="BB610" t="b">
        <f t="shared" si="885"/>
        <v>0</v>
      </c>
      <c r="BC610" t="b">
        <f t="shared" si="886"/>
        <v>0</v>
      </c>
      <c r="BD610" t="b">
        <f t="shared" si="887"/>
        <v>0</v>
      </c>
      <c r="BE610" t="b">
        <f t="shared" si="888"/>
        <v>0</v>
      </c>
      <c r="BF610" t="b">
        <f t="shared" si="889"/>
        <v>0</v>
      </c>
      <c r="BG610" t="b">
        <f t="shared" si="890"/>
        <v>0</v>
      </c>
      <c r="BH610" t="b">
        <f t="shared" si="891"/>
        <v>0</v>
      </c>
      <c r="BI610" t="b">
        <f t="shared" si="892"/>
        <v>0</v>
      </c>
      <c r="BJ610" t="b">
        <f t="shared" si="893"/>
        <v>0</v>
      </c>
      <c r="BK610" t="b">
        <f t="shared" si="894"/>
        <v>0</v>
      </c>
      <c r="BL610" t="b">
        <f t="shared" si="895"/>
        <v>0</v>
      </c>
      <c r="BM610" t="b">
        <f t="shared" si="896"/>
        <v>0</v>
      </c>
      <c r="BN610" t="b">
        <f t="shared" si="897"/>
        <v>0</v>
      </c>
      <c r="BO610" t="b">
        <f t="shared" si="898"/>
        <v>1</v>
      </c>
      <c r="BP610" t="b">
        <f t="shared" si="899"/>
        <v>0</v>
      </c>
      <c r="BQ610" t="b">
        <f t="shared" si="900"/>
        <v>0</v>
      </c>
      <c r="BR610" t="b">
        <f t="shared" si="901"/>
        <v>1</v>
      </c>
      <c r="BS610" t="b">
        <f t="shared" si="902"/>
        <v>0</v>
      </c>
      <c r="BT610" t="b">
        <f t="shared" si="903"/>
        <v>0</v>
      </c>
      <c r="BU610" t="b">
        <f t="shared" si="904"/>
        <v>1</v>
      </c>
      <c r="BV610" t="b">
        <f t="shared" si="905"/>
        <v>0</v>
      </c>
      <c r="BW610" t="b">
        <f t="shared" si="906"/>
        <v>0</v>
      </c>
      <c r="BX610" t="b">
        <f t="shared" si="907"/>
        <v>0</v>
      </c>
      <c r="BY610" t="b">
        <f t="shared" si="908"/>
        <v>0</v>
      </c>
      <c r="BZ610" t="b">
        <f t="shared" si="909"/>
        <v>0</v>
      </c>
      <c r="CA610" t="b">
        <f t="shared" si="910"/>
        <v>0</v>
      </c>
      <c r="CB610" t="b">
        <f t="shared" si="911"/>
        <v>1</v>
      </c>
      <c r="CC610" t="b">
        <f t="shared" si="912"/>
        <v>0</v>
      </c>
      <c r="CD610" t="b">
        <f t="shared" si="913"/>
        <v>0</v>
      </c>
      <c r="CE610" t="b">
        <f t="shared" si="914"/>
        <v>0</v>
      </c>
      <c r="CF610" t="b">
        <f t="shared" si="915"/>
        <v>0</v>
      </c>
      <c r="CG610" t="b">
        <f t="shared" si="916"/>
        <v>0</v>
      </c>
      <c r="CH610" t="b">
        <f t="shared" si="917"/>
        <v>0</v>
      </c>
      <c r="CI610" t="b">
        <f t="shared" si="918"/>
        <v>0</v>
      </c>
      <c r="CJ610" t="b">
        <f t="shared" si="919"/>
        <v>0</v>
      </c>
      <c r="CK610" t="b">
        <f t="shared" si="920"/>
        <v>0</v>
      </c>
      <c r="CL610" t="b">
        <f t="shared" si="921"/>
        <v>0</v>
      </c>
      <c r="CM610" t="b">
        <f t="shared" si="922"/>
        <v>0</v>
      </c>
      <c r="CN610" t="b">
        <f t="shared" si="923"/>
        <v>0</v>
      </c>
      <c r="CO610" t="b">
        <f t="shared" si="924"/>
        <v>0</v>
      </c>
      <c r="CP610" t="b">
        <f t="shared" si="925"/>
        <v>0</v>
      </c>
      <c r="CQ610" t="b">
        <f t="shared" si="926"/>
        <v>0</v>
      </c>
      <c r="CR610" t="b">
        <f t="shared" si="927"/>
        <v>0</v>
      </c>
      <c r="CS610" t="b">
        <f t="shared" si="928"/>
        <v>0</v>
      </c>
      <c r="CT610" t="b">
        <f t="shared" si="929"/>
        <v>0</v>
      </c>
      <c r="CU610" t="b">
        <f t="shared" si="930"/>
        <v>0</v>
      </c>
      <c r="CV610" t="b">
        <f t="shared" si="931"/>
        <v>1</v>
      </c>
      <c r="CW610" t="b">
        <f t="shared" si="932"/>
        <v>0</v>
      </c>
      <c r="CX610" t="b">
        <f t="shared" si="933"/>
        <v>0</v>
      </c>
      <c r="CY610" t="b">
        <f t="shared" si="934"/>
        <v>0</v>
      </c>
      <c r="CZ610" t="b">
        <f t="shared" si="935"/>
        <v>0</v>
      </c>
      <c r="DA610" t="b">
        <f t="shared" si="936"/>
        <v>0</v>
      </c>
      <c r="DB610" t="b">
        <f t="shared" si="937"/>
        <v>0</v>
      </c>
      <c r="DC610" t="b">
        <f t="shared" si="938"/>
        <v>0</v>
      </c>
      <c r="DD610" t="b">
        <f t="shared" si="939"/>
        <v>1</v>
      </c>
    </row>
    <row r="611" spans="1:108">
      <c r="A611" s="4" t="s">
        <v>2037</v>
      </c>
      <c r="B611" t="s">
        <v>7402</v>
      </c>
      <c r="C611" t="s">
        <v>2021</v>
      </c>
      <c r="D611" s="4" t="s">
        <v>1006</v>
      </c>
      <c r="E611" s="4" t="s">
        <v>982</v>
      </c>
      <c r="F611" t="s">
        <v>976</v>
      </c>
      <c r="G611" t="s">
        <v>970</v>
      </c>
      <c r="H611" t="s">
        <v>7428</v>
      </c>
      <c r="I611" t="s">
        <v>7418</v>
      </c>
      <c r="J611" s="4" t="s">
        <v>1248</v>
      </c>
      <c r="K611" s="4" t="s">
        <v>109</v>
      </c>
      <c r="L611" s="4" t="s">
        <v>6752</v>
      </c>
      <c r="M611" t="s">
        <v>6079</v>
      </c>
      <c r="N611" s="4" t="s">
        <v>2038</v>
      </c>
      <c r="O611" s="4" t="b">
        <f t="shared" si="846"/>
        <v>1</v>
      </c>
      <c r="P611" s="4" t="b">
        <f t="shared" si="847"/>
        <v>1</v>
      </c>
      <c r="Q611" s="4" t="b">
        <f t="shared" si="848"/>
        <v>1</v>
      </c>
      <c r="R611" s="4" t="b">
        <f t="shared" si="849"/>
        <v>1</v>
      </c>
      <c r="S611" s="4" t="b">
        <f t="shared" si="850"/>
        <v>1</v>
      </c>
      <c r="T611" s="4" t="b">
        <f t="shared" si="851"/>
        <v>1</v>
      </c>
      <c r="U611" s="4" t="b">
        <f t="shared" si="852"/>
        <v>1</v>
      </c>
      <c r="V611" s="4" t="b">
        <f t="shared" si="853"/>
        <v>1</v>
      </c>
      <c r="W611" s="4" t="b">
        <f t="shared" si="854"/>
        <v>0</v>
      </c>
      <c r="X611" s="4" t="b">
        <f t="shared" si="855"/>
        <v>0</v>
      </c>
      <c r="Y611" s="4" t="b">
        <f t="shared" si="856"/>
        <v>1</v>
      </c>
      <c r="Z611" s="4" t="b">
        <f t="shared" si="857"/>
        <v>0</v>
      </c>
      <c r="AA611" s="4" t="b">
        <f t="shared" si="858"/>
        <v>0</v>
      </c>
      <c r="AB611" s="4" t="b">
        <f t="shared" si="859"/>
        <v>1</v>
      </c>
      <c r="AC611" s="4" t="b">
        <f t="shared" si="860"/>
        <v>0</v>
      </c>
      <c r="AD611" s="4" t="b">
        <f t="shared" si="861"/>
        <v>0</v>
      </c>
      <c r="AE611" s="4" t="b">
        <f t="shared" si="862"/>
        <v>0</v>
      </c>
      <c r="AF611" s="4" t="b">
        <f t="shared" si="863"/>
        <v>0</v>
      </c>
      <c r="AG611" s="4" t="b">
        <f t="shared" si="864"/>
        <v>0</v>
      </c>
      <c r="AH611" s="4" t="b">
        <f t="shared" si="865"/>
        <v>0</v>
      </c>
      <c r="AI611" s="4" t="b">
        <f t="shared" si="866"/>
        <v>1</v>
      </c>
      <c r="AJ611" s="4" t="b">
        <f t="shared" si="867"/>
        <v>0</v>
      </c>
      <c r="AK611" s="4" t="b">
        <f t="shared" si="868"/>
        <v>0</v>
      </c>
      <c r="AL611" s="4" t="b">
        <f t="shared" si="869"/>
        <v>0</v>
      </c>
      <c r="AM611" s="4" t="b">
        <f t="shared" si="870"/>
        <v>1</v>
      </c>
      <c r="AN611" s="4" t="b">
        <f t="shared" si="871"/>
        <v>0</v>
      </c>
      <c r="AO611" s="4" t="b">
        <f t="shared" si="872"/>
        <v>0</v>
      </c>
      <c r="AP611" s="4" t="b">
        <f t="shared" si="873"/>
        <v>0</v>
      </c>
      <c r="AQ611" s="4" t="b">
        <f t="shared" si="874"/>
        <v>0</v>
      </c>
      <c r="AR611" s="4" t="b">
        <f t="shared" si="875"/>
        <v>0</v>
      </c>
      <c r="AS611" s="4" t="b">
        <f t="shared" si="876"/>
        <v>0</v>
      </c>
      <c r="AT611" s="4" t="b">
        <f t="shared" si="877"/>
        <v>0</v>
      </c>
      <c r="AU611" s="4" t="b">
        <f t="shared" si="878"/>
        <v>0</v>
      </c>
      <c r="AV611" s="4" t="b">
        <f t="shared" si="879"/>
        <v>0</v>
      </c>
      <c r="AW611" s="4" t="b">
        <f t="shared" si="880"/>
        <v>0</v>
      </c>
      <c r="AX611" s="4" t="b">
        <f t="shared" si="881"/>
        <v>0</v>
      </c>
      <c r="AY611" s="4" t="b">
        <f t="shared" si="882"/>
        <v>0</v>
      </c>
      <c r="AZ611" s="4" t="b">
        <f t="shared" si="883"/>
        <v>0</v>
      </c>
      <c r="BA611" s="4" t="b">
        <f t="shared" si="884"/>
        <v>0</v>
      </c>
      <c r="BB611" s="4" t="b">
        <f t="shared" si="885"/>
        <v>0</v>
      </c>
      <c r="BC611" s="4" t="b">
        <f t="shared" si="886"/>
        <v>0</v>
      </c>
      <c r="BD611" s="4" t="b">
        <f t="shared" si="887"/>
        <v>0</v>
      </c>
      <c r="BE611" s="4" t="b">
        <f t="shared" si="888"/>
        <v>0</v>
      </c>
      <c r="BF611" s="4" t="b">
        <f t="shared" si="889"/>
        <v>0</v>
      </c>
      <c r="BG611" s="4" t="b">
        <f t="shared" si="890"/>
        <v>0</v>
      </c>
      <c r="BH611" s="4" t="b">
        <f t="shared" si="891"/>
        <v>0</v>
      </c>
      <c r="BI611" s="4" t="b">
        <f t="shared" si="892"/>
        <v>0</v>
      </c>
      <c r="BJ611" s="4" t="b">
        <f t="shared" si="893"/>
        <v>0</v>
      </c>
      <c r="BK611" s="4" t="b">
        <f t="shared" si="894"/>
        <v>0</v>
      </c>
      <c r="BL611" s="4" t="b">
        <f t="shared" si="895"/>
        <v>0</v>
      </c>
      <c r="BM611" s="4" t="b">
        <f t="shared" si="896"/>
        <v>0</v>
      </c>
      <c r="BN611" s="4" t="b">
        <f t="shared" si="897"/>
        <v>0</v>
      </c>
      <c r="BO611" s="4" t="b">
        <f t="shared" si="898"/>
        <v>0</v>
      </c>
      <c r="BP611" s="4" t="b">
        <f t="shared" si="899"/>
        <v>1</v>
      </c>
      <c r="BQ611" s="4" t="b">
        <f t="shared" si="900"/>
        <v>1</v>
      </c>
      <c r="BR611" s="4" t="b">
        <f t="shared" si="901"/>
        <v>0</v>
      </c>
      <c r="BS611" s="4" t="b">
        <f t="shared" si="902"/>
        <v>1</v>
      </c>
      <c r="BT611" s="4" t="b">
        <f t="shared" si="903"/>
        <v>0</v>
      </c>
      <c r="BU611" s="4" t="b">
        <f t="shared" si="904"/>
        <v>1</v>
      </c>
      <c r="BV611" s="4" t="b">
        <f t="shared" si="905"/>
        <v>0</v>
      </c>
      <c r="BW611" s="4" t="b">
        <f t="shared" si="906"/>
        <v>0</v>
      </c>
      <c r="BX611" s="4" t="b">
        <f t="shared" si="907"/>
        <v>0</v>
      </c>
      <c r="BY611" s="4" t="b">
        <f t="shared" si="908"/>
        <v>0</v>
      </c>
      <c r="BZ611" s="4" t="b">
        <f t="shared" si="909"/>
        <v>0</v>
      </c>
      <c r="CA611" s="4" t="b">
        <f t="shared" si="910"/>
        <v>0</v>
      </c>
      <c r="CB611" s="4" t="b">
        <f t="shared" si="911"/>
        <v>1</v>
      </c>
      <c r="CC611" s="4" t="b">
        <f t="shared" si="912"/>
        <v>0</v>
      </c>
      <c r="CD611" s="4" t="b">
        <f t="shared" si="913"/>
        <v>0</v>
      </c>
      <c r="CE611" s="4" t="b">
        <f t="shared" si="914"/>
        <v>0</v>
      </c>
      <c r="CF611" s="4" t="b">
        <f t="shared" si="915"/>
        <v>0</v>
      </c>
      <c r="CG611" s="4" t="b">
        <f t="shared" si="916"/>
        <v>0</v>
      </c>
      <c r="CH611" s="4" t="b">
        <f t="shared" si="917"/>
        <v>1</v>
      </c>
      <c r="CI611" s="4" t="b">
        <f t="shared" si="918"/>
        <v>0</v>
      </c>
      <c r="CJ611" s="4" t="b">
        <f t="shared" si="919"/>
        <v>0</v>
      </c>
      <c r="CK611" s="4" t="b">
        <f t="shared" si="920"/>
        <v>0</v>
      </c>
      <c r="CL611" s="4" t="b">
        <f t="shared" si="921"/>
        <v>0</v>
      </c>
      <c r="CM611" s="4" t="b">
        <f t="shared" si="922"/>
        <v>1</v>
      </c>
      <c r="CN611" s="4" t="b">
        <f t="shared" si="923"/>
        <v>0</v>
      </c>
      <c r="CO611" s="4" t="b">
        <f t="shared" si="924"/>
        <v>0</v>
      </c>
      <c r="CP611" s="4" t="b">
        <f t="shared" si="925"/>
        <v>0</v>
      </c>
      <c r="CQ611" s="4" t="b">
        <f t="shared" si="926"/>
        <v>0</v>
      </c>
      <c r="CR611" s="4" t="b">
        <f t="shared" si="927"/>
        <v>0</v>
      </c>
      <c r="CS611" s="4" t="b">
        <f t="shared" si="928"/>
        <v>0</v>
      </c>
      <c r="CT611" s="4" t="b">
        <f t="shared" si="929"/>
        <v>0</v>
      </c>
      <c r="CU611" s="4" t="b">
        <f t="shared" si="930"/>
        <v>0</v>
      </c>
      <c r="CV611" s="4" t="b">
        <f t="shared" si="931"/>
        <v>0</v>
      </c>
      <c r="CW611" s="4" t="b">
        <f t="shared" si="932"/>
        <v>0</v>
      </c>
      <c r="CX611" s="4" t="b">
        <f t="shared" si="933"/>
        <v>0</v>
      </c>
      <c r="CY611" s="4" t="b">
        <f t="shared" si="934"/>
        <v>0</v>
      </c>
      <c r="CZ611" s="4" t="b">
        <f t="shared" si="935"/>
        <v>0</v>
      </c>
      <c r="DA611" s="4" t="b">
        <f t="shared" si="936"/>
        <v>0</v>
      </c>
      <c r="DB611" s="4" t="b">
        <f t="shared" si="937"/>
        <v>0</v>
      </c>
      <c r="DC611" s="4" t="b">
        <f t="shared" si="938"/>
        <v>0</v>
      </c>
      <c r="DD611" s="4" t="b">
        <f t="shared" si="939"/>
        <v>0</v>
      </c>
    </row>
    <row r="612" spans="1:108">
      <c r="A612" t="s">
        <v>2039</v>
      </c>
      <c r="B612" t="s">
        <v>7402</v>
      </c>
      <c r="C612" t="s">
        <v>2021</v>
      </c>
      <c r="D612" t="s">
        <v>1006</v>
      </c>
      <c r="E612" t="s">
        <v>982</v>
      </c>
      <c r="F612" t="s">
        <v>976</v>
      </c>
      <c r="G612" t="s">
        <v>970</v>
      </c>
      <c r="H612" t="s">
        <v>7428</v>
      </c>
      <c r="I612" t="s">
        <v>7418</v>
      </c>
      <c r="J612" t="s">
        <v>204</v>
      </c>
      <c r="K612" t="s">
        <v>205</v>
      </c>
      <c r="L612" t="s">
        <v>6753</v>
      </c>
      <c r="M612" t="s">
        <v>6079</v>
      </c>
      <c r="N612" t="s">
        <v>75</v>
      </c>
      <c r="O612" t="b">
        <f t="shared" si="846"/>
        <v>0</v>
      </c>
      <c r="P612" t="b">
        <f t="shared" si="847"/>
        <v>0</v>
      </c>
      <c r="Q612" t="b">
        <f t="shared" si="848"/>
        <v>1</v>
      </c>
      <c r="R612" t="b">
        <f t="shared" si="849"/>
        <v>0</v>
      </c>
      <c r="S612" t="b">
        <f t="shared" si="850"/>
        <v>0</v>
      </c>
      <c r="T612" t="b">
        <f t="shared" si="851"/>
        <v>0</v>
      </c>
      <c r="U612" t="b">
        <f t="shared" si="852"/>
        <v>1</v>
      </c>
      <c r="V612" t="b">
        <f t="shared" si="853"/>
        <v>0</v>
      </c>
      <c r="W612" t="b">
        <f t="shared" si="854"/>
        <v>0</v>
      </c>
      <c r="X612" t="b">
        <f t="shared" si="855"/>
        <v>0</v>
      </c>
      <c r="Y612" t="b">
        <f t="shared" si="856"/>
        <v>0</v>
      </c>
      <c r="Z612" t="b">
        <f t="shared" si="857"/>
        <v>0</v>
      </c>
      <c r="AA612" t="b">
        <f t="shared" si="858"/>
        <v>0</v>
      </c>
      <c r="AB612" t="b">
        <f t="shared" si="859"/>
        <v>0</v>
      </c>
      <c r="AC612" t="b">
        <f t="shared" si="860"/>
        <v>0</v>
      </c>
      <c r="AD612" t="b">
        <f t="shared" si="861"/>
        <v>0</v>
      </c>
      <c r="AE612" t="b">
        <f t="shared" si="862"/>
        <v>0</v>
      </c>
      <c r="AF612" t="b">
        <f t="shared" si="863"/>
        <v>0</v>
      </c>
      <c r="AG612" t="b">
        <f t="shared" si="864"/>
        <v>0</v>
      </c>
      <c r="AH612" t="b">
        <f t="shared" si="865"/>
        <v>0</v>
      </c>
      <c r="AI612" t="b">
        <f t="shared" si="866"/>
        <v>0</v>
      </c>
      <c r="AJ612" t="b">
        <f t="shared" si="867"/>
        <v>0</v>
      </c>
      <c r="AK612" t="b">
        <f t="shared" si="868"/>
        <v>0</v>
      </c>
      <c r="AL612" t="b">
        <f t="shared" si="869"/>
        <v>0</v>
      </c>
      <c r="AM612" t="b">
        <f t="shared" si="870"/>
        <v>0</v>
      </c>
      <c r="AN612" t="b">
        <f t="shared" si="871"/>
        <v>0</v>
      </c>
      <c r="AO612" t="b">
        <f t="shared" si="872"/>
        <v>0</v>
      </c>
      <c r="AP612" t="b">
        <f t="shared" si="873"/>
        <v>0</v>
      </c>
      <c r="AQ612" t="b">
        <f t="shared" si="874"/>
        <v>0</v>
      </c>
      <c r="AR612" t="b">
        <f t="shared" si="875"/>
        <v>0</v>
      </c>
      <c r="AS612" t="b">
        <f t="shared" si="876"/>
        <v>0</v>
      </c>
      <c r="AT612" t="b">
        <f t="shared" si="877"/>
        <v>0</v>
      </c>
      <c r="AU612" t="b">
        <f t="shared" si="878"/>
        <v>0</v>
      </c>
      <c r="AV612" t="b">
        <f t="shared" si="879"/>
        <v>0</v>
      </c>
      <c r="AW612" t="b">
        <f t="shared" si="880"/>
        <v>0</v>
      </c>
      <c r="AX612" t="b">
        <f t="shared" si="881"/>
        <v>0</v>
      </c>
      <c r="AY612" t="b">
        <f t="shared" si="882"/>
        <v>0</v>
      </c>
      <c r="AZ612" t="b">
        <f t="shared" si="883"/>
        <v>0</v>
      </c>
      <c r="BA612" t="b">
        <f t="shared" si="884"/>
        <v>0</v>
      </c>
      <c r="BB612" t="b">
        <f t="shared" si="885"/>
        <v>0</v>
      </c>
      <c r="BC612" t="b">
        <f t="shared" si="886"/>
        <v>0</v>
      </c>
      <c r="BD612" t="b">
        <f t="shared" si="887"/>
        <v>0</v>
      </c>
      <c r="BE612" t="b">
        <f t="shared" si="888"/>
        <v>0</v>
      </c>
      <c r="BF612" t="b">
        <f t="shared" si="889"/>
        <v>0</v>
      </c>
      <c r="BG612" t="b">
        <f t="shared" si="890"/>
        <v>0</v>
      </c>
      <c r="BH612" t="b">
        <f t="shared" si="891"/>
        <v>0</v>
      </c>
      <c r="BI612" t="b">
        <f t="shared" si="892"/>
        <v>0</v>
      </c>
      <c r="BJ612" t="b">
        <f t="shared" si="893"/>
        <v>0</v>
      </c>
      <c r="BK612" t="b">
        <f t="shared" si="894"/>
        <v>0</v>
      </c>
      <c r="BL612" t="b">
        <f t="shared" si="895"/>
        <v>0</v>
      </c>
      <c r="BM612" t="b">
        <f t="shared" si="896"/>
        <v>0</v>
      </c>
      <c r="BN612" t="b">
        <f t="shared" si="897"/>
        <v>0</v>
      </c>
      <c r="BO612" t="b">
        <f t="shared" si="898"/>
        <v>0</v>
      </c>
      <c r="BP612" t="b">
        <f t="shared" si="899"/>
        <v>0</v>
      </c>
      <c r="BQ612" t="b">
        <f t="shared" si="900"/>
        <v>0</v>
      </c>
      <c r="BR612" t="b">
        <f t="shared" si="901"/>
        <v>0</v>
      </c>
      <c r="BS612" t="b">
        <f t="shared" si="902"/>
        <v>0</v>
      </c>
      <c r="BT612" t="b">
        <f t="shared" si="903"/>
        <v>0</v>
      </c>
      <c r="BU612" t="b">
        <f t="shared" si="904"/>
        <v>0</v>
      </c>
      <c r="BV612" t="b">
        <f t="shared" si="905"/>
        <v>0</v>
      </c>
      <c r="BW612" t="b">
        <f t="shared" si="906"/>
        <v>0</v>
      </c>
      <c r="BX612" t="b">
        <f t="shared" si="907"/>
        <v>0</v>
      </c>
      <c r="BY612" t="b">
        <f t="shared" si="908"/>
        <v>0</v>
      </c>
      <c r="BZ612" t="b">
        <f t="shared" si="909"/>
        <v>0</v>
      </c>
      <c r="CA612" t="b">
        <f t="shared" si="910"/>
        <v>0</v>
      </c>
      <c r="CB612" t="b">
        <f t="shared" si="911"/>
        <v>1</v>
      </c>
      <c r="CC612" t="b">
        <f t="shared" si="912"/>
        <v>0</v>
      </c>
      <c r="CD612" t="b">
        <f t="shared" si="913"/>
        <v>0</v>
      </c>
      <c r="CE612" t="b">
        <f t="shared" si="914"/>
        <v>0</v>
      </c>
      <c r="CF612" t="b">
        <f t="shared" si="915"/>
        <v>0</v>
      </c>
      <c r="CG612" t="b">
        <f t="shared" si="916"/>
        <v>0</v>
      </c>
      <c r="CH612" t="b">
        <f t="shared" si="917"/>
        <v>0</v>
      </c>
      <c r="CI612" t="b">
        <f t="shared" si="918"/>
        <v>0</v>
      </c>
      <c r="CJ612" t="b">
        <f t="shared" si="919"/>
        <v>0</v>
      </c>
      <c r="CK612" t="b">
        <f t="shared" si="920"/>
        <v>0</v>
      </c>
      <c r="CL612" t="b">
        <f t="shared" si="921"/>
        <v>0</v>
      </c>
      <c r="CM612" t="b">
        <f t="shared" si="922"/>
        <v>0</v>
      </c>
      <c r="CN612" t="b">
        <f t="shared" si="923"/>
        <v>0</v>
      </c>
      <c r="CO612" t="b">
        <f t="shared" si="924"/>
        <v>0</v>
      </c>
      <c r="CP612" t="b">
        <f t="shared" si="925"/>
        <v>0</v>
      </c>
      <c r="CQ612" t="b">
        <f t="shared" si="926"/>
        <v>0</v>
      </c>
      <c r="CR612" t="b">
        <f t="shared" si="927"/>
        <v>0</v>
      </c>
      <c r="CS612" t="b">
        <f t="shared" si="928"/>
        <v>0</v>
      </c>
      <c r="CT612" t="b">
        <f t="shared" si="929"/>
        <v>0</v>
      </c>
      <c r="CU612" t="b">
        <f t="shared" si="930"/>
        <v>0</v>
      </c>
      <c r="CV612" t="b">
        <f t="shared" si="931"/>
        <v>0</v>
      </c>
      <c r="CW612" t="b">
        <f t="shared" si="932"/>
        <v>0</v>
      </c>
      <c r="CX612" t="b">
        <f t="shared" si="933"/>
        <v>0</v>
      </c>
      <c r="CY612" t="b">
        <f t="shared" si="934"/>
        <v>0</v>
      </c>
      <c r="CZ612" t="b">
        <f t="shared" si="935"/>
        <v>0</v>
      </c>
      <c r="DA612" t="b">
        <f t="shared" si="936"/>
        <v>0</v>
      </c>
      <c r="DB612" t="b">
        <f t="shared" si="937"/>
        <v>0</v>
      </c>
      <c r="DC612" t="b">
        <f t="shared" si="938"/>
        <v>0</v>
      </c>
      <c r="DD612" t="b">
        <f t="shared" si="939"/>
        <v>0</v>
      </c>
    </row>
    <row r="613" spans="1:108">
      <c r="A613" s="4" t="s">
        <v>2040</v>
      </c>
      <c r="B613" t="s">
        <v>7402</v>
      </c>
      <c r="C613" t="s">
        <v>2021</v>
      </c>
      <c r="D613" s="4" t="s">
        <v>1006</v>
      </c>
      <c r="E613" s="4" t="s">
        <v>982</v>
      </c>
      <c r="F613" t="s">
        <v>976</v>
      </c>
      <c r="G613" t="s">
        <v>970</v>
      </c>
      <c r="H613" t="s">
        <v>7428</v>
      </c>
      <c r="I613" t="s">
        <v>7418</v>
      </c>
      <c r="J613" s="4" t="s">
        <v>355</v>
      </c>
      <c r="K613" s="4" t="s">
        <v>136</v>
      </c>
      <c r="L613" s="4" t="s">
        <v>6754</v>
      </c>
      <c r="M613" s="63" t="s">
        <v>7348</v>
      </c>
      <c r="N613" s="63" t="s">
        <v>7349</v>
      </c>
      <c r="O613" s="4" t="b">
        <f t="shared" si="846"/>
        <v>1</v>
      </c>
      <c r="P613" s="4" t="b">
        <f t="shared" si="847"/>
        <v>1</v>
      </c>
      <c r="Q613" s="4" t="b">
        <f t="shared" si="848"/>
        <v>1</v>
      </c>
      <c r="R613" s="4" t="b">
        <f t="shared" si="849"/>
        <v>1</v>
      </c>
      <c r="S613" s="4" t="b">
        <f t="shared" si="850"/>
        <v>1</v>
      </c>
      <c r="T613" s="4" t="b">
        <f t="shared" si="851"/>
        <v>1</v>
      </c>
      <c r="U613" s="4" t="b">
        <f t="shared" si="852"/>
        <v>1</v>
      </c>
      <c r="V613" s="4" t="b">
        <f t="shared" si="853"/>
        <v>1</v>
      </c>
      <c r="W613" s="4" t="b">
        <f t="shared" si="854"/>
        <v>1</v>
      </c>
      <c r="X613" s="4" t="b">
        <f t="shared" si="855"/>
        <v>0</v>
      </c>
      <c r="Y613" s="4" t="b">
        <f t="shared" si="856"/>
        <v>1</v>
      </c>
      <c r="Z613" s="4" t="b">
        <f t="shared" si="857"/>
        <v>0</v>
      </c>
      <c r="AA613" s="4" t="b">
        <f t="shared" si="858"/>
        <v>1</v>
      </c>
      <c r="AB613" s="4" t="b">
        <f t="shared" si="859"/>
        <v>0</v>
      </c>
      <c r="AC613" s="4" t="b">
        <f t="shared" si="860"/>
        <v>0</v>
      </c>
      <c r="AD613" s="4" t="b">
        <f t="shared" si="861"/>
        <v>0</v>
      </c>
      <c r="AE613" s="4" t="b">
        <f t="shared" si="862"/>
        <v>0</v>
      </c>
      <c r="AF613" s="4" t="b">
        <f t="shared" si="863"/>
        <v>0</v>
      </c>
      <c r="AG613" s="4" t="b">
        <f t="shared" si="864"/>
        <v>0</v>
      </c>
      <c r="AH613" s="4" t="b">
        <f t="shared" si="865"/>
        <v>0</v>
      </c>
      <c r="AI613" s="4" t="b">
        <f t="shared" si="866"/>
        <v>1</v>
      </c>
      <c r="AJ613" s="4" t="b">
        <f t="shared" si="867"/>
        <v>0</v>
      </c>
      <c r="AK613" s="4" t="b">
        <f t="shared" si="868"/>
        <v>0</v>
      </c>
      <c r="AL613" s="4" t="b">
        <f t="shared" si="869"/>
        <v>0</v>
      </c>
      <c r="AM613" s="4" t="b">
        <f t="shared" si="870"/>
        <v>0</v>
      </c>
      <c r="AN613" s="4" t="b">
        <f t="shared" si="871"/>
        <v>0</v>
      </c>
      <c r="AO613" s="4" t="b">
        <f t="shared" si="872"/>
        <v>0</v>
      </c>
      <c r="AP613" s="4" t="b">
        <f t="shared" si="873"/>
        <v>0</v>
      </c>
      <c r="AQ613" s="4" t="b">
        <f t="shared" si="874"/>
        <v>0</v>
      </c>
      <c r="AR613" s="4" t="b">
        <f t="shared" si="875"/>
        <v>0</v>
      </c>
      <c r="AS613" s="4" t="b">
        <f t="shared" si="876"/>
        <v>0</v>
      </c>
      <c r="AT613" s="4" t="b">
        <f t="shared" si="877"/>
        <v>0</v>
      </c>
      <c r="AU613" s="4" t="b">
        <f t="shared" si="878"/>
        <v>0</v>
      </c>
      <c r="AV613" s="4" t="b">
        <f t="shared" si="879"/>
        <v>0</v>
      </c>
      <c r="AW613" s="4" t="b">
        <f t="shared" si="880"/>
        <v>0</v>
      </c>
      <c r="AX613" s="4" t="b">
        <f t="shared" si="881"/>
        <v>0</v>
      </c>
      <c r="AY613" s="4" t="b">
        <f t="shared" si="882"/>
        <v>0</v>
      </c>
      <c r="AZ613" s="4" t="b">
        <f t="shared" si="883"/>
        <v>0</v>
      </c>
      <c r="BA613" s="4" t="b">
        <f t="shared" si="884"/>
        <v>1</v>
      </c>
      <c r="BB613" s="4" t="b">
        <f t="shared" si="885"/>
        <v>0</v>
      </c>
      <c r="BC613" s="4" t="b">
        <f t="shared" si="886"/>
        <v>0</v>
      </c>
      <c r="BD613" s="4" t="b">
        <f t="shared" si="887"/>
        <v>0</v>
      </c>
      <c r="BE613" s="4" t="b">
        <f t="shared" si="888"/>
        <v>0</v>
      </c>
      <c r="BF613" s="4" t="b">
        <f t="shared" si="889"/>
        <v>0</v>
      </c>
      <c r="BG613" s="4" t="b">
        <f t="shared" si="890"/>
        <v>0</v>
      </c>
      <c r="BH613" s="4" t="b">
        <f t="shared" si="891"/>
        <v>0</v>
      </c>
      <c r="BI613" s="4" t="b">
        <f t="shared" si="892"/>
        <v>0</v>
      </c>
      <c r="BJ613" s="4" t="b">
        <f t="shared" si="893"/>
        <v>0</v>
      </c>
      <c r="BK613" s="4" t="b">
        <f t="shared" si="894"/>
        <v>0</v>
      </c>
      <c r="BL613" s="4" t="b">
        <f t="shared" si="895"/>
        <v>1</v>
      </c>
      <c r="BM613" s="4" t="b">
        <f t="shared" si="896"/>
        <v>0</v>
      </c>
      <c r="BN613" s="4" t="b">
        <f t="shared" si="897"/>
        <v>0</v>
      </c>
      <c r="BO613" s="4" t="b">
        <f t="shared" si="898"/>
        <v>0</v>
      </c>
      <c r="BP613" s="4" t="b">
        <f t="shared" si="899"/>
        <v>1</v>
      </c>
      <c r="BQ613" s="4" t="b">
        <f t="shared" si="900"/>
        <v>1</v>
      </c>
      <c r="BR613" s="4" t="b">
        <f t="shared" si="901"/>
        <v>0</v>
      </c>
      <c r="BS613" s="4" t="b">
        <f t="shared" si="902"/>
        <v>1</v>
      </c>
      <c r="BT613" s="4" t="b">
        <f t="shared" si="903"/>
        <v>0</v>
      </c>
      <c r="BU613" s="4" t="b">
        <f t="shared" si="904"/>
        <v>1</v>
      </c>
      <c r="BV613" s="4" t="b">
        <f t="shared" si="905"/>
        <v>0</v>
      </c>
      <c r="BW613" s="4" t="b">
        <f t="shared" si="906"/>
        <v>0</v>
      </c>
      <c r="BX613" s="4" t="b">
        <f t="shared" si="907"/>
        <v>0</v>
      </c>
      <c r="BY613" s="4" t="b">
        <f t="shared" si="908"/>
        <v>0</v>
      </c>
      <c r="BZ613" s="4" t="b">
        <f t="shared" si="909"/>
        <v>0</v>
      </c>
      <c r="CA613" s="4" t="b">
        <f t="shared" si="910"/>
        <v>1</v>
      </c>
      <c r="CB613" s="4" t="b">
        <f t="shared" si="911"/>
        <v>1</v>
      </c>
      <c r="CC613" s="4" t="b">
        <f t="shared" si="912"/>
        <v>1</v>
      </c>
      <c r="CD613" s="4" t="b">
        <f t="shared" si="913"/>
        <v>0</v>
      </c>
      <c r="CE613" s="4" t="b">
        <f t="shared" si="914"/>
        <v>0</v>
      </c>
      <c r="CF613" s="4" t="b">
        <f t="shared" si="915"/>
        <v>0</v>
      </c>
      <c r="CG613" s="4" t="b">
        <f t="shared" si="916"/>
        <v>0</v>
      </c>
      <c r="CH613" s="4" t="b">
        <f t="shared" si="917"/>
        <v>0</v>
      </c>
      <c r="CI613" s="4" t="b">
        <f t="shared" si="918"/>
        <v>0</v>
      </c>
      <c r="CJ613" s="4" t="b">
        <f t="shared" si="919"/>
        <v>0</v>
      </c>
      <c r="CK613" s="4" t="b">
        <f t="shared" si="920"/>
        <v>0</v>
      </c>
      <c r="CL613" s="4" t="b">
        <f t="shared" si="921"/>
        <v>0</v>
      </c>
      <c r="CM613" s="4" t="b">
        <f t="shared" si="922"/>
        <v>1</v>
      </c>
      <c r="CN613" s="4" t="b">
        <f t="shared" si="923"/>
        <v>0</v>
      </c>
      <c r="CO613" s="4" t="b">
        <f t="shared" si="924"/>
        <v>0</v>
      </c>
      <c r="CP613" s="4" t="b">
        <f t="shared" si="925"/>
        <v>0</v>
      </c>
      <c r="CQ613" s="4" t="b">
        <f t="shared" si="926"/>
        <v>0</v>
      </c>
      <c r="CR613" s="4" t="b">
        <f t="shared" si="927"/>
        <v>0</v>
      </c>
      <c r="CS613" s="4" t="b">
        <f t="shared" si="928"/>
        <v>0</v>
      </c>
      <c r="CT613" s="4" t="b">
        <f t="shared" si="929"/>
        <v>0</v>
      </c>
      <c r="CU613" s="4" t="b">
        <f t="shared" si="930"/>
        <v>0</v>
      </c>
      <c r="CV613" s="4" t="b">
        <f t="shared" si="931"/>
        <v>1</v>
      </c>
      <c r="CW613" s="4" t="b">
        <f t="shared" si="932"/>
        <v>0</v>
      </c>
      <c r="CX613" s="4" t="b">
        <f t="shared" si="933"/>
        <v>0</v>
      </c>
      <c r="CY613" s="4" t="b">
        <f t="shared" si="934"/>
        <v>0</v>
      </c>
      <c r="CZ613" s="4" t="b">
        <f t="shared" si="935"/>
        <v>1</v>
      </c>
      <c r="DA613" s="4" t="b">
        <f t="shared" si="936"/>
        <v>0</v>
      </c>
      <c r="DB613" s="4" t="b">
        <f t="shared" si="937"/>
        <v>0</v>
      </c>
      <c r="DC613" s="4" t="b">
        <f t="shared" si="938"/>
        <v>0</v>
      </c>
      <c r="DD613" s="4" t="b">
        <f t="shared" si="939"/>
        <v>0</v>
      </c>
    </row>
    <row r="614" spans="1:108">
      <c r="A614" t="s">
        <v>2041</v>
      </c>
      <c r="B614" t="s">
        <v>7402</v>
      </c>
      <c r="C614" t="s">
        <v>2021</v>
      </c>
      <c r="D614" t="s">
        <v>1006</v>
      </c>
      <c r="E614" t="s">
        <v>982</v>
      </c>
      <c r="F614" t="s">
        <v>976</v>
      </c>
      <c r="G614" t="s">
        <v>970</v>
      </c>
      <c r="H614" t="s">
        <v>7428</v>
      </c>
      <c r="I614" t="s">
        <v>7418</v>
      </c>
      <c r="J614" t="s">
        <v>204</v>
      </c>
      <c r="K614" t="s">
        <v>205</v>
      </c>
      <c r="L614" t="s">
        <v>6755</v>
      </c>
      <c r="M614" t="s">
        <v>6079</v>
      </c>
      <c r="N614" t="s">
        <v>2042</v>
      </c>
      <c r="O614" t="b">
        <f t="shared" si="846"/>
        <v>0</v>
      </c>
      <c r="P614" t="b">
        <f t="shared" si="847"/>
        <v>1</v>
      </c>
      <c r="Q614" t="b">
        <f t="shared" si="848"/>
        <v>0</v>
      </c>
      <c r="R614" t="b">
        <f t="shared" si="849"/>
        <v>1</v>
      </c>
      <c r="S614" t="b">
        <f t="shared" si="850"/>
        <v>0</v>
      </c>
      <c r="T614" t="b">
        <f t="shared" si="851"/>
        <v>1</v>
      </c>
      <c r="U614" t="b">
        <f t="shared" si="852"/>
        <v>0</v>
      </c>
      <c r="V614" t="b">
        <f t="shared" si="853"/>
        <v>1</v>
      </c>
      <c r="W614" t="b">
        <f t="shared" si="854"/>
        <v>0</v>
      </c>
      <c r="X614" t="b">
        <f t="shared" si="855"/>
        <v>0</v>
      </c>
      <c r="Y614" t="b">
        <f t="shared" si="856"/>
        <v>1</v>
      </c>
      <c r="Z614" t="b">
        <f t="shared" si="857"/>
        <v>0</v>
      </c>
      <c r="AA614" t="b">
        <f t="shared" si="858"/>
        <v>1</v>
      </c>
      <c r="AB614" t="b">
        <f t="shared" si="859"/>
        <v>0</v>
      </c>
      <c r="AC614" t="b">
        <f t="shared" si="860"/>
        <v>0</v>
      </c>
      <c r="AD614" t="b">
        <f t="shared" si="861"/>
        <v>0</v>
      </c>
      <c r="AE614" t="b">
        <f t="shared" si="862"/>
        <v>0</v>
      </c>
      <c r="AF614" t="b">
        <f t="shared" si="863"/>
        <v>0</v>
      </c>
      <c r="AG614" t="b">
        <f t="shared" si="864"/>
        <v>0</v>
      </c>
      <c r="AH614" t="b">
        <f t="shared" si="865"/>
        <v>0</v>
      </c>
      <c r="AI614" t="b">
        <f t="shared" si="866"/>
        <v>0</v>
      </c>
      <c r="AJ614" t="b">
        <f t="shared" si="867"/>
        <v>0</v>
      </c>
      <c r="AK614" t="b">
        <f t="shared" si="868"/>
        <v>0</v>
      </c>
      <c r="AL614" t="b">
        <f t="shared" si="869"/>
        <v>0</v>
      </c>
      <c r="AM614" t="b">
        <f t="shared" si="870"/>
        <v>0</v>
      </c>
      <c r="AN614" t="b">
        <f t="shared" si="871"/>
        <v>0</v>
      </c>
      <c r="AO614" t="b">
        <f t="shared" si="872"/>
        <v>0</v>
      </c>
      <c r="AP614" t="b">
        <f t="shared" si="873"/>
        <v>0</v>
      </c>
      <c r="AQ614" t="b">
        <f t="shared" si="874"/>
        <v>0</v>
      </c>
      <c r="AR614" t="b">
        <f t="shared" si="875"/>
        <v>0</v>
      </c>
      <c r="AS614" t="b">
        <f t="shared" si="876"/>
        <v>0</v>
      </c>
      <c r="AT614" t="b">
        <f t="shared" si="877"/>
        <v>0</v>
      </c>
      <c r="AU614" t="b">
        <f t="shared" si="878"/>
        <v>0</v>
      </c>
      <c r="AV614" t="b">
        <f t="shared" si="879"/>
        <v>0</v>
      </c>
      <c r="AW614" t="b">
        <f t="shared" si="880"/>
        <v>0</v>
      </c>
      <c r="AX614" t="b">
        <f t="shared" si="881"/>
        <v>0</v>
      </c>
      <c r="AY614" t="b">
        <f t="shared" si="882"/>
        <v>0</v>
      </c>
      <c r="AZ614" t="b">
        <f t="shared" si="883"/>
        <v>0</v>
      </c>
      <c r="BA614" t="b">
        <f t="shared" si="884"/>
        <v>0</v>
      </c>
      <c r="BB614" t="b">
        <f t="shared" si="885"/>
        <v>0</v>
      </c>
      <c r="BC614" t="b">
        <f t="shared" si="886"/>
        <v>1</v>
      </c>
      <c r="BD614" t="b">
        <f t="shared" si="887"/>
        <v>0</v>
      </c>
      <c r="BE614" t="b">
        <f t="shared" si="888"/>
        <v>0</v>
      </c>
      <c r="BF614" t="b">
        <f t="shared" si="889"/>
        <v>0</v>
      </c>
      <c r="BG614" t="b">
        <f t="shared" si="890"/>
        <v>0</v>
      </c>
      <c r="BH614" t="b">
        <f t="shared" si="891"/>
        <v>0</v>
      </c>
      <c r="BI614" t="b">
        <f t="shared" si="892"/>
        <v>0</v>
      </c>
      <c r="BJ614" t="b">
        <f t="shared" si="893"/>
        <v>0</v>
      </c>
      <c r="BK614" t="b">
        <f t="shared" si="894"/>
        <v>0</v>
      </c>
      <c r="BL614" t="b">
        <f t="shared" si="895"/>
        <v>0</v>
      </c>
      <c r="BM614" t="b">
        <f t="shared" si="896"/>
        <v>0</v>
      </c>
      <c r="BN614" t="b">
        <f t="shared" si="897"/>
        <v>0</v>
      </c>
      <c r="BO614" t="b">
        <f t="shared" si="898"/>
        <v>0</v>
      </c>
      <c r="BP614" t="b">
        <f t="shared" si="899"/>
        <v>1</v>
      </c>
      <c r="BQ614" t="b">
        <f t="shared" si="900"/>
        <v>0</v>
      </c>
      <c r="BR614" t="b">
        <f t="shared" si="901"/>
        <v>1</v>
      </c>
      <c r="BS614" t="b">
        <f t="shared" si="902"/>
        <v>0</v>
      </c>
      <c r="BT614" t="b">
        <f t="shared" si="903"/>
        <v>0</v>
      </c>
      <c r="BU614" t="b">
        <f t="shared" si="904"/>
        <v>0</v>
      </c>
      <c r="BV614" t="b">
        <f t="shared" si="905"/>
        <v>0</v>
      </c>
      <c r="BW614" t="b">
        <f t="shared" si="906"/>
        <v>0</v>
      </c>
      <c r="BX614" t="b">
        <f t="shared" si="907"/>
        <v>0</v>
      </c>
      <c r="BY614" t="b">
        <f t="shared" si="908"/>
        <v>0</v>
      </c>
      <c r="BZ614" t="b">
        <f t="shared" si="909"/>
        <v>0</v>
      </c>
      <c r="CA614" t="b">
        <f t="shared" si="910"/>
        <v>0</v>
      </c>
      <c r="CB614" t="b">
        <f t="shared" si="911"/>
        <v>0</v>
      </c>
      <c r="CC614" t="b">
        <f t="shared" si="912"/>
        <v>0</v>
      </c>
      <c r="CD614" t="b">
        <f t="shared" si="913"/>
        <v>0</v>
      </c>
      <c r="CE614" t="b">
        <f t="shared" si="914"/>
        <v>0</v>
      </c>
      <c r="CF614" t="b">
        <f t="shared" si="915"/>
        <v>0</v>
      </c>
      <c r="CG614" t="b">
        <f t="shared" si="916"/>
        <v>0</v>
      </c>
      <c r="CH614" t="b">
        <f t="shared" si="917"/>
        <v>0</v>
      </c>
      <c r="CI614" t="b">
        <f t="shared" si="918"/>
        <v>0</v>
      </c>
      <c r="CJ614" t="b">
        <f t="shared" si="919"/>
        <v>0</v>
      </c>
      <c r="CK614" t="b">
        <f t="shared" si="920"/>
        <v>0</v>
      </c>
      <c r="CL614" t="b">
        <f t="shared" si="921"/>
        <v>0</v>
      </c>
      <c r="CM614" t="b">
        <f t="shared" si="922"/>
        <v>0</v>
      </c>
      <c r="CN614" t="b">
        <f t="shared" si="923"/>
        <v>0</v>
      </c>
      <c r="CO614" t="b">
        <f t="shared" si="924"/>
        <v>0</v>
      </c>
      <c r="CP614" t="b">
        <f t="shared" si="925"/>
        <v>0</v>
      </c>
      <c r="CQ614" t="b">
        <f t="shared" si="926"/>
        <v>0</v>
      </c>
      <c r="CR614" t="b">
        <f t="shared" si="927"/>
        <v>1</v>
      </c>
      <c r="CS614" t="b">
        <f t="shared" si="928"/>
        <v>0</v>
      </c>
      <c r="CT614" t="b">
        <f t="shared" si="929"/>
        <v>0</v>
      </c>
      <c r="CU614" t="b">
        <f t="shared" si="930"/>
        <v>0</v>
      </c>
      <c r="CV614" t="b">
        <f t="shared" si="931"/>
        <v>0</v>
      </c>
      <c r="CW614" t="b">
        <f t="shared" si="932"/>
        <v>0</v>
      </c>
      <c r="CX614" t="b">
        <f t="shared" si="933"/>
        <v>0</v>
      </c>
      <c r="CY614" t="b">
        <f t="shared" si="934"/>
        <v>0</v>
      </c>
      <c r="CZ614" t="b">
        <f t="shared" si="935"/>
        <v>0</v>
      </c>
      <c r="DA614" t="b">
        <f t="shared" si="936"/>
        <v>0</v>
      </c>
      <c r="DB614" t="b">
        <f t="shared" si="937"/>
        <v>0</v>
      </c>
      <c r="DC614" t="b">
        <f t="shared" si="938"/>
        <v>0</v>
      </c>
      <c r="DD614" t="b">
        <f t="shared" si="939"/>
        <v>0</v>
      </c>
    </row>
    <row r="615" spans="1:108">
      <c r="A615" t="s">
        <v>2043</v>
      </c>
      <c r="B615" t="s">
        <v>7402</v>
      </c>
      <c r="C615" t="s">
        <v>2021</v>
      </c>
      <c r="D615" t="s">
        <v>1006</v>
      </c>
      <c r="E615" t="s">
        <v>982</v>
      </c>
      <c r="F615" t="s">
        <v>976</v>
      </c>
      <c r="G615" t="s">
        <v>970</v>
      </c>
      <c r="H615" t="s">
        <v>7428</v>
      </c>
      <c r="I615" t="s">
        <v>7418</v>
      </c>
      <c r="J615" t="s">
        <v>109</v>
      </c>
      <c r="K615" t="s">
        <v>109</v>
      </c>
      <c r="L615" t="s">
        <v>6756</v>
      </c>
      <c r="M615" t="s">
        <v>2044</v>
      </c>
      <c r="N615" t="s">
        <v>2045</v>
      </c>
      <c r="O615" t="b">
        <f t="shared" si="846"/>
        <v>1</v>
      </c>
      <c r="P615" t="b">
        <f t="shared" si="847"/>
        <v>0</v>
      </c>
      <c r="Q615" t="b">
        <f t="shared" si="848"/>
        <v>1</v>
      </c>
      <c r="R615" t="b">
        <f t="shared" si="849"/>
        <v>1</v>
      </c>
      <c r="S615" t="b">
        <f t="shared" si="850"/>
        <v>1</v>
      </c>
      <c r="T615" t="b">
        <f t="shared" si="851"/>
        <v>0</v>
      </c>
      <c r="U615" t="b">
        <f t="shared" si="852"/>
        <v>1</v>
      </c>
      <c r="V615" t="b">
        <f t="shared" si="853"/>
        <v>1</v>
      </c>
      <c r="W615" t="b">
        <f t="shared" si="854"/>
        <v>1</v>
      </c>
      <c r="X615" t="b">
        <f t="shared" si="855"/>
        <v>0</v>
      </c>
      <c r="Y615" t="b">
        <f t="shared" si="856"/>
        <v>1</v>
      </c>
      <c r="Z615" t="b">
        <f t="shared" si="857"/>
        <v>1</v>
      </c>
      <c r="AA615" t="b">
        <f t="shared" si="858"/>
        <v>0</v>
      </c>
      <c r="AB615" t="b">
        <f t="shared" si="859"/>
        <v>1</v>
      </c>
      <c r="AC615" t="b">
        <f t="shared" si="860"/>
        <v>0</v>
      </c>
      <c r="AD615" t="b">
        <f t="shared" si="861"/>
        <v>0</v>
      </c>
      <c r="AE615" t="b">
        <f t="shared" si="862"/>
        <v>0</v>
      </c>
      <c r="AF615" t="b">
        <f t="shared" si="863"/>
        <v>0</v>
      </c>
      <c r="AG615" t="b">
        <f t="shared" si="864"/>
        <v>0</v>
      </c>
      <c r="AH615" t="b">
        <f t="shared" si="865"/>
        <v>0</v>
      </c>
      <c r="AI615" t="b">
        <f t="shared" si="866"/>
        <v>0</v>
      </c>
      <c r="AJ615" t="b">
        <f t="shared" si="867"/>
        <v>0</v>
      </c>
      <c r="AK615" t="b">
        <f t="shared" si="868"/>
        <v>1</v>
      </c>
      <c r="AL615" t="b">
        <f t="shared" si="869"/>
        <v>0</v>
      </c>
      <c r="AM615" t="b">
        <f t="shared" si="870"/>
        <v>0</v>
      </c>
      <c r="AN615" t="b">
        <f t="shared" si="871"/>
        <v>1</v>
      </c>
      <c r="AO615" t="b">
        <f t="shared" si="872"/>
        <v>0</v>
      </c>
      <c r="AP615" t="b">
        <f t="shared" si="873"/>
        <v>0</v>
      </c>
      <c r="AQ615" t="b">
        <f t="shared" si="874"/>
        <v>0</v>
      </c>
      <c r="AR615" t="b">
        <f t="shared" si="875"/>
        <v>0</v>
      </c>
      <c r="AS615" t="b">
        <f t="shared" si="876"/>
        <v>0</v>
      </c>
      <c r="AT615" t="b">
        <f t="shared" si="877"/>
        <v>0</v>
      </c>
      <c r="AU615" t="b">
        <f t="shared" si="878"/>
        <v>0</v>
      </c>
      <c r="AV615" t="b">
        <f t="shared" si="879"/>
        <v>0</v>
      </c>
      <c r="AW615" t="b">
        <f t="shared" si="880"/>
        <v>0</v>
      </c>
      <c r="AX615" t="b">
        <f t="shared" si="881"/>
        <v>0</v>
      </c>
      <c r="AY615" t="b">
        <f t="shared" si="882"/>
        <v>0</v>
      </c>
      <c r="AZ615" t="b">
        <f t="shared" si="883"/>
        <v>0</v>
      </c>
      <c r="BA615" t="b">
        <f t="shared" si="884"/>
        <v>1</v>
      </c>
      <c r="BB615" t="b">
        <f t="shared" si="885"/>
        <v>0</v>
      </c>
      <c r="BC615" t="b">
        <f t="shared" si="886"/>
        <v>0</v>
      </c>
      <c r="BD615" t="b">
        <f t="shared" si="887"/>
        <v>0</v>
      </c>
      <c r="BE615" t="b">
        <f t="shared" si="888"/>
        <v>0</v>
      </c>
      <c r="BF615" t="b">
        <f t="shared" si="889"/>
        <v>0</v>
      </c>
      <c r="BG615" t="b">
        <f t="shared" si="890"/>
        <v>0</v>
      </c>
      <c r="BH615" t="b">
        <f t="shared" si="891"/>
        <v>0</v>
      </c>
      <c r="BI615" t="b">
        <f t="shared" si="892"/>
        <v>0</v>
      </c>
      <c r="BJ615" t="b">
        <f t="shared" si="893"/>
        <v>0</v>
      </c>
      <c r="BK615" t="b">
        <f t="shared" si="894"/>
        <v>0</v>
      </c>
      <c r="BL615" t="b">
        <f t="shared" si="895"/>
        <v>0</v>
      </c>
      <c r="BM615" t="b">
        <f t="shared" si="896"/>
        <v>0</v>
      </c>
      <c r="BN615" t="b">
        <f t="shared" si="897"/>
        <v>0</v>
      </c>
      <c r="BO615" t="b">
        <f t="shared" si="898"/>
        <v>0</v>
      </c>
      <c r="BP615" t="b">
        <f t="shared" si="899"/>
        <v>0</v>
      </c>
      <c r="BQ615" t="b">
        <f t="shared" si="900"/>
        <v>1</v>
      </c>
      <c r="BR615" t="b">
        <f t="shared" si="901"/>
        <v>0</v>
      </c>
      <c r="BS615" t="b">
        <f t="shared" si="902"/>
        <v>0</v>
      </c>
      <c r="BT615" t="b">
        <f t="shared" si="903"/>
        <v>0</v>
      </c>
      <c r="BU615" t="b">
        <f t="shared" si="904"/>
        <v>1</v>
      </c>
      <c r="BV615" t="b">
        <f t="shared" si="905"/>
        <v>1</v>
      </c>
      <c r="BW615" t="b">
        <f t="shared" si="906"/>
        <v>0</v>
      </c>
      <c r="BX615" t="b">
        <f t="shared" si="907"/>
        <v>0</v>
      </c>
      <c r="BY615" t="b">
        <f t="shared" si="908"/>
        <v>0</v>
      </c>
      <c r="BZ615" t="b">
        <f t="shared" si="909"/>
        <v>0</v>
      </c>
      <c r="CA615" t="b">
        <f t="shared" si="910"/>
        <v>1</v>
      </c>
      <c r="CB615" t="b">
        <f t="shared" si="911"/>
        <v>0</v>
      </c>
      <c r="CC615" t="b">
        <f t="shared" si="912"/>
        <v>0</v>
      </c>
      <c r="CD615" t="b">
        <f t="shared" si="913"/>
        <v>0</v>
      </c>
      <c r="CE615" t="b">
        <f t="shared" si="914"/>
        <v>0</v>
      </c>
      <c r="CF615" t="b">
        <f t="shared" si="915"/>
        <v>0</v>
      </c>
      <c r="CG615" t="b">
        <f t="shared" si="916"/>
        <v>0</v>
      </c>
      <c r="CH615" t="b">
        <f t="shared" si="917"/>
        <v>0</v>
      </c>
      <c r="CI615" t="b">
        <f t="shared" si="918"/>
        <v>0</v>
      </c>
      <c r="CJ615" t="b">
        <f t="shared" si="919"/>
        <v>0</v>
      </c>
      <c r="CK615" t="b">
        <f t="shared" si="920"/>
        <v>0</v>
      </c>
      <c r="CL615" t="b">
        <f t="shared" si="921"/>
        <v>0</v>
      </c>
      <c r="CM615" t="b">
        <f t="shared" si="922"/>
        <v>0</v>
      </c>
      <c r="CN615" t="b">
        <f t="shared" si="923"/>
        <v>0</v>
      </c>
      <c r="CO615" t="b">
        <f t="shared" si="924"/>
        <v>1</v>
      </c>
      <c r="CP615" t="b">
        <f t="shared" si="925"/>
        <v>0</v>
      </c>
      <c r="CQ615" t="b">
        <f t="shared" si="926"/>
        <v>0</v>
      </c>
      <c r="CR615" t="b">
        <f t="shared" si="927"/>
        <v>0</v>
      </c>
      <c r="CS615" t="b">
        <f t="shared" si="928"/>
        <v>0</v>
      </c>
      <c r="CT615" t="b">
        <f t="shared" si="929"/>
        <v>0</v>
      </c>
      <c r="CU615" t="b">
        <f t="shared" si="930"/>
        <v>0</v>
      </c>
      <c r="CV615" t="b">
        <f t="shared" si="931"/>
        <v>0</v>
      </c>
      <c r="CW615" t="b">
        <f t="shared" si="932"/>
        <v>0</v>
      </c>
      <c r="CX615" t="b">
        <f t="shared" si="933"/>
        <v>0</v>
      </c>
      <c r="CY615" t="b">
        <f t="shared" si="934"/>
        <v>0</v>
      </c>
      <c r="CZ615" t="b">
        <f t="shared" si="935"/>
        <v>0</v>
      </c>
      <c r="DA615" t="b">
        <f t="shared" si="936"/>
        <v>0</v>
      </c>
      <c r="DB615" t="b">
        <f t="shared" si="937"/>
        <v>0</v>
      </c>
      <c r="DC615" t="b">
        <f t="shared" si="938"/>
        <v>0</v>
      </c>
      <c r="DD615" t="b">
        <f t="shared" si="939"/>
        <v>0</v>
      </c>
    </row>
    <row r="616" spans="1:108">
      <c r="A616" t="s">
        <v>2046</v>
      </c>
      <c r="B616" t="s">
        <v>7402</v>
      </c>
      <c r="C616" t="s">
        <v>2021</v>
      </c>
      <c r="D616" t="s">
        <v>1006</v>
      </c>
      <c r="E616" t="s">
        <v>982</v>
      </c>
      <c r="F616" t="s">
        <v>976</v>
      </c>
      <c r="G616" t="s">
        <v>970</v>
      </c>
      <c r="H616" t="s">
        <v>7428</v>
      </c>
      <c r="I616" t="s">
        <v>7418</v>
      </c>
      <c r="J616" t="s">
        <v>362</v>
      </c>
      <c r="K616" t="s">
        <v>136</v>
      </c>
      <c r="L616" t="s">
        <v>6451</v>
      </c>
      <c r="M616" t="s">
        <v>6079</v>
      </c>
      <c r="N616" t="s">
        <v>1546</v>
      </c>
      <c r="O616" t="b">
        <f t="shared" si="846"/>
        <v>1</v>
      </c>
      <c r="P616" t="b">
        <f t="shared" si="847"/>
        <v>1</v>
      </c>
      <c r="Q616" t="b">
        <f t="shared" si="848"/>
        <v>0</v>
      </c>
      <c r="R616" t="b">
        <f t="shared" si="849"/>
        <v>0</v>
      </c>
      <c r="S616" t="b">
        <f t="shared" si="850"/>
        <v>1</v>
      </c>
      <c r="T616" t="b">
        <f t="shared" si="851"/>
        <v>0</v>
      </c>
      <c r="U616" t="b">
        <f t="shared" si="852"/>
        <v>0</v>
      </c>
      <c r="V616" t="b">
        <f t="shared" si="853"/>
        <v>0</v>
      </c>
      <c r="W616" t="b">
        <f t="shared" si="854"/>
        <v>0</v>
      </c>
      <c r="X616" t="b">
        <f t="shared" si="855"/>
        <v>0</v>
      </c>
      <c r="Y616" t="b">
        <f t="shared" si="856"/>
        <v>0</v>
      </c>
      <c r="Z616" t="b">
        <f t="shared" si="857"/>
        <v>0</v>
      </c>
      <c r="AA616" t="b">
        <f t="shared" si="858"/>
        <v>0</v>
      </c>
      <c r="AB616" t="b">
        <f t="shared" si="859"/>
        <v>0</v>
      </c>
      <c r="AC616" t="b">
        <f t="shared" si="860"/>
        <v>0</v>
      </c>
      <c r="AD616" t="b">
        <f t="shared" si="861"/>
        <v>0</v>
      </c>
      <c r="AE616" t="b">
        <f t="shared" si="862"/>
        <v>0</v>
      </c>
      <c r="AF616" t="b">
        <f t="shared" si="863"/>
        <v>0</v>
      </c>
      <c r="AG616" t="b">
        <f t="shared" si="864"/>
        <v>0</v>
      </c>
      <c r="AH616" t="b">
        <f t="shared" si="865"/>
        <v>0</v>
      </c>
      <c r="AI616" t="b">
        <f t="shared" si="866"/>
        <v>1</v>
      </c>
      <c r="AJ616" t="b">
        <f t="shared" si="867"/>
        <v>0</v>
      </c>
      <c r="AK616" t="b">
        <f t="shared" si="868"/>
        <v>0</v>
      </c>
      <c r="AL616" t="b">
        <f t="shared" si="869"/>
        <v>0</v>
      </c>
      <c r="AM616" t="b">
        <f t="shared" si="870"/>
        <v>0</v>
      </c>
      <c r="AN616" t="b">
        <f t="shared" si="871"/>
        <v>0</v>
      </c>
      <c r="AO616" t="b">
        <f t="shared" si="872"/>
        <v>0</v>
      </c>
      <c r="AP616" t="b">
        <f t="shared" si="873"/>
        <v>0</v>
      </c>
      <c r="AQ616" t="b">
        <f t="shared" si="874"/>
        <v>0</v>
      </c>
      <c r="AR616" t="b">
        <f t="shared" si="875"/>
        <v>0</v>
      </c>
      <c r="AS616" t="b">
        <f t="shared" si="876"/>
        <v>0</v>
      </c>
      <c r="AT616" t="b">
        <f t="shared" si="877"/>
        <v>0</v>
      </c>
      <c r="AU616" t="b">
        <f t="shared" si="878"/>
        <v>0</v>
      </c>
      <c r="AV616" t="b">
        <f t="shared" si="879"/>
        <v>0</v>
      </c>
      <c r="AW616" t="b">
        <f t="shared" si="880"/>
        <v>0</v>
      </c>
      <c r="AX616" t="b">
        <f t="shared" si="881"/>
        <v>0</v>
      </c>
      <c r="AY616" t="b">
        <f t="shared" si="882"/>
        <v>0</v>
      </c>
      <c r="AZ616" t="b">
        <f t="shared" si="883"/>
        <v>0</v>
      </c>
      <c r="BA616" t="b">
        <f t="shared" si="884"/>
        <v>0</v>
      </c>
      <c r="BB616" t="b">
        <f t="shared" si="885"/>
        <v>0</v>
      </c>
      <c r="BC616" t="b">
        <f t="shared" si="886"/>
        <v>0</v>
      </c>
      <c r="BD616" t="b">
        <f t="shared" si="887"/>
        <v>0</v>
      </c>
      <c r="BE616" t="b">
        <f t="shared" si="888"/>
        <v>0</v>
      </c>
      <c r="BF616" t="b">
        <f t="shared" si="889"/>
        <v>0</v>
      </c>
      <c r="BG616" t="b">
        <f t="shared" si="890"/>
        <v>0</v>
      </c>
      <c r="BH616" t="b">
        <f t="shared" si="891"/>
        <v>0</v>
      </c>
      <c r="BI616" t="b">
        <f t="shared" si="892"/>
        <v>0</v>
      </c>
      <c r="BJ616" t="b">
        <f t="shared" si="893"/>
        <v>0</v>
      </c>
      <c r="BK616" t="b">
        <f t="shared" si="894"/>
        <v>0</v>
      </c>
      <c r="BL616" t="b">
        <f t="shared" si="895"/>
        <v>1</v>
      </c>
      <c r="BM616" t="b">
        <f t="shared" si="896"/>
        <v>0</v>
      </c>
      <c r="BN616" t="b">
        <f t="shared" si="897"/>
        <v>0</v>
      </c>
      <c r="BO616" t="b">
        <f t="shared" si="898"/>
        <v>0</v>
      </c>
      <c r="BP616" t="b">
        <f t="shared" si="899"/>
        <v>0</v>
      </c>
      <c r="BQ616" t="b">
        <f t="shared" si="900"/>
        <v>0</v>
      </c>
      <c r="BR616" t="b">
        <f t="shared" si="901"/>
        <v>0</v>
      </c>
      <c r="BS616" t="b">
        <f t="shared" si="902"/>
        <v>0</v>
      </c>
      <c r="BT616" t="b">
        <f t="shared" si="903"/>
        <v>0</v>
      </c>
      <c r="BU616" t="b">
        <f t="shared" si="904"/>
        <v>0</v>
      </c>
      <c r="BV616" t="b">
        <f t="shared" si="905"/>
        <v>0</v>
      </c>
      <c r="BW616" t="b">
        <f t="shared" si="906"/>
        <v>0</v>
      </c>
      <c r="BX616" t="b">
        <f t="shared" si="907"/>
        <v>0</v>
      </c>
      <c r="BY616" t="b">
        <f t="shared" si="908"/>
        <v>0</v>
      </c>
      <c r="BZ616" t="b">
        <f t="shared" si="909"/>
        <v>0</v>
      </c>
      <c r="CA616" t="b">
        <f t="shared" si="910"/>
        <v>0</v>
      </c>
      <c r="CB616" t="b">
        <f t="shared" si="911"/>
        <v>0</v>
      </c>
      <c r="CC616" t="b">
        <f t="shared" si="912"/>
        <v>0</v>
      </c>
      <c r="CD616" t="b">
        <f t="shared" si="913"/>
        <v>0</v>
      </c>
      <c r="CE616" t="b">
        <f t="shared" si="914"/>
        <v>0</v>
      </c>
      <c r="CF616" t="b">
        <f t="shared" si="915"/>
        <v>0</v>
      </c>
      <c r="CG616" t="b">
        <f t="shared" si="916"/>
        <v>0</v>
      </c>
      <c r="CH616" t="b">
        <f t="shared" si="917"/>
        <v>0</v>
      </c>
      <c r="CI616" t="b">
        <f t="shared" si="918"/>
        <v>0</v>
      </c>
      <c r="CJ616" t="b">
        <f t="shared" si="919"/>
        <v>0</v>
      </c>
      <c r="CK616" t="b">
        <f t="shared" si="920"/>
        <v>0</v>
      </c>
      <c r="CL616" t="b">
        <f t="shared" si="921"/>
        <v>0</v>
      </c>
      <c r="CM616" t="b">
        <f t="shared" si="922"/>
        <v>0</v>
      </c>
      <c r="CN616" t="b">
        <f t="shared" si="923"/>
        <v>0</v>
      </c>
      <c r="CO616" t="b">
        <f t="shared" si="924"/>
        <v>0</v>
      </c>
      <c r="CP616" t="b">
        <f t="shared" si="925"/>
        <v>0</v>
      </c>
      <c r="CQ616" t="b">
        <f t="shared" si="926"/>
        <v>0</v>
      </c>
      <c r="CR616" t="b">
        <f t="shared" si="927"/>
        <v>0</v>
      </c>
      <c r="CS616" t="b">
        <f t="shared" si="928"/>
        <v>0</v>
      </c>
      <c r="CT616" t="b">
        <f t="shared" si="929"/>
        <v>0</v>
      </c>
      <c r="CU616" t="b">
        <f t="shared" si="930"/>
        <v>0</v>
      </c>
      <c r="CV616" t="b">
        <f t="shared" si="931"/>
        <v>0</v>
      </c>
      <c r="CW616" t="b">
        <f t="shared" si="932"/>
        <v>0</v>
      </c>
      <c r="CX616" t="b">
        <f t="shared" si="933"/>
        <v>0</v>
      </c>
      <c r="CY616" t="b">
        <f t="shared" si="934"/>
        <v>0</v>
      </c>
      <c r="CZ616" t="b">
        <f t="shared" si="935"/>
        <v>0</v>
      </c>
      <c r="DA616" t="b">
        <f t="shared" si="936"/>
        <v>0</v>
      </c>
      <c r="DB616" t="b">
        <f t="shared" si="937"/>
        <v>0</v>
      </c>
      <c r="DC616" t="b">
        <f t="shared" si="938"/>
        <v>0</v>
      </c>
      <c r="DD616" t="b">
        <f t="shared" si="939"/>
        <v>0</v>
      </c>
    </row>
    <row r="617" spans="1:108">
      <c r="A617" s="4" t="s">
        <v>2047</v>
      </c>
      <c r="B617" t="s">
        <v>7403</v>
      </c>
      <c r="C617" t="s">
        <v>2021</v>
      </c>
      <c r="D617" t="s">
        <v>1006</v>
      </c>
      <c r="E617" t="s">
        <v>982</v>
      </c>
      <c r="F617" t="s">
        <v>976</v>
      </c>
      <c r="G617" t="s">
        <v>970</v>
      </c>
      <c r="H617" t="s">
        <v>7428</v>
      </c>
      <c r="I617" t="s">
        <v>7418</v>
      </c>
      <c r="J617" s="4" t="s">
        <v>109</v>
      </c>
      <c r="K617" t="s">
        <v>109</v>
      </c>
      <c r="L617" t="s">
        <v>6517</v>
      </c>
      <c r="M617" t="s">
        <v>2048</v>
      </c>
      <c r="N617" t="s">
        <v>2049</v>
      </c>
      <c r="O617" t="b">
        <f t="shared" si="846"/>
        <v>1</v>
      </c>
      <c r="P617" t="b">
        <f t="shared" si="847"/>
        <v>1</v>
      </c>
      <c r="Q617" t="b">
        <f t="shared" si="848"/>
        <v>1</v>
      </c>
      <c r="R617" t="b">
        <f t="shared" si="849"/>
        <v>1</v>
      </c>
      <c r="S617" t="b">
        <f t="shared" si="850"/>
        <v>1</v>
      </c>
      <c r="T617" t="b">
        <f t="shared" si="851"/>
        <v>1</v>
      </c>
      <c r="U617" t="b">
        <f t="shared" si="852"/>
        <v>1</v>
      </c>
      <c r="V617" t="b">
        <f t="shared" si="853"/>
        <v>0</v>
      </c>
      <c r="W617" t="b">
        <f t="shared" si="854"/>
        <v>0</v>
      </c>
      <c r="X617" t="b">
        <f t="shared" si="855"/>
        <v>0</v>
      </c>
      <c r="Y617" t="b">
        <f t="shared" si="856"/>
        <v>0</v>
      </c>
      <c r="Z617" t="b">
        <f t="shared" si="857"/>
        <v>0</v>
      </c>
      <c r="AA617" t="b">
        <f t="shared" si="858"/>
        <v>0</v>
      </c>
      <c r="AB617" t="b">
        <f t="shared" si="859"/>
        <v>1</v>
      </c>
      <c r="AC617" t="b">
        <f t="shared" si="860"/>
        <v>0</v>
      </c>
      <c r="AD617" t="b">
        <f t="shared" si="861"/>
        <v>0</v>
      </c>
      <c r="AE617" t="b">
        <f t="shared" si="862"/>
        <v>0</v>
      </c>
      <c r="AF617" t="b">
        <f t="shared" si="863"/>
        <v>0</v>
      </c>
      <c r="AG617" t="b">
        <f t="shared" si="864"/>
        <v>0</v>
      </c>
      <c r="AH617" t="b">
        <f t="shared" si="865"/>
        <v>1</v>
      </c>
      <c r="AI617" t="b">
        <f t="shared" si="866"/>
        <v>0</v>
      </c>
      <c r="AJ617" t="b">
        <f t="shared" si="867"/>
        <v>0</v>
      </c>
      <c r="AK617" t="b">
        <f t="shared" si="868"/>
        <v>0</v>
      </c>
      <c r="AL617" t="b">
        <f t="shared" si="869"/>
        <v>0</v>
      </c>
      <c r="AM617" t="b">
        <f t="shared" si="870"/>
        <v>0</v>
      </c>
      <c r="AN617" t="b">
        <f t="shared" si="871"/>
        <v>0</v>
      </c>
      <c r="AO617" t="b">
        <f t="shared" si="872"/>
        <v>0</v>
      </c>
      <c r="AP617" t="b">
        <f t="shared" si="873"/>
        <v>0</v>
      </c>
      <c r="AQ617" t="b">
        <f t="shared" si="874"/>
        <v>0</v>
      </c>
      <c r="AR617" t="b">
        <f t="shared" si="875"/>
        <v>0</v>
      </c>
      <c r="AS617" t="b">
        <f t="shared" si="876"/>
        <v>0</v>
      </c>
      <c r="AT617" t="b">
        <f t="shared" si="877"/>
        <v>0</v>
      </c>
      <c r="AU617" t="b">
        <f t="shared" si="878"/>
        <v>0</v>
      </c>
      <c r="AV617" t="b">
        <f t="shared" si="879"/>
        <v>0</v>
      </c>
      <c r="AW617" t="b">
        <f t="shared" si="880"/>
        <v>0</v>
      </c>
      <c r="AX617" t="b">
        <f t="shared" si="881"/>
        <v>1</v>
      </c>
      <c r="AY617" t="b">
        <f t="shared" si="882"/>
        <v>0</v>
      </c>
      <c r="AZ617" t="b">
        <f t="shared" si="883"/>
        <v>0</v>
      </c>
      <c r="BA617" t="b">
        <f t="shared" si="884"/>
        <v>0</v>
      </c>
      <c r="BB617" t="b">
        <f t="shared" si="885"/>
        <v>0</v>
      </c>
      <c r="BC617" t="b">
        <f t="shared" si="886"/>
        <v>0</v>
      </c>
      <c r="BD617" t="b">
        <f t="shared" si="887"/>
        <v>0</v>
      </c>
      <c r="BE617" t="b">
        <f t="shared" si="888"/>
        <v>0</v>
      </c>
      <c r="BF617" t="b">
        <f t="shared" si="889"/>
        <v>0</v>
      </c>
      <c r="BG617" t="b">
        <f t="shared" si="890"/>
        <v>0</v>
      </c>
      <c r="BH617" t="b">
        <f t="shared" si="891"/>
        <v>0</v>
      </c>
      <c r="BI617" t="b">
        <f t="shared" si="892"/>
        <v>0</v>
      </c>
      <c r="BJ617" t="b">
        <f t="shared" si="893"/>
        <v>0</v>
      </c>
      <c r="BK617" t="b">
        <f t="shared" si="894"/>
        <v>0</v>
      </c>
      <c r="BL617" t="b">
        <f t="shared" si="895"/>
        <v>0</v>
      </c>
      <c r="BM617" t="b">
        <f t="shared" si="896"/>
        <v>0</v>
      </c>
      <c r="BN617" t="b">
        <f t="shared" si="897"/>
        <v>0</v>
      </c>
      <c r="BO617" t="b">
        <f t="shared" si="898"/>
        <v>0</v>
      </c>
      <c r="BP617" t="b">
        <f t="shared" si="899"/>
        <v>1</v>
      </c>
      <c r="BQ617" t="b">
        <f t="shared" si="900"/>
        <v>0</v>
      </c>
      <c r="BR617" t="b">
        <f t="shared" si="901"/>
        <v>0</v>
      </c>
      <c r="BS617" t="b">
        <f t="shared" si="902"/>
        <v>0</v>
      </c>
      <c r="BT617" t="b">
        <f t="shared" si="903"/>
        <v>0</v>
      </c>
      <c r="BU617" t="b">
        <f t="shared" si="904"/>
        <v>0</v>
      </c>
      <c r="BV617" t="b">
        <f t="shared" si="905"/>
        <v>0</v>
      </c>
      <c r="BW617" t="b">
        <f t="shared" si="906"/>
        <v>0</v>
      </c>
      <c r="BX617" t="b">
        <f t="shared" si="907"/>
        <v>0</v>
      </c>
      <c r="BY617" t="b">
        <f t="shared" si="908"/>
        <v>0</v>
      </c>
      <c r="BZ617" t="b">
        <f t="shared" si="909"/>
        <v>0</v>
      </c>
      <c r="CA617" t="b">
        <f t="shared" si="910"/>
        <v>0</v>
      </c>
      <c r="CB617" t="b">
        <f t="shared" si="911"/>
        <v>0</v>
      </c>
      <c r="CC617" t="b">
        <f t="shared" si="912"/>
        <v>1</v>
      </c>
      <c r="CD617" t="b">
        <f t="shared" si="913"/>
        <v>0</v>
      </c>
      <c r="CE617" t="b">
        <f t="shared" si="914"/>
        <v>0</v>
      </c>
      <c r="CF617" t="b">
        <f t="shared" si="915"/>
        <v>0</v>
      </c>
      <c r="CG617" t="b">
        <f t="shared" si="916"/>
        <v>1</v>
      </c>
      <c r="CH617" t="b">
        <f t="shared" si="917"/>
        <v>0</v>
      </c>
      <c r="CI617" t="b">
        <f t="shared" si="918"/>
        <v>0</v>
      </c>
      <c r="CJ617" t="b">
        <f t="shared" si="919"/>
        <v>0</v>
      </c>
      <c r="CK617" t="b">
        <f t="shared" si="920"/>
        <v>0</v>
      </c>
      <c r="CL617" t="b">
        <f t="shared" si="921"/>
        <v>0</v>
      </c>
      <c r="CM617" t="b">
        <f t="shared" si="922"/>
        <v>0</v>
      </c>
      <c r="CN617" t="b">
        <f t="shared" si="923"/>
        <v>0</v>
      </c>
      <c r="CO617" t="b">
        <f t="shared" si="924"/>
        <v>0</v>
      </c>
      <c r="CP617" t="b">
        <f t="shared" si="925"/>
        <v>0</v>
      </c>
      <c r="CQ617" t="b">
        <f t="shared" si="926"/>
        <v>0</v>
      </c>
      <c r="CR617" t="b">
        <f t="shared" si="927"/>
        <v>0</v>
      </c>
      <c r="CS617" t="b">
        <f t="shared" si="928"/>
        <v>0</v>
      </c>
      <c r="CT617" t="b">
        <f t="shared" si="929"/>
        <v>0</v>
      </c>
      <c r="CU617" t="b">
        <f t="shared" si="930"/>
        <v>0</v>
      </c>
      <c r="CV617" t="b">
        <f t="shared" si="931"/>
        <v>0</v>
      </c>
      <c r="CW617" t="b">
        <f t="shared" si="932"/>
        <v>0</v>
      </c>
      <c r="CX617" t="b">
        <f t="shared" si="933"/>
        <v>0</v>
      </c>
      <c r="CY617" t="b">
        <f t="shared" si="934"/>
        <v>0</v>
      </c>
      <c r="CZ617" t="b">
        <f t="shared" si="935"/>
        <v>0</v>
      </c>
      <c r="DA617" t="b">
        <f t="shared" si="936"/>
        <v>0</v>
      </c>
      <c r="DB617" t="b">
        <f t="shared" si="937"/>
        <v>0</v>
      </c>
      <c r="DC617" t="b">
        <f t="shared" si="938"/>
        <v>0</v>
      </c>
      <c r="DD617" t="b">
        <f t="shared" si="939"/>
        <v>0</v>
      </c>
    </row>
    <row r="618" spans="1:108">
      <c r="A618" s="10" t="s">
        <v>2050</v>
      </c>
      <c r="B618" t="s">
        <v>7403</v>
      </c>
      <c r="C618" t="s">
        <v>2021</v>
      </c>
      <c r="D618" t="s">
        <v>1006</v>
      </c>
      <c r="E618" t="s">
        <v>982</v>
      </c>
      <c r="F618" t="s">
        <v>976</v>
      </c>
      <c r="G618" t="s">
        <v>970</v>
      </c>
      <c r="H618" t="s">
        <v>7428</v>
      </c>
      <c r="I618" t="s">
        <v>7418</v>
      </c>
      <c r="J618" t="s">
        <v>109</v>
      </c>
      <c r="K618" t="s">
        <v>109</v>
      </c>
      <c r="L618" t="s">
        <v>6657</v>
      </c>
      <c r="M618" t="s">
        <v>6079</v>
      </c>
      <c r="N618" t="s">
        <v>2051</v>
      </c>
      <c r="O618" t="b">
        <f t="shared" si="846"/>
        <v>0</v>
      </c>
      <c r="P618" t="b">
        <f t="shared" si="847"/>
        <v>0</v>
      </c>
      <c r="Q618" t="b">
        <f t="shared" si="848"/>
        <v>0</v>
      </c>
      <c r="R618" t="b">
        <f t="shared" si="849"/>
        <v>1</v>
      </c>
      <c r="S618" t="b">
        <f t="shared" si="850"/>
        <v>0</v>
      </c>
      <c r="T618" t="b">
        <f t="shared" si="851"/>
        <v>0</v>
      </c>
      <c r="U618" t="b">
        <f t="shared" si="852"/>
        <v>0</v>
      </c>
      <c r="V618" t="b">
        <f t="shared" si="853"/>
        <v>0</v>
      </c>
      <c r="W618" t="b">
        <f t="shared" si="854"/>
        <v>0</v>
      </c>
      <c r="X618" t="b">
        <f t="shared" si="855"/>
        <v>1</v>
      </c>
      <c r="Y618" t="b">
        <f t="shared" si="856"/>
        <v>1</v>
      </c>
      <c r="Z618" t="b">
        <f t="shared" si="857"/>
        <v>1</v>
      </c>
      <c r="AA618" t="b">
        <f t="shared" si="858"/>
        <v>0</v>
      </c>
      <c r="AB618" t="b">
        <f t="shared" si="859"/>
        <v>0</v>
      </c>
      <c r="AC618" t="b">
        <f t="shared" si="860"/>
        <v>0</v>
      </c>
      <c r="AD618" t="b">
        <f t="shared" si="861"/>
        <v>0</v>
      </c>
      <c r="AE618" t="b">
        <f t="shared" si="862"/>
        <v>0</v>
      </c>
      <c r="AF618" t="b">
        <f t="shared" si="863"/>
        <v>0</v>
      </c>
      <c r="AG618" t="b">
        <f t="shared" si="864"/>
        <v>0</v>
      </c>
      <c r="AH618" t="b">
        <f t="shared" si="865"/>
        <v>0</v>
      </c>
      <c r="AI618" t="b">
        <f t="shared" si="866"/>
        <v>0</v>
      </c>
      <c r="AJ618" t="b">
        <f t="shared" si="867"/>
        <v>0</v>
      </c>
      <c r="AK618" t="b">
        <f t="shared" si="868"/>
        <v>1</v>
      </c>
      <c r="AL618" t="b">
        <f t="shared" si="869"/>
        <v>0</v>
      </c>
      <c r="AM618" t="b">
        <f t="shared" si="870"/>
        <v>0</v>
      </c>
      <c r="AN618" t="b">
        <f t="shared" si="871"/>
        <v>0</v>
      </c>
      <c r="AO618" t="b">
        <f t="shared" si="872"/>
        <v>0</v>
      </c>
      <c r="AP618" t="b">
        <f t="shared" si="873"/>
        <v>0</v>
      </c>
      <c r="AQ618" t="b">
        <f t="shared" si="874"/>
        <v>0</v>
      </c>
      <c r="AR618" t="b">
        <f t="shared" si="875"/>
        <v>0</v>
      </c>
      <c r="AS618" t="b">
        <f t="shared" si="876"/>
        <v>0</v>
      </c>
      <c r="AT618" t="b">
        <f t="shared" si="877"/>
        <v>0</v>
      </c>
      <c r="AU618" t="b">
        <f t="shared" si="878"/>
        <v>0</v>
      </c>
      <c r="AV618" t="b">
        <f t="shared" si="879"/>
        <v>0</v>
      </c>
      <c r="AW618" t="b">
        <f t="shared" si="880"/>
        <v>0</v>
      </c>
      <c r="AX618" t="b">
        <f t="shared" si="881"/>
        <v>0</v>
      </c>
      <c r="AY618" t="b">
        <f t="shared" si="882"/>
        <v>0</v>
      </c>
      <c r="AZ618" t="b">
        <f t="shared" si="883"/>
        <v>0</v>
      </c>
      <c r="BA618" t="b">
        <f t="shared" si="884"/>
        <v>0</v>
      </c>
      <c r="BB618" t="b">
        <f t="shared" si="885"/>
        <v>0</v>
      </c>
      <c r="BC618" t="b">
        <f t="shared" si="886"/>
        <v>0</v>
      </c>
      <c r="BD618" t="b">
        <f t="shared" si="887"/>
        <v>0</v>
      </c>
      <c r="BE618" t="b">
        <f t="shared" si="888"/>
        <v>0</v>
      </c>
      <c r="BF618" t="b">
        <f t="shared" si="889"/>
        <v>1</v>
      </c>
      <c r="BG618" t="b">
        <f t="shared" si="890"/>
        <v>0</v>
      </c>
      <c r="BH618" t="b">
        <f t="shared" si="891"/>
        <v>0</v>
      </c>
      <c r="BI618" t="b">
        <f t="shared" si="892"/>
        <v>0</v>
      </c>
      <c r="BJ618" t="b">
        <f t="shared" si="893"/>
        <v>0</v>
      </c>
      <c r="BK618" t="b">
        <f t="shared" si="894"/>
        <v>0</v>
      </c>
      <c r="BL618" t="b">
        <f t="shared" si="895"/>
        <v>0</v>
      </c>
      <c r="BM618" t="b">
        <f t="shared" si="896"/>
        <v>0</v>
      </c>
      <c r="BN618" t="b">
        <f t="shared" si="897"/>
        <v>0</v>
      </c>
      <c r="BO618" t="b">
        <f t="shared" si="898"/>
        <v>0</v>
      </c>
      <c r="BP618" t="b">
        <f t="shared" si="899"/>
        <v>0</v>
      </c>
      <c r="BQ618" t="b">
        <f t="shared" si="900"/>
        <v>0</v>
      </c>
      <c r="BR618" t="b">
        <f t="shared" si="901"/>
        <v>0</v>
      </c>
      <c r="BS618" t="b">
        <f t="shared" si="902"/>
        <v>0</v>
      </c>
      <c r="BT618" t="b">
        <f t="shared" si="903"/>
        <v>0</v>
      </c>
      <c r="BU618" t="b">
        <f t="shared" si="904"/>
        <v>0</v>
      </c>
      <c r="BV618" t="b">
        <f t="shared" si="905"/>
        <v>0</v>
      </c>
      <c r="BW618" t="b">
        <f t="shared" si="906"/>
        <v>0</v>
      </c>
      <c r="BX618" t="b">
        <f t="shared" si="907"/>
        <v>0</v>
      </c>
      <c r="BY618" t="b">
        <f t="shared" si="908"/>
        <v>0</v>
      </c>
      <c r="BZ618" t="b">
        <f t="shared" si="909"/>
        <v>0</v>
      </c>
      <c r="CA618" t="b">
        <f t="shared" si="910"/>
        <v>0</v>
      </c>
      <c r="CB618" t="b">
        <f t="shared" si="911"/>
        <v>0</v>
      </c>
      <c r="CC618" t="b">
        <f t="shared" si="912"/>
        <v>0</v>
      </c>
      <c r="CD618" t="b">
        <f t="shared" si="913"/>
        <v>0</v>
      </c>
      <c r="CE618" t="b">
        <f t="shared" si="914"/>
        <v>0</v>
      </c>
      <c r="CF618" t="b">
        <f t="shared" si="915"/>
        <v>0</v>
      </c>
      <c r="CG618" t="b">
        <f t="shared" si="916"/>
        <v>0</v>
      </c>
      <c r="CH618" t="b">
        <f t="shared" si="917"/>
        <v>0</v>
      </c>
      <c r="CI618" t="b">
        <f t="shared" si="918"/>
        <v>0</v>
      </c>
      <c r="CJ618" t="b">
        <f t="shared" si="919"/>
        <v>0</v>
      </c>
      <c r="CK618" t="b">
        <f t="shared" si="920"/>
        <v>0</v>
      </c>
      <c r="CL618" t="b">
        <f t="shared" si="921"/>
        <v>0</v>
      </c>
      <c r="CM618" t="b">
        <f t="shared" si="922"/>
        <v>0</v>
      </c>
      <c r="CN618" t="b">
        <f t="shared" si="923"/>
        <v>0</v>
      </c>
      <c r="CO618" t="b">
        <f t="shared" si="924"/>
        <v>0</v>
      </c>
      <c r="CP618" t="b">
        <f t="shared" si="925"/>
        <v>0</v>
      </c>
      <c r="CQ618" t="b">
        <f t="shared" si="926"/>
        <v>0</v>
      </c>
      <c r="CR618" t="b">
        <f t="shared" si="927"/>
        <v>0</v>
      </c>
      <c r="CS618" t="b">
        <f t="shared" si="928"/>
        <v>0</v>
      </c>
      <c r="CT618" t="b">
        <f t="shared" si="929"/>
        <v>0</v>
      </c>
      <c r="CU618" t="b">
        <f t="shared" si="930"/>
        <v>0</v>
      </c>
      <c r="CV618" t="b">
        <f t="shared" si="931"/>
        <v>0</v>
      </c>
      <c r="CW618" t="b">
        <f t="shared" si="932"/>
        <v>0</v>
      </c>
      <c r="CX618" t="b">
        <f t="shared" si="933"/>
        <v>0</v>
      </c>
      <c r="CY618" t="b">
        <f t="shared" si="934"/>
        <v>0</v>
      </c>
      <c r="CZ618" t="b">
        <f t="shared" si="935"/>
        <v>0</v>
      </c>
      <c r="DA618" t="b">
        <f t="shared" si="936"/>
        <v>0</v>
      </c>
      <c r="DB618" t="b">
        <f t="shared" si="937"/>
        <v>0</v>
      </c>
      <c r="DC618" t="b">
        <f t="shared" si="938"/>
        <v>0</v>
      </c>
      <c r="DD618" t="b">
        <f t="shared" si="939"/>
        <v>0</v>
      </c>
    </row>
    <row r="619" spans="1:108">
      <c r="A619" s="4" t="s">
        <v>2052</v>
      </c>
      <c r="B619" t="s">
        <v>2021</v>
      </c>
      <c r="C619" t="s">
        <v>2021</v>
      </c>
      <c r="D619" s="4" t="s">
        <v>1006</v>
      </c>
      <c r="E619" s="4" t="s">
        <v>982</v>
      </c>
      <c r="F619" t="s">
        <v>976</v>
      </c>
      <c r="G619" t="s">
        <v>970</v>
      </c>
      <c r="H619" t="s">
        <v>7428</v>
      </c>
      <c r="I619" t="s">
        <v>7418</v>
      </c>
      <c r="J619" s="4" t="s">
        <v>1248</v>
      </c>
      <c r="K619" s="4" t="s">
        <v>109</v>
      </c>
      <c r="L619" s="4" t="s">
        <v>6757</v>
      </c>
      <c r="M619" s="4" t="s">
        <v>2053</v>
      </c>
      <c r="N619" s="4" t="s">
        <v>2054</v>
      </c>
      <c r="O619" s="4" t="b">
        <f t="shared" si="846"/>
        <v>1</v>
      </c>
      <c r="P619" s="4" t="b">
        <f t="shared" si="847"/>
        <v>1</v>
      </c>
      <c r="Q619" s="4" t="b">
        <f t="shared" si="848"/>
        <v>1</v>
      </c>
      <c r="R619" s="4" t="b">
        <f t="shared" si="849"/>
        <v>1</v>
      </c>
      <c r="S619" s="4" t="b">
        <f t="shared" si="850"/>
        <v>1</v>
      </c>
      <c r="T619" s="4" t="b">
        <f t="shared" si="851"/>
        <v>0</v>
      </c>
      <c r="U619" s="4" t="b">
        <f t="shared" si="852"/>
        <v>1</v>
      </c>
      <c r="V619" s="4" t="b">
        <f t="shared" si="853"/>
        <v>0</v>
      </c>
      <c r="W619" s="4" t="b">
        <f t="shared" si="854"/>
        <v>0</v>
      </c>
      <c r="X619" s="4" t="b">
        <f t="shared" si="855"/>
        <v>0</v>
      </c>
      <c r="Y619" s="4" t="b">
        <f t="shared" si="856"/>
        <v>1</v>
      </c>
      <c r="Z619" s="4" t="b">
        <f t="shared" si="857"/>
        <v>0</v>
      </c>
      <c r="AA619" s="4" t="b">
        <f t="shared" si="858"/>
        <v>0</v>
      </c>
      <c r="AB619" s="4" t="b">
        <f t="shared" si="859"/>
        <v>0</v>
      </c>
      <c r="AC619" s="4" t="b">
        <f t="shared" si="860"/>
        <v>0</v>
      </c>
      <c r="AD619" s="4" t="b">
        <f t="shared" si="861"/>
        <v>0</v>
      </c>
      <c r="AE619" s="4" t="b">
        <f t="shared" si="862"/>
        <v>0</v>
      </c>
      <c r="AF619" s="4" t="b">
        <f t="shared" si="863"/>
        <v>0</v>
      </c>
      <c r="AG619" s="4" t="b">
        <f t="shared" si="864"/>
        <v>0</v>
      </c>
      <c r="AH619" s="4" t="b">
        <f t="shared" si="865"/>
        <v>0</v>
      </c>
      <c r="AI619" s="4" t="b">
        <f t="shared" si="866"/>
        <v>1</v>
      </c>
      <c r="AJ619" s="4" t="b">
        <f t="shared" si="867"/>
        <v>0</v>
      </c>
      <c r="AK619" s="4" t="b">
        <f t="shared" si="868"/>
        <v>0</v>
      </c>
      <c r="AL619" s="4" t="b">
        <f t="shared" si="869"/>
        <v>0</v>
      </c>
      <c r="AM619" s="4" t="b">
        <f t="shared" si="870"/>
        <v>0</v>
      </c>
      <c r="AN619" s="4" t="b">
        <f t="shared" si="871"/>
        <v>0</v>
      </c>
      <c r="AO619" s="4" t="b">
        <f t="shared" si="872"/>
        <v>0</v>
      </c>
      <c r="AP619" s="4" t="b">
        <f t="shared" si="873"/>
        <v>0</v>
      </c>
      <c r="AQ619" s="4" t="b">
        <f t="shared" si="874"/>
        <v>0</v>
      </c>
      <c r="AR619" s="4" t="b">
        <f t="shared" si="875"/>
        <v>0</v>
      </c>
      <c r="AS619" s="4" t="b">
        <f t="shared" si="876"/>
        <v>0</v>
      </c>
      <c r="AT619" s="4" t="b">
        <f t="shared" si="877"/>
        <v>0</v>
      </c>
      <c r="AU619" s="4" t="b">
        <f t="shared" si="878"/>
        <v>0</v>
      </c>
      <c r="AV619" s="4" t="b">
        <f t="shared" si="879"/>
        <v>0</v>
      </c>
      <c r="AW619" s="4" t="b">
        <f t="shared" si="880"/>
        <v>0</v>
      </c>
      <c r="AX619" s="4" t="b">
        <f t="shared" si="881"/>
        <v>0</v>
      </c>
      <c r="AY619" s="4" t="b">
        <f t="shared" si="882"/>
        <v>0</v>
      </c>
      <c r="AZ619" s="4" t="b">
        <f t="shared" si="883"/>
        <v>0</v>
      </c>
      <c r="BA619" s="4" t="b">
        <f t="shared" si="884"/>
        <v>0</v>
      </c>
      <c r="BB619" s="4" t="b">
        <f t="shared" si="885"/>
        <v>0</v>
      </c>
      <c r="BC619" s="4" t="b">
        <f t="shared" si="886"/>
        <v>0</v>
      </c>
      <c r="BD619" s="4" t="b">
        <f t="shared" si="887"/>
        <v>0</v>
      </c>
      <c r="BE619" s="4" t="b">
        <f t="shared" si="888"/>
        <v>0</v>
      </c>
      <c r="BF619" s="4" t="b">
        <f t="shared" si="889"/>
        <v>0</v>
      </c>
      <c r="BG619" s="4" t="b">
        <f t="shared" si="890"/>
        <v>0</v>
      </c>
      <c r="BH619" s="4" t="b">
        <f t="shared" si="891"/>
        <v>0</v>
      </c>
      <c r="BI619" s="4" t="b">
        <f t="shared" si="892"/>
        <v>0</v>
      </c>
      <c r="BJ619" s="4" t="b">
        <f t="shared" si="893"/>
        <v>0</v>
      </c>
      <c r="BK619" s="4" t="b">
        <f t="shared" si="894"/>
        <v>0</v>
      </c>
      <c r="BL619" s="4" t="b">
        <f t="shared" si="895"/>
        <v>0</v>
      </c>
      <c r="BM619" s="4" t="b">
        <f t="shared" si="896"/>
        <v>0</v>
      </c>
      <c r="BN619" s="4" t="b">
        <f t="shared" si="897"/>
        <v>0</v>
      </c>
      <c r="BO619" s="4" t="b">
        <f t="shared" si="898"/>
        <v>0</v>
      </c>
      <c r="BP619" s="4" t="b">
        <f t="shared" si="899"/>
        <v>0</v>
      </c>
      <c r="BQ619" s="4" t="b">
        <f t="shared" si="900"/>
        <v>0</v>
      </c>
      <c r="BR619" s="4" t="b">
        <f t="shared" si="901"/>
        <v>0</v>
      </c>
      <c r="BS619" s="4" t="b">
        <f t="shared" si="902"/>
        <v>1</v>
      </c>
      <c r="BT619" s="4" t="b">
        <f t="shared" si="903"/>
        <v>0</v>
      </c>
      <c r="BU619" s="4" t="b">
        <f t="shared" si="904"/>
        <v>0</v>
      </c>
      <c r="BV619" s="4" t="b">
        <f t="shared" si="905"/>
        <v>0</v>
      </c>
      <c r="BW619" s="4" t="b">
        <f t="shared" si="906"/>
        <v>0</v>
      </c>
      <c r="BX619" s="4" t="b">
        <f t="shared" si="907"/>
        <v>0</v>
      </c>
      <c r="BY619" s="4" t="b">
        <f t="shared" si="908"/>
        <v>0</v>
      </c>
      <c r="BZ619" s="4" t="b">
        <f t="shared" si="909"/>
        <v>0</v>
      </c>
      <c r="CA619" s="4" t="b">
        <f t="shared" si="910"/>
        <v>0</v>
      </c>
      <c r="CB619" s="4" t="b">
        <f t="shared" si="911"/>
        <v>1</v>
      </c>
      <c r="CC619" s="4" t="b">
        <f t="shared" si="912"/>
        <v>0</v>
      </c>
      <c r="CD619" s="4" t="b">
        <f t="shared" si="913"/>
        <v>0</v>
      </c>
      <c r="CE619" s="4" t="b">
        <f t="shared" si="914"/>
        <v>0</v>
      </c>
      <c r="CF619" s="4" t="b">
        <f t="shared" si="915"/>
        <v>0</v>
      </c>
      <c r="CG619" s="4" t="b">
        <f t="shared" si="916"/>
        <v>0</v>
      </c>
      <c r="CH619" s="4" t="b">
        <f t="shared" si="917"/>
        <v>0</v>
      </c>
      <c r="CI619" s="4" t="b">
        <f t="shared" si="918"/>
        <v>0</v>
      </c>
      <c r="CJ619" s="4" t="b">
        <f t="shared" si="919"/>
        <v>0</v>
      </c>
      <c r="CK619" s="4" t="b">
        <f t="shared" si="920"/>
        <v>0</v>
      </c>
      <c r="CL619" s="4" t="b">
        <f t="shared" si="921"/>
        <v>0</v>
      </c>
      <c r="CM619" s="4" t="b">
        <f t="shared" si="922"/>
        <v>0</v>
      </c>
      <c r="CN619" s="4" t="b">
        <f t="shared" si="923"/>
        <v>0</v>
      </c>
      <c r="CO619" s="4" t="b">
        <f t="shared" si="924"/>
        <v>0</v>
      </c>
      <c r="CP619" s="4" t="b">
        <f t="shared" si="925"/>
        <v>1</v>
      </c>
      <c r="CQ619" s="4" t="b">
        <f t="shared" si="926"/>
        <v>0</v>
      </c>
      <c r="CR619" s="4" t="b">
        <f t="shared" si="927"/>
        <v>0</v>
      </c>
      <c r="CS619" s="4" t="b">
        <f t="shared" si="928"/>
        <v>0</v>
      </c>
      <c r="CT619" s="4" t="b">
        <f t="shared" si="929"/>
        <v>0</v>
      </c>
      <c r="CU619" s="4" t="b">
        <f t="shared" si="930"/>
        <v>0</v>
      </c>
      <c r="CV619" s="4" t="b">
        <f t="shared" si="931"/>
        <v>0</v>
      </c>
      <c r="CW619" s="4" t="b">
        <f t="shared" si="932"/>
        <v>0</v>
      </c>
      <c r="CX619" s="4" t="b">
        <f t="shared" si="933"/>
        <v>0</v>
      </c>
      <c r="CY619" s="4" t="b">
        <f t="shared" si="934"/>
        <v>0</v>
      </c>
      <c r="CZ619" s="4" t="b">
        <f t="shared" si="935"/>
        <v>0</v>
      </c>
      <c r="DA619" s="4" t="b">
        <f t="shared" si="936"/>
        <v>0</v>
      </c>
      <c r="DB619" s="4" t="b">
        <f t="shared" si="937"/>
        <v>0</v>
      </c>
      <c r="DC619" s="4" t="b">
        <f t="shared" si="938"/>
        <v>0</v>
      </c>
      <c r="DD619" s="4" t="b">
        <f t="shared" si="939"/>
        <v>0</v>
      </c>
    </row>
    <row r="620" spans="1:108">
      <c r="A620" t="s">
        <v>2055</v>
      </c>
      <c r="B620" t="s">
        <v>2021</v>
      </c>
      <c r="C620" t="s">
        <v>2021</v>
      </c>
      <c r="D620" t="s">
        <v>1006</v>
      </c>
      <c r="E620" t="s">
        <v>982</v>
      </c>
      <c r="F620" t="s">
        <v>976</v>
      </c>
      <c r="G620" t="s">
        <v>970</v>
      </c>
      <c r="H620" t="s">
        <v>7428</v>
      </c>
      <c r="I620" t="s">
        <v>7418</v>
      </c>
      <c r="J620" t="s">
        <v>204</v>
      </c>
      <c r="K620" t="s">
        <v>205</v>
      </c>
      <c r="L620" t="s">
        <v>6758</v>
      </c>
      <c r="M620" t="s">
        <v>6079</v>
      </c>
      <c r="N620" t="s">
        <v>69</v>
      </c>
      <c r="O620" t="b">
        <f t="shared" si="846"/>
        <v>0</v>
      </c>
      <c r="P620" t="b">
        <f t="shared" si="847"/>
        <v>0</v>
      </c>
      <c r="Q620" t="b">
        <f t="shared" si="848"/>
        <v>1</v>
      </c>
      <c r="R620" t="b">
        <f t="shared" si="849"/>
        <v>0</v>
      </c>
      <c r="S620" t="b">
        <f t="shared" si="850"/>
        <v>0</v>
      </c>
      <c r="T620" t="b">
        <f t="shared" si="851"/>
        <v>0</v>
      </c>
      <c r="U620" t="b">
        <f t="shared" si="852"/>
        <v>1</v>
      </c>
      <c r="V620" t="b">
        <f t="shared" si="853"/>
        <v>0</v>
      </c>
      <c r="W620" t="b">
        <f t="shared" si="854"/>
        <v>0</v>
      </c>
      <c r="X620" t="b">
        <f t="shared" si="855"/>
        <v>0</v>
      </c>
      <c r="Y620" t="b">
        <f t="shared" si="856"/>
        <v>0</v>
      </c>
      <c r="Z620" t="b">
        <f t="shared" si="857"/>
        <v>0</v>
      </c>
      <c r="AA620" t="b">
        <f t="shared" si="858"/>
        <v>0</v>
      </c>
      <c r="AB620" t="b">
        <f t="shared" si="859"/>
        <v>0</v>
      </c>
      <c r="AC620" t="b">
        <f t="shared" si="860"/>
        <v>0</v>
      </c>
      <c r="AD620" t="b">
        <f t="shared" si="861"/>
        <v>0</v>
      </c>
      <c r="AE620" t="b">
        <f t="shared" si="862"/>
        <v>0</v>
      </c>
      <c r="AF620" t="b">
        <f t="shared" si="863"/>
        <v>0</v>
      </c>
      <c r="AG620" t="b">
        <f t="shared" si="864"/>
        <v>0</v>
      </c>
      <c r="AH620" t="b">
        <f t="shared" si="865"/>
        <v>0</v>
      </c>
      <c r="AI620" t="b">
        <f t="shared" si="866"/>
        <v>0</v>
      </c>
      <c r="AJ620" t="b">
        <f t="shared" si="867"/>
        <v>0</v>
      </c>
      <c r="AK620" t="b">
        <f t="shared" si="868"/>
        <v>0</v>
      </c>
      <c r="AL620" t="b">
        <f t="shared" si="869"/>
        <v>0</v>
      </c>
      <c r="AM620" t="b">
        <f t="shared" si="870"/>
        <v>0</v>
      </c>
      <c r="AN620" t="b">
        <f t="shared" si="871"/>
        <v>0</v>
      </c>
      <c r="AO620" t="b">
        <f t="shared" si="872"/>
        <v>0</v>
      </c>
      <c r="AP620" t="b">
        <f t="shared" si="873"/>
        <v>0</v>
      </c>
      <c r="AQ620" t="b">
        <f t="shared" si="874"/>
        <v>0</v>
      </c>
      <c r="AR620" t="b">
        <f t="shared" si="875"/>
        <v>0</v>
      </c>
      <c r="AS620" t="b">
        <f t="shared" si="876"/>
        <v>0</v>
      </c>
      <c r="AT620" t="b">
        <f t="shared" si="877"/>
        <v>0</v>
      </c>
      <c r="AU620" t="b">
        <f t="shared" si="878"/>
        <v>0</v>
      </c>
      <c r="AV620" t="b">
        <f t="shared" si="879"/>
        <v>0</v>
      </c>
      <c r="AW620" t="b">
        <f t="shared" si="880"/>
        <v>0</v>
      </c>
      <c r="AX620" t="b">
        <f t="shared" si="881"/>
        <v>0</v>
      </c>
      <c r="AY620" t="b">
        <f t="shared" si="882"/>
        <v>0</v>
      </c>
      <c r="AZ620" t="b">
        <f t="shared" si="883"/>
        <v>0</v>
      </c>
      <c r="BA620" t="b">
        <f t="shared" si="884"/>
        <v>0</v>
      </c>
      <c r="BB620" t="b">
        <f t="shared" si="885"/>
        <v>0</v>
      </c>
      <c r="BC620" t="b">
        <f t="shared" si="886"/>
        <v>0</v>
      </c>
      <c r="BD620" t="b">
        <f t="shared" si="887"/>
        <v>0</v>
      </c>
      <c r="BE620" t="b">
        <f t="shared" si="888"/>
        <v>0</v>
      </c>
      <c r="BF620" t="b">
        <f t="shared" si="889"/>
        <v>0</v>
      </c>
      <c r="BG620" t="b">
        <f t="shared" si="890"/>
        <v>0</v>
      </c>
      <c r="BH620" t="b">
        <f t="shared" si="891"/>
        <v>0</v>
      </c>
      <c r="BI620" t="b">
        <f t="shared" si="892"/>
        <v>0</v>
      </c>
      <c r="BJ620" t="b">
        <f t="shared" si="893"/>
        <v>0</v>
      </c>
      <c r="BK620" t="b">
        <f t="shared" si="894"/>
        <v>0</v>
      </c>
      <c r="BL620" t="b">
        <f t="shared" si="895"/>
        <v>0</v>
      </c>
      <c r="BM620" t="b">
        <f t="shared" si="896"/>
        <v>0</v>
      </c>
      <c r="BN620" t="b">
        <f t="shared" si="897"/>
        <v>0</v>
      </c>
      <c r="BO620" t="b">
        <f t="shared" si="898"/>
        <v>0</v>
      </c>
      <c r="BP620" t="b">
        <f t="shared" si="899"/>
        <v>0</v>
      </c>
      <c r="BQ620" t="b">
        <f t="shared" si="900"/>
        <v>0</v>
      </c>
      <c r="BR620" t="b">
        <f t="shared" si="901"/>
        <v>0</v>
      </c>
      <c r="BS620" t="b">
        <f t="shared" si="902"/>
        <v>0</v>
      </c>
      <c r="BT620" t="b">
        <f t="shared" si="903"/>
        <v>0</v>
      </c>
      <c r="BU620" t="b">
        <f t="shared" si="904"/>
        <v>0</v>
      </c>
      <c r="BV620" t="b">
        <f t="shared" si="905"/>
        <v>1</v>
      </c>
      <c r="BW620" t="b">
        <f t="shared" si="906"/>
        <v>0</v>
      </c>
      <c r="BX620" t="b">
        <f t="shared" si="907"/>
        <v>0</v>
      </c>
      <c r="BY620" t="b">
        <f t="shared" si="908"/>
        <v>0</v>
      </c>
      <c r="BZ620" t="b">
        <f t="shared" si="909"/>
        <v>0</v>
      </c>
      <c r="CA620" t="b">
        <f t="shared" si="910"/>
        <v>0</v>
      </c>
      <c r="CB620" t="b">
        <f t="shared" si="911"/>
        <v>0</v>
      </c>
      <c r="CC620" t="b">
        <f t="shared" si="912"/>
        <v>0</v>
      </c>
      <c r="CD620" t="b">
        <f t="shared" si="913"/>
        <v>0</v>
      </c>
      <c r="CE620" t="b">
        <f t="shared" si="914"/>
        <v>0</v>
      </c>
      <c r="CF620" t="b">
        <f t="shared" si="915"/>
        <v>0</v>
      </c>
      <c r="CG620" t="b">
        <f t="shared" si="916"/>
        <v>0</v>
      </c>
      <c r="CH620" t="b">
        <f t="shared" si="917"/>
        <v>0</v>
      </c>
      <c r="CI620" t="b">
        <f t="shared" si="918"/>
        <v>0</v>
      </c>
      <c r="CJ620" t="b">
        <f t="shared" si="919"/>
        <v>0</v>
      </c>
      <c r="CK620" t="b">
        <f t="shared" si="920"/>
        <v>0</v>
      </c>
      <c r="CL620" t="b">
        <f t="shared" si="921"/>
        <v>0</v>
      </c>
      <c r="CM620" t="b">
        <f t="shared" si="922"/>
        <v>0</v>
      </c>
      <c r="CN620" t="b">
        <f t="shared" si="923"/>
        <v>0</v>
      </c>
      <c r="CO620" t="b">
        <f t="shared" si="924"/>
        <v>0</v>
      </c>
      <c r="CP620" t="b">
        <f t="shared" si="925"/>
        <v>0</v>
      </c>
      <c r="CQ620" t="b">
        <f t="shared" si="926"/>
        <v>0</v>
      </c>
      <c r="CR620" t="b">
        <f t="shared" si="927"/>
        <v>0</v>
      </c>
      <c r="CS620" t="b">
        <f t="shared" si="928"/>
        <v>0</v>
      </c>
      <c r="CT620" t="b">
        <f t="shared" si="929"/>
        <v>0</v>
      </c>
      <c r="CU620" t="b">
        <f t="shared" si="930"/>
        <v>0</v>
      </c>
      <c r="CV620" t="b">
        <f t="shared" si="931"/>
        <v>0</v>
      </c>
      <c r="CW620" t="b">
        <f t="shared" si="932"/>
        <v>0</v>
      </c>
      <c r="CX620" t="b">
        <f t="shared" si="933"/>
        <v>0</v>
      </c>
      <c r="CY620" t="b">
        <f t="shared" si="934"/>
        <v>0</v>
      </c>
      <c r="CZ620" t="b">
        <f t="shared" si="935"/>
        <v>0</v>
      </c>
      <c r="DA620" t="b">
        <f t="shared" si="936"/>
        <v>0</v>
      </c>
      <c r="DB620" t="b">
        <f t="shared" si="937"/>
        <v>0</v>
      </c>
      <c r="DC620" t="b">
        <f t="shared" si="938"/>
        <v>0</v>
      </c>
      <c r="DD620" t="b">
        <f t="shared" si="939"/>
        <v>0</v>
      </c>
    </row>
    <row r="621" spans="1:108">
      <c r="A621" t="s">
        <v>2056</v>
      </c>
      <c r="B621" t="s">
        <v>2021</v>
      </c>
      <c r="C621" t="s">
        <v>2021</v>
      </c>
      <c r="D621" t="s">
        <v>1006</v>
      </c>
      <c r="E621" t="s">
        <v>982</v>
      </c>
      <c r="F621" t="s">
        <v>976</v>
      </c>
      <c r="G621" t="s">
        <v>970</v>
      </c>
      <c r="H621" t="s">
        <v>7428</v>
      </c>
      <c r="I621" t="s">
        <v>7418</v>
      </c>
      <c r="J621" t="s">
        <v>355</v>
      </c>
      <c r="K621" t="s">
        <v>136</v>
      </c>
      <c r="L621" t="s">
        <v>6759</v>
      </c>
      <c r="M621" t="s">
        <v>2057</v>
      </c>
      <c r="N621" t="s">
        <v>2058</v>
      </c>
      <c r="O621" t="b">
        <f t="shared" si="846"/>
        <v>0</v>
      </c>
      <c r="P621" t="b">
        <f t="shared" si="847"/>
        <v>1</v>
      </c>
      <c r="Q621" t="b">
        <f t="shared" si="848"/>
        <v>1</v>
      </c>
      <c r="R621" t="b">
        <f t="shared" si="849"/>
        <v>0</v>
      </c>
      <c r="S621" t="b">
        <f t="shared" si="850"/>
        <v>1</v>
      </c>
      <c r="T621" t="b">
        <f t="shared" si="851"/>
        <v>0</v>
      </c>
      <c r="U621" t="b">
        <f t="shared" si="852"/>
        <v>1</v>
      </c>
      <c r="V621" t="b">
        <f t="shared" si="853"/>
        <v>0</v>
      </c>
      <c r="W621" t="b">
        <f t="shared" si="854"/>
        <v>0</v>
      </c>
      <c r="X621" t="b">
        <f t="shared" si="855"/>
        <v>0</v>
      </c>
      <c r="Y621" t="b">
        <f t="shared" si="856"/>
        <v>0</v>
      </c>
      <c r="Z621" t="b">
        <f t="shared" si="857"/>
        <v>0</v>
      </c>
      <c r="AA621" t="b">
        <f t="shared" si="858"/>
        <v>0</v>
      </c>
      <c r="AB621" t="b">
        <f t="shared" si="859"/>
        <v>0</v>
      </c>
      <c r="AC621" t="b">
        <f t="shared" si="860"/>
        <v>0</v>
      </c>
      <c r="AD621" t="b">
        <f t="shared" si="861"/>
        <v>0</v>
      </c>
      <c r="AE621" t="b">
        <f t="shared" si="862"/>
        <v>0</v>
      </c>
      <c r="AF621" t="b">
        <f t="shared" si="863"/>
        <v>0</v>
      </c>
      <c r="AG621" t="b">
        <f t="shared" si="864"/>
        <v>0</v>
      </c>
      <c r="AH621" t="b">
        <f t="shared" si="865"/>
        <v>1</v>
      </c>
      <c r="AI621" t="b">
        <f t="shared" si="866"/>
        <v>1</v>
      </c>
      <c r="AJ621" t="b">
        <f t="shared" si="867"/>
        <v>0</v>
      </c>
      <c r="AK621" t="b">
        <f t="shared" si="868"/>
        <v>0</v>
      </c>
      <c r="AL621" t="b">
        <f t="shared" si="869"/>
        <v>0</v>
      </c>
      <c r="AM621" t="b">
        <f t="shared" si="870"/>
        <v>0</v>
      </c>
      <c r="AN621" t="b">
        <f t="shared" si="871"/>
        <v>0</v>
      </c>
      <c r="AO621" t="b">
        <f t="shared" si="872"/>
        <v>0</v>
      </c>
      <c r="AP621" t="b">
        <f t="shared" si="873"/>
        <v>0</v>
      </c>
      <c r="AQ621" t="b">
        <f t="shared" si="874"/>
        <v>0</v>
      </c>
      <c r="AR621" t="b">
        <f t="shared" si="875"/>
        <v>0</v>
      </c>
      <c r="AS621" t="b">
        <f t="shared" si="876"/>
        <v>0</v>
      </c>
      <c r="AT621" t="b">
        <f t="shared" si="877"/>
        <v>0</v>
      </c>
      <c r="AU621" t="b">
        <f t="shared" si="878"/>
        <v>0</v>
      </c>
      <c r="AV621" t="b">
        <f t="shared" si="879"/>
        <v>0</v>
      </c>
      <c r="AW621" t="b">
        <f t="shared" si="880"/>
        <v>0</v>
      </c>
      <c r="AX621" t="b">
        <f t="shared" si="881"/>
        <v>0</v>
      </c>
      <c r="AY621" t="b">
        <f t="shared" si="882"/>
        <v>0</v>
      </c>
      <c r="AZ621" t="b">
        <f t="shared" si="883"/>
        <v>0</v>
      </c>
      <c r="BA621" t="b">
        <f t="shared" si="884"/>
        <v>0</v>
      </c>
      <c r="BB621" t="b">
        <f t="shared" si="885"/>
        <v>0</v>
      </c>
      <c r="BC621" t="b">
        <f t="shared" si="886"/>
        <v>0</v>
      </c>
      <c r="BD621" t="b">
        <f t="shared" si="887"/>
        <v>0</v>
      </c>
      <c r="BE621" t="b">
        <f t="shared" si="888"/>
        <v>0</v>
      </c>
      <c r="BF621" t="b">
        <f t="shared" si="889"/>
        <v>0</v>
      </c>
      <c r="BG621" t="b">
        <f t="shared" si="890"/>
        <v>0</v>
      </c>
      <c r="BH621" t="b">
        <f t="shared" si="891"/>
        <v>0</v>
      </c>
      <c r="BI621" t="b">
        <f t="shared" si="892"/>
        <v>0</v>
      </c>
      <c r="BJ621" t="b">
        <f t="shared" si="893"/>
        <v>0</v>
      </c>
      <c r="BK621" t="b">
        <f t="shared" si="894"/>
        <v>0</v>
      </c>
      <c r="BL621" t="b">
        <f t="shared" si="895"/>
        <v>0</v>
      </c>
      <c r="BM621" t="b">
        <f t="shared" si="896"/>
        <v>0</v>
      </c>
      <c r="BN621" t="b">
        <f t="shared" si="897"/>
        <v>0</v>
      </c>
      <c r="BO621" t="b">
        <f t="shared" si="898"/>
        <v>0</v>
      </c>
      <c r="BP621" t="b">
        <f t="shared" si="899"/>
        <v>0</v>
      </c>
      <c r="BQ621" t="b">
        <f t="shared" si="900"/>
        <v>0</v>
      </c>
      <c r="BR621" t="b">
        <f t="shared" si="901"/>
        <v>0</v>
      </c>
      <c r="BS621" t="b">
        <f t="shared" si="902"/>
        <v>0</v>
      </c>
      <c r="BT621" t="b">
        <f t="shared" si="903"/>
        <v>0</v>
      </c>
      <c r="BU621" t="b">
        <f t="shared" si="904"/>
        <v>0</v>
      </c>
      <c r="BV621" t="b">
        <f t="shared" si="905"/>
        <v>1</v>
      </c>
      <c r="BW621" t="b">
        <f t="shared" si="906"/>
        <v>0</v>
      </c>
      <c r="BX621" t="b">
        <f t="shared" si="907"/>
        <v>0</v>
      </c>
      <c r="BY621" t="b">
        <f t="shared" si="908"/>
        <v>0</v>
      </c>
      <c r="BZ621" t="b">
        <f t="shared" si="909"/>
        <v>0</v>
      </c>
      <c r="CA621" t="b">
        <f t="shared" si="910"/>
        <v>0</v>
      </c>
      <c r="CB621" t="b">
        <f t="shared" si="911"/>
        <v>1</v>
      </c>
      <c r="CC621" t="b">
        <f t="shared" si="912"/>
        <v>0</v>
      </c>
      <c r="CD621" t="b">
        <f t="shared" si="913"/>
        <v>0</v>
      </c>
      <c r="CE621" t="b">
        <f t="shared" si="914"/>
        <v>0</v>
      </c>
      <c r="CF621" t="b">
        <f t="shared" si="915"/>
        <v>0</v>
      </c>
      <c r="CG621" t="b">
        <f t="shared" si="916"/>
        <v>0</v>
      </c>
      <c r="CH621" t="b">
        <f t="shared" si="917"/>
        <v>0</v>
      </c>
      <c r="CI621" t="b">
        <f t="shared" si="918"/>
        <v>0</v>
      </c>
      <c r="CJ621" t="b">
        <f t="shared" si="919"/>
        <v>0</v>
      </c>
      <c r="CK621" t="b">
        <f t="shared" si="920"/>
        <v>0</v>
      </c>
      <c r="CL621" t="b">
        <f t="shared" si="921"/>
        <v>0</v>
      </c>
      <c r="CM621" t="b">
        <f t="shared" si="922"/>
        <v>0</v>
      </c>
      <c r="CN621" t="b">
        <f t="shared" si="923"/>
        <v>0</v>
      </c>
      <c r="CO621" t="b">
        <f t="shared" si="924"/>
        <v>0</v>
      </c>
      <c r="CP621" t="b">
        <f t="shared" si="925"/>
        <v>0</v>
      </c>
      <c r="CQ621" t="b">
        <f t="shared" si="926"/>
        <v>0</v>
      </c>
      <c r="CR621" t="b">
        <f t="shared" si="927"/>
        <v>0</v>
      </c>
      <c r="CS621" t="b">
        <f t="shared" si="928"/>
        <v>0</v>
      </c>
      <c r="CT621" t="b">
        <f t="shared" si="929"/>
        <v>0</v>
      </c>
      <c r="CU621" t="b">
        <f t="shared" si="930"/>
        <v>0</v>
      </c>
      <c r="CV621" t="b">
        <f t="shared" si="931"/>
        <v>0</v>
      </c>
      <c r="CW621" t="b">
        <f t="shared" si="932"/>
        <v>0</v>
      </c>
      <c r="CX621" t="b">
        <f t="shared" si="933"/>
        <v>0</v>
      </c>
      <c r="CY621" t="b">
        <f t="shared" si="934"/>
        <v>0</v>
      </c>
      <c r="CZ621" t="b">
        <f t="shared" si="935"/>
        <v>0</v>
      </c>
      <c r="DA621" t="b">
        <f t="shared" si="936"/>
        <v>0</v>
      </c>
      <c r="DB621" t="b">
        <f t="shared" si="937"/>
        <v>0</v>
      </c>
      <c r="DC621" t="b">
        <f t="shared" si="938"/>
        <v>0</v>
      </c>
      <c r="DD621" t="b">
        <f t="shared" si="939"/>
        <v>0</v>
      </c>
    </row>
    <row r="622" spans="1:108">
      <c r="A622" t="s">
        <v>2059</v>
      </c>
      <c r="B622" t="s">
        <v>2021</v>
      </c>
      <c r="C622" t="s">
        <v>2021</v>
      </c>
      <c r="D622" t="s">
        <v>1006</v>
      </c>
      <c r="E622" t="s">
        <v>982</v>
      </c>
      <c r="F622" t="s">
        <v>976</v>
      </c>
      <c r="G622" t="s">
        <v>970</v>
      </c>
      <c r="H622" t="s">
        <v>7428</v>
      </c>
      <c r="I622" t="s">
        <v>7418</v>
      </c>
      <c r="J622" t="s">
        <v>355</v>
      </c>
      <c r="K622" t="s">
        <v>136</v>
      </c>
      <c r="L622" t="s">
        <v>6695</v>
      </c>
      <c r="M622" t="s">
        <v>6079</v>
      </c>
      <c r="N622" t="s">
        <v>2060</v>
      </c>
      <c r="O622" t="b">
        <f t="shared" si="846"/>
        <v>0</v>
      </c>
      <c r="P622" t="b">
        <f t="shared" si="847"/>
        <v>1</v>
      </c>
      <c r="Q622" t="b">
        <f t="shared" si="848"/>
        <v>0</v>
      </c>
      <c r="R622" t="b">
        <f t="shared" si="849"/>
        <v>0</v>
      </c>
      <c r="S622" t="b">
        <f t="shared" si="850"/>
        <v>1</v>
      </c>
      <c r="T622" t="b">
        <f t="shared" si="851"/>
        <v>1</v>
      </c>
      <c r="U622" t="b">
        <f t="shared" si="852"/>
        <v>0</v>
      </c>
      <c r="V622" t="b">
        <f t="shared" si="853"/>
        <v>0</v>
      </c>
      <c r="W622" t="b">
        <f t="shared" si="854"/>
        <v>0</v>
      </c>
      <c r="X622" t="b">
        <f t="shared" si="855"/>
        <v>0</v>
      </c>
      <c r="Y622" t="b">
        <f t="shared" si="856"/>
        <v>0</v>
      </c>
      <c r="Z622" t="b">
        <f t="shared" si="857"/>
        <v>0</v>
      </c>
      <c r="AA622" t="b">
        <f t="shared" si="858"/>
        <v>0</v>
      </c>
      <c r="AB622" t="b">
        <f t="shared" si="859"/>
        <v>0</v>
      </c>
      <c r="AC622" t="b">
        <f t="shared" si="860"/>
        <v>0</v>
      </c>
      <c r="AD622" t="b">
        <f t="shared" si="861"/>
        <v>0</v>
      </c>
      <c r="AE622" t="b">
        <f t="shared" si="862"/>
        <v>0</v>
      </c>
      <c r="AF622" t="b">
        <f t="shared" si="863"/>
        <v>0</v>
      </c>
      <c r="AG622" t="b">
        <f t="shared" si="864"/>
        <v>0</v>
      </c>
      <c r="AH622" t="b">
        <f t="shared" si="865"/>
        <v>0</v>
      </c>
      <c r="AI622" t="b">
        <f t="shared" si="866"/>
        <v>1</v>
      </c>
      <c r="AJ622" t="b">
        <f t="shared" si="867"/>
        <v>0</v>
      </c>
      <c r="AK622" t="b">
        <f t="shared" si="868"/>
        <v>0</v>
      </c>
      <c r="AL622" t="b">
        <f t="shared" si="869"/>
        <v>0</v>
      </c>
      <c r="AM622" t="b">
        <f t="shared" si="870"/>
        <v>0</v>
      </c>
      <c r="AN622" t="b">
        <f t="shared" si="871"/>
        <v>0</v>
      </c>
      <c r="AO622" t="b">
        <f t="shared" si="872"/>
        <v>0</v>
      </c>
      <c r="AP622" t="b">
        <f t="shared" si="873"/>
        <v>0</v>
      </c>
      <c r="AQ622" t="b">
        <f t="shared" si="874"/>
        <v>0</v>
      </c>
      <c r="AR622" t="b">
        <f t="shared" si="875"/>
        <v>0</v>
      </c>
      <c r="AS622" t="b">
        <f t="shared" si="876"/>
        <v>0</v>
      </c>
      <c r="AT622" t="b">
        <f t="shared" si="877"/>
        <v>0</v>
      </c>
      <c r="AU622" t="b">
        <f t="shared" si="878"/>
        <v>0</v>
      </c>
      <c r="AV622" t="b">
        <f t="shared" si="879"/>
        <v>0</v>
      </c>
      <c r="AW622" t="b">
        <f t="shared" si="880"/>
        <v>0</v>
      </c>
      <c r="AX622" t="b">
        <f t="shared" si="881"/>
        <v>0</v>
      </c>
      <c r="AY622" t="b">
        <f t="shared" si="882"/>
        <v>0</v>
      </c>
      <c r="AZ622" t="b">
        <f t="shared" si="883"/>
        <v>0</v>
      </c>
      <c r="BA622" t="b">
        <f t="shared" si="884"/>
        <v>0</v>
      </c>
      <c r="BB622" t="b">
        <f t="shared" si="885"/>
        <v>0</v>
      </c>
      <c r="BC622" t="b">
        <f t="shared" si="886"/>
        <v>0</v>
      </c>
      <c r="BD622" t="b">
        <f t="shared" si="887"/>
        <v>0</v>
      </c>
      <c r="BE622" t="b">
        <f t="shared" si="888"/>
        <v>0</v>
      </c>
      <c r="BF622" t="b">
        <f t="shared" si="889"/>
        <v>0</v>
      </c>
      <c r="BG622" t="b">
        <f t="shared" si="890"/>
        <v>0</v>
      </c>
      <c r="BH622" t="b">
        <f t="shared" si="891"/>
        <v>0</v>
      </c>
      <c r="BI622" t="b">
        <f t="shared" si="892"/>
        <v>0</v>
      </c>
      <c r="BJ622" t="b">
        <f t="shared" si="893"/>
        <v>0</v>
      </c>
      <c r="BK622" t="b">
        <f t="shared" si="894"/>
        <v>0</v>
      </c>
      <c r="BL622" t="b">
        <f t="shared" si="895"/>
        <v>0</v>
      </c>
      <c r="BM622" t="b">
        <f t="shared" si="896"/>
        <v>0</v>
      </c>
      <c r="BN622" t="b">
        <f t="shared" si="897"/>
        <v>0</v>
      </c>
      <c r="BO622" t="b">
        <f t="shared" si="898"/>
        <v>0</v>
      </c>
      <c r="BP622" t="b">
        <f t="shared" si="899"/>
        <v>0</v>
      </c>
      <c r="BQ622" t="b">
        <f t="shared" si="900"/>
        <v>0</v>
      </c>
      <c r="BR622" t="b">
        <f t="shared" si="901"/>
        <v>0</v>
      </c>
      <c r="BS622" t="b">
        <f t="shared" si="902"/>
        <v>0</v>
      </c>
      <c r="BT622" t="b">
        <f t="shared" si="903"/>
        <v>0</v>
      </c>
      <c r="BU622" t="b">
        <f t="shared" si="904"/>
        <v>0</v>
      </c>
      <c r="BV622" t="b">
        <f t="shared" si="905"/>
        <v>0</v>
      </c>
      <c r="BW622" t="b">
        <f t="shared" si="906"/>
        <v>0</v>
      </c>
      <c r="BX622" t="b">
        <f t="shared" si="907"/>
        <v>0</v>
      </c>
      <c r="BY622" t="b">
        <f t="shared" si="908"/>
        <v>0</v>
      </c>
      <c r="BZ622" t="b">
        <f t="shared" si="909"/>
        <v>0</v>
      </c>
      <c r="CA622" t="b">
        <f t="shared" si="910"/>
        <v>0</v>
      </c>
      <c r="CB622" t="b">
        <f t="shared" si="911"/>
        <v>0</v>
      </c>
      <c r="CC622" t="b">
        <f t="shared" si="912"/>
        <v>0</v>
      </c>
      <c r="CD622" t="b">
        <f t="shared" si="913"/>
        <v>0</v>
      </c>
      <c r="CE622" t="b">
        <f t="shared" si="914"/>
        <v>1</v>
      </c>
      <c r="CF622" t="b">
        <f t="shared" si="915"/>
        <v>0</v>
      </c>
      <c r="CG622" t="b">
        <f t="shared" si="916"/>
        <v>0</v>
      </c>
      <c r="CH622" t="b">
        <f t="shared" si="917"/>
        <v>0</v>
      </c>
      <c r="CI622" t="b">
        <f t="shared" si="918"/>
        <v>0</v>
      </c>
      <c r="CJ622" t="b">
        <f t="shared" si="919"/>
        <v>0</v>
      </c>
      <c r="CK622" t="b">
        <f t="shared" si="920"/>
        <v>0</v>
      </c>
      <c r="CL622" t="b">
        <f t="shared" si="921"/>
        <v>0</v>
      </c>
      <c r="CM622" t="b">
        <f t="shared" si="922"/>
        <v>0</v>
      </c>
      <c r="CN622" t="b">
        <f t="shared" si="923"/>
        <v>0</v>
      </c>
      <c r="CO622" t="b">
        <f t="shared" si="924"/>
        <v>0</v>
      </c>
      <c r="CP622" t="b">
        <f t="shared" si="925"/>
        <v>0</v>
      </c>
      <c r="CQ622" t="b">
        <f t="shared" si="926"/>
        <v>0</v>
      </c>
      <c r="CR622" t="b">
        <f t="shared" si="927"/>
        <v>0</v>
      </c>
      <c r="CS622" t="b">
        <f t="shared" si="928"/>
        <v>0</v>
      </c>
      <c r="CT622" t="b">
        <f t="shared" si="929"/>
        <v>0</v>
      </c>
      <c r="CU622" t="b">
        <f t="shared" si="930"/>
        <v>0</v>
      </c>
      <c r="CV622" t="b">
        <f t="shared" si="931"/>
        <v>0</v>
      </c>
      <c r="CW622" t="b">
        <f t="shared" si="932"/>
        <v>0</v>
      </c>
      <c r="CX622" t="b">
        <f t="shared" si="933"/>
        <v>0</v>
      </c>
      <c r="CY622" t="b">
        <f t="shared" si="934"/>
        <v>0</v>
      </c>
      <c r="CZ622" t="b">
        <f t="shared" si="935"/>
        <v>0</v>
      </c>
      <c r="DA622" t="b">
        <f t="shared" si="936"/>
        <v>0</v>
      </c>
      <c r="DB622" t="b">
        <f t="shared" si="937"/>
        <v>0</v>
      </c>
      <c r="DC622" t="b">
        <f t="shared" si="938"/>
        <v>0</v>
      </c>
      <c r="DD622" t="b">
        <f t="shared" si="939"/>
        <v>0</v>
      </c>
    </row>
    <row r="623" spans="1:108">
      <c r="A623" t="s">
        <v>2061</v>
      </c>
      <c r="B623" t="s">
        <v>2021</v>
      </c>
      <c r="C623" t="s">
        <v>2021</v>
      </c>
      <c r="D623" t="s">
        <v>1006</v>
      </c>
      <c r="E623" t="s">
        <v>982</v>
      </c>
      <c r="F623" t="s">
        <v>976</v>
      </c>
      <c r="G623" t="s">
        <v>970</v>
      </c>
      <c r="H623" t="s">
        <v>7428</v>
      </c>
      <c r="I623" t="s">
        <v>7418</v>
      </c>
      <c r="J623" t="s">
        <v>1248</v>
      </c>
      <c r="K623" t="s">
        <v>109</v>
      </c>
      <c r="L623" t="s">
        <v>6599</v>
      </c>
      <c r="M623" t="s">
        <v>6079</v>
      </c>
      <c r="N623" t="s">
        <v>62</v>
      </c>
      <c r="O623" t="b">
        <f t="shared" si="846"/>
        <v>0</v>
      </c>
      <c r="P623" t="b">
        <f t="shared" si="847"/>
        <v>1</v>
      </c>
      <c r="Q623" t="b">
        <f t="shared" si="848"/>
        <v>0</v>
      </c>
      <c r="R623" t="b">
        <f t="shared" si="849"/>
        <v>0</v>
      </c>
      <c r="S623" t="b">
        <f t="shared" si="850"/>
        <v>0</v>
      </c>
      <c r="T623" t="b">
        <f t="shared" si="851"/>
        <v>0</v>
      </c>
      <c r="U623" t="b">
        <f t="shared" si="852"/>
        <v>0</v>
      </c>
      <c r="V623" t="b">
        <f t="shared" si="853"/>
        <v>1</v>
      </c>
      <c r="W623" t="b">
        <f t="shared" si="854"/>
        <v>0</v>
      </c>
      <c r="X623" t="b">
        <f t="shared" si="855"/>
        <v>0</v>
      </c>
      <c r="Y623" t="b">
        <f t="shared" si="856"/>
        <v>0</v>
      </c>
      <c r="Z623" t="b">
        <f t="shared" si="857"/>
        <v>0</v>
      </c>
      <c r="AA623" t="b">
        <f t="shared" si="858"/>
        <v>1</v>
      </c>
      <c r="AB623" t="b">
        <f t="shared" si="859"/>
        <v>0</v>
      </c>
      <c r="AC623" t="b">
        <f t="shared" si="860"/>
        <v>0</v>
      </c>
      <c r="AD623" t="b">
        <f t="shared" si="861"/>
        <v>0</v>
      </c>
      <c r="AE623" t="b">
        <f t="shared" si="862"/>
        <v>0</v>
      </c>
      <c r="AF623" t="b">
        <f t="shared" si="863"/>
        <v>0</v>
      </c>
      <c r="AG623" t="b">
        <f t="shared" si="864"/>
        <v>0</v>
      </c>
      <c r="AH623" t="b">
        <f t="shared" si="865"/>
        <v>0</v>
      </c>
      <c r="AI623" t="b">
        <f t="shared" si="866"/>
        <v>0</v>
      </c>
      <c r="AJ623" t="b">
        <f t="shared" si="867"/>
        <v>0</v>
      </c>
      <c r="AK623" t="b">
        <f t="shared" si="868"/>
        <v>0</v>
      </c>
      <c r="AL623" t="b">
        <f t="shared" si="869"/>
        <v>0</v>
      </c>
      <c r="AM623" t="b">
        <f t="shared" si="870"/>
        <v>0</v>
      </c>
      <c r="AN623" t="b">
        <f t="shared" si="871"/>
        <v>0</v>
      </c>
      <c r="AO623" t="b">
        <f t="shared" si="872"/>
        <v>0</v>
      </c>
      <c r="AP623" t="b">
        <f t="shared" si="873"/>
        <v>0</v>
      </c>
      <c r="AQ623" t="b">
        <f t="shared" si="874"/>
        <v>0</v>
      </c>
      <c r="AR623" t="b">
        <f t="shared" si="875"/>
        <v>0</v>
      </c>
      <c r="AS623" t="b">
        <f t="shared" si="876"/>
        <v>0</v>
      </c>
      <c r="AT623" t="b">
        <f t="shared" si="877"/>
        <v>0</v>
      </c>
      <c r="AU623" t="b">
        <f t="shared" si="878"/>
        <v>0</v>
      </c>
      <c r="AV623" t="b">
        <f t="shared" si="879"/>
        <v>0</v>
      </c>
      <c r="AW623" t="b">
        <f t="shared" si="880"/>
        <v>0</v>
      </c>
      <c r="AX623" t="b">
        <f t="shared" si="881"/>
        <v>0</v>
      </c>
      <c r="AY623" t="b">
        <f t="shared" si="882"/>
        <v>0</v>
      </c>
      <c r="AZ623" t="b">
        <f t="shared" si="883"/>
        <v>0</v>
      </c>
      <c r="BA623" t="b">
        <f t="shared" si="884"/>
        <v>0</v>
      </c>
      <c r="BB623" t="b">
        <f t="shared" si="885"/>
        <v>0</v>
      </c>
      <c r="BC623" t="b">
        <f t="shared" si="886"/>
        <v>0</v>
      </c>
      <c r="BD623" t="b">
        <f t="shared" si="887"/>
        <v>0</v>
      </c>
      <c r="BE623" t="b">
        <f t="shared" si="888"/>
        <v>0</v>
      </c>
      <c r="BF623" t="b">
        <f t="shared" si="889"/>
        <v>0</v>
      </c>
      <c r="BG623" t="b">
        <f t="shared" si="890"/>
        <v>0</v>
      </c>
      <c r="BH623" t="b">
        <f t="shared" si="891"/>
        <v>0</v>
      </c>
      <c r="BI623" t="b">
        <f t="shared" si="892"/>
        <v>0</v>
      </c>
      <c r="BJ623" t="b">
        <f t="shared" si="893"/>
        <v>0</v>
      </c>
      <c r="BK623" t="b">
        <f t="shared" si="894"/>
        <v>0</v>
      </c>
      <c r="BL623" t="b">
        <f t="shared" si="895"/>
        <v>0</v>
      </c>
      <c r="BM623" t="b">
        <f t="shared" si="896"/>
        <v>0</v>
      </c>
      <c r="BN623" t="b">
        <f t="shared" si="897"/>
        <v>0</v>
      </c>
      <c r="BO623" t="b">
        <f t="shared" si="898"/>
        <v>1</v>
      </c>
      <c r="BP623" t="b">
        <f t="shared" si="899"/>
        <v>0</v>
      </c>
      <c r="BQ623" t="b">
        <f t="shared" si="900"/>
        <v>0</v>
      </c>
      <c r="BR623" t="b">
        <f t="shared" si="901"/>
        <v>0</v>
      </c>
      <c r="BS623" t="b">
        <f t="shared" si="902"/>
        <v>0</v>
      </c>
      <c r="BT623" t="b">
        <f t="shared" si="903"/>
        <v>0</v>
      </c>
      <c r="BU623" t="b">
        <f t="shared" si="904"/>
        <v>0</v>
      </c>
      <c r="BV623" t="b">
        <f t="shared" si="905"/>
        <v>0</v>
      </c>
      <c r="BW623" t="b">
        <f t="shared" si="906"/>
        <v>0</v>
      </c>
      <c r="BX623" t="b">
        <f t="shared" si="907"/>
        <v>0</v>
      </c>
      <c r="BY623" t="b">
        <f t="shared" si="908"/>
        <v>0</v>
      </c>
      <c r="BZ623" t="b">
        <f t="shared" si="909"/>
        <v>0</v>
      </c>
      <c r="CA623" t="b">
        <f t="shared" si="910"/>
        <v>0</v>
      </c>
      <c r="CB623" t="b">
        <f t="shared" si="911"/>
        <v>0</v>
      </c>
      <c r="CC623" t="b">
        <f t="shared" si="912"/>
        <v>0</v>
      </c>
      <c r="CD623" t="b">
        <f t="shared" si="913"/>
        <v>0</v>
      </c>
      <c r="CE623" t="b">
        <f t="shared" si="914"/>
        <v>0</v>
      </c>
      <c r="CF623" t="b">
        <f t="shared" si="915"/>
        <v>0</v>
      </c>
      <c r="CG623" t="b">
        <f t="shared" si="916"/>
        <v>0</v>
      </c>
      <c r="CH623" t="b">
        <f t="shared" si="917"/>
        <v>0</v>
      </c>
      <c r="CI623" t="b">
        <f t="shared" si="918"/>
        <v>0</v>
      </c>
      <c r="CJ623" t="b">
        <f t="shared" si="919"/>
        <v>0</v>
      </c>
      <c r="CK623" t="b">
        <f t="shared" si="920"/>
        <v>0</v>
      </c>
      <c r="CL623" t="b">
        <f t="shared" si="921"/>
        <v>0</v>
      </c>
      <c r="CM623" t="b">
        <f t="shared" si="922"/>
        <v>0</v>
      </c>
      <c r="CN623" t="b">
        <f t="shared" si="923"/>
        <v>0</v>
      </c>
      <c r="CO623" t="b">
        <f t="shared" si="924"/>
        <v>0</v>
      </c>
      <c r="CP623" t="b">
        <f t="shared" si="925"/>
        <v>0</v>
      </c>
      <c r="CQ623" t="b">
        <f t="shared" si="926"/>
        <v>0</v>
      </c>
      <c r="CR623" t="b">
        <f t="shared" si="927"/>
        <v>0</v>
      </c>
      <c r="CS623" t="b">
        <f t="shared" si="928"/>
        <v>0</v>
      </c>
      <c r="CT623" t="b">
        <f t="shared" si="929"/>
        <v>0</v>
      </c>
      <c r="CU623" t="b">
        <f t="shared" si="930"/>
        <v>0</v>
      </c>
      <c r="CV623" t="b">
        <f t="shared" si="931"/>
        <v>0</v>
      </c>
      <c r="CW623" t="b">
        <f t="shared" si="932"/>
        <v>0</v>
      </c>
      <c r="CX623" t="b">
        <f t="shared" si="933"/>
        <v>0</v>
      </c>
      <c r="CY623" t="b">
        <f t="shared" si="934"/>
        <v>0</v>
      </c>
      <c r="CZ623" t="b">
        <f t="shared" si="935"/>
        <v>0</v>
      </c>
      <c r="DA623" t="b">
        <f t="shared" si="936"/>
        <v>0</v>
      </c>
      <c r="DB623" t="b">
        <f t="shared" si="937"/>
        <v>0</v>
      </c>
      <c r="DC623" t="b">
        <f t="shared" si="938"/>
        <v>0</v>
      </c>
      <c r="DD623" t="b">
        <f t="shared" si="939"/>
        <v>0</v>
      </c>
    </row>
    <row r="624" spans="1:108">
      <c r="A624" s="4" t="s">
        <v>2062</v>
      </c>
      <c r="B624" t="s">
        <v>2021</v>
      </c>
      <c r="C624" t="s">
        <v>2021</v>
      </c>
      <c r="D624" s="4" t="s">
        <v>1006</v>
      </c>
      <c r="E624" s="4" t="s">
        <v>982</v>
      </c>
      <c r="F624" t="s">
        <v>976</v>
      </c>
      <c r="G624" t="s">
        <v>970</v>
      </c>
      <c r="H624" t="s">
        <v>7428</v>
      </c>
      <c r="I624" t="s">
        <v>7418</v>
      </c>
      <c r="J624" s="4" t="s">
        <v>109</v>
      </c>
      <c r="K624" s="4" t="s">
        <v>109</v>
      </c>
      <c r="L624" s="4" t="s">
        <v>6760</v>
      </c>
      <c r="M624" t="s">
        <v>6079</v>
      </c>
      <c r="N624" s="4" t="s">
        <v>2063</v>
      </c>
      <c r="O624" s="4" t="b">
        <f t="shared" si="846"/>
        <v>1</v>
      </c>
      <c r="P624" s="4" t="b">
        <f t="shared" si="847"/>
        <v>0</v>
      </c>
      <c r="Q624" s="4" t="b">
        <f t="shared" si="848"/>
        <v>0</v>
      </c>
      <c r="R624" s="4" t="b">
        <f t="shared" si="849"/>
        <v>1</v>
      </c>
      <c r="S624" s="4" t="b">
        <f t="shared" si="850"/>
        <v>0</v>
      </c>
      <c r="T624" s="4" t="b">
        <f t="shared" si="851"/>
        <v>0</v>
      </c>
      <c r="U624" s="4" t="b">
        <f t="shared" si="852"/>
        <v>1</v>
      </c>
      <c r="V624" s="4" t="b">
        <f t="shared" si="853"/>
        <v>0</v>
      </c>
      <c r="W624" s="4" t="b">
        <f t="shared" si="854"/>
        <v>0</v>
      </c>
      <c r="X624" s="4" t="b">
        <f t="shared" si="855"/>
        <v>0</v>
      </c>
      <c r="Y624" s="4" t="b">
        <f t="shared" si="856"/>
        <v>1</v>
      </c>
      <c r="Z624" s="4" t="b">
        <f t="shared" si="857"/>
        <v>1</v>
      </c>
      <c r="AA624" s="4" t="b">
        <f t="shared" si="858"/>
        <v>0</v>
      </c>
      <c r="AB624" s="4" t="b">
        <f t="shared" si="859"/>
        <v>0</v>
      </c>
      <c r="AC624" s="4" t="b">
        <f t="shared" si="860"/>
        <v>0</v>
      </c>
      <c r="AD624" s="4" t="b">
        <f t="shared" si="861"/>
        <v>0</v>
      </c>
      <c r="AE624" s="4" t="b">
        <f t="shared" si="862"/>
        <v>0</v>
      </c>
      <c r="AF624" s="4" t="b">
        <f t="shared" si="863"/>
        <v>0</v>
      </c>
      <c r="AG624" s="4" t="b">
        <f t="shared" si="864"/>
        <v>0</v>
      </c>
      <c r="AH624" s="4" t="b">
        <f t="shared" si="865"/>
        <v>0</v>
      </c>
      <c r="AI624" s="4" t="b">
        <f t="shared" si="866"/>
        <v>0</v>
      </c>
      <c r="AJ624" s="4" t="b">
        <f t="shared" si="867"/>
        <v>0</v>
      </c>
      <c r="AK624" s="4" t="b">
        <f t="shared" si="868"/>
        <v>1</v>
      </c>
      <c r="AL624" s="4" t="b">
        <f t="shared" si="869"/>
        <v>0</v>
      </c>
      <c r="AM624" s="4" t="b">
        <f t="shared" si="870"/>
        <v>0</v>
      </c>
      <c r="AN624" s="4" t="b">
        <f t="shared" si="871"/>
        <v>0</v>
      </c>
      <c r="AO624" s="4" t="b">
        <f t="shared" si="872"/>
        <v>0</v>
      </c>
      <c r="AP624" s="4" t="b">
        <f t="shared" si="873"/>
        <v>0</v>
      </c>
      <c r="AQ624" s="4" t="b">
        <f t="shared" si="874"/>
        <v>0</v>
      </c>
      <c r="AR624" s="4" t="b">
        <f t="shared" si="875"/>
        <v>0</v>
      </c>
      <c r="AS624" s="4" t="b">
        <f t="shared" si="876"/>
        <v>0</v>
      </c>
      <c r="AT624" s="4" t="b">
        <f t="shared" si="877"/>
        <v>0</v>
      </c>
      <c r="AU624" s="4" t="b">
        <f t="shared" si="878"/>
        <v>0</v>
      </c>
      <c r="AV624" s="4" t="b">
        <f t="shared" si="879"/>
        <v>0</v>
      </c>
      <c r="AW624" s="4" t="b">
        <f t="shared" si="880"/>
        <v>0</v>
      </c>
      <c r="AX624" s="4" t="b">
        <f t="shared" si="881"/>
        <v>0</v>
      </c>
      <c r="AY624" s="4" t="b">
        <f t="shared" si="882"/>
        <v>0</v>
      </c>
      <c r="AZ624" s="4" t="b">
        <f t="shared" si="883"/>
        <v>0</v>
      </c>
      <c r="BA624" s="4" t="b">
        <f t="shared" si="884"/>
        <v>0</v>
      </c>
      <c r="BB624" s="4" t="b">
        <f t="shared" si="885"/>
        <v>0</v>
      </c>
      <c r="BC624" s="4" t="b">
        <f t="shared" si="886"/>
        <v>0</v>
      </c>
      <c r="BD624" s="4" t="b">
        <f t="shared" si="887"/>
        <v>0</v>
      </c>
      <c r="BE624" s="4" t="b">
        <f t="shared" si="888"/>
        <v>0</v>
      </c>
      <c r="BF624" s="4" t="b">
        <f t="shared" si="889"/>
        <v>0</v>
      </c>
      <c r="BG624" s="4" t="b">
        <f t="shared" si="890"/>
        <v>0</v>
      </c>
      <c r="BH624" s="4" t="b">
        <f t="shared" si="891"/>
        <v>0</v>
      </c>
      <c r="BI624" s="4" t="b">
        <f t="shared" si="892"/>
        <v>0</v>
      </c>
      <c r="BJ624" s="4" t="b">
        <f t="shared" si="893"/>
        <v>0</v>
      </c>
      <c r="BK624" s="4" t="b">
        <f t="shared" si="894"/>
        <v>0</v>
      </c>
      <c r="BL624" s="4" t="b">
        <f t="shared" si="895"/>
        <v>0</v>
      </c>
      <c r="BM624" s="4" t="b">
        <f t="shared" si="896"/>
        <v>0</v>
      </c>
      <c r="BN624" s="4" t="b">
        <f t="shared" si="897"/>
        <v>0</v>
      </c>
      <c r="BO624" s="4" t="b">
        <f t="shared" si="898"/>
        <v>0</v>
      </c>
      <c r="BP624" s="4" t="b">
        <f t="shared" si="899"/>
        <v>0</v>
      </c>
      <c r="BQ624" s="4" t="b">
        <f t="shared" si="900"/>
        <v>0</v>
      </c>
      <c r="BR624" s="4" t="b">
        <f t="shared" si="901"/>
        <v>0</v>
      </c>
      <c r="BS624" s="4" t="b">
        <f t="shared" si="902"/>
        <v>1</v>
      </c>
      <c r="BT624" s="4" t="b">
        <f t="shared" si="903"/>
        <v>0</v>
      </c>
      <c r="BU624" s="4" t="b">
        <f t="shared" si="904"/>
        <v>0</v>
      </c>
      <c r="BV624" s="4" t="b">
        <f t="shared" si="905"/>
        <v>0</v>
      </c>
      <c r="BW624" s="4" t="b">
        <f t="shared" si="906"/>
        <v>0</v>
      </c>
      <c r="BX624" s="4" t="b">
        <f t="shared" si="907"/>
        <v>0</v>
      </c>
      <c r="BY624" s="4" t="b">
        <f t="shared" si="908"/>
        <v>0</v>
      </c>
      <c r="BZ624" s="4" t="b">
        <f t="shared" si="909"/>
        <v>0</v>
      </c>
      <c r="CA624" s="4" t="b">
        <f t="shared" si="910"/>
        <v>0</v>
      </c>
      <c r="CB624" s="4" t="b">
        <f t="shared" si="911"/>
        <v>0</v>
      </c>
      <c r="CC624" s="4" t="b">
        <f t="shared" si="912"/>
        <v>0</v>
      </c>
      <c r="CD624" s="4" t="b">
        <f t="shared" si="913"/>
        <v>0</v>
      </c>
      <c r="CE624" s="4" t="b">
        <f t="shared" si="914"/>
        <v>0</v>
      </c>
      <c r="CF624" s="4" t="b">
        <f t="shared" si="915"/>
        <v>0</v>
      </c>
      <c r="CG624" s="4" t="b">
        <f t="shared" si="916"/>
        <v>0</v>
      </c>
      <c r="CH624" s="4" t="b">
        <f t="shared" si="917"/>
        <v>0</v>
      </c>
      <c r="CI624" s="4" t="b">
        <f t="shared" si="918"/>
        <v>0</v>
      </c>
      <c r="CJ624" s="4" t="b">
        <f t="shared" si="919"/>
        <v>0</v>
      </c>
      <c r="CK624" s="4" t="b">
        <f t="shared" si="920"/>
        <v>0</v>
      </c>
      <c r="CL624" s="4" t="b">
        <f t="shared" si="921"/>
        <v>0</v>
      </c>
      <c r="CM624" s="4" t="b">
        <f t="shared" si="922"/>
        <v>0</v>
      </c>
      <c r="CN624" s="4" t="b">
        <f t="shared" si="923"/>
        <v>0</v>
      </c>
      <c r="CO624" s="4" t="b">
        <f t="shared" si="924"/>
        <v>0</v>
      </c>
      <c r="CP624" s="4" t="b">
        <f t="shared" si="925"/>
        <v>0</v>
      </c>
      <c r="CQ624" s="4" t="b">
        <f t="shared" si="926"/>
        <v>0</v>
      </c>
      <c r="CR624" s="4" t="b">
        <f t="shared" si="927"/>
        <v>0</v>
      </c>
      <c r="CS624" s="4" t="b">
        <f t="shared" si="928"/>
        <v>0</v>
      </c>
      <c r="CT624" s="4" t="b">
        <f t="shared" si="929"/>
        <v>0</v>
      </c>
      <c r="CU624" s="4" t="b">
        <f t="shared" si="930"/>
        <v>0</v>
      </c>
      <c r="CV624" s="4" t="b">
        <f t="shared" si="931"/>
        <v>0</v>
      </c>
      <c r="CW624" s="4" t="b">
        <f t="shared" si="932"/>
        <v>0</v>
      </c>
      <c r="CX624" s="4" t="b">
        <f t="shared" si="933"/>
        <v>0</v>
      </c>
      <c r="CY624" s="4" t="b">
        <f t="shared" si="934"/>
        <v>0</v>
      </c>
      <c r="CZ624" s="4" t="b">
        <f t="shared" si="935"/>
        <v>0</v>
      </c>
      <c r="DA624" s="4" t="b">
        <f t="shared" si="936"/>
        <v>0</v>
      </c>
      <c r="DB624" s="4" t="b">
        <f t="shared" si="937"/>
        <v>0</v>
      </c>
      <c r="DC624" s="4" t="b">
        <f t="shared" si="938"/>
        <v>0</v>
      </c>
      <c r="DD624" s="4" t="b">
        <f t="shared" si="939"/>
        <v>0</v>
      </c>
    </row>
    <row r="625" spans="1:108">
      <c r="A625" s="18" t="s">
        <v>6073</v>
      </c>
      <c r="B625" t="s">
        <v>2021</v>
      </c>
      <c r="C625" t="s">
        <v>2021</v>
      </c>
      <c r="D625" s="4" t="s">
        <v>1006</v>
      </c>
      <c r="E625" s="4" t="s">
        <v>982</v>
      </c>
      <c r="F625" t="s">
        <v>976</v>
      </c>
      <c r="G625" t="s">
        <v>970</v>
      </c>
      <c r="H625" t="s">
        <v>7428</v>
      </c>
      <c r="I625" t="s">
        <v>7418</v>
      </c>
      <c r="J625" s="4" t="s">
        <v>204</v>
      </c>
      <c r="K625" s="4" t="s">
        <v>205</v>
      </c>
      <c r="L625" s="4" t="s">
        <v>390</v>
      </c>
      <c r="M625" t="s">
        <v>6079</v>
      </c>
      <c r="N625" s="4" t="s">
        <v>66</v>
      </c>
      <c r="O625" s="4" t="b">
        <f t="shared" si="846"/>
        <v>1</v>
      </c>
      <c r="P625" s="4" t="b">
        <f t="shared" si="847"/>
        <v>0</v>
      </c>
      <c r="Q625" s="4" t="b">
        <f t="shared" si="848"/>
        <v>0</v>
      </c>
      <c r="R625" s="4" t="b">
        <f t="shared" si="849"/>
        <v>0</v>
      </c>
      <c r="S625" s="4" t="b">
        <f t="shared" si="850"/>
        <v>0</v>
      </c>
      <c r="T625" s="4" t="b">
        <f t="shared" si="851"/>
        <v>0</v>
      </c>
      <c r="U625" s="4" t="b">
        <f t="shared" si="852"/>
        <v>1</v>
      </c>
      <c r="V625" s="4" t="b">
        <f t="shared" si="853"/>
        <v>0</v>
      </c>
      <c r="W625" s="4" t="b">
        <f t="shared" si="854"/>
        <v>0</v>
      </c>
      <c r="X625" s="4" t="b">
        <f t="shared" si="855"/>
        <v>0</v>
      </c>
      <c r="Y625" s="4" t="b">
        <f t="shared" si="856"/>
        <v>0</v>
      </c>
      <c r="Z625" s="4" t="b">
        <f t="shared" si="857"/>
        <v>0</v>
      </c>
      <c r="AA625" s="4" t="b">
        <f t="shared" si="858"/>
        <v>0</v>
      </c>
      <c r="AB625" s="4" t="b">
        <f t="shared" si="859"/>
        <v>0</v>
      </c>
      <c r="AC625" s="4" t="b">
        <f t="shared" si="860"/>
        <v>0</v>
      </c>
      <c r="AD625" s="4" t="b">
        <f t="shared" si="861"/>
        <v>0</v>
      </c>
      <c r="AE625" s="4" t="b">
        <f t="shared" si="862"/>
        <v>0</v>
      </c>
      <c r="AF625" s="4" t="b">
        <f t="shared" si="863"/>
        <v>0</v>
      </c>
      <c r="AG625" s="4" t="b">
        <f t="shared" si="864"/>
        <v>0</v>
      </c>
      <c r="AH625" s="4" t="b">
        <f t="shared" si="865"/>
        <v>0</v>
      </c>
      <c r="AI625" s="4" t="b">
        <f t="shared" si="866"/>
        <v>0</v>
      </c>
      <c r="AJ625" s="4" t="b">
        <f t="shared" si="867"/>
        <v>0</v>
      </c>
      <c r="AK625" s="4" t="b">
        <f t="shared" si="868"/>
        <v>0</v>
      </c>
      <c r="AL625" s="4" t="b">
        <f t="shared" si="869"/>
        <v>0</v>
      </c>
      <c r="AM625" s="4" t="b">
        <f t="shared" si="870"/>
        <v>0</v>
      </c>
      <c r="AN625" s="4" t="b">
        <f t="shared" si="871"/>
        <v>0</v>
      </c>
      <c r="AO625" s="4" t="b">
        <f t="shared" si="872"/>
        <v>0</v>
      </c>
      <c r="AP625" s="4" t="b">
        <f t="shared" si="873"/>
        <v>0</v>
      </c>
      <c r="AQ625" s="4" t="b">
        <f t="shared" si="874"/>
        <v>0</v>
      </c>
      <c r="AR625" s="4" t="b">
        <f t="shared" si="875"/>
        <v>0</v>
      </c>
      <c r="AS625" s="4" t="b">
        <f t="shared" si="876"/>
        <v>0</v>
      </c>
      <c r="AT625" s="4" t="b">
        <f t="shared" si="877"/>
        <v>0</v>
      </c>
      <c r="AU625" s="4" t="b">
        <f t="shared" si="878"/>
        <v>0</v>
      </c>
      <c r="AV625" s="4" t="b">
        <f t="shared" si="879"/>
        <v>0</v>
      </c>
      <c r="AW625" s="4" t="b">
        <f t="shared" si="880"/>
        <v>0</v>
      </c>
      <c r="AX625" s="4" t="b">
        <f t="shared" si="881"/>
        <v>0</v>
      </c>
      <c r="AY625" s="4" t="b">
        <f t="shared" si="882"/>
        <v>0</v>
      </c>
      <c r="AZ625" s="4" t="b">
        <f t="shared" si="883"/>
        <v>0</v>
      </c>
      <c r="BA625" s="4" t="b">
        <f t="shared" si="884"/>
        <v>0</v>
      </c>
      <c r="BB625" s="4" t="b">
        <f t="shared" si="885"/>
        <v>0</v>
      </c>
      <c r="BC625" s="4" t="b">
        <f t="shared" si="886"/>
        <v>0</v>
      </c>
      <c r="BD625" s="4" t="b">
        <f t="shared" si="887"/>
        <v>0</v>
      </c>
      <c r="BE625" s="4" t="b">
        <f t="shared" si="888"/>
        <v>0</v>
      </c>
      <c r="BF625" s="4" t="b">
        <f t="shared" si="889"/>
        <v>0</v>
      </c>
      <c r="BG625" s="4" t="b">
        <f t="shared" si="890"/>
        <v>0</v>
      </c>
      <c r="BH625" s="4" t="b">
        <f t="shared" si="891"/>
        <v>0</v>
      </c>
      <c r="BI625" s="4" t="b">
        <f t="shared" si="892"/>
        <v>0</v>
      </c>
      <c r="BJ625" s="4" t="b">
        <f t="shared" si="893"/>
        <v>0</v>
      </c>
      <c r="BK625" s="4" t="b">
        <f t="shared" si="894"/>
        <v>0</v>
      </c>
      <c r="BL625" s="4" t="b">
        <f t="shared" si="895"/>
        <v>0</v>
      </c>
      <c r="BM625" s="4" t="b">
        <f t="shared" si="896"/>
        <v>0</v>
      </c>
      <c r="BN625" s="4" t="b">
        <f t="shared" si="897"/>
        <v>0</v>
      </c>
      <c r="BO625" s="4" t="b">
        <f t="shared" si="898"/>
        <v>0</v>
      </c>
      <c r="BP625" s="4" t="b">
        <f t="shared" si="899"/>
        <v>0</v>
      </c>
      <c r="BQ625" s="4" t="b">
        <f t="shared" si="900"/>
        <v>0</v>
      </c>
      <c r="BR625" s="4" t="b">
        <f t="shared" si="901"/>
        <v>0</v>
      </c>
      <c r="BS625" s="4" t="b">
        <f t="shared" si="902"/>
        <v>1</v>
      </c>
      <c r="BT625" s="4" t="b">
        <f t="shared" si="903"/>
        <v>0</v>
      </c>
      <c r="BU625" s="4" t="b">
        <f t="shared" si="904"/>
        <v>0</v>
      </c>
      <c r="BV625" s="4" t="b">
        <f t="shared" si="905"/>
        <v>0</v>
      </c>
      <c r="BW625" s="4" t="b">
        <f t="shared" si="906"/>
        <v>0</v>
      </c>
      <c r="BX625" s="4" t="b">
        <f t="shared" si="907"/>
        <v>0</v>
      </c>
      <c r="BY625" s="4" t="b">
        <f t="shared" si="908"/>
        <v>0</v>
      </c>
      <c r="BZ625" s="4" t="b">
        <f t="shared" si="909"/>
        <v>0</v>
      </c>
      <c r="CA625" s="4" t="b">
        <f t="shared" si="910"/>
        <v>0</v>
      </c>
      <c r="CB625" s="4" t="b">
        <f t="shared" si="911"/>
        <v>0</v>
      </c>
      <c r="CC625" s="4" t="b">
        <f t="shared" si="912"/>
        <v>0</v>
      </c>
      <c r="CD625" s="4" t="b">
        <f t="shared" si="913"/>
        <v>0</v>
      </c>
      <c r="CE625" s="4" t="b">
        <f t="shared" si="914"/>
        <v>0</v>
      </c>
      <c r="CF625" s="4" t="b">
        <f t="shared" si="915"/>
        <v>0</v>
      </c>
      <c r="CG625" s="4" t="b">
        <f t="shared" si="916"/>
        <v>0</v>
      </c>
      <c r="CH625" s="4" t="b">
        <f t="shared" si="917"/>
        <v>0</v>
      </c>
      <c r="CI625" s="4" t="b">
        <f t="shared" si="918"/>
        <v>0</v>
      </c>
      <c r="CJ625" s="4" t="b">
        <f t="shared" si="919"/>
        <v>0</v>
      </c>
      <c r="CK625" s="4" t="b">
        <f t="shared" si="920"/>
        <v>0</v>
      </c>
      <c r="CL625" s="4" t="b">
        <f t="shared" si="921"/>
        <v>0</v>
      </c>
      <c r="CM625" s="4" t="b">
        <f t="shared" si="922"/>
        <v>0</v>
      </c>
      <c r="CN625" s="4" t="b">
        <f t="shared" si="923"/>
        <v>0</v>
      </c>
      <c r="CO625" s="4" t="b">
        <f t="shared" si="924"/>
        <v>0</v>
      </c>
      <c r="CP625" s="4" t="b">
        <f t="shared" si="925"/>
        <v>0</v>
      </c>
      <c r="CQ625" s="4" t="b">
        <f t="shared" si="926"/>
        <v>0</v>
      </c>
      <c r="CR625" s="4" t="b">
        <f t="shared" si="927"/>
        <v>0</v>
      </c>
      <c r="CS625" s="4" t="b">
        <f t="shared" si="928"/>
        <v>0</v>
      </c>
      <c r="CT625" s="4" t="b">
        <f t="shared" si="929"/>
        <v>0</v>
      </c>
      <c r="CU625" s="4" t="b">
        <f t="shared" si="930"/>
        <v>0</v>
      </c>
      <c r="CV625" s="4" t="b">
        <f t="shared" si="931"/>
        <v>0</v>
      </c>
      <c r="CW625" s="4" t="b">
        <f t="shared" si="932"/>
        <v>0</v>
      </c>
      <c r="CX625" s="4" t="b">
        <f t="shared" si="933"/>
        <v>0</v>
      </c>
      <c r="CY625" s="4" t="b">
        <f t="shared" si="934"/>
        <v>0</v>
      </c>
      <c r="CZ625" s="4" t="b">
        <f t="shared" si="935"/>
        <v>0</v>
      </c>
      <c r="DA625" s="4" t="b">
        <f t="shared" si="936"/>
        <v>0</v>
      </c>
      <c r="DB625" s="4" t="b">
        <f t="shared" si="937"/>
        <v>0</v>
      </c>
      <c r="DC625" s="4" t="b">
        <f t="shared" si="938"/>
        <v>0</v>
      </c>
      <c r="DD625" s="4" t="b">
        <f t="shared" si="939"/>
        <v>0</v>
      </c>
    </row>
    <row r="626" spans="1:108">
      <c r="A626" t="s">
        <v>2064</v>
      </c>
      <c r="B626" t="s">
        <v>2021</v>
      </c>
      <c r="C626" t="s">
        <v>2021</v>
      </c>
      <c r="D626" t="s">
        <v>1006</v>
      </c>
      <c r="E626" t="s">
        <v>982</v>
      </c>
      <c r="F626" t="s">
        <v>976</v>
      </c>
      <c r="G626" t="s">
        <v>970</v>
      </c>
      <c r="H626" t="s">
        <v>7428</v>
      </c>
      <c r="I626" t="s">
        <v>7418</v>
      </c>
      <c r="J626" t="s">
        <v>109</v>
      </c>
      <c r="K626" t="s">
        <v>109</v>
      </c>
      <c r="L626" t="s">
        <v>6761</v>
      </c>
      <c r="M626" t="s">
        <v>6079</v>
      </c>
      <c r="N626" t="s">
        <v>62</v>
      </c>
      <c r="O626" t="b">
        <f t="shared" si="846"/>
        <v>0</v>
      </c>
      <c r="P626" t="b">
        <f t="shared" si="847"/>
        <v>1</v>
      </c>
      <c r="Q626" t="b">
        <f t="shared" si="848"/>
        <v>0</v>
      </c>
      <c r="R626" t="b">
        <f t="shared" si="849"/>
        <v>0</v>
      </c>
      <c r="S626" t="b">
        <f t="shared" si="850"/>
        <v>0</v>
      </c>
      <c r="T626" t="b">
        <f t="shared" si="851"/>
        <v>0</v>
      </c>
      <c r="U626" t="b">
        <f t="shared" si="852"/>
        <v>0</v>
      </c>
      <c r="V626" t="b">
        <f t="shared" si="853"/>
        <v>1</v>
      </c>
      <c r="W626" t="b">
        <f t="shared" si="854"/>
        <v>0</v>
      </c>
      <c r="X626" t="b">
        <f t="shared" si="855"/>
        <v>0</v>
      </c>
      <c r="Y626" t="b">
        <f t="shared" si="856"/>
        <v>0</v>
      </c>
      <c r="Z626" t="b">
        <f t="shared" si="857"/>
        <v>0</v>
      </c>
      <c r="AA626" t="b">
        <f t="shared" si="858"/>
        <v>1</v>
      </c>
      <c r="AB626" t="b">
        <f t="shared" si="859"/>
        <v>0</v>
      </c>
      <c r="AC626" t="b">
        <f t="shared" si="860"/>
        <v>0</v>
      </c>
      <c r="AD626" t="b">
        <f t="shared" si="861"/>
        <v>0</v>
      </c>
      <c r="AE626" t="b">
        <f t="shared" si="862"/>
        <v>0</v>
      </c>
      <c r="AF626" t="b">
        <f t="shared" si="863"/>
        <v>0</v>
      </c>
      <c r="AG626" t="b">
        <f t="shared" si="864"/>
        <v>0</v>
      </c>
      <c r="AH626" t="b">
        <f t="shared" si="865"/>
        <v>0</v>
      </c>
      <c r="AI626" t="b">
        <f t="shared" si="866"/>
        <v>0</v>
      </c>
      <c r="AJ626" t="b">
        <f t="shared" si="867"/>
        <v>0</v>
      </c>
      <c r="AK626" t="b">
        <f t="shared" si="868"/>
        <v>0</v>
      </c>
      <c r="AL626" t="b">
        <f t="shared" si="869"/>
        <v>0</v>
      </c>
      <c r="AM626" t="b">
        <f t="shared" si="870"/>
        <v>0</v>
      </c>
      <c r="AN626" t="b">
        <f t="shared" si="871"/>
        <v>0</v>
      </c>
      <c r="AO626" t="b">
        <f t="shared" si="872"/>
        <v>0</v>
      </c>
      <c r="AP626" t="b">
        <f t="shared" si="873"/>
        <v>0</v>
      </c>
      <c r="AQ626" t="b">
        <f t="shared" si="874"/>
        <v>0</v>
      </c>
      <c r="AR626" t="b">
        <f t="shared" si="875"/>
        <v>0</v>
      </c>
      <c r="AS626" t="b">
        <f t="shared" si="876"/>
        <v>0</v>
      </c>
      <c r="AT626" t="b">
        <f t="shared" si="877"/>
        <v>0</v>
      </c>
      <c r="AU626" t="b">
        <f t="shared" si="878"/>
        <v>0</v>
      </c>
      <c r="AV626" t="b">
        <f t="shared" si="879"/>
        <v>0</v>
      </c>
      <c r="AW626" t="b">
        <f t="shared" si="880"/>
        <v>0</v>
      </c>
      <c r="AX626" t="b">
        <f t="shared" si="881"/>
        <v>0</v>
      </c>
      <c r="AY626" t="b">
        <f t="shared" si="882"/>
        <v>0</v>
      </c>
      <c r="AZ626" t="b">
        <f t="shared" si="883"/>
        <v>0</v>
      </c>
      <c r="BA626" t="b">
        <f t="shared" si="884"/>
        <v>0</v>
      </c>
      <c r="BB626" t="b">
        <f t="shared" si="885"/>
        <v>0</v>
      </c>
      <c r="BC626" t="b">
        <f t="shared" si="886"/>
        <v>0</v>
      </c>
      <c r="BD626" t="b">
        <f t="shared" si="887"/>
        <v>0</v>
      </c>
      <c r="BE626" t="b">
        <f t="shared" si="888"/>
        <v>0</v>
      </c>
      <c r="BF626" t="b">
        <f t="shared" si="889"/>
        <v>0</v>
      </c>
      <c r="BG626" t="b">
        <f t="shared" si="890"/>
        <v>0</v>
      </c>
      <c r="BH626" t="b">
        <f t="shared" si="891"/>
        <v>0</v>
      </c>
      <c r="BI626" t="b">
        <f t="shared" si="892"/>
        <v>0</v>
      </c>
      <c r="BJ626" t="b">
        <f t="shared" si="893"/>
        <v>0</v>
      </c>
      <c r="BK626" t="b">
        <f t="shared" si="894"/>
        <v>0</v>
      </c>
      <c r="BL626" t="b">
        <f t="shared" si="895"/>
        <v>0</v>
      </c>
      <c r="BM626" t="b">
        <f t="shared" si="896"/>
        <v>0</v>
      </c>
      <c r="BN626" t="b">
        <f t="shared" si="897"/>
        <v>0</v>
      </c>
      <c r="BO626" t="b">
        <f t="shared" si="898"/>
        <v>1</v>
      </c>
      <c r="BP626" t="b">
        <f t="shared" si="899"/>
        <v>0</v>
      </c>
      <c r="BQ626" t="b">
        <f t="shared" si="900"/>
        <v>0</v>
      </c>
      <c r="BR626" t="b">
        <f t="shared" si="901"/>
        <v>0</v>
      </c>
      <c r="BS626" t="b">
        <f t="shared" si="902"/>
        <v>0</v>
      </c>
      <c r="BT626" t="b">
        <f t="shared" si="903"/>
        <v>0</v>
      </c>
      <c r="BU626" t="b">
        <f t="shared" si="904"/>
        <v>0</v>
      </c>
      <c r="BV626" t="b">
        <f t="shared" si="905"/>
        <v>0</v>
      </c>
      <c r="BW626" t="b">
        <f t="shared" si="906"/>
        <v>0</v>
      </c>
      <c r="BX626" t="b">
        <f t="shared" si="907"/>
        <v>0</v>
      </c>
      <c r="BY626" t="b">
        <f t="shared" si="908"/>
        <v>0</v>
      </c>
      <c r="BZ626" t="b">
        <f t="shared" si="909"/>
        <v>0</v>
      </c>
      <c r="CA626" t="b">
        <f t="shared" si="910"/>
        <v>0</v>
      </c>
      <c r="CB626" t="b">
        <f t="shared" si="911"/>
        <v>0</v>
      </c>
      <c r="CC626" t="b">
        <f t="shared" si="912"/>
        <v>0</v>
      </c>
      <c r="CD626" t="b">
        <f t="shared" si="913"/>
        <v>0</v>
      </c>
      <c r="CE626" t="b">
        <f t="shared" si="914"/>
        <v>0</v>
      </c>
      <c r="CF626" t="b">
        <f t="shared" si="915"/>
        <v>0</v>
      </c>
      <c r="CG626" t="b">
        <f t="shared" si="916"/>
        <v>0</v>
      </c>
      <c r="CH626" t="b">
        <f t="shared" si="917"/>
        <v>0</v>
      </c>
      <c r="CI626" t="b">
        <f t="shared" si="918"/>
        <v>0</v>
      </c>
      <c r="CJ626" t="b">
        <f t="shared" si="919"/>
        <v>0</v>
      </c>
      <c r="CK626" t="b">
        <f t="shared" si="920"/>
        <v>0</v>
      </c>
      <c r="CL626" t="b">
        <f t="shared" si="921"/>
        <v>0</v>
      </c>
      <c r="CM626" t="b">
        <f t="shared" si="922"/>
        <v>0</v>
      </c>
      <c r="CN626" t="b">
        <f t="shared" si="923"/>
        <v>0</v>
      </c>
      <c r="CO626" t="b">
        <f t="shared" si="924"/>
        <v>0</v>
      </c>
      <c r="CP626" t="b">
        <f t="shared" si="925"/>
        <v>0</v>
      </c>
      <c r="CQ626" t="b">
        <f t="shared" si="926"/>
        <v>0</v>
      </c>
      <c r="CR626" t="b">
        <f t="shared" si="927"/>
        <v>0</v>
      </c>
      <c r="CS626" t="b">
        <f t="shared" si="928"/>
        <v>0</v>
      </c>
      <c r="CT626" t="b">
        <f t="shared" si="929"/>
        <v>0</v>
      </c>
      <c r="CU626" t="b">
        <f t="shared" si="930"/>
        <v>0</v>
      </c>
      <c r="CV626" t="b">
        <f t="shared" si="931"/>
        <v>0</v>
      </c>
      <c r="CW626" t="b">
        <f t="shared" si="932"/>
        <v>0</v>
      </c>
      <c r="CX626" t="b">
        <f t="shared" si="933"/>
        <v>0</v>
      </c>
      <c r="CY626" t="b">
        <f t="shared" si="934"/>
        <v>0</v>
      </c>
      <c r="CZ626" t="b">
        <f t="shared" si="935"/>
        <v>0</v>
      </c>
      <c r="DA626" t="b">
        <f t="shared" si="936"/>
        <v>0</v>
      </c>
      <c r="DB626" t="b">
        <f t="shared" si="937"/>
        <v>0</v>
      </c>
      <c r="DC626" t="b">
        <f t="shared" si="938"/>
        <v>0</v>
      </c>
      <c r="DD626" t="b">
        <f t="shared" si="939"/>
        <v>0</v>
      </c>
    </row>
    <row r="627" spans="1:108">
      <c r="A627" s="13" t="s">
        <v>2065</v>
      </c>
      <c r="B627" t="s">
        <v>2021</v>
      </c>
      <c r="C627" t="s">
        <v>2021</v>
      </c>
      <c r="D627" t="s">
        <v>1006</v>
      </c>
      <c r="E627" t="s">
        <v>982</v>
      </c>
      <c r="F627" t="s">
        <v>976</v>
      </c>
      <c r="G627" t="s">
        <v>970</v>
      </c>
      <c r="H627" t="s">
        <v>7428</v>
      </c>
      <c r="I627" t="s">
        <v>7418</v>
      </c>
      <c r="J627" t="s">
        <v>109</v>
      </c>
      <c r="K627" t="s">
        <v>109</v>
      </c>
      <c r="L627" t="s">
        <v>390</v>
      </c>
      <c r="M627" t="s">
        <v>6079</v>
      </c>
      <c r="N627" t="s">
        <v>66</v>
      </c>
      <c r="O627" t="b">
        <f t="shared" si="846"/>
        <v>1</v>
      </c>
      <c r="P627" t="b">
        <f t="shared" si="847"/>
        <v>0</v>
      </c>
      <c r="Q627" t="b">
        <f t="shared" si="848"/>
        <v>0</v>
      </c>
      <c r="R627" t="b">
        <f t="shared" si="849"/>
        <v>0</v>
      </c>
      <c r="S627" t="b">
        <f t="shared" si="850"/>
        <v>0</v>
      </c>
      <c r="T627" t="b">
        <f t="shared" si="851"/>
        <v>0</v>
      </c>
      <c r="U627" t="b">
        <f t="shared" si="852"/>
        <v>1</v>
      </c>
      <c r="V627" s="2" t="b">
        <f t="shared" si="853"/>
        <v>0</v>
      </c>
      <c r="W627" s="2" t="b">
        <f t="shared" si="854"/>
        <v>0</v>
      </c>
      <c r="X627" s="2" t="b">
        <f t="shared" si="855"/>
        <v>0</v>
      </c>
      <c r="Y627" s="2" t="b">
        <f t="shared" si="856"/>
        <v>0</v>
      </c>
      <c r="Z627" s="2" t="b">
        <f t="shared" si="857"/>
        <v>0</v>
      </c>
      <c r="AA627" s="2" t="b">
        <f t="shared" si="858"/>
        <v>0</v>
      </c>
      <c r="AB627" t="b">
        <f t="shared" si="859"/>
        <v>0</v>
      </c>
      <c r="AC627" t="b">
        <f t="shared" si="860"/>
        <v>0</v>
      </c>
      <c r="AD627" t="b">
        <f t="shared" si="861"/>
        <v>0</v>
      </c>
      <c r="AE627" t="b">
        <f t="shared" si="862"/>
        <v>0</v>
      </c>
      <c r="AF627" t="b">
        <f t="shared" si="863"/>
        <v>0</v>
      </c>
      <c r="AG627" t="b">
        <f t="shared" si="864"/>
        <v>0</v>
      </c>
      <c r="AH627" t="b">
        <f t="shared" si="865"/>
        <v>0</v>
      </c>
      <c r="AI627" t="b">
        <f t="shared" si="866"/>
        <v>0</v>
      </c>
      <c r="AJ627" t="b">
        <f t="shared" si="867"/>
        <v>0</v>
      </c>
      <c r="AK627" t="b">
        <f t="shared" si="868"/>
        <v>0</v>
      </c>
      <c r="AL627" t="b">
        <f t="shared" si="869"/>
        <v>0</v>
      </c>
      <c r="AM627" t="b">
        <f t="shared" si="870"/>
        <v>0</v>
      </c>
      <c r="AN627" t="b">
        <f t="shared" si="871"/>
        <v>0</v>
      </c>
      <c r="AO627" t="b">
        <f t="shared" si="872"/>
        <v>0</v>
      </c>
      <c r="AP627" t="b">
        <f t="shared" si="873"/>
        <v>0</v>
      </c>
      <c r="AQ627" t="b">
        <f t="shared" si="874"/>
        <v>0</v>
      </c>
      <c r="AR627" t="b">
        <f t="shared" si="875"/>
        <v>0</v>
      </c>
      <c r="AS627" t="b">
        <f t="shared" si="876"/>
        <v>0</v>
      </c>
      <c r="AT627" t="b">
        <f t="shared" si="877"/>
        <v>0</v>
      </c>
      <c r="AU627" t="b">
        <f t="shared" si="878"/>
        <v>0</v>
      </c>
      <c r="AV627" t="b">
        <f t="shared" si="879"/>
        <v>0</v>
      </c>
      <c r="AW627" t="b">
        <f t="shared" si="880"/>
        <v>0</v>
      </c>
      <c r="AX627" t="b">
        <f t="shared" si="881"/>
        <v>0</v>
      </c>
      <c r="AY627" t="b">
        <f t="shared" si="882"/>
        <v>0</v>
      </c>
      <c r="AZ627" t="b">
        <f t="shared" si="883"/>
        <v>0</v>
      </c>
      <c r="BA627" t="b">
        <f t="shared" si="884"/>
        <v>0</v>
      </c>
      <c r="BB627" t="b">
        <f t="shared" si="885"/>
        <v>0</v>
      </c>
      <c r="BC627" t="b">
        <f t="shared" si="886"/>
        <v>0</v>
      </c>
      <c r="BD627" t="b">
        <f t="shared" si="887"/>
        <v>0</v>
      </c>
      <c r="BE627" t="b">
        <f t="shared" si="888"/>
        <v>0</v>
      </c>
      <c r="BF627" t="b">
        <f t="shared" si="889"/>
        <v>0</v>
      </c>
      <c r="BG627" t="b">
        <f t="shared" si="890"/>
        <v>0</v>
      </c>
      <c r="BH627" t="b">
        <f t="shared" si="891"/>
        <v>0</v>
      </c>
      <c r="BI627" t="b">
        <f t="shared" si="892"/>
        <v>0</v>
      </c>
      <c r="BJ627" t="b">
        <f t="shared" si="893"/>
        <v>0</v>
      </c>
      <c r="BK627" t="b">
        <f t="shared" si="894"/>
        <v>0</v>
      </c>
      <c r="BL627" t="b">
        <f t="shared" si="895"/>
        <v>0</v>
      </c>
      <c r="BM627" t="b">
        <f t="shared" si="896"/>
        <v>0</v>
      </c>
      <c r="BN627" t="b">
        <f t="shared" si="897"/>
        <v>0</v>
      </c>
      <c r="BO627" t="b">
        <f t="shared" si="898"/>
        <v>0</v>
      </c>
      <c r="BP627" t="b">
        <f t="shared" si="899"/>
        <v>0</v>
      </c>
      <c r="BQ627" t="b">
        <f t="shared" si="900"/>
        <v>0</v>
      </c>
      <c r="BR627" t="b">
        <f t="shared" si="901"/>
        <v>0</v>
      </c>
      <c r="BS627" t="b">
        <f t="shared" si="902"/>
        <v>1</v>
      </c>
      <c r="BT627" t="b">
        <f t="shared" si="903"/>
        <v>0</v>
      </c>
      <c r="BU627" t="b">
        <f t="shared" si="904"/>
        <v>0</v>
      </c>
      <c r="BV627" t="b">
        <f t="shared" si="905"/>
        <v>0</v>
      </c>
      <c r="BW627" t="b">
        <f t="shared" si="906"/>
        <v>0</v>
      </c>
      <c r="BX627" t="b">
        <f t="shared" si="907"/>
        <v>0</v>
      </c>
      <c r="BY627" t="b">
        <f t="shared" si="908"/>
        <v>0</v>
      </c>
      <c r="BZ627" t="b">
        <f t="shared" si="909"/>
        <v>0</v>
      </c>
      <c r="CA627" t="b">
        <f t="shared" si="910"/>
        <v>0</v>
      </c>
      <c r="CB627" t="b">
        <f t="shared" si="911"/>
        <v>0</v>
      </c>
      <c r="CC627" t="b">
        <f t="shared" si="912"/>
        <v>0</v>
      </c>
      <c r="CD627" t="b">
        <f t="shared" si="913"/>
        <v>0</v>
      </c>
      <c r="CE627" t="b">
        <f t="shared" si="914"/>
        <v>0</v>
      </c>
      <c r="CF627" t="b">
        <f t="shared" si="915"/>
        <v>0</v>
      </c>
      <c r="CG627" t="b">
        <f t="shared" si="916"/>
        <v>0</v>
      </c>
      <c r="CH627" t="b">
        <f t="shared" si="917"/>
        <v>0</v>
      </c>
      <c r="CI627" t="b">
        <f t="shared" si="918"/>
        <v>0</v>
      </c>
      <c r="CJ627" t="b">
        <f t="shared" si="919"/>
        <v>0</v>
      </c>
      <c r="CK627" t="b">
        <f t="shared" si="920"/>
        <v>0</v>
      </c>
      <c r="CL627" t="b">
        <f t="shared" si="921"/>
        <v>0</v>
      </c>
      <c r="CM627" t="b">
        <f t="shared" si="922"/>
        <v>0</v>
      </c>
      <c r="CN627" t="b">
        <f t="shared" si="923"/>
        <v>0</v>
      </c>
      <c r="CO627" t="b">
        <f t="shared" si="924"/>
        <v>0</v>
      </c>
      <c r="CP627" t="b">
        <f t="shared" si="925"/>
        <v>0</v>
      </c>
      <c r="CQ627" t="b">
        <f t="shared" si="926"/>
        <v>0</v>
      </c>
      <c r="CR627" t="b">
        <f t="shared" si="927"/>
        <v>0</v>
      </c>
      <c r="CS627" t="b">
        <f t="shared" si="928"/>
        <v>0</v>
      </c>
      <c r="CT627" t="b">
        <f t="shared" si="929"/>
        <v>0</v>
      </c>
      <c r="CU627" t="b">
        <f t="shared" si="930"/>
        <v>0</v>
      </c>
      <c r="CV627" t="b">
        <f t="shared" si="931"/>
        <v>0</v>
      </c>
      <c r="CW627" t="b">
        <f t="shared" si="932"/>
        <v>0</v>
      </c>
      <c r="CX627" t="b">
        <f t="shared" si="933"/>
        <v>0</v>
      </c>
      <c r="CY627" t="b">
        <f t="shared" si="934"/>
        <v>0</v>
      </c>
      <c r="CZ627" t="b">
        <f t="shared" si="935"/>
        <v>0</v>
      </c>
      <c r="DA627" t="b">
        <f t="shared" si="936"/>
        <v>0</v>
      </c>
      <c r="DB627" t="b">
        <f t="shared" si="937"/>
        <v>0</v>
      </c>
      <c r="DC627" t="b">
        <f t="shared" si="938"/>
        <v>0</v>
      </c>
      <c r="DD627" t="b">
        <f t="shared" si="939"/>
        <v>0</v>
      </c>
    </row>
    <row r="628" spans="1:108">
      <c r="A628" t="s">
        <v>2066</v>
      </c>
      <c r="B628" t="s">
        <v>2021</v>
      </c>
      <c r="C628" t="s">
        <v>2021</v>
      </c>
      <c r="D628" t="s">
        <v>1006</v>
      </c>
      <c r="E628" t="s">
        <v>982</v>
      </c>
      <c r="F628" t="s">
        <v>976</v>
      </c>
      <c r="G628" t="s">
        <v>970</v>
      </c>
      <c r="H628" t="s">
        <v>7428</v>
      </c>
      <c r="I628" t="s">
        <v>7418</v>
      </c>
      <c r="J628" t="s">
        <v>204</v>
      </c>
      <c r="K628" t="s">
        <v>205</v>
      </c>
      <c r="L628" t="s">
        <v>6762</v>
      </c>
      <c r="M628" t="s">
        <v>6079</v>
      </c>
      <c r="N628" t="s">
        <v>48</v>
      </c>
      <c r="O628" t="b">
        <f t="shared" si="846"/>
        <v>1</v>
      </c>
      <c r="P628" t="b">
        <f t="shared" si="847"/>
        <v>0</v>
      </c>
      <c r="Q628" t="b">
        <f t="shared" si="848"/>
        <v>0</v>
      </c>
      <c r="R628" t="b">
        <f t="shared" si="849"/>
        <v>0</v>
      </c>
      <c r="S628" t="b">
        <f t="shared" si="850"/>
        <v>0</v>
      </c>
      <c r="T628" t="b">
        <f t="shared" si="851"/>
        <v>0</v>
      </c>
      <c r="U628" t="b">
        <f t="shared" si="852"/>
        <v>0</v>
      </c>
      <c r="V628" t="b">
        <f t="shared" si="853"/>
        <v>0</v>
      </c>
      <c r="W628" t="b">
        <f t="shared" si="854"/>
        <v>1</v>
      </c>
      <c r="X628" t="b">
        <f t="shared" si="855"/>
        <v>0</v>
      </c>
      <c r="Y628" t="b">
        <f t="shared" si="856"/>
        <v>0</v>
      </c>
      <c r="Z628" t="b">
        <f t="shared" si="857"/>
        <v>0</v>
      </c>
      <c r="AA628" t="b">
        <f t="shared" si="858"/>
        <v>0</v>
      </c>
      <c r="AB628" t="b">
        <f t="shared" si="859"/>
        <v>0</v>
      </c>
      <c r="AC628" t="b">
        <f t="shared" si="860"/>
        <v>0</v>
      </c>
      <c r="AD628" t="b">
        <f t="shared" si="861"/>
        <v>0</v>
      </c>
      <c r="AE628" t="b">
        <f t="shared" si="862"/>
        <v>0</v>
      </c>
      <c r="AF628" t="b">
        <f t="shared" si="863"/>
        <v>0</v>
      </c>
      <c r="AG628" t="b">
        <f t="shared" si="864"/>
        <v>0</v>
      </c>
      <c r="AH628" t="b">
        <f t="shared" si="865"/>
        <v>0</v>
      </c>
      <c r="AI628" t="b">
        <f t="shared" si="866"/>
        <v>0</v>
      </c>
      <c r="AJ628" t="b">
        <f t="shared" si="867"/>
        <v>0</v>
      </c>
      <c r="AK628" t="b">
        <f t="shared" si="868"/>
        <v>0</v>
      </c>
      <c r="AL628" t="b">
        <f t="shared" si="869"/>
        <v>0</v>
      </c>
      <c r="AM628" t="b">
        <f t="shared" si="870"/>
        <v>0</v>
      </c>
      <c r="AN628" t="b">
        <f t="shared" si="871"/>
        <v>0</v>
      </c>
      <c r="AO628" t="b">
        <f t="shared" si="872"/>
        <v>0</v>
      </c>
      <c r="AP628" t="b">
        <f t="shared" si="873"/>
        <v>0</v>
      </c>
      <c r="AQ628" t="b">
        <f t="shared" si="874"/>
        <v>0</v>
      </c>
      <c r="AR628" t="b">
        <f t="shared" si="875"/>
        <v>0</v>
      </c>
      <c r="AS628" t="b">
        <f t="shared" si="876"/>
        <v>0</v>
      </c>
      <c r="AT628" t="b">
        <f t="shared" si="877"/>
        <v>0</v>
      </c>
      <c r="AU628" t="b">
        <f t="shared" si="878"/>
        <v>0</v>
      </c>
      <c r="AV628" t="b">
        <f t="shared" si="879"/>
        <v>0</v>
      </c>
      <c r="AW628" t="b">
        <f t="shared" si="880"/>
        <v>0</v>
      </c>
      <c r="AX628" t="b">
        <f t="shared" si="881"/>
        <v>0</v>
      </c>
      <c r="AY628" t="b">
        <f t="shared" si="882"/>
        <v>0</v>
      </c>
      <c r="AZ628" t="b">
        <f t="shared" si="883"/>
        <v>0</v>
      </c>
      <c r="BA628" t="b">
        <f t="shared" si="884"/>
        <v>1</v>
      </c>
      <c r="BB628" t="b">
        <f t="shared" si="885"/>
        <v>0</v>
      </c>
      <c r="BC628" t="b">
        <f t="shared" si="886"/>
        <v>0</v>
      </c>
      <c r="BD628" t="b">
        <f t="shared" si="887"/>
        <v>0</v>
      </c>
      <c r="BE628" t="b">
        <f t="shared" si="888"/>
        <v>0</v>
      </c>
      <c r="BF628" t="b">
        <f t="shared" si="889"/>
        <v>0</v>
      </c>
      <c r="BG628" t="b">
        <f t="shared" si="890"/>
        <v>0</v>
      </c>
      <c r="BH628" t="b">
        <f t="shared" si="891"/>
        <v>0</v>
      </c>
      <c r="BI628" t="b">
        <f t="shared" si="892"/>
        <v>0</v>
      </c>
      <c r="BJ628" t="b">
        <f t="shared" si="893"/>
        <v>0</v>
      </c>
      <c r="BK628" t="b">
        <f t="shared" si="894"/>
        <v>0</v>
      </c>
      <c r="BL628" t="b">
        <f t="shared" si="895"/>
        <v>0</v>
      </c>
      <c r="BM628" t="b">
        <f t="shared" si="896"/>
        <v>0</v>
      </c>
      <c r="BN628" t="b">
        <f t="shared" si="897"/>
        <v>0</v>
      </c>
      <c r="BO628" t="b">
        <f t="shared" si="898"/>
        <v>0</v>
      </c>
      <c r="BP628" t="b">
        <f t="shared" si="899"/>
        <v>0</v>
      </c>
      <c r="BQ628" t="b">
        <f t="shared" si="900"/>
        <v>0</v>
      </c>
      <c r="BR628" t="b">
        <f t="shared" si="901"/>
        <v>0</v>
      </c>
      <c r="BS628" t="b">
        <f t="shared" si="902"/>
        <v>0</v>
      </c>
      <c r="BT628" t="b">
        <f t="shared" si="903"/>
        <v>0</v>
      </c>
      <c r="BU628" t="b">
        <f t="shared" si="904"/>
        <v>0</v>
      </c>
      <c r="BV628" t="b">
        <f t="shared" si="905"/>
        <v>0</v>
      </c>
      <c r="BW628" t="b">
        <f t="shared" si="906"/>
        <v>0</v>
      </c>
      <c r="BX628" t="b">
        <f t="shared" si="907"/>
        <v>0</v>
      </c>
      <c r="BY628" t="b">
        <f t="shared" si="908"/>
        <v>0</v>
      </c>
      <c r="BZ628" t="b">
        <f t="shared" si="909"/>
        <v>0</v>
      </c>
      <c r="CA628" t="b">
        <f t="shared" si="910"/>
        <v>0</v>
      </c>
      <c r="CB628" t="b">
        <f t="shared" si="911"/>
        <v>0</v>
      </c>
      <c r="CC628" t="b">
        <f t="shared" si="912"/>
        <v>0</v>
      </c>
      <c r="CD628" t="b">
        <f t="shared" si="913"/>
        <v>0</v>
      </c>
      <c r="CE628" t="b">
        <f t="shared" si="914"/>
        <v>0</v>
      </c>
      <c r="CF628" t="b">
        <f t="shared" si="915"/>
        <v>0</v>
      </c>
      <c r="CG628" t="b">
        <f t="shared" si="916"/>
        <v>0</v>
      </c>
      <c r="CH628" t="b">
        <f t="shared" si="917"/>
        <v>0</v>
      </c>
      <c r="CI628" t="b">
        <f t="shared" si="918"/>
        <v>0</v>
      </c>
      <c r="CJ628" t="b">
        <f t="shared" si="919"/>
        <v>0</v>
      </c>
      <c r="CK628" t="b">
        <f t="shared" si="920"/>
        <v>0</v>
      </c>
      <c r="CL628" t="b">
        <f t="shared" si="921"/>
        <v>0</v>
      </c>
      <c r="CM628" t="b">
        <f t="shared" si="922"/>
        <v>0</v>
      </c>
      <c r="CN628" t="b">
        <f t="shared" si="923"/>
        <v>0</v>
      </c>
      <c r="CO628" t="b">
        <f t="shared" si="924"/>
        <v>0</v>
      </c>
      <c r="CP628" t="b">
        <f t="shared" si="925"/>
        <v>0</v>
      </c>
      <c r="CQ628" t="b">
        <f t="shared" si="926"/>
        <v>0</v>
      </c>
      <c r="CR628" t="b">
        <f t="shared" si="927"/>
        <v>0</v>
      </c>
      <c r="CS628" t="b">
        <f t="shared" si="928"/>
        <v>0</v>
      </c>
      <c r="CT628" t="b">
        <f t="shared" si="929"/>
        <v>0</v>
      </c>
      <c r="CU628" t="b">
        <f t="shared" si="930"/>
        <v>0</v>
      </c>
      <c r="CV628" t="b">
        <f t="shared" si="931"/>
        <v>0</v>
      </c>
      <c r="CW628" t="b">
        <f t="shared" si="932"/>
        <v>0</v>
      </c>
      <c r="CX628" t="b">
        <f t="shared" si="933"/>
        <v>0</v>
      </c>
      <c r="CY628" t="b">
        <f t="shared" si="934"/>
        <v>0</v>
      </c>
      <c r="CZ628" t="b">
        <f t="shared" si="935"/>
        <v>0</v>
      </c>
      <c r="DA628" t="b">
        <f t="shared" si="936"/>
        <v>0</v>
      </c>
      <c r="DB628" t="b">
        <f t="shared" si="937"/>
        <v>0</v>
      </c>
      <c r="DC628" t="b">
        <f t="shared" si="938"/>
        <v>0</v>
      </c>
      <c r="DD628" t="b">
        <f t="shared" si="939"/>
        <v>0</v>
      </c>
    </row>
    <row r="629" spans="1:108">
      <c r="A629" t="s">
        <v>2067</v>
      </c>
      <c r="B629" t="s">
        <v>2021</v>
      </c>
      <c r="C629" t="s">
        <v>2021</v>
      </c>
      <c r="D629" t="s">
        <v>1006</v>
      </c>
      <c r="E629" t="s">
        <v>982</v>
      </c>
      <c r="F629" t="s">
        <v>976</v>
      </c>
      <c r="G629" t="s">
        <v>970</v>
      </c>
      <c r="H629" t="s">
        <v>7428</v>
      </c>
      <c r="I629" t="s">
        <v>7418</v>
      </c>
      <c r="J629" t="s">
        <v>204</v>
      </c>
      <c r="K629" t="s">
        <v>205</v>
      </c>
      <c r="L629" t="s">
        <v>6763</v>
      </c>
      <c r="M629" t="s">
        <v>2068</v>
      </c>
      <c r="N629" t="s">
        <v>2069</v>
      </c>
      <c r="O629" t="b">
        <f t="shared" si="846"/>
        <v>0</v>
      </c>
      <c r="P629" t="b">
        <f t="shared" si="847"/>
        <v>0</v>
      </c>
      <c r="Q629" t="b">
        <f t="shared" si="848"/>
        <v>1</v>
      </c>
      <c r="R629" t="b">
        <f t="shared" si="849"/>
        <v>0</v>
      </c>
      <c r="S629" t="b">
        <f t="shared" si="850"/>
        <v>0</v>
      </c>
      <c r="T629" t="b">
        <f t="shared" si="851"/>
        <v>1</v>
      </c>
      <c r="U629" t="b">
        <f t="shared" si="852"/>
        <v>1</v>
      </c>
      <c r="V629" t="b">
        <f t="shared" si="853"/>
        <v>0</v>
      </c>
      <c r="W629" t="b">
        <f t="shared" si="854"/>
        <v>0</v>
      </c>
      <c r="X629" t="b">
        <f t="shared" si="855"/>
        <v>0</v>
      </c>
      <c r="Y629" t="b">
        <f t="shared" si="856"/>
        <v>0</v>
      </c>
      <c r="Z629" t="b">
        <f t="shared" si="857"/>
        <v>0</v>
      </c>
      <c r="AA629" t="b">
        <f t="shared" si="858"/>
        <v>0</v>
      </c>
      <c r="AB629" t="b">
        <f t="shared" si="859"/>
        <v>0</v>
      </c>
      <c r="AC629" t="b">
        <f t="shared" si="860"/>
        <v>0</v>
      </c>
      <c r="AD629" t="b">
        <f t="shared" si="861"/>
        <v>0</v>
      </c>
      <c r="AE629" t="b">
        <f t="shared" si="862"/>
        <v>0</v>
      </c>
      <c r="AF629" t="b">
        <f t="shared" si="863"/>
        <v>0</v>
      </c>
      <c r="AG629" t="b">
        <f t="shared" si="864"/>
        <v>0</v>
      </c>
      <c r="AH629" t="b">
        <f t="shared" si="865"/>
        <v>0</v>
      </c>
      <c r="AI629" t="b">
        <f t="shared" si="866"/>
        <v>0</v>
      </c>
      <c r="AJ629" t="b">
        <f t="shared" si="867"/>
        <v>0</v>
      </c>
      <c r="AK629" t="b">
        <f t="shared" si="868"/>
        <v>0</v>
      </c>
      <c r="AL629" t="b">
        <f t="shared" si="869"/>
        <v>0</v>
      </c>
      <c r="AM629" t="b">
        <f t="shared" si="870"/>
        <v>0</v>
      </c>
      <c r="AN629" t="b">
        <f t="shared" si="871"/>
        <v>0</v>
      </c>
      <c r="AO629" t="b">
        <f t="shared" si="872"/>
        <v>0</v>
      </c>
      <c r="AP629" t="b">
        <f t="shared" si="873"/>
        <v>0</v>
      </c>
      <c r="AQ629" t="b">
        <f t="shared" si="874"/>
        <v>0</v>
      </c>
      <c r="AR629" t="b">
        <f t="shared" si="875"/>
        <v>0</v>
      </c>
      <c r="AS629" t="b">
        <f t="shared" si="876"/>
        <v>0</v>
      </c>
      <c r="AT629" t="b">
        <f t="shared" si="877"/>
        <v>0</v>
      </c>
      <c r="AU629" t="b">
        <f t="shared" si="878"/>
        <v>0</v>
      </c>
      <c r="AV629" t="b">
        <f t="shared" si="879"/>
        <v>0</v>
      </c>
      <c r="AW629" t="b">
        <f t="shared" si="880"/>
        <v>0</v>
      </c>
      <c r="AX629" t="b">
        <f t="shared" si="881"/>
        <v>0</v>
      </c>
      <c r="AY629" t="b">
        <f t="shared" si="882"/>
        <v>0</v>
      </c>
      <c r="AZ629" t="b">
        <f t="shared" si="883"/>
        <v>1</v>
      </c>
      <c r="BA629" t="b">
        <f t="shared" si="884"/>
        <v>0</v>
      </c>
      <c r="BB629" t="b">
        <f t="shared" si="885"/>
        <v>0</v>
      </c>
      <c r="BC629" t="b">
        <f t="shared" si="886"/>
        <v>0</v>
      </c>
      <c r="BD629" t="b">
        <f t="shared" si="887"/>
        <v>0</v>
      </c>
      <c r="BE629" t="b">
        <f t="shared" si="888"/>
        <v>0</v>
      </c>
      <c r="BF629" t="b">
        <f t="shared" si="889"/>
        <v>0</v>
      </c>
      <c r="BG629" t="b">
        <f t="shared" si="890"/>
        <v>1</v>
      </c>
      <c r="BH629" t="b">
        <f t="shared" si="891"/>
        <v>0</v>
      </c>
      <c r="BI629" t="b">
        <f t="shared" si="892"/>
        <v>0</v>
      </c>
      <c r="BJ629" t="b">
        <f t="shared" si="893"/>
        <v>0</v>
      </c>
      <c r="BK629" t="b">
        <f t="shared" si="894"/>
        <v>0</v>
      </c>
      <c r="BL629" t="b">
        <f t="shared" si="895"/>
        <v>0</v>
      </c>
      <c r="BM629" t="b">
        <f t="shared" si="896"/>
        <v>0</v>
      </c>
      <c r="BN629" t="b">
        <f t="shared" si="897"/>
        <v>0</v>
      </c>
      <c r="BO629" t="b">
        <f t="shared" si="898"/>
        <v>0</v>
      </c>
      <c r="BP629" t="b">
        <f t="shared" si="899"/>
        <v>0</v>
      </c>
      <c r="BQ629" t="b">
        <f t="shared" si="900"/>
        <v>0</v>
      </c>
      <c r="BR629" t="b">
        <f t="shared" si="901"/>
        <v>0</v>
      </c>
      <c r="BS629" t="b">
        <f t="shared" si="902"/>
        <v>0</v>
      </c>
      <c r="BT629" t="b">
        <f t="shared" si="903"/>
        <v>0</v>
      </c>
      <c r="BU629" t="b">
        <f t="shared" si="904"/>
        <v>0</v>
      </c>
      <c r="BV629" t="b">
        <f t="shared" si="905"/>
        <v>0</v>
      </c>
      <c r="BW629" t="b">
        <f t="shared" si="906"/>
        <v>0</v>
      </c>
      <c r="BX629" t="b">
        <f t="shared" si="907"/>
        <v>0</v>
      </c>
      <c r="BY629" t="b">
        <f t="shared" si="908"/>
        <v>0</v>
      </c>
      <c r="BZ629" t="b">
        <f t="shared" si="909"/>
        <v>0</v>
      </c>
      <c r="CA629" t="b">
        <f t="shared" si="910"/>
        <v>0</v>
      </c>
      <c r="CB629" t="b">
        <f t="shared" si="911"/>
        <v>1</v>
      </c>
      <c r="CC629" t="b">
        <f t="shared" si="912"/>
        <v>0</v>
      </c>
      <c r="CD629" t="b">
        <f t="shared" si="913"/>
        <v>0</v>
      </c>
      <c r="CE629" t="b">
        <f t="shared" si="914"/>
        <v>0</v>
      </c>
      <c r="CF629" t="b">
        <f t="shared" si="915"/>
        <v>0</v>
      </c>
      <c r="CG629" t="b">
        <f t="shared" si="916"/>
        <v>0</v>
      </c>
      <c r="CH629" t="b">
        <f t="shared" si="917"/>
        <v>0</v>
      </c>
      <c r="CI629" t="b">
        <f t="shared" si="918"/>
        <v>0</v>
      </c>
      <c r="CJ629" t="b">
        <f t="shared" si="919"/>
        <v>0</v>
      </c>
      <c r="CK629" t="b">
        <f t="shared" si="920"/>
        <v>0</v>
      </c>
      <c r="CL629" t="b">
        <f t="shared" si="921"/>
        <v>0</v>
      </c>
      <c r="CM629" t="b">
        <f t="shared" si="922"/>
        <v>0</v>
      </c>
      <c r="CN629" t="b">
        <f t="shared" si="923"/>
        <v>0</v>
      </c>
      <c r="CO629" t="b">
        <f t="shared" si="924"/>
        <v>0</v>
      </c>
      <c r="CP629" t="b">
        <f t="shared" si="925"/>
        <v>0</v>
      </c>
      <c r="CQ629" t="b">
        <f t="shared" si="926"/>
        <v>0</v>
      </c>
      <c r="CR629" t="b">
        <f t="shared" si="927"/>
        <v>0</v>
      </c>
      <c r="CS629" t="b">
        <f t="shared" si="928"/>
        <v>0</v>
      </c>
      <c r="CT629" t="b">
        <f t="shared" si="929"/>
        <v>0</v>
      </c>
      <c r="CU629" t="b">
        <f t="shared" si="930"/>
        <v>0</v>
      </c>
      <c r="CV629" t="b">
        <f t="shared" si="931"/>
        <v>0</v>
      </c>
      <c r="CW629" t="b">
        <f t="shared" si="932"/>
        <v>0</v>
      </c>
      <c r="CX629" t="b">
        <f t="shared" si="933"/>
        <v>0</v>
      </c>
      <c r="CY629" t="b">
        <f t="shared" si="934"/>
        <v>0</v>
      </c>
      <c r="CZ629" t="b">
        <f t="shared" si="935"/>
        <v>0</v>
      </c>
      <c r="DA629" t="b">
        <f t="shared" si="936"/>
        <v>0</v>
      </c>
      <c r="DB629" t="b">
        <f t="shared" si="937"/>
        <v>0</v>
      </c>
      <c r="DC629" t="b">
        <f t="shared" si="938"/>
        <v>0</v>
      </c>
      <c r="DD629" t="b">
        <f t="shared" si="939"/>
        <v>0</v>
      </c>
    </row>
    <row r="630" spans="1:108">
      <c r="A630" s="4" t="s">
        <v>2070</v>
      </c>
      <c r="B630" t="s">
        <v>2021</v>
      </c>
      <c r="C630" t="s">
        <v>2021</v>
      </c>
      <c r="D630" s="4" t="s">
        <v>1006</v>
      </c>
      <c r="E630" s="4" t="s">
        <v>982</v>
      </c>
      <c r="F630" t="s">
        <v>976</v>
      </c>
      <c r="G630" t="s">
        <v>970</v>
      </c>
      <c r="H630" t="s">
        <v>7428</v>
      </c>
      <c r="I630" t="s">
        <v>7418</v>
      </c>
      <c r="J630" s="4" t="s">
        <v>355</v>
      </c>
      <c r="K630" s="4" t="s">
        <v>136</v>
      </c>
      <c r="L630" s="4" t="s">
        <v>6764</v>
      </c>
      <c r="M630" s="4" t="s">
        <v>200</v>
      </c>
      <c r="N630" s="4" t="s">
        <v>2071</v>
      </c>
      <c r="O630" s="4" t="b">
        <f t="shared" si="846"/>
        <v>1</v>
      </c>
      <c r="P630" s="4" t="b">
        <f t="shared" si="847"/>
        <v>0</v>
      </c>
      <c r="Q630" s="4" t="b">
        <f t="shared" si="848"/>
        <v>1</v>
      </c>
      <c r="R630" s="4" t="b">
        <f t="shared" si="849"/>
        <v>1</v>
      </c>
      <c r="S630" s="4" t="b">
        <f t="shared" si="850"/>
        <v>1</v>
      </c>
      <c r="T630" s="4" t="b">
        <f t="shared" si="851"/>
        <v>1</v>
      </c>
      <c r="U630" s="4" t="b">
        <f t="shared" si="852"/>
        <v>1</v>
      </c>
      <c r="V630" s="4" t="b">
        <f t="shared" si="853"/>
        <v>1</v>
      </c>
      <c r="W630" s="4" t="b">
        <f t="shared" si="854"/>
        <v>0</v>
      </c>
      <c r="X630" s="4" t="b">
        <f t="shared" si="855"/>
        <v>0</v>
      </c>
      <c r="Y630" s="4" t="b">
        <f t="shared" si="856"/>
        <v>1</v>
      </c>
      <c r="Z630" s="4" t="b">
        <f t="shared" si="857"/>
        <v>0</v>
      </c>
      <c r="AA630" s="4" t="b">
        <f t="shared" si="858"/>
        <v>0</v>
      </c>
      <c r="AB630" s="4" t="b">
        <f t="shared" si="859"/>
        <v>0</v>
      </c>
      <c r="AC630" s="4" t="b">
        <f t="shared" si="860"/>
        <v>0</v>
      </c>
      <c r="AD630" s="4" t="b">
        <f t="shared" si="861"/>
        <v>0</v>
      </c>
      <c r="AE630" s="4" t="b">
        <f t="shared" si="862"/>
        <v>0</v>
      </c>
      <c r="AF630" s="4" t="b">
        <f t="shared" si="863"/>
        <v>0</v>
      </c>
      <c r="AG630" s="4" t="b">
        <f t="shared" si="864"/>
        <v>0</v>
      </c>
      <c r="AH630" s="4" t="b">
        <f t="shared" si="865"/>
        <v>0</v>
      </c>
      <c r="AI630" s="4" t="b">
        <f t="shared" si="866"/>
        <v>0</v>
      </c>
      <c r="AJ630" s="4" t="b">
        <f t="shared" si="867"/>
        <v>0</v>
      </c>
      <c r="AK630" s="4" t="b">
        <f t="shared" si="868"/>
        <v>0</v>
      </c>
      <c r="AL630" s="4" t="b">
        <f t="shared" si="869"/>
        <v>0</v>
      </c>
      <c r="AM630" s="4" t="b">
        <f t="shared" si="870"/>
        <v>0</v>
      </c>
      <c r="AN630" s="4" t="b">
        <f t="shared" si="871"/>
        <v>0</v>
      </c>
      <c r="AO630" s="4" t="b">
        <f t="shared" si="872"/>
        <v>0</v>
      </c>
      <c r="AP630" s="4" t="b">
        <f t="shared" si="873"/>
        <v>0</v>
      </c>
      <c r="AQ630" s="4" t="b">
        <f t="shared" si="874"/>
        <v>1</v>
      </c>
      <c r="AR630" s="4" t="b">
        <f t="shared" si="875"/>
        <v>0</v>
      </c>
      <c r="AS630" s="4" t="b">
        <f t="shared" si="876"/>
        <v>0</v>
      </c>
      <c r="AT630" s="4" t="b">
        <f t="shared" si="877"/>
        <v>1</v>
      </c>
      <c r="AU630" s="4" t="b">
        <f t="shared" si="878"/>
        <v>0</v>
      </c>
      <c r="AV630" s="4" t="b">
        <f t="shared" si="879"/>
        <v>0</v>
      </c>
      <c r="AW630" s="4" t="b">
        <f t="shared" si="880"/>
        <v>0</v>
      </c>
      <c r="AX630" s="4" t="b">
        <f t="shared" si="881"/>
        <v>0</v>
      </c>
      <c r="AY630" s="4" t="b">
        <f t="shared" si="882"/>
        <v>0</v>
      </c>
      <c r="AZ630" s="4" t="b">
        <f t="shared" si="883"/>
        <v>0</v>
      </c>
      <c r="BA630" s="4" t="b">
        <f t="shared" si="884"/>
        <v>0</v>
      </c>
      <c r="BB630" s="4" t="b">
        <f t="shared" si="885"/>
        <v>0</v>
      </c>
      <c r="BC630" s="4" t="b">
        <f t="shared" si="886"/>
        <v>0</v>
      </c>
      <c r="BD630" s="4" t="b">
        <f t="shared" si="887"/>
        <v>0</v>
      </c>
      <c r="BE630" s="4" t="b">
        <f t="shared" si="888"/>
        <v>0</v>
      </c>
      <c r="BF630" s="4" t="b">
        <f t="shared" si="889"/>
        <v>0</v>
      </c>
      <c r="BG630" s="4" t="b">
        <f t="shared" si="890"/>
        <v>0</v>
      </c>
      <c r="BH630" s="4" t="b">
        <f t="shared" si="891"/>
        <v>0</v>
      </c>
      <c r="BI630" s="4" t="b">
        <f t="shared" si="892"/>
        <v>0</v>
      </c>
      <c r="BJ630" s="4" t="b">
        <f t="shared" si="893"/>
        <v>0</v>
      </c>
      <c r="BK630" s="4" t="b">
        <f t="shared" si="894"/>
        <v>0</v>
      </c>
      <c r="BL630" s="4" t="b">
        <f t="shared" si="895"/>
        <v>0</v>
      </c>
      <c r="BM630" s="4" t="b">
        <f t="shared" si="896"/>
        <v>0</v>
      </c>
      <c r="BN630" s="4" t="b">
        <f t="shared" si="897"/>
        <v>0</v>
      </c>
      <c r="BO630" s="4" t="b">
        <f t="shared" si="898"/>
        <v>0</v>
      </c>
      <c r="BP630" s="4" t="b">
        <f t="shared" si="899"/>
        <v>0</v>
      </c>
      <c r="BQ630" s="4" t="b">
        <f t="shared" si="900"/>
        <v>1</v>
      </c>
      <c r="BR630" s="4" t="b">
        <f t="shared" si="901"/>
        <v>0</v>
      </c>
      <c r="BS630" s="4" t="b">
        <f t="shared" si="902"/>
        <v>1</v>
      </c>
      <c r="BT630" s="4" t="b">
        <f t="shared" si="903"/>
        <v>0</v>
      </c>
      <c r="BU630" s="4" t="b">
        <f t="shared" si="904"/>
        <v>0</v>
      </c>
      <c r="BV630" s="4" t="b">
        <f t="shared" si="905"/>
        <v>0</v>
      </c>
      <c r="BW630" s="4" t="b">
        <f t="shared" si="906"/>
        <v>0</v>
      </c>
      <c r="BX630" s="4" t="b">
        <f t="shared" si="907"/>
        <v>0</v>
      </c>
      <c r="BY630" s="4" t="b">
        <f t="shared" si="908"/>
        <v>0</v>
      </c>
      <c r="BZ630" s="4" t="b">
        <f t="shared" si="909"/>
        <v>0</v>
      </c>
      <c r="CA630" s="4" t="b">
        <f t="shared" si="910"/>
        <v>0</v>
      </c>
      <c r="CB630" s="4" t="b">
        <f t="shared" si="911"/>
        <v>1</v>
      </c>
      <c r="CC630" s="4" t="b">
        <f t="shared" si="912"/>
        <v>1</v>
      </c>
      <c r="CD630" s="4" t="b">
        <f t="shared" si="913"/>
        <v>0</v>
      </c>
      <c r="CE630" s="4" t="b">
        <f t="shared" si="914"/>
        <v>0</v>
      </c>
      <c r="CF630" s="4" t="b">
        <f t="shared" si="915"/>
        <v>0</v>
      </c>
      <c r="CG630" s="4" t="b">
        <f t="shared" si="916"/>
        <v>1</v>
      </c>
      <c r="CH630" s="4" t="b">
        <f t="shared" si="917"/>
        <v>0</v>
      </c>
      <c r="CI630" s="4" t="b">
        <f t="shared" si="918"/>
        <v>0</v>
      </c>
      <c r="CJ630" s="4" t="b">
        <f t="shared" si="919"/>
        <v>0</v>
      </c>
      <c r="CK630" s="4" t="b">
        <f t="shared" si="920"/>
        <v>0</v>
      </c>
      <c r="CL630" s="4" t="b">
        <f t="shared" si="921"/>
        <v>0</v>
      </c>
      <c r="CM630" s="4" t="b">
        <f t="shared" si="922"/>
        <v>0</v>
      </c>
      <c r="CN630" s="4" t="b">
        <f t="shared" si="923"/>
        <v>0</v>
      </c>
      <c r="CO630" s="4" t="b">
        <f t="shared" si="924"/>
        <v>0</v>
      </c>
      <c r="CP630" s="4" t="b">
        <f t="shared" si="925"/>
        <v>0</v>
      </c>
      <c r="CQ630" s="4" t="b">
        <f t="shared" si="926"/>
        <v>0</v>
      </c>
      <c r="CR630" s="4" t="b">
        <f t="shared" si="927"/>
        <v>0</v>
      </c>
      <c r="CS630" s="4" t="b">
        <f t="shared" si="928"/>
        <v>0</v>
      </c>
      <c r="CT630" s="4" t="b">
        <f t="shared" si="929"/>
        <v>0</v>
      </c>
      <c r="CU630" s="4" t="b">
        <f t="shared" si="930"/>
        <v>0</v>
      </c>
      <c r="CV630" s="4" t="b">
        <f t="shared" si="931"/>
        <v>0</v>
      </c>
      <c r="CW630" s="4" t="b">
        <f t="shared" si="932"/>
        <v>0</v>
      </c>
      <c r="CX630" s="4" t="b">
        <f t="shared" si="933"/>
        <v>0</v>
      </c>
      <c r="CY630" s="4" t="b">
        <f t="shared" si="934"/>
        <v>0</v>
      </c>
      <c r="CZ630" s="4" t="b">
        <f t="shared" si="935"/>
        <v>0</v>
      </c>
      <c r="DA630" s="4" t="b">
        <f t="shared" si="936"/>
        <v>0</v>
      </c>
      <c r="DB630" s="4" t="b">
        <f t="shared" si="937"/>
        <v>0</v>
      </c>
      <c r="DC630" s="4" t="b">
        <f t="shared" si="938"/>
        <v>0</v>
      </c>
      <c r="DD630" s="4" t="b">
        <f t="shared" si="939"/>
        <v>0</v>
      </c>
    </row>
    <row r="631" spans="1:108">
      <c r="A631" s="4" t="s">
        <v>2072</v>
      </c>
      <c r="B631" t="s">
        <v>2021</v>
      </c>
      <c r="C631" t="s">
        <v>2021</v>
      </c>
      <c r="D631" s="4" t="s">
        <v>1006</v>
      </c>
      <c r="E631" s="4" t="s">
        <v>982</v>
      </c>
      <c r="F631" t="s">
        <v>976</v>
      </c>
      <c r="G631" t="s">
        <v>970</v>
      </c>
      <c r="H631" t="s">
        <v>7428</v>
      </c>
      <c r="I631" t="s">
        <v>7418</v>
      </c>
      <c r="J631" s="4" t="s">
        <v>109</v>
      </c>
      <c r="K631" s="4" t="s">
        <v>109</v>
      </c>
      <c r="L631" s="4" t="s">
        <v>6765</v>
      </c>
      <c r="M631" s="4" t="s">
        <v>2073</v>
      </c>
      <c r="N631" s="4" t="s">
        <v>2074</v>
      </c>
      <c r="O631" s="4" t="b">
        <f t="shared" si="846"/>
        <v>1</v>
      </c>
      <c r="P631" s="4" t="b">
        <f t="shared" si="847"/>
        <v>1</v>
      </c>
      <c r="Q631" s="4" t="b">
        <f t="shared" si="848"/>
        <v>0</v>
      </c>
      <c r="R631" s="4" t="b">
        <f t="shared" si="849"/>
        <v>1</v>
      </c>
      <c r="S631" s="4" t="b">
        <f t="shared" si="850"/>
        <v>0</v>
      </c>
      <c r="T631" s="4" t="b">
        <f t="shared" si="851"/>
        <v>0</v>
      </c>
      <c r="U631" s="4" t="b">
        <f t="shared" si="852"/>
        <v>1</v>
      </c>
      <c r="V631" s="4" t="b">
        <f t="shared" si="853"/>
        <v>1</v>
      </c>
      <c r="W631" s="4" t="b">
        <f t="shared" si="854"/>
        <v>1</v>
      </c>
      <c r="X631" s="4" t="b">
        <f t="shared" si="855"/>
        <v>1</v>
      </c>
      <c r="Y631" s="4" t="b">
        <f t="shared" si="856"/>
        <v>1</v>
      </c>
      <c r="Z631" s="4" t="b">
        <f t="shared" si="857"/>
        <v>0</v>
      </c>
      <c r="AA631" s="4" t="b">
        <f t="shared" si="858"/>
        <v>1</v>
      </c>
      <c r="AB631" s="4" t="b">
        <f t="shared" si="859"/>
        <v>0</v>
      </c>
      <c r="AC631" s="4" t="b">
        <f t="shared" si="860"/>
        <v>0</v>
      </c>
      <c r="AD631" s="4" t="b">
        <f t="shared" si="861"/>
        <v>0</v>
      </c>
      <c r="AE631" s="4" t="b">
        <f t="shared" si="862"/>
        <v>0</v>
      </c>
      <c r="AF631" s="4" t="b">
        <f t="shared" si="863"/>
        <v>0</v>
      </c>
      <c r="AG631" s="4" t="b">
        <f t="shared" si="864"/>
        <v>0</v>
      </c>
      <c r="AH631" s="4" t="b">
        <f t="shared" si="865"/>
        <v>0</v>
      </c>
      <c r="AI631" s="4" t="b">
        <f t="shared" si="866"/>
        <v>0</v>
      </c>
      <c r="AJ631" s="4" t="b">
        <f t="shared" si="867"/>
        <v>0</v>
      </c>
      <c r="AK631" s="4" t="b">
        <f t="shared" si="868"/>
        <v>0</v>
      </c>
      <c r="AL631" s="4" t="b">
        <f t="shared" si="869"/>
        <v>0</v>
      </c>
      <c r="AM631" s="4" t="b">
        <f t="shared" si="870"/>
        <v>0</v>
      </c>
      <c r="AN631" s="4" t="b">
        <f t="shared" si="871"/>
        <v>1</v>
      </c>
      <c r="AO631" s="4" t="b">
        <f t="shared" si="872"/>
        <v>0</v>
      </c>
      <c r="AP631" s="4" t="b">
        <f t="shared" si="873"/>
        <v>0</v>
      </c>
      <c r="AQ631" s="4" t="b">
        <f t="shared" si="874"/>
        <v>0</v>
      </c>
      <c r="AR631" s="4" t="b">
        <f t="shared" si="875"/>
        <v>0</v>
      </c>
      <c r="AS631" s="4" t="b">
        <f t="shared" si="876"/>
        <v>0</v>
      </c>
      <c r="AT631" s="4" t="b">
        <f t="shared" si="877"/>
        <v>0</v>
      </c>
      <c r="AU631" s="4" t="b">
        <f t="shared" si="878"/>
        <v>0</v>
      </c>
      <c r="AV631" s="4" t="b">
        <f t="shared" si="879"/>
        <v>0</v>
      </c>
      <c r="AW631" s="4" t="b">
        <f t="shared" si="880"/>
        <v>0</v>
      </c>
      <c r="AX631" s="4" t="b">
        <f t="shared" si="881"/>
        <v>0</v>
      </c>
      <c r="AY631" s="4" t="b">
        <f t="shared" si="882"/>
        <v>0</v>
      </c>
      <c r="AZ631" s="4" t="b">
        <f t="shared" si="883"/>
        <v>0</v>
      </c>
      <c r="BA631" s="4" t="b">
        <f t="shared" si="884"/>
        <v>1</v>
      </c>
      <c r="BB631" s="4" t="b">
        <f t="shared" si="885"/>
        <v>0</v>
      </c>
      <c r="BC631" s="4" t="b">
        <f t="shared" si="886"/>
        <v>0</v>
      </c>
      <c r="BD631" s="4" t="b">
        <f t="shared" si="887"/>
        <v>0</v>
      </c>
      <c r="BE631" s="4" t="b">
        <f t="shared" si="888"/>
        <v>0</v>
      </c>
      <c r="BF631" s="4" t="b">
        <f t="shared" si="889"/>
        <v>1</v>
      </c>
      <c r="BG631" s="4" t="b">
        <f t="shared" si="890"/>
        <v>0</v>
      </c>
      <c r="BH631" s="4" t="b">
        <f t="shared" si="891"/>
        <v>0</v>
      </c>
      <c r="BI631" s="4" t="b">
        <f t="shared" si="892"/>
        <v>0</v>
      </c>
      <c r="BJ631" s="4" t="b">
        <f t="shared" si="893"/>
        <v>0</v>
      </c>
      <c r="BK631" s="4" t="b">
        <f t="shared" si="894"/>
        <v>1</v>
      </c>
      <c r="BL631" s="4" t="b">
        <f t="shared" si="895"/>
        <v>0</v>
      </c>
      <c r="BM631" s="4" t="b">
        <f t="shared" si="896"/>
        <v>0</v>
      </c>
      <c r="BN631" s="4" t="b">
        <f t="shared" si="897"/>
        <v>0</v>
      </c>
      <c r="BO631" s="4" t="b">
        <f t="shared" si="898"/>
        <v>0</v>
      </c>
      <c r="BP631" s="4" t="b">
        <f t="shared" si="899"/>
        <v>0</v>
      </c>
      <c r="BQ631" s="4" t="b">
        <f t="shared" si="900"/>
        <v>0</v>
      </c>
      <c r="BR631" s="4" t="b">
        <f t="shared" si="901"/>
        <v>0</v>
      </c>
      <c r="BS631" s="4" t="b">
        <f t="shared" si="902"/>
        <v>1</v>
      </c>
      <c r="BT631" s="4" t="b">
        <f t="shared" si="903"/>
        <v>0</v>
      </c>
      <c r="BU631" s="4" t="b">
        <f t="shared" si="904"/>
        <v>0</v>
      </c>
      <c r="BV631" s="4" t="b">
        <f t="shared" si="905"/>
        <v>0</v>
      </c>
      <c r="BW631" s="4" t="b">
        <f t="shared" si="906"/>
        <v>0</v>
      </c>
      <c r="BX631" s="4" t="b">
        <f t="shared" si="907"/>
        <v>1</v>
      </c>
      <c r="BY631" s="4" t="b">
        <f t="shared" si="908"/>
        <v>0</v>
      </c>
      <c r="BZ631" s="4" t="b">
        <f t="shared" si="909"/>
        <v>0</v>
      </c>
      <c r="CA631" s="4" t="b">
        <f t="shared" si="910"/>
        <v>0</v>
      </c>
      <c r="CB631" s="4" t="b">
        <f t="shared" si="911"/>
        <v>0</v>
      </c>
      <c r="CC631" s="4" t="b">
        <f t="shared" si="912"/>
        <v>0</v>
      </c>
      <c r="CD631" s="4" t="b">
        <f t="shared" si="913"/>
        <v>0</v>
      </c>
      <c r="CE631" s="4" t="b">
        <f t="shared" si="914"/>
        <v>0</v>
      </c>
      <c r="CF631" s="4" t="b">
        <f t="shared" si="915"/>
        <v>0</v>
      </c>
      <c r="CG631" s="4" t="b">
        <f t="shared" si="916"/>
        <v>0</v>
      </c>
      <c r="CH631" s="4" t="b">
        <f t="shared" si="917"/>
        <v>0</v>
      </c>
      <c r="CI631" s="4" t="b">
        <f t="shared" si="918"/>
        <v>0</v>
      </c>
      <c r="CJ631" s="4" t="b">
        <f t="shared" si="919"/>
        <v>0</v>
      </c>
      <c r="CK631" s="4" t="b">
        <f t="shared" si="920"/>
        <v>0</v>
      </c>
      <c r="CL631" s="4" t="b">
        <f t="shared" si="921"/>
        <v>0</v>
      </c>
      <c r="CM631" s="4" t="b">
        <f t="shared" si="922"/>
        <v>0</v>
      </c>
      <c r="CN631" s="4" t="b">
        <f t="shared" si="923"/>
        <v>0</v>
      </c>
      <c r="CO631" s="4" t="b">
        <f t="shared" si="924"/>
        <v>0</v>
      </c>
      <c r="CP631" s="4" t="b">
        <f t="shared" si="925"/>
        <v>0</v>
      </c>
      <c r="CQ631" s="4" t="b">
        <f t="shared" si="926"/>
        <v>0</v>
      </c>
      <c r="CR631" s="4" t="b">
        <f t="shared" si="927"/>
        <v>0</v>
      </c>
      <c r="CS631" s="4" t="b">
        <f t="shared" si="928"/>
        <v>0</v>
      </c>
      <c r="CT631" s="4" t="b">
        <f t="shared" si="929"/>
        <v>0</v>
      </c>
      <c r="CU631" s="4" t="b">
        <f t="shared" si="930"/>
        <v>0</v>
      </c>
      <c r="CV631" s="4" t="b">
        <f t="shared" si="931"/>
        <v>1</v>
      </c>
      <c r="CW631" s="4" t="b">
        <f t="shared" si="932"/>
        <v>0</v>
      </c>
      <c r="CX631" s="4" t="b">
        <f t="shared" si="933"/>
        <v>0</v>
      </c>
      <c r="CY631" s="4" t="b">
        <f t="shared" si="934"/>
        <v>0</v>
      </c>
      <c r="CZ631" s="4" t="b">
        <f t="shared" si="935"/>
        <v>0</v>
      </c>
      <c r="DA631" s="4" t="b">
        <f t="shared" si="936"/>
        <v>0</v>
      </c>
      <c r="DB631" s="4" t="b">
        <f t="shared" si="937"/>
        <v>0</v>
      </c>
      <c r="DC631" s="4" t="b">
        <f t="shared" si="938"/>
        <v>0</v>
      </c>
      <c r="DD631" s="4" t="b">
        <f t="shared" si="939"/>
        <v>1</v>
      </c>
    </row>
    <row r="632" spans="1:108">
      <c r="A632" t="s">
        <v>2075</v>
      </c>
      <c r="B632" t="s">
        <v>2021</v>
      </c>
      <c r="C632" t="s">
        <v>2021</v>
      </c>
      <c r="D632" t="s">
        <v>1006</v>
      </c>
      <c r="E632" t="s">
        <v>982</v>
      </c>
      <c r="F632" t="s">
        <v>976</v>
      </c>
      <c r="G632" t="s">
        <v>970</v>
      </c>
      <c r="H632" t="s">
        <v>7428</v>
      </c>
      <c r="I632" t="s">
        <v>7418</v>
      </c>
      <c r="J632" t="s">
        <v>355</v>
      </c>
      <c r="K632" t="s">
        <v>136</v>
      </c>
      <c r="L632" t="s">
        <v>6766</v>
      </c>
      <c r="M632" t="s">
        <v>6079</v>
      </c>
      <c r="N632" t="s">
        <v>80</v>
      </c>
      <c r="O632" t="b">
        <f t="shared" si="846"/>
        <v>1</v>
      </c>
      <c r="P632" t="b">
        <f t="shared" si="847"/>
        <v>0</v>
      </c>
      <c r="Q632" t="b">
        <f t="shared" si="848"/>
        <v>0</v>
      </c>
      <c r="R632" t="b">
        <f t="shared" si="849"/>
        <v>0</v>
      </c>
      <c r="S632" t="b">
        <f t="shared" si="850"/>
        <v>1</v>
      </c>
      <c r="T632" t="b">
        <f t="shared" si="851"/>
        <v>0</v>
      </c>
      <c r="U632" t="b">
        <f t="shared" si="852"/>
        <v>0</v>
      </c>
      <c r="V632" t="b">
        <f t="shared" si="853"/>
        <v>0</v>
      </c>
      <c r="W632" t="b">
        <f t="shared" si="854"/>
        <v>0</v>
      </c>
      <c r="X632" t="b">
        <f t="shared" si="855"/>
        <v>0</v>
      </c>
      <c r="Y632" t="b">
        <f t="shared" si="856"/>
        <v>0</v>
      </c>
      <c r="Z632" t="b">
        <f t="shared" si="857"/>
        <v>0</v>
      </c>
      <c r="AA632" t="b">
        <f t="shared" si="858"/>
        <v>0</v>
      </c>
      <c r="AB632" t="b">
        <f t="shared" si="859"/>
        <v>0</v>
      </c>
      <c r="AC632" t="b">
        <f t="shared" si="860"/>
        <v>0</v>
      </c>
      <c r="AD632" t="b">
        <f t="shared" si="861"/>
        <v>0</v>
      </c>
      <c r="AE632" t="b">
        <f t="shared" si="862"/>
        <v>0</v>
      </c>
      <c r="AF632" t="b">
        <f t="shared" si="863"/>
        <v>0</v>
      </c>
      <c r="AG632" t="b">
        <f t="shared" si="864"/>
        <v>0</v>
      </c>
      <c r="AH632" t="b">
        <f t="shared" si="865"/>
        <v>0</v>
      </c>
      <c r="AI632" t="b">
        <f t="shared" si="866"/>
        <v>0</v>
      </c>
      <c r="AJ632" t="b">
        <f t="shared" si="867"/>
        <v>0</v>
      </c>
      <c r="AK632" t="b">
        <f t="shared" si="868"/>
        <v>0</v>
      </c>
      <c r="AL632" t="b">
        <f t="shared" si="869"/>
        <v>0</v>
      </c>
      <c r="AM632" t="b">
        <f t="shared" si="870"/>
        <v>0</v>
      </c>
      <c r="AN632" t="b">
        <f t="shared" si="871"/>
        <v>0</v>
      </c>
      <c r="AO632" t="b">
        <f t="shared" si="872"/>
        <v>0</v>
      </c>
      <c r="AP632" t="b">
        <f t="shared" si="873"/>
        <v>0</v>
      </c>
      <c r="AQ632" t="b">
        <f t="shared" si="874"/>
        <v>0</v>
      </c>
      <c r="AR632" t="b">
        <f t="shared" si="875"/>
        <v>0</v>
      </c>
      <c r="AS632" t="b">
        <f t="shared" si="876"/>
        <v>0</v>
      </c>
      <c r="AT632" t="b">
        <f t="shared" si="877"/>
        <v>0</v>
      </c>
      <c r="AU632" t="b">
        <f t="shared" si="878"/>
        <v>0</v>
      </c>
      <c r="AV632" t="b">
        <f t="shared" si="879"/>
        <v>0</v>
      </c>
      <c r="AW632" t="b">
        <f t="shared" si="880"/>
        <v>0</v>
      </c>
      <c r="AX632" t="b">
        <f t="shared" si="881"/>
        <v>0</v>
      </c>
      <c r="AY632" t="b">
        <f t="shared" si="882"/>
        <v>0</v>
      </c>
      <c r="AZ632" t="b">
        <f t="shared" si="883"/>
        <v>0</v>
      </c>
      <c r="BA632" t="b">
        <f t="shared" si="884"/>
        <v>0</v>
      </c>
      <c r="BB632" t="b">
        <f t="shared" si="885"/>
        <v>0</v>
      </c>
      <c r="BC632" t="b">
        <f t="shared" si="886"/>
        <v>0</v>
      </c>
      <c r="BD632" t="b">
        <f t="shared" si="887"/>
        <v>0</v>
      </c>
      <c r="BE632" t="b">
        <f t="shared" si="888"/>
        <v>0</v>
      </c>
      <c r="BF632" t="b">
        <f t="shared" si="889"/>
        <v>0</v>
      </c>
      <c r="BG632" t="b">
        <f t="shared" si="890"/>
        <v>0</v>
      </c>
      <c r="BH632" t="b">
        <f t="shared" si="891"/>
        <v>0</v>
      </c>
      <c r="BI632" t="b">
        <f t="shared" si="892"/>
        <v>0</v>
      </c>
      <c r="BJ632" t="b">
        <f t="shared" si="893"/>
        <v>0</v>
      </c>
      <c r="BK632" t="b">
        <f t="shared" si="894"/>
        <v>0</v>
      </c>
      <c r="BL632" t="b">
        <f t="shared" si="895"/>
        <v>0</v>
      </c>
      <c r="BM632" t="b">
        <f t="shared" si="896"/>
        <v>0</v>
      </c>
      <c r="BN632" t="b">
        <f t="shared" si="897"/>
        <v>0</v>
      </c>
      <c r="BO632" t="b">
        <f t="shared" si="898"/>
        <v>0</v>
      </c>
      <c r="BP632" t="b">
        <f t="shared" si="899"/>
        <v>0</v>
      </c>
      <c r="BQ632" t="b">
        <f t="shared" si="900"/>
        <v>0</v>
      </c>
      <c r="BR632" t="b">
        <f t="shared" si="901"/>
        <v>0</v>
      </c>
      <c r="BS632" t="b">
        <f t="shared" si="902"/>
        <v>0</v>
      </c>
      <c r="BT632" t="b">
        <f t="shared" si="903"/>
        <v>0</v>
      </c>
      <c r="BU632" t="b">
        <f t="shared" si="904"/>
        <v>0</v>
      </c>
      <c r="BV632" t="b">
        <f t="shared" si="905"/>
        <v>0</v>
      </c>
      <c r="BW632" t="b">
        <f t="shared" si="906"/>
        <v>0</v>
      </c>
      <c r="BX632" t="b">
        <f t="shared" si="907"/>
        <v>0</v>
      </c>
      <c r="BY632" t="b">
        <f t="shared" si="908"/>
        <v>0</v>
      </c>
      <c r="BZ632" t="b">
        <f t="shared" si="909"/>
        <v>0</v>
      </c>
      <c r="CA632" t="b">
        <f t="shared" si="910"/>
        <v>0</v>
      </c>
      <c r="CB632" t="b">
        <f t="shared" si="911"/>
        <v>0</v>
      </c>
      <c r="CC632" t="b">
        <f t="shared" si="912"/>
        <v>0</v>
      </c>
      <c r="CD632" t="b">
        <f t="shared" si="913"/>
        <v>0</v>
      </c>
      <c r="CE632" t="b">
        <f t="shared" si="914"/>
        <v>0</v>
      </c>
      <c r="CF632" t="b">
        <f t="shared" si="915"/>
        <v>0</v>
      </c>
      <c r="CG632" t="b">
        <f t="shared" si="916"/>
        <v>1</v>
      </c>
      <c r="CH632" t="b">
        <f t="shared" si="917"/>
        <v>0</v>
      </c>
      <c r="CI632" t="b">
        <f t="shared" si="918"/>
        <v>0</v>
      </c>
      <c r="CJ632" t="b">
        <f t="shared" si="919"/>
        <v>0</v>
      </c>
      <c r="CK632" t="b">
        <f t="shared" si="920"/>
        <v>0</v>
      </c>
      <c r="CL632" t="b">
        <f t="shared" si="921"/>
        <v>0</v>
      </c>
      <c r="CM632" t="b">
        <f t="shared" si="922"/>
        <v>0</v>
      </c>
      <c r="CN632" t="b">
        <f t="shared" si="923"/>
        <v>0</v>
      </c>
      <c r="CO632" t="b">
        <f t="shared" si="924"/>
        <v>0</v>
      </c>
      <c r="CP632" t="b">
        <f t="shared" si="925"/>
        <v>0</v>
      </c>
      <c r="CQ632" t="b">
        <f t="shared" si="926"/>
        <v>0</v>
      </c>
      <c r="CR632" t="b">
        <f t="shared" si="927"/>
        <v>0</v>
      </c>
      <c r="CS632" t="b">
        <f t="shared" si="928"/>
        <v>0</v>
      </c>
      <c r="CT632" t="b">
        <f t="shared" si="929"/>
        <v>0</v>
      </c>
      <c r="CU632" t="b">
        <f t="shared" si="930"/>
        <v>0</v>
      </c>
      <c r="CV632" t="b">
        <f t="shared" si="931"/>
        <v>0</v>
      </c>
      <c r="CW632" t="b">
        <f t="shared" si="932"/>
        <v>0</v>
      </c>
      <c r="CX632" t="b">
        <f t="shared" si="933"/>
        <v>0</v>
      </c>
      <c r="CY632" t="b">
        <f t="shared" si="934"/>
        <v>0</v>
      </c>
      <c r="CZ632" t="b">
        <f t="shared" si="935"/>
        <v>0</v>
      </c>
      <c r="DA632" t="b">
        <f t="shared" si="936"/>
        <v>0</v>
      </c>
      <c r="DB632" t="b">
        <f t="shared" si="937"/>
        <v>0</v>
      </c>
      <c r="DC632" t="b">
        <f t="shared" si="938"/>
        <v>0</v>
      </c>
      <c r="DD632" t="b">
        <f t="shared" si="939"/>
        <v>0</v>
      </c>
    </row>
    <row r="633" spans="1:108">
      <c r="A633" t="s">
        <v>2076</v>
      </c>
      <c r="B633" t="s">
        <v>2021</v>
      </c>
      <c r="C633" t="s">
        <v>2021</v>
      </c>
      <c r="D633" t="s">
        <v>1006</v>
      </c>
      <c r="E633" t="s">
        <v>982</v>
      </c>
      <c r="F633" t="s">
        <v>976</v>
      </c>
      <c r="G633" t="s">
        <v>970</v>
      </c>
      <c r="H633" t="s">
        <v>7428</v>
      </c>
      <c r="I633" t="s">
        <v>7418</v>
      </c>
      <c r="J633" t="s">
        <v>355</v>
      </c>
      <c r="K633" t="s">
        <v>136</v>
      </c>
      <c r="L633" t="s">
        <v>6767</v>
      </c>
      <c r="M633" t="s">
        <v>6079</v>
      </c>
      <c r="N633" t="s">
        <v>38</v>
      </c>
      <c r="O633" t="b">
        <f t="shared" si="846"/>
        <v>0</v>
      </c>
      <c r="P633" t="b">
        <f t="shared" si="847"/>
        <v>0</v>
      </c>
      <c r="Q633" t="b">
        <f t="shared" si="848"/>
        <v>0</v>
      </c>
      <c r="R633" t="b">
        <f t="shared" si="849"/>
        <v>1</v>
      </c>
      <c r="S633" t="b">
        <f t="shared" si="850"/>
        <v>0</v>
      </c>
      <c r="T633" t="b">
        <f t="shared" si="851"/>
        <v>0</v>
      </c>
      <c r="U633" t="b">
        <f t="shared" si="852"/>
        <v>0</v>
      </c>
      <c r="V633" t="b">
        <f t="shared" si="853"/>
        <v>1</v>
      </c>
      <c r="W633" t="b">
        <f t="shared" si="854"/>
        <v>0</v>
      </c>
      <c r="X633" t="b">
        <f t="shared" si="855"/>
        <v>0</v>
      </c>
      <c r="Y633" t="b">
        <f t="shared" si="856"/>
        <v>0</v>
      </c>
      <c r="Z633" t="b">
        <f t="shared" si="857"/>
        <v>0</v>
      </c>
      <c r="AA633" t="b">
        <f t="shared" si="858"/>
        <v>0</v>
      </c>
      <c r="AB633" t="b">
        <f t="shared" si="859"/>
        <v>0</v>
      </c>
      <c r="AC633" t="b">
        <f t="shared" si="860"/>
        <v>0</v>
      </c>
      <c r="AD633" t="b">
        <f t="shared" si="861"/>
        <v>0</v>
      </c>
      <c r="AE633" t="b">
        <f t="shared" si="862"/>
        <v>0</v>
      </c>
      <c r="AF633" t="b">
        <f t="shared" si="863"/>
        <v>0</v>
      </c>
      <c r="AG633" t="b">
        <f t="shared" si="864"/>
        <v>0</v>
      </c>
      <c r="AH633" t="b">
        <f t="shared" si="865"/>
        <v>0</v>
      </c>
      <c r="AI633" t="b">
        <f t="shared" si="866"/>
        <v>0</v>
      </c>
      <c r="AJ633" t="b">
        <f t="shared" si="867"/>
        <v>0</v>
      </c>
      <c r="AK633" t="b">
        <f t="shared" si="868"/>
        <v>0</v>
      </c>
      <c r="AL633" t="b">
        <f t="shared" si="869"/>
        <v>0</v>
      </c>
      <c r="AM633" t="b">
        <f t="shared" si="870"/>
        <v>0</v>
      </c>
      <c r="AN633" t="b">
        <f t="shared" si="871"/>
        <v>0</v>
      </c>
      <c r="AO633" t="b">
        <f t="shared" si="872"/>
        <v>0</v>
      </c>
      <c r="AP633" t="b">
        <f t="shared" si="873"/>
        <v>0</v>
      </c>
      <c r="AQ633" t="b">
        <f t="shared" si="874"/>
        <v>1</v>
      </c>
      <c r="AR633" t="b">
        <f t="shared" si="875"/>
        <v>0</v>
      </c>
      <c r="AS633" t="b">
        <f t="shared" si="876"/>
        <v>0</v>
      </c>
      <c r="AT633" t="b">
        <f t="shared" si="877"/>
        <v>0</v>
      </c>
      <c r="AU633" t="b">
        <f t="shared" si="878"/>
        <v>0</v>
      </c>
      <c r="AV633" t="b">
        <f t="shared" si="879"/>
        <v>0</v>
      </c>
      <c r="AW633" t="b">
        <f t="shared" si="880"/>
        <v>0</v>
      </c>
      <c r="AX633" t="b">
        <f t="shared" si="881"/>
        <v>0</v>
      </c>
      <c r="AY633" t="b">
        <f t="shared" si="882"/>
        <v>0</v>
      </c>
      <c r="AZ633" t="b">
        <f t="shared" si="883"/>
        <v>0</v>
      </c>
      <c r="BA633" t="b">
        <f t="shared" si="884"/>
        <v>0</v>
      </c>
      <c r="BB633" t="b">
        <f t="shared" si="885"/>
        <v>0</v>
      </c>
      <c r="BC633" t="b">
        <f t="shared" si="886"/>
        <v>0</v>
      </c>
      <c r="BD633" t="b">
        <f t="shared" si="887"/>
        <v>0</v>
      </c>
      <c r="BE633" t="b">
        <f t="shared" si="888"/>
        <v>0</v>
      </c>
      <c r="BF633" t="b">
        <f t="shared" si="889"/>
        <v>0</v>
      </c>
      <c r="BG633" t="b">
        <f t="shared" si="890"/>
        <v>0</v>
      </c>
      <c r="BH633" t="b">
        <f t="shared" si="891"/>
        <v>0</v>
      </c>
      <c r="BI633" t="b">
        <f t="shared" si="892"/>
        <v>0</v>
      </c>
      <c r="BJ633" t="b">
        <f t="shared" si="893"/>
        <v>0</v>
      </c>
      <c r="BK633" t="b">
        <f t="shared" si="894"/>
        <v>0</v>
      </c>
      <c r="BL633" t="b">
        <f t="shared" si="895"/>
        <v>0</v>
      </c>
      <c r="BM633" t="b">
        <f t="shared" si="896"/>
        <v>0</v>
      </c>
      <c r="BN633" t="b">
        <f t="shared" si="897"/>
        <v>0</v>
      </c>
      <c r="BO633" t="b">
        <f t="shared" si="898"/>
        <v>0</v>
      </c>
      <c r="BP633" t="b">
        <f t="shared" si="899"/>
        <v>0</v>
      </c>
      <c r="BQ633" t="b">
        <f t="shared" si="900"/>
        <v>0</v>
      </c>
      <c r="BR633" t="b">
        <f t="shared" si="901"/>
        <v>0</v>
      </c>
      <c r="BS633" t="b">
        <f t="shared" si="902"/>
        <v>0</v>
      </c>
      <c r="BT633" t="b">
        <f t="shared" si="903"/>
        <v>0</v>
      </c>
      <c r="BU633" t="b">
        <f t="shared" si="904"/>
        <v>0</v>
      </c>
      <c r="BV633" t="b">
        <f t="shared" si="905"/>
        <v>0</v>
      </c>
      <c r="BW633" t="b">
        <f t="shared" si="906"/>
        <v>0</v>
      </c>
      <c r="BX633" t="b">
        <f t="shared" si="907"/>
        <v>0</v>
      </c>
      <c r="BY633" t="b">
        <f t="shared" si="908"/>
        <v>0</v>
      </c>
      <c r="BZ633" t="b">
        <f t="shared" si="909"/>
        <v>0</v>
      </c>
      <c r="CA633" t="b">
        <f t="shared" si="910"/>
        <v>0</v>
      </c>
      <c r="CB633" t="b">
        <f t="shared" si="911"/>
        <v>0</v>
      </c>
      <c r="CC633" t="b">
        <f t="shared" si="912"/>
        <v>0</v>
      </c>
      <c r="CD633" t="b">
        <f t="shared" si="913"/>
        <v>0</v>
      </c>
      <c r="CE633" t="b">
        <f t="shared" si="914"/>
        <v>0</v>
      </c>
      <c r="CF633" t="b">
        <f t="shared" si="915"/>
        <v>0</v>
      </c>
      <c r="CG633" t="b">
        <f t="shared" si="916"/>
        <v>0</v>
      </c>
      <c r="CH633" t="b">
        <f t="shared" si="917"/>
        <v>0</v>
      </c>
      <c r="CI633" t="b">
        <f t="shared" si="918"/>
        <v>0</v>
      </c>
      <c r="CJ633" t="b">
        <f t="shared" si="919"/>
        <v>0</v>
      </c>
      <c r="CK633" t="b">
        <f t="shared" si="920"/>
        <v>0</v>
      </c>
      <c r="CL633" t="b">
        <f t="shared" si="921"/>
        <v>0</v>
      </c>
      <c r="CM633" t="b">
        <f t="shared" si="922"/>
        <v>0</v>
      </c>
      <c r="CN633" t="b">
        <f t="shared" si="923"/>
        <v>0</v>
      </c>
      <c r="CO633" t="b">
        <f t="shared" si="924"/>
        <v>0</v>
      </c>
      <c r="CP633" t="b">
        <f t="shared" si="925"/>
        <v>0</v>
      </c>
      <c r="CQ633" t="b">
        <f t="shared" si="926"/>
        <v>0</v>
      </c>
      <c r="CR633" t="b">
        <f t="shared" si="927"/>
        <v>0</v>
      </c>
      <c r="CS633" t="b">
        <f t="shared" si="928"/>
        <v>0</v>
      </c>
      <c r="CT633" t="b">
        <f t="shared" si="929"/>
        <v>0</v>
      </c>
      <c r="CU633" t="b">
        <f t="shared" si="930"/>
        <v>0</v>
      </c>
      <c r="CV633" t="b">
        <f t="shared" si="931"/>
        <v>0</v>
      </c>
      <c r="CW633" t="b">
        <f t="shared" si="932"/>
        <v>0</v>
      </c>
      <c r="CX633" t="b">
        <f t="shared" si="933"/>
        <v>0</v>
      </c>
      <c r="CY633" t="b">
        <f t="shared" si="934"/>
        <v>0</v>
      </c>
      <c r="CZ633" t="b">
        <f t="shared" si="935"/>
        <v>0</v>
      </c>
      <c r="DA633" t="b">
        <f t="shared" si="936"/>
        <v>0</v>
      </c>
      <c r="DB633" t="b">
        <f t="shared" si="937"/>
        <v>0</v>
      </c>
      <c r="DC633" t="b">
        <f t="shared" si="938"/>
        <v>0</v>
      </c>
      <c r="DD633" t="b">
        <f t="shared" si="939"/>
        <v>0</v>
      </c>
    </row>
    <row r="634" spans="1:108">
      <c r="A634" t="s">
        <v>2077</v>
      </c>
      <c r="B634" t="s">
        <v>2021</v>
      </c>
      <c r="C634" t="s">
        <v>2021</v>
      </c>
      <c r="D634" t="s">
        <v>1006</v>
      </c>
      <c r="E634" t="s">
        <v>982</v>
      </c>
      <c r="F634" t="s">
        <v>976</v>
      </c>
      <c r="G634" t="s">
        <v>970</v>
      </c>
      <c r="H634" t="s">
        <v>7428</v>
      </c>
      <c r="I634" t="s">
        <v>7418</v>
      </c>
      <c r="J634" t="s">
        <v>204</v>
      </c>
      <c r="K634" t="s">
        <v>205</v>
      </c>
      <c r="L634" t="s">
        <v>6768</v>
      </c>
      <c r="M634" t="s">
        <v>6079</v>
      </c>
      <c r="N634" t="s">
        <v>2078</v>
      </c>
      <c r="O634" t="b">
        <f t="shared" si="846"/>
        <v>1</v>
      </c>
      <c r="P634" t="b">
        <f t="shared" si="847"/>
        <v>1</v>
      </c>
      <c r="Q634" t="b">
        <f t="shared" si="848"/>
        <v>0</v>
      </c>
      <c r="R634" t="b">
        <f t="shared" si="849"/>
        <v>0</v>
      </c>
      <c r="S634" t="b">
        <f t="shared" si="850"/>
        <v>1</v>
      </c>
      <c r="T634" t="b">
        <f t="shared" si="851"/>
        <v>0</v>
      </c>
      <c r="U634" t="b">
        <f t="shared" si="852"/>
        <v>1</v>
      </c>
      <c r="V634" t="b">
        <f t="shared" si="853"/>
        <v>0</v>
      </c>
      <c r="W634" t="b">
        <f t="shared" si="854"/>
        <v>1</v>
      </c>
      <c r="X634" t="b">
        <f t="shared" si="855"/>
        <v>0</v>
      </c>
      <c r="Y634" t="b">
        <f t="shared" si="856"/>
        <v>0</v>
      </c>
      <c r="Z634" t="b">
        <f t="shared" si="857"/>
        <v>0</v>
      </c>
      <c r="AA634" t="b">
        <f t="shared" si="858"/>
        <v>0</v>
      </c>
      <c r="AB634" t="b">
        <f t="shared" si="859"/>
        <v>0</v>
      </c>
      <c r="AC634" t="b">
        <f t="shared" si="860"/>
        <v>1</v>
      </c>
      <c r="AD634" t="b">
        <f t="shared" si="861"/>
        <v>0</v>
      </c>
      <c r="AE634" t="b">
        <f t="shared" si="862"/>
        <v>0</v>
      </c>
      <c r="AF634" t="b">
        <f t="shared" si="863"/>
        <v>0</v>
      </c>
      <c r="AG634" t="b">
        <f t="shared" si="864"/>
        <v>0</v>
      </c>
      <c r="AH634" t="b">
        <f t="shared" si="865"/>
        <v>0</v>
      </c>
      <c r="AI634" t="b">
        <f t="shared" si="866"/>
        <v>1</v>
      </c>
      <c r="AJ634" t="b">
        <f t="shared" si="867"/>
        <v>0</v>
      </c>
      <c r="AK634" t="b">
        <f t="shared" si="868"/>
        <v>0</v>
      </c>
      <c r="AL634" t="b">
        <f t="shared" si="869"/>
        <v>0</v>
      </c>
      <c r="AM634" t="b">
        <f t="shared" si="870"/>
        <v>0</v>
      </c>
      <c r="AN634" t="b">
        <f t="shared" si="871"/>
        <v>0</v>
      </c>
      <c r="AO634" t="b">
        <f t="shared" si="872"/>
        <v>0</v>
      </c>
      <c r="AP634" t="b">
        <f t="shared" si="873"/>
        <v>0</v>
      </c>
      <c r="AQ634" t="b">
        <f t="shared" si="874"/>
        <v>0</v>
      </c>
      <c r="AR634" t="b">
        <f t="shared" si="875"/>
        <v>0</v>
      </c>
      <c r="AS634" t="b">
        <f t="shared" si="876"/>
        <v>0</v>
      </c>
      <c r="AT634" t="b">
        <f t="shared" si="877"/>
        <v>0</v>
      </c>
      <c r="AU634" t="b">
        <f t="shared" si="878"/>
        <v>0</v>
      </c>
      <c r="AV634" t="b">
        <f t="shared" si="879"/>
        <v>0</v>
      </c>
      <c r="AW634" t="b">
        <f t="shared" si="880"/>
        <v>0</v>
      </c>
      <c r="AX634" t="b">
        <f t="shared" si="881"/>
        <v>0</v>
      </c>
      <c r="AY634" t="b">
        <f t="shared" si="882"/>
        <v>0</v>
      </c>
      <c r="AZ634" t="b">
        <f t="shared" si="883"/>
        <v>0</v>
      </c>
      <c r="BA634" t="b">
        <f t="shared" si="884"/>
        <v>0</v>
      </c>
      <c r="BB634" t="b">
        <f t="shared" si="885"/>
        <v>0</v>
      </c>
      <c r="BC634" t="b">
        <f t="shared" si="886"/>
        <v>0</v>
      </c>
      <c r="BD634" t="b">
        <f t="shared" si="887"/>
        <v>0</v>
      </c>
      <c r="BE634" t="b">
        <f t="shared" si="888"/>
        <v>0</v>
      </c>
      <c r="BF634" t="b">
        <f t="shared" si="889"/>
        <v>0</v>
      </c>
      <c r="BG634" t="b">
        <f t="shared" si="890"/>
        <v>0</v>
      </c>
      <c r="BH634" t="b">
        <f t="shared" si="891"/>
        <v>1</v>
      </c>
      <c r="BI634" t="b">
        <f t="shared" si="892"/>
        <v>0</v>
      </c>
      <c r="BJ634" t="b">
        <f t="shared" si="893"/>
        <v>0</v>
      </c>
      <c r="BK634" t="b">
        <f t="shared" si="894"/>
        <v>0</v>
      </c>
      <c r="BL634" t="b">
        <f t="shared" si="895"/>
        <v>1</v>
      </c>
      <c r="BM634" t="b">
        <f t="shared" si="896"/>
        <v>0</v>
      </c>
      <c r="BN634" t="b">
        <f t="shared" si="897"/>
        <v>0</v>
      </c>
      <c r="BO634" t="b">
        <f t="shared" si="898"/>
        <v>0</v>
      </c>
      <c r="BP634" t="b">
        <f t="shared" si="899"/>
        <v>0</v>
      </c>
      <c r="BQ634" t="b">
        <f t="shared" si="900"/>
        <v>0</v>
      </c>
      <c r="BR634" t="b">
        <f t="shared" si="901"/>
        <v>0</v>
      </c>
      <c r="BS634" t="b">
        <f t="shared" si="902"/>
        <v>0</v>
      </c>
      <c r="BT634" t="b">
        <f t="shared" si="903"/>
        <v>0</v>
      </c>
      <c r="BU634" t="b">
        <f t="shared" si="904"/>
        <v>0</v>
      </c>
      <c r="BV634" t="b">
        <f t="shared" si="905"/>
        <v>0</v>
      </c>
      <c r="BW634" t="b">
        <f t="shared" si="906"/>
        <v>0</v>
      </c>
      <c r="BX634" t="b">
        <f t="shared" si="907"/>
        <v>0</v>
      </c>
      <c r="BY634" t="b">
        <f t="shared" si="908"/>
        <v>0</v>
      </c>
      <c r="BZ634" t="b">
        <f t="shared" si="909"/>
        <v>0</v>
      </c>
      <c r="CA634" t="b">
        <f t="shared" si="910"/>
        <v>0</v>
      </c>
      <c r="CB634" t="b">
        <f t="shared" si="911"/>
        <v>0</v>
      </c>
      <c r="CC634" t="b">
        <f t="shared" si="912"/>
        <v>0</v>
      </c>
      <c r="CD634" t="b">
        <f t="shared" si="913"/>
        <v>0</v>
      </c>
      <c r="CE634" t="b">
        <f t="shared" si="914"/>
        <v>0</v>
      </c>
      <c r="CF634" t="b">
        <f t="shared" si="915"/>
        <v>1</v>
      </c>
      <c r="CG634" t="b">
        <f t="shared" si="916"/>
        <v>0</v>
      </c>
      <c r="CH634" t="b">
        <f t="shared" si="917"/>
        <v>0</v>
      </c>
      <c r="CI634" t="b">
        <f t="shared" si="918"/>
        <v>0</v>
      </c>
      <c r="CJ634" t="b">
        <f t="shared" si="919"/>
        <v>0</v>
      </c>
      <c r="CK634" t="b">
        <f t="shared" si="920"/>
        <v>0</v>
      </c>
      <c r="CL634" t="b">
        <f t="shared" si="921"/>
        <v>0</v>
      </c>
      <c r="CM634" t="b">
        <f t="shared" si="922"/>
        <v>0</v>
      </c>
      <c r="CN634" t="b">
        <f t="shared" si="923"/>
        <v>0</v>
      </c>
      <c r="CO634" t="b">
        <f t="shared" si="924"/>
        <v>0</v>
      </c>
      <c r="CP634" t="b">
        <f t="shared" si="925"/>
        <v>0</v>
      </c>
      <c r="CQ634" t="b">
        <f t="shared" si="926"/>
        <v>0</v>
      </c>
      <c r="CR634" t="b">
        <f t="shared" si="927"/>
        <v>0</v>
      </c>
      <c r="CS634" t="b">
        <f t="shared" si="928"/>
        <v>0</v>
      </c>
      <c r="CT634" t="b">
        <f t="shared" si="929"/>
        <v>1</v>
      </c>
      <c r="CU634" t="b">
        <f t="shared" si="930"/>
        <v>0</v>
      </c>
      <c r="CV634" t="b">
        <f t="shared" si="931"/>
        <v>0</v>
      </c>
      <c r="CW634" t="b">
        <f t="shared" si="932"/>
        <v>0</v>
      </c>
      <c r="CX634" t="b">
        <f t="shared" si="933"/>
        <v>0</v>
      </c>
      <c r="CY634" t="b">
        <f t="shared" si="934"/>
        <v>0</v>
      </c>
      <c r="CZ634" t="b">
        <f t="shared" si="935"/>
        <v>0</v>
      </c>
      <c r="DA634" t="b">
        <f t="shared" si="936"/>
        <v>0</v>
      </c>
      <c r="DB634" t="b">
        <f t="shared" si="937"/>
        <v>0</v>
      </c>
      <c r="DC634" t="b">
        <f t="shared" si="938"/>
        <v>1</v>
      </c>
      <c r="DD634" t="b">
        <f t="shared" si="939"/>
        <v>0</v>
      </c>
    </row>
    <row r="635" spans="1:108">
      <c r="A635" t="s">
        <v>2079</v>
      </c>
      <c r="B635" t="s">
        <v>2021</v>
      </c>
      <c r="C635" t="s">
        <v>2021</v>
      </c>
      <c r="D635" t="s">
        <v>1006</v>
      </c>
      <c r="E635" t="s">
        <v>982</v>
      </c>
      <c r="F635" t="s">
        <v>976</v>
      </c>
      <c r="G635" t="s">
        <v>970</v>
      </c>
      <c r="H635" t="s">
        <v>7428</v>
      </c>
      <c r="I635" t="s">
        <v>7418</v>
      </c>
      <c r="J635" t="s">
        <v>355</v>
      </c>
      <c r="K635" t="s">
        <v>136</v>
      </c>
      <c r="L635" t="s">
        <v>6769</v>
      </c>
      <c r="M635" t="s">
        <v>2080</v>
      </c>
      <c r="N635" t="s">
        <v>2081</v>
      </c>
      <c r="O635" t="b">
        <f t="shared" si="846"/>
        <v>0</v>
      </c>
      <c r="P635" t="b">
        <f t="shared" si="847"/>
        <v>1</v>
      </c>
      <c r="Q635" t="b">
        <f t="shared" si="848"/>
        <v>1</v>
      </c>
      <c r="R635" t="b">
        <f t="shared" si="849"/>
        <v>0</v>
      </c>
      <c r="S635" t="b">
        <f t="shared" si="850"/>
        <v>0</v>
      </c>
      <c r="T635" t="b">
        <f t="shared" si="851"/>
        <v>1</v>
      </c>
      <c r="U635" t="b">
        <f t="shared" si="852"/>
        <v>1</v>
      </c>
      <c r="V635" t="b">
        <f t="shared" si="853"/>
        <v>0</v>
      </c>
      <c r="W635" t="b">
        <f t="shared" si="854"/>
        <v>0</v>
      </c>
      <c r="X635" t="b">
        <f t="shared" si="855"/>
        <v>0</v>
      </c>
      <c r="Y635" t="b">
        <f t="shared" si="856"/>
        <v>0</v>
      </c>
      <c r="Z635" t="b">
        <f t="shared" si="857"/>
        <v>0</v>
      </c>
      <c r="AA635" t="b">
        <f t="shared" si="858"/>
        <v>0</v>
      </c>
      <c r="AB635" t="b">
        <f t="shared" si="859"/>
        <v>0</v>
      </c>
      <c r="AC635" t="b">
        <f t="shared" si="860"/>
        <v>0</v>
      </c>
      <c r="AD635" t="b">
        <f t="shared" si="861"/>
        <v>0</v>
      </c>
      <c r="AE635" t="b">
        <f t="shared" si="862"/>
        <v>0</v>
      </c>
      <c r="AF635" t="b">
        <f t="shared" si="863"/>
        <v>0</v>
      </c>
      <c r="AG635" t="b">
        <f t="shared" si="864"/>
        <v>0</v>
      </c>
      <c r="AH635" t="b">
        <f t="shared" si="865"/>
        <v>0</v>
      </c>
      <c r="AI635" t="b">
        <f t="shared" si="866"/>
        <v>0</v>
      </c>
      <c r="AJ635" t="b">
        <f t="shared" si="867"/>
        <v>0</v>
      </c>
      <c r="AK635" t="b">
        <f t="shared" si="868"/>
        <v>0</v>
      </c>
      <c r="AL635" t="b">
        <f t="shared" si="869"/>
        <v>0</v>
      </c>
      <c r="AM635" t="b">
        <f t="shared" si="870"/>
        <v>0</v>
      </c>
      <c r="AN635" t="b">
        <f t="shared" si="871"/>
        <v>0</v>
      </c>
      <c r="AO635" t="b">
        <f t="shared" si="872"/>
        <v>0</v>
      </c>
      <c r="AP635" t="b">
        <f t="shared" si="873"/>
        <v>0</v>
      </c>
      <c r="AQ635" t="b">
        <f t="shared" si="874"/>
        <v>0</v>
      </c>
      <c r="AR635" t="b">
        <f t="shared" si="875"/>
        <v>0</v>
      </c>
      <c r="AS635" t="b">
        <f t="shared" si="876"/>
        <v>0</v>
      </c>
      <c r="AT635" t="b">
        <f t="shared" si="877"/>
        <v>0</v>
      </c>
      <c r="AU635" t="b">
        <f t="shared" si="878"/>
        <v>0</v>
      </c>
      <c r="AV635" t="b">
        <f t="shared" si="879"/>
        <v>0</v>
      </c>
      <c r="AW635" t="b">
        <f t="shared" si="880"/>
        <v>0</v>
      </c>
      <c r="AX635" t="b">
        <f t="shared" si="881"/>
        <v>0</v>
      </c>
      <c r="AY635" t="b">
        <f t="shared" si="882"/>
        <v>0</v>
      </c>
      <c r="AZ635" t="b">
        <f t="shared" si="883"/>
        <v>0</v>
      </c>
      <c r="BA635" t="b">
        <f t="shared" si="884"/>
        <v>0</v>
      </c>
      <c r="BB635" t="b">
        <f t="shared" si="885"/>
        <v>0</v>
      </c>
      <c r="BC635" t="b">
        <f t="shared" si="886"/>
        <v>0</v>
      </c>
      <c r="BD635" t="b">
        <f t="shared" si="887"/>
        <v>0</v>
      </c>
      <c r="BE635" t="b">
        <f t="shared" si="888"/>
        <v>0</v>
      </c>
      <c r="BF635" t="b">
        <f t="shared" si="889"/>
        <v>0</v>
      </c>
      <c r="BG635" t="b">
        <f t="shared" si="890"/>
        <v>0</v>
      </c>
      <c r="BH635" t="b">
        <f t="shared" si="891"/>
        <v>0</v>
      </c>
      <c r="BI635" t="b">
        <f t="shared" si="892"/>
        <v>0</v>
      </c>
      <c r="BJ635" t="b">
        <f t="shared" si="893"/>
        <v>0</v>
      </c>
      <c r="BK635" t="b">
        <f t="shared" si="894"/>
        <v>0</v>
      </c>
      <c r="BL635" t="b">
        <f t="shared" si="895"/>
        <v>0</v>
      </c>
      <c r="BM635" t="b">
        <f t="shared" si="896"/>
        <v>0</v>
      </c>
      <c r="BN635" t="b">
        <f t="shared" si="897"/>
        <v>0</v>
      </c>
      <c r="BO635" t="b">
        <f t="shared" si="898"/>
        <v>0</v>
      </c>
      <c r="BP635" t="b">
        <f t="shared" si="899"/>
        <v>1</v>
      </c>
      <c r="BQ635" t="b">
        <f t="shared" si="900"/>
        <v>0</v>
      </c>
      <c r="BR635" t="b">
        <f t="shared" si="901"/>
        <v>0</v>
      </c>
      <c r="BS635" t="b">
        <f t="shared" si="902"/>
        <v>0</v>
      </c>
      <c r="BT635" t="b">
        <f t="shared" si="903"/>
        <v>0</v>
      </c>
      <c r="BU635" t="b">
        <f t="shared" si="904"/>
        <v>0</v>
      </c>
      <c r="BV635" t="b">
        <f t="shared" si="905"/>
        <v>0</v>
      </c>
      <c r="BW635" t="b">
        <f t="shared" si="906"/>
        <v>0</v>
      </c>
      <c r="BX635" t="b">
        <f t="shared" si="907"/>
        <v>0</v>
      </c>
      <c r="BY635" t="b">
        <f t="shared" si="908"/>
        <v>0</v>
      </c>
      <c r="BZ635" t="b">
        <f t="shared" si="909"/>
        <v>0</v>
      </c>
      <c r="CA635" t="b">
        <f t="shared" si="910"/>
        <v>0</v>
      </c>
      <c r="CB635" t="b">
        <f t="shared" si="911"/>
        <v>1</v>
      </c>
      <c r="CC635" t="b">
        <f t="shared" si="912"/>
        <v>0</v>
      </c>
      <c r="CD635" t="b">
        <f t="shared" si="913"/>
        <v>0</v>
      </c>
      <c r="CE635" t="b">
        <f t="shared" si="914"/>
        <v>1</v>
      </c>
      <c r="CF635" t="b">
        <f t="shared" si="915"/>
        <v>0</v>
      </c>
      <c r="CG635" t="b">
        <f t="shared" si="916"/>
        <v>0</v>
      </c>
      <c r="CH635" t="b">
        <f t="shared" si="917"/>
        <v>0</v>
      </c>
      <c r="CI635" t="b">
        <f t="shared" si="918"/>
        <v>0</v>
      </c>
      <c r="CJ635" t="b">
        <f t="shared" si="919"/>
        <v>0</v>
      </c>
      <c r="CK635" t="b">
        <f t="shared" si="920"/>
        <v>0</v>
      </c>
      <c r="CL635" t="b">
        <f t="shared" si="921"/>
        <v>0</v>
      </c>
      <c r="CM635" t="b">
        <f t="shared" si="922"/>
        <v>0</v>
      </c>
      <c r="CN635" t="b">
        <f t="shared" si="923"/>
        <v>0</v>
      </c>
      <c r="CO635" t="b">
        <f t="shared" si="924"/>
        <v>0</v>
      </c>
      <c r="CP635" t="b">
        <f t="shared" si="925"/>
        <v>0</v>
      </c>
      <c r="CQ635" t="b">
        <f t="shared" si="926"/>
        <v>0</v>
      </c>
      <c r="CR635" t="b">
        <f t="shared" si="927"/>
        <v>0</v>
      </c>
      <c r="CS635" t="b">
        <f t="shared" si="928"/>
        <v>0</v>
      </c>
      <c r="CT635" t="b">
        <f t="shared" si="929"/>
        <v>0</v>
      </c>
      <c r="CU635" t="b">
        <f t="shared" si="930"/>
        <v>0</v>
      </c>
      <c r="CV635" t="b">
        <f t="shared" si="931"/>
        <v>0</v>
      </c>
      <c r="CW635" t="b">
        <f t="shared" si="932"/>
        <v>0</v>
      </c>
      <c r="CX635" t="b">
        <f t="shared" si="933"/>
        <v>0</v>
      </c>
      <c r="CY635" t="b">
        <f t="shared" si="934"/>
        <v>0</v>
      </c>
      <c r="CZ635" t="b">
        <f t="shared" si="935"/>
        <v>0</v>
      </c>
      <c r="DA635" t="b">
        <f t="shared" si="936"/>
        <v>0</v>
      </c>
      <c r="DB635" t="b">
        <f t="shared" si="937"/>
        <v>0</v>
      </c>
      <c r="DC635" t="b">
        <f t="shared" si="938"/>
        <v>0</v>
      </c>
      <c r="DD635" t="b">
        <f t="shared" si="939"/>
        <v>0</v>
      </c>
    </row>
    <row r="636" spans="1:108">
      <c r="A636" s="16" t="s">
        <v>6077</v>
      </c>
      <c r="B636" t="s">
        <v>2021</v>
      </c>
      <c r="C636" t="s">
        <v>2021</v>
      </c>
      <c r="D636" t="s">
        <v>1006</v>
      </c>
      <c r="E636" t="s">
        <v>982</v>
      </c>
      <c r="F636" t="s">
        <v>976</v>
      </c>
      <c r="G636" t="s">
        <v>970</v>
      </c>
      <c r="H636" t="s">
        <v>7428</v>
      </c>
      <c r="I636" t="s">
        <v>7418</v>
      </c>
      <c r="J636" t="s">
        <v>204</v>
      </c>
      <c r="K636" t="s">
        <v>205</v>
      </c>
      <c r="L636" t="s">
        <v>390</v>
      </c>
      <c r="M636" t="s">
        <v>6079</v>
      </c>
      <c r="N636" t="s">
        <v>58</v>
      </c>
      <c r="O636" t="b">
        <f t="shared" si="846"/>
        <v>0</v>
      </c>
      <c r="P636" t="b">
        <f t="shared" si="847"/>
        <v>0</v>
      </c>
      <c r="Q636" t="b">
        <f t="shared" si="848"/>
        <v>0</v>
      </c>
      <c r="R636" t="b">
        <f t="shared" si="849"/>
        <v>0</v>
      </c>
      <c r="S636" t="b">
        <f t="shared" si="850"/>
        <v>0</v>
      </c>
      <c r="T636" t="b">
        <f t="shared" si="851"/>
        <v>0</v>
      </c>
      <c r="U636" t="b">
        <f t="shared" si="852"/>
        <v>0</v>
      </c>
      <c r="V636" t="b">
        <f t="shared" si="853"/>
        <v>0</v>
      </c>
      <c r="W636" t="b">
        <f t="shared" si="854"/>
        <v>0</v>
      </c>
      <c r="X636" t="b">
        <f t="shared" si="855"/>
        <v>1</v>
      </c>
      <c r="Y636" t="b">
        <f t="shared" si="856"/>
        <v>0</v>
      </c>
      <c r="Z636" t="b">
        <f t="shared" si="857"/>
        <v>0</v>
      </c>
      <c r="AA636" t="b">
        <f t="shared" si="858"/>
        <v>0</v>
      </c>
      <c r="AB636" t="b">
        <f t="shared" si="859"/>
        <v>0</v>
      </c>
      <c r="AC636" t="b">
        <f t="shared" si="860"/>
        <v>0</v>
      </c>
      <c r="AD636" t="b">
        <f t="shared" si="861"/>
        <v>0</v>
      </c>
      <c r="AE636" t="b">
        <f t="shared" si="862"/>
        <v>0</v>
      </c>
      <c r="AF636" t="b">
        <f t="shared" si="863"/>
        <v>0</v>
      </c>
      <c r="AG636" t="b">
        <f t="shared" si="864"/>
        <v>0</v>
      </c>
      <c r="AH636" t="b">
        <f t="shared" si="865"/>
        <v>0</v>
      </c>
      <c r="AI636" t="b">
        <f t="shared" si="866"/>
        <v>0</v>
      </c>
      <c r="AJ636" t="b">
        <f t="shared" si="867"/>
        <v>0</v>
      </c>
      <c r="AK636" t="b">
        <f t="shared" si="868"/>
        <v>0</v>
      </c>
      <c r="AL636" t="b">
        <f t="shared" si="869"/>
        <v>0</v>
      </c>
      <c r="AM636" t="b">
        <f t="shared" si="870"/>
        <v>0</v>
      </c>
      <c r="AN636" t="b">
        <f t="shared" si="871"/>
        <v>0</v>
      </c>
      <c r="AO636" t="b">
        <f t="shared" si="872"/>
        <v>0</v>
      </c>
      <c r="AP636" t="b">
        <f t="shared" si="873"/>
        <v>0</v>
      </c>
      <c r="AQ636" t="b">
        <f t="shared" si="874"/>
        <v>0</v>
      </c>
      <c r="AR636" t="b">
        <f t="shared" si="875"/>
        <v>0</v>
      </c>
      <c r="AS636" t="b">
        <f t="shared" si="876"/>
        <v>0</v>
      </c>
      <c r="AT636" t="b">
        <f t="shared" si="877"/>
        <v>0</v>
      </c>
      <c r="AU636" t="b">
        <f t="shared" si="878"/>
        <v>0</v>
      </c>
      <c r="AV636" t="b">
        <f t="shared" si="879"/>
        <v>0</v>
      </c>
      <c r="AW636" t="b">
        <f t="shared" si="880"/>
        <v>0</v>
      </c>
      <c r="AX636" t="b">
        <f t="shared" si="881"/>
        <v>0</v>
      </c>
      <c r="AY636" t="b">
        <f t="shared" si="882"/>
        <v>0</v>
      </c>
      <c r="AZ636" t="b">
        <f t="shared" si="883"/>
        <v>0</v>
      </c>
      <c r="BA636" t="b">
        <f t="shared" si="884"/>
        <v>0</v>
      </c>
      <c r="BB636" t="b">
        <f t="shared" si="885"/>
        <v>0</v>
      </c>
      <c r="BC636" t="b">
        <f t="shared" si="886"/>
        <v>0</v>
      </c>
      <c r="BD636" t="b">
        <f t="shared" si="887"/>
        <v>0</v>
      </c>
      <c r="BE636" t="b">
        <f t="shared" si="888"/>
        <v>0</v>
      </c>
      <c r="BF636" t="b">
        <f t="shared" si="889"/>
        <v>0</v>
      </c>
      <c r="BG636" t="b">
        <f t="shared" si="890"/>
        <v>0</v>
      </c>
      <c r="BH636" t="b">
        <f t="shared" si="891"/>
        <v>0</v>
      </c>
      <c r="BI636" t="b">
        <f t="shared" si="892"/>
        <v>0</v>
      </c>
      <c r="BJ636" t="b">
        <f t="shared" si="893"/>
        <v>0</v>
      </c>
      <c r="BK636" t="b">
        <f t="shared" si="894"/>
        <v>1</v>
      </c>
      <c r="BL636" t="b">
        <f t="shared" si="895"/>
        <v>0</v>
      </c>
      <c r="BM636" t="b">
        <f t="shared" si="896"/>
        <v>0</v>
      </c>
      <c r="BN636" t="b">
        <f t="shared" si="897"/>
        <v>0</v>
      </c>
      <c r="BO636" t="b">
        <f t="shared" si="898"/>
        <v>0</v>
      </c>
      <c r="BP636" t="b">
        <f t="shared" si="899"/>
        <v>0</v>
      </c>
      <c r="BQ636" t="b">
        <f t="shared" si="900"/>
        <v>0</v>
      </c>
      <c r="BR636" t="b">
        <f t="shared" si="901"/>
        <v>0</v>
      </c>
      <c r="BS636" t="b">
        <f t="shared" si="902"/>
        <v>0</v>
      </c>
      <c r="BT636" t="b">
        <f t="shared" si="903"/>
        <v>0</v>
      </c>
      <c r="BU636" t="b">
        <f t="shared" si="904"/>
        <v>0</v>
      </c>
      <c r="BV636" t="b">
        <f t="shared" si="905"/>
        <v>0</v>
      </c>
      <c r="BW636" t="b">
        <f t="shared" si="906"/>
        <v>0</v>
      </c>
      <c r="BX636" t="b">
        <f t="shared" si="907"/>
        <v>0</v>
      </c>
      <c r="BY636" t="b">
        <f t="shared" si="908"/>
        <v>0</v>
      </c>
      <c r="BZ636" t="b">
        <f t="shared" si="909"/>
        <v>0</v>
      </c>
      <c r="CA636" t="b">
        <f t="shared" si="910"/>
        <v>0</v>
      </c>
      <c r="CB636" t="b">
        <f t="shared" si="911"/>
        <v>0</v>
      </c>
      <c r="CC636" t="b">
        <f t="shared" si="912"/>
        <v>0</v>
      </c>
      <c r="CD636" t="b">
        <f t="shared" si="913"/>
        <v>0</v>
      </c>
      <c r="CE636" t="b">
        <f t="shared" si="914"/>
        <v>0</v>
      </c>
      <c r="CF636" t="b">
        <f t="shared" si="915"/>
        <v>0</v>
      </c>
      <c r="CG636" t="b">
        <f t="shared" si="916"/>
        <v>0</v>
      </c>
      <c r="CH636" t="b">
        <f t="shared" si="917"/>
        <v>0</v>
      </c>
      <c r="CI636" t="b">
        <f t="shared" si="918"/>
        <v>0</v>
      </c>
      <c r="CJ636" t="b">
        <f t="shared" si="919"/>
        <v>0</v>
      </c>
      <c r="CK636" t="b">
        <f t="shared" si="920"/>
        <v>0</v>
      </c>
      <c r="CL636" t="b">
        <f t="shared" si="921"/>
        <v>0</v>
      </c>
      <c r="CM636" t="b">
        <f t="shared" si="922"/>
        <v>0</v>
      </c>
      <c r="CN636" t="b">
        <f t="shared" si="923"/>
        <v>0</v>
      </c>
      <c r="CO636" t="b">
        <f t="shared" si="924"/>
        <v>0</v>
      </c>
      <c r="CP636" t="b">
        <f t="shared" si="925"/>
        <v>0</v>
      </c>
      <c r="CQ636" t="b">
        <f t="shared" si="926"/>
        <v>0</v>
      </c>
      <c r="CR636" t="b">
        <f t="shared" si="927"/>
        <v>0</v>
      </c>
      <c r="CS636" t="b">
        <f t="shared" si="928"/>
        <v>0</v>
      </c>
      <c r="CT636" t="b">
        <f t="shared" si="929"/>
        <v>0</v>
      </c>
      <c r="CU636" t="b">
        <f t="shared" si="930"/>
        <v>0</v>
      </c>
      <c r="CV636" t="b">
        <f t="shared" si="931"/>
        <v>0</v>
      </c>
      <c r="CW636" t="b">
        <f t="shared" si="932"/>
        <v>0</v>
      </c>
      <c r="CX636" t="b">
        <f t="shared" si="933"/>
        <v>0</v>
      </c>
      <c r="CY636" t="b">
        <f t="shared" si="934"/>
        <v>0</v>
      </c>
      <c r="CZ636" t="b">
        <f t="shared" si="935"/>
        <v>0</v>
      </c>
      <c r="DA636" t="b">
        <f t="shared" si="936"/>
        <v>0</v>
      </c>
      <c r="DB636" t="b">
        <f t="shared" si="937"/>
        <v>0</v>
      </c>
      <c r="DC636" t="b">
        <f t="shared" si="938"/>
        <v>0</v>
      </c>
      <c r="DD636" t="b">
        <f t="shared" si="939"/>
        <v>0</v>
      </c>
    </row>
    <row r="637" spans="1:108">
      <c r="A637" t="s">
        <v>2082</v>
      </c>
      <c r="B637" t="s">
        <v>2021</v>
      </c>
      <c r="C637" t="s">
        <v>2021</v>
      </c>
      <c r="D637" t="s">
        <v>1006</v>
      </c>
      <c r="E637" t="s">
        <v>982</v>
      </c>
      <c r="F637" t="s">
        <v>976</v>
      </c>
      <c r="G637" t="s">
        <v>970</v>
      </c>
      <c r="H637" t="s">
        <v>7428</v>
      </c>
      <c r="I637" t="s">
        <v>7418</v>
      </c>
      <c r="J637" t="s">
        <v>362</v>
      </c>
      <c r="K637" t="s">
        <v>136</v>
      </c>
      <c r="L637" t="s">
        <v>6770</v>
      </c>
      <c r="M637" t="s">
        <v>6079</v>
      </c>
      <c r="N637" t="s">
        <v>2083</v>
      </c>
      <c r="O637" t="b">
        <f t="shared" si="846"/>
        <v>1</v>
      </c>
      <c r="P637" t="b">
        <f t="shared" si="847"/>
        <v>0</v>
      </c>
      <c r="Q637" t="b">
        <f t="shared" si="848"/>
        <v>0</v>
      </c>
      <c r="R637" t="b">
        <f t="shared" si="849"/>
        <v>0</v>
      </c>
      <c r="S637" t="b">
        <f t="shared" si="850"/>
        <v>0</v>
      </c>
      <c r="T637" t="b">
        <f t="shared" si="851"/>
        <v>0</v>
      </c>
      <c r="U637" t="b">
        <f t="shared" si="852"/>
        <v>0</v>
      </c>
      <c r="V637" t="b">
        <f t="shared" si="853"/>
        <v>0</v>
      </c>
      <c r="W637" t="b">
        <f t="shared" si="854"/>
        <v>1</v>
      </c>
      <c r="X637" t="b">
        <f t="shared" si="855"/>
        <v>0</v>
      </c>
      <c r="Y637" t="b">
        <f t="shared" si="856"/>
        <v>0</v>
      </c>
      <c r="Z637" t="b">
        <f t="shared" si="857"/>
        <v>0</v>
      </c>
      <c r="AA637" t="b">
        <f t="shared" si="858"/>
        <v>0</v>
      </c>
      <c r="AB637" t="b">
        <f t="shared" si="859"/>
        <v>0</v>
      </c>
      <c r="AC637" t="b">
        <f t="shared" si="860"/>
        <v>0</v>
      </c>
      <c r="AD637" t="b">
        <f t="shared" si="861"/>
        <v>0</v>
      </c>
      <c r="AE637" t="b">
        <f t="shared" si="862"/>
        <v>0</v>
      </c>
      <c r="AF637" t="b">
        <f t="shared" si="863"/>
        <v>0</v>
      </c>
      <c r="AG637" t="b">
        <f t="shared" si="864"/>
        <v>0</v>
      </c>
      <c r="AH637" t="b">
        <f t="shared" si="865"/>
        <v>0</v>
      </c>
      <c r="AI637" t="b">
        <f t="shared" si="866"/>
        <v>0</v>
      </c>
      <c r="AJ637" t="b">
        <f t="shared" si="867"/>
        <v>0</v>
      </c>
      <c r="AK637" t="b">
        <f t="shared" si="868"/>
        <v>0</v>
      </c>
      <c r="AL637" t="b">
        <f t="shared" si="869"/>
        <v>0</v>
      </c>
      <c r="AM637" t="b">
        <f t="shared" si="870"/>
        <v>0</v>
      </c>
      <c r="AN637" t="b">
        <f t="shared" si="871"/>
        <v>0</v>
      </c>
      <c r="AO637" t="b">
        <f t="shared" si="872"/>
        <v>0</v>
      </c>
      <c r="AP637" t="b">
        <f t="shared" si="873"/>
        <v>0</v>
      </c>
      <c r="AQ637" t="b">
        <f t="shared" si="874"/>
        <v>0</v>
      </c>
      <c r="AR637" t="b">
        <f t="shared" si="875"/>
        <v>0</v>
      </c>
      <c r="AS637" t="b">
        <f t="shared" si="876"/>
        <v>0</v>
      </c>
      <c r="AT637" t="b">
        <f t="shared" si="877"/>
        <v>0</v>
      </c>
      <c r="AU637" t="b">
        <f t="shared" si="878"/>
        <v>0</v>
      </c>
      <c r="AV637" t="b">
        <f t="shared" si="879"/>
        <v>0</v>
      </c>
      <c r="AW637" t="b">
        <f t="shared" si="880"/>
        <v>0</v>
      </c>
      <c r="AX637" t="b">
        <f t="shared" si="881"/>
        <v>0</v>
      </c>
      <c r="AY637" t="b">
        <f t="shared" si="882"/>
        <v>0</v>
      </c>
      <c r="AZ637" t="b">
        <f t="shared" si="883"/>
        <v>0</v>
      </c>
      <c r="BA637" t="b">
        <f t="shared" si="884"/>
        <v>1</v>
      </c>
      <c r="BB637" t="b">
        <f t="shared" si="885"/>
        <v>0</v>
      </c>
      <c r="BC637" t="b">
        <f t="shared" si="886"/>
        <v>0</v>
      </c>
      <c r="BD637" t="b">
        <f t="shared" si="887"/>
        <v>0</v>
      </c>
      <c r="BE637" t="b">
        <f t="shared" si="888"/>
        <v>0</v>
      </c>
      <c r="BF637" t="b">
        <f t="shared" si="889"/>
        <v>0</v>
      </c>
      <c r="BG637" t="b">
        <f t="shared" si="890"/>
        <v>0</v>
      </c>
      <c r="BH637" t="b">
        <f t="shared" si="891"/>
        <v>0</v>
      </c>
      <c r="BI637" t="b">
        <f t="shared" si="892"/>
        <v>0</v>
      </c>
      <c r="BJ637" t="b">
        <f t="shared" si="893"/>
        <v>0</v>
      </c>
      <c r="BK637" t="b">
        <f t="shared" si="894"/>
        <v>0</v>
      </c>
      <c r="BL637" t="b">
        <f t="shared" si="895"/>
        <v>0</v>
      </c>
      <c r="BM637" t="b">
        <f t="shared" si="896"/>
        <v>0</v>
      </c>
      <c r="BN637" t="b">
        <f t="shared" si="897"/>
        <v>0</v>
      </c>
      <c r="BO637" t="b">
        <f t="shared" si="898"/>
        <v>0</v>
      </c>
      <c r="BP637" t="b">
        <f t="shared" si="899"/>
        <v>0</v>
      </c>
      <c r="BQ637" t="b">
        <f t="shared" si="900"/>
        <v>0</v>
      </c>
      <c r="BR637" t="b">
        <f t="shared" si="901"/>
        <v>0</v>
      </c>
      <c r="BS637" t="b">
        <f t="shared" si="902"/>
        <v>0</v>
      </c>
      <c r="BT637" t="b">
        <f t="shared" si="903"/>
        <v>0</v>
      </c>
      <c r="BU637" t="b">
        <f t="shared" si="904"/>
        <v>0</v>
      </c>
      <c r="BV637" t="b">
        <f t="shared" si="905"/>
        <v>0</v>
      </c>
      <c r="BW637" t="b">
        <f t="shared" si="906"/>
        <v>0</v>
      </c>
      <c r="BX637" t="b">
        <f t="shared" si="907"/>
        <v>0</v>
      </c>
      <c r="BY637" t="b">
        <f t="shared" si="908"/>
        <v>0</v>
      </c>
      <c r="BZ637" t="b">
        <f t="shared" si="909"/>
        <v>0</v>
      </c>
      <c r="CA637" t="b">
        <f t="shared" si="910"/>
        <v>0</v>
      </c>
      <c r="CB637" t="b">
        <f t="shared" si="911"/>
        <v>0</v>
      </c>
      <c r="CC637" t="b">
        <f t="shared" si="912"/>
        <v>0</v>
      </c>
      <c r="CD637" t="b">
        <f t="shared" si="913"/>
        <v>0</v>
      </c>
      <c r="CE637" t="b">
        <f t="shared" si="914"/>
        <v>0</v>
      </c>
      <c r="CF637" t="b">
        <f t="shared" si="915"/>
        <v>1</v>
      </c>
      <c r="CG637" t="b">
        <f t="shared" si="916"/>
        <v>0</v>
      </c>
      <c r="CH637" t="b">
        <f t="shared" si="917"/>
        <v>0</v>
      </c>
      <c r="CI637" t="b">
        <f t="shared" si="918"/>
        <v>0</v>
      </c>
      <c r="CJ637" t="b">
        <f t="shared" si="919"/>
        <v>0</v>
      </c>
      <c r="CK637" t="b">
        <f t="shared" si="920"/>
        <v>0</v>
      </c>
      <c r="CL637" t="b">
        <f t="shared" si="921"/>
        <v>0</v>
      </c>
      <c r="CM637" t="b">
        <f t="shared" si="922"/>
        <v>0</v>
      </c>
      <c r="CN637" t="b">
        <f t="shared" si="923"/>
        <v>0</v>
      </c>
      <c r="CO637" t="b">
        <f t="shared" si="924"/>
        <v>0</v>
      </c>
      <c r="CP637" t="b">
        <f t="shared" si="925"/>
        <v>0</v>
      </c>
      <c r="CQ637" t="b">
        <f t="shared" si="926"/>
        <v>0</v>
      </c>
      <c r="CR637" t="b">
        <f t="shared" si="927"/>
        <v>0</v>
      </c>
      <c r="CS637" t="b">
        <f t="shared" si="928"/>
        <v>0</v>
      </c>
      <c r="CT637" t="b">
        <f t="shared" si="929"/>
        <v>0</v>
      </c>
      <c r="CU637" t="b">
        <f t="shared" si="930"/>
        <v>0</v>
      </c>
      <c r="CV637" t="b">
        <f t="shared" si="931"/>
        <v>0</v>
      </c>
      <c r="CW637" t="b">
        <f t="shared" si="932"/>
        <v>0</v>
      </c>
      <c r="CX637" t="b">
        <f t="shared" si="933"/>
        <v>0</v>
      </c>
      <c r="CY637" t="b">
        <f t="shared" si="934"/>
        <v>0</v>
      </c>
      <c r="CZ637" t="b">
        <f t="shared" si="935"/>
        <v>0</v>
      </c>
      <c r="DA637" t="b">
        <f t="shared" si="936"/>
        <v>0</v>
      </c>
      <c r="DB637" t="b">
        <f t="shared" si="937"/>
        <v>0</v>
      </c>
      <c r="DC637" t="b">
        <f t="shared" si="938"/>
        <v>0</v>
      </c>
      <c r="DD637" t="b">
        <f t="shared" si="939"/>
        <v>0</v>
      </c>
    </row>
    <row r="638" spans="1:108">
      <c r="A638" s="4" t="s">
        <v>2084</v>
      </c>
      <c r="B638" t="s">
        <v>2021</v>
      </c>
      <c r="C638" t="s">
        <v>2021</v>
      </c>
      <c r="D638" s="4" t="s">
        <v>1006</v>
      </c>
      <c r="E638" s="4" t="s">
        <v>982</v>
      </c>
      <c r="F638" t="s">
        <v>976</v>
      </c>
      <c r="G638" t="s">
        <v>970</v>
      </c>
      <c r="H638" t="s">
        <v>7428</v>
      </c>
      <c r="I638" t="s">
        <v>7418</v>
      </c>
      <c r="J638" s="4" t="s">
        <v>204</v>
      </c>
      <c r="K638" s="4" t="s">
        <v>205</v>
      </c>
      <c r="L638" s="4" t="s">
        <v>6771</v>
      </c>
      <c r="M638" t="s">
        <v>6079</v>
      </c>
      <c r="N638" s="4" t="s">
        <v>2085</v>
      </c>
      <c r="O638" s="4" t="b">
        <f t="shared" si="846"/>
        <v>1</v>
      </c>
      <c r="P638" s="4" t="b">
        <f t="shared" si="847"/>
        <v>0</v>
      </c>
      <c r="Q638" s="4" t="b">
        <f t="shared" si="848"/>
        <v>0</v>
      </c>
      <c r="R638" s="4" t="b">
        <f t="shared" si="849"/>
        <v>0</v>
      </c>
      <c r="S638" s="4" t="b">
        <f t="shared" si="850"/>
        <v>0</v>
      </c>
      <c r="T638" s="4" t="b">
        <f t="shared" si="851"/>
        <v>0</v>
      </c>
      <c r="U638" s="4" t="b">
        <f t="shared" si="852"/>
        <v>1</v>
      </c>
      <c r="V638" s="4" t="b">
        <f t="shared" si="853"/>
        <v>0</v>
      </c>
      <c r="W638" s="4" t="b">
        <f t="shared" si="854"/>
        <v>0</v>
      </c>
      <c r="X638" s="4" t="b">
        <f t="shared" si="855"/>
        <v>0</v>
      </c>
      <c r="Y638" s="4" t="b">
        <f t="shared" si="856"/>
        <v>0</v>
      </c>
      <c r="Z638" s="4" t="b">
        <f t="shared" si="857"/>
        <v>0</v>
      </c>
      <c r="AA638" s="4" t="b">
        <f t="shared" si="858"/>
        <v>0</v>
      </c>
      <c r="AB638" s="4" t="b">
        <f t="shared" si="859"/>
        <v>0</v>
      </c>
      <c r="AC638" s="4" t="b">
        <f t="shared" si="860"/>
        <v>0</v>
      </c>
      <c r="AD638" s="4" t="b">
        <f t="shared" si="861"/>
        <v>0</v>
      </c>
      <c r="AE638" s="4" t="b">
        <f t="shared" si="862"/>
        <v>0</v>
      </c>
      <c r="AF638" s="4" t="b">
        <f t="shared" si="863"/>
        <v>0</v>
      </c>
      <c r="AG638" s="4" t="b">
        <f t="shared" si="864"/>
        <v>0</v>
      </c>
      <c r="AH638" s="4" t="b">
        <f t="shared" si="865"/>
        <v>0</v>
      </c>
      <c r="AI638" s="4" t="b">
        <f t="shared" si="866"/>
        <v>0</v>
      </c>
      <c r="AJ638" s="4" t="b">
        <f t="shared" si="867"/>
        <v>0</v>
      </c>
      <c r="AK638" s="4" t="b">
        <f t="shared" si="868"/>
        <v>0</v>
      </c>
      <c r="AL638" s="4" t="b">
        <f t="shared" si="869"/>
        <v>0</v>
      </c>
      <c r="AM638" s="4" t="b">
        <f t="shared" si="870"/>
        <v>0</v>
      </c>
      <c r="AN638" s="4" t="b">
        <f t="shared" si="871"/>
        <v>0</v>
      </c>
      <c r="AO638" s="4" t="b">
        <f t="shared" si="872"/>
        <v>0</v>
      </c>
      <c r="AP638" s="4" t="b">
        <f t="shared" si="873"/>
        <v>0</v>
      </c>
      <c r="AQ638" s="4" t="b">
        <f t="shared" si="874"/>
        <v>0</v>
      </c>
      <c r="AR638" s="4" t="b">
        <f t="shared" si="875"/>
        <v>0</v>
      </c>
      <c r="AS638" s="4" t="b">
        <f t="shared" si="876"/>
        <v>0</v>
      </c>
      <c r="AT638" s="4" t="b">
        <f t="shared" si="877"/>
        <v>0</v>
      </c>
      <c r="AU638" s="4" t="b">
        <f t="shared" si="878"/>
        <v>0</v>
      </c>
      <c r="AV638" s="4" t="b">
        <f t="shared" si="879"/>
        <v>0</v>
      </c>
      <c r="AW638" s="4" t="b">
        <f t="shared" si="880"/>
        <v>0</v>
      </c>
      <c r="AX638" s="4" t="b">
        <f t="shared" si="881"/>
        <v>0</v>
      </c>
      <c r="AY638" s="4" t="b">
        <f t="shared" si="882"/>
        <v>0</v>
      </c>
      <c r="AZ638" s="4" t="b">
        <f t="shared" si="883"/>
        <v>0</v>
      </c>
      <c r="BA638" s="4" t="b">
        <f t="shared" si="884"/>
        <v>0</v>
      </c>
      <c r="BB638" s="4" t="b">
        <f t="shared" si="885"/>
        <v>0</v>
      </c>
      <c r="BC638" s="4" t="b">
        <f t="shared" si="886"/>
        <v>0</v>
      </c>
      <c r="BD638" s="4" t="b">
        <f t="shared" si="887"/>
        <v>0</v>
      </c>
      <c r="BE638" s="4" t="b">
        <f t="shared" si="888"/>
        <v>0</v>
      </c>
      <c r="BF638" s="4" t="b">
        <f t="shared" si="889"/>
        <v>0</v>
      </c>
      <c r="BG638" s="4" t="b">
        <f t="shared" si="890"/>
        <v>0</v>
      </c>
      <c r="BH638" s="4" t="b">
        <f t="shared" si="891"/>
        <v>0</v>
      </c>
      <c r="BI638" s="4" t="b">
        <f t="shared" si="892"/>
        <v>0</v>
      </c>
      <c r="BJ638" s="4" t="b">
        <f t="shared" si="893"/>
        <v>0</v>
      </c>
      <c r="BK638" s="4" t="b">
        <f t="shared" si="894"/>
        <v>0</v>
      </c>
      <c r="BL638" s="4" t="b">
        <f t="shared" si="895"/>
        <v>0</v>
      </c>
      <c r="BM638" s="4" t="b">
        <f t="shared" si="896"/>
        <v>0</v>
      </c>
      <c r="BN638" s="4" t="b">
        <f t="shared" si="897"/>
        <v>0</v>
      </c>
      <c r="BO638" s="4" t="b">
        <f t="shared" si="898"/>
        <v>0</v>
      </c>
      <c r="BP638" s="4" t="b">
        <f t="shared" si="899"/>
        <v>0</v>
      </c>
      <c r="BQ638" s="4" t="b">
        <f t="shared" si="900"/>
        <v>0</v>
      </c>
      <c r="BR638" s="4" t="b">
        <f t="shared" si="901"/>
        <v>0</v>
      </c>
      <c r="BS638" s="4" t="b">
        <f t="shared" si="902"/>
        <v>1</v>
      </c>
      <c r="BT638" s="4" t="b">
        <f t="shared" si="903"/>
        <v>0</v>
      </c>
      <c r="BU638" s="4" t="b">
        <f t="shared" si="904"/>
        <v>0</v>
      </c>
      <c r="BV638" s="4" t="b">
        <f t="shared" si="905"/>
        <v>0</v>
      </c>
      <c r="BW638" s="4" t="b">
        <f t="shared" si="906"/>
        <v>0</v>
      </c>
      <c r="BX638" s="4" t="b">
        <f t="shared" si="907"/>
        <v>0</v>
      </c>
      <c r="BY638" s="4" t="b">
        <f t="shared" si="908"/>
        <v>0</v>
      </c>
      <c r="BZ638" s="4" t="b">
        <f t="shared" si="909"/>
        <v>0</v>
      </c>
      <c r="CA638" s="4" t="b">
        <f t="shared" si="910"/>
        <v>0</v>
      </c>
      <c r="CB638" s="4" t="b">
        <f t="shared" si="911"/>
        <v>0</v>
      </c>
      <c r="CC638" s="4" t="b">
        <f t="shared" si="912"/>
        <v>0</v>
      </c>
      <c r="CD638" s="4" t="b">
        <f t="shared" si="913"/>
        <v>0</v>
      </c>
      <c r="CE638" s="4" t="b">
        <f t="shared" si="914"/>
        <v>0</v>
      </c>
      <c r="CF638" s="4" t="b">
        <f t="shared" si="915"/>
        <v>0</v>
      </c>
      <c r="CG638" s="4" t="b">
        <f t="shared" si="916"/>
        <v>0</v>
      </c>
      <c r="CH638" s="4" t="b">
        <f t="shared" si="917"/>
        <v>0</v>
      </c>
      <c r="CI638" s="4" t="b">
        <f t="shared" si="918"/>
        <v>0</v>
      </c>
      <c r="CJ638" s="4" t="b">
        <f t="shared" si="919"/>
        <v>0</v>
      </c>
      <c r="CK638" s="4" t="b">
        <f t="shared" si="920"/>
        <v>1</v>
      </c>
      <c r="CL638" s="4" t="b">
        <f t="shared" si="921"/>
        <v>0</v>
      </c>
      <c r="CM638" s="4" t="b">
        <f t="shared" si="922"/>
        <v>0</v>
      </c>
      <c r="CN638" s="4" t="b">
        <f t="shared" si="923"/>
        <v>0</v>
      </c>
      <c r="CO638" s="4" t="b">
        <f t="shared" si="924"/>
        <v>0</v>
      </c>
      <c r="CP638" s="4" t="b">
        <f t="shared" si="925"/>
        <v>0</v>
      </c>
      <c r="CQ638" s="4" t="b">
        <f t="shared" si="926"/>
        <v>0</v>
      </c>
      <c r="CR638" s="4" t="b">
        <f t="shared" si="927"/>
        <v>0</v>
      </c>
      <c r="CS638" s="4" t="b">
        <f t="shared" si="928"/>
        <v>0</v>
      </c>
      <c r="CT638" s="4" t="b">
        <f t="shared" si="929"/>
        <v>0</v>
      </c>
      <c r="CU638" s="4" t="b">
        <f t="shared" si="930"/>
        <v>0</v>
      </c>
      <c r="CV638" s="4" t="b">
        <f t="shared" si="931"/>
        <v>0</v>
      </c>
      <c r="CW638" s="4" t="b">
        <f t="shared" si="932"/>
        <v>0</v>
      </c>
      <c r="CX638" s="4" t="b">
        <f t="shared" si="933"/>
        <v>0</v>
      </c>
      <c r="CY638" s="4" t="b">
        <f t="shared" si="934"/>
        <v>0</v>
      </c>
      <c r="CZ638" s="4" t="b">
        <f t="shared" si="935"/>
        <v>0</v>
      </c>
      <c r="DA638" s="4" t="b">
        <f t="shared" si="936"/>
        <v>0</v>
      </c>
      <c r="DB638" s="4" t="b">
        <f t="shared" si="937"/>
        <v>0</v>
      </c>
      <c r="DC638" s="4" t="b">
        <f t="shared" si="938"/>
        <v>0</v>
      </c>
      <c r="DD638" s="4" t="b">
        <f t="shared" si="939"/>
        <v>0</v>
      </c>
    </row>
    <row r="639" spans="1:108">
      <c r="A639" s="7" t="s">
        <v>2086</v>
      </c>
      <c r="B639" t="s">
        <v>2021</v>
      </c>
      <c r="C639" t="s">
        <v>2021</v>
      </c>
      <c r="D639" t="s">
        <v>1006</v>
      </c>
      <c r="E639" t="s">
        <v>982</v>
      </c>
      <c r="F639" t="s">
        <v>976</v>
      </c>
      <c r="G639" t="s">
        <v>970</v>
      </c>
      <c r="H639" t="s">
        <v>7428</v>
      </c>
      <c r="I639" t="s">
        <v>7418</v>
      </c>
      <c r="J639" s="4" t="s">
        <v>362</v>
      </c>
      <c r="K639" t="s">
        <v>136</v>
      </c>
      <c r="L639" t="s">
        <v>6772</v>
      </c>
      <c r="M639" t="s">
        <v>2087</v>
      </c>
      <c r="N639" t="s">
        <v>1124</v>
      </c>
      <c r="O639" t="b">
        <f t="shared" si="846"/>
        <v>1</v>
      </c>
      <c r="P639" t="b">
        <f t="shared" si="847"/>
        <v>0</v>
      </c>
      <c r="Q639" t="b">
        <f t="shared" si="848"/>
        <v>0</v>
      </c>
      <c r="R639" t="b">
        <f t="shared" si="849"/>
        <v>0</v>
      </c>
      <c r="S639" t="b">
        <f t="shared" si="850"/>
        <v>0</v>
      </c>
      <c r="T639" t="b">
        <f t="shared" si="851"/>
        <v>0</v>
      </c>
      <c r="U639" t="b">
        <f t="shared" si="852"/>
        <v>0</v>
      </c>
      <c r="V639" t="b">
        <f t="shared" si="853"/>
        <v>0</v>
      </c>
      <c r="W639" t="b">
        <f t="shared" si="854"/>
        <v>1</v>
      </c>
      <c r="X639" t="b">
        <f t="shared" si="855"/>
        <v>1</v>
      </c>
      <c r="Y639" t="b">
        <f t="shared" si="856"/>
        <v>0</v>
      </c>
      <c r="Z639" t="b">
        <f t="shared" si="857"/>
        <v>0</v>
      </c>
      <c r="AA639" t="b">
        <f t="shared" si="858"/>
        <v>0</v>
      </c>
      <c r="AB639" t="b">
        <f t="shared" si="859"/>
        <v>0</v>
      </c>
      <c r="AC639" t="b">
        <f t="shared" si="860"/>
        <v>0</v>
      </c>
      <c r="AD639" t="b">
        <f t="shared" si="861"/>
        <v>0</v>
      </c>
      <c r="AE639" t="b">
        <f t="shared" si="862"/>
        <v>0</v>
      </c>
      <c r="AF639" t="b">
        <f t="shared" si="863"/>
        <v>0</v>
      </c>
      <c r="AG639" t="b">
        <f t="shared" si="864"/>
        <v>0</v>
      </c>
      <c r="AH639" t="b">
        <f t="shared" si="865"/>
        <v>0</v>
      </c>
      <c r="AI639" t="b">
        <f t="shared" si="866"/>
        <v>0</v>
      </c>
      <c r="AJ639" t="b">
        <f t="shared" si="867"/>
        <v>0</v>
      </c>
      <c r="AK639" t="b">
        <f t="shared" si="868"/>
        <v>0</v>
      </c>
      <c r="AL639" t="b">
        <f t="shared" si="869"/>
        <v>0</v>
      </c>
      <c r="AM639" t="b">
        <f t="shared" si="870"/>
        <v>0</v>
      </c>
      <c r="AN639" t="b">
        <f t="shared" si="871"/>
        <v>0</v>
      </c>
      <c r="AO639" t="b">
        <f t="shared" si="872"/>
        <v>0</v>
      </c>
      <c r="AP639" t="b">
        <f t="shared" si="873"/>
        <v>0</v>
      </c>
      <c r="AQ639" t="b">
        <f t="shared" si="874"/>
        <v>0</v>
      </c>
      <c r="AR639" t="b">
        <f t="shared" si="875"/>
        <v>0</v>
      </c>
      <c r="AS639" t="b">
        <f t="shared" si="876"/>
        <v>0</v>
      </c>
      <c r="AT639" t="b">
        <f t="shared" si="877"/>
        <v>0</v>
      </c>
      <c r="AU639" t="b">
        <f t="shared" si="878"/>
        <v>0</v>
      </c>
      <c r="AV639" t="b">
        <f t="shared" si="879"/>
        <v>0</v>
      </c>
      <c r="AW639" t="b">
        <f t="shared" si="880"/>
        <v>0</v>
      </c>
      <c r="AX639" t="b">
        <f t="shared" si="881"/>
        <v>0</v>
      </c>
      <c r="AY639" t="b">
        <f t="shared" si="882"/>
        <v>0</v>
      </c>
      <c r="AZ639" t="b">
        <f t="shared" si="883"/>
        <v>0</v>
      </c>
      <c r="BA639" t="b">
        <f t="shared" si="884"/>
        <v>1</v>
      </c>
      <c r="BB639" t="b">
        <f t="shared" si="885"/>
        <v>0</v>
      </c>
      <c r="BC639" t="b">
        <f t="shared" si="886"/>
        <v>0</v>
      </c>
      <c r="BD639" t="b">
        <f t="shared" si="887"/>
        <v>1</v>
      </c>
      <c r="BE639" t="b">
        <f t="shared" si="888"/>
        <v>0</v>
      </c>
      <c r="BF639" t="b">
        <f t="shared" si="889"/>
        <v>0</v>
      </c>
      <c r="BG639" t="b">
        <f t="shared" si="890"/>
        <v>0</v>
      </c>
      <c r="BH639" t="b">
        <f t="shared" si="891"/>
        <v>0</v>
      </c>
      <c r="BI639" t="b">
        <f t="shared" si="892"/>
        <v>0</v>
      </c>
      <c r="BJ639" t="b">
        <f t="shared" si="893"/>
        <v>0</v>
      </c>
      <c r="BK639" t="b">
        <f t="shared" si="894"/>
        <v>0</v>
      </c>
      <c r="BL639" t="b">
        <f t="shared" si="895"/>
        <v>0</v>
      </c>
      <c r="BM639" t="b">
        <f t="shared" si="896"/>
        <v>0</v>
      </c>
      <c r="BN639" t="b">
        <f t="shared" si="897"/>
        <v>0</v>
      </c>
      <c r="BO639" t="b">
        <f t="shared" si="898"/>
        <v>0</v>
      </c>
      <c r="BP639" t="b">
        <f t="shared" si="899"/>
        <v>0</v>
      </c>
      <c r="BQ639" t="b">
        <f t="shared" si="900"/>
        <v>0</v>
      </c>
      <c r="BR639" t="b">
        <f t="shared" si="901"/>
        <v>0</v>
      </c>
      <c r="BS639" t="b">
        <f t="shared" si="902"/>
        <v>0</v>
      </c>
      <c r="BT639" t="b">
        <f t="shared" si="903"/>
        <v>0</v>
      </c>
      <c r="BU639" t="b">
        <f t="shared" si="904"/>
        <v>0</v>
      </c>
      <c r="BV639" t="b">
        <f t="shared" si="905"/>
        <v>0</v>
      </c>
      <c r="BW639" t="b">
        <f t="shared" si="906"/>
        <v>0</v>
      </c>
      <c r="BX639" t="b">
        <f t="shared" si="907"/>
        <v>0</v>
      </c>
      <c r="BY639" t="b">
        <f t="shared" si="908"/>
        <v>0</v>
      </c>
      <c r="BZ639" t="b">
        <f t="shared" si="909"/>
        <v>0</v>
      </c>
      <c r="CA639" t="b">
        <f t="shared" si="910"/>
        <v>0</v>
      </c>
      <c r="CB639" t="b">
        <f t="shared" si="911"/>
        <v>0</v>
      </c>
      <c r="CC639" t="b">
        <f t="shared" si="912"/>
        <v>0</v>
      </c>
      <c r="CD639" t="b">
        <f t="shared" si="913"/>
        <v>0</v>
      </c>
      <c r="CE639" t="b">
        <f t="shared" si="914"/>
        <v>0</v>
      </c>
      <c r="CF639" t="b">
        <f t="shared" si="915"/>
        <v>0</v>
      </c>
      <c r="CG639" t="b">
        <f t="shared" si="916"/>
        <v>0</v>
      </c>
      <c r="CH639" t="b">
        <f t="shared" si="917"/>
        <v>0</v>
      </c>
      <c r="CI639" t="b">
        <f t="shared" si="918"/>
        <v>0</v>
      </c>
      <c r="CJ639" t="b">
        <f t="shared" si="919"/>
        <v>0</v>
      </c>
      <c r="CK639" t="b">
        <f t="shared" si="920"/>
        <v>0</v>
      </c>
      <c r="CL639" t="b">
        <f t="shared" si="921"/>
        <v>0</v>
      </c>
      <c r="CM639" t="b">
        <f t="shared" si="922"/>
        <v>0</v>
      </c>
      <c r="CN639" t="b">
        <f t="shared" si="923"/>
        <v>0</v>
      </c>
      <c r="CO639" t="b">
        <f t="shared" si="924"/>
        <v>0</v>
      </c>
      <c r="CP639" t="b">
        <f t="shared" si="925"/>
        <v>0</v>
      </c>
      <c r="CQ639" t="b">
        <f t="shared" si="926"/>
        <v>0</v>
      </c>
      <c r="CR639" t="b">
        <f t="shared" si="927"/>
        <v>0</v>
      </c>
      <c r="CS639" t="b">
        <f t="shared" si="928"/>
        <v>0</v>
      </c>
      <c r="CT639" t="b">
        <f t="shared" si="929"/>
        <v>0</v>
      </c>
      <c r="CU639" t="b">
        <f t="shared" si="930"/>
        <v>0</v>
      </c>
      <c r="CV639" t="b">
        <f t="shared" si="931"/>
        <v>0</v>
      </c>
      <c r="CW639" t="b">
        <f t="shared" si="932"/>
        <v>0</v>
      </c>
      <c r="CX639" t="b">
        <f t="shared" si="933"/>
        <v>0</v>
      </c>
      <c r="CY639" t="b">
        <f t="shared" si="934"/>
        <v>0</v>
      </c>
      <c r="CZ639" t="b">
        <f t="shared" si="935"/>
        <v>0</v>
      </c>
      <c r="DA639" t="b">
        <f t="shared" si="936"/>
        <v>0</v>
      </c>
      <c r="DB639" t="b">
        <f t="shared" si="937"/>
        <v>0</v>
      </c>
      <c r="DC639" t="b">
        <f t="shared" si="938"/>
        <v>0</v>
      </c>
      <c r="DD639" t="b">
        <f t="shared" si="939"/>
        <v>0</v>
      </c>
    </row>
    <row r="640" spans="1:108">
      <c r="A640" s="3" t="s">
        <v>2088</v>
      </c>
      <c r="B640" t="s">
        <v>2021</v>
      </c>
      <c r="C640" t="s">
        <v>2021</v>
      </c>
      <c r="D640" s="4" t="s">
        <v>1006</v>
      </c>
      <c r="E640" s="4" t="s">
        <v>982</v>
      </c>
      <c r="F640" t="s">
        <v>976</v>
      </c>
      <c r="G640" t="s">
        <v>970</v>
      </c>
      <c r="H640" t="s">
        <v>7428</v>
      </c>
      <c r="I640" t="s">
        <v>7418</v>
      </c>
      <c r="J640" s="4" t="s">
        <v>204</v>
      </c>
      <c r="K640" s="4" t="s">
        <v>205</v>
      </c>
      <c r="L640" s="4" t="s">
        <v>6766</v>
      </c>
      <c r="M640" s="4" t="s">
        <v>2089</v>
      </c>
      <c r="N640" s="4" t="s">
        <v>2090</v>
      </c>
      <c r="O640" s="4" t="b">
        <f t="shared" si="846"/>
        <v>1</v>
      </c>
      <c r="P640" s="4" t="b">
        <f t="shared" si="847"/>
        <v>1</v>
      </c>
      <c r="Q640" s="4" t="b">
        <f t="shared" si="848"/>
        <v>0</v>
      </c>
      <c r="R640" s="4" t="b">
        <f t="shared" si="849"/>
        <v>0</v>
      </c>
      <c r="S640" s="4" t="b">
        <f t="shared" si="850"/>
        <v>1</v>
      </c>
      <c r="T640" s="4" t="b">
        <f t="shared" si="851"/>
        <v>0</v>
      </c>
      <c r="U640" s="4" t="b">
        <f t="shared" si="852"/>
        <v>1</v>
      </c>
      <c r="V640" s="4" t="b">
        <f t="shared" si="853"/>
        <v>0</v>
      </c>
      <c r="W640" s="4" t="b">
        <f t="shared" si="854"/>
        <v>0</v>
      </c>
      <c r="X640" s="4" t="b">
        <f t="shared" si="855"/>
        <v>0</v>
      </c>
      <c r="Y640" s="4" t="b">
        <f t="shared" si="856"/>
        <v>0</v>
      </c>
      <c r="Z640" s="4" t="b">
        <f t="shared" si="857"/>
        <v>0</v>
      </c>
      <c r="AA640" s="4" t="b">
        <f t="shared" si="858"/>
        <v>0</v>
      </c>
      <c r="AB640" s="4" t="b">
        <f t="shared" si="859"/>
        <v>0</v>
      </c>
      <c r="AC640" s="4" t="b">
        <f t="shared" si="860"/>
        <v>0</v>
      </c>
      <c r="AD640" s="4" t="b">
        <f t="shared" si="861"/>
        <v>0</v>
      </c>
      <c r="AE640" s="4" t="b">
        <f t="shared" si="862"/>
        <v>0</v>
      </c>
      <c r="AF640" s="4" t="b">
        <f t="shared" si="863"/>
        <v>0</v>
      </c>
      <c r="AG640" s="4" t="b">
        <f t="shared" si="864"/>
        <v>0</v>
      </c>
      <c r="AH640" s="4" t="b">
        <f t="shared" si="865"/>
        <v>0</v>
      </c>
      <c r="AI640" s="4" t="b">
        <f t="shared" si="866"/>
        <v>1</v>
      </c>
      <c r="AJ640" s="4" t="b">
        <f t="shared" si="867"/>
        <v>0</v>
      </c>
      <c r="AK640" s="4" t="b">
        <f t="shared" si="868"/>
        <v>0</v>
      </c>
      <c r="AL640" s="4" t="b">
        <f t="shared" si="869"/>
        <v>0</v>
      </c>
      <c r="AM640" s="4" t="b">
        <f t="shared" si="870"/>
        <v>0</v>
      </c>
      <c r="AN640" s="4" t="b">
        <f t="shared" si="871"/>
        <v>0</v>
      </c>
      <c r="AO640" s="4" t="b">
        <f t="shared" si="872"/>
        <v>0</v>
      </c>
      <c r="AP640" s="4" t="b">
        <f t="shared" si="873"/>
        <v>0</v>
      </c>
      <c r="AQ640" s="4" t="b">
        <f t="shared" si="874"/>
        <v>0</v>
      </c>
      <c r="AR640" s="4" t="b">
        <f t="shared" si="875"/>
        <v>0</v>
      </c>
      <c r="AS640" s="4" t="b">
        <f t="shared" si="876"/>
        <v>0</v>
      </c>
      <c r="AT640" s="4" t="b">
        <f t="shared" si="877"/>
        <v>0</v>
      </c>
      <c r="AU640" s="4" t="b">
        <f t="shared" si="878"/>
        <v>0</v>
      </c>
      <c r="AV640" s="4" t="b">
        <f t="shared" si="879"/>
        <v>0</v>
      </c>
      <c r="AW640" s="4" t="b">
        <f t="shared" si="880"/>
        <v>0</v>
      </c>
      <c r="AX640" s="4" t="b">
        <f t="shared" si="881"/>
        <v>0</v>
      </c>
      <c r="AY640" s="4" t="b">
        <f t="shared" si="882"/>
        <v>0</v>
      </c>
      <c r="AZ640" s="4" t="b">
        <f t="shared" si="883"/>
        <v>0</v>
      </c>
      <c r="BA640" s="4" t="b">
        <f t="shared" si="884"/>
        <v>0</v>
      </c>
      <c r="BB640" s="4" t="b">
        <f t="shared" si="885"/>
        <v>0</v>
      </c>
      <c r="BC640" s="4" t="b">
        <f t="shared" si="886"/>
        <v>0</v>
      </c>
      <c r="BD640" s="4" t="b">
        <f t="shared" si="887"/>
        <v>0</v>
      </c>
      <c r="BE640" s="4" t="b">
        <f t="shared" si="888"/>
        <v>0</v>
      </c>
      <c r="BF640" s="4" t="b">
        <f t="shared" si="889"/>
        <v>0</v>
      </c>
      <c r="BG640" s="4" t="b">
        <f t="shared" si="890"/>
        <v>0</v>
      </c>
      <c r="BH640" s="4" t="b">
        <f t="shared" si="891"/>
        <v>0</v>
      </c>
      <c r="BI640" s="4" t="b">
        <f t="shared" si="892"/>
        <v>0</v>
      </c>
      <c r="BJ640" s="4" t="b">
        <f t="shared" si="893"/>
        <v>0</v>
      </c>
      <c r="BK640" s="4" t="b">
        <f t="shared" si="894"/>
        <v>0</v>
      </c>
      <c r="BL640" s="4" t="b">
        <f t="shared" si="895"/>
        <v>0</v>
      </c>
      <c r="BM640" s="4" t="b">
        <f t="shared" si="896"/>
        <v>0</v>
      </c>
      <c r="BN640" s="4" t="b">
        <f t="shared" si="897"/>
        <v>0</v>
      </c>
      <c r="BO640" s="4" t="b">
        <f t="shared" si="898"/>
        <v>0</v>
      </c>
      <c r="BP640" s="4" t="b">
        <f t="shared" si="899"/>
        <v>0</v>
      </c>
      <c r="BQ640" s="4" t="b">
        <f t="shared" si="900"/>
        <v>0</v>
      </c>
      <c r="BR640" s="4" t="b">
        <f t="shared" si="901"/>
        <v>0</v>
      </c>
      <c r="BS640" s="4" t="b">
        <f t="shared" si="902"/>
        <v>1</v>
      </c>
      <c r="BT640" s="4" t="b">
        <f t="shared" si="903"/>
        <v>0</v>
      </c>
      <c r="BU640" s="4" t="b">
        <f t="shared" si="904"/>
        <v>0</v>
      </c>
      <c r="BV640" s="4" t="b">
        <f t="shared" si="905"/>
        <v>0</v>
      </c>
      <c r="BW640" s="4" t="b">
        <f t="shared" si="906"/>
        <v>0</v>
      </c>
      <c r="BX640" s="4" t="b">
        <f t="shared" si="907"/>
        <v>0</v>
      </c>
      <c r="BY640" s="4" t="b">
        <f t="shared" si="908"/>
        <v>0</v>
      </c>
      <c r="BZ640" s="4" t="b">
        <f t="shared" si="909"/>
        <v>0</v>
      </c>
      <c r="CA640" s="4" t="b">
        <f t="shared" si="910"/>
        <v>0</v>
      </c>
      <c r="CB640" s="4" t="b">
        <f t="shared" si="911"/>
        <v>0</v>
      </c>
      <c r="CC640" s="4" t="b">
        <f t="shared" si="912"/>
        <v>0</v>
      </c>
      <c r="CD640" s="4" t="b">
        <f t="shared" si="913"/>
        <v>0</v>
      </c>
      <c r="CE640" s="4" t="b">
        <f t="shared" si="914"/>
        <v>0</v>
      </c>
      <c r="CF640" s="4" t="b">
        <f t="shared" si="915"/>
        <v>0</v>
      </c>
      <c r="CG640" s="4" t="b">
        <f t="shared" si="916"/>
        <v>1</v>
      </c>
      <c r="CH640" s="4" t="b">
        <f t="shared" si="917"/>
        <v>0</v>
      </c>
      <c r="CI640" s="4" t="b">
        <f t="shared" si="918"/>
        <v>0</v>
      </c>
      <c r="CJ640" s="4" t="b">
        <f t="shared" si="919"/>
        <v>0</v>
      </c>
      <c r="CK640" s="4" t="b">
        <f t="shared" si="920"/>
        <v>0</v>
      </c>
      <c r="CL640" s="4" t="b">
        <f t="shared" si="921"/>
        <v>0</v>
      </c>
      <c r="CM640" s="4" t="b">
        <f t="shared" si="922"/>
        <v>0</v>
      </c>
      <c r="CN640" s="4" t="b">
        <f t="shared" si="923"/>
        <v>0</v>
      </c>
      <c r="CO640" s="4" t="b">
        <f t="shared" si="924"/>
        <v>0</v>
      </c>
      <c r="CP640" s="4" t="b">
        <f t="shared" si="925"/>
        <v>0</v>
      </c>
      <c r="CQ640" s="4" t="b">
        <f t="shared" si="926"/>
        <v>0</v>
      </c>
      <c r="CR640" s="4" t="b">
        <f t="shared" si="927"/>
        <v>0</v>
      </c>
      <c r="CS640" s="4" t="b">
        <f t="shared" si="928"/>
        <v>0</v>
      </c>
      <c r="CT640" s="4" t="b">
        <f t="shared" si="929"/>
        <v>0</v>
      </c>
      <c r="CU640" s="4" t="b">
        <f t="shared" si="930"/>
        <v>0</v>
      </c>
      <c r="CV640" s="4" t="b">
        <f t="shared" si="931"/>
        <v>0</v>
      </c>
      <c r="CW640" s="4" t="b">
        <f t="shared" si="932"/>
        <v>0</v>
      </c>
      <c r="CX640" s="4" t="b">
        <f t="shared" si="933"/>
        <v>0</v>
      </c>
      <c r="CY640" s="4" t="b">
        <f t="shared" si="934"/>
        <v>0</v>
      </c>
      <c r="CZ640" s="4" t="b">
        <f t="shared" si="935"/>
        <v>0</v>
      </c>
      <c r="DA640" s="4" t="b">
        <f t="shared" si="936"/>
        <v>0</v>
      </c>
      <c r="DB640" s="4" t="b">
        <f t="shared" si="937"/>
        <v>0</v>
      </c>
      <c r="DC640" s="4" t="b">
        <f t="shared" si="938"/>
        <v>0</v>
      </c>
      <c r="DD640" s="4" t="b">
        <f t="shared" si="939"/>
        <v>0</v>
      </c>
    </row>
    <row r="641" spans="1:108">
      <c r="A641" t="s">
        <v>2091</v>
      </c>
      <c r="B641" t="s">
        <v>2021</v>
      </c>
      <c r="C641" t="s">
        <v>2021</v>
      </c>
      <c r="D641" t="s">
        <v>1006</v>
      </c>
      <c r="E641" t="s">
        <v>982</v>
      </c>
      <c r="F641" t="s">
        <v>976</v>
      </c>
      <c r="G641" t="s">
        <v>970</v>
      </c>
      <c r="H641" t="s">
        <v>7428</v>
      </c>
      <c r="I641" t="s">
        <v>7418</v>
      </c>
      <c r="J641" t="s">
        <v>1168</v>
      </c>
      <c r="K641" t="s">
        <v>136</v>
      </c>
      <c r="L641" t="s">
        <v>6773</v>
      </c>
      <c r="M641" t="s">
        <v>2092</v>
      </c>
      <c r="N641" t="s">
        <v>2093</v>
      </c>
      <c r="O641" t="b">
        <f t="shared" si="846"/>
        <v>1</v>
      </c>
      <c r="P641" t="b">
        <f t="shared" si="847"/>
        <v>0</v>
      </c>
      <c r="Q641" t="b">
        <f t="shared" si="848"/>
        <v>1</v>
      </c>
      <c r="R641" t="b">
        <f t="shared" si="849"/>
        <v>0</v>
      </c>
      <c r="S641" t="b">
        <f t="shared" si="850"/>
        <v>1</v>
      </c>
      <c r="T641" t="b">
        <f t="shared" si="851"/>
        <v>0</v>
      </c>
      <c r="U641" t="b">
        <f t="shared" si="852"/>
        <v>1</v>
      </c>
      <c r="V641" t="b">
        <f t="shared" si="853"/>
        <v>0</v>
      </c>
      <c r="W641" t="b">
        <f t="shared" si="854"/>
        <v>0</v>
      </c>
      <c r="X641" t="b">
        <f t="shared" si="855"/>
        <v>0</v>
      </c>
      <c r="Y641" t="b">
        <f t="shared" si="856"/>
        <v>0</v>
      </c>
      <c r="Z641" t="b">
        <f t="shared" si="857"/>
        <v>0</v>
      </c>
      <c r="AA641" t="b">
        <f t="shared" si="858"/>
        <v>0</v>
      </c>
      <c r="AB641" t="b">
        <f t="shared" si="859"/>
        <v>0</v>
      </c>
      <c r="AC641" t="b">
        <f t="shared" si="860"/>
        <v>0</v>
      </c>
      <c r="AD641" t="b">
        <f t="shared" si="861"/>
        <v>0</v>
      </c>
      <c r="AE641" t="b">
        <f t="shared" si="862"/>
        <v>0</v>
      </c>
      <c r="AF641" t="b">
        <f t="shared" si="863"/>
        <v>0</v>
      </c>
      <c r="AG641" t="b">
        <f t="shared" si="864"/>
        <v>0</v>
      </c>
      <c r="AH641" t="b">
        <f t="shared" si="865"/>
        <v>1</v>
      </c>
      <c r="AI641" t="b">
        <f t="shared" si="866"/>
        <v>0</v>
      </c>
      <c r="AJ641" t="b">
        <f t="shared" si="867"/>
        <v>0</v>
      </c>
      <c r="AK641" t="b">
        <f t="shared" si="868"/>
        <v>0</v>
      </c>
      <c r="AL641" t="b">
        <f t="shared" si="869"/>
        <v>0</v>
      </c>
      <c r="AM641" t="b">
        <f t="shared" si="870"/>
        <v>0</v>
      </c>
      <c r="AN641" t="b">
        <f t="shared" si="871"/>
        <v>0</v>
      </c>
      <c r="AO641" t="b">
        <f t="shared" si="872"/>
        <v>0</v>
      </c>
      <c r="AP641" t="b">
        <f t="shared" si="873"/>
        <v>0</v>
      </c>
      <c r="AQ641" t="b">
        <f t="shared" si="874"/>
        <v>0</v>
      </c>
      <c r="AR641" t="b">
        <f t="shared" si="875"/>
        <v>0</v>
      </c>
      <c r="AS641" t="b">
        <f t="shared" si="876"/>
        <v>0</v>
      </c>
      <c r="AT641" t="b">
        <f t="shared" si="877"/>
        <v>0</v>
      </c>
      <c r="AU641" t="b">
        <f t="shared" si="878"/>
        <v>0</v>
      </c>
      <c r="AV641" t="b">
        <f t="shared" si="879"/>
        <v>0</v>
      </c>
      <c r="AW641" t="b">
        <f t="shared" si="880"/>
        <v>0</v>
      </c>
      <c r="AX641" t="b">
        <f t="shared" si="881"/>
        <v>0</v>
      </c>
      <c r="AY641" t="b">
        <f t="shared" si="882"/>
        <v>0</v>
      </c>
      <c r="AZ641" t="b">
        <f t="shared" si="883"/>
        <v>0</v>
      </c>
      <c r="BA641" t="b">
        <f t="shared" si="884"/>
        <v>0</v>
      </c>
      <c r="BB641" t="b">
        <f t="shared" si="885"/>
        <v>0</v>
      </c>
      <c r="BC641" t="b">
        <f t="shared" si="886"/>
        <v>0</v>
      </c>
      <c r="BD641" t="b">
        <f t="shared" si="887"/>
        <v>0</v>
      </c>
      <c r="BE641" t="b">
        <f t="shared" si="888"/>
        <v>0</v>
      </c>
      <c r="BF641" t="b">
        <f t="shared" si="889"/>
        <v>0</v>
      </c>
      <c r="BG641" t="b">
        <f t="shared" si="890"/>
        <v>0</v>
      </c>
      <c r="BH641" t="b">
        <f t="shared" si="891"/>
        <v>0</v>
      </c>
      <c r="BI641" t="b">
        <f t="shared" si="892"/>
        <v>0</v>
      </c>
      <c r="BJ641" t="b">
        <f t="shared" si="893"/>
        <v>0</v>
      </c>
      <c r="BK641" t="b">
        <f t="shared" si="894"/>
        <v>0</v>
      </c>
      <c r="BL641" t="b">
        <f t="shared" si="895"/>
        <v>0</v>
      </c>
      <c r="BM641" t="b">
        <f t="shared" si="896"/>
        <v>0</v>
      </c>
      <c r="BN641" t="b">
        <f t="shared" si="897"/>
        <v>0</v>
      </c>
      <c r="BO641" t="b">
        <f t="shared" si="898"/>
        <v>0</v>
      </c>
      <c r="BP641" t="b">
        <f t="shared" si="899"/>
        <v>0</v>
      </c>
      <c r="BQ641" t="b">
        <f t="shared" si="900"/>
        <v>0</v>
      </c>
      <c r="BR641" t="b">
        <f t="shared" si="901"/>
        <v>0</v>
      </c>
      <c r="BS641" t="b">
        <f t="shared" si="902"/>
        <v>0</v>
      </c>
      <c r="BT641" t="b">
        <f t="shared" si="903"/>
        <v>0</v>
      </c>
      <c r="BU641" t="b">
        <f t="shared" si="904"/>
        <v>0</v>
      </c>
      <c r="BV641" t="b">
        <f t="shared" si="905"/>
        <v>1</v>
      </c>
      <c r="BW641" t="b">
        <f t="shared" si="906"/>
        <v>0</v>
      </c>
      <c r="BX641" t="b">
        <f t="shared" si="907"/>
        <v>0</v>
      </c>
      <c r="BY641" t="b">
        <f t="shared" si="908"/>
        <v>0</v>
      </c>
      <c r="BZ641" t="b">
        <f t="shared" si="909"/>
        <v>0</v>
      </c>
      <c r="CA641" t="b">
        <f t="shared" si="910"/>
        <v>0</v>
      </c>
      <c r="CB641" t="b">
        <f t="shared" si="911"/>
        <v>1</v>
      </c>
      <c r="CC641" t="b">
        <f t="shared" si="912"/>
        <v>0</v>
      </c>
      <c r="CD641" t="b">
        <f t="shared" si="913"/>
        <v>0</v>
      </c>
      <c r="CE641" t="b">
        <f t="shared" si="914"/>
        <v>0</v>
      </c>
      <c r="CF641" t="b">
        <f t="shared" si="915"/>
        <v>0</v>
      </c>
      <c r="CG641" t="b">
        <f t="shared" si="916"/>
        <v>1</v>
      </c>
      <c r="CH641" t="b">
        <f t="shared" si="917"/>
        <v>0</v>
      </c>
      <c r="CI641" t="b">
        <f t="shared" si="918"/>
        <v>0</v>
      </c>
      <c r="CJ641" t="b">
        <f t="shared" si="919"/>
        <v>0</v>
      </c>
      <c r="CK641" t="b">
        <f t="shared" si="920"/>
        <v>0</v>
      </c>
      <c r="CL641" t="b">
        <f t="shared" si="921"/>
        <v>0</v>
      </c>
      <c r="CM641" t="b">
        <f t="shared" si="922"/>
        <v>0</v>
      </c>
      <c r="CN641" t="b">
        <f t="shared" si="923"/>
        <v>0</v>
      </c>
      <c r="CO641" t="b">
        <f t="shared" si="924"/>
        <v>0</v>
      </c>
      <c r="CP641" t="b">
        <f t="shared" si="925"/>
        <v>0</v>
      </c>
      <c r="CQ641" t="b">
        <f t="shared" si="926"/>
        <v>0</v>
      </c>
      <c r="CR641" t="b">
        <f t="shared" si="927"/>
        <v>0</v>
      </c>
      <c r="CS641" t="b">
        <f t="shared" si="928"/>
        <v>0</v>
      </c>
      <c r="CT641" t="b">
        <f t="shared" si="929"/>
        <v>0</v>
      </c>
      <c r="CU641" t="b">
        <f t="shared" si="930"/>
        <v>0</v>
      </c>
      <c r="CV641" t="b">
        <f t="shared" si="931"/>
        <v>0</v>
      </c>
      <c r="CW641" t="b">
        <f t="shared" si="932"/>
        <v>0</v>
      </c>
      <c r="CX641" t="b">
        <f t="shared" si="933"/>
        <v>0</v>
      </c>
      <c r="CY641" t="b">
        <f t="shared" si="934"/>
        <v>0</v>
      </c>
      <c r="CZ641" t="b">
        <f t="shared" si="935"/>
        <v>0</v>
      </c>
      <c r="DA641" t="b">
        <f t="shared" si="936"/>
        <v>0</v>
      </c>
      <c r="DB641" t="b">
        <f t="shared" si="937"/>
        <v>0</v>
      </c>
      <c r="DC641" t="b">
        <f t="shared" si="938"/>
        <v>0</v>
      </c>
      <c r="DD641" t="b">
        <f t="shared" si="939"/>
        <v>0</v>
      </c>
    </row>
    <row r="642" spans="1:108">
      <c r="A642" s="4" t="s">
        <v>2094</v>
      </c>
      <c r="B642" t="s">
        <v>2021</v>
      </c>
      <c r="C642" t="s">
        <v>2021</v>
      </c>
      <c r="D642" s="4" t="s">
        <v>1006</v>
      </c>
      <c r="E642" s="4" t="s">
        <v>982</v>
      </c>
      <c r="F642" t="s">
        <v>976</v>
      </c>
      <c r="G642" t="s">
        <v>970</v>
      </c>
      <c r="H642" t="s">
        <v>7428</v>
      </c>
      <c r="I642" t="s">
        <v>7418</v>
      </c>
      <c r="J642" s="4" t="s">
        <v>109</v>
      </c>
      <c r="K642" s="4" t="s">
        <v>109</v>
      </c>
      <c r="L642" s="4" t="s">
        <v>6683</v>
      </c>
      <c r="M642" s="4" t="s">
        <v>2095</v>
      </c>
      <c r="N642" s="4" t="s">
        <v>2096</v>
      </c>
      <c r="O642" s="4" t="b">
        <f t="shared" ref="O642:O705" si="940">OR(ISNUMBER(FIND("Adana",N642)),ISNUMBER(FIND("Hatay",N642)),ISNUMBER(FIND("Kahramanmaraş",N642)),ISNUMBER(FIND("Mersin",N642)),ISNUMBER(FIND("Osmaniye",N642)),ISNUMBER(FIND("Adıyaman",N642)),ISNUMBER(FIND("Diyarbakır",N642)),ISNUMBER(FIND("Gaziantep",N642)),ISNUMBER(FIND("Mardin",N642)),ISNUMBER(FIND("Şanlıurfa",N642)),ISNUMBER(FIND("Siirt",N642)),ISNUMBER(FIND("Karaman",N642)),ISNUMBER(FIND("Niğde",N642)),ISNUMBER(FIND("Elazığ",N642)),ISNUMBER(FIND("Malatya",N642)),ISNUMBER(FIND("Tunceli",N642)))</f>
        <v>1</v>
      </c>
      <c r="P642" s="4" t="b">
        <f t="shared" ref="P642:P705" si="941">OR(ISNUMBER(FIND("Antalya",N642)),ISNUMBER(FIND("Balıkesir",N642)),ISNUMBER(FIND("Bursa",N642)),ISNUMBER(FIND("Çanakkale",N642)),ISNUMBER(FIND("İstanbul",N642)),ISNUMBER(FIND("Kırklareli",N642)),ISNUMBER(FIND("Tekirdağ",N642)),ISNUMBER(FIND("Aydın",N642)),ISNUMBER(FIND("İzmir",N642)),ISNUMBER(FIND("Manisa",N642)),ISNUMBER(FIND("Muğla",N642)),ISNUMBER(FIND("Uşak",N642)),ISNUMBER(FIND("Amasya",N642)))</f>
        <v>1</v>
      </c>
      <c r="Q642" s="4" t="b">
        <f t="shared" ref="Q642:Q705" si="942">OR(ISNUMBER(FIND("Ankara",N642)),ISNUMBER(FIND("Eskişehir",N642)),ISNUMBER(FIND("Kayseri",N642)),ISNUMBER(FIND("Kırşehir",N642)),ISNUMBER(FIND("Konya",N642)),ISNUMBER(FIND("Nevşehir",N642)),ISNUMBER(FIND("Sivas",N642)),ISNUMBER(FIND("Burdur",N642)),ISNUMBER(FIND("Isparta",N642)),ISNUMBER(FIND("Çorum",N642)),ISNUMBER(FIND("Tokat",N642)),ISNUMBER(FIND("Iğdır",N642)),ISNUMBER(FIND("Van",N642)))</f>
        <v>1</v>
      </c>
      <c r="R642" s="4" t="b">
        <f t="shared" ref="R642:R705" si="943">OR(ISNUMBER(FIND("Ağrı",N642)),ISNUMBER(FIND("Erzincan",N642)),ISNUMBER(FIND("Erzurum",N642)),ISNUMBER(FIND("Kars",N642)),ISNUMBER(FIND("Artvin",N642)),ISNUMBER(FIND("Bolu",N642)),ISNUMBER(FIND("Çankırı",N642)),ISNUMBER(FIND("Düzce",N642)),ISNUMBER(FIND("Karabük",N642)),ISNUMBER(FIND("Kastamonu",N642)),ISNUMBER(FIND("Ordu",N642)),ISNUMBER(FIND("Samsun",N642)),ISNUMBER(FIND("Sinop",N642)),ISNUMBER(FIND("Zonguldak",N642)),ISNUMBER(FIND("Bilecik",N642)),ISNUMBER(FIND("Edirne",N642)),ISNUMBER(FIND("Kocaeli",N642)),ISNUMBER(FIND("Sakarya",N642)),ISNUMBER(FIND("Afyonkarahisar",N642)),ISNUMBER(FIND("Kütahya",N642)))</f>
        <v>1</v>
      </c>
      <c r="S642" s="4" t="b">
        <f t="shared" ref="S642:S705" si="944">OR(ISNUMBER(FIND("Adana",N642)),ISNUMBER(FIND("Antalya",N642)),ISNUMBER(FIND("Burdur",N642)),ISNUMBER(FIND("Hatay",N642)),ISNUMBER(FIND("Isparta",N642)),ISNUMBER(FIND("Kahramanmaraş",N642)),ISNUMBER(FIND("Mersin",N642)),ISNUMBER(FIND("Osmaniye",N642)))</f>
        <v>1</v>
      </c>
      <c r="T642" s="4" t="b">
        <f t="shared" ref="T642:T705" si="945">OR(ISNUMBER(FIND("Afyonkarahisar",N642)),ISNUMBER(FIND("Aydın",N642)),ISNUMBER(FIND("Denizli",N642)),ISNUMBER(FIND("İzmir",N642)),ISNUMBER(FIND("Kütahya",N642)),ISNUMBER(FIND("Manisa",N642)),ISNUMBER(FIND("Muğla",N642)),ISNUMBER(FIND("Uşak",N642)))</f>
        <v>1</v>
      </c>
      <c r="U642" s="4" t="b">
        <f t="shared" ref="U642:U705" si="946">OR(ISNUMBER(FIND("Aksaray",N642)),ISNUMBER(FIND("Ankara",N642)),ISNUMBER(FIND("Çankırı",N642)),ISNUMBER(FIND("Eskişehir",N642)),ISNUMBER(FIND("Karaman",N642)),ISNUMBER(FIND("Kayseri",N642)),ISNUMBER(FIND("Kırıkkale",N642)),ISNUMBER(FIND("Kırşehir",N642)),ISNUMBER(FIND("Konya",N642)),ISNUMBER(FIND("Nevşehir",N642)),ISNUMBER(FIND("Niğde",N642)),ISNUMBER(FIND("Sivas",N642)),ISNUMBER(FIND("Yozgat",N642)))</f>
        <v>1</v>
      </c>
      <c r="V642" s="4" t="b">
        <f t="shared" ref="V642:V705" si="947">OR(ISNUMBER(FIND("Balıkesir",N642)),ISNUMBER(FIND("Bilecik",N642)),ISNUMBER(FIND("Bursa",N642)),ISNUMBER(FIND("Çanakkale",N642)),ISNUMBER(FIND("Edirne",N642)),ISNUMBER(FIND("İstanbul",N642)),ISNUMBER(FIND("Kırklareli",N642)),ISNUMBER(FIND("Kocaeli",N642)),ISNUMBER(FIND("Sakarya",N642)),ISNUMBER(FIND("Tekirdağ",N642)),ISNUMBER(FIND("Yalova",N642)))</f>
        <v>1</v>
      </c>
      <c r="W642" s="4" t="b">
        <f t="shared" ref="W642:W705" si="948">OR(ISNUMBER(FIND("Adıyaman",N642)),ISNUMBER(FIND("Batman",N642)),ISNUMBER(FIND("Diyarbakır",N642)),ISNUMBER(FIND("Gaziantep",N642)),ISNUMBER(FIND("Kilis",N642)),ISNUMBER(FIND("Mardin",N642)),ISNUMBER(FIND("Siirt",N642)),ISNUMBER(FIND("Şanlıurfa",N642)),ISNUMBER(FIND("Şırnak",N642)))</f>
        <v>0</v>
      </c>
      <c r="X642" s="4" t="b">
        <f t="shared" ref="X642:X705" si="949">OR(ISNUMBER(FIND("Ağrı",N642)),ISNUMBER(FIND("Ardahan",N642)),ISNUMBER(FIND("Bingöl",N642)),ISNUMBER(FIND("Bitlis",N642)),ISNUMBER(FIND("Elazığ",N642)),ISNUMBER(FIND("Erzincan",N642)),ISNUMBER(FIND("Erzurum",N642)),ISNUMBER(FIND("Hakkâri",N642)),ISNUMBER(FIND("Iğdır",N642)),ISNUMBER(FIND("Kars",N642)),ISNUMBER(FIND("Malatya",N642)),ISNUMBER(FIND("Muş",N642)),ISNUMBER(FIND("Tunceli",N642)),ISNUMBER(FIND("Van",N642)))</f>
        <v>0</v>
      </c>
      <c r="Y642" s="4" t="b">
        <f t="shared" ref="Y642:Y705" si="950">OR(ISNUMBER(FIND("Amasya",N642)),ISNUMBER(FIND("Artvin",N642)),ISNUMBER(FIND("Bartın",N642)),ISNUMBER(FIND("Bayburt",N642)),ISNUMBER(FIND("Bolu",N642)),ISNUMBER(FIND("Çorum",N642)),ISNUMBER(FIND("Düzce",N642)),ISNUMBER(FIND("Giresun",N642)),ISNUMBER(FIND("Gümüşhane",N642)),ISNUMBER(FIND("Karabük",N642)),ISNUMBER(FIND("Kastamonu",N642)),ISNUMBER(FIND("Ordu",N642)),ISNUMBER(FIND("Rize",N642)),ISNUMBER(FIND("Samsun",N642)),ISNUMBER(FIND("Sinop",N642)),ISNUMBER(FIND("Tokat",N642)),ISNUMBER(FIND("Trabzon",N642)),ISNUMBER(FIND("Zonguldak",N642)))</f>
        <v>1</v>
      </c>
      <c r="Z642" s="4" t="b">
        <f t="shared" ref="Z642:Z705" si="951">OR(ISNUMBER(FIND("Artvin",N642)),ISNUMBER(FIND("Bayburt",N642)),ISNUMBER(FIND("Giresun",N642)),ISNUMBER(FIND("Gümüşhane",N642)),ISNUMBER(FIND("Ordu",N642)),ISNUMBER(FIND("Rize",N642)),ISNUMBER(FIND("Trabzon",N642)))</f>
        <v>0</v>
      </c>
      <c r="AA642" s="4" t="b">
        <f t="shared" ref="AA642:AA705" si="952">OR(ISNUMBER(FIND("Çanakkale",N642)),ISNUMBER(FIND("Edirne",N642)),ISNUMBER(FIND("İstanbul",N642)),ISNUMBER(FIND("Kırklareli",N642)),ISNUMBER(FIND("Tekirdağ",N642)))</f>
        <v>1</v>
      </c>
      <c r="AB642" s="4" t="b">
        <f t="shared" ref="AB642:AB705" si="953">ISNUMBER(FIND("Adana",N642))</f>
        <v>0</v>
      </c>
      <c r="AC642" s="4" t="b">
        <f t="shared" ref="AC642:AC705" si="954">ISNUMBER(FIND("Adıyaman",N642))</f>
        <v>0</v>
      </c>
      <c r="AD642" s="4" t="b">
        <f t="shared" ref="AD642:AD705" si="955">ISNUMBER(FIND("Afyonkarahisar",N642))</f>
        <v>0</v>
      </c>
      <c r="AE642" s="4" t="b">
        <f t="shared" ref="AE642:AE705" si="956">ISNUMBER(FIND("Ağrı",N642))</f>
        <v>0</v>
      </c>
      <c r="AF642" s="4" t="b">
        <f t="shared" ref="AF642:AF705" si="957">ISNUMBER(FIND("Aksaray",N642))</f>
        <v>0</v>
      </c>
      <c r="AG642" s="4" t="b">
        <f t="shared" ref="AG642:AG705" si="958">ISNUMBER(FIND("Amasya",N642))</f>
        <v>0</v>
      </c>
      <c r="AH642" s="4" t="b">
        <f t="shared" ref="AH642:AH705" si="959">ISNUMBER(FIND("Ankara",N642))</f>
        <v>1</v>
      </c>
      <c r="AI642" s="4" t="b">
        <f t="shared" ref="AI642:AI705" si="960">ISNUMBER(FIND("Antalya",N642))</f>
        <v>1</v>
      </c>
      <c r="AJ642" s="4" t="b">
        <f t="shared" ref="AJ642:AJ705" si="961">ISNUMBER(FIND("Ardahan",N642))</f>
        <v>0</v>
      </c>
      <c r="AK642" s="4" t="b">
        <f t="shared" ref="AK642:AK705" si="962">ISNUMBER(FIND("Artvin",N642))</f>
        <v>0</v>
      </c>
      <c r="AL642" s="4" t="b">
        <f t="shared" ref="AL642:AL705" si="963">ISNUMBER(FIND("Aydın",N642))</f>
        <v>0</v>
      </c>
      <c r="AM642" s="4" t="b">
        <f t="shared" ref="AM642:AM705" si="964">ISNUMBER(FIND("Balıkesir",N642))</f>
        <v>0</v>
      </c>
      <c r="AN642" s="4" t="b">
        <f t="shared" ref="AN642:AN705" si="965">ISNUMBER(FIND("Bartın",N642))</f>
        <v>1</v>
      </c>
      <c r="AO642" s="4" t="b">
        <f t="shared" ref="AO642:AO705" si="966">ISNUMBER(FIND("Batman",N642))</f>
        <v>0</v>
      </c>
      <c r="AP642" s="4" t="b">
        <f t="shared" ref="AP642:AP705" si="967">ISNUMBER(FIND("Bayburt",N642))</f>
        <v>0</v>
      </c>
      <c r="AQ642" s="4" t="b">
        <f t="shared" ref="AQ642:AQ705" si="968">ISNUMBER(FIND("Bilecik",N642))</f>
        <v>0</v>
      </c>
      <c r="AR642" s="4" t="b">
        <f t="shared" ref="AR642:AR705" si="969">ISNUMBER(FIND("Bingöl",N642))</f>
        <v>0</v>
      </c>
      <c r="AS642" s="4" t="b">
        <f t="shared" ref="AS642:AS705" si="970">ISNUMBER(FIND("Bitlis",N642))</f>
        <v>0</v>
      </c>
      <c r="AT642" s="4" t="b">
        <f t="shared" ref="AT642:AT705" si="971">ISNUMBER(FIND("Bolu",N642))</f>
        <v>0</v>
      </c>
      <c r="AU642" s="4" t="b">
        <f t="shared" ref="AU642:AU705" si="972">ISNUMBER(FIND("Burdur",N642))</f>
        <v>0</v>
      </c>
      <c r="AV642" s="4" t="b">
        <f t="shared" ref="AV642:AV705" si="973">ISNUMBER(FIND("Bursa",N642))</f>
        <v>1</v>
      </c>
      <c r="AW642" s="4" t="b">
        <f t="shared" ref="AW642:AW705" si="974">ISNUMBER(FIND("Çanakkale",N642))</f>
        <v>1</v>
      </c>
      <c r="AX642" s="4" t="b">
        <f t="shared" ref="AX642:AX705" si="975">ISNUMBER(FIND("Çankırı",N642))</f>
        <v>1</v>
      </c>
      <c r="AY642" s="4" t="b">
        <f t="shared" ref="AY642:AY705" si="976">ISNUMBER(FIND("Çorum",N642))</f>
        <v>0</v>
      </c>
      <c r="AZ642" s="4" t="b">
        <f t="shared" ref="AZ642:AZ705" si="977">ISNUMBER(FIND("Denizli",N642))</f>
        <v>0</v>
      </c>
      <c r="BA642" s="4" t="b">
        <f t="shared" ref="BA642:BA705" si="978">ISNUMBER(FIND("Diyarbakır",N642))</f>
        <v>0</v>
      </c>
      <c r="BB642" s="4" t="b">
        <f t="shared" ref="BB642:BB705" si="979">ISNUMBER(FIND("Düzce",N642))</f>
        <v>0</v>
      </c>
      <c r="BC642" s="4" t="b">
        <f t="shared" ref="BC642:BC705" si="980">ISNUMBER(FIND("Edirne",N642))</f>
        <v>0</v>
      </c>
      <c r="BD642" s="4" t="b">
        <f t="shared" ref="BD642:BD705" si="981">ISNUMBER(FIND("Elazığ",N642))</f>
        <v>0</v>
      </c>
      <c r="BE642" s="4" t="b">
        <f t="shared" ref="BE642:BE705" si="982">ISNUMBER(FIND("Erzincan",N642))</f>
        <v>0</v>
      </c>
      <c r="BF642" s="4" t="b">
        <f t="shared" ref="BF642:BF705" si="983">ISNUMBER(FIND("Erzurum",N642))</f>
        <v>0</v>
      </c>
      <c r="BG642" s="4" t="b">
        <f t="shared" ref="BG642:BG705" si="984">ISNUMBER(FIND("Eskişehir",N642))</f>
        <v>0</v>
      </c>
      <c r="BH642" s="4" t="b">
        <f t="shared" ref="BH642:BH705" si="985">ISNUMBER(FIND("Gaziantep",N642))</f>
        <v>0</v>
      </c>
      <c r="BI642" s="4" t="b">
        <f t="shared" ref="BI642:BI705" si="986">ISNUMBER(FIND("Giresun",N642))</f>
        <v>0</v>
      </c>
      <c r="BJ642" s="4" t="b">
        <f t="shared" ref="BJ642:BJ705" si="987">ISNUMBER(FIND("Gümüşhane",N642))</f>
        <v>0</v>
      </c>
      <c r="BK642" s="4" t="b">
        <f t="shared" ref="BK642:BK705" si="988">ISNUMBER(FIND("Hakkâri",N642))</f>
        <v>0</v>
      </c>
      <c r="BL642" s="4" t="b">
        <f t="shared" ref="BL642:BL705" si="989">ISNUMBER(FIND("Hatay",N642))</f>
        <v>1</v>
      </c>
      <c r="BM642" s="4" t="b">
        <f t="shared" ref="BM642:BM705" si="990">ISNUMBER(FIND("Iğdır",N642))</f>
        <v>0</v>
      </c>
      <c r="BN642" s="4" t="b">
        <f t="shared" ref="BN642:BN705" si="991">ISNUMBER(FIND("Isparta",N642))</f>
        <v>1</v>
      </c>
      <c r="BO642" s="4" t="b">
        <f t="shared" ref="BO642:BO705" si="992">ISNUMBER(FIND("İstanbul",N642))</f>
        <v>0</v>
      </c>
      <c r="BP642" s="4" t="b">
        <f t="shared" ref="BP642:BP705" si="993">ISNUMBER(FIND("İzmir",N642))</f>
        <v>1</v>
      </c>
      <c r="BQ642" s="4" t="b">
        <f t="shared" ref="BQ642:BQ705" si="994">ISNUMBER(FIND("Kahramanmaraş",N642))</f>
        <v>1</v>
      </c>
      <c r="BR642" s="4" t="b">
        <f t="shared" ref="BR642:BR705" si="995">ISNUMBER(FIND("Karabük",N642))</f>
        <v>0</v>
      </c>
      <c r="BS642" s="4" t="b">
        <f t="shared" ref="BS642:BS705" si="996">ISNUMBER(FIND("Karaman",N642))</f>
        <v>1</v>
      </c>
      <c r="BT642" s="4" t="b">
        <f t="shared" ref="BT642:BT705" si="997">ISNUMBER(FIND("Kars",N642))</f>
        <v>0</v>
      </c>
      <c r="BU642" s="4" t="b">
        <f t="shared" ref="BU642:BU705" si="998">ISNUMBER(FIND("Kastamonu",N642))</f>
        <v>1</v>
      </c>
      <c r="BV642" s="4" t="b">
        <f t="shared" ref="BV642:BV705" si="999">ISNUMBER(FIND("Kayseri",N642))</f>
        <v>1</v>
      </c>
      <c r="BW642" s="4" t="b">
        <f t="shared" ref="BW642:BW705" si="1000">ISNUMBER(FIND("Kırıkkale",N642))</f>
        <v>1</v>
      </c>
      <c r="BX642" s="4" t="b">
        <f t="shared" ref="BX642:BX705" si="1001">ISNUMBER(FIND("Kırklareli",N642))</f>
        <v>0</v>
      </c>
      <c r="BY642" s="4" t="b">
        <f t="shared" ref="BY642:BY705" si="1002">ISNUMBER(FIND("Kırşehir",N642))</f>
        <v>0</v>
      </c>
      <c r="BZ642" s="4" t="b">
        <f t="shared" ref="BZ642:BZ705" si="1003">ISNUMBER(FIND("Kilis",N642))</f>
        <v>0</v>
      </c>
      <c r="CA642" s="4" t="b">
        <f t="shared" ref="CA642:CA705" si="1004">ISNUMBER(FIND("Kocaeli",N642))</f>
        <v>1</v>
      </c>
      <c r="CB642" s="4" t="b">
        <f t="shared" ref="CB642:CB705" si="1005">ISNUMBER(FIND("Konya",N642))</f>
        <v>1</v>
      </c>
      <c r="CC642" s="4" t="b">
        <f t="shared" ref="CC642:CC705" si="1006">ISNUMBER(FIND("Kütahya",N642))</f>
        <v>0</v>
      </c>
      <c r="CD642" s="4" t="b">
        <f t="shared" ref="CD642:CD705" si="1007">ISNUMBER(FIND("Malatya",N642))</f>
        <v>0</v>
      </c>
      <c r="CE642" s="4" t="b">
        <f t="shared" ref="CE642:CE705" si="1008">ISNUMBER(FIND("Manisa",N642))</f>
        <v>1</v>
      </c>
      <c r="CF642" s="4" t="b">
        <f t="shared" ref="CF642:CF705" si="1009">ISNUMBER(FIND("Mardin",N642))</f>
        <v>0</v>
      </c>
      <c r="CG642" s="4" t="b">
        <f t="shared" ref="CG642:CG705" si="1010">ISNUMBER(FIND("Mersin",N642))</f>
        <v>1</v>
      </c>
      <c r="CH642" s="4" t="b">
        <f t="shared" ref="CH642:CH705" si="1011">ISNUMBER(FIND("Muğla",N642))</f>
        <v>1</v>
      </c>
      <c r="CI642" s="4" t="b">
        <f t="shared" ref="CI642:CI705" si="1012">ISNUMBER(FIND("Muş",N642))</f>
        <v>0</v>
      </c>
      <c r="CJ642" s="4" t="b">
        <f t="shared" ref="CJ642:CJ705" si="1013">ISNUMBER(FIND("Nevşehir",N642))</f>
        <v>0</v>
      </c>
      <c r="CK642" s="4" t="b">
        <f t="shared" ref="CK642:CK705" si="1014">ISNUMBER(FIND("Niğde",N642))</f>
        <v>0</v>
      </c>
      <c r="CL642" s="4" t="b">
        <f t="shared" ref="CL642:CL705" si="1015">ISNUMBER(FIND("Ordu",N642))</f>
        <v>0</v>
      </c>
      <c r="CM642" s="4" t="b">
        <f t="shared" ref="CM642:CM705" si="1016">ISNUMBER(FIND("Osmaniye",N642))</f>
        <v>0</v>
      </c>
      <c r="CN642" s="4" t="b">
        <f t="shared" ref="CN642:CN705" si="1017">ISNUMBER(FIND("Rize",N642))</f>
        <v>0</v>
      </c>
      <c r="CO642" s="4" t="b">
        <f t="shared" ref="CO642:CO705" si="1018">ISNUMBER(FIND("Sakarya",N642))</f>
        <v>1</v>
      </c>
      <c r="CP642" s="4" t="b">
        <f t="shared" ref="CP642:CP705" si="1019">ISNUMBER(FIND("Samsun",N642))</f>
        <v>0</v>
      </c>
      <c r="CQ642" s="4" t="b">
        <f t="shared" ref="CQ642:CQ705" si="1020">ISNUMBER(FIND("Siirt",N642))</f>
        <v>0</v>
      </c>
      <c r="CR642" s="4" t="b">
        <f t="shared" ref="CR642:CR705" si="1021">ISNUMBER(FIND("Sinop",N642))</f>
        <v>0</v>
      </c>
      <c r="CS642" s="4" t="b">
        <f t="shared" ref="CS642:CS705" si="1022">ISNUMBER(FIND("Sivas",N642))</f>
        <v>0</v>
      </c>
      <c r="CT642" s="4" t="b">
        <f t="shared" ref="CT642:CT705" si="1023">ISNUMBER(FIND("Şanlıurfa",N642))</f>
        <v>0</v>
      </c>
      <c r="CU642" s="4" t="b">
        <f t="shared" ref="CU642:CU705" si="1024">ISNUMBER(FIND("Şırnak",N642))</f>
        <v>0</v>
      </c>
      <c r="CV642" s="4" t="b">
        <f t="shared" ref="CV642:CV705" si="1025">ISNUMBER(FIND("Tekirdağ",N642))</f>
        <v>1</v>
      </c>
      <c r="CW642" s="4" t="b">
        <f t="shared" ref="CW642:CW705" si="1026">ISNUMBER(FIND("Tokat",N642))</f>
        <v>0</v>
      </c>
      <c r="CX642" s="4" t="b">
        <f t="shared" ref="CX642:CX705" si="1027">ISNUMBER(FIND("Trabzon",N642))</f>
        <v>0</v>
      </c>
      <c r="CY642" s="4" t="b">
        <f t="shared" ref="CY642:CY705" si="1028">ISNUMBER(FIND("Tunceli",N642))</f>
        <v>0</v>
      </c>
      <c r="CZ642" s="4" t="b">
        <f t="shared" ref="CZ642:CZ705" si="1029">ISNUMBER(FIND("Uşak",N642))</f>
        <v>0</v>
      </c>
      <c r="DA642" s="4" t="b">
        <f t="shared" ref="DA642:DA705" si="1030">ISNUMBER(FIND("Van",N642))</f>
        <v>0</v>
      </c>
      <c r="DB642" s="4" t="b">
        <f t="shared" ref="DB642:DB705" si="1031">ISNUMBER(FIND("Yalova",N642))</f>
        <v>0</v>
      </c>
      <c r="DC642" s="4" t="b">
        <f t="shared" ref="DC642:DC705" si="1032">ISNUMBER(FIND("Yozgat",N642))</f>
        <v>0</v>
      </c>
      <c r="DD642" s="4" t="b">
        <f t="shared" ref="DD642:DD705" si="1033">ISNUMBER(FIND("Zonguldak",N642))</f>
        <v>0</v>
      </c>
    </row>
    <row r="643" spans="1:108">
      <c r="A643" t="s">
        <v>2170</v>
      </c>
      <c r="C643" t="s">
        <v>2171</v>
      </c>
      <c r="D643" t="s">
        <v>1006</v>
      </c>
      <c r="E643" t="s">
        <v>982</v>
      </c>
      <c r="F643" t="s">
        <v>976</v>
      </c>
      <c r="G643" t="s">
        <v>970</v>
      </c>
      <c r="H643" t="s">
        <v>7428</v>
      </c>
      <c r="I643" t="s">
        <v>7418</v>
      </c>
      <c r="J643" t="s">
        <v>109</v>
      </c>
      <c r="K643" t="s">
        <v>109</v>
      </c>
      <c r="L643" t="s">
        <v>6639</v>
      </c>
      <c r="M643" t="s">
        <v>6079</v>
      </c>
      <c r="N643" t="s">
        <v>2172</v>
      </c>
      <c r="O643" t="b">
        <f t="shared" si="940"/>
        <v>0</v>
      </c>
      <c r="P643" t="b">
        <f t="shared" si="941"/>
        <v>1</v>
      </c>
      <c r="Q643" t="b">
        <f t="shared" si="942"/>
        <v>1</v>
      </c>
      <c r="R643" t="b">
        <f t="shared" si="943"/>
        <v>1</v>
      </c>
      <c r="S643" t="b">
        <f t="shared" si="944"/>
        <v>0</v>
      </c>
      <c r="T643" t="b">
        <f t="shared" si="945"/>
        <v>0</v>
      </c>
      <c r="U643" t="b">
        <f t="shared" si="946"/>
        <v>1</v>
      </c>
      <c r="V643" t="b">
        <f t="shared" si="947"/>
        <v>1</v>
      </c>
      <c r="W643" t="b">
        <f t="shared" si="948"/>
        <v>0</v>
      </c>
      <c r="X643" t="b">
        <f t="shared" si="949"/>
        <v>0</v>
      </c>
      <c r="Y643" t="b">
        <f t="shared" si="950"/>
        <v>1</v>
      </c>
      <c r="Z643" t="b">
        <f t="shared" si="951"/>
        <v>0</v>
      </c>
      <c r="AA643" t="b">
        <f t="shared" si="952"/>
        <v>1</v>
      </c>
      <c r="AB643" t="b">
        <f t="shared" si="953"/>
        <v>0</v>
      </c>
      <c r="AC643" t="b">
        <f t="shared" si="954"/>
        <v>0</v>
      </c>
      <c r="AD643" t="b">
        <f t="shared" si="955"/>
        <v>0</v>
      </c>
      <c r="AE643" t="b">
        <f t="shared" si="956"/>
        <v>0</v>
      </c>
      <c r="AF643" t="b">
        <f t="shared" si="957"/>
        <v>0</v>
      </c>
      <c r="AG643" t="b">
        <f t="shared" si="958"/>
        <v>1</v>
      </c>
      <c r="AH643" t="b">
        <f t="shared" si="959"/>
        <v>0</v>
      </c>
      <c r="AI643" t="b">
        <f t="shared" si="960"/>
        <v>0</v>
      </c>
      <c r="AJ643" t="b">
        <f t="shared" si="961"/>
        <v>0</v>
      </c>
      <c r="AK643" t="b">
        <f t="shared" si="962"/>
        <v>0</v>
      </c>
      <c r="AL643" t="b">
        <f t="shared" si="963"/>
        <v>0</v>
      </c>
      <c r="AM643" t="b">
        <f t="shared" si="964"/>
        <v>0</v>
      </c>
      <c r="AN643" t="b">
        <f t="shared" si="965"/>
        <v>0</v>
      </c>
      <c r="AO643" t="b">
        <f t="shared" si="966"/>
        <v>0</v>
      </c>
      <c r="AP643" t="b">
        <f t="shared" si="967"/>
        <v>0</v>
      </c>
      <c r="AQ643" t="b">
        <f t="shared" si="968"/>
        <v>0</v>
      </c>
      <c r="AR643" t="b">
        <f t="shared" si="969"/>
        <v>0</v>
      </c>
      <c r="AS643" t="b">
        <f t="shared" si="970"/>
        <v>0</v>
      </c>
      <c r="AT643" t="b">
        <f t="shared" si="971"/>
        <v>0</v>
      </c>
      <c r="AU643" t="b">
        <f t="shared" si="972"/>
        <v>0</v>
      </c>
      <c r="AV643" t="b">
        <f t="shared" si="973"/>
        <v>0</v>
      </c>
      <c r="AW643" t="b">
        <f t="shared" si="974"/>
        <v>0</v>
      </c>
      <c r="AX643" t="b">
        <f t="shared" si="975"/>
        <v>0</v>
      </c>
      <c r="AY643" t="b">
        <f t="shared" si="976"/>
        <v>0</v>
      </c>
      <c r="AZ643" t="b">
        <f t="shared" si="977"/>
        <v>0</v>
      </c>
      <c r="BA643" t="b">
        <f t="shared" si="978"/>
        <v>0</v>
      </c>
      <c r="BB643" t="b">
        <f t="shared" si="979"/>
        <v>0</v>
      </c>
      <c r="BC643" t="b">
        <f t="shared" si="980"/>
        <v>1</v>
      </c>
      <c r="BD643" t="b">
        <f t="shared" si="981"/>
        <v>0</v>
      </c>
      <c r="BE643" t="b">
        <f t="shared" si="982"/>
        <v>0</v>
      </c>
      <c r="BF643" t="b">
        <f t="shared" si="983"/>
        <v>0</v>
      </c>
      <c r="BG643" t="b">
        <f t="shared" si="984"/>
        <v>0</v>
      </c>
      <c r="BH643" t="b">
        <f t="shared" si="985"/>
        <v>0</v>
      </c>
      <c r="BI643" t="b">
        <f t="shared" si="986"/>
        <v>0</v>
      </c>
      <c r="BJ643" t="b">
        <f t="shared" si="987"/>
        <v>0</v>
      </c>
      <c r="BK643" t="b">
        <f t="shared" si="988"/>
        <v>0</v>
      </c>
      <c r="BL643" t="b">
        <f t="shared" si="989"/>
        <v>0</v>
      </c>
      <c r="BM643" t="b">
        <f t="shared" si="990"/>
        <v>0</v>
      </c>
      <c r="BN643" t="b">
        <f t="shared" si="991"/>
        <v>0</v>
      </c>
      <c r="BO643" t="b">
        <f t="shared" si="992"/>
        <v>0</v>
      </c>
      <c r="BP643" t="b">
        <f t="shared" si="993"/>
        <v>0</v>
      </c>
      <c r="BQ643" t="b">
        <f t="shared" si="994"/>
        <v>0</v>
      </c>
      <c r="BR643" t="b">
        <f t="shared" si="995"/>
        <v>0</v>
      </c>
      <c r="BS643" t="b">
        <f t="shared" si="996"/>
        <v>0</v>
      </c>
      <c r="BT643" t="b">
        <f t="shared" si="997"/>
        <v>0</v>
      </c>
      <c r="BU643" t="b">
        <f t="shared" si="998"/>
        <v>0</v>
      </c>
      <c r="BV643" t="b">
        <f t="shared" si="999"/>
        <v>1</v>
      </c>
      <c r="BW643" t="b">
        <f t="shared" si="1000"/>
        <v>0</v>
      </c>
      <c r="BX643" t="b">
        <f t="shared" si="1001"/>
        <v>0</v>
      </c>
      <c r="BY643" t="b">
        <f t="shared" si="1002"/>
        <v>0</v>
      </c>
      <c r="BZ643" t="b">
        <f t="shared" si="1003"/>
        <v>0</v>
      </c>
      <c r="CA643" t="b">
        <f t="shared" si="1004"/>
        <v>0</v>
      </c>
      <c r="CB643" t="b">
        <f t="shared" si="1005"/>
        <v>0</v>
      </c>
      <c r="CC643" t="b">
        <f t="shared" si="1006"/>
        <v>0</v>
      </c>
      <c r="CD643" t="b">
        <f t="shared" si="1007"/>
        <v>0</v>
      </c>
      <c r="CE643" t="b">
        <f t="shared" si="1008"/>
        <v>0</v>
      </c>
      <c r="CF643" t="b">
        <f t="shared" si="1009"/>
        <v>0</v>
      </c>
      <c r="CG643" t="b">
        <f t="shared" si="1010"/>
        <v>0</v>
      </c>
      <c r="CH643" t="b">
        <f t="shared" si="1011"/>
        <v>0</v>
      </c>
      <c r="CI643" t="b">
        <f t="shared" si="1012"/>
        <v>0</v>
      </c>
      <c r="CJ643" t="b">
        <f t="shared" si="1013"/>
        <v>1</v>
      </c>
      <c r="CK643" t="b">
        <f t="shared" si="1014"/>
        <v>0</v>
      </c>
      <c r="CL643" t="b">
        <f t="shared" si="1015"/>
        <v>0</v>
      </c>
      <c r="CM643" t="b">
        <f t="shared" si="1016"/>
        <v>0</v>
      </c>
      <c r="CN643" t="b">
        <f t="shared" si="1017"/>
        <v>0</v>
      </c>
      <c r="CO643" t="b">
        <f t="shared" si="1018"/>
        <v>0</v>
      </c>
      <c r="CP643" t="b">
        <f t="shared" si="1019"/>
        <v>0</v>
      </c>
      <c r="CQ643" t="b">
        <f t="shared" si="1020"/>
        <v>0</v>
      </c>
      <c r="CR643" t="b">
        <f t="shared" si="1021"/>
        <v>0</v>
      </c>
      <c r="CS643" t="b">
        <f t="shared" si="1022"/>
        <v>0</v>
      </c>
      <c r="CT643" t="b">
        <f t="shared" si="1023"/>
        <v>0</v>
      </c>
      <c r="CU643" t="b">
        <f t="shared" si="1024"/>
        <v>0</v>
      </c>
      <c r="CV643" t="b">
        <f t="shared" si="1025"/>
        <v>0</v>
      </c>
      <c r="CW643" t="b">
        <f t="shared" si="1026"/>
        <v>0</v>
      </c>
      <c r="CX643" t="b">
        <f t="shared" si="1027"/>
        <v>0</v>
      </c>
      <c r="CY643" t="b">
        <f t="shared" si="1028"/>
        <v>0</v>
      </c>
      <c r="CZ643" t="b">
        <f t="shared" si="1029"/>
        <v>0</v>
      </c>
      <c r="DA643" t="b">
        <f t="shared" si="1030"/>
        <v>0</v>
      </c>
      <c r="DB643" t="b">
        <f t="shared" si="1031"/>
        <v>0</v>
      </c>
      <c r="DC643" t="b">
        <f t="shared" si="1032"/>
        <v>0</v>
      </c>
      <c r="DD643" t="b">
        <f t="shared" si="1033"/>
        <v>0</v>
      </c>
    </row>
    <row r="644" spans="1:108">
      <c r="A644" s="4" t="s">
        <v>1263</v>
      </c>
      <c r="C644" t="s">
        <v>1264</v>
      </c>
      <c r="D644" s="4"/>
      <c r="E644" s="4" t="s">
        <v>982</v>
      </c>
      <c r="F644" t="s">
        <v>976</v>
      </c>
      <c r="G644" t="s">
        <v>970</v>
      </c>
      <c r="H644" t="s">
        <v>7428</v>
      </c>
      <c r="I644" t="s">
        <v>7418</v>
      </c>
      <c r="J644" s="4" t="s">
        <v>135</v>
      </c>
      <c r="K644" s="4" t="s">
        <v>136</v>
      </c>
      <c r="L644" s="4" t="s">
        <v>6149</v>
      </c>
      <c r="M644" t="s">
        <v>6079</v>
      </c>
      <c r="N644" s="4" t="s">
        <v>1265</v>
      </c>
      <c r="O644" s="4" t="b">
        <f t="shared" si="940"/>
        <v>1</v>
      </c>
      <c r="P644" s="4" t="b">
        <f t="shared" si="941"/>
        <v>0</v>
      </c>
      <c r="Q644" s="4" t="b">
        <f t="shared" si="942"/>
        <v>1</v>
      </c>
      <c r="R644" s="4" t="b">
        <f t="shared" si="943"/>
        <v>0</v>
      </c>
      <c r="S644" s="4" t="b">
        <f t="shared" si="944"/>
        <v>0</v>
      </c>
      <c r="T644" s="4" t="b">
        <f t="shared" si="945"/>
        <v>0</v>
      </c>
      <c r="U644" s="4" t="b">
        <f t="shared" si="946"/>
        <v>1</v>
      </c>
      <c r="V644" s="4" t="b">
        <f t="shared" si="947"/>
        <v>0</v>
      </c>
      <c r="W644" s="4" t="b">
        <f t="shared" si="948"/>
        <v>0</v>
      </c>
      <c r="X644" s="4" t="b">
        <f t="shared" si="949"/>
        <v>0</v>
      </c>
      <c r="Y644" s="4" t="b">
        <f t="shared" si="950"/>
        <v>0</v>
      </c>
      <c r="Z644" s="4" t="b">
        <f t="shared" si="951"/>
        <v>0</v>
      </c>
      <c r="AA644" s="4" t="b">
        <f t="shared" si="952"/>
        <v>0</v>
      </c>
      <c r="AB644" s="4" t="b">
        <f t="shared" si="953"/>
        <v>0</v>
      </c>
      <c r="AC644" s="4" t="b">
        <f t="shared" si="954"/>
        <v>0</v>
      </c>
      <c r="AD644" s="4" t="b">
        <f t="shared" si="955"/>
        <v>0</v>
      </c>
      <c r="AE644" s="4" t="b">
        <f t="shared" si="956"/>
        <v>0</v>
      </c>
      <c r="AF644" s="4" t="b">
        <f t="shared" si="957"/>
        <v>0</v>
      </c>
      <c r="AG644" s="4" t="b">
        <f t="shared" si="958"/>
        <v>0</v>
      </c>
      <c r="AH644" s="4" t="b">
        <f t="shared" si="959"/>
        <v>0</v>
      </c>
      <c r="AI644" s="4" t="b">
        <f t="shared" si="960"/>
        <v>0</v>
      </c>
      <c r="AJ644" s="4" t="b">
        <f t="shared" si="961"/>
        <v>0</v>
      </c>
      <c r="AK644" s="4" t="b">
        <f t="shared" si="962"/>
        <v>0</v>
      </c>
      <c r="AL644" s="4" t="b">
        <f t="shared" si="963"/>
        <v>0</v>
      </c>
      <c r="AM644" s="4" t="b">
        <f t="shared" si="964"/>
        <v>0</v>
      </c>
      <c r="AN644" s="4" t="b">
        <f t="shared" si="965"/>
        <v>0</v>
      </c>
      <c r="AO644" s="4" t="b">
        <f t="shared" si="966"/>
        <v>0</v>
      </c>
      <c r="AP644" s="4" t="b">
        <f t="shared" si="967"/>
        <v>0</v>
      </c>
      <c r="AQ644" s="4" t="b">
        <f t="shared" si="968"/>
        <v>0</v>
      </c>
      <c r="AR644" s="4" t="b">
        <f t="shared" si="969"/>
        <v>0</v>
      </c>
      <c r="AS644" s="4" t="b">
        <f t="shared" si="970"/>
        <v>0</v>
      </c>
      <c r="AT644" s="4" t="b">
        <f t="shared" si="971"/>
        <v>0</v>
      </c>
      <c r="AU644" s="4" t="b">
        <f t="shared" si="972"/>
        <v>0</v>
      </c>
      <c r="AV644" s="4" t="b">
        <f t="shared" si="973"/>
        <v>0</v>
      </c>
      <c r="AW644" s="4" t="b">
        <f t="shared" si="974"/>
        <v>0</v>
      </c>
      <c r="AX644" s="4" t="b">
        <f t="shared" si="975"/>
        <v>0</v>
      </c>
      <c r="AY644" s="4" t="b">
        <f t="shared" si="976"/>
        <v>0</v>
      </c>
      <c r="AZ644" s="4" t="b">
        <f t="shared" si="977"/>
        <v>0</v>
      </c>
      <c r="BA644" s="4" t="b">
        <f t="shared" si="978"/>
        <v>0</v>
      </c>
      <c r="BB644" s="4" t="b">
        <f t="shared" si="979"/>
        <v>0</v>
      </c>
      <c r="BC644" s="4" t="b">
        <f t="shared" si="980"/>
        <v>0</v>
      </c>
      <c r="BD644" s="4" t="b">
        <f t="shared" si="981"/>
        <v>0</v>
      </c>
      <c r="BE644" s="4" t="b">
        <f t="shared" si="982"/>
        <v>0</v>
      </c>
      <c r="BF644" s="4" t="b">
        <f t="shared" si="983"/>
        <v>0</v>
      </c>
      <c r="BG644" s="4" t="b">
        <f t="shared" si="984"/>
        <v>0</v>
      </c>
      <c r="BH644" s="4" t="b">
        <f t="shared" si="985"/>
        <v>0</v>
      </c>
      <c r="BI644" s="4" t="b">
        <f t="shared" si="986"/>
        <v>0</v>
      </c>
      <c r="BJ644" s="4" t="b">
        <f t="shared" si="987"/>
        <v>0</v>
      </c>
      <c r="BK644" s="4" t="b">
        <f t="shared" si="988"/>
        <v>0</v>
      </c>
      <c r="BL644" s="4" t="b">
        <f t="shared" si="989"/>
        <v>0</v>
      </c>
      <c r="BM644" s="4" t="b">
        <f t="shared" si="990"/>
        <v>0</v>
      </c>
      <c r="BN644" s="4" t="b">
        <f t="shared" si="991"/>
        <v>0</v>
      </c>
      <c r="BO644" s="4" t="b">
        <f t="shared" si="992"/>
        <v>0</v>
      </c>
      <c r="BP644" s="4" t="b">
        <f t="shared" si="993"/>
        <v>0</v>
      </c>
      <c r="BQ644" s="4" t="b">
        <f t="shared" si="994"/>
        <v>0</v>
      </c>
      <c r="BR644" s="4" t="b">
        <f t="shared" si="995"/>
        <v>0</v>
      </c>
      <c r="BS644" s="4" t="b">
        <f t="shared" si="996"/>
        <v>1</v>
      </c>
      <c r="BT644" s="4" t="b">
        <f t="shared" si="997"/>
        <v>0</v>
      </c>
      <c r="BU644" s="4" t="b">
        <f t="shared" si="998"/>
        <v>0</v>
      </c>
      <c r="BV644" s="4" t="b">
        <f t="shared" si="999"/>
        <v>0</v>
      </c>
      <c r="BW644" s="4" t="b">
        <f t="shared" si="1000"/>
        <v>0</v>
      </c>
      <c r="BX644" s="4" t="b">
        <f t="shared" si="1001"/>
        <v>0</v>
      </c>
      <c r="BY644" s="4" t="b">
        <f t="shared" si="1002"/>
        <v>0</v>
      </c>
      <c r="BZ644" s="4" t="b">
        <f t="shared" si="1003"/>
        <v>0</v>
      </c>
      <c r="CA644" s="4" t="b">
        <f t="shared" si="1004"/>
        <v>0</v>
      </c>
      <c r="CB644" s="4" t="b">
        <f t="shared" si="1005"/>
        <v>0</v>
      </c>
      <c r="CC644" s="4" t="b">
        <f t="shared" si="1006"/>
        <v>0</v>
      </c>
      <c r="CD644" s="4" t="b">
        <f t="shared" si="1007"/>
        <v>0</v>
      </c>
      <c r="CE644" s="4" t="b">
        <f t="shared" si="1008"/>
        <v>0</v>
      </c>
      <c r="CF644" s="4" t="b">
        <f t="shared" si="1009"/>
        <v>0</v>
      </c>
      <c r="CG644" s="4" t="b">
        <f t="shared" si="1010"/>
        <v>0</v>
      </c>
      <c r="CH644" s="4" t="b">
        <f t="shared" si="1011"/>
        <v>0</v>
      </c>
      <c r="CI644" s="4" t="b">
        <f t="shared" si="1012"/>
        <v>0</v>
      </c>
      <c r="CJ644" s="4" t="b">
        <f t="shared" si="1013"/>
        <v>1</v>
      </c>
      <c r="CK644" s="4" t="b">
        <f t="shared" si="1014"/>
        <v>0</v>
      </c>
      <c r="CL644" s="4" t="b">
        <f t="shared" si="1015"/>
        <v>0</v>
      </c>
      <c r="CM644" s="4" t="b">
        <f t="shared" si="1016"/>
        <v>0</v>
      </c>
      <c r="CN644" s="4" t="b">
        <f t="shared" si="1017"/>
        <v>0</v>
      </c>
      <c r="CO644" s="4" t="b">
        <f t="shared" si="1018"/>
        <v>0</v>
      </c>
      <c r="CP644" s="4" t="b">
        <f t="shared" si="1019"/>
        <v>0</v>
      </c>
      <c r="CQ644" s="4" t="b">
        <f t="shared" si="1020"/>
        <v>0</v>
      </c>
      <c r="CR644" s="4" t="b">
        <f t="shared" si="1021"/>
        <v>0</v>
      </c>
      <c r="CS644" s="4" t="b">
        <f t="shared" si="1022"/>
        <v>0</v>
      </c>
      <c r="CT644" s="4" t="b">
        <f t="shared" si="1023"/>
        <v>0</v>
      </c>
      <c r="CU644" s="4" t="b">
        <f t="shared" si="1024"/>
        <v>0</v>
      </c>
      <c r="CV644" s="4" t="b">
        <f t="shared" si="1025"/>
        <v>0</v>
      </c>
      <c r="CW644" s="4" t="b">
        <f t="shared" si="1026"/>
        <v>0</v>
      </c>
      <c r="CX644" s="4" t="b">
        <f t="shared" si="1027"/>
        <v>0</v>
      </c>
      <c r="CY644" s="4" t="b">
        <f t="shared" si="1028"/>
        <v>0</v>
      </c>
      <c r="CZ644" s="4" t="b">
        <f t="shared" si="1029"/>
        <v>0</v>
      </c>
      <c r="DA644" s="4" t="b">
        <f t="shared" si="1030"/>
        <v>0</v>
      </c>
      <c r="DB644" s="4" t="b">
        <f t="shared" si="1031"/>
        <v>0</v>
      </c>
      <c r="DC644" s="4" t="b">
        <f t="shared" si="1032"/>
        <v>0</v>
      </c>
      <c r="DD644" s="4" t="b">
        <f t="shared" si="1033"/>
        <v>0</v>
      </c>
    </row>
    <row r="645" spans="1:108">
      <c r="A645" t="s">
        <v>1517</v>
      </c>
      <c r="C645" t="s">
        <v>1518</v>
      </c>
      <c r="E645" t="s">
        <v>1519</v>
      </c>
      <c r="F645" t="s">
        <v>976</v>
      </c>
      <c r="G645" t="s">
        <v>970</v>
      </c>
      <c r="H645" t="s">
        <v>7428</v>
      </c>
      <c r="I645" t="s">
        <v>7418</v>
      </c>
      <c r="J645" t="s">
        <v>109</v>
      </c>
      <c r="K645" t="s">
        <v>109</v>
      </c>
      <c r="L645" t="s">
        <v>6452</v>
      </c>
      <c r="M645" t="s">
        <v>6079</v>
      </c>
      <c r="N645" t="s">
        <v>41</v>
      </c>
      <c r="O645" t="b">
        <f t="shared" si="940"/>
        <v>0</v>
      </c>
      <c r="P645" t="b">
        <f t="shared" si="941"/>
        <v>0</v>
      </c>
      <c r="Q645" t="b">
        <f t="shared" si="942"/>
        <v>0</v>
      </c>
      <c r="R645" t="b">
        <f t="shared" si="943"/>
        <v>1</v>
      </c>
      <c r="S645" t="b">
        <f t="shared" si="944"/>
        <v>0</v>
      </c>
      <c r="T645" t="b">
        <f t="shared" si="945"/>
        <v>0</v>
      </c>
      <c r="U645" t="b">
        <f t="shared" si="946"/>
        <v>0</v>
      </c>
      <c r="V645" t="b">
        <f t="shared" si="947"/>
        <v>0</v>
      </c>
      <c r="W645" t="b">
        <f t="shared" si="948"/>
        <v>0</v>
      </c>
      <c r="X645" t="b">
        <f t="shared" si="949"/>
        <v>0</v>
      </c>
      <c r="Y645" t="b">
        <f t="shared" si="950"/>
        <v>1</v>
      </c>
      <c r="Z645" t="b">
        <f t="shared" si="951"/>
        <v>0</v>
      </c>
      <c r="AA645" t="b">
        <f t="shared" si="952"/>
        <v>0</v>
      </c>
      <c r="AB645" t="b">
        <f t="shared" si="953"/>
        <v>0</v>
      </c>
      <c r="AC645" t="b">
        <f t="shared" si="954"/>
        <v>0</v>
      </c>
      <c r="AD645" t="b">
        <f t="shared" si="955"/>
        <v>0</v>
      </c>
      <c r="AE645" t="b">
        <f t="shared" si="956"/>
        <v>0</v>
      </c>
      <c r="AF645" t="b">
        <f t="shared" si="957"/>
        <v>0</v>
      </c>
      <c r="AG645" t="b">
        <f t="shared" si="958"/>
        <v>0</v>
      </c>
      <c r="AH645" t="b">
        <f t="shared" si="959"/>
        <v>0</v>
      </c>
      <c r="AI645" t="b">
        <f t="shared" si="960"/>
        <v>0</v>
      </c>
      <c r="AJ645" t="b">
        <f t="shared" si="961"/>
        <v>0</v>
      </c>
      <c r="AK645" t="b">
        <f t="shared" si="962"/>
        <v>0</v>
      </c>
      <c r="AL645" t="b">
        <f t="shared" si="963"/>
        <v>0</v>
      </c>
      <c r="AM645" t="b">
        <f t="shared" si="964"/>
        <v>0</v>
      </c>
      <c r="AN645" t="b">
        <f t="shared" si="965"/>
        <v>0</v>
      </c>
      <c r="AO645" t="b">
        <f t="shared" si="966"/>
        <v>0</v>
      </c>
      <c r="AP645" t="b">
        <f t="shared" si="967"/>
        <v>0</v>
      </c>
      <c r="AQ645" t="b">
        <f t="shared" si="968"/>
        <v>0</v>
      </c>
      <c r="AR645" t="b">
        <f t="shared" si="969"/>
        <v>0</v>
      </c>
      <c r="AS645" t="b">
        <f t="shared" si="970"/>
        <v>0</v>
      </c>
      <c r="AT645" t="b">
        <f t="shared" si="971"/>
        <v>1</v>
      </c>
      <c r="AU645" t="b">
        <f t="shared" si="972"/>
        <v>0</v>
      </c>
      <c r="AV645" t="b">
        <f t="shared" si="973"/>
        <v>0</v>
      </c>
      <c r="AW645" t="b">
        <f t="shared" si="974"/>
        <v>0</v>
      </c>
      <c r="AX645" t="b">
        <f t="shared" si="975"/>
        <v>0</v>
      </c>
      <c r="AY645" t="b">
        <f t="shared" si="976"/>
        <v>0</v>
      </c>
      <c r="AZ645" t="b">
        <f t="shared" si="977"/>
        <v>0</v>
      </c>
      <c r="BA645" t="b">
        <f t="shared" si="978"/>
        <v>0</v>
      </c>
      <c r="BB645" t="b">
        <f t="shared" si="979"/>
        <v>0</v>
      </c>
      <c r="BC645" t="b">
        <f t="shared" si="980"/>
        <v>0</v>
      </c>
      <c r="BD645" t="b">
        <f t="shared" si="981"/>
        <v>0</v>
      </c>
      <c r="BE645" t="b">
        <f t="shared" si="982"/>
        <v>0</v>
      </c>
      <c r="BF645" t="b">
        <f t="shared" si="983"/>
        <v>0</v>
      </c>
      <c r="BG645" t="b">
        <f t="shared" si="984"/>
        <v>0</v>
      </c>
      <c r="BH645" t="b">
        <f t="shared" si="985"/>
        <v>0</v>
      </c>
      <c r="BI645" t="b">
        <f t="shared" si="986"/>
        <v>0</v>
      </c>
      <c r="BJ645" t="b">
        <f t="shared" si="987"/>
        <v>0</v>
      </c>
      <c r="BK645" t="b">
        <f t="shared" si="988"/>
        <v>0</v>
      </c>
      <c r="BL645" t="b">
        <f t="shared" si="989"/>
        <v>0</v>
      </c>
      <c r="BM645" t="b">
        <f t="shared" si="990"/>
        <v>0</v>
      </c>
      <c r="BN645" t="b">
        <f t="shared" si="991"/>
        <v>0</v>
      </c>
      <c r="BO645" t="b">
        <f t="shared" si="992"/>
        <v>0</v>
      </c>
      <c r="BP645" t="b">
        <f t="shared" si="993"/>
        <v>0</v>
      </c>
      <c r="BQ645" t="b">
        <f t="shared" si="994"/>
        <v>0</v>
      </c>
      <c r="BR645" t="b">
        <f t="shared" si="995"/>
        <v>0</v>
      </c>
      <c r="BS645" t="b">
        <f t="shared" si="996"/>
        <v>0</v>
      </c>
      <c r="BT645" t="b">
        <f t="shared" si="997"/>
        <v>0</v>
      </c>
      <c r="BU645" t="b">
        <f t="shared" si="998"/>
        <v>0</v>
      </c>
      <c r="BV645" t="b">
        <f t="shared" si="999"/>
        <v>0</v>
      </c>
      <c r="BW645" t="b">
        <f t="shared" si="1000"/>
        <v>0</v>
      </c>
      <c r="BX645" t="b">
        <f t="shared" si="1001"/>
        <v>0</v>
      </c>
      <c r="BY645" t="b">
        <f t="shared" si="1002"/>
        <v>0</v>
      </c>
      <c r="BZ645" t="b">
        <f t="shared" si="1003"/>
        <v>0</v>
      </c>
      <c r="CA645" t="b">
        <f t="shared" si="1004"/>
        <v>0</v>
      </c>
      <c r="CB645" t="b">
        <f t="shared" si="1005"/>
        <v>0</v>
      </c>
      <c r="CC645" t="b">
        <f t="shared" si="1006"/>
        <v>0</v>
      </c>
      <c r="CD645" t="b">
        <f t="shared" si="1007"/>
        <v>0</v>
      </c>
      <c r="CE645" t="b">
        <f t="shared" si="1008"/>
        <v>0</v>
      </c>
      <c r="CF645" t="b">
        <f t="shared" si="1009"/>
        <v>0</v>
      </c>
      <c r="CG645" t="b">
        <f t="shared" si="1010"/>
        <v>0</v>
      </c>
      <c r="CH645" t="b">
        <f t="shared" si="1011"/>
        <v>0</v>
      </c>
      <c r="CI645" t="b">
        <f t="shared" si="1012"/>
        <v>0</v>
      </c>
      <c r="CJ645" t="b">
        <f t="shared" si="1013"/>
        <v>0</v>
      </c>
      <c r="CK645" t="b">
        <f t="shared" si="1014"/>
        <v>0</v>
      </c>
      <c r="CL645" t="b">
        <f t="shared" si="1015"/>
        <v>0</v>
      </c>
      <c r="CM645" t="b">
        <f t="shared" si="1016"/>
        <v>0</v>
      </c>
      <c r="CN645" t="b">
        <f t="shared" si="1017"/>
        <v>0</v>
      </c>
      <c r="CO645" t="b">
        <f t="shared" si="1018"/>
        <v>0</v>
      </c>
      <c r="CP645" t="b">
        <f t="shared" si="1019"/>
        <v>0</v>
      </c>
      <c r="CQ645" t="b">
        <f t="shared" si="1020"/>
        <v>0</v>
      </c>
      <c r="CR645" t="b">
        <f t="shared" si="1021"/>
        <v>0</v>
      </c>
      <c r="CS645" t="b">
        <f t="shared" si="1022"/>
        <v>0</v>
      </c>
      <c r="CT645" t="b">
        <f t="shared" si="1023"/>
        <v>0</v>
      </c>
      <c r="CU645" t="b">
        <f t="shared" si="1024"/>
        <v>0</v>
      </c>
      <c r="CV645" t="b">
        <f t="shared" si="1025"/>
        <v>0</v>
      </c>
      <c r="CW645" t="b">
        <f t="shared" si="1026"/>
        <v>0</v>
      </c>
      <c r="CX645" t="b">
        <f t="shared" si="1027"/>
        <v>0</v>
      </c>
      <c r="CY645" t="b">
        <f t="shared" si="1028"/>
        <v>0</v>
      </c>
      <c r="CZ645" t="b">
        <f t="shared" si="1029"/>
        <v>0</v>
      </c>
      <c r="DA645" t="b">
        <f t="shared" si="1030"/>
        <v>0</v>
      </c>
      <c r="DB645" t="b">
        <f t="shared" si="1031"/>
        <v>0</v>
      </c>
      <c r="DC645" t="b">
        <f t="shared" si="1032"/>
        <v>0</v>
      </c>
      <c r="DD645" t="b">
        <f t="shared" si="1033"/>
        <v>0</v>
      </c>
    </row>
    <row r="646" spans="1:108">
      <c r="A646" t="s">
        <v>1939</v>
      </c>
      <c r="C646" t="s">
        <v>1940</v>
      </c>
      <c r="E646" t="s">
        <v>1519</v>
      </c>
      <c r="F646" t="s">
        <v>976</v>
      </c>
      <c r="G646" t="s">
        <v>970</v>
      </c>
      <c r="H646" t="s">
        <v>7428</v>
      </c>
      <c r="I646" t="s">
        <v>7418</v>
      </c>
      <c r="J646" t="s">
        <v>16</v>
      </c>
      <c r="K646" t="s">
        <v>16</v>
      </c>
      <c r="L646" t="s">
        <v>6722</v>
      </c>
      <c r="M646" t="s">
        <v>6079</v>
      </c>
      <c r="N646" t="s">
        <v>1941</v>
      </c>
      <c r="O646" t="b">
        <f t="shared" si="940"/>
        <v>1</v>
      </c>
      <c r="P646" t="b">
        <f t="shared" si="941"/>
        <v>0</v>
      </c>
      <c r="Q646" t="b">
        <f t="shared" si="942"/>
        <v>0</v>
      </c>
      <c r="R646" t="b">
        <f t="shared" si="943"/>
        <v>1</v>
      </c>
      <c r="S646" t="b">
        <f t="shared" si="944"/>
        <v>1</v>
      </c>
      <c r="T646" t="b">
        <f t="shared" si="945"/>
        <v>0</v>
      </c>
      <c r="U646" t="b">
        <f t="shared" si="946"/>
        <v>0</v>
      </c>
      <c r="V646" t="b">
        <f t="shared" si="947"/>
        <v>1</v>
      </c>
      <c r="W646" t="b">
        <f t="shared" si="948"/>
        <v>1</v>
      </c>
      <c r="X646" t="b">
        <f t="shared" si="949"/>
        <v>0</v>
      </c>
      <c r="Y646" t="b">
        <f t="shared" si="950"/>
        <v>0</v>
      </c>
      <c r="Z646" t="b">
        <f t="shared" si="951"/>
        <v>0</v>
      </c>
      <c r="AA646" t="b">
        <f t="shared" si="952"/>
        <v>1</v>
      </c>
      <c r="AB646" t="b">
        <f t="shared" si="953"/>
        <v>0</v>
      </c>
      <c r="AC646" t="b">
        <f t="shared" si="954"/>
        <v>0</v>
      </c>
      <c r="AD646" t="b">
        <f t="shared" si="955"/>
        <v>0</v>
      </c>
      <c r="AE646" t="b">
        <f t="shared" si="956"/>
        <v>0</v>
      </c>
      <c r="AF646" t="b">
        <f t="shared" si="957"/>
        <v>0</v>
      </c>
      <c r="AG646" t="b">
        <f t="shared" si="958"/>
        <v>0</v>
      </c>
      <c r="AH646" t="b">
        <f t="shared" si="959"/>
        <v>0</v>
      </c>
      <c r="AI646" t="b">
        <f t="shared" si="960"/>
        <v>0</v>
      </c>
      <c r="AJ646" t="b">
        <f t="shared" si="961"/>
        <v>0</v>
      </c>
      <c r="AK646" t="b">
        <f t="shared" si="962"/>
        <v>0</v>
      </c>
      <c r="AL646" t="b">
        <f t="shared" si="963"/>
        <v>0</v>
      </c>
      <c r="AM646" t="b">
        <f t="shared" si="964"/>
        <v>0</v>
      </c>
      <c r="AN646" t="b">
        <f t="shared" si="965"/>
        <v>0</v>
      </c>
      <c r="AO646" t="b">
        <f t="shared" si="966"/>
        <v>0</v>
      </c>
      <c r="AP646" t="b">
        <f t="shared" si="967"/>
        <v>0</v>
      </c>
      <c r="AQ646" t="b">
        <f t="shared" si="968"/>
        <v>0</v>
      </c>
      <c r="AR646" t="b">
        <f t="shared" si="969"/>
        <v>0</v>
      </c>
      <c r="AS646" t="b">
        <f t="shared" si="970"/>
        <v>0</v>
      </c>
      <c r="AT646" t="b">
        <f t="shared" si="971"/>
        <v>0</v>
      </c>
      <c r="AU646" t="b">
        <f t="shared" si="972"/>
        <v>0</v>
      </c>
      <c r="AV646" t="b">
        <f t="shared" si="973"/>
        <v>0</v>
      </c>
      <c r="AW646" t="b">
        <f t="shared" si="974"/>
        <v>0</v>
      </c>
      <c r="AX646" t="b">
        <f t="shared" si="975"/>
        <v>0</v>
      </c>
      <c r="AY646" t="b">
        <f t="shared" si="976"/>
        <v>0</v>
      </c>
      <c r="AZ646" t="b">
        <f t="shared" si="977"/>
        <v>0</v>
      </c>
      <c r="BA646" t="b">
        <f t="shared" si="978"/>
        <v>0</v>
      </c>
      <c r="BB646" t="b">
        <f t="shared" si="979"/>
        <v>0</v>
      </c>
      <c r="BC646" t="b">
        <f t="shared" si="980"/>
        <v>1</v>
      </c>
      <c r="BD646" t="b">
        <f t="shared" si="981"/>
        <v>0</v>
      </c>
      <c r="BE646" t="b">
        <f t="shared" si="982"/>
        <v>0</v>
      </c>
      <c r="BF646" t="b">
        <f t="shared" si="983"/>
        <v>0</v>
      </c>
      <c r="BG646" t="b">
        <f t="shared" si="984"/>
        <v>0</v>
      </c>
      <c r="BH646" t="b">
        <f t="shared" si="985"/>
        <v>1</v>
      </c>
      <c r="BI646" t="b">
        <f t="shared" si="986"/>
        <v>0</v>
      </c>
      <c r="BJ646" t="b">
        <f t="shared" si="987"/>
        <v>0</v>
      </c>
      <c r="BK646" t="b">
        <f t="shared" si="988"/>
        <v>0</v>
      </c>
      <c r="BL646" t="b">
        <f t="shared" si="989"/>
        <v>1</v>
      </c>
      <c r="BM646" t="b">
        <f t="shared" si="990"/>
        <v>0</v>
      </c>
      <c r="BN646" t="b">
        <f t="shared" si="991"/>
        <v>0</v>
      </c>
      <c r="BO646" t="b">
        <f t="shared" si="992"/>
        <v>0</v>
      </c>
      <c r="BP646" t="b">
        <f t="shared" si="993"/>
        <v>0</v>
      </c>
      <c r="BQ646" t="b">
        <f t="shared" si="994"/>
        <v>0</v>
      </c>
      <c r="BR646" t="b">
        <f t="shared" si="995"/>
        <v>0</v>
      </c>
      <c r="BS646" t="b">
        <f t="shared" si="996"/>
        <v>0</v>
      </c>
      <c r="BT646" t="b">
        <f t="shared" si="997"/>
        <v>0</v>
      </c>
      <c r="BU646" t="b">
        <f t="shared" si="998"/>
        <v>0</v>
      </c>
      <c r="BV646" t="b">
        <f t="shared" si="999"/>
        <v>0</v>
      </c>
      <c r="BW646" t="b">
        <f t="shared" si="1000"/>
        <v>0</v>
      </c>
      <c r="BX646" t="b">
        <f t="shared" si="1001"/>
        <v>0</v>
      </c>
      <c r="BY646" t="b">
        <f t="shared" si="1002"/>
        <v>0</v>
      </c>
      <c r="BZ646" t="b">
        <f t="shared" si="1003"/>
        <v>0</v>
      </c>
      <c r="CA646" t="b">
        <f t="shared" si="1004"/>
        <v>0</v>
      </c>
      <c r="CB646" t="b">
        <f t="shared" si="1005"/>
        <v>0</v>
      </c>
      <c r="CC646" t="b">
        <f t="shared" si="1006"/>
        <v>0</v>
      </c>
      <c r="CD646" t="b">
        <f t="shared" si="1007"/>
        <v>0</v>
      </c>
      <c r="CE646" t="b">
        <f t="shared" si="1008"/>
        <v>0</v>
      </c>
      <c r="CF646" t="b">
        <f t="shared" si="1009"/>
        <v>0</v>
      </c>
      <c r="CG646" t="b">
        <f t="shared" si="1010"/>
        <v>0</v>
      </c>
      <c r="CH646" t="b">
        <f t="shared" si="1011"/>
        <v>0</v>
      </c>
      <c r="CI646" t="b">
        <f t="shared" si="1012"/>
        <v>0</v>
      </c>
      <c r="CJ646" t="b">
        <f t="shared" si="1013"/>
        <v>0</v>
      </c>
      <c r="CK646" t="b">
        <f t="shared" si="1014"/>
        <v>0</v>
      </c>
      <c r="CL646" t="b">
        <f t="shared" si="1015"/>
        <v>0</v>
      </c>
      <c r="CM646" t="b">
        <f t="shared" si="1016"/>
        <v>0</v>
      </c>
      <c r="CN646" t="b">
        <f t="shared" si="1017"/>
        <v>0</v>
      </c>
      <c r="CO646" t="b">
        <f t="shared" si="1018"/>
        <v>0</v>
      </c>
      <c r="CP646" t="b">
        <f t="shared" si="1019"/>
        <v>0</v>
      </c>
      <c r="CQ646" t="b">
        <f t="shared" si="1020"/>
        <v>0</v>
      </c>
      <c r="CR646" t="b">
        <f t="shared" si="1021"/>
        <v>0</v>
      </c>
      <c r="CS646" t="b">
        <f t="shared" si="1022"/>
        <v>0</v>
      </c>
      <c r="CT646" t="b">
        <f t="shared" si="1023"/>
        <v>0</v>
      </c>
      <c r="CU646" t="b">
        <f t="shared" si="1024"/>
        <v>0</v>
      </c>
      <c r="CV646" t="b">
        <f t="shared" si="1025"/>
        <v>0</v>
      </c>
      <c r="CW646" t="b">
        <f t="shared" si="1026"/>
        <v>0</v>
      </c>
      <c r="CX646" t="b">
        <f t="shared" si="1027"/>
        <v>0</v>
      </c>
      <c r="CY646" t="b">
        <f t="shared" si="1028"/>
        <v>0</v>
      </c>
      <c r="CZ646" t="b">
        <f t="shared" si="1029"/>
        <v>0</v>
      </c>
      <c r="DA646" t="b">
        <f t="shared" si="1030"/>
        <v>0</v>
      </c>
      <c r="DB646" t="b">
        <f t="shared" si="1031"/>
        <v>0</v>
      </c>
      <c r="DC646" t="b">
        <f t="shared" si="1032"/>
        <v>0</v>
      </c>
      <c r="DD646" t="b">
        <f t="shared" si="1033"/>
        <v>0</v>
      </c>
    </row>
    <row r="647" spans="1:108">
      <c r="A647" t="s">
        <v>1942</v>
      </c>
      <c r="C647" t="s">
        <v>1940</v>
      </c>
      <c r="E647" t="s">
        <v>1519</v>
      </c>
      <c r="F647" t="s">
        <v>976</v>
      </c>
      <c r="G647" t="s">
        <v>970</v>
      </c>
      <c r="H647" t="s">
        <v>7428</v>
      </c>
      <c r="I647" t="s">
        <v>7418</v>
      </c>
      <c r="J647" t="s">
        <v>108</v>
      </c>
      <c r="K647" t="s">
        <v>109</v>
      </c>
      <c r="L647" t="s">
        <v>6723</v>
      </c>
      <c r="M647" t="s">
        <v>6079</v>
      </c>
      <c r="N647" t="s">
        <v>1943</v>
      </c>
      <c r="O647" t="b">
        <f t="shared" si="940"/>
        <v>1</v>
      </c>
      <c r="P647" t="b">
        <f t="shared" si="941"/>
        <v>1</v>
      </c>
      <c r="Q647" t="b">
        <f t="shared" si="942"/>
        <v>0</v>
      </c>
      <c r="R647" t="b">
        <f t="shared" si="943"/>
        <v>1</v>
      </c>
      <c r="S647" t="b">
        <f t="shared" si="944"/>
        <v>1</v>
      </c>
      <c r="T647" t="b">
        <f t="shared" si="945"/>
        <v>1</v>
      </c>
      <c r="U647" t="b">
        <f t="shared" si="946"/>
        <v>0</v>
      </c>
      <c r="V647" t="b">
        <f t="shared" si="947"/>
        <v>1</v>
      </c>
      <c r="W647" t="b">
        <f t="shared" si="948"/>
        <v>0</v>
      </c>
      <c r="X647" t="b">
        <f t="shared" si="949"/>
        <v>1</v>
      </c>
      <c r="Y647" t="b">
        <f t="shared" si="950"/>
        <v>1</v>
      </c>
      <c r="Z647" t="b">
        <f t="shared" si="951"/>
        <v>1</v>
      </c>
      <c r="AA647" t="b">
        <f t="shared" si="952"/>
        <v>1</v>
      </c>
      <c r="AB647" t="b">
        <f t="shared" si="953"/>
        <v>0</v>
      </c>
      <c r="AC647" t="b">
        <f t="shared" si="954"/>
        <v>0</v>
      </c>
      <c r="AD647" t="b">
        <f t="shared" si="955"/>
        <v>0</v>
      </c>
      <c r="AE647" t="b">
        <f t="shared" si="956"/>
        <v>0</v>
      </c>
      <c r="AF647" t="b">
        <f t="shared" si="957"/>
        <v>0</v>
      </c>
      <c r="AG647" t="b">
        <f t="shared" si="958"/>
        <v>0</v>
      </c>
      <c r="AH647" t="b">
        <f t="shared" si="959"/>
        <v>0</v>
      </c>
      <c r="AI647" t="b">
        <f t="shared" si="960"/>
        <v>0</v>
      </c>
      <c r="AJ647" t="b">
        <f t="shared" si="961"/>
        <v>0</v>
      </c>
      <c r="AK647" t="b">
        <f t="shared" si="962"/>
        <v>1</v>
      </c>
      <c r="AL647" t="b">
        <f t="shared" si="963"/>
        <v>0</v>
      </c>
      <c r="AM647" t="b">
        <f t="shared" si="964"/>
        <v>1</v>
      </c>
      <c r="AN647" t="b">
        <f t="shared" si="965"/>
        <v>0</v>
      </c>
      <c r="AO647" t="b">
        <f t="shared" si="966"/>
        <v>0</v>
      </c>
      <c r="AP647" t="b">
        <f t="shared" si="967"/>
        <v>0</v>
      </c>
      <c r="AQ647" t="b">
        <f t="shared" si="968"/>
        <v>0</v>
      </c>
      <c r="AR647" t="b">
        <f t="shared" si="969"/>
        <v>0</v>
      </c>
      <c r="AS647" t="b">
        <f t="shared" si="970"/>
        <v>0</v>
      </c>
      <c r="AT647" t="b">
        <f t="shared" si="971"/>
        <v>1</v>
      </c>
      <c r="AU647" t="b">
        <f t="shared" si="972"/>
        <v>0</v>
      </c>
      <c r="AV647" t="b">
        <f t="shared" si="973"/>
        <v>0</v>
      </c>
      <c r="AW647" t="b">
        <f t="shared" si="974"/>
        <v>1</v>
      </c>
      <c r="AX647" t="b">
        <f t="shared" si="975"/>
        <v>0</v>
      </c>
      <c r="AY647" t="b">
        <f t="shared" si="976"/>
        <v>0</v>
      </c>
      <c r="AZ647" t="b">
        <f t="shared" si="977"/>
        <v>0</v>
      </c>
      <c r="BA647" t="b">
        <f t="shared" si="978"/>
        <v>0</v>
      </c>
      <c r="BB647" t="b">
        <f t="shared" si="979"/>
        <v>0</v>
      </c>
      <c r="BC647" t="b">
        <f t="shared" si="980"/>
        <v>0</v>
      </c>
      <c r="BD647" t="b">
        <f t="shared" si="981"/>
        <v>0</v>
      </c>
      <c r="BE647" t="b">
        <f t="shared" si="982"/>
        <v>0</v>
      </c>
      <c r="BF647" t="b">
        <f t="shared" si="983"/>
        <v>1</v>
      </c>
      <c r="BG647" t="b">
        <f t="shared" si="984"/>
        <v>0</v>
      </c>
      <c r="BH647" t="b">
        <f t="shared" si="985"/>
        <v>0</v>
      </c>
      <c r="BI647" t="b">
        <f t="shared" si="986"/>
        <v>0</v>
      </c>
      <c r="BJ647" t="b">
        <f t="shared" si="987"/>
        <v>0</v>
      </c>
      <c r="BK647" t="b">
        <f t="shared" si="988"/>
        <v>0</v>
      </c>
      <c r="BL647" t="b">
        <f t="shared" si="989"/>
        <v>0</v>
      </c>
      <c r="BM647" t="b">
        <f t="shared" si="990"/>
        <v>0</v>
      </c>
      <c r="BN647" t="b">
        <f t="shared" si="991"/>
        <v>0</v>
      </c>
      <c r="BO647" t="b">
        <f t="shared" si="992"/>
        <v>1</v>
      </c>
      <c r="BP647" t="b">
        <f t="shared" si="993"/>
        <v>1</v>
      </c>
      <c r="BQ647" t="b">
        <f t="shared" si="994"/>
        <v>1</v>
      </c>
      <c r="BR647" t="b">
        <f t="shared" si="995"/>
        <v>0</v>
      </c>
      <c r="BS647" t="b">
        <f t="shared" si="996"/>
        <v>0</v>
      </c>
      <c r="BT647" t="b">
        <f t="shared" si="997"/>
        <v>1</v>
      </c>
      <c r="BU647" t="b">
        <f t="shared" si="998"/>
        <v>0</v>
      </c>
      <c r="BV647" t="b">
        <f t="shared" si="999"/>
        <v>0</v>
      </c>
      <c r="BW647" t="b">
        <f t="shared" si="1000"/>
        <v>0</v>
      </c>
      <c r="BX647" t="b">
        <f t="shared" si="1001"/>
        <v>0</v>
      </c>
      <c r="BY647" t="b">
        <f t="shared" si="1002"/>
        <v>0</v>
      </c>
      <c r="BZ647" t="b">
        <f t="shared" si="1003"/>
        <v>0</v>
      </c>
      <c r="CA647" t="b">
        <f t="shared" si="1004"/>
        <v>0</v>
      </c>
      <c r="CB647" t="b">
        <f t="shared" si="1005"/>
        <v>0</v>
      </c>
      <c r="CC647" t="b">
        <f t="shared" si="1006"/>
        <v>0</v>
      </c>
      <c r="CD647" t="b">
        <f t="shared" si="1007"/>
        <v>0</v>
      </c>
      <c r="CE647" t="b">
        <f t="shared" si="1008"/>
        <v>0</v>
      </c>
      <c r="CF647" t="b">
        <f t="shared" si="1009"/>
        <v>0</v>
      </c>
      <c r="CG647" t="b">
        <f t="shared" si="1010"/>
        <v>0</v>
      </c>
      <c r="CH647" t="b">
        <f t="shared" si="1011"/>
        <v>0</v>
      </c>
      <c r="CI647" t="b">
        <f t="shared" si="1012"/>
        <v>0</v>
      </c>
      <c r="CJ647" t="b">
        <f t="shared" si="1013"/>
        <v>0</v>
      </c>
      <c r="CK647" t="b">
        <f t="shared" si="1014"/>
        <v>0</v>
      </c>
      <c r="CL647" t="b">
        <f t="shared" si="1015"/>
        <v>0</v>
      </c>
      <c r="CM647" t="b">
        <f t="shared" si="1016"/>
        <v>0</v>
      </c>
      <c r="CN647" t="b">
        <f t="shared" si="1017"/>
        <v>0</v>
      </c>
      <c r="CO647" t="b">
        <f t="shared" si="1018"/>
        <v>0</v>
      </c>
      <c r="CP647" t="b">
        <f t="shared" si="1019"/>
        <v>0</v>
      </c>
      <c r="CQ647" t="b">
        <f t="shared" si="1020"/>
        <v>0</v>
      </c>
      <c r="CR647" t="b">
        <f t="shared" si="1021"/>
        <v>0</v>
      </c>
      <c r="CS647" t="b">
        <f t="shared" si="1022"/>
        <v>0</v>
      </c>
      <c r="CT647" t="b">
        <f t="shared" si="1023"/>
        <v>0</v>
      </c>
      <c r="CU647" t="b">
        <f t="shared" si="1024"/>
        <v>0</v>
      </c>
      <c r="CV647" t="b">
        <f t="shared" si="1025"/>
        <v>0</v>
      </c>
      <c r="CW647" t="b">
        <f t="shared" si="1026"/>
        <v>0</v>
      </c>
      <c r="CX647" t="b">
        <f t="shared" si="1027"/>
        <v>0</v>
      </c>
      <c r="CY647" t="b">
        <f t="shared" si="1028"/>
        <v>0</v>
      </c>
      <c r="CZ647" t="b">
        <f t="shared" si="1029"/>
        <v>0</v>
      </c>
      <c r="DA647" t="b">
        <f t="shared" si="1030"/>
        <v>0</v>
      </c>
      <c r="DB647" t="b">
        <f t="shared" si="1031"/>
        <v>0</v>
      </c>
      <c r="DC647" t="b">
        <f t="shared" si="1032"/>
        <v>0</v>
      </c>
      <c r="DD647" t="b">
        <f t="shared" si="1033"/>
        <v>0</v>
      </c>
    </row>
    <row r="648" spans="1:108">
      <c r="A648" s="4" t="s">
        <v>1944</v>
      </c>
      <c r="C648" t="s">
        <v>1940</v>
      </c>
      <c r="D648" s="4"/>
      <c r="E648" s="4" t="s">
        <v>1519</v>
      </c>
      <c r="F648" t="s">
        <v>976</v>
      </c>
      <c r="G648" t="s">
        <v>970</v>
      </c>
      <c r="H648" t="s">
        <v>7428</v>
      </c>
      <c r="I648" t="s">
        <v>7418</v>
      </c>
      <c r="J648" s="4" t="s">
        <v>108</v>
      </c>
      <c r="K648" s="4" t="s">
        <v>109</v>
      </c>
      <c r="L648" s="4" t="s">
        <v>6724</v>
      </c>
      <c r="M648" s="4" t="s">
        <v>221</v>
      </c>
      <c r="N648" s="4" t="s">
        <v>1945</v>
      </c>
      <c r="O648" s="4" t="b">
        <f t="shared" si="940"/>
        <v>1</v>
      </c>
      <c r="P648" s="4" t="b">
        <f t="shared" si="941"/>
        <v>1</v>
      </c>
      <c r="Q648" s="4" t="b">
        <f t="shared" si="942"/>
        <v>1</v>
      </c>
      <c r="R648" s="4" t="b">
        <f t="shared" si="943"/>
        <v>1</v>
      </c>
      <c r="S648" s="4" t="b">
        <f t="shared" si="944"/>
        <v>1</v>
      </c>
      <c r="T648" s="4" t="b">
        <f t="shared" si="945"/>
        <v>1</v>
      </c>
      <c r="U648" s="4" t="b">
        <f t="shared" si="946"/>
        <v>1</v>
      </c>
      <c r="V648" s="4" t="b">
        <f t="shared" si="947"/>
        <v>1</v>
      </c>
      <c r="W648" s="4" t="b">
        <f t="shared" si="948"/>
        <v>1</v>
      </c>
      <c r="X648" s="4" t="b">
        <f t="shared" si="949"/>
        <v>1</v>
      </c>
      <c r="Y648" s="4" t="b">
        <f t="shared" si="950"/>
        <v>1</v>
      </c>
      <c r="Z648" s="4" t="b">
        <f t="shared" si="951"/>
        <v>1</v>
      </c>
      <c r="AA648" s="4" t="b">
        <f t="shared" si="952"/>
        <v>1</v>
      </c>
      <c r="AB648" s="4" t="b">
        <f t="shared" si="953"/>
        <v>1</v>
      </c>
      <c r="AC648" s="4" t="b">
        <f t="shared" si="954"/>
        <v>0</v>
      </c>
      <c r="AD648" s="4" t="b">
        <f t="shared" si="955"/>
        <v>1</v>
      </c>
      <c r="AE648" s="4" t="b">
        <f t="shared" si="956"/>
        <v>0</v>
      </c>
      <c r="AF648" s="4" t="b">
        <f t="shared" si="957"/>
        <v>0</v>
      </c>
      <c r="AG648" s="4" t="b">
        <f t="shared" si="958"/>
        <v>1</v>
      </c>
      <c r="AH648" s="4" t="b">
        <f t="shared" si="959"/>
        <v>1</v>
      </c>
      <c r="AI648" s="4" t="b">
        <f t="shared" si="960"/>
        <v>0</v>
      </c>
      <c r="AJ648" s="4" t="b">
        <f t="shared" si="961"/>
        <v>0</v>
      </c>
      <c r="AK648" s="4" t="b">
        <f t="shared" si="962"/>
        <v>1</v>
      </c>
      <c r="AL648" s="4" t="b">
        <f t="shared" si="963"/>
        <v>0</v>
      </c>
      <c r="AM648" s="4" t="b">
        <f t="shared" si="964"/>
        <v>1</v>
      </c>
      <c r="AN648" s="4" t="b">
        <f t="shared" si="965"/>
        <v>1</v>
      </c>
      <c r="AO648" s="4" t="b">
        <f t="shared" si="966"/>
        <v>0</v>
      </c>
      <c r="AP648" s="4" t="b">
        <f t="shared" si="967"/>
        <v>0</v>
      </c>
      <c r="AQ648" s="4" t="b">
        <f t="shared" si="968"/>
        <v>1</v>
      </c>
      <c r="AR648" s="4" t="b">
        <f t="shared" si="969"/>
        <v>0</v>
      </c>
      <c r="AS648" s="4" t="b">
        <f t="shared" si="970"/>
        <v>0</v>
      </c>
      <c r="AT648" s="4" t="b">
        <f t="shared" si="971"/>
        <v>0</v>
      </c>
      <c r="AU648" s="4" t="b">
        <f t="shared" si="972"/>
        <v>1</v>
      </c>
      <c r="AV648" s="4" t="b">
        <f t="shared" si="973"/>
        <v>1</v>
      </c>
      <c r="AW648" s="4" t="b">
        <f t="shared" si="974"/>
        <v>0</v>
      </c>
      <c r="AX648" s="4" t="b">
        <f t="shared" si="975"/>
        <v>1</v>
      </c>
      <c r="AY648" s="4" t="b">
        <f t="shared" si="976"/>
        <v>0</v>
      </c>
      <c r="AZ648" s="4" t="b">
        <f t="shared" si="977"/>
        <v>0</v>
      </c>
      <c r="BA648" s="4" t="b">
        <f t="shared" si="978"/>
        <v>0</v>
      </c>
      <c r="BB648" s="4" t="b">
        <f t="shared" si="979"/>
        <v>0</v>
      </c>
      <c r="BC648" s="4" t="b">
        <f t="shared" si="980"/>
        <v>0</v>
      </c>
      <c r="BD648" s="4" t="b">
        <f t="shared" si="981"/>
        <v>0</v>
      </c>
      <c r="BE648" s="4" t="b">
        <f t="shared" si="982"/>
        <v>0</v>
      </c>
      <c r="BF648" s="4" t="b">
        <f t="shared" si="983"/>
        <v>1</v>
      </c>
      <c r="BG648" s="4" t="b">
        <f t="shared" si="984"/>
        <v>0</v>
      </c>
      <c r="BH648" s="4" t="b">
        <f t="shared" si="985"/>
        <v>1</v>
      </c>
      <c r="BI648" s="4" t="b">
        <f t="shared" si="986"/>
        <v>0</v>
      </c>
      <c r="BJ648" s="4" t="b">
        <f t="shared" si="987"/>
        <v>0</v>
      </c>
      <c r="BK648" s="4" t="b">
        <f t="shared" si="988"/>
        <v>0</v>
      </c>
      <c r="BL648" s="4" t="b">
        <f t="shared" si="989"/>
        <v>0</v>
      </c>
      <c r="BM648" s="4" t="b">
        <f t="shared" si="990"/>
        <v>0</v>
      </c>
      <c r="BN648" s="4" t="b">
        <f t="shared" si="991"/>
        <v>0</v>
      </c>
      <c r="BO648" s="4" t="b">
        <f t="shared" si="992"/>
        <v>1</v>
      </c>
      <c r="BP648" s="4" t="b">
        <f t="shared" si="993"/>
        <v>1</v>
      </c>
      <c r="BQ648" s="4" t="b">
        <f t="shared" si="994"/>
        <v>1</v>
      </c>
      <c r="BR648" s="4" t="b">
        <f t="shared" si="995"/>
        <v>0</v>
      </c>
      <c r="BS648" s="4" t="b">
        <f t="shared" si="996"/>
        <v>1</v>
      </c>
      <c r="BT648" s="4" t="b">
        <f t="shared" si="997"/>
        <v>0</v>
      </c>
      <c r="BU648" s="4" t="b">
        <f t="shared" si="998"/>
        <v>0</v>
      </c>
      <c r="BV648" s="4" t="b">
        <f t="shared" si="999"/>
        <v>0</v>
      </c>
      <c r="BW648" s="4" t="b">
        <f t="shared" si="1000"/>
        <v>0</v>
      </c>
      <c r="BX648" s="4" t="b">
        <f t="shared" si="1001"/>
        <v>1</v>
      </c>
      <c r="BY648" s="4" t="b">
        <f t="shared" si="1002"/>
        <v>0</v>
      </c>
      <c r="BZ648" s="4" t="b">
        <f t="shared" si="1003"/>
        <v>0</v>
      </c>
      <c r="CA648" s="4" t="b">
        <f t="shared" si="1004"/>
        <v>0</v>
      </c>
      <c r="CB648" s="4" t="b">
        <f t="shared" si="1005"/>
        <v>1</v>
      </c>
      <c r="CC648" s="4" t="b">
        <f t="shared" si="1006"/>
        <v>1</v>
      </c>
      <c r="CD648" s="4" t="b">
        <f t="shared" si="1007"/>
        <v>0</v>
      </c>
      <c r="CE648" s="4" t="b">
        <f t="shared" si="1008"/>
        <v>1</v>
      </c>
      <c r="CF648" s="4" t="b">
        <f t="shared" si="1009"/>
        <v>0</v>
      </c>
      <c r="CG648" s="4" t="b">
        <f t="shared" si="1010"/>
        <v>0</v>
      </c>
      <c r="CH648" s="4" t="b">
        <f t="shared" si="1011"/>
        <v>0</v>
      </c>
      <c r="CI648" s="4" t="b">
        <f t="shared" si="1012"/>
        <v>0</v>
      </c>
      <c r="CJ648" s="4" t="b">
        <f t="shared" si="1013"/>
        <v>1</v>
      </c>
      <c r="CK648" s="4" t="b">
        <f t="shared" si="1014"/>
        <v>0</v>
      </c>
      <c r="CL648" s="4" t="b">
        <f t="shared" si="1015"/>
        <v>0</v>
      </c>
      <c r="CM648" s="4" t="b">
        <f t="shared" si="1016"/>
        <v>0</v>
      </c>
      <c r="CN648" s="4" t="b">
        <f t="shared" si="1017"/>
        <v>1</v>
      </c>
      <c r="CO648" s="4" t="b">
        <f t="shared" si="1018"/>
        <v>0</v>
      </c>
      <c r="CP648" s="4" t="b">
        <f t="shared" si="1019"/>
        <v>0</v>
      </c>
      <c r="CQ648" s="4" t="b">
        <f t="shared" si="1020"/>
        <v>0</v>
      </c>
      <c r="CR648" s="4" t="b">
        <f t="shared" si="1021"/>
        <v>0</v>
      </c>
      <c r="CS648" s="4" t="b">
        <f t="shared" si="1022"/>
        <v>0</v>
      </c>
      <c r="CT648" s="4" t="b">
        <f t="shared" si="1023"/>
        <v>0</v>
      </c>
      <c r="CU648" s="4" t="b">
        <f t="shared" si="1024"/>
        <v>0</v>
      </c>
      <c r="CV648" s="4" t="b">
        <f t="shared" si="1025"/>
        <v>1</v>
      </c>
      <c r="CW648" s="4" t="b">
        <f t="shared" si="1026"/>
        <v>1</v>
      </c>
      <c r="CX648" s="4" t="b">
        <f t="shared" si="1027"/>
        <v>0</v>
      </c>
      <c r="CY648" s="4" t="b">
        <f t="shared" si="1028"/>
        <v>0</v>
      </c>
      <c r="CZ648" s="4" t="b">
        <f t="shared" si="1029"/>
        <v>0</v>
      </c>
      <c r="DA648" s="4" t="b">
        <f t="shared" si="1030"/>
        <v>0</v>
      </c>
      <c r="DB648" s="4" t="b">
        <f t="shared" si="1031"/>
        <v>0</v>
      </c>
      <c r="DC648" s="4" t="b">
        <f t="shared" si="1032"/>
        <v>1</v>
      </c>
      <c r="DD648" s="4" t="b">
        <f t="shared" si="1033"/>
        <v>0</v>
      </c>
    </row>
    <row r="649" spans="1:108">
      <c r="A649" s="4" t="s">
        <v>1946</v>
      </c>
      <c r="C649" t="s">
        <v>1940</v>
      </c>
      <c r="E649" t="s">
        <v>1519</v>
      </c>
      <c r="F649" t="s">
        <v>976</v>
      </c>
      <c r="G649" t="s">
        <v>970</v>
      </c>
      <c r="H649" t="s">
        <v>7428</v>
      </c>
      <c r="I649" t="s">
        <v>7418</v>
      </c>
      <c r="J649" s="4" t="s">
        <v>119</v>
      </c>
      <c r="K649" t="s">
        <v>109</v>
      </c>
      <c r="L649" t="s">
        <v>6391</v>
      </c>
      <c r="M649" t="s">
        <v>6079</v>
      </c>
      <c r="N649" t="s">
        <v>32</v>
      </c>
      <c r="O649" t="b">
        <f t="shared" si="940"/>
        <v>0</v>
      </c>
      <c r="P649" t="b">
        <f t="shared" si="941"/>
        <v>0</v>
      </c>
      <c r="Q649" t="b">
        <f t="shared" si="942"/>
        <v>0</v>
      </c>
      <c r="R649" t="b">
        <f t="shared" si="943"/>
        <v>1</v>
      </c>
      <c r="S649" t="b">
        <f t="shared" si="944"/>
        <v>0</v>
      </c>
      <c r="T649" t="b">
        <f t="shared" si="945"/>
        <v>0</v>
      </c>
      <c r="U649" t="b">
        <f t="shared" si="946"/>
        <v>0</v>
      </c>
      <c r="V649" t="b">
        <f t="shared" si="947"/>
        <v>0</v>
      </c>
      <c r="W649" t="b">
        <f t="shared" si="948"/>
        <v>0</v>
      </c>
      <c r="X649" t="b">
        <f t="shared" si="949"/>
        <v>0</v>
      </c>
      <c r="Y649" t="b">
        <f t="shared" si="950"/>
        <v>1</v>
      </c>
      <c r="Z649" t="b">
        <f t="shared" si="951"/>
        <v>1</v>
      </c>
      <c r="AA649" t="b">
        <f t="shared" si="952"/>
        <v>0</v>
      </c>
      <c r="AB649" t="b">
        <f t="shared" si="953"/>
        <v>0</v>
      </c>
      <c r="AC649" t="b">
        <f t="shared" si="954"/>
        <v>0</v>
      </c>
      <c r="AD649" t="b">
        <f t="shared" si="955"/>
        <v>0</v>
      </c>
      <c r="AE649" t="b">
        <f t="shared" si="956"/>
        <v>0</v>
      </c>
      <c r="AF649" t="b">
        <f t="shared" si="957"/>
        <v>0</v>
      </c>
      <c r="AG649" t="b">
        <f t="shared" si="958"/>
        <v>0</v>
      </c>
      <c r="AH649" t="b">
        <f t="shared" si="959"/>
        <v>0</v>
      </c>
      <c r="AI649" t="b">
        <f t="shared" si="960"/>
        <v>0</v>
      </c>
      <c r="AJ649" t="b">
        <f t="shared" si="961"/>
        <v>0</v>
      </c>
      <c r="AK649" t="b">
        <f t="shared" si="962"/>
        <v>1</v>
      </c>
      <c r="AL649" t="b">
        <f t="shared" si="963"/>
        <v>0</v>
      </c>
      <c r="AM649" t="b">
        <f t="shared" si="964"/>
        <v>0</v>
      </c>
      <c r="AN649" t="b">
        <f t="shared" si="965"/>
        <v>0</v>
      </c>
      <c r="AO649" t="b">
        <f t="shared" si="966"/>
        <v>0</v>
      </c>
      <c r="AP649" t="b">
        <f t="shared" si="967"/>
        <v>0</v>
      </c>
      <c r="AQ649" t="b">
        <f t="shared" si="968"/>
        <v>0</v>
      </c>
      <c r="AR649" t="b">
        <f t="shared" si="969"/>
        <v>0</v>
      </c>
      <c r="AS649" t="b">
        <f t="shared" si="970"/>
        <v>0</v>
      </c>
      <c r="AT649" t="b">
        <f t="shared" si="971"/>
        <v>0</v>
      </c>
      <c r="AU649" t="b">
        <f t="shared" si="972"/>
        <v>0</v>
      </c>
      <c r="AV649" t="b">
        <f t="shared" si="973"/>
        <v>0</v>
      </c>
      <c r="AW649" t="b">
        <f t="shared" si="974"/>
        <v>0</v>
      </c>
      <c r="AX649" t="b">
        <f t="shared" si="975"/>
        <v>0</v>
      </c>
      <c r="AY649" t="b">
        <f t="shared" si="976"/>
        <v>0</v>
      </c>
      <c r="AZ649" t="b">
        <f t="shared" si="977"/>
        <v>0</v>
      </c>
      <c r="BA649" t="b">
        <f t="shared" si="978"/>
        <v>0</v>
      </c>
      <c r="BB649" t="b">
        <f t="shared" si="979"/>
        <v>0</v>
      </c>
      <c r="BC649" t="b">
        <f t="shared" si="980"/>
        <v>0</v>
      </c>
      <c r="BD649" t="b">
        <f t="shared" si="981"/>
        <v>0</v>
      </c>
      <c r="BE649" t="b">
        <f t="shared" si="982"/>
        <v>0</v>
      </c>
      <c r="BF649" t="b">
        <f t="shared" si="983"/>
        <v>0</v>
      </c>
      <c r="BG649" t="b">
        <f t="shared" si="984"/>
        <v>0</v>
      </c>
      <c r="BH649" t="b">
        <f t="shared" si="985"/>
        <v>0</v>
      </c>
      <c r="BI649" t="b">
        <f t="shared" si="986"/>
        <v>0</v>
      </c>
      <c r="BJ649" t="b">
        <f t="shared" si="987"/>
        <v>0</v>
      </c>
      <c r="BK649" t="b">
        <f t="shared" si="988"/>
        <v>0</v>
      </c>
      <c r="BL649" t="b">
        <f t="shared" si="989"/>
        <v>0</v>
      </c>
      <c r="BM649" t="b">
        <f t="shared" si="990"/>
        <v>0</v>
      </c>
      <c r="BN649" t="b">
        <f t="shared" si="991"/>
        <v>0</v>
      </c>
      <c r="BO649" t="b">
        <f t="shared" si="992"/>
        <v>0</v>
      </c>
      <c r="BP649" t="b">
        <f t="shared" si="993"/>
        <v>0</v>
      </c>
      <c r="BQ649" t="b">
        <f t="shared" si="994"/>
        <v>0</v>
      </c>
      <c r="BR649" t="b">
        <f t="shared" si="995"/>
        <v>0</v>
      </c>
      <c r="BS649" t="b">
        <f t="shared" si="996"/>
        <v>0</v>
      </c>
      <c r="BT649" t="b">
        <f t="shared" si="997"/>
        <v>0</v>
      </c>
      <c r="BU649" t="b">
        <f t="shared" si="998"/>
        <v>0</v>
      </c>
      <c r="BV649" t="b">
        <f t="shared" si="999"/>
        <v>0</v>
      </c>
      <c r="BW649" t="b">
        <f t="shared" si="1000"/>
        <v>0</v>
      </c>
      <c r="BX649" t="b">
        <f t="shared" si="1001"/>
        <v>0</v>
      </c>
      <c r="BY649" t="b">
        <f t="shared" si="1002"/>
        <v>0</v>
      </c>
      <c r="BZ649" t="b">
        <f t="shared" si="1003"/>
        <v>0</v>
      </c>
      <c r="CA649" t="b">
        <f t="shared" si="1004"/>
        <v>0</v>
      </c>
      <c r="CB649" t="b">
        <f t="shared" si="1005"/>
        <v>0</v>
      </c>
      <c r="CC649" t="b">
        <f t="shared" si="1006"/>
        <v>0</v>
      </c>
      <c r="CD649" t="b">
        <f t="shared" si="1007"/>
        <v>0</v>
      </c>
      <c r="CE649" t="b">
        <f t="shared" si="1008"/>
        <v>0</v>
      </c>
      <c r="CF649" t="b">
        <f t="shared" si="1009"/>
        <v>0</v>
      </c>
      <c r="CG649" t="b">
        <f t="shared" si="1010"/>
        <v>0</v>
      </c>
      <c r="CH649" t="b">
        <f t="shared" si="1011"/>
        <v>0</v>
      </c>
      <c r="CI649" t="b">
        <f t="shared" si="1012"/>
        <v>0</v>
      </c>
      <c r="CJ649" t="b">
        <f t="shared" si="1013"/>
        <v>0</v>
      </c>
      <c r="CK649" t="b">
        <f t="shared" si="1014"/>
        <v>0</v>
      </c>
      <c r="CL649" t="b">
        <f t="shared" si="1015"/>
        <v>0</v>
      </c>
      <c r="CM649" t="b">
        <f t="shared" si="1016"/>
        <v>0</v>
      </c>
      <c r="CN649" t="b">
        <f t="shared" si="1017"/>
        <v>0</v>
      </c>
      <c r="CO649" t="b">
        <f t="shared" si="1018"/>
        <v>0</v>
      </c>
      <c r="CP649" t="b">
        <f t="shared" si="1019"/>
        <v>0</v>
      </c>
      <c r="CQ649" t="b">
        <f t="shared" si="1020"/>
        <v>0</v>
      </c>
      <c r="CR649" t="b">
        <f t="shared" si="1021"/>
        <v>0</v>
      </c>
      <c r="CS649" t="b">
        <f t="shared" si="1022"/>
        <v>0</v>
      </c>
      <c r="CT649" t="b">
        <f t="shared" si="1023"/>
        <v>0</v>
      </c>
      <c r="CU649" t="b">
        <f t="shared" si="1024"/>
        <v>0</v>
      </c>
      <c r="CV649" t="b">
        <f t="shared" si="1025"/>
        <v>0</v>
      </c>
      <c r="CW649" t="b">
        <f t="shared" si="1026"/>
        <v>0</v>
      </c>
      <c r="CX649" t="b">
        <f t="shared" si="1027"/>
        <v>0</v>
      </c>
      <c r="CY649" t="b">
        <f t="shared" si="1028"/>
        <v>0</v>
      </c>
      <c r="CZ649" t="b">
        <f t="shared" si="1029"/>
        <v>0</v>
      </c>
      <c r="DA649" t="b">
        <f t="shared" si="1030"/>
        <v>0</v>
      </c>
      <c r="DB649" t="b">
        <f t="shared" si="1031"/>
        <v>0</v>
      </c>
      <c r="DC649" t="b">
        <f t="shared" si="1032"/>
        <v>0</v>
      </c>
      <c r="DD649" t="b">
        <f t="shared" si="1033"/>
        <v>0</v>
      </c>
    </row>
    <row r="650" spans="1:108">
      <c r="A650" s="7" t="s">
        <v>1947</v>
      </c>
      <c r="C650" t="s">
        <v>1940</v>
      </c>
      <c r="D650" s="4"/>
      <c r="E650" s="4" t="s">
        <v>1519</v>
      </c>
      <c r="F650" t="s">
        <v>976</v>
      </c>
      <c r="G650" t="s">
        <v>970</v>
      </c>
      <c r="H650" t="s">
        <v>7428</v>
      </c>
      <c r="I650" t="s">
        <v>7418</v>
      </c>
      <c r="J650" s="4" t="s">
        <v>183</v>
      </c>
      <c r="K650" s="4" t="s">
        <v>183</v>
      </c>
      <c r="L650" s="4" t="s">
        <v>6725</v>
      </c>
      <c r="M650" s="4" t="s">
        <v>221</v>
      </c>
      <c r="N650" s="4" t="s">
        <v>1948</v>
      </c>
      <c r="O650" s="4" t="b">
        <f t="shared" si="940"/>
        <v>1</v>
      </c>
      <c r="P650" s="4" t="b">
        <f t="shared" si="941"/>
        <v>1</v>
      </c>
      <c r="Q650" s="4" t="b">
        <f t="shared" si="942"/>
        <v>1</v>
      </c>
      <c r="R650" s="4" t="b">
        <f t="shared" si="943"/>
        <v>1</v>
      </c>
      <c r="S650" s="4" t="b">
        <f t="shared" si="944"/>
        <v>1</v>
      </c>
      <c r="T650" s="4" t="b">
        <f t="shared" si="945"/>
        <v>1</v>
      </c>
      <c r="U650" s="4" t="b">
        <f t="shared" si="946"/>
        <v>1</v>
      </c>
      <c r="V650" s="4" t="b">
        <f t="shared" si="947"/>
        <v>1</v>
      </c>
      <c r="W650" s="4" t="b">
        <f t="shared" si="948"/>
        <v>0</v>
      </c>
      <c r="X650" s="4" t="b">
        <f t="shared" si="949"/>
        <v>1</v>
      </c>
      <c r="Y650" s="4" t="b">
        <f t="shared" si="950"/>
        <v>1</v>
      </c>
      <c r="Z650" s="4" t="b">
        <f t="shared" si="951"/>
        <v>1</v>
      </c>
      <c r="AA650" s="4" t="b">
        <f t="shared" si="952"/>
        <v>1</v>
      </c>
      <c r="AB650" s="4" t="b">
        <f t="shared" si="953"/>
        <v>1</v>
      </c>
      <c r="AC650" s="4" t="b">
        <f t="shared" si="954"/>
        <v>0</v>
      </c>
      <c r="AD650" s="4" t="b">
        <f t="shared" si="955"/>
        <v>1</v>
      </c>
      <c r="AE650" s="4" t="b">
        <f t="shared" si="956"/>
        <v>0</v>
      </c>
      <c r="AF650" s="4" t="b">
        <f t="shared" si="957"/>
        <v>0</v>
      </c>
      <c r="AG650" s="4" t="b">
        <f t="shared" si="958"/>
        <v>0</v>
      </c>
      <c r="AH650" s="4" t="b">
        <f t="shared" si="959"/>
        <v>1</v>
      </c>
      <c r="AI650" s="4" t="b">
        <f t="shared" si="960"/>
        <v>1</v>
      </c>
      <c r="AJ650" s="4" t="b">
        <f t="shared" si="961"/>
        <v>0</v>
      </c>
      <c r="AK650" s="4" t="b">
        <f t="shared" si="962"/>
        <v>1</v>
      </c>
      <c r="AL650" s="4" t="b">
        <f t="shared" si="963"/>
        <v>1</v>
      </c>
      <c r="AM650" s="4" t="b">
        <f t="shared" si="964"/>
        <v>1</v>
      </c>
      <c r="AN650" s="4" t="b">
        <f t="shared" si="965"/>
        <v>0</v>
      </c>
      <c r="AO650" s="4" t="b">
        <f t="shared" si="966"/>
        <v>0</v>
      </c>
      <c r="AP650" s="4" t="b">
        <f t="shared" si="967"/>
        <v>0</v>
      </c>
      <c r="AQ650" s="4" t="b">
        <f t="shared" si="968"/>
        <v>1</v>
      </c>
      <c r="AR650" s="4" t="b">
        <f t="shared" si="969"/>
        <v>0</v>
      </c>
      <c r="AS650" s="4" t="b">
        <f t="shared" si="970"/>
        <v>0</v>
      </c>
      <c r="AT650" s="4" t="b">
        <f t="shared" si="971"/>
        <v>1</v>
      </c>
      <c r="AU650" s="4" t="b">
        <f t="shared" si="972"/>
        <v>0</v>
      </c>
      <c r="AV650" s="4" t="b">
        <f t="shared" si="973"/>
        <v>0</v>
      </c>
      <c r="AW650" s="4" t="b">
        <f t="shared" si="974"/>
        <v>1</v>
      </c>
      <c r="AX650" s="4" t="b">
        <f t="shared" si="975"/>
        <v>0</v>
      </c>
      <c r="AY650" s="4" t="b">
        <f t="shared" si="976"/>
        <v>1</v>
      </c>
      <c r="AZ650" s="4" t="b">
        <f t="shared" si="977"/>
        <v>1</v>
      </c>
      <c r="BA650" s="4" t="b">
        <f t="shared" si="978"/>
        <v>0</v>
      </c>
      <c r="BB650" s="4" t="b">
        <f t="shared" si="979"/>
        <v>0</v>
      </c>
      <c r="BC650" s="4" t="b">
        <f t="shared" si="980"/>
        <v>1</v>
      </c>
      <c r="BD650" s="4" t="b">
        <f t="shared" si="981"/>
        <v>0</v>
      </c>
      <c r="BE650" s="4" t="b">
        <f t="shared" si="982"/>
        <v>0</v>
      </c>
      <c r="BF650" s="4" t="b">
        <f t="shared" si="983"/>
        <v>1</v>
      </c>
      <c r="BG650" s="4" t="b">
        <f t="shared" si="984"/>
        <v>1</v>
      </c>
      <c r="BH650" s="4" t="b">
        <f t="shared" si="985"/>
        <v>0</v>
      </c>
      <c r="BI650" s="4" t="b">
        <f t="shared" si="986"/>
        <v>0</v>
      </c>
      <c r="BJ650" s="4" t="b">
        <f t="shared" si="987"/>
        <v>0</v>
      </c>
      <c r="BK650" s="4" t="b">
        <f t="shared" si="988"/>
        <v>0</v>
      </c>
      <c r="BL650" s="4" t="b">
        <f t="shared" si="989"/>
        <v>1</v>
      </c>
      <c r="BM650" s="4" t="b">
        <f t="shared" si="990"/>
        <v>1</v>
      </c>
      <c r="BN650" s="4" t="b">
        <f t="shared" si="991"/>
        <v>1</v>
      </c>
      <c r="BO650" s="4" t="b">
        <f t="shared" si="992"/>
        <v>1</v>
      </c>
      <c r="BP650" s="4" t="b">
        <f t="shared" si="993"/>
        <v>1</v>
      </c>
      <c r="BQ650" s="4" t="b">
        <f t="shared" si="994"/>
        <v>1</v>
      </c>
      <c r="BR650" s="4" t="b">
        <f t="shared" si="995"/>
        <v>1</v>
      </c>
      <c r="BS650" s="4" t="b">
        <f t="shared" si="996"/>
        <v>1</v>
      </c>
      <c r="BT650" s="4" t="b">
        <f t="shared" si="997"/>
        <v>1</v>
      </c>
      <c r="BU650" s="4" t="b">
        <f t="shared" si="998"/>
        <v>1</v>
      </c>
      <c r="BV650" s="4" t="b">
        <f t="shared" si="999"/>
        <v>1</v>
      </c>
      <c r="BW650" s="4" t="b">
        <f t="shared" si="1000"/>
        <v>0</v>
      </c>
      <c r="BX650" s="4" t="b">
        <f t="shared" si="1001"/>
        <v>1</v>
      </c>
      <c r="BY650" s="4" t="b">
        <f t="shared" si="1002"/>
        <v>0</v>
      </c>
      <c r="BZ650" s="4" t="b">
        <f t="shared" si="1003"/>
        <v>0</v>
      </c>
      <c r="CA650" s="4" t="b">
        <f t="shared" si="1004"/>
        <v>1</v>
      </c>
      <c r="CB650" s="4" t="b">
        <f t="shared" si="1005"/>
        <v>1</v>
      </c>
      <c r="CC650" s="4" t="b">
        <f t="shared" si="1006"/>
        <v>0</v>
      </c>
      <c r="CD650" s="4" t="b">
        <f t="shared" si="1007"/>
        <v>0</v>
      </c>
      <c r="CE650" s="4" t="b">
        <f t="shared" si="1008"/>
        <v>0</v>
      </c>
      <c r="CF650" s="4" t="b">
        <f t="shared" si="1009"/>
        <v>0</v>
      </c>
      <c r="CG650" s="4" t="b">
        <f t="shared" si="1010"/>
        <v>1</v>
      </c>
      <c r="CH650" s="4" t="b">
        <f t="shared" si="1011"/>
        <v>1</v>
      </c>
      <c r="CI650" s="4" t="b">
        <f t="shared" si="1012"/>
        <v>0</v>
      </c>
      <c r="CJ650" s="4" t="b">
        <f t="shared" si="1013"/>
        <v>1</v>
      </c>
      <c r="CK650" s="4" t="b">
        <f t="shared" si="1014"/>
        <v>0</v>
      </c>
      <c r="CL650" s="4" t="b">
        <f t="shared" si="1015"/>
        <v>0</v>
      </c>
      <c r="CM650" s="4" t="b">
        <f t="shared" si="1016"/>
        <v>0</v>
      </c>
      <c r="CN650" s="4" t="b">
        <f t="shared" si="1017"/>
        <v>0</v>
      </c>
      <c r="CO650" s="4" t="b">
        <f t="shared" si="1018"/>
        <v>1</v>
      </c>
      <c r="CP650" s="4" t="b">
        <f t="shared" si="1019"/>
        <v>1</v>
      </c>
      <c r="CQ650" s="4" t="b">
        <f t="shared" si="1020"/>
        <v>0</v>
      </c>
      <c r="CR650" s="4" t="b">
        <f t="shared" si="1021"/>
        <v>1</v>
      </c>
      <c r="CS650" s="4" t="b">
        <f t="shared" si="1022"/>
        <v>0</v>
      </c>
      <c r="CT650" s="4" t="b">
        <f t="shared" si="1023"/>
        <v>0</v>
      </c>
      <c r="CU650" s="4" t="b">
        <f t="shared" si="1024"/>
        <v>0</v>
      </c>
      <c r="CV650" s="4" t="b">
        <f t="shared" si="1025"/>
        <v>1</v>
      </c>
      <c r="CW650" s="4" t="b">
        <f t="shared" si="1026"/>
        <v>0</v>
      </c>
      <c r="CX650" s="4" t="b">
        <f t="shared" si="1027"/>
        <v>1</v>
      </c>
      <c r="CY650" s="4" t="b">
        <f t="shared" si="1028"/>
        <v>0</v>
      </c>
      <c r="CZ650" s="4" t="b">
        <f t="shared" si="1029"/>
        <v>1</v>
      </c>
      <c r="DA650" s="4" t="b">
        <f t="shared" si="1030"/>
        <v>0</v>
      </c>
      <c r="DB650" s="4" t="b">
        <f t="shared" si="1031"/>
        <v>0</v>
      </c>
      <c r="DC650" s="4" t="b">
        <f t="shared" si="1032"/>
        <v>1</v>
      </c>
      <c r="DD650" s="4" t="b">
        <f t="shared" si="1033"/>
        <v>1</v>
      </c>
    </row>
    <row r="651" spans="1:108">
      <c r="A651" t="s">
        <v>1949</v>
      </c>
      <c r="C651" t="s">
        <v>1940</v>
      </c>
      <c r="E651" t="s">
        <v>1519</v>
      </c>
      <c r="F651" t="s">
        <v>976</v>
      </c>
      <c r="G651" t="s">
        <v>970</v>
      </c>
      <c r="H651" t="s">
        <v>7428</v>
      </c>
      <c r="I651" t="s">
        <v>7418</v>
      </c>
      <c r="J651" t="s">
        <v>109</v>
      </c>
      <c r="K651" t="s">
        <v>109</v>
      </c>
      <c r="L651" t="s">
        <v>6726</v>
      </c>
      <c r="M651" t="s">
        <v>6079</v>
      </c>
      <c r="N651" t="s">
        <v>187</v>
      </c>
      <c r="O651" t="b">
        <f t="shared" si="940"/>
        <v>0</v>
      </c>
      <c r="P651" t="b">
        <f t="shared" si="941"/>
        <v>0</v>
      </c>
      <c r="Q651" t="b">
        <f t="shared" si="942"/>
        <v>0</v>
      </c>
      <c r="R651" t="b">
        <f t="shared" si="943"/>
        <v>0</v>
      </c>
      <c r="S651" t="b">
        <f t="shared" si="944"/>
        <v>0</v>
      </c>
      <c r="T651" t="b">
        <f t="shared" si="945"/>
        <v>0</v>
      </c>
      <c r="U651" t="b">
        <f t="shared" si="946"/>
        <v>0</v>
      </c>
      <c r="V651" t="b">
        <f t="shared" si="947"/>
        <v>0</v>
      </c>
      <c r="W651" t="b">
        <f t="shared" si="948"/>
        <v>0</v>
      </c>
      <c r="X651" t="b">
        <f t="shared" si="949"/>
        <v>0</v>
      </c>
      <c r="Y651" t="b">
        <f t="shared" si="950"/>
        <v>0</v>
      </c>
      <c r="Z651" t="b">
        <f t="shared" si="951"/>
        <v>0</v>
      </c>
      <c r="AA651" t="b">
        <f t="shared" si="952"/>
        <v>0</v>
      </c>
      <c r="AB651" t="b">
        <f t="shared" si="953"/>
        <v>0</v>
      </c>
      <c r="AC651" t="b">
        <f t="shared" si="954"/>
        <v>0</v>
      </c>
      <c r="AD651" t="b">
        <f t="shared" si="955"/>
        <v>0</v>
      </c>
      <c r="AE651" t="b">
        <f t="shared" si="956"/>
        <v>0</v>
      </c>
      <c r="AF651" t="b">
        <f t="shared" si="957"/>
        <v>0</v>
      </c>
      <c r="AG651" t="b">
        <f t="shared" si="958"/>
        <v>0</v>
      </c>
      <c r="AH651" t="b">
        <f t="shared" si="959"/>
        <v>0</v>
      </c>
      <c r="AI651" t="b">
        <f t="shared" si="960"/>
        <v>0</v>
      </c>
      <c r="AJ651" t="b">
        <f t="shared" si="961"/>
        <v>0</v>
      </c>
      <c r="AK651" t="b">
        <f t="shared" si="962"/>
        <v>0</v>
      </c>
      <c r="AL651" t="b">
        <f t="shared" si="963"/>
        <v>0</v>
      </c>
      <c r="AM651" t="b">
        <f t="shared" si="964"/>
        <v>0</v>
      </c>
      <c r="AN651" t="b">
        <f t="shared" si="965"/>
        <v>0</v>
      </c>
      <c r="AO651" t="b">
        <f t="shared" si="966"/>
        <v>0</v>
      </c>
      <c r="AP651" t="b">
        <f t="shared" si="967"/>
        <v>0</v>
      </c>
      <c r="AQ651" t="b">
        <f t="shared" si="968"/>
        <v>0</v>
      </c>
      <c r="AR651" t="b">
        <f t="shared" si="969"/>
        <v>0</v>
      </c>
      <c r="AS651" t="b">
        <f t="shared" si="970"/>
        <v>0</v>
      </c>
      <c r="AT651" t="b">
        <f t="shared" si="971"/>
        <v>0</v>
      </c>
      <c r="AU651" t="b">
        <f t="shared" si="972"/>
        <v>0</v>
      </c>
      <c r="AV651" t="b">
        <f t="shared" si="973"/>
        <v>0</v>
      </c>
      <c r="AW651" t="b">
        <f t="shared" si="974"/>
        <v>0</v>
      </c>
      <c r="AX651" t="b">
        <f t="shared" si="975"/>
        <v>0</v>
      </c>
      <c r="AY651" t="b">
        <f t="shared" si="976"/>
        <v>0</v>
      </c>
      <c r="AZ651" t="b">
        <f t="shared" si="977"/>
        <v>0</v>
      </c>
      <c r="BA651" t="b">
        <f t="shared" si="978"/>
        <v>0</v>
      </c>
      <c r="BB651" t="b">
        <f t="shared" si="979"/>
        <v>0</v>
      </c>
      <c r="BC651" t="b">
        <f t="shared" si="980"/>
        <v>0</v>
      </c>
      <c r="BD651" t="b">
        <f t="shared" si="981"/>
        <v>0</v>
      </c>
      <c r="BE651" t="b">
        <f t="shared" si="982"/>
        <v>0</v>
      </c>
      <c r="BF651" t="b">
        <f t="shared" si="983"/>
        <v>0</v>
      </c>
      <c r="BG651" t="b">
        <f t="shared" si="984"/>
        <v>0</v>
      </c>
      <c r="BH651" t="b">
        <f t="shared" si="985"/>
        <v>0</v>
      </c>
      <c r="BI651" t="b">
        <f t="shared" si="986"/>
        <v>0</v>
      </c>
      <c r="BJ651" t="b">
        <f t="shared" si="987"/>
        <v>0</v>
      </c>
      <c r="BK651" t="b">
        <f t="shared" si="988"/>
        <v>0</v>
      </c>
      <c r="BL651" t="b">
        <f t="shared" si="989"/>
        <v>0</v>
      </c>
      <c r="BM651" t="b">
        <f t="shared" si="990"/>
        <v>0</v>
      </c>
      <c r="BN651" t="b">
        <f t="shared" si="991"/>
        <v>0</v>
      </c>
      <c r="BO651" t="b">
        <f t="shared" si="992"/>
        <v>0</v>
      </c>
      <c r="BP651" t="b">
        <f t="shared" si="993"/>
        <v>0</v>
      </c>
      <c r="BQ651" t="b">
        <f t="shared" si="994"/>
        <v>0</v>
      </c>
      <c r="BR651" t="b">
        <f t="shared" si="995"/>
        <v>0</v>
      </c>
      <c r="BS651" t="b">
        <f t="shared" si="996"/>
        <v>0</v>
      </c>
      <c r="BT651" t="b">
        <f t="shared" si="997"/>
        <v>0</v>
      </c>
      <c r="BU651" t="b">
        <f t="shared" si="998"/>
        <v>0</v>
      </c>
      <c r="BV651" t="b">
        <f t="shared" si="999"/>
        <v>0</v>
      </c>
      <c r="BW651" t="b">
        <f t="shared" si="1000"/>
        <v>0</v>
      </c>
      <c r="BX651" t="b">
        <f t="shared" si="1001"/>
        <v>0</v>
      </c>
      <c r="BY651" t="b">
        <f t="shared" si="1002"/>
        <v>0</v>
      </c>
      <c r="BZ651" t="b">
        <f t="shared" si="1003"/>
        <v>0</v>
      </c>
      <c r="CA651" t="b">
        <f t="shared" si="1004"/>
        <v>0</v>
      </c>
      <c r="CB651" t="b">
        <f t="shared" si="1005"/>
        <v>0</v>
      </c>
      <c r="CC651" t="b">
        <f t="shared" si="1006"/>
        <v>0</v>
      </c>
      <c r="CD651" t="b">
        <f t="shared" si="1007"/>
        <v>0</v>
      </c>
      <c r="CE651" t="b">
        <f t="shared" si="1008"/>
        <v>0</v>
      </c>
      <c r="CF651" t="b">
        <f t="shared" si="1009"/>
        <v>0</v>
      </c>
      <c r="CG651" t="b">
        <f t="shared" si="1010"/>
        <v>0</v>
      </c>
      <c r="CH651" t="b">
        <f t="shared" si="1011"/>
        <v>0</v>
      </c>
      <c r="CI651" t="b">
        <f t="shared" si="1012"/>
        <v>0</v>
      </c>
      <c r="CJ651" t="b">
        <f t="shared" si="1013"/>
        <v>0</v>
      </c>
      <c r="CK651" t="b">
        <f t="shared" si="1014"/>
        <v>0</v>
      </c>
      <c r="CL651" t="b">
        <f t="shared" si="1015"/>
        <v>0</v>
      </c>
      <c r="CM651" t="b">
        <f t="shared" si="1016"/>
        <v>0</v>
      </c>
      <c r="CN651" t="b">
        <f t="shared" si="1017"/>
        <v>0</v>
      </c>
      <c r="CO651" t="b">
        <f t="shared" si="1018"/>
        <v>0</v>
      </c>
      <c r="CP651" t="b">
        <f t="shared" si="1019"/>
        <v>0</v>
      </c>
      <c r="CQ651" t="b">
        <f t="shared" si="1020"/>
        <v>0</v>
      </c>
      <c r="CR651" t="b">
        <f t="shared" si="1021"/>
        <v>0</v>
      </c>
      <c r="CS651" t="b">
        <f t="shared" si="1022"/>
        <v>0</v>
      </c>
      <c r="CT651" t="b">
        <f t="shared" si="1023"/>
        <v>0</v>
      </c>
      <c r="CU651" t="b">
        <f t="shared" si="1024"/>
        <v>0</v>
      </c>
      <c r="CV651" t="b">
        <f t="shared" si="1025"/>
        <v>0</v>
      </c>
      <c r="CW651" t="b">
        <f t="shared" si="1026"/>
        <v>0</v>
      </c>
      <c r="CX651" t="b">
        <f t="shared" si="1027"/>
        <v>0</v>
      </c>
      <c r="CY651" t="b">
        <f t="shared" si="1028"/>
        <v>0</v>
      </c>
      <c r="CZ651" t="b">
        <f t="shared" si="1029"/>
        <v>0</v>
      </c>
      <c r="DA651" t="b">
        <f t="shared" si="1030"/>
        <v>0</v>
      </c>
      <c r="DB651" t="b">
        <f t="shared" si="1031"/>
        <v>0</v>
      </c>
      <c r="DC651" t="b">
        <f t="shared" si="1032"/>
        <v>0</v>
      </c>
      <c r="DD651" t="b">
        <f t="shared" si="1033"/>
        <v>0</v>
      </c>
    </row>
    <row r="652" spans="1:108">
      <c r="A652" s="4" t="s">
        <v>1241</v>
      </c>
      <c r="C652" t="s">
        <v>1242</v>
      </c>
      <c r="D652" s="4" t="s">
        <v>1243</v>
      </c>
      <c r="E652" s="4" t="s">
        <v>1244</v>
      </c>
      <c r="F652" t="s">
        <v>976</v>
      </c>
      <c r="G652" t="s">
        <v>970</v>
      </c>
      <c r="H652" t="s">
        <v>7428</v>
      </c>
      <c r="I652" t="s">
        <v>7418</v>
      </c>
      <c r="J652" s="4" t="s">
        <v>204</v>
      </c>
      <c r="K652" s="4" t="s">
        <v>205</v>
      </c>
      <c r="L652" s="4" t="s">
        <v>6489</v>
      </c>
      <c r="M652" t="s">
        <v>6079</v>
      </c>
      <c r="N652" s="4" t="s">
        <v>1245</v>
      </c>
      <c r="O652" s="4" t="b">
        <f t="shared" si="940"/>
        <v>1</v>
      </c>
      <c r="P652" s="4" t="b">
        <f t="shared" si="941"/>
        <v>0</v>
      </c>
      <c r="Q652" s="4" t="b">
        <f t="shared" si="942"/>
        <v>1</v>
      </c>
      <c r="R652" s="4" t="b">
        <f t="shared" si="943"/>
        <v>0</v>
      </c>
      <c r="S652" s="4" t="b">
        <f t="shared" si="944"/>
        <v>0</v>
      </c>
      <c r="T652" s="4" t="b">
        <f t="shared" si="945"/>
        <v>0</v>
      </c>
      <c r="U652" s="4" t="b">
        <f t="shared" si="946"/>
        <v>1</v>
      </c>
      <c r="V652" s="4" t="b">
        <f t="shared" si="947"/>
        <v>0</v>
      </c>
      <c r="W652" s="4" t="b">
        <f t="shared" si="948"/>
        <v>0</v>
      </c>
      <c r="X652" s="4" t="b">
        <f t="shared" si="949"/>
        <v>0</v>
      </c>
      <c r="Y652" s="4" t="b">
        <f t="shared" si="950"/>
        <v>0</v>
      </c>
      <c r="Z652" s="4" t="b">
        <f t="shared" si="951"/>
        <v>0</v>
      </c>
      <c r="AA652" s="4" t="b">
        <f t="shared" si="952"/>
        <v>0</v>
      </c>
      <c r="AB652" s="4" t="b">
        <f t="shared" si="953"/>
        <v>0</v>
      </c>
      <c r="AC652" s="4" t="b">
        <f t="shared" si="954"/>
        <v>0</v>
      </c>
      <c r="AD652" s="4" t="b">
        <f t="shared" si="955"/>
        <v>0</v>
      </c>
      <c r="AE652" s="4" t="b">
        <f t="shared" si="956"/>
        <v>0</v>
      </c>
      <c r="AF652" s="4" t="b">
        <f t="shared" si="957"/>
        <v>0</v>
      </c>
      <c r="AG652" s="4" t="b">
        <f t="shared" si="958"/>
        <v>0</v>
      </c>
      <c r="AH652" s="4" t="b">
        <f t="shared" si="959"/>
        <v>1</v>
      </c>
      <c r="AI652" s="4" t="b">
        <f t="shared" si="960"/>
        <v>0</v>
      </c>
      <c r="AJ652" s="4" t="b">
        <f t="shared" si="961"/>
        <v>0</v>
      </c>
      <c r="AK652" s="4" t="b">
        <f t="shared" si="962"/>
        <v>0</v>
      </c>
      <c r="AL652" s="4" t="b">
        <f t="shared" si="963"/>
        <v>0</v>
      </c>
      <c r="AM652" s="4" t="b">
        <f t="shared" si="964"/>
        <v>0</v>
      </c>
      <c r="AN652" s="4" t="b">
        <f t="shared" si="965"/>
        <v>0</v>
      </c>
      <c r="AO652" s="4" t="b">
        <f t="shared" si="966"/>
        <v>0</v>
      </c>
      <c r="AP652" s="4" t="b">
        <f t="shared" si="967"/>
        <v>0</v>
      </c>
      <c r="AQ652" s="4" t="b">
        <f t="shared" si="968"/>
        <v>0</v>
      </c>
      <c r="AR652" s="4" t="b">
        <f t="shared" si="969"/>
        <v>0</v>
      </c>
      <c r="AS652" s="4" t="b">
        <f t="shared" si="970"/>
        <v>0</v>
      </c>
      <c r="AT652" s="4" t="b">
        <f t="shared" si="971"/>
        <v>0</v>
      </c>
      <c r="AU652" s="4" t="b">
        <f t="shared" si="972"/>
        <v>0</v>
      </c>
      <c r="AV652" s="4" t="b">
        <f t="shared" si="973"/>
        <v>0</v>
      </c>
      <c r="AW652" s="4" t="b">
        <f t="shared" si="974"/>
        <v>0</v>
      </c>
      <c r="AX652" s="4" t="b">
        <f t="shared" si="975"/>
        <v>0</v>
      </c>
      <c r="AY652" s="4" t="b">
        <f t="shared" si="976"/>
        <v>0</v>
      </c>
      <c r="AZ652" s="4" t="b">
        <f t="shared" si="977"/>
        <v>0</v>
      </c>
      <c r="BA652" s="4" t="b">
        <f t="shared" si="978"/>
        <v>0</v>
      </c>
      <c r="BB652" s="4" t="b">
        <f t="shared" si="979"/>
        <v>0</v>
      </c>
      <c r="BC652" s="4" t="b">
        <f t="shared" si="980"/>
        <v>0</v>
      </c>
      <c r="BD652" s="4" t="b">
        <f t="shared" si="981"/>
        <v>0</v>
      </c>
      <c r="BE652" s="4" t="b">
        <f t="shared" si="982"/>
        <v>0</v>
      </c>
      <c r="BF652" s="4" t="b">
        <f t="shared" si="983"/>
        <v>0</v>
      </c>
      <c r="BG652" s="4" t="b">
        <f t="shared" si="984"/>
        <v>0</v>
      </c>
      <c r="BH652" s="4" t="b">
        <f t="shared" si="985"/>
        <v>0</v>
      </c>
      <c r="BI652" s="4" t="b">
        <f t="shared" si="986"/>
        <v>0</v>
      </c>
      <c r="BJ652" s="4" t="b">
        <f t="shared" si="987"/>
        <v>0</v>
      </c>
      <c r="BK652" s="4" t="b">
        <f t="shared" si="988"/>
        <v>0</v>
      </c>
      <c r="BL652" s="4" t="b">
        <f t="shared" si="989"/>
        <v>0</v>
      </c>
      <c r="BM652" s="4" t="b">
        <f t="shared" si="990"/>
        <v>0</v>
      </c>
      <c r="BN652" s="4" t="b">
        <f t="shared" si="991"/>
        <v>0</v>
      </c>
      <c r="BO652" s="4" t="b">
        <f t="shared" si="992"/>
        <v>0</v>
      </c>
      <c r="BP652" s="4" t="b">
        <f t="shared" si="993"/>
        <v>0</v>
      </c>
      <c r="BQ652" s="4" t="b">
        <f t="shared" si="994"/>
        <v>0</v>
      </c>
      <c r="BR652" s="4" t="b">
        <f t="shared" si="995"/>
        <v>0</v>
      </c>
      <c r="BS652" s="4" t="b">
        <f t="shared" si="996"/>
        <v>1</v>
      </c>
      <c r="BT652" s="4" t="b">
        <f t="shared" si="997"/>
        <v>0</v>
      </c>
      <c r="BU652" s="4" t="b">
        <f t="shared" si="998"/>
        <v>0</v>
      </c>
      <c r="BV652" s="4" t="b">
        <f t="shared" si="999"/>
        <v>0</v>
      </c>
      <c r="BW652" s="4" t="b">
        <f t="shared" si="1000"/>
        <v>0</v>
      </c>
      <c r="BX652" s="4" t="b">
        <f t="shared" si="1001"/>
        <v>0</v>
      </c>
      <c r="BY652" s="4" t="b">
        <f t="shared" si="1002"/>
        <v>0</v>
      </c>
      <c r="BZ652" s="4" t="b">
        <f t="shared" si="1003"/>
        <v>0</v>
      </c>
      <c r="CA652" s="4" t="b">
        <f t="shared" si="1004"/>
        <v>0</v>
      </c>
      <c r="CB652" s="4" t="b">
        <f t="shared" si="1005"/>
        <v>0</v>
      </c>
      <c r="CC652" s="4" t="b">
        <f t="shared" si="1006"/>
        <v>0</v>
      </c>
      <c r="CD652" s="4" t="b">
        <f t="shared" si="1007"/>
        <v>0</v>
      </c>
      <c r="CE652" s="4" t="b">
        <f t="shared" si="1008"/>
        <v>0</v>
      </c>
      <c r="CF652" s="4" t="b">
        <f t="shared" si="1009"/>
        <v>0</v>
      </c>
      <c r="CG652" s="4" t="b">
        <f t="shared" si="1010"/>
        <v>0</v>
      </c>
      <c r="CH652" s="4" t="b">
        <f t="shared" si="1011"/>
        <v>0</v>
      </c>
      <c r="CI652" s="4" t="b">
        <f t="shared" si="1012"/>
        <v>0</v>
      </c>
      <c r="CJ652" s="4" t="b">
        <f t="shared" si="1013"/>
        <v>0</v>
      </c>
      <c r="CK652" s="4" t="b">
        <f t="shared" si="1014"/>
        <v>0</v>
      </c>
      <c r="CL652" s="4" t="b">
        <f t="shared" si="1015"/>
        <v>0</v>
      </c>
      <c r="CM652" s="4" t="b">
        <f t="shared" si="1016"/>
        <v>0</v>
      </c>
      <c r="CN652" s="4" t="b">
        <f t="shared" si="1017"/>
        <v>0</v>
      </c>
      <c r="CO652" s="4" t="b">
        <f t="shared" si="1018"/>
        <v>0</v>
      </c>
      <c r="CP652" s="4" t="b">
        <f t="shared" si="1019"/>
        <v>0</v>
      </c>
      <c r="CQ652" s="4" t="b">
        <f t="shared" si="1020"/>
        <v>0</v>
      </c>
      <c r="CR652" s="4" t="b">
        <f t="shared" si="1021"/>
        <v>0</v>
      </c>
      <c r="CS652" s="4" t="b">
        <f t="shared" si="1022"/>
        <v>0</v>
      </c>
      <c r="CT652" s="4" t="b">
        <f t="shared" si="1023"/>
        <v>0</v>
      </c>
      <c r="CU652" s="4" t="b">
        <f t="shared" si="1024"/>
        <v>0</v>
      </c>
      <c r="CV652" s="4" t="b">
        <f t="shared" si="1025"/>
        <v>0</v>
      </c>
      <c r="CW652" s="4" t="b">
        <f t="shared" si="1026"/>
        <v>0</v>
      </c>
      <c r="CX652" s="4" t="b">
        <f t="shared" si="1027"/>
        <v>0</v>
      </c>
      <c r="CY652" s="4" t="b">
        <f t="shared" si="1028"/>
        <v>0</v>
      </c>
      <c r="CZ652" s="4" t="b">
        <f t="shared" si="1029"/>
        <v>0</v>
      </c>
      <c r="DA652" s="4" t="b">
        <f t="shared" si="1030"/>
        <v>0</v>
      </c>
      <c r="DB652" s="4" t="b">
        <f t="shared" si="1031"/>
        <v>0</v>
      </c>
      <c r="DC652" s="4" t="b">
        <f t="shared" si="1032"/>
        <v>0</v>
      </c>
      <c r="DD652" s="4" t="b">
        <f t="shared" si="1033"/>
        <v>0</v>
      </c>
    </row>
    <row r="653" spans="1:108">
      <c r="A653" s="4" t="s">
        <v>1246</v>
      </c>
      <c r="C653" t="s">
        <v>1242</v>
      </c>
      <c r="D653" t="s">
        <v>1243</v>
      </c>
      <c r="E653" t="s">
        <v>1244</v>
      </c>
      <c r="F653" t="s">
        <v>976</v>
      </c>
      <c r="G653" t="s">
        <v>970</v>
      </c>
      <c r="H653" t="s">
        <v>7428</v>
      </c>
      <c r="I653" t="s">
        <v>7418</v>
      </c>
      <c r="J653" s="4" t="s">
        <v>119</v>
      </c>
      <c r="K653" t="s">
        <v>109</v>
      </c>
      <c r="L653" t="s">
        <v>6490</v>
      </c>
      <c r="M653" t="s">
        <v>6079</v>
      </c>
      <c r="N653" t="s">
        <v>53</v>
      </c>
      <c r="O653" t="b">
        <f t="shared" si="940"/>
        <v>0</v>
      </c>
      <c r="P653" t="b">
        <f t="shared" si="941"/>
        <v>0</v>
      </c>
      <c r="Q653" t="b">
        <f t="shared" si="942"/>
        <v>0</v>
      </c>
      <c r="R653" t="b">
        <f t="shared" si="943"/>
        <v>1</v>
      </c>
      <c r="S653" t="b">
        <f t="shared" si="944"/>
        <v>0</v>
      </c>
      <c r="T653" t="b">
        <f t="shared" si="945"/>
        <v>0</v>
      </c>
      <c r="U653" t="b">
        <f t="shared" si="946"/>
        <v>0</v>
      </c>
      <c r="V653" t="b">
        <f t="shared" si="947"/>
        <v>0</v>
      </c>
      <c r="W653" t="b">
        <f t="shared" si="948"/>
        <v>0</v>
      </c>
      <c r="X653" t="b">
        <f t="shared" si="949"/>
        <v>1</v>
      </c>
      <c r="Y653" t="b">
        <f t="shared" si="950"/>
        <v>0</v>
      </c>
      <c r="Z653" t="b">
        <f t="shared" si="951"/>
        <v>0</v>
      </c>
      <c r="AA653" t="b">
        <f t="shared" si="952"/>
        <v>0</v>
      </c>
      <c r="AB653" t="b">
        <f t="shared" si="953"/>
        <v>0</v>
      </c>
      <c r="AC653" t="b">
        <f t="shared" si="954"/>
        <v>0</v>
      </c>
      <c r="AD653" t="b">
        <f t="shared" si="955"/>
        <v>0</v>
      </c>
      <c r="AE653" t="b">
        <f t="shared" si="956"/>
        <v>0</v>
      </c>
      <c r="AF653" t="b">
        <f t="shared" si="957"/>
        <v>0</v>
      </c>
      <c r="AG653" t="b">
        <f t="shared" si="958"/>
        <v>0</v>
      </c>
      <c r="AH653" t="b">
        <f t="shared" si="959"/>
        <v>0</v>
      </c>
      <c r="AI653" t="b">
        <f t="shared" si="960"/>
        <v>0</v>
      </c>
      <c r="AJ653" t="b">
        <f t="shared" si="961"/>
        <v>0</v>
      </c>
      <c r="AK653" t="b">
        <f t="shared" si="962"/>
        <v>0</v>
      </c>
      <c r="AL653" t="b">
        <f t="shared" si="963"/>
        <v>0</v>
      </c>
      <c r="AM653" t="b">
        <f t="shared" si="964"/>
        <v>0</v>
      </c>
      <c r="AN653" t="b">
        <f t="shared" si="965"/>
        <v>0</v>
      </c>
      <c r="AO653" t="b">
        <f t="shared" si="966"/>
        <v>0</v>
      </c>
      <c r="AP653" t="b">
        <f t="shared" si="967"/>
        <v>0</v>
      </c>
      <c r="AQ653" t="b">
        <f t="shared" si="968"/>
        <v>0</v>
      </c>
      <c r="AR653" t="b">
        <f t="shared" si="969"/>
        <v>0</v>
      </c>
      <c r="AS653" t="b">
        <f t="shared" si="970"/>
        <v>0</v>
      </c>
      <c r="AT653" t="b">
        <f t="shared" si="971"/>
        <v>0</v>
      </c>
      <c r="AU653" t="b">
        <f t="shared" si="972"/>
        <v>0</v>
      </c>
      <c r="AV653" t="b">
        <f t="shared" si="973"/>
        <v>0</v>
      </c>
      <c r="AW653" t="b">
        <f t="shared" si="974"/>
        <v>0</v>
      </c>
      <c r="AX653" t="b">
        <f t="shared" si="975"/>
        <v>0</v>
      </c>
      <c r="AY653" t="b">
        <f t="shared" si="976"/>
        <v>0</v>
      </c>
      <c r="AZ653" t="b">
        <f t="shared" si="977"/>
        <v>0</v>
      </c>
      <c r="BA653" t="b">
        <f t="shared" si="978"/>
        <v>0</v>
      </c>
      <c r="BB653" t="b">
        <f t="shared" si="979"/>
        <v>0</v>
      </c>
      <c r="BC653" t="b">
        <f t="shared" si="980"/>
        <v>0</v>
      </c>
      <c r="BD653" t="b">
        <f t="shared" si="981"/>
        <v>0</v>
      </c>
      <c r="BE653" t="b">
        <f t="shared" si="982"/>
        <v>0</v>
      </c>
      <c r="BF653" t="b">
        <f t="shared" si="983"/>
        <v>1</v>
      </c>
      <c r="BG653" t="b">
        <f t="shared" si="984"/>
        <v>0</v>
      </c>
      <c r="BH653" t="b">
        <f t="shared" si="985"/>
        <v>0</v>
      </c>
      <c r="BI653" t="b">
        <f t="shared" si="986"/>
        <v>0</v>
      </c>
      <c r="BJ653" t="b">
        <f t="shared" si="987"/>
        <v>0</v>
      </c>
      <c r="BK653" t="b">
        <f t="shared" si="988"/>
        <v>0</v>
      </c>
      <c r="BL653" t="b">
        <f t="shared" si="989"/>
        <v>0</v>
      </c>
      <c r="BM653" t="b">
        <f t="shared" si="990"/>
        <v>0</v>
      </c>
      <c r="BN653" t="b">
        <f t="shared" si="991"/>
        <v>0</v>
      </c>
      <c r="BO653" t="b">
        <f t="shared" si="992"/>
        <v>0</v>
      </c>
      <c r="BP653" t="b">
        <f t="shared" si="993"/>
        <v>0</v>
      </c>
      <c r="BQ653" t="b">
        <f t="shared" si="994"/>
        <v>0</v>
      </c>
      <c r="BR653" t="b">
        <f t="shared" si="995"/>
        <v>0</v>
      </c>
      <c r="BS653" t="b">
        <f t="shared" si="996"/>
        <v>0</v>
      </c>
      <c r="BT653" t="b">
        <f t="shared" si="997"/>
        <v>0</v>
      </c>
      <c r="BU653" t="b">
        <f t="shared" si="998"/>
        <v>0</v>
      </c>
      <c r="BV653" t="b">
        <f t="shared" si="999"/>
        <v>0</v>
      </c>
      <c r="BW653" t="b">
        <f t="shared" si="1000"/>
        <v>0</v>
      </c>
      <c r="BX653" t="b">
        <f t="shared" si="1001"/>
        <v>0</v>
      </c>
      <c r="BY653" t="b">
        <f t="shared" si="1002"/>
        <v>0</v>
      </c>
      <c r="BZ653" t="b">
        <f t="shared" si="1003"/>
        <v>0</v>
      </c>
      <c r="CA653" t="b">
        <f t="shared" si="1004"/>
        <v>0</v>
      </c>
      <c r="CB653" t="b">
        <f t="shared" si="1005"/>
        <v>0</v>
      </c>
      <c r="CC653" t="b">
        <f t="shared" si="1006"/>
        <v>0</v>
      </c>
      <c r="CD653" t="b">
        <f t="shared" si="1007"/>
        <v>0</v>
      </c>
      <c r="CE653" t="b">
        <f t="shared" si="1008"/>
        <v>0</v>
      </c>
      <c r="CF653" t="b">
        <f t="shared" si="1009"/>
        <v>0</v>
      </c>
      <c r="CG653" t="b">
        <f t="shared" si="1010"/>
        <v>0</v>
      </c>
      <c r="CH653" t="b">
        <f t="shared" si="1011"/>
        <v>0</v>
      </c>
      <c r="CI653" t="b">
        <f t="shared" si="1012"/>
        <v>0</v>
      </c>
      <c r="CJ653" t="b">
        <f t="shared" si="1013"/>
        <v>0</v>
      </c>
      <c r="CK653" t="b">
        <f t="shared" si="1014"/>
        <v>0</v>
      </c>
      <c r="CL653" t="b">
        <f t="shared" si="1015"/>
        <v>0</v>
      </c>
      <c r="CM653" t="b">
        <f t="shared" si="1016"/>
        <v>0</v>
      </c>
      <c r="CN653" t="b">
        <f t="shared" si="1017"/>
        <v>0</v>
      </c>
      <c r="CO653" t="b">
        <f t="shared" si="1018"/>
        <v>0</v>
      </c>
      <c r="CP653" t="b">
        <f t="shared" si="1019"/>
        <v>0</v>
      </c>
      <c r="CQ653" t="b">
        <f t="shared" si="1020"/>
        <v>0</v>
      </c>
      <c r="CR653" t="b">
        <f t="shared" si="1021"/>
        <v>0</v>
      </c>
      <c r="CS653" t="b">
        <f t="shared" si="1022"/>
        <v>0</v>
      </c>
      <c r="CT653" t="b">
        <f t="shared" si="1023"/>
        <v>0</v>
      </c>
      <c r="CU653" t="b">
        <f t="shared" si="1024"/>
        <v>0</v>
      </c>
      <c r="CV653" t="b">
        <f t="shared" si="1025"/>
        <v>0</v>
      </c>
      <c r="CW653" t="b">
        <f t="shared" si="1026"/>
        <v>0</v>
      </c>
      <c r="CX653" t="b">
        <f t="shared" si="1027"/>
        <v>0</v>
      </c>
      <c r="CY653" t="b">
        <f t="shared" si="1028"/>
        <v>0</v>
      </c>
      <c r="CZ653" t="b">
        <f t="shared" si="1029"/>
        <v>0</v>
      </c>
      <c r="DA653" t="b">
        <f t="shared" si="1030"/>
        <v>0</v>
      </c>
      <c r="DB653" t="b">
        <f t="shared" si="1031"/>
        <v>0</v>
      </c>
      <c r="DC653" t="b">
        <f t="shared" si="1032"/>
        <v>0</v>
      </c>
      <c r="DD653" t="b">
        <f t="shared" si="1033"/>
        <v>0</v>
      </c>
    </row>
    <row r="654" spans="1:108">
      <c r="A654" t="s">
        <v>1247</v>
      </c>
      <c r="C654" t="s">
        <v>1242</v>
      </c>
      <c r="D654" t="s">
        <v>1243</v>
      </c>
      <c r="E654" t="s">
        <v>1244</v>
      </c>
      <c r="F654" t="s">
        <v>976</v>
      </c>
      <c r="G654" t="s">
        <v>970</v>
      </c>
      <c r="H654" t="s">
        <v>7428</v>
      </c>
      <c r="I654" t="s">
        <v>7418</v>
      </c>
      <c r="J654" t="s">
        <v>1248</v>
      </c>
      <c r="K654" t="s">
        <v>109</v>
      </c>
      <c r="L654" t="s">
        <v>6491</v>
      </c>
      <c r="M654" t="s">
        <v>6079</v>
      </c>
      <c r="N654" t="s">
        <v>1249</v>
      </c>
      <c r="O654" t="b">
        <f t="shared" si="940"/>
        <v>0</v>
      </c>
      <c r="P654" t="b">
        <f t="shared" si="941"/>
        <v>1</v>
      </c>
      <c r="Q654" t="b">
        <f t="shared" si="942"/>
        <v>1</v>
      </c>
      <c r="R654" t="b">
        <f t="shared" si="943"/>
        <v>1</v>
      </c>
      <c r="S654" t="b">
        <f t="shared" si="944"/>
        <v>0</v>
      </c>
      <c r="T654" t="b">
        <f t="shared" si="945"/>
        <v>1</v>
      </c>
      <c r="U654" t="b">
        <f t="shared" si="946"/>
        <v>1</v>
      </c>
      <c r="V654" t="b">
        <f t="shared" si="947"/>
        <v>0</v>
      </c>
      <c r="W654" t="b">
        <f t="shared" si="948"/>
        <v>0</v>
      </c>
      <c r="X654" t="b">
        <f t="shared" si="949"/>
        <v>0</v>
      </c>
      <c r="Y654" t="b">
        <f t="shared" si="950"/>
        <v>1</v>
      </c>
      <c r="Z654" t="b">
        <f t="shared" si="951"/>
        <v>1</v>
      </c>
      <c r="AA654" t="b">
        <f t="shared" si="952"/>
        <v>0</v>
      </c>
      <c r="AB654" t="b">
        <f t="shared" si="953"/>
        <v>0</v>
      </c>
      <c r="AC654" t="b">
        <f t="shared" si="954"/>
        <v>0</v>
      </c>
      <c r="AD654" t="b">
        <f t="shared" si="955"/>
        <v>0</v>
      </c>
      <c r="AE654" t="b">
        <f t="shared" si="956"/>
        <v>0</v>
      </c>
      <c r="AF654" t="b">
        <f t="shared" si="957"/>
        <v>0</v>
      </c>
      <c r="AG654" t="b">
        <f t="shared" si="958"/>
        <v>0</v>
      </c>
      <c r="AH654" t="b">
        <f t="shared" si="959"/>
        <v>1</v>
      </c>
      <c r="AI654" t="b">
        <f t="shared" si="960"/>
        <v>0</v>
      </c>
      <c r="AJ654" t="b">
        <f t="shared" si="961"/>
        <v>0</v>
      </c>
      <c r="AK654" t="b">
        <f t="shared" si="962"/>
        <v>1</v>
      </c>
      <c r="AL654" t="b">
        <f t="shared" si="963"/>
        <v>0</v>
      </c>
      <c r="AM654" t="b">
        <f t="shared" si="964"/>
        <v>0</v>
      </c>
      <c r="AN654" t="b">
        <f t="shared" si="965"/>
        <v>0</v>
      </c>
      <c r="AO654" t="b">
        <f t="shared" si="966"/>
        <v>0</v>
      </c>
      <c r="AP654" t="b">
        <f t="shared" si="967"/>
        <v>0</v>
      </c>
      <c r="AQ654" t="b">
        <f t="shared" si="968"/>
        <v>0</v>
      </c>
      <c r="AR654" t="b">
        <f t="shared" si="969"/>
        <v>0</v>
      </c>
      <c r="AS654" t="b">
        <f t="shared" si="970"/>
        <v>0</v>
      </c>
      <c r="AT654" t="b">
        <f t="shared" si="971"/>
        <v>0</v>
      </c>
      <c r="AU654" t="b">
        <f t="shared" si="972"/>
        <v>0</v>
      </c>
      <c r="AV654" t="b">
        <f t="shared" si="973"/>
        <v>0</v>
      </c>
      <c r="AW654" t="b">
        <f t="shared" si="974"/>
        <v>0</v>
      </c>
      <c r="AX654" t="b">
        <f t="shared" si="975"/>
        <v>0</v>
      </c>
      <c r="AY654" t="b">
        <f t="shared" si="976"/>
        <v>0</v>
      </c>
      <c r="AZ654" t="b">
        <f t="shared" si="977"/>
        <v>0</v>
      </c>
      <c r="BA654" t="b">
        <f t="shared" si="978"/>
        <v>0</v>
      </c>
      <c r="BB654" t="b">
        <f t="shared" si="979"/>
        <v>0</v>
      </c>
      <c r="BC654" t="b">
        <f t="shared" si="980"/>
        <v>0</v>
      </c>
      <c r="BD654" t="b">
        <f t="shared" si="981"/>
        <v>0</v>
      </c>
      <c r="BE654" t="b">
        <f t="shared" si="982"/>
        <v>0</v>
      </c>
      <c r="BF654" t="b">
        <f t="shared" si="983"/>
        <v>0</v>
      </c>
      <c r="BG654" t="b">
        <f t="shared" si="984"/>
        <v>0</v>
      </c>
      <c r="BH654" t="b">
        <f t="shared" si="985"/>
        <v>0</v>
      </c>
      <c r="BI654" t="b">
        <f t="shared" si="986"/>
        <v>0</v>
      </c>
      <c r="BJ654" t="b">
        <f t="shared" si="987"/>
        <v>0</v>
      </c>
      <c r="BK654" t="b">
        <f t="shared" si="988"/>
        <v>0</v>
      </c>
      <c r="BL654" t="b">
        <f t="shared" si="989"/>
        <v>0</v>
      </c>
      <c r="BM654" t="b">
        <f t="shared" si="990"/>
        <v>0</v>
      </c>
      <c r="BN654" t="b">
        <f t="shared" si="991"/>
        <v>0</v>
      </c>
      <c r="BO654" t="b">
        <f t="shared" si="992"/>
        <v>0</v>
      </c>
      <c r="BP654" t="b">
        <f t="shared" si="993"/>
        <v>0</v>
      </c>
      <c r="BQ654" t="b">
        <f t="shared" si="994"/>
        <v>0</v>
      </c>
      <c r="BR654" t="b">
        <f t="shared" si="995"/>
        <v>1</v>
      </c>
      <c r="BS654" t="b">
        <f t="shared" si="996"/>
        <v>0</v>
      </c>
      <c r="BT654" t="b">
        <f t="shared" si="997"/>
        <v>0</v>
      </c>
      <c r="BU654" t="b">
        <f t="shared" si="998"/>
        <v>0</v>
      </c>
      <c r="BV654" t="b">
        <f t="shared" si="999"/>
        <v>1</v>
      </c>
      <c r="BW654" t="b">
        <f t="shared" si="1000"/>
        <v>0</v>
      </c>
      <c r="BX654" t="b">
        <f t="shared" si="1001"/>
        <v>0</v>
      </c>
      <c r="BY654" t="b">
        <f t="shared" si="1002"/>
        <v>0</v>
      </c>
      <c r="BZ654" t="b">
        <f t="shared" si="1003"/>
        <v>0</v>
      </c>
      <c r="CA654" t="b">
        <f t="shared" si="1004"/>
        <v>0</v>
      </c>
      <c r="CB654" t="b">
        <f t="shared" si="1005"/>
        <v>0</v>
      </c>
      <c r="CC654" t="b">
        <f t="shared" si="1006"/>
        <v>0</v>
      </c>
      <c r="CD654" t="b">
        <f t="shared" si="1007"/>
        <v>0</v>
      </c>
      <c r="CE654" t="b">
        <f t="shared" si="1008"/>
        <v>1</v>
      </c>
      <c r="CF654" t="b">
        <f t="shared" si="1009"/>
        <v>0</v>
      </c>
      <c r="CG654" t="b">
        <f t="shared" si="1010"/>
        <v>0</v>
      </c>
      <c r="CH654" t="b">
        <f t="shared" si="1011"/>
        <v>0</v>
      </c>
      <c r="CI654" t="b">
        <f t="shared" si="1012"/>
        <v>0</v>
      </c>
      <c r="CJ654" t="b">
        <f t="shared" si="1013"/>
        <v>0</v>
      </c>
      <c r="CK654" t="b">
        <f t="shared" si="1014"/>
        <v>0</v>
      </c>
      <c r="CL654" t="b">
        <f t="shared" si="1015"/>
        <v>0</v>
      </c>
      <c r="CM654" t="b">
        <f t="shared" si="1016"/>
        <v>0</v>
      </c>
      <c r="CN654" t="b">
        <f t="shared" si="1017"/>
        <v>0</v>
      </c>
      <c r="CO654" t="b">
        <f t="shared" si="1018"/>
        <v>0</v>
      </c>
      <c r="CP654" t="b">
        <f t="shared" si="1019"/>
        <v>0</v>
      </c>
      <c r="CQ654" t="b">
        <f t="shared" si="1020"/>
        <v>0</v>
      </c>
      <c r="CR654" t="b">
        <f t="shared" si="1021"/>
        <v>0</v>
      </c>
      <c r="CS654" t="b">
        <f t="shared" si="1022"/>
        <v>0</v>
      </c>
      <c r="CT654" t="b">
        <f t="shared" si="1023"/>
        <v>0</v>
      </c>
      <c r="CU654" t="b">
        <f t="shared" si="1024"/>
        <v>0</v>
      </c>
      <c r="CV654" t="b">
        <f t="shared" si="1025"/>
        <v>0</v>
      </c>
      <c r="CW654" t="b">
        <f t="shared" si="1026"/>
        <v>0</v>
      </c>
      <c r="CX654" t="b">
        <f t="shared" si="1027"/>
        <v>0</v>
      </c>
      <c r="CY654" t="b">
        <f t="shared" si="1028"/>
        <v>0</v>
      </c>
      <c r="CZ654" t="b">
        <f t="shared" si="1029"/>
        <v>0</v>
      </c>
      <c r="DA654" t="b">
        <f t="shared" si="1030"/>
        <v>0</v>
      </c>
      <c r="DB654" t="b">
        <f t="shared" si="1031"/>
        <v>0</v>
      </c>
      <c r="DC654" t="b">
        <f t="shared" si="1032"/>
        <v>0</v>
      </c>
      <c r="DD654" t="b">
        <f t="shared" si="1033"/>
        <v>0</v>
      </c>
    </row>
    <row r="655" spans="1:108">
      <c r="A655" t="s">
        <v>1250</v>
      </c>
      <c r="C655" t="s">
        <v>1242</v>
      </c>
      <c r="D655" t="s">
        <v>1243</v>
      </c>
      <c r="E655" t="s">
        <v>1244</v>
      </c>
      <c r="F655" t="s">
        <v>976</v>
      </c>
      <c r="G655" t="s">
        <v>970</v>
      </c>
      <c r="H655" t="s">
        <v>7428</v>
      </c>
      <c r="I655" t="s">
        <v>7418</v>
      </c>
      <c r="J655" t="s">
        <v>135</v>
      </c>
      <c r="K655" t="s">
        <v>136</v>
      </c>
      <c r="L655" t="s">
        <v>6492</v>
      </c>
      <c r="M655" t="s">
        <v>6079</v>
      </c>
      <c r="N655" t="s">
        <v>67</v>
      </c>
      <c r="O655" t="b">
        <f t="shared" si="940"/>
        <v>0</v>
      </c>
      <c r="P655" t="b">
        <f t="shared" si="941"/>
        <v>0</v>
      </c>
      <c r="Q655" t="b">
        <f t="shared" si="942"/>
        <v>0</v>
      </c>
      <c r="R655" t="b">
        <f t="shared" si="943"/>
        <v>1</v>
      </c>
      <c r="S655" t="b">
        <f t="shared" si="944"/>
        <v>0</v>
      </c>
      <c r="T655" t="b">
        <f t="shared" si="945"/>
        <v>0</v>
      </c>
      <c r="U655" t="b">
        <f t="shared" si="946"/>
        <v>0</v>
      </c>
      <c r="V655" t="b">
        <f t="shared" si="947"/>
        <v>0</v>
      </c>
      <c r="W655" t="b">
        <f t="shared" si="948"/>
        <v>0</v>
      </c>
      <c r="X655" t="b">
        <f t="shared" si="949"/>
        <v>1</v>
      </c>
      <c r="Y655" t="b">
        <f t="shared" si="950"/>
        <v>0</v>
      </c>
      <c r="Z655" t="b">
        <f t="shared" si="951"/>
        <v>0</v>
      </c>
      <c r="AA655" t="b">
        <f t="shared" si="952"/>
        <v>0</v>
      </c>
      <c r="AB655" t="b">
        <f t="shared" si="953"/>
        <v>0</v>
      </c>
      <c r="AC655" t="b">
        <f t="shared" si="954"/>
        <v>0</v>
      </c>
      <c r="AD655" t="b">
        <f t="shared" si="955"/>
        <v>0</v>
      </c>
      <c r="AE655" t="b">
        <f t="shared" si="956"/>
        <v>0</v>
      </c>
      <c r="AF655" t="b">
        <f t="shared" si="957"/>
        <v>0</v>
      </c>
      <c r="AG655" t="b">
        <f t="shared" si="958"/>
        <v>0</v>
      </c>
      <c r="AH655" t="b">
        <f t="shared" si="959"/>
        <v>0</v>
      </c>
      <c r="AI655" t="b">
        <f t="shared" si="960"/>
        <v>0</v>
      </c>
      <c r="AJ655" t="b">
        <f t="shared" si="961"/>
        <v>0</v>
      </c>
      <c r="AK655" t="b">
        <f t="shared" si="962"/>
        <v>0</v>
      </c>
      <c r="AL655" t="b">
        <f t="shared" si="963"/>
        <v>0</v>
      </c>
      <c r="AM655" t="b">
        <f t="shared" si="964"/>
        <v>0</v>
      </c>
      <c r="AN655" t="b">
        <f t="shared" si="965"/>
        <v>0</v>
      </c>
      <c r="AO655" t="b">
        <f t="shared" si="966"/>
        <v>0</v>
      </c>
      <c r="AP655" t="b">
        <f t="shared" si="967"/>
        <v>0</v>
      </c>
      <c r="AQ655" t="b">
        <f t="shared" si="968"/>
        <v>0</v>
      </c>
      <c r="AR655" t="b">
        <f t="shared" si="969"/>
        <v>0</v>
      </c>
      <c r="AS655" t="b">
        <f t="shared" si="970"/>
        <v>0</v>
      </c>
      <c r="AT655" t="b">
        <f t="shared" si="971"/>
        <v>0</v>
      </c>
      <c r="AU655" t="b">
        <f t="shared" si="972"/>
        <v>0</v>
      </c>
      <c r="AV655" t="b">
        <f t="shared" si="973"/>
        <v>0</v>
      </c>
      <c r="AW655" t="b">
        <f t="shared" si="974"/>
        <v>0</v>
      </c>
      <c r="AX655" t="b">
        <f t="shared" si="975"/>
        <v>0</v>
      </c>
      <c r="AY655" t="b">
        <f t="shared" si="976"/>
        <v>0</v>
      </c>
      <c r="AZ655" t="b">
        <f t="shared" si="977"/>
        <v>0</v>
      </c>
      <c r="BA655" t="b">
        <f t="shared" si="978"/>
        <v>0</v>
      </c>
      <c r="BB655" t="b">
        <f t="shared" si="979"/>
        <v>0</v>
      </c>
      <c r="BC655" t="b">
        <f t="shared" si="980"/>
        <v>0</v>
      </c>
      <c r="BD655" t="b">
        <f t="shared" si="981"/>
        <v>0</v>
      </c>
      <c r="BE655" t="b">
        <f t="shared" si="982"/>
        <v>0</v>
      </c>
      <c r="BF655" t="b">
        <f t="shared" si="983"/>
        <v>0</v>
      </c>
      <c r="BG655" t="b">
        <f t="shared" si="984"/>
        <v>0</v>
      </c>
      <c r="BH655" t="b">
        <f t="shared" si="985"/>
        <v>0</v>
      </c>
      <c r="BI655" t="b">
        <f t="shared" si="986"/>
        <v>0</v>
      </c>
      <c r="BJ655" t="b">
        <f t="shared" si="987"/>
        <v>0</v>
      </c>
      <c r="BK655" t="b">
        <f t="shared" si="988"/>
        <v>0</v>
      </c>
      <c r="BL655" t="b">
        <f t="shared" si="989"/>
        <v>0</v>
      </c>
      <c r="BM655" t="b">
        <f t="shared" si="990"/>
        <v>0</v>
      </c>
      <c r="BN655" t="b">
        <f t="shared" si="991"/>
        <v>0</v>
      </c>
      <c r="BO655" t="b">
        <f t="shared" si="992"/>
        <v>0</v>
      </c>
      <c r="BP655" t="b">
        <f t="shared" si="993"/>
        <v>0</v>
      </c>
      <c r="BQ655" t="b">
        <f t="shared" si="994"/>
        <v>0</v>
      </c>
      <c r="BR655" t="b">
        <f t="shared" si="995"/>
        <v>0</v>
      </c>
      <c r="BS655" t="b">
        <f t="shared" si="996"/>
        <v>0</v>
      </c>
      <c r="BT655" t="b">
        <f t="shared" si="997"/>
        <v>1</v>
      </c>
      <c r="BU655" t="b">
        <f t="shared" si="998"/>
        <v>0</v>
      </c>
      <c r="BV655" t="b">
        <f t="shared" si="999"/>
        <v>0</v>
      </c>
      <c r="BW655" t="b">
        <f t="shared" si="1000"/>
        <v>0</v>
      </c>
      <c r="BX655" t="b">
        <f t="shared" si="1001"/>
        <v>0</v>
      </c>
      <c r="BY655" t="b">
        <f t="shared" si="1002"/>
        <v>0</v>
      </c>
      <c r="BZ655" t="b">
        <f t="shared" si="1003"/>
        <v>0</v>
      </c>
      <c r="CA655" t="b">
        <f t="shared" si="1004"/>
        <v>0</v>
      </c>
      <c r="CB655" t="b">
        <f t="shared" si="1005"/>
        <v>0</v>
      </c>
      <c r="CC655" t="b">
        <f t="shared" si="1006"/>
        <v>0</v>
      </c>
      <c r="CD655" t="b">
        <f t="shared" si="1007"/>
        <v>0</v>
      </c>
      <c r="CE655" t="b">
        <f t="shared" si="1008"/>
        <v>0</v>
      </c>
      <c r="CF655" t="b">
        <f t="shared" si="1009"/>
        <v>0</v>
      </c>
      <c r="CG655" t="b">
        <f t="shared" si="1010"/>
        <v>0</v>
      </c>
      <c r="CH655" t="b">
        <f t="shared" si="1011"/>
        <v>0</v>
      </c>
      <c r="CI655" t="b">
        <f t="shared" si="1012"/>
        <v>0</v>
      </c>
      <c r="CJ655" t="b">
        <f t="shared" si="1013"/>
        <v>0</v>
      </c>
      <c r="CK655" t="b">
        <f t="shared" si="1014"/>
        <v>0</v>
      </c>
      <c r="CL655" t="b">
        <f t="shared" si="1015"/>
        <v>0</v>
      </c>
      <c r="CM655" t="b">
        <f t="shared" si="1016"/>
        <v>0</v>
      </c>
      <c r="CN655" t="b">
        <f t="shared" si="1017"/>
        <v>0</v>
      </c>
      <c r="CO655" t="b">
        <f t="shared" si="1018"/>
        <v>0</v>
      </c>
      <c r="CP655" t="b">
        <f t="shared" si="1019"/>
        <v>0</v>
      </c>
      <c r="CQ655" t="b">
        <f t="shared" si="1020"/>
        <v>0</v>
      </c>
      <c r="CR655" t="b">
        <f t="shared" si="1021"/>
        <v>0</v>
      </c>
      <c r="CS655" t="b">
        <f t="shared" si="1022"/>
        <v>0</v>
      </c>
      <c r="CT655" t="b">
        <f t="shared" si="1023"/>
        <v>0</v>
      </c>
      <c r="CU655" t="b">
        <f t="shared" si="1024"/>
        <v>0</v>
      </c>
      <c r="CV655" t="b">
        <f t="shared" si="1025"/>
        <v>0</v>
      </c>
      <c r="CW655" t="b">
        <f t="shared" si="1026"/>
        <v>0</v>
      </c>
      <c r="CX655" t="b">
        <f t="shared" si="1027"/>
        <v>0</v>
      </c>
      <c r="CY655" t="b">
        <f t="shared" si="1028"/>
        <v>0</v>
      </c>
      <c r="CZ655" t="b">
        <f t="shared" si="1029"/>
        <v>0</v>
      </c>
      <c r="DA655" t="b">
        <f t="shared" si="1030"/>
        <v>0</v>
      </c>
      <c r="DB655" t="b">
        <f t="shared" si="1031"/>
        <v>0</v>
      </c>
      <c r="DC655" t="b">
        <f t="shared" si="1032"/>
        <v>0</v>
      </c>
      <c r="DD655" t="b">
        <f t="shared" si="1033"/>
        <v>0</v>
      </c>
    </row>
    <row r="656" spans="1:108">
      <c r="A656" t="s">
        <v>2243</v>
      </c>
      <c r="C656" t="s">
        <v>2244</v>
      </c>
      <c r="D656" t="s">
        <v>1243</v>
      </c>
      <c r="E656" t="s">
        <v>1244</v>
      </c>
      <c r="F656" t="s">
        <v>976</v>
      </c>
      <c r="G656" t="s">
        <v>970</v>
      </c>
      <c r="H656" t="s">
        <v>7428</v>
      </c>
      <c r="I656" t="s">
        <v>7418</v>
      </c>
      <c r="J656" t="s">
        <v>186</v>
      </c>
      <c r="K656" t="s">
        <v>114</v>
      </c>
      <c r="L656" t="s">
        <v>6451</v>
      </c>
      <c r="M656" t="s">
        <v>345</v>
      </c>
      <c r="N656" t="s">
        <v>2245</v>
      </c>
      <c r="O656" t="b">
        <f t="shared" si="940"/>
        <v>1</v>
      </c>
      <c r="P656" t="b">
        <f t="shared" si="941"/>
        <v>1</v>
      </c>
      <c r="Q656" t="b">
        <f t="shared" si="942"/>
        <v>0</v>
      </c>
      <c r="R656" t="b">
        <f t="shared" si="943"/>
        <v>0</v>
      </c>
      <c r="S656" t="b">
        <f t="shared" si="944"/>
        <v>1</v>
      </c>
      <c r="T656" t="b">
        <f t="shared" si="945"/>
        <v>1</v>
      </c>
      <c r="U656" t="b">
        <f t="shared" si="946"/>
        <v>0</v>
      </c>
      <c r="V656" t="b">
        <f t="shared" si="947"/>
        <v>0</v>
      </c>
      <c r="W656" t="b">
        <f t="shared" si="948"/>
        <v>0</v>
      </c>
      <c r="X656" t="b">
        <f t="shared" si="949"/>
        <v>0</v>
      </c>
      <c r="Y656" t="b">
        <f t="shared" si="950"/>
        <v>0</v>
      </c>
      <c r="Z656" t="b">
        <f t="shared" si="951"/>
        <v>0</v>
      </c>
      <c r="AA656" t="b">
        <f t="shared" si="952"/>
        <v>0</v>
      </c>
      <c r="AB656" t="b">
        <f t="shared" si="953"/>
        <v>1</v>
      </c>
      <c r="AC656" t="b">
        <f t="shared" si="954"/>
        <v>0</v>
      </c>
      <c r="AD656" t="b">
        <f t="shared" si="955"/>
        <v>0</v>
      </c>
      <c r="AE656" t="b">
        <f t="shared" si="956"/>
        <v>0</v>
      </c>
      <c r="AF656" t="b">
        <f t="shared" si="957"/>
        <v>0</v>
      </c>
      <c r="AG656" t="b">
        <f t="shared" si="958"/>
        <v>0</v>
      </c>
      <c r="AH656" t="b">
        <f t="shared" si="959"/>
        <v>0</v>
      </c>
      <c r="AI656" t="b">
        <f t="shared" si="960"/>
        <v>0</v>
      </c>
      <c r="AJ656" t="b">
        <f t="shared" si="961"/>
        <v>0</v>
      </c>
      <c r="AK656" t="b">
        <f t="shared" si="962"/>
        <v>0</v>
      </c>
      <c r="AL656" t="b">
        <f t="shared" si="963"/>
        <v>0</v>
      </c>
      <c r="AM656" t="b">
        <f t="shared" si="964"/>
        <v>0</v>
      </c>
      <c r="AN656" t="b">
        <f t="shared" si="965"/>
        <v>0</v>
      </c>
      <c r="AO656" t="b">
        <f t="shared" si="966"/>
        <v>0</v>
      </c>
      <c r="AP656" t="b">
        <f t="shared" si="967"/>
        <v>0</v>
      </c>
      <c r="AQ656" t="b">
        <f t="shared" si="968"/>
        <v>0</v>
      </c>
      <c r="AR656" t="b">
        <f t="shared" si="969"/>
        <v>0</v>
      </c>
      <c r="AS656" t="b">
        <f t="shared" si="970"/>
        <v>0</v>
      </c>
      <c r="AT656" t="b">
        <f t="shared" si="971"/>
        <v>0</v>
      </c>
      <c r="AU656" t="b">
        <f t="shared" si="972"/>
        <v>0</v>
      </c>
      <c r="AV656" t="b">
        <f t="shared" si="973"/>
        <v>0</v>
      </c>
      <c r="AW656" t="b">
        <f t="shared" si="974"/>
        <v>0</v>
      </c>
      <c r="AX656" t="b">
        <f t="shared" si="975"/>
        <v>0</v>
      </c>
      <c r="AY656" t="b">
        <f t="shared" si="976"/>
        <v>0</v>
      </c>
      <c r="AZ656" t="b">
        <f t="shared" si="977"/>
        <v>0</v>
      </c>
      <c r="BA656" t="b">
        <f t="shared" si="978"/>
        <v>0</v>
      </c>
      <c r="BB656" t="b">
        <f t="shared" si="979"/>
        <v>0</v>
      </c>
      <c r="BC656" t="b">
        <f t="shared" si="980"/>
        <v>0</v>
      </c>
      <c r="BD656" t="b">
        <f t="shared" si="981"/>
        <v>0</v>
      </c>
      <c r="BE656" t="b">
        <f t="shared" si="982"/>
        <v>0</v>
      </c>
      <c r="BF656" t="b">
        <f t="shared" si="983"/>
        <v>0</v>
      </c>
      <c r="BG656" t="b">
        <f t="shared" si="984"/>
        <v>0</v>
      </c>
      <c r="BH656" t="b">
        <f t="shared" si="985"/>
        <v>0</v>
      </c>
      <c r="BI656" t="b">
        <f t="shared" si="986"/>
        <v>0</v>
      </c>
      <c r="BJ656" t="b">
        <f t="shared" si="987"/>
        <v>0</v>
      </c>
      <c r="BK656" t="b">
        <f t="shared" si="988"/>
        <v>0</v>
      </c>
      <c r="BL656" t="b">
        <f t="shared" si="989"/>
        <v>0</v>
      </c>
      <c r="BM656" t="b">
        <f t="shared" si="990"/>
        <v>0</v>
      </c>
      <c r="BN656" t="b">
        <f t="shared" si="991"/>
        <v>0</v>
      </c>
      <c r="BO656" t="b">
        <f t="shared" si="992"/>
        <v>0</v>
      </c>
      <c r="BP656" t="b">
        <f t="shared" si="993"/>
        <v>1</v>
      </c>
      <c r="BQ656" t="b">
        <f t="shared" si="994"/>
        <v>0</v>
      </c>
      <c r="BR656" t="b">
        <f t="shared" si="995"/>
        <v>0</v>
      </c>
      <c r="BS656" t="b">
        <f t="shared" si="996"/>
        <v>0</v>
      </c>
      <c r="BT656" t="b">
        <f t="shared" si="997"/>
        <v>0</v>
      </c>
      <c r="BU656" t="b">
        <f t="shared" si="998"/>
        <v>0</v>
      </c>
      <c r="BV656" t="b">
        <f t="shared" si="999"/>
        <v>0</v>
      </c>
      <c r="BW656" t="b">
        <f t="shared" si="1000"/>
        <v>0</v>
      </c>
      <c r="BX656" t="b">
        <f t="shared" si="1001"/>
        <v>0</v>
      </c>
      <c r="BY656" t="b">
        <f t="shared" si="1002"/>
        <v>0</v>
      </c>
      <c r="BZ656" t="b">
        <f t="shared" si="1003"/>
        <v>0</v>
      </c>
      <c r="CA656" t="b">
        <f t="shared" si="1004"/>
        <v>0</v>
      </c>
      <c r="CB656" t="b">
        <f t="shared" si="1005"/>
        <v>0</v>
      </c>
      <c r="CC656" t="b">
        <f t="shared" si="1006"/>
        <v>0</v>
      </c>
      <c r="CD656" t="b">
        <f t="shared" si="1007"/>
        <v>0</v>
      </c>
      <c r="CE656" t="b">
        <f t="shared" si="1008"/>
        <v>0</v>
      </c>
      <c r="CF656" t="b">
        <f t="shared" si="1009"/>
        <v>0</v>
      </c>
      <c r="CG656" t="b">
        <f t="shared" si="1010"/>
        <v>1</v>
      </c>
      <c r="CH656" t="b">
        <f t="shared" si="1011"/>
        <v>0</v>
      </c>
      <c r="CI656" t="b">
        <f t="shared" si="1012"/>
        <v>0</v>
      </c>
      <c r="CJ656" t="b">
        <f t="shared" si="1013"/>
        <v>0</v>
      </c>
      <c r="CK656" t="b">
        <f t="shared" si="1014"/>
        <v>0</v>
      </c>
      <c r="CL656" t="b">
        <f t="shared" si="1015"/>
        <v>0</v>
      </c>
      <c r="CM656" t="b">
        <f t="shared" si="1016"/>
        <v>0</v>
      </c>
      <c r="CN656" t="b">
        <f t="shared" si="1017"/>
        <v>0</v>
      </c>
      <c r="CO656" t="b">
        <f t="shared" si="1018"/>
        <v>0</v>
      </c>
      <c r="CP656" t="b">
        <f t="shared" si="1019"/>
        <v>0</v>
      </c>
      <c r="CQ656" t="b">
        <f t="shared" si="1020"/>
        <v>0</v>
      </c>
      <c r="CR656" t="b">
        <f t="shared" si="1021"/>
        <v>0</v>
      </c>
      <c r="CS656" t="b">
        <f t="shared" si="1022"/>
        <v>0</v>
      </c>
      <c r="CT656" t="b">
        <f t="shared" si="1023"/>
        <v>0</v>
      </c>
      <c r="CU656" t="b">
        <f t="shared" si="1024"/>
        <v>0</v>
      </c>
      <c r="CV656" t="b">
        <f t="shared" si="1025"/>
        <v>0</v>
      </c>
      <c r="CW656" t="b">
        <f t="shared" si="1026"/>
        <v>0</v>
      </c>
      <c r="CX656" t="b">
        <f t="shared" si="1027"/>
        <v>0</v>
      </c>
      <c r="CY656" t="b">
        <f t="shared" si="1028"/>
        <v>0</v>
      </c>
      <c r="CZ656" t="b">
        <f t="shared" si="1029"/>
        <v>0</v>
      </c>
      <c r="DA656" t="b">
        <f t="shared" si="1030"/>
        <v>0</v>
      </c>
      <c r="DB656" t="b">
        <f t="shared" si="1031"/>
        <v>0</v>
      </c>
      <c r="DC656" t="b">
        <f t="shared" si="1032"/>
        <v>0</v>
      </c>
      <c r="DD656" t="b">
        <f t="shared" si="1033"/>
        <v>0</v>
      </c>
    </row>
    <row r="657" spans="1:108">
      <c r="A657" t="s">
        <v>3593</v>
      </c>
      <c r="C657" t="s">
        <v>3594</v>
      </c>
      <c r="E657" t="s">
        <v>3595</v>
      </c>
      <c r="F657" t="s">
        <v>3596</v>
      </c>
      <c r="G657" t="s">
        <v>3570</v>
      </c>
      <c r="H657" t="s">
        <v>7428</v>
      </c>
      <c r="I657" t="s">
        <v>7418</v>
      </c>
      <c r="J657" t="s">
        <v>139</v>
      </c>
      <c r="K657" t="s">
        <v>139</v>
      </c>
      <c r="L657" t="s">
        <v>7264</v>
      </c>
      <c r="M657" t="s">
        <v>6079</v>
      </c>
      <c r="N657" t="s">
        <v>3597</v>
      </c>
      <c r="O657" t="b">
        <f t="shared" si="940"/>
        <v>1</v>
      </c>
      <c r="P657" t="b">
        <f t="shared" si="941"/>
        <v>1</v>
      </c>
      <c r="Q657" t="b">
        <f t="shared" si="942"/>
        <v>0</v>
      </c>
      <c r="R657" t="b">
        <f t="shared" si="943"/>
        <v>0</v>
      </c>
      <c r="S657" t="b">
        <f t="shared" si="944"/>
        <v>1</v>
      </c>
      <c r="T657" t="b">
        <f t="shared" si="945"/>
        <v>1</v>
      </c>
      <c r="U657" t="b">
        <f t="shared" si="946"/>
        <v>0</v>
      </c>
      <c r="V657" t="b">
        <f t="shared" si="947"/>
        <v>0</v>
      </c>
      <c r="W657" t="b">
        <f t="shared" si="948"/>
        <v>1</v>
      </c>
      <c r="X657" t="b">
        <f t="shared" si="949"/>
        <v>0</v>
      </c>
      <c r="Y657" t="b">
        <f t="shared" si="950"/>
        <v>0</v>
      </c>
      <c r="Z657" t="b">
        <f t="shared" si="951"/>
        <v>0</v>
      </c>
      <c r="AA657" t="b">
        <f t="shared" si="952"/>
        <v>0</v>
      </c>
      <c r="AB657" t="b">
        <f t="shared" si="953"/>
        <v>1</v>
      </c>
      <c r="AC657" t="b">
        <f t="shared" si="954"/>
        <v>0</v>
      </c>
      <c r="AD657" t="b">
        <f t="shared" si="955"/>
        <v>0</v>
      </c>
      <c r="AE657" t="b">
        <f t="shared" si="956"/>
        <v>0</v>
      </c>
      <c r="AF657" t="b">
        <f t="shared" si="957"/>
        <v>0</v>
      </c>
      <c r="AG657" t="b">
        <f t="shared" si="958"/>
        <v>0</v>
      </c>
      <c r="AH657" t="b">
        <f t="shared" si="959"/>
        <v>0</v>
      </c>
      <c r="AI657" t="b">
        <f t="shared" si="960"/>
        <v>0</v>
      </c>
      <c r="AJ657" t="b">
        <f t="shared" si="961"/>
        <v>0</v>
      </c>
      <c r="AK657" t="b">
        <f t="shared" si="962"/>
        <v>0</v>
      </c>
      <c r="AL657" t="b">
        <f t="shared" si="963"/>
        <v>0</v>
      </c>
      <c r="AM657" t="b">
        <f t="shared" si="964"/>
        <v>0</v>
      </c>
      <c r="AN657" t="b">
        <f t="shared" si="965"/>
        <v>0</v>
      </c>
      <c r="AO657" t="b">
        <f t="shared" si="966"/>
        <v>0</v>
      </c>
      <c r="AP657" t="b">
        <f t="shared" si="967"/>
        <v>0</v>
      </c>
      <c r="AQ657" t="b">
        <f t="shared" si="968"/>
        <v>0</v>
      </c>
      <c r="AR657" t="b">
        <f t="shared" si="969"/>
        <v>0</v>
      </c>
      <c r="AS657" t="b">
        <f t="shared" si="970"/>
        <v>0</v>
      </c>
      <c r="AT657" t="b">
        <f t="shared" si="971"/>
        <v>0</v>
      </c>
      <c r="AU657" t="b">
        <f t="shared" si="972"/>
        <v>0</v>
      </c>
      <c r="AV657" t="b">
        <f t="shared" si="973"/>
        <v>0</v>
      </c>
      <c r="AW657" t="b">
        <f t="shared" si="974"/>
        <v>0</v>
      </c>
      <c r="AX657" t="b">
        <f t="shared" si="975"/>
        <v>0</v>
      </c>
      <c r="AY657" t="b">
        <f t="shared" si="976"/>
        <v>0</v>
      </c>
      <c r="AZ657" t="b">
        <f t="shared" si="977"/>
        <v>0</v>
      </c>
      <c r="BA657" t="b">
        <f t="shared" si="978"/>
        <v>0</v>
      </c>
      <c r="BB657" t="b">
        <f t="shared" si="979"/>
        <v>0</v>
      </c>
      <c r="BC657" t="b">
        <f t="shared" si="980"/>
        <v>0</v>
      </c>
      <c r="BD657" t="b">
        <f t="shared" si="981"/>
        <v>0</v>
      </c>
      <c r="BE657" t="b">
        <f t="shared" si="982"/>
        <v>0</v>
      </c>
      <c r="BF657" t="b">
        <f t="shared" si="983"/>
        <v>0</v>
      </c>
      <c r="BG657" t="b">
        <f t="shared" si="984"/>
        <v>0</v>
      </c>
      <c r="BH657" t="b">
        <f t="shared" si="985"/>
        <v>0</v>
      </c>
      <c r="BI657" t="b">
        <f t="shared" si="986"/>
        <v>0</v>
      </c>
      <c r="BJ657" t="b">
        <f t="shared" si="987"/>
        <v>0</v>
      </c>
      <c r="BK657" t="b">
        <f t="shared" si="988"/>
        <v>0</v>
      </c>
      <c r="BL657" t="b">
        <f t="shared" si="989"/>
        <v>0</v>
      </c>
      <c r="BM657" t="b">
        <f t="shared" si="990"/>
        <v>0</v>
      </c>
      <c r="BN657" t="b">
        <f t="shared" si="991"/>
        <v>0</v>
      </c>
      <c r="BO657" t="b">
        <f t="shared" si="992"/>
        <v>0</v>
      </c>
      <c r="BP657" t="b">
        <f t="shared" si="993"/>
        <v>1</v>
      </c>
      <c r="BQ657" t="b">
        <f t="shared" si="994"/>
        <v>0</v>
      </c>
      <c r="BR657" t="b">
        <f t="shared" si="995"/>
        <v>0</v>
      </c>
      <c r="BS657" t="b">
        <f t="shared" si="996"/>
        <v>0</v>
      </c>
      <c r="BT657" t="b">
        <f t="shared" si="997"/>
        <v>0</v>
      </c>
      <c r="BU657" t="b">
        <f t="shared" si="998"/>
        <v>0</v>
      </c>
      <c r="BV657" t="b">
        <f t="shared" si="999"/>
        <v>0</v>
      </c>
      <c r="BW657" t="b">
        <f t="shared" si="1000"/>
        <v>0</v>
      </c>
      <c r="BX657" t="b">
        <f t="shared" si="1001"/>
        <v>0</v>
      </c>
      <c r="BY657" t="b">
        <f t="shared" si="1002"/>
        <v>0</v>
      </c>
      <c r="BZ657" t="b">
        <f t="shared" si="1003"/>
        <v>0</v>
      </c>
      <c r="CA657" t="b">
        <f t="shared" si="1004"/>
        <v>0</v>
      </c>
      <c r="CB657" t="b">
        <f t="shared" si="1005"/>
        <v>0</v>
      </c>
      <c r="CC657" t="b">
        <f t="shared" si="1006"/>
        <v>0</v>
      </c>
      <c r="CD657" t="b">
        <f t="shared" si="1007"/>
        <v>0</v>
      </c>
      <c r="CE657" t="b">
        <f t="shared" si="1008"/>
        <v>0</v>
      </c>
      <c r="CF657" t="b">
        <f t="shared" si="1009"/>
        <v>0</v>
      </c>
      <c r="CG657" t="b">
        <f t="shared" si="1010"/>
        <v>0</v>
      </c>
      <c r="CH657" t="b">
        <f t="shared" si="1011"/>
        <v>0</v>
      </c>
      <c r="CI657" t="b">
        <f t="shared" si="1012"/>
        <v>0</v>
      </c>
      <c r="CJ657" t="b">
        <f t="shared" si="1013"/>
        <v>0</v>
      </c>
      <c r="CK657" t="b">
        <f t="shared" si="1014"/>
        <v>0</v>
      </c>
      <c r="CL657" t="b">
        <f t="shared" si="1015"/>
        <v>0</v>
      </c>
      <c r="CM657" t="b">
        <f t="shared" si="1016"/>
        <v>0</v>
      </c>
      <c r="CN657" t="b">
        <f t="shared" si="1017"/>
        <v>0</v>
      </c>
      <c r="CO657" t="b">
        <f t="shared" si="1018"/>
        <v>0</v>
      </c>
      <c r="CP657" t="b">
        <f t="shared" si="1019"/>
        <v>0</v>
      </c>
      <c r="CQ657" t="b">
        <f t="shared" si="1020"/>
        <v>1</v>
      </c>
      <c r="CR657" t="b">
        <f t="shared" si="1021"/>
        <v>0</v>
      </c>
      <c r="CS657" t="b">
        <f t="shared" si="1022"/>
        <v>0</v>
      </c>
      <c r="CT657" t="b">
        <f t="shared" si="1023"/>
        <v>0</v>
      </c>
      <c r="CU657" t="b">
        <f t="shared" si="1024"/>
        <v>0</v>
      </c>
      <c r="CV657" t="b">
        <f t="shared" si="1025"/>
        <v>0</v>
      </c>
      <c r="CW657" t="b">
        <f t="shared" si="1026"/>
        <v>0</v>
      </c>
      <c r="CX657" t="b">
        <f t="shared" si="1027"/>
        <v>0</v>
      </c>
      <c r="CY657" t="b">
        <f t="shared" si="1028"/>
        <v>0</v>
      </c>
      <c r="CZ657" t="b">
        <f t="shared" si="1029"/>
        <v>0</v>
      </c>
      <c r="DA657" t="b">
        <f t="shared" si="1030"/>
        <v>0</v>
      </c>
      <c r="DB657" t="b">
        <f t="shared" si="1031"/>
        <v>0</v>
      </c>
      <c r="DC657" t="b">
        <f t="shared" si="1032"/>
        <v>0</v>
      </c>
      <c r="DD657" t="b">
        <f t="shared" si="1033"/>
        <v>0</v>
      </c>
    </row>
    <row r="658" spans="1:108">
      <c r="A658" t="s">
        <v>3567</v>
      </c>
      <c r="C658" t="s">
        <v>3568</v>
      </c>
      <c r="E658" t="s">
        <v>6110</v>
      </c>
      <c r="F658" t="s">
        <v>3569</v>
      </c>
      <c r="G658" t="s">
        <v>3570</v>
      </c>
      <c r="H658" t="s">
        <v>7428</v>
      </c>
      <c r="I658" t="s">
        <v>7418</v>
      </c>
      <c r="J658" t="s">
        <v>108</v>
      </c>
      <c r="K658" t="s">
        <v>109</v>
      </c>
      <c r="L658" t="s">
        <v>7255</v>
      </c>
      <c r="M658" t="s">
        <v>6079</v>
      </c>
      <c r="N658" t="s">
        <v>3571</v>
      </c>
      <c r="O658" t="b">
        <f t="shared" si="940"/>
        <v>0</v>
      </c>
      <c r="P658" t="b">
        <f t="shared" si="941"/>
        <v>0</v>
      </c>
      <c r="Q658" t="b">
        <f t="shared" si="942"/>
        <v>1</v>
      </c>
      <c r="R658" t="b">
        <f t="shared" si="943"/>
        <v>1</v>
      </c>
      <c r="S658" t="b">
        <f t="shared" si="944"/>
        <v>0</v>
      </c>
      <c r="T658" t="b">
        <f t="shared" si="945"/>
        <v>0</v>
      </c>
      <c r="U658" t="b">
        <f t="shared" si="946"/>
        <v>1</v>
      </c>
      <c r="V658" s="2" t="b">
        <f t="shared" si="947"/>
        <v>0</v>
      </c>
      <c r="W658" s="2" t="b">
        <f t="shared" si="948"/>
        <v>0</v>
      </c>
      <c r="X658" s="2" t="b">
        <f t="shared" si="949"/>
        <v>0</v>
      </c>
      <c r="Y658" s="2" t="b">
        <f t="shared" si="950"/>
        <v>1</v>
      </c>
      <c r="Z658" s="2" t="b">
        <f t="shared" si="951"/>
        <v>0</v>
      </c>
      <c r="AA658" s="2" t="b">
        <f t="shared" si="952"/>
        <v>0</v>
      </c>
      <c r="AB658" t="b">
        <f t="shared" si="953"/>
        <v>0</v>
      </c>
      <c r="AC658" t="b">
        <f t="shared" si="954"/>
        <v>0</v>
      </c>
      <c r="AD658" t="b">
        <f t="shared" si="955"/>
        <v>0</v>
      </c>
      <c r="AE658" t="b">
        <f t="shared" si="956"/>
        <v>0</v>
      </c>
      <c r="AF658" t="b">
        <f t="shared" si="957"/>
        <v>0</v>
      </c>
      <c r="AG658" t="b">
        <f t="shared" si="958"/>
        <v>0</v>
      </c>
      <c r="AH658" t="b">
        <f t="shared" si="959"/>
        <v>1</v>
      </c>
      <c r="AI658" t="b">
        <f t="shared" si="960"/>
        <v>0</v>
      </c>
      <c r="AJ658" t="b">
        <f t="shared" si="961"/>
        <v>0</v>
      </c>
      <c r="AK658" t="b">
        <f t="shared" si="962"/>
        <v>0</v>
      </c>
      <c r="AL658" t="b">
        <f t="shared" si="963"/>
        <v>0</v>
      </c>
      <c r="AM658" t="b">
        <f t="shared" si="964"/>
        <v>0</v>
      </c>
      <c r="AN658" t="b">
        <f t="shared" si="965"/>
        <v>0</v>
      </c>
      <c r="AO658" t="b">
        <f t="shared" si="966"/>
        <v>0</v>
      </c>
      <c r="AP658" t="b">
        <f t="shared" si="967"/>
        <v>0</v>
      </c>
      <c r="AQ658" t="b">
        <f t="shared" si="968"/>
        <v>0</v>
      </c>
      <c r="AR658" t="b">
        <f t="shared" si="969"/>
        <v>0</v>
      </c>
      <c r="AS658" t="b">
        <f t="shared" si="970"/>
        <v>0</v>
      </c>
      <c r="AT658" t="b">
        <f t="shared" si="971"/>
        <v>1</v>
      </c>
      <c r="AU658" t="b">
        <f t="shared" si="972"/>
        <v>0</v>
      </c>
      <c r="AV658" t="b">
        <f t="shared" si="973"/>
        <v>0</v>
      </c>
      <c r="AW658" t="b">
        <f t="shared" si="974"/>
        <v>0</v>
      </c>
      <c r="AX658" t="b">
        <f t="shared" si="975"/>
        <v>0</v>
      </c>
      <c r="AY658" t="b">
        <f t="shared" si="976"/>
        <v>0</v>
      </c>
      <c r="AZ658" t="b">
        <f t="shared" si="977"/>
        <v>0</v>
      </c>
      <c r="BA658" t="b">
        <f t="shared" si="978"/>
        <v>0</v>
      </c>
      <c r="BB658" t="b">
        <f t="shared" si="979"/>
        <v>0</v>
      </c>
      <c r="BC658" t="b">
        <f t="shared" si="980"/>
        <v>0</v>
      </c>
      <c r="BD658" t="b">
        <f t="shared" si="981"/>
        <v>0</v>
      </c>
      <c r="BE658" t="b">
        <f t="shared" si="982"/>
        <v>0</v>
      </c>
      <c r="BF658" t="b">
        <f t="shared" si="983"/>
        <v>0</v>
      </c>
      <c r="BG658" t="b">
        <f t="shared" si="984"/>
        <v>0</v>
      </c>
      <c r="BH658" t="b">
        <f t="shared" si="985"/>
        <v>0</v>
      </c>
      <c r="BI658" t="b">
        <f t="shared" si="986"/>
        <v>0</v>
      </c>
      <c r="BJ658" t="b">
        <f t="shared" si="987"/>
        <v>0</v>
      </c>
      <c r="BK658" t="b">
        <f t="shared" si="988"/>
        <v>0</v>
      </c>
      <c r="BL658" t="b">
        <f t="shared" si="989"/>
        <v>0</v>
      </c>
      <c r="BM658" t="b">
        <f t="shared" si="990"/>
        <v>0</v>
      </c>
      <c r="BN658" t="b">
        <f t="shared" si="991"/>
        <v>0</v>
      </c>
      <c r="BO658" t="b">
        <f t="shared" si="992"/>
        <v>0</v>
      </c>
      <c r="BP658" t="b">
        <f t="shared" si="993"/>
        <v>0</v>
      </c>
      <c r="BQ658" t="b">
        <f t="shared" si="994"/>
        <v>0</v>
      </c>
      <c r="BR658" t="b">
        <f t="shared" si="995"/>
        <v>0</v>
      </c>
      <c r="BS658" t="b">
        <f t="shared" si="996"/>
        <v>0</v>
      </c>
      <c r="BT658" t="b">
        <f t="shared" si="997"/>
        <v>0</v>
      </c>
      <c r="BU658" t="b">
        <f t="shared" si="998"/>
        <v>0</v>
      </c>
      <c r="BV658" t="b">
        <f t="shared" si="999"/>
        <v>0</v>
      </c>
      <c r="BW658" t="b">
        <f t="shared" si="1000"/>
        <v>0</v>
      </c>
      <c r="BX658" t="b">
        <f t="shared" si="1001"/>
        <v>0</v>
      </c>
      <c r="BY658" t="b">
        <f t="shared" si="1002"/>
        <v>0</v>
      </c>
      <c r="BZ658" t="b">
        <f t="shared" si="1003"/>
        <v>0</v>
      </c>
      <c r="CA658" t="b">
        <f t="shared" si="1004"/>
        <v>0</v>
      </c>
      <c r="CB658" t="b">
        <f t="shared" si="1005"/>
        <v>0</v>
      </c>
      <c r="CC658" t="b">
        <f t="shared" si="1006"/>
        <v>0</v>
      </c>
      <c r="CD658" t="b">
        <f t="shared" si="1007"/>
        <v>0</v>
      </c>
      <c r="CE658" t="b">
        <f t="shared" si="1008"/>
        <v>0</v>
      </c>
      <c r="CF658" t="b">
        <f t="shared" si="1009"/>
        <v>0</v>
      </c>
      <c r="CG658" t="b">
        <f t="shared" si="1010"/>
        <v>0</v>
      </c>
      <c r="CH658" t="b">
        <f t="shared" si="1011"/>
        <v>0</v>
      </c>
      <c r="CI658" t="b">
        <f t="shared" si="1012"/>
        <v>0</v>
      </c>
      <c r="CJ658" t="b">
        <f t="shared" si="1013"/>
        <v>0</v>
      </c>
      <c r="CK658" t="b">
        <f t="shared" si="1014"/>
        <v>0</v>
      </c>
      <c r="CL658" t="b">
        <f t="shared" si="1015"/>
        <v>0</v>
      </c>
      <c r="CM658" t="b">
        <f t="shared" si="1016"/>
        <v>0</v>
      </c>
      <c r="CN658" t="b">
        <f t="shared" si="1017"/>
        <v>0</v>
      </c>
      <c r="CO658" t="b">
        <f t="shared" si="1018"/>
        <v>0</v>
      </c>
      <c r="CP658" t="b">
        <f t="shared" si="1019"/>
        <v>0</v>
      </c>
      <c r="CQ658" t="b">
        <f t="shared" si="1020"/>
        <v>0</v>
      </c>
      <c r="CR658" t="b">
        <f t="shared" si="1021"/>
        <v>0</v>
      </c>
      <c r="CS658" t="b">
        <f t="shared" si="1022"/>
        <v>0</v>
      </c>
      <c r="CT658" t="b">
        <f t="shared" si="1023"/>
        <v>0</v>
      </c>
      <c r="CU658" t="b">
        <f t="shared" si="1024"/>
        <v>0</v>
      </c>
      <c r="CV658" t="b">
        <f t="shared" si="1025"/>
        <v>0</v>
      </c>
      <c r="CW658" t="b">
        <f t="shared" si="1026"/>
        <v>0</v>
      </c>
      <c r="CX658" t="b">
        <f t="shared" si="1027"/>
        <v>0</v>
      </c>
      <c r="CY658" t="b">
        <f t="shared" si="1028"/>
        <v>0</v>
      </c>
      <c r="CZ658" t="b">
        <f t="shared" si="1029"/>
        <v>0</v>
      </c>
      <c r="DA658" t="b">
        <f t="shared" si="1030"/>
        <v>0</v>
      </c>
      <c r="DB658" t="b">
        <f t="shared" si="1031"/>
        <v>0</v>
      </c>
      <c r="DC658" t="b">
        <f t="shared" si="1032"/>
        <v>0</v>
      </c>
      <c r="DD658" t="b">
        <f t="shared" si="1033"/>
        <v>0</v>
      </c>
    </row>
    <row r="659" spans="1:108">
      <c r="A659" t="s">
        <v>3572</v>
      </c>
      <c r="C659" t="s">
        <v>3568</v>
      </c>
      <c r="E659" t="s">
        <v>6110</v>
      </c>
      <c r="F659" t="s">
        <v>3569</v>
      </c>
      <c r="G659" t="s">
        <v>3570</v>
      </c>
      <c r="H659" t="s">
        <v>7428</v>
      </c>
      <c r="I659" t="s">
        <v>7418</v>
      </c>
      <c r="J659" t="s">
        <v>16</v>
      </c>
      <c r="K659" t="s">
        <v>16</v>
      </c>
      <c r="L659" t="s">
        <v>7256</v>
      </c>
      <c r="M659" t="s">
        <v>6079</v>
      </c>
      <c r="N659" t="s">
        <v>3573</v>
      </c>
      <c r="O659" t="b">
        <f t="shared" si="940"/>
        <v>1</v>
      </c>
      <c r="P659" t="b">
        <f t="shared" si="941"/>
        <v>0</v>
      </c>
      <c r="Q659" t="b">
        <f t="shared" si="942"/>
        <v>1</v>
      </c>
      <c r="R659" t="b">
        <f t="shared" si="943"/>
        <v>0</v>
      </c>
      <c r="S659" t="b">
        <f t="shared" si="944"/>
        <v>1</v>
      </c>
      <c r="T659" t="b">
        <f t="shared" si="945"/>
        <v>0</v>
      </c>
      <c r="U659" t="b">
        <f t="shared" si="946"/>
        <v>1</v>
      </c>
      <c r="V659" t="b">
        <f t="shared" si="947"/>
        <v>0</v>
      </c>
      <c r="W659" t="b">
        <f t="shared" si="948"/>
        <v>0</v>
      </c>
      <c r="X659" t="b">
        <f t="shared" si="949"/>
        <v>0</v>
      </c>
      <c r="Y659" t="b">
        <f t="shared" si="950"/>
        <v>0</v>
      </c>
      <c r="Z659" t="b">
        <f t="shared" si="951"/>
        <v>0</v>
      </c>
      <c r="AA659" t="b">
        <f t="shared" si="952"/>
        <v>0</v>
      </c>
      <c r="AB659" t="b">
        <f t="shared" si="953"/>
        <v>1</v>
      </c>
      <c r="AC659" t="b">
        <f t="shared" si="954"/>
        <v>0</v>
      </c>
      <c r="AD659" t="b">
        <f t="shared" si="955"/>
        <v>0</v>
      </c>
      <c r="AE659" t="b">
        <f t="shared" si="956"/>
        <v>0</v>
      </c>
      <c r="AF659" t="b">
        <f t="shared" si="957"/>
        <v>0</v>
      </c>
      <c r="AG659" t="b">
        <f t="shared" si="958"/>
        <v>0</v>
      </c>
      <c r="AH659" t="b">
        <f t="shared" si="959"/>
        <v>0</v>
      </c>
      <c r="AI659" t="b">
        <f t="shared" si="960"/>
        <v>0</v>
      </c>
      <c r="AJ659" t="b">
        <f t="shared" si="961"/>
        <v>0</v>
      </c>
      <c r="AK659" t="b">
        <f t="shared" si="962"/>
        <v>0</v>
      </c>
      <c r="AL659" t="b">
        <f t="shared" si="963"/>
        <v>0</v>
      </c>
      <c r="AM659" t="b">
        <f t="shared" si="964"/>
        <v>0</v>
      </c>
      <c r="AN659" t="b">
        <f t="shared" si="965"/>
        <v>0</v>
      </c>
      <c r="AO659" t="b">
        <f t="shared" si="966"/>
        <v>0</v>
      </c>
      <c r="AP659" t="b">
        <f t="shared" si="967"/>
        <v>0</v>
      </c>
      <c r="AQ659" t="b">
        <f t="shared" si="968"/>
        <v>0</v>
      </c>
      <c r="AR659" t="b">
        <f t="shared" si="969"/>
        <v>0</v>
      </c>
      <c r="AS659" t="b">
        <f t="shared" si="970"/>
        <v>0</v>
      </c>
      <c r="AT659" t="b">
        <f t="shared" si="971"/>
        <v>0</v>
      </c>
      <c r="AU659" t="b">
        <f t="shared" si="972"/>
        <v>0</v>
      </c>
      <c r="AV659" t="b">
        <f t="shared" si="973"/>
        <v>0</v>
      </c>
      <c r="AW659" t="b">
        <f t="shared" si="974"/>
        <v>0</v>
      </c>
      <c r="AX659" t="b">
        <f t="shared" si="975"/>
        <v>0</v>
      </c>
      <c r="AY659" t="b">
        <f t="shared" si="976"/>
        <v>0</v>
      </c>
      <c r="AZ659" t="b">
        <f t="shared" si="977"/>
        <v>0</v>
      </c>
      <c r="BA659" t="b">
        <f t="shared" si="978"/>
        <v>0</v>
      </c>
      <c r="BB659" t="b">
        <f t="shared" si="979"/>
        <v>0</v>
      </c>
      <c r="BC659" t="b">
        <f t="shared" si="980"/>
        <v>0</v>
      </c>
      <c r="BD659" t="b">
        <f t="shared" si="981"/>
        <v>0</v>
      </c>
      <c r="BE659" t="b">
        <f t="shared" si="982"/>
        <v>0</v>
      </c>
      <c r="BF659" t="b">
        <f t="shared" si="983"/>
        <v>0</v>
      </c>
      <c r="BG659" t="b">
        <f t="shared" si="984"/>
        <v>0</v>
      </c>
      <c r="BH659" t="b">
        <f t="shared" si="985"/>
        <v>0</v>
      </c>
      <c r="BI659" t="b">
        <f t="shared" si="986"/>
        <v>0</v>
      </c>
      <c r="BJ659" t="b">
        <f t="shared" si="987"/>
        <v>0</v>
      </c>
      <c r="BK659" t="b">
        <f t="shared" si="988"/>
        <v>0</v>
      </c>
      <c r="BL659" t="b">
        <f t="shared" si="989"/>
        <v>0</v>
      </c>
      <c r="BM659" t="b">
        <f t="shared" si="990"/>
        <v>0</v>
      </c>
      <c r="BN659" t="b">
        <f t="shared" si="991"/>
        <v>0</v>
      </c>
      <c r="BO659" t="b">
        <f t="shared" si="992"/>
        <v>0</v>
      </c>
      <c r="BP659" t="b">
        <f t="shared" si="993"/>
        <v>0</v>
      </c>
      <c r="BQ659" t="b">
        <f t="shared" si="994"/>
        <v>0</v>
      </c>
      <c r="BR659" t="b">
        <f t="shared" si="995"/>
        <v>0</v>
      </c>
      <c r="BS659" t="b">
        <f t="shared" si="996"/>
        <v>0</v>
      </c>
      <c r="BT659" t="b">
        <f t="shared" si="997"/>
        <v>0</v>
      </c>
      <c r="BU659" t="b">
        <f t="shared" si="998"/>
        <v>0</v>
      </c>
      <c r="BV659" t="b">
        <f t="shared" si="999"/>
        <v>0</v>
      </c>
      <c r="BW659" t="b">
        <f t="shared" si="1000"/>
        <v>0</v>
      </c>
      <c r="BX659" t="b">
        <f t="shared" si="1001"/>
        <v>0</v>
      </c>
      <c r="BY659" t="b">
        <f t="shared" si="1002"/>
        <v>0</v>
      </c>
      <c r="BZ659" t="b">
        <f t="shared" si="1003"/>
        <v>0</v>
      </c>
      <c r="CA659" t="b">
        <f t="shared" si="1004"/>
        <v>0</v>
      </c>
      <c r="CB659" t="b">
        <f t="shared" si="1005"/>
        <v>1</v>
      </c>
      <c r="CC659" t="b">
        <f t="shared" si="1006"/>
        <v>0</v>
      </c>
      <c r="CD659" t="b">
        <f t="shared" si="1007"/>
        <v>0</v>
      </c>
      <c r="CE659" t="b">
        <f t="shared" si="1008"/>
        <v>0</v>
      </c>
      <c r="CF659" t="b">
        <f t="shared" si="1009"/>
        <v>0</v>
      </c>
      <c r="CG659" t="b">
        <f t="shared" si="1010"/>
        <v>1</v>
      </c>
      <c r="CH659" t="b">
        <f t="shared" si="1011"/>
        <v>0</v>
      </c>
      <c r="CI659" t="b">
        <f t="shared" si="1012"/>
        <v>0</v>
      </c>
      <c r="CJ659" t="b">
        <f t="shared" si="1013"/>
        <v>0</v>
      </c>
      <c r="CK659" t="b">
        <f t="shared" si="1014"/>
        <v>0</v>
      </c>
      <c r="CL659" t="b">
        <f t="shared" si="1015"/>
        <v>0</v>
      </c>
      <c r="CM659" t="b">
        <f t="shared" si="1016"/>
        <v>1</v>
      </c>
      <c r="CN659" t="b">
        <f t="shared" si="1017"/>
        <v>0</v>
      </c>
      <c r="CO659" t="b">
        <f t="shared" si="1018"/>
        <v>0</v>
      </c>
      <c r="CP659" t="b">
        <f t="shared" si="1019"/>
        <v>0</v>
      </c>
      <c r="CQ659" t="b">
        <f t="shared" si="1020"/>
        <v>0</v>
      </c>
      <c r="CR659" t="b">
        <f t="shared" si="1021"/>
        <v>0</v>
      </c>
      <c r="CS659" t="b">
        <f t="shared" si="1022"/>
        <v>0</v>
      </c>
      <c r="CT659" t="b">
        <f t="shared" si="1023"/>
        <v>0</v>
      </c>
      <c r="CU659" t="b">
        <f t="shared" si="1024"/>
        <v>0</v>
      </c>
      <c r="CV659" t="b">
        <f t="shared" si="1025"/>
        <v>0</v>
      </c>
      <c r="CW659" t="b">
        <f t="shared" si="1026"/>
        <v>0</v>
      </c>
      <c r="CX659" t="b">
        <f t="shared" si="1027"/>
        <v>0</v>
      </c>
      <c r="CY659" t="b">
        <f t="shared" si="1028"/>
        <v>0</v>
      </c>
      <c r="CZ659" t="b">
        <f t="shared" si="1029"/>
        <v>0</v>
      </c>
      <c r="DA659" t="b">
        <f t="shared" si="1030"/>
        <v>0</v>
      </c>
      <c r="DB659" t="b">
        <f t="shared" si="1031"/>
        <v>0</v>
      </c>
      <c r="DC659" t="b">
        <f t="shared" si="1032"/>
        <v>0</v>
      </c>
      <c r="DD659" t="b">
        <f t="shared" si="1033"/>
        <v>0</v>
      </c>
    </row>
    <row r="660" spans="1:108">
      <c r="A660" t="s">
        <v>3574</v>
      </c>
      <c r="C660" t="s">
        <v>3568</v>
      </c>
      <c r="E660" t="s">
        <v>6110</v>
      </c>
      <c r="F660" t="s">
        <v>3569</v>
      </c>
      <c r="G660" t="s">
        <v>3570</v>
      </c>
      <c r="H660" t="s">
        <v>7428</v>
      </c>
      <c r="I660" t="s">
        <v>7418</v>
      </c>
      <c r="J660" t="s">
        <v>108</v>
      </c>
      <c r="K660" t="s">
        <v>109</v>
      </c>
      <c r="L660" t="s">
        <v>7257</v>
      </c>
      <c r="M660" t="s">
        <v>6079</v>
      </c>
      <c r="N660" t="s">
        <v>3575</v>
      </c>
      <c r="O660" t="b">
        <f t="shared" si="940"/>
        <v>0</v>
      </c>
      <c r="P660" t="b">
        <f t="shared" si="941"/>
        <v>0</v>
      </c>
      <c r="Q660" t="b">
        <f t="shared" si="942"/>
        <v>0</v>
      </c>
      <c r="R660" t="b">
        <f t="shared" si="943"/>
        <v>1</v>
      </c>
      <c r="S660" t="b">
        <f t="shared" si="944"/>
        <v>0</v>
      </c>
      <c r="T660" t="b">
        <f t="shared" si="945"/>
        <v>0</v>
      </c>
      <c r="U660" t="b">
        <f t="shared" si="946"/>
        <v>0</v>
      </c>
      <c r="V660" t="b">
        <f t="shared" si="947"/>
        <v>0</v>
      </c>
      <c r="W660" t="b">
        <f t="shared" si="948"/>
        <v>0</v>
      </c>
      <c r="X660" t="b">
        <f t="shared" si="949"/>
        <v>0</v>
      </c>
      <c r="Y660" t="b">
        <f t="shared" si="950"/>
        <v>1</v>
      </c>
      <c r="Z660" t="b">
        <f t="shared" si="951"/>
        <v>0</v>
      </c>
      <c r="AA660" t="b">
        <f t="shared" si="952"/>
        <v>0</v>
      </c>
      <c r="AB660" t="b">
        <f t="shared" si="953"/>
        <v>0</v>
      </c>
      <c r="AC660" t="b">
        <f t="shared" si="954"/>
        <v>0</v>
      </c>
      <c r="AD660" t="b">
        <f t="shared" si="955"/>
        <v>0</v>
      </c>
      <c r="AE660" t="b">
        <f t="shared" si="956"/>
        <v>0</v>
      </c>
      <c r="AF660" t="b">
        <f t="shared" si="957"/>
        <v>0</v>
      </c>
      <c r="AG660" t="b">
        <f t="shared" si="958"/>
        <v>0</v>
      </c>
      <c r="AH660" t="b">
        <f t="shared" si="959"/>
        <v>0</v>
      </c>
      <c r="AI660" t="b">
        <f t="shared" si="960"/>
        <v>0</v>
      </c>
      <c r="AJ660" t="b">
        <f t="shared" si="961"/>
        <v>0</v>
      </c>
      <c r="AK660" t="b">
        <f t="shared" si="962"/>
        <v>0</v>
      </c>
      <c r="AL660" t="b">
        <f t="shared" si="963"/>
        <v>0</v>
      </c>
      <c r="AM660" t="b">
        <f t="shared" si="964"/>
        <v>0</v>
      </c>
      <c r="AN660" t="b">
        <f t="shared" si="965"/>
        <v>0</v>
      </c>
      <c r="AO660" t="b">
        <f t="shared" si="966"/>
        <v>0</v>
      </c>
      <c r="AP660" t="b">
        <f t="shared" si="967"/>
        <v>0</v>
      </c>
      <c r="AQ660" t="b">
        <f t="shared" si="968"/>
        <v>0</v>
      </c>
      <c r="AR660" t="b">
        <f t="shared" si="969"/>
        <v>0</v>
      </c>
      <c r="AS660" t="b">
        <f t="shared" si="970"/>
        <v>0</v>
      </c>
      <c r="AT660" t="b">
        <f t="shared" si="971"/>
        <v>1</v>
      </c>
      <c r="AU660" t="b">
        <f t="shared" si="972"/>
        <v>0</v>
      </c>
      <c r="AV660" t="b">
        <f t="shared" si="973"/>
        <v>0</v>
      </c>
      <c r="AW660" t="b">
        <f t="shared" si="974"/>
        <v>0</v>
      </c>
      <c r="AX660" t="b">
        <f t="shared" si="975"/>
        <v>0</v>
      </c>
      <c r="AY660" t="b">
        <f t="shared" si="976"/>
        <v>0</v>
      </c>
      <c r="AZ660" t="b">
        <f t="shared" si="977"/>
        <v>0</v>
      </c>
      <c r="BA660" t="b">
        <f t="shared" si="978"/>
        <v>0</v>
      </c>
      <c r="BB660" t="b">
        <f t="shared" si="979"/>
        <v>0</v>
      </c>
      <c r="BC660" t="b">
        <f t="shared" si="980"/>
        <v>0</v>
      </c>
      <c r="BD660" t="b">
        <f t="shared" si="981"/>
        <v>0</v>
      </c>
      <c r="BE660" t="b">
        <f t="shared" si="982"/>
        <v>0</v>
      </c>
      <c r="BF660" t="b">
        <f t="shared" si="983"/>
        <v>0</v>
      </c>
      <c r="BG660" t="b">
        <f t="shared" si="984"/>
        <v>0</v>
      </c>
      <c r="BH660" t="b">
        <f t="shared" si="985"/>
        <v>0</v>
      </c>
      <c r="BI660" t="b">
        <f t="shared" si="986"/>
        <v>0</v>
      </c>
      <c r="BJ660" t="b">
        <f t="shared" si="987"/>
        <v>0</v>
      </c>
      <c r="BK660" t="b">
        <f t="shared" si="988"/>
        <v>0</v>
      </c>
      <c r="BL660" t="b">
        <f t="shared" si="989"/>
        <v>0</v>
      </c>
      <c r="BM660" t="b">
        <f t="shared" si="990"/>
        <v>0</v>
      </c>
      <c r="BN660" t="b">
        <f t="shared" si="991"/>
        <v>0</v>
      </c>
      <c r="BO660" t="b">
        <f t="shared" si="992"/>
        <v>0</v>
      </c>
      <c r="BP660" t="b">
        <f t="shared" si="993"/>
        <v>0</v>
      </c>
      <c r="BQ660" t="b">
        <f t="shared" si="994"/>
        <v>0</v>
      </c>
      <c r="BR660" t="b">
        <f t="shared" si="995"/>
        <v>0</v>
      </c>
      <c r="BS660" t="b">
        <f t="shared" si="996"/>
        <v>0</v>
      </c>
      <c r="BT660" t="b">
        <f t="shared" si="997"/>
        <v>0</v>
      </c>
      <c r="BU660" t="b">
        <f t="shared" si="998"/>
        <v>1</v>
      </c>
      <c r="BV660" t="b">
        <f t="shared" si="999"/>
        <v>0</v>
      </c>
      <c r="BW660" t="b">
        <f t="shared" si="1000"/>
        <v>0</v>
      </c>
      <c r="BX660" t="b">
        <f t="shared" si="1001"/>
        <v>0</v>
      </c>
      <c r="BY660" t="b">
        <f t="shared" si="1002"/>
        <v>0</v>
      </c>
      <c r="BZ660" t="b">
        <f t="shared" si="1003"/>
        <v>0</v>
      </c>
      <c r="CA660" t="b">
        <f t="shared" si="1004"/>
        <v>0</v>
      </c>
      <c r="CB660" t="b">
        <f t="shared" si="1005"/>
        <v>0</v>
      </c>
      <c r="CC660" t="b">
        <f t="shared" si="1006"/>
        <v>0</v>
      </c>
      <c r="CD660" t="b">
        <f t="shared" si="1007"/>
        <v>0</v>
      </c>
      <c r="CE660" t="b">
        <f t="shared" si="1008"/>
        <v>0</v>
      </c>
      <c r="CF660" t="b">
        <f t="shared" si="1009"/>
        <v>0</v>
      </c>
      <c r="CG660" t="b">
        <f t="shared" si="1010"/>
        <v>0</v>
      </c>
      <c r="CH660" t="b">
        <f t="shared" si="1011"/>
        <v>0</v>
      </c>
      <c r="CI660" t="b">
        <f t="shared" si="1012"/>
        <v>0</v>
      </c>
      <c r="CJ660" t="b">
        <f t="shared" si="1013"/>
        <v>0</v>
      </c>
      <c r="CK660" t="b">
        <f t="shared" si="1014"/>
        <v>0</v>
      </c>
      <c r="CL660" t="b">
        <f t="shared" si="1015"/>
        <v>0</v>
      </c>
      <c r="CM660" t="b">
        <f t="shared" si="1016"/>
        <v>0</v>
      </c>
      <c r="CN660" t="b">
        <f t="shared" si="1017"/>
        <v>0</v>
      </c>
      <c r="CO660" t="b">
        <f t="shared" si="1018"/>
        <v>0</v>
      </c>
      <c r="CP660" t="b">
        <f t="shared" si="1019"/>
        <v>0</v>
      </c>
      <c r="CQ660" t="b">
        <f t="shared" si="1020"/>
        <v>0</v>
      </c>
      <c r="CR660" t="b">
        <f t="shared" si="1021"/>
        <v>0</v>
      </c>
      <c r="CS660" t="b">
        <f t="shared" si="1022"/>
        <v>0</v>
      </c>
      <c r="CT660" t="b">
        <f t="shared" si="1023"/>
        <v>0</v>
      </c>
      <c r="CU660" t="b">
        <f t="shared" si="1024"/>
        <v>0</v>
      </c>
      <c r="CV660" t="b">
        <f t="shared" si="1025"/>
        <v>0</v>
      </c>
      <c r="CW660" t="b">
        <f t="shared" si="1026"/>
        <v>0</v>
      </c>
      <c r="CX660" t="b">
        <f t="shared" si="1027"/>
        <v>0</v>
      </c>
      <c r="CY660" t="b">
        <f t="shared" si="1028"/>
        <v>0</v>
      </c>
      <c r="CZ660" t="b">
        <f t="shared" si="1029"/>
        <v>0</v>
      </c>
      <c r="DA660" t="b">
        <f t="shared" si="1030"/>
        <v>0</v>
      </c>
      <c r="DB660" t="b">
        <f t="shared" si="1031"/>
        <v>0</v>
      </c>
      <c r="DC660" t="b">
        <f t="shared" si="1032"/>
        <v>0</v>
      </c>
      <c r="DD660" t="b">
        <f t="shared" si="1033"/>
        <v>0</v>
      </c>
    </row>
    <row r="661" spans="1:108">
      <c r="A661" t="s">
        <v>3576</v>
      </c>
      <c r="C661" t="s">
        <v>3568</v>
      </c>
      <c r="E661" t="s">
        <v>6110</v>
      </c>
      <c r="F661" t="s">
        <v>3569</v>
      </c>
      <c r="G661" t="s">
        <v>3570</v>
      </c>
      <c r="H661" t="s">
        <v>7428</v>
      </c>
      <c r="I661" t="s">
        <v>7418</v>
      </c>
      <c r="J661" t="s">
        <v>108</v>
      </c>
      <c r="K661" t="s">
        <v>109</v>
      </c>
      <c r="L661" t="s">
        <v>7258</v>
      </c>
      <c r="M661" t="s">
        <v>6079</v>
      </c>
      <c r="N661" t="s">
        <v>187</v>
      </c>
      <c r="O661" t="b">
        <f t="shared" si="940"/>
        <v>0</v>
      </c>
      <c r="P661" t="b">
        <f t="shared" si="941"/>
        <v>0</v>
      </c>
      <c r="Q661" t="b">
        <f t="shared" si="942"/>
        <v>0</v>
      </c>
      <c r="R661" t="b">
        <f t="shared" si="943"/>
        <v>0</v>
      </c>
      <c r="S661" t="b">
        <f t="shared" si="944"/>
        <v>0</v>
      </c>
      <c r="T661" t="b">
        <f t="shared" si="945"/>
        <v>0</v>
      </c>
      <c r="U661" t="b">
        <f t="shared" si="946"/>
        <v>0</v>
      </c>
      <c r="V661" t="b">
        <f t="shared" si="947"/>
        <v>0</v>
      </c>
      <c r="W661" t="b">
        <f t="shared" si="948"/>
        <v>0</v>
      </c>
      <c r="X661" t="b">
        <f t="shared" si="949"/>
        <v>0</v>
      </c>
      <c r="Y661" t="b">
        <f t="shared" si="950"/>
        <v>0</v>
      </c>
      <c r="Z661" t="b">
        <f t="shared" si="951"/>
        <v>0</v>
      </c>
      <c r="AA661" t="b">
        <f t="shared" si="952"/>
        <v>0</v>
      </c>
      <c r="AB661" t="b">
        <f t="shared" si="953"/>
        <v>0</v>
      </c>
      <c r="AC661" t="b">
        <f t="shared" si="954"/>
        <v>0</v>
      </c>
      <c r="AD661" t="b">
        <f t="shared" si="955"/>
        <v>0</v>
      </c>
      <c r="AE661" t="b">
        <f t="shared" si="956"/>
        <v>0</v>
      </c>
      <c r="AF661" t="b">
        <f t="shared" si="957"/>
        <v>0</v>
      </c>
      <c r="AG661" t="b">
        <f t="shared" si="958"/>
        <v>0</v>
      </c>
      <c r="AH661" t="b">
        <f t="shared" si="959"/>
        <v>0</v>
      </c>
      <c r="AI661" t="b">
        <f t="shared" si="960"/>
        <v>0</v>
      </c>
      <c r="AJ661" t="b">
        <f t="shared" si="961"/>
        <v>0</v>
      </c>
      <c r="AK661" t="b">
        <f t="shared" si="962"/>
        <v>0</v>
      </c>
      <c r="AL661" t="b">
        <f t="shared" si="963"/>
        <v>0</v>
      </c>
      <c r="AM661" t="b">
        <f t="shared" si="964"/>
        <v>0</v>
      </c>
      <c r="AN661" t="b">
        <f t="shared" si="965"/>
        <v>0</v>
      </c>
      <c r="AO661" t="b">
        <f t="shared" si="966"/>
        <v>0</v>
      </c>
      <c r="AP661" t="b">
        <f t="shared" si="967"/>
        <v>0</v>
      </c>
      <c r="AQ661" t="b">
        <f t="shared" si="968"/>
        <v>0</v>
      </c>
      <c r="AR661" t="b">
        <f t="shared" si="969"/>
        <v>0</v>
      </c>
      <c r="AS661" t="b">
        <f t="shared" si="970"/>
        <v>0</v>
      </c>
      <c r="AT661" t="b">
        <f t="shared" si="971"/>
        <v>0</v>
      </c>
      <c r="AU661" t="b">
        <f t="shared" si="972"/>
        <v>0</v>
      </c>
      <c r="AV661" t="b">
        <f t="shared" si="973"/>
        <v>0</v>
      </c>
      <c r="AW661" t="b">
        <f t="shared" si="974"/>
        <v>0</v>
      </c>
      <c r="AX661" t="b">
        <f t="shared" si="975"/>
        <v>0</v>
      </c>
      <c r="AY661" t="b">
        <f t="shared" si="976"/>
        <v>0</v>
      </c>
      <c r="AZ661" t="b">
        <f t="shared" si="977"/>
        <v>0</v>
      </c>
      <c r="BA661" t="b">
        <f t="shared" si="978"/>
        <v>0</v>
      </c>
      <c r="BB661" t="b">
        <f t="shared" si="979"/>
        <v>0</v>
      </c>
      <c r="BC661" t="b">
        <f t="shared" si="980"/>
        <v>0</v>
      </c>
      <c r="BD661" t="b">
        <f t="shared" si="981"/>
        <v>0</v>
      </c>
      <c r="BE661" t="b">
        <f t="shared" si="982"/>
        <v>0</v>
      </c>
      <c r="BF661" t="b">
        <f t="shared" si="983"/>
        <v>0</v>
      </c>
      <c r="BG661" t="b">
        <f t="shared" si="984"/>
        <v>0</v>
      </c>
      <c r="BH661" t="b">
        <f t="shared" si="985"/>
        <v>0</v>
      </c>
      <c r="BI661" t="b">
        <f t="shared" si="986"/>
        <v>0</v>
      </c>
      <c r="BJ661" t="b">
        <f t="shared" si="987"/>
        <v>0</v>
      </c>
      <c r="BK661" t="b">
        <f t="shared" si="988"/>
        <v>0</v>
      </c>
      <c r="BL661" t="b">
        <f t="shared" si="989"/>
        <v>0</v>
      </c>
      <c r="BM661" t="b">
        <f t="shared" si="990"/>
        <v>0</v>
      </c>
      <c r="BN661" t="b">
        <f t="shared" si="991"/>
        <v>0</v>
      </c>
      <c r="BO661" t="b">
        <f t="shared" si="992"/>
        <v>0</v>
      </c>
      <c r="BP661" t="b">
        <f t="shared" si="993"/>
        <v>0</v>
      </c>
      <c r="BQ661" t="b">
        <f t="shared" si="994"/>
        <v>0</v>
      </c>
      <c r="BR661" t="b">
        <f t="shared" si="995"/>
        <v>0</v>
      </c>
      <c r="BS661" t="b">
        <f t="shared" si="996"/>
        <v>0</v>
      </c>
      <c r="BT661" t="b">
        <f t="shared" si="997"/>
        <v>0</v>
      </c>
      <c r="BU661" t="b">
        <f t="shared" si="998"/>
        <v>0</v>
      </c>
      <c r="BV661" t="b">
        <f t="shared" si="999"/>
        <v>0</v>
      </c>
      <c r="BW661" t="b">
        <f t="shared" si="1000"/>
        <v>0</v>
      </c>
      <c r="BX661" t="b">
        <f t="shared" si="1001"/>
        <v>0</v>
      </c>
      <c r="BY661" t="b">
        <f t="shared" si="1002"/>
        <v>0</v>
      </c>
      <c r="BZ661" t="b">
        <f t="shared" si="1003"/>
        <v>0</v>
      </c>
      <c r="CA661" t="b">
        <f t="shared" si="1004"/>
        <v>0</v>
      </c>
      <c r="CB661" t="b">
        <f t="shared" si="1005"/>
        <v>0</v>
      </c>
      <c r="CC661" t="b">
        <f t="shared" si="1006"/>
        <v>0</v>
      </c>
      <c r="CD661" t="b">
        <f t="shared" si="1007"/>
        <v>0</v>
      </c>
      <c r="CE661" t="b">
        <f t="shared" si="1008"/>
        <v>0</v>
      </c>
      <c r="CF661" t="b">
        <f t="shared" si="1009"/>
        <v>0</v>
      </c>
      <c r="CG661" t="b">
        <f t="shared" si="1010"/>
        <v>0</v>
      </c>
      <c r="CH661" t="b">
        <f t="shared" si="1011"/>
        <v>0</v>
      </c>
      <c r="CI661" t="b">
        <f t="shared" si="1012"/>
        <v>0</v>
      </c>
      <c r="CJ661" t="b">
        <f t="shared" si="1013"/>
        <v>0</v>
      </c>
      <c r="CK661" t="b">
        <f t="shared" si="1014"/>
        <v>0</v>
      </c>
      <c r="CL661" t="b">
        <f t="shared" si="1015"/>
        <v>0</v>
      </c>
      <c r="CM661" t="b">
        <f t="shared" si="1016"/>
        <v>0</v>
      </c>
      <c r="CN661" t="b">
        <f t="shared" si="1017"/>
        <v>0</v>
      </c>
      <c r="CO661" t="b">
        <f t="shared" si="1018"/>
        <v>0</v>
      </c>
      <c r="CP661" t="b">
        <f t="shared" si="1019"/>
        <v>0</v>
      </c>
      <c r="CQ661" t="b">
        <f t="shared" si="1020"/>
        <v>0</v>
      </c>
      <c r="CR661" t="b">
        <f t="shared" si="1021"/>
        <v>0</v>
      </c>
      <c r="CS661" t="b">
        <f t="shared" si="1022"/>
        <v>0</v>
      </c>
      <c r="CT661" t="b">
        <f t="shared" si="1023"/>
        <v>0</v>
      </c>
      <c r="CU661" t="b">
        <f t="shared" si="1024"/>
        <v>0</v>
      </c>
      <c r="CV661" t="b">
        <f t="shared" si="1025"/>
        <v>0</v>
      </c>
      <c r="CW661" t="b">
        <f t="shared" si="1026"/>
        <v>0</v>
      </c>
      <c r="CX661" t="b">
        <f t="shared" si="1027"/>
        <v>0</v>
      </c>
      <c r="CY661" t="b">
        <f t="shared" si="1028"/>
        <v>0</v>
      </c>
      <c r="CZ661" t="b">
        <f t="shared" si="1029"/>
        <v>0</v>
      </c>
      <c r="DA661" t="b">
        <f t="shared" si="1030"/>
        <v>0</v>
      </c>
      <c r="DB661" t="b">
        <f t="shared" si="1031"/>
        <v>0</v>
      </c>
      <c r="DC661" t="b">
        <f t="shared" si="1032"/>
        <v>0</v>
      </c>
      <c r="DD661" t="b">
        <f t="shared" si="1033"/>
        <v>0</v>
      </c>
    </row>
    <row r="662" spans="1:108">
      <c r="A662" t="s">
        <v>3577</v>
      </c>
      <c r="C662" t="s">
        <v>3568</v>
      </c>
      <c r="E662" t="s">
        <v>6110</v>
      </c>
      <c r="F662" t="s">
        <v>3569</v>
      </c>
      <c r="G662" t="s">
        <v>3570</v>
      </c>
      <c r="H662" t="s">
        <v>7428</v>
      </c>
      <c r="I662" t="s">
        <v>7418</v>
      </c>
      <c r="J662" t="s">
        <v>143</v>
      </c>
      <c r="K662" t="s">
        <v>143</v>
      </c>
      <c r="L662" t="s">
        <v>7259</v>
      </c>
      <c r="M662" t="s">
        <v>6079</v>
      </c>
      <c r="N662" t="s">
        <v>3578</v>
      </c>
      <c r="O662" t="b">
        <f t="shared" si="940"/>
        <v>1</v>
      </c>
      <c r="P662" t="b">
        <f t="shared" si="941"/>
        <v>0</v>
      </c>
      <c r="Q662" t="b">
        <f t="shared" si="942"/>
        <v>0</v>
      </c>
      <c r="R662" t="b">
        <f t="shared" si="943"/>
        <v>0</v>
      </c>
      <c r="S662" t="b">
        <f t="shared" si="944"/>
        <v>1</v>
      </c>
      <c r="T662" t="b">
        <f t="shared" si="945"/>
        <v>0</v>
      </c>
      <c r="U662" t="b">
        <f t="shared" si="946"/>
        <v>0</v>
      </c>
      <c r="V662" t="b">
        <f t="shared" si="947"/>
        <v>0</v>
      </c>
      <c r="W662" t="b">
        <f t="shared" si="948"/>
        <v>0</v>
      </c>
      <c r="X662" t="b">
        <f t="shared" si="949"/>
        <v>1</v>
      </c>
      <c r="Y662" t="b">
        <f t="shared" si="950"/>
        <v>0</v>
      </c>
      <c r="Z662" t="b">
        <f t="shared" si="951"/>
        <v>0</v>
      </c>
      <c r="AA662" t="b">
        <f t="shared" si="952"/>
        <v>0</v>
      </c>
      <c r="AB662" t="b">
        <f t="shared" si="953"/>
        <v>0</v>
      </c>
      <c r="AC662" t="b">
        <f t="shared" si="954"/>
        <v>0</v>
      </c>
      <c r="AD662" t="b">
        <f t="shared" si="955"/>
        <v>0</v>
      </c>
      <c r="AE662" t="b">
        <f t="shared" si="956"/>
        <v>0</v>
      </c>
      <c r="AF662" t="b">
        <f t="shared" si="957"/>
        <v>0</v>
      </c>
      <c r="AG662" t="b">
        <f t="shared" si="958"/>
        <v>0</v>
      </c>
      <c r="AH662" t="b">
        <f t="shared" si="959"/>
        <v>0</v>
      </c>
      <c r="AI662" t="b">
        <f t="shared" si="960"/>
        <v>0</v>
      </c>
      <c r="AJ662" t="b">
        <f t="shared" si="961"/>
        <v>0</v>
      </c>
      <c r="AK662" t="b">
        <f t="shared" si="962"/>
        <v>0</v>
      </c>
      <c r="AL662" t="b">
        <f t="shared" si="963"/>
        <v>0</v>
      </c>
      <c r="AM662" t="b">
        <f t="shared" si="964"/>
        <v>0</v>
      </c>
      <c r="AN662" t="b">
        <f t="shared" si="965"/>
        <v>0</v>
      </c>
      <c r="AO662" t="b">
        <f t="shared" si="966"/>
        <v>0</v>
      </c>
      <c r="AP662" t="b">
        <f t="shared" si="967"/>
        <v>0</v>
      </c>
      <c r="AQ662" t="b">
        <f t="shared" si="968"/>
        <v>0</v>
      </c>
      <c r="AR662" t="b">
        <f t="shared" si="969"/>
        <v>0</v>
      </c>
      <c r="AS662" t="b">
        <f t="shared" si="970"/>
        <v>0</v>
      </c>
      <c r="AT662" t="b">
        <f t="shared" si="971"/>
        <v>0</v>
      </c>
      <c r="AU662" t="b">
        <f t="shared" si="972"/>
        <v>0</v>
      </c>
      <c r="AV662" t="b">
        <f t="shared" si="973"/>
        <v>0</v>
      </c>
      <c r="AW662" t="b">
        <f t="shared" si="974"/>
        <v>0</v>
      </c>
      <c r="AX662" t="b">
        <f t="shared" si="975"/>
        <v>0</v>
      </c>
      <c r="AY662" t="b">
        <f t="shared" si="976"/>
        <v>0</v>
      </c>
      <c r="AZ662" t="b">
        <f t="shared" si="977"/>
        <v>0</v>
      </c>
      <c r="BA662" t="b">
        <f t="shared" si="978"/>
        <v>0</v>
      </c>
      <c r="BB662" t="b">
        <f t="shared" si="979"/>
        <v>0</v>
      </c>
      <c r="BC662" t="b">
        <f t="shared" si="980"/>
        <v>0</v>
      </c>
      <c r="BD662" t="b">
        <f t="shared" si="981"/>
        <v>0</v>
      </c>
      <c r="BE662" t="b">
        <f t="shared" si="982"/>
        <v>0</v>
      </c>
      <c r="BF662" t="b">
        <f t="shared" si="983"/>
        <v>0</v>
      </c>
      <c r="BG662" t="b">
        <f t="shared" si="984"/>
        <v>0</v>
      </c>
      <c r="BH662" t="b">
        <f t="shared" si="985"/>
        <v>0</v>
      </c>
      <c r="BI662" t="b">
        <f t="shared" si="986"/>
        <v>0</v>
      </c>
      <c r="BJ662" t="b">
        <f t="shared" si="987"/>
        <v>0</v>
      </c>
      <c r="BK662" t="b">
        <f t="shared" si="988"/>
        <v>0</v>
      </c>
      <c r="BL662" t="b">
        <f t="shared" si="989"/>
        <v>1</v>
      </c>
      <c r="BM662" t="b">
        <f t="shared" si="990"/>
        <v>0</v>
      </c>
      <c r="BN662" t="b">
        <f t="shared" si="991"/>
        <v>0</v>
      </c>
      <c r="BO662" t="b">
        <f t="shared" si="992"/>
        <v>0</v>
      </c>
      <c r="BP662" t="b">
        <f t="shared" si="993"/>
        <v>0</v>
      </c>
      <c r="BQ662" t="b">
        <f t="shared" si="994"/>
        <v>0</v>
      </c>
      <c r="BR662" t="b">
        <f t="shared" si="995"/>
        <v>0</v>
      </c>
      <c r="BS662" t="b">
        <f t="shared" si="996"/>
        <v>0</v>
      </c>
      <c r="BT662" t="b">
        <f t="shared" si="997"/>
        <v>0</v>
      </c>
      <c r="BU662" t="b">
        <f t="shared" si="998"/>
        <v>0</v>
      </c>
      <c r="BV662" t="b">
        <f t="shared" si="999"/>
        <v>0</v>
      </c>
      <c r="BW662" t="b">
        <f t="shared" si="1000"/>
        <v>0</v>
      </c>
      <c r="BX662" t="b">
        <f t="shared" si="1001"/>
        <v>0</v>
      </c>
      <c r="BY662" t="b">
        <f t="shared" si="1002"/>
        <v>0</v>
      </c>
      <c r="BZ662" t="b">
        <f t="shared" si="1003"/>
        <v>0</v>
      </c>
      <c r="CA662" t="b">
        <f t="shared" si="1004"/>
        <v>0</v>
      </c>
      <c r="CB662" t="b">
        <f t="shared" si="1005"/>
        <v>0</v>
      </c>
      <c r="CC662" t="b">
        <f t="shared" si="1006"/>
        <v>0</v>
      </c>
      <c r="CD662" t="b">
        <f t="shared" si="1007"/>
        <v>1</v>
      </c>
      <c r="CE662" t="b">
        <f t="shared" si="1008"/>
        <v>0</v>
      </c>
      <c r="CF662" t="b">
        <f t="shared" si="1009"/>
        <v>0</v>
      </c>
      <c r="CG662" t="b">
        <f t="shared" si="1010"/>
        <v>0</v>
      </c>
      <c r="CH662" t="b">
        <f t="shared" si="1011"/>
        <v>0</v>
      </c>
      <c r="CI662" t="b">
        <f t="shared" si="1012"/>
        <v>0</v>
      </c>
      <c r="CJ662" t="b">
        <f t="shared" si="1013"/>
        <v>0</v>
      </c>
      <c r="CK662" t="b">
        <f t="shared" si="1014"/>
        <v>0</v>
      </c>
      <c r="CL662" t="b">
        <f t="shared" si="1015"/>
        <v>0</v>
      </c>
      <c r="CM662" t="b">
        <f t="shared" si="1016"/>
        <v>0</v>
      </c>
      <c r="CN662" t="b">
        <f t="shared" si="1017"/>
        <v>0</v>
      </c>
      <c r="CO662" t="b">
        <f t="shared" si="1018"/>
        <v>0</v>
      </c>
      <c r="CP662" t="b">
        <f t="shared" si="1019"/>
        <v>0</v>
      </c>
      <c r="CQ662" t="b">
        <f t="shared" si="1020"/>
        <v>0</v>
      </c>
      <c r="CR662" t="b">
        <f t="shared" si="1021"/>
        <v>0</v>
      </c>
      <c r="CS662" t="b">
        <f t="shared" si="1022"/>
        <v>0</v>
      </c>
      <c r="CT662" t="b">
        <f t="shared" si="1023"/>
        <v>0</v>
      </c>
      <c r="CU662" t="b">
        <f t="shared" si="1024"/>
        <v>0</v>
      </c>
      <c r="CV662" t="b">
        <f t="shared" si="1025"/>
        <v>0</v>
      </c>
      <c r="CW662" t="b">
        <f t="shared" si="1026"/>
        <v>0</v>
      </c>
      <c r="CX662" t="b">
        <f t="shared" si="1027"/>
        <v>0</v>
      </c>
      <c r="CY662" t="b">
        <f t="shared" si="1028"/>
        <v>0</v>
      </c>
      <c r="CZ662" t="b">
        <f t="shared" si="1029"/>
        <v>0</v>
      </c>
      <c r="DA662" t="b">
        <f t="shared" si="1030"/>
        <v>0</v>
      </c>
      <c r="DB662" t="b">
        <f t="shared" si="1031"/>
        <v>0</v>
      </c>
      <c r="DC662" t="b">
        <f t="shared" si="1032"/>
        <v>0</v>
      </c>
      <c r="DD662" t="b">
        <f t="shared" si="1033"/>
        <v>0</v>
      </c>
    </row>
    <row r="663" spans="1:108">
      <c r="A663" t="s">
        <v>3579</v>
      </c>
      <c r="C663" t="s">
        <v>3568</v>
      </c>
      <c r="E663" t="s">
        <v>6110</v>
      </c>
      <c r="F663" t="s">
        <v>3569</v>
      </c>
      <c r="G663" t="s">
        <v>3570</v>
      </c>
      <c r="H663" t="s">
        <v>7428</v>
      </c>
      <c r="I663" t="s">
        <v>7418</v>
      </c>
      <c r="J663" t="s">
        <v>1168</v>
      </c>
      <c r="K663" t="s">
        <v>136</v>
      </c>
      <c r="L663" t="s">
        <v>7260</v>
      </c>
      <c r="M663" t="s">
        <v>6079</v>
      </c>
      <c r="N663" t="s">
        <v>3580</v>
      </c>
      <c r="O663" t="b">
        <f t="shared" si="940"/>
        <v>1</v>
      </c>
      <c r="P663" t="b">
        <f t="shared" si="941"/>
        <v>0</v>
      </c>
      <c r="Q663" t="b">
        <f t="shared" si="942"/>
        <v>0</v>
      </c>
      <c r="R663" t="b">
        <f t="shared" si="943"/>
        <v>1</v>
      </c>
      <c r="S663" t="b">
        <f t="shared" si="944"/>
        <v>1</v>
      </c>
      <c r="T663" t="b">
        <f t="shared" si="945"/>
        <v>0</v>
      </c>
      <c r="U663" t="b">
        <f t="shared" si="946"/>
        <v>0</v>
      </c>
      <c r="V663" t="b">
        <f t="shared" si="947"/>
        <v>1</v>
      </c>
      <c r="W663" t="b">
        <f t="shared" si="948"/>
        <v>0</v>
      </c>
      <c r="X663" t="b">
        <f t="shared" si="949"/>
        <v>1</v>
      </c>
      <c r="Y663" t="b">
        <f t="shared" si="950"/>
        <v>1</v>
      </c>
      <c r="Z663" t="b">
        <f t="shared" si="951"/>
        <v>1</v>
      </c>
      <c r="AA663" t="b">
        <f t="shared" si="952"/>
        <v>0</v>
      </c>
      <c r="AB663" t="b">
        <f t="shared" si="953"/>
        <v>0</v>
      </c>
      <c r="AC663" t="b">
        <f t="shared" si="954"/>
        <v>0</v>
      </c>
      <c r="AD663" t="b">
        <f t="shared" si="955"/>
        <v>0</v>
      </c>
      <c r="AE663" t="b">
        <f t="shared" si="956"/>
        <v>0</v>
      </c>
      <c r="AF663" t="b">
        <f t="shared" si="957"/>
        <v>0</v>
      </c>
      <c r="AG663" t="b">
        <f t="shared" si="958"/>
        <v>0</v>
      </c>
      <c r="AH663" t="b">
        <f t="shared" si="959"/>
        <v>0</v>
      </c>
      <c r="AI663" t="b">
        <f t="shared" si="960"/>
        <v>0</v>
      </c>
      <c r="AJ663" t="b">
        <f t="shared" si="961"/>
        <v>0</v>
      </c>
      <c r="AK663" t="b">
        <f t="shared" si="962"/>
        <v>1</v>
      </c>
      <c r="AL663" t="b">
        <f t="shared" si="963"/>
        <v>0</v>
      </c>
      <c r="AM663" t="b">
        <f t="shared" si="964"/>
        <v>0</v>
      </c>
      <c r="AN663" t="b">
        <f t="shared" si="965"/>
        <v>0</v>
      </c>
      <c r="AO663" t="b">
        <f t="shared" si="966"/>
        <v>0</v>
      </c>
      <c r="AP663" t="b">
        <f t="shared" si="967"/>
        <v>0</v>
      </c>
      <c r="AQ663" t="b">
        <f t="shared" si="968"/>
        <v>0</v>
      </c>
      <c r="AR663" t="b">
        <f t="shared" si="969"/>
        <v>0</v>
      </c>
      <c r="AS663" t="b">
        <f t="shared" si="970"/>
        <v>1</v>
      </c>
      <c r="AT663" t="b">
        <f t="shared" si="971"/>
        <v>1</v>
      </c>
      <c r="AU663" t="b">
        <f t="shared" si="972"/>
        <v>0</v>
      </c>
      <c r="AV663" t="b">
        <f t="shared" si="973"/>
        <v>0</v>
      </c>
      <c r="AW663" t="b">
        <f t="shared" si="974"/>
        <v>0</v>
      </c>
      <c r="AX663" t="b">
        <f t="shared" si="975"/>
        <v>0</v>
      </c>
      <c r="AY663" t="b">
        <f t="shared" si="976"/>
        <v>0</v>
      </c>
      <c r="AZ663" t="b">
        <f t="shared" si="977"/>
        <v>0</v>
      </c>
      <c r="BA663" t="b">
        <f t="shared" si="978"/>
        <v>0</v>
      </c>
      <c r="BB663" t="b">
        <f t="shared" si="979"/>
        <v>0</v>
      </c>
      <c r="BC663" t="b">
        <f t="shared" si="980"/>
        <v>0</v>
      </c>
      <c r="BD663" t="b">
        <f t="shared" si="981"/>
        <v>0</v>
      </c>
      <c r="BE663" t="b">
        <f t="shared" si="982"/>
        <v>0</v>
      </c>
      <c r="BF663" t="b">
        <f t="shared" si="983"/>
        <v>0</v>
      </c>
      <c r="BG663" t="b">
        <f t="shared" si="984"/>
        <v>0</v>
      </c>
      <c r="BH663" t="b">
        <f t="shared" si="985"/>
        <v>0</v>
      </c>
      <c r="BI663" t="b">
        <f t="shared" si="986"/>
        <v>0</v>
      </c>
      <c r="BJ663" t="b">
        <f t="shared" si="987"/>
        <v>0</v>
      </c>
      <c r="BK663" t="b">
        <f t="shared" si="988"/>
        <v>0</v>
      </c>
      <c r="BL663" t="b">
        <f t="shared" si="989"/>
        <v>0</v>
      </c>
      <c r="BM663" t="b">
        <f t="shared" si="990"/>
        <v>0</v>
      </c>
      <c r="BN663" t="b">
        <f t="shared" si="991"/>
        <v>0</v>
      </c>
      <c r="BO663" t="b">
        <f t="shared" si="992"/>
        <v>0</v>
      </c>
      <c r="BP663" t="b">
        <f t="shared" si="993"/>
        <v>0</v>
      </c>
      <c r="BQ663" t="b">
        <f t="shared" si="994"/>
        <v>0</v>
      </c>
      <c r="BR663" t="b">
        <f t="shared" si="995"/>
        <v>0</v>
      </c>
      <c r="BS663" t="b">
        <f t="shared" si="996"/>
        <v>0</v>
      </c>
      <c r="BT663" t="b">
        <f t="shared" si="997"/>
        <v>0</v>
      </c>
      <c r="BU663" t="b">
        <f t="shared" si="998"/>
        <v>0</v>
      </c>
      <c r="BV663" t="b">
        <f t="shared" si="999"/>
        <v>0</v>
      </c>
      <c r="BW663" t="b">
        <f t="shared" si="1000"/>
        <v>0</v>
      </c>
      <c r="BX663" t="b">
        <f t="shared" si="1001"/>
        <v>0</v>
      </c>
      <c r="BY663" t="b">
        <f t="shared" si="1002"/>
        <v>0</v>
      </c>
      <c r="BZ663" t="b">
        <f t="shared" si="1003"/>
        <v>0</v>
      </c>
      <c r="CA663" t="b">
        <f t="shared" si="1004"/>
        <v>0</v>
      </c>
      <c r="CB663" t="b">
        <f t="shared" si="1005"/>
        <v>0</v>
      </c>
      <c r="CC663" t="b">
        <f t="shared" si="1006"/>
        <v>0</v>
      </c>
      <c r="CD663" t="b">
        <f t="shared" si="1007"/>
        <v>0</v>
      </c>
      <c r="CE663" t="b">
        <f t="shared" si="1008"/>
        <v>0</v>
      </c>
      <c r="CF663" t="b">
        <f t="shared" si="1009"/>
        <v>0</v>
      </c>
      <c r="CG663" t="b">
        <f t="shared" si="1010"/>
        <v>0</v>
      </c>
      <c r="CH663" t="b">
        <f t="shared" si="1011"/>
        <v>0</v>
      </c>
      <c r="CI663" t="b">
        <f t="shared" si="1012"/>
        <v>0</v>
      </c>
      <c r="CJ663" t="b">
        <f t="shared" si="1013"/>
        <v>0</v>
      </c>
      <c r="CK663" t="b">
        <f t="shared" si="1014"/>
        <v>0</v>
      </c>
      <c r="CL663" t="b">
        <f t="shared" si="1015"/>
        <v>0</v>
      </c>
      <c r="CM663" t="b">
        <f t="shared" si="1016"/>
        <v>1</v>
      </c>
      <c r="CN663" t="b">
        <f t="shared" si="1017"/>
        <v>0</v>
      </c>
      <c r="CO663" t="b">
        <f t="shared" si="1018"/>
        <v>0</v>
      </c>
      <c r="CP663" t="b">
        <f t="shared" si="1019"/>
        <v>0</v>
      </c>
      <c r="CQ663" t="b">
        <f t="shared" si="1020"/>
        <v>0</v>
      </c>
      <c r="CR663" t="b">
        <f t="shared" si="1021"/>
        <v>1</v>
      </c>
      <c r="CS663" t="b">
        <f t="shared" si="1022"/>
        <v>0</v>
      </c>
      <c r="CT663" t="b">
        <f t="shared" si="1023"/>
        <v>0</v>
      </c>
      <c r="CU663" t="b">
        <f t="shared" si="1024"/>
        <v>0</v>
      </c>
      <c r="CV663" t="b">
        <f t="shared" si="1025"/>
        <v>0</v>
      </c>
      <c r="CW663" t="b">
        <f t="shared" si="1026"/>
        <v>0</v>
      </c>
      <c r="CX663" t="b">
        <f t="shared" si="1027"/>
        <v>1</v>
      </c>
      <c r="CY663" t="b">
        <f t="shared" si="1028"/>
        <v>0</v>
      </c>
      <c r="CZ663" t="b">
        <f t="shared" si="1029"/>
        <v>0</v>
      </c>
      <c r="DA663" t="b">
        <f t="shared" si="1030"/>
        <v>0</v>
      </c>
      <c r="DB663" t="b">
        <f t="shared" si="1031"/>
        <v>1</v>
      </c>
      <c r="DC663" t="b">
        <f t="shared" si="1032"/>
        <v>0</v>
      </c>
      <c r="DD663" t="b">
        <f t="shared" si="1033"/>
        <v>0</v>
      </c>
    </row>
    <row r="664" spans="1:108">
      <c r="A664" t="s">
        <v>3634</v>
      </c>
      <c r="B664" t="s">
        <v>3635</v>
      </c>
      <c r="C664" t="s">
        <v>3635</v>
      </c>
      <c r="E664" t="s">
        <v>6110</v>
      </c>
      <c r="F664" t="s">
        <v>3569</v>
      </c>
      <c r="G664" t="s">
        <v>3570</v>
      </c>
      <c r="H664" t="s">
        <v>7428</v>
      </c>
      <c r="I664" t="s">
        <v>7418</v>
      </c>
      <c r="J664" t="s">
        <v>119</v>
      </c>
      <c r="K664" t="s">
        <v>109</v>
      </c>
      <c r="L664" t="s">
        <v>7281</v>
      </c>
      <c r="M664" t="s">
        <v>6079</v>
      </c>
      <c r="N664" t="s">
        <v>3636</v>
      </c>
      <c r="O664" t="b">
        <f t="shared" si="940"/>
        <v>0</v>
      </c>
      <c r="P664" t="b">
        <f t="shared" si="941"/>
        <v>1</v>
      </c>
      <c r="Q664" t="b">
        <f t="shared" si="942"/>
        <v>0</v>
      </c>
      <c r="R664" t="b">
        <f t="shared" si="943"/>
        <v>1</v>
      </c>
      <c r="S664" t="b">
        <f t="shared" si="944"/>
        <v>0</v>
      </c>
      <c r="T664" t="b">
        <f t="shared" si="945"/>
        <v>1</v>
      </c>
      <c r="U664" t="b">
        <f t="shared" si="946"/>
        <v>0</v>
      </c>
      <c r="V664" t="b">
        <f t="shared" si="947"/>
        <v>1</v>
      </c>
      <c r="W664" t="b">
        <f t="shared" si="948"/>
        <v>0</v>
      </c>
      <c r="X664" t="b">
        <f t="shared" si="949"/>
        <v>1</v>
      </c>
      <c r="Y664" t="b">
        <f t="shared" si="950"/>
        <v>1</v>
      </c>
      <c r="Z664" t="b">
        <f t="shared" si="951"/>
        <v>0</v>
      </c>
      <c r="AA664" t="b">
        <f t="shared" si="952"/>
        <v>1</v>
      </c>
      <c r="AB664" t="b">
        <f t="shared" si="953"/>
        <v>0</v>
      </c>
      <c r="AC664" t="b">
        <f t="shared" si="954"/>
        <v>0</v>
      </c>
      <c r="AD664" t="b">
        <f t="shared" si="955"/>
        <v>0</v>
      </c>
      <c r="AE664" t="b">
        <f t="shared" si="956"/>
        <v>0</v>
      </c>
      <c r="AF664" t="b">
        <f t="shared" si="957"/>
        <v>0</v>
      </c>
      <c r="AG664" t="b">
        <f t="shared" si="958"/>
        <v>0</v>
      </c>
      <c r="AH664" t="b">
        <f t="shared" si="959"/>
        <v>0</v>
      </c>
      <c r="AI664" t="b">
        <f t="shared" si="960"/>
        <v>0</v>
      </c>
      <c r="AJ664" t="b">
        <f t="shared" si="961"/>
        <v>0</v>
      </c>
      <c r="AK664" t="b">
        <f t="shared" si="962"/>
        <v>0</v>
      </c>
      <c r="AL664" t="b">
        <f t="shared" si="963"/>
        <v>0</v>
      </c>
      <c r="AM664" t="b">
        <f t="shared" si="964"/>
        <v>0</v>
      </c>
      <c r="AN664" t="b">
        <f t="shared" si="965"/>
        <v>0</v>
      </c>
      <c r="AO664" t="b">
        <f t="shared" si="966"/>
        <v>0</v>
      </c>
      <c r="AP664" t="b">
        <f t="shared" si="967"/>
        <v>0</v>
      </c>
      <c r="AQ664" t="b">
        <f t="shared" si="968"/>
        <v>0</v>
      </c>
      <c r="AR664" t="b">
        <f t="shared" si="969"/>
        <v>0</v>
      </c>
      <c r="AS664" t="b">
        <f t="shared" si="970"/>
        <v>0</v>
      </c>
      <c r="AT664" t="b">
        <f t="shared" si="971"/>
        <v>0</v>
      </c>
      <c r="AU664" t="b">
        <f t="shared" si="972"/>
        <v>0</v>
      </c>
      <c r="AV664" t="b">
        <f t="shared" si="973"/>
        <v>0</v>
      </c>
      <c r="AW664" t="b">
        <f t="shared" si="974"/>
        <v>0</v>
      </c>
      <c r="AX664" t="b">
        <f t="shared" si="975"/>
        <v>0</v>
      </c>
      <c r="AY664" t="b">
        <f t="shared" si="976"/>
        <v>0</v>
      </c>
      <c r="AZ664" t="b">
        <f t="shared" si="977"/>
        <v>0</v>
      </c>
      <c r="BA664" t="b">
        <f t="shared" si="978"/>
        <v>0</v>
      </c>
      <c r="BB664" t="b">
        <f t="shared" si="979"/>
        <v>0</v>
      </c>
      <c r="BC664" t="b">
        <f t="shared" si="980"/>
        <v>0</v>
      </c>
      <c r="BD664" t="b">
        <f t="shared" si="981"/>
        <v>0</v>
      </c>
      <c r="BE664" t="b">
        <f t="shared" si="982"/>
        <v>1</v>
      </c>
      <c r="BF664" t="b">
        <f t="shared" si="983"/>
        <v>0</v>
      </c>
      <c r="BG664" t="b">
        <f t="shared" si="984"/>
        <v>0</v>
      </c>
      <c r="BH664" t="b">
        <f t="shared" si="985"/>
        <v>0</v>
      </c>
      <c r="BI664" t="b">
        <f t="shared" si="986"/>
        <v>0</v>
      </c>
      <c r="BJ664" t="b">
        <f t="shared" si="987"/>
        <v>0</v>
      </c>
      <c r="BK664" t="b">
        <f t="shared" si="988"/>
        <v>0</v>
      </c>
      <c r="BL664" t="b">
        <f t="shared" si="989"/>
        <v>0</v>
      </c>
      <c r="BM664" t="b">
        <f t="shared" si="990"/>
        <v>0</v>
      </c>
      <c r="BN664" t="b">
        <f t="shared" si="991"/>
        <v>0</v>
      </c>
      <c r="BO664" t="b">
        <f t="shared" si="992"/>
        <v>1</v>
      </c>
      <c r="BP664" t="b">
        <f t="shared" si="993"/>
        <v>1</v>
      </c>
      <c r="BQ664" t="b">
        <f t="shared" si="994"/>
        <v>0</v>
      </c>
      <c r="BR664" t="b">
        <f t="shared" si="995"/>
        <v>0</v>
      </c>
      <c r="BS664" t="b">
        <f t="shared" si="996"/>
        <v>0</v>
      </c>
      <c r="BT664" t="b">
        <f t="shared" si="997"/>
        <v>0</v>
      </c>
      <c r="BU664" t="b">
        <f t="shared" si="998"/>
        <v>1</v>
      </c>
      <c r="BV664" t="b">
        <f t="shared" si="999"/>
        <v>0</v>
      </c>
      <c r="BW664" t="b">
        <f t="shared" si="1000"/>
        <v>0</v>
      </c>
      <c r="BX664" t="b">
        <f t="shared" si="1001"/>
        <v>0</v>
      </c>
      <c r="BY664" t="b">
        <f t="shared" si="1002"/>
        <v>0</v>
      </c>
      <c r="BZ664" t="b">
        <f t="shared" si="1003"/>
        <v>0</v>
      </c>
      <c r="CA664" t="b">
        <f t="shared" si="1004"/>
        <v>1</v>
      </c>
      <c r="CB664" t="b">
        <f t="shared" si="1005"/>
        <v>0</v>
      </c>
      <c r="CC664" t="b">
        <f t="shared" si="1006"/>
        <v>0</v>
      </c>
      <c r="CD664" t="b">
        <f t="shared" si="1007"/>
        <v>0</v>
      </c>
      <c r="CE664" t="b">
        <f t="shared" si="1008"/>
        <v>0</v>
      </c>
      <c r="CF664" t="b">
        <f t="shared" si="1009"/>
        <v>0</v>
      </c>
      <c r="CG664" t="b">
        <f t="shared" si="1010"/>
        <v>0</v>
      </c>
      <c r="CH664" t="b">
        <f t="shared" si="1011"/>
        <v>0</v>
      </c>
      <c r="CI664" t="b">
        <f t="shared" si="1012"/>
        <v>0</v>
      </c>
      <c r="CJ664" t="b">
        <f t="shared" si="1013"/>
        <v>0</v>
      </c>
      <c r="CK664" t="b">
        <f t="shared" si="1014"/>
        <v>0</v>
      </c>
      <c r="CL664" t="b">
        <f t="shared" si="1015"/>
        <v>0</v>
      </c>
      <c r="CM664" t="b">
        <f t="shared" si="1016"/>
        <v>0</v>
      </c>
      <c r="CN664" t="b">
        <f t="shared" si="1017"/>
        <v>0</v>
      </c>
      <c r="CO664" t="b">
        <f t="shared" si="1018"/>
        <v>0</v>
      </c>
      <c r="CP664" t="b">
        <f t="shared" si="1019"/>
        <v>0</v>
      </c>
      <c r="CQ664" t="b">
        <f t="shared" si="1020"/>
        <v>0</v>
      </c>
      <c r="CR664" t="b">
        <f t="shared" si="1021"/>
        <v>0</v>
      </c>
      <c r="CS664" t="b">
        <f t="shared" si="1022"/>
        <v>0</v>
      </c>
      <c r="CT664" t="b">
        <f t="shared" si="1023"/>
        <v>0</v>
      </c>
      <c r="CU664" t="b">
        <f t="shared" si="1024"/>
        <v>0</v>
      </c>
      <c r="CV664" t="b">
        <f t="shared" si="1025"/>
        <v>0</v>
      </c>
      <c r="CW664" t="b">
        <f t="shared" si="1026"/>
        <v>0</v>
      </c>
      <c r="CX664" t="b">
        <f t="shared" si="1027"/>
        <v>0</v>
      </c>
      <c r="CY664" t="b">
        <f t="shared" si="1028"/>
        <v>0</v>
      </c>
      <c r="CZ664" t="b">
        <f t="shared" si="1029"/>
        <v>0</v>
      </c>
      <c r="DA664" t="b">
        <f t="shared" si="1030"/>
        <v>0</v>
      </c>
      <c r="DB664" t="b">
        <f t="shared" si="1031"/>
        <v>0</v>
      </c>
      <c r="DC664" t="b">
        <f t="shared" si="1032"/>
        <v>0</v>
      </c>
      <c r="DD664" t="b">
        <f t="shared" si="1033"/>
        <v>0</v>
      </c>
    </row>
    <row r="665" spans="1:108">
      <c r="A665" t="s">
        <v>3651</v>
      </c>
      <c r="C665" t="s">
        <v>3652</v>
      </c>
      <c r="E665" t="s">
        <v>6110</v>
      </c>
      <c r="F665" t="s">
        <v>3569</v>
      </c>
      <c r="G665" t="s">
        <v>3570</v>
      </c>
      <c r="H665" t="s">
        <v>7428</v>
      </c>
      <c r="I665" t="s">
        <v>7418</v>
      </c>
      <c r="J665" t="s">
        <v>124</v>
      </c>
      <c r="K665" t="s">
        <v>16</v>
      </c>
      <c r="L665" t="s">
        <v>7286</v>
      </c>
      <c r="M665" t="s">
        <v>6079</v>
      </c>
      <c r="N665" t="s">
        <v>3653</v>
      </c>
      <c r="O665" t="b">
        <f t="shared" si="940"/>
        <v>0</v>
      </c>
      <c r="P665" t="b">
        <f t="shared" si="941"/>
        <v>1</v>
      </c>
      <c r="Q665" t="b">
        <f t="shared" si="942"/>
        <v>0</v>
      </c>
      <c r="R665" t="b">
        <f t="shared" si="943"/>
        <v>0</v>
      </c>
      <c r="S665" t="b">
        <f t="shared" si="944"/>
        <v>0</v>
      </c>
      <c r="T665" t="b">
        <f t="shared" si="945"/>
        <v>0</v>
      </c>
      <c r="U665" t="b">
        <f t="shared" si="946"/>
        <v>0</v>
      </c>
      <c r="V665" t="b">
        <f t="shared" si="947"/>
        <v>0</v>
      </c>
      <c r="W665" t="b">
        <f t="shared" si="948"/>
        <v>0</v>
      </c>
      <c r="X665" t="b">
        <f t="shared" si="949"/>
        <v>1</v>
      </c>
      <c r="Y665" t="b">
        <f t="shared" si="950"/>
        <v>1</v>
      </c>
      <c r="Z665" t="b">
        <f t="shared" si="951"/>
        <v>0</v>
      </c>
      <c r="AA665" t="b">
        <f t="shared" si="952"/>
        <v>0</v>
      </c>
      <c r="AB665" t="b">
        <f t="shared" si="953"/>
        <v>0</v>
      </c>
      <c r="AC665" t="b">
        <f t="shared" si="954"/>
        <v>0</v>
      </c>
      <c r="AD665" t="b">
        <f t="shared" si="955"/>
        <v>0</v>
      </c>
      <c r="AE665" t="b">
        <f t="shared" si="956"/>
        <v>0</v>
      </c>
      <c r="AF665" t="b">
        <f t="shared" si="957"/>
        <v>0</v>
      </c>
      <c r="AG665" t="b">
        <f t="shared" si="958"/>
        <v>1</v>
      </c>
      <c r="AH665" t="b">
        <f t="shared" si="959"/>
        <v>0</v>
      </c>
      <c r="AI665" t="b">
        <f t="shared" si="960"/>
        <v>0</v>
      </c>
      <c r="AJ665" t="b">
        <f t="shared" si="961"/>
        <v>0</v>
      </c>
      <c r="AK665" t="b">
        <f t="shared" si="962"/>
        <v>0</v>
      </c>
      <c r="AL665" t="b">
        <f t="shared" si="963"/>
        <v>0</v>
      </c>
      <c r="AM665" t="b">
        <f t="shared" si="964"/>
        <v>0</v>
      </c>
      <c r="AN665" t="b">
        <f t="shared" si="965"/>
        <v>0</v>
      </c>
      <c r="AO665" t="b">
        <f t="shared" si="966"/>
        <v>0</v>
      </c>
      <c r="AP665" t="b">
        <f t="shared" si="967"/>
        <v>0</v>
      </c>
      <c r="AQ665" t="b">
        <f t="shared" si="968"/>
        <v>0</v>
      </c>
      <c r="AR665" t="b">
        <f t="shared" si="969"/>
        <v>0</v>
      </c>
      <c r="AS665" t="b">
        <f t="shared" si="970"/>
        <v>1</v>
      </c>
      <c r="AT665" t="b">
        <f t="shared" si="971"/>
        <v>0</v>
      </c>
      <c r="AU665" t="b">
        <f t="shared" si="972"/>
        <v>0</v>
      </c>
      <c r="AV665" t="b">
        <f t="shared" si="973"/>
        <v>0</v>
      </c>
      <c r="AW665" t="b">
        <f t="shared" si="974"/>
        <v>0</v>
      </c>
      <c r="AX665" t="b">
        <f t="shared" si="975"/>
        <v>0</v>
      </c>
      <c r="AY665" t="b">
        <f t="shared" si="976"/>
        <v>0</v>
      </c>
      <c r="AZ665" t="b">
        <f t="shared" si="977"/>
        <v>0</v>
      </c>
      <c r="BA665" t="b">
        <f t="shared" si="978"/>
        <v>0</v>
      </c>
      <c r="BB665" t="b">
        <f t="shared" si="979"/>
        <v>0</v>
      </c>
      <c r="BC665" t="b">
        <f t="shared" si="980"/>
        <v>0</v>
      </c>
      <c r="BD665" t="b">
        <f t="shared" si="981"/>
        <v>0</v>
      </c>
      <c r="BE665" t="b">
        <f t="shared" si="982"/>
        <v>0</v>
      </c>
      <c r="BF665" t="b">
        <f t="shared" si="983"/>
        <v>0</v>
      </c>
      <c r="BG665" t="b">
        <f t="shared" si="984"/>
        <v>0</v>
      </c>
      <c r="BH665" t="b">
        <f t="shared" si="985"/>
        <v>0</v>
      </c>
      <c r="BI665" t="b">
        <f t="shared" si="986"/>
        <v>0</v>
      </c>
      <c r="BJ665" t="b">
        <f t="shared" si="987"/>
        <v>0</v>
      </c>
      <c r="BK665" t="b">
        <f t="shared" si="988"/>
        <v>0</v>
      </c>
      <c r="BL665" t="b">
        <f t="shared" si="989"/>
        <v>0</v>
      </c>
      <c r="BM665" t="b">
        <f t="shared" si="990"/>
        <v>0</v>
      </c>
      <c r="BN665" t="b">
        <f t="shared" si="991"/>
        <v>0</v>
      </c>
      <c r="BO665" t="b">
        <f t="shared" si="992"/>
        <v>0</v>
      </c>
      <c r="BP665" t="b">
        <f t="shared" si="993"/>
        <v>0</v>
      </c>
      <c r="BQ665" t="b">
        <f t="shared" si="994"/>
        <v>0</v>
      </c>
      <c r="BR665" t="b">
        <f t="shared" si="995"/>
        <v>0</v>
      </c>
      <c r="BS665" t="b">
        <f t="shared" si="996"/>
        <v>0</v>
      </c>
      <c r="BT665" t="b">
        <f t="shared" si="997"/>
        <v>0</v>
      </c>
      <c r="BU665" t="b">
        <f t="shared" si="998"/>
        <v>0</v>
      </c>
      <c r="BV665" t="b">
        <f t="shared" si="999"/>
        <v>0</v>
      </c>
      <c r="BW665" t="b">
        <f t="shared" si="1000"/>
        <v>0</v>
      </c>
      <c r="BX665" t="b">
        <f t="shared" si="1001"/>
        <v>0</v>
      </c>
      <c r="BY665" t="b">
        <f t="shared" si="1002"/>
        <v>0</v>
      </c>
      <c r="BZ665" t="b">
        <f t="shared" si="1003"/>
        <v>0</v>
      </c>
      <c r="CA665" t="b">
        <f t="shared" si="1004"/>
        <v>0</v>
      </c>
      <c r="CB665" t="b">
        <f t="shared" si="1005"/>
        <v>0</v>
      </c>
      <c r="CC665" t="b">
        <f t="shared" si="1006"/>
        <v>0</v>
      </c>
      <c r="CD665" t="b">
        <f t="shared" si="1007"/>
        <v>0</v>
      </c>
      <c r="CE665" t="b">
        <f t="shared" si="1008"/>
        <v>0</v>
      </c>
      <c r="CF665" t="b">
        <f t="shared" si="1009"/>
        <v>0</v>
      </c>
      <c r="CG665" t="b">
        <f t="shared" si="1010"/>
        <v>0</v>
      </c>
      <c r="CH665" t="b">
        <f t="shared" si="1011"/>
        <v>0</v>
      </c>
      <c r="CI665" t="b">
        <f t="shared" si="1012"/>
        <v>0</v>
      </c>
      <c r="CJ665" t="b">
        <f t="shared" si="1013"/>
        <v>0</v>
      </c>
      <c r="CK665" t="b">
        <f t="shared" si="1014"/>
        <v>0</v>
      </c>
      <c r="CL665" t="b">
        <f t="shared" si="1015"/>
        <v>0</v>
      </c>
      <c r="CM665" t="b">
        <f t="shared" si="1016"/>
        <v>0</v>
      </c>
      <c r="CN665" t="b">
        <f t="shared" si="1017"/>
        <v>0</v>
      </c>
      <c r="CO665" t="b">
        <f t="shared" si="1018"/>
        <v>0</v>
      </c>
      <c r="CP665" t="b">
        <f t="shared" si="1019"/>
        <v>0</v>
      </c>
      <c r="CQ665" t="b">
        <f t="shared" si="1020"/>
        <v>0</v>
      </c>
      <c r="CR665" t="b">
        <f t="shared" si="1021"/>
        <v>0</v>
      </c>
      <c r="CS665" t="b">
        <f t="shared" si="1022"/>
        <v>0</v>
      </c>
      <c r="CT665" t="b">
        <f t="shared" si="1023"/>
        <v>0</v>
      </c>
      <c r="CU665" t="b">
        <f t="shared" si="1024"/>
        <v>0</v>
      </c>
      <c r="CV665" t="b">
        <f t="shared" si="1025"/>
        <v>0</v>
      </c>
      <c r="CW665" t="b">
        <f t="shared" si="1026"/>
        <v>0</v>
      </c>
      <c r="CX665" t="b">
        <f t="shared" si="1027"/>
        <v>0</v>
      </c>
      <c r="CY665" t="b">
        <f t="shared" si="1028"/>
        <v>0</v>
      </c>
      <c r="CZ665" t="b">
        <f t="shared" si="1029"/>
        <v>0</v>
      </c>
      <c r="DA665" t="b">
        <f t="shared" si="1030"/>
        <v>0</v>
      </c>
      <c r="DB665" t="b">
        <f t="shared" si="1031"/>
        <v>0</v>
      </c>
      <c r="DC665" t="b">
        <f t="shared" si="1032"/>
        <v>0</v>
      </c>
      <c r="DD665" t="b">
        <f t="shared" si="1033"/>
        <v>0</v>
      </c>
    </row>
    <row r="666" spans="1:108">
      <c r="A666" s="4" t="s">
        <v>3654</v>
      </c>
      <c r="C666" t="s">
        <v>3652</v>
      </c>
      <c r="D666" s="4"/>
      <c r="E666" t="s">
        <v>6110</v>
      </c>
      <c r="F666" t="s">
        <v>3569</v>
      </c>
      <c r="G666" t="s">
        <v>3570</v>
      </c>
      <c r="H666" t="s">
        <v>7428</v>
      </c>
      <c r="I666" t="s">
        <v>7418</v>
      </c>
      <c r="J666" s="4" t="s">
        <v>124</v>
      </c>
      <c r="K666" s="4" t="s">
        <v>16</v>
      </c>
      <c r="L666" s="4" t="s">
        <v>7267</v>
      </c>
      <c r="M666" s="4" t="s">
        <v>200</v>
      </c>
      <c r="N666" s="4" t="s">
        <v>3655</v>
      </c>
      <c r="O666" s="4" t="b">
        <f t="shared" si="940"/>
        <v>1</v>
      </c>
      <c r="P666" s="4" t="b">
        <f t="shared" si="941"/>
        <v>1</v>
      </c>
      <c r="Q666" s="4" t="b">
        <f t="shared" si="942"/>
        <v>0</v>
      </c>
      <c r="R666" s="4" t="b">
        <f t="shared" si="943"/>
        <v>0</v>
      </c>
      <c r="S666" s="4" t="b">
        <f t="shared" si="944"/>
        <v>1</v>
      </c>
      <c r="T666" s="4" t="b">
        <f t="shared" si="945"/>
        <v>0</v>
      </c>
      <c r="U666" s="4" t="b">
        <f t="shared" si="946"/>
        <v>1</v>
      </c>
      <c r="V666" s="4" t="b">
        <f t="shared" si="947"/>
        <v>0</v>
      </c>
      <c r="W666" s="4" t="b">
        <f t="shared" si="948"/>
        <v>0</v>
      </c>
      <c r="X666" s="4" t="b">
        <f t="shared" si="949"/>
        <v>0</v>
      </c>
      <c r="Y666" s="4" t="b">
        <f t="shared" si="950"/>
        <v>0</v>
      </c>
      <c r="Z666" s="4" t="b">
        <f t="shared" si="951"/>
        <v>0</v>
      </c>
      <c r="AA666" s="4" t="b">
        <f t="shared" si="952"/>
        <v>0</v>
      </c>
      <c r="AB666" s="4" t="b">
        <f t="shared" si="953"/>
        <v>0</v>
      </c>
      <c r="AC666" s="4" t="b">
        <f t="shared" si="954"/>
        <v>0</v>
      </c>
      <c r="AD666" s="4" t="b">
        <f t="shared" si="955"/>
        <v>0</v>
      </c>
      <c r="AE666" s="4" t="b">
        <f t="shared" si="956"/>
        <v>0</v>
      </c>
      <c r="AF666" s="4" t="b">
        <f t="shared" si="957"/>
        <v>0</v>
      </c>
      <c r="AG666" s="4" t="b">
        <f t="shared" si="958"/>
        <v>0</v>
      </c>
      <c r="AH666" s="4" t="b">
        <f t="shared" si="959"/>
        <v>0</v>
      </c>
      <c r="AI666" s="4" t="b">
        <f t="shared" si="960"/>
        <v>1</v>
      </c>
      <c r="AJ666" s="4" t="b">
        <f t="shared" si="961"/>
        <v>0</v>
      </c>
      <c r="AK666" s="4" t="b">
        <f t="shared" si="962"/>
        <v>0</v>
      </c>
      <c r="AL666" s="4" t="b">
        <f t="shared" si="963"/>
        <v>0</v>
      </c>
      <c r="AM666" s="4" t="b">
        <f t="shared" si="964"/>
        <v>0</v>
      </c>
      <c r="AN666" s="4" t="b">
        <f t="shared" si="965"/>
        <v>0</v>
      </c>
      <c r="AO666" s="4" t="b">
        <f t="shared" si="966"/>
        <v>0</v>
      </c>
      <c r="AP666" s="4" t="b">
        <f t="shared" si="967"/>
        <v>0</v>
      </c>
      <c r="AQ666" s="4" t="b">
        <f t="shared" si="968"/>
        <v>0</v>
      </c>
      <c r="AR666" s="4" t="b">
        <f t="shared" si="969"/>
        <v>0</v>
      </c>
      <c r="AS666" s="4" t="b">
        <f t="shared" si="970"/>
        <v>0</v>
      </c>
      <c r="AT666" s="4" t="b">
        <f t="shared" si="971"/>
        <v>0</v>
      </c>
      <c r="AU666" s="4" t="b">
        <f t="shared" si="972"/>
        <v>0</v>
      </c>
      <c r="AV666" s="4" t="b">
        <f t="shared" si="973"/>
        <v>0</v>
      </c>
      <c r="AW666" s="4" t="b">
        <f t="shared" si="974"/>
        <v>0</v>
      </c>
      <c r="AX666" s="4" t="b">
        <f t="shared" si="975"/>
        <v>0</v>
      </c>
      <c r="AY666" s="4" t="b">
        <f t="shared" si="976"/>
        <v>0</v>
      </c>
      <c r="AZ666" s="4" t="b">
        <f t="shared" si="977"/>
        <v>0</v>
      </c>
      <c r="BA666" s="4" t="b">
        <f t="shared" si="978"/>
        <v>0</v>
      </c>
      <c r="BB666" s="4" t="b">
        <f t="shared" si="979"/>
        <v>0</v>
      </c>
      <c r="BC666" s="4" t="b">
        <f t="shared" si="980"/>
        <v>0</v>
      </c>
      <c r="BD666" s="4" t="b">
        <f t="shared" si="981"/>
        <v>0</v>
      </c>
      <c r="BE666" s="4" t="b">
        <f t="shared" si="982"/>
        <v>0</v>
      </c>
      <c r="BF666" s="4" t="b">
        <f t="shared" si="983"/>
        <v>0</v>
      </c>
      <c r="BG666" s="4" t="b">
        <f t="shared" si="984"/>
        <v>0</v>
      </c>
      <c r="BH666" s="4" t="b">
        <f t="shared" si="985"/>
        <v>0</v>
      </c>
      <c r="BI666" s="4" t="b">
        <f t="shared" si="986"/>
        <v>0</v>
      </c>
      <c r="BJ666" s="4" t="b">
        <f t="shared" si="987"/>
        <v>0</v>
      </c>
      <c r="BK666" s="4" t="b">
        <f t="shared" si="988"/>
        <v>0</v>
      </c>
      <c r="BL666" s="4" t="b">
        <f t="shared" si="989"/>
        <v>0</v>
      </c>
      <c r="BM666" s="4" t="b">
        <f t="shared" si="990"/>
        <v>0</v>
      </c>
      <c r="BN666" s="4" t="b">
        <f t="shared" si="991"/>
        <v>0</v>
      </c>
      <c r="BO666" s="4" t="b">
        <f t="shared" si="992"/>
        <v>0</v>
      </c>
      <c r="BP666" s="4" t="b">
        <f t="shared" si="993"/>
        <v>0</v>
      </c>
      <c r="BQ666" s="4" t="b">
        <f t="shared" si="994"/>
        <v>0</v>
      </c>
      <c r="BR666" s="4" t="b">
        <f t="shared" si="995"/>
        <v>0</v>
      </c>
      <c r="BS666" s="4" t="b">
        <f t="shared" si="996"/>
        <v>1</v>
      </c>
      <c r="BT666" s="4" t="b">
        <f t="shared" si="997"/>
        <v>0</v>
      </c>
      <c r="BU666" s="4" t="b">
        <f t="shared" si="998"/>
        <v>0</v>
      </c>
      <c r="BV666" s="4" t="b">
        <f t="shared" si="999"/>
        <v>0</v>
      </c>
      <c r="BW666" s="4" t="b">
        <f t="shared" si="1000"/>
        <v>0</v>
      </c>
      <c r="BX666" s="4" t="b">
        <f t="shared" si="1001"/>
        <v>0</v>
      </c>
      <c r="BY666" s="4" t="b">
        <f t="shared" si="1002"/>
        <v>0</v>
      </c>
      <c r="BZ666" s="4" t="b">
        <f t="shared" si="1003"/>
        <v>0</v>
      </c>
      <c r="CA666" s="4" t="b">
        <f t="shared" si="1004"/>
        <v>0</v>
      </c>
      <c r="CB666" s="4" t="b">
        <f t="shared" si="1005"/>
        <v>0</v>
      </c>
      <c r="CC666" s="4" t="b">
        <f t="shared" si="1006"/>
        <v>0</v>
      </c>
      <c r="CD666" s="4" t="b">
        <f t="shared" si="1007"/>
        <v>0</v>
      </c>
      <c r="CE666" s="4" t="b">
        <f t="shared" si="1008"/>
        <v>0</v>
      </c>
      <c r="CF666" s="4" t="b">
        <f t="shared" si="1009"/>
        <v>0</v>
      </c>
      <c r="CG666" s="4" t="b">
        <f t="shared" si="1010"/>
        <v>0</v>
      </c>
      <c r="CH666" s="4" t="b">
        <f t="shared" si="1011"/>
        <v>0</v>
      </c>
      <c r="CI666" s="4" t="b">
        <f t="shared" si="1012"/>
        <v>0</v>
      </c>
      <c r="CJ666" s="4" t="b">
        <f t="shared" si="1013"/>
        <v>0</v>
      </c>
      <c r="CK666" s="4" t="b">
        <f t="shared" si="1014"/>
        <v>0</v>
      </c>
      <c r="CL666" s="4" t="b">
        <f t="shared" si="1015"/>
        <v>0</v>
      </c>
      <c r="CM666" s="4" t="b">
        <f t="shared" si="1016"/>
        <v>0</v>
      </c>
      <c r="CN666" s="4" t="b">
        <f t="shared" si="1017"/>
        <v>0</v>
      </c>
      <c r="CO666" s="4" t="b">
        <f t="shared" si="1018"/>
        <v>0</v>
      </c>
      <c r="CP666" s="4" t="b">
        <f t="shared" si="1019"/>
        <v>0</v>
      </c>
      <c r="CQ666" s="4" t="b">
        <f t="shared" si="1020"/>
        <v>0</v>
      </c>
      <c r="CR666" s="4" t="b">
        <f t="shared" si="1021"/>
        <v>0</v>
      </c>
      <c r="CS666" s="4" t="b">
        <f t="shared" si="1022"/>
        <v>0</v>
      </c>
      <c r="CT666" s="4" t="b">
        <f t="shared" si="1023"/>
        <v>0</v>
      </c>
      <c r="CU666" s="4" t="b">
        <f t="shared" si="1024"/>
        <v>0</v>
      </c>
      <c r="CV666" s="4" t="b">
        <f t="shared" si="1025"/>
        <v>0</v>
      </c>
      <c r="CW666" s="4" t="b">
        <f t="shared" si="1026"/>
        <v>0</v>
      </c>
      <c r="CX666" s="4" t="b">
        <f t="shared" si="1027"/>
        <v>0</v>
      </c>
      <c r="CY666" s="4" t="b">
        <f t="shared" si="1028"/>
        <v>0</v>
      </c>
      <c r="CZ666" s="4" t="b">
        <f t="shared" si="1029"/>
        <v>0</v>
      </c>
      <c r="DA666" s="4" t="b">
        <f t="shared" si="1030"/>
        <v>0</v>
      </c>
      <c r="DB666" s="4" t="b">
        <f t="shared" si="1031"/>
        <v>0</v>
      </c>
      <c r="DC666" s="4" t="b">
        <f t="shared" si="1032"/>
        <v>0</v>
      </c>
      <c r="DD666" s="4" t="b">
        <f t="shared" si="1033"/>
        <v>0</v>
      </c>
    </row>
    <row r="667" spans="1:108">
      <c r="A667" t="s">
        <v>3656</v>
      </c>
      <c r="C667" t="s">
        <v>3652</v>
      </c>
      <c r="E667" t="s">
        <v>6110</v>
      </c>
      <c r="F667" t="s">
        <v>3569</v>
      </c>
      <c r="G667" t="s">
        <v>3570</v>
      </c>
      <c r="H667" t="s">
        <v>7428</v>
      </c>
      <c r="I667" t="s">
        <v>7418</v>
      </c>
      <c r="J667" t="s">
        <v>393</v>
      </c>
      <c r="K667" t="s">
        <v>136</v>
      </c>
      <c r="L667" t="s">
        <v>7258</v>
      </c>
      <c r="M667" t="s">
        <v>6079</v>
      </c>
      <c r="N667" t="s">
        <v>187</v>
      </c>
      <c r="O667" t="b">
        <f t="shared" si="940"/>
        <v>0</v>
      </c>
      <c r="P667" t="b">
        <f t="shared" si="941"/>
        <v>0</v>
      </c>
      <c r="Q667" t="b">
        <f t="shared" si="942"/>
        <v>0</v>
      </c>
      <c r="R667" t="b">
        <f t="shared" si="943"/>
        <v>0</v>
      </c>
      <c r="S667" t="b">
        <f t="shared" si="944"/>
        <v>0</v>
      </c>
      <c r="T667" t="b">
        <f t="shared" si="945"/>
        <v>0</v>
      </c>
      <c r="U667" t="b">
        <f t="shared" si="946"/>
        <v>0</v>
      </c>
      <c r="V667" t="b">
        <f t="shared" si="947"/>
        <v>0</v>
      </c>
      <c r="W667" t="b">
        <f t="shared" si="948"/>
        <v>0</v>
      </c>
      <c r="X667" t="b">
        <f t="shared" si="949"/>
        <v>0</v>
      </c>
      <c r="Y667" t="b">
        <f t="shared" si="950"/>
        <v>0</v>
      </c>
      <c r="Z667" t="b">
        <f t="shared" si="951"/>
        <v>0</v>
      </c>
      <c r="AA667" t="b">
        <f t="shared" si="952"/>
        <v>0</v>
      </c>
      <c r="AB667" t="b">
        <f t="shared" si="953"/>
        <v>0</v>
      </c>
      <c r="AC667" t="b">
        <f t="shared" si="954"/>
        <v>0</v>
      </c>
      <c r="AD667" t="b">
        <f t="shared" si="955"/>
        <v>0</v>
      </c>
      <c r="AE667" t="b">
        <f t="shared" si="956"/>
        <v>0</v>
      </c>
      <c r="AF667" t="b">
        <f t="shared" si="957"/>
        <v>0</v>
      </c>
      <c r="AG667" t="b">
        <f t="shared" si="958"/>
        <v>0</v>
      </c>
      <c r="AH667" t="b">
        <f t="shared" si="959"/>
        <v>0</v>
      </c>
      <c r="AI667" t="b">
        <f t="shared" si="960"/>
        <v>0</v>
      </c>
      <c r="AJ667" t="b">
        <f t="shared" si="961"/>
        <v>0</v>
      </c>
      <c r="AK667" t="b">
        <f t="shared" si="962"/>
        <v>0</v>
      </c>
      <c r="AL667" t="b">
        <f t="shared" si="963"/>
        <v>0</v>
      </c>
      <c r="AM667" t="b">
        <f t="shared" si="964"/>
        <v>0</v>
      </c>
      <c r="AN667" t="b">
        <f t="shared" si="965"/>
        <v>0</v>
      </c>
      <c r="AO667" t="b">
        <f t="shared" si="966"/>
        <v>0</v>
      </c>
      <c r="AP667" t="b">
        <f t="shared" si="967"/>
        <v>0</v>
      </c>
      <c r="AQ667" t="b">
        <f t="shared" si="968"/>
        <v>0</v>
      </c>
      <c r="AR667" t="b">
        <f t="shared" si="969"/>
        <v>0</v>
      </c>
      <c r="AS667" t="b">
        <f t="shared" si="970"/>
        <v>0</v>
      </c>
      <c r="AT667" t="b">
        <f t="shared" si="971"/>
        <v>0</v>
      </c>
      <c r="AU667" t="b">
        <f t="shared" si="972"/>
        <v>0</v>
      </c>
      <c r="AV667" t="b">
        <f t="shared" si="973"/>
        <v>0</v>
      </c>
      <c r="AW667" t="b">
        <f t="shared" si="974"/>
        <v>0</v>
      </c>
      <c r="AX667" t="b">
        <f t="shared" si="975"/>
        <v>0</v>
      </c>
      <c r="AY667" t="b">
        <f t="shared" si="976"/>
        <v>0</v>
      </c>
      <c r="AZ667" t="b">
        <f t="shared" si="977"/>
        <v>0</v>
      </c>
      <c r="BA667" t="b">
        <f t="shared" si="978"/>
        <v>0</v>
      </c>
      <c r="BB667" t="b">
        <f t="shared" si="979"/>
        <v>0</v>
      </c>
      <c r="BC667" t="b">
        <f t="shared" si="980"/>
        <v>0</v>
      </c>
      <c r="BD667" t="b">
        <f t="shared" si="981"/>
        <v>0</v>
      </c>
      <c r="BE667" t="b">
        <f t="shared" si="982"/>
        <v>0</v>
      </c>
      <c r="BF667" t="b">
        <f t="shared" si="983"/>
        <v>0</v>
      </c>
      <c r="BG667" t="b">
        <f t="shared" si="984"/>
        <v>0</v>
      </c>
      <c r="BH667" t="b">
        <f t="shared" si="985"/>
        <v>0</v>
      </c>
      <c r="BI667" t="b">
        <f t="shared" si="986"/>
        <v>0</v>
      </c>
      <c r="BJ667" t="b">
        <f t="shared" si="987"/>
        <v>0</v>
      </c>
      <c r="BK667" t="b">
        <f t="shared" si="988"/>
        <v>0</v>
      </c>
      <c r="BL667" t="b">
        <f t="shared" si="989"/>
        <v>0</v>
      </c>
      <c r="BM667" t="b">
        <f t="shared" si="990"/>
        <v>0</v>
      </c>
      <c r="BN667" t="b">
        <f t="shared" si="991"/>
        <v>0</v>
      </c>
      <c r="BO667" t="b">
        <f t="shared" si="992"/>
        <v>0</v>
      </c>
      <c r="BP667" t="b">
        <f t="shared" si="993"/>
        <v>0</v>
      </c>
      <c r="BQ667" t="b">
        <f t="shared" si="994"/>
        <v>0</v>
      </c>
      <c r="BR667" t="b">
        <f t="shared" si="995"/>
        <v>0</v>
      </c>
      <c r="BS667" t="b">
        <f t="shared" si="996"/>
        <v>0</v>
      </c>
      <c r="BT667" t="b">
        <f t="shared" si="997"/>
        <v>0</v>
      </c>
      <c r="BU667" t="b">
        <f t="shared" si="998"/>
        <v>0</v>
      </c>
      <c r="BV667" t="b">
        <f t="shared" si="999"/>
        <v>0</v>
      </c>
      <c r="BW667" t="b">
        <f t="shared" si="1000"/>
        <v>0</v>
      </c>
      <c r="BX667" t="b">
        <f t="shared" si="1001"/>
        <v>0</v>
      </c>
      <c r="BY667" t="b">
        <f t="shared" si="1002"/>
        <v>0</v>
      </c>
      <c r="BZ667" t="b">
        <f t="shared" si="1003"/>
        <v>0</v>
      </c>
      <c r="CA667" t="b">
        <f t="shared" si="1004"/>
        <v>0</v>
      </c>
      <c r="CB667" t="b">
        <f t="shared" si="1005"/>
        <v>0</v>
      </c>
      <c r="CC667" t="b">
        <f t="shared" si="1006"/>
        <v>0</v>
      </c>
      <c r="CD667" t="b">
        <f t="shared" si="1007"/>
        <v>0</v>
      </c>
      <c r="CE667" t="b">
        <f t="shared" si="1008"/>
        <v>0</v>
      </c>
      <c r="CF667" t="b">
        <f t="shared" si="1009"/>
        <v>0</v>
      </c>
      <c r="CG667" t="b">
        <f t="shared" si="1010"/>
        <v>0</v>
      </c>
      <c r="CH667" t="b">
        <f t="shared" si="1011"/>
        <v>0</v>
      </c>
      <c r="CI667" t="b">
        <f t="shared" si="1012"/>
        <v>0</v>
      </c>
      <c r="CJ667" t="b">
        <f t="shared" si="1013"/>
        <v>0</v>
      </c>
      <c r="CK667" t="b">
        <f t="shared" si="1014"/>
        <v>0</v>
      </c>
      <c r="CL667" t="b">
        <f t="shared" si="1015"/>
        <v>0</v>
      </c>
      <c r="CM667" t="b">
        <f t="shared" si="1016"/>
        <v>0</v>
      </c>
      <c r="CN667" t="b">
        <f t="shared" si="1017"/>
        <v>0</v>
      </c>
      <c r="CO667" t="b">
        <f t="shared" si="1018"/>
        <v>0</v>
      </c>
      <c r="CP667" t="b">
        <f t="shared" si="1019"/>
        <v>0</v>
      </c>
      <c r="CQ667" t="b">
        <f t="shared" si="1020"/>
        <v>0</v>
      </c>
      <c r="CR667" t="b">
        <f t="shared" si="1021"/>
        <v>0</v>
      </c>
      <c r="CS667" t="b">
        <f t="shared" si="1022"/>
        <v>0</v>
      </c>
      <c r="CT667" t="b">
        <f t="shared" si="1023"/>
        <v>0</v>
      </c>
      <c r="CU667" t="b">
        <f t="shared" si="1024"/>
        <v>0</v>
      </c>
      <c r="CV667" t="b">
        <f t="shared" si="1025"/>
        <v>0</v>
      </c>
      <c r="CW667" t="b">
        <f t="shared" si="1026"/>
        <v>0</v>
      </c>
      <c r="CX667" t="b">
        <f t="shared" si="1027"/>
        <v>0</v>
      </c>
      <c r="CY667" t="b">
        <f t="shared" si="1028"/>
        <v>0</v>
      </c>
      <c r="CZ667" t="b">
        <f t="shared" si="1029"/>
        <v>0</v>
      </c>
      <c r="DA667" t="b">
        <f t="shared" si="1030"/>
        <v>0</v>
      </c>
      <c r="DB667" t="b">
        <f t="shared" si="1031"/>
        <v>0</v>
      </c>
      <c r="DC667" t="b">
        <f t="shared" si="1032"/>
        <v>0</v>
      </c>
      <c r="DD667" t="b">
        <f t="shared" si="1033"/>
        <v>0</v>
      </c>
    </row>
    <row r="668" spans="1:108">
      <c r="A668" t="s">
        <v>3657</v>
      </c>
      <c r="C668" t="s">
        <v>3652</v>
      </c>
      <c r="E668" t="s">
        <v>6110</v>
      </c>
      <c r="F668" t="s">
        <v>3569</v>
      </c>
      <c r="G668" t="s">
        <v>3570</v>
      </c>
      <c r="H668" t="s">
        <v>7428</v>
      </c>
      <c r="I668" t="s">
        <v>7418</v>
      </c>
      <c r="J668" t="s">
        <v>109</v>
      </c>
      <c r="K668" t="s">
        <v>109</v>
      </c>
      <c r="L668" t="s">
        <v>7267</v>
      </c>
      <c r="M668" t="s">
        <v>6079</v>
      </c>
      <c r="N668" s="4" t="s">
        <v>3658</v>
      </c>
      <c r="O668" s="4" t="b">
        <f t="shared" si="940"/>
        <v>1</v>
      </c>
      <c r="P668" t="b">
        <f t="shared" si="941"/>
        <v>1</v>
      </c>
      <c r="Q668" t="b">
        <f t="shared" si="942"/>
        <v>1</v>
      </c>
      <c r="R668" t="b">
        <f t="shared" si="943"/>
        <v>0</v>
      </c>
      <c r="S668" s="4" t="b">
        <f t="shared" si="944"/>
        <v>0</v>
      </c>
      <c r="T668" s="4" t="b">
        <f t="shared" si="945"/>
        <v>1</v>
      </c>
      <c r="U668" s="4" t="b">
        <f t="shared" si="946"/>
        <v>1</v>
      </c>
      <c r="V668" s="4" t="b">
        <f t="shared" si="947"/>
        <v>0</v>
      </c>
      <c r="W668" s="4" t="b">
        <f t="shared" si="948"/>
        <v>0</v>
      </c>
      <c r="X668" s="4" t="b">
        <f t="shared" si="949"/>
        <v>1</v>
      </c>
      <c r="Y668" s="4" t="b">
        <f t="shared" si="950"/>
        <v>1</v>
      </c>
      <c r="Z668" s="4" t="b">
        <f t="shared" si="951"/>
        <v>1</v>
      </c>
      <c r="AA668" s="4" t="b">
        <f t="shared" si="952"/>
        <v>0</v>
      </c>
      <c r="AB668" t="b">
        <f t="shared" si="953"/>
        <v>0</v>
      </c>
      <c r="AC668" t="b">
        <f t="shared" si="954"/>
        <v>0</v>
      </c>
      <c r="AD668" t="b">
        <f t="shared" si="955"/>
        <v>0</v>
      </c>
      <c r="AE668" t="b">
        <f t="shared" si="956"/>
        <v>0</v>
      </c>
      <c r="AF668" t="b">
        <f t="shared" si="957"/>
        <v>0</v>
      </c>
      <c r="AG668" t="b">
        <f t="shared" si="958"/>
        <v>0</v>
      </c>
      <c r="AH668" t="b">
        <f t="shared" si="959"/>
        <v>0</v>
      </c>
      <c r="AI668" t="b">
        <f t="shared" si="960"/>
        <v>0</v>
      </c>
      <c r="AJ668" t="b">
        <f t="shared" si="961"/>
        <v>0</v>
      </c>
      <c r="AK668" t="b">
        <f t="shared" si="962"/>
        <v>0</v>
      </c>
      <c r="AL668" t="b">
        <f t="shared" si="963"/>
        <v>1</v>
      </c>
      <c r="AM668" t="b">
        <f t="shared" si="964"/>
        <v>0</v>
      </c>
      <c r="AN668" t="b">
        <f t="shared" si="965"/>
        <v>0</v>
      </c>
      <c r="AO668" t="b">
        <f t="shared" si="966"/>
        <v>0</v>
      </c>
      <c r="AP668" t="b">
        <f t="shared" si="967"/>
        <v>0</v>
      </c>
      <c r="AQ668" t="b">
        <f t="shared" si="968"/>
        <v>0</v>
      </c>
      <c r="AR668" t="b">
        <f t="shared" si="969"/>
        <v>0</v>
      </c>
      <c r="AS668" t="b">
        <f t="shared" si="970"/>
        <v>0</v>
      </c>
      <c r="AT668" t="b">
        <f t="shared" si="971"/>
        <v>0</v>
      </c>
      <c r="AU668" t="b">
        <f t="shared" si="972"/>
        <v>0</v>
      </c>
      <c r="AV668" t="b">
        <f t="shared" si="973"/>
        <v>0</v>
      </c>
      <c r="AW668" t="b">
        <f t="shared" si="974"/>
        <v>0</v>
      </c>
      <c r="AX668" t="b">
        <f t="shared" si="975"/>
        <v>0</v>
      </c>
      <c r="AY668" t="b">
        <f t="shared" si="976"/>
        <v>1</v>
      </c>
      <c r="AZ668" t="b">
        <f t="shared" si="977"/>
        <v>0</v>
      </c>
      <c r="BA668" t="b">
        <f t="shared" si="978"/>
        <v>0</v>
      </c>
      <c r="BB668" t="b">
        <f t="shared" si="979"/>
        <v>0</v>
      </c>
      <c r="BC668" t="b">
        <f t="shared" si="980"/>
        <v>0</v>
      </c>
      <c r="BD668" t="b">
        <f t="shared" si="981"/>
        <v>0</v>
      </c>
      <c r="BE668" t="b">
        <f t="shared" si="982"/>
        <v>0</v>
      </c>
      <c r="BF668" t="b">
        <f t="shared" si="983"/>
        <v>0</v>
      </c>
      <c r="BG668" t="b">
        <f t="shared" si="984"/>
        <v>0</v>
      </c>
      <c r="BH668" t="b">
        <f t="shared" si="985"/>
        <v>0</v>
      </c>
      <c r="BI668" t="b">
        <f t="shared" si="986"/>
        <v>0</v>
      </c>
      <c r="BJ668" t="b">
        <f t="shared" si="987"/>
        <v>1</v>
      </c>
      <c r="BK668" t="b">
        <f t="shared" si="988"/>
        <v>0</v>
      </c>
      <c r="BL668" t="b">
        <f t="shared" si="989"/>
        <v>0</v>
      </c>
      <c r="BM668" t="b">
        <f t="shared" si="990"/>
        <v>0</v>
      </c>
      <c r="BN668" t="b">
        <f t="shared" si="991"/>
        <v>0</v>
      </c>
      <c r="BO668" t="b">
        <f t="shared" si="992"/>
        <v>0</v>
      </c>
      <c r="BP668" t="b">
        <f t="shared" si="993"/>
        <v>0</v>
      </c>
      <c r="BQ668" t="b">
        <f t="shared" si="994"/>
        <v>0</v>
      </c>
      <c r="BR668" t="b">
        <f t="shared" si="995"/>
        <v>0</v>
      </c>
      <c r="BS668" t="b">
        <f t="shared" si="996"/>
        <v>0</v>
      </c>
      <c r="BT668" t="b">
        <f t="shared" si="997"/>
        <v>0</v>
      </c>
      <c r="BU668" t="b">
        <f t="shared" si="998"/>
        <v>0</v>
      </c>
      <c r="BV668" t="b">
        <f t="shared" si="999"/>
        <v>0</v>
      </c>
      <c r="BW668" t="b">
        <f t="shared" si="1000"/>
        <v>0</v>
      </c>
      <c r="BX668" t="b">
        <f t="shared" si="1001"/>
        <v>0</v>
      </c>
      <c r="BY668" t="b">
        <f t="shared" si="1002"/>
        <v>0</v>
      </c>
      <c r="BZ668" t="b">
        <f t="shared" si="1003"/>
        <v>0</v>
      </c>
      <c r="CA668" t="b">
        <f t="shared" si="1004"/>
        <v>0</v>
      </c>
      <c r="CB668" t="b">
        <f t="shared" si="1005"/>
        <v>0</v>
      </c>
      <c r="CC668" t="b">
        <f t="shared" si="1006"/>
        <v>0</v>
      </c>
      <c r="CD668" t="b">
        <f t="shared" si="1007"/>
        <v>0</v>
      </c>
      <c r="CE668" t="b">
        <f t="shared" si="1008"/>
        <v>0</v>
      </c>
      <c r="CF668" t="b">
        <f t="shared" si="1009"/>
        <v>0</v>
      </c>
      <c r="CG668" t="b">
        <f t="shared" si="1010"/>
        <v>0</v>
      </c>
      <c r="CH668" t="b">
        <f t="shared" si="1011"/>
        <v>0</v>
      </c>
      <c r="CI668" t="b">
        <f t="shared" si="1012"/>
        <v>0</v>
      </c>
      <c r="CJ668" t="b">
        <f t="shared" si="1013"/>
        <v>1</v>
      </c>
      <c r="CK668" t="b">
        <f t="shared" si="1014"/>
        <v>0</v>
      </c>
      <c r="CL668" t="b">
        <f t="shared" si="1015"/>
        <v>0</v>
      </c>
      <c r="CM668" t="b">
        <f t="shared" si="1016"/>
        <v>0</v>
      </c>
      <c r="CN668" t="b">
        <f t="shared" si="1017"/>
        <v>0</v>
      </c>
      <c r="CO668" t="b">
        <f t="shared" si="1018"/>
        <v>0</v>
      </c>
      <c r="CP668" t="b">
        <f t="shared" si="1019"/>
        <v>0</v>
      </c>
      <c r="CQ668" t="b">
        <f t="shared" si="1020"/>
        <v>0</v>
      </c>
      <c r="CR668" t="b">
        <f t="shared" si="1021"/>
        <v>0</v>
      </c>
      <c r="CS668" t="b">
        <f t="shared" si="1022"/>
        <v>0</v>
      </c>
      <c r="CT668" t="b">
        <f t="shared" si="1023"/>
        <v>0</v>
      </c>
      <c r="CU668" t="b">
        <f t="shared" si="1024"/>
        <v>0</v>
      </c>
      <c r="CV668" t="b">
        <f t="shared" si="1025"/>
        <v>0</v>
      </c>
      <c r="CW668" t="b">
        <f t="shared" si="1026"/>
        <v>0</v>
      </c>
      <c r="CX668" t="b">
        <f t="shared" si="1027"/>
        <v>0</v>
      </c>
      <c r="CY668" t="b">
        <f t="shared" si="1028"/>
        <v>1</v>
      </c>
      <c r="CZ668" t="b">
        <f t="shared" si="1029"/>
        <v>0</v>
      </c>
      <c r="DA668" t="b">
        <f t="shared" si="1030"/>
        <v>0</v>
      </c>
      <c r="DB668" t="b">
        <f t="shared" si="1031"/>
        <v>0</v>
      </c>
      <c r="DC668" t="b">
        <f t="shared" si="1032"/>
        <v>0</v>
      </c>
      <c r="DD668" t="b">
        <f t="shared" si="1033"/>
        <v>0</v>
      </c>
    </row>
    <row r="669" spans="1:108">
      <c r="A669" t="s">
        <v>3673</v>
      </c>
      <c r="C669" t="s">
        <v>3674</v>
      </c>
      <c r="E669" t="s">
        <v>6110</v>
      </c>
      <c r="F669" t="s">
        <v>3569</v>
      </c>
      <c r="G669" t="s">
        <v>3570</v>
      </c>
      <c r="H669" t="s">
        <v>7428</v>
      </c>
      <c r="I669" t="s">
        <v>7418</v>
      </c>
      <c r="J669" t="s">
        <v>16</v>
      </c>
      <c r="K669" t="s">
        <v>16</v>
      </c>
      <c r="L669" t="s">
        <v>7061</v>
      </c>
      <c r="M669" t="s">
        <v>6079</v>
      </c>
      <c r="N669" s="4" t="s">
        <v>63</v>
      </c>
      <c r="O669" s="4" t="b">
        <f t="shared" si="940"/>
        <v>0</v>
      </c>
      <c r="P669" t="b">
        <f t="shared" si="941"/>
        <v>1</v>
      </c>
      <c r="Q669" t="b">
        <f t="shared" si="942"/>
        <v>0</v>
      </c>
      <c r="R669" t="b">
        <f t="shared" si="943"/>
        <v>0</v>
      </c>
      <c r="S669" s="4" t="b">
        <f t="shared" si="944"/>
        <v>0</v>
      </c>
      <c r="T669" s="4" t="b">
        <f t="shared" si="945"/>
        <v>1</v>
      </c>
      <c r="U669" s="4" t="b">
        <f t="shared" si="946"/>
        <v>0</v>
      </c>
      <c r="V669" s="4" t="b">
        <f t="shared" si="947"/>
        <v>0</v>
      </c>
      <c r="W669" s="4" t="b">
        <f t="shared" si="948"/>
        <v>0</v>
      </c>
      <c r="X669" s="4" t="b">
        <f t="shared" si="949"/>
        <v>0</v>
      </c>
      <c r="Y669" s="4" t="b">
        <f t="shared" si="950"/>
        <v>0</v>
      </c>
      <c r="Z669" s="4" t="b">
        <f t="shared" si="951"/>
        <v>0</v>
      </c>
      <c r="AA669" s="4" t="b">
        <f t="shared" si="952"/>
        <v>0</v>
      </c>
      <c r="AB669" t="b">
        <f t="shared" si="953"/>
        <v>0</v>
      </c>
      <c r="AC669" t="b">
        <f t="shared" si="954"/>
        <v>0</v>
      </c>
      <c r="AD669" t="b">
        <f t="shared" si="955"/>
        <v>0</v>
      </c>
      <c r="AE669" t="b">
        <f t="shared" si="956"/>
        <v>0</v>
      </c>
      <c r="AF669" t="b">
        <f t="shared" si="957"/>
        <v>0</v>
      </c>
      <c r="AG669" t="b">
        <f t="shared" si="958"/>
        <v>0</v>
      </c>
      <c r="AH669" t="b">
        <f t="shared" si="959"/>
        <v>0</v>
      </c>
      <c r="AI669" t="b">
        <f t="shared" si="960"/>
        <v>0</v>
      </c>
      <c r="AJ669" t="b">
        <f t="shared" si="961"/>
        <v>0</v>
      </c>
      <c r="AK669" t="b">
        <f t="shared" si="962"/>
        <v>0</v>
      </c>
      <c r="AL669" t="b">
        <f t="shared" si="963"/>
        <v>0</v>
      </c>
      <c r="AM669" t="b">
        <f t="shared" si="964"/>
        <v>0</v>
      </c>
      <c r="AN669" t="b">
        <f t="shared" si="965"/>
        <v>0</v>
      </c>
      <c r="AO669" t="b">
        <f t="shared" si="966"/>
        <v>0</v>
      </c>
      <c r="AP669" t="b">
        <f t="shared" si="967"/>
        <v>0</v>
      </c>
      <c r="AQ669" t="b">
        <f t="shared" si="968"/>
        <v>0</v>
      </c>
      <c r="AR669" t="b">
        <f t="shared" si="969"/>
        <v>0</v>
      </c>
      <c r="AS669" t="b">
        <f t="shared" si="970"/>
        <v>0</v>
      </c>
      <c r="AT669" t="b">
        <f t="shared" si="971"/>
        <v>0</v>
      </c>
      <c r="AU669" t="b">
        <f t="shared" si="972"/>
        <v>0</v>
      </c>
      <c r="AV669" t="b">
        <f t="shared" si="973"/>
        <v>0</v>
      </c>
      <c r="AW669" t="b">
        <f t="shared" si="974"/>
        <v>0</v>
      </c>
      <c r="AX669" t="b">
        <f t="shared" si="975"/>
        <v>0</v>
      </c>
      <c r="AY669" t="b">
        <f t="shared" si="976"/>
        <v>0</v>
      </c>
      <c r="AZ669" t="b">
        <f t="shared" si="977"/>
        <v>0</v>
      </c>
      <c r="BA669" t="b">
        <f t="shared" si="978"/>
        <v>0</v>
      </c>
      <c r="BB669" t="b">
        <f t="shared" si="979"/>
        <v>0</v>
      </c>
      <c r="BC669" t="b">
        <f t="shared" si="980"/>
        <v>0</v>
      </c>
      <c r="BD669" t="b">
        <f t="shared" si="981"/>
        <v>0</v>
      </c>
      <c r="BE669" t="b">
        <f t="shared" si="982"/>
        <v>0</v>
      </c>
      <c r="BF669" t="b">
        <f t="shared" si="983"/>
        <v>0</v>
      </c>
      <c r="BG669" t="b">
        <f t="shared" si="984"/>
        <v>0</v>
      </c>
      <c r="BH669" t="b">
        <f t="shared" si="985"/>
        <v>0</v>
      </c>
      <c r="BI669" t="b">
        <f t="shared" si="986"/>
        <v>0</v>
      </c>
      <c r="BJ669" t="b">
        <f t="shared" si="987"/>
        <v>0</v>
      </c>
      <c r="BK669" t="b">
        <f t="shared" si="988"/>
        <v>0</v>
      </c>
      <c r="BL669" t="b">
        <f t="shared" si="989"/>
        <v>0</v>
      </c>
      <c r="BM669" t="b">
        <f t="shared" si="990"/>
        <v>0</v>
      </c>
      <c r="BN669" t="b">
        <f t="shared" si="991"/>
        <v>0</v>
      </c>
      <c r="BO669" t="b">
        <f t="shared" si="992"/>
        <v>0</v>
      </c>
      <c r="BP669" t="b">
        <f t="shared" si="993"/>
        <v>1</v>
      </c>
      <c r="BQ669" t="b">
        <f t="shared" si="994"/>
        <v>0</v>
      </c>
      <c r="BR669" t="b">
        <f t="shared" si="995"/>
        <v>0</v>
      </c>
      <c r="BS669" t="b">
        <f t="shared" si="996"/>
        <v>0</v>
      </c>
      <c r="BT669" t="b">
        <f t="shared" si="997"/>
        <v>0</v>
      </c>
      <c r="BU669" t="b">
        <f t="shared" si="998"/>
        <v>0</v>
      </c>
      <c r="BV669" t="b">
        <f t="shared" si="999"/>
        <v>0</v>
      </c>
      <c r="BW669" t="b">
        <f t="shared" si="1000"/>
        <v>0</v>
      </c>
      <c r="BX669" t="b">
        <f t="shared" si="1001"/>
        <v>0</v>
      </c>
      <c r="BY669" t="b">
        <f t="shared" si="1002"/>
        <v>0</v>
      </c>
      <c r="BZ669" t="b">
        <f t="shared" si="1003"/>
        <v>0</v>
      </c>
      <c r="CA669" t="b">
        <f t="shared" si="1004"/>
        <v>0</v>
      </c>
      <c r="CB669" t="b">
        <f t="shared" si="1005"/>
        <v>0</v>
      </c>
      <c r="CC669" t="b">
        <f t="shared" si="1006"/>
        <v>0</v>
      </c>
      <c r="CD669" t="b">
        <f t="shared" si="1007"/>
        <v>0</v>
      </c>
      <c r="CE669" t="b">
        <f t="shared" si="1008"/>
        <v>0</v>
      </c>
      <c r="CF669" t="b">
        <f t="shared" si="1009"/>
        <v>0</v>
      </c>
      <c r="CG669" t="b">
        <f t="shared" si="1010"/>
        <v>0</v>
      </c>
      <c r="CH669" t="b">
        <f t="shared" si="1011"/>
        <v>0</v>
      </c>
      <c r="CI669" t="b">
        <f t="shared" si="1012"/>
        <v>0</v>
      </c>
      <c r="CJ669" t="b">
        <f t="shared" si="1013"/>
        <v>0</v>
      </c>
      <c r="CK669" t="b">
        <f t="shared" si="1014"/>
        <v>0</v>
      </c>
      <c r="CL669" t="b">
        <f t="shared" si="1015"/>
        <v>0</v>
      </c>
      <c r="CM669" t="b">
        <f t="shared" si="1016"/>
        <v>0</v>
      </c>
      <c r="CN669" t="b">
        <f t="shared" si="1017"/>
        <v>0</v>
      </c>
      <c r="CO669" t="b">
        <f t="shared" si="1018"/>
        <v>0</v>
      </c>
      <c r="CP669" t="b">
        <f t="shared" si="1019"/>
        <v>0</v>
      </c>
      <c r="CQ669" t="b">
        <f t="shared" si="1020"/>
        <v>0</v>
      </c>
      <c r="CR669" t="b">
        <f t="shared" si="1021"/>
        <v>0</v>
      </c>
      <c r="CS669" t="b">
        <f t="shared" si="1022"/>
        <v>0</v>
      </c>
      <c r="CT669" t="b">
        <f t="shared" si="1023"/>
        <v>0</v>
      </c>
      <c r="CU669" t="b">
        <f t="shared" si="1024"/>
        <v>0</v>
      </c>
      <c r="CV669" t="b">
        <f t="shared" si="1025"/>
        <v>0</v>
      </c>
      <c r="CW669" t="b">
        <f t="shared" si="1026"/>
        <v>0</v>
      </c>
      <c r="CX669" t="b">
        <f t="shared" si="1027"/>
        <v>0</v>
      </c>
      <c r="CY669" t="b">
        <f t="shared" si="1028"/>
        <v>0</v>
      </c>
      <c r="CZ669" t="b">
        <f t="shared" si="1029"/>
        <v>0</v>
      </c>
      <c r="DA669" t="b">
        <f t="shared" si="1030"/>
        <v>0</v>
      </c>
      <c r="DB669" t="b">
        <f t="shared" si="1031"/>
        <v>0</v>
      </c>
      <c r="DC669" t="b">
        <f t="shared" si="1032"/>
        <v>0</v>
      </c>
      <c r="DD669" t="b">
        <f t="shared" si="1033"/>
        <v>0</v>
      </c>
    </row>
    <row r="670" spans="1:108">
      <c r="A670" t="s">
        <v>3675</v>
      </c>
      <c r="C670" t="s">
        <v>3674</v>
      </c>
      <c r="E670" t="s">
        <v>6110</v>
      </c>
      <c r="F670" t="s">
        <v>3569</v>
      </c>
      <c r="G670" t="s">
        <v>3570</v>
      </c>
      <c r="H670" t="s">
        <v>7428</v>
      </c>
      <c r="I670" t="s">
        <v>7418</v>
      </c>
      <c r="J670" t="s">
        <v>124</v>
      </c>
      <c r="K670" t="s">
        <v>16</v>
      </c>
      <c r="L670" t="s">
        <v>7292</v>
      </c>
      <c r="M670" t="s">
        <v>6079</v>
      </c>
      <c r="N670" s="4" t="s">
        <v>3676</v>
      </c>
      <c r="O670" s="4" t="b">
        <f t="shared" si="940"/>
        <v>1</v>
      </c>
      <c r="P670" t="b">
        <f t="shared" si="941"/>
        <v>1</v>
      </c>
      <c r="Q670" t="b">
        <f t="shared" si="942"/>
        <v>0</v>
      </c>
      <c r="R670" t="b">
        <f t="shared" si="943"/>
        <v>1</v>
      </c>
      <c r="S670" s="4" t="b">
        <f t="shared" si="944"/>
        <v>1</v>
      </c>
      <c r="T670" s="4" t="b">
        <f t="shared" si="945"/>
        <v>0</v>
      </c>
      <c r="U670" s="4" t="b">
        <f t="shared" si="946"/>
        <v>0</v>
      </c>
      <c r="V670" s="4" t="b">
        <f t="shared" si="947"/>
        <v>1</v>
      </c>
      <c r="W670" s="4" t="b">
        <f t="shared" si="948"/>
        <v>1</v>
      </c>
      <c r="X670" s="4" t="b">
        <f t="shared" si="949"/>
        <v>1</v>
      </c>
      <c r="Y670" s="4" t="b">
        <f t="shared" si="950"/>
        <v>0</v>
      </c>
      <c r="Z670" s="4" t="b">
        <f t="shared" si="951"/>
        <v>0</v>
      </c>
      <c r="AA670" s="4" t="b">
        <f t="shared" si="952"/>
        <v>1</v>
      </c>
      <c r="AB670" t="b">
        <f t="shared" si="953"/>
        <v>0</v>
      </c>
      <c r="AC670" t="b">
        <f t="shared" si="954"/>
        <v>0</v>
      </c>
      <c r="AD670" t="b">
        <f t="shared" si="955"/>
        <v>0</v>
      </c>
      <c r="AE670" t="b">
        <f t="shared" si="956"/>
        <v>0</v>
      </c>
      <c r="AF670" t="b">
        <f t="shared" si="957"/>
        <v>0</v>
      </c>
      <c r="AG670" t="b">
        <f t="shared" si="958"/>
        <v>0</v>
      </c>
      <c r="AH670" t="b">
        <f t="shared" si="959"/>
        <v>0</v>
      </c>
      <c r="AI670" t="b">
        <f t="shared" si="960"/>
        <v>0</v>
      </c>
      <c r="AJ670" t="b">
        <f t="shared" si="961"/>
        <v>0</v>
      </c>
      <c r="AK670" t="b">
        <f t="shared" si="962"/>
        <v>0</v>
      </c>
      <c r="AL670" t="b">
        <f t="shared" si="963"/>
        <v>0</v>
      </c>
      <c r="AM670" t="b">
        <f t="shared" si="964"/>
        <v>0</v>
      </c>
      <c r="AN670" t="b">
        <f t="shared" si="965"/>
        <v>0</v>
      </c>
      <c r="AO670" t="b">
        <f t="shared" si="966"/>
        <v>0</v>
      </c>
      <c r="AP670" t="b">
        <f t="shared" si="967"/>
        <v>0</v>
      </c>
      <c r="AQ670" t="b">
        <f t="shared" si="968"/>
        <v>0</v>
      </c>
      <c r="AR670" t="b">
        <f t="shared" si="969"/>
        <v>0</v>
      </c>
      <c r="AS670" t="b">
        <f t="shared" si="970"/>
        <v>0</v>
      </c>
      <c r="AT670" t="b">
        <f t="shared" si="971"/>
        <v>0</v>
      </c>
      <c r="AU670" t="b">
        <f t="shared" si="972"/>
        <v>0</v>
      </c>
      <c r="AV670" t="b">
        <f t="shared" si="973"/>
        <v>1</v>
      </c>
      <c r="AW670" t="b">
        <f t="shared" si="974"/>
        <v>0</v>
      </c>
      <c r="AX670" t="b">
        <f t="shared" si="975"/>
        <v>0</v>
      </c>
      <c r="AY670" t="b">
        <f t="shared" si="976"/>
        <v>0</v>
      </c>
      <c r="AZ670" t="b">
        <f t="shared" si="977"/>
        <v>0</v>
      </c>
      <c r="BA670" t="b">
        <f t="shared" si="978"/>
        <v>0</v>
      </c>
      <c r="BB670" t="b">
        <f t="shared" si="979"/>
        <v>0</v>
      </c>
      <c r="BC670" t="b">
        <f t="shared" si="980"/>
        <v>1</v>
      </c>
      <c r="BD670" t="b">
        <f t="shared" si="981"/>
        <v>1</v>
      </c>
      <c r="BE670" t="b">
        <f t="shared" si="982"/>
        <v>0</v>
      </c>
      <c r="BF670" t="b">
        <f t="shared" si="983"/>
        <v>0</v>
      </c>
      <c r="BG670" t="b">
        <f t="shared" si="984"/>
        <v>0</v>
      </c>
      <c r="BH670" t="b">
        <f t="shared" si="985"/>
        <v>1</v>
      </c>
      <c r="BI670" t="b">
        <f t="shared" si="986"/>
        <v>0</v>
      </c>
      <c r="BJ670" t="b">
        <f t="shared" si="987"/>
        <v>0</v>
      </c>
      <c r="BK670" t="b">
        <f t="shared" si="988"/>
        <v>0</v>
      </c>
      <c r="BL670" t="b">
        <f t="shared" si="989"/>
        <v>1</v>
      </c>
      <c r="BM670" t="b">
        <f t="shared" si="990"/>
        <v>0</v>
      </c>
      <c r="BN670" t="b">
        <f t="shared" si="991"/>
        <v>0</v>
      </c>
      <c r="BO670" t="b">
        <f t="shared" si="992"/>
        <v>1</v>
      </c>
      <c r="BP670" t="b">
        <f t="shared" si="993"/>
        <v>0</v>
      </c>
      <c r="BQ670" t="b">
        <f t="shared" si="994"/>
        <v>0</v>
      </c>
      <c r="BR670" t="b">
        <f t="shared" si="995"/>
        <v>0</v>
      </c>
      <c r="BS670" t="b">
        <f t="shared" si="996"/>
        <v>0</v>
      </c>
      <c r="BT670" t="b">
        <f t="shared" si="997"/>
        <v>0</v>
      </c>
      <c r="BU670" t="b">
        <f t="shared" si="998"/>
        <v>0</v>
      </c>
      <c r="BV670" t="b">
        <f t="shared" si="999"/>
        <v>0</v>
      </c>
      <c r="BW670" t="b">
        <f t="shared" si="1000"/>
        <v>0</v>
      </c>
      <c r="BX670" t="b">
        <f t="shared" si="1001"/>
        <v>0</v>
      </c>
      <c r="BY670" t="b">
        <f t="shared" si="1002"/>
        <v>0</v>
      </c>
      <c r="BZ670" t="b">
        <f t="shared" si="1003"/>
        <v>0</v>
      </c>
      <c r="CA670" t="b">
        <f t="shared" si="1004"/>
        <v>0</v>
      </c>
      <c r="CB670" t="b">
        <f t="shared" si="1005"/>
        <v>0</v>
      </c>
      <c r="CC670" t="b">
        <f t="shared" si="1006"/>
        <v>0</v>
      </c>
      <c r="CD670" t="b">
        <f t="shared" si="1007"/>
        <v>0</v>
      </c>
      <c r="CE670" t="b">
        <f t="shared" si="1008"/>
        <v>0</v>
      </c>
      <c r="CF670" t="b">
        <f t="shared" si="1009"/>
        <v>0</v>
      </c>
      <c r="CG670" t="b">
        <f t="shared" si="1010"/>
        <v>1</v>
      </c>
      <c r="CH670" t="b">
        <f t="shared" si="1011"/>
        <v>0</v>
      </c>
      <c r="CI670" t="b">
        <f t="shared" si="1012"/>
        <v>0</v>
      </c>
      <c r="CJ670" t="b">
        <f t="shared" si="1013"/>
        <v>0</v>
      </c>
      <c r="CK670" t="b">
        <f t="shared" si="1014"/>
        <v>0</v>
      </c>
      <c r="CL670" t="b">
        <f t="shared" si="1015"/>
        <v>0</v>
      </c>
      <c r="CM670" t="b">
        <f t="shared" si="1016"/>
        <v>0</v>
      </c>
      <c r="CN670" t="b">
        <f t="shared" si="1017"/>
        <v>0</v>
      </c>
      <c r="CO670" t="b">
        <f t="shared" si="1018"/>
        <v>0</v>
      </c>
      <c r="CP670" t="b">
        <f t="shared" si="1019"/>
        <v>0</v>
      </c>
      <c r="CQ670" t="b">
        <f t="shared" si="1020"/>
        <v>0</v>
      </c>
      <c r="CR670" t="b">
        <f t="shared" si="1021"/>
        <v>0</v>
      </c>
      <c r="CS670" t="b">
        <f t="shared" si="1022"/>
        <v>0</v>
      </c>
      <c r="CT670" t="b">
        <f t="shared" si="1023"/>
        <v>0</v>
      </c>
      <c r="CU670" t="b">
        <f t="shared" si="1024"/>
        <v>0</v>
      </c>
      <c r="CV670" t="b">
        <f t="shared" si="1025"/>
        <v>0</v>
      </c>
      <c r="CW670" t="b">
        <f t="shared" si="1026"/>
        <v>0</v>
      </c>
      <c r="CX670" t="b">
        <f t="shared" si="1027"/>
        <v>0</v>
      </c>
      <c r="CY670" t="b">
        <f t="shared" si="1028"/>
        <v>0</v>
      </c>
      <c r="CZ670" t="b">
        <f t="shared" si="1029"/>
        <v>0</v>
      </c>
      <c r="DA670" t="b">
        <f t="shared" si="1030"/>
        <v>0</v>
      </c>
      <c r="DB670" t="b">
        <f t="shared" si="1031"/>
        <v>0</v>
      </c>
      <c r="DC670" t="b">
        <f t="shared" si="1032"/>
        <v>0</v>
      </c>
      <c r="DD670" t="b">
        <f t="shared" si="1033"/>
        <v>0</v>
      </c>
    </row>
    <row r="671" spans="1:108">
      <c r="A671" s="4" t="s">
        <v>3677</v>
      </c>
      <c r="C671" t="s">
        <v>3674</v>
      </c>
      <c r="D671" s="4"/>
      <c r="E671" t="s">
        <v>6110</v>
      </c>
      <c r="F671" t="s">
        <v>3569</v>
      </c>
      <c r="G671" t="s">
        <v>3570</v>
      </c>
      <c r="H671" t="s">
        <v>7428</v>
      </c>
      <c r="I671" t="s">
        <v>7418</v>
      </c>
      <c r="J671" s="4" t="s">
        <v>165</v>
      </c>
      <c r="K671" s="4" t="s">
        <v>114</v>
      </c>
      <c r="L671" s="4" t="s">
        <v>7293</v>
      </c>
      <c r="M671" s="4" t="s">
        <v>3678</v>
      </c>
      <c r="N671" s="4" t="s">
        <v>3679</v>
      </c>
      <c r="O671" s="4" t="b">
        <f t="shared" si="940"/>
        <v>1</v>
      </c>
      <c r="P671" s="4" t="b">
        <f t="shared" si="941"/>
        <v>1</v>
      </c>
      <c r="Q671" s="4" t="b">
        <f t="shared" si="942"/>
        <v>1</v>
      </c>
      <c r="R671" s="4" t="b">
        <f t="shared" si="943"/>
        <v>1</v>
      </c>
      <c r="S671" s="4" t="b">
        <f t="shared" si="944"/>
        <v>1</v>
      </c>
      <c r="T671" s="4" t="b">
        <f t="shared" si="945"/>
        <v>1</v>
      </c>
      <c r="U671" s="4" t="b">
        <f t="shared" si="946"/>
        <v>1</v>
      </c>
      <c r="V671" s="4" t="b">
        <f t="shared" si="947"/>
        <v>1</v>
      </c>
      <c r="W671" s="4" t="b">
        <f t="shared" si="948"/>
        <v>1</v>
      </c>
      <c r="X671" s="4" t="b">
        <f t="shared" si="949"/>
        <v>1</v>
      </c>
      <c r="Y671" s="4" t="b">
        <f t="shared" si="950"/>
        <v>1</v>
      </c>
      <c r="Z671" s="4" t="b">
        <f t="shared" si="951"/>
        <v>1</v>
      </c>
      <c r="AA671" s="4" t="b">
        <f t="shared" si="952"/>
        <v>1</v>
      </c>
      <c r="AB671" s="4" t="b">
        <f t="shared" si="953"/>
        <v>0</v>
      </c>
      <c r="AC671" s="4" t="b">
        <f t="shared" si="954"/>
        <v>0</v>
      </c>
      <c r="AD671" s="4" t="b">
        <f t="shared" si="955"/>
        <v>1</v>
      </c>
      <c r="AE671" s="4" t="b">
        <f t="shared" si="956"/>
        <v>1</v>
      </c>
      <c r="AF671" s="4" t="b">
        <f t="shared" si="957"/>
        <v>0</v>
      </c>
      <c r="AG671" s="4" t="b">
        <f t="shared" si="958"/>
        <v>0</v>
      </c>
      <c r="AH671" s="4" t="b">
        <f t="shared" si="959"/>
        <v>1</v>
      </c>
      <c r="AI671" s="4" t="b">
        <f t="shared" si="960"/>
        <v>1</v>
      </c>
      <c r="AJ671" s="4" t="b">
        <f t="shared" si="961"/>
        <v>0</v>
      </c>
      <c r="AK671" s="4" t="b">
        <f t="shared" si="962"/>
        <v>1</v>
      </c>
      <c r="AL671" s="4" t="b">
        <f t="shared" si="963"/>
        <v>0</v>
      </c>
      <c r="AM671" s="4" t="b">
        <f t="shared" si="964"/>
        <v>0</v>
      </c>
      <c r="AN671" s="4" t="b">
        <f t="shared" si="965"/>
        <v>0</v>
      </c>
      <c r="AO671" s="4" t="b">
        <f t="shared" si="966"/>
        <v>0</v>
      </c>
      <c r="AP671" s="4" t="b">
        <f t="shared" si="967"/>
        <v>1</v>
      </c>
      <c r="AQ671" s="4" t="b">
        <f t="shared" si="968"/>
        <v>0</v>
      </c>
      <c r="AR671" s="4" t="b">
        <f t="shared" si="969"/>
        <v>0</v>
      </c>
      <c r="AS671" s="4" t="b">
        <f t="shared" si="970"/>
        <v>0</v>
      </c>
      <c r="AT671" s="4" t="b">
        <f t="shared" si="971"/>
        <v>1</v>
      </c>
      <c r="AU671" s="4" t="b">
        <f t="shared" si="972"/>
        <v>1</v>
      </c>
      <c r="AV671" s="4" t="b">
        <f t="shared" si="973"/>
        <v>1</v>
      </c>
      <c r="AW671" s="4" t="b">
        <f t="shared" si="974"/>
        <v>0</v>
      </c>
      <c r="AX671" s="4" t="b">
        <f t="shared" si="975"/>
        <v>1</v>
      </c>
      <c r="AY671" s="4" t="b">
        <f t="shared" si="976"/>
        <v>0</v>
      </c>
      <c r="AZ671" s="4" t="b">
        <f t="shared" si="977"/>
        <v>0</v>
      </c>
      <c r="BA671" s="4" t="b">
        <f t="shared" si="978"/>
        <v>1</v>
      </c>
      <c r="BB671" s="4" t="b">
        <f t="shared" si="979"/>
        <v>0</v>
      </c>
      <c r="BC671" s="4" t="b">
        <f t="shared" si="980"/>
        <v>0</v>
      </c>
      <c r="BD671" s="4" t="b">
        <f t="shared" si="981"/>
        <v>0</v>
      </c>
      <c r="BE671" s="4" t="b">
        <f t="shared" si="982"/>
        <v>1</v>
      </c>
      <c r="BF671" s="4" t="b">
        <f t="shared" si="983"/>
        <v>1</v>
      </c>
      <c r="BG671" s="4" t="b">
        <f t="shared" si="984"/>
        <v>1</v>
      </c>
      <c r="BH671" s="4" t="b">
        <f t="shared" si="985"/>
        <v>0</v>
      </c>
      <c r="BI671" s="4" t="b">
        <f t="shared" si="986"/>
        <v>1</v>
      </c>
      <c r="BJ671" s="4" t="b">
        <f t="shared" si="987"/>
        <v>1</v>
      </c>
      <c r="BK671" s="4" t="b">
        <f t="shared" si="988"/>
        <v>0</v>
      </c>
      <c r="BL671" s="4" t="b">
        <f t="shared" si="989"/>
        <v>1</v>
      </c>
      <c r="BM671" s="4" t="b">
        <f t="shared" si="990"/>
        <v>0</v>
      </c>
      <c r="BN671" s="4" t="b">
        <f t="shared" si="991"/>
        <v>0</v>
      </c>
      <c r="BO671" s="4" t="b">
        <f t="shared" si="992"/>
        <v>1</v>
      </c>
      <c r="BP671" s="4" t="b">
        <f t="shared" si="993"/>
        <v>1</v>
      </c>
      <c r="BQ671" s="4" t="b">
        <f t="shared" si="994"/>
        <v>0</v>
      </c>
      <c r="BR671" s="4" t="b">
        <f t="shared" si="995"/>
        <v>0</v>
      </c>
      <c r="BS671" s="4" t="b">
        <f t="shared" si="996"/>
        <v>1</v>
      </c>
      <c r="BT671" s="4" t="b">
        <f t="shared" si="997"/>
        <v>0</v>
      </c>
      <c r="BU671" s="4" t="b">
        <f t="shared" si="998"/>
        <v>1</v>
      </c>
      <c r="BV671" s="4" t="b">
        <f t="shared" si="999"/>
        <v>0</v>
      </c>
      <c r="BW671" s="4" t="b">
        <f t="shared" si="1000"/>
        <v>0</v>
      </c>
      <c r="BX671" s="4" t="b">
        <f t="shared" si="1001"/>
        <v>1</v>
      </c>
      <c r="BY671" s="4" t="b">
        <f t="shared" si="1002"/>
        <v>0</v>
      </c>
      <c r="BZ671" s="4" t="b">
        <f t="shared" si="1003"/>
        <v>0</v>
      </c>
      <c r="CA671" s="4" t="b">
        <f t="shared" si="1004"/>
        <v>0</v>
      </c>
      <c r="CB671" s="4" t="b">
        <f t="shared" si="1005"/>
        <v>0</v>
      </c>
      <c r="CC671" s="4" t="b">
        <f t="shared" si="1006"/>
        <v>0</v>
      </c>
      <c r="CD671" s="4" t="b">
        <f t="shared" si="1007"/>
        <v>0</v>
      </c>
      <c r="CE671" s="4" t="b">
        <f t="shared" si="1008"/>
        <v>0</v>
      </c>
      <c r="CF671" s="4" t="b">
        <f t="shared" si="1009"/>
        <v>1</v>
      </c>
      <c r="CG671" s="4" t="b">
        <f t="shared" si="1010"/>
        <v>1</v>
      </c>
      <c r="CH671" s="4" t="b">
        <f t="shared" si="1011"/>
        <v>0</v>
      </c>
      <c r="CI671" s="4" t="b">
        <f t="shared" si="1012"/>
        <v>0</v>
      </c>
      <c r="CJ671" s="4" t="b">
        <f t="shared" si="1013"/>
        <v>0</v>
      </c>
      <c r="CK671" s="4" t="b">
        <f t="shared" si="1014"/>
        <v>0</v>
      </c>
      <c r="CL671" s="4" t="b">
        <f t="shared" si="1015"/>
        <v>0</v>
      </c>
      <c r="CM671" s="4" t="b">
        <f t="shared" si="1016"/>
        <v>0</v>
      </c>
      <c r="CN671" s="4" t="b">
        <f t="shared" si="1017"/>
        <v>0</v>
      </c>
      <c r="CO671" s="4" t="b">
        <f t="shared" si="1018"/>
        <v>0</v>
      </c>
      <c r="CP671" s="4" t="b">
        <f t="shared" si="1019"/>
        <v>0</v>
      </c>
      <c r="CQ671" s="4" t="b">
        <f t="shared" si="1020"/>
        <v>0</v>
      </c>
      <c r="CR671" s="4" t="b">
        <f t="shared" si="1021"/>
        <v>0</v>
      </c>
      <c r="CS671" s="4" t="b">
        <f t="shared" si="1022"/>
        <v>0</v>
      </c>
      <c r="CT671" s="4" t="b">
        <f t="shared" si="1023"/>
        <v>0</v>
      </c>
      <c r="CU671" s="4" t="b">
        <f t="shared" si="1024"/>
        <v>0</v>
      </c>
      <c r="CV671" s="4" t="b">
        <f t="shared" si="1025"/>
        <v>0</v>
      </c>
      <c r="CW671" s="4" t="b">
        <f t="shared" si="1026"/>
        <v>0</v>
      </c>
      <c r="CX671" s="4" t="b">
        <f t="shared" si="1027"/>
        <v>0</v>
      </c>
      <c r="CY671" s="4" t="b">
        <f t="shared" si="1028"/>
        <v>0</v>
      </c>
      <c r="CZ671" s="4" t="b">
        <f t="shared" si="1029"/>
        <v>0</v>
      </c>
      <c r="DA671" s="4" t="b">
        <f t="shared" si="1030"/>
        <v>0</v>
      </c>
      <c r="DB671" s="4" t="b">
        <f t="shared" si="1031"/>
        <v>0</v>
      </c>
      <c r="DC671" s="4" t="b">
        <f t="shared" si="1032"/>
        <v>0</v>
      </c>
      <c r="DD671" s="4" t="b">
        <f t="shared" si="1033"/>
        <v>0</v>
      </c>
    </row>
    <row r="672" spans="1:108">
      <c r="A672" t="s">
        <v>3581</v>
      </c>
      <c r="B672" t="s">
        <v>3582</v>
      </c>
      <c r="C672" t="s">
        <v>3582</v>
      </c>
      <c r="E672" t="s">
        <v>6111</v>
      </c>
      <c r="F672" t="s">
        <v>3569</v>
      </c>
      <c r="G672" t="s">
        <v>3570</v>
      </c>
      <c r="H672" t="s">
        <v>7428</v>
      </c>
      <c r="I672" t="s">
        <v>7418</v>
      </c>
      <c r="J672" t="s">
        <v>139</v>
      </c>
      <c r="K672" t="s">
        <v>139</v>
      </c>
      <c r="L672" t="s">
        <v>7808</v>
      </c>
      <c r="M672" t="s">
        <v>6079</v>
      </c>
      <c r="N672" t="s">
        <v>7508</v>
      </c>
      <c r="O672" t="b">
        <f t="shared" si="940"/>
        <v>1</v>
      </c>
      <c r="P672" t="b">
        <f t="shared" si="941"/>
        <v>1</v>
      </c>
      <c r="Q672" t="b">
        <f t="shared" si="942"/>
        <v>1</v>
      </c>
      <c r="R672" t="b">
        <f t="shared" si="943"/>
        <v>1</v>
      </c>
      <c r="S672" t="b">
        <f t="shared" si="944"/>
        <v>1</v>
      </c>
      <c r="T672" t="b">
        <f t="shared" si="945"/>
        <v>0</v>
      </c>
      <c r="U672" t="b">
        <f t="shared" si="946"/>
        <v>1</v>
      </c>
      <c r="V672" t="b">
        <f t="shared" si="947"/>
        <v>1</v>
      </c>
      <c r="W672" t="b">
        <f t="shared" si="948"/>
        <v>1</v>
      </c>
      <c r="X672" t="b">
        <f t="shared" si="949"/>
        <v>0</v>
      </c>
      <c r="Y672" t="b">
        <f t="shared" si="950"/>
        <v>1</v>
      </c>
      <c r="Z672" t="b">
        <f t="shared" si="951"/>
        <v>0</v>
      </c>
      <c r="AA672" t="b">
        <f t="shared" si="952"/>
        <v>1</v>
      </c>
      <c r="AB672" t="b">
        <f t="shared" si="953"/>
        <v>1</v>
      </c>
      <c r="AC672" t="b">
        <f t="shared" si="954"/>
        <v>0</v>
      </c>
      <c r="AD672" t="b">
        <f t="shared" si="955"/>
        <v>0</v>
      </c>
      <c r="AE672" t="b">
        <f t="shared" si="956"/>
        <v>0</v>
      </c>
      <c r="AF672" t="b">
        <f t="shared" si="957"/>
        <v>0</v>
      </c>
      <c r="AG672" t="b">
        <f t="shared" si="958"/>
        <v>0</v>
      </c>
      <c r="AH672" t="b">
        <f t="shared" si="959"/>
        <v>1</v>
      </c>
      <c r="AI672" t="b">
        <f t="shared" si="960"/>
        <v>0</v>
      </c>
      <c r="AJ672" t="b">
        <f t="shared" si="961"/>
        <v>0</v>
      </c>
      <c r="AK672" t="b">
        <f t="shared" si="962"/>
        <v>0</v>
      </c>
      <c r="AL672" t="b">
        <f t="shared" si="963"/>
        <v>0</v>
      </c>
      <c r="AM672" t="b">
        <f t="shared" si="964"/>
        <v>0</v>
      </c>
      <c r="AN672" t="b">
        <f t="shared" si="965"/>
        <v>0</v>
      </c>
      <c r="AO672" t="b">
        <f t="shared" si="966"/>
        <v>0</v>
      </c>
      <c r="AP672" t="b">
        <f t="shared" si="967"/>
        <v>0</v>
      </c>
      <c r="AQ672" t="b">
        <f t="shared" si="968"/>
        <v>0</v>
      </c>
      <c r="AR672" t="b">
        <f t="shared" si="969"/>
        <v>0</v>
      </c>
      <c r="AS672" t="b">
        <f t="shared" si="970"/>
        <v>0</v>
      </c>
      <c r="AT672" t="b">
        <f t="shared" si="971"/>
        <v>1</v>
      </c>
      <c r="AU672" t="b">
        <f t="shared" si="972"/>
        <v>0</v>
      </c>
      <c r="AV672" t="b">
        <f t="shared" si="973"/>
        <v>0</v>
      </c>
      <c r="AW672" t="b">
        <f t="shared" si="974"/>
        <v>1</v>
      </c>
      <c r="AX672" t="b">
        <f t="shared" si="975"/>
        <v>0</v>
      </c>
      <c r="AY672" t="b">
        <f t="shared" si="976"/>
        <v>0</v>
      </c>
      <c r="AZ672" t="b">
        <f t="shared" si="977"/>
        <v>0</v>
      </c>
      <c r="BA672" t="b">
        <f t="shared" si="978"/>
        <v>1</v>
      </c>
      <c r="BB672" t="b">
        <f t="shared" si="979"/>
        <v>0</v>
      </c>
      <c r="BC672" t="b">
        <f t="shared" si="980"/>
        <v>0</v>
      </c>
      <c r="BD672" t="b">
        <f t="shared" si="981"/>
        <v>0</v>
      </c>
      <c r="BE672" t="b">
        <f t="shared" si="982"/>
        <v>0</v>
      </c>
      <c r="BF672" t="b">
        <f t="shared" si="983"/>
        <v>0</v>
      </c>
      <c r="BG672" t="b">
        <f t="shared" si="984"/>
        <v>0</v>
      </c>
      <c r="BH672" t="b">
        <f t="shared" si="985"/>
        <v>0</v>
      </c>
      <c r="BI672" t="b">
        <f t="shared" si="986"/>
        <v>0</v>
      </c>
      <c r="BJ672" t="b">
        <f t="shared" si="987"/>
        <v>0</v>
      </c>
      <c r="BK672" t="b">
        <f t="shared" si="988"/>
        <v>0</v>
      </c>
      <c r="BL672" t="b">
        <f t="shared" si="989"/>
        <v>1</v>
      </c>
      <c r="BM672" t="b">
        <f t="shared" si="990"/>
        <v>0</v>
      </c>
      <c r="BN672" t="b">
        <f t="shared" si="991"/>
        <v>0</v>
      </c>
      <c r="BO672" t="b">
        <f t="shared" si="992"/>
        <v>0</v>
      </c>
      <c r="BP672" t="b">
        <f t="shared" si="993"/>
        <v>0</v>
      </c>
      <c r="BQ672" t="b">
        <f t="shared" si="994"/>
        <v>1</v>
      </c>
      <c r="BR672" t="b">
        <f t="shared" si="995"/>
        <v>0</v>
      </c>
      <c r="BS672" t="b">
        <f t="shared" si="996"/>
        <v>0</v>
      </c>
      <c r="BT672" t="b">
        <f t="shared" si="997"/>
        <v>0</v>
      </c>
      <c r="BU672" t="b">
        <f t="shared" si="998"/>
        <v>0</v>
      </c>
      <c r="BV672" t="b">
        <f t="shared" si="999"/>
        <v>0</v>
      </c>
      <c r="BW672" t="b">
        <f t="shared" si="1000"/>
        <v>0</v>
      </c>
      <c r="BX672" t="b">
        <f t="shared" si="1001"/>
        <v>0</v>
      </c>
      <c r="BY672" t="b">
        <f t="shared" si="1002"/>
        <v>0</v>
      </c>
      <c r="BZ672" t="b">
        <f t="shared" si="1003"/>
        <v>0</v>
      </c>
      <c r="CA672" t="b">
        <f t="shared" si="1004"/>
        <v>0</v>
      </c>
      <c r="CB672" t="b">
        <f t="shared" si="1005"/>
        <v>0</v>
      </c>
      <c r="CC672" t="b">
        <f t="shared" si="1006"/>
        <v>0</v>
      </c>
      <c r="CD672" t="b">
        <f t="shared" si="1007"/>
        <v>0</v>
      </c>
      <c r="CE672" t="b">
        <f t="shared" si="1008"/>
        <v>0</v>
      </c>
      <c r="CF672" t="b">
        <f t="shared" si="1009"/>
        <v>1</v>
      </c>
      <c r="CG672" t="b">
        <f t="shared" si="1010"/>
        <v>0</v>
      </c>
      <c r="CH672" t="b">
        <f t="shared" si="1011"/>
        <v>0</v>
      </c>
      <c r="CI672" t="b">
        <f t="shared" si="1012"/>
        <v>0</v>
      </c>
      <c r="CJ672" t="b">
        <f t="shared" si="1013"/>
        <v>0</v>
      </c>
      <c r="CK672" t="b">
        <f t="shared" si="1014"/>
        <v>0</v>
      </c>
      <c r="CL672" t="b">
        <f t="shared" si="1015"/>
        <v>0</v>
      </c>
      <c r="CM672" t="b">
        <f t="shared" si="1016"/>
        <v>0</v>
      </c>
      <c r="CN672" t="b">
        <f t="shared" si="1017"/>
        <v>0</v>
      </c>
      <c r="CO672" t="b">
        <f t="shared" si="1018"/>
        <v>0</v>
      </c>
      <c r="CP672" t="b">
        <f t="shared" si="1019"/>
        <v>0</v>
      </c>
      <c r="CQ672" t="b">
        <f t="shared" si="1020"/>
        <v>0</v>
      </c>
      <c r="CR672" t="b">
        <f t="shared" si="1021"/>
        <v>1</v>
      </c>
      <c r="CS672" t="b">
        <f t="shared" si="1022"/>
        <v>0</v>
      </c>
      <c r="CT672" t="b">
        <f t="shared" si="1023"/>
        <v>1</v>
      </c>
      <c r="CU672" t="b">
        <f t="shared" si="1024"/>
        <v>0</v>
      </c>
      <c r="CV672" t="b">
        <f t="shared" si="1025"/>
        <v>0</v>
      </c>
      <c r="CW672" t="b">
        <f t="shared" si="1026"/>
        <v>0</v>
      </c>
      <c r="CX672" t="b">
        <f t="shared" si="1027"/>
        <v>0</v>
      </c>
      <c r="CY672" t="b">
        <f t="shared" si="1028"/>
        <v>0</v>
      </c>
      <c r="CZ672" t="b">
        <f t="shared" si="1029"/>
        <v>0</v>
      </c>
      <c r="DA672" t="b">
        <f t="shared" si="1030"/>
        <v>0</v>
      </c>
      <c r="DB672" t="b">
        <f t="shared" si="1031"/>
        <v>0</v>
      </c>
      <c r="DC672" t="b">
        <f t="shared" si="1032"/>
        <v>0</v>
      </c>
      <c r="DD672" t="b">
        <f t="shared" si="1033"/>
        <v>0</v>
      </c>
    </row>
    <row r="673" spans="1:108">
      <c r="A673" t="s">
        <v>3583</v>
      </c>
      <c r="B673" t="s">
        <v>3582</v>
      </c>
      <c r="C673" t="s">
        <v>3582</v>
      </c>
      <c r="E673" t="s">
        <v>6111</v>
      </c>
      <c r="F673" t="s">
        <v>3569</v>
      </c>
      <c r="G673" t="s">
        <v>3570</v>
      </c>
      <c r="H673" t="s">
        <v>7428</v>
      </c>
      <c r="I673" t="s">
        <v>7418</v>
      </c>
      <c r="J673" t="s">
        <v>1168</v>
      </c>
      <c r="K673" t="s">
        <v>136</v>
      </c>
      <c r="L673" t="s">
        <v>6159</v>
      </c>
      <c r="M673" t="s">
        <v>6079</v>
      </c>
      <c r="N673" t="s">
        <v>29</v>
      </c>
      <c r="O673" t="b">
        <f t="shared" si="940"/>
        <v>0</v>
      </c>
      <c r="P673" t="b">
        <f t="shared" si="941"/>
        <v>0</v>
      </c>
      <c r="Q673" t="b">
        <f t="shared" si="942"/>
        <v>1</v>
      </c>
      <c r="R673" t="b">
        <f t="shared" si="943"/>
        <v>0</v>
      </c>
      <c r="S673" t="b">
        <f t="shared" si="944"/>
        <v>0</v>
      </c>
      <c r="T673" t="b">
        <f t="shared" si="945"/>
        <v>0</v>
      </c>
      <c r="U673" t="b">
        <f t="shared" si="946"/>
        <v>1</v>
      </c>
      <c r="V673" t="b">
        <f t="shared" si="947"/>
        <v>0</v>
      </c>
      <c r="W673" t="b">
        <f t="shared" si="948"/>
        <v>0</v>
      </c>
      <c r="X673" t="b">
        <f t="shared" si="949"/>
        <v>0</v>
      </c>
      <c r="Y673" t="b">
        <f t="shared" si="950"/>
        <v>0</v>
      </c>
      <c r="Z673" t="b">
        <f t="shared" si="951"/>
        <v>0</v>
      </c>
      <c r="AA673" t="b">
        <f t="shared" si="952"/>
        <v>0</v>
      </c>
      <c r="AB673" t="b">
        <f t="shared" si="953"/>
        <v>0</v>
      </c>
      <c r="AC673" t="b">
        <f t="shared" si="954"/>
        <v>0</v>
      </c>
      <c r="AD673" t="b">
        <f t="shared" si="955"/>
        <v>0</v>
      </c>
      <c r="AE673" t="b">
        <f t="shared" si="956"/>
        <v>0</v>
      </c>
      <c r="AF673" t="b">
        <f t="shared" si="957"/>
        <v>0</v>
      </c>
      <c r="AG673" t="b">
        <f t="shared" si="958"/>
        <v>0</v>
      </c>
      <c r="AH673" t="b">
        <f t="shared" si="959"/>
        <v>1</v>
      </c>
      <c r="AI673" t="b">
        <f t="shared" si="960"/>
        <v>0</v>
      </c>
      <c r="AJ673" t="b">
        <f t="shared" si="961"/>
        <v>0</v>
      </c>
      <c r="AK673" t="b">
        <f t="shared" si="962"/>
        <v>0</v>
      </c>
      <c r="AL673" t="b">
        <f t="shared" si="963"/>
        <v>0</v>
      </c>
      <c r="AM673" t="b">
        <f t="shared" si="964"/>
        <v>0</v>
      </c>
      <c r="AN673" t="b">
        <f t="shared" si="965"/>
        <v>0</v>
      </c>
      <c r="AO673" t="b">
        <f t="shared" si="966"/>
        <v>0</v>
      </c>
      <c r="AP673" t="b">
        <f t="shared" si="967"/>
        <v>0</v>
      </c>
      <c r="AQ673" t="b">
        <f t="shared" si="968"/>
        <v>0</v>
      </c>
      <c r="AR673" t="b">
        <f t="shared" si="969"/>
        <v>0</v>
      </c>
      <c r="AS673" t="b">
        <f t="shared" si="970"/>
        <v>0</v>
      </c>
      <c r="AT673" t="b">
        <f t="shared" si="971"/>
        <v>0</v>
      </c>
      <c r="AU673" t="b">
        <f t="shared" si="972"/>
        <v>0</v>
      </c>
      <c r="AV673" t="b">
        <f t="shared" si="973"/>
        <v>0</v>
      </c>
      <c r="AW673" t="b">
        <f t="shared" si="974"/>
        <v>0</v>
      </c>
      <c r="AX673" t="b">
        <f t="shared" si="975"/>
        <v>0</v>
      </c>
      <c r="AY673" t="b">
        <f t="shared" si="976"/>
        <v>0</v>
      </c>
      <c r="AZ673" t="b">
        <f t="shared" si="977"/>
        <v>0</v>
      </c>
      <c r="BA673" t="b">
        <f t="shared" si="978"/>
        <v>0</v>
      </c>
      <c r="BB673" t="b">
        <f t="shared" si="979"/>
        <v>0</v>
      </c>
      <c r="BC673" t="b">
        <f t="shared" si="980"/>
        <v>0</v>
      </c>
      <c r="BD673" t="b">
        <f t="shared" si="981"/>
        <v>0</v>
      </c>
      <c r="BE673" t="b">
        <f t="shared" si="982"/>
        <v>0</v>
      </c>
      <c r="BF673" t="b">
        <f t="shared" si="983"/>
        <v>0</v>
      </c>
      <c r="BG673" t="b">
        <f t="shared" si="984"/>
        <v>0</v>
      </c>
      <c r="BH673" t="b">
        <f t="shared" si="985"/>
        <v>0</v>
      </c>
      <c r="BI673" t="b">
        <f t="shared" si="986"/>
        <v>0</v>
      </c>
      <c r="BJ673" t="b">
        <f t="shared" si="987"/>
        <v>0</v>
      </c>
      <c r="BK673" t="b">
        <f t="shared" si="988"/>
        <v>0</v>
      </c>
      <c r="BL673" t="b">
        <f t="shared" si="989"/>
        <v>0</v>
      </c>
      <c r="BM673" t="b">
        <f t="shared" si="990"/>
        <v>0</v>
      </c>
      <c r="BN673" t="b">
        <f t="shared" si="991"/>
        <v>0</v>
      </c>
      <c r="BO673" t="b">
        <f t="shared" si="992"/>
        <v>0</v>
      </c>
      <c r="BP673" t="b">
        <f t="shared" si="993"/>
        <v>0</v>
      </c>
      <c r="BQ673" t="b">
        <f t="shared" si="994"/>
        <v>0</v>
      </c>
      <c r="BR673" t="b">
        <f t="shared" si="995"/>
        <v>0</v>
      </c>
      <c r="BS673" t="b">
        <f t="shared" si="996"/>
        <v>0</v>
      </c>
      <c r="BT673" t="b">
        <f t="shared" si="997"/>
        <v>0</v>
      </c>
      <c r="BU673" t="b">
        <f t="shared" si="998"/>
        <v>0</v>
      </c>
      <c r="BV673" t="b">
        <f t="shared" si="999"/>
        <v>0</v>
      </c>
      <c r="BW673" t="b">
        <f t="shared" si="1000"/>
        <v>0</v>
      </c>
      <c r="BX673" t="b">
        <f t="shared" si="1001"/>
        <v>0</v>
      </c>
      <c r="BY673" t="b">
        <f t="shared" si="1002"/>
        <v>0</v>
      </c>
      <c r="BZ673" t="b">
        <f t="shared" si="1003"/>
        <v>0</v>
      </c>
      <c r="CA673" t="b">
        <f t="shared" si="1004"/>
        <v>0</v>
      </c>
      <c r="CB673" t="b">
        <f t="shared" si="1005"/>
        <v>0</v>
      </c>
      <c r="CC673" t="b">
        <f t="shared" si="1006"/>
        <v>0</v>
      </c>
      <c r="CD673" t="b">
        <f t="shared" si="1007"/>
        <v>0</v>
      </c>
      <c r="CE673" t="b">
        <f t="shared" si="1008"/>
        <v>0</v>
      </c>
      <c r="CF673" t="b">
        <f t="shared" si="1009"/>
        <v>0</v>
      </c>
      <c r="CG673" t="b">
        <f t="shared" si="1010"/>
        <v>0</v>
      </c>
      <c r="CH673" t="b">
        <f t="shared" si="1011"/>
        <v>0</v>
      </c>
      <c r="CI673" t="b">
        <f t="shared" si="1012"/>
        <v>0</v>
      </c>
      <c r="CJ673" t="b">
        <f t="shared" si="1013"/>
        <v>0</v>
      </c>
      <c r="CK673" t="b">
        <f t="shared" si="1014"/>
        <v>0</v>
      </c>
      <c r="CL673" t="b">
        <f t="shared" si="1015"/>
        <v>0</v>
      </c>
      <c r="CM673" t="b">
        <f t="shared" si="1016"/>
        <v>0</v>
      </c>
      <c r="CN673" t="b">
        <f t="shared" si="1017"/>
        <v>0</v>
      </c>
      <c r="CO673" t="b">
        <f t="shared" si="1018"/>
        <v>0</v>
      </c>
      <c r="CP673" t="b">
        <f t="shared" si="1019"/>
        <v>0</v>
      </c>
      <c r="CQ673" t="b">
        <f t="shared" si="1020"/>
        <v>0</v>
      </c>
      <c r="CR673" t="b">
        <f t="shared" si="1021"/>
        <v>0</v>
      </c>
      <c r="CS673" t="b">
        <f t="shared" si="1022"/>
        <v>0</v>
      </c>
      <c r="CT673" t="b">
        <f t="shared" si="1023"/>
        <v>0</v>
      </c>
      <c r="CU673" t="b">
        <f t="shared" si="1024"/>
        <v>0</v>
      </c>
      <c r="CV673" t="b">
        <f t="shared" si="1025"/>
        <v>0</v>
      </c>
      <c r="CW673" t="b">
        <f t="shared" si="1026"/>
        <v>0</v>
      </c>
      <c r="CX673" t="b">
        <f t="shared" si="1027"/>
        <v>0</v>
      </c>
      <c r="CY673" t="b">
        <f t="shared" si="1028"/>
        <v>0</v>
      </c>
      <c r="CZ673" t="b">
        <f t="shared" si="1029"/>
        <v>0</v>
      </c>
      <c r="DA673" t="b">
        <f t="shared" si="1030"/>
        <v>0</v>
      </c>
      <c r="DB673" t="b">
        <f t="shared" si="1031"/>
        <v>0</v>
      </c>
      <c r="DC673" t="b">
        <f t="shared" si="1032"/>
        <v>0</v>
      </c>
      <c r="DD673" t="b">
        <f t="shared" si="1033"/>
        <v>0</v>
      </c>
    </row>
    <row r="674" spans="1:108">
      <c r="A674" t="s">
        <v>3584</v>
      </c>
      <c r="B674" t="s">
        <v>3582</v>
      </c>
      <c r="C674" t="s">
        <v>3582</v>
      </c>
      <c r="E674" t="s">
        <v>6111</v>
      </c>
      <c r="F674" t="s">
        <v>3569</v>
      </c>
      <c r="G674" t="s">
        <v>3570</v>
      </c>
      <c r="H674" t="s">
        <v>7428</v>
      </c>
      <c r="I674" t="s">
        <v>7418</v>
      </c>
      <c r="J674" t="s">
        <v>1248</v>
      </c>
      <c r="K674" t="s">
        <v>109</v>
      </c>
      <c r="L674" t="s">
        <v>7261</v>
      </c>
      <c r="M674" t="s">
        <v>6079</v>
      </c>
      <c r="N674" t="s">
        <v>3585</v>
      </c>
      <c r="O674" t="b">
        <f t="shared" si="940"/>
        <v>1</v>
      </c>
      <c r="P674" t="b">
        <f t="shared" si="941"/>
        <v>0</v>
      </c>
      <c r="Q674" t="b">
        <f t="shared" si="942"/>
        <v>1</v>
      </c>
      <c r="R674" t="b">
        <f t="shared" si="943"/>
        <v>1</v>
      </c>
      <c r="S674" t="b">
        <f t="shared" si="944"/>
        <v>0</v>
      </c>
      <c r="T674" t="b">
        <f t="shared" si="945"/>
        <v>0</v>
      </c>
      <c r="U674" t="b">
        <f t="shared" si="946"/>
        <v>1</v>
      </c>
      <c r="V674" t="b">
        <f t="shared" si="947"/>
        <v>1</v>
      </c>
      <c r="W674" t="b">
        <f t="shared" si="948"/>
        <v>0</v>
      </c>
      <c r="X674" t="b">
        <f t="shared" si="949"/>
        <v>0</v>
      </c>
      <c r="Y674" t="b">
        <f t="shared" si="950"/>
        <v>1</v>
      </c>
      <c r="Z674" t="b">
        <f t="shared" si="951"/>
        <v>0</v>
      </c>
      <c r="AA674" t="b">
        <f t="shared" si="952"/>
        <v>1</v>
      </c>
      <c r="AB674" t="b">
        <f t="shared" si="953"/>
        <v>0</v>
      </c>
      <c r="AC674" t="b">
        <f t="shared" si="954"/>
        <v>0</v>
      </c>
      <c r="AD674" t="b">
        <f t="shared" si="955"/>
        <v>0</v>
      </c>
      <c r="AE674" t="b">
        <f t="shared" si="956"/>
        <v>0</v>
      </c>
      <c r="AF674" t="b">
        <f t="shared" si="957"/>
        <v>0</v>
      </c>
      <c r="AG674" t="b">
        <f t="shared" si="958"/>
        <v>0</v>
      </c>
      <c r="AH674" t="b">
        <f t="shared" si="959"/>
        <v>1</v>
      </c>
      <c r="AI674" t="b">
        <f t="shared" si="960"/>
        <v>0</v>
      </c>
      <c r="AJ674" t="b">
        <f t="shared" si="961"/>
        <v>0</v>
      </c>
      <c r="AK674" t="b">
        <f t="shared" si="962"/>
        <v>0</v>
      </c>
      <c r="AL674" t="b">
        <f t="shared" si="963"/>
        <v>0</v>
      </c>
      <c r="AM674" t="b">
        <f t="shared" si="964"/>
        <v>0</v>
      </c>
      <c r="AN674" t="b">
        <f t="shared" si="965"/>
        <v>0</v>
      </c>
      <c r="AO674" t="b">
        <f t="shared" si="966"/>
        <v>0</v>
      </c>
      <c r="AP674" t="b">
        <f t="shared" si="967"/>
        <v>0</v>
      </c>
      <c r="AQ674" t="b">
        <f t="shared" si="968"/>
        <v>0</v>
      </c>
      <c r="AR674" t="b">
        <f t="shared" si="969"/>
        <v>0</v>
      </c>
      <c r="AS674" t="b">
        <f t="shared" si="970"/>
        <v>0</v>
      </c>
      <c r="AT674" t="b">
        <f t="shared" si="971"/>
        <v>0</v>
      </c>
      <c r="AU674" t="b">
        <f t="shared" si="972"/>
        <v>0</v>
      </c>
      <c r="AV674" t="b">
        <f t="shared" si="973"/>
        <v>0</v>
      </c>
      <c r="AW674" t="b">
        <f t="shared" si="974"/>
        <v>0</v>
      </c>
      <c r="AX674" t="b">
        <f t="shared" si="975"/>
        <v>0</v>
      </c>
      <c r="AY674" t="b">
        <f t="shared" si="976"/>
        <v>0</v>
      </c>
      <c r="AZ674" t="b">
        <f t="shared" si="977"/>
        <v>0</v>
      </c>
      <c r="BA674" t="b">
        <f t="shared" si="978"/>
        <v>0</v>
      </c>
      <c r="BB674" t="b">
        <f t="shared" si="979"/>
        <v>0</v>
      </c>
      <c r="BC674" t="b">
        <f t="shared" si="980"/>
        <v>1</v>
      </c>
      <c r="BD674" t="b">
        <f t="shared" si="981"/>
        <v>0</v>
      </c>
      <c r="BE674" t="b">
        <f t="shared" si="982"/>
        <v>0</v>
      </c>
      <c r="BF674" t="b">
        <f t="shared" si="983"/>
        <v>0</v>
      </c>
      <c r="BG674" t="b">
        <f t="shared" si="984"/>
        <v>0</v>
      </c>
      <c r="BH674" t="b">
        <f t="shared" si="985"/>
        <v>0</v>
      </c>
      <c r="BI674" t="b">
        <f t="shared" si="986"/>
        <v>0</v>
      </c>
      <c r="BJ674" t="b">
        <f t="shared" si="987"/>
        <v>0</v>
      </c>
      <c r="BK674" t="b">
        <f t="shared" si="988"/>
        <v>0</v>
      </c>
      <c r="BL674" t="b">
        <f t="shared" si="989"/>
        <v>0</v>
      </c>
      <c r="BM674" t="b">
        <f t="shared" si="990"/>
        <v>0</v>
      </c>
      <c r="BN674" t="b">
        <f t="shared" si="991"/>
        <v>0</v>
      </c>
      <c r="BO674" t="b">
        <f t="shared" si="992"/>
        <v>0</v>
      </c>
      <c r="BP674" t="b">
        <f t="shared" si="993"/>
        <v>0</v>
      </c>
      <c r="BQ674" t="b">
        <f t="shared" si="994"/>
        <v>0</v>
      </c>
      <c r="BR674" t="b">
        <f t="shared" si="995"/>
        <v>0</v>
      </c>
      <c r="BS674" t="b">
        <f t="shared" si="996"/>
        <v>0</v>
      </c>
      <c r="BT674" t="b">
        <f t="shared" si="997"/>
        <v>0</v>
      </c>
      <c r="BU674" t="b">
        <f t="shared" si="998"/>
        <v>0</v>
      </c>
      <c r="BV674" t="b">
        <f t="shared" si="999"/>
        <v>0</v>
      </c>
      <c r="BW674" t="b">
        <f t="shared" si="1000"/>
        <v>0</v>
      </c>
      <c r="BX674" t="b">
        <f t="shared" si="1001"/>
        <v>0</v>
      </c>
      <c r="BY674" t="b">
        <f t="shared" si="1002"/>
        <v>0</v>
      </c>
      <c r="BZ674" t="b">
        <f t="shared" si="1003"/>
        <v>0</v>
      </c>
      <c r="CA674" t="b">
        <f t="shared" si="1004"/>
        <v>0</v>
      </c>
      <c r="CB674" t="b">
        <f t="shared" si="1005"/>
        <v>0</v>
      </c>
      <c r="CC674" t="b">
        <f t="shared" si="1006"/>
        <v>0</v>
      </c>
      <c r="CD674" t="b">
        <f t="shared" si="1007"/>
        <v>0</v>
      </c>
      <c r="CE674" t="b">
        <f t="shared" si="1008"/>
        <v>0</v>
      </c>
      <c r="CF674" t="b">
        <f t="shared" si="1009"/>
        <v>0</v>
      </c>
      <c r="CG674" t="b">
        <f t="shared" si="1010"/>
        <v>0</v>
      </c>
      <c r="CH674" t="b">
        <f t="shared" si="1011"/>
        <v>0</v>
      </c>
      <c r="CI674" t="b">
        <f t="shared" si="1012"/>
        <v>0</v>
      </c>
      <c r="CJ674" t="b">
        <f t="shared" si="1013"/>
        <v>0</v>
      </c>
      <c r="CK674" t="b">
        <f t="shared" si="1014"/>
        <v>1</v>
      </c>
      <c r="CL674" t="b">
        <f t="shared" si="1015"/>
        <v>0</v>
      </c>
      <c r="CM674" t="b">
        <f t="shared" si="1016"/>
        <v>0</v>
      </c>
      <c r="CN674" t="b">
        <f t="shared" si="1017"/>
        <v>0</v>
      </c>
      <c r="CO674" t="b">
        <f t="shared" si="1018"/>
        <v>0</v>
      </c>
      <c r="CP674" t="b">
        <f t="shared" si="1019"/>
        <v>0</v>
      </c>
      <c r="CQ674" t="b">
        <f t="shared" si="1020"/>
        <v>0</v>
      </c>
      <c r="CR674" t="b">
        <f t="shared" si="1021"/>
        <v>0</v>
      </c>
      <c r="CS674" t="b">
        <f t="shared" si="1022"/>
        <v>0</v>
      </c>
      <c r="CT674" t="b">
        <f t="shared" si="1023"/>
        <v>0</v>
      </c>
      <c r="CU674" t="b">
        <f t="shared" si="1024"/>
        <v>0</v>
      </c>
      <c r="CV674" t="b">
        <f t="shared" si="1025"/>
        <v>0</v>
      </c>
      <c r="CW674" t="b">
        <f t="shared" si="1026"/>
        <v>0</v>
      </c>
      <c r="CX674" t="b">
        <f t="shared" si="1027"/>
        <v>0</v>
      </c>
      <c r="CY674" t="b">
        <f t="shared" si="1028"/>
        <v>0</v>
      </c>
      <c r="CZ674" t="b">
        <f t="shared" si="1029"/>
        <v>0</v>
      </c>
      <c r="DA674" t="b">
        <f t="shared" si="1030"/>
        <v>0</v>
      </c>
      <c r="DB674" t="b">
        <f t="shared" si="1031"/>
        <v>0</v>
      </c>
      <c r="DC674" t="b">
        <f t="shared" si="1032"/>
        <v>0</v>
      </c>
      <c r="DD674" t="b">
        <f t="shared" si="1033"/>
        <v>1</v>
      </c>
    </row>
    <row r="675" spans="1:108">
      <c r="A675" s="11" t="s">
        <v>3586</v>
      </c>
      <c r="B675" t="s">
        <v>3582</v>
      </c>
      <c r="C675" t="s">
        <v>3582</v>
      </c>
      <c r="E675" t="s">
        <v>6111</v>
      </c>
      <c r="F675" t="s">
        <v>3569</v>
      </c>
      <c r="G675" t="s">
        <v>3570</v>
      </c>
      <c r="H675" t="s">
        <v>7428</v>
      </c>
      <c r="I675" t="s">
        <v>7418</v>
      </c>
      <c r="J675" s="4" t="s">
        <v>109</v>
      </c>
      <c r="K675" t="s">
        <v>109</v>
      </c>
      <c r="L675" t="s">
        <v>7262</v>
      </c>
      <c r="M675" t="s">
        <v>6079</v>
      </c>
      <c r="N675" t="s">
        <v>53</v>
      </c>
      <c r="O675" t="b">
        <f t="shared" si="940"/>
        <v>0</v>
      </c>
      <c r="P675" t="b">
        <f t="shared" si="941"/>
        <v>0</v>
      </c>
      <c r="Q675" t="b">
        <f t="shared" si="942"/>
        <v>0</v>
      </c>
      <c r="R675" t="b">
        <f t="shared" si="943"/>
        <v>1</v>
      </c>
      <c r="S675" t="b">
        <f t="shared" si="944"/>
        <v>0</v>
      </c>
      <c r="T675" t="b">
        <f t="shared" si="945"/>
        <v>0</v>
      </c>
      <c r="U675" t="b">
        <f t="shared" si="946"/>
        <v>0</v>
      </c>
      <c r="V675" t="b">
        <f t="shared" si="947"/>
        <v>0</v>
      </c>
      <c r="W675" t="b">
        <f t="shared" si="948"/>
        <v>0</v>
      </c>
      <c r="X675" t="b">
        <f t="shared" si="949"/>
        <v>1</v>
      </c>
      <c r="Y675" t="b">
        <f t="shared" si="950"/>
        <v>0</v>
      </c>
      <c r="Z675" t="b">
        <f t="shared" si="951"/>
        <v>0</v>
      </c>
      <c r="AA675" t="b">
        <f t="shared" si="952"/>
        <v>0</v>
      </c>
      <c r="AB675" t="b">
        <f t="shared" si="953"/>
        <v>0</v>
      </c>
      <c r="AC675" t="b">
        <f t="shared" si="954"/>
        <v>0</v>
      </c>
      <c r="AD675" t="b">
        <f t="shared" si="955"/>
        <v>0</v>
      </c>
      <c r="AE675" t="b">
        <f t="shared" si="956"/>
        <v>0</v>
      </c>
      <c r="AF675" t="b">
        <f t="shared" si="957"/>
        <v>0</v>
      </c>
      <c r="AG675" t="b">
        <f t="shared" si="958"/>
        <v>0</v>
      </c>
      <c r="AH675" t="b">
        <f t="shared" si="959"/>
        <v>0</v>
      </c>
      <c r="AI675" t="b">
        <f t="shared" si="960"/>
        <v>0</v>
      </c>
      <c r="AJ675" t="b">
        <f t="shared" si="961"/>
        <v>0</v>
      </c>
      <c r="AK675" t="b">
        <f t="shared" si="962"/>
        <v>0</v>
      </c>
      <c r="AL675" t="b">
        <f t="shared" si="963"/>
        <v>0</v>
      </c>
      <c r="AM675" t="b">
        <f t="shared" si="964"/>
        <v>0</v>
      </c>
      <c r="AN675" t="b">
        <f t="shared" si="965"/>
        <v>0</v>
      </c>
      <c r="AO675" t="b">
        <f t="shared" si="966"/>
        <v>0</v>
      </c>
      <c r="AP675" t="b">
        <f t="shared" si="967"/>
        <v>0</v>
      </c>
      <c r="AQ675" t="b">
        <f t="shared" si="968"/>
        <v>0</v>
      </c>
      <c r="AR675" t="b">
        <f t="shared" si="969"/>
        <v>0</v>
      </c>
      <c r="AS675" t="b">
        <f t="shared" si="970"/>
        <v>0</v>
      </c>
      <c r="AT675" t="b">
        <f t="shared" si="971"/>
        <v>0</v>
      </c>
      <c r="AU675" t="b">
        <f t="shared" si="972"/>
        <v>0</v>
      </c>
      <c r="AV675" t="b">
        <f t="shared" si="973"/>
        <v>0</v>
      </c>
      <c r="AW675" t="b">
        <f t="shared" si="974"/>
        <v>0</v>
      </c>
      <c r="AX675" t="b">
        <f t="shared" si="975"/>
        <v>0</v>
      </c>
      <c r="AY675" t="b">
        <f t="shared" si="976"/>
        <v>0</v>
      </c>
      <c r="AZ675" t="b">
        <f t="shared" si="977"/>
        <v>0</v>
      </c>
      <c r="BA675" t="b">
        <f t="shared" si="978"/>
        <v>0</v>
      </c>
      <c r="BB675" t="b">
        <f t="shared" si="979"/>
        <v>0</v>
      </c>
      <c r="BC675" t="b">
        <f t="shared" si="980"/>
        <v>0</v>
      </c>
      <c r="BD675" t="b">
        <f t="shared" si="981"/>
        <v>0</v>
      </c>
      <c r="BE675" t="b">
        <f t="shared" si="982"/>
        <v>0</v>
      </c>
      <c r="BF675" t="b">
        <f t="shared" si="983"/>
        <v>1</v>
      </c>
      <c r="BG675" t="b">
        <f t="shared" si="984"/>
        <v>0</v>
      </c>
      <c r="BH675" t="b">
        <f t="shared" si="985"/>
        <v>0</v>
      </c>
      <c r="BI675" t="b">
        <f t="shared" si="986"/>
        <v>0</v>
      </c>
      <c r="BJ675" t="b">
        <f t="shared" si="987"/>
        <v>0</v>
      </c>
      <c r="BK675" t="b">
        <f t="shared" si="988"/>
        <v>0</v>
      </c>
      <c r="BL675" t="b">
        <f t="shared" si="989"/>
        <v>0</v>
      </c>
      <c r="BM675" t="b">
        <f t="shared" si="990"/>
        <v>0</v>
      </c>
      <c r="BN675" t="b">
        <f t="shared" si="991"/>
        <v>0</v>
      </c>
      <c r="BO675" t="b">
        <f t="shared" si="992"/>
        <v>0</v>
      </c>
      <c r="BP675" t="b">
        <f t="shared" si="993"/>
        <v>0</v>
      </c>
      <c r="BQ675" t="b">
        <f t="shared" si="994"/>
        <v>0</v>
      </c>
      <c r="BR675" t="b">
        <f t="shared" si="995"/>
        <v>0</v>
      </c>
      <c r="BS675" t="b">
        <f t="shared" si="996"/>
        <v>0</v>
      </c>
      <c r="BT675" t="b">
        <f t="shared" si="997"/>
        <v>0</v>
      </c>
      <c r="BU675" t="b">
        <f t="shared" si="998"/>
        <v>0</v>
      </c>
      <c r="BV675" t="b">
        <f t="shared" si="999"/>
        <v>0</v>
      </c>
      <c r="BW675" t="b">
        <f t="shared" si="1000"/>
        <v>0</v>
      </c>
      <c r="BX675" t="b">
        <f t="shared" si="1001"/>
        <v>0</v>
      </c>
      <c r="BY675" t="b">
        <f t="shared" si="1002"/>
        <v>0</v>
      </c>
      <c r="BZ675" t="b">
        <f t="shared" si="1003"/>
        <v>0</v>
      </c>
      <c r="CA675" t="b">
        <f t="shared" si="1004"/>
        <v>0</v>
      </c>
      <c r="CB675" t="b">
        <f t="shared" si="1005"/>
        <v>0</v>
      </c>
      <c r="CC675" t="b">
        <f t="shared" si="1006"/>
        <v>0</v>
      </c>
      <c r="CD675" t="b">
        <f t="shared" si="1007"/>
        <v>0</v>
      </c>
      <c r="CE675" t="b">
        <f t="shared" si="1008"/>
        <v>0</v>
      </c>
      <c r="CF675" t="b">
        <f t="shared" si="1009"/>
        <v>0</v>
      </c>
      <c r="CG675" t="b">
        <f t="shared" si="1010"/>
        <v>0</v>
      </c>
      <c r="CH675" t="b">
        <f t="shared" si="1011"/>
        <v>0</v>
      </c>
      <c r="CI675" t="b">
        <f t="shared" si="1012"/>
        <v>0</v>
      </c>
      <c r="CJ675" t="b">
        <f t="shared" si="1013"/>
        <v>0</v>
      </c>
      <c r="CK675" t="b">
        <f t="shared" si="1014"/>
        <v>0</v>
      </c>
      <c r="CL675" t="b">
        <f t="shared" si="1015"/>
        <v>0</v>
      </c>
      <c r="CM675" t="b">
        <f t="shared" si="1016"/>
        <v>0</v>
      </c>
      <c r="CN675" t="b">
        <f t="shared" si="1017"/>
        <v>0</v>
      </c>
      <c r="CO675" t="b">
        <f t="shared" si="1018"/>
        <v>0</v>
      </c>
      <c r="CP675" t="b">
        <f t="shared" si="1019"/>
        <v>0</v>
      </c>
      <c r="CQ675" t="b">
        <f t="shared" si="1020"/>
        <v>0</v>
      </c>
      <c r="CR675" t="b">
        <f t="shared" si="1021"/>
        <v>0</v>
      </c>
      <c r="CS675" t="b">
        <f t="shared" si="1022"/>
        <v>0</v>
      </c>
      <c r="CT675" t="b">
        <f t="shared" si="1023"/>
        <v>0</v>
      </c>
      <c r="CU675" t="b">
        <f t="shared" si="1024"/>
        <v>0</v>
      </c>
      <c r="CV675" t="b">
        <f t="shared" si="1025"/>
        <v>0</v>
      </c>
      <c r="CW675" t="b">
        <f t="shared" si="1026"/>
        <v>0</v>
      </c>
      <c r="CX675" t="b">
        <f t="shared" si="1027"/>
        <v>0</v>
      </c>
      <c r="CY675" t="b">
        <f t="shared" si="1028"/>
        <v>0</v>
      </c>
      <c r="CZ675" t="b">
        <f t="shared" si="1029"/>
        <v>0</v>
      </c>
      <c r="DA675" t="b">
        <f t="shared" si="1030"/>
        <v>0</v>
      </c>
      <c r="DB675" t="b">
        <f t="shared" si="1031"/>
        <v>0</v>
      </c>
      <c r="DC675" t="b">
        <f t="shared" si="1032"/>
        <v>0</v>
      </c>
      <c r="DD675" t="b">
        <f t="shared" si="1033"/>
        <v>0</v>
      </c>
    </row>
    <row r="676" spans="1:108">
      <c r="A676" s="11" t="s">
        <v>3587</v>
      </c>
      <c r="C676" t="s">
        <v>3588</v>
      </c>
      <c r="E676" t="s">
        <v>6111</v>
      </c>
      <c r="F676" t="s">
        <v>3569</v>
      </c>
      <c r="G676" t="s">
        <v>3570</v>
      </c>
      <c r="H676" t="s">
        <v>7428</v>
      </c>
      <c r="I676" t="s">
        <v>7418</v>
      </c>
      <c r="J676" s="4" t="s">
        <v>338</v>
      </c>
      <c r="K676" t="s">
        <v>109</v>
      </c>
      <c r="L676" t="s">
        <v>7263</v>
      </c>
      <c r="M676" t="s">
        <v>6079</v>
      </c>
      <c r="N676" t="s">
        <v>48</v>
      </c>
      <c r="O676" t="b">
        <f t="shared" si="940"/>
        <v>1</v>
      </c>
      <c r="P676" t="b">
        <f t="shared" si="941"/>
        <v>0</v>
      </c>
      <c r="Q676" t="b">
        <f t="shared" si="942"/>
        <v>0</v>
      </c>
      <c r="R676" t="b">
        <f t="shared" si="943"/>
        <v>0</v>
      </c>
      <c r="S676" t="b">
        <f t="shared" si="944"/>
        <v>0</v>
      </c>
      <c r="T676" t="b">
        <f t="shared" si="945"/>
        <v>0</v>
      </c>
      <c r="U676" t="b">
        <f t="shared" si="946"/>
        <v>0</v>
      </c>
      <c r="V676" t="b">
        <f t="shared" si="947"/>
        <v>0</v>
      </c>
      <c r="W676" t="b">
        <f t="shared" si="948"/>
        <v>1</v>
      </c>
      <c r="X676" t="b">
        <f t="shared" si="949"/>
        <v>0</v>
      </c>
      <c r="Y676" t="b">
        <f t="shared" si="950"/>
        <v>0</v>
      </c>
      <c r="Z676" t="b">
        <f t="shared" si="951"/>
        <v>0</v>
      </c>
      <c r="AA676" t="b">
        <f t="shared" si="952"/>
        <v>0</v>
      </c>
      <c r="AB676" t="b">
        <f t="shared" si="953"/>
        <v>0</v>
      </c>
      <c r="AC676" t="b">
        <f t="shared" si="954"/>
        <v>0</v>
      </c>
      <c r="AD676" t="b">
        <f t="shared" si="955"/>
        <v>0</v>
      </c>
      <c r="AE676" t="b">
        <f t="shared" si="956"/>
        <v>0</v>
      </c>
      <c r="AF676" t="b">
        <f t="shared" si="957"/>
        <v>0</v>
      </c>
      <c r="AG676" t="b">
        <f t="shared" si="958"/>
        <v>0</v>
      </c>
      <c r="AH676" t="b">
        <f t="shared" si="959"/>
        <v>0</v>
      </c>
      <c r="AI676" t="b">
        <f t="shared" si="960"/>
        <v>0</v>
      </c>
      <c r="AJ676" t="b">
        <f t="shared" si="961"/>
        <v>0</v>
      </c>
      <c r="AK676" t="b">
        <f t="shared" si="962"/>
        <v>0</v>
      </c>
      <c r="AL676" t="b">
        <f t="shared" si="963"/>
        <v>0</v>
      </c>
      <c r="AM676" t="b">
        <f t="shared" si="964"/>
        <v>0</v>
      </c>
      <c r="AN676" t="b">
        <f t="shared" si="965"/>
        <v>0</v>
      </c>
      <c r="AO676" t="b">
        <f t="shared" si="966"/>
        <v>0</v>
      </c>
      <c r="AP676" t="b">
        <f t="shared" si="967"/>
        <v>0</v>
      </c>
      <c r="AQ676" t="b">
        <f t="shared" si="968"/>
        <v>0</v>
      </c>
      <c r="AR676" t="b">
        <f t="shared" si="969"/>
        <v>0</v>
      </c>
      <c r="AS676" t="b">
        <f t="shared" si="970"/>
        <v>0</v>
      </c>
      <c r="AT676" t="b">
        <f t="shared" si="971"/>
        <v>0</v>
      </c>
      <c r="AU676" t="b">
        <f t="shared" si="972"/>
        <v>0</v>
      </c>
      <c r="AV676" t="b">
        <f t="shared" si="973"/>
        <v>0</v>
      </c>
      <c r="AW676" t="b">
        <f t="shared" si="974"/>
        <v>0</v>
      </c>
      <c r="AX676" t="b">
        <f t="shared" si="975"/>
        <v>0</v>
      </c>
      <c r="AY676" t="b">
        <f t="shared" si="976"/>
        <v>0</v>
      </c>
      <c r="AZ676" t="b">
        <f t="shared" si="977"/>
        <v>0</v>
      </c>
      <c r="BA676" t="b">
        <f t="shared" si="978"/>
        <v>1</v>
      </c>
      <c r="BB676" t="b">
        <f t="shared" si="979"/>
        <v>0</v>
      </c>
      <c r="BC676" t="b">
        <f t="shared" si="980"/>
        <v>0</v>
      </c>
      <c r="BD676" t="b">
        <f t="shared" si="981"/>
        <v>0</v>
      </c>
      <c r="BE676" t="b">
        <f t="shared" si="982"/>
        <v>0</v>
      </c>
      <c r="BF676" t="b">
        <f t="shared" si="983"/>
        <v>0</v>
      </c>
      <c r="BG676" t="b">
        <f t="shared" si="984"/>
        <v>0</v>
      </c>
      <c r="BH676" t="b">
        <f t="shared" si="985"/>
        <v>0</v>
      </c>
      <c r="BI676" t="b">
        <f t="shared" si="986"/>
        <v>0</v>
      </c>
      <c r="BJ676" t="b">
        <f t="shared" si="987"/>
        <v>0</v>
      </c>
      <c r="BK676" t="b">
        <f t="shared" si="988"/>
        <v>0</v>
      </c>
      <c r="BL676" t="b">
        <f t="shared" si="989"/>
        <v>0</v>
      </c>
      <c r="BM676" t="b">
        <f t="shared" si="990"/>
        <v>0</v>
      </c>
      <c r="BN676" t="b">
        <f t="shared" si="991"/>
        <v>0</v>
      </c>
      <c r="BO676" t="b">
        <f t="shared" si="992"/>
        <v>0</v>
      </c>
      <c r="BP676" t="b">
        <f t="shared" si="993"/>
        <v>0</v>
      </c>
      <c r="BQ676" t="b">
        <f t="shared" si="994"/>
        <v>0</v>
      </c>
      <c r="BR676" t="b">
        <f t="shared" si="995"/>
        <v>0</v>
      </c>
      <c r="BS676" t="b">
        <f t="shared" si="996"/>
        <v>0</v>
      </c>
      <c r="BT676" t="b">
        <f t="shared" si="997"/>
        <v>0</v>
      </c>
      <c r="BU676" t="b">
        <f t="shared" si="998"/>
        <v>0</v>
      </c>
      <c r="BV676" t="b">
        <f t="shared" si="999"/>
        <v>0</v>
      </c>
      <c r="BW676" t="b">
        <f t="shared" si="1000"/>
        <v>0</v>
      </c>
      <c r="BX676" t="b">
        <f t="shared" si="1001"/>
        <v>0</v>
      </c>
      <c r="BY676" t="b">
        <f t="shared" si="1002"/>
        <v>0</v>
      </c>
      <c r="BZ676" t="b">
        <f t="shared" si="1003"/>
        <v>0</v>
      </c>
      <c r="CA676" t="b">
        <f t="shared" si="1004"/>
        <v>0</v>
      </c>
      <c r="CB676" t="b">
        <f t="shared" si="1005"/>
        <v>0</v>
      </c>
      <c r="CC676" t="b">
        <f t="shared" si="1006"/>
        <v>0</v>
      </c>
      <c r="CD676" t="b">
        <f t="shared" si="1007"/>
        <v>0</v>
      </c>
      <c r="CE676" t="b">
        <f t="shared" si="1008"/>
        <v>0</v>
      </c>
      <c r="CF676" t="b">
        <f t="shared" si="1009"/>
        <v>0</v>
      </c>
      <c r="CG676" t="b">
        <f t="shared" si="1010"/>
        <v>0</v>
      </c>
      <c r="CH676" t="b">
        <f t="shared" si="1011"/>
        <v>0</v>
      </c>
      <c r="CI676" t="b">
        <f t="shared" si="1012"/>
        <v>0</v>
      </c>
      <c r="CJ676" t="b">
        <f t="shared" si="1013"/>
        <v>0</v>
      </c>
      <c r="CK676" t="b">
        <f t="shared" si="1014"/>
        <v>0</v>
      </c>
      <c r="CL676" t="b">
        <f t="shared" si="1015"/>
        <v>0</v>
      </c>
      <c r="CM676" t="b">
        <f t="shared" si="1016"/>
        <v>0</v>
      </c>
      <c r="CN676" t="b">
        <f t="shared" si="1017"/>
        <v>0</v>
      </c>
      <c r="CO676" t="b">
        <f t="shared" si="1018"/>
        <v>0</v>
      </c>
      <c r="CP676" t="b">
        <f t="shared" si="1019"/>
        <v>0</v>
      </c>
      <c r="CQ676" t="b">
        <f t="shared" si="1020"/>
        <v>0</v>
      </c>
      <c r="CR676" t="b">
        <f t="shared" si="1021"/>
        <v>0</v>
      </c>
      <c r="CS676" t="b">
        <f t="shared" si="1022"/>
        <v>0</v>
      </c>
      <c r="CT676" t="b">
        <f t="shared" si="1023"/>
        <v>0</v>
      </c>
      <c r="CU676" t="b">
        <f t="shared" si="1024"/>
        <v>0</v>
      </c>
      <c r="CV676" t="b">
        <f t="shared" si="1025"/>
        <v>0</v>
      </c>
      <c r="CW676" t="b">
        <f t="shared" si="1026"/>
        <v>0</v>
      </c>
      <c r="CX676" t="b">
        <f t="shared" si="1027"/>
        <v>0</v>
      </c>
      <c r="CY676" t="b">
        <f t="shared" si="1028"/>
        <v>0</v>
      </c>
      <c r="CZ676" t="b">
        <f t="shared" si="1029"/>
        <v>0</v>
      </c>
      <c r="DA676" t="b">
        <f t="shared" si="1030"/>
        <v>0</v>
      </c>
      <c r="DB676" t="b">
        <f t="shared" si="1031"/>
        <v>0</v>
      </c>
      <c r="DC676" t="b">
        <f t="shared" si="1032"/>
        <v>0</v>
      </c>
      <c r="DD676" t="b">
        <f t="shared" si="1033"/>
        <v>0</v>
      </c>
    </row>
    <row r="677" spans="1:108">
      <c r="A677" t="s">
        <v>3589</v>
      </c>
      <c r="C677" t="s">
        <v>3588</v>
      </c>
      <c r="E677" t="s">
        <v>6111</v>
      </c>
      <c r="F677" t="s">
        <v>3569</v>
      </c>
      <c r="G677" t="s">
        <v>3570</v>
      </c>
      <c r="H677" t="s">
        <v>7428</v>
      </c>
      <c r="I677" t="s">
        <v>7418</v>
      </c>
      <c r="J677" t="s">
        <v>355</v>
      </c>
      <c r="K677" t="s">
        <v>136</v>
      </c>
      <c r="L677" t="s">
        <v>7261</v>
      </c>
      <c r="M677" t="s">
        <v>6079</v>
      </c>
      <c r="N677" s="4" t="s">
        <v>3590</v>
      </c>
      <c r="O677" s="4" t="b">
        <f t="shared" si="940"/>
        <v>1</v>
      </c>
      <c r="P677" t="b">
        <f t="shared" si="941"/>
        <v>1</v>
      </c>
      <c r="Q677" t="b">
        <f t="shared" si="942"/>
        <v>0</v>
      </c>
      <c r="R677" t="b">
        <f t="shared" si="943"/>
        <v>0</v>
      </c>
      <c r="S677" s="4" t="b">
        <f t="shared" si="944"/>
        <v>1</v>
      </c>
      <c r="T677" s="4" t="b">
        <f t="shared" si="945"/>
        <v>0</v>
      </c>
      <c r="U677" s="4" t="b">
        <f t="shared" si="946"/>
        <v>0</v>
      </c>
      <c r="V677" s="4" t="b">
        <f t="shared" si="947"/>
        <v>1</v>
      </c>
      <c r="W677" s="4" t="b">
        <f t="shared" si="948"/>
        <v>0</v>
      </c>
      <c r="X677" s="4" t="b">
        <f t="shared" si="949"/>
        <v>0</v>
      </c>
      <c r="Y677" s="4" t="b">
        <f t="shared" si="950"/>
        <v>0</v>
      </c>
      <c r="Z677" s="4" t="b">
        <f t="shared" si="951"/>
        <v>0</v>
      </c>
      <c r="AA677" s="4" t="b">
        <f t="shared" si="952"/>
        <v>1</v>
      </c>
      <c r="AB677" t="b">
        <f t="shared" si="953"/>
        <v>1</v>
      </c>
      <c r="AC677" t="b">
        <f t="shared" si="954"/>
        <v>0</v>
      </c>
      <c r="AD677" t="b">
        <f t="shared" si="955"/>
        <v>0</v>
      </c>
      <c r="AE677" t="b">
        <f t="shared" si="956"/>
        <v>0</v>
      </c>
      <c r="AF677" t="b">
        <f t="shared" si="957"/>
        <v>0</v>
      </c>
      <c r="AG677" t="b">
        <f t="shared" si="958"/>
        <v>0</v>
      </c>
      <c r="AH677" t="b">
        <f t="shared" si="959"/>
        <v>0</v>
      </c>
      <c r="AI677" t="b">
        <f t="shared" si="960"/>
        <v>1</v>
      </c>
      <c r="AJ677" t="b">
        <f t="shared" si="961"/>
        <v>0</v>
      </c>
      <c r="AK677" t="b">
        <f t="shared" si="962"/>
        <v>0</v>
      </c>
      <c r="AL677" t="b">
        <f t="shared" si="963"/>
        <v>0</v>
      </c>
      <c r="AM677" t="b">
        <f t="shared" si="964"/>
        <v>0</v>
      </c>
      <c r="AN677" t="b">
        <f t="shared" si="965"/>
        <v>0</v>
      </c>
      <c r="AO677" t="b">
        <f t="shared" si="966"/>
        <v>0</v>
      </c>
      <c r="AP677" t="b">
        <f t="shared" si="967"/>
        <v>0</v>
      </c>
      <c r="AQ677" t="b">
        <f t="shared" si="968"/>
        <v>0</v>
      </c>
      <c r="AR677" t="b">
        <f t="shared" si="969"/>
        <v>0</v>
      </c>
      <c r="AS677" t="b">
        <f t="shared" si="970"/>
        <v>0</v>
      </c>
      <c r="AT677" t="b">
        <f t="shared" si="971"/>
        <v>0</v>
      </c>
      <c r="AU677" t="b">
        <f t="shared" si="972"/>
        <v>0</v>
      </c>
      <c r="AV677" t="b">
        <f t="shared" si="973"/>
        <v>0</v>
      </c>
      <c r="AW677" t="b">
        <f t="shared" si="974"/>
        <v>0</v>
      </c>
      <c r="AX677" t="b">
        <f t="shared" si="975"/>
        <v>0</v>
      </c>
      <c r="AY677" t="b">
        <f t="shared" si="976"/>
        <v>0</v>
      </c>
      <c r="AZ677" t="b">
        <f t="shared" si="977"/>
        <v>0</v>
      </c>
      <c r="BA677" t="b">
        <f t="shared" si="978"/>
        <v>0</v>
      </c>
      <c r="BB677" t="b">
        <f t="shared" si="979"/>
        <v>0</v>
      </c>
      <c r="BC677" t="b">
        <f t="shared" si="980"/>
        <v>0</v>
      </c>
      <c r="BD677" t="b">
        <f t="shared" si="981"/>
        <v>0</v>
      </c>
      <c r="BE677" t="b">
        <f t="shared" si="982"/>
        <v>0</v>
      </c>
      <c r="BF677" t="b">
        <f t="shared" si="983"/>
        <v>0</v>
      </c>
      <c r="BG677" t="b">
        <f t="shared" si="984"/>
        <v>0</v>
      </c>
      <c r="BH677" t="b">
        <f t="shared" si="985"/>
        <v>0</v>
      </c>
      <c r="BI677" t="b">
        <f t="shared" si="986"/>
        <v>0</v>
      </c>
      <c r="BJ677" t="b">
        <f t="shared" si="987"/>
        <v>0</v>
      </c>
      <c r="BK677" t="b">
        <f t="shared" si="988"/>
        <v>0</v>
      </c>
      <c r="BL677" t="b">
        <f t="shared" si="989"/>
        <v>0</v>
      </c>
      <c r="BM677" t="b">
        <f t="shared" si="990"/>
        <v>0</v>
      </c>
      <c r="BN677" t="b">
        <f t="shared" si="991"/>
        <v>0</v>
      </c>
      <c r="BO677" t="b">
        <f t="shared" si="992"/>
        <v>1</v>
      </c>
      <c r="BP677" t="b">
        <f t="shared" si="993"/>
        <v>0</v>
      </c>
      <c r="BQ677" t="b">
        <f t="shared" si="994"/>
        <v>0</v>
      </c>
      <c r="BR677" t="b">
        <f t="shared" si="995"/>
        <v>0</v>
      </c>
      <c r="BS677" t="b">
        <f t="shared" si="996"/>
        <v>0</v>
      </c>
      <c r="BT677" t="b">
        <f t="shared" si="997"/>
        <v>0</v>
      </c>
      <c r="BU677" t="b">
        <f t="shared" si="998"/>
        <v>0</v>
      </c>
      <c r="BV677" t="b">
        <f t="shared" si="999"/>
        <v>0</v>
      </c>
      <c r="BW677" t="b">
        <f t="shared" si="1000"/>
        <v>0</v>
      </c>
      <c r="BX677" t="b">
        <f t="shared" si="1001"/>
        <v>0</v>
      </c>
      <c r="BY677" t="b">
        <f t="shared" si="1002"/>
        <v>0</v>
      </c>
      <c r="BZ677" t="b">
        <f t="shared" si="1003"/>
        <v>0</v>
      </c>
      <c r="CA677" t="b">
        <f t="shared" si="1004"/>
        <v>0</v>
      </c>
      <c r="CB677" t="b">
        <f t="shared" si="1005"/>
        <v>0</v>
      </c>
      <c r="CC677" t="b">
        <f t="shared" si="1006"/>
        <v>0</v>
      </c>
      <c r="CD677" t="b">
        <f t="shared" si="1007"/>
        <v>0</v>
      </c>
      <c r="CE677" t="b">
        <f t="shared" si="1008"/>
        <v>0</v>
      </c>
      <c r="CF677" t="b">
        <f t="shared" si="1009"/>
        <v>0</v>
      </c>
      <c r="CG677" t="b">
        <f t="shared" si="1010"/>
        <v>1</v>
      </c>
      <c r="CH677" t="b">
        <f t="shared" si="1011"/>
        <v>0</v>
      </c>
      <c r="CI677" t="b">
        <f t="shared" si="1012"/>
        <v>0</v>
      </c>
      <c r="CJ677" t="b">
        <f t="shared" si="1013"/>
        <v>0</v>
      </c>
      <c r="CK677" t="b">
        <f t="shared" si="1014"/>
        <v>0</v>
      </c>
      <c r="CL677" t="b">
        <f t="shared" si="1015"/>
        <v>0</v>
      </c>
      <c r="CM677" t="b">
        <f t="shared" si="1016"/>
        <v>0</v>
      </c>
      <c r="CN677" t="b">
        <f t="shared" si="1017"/>
        <v>0</v>
      </c>
      <c r="CO677" t="b">
        <f t="shared" si="1018"/>
        <v>0</v>
      </c>
      <c r="CP677" t="b">
        <f t="shared" si="1019"/>
        <v>0</v>
      </c>
      <c r="CQ677" t="b">
        <f t="shared" si="1020"/>
        <v>0</v>
      </c>
      <c r="CR677" t="b">
        <f t="shared" si="1021"/>
        <v>0</v>
      </c>
      <c r="CS677" t="b">
        <f t="shared" si="1022"/>
        <v>0</v>
      </c>
      <c r="CT677" t="b">
        <f t="shared" si="1023"/>
        <v>0</v>
      </c>
      <c r="CU677" t="b">
        <f t="shared" si="1024"/>
        <v>0</v>
      </c>
      <c r="CV677" t="b">
        <f t="shared" si="1025"/>
        <v>0</v>
      </c>
      <c r="CW677" t="b">
        <f t="shared" si="1026"/>
        <v>0</v>
      </c>
      <c r="CX677" t="b">
        <f t="shared" si="1027"/>
        <v>0</v>
      </c>
      <c r="CY677" t="b">
        <f t="shared" si="1028"/>
        <v>0</v>
      </c>
      <c r="CZ677" t="b">
        <f t="shared" si="1029"/>
        <v>0</v>
      </c>
      <c r="DA677" t="b">
        <f t="shared" si="1030"/>
        <v>0</v>
      </c>
      <c r="DB677" t="b">
        <f t="shared" si="1031"/>
        <v>0</v>
      </c>
      <c r="DC677" t="b">
        <f t="shared" si="1032"/>
        <v>0</v>
      </c>
      <c r="DD677" t="b">
        <f t="shared" si="1033"/>
        <v>0</v>
      </c>
    </row>
    <row r="678" spans="1:108">
      <c r="A678" s="10" t="s">
        <v>3591</v>
      </c>
      <c r="C678" t="s">
        <v>3588</v>
      </c>
      <c r="E678" t="s">
        <v>6111</v>
      </c>
      <c r="F678" t="s">
        <v>3569</v>
      </c>
      <c r="G678" t="s">
        <v>3570</v>
      </c>
      <c r="H678" t="s">
        <v>7428</v>
      </c>
      <c r="I678" t="s">
        <v>7418</v>
      </c>
      <c r="J678" t="s">
        <v>338</v>
      </c>
      <c r="K678" t="s">
        <v>109</v>
      </c>
      <c r="L678" t="s">
        <v>3592</v>
      </c>
      <c r="M678" t="s">
        <v>6079</v>
      </c>
      <c r="N678" s="4" t="s">
        <v>187</v>
      </c>
      <c r="O678" s="4" t="b">
        <f t="shared" si="940"/>
        <v>0</v>
      </c>
      <c r="P678" t="b">
        <f t="shared" si="941"/>
        <v>0</v>
      </c>
      <c r="Q678" t="b">
        <f t="shared" si="942"/>
        <v>0</v>
      </c>
      <c r="R678" t="b">
        <f t="shared" si="943"/>
        <v>0</v>
      </c>
      <c r="S678" s="4" t="b">
        <f t="shared" si="944"/>
        <v>0</v>
      </c>
      <c r="T678" s="4" t="b">
        <f t="shared" si="945"/>
        <v>0</v>
      </c>
      <c r="U678" s="4" t="b">
        <f t="shared" si="946"/>
        <v>0</v>
      </c>
      <c r="V678" s="4" t="b">
        <f t="shared" si="947"/>
        <v>0</v>
      </c>
      <c r="W678" s="4" t="b">
        <f t="shared" si="948"/>
        <v>0</v>
      </c>
      <c r="X678" s="4" t="b">
        <f t="shared" si="949"/>
        <v>0</v>
      </c>
      <c r="Y678" s="4" t="b">
        <f t="shared" si="950"/>
        <v>0</v>
      </c>
      <c r="Z678" s="4" t="b">
        <f t="shared" si="951"/>
        <v>0</v>
      </c>
      <c r="AA678" s="4" t="b">
        <f t="shared" si="952"/>
        <v>0</v>
      </c>
      <c r="AB678" t="b">
        <f t="shared" si="953"/>
        <v>0</v>
      </c>
      <c r="AC678" t="b">
        <f t="shared" si="954"/>
        <v>0</v>
      </c>
      <c r="AD678" t="b">
        <f t="shared" si="955"/>
        <v>0</v>
      </c>
      <c r="AE678" t="b">
        <f t="shared" si="956"/>
        <v>0</v>
      </c>
      <c r="AF678" t="b">
        <f t="shared" si="957"/>
        <v>0</v>
      </c>
      <c r="AG678" t="b">
        <f t="shared" si="958"/>
        <v>0</v>
      </c>
      <c r="AH678" t="b">
        <f t="shared" si="959"/>
        <v>0</v>
      </c>
      <c r="AI678" t="b">
        <f t="shared" si="960"/>
        <v>0</v>
      </c>
      <c r="AJ678" t="b">
        <f t="shared" si="961"/>
        <v>0</v>
      </c>
      <c r="AK678" t="b">
        <f t="shared" si="962"/>
        <v>0</v>
      </c>
      <c r="AL678" t="b">
        <f t="shared" si="963"/>
        <v>0</v>
      </c>
      <c r="AM678" t="b">
        <f t="shared" si="964"/>
        <v>0</v>
      </c>
      <c r="AN678" t="b">
        <f t="shared" si="965"/>
        <v>0</v>
      </c>
      <c r="AO678" t="b">
        <f t="shared" si="966"/>
        <v>0</v>
      </c>
      <c r="AP678" t="b">
        <f t="shared" si="967"/>
        <v>0</v>
      </c>
      <c r="AQ678" t="b">
        <f t="shared" si="968"/>
        <v>0</v>
      </c>
      <c r="AR678" t="b">
        <f t="shared" si="969"/>
        <v>0</v>
      </c>
      <c r="AS678" t="b">
        <f t="shared" si="970"/>
        <v>0</v>
      </c>
      <c r="AT678" t="b">
        <f t="shared" si="971"/>
        <v>0</v>
      </c>
      <c r="AU678" t="b">
        <f t="shared" si="972"/>
        <v>0</v>
      </c>
      <c r="AV678" t="b">
        <f t="shared" si="973"/>
        <v>0</v>
      </c>
      <c r="AW678" t="b">
        <f t="shared" si="974"/>
        <v>0</v>
      </c>
      <c r="AX678" t="b">
        <f t="shared" si="975"/>
        <v>0</v>
      </c>
      <c r="AY678" t="b">
        <f t="shared" si="976"/>
        <v>0</v>
      </c>
      <c r="AZ678" t="b">
        <f t="shared" si="977"/>
        <v>0</v>
      </c>
      <c r="BA678" t="b">
        <f t="shared" si="978"/>
        <v>0</v>
      </c>
      <c r="BB678" t="b">
        <f t="shared" si="979"/>
        <v>0</v>
      </c>
      <c r="BC678" t="b">
        <f t="shared" si="980"/>
        <v>0</v>
      </c>
      <c r="BD678" t="b">
        <f t="shared" si="981"/>
        <v>0</v>
      </c>
      <c r="BE678" t="b">
        <f t="shared" si="982"/>
        <v>0</v>
      </c>
      <c r="BF678" t="b">
        <f t="shared" si="983"/>
        <v>0</v>
      </c>
      <c r="BG678" t="b">
        <f t="shared" si="984"/>
        <v>0</v>
      </c>
      <c r="BH678" t="b">
        <f t="shared" si="985"/>
        <v>0</v>
      </c>
      <c r="BI678" t="b">
        <f t="shared" si="986"/>
        <v>0</v>
      </c>
      <c r="BJ678" t="b">
        <f t="shared" si="987"/>
        <v>0</v>
      </c>
      <c r="BK678" t="b">
        <f t="shared" si="988"/>
        <v>0</v>
      </c>
      <c r="BL678" t="b">
        <f t="shared" si="989"/>
        <v>0</v>
      </c>
      <c r="BM678" t="b">
        <f t="shared" si="990"/>
        <v>0</v>
      </c>
      <c r="BN678" t="b">
        <f t="shared" si="991"/>
        <v>0</v>
      </c>
      <c r="BO678" t="b">
        <f t="shared" si="992"/>
        <v>0</v>
      </c>
      <c r="BP678" t="b">
        <f t="shared" si="993"/>
        <v>0</v>
      </c>
      <c r="BQ678" t="b">
        <f t="shared" si="994"/>
        <v>0</v>
      </c>
      <c r="BR678" t="b">
        <f t="shared" si="995"/>
        <v>0</v>
      </c>
      <c r="BS678" t="b">
        <f t="shared" si="996"/>
        <v>0</v>
      </c>
      <c r="BT678" t="b">
        <f t="shared" si="997"/>
        <v>0</v>
      </c>
      <c r="BU678" t="b">
        <f t="shared" si="998"/>
        <v>0</v>
      </c>
      <c r="BV678" t="b">
        <f t="shared" si="999"/>
        <v>0</v>
      </c>
      <c r="BW678" t="b">
        <f t="shared" si="1000"/>
        <v>0</v>
      </c>
      <c r="BX678" t="b">
        <f t="shared" si="1001"/>
        <v>0</v>
      </c>
      <c r="BY678" t="b">
        <f t="shared" si="1002"/>
        <v>0</v>
      </c>
      <c r="BZ678" t="b">
        <f t="shared" si="1003"/>
        <v>0</v>
      </c>
      <c r="CA678" t="b">
        <f t="shared" si="1004"/>
        <v>0</v>
      </c>
      <c r="CB678" t="b">
        <f t="shared" si="1005"/>
        <v>0</v>
      </c>
      <c r="CC678" t="b">
        <f t="shared" si="1006"/>
        <v>0</v>
      </c>
      <c r="CD678" t="b">
        <f t="shared" si="1007"/>
        <v>0</v>
      </c>
      <c r="CE678" t="b">
        <f t="shared" si="1008"/>
        <v>0</v>
      </c>
      <c r="CF678" t="b">
        <f t="shared" si="1009"/>
        <v>0</v>
      </c>
      <c r="CG678" t="b">
        <f t="shared" si="1010"/>
        <v>0</v>
      </c>
      <c r="CH678" t="b">
        <f t="shared" si="1011"/>
        <v>0</v>
      </c>
      <c r="CI678" t="b">
        <f t="shared" si="1012"/>
        <v>0</v>
      </c>
      <c r="CJ678" t="b">
        <f t="shared" si="1013"/>
        <v>0</v>
      </c>
      <c r="CK678" t="b">
        <f t="shared" si="1014"/>
        <v>0</v>
      </c>
      <c r="CL678" t="b">
        <f t="shared" si="1015"/>
        <v>0</v>
      </c>
      <c r="CM678" t="b">
        <f t="shared" si="1016"/>
        <v>0</v>
      </c>
      <c r="CN678" t="b">
        <f t="shared" si="1017"/>
        <v>0</v>
      </c>
      <c r="CO678" t="b">
        <f t="shared" si="1018"/>
        <v>0</v>
      </c>
      <c r="CP678" t="b">
        <f t="shared" si="1019"/>
        <v>0</v>
      </c>
      <c r="CQ678" t="b">
        <f t="shared" si="1020"/>
        <v>0</v>
      </c>
      <c r="CR678" t="b">
        <f t="shared" si="1021"/>
        <v>0</v>
      </c>
      <c r="CS678" t="b">
        <f t="shared" si="1022"/>
        <v>0</v>
      </c>
      <c r="CT678" t="b">
        <f t="shared" si="1023"/>
        <v>0</v>
      </c>
      <c r="CU678" t="b">
        <f t="shared" si="1024"/>
        <v>0</v>
      </c>
      <c r="CV678" t="b">
        <f t="shared" si="1025"/>
        <v>0</v>
      </c>
      <c r="CW678" t="b">
        <f t="shared" si="1026"/>
        <v>0</v>
      </c>
      <c r="CX678" t="b">
        <f t="shared" si="1027"/>
        <v>0</v>
      </c>
      <c r="CY678" t="b">
        <f t="shared" si="1028"/>
        <v>0</v>
      </c>
      <c r="CZ678" t="b">
        <f t="shared" si="1029"/>
        <v>0</v>
      </c>
      <c r="DA678" t="b">
        <f t="shared" si="1030"/>
        <v>0</v>
      </c>
      <c r="DB678" t="b">
        <f t="shared" si="1031"/>
        <v>0</v>
      </c>
      <c r="DC678" t="b">
        <f t="shared" si="1032"/>
        <v>0</v>
      </c>
      <c r="DD678" t="b">
        <f t="shared" si="1033"/>
        <v>0</v>
      </c>
    </row>
    <row r="679" spans="1:108">
      <c r="A679" s="4" t="s">
        <v>3598</v>
      </c>
      <c r="C679" t="s">
        <v>3599</v>
      </c>
      <c r="D679" s="4"/>
      <c r="E679" s="4" t="s">
        <v>6111</v>
      </c>
      <c r="F679" t="s">
        <v>3569</v>
      </c>
      <c r="G679" t="s">
        <v>3570</v>
      </c>
      <c r="H679" t="s">
        <v>7428</v>
      </c>
      <c r="I679" t="s">
        <v>7418</v>
      </c>
      <c r="J679" s="4" t="s">
        <v>124</v>
      </c>
      <c r="K679" s="4" t="s">
        <v>16</v>
      </c>
      <c r="L679" s="4" t="s">
        <v>7265</v>
      </c>
      <c r="M679" s="4" t="s">
        <v>221</v>
      </c>
      <c r="N679" s="4" t="s">
        <v>3600</v>
      </c>
      <c r="O679" s="4" t="b">
        <f t="shared" si="940"/>
        <v>1</v>
      </c>
      <c r="P679" s="4" t="b">
        <f t="shared" si="941"/>
        <v>1</v>
      </c>
      <c r="Q679" s="4" t="b">
        <f t="shared" si="942"/>
        <v>1</v>
      </c>
      <c r="R679" s="4" t="b">
        <f t="shared" si="943"/>
        <v>1</v>
      </c>
      <c r="S679" s="4" t="b">
        <f t="shared" si="944"/>
        <v>1</v>
      </c>
      <c r="T679" s="4" t="b">
        <f t="shared" si="945"/>
        <v>1</v>
      </c>
      <c r="U679" s="4" t="b">
        <f t="shared" si="946"/>
        <v>1</v>
      </c>
      <c r="V679" s="4" t="b">
        <f t="shared" si="947"/>
        <v>1</v>
      </c>
      <c r="W679" s="4" t="b">
        <f t="shared" si="948"/>
        <v>1</v>
      </c>
      <c r="X679" s="4" t="b">
        <f t="shared" si="949"/>
        <v>1</v>
      </c>
      <c r="Y679" s="4" t="b">
        <f t="shared" si="950"/>
        <v>1</v>
      </c>
      <c r="Z679" s="4" t="b">
        <f t="shared" si="951"/>
        <v>1</v>
      </c>
      <c r="AA679" s="4" t="b">
        <f t="shared" si="952"/>
        <v>1</v>
      </c>
      <c r="AB679" s="4" t="b">
        <f t="shared" si="953"/>
        <v>0</v>
      </c>
      <c r="AC679" s="4" t="b">
        <f t="shared" si="954"/>
        <v>0</v>
      </c>
      <c r="AD679" s="4" t="b">
        <f t="shared" si="955"/>
        <v>1</v>
      </c>
      <c r="AE679" s="4" t="b">
        <f t="shared" si="956"/>
        <v>0</v>
      </c>
      <c r="AF679" s="4" t="b">
        <f t="shared" si="957"/>
        <v>0</v>
      </c>
      <c r="AG679" s="4" t="b">
        <f t="shared" si="958"/>
        <v>0</v>
      </c>
      <c r="AH679" s="4" t="b">
        <f t="shared" si="959"/>
        <v>1</v>
      </c>
      <c r="AI679" s="4" t="b">
        <f t="shared" si="960"/>
        <v>1</v>
      </c>
      <c r="AJ679" s="4" t="b">
        <f t="shared" si="961"/>
        <v>0</v>
      </c>
      <c r="AK679" s="4" t="b">
        <f t="shared" si="962"/>
        <v>0</v>
      </c>
      <c r="AL679" s="4" t="b">
        <f t="shared" si="963"/>
        <v>0</v>
      </c>
      <c r="AM679" s="4" t="b">
        <f t="shared" si="964"/>
        <v>1</v>
      </c>
      <c r="AN679" s="4" t="b">
        <f t="shared" si="965"/>
        <v>0</v>
      </c>
      <c r="AO679" s="4" t="b">
        <f t="shared" si="966"/>
        <v>0</v>
      </c>
      <c r="AP679" s="4" t="b">
        <f t="shared" si="967"/>
        <v>0</v>
      </c>
      <c r="AQ679" s="4" t="b">
        <f t="shared" si="968"/>
        <v>1</v>
      </c>
      <c r="AR679" s="4" t="b">
        <f t="shared" si="969"/>
        <v>0</v>
      </c>
      <c r="AS679" s="4" t="b">
        <f t="shared" si="970"/>
        <v>0</v>
      </c>
      <c r="AT679" s="4" t="b">
        <f t="shared" si="971"/>
        <v>0</v>
      </c>
      <c r="AU679" s="4" t="b">
        <f t="shared" si="972"/>
        <v>0</v>
      </c>
      <c r="AV679" s="4" t="b">
        <f t="shared" si="973"/>
        <v>0</v>
      </c>
      <c r="AW679" s="4" t="b">
        <f t="shared" si="974"/>
        <v>1</v>
      </c>
      <c r="AX679" s="4" t="b">
        <f t="shared" si="975"/>
        <v>0</v>
      </c>
      <c r="AY679" s="4" t="b">
        <f t="shared" si="976"/>
        <v>0</v>
      </c>
      <c r="AZ679" s="4" t="b">
        <f t="shared" si="977"/>
        <v>0</v>
      </c>
      <c r="BA679" s="4" t="b">
        <f t="shared" si="978"/>
        <v>0</v>
      </c>
      <c r="BB679" s="4" t="b">
        <f t="shared" si="979"/>
        <v>0</v>
      </c>
      <c r="BC679" s="4" t="b">
        <f t="shared" si="980"/>
        <v>1</v>
      </c>
      <c r="BD679" s="4" t="b">
        <f t="shared" si="981"/>
        <v>0</v>
      </c>
      <c r="BE679" s="4" t="b">
        <f t="shared" si="982"/>
        <v>0</v>
      </c>
      <c r="BF679" s="4" t="b">
        <f t="shared" si="983"/>
        <v>0</v>
      </c>
      <c r="BG679" s="4" t="b">
        <f t="shared" si="984"/>
        <v>0</v>
      </c>
      <c r="BH679" s="4" t="b">
        <f t="shared" si="985"/>
        <v>1</v>
      </c>
      <c r="BI679" s="4" t="b">
        <f t="shared" si="986"/>
        <v>1</v>
      </c>
      <c r="BJ679" s="4" t="b">
        <f t="shared" si="987"/>
        <v>0</v>
      </c>
      <c r="BK679" s="4" t="b">
        <f t="shared" si="988"/>
        <v>1</v>
      </c>
      <c r="BL679" s="4" t="b">
        <f t="shared" si="989"/>
        <v>1</v>
      </c>
      <c r="BM679" s="4" t="b">
        <f t="shared" si="990"/>
        <v>0</v>
      </c>
      <c r="BN679" s="4" t="b">
        <f t="shared" si="991"/>
        <v>0</v>
      </c>
      <c r="BO679" s="4" t="b">
        <f t="shared" si="992"/>
        <v>1</v>
      </c>
      <c r="BP679" s="4" t="b">
        <f t="shared" si="993"/>
        <v>1</v>
      </c>
      <c r="BQ679" s="4" t="b">
        <f t="shared" si="994"/>
        <v>0</v>
      </c>
      <c r="BR679" s="4" t="b">
        <f t="shared" si="995"/>
        <v>0</v>
      </c>
      <c r="BS679" s="4" t="b">
        <f t="shared" si="996"/>
        <v>1</v>
      </c>
      <c r="BT679" s="4" t="b">
        <f t="shared" si="997"/>
        <v>0</v>
      </c>
      <c r="BU679" s="4" t="b">
        <f t="shared" si="998"/>
        <v>1</v>
      </c>
      <c r="BV679" s="4" t="b">
        <f t="shared" si="999"/>
        <v>0</v>
      </c>
      <c r="BW679" s="4" t="b">
        <f t="shared" si="1000"/>
        <v>0</v>
      </c>
      <c r="BX679" s="4" t="b">
        <f t="shared" si="1001"/>
        <v>1</v>
      </c>
      <c r="BY679" s="4" t="b">
        <f t="shared" si="1002"/>
        <v>0</v>
      </c>
      <c r="BZ679" s="4" t="b">
        <f t="shared" si="1003"/>
        <v>0</v>
      </c>
      <c r="CA679" s="4" t="b">
        <f t="shared" si="1004"/>
        <v>0</v>
      </c>
      <c r="CB679" s="4" t="b">
        <f t="shared" si="1005"/>
        <v>0</v>
      </c>
      <c r="CC679" s="4" t="b">
        <f t="shared" si="1006"/>
        <v>1</v>
      </c>
      <c r="CD679" s="4" t="b">
        <f t="shared" si="1007"/>
        <v>0</v>
      </c>
      <c r="CE679" s="4" t="b">
        <f t="shared" si="1008"/>
        <v>0</v>
      </c>
      <c r="CF679" s="4" t="b">
        <f t="shared" si="1009"/>
        <v>0</v>
      </c>
      <c r="CG679" s="4" t="b">
        <f t="shared" si="1010"/>
        <v>0</v>
      </c>
      <c r="CH679" s="4" t="b">
        <f t="shared" si="1011"/>
        <v>0</v>
      </c>
      <c r="CI679" s="4" t="b">
        <f t="shared" si="1012"/>
        <v>0</v>
      </c>
      <c r="CJ679" s="4" t="b">
        <f t="shared" si="1013"/>
        <v>0</v>
      </c>
      <c r="CK679" s="4" t="b">
        <f t="shared" si="1014"/>
        <v>0</v>
      </c>
      <c r="CL679" s="4" t="b">
        <f t="shared" si="1015"/>
        <v>0</v>
      </c>
      <c r="CM679" s="4" t="b">
        <f t="shared" si="1016"/>
        <v>0</v>
      </c>
      <c r="CN679" s="4" t="b">
        <f t="shared" si="1017"/>
        <v>0</v>
      </c>
      <c r="CO679" s="4" t="b">
        <f t="shared" si="1018"/>
        <v>0</v>
      </c>
      <c r="CP679" s="4" t="b">
        <f t="shared" si="1019"/>
        <v>0</v>
      </c>
      <c r="CQ679" s="4" t="b">
        <f t="shared" si="1020"/>
        <v>0</v>
      </c>
      <c r="CR679" s="4" t="b">
        <f t="shared" si="1021"/>
        <v>0</v>
      </c>
      <c r="CS679" s="4" t="b">
        <f t="shared" si="1022"/>
        <v>0</v>
      </c>
      <c r="CT679" s="4" t="b">
        <f t="shared" si="1023"/>
        <v>0</v>
      </c>
      <c r="CU679" s="4" t="b">
        <f t="shared" si="1024"/>
        <v>0</v>
      </c>
      <c r="CV679" s="4" t="b">
        <f t="shared" si="1025"/>
        <v>1</v>
      </c>
      <c r="CW679" s="4" t="b">
        <f t="shared" si="1026"/>
        <v>1</v>
      </c>
      <c r="CX679" s="4" t="b">
        <f t="shared" si="1027"/>
        <v>0</v>
      </c>
      <c r="CY679" s="4" t="b">
        <f t="shared" si="1028"/>
        <v>0</v>
      </c>
      <c r="CZ679" s="4" t="b">
        <f t="shared" si="1029"/>
        <v>0</v>
      </c>
      <c r="DA679" s="4" t="b">
        <f t="shared" si="1030"/>
        <v>0</v>
      </c>
      <c r="DB679" s="4" t="b">
        <f t="shared" si="1031"/>
        <v>0</v>
      </c>
      <c r="DC679" s="4" t="b">
        <f t="shared" si="1032"/>
        <v>0</v>
      </c>
      <c r="DD679" s="4" t="b">
        <f t="shared" si="1033"/>
        <v>0</v>
      </c>
    </row>
    <row r="680" spans="1:108">
      <c r="A680" t="s">
        <v>3601</v>
      </c>
      <c r="C680" t="s">
        <v>3599</v>
      </c>
      <c r="E680" s="4" t="s">
        <v>6111</v>
      </c>
      <c r="F680" t="s">
        <v>3569</v>
      </c>
      <c r="G680" t="s">
        <v>3570</v>
      </c>
      <c r="H680" t="s">
        <v>7428</v>
      </c>
      <c r="I680" t="s">
        <v>7418</v>
      </c>
      <c r="J680" t="s">
        <v>135</v>
      </c>
      <c r="K680" t="s">
        <v>136</v>
      </c>
      <c r="L680" t="s">
        <v>7266</v>
      </c>
      <c r="M680" t="s">
        <v>6079</v>
      </c>
      <c r="N680" t="s">
        <v>3602</v>
      </c>
      <c r="O680" t="b">
        <f t="shared" si="940"/>
        <v>1</v>
      </c>
      <c r="P680" t="b">
        <f t="shared" si="941"/>
        <v>0</v>
      </c>
      <c r="Q680" t="b">
        <f t="shared" si="942"/>
        <v>1</v>
      </c>
      <c r="R680" t="b">
        <f t="shared" si="943"/>
        <v>1</v>
      </c>
      <c r="S680" t="b">
        <f t="shared" si="944"/>
        <v>1</v>
      </c>
      <c r="T680" t="b">
        <f t="shared" si="945"/>
        <v>0</v>
      </c>
      <c r="U680" t="b">
        <f t="shared" si="946"/>
        <v>0</v>
      </c>
      <c r="V680" t="b">
        <f t="shared" si="947"/>
        <v>0</v>
      </c>
      <c r="W680" t="b">
        <f t="shared" si="948"/>
        <v>0</v>
      </c>
      <c r="X680" t="b">
        <f t="shared" si="949"/>
        <v>1</v>
      </c>
      <c r="Y680" t="b">
        <f t="shared" si="950"/>
        <v>1</v>
      </c>
      <c r="Z680" t="b">
        <f t="shared" si="951"/>
        <v>1</v>
      </c>
      <c r="AA680" t="b">
        <f t="shared" si="952"/>
        <v>0</v>
      </c>
      <c r="AB680" t="b">
        <f t="shared" si="953"/>
        <v>1</v>
      </c>
      <c r="AC680" t="b">
        <f t="shared" si="954"/>
        <v>0</v>
      </c>
      <c r="AD680" t="b">
        <f t="shared" si="955"/>
        <v>0</v>
      </c>
      <c r="AE680" t="b">
        <f t="shared" si="956"/>
        <v>0</v>
      </c>
      <c r="AF680" t="b">
        <f t="shared" si="957"/>
        <v>0</v>
      </c>
      <c r="AG680" t="b">
        <f t="shared" si="958"/>
        <v>0</v>
      </c>
      <c r="AH680" t="b">
        <f t="shared" si="959"/>
        <v>0</v>
      </c>
      <c r="AI680" t="b">
        <f t="shared" si="960"/>
        <v>0</v>
      </c>
      <c r="AJ680" t="b">
        <f t="shared" si="961"/>
        <v>0</v>
      </c>
      <c r="AK680" t="b">
        <f t="shared" si="962"/>
        <v>1</v>
      </c>
      <c r="AL680" t="b">
        <f t="shared" si="963"/>
        <v>0</v>
      </c>
      <c r="AM680" t="b">
        <f t="shared" si="964"/>
        <v>0</v>
      </c>
      <c r="AN680" t="b">
        <f t="shared" si="965"/>
        <v>0</v>
      </c>
      <c r="AO680" t="b">
        <f t="shared" si="966"/>
        <v>0</v>
      </c>
      <c r="AP680" t="b">
        <f t="shared" si="967"/>
        <v>0</v>
      </c>
      <c r="AQ680" t="b">
        <f t="shared" si="968"/>
        <v>0</v>
      </c>
      <c r="AR680" t="b">
        <f t="shared" si="969"/>
        <v>0</v>
      </c>
      <c r="AS680" t="b">
        <f t="shared" si="970"/>
        <v>1</v>
      </c>
      <c r="AT680" t="b">
        <f t="shared" si="971"/>
        <v>0</v>
      </c>
      <c r="AU680" t="b">
        <f t="shared" si="972"/>
        <v>0</v>
      </c>
      <c r="AV680" t="b">
        <f t="shared" si="973"/>
        <v>0</v>
      </c>
      <c r="AW680" t="b">
        <f t="shared" si="974"/>
        <v>0</v>
      </c>
      <c r="AX680" t="b">
        <f t="shared" si="975"/>
        <v>0</v>
      </c>
      <c r="AY680" t="b">
        <f t="shared" si="976"/>
        <v>0</v>
      </c>
      <c r="AZ680" t="b">
        <f t="shared" si="977"/>
        <v>0</v>
      </c>
      <c r="BA680" t="b">
        <f t="shared" si="978"/>
        <v>0</v>
      </c>
      <c r="BB680" t="b">
        <f t="shared" si="979"/>
        <v>0</v>
      </c>
      <c r="BC680" t="b">
        <f t="shared" si="980"/>
        <v>0</v>
      </c>
      <c r="BD680" t="b">
        <f t="shared" si="981"/>
        <v>0</v>
      </c>
      <c r="BE680" t="b">
        <f t="shared" si="982"/>
        <v>0</v>
      </c>
      <c r="BF680" t="b">
        <f t="shared" si="983"/>
        <v>1</v>
      </c>
      <c r="BG680" t="b">
        <f t="shared" si="984"/>
        <v>0</v>
      </c>
      <c r="BH680" t="b">
        <f t="shared" si="985"/>
        <v>0</v>
      </c>
      <c r="BI680" t="b">
        <f t="shared" si="986"/>
        <v>0</v>
      </c>
      <c r="BJ680" t="b">
        <f t="shared" si="987"/>
        <v>0</v>
      </c>
      <c r="BK680" t="b">
        <f t="shared" si="988"/>
        <v>1</v>
      </c>
      <c r="BL680" t="b">
        <f t="shared" si="989"/>
        <v>0</v>
      </c>
      <c r="BM680" t="b">
        <f t="shared" si="990"/>
        <v>0</v>
      </c>
      <c r="BN680" t="b">
        <f t="shared" si="991"/>
        <v>0</v>
      </c>
      <c r="BO680" t="b">
        <f t="shared" si="992"/>
        <v>0</v>
      </c>
      <c r="BP680" t="b">
        <f t="shared" si="993"/>
        <v>0</v>
      </c>
      <c r="BQ680" t="b">
        <f t="shared" si="994"/>
        <v>0</v>
      </c>
      <c r="BR680" t="b">
        <f t="shared" si="995"/>
        <v>0</v>
      </c>
      <c r="BS680" t="b">
        <f t="shared" si="996"/>
        <v>0</v>
      </c>
      <c r="BT680" t="b">
        <f t="shared" si="997"/>
        <v>0</v>
      </c>
      <c r="BU680" t="b">
        <f t="shared" si="998"/>
        <v>0</v>
      </c>
      <c r="BV680" t="b">
        <f t="shared" si="999"/>
        <v>0</v>
      </c>
      <c r="BW680" t="b">
        <f t="shared" si="1000"/>
        <v>0</v>
      </c>
      <c r="BX680" t="b">
        <f t="shared" si="1001"/>
        <v>0</v>
      </c>
      <c r="BY680" t="b">
        <f t="shared" si="1002"/>
        <v>0</v>
      </c>
      <c r="BZ680" t="b">
        <f t="shared" si="1003"/>
        <v>0</v>
      </c>
      <c r="CA680" t="b">
        <f t="shared" si="1004"/>
        <v>0</v>
      </c>
      <c r="CB680" t="b">
        <f t="shared" si="1005"/>
        <v>0</v>
      </c>
      <c r="CC680" t="b">
        <f t="shared" si="1006"/>
        <v>0</v>
      </c>
      <c r="CD680" t="b">
        <f t="shared" si="1007"/>
        <v>0</v>
      </c>
      <c r="CE680" t="b">
        <f t="shared" si="1008"/>
        <v>0</v>
      </c>
      <c r="CF680" t="b">
        <f t="shared" si="1009"/>
        <v>0</v>
      </c>
      <c r="CG680" t="b">
        <f t="shared" si="1010"/>
        <v>0</v>
      </c>
      <c r="CH680" t="b">
        <f t="shared" si="1011"/>
        <v>0</v>
      </c>
      <c r="CI680" t="b">
        <f t="shared" si="1012"/>
        <v>0</v>
      </c>
      <c r="CJ680" t="b">
        <f t="shared" si="1013"/>
        <v>0</v>
      </c>
      <c r="CK680" t="b">
        <f t="shared" si="1014"/>
        <v>0</v>
      </c>
      <c r="CL680" t="b">
        <f t="shared" si="1015"/>
        <v>0</v>
      </c>
      <c r="CM680" t="b">
        <f t="shared" si="1016"/>
        <v>1</v>
      </c>
      <c r="CN680" t="b">
        <f t="shared" si="1017"/>
        <v>0</v>
      </c>
      <c r="CO680" t="b">
        <f t="shared" si="1018"/>
        <v>0</v>
      </c>
      <c r="CP680" t="b">
        <f t="shared" si="1019"/>
        <v>0</v>
      </c>
      <c r="CQ680" t="b">
        <f t="shared" si="1020"/>
        <v>0</v>
      </c>
      <c r="CR680" t="b">
        <f t="shared" si="1021"/>
        <v>0</v>
      </c>
      <c r="CS680" t="b">
        <f t="shared" si="1022"/>
        <v>0</v>
      </c>
      <c r="CT680" t="b">
        <f t="shared" si="1023"/>
        <v>0</v>
      </c>
      <c r="CU680" t="b">
        <f t="shared" si="1024"/>
        <v>0</v>
      </c>
      <c r="CV680" t="b">
        <f t="shared" si="1025"/>
        <v>0</v>
      </c>
      <c r="CW680" t="b">
        <f t="shared" si="1026"/>
        <v>0</v>
      </c>
      <c r="CX680" t="b">
        <f t="shared" si="1027"/>
        <v>0</v>
      </c>
      <c r="CY680" t="b">
        <f t="shared" si="1028"/>
        <v>0</v>
      </c>
      <c r="CZ680" t="b">
        <f t="shared" si="1029"/>
        <v>0</v>
      </c>
      <c r="DA680" t="b">
        <f t="shared" si="1030"/>
        <v>1</v>
      </c>
      <c r="DB680" t="b">
        <f t="shared" si="1031"/>
        <v>0</v>
      </c>
      <c r="DC680" t="b">
        <f t="shared" si="1032"/>
        <v>0</v>
      </c>
      <c r="DD680" t="b">
        <f t="shared" si="1033"/>
        <v>0</v>
      </c>
    </row>
    <row r="681" spans="1:108">
      <c r="A681" t="s">
        <v>3603</v>
      </c>
      <c r="C681" t="s">
        <v>3599</v>
      </c>
      <c r="E681" s="4" t="s">
        <v>6111</v>
      </c>
      <c r="F681" t="s">
        <v>3569</v>
      </c>
      <c r="G681" t="s">
        <v>3570</v>
      </c>
      <c r="H681" t="s">
        <v>7428</v>
      </c>
      <c r="I681" t="s">
        <v>7418</v>
      </c>
      <c r="J681" t="s">
        <v>183</v>
      </c>
      <c r="K681" t="s">
        <v>183</v>
      </c>
      <c r="L681" t="s">
        <v>7807</v>
      </c>
      <c r="M681" t="s">
        <v>6079</v>
      </c>
      <c r="N681" t="s">
        <v>7509</v>
      </c>
      <c r="O681" t="b">
        <f t="shared" si="940"/>
        <v>1</v>
      </c>
      <c r="P681" t="b">
        <f t="shared" si="941"/>
        <v>1</v>
      </c>
      <c r="Q681" t="b">
        <f t="shared" si="942"/>
        <v>1</v>
      </c>
      <c r="R681" t="b">
        <f t="shared" si="943"/>
        <v>1</v>
      </c>
      <c r="S681" t="b">
        <f t="shared" si="944"/>
        <v>1</v>
      </c>
      <c r="T681" t="b">
        <f t="shared" si="945"/>
        <v>1</v>
      </c>
      <c r="U681" t="b">
        <f t="shared" si="946"/>
        <v>1</v>
      </c>
      <c r="V681" t="b">
        <f t="shared" si="947"/>
        <v>1</v>
      </c>
      <c r="W681" t="b">
        <f t="shared" si="948"/>
        <v>0</v>
      </c>
      <c r="X681" t="b">
        <f t="shared" si="949"/>
        <v>1</v>
      </c>
      <c r="Y681" t="b">
        <f t="shared" si="950"/>
        <v>1</v>
      </c>
      <c r="Z681" t="b">
        <f t="shared" si="951"/>
        <v>1</v>
      </c>
      <c r="AA681" t="b">
        <f t="shared" si="952"/>
        <v>1</v>
      </c>
      <c r="AB681" t="b">
        <f t="shared" si="953"/>
        <v>1</v>
      </c>
      <c r="AC681" t="b">
        <f t="shared" si="954"/>
        <v>0</v>
      </c>
      <c r="AD681" t="b">
        <f t="shared" si="955"/>
        <v>0</v>
      </c>
      <c r="AE681" t="b">
        <f t="shared" si="956"/>
        <v>0</v>
      </c>
      <c r="AF681" t="b">
        <f t="shared" si="957"/>
        <v>0</v>
      </c>
      <c r="AG681" t="b">
        <f t="shared" si="958"/>
        <v>1</v>
      </c>
      <c r="AH681" t="b">
        <f t="shared" si="959"/>
        <v>1</v>
      </c>
      <c r="AI681" t="b">
        <f t="shared" si="960"/>
        <v>0</v>
      </c>
      <c r="AJ681" t="b">
        <f t="shared" si="961"/>
        <v>0</v>
      </c>
      <c r="AK681" t="b">
        <f t="shared" si="962"/>
        <v>1</v>
      </c>
      <c r="AL681" t="b">
        <f t="shared" si="963"/>
        <v>0</v>
      </c>
      <c r="AM681" t="b">
        <f t="shared" si="964"/>
        <v>0</v>
      </c>
      <c r="AN681" t="b">
        <f t="shared" si="965"/>
        <v>0</v>
      </c>
      <c r="AO681" t="b">
        <f t="shared" si="966"/>
        <v>0</v>
      </c>
      <c r="AP681" t="b">
        <f t="shared" si="967"/>
        <v>0</v>
      </c>
      <c r="AQ681" t="b">
        <f t="shared" si="968"/>
        <v>1</v>
      </c>
      <c r="AR681" t="b">
        <f t="shared" si="969"/>
        <v>0</v>
      </c>
      <c r="AS681" t="b">
        <f t="shared" si="970"/>
        <v>0</v>
      </c>
      <c r="AT681" t="b">
        <f t="shared" si="971"/>
        <v>0</v>
      </c>
      <c r="AU681" t="b">
        <f t="shared" si="972"/>
        <v>0</v>
      </c>
      <c r="AV681" t="b">
        <f t="shared" si="973"/>
        <v>1</v>
      </c>
      <c r="AW681" t="b">
        <f t="shared" si="974"/>
        <v>1</v>
      </c>
      <c r="AX681" t="b">
        <f t="shared" si="975"/>
        <v>0</v>
      </c>
      <c r="AY681" t="b">
        <f t="shared" si="976"/>
        <v>0</v>
      </c>
      <c r="AZ681" t="b">
        <f t="shared" si="977"/>
        <v>0</v>
      </c>
      <c r="BA681" t="b">
        <f t="shared" si="978"/>
        <v>0</v>
      </c>
      <c r="BB681" t="b">
        <f t="shared" si="979"/>
        <v>0</v>
      </c>
      <c r="BC681" t="b">
        <f t="shared" si="980"/>
        <v>1</v>
      </c>
      <c r="BD681" t="b">
        <f t="shared" si="981"/>
        <v>1</v>
      </c>
      <c r="BE681" t="b">
        <f t="shared" si="982"/>
        <v>1</v>
      </c>
      <c r="BF681" t="b">
        <f t="shared" si="983"/>
        <v>1</v>
      </c>
      <c r="BG681" t="b">
        <f t="shared" si="984"/>
        <v>0</v>
      </c>
      <c r="BH681" t="b">
        <f t="shared" si="985"/>
        <v>0</v>
      </c>
      <c r="BI681" t="b">
        <f t="shared" si="986"/>
        <v>1</v>
      </c>
      <c r="BJ681" t="b">
        <f t="shared" si="987"/>
        <v>1</v>
      </c>
      <c r="BK681" t="b">
        <f t="shared" si="988"/>
        <v>0</v>
      </c>
      <c r="BL681" t="b">
        <f t="shared" si="989"/>
        <v>0</v>
      </c>
      <c r="BM681" t="b">
        <f t="shared" si="990"/>
        <v>1</v>
      </c>
      <c r="BN681" t="b">
        <f t="shared" si="991"/>
        <v>0</v>
      </c>
      <c r="BO681" t="b">
        <f t="shared" si="992"/>
        <v>0</v>
      </c>
      <c r="BP681" t="b">
        <f t="shared" si="993"/>
        <v>1</v>
      </c>
      <c r="BQ681" t="b">
        <f t="shared" si="994"/>
        <v>0</v>
      </c>
      <c r="BR681" t="b">
        <f t="shared" si="995"/>
        <v>0</v>
      </c>
      <c r="BS681" t="b">
        <f t="shared" si="996"/>
        <v>0</v>
      </c>
      <c r="BT681" t="b">
        <f t="shared" si="997"/>
        <v>1</v>
      </c>
      <c r="BU681" t="b">
        <f t="shared" si="998"/>
        <v>1</v>
      </c>
      <c r="BV681" t="b">
        <f t="shared" si="999"/>
        <v>1</v>
      </c>
      <c r="BW681" t="b">
        <f t="shared" si="1000"/>
        <v>0</v>
      </c>
      <c r="BX681" t="b">
        <f t="shared" si="1001"/>
        <v>1</v>
      </c>
      <c r="BY681" t="b">
        <f t="shared" si="1002"/>
        <v>0</v>
      </c>
      <c r="BZ681" t="b">
        <f t="shared" si="1003"/>
        <v>0</v>
      </c>
      <c r="CA681" t="b">
        <f t="shared" si="1004"/>
        <v>0</v>
      </c>
      <c r="CB681" t="b">
        <f t="shared" si="1005"/>
        <v>1</v>
      </c>
      <c r="CC681" t="b">
        <f t="shared" si="1006"/>
        <v>0</v>
      </c>
      <c r="CD681" t="b">
        <f t="shared" si="1007"/>
        <v>0</v>
      </c>
      <c r="CE681" t="b">
        <f t="shared" si="1008"/>
        <v>0</v>
      </c>
      <c r="CF681" t="b">
        <f t="shared" si="1009"/>
        <v>0</v>
      </c>
      <c r="CG681" t="b">
        <f t="shared" si="1010"/>
        <v>0</v>
      </c>
      <c r="CH681" t="b">
        <f t="shared" si="1011"/>
        <v>0</v>
      </c>
      <c r="CI681" t="b">
        <f t="shared" si="1012"/>
        <v>0</v>
      </c>
      <c r="CJ681" t="b">
        <f t="shared" si="1013"/>
        <v>0</v>
      </c>
      <c r="CK681" t="b">
        <f t="shared" si="1014"/>
        <v>1</v>
      </c>
      <c r="CL681" t="b">
        <f t="shared" si="1015"/>
        <v>0</v>
      </c>
      <c r="CM681" t="b">
        <f t="shared" si="1016"/>
        <v>1</v>
      </c>
      <c r="CN681" t="b">
        <f t="shared" si="1017"/>
        <v>0</v>
      </c>
      <c r="CO681" t="b">
        <f t="shared" si="1018"/>
        <v>0</v>
      </c>
      <c r="CP681" t="b">
        <f t="shared" si="1019"/>
        <v>0</v>
      </c>
      <c r="CQ681" t="b">
        <f t="shared" si="1020"/>
        <v>0</v>
      </c>
      <c r="CR681" t="b">
        <f t="shared" si="1021"/>
        <v>1</v>
      </c>
      <c r="CS681" t="b">
        <f t="shared" si="1022"/>
        <v>1</v>
      </c>
      <c r="CT681" t="b">
        <f t="shared" si="1023"/>
        <v>0</v>
      </c>
      <c r="CU681" t="b">
        <f t="shared" si="1024"/>
        <v>0</v>
      </c>
      <c r="CV681" t="b">
        <f t="shared" si="1025"/>
        <v>1</v>
      </c>
      <c r="CW681" t="b">
        <f t="shared" si="1026"/>
        <v>1</v>
      </c>
      <c r="CX681" t="b">
        <f t="shared" si="1027"/>
        <v>0</v>
      </c>
      <c r="CY681" t="b">
        <f t="shared" si="1028"/>
        <v>0</v>
      </c>
      <c r="CZ681" t="b">
        <f t="shared" si="1029"/>
        <v>1</v>
      </c>
      <c r="DA681" t="b">
        <f t="shared" si="1030"/>
        <v>0</v>
      </c>
      <c r="DB681" t="b">
        <f t="shared" si="1031"/>
        <v>0</v>
      </c>
      <c r="DC681" t="b">
        <f t="shared" si="1032"/>
        <v>0</v>
      </c>
      <c r="DD681" t="b">
        <f t="shared" si="1033"/>
        <v>0</v>
      </c>
    </row>
    <row r="682" spans="1:108">
      <c r="A682" t="s">
        <v>3604</v>
      </c>
      <c r="C682" t="s">
        <v>3599</v>
      </c>
      <c r="E682" s="4" t="s">
        <v>6111</v>
      </c>
      <c r="F682" t="s">
        <v>3569</v>
      </c>
      <c r="G682" t="s">
        <v>3570</v>
      </c>
      <c r="H682" t="s">
        <v>7428</v>
      </c>
      <c r="I682" t="s">
        <v>7418</v>
      </c>
      <c r="J682" t="s">
        <v>143</v>
      </c>
      <c r="K682" t="s">
        <v>143</v>
      </c>
      <c r="L682" t="s">
        <v>7267</v>
      </c>
      <c r="M682" t="s">
        <v>6079</v>
      </c>
      <c r="N682" t="s">
        <v>3605</v>
      </c>
      <c r="O682" t="b">
        <f t="shared" si="940"/>
        <v>0</v>
      </c>
      <c r="P682" t="b">
        <f t="shared" si="941"/>
        <v>0</v>
      </c>
      <c r="Q682" t="b">
        <f t="shared" si="942"/>
        <v>0</v>
      </c>
      <c r="R682" t="b">
        <f t="shared" si="943"/>
        <v>1</v>
      </c>
      <c r="S682" t="b">
        <f t="shared" si="944"/>
        <v>0</v>
      </c>
      <c r="T682" t="b">
        <f t="shared" si="945"/>
        <v>0</v>
      </c>
      <c r="U682" t="b">
        <f t="shared" si="946"/>
        <v>0</v>
      </c>
      <c r="V682" t="b">
        <f t="shared" si="947"/>
        <v>0</v>
      </c>
      <c r="W682" t="b">
        <f t="shared" si="948"/>
        <v>0</v>
      </c>
      <c r="X682" t="b">
        <f t="shared" si="949"/>
        <v>1</v>
      </c>
      <c r="Y682" t="b">
        <f t="shared" si="950"/>
        <v>0</v>
      </c>
      <c r="Z682" t="b">
        <f t="shared" si="951"/>
        <v>0</v>
      </c>
      <c r="AA682" t="b">
        <f t="shared" si="952"/>
        <v>0</v>
      </c>
      <c r="AB682" t="b">
        <f t="shared" si="953"/>
        <v>0</v>
      </c>
      <c r="AC682" t="b">
        <f t="shared" si="954"/>
        <v>0</v>
      </c>
      <c r="AD682" t="b">
        <f t="shared" si="955"/>
        <v>0</v>
      </c>
      <c r="AE682" t="b">
        <f t="shared" si="956"/>
        <v>1</v>
      </c>
      <c r="AF682" t="b">
        <f t="shared" si="957"/>
        <v>0</v>
      </c>
      <c r="AG682" t="b">
        <f t="shared" si="958"/>
        <v>0</v>
      </c>
      <c r="AH682" t="b">
        <f t="shared" si="959"/>
        <v>0</v>
      </c>
      <c r="AI682" t="b">
        <f t="shared" si="960"/>
        <v>0</v>
      </c>
      <c r="AJ682" t="b">
        <f t="shared" si="961"/>
        <v>0</v>
      </c>
      <c r="AK682" t="b">
        <f t="shared" si="962"/>
        <v>0</v>
      </c>
      <c r="AL682" t="b">
        <f t="shared" si="963"/>
        <v>0</v>
      </c>
      <c r="AM682" t="b">
        <f t="shared" si="964"/>
        <v>0</v>
      </c>
      <c r="AN682" t="b">
        <f t="shared" si="965"/>
        <v>0</v>
      </c>
      <c r="AO682" t="b">
        <f t="shared" si="966"/>
        <v>0</v>
      </c>
      <c r="AP682" t="b">
        <f t="shared" si="967"/>
        <v>0</v>
      </c>
      <c r="AQ682" t="b">
        <f t="shared" si="968"/>
        <v>0</v>
      </c>
      <c r="AR682" t="b">
        <f t="shared" si="969"/>
        <v>0</v>
      </c>
      <c r="AS682" t="b">
        <f t="shared" si="970"/>
        <v>0</v>
      </c>
      <c r="AT682" t="b">
        <f t="shared" si="971"/>
        <v>0</v>
      </c>
      <c r="AU682" t="b">
        <f t="shared" si="972"/>
        <v>0</v>
      </c>
      <c r="AV682" t="b">
        <f t="shared" si="973"/>
        <v>0</v>
      </c>
      <c r="AW682" t="b">
        <f t="shared" si="974"/>
        <v>0</v>
      </c>
      <c r="AX682" t="b">
        <f t="shared" si="975"/>
        <v>0</v>
      </c>
      <c r="AY682" t="b">
        <f t="shared" si="976"/>
        <v>0</v>
      </c>
      <c r="AZ682" t="b">
        <f t="shared" si="977"/>
        <v>0</v>
      </c>
      <c r="BA682" t="b">
        <f t="shared" si="978"/>
        <v>0</v>
      </c>
      <c r="BB682" t="b">
        <f t="shared" si="979"/>
        <v>0</v>
      </c>
      <c r="BC682" t="b">
        <f t="shared" si="980"/>
        <v>0</v>
      </c>
      <c r="BD682" t="b">
        <f t="shared" si="981"/>
        <v>0</v>
      </c>
      <c r="BE682" t="b">
        <f t="shared" si="982"/>
        <v>0</v>
      </c>
      <c r="BF682" t="b">
        <f t="shared" si="983"/>
        <v>0</v>
      </c>
      <c r="BG682" t="b">
        <f t="shared" si="984"/>
        <v>0</v>
      </c>
      <c r="BH682" t="b">
        <f t="shared" si="985"/>
        <v>0</v>
      </c>
      <c r="BI682" t="b">
        <f t="shared" si="986"/>
        <v>0</v>
      </c>
      <c r="BJ682" t="b">
        <f t="shared" si="987"/>
        <v>0</v>
      </c>
      <c r="BK682" t="b">
        <f t="shared" si="988"/>
        <v>1</v>
      </c>
      <c r="BL682" t="b">
        <f t="shared" si="989"/>
        <v>0</v>
      </c>
      <c r="BM682" t="b">
        <f t="shared" si="990"/>
        <v>0</v>
      </c>
      <c r="BN682" t="b">
        <f t="shared" si="991"/>
        <v>0</v>
      </c>
      <c r="BO682" t="b">
        <f t="shared" si="992"/>
        <v>0</v>
      </c>
      <c r="BP682" t="b">
        <f t="shared" si="993"/>
        <v>0</v>
      </c>
      <c r="BQ682" t="b">
        <f t="shared" si="994"/>
        <v>0</v>
      </c>
      <c r="BR682" t="b">
        <f t="shared" si="995"/>
        <v>0</v>
      </c>
      <c r="BS682" t="b">
        <f t="shared" si="996"/>
        <v>0</v>
      </c>
      <c r="BT682" t="b">
        <f t="shared" si="997"/>
        <v>0</v>
      </c>
      <c r="BU682" t="b">
        <f t="shared" si="998"/>
        <v>0</v>
      </c>
      <c r="BV682" t="b">
        <f t="shared" si="999"/>
        <v>0</v>
      </c>
      <c r="BW682" t="b">
        <f t="shared" si="1000"/>
        <v>0</v>
      </c>
      <c r="BX682" t="b">
        <f t="shared" si="1001"/>
        <v>0</v>
      </c>
      <c r="BY682" t="b">
        <f t="shared" si="1002"/>
        <v>0</v>
      </c>
      <c r="BZ682" t="b">
        <f t="shared" si="1003"/>
        <v>0</v>
      </c>
      <c r="CA682" t="b">
        <f t="shared" si="1004"/>
        <v>0</v>
      </c>
      <c r="CB682" t="b">
        <f t="shared" si="1005"/>
        <v>0</v>
      </c>
      <c r="CC682" t="b">
        <f t="shared" si="1006"/>
        <v>0</v>
      </c>
      <c r="CD682" t="b">
        <f t="shared" si="1007"/>
        <v>0</v>
      </c>
      <c r="CE682" t="b">
        <f t="shared" si="1008"/>
        <v>0</v>
      </c>
      <c r="CF682" t="b">
        <f t="shared" si="1009"/>
        <v>0</v>
      </c>
      <c r="CG682" t="b">
        <f t="shared" si="1010"/>
        <v>0</v>
      </c>
      <c r="CH682" t="b">
        <f t="shared" si="1011"/>
        <v>0</v>
      </c>
      <c r="CI682" t="b">
        <f t="shared" si="1012"/>
        <v>0</v>
      </c>
      <c r="CJ682" t="b">
        <f t="shared" si="1013"/>
        <v>0</v>
      </c>
      <c r="CK682" t="b">
        <f t="shared" si="1014"/>
        <v>0</v>
      </c>
      <c r="CL682" t="b">
        <f t="shared" si="1015"/>
        <v>0</v>
      </c>
      <c r="CM682" t="b">
        <f t="shared" si="1016"/>
        <v>0</v>
      </c>
      <c r="CN682" t="b">
        <f t="shared" si="1017"/>
        <v>0</v>
      </c>
      <c r="CO682" t="b">
        <f t="shared" si="1018"/>
        <v>0</v>
      </c>
      <c r="CP682" t="b">
        <f t="shared" si="1019"/>
        <v>0</v>
      </c>
      <c r="CQ682" t="b">
        <f t="shared" si="1020"/>
        <v>0</v>
      </c>
      <c r="CR682" t="b">
        <f t="shared" si="1021"/>
        <v>0</v>
      </c>
      <c r="CS682" t="b">
        <f t="shared" si="1022"/>
        <v>0</v>
      </c>
      <c r="CT682" t="b">
        <f t="shared" si="1023"/>
        <v>0</v>
      </c>
      <c r="CU682" t="b">
        <f t="shared" si="1024"/>
        <v>0</v>
      </c>
      <c r="CV682" t="b">
        <f t="shared" si="1025"/>
        <v>0</v>
      </c>
      <c r="CW682" t="b">
        <f t="shared" si="1026"/>
        <v>0</v>
      </c>
      <c r="CX682" t="b">
        <f t="shared" si="1027"/>
        <v>0</v>
      </c>
      <c r="CY682" t="b">
        <f t="shared" si="1028"/>
        <v>0</v>
      </c>
      <c r="CZ682" t="b">
        <f t="shared" si="1029"/>
        <v>0</v>
      </c>
      <c r="DA682" t="b">
        <f t="shared" si="1030"/>
        <v>0</v>
      </c>
      <c r="DB682" t="b">
        <f t="shared" si="1031"/>
        <v>0</v>
      </c>
      <c r="DC682" t="b">
        <f t="shared" si="1032"/>
        <v>0</v>
      </c>
      <c r="DD682" t="b">
        <f t="shared" si="1033"/>
        <v>0</v>
      </c>
    </row>
    <row r="683" spans="1:108">
      <c r="A683" s="4" t="s">
        <v>3606</v>
      </c>
      <c r="C683" t="s">
        <v>3599</v>
      </c>
      <c r="D683" s="4"/>
      <c r="E683" s="4" t="s">
        <v>6111</v>
      </c>
      <c r="F683" t="s">
        <v>3569</v>
      </c>
      <c r="G683" t="s">
        <v>3570</v>
      </c>
      <c r="H683" t="s">
        <v>7428</v>
      </c>
      <c r="I683" t="s">
        <v>7418</v>
      </c>
      <c r="J683" s="4" t="s">
        <v>124</v>
      </c>
      <c r="K683" s="4" t="s">
        <v>16</v>
      </c>
      <c r="L683" s="4" t="s">
        <v>7268</v>
      </c>
      <c r="M683" t="s">
        <v>6079</v>
      </c>
      <c r="N683" s="4" t="s">
        <v>3607</v>
      </c>
      <c r="O683" s="4" t="b">
        <f t="shared" si="940"/>
        <v>1</v>
      </c>
      <c r="P683" s="4" t="b">
        <f t="shared" si="941"/>
        <v>1</v>
      </c>
      <c r="Q683" s="4" t="b">
        <f t="shared" si="942"/>
        <v>1</v>
      </c>
      <c r="R683" s="4" t="b">
        <f t="shared" si="943"/>
        <v>1</v>
      </c>
      <c r="S683" s="4" t="b">
        <f t="shared" si="944"/>
        <v>1</v>
      </c>
      <c r="T683" s="4" t="b">
        <f t="shared" si="945"/>
        <v>1</v>
      </c>
      <c r="U683" s="4" t="b">
        <f t="shared" si="946"/>
        <v>1</v>
      </c>
      <c r="V683" s="4" t="b">
        <f t="shared" si="947"/>
        <v>1</v>
      </c>
      <c r="W683" s="4" t="b">
        <f t="shared" si="948"/>
        <v>1</v>
      </c>
      <c r="X683" s="4" t="b">
        <f t="shared" si="949"/>
        <v>1</v>
      </c>
      <c r="Y683" s="4" t="b">
        <f t="shared" si="950"/>
        <v>1</v>
      </c>
      <c r="Z683" s="4" t="b">
        <f t="shared" si="951"/>
        <v>1</v>
      </c>
      <c r="AA683" s="4" t="b">
        <f t="shared" si="952"/>
        <v>1</v>
      </c>
      <c r="AB683" s="4" t="b">
        <f t="shared" si="953"/>
        <v>1</v>
      </c>
      <c r="AC683" s="4" t="b">
        <f t="shared" si="954"/>
        <v>0</v>
      </c>
      <c r="AD683" s="4" t="b">
        <f t="shared" si="955"/>
        <v>0</v>
      </c>
      <c r="AE683" s="4" t="b">
        <f t="shared" si="956"/>
        <v>0</v>
      </c>
      <c r="AF683" s="4" t="b">
        <f t="shared" si="957"/>
        <v>0</v>
      </c>
      <c r="AG683" s="4" t="b">
        <f t="shared" si="958"/>
        <v>0</v>
      </c>
      <c r="AH683" s="4" t="b">
        <f t="shared" si="959"/>
        <v>1</v>
      </c>
      <c r="AI683" s="4" t="b">
        <f t="shared" si="960"/>
        <v>0</v>
      </c>
      <c r="AJ683" s="4" t="b">
        <f t="shared" si="961"/>
        <v>0</v>
      </c>
      <c r="AK683" s="4" t="b">
        <f t="shared" si="962"/>
        <v>1</v>
      </c>
      <c r="AL683" s="4" t="b">
        <f t="shared" si="963"/>
        <v>0</v>
      </c>
      <c r="AM683" s="4" t="b">
        <f t="shared" si="964"/>
        <v>0</v>
      </c>
      <c r="AN683" s="4" t="b">
        <f t="shared" si="965"/>
        <v>0</v>
      </c>
      <c r="AO683" s="4" t="b">
        <f t="shared" si="966"/>
        <v>0</v>
      </c>
      <c r="AP683" s="4" t="b">
        <f t="shared" si="967"/>
        <v>0</v>
      </c>
      <c r="AQ683" s="4" t="b">
        <f t="shared" si="968"/>
        <v>0</v>
      </c>
      <c r="AR683" s="4" t="b">
        <f t="shared" si="969"/>
        <v>0</v>
      </c>
      <c r="AS683" s="4" t="b">
        <f t="shared" si="970"/>
        <v>0</v>
      </c>
      <c r="AT683" s="4" t="b">
        <f t="shared" si="971"/>
        <v>1</v>
      </c>
      <c r="AU683" s="4" t="b">
        <f t="shared" si="972"/>
        <v>0</v>
      </c>
      <c r="AV683" s="4" t="b">
        <f t="shared" si="973"/>
        <v>0</v>
      </c>
      <c r="AW683" s="4" t="b">
        <f t="shared" si="974"/>
        <v>0</v>
      </c>
      <c r="AX683" s="4" t="b">
        <f t="shared" si="975"/>
        <v>0</v>
      </c>
      <c r="AY683" s="4" t="b">
        <f t="shared" si="976"/>
        <v>1</v>
      </c>
      <c r="AZ683" s="4" t="b">
        <f t="shared" si="977"/>
        <v>0</v>
      </c>
      <c r="BA683" s="4" t="b">
        <f t="shared" si="978"/>
        <v>1</v>
      </c>
      <c r="BB683" s="4" t="b">
        <f t="shared" si="979"/>
        <v>0</v>
      </c>
      <c r="BC683" s="4" t="b">
        <f t="shared" si="980"/>
        <v>0</v>
      </c>
      <c r="BD683" s="4" t="b">
        <f t="shared" si="981"/>
        <v>0</v>
      </c>
      <c r="BE683" s="4" t="b">
        <f t="shared" si="982"/>
        <v>0</v>
      </c>
      <c r="BF683" s="4" t="b">
        <f t="shared" si="983"/>
        <v>0</v>
      </c>
      <c r="BG683" s="4" t="b">
        <f t="shared" si="984"/>
        <v>0</v>
      </c>
      <c r="BH683" s="4" t="b">
        <f t="shared" si="985"/>
        <v>1</v>
      </c>
      <c r="BI683" s="4" t="b">
        <f t="shared" si="986"/>
        <v>1</v>
      </c>
      <c r="BJ683" s="4" t="b">
        <f t="shared" si="987"/>
        <v>1</v>
      </c>
      <c r="BK683" s="4" t="b">
        <f t="shared" si="988"/>
        <v>0</v>
      </c>
      <c r="BL683" s="4" t="b">
        <f t="shared" si="989"/>
        <v>1</v>
      </c>
      <c r="BM683" s="4" t="b">
        <f t="shared" si="990"/>
        <v>0</v>
      </c>
      <c r="BN683" s="4" t="b">
        <f t="shared" si="991"/>
        <v>0</v>
      </c>
      <c r="BO683" s="4" t="b">
        <f t="shared" si="992"/>
        <v>0</v>
      </c>
      <c r="BP683" s="4" t="b">
        <f t="shared" si="993"/>
        <v>1</v>
      </c>
      <c r="BQ683" s="4" t="b">
        <f t="shared" si="994"/>
        <v>1</v>
      </c>
      <c r="BR683" s="4" t="b">
        <f t="shared" si="995"/>
        <v>0</v>
      </c>
      <c r="BS683" s="4" t="b">
        <f t="shared" si="996"/>
        <v>1</v>
      </c>
      <c r="BT683" s="4" t="b">
        <f t="shared" si="997"/>
        <v>0</v>
      </c>
      <c r="BU683" s="4" t="b">
        <f t="shared" si="998"/>
        <v>1</v>
      </c>
      <c r="BV683" s="4" t="b">
        <f t="shared" si="999"/>
        <v>1</v>
      </c>
      <c r="BW683" s="4" t="b">
        <f t="shared" si="1000"/>
        <v>0</v>
      </c>
      <c r="BX683" s="4" t="b">
        <f t="shared" si="1001"/>
        <v>1</v>
      </c>
      <c r="BY683" s="4" t="b">
        <f t="shared" si="1002"/>
        <v>0</v>
      </c>
      <c r="BZ683" s="4" t="b">
        <f t="shared" si="1003"/>
        <v>0</v>
      </c>
      <c r="CA683" s="4" t="b">
        <f t="shared" si="1004"/>
        <v>0</v>
      </c>
      <c r="CB683" s="4" t="b">
        <f t="shared" si="1005"/>
        <v>1</v>
      </c>
      <c r="CC683" s="4" t="b">
        <f t="shared" si="1006"/>
        <v>0</v>
      </c>
      <c r="CD683" s="4" t="b">
        <f t="shared" si="1007"/>
        <v>1</v>
      </c>
      <c r="CE683" s="4" t="b">
        <f t="shared" si="1008"/>
        <v>1</v>
      </c>
      <c r="CF683" s="4" t="b">
        <f t="shared" si="1009"/>
        <v>1</v>
      </c>
      <c r="CG683" s="4" t="b">
        <f t="shared" si="1010"/>
        <v>1</v>
      </c>
      <c r="CH683" s="4" t="b">
        <f t="shared" si="1011"/>
        <v>0</v>
      </c>
      <c r="CI683" s="4" t="b">
        <f t="shared" si="1012"/>
        <v>0</v>
      </c>
      <c r="CJ683" s="4" t="b">
        <f t="shared" si="1013"/>
        <v>0</v>
      </c>
      <c r="CK683" s="4" t="b">
        <f t="shared" si="1014"/>
        <v>1</v>
      </c>
      <c r="CL683" s="4" t="b">
        <f t="shared" si="1015"/>
        <v>0</v>
      </c>
      <c r="CM683" s="4" t="b">
        <f t="shared" si="1016"/>
        <v>0</v>
      </c>
      <c r="CN683" s="4" t="b">
        <f t="shared" si="1017"/>
        <v>0</v>
      </c>
      <c r="CO683" s="4" t="b">
        <f t="shared" si="1018"/>
        <v>0</v>
      </c>
      <c r="CP683" s="4" t="b">
        <f t="shared" si="1019"/>
        <v>0</v>
      </c>
      <c r="CQ683" s="4" t="b">
        <f t="shared" si="1020"/>
        <v>0</v>
      </c>
      <c r="CR683" s="4" t="b">
        <f t="shared" si="1021"/>
        <v>0</v>
      </c>
      <c r="CS683" s="4" t="b">
        <f t="shared" si="1022"/>
        <v>0</v>
      </c>
      <c r="CT683" s="4" t="b">
        <f t="shared" si="1023"/>
        <v>1</v>
      </c>
      <c r="CU683" s="4" t="b">
        <f t="shared" si="1024"/>
        <v>0</v>
      </c>
      <c r="CV683" s="4" t="b">
        <f t="shared" si="1025"/>
        <v>0</v>
      </c>
      <c r="CW683" s="4" t="b">
        <f t="shared" si="1026"/>
        <v>0</v>
      </c>
      <c r="CX683" s="4" t="b">
        <f t="shared" si="1027"/>
        <v>0</v>
      </c>
      <c r="CY683" s="4" t="b">
        <f t="shared" si="1028"/>
        <v>0</v>
      </c>
      <c r="CZ683" s="4" t="b">
        <f t="shared" si="1029"/>
        <v>0</v>
      </c>
      <c r="DA683" s="4" t="b">
        <f t="shared" si="1030"/>
        <v>0</v>
      </c>
      <c r="DB683" s="4" t="b">
        <f t="shared" si="1031"/>
        <v>0</v>
      </c>
      <c r="DC683" s="4" t="b">
        <f t="shared" si="1032"/>
        <v>0</v>
      </c>
      <c r="DD683" s="4" t="b">
        <f t="shared" si="1033"/>
        <v>0</v>
      </c>
    </row>
    <row r="684" spans="1:108">
      <c r="A684" s="4" t="s">
        <v>3608</v>
      </c>
      <c r="C684" t="s">
        <v>3599</v>
      </c>
      <c r="D684" s="4"/>
      <c r="E684" s="4" t="s">
        <v>6111</v>
      </c>
      <c r="F684" t="s">
        <v>3569</v>
      </c>
      <c r="G684" t="s">
        <v>3570</v>
      </c>
      <c r="H684" t="s">
        <v>7428</v>
      </c>
      <c r="I684" t="s">
        <v>7418</v>
      </c>
      <c r="J684" s="4" t="s">
        <v>307</v>
      </c>
      <c r="K684" s="4" t="s">
        <v>143</v>
      </c>
      <c r="L684" s="4" t="s">
        <v>7269</v>
      </c>
      <c r="M684" t="s">
        <v>6079</v>
      </c>
      <c r="N684" s="4" t="s">
        <v>3609</v>
      </c>
      <c r="O684" s="4" t="b">
        <f t="shared" si="940"/>
        <v>1</v>
      </c>
      <c r="P684" s="4" t="b">
        <f t="shared" si="941"/>
        <v>1</v>
      </c>
      <c r="Q684" s="4" t="b">
        <f t="shared" si="942"/>
        <v>1</v>
      </c>
      <c r="R684" s="4" t="b">
        <f t="shared" si="943"/>
        <v>1</v>
      </c>
      <c r="S684" s="4" t="b">
        <f t="shared" si="944"/>
        <v>0</v>
      </c>
      <c r="T684" s="4" t="b">
        <f t="shared" si="945"/>
        <v>1</v>
      </c>
      <c r="U684" s="4" t="b">
        <f t="shared" si="946"/>
        <v>1</v>
      </c>
      <c r="V684" s="4" t="b">
        <f t="shared" si="947"/>
        <v>1</v>
      </c>
      <c r="W684" s="4" t="b">
        <f t="shared" si="948"/>
        <v>1</v>
      </c>
      <c r="X684" s="4" t="b">
        <f t="shared" si="949"/>
        <v>1</v>
      </c>
      <c r="Y684" s="4" t="b">
        <f t="shared" si="950"/>
        <v>1</v>
      </c>
      <c r="Z684" s="4" t="b">
        <f t="shared" si="951"/>
        <v>0</v>
      </c>
      <c r="AA684" s="4" t="b">
        <f t="shared" si="952"/>
        <v>1</v>
      </c>
      <c r="AB684" s="4" t="b">
        <f t="shared" si="953"/>
        <v>0</v>
      </c>
      <c r="AC684" s="4" t="b">
        <f t="shared" si="954"/>
        <v>0</v>
      </c>
      <c r="AD684" s="4" t="b">
        <f t="shared" si="955"/>
        <v>0</v>
      </c>
      <c r="AE684" s="4" t="b">
        <f t="shared" si="956"/>
        <v>0</v>
      </c>
      <c r="AF684" s="4" t="b">
        <f t="shared" si="957"/>
        <v>0</v>
      </c>
      <c r="AG684" s="4" t="b">
        <f t="shared" si="958"/>
        <v>0</v>
      </c>
      <c r="AH684" s="4" t="b">
        <f t="shared" si="959"/>
        <v>1</v>
      </c>
      <c r="AI684" s="4" t="b">
        <f t="shared" si="960"/>
        <v>0</v>
      </c>
      <c r="AJ684" s="4" t="b">
        <f t="shared" si="961"/>
        <v>0</v>
      </c>
      <c r="AK684" s="4" t="b">
        <f t="shared" si="962"/>
        <v>0</v>
      </c>
      <c r="AL684" s="4" t="b">
        <f t="shared" si="963"/>
        <v>0</v>
      </c>
      <c r="AM684" s="4" t="b">
        <f t="shared" si="964"/>
        <v>0</v>
      </c>
      <c r="AN684" s="4" t="b">
        <f t="shared" si="965"/>
        <v>0</v>
      </c>
      <c r="AO684" s="4" t="b">
        <f t="shared" si="966"/>
        <v>0</v>
      </c>
      <c r="AP684" s="4" t="b">
        <f t="shared" si="967"/>
        <v>0</v>
      </c>
      <c r="AQ684" s="4" t="b">
        <f t="shared" si="968"/>
        <v>0</v>
      </c>
      <c r="AR684" s="4" t="b">
        <f t="shared" si="969"/>
        <v>1</v>
      </c>
      <c r="AS684" s="4" t="b">
        <f t="shared" si="970"/>
        <v>0</v>
      </c>
      <c r="AT684" s="4" t="b">
        <f t="shared" si="971"/>
        <v>0</v>
      </c>
      <c r="AU684" s="4" t="b">
        <f t="shared" si="972"/>
        <v>0</v>
      </c>
      <c r="AV684" s="4" t="b">
        <f t="shared" si="973"/>
        <v>0</v>
      </c>
      <c r="AW684" s="4" t="b">
        <f t="shared" si="974"/>
        <v>0</v>
      </c>
      <c r="AX684" s="4" t="b">
        <f t="shared" si="975"/>
        <v>0</v>
      </c>
      <c r="AY684" s="4" t="b">
        <f t="shared" si="976"/>
        <v>0</v>
      </c>
      <c r="AZ684" s="4" t="b">
        <f t="shared" si="977"/>
        <v>0</v>
      </c>
      <c r="BA684" s="4" t="b">
        <f t="shared" si="978"/>
        <v>0</v>
      </c>
      <c r="BB684" s="4" t="b">
        <f t="shared" si="979"/>
        <v>0</v>
      </c>
      <c r="BC684" s="4" t="b">
        <f t="shared" si="980"/>
        <v>0</v>
      </c>
      <c r="BD684" s="4" t="b">
        <f t="shared" si="981"/>
        <v>0</v>
      </c>
      <c r="BE684" s="4" t="b">
        <f t="shared" si="982"/>
        <v>0</v>
      </c>
      <c r="BF684" s="4" t="b">
        <f t="shared" si="983"/>
        <v>0</v>
      </c>
      <c r="BG684" s="4" t="b">
        <f t="shared" si="984"/>
        <v>0</v>
      </c>
      <c r="BH684" s="4" t="b">
        <f t="shared" si="985"/>
        <v>0</v>
      </c>
      <c r="BI684" s="4" t="b">
        <f t="shared" si="986"/>
        <v>0</v>
      </c>
      <c r="BJ684" s="4" t="b">
        <f t="shared" si="987"/>
        <v>0</v>
      </c>
      <c r="BK684" s="4" t="b">
        <f t="shared" si="988"/>
        <v>0</v>
      </c>
      <c r="BL684" s="4" t="b">
        <f t="shared" si="989"/>
        <v>0</v>
      </c>
      <c r="BM684" s="4" t="b">
        <f t="shared" si="990"/>
        <v>0</v>
      </c>
      <c r="BN684" s="4" t="b">
        <f t="shared" si="991"/>
        <v>0</v>
      </c>
      <c r="BO684" s="4" t="b">
        <f t="shared" si="992"/>
        <v>0</v>
      </c>
      <c r="BP684" s="4" t="b">
        <f t="shared" si="993"/>
        <v>1</v>
      </c>
      <c r="BQ684" s="4" t="b">
        <f t="shared" si="994"/>
        <v>0</v>
      </c>
      <c r="BR684" s="4" t="b">
        <f t="shared" si="995"/>
        <v>0</v>
      </c>
      <c r="BS684" s="4" t="b">
        <f t="shared" si="996"/>
        <v>1</v>
      </c>
      <c r="BT684" s="4" t="b">
        <f t="shared" si="997"/>
        <v>0</v>
      </c>
      <c r="BU684" s="4" t="b">
        <f t="shared" si="998"/>
        <v>1</v>
      </c>
      <c r="BV684" s="4" t="b">
        <f t="shared" si="999"/>
        <v>0</v>
      </c>
      <c r="BW684" s="4" t="b">
        <f t="shared" si="1000"/>
        <v>0</v>
      </c>
      <c r="BX684" s="4" t="b">
        <f t="shared" si="1001"/>
        <v>1</v>
      </c>
      <c r="BY684" s="4" t="b">
        <f t="shared" si="1002"/>
        <v>0</v>
      </c>
      <c r="BZ684" s="4" t="b">
        <f t="shared" si="1003"/>
        <v>0</v>
      </c>
      <c r="CA684" s="4" t="b">
        <f t="shared" si="1004"/>
        <v>0</v>
      </c>
      <c r="CB684" s="4" t="b">
        <f t="shared" si="1005"/>
        <v>0</v>
      </c>
      <c r="CC684" s="4" t="b">
        <f t="shared" si="1006"/>
        <v>0</v>
      </c>
      <c r="CD684" s="4" t="b">
        <f t="shared" si="1007"/>
        <v>0</v>
      </c>
      <c r="CE684" s="4" t="b">
        <f t="shared" si="1008"/>
        <v>0</v>
      </c>
      <c r="CF684" s="4" t="b">
        <f t="shared" si="1009"/>
        <v>0</v>
      </c>
      <c r="CG684" s="4" t="b">
        <f t="shared" si="1010"/>
        <v>0</v>
      </c>
      <c r="CH684" s="4" t="b">
        <f t="shared" si="1011"/>
        <v>0</v>
      </c>
      <c r="CI684" s="4" t="b">
        <f t="shared" si="1012"/>
        <v>0</v>
      </c>
      <c r="CJ684" s="4" t="b">
        <f t="shared" si="1013"/>
        <v>0</v>
      </c>
      <c r="CK684" s="4" t="b">
        <f t="shared" si="1014"/>
        <v>1</v>
      </c>
      <c r="CL684" s="4" t="b">
        <f t="shared" si="1015"/>
        <v>0</v>
      </c>
      <c r="CM684" s="4" t="b">
        <f t="shared" si="1016"/>
        <v>0</v>
      </c>
      <c r="CN684" s="4" t="b">
        <f t="shared" si="1017"/>
        <v>0</v>
      </c>
      <c r="CO684" s="4" t="b">
        <f t="shared" si="1018"/>
        <v>0</v>
      </c>
      <c r="CP684" s="4" t="b">
        <f t="shared" si="1019"/>
        <v>0</v>
      </c>
      <c r="CQ684" s="4" t="b">
        <f t="shared" si="1020"/>
        <v>1</v>
      </c>
      <c r="CR684" s="4" t="b">
        <f t="shared" si="1021"/>
        <v>0</v>
      </c>
      <c r="CS684" s="4" t="b">
        <f t="shared" si="1022"/>
        <v>0</v>
      </c>
      <c r="CT684" s="4" t="b">
        <f t="shared" si="1023"/>
        <v>0</v>
      </c>
      <c r="CU684" s="4" t="b">
        <f t="shared" si="1024"/>
        <v>0</v>
      </c>
      <c r="CV684" s="4" t="b">
        <f t="shared" si="1025"/>
        <v>0</v>
      </c>
      <c r="CW684" s="4" t="b">
        <f t="shared" si="1026"/>
        <v>0</v>
      </c>
      <c r="CX684" s="4" t="b">
        <f t="shared" si="1027"/>
        <v>0</v>
      </c>
      <c r="CY684" s="4" t="b">
        <f t="shared" si="1028"/>
        <v>0</v>
      </c>
      <c r="CZ684" s="4" t="b">
        <f t="shared" si="1029"/>
        <v>0</v>
      </c>
      <c r="DA684" s="4" t="b">
        <f t="shared" si="1030"/>
        <v>0</v>
      </c>
      <c r="DB684" s="4" t="b">
        <f t="shared" si="1031"/>
        <v>0</v>
      </c>
      <c r="DC684" s="4" t="b">
        <f t="shared" si="1032"/>
        <v>0</v>
      </c>
      <c r="DD684" s="4" t="b">
        <f t="shared" si="1033"/>
        <v>0</v>
      </c>
    </row>
    <row r="685" spans="1:108">
      <c r="A685" s="4" t="s">
        <v>3610</v>
      </c>
      <c r="C685" t="s">
        <v>3599</v>
      </c>
      <c r="E685" s="4" t="s">
        <v>6111</v>
      </c>
      <c r="F685" t="s">
        <v>3569</v>
      </c>
      <c r="G685" t="s">
        <v>3570</v>
      </c>
      <c r="H685" t="s">
        <v>7428</v>
      </c>
      <c r="I685" t="s">
        <v>7418</v>
      </c>
      <c r="J685" t="s">
        <v>143</v>
      </c>
      <c r="K685" t="s">
        <v>143</v>
      </c>
      <c r="L685" t="s">
        <v>7270</v>
      </c>
      <c r="M685" t="s">
        <v>6079</v>
      </c>
      <c r="N685" t="s">
        <v>3611</v>
      </c>
      <c r="O685" t="b">
        <f t="shared" si="940"/>
        <v>1</v>
      </c>
      <c r="P685" t="b">
        <f t="shared" si="941"/>
        <v>0</v>
      </c>
      <c r="Q685" t="b">
        <f t="shared" si="942"/>
        <v>1</v>
      </c>
      <c r="R685" t="b">
        <f t="shared" si="943"/>
        <v>0</v>
      </c>
      <c r="S685" t="b">
        <f t="shared" si="944"/>
        <v>1</v>
      </c>
      <c r="T685" t="b">
        <f t="shared" si="945"/>
        <v>0</v>
      </c>
      <c r="U685" t="b">
        <f t="shared" si="946"/>
        <v>0</v>
      </c>
      <c r="V685" t="b">
        <f t="shared" si="947"/>
        <v>0</v>
      </c>
      <c r="W685" t="b">
        <f t="shared" si="948"/>
        <v>0</v>
      </c>
      <c r="X685" t="b">
        <f t="shared" si="949"/>
        <v>1</v>
      </c>
      <c r="Y685" t="b">
        <f t="shared" si="950"/>
        <v>0</v>
      </c>
      <c r="Z685" t="b">
        <f t="shared" si="951"/>
        <v>0</v>
      </c>
      <c r="AA685" t="b">
        <f t="shared" si="952"/>
        <v>0</v>
      </c>
      <c r="AB685" t="b">
        <f t="shared" si="953"/>
        <v>1</v>
      </c>
      <c r="AC685" t="b">
        <f t="shared" si="954"/>
        <v>0</v>
      </c>
      <c r="AD685" t="b">
        <f t="shared" si="955"/>
        <v>0</v>
      </c>
      <c r="AE685" t="b">
        <f t="shared" si="956"/>
        <v>0</v>
      </c>
      <c r="AF685" t="b">
        <f t="shared" si="957"/>
        <v>0</v>
      </c>
      <c r="AG685" t="b">
        <f t="shared" si="958"/>
        <v>0</v>
      </c>
      <c r="AH685" t="b">
        <f t="shared" si="959"/>
        <v>0</v>
      </c>
      <c r="AI685" t="b">
        <f t="shared" si="960"/>
        <v>0</v>
      </c>
      <c r="AJ685" t="b">
        <f t="shared" si="961"/>
        <v>0</v>
      </c>
      <c r="AK685" t="b">
        <f t="shared" si="962"/>
        <v>0</v>
      </c>
      <c r="AL685" t="b">
        <f t="shared" si="963"/>
        <v>0</v>
      </c>
      <c r="AM685" t="b">
        <f t="shared" si="964"/>
        <v>0</v>
      </c>
      <c r="AN685" t="b">
        <f t="shared" si="965"/>
        <v>0</v>
      </c>
      <c r="AO685" t="b">
        <f t="shared" si="966"/>
        <v>0</v>
      </c>
      <c r="AP685" t="b">
        <f t="shared" si="967"/>
        <v>0</v>
      </c>
      <c r="AQ685" t="b">
        <f t="shared" si="968"/>
        <v>0</v>
      </c>
      <c r="AR685" t="b">
        <f t="shared" si="969"/>
        <v>0</v>
      </c>
      <c r="AS685" t="b">
        <f t="shared" si="970"/>
        <v>0</v>
      </c>
      <c r="AT685" t="b">
        <f t="shared" si="971"/>
        <v>0</v>
      </c>
      <c r="AU685" t="b">
        <f t="shared" si="972"/>
        <v>0</v>
      </c>
      <c r="AV685" t="b">
        <f t="shared" si="973"/>
        <v>0</v>
      </c>
      <c r="AW685" t="b">
        <f t="shared" si="974"/>
        <v>0</v>
      </c>
      <c r="AX685" t="b">
        <f t="shared" si="975"/>
        <v>0</v>
      </c>
      <c r="AY685" t="b">
        <f t="shared" si="976"/>
        <v>0</v>
      </c>
      <c r="AZ685" t="b">
        <f t="shared" si="977"/>
        <v>0</v>
      </c>
      <c r="BA685" t="b">
        <f t="shared" si="978"/>
        <v>0</v>
      </c>
      <c r="BB685" t="b">
        <f t="shared" si="979"/>
        <v>0</v>
      </c>
      <c r="BC685" t="b">
        <f t="shared" si="980"/>
        <v>0</v>
      </c>
      <c r="BD685" t="b">
        <f t="shared" si="981"/>
        <v>0</v>
      </c>
      <c r="BE685" t="b">
        <f t="shared" si="982"/>
        <v>0</v>
      </c>
      <c r="BF685" t="b">
        <f t="shared" si="983"/>
        <v>0</v>
      </c>
      <c r="BG685" t="b">
        <f t="shared" si="984"/>
        <v>0</v>
      </c>
      <c r="BH685" t="b">
        <f t="shared" si="985"/>
        <v>0</v>
      </c>
      <c r="BI685" t="b">
        <f t="shared" si="986"/>
        <v>0</v>
      </c>
      <c r="BJ685" t="b">
        <f t="shared" si="987"/>
        <v>0</v>
      </c>
      <c r="BK685" t="b">
        <f t="shared" si="988"/>
        <v>0</v>
      </c>
      <c r="BL685" t="b">
        <f t="shared" si="989"/>
        <v>0</v>
      </c>
      <c r="BM685" t="b">
        <f t="shared" si="990"/>
        <v>1</v>
      </c>
      <c r="BN685" t="b">
        <f t="shared" si="991"/>
        <v>0</v>
      </c>
      <c r="BO685" t="b">
        <f t="shared" si="992"/>
        <v>0</v>
      </c>
      <c r="BP685" t="b">
        <f t="shared" si="993"/>
        <v>0</v>
      </c>
      <c r="BQ685" t="b">
        <f t="shared" si="994"/>
        <v>0</v>
      </c>
      <c r="BR685" t="b">
        <f t="shared" si="995"/>
        <v>0</v>
      </c>
      <c r="BS685" t="b">
        <f t="shared" si="996"/>
        <v>0</v>
      </c>
      <c r="BT685" t="b">
        <f t="shared" si="997"/>
        <v>0</v>
      </c>
      <c r="BU685" t="b">
        <f t="shared" si="998"/>
        <v>0</v>
      </c>
      <c r="BV685" t="b">
        <f t="shared" si="999"/>
        <v>0</v>
      </c>
      <c r="BW685" t="b">
        <f t="shared" si="1000"/>
        <v>0</v>
      </c>
      <c r="BX685" t="b">
        <f t="shared" si="1001"/>
        <v>0</v>
      </c>
      <c r="BY685" t="b">
        <f t="shared" si="1002"/>
        <v>0</v>
      </c>
      <c r="BZ685" t="b">
        <f t="shared" si="1003"/>
        <v>0</v>
      </c>
      <c r="CA685" t="b">
        <f t="shared" si="1004"/>
        <v>0</v>
      </c>
      <c r="CB685" t="b">
        <f t="shared" si="1005"/>
        <v>0</v>
      </c>
      <c r="CC685" t="b">
        <f t="shared" si="1006"/>
        <v>0</v>
      </c>
      <c r="CD685" t="b">
        <f t="shared" si="1007"/>
        <v>0</v>
      </c>
      <c r="CE685" t="b">
        <f t="shared" si="1008"/>
        <v>0</v>
      </c>
      <c r="CF685" t="b">
        <f t="shared" si="1009"/>
        <v>0</v>
      </c>
      <c r="CG685" t="b">
        <f t="shared" si="1010"/>
        <v>0</v>
      </c>
      <c r="CH685" t="b">
        <f t="shared" si="1011"/>
        <v>0</v>
      </c>
      <c r="CI685" t="b">
        <f t="shared" si="1012"/>
        <v>0</v>
      </c>
      <c r="CJ685" t="b">
        <f t="shared" si="1013"/>
        <v>0</v>
      </c>
      <c r="CK685" t="b">
        <f t="shared" si="1014"/>
        <v>0</v>
      </c>
      <c r="CL685" t="b">
        <f t="shared" si="1015"/>
        <v>0</v>
      </c>
      <c r="CM685" t="b">
        <f t="shared" si="1016"/>
        <v>0</v>
      </c>
      <c r="CN685" t="b">
        <f t="shared" si="1017"/>
        <v>0</v>
      </c>
      <c r="CO685" t="b">
        <f t="shared" si="1018"/>
        <v>0</v>
      </c>
      <c r="CP685" t="b">
        <f t="shared" si="1019"/>
        <v>0</v>
      </c>
      <c r="CQ685" t="b">
        <f t="shared" si="1020"/>
        <v>0</v>
      </c>
      <c r="CR685" t="b">
        <f t="shared" si="1021"/>
        <v>0</v>
      </c>
      <c r="CS685" t="b">
        <f t="shared" si="1022"/>
        <v>0</v>
      </c>
      <c r="CT685" t="b">
        <f t="shared" si="1023"/>
        <v>0</v>
      </c>
      <c r="CU685" t="b">
        <f t="shared" si="1024"/>
        <v>0</v>
      </c>
      <c r="CV685" t="b">
        <f t="shared" si="1025"/>
        <v>0</v>
      </c>
      <c r="CW685" t="b">
        <f t="shared" si="1026"/>
        <v>0</v>
      </c>
      <c r="CX685" t="b">
        <f t="shared" si="1027"/>
        <v>0</v>
      </c>
      <c r="CY685" t="b">
        <f t="shared" si="1028"/>
        <v>0</v>
      </c>
      <c r="CZ685" t="b">
        <f t="shared" si="1029"/>
        <v>0</v>
      </c>
      <c r="DA685" t="b">
        <f t="shared" si="1030"/>
        <v>0</v>
      </c>
      <c r="DB685" t="b">
        <f t="shared" si="1031"/>
        <v>0</v>
      </c>
      <c r="DC685" t="b">
        <f t="shared" si="1032"/>
        <v>0</v>
      </c>
      <c r="DD685" t="b">
        <f t="shared" si="1033"/>
        <v>0</v>
      </c>
    </row>
    <row r="686" spans="1:108">
      <c r="A686" t="s">
        <v>3612</v>
      </c>
      <c r="C686" t="s">
        <v>3599</v>
      </c>
      <c r="E686" s="4" t="s">
        <v>6111</v>
      </c>
      <c r="F686" t="s">
        <v>3569</v>
      </c>
      <c r="G686" t="s">
        <v>3570</v>
      </c>
      <c r="H686" t="s">
        <v>7428</v>
      </c>
      <c r="I686" t="s">
        <v>7418</v>
      </c>
      <c r="J686" t="s">
        <v>362</v>
      </c>
      <c r="K686" t="s">
        <v>136</v>
      </c>
      <c r="L686" t="s">
        <v>7271</v>
      </c>
      <c r="M686" t="s">
        <v>6079</v>
      </c>
      <c r="N686" t="s">
        <v>3613</v>
      </c>
      <c r="O686" t="b">
        <f t="shared" si="940"/>
        <v>1</v>
      </c>
      <c r="P686" t="b">
        <f t="shared" si="941"/>
        <v>0</v>
      </c>
      <c r="Q686" t="b">
        <f t="shared" si="942"/>
        <v>1</v>
      </c>
      <c r="R686" t="b">
        <f t="shared" si="943"/>
        <v>1</v>
      </c>
      <c r="S686" t="b">
        <f t="shared" si="944"/>
        <v>1</v>
      </c>
      <c r="T686" t="b">
        <f t="shared" si="945"/>
        <v>0</v>
      </c>
      <c r="U686" t="b">
        <f t="shared" si="946"/>
        <v>1</v>
      </c>
      <c r="V686" t="b">
        <f t="shared" si="947"/>
        <v>0</v>
      </c>
      <c r="W686" t="b">
        <f t="shared" si="948"/>
        <v>1</v>
      </c>
      <c r="X686" t="b">
        <f t="shared" si="949"/>
        <v>1</v>
      </c>
      <c r="Y686" t="b">
        <f t="shared" si="950"/>
        <v>0</v>
      </c>
      <c r="Z686" t="b">
        <f t="shared" si="951"/>
        <v>0</v>
      </c>
      <c r="AA686" t="b">
        <f t="shared" si="952"/>
        <v>0</v>
      </c>
      <c r="AB686" t="b">
        <f t="shared" si="953"/>
        <v>0</v>
      </c>
      <c r="AC686" t="b">
        <f t="shared" si="954"/>
        <v>0</v>
      </c>
      <c r="AD686" t="b">
        <f t="shared" si="955"/>
        <v>0</v>
      </c>
      <c r="AE686" t="b">
        <f t="shared" si="956"/>
        <v>0</v>
      </c>
      <c r="AF686" t="b">
        <f t="shared" si="957"/>
        <v>0</v>
      </c>
      <c r="AG686" t="b">
        <f t="shared" si="958"/>
        <v>0</v>
      </c>
      <c r="AH686" t="b">
        <f t="shared" si="959"/>
        <v>0</v>
      </c>
      <c r="AI686" t="b">
        <f t="shared" si="960"/>
        <v>0</v>
      </c>
      <c r="AJ686" t="b">
        <f t="shared" si="961"/>
        <v>0</v>
      </c>
      <c r="AK686" t="b">
        <f t="shared" si="962"/>
        <v>0</v>
      </c>
      <c r="AL686" t="b">
        <f t="shared" si="963"/>
        <v>0</v>
      </c>
      <c r="AM686" t="b">
        <f t="shared" si="964"/>
        <v>0</v>
      </c>
      <c r="AN686" t="b">
        <f t="shared" si="965"/>
        <v>0</v>
      </c>
      <c r="AO686" t="b">
        <f t="shared" si="966"/>
        <v>0</v>
      </c>
      <c r="AP686" t="b">
        <f t="shared" si="967"/>
        <v>0</v>
      </c>
      <c r="AQ686" t="b">
        <f t="shared" si="968"/>
        <v>0</v>
      </c>
      <c r="AR686" t="b">
        <f t="shared" si="969"/>
        <v>0</v>
      </c>
      <c r="AS686" t="b">
        <f t="shared" si="970"/>
        <v>0</v>
      </c>
      <c r="AT686" t="b">
        <f t="shared" si="971"/>
        <v>0</v>
      </c>
      <c r="AU686" t="b">
        <f t="shared" si="972"/>
        <v>0</v>
      </c>
      <c r="AV686" t="b">
        <f t="shared" si="973"/>
        <v>0</v>
      </c>
      <c r="AW686" t="b">
        <f t="shared" si="974"/>
        <v>0</v>
      </c>
      <c r="AX686" t="b">
        <f t="shared" si="975"/>
        <v>0</v>
      </c>
      <c r="AY686" t="b">
        <f t="shared" si="976"/>
        <v>0</v>
      </c>
      <c r="AZ686" t="b">
        <f t="shared" si="977"/>
        <v>0</v>
      </c>
      <c r="BA686" t="b">
        <f t="shared" si="978"/>
        <v>1</v>
      </c>
      <c r="BB686" t="b">
        <f t="shared" si="979"/>
        <v>0</v>
      </c>
      <c r="BC686" t="b">
        <f t="shared" si="980"/>
        <v>0</v>
      </c>
      <c r="BD686" t="b">
        <f t="shared" si="981"/>
        <v>1</v>
      </c>
      <c r="BE686" t="b">
        <f t="shared" si="982"/>
        <v>0</v>
      </c>
      <c r="BF686" t="b">
        <f t="shared" si="983"/>
        <v>1</v>
      </c>
      <c r="BG686" t="b">
        <f t="shared" si="984"/>
        <v>0</v>
      </c>
      <c r="BH686" t="b">
        <f t="shared" si="985"/>
        <v>1</v>
      </c>
      <c r="BI686" t="b">
        <f t="shared" si="986"/>
        <v>0</v>
      </c>
      <c r="BJ686" t="b">
        <f t="shared" si="987"/>
        <v>0</v>
      </c>
      <c r="BK686" t="b">
        <f t="shared" si="988"/>
        <v>1</v>
      </c>
      <c r="BL686" t="b">
        <f t="shared" si="989"/>
        <v>1</v>
      </c>
      <c r="BM686" t="b">
        <f t="shared" si="990"/>
        <v>0</v>
      </c>
      <c r="BN686" t="b">
        <f t="shared" si="991"/>
        <v>0</v>
      </c>
      <c r="BO686" t="b">
        <f t="shared" si="992"/>
        <v>0</v>
      </c>
      <c r="BP686" t="b">
        <f t="shared" si="993"/>
        <v>0</v>
      </c>
      <c r="BQ686" t="b">
        <f t="shared" si="994"/>
        <v>1</v>
      </c>
      <c r="BR686" t="b">
        <f t="shared" si="995"/>
        <v>0</v>
      </c>
      <c r="BS686" t="b">
        <f t="shared" si="996"/>
        <v>0</v>
      </c>
      <c r="BT686" t="b">
        <f t="shared" si="997"/>
        <v>0</v>
      </c>
      <c r="BU686" t="b">
        <f t="shared" si="998"/>
        <v>0</v>
      </c>
      <c r="BV686" t="b">
        <f t="shared" si="999"/>
        <v>1</v>
      </c>
      <c r="BW686" t="b">
        <f t="shared" si="1000"/>
        <v>0</v>
      </c>
      <c r="BX686" t="b">
        <f t="shared" si="1001"/>
        <v>0</v>
      </c>
      <c r="BY686" t="b">
        <f t="shared" si="1002"/>
        <v>0</v>
      </c>
      <c r="BZ686" t="b">
        <f t="shared" si="1003"/>
        <v>0</v>
      </c>
      <c r="CA686" t="b">
        <f t="shared" si="1004"/>
        <v>0</v>
      </c>
      <c r="CB686" t="b">
        <f t="shared" si="1005"/>
        <v>0</v>
      </c>
      <c r="CC686" t="b">
        <f t="shared" si="1006"/>
        <v>0</v>
      </c>
      <c r="CD686" t="b">
        <f t="shared" si="1007"/>
        <v>1</v>
      </c>
      <c r="CE686" t="b">
        <f t="shared" si="1008"/>
        <v>0</v>
      </c>
      <c r="CF686" t="b">
        <f t="shared" si="1009"/>
        <v>1</v>
      </c>
      <c r="CG686" t="b">
        <f t="shared" si="1010"/>
        <v>0</v>
      </c>
      <c r="CH686" t="b">
        <f t="shared" si="1011"/>
        <v>0</v>
      </c>
      <c r="CI686" t="b">
        <f t="shared" si="1012"/>
        <v>0</v>
      </c>
      <c r="CJ686" t="b">
        <f t="shared" si="1013"/>
        <v>0</v>
      </c>
      <c r="CK686" t="b">
        <f t="shared" si="1014"/>
        <v>0</v>
      </c>
      <c r="CL686" t="b">
        <f t="shared" si="1015"/>
        <v>0</v>
      </c>
      <c r="CM686" t="b">
        <f t="shared" si="1016"/>
        <v>0</v>
      </c>
      <c r="CN686" t="b">
        <f t="shared" si="1017"/>
        <v>0</v>
      </c>
      <c r="CO686" t="b">
        <f t="shared" si="1018"/>
        <v>0</v>
      </c>
      <c r="CP686" t="b">
        <f t="shared" si="1019"/>
        <v>0</v>
      </c>
      <c r="CQ686" t="b">
        <f t="shared" si="1020"/>
        <v>0</v>
      </c>
      <c r="CR686" t="b">
        <f t="shared" si="1021"/>
        <v>0</v>
      </c>
      <c r="CS686" t="b">
        <f t="shared" si="1022"/>
        <v>0</v>
      </c>
      <c r="CT686" t="b">
        <f t="shared" si="1023"/>
        <v>0</v>
      </c>
      <c r="CU686" t="b">
        <f t="shared" si="1024"/>
        <v>0</v>
      </c>
      <c r="CV686" t="b">
        <f t="shared" si="1025"/>
        <v>0</v>
      </c>
      <c r="CW686" t="b">
        <f t="shared" si="1026"/>
        <v>0</v>
      </c>
      <c r="CX686" t="b">
        <f t="shared" si="1027"/>
        <v>0</v>
      </c>
      <c r="CY686" t="b">
        <f t="shared" si="1028"/>
        <v>0</v>
      </c>
      <c r="CZ686" t="b">
        <f t="shared" si="1029"/>
        <v>0</v>
      </c>
      <c r="DA686" t="b">
        <f t="shared" si="1030"/>
        <v>0</v>
      </c>
      <c r="DB686" t="b">
        <f t="shared" si="1031"/>
        <v>0</v>
      </c>
      <c r="DC686" t="b">
        <f t="shared" si="1032"/>
        <v>0</v>
      </c>
      <c r="DD686" t="b">
        <f t="shared" si="1033"/>
        <v>0</v>
      </c>
    </row>
    <row r="687" spans="1:108">
      <c r="A687" t="s">
        <v>3614</v>
      </c>
      <c r="C687" t="s">
        <v>3599</v>
      </c>
      <c r="E687" s="4" t="s">
        <v>6111</v>
      </c>
      <c r="F687" t="s">
        <v>3569</v>
      </c>
      <c r="G687" t="s">
        <v>3570</v>
      </c>
      <c r="H687" t="s">
        <v>7428</v>
      </c>
      <c r="I687" t="s">
        <v>7418</v>
      </c>
      <c r="J687" t="s">
        <v>1248</v>
      </c>
      <c r="K687" t="s">
        <v>109</v>
      </c>
      <c r="L687" t="s">
        <v>7272</v>
      </c>
      <c r="M687" t="s">
        <v>6079</v>
      </c>
      <c r="N687" t="s">
        <v>3615</v>
      </c>
      <c r="O687" t="b">
        <f t="shared" si="940"/>
        <v>1</v>
      </c>
      <c r="P687" t="b">
        <f t="shared" si="941"/>
        <v>1</v>
      </c>
      <c r="Q687" t="b">
        <f t="shared" si="942"/>
        <v>0</v>
      </c>
      <c r="R687" t="b">
        <f t="shared" si="943"/>
        <v>1</v>
      </c>
      <c r="S687" t="b">
        <f t="shared" si="944"/>
        <v>1</v>
      </c>
      <c r="T687" t="b">
        <f t="shared" si="945"/>
        <v>1</v>
      </c>
      <c r="U687" t="b">
        <f t="shared" si="946"/>
        <v>1</v>
      </c>
      <c r="V687" t="b">
        <f t="shared" si="947"/>
        <v>1</v>
      </c>
      <c r="W687" t="b">
        <f t="shared" si="948"/>
        <v>0</v>
      </c>
      <c r="X687" t="b">
        <f t="shared" si="949"/>
        <v>1</v>
      </c>
      <c r="Y687" t="b">
        <f t="shared" si="950"/>
        <v>1</v>
      </c>
      <c r="Z687" t="b">
        <f t="shared" si="951"/>
        <v>0</v>
      </c>
      <c r="AA687" t="b">
        <f t="shared" si="952"/>
        <v>1</v>
      </c>
      <c r="AB687" t="b">
        <f t="shared" si="953"/>
        <v>1</v>
      </c>
      <c r="AC687" t="b">
        <f t="shared" si="954"/>
        <v>0</v>
      </c>
      <c r="AD687" t="b">
        <f t="shared" si="955"/>
        <v>0</v>
      </c>
      <c r="AE687" t="b">
        <f t="shared" si="956"/>
        <v>0</v>
      </c>
      <c r="AF687" t="b">
        <f t="shared" si="957"/>
        <v>0</v>
      </c>
      <c r="AG687" t="b">
        <f t="shared" si="958"/>
        <v>1</v>
      </c>
      <c r="AH687" t="b">
        <f t="shared" si="959"/>
        <v>0</v>
      </c>
      <c r="AI687" t="b">
        <f t="shared" si="960"/>
        <v>0</v>
      </c>
      <c r="AJ687" t="b">
        <f t="shared" si="961"/>
        <v>0</v>
      </c>
      <c r="AK687" t="b">
        <f t="shared" si="962"/>
        <v>0</v>
      </c>
      <c r="AL687" t="b">
        <f t="shared" si="963"/>
        <v>0</v>
      </c>
      <c r="AM687" t="b">
        <f t="shared" si="964"/>
        <v>0</v>
      </c>
      <c r="AN687" t="b">
        <f t="shared" si="965"/>
        <v>0</v>
      </c>
      <c r="AO687" t="b">
        <f t="shared" si="966"/>
        <v>0</v>
      </c>
      <c r="AP687" t="b">
        <f t="shared" si="967"/>
        <v>0</v>
      </c>
      <c r="AQ687" t="b">
        <f t="shared" si="968"/>
        <v>0</v>
      </c>
      <c r="AR687" t="b">
        <f t="shared" si="969"/>
        <v>0</v>
      </c>
      <c r="AS687" t="b">
        <f t="shared" si="970"/>
        <v>1</v>
      </c>
      <c r="AT687" t="b">
        <f t="shared" si="971"/>
        <v>0</v>
      </c>
      <c r="AU687" t="b">
        <f t="shared" si="972"/>
        <v>0</v>
      </c>
      <c r="AV687" t="b">
        <f t="shared" si="973"/>
        <v>0</v>
      </c>
      <c r="AW687" t="b">
        <f t="shared" si="974"/>
        <v>0</v>
      </c>
      <c r="AX687" t="b">
        <f t="shared" si="975"/>
        <v>0</v>
      </c>
      <c r="AY687" t="b">
        <f t="shared" si="976"/>
        <v>0</v>
      </c>
      <c r="AZ687" t="b">
        <f t="shared" si="977"/>
        <v>0</v>
      </c>
      <c r="BA687" t="b">
        <f t="shared" si="978"/>
        <v>0</v>
      </c>
      <c r="BB687" t="b">
        <f t="shared" si="979"/>
        <v>0</v>
      </c>
      <c r="BC687" t="b">
        <f t="shared" si="980"/>
        <v>1</v>
      </c>
      <c r="BD687" t="b">
        <f t="shared" si="981"/>
        <v>1</v>
      </c>
      <c r="BE687" t="b">
        <f t="shared" si="982"/>
        <v>0</v>
      </c>
      <c r="BF687" t="b">
        <f t="shared" si="983"/>
        <v>0</v>
      </c>
      <c r="BG687" t="b">
        <f t="shared" si="984"/>
        <v>0</v>
      </c>
      <c r="BH687" t="b">
        <f t="shared" si="985"/>
        <v>0</v>
      </c>
      <c r="BI687" t="b">
        <f t="shared" si="986"/>
        <v>0</v>
      </c>
      <c r="BJ687" t="b">
        <f t="shared" si="987"/>
        <v>0</v>
      </c>
      <c r="BK687" t="b">
        <f t="shared" si="988"/>
        <v>0</v>
      </c>
      <c r="BL687" t="b">
        <f t="shared" si="989"/>
        <v>0</v>
      </c>
      <c r="BM687" t="b">
        <f t="shared" si="990"/>
        <v>0</v>
      </c>
      <c r="BN687" t="b">
        <f t="shared" si="991"/>
        <v>0</v>
      </c>
      <c r="BO687" t="b">
        <f t="shared" si="992"/>
        <v>0</v>
      </c>
      <c r="BP687" t="b">
        <f t="shared" si="993"/>
        <v>0</v>
      </c>
      <c r="BQ687" t="b">
        <f t="shared" si="994"/>
        <v>0</v>
      </c>
      <c r="BR687" t="b">
        <f t="shared" si="995"/>
        <v>0</v>
      </c>
      <c r="BS687" t="b">
        <f t="shared" si="996"/>
        <v>0</v>
      </c>
      <c r="BT687" t="b">
        <f t="shared" si="997"/>
        <v>0</v>
      </c>
      <c r="BU687" t="b">
        <f t="shared" si="998"/>
        <v>0</v>
      </c>
      <c r="BV687" t="b">
        <f t="shared" si="999"/>
        <v>0</v>
      </c>
      <c r="BW687" t="b">
        <f t="shared" si="1000"/>
        <v>0</v>
      </c>
      <c r="BX687" t="b">
        <f t="shared" si="1001"/>
        <v>0</v>
      </c>
      <c r="BY687" t="b">
        <f t="shared" si="1002"/>
        <v>0</v>
      </c>
      <c r="BZ687" t="b">
        <f t="shared" si="1003"/>
        <v>0</v>
      </c>
      <c r="CA687" t="b">
        <f t="shared" si="1004"/>
        <v>0</v>
      </c>
      <c r="CB687" t="b">
        <f t="shared" si="1005"/>
        <v>0</v>
      </c>
      <c r="CC687" t="b">
        <f t="shared" si="1006"/>
        <v>0</v>
      </c>
      <c r="CD687" t="b">
        <f t="shared" si="1007"/>
        <v>0</v>
      </c>
      <c r="CE687" t="b">
        <f t="shared" si="1008"/>
        <v>0</v>
      </c>
      <c r="CF687" t="b">
        <f t="shared" si="1009"/>
        <v>0</v>
      </c>
      <c r="CG687" t="b">
        <f t="shared" si="1010"/>
        <v>1</v>
      </c>
      <c r="CH687" t="b">
        <f t="shared" si="1011"/>
        <v>1</v>
      </c>
      <c r="CI687" t="b">
        <f t="shared" si="1012"/>
        <v>0</v>
      </c>
      <c r="CJ687" t="b">
        <f t="shared" si="1013"/>
        <v>0</v>
      </c>
      <c r="CK687" t="b">
        <f t="shared" si="1014"/>
        <v>1</v>
      </c>
      <c r="CL687" t="b">
        <f t="shared" si="1015"/>
        <v>0</v>
      </c>
      <c r="CM687" t="b">
        <f t="shared" si="1016"/>
        <v>0</v>
      </c>
      <c r="CN687" t="b">
        <f t="shared" si="1017"/>
        <v>0</v>
      </c>
      <c r="CO687" t="b">
        <f t="shared" si="1018"/>
        <v>0</v>
      </c>
      <c r="CP687" t="b">
        <f t="shared" si="1019"/>
        <v>0</v>
      </c>
      <c r="CQ687" t="b">
        <f t="shared" si="1020"/>
        <v>0</v>
      </c>
      <c r="CR687" t="b">
        <f t="shared" si="1021"/>
        <v>0</v>
      </c>
      <c r="CS687" t="b">
        <f t="shared" si="1022"/>
        <v>0</v>
      </c>
      <c r="CT687" t="b">
        <f t="shared" si="1023"/>
        <v>0</v>
      </c>
      <c r="CU687" t="b">
        <f t="shared" si="1024"/>
        <v>0</v>
      </c>
      <c r="CV687" t="b">
        <f t="shared" si="1025"/>
        <v>0</v>
      </c>
      <c r="CW687" t="b">
        <f t="shared" si="1026"/>
        <v>0</v>
      </c>
      <c r="CX687" t="b">
        <f t="shared" si="1027"/>
        <v>0</v>
      </c>
      <c r="CY687" t="b">
        <f t="shared" si="1028"/>
        <v>0</v>
      </c>
      <c r="CZ687" t="b">
        <f t="shared" si="1029"/>
        <v>0</v>
      </c>
      <c r="DA687" t="b">
        <f t="shared" si="1030"/>
        <v>0</v>
      </c>
      <c r="DB687" t="b">
        <f t="shared" si="1031"/>
        <v>0</v>
      </c>
      <c r="DC687" t="b">
        <f t="shared" si="1032"/>
        <v>0</v>
      </c>
      <c r="DD687" t="b">
        <f t="shared" si="1033"/>
        <v>0</v>
      </c>
    </row>
    <row r="688" spans="1:108">
      <c r="A688" t="s">
        <v>3616</v>
      </c>
      <c r="C688" t="s">
        <v>3599</v>
      </c>
      <c r="E688" s="4" t="s">
        <v>6111</v>
      </c>
      <c r="F688" t="s">
        <v>3569</v>
      </c>
      <c r="G688" t="s">
        <v>3570</v>
      </c>
      <c r="H688" t="s">
        <v>7428</v>
      </c>
      <c r="I688" t="s">
        <v>7418</v>
      </c>
      <c r="J688" t="s">
        <v>355</v>
      </c>
      <c r="K688" t="s">
        <v>136</v>
      </c>
      <c r="L688" t="s">
        <v>7273</v>
      </c>
      <c r="M688" t="s">
        <v>6079</v>
      </c>
      <c r="N688" t="s">
        <v>3617</v>
      </c>
      <c r="O688" t="b">
        <f t="shared" si="940"/>
        <v>1</v>
      </c>
      <c r="P688" t="b">
        <f t="shared" si="941"/>
        <v>0</v>
      </c>
      <c r="Q688" t="b">
        <f t="shared" si="942"/>
        <v>1</v>
      </c>
      <c r="R688" t="b">
        <f t="shared" si="943"/>
        <v>0</v>
      </c>
      <c r="S688" t="b">
        <f t="shared" si="944"/>
        <v>1</v>
      </c>
      <c r="T688" t="b">
        <f t="shared" si="945"/>
        <v>0</v>
      </c>
      <c r="U688" t="b">
        <f t="shared" si="946"/>
        <v>1</v>
      </c>
      <c r="V688" t="b">
        <f t="shared" si="947"/>
        <v>0</v>
      </c>
      <c r="W688" t="b">
        <f t="shared" si="948"/>
        <v>0</v>
      </c>
      <c r="X688" t="b">
        <f t="shared" si="949"/>
        <v>1</v>
      </c>
      <c r="Y688" t="b">
        <f t="shared" si="950"/>
        <v>0</v>
      </c>
      <c r="Z688" t="b">
        <f t="shared" si="951"/>
        <v>0</v>
      </c>
      <c r="AA688" t="b">
        <f t="shared" si="952"/>
        <v>0</v>
      </c>
      <c r="AB688" t="b">
        <f t="shared" si="953"/>
        <v>1</v>
      </c>
      <c r="AC688" t="b">
        <f t="shared" si="954"/>
        <v>0</v>
      </c>
      <c r="AD688" t="b">
        <f t="shared" si="955"/>
        <v>0</v>
      </c>
      <c r="AE688" t="b">
        <f t="shared" si="956"/>
        <v>0</v>
      </c>
      <c r="AF688" t="b">
        <f t="shared" si="957"/>
        <v>0</v>
      </c>
      <c r="AG688" t="b">
        <f t="shared" si="958"/>
        <v>0</v>
      </c>
      <c r="AH688" t="b">
        <f t="shared" si="959"/>
        <v>1</v>
      </c>
      <c r="AI688" t="b">
        <f t="shared" si="960"/>
        <v>0</v>
      </c>
      <c r="AJ688" t="b">
        <f t="shared" si="961"/>
        <v>0</v>
      </c>
      <c r="AK688" t="b">
        <f t="shared" si="962"/>
        <v>0</v>
      </c>
      <c r="AL688" t="b">
        <f t="shared" si="963"/>
        <v>0</v>
      </c>
      <c r="AM688" t="b">
        <f t="shared" si="964"/>
        <v>0</v>
      </c>
      <c r="AN688" t="b">
        <f t="shared" si="965"/>
        <v>0</v>
      </c>
      <c r="AO688" t="b">
        <f t="shared" si="966"/>
        <v>0</v>
      </c>
      <c r="AP688" t="b">
        <f t="shared" si="967"/>
        <v>0</v>
      </c>
      <c r="AQ688" t="b">
        <f t="shared" si="968"/>
        <v>0</v>
      </c>
      <c r="AR688" t="b">
        <f t="shared" si="969"/>
        <v>0</v>
      </c>
      <c r="AS688" t="b">
        <f t="shared" si="970"/>
        <v>0</v>
      </c>
      <c r="AT688" t="b">
        <f t="shared" si="971"/>
        <v>0</v>
      </c>
      <c r="AU688" t="b">
        <f t="shared" si="972"/>
        <v>0</v>
      </c>
      <c r="AV688" t="b">
        <f t="shared" si="973"/>
        <v>0</v>
      </c>
      <c r="AW688" t="b">
        <f t="shared" si="974"/>
        <v>0</v>
      </c>
      <c r="AX688" t="b">
        <f t="shared" si="975"/>
        <v>0</v>
      </c>
      <c r="AY688" t="b">
        <f t="shared" si="976"/>
        <v>0</v>
      </c>
      <c r="AZ688" t="b">
        <f t="shared" si="977"/>
        <v>0</v>
      </c>
      <c r="BA688" t="b">
        <f t="shared" si="978"/>
        <v>0</v>
      </c>
      <c r="BB688" t="b">
        <f t="shared" si="979"/>
        <v>0</v>
      </c>
      <c r="BC688" t="b">
        <f t="shared" si="980"/>
        <v>0</v>
      </c>
      <c r="BD688" t="b">
        <f t="shared" si="981"/>
        <v>0</v>
      </c>
      <c r="BE688" t="b">
        <f t="shared" si="982"/>
        <v>0</v>
      </c>
      <c r="BF688" t="b">
        <f t="shared" si="983"/>
        <v>0</v>
      </c>
      <c r="BG688" t="b">
        <f t="shared" si="984"/>
        <v>0</v>
      </c>
      <c r="BH688" t="b">
        <f t="shared" si="985"/>
        <v>0</v>
      </c>
      <c r="BI688" t="b">
        <f t="shared" si="986"/>
        <v>0</v>
      </c>
      <c r="BJ688" t="b">
        <f t="shared" si="987"/>
        <v>0</v>
      </c>
      <c r="BK688" t="b">
        <f t="shared" si="988"/>
        <v>0</v>
      </c>
      <c r="BL688" t="b">
        <f t="shared" si="989"/>
        <v>0</v>
      </c>
      <c r="BM688" t="b">
        <f t="shared" si="990"/>
        <v>0</v>
      </c>
      <c r="BN688" t="b">
        <f t="shared" si="991"/>
        <v>0</v>
      </c>
      <c r="BO688" t="b">
        <f t="shared" si="992"/>
        <v>0</v>
      </c>
      <c r="BP688" t="b">
        <f t="shared" si="993"/>
        <v>0</v>
      </c>
      <c r="BQ688" t="b">
        <f t="shared" si="994"/>
        <v>0</v>
      </c>
      <c r="BR688" t="b">
        <f t="shared" si="995"/>
        <v>0</v>
      </c>
      <c r="BS688" t="b">
        <f t="shared" si="996"/>
        <v>0</v>
      </c>
      <c r="BT688" t="b">
        <f t="shared" si="997"/>
        <v>0</v>
      </c>
      <c r="BU688" t="b">
        <f t="shared" si="998"/>
        <v>0</v>
      </c>
      <c r="BV688" t="b">
        <f t="shared" si="999"/>
        <v>0</v>
      </c>
      <c r="BW688" t="b">
        <f t="shared" si="1000"/>
        <v>0</v>
      </c>
      <c r="BX688" t="b">
        <f t="shared" si="1001"/>
        <v>0</v>
      </c>
      <c r="BY688" t="b">
        <f t="shared" si="1002"/>
        <v>0</v>
      </c>
      <c r="BZ688" t="b">
        <f t="shared" si="1003"/>
        <v>0</v>
      </c>
      <c r="CA688" t="b">
        <f t="shared" si="1004"/>
        <v>0</v>
      </c>
      <c r="CB688" t="b">
        <f t="shared" si="1005"/>
        <v>0</v>
      </c>
      <c r="CC688" t="b">
        <f t="shared" si="1006"/>
        <v>0</v>
      </c>
      <c r="CD688" t="b">
        <f t="shared" si="1007"/>
        <v>1</v>
      </c>
      <c r="CE688" t="b">
        <f t="shared" si="1008"/>
        <v>0</v>
      </c>
      <c r="CF688" t="b">
        <f t="shared" si="1009"/>
        <v>0</v>
      </c>
      <c r="CG688" t="b">
        <f t="shared" si="1010"/>
        <v>1</v>
      </c>
      <c r="CH688" t="b">
        <f t="shared" si="1011"/>
        <v>0</v>
      </c>
      <c r="CI688" t="b">
        <f t="shared" si="1012"/>
        <v>0</v>
      </c>
      <c r="CJ688" t="b">
        <f t="shared" si="1013"/>
        <v>0</v>
      </c>
      <c r="CK688" t="b">
        <f t="shared" si="1014"/>
        <v>1</v>
      </c>
      <c r="CL688" t="b">
        <f t="shared" si="1015"/>
        <v>0</v>
      </c>
      <c r="CM688" t="b">
        <f t="shared" si="1016"/>
        <v>0</v>
      </c>
      <c r="CN688" t="b">
        <f t="shared" si="1017"/>
        <v>0</v>
      </c>
      <c r="CO688" t="b">
        <f t="shared" si="1018"/>
        <v>0</v>
      </c>
      <c r="CP688" t="b">
        <f t="shared" si="1019"/>
        <v>0</v>
      </c>
      <c r="CQ688" t="b">
        <f t="shared" si="1020"/>
        <v>0</v>
      </c>
      <c r="CR688" t="b">
        <f t="shared" si="1021"/>
        <v>0</v>
      </c>
      <c r="CS688" t="b">
        <f t="shared" si="1022"/>
        <v>0</v>
      </c>
      <c r="CT688" t="b">
        <f t="shared" si="1023"/>
        <v>0</v>
      </c>
      <c r="CU688" t="b">
        <f t="shared" si="1024"/>
        <v>0</v>
      </c>
      <c r="CV688" t="b">
        <f t="shared" si="1025"/>
        <v>0</v>
      </c>
      <c r="CW688" t="b">
        <f t="shared" si="1026"/>
        <v>0</v>
      </c>
      <c r="CX688" t="b">
        <f t="shared" si="1027"/>
        <v>0</v>
      </c>
      <c r="CY688" t="b">
        <f t="shared" si="1028"/>
        <v>0</v>
      </c>
      <c r="CZ688" t="b">
        <f t="shared" si="1029"/>
        <v>0</v>
      </c>
      <c r="DA688" t="b">
        <f t="shared" si="1030"/>
        <v>0</v>
      </c>
      <c r="DB688" t="b">
        <f t="shared" si="1031"/>
        <v>0</v>
      </c>
      <c r="DC688" t="b">
        <f t="shared" si="1032"/>
        <v>0</v>
      </c>
      <c r="DD688" t="b">
        <f t="shared" si="1033"/>
        <v>0</v>
      </c>
    </row>
    <row r="689" spans="1:108">
      <c r="A689" s="4" t="s">
        <v>3618</v>
      </c>
      <c r="C689" t="s">
        <v>3599</v>
      </c>
      <c r="D689" s="4"/>
      <c r="E689" s="4" t="s">
        <v>6111</v>
      </c>
      <c r="F689" t="s">
        <v>3569</v>
      </c>
      <c r="G689" t="s">
        <v>3570</v>
      </c>
      <c r="H689" t="s">
        <v>7428</v>
      </c>
      <c r="I689" t="s">
        <v>7418</v>
      </c>
      <c r="J689" s="4" t="s">
        <v>108</v>
      </c>
      <c r="K689" s="4" t="s">
        <v>109</v>
      </c>
      <c r="L689" s="4" t="s">
        <v>7274</v>
      </c>
      <c r="M689" t="s">
        <v>6079</v>
      </c>
      <c r="N689" s="4" t="s">
        <v>3619</v>
      </c>
      <c r="O689" s="4" t="b">
        <f t="shared" si="940"/>
        <v>1</v>
      </c>
      <c r="P689" s="4" t="b">
        <f t="shared" si="941"/>
        <v>1</v>
      </c>
      <c r="Q689" s="4" t="b">
        <f t="shared" si="942"/>
        <v>1</v>
      </c>
      <c r="R689" s="4" t="b">
        <f t="shared" si="943"/>
        <v>1</v>
      </c>
      <c r="S689" s="4" t="b">
        <f t="shared" si="944"/>
        <v>1</v>
      </c>
      <c r="T689" s="4" t="b">
        <f t="shared" si="945"/>
        <v>1</v>
      </c>
      <c r="U689" s="4" t="b">
        <f t="shared" si="946"/>
        <v>1</v>
      </c>
      <c r="V689" s="4" t="b">
        <f t="shared" si="947"/>
        <v>0</v>
      </c>
      <c r="W689" s="4" t="b">
        <f t="shared" si="948"/>
        <v>1</v>
      </c>
      <c r="X689" s="4" t="b">
        <f t="shared" si="949"/>
        <v>1</v>
      </c>
      <c r="Y689" s="4" t="b">
        <f t="shared" si="950"/>
        <v>0</v>
      </c>
      <c r="Z689" s="4" t="b">
        <f t="shared" si="951"/>
        <v>0</v>
      </c>
      <c r="AA689" s="4" t="b">
        <f t="shared" si="952"/>
        <v>0</v>
      </c>
      <c r="AB689" s="4" t="b">
        <f t="shared" si="953"/>
        <v>1</v>
      </c>
      <c r="AC689" s="4" t="b">
        <f t="shared" si="954"/>
        <v>0</v>
      </c>
      <c r="AD689" s="4" t="b">
        <f t="shared" si="955"/>
        <v>0</v>
      </c>
      <c r="AE689" s="4" t="b">
        <f t="shared" si="956"/>
        <v>0</v>
      </c>
      <c r="AF689" s="4" t="b">
        <f t="shared" si="957"/>
        <v>0</v>
      </c>
      <c r="AG689" s="4" t="b">
        <f t="shared" si="958"/>
        <v>0</v>
      </c>
      <c r="AH689" s="4" t="b">
        <f t="shared" si="959"/>
        <v>1</v>
      </c>
      <c r="AI689" s="4" t="b">
        <f t="shared" si="960"/>
        <v>0</v>
      </c>
      <c r="AJ689" s="4" t="b">
        <f t="shared" si="961"/>
        <v>0</v>
      </c>
      <c r="AK689" s="4" t="b">
        <f t="shared" si="962"/>
        <v>0</v>
      </c>
      <c r="AL689" s="4" t="b">
        <f t="shared" si="963"/>
        <v>0</v>
      </c>
      <c r="AM689" s="4" t="b">
        <f t="shared" si="964"/>
        <v>0</v>
      </c>
      <c r="AN689" s="4" t="b">
        <f t="shared" si="965"/>
        <v>0</v>
      </c>
      <c r="AO689" s="4" t="b">
        <f t="shared" si="966"/>
        <v>0</v>
      </c>
      <c r="AP689" s="4" t="b">
        <f t="shared" si="967"/>
        <v>0</v>
      </c>
      <c r="AQ689" s="4" t="b">
        <f t="shared" si="968"/>
        <v>0</v>
      </c>
      <c r="AR689" s="4" t="b">
        <f t="shared" si="969"/>
        <v>0</v>
      </c>
      <c r="AS689" s="4" t="b">
        <f t="shared" si="970"/>
        <v>1</v>
      </c>
      <c r="AT689" s="4" t="b">
        <f t="shared" si="971"/>
        <v>0</v>
      </c>
      <c r="AU689" s="4" t="b">
        <f t="shared" si="972"/>
        <v>0</v>
      </c>
      <c r="AV689" s="4" t="b">
        <f t="shared" si="973"/>
        <v>0</v>
      </c>
      <c r="AW689" s="4" t="b">
        <f t="shared" si="974"/>
        <v>0</v>
      </c>
      <c r="AX689" s="4" t="b">
        <f t="shared" si="975"/>
        <v>0</v>
      </c>
      <c r="AY689" s="4" t="b">
        <f t="shared" si="976"/>
        <v>0</v>
      </c>
      <c r="AZ689" s="4" t="b">
        <f t="shared" si="977"/>
        <v>0</v>
      </c>
      <c r="BA689" s="4" t="b">
        <f t="shared" si="978"/>
        <v>1</v>
      </c>
      <c r="BB689" s="4" t="b">
        <f t="shared" si="979"/>
        <v>0</v>
      </c>
      <c r="BC689" s="4" t="b">
        <f t="shared" si="980"/>
        <v>0</v>
      </c>
      <c r="BD689" s="4" t="b">
        <f t="shared" si="981"/>
        <v>0</v>
      </c>
      <c r="BE689" s="4" t="b">
        <f t="shared" si="982"/>
        <v>1</v>
      </c>
      <c r="BF689" s="4" t="b">
        <f t="shared" si="983"/>
        <v>0</v>
      </c>
      <c r="BG689" s="4" t="b">
        <f t="shared" si="984"/>
        <v>0</v>
      </c>
      <c r="BH689" s="4" t="b">
        <f t="shared" si="985"/>
        <v>0</v>
      </c>
      <c r="BI689" s="4" t="b">
        <f t="shared" si="986"/>
        <v>0</v>
      </c>
      <c r="BJ689" s="4" t="b">
        <f t="shared" si="987"/>
        <v>0</v>
      </c>
      <c r="BK689" s="4" t="b">
        <f t="shared" si="988"/>
        <v>0</v>
      </c>
      <c r="BL689" s="4" t="b">
        <f t="shared" si="989"/>
        <v>0</v>
      </c>
      <c r="BM689" s="4" t="b">
        <f t="shared" si="990"/>
        <v>0</v>
      </c>
      <c r="BN689" s="4" t="b">
        <f t="shared" si="991"/>
        <v>0</v>
      </c>
      <c r="BO689" s="4" t="b">
        <f t="shared" si="992"/>
        <v>0</v>
      </c>
      <c r="BP689" s="4" t="b">
        <f t="shared" si="993"/>
        <v>1</v>
      </c>
      <c r="BQ689" s="4" t="b">
        <f t="shared" si="994"/>
        <v>0</v>
      </c>
      <c r="BR689" s="4" t="b">
        <f t="shared" si="995"/>
        <v>0</v>
      </c>
      <c r="BS689" s="4" t="b">
        <f t="shared" si="996"/>
        <v>1</v>
      </c>
      <c r="BT689" s="4" t="b">
        <f t="shared" si="997"/>
        <v>1</v>
      </c>
      <c r="BU689" s="4" t="b">
        <f t="shared" si="998"/>
        <v>0</v>
      </c>
      <c r="BV689" s="4" t="b">
        <f t="shared" si="999"/>
        <v>0</v>
      </c>
      <c r="BW689" s="4" t="b">
        <f t="shared" si="1000"/>
        <v>0</v>
      </c>
      <c r="BX689" s="4" t="b">
        <f t="shared" si="1001"/>
        <v>0</v>
      </c>
      <c r="BY689" s="4" t="b">
        <f t="shared" si="1002"/>
        <v>0</v>
      </c>
      <c r="BZ689" s="4" t="b">
        <f t="shared" si="1003"/>
        <v>0</v>
      </c>
      <c r="CA689" s="4" t="b">
        <f t="shared" si="1004"/>
        <v>0</v>
      </c>
      <c r="CB689" s="4" t="b">
        <f t="shared" si="1005"/>
        <v>0</v>
      </c>
      <c r="CC689" s="4" t="b">
        <f t="shared" si="1006"/>
        <v>0</v>
      </c>
      <c r="CD689" s="4" t="b">
        <f t="shared" si="1007"/>
        <v>0</v>
      </c>
      <c r="CE689" s="4" t="b">
        <f t="shared" si="1008"/>
        <v>0</v>
      </c>
      <c r="CF689" s="4" t="b">
        <f t="shared" si="1009"/>
        <v>0</v>
      </c>
      <c r="CG689" s="4" t="b">
        <f t="shared" si="1010"/>
        <v>0</v>
      </c>
      <c r="CH689" s="4" t="b">
        <f t="shared" si="1011"/>
        <v>0</v>
      </c>
      <c r="CI689" s="4" t="b">
        <f t="shared" si="1012"/>
        <v>0</v>
      </c>
      <c r="CJ689" s="4" t="b">
        <f t="shared" si="1013"/>
        <v>1</v>
      </c>
      <c r="CK689" s="4" t="b">
        <f t="shared" si="1014"/>
        <v>1</v>
      </c>
      <c r="CL689" s="4" t="b">
        <f t="shared" si="1015"/>
        <v>0</v>
      </c>
      <c r="CM689" s="4" t="b">
        <f t="shared" si="1016"/>
        <v>0</v>
      </c>
      <c r="CN689" s="4" t="b">
        <f t="shared" si="1017"/>
        <v>0</v>
      </c>
      <c r="CO689" s="4" t="b">
        <f t="shared" si="1018"/>
        <v>0</v>
      </c>
      <c r="CP689" s="4" t="b">
        <f t="shared" si="1019"/>
        <v>0</v>
      </c>
      <c r="CQ689" s="4" t="b">
        <f t="shared" si="1020"/>
        <v>0</v>
      </c>
      <c r="CR689" s="4" t="b">
        <f t="shared" si="1021"/>
        <v>0</v>
      </c>
      <c r="CS689" s="4" t="b">
        <f t="shared" si="1022"/>
        <v>0</v>
      </c>
      <c r="CT689" s="4" t="b">
        <f t="shared" si="1023"/>
        <v>0</v>
      </c>
      <c r="CU689" s="4" t="b">
        <f t="shared" si="1024"/>
        <v>0</v>
      </c>
      <c r="CV689" s="4" t="b">
        <f t="shared" si="1025"/>
        <v>0</v>
      </c>
      <c r="CW689" s="4" t="b">
        <f t="shared" si="1026"/>
        <v>0</v>
      </c>
      <c r="CX689" s="4" t="b">
        <f t="shared" si="1027"/>
        <v>0</v>
      </c>
      <c r="CY689" s="4" t="b">
        <f t="shared" si="1028"/>
        <v>0</v>
      </c>
      <c r="CZ689" s="4" t="b">
        <f t="shared" si="1029"/>
        <v>0</v>
      </c>
      <c r="DA689" s="4" t="b">
        <f t="shared" si="1030"/>
        <v>1</v>
      </c>
      <c r="DB689" s="4" t="b">
        <f t="shared" si="1031"/>
        <v>0</v>
      </c>
      <c r="DC689" s="4" t="b">
        <f t="shared" si="1032"/>
        <v>0</v>
      </c>
      <c r="DD689" s="4" t="b">
        <f t="shared" si="1033"/>
        <v>0</v>
      </c>
    </row>
    <row r="690" spans="1:108">
      <c r="A690" t="s">
        <v>3620</v>
      </c>
      <c r="C690" t="s">
        <v>3621</v>
      </c>
      <c r="E690" s="4" t="s">
        <v>6111</v>
      </c>
      <c r="F690" t="s">
        <v>3569</v>
      </c>
      <c r="G690" t="s">
        <v>3570</v>
      </c>
      <c r="H690" t="s">
        <v>7428</v>
      </c>
      <c r="I690" t="s">
        <v>7418</v>
      </c>
      <c r="J690" t="s">
        <v>362</v>
      </c>
      <c r="K690" t="s">
        <v>136</v>
      </c>
      <c r="L690" t="s">
        <v>7275</v>
      </c>
      <c r="M690" t="s">
        <v>6079</v>
      </c>
      <c r="N690" t="s">
        <v>3622</v>
      </c>
      <c r="O690" t="b">
        <f t="shared" si="940"/>
        <v>1</v>
      </c>
      <c r="P690" t="b">
        <f t="shared" si="941"/>
        <v>0</v>
      </c>
      <c r="Q690" t="b">
        <f t="shared" si="942"/>
        <v>1</v>
      </c>
      <c r="R690" t="b">
        <f t="shared" si="943"/>
        <v>1</v>
      </c>
      <c r="S690" t="b">
        <f t="shared" si="944"/>
        <v>1</v>
      </c>
      <c r="T690" t="b">
        <f t="shared" si="945"/>
        <v>0</v>
      </c>
      <c r="U690" t="b">
        <f t="shared" si="946"/>
        <v>1</v>
      </c>
      <c r="V690" t="b">
        <f t="shared" si="947"/>
        <v>0</v>
      </c>
      <c r="W690" t="b">
        <f t="shared" si="948"/>
        <v>1</v>
      </c>
      <c r="X690" t="b">
        <f t="shared" si="949"/>
        <v>1</v>
      </c>
      <c r="Y690" t="b">
        <f t="shared" si="950"/>
        <v>1</v>
      </c>
      <c r="Z690" t="b">
        <f t="shared" si="951"/>
        <v>1</v>
      </c>
      <c r="AA690" t="b">
        <f t="shared" si="952"/>
        <v>0</v>
      </c>
      <c r="AB690" t="b">
        <f t="shared" si="953"/>
        <v>1</v>
      </c>
      <c r="AC690" t="b">
        <f t="shared" si="954"/>
        <v>0</v>
      </c>
      <c r="AD690" t="b">
        <f t="shared" si="955"/>
        <v>0</v>
      </c>
      <c r="AE690" t="b">
        <f t="shared" si="956"/>
        <v>0</v>
      </c>
      <c r="AF690" t="b">
        <f t="shared" si="957"/>
        <v>0</v>
      </c>
      <c r="AG690" t="b">
        <f t="shared" si="958"/>
        <v>0</v>
      </c>
      <c r="AH690" t="b">
        <f t="shared" si="959"/>
        <v>1</v>
      </c>
      <c r="AI690" t="b">
        <f t="shared" si="960"/>
        <v>0</v>
      </c>
      <c r="AJ690" t="b">
        <f t="shared" si="961"/>
        <v>0</v>
      </c>
      <c r="AK690" t="b">
        <f t="shared" si="962"/>
        <v>0</v>
      </c>
      <c r="AL690" t="b">
        <f t="shared" si="963"/>
        <v>0</v>
      </c>
      <c r="AM690" t="b">
        <f t="shared" si="964"/>
        <v>0</v>
      </c>
      <c r="AN690" t="b">
        <f t="shared" si="965"/>
        <v>0</v>
      </c>
      <c r="AO690" t="b">
        <f t="shared" si="966"/>
        <v>0</v>
      </c>
      <c r="AP690" t="b">
        <f t="shared" si="967"/>
        <v>0</v>
      </c>
      <c r="AQ690" t="b">
        <f t="shared" si="968"/>
        <v>0</v>
      </c>
      <c r="AR690" t="b">
        <f t="shared" si="969"/>
        <v>0</v>
      </c>
      <c r="AS690" t="b">
        <f t="shared" si="970"/>
        <v>0</v>
      </c>
      <c r="AT690" t="b">
        <f t="shared" si="971"/>
        <v>0</v>
      </c>
      <c r="AU690" t="b">
        <f t="shared" si="972"/>
        <v>0</v>
      </c>
      <c r="AV690" t="b">
        <f t="shared" si="973"/>
        <v>0</v>
      </c>
      <c r="AW690" t="b">
        <f t="shared" si="974"/>
        <v>0</v>
      </c>
      <c r="AX690" t="b">
        <f t="shared" si="975"/>
        <v>1</v>
      </c>
      <c r="AY690" t="b">
        <f t="shared" si="976"/>
        <v>0</v>
      </c>
      <c r="AZ690" t="b">
        <f t="shared" si="977"/>
        <v>0</v>
      </c>
      <c r="BA690" t="b">
        <f t="shared" si="978"/>
        <v>1</v>
      </c>
      <c r="BB690" t="b">
        <f t="shared" si="979"/>
        <v>0</v>
      </c>
      <c r="BC690" t="b">
        <f t="shared" si="980"/>
        <v>0</v>
      </c>
      <c r="BD690" t="b">
        <f t="shared" si="981"/>
        <v>1</v>
      </c>
      <c r="BE690" t="b">
        <f t="shared" si="982"/>
        <v>1</v>
      </c>
      <c r="BF690" t="b">
        <f t="shared" si="983"/>
        <v>1</v>
      </c>
      <c r="BG690" t="b">
        <f t="shared" si="984"/>
        <v>0</v>
      </c>
      <c r="BH690" t="b">
        <f t="shared" si="985"/>
        <v>0</v>
      </c>
      <c r="BI690" t="b">
        <f t="shared" si="986"/>
        <v>0</v>
      </c>
      <c r="BJ690" t="b">
        <f t="shared" si="987"/>
        <v>1</v>
      </c>
      <c r="BK690" t="b">
        <f t="shared" si="988"/>
        <v>0</v>
      </c>
      <c r="BL690" t="b">
        <f t="shared" si="989"/>
        <v>0</v>
      </c>
      <c r="BM690" t="b">
        <f t="shared" si="990"/>
        <v>0</v>
      </c>
      <c r="BN690" t="b">
        <f t="shared" si="991"/>
        <v>0</v>
      </c>
      <c r="BO690" t="b">
        <f t="shared" si="992"/>
        <v>0</v>
      </c>
      <c r="BP690" t="b">
        <f t="shared" si="993"/>
        <v>0</v>
      </c>
      <c r="BQ690" t="b">
        <f t="shared" si="994"/>
        <v>0</v>
      </c>
      <c r="BR690" t="b">
        <f t="shared" si="995"/>
        <v>0</v>
      </c>
      <c r="BS690" t="b">
        <f t="shared" si="996"/>
        <v>0</v>
      </c>
      <c r="BT690" t="b">
        <f t="shared" si="997"/>
        <v>0</v>
      </c>
      <c r="BU690" t="b">
        <f t="shared" si="998"/>
        <v>0</v>
      </c>
      <c r="BV690" t="b">
        <f t="shared" si="999"/>
        <v>0</v>
      </c>
      <c r="BW690" t="b">
        <f t="shared" si="1000"/>
        <v>0</v>
      </c>
      <c r="BX690" t="b">
        <f t="shared" si="1001"/>
        <v>0</v>
      </c>
      <c r="BY690" t="b">
        <f t="shared" si="1002"/>
        <v>0</v>
      </c>
      <c r="BZ690" t="b">
        <f t="shared" si="1003"/>
        <v>0</v>
      </c>
      <c r="CA690" t="b">
        <f t="shared" si="1004"/>
        <v>0</v>
      </c>
      <c r="CB690" t="b">
        <f t="shared" si="1005"/>
        <v>0</v>
      </c>
      <c r="CC690" t="b">
        <f t="shared" si="1006"/>
        <v>0</v>
      </c>
      <c r="CD690" t="b">
        <f t="shared" si="1007"/>
        <v>0</v>
      </c>
      <c r="CE690" t="b">
        <f t="shared" si="1008"/>
        <v>0</v>
      </c>
      <c r="CF690" t="b">
        <f t="shared" si="1009"/>
        <v>1</v>
      </c>
      <c r="CG690" t="b">
        <f t="shared" si="1010"/>
        <v>1</v>
      </c>
      <c r="CH690" t="b">
        <f t="shared" si="1011"/>
        <v>0</v>
      </c>
      <c r="CI690" t="b">
        <f t="shared" si="1012"/>
        <v>0</v>
      </c>
      <c r="CJ690" t="b">
        <f t="shared" si="1013"/>
        <v>0</v>
      </c>
      <c r="CK690" t="b">
        <f t="shared" si="1014"/>
        <v>1</v>
      </c>
      <c r="CL690" t="b">
        <f t="shared" si="1015"/>
        <v>0</v>
      </c>
      <c r="CM690" t="b">
        <f t="shared" si="1016"/>
        <v>0</v>
      </c>
      <c r="CN690" t="b">
        <f t="shared" si="1017"/>
        <v>0</v>
      </c>
      <c r="CO690" t="b">
        <f t="shared" si="1018"/>
        <v>0</v>
      </c>
      <c r="CP690" t="b">
        <f t="shared" si="1019"/>
        <v>1</v>
      </c>
      <c r="CQ690" t="b">
        <f t="shared" si="1020"/>
        <v>0</v>
      </c>
      <c r="CR690" t="b">
        <f t="shared" si="1021"/>
        <v>0</v>
      </c>
      <c r="CS690" t="b">
        <f t="shared" si="1022"/>
        <v>1</v>
      </c>
      <c r="CT690" t="b">
        <f t="shared" si="1023"/>
        <v>0</v>
      </c>
      <c r="CU690" t="b">
        <f t="shared" si="1024"/>
        <v>0</v>
      </c>
      <c r="CV690" t="b">
        <f t="shared" si="1025"/>
        <v>0</v>
      </c>
      <c r="CW690" t="b">
        <f t="shared" si="1026"/>
        <v>1</v>
      </c>
      <c r="CX690" t="b">
        <f t="shared" si="1027"/>
        <v>0</v>
      </c>
      <c r="CY690" t="b">
        <f t="shared" si="1028"/>
        <v>0</v>
      </c>
      <c r="CZ690" t="b">
        <f t="shared" si="1029"/>
        <v>0</v>
      </c>
      <c r="DA690" t="b">
        <f t="shared" si="1030"/>
        <v>0</v>
      </c>
      <c r="DB690" t="b">
        <f t="shared" si="1031"/>
        <v>0</v>
      </c>
      <c r="DC690" t="b">
        <f t="shared" si="1032"/>
        <v>0</v>
      </c>
      <c r="DD690" t="b">
        <f t="shared" si="1033"/>
        <v>0</v>
      </c>
    </row>
    <row r="691" spans="1:108">
      <c r="A691" t="s">
        <v>3623</v>
      </c>
      <c r="C691" t="s">
        <v>3621</v>
      </c>
      <c r="E691" s="4" t="s">
        <v>6111</v>
      </c>
      <c r="F691" t="s">
        <v>3569</v>
      </c>
      <c r="G691" t="s">
        <v>3570</v>
      </c>
      <c r="H691" t="s">
        <v>7428</v>
      </c>
      <c r="I691" t="s">
        <v>7418</v>
      </c>
      <c r="J691" t="s">
        <v>1168</v>
      </c>
      <c r="K691" t="s">
        <v>136</v>
      </c>
      <c r="L691" t="s">
        <v>7276</v>
      </c>
      <c r="M691" t="s">
        <v>6079</v>
      </c>
      <c r="N691" t="s">
        <v>3624</v>
      </c>
      <c r="O691" t="b">
        <f t="shared" si="940"/>
        <v>0</v>
      </c>
      <c r="P691" t="b">
        <f t="shared" si="941"/>
        <v>1</v>
      </c>
      <c r="Q691" t="b">
        <f t="shared" si="942"/>
        <v>1</v>
      </c>
      <c r="R691" t="b">
        <f t="shared" si="943"/>
        <v>0</v>
      </c>
      <c r="S691" t="b">
        <f t="shared" si="944"/>
        <v>0</v>
      </c>
      <c r="T691" t="b">
        <f t="shared" si="945"/>
        <v>1</v>
      </c>
      <c r="U691" t="b">
        <f t="shared" si="946"/>
        <v>1</v>
      </c>
      <c r="V691" t="b">
        <f t="shared" si="947"/>
        <v>1</v>
      </c>
      <c r="W691" t="b">
        <f t="shared" si="948"/>
        <v>0</v>
      </c>
      <c r="X691" t="b">
        <f t="shared" si="949"/>
        <v>0</v>
      </c>
      <c r="Y691" t="b">
        <f t="shared" si="950"/>
        <v>0</v>
      </c>
      <c r="Z691" t="b">
        <f t="shared" si="951"/>
        <v>0</v>
      </c>
      <c r="AA691" t="b">
        <f t="shared" si="952"/>
        <v>0</v>
      </c>
      <c r="AB691" t="b">
        <f t="shared" si="953"/>
        <v>0</v>
      </c>
      <c r="AC691" t="b">
        <f t="shared" si="954"/>
        <v>0</v>
      </c>
      <c r="AD691" t="b">
        <f t="shared" si="955"/>
        <v>0</v>
      </c>
      <c r="AE691" t="b">
        <f t="shared" si="956"/>
        <v>0</v>
      </c>
      <c r="AF691" t="b">
        <f t="shared" si="957"/>
        <v>0</v>
      </c>
      <c r="AG691" t="b">
        <f t="shared" si="958"/>
        <v>0</v>
      </c>
      <c r="AH691" t="b">
        <f t="shared" si="959"/>
        <v>1</v>
      </c>
      <c r="AI691" t="b">
        <f t="shared" si="960"/>
        <v>0</v>
      </c>
      <c r="AJ691" t="b">
        <f t="shared" si="961"/>
        <v>0</v>
      </c>
      <c r="AK691" t="b">
        <f t="shared" si="962"/>
        <v>0</v>
      </c>
      <c r="AL691" t="b">
        <f t="shared" si="963"/>
        <v>0</v>
      </c>
      <c r="AM691" t="b">
        <f t="shared" si="964"/>
        <v>0</v>
      </c>
      <c r="AN691" t="b">
        <f t="shared" si="965"/>
        <v>0</v>
      </c>
      <c r="AO691" t="b">
        <f t="shared" si="966"/>
        <v>0</v>
      </c>
      <c r="AP691" t="b">
        <f t="shared" si="967"/>
        <v>0</v>
      </c>
      <c r="AQ691" t="b">
        <f t="shared" si="968"/>
        <v>0</v>
      </c>
      <c r="AR691" t="b">
        <f t="shared" si="969"/>
        <v>0</v>
      </c>
      <c r="AS691" t="b">
        <f t="shared" si="970"/>
        <v>0</v>
      </c>
      <c r="AT691" t="b">
        <f t="shared" si="971"/>
        <v>0</v>
      </c>
      <c r="AU691" t="b">
        <f t="shared" si="972"/>
        <v>0</v>
      </c>
      <c r="AV691" t="b">
        <f t="shared" si="973"/>
        <v>1</v>
      </c>
      <c r="AW691" t="b">
        <f t="shared" si="974"/>
        <v>0</v>
      </c>
      <c r="AX691" t="b">
        <f t="shared" si="975"/>
        <v>0</v>
      </c>
      <c r="AY691" t="b">
        <f t="shared" si="976"/>
        <v>0</v>
      </c>
      <c r="AZ691" t="b">
        <f t="shared" si="977"/>
        <v>0</v>
      </c>
      <c r="BA691" t="b">
        <f t="shared" si="978"/>
        <v>0</v>
      </c>
      <c r="BB691" t="b">
        <f t="shared" si="979"/>
        <v>0</v>
      </c>
      <c r="BC691" t="b">
        <f t="shared" si="980"/>
        <v>0</v>
      </c>
      <c r="BD691" t="b">
        <f t="shared" si="981"/>
        <v>0</v>
      </c>
      <c r="BE691" t="b">
        <f t="shared" si="982"/>
        <v>0</v>
      </c>
      <c r="BF691" t="b">
        <f t="shared" si="983"/>
        <v>0</v>
      </c>
      <c r="BG691" t="b">
        <f t="shared" si="984"/>
        <v>0</v>
      </c>
      <c r="BH691" t="b">
        <f t="shared" si="985"/>
        <v>0</v>
      </c>
      <c r="BI691" t="b">
        <f t="shared" si="986"/>
        <v>0</v>
      </c>
      <c r="BJ691" t="b">
        <f t="shared" si="987"/>
        <v>0</v>
      </c>
      <c r="BK691" t="b">
        <f t="shared" si="988"/>
        <v>0</v>
      </c>
      <c r="BL691" t="b">
        <f t="shared" si="989"/>
        <v>0</v>
      </c>
      <c r="BM691" t="b">
        <f t="shared" si="990"/>
        <v>0</v>
      </c>
      <c r="BN691" t="b">
        <f t="shared" si="991"/>
        <v>0</v>
      </c>
      <c r="BO691" t="b">
        <f t="shared" si="992"/>
        <v>0</v>
      </c>
      <c r="BP691" t="b">
        <f t="shared" si="993"/>
        <v>1</v>
      </c>
      <c r="BQ691" t="b">
        <f t="shared" si="994"/>
        <v>0</v>
      </c>
      <c r="BR691" t="b">
        <f t="shared" si="995"/>
        <v>0</v>
      </c>
      <c r="BS691" t="b">
        <f t="shared" si="996"/>
        <v>0</v>
      </c>
      <c r="BT691" t="b">
        <f t="shared" si="997"/>
        <v>0</v>
      </c>
      <c r="BU691" t="b">
        <f t="shared" si="998"/>
        <v>0</v>
      </c>
      <c r="BV691" t="b">
        <f t="shared" si="999"/>
        <v>0</v>
      </c>
      <c r="BW691" t="b">
        <f t="shared" si="1000"/>
        <v>0</v>
      </c>
      <c r="BX691" t="b">
        <f t="shared" si="1001"/>
        <v>0</v>
      </c>
      <c r="BY691" t="b">
        <f t="shared" si="1002"/>
        <v>0</v>
      </c>
      <c r="BZ691" t="b">
        <f t="shared" si="1003"/>
        <v>0</v>
      </c>
      <c r="CA691" t="b">
        <f t="shared" si="1004"/>
        <v>0</v>
      </c>
      <c r="CB691" t="b">
        <f t="shared" si="1005"/>
        <v>0</v>
      </c>
      <c r="CC691" t="b">
        <f t="shared" si="1006"/>
        <v>0</v>
      </c>
      <c r="CD691" t="b">
        <f t="shared" si="1007"/>
        <v>0</v>
      </c>
      <c r="CE691" t="b">
        <f t="shared" si="1008"/>
        <v>0</v>
      </c>
      <c r="CF691" t="b">
        <f t="shared" si="1009"/>
        <v>0</v>
      </c>
      <c r="CG691" t="b">
        <f t="shared" si="1010"/>
        <v>0</v>
      </c>
      <c r="CH691" t="b">
        <f t="shared" si="1011"/>
        <v>0</v>
      </c>
      <c r="CI691" t="b">
        <f t="shared" si="1012"/>
        <v>0</v>
      </c>
      <c r="CJ691" t="b">
        <f t="shared" si="1013"/>
        <v>0</v>
      </c>
      <c r="CK691" t="b">
        <f t="shared" si="1014"/>
        <v>0</v>
      </c>
      <c r="CL691" t="b">
        <f t="shared" si="1015"/>
        <v>0</v>
      </c>
      <c r="CM691" t="b">
        <f t="shared" si="1016"/>
        <v>0</v>
      </c>
      <c r="CN691" t="b">
        <f t="shared" si="1017"/>
        <v>0</v>
      </c>
      <c r="CO691" t="b">
        <f t="shared" si="1018"/>
        <v>0</v>
      </c>
      <c r="CP691" t="b">
        <f t="shared" si="1019"/>
        <v>0</v>
      </c>
      <c r="CQ691" t="b">
        <f t="shared" si="1020"/>
        <v>0</v>
      </c>
      <c r="CR691" t="b">
        <f t="shared" si="1021"/>
        <v>0</v>
      </c>
      <c r="CS691" t="b">
        <f t="shared" si="1022"/>
        <v>0</v>
      </c>
      <c r="CT691" t="b">
        <f t="shared" si="1023"/>
        <v>0</v>
      </c>
      <c r="CU691" t="b">
        <f t="shared" si="1024"/>
        <v>0</v>
      </c>
      <c r="CV691" t="b">
        <f t="shared" si="1025"/>
        <v>0</v>
      </c>
      <c r="CW691" t="b">
        <f t="shared" si="1026"/>
        <v>0</v>
      </c>
      <c r="CX691" t="b">
        <f t="shared" si="1027"/>
        <v>0</v>
      </c>
      <c r="CY691" t="b">
        <f t="shared" si="1028"/>
        <v>0</v>
      </c>
      <c r="CZ691" t="b">
        <f t="shared" si="1029"/>
        <v>0</v>
      </c>
      <c r="DA691" t="b">
        <f t="shared" si="1030"/>
        <v>0</v>
      </c>
      <c r="DB691" t="b">
        <f t="shared" si="1031"/>
        <v>0</v>
      </c>
      <c r="DC691" t="b">
        <f t="shared" si="1032"/>
        <v>0</v>
      </c>
      <c r="DD691" t="b">
        <f t="shared" si="1033"/>
        <v>0</v>
      </c>
    </row>
    <row r="692" spans="1:108">
      <c r="A692" t="s">
        <v>3625</v>
      </c>
      <c r="C692" t="s">
        <v>3621</v>
      </c>
      <c r="E692" s="4" t="s">
        <v>6111</v>
      </c>
      <c r="F692" t="s">
        <v>3569</v>
      </c>
      <c r="G692" t="s">
        <v>3570</v>
      </c>
      <c r="H692" t="s">
        <v>7428</v>
      </c>
      <c r="I692" t="s">
        <v>7418</v>
      </c>
      <c r="J692" t="s">
        <v>109</v>
      </c>
      <c r="K692" t="s">
        <v>109</v>
      </c>
      <c r="L692" t="s">
        <v>7277</v>
      </c>
      <c r="M692" t="s">
        <v>221</v>
      </c>
      <c r="N692" t="s">
        <v>3626</v>
      </c>
      <c r="O692" t="b">
        <f t="shared" si="940"/>
        <v>1</v>
      </c>
      <c r="P692" t="b">
        <f t="shared" si="941"/>
        <v>1</v>
      </c>
      <c r="Q692" t="b">
        <f t="shared" si="942"/>
        <v>1</v>
      </c>
      <c r="R692" t="b">
        <f t="shared" si="943"/>
        <v>1</v>
      </c>
      <c r="S692" t="b">
        <f t="shared" si="944"/>
        <v>1</v>
      </c>
      <c r="T692" t="b">
        <f t="shared" si="945"/>
        <v>0</v>
      </c>
      <c r="U692" t="b">
        <f t="shared" si="946"/>
        <v>1</v>
      </c>
      <c r="V692" t="b">
        <f t="shared" si="947"/>
        <v>1</v>
      </c>
      <c r="W692" t="b">
        <f t="shared" si="948"/>
        <v>1</v>
      </c>
      <c r="X692" t="b">
        <f t="shared" si="949"/>
        <v>1</v>
      </c>
      <c r="Y692" t="b">
        <f t="shared" si="950"/>
        <v>1</v>
      </c>
      <c r="Z692" t="b">
        <f t="shared" si="951"/>
        <v>1</v>
      </c>
      <c r="AA692" t="b">
        <f t="shared" si="952"/>
        <v>1</v>
      </c>
      <c r="AB692" t="b">
        <f t="shared" si="953"/>
        <v>1</v>
      </c>
      <c r="AC692" t="b">
        <f t="shared" si="954"/>
        <v>0</v>
      </c>
      <c r="AD692" t="b">
        <f t="shared" si="955"/>
        <v>0</v>
      </c>
      <c r="AE692" t="b">
        <f t="shared" si="956"/>
        <v>0</v>
      </c>
      <c r="AF692" t="b">
        <f t="shared" si="957"/>
        <v>0</v>
      </c>
      <c r="AG692" t="b">
        <f t="shared" si="958"/>
        <v>0</v>
      </c>
      <c r="AH692" t="b">
        <f t="shared" si="959"/>
        <v>1</v>
      </c>
      <c r="AI692" t="b">
        <f t="shared" si="960"/>
        <v>0</v>
      </c>
      <c r="AJ692" t="b">
        <f t="shared" si="961"/>
        <v>0</v>
      </c>
      <c r="AK692" t="b">
        <f t="shared" si="962"/>
        <v>0</v>
      </c>
      <c r="AL692" t="b">
        <f t="shared" si="963"/>
        <v>0</v>
      </c>
      <c r="AM692" t="b">
        <f t="shared" si="964"/>
        <v>0</v>
      </c>
      <c r="AN692" t="b">
        <f t="shared" si="965"/>
        <v>0</v>
      </c>
      <c r="AO692" t="b">
        <f t="shared" si="966"/>
        <v>0</v>
      </c>
      <c r="AP692" t="b">
        <f t="shared" si="967"/>
        <v>0</v>
      </c>
      <c r="AQ692" t="b">
        <f t="shared" si="968"/>
        <v>0</v>
      </c>
      <c r="AR692" t="b">
        <f t="shared" si="969"/>
        <v>0</v>
      </c>
      <c r="AS692" t="b">
        <f t="shared" si="970"/>
        <v>0</v>
      </c>
      <c r="AT692" t="b">
        <f t="shared" si="971"/>
        <v>0</v>
      </c>
      <c r="AU692" t="b">
        <f t="shared" si="972"/>
        <v>0</v>
      </c>
      <c r="AV692" t="b">
        <f t="shared" si="973"/>
        <v>1</v>
      </c>
      <c r="AW692" t="b">
        <f t="shared" si="974"/>
        <v>1</v>
      </c>
      <c r="AX692" t="b">
        <f t="shared" si="975"/>
        <v>0</v>
      </c>
      <c r="AY692" t="b">
        <f t="shared" si="976"/>
        <v>0</v>
      </c>
      <c r="AZ692" t="b">
        <f t="shared" si="977"/>
        <v>0</v>
      </c>
      <c r="BA692" t="b">
        <f t="shared" si="978"/>
        <v>1</v>
      </c>
      <c r="BB692" t="b">
        <f t="shared" si="979"/>
        <v>0</v>
      </c>
      <c r="BC692" t="b">
        <f t="shared" si="980"/>
        <v>1</v>
      </c>
      <c r="BD692" t="b">
        <f t="shared" si="981"/>
        <v>0</v>
      </c>
      <c r="BE692" t="b">
        <f t="shared" si="982"/>
        <v>0</v>
      </c>
      <c r="BF692" t="b">
        <f t="shared" si="983"/>
        <v>1</v>
      </c>
      <c r="BG692" t="b">
        <f t="shared" si="984"/>
        <v>0</v>
      </c>
      <c r="BH692" t="b">
        <f t="shared" si="985"/>
        <v>0</v>
      </c>
      <c r="BI692" t="b">
        <f t="shared" si="986"/>
        <v>0</v>
      </c>
      <c r="BJ692" t="b">
        <f t="shared" si="987"/>
        <v>1</v>
      </c>
      <c r="BK692" t="b">
        <f t="shared" si="988"/>
        <v>1</v>
      </c>
      <c r="BL692" t="b">
        <f t="shared" si="989"/>
        <v>0</v>
      </c>
      <c r="BM692" t="b">
        <f t="shared" si="990"/>
        <v>0</v>
      </c>
      <c r="BN692" t="b">
        <f t="shared" si="991"/>
        <v>0</v>
      </c>
      <c r="BO692" t="b">
        <f t="shared" si="992"/>
        <v>1</v>
      </c>
      <c r="BP692" t="b">
        <f t="shared" si="993"/>
        <v>0</v>
      </c>
      <c r="BQ692" t="b">
        <f t="shared" si="994"/>
        <v>0</v>
      </c>
      <c r="BR692" t="b">
        <f t="shared" si="995"/>
        <v>0</v>
      </c>
      <c r="BS692" t="b">
        <f t="shared" si="996"/>
        <v>0</v>
      </c>
      <c r="BT692" t="b">
        <f t="shared" si="997"/>
        <v>0</v>
      </c>
      <c r="BU692" t="b">
        <f t="shared" si="998"/>
        <v>0</v>
      </c>
      <c r="BV692" t="b">
        <f t="shared" si="999"/>
        <v>0</v>
      </c>
      <c r="BW692" t="b">
        <f t="shared" si="1000"/>
        <v>0</v>
      </c>
      <c r="BX692" t="b">
        <f t="shared" si="1001"/>
        <v>1</v>
      </c>
      <c r="BY692" t="b">
        <f t="shared" si="1002"/>
        <v>0</v>
      </c>
      <c r="BZ692" t="b">
        <f t="shared" si="1003"/>
        <v>0</v>
      </c>
      <c r="CA692" t="b">
        <f t="shared" si="1004"/>
        <v>0</v>
      </c>
      <c r="CB692" t="b">
        <f t="shared" si="1005"/>
        <v>1</v>
      </c>
      <c r="CC692" t="b">
        <f t="shared" si="1006"/>
        <v>0</v>
      </c>
      <c r="CD692" t="b">
        <f t="shared" si="1007"/>
        <v>0</v>
      </c>
      <c r="CE692" t="b">
        <f t="shared" si="1008"/>
        <v>0</v>
      </c>
      <c r="CF692" t="b">
        <f t="shared" si="1009"/>
        <v>1</v>
      </c>
      <c r="CG692" t="b">
        <f t="shared" si="1010"/>
        <v>1</v>
      </c>
      <c r="CH692" t="b">
        <f t="shared" si="1011"/>
        <v>0</v>
      </c>
      <c r="CI692" t="b">
        <f t="shared" si="1012"/>
        <v>0</v>
      </c>
      <c r="CJ692" t="b">
        <f t="shared" si="1013"/>
        <v>1</v>
      </c>
      <c r="CK692" t="b">
        <f t="shared" si="1014"/>
        <v>0</v>
      </c>
      <c r="CL692" t="b">
        <f t="shared" si="1015"/>
        <v>0</v>
      </c>
      <c r="CM692" t="b">
        <f t="shared" si="1016"/>
        <v>0</v>
      </c>
      <c r="CN692" t="b">
        <f t="shared" si="1017"/>
        <v>0</v>
      </c>
      <c r="CO692" t="b">
        <f t="shared" si="1018"/>
        <v>0</v>
      </c>
      <c r="CP692" t="b">
        <f t="shared" si="1019"/>
        <v>1</v>
      </c>
      <c r="CQ692" t="b">
        <f t="shared" si="1020"/>
        <v>1</v>
      </c>
      <c r="CR692" t="b">
        <f t="shared" si="1021"/>
        <v>1</v>
      </c>
      <c r="CS692" t="b">
        <f t="shared" si="1022"/>
        <v>1</v>
      </c>
      <c r="CT692" t="b">
        <f t="shared" si="1023"/>
        <v>0</v>
      </c>
      <c r="CU692" t="b">
        <f t="shared" si="1024"/>
        <v>0</v>
      </c>
      <c r="CV692" t="b">
        <f t="shared" si="1025"/>
        <v>0</v>
      </c>
      <c r="CW692" t="b">
        <f t="shared" si="1026"/>
        <v>1</v>
      </c>
      <c r="CX692" t="b">
        <f t="shared" si="1027"/>
        <v>0</v>
      </c>
      <c r="CY692" t="b">
        <f t="shared" si="1028"/>
        <v>1</v>
      </c>
      <c r="CZ692" t="b">
        <f t="shared" si="1029"/>
        <v>0</v>
      </c>
      <c r="DA692" t="b">
        <f t="shared" si="1030"/>
        <v>1</v>
      </c>
      <c r="DB692" t="b">
        <f t="shared" si="1031"/>
        <v>0</v>
      </c>
      <c r="DC692" t="b">
        <f t="shared" si="1032"/>
        <v>0</v>
      </c>
      <c r="DD692" t="b">
        <f t="shared" si="1033"/>
        <v>0</v>
      </c>
    </row>
    <row r="693" spans="1:108">
      <c r="A693" t="s">
        <v>3627</v>
      </c>
      <c r="C693" t="s">
        <v>3621</v>
      </c>
      <c r="E693" s="4" t="s">
        <v>6111</v>
      </c>
      <c r="F693" t="s">
        <v>3569</v>
      </c>
      <c r="G693" t="s">
        <v>3570</v>
      </c>
      <c r="H693" t="s">
        <v>7428</v>
      </c>
      <c r="I693" t="s">
        <v>7418</v>
      </c>
      <c r="J693" t="s">
        <v>139</v>
      </c>
      <c r="K693" t="s">
        <v>139</v>
      </c>
      <c r="L693" t="s">
        <v>7278</v>
      </c>
      <c r="M693" t="s">
        <v>6079</v>
      </c>
      <c r="N693" t="s">
        <v>3628</v>
      </c>
      <c r="O693" t="b">
        <f t="shared" si="940"/>
        <v>1</v>
      </c>
      <c r="P693" t="b">
        <f t="shared" si="941"/>
        <v>1</v>
      </c>
      <c r="Q693" t="b">
        <f t="shared" si="942"/>
        <v>1</v>
      </c>
      <c r="R693" t="b">
        <f t="shared" si="943"/>
        <v>1</v>
      </c>
      <c r="S693" t="b">
        <f t="shared" si="944"/>
        <v>1</v>
      </c>
      <c r="T693" t="b">
        <f t="shared" si="945"/>
        <v>1</v>
      </c>
      <c r="U693" t="b">
        <f t="shared" si="946"/>
        <v>1</v>
      </c>
      <c r="V693" t="b">
        <f t="shared" si="947"/>
        <v>1</v>
      </c>
      <c r="W693" t="b">
        <f t="shared" si="948"/>
        <v>1</v>
      </c>
      <c r="X693" t="b">
        <f t="shared" si="949"/>
        <v>1</v>
      </c>
      <c r="Y693" t="b">
        <f t="shared" si="950"/>
        <v>1</v>
      </c>
      <c r="Z693" t="b">
        <f t="shared" si="951"/>
        <v>1</v>
      </c>
      <c r="AA693" t="b">
        <f t="shared" si="952"/>
        <v>1</v>
      </c>
      <c r="AB693" t="b">
        <f t="shared" si="953"/>
        <v>0</v>
      </c>
      <c r="AC693" t="b">
        <f t="shared" si="954"/>
        <v>0</v>
      </c>
      <c r="AD693" t="b">
        <f t="shared" si="955"/>
        <v>1</v>
      </c>
      <c r="AE693" t="b">
        <f t="shared" si="956"/>
        <v>0</v>
      </c>
      <c r="AF693" t="b">
        <f t="shared" si="957"/>
        <v>0</v>
      </c>
      <c r="AG693" t="b">
        <f t="shared" si="958"/>
        <v>1</v>
      </c>
      <c r="AH693" t="b">
        <f t="shared" si="959"/>
        <v>0</v>
      </c>
      <c r="AI693" t="b">
        <f t="shared" si="960"/>
        <v>0</v>
      </c>
      <c r="AJ693" t="b">
        <f t="shared" si="961"/>
        <v>0</v>
      </c>
      <c r="AK693" t="b">
        <f t="shared" si="962"/>
        <v>0</v>
      </c>
      <c r="AL693" t="b">
        <f t="shared" si="963"/>
        <v>0</v>
      </c>
      <c r="AM693" t="b">
        <f t="shared" si="964"/>
        <v>0</v>
      </c>
      <c r="AN693" t="b">
        <f t="shared" si="965"/>
        <v>0</v>
      </c>
      <c r="AO693" t="b">
        <f t="shared" si="966"/>
        <v>0</v>
      </c>
      <c r="AP693" t="b">
        <f t="shared" si="967"/>
        <v>0</v>
      </c>
      <c r="AQ693" t="b">
        <f t="shared" si="968"/>
        <v>0</v>
      </c>
      <c r="AR693" t="b">
        <f t="shared" si="969"/>
        <v>0</v>
      </c>
      <c r="AS693" t="b">
        <f t="shared" si="970"/>
        <v>0</v>
      </c>
      <c r="AT693" t="b">
        <f t="shared" si="971"/>
        <v>0</v>
      </c>
      <c r="AU693" t="b">
        <f t="shared" si="972"/>
        <v>0</v>
      </c>
      <c r="AV693" t="b">
        <f t="shared" si="973"/>
        <v>1</v>
      </c>
      <c r="AW693" t="b">
        <f t="shared" si="974"/>
        <v>1</v>
      </c>
      <c r="AX693" t="b">
        <f t="shared" si="975"/>
        <v>0</v>
      </c>
      <c r="AY693" t="b">
        <f t="shared" si="976"/>
        <v>0</v>
      </c>
      <c r="AZ693" t="b">
        <f t="shared" si="977"/>
        <v>0</v>
      </c>
      <c r="BA693" t="b">
        <f t="shared" si="978"/>
        <v>1</v>
      </c>
      <c r="BB693" t="b">
        <f t="shared" si="979"/>
        <v>0</v>
      </c>
      <c r="BC693" t="b">
        <f t="shared" si="980"/>
        <v>1</v>
      </c>
      <c r="BD693" t="b">
        <f t="shared" si="981"/>
        <v>1</v>
      </c>
      <c r="BE693" t="b">
        <f t="shared" si="982"/>
        <v>0</v>
      </c>
      <c r="BF693" t="b">
        <f t="shared" si="983"/>
        <v>0</v>
      </c>
      <c r="BG693" t="b">
        <f t="shared" si="984"/>
        <v>0</v>
      </c>
      <c r="BH693" t="b">
        <f t="shared" si="985"/>
        <v>0</v>
      </c>
      <c r="BI693" t="b">
        <f t="shared" si="986"/>
        <v>0</v>
      </c>
      <c r="BJ693" t="b">
        <f t="shared" si="987"/>
        <v>1</v>
      </c>
      <c r="BK693" t="b">
        <f t="shared" si="988"/>
        <v>1</v>
      </c>
      <c r="BL693" t="b">
        <f t="shared" si="989"/>
        <v>1</v>
      </c>
      <c r="BM693" t="b">
        <f t="shared" si="990"/>
        <v>0</v>
      </c>
      <c r="BN693" t="b">
        <f t="shared" si="991"/>
        <v>0</v>
      </c>
      <c r="BO693" t="b">
        <f t="shared" si="992"/>
        <v>0</v>
      </c>
      <c r="BP693" t="b">
        <f t="shared" si="993"/>
        <v>1</v>
      </c>
      <c r="BQ693" t="b">
        <f t="shared" si="994"/>
        <v>0</v>
      </c>
      <c r="BR693" t="b">
        <f t="shared" si="995"/>
        <v>0</v>
      </c>
      <c r="BS693" t="b">
        <f t="shared" si="996"/>
        <v>0</v>
      </c>
      <c r="BT693" t="b">
        <f t="shared" si="997"/>
        <v>1</v>
      </c>
      <c r="BU693" t="b">
        <f t="shared" si="998"/>
        <v>0</v>
      </c>
      <c r="BV693" t="b">
        <f t="shared" si="999"/>
        <v>1</v>
      </c>
      <c r="BW693" t="b">
        <f t="shared" si="1000"/>
        <v>0</v>
      </c>
      <c r="BX693" t="b">
        <f t="shared" si="1001"/>
        <v>0</v>
      </c>
      <c r="BY693" t="b">
        <f t="shared" si="1002"/>
        <v>0</v>
      </c>
      <c r="BZ693" t="b">
        <f t="shared" si="1003"/>
        <v>0</v>
      </c>
      <c r="CA693" t="b">
        <f t="shared" si="1004"/>
        <v>0</v>
      </c>
      <c r="CB693" t="b">
        <f t="shared" si="1005"/>
        <v>0</v>
      </c>
      <c r="CC693" t="b">
        <f t="shared" si="1006"/>
        <v>0</v>
      </c>
      <c r="CD693" t="b">
        <f t="shared" si="1007"/>
        <v>1</v>
      </c>
      <c r="CE693" t="b">
        <f t="shared" si="1008"/>
        <v>0</v>
      </c>
      <c r="CF693" t="b">
        <f t="shared" si="1009"/>
        <v>0</v>
      </c>
      <c r="CG693" t="b">
        <f t="shared" si="1010"/>
        <v>1</v>
      </c>
      <c r="CH693" t="b">
        <f t="shared" si="1011"/>
        <v>0</v>
      </c>
      <c r="CI693" t="b">
        <f t="shared" si="1012"/>
        <v>0</v>
      </c>
      <c r="CJ693" t="b">
        <f t="shared" si="1013"/>
        <v>1</v>
      </c>
      <c r="CK693" t="b">
        <f t="shared" si="1014"/>
        <v>0</v>
      </c>
      <c r="CL693" t="b">
        <f t="shared" si="1015"/>
        <v>0</v>
      </c>
      <c r="CM693" t="b">
        <f t="shared" si="1016"/>
        <v>0</v>
      </c>
      <c r="CN693" t="b">
        <f t="shared" si="1017"/>
        <v>0</v>
      </c>
      <c r="CO693" t="b">
        <f t="shared" si="1018"/>
        <v>0</v>
      </c>
      <c r="CP693" t="b">
        <f t="shared" si="1019"/>
        <v>0</v>
      </c>
      <c r="CQ693" t="b">
        <f t="shared" si="1020"/>
        <v>1</v>
      </c>
      <c r="CR693" t="b">
        <f t="shared" si="1021"/>
        <v>0</v>
      </c>
      <c r="CS693" t="b">
        <f t="shared" si="1022"/>
        <v>1</v>
      </c>
      <c r="CT693" t="b">
        <f t="shared" si="1023"/>
        <v>0</v>
      </c>
      <c r="CU693" t="b">
        <f t="shared" si="1024"/>
        <v>0</v>
      </c>
      <c r="CV693" t="b">
        <f t="shared" si="1025"/>
        <v>0</v>
      </c>
      <c r="CW693" t="b">
        <f t="shared" si="1026"/>
        <v>1</v>
      </c>
      <c r="CX693" t="b">
        <f t="shared" si="1027"/>
        <v>0</v>
      </c>
      <c r="CY693" t="b">
        <f t="shared" si="1028"/>
        <v>0</v>
      </c>
      <c r="CZ693" t="b">
        <f t="shared" si="1029"/>
        <v>0</v>
      </c>
      <c r="DA693" t="b">
        <f t="shared" si="1030"/>
        <v>0</v>
      </c>
      <c r="DB693" t="b">
        <f t="shared" si="1031"/>
        <v>0</v>
      </c>
      <c r="DC693" t="b">
        <f t="shared" si="1032"/>
        <v>0</v>
      </c>
      <c r="DD693" t="b">
        <f t="shared" si="1033"/>
        <v>0</v>
      </c>
    </row>
    <row r="694" spans="1:108">
      <c r="A694" t="s">
        <v>3629</v>
      </c>
      <c r="C694" t="s">
        <v>3630</v>
      </c>
      <c r="E694" s="4" t="s">
        <v>6111</v>
      </c>
      <c r="F694" t="s">
        <v>3569</v>
      </c>
      <c r="G694" t="s">
        <v>3570</v>
      </c>
      <c r="H694" t="s">
        <v>7428</v>
      </c>
      <c r="I694" t="s">
        <v>7418</v>
      </c>
      <c r="J694" t="s">
        <v>160</v>
      </c>
      <c r="K694" t="s">
        <v>160</v>
      </c>
      <c r="L694" t="s">
        <v>7279</v>
      </c>
      <c r="M694" t="s">
        <v>2769</v>
      </c>
      <c r="N694" t="s">
        <v>3631</v>
      </c>
      <c r="O694" t="b">
        <f t="shared" si="940"/>
        <v>1</v>
      </c>
      <c r="P694" t="b">
        <f t="shared" si="941"/>
        <v>1</v>
      </c>
      <c r="Q694" t="b">
        <f t="shared" si="942"/>
        <v>1</v>
      </c>
      <c r="R694" t="b">
        <f t="shared" si="943"/>
        <v>1</v>
      </c>
      <c r="S694" t="b">
        <f t="shared" si="944"/>
        <v>1</v>
      </c>
      <c r="T694" t="b">
        <f t="shared" si="945"/>
        <v>1</v>
      </c>
      <c r="U694" t="b">
        <f t="shared" si="946"/>
        <v>1</v>
      </c>
      <c r="V694" t="b">
        <f t="shared" si="947"/>
        <v>1</v>
      </c>
      <c r="W694" t="b">
        <f t="shared" si="948"/>
        <v>0</v>
      </c>
      <c r="X694" t="b">
        <f t="shared" si="949"/>
        <v>0</v>
      </c>
      <c r="Y694" t="b">
        <f t="shared" si="950"/>
        <v>1</v>
      </c>
      <c r="Z694" t="b">
        <f t="shared" si="951"/>
        <v>1</v>
      </c>
      <c r="AA694" t="b">
        <f t="shared" si="952"/>
        <v>1</v>
      </c>
      <c r="AB694" t="b">
        <f t="shared" si="953"/>
        <v>0</v>
      </c>
      <c r="AC694" t="b">
        <f t="shared" si="954"/>
        <v>0</v>
      </c>
      <c r="AD694" t="b">
        <f t="shared" si="955"/>
        <v>0</v>
      </c>
      <c r="AE694" t="b">
        <f t="shared" si="956"/>
        <v>0</v>
      </c>
      <c r="AF694" t="b">
        <f t="shared" si="957"/>
        <v>0</v>
      </c>
      <c r="AG694" t="b">
        <f t="shared" si="958"/>
        <v>1</v>
      </c>
      <c r="AH694" t="b">
        <f t="shared" si="959"/>
        <v>1</v>
      </c>
      <c r="AI694" t="b">
        <f t="shared" si="960"/>
        <v>0</v>
      </c>
      <c r="AJ694" t="b">
        <f t="shared" si="961"/>
        <v>0</v>
      </c>
      <c r="AK694" t="b">
        <f t="shared" si="962"/>
        <v>1</v>
      </c>
      <c r="AL694" t="b">
        <f t="shared" si="963"/>
        <v>0</v>
      </c>
      <c r="AM694" t="b">
        <f t="shared" si="964"/>
        <v>0</v>
      </c>
      <c r="AN694" t="b">
        <f t="shared" si="965"/>
        <v>0</v>
      </c>
      <c r="AO694" t="b">
        <f t="shared" si="966"/>
        <v>0</v>
      </c>
      <c r="AP694" t="b">
        <f t="shared" si="967"/>
        <v>0</v>
      </c>
      <c r="AQ694" t="b">
        <f t="shared" si="968"/>
        <v>1</v>
      </c>
      <c r="AR694" t="b">
        <f t="shared" si="969"/>
        <v>0</v>
      </c>
      <c r="AS694" t="b">
        <f t="shared" si="970"/>
        <v>0</v>
      </c>
      <c r="AT694" t="b">
        <f t="shared" si="971"/>
        <v>1</v>
      </c>
      <c r="AU694" t="b">
        <f t="shared" si="972"/>
        <v>0</v>
      </c>
      <c r="AV694" t="b">
        <f t="shared" si="973"/>
        <v>1</v>
      </c>
      <c r="AW694" t="b">
        <f t="shared" si="974"/>
        <v>0</v>
      </c>
      <c r="AX694" t="b">
        <f t="shared" si="975"/>
        <v>1</v>
      </c>
      <c r="AY694" t="b">
        <f t="shared" si="976"/>
        <v>1</v>
      </c>
      <c r="AZ694" t="b">
        <f t="shared" si="977"/>
        <v>0</v>
      </c>
      <c r="BA694" t="b">
        <f t="shared" si="978"/>
        <v>0</v>
      </c>
      <c r="BB694" t="b">
        <f t="shared" si="979"/>
        <v>1</v>
      </c>
      <c r="BC694" t="b">
        <f t="shared" si="980"/>
        <v>1</v>
      </c>
      <c r="BD694" t="b">
        <f t="shared" si="981"/>
        <v>0</v>
      </c>
      <c r="BE694" t="b">
        <f t="shared" si="982"/>
        <v>0</v>
      </c>
      <c r="BF694" t="b">
        <f t="shared" si="983"/>
        <v>0</v>
      </c>
      <c r="BG694" t="b">
        <f t="shared" si="984"/>
        <v>1</v>
      </c>
      <c r="BH694" t="b">
        <f t="shared" si="985"/>
        <v>0</v>
      </c>
      <c r="BI694" t="b">
        <f t="shared" si="986"/>
        <v>0</v>
      </c>
      <c r="BJ694" t="b">
        <f t="shared" si="987"/>
        <v>0</v>
      </c>
      <c r="BK694" t="b">
        <f t="shared" si="988"/>
        <v>0</v>
      </c>
      <c r="BL694" t="b">
        <f t="shared" si="989"/>
        <v>0</v>
      </c>
      <c r="BM694" t="b">
        <f t="shared" si="990"/>
        <v>0</v>
      </c>
      <c r="BN694" t="b">
        <f t="shared" si="991"/>
        <v>0</v>
      </c>
      <c r="BO694" t="b">
        <f t="shared" si="992"/>
        <v>1</v>
      </c>
      <c r="BP694" t="b">
        <f t="shared" si="993"/>
        <v>0</v>
      </c>
      <c r="BQ694" t="b">
        <f t="shared" si="994"/>
        <v>0</v>
      </c>
      <c r="BR694" t="b">
        <f t="shared" si="995"/>
        <v>0</v>
      </c>
      <c r="BS694" t="b">
        <f t="shared" si="996"/>
        <v>0</v>
      </c>
      <c r="BT694" t="b">
        <f t="shared" si="997"/>
        <v>0</v>
      </c>
      <c r="BU694" t="b">
        <f t="shared" si="998"/>
        <v>1</v>
      </c>
      <c r="BV694" t="b">
        <f t="shared" si="999"/>
        <v>0</v>
      </c>
      <c r="BW694" t="b">
        <f t="shared" si="1000"/>
        <v>0</v>
      </c>
      <c r="BX694" t="b">
        <f t="shared" si="1001"/>
        <v>1</v>
      </c>
      <c r="BY694" t="b">
        <f t="shared" si="1002"/>
        <v>0</v>
      </c>
      <c r="BZ694" t="b">
        <f t="shared" si="1003"/>
        <v>0</v>
      </c>
      <c r="CA694" t="b">
        <f t="shared" si="1004"/>
        <v>1</v>
      </c>
      <c r="CB694" t="b">
        <f t="shared" si="1005"/>
        <v>0</v>
      </c>
      <c r="CC694" t="b">
        <f t="shared" si="1006"/>
        <v>1</v>
      </c>
      <c r="CD694" t="b">
        <f t="shared" si="1007"/>
        <v>0</v>
      </c>
      <c r="CE694" t="b">
        <f t="shared" si="1008"/>
        <v>0</v>
      </c>
      <c r="CF694" t="b">
        <f t="shared" si="1009"/>
        <v>0</v>
      </c>
      <c r="CG694" t="b">
        <f t="shared" si="1010"/>
        <v>1</v>
      </c>
      <c r="CH694" t="b">
        <f t="shared" si="1011"/>
        <v>0</v>
      </c>
      <c r="CI694" t="b">
        <f t="shared" si="1012"/>
        <v>0</v>
      </c>
      <c r="CJ694" t="b">
        <f t="shared" si="1013"/>
        <v>0</v>
      </c>
      <c r="CK694" t="b">
        <f t="shared" si="1014"/>
        <v>1</v>
      </c>
      <c r="CL694" t="b">
        <f t="shared" si="1015"/>
        <v>0</v>
      </c>
      <c r="CM694" t="b">
        <f t="shared" si="1016"/>
        <v>0</v>
      </c>
      <c r="CN694" t="b">
        <f t="shared" si="1017"/>
        <v>0</v>
      </c>
      <c r="CO694" t="b">
        <f t="shared" si="1018"/>
        <v>1</v>
      </c>
      <c r="CP694" t="b">
        <f t="shared" si="1019"/>
        <v>1</v>
      </c>
      <c r="CQ694" t="b">
        <f t="shared" si="1020"/>
        <v>0</v>
      </c>
      <c r="CR694" t="b">
        <f t="shared" si="1021"/>
        <v>0</v>
      </c>
      <c r="CS694" t="b">
        <f t="shared" si="1022"/>
        <v>0</v>
      </c>
      <c r="CT694" t="b">
        <f t="shared" si="1023"/>
        <v>0</v>
      </c>
      <c r="CU694" t="b">
        <f t="shared" si="1024"/>
        <v>0</v>
      </c>
      <c r="CV694" t="b">
        <f t="shared" si="1025"/>
        <v>1</v>
      </c>
      <c r="CW694" t="b">
        <f t="shared" si="1026"/>
        <v>1</v>
      </c>
      <c r="CX694" t="b">
        <f t="shared" si="1027"/>
        <v>1</v>
      </c>
      <c r="CY694" t="b">
        <f t="shared" si="1028"/>
        <v>0</v>
      </c>
      <c r="CZ694" t="b">
        <f t="shared" si="1029"/>
        <v>0</v>
      </c>
      <c r="DA694" t="b">
        <f t="shared" si="1030"/>
        <v>0</v>
      </c>
      <c r="DB694" t="b">
        <f t="shared" si="1031"/>
        <v>0</v>
      </c>
      <c r="DC694" t="b">
        <f t="shared" si="1032"/>
        <v>0</v>
      </c>
      <c r="DD694" t="b">
        <f t="shared" si="1033"/>
        <v>1</v>
      </c>
    </row>
    <row r="695" spans="1:108">
      <c r="A695" t="s">
        <v>3632</v>
      </c>
      <c r="C695" t="s">
        <v>3630</v>
      </c>
      <c r="E695" s="4" t="s">
        <v>6111</v>
      </c>
      <c r="F695" t="s">
        <v>3569</v>
      </c>
      <c r="G695" t="s">
        <v>3570</v>
      </c>
      <c r="H695" t="s">
        <v>7428</v>
      </c>
      <c r="I695" t="s">
        <v>7418</v>
      </c>
      <c r="J695" t="s">
        <v>160</v>
      </c>
      <c r="K695" t="s">
        <v>160</v>
      </c>
      <c r="L695" t="s">
        <v>7280</v>
      </c>
      <c r="M695" t="s">
        <v>6079</v>
      </c>
      <c r="N695" t="s">
        <v>3633</v>
      </c>
      <c r="O695" t="b">
        <f t="shared" si="940"/>
        <v>0</v>
      </c>
      <c r="P695" t="b">
        <f t="shared" si="941"/>
        <v>1</v>
      </c>
      <c r="Q695" t="b">
        <f t="shared" si="942"/>
        <v>1</v>
      </c>
      <c r="R695" t="b">
        <f t="shared" si="943"/>
        <v>1</v>
      </c>
      <c r="S695" t="b">
        <f t="shared" si="944"/>
        <v>0</v>
      </c>
      <c r="T695" t="b">
        <f t="shared" si="945"/>
        <v>0</v>
      </c>
      <c r="U695" t="b">
        <f t="shared" si="946"/>
        <v>0</v>
      </c>
      <c r="V695" t="b">
        <f t="shared" si="947"/>
        <v>1</v>
      </c>
      <c r="W695" t="b">
        <f t="shared" si="948"/>
        <v>0</v>
      </c>
      <c r="X695" t="b">
        <f t="shared" si="949"/>
        <v>0</v>
      </c>
      <c r="Y695" t="b">
        <f t="shared" si="950"/>
        <v>1</v>
      </c>
      <c r="Z695" t="b">
        <f t="shared" si="951"/>
        <v>1</v>
      </c>
      <c r="AA695" t="b">
        <f t="shared" si="952"/>
        <v>1</v>
      </c>
      <c r="AB695" t="b">
        <f t="shared" si="953"/>
        <v>0</v>
      </c>
      <c r="AC695" t="b">
        <f t="shared" si="954"/>
        <v>0</v>
      </c>
      <c r="AD695" t="b">
        <f t="shared" si="955"/>
        <v>0</v>
      </c>
      <c r="AE695" t="b">
        <f t="shared" si="956"/>
        <v>0</v>
      </c>
      <c r="AF695" t="b">
        <f t="shared" si="957"/>
        <v>0</v>
      </c>
      <c r="AG695" t="b">
        <f t="shared" si="958"/>
        <v>0</v>
      </c>
      <c r="AH695" t="b">
        <f t="shared" si="959"/>
        <v>0</v>
      </c>
      <c r="AI695" t="b">
        <f t="shared" si="960"/>
        <v>0</v>
      </c>
      <c r="AJ695" t="b">
        <f t="shared" si="961"/>
        <v>0</v>
      </c>
      <c r="AK695" t="b">
        <f t="shared" si="962"/>
        <v>0</v>
      </c>
      <c r="AL695" t="b">
        <f t="shared" si="963"/>
        <v>0</v>
      </c>
      <c r="AM695" t="b">
        <f t="shared" si="964"/>
        <v>0</v>
      </c>
      <c r="AN695" t="b">
        <f t="shared" si="965"/>
        <v>0</v>
      </c>
      <c r="AO695" t="b">
        <f t="shared" si="966"/>
        <v>0</v>
      </c>
      <c r="AP695" t="b">
        <f t="shared" si="967"/>
        <v>0</v>
      </c>
      <c r="AQ695" t="b">
        <f t="shared" si="968"/>
        <v>0</v>
      </c>
      <c r="AR695" t="b">
        <f t="shared" si="969"/>
        <v>0</v>
      </c>
      <c r="AS695" t="b">
        <f t="shared" si="970"/>
        <v>0</v>
      </c>
      <c r="AT695" t="b">
        <f t="shared" si="971"/>
        <v>1</v>
      </c>
      <c r="AU695" t="b">
        <f t="shared" si="972"/>
        <v>0</v>
      </c>
      <c r="AV695" t="b">
        <f t="shared" si="973"/>
        <v>1</v>
      </c>
      <c r="AW695" t="b">
        <f t="shared" si="974"/>
        <v>0</v>
      </c>
      <c r="AX695" t="b">
        <f t="shared" si="975"/>
        <v>0</v>
      </c>
      <c r="AY695" t="b">
        <f t="shared" si="976"/>
        <v>1</v>
      </c>
      <c r="AZ695" t="b">
        <f t="shared" si="977"/>
        <v>0</v>
      </c>
      <c r="BA695" t="b">
        <f t="shared" si="978"/>
        <v>0</v>
      </c>
      <c r="BB695" t="b">
        <f t="shared" si="979"/>
        <v>0</v>
      </c>
      <c r="BC695" t="b">
        <f t="shared" si="980"/>
        <v>1</v>
      </c>
      <c r="BD695" t="b">
        <f t="shared" si="981"/>
        <v>0</v>
      </c>
      <c r="BE695" t="b">
        <f t="shared" si="982"/>
        <v>0</v>
      </c>
      <c r="BF695" t="b">
        <f t="shared" si="983"/>
        <v>0</v>
      </c>
      <c r="BG695" t="b">
        <f t="shared" si="984"/>
        <v>0</v>
      </c>
      <c r="BH695" t="b">
        <f t="shared" si="985"/>
        <v>0</v>
      </c>
      <c r="BI695" t="b">
        <f t="shared" si="986"/>
        <v>0</v>
      </c>
      <c r="BJ695" t="b">
        <f t="shared" si="987"/>
        <v>0</v>
      </c>
      <c r="BK695" t="b">
        <f t="shared" si="988"/>
        <v>0</v>
      </c>
      <c r="BL695" t="b">
        <f t="shared" si="989"/>
        <v>0</v>
      </c>
      <c r="BM695" t="b">
        <f t="shared" si="990"/>
        <v>0</v>
      </c>
      <c r="BN695" t="b">
        <f t="shared" si="991"/>
        <v>0</v>
      </c>
      <c r="BO695" t="b">
        <f t="shared" si="992"/>
        <v>0</v>
      </c>
      <c r="BP695" t="b">
        <f t="shared" si="993"/>
        <v>0</v>
      </c>
      <c r="BQ695" t="b">
        <f t="shared" si="994"/>
        <v>0</v>
      </c>
      <c r="BR695" t="b">
        <f t="shared" si="995"/>
        <v>0</v>
      </c>
      <c r="BS695" t="b">
        <f t="shared" si="996"/>
        <v>0</v>
      </c>
      <c r="BT695" t="b">
        <f t="shared" si="997"/>
        <v>0</v>
      </c>
      <c r="BU695" t="b">
        <f t="shared" si="998"/>
        <v>1</v>
      </c>
      <c r="BV695" t="b">
        <f t="shared" si="999"/>
        <v>0</v>
      </c>
      <c r="BW695" t="b">
        <f t="shared" si="1000"/>
        <v>0</v>
      </c>
      <c r="BX695" t="b">
        <f t="shared" si="1001"/>
        <v>1</v>
      </c>
      <c r="BY695" t="b">
        <f t="shared" si="1002"/>
        <v>0</v>
      </c>
      <c r="BZ695" t="b">
        <f t="shared" si="1003"/>
        <v>0</v>
      </c>
      <c r="CA695" t="b">
        <f t="shared" si="1004"/>
        <v>0</v>
      </c>
      <c r="CB695" t="b">
        <f t="shared" si="1005"/>
        <v>0</v>
      </c>
      <c r="CC695" t="b">
        <f t="shared" si="1006"/>
        <v>0</v>
      </c>
      <c r="CD695" t="b">
        <f t="shared" si="1007"/>
        <v>0</v>
      </c>
      <c r="CE695" t="b">
        <f t="shared" si="1008"/>
        <v>0</v>
      </c>
      <c r="CF695" t="b">
        <f t="shared" si="1009"/>
        <v>0</v>
      </c>
      <c r="CG695" t="b">
        <f t="shared" si="1010"/>
        <v>0</v>
      </c>
      <c r="CH695" t="b">
        <f t="shared" si="1011"/>
        <v>0</v>
      </c>
      <c r="CI695" t="b">
        <f t="shared" si="1012"/>
        <v>0</v>
      </c>
      <c r="CJ695" t="b">
        <f t="shared" si="1013"/>
        <v>0</v>
      </c>
      <c r="CK695" t="b">
        <f t="shared" si="1014"/>
        <v>0</v>
      </c>
      <c r="CL695" t="b">
        <f t="shared" si="1015"/>
        <v>0</v>
      </c>
      <c r="CM695" t="b">
        <f t="shared" si="1016"/>
        <v>0</v>
      </c>
      <c r="CN695" t="b">
        <f t="shared" si="1017"/>
        <v>0</v>
      </c>
      <c r="CO695" t="b">
        <f t="shared" si="1018"/>
        <v>0</v>
      </c>
      <c r="CP695" t="b">
        <f t="shared" si="1019"/>
        <v>1</v>
      </c>
      <c r="CQ695" t="b">
        <f t="shared" si="1020"/>
        <v>0</v>
      </c>
      <c r="CR695" t="b">
        <f t="shared" si="1021"/>
        <v>0</v>
      </c>
      <c r="CS695" t="b">
        <f t="shared" si="1022"/>
        <v>0</v>
      </c>
      <c r="CT695" t="b">
        <f t="shared" si="1023"/>
        <v>0</v>
      </c>
      <c r="CU695" t="b">
        <f t="shared" si="1024"/>
        <v>0</v>
      </c>
      <c r="CV695" t="b">
        <f t="shared" si="1025"/>
        <v>1</v>
      </c>
      <c r="CW695" t="b">
        <f t="shared" si="1026"/>
        <v>0</v>
      </c>
      <c r="CX695" t="b">
        <f t="shared" si="1027"/>
        <v>1</v>
      </c>
      <c r="CY695" t="b">
        <f t="shared" si="1028"/>
        <v>0</v>
      </c>
      <c r="CZ695" t="b">
        <f t="shared" si="1029"/>
        <v>0</v>
      </c>
      <c r="DA695" t="b">
        <f t="shared" si="1030"/>
        <v>0</v>
      </c>
      <c r="DB695" t="b">
        <f t="shared" si="1031"/>
        <v>0</v>
      </c>
      <c r="DC695" t="b">
        <f t="shared" si="1032"/>
        <v>0</v>
      </c>
      <c r="DD695" t="b">
        <f t="shared" si="1033"/>
        <v>0</v>
      </c>
    </row>
    <row r="696" spans="1:108" ht="16.2">
      <c r="A696" s="4" t="s">
        <v>3637</v>
      </c>
      <c r="C696" t="s">
        <v>3638</v>
      </c>
      <c r="D696" s="4"/>
      <c r="E696" s="60" t="s">
        <v>6111</v>
      </c>
      <c r="F696" t="s">
        <v>3569</v>
      </c>
      <c r="G696" t="s">
        <v>3570</v>
      </c>
      <c r="H696" t="s">
        <v>7428</v>
      </c>
      <c r="I696" t="s">
        <v>7418</v>
      </c>
      <c r="J696" s="4" t="s">
        <v>165</v>
      </c>
      <c r="K696" s="4" t="s">
        <v>114</v>
      </c>
      <c r="L696" s="91" t="s">
        <v>7806</v>
      </c>
      <c r="M696" t="s">
        <v>6079</v>
      </c>
      <c r="N696" s="82" t="s">
        <v>7510</v>
      </c>
      <c r="O696" s="4" t="b">
        <f t="shared" si="940"/>
        <v>1</v>
      </c>
      <c r="P696" s="4" t="b">
        <f t="shared" si="941"/>
        <v>1</v>
      </c>
      <c r="Q696" s="4" t="b">
        <f t="shared" si="942"/>
        <v>1</v>
      </c>
      <c r="R696" s="4" t="b">
        <f t="shared" si="943"/>
        <v>1</v>
      </c>
      <c r="S696" s="4" t="b">
        <f t="shared" si="944"/>
        <v>1</v>
      </c>
      <c r="T696" s="4" t="b">
        <f t="shared" si="945"/>
        <v>1</v>
      </c>
      <c r="U696" s="4" t="b">
        <f t="shared" si="946"/>
        <v>1</v>
      </c>
      <c r="V696" s="4" t="b">
        <f t="shared" si="947"/>
        <v>1</v>
      </c>
      <c r="W696" s="4" t="b">
        <f t="shared" si="948"/>
        <v>1</v>
      </c>
      <c r="X696" s="4" t="b">
        <f t="shared" si="949"/>
        <v>1</v>
      </c>
      <c r="Y696" s="4" t="b">
        <f t="shared" si="950"/>
        <v>1</v>
      </c>
      <c r="Z696" s="4" t="b">
        <f t="shared" si="951"/>
        <v>1</v>
      </c>
      <c r="AA696" s="4" t="b">
        <f t="shared" si="952"/>
        <v>1</v>
      </c>
      <c r="AB696" s="4" t="b">
        <f t="shared" si="953"/>
        <v>1</v>
      </c>
      <c r="AC696" s="4" t="b">
        <f t="shared" si="954"/>
        <v>1</v>
      </c>
      <c r="AD696" s="4" t="b">
        <f t="shared" si="955"/>
        <v>1</v>
      </c>
      <c r="AE696" s="4" t="b">
        <f t="shared" si="956"/>
        <v>1</v>
      </c>
      <c r="AF696" s="4" t="b">
        <f t="shared" si="957"/>
        <v>0</v>
      </c>
      <c r="AG696" s="4" t="b">
        <f t="shared" si="958"/>
        <v>0</v>
      </c>
      <c r="AH696" s="4" t="b">
        <f t="shared" si="959"/>
        <v>1</v>
      </c>
      <c r="AI696" s="4" t="b">
        <f t="shared" si="960"/>
        <v>1</v>
      </c>
      <c r="AJ696" s="4" t="b">
        <f t="shared" si="961"/>
        <v>0</v>
      </c>
      <c r="AK696" s="4" t="b">
        <f t="shared" si="962"/>
        <v>1</v>
      </c>
      <c r="AL696" s="4" t="b">
        <f t="shared" si="963"/>
        <v>1</v>
      </c>
      <c r="AM696" s="4" t="b">
        <f t="shared" si="964"/>
        <v>1</v>
      </c>
      <c r="AN696" s="4" t="b">
        <f t="shared" si="965"/>
        <v>0</v>
      </c>
      <c r="AO696" s="4" t="b">
        <f t="shared" si="966"/>
        <v>0</v>
      </c>
      <c r="AP696" s="4" t="b">
        <f t="shared" si="967"/>
        <v>1</v>
      </c>
      <c r="AQ696" s="4" t="b">
        <f t="shared" si="968"/>
        <v>1</v>
      </c>
      <c r="AR696" s="4" t="b">
        <f t="shared" si="969"/>
        <v>0</v>
      </c>
      <c r="AS696" s="4" t="b">
        <f t="shared" si="970"/>
        <v>1</v>
      </c>
      <c r="AT696" s="4" t="b">
        <f t="shared" si="971"/>
        <v>1</v>
      </c>
      <c r="AU696" s="4" t="b">
        <f t="shared" si="972"/>
        <v>1</v>
      </c>
      <c r="AV696" s="4" t="b">
        <f t="shared" si="973"/>
        <v>1</v>
      </c>
      <c r="AW696" s="4" t="b">
        <f t="shared" si="974"/>
        <v>1</v>
      </c>
      <c r="AX696" s="4" t="b">
        <f t="shared" si="975"/>
        <v>1</v>
      </c>
      <c r="AY696" s="4" t="b">
        <f t="shared" si="976"/>
        <v>1</v>
      </c>
      <c r="AZ696" s="4" t="b">
        <f t="shared" si="977"/>
        <v>0</v>
      </c>
      <c r="BA696" s="4" t="b">
        <f t="shared" si="978"/>
        <v>1</v>
      </c>
      <c r="BB696" s="4" t="b">
        <f t="shared" si="979"/>
        <v>1</v>
      </c>
      <c r="BC696" s="4" t="b">
        <f t="shared" si="980"/>
        <v>1</v>
      </c>
      <c r="BD696" s="4" t="b">
        <f t="shared" si="981"/>
        <v>1</v>
      </c>
      <c r="BE696" s="4" t="b">
        <f t="shared" si="982"/>
        <v>1</v>
      </c>
      <c r="BF696" s="4" t="b">
        <f t="shared" si="983"/>
        <v>1</v>
      </c>
      <c r="BG696" s="4" t="b">
        <f t="shared" si="984"/>
        <v>0</v>
      </c>
      <c r="BH696" s="4" t="b">
        <f t="shared" si="985"/>
        <v>1</v>
      </c>
      <c r="BI696" s="4" t="b">
        <f t="shared" si="986"/>
        <v>1</v>
      </c>
      <c r="BJ696" s="4" t="b">
        <f t="shared" si="987"/>
        <v>1</v>
      </c>
      <c r="BK696" s="4" t="b">
        <f t="shared" si="988"/>
        <v>1</v>
      </c>
      <c r="BL696" s="4" t="b">
        <f t="shared" si="989"/>
        <v>1</v>
      </c>
      <c r="BM696" s="4" t="b">
        <f t="shared" si="990"/>
        <v>0</v>
      </c>
      <c r="BN696" s="4" t="b">
        <f t="shared" si="991"/>
        <v>1</v>
      </c>
      <c r="BO696" s="4" t="b">
        <f t="shared" si="992"/>
        <v>1</v>
      </c>
      <c r="BP696" s="4" t="b">
        <f t="shared" si="993"/>
        <v>1</v>
      </c>
      <c r="BQ696" s="4" t="b">
        <f t="shared" si="994"/>
        <v>1</v>
      </c>
      <c r="BR696" s="4" t="b">
        <f t="shared" si="995"/>
        <v>0</v>
      </c>
      <c r="BS696" s="4" t="b">
        <f t="shared" si="996"/>
        <v>1</v>
      </c>
      <c r="BT696" s="4" t="b">
        <f t="shared" si="997"/>
        <v>1</v>
      </c>
      <c r="BU696" s="4" t="b">
        <f t="shared" si="998"/>
        <v>1</v>
      </c>
      <c r="BV696" s="4" t="b">
        <f t="shared" si="999"/>
        <v>1</v>
      </c>
      <c r="BW696" s="4" t="b">
        <f t="shared" si="1000"/>
        <v>1</v>
      </c>
      <c r="BX696" s="4" t="b">
        <f t="shared" si="1001"/>
        <v>1</v>
      </c>
      <c r="BY696" s="4" t="b">
        <f t="shared" si="1002"/>
        <v>1</v>
      </c>
      <c r="BZ696" s="4" t="b">
        <f t="shared" si="1003"/>
        <v>0</v>
      </c>
      <c r="CA696" s="4" t="b">
        <f t="shared" si="1004"/>
        <v>1</v>
      </c>
      <c r="CB696" s="4" t="b">
        <f t="shared" si="1005"/>
        <v>1</v>
      </c>
      <c r="CC696" s="4" t="b">
        <f t="shared" si="1006"/>
        <v>1</v>
      </c>
      <c r="CD696" s="4" t="b">
        <f t="shared" si="1007"/>
        <v>1</v>
      </c>
      <c r="CE696" s="4" t="b">
        <f t="shared" si="1008"/>
        <v>1</v>
      </c>
      <c r="CF696" s="4" t="b">
        <f t="shared" si="1009"/>
        <v>1</v>
      </c>
      <c r="CG696" s="4" t="b">
        <f t="shared" si="1010"/>
        <v>0</v>
      </c>
      <c r="CH696" s="4" t="b">
        <f t="shared" si="1011"/>
        <v>1</v>
      </c>
      <c r="CI696" s="4" t="b">
        <f t="shared" si="1012"/>
        <v>0</v>
      </c>
      <c r="CJ696" s="4" t="b">
        <f t="shared" si="1013"/>
        <v>1</v>
      </c>
      <c r="CK696" s="4" t="b">
        <f t="shared" si="1014"/>
        <v>1</v>
      </c>
      <c r="CL696" s="4" t="b">
        <f t="shared" si="1015"/>
        <v>1</v>
      </c>
      <c r="CM696" s="4" t="b">
        <f t="shared" si="1016"/>
        <v>1</v>
      </c>
      <c r="CN696" s="4" t="b">
        <f t="shared" si="1017"/>
        <v>0</v>
      </c>
      <c r="CO696" s="4" t="b">
        <f t="shared" si="1018"/>
        <v>0</v>
      </c>
      <c r="CP696" s="4" t="b">
        <f t="shared" si="1019"/>
        <v>1</v>
      </c>
      <c r="CQ696" s="4" t="b">
        <f t="shared" si="1020"/>
        <v>1</v>
      </c>
      <c r="CR696" s="4" t="b">
        <f t="shared" si="1021"/>
        <v>0</v>
      </c>
      <c r="CS696" s="4" t="b">
        <f t="shared" si="1022"/>
        <v>1</v>
      </c>
      <c r="CT696" s="4" t="b">
        <f t="shared" si="1023"/>
        <v>1</v>
      </c>
      <c r="CU696" s="4" t="b">
        <f t="shared" si="1024"/>
        <v>0</v>
      </c>
      <c r="CV696" s="4" t="b">
        <f t="shared" si="1025"/>
        <v>1</v>
      </c>
      <c r="CW696" s="4" t="b">
        <f t="shared" si="1026"/>
        <v>1</v>
      </c>
      <c r="CX696" s="4" t="b">
        <f t="shared" si="1027"/>
        <v>0</v>
      </c>
      <c r="CY696" s="4" t="b">
        <f t="shared" si="1028"/>
        <v>1</v>
      </c>
      <c r="CZ696" s="4" t="b">
        <f t="shared" si="1029"/>
        <v>1</v>
      </c>
      <c r="DA696" s="4" t="b">
        <f t="shared" si="1030"/>
        <v>1</v>
      </c>
      <c r="DB696" s="4" t="b">
        <f t="shared" si="1031"/>
        <v>1</v>
      </c>
      <c r="DC696" s="4" t="b">
        <f t="shared" si="1032"/>
        <v>0</v>
      </c>
      <c r="DD696" s="4" t="b">
        <f t="shared" si="1033"/>
        <v>0</v>
      </c>
    </row>
    <row r="697" spans="1:108">
      <c r="A697" t="s">
        <v>3639</v>
      </c>
      <c r="C697" t="s">
        <v>3638</v>
      </c>
      <c r="E697" s="60" t="s">
        <v>6111</v>
      </c>
      <c r="F697" t="s">
        <v>3569</v>
      </c>
      <c r="G697" t="s">
        <v>3570</v>
      </c>
      <c r="H697" t="s">
        <v>7428</v>
      </c>
      <c r="I697" t="s">
        <v>7418</v>
      </c>
      <c r="J697" t="s">
        <v>108</v>
      </c>
      <c r="K697" t="s">
        <v>109</v>
      </c>
      <c r="L697" t="s">
        <v>7282</v>
      </c>
      <c r="M697" t="s">
        <v>6079</v>
      </c>
      <c r="N697" t="s">
        <v>3640</v>
      </c>
      <c r="O697" t="b">
        <f t="shared" si="940"/>
        <v>1</v>
      </c>
      <c r="P697" t="b">
        <f t="shared" si="941"/>
        <v>1</v>
      </c>
      <c r="Q697" t="b">
        <f t="shared" si="942"/>
        <v>0</v>
      </c>
      <c r="R697" t="b">
        <f t="shared" si="943"/>
        <v>1</v>
      </c>
      <c r="S697" t="b">
        <f t="shared" si="944"/>
        <v>1</v>
      </c>
      <c r="T697" t="b">
        <f t="shared" si="945"/>
        <v>0</v>
      </c>
      <c r="U697" t="b">
        <f t="shared" si="946"/>
        <v>0</v>
      </c>
      <c r="V697" t="b">
        <f t="shared" si="947"/>
        <v>1</v>
      </c>
      <c r="W697" t="b">
        <f t="shared" si="948"/>
        <v>0</v>
      </c>
      <c r="X697" t="b">
        <f t="shared" si="949"/>
        <v>1</v>
      </c>
      <c r="Y697" t="b">
        <f t="shared" si="950"/>
        <v>1</v>
      </c>
      <c r="Z697" t="b">
        <f t="shared" si="951"/>
        <v>1</v>
      </c>
      <c r="AA697" t="b">
        <f t="shared" si="952"/>
        <v>0</v>
      </c>
      <c r="AB697" t="b">
        <f t="shared" si="953"/>
        <v>0</v>
      </c>
      <c r="AC697" t="b">
        <f t="shared" si="954"/>
        <v>0</v>
      </c>
      <c r="AD697" t="b">
        <f t="shared" si="955"/>
        <v>0</v>
      </c>
      <c r="AE697" t="b">
        <f t="shared" si="956"/>
        <v>0</v>
      </c>
      <c r="AF697" t="b">
        <f t="shared" si="957"/>
        <v>0</v>
      </c>
      <c r="AG697" t="b">
        <f t="shared" si="958"/>
        <v>0</v>
      </c>
      <c r="AH697" t="b">
        <f t="shared" si="959"/>
        <v>0</v>
      </c>
      <c r="AI697" t="b">
        <f t="shared" si="960"/>
        <v>0</v>
      </c>
      <c r="AJ697" t="b">
        <f t="shared" si="961"/>
        <v>0</v>
      </c>
      <c r="AK697" t="b">
        <f t="shared" si="962"/>
        <v>1</v>
      </c>
      <c r="AL697" t="b">
        <f t="shared" si="963"/>
        <v>0</v>
      </c>
      <c r="AM697" t="b">
        <f t="shared" si="964"/>
        <v>0</v>
      </c>
      <c r="AN697" t="b">
        <f t="shared" si="965"/>
        <v>0</v>
      </c>
      <c r="AO697" t="b">
        <f t="shared" si="966"/>
        <v>0</v>
      </c>
      <c r="AP697" t="b">
        <f t="shared" si="967"/>
        <v>0</v>
      </c>
      <c r="AQ697" t="b">
        <f t="shared" si="968"/>
        <v>0</v>
      </c>
      <c r="AR697" t="b">
        <f t="shared" si="969"/>
        <v>0</v>
      </c>
      <c r="AS697" t="b">
        <f t="shared" si="970"/>
        <v>1</v>
      </c>
      <c r="AT697" t="b">
        <f t="shared" si="971"/>
        <v>0</v>
      </c>
      <c r="AU697" t="b">
        <f t="shared" si="972"/>
        <v>0</v>
      </c>
      <c r="AV697" t="b">
        <f t="shared" si="973"/>
        <v>1</v>
      </c>
      <c r="AW697" t="b">
        <f t="shared" si="974"/>
        <v>0</v>
      </c>
      <c r="AX697" t="b">
        <f t="shared" si="975"/>
        <v>0</v>
      </c>
      <c r="AY697" t="b">
        <f t="shared" si="976"/>
        <v>0</v>
      </c>
      <c r="AZ697" t="b">
        <f t="shared" si="977"/>
        <v>0</v>
      </c>
      <c r="BA697" t="b">
        <f t="shared" si="978"/>
        <v>0</v>
      </c>
      <c r="BB697" t="b">
        <f t="shared" si="979"/>
        <v>0</v>
      </c>
      <c r="BC697" t="b">
        <f t="shared" si="980"/>
        <v>0</v>
      </c>
      <c r="BD697" t="b">
        <f t="shared" si="981"/>
        <v>0</v>
      </c>
      <c r="BE697" t="b">
        <f t="shared" si="982"/>
        <v>0</v>
      </c>
      <c r="BF697" t="b">
        <f t="shared" si="983"/>
        <v>0</v>
      </c>
      <c r="BG697" t="b">
        <f t="shared" si="984"/>
        <v>0</v>
      </c>
      <c r="BH697" t="b">
        <f t="shared" si="985"/>
        <v>0</v>
      </c>
      <c r="BI697" t="b">
        <f t="shared" si="986"/>
        <v>1</v>
      </c>
      <c r="BJ697" t="b">
        <f t="shared" si="987"/>
        <v>0</v>
      </c>
      <c r="BK697" t="b">
        <f t="shared" si="988"/>
        <v>0</v>
      </c>
      <c r="BL697" t="b">
        <f t="shared" si="989"/>
        <v>1</v>
      </c>
      <c r="BM697" t="b">
        <f t="shared" si="990"/>
        <v>0</v>
      </c>
      <c r="BN697" t="b">
        <f t="shared" si="991"/>
        <v>0</v>
      </c>
      <c r="BO697" t="b">
        <f t="shared" si="992"/>
        <v>0</v>
      </c>
      <c r="BP697" t="b">
        <f t="shared" si="993"/>
        <v>0</v>
      </c>
      <c r="BQ697" t="b">
        <f t="shared" si="994"/>
        <v>0</v>
      </c>
      <c r="BR697" t="b">
        <f t="shared" si="995"/>
        <v>0</v>
      </c>
      <c r="BS697" t="b">
        <f t="shared" si="996"/>
        <v>0</v>
      </c>
      <c r="BT697" t="b">
        <f t="shared" si="997"/>
        <v>0</v>
      </c>
      <c r="BU697" t="b">
        <f t="shared" si="998"/>
        <v>0</v>
      </c>
      <c r="BV697" t="b">
        <f t="shared" si="999"/>
        <v>0</v>
      </c>
      <c r="BW697" t="b">
        <f t="shared" si="1000"/>
        <v>0</v>
      </c>
      <c r="BX697" t="b">
        <f t="shared" si="1001"/>
        <v>0</v>
      </c>
      <c r="BY697" t="b">
        <f t="shared" si="1002"/>
        <v>0</v>
      </c>
      <c r="BZ697" t="b">
        <f t="shared" si="1003"/>
        <v>0</v>
      </c>
      <c r="CA697" t="b">
        <f t="shared" si="1004"/>
        <v>0</v>
      </c>
      <c r="CB697" t="b">
        <f t="shared" si="1005"/>
        <v>0</v>
      </c>
      <c r="CC697" t="b">
        <f t="shared" si="1006"/>
        <v>0</v>
      </c>
      <c r="CD697" t="b">
        <f t="shared" si="1007"/>
        <v>0</v>
      </c>
      <c r="CE697" t="b">
        <f t="shared" si="1008"/>
        <v>0</v>
      </c>
      <c r="CF697" t="b">
        <f t="shared" si="1009"/>
        <v>0</v>
      </c>
      <c r="CG697" t="b">
        <f t="shared" si="1010"/>
        <v>0</v>
      </c>
      <c r="CH697" t="b">
        <f t="shared" si="1011"/>
        <v>0</v>
      </c>
      <c r="CI697" t="b">
        <f t="shared" si="1012"/>
        <v>0</v>
      </c>
      <c r="CJ697" t="b">
        <f t="shared" si="1013"/>
        <v>0</v>
      </c>
      <c r="CK697" t="b">
        <f t="shared" si="1014"/>
        <v>0</v>
      </c>
      <c r="CL697" t="b">
        <f t="shared" si="1015"/>
        <v>0</v>
      </c>
      <c r="CM697" t="b">
        <f t="shared" si="1016"/>
        <v>0</v>
      </c>
      <c r="CN697" t="b">
        <f t="shared" si="1017"/>
        <v>0</v>
      </c>
      <c r="CO697" t="b">
        <f t="shared" si="1018"/>
        <v>0</v>
      </c>
      <c r="CP697" t="b">
        <f t="shared" si="1019"/>
        <v>0</v>
      </c>
      <c r="CQ697" t="b">
        <f t="shared" si="1020"/>
        <v>0</v>
      </c>
      <c r="CR697" t="b">
        <f t="shared" si="1021"/>
        <v>0</v>
      </c>
      <c r="CS697" t="b">
        <f t="shared" si="1022"/>
        <v>0</v>
      </c>
      <c r="CT697" t="b">
        <f t="shared" si="1023"/>
        <v>0</v>
      </c>
      <c r="CU697" t="b">
        <f t="shared" si="1024"/>
        <v>0</v>
      </c>
      <c r="CV697" t="b">
        <f t="shared" si="1025"/>
        <v>0</v>
      </c>
      <c r="CW697" t="b">
        <f t="shared" si="1026"/>
        <v>0</v>
      </c>
      <c r="CX697" t="b">
        <f t="shared" si="1027"/>
        <v>0</v>
      </c>
      <c r="CY697" t="b">
        <f t="shared" si="1028"/>
        <v>0</v>
      </c>
      <c r="CZ697" t="b">
        <f t="shared" si="1029"/>
        <v>0</v>
      </c>
      <c r="DA697" t="b">
        <f t="shared" si="1030"/>
        <v>0</v>
      </c>
      <c r="DB697" t="b">
        <f t="shared" si="1031"/>
        <v>0</v>
      </c>
      <c r="DC697" t="b">
        <f t="shared" si="1032"/>
        <v>0</v>
      </c>
      <c r="DD697" t="b">
        <f t="shared" si="1033"/>
        <v>0</v>
      </c>
    </row>
    <row r="698" spans="1:108">
      <c r="A698" t="s">
        <v>3641</v>
      </c>
      <c r="C698" t="s">
        <v>3638</v>
      </c>
      <c r="E698" s="60" t="s">
        <v>6111</v>
      </c>
      <c r="F698" t="s">
        <v>3569</v>
      </c>
      <c r="G698" t="s">
        <v>3570</v>
      </c>
      <c r="H698" t="s">
        <v>7428</v>
      </c>
      <c r="I698" t="s">
        <v>7418</v>
      </c>
      <c r="J698" t="s">
        <v>108</v>
      </c>
      <c r="K698" t="s">
        <v>109</v>
      </c>
      <c r="L698" t="s">
        <v>6159</v>
      </c>
      <c r="M698" t="s">
        <v>6079</v>
      </c>
      <c r="N698" t="s">
        <v>3642</v>
      </c>
      <c r="O698" t="b">
        <f t="shared" si="940"/>
        <v>0</v>
      </c>
      <c r="P698" t="b">
        <f t="shared" si="941"/>
        <v>0</v>
      </c>
      <c r="Q698" t="b">
        <f t="shared" si="942"/>
        <v>1</v>
      </c>
      <c r="R698" t="b">
        <f t="shared" si="943"/>
        <v>1</v>
      </c>
      <c r="S698" t="b">
        <f t="shared" si="944"/>
        <v>0</v>
      </c>
      <c r="T698" t="b">
        <f t="shared" si="945"/>
        <v>0</v>
      </c>
      <c r="U698" t="b">
        <f t="shared" si="946"/>
        <v>1</v>
      </c>
      <c r="V698" t="b">
        <f t="shared" si="947"/>
        <v>1</v>
      </c>
      <c r="W698" t="b">
        <f t="shared" si="948"/>
        <v>0</v>
      </c>
      <c r="X698" t="b">
        <f t="shared" si="949"/>
        <v>0</v>
      </c>
      <c r="Y698" t="b">
        <f t="shared" si="950"/>
        <v>0</v>
      </c>
      <c r="Z698" t="b">
        <f t="shared" si="951"/>
        <v>0</v>
      </c>
      <c r="AA698" t="b">
        <f t="shared" si="952"/>
        <v>1</v>
      </c>
      <c r="AB698" t="b">
        <f t="shared" si="953"/>
        <v>0</v>
      </c>
      <c r="AC698" t="b">
        <f t="shared" si="954"/>
        <v>0</v>
      </c>
      <c r="AD698" t="b">
        <f t="shared" si="955"/>
        <v>0</v>
      </c>
      <c r="AE698" t="b">
        <f t="shared" si="956"/>
        <v>0</v>
      </c>
      <c r="AF698" t="b">
        <f t="shared" si="957"/>
        <v>0</v>
      </c>
      <c r="AG698" t="b">
        <f t="shared" si="958"/>
        <v>0</v>
      </c>
      <c r="AH698" t="b">
        <f t="shared" si="959"/>
        <v>1</v>
      </c>
      <c r="AI698" t="b">
        <f t="shared" si="960"/>
        <v>0</v>
      </c>
      <c r="AJ698" t="b">
        <f t="shared" si="961"/>
        <v>0</v>
      </c>
      <c r="AK698" t="b">
        <f t="shared" si="962"/>
        <v>0</v>
      </c>
      <c r="AL698" t="b">
        <f t="shared" si="963"/>
        <v>0</v>
      </c>
      <c r="AM698" t="b">
        <f t="shared" si="964"/>
        <v>0</v>
      </c>
      <c r="AN698" t="b">
        <f t="shared" si="965"/>
        <v>0</v>
      </c>
      <c r="AO698" t="b">
        <f t="shared" si="966"/>
        <v>0</v>
      </c>
      <c r="AP698" t="b">
        <f t="shared" si="967"/>
        <v>0</v>
      </c>
      <c r="AQ698" t="b">
        <f t="shared" si="968"/>
        <v>0</v>
      </c>
      <c r="AR698" t="b">
        <f t="shared" si="969"/>
        <v>0</v>
      </c>
      <c r="AS698" t="b">
        <f t="shared" si="970"/>
        <v>0</v>
      </c>
      <c r="AT698" t="b">
        <f t="shared" si="971"/>
        <v>0</v>
      </c>
      <c r="AU698" t="b">
        <f t="shared" si="972"/>
        <v>0</v>
      </c>
      <c r="AV698" t="b">
        <f t="shared" si="973"/>
        <v>0</v>
      </c>
      <c r="AW698" t="b">
        <f t="shared" si="974"/>
        <v>0</v>
      </c>
      <c r="AX698" t="b">
        <f t="shared" si="975"/>
        <v>0</v>
      </c>
      <c r="AY698" t="b">
        <f t="shared" si="976"/>
        <v>0</v>
      </c>
      <c r="AZ698" t="b">
        <f t="shared" si="977"/>
        <v>0</v>
      </c>
      <c r="BA698" t="b">
        <f t="shared" si="978"/>
        <v>0</v>
      </c>
      <c r="BB698" t="b">
        <f t="shared" si="979"/>
        <v>0</v>
      </c>
      <c r="BC698" t="b">
        <f t="shared" si="980"/>
        <v>1</v>
      </c>
      <c r="BD698" t="b">
        <f t="shared" si="981"/>
        <v>0</v>
      </c>
      <c r="BE698" t="b">
        <f t="shared" si="982"/>
        <v>0</v>
      </c>
      <c r="BF698" t="b">
        <f t="shared" si="983"/>
        <v>0</v>
      </c>
      <c r="BG698" t="b">
        <f t="shared" si="984"/>
        <v>0</v>
      </c>
      <c r="BH698" t="b">
        <f t="shared" si="985"/>
        <v>0</v>
      </c>
      <c r="BI698" t="b">
        <f t="shared" si="986"/>
        <v>0</v>
      </c>
      <c r="BJ698" t="b">
        <f t="shared" si="987"/>
        <v>0</v>
      </c>
      <c r="BK698" t="b">
        <f t="shared" si="988"/>
        <v>0</v>
      </c>
      <c r="BL698" t="b">
        <f t="shared" si="989"/>
        <v>0</v>
      </c>
      <c r="BM698" t="b">
        <f t="shared" si="990"/>
        <v>0</v>
      </c>
      <c r="BN698" t="b">
        <f t="shared" si="991"/>
        <v>0</v>
      </c>
      <c r="BO698" t="b">
        <f t="shared" si="992"/>
        <v>0</v>
      </c>
      <c r="BP698" t="b">
        <f t="shared" si="993"/>
        <v>0</v>
      </c>
      <c r="BQ698" t="b">
        <f t="shared" si="994"/>
        <v>0</v>
      </c>
      <c r="BR698" t="b">
        <f t="shared" si="995"/>
        <v>0</v>
      </c>
      <c r="BS698" t="b">
        <f t="shared" si="996"/>
        <v>0</v>
      </c>
      <c r="BT698" t="b">
        <f t="shared" si="997"/>
        <v>0</v>
      </c>
      <c r="BU698" t="b">
        <f t="shared" si="998"/>
        <v>0</v>
      </c>
      <c r="BV698" t="b">
        <f t="shared" si="999"/>
        <v>0</v>
      </c>
      <c r="BW698" t="b">
        <f t="shared" si="1000"/>
        <v>0</v>
      </c>
      <c r="BX698" t="b">
        <f t="shared" si="1001"/>
        <v>0</v>
      </c>
      <c r="BY698" t="b">
        <f t="shared" si="1002"/>
        <v>0</v>
      </c>
      <c r="BZ698" t="b">
        <f t="shared" si="1003"/>
        <v>0</v>
      </c>
      <c r="CA698" t="b">
        <f t="shared" si="1004"/>
        <v>0</v>
      </c>
      <c r="CB698" t="b">
        <f t="shared" si="1005"/>
        <v>0</v>
      </c>
      <c r="CC698" t="b">
        <f t="shared" si="1006"/>
        <v>0</v>
      </c>
      <c r="CD698" t="b">
        <f t="shared" si="1007"/>
        <v>0</v>
      </c>
      <c r="CE698" t="b">
        <f t="shared" si="1008"/>
        <v>0</v>
      </c>
      <c r="CF698" t="b">
        <f t="shared" si="1009"/>
        <v>0</v>
      </c>
      <c r="CG698" t="b">
        <f t="shared" si="1010"/>
        <v>0</v>
      </c>
      <c r="CH698" t="b">
        <f t="shared" si="1011"/>
        <v>0</v>
      </c>
      <c r="CI698" t="b">
        <f t="shared" si="1012"/>
        <v>0</v>
      </c>
      <c r="CJ698" t="b">
        <f t="shared" si="1013"/>
        <v>0</v>
      </c>
      <c r="CK698" t="b">
        <f t="shared" si="1014"/>
        <v>0</v>
      </c>
      <c r="CL698" t="b">
        <f t="shared" si="1015"/>
        <v>0</v>
      </c>
      <c r="CM698" t="b">
        <f t="shared" si="1016"/>
        <v>0</v>
      </c>
      <c r="CN698" t="b">
        <f t="shared" si="1017"/>
        <v>0</v>
      </c>
      <c r="CO698" t="b">
        <f t="shared" si="1018"/>
        <v>0</v>
      </c>
      <c r="CP698" t="b">
        <f t="shared" si="1019"/>
        <v>0</v>
      </c>
      <c r="CQ698" t="b">
        <f t="shared" si="1020"/>
        <v>0</v>
      </c>
      <c r="CR698" t="b">
        <f t="shared" si="1021"/>
        <v>0</v>
      </c>
      <c r="CS698" t="b">
        <f t="shared" si="1022"/>
        <v>0</v>
      </c>
      <c r="CT698" t="b">
        <f t="shared" si="1023"/>
        <v>0</v>
      </c>
      <c r="CU698" t="b">
        <f t="shared" si="1024"/>
        <v>0</v>
      </c>
      <c r="CV698" t="b">
        <f t="shared" si="1025"/>
        <v>0</v>
      </c>
      <c r="CW698" t="b">
        <f t="shared" si="1026"/>
        <v>0</v>
      </c>
      <c r="CX698" t="b">
        <f t="shared" si="1027"/>
        <v>0</v>
      </c>
      <c r="CY698" t="b">
        <f t="shared" si="1028"/>
        <v>0</v>
      </c>
      <c r="CZ698" t="b">
        <f t="shared" si="1029"/>
        <v>0</v>
      </c>
      <c r="DA698" t="b">
        <f t="shared" si="1030"/>
        <v>0</v>
      </c>
      <c r="DB698" t="b">
        <f t="shared" si="1031"/>
        <v>0</v>
      </c>
      <c r="DC698" t="b">
        <f t="shared" si="1032"/>
        <v>0</v>
      </c>
      <c r="DD698" t="b">
        <f t="shared" si="1033"/>
        <v>0</v>
      </c>
    </row>
    <row r="699" spans="1:108">
      <c r="A699" t="s">
        <v>3643</v>
      </c>
      <c r="C699" t="s">
        <v>3638</v>
      </c>
      <c r="E699" s="60" t="s">
        <v>6111</v>
      </c>
      <c r="F699" t="s">
        <v>3569</v>
      </c>
      <c r="G699" t="s">
        <v>3570</v>
      </c>
      <c r="H699" t="s">
        <v>7428</v>
      </c>
      <c r="I699" t="s">
        <v>7418</v>
      </c>
      <c r="J699" t="s">
        <v>250</v>
      </c>
      <c r="K699" t="s">
        <v>109</v>
      </c>
      <c r="L699" t="s">
        <v>7805</v>
      </c>
      <c r="M699" t="s">
        <v>221</v>
      </c>
      <c r="N699" t="s">
        <v>7511</v>
      </c>
      <c r="O699" t="b">
        <f t="shared" si="940"/>
        <v>1</v>
      </c>
      <c r="P699" t="b">
        <f t="shared" si="941"/>
        <v>1</v>
      </c>
      <c r="Q699" t="b">
        <f t="shared" si="942"/>
        <v>1</v>
      </c>
      <c r="R699" t="b">
        <f t="shared" si="943"/>
        <v>1</v>
      </c>
      <c r="S699" t="b">
        <f t="shared" si="944"/>
        <v>1</v>
      </c>
      <c r="T699" t="b">
        <f t="shared" si="945"/>
        <v>1</v>
      </c>
      <c r="U699" t="b">
        <f t="shared" si="946"/>
        <v>1</v>
      </c>
      <c r="V699" t="b">
        <f t="shared" si="947"/>
        <v>1</v>
      </c>
      <c r="W699" t="b">
        <f t="shared" si="948"/>
        <v>1</v>
      </c>
      <c r="X699" t="b">
        <f t="shared" si="949"/>
        <v>1</v>
      </c>
      <c r="Y699" t="b">
        <f t="shared" si="950"/>
        <v>1</v>
      </c>
      <c r="Z699" t="b">
        <f t="shared" si="951"/>
        <v>1</v>
      </c>
      <c r="AA699" t="b">
        <f t="shared" si="952"/>
        <v>1</v>
      </c>
      <c r="AB699" t="b">
        <f t="shared" si="953"/>
        <v>1</v>
      </c>
      <c r="AC699" t="b">
        <f t="shared" si="954"/>
        <v>1</v>
      </c>
      <c r="AD699" t="b">
        <f t="shared" si="955"/>
        <v>0</v>
      </c>
      <c r="AE699" t="b">
        <f t="shared" si="956"/>
        <v>0</v>
      </c>
      <c r="AF699" t="b">
        <f t="shared" si="957"/>
        <v>0</v>
      </c>
      <c r="AG699" t="b">
        <f t="shared" si="958"/>
        <v>0</v>
      </c>
      <c r="AH699" t="b">
        <f t="shared" si="959"/>
        <v>0</v>
      </c>
      <c r="AI699" t="b">
        <f t="shared" si="960"/>
        <v>0</v>
      </c>
      <c r="AJ699" t="b">
        <f t="shared" si="961"/>
        <v>0</v>
      </c>
      <c r="AK699" t="b">
        <f t="shared" si="962"/>
        <v>0</v>
      </c>
      <c r="AL699" t="b">
        <f t="shared" si="963"/>
        <v>0</v>
      </c>
      <c r="AM699" t="b">
        <f t="shared" si="964"/>
        <v>0</v>
      </c>
      <c r="AN699" t="b">
        <f t="shared" si="965"/>
        <v>0</v>
      </c>
      <c r="AO699" t="b">
        <f t="shared" si="966"/>
        <v>0</v>
      </c>
      <c r="AP699" t="b">
        <f t="shared" si="967"/>
        <v>1</v>
      </c>
      <c r="AQ699" t="b">
        <f t="shared" si="968"/>
        <v>1</v>
      </c>
      <c r="AR699" t="b">
        <f t="shared" si="969"/>
        <v>0</v>
      </c>
      <c r="AS699" t="b">
        <f t="shared" si="970"/>
        <v>0</v>
      </c>
      <c r="AT699" t="b">
        <f t="shared" si="971"/>
        <v>1</v>
      </c>
      <c r="AU699" t="b">
        <f t="shared" si="972"/>
        <v>0</v>
      </c>
      <c r="AV699" t="b">
        <f t="shared" si="973"/>
        <v>1</v>
      </c>
      <c r="AW699" t="b">
        <f t="shared" si="974"/>
        <v>0</v>
      </c>
      <c r="AX699" t="b">
        <f t="shared" si="975"/>
        <v>1</v>
      </c>
      <c r="AY699" t="b">
        <f t="shared" si="976"/>
        <v>1</v>
      </c>
      <c r="AZ699" t="b">
        <f t="shared" si="977"/>
        <v>0</v>
      </c>
      <c r="BA699" t="b">
        <f t="shared" si="978"/>
        <v>1</v>
      </c>
      <c r="BB699" t="b">
        <f t="shared" si="979"/>
        <v>0</v>
      </c>
      <c r="BC699" t="b">
        <f t="shared" si="980"/>
        <v>1</v>
      </c>
      <c r="BD699" t="b">
        <f t="shared" si="981"/>
        <v>1</v>
      </c>
      <c r="BE699" t="b">
        <f t="shared" si="982"/>
        <v>0</v>
      </c>
      <c r="BF699" t="b">
        <f t="shared" si="983"/>
        <v>1</v>
      </c>
      <c r="BG699" t="b">
        <f t="shared" si="984"/>
        <v>1</v>
      </c>
      <c r="BH699" t="b">
        <f t="shared" si="985"/>
        <v>1</v>
      </c>
      <c r="BI699" t="b">
        <f t="shared" si="986"/>
        <v>1</v>
      </c>
      <c r="BJ699" t="b">
        <f t="shared" si="987"/>
        <v>1</v>
      </c>
      <c r="BK699" t="b">
        <f t="shared" si="988"/>
        <v>0</v>
      </c>
      <c r="BL699" t="b">
        <f t="shared" si="989"/>
        <v>1</v>
      </c>
      <c r="BM699" t="b">
        <f t="shared" si="990"/>
        <v>1</v>
      </c>
      <c r="BN699" t="b">
        <f t="shared" si="991"/>
        <v>0</v>
      </c>
      <c r="BO699" t="b">
        <f t="shared" si="992"/>
        <v>1</v>
      </c>
      <c r="BP699" t="b">
        <f t="shared" si="993"/>
        <v>1</v>
      </c>
      <c r="BQ699" t="b">
        <f t="shared" si="994"/>
        <v>0</v>
      </c>
      <c r="BR699" t="b">
        <f t="shared" si="995"/>
        <v>0</v>
      </c>
      <c r="BS699" t="b">
        <f t="shared" si="996"/>
        <v>0</v>
      </c>
      <c r="BT699" t="b">
        <f t="shared" si="997"/>
        <v>0</v>
      </c>
      <c r="BU699" t="b">
        <f t="shared" si="998"/>
        <v>1</v>
      </c>
      <c r="BV699" t="b">
        <f t="shared" si="999"/>
        <v>1</v>
      </c>
      <c r="BW699" t="b">
        <f t="shared" si="1000"/>
        <v>0</v>
      </c>
      <c r="BX699" t="b">
        <f t="shared" si="1001"/>
        <v>0</v>
      </c>
      <c r="BY699" t="b">
        <f t="shared" si="1002"/>
        <v>0</v>
      </c>
      <c r="BZ699" t="b">
        <f t="shared" si="1003"/>
        <v>0</v>
      </c>
      <c r="CA699" t="b">
        <f t="shared" si="1004"/>
        <v>0</v>
      </c>
      <c r="CB699" t="b">
        <f t="shared" si="1005"/>
        <v>0</v>
      </c>
      <c r="CC699" t="b">
        <f t="shared" si="1006"/>
        <v>0</v>
      </c>
      <c r="CD699" t="b">
        <f t="shared" si="1007"/>
        <v>1</v>
      </c>
      <c r="CE699" t="b">
        <f t="shared" si="1008"/>
        <v>0</v>
      </c>
      <c r="CF699" t="b">
        <f t="shared" si="1009"/>
        <v>1</v>
      </c>
      <c r="CG699" t="b">
        <f t="shared" si="1010"/>
        <v>0</v>
      </c>
      <c r="CH699" t="b">
        <f t="shared" si="1011"/>
        <v>0</v>
      </c>
      <c r="CI699" t="b">
        <f t="shared" si="1012"/>
        <v>0</v>
      </c>
      <c r="CJ699" t="b">
        <f t="shared" si="1013"/>
        <v>1</v>
      </c>
      <c r="CK699" t="b">
        <f t="shared" si="1014"/>
        <v>1</v>
      </c>
      <c r="CL699" t="b">
        <f t="shared" si="1015"/>
        <v>0</v>
      </c>
      <c r="CM699" t="b">
        <f t="shared" si="1016"/>
        <v>0</v>
      </c>
      <c r="CN699" t="b">
        <f t="shared" si="1017"/>
        <v>0</v>
      </c>
      <c r="CO699" t="b">
        <f t="shared" si="1018"/>
        <v>0</v>
      </c>
      <c r="CP699" t="b">
        <f t="shared" si="1019"/>
        <v>0</v>
      </c>
      <c r="CQ699" t="b">
        <f t="shared" si="1020"/>
        <v>1</v>
      </c>
      <c r="CR699" t="b">
        <f t="shared" si="1021"/>
        <v>0</v>
      </c>
      <c r="CS699" t="b">
        <f t="shared" si="1022"/>
        <v>0</v>
      </c>
      <c r="CT699" t="b">
        <f t="shared" si="1023"/>
        <v>0</v>
      </c>
      <c r="CU699" t="b">
        <f t="shared" si="1024"/>
        <v>0</v>
      </c>
      <c r="CV699" t="b">
        <f t="shared" si="1025"/>
        <v>0</v>
      </c>
      <c r="CW699" t="b">
        <f t="shared" si="1026"/>
        <v>0</v>
      </c>
      <c r="CX699" t="b">
        <f t="shared" si="1027"/>
        <v>0</v>
      </c>
      <c r="CY699" t="b">
        <f t="shared" si="1028"/>
        <v>0</v>
      </c>
      <c r="CZ699" t="b">
        <f t="shared" si="1029"/>
        <v>0</v>
      </c>
      <c r="DA699" t="b">
        <f t="shared" si="1030"/>
        <v>0</v>
      </c>
      <c r="DB699" t="b">
        <f t="shared" si="1031"/>
        <v>1</v>
      </c>
      <c r="DC699" t="b">
        <f t="shared" si="1032"/>
        <v>0</v>
      </c>
      <c r="DD699" t="b">
        <f t="shared" si="1033"/>
        <v>0</v>
      </c>
    </row>
    <row r="700" spans="1:108">
      <c r="A700" t="s">
        <v>3644</v>
      </c>
      <c r="C700" t="s">
        <v>3638</v>
      </c>
      <c r="E700" s="60" t="s">
        <v>6111</v>
      </c>
      <c r="F700" t="s">
        <v>3569</v>
      </c>
      <c r="G700" t="s">
        <v>3570</v>
      </c>
      <c r="H700" t="s">
        <v>7428</v>
      </c>
      <c r="I700" t="s">
        <v>7418</v>
      </c>
      <c r="J700" t="s">
        <v>119</v>
      </c>
      <c r="K700" t="s">
        <v>109</v>
      </c>
      <c r="L700" t="s">
        <v>7283</v>
      </c>
      <c r="M700" t="s">
        <v>6079</v>
      </c>
      <c r="N700" t="s">
        <v>3645</v>
      </c>
      <c r="O700" t="b">
        <f t="shared" si="940"/>
        <v>0</v>
      </c>
      <c r="P700" t="b">
        <f t="shared" si="941"/>
        <v>0</v>
      </c>
      <c r="Q700" t="b">
        <f t="shared" si="942"/>
        <v>1</v>
      </c>
      <c r="R700" t="b">
        <f t="shared" si="943"/>
        <v>1</v>
      </c>
      <c r="S700" t="b">
        <f t="shared" si="944"/>
        <v>0</v>
      </c>
      <c r="T700" t="b">
        <f t="shared" si="945"/>
        <v>0</v>
      </c>
      <c r="U700" t="b">
        <f t="shared" si="946"/>
        <v>0</v>
      </c>
      <c r="V700" t="b">
        <f t="shared" si="947"/>
        <v>1</v>
      </c>
      <c r="W700" t="b">
        <f t="shared" si="948"/>
        <v>0</v>
      </c>
      <c r="X700" t="b">
        <f t="shared" si="949"/>
        <v>1</v>
      </c>
      <c r="Y700" t="b">
        <f t="shared" si="950"/>
        <v>1</v>
      </c>
      <c r="Z700" t="b">
        <f t="shared" si="951"/>
        <v>0</v>
      </c>
      <c r="AA700" t="b">
        <f t="shared" si="952"/>
        <v>0</v>
      </c>
      <c r="AB700" t="b">
        <f t="shared" si="953"/>
        <v>0</v>
      </c>
      <c r="AC700" t="b">
        <f t="shared" si="954"/>
        <v>0</v>
      </c>
      <c r="AD700" t="b">
        <f t="shared" si="955"/>
        <v>0</v>
      </c>
      <c r="AE700" t="b">
        <f t="shared" si="956"/>
        <v>0</v>
      </c>
      <c r="AF700" t="b">
        <f t="shared" si="957"/>
        <v>0</v>
      </c>
      <c r="AG700" t="b">
        <f t="shared" si="958"/>
        <v>0</v>
      </c>
      <c r="AH700" t="b">
        <f t="shared" si="959"/>
        <v>0</v>
      </c>
      <c r="AI700" t="b">
        <f t="shared" si="960"/>
        <v>0</v>
      </c>
      <c r="AJ700" t="b">
        <f t="shared" si="961"/>
        <v>0</v>
      </c>
      <c r="AK700" t="b">
        <f t="shared" si="962"/>
        <v>0</v>
      </c>
      <c r="AL700" t="b">
        <f t="shared" si="963"/>
        <v>0</v>
      </c>
      <c r="AM700" t="b">
        <f t="shared" si="964"/>
        <v>0</v>
      </c>
      <c r="AN700" t="b">
        <f t="shared" si="965"/>
        <v>0</v>
      </c>
      <c r="AO700" t="b">
        <f t="shared" si="966"/>
        <v>0</v>
      </c>
      <c r="AP700" t="b">
        <f t="shared" si="967"/>
        <v>0</v>
      </c>
      <c r="AQ700" t="b">
        <f t="shared" si="968"/>
        <v>1</v>
      </c>
      <c r="AR700" t="b">
        <f t="shared" si="969"/>
        <v>0</v>
      </c>
      <c r="AS700" t="b">
        <f t="shared" si="970"/>
        <v>0</v>
      </c>
      <c r="AT700" t="b">
        <f t="shared" si="971"/>
        <v>0</v>
      </c>
      <c r="AU700" t="b">
        <f t="shared" si="972"/>
        <v>0</v>
      </c>
      <c r="AV700" t="b">
        <f t="shared" si="973"/>
        <v>0</v>
      </c>
      <c r="AW700" t="b">
        <f t="shared" si="974"/>
        <v>0</v>
      </c>
      <c r="AX700" t="b">
        <f t="shared" si="975"/>
        <v>0</v>
      </c>
      <c r="AY700" t="b">
        <f t="shared" si="976"/>
        <v>0</v>
      </c>
      <c r="AZ700" t="b">
        <f t="shared" si="977"/>
        <v>0</v>
      </c>
      <c r="BA700" t="b">
        <f t="shared" si="978"/>
        <v>0</v>
      </c>
      <c r="BB700" t="b">
        <f t="shared" si="979"/>
        <v>0</v>
      </c>
      <c r="BC700" t="b">
        <f t="shared" si="980"/>
        <v>0</v>
      </c>
      <c r="BD700" t="b">
        <f t="shared" si="981"/>
        <v>0</v>
      </c>
      <c r="BE700" t="b">
        <f t="shared" si="982"/>
        <v>0</v>
      </c>
      <c r="BF700" t="b">
        <f t="shared" si="983"/>
        <v>1</v>
      </c>
      <c r="BG700" t="b">
        <f t="shared" si="984"/>
        <v>0</v>
      </c>
      <c r="BH700" t="b">
        <f t="shared" si="985"/>
        <v>0</v>
      </c>
      <c r="BI700" t="b">
        <f t="shared" si="986"/>
        <v>0</v>
      </c>
      <c r="BJ700" t="b">
        <f t="shared" si="987"/>
        <v>0</v>
      </c>
      <c r="BK700" t="b">
        <f t="shared" si="988"/>
        <v>0</v>
      </c>
      <c r="BL700" t="b">
        <f t="shared" si="989"/>
        <v>0</v>
      </c>
      <c r="BM700" t="b">
        <f t="shared" si="990"/>
        <v>0</v>
      </c>
      <c r="BN700" t="b">
        <f t="shared" si="991"/>
        <v>0</v>
      </c>
      <c r="BO700" t="b">
        <f t="shared" si="992"/>
        <v>0</v>
      </c>
      <c r="BP700" t="b">
        <f t="shared" si="993"/>
        <v>0</v>
      </c>
      <c r="BQ700" t="b">
        <f t="shared" si="994"/>
        <v>0</v>
      </c>
      <c r="BR700" t="b">
        <f t="shared" si="995"/>
        <v>0</v>
      </c>
      <c r="BS700" t="b">
        <f t="shared" si="996"/>
        <v>0</v>
      </c>
      <c r="BT700" t="b">
        <f t="shared" si="997"/>
        <v>1</v>
      </c>
      <c r="BU700" t="b">
        <f t="shared" si="998"/>
        <v>0</v>
      </c>
      <c r="BV700" t="b">
        <f t="shared" si="999"/>
        <v>0</v>
      </c>
      <c r="BW700" t="b">
        <f t="shared" si="1000"/>
        <v>0</v>
      </c>
      <c r="BX700" t="b">
        <f t="shared" si="1001"/>
        <v>0</v>
      </c>
      <c r="BY700" t="b">
        <f t="shared" si="1002"/>
        <v>0</v>
      </c>
      <c r="BZ700" t="b">
        <f t="shared" si="1003"/>
        <v>0</v>
      </c>
      <c r="CA700" t="b">
        <f t="shared" si="1004"/>
        <v>0</v>
      </c>
      <c r="CB700" t="b">
        <f t="shared" si="1005"/>
        <v>0</v>
      </c>
      <c r="CC700" t="b">
        <f t="shared" si="1006"/>
        <v>0</v>
      </c>
      <c r="CD700" t="b">
        <f t="shared" si="1007"/>
        <v>0</v>
      </c>
      <c r="CE700" t="b">
        <f t="shared" si="1008"/>
        <v>0</v>
      </c>
      <c r="CF700" t="b">
        <f t="shared" si="1009"/>
        <v>0</v>
      </c>
      <c r="CG700" t="b">
        <f t="shared" si="1010"/>
        <v>0</v>
      </c>
      <c r="CH700" t="b">
        <f t="shared" si="1011"/>
        <v>0</v>
      </c>
      <c r="CI700" t="b">
        <f t="shared" si="1012"/>
        <v>0</v>
      </c>
      <c r="CJ700" t="b">
        <f t="shared" si="1013"/>
        <v>0</v>
      </c>
      <c r="CK700" t="b">
        <f t="shared" si="1014"/>
        <v>0</v>
      </c>
      <c r="CL700" t="b">
        <f t="shared" si="1015"/>
        <v>0</v>
      </c>
      <c r="CM700" t="b">
        <f t="shared" si="1016"/>
        <v>0</v>
      </c>
      <c r="CN700" t="b">
        <f t="shared" si="1017"/>
        <v>0</v>
      </c>
      <c r="CO700" t="b">
        <f t="shared" si="1018"/>
        <v>0</v>
      </c>
      <c r="CP700" t="b">
        <f t="shared" si="1019"/>
        <v>0</v>
      </c>
      <c r="CQ700" t="b">
        <f t="shared" si="1020"/>
        <v>0</v>
      </c>
      <c r="CR700" t="b">
        <f t="shared" si="1021"/>
        <v>0</v>
      </c>
      <c r="CS700" t="b">
        <f t="shared" si="1022"/>
        <v>0</v>
      </c>
      <c r="CT700" t="b">
        <f t="shared" si="1023"/>
        <v>0</v>
      </c>
      <c r="CU700" t="b">
        <f t="shared" si="1024"/>
        <v>0</v>
      </c>
      <c r="CV700" t="b">
        <f t="shared" si="1025"/>
        <v>0</v>
      </c>
      <c r="CW700" t="b">
        <f t="shared" si="1026"/>
        <v>1</v>
      </c>
      <c r="CX700" t="b">
        <f t="shared" si="1027"/>
        <v>0</v>
      </c>
      <c r="CY700" t="b">
        <f t="shared" si="1028"/>
        <v>0</v>
      </c>
      <c r="CZ700" t="b">
        <f t="shared" si="1029"/>
        <v>0</v>
      </c>
      <c r="DA700" t="b">
        <f t="shared" si="1030"/>
        <v>0</v>
      </c>
      <c r="DB700" t="b">
        <f t="shared" si="1031"/>
        <v>0</v>
      </c>
      <c r="DC700" t="b">
        <f t="shared" si="1032"/>
        <v>0</v>
      </c>
      <c r="DD700" t="b">
        <f t="shared" si="1033"/>
        <v>0</v>
      </c>
    </row>
    <row r="701" spans="1:108">
      <c r="A701" s="4" t="s">
        <v>3646</v>
      </c>
      <c r="C701" t="s">
        <v>3638</v>
      </c>
      <c r="D701" s="4"/>
      <c r="E701" s="60" t="s">
        <v>6111</v>
      </c>
      <c r="F701" t="s">
        <v>3569</v>
      </c>
      <c r="G701" t="s">
        <v>3570</v>
      </c>
      <c r="H701" t="s">
        <v>7428</v>
      </c>
      <c r="I701" t="s">
        <v>7418</v>
      </c>
      <c r="J701" s="4" t="s">
        <v>250</v>
      </c>
      <c r="K701" s="4" t="s">
        <v>109</v>
      </c>
      <c r="L701" s="4" t="s">
        <v>7284</v>
      </c>
      <c r="M701" t="s">
        <v>6079</v>
      </c>
      <c r="N701" s="4" t="s">
        <v>3647</v>
      </c>
      <c r="O701" s="4" t="b">
        <f t="shared" si="940"/>
        <v>1</v>
      </c>
      <c r="P701" s="4" t="b">
        <f t="shared" si="941"/>
        <v>0</v>
      </c>
      <c r="Q701" s="4" t="b">
        <f t="shared" si="942"/>
        <v>1</v>
      </c>
      <c r="R701" s="4" t="b">
        <f t="shared" si="943"/>
        <v>1</v>
      </c>
      <c r="S701" s="4" t="b">
        <f t="shared" si="944"/>
        <v>1</v>
      </c>
      <c r="T701" s="4" t="b">
        <f t="shared" si="945"/>
        <v>0</v>
      </c>
      <c r="U701" s="4" t="b">
        <f t="shared" si="946"/>
        <v>1</v>
      </c>
      <c r="V701" s="4" t="b">
        <f t="shared" si="947"/>
        <v>1</v>
      </c>
      <c r="W701" s="4" t="b">
        <f t="shared" si="948"/>
        <v>0</v>
      </c>
      <c r="X701" s="4" t="b">
        <f t="shared" si="949"/>
        <v>0</v>
      </c>
      <c r="Y701" s="4" t="b">
        <f t="shared" si="950"/>
        <v>0</v>
      </c>
      <c r="Z701" s="4" t="b">
        <f t="shared" si="951"/>
        <v>0</v>
      </c>
      <c r="AA701" s="4" t="b">
        <f t="shared" si="952"/>
        <v>1</v>
      </c>
      <c r="AB701" s="4" t="b">
        <f t="shared" si="953"/>
        <v>1</v>
      </c>
      <c r="AC701" s="4" t="b">
        <f t="shared" si="954"/>
        <v>0</v>
      </c>
      <c r="AD701" s="4" t="b">
        <f t="shared" si="955"/>
        <v>0</v>
      </c>
      <c r="AE701" s="4" t="b">
        <f t="shared" si="956"/>
        <v>0</v>
      </c>
      <c r="AF701" s="4" t="b">
        <f t="shared" si="957"/>
        <v>0</v>
      </c>
      <c r="AG701" s="4" t="b">
        <f t="shared" si="958"/>
        <v>0</v>
      </c>
      <c r="AH701" s="4" t="b">
        <f t="shared" si="959"/>
        <v>1</v>
      </c>
      <c r="AI701" s="4" t="b">
        <f t="shared" si="960"/>
        <v>0</v>
      </c>
      <c r="AJ701" s="4" t="b">
        <f t="shared" si="961"/>
        <v>0</v>
      </c>
      <c r="AK701" s="4" t="b">
        <f t="shared" si="962"/>
        <v>0</v>
      </c>
      <c r="AL701" s="4" t="b">
        <f t="shared" si="963"/>
        <v>0</v>
      </c>
      <c r="AM701" s="4" t="b">
        <f t="shared" si="964"/>
        <v>0</v>
      </c>
      <c r="AN701" s="4" t="b">
        <f t="shared" si="965"/>
        <v>0</v>
      </c>
      <c r="AO701" s="4" t="b">
        <f t="shared" si="966"/>
        <v>0</v>
      </c>
      <c r="AP701" s="4" t="b">
        <f t="shared" si="967"/>
        <v>0</v>
      </c>
      <c r="AQ701" s="4" t="b">
        <f t="shared" si="968"/>
        <v>0</v>
      </c>
      <c r="AR701" s="4" t="b">
        <f t="shared" si="969"/>
        <v>0</v>
      </c>
      <c r="AS701" s="4" t="b">
        <f t="shared" si="970"/>
        <v>0</v>
      </c>
      <c r="AT701" s="4" t="b">
        <f t="shared" si="971"/>
        <v>0</v>
      </c>
      <c r="AU701" s="4" t="b">
        <f t="shared" si="972"/>
        <v>0</v>
      </c>
      <c r="AV701" s="4" t="b">
        <f t="shared" si="973"/>
        <v>0</v>
      </c>
      <c r="AW701" s="4" t="b">
        <f t="shared" si="974"/>
        <v>0</v>
      </c>
      <c r="AX701" s="4" t="b">
        <f t="shared" si="975"/>
        <v>0</v>
      </c>
      <c r="AY701" s="4" t="b">
        <f t="shared" si="976"/>
        <v>0</v>
      </c>
      <c r="AZ701" s="4" t="b">
        <f t="shared" si="977"/>
        <v>0</v>
      </c>
      <c r="BA701" s="4" t="b">
        <f t="shared" si="978"/>
        <v>0</v>
      </c>
      <c r="BB701" s="4" t="b">
        <f t="shared" si="979"/>
        <v>0</v>
      </c>
      <c r="BC701" s="4" t="b">
        <f t="shared" si="980"/>
        <v>1</v>
      </c>
      <c r="BD701" s="4" t="b">
        <f t="shared" si="981"/>
        <v>0</v>
      </c>
      <c r="BE701" s="4" t="b">
        <f t="shared" si="982"/>
        <v>0</v>
      </c>
      <c r="BF701" s="4" t="b">
        <f t="shared" si="983"/>
        <v>0</v>
      </c>
      <c r="BG701" s="4" t="b">
        <f t="shared" si="984"/>
        <v>0</v>
      </c>
      <c r="BH701" s="4" t="b">
        <f t="shared" si="985"/>
        <v>0</v>
      </c>
      <c r="BI701" s="4" t="b">
        <f t="shared" si="986"/>
        <v>0</v>
      </c>
      <c r="BJ701" s="4" t="b">
        <f t="shared" si="987"/>
        <v>0</v>
      </c>
      <c r="BK701" s="4" t="b">
        <f t="shared" si="988"/>
        <v>0</v>
      </c>
      <c r="BL701" s="4" t="b">
        <f t="shared" si="989"/>
        <v>0</v>
      </c>
      <c r="BM701" s="4" t="b">
        <f t="shared" si="990"/>
        <v>0</v>
      </c>
      <c r="BN701" s="4" t="b">
        <f t="shared" si="991"/>
        <v>0</v>
      </c>
      <c r="BO701" s="4" t="b">
        <f t="shared" si="992"/>
        <v>0</v>
      </c>
      <c r="BP701" s="4" t="b">
        <f t="shared" si="993"/>
        <v>0</v>
      </c>
      <c r="BQ701" s="4" t="b">
        <f t="shared" si="994"/>
        <v>0</v>
      </c>
      <c r="BR701" s="4" t="b">
        <f t="shared" si="995"/>
        <v>0</v>
      </c>
      <c r="BS701" s="4" t="b">
        <f t="shared" si="996"/>
        <v>1</v>
      </c>
      <c r="BT701" s="4" t="b">
        <f t="shared" si="997"/>
        <v>0</v>
      </c>
      <c r="BU701" s="4" t="b">
        <f t="shared" si="998"/>
        <v>0</v>
      </c>
      <c r="BV701" s="4" t="b">
        <f t="shared" si="999"/>
        <v>1</v>
      </c>
      <c r="BW701" s="4" t="b">
        <f t="shared" si="1000"/>
        <v>0</v>
      </c>
      <c r="BX701" s="4" t="b">
        <f t="shared" si="1001"/>
        <v>0</v>
      </c>
      <c r="BY701" s="4" t="b">
        <f t="shared" si="1002"/>
        <v>0</v>
      </c>
      <c r="BZ701" s="4" t="b">
        <f t="shared" si="1003"/>
        <v>0</v>
      </c>
      <c r="CA701" s="4" t="b">
        <f t="shared" si="1004"/>
        <v>0</v>
      </c>
      <c r="CB701" s="4" t="b">
        <f t="shared" si="1005"/>
        <v>0</v>
      </c>
      <c r="CC701" s="4" t="b">
        <f t="shared" si="1006"/>
        <v>0</v>
      </c>
      <c r="CD701" s="4" t="b">
        <f t="shared" si="1007"/>
        <v>0</v>
      </c>
      <c r="CE701" s="4" t="b">
        <f t="shared" si="1008"/>
        <v>0</v>
      </c>
      <c r="CF701" s="4" t="b">
        <f t="shared" si="1009"/>
        <v>0</v>
      </c>
      <c r="CG701" s="4" t="b">
        <f t="shared" si="1010"/>
        <v>0</v>
      </c>
      <c r="CH701" s="4" t="b">
        <f t="shared" si="1011"/>
        <v>0</v>
      </c>
      <c r="CI701" s="4" t="b">
        <f t="shared" si="1012"/>
        <v>0</v>
      </c>
      <c r="CJ701" s="4" t="b">
        <f t="shared" si="1013"/>
        <v>1</v>
      </c>
      <c r="CK701" s="4" t="b">
        <f t="shared" si="1014"/>
        <v>1</v>
      </c>
      <c r="CL701" s="4" t="b">
        <f t="shared" si="1015"/>
        <v>0</v>
      </c>
      <c r="CM701" s="4" t="b">
        <f t="shared" si="1016"/>
        <v>0</v>
      </c>
      <c r="CN701" s="4" t="b">
        <f t="shared" si="1017"/>
        <v>0</v>
      </c>
      <c r="CO701" s="4" t="b">
        <f t="shared" si="1018"/>
        <v>0</v>
      </c>
      <c r="CP701" s="4" t="b">
        <f t="shared" si="1019"/>
        <v>0</v>
      </c>
      <c r="CQ701" s="4" t="b">
        <f t="shared" si="1020"/>
        <v>0</v>
      </c>
      <c r="CR701" s="4" t="b">
        <f t="shared" si="1021"/>
        <v>0</v>
      </c>
      <c r="CS701" s="4" t="b">
        <f t="shared" si="1022"/>
        <v>0</v>
      </c>
      <c r="CT701" s="4" t="b">
        <f t="shared" si="1023"/>
        <v>0</v>
      </c>
      <c r="CU701" s="4" t="b">
        <f t="shared" si="1024"/>
        <v>0</v>
      </c>
      <c r="CV701" s="4" t="b">
        <f t="shared" si="1025"/>
        <v>0</v>
      </c>
      <c r="CW701" s="4" t="b">
        <f t="shared" si="1026"/>
        <v>0</v>
      </c>
      <c r="CX701" s="4" t="b">
        <f t="shared" si="1027"/>
        <v>0</v>
      </c>
      <c r="CY701" s="4" t="b">
        <f t="shared" si="1028"/>
        <v>0</v>
      </c>
      <c r="CZ701" s="4" t="b">
        <f t="shared" si="1029"/>
        <v>0</v>
      </c>
      <c r="DA701" s="4" t="b">
        <f t="shared" si="1030"/>
        <v>0</v>
      </c>
      <c r="DB701" s="4" t="b">
        <f t="shared" si="1031"/>
        <v>0</v>
      </c>
      <c r="DC701" s="4" t="b">
        <f t="shared" si="1032"/>
        <v>0</v>
      </c>
      <c r="DD701" s="4" t="b">
        <f t="shared" si="1033"/>
        <v>0</v>
      </c>
    </row>
    <row r="702" spans="1:108">
      <c r="A702" t="s">
        <v>3648</v>
      </c>
      <c r="C702" t="s">
        <v>3638</v>
      </c>
      <c r="E702" s="60" t="s">
        <v>6111</v>
      </c>
      <c r="F702" t="s">
        <v>3569</v>
      </c>
      <c r="G702" t="s">
        <v>3570</v>
      </c>
      <c r="H702" t="s">
        <v>7428</v>
      </c>
      <c r="I702" t="s">
        <v>7418</v>
      </c>
      <c r="J702" t="s">
        <v>143</v>
      </c>
      <c r="K702" t="s">
        <v>143</v>
      </c>
      <c r="L702" t="s">
        <v>7804</v>
      </c>
      <c r="M702" t="s">
        <v>6079</v>
      </c>
      <c r="N702" t="s">
        <v>7512</v>
      </c>
      <c r="O702" t="b">
        <f t="shared" si="940"/>
        <v>1</v>
      </c>
      <c r="P702" t="b">
        <f t="shared" si="941"/>
        <v>0</v>
      </c>
      <c r="Q702" t="b">
        <f t="shared" si="942"/>
        <v>1</v>
      </c>
      <c r="R702" t="b">
        <f t="shared" si="943"/>
        <v>0</v>
      </c>
      <c r="S702" t="b">
        <f t="shared" si="944"/>
        <v>0</v>
      </c>
      <c r="T702" t="b">
        <f t="shared" si="945"/>
        <v>0</v>
      </c>
      <c r="U702" t="b">
        <f t="shared" si="946"/>
        <v>1</v>
      </c>
      <c r="V702" t="b">
        <f t="shared" si="947"/>
        <v>0</v>
      </c>
      <c r="W702" t="b">
        <f t="shared" si="948"/>
        <v>1</v>
      </c>
      <c r="X702" t="b">
        <f t="shared" si="949"/>
        <v>1</v>
      </c>
      <c r="Y702" t="b">
        <f t="shared" si="950"/>
        <v>1</v>
      </c>
      <c r="Z702" t="b">
        <f t="shared" si="951"/>
        <v>0</v>
      </c>
      <c r="AA702" t="b">
        <f t="shared" si="952"/>
        <v>0</v>
      </c>
      <c r="AB702" t="b">
        <f t="shared" si="953"/>
        <v>0</v>
      </c>
      <c r="AC702" t="b">
        <f t="shared" si="954"/>
        <v>0</v>
      </c>
      <c r="AD702" t="b">
        <f t="shared" si="955"/>
        <v>0</v>
      </c>
      <c r="AE702" t="b">
        <f t="shared" si="956"/>
        <v>0</v>
      </c>
      <c r="AF702" t="b">
        <f t="shared" si="957"/>
        <v>0</v>
      </c>
      <c r="AG702" t="b">
        <f t="shared" si="958"/>
        <v>0</v>
      </c>
      <c r="AH702" t="b">
        <f t="shared" si="959"/>
        <v>1</v>
      </c>
      <c r="AI702" t="b">
        <f t="shared" si="960"/>
        <v>0</v>
      </c>
      <c r="AJ702" t="b">
        <f t="shared" si="961"/>
        <v>0</v>
      </c>
      <c r="AK702" t="b">
        <f t="shared" si="962"/>
        <v>0</v>
      </c>
      <c r="AL702" t="b">
        <f t="shared" si="963"/>
        <v>0</v>
      </c>
      <c r="AM702" t="b">
        <f t="shared" si="964"/>
        <v>0</v>
      </c>
      <c r="AN702" t="b">
        <f t="shared" si="965"/>
        <v>0</v>
      </c>
      <c r="AO702" t="b">
        <f t="shared" si="966"/>
        <v>0</v>
      </c>
      <c r="AP702" t="b">
        <f t="shared" si="967"/>
        <v>0</v>
      </c>
      <c r="AQ702" t="b">
        <f t="shared" si="968"/>
        <v>0</v>
      </c>
      <c r="AR702" t="b">
        <f t="shared" si="969"/>
        <v>0</v>
      </c>
      <c r="AS702" t="b">
        <f t="shared" si="970"/>
        <v>0</v>
      </c>
      <c r="AT702" t="b">
        <f t="shared" si="971"/>
        <v>0</v>
      </c>
      <c r="AU702" t="b">
        <f t="shared" si="972"/>
        <v>0</v>
      </c>
      <c r="AV702" t="b">
        <f t="shared" si="973"/>
        <v>0</v>
      </c>
      <c r="AW702" t="b">
        <f t="shared" si="974"/>
        <v>0</v>
      </c>
      <c r="AX702" t="b">
        <f t="shared" si="975"/>
        <v>0</v>
      </c>
      <c r="AY702" t="b">
        <f t="shared" si="976"/>
        <v>0</v>
      </c>
      <c r="AZ702" t="b">
        <f t="shared" si="977"/>
        <v>0</v>
      </c>
      <c r="BA702" t="b">
        <f t="shared" si="978"/>
        <v>1</v>
      </c>
      <c r="BB702" t="b">
        <f t="shared" si="979"/>
        <v>0</v>
      </c>
      <c r="BC702" t="b">
        <f t="shared" si="980"/>
        <v>0</v>
      </c>
      <c r="BD702" t="b">
        <f t="shared" si="981"/>
        <v>1</v>
      </c>
      <c r="BE702" t="b">
        <f t="shared" si="982"/>
        <v>0</v>
      </c>
      <c r="BF702" t="b">
        <f t="shared" si="983"/>
        <v>0</v>
      </c>
      <c r="BG702" t="b">
        <f t="shared" si="984"/>
        <v>0</v>
      </c>
      <c r="BH702" t="b">
        <f t="shared" si="985"/>
        <v>1</v>
      </c>
      <c r="BI702" t="b">
        <f t="shared" si="986"/>
        <v>0</v>
      </c>
      <c r="BJ702" t="b">
        <f t="shared" si="987"/>
        <v>0</v>
      </c>
      <c r="BK702" t="b">
        <f t="shared" si="988"/>
        <v>0</v>
      </c>
      <c r="BL702" t="b">
        <f t="shared" si="989"/>
        <v>0</v>
      </c>
      <c r="BM702" t="b">
        <f t="shared" si="990"/>
        <v>0</v>
      </c>
      <c r="BN702" t="b">
        <f t="shared" si="991"/>
        <v>0</v>
      </c>
      <c r="BO702" t="b">
        <f t="shared" si="992"/>
        <v>0</v>
      </c>
      <c r="BP702" t="b">
        <f t="shared" si="993"/>
        <v>0</v>
      </c>
      <c r="BQ702" t="b">
        <f t="shared" si="994"/>
        <v>0</v>
      </c>
      <c r="BR702" t="b">
        <f t="shared" si="995"/>
        <v>0</v>
      </c>
      <c r="BS702" t="b">
        <f t="shared" si="996"/>
        <v>0</v>
      </c>
      <c r="BT702" t="b">
        <f t="shared" si="997"/>
        <v>0</v>
      </c>
      <c r="BU702" t="b">
        <f t="shared" si="998"/>
        <v>0</v>
      </c>
      <c r="BV702" t="b">
        <f t="shared" si="999"/>
        <v>0</v>
      </c>
      <c r="BW702" t="b">
        <f t="shared" si="1000"/>
        <v>0</v>
      </c>
      <c r="BX702" t="b">
        <f t="shared" si="1001"/>
        <v>0</v>
      </c>
      <c r="BY702" t="b">
        <f t="shared" si="1002"/>
        <v>0</v>
      </c>
      <c r="BZ702" t="b">
        <f t="shared" si="1003"/>
        <v>0</v>
      </c>
      <c r="CA702" t="b">
        <f t="shared" si="1004"/>
        <v>0</v>
      </c>
      <c r="CB702" t="b">
        <f t="shared" si="1005"/>
        <v>0</v>
      </c>
      <c r="CC702" t="b">
        <f t="shared" si="1006"/>
        <v>0</v>
      </c>
      <c r="CD702" t="b">
        <f t="shared" si="1007"/>
        <v>1</v>
      </c>
      <c r="CE702" t="b">
        <f t="shared" si="1008"/>
        <v>0</v>
      </c>
      <c r="CF702" t="b">
        <f t="shared" si="1009"/>
        <v>0</v>
      </c>
      <c r="CG702" t="b">
        <f t="shared" si="1010"/>
        <v>0</v>
      </c>
      <c r="CH702" t="b">
        <f t="shared" si="1011"/>
        <v>0</v>
      </c>
      <c r="CI702" t="b">
        <f t="shared" si="1012"/>
        <v>0</v>
      </c>
      <c r="CJ702" t="b">
        <f t="shared" si="1013"/>
        <v>0</v>
      </c>
      <c r="CK702" t="b">
        <f t="shared" si="1014"/>
        <v>1</v>
      </c>
      <c r="CL702" t="b">
        <f t="shared" si="1015"/>
        <v>0</v>
      </c>
      <c r="CM702" t="b">
        <f t="shared" si="1016"/>
        <v>0</v>
      </c>
      <c r="CN702" t="b">
        <f t="shared" si="1017"/>
        <v>0</v>
      </c>
      <c r="CO702" t="b">
        <f t="shared" si="1018"/>
        <v>0</v>
      </c>
      <c r="CP702" t="b">
        <f t="shared" si="1019"/>
        <v>0</v>
      </c>
      <c r="CQ702" t="b">
        <f t="shared" si="1020"/>
        <v>0</v>
      </c>
      <c r="CR702" t="b">
        <f t="shared" si="1021"/>
        <v>0</v>
      </c>
      <c r="CS702" t="b">
        <f t="shared" si="1022"/>
        <v>0</v>
      </c>
      <c r="CT702" t="b">
        <f t="shared" si="1023"/>
        <v>0</v>
      </c>
      <c r="CU702" t="b">
        <f t="shared" si="1024"/>
        <v>0</v>
      </c>
      <c r="CV702" t="b">
        <f t="shared" si="1025"/>
        <v>0</v>
      </c>
      <c r="CW702" t="b">
        <f t="shared" si="1026"/>
        <v>1</v>
      </c>
      <c r="CX702" t="b">
        <f t="shared" si="1027"/>
        <v>0</v>
      </c>
      <c r="CY702" t="b">
        <f t="shared" si="1028"/>
        <v>0</v>
      </c>
      <c r="CZ702" t="b">
        <f t="shared" si="1029"/>
        <v>0</v>
      </c>
      <c r="DA702" t="b">
        <f t="shared" si="1030"/>
        <v>0</v>
      </c>
      <c r="DB702" t="b">
        <f t="shared" si="1031"/>
        <v>0</v>
      </c>
      <c r="DC702" t="b">
        <f t="shared" si="1032"/>
        <v>0</v>
      </c>
      <c r="DD702" t="b">
        <f t="shared" si="1033"/>
        <v>0</v>
      </c>
    </row>
    <row r="703" spans="1:108">
      <c r="A703" t="s">
        <v>3649</v>
      </c>
      <c r="C703" t="s">
        <v>3638</v>
      </c>
      <c r="E703" s="60" t="s">
        <v>6111</v>
      </c>
      <c r="F703" t="s">
        <v>3569</v>
      </c>
      <c r="G703" t="s">
        <v>3570</v>
      </c>
      <c r="H703" t="s">
        <v>7428</v>
      </c>
      <c r="I703" t="s">
        <v>7418</v>
      </c>
      <c r="J703" t="s">
        <v>124</v>
      </c>
      <c r="K703" t="s">
        <v>16</v>
      </c>
      <c r="L703" t="s">
        <v>7285</v>
      </c>
      <c r="M703" t="s">
        <v>6079</v>
      </c>
      <c r="N703" t="s">
        <v>3650</v>
      </c>
      <c r="O703" t="b">
        <f t="shared" si="940"/>
        <v>1</v>
      </c>
      <c r="P703" t="b">
        <f t="shared" si="941"/>
        <v>1</v>
      </c>
      <c r="Q703" t="b">
        <f t="shared" si="942"/>
        <v>0</v>
      </c>
      <c r="R703" t="b">
        <f t="shared" si="943"/>
        <v>0</v>
      </c>
      <c r="S703" t="b">
        <f t="shared" si="944"/>
        <v>1</v>
      </c>
      <c r="T703" t="b">
        <f t="shared" si="945"/>
        <v>0</v>
      </c>
      <c r="U703" t="b">
        <f t="shared" si="946"/>
        <v>0</v>
      </c>
      <c r="V703" t="b">
        <f t="shared" si="947"/>
        <v>0</v>
      </c>
      <c r="W703" t="b">
        <f t="shared" si="948"/>
        <v>1</v>
      </c>
      <c r="X703" t="b">
        <f t="shared" si="949"/>
        <v>1</v>
      </c>
      <c r="Y703" t="b">
        <f t="shared" si="950"/>
        <v>1</v>
      </c>
      <c r="Z703" t="b">
        <f t="shared" si="951"/>
        <v>1</v>
      </c>
      <c r="AA703" t="b">
        <f t="shared" si="952"/>
        <v>0</v>
      </c>
      <c r="AB703" t="b">
        <f t="shared" si="953"/>
        <v>0</v>
      </c>
      <c r="AC703" t="b">
        <f t="shared" si="954"/>
        <v>0</v>
      </c>
      <c r="AD703" t="b">
        <f t="shared" si="955"/>
        <v>0</v>
      </c>
      <c r="AE703" t="b">
        <f t="shared" si="956"/>
        <v>0</v>
      </c>
      <c r="AF703" t="b">
        <f t="shared" si="957"/>
        <v>0</v>
      </c>
      <c r="AG703" t="b">
        <f t="shared" si="958"/>
        <v>1</v>
      </c>
      <c r="AH703" t="b">
        <f t="shared" si="959"/>
        <v>0</v>
      </c>
      <c r="AI703" t="b">
        <f t="shared" si="960"/>
        <v>0</v>
      </c>
      <c r="AJ703" t="b">
        <f t="shared" si="961"/>
        <v>0</v>
      </c>
      <c r="AK703" t="b">
        <f t="shared" si="962"/>
        <v>0</v>
      </c>
      <c r="AL703" t="b">
        <f t="shared" si="963"/>
        <v>0</v>
      </c>
      <c r="AM703" t="b">
        <f t="shared" si="964"/>
        <v>0</v>
      </c>
      <c r="AN703" t="b">
        <f t="shared" si="965"/>
        <v>0</v>
      </c>
      <c r="AO703" t="b">
        <f t="shared" si="966"/>
        <v>0</v>
      </c>
      <c r="AP703" t="b">
        <f t="shared" si="967"/>
        <v>0</v>
      </c>
      <c r="AQ703" t="b">
        <f t="shared" si="968"/>
        <v>0</v>
      </c>
      <c r="AR703" t="b">
        <f t="shared" si="969"/>
        <v>0</v>
      </c>
      <c r="AS703" t="b">
        <f t="shared" si="970"/>
        <v>1</v>
      </c>
      <c r="AT703" t="b">
        <f t="shared" si="971"/>
        <v>0</v>
      </c>
      <c r="AU703" t="b">
        <f t="shared" si="972"/>
        <v>0</v>
      </c>
      <c r="AV703" t="b">
        <f t="shared" si="973"/>
        <v>0</v>
      </c>
      <c r="AW703" t="b">
        <f t="shared" si="974"/>
        <v>0</v>
      </c>
      <c r="AX703" t="b">
        <f t="shared" si="975"/>
        <v>0</v>
      </c>
      <c r="AY703" t="b">
        <f t="shared" si="976"/>
        <v>0</v>
      </c>
      <c r="AZ703" t="b">
        <f t="shared" si="977"/>
        <v>0</v>
      </c>
      <c r="BA703" t="b">
        <f t="shared" si="978"/>
        <v>0</v>
      </c>
      <c r="BB703" t="b">
        <f t="shared" si="979"/>
        <v>0</v>
      </c>
      <c r="BC703" t="b">
        <f t="shared" si="980"/>
        <v>0</v>
      </c>
      <c r="BD703" t="b">
        <f t="shared" si="981"/>
        <v>1</v>
      </c>
      <c r="BE703" t="b">
        <f t="shared" si="982"/>
        <v>0</v>
      </c>
      <c r="BF703" t="b">
        <f t="shared" si="983"/>
        <v>0</v>
      </c>
      <c r="BG703" t="b">
        <f t="shared" si="984"/>
        <v>0</v>
      </c>
      <c r="BH703" t="b">
        <f t="shared" si="985"/>
        <v>1</v>
      </c>
      <c r="BI703" t="b">
        <f t="shared" si="986"/>
        <v>1</v>
      </c>
      <c r="BJ703" t="b">
        <f t="shared" si="987"/>
        <v>0</v>
      </c>
      <c r="BK703" t="b">
        <f t="shared" si="988"/>
        <v>0</v>
      </c>
      <c r="BL703" t="b">
        <f t="shared" si="989"/>
        <v>1</v>
      </c>
      <c r="BM703" t="b">
        <f t="shared" si="990"/>
        <v>0</v>
      </c>
      <c r="BN703" t="b">
        <f t="shared" si="991"/>
        <v>0</v>
      </c>
      <c r="BO703" t="b">
        <f t="shared" si="992"/>
        <v>0</v>
      </c>
      <c r="BP703" t="b">
        <f t="shared" si="993"/>
        <v>0</v>
      </c>
      <c r="BQ703" t="b">
        <f t="shared" si="994"/>
        <v>0</v>
      </c>
      <c r="BR703" t="b">
        <f t="shared" si="995"/>
        <v>0</v>
      </c>
      <c r="BS703" t="b">
        <f t="shared" si="996"/>
        <v>0</v>
      </c>
      <c r="BT703" t="b">
        <f t="shared" si="997"/>
        <v>0</v>
      </c>
      <c r="BU703" t="b">
        <f t="shared" si="998"/>
        <v>0</v>
      </c>
      <c r="BV703" t="b">
        <f t="shared" si="999"/>
        <v>0</v>
      </c>
      <c r="BW703" t="b">
        <f t="shared" si="1000"/>
        <v>0</v>
      </c>
      <c r="BX703" t="b">
        <f t="shared" si="1001"/>
        <v>0</v>
      </c>
      <c r="BY703" t="b">
        <f t="shared" si="1002"/>
        <v>0</v>
      </c>
      <c r="BZ703" t="b">
        <f t="shared" si="1003"/>
        <v>0</v>
      </c>
      <c r="CA703" t="b">
        <f t="shared" si="1004"/>
        <v>0</v>
      </c>
      <c r="CB703" t="b">
        <f t="shared" si="1005"/>
        <v>0</v>
      </c>
      <c r="CC703" t="b">
        <f t="shared" si="1006"/>
        <v>0</v>
      </c>
      <c r="CD703" t="b">
        <f t="shared" si="1007"/>
        <v>0</v>
      </c>
      <c r="CE703" t="b">
        <f t="shared" si="1008"/>
        <v>0</v>
      </c>
      <c r="CF703" t="b">
        <f t="shared" si="1009"/>
        <v>0</v>
      </c>
      <c r="CG703" t="b">
        <f t="shared" si="1010"/>
        <v>1</v>
      </c>
      <c r="CH703" t="b">
        <f t="shared" si="1011"/>
        <v>0</v>
      </c>
      <c r="CI703" t="b">
        <f t="shared" si="1012"/>
        <v>0</v>
      </c>
      <c r="CJ703" t="b">
        <f t="shared" si="1013"/>
        <v>0</v>
      </c>
      <c r="CK703" t="b">
        <f t="shared" si="1014"/>
        <v>0</v>
      </c>
      <c r="CL703" t="b">
        <f t="shared" si="1015"/>
        <v>0</v>
      </c>
      <c r="CM703" t="b">
        <f t="shared" si="1016"/>
        <v>0</v>
      </c>
      <c r="CN703" t="b">
        <f t="shared" si="1017"/>
        <v>0</v>
      </c>
      <c r="CO703" t="b">
        <f t="shared" si="1018"/>
        <v>0</v>
      </c>
      <c r="CP703" t="b">
        <f t="shared" si="1019"/>
        <v>0</v>
      </c>
      <c r="CQ703" t="b">
        <f t="shared" si="1020"/>
        <v>0</v>
      </c>
      <c r="CR703" t="b">
        <f t="shared" si="1021"/>
        <v>0</v>
      </c>
      <c r="CS703" t="b">
        <f t="shared" si="1022"/>
        <v>0</v>
      </c>
      <c r="CT703" t="b">
        <f t="shared" si="1023"/>
        <v>0</v>
      </c>
      <c r="CU703" t="b">
        <f t="shared" si="1024"/>
        <v>0</v>
      </c>
      <c r="CV703" t="b">
        <f t="shared" si="1025"/>
        <v>0</v>
      </c>
      <c r="CW703" t="b">
        <f t="shared" si="1026"/>
        <v>0</v>
      </c>
      <c r="CX703" t="b">
        <f t="shared" si="1027"/>
        <v>0</v>
      </c>
      <c r="CY703" t="b">
        <f t="shared" si="1028"/>
        <v>0</v>
      </c>
      <c r="CZ703" t="b">
        <f t="shared" si="1029"/>
        <v>0</v>
      </c>
      <c r="DA703" t="b">
        <f t="shared" si="1030"/>
        <v>0</v>
      </c>
      <c r="DB703" t="b">
        <f t="shared" si="1031"/>
        <v>0</v>
      </c>
      <c r="DC703" t="b">
        <f t="shared" si="1032"/>
        <v>0</v>
      </c>
      <c r="DD703" t="b">
        <f t="shared" si="1033"/>
        <v>0</v>
      </c>
    </row>
    <row r="704" spans="1:108">
      <c r="A704" s="5" t="s">
        <v>3659</v>
      </c>
      <c r="C704" t="s">
        <v>3660</v>
      </c>
      <c r="E704" t="s">
        <v>6111</v>
      </c>
      <c r="F704" t="s">
        <v>3569</v>
      </c>
      <c r="G704" t="s">
        <v>3570</v>
      </c>
      <c r="H704" t="s">
        <v>7428</v>
      </c>
      <c r="I704" t="s">
        <v>7418</v>
      </c>
      <c r="J704" s="5" t="s">
        <v>362</v>
      </c>
      <c r="K704" t="s">
        <v>136</v>
      </c>
      <c r="L704" t="s">
        <v>7287</v>
      </c>
      <c r="M704" t="s">
        <v>6079</v>
      </c>
      <c r="N704" t="s">
        <v>3661</v>
      </c>
      <c r="O704" t="b">
        <f t="shared" si="940"/>
        <v>1</v>
      </c>
      <c r="P704" t="b">
        <f t="shared" si="941"/>
        <v>0</v>
      </c>
      <c r="Q704" t="b">
        <f t="shared" si="942"/>
        <v>0</v>
      </c>
      <c r="R704" t="b">
        <f t="shared" si="943"/>
        <v>1</v>
      </c>
      <c r="S704" t="b">
        <f t="shared" si="944"/>
        <v>0</v>
      </c>
      <c r="T704" t="b">
        <f t="shared" si="945"/>
        <v>0</v>
      </c>
      <c r="U704" t="b">
        <f t="shared" si="946"/>
        <v>0</v>
      </c>
      <c r="V704" t="b">
        <f t="shared" si="947"/>
        <v>0</v>
      </c>
      <c r="W704" t="b">
        <f t="shared" si="948"/>
        <v>1</v>
      </c>
      <c r="X704" t="b">
        <f t="shared" si="949"/>
        <v>1</v>
      </c>
      <c r="Y704" t="b">
        <f t="shared" si="950"/>
        <v>0</v>
      </c>
      <c r="Z704" t="b">
        <f t="shared" si="951"/>
        <v>0</v>
      </c>
      <c r="AA704" t="b">
        <f t="shared" si="952"/>
        <v>0</v>
      </c>
      <c r="AB704" t="b">
        <f t="shared" si="953"/>
        <v>0</v>
      </c>
      <c r="AC704" t="b">
        <f t="shared" si="954"/>
        <v>0</v>
      </c>
      <c r="AD704" t="b">
        <f t="shared" si="955"/>
        <v>0</v>
      </c>
      <c r="AE704" t="b">
        <f t="shared" si="956"/>
        <v>0</v>
      </c>
      <c r="AF704" t="b">
        <f t="shared" si="957"/>
        <v>0</v>
      </c>
      <c r="AG704" t="b">
        <f t="shared" si="958"/>
        <v>0</v>
      </c>
      <c r="AH704" t="b">
        <f t="shared" si="959"/>
        <v>0</v>
      </c>
      <c r="AI704" t="b">
        <f t="shared" si="960"/>
        <v>0</v>
      </c>
      <c r="AJ704" t="b">
        <f t="shared" si="961"/>
        <v>0</v>
      </c>
      <c r="AK704" t="b">
        <f t="shared" si="962"/>
        <v>0</v>
      </c>
      <c r="AL704" t="b">
        <f t="shared" si="963"/>
        <v>0</v>
      </c>
      <c r="AM704" t="b">
        <f t="shared" si="964"/>
        <v>0</v>
      </c>
      <c r="AN704" t="b">
        <f t="shared" si="965"/>
        <v>0</v>
      </c>
      <c r="AO704" t="b">
        <f t="shared" si="966"/>
        <v>0</v>
      </c>
      <c r="AP704" t="b">
        <f t="shared" si="967"/>
        <v>0</v>
      </c>
      <c r="AQ704" t="b">
        <f t="shared" si="968"/>
        <v>0</v>
      </c>
      <c r="AR704" t="b">
        <f t="shared" si="969"/>
        <v>0</v>
      </c>
      <c r="AS704" t="b">
        <f t="shared" si="970"/>
        <v>0</v>
      </c>
      <c r="AT704" t="b">
        <f t="shared" si="971"/>
        <v>0</v>
      </c>
      <c r="AU704" t="b">
        <f t="shared" si="972"/>
        <v>0</v>
      </c>
      <c r="AV704" t="b">
        <f t="shared" si="973"/>
        <v>0</v>
      </c>
      <c r="AW704" t="b">
        <f t="shared" si="974"/>
        <v>0</v>
      </c>
      <c r="AX704" t="b">
        <f t="shared" si="975"/>
        <v>0</v>
      </c>
      <c r="AY704" t="b">
        <f t="shared" si="976"/>
        <v>0</v>
      </c>
      <c r="AZ704" t="b">
        <f t="shared" si="977"/>
        <v>0</v>
      </c>
      <c r="BA704" t="b">
        <f t="shared" si="978"/>
        <v>1</v>
      </c>
      <c r="BB704" t="b">
        <f t="shared" si="979"/>
        <v>0</v>
      </c>
      <c r="BC704" t="b">
        <f t="shared" si="980"/>
        <v>0</v>
      </c>
      <c r="BD704" t="b">
        <f t="shared" si="981"/>
        <v>1</v>
      </c>
      <c r="BE704" t="b">
        <f t="shared" si="982"/>
        <v>0</v>
      </c>
      <c r="BF704" t="b">
        <f t="shared" si="983"/>
        <v>1</v>
      </c>
      <c r="BG704" t="b">
        <f t="shared" si="984"/>
        <v>0</v>
      </c>
      <c r="BH704" t="b">
        <f t="shared" si="985"/>
        <v>0</v>
      </c>
      <c r="BI704" t="b">
        <f t="shared" si="986"/>
        <v>0</v>
      </c>
      <c r="BJ704" t="b">
        <f t="shared" si="987"/>
        <v>0</v>
      </c>
      <c r="BK704" t="b">
        <f t="shared" si="988"/>
        <v>0</v>
      </c>
      <c r="BL704" t="b">
        <f t="shared" si="989"/>
        <v>0</v>
      </c>
      <c r="BM704" t="b">
        <f t="shared" si="990"/>
        <v>0</v>
      </c>
      <c r="BN704" t="b">
        <f t="shared" si="991"/>
        <v>0</v>
      </c>
      <c r="BO704" t="b">
        <f t="shared" si="992"/>
        <v>0</v>
      </c>
      <c r="BP704" t="b">
        <f t="shared" si="993"/>
        <v>0</v>
      </c>
      <c r="BQ704" t="b">
        <f t="shared" si="994"/>
        <v>0</v>
      </c>
      <c r="BR704" t="b">
        <f t="shared" si="995"/>
        <v>0</v>
      </c>
      <c r="BS704" t="b">
        <f t="shared" si="996"/>
        <v>0</v>
      </c>
      <c r="BT704" t="b">
        <f t="shared" si="997"/>
        <v>0</v>
      </c>
      <c r="BU704" t="b">
        <f t="shared" si="998"/>
        <v>0</v>
      </c>
      <c r="BV704" t="b">
        <f t="shared" si="999"/>
        <v>0</v>
      </c>
      <c r="BW704" t="b">
        <f t="shared" si="1000"/>
        <v>0</v>
      </c>
      <c r="BX704" t="b">
        <f t="shared" si="1001"/>
        <v>0</v>
      </c>
      <c r="BY704" t="b">
        <f t="shared" si="1002"/>
        <v>0</v>
      </c>
      <c r="BZ704" t="b">
        <f t="shared" si="1003"/>
        <v>0</v>
      </c>
      <c r="CA704" t="b">
        <f t="shared" si="1004"/>
        <v>0</v>
      </c>
      <c r="CB704" t="b">
        <f t="shared" si="1005"/>
        <v>0</v>
      </c>
      <c r="CC704" t="b">
        <f t="shared" si="1006"/>
        <v>0</v>
      </c>
      <c r="CD704" t="b">
        <f t="shared" si="1007"/>
        <v>0</v>
      </c>
      <c r="CE704" t="b">
        <f t="shared" si="1008"/>
        <v>0</v>
      </c>
      <c r="CF704" t="b">
        <f t="shared" si="1009"/>
        <v>1</v>
      </c>
      <c r="CG704" t="b">
        <f t="shared" si="1010"/>
        <v>0</v>
      </c>
      <c r="CH704" t="b">
        <f t="shared" si="1011"/>
        <v>0</v>
      </c>
      <c r="CI704" t="b">
        <f t="shared" si="1012"/>
        <v>0</v>
      </c>
      <c r="CJ704" t="b">
        <f t="shared" si="1013"/>
        <v>0</v>
      </c>
      <c r="CK704" t="b">
        <f t="shared" si="1014"/>
        <v>0</v>
      </c>
      <c r="CL704" t="b">
        <f t="shared" si="1015"/>
        <v>0</v>
      </c>
      <c r="CM704" t="b">
        <f t="shared" si="1016"/>
        <v>0</v>
      </c>
      <c r="CN704" t="b">
        <f t="shared" si="1017"/>
        <v>0</v>
      </c>
      <c r="CO704" t="b">
        <f t="shared" si="1018"/>
        <v>0</v>
      </c>
      <c r="CP704" t="b">
        <f t="shared" si="1019"/>
        <v>0</v>
      </c>
      <c r="CQ704" t="b">
        <f t="shared" si="1020"/>
        <v>0</v>
      </c>
      <c r="CR704" t="b">
        <f t="shared" si="1021"/>
        <v>0</v>
      </c>
      <c r="CS704" t="b">
        <f t="shared" si="1022"/>
        <v>0</v>
      </c>
      <c r="CT704" t="b">
        <f t="shared" si="1023"/>
        <v>0</v>
      </c>
      <c r="CU704" t="b">
        <f t="shared" si="1024"/>
        <v>0</v>
      </c>
      <c r="CV704" t="b">
        <f t="shared" si="1025"/>
        <v>0</v>
      </c>
      <c r="CW704" t="b">
        <f t="shared" si="1026"/>
        <v>0</v>
      </c>
      <c r="CX704" t="b">
        <f t="shared" si="1027"/>
        <v>0</v>
      </c>
      <c r="CY704" t="b">
        <f t="shared" si="1028"/>
        <v>0</v>
      </c>
      <c r="CZ704" t="b">
        <f t="shared" si="1029"/>
        <v>0</v>
      </c>
      <c r="DA704" t="b">
        <f t="shared" si="1030"/>
        <v>0</v>
      </c>
      <c r="DB704" t="b">
        <f t="shared" si="1031"/>
        <v>0</v>
      </c>
      <c r="DC704" t="b">
        <f t="shared" si="1032"/>
        <v>0</v>
      </c>
      <c r="DD704" t="b">
        <f t="shared" si="1033"/>
        <v>0</v>
      </c>
    </row>
    <row r="705" spans="1:108">
      <c r="A705" t="s">
        <v>3662</v>
      </c>
      <c r="C705" t="s">
        <v>3660</v>
      </c>
      <c r="E705" t="s">
        <v>6111</v>
      </c>
      <c r="F705" t="s">
        <v>3569</v>
      </c>
      <c r="G705" t="s">
        <v>3570</v>
      </c>
      <c r="H705" t="s">
        <v>7428</v>
      </c>
      <c r="I705" t="s">
        <v>7418</v>
      </c>
      <c r="J705" t="s">
        <v>16</v>
      </c>
      <c r="K705" t="s">
        <v>16</v>
      </c>
      <c r="L705" t="s">
        <v>7288</v>
      </c>
      <c r="M705" t="s">
        <v>6079</v>
      </c>
      <c r="N705" s="4" t="s">
        <v>3663</v>
      </c>
      <c r="O705" s="4" t="b">
        <f t="shared" si="940"/>
        <v>1</v>
      </c>
      <c r="P705" t="b">
        <f t="shared" si="941"/>
        <v>1</v>
      </c>
      <c r="Q705" t="b">
        <f t="shared" si="942"/>
        <v>1</v>
      </c>
      <c r="R705" t="b">
        <f t="shared" si="943"/>
        <v>1</v>
      </c>
      <c r="S705" s="4" t="b">
        <f t="shared" si="944"/>
        <v>1</v>
      </c>
      <c r="T705" s="4" t="b">
        <f t="shared" si="945"/>
        <v>1</v>
      </c>
      <c r="U705" s="4" t="b">
        <f t="shared" si="946"/>
        <v>1</v>
      </c>
      <c r="V705" s="4" t="b">
        <f t="shared" si="947"/>
        <v>1</v>
      </c>
      <c r="W705" s="4" t="b">
        <f t="shared" si="948"/>
        <v>1</v>
      </c>
      <c r="X705" s="4" t="b">
        <f t="shared" si="949"/>
        <v>1</v>
      </c>
      <c r="Y705" s="4" t="b">
        <f t="shared" si="950"/>
        <v>1</v>
      </c>
      <c r="Z705" s="4" t="b">
        <f t="shared" si="951"/>
        <v>0</v>
      </c>
      <c r="AA705" s="4" t="b">
        <f t="shared" si="952"/>
        <v>0</v>
      </c>
      <c r="AB705" t="b">
        <f t="shared" si="953"/>
        <v>1</v>
      </c>
      <c r="AC705" t="b">
        <f t="shared" si="954"/>
        <v>0</v>
      </c>
      <c r="AD705" t="b">
        <f t="shared" si="955"/>
        <v>0</v>
      </c>
      <c r="AE705" t="b">
        <f t="shared" si="956"/>
        <v>0</v>
      </c>
      <c r="AF705" t="b">
        <f t="shared" si="957"/>
        <v>0</v>
      </c>
      <c r="AG705" t="b">
        <f t="shared" si="958"/>
        <v>0</v>
      </c>
      <c r="AH705" t="b">
        <f t="shared" si="959"/>
        <v>1</v>
      </c>
      <c r="AI705" t="b">
        <f t="shared" si="960"/>
        <v>0</v>
      </c>
      <c r="AJ705" t="b">
        <f t="shared" si="961"/>
        <v>0</v>
      </c>
      <c r="AK705" t="b">
        <f t="shared" si="962"/>
        <v>0</v>
      </c>
      <c r="AL705" t="b">
        <f t="shared" si="963"/>
        <v>0</v>
      </c>
      <c r="AM705" t="b">
        <f t="shared" si="964"/>
        <v>0</v>
      </c>
      <c r="AN705" t="b">
        <f t="shared" si="965"/>
        <v>0</v>
      </c>
      <c r="AO705" t="b">
        <f t="shared" si="966"/>
        <v>0</v>
      </c>
      <c r="AP705" t="b">
        <f t="shared" si="967"/>
        <v>0</v>
      </c>
      <c r="AQ705" t="b">
        <f t="shared" si="968"/>
        <v>1</v>
      </c>
      <c r="AR705" t="b">
        <f t="shared" si="969"/>
        <v>0</v>
      </c>
      <c r="AS705" t="b">
        <f t="shared" si="970"/>
        <v>0</v>
      </c>
      <c r="AT705" t="b">
        <f t="shared" si="971"/>
        <v>0</v>
      </c>
      <c r="AU705" t="b">
        <f t="shared" si="972"/>
        <v>0</v>
      </c>
      <c r="AV705" t="b">
        <f t="shared" si="973"/>
        <v>0</v>
      </c>
      <c r="AW705" t="b">
        <f t="shared" si="974"/>
        <v>0</v>
      </c>
      <c r="AX705" t="b">
        <f t="shared" si="975"/>
        <v>0</v>
      </c>
      <c r="AY705" t="b">
        <f t="shared" si="976"/>
        <v>1</v>
      </c>
      <c r="AZ705" t="b">
        <f t="shared" si="977"/>
        <v>0</v>
      </c>
      <c r="BA705" t="b">
        <f t="shared" si="978"/>
        <v>1</v>
      </c>
      <c r="BB705" t="b">
        <f t="shared" si="979"/>
        <v>0</v>
      </c>
      <c r="BC705" t="b">
        <f t="shared" si="980"/>
        <v>0</v>
      </c>
      <c r="BD705" t="b">
        <f t="shared" si="981"/>
        <v>1</v>
      </c>
      <c r="BE705" t="b">
        <f t="shared" si="982"/>
        <v>1</v>
      </c>
      <c r="BF705" t="b">
        <f t="shared" si="983"/>
        <v>0</v>
      </c>
      <c r="BG705" t="b">
        <f t="shared" si="984"/>
        <v>1</v>
      </c>
      <c r="BH705" t="b">
        <f t="shared" si="985"/>
        <v>1</v>
      </c>
      <c r="BI705" t="b">
        <f t="shared" si="986"/>
        <v>0</v>
      </c>
      <c r="BJ705" t="b">
        <f t="shared" si="987"/>
        <v>0</v>
      </c>
      <c r="BK705" t="b">
        <f t="shared" si="988"/>
        <v>0</v>
      </c>
      <c r="BL705" t="b">
        <f t="shared" si="989"/>
        <v>0</v>
      </c>
      <c r="BM705" t="b">
        <f t="shared" si="990"/>
        <v>0</v>
      </c>
      <c r="BN705" t="b">
        <f t="shared" si="991"/>
        <v>0</v>
      </c>
      <c r="BO705" t="b">
        <f t="shared" si="992"/>
        <v>0</v>
      </c>
      <c r="BP705" t="b">
        <f t="shared" si="993"/>
        <v>0</v>
      </c>
      <c r="BQ705" t="b">
        <f t="shared" si="994"/>
        <v>0</v>
      </c>
      <c r="BR705" t="b">
        <f t="shared" si="995"/>
        <v>0</v>
      </c>
      <c r="BS705" t="b">
        <f t="shared" si="996"/>
        <v>0</v>
      </c>
      <c r="BT705" t="b">
        <f t="shared" si="997"/>
        <v>0</v>
      </c>
      <c r="BU705" t="b">
        <f t="shared" si="998"/>
        <v>0</v>
      </c>
      <c r="BV705" t="b">
        <f t="shared" si="999"/>
        <v>0</v>
      </c>
      <c r="BW705" t="b">
        <f t="shared" si="1000"/>
        <v>0</v>
      </c>
      <c r="BX705" t="b">
        <f t="shared" si="1001"/>
        <v>0</v>
      </c>
      <c r="BY705" t="b">
        <f t="shared" si="1002"/>
        <v>0</v>
      </c>
      <c r="BZ705" t="b">
        <f t="shared" si="1003"/>
        <v>0</v>
      </c>
      <c r="CA705" t="b">
        <f t="shared" si="1004"/>
        <v>0</v>
      </c>
      <c r="CB705" t="b">
        <f t="shared" si="1005"/>
        <v>1</v>
      </c>
      <c r="CC705" t="b">
        <f t="shared" si="1006"/>
        <v>0</v>
      </c>
      <c r="CD705" t="b">
        <f t="shared" si="1007"/>
        <v>1</v>
      </c>
      <c r="CE705" t="b">
        <f t="shared" si="1008"/>
        <v>0</v>
      </c>
      <c r="CF705" t="b">
        <f t="shared" si="1009"/>
        <v>1</v>
      </c>
      <c r="CG705" t="b">
        <f t="shared" si="1010"/>
        <v>1</v>
      </c>
      <c r="CH705" t="b">
        <f t="shared" si="1011"/>
        <v>1</v>
      </c>
      <c r="CI705" t="b">
        <f t="shared" si="1012"/>
        <v>0</v>
      </c>
      <c r="CJ705" t="b">
        <f t="shared" si="1013"/>
        <v>1</v>
      </c>
      <c r="CK705" t="b">
        <f t="shared" si="1014"/>
        <v>1</v>
      </c>
      <c r="CL705" t="b">
        <f t="shared" si="1015"/>
        <v>0</v>
      </c>
      <c r="CM705" t="b">
        <f t="shared" si="1016"/>
        <v>0</v>
      </c>
      <c r="CN705" t="b">
        <f t="shared" si="1017"/>
        <v>0</v>
      </c>
      <c r="CO705" t="b">
        <f t="shared" si="1018"/>
        <v>0</v>
      </c>
      <c r="CP705" t="b">
        <f t="shared" si="1019"/>
        <v>1</v>
      </c>
      <c r="CQ705" t="b">
        <f t="shared" si="1020"/>
        <v>0</v>
      </c>
      <c r="CR705" t="b">
        <f t="shared" si="1021"/>
        <v>0</v>
      </c>
      <c r="CS705" t="b">
        <f t="shared" si="1022"/>
        <v>0</v>
      </c>
      <c r="CT705" t="b">
        <f t="shared" si="1023"/>
        <v>0</v>
      </c>
      <c r="CU705" t="b">
        <f t="shared" si="1024"/>
        <v>0</v>
      </c>
      <c r="CV705" t="b">
        <f t="shared" si="1025"/>
        <v>0</v>
      </c>
      <c r="CW705" t="b">
        <f t="shared" si="1026"/>
        <v>0</v>
      </c>
      <c r="CX705" t="b">
        <f t="shared" si="1027"/>
        <v>0</v>
      </c>
      <c r="CY705" t="b">
        <f t="shared" si="1028"/>
        <v>0</v>
      </c>
      <c r="CZ705" t="b">
        <f t="shared" si="1029"/>
        <v>0</v>
      </c>
      <c r="DA705" t="b">
        <f t="shared" si="1030"/>
        <v>0</v>
      </c>
      <c r="DB705" t="b">
        <f t="shared" si="1031"/>
        <v>0</v>
      </c>
      <c r="DC705" t="b">
        <f t="shared" si="1032"/>
        <v>0</v>
      </c>
      <c r="DD705" t="b">
        <f t="shared" si="1033"/>
        <v>0</v>
      </c>
    </row>
    <row r="706" spans="1:108">
      <c r="A706" t="s">
        <v>3664</v>
      </c>
      <c r="C706" t="s">
        <v>3665</v>
      </c>
      <c r="E706" t="s">
        <v>6111</v>
      </c>
      <c r="F706" t="s">
        <v>3569</v>
      </c>
      <c r="G706" t="s">
        <v>3570</v>
      </c>
      <c r="H706" t="s">
        <v>7428</v>
      </c>
      <c r="I706" t="s">
        <v>7418</v>
      </c>
      <c r="J706" t="s">
        <v>143</v>
      </c>
      <c r="K706" t="s">
        <v>143</v>
      </c>
      <c r="L706" t="s">
        <v>7289</v>
      </c>
      <c r="M706" t="s">
        <v>6079</v>
      </c>
      <c r="N706" t="s">
        <v>3666</v>
      </c>
      <c r="O706" t="b">
        <f t="shared" ref="O706:O769" si="1034">OR(ISNUMBER(FIND("Adana",N706)),ISNUMBER(FIND("Hatay",N706)),ISNUMBER(FIND("Kahramanmaraş",N706)),ISNUMBER(FIND("Mersin",N706)),ISNUMBER(FIND("Osmaniye",N706)),ISNUMBER(FIND("Adıyaman",N706)),ISNUMBER(FIND("Diyarbakır",N706)),ISNUMBER(FIND("Gaziantep",N706)),ISNUMBER(FIND("Mardin",N706)),ISNUMBER(FIND("Şanlıurfa",N706)),ISNUMBER(FIND("Siirt",N706)),ISNUMBER(FIND("Karaman",N706)),ISNUMBER(FIND("Niğde",N706)),ISNUMBER(FIND("Elazığ",N706)),ISNUMBER(FIND("Malatya",N706)),ISNUMBER(FIND("Tunceli",N706)))</f>
        <v>1</v>
      </c>
      <c r="P706" t="b">
        <f t="shared" ref="P706:P769" si="1035">OR(ISNUMBER(FIND("Antalya",N706)),ISNUMBER(FIND("Balıkesir",N706)),ISNUMBER(FIND("Bursa",N706)),ISNUMBER(FIND("Çanakkale",N706)),ISNUMBER(FIND("İstanbul",N706)),ISNUMBER(FIND("Kırklareli",N706)),ISNUMBER(FIND("Tekirdağ",N706)),ISNUMBER(FIND("Aydın",N706)),ISNUMBER(FIND("İzmir",N706)),ISNUMBER(FIND("Manisa",N706)),ISNUMBER(FIND("Muğla",N706)),ISNUMBER(FIND("Uşak",N706)),ISNUMBER(FIND("Amasya",N706)))</f>
        <v>0</v>
      </c>
      <c r="Q706" t="b">
        <f t="shared" ref="Q706:Q769" si="1036">OR(ISNUMBER(FIND("Ankara",N706)),ISNUMBER(FIND("Eskişehir",N706)),ISNUMBER(FIND("Kayseri",N706)),ISNUMBER(FIND("Kırşehir",N706)),ISNUMBER(FIND("Konya",N706)),ISNUMBER(FIND("Nevşehir",N706)),ISNUMBER(FIND("Sivas",N706)),ISNUMBER(FIND("Burdur",N706)),ISNUMBER(FIND("Isparta",N706)),ISNUMBER(FIND("Çorum",N706)),ISNUMBER(FIND("Tokat",N706)),ISNUMBER(FIND("Iğdır",N706)),ISNUMBER(FIND("Van",N706)))</f>
        <v>1</v>
      </c>
      <c r="R706" t="b">
        <f t="shared" ref="R706:R769" si="1037">OR(ISNUMBER(FIND("Ağrı",N706)),ISNUMBER(FIND("Erzincan",N706)),ISNUMBER(FIND("Erzurum",N706)),ISNUMBER(FIND("Kars",N706)),ISNUMBER(FIND("Artvin",N706)),ISNUMBER(FIND("Bolu",N706)),ISNUMBER(FIND("Çankırı",N706)),ISNUMBER(FIND("Düzce",N706)),ISNUMBER(FIND("Karabük",N706)),ISNUMBER(FIND("Kastamonu",N706)),ISNUMBER(FIND("Ordu",N706)),ISNUMBER(FIND("Samsun",N706)),ISNUMBER(FIND("Sinop",N706)),ISNUMBER(FIND("Zonguldak",N706)),ISNUMBER(FIND("Bilecik",N706)),ISNUMBER(FIND("Edirne",N706)),ISNUMBER(FIND("Kocaeli",N706)),ISNUMBER(FIND("Sakarya",N706)),ISNUMBER(FIND("Afyonkarahisar",N706)),ISNUMBER(FIND("Kütahya",N706)))</f>
        <v>0</v>
      </c>
      <c r="S706" t="b">
        <f t="shared" ref="S706:S769" si="1038">OR(ISNUMBER(FIND("Adana",N706)),ISNUMBER(FIND("Antalya",N706)),ISNUMBER(FIND("Burdur",N706)),ISNUMBER(FIND("Hatay",N706)),ISNUMBER(FIND("Isparta",N706)),ISNUMBER(FIND("Kahramanmaraş",N706)),ISNUMBER(FIND("Mersin",N706)),ISNUMBER(FIND("Osmaniye",N706)))</f>
        <v>1</v>
      </c>
      <c r="T706" t="b">
        <f t="shared" ref="T706:T769" si="1039">OR(ISNUMBER(FIND("Afyonkarahisar",N706)),ISNUMBER(FIND("Aydın",N706)),ISNUMBER(FIND("Denizli",N706)),ISNUMBER(FIND("İzmir",N706)),ISNUMBER(FIND("Kütahya",N706)),ISNUMBER(FIND("Manisa",N706)),ISNUMBER(FIND("Muğla",N706)),ISNUMBER(FIND("Uşak",N706)))</f>
        <v>0</v>
      </c>
      <c r="U706" t="b">
        <f t="shared" ref="U706:U769" si="1040">OR(ISNUMBER(FIND("Aksaray",N706)),ISNUMBER(FIND("Ankara",N706)),ISNUMBER(FIND("Çankırı",N706)),ISNUMBER(FIND("Eskişehir",N706)),ISNUMBER(FIND("Karaman",N706)),ISNUMBER(FIND("Kayseri",N706)),ISNUMBER(FIND("Kırıkkale",N706)),ISNUMBER(FIND("Kırşehir",N706)),ISNUMBER(FIND("Konya",N706)),ISNUMBER(FIND("Nevşehir",N706)),ISNUMBER(FIND("Niğde",N706)),ISNUMBER(FIND("Sivas",N706)),ISNUMBER(FIND("Yozgat",N706)))</f>
        <v>1</v>
      </c>
      <c r="V706" t="b">
        <f t="shared" ref="V706:V769" si="1041">OR(ISNUMBER(FIND("Balıkesir",N706)),ISNUMBER(FIND("Bilecik",N706)),ISNUMBER(FIND("Bursa",N706)),ISNUMBER(FIND("Çanakkale",N706)),ISNUMBER(FIND("Edirne",N706)),ISNUMBER(FIND("İstanbul",N706)),ISNUMBER(FIND("Kırklareli",N706)),ISNUMBER(FIND("Kocaeli",N706)),ISNUMBER(FIND("Sakarya",N706)),ISNUMBER(FIND("Tekirdağ",N706)),ISNUMBER(FIND("Yalova",N706)))</f>
        <v>0</v>
      </c>
      <c r="W706" t="b">
        <f t="shared" ref="W706:W769" si="1042">OR(ISNUMBER(FIND("Adıyaman",N706)),ISNUMBER(FIND("Batman",N706)),ISNUMBER(FIND("Diyarbakır",N706)),ISNUMBER(FIND("Gaziantep",N706)),ISNUMBER(FIND("Kilis",N706)),ISNUMBER(FIND("Mardin",N706)),ISNUMBER(FIND("Siirt",N706)),ISNUMBER(FIND("Şanlıurfa",N706)),ISNUMBER(FIND("Şırnak",N706)))</f>
        <v>0</v>
      </c>
      <c r="X706" t="b">
        <f t="shared" ref="X706:X769" si="1043">OR(ISNUMBER(FIND("Ağrı",N706)),ISNUMBER(FIND("Ardahan",N706)),ISNUMBER(FIND("Bingöl",N706)),ISNUMBER(FIND("Bitlis",N706)),ISNUMBER(FIND("Elazığ",N706)),ISNUMBER(FIND("Erzincan",N706)),ISNUMBER(FIND("Erzurum",N706)),ISNUMBER(FIND("Hakkâri",N706)),ISNUMBER(FIND("Iğdır",N706)),ISNUMBER(FIND("Kars",N706)),ISNUMBER(FIND("Malatya",N706)),ISNUMBER(FIND("Muş",N706)),ISNUMBER(FIND("Tunceli",N706)),ISNUMBER(FIND("Van",N706)))</f>
        <v>0</v>
      </c>
      <c r="Y706" t="b">
        <f t="shared" ref="Y706:Y769" si="1044">OR(ISNUMBER(FIND("Amasya",N706)),ISNUMBER(FIND("Artvin",N706)),ISNUMBER(FIND("Bartın",N706)),ISNUMBER(FIND("Bayburt",N706)),ISNUMBER(FIND("Bolu",N706)),ISNUMBER(FIND("Çorum",N706)),ISNUMBER(FIND("Düzce",N706)),ISNUMBER(FIND("Giresun",N706)),ISNUMBER(FIND("Gümüşhane",N706)),ISNUMBER(FIND("Karabük",N706)),ISNUMBER(FIND("Kastamonu",N706)),ISNUMBER(FIND("Ordu",N706)),ISNUMBER(FIND("Rize",N706)),ISNUMBER(FIND("Samsun",N706)),ISNUMBER(FIND("Sinop",N706)),ISNUMBER(FIND("Tokat",N706)),ISNUMBER(FIND("Trabzon",N706)),ISNUMBER(FIND("Zonguldak",N706)))</f>
        <v>0</v>
      </c>
      <c r="Z706" t="b">
        <f t="shared" ref="Z706:Z769" si="1045">OR(ISNUMBER(FIND("Artvin",N706)),ISNUMBER(FIND("Bayburt",N706)),ISNUMBER(FIND("Giresun",N706)),ISNUMBER(FIND("Gümüşhane",N706)),ISNUMBER(FIND("Ordu",N706)),ISNUMBER(FIND("Rize",N706)),ISNUMBER(FIND("Trabzon",N706)))</f>
        <v>0</v>
      </c>
      <c r="AA706" t="b">
        <f t="shared" ref="AA706:AA769" si="1046">OR(ISNUMBER(FIND("Çanakkale",N706)),ISNUMBER(FIND("Edirne",N706)),ISNUMBER(FIND("İstanbul",N706)),ISNUMBER(FIND("Kırklareli",N706)),ISNUMBER(FIND("Tekirdağ",N706)))</f>
        <v>0</v>
      </c>
      <c r="AB706" t="b">
        <f t="shared" ref="AB706:AB769" si="1047">ISNUMBER(FIND("Adana",N706))</f>
        <v>1</v>
      </c>
      <c r="AC706" t="b">
        <f t="shared" ref="AC706:AC769" si="1048">ISNUMBER(FIND("Adıyaman",N706))</f>
        <v>0</v>
      </c>
      <c r="AD706" t="b">
        <f t="shared" ref="AD706:AD769" si="1049">ISNUMBER(FIND("Afyonkarahisar",N706))</f>
        <v>0</v>
      </c>
      <c r="AE706" t="b">
        <f t="shared" ref="AE706:AE769" si="1050">ISNUMBER(FIND("Ağrı",N706))</f>
        <v>0</v>
      </c>
      <c r="AF706" t="b">
        <f t="shared" ref="AF706:AF769" si="1051">ISNUMBER(FIND("Aksaray",N706))</f>
        <v>0</v>
      </c>
      <c r="AG706" t="b">
        <f t="shared" ref="AG706:AG769" si="1052">ISNUMBER(FIND("Amasya",N706))</f>
        <v>0</v>
      </c>
      <c r="AH706" t="b">
        <f t="shared" ref="AH706:AH769" si="1053">ISNUMBER(FIND("Ankara",N706))</f>
        <v>1</v>
      </c>
      <c r="AI706" t="b">
        <f t="shared" ref="AI706:AI769" si="1054">ISNUMBER(FIND("Antalya",N706))</f>
        <v>0</v>
      </c>
      <c r="AJ706" t="b">
        <f t="shared" ref="AJ706:AJ769" si="1055">ISNUMBER(FIND("Ardahan",N706))</f>
        <v>0</v>
      </c>
      <c r="AK706" t="b">
        <f t="shared" ref="AK706:AK769" si="1056">ISNUMBER(FIND("Artvin",N706))</f>
        <v>0</v>
      </c>
      <c r="AL706" t="b">
        <f t="shared" ref="AL706:AL769" si="1057">ISNUMBER(FIND("Aydın",N706))</f>
        <v>0</v>
      </c>
      <c r="AM706" t="b">
        <f t="shared" ref="AM706:AM769" si="1058">ISNUMBER(FIND("Balıkesir",N706))</f>
        <v>0</v>
      </c>
      <c r="AN706" t="b">
        <f t="shared" ref="AN706:AN769" si="1059">ISNUMBER(FIND("Bartın",N706))</f>
        <v>0</v>
      </c>
      <c r="AO706" t="b">
        <f t="shared" ref="AO706:AO769" si="1060">ISNUMBER(FIND("Batman",N706))</f>
        <v>0</v>
      </c>
      <c r="AP706" t="b">
        <f t="shared" ref="AP706:AP769" si="1061">ISNUMBER(FIND("Bayburt",N706))</f>
        <v>0</v>
      </c>
      <c r="AQ706" t="b">
        <f t="shared" ref="AQ706:AQ769" si="1062">ISNUMBER(FIND("Bilecik",N706))</f>
        <v>0</v>
      </c>
      <c r="AR706" t="b">
        <f t="shared" ref="AR706:AR769" si="1063">ISNUMBER(FIND("Bingöl",N706))</f>
        <v>0</v>
      </c>
      <c r="AS706" t="b">
        <f t="shared" ref="AS706:AS769" si="1064">ISNUMBER(FIND("Bitlis",N706))</f>
        <v>0</v>
      </c>
      <c r="AT706" t="b">
        <f t="shared" ref="AT706:AT769" si="1065">ISNUMBER(FIND("Bolu",N706))</f>
        <v>0</v>
      </c>
      <c r="AU706" t="b">
        <f t="shared" ref="AU706:AU769" si="1066">ISNUMBER(FIND("Burdur",N706))</f>
        <v>0</v>
      </c>
      <c r="AV706" t="b">
        <f t="shared" ref="AV706:AV769" si="1067">ISNUMBER(FIND("Bursa",N706))</f>
        <v>0</v>
      </c>
      <c r="AW706" t="b">
        <f t="shared" ref="AW706:AW769" si="1068">ISNUMBER(FIND("Çanakkale",N706))</f>
        <v>0</v>
      </c>
      <c r="AX706" t="b">
        <f t="shared" ref="AX706:AX769" si="1069">ISNUMBER(FIND("Çankırı",N706))</f>
        <v>0</v>
      </c>
      <c r="AY706" t="b">
        <f t="shared" ref="AY706:AY769" si="1070">ISNUMBER(FIND("Çorum",N706))</f>
        <v>0</v>
      </c>
      <c r="AZ706" t="b">
        <f t="shared" ref="AZ706:AZ769" si="1071">ISNUMBER(FIND("Denizli",N706))</f>
        <v>0</v>
      </c>
      <c r="BA706" t="b">
        <f t="shared" ref="BA706:BA769" si="1072">ISNUMBER(FIND("Diyarbakır",N706))</f>
        <v>0</v>
      </c>
      <c r="BB706" t="b">
        <f t="shared" ref="BB706:BB769" si="1073">ISNUMBER(FIND("Düzce",N706))</f>
        <v>0</v>
      </c>
      <c r="BC706" t="b">
        <f t="shared" ref="BC706:BC769" si="1074">ISNUMBER(FIND("Edirne",N706))</f>
        <v>0</v>
      </c>
      <c r="BD706" t="b">
        <f t="shared" ref="BD706:BD769" si="1075">ISNUMBER(FIND("Elazığ",N706))</f>
        <v>0</v>
      </c>
      <c r="BE706" t="b">
        <f t="shared" ref="BE706:BE769" si="1076">ISNUMBER(FIND("Erzincan",N706))</f>
        <v>0</v>
      </c>
      <c r="BF706" t="b">
        <f t="shared" ref="BF706:BF769" si="1077">ISNUMBER(FIND("Erzurum",N706))</f>
        <v>0</v>
      </c>
      <c r="BG706" t="b">
        <f t="shared" ref="BG706:BG769" si="1078">ISNUMBER(FIND("Eskişehir",N706))</f>
        <v>0</v>
      </c>
      <c r="BH706" t="b">
        <f t="shared" ref="BH706:BH769" si="1079">ISNUMBER(FIND("Gaziantep",N706))</f>
        <v>0</v>
      </c>
      <c r="BI706" t="b">
        <f t="shared" ref="BI706:BI769" si="1080">ISNUMBER(FIND("Giresun",N706))</f>
        <v>0</v>
      </c>
      <c r="BJ706" t="b">
        <f t="shared" ref="BJ706:BJ769" si="1081">ISNUMBER(FIND("Gümüşhane",N706))</f>
        <v>0</v>
      </c>
      <c r="BK706" t="b">
        <f t="shared" ref="BK706:BK769" si="1082">ISNUMBER(FIND("Hakkâri",N706))</f>
        <v>0</v>
      </c>
      <c r="BL706" t="b">
        <f t="shared" ref="BL706:BL769" si="1083">ISNUMBER(FIND("Hatay",N706))</f>
        <v>0</v>
      </c>
      <c r="BM706" t="b">
        <f t="shared" ref="BM706:BM769" si="1084">ISNUMBER(FIND("Iğdır",N706))</f>
        <v>0</v>
      </c>
      <c r="BN706" t="b">
        <f t="shared" ref="BN706:BN769" si="1085">ISNUMBER(FIND("Isparta",N706))</f>
        <v>0</v>
      </c>
      <c r="BO706" t="b">
        <f t="shared" ref="BO706:BO769" si="1086">ISNUMBER(FIND("İstanbul",N706))</f>
        <v>0</v>
      </c>
      <c r="BP706" t="b">
        <f t="shared" ref="BP706:BP769" si="1087">ISNUMBER(FIND("İzmir",N706))</f>
        <v>0</v>
      </c>
      <c r="BQ706" t="b">
        <f t="shared" ref="BQ706:BQ769" si="1088">ISNUMBER(FIND("Kahramanmaraş",N706))</f>
        <v>0</v>
      </c>
      <c r="BR706" t="b">
        <f t="shared" ref="BR706:BR769" si="1089">ISNUMBER(FIND("Karabük",N706))</f>
        <v>0</v>
      </c>
      <c r="BS706" t="b">
        <f t="shared" ref="BS706:BS769" si="1090">ISNUMBER(FIND("Karaman",N706))</f>
        <v>0</v>
      </c>
      <c r="BT706" t="b">
        <f t="shared" ref="BT706:BT769" si="1091">ISNUMBER(FIND("Kars",N706))</f>
        <v>0</v>
      </c>
      <c r="BU706" t="b">
        <f t="shared" ref="BU706:BU769" si="1092">ISNUMBER(FIND("Kastamonu",N706))</f>
        <v>0</v>
      </c>
      <c r="BV706" t="b">
        <f t="shared" ref="BV706:BV769" si="1093">ISNUMBER(FIND("Kayseri",N706))</f>
        <v>0</v>
      </c>
      <c r="BW706" t="b">
        <f t="shared" ref="BW706:BW769" si="1094">ISNUMBER(FIND("Kırıkkale",N706))</f>
        <v>0</v>
      </c>
      <c r="BX706" t="b">
        <f t="shared" ref="BX706:BX769" si="1095">ISNUMBER(FIND("Kırklareli",N706))</f>
        <v>0</v>
      </c>
      <c r="BY706" t="b">
        <f t="shared" ref="BY706:BY769" si="1096">ISNUMBER(FIND("Kırşehir",N706))</f>
        <v>0</v>
      </c>
      <c r="BZ706" t="b">
        <f t="shared" ref="BZ706:BZ769" si="1097">ISNUMBER(FIND("Kilis",N706))</f>
        <v>0</v>
      </c>
      <c r="CA706" t="b">
        <f t="shared" ref="CA706:CA769" si="1098">ISNUMBER(FIND("Kocaeli",N706))</f>
        <v>0</v>
      </c>
      <c r="CB706" t="b">
        <f t="shared" ref="CB706:CB769" si="1099">ISNUMBER(FIND("Konya",N706))</f>
        <v>0</v>
      </c>
      <c r="CC706" t="b">
        <f t="shared" ref="CC706:CC769" si="1100">ISNUMBER(FIND("Kütahya",N706))</f>
        <v>0</v>
      </c>
      <c r="CD706" t="b">
        <f t="shared" ref="CD706:CD769" si="1101">ISNUMBER(FIND("Malatya",N706))</f>
        <v>0</v>
      </c>
      <c r="CE706" t="b">
        <f t="shared" ref="CE706:CE769" si="1102">ISNUMBER(FIND("Manisa",N706))</f>
        <v>0</v>
      </c>
      <c r="CF706" t="b">
        <f t="shared" ref="CF706:CF769" si="1103">ISNUMBER(FIND("Mardin",N706))</f>
        <v>0</v>
      </c>
      <c r="CG706" t="b">
        <f t="shared" ref="CG706:CG769" si="1104">ISNUMBER(FIND("Mersin",N706))</f>
        <v>0</v>
      </c>
      <c r="CH706" t="b">
        <f t="shared" ref="CH706:CH769" si="1105">ISNUMBER(FIND("Muğla",N706))</f>
        <v>0</v>
      </c>
      <c r="CI706" t="b">
        <f t="shared" ref="CI706:CI769" si="1106">ISNUMBER(FIND("Muş",N706))</f>
        <v>0</v>
      </c>
      <c r="CJ706" t="b">
        <f t="shared" ref="CJ706:CJ769" si="1107">ISNUMBER(FIND("Nevşehir",N706))</f>
        <v>0</v>
      </c>
      <c r="CK706" t="b">
        <f t="shared" ref="CK706:CK769" si="1108">ISNUMBER(FIND("Niğde",N706))</f>
        <v>1</v>
      </c>
      <c r="CL706" t="b">
        <f t="shared" ref="CL706:CL769" si="1109">ISNUMBER(FIND("Ordu",N706))</f>
        <v>0</v>
      </c>
      <c r="CM706" t="b">
        <f t="shared" ref="CM706:CM769" si="1110">ISNUMBER(FIND("Osmaniye",N706))</f>
        <v>0</v>
      </c>
      <c r="CN706" t="b">
        <f t="shared" ref="CN706:CN769" si="1111">ISNUMBER(FIND("Rize",N706))</f>
        <v>0</v>
      </c>
      <c r="CO706" t="b">
        <f t="shared" ref="CO706:CO769" si="1112">ISNUMBER(FIND("Sakarya",N706))</f>
        <v>0</v>
      </c>
      <c r="CP706" t="b">
        <f t="shared" ref="CP706:CP769" si="1113">ISNUMBER(FIND("Samsun",N706))</f>
        <v>0</v>
      </c>
      <c r="CQ706" t="b">
        <f t="shared" ref="CQ706:CQ769" si="1114">ISNUMBER(FIND("Siirt",N706))</f>
        <v>0</v>
      </c>
      <c r="CR706" t="b">
        <f t="shared" ref="CR706:CR769" si="1115">ISNUMBER(FIND("Sinop",N706))</f>
        <v>0</v>
      </c>
      <c r="CS706" t="b">
        <f t="shared" ref="CS706:CS769" si="1116">ISNUMBER(FIND("Sivas",N706))</f>
        <v>0</v>
      </c>
      <c r="CT706" t="b">
        <f t="shared" ref="CT706:CT769" si="1117">ISNUMBER(FIND("Şanlıurfa",N706))</f>
        <v>0</v>
      </c>
      <c r="CU706" t="b">
        <f t="shared" ref="CU706:CU769" si="1118">ISNUMBER(FIND("Şırnak",N706))</f>
        <v>0</v>
      </c>
      <c r="CV706" t="b">
        <f t="shared" ref="CV706:CV769" si="1119">ISNUMBER(FIND("Tekirdağ",N706))</f>
        <v>0</v>
      </c>
      <c r="CW706" t="b">
        <f t="shared" ref="CW706:CW769" si="1120">ISNUMBER(FIND("Tokat",N706))</f>
        <v>0</v>
      </c>
      <c r="CX706" t="b">
        <f t="shared" ref="CX706:CX769" si="1121">ISNUMBER(FIND("Trabzon",N706))</f>
        <v>0</v>
      </c>
      <c r="CY706" t="b">
        <f t="shared" ref="CY706:CY769" si="1122">ISNUMBER(FIND("Tunceli",N706))</f>
        <v>0</v>
      </c>
      <c r="CZ706" t="b">
        <f t="shared" ref="CZ706:CZ769" si="1123">ISNUMBER(FIND("Uşak",N706))</f>
        <v>0</v>
      </c>
      <c r="DA706" t="b">
        <f t="shared" ref="DA706:DA769" si="1124">ISNUMBER(FIND("Van",N706))</f>
        <v>0</v>
      </c>
      <c r="DB706" t="b">
        <f t="shared" ref="DB706:DB769" si="1125">ISNUMBER(FIND("Yalova",N706))</f>
        <v>0</v>
      </c>
      <c r="DC706" t="b">
        <f t="shared" ref="DC706:DC769" si="1126">ISNUMBER(FIND("Yozgat",N706))</f>
        <v>0</v>
      </c>
      <c r="DD706" t="b">
        <f t="shared" ref="DD706:DD769" si="1127">ISNUMBER(FIND("Zonguldak",N706))</f>
        <v>0</v>
      </c>
    </row>
    <row r="707" spans="1:108">
      <c r="A707" t="s">
        <v>3667</v>
      </c>
      <c r="C707" t="s">
        <v>3665</v>
      </c>
      <c r="E707" t="s">
        <v>6111</v>
      </c>
      <c r="F707" t="s">
        <v>3569</v>
      </c>
      <c r="G707" t="s">
        <v>3570</v>
      </c>
      <c r="H707" t="s">
        <v>7428</v>
      </c>
      <c r="I707" t="s">
        <v>7418</v>
      </c>
      <c r="J707" t="s">
        <v>307</v>
      </c>
      <c r="K707" t="s">
        <v>143</v>
      </c>
      <c r="L707" t="s">
        <v>7290</v>
      </c>
      <c r="M707" t="s">
        <v>6079</v>
      </c>
      <c r="N707" t="s">
        <v>3668</v>
      </c>
      <c r="O707" t="b">
        <f t="shared" si="1034"/>
        <v>1</v>
      </c>
      <c r="P707" t="b">
        <f t="shared" si="1035"/>
        <v>0</v>
      </c>
      <c r="Q707" t="b">
        <f t="shared" si="1036"/>
        <v>0</v>
      </c>
      <c r="R707" t="b">
        <f t="shared" si="1037"/>
        <v>0</v>
      </c>
      <c r="S707" t="b">
        <f t="shared" si="1038"/>
        <v>1</v>
      </c>
      <c r="T707" t="b">
        <f t="shared" si="1039"/>
        <v>0</v>
      </c>
      <c r="U707" t="b">
        <f t="shared" si="1040"/>
        <v>0</v>
      </c>
      <c r="V707" t="b">
        <f t="shared" si="1041"/>
        <v>0</v>
      </c>
      <c r="W707" t="b">
        <f t="shared" si="1042"/>
        <v>1</v>
      </c>
      <c r="X707" t="b">
        <f t="shared" si="1043"/>
        <v>0</v>
      </c>
      <c r="Y707" t="b">
        <f t="shared" si="1044"/>
        <v>0</v>
      </c>
      <c r="Z707" t="b">
        <f t="shared" si="1045"/>
        <v>0</v>
      </c>
      <c r="AA707" t="b">
        <f t="shared" si="1046"/>
        <v>0</v>
      </c>
      <c r="AB707" t="b">
        <f t="shared" si="1047"/>
        <v>1</v>
      </c>
      <c r="AC707" t="b">
        <f t="shared" si="1048"/>
        <v>0</v>
      </c>
      <c r="AD707" t="b">
        <f t="shared" si="1049"/>
        <v>0</v>
      </c>
      <c r="AE707" t="b">
        <f t="shared" si="1050"/>
        <v>0</v>
      </c>
      <c r="AF707" t="b">
        <f t="shared" si="1051"/>
        <v>0</v>
      </c>
      <c r="AG707" t="b">
        <f t="shared" si="1052"/>
        <v>0</v>
      </c>
      <c r="AH707" t="b">
        <f t="shared" si="1053"/>
        <v>0</v>
      </c>
      <c r="AI707" t="b">
        <f t="shared" si="1054"/>
        <v>0</v>
      </c>
      <c r="AJ707" t="b">
        <f t="shared" si="1055"/>
        <v>0</v>
      </c>
      <c r="AK707" t="b">
        <f t="shared" si="1056"/>
        <v>0</v>
      </c>
      <c r="AL707" t="b">
        <f t="shared" si="1057"/>
        <v>0</v>
      </c>
      <c r="AM707" t="b">
        <f t="shared" si="1058"/>
        <v>0</v>
      </c>
      <c r="AN707" t="b">
        <f t="shared" si="1059"/>
        <v>0</v>
      </c>
      <c r="AO707" t="b">
        <f t="shared" si="1060"/>
        <v>0</v>
      </c>
      <c r="AP707" t="b">
        <f t="shared" si="1061"/>
        <v>0</v>
      </c>
      <c r="AQ707" t="b">
        <f t="shared" si="1062"/>
        <v>0</v>
      </c>
      <c r="AR707" t="b">
        <f t="shared" si="1063"/>
        <v>0</v>
      </c>
      <c r="AS707" t="b">
        <f t="shared" si="1064"/>
        <v>0</v>
      </c>
      <c r="AT707" t="b">
        <f t="shared" si="1065"/>
        <v>0</v>
      </c>
      <c r="AU707" t="b">
        <f t="shared" si="1066"/>
        <v>0</v>
      </c>
      <c r="AV707" t="b">
        <f t="shared" si="1067"/>
        <v>0</v>
      </c>
      <c r="AW707" t="b">
        <f t="shared" si="1068"/>
        <v>0</v>
      </c>
      <c r="AX707" t="b">
        <f t="shared" si="1069"/>
        <v>0</v>
      </c>
      <c r="AY707" t="b">
        <f t="shared" si="1070"/>
        <v>0</v>
      </c>
      <c r="AZ707" t="b">
        <f t="shared" si="1071"/>
        <v>0</v>
      </c>
      <c r="BA707" t="b">
        <f t="shared" si="1072"/>
        <v>1</v>
      </c>
      <c r="BB707" t="b">
        <f t="shared" si="1073"/>
        <v>0</v>
      </c>
      <c r="BC707" t="b">
        <f t="shared" si="1074"/>
        <v>0</v>
      </c>
      <c r="BD707" t="b">
        <f t="shared" si="1075"/>
        <v>0</v>
      </c>
      <c r="BE707" t="b">
        <f t="shared" si="1076"/>
        <v>0</v>
      </c>
      <c r="BF707" t="b">
        <f t="shared" si="1077"/>
        <v>0</v>
      </c>
      <c r="BG707" t="b">
        <f t="shared" si="1078"/>
        <v>0</v>
      </c>
      <c r="BH707" t="b">
        <f t="shared" si="1079"/>
        <v>0</v>
      </c>
      <c r="BI707" t="b">
        <f t="shared" si="1080"/>
        <v>0</v>
      </c>
      <c r="BJ707" t="b">
        <f t="shared" si="1081"/>
        <v>0</v>
      </c>
      <c r="BK707" t="b">
        <f t="shared" si="1082"/>
        <v>0</v>
      </c>
      <c r="BL707" t="b">
        <f t="shared" si="1083"/>
        <v>0</v>
      </c>
      <c r="BM707" t="b">
        <f t="shared" si="1084"/>
        <v>0</v>
      </c>
      <c r="BN707" t="b">
        <f t="shared" si="1085"/>
        <v>0</v>
      </c>
      <c r="BO707" t="b">
        <f t="shared" si="1086"/>
        <v>0</v>
      </c>
      <c r="BP707" t="b">
        <f t="shared" si="1087"/>
        <v>0</v>
      </c>
      <c r="BQ707" t="b">
        <f t="shared" si="1088"/>
        <v>0</v>
      </c>
      <c r="BR707" t="b">
        <f t="shared" si="1089"/>
        <v>0</v>
      </c>
      <c r="BS707" t="b">
        <f t="shared" si="1090"/>
        <v>0</v>
      </c>
      <c r="BT707" t="b">
        <f t="shared" si="1091"/>
        <v>0</v>
      </c>
      <c r="BU707" t="b">
        <f t="shared" si="1092"/>
        <v>0</v>
      </c>
      <c r="BV707" t="b">
        <f t="shared" si="1093"/>
        <v>0</v>
      </c>
      <c r="BW707" t="b">
        <f t="shared" si="1094"/>
        <v>0</v>
      </c>
      <c r="BX707" t="b">
        <f t="shared" si="1095"/>
        <v>0</v>
      </c>
      <c r="BY707" t="b">
        <f t="shared" si="1096"/>
        <v>0</v>
      </c>
      <c r="BZ707" t="b">
        <f t="shared" si="1097"/>
        <v>0</v>
      </c>
      <c r="CA707" t="b">
        <f t="shared" si="1098"/>
        <v>0</v>
      </c>
      <c r="CB707" t="b">
        <f t="shared" si="1099"/>
        <v>0</v>
      </c>
      <c r="CC707" t="b">
        <f t="shared" si="1100"/>
        <v>0</v>
      </c>
      <c r="CD707" t="b">
        <f t="shared" si="1101"/>
        <v>0</v>
      </c>
      <c r="CE707" t="b">
        <f t="shared" si="1102"/>
        <v>0</v>
      </c>
      <c r="CF707" t="b">
        <f t="shared" si="1103"/>
        <v>1</v>
      </c>
      <c r="CG707" t="b">
        <f t="shared" si="1104"/>
        <v>1</v>
      </c>
      <c r="CH707" t="b">
        <f t="shared" si="1105"/>
        <v>0</v>
      </c>
      <c r="CI707" t="b">
        <f t="shared" si="1106"/>
        <v>0</v>
      </c>
      <c r="CJ707" t="b">
        <f t="shared" si="1107"/>
        <v>0</v>
      </c>
      <c r="CK707" t="b">
        <f t="shared" si="1108"/>
        <v>0</v>
      </c>
      <c r="CL707" t="b">
        <f t="shared" si="1109"/>
        <v>0</v>
      </c>
      <c r="CM707" t="b">
        <f t="shared" si="1110"/>
        <v>0</v>
      </c>
      <c r="CN707" t="b">
        <f t="shared" si="1111"/>
        <v>0</v>
      </c>
      <c r="CO707" t="b">
        <f t="shared" si="1112"/>
        <v>0</v>
      </c>
      <c r="CP707" t="b">
        <f t="shared" si="1113"/>
        <v>0</v>
      </c>
      <c r="CQ707" t="b">
        <f t="shared" si="1114"/>
        <v>1</v>
      </c>
      <c r="CR707" t="b">
        <f t="shared" si="1115"/>
        <v>0</v>
      </c>
      <c r="CS707" t="b">
        <f t="shared" si="1116"/>
        <v>0</v>
      </c>
      <c r="CT707" t="b">
        <f t="shared" si="1117"/>
        <v>1</v>
      </c>
      <c r="CU707" t="b">
        <f t="shared" si="1118"/>
        <v>0</v>
      </c>
      <c r="CV707" t="b">
        <f t="shared" si="1119"/>
        <v>0</v>
      </c>
      <c r="CW707" t="b">
        <f t="shared" si="1120"/>
        <v>0</v>
      </c>
      <c r="CX707" t="b">
        <f t="shared" si="1121"/>
        <v>0</v>
      </c>
      <c r="CY707" t="b">
        <f t="shared" si="1122"/>
        <v>0</v>
      </c>
      <c r="CZ707" t="b">
        <f t="shared" si="1123"/>
        <v>0</v>
      </c>
      <c r="DA707" t="b">
        <f t="shared" si="1124"/>
        <v>0</v>
      </c>
      <c r="DB707" t="b">
        <f t="shared" si="1125"/>
        <v>0</v>
      </c>
      <c r="DC707" t="b">
        <f t="shared" si="1126"/>
        <v>0</v>
      </c>
      <c r="DD707" t="b">
        <f t="shared" si="1127"/>
        <v>0</v>
      </c>
    </row>
    <row r="708" spans="1:108">
      <c r="A708" t="s">
        <v>3669</v>
      </c>
      <c r="C708" t="s">
        <v>3670</v>
      </c>
      <c r="E708" t="s">
        <v>6111</v>
      </c>
      <c r="F708" t="s">
        <v>3569</v>
      </c>
      <c r="G708" t="s">
        <v>3570</v>
      </c>
      <c r="H708" t="s">
        <v>7428</v>
      </c>
      <c r="I708" t="s">
        <v>7418</v>
      </c>
      <c r="J708" t="s">
        <v>1248</v>
      </c>
      <c r="K708" t="s">
        <v>109</v>
      </c>
      <c r="L708" t="s">
        <v>7255</v>
      </c>
      <c r="M708" t="s">
        <v>6079</v>
      </c>
      <c r="N708" t="s">
        <v>77</v>
      </c>
      <c r="O708" t="b">
        <f t="shared" si="1034"/>
        <v>1</v>
      </c>
      <c r="P708" t="b">
        <f t="shared" si="1035"/>
        <v>0</v>
      </c>
      <c r="Q708" t="b">
        <f t="shared" si="1036"/>
        <v>0</v>
      </c>
      <c r="R708" t="b">
        <f t="shared" si="1037"/>
        <v>0</v>
      </c>
      <c r="S708" t="b">
        <f t="shared" si="1038"/>
        <v>0</v>
      </c>
      <c r="T708" t="b">
        <f t="shared" si="1039"/>
        <v>0</v>
      </c>
      <c r="U708" t="b">
        <f t="shared" si="1040"/>
        <v>0</v>
      </c>
      <c r="V708" t="b">
        <f t="shared" si="1041"/>
        <v>0</v>
      </c>
      <c r="W708" t="b">
        <f t="shared" si="1042"/>
        <v>0</v>
      </c>
      <c r="X708" t="b">
        <f t="shared" si="1043"/>
        <v>1</v>
      </c>
      <c r="Y708" t="b">
        <f t="shared" si="1044"/>
        <v>0</v>
      </c>
      <c r="Z708" t="b">
        <f t="shared" si="1045"/>
        <v>0</v>
      </c>
      <c r="AA708" t="b">
        <f t="shared" si="1046"/>
        <v>0</v>
      </c>
      <c r="AB708" t="b">
        <f t="shared" si="1047"/>
        <v>0</v>
      </c>
      <c r="AC708" t="b">
        <f t="shared" si="1048"/>
        <v>0</v>
      </c>
      <c r="AD708" t="b">
        <f t="shared" si="1049"/>
        <v>0</v>
      </c>
      <c r="AE708" t="b">
        <f t="shared" si="1050"/>
        <v>0</v>
      </c>
      <c r="AF708" t="b">
        <f t="shared" si="1051"/>
        <v>0</v>
      </c>
      <c r="AG708" t="b">
        <f t="shared" si="1052"/>
        <v>0</v>
      </c>
      <c r="AH708" t="b">
        <f t="shared" si="1053"/>
        <v>0</v>
      </c>
      <c r="AI708" t="b">
        <f t="shared" si="1054"/>
        <v>0</v>
      </c>
      <c r="AJ708" t="b">
        <f t="shared" si="1055"/>
        <v>0</v>
      </c>
      <c r="AK708" t="b">
        <f t="shared" si="1056"/>
        <v>0</v>
      </c>
      <c r="AL708" t="b">
        <f t="shared" si="1057"/>
        <v>0</v>
      </c>
      <c r="AM708" t="b">
        <f t="shared" si="1058"/>
        <v>0</v>
      </c>
      <c r="AN708" t="b">
        <f t="shared" si="1059"/>
        <v>0</v>
      </c>
      <c r="AO708" t="b">
        <f t="shared" si="1060"/>
        <v>0</v>
      </c>
      <c r="AP708" t="b">
        <f t="shared" si="1061"/>
        <v>0</v>
      </c>
      <c r="AQ708" t="b">
        <f t="shared" si="1062"/>
        <v>0</v>
      </c>
      <c r="AR708" t="b">
        <f t="shared" si="1063"/>
        <v>0</v>
      </c>
      <c r="AS708" t="b">
        <f t="shared" si="1064"/>
        <v>0</v>
      </c>
      <c r="AT708" t="b">
        <f t="shared" si="1065"/>
        <v>0</v>
      </c>
      <c r="AU708" t="b">
        <f t="shared" si="1066"/>
        <v>0</v>
      </c>
      <c r="AV708" t="b">
        <f t="shared" si="1067"/>
        <v>0</v>
      </c>
      <c r="AW708" t="b">
        <f t="shared" si="1068"/>
        <v>0</v>
      </c>
      <c r="AX708" t="b">
        <f t="shared" si="1069"/>
        <v>0</v>
      </c>
      <c r="AY708" t="b">
        <f t="shared" si="1070"/>
        <v>0</v>
      </c>
      <c r="AZ708" t="b">
        <f t="shared" si="1071"/>
        <v>0</v>
      </c>
      <c r="BA708" t="b">
        <f t="shared" si="1072"/>
        <v>0</v>
      </c>
      <c r="BB708" t="b">
        <f t="shared" si="1073"/>
        <v>0</v>
      </c>
      <c r="BC708" t="b">
        <f t="shared" si="1074"/>
        <v>0</v>
      </c>
      <c r="BD708" t="b">
        <f t="shared" si="1075"/>
        <v>0</v>
      </c>
      <c r="BE708" t="b">
        <f t="shared" si="1076"/>
        <v>0</v>
      </c>
      <c r="BF708" t="b">
        <f t="shared" si="1077"/>
        <v>0</v>
      </c>
      <c r="BG708" t="b">
        <f t="shared" si="1078"/>
        <v>0</v>
      </c>
      <c r="BH708" t="b">
        <f t="shared" si="1079"/>
        <v>0</v>
      </c>
      <c r="BI708" t="b">
        <f t="shared" si="1080"/>
        <v>0</v>
      </c>
      <c r="BJ708" t="b">
        <f t="shared" si="1081"/>
        <v>0</v>
      </c>
      <c r="BK708" t="b">
        <f t="shared" si="1082"/>
        <v>0</v>
      </c>
      <c r="BL708" t="b">
        <f t="shared" si="1083"/>
        <v>0</v>
      </c>
      <c r="BM708" t="b">
        <f t="shared" si="1084"/>
        <v>0</v>
      </c>
      <c r="BN708" t="b">
        <f t="shared" si="1085"/>
        <v>0</v>
      </c>
      <c r="BO708" t="b">
        <f t="shared" si="1086"/>
        <v>0</v>
      </c>
      <c r="BP708" t="b">
        <f t="shared" si="1087"/>
        <v>0</v>
      </c>
      <c r="BQ708" t="b">
        <f t="shared" si="1088"/>
        <v>0</v>
      </c>
      <c r="BR708" t="b">
        <f t="shared" si="1089"/>
        <v>0</v>
      </c>
      <c r="BS708" t="b">
        <f t="shared" si="1090"/>
        <v>0</v>
      </c>
      <c r="BT708" t="b">
        <f t="shared" si="1091"/>
        <v>0</v>
      </c>
      <c r="BU708" t="b">
        <f t="shared" si="1092"/>
        <v>0</v>
      </c>
      <c r="BV708" t="b">
        <f t="shared" si="1093"/>
        <v>0</v>
      </c>
      <c r="BW708" t="b">
        <f t="shared" si="1094"/>
        <v>0</v>
      </c>
      <c r="BX708" t="b">
        <f t="shared" si="1095"/>
        <v>0</v>
      </c>
      <c r="BY708" t="b">
        <f t="shared" si="1096"/>
        <v>0</v>
      </c>
      <c r="BZ708" t="b">
        <f t="shared" si="1097"/>
        <v>0</v>
      </c>
      <c r="CA708" t="b">
        <f t="shared" si="1098"/>
        <v>0</v>
      </c>
      <c r="CB708" t="b">
        <f t="shared" si="1099"/>
        <v>0</v>
      </c>
      <c r="CC708" t="b">
        <f t="shared" si="1100"/>
        <v>0</v>
      </c>
      <c r="CD708" t="b">
        <f t="shared" si="1101"/>
        <v>1</v>
      </c>
      <c r="CE708" t="b">
        <f t="shared" si="1102"/>
        <v>0</v>
      </c>
      <c r="CF708" t="b">
        <f t="shared" si="1103"/>
        <v>0</v>
      </c>
      <c r="CG708" t="b">
        <f t="shared" si="1104"/>
        <v>0</v>
      </c>
      <c r="CH708" t="b">
        <f t="shared" si="1105"/>
        <v>0</v>
      </c>
      <c r="CI708" t="b">
        <f t="shared" si="1106"/>
        <v>0</v>
      </c>
      <c r="CJ708" t="b">
        <f t="shared" si="1107"/>
        <v>0</v>
      </c>
      <c r="CK708" t="b">
        <f t="shared" si="1108"/>
        <v>0</v>
      </c>
      <c r="CL708" t="b">
        <f t="shared" si="1109"/>
        <v>0</v>
      </c>
      <c r="CM708" t="b">
        <f t="shared" si="1110"/>
        <v>0</v>
      </c>
      <c r="CN708" t="b">
        <f t="shared" si="1111"/>
        <v>0</v>
      </c>
      <c r="CO708" t="b">
        <f t="shared" si="1112"/>
        <v>0</v>
      </c>
      <c r="CP708" t="b">
        <f t="shared" si="1113"/>
        <v>0</v>
      </c>
      <c r="CQ708" t="b">
        <f t="shared" si="1114"/>
        <v>0</v>
      </c>
      <c r="CR708" t="b">
        <f t="shared" si="1115"/>
        <v>0</v>
      </c>
      <c r="CS708" t="b">
        <f t="shared" si="1116"/>
        <v>0</v>
      </c>
      <c r="CT708" t="b">
        <f t="shared" si="1117"/>
        <v>0</v>
      </c>
      <c r="CU708" t="b">
        <f t="shared" si="1118"/>
        <v>0</v>
      </c>
      <c r="CV708" t="b">
        <f t="shared" si="1119"/>
        <v>0</v>
      </c>
      <c r="CW708" t="b">
        <f t="shared" si="1120"/>
        <v>0</v>
      </c>
      <c r="CX708" t="b">
        <f t="shared" si="1121"/>
        <v>0</v>
      </c>
      <c r="CY708" t="b">
        <f t="shared" si="1122"/>
        <v>0</v>
      </c>
      <c r="CZ708" t="b">
        <f t="shared" si="1123"/>
        <v>0</v>
      </c>
      <c r="DA708" t="b">
        <f t="shared" si="1124"/>
        <v>0</v>
      </c>
      <c r="DB708" t="b">
        <f t="shared" si="1125"/>
        <v>0</v>
      </c>
      <c r="DC708" t="b">
        <f t="shared" si="1126"/>
        <v>0</v>
      </c>
      <c r="DD708" t="b">
        <f t="shared" si="1127"/>
        <v>0</v>
      </c>
    </row>
    <row r="709" spans="1:108">
      <c r="A709" s="4" t="s">
        <v>3671</v>
      </c>
      <c r="C709" t="s">
        <v>3670</v>
      </c>
      <c r="D709" s="4"/>
      <c r="E709" t="s">
        <v>6111</v>
      </c>
      <c r="F709" t="s">
        <v>3569</v>
      </c>
      <c r="G709" t="s">
        <v>3570</v>
      </c>
      <c r="H709" t="s">
        <v>7428</v>
      </c>
      <c r="I709" t="s">
        <v>7418</v>
      </c>
      <c r="J709" s="4" t="s">
        <v>124</v>
      </c>
      <c r="K709" s="4" t="s">
        <v>16</v>
      </c>
      <c r="L709" s="4" t="s">
        <v>7291</v>
      </c>
      <c r="M709" t="s">
        <v>6079</v>
      </c>
      <c r="N709" s="4" t="s">
        <v>3672</v>
      </c>
      <c r="O709" s="4" t="b">
        <f t="shared" si="1034"/>
        <v>1</v>
      </c>
      <c r="P709" s="4" t="b">
        <f t="shared" si="1035"/>
        <v>1</v>
      </c>
      <c r="Q709" s="4" t="b">
        <f t="shared" si="1036"/>
        <v>1</v>
      </c>
      <c r="R709" s="4" t="b">
        <f t="shared" si="1037"/>
        <v>1</v>
      </c>
      <c r="S709" s="4" t="b">
        <f t="shared" si="1038"/>
        <v>1</v>
      </c>
      <c r="T709" s="4" t="b">
        <f t="shared" si="1039"/>
        <v>0</v>
      </c>
      <c r="U709" s="4" t="b">
        <f t="shared" si="1040"/>
        <v>1</v>
      </c>
      <c r="V709" s="4" t="b">
        <f t="shared" si="1041"/>
        <v>1</v>
      </c>
      <c r="W709" s="4" t="b">
        <f t="shared" si="1042"/>
        <v>1</v>
      </c>
      <c r="X709" s="4" t="b">
        <f t="shared" si="1043"/>
        <v>1</v>
      </c>
      <c r="Y709" s="4" t="b">
        <f t="shared" si="1044"/>
        <v>0</v>
      </c>
      <c r="Z709" s="4" t="b">
        <f t="shared" si="1045"/>
        <v>0</v>
      </c>
      <c r="AA709" s="4" t="b">
        <f t="shared" si="1046"/>
        <v>0</v>
      </c>
      <c r="AB709" s="4" t="b">
        <f t="shared" si="1047"/>
        <v>0</v>
      </c>
      <c r="AC709" s="4" t="b">
        <f t="shared" si="1048"/>
        <v>0</v>
      </c>
      <c r="AD709" s="4" t="b">
        <f t="shared" si="1049"/>
        <v>0</v>
      </c>
      <c r="AE709" s="4" t="b">
        <f t="shared" si="1050"/>
        <v>0</v>
      </c>
      <c r="AF709" s="4" t="b">
        <f t="shared" si="1051"/>
        <v>0</v>
      </c>
      <c r="AG709" s="4" t="b">
        <f t="shared" si="1052"/>
        <v>0</v>
      </c>
      <c r="AH709" s="4" t="b">
        <f t="shared" si="1053"/>
        <v>1</v>
      </c>
      <c r="AI709" s="4" t="b">
        <f t="shared" si="1054"/>
        <v>1</v>
      </c>
      <c r="AJ709" s="4" t="b">
        <f t="shared" si="1055"/>
        <v>0</v>
      </c>
      <c r="AK709" s="4" t="b">
        <f t="shared" si="1056"/>
        <v>0</v>
      </c>
      <c r="AL709" s="4" t="b">
        <f t="shared" si="1057"/>
        <v>0</v>
      </c>
      <c r="AM709" s="4" t="b">
        <f t="shared" si="1058"/>
        <v>0</v>
      </c>
      <c r="AN709" s="4" t="b">
        <f t="shared" si="1059"/>
        <v>0</v>
      </c>
      <c r="AO709" s="4" t="b">
        <f t="shared" si="1060"/>
        <v>0</v>
      </c>
      <c r="AP709" s="4" t="b">
        <f t="shared" si="1061"/>
        <v>0</v>
      </c>
      <c r="AQ709" s="4" t="b">
        <f t="shared" si="1062"/>
        <v>1</v>
      </c>
      <c r="AR709" s="4" t="b">
        <f t="shared" si="1063"/>
        <v>0</v>
      </c>
      <c r="AS709" s="4" t="b">
        <f t="shared" si="1064"/>
        <v>0</v>
      </c>
      <c r="AT709" s="4" t="b">
        <f t="shared" si="1065"/>
        <v>0</v>
      </c>
      <c r="AU709" s="4" t="b">
        <f t="shared" si="1066"/>
        <v>0</v>
      </c>
      <c r="AV709" s="4" t="b">
        <f t="shared" si="1067"/>
        <v>0</v>
      </c>
      <c r="AW709" s="4" t="b">
        <f t="shared" si="1068"/>
        <v>0</v>
      </c>
      <c r="AX709" s="4" t="b">
        <f t="shared" si="1069"/>
        <v>0</v>
      </c>
      <c r="AY709" s="4" t="b">
        <f t="shared" si="1070"/>
        <v>0</v>
      </c>
      <c r="AZ709" s="4" t="b">
        <f t="shared" si="1071"/>
        <v>0</v>
      </c>
      <c r="BA709" s="4" t="b">
        <f t="shared" si="1072"/>
        <v>1</v>
      </c>
      <c r="BB709" s="4" t="b">
        <f t="shared" si="1073"/>
        <v>0</v>
      </c>
      <c r="BC709" s="4" t="b">
        <f t="shared" si="1074"/>
        <v>0</v>
      </c>
      <c r="BD709" s="4" t="b">
        <f t="shared" si="1075"/>
        <v>0</v>
      </c>
      <c r="BE709" s="4" t="b">
        <f t="shared" si="1076"/>
        <v>0</v>
      </c>
      <c r="BF709" s="4" t="b">
        <f t="shared" si="1077"/>
        <v>0</v>
      </c>
      <c r="BG709" s="4" t="b">
        <f t="shared" si="1078"/>
        <v>1</v>
      </c>
      <c r="BH709" s="4" t="b">
        <f t="shared" si="1079"/>
        <v>1</v>
      </c>
      <c r="BI709" s="4" t="b">
        <f t="shared" si="1080"/>
        <v>0</v>
      </c>
      <c r="BJ709" s="4" t="b">
        <f t="shared" si="1081"/>
        <v>0</v>
      </c>
      <c r="BK709" s="4" t="b">
        <f t="shared" si="1082"/>
        <v>1</v>
      </c>
      <c r="BL709" s="4" t="b">
        <f t="shared" si="1083"/>
        <v>0</v>
      </c>
      <c r="BM709" s="4" t="b">
        <f t="shared" si="1084"/>
        <v>0</v>
      </c>
      <c r="BN709" s="4" t="b">
        <f t="shared" si="1085"/>
        <v>0</v>
      </c>
      <c r="BO709" s="4" t="b">
        <f t="shared" si="1086"/>
        <v>0</v>
      </c>
      <c r="BP709" s="4" t="b">
        <f t="shared" si="1087"/>
        <v>0</v>
      </c>
      <c r="BQ709" s="4" t="b">
        <f t="shared" si="1088"/>
        <v>1</v>
      </c>
      <c r="BR709" s="4" t="b">
        <f t="shared" si="1089"/>
        <v>0</v>
      </c>
      <c r="BS709" s="4" t="b">
        <f t="shared" si="1090"/>
        <v>1</v>
      </c>
      <c r="BT709" s="4" t="b">
        <f t="shared" si="1091"/>
        <v>0</v>
      </c>
      <c r="BU709" s="4" t="b">
        <f t="shared" si="1092"/>
        <v>0</v>
      </c>
      <c r="BV709" s="4" t="b">
        <f t="shared" si="1093"/>
        <v>1</v>
      </c>
      <c r="BW709" s="4" t="b">
        <f t="shared" si="1094"/>
        <v>0</v>
      </c>
      <c r="BX709" s="4" t="b">
        <f t="shared" si="1095"/>
        <v>0</v>
      </c>
      <c r="BY709" s="4" t="b">
        <f t="shared" si="1096"/>
        <v>0</v>
      </c>
      <c r="BZ709" s="4" t="b">
        <f t="shared" si="1097"/>
        <v>0</v>
      </c>
      <c r="CA709" s="4" t="b">
        <f t="shared" si="1098"/>
        <v>0</v>
      </c>
      <c r="CB709" s="4" t="b">
        <f t="shared" si="1099"/>
        <v>1</v>
      </c>
      <c r="CC709" s="4" t="b">
        <f t="shared" si="1100"/>
        <v>0</v>
      </c>
      <c r="CD709" s="4" t="b">
        <f t="shared" si="1101"/>
        <v>1</v>
      </c>
      <c r="CE709" s="4" t="b">
        <f t="shared" si="1102"/>
        <v>0</v>
      </c>
      <c r="CF709" s="4" t="b">
        <f t="shared" si="1103"/>
        <v>1</v>
      </c>
      <c r="CG709" s="4" t="b">
        <f t="shared" si="1104"/>
        <v>0</v>
      </c>
      <c r="CH709" s="4" t="b">
        <f t="shared" si="1105"/>
        <v>0</v>
      </c>
      <c r="CI709" s="4" t="b">
        <f t="shared" si="1106"/>
        <v>0</v>
      </c>
      <c r="CJ709" s="4" t="b">
        <f t="shared" si="1107"/>
        <v>1</v>
      </c>
      <c r="CK709" s="4" t="b">
        <f t="shared" si="1108"/>
        <v>1</v>
      </c>
      <c r="CL709" s="4" t="b">
        <f t="shared" si="1109"/>
        <v>0</v>
      </c>
      <c r="CM709" s="4" t="b">
        <f t="shared" si="1110"/>
        <v>0</v>
      </c>
      <c r="CN709" s="4" t="b">
        <f t="shared" si="1111"/>
        <v>0</v>
      </c>
      <c r="CO709" s="4" t="b">
        <f t="shared" si="1112"/>
        <v>0</v>
      </c>
      <c r="CP709" s="4" t="b">
        <f t="shared" si="1113"/>
        <v>0</v>
      </c>
      <c r="CQ709" s="4" t="b">
        <f t="shared" si="1114"/>
        <v>0</v>
      </c>
      <c r="CR709" s="4" t="b">
        <f t="shared" si="1115"/>
        <v>0</v>
      </c>
      <c r="CS709" s="4" t="b">
        <f t="shared" si="1116"/>
        <v>0</v>
      </c>
      <c r="CT709" s="4" t="b">
        <f t="shared" si="1117"/>
        <v>0</v>
      </c>
      <c r="CU709" s="4" t="b">
        <f t="shared" si="1118"/>
        <v>0</v>
      </c>
      <c r="CV709" s="4" t="b">
        <f t="shared" si="1119"/>
        <v>0</v>
      </c>
      <c r="CW709" s="4" t="b">
        <f t="shared" si="1120"/>
        <v>0</v>
      </c>
      <c r="CX709" s="4" t="b">
        <f t="shared" si="1121"/>
        <v>0</v>
      </c>
      <c r="CY709" s="4" t="b">
        <f t="shared" si="1122"/>
        <v>0</v>
      </c>
      <c r="CZ709" s="4" t="b">
        <f t="shared" si="1123"/>
        <v>0</v>
      </c>
      <c r="DA709" s="4" t="b">
        <f t="shared" si="1124"/>
        <v>0</v>
      </c>
      <c r="DB709" s="4" t="b">
        <f t="shared" si="1125"/>
        <v>0</v>
      </c>
      <c r="DC709" s="4" t="b">
        <f t="shared" si="1126"/>
        <v>0</v>
      </c>
      <c r="DD709" s="4" t="b">
        <f t="shared" si="1127"/>
        <v>0</v>
      </c>
    </row>
    <row r="710" spans="1:108">
      <c r="A710" t="s">
        <v>3680</v>
      </c>
      <c r="C710" t="s">
        <v>3681</v>
      </c>
      <c r="E710" t="s">
        <v>6111</v>
      </c>
      <c r="F710" t="s">
        <v>3569</v>
      </c>
      <c r="G710" t="s">
        <v>3570</v>
      </c>
      <c r="H710" t="s">
        <v>7428</v>
      </c>
      <c r="I710" t="s">
        <v>7418</v>
      </c>
      <c r="J710" t="s">
        <v>108</v>
      </c>
      <c r="K710" t="s">
        <v>109</v>
      </c>
      <c r="L710" t="s">
        <v>7294</v>
      </c>
      <c r="M710" t="s">
        <v>6079</v>
      </c>
      <c r="N710" s="4" t="s">
        <v>95</v>
      </c>
      <c r="O710" s="4" t="b">
        <f t="shared" si="1034"/>
        <v>0</v>
      </c>
      <c r="P710" t="b">
        <f t="shared" si="1035"/>
        <v>1</v>
      </c>
      <c r="Q710" t="b">
        <f t="shared" si="1036"/>
        <v>0</v>
      </c>
      <c r="R710" t="b">
        <f t="shared" si="1037"/>
        <v>0</v>
      </c>
      <c r="S710" s="4" t="b">
        <f t="shared" si="1038"/>
        <v>0</v>
      </c>
      <c r="T710" s="4" t="b">
        <f t="shared" si="1039"/>
        <v>0</v>
      </c>
      <c r="U710" s="4" t="b">
        <f t="shared" si="1040"/>
        <v>0</v>
      </c>
      <c r="V710" s="4" t="b">
        <f t="shared" si="1041"/>
        <v>1</v>
      </c>
      <c r="W710" s="4" t="b">
        <f t="shared" si="1042"/>
        <v>0</v>
      </c>
      <c r="X710" s="4" t="b">
        <f t="shared" si="1043"/>
        <v>0</v>
      </c>
      <c r="Y710" s="4" t="b">
        <f t="shared" si="1044"/>
        <v>0</v>
      </c>
      <c r="Z710" s="4" t="b">
        <f t="shared" si="1045"/>
        <v>0</v>
      </c>
      <c r="AA710" s="4" t="b">
        <f t="shared" si="1046"/>
        <v>1</v>
      </c>
      <c r="AB710" t="b">
        <f t="shared" si="1047"/>
        <v>0</v>
      </c>
      <c r="AC710" t="b">
        <f t="shared" si="1048"/>
        <v>0</v>
      </c>
      <c r="AD710" t="b">
        <f t="shared" si="1049"/>
        <v>0</v>
      </c>
      <c r="AE710" t="b">
        <f t="shared" si="1050"/>
        <v>0</v>
      </c>
      <c r="AF710" t="b">
        <f t="shared" si="1051"/>
        <v>0</v>
      </c>
      <c r="AG710" t="b">
        <f t="shared" si="1052"/>
        <v>0</v>
      </c>
      <c r="AH710" t="b">
        <f t="shared" si="1053"/>
        <v>0</v>
      </c>
      <c r="AI710" t="b">
        <f t="shared" si="1054"/>
        <v>0</v>
      </c>
      <c r="AJ710" t="b">
        <f t="shared" si="1055"/>
        <v>0</v>
      </c>
      <c r="AK710" t="b">
        <f t="shared" si="1056"/>
        <v>0</v>
      </c>
      <c r="AL710" t="b">
        <f t="shared" si="1057"/>
        <v>0</v>
      </c>
      <c r="AM710" t="b">
        <f t="shared" si="1058"/>
        <v>0</v>
      </c>
      <c r="AN710" t="b">
        <f t="shared" si="1059"/>
        <v>0</v>
      </c>
      <c r="AO710" t="b">
        <f t="shared" si="1060"/>
        <v>0</v>
      </c>
      <c r="AP710" t="b">
        <f t="shared" si="1061"/>
        <v>0</v>
      </c>
      <c r="AQ710" t="b">
        <f t="shared" si="1062"/>
        <v>0</v>
      </c>
      <c r="AR710" t="b">
        <f t="shared" si="1063"/>
        <v>0</v>
      </c>
      <c r="AS710" t="b">
        <f t="shared" si="1064"/>
        <v>0</v>
      </c>
      <c r="AT710" t="b">
        <f t="shared" si="1065"/>
        <v>0</v>
      </c>
      <c r="AU710" t="b">
        <f t="shared" si="1066"/>
        <v>0</v>
      </c>
      <c r="AV710" t="b">
        <f t="shared" si="1067"/>
        <v>0</v>
      </c>
      <c r="AW710" t="b">
        <f t="shared" si="1068"/>
        <v>0</v>
      </c>
      <c r="AX710" t="b">
        <f t="shared" si="1069"/>
        <v>0</v>
      </c>
      <c r="AY710" t="b">
        <f t="shared" si="1070"/>
        <v>0</v>
      </c>
      <c r="AZ710" t="b">
        <f t="shared" si="1071"/>
        <v>0</v>
      </c>
      <c r="BA710" t="b">
        <f t="shared" si="1072"/>
        <v>0</v>
      </c>
      <c r="BB710" t="b">
        <f t="shared" si="1073"/>
        <v>0</v>
      </c>
      <c r="BC710" t="b">
        <f t="shared" si="1074"/>
        <v>0</v>
      </c>
      <c r="BD710" t="b">
        <f t="shared" si="1075"/>
        <v>0</v>
      </c>
      <c r="BE710" t="b">
        <f t="shared" si="1076"/>
        <v>0</v>
      </c>
      <c r="BF710" t="b">
        <f t="shared" si="1077"/>
        <v>0</v>
      </c>
      <c r="BG710" t="b">
        <f t="shared" si="1078"/>
        <v>0</v>
      </c>
      <c r="BH710" t="b">
        <f t="shared" si="1079"/>
        <v>0</v>
      </c>
      <c r="BI710" t="b">
        <f t="shared" si="1080"/>
        <v>0</v>
      </c>
      <c r="BJ710" t="b">
        <f t="shared" si="1081"/>
        <v>0</v>
      </c>
      <c r="BK710" t="b">
        <f t="shared" si="1082"/>
        <v>0</v>
      </c>
      <c r="BL710" t="b">
        <f t="shared" si="1083"/>
        <v>0</v>
      </c>
      <c r="BM710" t="b">
        <f t="shared" si="1084"/>
        <v>0</v>
      </c>
      <c r="BN710" t="b">
        <f t="shared" si="1085"/>
        <v>0</v>
      </c>
      <c r="BO710" t="b">
        <f t="shared" si="1086"/>
        <v>0</v>
      </c>
      <c r="BP710" t="b">
        <f t="shared" si="1087"/>
        <v>0</v>
      </c>
      <c r="BQ710" t="b">
        <f t="shared" si="1088"/>
        <v>0</v>
      </c>
      <c r="BR710" t="b">
        <f t="shared" si="1089"/>
        <v>0</v>
      </c>
      <c r="BS710" t="b">
        <f t="shared" si="1090"/>
        <v>0</v>
      </c>
      <c r="BT710" t="b">
        <f t="shared" si="1091"/>
        <v>0</v>
      </c>
      <c r="BU710" t="b">
        <f t="shared" si="1092"/>
        <v>0</v>
      </c>
      <c r="BV710" t="b">
        <f t="shared" si="1093"/>
        <v>0</v>
      </c>
      <c r="BW710" t="b">
        <f t="shared" si="1094"/>
        <v>0</v>
      </c>
      <c r="BX710" t="b">
        <f t="shared" si="1095"/>
        <v>0</v>
      </c>
      <c r="BY710" t="b">
        <f t="shared" si="1096"/>
        <v>0</v>
      </c>
      <c r="BZ710" t="b">
        <f t="shared" si="1097"/>
        <v>0</v>
      </c>
      <c r="CA710" t="b">
        <f t="shared" si="1098"/>
        <v>0</v>
      </c>
      <c r="CB710" t="b">
        <f t="shared" si="1099"/>
        <v>0</v>
      </c>
      <c r="CC710" t="b">
        <f t="shared" si="1100"/>
        <v>0</v>
      </c>
      <c r="CD710" t="b">
        <f t="shared" si="1101"/>
        <v>0</v>
      </c>
      <c r="CE710" t="b">
        <f t="shared" si="1102"/>
        <v>0</v>
      </c>
      <c r="CF710" t="b">
        <f t="shared" si="1103"/>
        <v>0</v>
      </c>
      <c r="CG710" t="b">
        <f t="shared" si="1104"/>
        <v>0</v>
      </c>
      <c r="CH710" t="b">
        <f t="shared" si="1105"/>
        <v>0</v>
      </c>
      <c r="CI710" t="b">
        <f t="shared" si="1106"/>
        <v>0</v>
      </c>
      <c r="CJ710" t="b">
        <f t="shared" si="1107"/>
        <v>0</v>
      </c>
      <c r="CK710" t="b">
        <f t="shared" si="1108"/>
        <v>0</v>
      </c>
      <c r="CL710" t="b">
        <f t="shared" si="1109"/>
        <v>0</v>
      </c>
      <c r="CM710" t="b">
        <f t="shared" si="1110"/>
        <v>0</v>
      </c>
      <c r="CN710" t="b">
        <f t="shared" si="1111"/>
        <v>0</v>
      </c>
      <c r="CO710" t="b">
        <f t="shared" si="1112"/>
        <v>0</v>
      </c>
      <c r="CP710" t="b">
        <f t="shared" si="1113"/>
        <v>0</v>
      </c>
      <c r="CQ710" t="b">
        <f t="shared" si="1114"/>
        <v>0</v>
      </c>
      <c r="CR710" t="b">
        <f t="shared" si="1115"/>
        <v>0</v>
      </c>
      <c r="CS710" t="b">
        <f t="shared" si="1116"/>
        <v>0</v>
      </c>
      <c r="CT710" t="b">
        <f t="shared" si="1117"/>
        <v>0</v>
      </c>
      <c r="CU710" t="b">
        <f t="shared" si="1118"/>
        <v>0</v>
      </c>
      <c r="CV710" t="b">
        <f t="shared" si="1119"/>
        <v>1</v>
      </c>
      <c r="CW710" t="b">
        <f t="shared" si="1120"/>
        <v>0</v>
      </c>
      <c r="CX710" t="b">
        <f t="shared" si="1121"/>
        <v>0</v>
      </c>
      <c r="CY710" t="b">
        <f t="shared" si="1122"/>
        <v>0</v>
      </c>
      <c r="CZ710" t="b">
        <f t="shared" si="1123"/>
        <v>0</v>
      </c>
      <c r="DA710" t="b">
        <f t="shared" si="1124"/>
        <v>0</v>
      </c>
      <c r="DB710" t="b">
        <f t="shared" si="1125"/>
        <v>0</v>
      </c>
      <c r="DC710" t="b">
        <f t="shared" si="1126"/>
        <v>0</v>
      </c>
      <c r="DD710" t="b">
        <f t="shared" si="1127"/>
        <v>0</v>
      </c>
    </row>
    <row r="711" spans="1:108">
      <c r="A711" t="s">
        <v>3682</v>
      </c>
      <c r="C711" t="s">
        <v>3681</v>
      </c>
      <c r="E711" t="s">
        <v>6111</v>
      </c>
      <c r="F711" t="s">
        <v>3569</v>
      </c>
      <c r="G711" t="s">
        <v>3570</v>
      </c>
      <c r="H711" t="s">
        <v>7428</v>
      </c>
      <c r="I711" t="s">
        <v>7418</v>
      </c>
      <c r="J711" t="s">
        <v>1248</v>
      </c>
      <c r="K711" t="s">
        <v>109</v>
      </c>
      <c r="L711" t="s">
        <v>7295</v>
      </c>
      <c r="M711" t="s">
        <v>6079</v>
      </c>
      <c r="N711" t="s">
        <v>3683</v>
      </c>
      <c r="O711" t="b">
        <f t="shared" si="1034"/>
        <v>0</v>
      </c>
      <c r="P711" t="b">
        <f t="shared" si="1035"/>
        <v>1</v>
      </c>
      <c r="Q711" t="b">
        <f t="shared" si="1036"/>
        <v>0</v>
      </c>
      <c r="R711" t="b">
        <f t="shared" si="1037"/>
        <v>1</v>
      </c>
      <c r="S711" t="b">
        <f t="shared" si="1038"/>
        <v>0</v>
      </c>
      <c r="T711" t="b">
        <f t="shared" si="1039"/>
        <v>1</v>
      </c>
      <c r="U711" t="b">
        <f t="shared" si="1040"/>
        <v>0</v>
      </c>
      <c r="V711" t="b">
        <f t="shared" si="1041"/>
        <v>0</v>
      </c>
      <c r="W711" t="b">
        <f t="shared" si="1042"/>
        <v>0</v>
      </c>
      <c r="X711" t="b">
        <f t="shared" si="1043"/>
        <v>0</v>
      </c>
      <c r="Y711" t="b">
        <f t="shared" si="1044"/>
        <v>1</v>
      </c>
      <c r="Z711" t="b">
        <f t="shared" si="1045"/>
        <v>0</v>
      </c>
      <c r="AA711" t="b">
        <f t="shared" si="1046"/>
        <v>0</v>
      </c>
      <c r="AB711" t="b">
        <f t="shared" si="1047"/>
        <v>0</v>
      </c>
      <c r="AC711" t="b">
        <f t="shared" si="1048"/>
        <v>0</v>
      </c>
      <c r="AD711" t="b">
        <f t="shared" si="1049"/>
        <v>0</v>
      </c>
      <c r="AE711" t="b">
        <f t="shared" si="1050"/>
        <v>0</v>
      </c>
      <c r="AF711" t="b">
        <f t="shared" si="1051"/>
        <v>0</v>
      </c>
      <c r="AG711" t="b">
        <f t="shared" si="1052"/>
        <v>0</v>
      </c>
      <c r="AH711" t="b">
        <f t="shared" si="1053"/>
        <v>0</v>
      </c>
      <c r="AI711" t="b">
        <f t="shared" si="1054"/>
        <v>0</v>
      </c>
      <c r="AJ711" t="b">
        <f t="shared" si="1055"/>
        <v>0</v>
      </c>
      <c r="AK711" t="b">
        <f t="shared" si="1056"/>
        <v>0</v>
      </c>
      <c r="AL711" t="b">
        <f t="shared" si="1057"/>
        <v>0</v>
      </c>
      <c r="AM711" t="b">
        <f t="shared" si="1058"/>
        <v>0</v>
      </c>
      <c r="AN711" t="b">
        <f t="shared" si="1059"/>
        <v>0</v>
      </c>
      <c r="AO711" t="b">
        <f t="shared" si="1060"/>
        <v>0</v>
      </c>
      <c r="AP711" t="b">
        <f t="shared" si="1061"/>
        <v>0</v>
      </c>
      <c r="AQ711" t="b">
        <f t="shared" si="1062"/>
        <v>0</v>
      </c>
      <c r="AR711" t="b">
        <f t="shared" si="1063"/>
        <v>0</v>
      </c>
      <c r="AS711" t="b">
        <f t="shared" si="1064"/>
        <v>0</v>
      </c>
      <c r="AT711" t="b">
        <f t="shared" si="1065"/>
        <v>1</v>
      </c>
      <c r="AU711" t="b">
        <f t="shared" si="1066"/>
        <v>0</v>
      </c>
      <c r="AV711" t="b">
        <f t="shared" si="1067"/>
        <v>0</v>
      </c>
      <c r="AW711" t="b">
        <f t="shared" si="1068"/>
        <v>0</v>
      </c>
      <c r="AX711" t="b">
        <f t="shared" si="1069"/>
        <v>0</v>
      </c>
      <c r="AY711" t="b">
        <f t="shared" si="1070"/>
        <v>0</v>
      </c>
      <c r="AZ711" t="b">
        <f t="shared" si="1071"/>
        <v>0</v>
      </c>
      <c r="BA711" t="b">
        <f t="shared" si="1072"/>
        <v>0</v>
      </c>
      <c r="BB711" t="b">
        <f t="shared" si="1073"/>
        <v>0</v>
      </c>
      <c r="BC711" t="b">
        <f t="shared" si="1074"/>
        <v>0</v>
      </c>
      <c r="BD711" t="b">
        <f t="shared" si="1075"/>
        <v>0</v>
      </c>
      <c r="BE711" t="b">
        <f t="shared" si="1076"/>
        <v>0</v>
      </c>
      <c r="BF711" t="b">
        <f t="shared" si="1077"/>
        <v>0</v>
      </c>
      <c r="BG711" t="b">
        <f t="shared" si="1078"/>
        <v>0</v>
      </c>
      <c r="BH711" t="b">
        <f t="shared" si="1079"/>
        <v>0</v>
      </c>
      <c r="BI711" t="b">
        <f t="shared" si="1080"/>
        <v>0</v>
      </c>
      <c r="BJ711" t="b">
        <f t="shared" si="1081"/>
        <v>0</v>
      </c>
      <c r="BK711" t="b">
        <f t="shared" si="1082"/>
        <v>0</v>
      </c>
      <c r="BL711" t="b">
        <f t="shared" si="1083"/>
        <v>0</v>
      </c>
      <c r="BM711" t="b">
        <f t="shared" si="1084"/>
        <v>0</v>
      </c>
      <c r="BN711" t="b">
        <f t="shared" si="1085"/>
        <v>0</v>
      </c>
      <c r="BO711" t="b">
        <f t="shared" si="1086"/>
        <v>0</v>
      </c>
      <c r="BP711" t="b">
        <f t="shared" si="1087"/>
        <v>1</v>
      </c>
      <c r="BQ711" t="b">
        <f t="shared" si="1088"/>
        <v>0</v>
      </c>
      <c r="BR711" t="b">
        <f t="shared" si="1089"/>
        <v>0</v>
      </c>
      <c r="BS711" t="b">
        <f t="shared" si="1090"/>
        <v>0</v>
      </c>
      <c r="BT711" t="b">
        <f t="shared" si="1091"/>
        <v>0</v>
      </c>
      <c r="BU711" t="b">
        <f t="shared" si="1092"/>
        <v>1</v>
      </c>
      <c r="BV711" t="b">
        <f t="shared" si="1093"/>
        <v>0</v>
      </c>
      <c r="BW711" t="b">
        <f t="shared" si="1094"/>
        <v>0</v>
      </c>
      <c r="BX711" t="b">
        <f t="shared" si="1095"/>
        <v>0</v>
      </c>
      <c r="BY711" t="b">
        <f t="shared" si="1096"/>
        <v>0</v>
      </c>
      <c r="BZ711" t="b">
        <f t="shared" si="1097"/>
        <v>0</v>
      </c>
      <c r="CA711" t="b">
        <f t="shared" si="1098"/>
        <v>0</v>
      </c>
      <c r="CB711" t="b">
        <f t="shared" si="1099"/>
        <v>0</v>
      </c>
      <c r="CC711" t="b">
        <f t="shared" si="1100"/>
        <v>0</v>
      </c>
      <c r="CD711" t="b">
        <f t="shared" si="1101"/>
        <v>0</v>
      </c>
      <c r="CE711" t="b">
        <f t="shared" si="1102"/>
        <v>1</v>
      </c>
      <c r="CF711" t="b">
        <f t="shared" si="1103"/>
        <v>0</v>
      </c>
      <c r="CG711" t="b">
        <f t="shared" si="1104"/>
        <v>0</v>
      </c>
      <c r="CH711" t="b">
        <f t="shared" si="1105"/>
        <v>0</v>
      </c>
      <c r="CI711" t="b">
        <f t="shared" si="1106"/>
        <v>0</v>
      </c>
      <c r="CJ711" t="b">
        <f t="shared" si="1107"/>
        <v>0</v>
      </c>
      <c r="CK711" t="b">
        <f t="shared" si="1108"/>
        <v>0</v>
      </c>
      <c r="CL711" t="b">
        <f t="shared" si="1109"/>
        <v>0</v>
      </c>
      <c r="CM711" t="b">
        <f t="shared" si="1110"/>
        <v>0</v>
      </c>
      <c r="CN711" t="b">
        <f t="shared" si="1111"/>
        <v>0</v>
      </c>
      <c r="CO711" t="b">
        <f t="shared" si="1112"/>
        <v>0</v>
      </c>
      <c r="CP711" t="b">
        <f t="shared" si="1113"/>
        <v>0</v>
      </c>
      <c r="CQ711" t="b">
        <f t="shared" si="1114"/>
        <v>0</v>
      </c>
      <c r="CR711" t="b">
        <f t="shared" si="1115"/>
        <v>0</v>
      </c>
      <c r="CS711" t="b">
        <f t="shared" si="1116"/>
        <v>0</v>
      </c>
      <c r="CT711" t="b">
        <f t="shared" si="1117"/>
        <v>0</v>
      </c>
      <c r="CU711" t="b">
        <f t="shared" si="1118"/>
        <v>0</v>
      </c>
      <c r="CV711" t="b">
        <f t="shared" si="1119"/>
        <v>0</v>
      </c>
      <c r="CW711" t="b">
        <f t="shared" si="1120"/>
        <v>0</v>
      </c>
      <c r="CX711" t="b">
        <f t="shared" si="1121"/>
        <v>0</v>
      </c>
      <c r="CY711" t="b">
        <f t="shared" si="1122"/>
        <v>0</v>
      </c>
      <c r="CZ711" t="b">
        <f t="shared" si="1123"/>
        <v>0</v>
      </c>
      <c r="DA711" t="b">
        <f t="shared" si="1124"/>
        <v>0</v>
      </c>
      <c r="DB711" t="b">
        <f t="shared" si="1125"/>
        <v>0</v>
      </c>
      <c r="DC711" t="b">
        <f t="shared" si="1126"/>
        <v>0</v>
      </c>
      <c r="DD711" t="b">
        <f t="shared" si="1127"/>
        <v>0</v>
      </c>
    </row>
    <row r="712" spans="1:108">
      <c r="A712" t="s">
        <v>3684</v>
      </c>
      <c r="C712" t="s">
        <v>3681</v>
      </c>
      <c r="E712" t="s">
        <v>6111</v>
      </c>
      <c r="F712" t="s">
        <v>3569</v>
      </c>
      <c r="G712" t="s">
        <v>3570</v>
      </c>
      <c r="H712" t="s">
        <v>7428</v>
      </c>
      <c r="I712" t="s">
        <v>7418</v>
      </c>
      <c r="J712" t="s">
        <v>108</v>
      </c>
      <c r="K712" t="s">
        <v>109</v>
      </c>
      <c r="L712" t="s">
        <v>6229</v>
      </c>
      <c r="M712" t="s">
        <v>6079</v>
      </c>
      <c r="N712" t="s">
        <v>75</v>
      </c>
      <c r="O712" t="b">
        <f t="shared" si="1034"/>
        <v>0</v>
      </c>
      <c r="P712" t="b">
        <f t="shared" si="1035"/>
        <v>0</v>
      </c>
      <c r="Q712" t="b">
        <f t="shared" si="1036"/>
        <v>1</v>
      </c>
      <c r="R712" t="b">
        <f t="shared" si="1037"/>
        <v>0</v>
      </c>
      <c r="S712" t="b">
        <f t="shared" si="1038"/>
        <v>0</v>
      </c>
      <c r="T712" t="b">
        <f t="shared" si="1039"/>
        <v>0</v>
      </c>
      <c r="U712" t="b">
        <f t="shared" si="1040"/>
        <v>1</v>
      </c>
      <c r="V712" t="b">
        <f t="shared" si="1041"/>
        <v>0</v>
      </c>
      <c r="W712" t="b">
        <f t="shared" si="1042"/>
        <v>0</v>
      </c>
      <c r="X712" t="b">
        <f t="shared" si="1043"/>
        <v>0</v>
      </c>
      <c r="Y712" t="b">
        <f t="shared" si="1044"/>
        <v>0</v>
      </c>
      <c r="Z712" t="b">
        <f t="shared" si="1045"/>
        <v>0</v>
      </c>
      <c r="AA712" t="b">
        <f t="shared" si="1046"/>
        <v>0</v>
      </c>
      <c r="AB712" t="b">
        <f t="shared" si="1047"/>
        <v>0</v>
      </c>
      <c r="AC712" t="b">
        <f t="shared" si="1048"/>
        <v>0</v>
      </c>
      <c r="AD712" t="b">
        <f t="shared" si="1049"/>
        <v>0</v>
      </c>
      <c r="AE712" t="b">
        <f t="shared" si="1050"/>
        <v>0</v>
      </c>
      <c r="AF712" t="b">
        <f t="shared" si="1051"/>
        <v>0</v>
      </c>
      <c r="AG712" t="b">
        <f t="shared" si="1052"/>
        <v>0</v>
      </c>
      <c r="AH712" t="b">
        <f t="shared" si="1053"/>
        <v>0</v>
      </c>
      <c r="AI712" t="b">
        <f t="shared" si="1054"/>
        <v>0</v>
      </c>
      <c r="AJ712" t="b">
        <f t="shared" si="1055"/>
        <v>0</v>
      </c>
      <c r="AK712" t="b">
        <f t="shared" si="1056"/>
        <v>0</v>
      </c>
      <c r="AL712" t="b">
        <f t="shared" si="1057"/>
        <v>0</v>
      </c>
      <c r="AM712" t="b">
        <f t="shared" si="1058"/>
        <v>0</v>
      </c>
      <c r="AN712" t="b">
        <f t="shared" si="1059"/>
        <v>0</v>
      </c>
      <c r="AO712" t="b">
        <f t="shared" si="1060"/>
        <v>0</v>
      </c>
      <c r="AP712" t="b">
        <f t="shared" si="1061"/>
        <v>0</v>
      </c>
      <c r="AQ712" t="b">
        <f t="shared" si="1062"/>
        <v>0</v>
      </c>
      <c r="AR712" t="b">
        <f t="shared" si="1063"/>
        <v>0</v>
      </c>
      <c r="AS712" t="b">
        <f t="shared" si="1064"/>
        <v>0</v>
      </c>
      <c r="AT712" t="b">
        <f t="shared" si="1065"/>
        <v>0</v>
      </c>
      <c r="AU712" t="b">
        <f t="shared" si="1066"/>
        <v>0</v>
      </c>
      <c r="AV712" t="b">
        <f t="shared" si="1067"/>
        <v>0</v>
      </c>
      <c r="AW712" t="b">
        <f t="shared" si="1068"/>
        <v>0</v>
      </c>
      <c r="AX712" t="b">
        <f t="shared" si="1069"/>
        <v>0</v>
      </c>
      <c r="AY712" t="b">
        <f t="shared" si="1070"/>
        <v>0</v>
      </c>
      <c r="AZ712" t="b">
        <f t="shared" si="1071"/>
        <v>0</v>
      </c>
      <c r="BA712" t="b">
        <f t="shared" si="1072"/>
        <v>0</v>
      </c>
      <c r="BB712" t="b">
        <f t="shared" si="1073"/>
        <v>0</v>
      </c>
      <c r="BC712" t="b">
        <f t="shared" si="1074"/>
        <v>0</v>
      </c>
      <c r="BD712" t="b">
        <f t="shared" si="1075"/>
        <v>0</v>
      </c>
      <c r="BE712" t="b">
        <f t="shared" si="1076"/>
        <v>0</v>
      </c>
      <c r="BF712" t="b">
        <f t="shared" si="1077"/>
        <v>0</v>
      </c>
      <c r="BG712" t="b">
        <f t="shared" si="1078"/>
        <v>0</v>
      </c>
      <c r="BH712" t="b">
        <f t="shared" si="1079"/>
        <v>0</v>
      </c>
      <c r="BI712" t="b">
        <f t="shared" si="1080"/>
        <v>0</v>
      </c>
      <c r="BJ712" t="b">
        <f t="shared" si="1081"/>
        <v>0</v>
      </c>
      <c r="BK712" t="b">
        <f t="shared" si="1082"/>
        <v>0</v>
      </c>
      <c r="BL712" t="b">
        <f t="shared" si="1083"/>
        <v>0</v>
      </c>
      <c r="BM712" t="b">
        <f t="shared" si="1084"/>
        <v>0</v>
      </c>
      <c r="BN712" t="b">
        <f t="shared" si="1085"/>
        <v>0</v>
      </c>
      <c r="BO712" t="b">
        <f t="shared" si="1086"/>
        <v>0</v>
      </c>
      <c r="BP712" t="b">
        <f t="shared" si="1087"/>
        <v>0</v>
      </c>
      <c r="BQ712" t="b">
        <f t="shared" si="1088"/>
        <v>0</v>
      </c>
      <c r="BR712" t="b">
        <f t="shared" si="1089"/>
        <v>0</v>
      </c>
      <c r="BS712" t="b">
        <f t="shared" si="1090"/>
        <v>0</v>
      </c>
      <c r="BT712" t="b">
        <f t="shared" si="1091"/>
        <v>0</v>
      </c>
      <c r="BU712" t="b">
        <f t="shared" si="1092"/>
        <v>0</v>
      </c>
      <c r="BV712" t="b">
        <f t="shared" si="1093"/>
        <v>0</v>
      </c>
      <c r="BW712" t="b">
        <f t="shared" si="1094"/>
        <v>0</v>
      </c>
      <c r="BX712" t="b">
        <f t="shared" si="1095"/>
        <v>0</v>
      </c>
      <c r="BY712" t="b">
        <f t="shared" si="1096"/>
        <v>0</v>
      </c>
      <c r="BZ712" t="b">
        <f t="shared" si="1097"/>
        <v>0</v>
      </c>
      <c r="CA712" t="b">
        <f t="shared" si="1098"/>
        <v>0</v>
      </c>
      <c r="CB712" t="b">
        <f t="shared" si="1099"/>
        <v>1</v>
      </c>
      <c r="CC712" t="b">
        <f t="shared" si="1100"/>
        <v>0</v>
      </c>
      <c r="CD712" t="b">
        <f t="shared" si="1101"/>
        <v>0</v>
      </c>
      <c r="CE712" t="b">
        <f t="shared" si="1102"/>
        <v>0</v>
      </c>
      <c r="CF712" t="b">
        <f t="shared" si="1103"/>
        <v>0</v>
      </c>
      <c r="CG712" t="b">
        <f t="shared" si="1104"/>
        <v>0</v>
      </c>
      <c r="CH712" t="b">
        <f t="shared" si="1105"/>
        <v>0</v>
      </c>
      <c r="CI712" t="b">
        <f t="shared" si="1106"/>
        <v>0</v>
      </c>
      <c r="CJ712" t="b">
        <f t="shared" si="1107"/>
        <v>0</v>
      </c>
      <c r="CK712" t="b">
        <f t="shared" si="1108"/>
        <v>0</v>
      </c>
      <c r="CL712" t="b">
        <f t="shared" si="1109"/>
        <v>0</v>
      </c>
      <c r="CM712" t="b">
        <f t="shared" si="1110"/>
        <v>0</v>
      </c>
      <c r="CN712" t="b">
        <f t="shared" si="1111"/>
        <v>0</v>
      </c>
      <c r="CO712" t="b">
        <f t="shared" si="1112"/>
        <v>0</v>
      </c>
      <c r="CP712" t="b">
        <f t="shared" si="1113"/>
        <v>0</v>
      </c>
      <c r="CQ712" t="b">
        <f t="shared" si="1114"/>
        <v>0</v>
      </c>
      <c r="CR712" t="b">
        <f t="shared" si="1115"/>
        <v>0</v>
      </c>
      <c r="CS712" t="b">
        <f t="shared" si="1116"/>
        <v>0</v>
      </c>
      <c r="CT712" t="b">
        <f t="shared" si="1117"/>
        <v>0</v>
      </c>
      <c r="CU712" t="b">
        <f t="shared" si="1118"/>
        <v>0</v>
      </c>
      <c r="CV712" t="b">
        <f t="shared" si="1119"/>
        <v>0</v>
      </c>
      <c r="CW712" t="b">
        <f t="shared" si="1120"/>
        <v>0</v>
      </c>
      <c r="CX712" t="b">
        <f t="shared" si="1121"/>
        <v>0</v>
      </c>
      <c r="CY712" t="b">
        <f t="shared" si="1122"/>
        <v>0</v>
      </c>
      <c r="CZ712" t="b">
        <f t="shared" si="1123"/>
        <v>0</v>
      </c>
      <c r="DA712" t="b">
        <f t="shared" si="1124"/>
        <v>0</v>
      </c>
      <c r="DB712" t="b">
        <f t="shared" si="1125"/>
        <v>0</v>
      </c>
      <c r="DC712" t="b">
        <f t="shared" si="1126"/>
        <v>0</v>
      </c>
      <c r="DD712" t="b">
        <f t="shared" si="1127"/>
        <v>0</v>
      </c>
    </row>
    <row r="713" spans="1:108">
      <c r="A713" t="s">
        <v>3685</v>
      </c>
      <c r="C713" t="s">
        <v>3681</v>
      </c>
      <c r="E713" t="s">
        <v>6111</v>
      </c>
      <c r="F713" t="s">
        <v>3569</v>
      </c>
      <c r="G713" t="s">
        <v>3570</v>
      </c>
      <c r="H713" t="s">
        <v>7428</v>
      </c>
      <c r="I713" t="s">
        <v>7418</v>
      </c>
      <c r="J713" t="s">
        <v>362</v>
      </c>
      <c r="K713" t="s">
        <v>136</v>
      </c>
      <c r="L713" t="s">
        <v>7296</v>
      </c>
      <c r="M713" t="s">
        <v>6079</v>
      </c>
      <c r="N713" t="s">
        <v>3686</v>
      </c>
      <c r="O713" t="b">
        <f t="shared" si="1034"/>
        <v>1</v>
      </c>
      <c r="P713" t="b">
        <f t="shared" si="1035"/>
        <v>1</v>
      </c>
      <c r="Q713" t="b">
        <f t="shared" si="1036"/>
        <v>1</v>
      </c>
      <c r="R713" t="b">
        <f t="shared" si="1037"/>
        <v>0</v>
      </c>
      <c r="S713" t="b">
        <f t="shared" si="1038"/>
        <v>1</v>
      </c>
      <c r="T713" t="b">
        <f t="shared" si="1039"/>
        <v>0</v>
      </c>
      <c r="U713" t="b">
        <f t="shared" si="1040"/>
        <v>1</v>
      </c>
      <c r="V713" t="b">
        <f t="shared" si="1041"/>
        <v>0</v>
      </c>
      <c r="W713" t="b">
        <f t="shared" si="1042"/>
        <v>1</v>
      </c>
      <c r="X713" t="b">
        <f t="shared" si="1043"/>
        <v>1</v>
      </c>
      <c r="Y713" t="b">
        <f t="shared" si="1044"/>
        <v>0</v>
      </c>
      <c r="Z713" t="b">
        <f t="shared" si="1045"/>
        <v>0</v>
      </c>
      <c r="AA713" t="b">
        <f t="shared" si="1046"/>
        <v>0</v>
      </c>
      <c r="AB713" t="b">
        <f t="shared" si="1047"/>
        <v>1</v>
      </c>
      <c r="AC713" t="b">
        <f t="shared" si="1048"/>
        <v>0</v>
      </c>
      <c r="AD713" t="b">
        <f t="shared" si="1049"/>
        <v>0</v>
      </c>
      <c r="AE713" t="b">
        <f t="shared" si="1050"/>
        <v>0</v>
      </c>
      <c r="AF713" t="b">
        <f t="shared" si="1051"/>
        <v>0</v>
      </c>
      <c r="AG713" t="b">
        <f t="shared" si="1052"/>
        <v>0</v>
      </c>
      <c r="AH713" t="b">
        <f t="shared" si="1053"/>
        <v>0</v>
      </c>
      <c r="AI713" t="b">
        <f t="shared" si="1054"/>
        <v>1</v>
      </c>
      <c r="AJ713" t="b">
        <f t="shared" si="1055"/>
        <v>0</v>
      </c>
      <c r="AK713" t="b">
        <f t="shared" si="1056"/>
        <v>0</v>
      </c>
      <c r="AL713" t="b">
        <f t="shared" si="1057"/>
        <v>0</v>
      </c>
      <c r="AM713" t="b">
        <f t="shared" si="1058"/>
        <v>0</v>
      </c>
      <c r="AN713" t="b">
        <f t="shared" si="1059"/>
        <v>0</v>
      </c>
      <c r="AO713" t="b">
        <f t="shared" si="1060"/>
        <v>0</v>
      </c>
      <c r="AP713" t="b">
        <f t="shared" si="1061"/>
        <v>0</v>
      </c>
      <c r="AQ713" t="b">
        <f t="shared" si="1062"/>
        <v>0</v>
      </c>
      <c r="AR713" t="b">
        <f t="shared" si="1063"/>
        <v>1</v>
      </c>
      <c r="AS713" t="b">
        <f t="shared" si="1064"/>
        <v>0</v>
      </c>
      <c r="AT713" t="b">
        <f t="shared" si="1065"/>
        <v>0</v>
      </c>
      <c r="AU713" t="b">
        <f t="shared" si="1066"/>
        <v>0</v>
      </c>
      <c r="AV713" t="b">
        <f t="shared" si="1067"/>
        <v>0</v>
      </c>
      <c r="AW713" t="b">
        <f t="shared" si="1068"/>
        <v>0</v>
      </c>
      <c r="AX713" t="b">
        <f t="shared" si="1069"/>
        <v>0</v>
      </c>
      <c r="AY713" t="b">
        <f t="shared" si="1070"/>
        <v>0</v>
      </c>
      <c r="AZ713" t="b">
        <f t="shared" si="1071"/>
        <v>0</v>
      </c>
      <c r="BA713" t="b">
        <f t="shared" si="1072"/>
        <v>0</v>
      </c>
      <c r="BB713" t="b">
        <f t="shared" si="1073"/>
        <v>0</v>
      </c>
      <c r="BC713" t="b">
        <f t="shared" si="1074"/>
        <v>0</v>
      </c>
      <c r="BD713" t="b">
        <f t="shared" si="1075"/>
        <v>0</v>
      </c>
      <c r="BE713" t="b">
        <f t="shared" si="1076"/>
        <v>0</v>
      </c>
      <c r="BF713" t="b">
        <f t="shared" si="1077"/>
        <v>0</v>
      </c>
      <c r="BG713" t="b">
        <f t="shared" si="1078"/>
        <v>0</v>
      </c>
      <c r="BH713" t="b">
        <f t="shared" si="1079"/>
        <v>1</v>
      </c>
      <c r="BI713" t="b">
        <f t="shared" si="1080"/>
        <v>0</v>
      </c>
      <c r="BJ713" t="b">
        <f t="shared" si="1081"/>
        <v>0</v>
      </c>
      <c r="BK713" t="b">
        <f t="shared" si="1082"/>
        <v>0</v>
      </c>
      <c r="BL713" t="b">
        <f t="shared" si="1083"/>
        <v>1</v>
      </c>
      <c r="BM713" t="b">
        <f t="shared" si="1084"/>
        <v>0</v>
      </c>
      <c r="BN713" t="b">
        <f t="shared" si="1085"/>
        <v>0</v>
      </c>
      <c r="BO713" t="b">
        <f t="shared" si="1086"/>
        <v>0</v>
      </c>
      <c r="BP713" t="b">
        <f t="shared" si="1087"/>
        <v>0</v>
      </c>
      <c r="BQ713" t="b">
        <f t="shared" si="1088"/>
        <v>0</v>
      </c>
      <c r="BR713" t="b">
        <f t="shared" si="1089"/>
        <v>0</v>
      </c>
      <c r="BS713" t="b">
        <f t="shared" si="1090"/>
        <v>0</v>
      </c>
      <c r="BT713" t="b">
        <f t="shared" si="1091"/>
        <v>0</v>
      </c>
      <c r="BU713" t="b">
        <f t="shared" si="1092"/>
        <v>0</v>
      </c>
      <c r="BV713" t="b">
        <f t="shared" si="1093"/>
        <v>1</v>
      </c>
      <c r="BW713" t="b">
        <f t="shared" si="1094"/>
        <v>0</v>
      </c>
      <c r="BX713" t="b">
        <f t="shared" si="1095"/>
        <v>0</v>
      </c>
      <c r="BY713" t="b">
        <f t="shared" si="1096"/>
        <v>0</v>
      </c>
      <c r="BZ713" t="b">
        <f t="shared" si="1097"/>
        <v>0</v>
      </c>
      <c r="CA713" t="b">
        <f t="shared" si="1098"/>
        <v>0</v>
      </c>
      <c r="CB713" t="b">
        <f t="shared" si="1099"/>
        <v>0</v>
      </c>
      <c r="CC713" t="b">
        <f t="shared" si="1100"/>
        <v>0</v>
      </c>
      <c r="CD713" t="b">
        <f t="shared" si="1101"/>
        <v>0</v>
      </c>
      <c r="CE713" t="b">
        <f t="shared" si="1102"/>
        <v>0</v>
      </c>
      <c r="CF713" t="b">
        <f t="shared" si="1103"/>
        <v>0</v>
      </c>
      <c r="CG713" t="b">
        <f t="shared" si="1104"/>
        <v>0</v>
      </c>
      <c r="CH713" t="b">
        <f t="shared" si="1105"/>
        <v>0</v>
      </c>
      <c r="CI713" t="b">
        <f t="shared" si="1106"/>
        <v>0</v>
      </c>
      <c r="CJ713" t="b">
        <f t="shared" si="1107"/>
        <v>0</v>
      </c>
      <c r="CK713" t="b">
        <f t="shared" si="1108"/>
        <v>0</v>
      </c>
      <c r="CL713" t="b">
        <f t="shared" si="1109"/>
        <v>0</v>
      </c>
      <c r="CM713" t="b">
        <f t="shared" si="1110"/>
        <v>0</v>
      </c>
      <c r="CN713" t="b">
        <f t="shared" si="1111"/>
        <v>0</v>
      </c>
      <c r="CO713" t="b">
        <f t="shared" si="1112"/>
        <v>0</v>
      </c>
      <c r="CP713" t="b">
        <f t="shared" si="1113"/>
        <v>0</v>
      </c>
      <c r="CQ713" t="b">
        <f t="shared" si="1114"/>
        <v>1</v>
      </c>
      <c r="CR713" t="b">
        <f t="shared" si="1115"/>
        <v>0</v>
      </c>
      <c r="CS713" t="b">
        <f t="shared" si="1116"/>
        <v>0</v>
      </c>
      <c r="CT713" t="b">
        <f t="shared" si="1117"/>
        <v>0</v>
      </c>
      <c r="CU713" t="b">
        <f t="shared" si="1118"/>
        <v>0</v>
      </c>
      <c r="CV713" t="b">
        <f t="shared" si="1119"/>
        <v>0</v>
      </c>
      <c r="CW713" t="b">
        <f t="shared" si="1120"/>
        <v>0</v>
      </c>
      <c r="CX713" t="b">
        <f t="shared" si="1121"/>
        <v>0</v>
      </c>
      <c r="CY713" t="b">
        <f t="shared" si="1122"/>
        <v>0</v>
      </c>
      <c r="CZ713" t="b">
        <f t="shared" si="1123"/>
        <v>0</v>
      </c>
      <c r="DA713" t="b">
        <f t="shared" si="1124"/>
        <v>0</v>
      </c>
      <c r="DB713" t="b">
        <f t="shared" si="1125"/>
        <v>0</v>
      </c>
      <c r="DC713" t="b">
        <f t="shared" si="1126"/>
        <v>0</v>
      </c>
      <c r="DD713" t="b">
        <f t="shared" si="1127"/>
        <v>0</v>
      </c>
    </row>
    <row r="714" spans="1:108">
      <c r="A714" s="7" t="s">
        <v>3687</v>
      </c>
      <c r="C714" t="s">
        <v>3681</v>
      </c>
      <c r="D714" s="4"/>
      <c r="E714" t="s">
        <v>6111</v>
      </c>
      <c r="F714" t="s">
        <v>3569</v>
      </c>
      <c r="G714" t="s">
        <v>3570</v>
      </c>
      <c r="H714" t="s">
        <v>7428</v>
      </c>
      <c r="I714" t="s">
        <v>7418</v>
      </c>
      <c r="J714" s="4" t="s">
        <v>204</v>
      </c>
      <c r="K714" s="4" t="s">
        <v>205</v>
      </c>
      <c r="L714" s="4" t="s">
        <v>6565</v>
      </c>
      <c r="M714" t="s">
        <v>6079</v>
      </c>
      <c r="N714" s="4" t="s">
        <v>1342</v>
      </c>
      <c r="O714" s="4" t="b">
        <f t="shared" si="1034"/>
        <v>1</v>
      </c>
      <c r="P714" s="4" t="b">
        <f t="shared" si="1035"/>
        <v>0</v>
      </c>
      <c r="Q714" s="4" t="b">
        <f t="shared" si="1036"/>
        <v>0</v>
      </c>
      <c r="R714" s="4" t="b">
        <f t="shared" si="1037"/>
        <v>0</v>
      </c>
      <c r="S714" s="4" t="b">
        <f t="shared" si="1038"/>
        <v>0</v>
      </c>
      <c r="T714" s="4" t="b">
        <f t="shared" si="1039"/>
        <v>0</v>
      </c>
      <c r="U714" s="4" t="b">
        <f t="shared" si="1040"/>
        <v>1</v>
      </c>
      <c r="V714" s="4" t="b">
        <f t="shared" si="1041"/>
        <v>0</v>
      </c>
      <c r="W714" s="4" t="b">
        <f t="shared" si="1042"/>
        <v>0</v>
      </c>
      <c r="X714" s="4" t="b">
        <f t="shared" si="1043"/>
        <v>0</v>
      </c>
      <c r="Y714" s="4" t="b">
        <f t="shared" si="1044"/>
        <v>0</v>
      </c>
      <c r="Z714" s="4" t="b">
        <f t="shared" si="1045"/>
        <v>0</v>
      </c>
      <c r="AA714" s="4" t="b">
        <f t="shared" si="1046"/>
        <v>0</v>
      </c>
      <c r="AB714" s="4" t="b">
        <f t="shared" si="1047"/>
        <v>0</v>
      </c>
      <c r="AC714" s="4" t="b">
        <f t="shared" si="1048"/>
        <v>0</v>
      </c>
      <c r="AD714" s="4" t="b">
        <f t="shared" si="1049"/>
        <v>0</v>
      </c>
      <c r="AE714" s="4" t="b">
        <f t="shared" si="1050"/>
        <v>0</v>
      </c>
      <c r="AF714" s="4" t="b">
        <f t="shared" si="1051"/>
        <v>0</v>
      </c>
      <c r="AG714" s="4" t="b">
        <f t="shared" si="1052"/>
        <v>0</v>
      </c>
      <c r="AH714" s="4" t="b">
        <f t="shared" si="1053"/>
        <v>0</v>
      </c>
      <c r="AI714" s="4" t="b">
        <f t="shared" si="1054"/>
        <v>0</v>
      </c>
      <c r="AJ714" s="4" t="b">
        <f t="shared" si="1055"/>
        <v>0</v>
      </c>
      <c r="AK714" s="4" t="b">
        <f t="shared" si="1056"/>
        <v>0</v>
      </c>
      <c r="AL714" s="4" t="b">
        <f t="shared" si="1057"/>
        <v>0</v>
      </c>
      <c r="AM714" s="4" t="b">
        <f t="shared" si="1058"/>
        <v>0</v>
      </c>
      <c r="AN714" s="4" t="b">
        <f t="shared" si="1059"/>
        <v>0</v>
      </c>
      <c r="AO714" s="4" t="b">
        <f t="shared" si="1060"/>
        <v>0</v>
      </c>
      <c r="AP714" s="4" t="b">
        <f t="shared" si="1061"/>
        <v>0</v>
      </c>
      <c r="AQ714" s="4" t="b">
        <f t="shared" si="1062"/>
        <v>0</v>
      </c>
      <c r="AR714" s="4" t="b">
        <f t="shared" si="1063"/>
        <v>0</v>
      </c>
      <c r="AS714" s="4" t="b">
        <f t="shared" si="1064"/>
        <v>0</v>
      </c>
      <c r="AT714" s="4" t="b">
        <f t="shared" si="1065"/>
        <v>0</v>
      </c>
      <c r="AU714" s="4" t="b">
        <f t="shared" si="1066"/>
        <v>0</v>
      </c>
      <c r="AV714" s="4" t="b">
        <f t="shared" si="1067"/>
        <v>0</v>
      </c>
      <c r="AW714" s="4" t="b">
        <f t="shared" si="1068"/>
        <v>0</v>
      </c>
      <c r="AX714" s="4" t="b">
        <f t="shared" si="1069"/>
        <v>0</v>
      </c>
      <c r="AY714" s="4" t="b">
        <f t="shared" si="1070"/>
        <v>0</v>
      </c>
      <c r="AZ714" s="4" t="b">
        <f t="shared" si="1071"/>
        <v>0</v>
      </c>
      <c r="BA714" s="4" t="b">
        <f t="shared" si="1072"/>
        <v>0</v>
      </c>
      <c r="BB714" s="4" t="b">
        <f t="shared" si="1073"/>
        <v>0</v>
      </c>
      <c r="BC714" s="4" t="b">
        <f t="shared" si="1074"/>
        <v>0</v>
      </c>
      <c r="BD714" s="4" t="b">
        <f t="shared" si="1075"/>
        <v>0</v>
      </c>
      <c r="BE714" s="4" t="b">
        <f t="shared" si="1076"/>
        <v>0</v>
      </c>
      <c r="BF714" s="4" t="b">
        <f t="shared" si="1077"/>
        <v>0</v>
      </c>
      <c r="BG714" s="4" t="b">
        <f t="shared" si="1078"/>
        <v>0</v>
      </c>
      <c r="BH714" s="4" t="b">
        <f t="shared" si="1079"/>
        <v>0</v>
      </c>
      <c r="BI714" s="4" t="b">
        <f t="shared" si="1080"/>
        <v>0</v>
      </c>
      <c r="BJ714" s="4" t="b">
        <f t="shared" si="1081"/>
        <v>0</v>
      </c>
      <c r="BK714" s="4" t="b">
        <f t="shared" si="1082"/>
        <v>0</v>
      </c>
      <c r="BL714" s="4" t="b">
        <f t="shared" si="1083"/>
        <v>0</v>
      </c>
      <c r="BM714" s="4" t="b">
        <f t="shared" si="1084"/>
        <v>0</v>
      </c>
      <c r="BN714" s="4" t="b">
        <f t="shared" si="1085"/>
        <v>0</v>
      </c>
      <c r="BO714" s="4" t="b">
        <f t="shared" si="1086"/>
        <v>0</v>
      </c>
      <c r="BP714" s="4" t="b">
        <f t="shared" si="1087"/>
        <v>0</v>
      </c>
      <c r="BQ714" s="4" t="b">
        <f t="shared" si="1088"/>
        <v>0</v>
      </c>
      <c r="BR714" s="4" t="b">
        <f t="shared" si="1089"/>
        <v>0</v>
      </c>
      <c r="BS714" s="4" t="b">
        <f t="shared" si="1090"/>
        <v>1</v>
      </c>
      <c r="BT714" s="4" t="b">
        <f t="shared" si="1091"/>
        <v>0</v>
      </c>
      <c r="BU714" s="4" t="b">
        <f t="shared" si="1092"/>
        <v>0</v>
      </c>
      <c r="BV714" s="4" t="b">
        <f t="shared" si="1093"/>
        <v>0</v>
      </c>
      <c r="BW714" s="4" t="b">
        <f t="shared" si="1094"/>
        <v>0</v>
      </c>
      <c r="BX714" s="4" t="b">
        <f t="shared" si="1095"/>
        <v>0</v>
      </c>
      <c r="BY714" s="4" t="b">
        <f t="shared" si="1096"/>
        <v>0</v>
      </c>
      <c r="BZ714" s="4" t="b">
        <f t="shared" si="1097"/>
        <v>0</v>
      </c>
      <c r="CA714" s="4" t="b">
        <f t="shared" si="1098"/>
        <v>0</v>
      </c>
      <c r="CB714" s="4" t="b">
        <f t="shared" si="1099"/>
        <v>0</v>
      </c>
      <c r="CC714" s="4" t="b">
        <f t="shared" si="1100"/>
        <v>0</v>
      </c>
      <c r="CD714" s="4" t="b">
        <f t="shared" si="1101"/>
        <v>0</v>
      </c>
      <c r="CE714" s="4" t="b">
        <f t="shared" si="1102"/>
        <v>0</v>
      </c>
      <c r="CF714" s="4" t="b">
        <f t="shared" si="1103"/>
        <v>0</v>
      </c>
      <c r="CG714" s="4" t="b">
        <f t="shared" si="1104"/>
        <v>0</v>
      </c>
      <c r="CH714" s="4" t="b">
        <f t="shared" si="1105"/>
        <v>0</v>
      </c>
      <c r="CI714" s="4" t="b">
        <f t="shared" si="1106"/>
        <v>0</v>
      </c>
      <c r="CJ714" s="4" t="b">
        <f t="shared" si="1107"/>
        <v>0</v>
      </c>
      <c r="CK714" s="4" t="b">
        <f t="shared" si="1108"/>
        <v>0</v>
      </c>
      <c r="CL714" s="4" t="b">
        <f t="shared" si="1109"/>
        <v>0</v>
      </c>
      <c r="CM714" s="4" t="b">
        <f t="shared" si="1110"/>
        <v>0</v>
      </c>
      <c r="CN714" s="4" t="b">
        <f t="shared" si="1111"/>
        <v>0</v>
      </c>
      <c r="CO714" s="4" t="b">
        <f t="shared" si="1112"/>
        <v>0</v>
      </c>
      <c r="CP714" s="4" t="b">
        <f t="shared" si="1113"/>
        <v>0</v>
      </c>
      <c r="CQ714" s="4" t="b">
        <f t="shared" si="1114"/>
        <v>0</v>
      </c>
      <c r="CR714" s="4" t="b">
        <f t="shared" si="1115"/>
        <v>0</v>
      </c>
      <c r="CS714" s="4" t="b">
        <f t="shared" si="1116"/>
        <v>0</v>
      </c>
      <c r="CT714" s="4" t="b">
        <f t="shared" si="1117"/>
        <v>0</v>
      </c>
      <c r="CU714" s="4" t="b">
        <f t="shared" si="1118"/>
        <v>0</v>
      </c>
      <c r="CV714" s="4" t="b">
        <f t="shared" si="1119"/>
        <v>0</v>
      </c>
      <c r="CW714" s="4" t="b">
        <f t="shared" si="1120"/>
        <v>0</v>
      </c>
      <c r="CX714" s="4" t="b">
        <f t="shared" si="1121"/>
        <v>0</v>
      </c>
      <c r="CY714" s="4" t="b">
        <f t="shared" si="1122"/>
        <v>0</v>
      </c>
      <c r="CZ714" s="4" t="b">
        <f t="shared" si="1123"/>
        <v>0</v>
      </c>
      <c r="DA714" s="4" t="b">
        <f t="shared" si="1124"/>
        <v>0</v>
      </c>
      <c r="DB714" s="4" t="b">
        <f t="shared" si="1125"/>
        <v>0</v>
      </c>
      <c r="DC714" s="4" t="b">
        <f t="shared" si="1126"/>
        <v>0</v>
      </c>
      <c r="DD714" s="4" t="b">
        <f t="shared" si="1127"/>
        <v>0</v>
      </c>
    </row>
    <row r="715" spans="1:108">
      <c r="A715" t="s">
        <v>3688</v>
      </c>
      <c r="C715" t="s">
        <v>3689</v>
      </c>
      <c r="E715" t="s">
        <v>6111</v>
      </c>
      <c r="F715" t="s">
        <v>3569</v>
      </c>
      <c r="G715" t="s">
        <v>3570</v>
      </c>
      <c r="H715" t="s">
        <v>7428</v>
      </c>
      <c r="I715" t="s">
        <v>7418</v>
      </c>
      <c r="J715" t="s">
        <v>362</v>
      </c>
      <c r="K715" t="s">
        <v>136</v>
      </c>
      <c r="L715" t="s">
        <v>7297</v>
      </c>
      <c r="M715" t="s">
        <v>6079</v>
      </c>
      <c r="N715" t="s">
        <v>3690</v>
      </c>
      <c r="O715" t="b">
        <f t="shared" si="1034"/>
        <v>1</v>
      </c>
      <c r="P715" t="b">
        <f t="shared" si="1035"/>
        <v>1</v>
      </c>
      <c r="Q715" t="b">
        <f t="shared" si="1036"/>
        <v>1</v>
      </c>
      <c r="R715" t="b">
        <f t="shared" si="1037"/>
        <v>0</v>
      </c>
      <c r="S715" t="b">
        <f t="shared" si="1038"/>
        <v>1</v>
      </c>
      <c r="T715" t="b">
        <f t="shared" si="1039"/>
        <v>1</v>
      </c>
      <c r="U715" t="b">
        <f t="shared" si="1040"/>
        <v>1</v>
      </c>
      <c r="V715" t="b">
        <f t="shared" si="1041"/>
        <v>0</v>
      </c>
      <c r="W715" t="b">
        <f t="shared" si="1042"/>
        <v>1</v>
      </c>
      <c r="X715" t="b">
        <f t="shared" si="1043"/>
        <v>1</v>
      </c>
      <c r="Y715" t="b">
        <f t="shared" si="1044"/>
        <v>0</v>
      </c>
      <c r="Z715" t="b">
        <f t="shared" si="1045"/>
        <v>0</v>
      </c>
      <c r="AA715" t="b">
        <f t="shared" si="1046"/>
        <v>0</v>
      </c>
      <c r="AB715" t="b">
        <f t="shared" si="1047"/>
        <v>1</v>
      </c>
      <c r="AC715" t="b">
        <f t="shared" si="1048"/>
        <v>0</v>
      </c>
      <c r="AD715" t="b">
        <f t="shared" si="1049"/>
        <v>0</v>
      </c>
      <c r="AE715" t="b">
        <f t="shared" si="1050"/>
        <v>0</v>
      </c>
      <c r="AF715" t="b">
        <f t="shared" si="1051"/>
        <v>0</v>
      </c>
      <c r="AG715" t="b">
        <f t="shared" si="1052"/>
        <v>0</v>
      </c>
      <c r="AH715" t="b">
        <f t="shared" si="1053"/>
        <v>0</v>
      </c>
      <c r="AI715" t="b">
        <f t="shared" si="1054"/>
        <v>1</v>
      </c>
      <c r="AJ715" t="b">
        <f t="shared" si="1055"/>
        <v>0</v>
      </c>
      <c r="AK715" t="b">
        <f t="shared" si="1056"/>
        <v>0</v>
      </c>
      <c r="AL715" t="b">
        <f t="shared" si="1057"/>
        <v>0</v>
      </c>
      <c r="AM715" t="b">
        <f t="shared" si="1058"/>
        <v>0</v>
      </c>
      <c r="AN715" t="b">
        <f t="shared" si="1059"/>
        <v>0</v>
      </c>
      <c r="AO715" t="b">
        <f t="shared" si="1060"/>
        <v>0</v>
      </c>
      <c r="AP715" t="b">
        <f t="shared" si="1061"/>
        <v>0</v>
      </c>
      <c r="AQ715" t="b">
        <f t="shared" si="1062"/>
        <v>0</v>
      </c>
      <c r="AR715" t="b">
        <f t="shared" si="1063"/>
        <v>1</v>
      </c>
      <c r="AS715" t="b">
        <f t="shared" si="1064"/>
        <v>0</v>
      </c>
      <c r="AT715" t="b">
        <f t="shared" si="1065"/>
        <v>0</v>
      </c>
      <c r="AU715" t="b">
        <f t="shared" si="1066"/>
        <v>0</v>
      </c>
      <c r="AV715" t="b">
        <f t="shared" si="1067"/>
        <v>0</v>
      </c>
      <c r="AW715" t="b">
        <f t="shared" si="1068"/>
        <v>0</v>
      </c>
      <c r="AX715" t="b">
        <f t="shared" si="1069"/>
        <v>0</v>
      </c>
      <c r="AY715" t="b">
        <f t="shared" si="1070"/>
        <v>0</v>
      </c>
      <c r="AZ715" t="b">
        <f t="shared" si="1071"/>
        <v>1</v>
      </c>
      <c r="BA715" t="b">
        <f t="shared" si="1072"/>
        <v>1</v>
      </c>
      <c r="BB715" t="b">
        <f t="shared" si="1073"/>
        <v>0</v>
      </c>
      <c r="BC715" t="b">
        <f t="shared" si="1074"/>
        <v>0</v>
      </c>
      <c r="BD715" t="b">
        <f t="shared" si="1075"/>
        <v>1</v>
      </c>
      <c r="BE715" t="b">
        <f t="shared" si="1076"/>
        <v>0</v>
      </c>
      <c r="BF715" t="b">
        <f t="shared" si="1077"/>
        <v>0</v>
      </c>
      <c r="BG715" t="b">
        <f t="shared" si="1078"/>
        <v>0</v>
      </c>
      <c r="BH715" t="b">
        <f t="shared" si="1079"/>
        <v>1</v>
      </c>
      <c r="BI715" t="b">
        <f t="shared" si="1080"/>
        <v>0</v>
      </c>
      <c r="BJ715" t="b">
        <f t="shared" si="1081"/>
        <v>0</v>
      </c>
      <c r="BK715" t="b">
        <f t="shared" si="1082"/>
        <v>0</v>
      </c>
      <c r="BL715" t="b">
        <f t="shared" si="1083"/>
        <v>0</v>
      </c>
      <c r="BM715" t="b">
        <f t="shared" si="1084"/>
        <v>0</v>
      </c>
      <c r="BN715" t="b">
        <f t="shared" si="1085"/>
        <v>0</v>
      </c>
      <c r="BO715" t="b">
        <f t="shared" si="1086"/>
        <v>0</v>
      </c>
      <c r="BP715" t="b">
        <f t="shared" si="1087"/>
        <v>1</v>
      </c>
      <c r="BQ715" t="b">
        <f t="shared" si="1088"/>
        <v>0</v>
      </c>
      <c r="BR715" t="b">
        <f t="shared" si="1089"/>
        <v>0</v>
      </c>
      <c r="BS715" t="b">
        <f t="shared" si="1090"/>
        <v>0</v>
      </c>
      <c r="BT715" t="b">
        <f t="shared" si="1091"/>
        <v>0</v>
      </c>
      <c r="BU715" t="b">
        <f t="shared" si="1092"/>
        <v>0</v>
      </c>
      <c r="BV715" t="b">
        <f t="shared" si="1093"/>
        <v>0</v>
      </c>
      <c r="BW715" t="b">
        <f t="shared" si="1094"/>
        <v>0</v>
      </c>
      <c r="BX715" t="b">
        <f t="shared" si="1095"/>
        <v>0</v>
      </c>
      <c r="BY715" t="b">
        <f t="shared" si="1096"/>
        <v>1</v>
      </c>
      <c r="BZ715" t="b">
        <f t="shared" si="1097"/>
        <v>0</v>
      </c>
      <c r="CA715" t="b">
        <f t="shared" si="1098"/>
        <v>0</v>
      </c>
      <c r="CB715" t="b">
        <f t="shared" si="1099"/>
        <v>0</v>
      </c>
      <c r="CC715" t="b">
        <f t="shared" si="1100"/>
        <v>0</v>
      </c>
      <c r="CD715" t="b">
        <f t="shared" si="1101"/>
        <v>0</v>
      </c>
      <c r="CE715" t="b">
        <f t="shared" si="1102"/>
        <v>1</v>
      </c>
      <c r="CF715" t="b">
        <f t="shared" si="1103"/>
        <v>1</v>
      </c>
      <c r="CG715" t="b">
        <f t="shared" si="1104"/>
        <v>0</v>
      </c>
      <c r="CH715" t="b">
        <f t="shared" si="1105"/>
        <v>1</v>
      </c>
      <c r="CI715" t="b">
        <f t="shared" si="1106"/>
        <v>0</v>
      </c>
      <c r="CJ715" t="b">
        <f t="shared" si="1107"/>
        <v>1</v>
      </c>
      <c r="CK715" t="b">
        <f t="shared" si="1108"/>
        <v>0</v>
      </c>
      <c r="CL715" t="b">
        <f t="shared" si="1109"/>
        <v>0</v>
      </c>
      <c r="CM715" t="b">
        <f t="shared" si="1110"/>
        <v>0</v>
      </c>
      <c r="CN715" t="b">
        <f t="shared" si="1111"/>
        <v>0</v>
      </c>
      <c r="CO715" t="b">
        <f t="shared" si="1112"/>
        <v>0</v>
      </c>
      <c r="CP715" t="b">
        <f t="shared" si="1113"/>
        <v>0</v>
      </c>
      <c r="CQ715" t="b">
        <f t="shared" si="1114"/>
        <v>0</v>
      </c>
      <c r="CR715" t="b">
        <f t="shared" si="1115"/>
        <v>0</v>
      </c>
      <c r="CS715" t="b">
        <f t="shared" si="1116"/>
        <v>0</v>
      </c>
      <c r="CT715" t="b">
        <f t="shared" si="1117"/>
        <v>0</v>
      </c>
      <c r="CU715" t="b">
        <f t="shared" si="1118"/>
        <v>0</v>
      </c>
      <c r="CV715" t="b">
        <f t="shared" si="1119"/>
        <v>0</v>
      </c>
      <c r="CW715" t="b">
        <f t="shared" si="1120"/>
        <v>0</v>
      </c>
      <c r="CX715" t="b">
        <f t="shared" si="1121"/>
        <v>0</v>
      </c>
      <c r="CY715" t="b">
        <f t="shared" si="1122"/>
        <v>0</v>
      </c>
      <c r="CZ715" t="b">
        <f t="shared" si="1123"/>
        <v>0</v>
      </c>
      <c r="DA715" t="b">
        <f t="shared" si="1124"/>
        <v>1</v>
      </c>
      <c r="DB715" t="b">
        <f t="shared" si="1125"/>
        <v>0</v>
      </c>
      <c r="DC715" t="b">
        <f t="shared" si="1126"/>
        <v>0</v>
      </c>
      <c r="DD715" t="b">
        <f t="shared" si="1127"/>
        <v>0</v>
      </c>
    </row>
    <row r="716" spans="1:108">
      <c r="A716" s="4" t="s">
        <v>3691</v>
      </c>
      <c r="C716" t="s">
        <v>3689</v>
      </c>
      <c r="D716" s="4"/>
      <c r="E716" t="s">
        <v>6111</v>
      </c>
      <c r="F716" t="s">
        <v>3569</v>
      </c>
      <c r="G716" t="s">
        <v>3570</v>
      </c>
      <c r="H716" t="s">
        <v>7428</v>
      </c>
      <c r="I716" t="s">
        <v>7418</v>
      </c>
      <c r="J716" s="4" t="s">
        <v>113</v>
      </c>
      <c r="K716" s="4" t="s">
        <v>114</v>
      </c>
      <c r="L716" s="4" t="s">
        <v>7298</v>
      </c>
      <c r="M716" s="4" t="s">
        <v>1577</v>
      </c>
      <c r="N716" s="4" t="s">
        <v>3692</v>
      </c>
      <c r="O716" s="4" t="b">
        <f t="shared" si="1034"/>
        <v>1</v>
      </c>
      <c r="P716" s="4" t="b">
        <f t="shared" si="1035"/>
        <v>1</v>
      </c>
      <c r="Q716" s="4" t="b">
        <f t="shared" si="1036"/>
        <v>1</v>
      </c>
      <c r="R716" s="4" t="b">
        <f t="shared" si="1037"/>
        <v>1</v>
      </c>
      <c r="S716" s="4" t="b">
        <f t="shared" si="1038"/>
        <v>1</v>
      </c>
      <c r="T716" s="4" t="b">
        <f t="shared" si="1039"/>
        <v>1</v>
      </c>
      <c r="U716" s="4" t="b">
        <f t="shared" si="1040"/>
        <v>1</v>
      </c>
      <c r="V716" s="4" t="b">
        <f t="shared" si="1041"/>
        <v>1</v>
      </c>
      <c r="W716" s="4" t="b">
        <f t="shared" si="1042"/>
        <v>1</v>
      </c>
      <c r="X716" s="4" t="b">
        <f t="shared" si="1043"/>
        <v>1</v>
      </c>
      <c r="Y716" s="4" t="b">
        <f t="shared" si="1044"/>
        <v>1</v>
      </c>
      <c r="Z716" s="4" t="b">
        <f t="shared" si="1045"/>
        <v>1</v>
      </c>
      <c r="AA716" s="4" t="b">
        <f t="shared" si="1046"/>
        <v>1</v>
      </c>
      <c r="AB716" s="4" t="b">
        <f t="shared" si="1047"/>
        <v>1</v>
      </c>
      <c r="AC716" s="4" t="b">
        <f t="shared" si="1048"/>
        <v>1</v>
      </c>
      <c r="AD716" s="4" t="b">
        <f t="shared" si="1049"/>
        <v>1</v>
      </c>
      <c r="AE716" s="4" t="b">
        <f t="shared" si="1050"/>
        <v>1</v>
      </c>
      <c r="AF716" s="4" t="b">
        <f t="shared" si="1051"/>
        <v>0</v>
      </c>
      <c r="AG716" s="4" t="b">
        <f t="shared" si="1052"/>
        <v>0</v>
      </c>
      <c r="AH716" s="4" t="b">
        <f t="shared" si="1053"/>
        <v>1</v>
      </c>
      <c r="AI716" s="4" t="b">
        <f t="shared" si="1054"/>
        <v>1</v>
      </c>
      <c r="AJ716" s="4" t="b">
        <f t="shared" si="1055"/>
        <v>0</v>
      </c>
      <c r="AK716" s="4" t="b">
        <f t="shared" si="1056"/>
        <v>1</v>
      </c>
      <c r="AL716" s="4" t="b">
        <f t="shared" si="1057"/>
        <v>1</v>
      </c>
      <c r="AM716" s="4" t="b">
        <f t="shared" si="1058"/>
        <v>1</v>
      </c>
      <c r="AN716" s="4" t="b">
        <f t="shared" si="1059"/>
        <v>0</v>
      </c>
      <c r="AO716" s="4" t="b">
        <f t="shared" si="1060"/>
        <v>1</v>
      </c>
      <c r="AP716" s="4" t="b">
        <f t="shared" si="1061"/>
        <v>0</v>
      </c>
      <c r="AQ716" s="4" t="b">
        <f t="shared" si="1062"/>
        <v>0</v>
      </c>
      <c r="AR716" s="4" t="b">
        <f t="shared" si="1063"/>
        <v>1</v>
      </c>
      <c r="AS716" s="4" t="b">
        <f t="shared" si="1064"/>
        <v>1</v>
      </c>
      <c r="AT716" s="4" t="b">
        <f t="shared" si="1065"/>
        <v>0</v>
      </c>
      <c r="AU716" s="4" t="b">
        <f t="shared" si="1066"/>
        <v>1</v>
      </c>
      <c r="AV716" s="4" t="b">
        <f t="shared" si="1067"/>
        <v>1</v>
      </c>
      <c r="AW716" s="4" t="b">
        <f t="shared" si="1068"/>
        <v>0</v>
      </c>
      <c r="AX716" s="4" t="b">
        <f t="shared" si="1069"/>
        <v>1</v>
      </c>
      <c r="AY716" s="4" t="b">
        <f t="shared" si="1070"/>
        <v>0</v>
      </c>
      <c r="AZ716" s="4" t="b">
        <f t="shared" si="1071"/>
        <v>1</v>
      </c>
      <c r="BA716" s="4" t="b">
        <f t="shared" si="1072"/>
        <v>1</v>
      </c>
      <c r="BB716" s="4" t="b">
        <f t="shared" si="1073"/>
        <v>0</v>
      </c>
      <c r="BC716" s="4" t="b">
        <f t="shared" si="1074"/>
        <v>1</v>
      </c>
      <c r="BD716" s="4" t="b">
        <f t="shared" si="1075"/>
        <v>1</v>
      </c>
      <c r="BE716" s="4" t="b">
        <f t="shared" si="1076"/>
        <v>1</v>
      </c>
      <c r="BF716" s="4" t="b">
        <f t="shared" si="1077"/>
        <v>1</v>
      </c>
      <c r="BG716" s="4" t="b">
        <f t="shared" si="1078"/>
        <v>1</v>
      </c>
      <c r="BH716" s="4" t="b">
        <f t="shared" si="1079"/>
        <v>1</v>
      </c>
      <c r="BI716" s="4" t="b">
        <f t="shared" si="1080"/>
        <v>0</v>
      </c>
      <c r="BJ716" s="4" t="b">
        <f t="shared" si="1081"/>
        <v>0</v>
      </c>
      <c r="BK716" s="4" t="b">
        <f t="shared" si="1082"/>
        <v>0</v>
      </c>
      <c r="BL716" s="4" t="b">
        <f t="shared" si="1083"/>
        <v>0</v>
      </c>
      <c r="BM716" s="4" t="b">
        <f t="shared" si="1084"/>
        <v>1</v>
      </c>
      <c r="BN716" s="4" t="b">
        <f t="shared" si="1085"/>
        <v>1</v>
      </c>
      <c r="BO716" s="4" t="b">
        <f t="shared" si="1086"/>
        <v>1</v>
      </c>
      <c r="BP716" s="4" t="b">
        <f t="shared" si="1087"/>
        <v>1</v>
      </c>
      <c r="BQ716" s="4" t="b">
        <f t="shared" si="1088"/>
        <v>0</v>
      </c>
      <c r="BR716" s="4" t="b">
        <f t="shared" si="1089"/>
        <v>0</v>
      </c>
      <c r="BS716" s="4" t="b">
        <f t="shared" si="1090"/>
        <v>1</v>
      </c>
      <c r="BT716" s="4" t="b">
        <f t="shared" si="1091"/>
        <v>1</v>
      </c>
      <c r="BU716" s="4" t="b">
        <f t="shared" si="1092"/>
        <v>0</v>
      </c>
      <c r="BV716" s="4" t="b">
        <f t="shared" si="1093"/>
        <v>1</v>
      </c>
      <c r="BW716" s="4" t="b">
        <f t="shared" si="1094"/>
        <v>0</v>
      </c>
      <c r="BX716" s="4" t="b">
        <f t="shared" si="1095"/>
        <v>1</v>
      </c>
      <c r="BY716" s="4" t="b">
        <f t="shared" si="1096"/>
        <v>0</v>
      </c>
      <c r="BZ716" s="4" t="b">
        <f t="shared" si="1097"/>
        <v>0</v>
      </c>
      <c r="CA716" s="4" t="b">
        <f t="shared" si="1098"/>
        <v>0</v>
      </c>
      <c r="CB716" s="4" t="b">
        <f t="shared" si="1099"/>
        <v>1</v>
      </c>
      <c r="CC716" s="4" t="b">
        <f t="shared" si="1100"/>
        <v>1</v>
      </c>
      <c r="CD716" s="4" t="b">
        <f t="shared" si="1101"/>
        <v>1</v>
      </c>
      <c r="CE716" s="4" t="b">
        <f t="shared" si="1102"/>
        <v>1</v>
      </c>
      <c r="CF716" s="4" t="b">
        <f t="shared" si="1103"/>
        <v>1</v>
      </c>
      <c r="CG716" s="4" t="b">
        <f t="shared" si="1104"/>
        <v>0</v>
      </c>
      <c r="CH716" s="4" t="b">
        <f t="shared" si="1105"/>
        <v>1</v>
      </c>
      <c r="CI716" s="4" t="b">
        <f t="shared" si="1106"/>
        <v>0</v>
      </c>
      <c r="CJ716" s="4" t="b">
        <f t="shared" si="1107"/>
        <v>1</v>
      </c>
      <c r="CK716" s="4" t="b">
        <f t="shared" si="1108"/>
        <v>1</v>
      </c>
      <c r="CL716" s="4" t="b">
        <f t="shared" si="1109"/>
        <v>0</v>
      </c>
      <c r="CM716" s="4" t="b">
        <f t="shared" si="1110"/>
        <v>0</v>
      </c>
      <c r="CN716" s="4" t="b">
        <f t="shared" si="1111"/>
        <v>0</v>
      </c>
      <c r="CO716" s="4" t="b">
        <f t="shared" si="1112"/>
        <v>0</v>
      </c>
      <c r="CP716" s="4" t="b">
        <f t="shared" si="1113"/>
        <v>1</v>
      </c>
      <c r="CQ716" s="4" t="b">
        <f t="shared" si="1114"/>
        <v>1</v>
      </c>
      <c r="CR716" s="4" t="b">
        <f t="shared" si="1115"/>
        <v>0</v>
      </c>
      <c r="CS716" s="4" t="b">
        <f t="shared" si="1116"/>
        <v>1</v>
      </c>
      <c r="CT716" s="4" t="b">
        <f t="shared" si="1117"/>
        <v>1</v>
      </c>
      <c r="CU716" s="4" t="b">
        <f t="shared" si="1118"/>
        <v>0</v>
      </c>
      <c r="CV716" s="4" t="b">
        <f t="shared" si="1119"/>
        <v>1</v>
      </c>
      <c r="CW716" s="4" t="b">
        <f t="shared" si="1120"/>
        <v>0</v>
      </c>
      <c r="CX716" s="4" t="b">
        <f t="shared" si="1121"/>
        <v>0</v>
      </c>
      <c r="CY716" s="4" t="b">
        <f t="shared" si="1122"/>
        <v>1</v>
      </c>
      <c r="CZ716" s="4" t="b">
        <f t="shared" si="1123"/>
        <v>1</v>
      </c>
      <c r="DA716" s="4" t="b">
        <f t="shared" si="1124"/>
        <v>0</v>
      </c>
      <c r="DB716" s="4" t="b">
        <f t="shared" si="1125"/>
        <v>0</v>
      </c>
      <c r="DC716" s="4" t="b">
        <f t="shared" si="1126"/>
        <v>0</v>
      </c>
      <c r="DD716" s="4" t="b">
        <f t="shared" si="1127"/>
        <v>0</v>
      </c>
    </row>
    <row r="717" spans="1:108">
      <c r="A717" s="4" t="s">
        <v>3693</v>
      </c>
      <c r="C717" t="s">
        <v>3694</v>
      </c>
      <c r="D717" s="4"/>
      <c r="E717" t="s">
        <v>6111</v>
      </c>
      <c r="F717" t="s">
        <v>3569</v>
      </c>
      <c r="G717" t="s">
        <v>3570</v>
      </c>
      <c r="H717" t="s">
        <v>7428</v>
      </c>
      <c r="I717" t="s">
        <v>7418</v>
      </c>
      <c r="J717" s="4" t="s">
        <v>250</v>
      </c>
      <c r="K717" s="4" t="s">
        <v>109</v>
      </c>
      <c r="L717" s="91" t="s">
        <v>7845</v>
      </c>
      <c r="M717" t="s">
        <v>6079</v>
      </c>
      <c r="N717" s="82" t="s">
        <v>7513</v>
      </c>
      <c r="O717" s="4" t="b">
        <f t="shared" si="1034"/>
        <v>1</v>
      </c>
      <c r="P717" s="4" t="b">
        <f t="shared" si="1035"/>
        <v>1</v>
      </c>
      <c r="Q717" s="4" t="b">
        <f t="shared" si="1036"/>
        <v>1</v>
      </c>
      <c r="R717" s="4" t="b">
        <f t="shared" si="1037"/>
        <v>1</v>
      </c>
      <c r="S717" s="4" t="b">
        <f t="shared" si="1038"/>
        <v>1</v>
      </c>
      <c r="T717" s="4" t="b">
        <f t="shared" si="1039"/>
        <v>1</v>
      </c>
      <c r="U717" s="4" t="b">
        <f t="shared" si="1040"/>
        <v>1</v>
      </c>
      <c r="V717" s="4" t="b">
        <f t="shared" si="1041"/>
        <v>1</v>
      </c>
      <c r="W717" s="4" t="b">
        <f t="shared" si="1042"/>
        <v>0</v>
      </c>
      <c r="X717" s="4" t="b">
        <f t="shared" si="1043"/>
        <v>1</v>
      </c>
      <c r="Y717" s="4" t="b">
        <f t="shared" si="1044"/>
        <v>1</v>
      </c>
      <c r="Z717" s="4" t="b">
        <f t="shared" si="1045"/>
        <v>1</v>
      </c>
      <c r="AA717" s="4" t="b">
        <f t="shared" si="1046"/>
        <v>1</v>
      </c>
      <c r="AB717" s="4" t="b">
        <f t="shared" si="1047"/>
        <v>1</v>
      </c>
      <c r="AC717" s="4" t="b">
        <f t="shared" si="1048"/>
        <v>0</v>
      </c>
      <c r="AD717" s="4" t="b">
        <f t="shared" si="1049"/>
        <v>0</v>
      </c>
      <c r="AE717" s="4" t="b">
        <f t="shared" si="1050"/>
        <v>0</v>
      </c>
      <c r="AF717" s="4" t="b">
        <f t="shared" si="1051"/>
        <v>0</v>
      </c>
      <c r="AG717" s="4" t="b">
        <f t="shared" si="1052"/>
        <v>0</v>
      </c>
      <c r="AH717" s="4" t="b">
        <f t="shared" si="1053"/>
        <v>1</v>
      </c>
      <c r="AI717" s="4" t="b">
        <f t="shared" si="1054"/>
        <v>0</v>
      </c>
      <c r="AJ717" s="4" t="b">
        <f t="shared" si="1055"/>
        <v>0</v>
      </c>
      <c r="AK717" s="4" t="b">
        <f t="shared" si="1056"/>
        <v>1</v>
      </c>
      <c r="AL717" s="4" t="b">
        <f t="shared" si="1057"/>
        <v>0</v>
      </c>
      <c r="AM717" s="4" t="b">
        <f t="shared" si="1058"/>
        <v>1</v>
      </c>
      <c r="AN717" s="4" t="b">
        <f t="shared" si="1059"/>
        <v>0</v>
      </c>
      <c r="AO717" s="4" t="b">
        <f t="shared" si="1060"/>
        <v>0</v>
      </c>
      <c r="AP717" s="4" t="b">
        <f t="shared" si="1061"/>
        <v>0</v>
      </c>
      <c r="AQ717" s="4" t="b">
        <f t="shared" si="1062"/>
        <v>0</v>
      </c>
      <c r="AR717" s="4" t="b">
        <f t="shared" si="1063"/>
        <v>1</v>
      </c>
      <c r="AS717" s="4" t="b">
        <f t="shared" si="1064"/>
        <v>0</v>
      </c>
      <c r="AT717" s="4" t="b">
        <f t="shared" si="1065"/>
        <v>1</v>
      </c>
      <c r="AU717" s="4" t="b">
        <f t="shared" si="1066"/>
        <v>0</v>
      </c>
      <c r="AV717" s="4" t="b">
        <f t="shared" si="1067"/>
        <v>0</v>
      </c>
      <c r="AW717" s="4" t="b">
        <f t="shared" si="1068"/>
        <v>0</v>
      </c>
      <c r="AX717" s="4" t="b">
        <f t="shared" si="1069"/>
        <v>1</v>
      </c>
      <c r="AY717" s="4" t="b">
        <f t="shared" si="1070"/>
        <v>1</v>
      </c>
      <c r="AZ717" s="4" t="b">
        <f t="shared" si="1071"/>
        <v>0</v>
      </c>
      <c r="BA717" s="4" t="b">
        <f t="shared" si="1072"/>
        <v>0</v>
      </c>
      <c r="BB717" s="4" t="b">
        <f t="shared" si="1073"/>
        <v>0</v>
      </c>
      <c r="BC717" s="4" t="b">
        <f t="shared" si="1074"/>
        <v>0</v>
      </c>
      <c r="BD717" s="4" t="b">
        <f t="shared" si="1075"/>
        <v>0</v>
      </c>
      <c r="BE717" s="4" t="b">
        <f t="shared" si="1076"/>
        <v>1</v>
      </c>
      <c r="BF717" s="4" t="b">
        <f t="shared" si="1077"/>
        <v>1</v>
      </c>
      <c r="BG717" s="4" t="b">
        <f t="shared" si="1078"/>
        <v>0</v>
      </c>
      <c r="BH717" s="4" t="b">
        <f t="shared" si="1079"/>
        <v>0</v>
      </c>
      <c r="BI717" s="4" t="b">
        <f t="shared" si="1080"/>
        <v>1</v>
      </c>
      <c r="BJ717" s="4" t="b">
        <f t="shared" si="1081"/>
        <v>1</v>
      </c>
      <c r="BK717" s="4" t="b">
        <f t="shared" si="1082"/>
        <v>0</v>
      </c>
      <c r="BL717" s="4" t="b">
        <f t="shared" si="1083"/>
        <v>1</v>
      </c>
      <c r="BM717" s="4" t="b">
        <f t="shared" si="1084"/>
        <v>1</v>
      </c>
      <c r="BN717" s="4" t="b">
        <f t="shared" si="1085"/>
        <v>0</v>
      </c>
      <c r="BO717" s="4" t="b">
        <f t="shared" si="1086"/>
        <v>1</v>
      </c>
      <c r="BP717" s="4" t="b">
        <f t="shared" si="1087"/>
        <v>1</v>
      </c>
      <c r="BQ717" s="4" t="b">
        <f t="shared" si="1088"/>
        <v>0</v>
      </c>
      <c r="BR717" s="4" t="b">
        <f t="shared" si="1089"/>
        <v>0</v>
      </c>
      <c r="BS717" s="4" t="b">
        <f t="shared" si="1090"/>
        <v>1</v>
      </c>
      <c r="BT717" s="4" t="b">
        <f t="shared" si="1091"/>
        <v>1</v>
      </c>
      <c r="BU717" s="4" t="b">
        <f t="shared" si="1092"/>
        <v>1</v>
      </c>
      <c r="BV717" s="4" t="b">
        <f t="shared" si="1093"/>
        <v>0</v>
      </c>
      <c r="BW717" s="4" t="b">
        <f t="shared" si="1094"/>
        <v>0</v>
      </c>
      <c r="BX717" s="4" t="b">
        <f t="shared" si="1095"/>
        <v>0</v>
      </c>
      <c r="BY717" s="4" t="b">
        <f t="shared" si="1096"/>
        <v>0</v>
      </c>
      <c r="BZ717" s="4" t="b">
        <f t="shared" si="1097"/>
        <v>0</v>
      </c>
      <c r="CA717" s="4" t="b">
        <f t="shared" si="1098"/>
        <v>0</v>
      </c>
      <c r="CB717" s="4" t="b">
        <f t="shared" si="1099"/>
        <v>1</v>
      </c>
      <c r="CC717" s="4" t="b">
        <f t="shared" si="1100"/>
        <v>0</v>
      </c>
      <c r="CD717" s="4" t="b">
        <f t="shared" si="1101"/>
        <v>0</v>
      </c>
      <c r="CE717" s="4" t="b">
        <f t="shared" si="1102"/>
        <v>1</v>
      </c>
      <c r="CF717" s="4" t="b">
        <f t="shared" si="1103"/>
        <v>0</v>
      </c>
      <c r="CG717" s="4" t="b">
        <f t="shared" si="1104"/>
        <v>0</v>
      </c>
      <c r="CH717" s="4" t="b">
        <f t="shared" si="1105"/>
        <v>0</v>
      </c>
      <c r="CI717" s="4" t="b">
        <f t="shared" si="1106"/>
        <v>0</v>
      </c>
      <c r="CJ717" s="4" t="b">
        <f t="shared" si="1107"/>
        <v>1</v>
      </c>
      <c r="CK717" s="4" t="b">
        <f t="shared" si="1108"/>
        <v>0</v>
      </c>
      <c r="CL717" s="4" t="b">
        <f t="shared" si="1109"/>
        <v>1</v>
      </c>
      <c r="CM717" s="4" t="b">
        <f t="shared" si="1110"/>
        <v>0</v>
      </c>
      <c r="CN717" s="4" t="b">
        <f t="shared" si="1111"/>
        <v>0</v>
      </c>
      <c r="CO717" s="4" t="b">
        <f t="shared" si="1112"/>
        <v>0</v>
      </c>
      <c r="CP717" s="4" t="b">
        <f t="shared" si="1113"/>
        <v>0</v>
      </c>
      <c r="CQ717" s="4" t="b">
        <f t="shared" si="1114"/>
        <v>0</v>
      </c>
      <c r="CR717" s="4" t="b">
        <f t="shared" si="1115"/>
        <v>0</v>
      </c>
      <c r="CS717" s="4" t="b">
        <f t="shared" si="1116"/>
        <v>1</v>
      </c>
      <c r="CT717" s="4" t="b">
        <f t="shared" si="1117"/>
        <v>0</v>
      </c>
      <c r="CU717" s="4" t="b">
        <f t="shared" si="1118"/>
        <v>0</v>
      </c>
      <c r="CV717" s="4" t="b">
        <f t="shared" si="1119"/>
        <v>1</v>
      </c>
      <c r="CW717" s="4" t="b">
        <f t="shared" si="1120"/>
        <v>0</v>
      </c>
      <c r="CX717" s="4" t="b">
        <f t="shared" si="1121"/>
        <v>0</v>
      </c>
      <c r="CY717" s="4" t="b">
        <f t="shared" si="1122"/>
        <v>0</v>
      </c>
      <c r="CZ717" s="4" t="b">
        <f t="shared" si="1123"/>
        <v>0</v>
      </c>
      <c r="DA717" s="4" t="b">
        <f t="shared" si="1124"/>
        <v>0</v>
      </c>
      <c r="DB717" s="4" t="b">
        <f t="shared" si="1125"/>
        <v>0</v>
      </c>
      <c r="DC717" s="4" t="b">
        <f t="shared" si="1126"/>
        <v>0</v>
      </c>
      <c r="DD717" s="4" t="b">
        <f t="shared" si="1127"/>
        <v>1</v>
      </c>
    </row>
    <row r="718" spans="1:108">
      <c r="A718" t="s">
        <v>3695</v>
      </c>
      <c r="C718" t="s">
        <v>3694</v>
      </c>
      <c r="E718" t="s">
        <v>6111</v>
      </c>
      <c r="F718" t="s">
        <v>3569</v>
      </c>
      <c r="G718" t="s">
        <v>3570</v>
      </c>
      <c r="H718" t="s">
        <v>7428</v>
      </c>
      <c r="I718" t="s">
        <v>7418</v>
      </c>
      <c r="J718" t="s">
        <v>109</v>
      </c>
      <c r="K718" t="s">
        <v>109</v>
      </c>
      <c r="L718" t="s">
        <v>7299</v>
      </c>
      <c r="M718" t="s">
        <v>6079</v>
      </c>
      <c r="N718" t="s">
        <v>3696</v>
      </c>
      <c r="O718" t="b">
        <f t="shared" si="1034"/>
        <v>1</v>
      </c>
      <c r="P718" t="b">
        <f t="shared" si="1035"/>
        <v>1</v>
      </c>
      <c r="Q718" t="b">
        <f t="shared" si="1036"/>
        <v>1</v>
      </c>
      <c r="R718" t="b">
        <f t="shared" si="1037"/>
        <v>1</v>
      </c>
      <c r="S718" t="b">
        <f t="shared" si="1038"/>
        <v>1</v>
      </c>
      <c r="T718" t="b">
        <f t="shared" si="1039"/>
        <v>0</v>
      </c>
      <c r="U718" t="b">
        <f t="shared" si="1040"/>
        <v>0</v>
      </c>
      <c r="V718" t="b">
        <f t="shared" si="1041"/>
        <v>1</v>
      </c>
      <c r="W718" t="b">
        <f t="shared" si="1042"/>
        <v>0</v>
      </c>
      <c r="X718" t="b">
        <f t="shared" si="1043"/>
        <v>1</v>
      </c>
      <c r="Y718" t="b">
        <f t="shared" si="1044"/>
        <v>1</v>
      </c>
      <c r="Z718" t="b">
        <f t="shared" si="1045"/>
        <v>0</v>
      </c>
      <c r="AA718" t="b">
        <f t="shared" si="1046"/>
        <v>1</v>
      </c>
      <c r="AB718" t="b">
        <f t="shared" si="1047"/>
        <v>0</v>
      </c>
      <c r="AC718" t="b">
        <f t="shared" si="1048"/>
        <v>0</v>
      </c>
      <c r="AD718" t="b">
        <f t="shared" si="1049"/>
        <v>0</v>
      </c>
      <c r="AE718" t="b">
        <f t="shared" si="1050"/>
        <v>0</v>
      </c>
      <c r="AF718" t="b">
        <f t="shared" si="1051"/>
        <v>0</v>
      </c>
      <c r="AG718" t="b">
        <f t="shared" si="1052"/>
        <v>0</v>
      </c>
      <c r="AH718" t="b">
        <f t="shared" si="1053"/>
        <v>0</v>
      </c>
      <c r="AI718" t="b">
        <f t="shared" si="1054"/>
        <v>0</v>
      </c>
      <c r="AJ718" t="b">
        <f t="shared" si="1055"/>
        <v>0</v>
      </c>
      <c r="AK718" t="b">
        <f t="shared" si="1056"/>
        <v>0</v>
      </c>
      <c r="AL718" t="b">
        <f t="shared" si="1057"/>
        <v>0</v>
      </c>
      <c r="AM718" t="b">
        <f t="shared" si="1058"/>
        <v>0</v>
      </c>
      <c r="AN718" t="b">
        <f t="shared" si="1059"/>
        <v>0</v>
      </c>
      <c r="AO718" t="b">
        <f t="shared" si="1060"/>
        <v>0</v>
      </c>
      <c r="AP718" t="b">
        <f t="shared" si="1061"/>
        <v>0</v>
      </c>
      <c r="AQ718" t="b">
        <f t="shared" si="1062"/>
        <v>0</v>
      </c>
      <c r="AR718" t="b">
        <f t="shared" si="1063"/>
        <v>0</v>
      </c>
      <c r="AS718" t="b">
        <f t="shared" si="1064"/>
        <v>0</v>
      </c>
      <c r="AT718" t="b">
        <f t="shared" si="1065"/>
        <v>0</v>
      </c>
      <c r="AU718" t="b">
        <f t="shared" si="1066"/>
        <v>0</v>
      </c>
      <c r="AV718" t="b">
        <f t="shared" si="1067"/>
        <v>0</v>
      </c>
      <c r="AW718" t="b">
        <f t="shared" si="1068"/>
        <v>0</v>
      </c>
      <c r="AX718" t="b">
        <f t="shared" si="1069"/>
        <v>0</v>
      </c>
      <c r="AY718" t="b">
        <f t="shared" si="1070"/>
        <v>0</v>
      </c>
      <c r="AZ718" t="b">
        <f t="shared" si="1071"/>
        <v>0</v>
      </c>
      <c r="BA718" t="b">
        <f t="shared" si="1072"/>
        <v>0</v>
      </c>
      <c r="BB718" t="b">
        <f t="shared" si="1073"/>
        <v>0</v>
      </c>
      <c r="BC718" t="b">
        <f t="shared" si="1074"/>
        <v>0</v>
      </c>
      <c r="BD718" t="b">
        <f t="shared" si="1075"/>
        <v>0</v>
      </c>
      <c r="BE718" t="b">
        <f t="shared" si="1076"/>
        <v>1</v>
      </c>
      <c r="BF718" t="b">
        <f t="shared" si="1077"/>
        <v>1</v>
      </c>
      <c r="BG718" t="b">
        <f t="shared" si="1078"/>
        <v>0</v>
      </c>
      <c r="BH718" t="b">
        <f t="shared" si="1079"/>
        <v>0</v>
      </c>
      <c r="BI718" t="b">
        <f t="shared" si="1080"/>
        <v>0</v>
      </c>
      <c r="BJ718" t="b">
        <f t="shared" si="1081"/>
        <v>0</v>
      </c>
      <c r="BK718" t="b">
        <f t="shared" si="1082"/>
        <v>0</v>
      </c>
      <c r="BL718" t="b">
        <f t="shared" si="1083"/>
        <v>1</v>
      </c>
      <c r="BM718" t="b">
        <f t="shared" si="1084"/>
        <v>0</v>
      </c>
      <c r="BN718" t="b">
        <f t="shared" si="1085"/>
        <v>0</v>
      </c>
      <c r="BO718" t="b">
        <f t="shared" si="1086"/>
        <v>1</v>
      </c>
      <c r="BP718" t="b">
        <f t="shared" si="1087"/>
        <v>0</v>
      </c>
      <c r="BQ718" t="b">
        <f t="shared" si="1088"/>
        <v>0</v>
      </c>
      <c r="BR718" t="b">
        <f t="shared" si="1089"/>
        <v>0</v>
      </c>
      <c r="BS718" t="b">
        <f t="shared" si="1090"/>
        <v>0</v>
      </c>
      <c r="BT718" t="b">
        <f t="shared" si="1091"/>
        <v>1</v>
      </c>
      <c r="BU718" t="b">
        <f t="shared" si="1092"/>
        <v>0</v>
      </c>
      <c r="BV718" t="b">
        <f t="shared" si="1093"/>
        <v>0</v>
      </c>
      <c r="BW718" t="b">
        <f t="shared" si="1094"/>
        <v>0</v>
      </c>
      <c r="BX718" t="b">
        <f t="shared" si="1095"/>
        <v>0</v>
      </c>
      <c r="BY718" t="b">
        <f t="shared" si="1096"/>
        <v>0</v>
      </c>
      <c r="BZ718" t="b">
        <f t="shared" si="1097"/>
        <v>0</v>
      </c>
      <c r="CA718" t="b">
        <f t="shared" si="1098"/>
        <v>0</v>
      </c>
      <c r="CB718" t="b">
        <f t="shared" si="1099"/>
        <v>0</v>
      </c>
      <c r="CC718" t="b">
        <f t="shared" si="1100"/>
        <v>0</v>
      </c>
      <c r="CD718" t="b">
        <f t="shared" si="1101"/>
        <v>0</v>
      </c>
      <c r="CE718" t="b">
        <f t="shared" si="1102"/>
        <v>0</v>
      </c>
      <c r="CF718" t="b">
        <f t="shared" si="1103"/>
        <v>0</v>
      </c>
      <c r="CG718" t="b">
        <f t="shared" si="1104"/>
        <v>0</v>
      </c>
      <c r="CH718" t="b">
        <f t="shared" si="1105"/>
        <v>0</v>
      </c>
      <c r="CI718" t="b">
        <f t="shared" si="1106"/>
        <v>0</v>
      </c>
      <c r="CJ718" t="b">
        <f t="shared" si="1107"/>
        <v>0</v>
      </c>
      <c r="CK718" t="b">
        <f t="shared" si="1108"/>
        <v>0</v>
      </c>
      <c r="CL718" t="b">
        <f t="shared" si="1109"/>
        <v>0</v>
      </c>
      <c r="CM718" t="b">
        <f t="shared" si="1110"/>
        <v>0</v>
      </c>
      <c r="CN718" t="b">
        <f t="shared" si="1111"/>
        <v>0</v>
      </c>
      <c r="CO718" t="b">
        <f t="shared" si="1112"/>
        <v>0</v>
      </c>
      <c r="CP718" t="b">
        <f t="shared" si="1113"/>
        <v>0</v>
      </c>
      <c r="CQ718" t="b">
        <f t="shared" si="1114"/>
        <v>0</v>
      </c>
      <c r="CR718" t="b">
        <f t="shared" si="1115"/>
        <v>0</v>
      </c>
      <c r="CS718" t="b">
        <f t="shared" si="1116"/>
        <v>0</v>
      </c>
      <c r="CT718" t="b">
        <f t="shared" si="1117"/>
        <v>0</v>
      </c>
      <c r="CU718" t="b">
        <f t="shared" si="1118"/>
        <v>0</v>
      </c>
      <c r="CV718" t="b">
        <f t="shared" si="1119"/>
        <v>1</v>
      </c>
      <c r="CW718" t="b">
        <f t="shared" si="1120"/>
        <v>1</v>
      </c>
      <c r="CX718" t="b">
        <f t="shared" si="1121"/>
        <v>0</v>
      </c>
      <c r="CY718" t="b">
        <f t="shared" si="1122"/>
        <v>0</v>
      </c>
      <c r="CZ718" t="b">
        <f t="shared" si="1123"/>
        <v>0</v>
      </c>
      <c r="DA718" t="b">
        <f t="shared" si="1124"/>
        <v>1</v>
      </c>
      <c r="DB718" t="b">
        <f t="shared" si="1125"/>
        <v>0</v>
      </c>
      <c r="DC718" t="b">
        <f t="shared" si="1126"/>
        <v>0</v>
      </c>
      <c r="DD718" t="b">
        <f t="shared" si="1127"/>
        <v>0</v>
      </c>
    </row>
    <row r="719" spans="1:108">
      <c r="A719" s="4" t="s">
        <v>3697</v>
      </c>
      <c r="C719" t="s">
        <v>3694</v>
      </c>
      <c r="D719" s="4"/>
      <c r="E719" t="s">
        <v>6111</v>
      </c>
      <c r="F719" t="s">
        <v>3569</v>
      </c>
      <c r="G719" t="s">
        <v>3570</v>
      </c>
      <c r="H719" t="s">
        <v>7428</v>
      </c>
      <c r="I719" t="s">
        <v>7418</v>
      </c>
      <c r="J719" s="4" t="s">
        <v>124</v>
      </c>
      <c r="K719" s="4" t="s">
        <v>16</v>
      </c>
      <c r="L719" s="4" t="s">
        <v>7300</v>
      </c>
      <c r="M719" s="4" t="s">
        <v>1063</v>
      </c>
      <c r="N719" s="4" t="s">
        <v>3698</v>
      </c>
      <c r="O719" s="4" t="b">
        <f t="shared" si="1034"/>
        <v>1</v>
      </c>
      <c r="P719" s="4" t="b">
        <f t="shared" si="1035"/>
        <v>1</v>
      </c>
      <c r="Q719" s="4" t="b">
        <f t="shared" si="1036"/>
        <v>1</v>
      </c>
      <c r="R719" s="4" t="b">
        <f t="shared" si="1037"/>
        <v>1</v>
      </c>
      <c r="S719" s="4" t="b">
        <f t="shared" si="1038"/>
        <v>1</v>
      </c>
      <c r="T719" s="4" t="b">
        <f t="shared" si="1039"/>
        <v>1</v>
      </c>
      <c r="U719" s="4" t="b">
        <f t="shared" si="1040"/>
        <v>1</v>
      </c>
      <c r="V719" s="4" t="b">
        <f t="shared" si="1041"/>
        <v>1</v>
      </c>
      <c r="W719" s="4" t="b">
        <f t="shared" si="1042"/>
        <v>1</v>
      </c>
      <c r="X719" s="4" t="b">
        <f t="shared" si="1043"/>
        <v>1</v>
      </c>
      <c r="Y719" s="4" t="b">
        <f t="shared" si="1044"/>
        <v>1</v>
      </c>
      <c r="Z719" s="4" t="b">
        <f t="shared" si="1045"/>
        <v>0</v>
      </c>
      <c r="AA719" s="4" t="b">
        <f t="shared" si="1046"/>
        <v>1</v>
      </c>
      <c r="AB719" s="4" t="b">
        <f t="shared" si="1047"/>
        <v>0</v>
      </c>
      <c r="AC719" s="4" t="b">
        <f t="shared" si="1048"/>
        <v>0</v>
      </c>
      <c r="AD719" s="4" t="b">
        <f t="shared" si="1049"/>
        <v>0</v>
      </c>
      <c r="AE719" s="4" t="b">
        <f t="shared" si="1050"/>
        <v>0</v>
      </c>
      <c r="AF719" s="4" t="b">
        <f t="shared" si="1051"/>
        <v>0</v>
      </c>
      <c r="AG719" s="4" t="b">
        <f t="shared" si="1052"/>
        <v>1</v>
      </c>
      <c r="AH719" s="4" t="b">
        <f t="shared" si="1053"/>
        <v>1</v>
      </c>
      <c r="AI719" s="4" t="b">
        <f t="shared" si="1054"/>
        <v>1</v>
      </c>
      <c r="AJ719" s="4" t="b">
        <f t="shared" si="1055"/>
        <v>0</v>
      </c>
      <c r="AK719" s="4" t="b">
        <f t="shared" si="1056"/>
        <v>0</v>
      </c>
      <c r="AL719" s="4" t="b">
        <f t="shared" si="1057"/>
        <v>1</v>
      </c>
      <c r="AM719" s="4" t="b">
        <f t="shared" si="1058"/>
        <v>0</v>
      </c>
      <c r="AN719" s="4" t="b">
        <f t="shared" si="1059"/>
        <v>0</v>
      </c>
      <c r="AO719" s="4" t="b">
        <f t="shared" si="1060"/>
        <v>0</v>
      </c>
      <c r="AP719" s="4" t="b">
        <f t="shared" si="1061"/>
        <v>0</v>
      </c>
      <c r="AQ719" s="4" t="b">
        <f t="shared" si="1062"/>
        <v>0</v>
      </c>
      <c r="AR719" s="4" t="b">
        <f t="shared" si="1063"/>
        <v>1</v>
      </c>
      <c r="AS719" s="4" t="b">
        <f t="shared" si="1064"/>
        <v>0</v>
      </c>
      <c r="AT719" s="4" t="b">
        <f t="shared" si="1065"/>
        <v>1</v>
      </c>
      <c r="AU719" s="4" t="b">
        <f t="shared" si="1066"/>
        <v>1</v>
      </c>
      <c r="AV719" s="4" t="b">
        <f t="shared" si="1067"/>
        <v>0</v>
      </c>
      <c r="AW719" s="4" t="b">
        <f t="shared" si="1068"/>
        <v>0</v>
      </c>
      <c r="AX719" s="4" t="b">
        <f t="shared" si="1069"/>
        <v>1</v>
      </c>
      <c r="AY719" s="4" t="b">
        <f t="shared" si="1070"/>
        <v>1</v>
      </c>
      <c r="AZ719" s="4" t="b">
        <f t="shared" si="1071"/>
        <v>1</v>
      </c>
      <c r="BA719" s="4" t="b">
        <f t="shared" si="1072"/>
        <v>1</v>
      </c>
      <c r="BB719" s="4" t="b">
        <f t="shared" si="1073"/>
        <v>0</v>
      </c>
      <c r="BC719" s="4" t="b">
        <f t="shared" si="1074"/>
        <v>0</v>
      </c>
      <c r="BD719" s="4" t="b">
        <f t="shared" si="1075"/>
        <v>1</v>
      </c>
      <c r="BE719" s="4" t="b">
        <f t="shared" si="1076"/>
        <v>0</v>
      </c>
      <c r="BF719" s="4" t="b">
        <f t="shared" si="1077"/>
        <v>0</v>
      </c>
      <c r="BG719" s="4" t="b">
        <f t="shared" si="1078"/>
        <v>1</v>
      </c>
      <c r="BH719" s="4" t="b">
        <f t="shared" si="1079"/>
        <v>1</v>
      </c>
      <c r="BI719" s="4" t="b">
        <f t="shared" si="1080"/>
        <v>0</v>
      </c>
      <c r="BJ719" s="4" t="b">
        <f t="shared" si="1081"/>
        <v>0</v>
      </c>
      <c r="BK719" s="4" t="b">
        <f t="shared" si="1082"/>
        <v>0</v>
      </c>
      <c r="BL719" s="4" t="b">
        <f t="shared" si="1083"/>
        <v>0</v>
      </c>
      <c r="BM719" s="4" t="b">
        <f t="shared" si="1084"/>
        <v>0</v>
      </c>
      <c r="BN719" s="4" t="b">
        <f t="shared" si="1085"/>
        <v>1</v>
      </c>
      <c r="BO719" s="4" t="b">
        <f t="shared" si="1086"/>
        <v>1</v>
      </c>
      <c r="BP719" s="4" t="b">
        <f t="shared" si="1087"/>
        <v>1</v>
      </c>
      <c r="BQ719" s="4" t="b">
        <f t="shared" si="1088"/>
        <v>0</v>
      </c>
      <c r="BR719" s="4" t="b">
        <f t="shared" si="1089"/>
        <v>0</v>
      </c>
      <c r="BS719" s="4" t="b">
        <f t="shared" si="1090"/>
        <v>1</v>
      </c>
      <c r="BT719" s="4" t="b">
        <f t="shared" si="1091"/>
        <v>0</v>
      </c>
      <c r="BU719" s="4" t="b">
        <f t="shared" si="1092"/>
        <v>0</v>
      </c>
      <c r="BV719" s="4" t="b">
        <f t="shared" si="1093"/>
        <v>1</v>
      </c>
      <c r="BW719" s="4" t="b">
        <f t="shared" si="1094"/>
        <v>1</v>
      </c>
      <c r="BX719" s="4" t="b">
        <f t="shared" si="1095"/>
        <v>0</v>
      </c>
      <c r="BY719" s="4" t="b">
        <f t="shared" si="1096"/>
        <v>1</v>
      </c>
      <c r="BZ719" s="4" t="b">
        <f t="shared" si="1097"/>
        <v>0</v>
      </c>
      <c r="CA719" s="4" t="b">
        <f t="shared" si="1098"/>
        <v>0</v>
      </c>
      <c r="CB719" s="4" t="b">
        <f t="shared" si="1099"/>
        <v>1</v>
      </c>
      <c r="CC719" s="4" t="b">
        <f t="shared" si="1100"/>
        <v>0</v>
      </c>
      <c r="CD719" s="4" t="b">
        <f t="shared" si="1101"/>
        <v>0</v>
      </c>
      <c r="CE719" s="4" t="b">
        <f t="shared" si="1102"/>
        <v>0</v>
      </c>
      <c r="CF719" s="4" t="b">
        <f t="shared" si="1103"/>
        <v>1</v>
      </c>
      <c r="CG719" s="4" t="b">
        <f t="shared" si="1104"/>
        <v>1</v>
      </c>
      <c r="CH719" s="4" t="b">
        <f t="shared" si="1105"/>
        <v>0</v>
      </c>
      <c r="CI719" s="4" t="b">
        <f t="shared" si="1106"/>
        <v>0</v>
      </c>
      <c r="CJ719" s="4" t="b">
        <f t="shared" si="1107"/>
        <v>0</v>
      </c>
      <c r="CK719" s="4" t="b">
        <f t="shared" si="1108"/>
        <v>0</v>
      </c>
      <c r="CL719" s="4" t="b">
        <f t="shared" si="1109"/>
        <v>0</v>
      </c>
      <c r="CM719" s="4" t="b">
        <f t="shared" si="1110"/>
        <v>0</v>
      </c>
      <c r="CN719" s="4" t="b">
        <f t="shared" si="1111"/>
        <v>0</v>
      </c>
      <c r="CO719" s="4" t="b">
        <f t="shared" si="1112"/>
        <v>0</v>
      </c>
      <c r="CP719" s="4" t="b">
        <f t="shared" si="1113"/>
        <v>0</v>
      </c>
      <c r="CQ719" s="4" t="b">
        <f t="shared" si="1114"/>
        <v>0</v>
      </c>
      <c r="CR719" s="4" t="b">
        <f t="shared" si="1115"/>
        <v>0</v>
      </c>
      <c r="CS719" s="4" t="b">
        <f t="shared" si="1116"/>
        <v>0</v>
      </c>
      <c r="CT719" s="4" t="b">
        <f t="shared" si="1117"/>
        <v>0</v>
      </c>
      <c r="CU719" s="4" t="b">
        <f t="shared" si="1118"/>
        <v>0</v>
      </c>
      <c r="CV719" s="4" t="b">
        <f t="shared" si="1119"/>
        <v>0</v>
      </c>
      <c r="CW719" s="4" t="b">
        <f t="shared" si="1120"/>
        <v>0</v>
      </c>
      <c r="CX719" s="4" t="b">
        <f t="shared" si="1121"/>
        <v>0</v>
      </c>
      <c r="CY719" s="4" t="b">
        <f t="shared" si="1122"/>
        <v>0</v>
      </c>
      <c r="CZ719" s="4" t="b">
        <f t="shared" si="1123"/>
        <v>1</v>
      </c>
      <c r="DA719" s="4" t="b">
        <f t="shared" si="1124"/>
        <v>0</v>
      </c>
      <c r="DB719" s="4" t="b">
        <f t="shared" si="1125"/>
        <v>0</v>
      </c>
      <c r="DC719" s="4" t="b">
        <f t="shared" si="1126"/>
        <v>0</v>
      </c>
      <c r="DD719" s="4" t="b">
        <f t="shared" si="1127"/>
        <v>0</v>
      </c>
    </row>
    <row r="720" spans="1:108">
      <c r="A720" t="s">
        <v>3699</v>
      </c>
      <c r="B720" t="s">
        <v>3700</v>
      </c>
      <c r="C720" t="s">
        <v>3700</v>
      </c>
      <c r="E720" t="s">
        <v>6111</v>
      </c>
      <c r="F720" t="s">
        <v>3569</v>
      </c>
      <c r="G720" t="s">
        <v>3570</v>
      </c>
      <c r="H720" t="s">
        <v>7428</v>
      </c>
      <c r="I720" t="s">
        <v>7418</v>
      </c>
      <c r="J720" t="s">
        <v>135</v>
      </c>
      <c r="K720" t="s">
        <v>136</v>
      </c>
      <c r="L720" t="s">
        <v>7267</v>
      </c>
      <c r="M720" t="s">
        <v>6079</v>
      </c>
      <c r="N720" s="4" t="s">
        <v>3701</v>
      </c>
      <c r="O720" s="4" t="b">
        <f t="shared" si="1034"/>
        <v>0</v>
      </c>
      <c r="P720" t="b">
        <f t="shared" si="1035"/>
        <v>0</v>
      </c>
      <c r="Q720" t="b">
        <f t="shared" si="1036"/>
        <v>1</v>
      </c>
      <c r="R720" t="b">
        <f t="shared" si="1037"/>
        <v>1</v>
      </c>
      <c r="S720" s="4" t="b">
        <f t="shared" si="1038"/>
        <v>0</v>
      </c>
      <c r="T720" s="4" t="b">
        <f t="shared" si="1039"/>
        <v>0</v>
      </c>
      <c r="U720" s="4" t="b">
        <f t="shared" si="1040"/>
        <v>1</v>
      </c>
      <c r="V720" s="4" t="b">
        <f t="shared" si="1041"/>
        <v>0</v>
      </c>
      <c r="W720" s="4" t="b">
        <f t="shared" si="1042"/>
        <v>0</v>
      </c>
      <c r="X720" s="4" t="b">
        <f t="shared" si="1043"/>
        <v>0</v>
      </c>
      <c r="Y720" s="4" t="b">
        <f t="shared" si="1044"/>
        <v>1</v>
      </c>
      <c r="Z720" s="4" t="b">
        <f t="shared" si="1045"/>
        <v>1</v>
      </c>
      <c r="AA720" s="4" t="b">
        <f t="shared" si="1046"/>
        <v>0</v>
      </c>
      <c r="AB720" t="b">
        <f t="shared" si="1047"/>
        <v>0</v>
      </c>
      <c r="AC720" t="b">
        <f t="shared" si="1048"/>
        <v>0</v>
      </c>
      <c r="AD720" t="b">
        <f t="shared" si="1049"/>
        <v>0</v>
      </c>
      <c r="AE720" t="b">
        <f t="shared" si="1050"/>
        <v>0</v>
      </c>
      <c r="AF720" t="b">
        <f t="shared" si="1051"/>
        <v>0</v>
      </c>
      <c r="AG720" t="b">
        <f t="shared" si="1052"/>
        <v>0</v>
      </c>
      <c r="AH720" t="b">
        <f t="shared" si="1053"/>
        <v>0</v>
      </c>
      <c r="AI720" t="b">
        <f t="shared" si="1054"/>
        <v>0</v>
      </c>
      <c r="AJ720" t="b">
        <f t="shared" si="1055"/>
        <v>0</v>
      </c>
      <c r="AK720" t="b">
        <f t="shared" si="1056"/>
        <v>1</v>
      </c>
      <c r="AL720" t="b">
        <f t="shared" si="1057"/>
        <v>0</v>
      </c>
      <c r="AM720" t="b">
        <f t="shared" si="1058"/>
        <v>0</v>
      </c>
      <c r="AN720" t="b">
        <f t="shared" si="1059"/>
        <v>0</v>
      </c>
      <c r="AO720" t="b">
        <f t="shared" si="1060"/>
        <v>0</v>
      </c>
      <c r="AP720" t="b">
        <f t="shared" si="1061"/>
        <v>0</v>
      </c>
      <c r="AQ720" t="b">
        <f t="shared" si="1062"/>
        <v>0</v>
      </c>
      <c r="AR720" t="b">
        <f t="shared" si="1063"/>
        <v>0</v>
      </c>
      <c r="AS720" t="b">
        <f t="shared" si="1064"/>
        <v>0</v>
      </c>
      <c r="AT720" t="b">
        <f t="shared" si="1065"/>
        <v>0</v>
      </c>
      <c r="AU720" t="b">
        <f t="shared" si="1066"/>
        <v>0</v>
      </c>
      <c r="AV720" t="b">
        <f t="shared" si="1067"/>
        <v>0</v>
      </c>
      <c r="AW720" t="b">
        <f t="shared" si="1068"/>
        <v>0</v>
      </c>
      <c r="AX720" t="b">
        <f t="shared" si="1069"/>
        <v>0</v>
      </c>
      <c r="AY720" t="b">
        <f t="shared" si="1070"/>
        <v>0</v>
      </c>
      <c r="AZ720" t="b">
        <f t="shared" si="1071"/>
        <v>0</v>
      </c>
      <c r="BA720" t="b">
        <f t="shared" si="1072"/>
        <v>0</v>
      </c>
      <c r="BB720" t="b">
        <f t="shared" si="1073"/>
        <v>0</v>
      </c>
      <c r="BC720" t="b">
        <f t="shared" si="1074"/>
        <v>0</v>
      </c>
      <c r="BD720" t="b">
        <f t="shared" si="1075"/>
        <v>0</v>
      </c>
      <c r="BE720" t="b">
        <f t="shared" si="1076"/>
        <v>0</v>
      </c>
      <c r="BF720" t="b">
        <f t="shared" si="1077"/>
        <v>0</v>
      </c>
      <c r="BG720" t="b">
        <f t="shared" si="1078"/>
        <v>0</v>
      </c>
      <c r="BH720" t="b">
        <f t="shared" si="1079"/>
        <v>0</v>
      </c>
      <c r="BI720" t="b">
        <f t="shared" si="1080"/>
        <v>0</v>
      </c>
      <c r="BJ720" t="b">
        <f t="shared" si="1081"/>
        <v>0</v>
      </c>
      <c r="BK720" t="b">
        <f t="shared" si="1082"/>
        <v>0</v>
      </c>
      <c r="BL720" t="b">
        <f t="shared" si="1083"/>
        <v>0</v>
      </c>
      <c r="BM720" t="b">
        <f t="shared" si="1084"/>
        <v>0</v>
      </c>
      <c r="BN720" t="b">
        <f t="shared" si="1085"/>
        <v>0</v>
      </c>
      <c r="BO720" t="b">
        <f t="shared" si="1086"/>
        <v>0</v>
      </c>
      <c r="BP720" t="b">
        <f t="shared" si="1087"/>
        <v>0</v>
      </c>
      <c r="BQ720" t="b">
        <f t="shared" si="1088"/>
        <v>0</v>
      </c>
      <c r="BR720" t="b">
        <f t="shared" si="1089"/>
        <v>0</v>
      </c>
      <c r="BS720" t="b">
        <f t="shared" si="1090"/>
        <v>0</v>
      </c>
      <c r="BT720" t="b">
        <f t="shared" si="1091"/>
        <v>0</v>
      </c>
      <c r="BU720" t="b">
        <f t="shared" si="1092"/>
        <v>0</v>
      </c>
      <c r="BV720" t="b">
        <f t="shared" si="1093"/>
        <v>0</v>
      </c>
      <c r="BW720" t="b">
        <f t="shared" si="1094"/>
        <v>0</v>
      </c>
      <c r="BX720" t="b">
        <f t="shared" si="1095"/>
        <v>0</v>
      </c>
      <c r="BY720" t="b">
        <f t="shared" si="1096"/>
        <v>0</v>
      </c>
      <c r="BZ720" t="b">
        <f t="shared" si="1097"/>
        <v>0</v>
      </c>
      <c r="CA720" t="b">
        <f t="shared" si="1098"/>
        <v>0</v>
      </c>
      <c r="CB720" t="b">
        <f t="shared" si="1099"/>
        <v>0</v>
      </c>
      <c r="CC720" t="b">
        <f t="shared" si="1100"/>
        <v>0</v>
      </c>
      <c r="CD720" t="b">
        <f t="shared" si="1101"/>
        <v>0</v>
      </c>
      <c r="CE720" t="b">
        <f t="shared" si="1102"/>
        <v>0</v>
      </c>
      <c r="CF720" t="b">
        <f t="shared" si="1103"/>
        <v>0</v>
      </c>
      <c r="CG720" t="b">
        <f t="shared" si="1104"/>
        <v>0</v>
      </c>
      <c r="CH720" t="b">
        <f t="shared" si="1105"/>
        <v>0</v>
      </c>
      <c r="CI720" t="b">
        <f t="shared" si="1106"/>
        <v>0</v>
      </c>
      <c r="CJ720" t="b">
        <f t="shared" si="1107"/>
        <v>0</v>
      </c>
      <c r="CK720" t="b">
        <f t="shared" si="1108"/>
        <v>0</v>
      </c>
      <c r="CL720" t="b">
        <f t="shared" si="1109"/>
        <v>0</v>
      </c>
      <c r="CM720" t="b">
        <f t="shared" si="1110"/>
        <v>0</v>
      </c>
      <c r="CN720" t="b">
        <f t="shared" si="1111"/>
        <v>0</v>
      </c>
      <c r="CO720" t="b">
        <f t="shared" si="1112"/>
        <v>0</v>
      </c>
      <c r="CP720" t="b">
        <f t="shared" si="1113"/>
        <v>0</v>
      </c>
      <c r="CQ720" t="b">
        <f t="shared" si="1114"/>
        <v>0</v>
      </c>
      <c r="CR720" t="b">
        <f t="shared" si="1115"/>
        <v>0</v>
      </c>
      <c r="CS720" t="b">
        <f t="shared" si="1116"/>
        <v>1</v>
      </c>
      <c r="CT720" t="b">
        <f t="shared" si="1117"/>
        <v>0</v>
      </c>
      <c r="CU720" t="b">
        <f t="shared" si="1118"/>
        <v>0</v>
      </c>
      <c r="CV720" t="b">
        <f t="shared" si="1119"/>
        <v>0</v>
      </c>
      <c r="CW720" t="b">
        <f t="shared" si="1120"/>
        <v>0</v>
      </c>
      <c r="CX720" t="b">
        <f t="shared" si="1121"/>
        <v>0</v>
      </c>
      <c r="CY720" t="b">
        <f t="shared" si="1122"/>
        <v>0</v>
      </c>
      <c r="CZ720" t="b">
        <f t="shared" si="1123"/>
        <v>0</v>
      </c>
      <c r="DA720" t="b">
        <f t="shared" si="1124"/>
        <v>0</v>
      </c>
      <c r="DB720" t="b">
        <f t="shared" si="1125"/>
        <v>0</v>
      </c>
      <c r="DC720" t="b">
        <f t="shared" si="1126"/>
        <v>0</v>
      </c>
      <c r="DD720" t="b">
        <f t="shared" si="1127"/>
        <v>0</v>
      </c>
    </row>
    <row r="721" spans="1:108">
      <c r="A721" t="s">
        <v>3702</v>
      </c>
      <c r="B721" t="s">
        <v>3700</v>
      </c>
      <c r="C721" t="s">
        <v>3700</v>
      </c>
      <c r="E721" t="s">
        <v>6111</v>
      </c>
      <c r="F721" t="s">
        <v>3569</v>
      </c>
      <c r="G721" t="s">
        <v>3570</v>
      </c>
      <c r="H721" t="s">
        <v>7428</v>
      </c>
      <c r="I721" t="s">
        <v>7418</v>
      </c>
      <c r="J721" t="s">
        <v>143</v>
      </c>
      <c r="K721" t="s">
        <v>143</v>
      </c>
      <c r="L721" t="s">
        <v>7301</v>
      </c>
      <c r="M721" t="s">
        <v>6079</v>
      </c>
      <c r="N721" t="s">
        <v>3703</v>
      </c>
      <c r="O721" t="b">
        <f t="shared" si="1034"/>
        <v>1</v>
      </c>
      <c r="P721" t="b">
        <f t="shared" si="1035"/>
        <v>1</v>
      </c>
      <c r="Q721" t="b">
        <f t="shared" si="1036"/>
        <v>0</v>
      </c>
      <c r="R721" t="b">
        <f t="shared" si="1037"/>
        <v>0</v>
      </c>
      <c r="S721" t="b">
        <f t="shared" si="1038"/>
        <v>1</v>
      </c>
      <c r="T721" t="b">
        <f t="shared" si="1039"/>
        <v>0</v>
      </c>
      <c r="U721" t="b">
        <f t="shared" si="1040"/>
        <v>0</v>
      </c>
      <c r="V721" t="b">
        <f t="shared" si="1041"/>
        <v>1</v>
      </c>
      <c r="W721" t="b">
        <f t="shared" si="1042"/>
        <v>1</v>
      </c>
      <c r="X721" t="b">
        <f t="shared" si="1043"/>
        <v>1</v>
      </c>
      <c r="Y721" t="b">
        <f t="shared" si="1044"/>
        <v>0</v>
      </c>
      <c r="Z721" t="b">
        <f t="shared" si="1045"/>
        <v>0</v>
      </c>
      <c r="AA721" t="b">
        <f t="shared" si="1046"/>
        <v>1</v>
      </c>
      <c r="AB721" t="b">
        <f t="shared" si="1047"/>
        <v>1</v>
      </c>
      <c r="AC721" t="b">
        <f t="shared" si="1048"/>
        <v>0</v>
      </c>
      <c r="AD721" t="b">
        <f t="shared" si="1049"/>
        <v>0</v>
      </c>
      <c r="AE721" t="b">
        <f t="shared" si="1050"/>
        <v>0</v>
      </c>
      <c r="AF721" t="b">
        <f t="shared" si="1051"/>
        <v>0</v>
      </c>
      <c r="AG721" t="b">
        <f t="shared" si="1052"/>
        <v>0</v>
      </c>
      <c r="AH721" t="b">
        <f t="shared" si="1053"/>
        <v>0</v>
      </c>
      <c r="AI721" t="b">
        <f t="shared" si="1054"/>
        <v>0</v>
      </c>
      <c r="AJ721" t="b">
        <f t="shared" si="1055"/>
        <v>0</v>
      </c>
      <c r="AK721" t="b">
        <f t="shared" si="1056"/>
        <v>0</v>
      </c>
      <c r="AL721" t="b">
        <f t="shared" si="1057"/>
        <v>0</v>
      </c>
      <c r="AM721" t="b">
        <f t="shared" si="1058"/>
        <v>0</v>
      </c>
      <c r="AN721" t="b">
        <f t="shared" si="1059"/>
        <v>0</v>
      </c>
      <c r="AO721" t="b">
        <f t="shared" si="1060"/>
        <v>0</v>
      </c>
      <c r="AP721" t="b">
        <f t="shared" si="1061"/>
        <v>0</v>
      </c>
      <c r="AQ721" t="b">
        <f t="shared" si="1062"/>
        <v>0</v>
      </c>
      <c r="AR721" t="b">
        <f t="shared" si="1063"/>
        <v>0</v>
      </c>
      <c r="AS721" t="b">
        <f t="shared" si="1064"/>
        <v>0</v>
      </c>
      <c r="AT721" t="b">
        <f t="shared" si="1065"/>
        <v>0</v>
      </c>
      <c r="AU721" t="b">
        <f t="shared" si="1066"/>
        <v>0</v>
      </c>
      <c r="AV721" t="b">
        <f t="shared" si="1067"/>
        <v>0</v>
      </c>
      <c r="AW721" t="b">
        <f t="shared" si="1068"/>
        <v>0</v>
      </c>
      <c r="AX721" t="b">
        <f t="shared" si="1069"/>
        <v>0</v>
      </c>
      <c r="AY721" t="b">
        <f t="shared" si="1070"/>
        <v>0</v>
      </c>
      <c r="AZ721" t="b">
        <f t="shared" si="1071"/>
        <v>0</v>
      </c>
      <c r="BA721" t="b">
        <f t="shared" si="1072"/>
        <v>1</v>
      </c>
      <c r="BB721" t="b">
        <f t="shared" si="1073"/>
        <v>0</v>
      </c>
      <c r="BC721" t="b">
        <f t="shared" si="1074"/>
        <v>0</v>
      </c>
      <c r="BD721" t="b">
        <f t="shared" si="1075"/>
        <v>1</v>
      </c>
      <c r="BE721" t="b">
        <f t="shared" si="1076"/>
        <v>0</v>
      </c>
      <c r="BF721" t="b">
        <f t="shared" si="1077"/>
        <v>0</v>
      </c>
      <c r="BG721" t="b">
        <f t="shared" si="1078"/>
        <v>0</v>
      </c>
      <c r="BH721" t="b">
        <f t="shared" si="1079"/>
        <v>1</v>
      </c>
      <c r="BI721" t="b">
        <f t="shared" si="1080"/>
        <v>0</v>
      </c>
      <c r="BJ721" t="b">
        <f t="shared" si="1081"/>
        <v>0</v>
      </c>
      <c r="BK721" t="b">
        <f t="shared" si="1082"/>
        <v>0</v>
      </c>
      <c r="BL721" t="b">
        <f t="shared" si="1083"/>
        <v>0</v>
      </c>
      <c r="BM721" t="b">
        <f t="shared" si="1084"/>
        <v>0</v>
      </c>
      <c r="BN721" t="b">
        <f t="shared" si="1085"/>
        <v>0</v>
      </c>
      <c r="BO721" t="b">
        <f t="shared" si="1086"/>
        <v>0</v>
      </c>
      <c r="BP721" t="b">
        <f t="shared" si="1087"/>
        <v>0</v>
      </c>
      <c r="BQ721" t="b">
        <f t="shared" si="1088"/>
        <v>0</v>
      </c>
      <c r="BR721" t="b">
        <f t="shared" si="1089"/>
        <v>0</v>
      </c>
      <c r="BS721" t="b">
        <f t="shared" si="1090"/>
        <v>0</v>
      </c>
      <c r="BT721" t="b">
        <f t="shared" si="1091"/>
        <v>0</v>
      </c>
      <c r="BU721" t="b">
        <f t="shared" si="1092"/>
        <v>0</v>
      </c>
      <c r="BV721" t="b">
        <f t="shared" si="1093"/>
        <v>0</v>
      </c>
      <c r="BW721" t="b">
        <f t="shared" si="1094"/>
        <v>0</v>
      </c>
      <c r="BX721" t="b">
        <f t="shared" si="1095"/>
        <v>1</v>
      </c>
      <c r="BY721" t="b">
        <f t="shared" si="1096"/>
        <v>0</v>
      </c>
      <c r="BZ721" t="b">
        <f t="shared" si="1097"/>
        <v>0</v>
      </c>
      <c r="CA721" t="b">
        <f t="shared" si="1098"/>
        <v>0</v>
      </c>
      <c r="CB721" t="b">
        <f t="shared" si="1099"/>
        <v>0</v>
      </c>
      <c r="CC721" t="b">
        <f t="shared" si="1100"/>
        <v>0</v>
      </c>
      <c r="CD721" t="b">
        <f t="shared" si="1101"/>
        <v>0</v>
      </c>
      <c r="CE721" t="b">
        <f t="shared" si="1102"/>
        <v>0</v>
      </c>
      <c r="CF721" t="b">
        <f t="shared" si="1103"/>
        <v>1</v>
      </c>
      <c r="CG721" t="b">
        <f t="shared" si="1104"/>
        <v>0</v>
      </c>
      <c r="CH721" t="b">
        <f t="shared" si="1105"/>
        <v>0</v>
      </c>
      <c r="CI721" t="b">
        <f t="shared" si="1106"/>
        <v>0</v>
      </c>
      <c r="CJ721" t="b">
        <f t="shared" si="1107"/>
        <v>0</v>
      </c>
      <c r="CK721" t="b">
        <f t="shared" si="1108"/>
        <v>0</v>
      </c>
      <c r="CL721" t="b">
        <f t="shared" si="1109"/>
        <v>0</v>
      </c>
      <c r="CM721" t="b">
        <f t="shared" si="1110"/>
        <v>0</v>
      </c>
      <c r="CN721" t="b">
        <f t="shared" si="1111"/>
        <v>0</v>
      </c>
      <c r="CO721" t="b">
        <f t="shared" si="1112"/>
        <v>0</v>
      </c>
      <c r="CP721" t="b">
        <f t="shared" si="1113"/>
        <v>0</v>
      </c>
      <c r="CQ721" t="b">
        <f t="shared" si="1114"/>
        <v>0</v>
      </c>
      <c r="CR721" t="b">
        <f t="shared" si="1115"/>
        <v>0</v>
      </c>
      <c r="CS721" t="b">
        <f t="shared" si="1116"/>
        <v>0</v>
      </c>
      <c r="CT721" t="b">
        <f t="shared" si="1117"/>
        <v>0</v>
      </c>
      <c r="CU721" t="b">
        <f t="shared" si="1118"/>
        <v>0</v>
      </c>
      <c r="CV721" t="b">
        <f t="shared" si="1119"/>
        <v>0</v>
      </c>
      <c r="CW721" t="b">
        <f t="shared" si="1120"/>
        <v>0</v>
      </c>
      <c r="CX721" t="b">
        <f t="shared" si="1121"/>
        <v>0</v>
      </c>
      <c r="CY721" t="b">
        <f t="shared" si="1122"/>
        <v>0</v>
      </c>
      <c r="CZ721" t="b">
        <f t="shared" si="1123"/>
        <v>0</v>
      </c>
      <c r="DA721" t="b">
        <f t="shared" si="1124"/>
        <v>0</v>
      </c>
      <c r="DB721" t="b">
        <f t="shared" si="1125"/>
        <v>0</v>
      </c>
      <c r="DC721" t="b">
        <f t="shared" si="1126"/>
        <v>0</v>
      </c>
      <c r="DD721" t="b">
        <f t="shared" si="1127"/>
        <v>0</v>
      </c>
    </row>
    <row r="722" spans="1:108">
      <c r="A722" s="4" t="s">
        <v>3704</v>
      </c>
      <c r="B722" t="s">
        <v>3700</v>
      </c>
      <c r="C722" t="s">
        <v>3700</v>
      </c>
      <c r="D722" s="4"/>
      <c r="E722" t="s">
        <v>6111</v>
      </c>
      <c r="F722" t="s">
        <v>3569</v>
      </c>
      <c r="G722" t="s">
        <v>3570</v>
      </c>
      <c r="H722" t="s">
        <v>7428</v>
      </c>
      <c r="I722" t="s">
        <v>7418</v>
      </c>
      <c r="J722" s="4" t="s">
        <v>16</v>
      </c>
      <c r="K722" s="4" t="s">
        <v>16</v>
      </c>
      <c r="L722" s="4" t="s">
        <v>7302</v>
      </c>
      <c r="M722" t="s">
        <v>6079</v>
      </c>
      <c r="N722" s="4" t="s">
        <v>3705</v>
      </c>
      <c r="O722" s="4" t="b">
        <f t="shared" si="1034"/>
        <v>1</v>
      </c>
      <c r="P722" s="4" t="b">
        <f t="shared" si="1035"/>
        <v>1</v>
      </c>
      <c r="Q722" s="4" t="b">
        <f t="shared" si="1036"/>
        <v>1</v>
      </c>
      <c r="R722" s="4" t="b">
        <f t="shared" si="1037"/>
        <v>1</v>
      </c>
      <c r="S722" s="4" t="b">
        <f t="shared" si="1038"/>
        <v>1</v>
      </c>
      <c r="T722" s="4" t="b">
        <f t="shared" si="1039"/>
        <v>1</v>
      </c>
      <c r="U722" s="4" t="b">
        <f t="shared" si="1040"/>
        <v>1</v>
      </c>
      <c r="V722" s="4" t="b">
        <f t="shared" si="1041"/>
        <v>1</v>
      </c>
      <c r="W722" s="4" t="b">
        <f t="shared" si="1042"/>
        <v>1</v>
      </c>
      <c r="X722" s="4" t="b">
        <f t="shared" si="1043"/>
        <v>1</v>
      </c>
      <c r="Y722" s="4" t="b">
        <f t="shared" si="1044"/>
        <v>1</v>
      </c>
      <c r="Z722" s="4" t="b">
        <f t="shared" si="1045"/>
        <v>1</v>
      </c>
      <c r="AA722" s="4" t="b">
        <f t="shared" si="1046"/>
        <v>1</v>
      </c>
      <c r="AB722" s="4" t="b">
        <f t="shared" si="1047"/>
        <v>1</v>
      </c>
      <c r="AC722" s="4" t="b">
        <f t="shared" si="1048"/>
        <v>0</v>
      </c>
      <c r="AD722" s="4" t="b">
        <f t="shared" si="1049"/>
        <v>0</v>
      </c>
      <c r="AE722" s="4" t="b">
        <f t="shared" si="1050"/>
        <v>1</v>
      </c>
      <c r="AF722" s="4" t="b">
        <f t="shared" si="1051"/>
        <v>0</v>
      </c>
      <c r="AG722" s="4" t="b">
        <f t="shared" si="1052"/>
        <v>1</v>
      </c>
      <c r="AH722" s="4" t="b">
        <f t="shared" si="1053"/>
        <v>1</v>
      </c>
      <c r="AI722" s="4" t="b">
        <f t="shared" si="1054"/>
        <v>1</v>
      </c>
      <c r="AJ722" s="4" t="b">
        <f t="shared" si="1055"/>
        <v>0</v>
      </c>
      <c r="AK722" s="4" t="b">
        <f t="shared" si="1056"/>
        <v>1</v>
      </c>
      <c r="AL722" s="4" t="b">
        <f t="shared" si="1057"/>
        <v>1</v>
      </c>
      <c r="AM722" s="4" t="b">
        <f t="shared" si="1058"/>
        <v>1</v>
      </c>
      <c r="AN722" s="4" t="b">
        <f t="shared" si="1059"/>
        <v>1</v>
      </c>
      <c r="AO722" s="4" t="b">
        <f t="shared" si="1060"/>
        <v>0</v>
      </c>
      <c r="AP722" s="4" t="b">
        <f t="shared" si="1061"/>
        <v>0</v>
      </c>
      <c r="AQ722" s="4" t="b">
        <f t="shared" si="1062"/>
        <v>0</v>
      </c>
      <c r="AR722" s="4" t="b">
        <f t="shared" si="1063"/>
        <v>1</v>
      </c>
      <c r="AS722" s="4" t="b">
        <f t="shared" si="1064"/>
        <v>0</v>
      </c>
      <c r="AT722" s="4" t="b">
        <f t="shared" si="1065"/>
        <v>0</v>
      </c>
      <c r="AU722" s="4" t="b">
        <f t="shared" si="1066"/>
        <v>0</v>
      </c>
      <c r="AV722" s="4" t="b">
        <f t="shared" si="1067"/>
        <v>1</v>
      </c>
      <c r="AW722" s="4" t="b">
        <f t="shared" si="1068"/>
        <v>0</v>
      </c>
      <c r="AX722" s="4" t="b">
        <f t="shared" si="1069"/>
        <v>1</v>
      </c>
      <c r="AY722" s="4" t="b">
        <f t="shared" si="1070"/>
        <v>0</v>
      </c>
      <c r="AZ722" s="4" t="b">
        <f t="shared" si="1071"/>
        <v>0</v>
      </c>
      <c r="BA722" s="4" t="b">
        <f t="shared" si="1072"/>
        <v>1</v>
      </c>
      <c r="BB722" s="4" t="b">
        <f t="shared" si="1073"/>
        <v>0</v>
      </c>
      <c r="BC722" s="4" t="b">
        <f t="shared" si="1074"/>
        <v>0</v>
      </c>
      <c r="BD722" s="4" t="b">
        <f t="shared" si="1075"/>
        <v>1</v>
      </c>
      <c r="BE722" s="4" t="b">
        <f t="shared" si="1076"/>
        <v>0</v>
      </c>
      <c r="BF722" s="4" t="b">
        <f t="shared" si="1077"/>
        <v>1</v>
      </c>
      <c r="BG722" s="4" t="b">
        <f t="shared" si="1078"/>
        <v>1</v>
      </c>
      <c r="BH722" s="4" t="b">
        <f t="shared" si="1079"/>
        <v>1</v>
      </c>
      <c r="BI722" s="4" t="b">
        <f t="shared" si="1080"/>
        <v>0</v>
      </c>
      <c r="BJ722" s="4" t="b">
        <f t="shared" si="1081"/>
        <v>0</v>
      </c>
      <c r="BK722" s="4" t="b">
        <f t="shared" si="1082"/>
        <v>1</v>
      </c>
      <c r="BL722" s="4" t="b">
        <f t="shared" si="1083"/>
        <v>0</v>
      </c>
      <c r="BM722" s="4" t="b">
        <f t="shared" si="1084"/>
        <v>0</v>
      </c>
      <c r="BN722" s="4" t="b">
        <f t="shared" si="1085"/>
        <v>0</v>
      </c>
      <c r="BO722" s="4" t="b">
        <f t="shared" si="1086"/>
        <v>1</v>
      </c>
      <c r="BP722" s="4" t="b">
        <f t="shared" si="1087"/>
        <v>1</v>
      </c>
      <c r="BQ722" s="4" t="b">
        <f t="shared" si="1088"/>
        <v>0</v>
      </c>
      <c r="BR722" s="4" t="b">
        <f t="shared" si="1089"/>
        <v>0</v>
      </c>
      <c r="BS722" s="4" t="b">
        <f t="shared" si="1090"/>
        <v>1</v>
      </c>
      <c r="BT722" s="4" t="b">
        <f t="shared" si="1091"/>
        <v>0</v>
      </c>
      <c r="BU722" s="4" t="b">
        <f t="shared" si="1092"/>
        <v>0</v>
      </c>
      <c r="BV722" s="4" t="b">
        <f t="shared" si="1093"/>
        <v>1</v>
      </c>
      <c r="BW722" s="4" t="b">
        <f t="shared" si="1094"/>
        <v>1</v>
      </c>
      <c r="BX722" s="4" t="b">
        <f t="shared" si="1095"/>
        <v>0</v>
      </c>
      <c r="BY722" s="4" t="b">
        <f t="shared" si="1096"/>
        <v>1</v>
      </c>
      <c r="BZ722" s="4" t="b">
        <f t="shared" si="1097"/>
        <v>0</v>
      </c>
      <c r="CA722" s="4" t="b">
        <f t="shared" si="1098"/>
        <v>0</v>
      </c>
      <c r="CB722" s="4" t="b">
        <f t="shared" si="1099"/>
        <v>0</v>
      </c>
      <c r="CC722" s="4" t="b">
        <f t="shared" si="1100"/>
        <v>0</v>
      </c>
      <c r="CD722" s="4" t="b">
        <f t="shared" si="1101"/>
        <v>0</v>
      </c>
      <c r="CE722" s="4" t="b">
        <f t="shared" si="1102"/>
        <v>1</v>
      </c>
      <c r="CF722" s="4" t="b">
        <f t="shared" si="1103"/>
        <v>1</v>
      </c>
      <c r="CG722" s="4" t="b">
        <f t="shared" si="1104"/>
        <v>0</v>
      </c>
      <c r="CH722" s="4" t="b">
        <f t="shared" si="1105"/>
        <v>1</v>
      </c>
      <c r="CI722" s="4" t="b">
        <f t="shared" si="1106"/>
        <v>0</v>
      </c>
      <c r="CJ722" s="4" t="b">
        <f t="shared" si="1107"/>
        <v>1</v>
      </c>
      <c r="CK722" s="4" t="b">
        <f t="shared" si="1108"/>
        <v>1</v>
      </c>
      <c r="CL722" s="4" t="b">
        <f t="shared" si="1109"/>
        <v>0</v>
      </c>
      <c r="CM722" s="4" t="b">
        <f t="shared" si="1110"/>
        <v>0</v>
      </c>
      <c r="CN722" s="4" t="b">
        <f t="shared" si="1111"/>
        <v>1</v>
      </c>
      <c r="CO722" s="4" t="b">
        <f t="shared" si="1112"/>
        <v>0</v>
      </c>
      <c r="CP722" s="4" t="b">
        <f t="shared" si="1113"/>
        <v>0</v>
      </c>
      <c r="CQ722" s="4" t="b">
        <f t="shared" si="1114"/>
        <v>0</v>
      </c>
      <c r="CR722" s="4" t="b">
        <f t="shared" si="1115"/>
        <v>0</v>
      </c>
      <c r="CS722" s="4" t="b">
        <f t="shared" si="1116"/>
        <v>0</v>
      </c>
      <c r="CT722" s="4" t="b">
        <f t="shared" si="1117"/>
        <v>1</v>
      </c>
      <c r="CU722" s="4" t="b">
        <f t="shared" si="1118"/>
        <v>0</v>
      </c>
      <c r="CV722" s="4" t="b">
        <f t="shared" si="1119"/>
        <v>1</v>
      </c>
      <c r="CW722" s="4" t="b">
        <f t="shared" si="1120"/>
        <v>1</v>
      </c>
      <c r="CX722" s="4" t="b">
        <f t="shared" si="1121"/>
        <v>0</v>
      </c>
      <c r="CY722" s="4" t="b">
        <f t="shared" si="1122"/>
        <v>1</v>
      </c>
      <c r="CZ722" s="4" t="b">
        <f t="shared" si="1123"/>
        <v>0</v>
      </c>
      <c r="DA722" s="4" t="b">
        <f t="shared" si="1124"/>
        <v>0</v>
      </c>
      <c r="DB722" s="4" t="b">
        <f t="shared" si="1125"/>
        <v>0</v>
      </c>
      <c r="DC722" s="4" t="b">
        <f t="shared" si="1126"/>
        <v>0</v>
      </c>
      <c r="DD722" s="4" t="b">
        <f t="shared" si="1127"/>
        <v>1</v>
      </c>
    </row>
    <row r="723" spans="1:108">
      <c r="A723" t="s">
        <v>3706</v>
      </c>
      <c r="B723" t="s">
        <v>3707</v>
      </c>
      <c r="C723" t="s">
        <v>3708</v>
      </c>
      <c r="E723" t="s">
        <v>6111</v>
      </c>
      <c r="F723" t="s">
        <v>3569</v>
      </c>
      <c r="G723" t="s">
        <v>3570</v>
      </c>
      <c r="H723" t="s">
        <v>7428</v>
      </c>
      <c r="I723" t="s">
        <v>7418</v>
      </c>
      <c r="J723" t="s">
        <v>204</v>
      </c>
      <c r="K723" t="s">
        <v>205</v>
      </c>
      <c r="L723" t="s">
        <v>7303</v>
      </c>
      <c r="M723" t="s">
        <v>6079</v>
      </c>
      <c r="N723" t="s">
        <v>3709</v>
      </c>
      <c r="O723" t="b">
        <f t="shared" si="1034"/>
        <v>0</v>
      </c>
      <c r="P723" t="b">
        <f t="shared" si="1035"/>
        <v>0</v>
      </c>
      <c r="Q723" t="b">
        <f t="shared" si="1036"/>
        <v>1</v>
      </c>
      <c r="R723" t="b">
        <f t="shared" si="1037"/>
        <v>0</v>
      </c>
      <c r="S723" t="b">
        <f t="shared" si="1038"/>
        <v>0</v>
      </c>
      <c r="T723" t="b">
        <f t="shared" si="1039"/>
        <v>0</v>
      </c>
      <c r="U723" t="b">
        <f t="shared" si="1040"/>
        <v>1</v>
      </c>
      <c r="V723" t="b">
        <f t="shared" si="1041"/>
        <v>0</v>
      </c>
      <c r="W723" t="b">
        <f t="shared" si="1042"/>
        <v>0</v>
      </c>
      <c r="X723" t="b">
        <f t="shared" si="1043"/>
        <v>0</v>
      </c>
      <c r="Y723" t="b">
        <f t="shared" si="1044"/>
        <v>0</v>
      </c>
      <c r="Z723" t="b">
        <f t="shared" si="1045"/>
        <v>0</v>
      </c>
      <c r="AA723" t="b">
        <f t="shared" si="1046"/>
        <v>0</v>
      </c>
      <c r="AB723" t="b">
        <f t="shared" si="1047"/>
        <v>0</v>
      </c>
      <c r="AC723" t="b">
        <f t="shared" si="1048"/>
        <v>0</v>
      </c>
      <c r="AD723" t="b">
        <f t="shared" si="1049"/>
        <v>0</v>
      </c>
      <c r="AE723" t="b">
        <f t="shared" si="1050"/>
        <v>0</v>
      </c>
      <c r="AF723" t="b">
        <f t="shared" si="1051"/>
        <v>1</v>
      </c>
      <c r="AG723" t="b">
        <f t="shared" si="1052"/>
        <v>0</v>
      </c>
      <c r="AH723" t="b">
        <f t="shared" si="1053"/>
        <v>1</v>
      </c>
      <c r="AI723" t="b">
        <f t="shared" si="1054"/>
        <v>0</v>
      </c>
      <c r="AJ723" t="b">
        <f t="shared" si="1055"/>
        <v>0</v>
      </c>
      <c r="AK723" t="b">
        <f t="shared" si="1056"/>
        <v>0</v>
      </c>
      <c r="AL723" t="b">
        <f t="shared" si="1057"/>
        <v>0</v>
      </c>
      <c r="AM723" t="b">
        <f t="shared" si="1058"/>
        <v>0</v>
      </c>
      <c r="AN723" t="b">
        <f t="shared" si="1059"/>
        <v>0</v>
      </c>
      <c r="AO723" t="b">
        <f t="shared" si="1060"/>
        <v>0</v>
      </c>
      <c r="AP723" t="b">
        <f t="shared" si="1061"/>
        <v>0</v>
      </c>
      <c r="AQ723" t="b">
        <f t="shared" si="1062"/>
        <v>0</v>
      </c>
      <c r="AR723" t="b">
        <f t="shared" si="1063"/>
        <v>0</v>
      </c>
      <c r="AS723" t="b">
        <f t="shared" si="1064"/>
        <v>0</v>
      </c>
      <c r="AT723" t="b">
        <f t="shared" si="1065"/>
        <v>0</v>
      </c>
      <c r="AU723" t="b">
        <f t="shared" si="1066"/>
        <v>0</v>
      </c>
      <c r="AV723" t="b">
        <f t="shared" si="1067"/>
        <v>0</v>
      </c>
      <c r="AW723" t="b">
        <f t="shared" si="1068"/>
        <v>0</v>
      </c>
      <c r="AX723" t="b">
        <f t="shared" si="1069"/>
        <v>0</v>
      </c>
      <c r="AY723" t="b">
        <f t="shared" si="1070"/>
        <v>0</v>
      </c>
      <c r="AZ723" t="b">
        <f t="shared" si="1071"/>
        <v>0</v>
      </c>
      <c r="BA723" t="b">
        <f t="shared" si="1072"/>
        <v>0</v>
      </c>
      <c r="BB723" t="b">
        <f t="shared" si="1073"/>
        <v>0</v>
      </c>
      <c r="BC723" t="b">
        <f t="shared" si="1074"/>
        <v>0</v>
      </c>
      <c r="BD723" t="b">
        <f t="shared" si="1075"/>
        <v>0</v>
      </c>
      <c r="BE723" t="b">
        <f t="shared" si="1076"/>
        <v>0</v>
      </c>
      <c r="BF723" t="b">
        <f t="shared" si="1077"/>
        <v>0</v>
      </c>
      <c r="BG723" t="b">
        <f t="shared" si="1078"/>
        <v>1</v>
      </c>
      <c r="BH723" t="b">
        <f t="shared" si="1079"/>
        <v>0</v>
      </c>
      <c r="BI723" t="b">
        <f t="shared" si="1080"/>
        <v>0</v>
      </c>
      <c r="BJ723" t="b">
        <f t="shared" si="1081"/>
        <v>0</v>
      </c>
      <c r="BK723" t="b">
        <f t="shared" si="1082"/>
        <v>0</v>
      </c>
      <c r="BL723" t="b">
        <f t="shared" si="1083"/>
        <v>0</v>
      </c>
      <c r="BM723" t="b">
        <f t="shared" si="1084"/>
        <v>0</v>
      </c>
      <c r="BN723" t="b">
        <f t="shared" si="1085"/>
        <v>0</v>
      </c>
      <c r="BO723" t="b">
        <f t="shared" si="1086"/>
        <v>0</v>
      </c>
      <c r="BP723" t="b">
        <f t="shared" si="1087"/>
        <v>0</v>
      </c>
      <c r="BQ723" t="b">
        <f t="shared" si="1088"/>
        <v>0</v>
      </c>
      <c r="BR723" t="b">
        <f t="shared" si="1089"/>
        <v>0</v>
      </c>
      <c r="BS723" t="b">
        <f t="shared" si="1090"/>
        <v>0</v>
      </c>
      <c r="BT723" t="b">
        <f t="shared" si="1091"/>
        <v>0</v>
      </c>
      <c r="BU723" t="b">
        <f t="shared" si="1092"/>
        <v>0</v>
      </c>
      <c r="BV723" t="b">
        <f t="shared" si="1093"/>
        <v>0</v>
      </c>
      <c r="BW723" t="b">
        <f t="shared" si="1094"/>
        <v>0</v>
      </c>
      <c r="BX723" t="b">
        <f t="shared" si="1095"/>
        <v>0</v>
      </c>
      <c r="BY723" t="b">
        <f t="shared" si="1096"/>
        <v>0</v>
      </c>
      <c r="BZ723" t="b">
        <f t="shared" si="1097"/>
        <v>0</v>
      </c>
      <c r="CA723" t="b">
        <f t="shared" si="1098"/>
        <v>0</v>
      </c>
      <c r="CB723" t="b">
        <f t="shared" si="1099"/>
        <v>0</v>
      </c>
      <c r="CC723" t="b">
        <f t="shared" si="1100"/>
        <v>0</v>
      </c>
      <c r="CD723" t="b">
        <f t="shared" si="1101"/>
        <v>0</v>
      </c>
      <c r="CE723" t="b">
        <f t="shared" si="1102"/>
        <v>0</v>
      </c>
      <c r="CF723" t="b">
        <f t="shared" si="1103"/>
        <v>0</v>
      </c>
      <c r="CG723" t="b">
        <f t="shared" si="1104"/>
        <v>0</v>
      </c>
      <c r="CH723" t="b">
        <f t="shared" si="1105"/>
        <v>0</v>
      </c>
      <c r="CI723" t="b">
        <f t="shared" si="1106"/>
        <v>0</v>
      </c>
      <c r="CJ723" t="b">
        <f t="shared" si="1107"/>
        <v>0</v>
      </c>
      <c r="CK723" t="b">
        <f t="shared" si="1108"/>
        <v>0</v>
      </c>
      <c r="CL723" t="b">
        <f t="shared" si="1109"/>
        <v>0</v>
      </c>
      <c r="CM723" t="b">
        <f t="shared" si="1110"/>
        <v>0</v>
      </c>
      <c r="CN723" t="b">
        <f t="shared" si="1111"/>
        <v>0</v>
      </c>
      <c r="CO723" t="b">
        <f t="shared" si="1112"/>
        <v>0</v>
      </c>
      <c r="CP723" t="b">
        <f t="shared" si="1113"/>
        <v>0</v>
      </c>
      <c r="CQ723" t="b">
        <f t="shared" si="1114"/>
        <v>0</v>
      </c>
      <c r="CR723" t="b">
        <f t="shared" si="1115"/>
        <v>0</v>
      </c>
      <c r="CS723" t="b">
        <f t="shared" si="1116"/>
        <v>0</v>
      </c>
      <c r="CT723" t="b">
        <f t="shared" si="1117"/>
        <v>0</v>
      </c>
      <c r="CU723" t="b">
        <f t="shared" si="1118"/>
        <v>0</v>
      </c>
      <c r="CV723" t="b">
        <f t="shared" si="1119"/>
        <v>0</v>
      </c>
      <c r="CW723" t="b">
        <f t="shared" si="1120"/>
        <v>0</v>
      </c>
      <c r="CX723" t="b">
        <f t="shared" si="1121"/>
        <v>0</v>
      </c>
      <c r="CY723" t="b">
        <f t="shared" si="1122"/>
        <v>0</v>
      </c>
      <c r="CZ723" t="b">
        <f t="shared" si="1123"/>
        <v>0</v>
      </c>
      <c r="DA723" t="b">
        <f t="shared" si="1124"/>
        <v>0</v>
      </c>
      <c r="DB723" t="b">
        <f t="shared" si="1125"/>
        <v>0</v>
      </c>
      <c r="DC723" t="b">
        <f t="shared" si="1126"/>
        <v>0</v>
      </c>
      <c r="DD723" t="b">
        <f t="shared" si="1127"/>
        <v>0</v>
      </c>
    </row>
    <row r="724" spans="1:108">
      <c r="A724" t="s">
        <v>3710</v>
      </c>
      <c r="B724" t="s">
        <v>3707</v>
      </c>
      <c r="C724" t="s">
        <v>3708</v>
      </c>
      <c r="E724" t="s">
        <v>6111</v>
      </c>
      <c r="F724" t="s">
        <v>3569</v>
      </c>
      <c r="G724" t="s">
        <v>3570</v>
      </c>
      <c r="H724" t="s">
        <v>7428</v>
      </c>
      <c r="I724" t="s">
        <v>7418</v>
      </c>
      <c r="J724" t="s">
        <v>16</v>
      </c>
      <c r="K724" t="s">
        <v>16</v>
      </c>
      <c r="L724" t="s">
        <v>7304</v>
      </c>
      <c r="M724" t="s">
        <v>6079</v>
      </c>
      <c r="N724" t="s">
        <v>1915</v>
      </c>
      <c r="O724" t="b">
        <f t="shared" si="1034"/>
        <v>0</v>
      </c>
      <c r="P724" t="b">
        <f t="shared" si="1035"/>
        <v>0</v>
      </c>
      <c r="Q724" t="b">
        <f t="shared" si="1036"/>
        <v>1</v>
      </c>
      <c r="R724" t="b">
        <f t="shared" si="1037"/>
        <v>1</v>
      </c>
      <c r="S724" t="b">
        <f t="shared" si="1038"/>
        <v>0</v>
      </c>
      <c r="T724" t="b">
        <f t="shared" si="1039"/>
        <v>0</v>
      </c>
      <c r="U724" t="b">
        <f t="shared" si="1040"/>
        <v>1</v>
      </c>
      <c r="V724" t="b">
        <f t="shared" si="1041"/>
        <v>1</v>
      </c>
      <c r="W724" t="b">
        <f t="shared" si="1042"/>
        <v>0</v>
      </c>
      <c r="X724" t="b">
        <f t="shared" si="1043"/>
        <v>0</v>
      </c>
      <c r="Y724" t="b">
        <f t="shared" si="1044"/>
        <v>0</v>
      </c>
      <c r="Z724" t="b">
        <f t="shared" si="1045"/>
        <v>0</v>
      </c>
      <c r="AA724" t="b">
        <f t="shared" si="1046"/>
        <v>1</v>
      </c>
      <c r="AB724" t="b">
        <f t="shared" si="1047"/>
        <v>0</v>
      </c>
      <c r="AC724" t="b">
        <f t="shared" si="1048"/>
        <v>0</v>
      </c>
      <c r="AD724" t="b">
        <f t="shared" si="1049"/>
        <v>0</v>
      </c>
      <c r="AE724" t="b">
        <f t="shared" si="1050"/>
        <v>0</v>
      </c>
      <c r="AF724" t="b">
        <f t="shared" si="1051"/>
        <v>0</v>
      </c>
      <c r="AG724" t="b">
        <f t="shared" si="1052"/>
        <v>0</v>
      </c>
      <c r="AH724" t="b">
        <f t="shared" si="1053"/>
        <v>1</v>
      </c>
      <c r="AI724" t="b">
        <f t="shared" si="1054"/>
        <v>0</v>
      </c>
      <c r="AJ724" t="b">
        <f t="shared" si="1055"/>
        <v>0</v>
      </c>
      <c r="AK724" t="b">
        <f t="shared" si="1056"/>
        <v>0</v>
      </c>
      <c r="AL724" t="b">
        <f t="shared" si="1057"/>
        <v>0</v>
      </c>
      <c r="AM724" t="b">
        <f t="shared" si="1058"/>
        <v>0</v>
      </c>
      <c r="AN724" t="b">
        <f t="shared" si="1059"/>
        <v>0</v>
      </c>
      <c r="AO724" t="b">
        <f t="shared" si="1060"/>
        <v>0</v>
      </c>
      <c r="AP724" t="b">
        <f t="shared" si="1061"/>
        <v>0</v>
      </c>
      <c r="AQ724" t="b">
        <f t="shared" si="1062"/>
        <v>0</v>
      </c>
      <c r="AR724" t="b">
        <f t="shared" si="1063"/>
        <v>0</v>
      </c>
      <c r="AS724" t="b">
        <f t="shared" si="1064"/>
        <v>0</v>
      </c>
      <c r="AT724" t="b">
        <f t="shared" si="1065"/>
        <v>0</v>
      </c>
      <c r="AU724" t="b">
        <f t="shared" si="1066"/>
        <v>0</v>
      </c>
      <c r="AV724" t="b">
        <f t="shared" si="1067"/>
        <v>0</v>
      </c>
      <c r="AW724" t="b">
        <f t="shared" si="1068"/>
        <v>0</v>
      </c>
      <c r="AX724" t="b">
        <f t="shared" si="1069"/>
        <v>0</v>
      </c>
      <c r="AY724" t="b">
        <f t="shared" si="1070"/>
        <v>0</v>
      </c>
      <c r="AZ724" t="b">
        <f t="shared" si="1071"/>
        <v>0</v>
      </c>
      <c r="BA724" t="b">
        <f t="shared" si="1072"/>
        <v>0</v>
      </c>
      <c r="BB724" t="b">
        <f t="shared" si="1073"/>
        <v>0</v>
      </c>
      <c r="BC724" t="b">
        <f t="shared" si="1074"/>
        <v>1</v>
      </c>
      <c r="BD724" t="b">
        <f t="shared" si="1075"/>
        <v>0</v>
      </c>
      <c r="BE724" t="b">
        <f t="shared" si="1076"/>
        <v>0</v>
      </c>
      <c r="BF724" t="b">
        <f t="shared" si="1077"/>
        <v>0</v>
      </c>
      <c r="BG724" t="b">
        <f t="shared" si="1078"/>
        <v>0</v>
      </c>
      <c r="BH724" t="b">
        <f t="shared" si="1079"/>
        <v>0</v>
      </c>
      <c r="BI724" t="b">
        <f t="shared" si="1080"/>
        <v>0</v>
      </c>
      <c r="BJ724" t="b">
        <f t="shared" si="1081"/>
        <v>0</v>
      </c>
      <c r="BK724" t="b">
        <f t="shared" si="1082"/>
        <v>0</v>
      </c>
      <c r="BL724" t="b">
        <f t="shared" si="1083"/>
        <v>0</v>
      </c>
      <c r="BM724" t="b">
        <f t="shared" si="1084"/>
        <v>0</v>
      </c>
      <c r="BN724" t="b">
        <f t="shared" si="1085"/>
        <v>0</v>
      </c>
      <c r="BO724" t="b">
        <f t="shared" si="1086"/>
        <v>0</v>
      </c>
      <c r="BP724" t="b">
        <f t="shared" si="1087"/>
        <v>0</v>
      </c>
      <c r="BQ724" t="b">
        <f t="shared" si="1088"/>
        <v>0</v>
      </c>
      <c r="BR724" t="b">
        <f t="shared" si="1089"/>
        <v>0</v>
      </c>
      <c r="BS724" t="b">
        <f t="shared" si="1090"/>
        <v>0</v>
      </c>
      <c r="BT724" t="b">
        <f t="shared" si="1091"/>
        <v>0</v>
      </c>
      <c r="BU724" t="b">
        <f t="shared" si="1092"/>
        <v>0</v>
      </c>
      <c r="BV724" t="b">
        <f t="shared" si="1093"/>
        <v>0</v>
      </c>
      <c r="BW724" t="b">
        <f t="shared" si="1094"/>
        <v>0</v>
      </c>
      <c r="BX724" t="b">
        <f t="shared" si="1095"/>
        <v>0</v>
      </c>
      <c r="BY724" t="b">
        <f t="shared" si="1096"/>
        <v>0</v>
      </c>
      <c r="BZ724" t="b">
        <f t="shared" si="1097"/>
        <v>0</v>
      </c>
      <c r="CA724" t="b">
        <f t="shared" si="1098"/>
        <v>0</v>
      </c>
      <c r="CB724" t="b">
        <f t="shared" si="1099"/>
        <v>0</v>
      </c>
      <c r="CC724" t="b">
        <f t="shared" si="1100"/>
        <v>0</v>
      </c>
      <c r="CD724" t="b">
        <f t="shared" si="1101"/>
        <v>0</v>
      </c>
      <c r="CE724" t="b">
        <f t="shared" si="1102"/>
        <v>0</v>
      </c>
      <c r="CF724" t="b">
        <f t="shared" si="1103"/>
        <v>0</v>
      </c>
      <c r="CG724" t="b">
        <f t="shared" si="1104"/>
        <v>0</v>
      </c>
      <c r="CH724" t="b">
        <f t="shared" si="1105"/>
        <v>0</v>
      </c>
      <c r="CI724" t="b">
        <f t="shared" si="1106"/>
        <v>0</v>
      </c>
      <c r="CJ724" t="b">
        <f t="shared" si="1107"/>
        <v>0</v>
      </c>
      <c r="CK724" t="b">
        <f t="shared" si="1108"/>
        <v>0</v>
      </c>
      <c r="CL724" t="b">
        <f t="shared" si="1109"/>
        <v>0</v>
      </c>
      <c r="CM724" t="b">
        <f t="shared" si="1110"/>
        <v>0</v>
      </c>
      <c r="CN724" t="b">
        <f t="shared" si="1111"/>
        <v>0</v>
      </c>
      <c r="CO724" t="b">
        <f t="shared" si="1112"/>
        <v>0</v>
      </c>
      <c r="CP724" t="b">
        <f t="shared" si="1113"/>
        <v>0</v>
      </c>
      <c r="CQ724" t="b">
        <f t="shared" si="1114"/>
        <v>0</v>
      </c>
      <c r="CR724" t="b">
        <f t="shared" si="1115"/>
        <v>0</v>
      </c>
      <c r="CS724" t="b">
        <f t="shared" si="1116"/>
        <v>0</v>
      </c>
      <c r="CT724" t="b">
        <f t="shared" si="1117"/>
        <v>0</v>
      </c>
      <c r="CU724" t="b">
        <f t="shared" si="1118"/>
        <v>0</v>
      </c>
      <c r="CV724" t="b">
        <f t="shared" si="1119"/>
        <v>0</v>
      </c>
      <c r="CW724" t="b">
        <f t="shared" si="1120"/>
        <v>0</v>
      </c>
      <c r="CX724" t="b">
        <f t="shared" si="1121"/>
        <v>0</v>
      </c>
      <c r="CY724" t="b">
        <f t="shared" si="1122"/>
        <v>0</v>
      </c>
      <c r="CZ724" t="b">
        <f t="shared" si="1123"/>
        <v>0</v>
      </c>
      <c r="DA724" t="b">
        <f t="shared" si="1124"/>
        <v>0</v>
      </c>
      <c r="DB724" t="b">
        <f t="shared" si="1125"/>
        <v>0</v>
      </c>
      <c r="DC724" t="b">
        <f t="shared" si="1126"/>
        <v>0</v>
      </c>
      <c r="DD724" t="b">
        <f t="shared" si="1127"/>
        <v>0</v>
      </c>
    </row>
    <row r="725" spans="1:108">
      <c r="A725" t="s">
        <v>3711</v>
      </c>
      <c r="B725" t="s">
        <v>3707</v>
      </c>
      <c r="C725" t="s">
        <v>3708</v>
      </c>
      <c r="E725" t="s">
        <v>6111</v>
      </c>
      <c r="F725" t="s">
        <v>3569</v>
      </c>
      <c r="G725" t="s">
        <v>3570</v>
      </c>
      <c r="H725" t="s">
        <v>7428</v>
      </c>
      <c r="I725" t="s">
        <v>7418</v>
      </c>
      <c r="J725" t="s">
        <v>143</v>
      </c>
      <c r="K725" t="s">
        <v>143</v>
      </c>
      <c r="L725" t="s">
        <v>7305</v>
      </c>
      <c r="M725" t="s">
        <v>6079</v>
      </c>
      <c r="N725" t="s">
        <v>77</v>
      </c>
      <c r="O725" t="b">
        <f t="shared" si="1034"/>
        <v>1</v>
      </c>
      <c r="P725" t="b">
        <f t="shared" si="1035"/>
        <v>0</v>
      </c>
      <c r="Q725" t="b">
        <f t="shared" si="1036"/>
        <v>0</v>
      </c>
      <c r="R725" t="b">
        <f t="shared" si="1037"/>
        <v>0</v>
      </c>
      <c r="S725" t="b">
        <f t="shared" si="1038"/>
        <v>0</v>
      </c>
      <c r="T725" t="b">
        <f t="shared" si="1039"/>
        <v>0</v>
      </c>
      <c r="U725" t="b">
        <f t="shared" si="1040"/>
        <v>0</v>
      </c>
      <c r="V725" t="b">
        <f t="shared" si="1041"/>
        <v>0</v>
      </c>
      <c r="W725" t="b">
        <f t="shared" si="1042"/>
        <v>0</v>
      </c>
      <c r="X725" t="b">
        <f t="shared" si="1043"/>
        <v>1</v>
      </c>
      <c r="Y725" t="b">
        <f t="shared" si="1044"/>
        <v>0</v>
      </c>
      <c r="Z725" t="b">
        <f t="shared" si="1045"/>
        <v>0</v>
      </c>
      <c r="AA725" t="b">
        <f t="shared" si="1046"/>
        <v>0</v>
      </c>
      <c r="AB725" t="b">
        <f t="shared" si="1047"/>
        <v>0</v>
      </c>
      <c r="AC725" t="b">
        <f t="shared" si="1048"/>
        <v>0</v>
      </c>
      <c r="AD725" t="b">
        <f t="shared" si="1049"/>
        <v>0</v>
      </c>
      <c r="AE725" t="b">
        <f t="shared" si="1050"/>
        <v>0</v>
      </c>
      <c r="AF725" t="b">
        <f t="shared" si="1051"/>
        <v>0</v>
      </c>
      <c r="AG725" t="b">
        <f t="shared" si="1052"/>
        <v>0</v>
      </c>
      <c r="AH725" t="b">
        <f t="shared" si="1053"/>
        <v>0</v>
      </c>
      <c r="AI725" t="b">
        <f t="shared" si="1054"/>
        <v>0</v>
      </c>
      <c r="AJ725" t="b">
        <f t="shared" si="1055"/>
        <v>0</v>
      </c>
      <c r="AK725" t="b">
        <f t="shared" si="1056"/>
        <v>0</v>
      </c>
      <c r="AL725" t="b">
        <f t="shared" si="1057"/>
        <v>0</v>
      </c>
      <c r="AM725" t="b">
        <f t="shared" si="1058"/>
        <v>0</v>
      </c>
      <c r="AN725" t="b">
        <f t="shared" si="1059"/>
        <v>0</v>
      </c>
      <c r="AO725" t="b">
        <f t="shared" si="1060"/>
        <v>0</v>
      </c>
      <c r="AP725" t="b">
        <f t="shared" si="1061"/>
        <v>0</v>
      </c>
      <c r="AQ725" t="b">
        <f t="shared" si="1062"/>
        <v>0</v>
      </c>
      <c r="AR725" t="b">
        <f t="shared" si="1063"/>
        <v>0</v>
      </c>
      <c r="AS725" t="b">
        <f t="shared" si="1064"/>
        <v>0</v>
      </c>
      <c r="AT725" t="b">
        <f t="shared" si="1065"/>
        <v>0</v>
      </c>
      <c r="AU725" t="b">
        <f t="shared" si="1066"/>
        <v>0</v>
      </c>
      <c r="AV725" t="b">
        <f t="shared" si="1067"/>
        <v>0</v>
      </c>
      <c r="AW725" t="b">
        <f t="shared" si="1068"/>
        <v>0</v>
      </c>
      <c r="AX725" t="b">
        <f t="shared" si="1069"/>
        <v>0</v>
      </c>
      <c r="AY725" t="b">
        <f t="shared" si="1070"/>
        <v>0</v>
      </c>
      <c r="AZ725" t="b">
        <f t="shared" si="1071"/>
        <v>0</v>
      </c>
      <c r="BA725" t="b">
        <f t="shared" si="1072"/>
        <v>0</v>
      </c>
      <c r="BB725" t="b">
        <f t="shared" si="1073"/>
        <v>0</v>
      </c>
      <c r="BC725" t="b">
        <f t="shared" si="1074"/>
        <v>0</v>
      </c>
      <c r="BD725" t="b">
        <f t="shared" si="1075"/>
        <v>0</v>
      </c>
      <c r="BE725" t="b">
        <f t="shared" si="1076"/>
        <v>0</v>
      </c>
      <c r="BF725" t="b">
        <f t="shared" si="1077"/>
        <v>0</v>
      </c>
      <c r="BG725" t="b">
        <f t="shared" si="1078"/>
        <v>0</v>
      </c>
      <c r="BH725" t="b">
        <f t="shared" si="1079"/>
        <v>0</v>
      </c>
      <c r="BI725" t="b">
        <f t="shared" si="1080"/>
        <v>0</v>
      </c>
      <c r="BJ725" t="b">
        <f t="shared" si="1081"/>
        <v>0</v>
      </c>
      <c r="BK725" t="b">
        <f t="shared" si="1082"/>
        <v>0</v>
      </c>
      <c r="BL725" t="b">
        <f t="shared" si="1083"/>
        <v>0</v>
      </c>
      <c r="BM725" t="b">
        <f t="shared" si="1084"/>
        <v>0</v>
      </c>
      <c r="BN725" t="b">
        <f t="shared" si="1085"/>
        <v>0</v>
      </c>
      <c r="BO725" t="b">
        <f t="shared" si="1086"/>
        <v>0</v>
      </c>
      <c r="BP725" t="b">
        <f t="shared" si="1087"/>
        <v>0</v>
      </c>
      <c r="BQ725" t="b">
        <f t="shared" si="1088"/>
        <v>0</v>
      </c>
      <c r="BR725" t="b">
        <f t="shared" si="1089"/>
        <v>0</v>
      </c>
      <c r="BS725" t="b">
        <f t="shared" si="1090"/>
        <v>0</v>
      </c>
      <c r="BT725" t="b">
        <f t="shared" si="1091"/>
        <v>0</v>
      </c>
      <c r="BU725" t="b">
        <f t="shared" si="1092"/>
        <v>0</v>
      </c>
      <c r="BV725" t="b">
        <f t="shared" si="1093"/>
        <v>0</v>
      </c>
      <c r="BW725" t="b">
        <f t="shared" si="1094"/>
        <v>0</v>
      </c>
      <c r="BX725" t="b">
        <f t="shared" si="1095"/>
        <v>0</v>
      </c>
      <c r="BY725" t="b">
        <f t="shared" si="1096"/>
        <v>0</v>
      </c>
      <c r="BZ725" t="b">
        <f t="shared" si="1097"/>
        <v>0</v>
      </c>
      <c r="CA725" t="b">
        <f t="shared" si="1098"/>
        <v>0</v>
      </c>
      <c r="CB725" t="b">
        <f t="shared" si="1099"/>
        <v>0</v>
      </c>
      <c r="CC725" t="b">
        <f t="shared" si="1100"/>
        <v>0</v>
      </c>
      <c r="CD725" t="b">
        <f t="shared" si="1101"/>
        <v>1</v>
      </c>
      <c r="CE725" t="b">
        <f t="shared" si="1102"/>
        <v>0</v>
      </c>
      <c r="CF725" t="b">
        <f t="shared" si="1103"/>
        <v>0</v>
      </c>
      <c r="CG725" t="b">
        <f t="shared" si="1104"/>
        <v>0</v>
      </c>
      <c r="CH725" t="b">
        <f t="shared" si="1105"/>
        <v>0</v>
      </c>
      <c r="CI725" t="b">
        <f t="shared" si="1106"/>
        <v>0</v>
      </c>
      <c r="CJ725" t="b">
        <f t="shared" si="1107"/>
        <v>0</v>
      </c>
      <c r="CK725" t="b">
        <f t="shared" si="1108"/>
        <v>0</v>
      </c>
      <c r="CL725" t="b">
        <f t="shared" si="1109"/>
        <v>0</v>
      </c>
      <c r="CM725" t="b">
        <f t="shared" si="1110"/>
        <v>0</v>
      </c>
      <c r="CN725" t="b">
        <f t="shared" si="1111"/>
        <v>0</v>
      </c>
      <c r="CO725" t="b">
        <f t="shared" si="1112"/>
        <v>0</v>
      </c>
      <c r="CP725" t="b">
        <f t="shared" si="1113"/>
        <v>0</v>
      </c>
      <c r="CQ725" t="b">
        <f t="shared" si="1114"/>
        <v>0</v>
      </c>
      <c r="CR725" t="b">
        <f t="shared" si="1115"/>
        <v>0</v>
      </c>
      <c r="CS725" t="b">
        <f t="shared" si="1116"/>
        <v>0</v>
      </c>
      <c r="CT725" t="b">
        <f t="shared" si="1117"/>
        <v>0</v>
      </c>
      <c r="CU725" t="b">
        <f t="shared" si="1118"/>
        <v>0</v>
      </c>
      <c r="CV725" t="b">
        <f t="shared" si="1119"/>
        <v>0</v>
      </c>
      <c r="CW725" t="b">
        <f t="shared" si="1120"/>
        <v>0</v>
      </c>
      <c r="CX725" t="b">
        <f t="shared" si="1121"/>
        <v>0</v>
      </c>
      <c r="CY725" t="b">
        <f t="shared" si="1122"/>
        <v>0</v>
      </c>
      <c r="CZ725" t="b">
        <f t="shared" si="1123"/>
        <v>0</v>
      </c>
      <c r="DA725" t="b">
        <f t="shared" si="1124"/>
        <v>0</v>
      </c>
      <c r="DB725" t="b">
        <f t="shared" si="1125"/>
        <v>0</v>
      </c>
      <c r="DC725" t="b">
        <f t="shared" si="1126"/>
        <v>0</v>
      </c>
      <c r="DD725" t="b">
        <f t="shared" si="1127"/>
        <v>0</v>
      </c>
    </row>
    <row r="726" spans="1:108">
      <c r="A726" t="s">
        <v>3712</v>
      </c>
      <c r="B726" t="s">
        <v>3707</v>
      </c>
      <c r="C726" t="s">
        <v>3708</v>
      </c>
      <c r="E726" t="s">
        <v>6111</v>
      </c>
      <c r="F726" t="s">
        <v>3569</v>
      </c>
      <c r="G726" t="s">
        <v>3570</v>
      </c>
      <c r="H726" t="s">
        <v>7428</v>
      </c>
      <c r="I726" t="s">
        <v>7418</v>
      </c>
      <c r="J726" t="s">
        <v>113</v>
      </c>
      <c r="K726" t="s">
        <v>114</v>
      </c>
      <c r="L726" t="s">
        <v>7306</v>
      </c>
      <c r="M726" t="s">
        <v>6079</v>
      </c>
      <c r="N726" t="s">
        <v>3713</v>
      </c>
      <c r="O726" t="b">
        <f t="shared" si="1034"/>
        <v>1</v>
      </c>
      <c r="P726" t="b">
        <f t="shared" si="1035"/>
        <v>1</v>
      </c>
      <c r="Q726" t="b">
        <f t="shared" si="1036"/>
        <v>1</v>
      </c>
      <c r="R726" t="b">
        <f t="shared" si="1037"/>
        <v>0</v>
      </c>
      <c r="S726" t="b">
        <f t="shared" si="1038"/>
        <v>0</v>
      </c>
      <c r="T726" t="b">
        <f t="shared" si="1039"/>
        <v>1</v>
      </c>
      <c r="U726" t="b">
        <f t="shared" si="1040"/>
        <v>1</v>
      </c>
      <c r="V726" t="b">
        <f t="shared" si="1041"/>
        <v>0</v>
      </c>
      <c r="W726" t="b">
        <f t="shared" si="1042"/>
        <v>0</v>
      </c>
      <c r="X726" t="b">
        <f t="shared" si="1043"/>
        <v>0</v>
      </c>
      <c r="Y726" t="b">
        <f t="shared" si="1044"/>
        <v>1</v>
      </c>
      <c r="Z726" t="b">
        <f t="shared" si="1045"/>
        <v>0</v>
      </c>
      <c r="AA726" t="b">
        <f t="shared" si="1046"/>
        <v>0</v>
      </c>
      <c r="AB726" t="b">
        <f t="shared" si="1047"/>
        <v>0</v>
      </c>
      <c r="AC726" t="b">
        <f t="shared" si="1048"/>
        <v>0</v>
      </c>
      <c r="AD726" t="b">
        <f t="shared" si="1049"/>
        <v>0</v>
      </c>
      <c r="AE726" t="b">
        <f t="shared" si="1050"/>
        <v>0</v>
      </c>
      <c r="AF726" t="b">
        <f t="shared" si="1051"/>
        <v>0</v>
      </c>
      <c r="AG726" t="b">
        <f t="shared" si="1052"/>
        <v>0</v>
      </c>
      <c r="AH726" t="b">
        <f t="shared" si="1053"/>
        <v>0</v>
      </c>
      <c r="AI726" t="b">
        <f t="shared" si="1054"/>
        <v>0</v>
      </c>
      <c r="AJ726" t="b">
        <f t="shared" si="1055"/>
        <v>0</v>
      </c>
      <c r="AK726" t="b">
        <f t="shared" si="1056"/>
        <v>0</v>
      </c>
      <c r="AL726" t="b">
        <f t="shared" si="1057"/>
        <v>0</v>
      </c>
      <c r="AM726" t="b">
        <f t="shared" si="1058"/>
        <v>0</v>
      </c>
      <c r="AN726" t="b">
        <f t="shared" si="1059"/>
        <v>0</v>
      </c>
      <c r="AO726" t="b">
        <f t="shared" si="1060"/>
        <v>0</v>
      </c>
      <c r="AP726" t="b">
        <f t="shared" si="1061"/>
        <v>0</v>
      </c>
      <c r="AQ726" t="b">
        <f t="shared" si="1062"/>
        <v>0</v>
      </c>
      <c r="AR726" t="b">
        <f t="shared" si="1063"/>
        <v>0</v>
      </c>
      <c r="AS726" t="b">
        <f t="shared" si="1064"/>
        <v>0</v>
      </c>
      <c r="AT726" t="b">
        <f t="shared" si="1065"/>
        <v>0</v>
      </c>
      <c r="AU726" t="b">
        <f t="shared" si="1066"/>
        <v>0</v>
      </c>
      <c r="AV726" t="b">
        <f t="shared" si="1067"/>
        <v>0</v>
      </c>
      <c r="AW726" t="b">
        <f t="shared" si="1068"/>
        <v>0</v>
      </c>
      <c r="AX726" t="b">
        <f t="shared" si="1069"/>
        <v>0</v>
      </c>
      <c r="AY726" t="b">
        <f t="shared" si="1070"/>
        <v>0</v>
      </c>
      <c r="AZ726" t="b">
        <f t="shared" si="1071"/>
        <v>0</v>
      </c>
      <c r="BA726" t="b">
        <f t="shared" si="1072"/>
        <v>0</v>
      </c>
      <c r="BB726" t="b">
        <f t="shared" si="1073"/>
        <v>0</v>
      </c>
      <c r="BC726" t="b">
        <f t="shared" si="1074"/>
        <v>0</v>
      </c>
      <c r="BD726" t="b">
        <f t="shared" si="1075"/>
        <v>0</v>
      </c>
      <c r="BE726" t="b">
        <f t="shared" si="1076"/>
        <v>0</v>
      </c>
      <c r="BF726" t="b">
        <f t="shared" si="1077"/>
        <v>0</v>
      </c>
      <c r="BG726" t="b">
        <f t="shared" si="1078"/>
        <v>0</v>
      </c>
      <c r="BH726" t="b">
        <f t="shared" si="1079"/>
        <v>0</v>
      </c>
      <c r="BI726" t="b">
        <f t="shared" si="1080"/>
        <v>0</v>
      </c>
      <c r="BJ726" t="b">
        <f t="shared" si="1081"/>
        <v>0</v>
      </c>
      <c r="BK726" t="b">
        <f t="shared" si="1082"/>
        <v>0</v>
      </c>
      <c r="BL726" t="b">
        <f t="shared" si="1083"/>
        <v>0</v>
      </c>
      <c r="BM726" t="b">
        <f t="shared" si="1084"/>
        <v>0</v>
      </c>
      <c r="BN726" t="b">
        <f t="shared" si="1085"/>
        <v>0</v>
      </c>
      <c r="BO726" t="b">
        <f t="shared" si="1086"/>
        <v>0</v>
      </c>
      <c r="BP726" t="b">
        <f t="shared" si="1087"/>
        <v>1</v>
      </c>
      <c r="BQ726" t="b">
        <f t="shared" si="1088"/>
        <v>0</v>
      </c>
      <c r="BR726" t="b">
        <f t="shared" si="1089"/>
        <v>0</v>
      </c>
      <c r="BS726" t="b">
        <f t="shared" si="1090"/>
        <v>0</v>
      </c>
      <c r="BT726" t="b">
        <f t="shared" si="1091"/>
        <v>0</v>
      </c>
      <c r="BU726" t="b">
        <f t="shared" si="1092"/>
        <v>0</v>
      </c>
      <c r="BV726" t="b">
        <f t="shared" si="1093"/>
        <v>0</v>
      </c>
      <c r="BW726" t="b">
        <f t="shared" si="1094"/>
        <v>0</v>
      </c>
      <c r="BX726" t="b">
        <f t="shared" si="1095"/>
        <v>0</v>
      </c>
      <c r="BY726" t="b">
        <f t="shared" si="1096"/>
        <v>0</v>
      </c>
      <c r="BZ726" t="b">
        <f t="shared" si="1097"/>
        <v>0</v>
      </c>
      <c r="CA726" t="b">
        <f t="shared" si="1098"/>
        <v>0</v>
      </c>
      <c r="CB726" t="b">
        <f t="shared" si="1099"/>
        <v>0</v>
      </c>
      <c r="CC726" t="b">
        <f t="shared" si="1100"/>
        <v>0</v>
      </c>
      <c r="CD726" t="b">
        <f t="shared" si="1101"/>
        <v>0</v>
      </c>
      <c r="CE726" t="b">
        <f t="shared" si="1102"/>
        <v>1</v>
      </c>
      <c r="CF726" t="b">
        <f t="shared" si="1103"/>
        <v>0</v>
      </c>
      <c r="CG726" t="b">
        <f t="shared" si="1104"/>
        <v>0</v>
      </c>
      <c r="CH726" t="b">
        <f t="shared" si="1105"/>
        <v>0</v>
      </c>
      <c r="CI726" t="b">
        <f t="shared" si="1106"/>
        <v>0</v>
      </c>
      <c r="CJ726" t="b">
        <f t="shared" si="1107"/>
        <v>0</v>
      </c>
      <c r="CK726" t="b">
        <f t="shared" si="1108"/>
        <v>1</v>
      </c>
      <c r="CL726" t="b">
        <f t="shared" si="1109"/>
        <v>0</v>
      </c>
      <c r="CM726" t="b">
        <f t="shared" si="1110"/>
        <v>0</v>
      </c>
      <c r="CN726" t="b">
        <f t="shared" si="1111"/>
        <v>0</v>
      </c>
      <c r="CO726" t="b">
        <f t="shared" si="1112"/>
        <v>0</v>
      </c>
      <c r="CP726" t="b">
        <f t="shared" si="1113"/>
        <v>0</v>
      </c>
      <c r="CQ726" t="b">
        <f t="shared" si="1114"/>
        <v>0</v>
      </c>
      <c r="CR726" t="b">
        <f t="shared" si="1115"/>
        <v>0</v>
      </c>
      <c r="CS726" t="b">
        <f t="shared" si="1116"/>
        <v>1</v>
      </c>
      <c r="CT726" t="b">
        <f t="shared" si="1117"/>
        <v>0</v>
      </c>
      <c r="CU726" t="b">
        <f t="shared" si="1118"/>
        <v>0</v>
      </c>
      <c r="CV726" t="b">
        <f t="shared" si="1119"/>
        <v>0</v>
      </c>
      <c r="CW726" t="b">
        <f t="shared" si="1120"/>
        <v>1</v>
      </c>
      <c r="CX726" t="b">
        <f t="shared" si="1121"/>
        <v>0</v>
      </c>
      <c r="CY726" t="b">
        <f t="shared" si="1122"/>
        <v>0</v>
      </c>
      <c r="CZ726" t="b">
        <f t="shared" si="1123"/>
        <v>0</v>
      </c>
      <c r="DA726" t="b">
        <f t="shared" si="1124"/>
        <v>0</v>
      </c>
      <c r="DB726" t="b">
        <f t="shared" si="1125"/>
        <v>0</v>
      </c>
      <c r="DC726" t="b">
        <f t="shared" si="1126"/>
        <v>0</v>
      </c>
      <c r="DD726" t="b">
        <f t="shared" si="1127"/>
        <v>0</v>
      </c>
    </row>
    <row r="727" spans="1:108">
      <c r="A727" t="s">
        <v>3714</v>
      </c>
      <c r="B727" t="s">
        <v>3707</v>
      </c>
      <c r="C727" t="s">
        <v>3708</v>
      </c>
      <c r="E727" t="s">
        <v>6111</v>
      </c>
      <c r="F727" t="s">
        <v>3569</v>
      </c>
      <c r="G727" t="s">
        <v>3570</v>
      </c>
      <c r="H727" t="s">
        <v>7428</v>
      </c>
      <c r="I727" t="s">
        <v>7418</v>
      </c>
      <c r="J727" t="s">
        <v>119</v>
      </c>
      <c r="K727" t="s">
        <v>109</v>
      </c>
      <c r="L727" t="s">
        <v>7307</v>
      </c>
      <c r="M727" t="s">
        <v>6079</v>
      </c>
      <c r="N727" t="s">
        <v>3715</v>
      </c>
      <c r="O727" t="b">
        <f t="shared" si="1034"/>
        <v>0</v>
      </c>
      <c r="P727" t="b">
        <f t="shared" si="1035"/>
        <v>1</v>
      </c>
      <c r="Q727" t="b">
        <f t="shared" si="1036"/>
        <v>1</v>
      </c>
      <c r="R727" t="b">
        <f t="shared" si="1037"/>
        <v>1</v>
      </c>
      <c r="S727" t="b">
        <f t="shared" si="1038"/>
        <v>1</v>
      </c>
      <c r="T727" t="b">
        <f t="shared" si="1039"/>
        <v>0</v>
      </c>
      <c r="U727" t="b">
        <f t="shared" si="1040"/>
        <v>1</v>
      </c>
      <c r="V727" t="b">
        <f t="shared" si="1041"/>
        <v>0</v>
      </c>
      <c r="W727" t="b">
        <f t="shared" si="1042"/>
        <v>0</v>
      </c>
      <c r="X727" t="b">
        <f t="shared" si="1043"/>
        <v>0</v>
      </c>
      <c r="Y727" t="b">
        <f t="shared" si="1044"/>
        <v>0</v>
      </c>
      <c r="Z727" t="b">
        <f t="shared" si="1045"/>
        <v>0</v>
      </c>
      <c r="AA727" t="b">
        <f t="shared" si="1046"/>
        <v>0</v>
      </c>
      <c r="AB727" t="b">
        <f t="shared" si="1047"/>
        <v>0</v>
      </c>
      <c r="AC727" t="b">
        <f t="shared" si="1048"/>
        <v>0</v>
      </c>
      <c r="AD727" t="b">
        <f t="shared" si="1049"/>
        <v>0</v>
      </c>
      <c r="AE727" t="b">
        <f t="shared" si="1050"/>
        <v>0</v>
      </c>
      <c r="AF727" t="b">
        <f t="shared" si="1051"/>
        <v>0</v>
      </c>
      <c r="AG727" t="b">
        <f t="shared" si="1052"/>
        <v>0</v>
      </c>
      <c r="AH727" t="b">
        <f t="shared" si="1053"/>
        <v>0</v>
      </c>
      <c r="AI727" t="b">
        <f t="shared" si="1054"/>
        <v>1</v>
      </c>
      <c r="AJ727" t="b">
        <f t="shared" si="1055"/>
        <v>0</v>
      </c>
      <c r="AK727" t="b">
        <f t="shared" si="1056"/>
        <v>0</v>
      </c>
      <c r="AL727" t="b">
        <f t="shared" si="1057"/>
        <v>0</v>
      </c>
      <c r="AM727" t="b">
        <f t="shared" si="1058"/>
        <v>0</v>
      </c>
      <c r="AN727" t="b">
        <f t="shared" si="1059"/>
        <v>0</v>
      </c>
      <c r="AO727" t="b">
        <f t="shared" si="1060"/>
        <v>0</v>
      </c>
      <c r="AP727" t="b">
        <f t="shared" si="1061"/>
        <v>0</v>
      </c>
      <c r="AQ727" t="b">
        <f t="shared" si="1062"/>
        <v>0</v>
      </c>
      <c r="AR727" t="b">
        <f t="shared" si="1063"/>
        <v>0</v>
      </c>
      <c r="AS727" t="b">
        <f t="shared" si="1064"/>
        <v>0</v>
      </c>
      <c r="AT727" t="b">
        <f t="shared" si="1065"/>
        <v>0</v>
      </c>
      <c r="AU727" t="b">
        <f t="shared" si="1066"/>
        <v>0</v>
      </c>
      <c r="AV727" t="b">
        <f t="shared" si="1067"/>
        <v>0</v>
      </c>
      <c r="AW727" t="b">
        <f t="shared" si="1068"/>
        <v>0</v>
      </c>
      <c r="AX727" t="b">
        <f t="shared" si="1069"/>
        <v>1</v>
      </c>
      <c r="AY727" t="b">
        <f t="shared" si="1070"/>
        <v>0</v>
      </c>
      <c r="AZ727" t="b">
        <f t="shared" si="1071"/>
        <v>0</v>
      </c>
      <c r="BA727" t="b">
        <f t="shared" si="1072"/>
        <v>0</v>
      </c>
      <c r="BB727" t="b">
        <f t="shared" si="1073"/>
        <v>0</v>
      </c>
      <c r="BC727" t="b">
        <f t="shared" si="1074"/>
        <v>0</v>
      </c>
      <c r="BD727" t="b">
        <f t="shared" si="1075"/>
        <v>0</v>
      </c>
      <c r="BE727" t="b">
        <f t="shared" si="1076"/>
        <v>0</v>
      </c>
      <c r="BF727" t="b">
        <f t="shared" si="1077"/>
        <v>0</v>
      </c>
      <c r="BG727" t="b">
        <f t="shared" si="1078"/>
        <v>0</v>
      </c>
      <c r="BH727" t="b">
        <f t="shared" si="1079"/>
        <v>0</v>
      </c>
      <c r="BI727" t="b">
        <f t="shared" si="1080"/>
        <v>0</v>
      </c>
      <c r="BJ727" t="b">
        <f t="shared" si="1081"/>
        <v>0</v>
      </c>
      <c r="BK727" t="b">
        <f t="shared" si="1082"/>
        <v>0</v>
      </c>
      <c r="BL727" t="b">
        <f t="shared" si="1083"/>
        <v>0</v>
      </c>
      <c r="BM727" t="b">
        <f t="shared" si="1084"/>
        <v>0</v>
      </c>
      <c r="BN727" t="b">
        <f t="shared" si="1085"/>
        <v>0</v>
      </c>
      <c r="BO727" t="b">
        <f t="shared" si="1086"/>
        <v>0</v>
      </c>
      <c r="BP727" t="b">
        <f t="shared" si="1087"/>
        <v>0</v>
      </c>
      <c r="BQ727" t="b">
        <f t="shared" si="1088"/>
        <v>0</v>
      </c>
      <c r="BR727" t="b">
        <f t="shared" si="1089"/>
        <v>0</v>
      </c>
      <c r="BS727" t="b">
        <f t="shared" si="1090"/>
        <v>0</v>
      </c>
      <c r="BT727" t="b">
        <f t="shared" si="1091"/>
        <v>0</v>
      </c>
      <c r="BU727" t="b">
        <f t="shared" si="1092"/>
        <v>0</v>
      </c>
      <c r="BV727" t="b">
        <f t="shared" si="1093"/>
        <v>0</v>
      </c>
      <c r="BW727" t="b">
        <f t="shared" si="1094"/>
        <v>0</v>
      </c>
      <c r="BX727" t="b">
        <f t="shared" si="1095"/>
        <v>0</v>
      </c>
      <c r="BY727" t="b">
        <f t="shared" si="1096"/>
        <v>0</v>
      </c>
      <c r="BZ727" t="b">
        <f t="shared" si="1097"/>
        <v>0</v>
      </c>
      <c r="CA727" t="b">
        <f t="shared" si="1098"/>
        <v>0</v>
      </c>
      <c r="CB727" t="b">
        <f t="shared" si="1099"/>
        <v>1</v>
      </c>
      <c r="CC727" t="b">
        <f t="shared" si="1100"/>
        <v>0</v>
      </c>
      <c r="CD727" t="b">
        <f t="shared" si="1101"/>
        <v>0</v>
      </c>
      <c r="CE727" t="b">
        <f t="shared" si="1102"/>
        <v>0</v>
      </c>
      <c r="CF727" t="b">
        <f t="shared" si="1103"/>
        <v>0</v>
      </c>
      <c r="CG727" t="b">
        <f t="shared" si="1104"/>
        <v>0</v>
      </c>
      <c r="CH727" t="b">
        <f t="shared" si="1105"/>
        <v>0</v>
      </c>
      <c r="CI727" t="b">
        <f t="shared" si="1106"/>
        <v>0</v>
      </c>
      <c r="CJ727" t="b">
        <f t="shared" si="1107"/>
        <v>0</v>
      </c>
      <c r="CK727" t="b">
        <f t="shared" si="1108"/>
        <v>0</v>
      </c>
      <c r="CL727" t="b">
        <f t="shared" si="1109"/>
        <v>0</v>
      </c>
      <c r="CM727" t="b">
        <f t="shared" si="1110"/>
        <v>0</v>
      </c>
      <c r="CN727" t="b">
        <f t="shared" si="1111"/>
        <v>0</v>
      </c>
      <c r="CO727" t="b">
        <f t="shared" si="1112"/>
        <v>0</v>
      </c>
      <c r="CP727" t="b">
        <f t="shared" si="1113"/>
        <v>0</v>
      </c>
      <c r="CQ727" t="b">
        <f t="shared" si="1114"/>
        <v>0</v>
      </c>
      <c r="CR727" t="b">
        <f t="shared" si="1115"/>
        <v>0</v>
      </c>
      <c r="CS727" t="b">
        <f t="shared" si="1116"/>
        <v>0</v>
      </c>
      <c r="CT727" t="b">
        <f t="shared" si="1117"/>
        <v>0</v>
      </c>
      <c r="CU727" t="b">
        <f t="shared" si="1118"/>
        <v>0</v>
      </c>
      <c r="CV727" t="b">
        <f t="shared" si="1119"/>
        <v>0</v>
      </c>
      <c r="CW727" t="b">
        <f t="shared" si="1120"/>
        <v>0</v>
      </c>
      <c r="CX727" t="b">
        <f t="shared" si="1121"/>
        <v>0</v>
      </c>
      <c r="CY727" t="b">
        <f t="shared" si="1122"/>
        <v>0</v>
      </c>
      <c r="CZ727" t="b">
        <f t="shared" si="1123"/>
        <v>0</v>
      </c>
      <c r="DA727" t="b">
        <f t="shared" si="1124"/>
        <v>0</v>
      </c>
      <c r="DB727" t="b">
        <f t="shared" si="1125"/>
        <v>0</v>
      </c>
      <c r="DC727" t="b">
        <f t="shared" si="1126"/>
        <v>0</v>
      </c>
      <c r="DD727" t="b">
        <f t="shared" si="1127"/>
        <v>0</v>
      </c>
    </row>
    <row r="728" spans="1:108">
      <c r="A728" t="s">
        <v>3716</v>
      </c>
      <c r="B728" t="s">
        <v>3707</v>
      </c>
      <c r="C728" t="s">
        <v>3708</v>
      </c>
      <c r="E728" t="s">
        <v>6111</v>
      </c>
      <c r="F728" t="s">
        <v>3569</v>
      </c>
      <c r="G728" t="s">
        <v>3570</v>
      </c>
      <c r="H728" t="s">
        <v>7428</v>
      </c>
      <c r="I728" t="s">
        <v>7418</v>
      </c>
      <c r="J728" t="s">
        <v>143</v>
      </c>
      <c r="K728" t="s">
        <v>143</v>
      </c>
      <c r="L728" t="s">
        <v>6328</v>
      </c>
      <c r="M728" t="s">
        <v>6079</v>
      </c>
      <c r="N728" t="s">
        <v>55</v>
      </c>
      <c r="O728" t="b">
        <f t="shared" si="1034"/>
        <v>1</v>
      </c>
      <c r="P728" t="b">
        <f t="shared" si="1035"/>
        <v>0</v>
      </c>
      <c r="Q728" t="b">
        <f t="shared" si="1036"/>
        <v>0</v>
      </c>
      <c r="R728" t="b">
        <f t="shared" si="1037"/>
        <v>0</v>
      </c>
      <c r="S728" t="b">
        <f t="shared" si="1038"/>
        <v>0</v>
      </c>
      <c r="T728" t="b">
        <f t="shared" si="1039"/>
        <v>0</v>
      </c>
      <c r="U728" t="b">
        <f t="shared" si="1040"/>
        <v>0</v>
      </c>
      <c r="V728" t="b">
        <f t="shared" si="1041"/>
        <v>0</v>
      </c>
      <c r="W728" t="b">
        <f t="shared" si="1042"/>
        <v>1</v>
      </c>
      <c r="X728" t="b">
        <f t="shared" si="1043"/>
        <v>0</v>
      </c>
      <c r="Y728" t="b">
        <f t="shared" si="1044"/>
        <v>0</v>
      </c>
      <c r="Z728" t="b">
        <f t="shared" si="1045"/>
        <v>0</v>
      </c>
      <c r="AA728" t="b">
        <f t="shared" si="1046"/>
        <v>0</v>
      </c>
      <c r="AB728" t="b">
        <f t="shared" si="1047"/>
        <v>0</v>
      </c>
      <c r="AC728" t="b">
        <f t="shared" si="1048"/>
        <v>0</v>
      </c>
      <c r="AD728" t="b">
        <f t="shared" si="1049"/>
        <v>0</v>
      </c>
      <c r="AE728" t="b">
        <f t="shared" si="1050"/>
        <v>0</v>
      </c>
      <c r="AF728" t="b">
        <f t="shared" si="1051"/>
        <v>0</v>
      </c>
      <c r="AG728" t="b">
        <f t="shared" si="1052"/>
        <v>0</v>
      </c>
      <c r="AH728" t="b">
        <f t="shared" si="1053"/>
        <v>0</v>
      </c>
      <c r="AI728" t="b">
        <f t="shared" si="1054"/>
        <v>0</v>
      </c>
      <c r="AJ728" t="b">
        <f t="shared" si="1055"/>
        <v>0</v>
      </c>
      <c r="AK728" t="b">
        <f t="shared" si="1056"/>
        <v>0</v>
      </c>
      <c r="AL728" t="b">
        <f t="shared" si="1057"/>
        <v>0</v>
      </c>
      <c r="AM728" t="b">
        <f t="shared" si="1058"/>
        <v>0</v>
      </c>
      <c r="AN728" t="b">
        <f t="shared" si="1059"/>
        <v>0</v>
      </c>
      <c r="AO728" t="b">
        <f t="shared" si="1060"/>
        <v>0</v>
      </c>
      <c r="AP728" t="b">
        <f t="shared" si="1061"/>
        <v>0</v>
      </c>
      <c r="AQ728" t="b">
        <f t="shared" si="1062"/>
        <v>0</v>
      </c>
      <c r="AR728" t="b">
        <f t="shared" si="1063"/>
        <v>0</v>
      </c>
      <c r="AS728" t="b">
        <f t="shared" si="1064"/>
        <v>0</v>
      </c>
      <c r="AT728" t="b">
        <f t="shared" si="1065"/>
        <v>0</v>
      </c>
      <c r="AU728" t="b">
        <f t="shared" si="1066"/>
        <v>0</v>
      </c>
      <c r="AV728" t="b">
        <f t="shared" si="1067"/>
        <v>0</v>
      </c>
      <c r="AW728" t="b">
        <f t="shared" si="1068"/>
        <v>0</v>
      </c>
      <c r="AX728" t="b">
        <f t="shared" si="1069"/>
        <v>0</v>
      </c>
      <c r="AY728" t="b">
        <f t="shared" si="1070"/>
        <v>0</v>
      </c>
      <c r="AZ728" t="b">
        <f t="shared" si="1071"/>
        <v>0</v>
      </c>
      <c r="BA728" t="b">
        <f t="shared" si="1072"/>
        <v>0</v>
      </c>
      <c r="BB728" t="b">
        <f t="shared" si="1073"/>
        <v>0</v>
      </c>
      <c r="BC728" t="b">
        <f t="shared" si="1074"/>
        <v>0</v>
      </c>
      <c r="BD728" t="b">
        <f t="shared" si="1075"/>
        <v>0</v>
      </c>
      <c r="BE728" t="b">
        <f t="shared" si="1076"/>
        <v>0</v>
      </c>
      <c r="BF728" t="b">
        <f t="shared" si="1077"/>
        <v>0</v>
      </c>
      <c r="BG728" t="b">
        <f t="shared" si="1078"/>
        <v>0</v>
      </c>
      <c r="BH728" t="b">
        <f t="shared" si="1079"/>
        <v>1</v>
      </c>
      <c r="BI728" t="b">
        <f t="shared" si="1080"/>
        <v>0</v>
      </c>
      <c r="BJ728" t="b">
        <f t="shared" si="1081"/>
        <v>0</v>
      </c>
      <c r="BK728" t="b">
        <f t="shared" si="1082"/>
        <v>0</v>
      </c>
      <c r="BL728" t="b">
        <f t="shared" si="1083"/>
        <v>0</v>
      </c>
      <c r="BM728" t="b">
        <f t="shared" si="1084"/>
        <v>0</v>
      </c>
      <c r="BN728" t="b">
        <f t="shared" si="1085"/>
        <v>0</v>
      </c>
      <c r="BO728" t="b">
        <f t="shared" si="1086"/>
        <v>0</v>
      </c>
      <c r="BP728" t="b">
        <f t="shared" si="1087"/>
        <v>0</v>
      </c>
      <c r="BQ728" t="b">
        <f t="shared" si="1088"/>
        <v>0</v>
      </c>
      <c r="BR728" t="b">
        <f t="shared" si="1089"/>
        <v>0</v>
      </c>
      <c r="BS728" t="b">
        <f t="shared" si="1090"/>
        <v>0</v>
      </c>
      <c r="BT728" t="b">
        <f t="shared" si="1091"/>
        <v>0</v>
      </c>
      <c r="BU728" t="b">
        <f t="shared" si="1092"/>
        <v>0</v>
      </c>
      <c r="BV728" t="b">
        <f t="shared" si="1093"/>
        <v>0</v>
      </c>
      <c r="BW728" t="b">
        <f t="shared" si="1094"/>
        <v>0</v>
      </c>
      <c r="BX728" t="b">
        <f t="shared" si="1095"/>
        <v>0</v>
      </c>
      <c r="BY728" t="b">
        <f t="shared" si="1096"/>
        <v>0</v>
      </c>
      <c r="BZ728" t="b">
        <f t="shared" si="1097"/>
        <v>0</v>
      </c>
      <c r="CA728" t="b">
        <f t="shared" si="1098"/>
        <v>0</v>
      </c>
      <c r="CB728" t="b">
        <f t="shared" si="1099"/>
        <v>0</v>
      </c>
      <c r="CC728" t="b">
        <f t="shared" si="1100"/>
        <v>0</v>
      </c>
      <c r="CD728" t="b">
        <f t="shared" si="1101"/>
        <v>0</v>
      </c>
      <c r="CE728" t="b">
        <f t="shared" si="1102"/>
        <v>0</v>
      </c>
      <c r="CF728" t="b">
        <f t="shared" si="1103"/>
        <v>0</v>
      </c>
      <c r="CG728" t="b">
        <f t="shared" si="1104"/>
        <v>0</v>
      </c>
      <c r="CH728" t="b">
        <f t="shared" si="1105"/>
        <v>0</v>
      </c>
      <c r="CI728" t="b">
        <f t="shared" si="1106"/>
        <v>0</v>
      </c>
      <c r="CJ728" t="b">
        <f t="shared" si="1107"/>
        <v>0</v>
      </c>
      <c r="CK728" t="b">
        <f t="shared" si="1108"/>
        <v>0</v>
      </c>
      <c r="CL728" t="b">
        <f t="shared" si="1109"/>
        <v>0</v>
      </c>
      <c r="CM728" t="b">
        <f t="shared" si="1110"/>
        <v>0</v>
      </c>
      <c r="CN728" t="b">
        <f t="shared" si="1111"/>
        <v>0</v>
      </c>
      <c r="CO728" t="b">
        <f t="shared" si="1112"/>
        <v>0</v>
      </c>
      <c r="CP728" t="b">
        <f t="shared" si="1113"/>
        <v>0</v>
      </c>
      <c r="CQ728" t="b">
        <f t="shared" si="1114"/>
        <v>0</v>
      </c>
      <c r="CR728" t="b">
        <f t="shared" si="1115"/>
        <v>0</v>
      </c>
      <c r="CS728" t="b">
        <f t="shared" si="1116"/>
        <v>0</v>
      </c>
      <c r="CT728" t="b">
        <f t="shared" si="1117"/>
        <v>0</v>
      </c>
      <c r="CU728" t="b">
        <f t="shared" si="1118"/>
        <v>0</v>
      </c>
      <c r="CV728" t="b">
        <f t="shared" si="1119"/>
        <v>0</v>
      </c>
      <c r="CW728" t="b">
        <f t="shared" si="1120"/>
        <v>0</v>
      </c>
      <c r="CX728" t="b">
        <f t="shared" si="1121"/>
        <v>0</v>
      </c>
      <c r="CY728" t="b">
        <f t="shared" si="1122"/>
        <v>0</v>
      </c>
      <c r="CZ728" t="b">
        <f t="shared" si="1123"/>
        <v>0</v>
      </c>
      <c r="DA728" t="b">
        <f t="shared" si="1124"/>
        <v>0</v>
      </c>
      <c r="DB728" t="b">
        <f t="shared" si="1125"/>
        <v>0</v>
      </c>
      <c r="DC728" t="b">
        <f t="shared" si="1126"/>
        <v>0</v>
      </c>
      <c r="DD728" t="b">
        <f t="shared" si="1127"/>
        <v>0</v>
      </c>
    </row>
    <row r="729" spans="1:108">
      <c r="A729" t="s">
        <v>3717</v>
      </c>
      <c r="B729" t="s">
        <v>3707</v>
      </c>
      <c r="C729" t="s">
        <v>3708</v>
      </c>
      <c r="E729" t="s">
        <v>6111</v>
      </c>
      <c r="F729" t="s">
        <v>3569</v>
      </c>
      <c r="G729" t="s">
        <v>3570</v>
      </c>
      <c r="H729" t="s">
        <v>7428</v>
      </c>
      <c r="I729" t="s">
        <v>7418</v>
      </c>
      <c r="J729" t="s">
        <v>362</v>
      </c>
      <c r="K729" t="s">
        <v>136</v>
      </c>
      <c r="L729" t="s">
        <v>7308</v>
      </c>
      <c r="M729" t="s">
        <v>6079</v>
      </c>
      <c r="N729" t="s">
        <v>3718</v>
      </c>
      <c r="O729" t="b">
        <f t="shared" si="1034"/>
        <v>1</v>
      </c>
      <c r="P729" t="b">
        <f t="shared" si="1035"/>
        <v>0</v>
      </c>
      <c r="Q729" t="b">
        <f t="shared" si="1036"/>
        <v>0</v>
      </c>
      <c r="R729" t="b">
        <f t="shared" si="1037"/>
        <v>0</v>
      </c>
      <c r="S729" t="b">
        <f t="shared" si="1038"/>
        <v>1</v>
      </c>
      <c r="T729" t="b">
        <f t="shared" si="1039"/>
        <v>0</v>
      </c>
      <c r="U729" t="b">
        <f t="shared" si="1040"/>
        <v>0</v>
      </c>
      <c r="V729" t="b">
        <f t="shared" si="1041"/>
        <v>0</v>
      </c>
      <c r="W729" t="b">
        <f t="shared" si="1042"/>
        <v>0</v>
      </c>
      <c r="X729" t="b">
        <f t="shared" si="1043"/>
        <v>1</v>
      </c>
      <c r="Y729" t="b">
        <f t="shared" si="1044"/>
        <v>0</v>
      </c>
      <c r="Z729" t="b">
        <f t="shared" si="1045"/>
        <v>0</v>
      </c>
      <c r="AA729" t="b">
        <f t="shared" si="1046"/>
        <v>0</v>
      </c>
      <c r="AB729" t="b">
        <f t="shared" si="1047"/>
        <v>0</v>
      </c>
      <c r="AC729" t="b">
        <f t="shared" si="1048"/>
        <v>0</v>
      </c>
      <c r="AD729" t="b">
        <f t="shared" si="1049"/>
        <v>0</v>
      </c>
      <c r="AE729" t="b">
        <f t="shared" si="1050"/>
        <v>0</v>
      </c>
      <c r="AF729" t="b">
        <f t="shared" si="1051"/>
        <v>0</v>
      </c>
      <c r="AG729" t="b">
        <f t="shared" si="1052"/>
        <v>0</v>
      </c>
      <c r="AH729" t="b">
        <f t="shared" si="1053"/>
        <v>0</v>
      </c>
      <c r="AI729" t="b">
        <f t="shared" si="1054"/>
        <v>0</v>
      </c>
      <c r="AJ729" t="b">
        <f t="shared" si="1055"/>
        <v>0</v>
      </c>
      <c r="AK729" t="b">
        <f t="shared" si="1056"/>
        <v>0</v>
      </c>
      <c r="AL729" t="b">
        <f t="shared" si="1057"/>
        <v>0</v>
      </c>
      <c r="AM729" t="b">
        <f t="shared" si="1058"/>
        <v>0</v>
      </c>
      <c r="AN729" t="b">
        <f t="shared" si="1059"/>
        <v>0</v>
      </c>
      <c r="AO729" t="b">
        <f t="shared" si="1060"/>
        <v>0</v>
      </c>
      <c r="AP729" t="b">
        <f t="shared" si="1061"/>
        <v>0</v>
      </c>
      <c r="AQ729" t="b">
        <f t="shared" si="1062"/>
        <v>0</v>
      </c>
      <c r="AR729" t="b">
        <f t="shared" si="1063"/>
        <v>0</v>
      </c>
      <c r="AS729" t="b">
        <f t="shared" si="1064"/>
        <v>0</v>
      </c>
      <c r="AT729" t="b">
        <f t="shared" si="1065"/>
        <v>0</v>
      </c>
      <c r="AU729" t="b">
        <f t="shared" si="1066"/>
        <v>0</v>
      </c>
      <c r="AV729" t="b">
        <f t="shared" si="1067"/>
        <v>0</v>
      </c>
      <c r="AW729" t="b">
        <f t="shared" si="1068"/>
        <v>0</v>
      </c>
      <c r="AX729" t="b">
        <f t="shared" si="1069"/>
        <v>0</v>
      </c>
      <c r="AY729" t="b">
        <f t="shared" si="1070"/>
        <v>0</v>
      </c>
      <c r="AZ729" t="b">
        <f t="shared" si="1071"/>
        <v>0</v>
      </c>
      <c r="BA729" t="b">
        <f t="shared" si="1072"/>
        <v>0</v>
      </c>
      <c r="BB729" t="b">
        <f t="shared" si="1073"/>
        <v>0</v>
      </c>
      <c r="BC729" t="b">
        <f t="shared" si="1074"/>
        <v>0</v>
      </c>
      <c r="BD729" t="b">
        <f t="shared" si="1075"/>
        <v>0</v>
      </c>
      <c r="BE729" t="b">
        <f t="shared" si="1076"/>
        <v>0</v>
      </c>
      <c r="BF729" t="b">
        <f t="shared" si="1077"/>
        <v>0</v>
      </c>
      <c r="BG729" t="b">
        <f t="shared" si="1078"/>
        <v>0</v>
      </c>
      <c r="BH729" t="b">
        <f t="shared" si="1079"/>
        <v>0</v>
      </c>
      <c r="BI729" t="b">
        <f t="shared" si="1080"/>
        <v>0</v>
      </c>
      <c r="BJ729" t="b">
        <f t="shared" si="1081"/>
        <v>0</v>
      </c>
      <c r="BK729" t="b">
        <f t="shared" si="1082"/>
        <v>0</v>
      </c>
      <c r="BL729" t="b">
        <f t="shared" si="1083"/>
        <v>0</v>
      </c>
      <c r="BM729" t="b">
        <f t="shared" si="1084"/>
        <v>0</v>
      </c>
      <c r="BN729" t="b">
        <f t="shared" si="1085"/>
        <v>0</v>
      </c>
      <c r="BO729" t="b">
        <f t="shared" si="1086"/>
        <v>0</v>
      </c>
      <c r="BP729" t="b">
        <f t="shared" si="1087"/>
        <v>0</v>
      </c>
      <c r="BQ729" t="b">
        <f t="shared" si="1088"/>
        <v>0</v>
      </c>
      <c r="BR729" t="b">
        <f t="shared" si="1089"/>
        <v>0</v>
      </c>
      <c r="BS729" t="b">
        <f t="shared" si="1090"/>
        <v>0</v>
      </c>
      <c r="BT729" t="b">
        <f t="shared" si="1091"/>
        <v>0</v>
      </c>
      <c r="BU729" t="b">
        <f t="shared" si="1092"/>
        <v>0</v>
      </c>
      <c r="BV729" t="b">
        <f t="shared" si="1093"/>
        <v>0</v>
      </c>
      <c r="BW729" t="b">
        <f t="shared" si="1094"/>
        <v>0</v>
      </c>
      <c r="BX729" t="b">
        <f t="shared" si="1095"/>
        <v>0</v>
      </c>
      <c r="BY729" t="b">
        <f t="shared" si="1096"/>
        <v>0</v>
      </c>
      <c r="BZ729" t="b">
        <f t="shared" si="1097"/>
        <v>0</v>
      </c>
      <c r="CA729" t="b">
        <f t="shared" si="1098"/>
        <v>0</v>
      </c>
      <c r="CB729" t="b">
        <f t="shared" si="1099"/>
        <v>0</v>
      </c>
      <c r="CC729" t="b">
        <f t="shared" si="1100"/>
        <v>0</v>
      </c>
      <c r="CD729" t="b">
        <f t="shared" si="1101"/>
        <v>1</v>
      </c>
      <c r="CE729" t="b">
        <f t="shared" si="1102"/>
        <v>0</v>
      </c>
      <c r="CF729" t="b">
        <f t="shared" si="1103"/>
        <v>0</v>
      </c>
      <c r="CG729" t="b">
        <f t="shared" si="1104"/>
        <v>1</v>
      </c>
      <c r="CH729" t="b">
        <f t="shared" si="1105"/>
        <v>0</v>
      </c>
      <c r="CI729" t="b">
        <f t="shared" si="1106"/>
        <v>0</v>
      </c>
      <c r="CJ729" t="b">
        <f t="shared" si="1107"/>
        <v>0</v>
      </c>
      <c r="CK729" t="b">
        <f t="shared" si="1108"/>
        <v>0</v>
      </c>
      <c r="CL729" t="b">
        <f t="shared" si="1109"/>
        <v>0</v>
      </c>
      <c r="CM729" t="b">
        <f t="shared" si="1110"/>
        <v>0</v>
      </c>
      <c r="CN729" t="b">
        <f t="shared" si="1111"/>
        <v>0</v>
      </c>
      <c r="CO729" t="b">
        <f t="shared" si="1112"/>
        <v>0</v>
      </c>
      <c r="CP729" t="b">
        <f t="shared" si="1113"/>
        <v>0</v>
      </c>
      <c r="CQ729" t="b">
        <f t="shared" si="1114"/>
        <v>0</v>
      </c>
      <c r="CR729" t="b">
        <f t="shared" si="1115"/>
        <v>0</v>
      </c>
      <c r="CS729" t="b">
        <f t="shared" si="1116"/>
        <v>0</v>
      </c>
      <c r="CT729" t="b">
        <f t="shared" si="1117"/>
        <v>0</v>
      </c>
      <c r="CU729" t="b">
        <f t="shared" si="1118"/>
        <v>0</v>
      </c>
      <c r="CV729" t="b">
        <f t="shared" si="1119"/>
        <v>0</v>
      </c>
      <c r="CW729" t="b">
        <f t="shared" si="1120"/>
        <v>0</v>
      </c>
      <c r="CX729" t="b">
        <f t="shared" si="1121"/>
        <v>0</v>
      </c>
      <c r="CY729" t="b">
        <f t="shared" si="1122"/>
        <v>0</v>
      </c>
      <c r="CZ729" t="b">
        <f t="shared" si="1123"/>
        <v>0</v>
      </c>
      <c r="DA729" t="b">
        <f t="shared" si="1124"/>
        <v>0</v>
      </c>
      <c r="DB729" t="b">
        <f t="shared" si="1125"/>
        <v>0</v>
      </c>
      <c r="DC729" t="b">
        <f t="shared" si="1126"/>
        <v>0</v>
      </c>
      <c r="DD729" t="b">
        <f t="shared" si="1127"/>
        <v>0</v>
      </c>
    </row>
    <row r="730" spans="1:108">
      <c r="A730" t="s">
        <v>3719</v>
      </c>
      <c r="B730" t="s">
        <v>3708</v>
      </c>
      <c r="C730" t="s">
        <v>3708</v>
      </c>
      <c r="E730" t="s">
        <v>6111</v>
      </c>
      <c r="F730" t="s">
        <v>3569</v>
      </c>
      <c r="G730" t="s">
        <v>3570</v>
      </c>
      <c r="H730" t="s">
        <v>7428</v>
      </c>
      <c r="I730" t="s">
        <v>7418</v>
      </c>
      <c r="J730" t="s">
        <v>183</v>
      </c>
      <c r="K730" t="s">
        <v>183</v>
      </c>
      <c r="L730" t="s">
        <v>7309</v>
      </c>
      <c r="M730" t="s">
        <v>6079</v>
      </c>
      <c r="N730" t="s">
        <v>3720</v>
      </c>
      <c r="O730" t="b">
        <f t="shared" si="1034"/>
        <v>1</v>
      </c>
      <c r="P730" t="b">
        <f t="shared" si="1035"/>
        <v>1</v>
      </c>
      <c r="Q730" t="b">
        <f t="shared" si="1036"/>
        <v>1</v>
      </c>
      <c r="R730" t="b">
        <f t="shared" si="1037"/>
        <v>1</v>
      </c>
      <c r="S730" t="b">
        <f t="shared" si="1038"/>
        <v>1</v>
      </c>
      <c r="T730" t="b">
        <f t="shared" si="1039"/>
        <v>0</v>
      </c>
      <c r="U730" t="b">
        <f t="shared" si="1040"/>
        <v>1</v>
      </c>
      <c r="V730" t="b">
        <f t="shared" si="1041"/>
        <v>1</v>
      </c>
      <c r="W730" t="b">
        <f t="shared" si="1042"/>
        <v>1</v>
      </c>
      <c r="X730" t="b">
        <f t="shared" si="1043"/>
        <v>1</v>
      </c>
      <c r="Y730" t="b">
        <f t="shared" si="1044"/>
        <v>1</v>
      </c>
      <c r="Z730" t="b">
        <f t="shared" si="1045"/>
        <v>1</v>
      </c>
      <c r="AA730" t="b">
        <f t="shared" si="1046"/>
        <v>0</v>
      </c>
      <c r="AB730" t="b">
        <f t="shared" si="1047"/>
        <v>1</v>
      </c>
      <c r="AC730" t="b">
        <f t="shared" si="1048"/>
        <v>0</v>
      </c>
      <c r="AD730" t="b">
        <f t="shared" si="1049"/>
        <v>0</v>
      </c>
      <c r="AE730" t="b">
        <f t="shared" si="1050"/>
        <v>0</v>
      </c>
      <c r="AF730" t="b">
        <f t="shared" si="1051"/>
        <v>0</v>
      </c>
      <c r="AG730" t="b">
        <f t="shared" si="1052"/>
        <v>0</v>
      </c>
      <c r="AH730" t="b">
        <f t="shared" si="1053"/>
        <v>1</v>
      </c>
      <c r="AI730" t="b">
        <f t="shared" si="1054"/>
        <v>1</v>
      </c>
      <c r="AJ730" t="b">
        <f t="shared" si="1055"/>
        <v>0</v>
      </c>
      <c r="AK730" t="b">
        <f t="shared" si="1056"/>
        <v>1</v>
      </c>
      <c r="AL730" t="b">
        <f t="shared" si="1057"/>
        <v>0</v>
      </c>
      <c r="AM730" t="b">
        <f t="shared" si="1058"/>
        <v>0</v>
      </c>
      <c r="AN730" t="b">
        <f t="shared" si="1059"/>
        <v>0</v>
      </c>
      <c r="AO730" t="b">
        <f t="shared" si="1060"/>
        <v>0</v>
      </c>
      <c r="AP730" t="b">
        <f t="shared" si="1061"/>
        <v>0</v>
      </c>
      <c r="AQ730" t="b">
        <f t="shared" si="1062"/>
        <v>0</v>
      </c>
      <c r="AR730" t="b">
        <f t="shared" si="1063"/>
        <v>0</v>
      </c>
      <c r="AS730" t="b">
        <f t="shared" si="1064"/>
        <v>0</v>
      </c>
      <c r="AT730" t="b">
        <f t="shared" si="1065"/>
        <v>0</v>
      </c>
      <c r="AU730" t="b">
        <f t="shared" si="1066"/>
        <v>0</v>
      </c>
      <c r="AV730" t="b">
        <f t="shared" si="1067"/>
        <v>1</v>
      </c>
      <c r="AW730" t="b">
        <f t="shared" si="1068"/>
        <v>0</v>
      </c>
      <c r="AX730" t="b">
        <f t="shared" si="1069"/>
        <v>0</v>
      </c>
      <c r="AY730" t="b">
        <f t="shared" si="1070"/>
        <v>0</v>
      </c>
      <c r="AZ730" t="b">
        <f t="shared" si="1071"/>
        <v>0</v>
      </c>
      <c r="BA730" t="b">
        <f t="shared" si="1072"/>
        <v>1</v>
      </c>
      <c r="BB730" t="b">
        <f t="shared" si="1073"/>
        <v>0</v>
      </c>
      <c r="BC730" t="b">
        <f t="shared" si="1074"/>
        <v>0</v>
      </c>
      <c r="BD730" t="b">
        <f t="shared" si="1075"/>
        <v>1</v>
      </c>
      <c r="BE730" t="b">
        <f t="shared" si="1076"/>
        <v>1</v>
      </c>
      <c r="BF730" t="b">
        <f t="shared" si="1077"/>
        <v>1</v>
      </c>
      <c r="BG730" t="b">
        <f t="shared" si="1078"/>
        <v>0</v>
      </c>
      <c r="BH730" t="b">
        <f t="shared" si="1079"/>
        <v>0</v>
      </c>
      <c r="BI730" t="b">
        <f t="shared" si="1080"/>
        <v>0</v>
      </c>
      <c r="BJ730" t="b">
        <f t="shared" si="1081"/>
        <v>0</v>
      </c>
      <c r="BK730" t="b">
        <f t="shared" si="1082"/>
        <v>0</v>
      </c>
      <c r="BL730" t="b">
        <f t="shared" si="1083"/>
        <v>0</v>
      </c>
      <c r="BM730" t="b">
        <f t="shared" si="1084"/>
        <v>0</v>
      </c>
      <c r="BN730" t="b">
        <f t="shared" si="1085"/>
        <v>0</v>
      </c>
      <c r="BO730" t="b">
        <f t="shared" si="1086"/>
        <v>0</v>
      </c>
      <c r="BP730" t="b">
        <f t="shared" si="1087"/>
        <v>0</v>
      </c>
      <c r="BQ730" t="b">
        <f t="shared" si="1088"/>
        <v>1</v>
      </c>
      <c r="BR730" t="b">
        <f t="shared" si="1089"/>
        <v>0</v>
      </c>
      <c r="BS730" t="b">
        <f t="shared" si="1090"/>
        <v>0</v>
      </c>
      <c r="BT730" t="b">
        <f t="shared" si="1091"/>
        <v>0</v>
      </c>
      <c r="BU730" t="b">
        <f t="shared" si="1092"/>
        <v>1</v>
      </c>
      <c r="BV730" t="b">
        <f t="shared" si="1093"/>
        <v>1</v>
      </c>
      <c r="BW730" t="b">
        <f t="shared" si="1094"/>
        <v>0</v>
      </c>
      <c r="BX730" t="b">
        <f t="shared" si="1095"/>
        <v>0</v>
      </c>
      <c r="BY730" t="b">
        <f t="shared" si="1096"/>
        <v>0</v>
      </c>
      <c r="BZ730" t="b">
        <f t="shared" si="1097"/>
        <v>0</v>
      </c>
      <c r="CA730" t="b">
        <f t="shared" si="1098"/>
        <v>0</v>
      </c>
      <c r="CB730" t="b">
        <f t="shared" si="1099"/>
        <v>0</v>
      </c>
      <c r="CC730" t="b">
        <f t="shared" si="1100"/>
        <v>0</v>
      </c>
      <c r="CD730" t="b">
        <f t="shared" si="1101"/>
        <v>0</v>
      </c>
      <c r="CE730" t="b">
        <f t="shared" si="1102"/>
        <v>0</v>
      </c>
      <c r="CF730" t="b">
        <f t="shared" si="1103"/>
        <v>0</v>
      </c>
      <c r="CG730" t="b">
        <f t="shared" si="1104"/>
        <v>1</v>
      </c>
      <c r="CH730" t="b">
        <f t="shared" si="1105"/>
        <v>0</v>
      </c>
      <c r="CI730" t="b">
        <f t="shared" si="1106"/>
        <v>0</v>
      </c>
      <c r="CJ730" t="b">
        <f t="shared" si="1107"/>
        <v>0</v>
      </c>
      <c r="CK730" t="b">
        <f t="shared" si="1108"/>
        <v>0</v>
      </c>
      <c r="CL730" t="b">
        <f t="shared" si="1109"/>
        <v>0</v>
      </c>
      <c r="CM730" t="b">
        <f t="shared" si="1110"/>
        <v>0</v>
      </c>
      <c r="CN730" t="b">
        <f t="shared" si="1111"/>
        <v>0</v>
      </c>
      <c r="CO730" t="b">
        <f t="shared" si="1112"/>
        <v>0</v>
      </c>
      <c r="CP730" t="b">
        <f t="shared" si="1113"/>
        <v>0</v>
      </c>
      <c r="CQ730" t="b">
        <f t="shared" si="1114"/>
        <v>0</v>
      </c>
      <c r="CR730" t="b">
        <f t="shared" si="1115"/>
        <v>0</v>
      </c>
      <c r="CS730" t="b">
        <f t="shared" si="1116"/>
        <v>0</v>
      </c>
      <c r="CT730" t="b">
        <f t="shared" si="1117"/>
        <v>0</v>
      </c>
      <c r="CU730" t="b">
        <f t="shared" si="1118"/>
        <v>0</v>
      </c>
      <c r="CV730" t="b">
        <f t="shared" si="1119"/>
        <v>0</v>
      </c>
      <c r="CW730" t="b">
        <f t="shared" si="1120"/>
        <v>1</v>
      </c>
      <c r="CX730" t="b">
        <f t="shared" si="1121"/>
        <v>0</v>
      </c>
      <c r="CY730" t="b">
        <f t="shared" si="1122"/>
        <v>0</v>
      </c>
      <c r="CZ730" t="b">
        <f t="shared" si="1123"/>
        <v>0</v>
      </c>
      <c r="DA730" t="b">
        <f t="shared" si="1124"/>
        <v>0</v>
      </c>
      <c r="DB730" t="b">
        <f t="shared" si="1125"/>
        <v>0</v>
      </c>
      <c r="DC730" t="b">
        <f t="shared" si="1126"/>
        <v>0</v>
      </c>
      <c r="DD730" t="b">
        <f t="shared" si="1127"/>
        <v>0</v>
      </c>
    </row>
    <row r="731" spans="1:108">
      <c r="A731" s="4" t="s">
        <v>3721</v>
      </c>
      <c r="B731" t="s">
        <v>3708</v>
      </c>
      <c r="C731" t="s">
        <v>3708</v>
      </c>
      <c r="D731" s="4"/>
      <c r="E731" t="s">
        <v>6111</v>
      </c>
      <c r="F731" t="s">
        <v>3569</v>
      </c>
      <c r="G731" t="s">
        <v>3570</v>
      </c>
      <c r="H731" t="s">
        <v>7428</v>
      </c>
      <c r="I731" t="s">
        <v>7418</v>
      </c>
      <c r="J731" s="4" t="s">
        <v>139</v>
      </c>
      <c r="K731" s="4" t="s">
        <v>139</v>
      </c>
      <c r="L731" s="4" t="s">
        <v>7310</v>
      </c>
      <c r="M731" t="s">
        <v>6079</v>
      </c>
      <c r="N731" s="4" t="s">
        <v>3722</v>
      </c>
      <c r="O731" s="4" t="b">
        <f t="shared" si="1034"/>
        <v>1</v>
      </c>
      <c r="P731" s="4" t="b">
        <f t="shared" si="1035"/>
        <v>1</v>
      </c>
      <c r="Q731" s="4" t="b">
        <f t="shared" si="1036"/>
        <v>1</v>
      </c>
      <c r="R731" s="4" t="b">
        <f t="shared" si="1037"/>
        <v>1</v>
      </c>
      <c r="S731" s="4" t="b">
        <f t="shared" si="1038"/>
        <v>1</v>
      </c>
      <c r="T731" s="4" t="b">
        <f t="shared" si="1039"/>
        <v>1</v>
      </c>
      <c r="U731" s="4" t="b">
        <f t="shared" si="1040"/>
        <v>1</v>
      </c>
      <c r="V731" s="4" t="b">
        <f t="shared" si="1041"/>
        <v>1</v>
      </c>
      <c r="W731" s="4" t="b">
        <f t="shared" si="1042"/>
        <v>1</v>
      </c>
      <c r="X731" s="4" t="b">
        <f t="shared" si="1043"/>
        <v>1</v>
      </c>
      <c r="Y731" s="4" t="b">
        <f t="shared" si="1044"/>
        <v>1</v>
      </c>
      <c r="Z731" s="4" t="b">
        <f t="shared" si="1045"/>
        <v>1</v>
      </c>
      <c r="AA731" s="4" t="b">
        <f t="shared" si="1046"/>
        <v>1</v>
      </c>
      <c r="AB731" s="4" t="b">
        <f t="shared" si="1047"/>
        <v>0</v>
      </c>
      <c r="AC731" s="4" t="b">
        <f t="shared" si="1048"/>
        <v>1</v>
      </c>
      <c r="AD731" s="4" t="b">
        <f t="shared" si="1049"/>
        <v>1</v>
      </c>
      <c r="AE731" s="4" t="b">
        <f t="shared" si="1050"/>
        <v>0</v>
      </c>
      <c r="AF731" s="4" t="b">
        <f t="shared" si="1051"/>
        <v>0</v>
      </c>
      <c r="AG731" s="4" t="b">
        <f t="shared" si="1052"/>
        <v>0</v>
      </c>
      <c r="AH731" s="4" t="b">
        <f t="shared" si="1053"/>
        <v>1</v>
      </c>
      <c r="AI731" s="4" t="b">
        <f t="shared" si="1054"/>
        <v>1</v>
      </c>
      <c r="AJ731" s="4" t="b">
        <f t="shared" si="1055"/>
        <v>0</v>
      </c>
      <c r="AK731" s="4" t="b">
        <f t="shared" si="1056"/>
        <v>1</v>
      </c>
      <c r="AL731" s="4" t="b">
        <f t="shared" si="1057"/>
        <v>1</v>
      </c>
      <c r="AM731" s="4" t="b">
        <f t="shared" si="1058"/>
        <v>0</v>
      </c>
      <c r="AN731" s="4" t="b">
        <f t="shared" si="1059"/>
        <v>0</v>
      </c>
      <c r="AO731" s="4" t="b">
        <f t="shared" si="1060"/>
        <v>0</v>
      </c>
      <c r="AP731" s="4" t="b">
        <f t="shared" si="1061"/>
        <v>0</v>
      </c>
      <c r="AQ731" s="4" t="b">
        <f t="shared" si="1062"/>
        <v>0</v>
      </c>
      <c r="AR731" s="4" t="b">
        <f t="shared" si="1063"/>
        <v>0</v>
      </c>
      <c r="AS731" s="4" t="b">
        <f t="shared" si="1064"/>
        <v>0</v>
      </c>
      <c r="AT731" s="4" t="b">
        <f t="shared" si="1065"/>
        <v>0</v>
      </c>
      <c r="AU731" s="4" t="b">
        <f t="shared" si="1066"/>
        <v>0</v>
      </c>
      <c r="AV731" s="4" t="b">
        <f t="shared" si="1067"/>
        <v>0</v>
      </c>
      <c r="AW731" s="4" t="b">
        <f t="shared" si="1068"/>
        <v>0</v>
      </c>
      <c r="AX731" s="4" t="b">
        <f t="shared" si="1069"/>
        <v>1</v>
      </c>
      <c r="AY731" s="4" t="b">
        <f t="shared" si="1070"/>
        <v>0</v>
      </c>
      <c r="AZ731" s="4" t="b">
        <f t="shared" si="1071"/>
        <v>0</v>
      </c>
      <c r="BA731" s="4" t="b">
        <f t="shared" si="1072"/>
        <v>1</v>
      </c>
      <c r="BB731" s="4" t="b">
        <f t="shared" si="1073"/>
        <v>0</v>
      </c>
      <c r="BC731" s="4" t="b">
        <f t="shared" si="1074"/>
        <v>1</v>
      </c>
      <c r="BD731" s="4" t="b">
        <f t="shared" si="1075"/>
        <v>1</v>
      </c>
      <c r="BE731" s="4" t="b">
        <f t="shared" si="1076"/>
        <v>1</v>
      </c>
      <c r="BF731" s="4" t="b">
        <f t="shared" si="1077"/>
        <v>1</v>
      </c>
      <c r="BG731" s="4" t="b">
        <f t="shared" si="1078"/>
        <v>1</v>
      </c>
      <c r="BH731" s="4" t="b">
        <f t="shared" si="1079"/>
        <v>1</v>
      </c>
      <c r="BI731" s="4" t="b">
        <f t="shared" si="1080"/>
        <v>1</v>
      </c>
      <c r="BJ731" s="4" t="b">
        <f t="shared" si="1081"/>
        <v>0</v>
      </c>
      <c r="BK731" s="4" t="b">
        <f t="shared" si="1082"/>
        <v>0</v>
      </c>
      <c r="BL731" s="4" t="b">
        <f t="shared" si="1083"/>
        <v>1</v>
      </c>
      <c r="BM731" s="4" t="b">
        <f t="shared" si="1084"/>
        <v>1</v>
      </c>
      <c r="BN731" s="4" t="b">
        <f t="shared" si="1085"/>
        <v>0</v>
      </c>
      <c r="BO731" s="4" t="b">
        <f t="shared" si="1086"/>
        <v>1</v>
      </c>
      <c r="BP731" s="4" t="b">
        <f t="shared" si="1087"/>
        <v>1</v>
      </c>
      <c r="BQ731" s="4" t="b">
        <f t="shared" si="1088"/>
        <v>1</v>
      </c>
      <c r="BR731" s="4" t="b">
        <f t="shared" si="1089"/>
        <v>0</v>
      </c>
      <c r="BS731" s="4" t="b">
        <f t="shared" si="1090"/>
        <v>1</v>
      </c>
      <c r="BT731" s="4" t="b">
        <f t="shared" si="1091"/>
        <v>0</v>
      </c>
      <c r="BU731" s="4" t="b">
        <f t="shared" si="1092"/>
        <v>0</v>
      </c>
      <c r="BV731" s="4" t="b">
        <f t="shared" si="1093"/>
        <v>1</v>
      </c>
      <c r="BW731" s="4" t="b">
        <f t="shared" si="1094"/>
        <v>0</v>
      </c>
      <c r="BX731" s="4" t="b">
        <f t="shared" si="1095"/>
        <v>1</v>
      </c>
      <c r="BY731" s="4" t="b">
        <f t="shared" si="1096"/>
        <v>0</v>
      </c>
      <c r="BZ731" s="4" t="b">
        <f t="shared" si="1097"/>
        <v>0</v>
      </c>
      <c r="CA731" s="4" t="b">
        <f t="shared" si="1098"/>
        <v>0</v>
      </c>
      <c r="CB731" s="4" t="b">
        <f t="shared" si="1099"/>
        <v>1</v>
      </c>
      <c r="CC731" s="4" t="b">
        <f t="shared" si="1100"/>
        <v>1</v>
      </c>
      <c r="CD731" s="4" t="b">
        <f t="shared" si="1101"/>
        <v>0</v>
      </c>
      <c r="CE731" s="4" t="b">
        <f t="shared" si="1102"/>
        <v>0</v>
      </c>
      <c r="CF731" s="4" t="b">
        <f t="shared" si="1103"/>
        <v>0</v>
      </c>
      <c r="CG731" s="4" t="b">
        <f t="shared" si="1104"/>
        <v>1</v>
      </c>
      <c r="CH731" s="4" t="b">
        <f t="shared" si="1105"/>
        <v>0</v>
      </c>
      <c r="CI731" s="4" t="b">
        <f t="shared" si="1106"/>
        <v>0</v>
      </c>
      <c r="CJ731" s="4" t="b">
        <f t="shared" si="1107"/>
        <v>0</v>
      </c>
      <c r="CK731" s="4" t="b">
        <f t="shared" si="1108"/>
        <v>1</v>
      </c>
      <c r="CL731" s="4" t="b">
        <f t="shared" si="1109"/>
        <v>1</v>
      </c>
      <c r="CM731" s="4" t="b">
        <f t="shared" si="1110"/>
        <v>0</v>
      </c>
      <c r="CN731" s="4" t="b">
        <f t="shared" si="1111"/>
        <v>0</v>
      </c>
      <c r="CO731" s="4" t="b">
        <f t="shared" si="1112"/>
        <v>0</v>
      </c>
      <c r="CP731" s="4" t="b">
        <f t="shared" si="1113"/>
        <v>1</v>
      </c>
      <c r="CQ731" s="4" t="b">
        <f t="shared" si="1114"/>
        <v>1</v>
      </c>
      <c r="CR731" s="4" t="b">
        <f t="shared" si="1115"/>
        <v>1</v>
      </c>
      <c r="CS731" s="4" t="b">
        <f t="shared" si="1116"/>
        <v>1</v>
      </c>
      <c r="CT731" s="4" t="b">
        <f t="shared" si="1117"/>
        <v>0</v>
      </c>
      <c r="CU731" s="4" t="b">
        <f t="shared" si="1118"/>
        <v>0</v>
      </c>
      <c r="CV731" s="4" t="b">
        <f t="shared" si="1119"/>
        <v>1</v>
      </c>
      <c r="CW731" s="4" t="b">
        <f t="shared" si="1120"/>
        <v>1</v>
      </c>
      <c r="CX731" s="4" t="b">
        <f t="shared" si="1121"/>
        <v>0</v>
      </c>
      <c r="CY731" s="4" t="b">
        <f t="shared" si="1122"/>
        <v>0</v>
      </c>
      <c r="CZ731" s="4" t="b">
        <f t="shared" si="1123"/>
        <v>1</v>
      </c>
      <c r="DA731" s="4" t="b">
        <f t="shared" si="1124"/>
        <v>1</v>
      </c>
      <c r="DB731" s="4" t="b">
        <f t="shared" si="1125"/>
        <v>1</v>
      </c>
      <c r="DC731" s="4" t="b">
        <f t="shared" si="1126"/>
        <v>0</v>
      </c>
      <c r="DD731" s="4" t="b">
        <f t="shared" si="1127"/>
        <v>0</v>
      </c>
    </row>
    <row r="732" spans="1:108">
      <c r="A732" s="4" t="s">
        <v>3723</v>
      </c>
      <c r="B732" t="s">
        <v>3708</v>
      </c>
      <c r="C732" t="s">
        <v>3708</v>
      </c>
      <c r="D732" s="4"/>
      <c r="E732" t="s">
        <v>6111</v>
      </c>
      <c r="F732" t="s">
        <v>3569</v>
      </c>
      <c r="G732" t="s">
        <v>3570</v>
      </c>
      <c r="H732" t="s">
        <v>7428</v>
      </c>
      <c r="I732" t="s">
        <v>7418</v>
      </c>
      <c r="J732" s="4" t="s">
        <v>165</v>
      </c>
      <c r="K732" s="4" t="s">
        <v>114</v>
      </c>
      <c r="L732" s="4" t="s">
        <v>7311</v>
      </c>
      <c r="M732" s="4" t="s">
        <v>115</v>
      </c>
      <c r="N732" s="4" t="s">
        <v>3724</v>
      </c>
      <c r="O732" s="4" t="b">
        <f t="shared" si="1034"/>
        <v>1</v>
      </c>
      <c r="P732" s="4" t="b">
        <f t="shared" si="1035"/>
        <v>1</v>
      </c>
      <c r="Q732" s="4" t="b">
        <f t="shared" si="1036"/>
        <v>1</v>
      </c>
      <c r="R732" s="4" t="b">
        <f t="shared" si="1037"/>
        <v>1</v>
      </c>
      <c r="S732" s="4" t="b">
        <f t="shared" si="1038"/>
        <v>0</v>
      </c>
      <c r="T732" s="4" t="b">
        <f t="shared" si="1039"/>
        <v>1</v>
      </c>
      <c r="U732" s="4" t="b">
        <f t="shared" si="1040"/>
        <v>1</v>
      </c>
      <c r="V732" s="4" t="b">
        <f t="shared" si="1041"/>
        <v>1</v>
      </c>
      <c r="W732" s="4" t="b">
        <f t="shared" si="1042"/>
        <v>0</v>
      </c>
      <c r="X732" s="4" t="b">
        <f t="shared" si="1043"/>
        <v>1</v>
      </c>
      <c r="Y732" s="4" t="b">
        <f t="shared" si="1044"/>
        <v>1</v>
      </c>
      <c r="Z732" s="4" t="b">
        <f t="shared" si="1045"/>
        <v>1</v>
      </c>
      <c r="AA732" s="4" t="b">
        <f t="shared" si="1046"/>
        <v>0</v>
      </c>
      <c r="AB732" s="4" t="b">
        <f t="shared" si="1047"/>
        <v>0</v>
      </c>
      <c r="AC732" s="4" t="b">
        <f t="shared" si="1048"/>
        <v>0</v>
      </c>
      <c r="AD732" s="4" t="b">
        <f t="shared" si="1049"/>
        <v>1</v>
      </c>
      <c r="AE732" s="4" t="b">
        <f t="shared" si="1050"/>
        <v>0</v>
      </c>
      <c r="AF732" s="4" t="b">
        <f t="shared" si="1051"/>
        <v>0</v>
      </c>
      <c r="AG732" s="4" t="b">
        <f t="shared" si="1052"/>
        <v>0</v>
      </c>
      <c r="AH732" s="4" t="b">
        <f t="shared" si="1053"/>
        <v>1</v>
      </c>
      <c r="AI732" s="4" t="b">
        <f t="shared" si="1054"/>
        <v>0</v>
      </c>
      <c r="AJ732" s="4" t="b">
        <f t="shared" si="1055"/>
        <v>0</v>
      </c>
      <c r="AK732" s="4" t="b">
        <f t="shared" si="1056"/>
        <v>0</v>
      </c>
      <c r="AL732" s="4" t="b">
        <f t="shared" si="1057"/>
        <v>1</v>
      </c>
      <c r="AM732" s="4" t="b">
        <f t="shared" si="1058"/>
        <v>0</v>
      </c>
      <c r="AN732" s="4" t="b">
        <f t="shared" si="1059"/>
        <v>0</v>
      </c>
      <c r="AO732" s="4" t="b">
        <f t="shared" si="1060"/>
        <v>0</v>
      </c>
      <c r="AP732" s="4" t="b">
        <f t="shared" si="1061"/>
        <v>0</v>
      </c>
      <c r="AQ732" s="4" t="b">
        <f t="shared" si="1062"/>
        <v>0</v>
      </c>
      <c r="AR732" s="4" t="b">
        <f t="shared" si="1063"/>
        <v>0</v>
      </c>
      <c r="AS732" s="4" t="b">
        <f t="shared" si="1064"/>
        <v>0</v>
      </c>
      <c r="AT732" s="4" t="b">
        <f t="shared" si="1065"/>
        <v>1</v>
      </c>
      <c r="AU732" s="4" t="b">
        <f t="shared" si="1066"/>
        <v>0</v>
      </c>
      <c r="AV732" s="4" t="b">
        <f t="shared" si="1067"/>
        <v>1</v>
      </c>
      <c r="AW732" s="4" t="b">
        <f t="shared" si="1068"/>
        <v>0</v>
      </c>
      <c r="AX732" s="4" t="b">
        <f t="shared" si="1069"/>
        <v>0</v>
      </c>
      <c r="AY732" s="4" t="b">
        <f t="shared" si="1070"/>
        <v>0</v>
      </c>
      <c r="AZ732" s="4" t="b">
        <f t="shared" si="1071"/>
        <v>0</v>
      </c>
      <c r="BA732" s="4" t="b">
        <f t="shared" si="1072"/>
        <v>0</v>
      </c>
      <c r="BB732" s="4" t="b">
        <f t="shared" si="1073"/>
        <v>0</v>
      </c>
      <c r="BC732" s="4" t="b">
        <f t="shared" si="1074"/>
        <v>0</v>
      </c>
      <c r="BD732" s="4" t="b">
        <f t="shared" si="1075"/>
        <v>0</v>
      </c>
      <c r="BE732" s="4" t="b">
        <f t="shared" si="1076"/>
        <v>1</v>
      </c>
      <c r="BF732" s="4" t="b">
        <f t="shared" si="1077"/>
        <v>0</v>
      </c>
      <c r="BG732" s="4" t="b">
        <f t="shared" si="1078"/>
        <v>1</v>
      </c>
      <c r="BH732" s="4" t="b">
        <f t="shared" si="1079"/>
        <v>0</v>
      </c>
      <c r="BI732" s="4" t="b">
        <f t="shared" si="1080"/>
        <v>0</v>
      </c>
      <c r="BJ732" s="4" t="b">
        <f t="shared" si="1081"/>
        <v>1</v>
      </c>
      <c r="BK732" s="4" t="b">
        <f t="shared" si="1082"/>
        <v>0</v>
      </c>
      <c r="BL732" s="4" t="b">
        <f t="shared" si="1083"/>
        <v>0</v>
      </c>
      <c r="BM732" s="4" t="b">
        <f t="shared" si="1084"/>
        <v>0</v>
      </c>
      <c r="BN732" s="4" t="b">
        <f t="shared" si="1085"/>
        <v>0</v>
      </c>
      <c r="BO732" s="4" t="b">
        <f t="shared" si="1086"/>
        <v>0</v>
      </c>
      <c r="BP732" s="4" t="b">
        <f t="shared" si="1087"/>
        <v>1</v>
      </c>
      <c r="BQ732" s="4" t="b">
        <f t="shared" si="1088"/>
        <v>0</v>
      </c>
      <c r="BR732" s="4" t="b">
        <f t="shared" si="1089"/>
        <v>0</v>
      </c>
      <c r="BS732" s="4" t="b">
        <f t="shared" si="1090"/>
        <v>1</v>
      </c>
      <c r="BT732" s="4" t="b">
        <f t="shared" si="1091"/>
        <v>0</v>
      </c>
      <c r="BU732" s="4" t="b">
        <f t="shared" si="1092"/>
        <v>1</v>
      </c>
      <c r="BV732" s="4" t="b">
        <f t="shared" si="1093"/>
        <v>0</v>
      </c>
      <c r="BW732" s="4" t="b">
        <f t="shared" si="1094"/>
        <v>0</v>
      </c>
      <c r="BX732" s="4" t="b">
        <f t="shared" si="1095"/>
        <v>0</v>
      </c>
      <c r="BY732" s="4" t="b">
        <f t="shared" si="1096"/>
        <v>0</v>
      </c>
      <c r="BZ732" s="4" t="b">
        <f t="shared" si="1097"/>
        <v>0</v>
      </c>
      <c r="CA732" s="4" t="b">
        <f t="shared" si="1098"/>
        <v>1</v>
      </c>
      <c r="CB732" s="4" t="b">
        <f t="shared" si="1099"/>
        <v>0</v>
      </c>
      <c r="CC732" s="4" t="b">
        <f t="shared" si="1100"/>
        <v>0</v>
      </c>
      <c r="CD732" s="4" t="b">
        <f t="shared" si="1101"/>
        <v>0</v>
      </c>
      <c r="CE732" s="4" t="b">
        <f t="shared" si="1102"/>
        <v>0</v>
      </c>
      <c r="CF732" s="4" t="b">
        <f t="shared" si="1103"/>
        <v>0</v>
      </c>
      <c r="CG732" s="4" t="b">
        <f t="shared" si="1104"/>
        <v>0</v>
      </c>
      <c r="CH732" s="4" t="b">
        <f t="shared" si="1105"/>
        <v>0</v>
      </c>
      <c r="CI732" s="4" t="b">
        <f t="shared" si="1106"/>
        <v>0</v>
      </c>
      <c r="CJ732" s="4" t="b">
        <f t="shared" si="1107"/>
        <v>0</v>
      </c>
      <c r="CK732" s="4" t="b">
        <f t="shared" si="1108"/>
        <v>0</v>
      </c>
      <c r="CL732" s="4" t="b">
        <f t="shared" si="1109"/>
        <v>1</v>
      </c>
      <c r="CM732" s="4" t="b">
        <f t="shared" si="1110"/>
        <v>0</v>
      </c>
      <c r="CN732" s="4" t="b">
        <f t="shared" si="1111"/>
        <v>0</v>
      </c>
      <c r="CO732" s="4" t="b">
        <f t="shared" si="1112"/>
        <v>0</v>
      </c>
      <c r="CP732" s="4" t="b">
        <f t="shared" si="1113"/>
        <v>0</v>
      </c>
      <c r="CQ732" s="4" t="b">
        <f t="shared" si="1114"/>
        <v>0</v>
      </c>
      <c r="CR732" s="4" t="b">
        <f t="shared" si="1115"/>
        <v>1</v>
      </c>
      <c r="CS732" s="4" t="b">
        <f t="shared" si="1116"/>
        <v>0</v>
      </c>
      <c r="CT732" s="4" t="b">
        <f t="shared" si="1117"/>
        <v>0</v>
      </c>
      <c r="CU732" s="4" t="b">
        <f t="shared" si="1118"/>
        <v>0</v>
      </c>
      <c r="CV732" s="4" t="b">
        <f t="shared" si="1119"/>
        <v>0</v>
      </c>
      <c r="CW732" s="4" t="b">
        <f t="shared" si="1120"/>
        <v>1</v>
      </c>
      <c r="CX732" s="4" t="b">
        <f t="shared" si="1121"/>
        <v>0</v>
      </c>
      <c r="CY732" s="4" t="b">
        <f t="shared" si="1122"/>
        <v>0</v>
      </c>
      <c r="CZ732" s="4" t="b">
        <f t="shared" si="1123"/>
        <v>0</v>
      </c>
      <c r="DA732" s="4" t="b">
        <f t="shared" si="1124"/>
        <v>0</v>
      </c>
      <c r="DB732" s="4" t="b">
        <f t="shared" si="1125"/>
        <v>0</v>
      </c>
      <c r="DC732" s="4" t="b">
        <f t="shared" si="1126"/>
        <v>0</v>
      </c>
      <c r="DD732" s="4" t="b">
        <f t="shared" si="1127"/>
        <v>0</v>
      </c>
    </row>
    <row r="733" spans="1:108">
      <c r="A733" t="s">
        <v>3725</v>
      </c>
      <c r="B733" t="s">
        <v>3708</v>
      </c>
      <c r="C733" t="s">
        <v>3708</v>
      </c>
      <c r="E733" t="s">
        <v>6111</v>
      </c>
      <c r="F733" t="s">
        <v>3569</v>
      </c>
      <c r="G733" t="s">
        <v>3570</v>
      </c>
      <c r="H733" t="s">
        <v>7428</v>
      </c>
      <c r="I733" t="s">
        <v>7418</v>
      </c>
      <c r="J733" t="s">
        <v>362</v>
      </c>
      <c r="K733" t="s">
        <v>136</v>
      </c>
      <c r="L733" t="s">
        <v>7312</v>
      </c>
      <c r="M733" t="s">
        <v>6079</v>
      </c>
      <c r="N733" t="s">
        <v>3726</v>
      </c>
      <c r="O733" t="b">
        <f t="shared" si="1034"/>
        <v>1</v>
      </c>
      <c r="P733" t="b">
        <f t="shared" si="1035"/>
        <v>0</v>
      </c>
      <c r="Q733" t="b">
        <f t="shared" si="1036"/>
        <v>1</v>
      </c>
      <c r="R733" t="b">
        <f t="shared" si="1037"/>
        <v>0</v>
      </c>
      <c r="S733" t="b">
        <f t="shared" si="1038"/>
        <v>0</v>
      </c>
      <c r="T733" t="b">
        <f t="shared" si="1039"/>
        <v>0</v>
      </c>
      <c r="U733" t="b">
        <f t="shared" si="1040"/>
        <v>1</v>
      </c>
      <c r="V733" t="b">
        <f t="shared" si="1041"/>
        <v>0</v>
      </c>
      <c r="W733" t="b">
        <f t="shared" si="1042"/>
        <v>0</v>
      </c>
      <c r="X733" t="b">
        <f t="shared" si="1043"/>
        <v>1</v>
      </c>
      <c r="Y733" t="b">
        <f t="shared" si="1044"/>
        <v>0</v>
      </c>
      <c r="Z733" t="b">
        <f t="shared" si="1045"/>
        <v>0</v>
      </c>
      <c r="AA733" t="b">
        <f t="shared" si="1046"/>
        <v>0</v>
      </c>
      <c r="AB733" t="b">
        <f t="shared" si="1047"/>
        <v>0</v>
      </c>
      <c r="AC733" t="b">
        <f t="shared" si="1048"/>
        <v>0</v>
      </c>
      <c r="AD733" t="b">
        <f t="shared" si="1049"/>
        <v>0</v>
      </c>
      <c r="AE733" t="b">
        <f t="shared" si="1050"/>
        <v>0</v>
      </c>
      <c r="AF733" t="b">
        <f t="shared" si="1051"/>
        <v>0</v>
      </c>
      <c r="AG733" t="b">
        <f t="shared" si="1052"/>
        <v>0</v>
      </c>
      <c r="AH733" t="b">
        <f t="shared" si="1053"/>
        <v>0</v>
      </c>
      <c r="AI733" t="b">
        <f t="shared" si="1054"/>
        <v>0</v>
      </c>
      <c r="AJ733" t="b">
        <f t="shared" si="1055"/>
        <v>0</v>
      </c>
      <c r="AK733" t="b">
        <f t="shared" si="1056"/>
        <v>0</v>
      </c>
      <c r="AL733" t="b">
        <f t="shared" si="1057"/>
        <v>0</v>
      </c>
      <c r="AM733" t="b">
        <f t="shared" si="1058"/>
        <v>0</v>
      </c>
      <c r="AN733" t="b">
        <f t="shared" si="1059"/>
        <v>0</v>
      </c>
      <c r="AO733" t="b">
        <f t="shared" si="1060"/>
        <v>0</v>
      </c>
      <c r="AP733" t="b">
        <f t="shared" si="1061"/>
        <v>0</v>
      </c>
      <c r="AQ733" t="b">
        <f t="shared" si="1062"/>
        <v>0</v>
      </c>
      <c r="AR733" t="b">
        <f t="shared" si="1063"/>
        <v>0</v>
      </c>
      <c r="AS733" t="b">
        <f t="shared" si="1064"/>
        <v>0</v>
      </c>
      <c r="AT733" t="b">
        <f t="shared" si="1065"/>
        <v>0</v>
      </c>
      <c r="AU733" t="b">
        <f t="shared" si="1066"/>
        <v>0</v>
      </c>
      <c r="AV733" t="b">
        <f t="shared" si="1067"/>
        <v>0</v>
      </c>
      <c r="AW733" t="b">
        <f t="shared" si="1068"/>
        <v>0</v>
      </c>
      <c r="AX733" t="b">
        <f t="shared" si="1069"/>
        <v>0</v>
      </c>
      <c r="AY733" t="b">
        <f t="shared" si="1070"/>
        <v>0</v>
      </c>
      <c r="AZ733" t="b">
        <f t="shared" si="1071"/>
        <v>0</v>
      </c>
      <c r="BA733" t="b">
        <f t="shared" si="1072"/>
        <v>0</v>
      </c>
      <c r="BB733" t="b">
        <f t="shared" si="1073"/>
        <v>0</v>
      </c>
      <c r="BC733" t="b">
        <f t="shared" si="1074"/>
        <v>0</v>
      </c>
      <c r="BD733" t="b">
        <f t="shared" si="1075"/>
        <v>0</v>
      </c>
      <c r="BE733" t="b">
        <f t="shared" si="1076"/>
        <v>0</v>
      </c>
      <c r="BF733" t="b">
        <f t="shared" si="1077"/>
        <v>0</v>
      </c>
      <c r="BG733" t="b">
        <f t="shared" si="1078"/>
        <v>0</v>
      </c>
      <c r="BH733" t="b">
        <f t="shared" si="1079"/>
        <v>0</v>
      </c>
      <c r="BI733" t="b">
        <f t="shared" si="1080"/>
        <v>0</v>
      </c>
      <c r="BJ733" t="b">
        <f t="shared" si="1081"/>
        <v>0</v>
      </c>
      <c r="BK733" t="b">
        <f t="shared" si="1082"/>
        <v>0</v>
      </c>
      <c r="BL733" t="b">
        <f t="shared" si="1083"/>
        <v>0</v>
      </c>
      <c r="BM733" t="b">
        <f t="shared" si="1084"/>
        <v>0</v>
      </c>
      <c r="BN733" t="b">
        <f t="shared" si="1085"/>
        <v>0</v>
      </c>
      <c r="BO733" t="b">
        <f t="shared" si="1086"/>
        <v>0</v>
      </c>
      <c r="BP733" t="b">
        <f t="shared" si="1087"/>
        <v>0</v>
      </c>
      <c r="BQ733" t="b">
        <f t="shared" si="1088"/>
        <v>0</v>
      </c>
      <c r="BR733" t="b">
        <f t="shared" si="1089"/>
        <v>0</v>
      </c>
      <c r="BS733" t="b">
        <f t="shared" si="1090"/>
        <v>0</v>
      </c>
      <c r="BT733" t="b">
        <f t="shared" si="1091"/>
        <v>0</v>
      </c>
      <c r="BU733" t="b">
        <f t="shared" si="1092"/>
        <v>0</v>
      </c>
      <c r="BV733" t="b">
        <f t="shared" si="1093"/>
        <v>1</v>
      </c>
      <c r="BW733" t="b">
        <f t="shared" si="1094"/>
        <v>0</v>
      </c>
      <c r="BX733" t="b">
        <f t="shared" si="1095"/>
        <v>0</v>
      </c>
      <c r="BY733" t="b">
        <f t="shared" si="1096"/>
        <v>0</v>
      </c>
      <c r="BZ733" t="b">
        <f t="shared" si="1097"/>
        <v>0</v>
      </c>
      <c r="CA733" t="b">
        <f t="shared" si="1098"/>
        <v>0</v>
      </c>
      <c r="CB733" t="b">
        <f t="shared" si="1099"/>
        <v>0</v>
      </c>
      <c r="CC733" t="b">
        <f t="shared" si="1100"/>
        <v>0</v>
      </c>
      <c r="CD733" t="b">
        <f t="shared" si="1101"/>
        <v>1</v>
      </c>
      <c r="CE733" t="b">
        <f t="shared" si="1102"/>
        <v>0</v>
      </c>
      <c r="CF733" t="b">
        <f t="shared" si="1103"/>
        <v>0</v>
      </c>
      <c r="CG733" t="b">
        <f t="shared" si="1104"/>
        <v>0</v>
      </c>
      <c r="CH733" t="b">
        <f t="shared" si="1105"/>
        <v>0</v>
      </c>
      <c r="CI733" t="b">
        <f t="shared" si="1106"/>
        <v>0</v>
      </c>
      <c r="CJ733" t="b">
        <f t="shared" si="1107"/>
        <v>0</v>
      </c>
      <c r="CK733" t="b">
        <f t="shared" si="1108"/>
        <v>1</v>
      </c>
      <c r="CL733" t="b">
        <f t="shared" si="1109"/>
        <v>0</v>
      </c>
      <c r="CM733" t="b">
        <f t="shared" si="1110"/>
        <v>0</v>
      </c>
      <c r="CN733" t="b">
        <f t="shared" si="1111"/>
        <v>0</v>
      </c>
      <c r="CO733" t="b">
        <f t="shared" si="1112"/>
        <v>0</v>
      </c>
      <c r="CP733" t="b">
        <f t="shared" si="1113"/>
        <v>0</v>
      </c>
      <c r="CQ733" t="b">
        <f t="shared" si="1114"/>
        <v>0</v>
      </c>
      <c r="CR733" t="b">
        <f t="shared" si="1115"/>
        <v>0</v>
      </c>
      <c r="CS733" t="b">
        <f t="shared" si="1116"/>
        <v>0</v>
      </c>
      <c r="CT733" t="b">
        <f t="shared" si="1117"/>
        <v>0</v>
      </c>
      <c r="CU733" t="b">
        <f t="shared" si="1118"/>
        <v>0</v>
      </c>
      <c r="CV733" t="b">
        <f t="shared" si="1119"/>
        <v>0</v>
      </c>
      <c r="CW733" t="b">
        <f t="shared" si="1120"/>
        <v>0</v>
      </c>
      <c r="CX733" t="b">
        <f t="shared" si="1121"/>
        <v>0</v>
      </c>
      <c r="CY733" t="b">
        <f t="shared" si="1122"/>
        <v>1</v>
      </c>
      <c r="CZ733" t="b">
        <f t="shared" si="1123"/>
        <v>0</v>
      </c>
      <c r="DA733" t="b">
        <f t="shared" si="1124"/>
        <v>0</v>
      </c>
      <c r="DB733" t="b">
        <f t="shared" si="1125"/>
        <v>0</v>
      </c>
      <c r="DC733" t="b">
        <f t="shared" si="1126"/>
        <v>0</v>
      </c>
      <c r="DD733" t="b">
        <f t="shared" si="1127"/>
        <v>0</v>
      </c>
    </row>
    <row r="734" spans="1:108">
      <c r="A734" t="s">
        <v>3727</v>
      </c>
      <c r="B734" t="s">
        <v>3708</v>
      </c>
      <c r="C734" t="s">
        <v>3708</v>
      </c>
      <c r="E734" t="s">
        <v>6111</v>
      </c>
      <c r="F734" t="s">
        <v>3569</v>
      </c>
      <c r="G734" t="s">
        <v>3570</v>
      </c>
      <c r="H734" t="s">
        <v>7428</v>
      </c>
      <c r="I734" t="s">
        <v>7418</v>
      </c>
      <c r="J734" t="s">
        <v>16</v>
      </c>
      <c r="K734" t="s">
        <v>16</v>
      </c>
      <c r="L734" t="s">
        <v>7313</v>
      </c>
      <c r="M734" t="s">
        <v>6079</v>
      </c>
      <c r="N734" t="s">
        <v>3728</v>
      </c>
      <c r="O734" t="b">
        <f t="shared" si="1034"/>
        <v>1</v>
      </c>
      <c r="P734" t="b">
        <f t="shared" si="1035"/>
        <v>0</v>
      </c>
      <c r="Q734" t="b">
        <f t="shared" si="1036"/>
        <v>1</v>
      </c>
      <c r="R734" t="b">
        <f t="shared" si="1037"/>
        <v>0</v>
      </c>
      <c r="S734" t="b">
        <f t="shared" si="1038"/>
        <v>0</v>
      </c>
      <c r="T734" t="b">
        <f t="shared" si="1039"/>
        <v>0</v>
      </c>
      <c r="U734" t="b">
        <f t="shared" si="1040"/>
        <v>1</v>
      </c>
      <c r="V734" t="b">
        <f t="shared" si="1041"/>
        <v>0</v>
      </c>
      <c r="W734" t="b">
        <f t="shared" si="1042"/>
        <v>1</v>
      </c>
      <c r="X734" t="b">
        <f t="shared" si="1043"/>
        <v>0</v>
      </c>
      <c r="Y734" t="b">
        <f t="shared" si="1044"/>
        <v>0</v>
      </c>
      <c r="Z734" t="b">
        <f t="shared" si="1045"/>
        <v>0</v>
      </c>
      <c r="AA734" t="b">
        <f t="shared" si="1046"/>
        <v>0</v>
      </c>
      <c r="AB734" t="b">
        <f t="shared" si="1047"/>
        <v>0</v>
      </c>
      <c r="AC734" t="b">
        <f t="shared" si="1048"/>
        <v>0</v>
      </c>
      <c r="AD734" t="b">
        <f t="shared" si="1049"/>
        <v>0</v>
      </c>
      <c r="AE734" t="b">
        <f t="shared" si="1050"/>
        <v>0</v>
      </c>
      <c r="AF734" t="b">
        <f t="shared" si="1051"/>
        <v>0</v>
      </c>
      <c r="AG734" t="b">
        <f t="shared" si="1052"/>
        <v>0</v>
      </c>
      <c r="AH734" t="b">
        <f t="shared" si="1053"/>
        <v>1</v>
      </c>
      <c r="AI734" t="b">
        <f t="shared" si="1054"/>
        <v>0</v>
      </c>
      <c r="AJ734" t="b">
        <f t="shared" si="1055"/>
        <v>0</v>
      </c>
      <c r="AK734" t="b">
        <f t="shared" si="1056"/>
        <v>0</v>
      </c>
      <c r="AL734" t="b">
        <f t="shared" si="1057"/>
        <v>0</v>
      </c>
      <c r="AM734" t="b">
        <f t="shared" si="1058"/>
        <v>0</v>
      </c>
      <c r="AN734" t="b">
        <f t="shared" si="1059"/>
        <v>0</v>
      </c>
      <c r="AO734" t="b">
        <f t="shared" si="1060"/>
        <v>0</v>
      </c>
      <c r="AP734" t="b">
        <f t="shared" si="1061"/>
        <v>0</v>
      </c>
      <c r="AQ734" t="b">
        <f t="shared" si="1062"/>
        <v>0</v>
      </c>
      <c r="AR734" t="b">
        <f t="shared" si="1063"/>
        <v>0</v>
      </c>
      <c r="AS734" t="b">
        <f t="shared" si="1064"/>
        <v>0</v>
      </c>
      <c r="AT734" t="b">
        <f t="shared" si="1065"/>
        <v>0</v>
      </c>
      <c r="AU734" t="b">
        <f t="shared" si="1066"/>
        <v>0</v>
      </c>
      <c r="AV734" t="b">
        <f t="shared" si="1067"/>
        <v>0</v>
      </c>
      <c r="AW734" t="b">
        <f t="shared" si="1068"/>
        <v>0</v>
      </c>
      <c r="AX734" t="b">
        <f t="shared" si="1069"/>
        <v>0</v>
      </c>
      <c r="AY734" t="b">
        <f t="shared" si="1070"/>
        <v>0</v>
      </c>
      <c r="AZ734" t="b">
        <f t="shared" si="1071"/>
        <v>0</v>
      </c>
      <c r="BA734" t="b">
        <f t="shared" si="1072"/>
        <v>0</v>
      </c>
      <c r="BB734" t="b">
        <f t="shared" si="1073"/>
        <v>0</v>
      </c>
      <c r="BC734" t="b">
        <f t="shared" si="1074"/>
        <v>0</v>
      </c>
      <c r="BD734" t="b">
        <f t="shared" si="1075"/>
        <v>0</v>
      </c>
      <c r="BE734" t="b">
        <f t="shared" si="1076"/>
        <v>0</v>
      </c>
      <c r="BF734" t="b">
        <f t="shared" si="1077"/>
        <v>0</v>
      </c>
      <c r="BG734" t="b">
        <f t="shared" si="1078"/>
        <v>0</v>
      </c>
      <c r="BH734" t="b">
        <f t="shared" si="1079"/>
        <v>1</v>
      </c>
      <c r="BI734" t="b">
        <f t="shared" si="1080"/>
        <v>0</v>
      </c>
      <c r="BJ734" t="b">
        <f t="shared" si="1081"/>
        <v>0</v>
      </c>
      <c r="BK734" t="b">
        <f t="shared" si="1082"/>
        <v>0</v>
      </c>
      <c r="BL734" t="b">
        <f t="shared" si="1083"/>
        <v>0</v>
      </c>
      <c r="BM734" t="b">
        <f t="shared" si="1084"/>
        <v>0</v>
      </c>
      <c r="BN734" t="b">
        <f t="shared" si="1085"/>
        <v>0</v>
      </c>
      <c r="BO734" t="b">
        <f t="shared" si="1086"/>
        <v>0</v>
      </c>
      <c r="BP734" t="b">
        <f t="shared" si="1087"/>
        <v>0</v>
      </c>
      <c r="BQ734" t="b">
        <f t="shared" si="1088"/>
        <v>0</v>
      </c>
      <c r="BR734" t="b">
        <f t="shared" si="1089"/>
        <v>0</v>
      </c>
      <c r="BS734" t="b">
        <f t="shared" si="1090"/>
        <v>0</v>
      </c>
      <c r="BT734" t="b">
        <f t="shared" si="1091"/>
        <v>0</v>
      </c>
      <c r="BU734" t="b">
        <f t="shared" si="1092"/>
        <v>0</v>
      </c>
      <c r="BV734" t="b">
        <f t="shared" si="1093"/>
        <v>0</v>
      </c>
      <c r="BW734" t="b">
        <f t="shared" si="1094"/>
        <v>0</v>
      </c>
      <c r="BX734" t="b">
        <f t="shared" si="1095"/>
        <v>0</v>
      </c>
      <c r="BY734" t="b">
        <f t="shared" si="1096"/>
        <v>0</v>
      </c>
      <c r="BZ734" t="b">
        <f t="shared" si="1097"/>
        <v>0</v>
      </c>
      <c r="CA734" t="b">
        <f t="shared" si="1098"/>
        <v>0</v>
      </c>
      <c r="CB734" t="b">
        <f t="shared" si="1099"/>
        <v>0</v>
      </c>
      <c r="CC734" t="b">
        <f t="shared" si="1100"/>
        <v>0</v>
      </c>
      <c r="CD734" t="b">
        <f t="shared" si="1101"/>
        <v>0</v>
      </c>
      <c r="CE734" t="b">
        <f t="shared" si="1102"/>
        <v>0</v>
      </c>
      <c r="CF734" t="b">
        <f t="shared" si="1103"/>
        <v>0</v>
      </c>
      <c r="CG734" t="b">
        <f t="shared" si="1104"/>
        <v>0</v>
      </c>
      <c r="CH734" t="b">
        <f t="shared" si="1105"/>
        <v>0</v>
      </c>
      <c r="CI734" t="b">
        <f t="shared" si="1106"/>
        <v>0</v>
      </c>
      <c r="CJ734" t="b">
        <f t="shared" si="1107"/>
        <v>0</v>
      </c>
      <c r="CK734" t="b">
        <f t="shared" si="1108"/>
        <v>0</v>
      </c>
      <c r="CL734" t="b">
        <f t="shared" si="1109"/>
        <v>0</v>
      </c>
      <c r="CM734" t="b">
        <f t="shared" si="1110"/>
        <v>0</v>
      </c>
      <c r="CN734" t="b">
        <f t="shared" si="1111"/>
        <v>0</v>
      </c>
      <c r="CO734" t="b">
        <f t="shared" si="1112"/>
        <v>0</v>
      </c>
      <c r="CP734" t="b">
        <f t="shared" si="1113"/>
        <v>0</v>
      </c>
      <c r="CQ734" t="b">
        <f t="shared" si="1114"/>
        <v>0</v>
      </c>
      <c r="CR734" t="b">
        <f t="shared" si="1115"/>
        <v>0</v>
      </c>
      <c r="CS734" t="b">
        <f t="shared" si="1116"/>
        <v>0</v>
      </c>
      <c r="CT734" t="b">
        <f t="shared" si="1117"/>
        <v>0</v>
      </c>
      <c r="CU734" t="b">
        <f t="shared" si="1118"/>
        <v>0</v>
      </c>
      <c r="CV734" t="b">
        <f t="shared" si="1119"/>
        <v>0</v>
      </c>
      <c r="CW734" t="b">
        <f t="shared" si="1120"/>
        <v>0</v>
      </c>
      <c r="CX734" t="b">
        <f t="shared" si="1121"/>
        <v>0</v>
      </c>
      <c r="CY734" t="b">
        <f t="shared" si="1122"/>
        <v>0</v>
      </c>
      <c r="CZ734" t="b">
        <f t="shared" si="1123"/>
        <v>0</v>
      </c>
      <c r="DA734" t="b">
        <f t="shared" si="1124"/>
        <v>0</v>
      </c>
      <c r="DB734" t="b">
        <f t="shared" si="1125"/>
        <v>0</v>
      </c>
      <c r="DC734" t="b">
        <f t="shared" si="1126"/>
        <v>0</v>
      </c>
      <c r="DD734" t="b">
        <f t="shared" si="1127"/>
        <v>0</v>
      </c>
    </row>
    <row r="735" spans="1:108">
      <c r="A735" t="s">
        <v>3729</v>
      </c>
      <c r="B735" t="s">
        <v>3708</v>
      </c>
      <c r="C735" t="s">
        <v>3708</v>
      </c>
      <c r="E735" t="s">
        <v>6111</v>
      </c>
      <c r="F735" t="s">
        <v>3569</v>
      </c>
      <c r="G735" t="s">
        <v>3570</v>
      </c>
      <c r="H735" t="s">
        <v>7428</v>
      </c>
      <c r="I735" t="s">
        <v>7418</v>
      </c>
      <c r="J735" t="s">
        <v>250</v>
      </c>
      <c r="K735" t="s">
        <v>109</v>
      </c>
      <c r="L735" t="s">
        <v>7314</v>
      </c>
      <c r="M735" t="s">
        <v>6079</v>
      </c>
      <c r="N735" t="s">
        <v>3730</v>
      </c>
      <c r="O735" t="b">
        <f t="shared" si="1034"/>
        <v>1</v>
      </c>
      <c r="P735" t="b">
        <f t="shared" si="1035"/>
        <v>1</v>
      </c>
      <c r="Q735" t="b">
        <f t="shared" si="1036"/>
        <v>1</v>
      </c>
      <c r="R735" t="b">
        <f t="shared" si="1037"/>
        <v>1</v>
      </c>
      <c r="S735" t="b">
        <f t="shared" si="1038"/>
        <v>1</v>
      </c>
      <c r="T735" t="b">
        <f t="shared" si="1039"/>
        <v>1</v>
      </c>
      <c r="U735" t="b">
        <f t="shared" si="1040"/>
        <v>1</v>
      </c>
      <c r="V735" t="b">
        <f t="shared" si="1041"/>
        <v>1</v>
      </c>
      <c r="W735" t="b">
        <f t="shared" si="1042"/>
        <v>1</v>
      </c>
      <c r="X735" t="b">
        <f t="shared" si="1043"/>
        <v>1</v>
      </c>
      <c r="Y735" t="b">
        <f t="shared" si="1044"/>
        <v>1</v>
      </c>
      <c r="Z735" t="b">
        <f t="shared" si="1045"/>
        <v>0</v>
      </c>
      <c r="AA735" t="b">
        <f t="shared" si="1046"/>
        <v>1</v>
      </c>
      <c r="AB735" t="b">
        <f t="shared" si="1047"/>
        <v>1</v>
      </c>
      <c r="AC735" t="b">
        <f t="shared" si="1048"/>
        <v>0</v>
      </c>
      <c r="AD735" t="b">
        <f t="shared" si="1049"/>
        <v>0</v>
      </c>
      <c r="AE735" t="b">
        <f t="shared" si="1050"/>
        <v>0</v>
      </c>
      <c r="AF735" t="b">
        <f t="shared" si="1051"/>
        <v>0</v>
      </c>
      <c r="AG735" t="b">
        <f t="shared" si="1052"/>
        <v>0</v>
      </c>
      <c r="AH735" t="b">
        <f t="shared" si="1053"/>
        <v>1</v>
      </c>
      <c r="AI735" t="b">
        <f t="shared" si="1054"/>
        <v>0</v>
      </c>
      <c r="AJ735" t="b">
        <f t="shared" si="1055"/>
        <v>0</v>
      </c>
      <c r="AK735" t="b">
        <f t="shared" si="1056"/>
        <v>0</v>
      </c>
      <c r="AL735" t="b">
        <f t="shared" si="1057"/>
        <v>0</v>
      </c>
      <c r="AM735" t="b">
        <f t="shared" si="1058"/>
        <v>0</v>
      </c>
      <c r="AN735" t="b">
        <f t="shared" si="1059"/>
        <v>0</v>
      </c>
      <c r="AO735" t="b">
        <f t="shared" si="1060"/>
        <v>0</v>
      </c>
      <c r="AP735" t="b">
        <f t="shared" si="1061"/>
        <v>0</v>
      </c>
      <c r="AQ735" t="b">
        <f t="shared" si="1062"/>
        <v>1</v>
      </c>
      <c r="AR735" t="b">
        <f t="shared" si="1063"/>
        <v>1</v>
      </c>
      <c r="AS735" t="b">
        <f t="shared" si="1064"/>
        <v>0</v>
      </c>
      <c r="AT735" t="b">
        <f t="shared" si="1065"/>
        <v>0</v>
      </c>
      <c r="AU735" t="b">
        <f t="shared" si="1066"/>
        <v>0</v>
      </c>
      <c r="AV735" t="b">
        <f t="shared" si="1067"/>
        <v>0</v>
      </c>
      <c r="AW735" t="b">
        <f t="shared" si="1068"/>
        <v>1</v>
      </c>
      <c r="AX735" t="b">
        <f t="shared" si="1069"/>
        <v>0</v>
      </c>
      <c r="AY735" t="b">
        <f t="shared" si="1070"/>
        <v>0</v>
      </c>
      <c r="AZ735" t="b">
        <f t="shared" si="1071"/>
        <v>0</v>
      </c>
      <c r="BA735" t="b">
        <f t="shared" si="1072"/>
        <v>1</v>
      </c>
      <c r="BB735" t="b">
        <f t="shared" si="1073"/>
        <v>0</v>
      </c>
      <c r="BC735" t="b">
        <f t="shared" si="1074"/>
        <v>1</v>
      </c>
      <c r="BD735" t="b">
        <f t="shared" si="1075"/>
        <v>1</v>
      </c>
      <c r="BE735" t="b">
        <f t="shared" si="1076"/>
        <v>0</v>
      </c>
      <c r="BF735" t="b">
        <f t="shared" si="1077"/>
        <v>0</v>
      </c>
      <c r="BG735" t="b">
        <f t="shared" si="1078"/>
        <v>0</v>
      </c>
      <c r="BH735" t="b">
        <f t="shared" si="1079"/>
        <v>0</v>
      </c>
      <c r="BI735" t="b">
        <f t="shared" si="1080"/>
        <v>0</v>
      </c>
      <c r="BJ735" t="b">
        <f t="shared" si="1081"/>
        <v>0</v>
      </c>
      <c r="BK735" t="b">
        <f t="shared" si="1082"/>
        <v>1</v>
      </c>
      <c r="BL735" t="b">
        <f t="shared" si="1083"/>
        <v>0</v>
      </c>
      <c r="BM735" t="b">
        <f t="shared" si="1084"/>
        <v>0</v>
      </c>
      <c r="BN735" t="b">
        <f t="shared" si="1085"/>
        <v>0</v>
      </c>
      <c r="BO735" t="b">
        <f t="shared" si="1086"/>
        <v>0</v>
      </c>
      <c r="BP735" t="b">
        <f t="shared" si="1087"/>
        <v>0</v>
      </c>
      <c r="BQ735" t="b">
        <f t="shared" si="1088"/>
        <v>1</v>
      </c>
      <c r="BR735" t="b">
        <f t="shared" si="1089"/>
        <v>0</v>
      </c>
      <c r="BS735" t="b">
        <f t="shared" si="1090"/>
        <v>0</v>
      </c>
      <c r="BT735" t="b">
        <f t="shared" si="1091"/>
        <v>0</v>
      </c>
      <c r="BU735" t="b">
        <f t="shared" si="1092"/>
        <v>0</v>
      </c>
      <c r="BV735" t="b">
        <f t="shared" si="1093"/>
        <v>1</v>
      </c>
      <c r="BW735" t="b">
        <f t="shared" si="1094"/>
        <v>0</v>
      </c>
      <c r="BX735" t="b">
        <f t="shared" si="1095"/>
        <v>0</v>
      </c>
      <c r="BY735" t="b">
        <f t="shared" si="1096"/>
        <v>0</v>
      </c>
      <c r="BZ735" t="b">
        <f t="shared" si="1097"/>
        <v>0</v>
      </c>
      <c r="CA735" t="b">
        <f t="shared" si="1098"/>
        <v>0</v>
      </c>
      <c r="CB735" t="b">
        <f t="shared" si="1099"/>
        <v>1</v>
      </c>
      <c r="CC735" t="b">
        <f t="shared" si="1100"/>
        <v>0</v>
      </c>
      <c r="CD735" t="b">
        <f t="shared" si="1101"/>
        <v>0</v>
      </c>
      <c r="CE735" t="b">
        <f t="shared" si="1102"/>
        <v>1</v>
      </c>
      <c r="CF735" t="b">
        <f t="shared" si="1103"/>
        <v>1</v>
      </c>
      <c r="CG735" t="b">
        <f t="shared" si="1104"/>
        <v>1</v>
      </c>
      <c r="CH735" t="b">
        <f t="shared" si="1105"/>
        <v>0</v>
      </c>
      <c r="CI735" t="b">
        <f t="shared" si="1106"/>
        <v>0</v>
      </c>
      <c r="CJ735" t="b">
        <f t="shared" si="1107"/>
        <v>0</v>
      </c>
      <c r="CK735" t="b">
        <f t="shared" si="1108"/>
        <v>0</v>
      </c>
      <c r="CL735" t="b">
        <f t="shared" si="1109"/>
        <v>0</v>
      </c>
      <c r="CM735" t="b">
        <f t="shared" si="1110"/>
        <v>0</v>
      </c>
      <c r="CN735" t="b">
        <f t="shared" si="1111"/>
        <v>0</v>
      </c>
      <c r="CO735" t="b">
        <f t="shared" si="1112"/>
        <v>0</v>
      </c>
      <c r="CP735" t="b">
        <f t="shared" si="1113"/>
        <v>0</v>
      </c>
      <c r="CQ735" t="b">
        <f t="shared" si="1114"/>
        <v>0</v>
      </c>
      <c r="CR735" t="b">
        <f t="shared" si="1115"/>
        <v>0</v>
      </c>
      <c r="CS735" t="b">
        <f t="shared" si="1116"/>
        <v>0</v>
      </c>
      <c r="CT735" t="b">
        <f t="shared" si="1117"/>
        <v>0</v>
      </c>
      <c r="CU735" t="b">
        <f t="shared" si="1118"/>
        <v>0</v>
      </c>
      <c r="CV735" t="b">
        <f t="shared" si="1119"/>
        <v>0</v>
      </c>
      <c r="CW735" t="b">
        <f t="shared" si="1120"/>
        <v>0</v>
      </c>
      <c r="CX735" t="b">
        <f t="shared" si="1121"/>
        <v>0</v>
      </c>
      <c r="CY735" t="b">
        <f t="shared" si="1122"/>
        <v>0</v>
      </c>
      <c r="CZ735" t="b">
        <f t="shared" si="1123"/>
        <v>0</v>
      </c>
      <c r="DA735" t="b">
        <f t="shared" si="1124"/>
        <v>0</v>
      </c>
      <c r="DB735" t="b">
        <f t="shared" si="1125"/>
        <v>0</v>
      </c>
      <c r="DC735" t="b">
        <f t="shared" si="1126"/>
        <v>0</v>
      </c>
      <c r="DD735" t="b">
        <f t="shared" si="1127"/>
        <v>1</v>
      </c>
    </row>
    <row r="736" spans="1:108">
      <c r="A736" t="s">
        <v>3731</v>
      </c>
      <c r="B736" t="s">
        <v>3708</v>
      </c>
      <c r="C736" t="s">
        <v>3708</v>
      </c>
      <c r="E736" t="s">
        <v>6111</v>
      </c>
      <c r="F736" t="s">
        <v>3569</v>
      </c>
      <c r="G736" t="s">
        <v>3570</v>
      </c>
      <c r="H736" t="s">
        <v>7428</v>
      </c>
      <c r="I736" t="s">
        <v>7418</v>
      </c>
      <c r="J736" t="s">
        <v>135</v>
      </c>
      <c r="K736" t="s">
        <v>136</v>
      </c>
      <c r="L736" t="s">
        <v>7315</v>
      </c>
      <c r="M736" t="s">
        <v>6079</v>
      </c>
      <c r="N736" t="s">
        <v>79</v>
      </c>
      <c r="O736" t="b">
        <f t="shared" si="1034"/>
        <v>1</v>
      </c>
      <c r="P736" t="b">
        <f t="shared" si="1035"/>
        <v>0</v>
      </c>
      <c r="Q736" t="b">
        <f t="shared" si="1036"/>
        <v>0</v>
      </c>
      <c r="R736" t="b">
        <f t="shared" si="1037"/>
        <v>0</v>
      </c>
      <c r="S736" t="b">
        <f t="shared" si="1038"/>
        <v>0</v>
      </c>
      <c r="T736" t="b">
        <f t="shared" si="1039"/>
        <v>0</v>
      </c>
      <c r="U736" t="b">
        <f t="shared" si="1040"/>
        <v>0</v>
      </c>
      <c r="V736" t="b">
        <f t="shared" si="1041"/>
        <v>0</v>
      </c>
      <c r="W736" t="b">
        <f t="shared" si="1042"/>
        <v>1</v>
      </c>
      <c r="X736" t="b">
        <f t="shared" si="1043"/>
        <v>0</v>
      </c>
      <c r="Y736" t="b">
        <f t="shared" si="1044"/>
        <v>0</v>
      </c>
      <c r="Z736" t="b">
        <f t="shared" si="1045"/>
        <v>0</v>
      </c>
      <c r="AA736" t="b">
        <f t="shared" si="1046"/>
        <v>0</v>
      </c>
      <c r="AB736" t="b">
        <f t="shared" si="1047"/>
        <v>0</v>
      </c>
      <c r="AC736" t="b">
        <f t="shared" si="1048"/>
        <v>0</v>
      </c>
      <c r="AD736" t="b">
        <f t="shared" si="1049"/>
        <v>0</v>
      </c>
      <c r="AE736" t="b">
        <f t="shared" si="1050"/>
        <v>0</v>
      </c>
      <c r="AF736" t="b">
        <f t="shared" si="1051"/>
        <v>0</v>
      </c>
      <c r="AG736" t="b">
        <f t="shared" si="1052"/>
        <v>0</v>
      </c>
      <c r="AH736" t="b">
        <f t="shared" si="1053"/>
        <v>0</v>
      </c>
      <c r="AI736" t="b">
        <f t="shared" si="1054"/>
        <v>0</v>
      </c>
      <c r="AJ736" t="b">
        <f t="shared" si="1055"/>
        <v>0</v>
      </c>
      <c r="AK736" t="b">
        <f t="shared" si="1056"/>
        <v>0</v>
      </c>
      <c r="AL736" t="b">
        <f t="shared" si="1057"/>
        <v>0</v>
      </c>
      <c r="AM736" t="b">
        <f t="shared" si="1058"/>
        <v>0</v>
      </c>
      <c r="AN736" t="b">
        <f t="shared" si="1059"/>
        <v>0</v>
      </c>
      <c r="AO736" t="b">
        <f t="shared" si="1060"/>
        <v>0</v>
      </c>
      <c r="AP736" t="b">
        <f t="shared" si="1061"/>
        <v>0</v>
      </c>
      <c r="AQ736" t="b">
        <f t="shared" si="1062"/>
        <v>0</v>
      </c>
      <c r="AR736" t="b">
        <f t="shared" si="1063"/>
        <v>0</v>
      </c>
      <c r="AS736" t="b">
        <f t="shared" si="1064"/>
        <v>0</v>
      </c>
      <c r="AT736" t="b">
        <f t="shared" si="1065"/>
        <v>0</v>
      </c>
      <c r="AU736" t="b">
        <f t="shared" si="1066"/>
        <v>0</v>
      </c>
      <c r="AV736" t="b">
        <f t="shared" si="1067"/>
        <v>0</v>
      </c>
      <c r="AW736" t="b">
        <f t="shared" si="1068"/>
        <v>0</v>
      </c>
      <c r="AX736" t="b">
        <f t="shared" si="1069"/>
        <v>0</v>
      </c>
      <c r="AY736" t="b">
        <f t="shared" si="1070"/>
        <v>0</v>
      </c>
      <c r="AZ736" t="b">
        <f t="shared" si="1071"/>
        <v>0</v>
      </c>
      <c r="BA736" t="b">
        <f t="shared" si="1072"/>
        <v>0</v>
      </c>
      <c r="BB736" t="b">
        <f t="shared" si="1073"/>
        <v>0</v>
      </c>
      <c r="BC736" t="b">
        <f t="shared" si="1074"/>
        <v>0</v>
      </c>
      <c r="BD736" t="b">
        <f t="shared" si="1075"/>
        <v>0</v>
      </c>
      <c r="BE736" t="b">
        <f t="shared" si="1076"/>
        <v>0</v>
      </c>
      <c r="BF736" t="b">
        <f t="shared" si="1077"/>
        <v>0</v>
      </c>
      <c r="BG736" t="b">
        <f t="shared" si="1078"/>
        <v>0</v>
      </c>
      <c r="BH736" t="b">
        <f t="shared" si="1079"/>
        <v>0</v>
      </c>
      <c r="BI736" t="b">
        <f t="shared" si="1080"/>
        <v>0</v>
      </c>
      <c r="BJ736" t="b">
        <f t="shared" si="1081"/>
        <v>0</v>
      </c>
      <c r="BK736" t="b">
        <f t="shared" si="1082"/>
        <v>0</v>
      </c>
      <c r="BL736" t="b">
        <f t="shared" si="1083"/>
        <v>0</v>
      </c>
      <c r="BM736" t="b">
        <f t="shared" si="1084"/>
        <v>0</v>
      </c>
      <c r="BN736" t="b">
        <f t="shared" si="1085"/>
        <v>0</v>
      </c>
      <c r="BO736" t="b">
        <f t="shared" si="1086"/>
        <v>0</v>
      </c>
      <c r="BP736" t="b">
        <f t="shared" si="1087"/>
        <v>0</v>
      </c>
      <c r="BQ736" t="b">
        <f t="shared" si="1088"/>
        <v>0</v>
      </c>
      <c r="BR736" t="b">
        <f t="shared" si="1089"/>
        <v>0</v>
      </c>
      <c r="BS736" t="b">
        <f t="shared" si="1090"/>
        <v>0</v>
      </c>
      <c r="BT736" t="b">
        <f t="shared" si="1091"/>
        <v>0</v>
      </c>
      <c r="BU736" t="b">
        <f t="shared" si="1092"/>
        <v>0</v>
      </c>
      <c r="BV736" t="b">
        <f t="shared" si="1093"/>
        <v>0</v>
      </c>
      <c r="BW736" t="b">
        <f t="shared" si="1094"/>
        <v>0</v>
      </c>
      <c r="BX736" t="b">
        <f t="shared" si="1095"/>
        <v>0</v>
      </c>
      <c r="BY736" t="b">
        <f t="shared" si="1096"/>
        <v>0</v>
      </c>
      <c r="BZ736" t="b">
        <f t="shared" si="1097"/>
        <v>0</v>
      </c>
      <c r="CA736" t="b">
        <f t="shared" si="1098"/>
        <v>0</v>
      </c>
      <c r="CB736" t="b">
        <f t="shared" si="1099"/>
        <v>0</v>
      </c>
      <c r="CC736" t="b">
        <f t="shared" si="1100"/>
        <v>0</v>
      </c>
      <c r="CD736" t="b">
        <f t="shared" si="1101"/>
        <v>0</v>
      </c>
      <c r="CE736" t="b">
        <f t="shared" si="1102"/>
        <v>0</v>
      </c>
      <c r="CF736" t="b">
        <f t="shared" si="1103"/>
        <v>1</v>
      </c>
      <c r="CG736" t="b">
        <f t="shared" si="1104"/>
        <v>0</v>
      </c>
      <c r="CH736" t="b">
        <f t="shared" si="1105"/>
        <v>0</v>
      </c>
      <c r="CI736" t="b">
        <f t="shared" si="1106"/>
        <v>0</v>
      </c>
      <c r="CJ736" t="b">
        <f t="shared" si="1107"/>
        <v>0</v>
      </c>
      <c r="CK736" t="b">
        <f t="shared" si="1108"/>
        <v>0</v>
      </c>
      <c r="CL736" t="b">
        <f t="shared" si="1109"/>
        <v>0</v>
      </c>
      <c r="CM736" t="b">
        <f t="shared" si="1110"/>
        <v>0</v>
      </c>
      <c r="CN736" t="b">
        <f t="shared" si="1111"/>
        <v>0</v>
      </c>
      <c r="CO736" t="b">
        <f t="shared" si="1112"/>
        <v>0</v>
      </c>
      <c r="CP736" t="b">
        <f t="shared" si="1113"/>
        <v>0</v>
      </c>
      <c r="CQ736" t="b">
        <f t="shared" si="1114"/>
        <v>0</v>
      </c>
      <c r="CR736" t="b">
        <f t="shared" si="1115"/>
        <v>0</v>
      </c>
      <c r="CS736" t="b">
        <f t="shared" si="1116"/>
        <v>0</v>
      </c>
      <c r="CT736" t="b">
        <f t="shared" si="1117"/>
        <v>0</v>
      </c>
      <c r="CU736" t="b">
        <f t="shared" si="1118"/>
        <v>0</v>
      </c>
      <c r="CV736" t="b">
        <f t="shared" si="1119"/>
        <v>0</v>
      </c>
      <c r="CW736" t="b">
        <f t="shared" si="1120"/>
        <v>0</v>
      </c>
      <c r="CX736" t="b">
        <f t="shared" si="1121"/>
        <v>0</v>
      </c>
      <c r="CY736" t="b">
        <f t="shared" si="1122"/>
        <v>0</v>
      </c>
      <c r="CZ736" t="b">
        <f t="shared" si="1123"/>
        <v>0</v>
      </c>
      <c r="DA736" t="b">
        <f t="shared" si="1124"/>
        <v>0</v>
      </c>
      <c r="DB736" t="b">
        <f t="shared" si="1125"/>
        <v>0</v>
      </c>
      <c r="DC736" t="b">
        <f t="shared" si="1126"/>
        <v>0</v>
      </c>
      <c r="DD736" t="b">
        <f t="shared" si="1127"/>
        <v>0</v>
      </c>
    </row>
    <row r="737" spans="1:108">
      <c r="A737" t="s">
        <v>3732</v>
      </c>
      <c r="B737" t="s">
        <v>3708</v>
      </c>
      <c r="C737" t="s">
        <v>3708</v>
      </c>
      <c r="E737" t="s">
        <v>6111</v>
      </c>
      <c r="F737" t="s">
        <v>3569</v>
      </c>
      <c r="G737" t="s">
        <v>3570</v>
      </c>
      <c r="H737" t="s">
        <v>7428</v>
      </c>
      <c r="I737" t="s">
        <v>7418</v>
      </c>
      <c r="J737" t="s">
        <v>143</v>
      </c>
      <c r="K737" t="s">
        <v>143</v>
      </c>
      <c r="L737" t="s">
        <v>7267</v>
      </c>
      <c r="M737" t="s">
        <v>6079</v>
      </c>
      <c r="N737" t="s">
        <v>84</v>
      </c>
      <c r="O737" t="b">
        <f t="shared" si="1034"/>
        <v>1</v>
      </c>
      <c r="P737" t="b">
        <f t="shared" si="1035"/>
        <v>0</v>
      </c>
      <c r="Q737" t="b">
        <f t="shared" si="1036"/>
        <v>0</v>
      </c>
      <c r="R737" t="b">
        <f t="shared" si="1037"/>
        <v>0</v>
      </c>
      <c r="S737" t="b">
        <f t="shared" si="1038"/>
        <v>0</v>
      </c>
      <c r="T737" t="b">
        <f t="shared" si="1039"/>
        <v>0</v>
      </c>
      <c r="U737" t="b">
        <f t="shared" si="1040"/>
        <v>1</v>
      </c>
      <c r="V737" t="b">
        <f t="shared" si="1041"/>
        <v>0</v>
      </c>
      <c r="W737" t="b">
        <f t="shared" si="1042"/>
        <v>0</v>
      </c>
      <c r="X737" t="b">
        <f t="shared" si="1043"/>
        <v>0</v>
      </c>
      <c r="Y737" t="b">
        <f t="shared" si="1044"/>
        <v>0</v>
      </c>
      <c r="Z737" t="b">
        <f t="shared" si="1045"/>
        <v>0</v>
      </c>
      <c r="AA737" t="b">
        <f t="shared" si="1046"/>
        <v>0</v>
      </c>
      <c r="AB737" t="b">
        <f t="shared" si="1047"/>
        <v>0</v>
      </c>
      <c r="AC737" t="b">
        <f t="shared" si="1048"/>
        <v>0</v>
      </c>
      <c r="AD737" t="b">
        <f t="shared" si="1049"/>
        <v>0</v>
      </c>
      <c r="AE737" t="b">
        <f t="shared" si="1050"/>
        <v>0</v>
      </c>
      <c r="AF737" t="b">
        <f t="shared" si="1051"/>
        <v>0</v>
      </c>
      <c r="AG737" t="b">
        <f t="shared" si="1052"/>
        <v>0</v>
      </c>
      <c r="AH737" t="b">
        <f t="shared" si="1053"/>
        <v>0</v>
      </c>
      <c r="AI737" t="b">
        <f t="shared" si="1054"/>
        <v>0</v>
      </c>
      <c r="AJ737" t="b">
        <f t="shared" si="1055"/>
        <v>0</v>
      </c>
      <c r="AK737" t="b">
        <f t="shared" si="1056"/>
        <v>0</v>
      </c>
      <c r="AL737" t="b">
        <f t="shared" si="1057"/>
        <v>0</v>
      </c>
      <c r="AM737" t="b">
        <f t="shared" si="1058"/>
        <v>0</v>
      </c>
      <c r="AN737" t="b">
        <f t="shared" si="1059"/>
        <v>0</v>
      </c>
      <c r="AO737" t="b">
        <f t="shared" si="1060"/>
        <v>0</v>
      </c>
      <c r="AP737" t="b">
        <f t="shared" si="1061"/>
        <v>0</v>
      </c>
      <c r="AQ737" t="b">
        <f t="shared" si="1062"/>
        <v>0</v>
      </c>
      <c r="AR737" t="b">
        <f t="shared" si="1063"/>
        <v>0</v>
      </c>
      <c r="AS737" t="b">
        <f t="shared" si="1064"/>
        <v>0</v>
      </c>
      <c r="AT737" t="b">
        <f t="shared" si="1065"/>
        <v>0</v>
      </c>
      <c r="AU737" t="b">
        <f t="shared" si="1066"/>
        <v>0</v>
      </c>
      <c r="AV737" t="b">
        <f t="shared" si="1067"/>
        <v>0</v>
      </c>
      <c r="AW737" t="b">
        <f t="shared" si="1068"/>
        <v>0</v>
      </c>
      <c r="AX737" t="b">
        <f t="shared" si="1069"/>
        <v>0</v>
      </c>
      <c r="AY737" t="b">
        <f t="shared" si="1070"/>
        <v>0</v>
      </c>
      <c r="AZ737" t="b">
        <f t="shared" si="1071"/>
        <v>0</v>
      </c>
      <c r="BA737" t="b">
        <f t="shared" si="1072"/>
        <v>0</v>
      </c>
      <c r="BB737" t="b">
        <f t="shared" si="1073"/>
        <v>0</v>
      </c>
      <c r="BC737" t="b">
        <f t="shared" si="1074"/>
        <v>0</v>
      </c>
      <c r="BD737" t="b">
        <f t="shared" si="1075"/>
        <v>0</v>
      </c>
      <c r="BE737" t="b">
        <f t="shared" si="1076"/>
        <v>0</v>
      </c>
      <c r="BF737" t="b">
        <f t="shared" si="1077"/>
        <v>0</v>
      </c>
      <c r="BG737" t="b">
        <f t="shared" si="1078"/>
        <v>0</v>
      </c>
      <c r="BH737" t="b">
        <f t="shared" si="1079"/>
        <v>0</v>
      </c>
      <c r="BI737" t="b">
        <f t="shared" si="1080"/>
        <v>0</v>
      </c>
      <c r="BJ737" t="b">
        <f t="shared" si="1081"/>
        <v>0</v>
      </c>
      <c r="BK737" t="b">
        <f t="shared" si="1082"/>
        <v>0</v>
      </c>
      <c r="BL737" t="b">
        <f t="shared" si="1083"/>
        <v>0</v>
      </c>
      <c r="BM737" t="b">
        <f t="shared" si="1084"/>
        <v>0</v>
      </c>
      <c r="BN737" t="b">
        <f t="shared" si="1085"/>
        <v>0</v>
      </c>
      <c r="BO737" t="b">
        <f t="shared" si="1086"/>
        <v>0</v>
      </c>
      <c r="BP737" t="b">
        <f t="shared" si="1087"/>
        <v>0</v>
      </c>
      <c r="BQ737" t="b">
        <f t="shared" si="1088"/>
        <v>0</v>
      </c>
      <c r="BR737" t="b">
        <f t="shared" si="1089"/>
        <v>0</v>
      </c>
      <c r="BS737" t="b">
        <f t="shared" si="1090"/>
        <v>0</v>
      </c>
      <c r="BT737" t="b">
        <f t="shared" si="1091"/>
        <v>0</v>
      </c>
      <c r="BU737" t="b">
        <f t="shared" si="1092"/>
        <v>0</v>
      </c>
      <c r="BV737" t="b">
        <f t="shared" si="1093"/>
        <v>0</v>
      </c>
      <c r="BW737" t="b">
        <f t="shared" si="1094"/>
        <v>0</v>
      </c>
      <c r="BX737" t="b">
        <f t="shared" si="1095"/>
        <v>0</v>
      </c>
      <c r="BY737" t="b">
        <f t="shared" si="1096"/>
        <v>0</v>
      </c>
      <c r="BZ737" t="b">
        <f t="shared" si="1097"/>
        <v>0</v>
      </c>
      <c r="CA737" t="b">
        <f t="shared" si="1098"/>
        <v>0</v>
      </c>
      <c r="CB737" t="b">
        <f t="shared" si="1099"/>
        <v>0</v>
      </c>
      <c r="CC737" t="b">
        <f t="shared" si="1100"/>
        <v>0</v>
      </c>
      <c r="CD737" t="b">
        <f t="shared" si="1101"/>
        <v>0</v>
      </c>
      <c r="CE737" t="b">
        <f t="shared" si="1102"/>
        <v>0</v>
      </c>
      <c r="CF737" t="b">
        <f t="shared" si="1103"/>
        <v>0</v>
      </c>
      <c r="CG737" t="b">
        <f t="shared" si="1104"/>
        <v>0</v>
      </c>
      <c r="CH737" t="b">
        <f t="shared" si="1105"/>
        <v>0</v>
      </c>
      <c r="CI737" t="b">
        <f t="shared" si="1106"/>
        <v>0</v>
      </c>
      <c r="CJ737" t="b">
        <f t="shared" si="1107"/>
        <v>0</v>
      </c>
      <c r="CK737" t="b">
        <f t="shared" si="1108"/>
        <v>1</v>
      </c>
      <c r="CL737" t="b">
        <f t="shared" si="1109"/>
        <v>0</v>
      </c>
      <c r="CM737" t="b">
        <f t="shared" si="1110"/>
        <v>0</v>
      </c>
      <c r="CN737" t="b">
        <f t="shared" si="1111"/>
        <v>0</v>
      </c>
      <c r="CO737" t="b">
        <f t="shared" si="1112"/>
        <v>0</v>
      </c>
      <c r="CP737" t="b">
        <f t="shared" si="1113"/>
        <v>0</v>
      </c>
      <c r="CQ737" t="b">
        <f t="shared" si="1114"/>
        <v>0</v>
      </c>
      <c r="CR737" t="b">
        <f t="shared" si="1115"/>
        <v>0</v>
      </c>
      <c r="CS737" t="b">
        <f t="shared" si="1116"/>
        <v>0</v>
      </c>
      <c r="CT737" t="b">
        <f t="shared" si="1117"/>
        <v>0</v>
      </c>
      <c r="CU737" t="b">
        <f t="shared" si="1118"/>
        <v>0</v>
      </c>
      <c r="CV737" t="b">
        <f t="shared" si="1119"/>
        <v>0</v>
      </c>
      <c r="CW737" t="b">
        <f t="shared" si="1120"/>
        <v>0</v>
      </c>
      <c r="CX737" t="b">
        <f t="shared" si="1121"/>
        <v>0</v>
      </c>
      <c r="CY737" t="b">
        <f t="shared" si="1122"/>
        <v>0</v>
      </c>
      <c r="CZ737" t="b">
        <f t="shared" si="1123"/>
        <v>0</v>
      </c>
      <c r="DA737" t="b">
        <f t="shared" si="1124"/>
        <v>0</v>
      </c>
      <c r="DB737" t="b">
        <f t="shared" si="1125"/>
        <v>0</v>
      </c>
      <c r="DC737" t="b">
        <f t="shared" si="1126"/>
        <v>0</v>
      </c>
      <c r="DD737" t="b">
        <f t="shared" si="1127"/>
        <v>0</v>
      </c>
    </row>
    <row r="738" spans="1:108">
      <c r="A738" t="s">
        <v>3733</v>
      </c>
      <c r="B738" t="s">
        <v>3708</v>
      </c>
      <c r="C738" t="s">
        <v>3708</v>
      </c>
      <c r="E738" t="s">
        <v>6111</v>
      </c>
      <c r="F738" t="s">
        <v>3569</v>
      </c>
      <c r="G738" t="s">
        <v>3570</v>
      </c>
      <c r="H738" t="s">
        <v>7428</v>
      </c>
      <c r="I738" t="s">
        <v>7418</v>
      </c>
      <c r="J738" t="s">
        <v>362</v>
      </c>
      <c r="K738" t="s">
        <v>136</v>
      </c>
      <c r="L738" t="s">
        <v>6328</v>
      </c>
      <c r="M738" t="s">
        <v>6079</v>
      </c>
      <c r="N738" t="s">
        <v>3734</v>
      </c>
      <c r="O738" t="b">
        <f t="shared" si="1034"/>
        <v>1</v>
      </c>
      <c r="P738" t="b">
        <f t="shared" si="1035"/>
        <v>0</v>
      </c>
      <c r="Q738" t="b">
        <f t="shared" si="1036"/>
        <v>1</v>
      </c>
      <c r="R738" t="b">
        <f t="shared" si="1037"/>
        <v>0</v>
      </c>
      <c r="S738" t="b">
        <f t="shared" si="1038"/>
        <v>0</v>
      </c>
      <c r="T738" t="b">
        <f t="shared" si="1039"/>
        <v>0</v>
      </c>
      <c r="U738" t="b">
        <f t="shared" si="1040"/>
        <v>1</v>
      </c>
      <c r="V738" t="b">
        <f t="shared" si="1041"/>
        <v>0</v>
      </c>
      <c r="W738" t="b">
        <f t="shared" si="1042"/>
        <v>0</v>
      </c>
      <c r="X738" t="b">
        <f t="shared" si="1043"/>
        <v>0</v>
      </c>
      <c r="Y738" t="b">
        <f t="shared" si="1044"/>
        <v>0</v>
      </c>
      <c r="Z738" t="b">
        <f t="shared" si="1045"/>
        <v>0</v>
      </c>
      <c r="AA738" t="b">
        <f t="shared" si="1046"/>
        <v>0</v>
      </c>
      <c r="AB738" t="b">
        <f t="shared" si="1047"/>
        <v>0</v>
      </c>
      <c r="AC738" t="b">
        <f t="shared" si="1048"/>
        <v>0</v>
      </c>
      <c r="AD738" t="b">
        <f t="shared" si="1049"/>
        <v>0</v>
      </c>
      <c r="AE738" t="b">
        <f t="shared" si="1050"/>
        <v>0</v>
      </c>
      <c r="AF738" t="b">
        <f t="shared" si="1051"/>
        <v>0</v>
      </c>
      <c r="AG738" t="b">
        <f t="shared" si="1052"/>
        <v>0</v>
      </c>
      <c r="AH738" t="b">
        <f t="shared" si="1053"/>
        <v>0</v>
      </c>
      <c r="AI738" t="b">
        <f t="shared" si="1054"/>
        <v>0</v>
      </c>
      <c r="AJ738" t="b">
        <f t="shared" si="1055"/>
        <v>0</v>
      </c>
      <c r="AK738" t="b">
        <f t="shared" si="1056"/>
        <v>0</v>
      </c>
      <c r="AL738" t="b">
        <f t="shared" si="1057"/>
        <v>0</v>
      </c>
      <c r="AM738" t="b">
        <f t="shared" si="1058"/>
        <v>0</v>
      </c>
      <c r="AN738" t="b">
        <f t="shared" si="1059"/>
        <v>0</v>
      </c>
      <c r="AO738" t="b">
        <f t="shared" si="1060"/>
        <v>0</v>
      </c>
      <c r="AP738" t="b">
        <f t="shared" si="1061"/>
        <v>0</v>
      </c>
      <c r="AQ738" t="b">
        <f t="shared" si="1062"/>
        <v>0</v>
      </c>
      <c r="AR738" t="b">
        <f t="shared" si="1063"/>
        <v>0</v>
      </c>
      <c r="AS738" t="b">
        <f t="shared" si="1064"/>
        <v>0</v>
      </c>
      <c r="AT738" t="b">
        <f t="shared" si="1065"/>
        <v>0</v>
      </c>
      <c r="AU738" t="b">
        <f t="shared" si="1066"/>
        <v>0</v>
      </c>
      <c r="AV738" t="b">
        <f t="shared" si="1067"/>
        <v>0</v>
      </c>
      <c r="AW738" t="b">
        <f t="shared" si="1068"/>
        <v>0</v>
      </c>
      <c r="AX738" t="b">
        <f t="shared" si="1069"/>
        <v>0</v>
      </c>
      <c r="AY738" t="b">
        <f t="shared" si="1070"/>
        <v>0</v>
      </c>
      <c r="AZ738" t="b">
        <f t="shared" si="1071"/>
        <v>0</v>
      </c>
      <c r="BA738" t="b">
        <f t="shared" si="1072"/>
        <v>0</v>
      </c>
      <c r="BB738" t="b">
        <f t="shared" si="1073"/>
        <v>0</v>
      </c>
      <c r="BC738" t="b">
        <f t="shared" si="1074"/>
        <v>0</v>
      </c>
      <c r="BD738" t="b">
        <f t="shared" si="1075"/>
        <v>0</v>
      </c>
      <c r="BE738" t="b">
        <f t="shared" si="1076"/>
        <v>0</v>
      </c>
      <c r="BF738" t="b">
        <f t="shared" si="1077"/>
        <v>0</v>
      </c>
      <c r="BG738" t="b">
        <f t="shared" si="1078"/>
        <v>0</v>
      </c>
      <c r="BH738" t="b">
        <f t="shared" si="1079"/>
        <v>0</v>
      </c>
      <c r="BI738" t="b">
        <f t="shared" si="1080"/>
        <v>0</v>
      </c>
      <c r="BJ738" t="b">
        <f t="shared" si="1081"/>
        <v>0</v>
      </c>
      <c r="BK738" t="b">
        <f t="shared" si="1082"/>
        <v>0</v>
      </c>
      <c r="BL738" t="b">
        <f t="shared" si="1083"/>
        <v>0</v>
      </c>
      <c r="BM738" t="b">
        <f t="shared" si="1084"/>
        <v>0</v>
      </c>
      <c r="BN738" t="b">
        <f t="shared" si="1085"/>
        <v>0</v>
      </c>
      <c r="BO738" t="b">
        <f t="shared" si="1086"/>
        <v>0</v>
      </c>
      <c r="BP738" t="b">
        <f t="shared" si="1087"/>
        <v>0</v>
      </c>
      <c r="BQ738" t="b">
        <f t="shared" si="1088"/>
        <v>0</v>
      </c>
      <c r="BR738" t="b">
        <f t="shared" si="1089"/>
        <v>0</v>
      </c>
      <c r="BS738" t="b">
        <f t="shared" si="1090"/>
        <v>0</v>
      </c>
      <c r="BT738" t="b">
        <f t="shared" si="1091"/>
        <v>0</v>
      </c>
      <c r="BU738" t="b">
        <f t="shared" si="1092"/>
        <v>0</v>
      </c>
      <c r="BV738" t="b">
        <f t="shared" si="1093"/>
        <v>0</v>
      </c>
      <c r="BW738" t="b">
        <f t="shared" si="1094"/>
        <v>0</v>
      </c>
      <c r="BX738" t="b">
        <f t="shared" si="1095"/>
        <v>0</v>
      </c>
      <c r="BY738" t="b">
        <f t="shared" si="1096"/>
        <v>0</v>
      </c>
      <c r="BZ738" t="b">
        <f t="shared" si="1097"/>
        <v>0</v>
      </c>
      <c r="CA738" t="b">
        <f t="shared" si="1098"/>
        <v>0</v>
      </c>
      <c r="CB738" t="b">
        <f t="shared" si="1099"/>
        <v>1</v>
      </c>
      <c r="CC738" t="b">
        <f t="shared" si="1100"/>
        <v>0</v>
      </c>
      <c r="CD738" t="b">
        <f t="shared" si="1101"/>
        <v>0</v>
      </c>
      <c r="CE738" t="b">
        <f t="shared" si="1102"/>
        <v>0</v>
      </c>
      <c r="CF738" t="b">
        <f t="shared" si="1103"/>
        <v>0</v>
      </c>
      <c r="CG738" t="b">
        <f t="shared" si="1104"/>
        <v>0</v>
      </c>
      <c r="CH738" t="b">
        <f t="shared" si="1105"/>
        <v>0</v>
      </c>
      <c r="CI738" t="b">
        <f t="shared" si="1106"/>
        <v>0</v>
      </c>
      <c r="CJ738" t="b">
        <f t="shared" si="1107"/>
        <v>0</v>
      </c>
      <c r="CK738" t="b">
        <f t="shared" si="1108"/>
        <v>1</v>
      </c>
      <c r="CL738" t="b">
        <f t="shared" si="1109"/>
        <v>0</v>
      </c>
      <c r="CM738" t="b">
        <f t="shared" si="1110"/>
        <v>0</v>
      </c>
      <c r="CN738" t="b">
        <f t="shared" si="1111"/>
        <v>0</v>
      </c>
      <c r="CO738" t="b">
        <f t="shared" si="1112"/>
        <v>0</v>
      </c>
      <c r="CP738" t="b">
        <f t="shared" si="1113"/>
        <v>0</v>
      </c>
      <c r="CQ738" t="b">
        <f t="shared" si="1114"/>
        <v>0</v>
      </c>
      <c r="CR738" t="b">
        <f t="shared" si="1115"/>
        <v>0</v>
      </c>
      <c r="CS738" t="b">
        <f t="shared" si="1116"/>
        <v>0</v>
      </c>
      <c r="CT738" t="b">
        <f t="shared" si="1117"/>
        <v>0</v>
      </c>
      <c r="CU738" t="b">
        <f t="shared" si="1118"/>
        <v>0</v>
      </c>
      <c r="CV738" t="b">
        <f t="shared" si="1119"/>
        <v>0</v>
      </c>
      <c r="CW738" t="b">
        <f t="shared" si="1120"/>
        <v>0</v>
      </c>
      <c r="CX738" t="b">
        <f t="shared" si="1121"/>
        <v>0</v>
      </c>
      <c r="CY738" t="b">
        <f t="shared" si="1122"/>
        <v>0</v>
      </c>
      <c r="CZ738" t="b">
        <f t="shared" si="1123"/>
        <v>0</v>
      </c>
      <c r="DA738" t="b">
        <f t="shared" si="1124"/>
        <v>0</v>
      </c>
      <c r="DB738" t="b">
        <f t="shared" si="1125"/>
        <v>0</v>
      </c>
      <c r="DC738" t="b">
        <f t="shared" si="1126"/>
        <v>0</v>
      </c>
      <c r="DD738" t="b">
        <f t="shared" si="1127"/>
        <v>0</v>
      </c>
    </row>
    <row r="739" spans="1:108">
      <c r="A739" t="s">
        <v>3735</v>
      </c>
      <c r="B739" t="s">
        <v>3736</v>
      </c>
      <c r="C739" t="s">
        <v>3708</v>
      </c>
      <c r="E739" t="s">
        <v>6111</v>
      </c>
      <c r="F739" t="s">
        <v>3569</v>
      </c>
      <c r="G739" t="s">
        <v>3570</v>
      </c>
      <c r="H739" t="s">
        <v>7428</v>
      </c>
      <c r="I739" t="s">
        <v>7418</v>
      </c>
      <c r="J739" t="s">
        <v>204</v>
      </c>
      <c r="K739" t="s">
        <v>205</v>
      </c>
      <c r="L739" t="s">
        <v>7316</v>
      </c>
      <c r="M739" t="s">
        <v>6079</v>
      </c>
      <c r="N739" t="s">
        <v>69</v>
      </c>
      <c r="O739" t="b">
        <f t="shared" si="1034"/>
        <v>0</v>
      </c>
      <c r="P739" t="b">
        <f t="shared" si="1035"/>
        <v>0</v>
      </c>
      <c r="Q739" t="b">
        <f t="shared" si="1036"/>
        <v>1</v>
      </c>
      <c r="R739" t="b">
        <f t="shared" si="1037"/>
        <v>0</v>
      </c>
      <c r="S739" t="b">
        <f t="shared" si="1038"/>
        <v>0</v>
      </c>
      <c r="T739" t="b">
        <f t="shared" si="1039"/>
        <v>0</v>
      </c>
      <c r="U739" t="b">
        <f t="shared" si="1040"/>
        <v>1</v>
      </c>
      <c r="V739" t="b">
        <f t="shared" si="1041"/>
        <v>0</v>
      </c>
      <c r="W739" t="b">
        <f t="shared" si="1042"/>
        <v>0</v>
      </c>
      <c r="X739" t="b">
        <f t="shared" si="1043"/>
        <v>0</v>
      </c>
      <c r="Y739" t="b">
        <f t="shared" si="1044"/>
        <v>0</v>
      </c>
      <c r="Z739" t="b">
        <f t="shared" si="1045"/>
        <v>0</v>
      </c>
      <c r="AA739" t="b">
        <f t="shared" si="1046"/>
        <v>0</v>
      </c>
      <c r="AB739" t="b">
        <f t="shared" si="1047"/>
        <v>0</v>
      </c>
      <c r="AC739" t="b">
        <f t="shared" si="1048"/>
        <v>0</v>
      </c>
      <c r="AD739" t="b">
        <f t="shared" si="1049"/>
        <v>0</v>
      </c>
      <c r="AE739" t="b">
        <f t="shared" si="1050"/>
        <v>0</v>
      </c>
      <c r="AF739" t="b">
        <f t="shared" si="1051"/>
        <v>0</v>
      </c>
      <c r="AG739" t="b">
        <f t="shared" si="1052"/>
        <v>0</v>
      </c>
      <c r="AH739" t="b">
        <f t="shared" si="1053"/>
        <v>0</v>
      </c>
      <c r="AI739" t="b">
        <f t="shared" si="1054"/>
        <v>0</v>
      </c>
      <c r="AJ739" t="b">
        <f t="shared" si="1055"/>
        <v>0</v>
      </c>
      <c r="AK739" t="b">
        <f t="shared" si="1056"/>
        <v>0</v>
      </c>
      <c r="AL739" t="b">
        <f t="shared" si="1057"/>
        <v>0</v>
      </c>
      <c r="AM739" t="b">
        <f t="shared" si="1058"/>
        <v>0</v>
      </c>
      <c r="AN739" t="b">
        <f t="shared" si="1059"/>
        <v>0</v>
      </c>
      <c r="AO739" t="b">
        <f t="shared" si="1060"/>
        <v>0</v>
      </c>
      <c r="AP739" t="b">
        <f t="shared" si="1061"/>
        <v>0</v>
      </c>
      <c r="AQ739" t="b">
        <f t="shared" si="1062"/>
        <v>0</v>
      </c>
      <c r="AR739" t="b">
        <f t="shared" si="1063"/>
        <v>0</v>
      </c>
      <c r="AS739" t="b">
        <f t="shared" si="1064"/>
        <v>0</v>
      </c>
      <c r="AT739" t="b">
        <f t="shared" si="1065"/>
        <v>0</v>
      </c>
      <c r="AU739" t="b">
        <f t="shared" si="1066"/>
        <v>0</v>
      </c>
      <c r="AV739" t="b">
        <f t="shared" si="1067"/>
        <v>0</v>
      </c>
      <c r="AW739" t="b">
        <f t="shared" si="1068"/>
        <v>0</v>
      </c>
      <c r="AX739" t="b">
        <f t="shared" si="1069"/>
        <v>0</v>
      </c>
      <c r="AY739" t="b">
        <f t="shared" si="1070"/>
        <v>0</v>
      </c>
      <c r="AZ739" t="b">
        <f t="shared" si="1071"/>
        <v>0</v>
      </c>
      <c r="BA739" t="b">
        <f t="shared" si="1072"/>
        <v>0</v>
      </c>
      <c r="BB739" t="b">
        <f t="shared" si="1073"/>
        <v>0</v>
      </c>
      <c r="BC739" t="b">
        <f t="shared" si="1074"/>
        <v>0</v>
      </c>
      <c r="BD739" t="b">
        <f t="shared" si="1075"/>
        <v>0</v>
      </c>
      <c r="BE739" t="b">
        <f t="shared" si="1076"/>
        <v>0</v>
      </c>
      <c r="BF739" t="b">
        <f t="shared" si="1077"/>
        <v>0</v>
      </c>
      <c r="BG739" t="b">
        <f t="shared" si="1078"/>
        <v>0</v>
      </c>
      <c r="BH739" t="b">
        <f t="shared" si="1079"/>
        <v>0</v>
      </c>
      <c r="BI739" t="b">
        <f t="shared" si="1080"/>
        <v>0</v>
      </c>
      <c r="BJ739" t="b">
        <f t="shared" si="1081"/>
        <v>0</v>
      </c>
      <c r="BK739" t="b">
        <f t="shared" si="1082"/>
        <v>0</v>
      </c>
      <c r="BL739" t="b">
        <f t="shared" si="1083"/>
        <v>0</v>
      </c>
      <c r="BM739" t="b">
        <f t="shared" si="1084"/>
        <v>0</v>
      </c>
      <c r="BN739" t="b">
        <f t="shared" si="1085"/>
        <v>0</v>
      </c>
      <c r="BO739" t="b">
        <f t="shared" si="1086"/>
        <v>0</v>
      </c>
      <c r="BP739" t="b">
        <f t="shared" si="1087"/>
        <v>0</v>
      </c>
      <c r="BQ739" t="b">
        <f t="shared" si="1088"/>
        <v>0</v>
      </c>
      <c r="BR739" t="b">
        <f t="shared" si="1089"/>
        <v>0</v>
      </c>
      <c r="BS739" t="b">
        <f t="shared" si="1090"/>
        <v>0</v>
      </c>
      <c r="BT739" t="b">
        <f t="shared" si="1091"/>
        <v>0</v>
      </c>
      <c r="BU739" t="b">
        <f t="shared" si="1092"/>
        <v>0</v>
      </c>
      <c r="BV739" t="b">
        <f t="shared" si="1093"/>
        <v>1</v>
      </c>
      <c r="BW739" t="b">
        <f t="shared" si="1094"/>
        <v>0</v>
      </c>
      <c r="BX739" t="b">
        <f t="shared" si="1095"/>
        <v>0</v>
      </c>
      <c r="BY739" t="b">
        <f t="shared" si="1096"/>
        <v>0</v>
      </c>
      <c r="BZ739" t="b">
        <f t="shared" si="1097"/>
        <v>0</v>
      </c>
      <c r="CA739" t="b">
        <f t="shared" si="1098"/>
        <v>0</v>
      </c>
      <c r="CB739" t="b">
        <f t="shared" si="1099"/>
        <v>0</v>
      </c>
      <c r="CC739" t="b">
        <f t="shared" si="1100"/>
        <v>0</v>
      </c>
      <c r="CD739" t="b">
        <f t="shared" si="1101"/>
        <v>0</v>
      </c>
      <c r="CE739" t="b">
        <f t="shared" si="1102"/>
        <v>0</v>
      </c>
      <c r="CF739" t="b">
        <f t="shared" si="1103"/>
        <v>0</v>
      </c>
      <c r="CG739" t="b">
        <f t="shared" si="1104"/>
        <v>0</v>
      </c>
      <c r="CH739" t="b">
        <f t="shared" si="1105"/>
        <v>0</v>
      </c>
      <c r="CI739" t="b">
        <f t="shared" si="1106"/>
        <v>0</v>
      </c>
      <c r="CJ739" t="b">
        <f t="shared" si="1107"/>
        <v>0</v>
      </c>
      <c r="CK739" t="b">
        <f t="shared" si="1108"/>
        <v>0</v>
      </c>
      <c r="CL739" t="b">
        <f t="shared" si="1109"/>
        <v>0</v>
      </c>
      <c r="CM739" t="b">
        <f t="shared" si="1110"/>
        <v>0</v>
      </c>
      <c r="CN739" t="b">
        <f t="shared" si="1111"/>
        <v>0</v>
      </c>
      <c r="CO739" t="b">
        <f t="shared" si="1112"/>
        <v>0</v>
      </c>
      <c r="CP739" t="b">
        <f t="shared" si="1113"/>
        <v>0</v>
      </c>
      <c r="CQ739" t="b">
        <f t="shared" si="1114"/>
        <v>0</v>
      </c>
      <c r="CR739" t="b">
        <f t="shared" si="1115"/>
        <v>0</v>
      </c>
      <c r="CS739" t="b">
        <f t="shared" si="1116"/>
        <v>0</v>
      </c>
      <c r="CT739" t="b">
        <f t="shared" si="1117"/>
        <v>0</v>
      </c>
      <c r="CU739" t="b">
        <f t="shared" si="1118"/>
        <v>0</v>
      </c>
      <c r="CV739" t="b">
        <f t="shared" si="1119"/>
        <v>0</v>
      </c>
      <c r="CW739" t="b">
        <f t="shared" si="1120"/>
        <v>0</v>
      </c>
      <c r="CX739" t="b">
        <f t="shared" si="1121"/>
        <v>0</v>
      </c>
      <c r="CY739" t="b">
        <f t="shared" si="1122"/>
        <v>0</v>
      </c>
      <c r="CZ739" t="b">
        <f t="shared" si="1123"/>
        <v>0</v>
      </c>
      <c r="DA739" t="b">
        <f t="shared" si="1124"/>
        <v>0</v>
      </c>
      <c r="DB739" t="b">
        <f t="shared" si="1125"/>
        <v>0</v>
      </c>
      <c r="DC739" t="b">
        <f t="shared" si="1126"/>
        <v>0</v>
      </c>
      <c r="DD739" t="b">
        <f t="shared" si="1127"/>
        <v>0</v>
      </c>
    </row>
    <row r="740" spans="1:108">
      <c r="A740" t="s">
        <v>3737</v>
      </c>
      <c r="B740" t="s">
        <v>3736</v>
      </c>
      <c r="C740" t="s">
        <v>3708</v>
      </c>
      <c r="E740" t="s">
        <v>6111</v>
      </c>
      <c r="F740" t="s">
        <v>3569</v>
      </c>
      <c r="G740" t="s">
        <v>3570</v>
      </c>
      <c r="H740" t="s">
        <v>7428</v>
      </c>
      <c r="I740" t="s">
        <v>7418</v>
      </c>
      <c r="J740" t="s">
        <v>1168</v>
      </c>
      <c r="K740" t="s">
        <v>136</v>
      </c>
      <c r="L740" t="s">
        <v>7317</v>
      </c>
      <c r="M740" t="s">
        <v>6079</v>
      </c>
      <c r="N740" t="s">
        <v>3738</v>
      </c>
      <c r="O740" t="b">
        <f t="shared" si="1034"/>
        <v>1</v>
      </c>
      <c r="P740" t="b">
        <f t="shared" si="1035"/>
        <v>1</v>
      </c>
      <c r="Q740" t="b">
        <f t="shared" si="1036"/>
        <v>1</v>
      </c>
      <c r="R740" t="b">
        <f t="shared" si="1037"/>
        <v>0</v>
      </c>
      <c r="S740" t="b">
        <f t="shared" si="1038"/>
        <v>1</v>
      </c>
      <c r="T740" t="b">
        <f t="shared" si="1039"/>
        <v>1</v>
      </c>
      <c r="U740" t="b">
        <f t="shared" si="1040"/>
        <v>1</v>
      </c>
      <c r="V740" t="b">
        <f t="shared" si="1041"/>
        <v>0</v>
      </c>
      <c r="W740" t="b">
        <f t="shared" si="1042"/>
        <v>1</v>
      </c>
      <c r="X740" t="b">
        <f t="shared" si="1043"/>
        <v>0</v>
      </c>
      <c r="Y740" t="b">
        <f t="shared" si="1044"/>
        <v>1</v>
      </c>
      <c r="Z740" t="b">
        <f t="shared" si="1045"/>
        <v>0</v>
      </c>
      <c r="AA740" t="b">
        <f t="shared" si="1046"/>
        <v>0</v>
      </c>
      <c r="AB740" t="b">
        <f t="shared" si="1047"/>
        <v>0</v>
      </c>
      <c r="AC740" t="b">
        <f t="shared" si="1048"/>
        <v>0</v>
      </c>
      <c r="AD740" t="b">
        <f t="shared" si="1049"/>
        <v>0</v>
      </c>
      <c r="AE740" t="b">
        <f t="shared" si="1050"/>
        <v>0</v>
      </c>
      <c r="AF740" t="b">
        <f t="shared" si="1051"/>
        <v>0</v>
      </c>
      <c r="AG740" t="b">
        <f t="shared" si="1052"/>
        <v>0</v>
      </c>
      <c r="AH740" t="b">
        <f t="shared" si="1053"/>
        <v>1</v>
      </c>
      <c r="AI740" t="b">
        <f t="shared" si="1054"/>
        <v>0</v>
      </c>
      <c r="AJ740" t="b">
        <f t="shared" si="1055"/>
        <v>0</v>
      </c>
      <c r="AK740" t="b">
        <f t="shared" si="1056"/>
        <v>0</v>
      </c>
      <c r="AL740" t="b">
        <f t="shared" si="1057"/>
        <v>0</v>
      </c>
      <c r="AM740" t="b">
        <f t="shared" si="1058"/>
        <v>0</v>
      </c>
      <c r="AN740" t="b">
        <f t="shared" si="1059"/>
        <v>0</v>
      </c>
      <c r="AO740" t="b">
        <f t="shared" si="1060"/>
        <v>0</v>
      </c>
      <c r="AP740" t="b">
        <f t="shared" si="1061"/>
        <v>0</v>
      </c>
      <c r="AQ740" t="b">
        <f t="shared" si="1062"/>
        <v>0</v>
      </c>
      <c r="AR740" t="b">
        <f t="shared" si="1063"/>
        <v>0</v>
      </c>
      <c r="AS740" t="b">
        <f t="shared" si="1064"/>
        <v>0</v>
      </c>
      <c r="AT740" t="b">
        <f t="shared" si="1065"/>
        <v>0</v>
      </c>
      <c r="AU740" t="b">
        <f t="shared" si="1066"/>
        <v>0</v>
      </c>
      <c r="AV740" t="b">
        <f t="shared" si="1067"/>
        <v>0</v>
      </c>
      <c r="AW740" t="b">
        <f t="shared" si="1068"/>
        <v>0</v>
      </c>
      <c r="AX740" t="b">
        <f t="shared" si="1069"/>
        <v>0</v>
      </c>
      <c r="AY740" t="b">
        <f t="shared" si="1070"/>
        <v>0</v>
      </c>
      <c r="AZ740" t="b">
        <f t="shared" si="1071"/>
        <v>0</v>
      </c>
      <c r="BA740" t="b">
        <f t="shared" si="1072"/>
        <v>0</v>
      </c>
      <c r="BB740" t="b">
        <f t="shared" si="1073"/>
        <v>0</v>
      </c>
      <c r="BC740" t="b">
        <f t="shared" si="1074"/>
        <v>0</v>
      </c>
      <c r="BD740" t="b">
        <f t="shared" si="1075"/>
        <v>0</v>
      </c>
      <c r="BE740" t="b">
        <f t="shared" si="1076"/>
        <v>0</v>
      </c>
      <c r="BF740" t="b">
        <f t="shared" si="1077"/>
        <v>0</v>
      </c>
      <c r="BG740" t="b">
        <f t="shared" si="1078"/>
        <v>0</v>
      </c>
      <c r="BH740" t="b">
        <f t="shared" si="1079"/>
        <v>1</v>
      </c>
      <c r="BI740" t="b">
        <f t="shared" si="1080"/>
        <v>0</v>
      </c>
      <c r="BJ740" t="b">
        <f t="shared" si="1081"/>
        <v>0</v>
      </c>
      <c r="BK740" t="b">
        <f t="shared" si="1082"/>
        <v>0</v>
      </c>
      <c r="BL740" t="b">
        <f t="shared" si="1083"/>
        <v>0</v>
      </c>
      <c r="BM740" t="b">
        <f t="shared" si="1084"/>
        <v>0</v>
      </c>
      <c r="BN740" t="b">
        <f t="shared" si="1085"/>
        <v>0</v>
      </c>
      <c r="BO740" t="b">
        <f t="shared" si="1086"/>
        <v>0</v>
      </c>
      <c r="BP740" t="b">
        <f t="shared" si="1087"/>
        <v>0</v>
      </c>
      <c r="BQ740" t="b">
        <f t="shared" si="1088"/>
        <v>0</v>
      </c>
      <c r="BR740" t="b">
        <f t="shared" si="1089"/>
        <v>0</v>
      </c>
      <c r="BS740" t="b">
        <f t="shared" si="1090"/>
        <v>0</v>
      </c>
      <c r="BT740" t="b">
        <f t="shared" si="1091"/>
        <v>0</v>
      </c>
      <c r="BU740" t="b">
        <f t="shared" si="1092"/>
        <v>0</v>
      </c>
      <c r="BV740" t="b">
        <f t="shared" si="1093"/>
        <v>1</v>
      </c>
      <c r="BW740" t="b">
        <f t="shared" si="1094"/>
        <v>0</v>
      </c>
      <c r="BX740" t="b">
        <f t="shared" si="1095"/>
        <v>0</v>
      </c>
      <c r="BY740" t="b">
        <f t="shared" si="1096"/>
        <v>0</v>
      </c>
      <c r="BZ740" t="b">
        <f t="shared" si="1097"/>
        <v>0</v>
      </c>
      <c r="CA740" t="b">
        <f t="shared" si="1098"/>
        <v>0</v>
      </c>
      <c r="CB740" t="b">
        <f t="shared" si="1099"/>
        <v>1</v>
      </c>
      <c r="CC740" t="b">
        <f t="shared" si="1100"/>
        <v>0</v>
      </c>
      <c r="CD740" t="b">
        <f t="shared" si="1101"/>
        <v>0</v>
      </c>
      <c r="CE740" t="b">
        <f t="shared" si="1102"/>
        <v>0</v>
      </c>
      <c r="CF740" t="b">
        <f t="shared" si="1103"/>
        <v>0</v>
      </c>
      <c r="CG740" t="b">
        <f t="shared" si="1104"/>
        <v>1</v>
      </c>
      <c r="CH740" t="b">
        <f t="shared" si="1105"/>
        <v>0</v>
      </c>
      <c r="CI740" t="b">
        <f t="shared" si="1106"/>
        <v>0</v>
      </c>
      <c r="CJ740" t="b">
        <f t="shared" si="1107"/>
        <v>1</v>
      </c>
      <c r="CK740" t="b">
        <f t="shared" si="1108"/>
        <v>1</v>
      </c>
      <c r="CL740" t="b">
        <f t="shared" si="1109"/>
        <v>0</v>
      </c>
      <c r="CM740" t="b">
        <f t="shared" si="1110"/>
        <v>0</v>
      </c>
      <c r="CN740" t="b">
        <f t="shared" si="1111"/>
        <v>0</v>
      </c>
      <c r="CO740" t="b">
        <f t="shared" si="1112"/>
        <v>0</v>
      </c>
      <c r="CP740" t="b">
        <f t="shared" si="1113"/>
        <v>0</v>
      </c>
      <c r="CQ740" t="b">
        <f t="shared" si="1114"/>
        <v>0</v>
      </c>
      <c r="CR740" t="b">
        <f t="shared" si="1115"/>
        <v>0</v>
      </c>
      <c r="CS740" t="b">
        <f t="shared" si="1116"/>
        <v>0</v>
      </c>
      <c r="CT740" t="b">
        <f t="shared" si="1117"/>
        <v>0</v>
      </c>
      <c r="CU740" t="b">
        <f t="shared" si="1118"/>
        <v>0</v>
      </c>
      <c r="CV740" t="b">
        <f t="shared" si="1119"/>
        <v>0</v>
      </c>
      <c r="CW740" t="b">
        <f t="shared" si="1120"/>
        <v>1</v>
      </c>
      <c r="CX740" t="b">
        <f t="shared" si="1121"/>
        <v>0</v>
      </c>
      <c r="CY740" t="b">
        <f t="shared" si="1122"/>
        <v>0</v>
      </c>
      <c r="CZ740" t="b">
        <f t="shared" si="1123"/>
        <v>1</v>
      </c>
      <c r="DA740" t="b">
        <f t="shared" si="1124"/>
        <v>0</v>
      </c>
      <c r="DB740" t="b">
        <f t="shared" si="1125"/>
        <v>0</v>
      </c>
      <c r="DC740" t="b">
        <f t="shared" si="1126"/>
        <v>0</v>
      </c>
      <c r="DD740" t="b">
        <f t="shared" si="1127"/>
        <v>0</v>
      </c>
    </row>
    <row r="741" spans="1:108">
      <c r="A741" t="s">
        <v>3739</v>
      </c>
      <c r="B741" t="s">
        <v>3736</v>
      </c>
      <c r="C741" t="s">
        <v>3708</v>
      </c>
      <c r="E741" t="s">
        <v>6111</v>
      </c>
      <c r="F741" t="s">
        <v>3569</v>
      </c>
      <c r="G741" t="s">
        <v>3570</v>
      </c>
      <c r="H741" t="s">
        <v>7428</v>
      </c>
      <c r="I741" t="s">
        <v>7418</v>
      </c>
      <c r="J741" t="s">
        <v>124</v>
      </c>
      <c r="K741" t="s">
        <v>16</v>
      </c>
      <c r="L741" t="s">
        <v>7318</v>
      </c>
      <c r="M741" t="s">
        <v>6079</v>
      </c>
      <c r="N741" t="s">
        <v>3740</v>
      </c>
      <c r="O741" t="b">
        <f t="shared" si="1034"/>
        <v>1</v>
      </c>
      <c r="P741" t="b">
        <f t="shared" si="1035"/>
        <v>1</v>
      </c>
      <c r="Q741" t="b">
        <f t="shared" si="1036"/>
        <v>1</v>
      </c>
      <c r="R741" t="b">
        <f t="shared" si="1037"/>
        <v>0</v>
      </c>
      <c r="S741" t="b">
        <f t="shared" si="1038"/>
        <v>1</v>
      </c>
      <c r="T741" t="b">
        <f t="shared" si="1039"/>
        <v>1</v>
      </c>
      <c r="U741" t="b">
        <f t="shared" si="1040"/>
        <v>1</v>
      </c>
      <c r="V741" t="b">
        <f t="shared" si="1041"/>
        <v>0</v>
      </c>
      <c r="W741" t="b">
        <f t="shared" si="1042"/>
        <v>0</v>
      </c>
      <c r="X741" t="b">
        <f t="shared" si="1043"/>
        <v>1</v>
      </c>
      <c r="Y741" t="b">
        <f t="shared" si="1044"/>
        <v>1</v>
      </c>
      <c r="Z741" t="b">
        <f t="shared" si="1045"/>
        <v>1</v>
      </c>
      <c r="AA741" t="b">
        <f t="shared" si="1046"/>
        <v>0</v>
      </c>
      <c r="AB741" t="b">
        <f t="shared" si="1047"/>
        <v>1</v>
      </c>
      <c r="AC741" t="b">
        <f t="shared" si="1048"/>
        <v>0</v>
      </c>
      <c r="AD741" t="b">
        <f t="shared" si="1049"/>
        <v>0</v>
      </c>
      <c r="AE741" t="b">
        <f t="shared" si="1050"/>
        <v>0</v>
      </c>
      <c r="AF741" t="b">
        <f t="shared" si="1051"/>
        <v>0</v>
      </c>
      <c r="AG741" t="b">
        <f t="shared" si="1052"/>
        <v>1</v>
      </c>
      <c r="AH741" t="b">
        <f t="shared" si="1053"/>
        <v>1</v>
      </c>
      <c r="AI741" t="b">
        <f t="shared" si="1054"/>
        <v>0</v>
      </c>
      <c r="AJ741" t="b">
        <f t="shared" si="1055"/>
        <v>0</v>
      </c>
      <c r="AK741" t="b">
        <f t="shared" si="1056"/>
        <v>0</v>
      </c>
      <c r="AL741" t="b">
        <f t="shared" si="1057"/>
        <v>0</v>
      </c>
      <c r="AM741" t="b">
        <f t="shared" si="1058"/>
        <v>0</v>
      </c>
      <c r="AN741" t="b">
        <f t="shared" si="1059"/>
        <v>0</v>
      </c>
      <c r="AO741" t="b">
        <f t="shared" si="1060"/>
        <v>0</v>
      </c>
      <c r="AP741" t="b">
        <f t="shared" si="1061"/>
        <v>0</v>
      </c>
      <c r="AQ741" t="b">
        <f t="shared" si="1062"/>
        <v>0</v>
      </c>
      <c r="AR741" t="b">
        <f t="shared" si="1063"/>
        <v>0</v>
      </c>
      <c r="AS741" t="b">
        <f t="shared" si="1064"/>
        <v>0</v>
      </c>
      <c r="AT741" t="b">
        <f t="shared" si="1065"/>
        <v>0</v>
      </c>
      <c r="AU741" t="b">
        <f t="shared" si="1066"/>
        <v>0</v>
      </c>
      <c r="AV741" t="b">
        <f t="shared" si="1067"/>
        <v>0</v>
      </c>
      <c r="AW741" t="b">
        <f t="shared" si="1068"/>
        <v>0</v>
      </c>
      <c r="AX741" t="b">
        <f t="shared" si="1069"/>
        <v>0</v>
      </c>
      <c r="AY741" t="b">
        <f t="shared" si="1070"/>
        <v>0</v>
      </c>
      <c r="AZ741" t="b">
        <f t="shared" si="1071"/>
        <v>0</v>
      </c>
      <c r="BA741" t="b">
        <f t="shared" si="1072"/>
        <v>0</v>
      </c>
      <c r="BB741" t="b">
        <f t="shared" si="1073"/>
        <v>0</v>
      </c>
      <c r="BC741" t="b">
        <f t="shared" si="1074"/>
        <v>0</v>
      </c>
      <c r="BD741" t="b">
        <f t="shared" si="1075"/>
        <v>1</v>
      </c>
      <c r="BE741" t="b">
        <f t="shared" si="1076"/>
        <v>0</v>
      </c>
      <c r="BF741" t="b">
        <f t="shared" si="1077"/>
        <v>0</v>
      </c>
      <c r="BG741" t="b">
        <f t="shared" si="1078"/>
        <v>0</v>
      </c>
      <c r="BH741" t="b">
        <f t="shared" si="1079"/>
        <v>0</v>
      </c>
      <c r="BI741" t="b">
        <f t="shared" si="1080"/>
        <v>0</v>
      </c>
      <c r="BJ741" t="b">
        <f t="shared" si="1081"/>
        <v>1</v>
      </c>
      <c r="BK741" t="b">
        <f t="shared" si="1082"/>
        <v>0</v>
      </c>
      <c r="BL741" t="b">
        <f t="shared" si="1083"/>
        <v>1</v>
      </c>
      <c r="BM741" t="b">
        <f t="shared" si="1084"/>
        <v>0</v>
      </c>
      <c r="BN741" t="b">
        <f t="shared" si="1085"/>
        <v>0</v>
      </c>
      <c r="BO741" t="b">
        <f t="shared" si="1086"/>
        <v>0</v>
      </c>
      <c r="BP741" t="b">
        <f t="shared" si="1087"/>
        <v>0</v>
      </c>
      <c r="BQ741" t="b">
        <f t="shared" si="1088"/>
        <v>0</v>
      </c>
      <c r="BR741" t="b">
        <f t="shared" si="1089"/>
        <v>0</v>
      </c>
      <c r="BS741" t="b">
        <f t="shared" si="1090"/>
        <v>0</v>
      </c>
      <c r="BT741" t="b">
        <f t="shared" si="1091"/>
        <v>0</v>
      </c>
      <c r="BU741" t="b">
        <f t="shared" si="1092"/>
        <v>0</v>
      </c>
      <c r="BV741" t="b">
        <f t="shared" si="1093"/>
        <v>0</v>
      </c>
      <c r="BW741" t="b">
        <f t="shared" si="1094"/>
        <v>0</v>
      </c>
      <c r="BX741" t="b">
        <f t="shared" si="1095"/>
        <v>0</v>
      </c>
      <c r="BY741" t="b">
        <f t="shared" si="1096"/>
        <v>0</v>
      </c>
      <c r="BZ741" t="b">
        <f t="shared" si="1097"/>
        <v>0</v>
      </c>
      <c r="CA741" t="b">
        <f t="shared" si="1098"/>
        <v>0</v>
      </c>
      <c r="CB741" t="b">
        <f t="shared" si="1099"/>
        <v>0</v>
      </c>
      <c r="CC741" t="b">
        <f t="shared" si="1100"/>
        <v>0</v>
      </c>
      <c r="CD741" t="b">
        <f t="shared" si="1101"/>
        <v>1</v>
      </c>
      <c r="CE741" t="b">
        <f t="shared" si="1102"/>
        <v>0</v>
      </c>
      <c r="CF741" t="b">
        <f t="shared" si="1103"/>
        <v>0</v>
      </c>
      <c r="CG741" t="b">
        <f t="shared" si="1104"/>
        <v>0</v>
      </c>
      <c r="CH741" t="b">
        <f t="shared" si="1105"/>
        <v>1</v>
      </c>
      <c r="CI741" t="b">
        <f t="shared" si="1106"/>
        <v>0</v>
      </c>
      <c r="CJ741" t="b">
        <f t="shared" si="1107"/>
        <v>0</v>
      </c>
      <c r="CK741" t="b">
        <f t="shared" si="1108"/>
        <v>1</v>
      </c>
      <c r="CL741" t="b">
        <f t="shared" si="1109"/>
        <v>0</v>
      </c>
      <c r="CM741" t="b">
        <f t="shared" si="1110"/>
        <v>0</v>
      </c>
      <c r="CN741" t="b">
        <f t="shared" si="1111"/>
        <v>0</v>
      </c>
      <c r="CO741" t="b">
        <f t="shared" si="1112"/>
        <v>0</v>
      </c>
      <c r="CP741" t="b">
        <f t="shared" si="1113"/>
        <v>0</v>
      </c>
      <c r="CQ741" t="b">
        <f t="shared" si="1114"/>
        <v>0</v>
      </c>
      <c r="CR741" t="b">
        <f t="shared" si="1115"/>
        <v>0</v>
      </c>
      <c r="CS741" t="b">
        <f t="shared" si="1116"/>
        <v>0</v>
      </c>
      <c r="CT741" t="b">
        <f t="shared" si="1117"/>
        <v>0</v>
      </c>
      <c r="CU741" t="b">
        <f t="shared" si="1118"/>
        <v>0</v>
      </c>
      <c r="CV741" t="b">
        <f t="shared" si="1119"/>
        <v>0</v>
      </c>
      <c r="CW741" t="b">
        <f t="shared" si="1120"/>
        <v>1</v>
      </c>
      <c r="CX741" t="b">
        <f t="shared" si="1121"/>
        <v>0</v>
      </c>
      <c r="CY741" t="b">
        <f t="shared" si="1122"/>
        <v>0</v>
      </c>
      <c r="CZ741" t="b">
        <f t="shared" si="1123"/>
        <v>0</v>
      </c>
      <c r="DA741" t="b">
        <f t="shared" si="1124"/>
        <v>0</v>
      </c>
      <c r="DB741" t="b">
        <f t="shared" si="1125"/>
        <v>0</v>
      </c>
      <c r="DC741" t="b">
        <f t="shared" si="1126"/>
        <v>0</v>
      </c>
      <c r="DD741" t="b">
        <f t="shared" si="1127"/>
        <v>0</v>
      </c>
    </row>
    <row r="742" spans="1:108">
      <c r="A742" t="s">
        <v>3741</v>
      </c>
      <c r="B742" t="s">
        <v>3736</v>
      </c>
      <c r="C742" t="s">
        <v>3708</v>
      </c>
      <c r="E742" t="s">
        <v>6111</v>
      </c>
      <c r="F742" t="s">
        <v>3569</v>
      </c>
      <c r="G742" t="s">
        <v>3570</v>
      </c>
      <c r="H742" t="s">
        <v>7428</v>
      </c>
      <c r="I742" t="s">
        <v>7418</v>
      </c>
      <c r="J742" t="s">
        <v>183</v>
      </c>
      <c r="K742" t="s">
        <v>183</v>
      </c>
      <c r="L742" t="s">
        <v>7319</v>
      </c>
      <c r="M742" t="s">
        <v>6079</v>
      </c>
      <c r="N742" t="s">
        <v>3742</v>
      </c>
      <c r="O742" t="b">
        <f t="shared" si="1034"/>
        <v>1</v>
      </c>
      <c r="P742" t="b">
        <f t="shared" si="1035"/>
        <v>1</v>
      </c>
      <c r="Q742" t="b">
        <f t="shared" si="1036"/>
        <v>1</v>
      </c>
      <c r="R742" t="b">
        <f t="shared" si="1037"/>
        <v>1</v>
      </c>
      <c r="S742" t="b">
        <f t="shared" si="1038"/>
        <v>1</v>
      </c>
      <c r="T742" t="b">
        <f t="shared" si="1039"/>
        <v>1</v>
      </c>
      <c r="U742" t="b">
        <f t="shared" si="1040"/>
        <v>1</v>
      </c>
      <c r="V742" t="b">
        <f t="shared" si="1041"/>
        <v>1</v>
      </c>
      <c r="W742" t="b">
        <f t="shared" si="1042"/>
        <v>1</v>
      </c>
      <c r="X742" t="b">
        <f t="shared" si="1043"/>
        <v>0</v>
      </c>
      <c r="Y742" t="b">
        <f t="shared" si="1044"/>
        <v>1</v>
      </c>
      <c r="Z742" t="b">
        <f t="shared" si="1045"/>
        <v>0</v>
      </c>
      <c r="AA742" t="b">
        <f t="shared" si="1046"/>
        <v>1</v>
      </c>
      <c r="AB742" t="b">
        <f t="shared" si="1047"/>
        <v>1</v>
      </c>
      <c r="AC742" t="b">
        <f t="shared" si="1048"/>
        <v>0</v>
      </c>
      <c r="AD742" t="b">
        <f t="shared" si="1049"/>
        <v>0</v>
      </c>
      <c r="AE742" t="b">
        <f t="shared" si="1050"/>
        <v>0</v>
      </c>
      <c r="AF742" t="b">
        <f t="shared" si="1051"/>
        <v>0</v>
      </c>
      <c r="AG742" t="b">
        <f t="shared" si="1052"/>
        <v>0</v>
      </c>
      <c r="AH742" t="b">
        <f t="shared" si="1053"/>
        <v>1</v>
      </c>
      <c r="AI742" t="b">
        <f t="shared" si="1054"/>
        <v>0</v>
      </c>
      <c r="AJ742" t="b">
        <f t="shared" si="1055"/>
        <v>0</v>
      </c>
      <c r="AK742" t="b">
        <f t="shared" si="1056"/>
        <v>0</v>
      </c>
      <c r="AL742" t="b">
        <f t="shared" si="1057"/>
        <v>0</v>
      </c>
      <c r="AM742" t="b">
        <f t="shared" si="1058"/>
        <v>0</v>
      </c>
      <c r="AN742" t="b">
        <f t="shared" si="1059"/>
        <v>0</v>
      </c>
      <c r="AO742" t="b">
        <f t="shared" si="1060"/>
        <v>0</v>
      </c>
      <c r="AP742" t="b">
        <f t="shared" si="1061"/>
        <v>0</v>
      </c>
      <c r="AQ742" t="b">
        <f t="shared" si="1062"/>
        <v>0</v>
      </c>
      <c r="AR742" t="b">
        <f t="shared" si="1063"/>
        <v>0</v>
      </c>
      <c r="AS742" t="b">
        <f t="shared" si="1064"/>
        <v>0</v>
      </c>
      <c r="AT742" t="b">
        <f t="shared" si="1065"/>
        <v>0</v>
      </c>
      <c r="AU742" t="b">
        <f t="shared" si="1066"/>
        <v>0</v>
      </c>
      <c r="AV742" t="b">
        <f t="shared" si="1067"/>
        <v>0</v>
      </c>
      <c r="AW742" t="b">
        <f t="shared" si="1068"/>
        <v>0</v>
      </c>
      <c r="AX742" t="b">
        <f t="shared" si="1069"/>
        <v>0</v>
      </c>
      <c r="AY742" t="b">
        <f t="shared" si="1070"/>
        <v>0</v>
      </c>
      <c r="AZ742" t="b">
        <f t="shared" si="1071"/>
        <v>0</v>
      </c>
      <c r="BA742" t="b">
        <f t="shared" si="1072"/>
        <v>0</v>
      </c>
      <c r="BB742" t="b">
        <f t="shared" si="1073"/>
        <v>0</v>
      </c>
      <c r="BC742" t="b">
        <f t="shared" si="1074"/>
        <v>1</v>
      </c>
      <c r="BD742" t="b">
        <f t="shared" si="1075"/>
        <v>0</v>
      </c>
      <c r="BE742" t="b">
        <f t="shared" si="1076"/>
        <v>0</v>
      </c>
      <c r="BF742" t="b">
        <f t="shared" si="1077"/>
        <v>0</v>
      </c>
      <c r="BG742" t="b">
        <f t="shared" si="1078"/>
        <v>0</v>
      </c>
      <c r="BH742" t="b">
        <f t="shared" si="1079"/>
        <v>1</v>
      </c>
      <c r="BI742" t="b">
        <f t="shared" si="1080"/>
        <v>0</v>
      </c>
      <c r="BJ742" t="b">
        <f t="shared" si="1081"/>
        <v>0</v>
      </c>
      <c r="BK742" t="b">
        <f t="shared" si="1082"/>
        <v>0</v>
      </c>
      <c r="BL742" t="b">
        <f t="shared" si="1083"/>
        <v>0</v>
      </c>
      <c r="BM742" t="b">
        <f t="shared" si="1084"/>
        <v>0</v>
      </c>
      <c r="BN742" t="b">
        <f t="shared" si="1085"/>
        <v>0</v>
      </c>
      <c r="BO742" t="b">
        <f t="shared" si="1086"/>
        <v>0</v>
      </c>
      <c r="BP742" t="b">
        <f t="shared" si="1087"/>
        <v>1</v>
      </c>
      <c r="BQ742" t="b">
        <f t="shared" si="1088"/>
        <v>0</v>
      </c>
      <c r="BR742" t="b">
        <f t="shared" si="1089"/>
        <v>0</v>
      </c>
      <c r="BS742" t="b">
        <f t="shared" si="1090"/>
        <v>0</v>
      </c>
      <c r="BT742" t="b">
        <f t="shared" si="1091"/>
        <v>0</v>
      </c>
      <c r="BU742" t="b">
        <f t="shared" si="1092"/>
        <v>0</v>
      </c>
      <c r="BV742" t="b">
        <f t="shared" si="1093"/>
        <v>1</v>
      </c>
      <c r="BW742" t="b">
        <f t="shared" si="1094"/>
        <v>0</v>
      </c>
      <c r="BX742" t="b">
        <f t="shared" si="1095"/>
        <v>0</v>
      </c>
      <c r="BY742" t="b">
        <f t="shared" si="1096"/>
        <v>0</v>
      </c>
      <c r="BZ742" t="b">
        <f t="shared" si="1097"/>
        <v>0</v>
      </c>
      <c r="CA742" t="b">
        <f t="shared" si="1098"/>
        <v>0</v>
      </c>
      <c r="CB742" t="b">
        <f t="shared" si="1099"/>
        <v>1</v>
      </c>
      <c r="CC742" t="b">
        <f t="shared" si="1100"/>
        <v>0</v>
      </c>
      <c r="CD742" t="b">
        <f t="shared" si="1101"/>
        <v>0</v>
      </c>
      <c r="CE742" t="b">
        <f t="shared" si="1102"/>
        <v>0</v>
      </c>
      <c r="CF742" t="b">
        <f t="shared" si="1103"/>
        <v>0</v>
      </c>
      <c r="CG742" t="b">
        <f t="shared" si="1104"/>
        <v>0</v>
      </c>
      <c r="CH742" t="b">
        <f t="shared" si="1105"/>
        <v>0</v>
      </c>
      <c r="CI742" t="b">
        <f t="shared" si="1106"/>
        <v>0</v>
      </c>
      <c r="CJ742" t="b">
        <f t="shared" si="1107"/>
        <v>0</v>
      </c>
      <c r="CK742" t="b">
        <f t="shared" si="1108"/>
        <v>1</v>
      </c>
      <c r="CL742" t="b">
        <f t="shared" si="1109"/>
        <v>0</v>
      </c>
      <c r="CM742" t="b">
        <f t="shared" si="1110"/>
        <v>0</v>
      </c>
      <c r="CN742" t="b">
        <f t="shared" si="1111"/>
        <v>0</v>
      </c>
      <c r="CO742" t="b">
        <f t="shared" si="1112"/>
        <v>0</v>
      </c>
      <c r="CP742" t="b">
        <f t="shared" si="1113"/>
        <v>0</v>
      </c>
      <c r="CQ742" t="b">
        <f t="shared" si="1114"/>
        <v>0</v>
      </c>
      <c r="CR742" t="b">
        <f t="shared" si="1115"/>
        <v>0</v>
      </c>
      <c r="CS742" t="b">
        <f t="shared" si="1116"/>
        <v>0</v>
      </c>
      <c r="CT742" t="b">
        <f t="shared" si="1117"/>
        <v>0</v>
      </c>
      <c r="CU742" t="b">
        <f t="shared" si="1118"/>
        <v>0</v>
      </c>
      <c r="CV742" t="b">
        <f t="shared" si="1119"/>
        <v>0</v>
      </c>
      <c r="CW742" t="b">
        <f t="shared" si="1120"/>
        <v>0</v>
      </c>
      <c r="CX742" t="b">
        <f t="shared" si="1121"/>
        <v>0</v>
      </c>
      <c r="CY742" t="b">
        <f t="shared" si="1122"/>
        <v>0</v>
      </c>
      <c r="CZ742" t="b">
        <f t="shared" si="1123"/>
        <v>0</v>
      </c>
      <c r="DA742" t="b">
        <f t="shared" si="1124"/>
        <v>0</v>
      </c>
      <c r="DB742" t="b">
        <f t="shared" si="1125"/>
        <v>0</v>
      </c>
      <c r="DC742" t="b">
        <f t="shared" si="1126"/>
        <v>0</v>
      </c>
      <c r="DD742" t="b">
        <f t="shared" si="1127"/>
        <v>1</v>
      </c>
    </row>
    <row r="743" spans="1:108">
      <c r="A743" t="s">
        <v>3743</v>
      </c>
      <c r="B743" t="s">
        <v>3736</v>
      </c>
      <c r="C743" t="s">
        <v>3708</v>
      </c>
      <c r="E743" t="s">
        <v>6111</v>
      </c>
      <c r="F743" t="s">
        <v>3569</v>
      </c>
      <c r="G743" t="s">
        <v>3570</v>
      </c>
      <c r="H743" t="s">
        <v>7428</v>
      </c>
      <c r="I743" t="s">
        <v>7418</v>
      </c>
      <c r="J743" t="s">
        <v>16</v>
      </c>
      <c r="K743" t="s">
        <v>16</v>
      </c>
      <c r="L743" t="s">
        <v>7319</v>
      </c>
      <c r="M743" t="s">
        <v>6079</v>
      </c>
      <c r="N743" t="s">
        <v>3744</v>
      </c>
      <c r="O743" t="b">
        <f t="shared" si="1034"/>
        <v>1</v>
      </c>
      <c r="P743" t="b">
        <f t="shared" si="1035"/>
        <v>1</v>
      </c>
      <c r="Q743" t="b">
        <f t="shared" si="1036"/>
        <v>1</v>
      </c>
      <c r="R743" t="b">
        <f t="shared" si="1037"/>
        <v>1</v>
      </c>
      <c r="S743" t="b">
        <f t="shared" si="1038"/>
        <v>1</v>
      </c>
      <c r="T743" t="b">
        <f t="shared" si="1039"/>
        <v>1</v>
      </c>
      <c r="U743" t="b">
        <f t="shared" si="1040"/>
        <v>1</v>
      </c>
      <c r="V743" t="b">
        <f t="shared" si="1041"/>
        <v>1</v>
      </c>
      <c r="W743" t="b">
        <f t="shared" si="1042"/>
        <v>0</v>
      </c>
      <c r="X743" t="b">
        <f t="shared" si="1043"/>
        <v>1</v>
      </c>
      <c r="Y743" t="b">
        <f t="shared" si="1044"/>
        <v>1</v>
      </c>
      <c r="Z743" t="b">
        <f t="shared" si="1045"/>
        <v>1</v>
      </c>
      <c r="AA743" t="b">
        <f t="shared" si="1046"/>
        <v>1</v>
      </c>
      <c r="AB743" t="b">
        <f t="shared" si="1047"/>
        <v>1</v>
      </c>
      <c r="AC743" t="b">
        <f t="shared" si="1048"/>
        <v>0</v>
      </c>
      <c r="AD743" t="b">
        <f t="shared" si="1049"/>
        <v>0</v>
      </c>
      <c r="AE743" t="b">
        <f t="shared" si="1050"/>
        <v>0</v>
      </c>
      <c r="AF743" t="b">
        <f t="shared" si="1051"/>
        <v>0</v>
      </c>
      <c r="AG743" t="b">
        <f t="shared" si="1052"/>
        <v>0</v>
      </c>
      <c r="AH743" t="b">
        <f t="shared" si="1053"/>
        <v>1</v>
      </c>
      <c r="AI743" t="b">
        <f t="shared" si="1054"/>
        <v>1</v>
      </c>
      <c r="AJ743" t="b">
        <f t="shared" si="1055"/>
        <v>0</v>
      </c>
      <c r="AK743" t="b">
        <f t="shared" si="1056"/>
        <v>0</v>
      </c>
      <c r="AL743" t="b">
        <f t="shared" si="1057"/>
        <v>1</v>
      </c>
      <c r="AM743" t="b">
        <f t="shared" si="1058"/>
        <v>0</v>
      </c>
      <c r="AN743" t="b">
        <f t="shared" si="1059"/>
        <v>0</v>
      </c>
      <c r="AO743" t="b">
        <f t="shared" si="1060"/>
        <v>0</v>
      </c>
      <c r="AP743" t="b">
        <f t="shared" si="1061"/>
        <v>0</v>
      </c>
      <c r="AQ743" t="b">
        <f t="shared" si="1062"/>
        <v>0</v>
      </c>
      <c r="AR743" t="b">
        <f t="shared" si="1063"/>
        <v>0</v>
      </c>
      <c r="AS743" t="b">
        <f t="shared" si="1064"/>
        <v>0</v>
      </c>
      <c r="AT743" t="b">
        <f t="shared" si="1065"/>
        <v>0</v>
      </c>
      <c r="AU743" t="b">
        <f t="shared" si="1066"/>
        <v>1</v>
      </c>
      <c r="AV743" t="b">
        <f t="shared" si="1067"/>
        <v>0</v>
      </c>
      <c r="AW743" t="b">
        <f t="shared" si="1068"/>
        <v>0</v>
      </c>
      <c r="AX743" t="b">
        <f t="shared" si="1069"/>
        <v>0</v>
      </c>
      <c r="AY743" t="b">
        <f t="shared" si="1070"/>
        <v>0</v>
      </c>
      <c r="AZ743" t="b">
        <f t="shared" si="1071"/>
        <v>0</v>
      </c>
      <c r="BA743" t="b">
        <f t="shared" si="1072"/>
        <v>0</v>
      </c>
      <c r="BB743" t="b">
        <f t="shared" si="1073"/>
        <v>0</v>
      </c>
      <c r="BC743" t="b">
        <f t="shared" si="1074"/>
        <v>0</v>
      </c>
      <c r="BD743" t="b">
        <f t="shared" si="1075"/>
        <v>0</v>
      </c>
      <c r="BE743" t="b">
        <f t="shared" si="1076"/>
        <v>0</v>
      </c>
      <c r="BF743" t="b">
        <f t="shared" si="1077"/>
        <v>0</v>
      </c>
      <c r="BG743" t="b">
        <f t="shared" si="1078"/>
        <v>0</v>
      </c>
      <c r="BH743" t="b">
        <f t="shared" si="1079"/>
        <v>0</v>
      </c>
      <c r="BI743" t="b">
        <f t="shared" si="1080"/>
        <v>1</v>
      </c>
      <c r="BJ743" t="b">
        <f t="shared" si="1081"/>
        <v>0</v>
      </c>
      <c r="BK743" t="b">
        <f t="shared" si="1082"/>
        <v>0</v>
      </c>
      <c r="BL743" t="b">
        <f t="shared" si="1083"/>
        <v>0</v>
      </c>
      <c r="BM743" t="b">
        <f t="shared" si="1084"/>
        <v>0</v>
      </c>
      <c r="BN743" t="b">
        <f t="shared" si="1085"/>
        <v>0</v>
      </c>
      <c r="BO743" t="b">
        <f t="shared" si="1086"/>
        <v>0</v>
      </c>
      <c r="BP743" t="b">
        <f t="shared" si="1087"/>
        <v>1</v>
      </c>
      <c r="BQ743" t="b">
        <f t="shared" si="1088"/>
        <v>0</v>
      </c>
      <c r="BR743" t="b">
        <f t="shared" si="1089"/>
        <v>0</v>
      </c>
      <c r="BS743" t="b">
        <f t="shared" si="1090"/>
        <v>0</v>
      </c>
      <c r="BT743" t="b">
        <f t="shared" si="1091"/>
        <v>0</v>
      </c>
      <c r="BU743" t="b">
        <f t="shared" si="1092"/>
        <v>0</v>
      </c>
      <c r="BV743" t="b">
        <f t="shared" si="1093"/>
        <v>1</v>
      </c>
      <c r="BW743" t="b">
        <f t="shared" si="1094"/>
        <v>0</v>
      </c>
      <c r="BX743" t="b">
        <f t="shared" si="1095"/>
        <v>1</v>
      </c>
      <c r="BY743" t="b">
        <f t="shared" si="1096"/>
        <v>0</v>
      </c>
      <c r="BZ743" t="b">
        <f t="shared" si="1097"/>
        <v>0</v>
      </c>
      <c r="CA743" t="b">
        <f t="shared" si="1098"/>
        <v>0</v>
      </c>
      <c r="CB743" t="b">
        <f t="shared" si="1099"/>
        <v>0</v>
      </c>
      <c r="CC743" t="b">
        <f t="shared" si="1100"/>
        <v>0</v>
      </c>
      <c r="CD743" t="b">
        <f t="shared" si="1101"/>
        <v>0</v>
      </c>
      <c r="CE743" t="b">
        <f t="shared" si="1102"/>
        <v>0</v>
      </c>
      <c r="CF743" t="b">
        <f t="shared" si="1103"/>
        <v>0</v>
      </c>
      <c r="CG743" t="b">
        <f t="shared" si="1104"/>
        <v>0</v>
      </c>
      <c r="CH743" t="b">
        <f t="shared" si="1105"/>
        <v>0</v>
      </c>
      <c r="CI743" t="b">
        <f t="shared" si="1106"/>
        <v>0</v>
      </c>
      <c r="CJ743" t="b">
        <f t="shared" si="1107"/>
        <v>0</v>
      </c>
      <c r="CK743" t="b">
        <f t="shared" si="1108"/>
        <v>0</v>
      </c>
      <c r="CL743" t="b">
        <f t="shared" si="1109"/>
        <v>0</v>
      </c>
      <c r="CM743" t="b">
        <f t="shared" si="1110"/>
        <v>0</v>
      </c>
      <c r="CN743" t="b">
        <f t="shared" si="1111"/>
        <v>0</v>
      </c>
      <c r="CO743" t="b">
        <f t="shared" si="1112"/>
        <v>0</v>
      </c>
      <c r="CP743" t="b">
        <f t="shared" si="1113"/>
        <v>1</v>
      </c>
      <c r="CQ743" t="b">
        <f t="shared" si="1114"/>
        <v>0</v>
      </c>
      <c r="CR743" t="b">
        <f t="shared" si="1115"/>
        <v>0</v>
      </c>
      <c r="CS743" t="b">
        <f t="shared" si="1116"/>
        <v>0</v>
      </c>
      <c r="CT743" t="b">
        <f t="shared" si="1117"/>
        <v>0</v>
      </c>
      <c r="CU743" t="b">
        <f t="shared" si="1118"/>
        <v>0</v>
      </c>
      <c r="CV743" t="b">
        <f t="shared" si="1119"/>
        <v>1</v>
      </c>
      <c r="CW743" t="b">
        <f t="shared" si="1120"/>
        <v>0</v>
      </c>
      <c r="CX743" t="b">
        <f t="shared" si="1121"/>
        <v>0</v>
      </c>
      <c r="CY743" t="b">
        <f t="shared" si="1122"/>
        <v>1</v>
      </c>
      <c r="CZ743" t="b">
        <f t="shared" si="1123"/>
        <v>0</v>
      </c>
      <c r="DA743" t="b">
        <f t="shared" si="1124"/>
        <v>0</v>
      </c>
      <c r="DB743" t="b">
        <f t="shared" si="1125"/>
        <v>0</v>
      </c>
      <c r="DC743" t="b">
        <f t="shared" si="1126"/>
        <v>0</v>
      </c>
      <c r="DD743" t="b">
        <f t="shared" si="1127"/>
        <v>1</v>
      </c>
    </row>
    <row r="744" spans="1:108">
      <c r="A744" t="s">
        <v>3745</v>
      </c>
      <c r="B744" t="s">
        <v>3736</v>
      </c>
      <c r="C744" t="s">
        <v>3708</v>
      </c>
      <c r="E744" t="s">
        <v>6111</v>
      </c>
      <c r="F744" t="s">
        <v>3569</v>
      </c>
      <c r="G744" t="s">
        <v>3570</v>
      </c>
      <c r="H744" t="s">
        <v>7428</v>
      </c>
      <c r="I744" t="s">
        <v>7418</v>
      </c>
      <c r="J744" t="s">
        <v>124</v>
      </c>
      <c r="K744" t="s">
        <v>16</v>
      </c>
      <c r="L744" t="s">
        <v>7320</v>
      </c>
      <c r="M744" t="s">
        <v>6079</v>
      </c>
      <c r="N744" t="s">
        <v>3746</v>
      </c>
      <c r="O744" t="b">
        <f t="shared" si="1034"/>
        <v>1</v>
      </c>
      <c r="P744" t="b">
        <f t="shared" si="1035"/>
        <v>1</v>
      </c>
      <c r="Q744" t="b">
        <f t="shared" si="1036"/>
        <v>1</v>
      </c>
      <c r="R744" t="b">
        <f t="shared" si="1037"/>
        <v>1</v>
      </c>
      <c r="S744" t="b">
        <f t="shared" si="1038"/>
        <v>1</v>
      </c>
      <c r="T744" t="b">
        <f t="shared" si="1039"/>
        <v>1</v>
      </c>
      <c r="U744" t="b">
        <f t="shared" si="1040"/>
        <v>1</v>
      </c>
      <c r="V744" t="b">
        <f t="shared" si="1041"/>
        <v>1</v>
      </c>
      <c r="W744" t="b">
        <f t="shared" si="1042"/>
        <v>1</v>
      </c>
      <c r="X744" t="b">
        <f t="shared" si="1043"/>
        <v>1</v>
      </c>
      <c r="Y744" t="b">
        <f t="shared" si="1044"/>
        <v>1</v>
      </c>
      <c r="Z744" t="b">
        <f t="shared" si="1045"/>
        <v>0</v>
      </c>
      <c r="AA744" t="b">
        <f t="shared" si="1046"/>
        <v>1</v>
      </c>
      <c r="AB744" t="b">
        <f t="shared" si="1047"/>
        <v>0</v>
      </c>
      <c r="AC744" t="b">
        <f t="shared" si="1048"/>
        <v>1</v>
      </c>
      <c r="AD744" t="b">
        <f t="shared" si="1049"/>
        <v>0</v>
      </c>
      <c r="AE744" t="b">
        <f t="shared" si="1050"/>
        <v>0</v>
      </c>
      <c r="AF744" t="b">
        <f t="shared" si="1051"/>
        <v>0</v>
      </c>
      <c r="AG744" t="b">
        <f t="shared" si="1052"/>
        <v>1</v>
      </c>
      <c r="AH744" t="b">
        <f t="shared" si="1053"/>
        <v>0</v>
      </c>
      <c r="AI744" t="b">
        <f t="shared" si="1054"/>
        <v>1</v>
      </c>
      <c r="AJ744" t="b">
        <f t="shared" si="1055"/>
        <v>0</v>
      </c>
      <c r="AK744" t="b">
        <f t="shared" si="1056"/>
        <v>0</v>
      </c>
      <c r="AL744" t="b">
        <f t="shared" si="1057"/>
        <v>1</v>
      </c>
      <c r="AM744" t="b">
        <f t="shared" si="1058"/>
        <v>0</v>
      </c>
      <c r="AN744" t="b">
        <f t="shared" si="1059"/>
        <v>0</v>
      </c>
      <c r="AO744" t="b">
        <f t="shared" si="1060"/>
        <v>0</v>
      </c>
      <c r="AP744" t="b">
        <f t="shared" si="1061"/>
        <v>0</v>
      </c>
      <c r="AQ744" t="b">
        <f t="shared" si="1062"/>
        <v>0</v>
      </c>
      <c r="AR744" t="b">
        <f t="shared" si="1063"/>
        <v>0</v>
      </c>
      <c r="AS744" t="b">
        <f t="shared" si="1064"/>
        <v>0</v>
      </c>
      <c r="AT744" t="b">
        <f t="shared" si="1065"/>
        <v>0</v>
      </c>
      <c r="AU744" t="b">
        <f t="shared" si="1066"/>
        <v>0</v>
      </c>
      <c r="AV744" t="b">
        <f t="shared" si="1067"/>
        <v>0</v>
      </c>
      <c r="AW744" t="b">
        <f t="shared" si="1068"/>
        <v>1</v>
      </c>
      <c r="AX744" t="b">
        <f t="shared" si="1069"/>
        <v>0</v>
      </c>
      <c r="AY744" t="b">
        <f t="shared" si="1070"/>
        <v>0</v>
      </c>
      <c r="AZ744" t="b">
        <f t="shared" si="1071"/>
        <v>0</v>
      </c>
      <c r="BA744" t="b">
        <f t="shared" si="1072"/>
        <v>1</v>
      </c>
      <c r="BB744" t="b">
        <f t="shared" si="1073"/>
        <v>0</v>
      </c>
      <c r="BC744" t="b">
        <f t="shared" si="1074"/>
        <v>0</v>
      </c>
      <c r="BD744" t="b">
        <f t="shared" si="1075"/>
        <v>1</v>
      </c>
      <c r="BE744" t="b">
        <f t="shared" si="1076"/>
        <v>0</v>
      </c>
      <c r="BF744" t="b">
        <f t="shared" si="1077"/>
        <v>0</v>
      </c>
      <c r="BG744" t="b">
        <f t="shared" si="1078"/>
        <v>0</v>
      </c>
      <c r="BH744" t="b">
        <f t="shared" si="1079"/>
        <v>1</v>
      </c>
      <c r="BI744" t="b">
        <f t="shared" si="1080"/>
        <v>0</v>
      </c>
      <c r="BJ744" t="b">
        <f t="shared" si="1081"/>
        <v>0</v>
      </c>
      <c r="BK744" t="b">
        <f t="shared" si="1082"/>
        <v>0</v>
      </c>
      <c r="BL744" t="b">
        <f t="shared" si="1083"/>
        <v>1</v>
      </c>
      <c r="BM744" t="b">
        <f t="shared" si="1084"/>
        <v>0</v>
      </c>
      <c r="BN744" t="b">
        <f t="shared" si="1085"/>
        <v>0</v>
      </c>
      <c r="BO744" t="b">
        <f t="shared" si="1086"/>
        <v>0</v>
      </c>
      <c r="BP744" t="b">
        <f t="shared" si="1087"/>
        <v>1</v>
      </c>
      <c r="BQ744" t="b">
        <f t="shared" si="1088"/>
        <v>0</v>
      </c>
      <c r="BR744" t="b">
        <f t="shared" si="1089"/>
        <v>0</v>
      </c>
      <c r="BS744" t="b">
        <f t="shared" si="1090"/>
        <v>0</v>
      </c>
      <c r="BT744" t="b">
        <f t="shared" si="1091"/>
        <v>0</v>
      </c>
      <c r="BU744" t="b">
        <f t="shared" si="1092"/>
        <v>1</v>
      </c>
      <c r="BV744" t="b">
        <f t="shared" si="1093"/>
        <v>0</v>
      </c>
      <c r="BW744" t="b">
        <f t="shared" si="1094"/>
        <v>0</v>
      </c>
      <c r="BX744" t="b">
        <f t="shared" si="1095"/>
        <v>0</v>
      </c>
      <c r="BY744" t="b">
        <f t="shared" si="1096"/>
        <v>0</v>
      </c>
      <c r="BZ744" t="b">
        <f t="shared" si="1097"/>
        <v>0</v>
      </c>
      <c r="CA744" t="b">
        <f t="shared" si="1098"/>
        <v>0</v>
      </c>
      <c r="CB744" t="b">
        <f t="shared" si="1099"/>
        <v>1</v>
      </c>
      <c r="CC744" t="b">
        <f t="shared" si="1100"/>
        <v>0</v>
      </c>
      <c r="CD744" t="b">
        <f t="shared" si="1101"/>
        <v>1</v>
      </c>
      <c r="CE744" t="b">
        <f t="shared" si="1102"/>
        <v>1</v>
      </c>
      <c r="CF744" t="b">
        <f t="shared" si="1103"/>
        <v>1</v>
      </c>
      <c r="CG744" t="b">
        <f t="shared" si="1104"/>
        <v>1</v>
      </c>
      <c r="CH744" t="b">
        <f t="shared" si="1105"/>
        <v>1</v>
      </c>
      <c r="CI744" t="b">
        <f t="shared" si="1106"/>
        <v>0</v>
      </c>
      <c r="CJ744" t="b">
        <f t="shared" si="1107"/>
        <v>0</v>
      </c>
      <c r="CK744" t="b">
        <f t="shared" si="1108"/>
        <v>1</v>
      </c>
      <c r="CL744" t="b">
        <f t="shared" si="1109"/>
        <v>0</v>
      </c>
      <c r="CM744" t="b">
        <f t="shared" si="1110"/>
        <v>1</v>
      </c>
      <c r="CN744" t="b">
        <f t="shared" si="1111"/>
        <v>0</v>
      </c>
      <c r="CO744" t="b">
        <f t="shared" si="1112"/>
        <v>0</v>
      </c>
      <c r="CP744" t="b">
        <f t="shared" si="1113"/>
        <v>0</v>
      </c>
      <c r="CQ744" t="b">
        <f t="shared" si="1114"/>
        <v>0</v>
      </c>
      <c r="CR744" t="b">
        <f t="shared" si="1115"/>
        <v>0</v>
      </c>
      <c r="CS744" t="b">
        <f t="shared" si="1116"/>
        <v>0</v>
      </c>
      <c r="CT744" t="b">
        <f t="shared" si="1117"/>
        <v>0</v>
      </c>
      <c r="CU744" t="b">
        <f t="shared" si="1118"/>
        <v>0</v>
      </c>
      <c r="CV744" t="b">
        <f t="shared" si="1119"/>
        <v>0</v>
      </c>
      <c r="CW744" t="b">
        <f t="shared" si="1120"/>
        <v>0</v>
      </c>
      <c r="CX744" t="b">
        <f t="shared" si="1121"/>
        <v>0</v>
      </c>
      <c r="CY744" t="b">
        <f t="shared" si="1122"/>
        <v>1</v>
      </c>
      <c r="CZ744" t="b">
        <f t="shared" si="1123"/>
        <v>0</v>
      </c>
      <c r="DA744" t="b">
        <f t="shared" si="1124"/>
        <v>0</v>
      </c>
      <c r="DB744" t="b">
        <f t="shared" si="1125"/>
        <v>0</v>
      </c>
      <c r="DC744" t="b">
        <f t="shared" si="1126"/>
        <v>0</v>
      </c>
      <c r="DD744" t="b">
        <f t="shared" si="1127"/>
        <v>0</v>
      </c>
    </row>
    <row r="745" spans="1:108">
      <c r="A745" s="4" t="s">
        <v>3747</v>
      </c>
      <c r="B745" t="s">
        <v>3736</v>
      </c>
      <c r="C745" t="s">
        <v>3708</v>
      </c>
      <c r="D745" s="4"/>
      <c r="E745" t="s">
        <v>6111</v>
      </c>
      <c r="F745" t="s">
        <v>3569</v>
      </c>
      <c r="G745" t="s">
        <v>3570</v>
      </c>
      <c r="H745" t="s">
        <v>7428</v>
      </c>
      <c r="I745" t="s">
        <v>7418</v>
      </c>
      <c r="J745" s="4" t="s">
        <v>16</v>
      </c>
      <c r="K745" s="4" t="s">
        <v>16</v>
      </c>
      <c r="L745" s="4" t="s">
        <v>7321</v>
      </c>
      <c r="M745" s="4" t="s">
        <v>200</v>
      </c>
      <c r="N745" s="4" t="s">
        <v>3748</v>
      </c>
      <c r="O745" s="4" t="b">
        <f t="shared" si="1034"/>
        <v>1</v>
      </c>
      <c r="P745" s="4" t="b">
        <f t="shared" si="1035"/>
        <v>1</v>
      </c>
      <c r="Q745" s="4" t="b">
        <f t="shared" si="1036"/>
        <v>1</v>
      </c>
      <c r="R745" s="4" t="b">
        <f t="shared" si="1037"/>
        <v>1</v>
      </c>
      <c r="S745" s="4" t="b">
        <f t="shared" si="1038"/>
        <v>1</v>
      </c>
      <c r="T745" s="4" t="b">
        <f t="shared" si="1039"/>
        <v>0</v>
      </c>
      <c r="U745" s="4" t="b">
        <f t="shared" si="1040"/>
        <v>1</v>
      </c>
      <c r="V745" s="4" t="b">
        <f t="shared" si="1041"/>
        <v>1</v>
      </c>
      <c r="W745" s="4" t="b">
        <f t="shared" si="1042"/>
        <v>0</v>
      </c>
      <c r="X745" s="4" t="b">
        <f t="shared" si="1043"/>
        <v>1</v>
      </c>
      <c r="Y745" s="4" t="b">
        <f t="shared" si="1044"/>
        <v>1</v>
      </c>
      <c r="Z745" s="4" t="b">
        <f t="shared" si="1045"/>
        <v>1</v>
      </c>
      <c r="AA745" s="4" t="b">
        <f t="shared" si="1046"/>
        <v>1</v>
      </c>
      <c r="AB745" s="4" t="b">
        <f t="shared" si="1047"/>
        <v>1</v>
      </c>
      <c r="AC745" s="4" t="b">
        <f t="shared" si="1048"/>
        <v>0</v>
      </c>
      <c r="AD745" s="4" t="b">
        <f t="shared" si="1049"/>
        <v>0</v>
      </c>
      <c r="AE745" s="4" t="b">
        <f t="shared" si="1050"/>
        <v>0</v>
      </c>
      <c r="AF745" s="4" t="b">
        <f t="shared" si="1051"/>
        <v>0</v>
      </c>
      <c r="AG745" s="4" t="b">
        <f t="shared" si="1052"/>
        <v>0</v>
      </c>
      <c r="AH745" s="4" t="b">
        <f t="shared" si="1053"/>
        <v>1</v>
      </c>
      <c r="AI745" s="4" t="b">
        <f t="shared" si="1054"/>
        <v>0</v>
      </c>
      <c r="AJ745" s="4" t="b">
        <f t="shared" si="1055"/>
        <v>0</v>
      </c>
      <c r="AK745" s="4" t="b">
        <f t="shared" si="1056"/>
        <v>1</v>
      </c>
      <c r="AL745" s="4" t="b">
        <f t="shared" si="1057"/>
        <v>0</v>
      </c>
      <c r="AM745" s="4" t="b">
        <f t="shared" si="1058"/>
        <v>0</v>
      </c>
      <c r="AN745" s="4" t="b">
        <f t="shared" si="1059"/>
        <v>0</v>
      </c>
      <c r="AO745" s="4" t="b">
        <f t="shared" si="1060"/>
        <v>0</v>
      </c>
      <c r="AP745" s="4" t="b">
        <f t="shared" si="1061"/>
        <v>0</v>
      </c>
      <c r="AQ745" s="4" t="b">
        <f t="shared" si="1062"/>
        <v>0</v>
      </c>
      <c r="AR745" s="4" t="b">
        <f t="shared" si="1063"/>
        <v>0</v>
      </c>
      <c r="AS745" s="4" t="b">
        <f t="shared" si="1064"/>
        <v>1</v>
      </c>
      <c r="AT745" s="4" t="b">
        <f t="shared" si="1065"/>
        <v>1</v>
      </c>
      <c r="AU745" s="4" t="b">
        <f t="shared" si="1066"/>
        <v>0</v>
      </c>
      <c r="AV745" s="4" t="b">
        <f t="shared" si="1067"/>
        <v>0</v>
      </c>
      <c r="AW745" s="4" t="b">
        <f t="shared" si="1068"/>
        <v>0</v>
      </c>
      <c r="AX745" s="4" t="b">
        <f t="shared" si="1069"/>
        <v>0</v>
      </c>
      <c r="AY745" s="4" t="b">
        <f t="shared" si="1070"/>
        <v>0</v>
      </c>
      <c r="AZ745" s="4" t="b">
        <f t="shared" si="1071"/>
        <v>0</v>
      </c>
      <c r="BA745" s="4" t="b">
        <f t="shared" si="1072"/>
        <v>0</v>
      </c>
      <c r="BB745" s="4" t="b">
        <f t="shared" si="1073"/>
        <v>0</v>
      </c>
      <c r="BC745" s="4" t="b">
        <f t="shared" si="1074"/>
        <v>1</v>
      </c>
      <c r="BD745" s="4" t="b">
        <f t="shared" si="1075"/>
        <v>0</v>
      </c>
      <c r="BE745" s="4" t="b">
        <f t="shared" si="1076"/>
        <v>0</v>
      </c>
      <c r="BF745" s="4" t="b">
        <f t="shared" si="1077"/>
        <v>0</v>
      </c>
      <c r="BG745" s="4" t="b">
        <f t="shared" si="1078"/>
        <v>0</v>
      </c>
      <c r="BH745" s="4" t="b">
        <f t="shared" si="1079"/>
        <v>0</v>
      </c>
      <c r="BI745" s="4" t="b">
        <f t="shared" si="1080"/>
        <v>0</v>
      </c>
      <c r="BJ745" s="4" t="b">
        <f t="shared" si="1081"/>
        <v>0</v>
      </c>
      <c r="BK745" s="4" t="b">
        <f t="shared" si="1082"/>
        <v>1</v>
      </c>
      <c r="BL745" s="4" t="b">
        <f t="shared" si="1083"/>
        <v>0</v>
      </c>
      <c r="BM745" s="4" t="b">
        <f t="shared" si="1084"/>
        <v>0</v>
      </c>
      <c r="BN745" s="4" t="b">
        <f t="shared" si="1085"/>
        <v>0</v>
      </c>
      <c r="BO745" s="4" t="b">
        <f t="shared" si="1086"/>
        <v>1</v>
      </c>
      <c r="BP745" s="4" t="b">
        <f t="shared" si="1087"/>
        <v>0</v>
      </c>
      <c r="BQ745" s="4" t="b">
        <f t="shared" si="1088"/>
        <v>0</v>
      </c>
      <c r="BR745" s="4" t="b">
        <f t="shared" si="1089"/>
        <v>0</v>
      </c>
      <c r="BS745" s="4" t="b">
        <f t="shared" si="1090"/>
        <v>1</v>
      </c>
      <c r="BT745" s="4" t="b">
        <f t="shared" si="1091"/>
        <v>0</v>
      </c>
      <c r="BU745" s="4" t="b">
        <f t="shared" si="1092"/>
        <v>0</v>
      </c>
      <c r="BV745" s="4" t="b">
        <f t="shared" si="1093"/>
        <v>1</v>
      </c>
      <c r="BW745" s="4" t="b">
        <f t="shared" si="1094"/>
        <v>0</v>
      </c>
      <c r="BX745" s="4" t="b">
        <f t="shared" si="1095"/>
        <v>0</v>
      </c>
      <c r="BY745" s="4" t="b">
        <f t="shared" si="1096"/>
        <v>0</v>
      </c>
      <c r="BZ745" s="4" t="b">
        <f t="shared" si="1097"/>
        <v>0</v>
      </c>
      <c r="CA745" s="4" t="b">
        <f t="shared" si="1098"/>
        <v>0</v>
      </c>
      <c r="CB745" s="4" t="b">
        <f t="shared" si="1099"/>
        <v>0</v>
      </c>
      <c r="CC745" s="4" t="b">
        <f t="shared" si="1100"/>
        <v>0</v>
      </c>
      <c r="CD745" s="4" t="b">
        <f t="shared" si="1101"/>
        <v>1</v>
      </c>
      <c r="CE745" s="4" t="b">
        <f t="shared" si="1102"/>
        <v>0</v>
      </c>
      <c r="CF745" s="4" t="b">
        <f t="shared" si="1103"/>
        <v>0</v>
      </c>
      <c r="CG745" s="4" t="b">
        <f t="shared" si="1104"/>
        <v>1</v>
      </c>
      <c r="CH745" s="4" t="b">
        <f t="shared" si="1105"/>
        <v>0</v>
      </c>
      <c r="CI745" s="4" t="b">
        <f t="shared" si="1106"/>
        <v>0</v>
      </c>
      <c r="CJ745" s="4" t="b">
        <f t="shared" si="1107"/>
        <v>0</v>
      </c>
      <c r="CK745" s="4" t="b">
        <f t="shared" si="1108"/>
        <v>1</v>
      </c>
      <c r="CL745" s="4" t="b">
        <f t="shared" si="1109"/>
        <v>0</v>
      </c>
      <c r="CM745" s="4" t="b">
        <f t="shared" si="1110"/>
        <v>0</v>
      </c>
      <c r="CN745" s="4" t="b">
        <f t="shared" si="1111"/>
        <v>0</v>
      </c>
      <c r="CO745" s="4" t="b">
        <f t="shared" si="1112"/>
        <v>0</v>
      </c>
      <c r="CP745" s="4" t="b">
        <f t="shared" si="1113"/>
        <v>0</v>
      </c>
      <c r="CQ745" s="4" t="b">
        <f t="shared" si="1114"/>
        <v>0</v>
      </c>
      <c r="CR745" s="4" t="b">
        <f t="shared" si="1115"/>
        <v>0</v>
      </c>
      <c r="CS745" s="4" t="b">
        <f t="shared" si="1116"/>
        <v>0</v>
      </c>
      <c r="CT745" s="4" t="b">
        <f t="shared" si="1117"/>
        <v>0</v>
      </c>
      <c r="CU745" s="4" t="b">
        <f t="shared" si="1118"/>
        <v>0</v>
      </c>
      <c r="CV745" s="4" t="b">
        <f t="shared" si="1119"/>
        <v>0</v>
      </c>
      <c r="CW745" s="4" t="b">
        <f t="shared" si="1120"/>
        <v>0</v>
      </c>
      <c r="CX745" s="4" t="b">
        <f t="shared" si="1121"/>
        <v>0</v>
      </c>
      <c r="CY745" s="4" t="b">
        <f t="shared" si="1122"/>
        <v>0</v>
      </c>
      <c r="CZ745" s="4" t="b">
        <f t="shared" si="1123"/>
        <v>0</v>
      </c>
      <c r="DA745" s="4" t="b">
        <f t="shared" si="1124"/>
        <v>0</v>
      </c>
      <c r="DB745" s="4" t="b">
        <f t="shared" si="1125"/>
        <v>0</v>
      </c>
      <c r="DC745" s="4" t="b">
        <f t="shared" si="1126"/>
        <v>0</v>
      </c>
      <c r="DD745" s="4" t="b">
        <f t="shared" si="1127"/>
        <v>0</v>
      </c>
    </row>
    <row r="746" spans="1:108">
      <c r="A746" t="s">
        <v>3749</v>
      </c>
      <c r="B746" t="s">
        <v>3736</v>
      </c>
      <c r="C746" t="s">
        <v>3708</v>
      </c>
      <c r="E746" t="s">
        <v>6111</v>
      </c>
      <c r="F746" t="s">
        <v>3569</v>
      </c>
      <c r="G746" t="s">
        <v>3570</v>
      </c>
      <c r="H746" t="s">
        <v>7428</v>
      </c>
      <c r="I746" t="s">
        <v>7418</v>
      </c>
      <c r="J746" t="s">
        <v>109</v>
      </c>
      <c r="K746" t="s">
        <v>109</v>
      </c>
      <c r="L746" t="s">
        <v>7267</v>
      </c>
      <c r="M746" t="s">
        <v>6079</v>
      </c>
      <c r="N746" t="s">
        <v>62</v>
      </c>
      <c r="O746" t="b">
        <f t="shared" si="1034"/>
        <v>0</v>
      </c>
      <c r="P746" t="b">
        <f t="shared" si="1035"/>
        <v>1</v>
      </c>
      <c r="Q746" t="b">
        <f t="shared" si="1036"/>
        <v>0</v>
      </c>
      <c r="R746" t="b">
        <f t="shared" si="1037"/>
        <v>0</v>
      </c>
      <c r="S746" t="b">
        <f t="shared" si="1038"/>
        <v>0</v>
      </c>
      <c r="T746" t="b">
        <f t="shared" si="1039"/>
        <v>0</v>
      </c>
      <c r="U746" t="b">
        <f t="shared" si="1040"/>
        <v>0</v>
      </c>
      <c r="V746" t="b">
        <f t="shared" si="1041"/>
        <v>1</v>
      </c>
      <c r="W746" t="b">
        <f t="shared" si="1042"/>
        <v>0</v>
      </c>
      <c r="X746" t="b">
        <f t="shared" si="1043"/>
        <v>0</v>
      </c>
      <c r="Y746" t="b">
        <f t="shared" si="1044"/>
        <v>0</v>
      </c>
      <c r="Z746" t="b">
        <f t="shared" si="1045"/>
        <v>0</v>
      </c>
      <c r="AA746" t="b">
        <f t="shared" si="1046"/>
        <v>1</v>
      </c>
      <c r="AB746" t="b">
        <f t="shared" si="1047"/>
        <v>0</v>
      </c>
      <c r="AC746" t="b">
        <f t="shared" si="1048"/>
        <v>0</v>
      </c>
      <c r="AD746" t="b">
        <f t="shared" si="1049"/>
        <v>0</v>
      </c>
      <c r="AE746" t="b">
        <f t="shared" si="1050"/>
        <v>0</v>
      </c>
      <c r="AF746" t="b">
        <f t="shared" si="1051"/>
        <v>0</v>
      </c>
      <c r="AG746" t="b">
        <f t="shared" si="1052"/>
        <v>0</v>
      </c>
      <c r="AH746" t="b">
        <f t="shared" si="1053"/>
        <v>0</v>
      </c>
      <c r="AI746" t="b">
        <f t="shared" si="1054"/>
        <v>0</v>
      </c>
      <c r="AJ746" t="b">
        <f t="shared" si="1055"/>
        <v>0</v>
      </c>
      <c r="AK746" t="b">
        <f t="shared" si="1056"/>
        <v>0</v>
      </c>
      <c r="AL746" t="b">
        <f t="shared" si="1057"/>
        <v>0</v>
      </c>
      <c r="AM746" t="b">
        <f t="shared" si="1058"/>
        <v>0</v>
      </c>
      <c r="AN746" t="b">
        <f t="shared" si="1059"/>
        <v>0</v>
      </c>
      <c r="AO746" t="b">
        <f t="shared" si="1060"/>
        <v>0</v>
      </c>
      <c r="AP746" t="b">
        <f t="shared" si="1061"/>
        <v>0</v>
      </c>
      <c r="AQ746" t="b">
        <f t="shared" si="1062"/>
        <v>0</v>
      </c>
      <c r="AR746" t="b">
        <f t="shared" si="1063"/>
        <v>0</v>
      </c>
      <c r="AS746" t="b">
        <f t="shared" si="1064"/>
        <v>0</v>
      </c>
      <c r="AT746" t="b">
        <f t="shared" si="1065"/>
        <v>0</v>
      </c>
      <c r="AU746" t="b">
        <f t="shared" si="1066"/>
        <v>0</v>
      </c>
      <c r="AV746" t="b">
        <f t="shared" si="1067"/>
        <v>0</v>
      </c>
      <c r="AW746" t="b">
        <f t="shared" si="1068"/>
        <v>0</v>
      </c>
      <c r="AX746" t="b">
        <f t="shared" si="1069"/>
        <v>0</v>
      </c>
      <c r="AY746" t="b">
        <f t="shared" si="1070"/>
        <v>0</v>
      </c>
      <c r="AZ746" t="b">
        <f t="shared" si="1071"/>
        <v>0</v>
      </c>
      <c r="BA746" t="b">
        <f t="shared" si="1072"/>
        <v>0</v>
      </c>
      <c r="BB746" t="b">
        <f t="shared" si="1073"/>
        <v>0</v>
      </c>
      <c r="BC746" t="b">
        <f t="shared" si="1074"/>
        <v>0</v>
      </c>
      <c r="BD746" t="b">
        <f t="shared" si="1075"/>
        <v>0</v>
      </c>
      <c r="BE746" t="b">
        <f t="shared" si="1076"/>
        <v>0</v>
      </c>
      <c r="BF746" t="b">
        <f t="shared" si="1077"/>
        <v>0</v>
      </c>
      <c r="BG746" t="b">
        <f t="shared" si="1078"/>
        <v>0</v>
      </c>
      <c r="BH746" t="b">
        <f t="shared" si="1079"/>
        <v>0</v>
      </c>
      <c r="BI746" t="b">
        <f t="shared" si="1080"/>
        <v>0</v>
      </c>
      <c r="BJ746" t="b">
        <f t="shared" si="1081"/>
        <v>0</v>
      </c>
      <c r="BK746" t="b">
        <f t="shared" si="1082"/>
        <v>0</v>
      </c>
      <c r="BL746" t="b">
        <f t="shared" si="1083"/>
        <v>0</v>
      </c>
      <c r="BM746" t="b">
        <f t="shared" si="1084"/>
        <v>0</v>
      </c>
      <c r="BN746" t="b">
        <f t="shared" si="1085"/>
        <v>0</v>
      </c>
      <c r="BO746" t="b">
        <f t="shared" si="1086"/>
        <v>1</v>
      </c>
      <c r="BP746" t="b">
        <f t="shared" si="1087"/>
        <v>0</v>
      </c>
      <c r="BQ746" t="b">
        <f t="shared" si="1088"/>
        <v>0</v>
      </c>
      <c r="BR746" t="b">
        <f t="shared" si="1089"/>
        <v>0</v>
      </c>
      <c r="BS746" t="b">
        <f t="shared" si="1090"/>
        <v>0</v>
      </c>
      <c r="BT746" t="b">
        <f t="shared" si="1091"/>
        <v>0</v>
      </c>
      <c r="BU746" t="b">
        <f t="shared" si="1092"/>
        <v>0</v>
      </c>
      <c r="BV746" t="b">
        <f t="shared" si="1093"/>
        <v>0</v>
      </c>
      <c r="BW746" t="b">
        <f t="shared" si="1094"/>
        <v>0</v>
      </c>
      <c r="BX746" t="b">
        <f t="shared" si="1095"/>
        <v>0</v>
      </c>
      <c r="BY746" t="b">
        <f t="shared" si="1096"/>
        <v>0</v>
      </c>
      <c r="BZ746" t="b">
        <f t="shared" si="1097"/>
        <v>0</v>
      </c>
      <c r="CA746" t="b">
        <f t="shared" si="1098"/>
        <v>0</v>
      </c>
      <c r="CB746" t="b">
        <f t="shared" si="1099"/>
        <v>0</v>
      </c>
      <c r="CC746" t="b">
        <f t="shared" si="1100"/>
        <v>0</v>
      </c>
      <c r="CD746" t="b">
        <f t="shared" si="1101"/>
        <v>0</v>
      </c>
      <c r="CE746" t="b">
        <f t="shared" si="1102"/>
        <v>0</v>
      </c>
      <c r="CF746" t="b">
        <f t="shared" si="1103"/>
        <v>0</v>
      </c>
      <c r="CG746" t="b">
        <f t="shared" si="1104"/>
        <v>0</v>
      </c>
      <c r="CH746" t="b">
        <f t="shared" si="1105"/>
        <v>0</v>
      </c>
      <c r="CI746" t="b">
        <f t="shared" si="1106"/>
        <v>0</v>
      </c>
      <c r="CJ746" t="b">
        <f t="shared" si="1107"/>
        <v>0</v>
      </c>
      <c r="CK746" t="b">
        <f t="shared" si="1108"/>
        <v>0</v>
      </c>
      <c r="CL746" t="b">
        <f t="shared" si="1109"/>
        <v>0</v>
      </c>
      <c r="CM746" t="b">
        <f t="shared" si="1110"/>
        <v>0</v>
      </c>
      <c r="CN746" t="b">
        <f t="shared" si="1111"/>
        <v>0</v>
      </c>
      <c r="CO746" t="b">
        <f t="shared" si="1112"/>
        <v>0</v>
      </c>
      <c r="CP746" t="b">
        <f t="shared" si="1113"/>
        <v>0</v>
      </c>
      <c r="CQ746" t="b">
        <f t="shared" si="1114"/>
        <v>0</v>
      </c>
      <c r="CR746" t="b">
        <f t="shared" si="1115"/>
        <v>0</v>
      </c>
      <c r="CS746" t="b">
        <f t="shared" si="1116"/>
        <v>0</v>
      </c>
      <c r="CT746" t="b">
        <f t="shared" si="1117"/>
        <v>0</v>
      </c>
      <c r="CU746" t="b">
        <f t="shared" si="1118"/>
        <v>0</v>
      </c>
      <c r="CV746" t="b">
        <f t="shared" si="1119"/>
        <v>0</v>
      </c>
      <c r="CW746" t="b">
        <f t="shared" si="1120"/>
        <v>0</v>
      </c>
      <c r="CX746" t="b">
        <f t="shared" si="1121"/>
        <v>0</v>
      </c>
      <c r="CY746" t="b">
        <f t="shared" si="1122"/>
        <v>0</v>
      </c>
      <c r="CZ746" t="b">
        <f t="shared" si="1123"/>
        <v>0</v>
      </c>
      <c r="DA746" t="b">
        <f t="shared" si="1124"/>
        <v>0</v>
      </c>
      <c r="DB746" t="b">
        <f t="shared" si="1125"/>
        <v>0</v>
      </c>
      <c r="DC746" t="b">
        <f t="shared" si="1126"/>
        <v>0</v>
      </c>
      <c r="DD746" t="b">
        <f t="shared" si="1127"/>
        <v>0</v>
      </c>
    </row>
    <row r="747" spans="1:108">
      <c r="A747" t="s">
        <v>3750</v>
      </c>
      <c r="B747" t="s">
        <v>3736</v>
      </c>
      <c r="C747" t="s">
        <v>3708</v>
      </c>
      <c r="E747" t="s">
        <v>6111</v>
      </c>
      <c r="F747" t="s">
        <v>3569</v>
      </c>
      <c r="G747" t="s">
        <v>3570</v>
      </c>
      <c r="H747" t="s">
        <v>7428</v>
      </c>
      <c r="I747" t="s">
        <v>7418</v>
      </c>
      <c r="J747" t="s">
        <v>362</v>
      </c>
      <c r="K747" t="s">
        <v>136</v>
      </c>
      <c r="L747" t="s">
        <v>7322</v>
      </c>
      <c r="M747" t="s">
        <v>6079</v>
      </c>
      <c r="N747" t="s">
        <v>3751</v>
      </c>
      <c r="O747" t="b">
        <f t="shared" si="1034"/>
        <v>1</v>
      </c>
      <c r="P747" t="b">
        <f t="shared" si="1035"/>
        <v>0</v>
      </c>
      <c r="Q747" t="b">
        <f t="shared" si="1036"/>
        <v>0</v>
      </c>
      <c r="R747" t="b">
        <f t="shared" si="1037"/>
        <v>0</v>
      </c>
      <c r="S747" t="b">
        <f t="shared" si="1038"/>
        <v>1</v>
      </c>
      <c r="T747" t="b">
        <f t="shared" si="1039"/>
        <v>0</v>
      </c>
      <c r="U747" t="b">
        <f t="shared" si="1040"/>
        <v>0</v>
      </c>
      <c r="V747" t="b">
        <f t="shared" si="1041"/>
        <v>0</v>
      </c>
      <c r="W747" t="b">
        <f t="shared" si="1042"/>
        <v>1</v>
      </c>
      <c r="X747" t="b">
        <f t="shared" si="1043"/>
        <v>0</v>
      </c>
      <c r="Y747" t="b">
        <f t="shared" si="1044"/>
        <v>0</v>
      </c>
      <c r="Z747" t="b">
        <f t="shared" si="1045"/>
        <v>0</v>
      </c>
      <c r="AA747" t="b">
        <f t="shared" si="1046"/>
        <v>0</v>
      </c>
      <c r="AB747" t="b">
        <f t="shared" si="1047"/>
        <v>0</v>
      </c>
      <c r="AC747" t="b">
        <f t="shared" si="1048"/>
        <v>0</v>
      </c>
      <c r="AD747" t="b">
        <f t="shared" si="1049"/>
        <v>0</v>
      </c>
      <c r="AE747" t="b">
        <f t="shared" si="1050"/>
        <v>0</v>
      </c>
      <c r="AF747" t="b">
        <f t="shared" si="1051"/>
        <v>0</v>
      </c>
      <c r="AG747" t="b">
        <f t="shared" si="1052"/>
        <v>0</v>
      </c>
      <c r="AH747" t="b">
        <f t="shared" si="1053"/>
        <v>0</v>
      </c>
      <c r="AI747" t="b">
        <f t="shared" si="1054"/>
        <v>0</v>
      </c>
      <c r="AJ747" t="b">
        <f t="shared" si="1055"/>
        <v>0</v>
      </c>
      <c r="AK747" t="b">
        <f t="shared" si="1056"/>
        <v>0</v>
      </c>
      <c r="AL747" t="b">
        <f t="shared" si="1057"/>
        <v>0</v>
      </c>
      <c r="AM747" t="b">
        <f t="shared" si="1058"/>
        <v>0</v>
      </c>
      <c r="AN747" t="b">
        <f t="shared" si="1059"/>
        <v>0</v>
      </c>
      <c r="AO747" t="b">
        <f t="shared" si="1060"/>
        <v>0</v>
      </c>
      <c r="AP747" t="b">
        <f t="shared" si="1061"/>
        <v>0</v>
      </c>
      <c r="AQ747" t="b">
        <f t="shared" si="1062"/>
        <v>0</v>
      </c>
      <c r="AR747" t="b">
        <f t="shared" si="1063"/>
        <v>0</v>
      </c>
      <c r="AS747" t="b">
        <f t="shared" si="1064"/>
        <v>0</v>
      </c>
      <c r="AT747" t="b">
        <f t="shared" si="1065"/>
        <v>0</v>
      </c>
      <c r="AU747" t="b">
        <f t="shared" si="1066"/>
        <v>0</v>
      </c>
      <c r="AV747" t="b">
        <f t="shared" si="1067"/>
        <v>0</v>
      </c>
      <c r="AW747" t="b">
        <f t="shared" si="1068"/>
        <v>0</v>
      </c>
      <c r="AX747" t="b">
        <f t="shared" si="1069"/>
        <v>0</v>
      </c>
      <c r="AY747" t="b">
        <f t="shared" si="1070"/>
        <v>0</v>
      </c>
      <c r="AZ747" t="b">
        <f t="shared" si="1071"/>
        <v>0</v>
      </c>
      <c r="BA747" t="b">
        <f t="shared" si="1072"/>
        <v>0</v>
      </c>
      <c r="BB747" t="b">
        <f t="shared" si="1073"/>
        <v>0</v>
      </c>
      <c r="BC747" t="b">
        <f t="shared" si="1074"/>
        <v>0</v>
      </c>
      <c r="BD747" t="b">
        <f t="shared" si="1075"/>
        <v>0</v>
      </c>
      <c r="BE747" t="b">
        <f t="shared" si="1076"/>
        <v>0</v>
      </c>
      <c r="BF747" t="b">
        <f t="shared" si="1077"/>
        <v>0</v>
      </c>
      <c r="BG747" t="b">
        <f t="shared" si="1078"/>
        <v>0</v>
      </c>
      <c r="BH747" t="b">
        <f t="shared" si="1079"/>
        <v>0</v>
      </c>
      <c r="BI747" t="b">
        <f t="shared" si="1080"/>
        <v>0</v>
      </c>
      <c r="BJ747" t="b">
        <f t="shared" si="1081"/>
        <v>0</v>
      </c>
      <c r="BK747" t="b">
        <f t="shared" si="1082"/>
        <v>0</v>
      </c>
      <c r="BL747" t="b">
        <f t="shared" si="1083"/>
        <v>1</v>
      </c>
      <c r="BM747" t="b">
        <f t="shared" si="1084"/>
        <v>0</v>
      </c>
      <c r="BN747" t="b">
        <f t="shared" si="1085"/>
        <v>0</v>
      </c>
      <c r="BO747" t="b">
        <f t="shared" si="1086"/>
        <v>0</v>
      </c>
      <c r="BP747" t="b">
        <f t="shared" si="1087"/>
        <v>0</v>
      </c>
      <c r="BQ747" t="b">
        <f t="shared" si="1088"/>
        <v>0</v>
      </c>
      <c r="BR747" t="b">
        <f t="shared" si="1089"/>
        <v>0</v>
      </c>
      <c r="BS747" t="b">
        <f t="shared" si="1090"/>
        <v>0</v>
      </c>
      <c r="BT747" t="b">
        <f t="shared" si="1091"/>
        <v>0</v>
      </c>
      <c r="BU747" t="b">
        <f t="shared" si="1092"/>
        <v>0</v>
      </c>
      <c r="BV747" t="b">
        <f t="shared" si="1093"/>
        <v>0</v>
      </c>
      <c r="BW747" t="b">
        <f t="shared" si="1094"/>
        <v>0</v>
      </c>
      <c r="BX747" t="b">
        <f t="shared" si="1095"/>
        <v>0</v>
      </c>
      <c r="BY747" t="b">
        <f t="shared" si="1096"/>
        <v>0</v>
      </c>
      <c r="BZ747" t="b">
        <f t="shared" si="1097"/>
        <v>0</v>
      </c>
      <c r="CA747" t="b">
        <f t="shared" si="1098"/>
        <v>0</v>
      </c>
      <c r="CB747" t="b">
        <f t="shared" si="1099"/>
        <v>0</v>
      </c>
      <c r="CC747" t="b">
        <f t="shared" si="1100"/>
        <v>0</v>
      </c>
      <c r="CD747" t="b">
        <f t="shared" si="1101"/>
        <v>0</v>
      </c>
      <c r="CE747" t="b">
        <f t="shared" si="1102"/>
        <v>0</v>
      </c>
      <c r="CF747" t="b">
        <f t="shared" si="1103"/>
        <v>1</v>
      </c>
      <c r="CG747" t="b">
        <f t="shared" si="1104"/>
        <v>0</v>
      </c>
      <c r="CH747" t="b">
        <f t="shared" si="1105"/>
        <v>0</v>
      </c>
      <c r="CI747" t="b">
        <f t="shared" si="1106"/>
        <v>0</v>
      </c>
      <c r="CJ747" t="b">
        <f t="shared" si="1107"/>
        <v>0</v>
      </c>
      <c r="CK747" t="b">
        <f t="shared" si="1108"/>
        <v>0</v>
      </c>
      <c r="CL747" t="b">
        <f t="shared" si="1109"/>
        <v>0</v>
      </c>
      <c r="CM747" t="b">
        <f t="shared" si="1110"/>
        <v>0</v>
      </c>
      <c r="CN747" t="b">
        <f t="shared" si="1111"/>
        <v>0</v>
      </c>
      <c r="CO747" t="b">
        <f t="shared" si="1112"/>
        <v>0</v>
      </c>
      <c r="CP747" t="b">
        <f t="shared" si="1113"/>
        <v>0</v>
      </c>
      <c r="CQ747" t="b">
        <f t="shared" si="1114"/>
        <v>0</v>
      </c>
      <c r="CR747" t="b">
        <f t="shared" si="1115"/>
        <v>0</v>
      </c>
      <c r="CS747" t="b">
        <f t="shared" si="1116"/>
        <v>0</v>
      </c>
      <c r="CT747" t="b">
        <f t="shared" si="1117"/>
        <v>0</v>
      </c>
      <c r="CU747" t="b">
        <f t="shared" si="1118"/>
        <v>0</v>
      </c>
      <c r="CV747" t="b">
        <f t="shared" si="1119"/>
        <v>0</v>
      </c>
      <c r="CW747" t="b">
        <f t="shared" si="1120"/>
        <v>0</v>
      </c>
      <c r="CX747" t="b">
        <f t="shared" si="1121"/>
        <v>0</v>
      </c>
      <c r="CY747" t="b">
        <f t="shared" si="1122"/>
        <v>0</v>
      </c>
      <c r="CZ747" t="b">
        <f t="shared" si="1123"/>
        <v>0</v>
      </c>
      <c r="DA747" t="b">
        <f t="shared" si="1124"/>
        <v>0</v>
      </c>
      <c r="DB747" t="b">
        <f t="shared" si="1125"/>
        <v>0</v>
      </c>
      <c r="DC747" t="b">
        <f t="shared" si="1126"/>
        <v>0</v>
      </c>
      <c r="DD747" t="b">
        <f t="shared" si="1127"/>
        <v>0</v>
      </c>
    </row>
    <row r="748" spans="1:108">
      <c r="A748" t="s">
        <v>3752</v>
      </c>
      <c r="B748" t="s">
        <v>3736</v>
      </c>
      <c r="C748" t="s">
        <v>3708</v>
      </c>
      <c r="E748" t="s">
        <v>6111</v>
      </c>
      <c r="F748" t="s">
        <v>3569</v>
      </c>
      <c r="G748" t="s">
        <v>3570</v>
      </c>
      <c r="H748" t="s">
        <v>7428</v>
      </c>
      <c r="I748" t="s">
        <v>7418</v>
      </c>
      <c r="J748" t="s">
        <v>355</v>
      </c>
      <c r="K748" t="s">
        <v>136</v>
      </c>
      <c r="L748" t="s">
        <v>7323</v>
      </c>
      <c r="M748" t="s">
        <v>6079</v>
      </c>
      <c r="N748" t="s">
        <v>3753</v>
      </c>
      <c r="O748" t="b">
        <f t="shared" si="1034"/>
        <v>0</v>
      </c>
      <c r="P748" t="b">
        <f t="shared" si="1035"/>
        <v>1</v>
      </c>
      <c r="Q748" t="b">
        <f t="shared" si="1036"/>
        <v>0</v>
      </c>
      <c r="R748" t="b">
        <f t="shared" si="1037"/>
        <v>1</v>
      </c>
      <c r="S748" t="b">
        <f t="shared" si="1038"/>
        <v>0</v>
      </c>
      <c r="T748" t="b">
        <f t="shared" si="1039"/>
        <v>1</v>
      </c>
      <c r="U748" t="b">
        <f t="shared" si="1040"/>
        <v>0</v>
      </c>
      <c r="V748" t="b">
        <f t="shared" si="1041"/>
        <v>1</v>
      </c>
      <c r="W748" t="b">
        <f t="shared" si="1042"/>
        <v>0</v>
      </c>
      <c r="X748" t="b">
        <f t="shared" si="1043"/>
        <v>0</v>
      </c>
      <c r="Y748" t="b">
        <f t="shared" si="1044"/>
        <v>0</v>
      </c>
      <c r="Z748" t="b">
        <f t="shared" si="1045"/>
        <v>0</v>
      </c>
      <c r="AA748" t="b">
        <f t="shared" si="1046"/>
        <v>1</v>
      </c>
      <c r="AB748" t="b">
        <f t="shared" si="1047"/>
        <v>0</v>
      </c>
      <c r="AC748" t="b">
        <f t="shared" si="1048"/>
        <v>0</v>
      </c>
      <c r="AD748" t="b">
        <f t="shared" si="1049"/>
        <v>0</v>
      </c>
      <c r="AE748" t="b">
        <f t="shared" si="1050"/>
        <v>0</v>
      </c>
      <c r="AF748" t="b">
        <f t="shared" si="1051"/>
        <v>0</v>
      </c>
      <c r="AG748" t="b">
        <f t="shared" si="1052"/>
        <v>0</v>
      </c>
      <c r="AH748" t="b">
        <f t="shared" si="1053"/>
        <v>0</v>
      </c>
      <c r="AI748" t="b">
        <f t="shared" si="1054"/>
        <v>0</v>
      </c>
      <c r="AJ748" t="b">
        <f t="shared" si="1055"/>
        <v>0</v>
      </c>
      <c r="AK748" t="b">
        <f t="shared" si="1056"/>
        <v>0</v>
      </c>
      <c r="AL748" t="b">
        <f t="shared" si="1057"/>
        <v>0</v>
      </c>
      <c r="AM748" t="b">
        <f t="shared" si="1058"/>
        <v>0</v>
      </c>
      <c r="AN748" t="b">
        <f t="shared" si="1059"/>
        <v>0</v>
      </c>
      <c r="AO748" t="b">
        <f t="shared" si="1060"/>
        <v>0</v>
      </c>
      <c r="AP748" t="b">
        <f t="shared" si="1061"/>
        <v>0</v>
      </c>
      <c r="AQ748" t="b">
        <f t="shared" si="1062"/>
        <v>1</v>
      </c>
      <c r="AR748" t="b">
        <f t="shared" si="1063"/>
        <v>0</v>
      </c>
      <c r="AS748" t="b">
        <f t="shared" si="1064"/>
        <v>0</v>
      </c>
      <c r="AT748" t="b">
        <f t="shared" si="1065"/>
        <v>0</v>
      </c>
      <c r="AU748" t="b">
        <f t="shared" si="1066"/>
        <v>0</v>
      </c>
      <c r="AV748" t="b">
        <f t="shared" si="1067"/>
        <v>0</v>
      </c>
      <c r="AW748" t="b">
        <f t="shared" si="1068"/>
        <v>0</v>
      </c>
      <c r="AX748" t="b">
        <f t="shared" si="1069"/>
        <v>0</v>
      </c>
      <c r="AY748" t="b">
        <f t="shared" si="1070"/>
        <v>0</v>
      </c>
      <c r="AZ748" t="b">
        <f t="shared" si="1071"/>
        <v>0</v>
      </c>
      <c r="BA748" t="b">
        <f t="shared" si="1072"/>
        <v>0</v>
      </c>
      <c r="BB748" t="b">
        <f t="shared" si="1073"/>
        <v>0</v>
      </c>
      <c r="BC748" t="b">
        <f t="shared" si="1074"/>
        <v>0</v>
      </c>
      <c r="BD748" t="b">
        <f t="shared" si="1075"/>
        <v>0</v>
      </c>
      <c r="BE748" t="b">
        <f t="shared" si="1076"/>
        <v>0</v>
      </c>
      <c r="BF748" t="b">
        <f t="shared" si="1077"/>
        <v>0</v>
      </c>
      <c r="BG748" t="b">
        <f t="shared" si="1078"/>
        <v>0</v>
      </c>
      <c r="BH748" t="b">
        <f t="shared" si="1079"/>
        <v>0</v>
      </c>
      <c r="BI748" t="b">
        <f t="shared" si="1080"/>
        <v>0</v>
      </c>
      <c r="BJ748" t="b">
        <f t="shared" si="1081"/>
        <v>0</v>
      </c>
      <c r="BK748" t="b">
        <f t="shared" si="1082"/>
        <v>0</v>
      </c>
      <c r="BL748" t="b">
        <f t="shared" si="1083"/>
        <v>0</v>
      </c>
      <c r="BM748" t="b">
        <f t="shared" si="1084"/>
        <v>0</v>
      </c>
      <c r="BN748" t="b">
        <f t="shared" si="1085"/>
        <v>0</v>
      </c>
      <c r="BO748" t="b">
        <f t="shared" si="1086"/>
        <v>0</v>
      </c>
      <c r="BP748" t="b">
        <f t="shared" si="1087"/>
        <v>0</v>
      </c>
      <c r="BQ748" t="b">
        <f t="shared" si="1088"/>
        <v>0</v>
      </c>
      <c r="BR748" t="b">
        <f t="shared" si="1089"/>
        <v>0</v>
      </c>
      <c r="BS748" t="b">
        <f t="shared" si="1090"/>
        <v>0</v>
      </c>
      <c r="BT748" t="b">
        <f t="shared" si="1091"/>
        <v>0</v>
      </c>
      <c r="BU748" t="b">
        <f t="shared" si="1092"/>
        <v>0</v>
      </c>
      <c r="BV748" t="b">
        <f t="shared" si="1093"/>
        <v>0</v>
      </c>
      <c r="BW748" t="b">
        <f t="shared" si="1094"/>
        <v>0</v>
      </c>
      <c r="BX748" t="b">
        <f t="shared" si="1095"/>
        <v>1</v>
      </c>
      <c r="BY748" t="b">
        <f t="shared" si="1096"/>
        <v>0</v>
      </c>
      <c r="BZ748" t="b">
        <f t="shared" si="1097"/>
        <v>0</v>
      </c>
      <c r="CA748" t="b">
        <f t="shared" si="1098"/>
        <v>0</v>
      </c>
      <c r="CB748" t="b">
        <f t="shared" si="1099"/>
        <v>0</v>
      </c>
      <c r="CC748" t="b">
        <f t="shared" si="1100"/>
        <v>0</v>
      </c>
      <c r="CD748" t="b">
        <f t="shared" si="1101"/>
        <v>0</v>
      </c>
      <c r="CE748" t="b">
        <f t="shared" si="1102"/>
        <v>1</v>
      </c>
      <c r="CF748" t="b">
        <f t="shared" si="1103"/>
        <v>0</v>
      </c>
      <c r="CG748" t="b">
        <f t="shared" si="1104"/>
        <v>0</v>
      </c>
      <c r="CH748" t="b">
        <f t="shared" si="1105"/>
        <v>0</v>
      </c>
      <c r="CI748" t="b">
        <f t="shared" si="1106"/>
        <v>0</v>
      </c>
      <c r="CJ748" t="b">
        <f t="shared" si="1107"/>
        <v>0</v>
      </c>
      <c r="CK748" t="b">
        <f t="shared" si="1108"/>
        <v>0</v>
      </c>
      <c r="CL748" t="b">
        <f t="shared" si="1109"/>
        <v>0</v>
      </c>
      <c r="CM748" t="b">
        <f t="shared" si="1110"/>
        <v>0</v>
      </c>
      <c r="CN748" t="b">
        <f t="shared" si="1111"/>
        <v>0</v>
      </c>
      <c r="CO748" t="b">
        <f t="shared" si="1112"/>
        <v>0</v>
      </c>
      <c r="CP748" t="b">
        <f t="shared" si="1113"/>
        <v>0</v>
      </c>
      <c r="CQ748" t="b">
        <f t="shared" si="1114"/>
        <v>0</v>
      </c>
      <c r="CR748" t="b">
        <f t="shared" si="1115"/>
        <v>0</v>
      </c>
      <c r="CS748" t="b">
        <f t="shared" si="1116"/>
        <v>0</v>
      </c>
      <c r="CT748" t="b">
        <f t="shared" si="1117"/>
        <v>0</v>
      </c>
      <c r="CU748" t="b">
        <f t="shared" si="1118"/>
        <v>0</v>
      </c>
      <c r="CV748" t="b">
        <f t="shared" si="1119"/>
        <v>0</v>
      </c>
      <c r="CW748" t="b">
        <f t="shared" si="1120"/>
        <v>0</v>
      </c>
      <c r="CX748" t="b">
        <f t="shared" si="1121"/>
        <v>0</v>
      </c>
      <c r="CY748" t="b">
        <f t="shared" si="1122"/>
        <v>0</v>
      </c>
      <c r="CZ748" t="b">
        <f t="shared" si="1123"/>
        <v>0</v>
      </c>
      <c r="DA748" t="b">
        <f t="shared" si="1124"/>
        <v>0</v>
      </c>
      <c r="DB748" t="b">
        <f t="shared" si="1125"/>
        <v>0</v>
      </c>
      <c r="DC748" t="b">
        <f t="shared" si="1126"/>
        <v>0</v>
      </c>
      <c r="DD748" t="b">
        <f t="shared" si="1127"/>
        <v>0</v>
      </c>
    </row>
    <row r="749" spans="1:108">
      <c r="A749" s="1" t="s">
        <v>3754</v>
      </c>
      <c r="C749" t="s">
        <v>3755</v>
      </c>
      <c r="E749" t="s">
        <v>6111</v>
      </c>
      <c r="F749" t="s">
        <v>3569</v>
      </c>
      <c r="G749" t="s">
        <v>3570</v>
      </c>
      <c r="H749" t="s">
        <v>7428</v>
      </c>
      <c r="I749" t="s">
        <v>7418</v>
      </c>
      <c r="J749" s="1" t="s">
        <v>209</v>
      </c>
      <c r="K749" t="s">
        <v>16</v>
      </c>
      <c r="L749" t="s">
        <v>7324</v>
      </c>
      <c r="M749" t="s">
        <v>6079</v>
      </c>
      <c r="N749" s="4" t="s">
        <v>3756</v>
      </c>
      <c r="O749" s="4" t="b">
        <f t="shared" si="1034"/>
        <v>1</v>
      </c>
      <c r="P749" t="b">
        <f t="shared" si="1035"/>
        <v>0</v>
      </c>
      <c r="Q749" t="b">
        <f t="shared" si="1036"/>
        <v>0</v>
      </c>
      <c r="R749" t="b">
        <f t="shared" si="1037"/>
        <v>0</v>
      </c>
      <c r="S749" s="4" t="b">
        <f t="shared" si="1038"/>
        <v>1</v>
      </c>
      <c r="T749" s="4" t="b">
        <f t="shared" si="1039"/>
        <v>0</v>
      </c>
      <c r="U749" s="4" t="b">
        <f t="shared" si="1040"/>
        <v>0</v>
      </c>
      <c r="V749" s="4" t="b">
        <f t="shared" si="1041"/>
        <v>0</v>
      </c>
      <c r="W749" s="4" t="b">
        <f t="shared" si="1042"/>
        <v>1</v>
      </c>
      <c r="X749" s="4" t="b">
        <f t="shared" si="1043"/>
        <v>0</v>
      </c>
      <c r="Y749" s="4" t="b">
        <f t="shared" si="1044"/>
        <v>0</v>
      </c>
      <c r="Z749" s="4" t="b">
        <f t="shared" si="1045"/>
        <v>0</v>
      </c>
      <c r="AA749" s="4" t="b">
        <f t="shared" si="1046"/>
        <v>0</v>
      </c>
      <c r="AB749" t="b">
        <f t="shared" si="1047"/>
        <v>1</v>
      </c>
      <c r="AC749" t="b">
        <f t="shared" si="1048"/>
        <v>0</v>
      </c>
      <c r="AD749" t="b">
        <f t="shared" si="1049"/>
        <v>0</v>
      </c>
      <c r="AE749" t="b">
        <f t="shared" si="1050"/>
        <v>0</v>
      </c>
      <c r="AF749" t="b">
        <f t="shared" si="1051"/>
        <v>0</v>
      </c>
      <c r="AG749" t="b">
        <f t="shared" si="1052"/>
        <v>0</v>
      </c>
      <c r="AH749" t="b">
        <f t="shared" si="1053"/>
        <v>0</v>
      </c>
      <c r="AI749" t="b">
        <f t="shared" si="1054"/>
        <v>0</v>
      </c>
      <c r="AJ749" t="b">
        <f t="shared" si="1055"/>
        <v>0</v>
      </c>
      <c r="AK749" t="b">
        <f t="shared" si="1056"/>
        <v>0</v>
      </c>
      <c r="AL749" t="b">
        <f t="shared" si="1057"/>
        <v>0</v>
      </c>
      <c r="AM749" t="b">
        <f t="shared" si="1058"/>
        <v>0</v>
      </c>
      <c r="AN749" t="b">
        <f t="shared" si="1059"/>
        <v>0</v>
      </c>
      <c r="AO749" t="b">
        <f t="shared" si="1060"/>
        <v>0</v>
      </c>
      <c r="AP749" t="b">
        <f t="shared" si="1061"/>
        <v>0</v>
      </c>
      <c r="AQ749" t="b">
        <f t="shared" si="1062"/>
        <v>0</v>
      </c>
      <c r="AR749" t="b">
        <f t="shared" si="1063"/>
        <v>0</v>
      </c>
      <c r="AS749" t="b">
        <f t="shared" si="1064"/>
        <v>0</v>
      </c>
      <c r="AT749" t="b">
        <f t="shared" si="1065"/>
        <v>0</v>
      </c>
      <c r="AU749" t="b">
        <f t="shared" si="1066"/>
        <v>0</v>
      </c>
      <c r="AV749" t="b">
        <f t="shared" si="1067"/>
        <v>0</v>
      </c>
      <c r="AW749" t="b">
        <f t="shared" si="1068"/>
        <v>0</v>
      </c>
      <c r="AX749" t="b">
        <f t="shared" si="1069"/>
        <v>0</v>
      </c>
      <c r="AY749" t="b">
        <f t="shared" si="1070"/>
        <v>0</v>
      </c>
      <c r="AZ749" t="b">
        <f t="shared" si="1071"/>
        <v>0</v>
      </c>
      <c r="BA749" t="b">
        <f t="shared" si="1072"/>
        <v>1</v>
      </c>
      <c r="BB749" t="b">
        <f t="shared" si="1073"/>
        <v>0</v>
      </c>
      <c r="BC749" t="b">
        <f t="shared" si="1074"/>
        <v>0</v>
      </c>
      <c r="BD749" t="b">
        <f t="shared" si="1075"/>
        <v>0</v>
      </c>
      <c r="BE749" t="b">
        <f t="shared" si="1076"/>
        <v>0</v>
      </c>
      <c r="BF749" t="b">
        <f t="shared" si="1077"/>
        <v>0</v>
      </c>
      <c r="BG749" t="b">
        <f t="shared" si="1078"/>
        <v>0</v>
      </c>
      <c r="BH749" t="b">
        <f t="shared" si="1079"/>
        <v>1</v>
      </c>
      <c r="BI749" t="b">
        <f t="shared" si="1080"/>
        <v>0</v>
      </c>
      <c r="BJ749" t="b">
        <f t="shared" si="1081"/>
        <v>0</v>
      </c>
      <c r="BK749" t="b">
        <f t="shared" si="1082"/>
        <v>0</v>
      </c>
      <c r="BL749" t="b">
        <f t="shared" si="1083"/>
        <v>0</v>
      </c>
      <c r="BM749" t="b">
        <f t="shared" si="1084"/>
        <v>0</v>
      </c>
      <c r="BN749" t="b">
        <f t="shared" si="1085"/>
        <v>0</v>
      </c>
      <c r="BO749" t="b">
        <f t="shared" si="1086"/>
        <v>0</v>
      </c>
      <c r="BP749" t="b">
        <f t="shared" si="1087"/>
        <v>0</v>
      </c>
      <c r="BQ749" t="b">
        <f t="shared" si="1088"/>
        <v>0</v>
      </c>
      <c r="BR749" t="b">
        <f t="shared" si="1089"/>
        <v>0</v>
      </c>
      <c r="BS749" t="b">
        <f t="shared" si="1090"/>
        <v>0</v>
      </c>
      <c r="BT749" t="b">
        <f t="shared" si="1091"/>
        <v>0</v>
      </c>
      <c r="BU749" t="b">
        <f t="shared" si="1092"/>
        <v>0</v>
      </c>
      <c r="BV749" t="b">
        <f t="shared" si="1093"/>
        <v>0</v>
      </c>
      <c r="BW749" t="b">
        <f t="shared" si="1094"/>
        <v>0</v>
      </c>
      <c r="BX749" t="b">
        <f t="shared" si="1095"/>
        <v>0</v>
      </c>
      <c r="BY749" t="b">
        <f t="shared" si="1096"/>
        <v>0</v>
      </c>
      <c r="BZ749" t="b">
        <f t="shared" si="1097"/>
        <v>0</v>
      </c>
      <c r="CA749" t="b">
        <f t="shared" si="1098"/>
        <v>0</v>
      </c>
      <c r="CB749" t="b">
        <f t="shared" si="1099"/>
        <v>0</v>
      </c>
      <c r="CC749" t="b">
        <f t="shared" si="1100"/>
        <v>0</v>
      </c>
      <c r="CD749" t="b">
        <f t="shared" si="1101"/>
        <v>0</v>
      </c>
      <c r="CE749" t="b">
        <f t="shared" si="1102"/>
        <v>0</v>
      </c>
      <c r="CF749" t="b">
        <f t="shared" si="1103"/>
        <v>0</v>
      </c>
      <c r="CG749" t="b">
        <f t="shared" si="1104"/>
        <v>0</v>
      </c>
      <c r="CH749" t="b">
        <f t="shared" si="1105"/>
        <v>0</v>
      </c>
      <c r="CI749" t="b">
        <f t="shared" si="1106"/>
        <v>0</v>
      </c>
      <c r="CJ749" t="b">
        <f t="shared" si="1107"/>
        <v>0</v>
      </c>
      <c r="CK749" t="b">
        <f t="shared" si="1108"/>
        <v>0</v>
      </c>
      <c r="CL749" t="b">
        <f t="shared" si="1109"/>
        <v>0</v>
      </c>
      <c r="CM749" t="b">
        <f t="shared" si="1110"/>
        <v>0</v>
      </c>
      <c r="CN749" t="b">
        <f t="shared" si="1111"/>
        <v>0</v>
      </c>
      <c r="CO749" t="b">
        <f t="shared" si="1112"/>
        <v>0</v>
      </c>
      <c r="CP749" t="b">
        <f t="shared" si="1113"/>
        <v>0</v>
      </c>
      <c r="CQ749" t="b">
        <f t="shared" si="1114"/>
        <v>0</v>
      </c>
      <c r="CR749" t="b">
        <f t="shared" si="1115"/>
        <v>0</v>
      </c>
      <c r="CS749" t="b">
        <f t="shared" si="1116"/>
        <v>0</v>
      </c>
      <c r="CT749" t="b">
        <f t="shared" si="1117"/>
        <v>0</v>
      </c>
      <c r="CU749" t="b">
        <f t="shared" si="1118"/>
        <v>0</v>
      </c>
      <c r="CV749" t="b">
        <f t="shared" si="1119"/>
        <v>0</v>
      </c>
      <c r="CW749" t="b">
        <f t="shared" si="1120"/>
        <v>0</v>
      </c>
      <c r="CX749" t="b">
        <f t="shared" si="1121"/>
        <v>0</v>
      </c>
      <c r="CY749" t="b">
        <f t="shared" si="1122"/>
        <v>0</v>
      </c>
      <c r="CZ749" t="b">
        <f t="shared" si="1123"/>
        <v>0</v>
      </c>
      <c r="DA749" t="b">
        <f t="shared" si="1124"/>
        <v>0</v>
      </c>
      <c r="DB749" t="b">
        <f t="shared" si="1125"/>
        <v>0</v>
      </c>
      <c r="DC749" t="b">
        <f t="shared" si="1126"/>
        <v>0</v>
      </c>
      <c r="DD749" t="b">
        <f t="shared" si="1127"/>
        <v>0</v>
      </c>
    </row>
    <row r="750" spans="1:108">
      <c r="A750" s="7" t="s">
        <v>2265</v>
      </c>
      <c r="B750" t="s">
        <v>2266</v>
      </c>
      <c r="C750" t="s">
        <v>2267</v>
      </c>
      <c r="F750" t="s">
        <v>2268</v>
      </c>
      <c r="G750" t="s">
        <v>2264</v>
      </c>
      <c r="H750" t="s">
        <v>7429</v>
      </c>
      <c r="I750" t="s">
        <v>7418</v>
      </c>
      <c r="J750" s="4" t="s">
        <v>183</v>
      </c>
      <c r="K750" t="s">
        <v>183</v>
      </c>
      <c r="L750" t="s">
        <v>6822</v>
      </c>
      <c r="M750" t="s">
        <v>221</v>
      </c>
      <c r="N750" t="s">
        <v>2269</v>
      </c>
      <c r="O750" t="b">
        <f t="shared" si="1034"/>
        <v>1</v>
      </c>
      <c r="P750" t="b">
        <f t="shared" si="1035"/>
        <v>1</v>
      </c>
      <c r="Q750" t="b">
        <f t="shared" si="1036"/>
        <v>0</v>
      </c>
      <c r="R750" t="b">
        <f t="shared" si="1037"/>
        <v>1</v>
      </c>
      <c r="S750" t="b">
        <f t="shared" si="1038"/>
        <v>1</v>
      </c>
      <c r="T750" t="b">
        <f t="shared" si="1039"/>
        <v>1</v>
      </c>
      <c r="U750" t="b">
        <f t="shared" si="1040"/>
        <v>0</v>
      </c>
      <c r="V750" t="b">
        <f t="shared" si="1041"/>
        <v>1</v>
      </c>
      <c r="W750" t="b">
        <f t="shared" si="1042"/>
        <v>0</v>
      </c>
      <c r="X750" t="b">
        <f t="shared" si="1043"/>
        <v>1</v>
      </c>
      <c r="Y750" t="b">
        <f t="shared" si="1044"/>
        <v>0</v>
      </c>
      <c r="Z750" t="b">
        <f t="shared" si="1045"/>
        <v>0</v>
      </c>
      <c r="AA750" t="b">
        <f t="shared" si="1046"/>
        <v>1</v>
      </c>
      <c r="AB750" t="b">
        <f t="shared" si="1047"/>
        <v>1</v>
      </c>
      <c r="AC750" t="b">
        <f t="shared" si="1048"/>
        <v>0</v>
      </c>
      <c r="AD750" t="b">
        <f t="shared" si="1049"/>
        <v>0</v>
      </c>
      <c r="AE750" t="b">
        <f t="shared" si="1050"/>
        <v>0</v>
      </c>
      <c r="AF750" t="b">
        <f t="shared" si="1051"/>
        <v>0</v>
      </c>
      <c r="AG750" t="b">
        <f t="shared" si="1052"/>
        <v>0</v>
      </c>
      <c r="AH750" t="b">
        <f t="shared" si="1053"/>
        <v>0</v>
      </c>
      <c r="AI750" t="b">
        <f t="shared" si="1054"/>
        <v>0</v>
      </c>
      <c r="AJ750" t="b">
        <f t="shared" si="1055"/>
        <v>0</v>
      </c>
      <c r="AK750" t="b">
        <f t="shared" si="1056"/>
        <v>0</v>
      </c>
      <c r="AL750" t="b">
        <f t="shared" si="1057"/>
        <v>1</v>
      </c>
      <c r="AM750" t="b">
        <f t="shared" si="1058"/>
        <v>0</v>
      </c>
      <c r="AN750" t="b">
        <f t="shared" si="1059"/>
        <v>0</v>
      </c>
      <c r="AO750" t="b">
        <f t="shared" si="1060"/>
        <v>0</v>
      </c>
      <c r="AP750" t="b">
        <f t="shared" si="1061"/>
        <v>0</v>
      </c>
      <c r="AQ750" t="b">
        <f t="shared" si="1062"/>
        <v>0</v>
      </c>
      <c r="AR750" t="b">
        <f t="shared" si="1063"/>
        <v>0</v>
      </c>
      <c r="AS750" t="b">
        <f t="shared" si="1064"/>
        <v>0</v>
      </c>
      <c r="AT750" t="b">
        <f t="shared" si="1065"/>
        <v>0</v>
      </c>
      <c r="AU750" t="b">
        <f t="shared" si="1066"/>
        <v>0</v>
      </c>
      <c r="AV750" t="b">
        <f t="shared" si="1067"/>
        <v>0</v>
      </c>
      <c r="AW750" t="b">
        <f t="shared" si="1068"/>
        <v>0</v>
      </c>
      <c r="AX750" t="b">
        <f t="shared" si="1069"/>
        <v>0</v>
      </c>
      <c r="AY750" t="b">
        <f t="shared" si="1070"/>
        <v>0</v>
      </c>
      <c r="AZ750" t="b">
        <f t="shared" si="1071"/>
        <v>1</v>
      </c>
      <c r="BA750" t="b">
        <f t="shared" si="1072"/>
        <v>0</v>
      </c>
      <c r="BB750" t="b">
        <f t="shared" si="1073"/>
        <v>0</v>
      </c>
      <c r="BC750" t="b">
        <f t="shared" si="1074"/>
        <v>0</v>
      </c>
      <c r="BD750" t="b">
        <f t="shared" si="1075"/>
        <v>0</v>
      </c>
      <c r="BE750" t="b">
        <f t="shared" si="1076"/>
        <v>0</v>
      </c>
      <c r="BF750" t="b">
        <f t="shared" si="1077"/>
        <v>1</v>
      </c>
      <c r="BG750" t="b">
        <f t="shared" si="1078"/>
        <v>0</v>
      </c>
      <c r="BH750" t="b">
        <f t="shared" si="1079"/>
        <v>0</v>
      </c>
      <c r="BI750" t="b">
        <f t="shared" si="1080"/>
        <v>0</v>
      </c>
      <c r="BJ750" t="b">
        <f t="shared" si="1081"/>
        <v>0</v>
      </c>
      <c r="BK750" t="b">
        <f t="shared" si="1082"/>
        <v>0</v>
      </c>
      <c r="BL750" t="b">
        <f t="shared" si="1083"/>
        <v>0</v>
      </c>
      <c r="BM750" t="b">
        <f t="shared" si="1084"/>
        <v>0</v>
      </c>
      <c r="BN750" t="b">
        <f t="shared" si="1085"/>
        <v>0</v>
      </c>
      <c r="BO750" t="b">
        <f t="shared" si="1086"/>
        <v>1</v>
      </c>
      <c r="BP750" t="b">
        <f t="shared" si="1087"/>
        <v>1</v>
      </c>
      <c r="BQ750" t="b">
        <f t="shared" si="1088"/>
        <v>0</v>
      </c>
      <c r="BR750" t="b">
        <f t="shared" si="1089"/>
        <v>0</v>
      </c>
      <c r="BS750" t="b">
        <f t="shared" si="1090"/>
        <v>0</v>
      </c>
      <c r="BT750" t="b">
        <f t="shared" si="1091"/>
        <v>0</v>
      </c>
      <c r="BU750" t="b">
        <f t="shared" si="1092"/>
        <v>0</v>
      </c>
      <c r="BV750" t="b">
        <f t="shared" si="1093"/>
        <v>0</v>
      </c>
      <c r="BW750" t="b">
        <f t="shared" si="1094"/>
        <v>0</v>
      </c>
      <c r="BX750" t="b">
        <f t="shared" si="1095"/>
        <v>0</v>
      </c>
      <c r="BY750" t="b">
        <f t="shared" si="1096"/>
        <v>0</v>
      </c>
      <c r="BZ750" t="b">
        <f t="shared" si="1097"/>
        <v>0</v>
      </c>
      <c r="CA750" t="b">
        <f t="shared" si="1098"/>
        <v>0</v>
      </c>
      <c r="CB750" t="b">
        <f t="shared" si="1099"/>
        <v>0</v>
      </c>
      <c r="CC750" t="b">
        <f t="shared" si="1100"/>
        <v>0</v>
      </c>
      <c r="CD750" t="b">
        <f t="shared" si="1101"/>
        <v>0</v>
      </c>
      <c r="CE750" t="b">
        <f t="shared" si="1102"/>
        <v>0</v>
      </c>
      <c r="CF750" t="b">
        <f t="shared" si="1103"/>
        <v>0</v>
      </c>
      <c r="CG750" t="b">
        <f t="shared" si="1104"/>
        <v>1</v>
      </c>
      <c r="CH750" t="b">
        <f t="shared" si="1105"/>
        <v>0</v>
      </c>
      <c r="CI750" t="b">
        <f t="shared" si="1106"/>
        <v>0</v>
      </c>
      <c r="CJ750" t="b">
        <f t="shared" si="1107"/>
        <v>0</v>
      </c>
      <c r="CK750" t="b">
        <f t="shared" si="1108"/>
        <v>0</v>
      </c>
      <c r="CL750" t="b">
        <f t="shared" si="1109"/>
        <v>0</v>
      </c>
      <c r="CM750" t="b">
        <f t="shared" si="1110"/>
        <v>0</v>
      </c>
      <c r="CN750" t="b">
        <f t="shared" si="1111"/>
        <v>0</v>
      </c>
      <c r="CO750" t="b">
        <f t="shared" si="1112"/>
        <v>0</v>
      </c>
      <c r="CP750" t="b">
        <f t="shared" si="1113"/>
        <v>0</v>
      </c>
      <c r="CQ750" t="b">
        <f t="shared" si="1114"/>
        <v>0</v>
      </c>
      <c r="CR750" t="b">
        <f t="shared" si="1115"/>
        <v>0</v>
      </c>
      <c r="CS750" t="b">
        <f t="shared" si="1116"/>
        <v>0</v>
      </c>
      <c r="CT750" t="b">
        <f t="shared" si="1117"/>
        <v>0</v>
      </c>
      <c r="CU750" t="b">
        <f t="shared" si="1118"/>
        <v>0</v>
      </c>
      <c r="CV750" t="b">
        <f t="shared" si="1119"/>
        <v>0</v>
      </c>
      <c r="CW750" t="b">
        <f t="shared" si="1120"/>
        <v>0</v>
      </c>
      <c r="CX750" t="b">
        <f t="shared" si="1121"/>
        <v>0</v>
      </c>
      <c r="CY750" t="b">
        <f t="shared" si="1122"/>
        <v>0</v>
      </c>
      <c r="CZ750" t="b">
        <f t="shared" si="1123"/>
        <v>0</v>
      </c>
      <c r="DA750" t="b">
        <f t="shared" si="1124"/>
        <v>0</v>
      </c>
      <c r="DB750" t="b">
        <f t="shared" si="1125"/>
        <v>0</v>
      </c>
      <c r="DC750" t="b">
        <f t="shared" si="1126"/>
        <v>0</v>
      </c>
      <c r="DD750" t="b">
        <f t="shared" si="1127"/>
        <v>0</v>
      </c>
    </row>
    <row r="751" spans="1:108">
      <c r="A751" s="4" t="s">
        <v>2270</v>
      </c>
      <c r="B751" t="s">
        <v>2271</v>
      </c>
      <c r="C751" t="s">
        <v>2267</v>
      </c>
      <c r="D751" s="4"/>
      <c r="E751" s="4"/>
      <c r="F751" t="s">
        <v>2268</v>
      </c>
      <c r="G751" t="s">
        <v>2264</v>
      </c>
      <c r="H751" t="s">
        <v>7429</v>
      </c>
      <c r="I751" t="s">
        <v>7418</v>
      </c>
      <c r="J751" s="4" t="s">
        <v>113</v>
      </c>
      <c r="K751" s="4" t="s">
        <v>114</v>
      </c>
      <c r="L751" s="4" t="s">
        <v>6823</v>
      </c>
      <c r="M751" t="s">
        <v>6079</v>
      </c>
      <c r="N751" s="4" t="s">
        <v>219</v>
      </c>
      <c r="O751" s="4" t="b">
        <f t="shared" si="1034"/>
        <v>1</v>
      </c>
      <c r="P751" s="4" t="b">
        <f t="shared" si="1035"/>
        <v>1</v>
      </c>
      <c r="Q751" s="4" t="b">
        <f t="shared" si="1036"/>
        <v>1</v>
      </c>
      <c r="R751" s="4" t="b">
        <f t="shared" si="1037"/>
        <v>1</v>
      </c>
      <c r="S751" s="4" t="b">
        <f t="shared" si="1038"/>
        <v>1</v>
      </c>
      <c r="T751" s="4" t="b">
        <f t="shared" si="1039"/>
        <v>1</v>
      </c>
      <c r="U751" s="4" t="b">
        <f t="shared" si="1040"/>
        <v>1</v>
      </c>
      <c r="V751" s="4" t="b">
        <f t="shared" si="1041"/>
        <v>1</v>
      </c>
      <c r="W751" s="4" t="b">
        <f t="shared" si="1042"/>
        <v>1</v>
      </c>
      <c r="X751" s="4" t="b">
        <f t="shared" si="1043"/>
        <v>1</v>
      </c>
      <c r="Y751" s="4" t="b">
        <f t="shared" si="1044"/>
        <v>1</v>
      </c>
      <c r="Z751" s="4" t="b">
        <f t="shared" si="1045"/>
        <v>1</v>
      </c>
      <c r="AA751" s="4" t="b">
        <f t="shared" si="1046"/>
        <v>1</v>
      </c>
      <c r="AB751" s="4" t="b">
        <f t="shared" si="1047"/>
        <v>1</v>
      </c>
      <c r="AC751" s="4" t="b">
        <f t="shared" si="1048"/>
        <v>1</v>
      </c>
      <c r="AD751" s="4" t="b">
        <f t="shared" si="1049"/>
        <v>1</v>
      </c>
      <c r="AE751" s="4" t="b">
        <f t="shared" si="1050"/>
        <v>1</v>
      </c>
      <c r="AF751" s="4" t="b">
        <f t="shared" si="1051"/>
        <v>1</v>
      </c>
      <c r="AG751" s="4" t="b">
        <f t="shared" si="1052"/>
        <v>1</v>
      </c>
      <c r="AH751" s="4" t="b">
        <f t="shared" si="1053"/>
        <v>1</v>
      </c>
      <c r="AI751" s="4" t="b">
        <f t="shared" si="1054"/>
        <v>1</v>
      </c>
      <c r="AJ751" s="4" t="b">
        <f t="shared" si="1055"/>
        <v>1</v>
      </c>
      <c r="AK751" s="4" t="b">
        <f t="shared" si="1056"/>
        <v>1</v>
      </c>
      <c r="AL751" s="4" t="b">
        <f t="shared" si="1057"/>
        <v>1</v>
      </c>
      <c r="AM751" s="4" t="b">
        <f t="shared" si="1058"/>
        <v>1</v>
      </c>
      <c r="AN751" s="4" t="b">
        <f t="shared" si="1059"/>
        <v>1</v>
      </c>
      <c r="AO751" s="4" t="b">
        <f t="shared" si="1060"/>
        <v>1</v>
      </c>
      <c r="AP751" s="4" t="b">
        <f t="shared" si="1061"/>
        <v>1</v>
      </c>
      <c r="AQ751" s="4" t="b">
        <f t="shared" si="1062"/>
        <v>1</v>
      </c>
      <c r="AR751" s="4" t="b">
        <f t="shared" si="1063"/>
        <v>1</v>
      </c>
      <c r="AS751" s="4" t="b">
        <f t="shared" si="1064"/>
        <v>1</v>
      </c>
      <c r="AT751" s="4" t="b">
        <f t="shared" si="1065"/>
        <v>1</v>
      </c>
      <c r="AU751" s="4" t="b">
        <f t="shared" si="1066"/>
        <v>1</v>
      </c>
      <c r="AV751" s="4" t="b">
        <f t="shared" si="1067"/>
        <v>1</v>
      </c>
      <c r="AW751" s="4" t="b">
        <f t="shared" si="1068"/>
        <v>1</v>
      </c>
      <c r="AX751" s="4" t="b">
        <f t="shared" si="1069"/>
        <v>1</v>
      </c>
      <c r="AY751" s="4" t="b">
        <f t="shared" si="1070"/>
        <v>1</v>
      </c>
      <c r="AZ751" s="4" t="b">
        <f t="shared" si="1071"/>
        <v>1</v>
      </c>
      <c r="BA751" s="4" t="b">
        <f t="shared" si="1072"/>
        <v>1</v>
      </c>
      <c r="BB751" s="4" t="b">
        <f t="shared" si="1073"/>
        <v>1</v>
      </c>
      <c r="BC751" s="4" t="b">
        <f t="shared" si="1074"/>
        <v>1</v>
      </c>
      <c r="BD751" s="4" t="b">
        <f t="shared" si="1075"/>
        <v>1</v>
      </c>
      <c r="BE751" s="4" t="b">
        <f t="shared" si="1076"/>
        <v>1</v>
      </c>
      <c r="BF751" s="4" t="b">
        <f t="shared" si="1077"/>
        <v>1</v>
      </c>
      <c r="BG751" s="4" t="b">
        <f t="shared" si="1078"/>
        <v>1</v>
      </c>
      <c r="BH751" s="4" t="b">
        <f t="shared" si="1079"/>
        <v>1</v>
      </c>
      <c r="BI751" s="4" t="b">
        <f t="shared" si="1080"/>
        <v>1</v>
      </c>
      <c r="BJ751" s="4" t="b">
        <f t="shared" si="1081"/>
        <v>1</v>
      </c>
      <c r="BK751" s="4" t="b">
        <f t="shared" si="1082"/>
        <v>1</v>
      </c>
      <c r="BL751" s="4" t="b">
        <f t="shared" si="1083"/>
        <v>1</v>
      </c>
      <c r="BM751" s="4" t="b">
        <f t="shared" si="1084"/>
        <v>1</v>
      </c>
      <c r="BN751" s="4" t="b">
        <f t="shared" si="1085"/>
        <v>1</v>
      </c>
      <c r="BO751" s="4" t="b">
        <f t="shared" si="1086"/>
        <v>1</v>
      </c>
      <c r="BP751" s="4" t="b">
        <f t="shared" si="1087"/>
        <v>1</v>
      </c>
      <c r="BQ751" s="4" t="b">
        <f t="shared" si="1088"/>
        <v>1</v>
      </c>
      <c r="BR751" s="4" t="b">
        <f t="shared" si="1089"/>
        <v>1</v>
      </c>
      <c r="BS751" s="4" t="b">
        <f t="shared" si="1090"/>
        <v>1</v>
      </c>
      <c r="BT751" s="4" t="b">
        <f t="shared" si="1091"/>
        <v>1</v>
      </c>
      <c r="BU751" s="4" t="b">
        <f t="shared" si="1092"/>
        <v>1</v>
      </c>
      <c r="BV751" s="4" t="b">
        <f t="shared" si="1093"/>
        <v>1</v>
      </c>
      <c r="BW751" s="4" t="b">
        <f t="shared" si="1094"/>
        <v>1</v>
      </c>
      <c r="BX751" s="4" t="b">
        <f t="shared" si="1095"/>
        <v>1</v>
      </c>
      <c r="BY751" s="4" t="b">
        <f t="shared" si="1096"/>
        <v>1</v>
      </c>
      <c r="BZ751" s="4" t="b">
        <f t="shared" si="1097"/>
        <v>1</v>
      </c>
      <c r="CA751" s="4" t="b">
        <f t="shared" si="1098"/>
        <v>1</v>
      </c>
      <c r="CB751" s="4" t="b">
        <f t="shared" si="1099"/>
        <v>1</v>
      </c>
      <c r="CC751" s="4" t="b">
        <f t="shared" si="1100"/>
        <v>1</v>
      </c>
      <c r="CD751" s="4" t="b">
        <f t="shared" si="1101"/>
        <v>1</v>
      </c>
      <c r="CE751" s="4" t="b">
        <f t="shared" si="1102"/>
        <v>1</v>
      </c>
      <c r="CF751" s="4" t="b">
        <f t="shared" si="1103"/>
        <v>1</v>
      </c>
      <c r="CG751" s="4" t="b">
        <f t="shared" si="1104"/>
        <v>1</v>
      </c>
      <c r="CH751" s="4" t="b">
        <f t="shared" si="1105"/>
        <v>1</v>
      </c>
      <c r="CI751" s="4" t="b">
        <f t="shared" si="1106"/>
        <v>1</v>
      </c>
      <c r="CJ751" s="4" t="b">
        <f t="shared" si="1107"/>
        <v>1</v>
      </c>
      <c r="CK751" s="4" t="b">
        <f t="shared" si="1108"/>
        <v>1</v>
      </c>
      <c r="CL751" s="4" t="b">
        <f t="shared" si="1109"/>
        <v>1</v>
      </c>
      <c r="CM751" s="4" t="b">
        <f t="shared" si="1110"/>
        <v>1</v>
      </c>
      <c r="CN751" s="4" t="b">
        <f t="shared" si="1111"/>
        <v>1</v>
      </c>
      <c r="CO751" s="4" t="b">
        <f t="shared" si="1112"/>
        <v>1</v>
      </c>
      <c r="CP751" s="4" t="b">
        <f t="shared" si="1113"/>
        <v>1</v>
      </c>
      <c r="CQ751" s="4" t="b">
        <f t="shared" si="1114"/>
        <v>1</v>
      </c>
      <c r="CR751" s="4" t="b">
        <f t="shared" si="1115"/>
        <v>1</v>
      </c>
      <c r="CS751" s="4" t="b">
        <f t="shared" si="1116"/>
        <v>1</v>
      </c>
      <c r="CT751" s="4" t="b">
        <f t="shared" si="1117"/>
        <v>1</v>
      </c>
      <c r="CU751" s="4" t="b">
        <f t="shared" si="1118"/>
        <v>1</v>
      </c>
      <c r="CV751" s="4" t="b">
        <f t="shared" si="1119"/>
        <v>1</v>
      </c>
      <c r="CW751" s="4" t="b">
        <f t="shared" si="1120"/>
        <v>1</v>
      </c>
      <c r="CX751" s="4" t="b">
        <f t="shared" si="1121"/>
        <v>1</v>
      </c>
      <c r="CY751" s="4" t="b">
        <f t="shared" si="1122"/>
        <v>1</v>
      </c>
      <c r="CZ751" s="4" t="b">
        <f t="shared" si="1123"/>
        <v>1</v>
      </c>
      <c r="DA751" s="4" t="b">
        <f t="shared" si="1124"/>
        <v>1</v>
      </c>
      <c r="DB751" s="4" t="b">
        <f t="shared" si="1125"/>
        <v>1</v>
      </c>
      <c r="DC751" s="4" t="b">
        <f t="shared" si="1126"/>
        <v>1</v>
      </c>
      <c r="DD751" s="4" t="b">
        <f t="shared" si="1127"/>
        <v>1</v>
      </c>
    </row>
    <row r="752" spans="1:108">
      <c r="A752" t="s">
        <v>2272</v>
      </c>
      <c r="B752" t="s">
        <v>2271</v>
      </c>
      <c r="C752" t="s">
        <v>2267</v>
      </c>
      <c r="F752" t="s">
        <v>2268</v>
      </c>
      <c r="G752" t="s">
        <v>2264</v>
      </c>
      <c r="H752" t="s">
        <v>7429</v>
      </c>
      <c r="I752" t="s">
        <v>7418</v>
      </c>
      <c r="J752" t="s">
        <v>135</v>
      </c>
      <c r="K752" t="s">
        <v>136</v>
      </c>
      <c r="L752" t="s">
        <v>6824</v>
      </c>
      <c r="M752" t="s">
        <v>6079</v>
      </c>
      <c r="N752" t="s">
        <v>2273</v>
      </c>
      <c r="O752" t="b">
        <f t="shared" si="1034"/>
        <v>1</v>
      </c>
      <c r="P752" t="b">
        <f t="shared" si="1035"/>
        <v>0</v>
      </c>
      <c r="Q752" t="b">
        <f t="shared" si="1036"/>
        <v>1</v>
      </c>
      <c r="R752" t="b">
        <f t="shared" si="1037"/>
        <v>0</v>
      </c>
      <c r="S752" t="b">
        <f t="shared" si="1038"/>
        <v>1</v>
      </c>
      <c r="T752" t="b">
        <f t="shared" si="1039"/>
        <v>0</v>
      </c>
      <c r="U752" t="b">
        <f t="shared" si="1040"/>
        <v>1</v>
      </c>
      <c r="V752" t="b">
        <f t="shared" si="1041"/>
        <v>0</v>
      </c>
      <c r="W752" t="b">
        <f t="shared" si="1042"/>
        <v>0</v>
      </c>
      <c r="X752" t="b">
        <f t="shared" si="1043"/>
        <v>0</v>
      </c>
      <c r="Y752" t="b">
        <f t="shared" si="1044"/>
        <v>0</v>
      </c>
      <c r="Z752" t="b">
        <f t="shared" si="1045"/>
        <v>0</v>
      </c>
      <c r="AA752" t="b">
        <f t="shared" si="1046"/>
        <v>0</v>
      </c>
      <c r="AB752" t="b">
        <f t="shared" si="1047"/>
        <v>1</v>
      </c>
      <c r="AC752" t="b">
        <f t="shared" si="1048"/>
        <v>0</v>
      </c>
      <c r="AD752" t="b">
        <f t="shared" si="1049"/>
        <v>0</v>
      </c>
      <c r="AE752" t="b">
        <f t="shared" si="1050"/>
        <v>0</v>
      </c>
      <c r="AF752" t="b">
        <f t="shared" si="1051"/>
        <v>0</v>
      </c>
      <c r="AG752" t="b">
        <f t="shared" si="1052"/>
        <v>0</v>
      </c>
      <c r="AH752" t="b">
        <f t="shared" si="1053"/>
        <v>0</v>
      </c>
      <c r="AI752" t="b">
        <f t="shared" si="1054"/>
        <v>0</v>
      </c>
      <c r="AJ752" t="b">
        <f t="shared" si="1055"/>
        <v>0</v>
      </c>
      <c r="AK752" t="b">
        <f t="shared" si="1056"/>
        <v>0</v>
      </c>
      <c r="AL752" t="b">
        <f t="shared" si="1057"/>
        <v>0</v>
      </c>
      <c r="AM752" t="b">
        <f t="shared" si="1058"/>
        <v>0</v>
      </c>
      <c r="AN752" t="b">
        <f t="shared" si="1059"/>
        <v>0</v>
      </c>
      <c r="AO752" t="b">
        <f t="shared" si="1060"/>
        <v>0</v>
      </c>
      <c r="AP752" t="b">
        <f t="shared" si="1061"/>
        <v>0</v>
      </c>
      <c r="AQ752" t="b">
        <f t="shared" si="1062"/>
        <v>0</v>
      </c>
      <c r="AR752" t="b">
        <f t="shared" si="1063"/>
        <v>0</v>
      </c>
      <c r="AS752" t="b">
        <f t="shared" si="1064"/>
        <v>0</v>
      </c>
      <c r="AT752" t="b">
        <f t="shared" si="1065"/>
        <v>0</v>
      </c>
      <c r="AU752" t="b">
        <f t="shared" si="1066"/>
        <v>0</v>
      </c>
      <c r="AV752" t="b">
        <f t="shared" si="1067"/>
        <v>0</v>
      </c>
      <c r="AW752" t="b">
        <f t="shared" si="1068"/>
        <v>0</v>
      </c>
      <c r="AX752" t="b">
        <f t="shared" si="1069"/>
        <v>0</v>
      </c>
      <c r="AY752" t="b">
        <f t="shared" si="1070"/>
        <v>0</v>
      </c>
      <c r="AZ752" t="b">
        <f t="shared" si="1071"/>
        <v>0</v>
      </c>
      <c r="BA752" t="b">
        <f t="shared" si="1072"/>
        <v>0</v>
      </c>
      <c r="BB752" t="b">
        <f t="shared" si="1073"/>
        <v>0</v>
      </c>
      <c r="BC752" t="b">
        <f t="shared" si="1074"/>
        <v>0</v>
      </c>
      <c r="BD752" t="b">
        <f t="shared" si="1075"/>
        <v>0</v>
      </c>
      <c r="BE752" t="b">
        <f t="shared" si="1076"/>
        <v>0</v>
      </c>
      <c r="BF752" t="b">
        <f t="shared" si="1077"/>
        <v>0</v>
      </c>
      <c r="BG752" t="b">
        <f t="shared" si="1078"/>
        <v>0</v>
      </c>
      <c r="BH752" t="b">
        <f t="shared" si="1079"/>
        <v>0</v>
      </c>
      <c r="BI752" t="b">
        <f t="shared" si="1080"/>
        <v>0</v>
      </c>
      <c r="BJ752" t="b">
        <f t="shared" si="1081"/>
        <v>0</v>
      </c>
      <c r="BK752" t="b">
        <f t="shared" si="1082"/>
        <v>0</v>
      </c>
      <c r="BL752" t="b">
        <f t="shared" si="1083"/>
        <v>0</v>
      </c>
      <c r="BM752" t="b">
        <f t="shared" si="1084"/>
        <v>0</v>
      </c>
      <c r="BN752" t="b">
        <f t="shared" si="1085"/>
        <v>0</v>
      </c>
      <c r="BO752" t="b">
        <f t="shared" si="1086"/>
        <v>0</v>
      </c>
      <c r="BP752" t="b">
        <f t="shared" si="1087"/>
        <v>0</v>
      </c>
      <c r="BQ752" t="b">
        <f t="shared" si="1088"/>
        <v>0</v>
      </c>
      <c r="BR752" t="b">
        <f t="shared" si="1089"/>
        <v>0</v>
      </c>
      <c r="BS752" t="b">
        <f t="shared" si="1090"/>
        <v>0</v>
      </c>
      <c r="BT752" t="b">
        <f t="shared" si="1091"/>
        <v>0</v>
      </c>
      <c r="BU752" t="b">
        <f t="shared" si="1092"/>
        <v>0</v>
      </c>
      <c r="BV752" t="b">
        <f t="shared" si="1093"/>
        <v>1</v>
      </c>
      <c r="BW752" t="b">
        <f t="shared" si="1094"/>
        <v>0</v>
      </c>
      <c r="BX752" t="b">
        <f t="shared" si="1095"/>
        <v>0</v>
      </c>
      <c r="BY752" t="b">
        <f t="shared" si="1096"/>
        <v>0</v>
      </c>
      <c r="BZ752" t="b">
        <f t="shared" si="1097"/>
        <v>0</v>
      </c>
      <c r="CA752" t="b">
        <f t="shared" si="1098"/>
        <v>0</v>
      </c>
      <c r="CB752" t="b">
        <f t="shared" si="1099"/>
        <v>0</v>
      </c>
      <c r="CC752" t="b">
        <f t="shared" si="1100"/>
        <v>0</v>
      </c>
      <c r="CD752" t="b">
        <f t="shared" si="1101"/>
        <v>0</v>
      </c>
      <c r="CE752" t="b">
        <f t="shared" si="1102"/>
        <v>0</v>
      </c>
      <c r="CF752" t="b">
        <f t="shared" si="1103"/>
        <v>0</v>
      </c>
      <c r="CG752" t="b">
        <f t="shared" si="1104"/>
        <v>0</v>
      </c>
      <c r="CH752" t="b">
        <f t="shared" si="1105"/>
        <v>0</v>
      </c>
      <c r="CI752" t="b">
        <f t="shared" si="1106"/>
        <v>0</v>
      </c>
      <c r="CJ752" t="b">
        <f t="shared" si="1107"/>
        <v>0</v>
      </c>
      <c r="CK752" t="b">
        <f t="shared" si="1108"/>
        <v>1</v>
      </c>
      <c r="CL752" t="b">
        <f t="shared" si="1109"/>
        <v>0</v>
      </c>
      <c r="CM752" t="b">
        <f t="shared" si="1110"/>
        <v>0</v>
      </c>
      <c r="CN752" t="b">
        <f t="shared" si="1111"/>
        <v>0</v>
      </c>
      <c r="CO752" t="b">
        <f t="shared" si="1112"/>
        <v>0</v>
      </c>
      <c r="CP752" t="b">
        <f t="shared" si="1113"/>
        <v>0</v>
      </c>
      <c r="CQ752" t="b">
        <f t="shared" si="1114"/>
        <v>0</v>
      </c>
      <c r="CR752" t="b">
        <f t="shared" si="1115"/>
        <v>0</v>
      </c>
      <c r="CS752" t="b">
        <f t="shared" si="1116"/>
        <v>0</v>
      </c>
      <c r="CT752" t="b">
        <f t="shared" si="1117"/>
        <v>0</v>
      </c>
      <c r="CU752" t="b">
        <f t="shared" si="1118"/>
        <v>0</v>
      </c>
      <c r="CV752" t="b">
        <f t="shared" si="1119"/>
        <v>0</v>
      </c>
      <c r="CW752" t="b">
        <f t="shared" si="1120"/>
        <v>0</v>
      </c>
      <c r="CX752" t="b">
        <f t="shared" si="1121"/>
        <v>0</v>
      </c>
      <c r="CY752" t="b">
        <f t="shared" si="1122"/>
        <v>0</v>
      </c>
      <c r="CZ752" t="b">
        <f t="shared" si="1123"/>
        <v>0</v>
      </c>
      <c r="DA752" t="b">
        <f t="shared" si="1124"/>
        <v>0</v>
      </c>
      <c r="DB752" t="b">
        <f t="shared" si="1125"/>
        <v>0</v>
      </c>
      <c r="DC752" t="b">
        <f t="shared" si="1126"/>
        <v>0</v>
      </c>
      <c r="DD752" t="b">
        <f t="shared" si="1127"/>
        <v>0</v>
      </c>
    </row>
    <row r="753" spans="1:108">
      <c r="A753" t="s">
        <v>2274</v>
      </c>
      <c r="B753" t="s">
        <v>2267</v>
      </c>
      <c r="C753" t="s">
        <v>2267</v>
      </c>
      <c r="F753" t="s">
        <v>2268</v>
      </c>
      <c r="G753" t="s">
        <v>2264</v>
      </c>
      <c r="H753" t="s">
        <v>7429</v>
      </c>
      <c r="I753" t="s">
        <v>7418</v>
      </c>
      <c r="J753" t="s">
        <v>119</v>
      </c>
      <c r="K753" t="s">
        <v>109</v>
      </c>
      <c r="L753" t="s">
        <v>6825</v>
      </c>
      <c r="M753" t="s">
        <v>6079</v>
      </c>
      <c r="N753" t="s">
        <v>2275</v>
      </c>
      <c r="O753" t="b">
        <f t="shared" si="1034"/>
        <v>1</v>
      </c>
      <c r="P753" t="b">
        <f t="shared" si="1035"/>
        <v>1</v>
      </c>
      <c r="Q753" t="b">
        <f t="shared" si="1036"/>
        <v>1</v>
      </c>
      <c r="R753" t="b">
        <f t="shared" si="1037"/>
        <v>1</v>
      </c>
      <c r="S753" t="b">
        <f t="shared" si="1038"/>
        <v>1</v>
      </c>
      <c r="T753" t="b">
        <f t="shared" si="1039"/>
        <v>0</v>
      </c>
      <c r="U753" t="b">
        <f t="shared" si="1040"/>
        <v>1</v>
      </c>
      <c r="V753" t="b">
        <f t="shared" si="1041"/>
        <v>1</v>
      </c>
      <c r="W753" t="b">
        <f t="shared" si="1042"/>
        <v>0</v>
      </c>
      <c r="X753" t="b">
        <f t="shared" si="1043"/>
        <v>0</v>
      </c>
      <c r="Y753" t="b">
        <f t="shared" si="1044"/>
        <v>1</v>
      </c>
      <c r="Z753" t="b">
        <f t="shared" si="1045"/>
        <v>0</v>
      </c>
      <c r="AA753" t="b">
        <f t="shared" si="1046"/>
        <v>1</v>
      </c>
      <c r="AB753" t="b">
        <f t="shared" si="1047"/>
        <v>0</v>
      </c>
      <c r="AC753" t="b">
        <f t="shared" si="1048"/>
        <v>0</v>
      </c>
      <c r="AD753" t="b">
        <f t="shared" si="1049"/>
        <v>0</v>
      </c>
      <c r="AE753" t="b">
        <f t="shared" si="1050"/>
        <v>0</v>
      </c>
      <c r="AF753" t="b">
        <f t="shared" si="1051"/>
        <v>0</v>
      </c>
      <c r="AG753" t="b">
        <f t="shared" si="1052"/>
        <v>0</v>
      </c>
      <c r="AH753" t="b">
        <f t="shared" si="1053"/>
        <v>1</v>
      </c>
      <c r="AI753" t="b">
        <f t="shared" si="1054"/>
        <v>0</v>
      </c>
      <c r="AJ753" t="b">
        <f t="shared" si="1055"/>
        <v>0</v>
      </c>
      <c r="AK753" t="b">
        <f t="shared" si="1056"/>
        <v>0</v>
      </c>
      <c r="AL753" t="b">
        <f t="shared" si="1057"/>
        <v>0</v>
      </c>
      <c r="AM753" t="b">
        <f t="shared" si="1058"/>
        <v>1</v>
      </c>
      <c r="AN753" t="b">
        <f t="shared" si="1059"/>
        <v>0</v>
      </c>
      <c r="AO753" t="b">
        <f t="shared" si="1060"/>
        <v>0</v>
      </c>
      <c r="AP753" t="b">
        <f t="shared" si="1061"/>
        <v>0</v>
      </c>
      <c r="AQ753" t="b">
        <f t="shared" si="1062"/>
        <v>0</v>
      </c>
      <c r="AR753" t="b">
        <f t="shared" si="1063"/>
        <v>0</v>
      </c>
      <c r="AS753" t="b">
        <f t="shared" si="1064"/>
        <v>0</v>
      </c>
      <c r="AT753" t="b">
        <f t="shared" si="1065"/>
        <v>0</v>
      </c>
      <c r="AU753" t="b">
        <f t="shared" si="1066"/>
        <v>0</v>
      </c>
      <c r="AV753" t="b">
        <f t="shared" si="1067"/>
        <v>0</v>
      </c>
      <c r="AW753" t="b">
        <f t="shared" si="1068"/>
        <v>0</v>
      </c>
      <c r="AX753" t="b">
        <f t="shared" si="1069"/>
        <v>0</v>
      </c>
      <c r="AY753" t="b">
        <f t="shared" si="1070"/>
        <v>0</v>
      </c>
      <c r="AZ753" t="b">
        <f t="shared" si="1071"/>
        <v>0</v>
      </c>
      <c r="BA753" t="b">
        <f t="shared" si="1072"/>
        <v>0</v>
      </c>
      <c r="BB753" t="b">
        <f t="shared" si="1073"/>
        <v>0</v>
      </c>
      <c r="BC753" t="b">
        <f t="shared" si="1074"/>
        <v>0</v>
      </c>
      <c r="BD753" t="b">
        <f t="shared" si="1075"/>
        <v>0</v>
      </c>
      <c r="BE753" t="b">
        <f t="shared" si="1076"/>
        <v>0</v>
      </c>
      <c r="BF753" t="b">
        <f t="shared" si="1077"/>
        <v>0</v>
      </c>
      <c r="BG753" t="b">
        <f t="shared" si="1078"/>
        <v>0</v>
      </c>
      <c r="BH753" t="b">
        <f t="shared" si="1079"/>
        <v>0</v>
      </c>
      <c r="BI753" t="b">
        <f t="shared" si="1080"/>
        <v>0</v>
      </c>
      <c r="BJ753" t="b">
        <f t="shared" si="1081"/>
        <v>0</v>
      </c>
      <c r="BK753" t="b">
        <f t="shared" si="1082"/>
        <v>0</v>
      </c>
      <c r="BL753" t="b">
        <f t="shared" si="1083"/>
        <v>0</v>
      </c>
      <c r="BM753" t="b">
        <f t="shared" si="1084"/>
        <v>0</v>
      </c>
      <c r="BN753" t="b">
        <f t="shared" si="1085"/>
        <v>0</v>
      </c>
      <c r="BO753" t="b">
        <f t="shared" si="1086"/>
        <v>0</v>
      </c>
      <c r="BP753" t="b">
        <f t="shared" si="1087"/>
        <v>0</v>
      </c>
      <c r="BQ753" t="b">
        <f t="shared" si="1088"/>
        <v>1</v>
      </c>
      <c r="BR753" t="b">
        <f t="shared" si="1089"/>
        <v>0</v>
      </c>
      <c r="BS753" t="b">
        <f t="shared" si="1090"/>
        <v>0</v>
      </c>
      <c r="BT753" t="b">
        <f t="shared" si="1091"/>
        <v>0</v>
      </c>
      <c r="BU753" t="b">
        <f t="shared" si="1092"/>
        <v>1</v>
      </c>
      <c r="BV753" t="b">
        <f t="shared" si="1093"/>
        <v>0</v>
      </c>
      <c r="BW753" t="b">
        <f t="shared" si="1094"/>
        <v>0</v>
      </c>
      <c r="BX753" t="b">
        <f t="shared" si="1095"/>
        <v>1</v>
      </c>
      <c r="BY753" t="b">
        <f t="shared" si="1096"/>
        <v>0</v>
      </c>
      <c r="BZ753" t="b">
        <f t="shared" si="1097"/>
        <v>0</v>
      </c>
      <c r="CA753" t="b">
        <f t="shared" si="1098"/>
        <v>0</v>
      </c>
      <c r="CB753" t="b">
        <f t="shared" si="1099"/>
        <v>0</v>
      </c>
      <c r="CC753" t="b">
        <f t="shared" si="1100"/>
        <v>0</v>
      </c>
      <c r="CD753" t="b">
        <f t="shared" si="1101"/>
        <v>0</v>
      </c>
      <c r="CE753" t="b">
        <f t="shared" si="1102"/>
        <v>0</v>
      </c>
      <c r="CF753" t="b">
        <f t="shared" si="1103"/>
        <v>0</v>
      </c>
      <c r="CG753" t="b">
        <f t="shared" si="1104"/>
        <v>0</v>
      </c>
      <c r="CH753" t="b">
        <f t="shared" si="1105"/>
        <v>0</v>
      </c>
      <c r="CI753" t="b">
        <f t="shared" si="1106"/>
        <v>0</v>
      </c>
      <c r="CJ753" t="b">
        <f t="shared" si="1107"/>
        <v>0</v>
      </c>
      <c r="CK753" t="b">
        <f t="shared" si="1108"/>
        <v>0</v>
      </c>
      <c r="CL753" t="b">
        <f t="shared" si="1109"/>
        <v>0</v>
      </c>
      <c r="CM753" t="b">
        <f t="shared" si="1110"/>
        <v>0</v>
      </c>
      <c r="CN753" t="b">
        <f t="shared" si="1111"/>
        <v>0</v>
      </c>
      <c r="CO753" t="b">
        <f t="shared" si="1112"/>
        <v>0</v>
      </c>
      <c r="CP753" t="b">
        <f t="shared" si="1113"/>
        <v>0</v>
      </c>
      <c r="CQ753" t="b">
        <f t="shared" si="1114"/>
        <v>0</v>
      </c>
      <c r="CR753" t="b">
        <f t="shared" si="1115"/>
        <v>0</v>
      </c>
      <c r="CS753" t="b">
        <f t="shared" si="1116"/>
        <v>0</v>
      </c>
      <c r="CT753" t="b">
        <f t="shared" si="1117"/>
        <v>0</v>
      </c>
      <c r="CU753" t="b">
        <f t="shared" si="1118"/>
        <v>0</v>
      </c>
      <c r="CV753" t="b">
        <f t="shared" si="1119"/>
        <v>0</v>
      </c>
      <c r="CW753" t="b">
        <f t="shared" si="1120"/>
        <v>0</v>
      </c>
      <c r="CX753" t="b">
        <f t="shared" si="1121"/>
        <v>0</v>
      </c>
      <c r="CY753" t="b">
        <f t="shared" si="1122"/>
        <v>0</v>
      </c>
      <c r="CZ753" t="b">
        <f t="shared" si="1123"/>
        <v>0</v>
      </c>
      <c r="DA753" t="b">
        <f t="shared" si="1124"/>
        <v>0</v>
      </c>
      <c r="DB753" t="b">
        <f t="shared" si="1125"/>
        <v>0</v>
      </c>
      <c r="DC753" t="b">
        <f t="shared" si="1126"/>
        <v>0</v>
      </c>
      <c r="DD753" t="b">
        <f t="shared" si="1127"/>
        <v>1</v>
      </c>
    </row>
    <row r="754" spans="1:108">
      <c r="A754" t="s">
        <v>2276</v>
      </c>
      <c r="B754" t="s">
        <v>2277</v>
      </c>
      <c r="C754" t="s">
        <v>2267</v>
      </c>
      <c r="F754" t="s">
        <v>2268</v>
      </c>
      <c r="G754" t="s">
        <v>2264</v>
      </c>
      <c r="H754" t="s">
        <v>7429</v>
      </c>
      <c r="I754" t="s">
        <v>7418</v>
      </c>
      <c r="J754" t="s">
        <v>150</v>
      </c>
      <c r="K754" t="s">
        <v>143</v>
      </c>
      <c r="L754" t="s">
        <v>7772</v>
      </c>
      <c r="M754" t="s">
        <v>6079</v>
      </c>
      <c r="N754" t="s">
        <v>7504</v>
      </c>
      <c r="O754" t="b">
        <f t="shared" si="1034"/>
        <v>0</v>
      </c>
      <c r="P754" t="b">
        <f t="shared" si="1035"/>
        <v>0</v>
      </c>
      <c r="Q754" t="b">
        <f t="shared" si="1036"/>
        <v>1</v>
      </c>
      <c r="R754" t="b">
        <f t="shared" si="1037"/>
        <v>0</v>
      </c>
      <c r="S754" t="b">
        <f t="shared" si="1038"/>
        <v>1</v>
      </c>
      <c r="T754" t="b">
        <f t="shared" si="1039"/>
        <v>0</v>
      </c>
      <c r="U754" t="b">
        <f t="shared" si="1040"/>
        <v>1</v>
      </c>
      <c r="V754" t="b">
        <f t="shared" si="1041"/>
        <v>0</v>
      </c>
      <c r="W754" t="b">
        <f t="shared" si="1042"/>
        <v>0</v>
      </c>
      <c r="X754" t="b">
        <f t="shared" si="1043"/>
        <v>0</v>
      </c>
      <c r="Y754" t="b">
        <f t="shared" si="1044"/>
        <v>0</v>
      </c>
      <c r="Z754" t="b">
        <f t="shared" si="1045"/>
        <v>0</v>
      </c>
      <c r="AA754" t="b">
        <f t="shared" si="1046"/>
        <v>0</v>
      </c>
      <c r="AB754" t="b">
        <f t="shared" si="1047"/>
        <v>0</v>
      </c>
      <c r="AC754" t="b">
        <f t="shared" si="1048"/>
        <v>0</v>
      </c>
      <c r="AD754" t="b">
        <f t="shared" si="1049"/>
        <v>0</v>
      </c>
      <c r="AE754" t="b">
        <f t="shared" si="1050"/>
        <v>0</v>
      </c>
      <c r="AF754" t="b">
        <f t="shared" si="1051"/>
        <v>0</v>
      </c>
      <c r="AG754" t="b">
        <f t="shared" si="1052"/>
        <v>0</v>
      </c>
      <c r="AH754" t="b">
        <f t="shared" si="1053"/>
        <v>1</v>
      </c>
      <c r="AI754" t="b">
        <f t="shared" si="1054"/>
        <v>0</v>
      </c>
      <c r="AJ754" t="b">
        <f t="shared" si="1055"/>
        <v>0</v>
      </c>
      <c r="AK754" t="b">
        <f t="shared" si="1056"/>
        <v>0</v>
      </c>
      <c r="AL754" t="b">
        <f t="shared" si="1057"/>
        <v>0</v>
      </c>
      <c r="AM754" t="b">
        <f t="shared" si="1058"/>
        <v>0</v>
      </c>
      <c r="AN754" t="b">
        <f t="shared" si="1059"/>
        <v>0</v>
      </c>
      <c r="AO754" t="b">
        <f t="shared" si="1060"/>
        <v>0</v>
      </c>
      <c r="AP754" t="b">
        <f t="shared" si="1061"/>
        <v>0</v>
      </c>
      <c r="AQ754" t="b">
        <f t="shared" si="1062"/>
        <v>0</v>
      </c>
      <c r="AR754" t="b">
        <f t="shared" si="1063"/>
        <v>0</v>
      </c>
      <c r="AS754" t="b">
        <f t="shared" si="1064"/>
        <v>0</v>
      </c>
      <c r="AT754" t="b">
        <f t="shared" si="1065"/>
        <v>0</v>
      </c>
      <c r="AU754" t="b">
        <f t="shared" si="1066"/>
        <v>0</v>
      </c>
      <c r="AV754" t="b">
        <f t="shared" si="1067"/>
        <v>0</v>
      </c>
      <c r="AW754" t="b">
        <f t="shared" si="1068"/>
        <v>0</v>
      </c>
      <c r="AX754" t="b">
        <f t="shared" si="1069"/>
        <v>0</v>
      </c>
      <c r="AY754" t="b">
        <f t="shared" si="1070"/>
        <v>0</v>
      </c>
      <c r="AZ754" t="b">
        <f t="shared" si="1071"/>
        <v>0</v>
      </c>
      <c r="BA754" t="b">
        <f t="shared" si="1072"/>
        <v>0</v>
      </c>
      <c r="BB754" t="b">
        <f t="shared" si="1073"/>
        <v>0</v>
      </c>
      <c r="BC754" t="b">
        <f t="shared" si="1074"/>
        <v>0</v>
      </c>
      <c r="BD754" t="b">
        <f t="shared" si="1075"/>
        <v>0</v>
      </c>
      <c r="BE754" t="b">
        <f t="shared" si="1076"/>
        <v>0</v>
      </c>
      <c r="BF754" t="b">
        <f t="shared" si="1077"/>
        <v>0</v>
      </c>
      <c r="BG754" t="b">
        <f t="shared" si="1078"/>
        <v>0</v>
      </c>
      <c r="BH754" t="b">
        <f t="shared" si="1079"/>
        <v>0</v>
      </c>
      <c r="BI754" t="b">
        <f t="shared" si="1080"/>
        <v>0</v>
      </c>
      <c r="BJ754" t="b">
        <f t="shared" si="1081"/>
        <v>0</v>
      </c>
      <c r="BK754" t="b">
        <f t="shared" si="1082"/>
        <v>0</v>
      </c>
      <c r="BL754" t="b">
        <f t="shared" si="1083"/>
        <v>0</v>
      </c>
      <c r="BM754" t="b">
        <f t="shared" si="1084"/>
        <v>0</v>
      </c>
      <c r="BN754" t="b">
        <f t="shared" si="1085"/>
        <v>1</v>
      </c>
      <c r="BO754" t="b">
        <f t="shared" si="1086"/>
        <v>0</v>
      </c>
      <c r="BP754" t="b">
        <f t="shared" si="1087"/>
        <v>0</v>
      </c>
      <c r="BQ754" t="b">
        <f t="shared" si="1088"/>
        <v>0</v>
      </c>
      <c r="BR754" t="b">
        <f t="shared" si="1089"/>
        <v>0</v>
      </c>
      <c r="BS754" t="b">
        <f t="shared" si="1090"/>
        <v>0</v>
      </c>
      <c r="BT754" t="b">
        <f t="shared" si="1091"/>
        <v>0</v>
      </c>
      <c r="BU754" t="b">
        <f t="shared" si="1092"/>
        <v>0</v>
      </c>
      <c r="BV754" t="b">
        <f t="shared" si="1093"/>
        <v>1</v>
      </c>
      <c r="BW754" t="b">
        <f t="shared" si="1094"/>
        <v>0</v>
      </c>
      <c r="BX754" t="b">
        <f t="shared" si="1095"/>
        <v>0</v>
      </c>
      <c r="BY754" t="b">
        <f t="shared" si="1096"/>
        <v>0</v>
      </c>
      <c r="BZ754" t="b">
        <f t="shared" si="1097"/>
        <v>0</v>
      </c>
      <c r="CA754" t="b">
        <f t="shared" si="1098"/>
        <v>0</v>
      </c>
      <c r="CB754" t="b">
        <f t="shared" si="1099"/>
        <v>0</v>
      </c>
      <c r="CC754" t="b">
        <f t="shared" si="1100"/>
        <v>0</v>
      </c>
      <c r="CD754" t="b">
        <f t="shared" si="1101"/>
        <v>0</v>
      </c>
      <c r="CE754" t="b">
        <f t="shared" si="1102"/>
        <v>0</v>
      </c>
      <c r="CF754" t="b">
        <f t="shared" si="1103"/>
        <v>0</v>
      </c>
      <c r="CG754" t="b">
        <f t="shared" si="1104"/>
        <v>0</v>
      </c>
      <c r="CH754" t="b">
        <f t="shared" si="1105"/>
        <v>0</v>
      </c>
      <c r="CI754" t="b">
        <f t="shared" si="1106"/>
        <v>0</v>
      </c>
      <c r="CJ754" t="b">
        <f t="shared" si="1107"/>
        <v>0</v>
      </c>
      <c r="CK754" t="b">
        <f t="shared" si="1108"/>
        <v>0</v>
      </c>
      <c r="CL754" t="b">
        <f t="shared" si="1109"/>
        <v>0</v>
      </c>
      <c r="CM754" t="b">
        <f t="shared" si="1110"/>
        <v>0</v>
      </c>
      <c r="CN754" t="b">
        <f t="shared" si="1111"/>
        <v>0</v>
      </c>
      <c r="CO754" t="b">
        <f t="shared" si="1112"/>
        <v>0</v>
      </c>
      <c r="CP754" t="b">
        <f t="shared" si="1113"/>
        <v>0</v>
      </c>
      <c r="CQ754" t="b">
        <f t="shared" si="1114"/>
        <v>0</v>
      </c>
      <c r="CR754" t="b">
        <f t="shared" si="1115"/>
        <v>0</v>
      </c>
      <c r="CS754" t="b">
        <f t="shared" si="1116"/>
        <v>0</v>
      </c>
      <c r="CT754" t="b">
        <f t="shared" si="1117"/>
        <v>0</v>
      </c>
      <c r="CU754" t="b">
        <f t="shared" si="1118"/>
        <v>0</v>
      </c>
      <c r="CV754" t="b">
        <f t="shared" si="1119"/>
        <v>0</v>
      </c>
      <c r="CW754" t="b">
        <f t="shared" si="1120"/>
        <v>0</v>
      </c>
      <c r="CX754" t="b">
        <f t="shared" si="1121"/>
        <v>0</v>
      </c>
      <c r="CY754" t="b">
        <f t="shared" si="1122"/>
        <v>0</v>
      </c>
      <c r="CZ754" t="b">
        <f t="shared" si="1123"/>
        <v>0</v>
      </c>
      <c r="DA754" t="b">
        <f t="shared" si="1124"/>
        <v>0</v>
      </c>
      <c r="DB754" t="b">
        <f t="shared" si="1125"/>
        <v>0</v>
      </c>
      <c r="DC754" t="b">
        <f t="shared" si="1126"/>
        <v>0</v>
      </c>
      <c r="DD754" t="b">
        <f t="shared" si="1127"/>
        <v>0</v>
      </c>
    </row>
    <row r="755" spans="1:108">
      <c r="A755" s="4" t="s">
        <v>2278</v>
      </c>
      <c r="B755" t="s">
        <v>2279</v>
      </c>
      <c r="C755" t="s">
        <v>2288</v>
      </c>
      <c r="D755" s="4"/>
      <c r="E755" s="4"/>
      <c r="F755" t="s">
        <v>2268</v>
      </c>
      <c r="G755" t="s">
        <v>2264</v>
      </c>
      <c r="H755" t="s">
        <v>7429</v>
      </c>
      <c r="I755" t="s">
        <v>7418</v>
      </c>
      <c r="J755" s="4" t="s">
        <v>113</v>
      </c>
      <c r="K755" s="4" t="s">
        <v>114</v>
      </c>
      <c r="L755" s="4" t="s">
        <v>6826</v>
      </c>
      <c r="M755" t="s">
        <v>6079</v>
      </c>
      <c r="N755" s="4" t="s">
        <v>2280</v>
      </c>
      <c r="O755" s="4" t="b">
        <f t="shared" si="1034"/>
        <v>1</v>
      </c>
      <c r="P755" s="4" t="b">
        <f t="shared" si="1035"/>
        <v>1</v>
      </c>
      <c r="Q755" s="4" t="b">
        <f t="shared" si="1036"/>
        <v>1</v>
      </c>
      <c r="R755" s="4" t="b">
        <f t="shared" si="1037"/>
        <v>1</v>
      </c>
      <c r="S755" s="4" t="b">
        <f t="shared" si="1038"/>
        <v>1</v>
      </c>
      <c r="T755" s="4" t="b">
        <f t="shared" si="1039"/>
        <v>1</v>
      </c>
      <c r="U755" s="4" t="b">
        <f t="shared" si="1040"/>
        <v>1</v>
      </c>
      <c r="V755" s="4" t="b">
        <f t="shared" si="1041"/>
        <v>0</v>
      </c>
      <c r="W755" s="4" t="b">
        <f t="shared" si="1042"/>
        <v>0</v>
      </c>
      <c r="X755" s="4" t="b">
        <f t="shared" si="1043"/>
        <v>1</v>
      </c>
      <c r="Y755" s="4" t="b">
        <f t="shared" si="1044"/>
        <v>1</v>
      </c>
      <c r="Z755" s="4" t="b">
        <f t="shared" si="1045"/>
        <v>0</v>
      </c>
      <c r="AA755" s="4" t="b">
        <f t="shared" si="1046"/>
        <v>0</v>
      </c>
      <c r="AB755" s="4" t="b">
        <f t="shared" si="1047"/>
        <v>1</v>
      </c>
      <c r="AC755" s="4" t="b">
        <f t="shared" si="1048"/>
        <v>0</v>
      </c>
      <c r="AD755" s="4" t="b">
        <f t="shared" si="1049"/>
        <v>0</v>
      </c>
      <c r="AE755" s="4" t="b">
        <f t="shared" si="1050"/>
        <v>0</v>
      </c>
      <c r="AF755" s="4" t="b">
        <f t="shared" si="1051"/>
        <v>0</v>
      </c>
      <c r="AG755" s="4" t="b">
        <f t="shared" si="1052"/>
        <v>0</v>
      </c>
      <c r="AH755" s="4" t="b">
        <f t="shared" si="1053"/>
        <v>0</v>
      </c>
      <c r="AI755" s="4" t="b">
        <f t="shared" si="1054"/>
        <v>0</v>
      </c>
      <c r="AJ755" s="4" t="b">
        <f t="shared" si="1055"/>
        <v>0</v>
      </c>
      <c r="AK755" s="4" t="b">
        <f t="shared" si="1056"/>
        <v>0</v>
      </c>
      <c r="AL755" s="4" t="b">
        <f t="shared" si="1057"/>
        <v>1</v>
      </c>
      <c r="AM755" s="4" t="b">
        <f t="shared" si="1058"/>
        <v>0</v>
      </c>
      <c r="AN755" s="4" t="b">
        <f t="shared" si="1059"/>
        <v>0</v>
      </c>
      <c r="AO755" s="4" t="b">
        <f t="shared" si="1060"/>
        <v>0</v>
      </c>
      <c r="AP755" s="4" t="b">
        <f t="shared" si="1061"/>
        <v>0</v>
      </c>
      <c r="AQ755" s="4" t="b">
        <f t="shared" si="1062"/>
        <v>0</v>
      </c>
      <c r="AR755" s="4" t="b">
        <f t="shared" si="1063"/>
        <v>0</v>
      </c>
      <c r="AS755" s="4" t="b">
        <f t="shared" si="1064"/>
        <v>0</v>
      </c>
      <c r="AT755" s="4" t="b">
        <f t="shared" si="1065"/>
        <v>0</v>
      </c>
      <c r="AU755" s="4" t="b">
        <f t="shared" si="1066"/>
        <v>0</v>
      </c>
      <c r="AV755" s="4" t="b">
        <f t="shared" si="1067"/>
        <v>0</v>
      </c>
      <c r="AW755" s="4" t="b">
        <f t="shared" si="1068"/>
        <v>0</v>
      </c>
      <c r="AX755" s="4" t="b">
        <f t="shared" si="1069"/>
        <v>0</v>
      </c>
      <c r="AY755" s="4" t="b">
        <f t="shared" si="1070"/>
        <v>0</v>
      </c>
      <c r="AZ755" s="4" t="b">
        <f t="shared" si="1071"/>
        <v>0</v>
      </c>
      <c r="BA755" s="4" t="b">
        <f t="shared" si="1072"/>
        <v>0</v>
      </c>
      <c r="BB755" s="4" t="b">
        <f t="shared" si="1073"/>
        <v>0</v>
      </c>
      <c r="BC755" s="4" t="b">
        <f t="shared" si="1074"/>
        <v>0</v>
      </c>
      <c r="BD755" s="4" t="b">
        <f t="shared" si="1075"/>
        <v>1</v>
      </c>
      <c r="BE755" s="4" t="b">
        <f t="shared" si="1076"/>
        <v>0</v>
      </c>
      <c r="BF755" s="4" t="b">
        <f t="shared" si="1077"/>
        <v>0</v>
      </c>
      <c r="BG755" s="4" t="b">
        <f t="shared" si="1078"/>
        <v>0</v>
      </c>
      <c r="BH755" s="4" t="b">
        <f t="shared" si="1079"/>
        <v>0</v>
      </c>
      <c r="BI755" s="4" t="b">
        <f t="shared" si="1080"/>
        <v>0</v>
      </c>
      <c r="BJ755" s="4" t="b">
        <f t="shared" si="1081"/>
        <v>0</v>
      </c>
      <c r="BK755" s="4" t="b">
        <f t="shared" si="1082"/>
        <v>0</v>
      </c>
      <c r="BL755" s="4" t="b">
        <f t="shared" si="1083"/>
        <v>0</v>
      </c>
      <c r="BM755" s="4" t="b">
        <f t="shared" si="1084"/>
        <v>1</v>
      </c>
      <c r="BN755" s="4" t="b">
        <f t="shared" si="1085"/>
        <v>0</v>
      </c>
      <c r="BO755" s="4" t="b">
        <f t="shared" si="1086"/>
        <v>0</v>
      </c>
      <c r="BP755" s="4" t="b">
        <f t="shared" si="1087"/>
        <v>0</v>
      </c>
      <c r="BQ755" s="4" t="b">
        <f t="shared" si="1088"/>
        <v>1</v>
      </c>
      <c r="BR755" s="4" t="b">
        <f t="shared" si="1089"/>
        <v>0</v>
      </c>
      <c r="BS755" s="4" t="b">
        <f t="shared" si="1090"/>
        <v>1</v>
      </c>
      <c r="BT755" s="4" t="b">
        <f t="shared" si="1091"/>
        <v>0</v>
      </c>
      <c r="BU755" s="4" t="b">
        <f t="shared" si="1092"/>
        <v>1</v>
      </c>
      <c r="BV755" s="4" t="b">
        <f t="shared" si="1093"/>
        <v>0</v>
      </c>
      <c r="BW755" s="4" t="b">
        <f t="shared" si="1094"/>
        <v>0</v>
      </c>
      <c r="BX755" s="4" t="b">
        <f t="shared" si="1095"/>
        <v>0</v>
      </c>
      <c r="BY755" s="4" t="b">
        <f t="shared" si="1096"/>
        <v>0</v>
      </c>
      <c r="BZ755" s="4" t="b">
        <f t="shared" si="1097"/>
        <v>0</v>
      </c>
      <c r="CA755" s="4" t="b">
        <f t="shared" si="1098"/>
        <v>0</v>
      </c>
      <c r="CB755" s="4" t="b">
        <f t="shared" si="1099"/>
        <v>0</v>
      </c>
      <c r="CC755" s="4" t="b">
        <f t="shared" si="1100"/>
        <v>0</v>
      </c>
      <c r="CD755" s="4" t="b">
        <f t="shared" si="1101"/>
        <v>0</v>
      </c>
      <c r="CE755" s="4" t="b">
        <f t="shared" si="1102"/>
        <v>0</v>
      </c>
      <c r="CF755" s="4" t="b">
        <f t="shared" si="1103"/>
        <v>0</v>
      </c>
      <c r="CG755" s="4" t="b">
        <f t="shared" si="1104"/>
        <v>0</v>
      </c>
      <c r="CH755" s="4" t="b">
        <f t="shared" si="1105"/>
        <v>0</v>
      </c>
      <c r="CI755" s="4" t="b">
        <f t="shared" si="1106"/>
        <v>0</v>
      </c>
      <c r="CJ755" s="4" t="b">
        <f t="shared" si="1107"/>
        <v>0</v>
      </c>
      <c r="CK755" s="4" t="b">
        <f t="shared" si="1108"/>
        <v>0</v>
      </c>
      <c r="CL755" s="4" t="b">
        <f t="shared" si="1109"/>
        <v>0</v>
      </c>
      <c r="CM755" s="4" t="b">
        <f t="shared" si="1110"/>
        <v>0</v>
      </c>
      <c r="CN755" s="4" t="b">
        <f t="shared" si="1111"/>
        <v>0</v>
      </c>
      <c r="CO755" s="4" t="b">
        <f t="shared" si="1112"/>
        <v>0</v>
      </c>
      <c r="CP755" s="4" t="b">
        <f t="shared" si="1113"/>
        <v>0</v>
      </c>
      <c r="CQ755" s="4" t="b">
        <f t="shared" si="1114"/>
        <v>0</v>
      </c>
      <c r="CR755" s="4" t="b">
        <f t="shared" si="1115"/>
        <v>0</v>
      </c>
      <c r="CS755" s="4" t="b">
        <f t="shared" si="1116"/>
        <v>0</v>
      </c>
      <c r="CT755" s="4" t="b">
        <f t="shared" si="1117"/>
        <v>0</v>
      </c>
      <c r="CU755" s="4" t="b">
        <f t="shared" si="1118"/>
        <v>0</v>
      </c>
      <c r="CV755" s="4" t="b">
        <f t="shared" si="1119"/>
        <v>0</v>
      </c>
      <c r="CW755" s="4" t="b">
        <f t="shared" si="1120"/>
        <v>0</v>
      </c>
      <c r="CX755" s="4" t="b">
        <f t="shared" si="1121"/>
        <v>0</v>
      </c>
      <c r="CY755" s="4" t="b">
        <f t="shared" si="1122"/>
        <v>0</v>
      </c>
      <c r="CZ755" s="4" t="b">
        <f t="shared" si="1123"/>
        <v>0</v>
      </c>
      <c r="DA755" s="4" t="b">
        <f t="shared" si="1124"/>
        <v>0</v>
      </c>
      <c r="DB755" s="4" t="b">
        <f t="shared" si="1125"/>
        <v>0</v>
      </c>
      <c r="DC755" s="4" t="b">
        <f t="shared" si="1126"/>
        <v>0</v>
      </c>
      <c r="DD755" s="4" t="b">
        <f t="shared" si="1127"/>
        <v>0</v>
      </c>
    </row>
    <row r="756" spans="1:108">
      <c r="A756" t="s">
        <v>2281</v>
      </c>
      <c r="B756" t="s">
        <v>2282</v>
      </c>
      <c r="C756" t="s">
        <v>2288</v>
      </c>
      <c r="F756" t="s">
        <v>2268</v>
      </c>
      <c r="G756" t="s">
        <v>2264</v>
      </c>
      <c r="H756" t="s">
        <v>7429</v>
      </c>
      <c r="I756" t="s">
        <v>7418</v>
      </c>
      <c r="J756" t="s">
        <v>307</v>
      </c>
      <c r="K756" t="s">
        <v>143</v>
      </c>
      <c r="L756" t="s">
        <v>6827</v>
      </c>
      <c r="M756" t="s">
        <v>6079</v>
      </c>
      <c r="N756" t="s">
        <v>2283</v>
      </c>
      <c r="O756" t="b">
        <f t="shared" si="1034"/>
        <v>1</v>
      </c>
      <c r="P756" t="b">
        <f t="shared" si="1035"/>
        <v>0</v>
      </c>
      <c r="Q756" t="b">
        <f t="shared" si="1036"/>
        <v>1</v>
      </c>
      <c r="R756" t="b">
        <f t="shared" si="1037"/>
        <v>0</v>
      </c>
      <c r="S756" t="b">
        <f t="shared" si="1038"/>
        <v>0</v>
      </c>
      <c r="T756" t="b">
        <f t="shared" si="1039"/>
        <v>0</v>
      </c>
      <c r="U756" t="b">
        <f t="shared" si="1040"/>
        <v>1</v>
      </c>
      <c r="V756" t="b">
        <f t="shared" si="1041"/>
        <v>0</v>
      </c>
      <c r="W756" t="b">
        <f t="shared" si="1042"/>
        <v>1</v>
      </c>
      <c r="X756" t="b">
        <f t="shared" si="1043"/>
        <v>0</v>
      </c>
      <c r="Y756" t="b">
        <f t="shared" si="1044"/>
        <v>1</v>
      </c>
      <c r="Z756" t="b">
        <f t="shared" si="1045"/>
        <v>0</v>
      </c>
      <c r="AA756" t="b">
        <f t="shared" si="1046"/>
        <v>0</v>
      </c>
      <c r="AB756" t="b">
        <f t="shared" si="1047"/>
        <v>0</v>
      </c>
      <c r="AC756" t="b">
        <f t="shared" si="1048"/>
        <v>0</v>
      </c>
      <c r="AD756" t="b">
        <f t="shared" si="1049"/>
        <v>0</v>
      </c>
      <c r="AE756" t="b">
        <f t="shared" si="1050"/>
        <v>0</v>
      </c>
      <c r="AF756" t="b">
        <f t="shared" si="1051"/>
        <v>1</v>
      </c>
      <c r="AG756" t="b">
        <f t="shared" si="1052"/>
        <v>0</v>
      </c>
      <c r="AH756" t="b">
        <f t="shared" si="1053"/>
        <v>0</v>
      </c>
      <c r="AI756" t="b">
        <f t="shared" si="1054"/>
        <v>0</v>
      </c>
      <c r="AJ756" t="b">
        <f t="shared" si="1055"/>
        <v>0</v>
      </c>
      <c r="AK756" t="b">
        <f t="shared" si="1056"/>
        <v>0</v>
      </c>
      <c r="AL756" t="b">
        <f t="shared" si="1057"/>
        <v>0</v>
      </c>
      <c r="AM756" t="b">
        <f t="shared" si="1058"/>
        <v>0</v>
      </c>
      <c r="AN756" t="b">
        <f t="shared" si="1059"/>
        <v>0</v>
      </c>
      <c r="AO756" t="b">
        <f t="shared" si="1060"/>
        <v>0</v>
      </c>
      <c r="AP756" t="b">
        <f t="shared" si="1061"/>
        <v>0</v>
      </c>
      <c r="AQ756" t="b">
        <f t="shared" si="1062"/>
        <v>0</v>
      </c>
      <c r="AR756" t="b">
        <f t="shared" si="1063"/>
        <v>0</v>
      </c>
      <c r="AS756" t="b">
        <f t="shared" si="1064"/>
        <v>0</v>
      </c>
      <c r="AT756" t="b">
        <f t="shared" si="1065"/>
        <v>0</v>
      </c>
      <c r="AU756" t="b">
        <f t="shared" si="1066"/>
        <v>0</v>
      </c>
      <c r="AV756" t="b">
        <f t="shared" si="1067"/>
        <v>0</v>
      </c>
      <c r="AW756" t="b">
        <f t="shared" si="1068"/>
        <v>0</v>
      </c>
      <c r="AX756" t="b">
        <f t="shared" si="1069"/>
        <v>0</v>
      </c>
      <c r="AY756" t="b">
        <f t="shared" si="1070"/>
        <v>0</v>
      </c>
      <c r="AZ756" t="b">
        <f t="shared" si="1071"/>
        <v>0</v>
      </c>
      <c r="BA756" t="b">
        <f t="shared" si="1072"/>
        <v>1</v>
      </c>
      <c r="BB756" t="b">
        <f t="shared" si="1073"/>
        <v>0</v>
      </c>
      <c r="BC756" t="b">
        <f t="shared" si="1074"/>
        <v>0</v>
      </c>
      <c r="BD756" t="b">
        <f t="shared" si="1075"/>
        <v>0</v>
      </c>
      <c r="BE756" t="b">
        <f t="shared" si="1076"/>
        <v>0</v>
      </c>
      <c r="BF756" t="b">
        <f t="shared" si="1077"/>
        <v>0</v>
      </c>
      <c r="BG756" t="b">
        <f t="shared" si="1078"/>
        <v>0</v>
      </c>
      <c r="BH756" t="b">
        <f t="shared" si="1079"/>
        <v>0</v>
      </c>
      <c r="BI756" t="b">
        <f t="shared" si="1080"/>
        <v>0</v>
      </c>
      <c r="BJ756" t="b">
        <f t="shared" si="1081"/>
        <v>0</v>
      </c>
      <c r="BK756" t="b">
        <f t="shared" si="1082"/>
        <v>0</v>
      </c>
      <c r="BL756" t="b">
        <f t="shared" si="1083"/>
        <v>0</v>
      </c>
      <c r="BM756" t="b">
        <f t="shared" si="1084"/>
        <v>0</v>
      </c>
      <c r="BN756" t="b">
        <f t="shared" si="1085"/>
        <v>0</v>
      </c>
      <c r="BO756" t="b">
        <f t="shared" si="1086"/>
        <v>0</v>
      </c>
      <c r="BP756" t="b">
        <f t="shared" si="1087"/>
        <v>0</v>
      </c>
      <c r="BQ756" t="b">
        <f t="shared" si="1088"/>
        <v>0</v>
      </c>
      <c r="BR756" t="b">
        <f t="shared" si="1089"/>
        <v>0</v>
      </c>
      <c r="BS756" t="b">
        <f t="shared" si="1090"/>
        <v>0</v>
      </c>
      <c r="BT756" t="b">
        <f t="shared" si="1091"/>
        <v>0</v>
      </c>
      <c r="BU756" t="b">
        <f t="shared" si="1092"/>
        <v>0</v>
      </c>
      <c r="BV756" t="b">
        <f t="shared" si="1093"/>
        <v>0</v>
      </c>
      <c r="BW756" t="b">
        <f t="shared" si="1094"/>
        <v>0</v>
      </c>
      <c r="BX756" t="b">
        <f t="shared" si="1095"/>
        <v>0</v>
      </c>
      <c r="BY756" t="b">
        <f t="shared" si="1096"/>
        <v>0</v>
      </c>
      <c r="BZ756" t="b">
        <f t="shared" si="1097"/>
        <v>0</v>
      </c>
      <c r="CA756" t="b">
        <f t="shared" si="1098"/>
        <v>0</v>
      </c>
      <c r="CB756" t="b">
        <f t="shared" si="1099"/>
        <v>0</v>
      </c>
      <c r="CC756" t="b">
        <f t="shared" si="1100"/>
        <v>0</v>
      </c>
      <c r="CD756" t="b">
        <f t="shared" si="1101"/>
        <v>0</v>
      </c>
      <c r="CE756" t="b">
        <f t="shared" si="1102"/>
        <v>0</v>
      </c>
      <c r="CF756" t="b">
        <f t="shared" si="1103"/>
        <v>0</v>
      </c>
      <c r="CG756" t="b">
        <f t="shared" si="1104"/>
        <v>0</v>
      </c>
      <c r="CH756" t="b">
        <f t="shared" si="1105"/>
        <v>0</v>
      </c>
      <c r="CI756" t="b">
        <f t="shared" si="1106"/>
        <v>0</v>
      </c>
      <c r="CJ756" t="b">
        <f t="shared" si="1107"/>
        <v>0</v>
      </c>
      <c r="CK756" t="b">
        <f t="shared" si="1108"/>
        <v>0</v>
      </c>
      <c r="CL756" t="b">
        <f t="shared" si="1109"/>
        <v>0</v>
      </c>
      <c r="CM756" t="b">
        <f t="shared" si="1110"/>
        <v>0</v>
      </c>
      <c r="CN756" t="b">
        <f t="shared" si="1111"/>
        <v>0</v>
      </c>
      <c r="CO756" t="b">
        <f t="shared" si="1112"/>
        <v>0</v>
      </c>
      <c r="CP756" t="b">
        <f t="shared" si="1113"/>
        <v>0</v>
      </c>
      <c r="CQ756" t="b">
        <f t="shared" si="1114"/>
        <v>0</v>
      </c>
      <c r="CR756" t="b">
        <f t="shared" si="1115"/>
        <v>0</v>
      </c>
      <c r="CS756" t="b">
        <f t="shared" si="1116"/>
        <v>0</v>
      </c>
      <c r="CT756" t="b">
        <f t="shared" si="1117"/>
        <v>0</v>
      </c>
      <c r="CU756" t="b">
        <f t="shared" si="1118"/>
        <v>0</v>
      </c>
      <c r="CV756" t="b">
        <f t="shared" si="1119"/>
        <v>0</v>
      </c>
      <c r="CW756" t="b">
        <f t="shared" si="1120"/>
        <v>1</v>
      </c>
      <c r="CX756" t="b">
        <f t="shared" si="1121"/>
        <v>0</v>
      </c>
      <c r="CY756" t="b">
        <f t="shared" si="1122"/>
        <v>0</v>
      </c>
      <c r="CZ756" t="b">
        <f t="shared" si="1123"/>
        <v>0</v>
      </c>
      <c r="DA756" t="b">
        <f t="shared" si="1124"/>
        <v>0</v>
      </c>
      <c r="DB756" t="b">
        <f t="shared" si="1125"/>
        <v>0</v>
      </c>
      <c r="DC756" t="b">
        <f t="shared" si="1126"/>
        <v>0</v>
      </c>
      <c r="DD756" t="b">
        <f t="shared" si="1127"/>
        <v>0</v>
      </c>
    </row>
    <row r="757" spans="1:108">
      <c r="A757" t="s">
        <v>2284</v>
      </c>
      <c r="B757" t="s">
        <v>2285</v>
      </c>
      <c r="C757" t="s">
        <v>2288</v>
      </c>
      <c r="F757" t="s">
        <v>2268</v>
      </c>
      <c r="G757" t="s">
        <v>2264</v>
      </c>
      <c r="H757" t="s">
        <v>7429</v>
      </c>
      <c r="I757" t="s">
        <v>7418</v>
      </c>
      <c r="J757" t="s">
        <v>119</v>
      </c>
      <c r="K757" t="s">
        <v>109</v>
      </c>
      <c r="L757" t="s">
        <v>6828</v>
      </c>
      <c r="M757" t="s">
        <v>6079</v>
      </c>
      <c r="N757" t="s">
        <v>2286</v>
      </c>
      <c r="O757" t="b">
        <f t="shared" si="1034"/>
        <v>0</v>
      </c>
      <c r="P757" t="b">
        <f t="shared" si="1035"/>
        <v>0</v>
      </c>
      <c r="Q757" t="b">
        <f t="shared" si="1036"/>
        <v>0</v>
      </c>
      <c r="R757" t="b">
        <f t="shared" si="1037"/>
        <v>1</v>
      </c>
      <c r="S757" t="b">
        <f t="shared" si="1038"/>
        <v>0</v>
      </c>
      <c r="T757" t="b">
        <f t="shared" si="1039"/>
        <v>0</v>
      </c>
      <c r="U757" t="b">
        <f t="shared" si="1040"/>
        <v>0</v>
      </c>
      <c r="V757" t="b">
        <f t="shared" si="1041"/>
        <v>1</v>
      </c>
      <c r="W757" t="b">
        <f t="shared" si="1042"/>
        <v>0</v>
      </c>
      <c r="X757" t="b">
        <f t="shared" si="1043"/>
        <v>1</v>
      </c>
      <c r="Y757" t="b">
        <f t="shared" si="1044"/>
        <v>0</v>
      </c>
      <c r="Z757" t="b">
        <f t="shared" si="1045"/>
        <v>0</v>
      </c>
      <c r="AA757" t="b">
        <f t="shared" si="1046"/>
        <v>1</v>
      </c>
      <c r="AB757" t="b">
        <f t="shared" si="1047"/>
        <v>0</v>
      </c>
      <c r="AC757" t="b">
        <f t="shared" si="1048"/>
        <v>0</v>
      </c>
      <c r="AD757" t="b">
        <f t="shared" si="1049"/>
        <v>0</v>
      </c>
      <c r="AE757" t="b">
        <f t="shared" si="1050"/>
        <v>0</v>
      </c>
      <c r="AF757" t="b">
        <f t="shared" si="1051"/>
        <v>0</v>
      </c>
      <c r="AG757" t="b">
        <f t="shared" si="1052"/>
        <v>0</v>
      </c>
      <c r="AH757" t="b">
        <f t="shared" si="1053"/>
        <v>0</v>
      </c>
      <c r="AI757" t="b">
        <f t="shared" si="1054"/>
        <v>0</v>
      </c>
      <c r="AJ757" t="b">
        <f t="shared" si="1055"/>
        <v>1</v>
      </c>
      <c r="AK757" t="b">
        <f t="shared" si="1056"/>
        <v>0</v>
      </c>
      <c r="AL757" t="b">
        <f t="shared" si="1057"/>
        <v>0</v>
      </c>
      <c r="AM757" t="b">
        <f t="shared" si="1058"/>
        <v>0</v>
      </c>
      <c r="AN757" t="b">
        <f t="shared" si="1059"/>
        <v>0</v>
      </c>
      <c r="AO757" t="b">
        <f t="shared" si="1060"/>
        <v>0</v>
      </c>
      <c r="AP757" t="b">
        <f t="shared" si="1061"/>
        <v>0</v>
      </c>
      <c r="AQ757" t="b">
        <f t="shared" si="1062"/>
        <v>0</v>
      </c>
      <c r="AR757" t="b">
        <f t="shared" si="1063"/>
        <v>0</v>
      </c>
      <c r="AS757" t="b">
        <f t="shared" si="1064"/>
        <v>0</v>
      </c>
      <c r="AT757" t="b">
        <f t="shared" si="1065"/>
        <v>0</v>
      </c>
      <c r="AU757" t="b">
        <f t="shared" si="1066"/>
        <v>0</v>
      </c>
      <c r="AV757" t="b">
        <f t="shared" si="1067"/>
        <v>0</v>
      </c>
      <c r="AW757" t="b">
        <f t="shared" si="1068"/>
        <v>0</v>
      </c>
      <c r="AX757" t="b">
        <f t="shared" si="1069"/>
        <v>0</v>
      </c>
      <c r="AY757" t="b">
        <f t="shared" si="1070"/>
        <v>0</v>
      </c>
      <c r="AZ757" t="b">
        <f t="shared" si="1071"/>
        <v>0</v>
      </c>
      <c r="BA757" t="b">
        <f t="shared" si="1072"/>
        <v>0</v>
      </c>
      <c r="BB757" t="b">
        <f t="shared" si="1073"/>
        <v>0</v>
      </c>
      <c r="BC757" t="b">
        <f t="shared" si="1074"/>
        <v>1</v>
      </c>
      <c r="BD757" t="b">
        <f t="shared" si="1075"/>
        <v>0</v>
      </c>
      <c r="BE757" t="b">
        <f t="shared" si="1076"/>
        <v>0</v>
      </c>
      <c r="BF757" t="b">
        <f t="shared" si="1077"/>
        <v>0</v>
      </c>
      <c r="BG757" t="b">
        <f t="shared" si="1078"/>
        <v>0</v>
      </c>
      <c r="BH757" t="b">
        <f t="shared" si="1079"/>
        <v>0</v>
      </c>
      <c r="BI757" t="b">
        <f t="shared" si="1080"/>
        <v>0</v>
      </c>
      <c r="BJ757" t="b">
        <f t="shared" si="1081"/>
        <v>0</v>
      </c>
      <c r="BK757" t="b">
        <f t="shared" si="1082"/>
        <v>0</v>
      </c>
      <c r="BL757" t="b">
        <f t="shared" si="1083"/>
        <v>0</v>
      </c>
      <c r="BM757" t="b">
        <f t="shared" si="1084"/>
        <v>0</v>
      </c>
      <c r="BN757" t="b">
        <f t="shared" si="1085"/>
        <v>0</v>
      </c>
      <c r="BO757" t="b">
        <f t="shared" si="1086"/>
        <v>0</v>
      </c>
      <c r="BP757" t="b">
        <f t="shared" si="1087"/>
        <v>0</v>
      </c>
      <c r="BQ757" t="b">
        <f t="shared" si="1088"/>
        <v>0</v>
      </c>
      <c r="BR757" t="b">
        <f t="shared" si="1089"/>
        <v>0</v>
      </c>
      <c r="BS757" t="b">
        <f t="shared" si="1090"/>
        <v>0</v>
      </c>
      <c r="BT757" t="b">
        <f t="shared" si="1091"/>
        <v>0</v>
      </c>
      <c r="BU757" t="b">
        <f t="shared" si="1092"/>
        <v>0</v>
      </c>
      <c r="BV757" t="b">
        <f t="shared" si="1093"/>
        <v>0</v>
      </c>
      <c r="BW757" t="b">
        <f t="shared" si="1094"/>
        <v>0</v>
      </c>
      <c r="BX757" t="b">
        <f t="shared" si="1095"/>
        <v>0</v>
      </c>
      <c r="BY757" t="b">
        <f t="shared" si="1096"/>
        <v>0</v>
      </c>
      <c r="BZ757" t="b">
        <f t="shared" si="1097"/>
        <v>0</v>
      </c>
      <c r="CA757" t="b">
        <f t="shared" si="1098"/>
        <v>0</v>
      </c>
      <c r="CB757" t="b">
        <f t="shared" si="1099"/>
        <v>0</v>
      </c>
      <c r="CC757" t="b">
        <f t="shared" si="1100"/>
        <v>0</v>
      </c>
      <c r="CD757" t="b">
        <f t="shared" si="1101"/>
        <v>0</v>
      </c>
      <c r="CE757" t="b">
        <f t="shared" si="1102"/>
        <v>0</v>
      </c>
      <c r="CF757" t="b">
        <f t="shared" si="1103"/>
        <v>0</v>
      </c>
      <c r="CG757" t="b">
        <f t="shared" si="1104"/>
        <v>0</v>
      </c>
      <c r="CH757" t="b">
        <f t="shared" si="1105"/>
        <v>0</v>
      </c>
      <c r="CI757" t="b">
        <f t="shared" si="1106"/>
        <v>0</v>
      </c>
      <c r="CJ757" t="b">
        <f t="shared" si="1107"/>
        <v>0</v>
      </c>
      <c r="CK757" t="b">
        <f t="shared" si="1108"/>
        <v>0</v>
      </c>
      <c r="CL757" t="b">
        <f t="shared" si="1109"/>
        <v>0</v>
      </c>
      <c r="CM757" t="b">
        <f t="shared" si="1110"/>
        <v>0</v>
      </c>
      <c r="CN757" t="b">
        <f t="shared" si="1111"/>
        <v>0</v>
      </c>
      <c r="CO757" t="b">
        <f t="shared" si="1112"/>
        <v>0</v>
      </c>
      <c r="CP757" t="b">
        <f t="shared" si="1113"/>
        <v>0</v>
      </c>
      <c r="CQ757" t="b">
        <f t="shared" si="1114"/>
        <v>0</v>
      </c>
      <c r="CR757" t="b">
        <f t="shared" si="1115"/>
        <v>0</v>
      </c>
      <c r="CS757" t="b">
        <f t="shared" si="1116"/>
        <v>0</v>
      </c>
      <c r="CT757" t="b">
        <f t="shared" si="1117"/>
        <v>0</v>
      </c>
      <c r="CU757" t="b">
        <f t="shared" si="1118"/>
        <v>0</v>
      </c>
      <c r="CV757" t="b">
        <f t="shared" si="1119"/>
        <v>0</v>
      </c>
      <c r="CW757" t="b">
        <f t="shared" si="1120"/>
        <v>0</v>
      </c>
      <c r="CX757" t="b">
        <f t="shared" si="1121"/>
        <v>0</v>
      </c>
      <c r="CY757" t="b">
        <f t="shared" si="1122"/>
        <v>0</v>
      </c>
      <c r="CZ757" t="b">
        <f t="shared" si="1123"/>
        <v>0</v>
      </c>
      <c r="DA757" t="b">
        <f t="shared" si="1124"/>
        <v>0</v>
      </c>
      <c r="DB757" t="b">
        <f t="shared" si="1125"/>
        <v>0</v>
      </c>
      <c r="DC757" t="b">
        <f t="shared" si="1126"/>
        <v>0</v>
      </c>
      <c r="DD757" t="b">
        <f t="shared" si="1127"/>
        <v>0</v>
      </c>
    </row>
    <row r="758" spans="1:108">
      <c r="A758" t="s">
        <v>2287</v>
      </c>
      <c r="B758" t="s">
        <v>2288</v>
      </c>
      <c r="C758" t="s">
        <v>2288</v>
      </c>
      <c r="F758" t="s">
        <v>2268</v>
      </c>
      <c r="G758" t="s">
        <v>2264</v>
      </c>
      <c r="H758" t="s">
        <v>7429</v>
      </c>
      <c r="I758" t="s">
        <v>7418</v>
      </c>
      <c r="J758" t="s">
        <v>108</v>
      </c>
      <c r="K758" t="s">
        <v>109</v>
      </c>
      <c r="L758" t="s">
        <v>6829</v>
      </c>
      <c r="M758" t="s">
        <v>6079</v>
      </c>
      <c r="N758" t="s">
        <v>2289</v>
      </c>
      <c r="O758" t="b">
        <f t="shared" si="1034"/>
        <v>0</v>
      </c>
      <c r="P758" t="b">
        <f t="shared" si="1035"/>
        <v>1</v>
      </c>
      <c r="Q758" t="b">
        <f t="shared" si="1036"/>
        <v>0</v>
      </c>
      <c r="R758" t="b">
        <f t="shared" si="1037"/>
        <v>1</v>
      </c>
      <c r="S758" t="b">
        <f t="shared" si="1038"/>
        <v>0</v>
      </c>
      <c r="T758" t="b">
        <f t="shared" si="1039"/>
        <v>1</v>
      </c>
      <c r="U758" t="b">
        <f t="shared" si="1040"/>
        <v>0</v>
      </c>
      <c r="V758" t="b">
        <f t="shared" si="1041"/>
        <v>0</v>
      </c>
      <c r="W758" t="b">
        <f t="shared" si="1042"/>
        <v>0</v>
      </c>
      <c r="X758" t="b">
        <f t="shared" si="1043"/>
        <v>1</v>
      </c>
      <c r="Y758" t="b">
        <f t="shared" si="1044"/>
        <v>1</v>
      </c>
      <c r="Z758" t="b">
        <f t="shared" si="1045"/>
        <v>1</v>
      </c>
      <c r="AA758" t="b">
        <f t="shared" si="1046"/>
        <v>0</v>
      </c>
      <c r="AB758" t="b">
        <f t="shared" si="1047"/>
        <v>0</v>
      </c>
      <c r="AC758" t="b">
        <f t="shared" si="1048"/>
        <v>0</v>
      </c>
      <c r="AD758" t="b">
        <f t="shared" si="1049"/>
        <v>0</v>
      </c>
      <c r="AE758" t="b">
        <f t="shared" si="1050"/>
        <v>0</v>
      </c>
      <c r="AF758" t="b">
        <f t="shared" si="1051"/>
        <v>0</v>
      </c>
      <c r="AG758" t="b">
        <f t="shared" si="1052"/>
        <v>0</v>
      </c>
      <c r="AH758" t="b">
        <f t="shared" si="1053"/>
        <v>0</v>
      </c>
      <c r="AI758" t="b">
        <f t="shared" si="1054"/>
        <v>0</v>
      </c>
      <c r="AJ758" t="b">
        <f t="shared" si="1055"/>
        <v>1</v>
      </c>
      <c r="AK758" t="b">
        <f t="shared" si="1056"/>
        <v>0</v>
      </c>
      <c r="AL758" t="b">
        <f t="shared" si="1057"/>
        <v>0</v>
      </c>
      <c r="AM758" t="b">
        <f t="shared" si="1058"/>
        <v>0</v>
      </c>
      <c r="AN758" t="b">
        <f t="shared" si="1059"/>
        <v>0</v>
      </c>
      <c r="AO758" t="b">
        <f t="shared" si="1060"/>
        <v>0</v>
      </c>
      <c r="AP758" t="b">
        <f t="shared" si="1061"/>
        <v>0</v>
      </c>
      <c r="AQ758" t="b">
        <f t="shared" si="1062"/>
        <v>0</v>
      </c>
      <c r="AR758" t="b">
        <f t="shared" si="1063"/>
        <v>0</v>
      </c>
      <c r="AS758" t="b">
        <f t="shared" si="1064"/>
        <v>0</v>
      </c>
      <c r="AT758" t="b">
        <f t="shared" si="1065"/>
        <v>0</v>
      </c>
      <c r="AU758" t="b">
        <f t="shared" si="1066"/>
        <v>0</v>
      </c>
      <c r="AV758" t="b">
        <f t="shared" si="1067"/>
        <v>0</v>
      </c>
      <c r="AW758" t="b">
        <f t="shared" si="1068"/>
        <v>0</v>
      </c>
      <c r="AX758" t="b">
        <f t="shared" si="1069"/>
        <v>0</v>
      </c>
      <c r="AY758" t="b">
        <f t="shared" si="1070"/>
        <v>0</v>
      </c>
      <c r="AZ758" t="b">
        <f t="shared" si="1071"/>
        <v>0</v>
      </c>
      <c r="BA758" t="b">
        <f t="shared" si="1072"/>
        <v>0</v>
      </c>
      <c r="BB758" t="b">
        <f t="shared" si="1073"/>
        <v>0</v>
      </c>
      <c r="BC758" t="b">
        <f t="shared" si="1074"/>
        <v>0</v>
      </c>
      <c r="BD758" t="b">
        <f t="shared" si="1075"/>
        <v>0</v>
      </c>
      <c r="BE758" t="b">
        <f t="shared" si="1076"/>
        <v>0</v>
      </c>
      <c r="BF758" t="b">
        <f t="shared" si="1077"/>
        <v>1</v>
      </c>
      <c r="BG758" t="b">
        <f t="shared" si="1078"/>
        <v>0</v>
      </c>
      <c r="BH758" t="b">
        <f t="shared" si="1079"/>
        <v>0</v>
      </c>
      <c r="BI758" t="b">
        <f t="shared" si="1080"/>
        <v>0</v>
      </c>
      <c r="BJ758" t="b">
        <f t="shared" si="1081"/>
        <v>1</v>
      </c>
      <c r="BK758" t="b">
        <f t="shared" si="1082"/>
        <v>0</v>
      </c>
      <c r="BL758" t="b">
        <f t="shared" si="1083"/>
        <v>0</v>
      </c>
      <c r="BM758" t="b">
        <f t="shared" si="1084"/>
        <v>0</v>
      </c>
      <c r="BN758" t="b">
        <f t="shared" si="1085"/>
        <v>0</v>
      </c>
      <c r="BO758" t="b">
        <f t="shared" si="1086"/>
        <v>0</v>
      </c>
      <c r="BP758" t="b">
        <f t="shared" si="1087"/>
        <v>1</v>
      </c>
      <c r="BQ758" t="b">
        <f t="shared" si="1088"/>
        <v>0</v>
      </c>
      <c r="BR758" t="b">
        <f t="shared" si="1089"/>
        <v>0</v>
      </c>
      <c r="BS758" t="b">
        <f t="shared" si="1090"/>
        <v>0</v>
      </c>
      <c r="BT758" t="b">
        <f t="shared" si="1091"/>
        <v>0</v>
      </c>
      <c r="BU758" t="b">
        <f t="shared" si="1092"/>
        <v>0</v>
      </c>
      <c r="BV758" t="b">
        <f t="shared" si="1093"/>
        <v>0</v>
      </c>
      <c r="BW758" t="b">
        <f t="shared" si="1094"/>
        <v>0</v>
      </c>
      <c r="BX758" t="b">
        <f t="shared" si="1095"/>
        <v>0</v>
      </c>
      <c r="BY758" t="b">
        <f t="shared" si="1096"/>
        <v>0</v>
      </c>
      <c r="BZ758" t="b">
        <f t="shared" si="1097"/>
        <v>0</v>
      </c>
      <c r="CA758" t="b">
        <f t="shared" si="1098"/>
        <v>0</v>
      </c>
      <c r="CB758" t="b">
        <f t="shared" si="1099"/>
        <v>0</v>
      </c>
      <c r="CC758" t="b">
        <f t="shared" si="1100"/>
        <v>0</v>
      </c>
      <c r="CD758" t="b">
        <f t="shared" si="1101"/>
        <v>0</v>
      </c>
      <c r="CE758" t="b">
        <f t="shared" si="1102"/>
        <v>0</v>
      </c>
      <c r="CF758" t="b">
        <f t="shared" si="1103"/>
        <v>0</v>
      </c>
      <c r="CG758" t="b">
        <f t="shared" si="1104"/>
        <v>0</v>
      </c>
      <c r="CH758" t="b">
        <f t="shared" si="1105"/>
        <v>0</v>
      </c>
      <c r="CI758" t="b">
        <f t="shared" si="1106"/>
        <v>0</v>
      </c>
      <c r="CJ758" t="b">
        <f t="shared" si="1107"/>
        <v>0</v>
      </c>
      <c r="CK758" t="b">
        <f t="shared" si="1108"/>
        <v>0</v>
      </c>
      <c r="CL758" t="b">
        <f t="shared" si="1109"/>
        <v>0</v>
      </c>
      <c r="CM758" t="b">
        <f t="shared" si="1110"/>
        <v>0</v>
      </c>
      <c r="CN758" t="b">
        <f t="shared" si="1111"/>
        <v>0</v>
      </c>
      <c r="CO758" t="b">
        <f t="shared" si="1112"/>
        <v>0</v>
      </c>
      <c r="CP758" t="b">
        <f t="shared" si="1113"/>
        <v>0</v>
      </c>
      <c r="CQ758" t="b">
        <f t="shared" si="1114"/>
        <v>0</v>
      </c>
      <c r="CR758" t="b">
        <f t="shared" si="1115"/>
        <v>0</v>
      </c>
      <c r="CS758" t="b">
        <f t="shared" si="1116"/>
        <v>0</v>
      </c>
      <c r="CT758" t="b">
        <f t="shared" si="1117"/>
        <v>0</v>
      </c>
      <c r="CU758" t="b">
        <f t="shared" si="1118"/>
        <v>0</v>
      </c>
      <c r="CV758" t="b">
        <f t="shared" si="1119"/>
        <v>0</v>
      </c>
      <c r="CW758" t="b">
        <f t="shared" si="1120"/>
        <v>0</v>
      </c>
      <c r="CX758" t="b">
        <f t="shared" si="1121"/>
        <v>0</v>
      </c>
      <c r="CY758" t="b">
        <f t="shared" si="1122"/>
        <v>0</v>
      </c>
      <c r="CZ758" t="b">
        <f t="shared" si="1123"/>
        <v>0</v>
      </c>
      <c r="DA758" t="b">
        <f t="shared" si="1124"/>
        <v>0</v>
      </c>
      <c r="DB758" t="b">
        <f t="shared" si="1125"/>
        <v>0</v>
      </c>
      <c r="DC758" t="b">
        <f t="shared" si="1126"/>
        <v>0</v>
      </c>
      <c r="DD758" t="b">
        <f t="shared" si="1127"/>
        <v>0</v>
      </c>
    </row>
    <row r="759" spans="1:108">
      <c r="A759" s="4" t="s">
        <v>2290</v>
      </c>
      <c r="B759" t="s">
        <v>2288</v>
      </c>
      <c r="C759" t="s">
        <v>2288</v>
      </c>
      <c r="F759" t="s">
        <v>2268</v>
      </c>
      <c r="G759" t="s">
        <v>2264</v>
      </c>
      <c r="H759" t="s">
        <v>7429</v>
      </c>
      <c r="I759" t="s">
        <v>7418</v>
      </c>
      <c r="J759" s="4" t="s">
        <v>119</v>
      </c>
      <c r="K759" t="s">
        <v>109</v>
      </c>
      <c r="L759" t="s">
        <v>6830</v>
      </c>
      <c r="M759" t="s">
        <v>2291</v>
      </c>
      <c r="N759" t="s">
        <v>50</v>
      </c>
      <c r="O759" t="b">
        <f t="shared" si="1034"/>
        <v>0</v>
      </c>
      <c r="P759" t="b">
        <f t="shared" si="1035"/>
        <v>0</v>
      </c>
      <c r="Q759" t="b">
        <f t="shared" si="1036"/>
        <v>0</v>
      </c>
      <c r="R759" t="b">
        <f t="shared" si="1037"/>
        <v>1</v>
      </c>
      <c r="S759" t="b">
        <f t="shared" si="1038"/>
        <v>0</v>
      </c>
      <c r="T759" t="b">
        <f t="shared" si="1039"/>
        <v>0</v>
      </c>
      <c r="U759" t="b">
        <f t="shared" si="1040"/>
        <v>0</v>
      </c>
      <c r="V759" t="b">
        <f t="shared" si="1041"/>
        <v>1</v>
      </c>
      <c r="W759" t="b">
        <f t="shared" si="1042"/>
        <v>0</v>
      </c>
      <c r="X759" t="b">
        <f t="shared" si="1043"/>
        <v>0</v>
      </c>
      <c r="Y759" t="b">
        <f t="shared" si="1044"/>
        <v>0</v>
      </c>
      <c r="Z759" t="b">
        <f t="shared" si="1045"/>
        <v>0</v>
      </c>
      <c r="AA759" t="b">
        <f t="shared" si="1046"/>
        <v>1</v>
      </c>
      <c r="AB759" t="b">
        <f t="shared" si="1047"/>
        <v>0</v>
      </c>
      <c r="AC759" t="b">
        <f t="shared" si="1048"/>
        <v>0</v>
      </c>
      <c r="AD759" t="b">
        <f t="shared" si="1049"/>
        <v>0</v>
      </c>
      <c r="AE759" t="b">
        <f t="shared" si="1050"/>
        <v>0</v>
      </c>
      <c r="AF759" t="b">
        <f t="shared" si="1051"/>
        <v>0</v>
      </c>
      <c r="AG759" t="b">
        <f t="shared" si="1052"/>
        <v>0</v>
      </c>
      <c r="AH759" t="b">
        <f t="shared" si="1053"/>
        <v>0</v>
      </c>
      <c r="AI759" t="b">
        <f t="shared" si="1054"/>
        <v>0</v>
      </c>
      <c r="AJ759" t="b">
        <f t="shared" si="1055"/>
        <v>0</v>
      </c>
      <c r="AK759" t="b">
        <f t="shared" si="1056"/>
        <v>0</v>
      </c>
      <c r="AL759" t="b">
        <f t="shared" si="1057"/>
        <v>0</v>
      </c>
      <c r="AM759" t="b">
        <f t="shared" si="1058"/>
        <v>0</v>
      </c>
      <c r="AN759" t="b">
        <f t="shared" si="1059"/>
        <v>0</v>
      </c>
      <c r="AO759" t="b">
        <f t="shared" si="1060"/>
        <v>0</v>
      </c>
      <c r="AP759" t="b">
        <f t="shared" si="1061"/>
        <v>0</v>
      </c>
      <c r="AQ759" t="b">
        <f t="shared" si="1062"/>
        <v>0</v>
      </c>
      <c r="AR759" t="b">
        <f t="shared" si="1063"/>
        <v>0</v>
      </c>
      <c r="AS759" t="b">
        <f t="shared" si="1064"/>
        <v>0</v>
      </c>
      <c r="AT759" t="b">
        <f t="shared" si="1065"/>
        <v>0</v>
      </c>
      <c r="AU759" t="b">
        <f t="shared" si="1066"/>
        <v>0</v>
      </c>
      <c r="AV759" t="b">
        <f t="shared" si="1067"/>
        <v>0</v>
      </c>
      <c r="AW759" t="b">
        <f t="shared" si="1068"/>
        <v>0</v>
      </c>
      <c r="AX759" t="b">
        <f t="shared" si="1069"/>
        <v>0</v>
      </c>
      <c r="AY759" t="b">
        <f t="shared" si="1070"/>
        <v>0</v>
      </c>
      <c r="AZ759" t="b">
        <f t="shared" si="1071"/>
        <v>0</v>
      </c>
      <c r="BA759" t="b">
        <f t="shared" si="1072"/>
        <v>0</v>
      </c>
      <c r="BB759" t="b">
        <f t="shared" si="1073"/>
        <v>0</v>
      </c>
      <c r="BC759" t="b">
        <f t="shared" si="1074"/>
        <v>1</v>
      </c>
      <c r="BD759" t="b">
        <f t="shared" si="1075"/>
        <v>0</v>
      </c>
      <c r="BE759" t="b">
        <f t="shared" si="1076"/>
        <v>0</v>
      </c>
      <c r="BF759" t="b">
        <f t="shared" si="1077"/>
        <v>0</v>
      </c>
      <c r="BG759" t="b">
        <f t="shared" si="1078"/>
        <v>0</v>
      </c>
      <c r="BH759" t="b">
        <f t="shared" si="1079"/>
        <v>0</v>
      </c>
      <c r="BI759" t="b">
        <f t="shared" si="1080"/>
        <v>0</v>
      </c>
      <c r="BJ759" t="b">
        <f t="shared" si="1081"/>
        <v>0</v>
      </c>
      <c r="BK759" t="b">
        <f t="shared" si="1082"/>
        <v>0</v>
      </c>
      <c r="BL759" t="b">
        <f t="shared" si="1083"/>
        <v>0</v>
      </c>
      <c r="BM759" t="b">
        <f t="shared" si="1084"/>
        <v>0</v>
      </c>
      <c r="BN759" t="b">
        <f t="shared" si="1085"/>
        <v>0</v>
      </c>
      <c r="BO759" t="b">
        <f t="shared" si="1086"/>
        <v>0</v>
      </c>
      <c r="BP759" t="b">
        <f t="shared" si="1087"/>
        <v>0</v>
      </c>
      <c r="BQ759" t="b">
        <f t="shared" si="1088"/>
        <v>0</v>
      </c>
      <c r="BR759" t="b">
        <f t="shared" si="1089"/>
        <v>0</v>
      </c>
      <c r="BS759" t="b">
        <f t="shared" si="1090"/>
        <v>0</v>
      </c>
      <c r="BT759" t="b">
        <f t="shared" si="1091"/>
        <v>0</v>
      </c>
      <c r="BU759" t="b">
        <f t="shared" si="1092"/>
        <v>0</v>
      </c>
      <c r="BV759" t="b">
        <f t="shared" si="1093"/>
        <v>0</v>
      </c>
      <c r="BW759" t="b">
        <f t="shared" si="1094"/>
        <v>0</v>
      </c>
      <c r="BX759" t="b">
        <f t="shared" si="1095"/>
        <v>0</v>
      </c>
      <c r="BY759" t="b">
        <f t="shared" si="1096"/>
        <v>0</v>
      </c>
      <c r="BZ759" t="b">
        <f t="shared" si="1097"/>
        <v>0</v>
      </c>
      <c r="CA759" t="b">
        <f t="shared" si="1098"/>
        <v>0</v>
      </c>
      <c r="CB759" t="b">
        <f t="shared" si="1099"/>
        <v>0</v>
      </c>
      <c r="CC759" t="b">
        <f t="shared" si="1100"/>
        <v>0</v>
      </c>
      <c r="CD759" t="b">
        <f t="shared" si="1101"/>
        <v>0</v>
      </c>
      <c r="CE759" t="b">
        <f t="shared" si="1102"/>
        <v>0</v>
      </c>
      <c r="CF759" t="b">
        <f t="shared" si="1103"/>
        <v>0</v>
      </c>
      <c r="CG759" t="b">
        <f t="shared" si="1104"/>
        <v>0</v>
      </c>
      <c r="CH759" t="b">
        <f t="shared" si="1105"/>
        <v>0</v>
      </c>
      <c r="CI759" t="b">
        <f t="shared" si="1106"/>
        <v>0</v>
      </c>
      <c r="CJ759" t="b">
        <f t="shared" si="1107"/>
        <v>0</v>
      </c>
      <c r="CK759" t="b">
        <f t="shared" si="1108"/>
        <v>0</v>
      </c>
      <c r="CL759" t="b">
        <f t="shared" si="1109"/>
        <v>0</v>
      </c>
      <c r="CM759" t="b">
        <f t="shared" si="1110"/>
        <v>0</v>
      </c>
      <c r="CN759" t="b">
        <f t="shared" si="1111"/>
        <v>0</v>
      </c>
      <c r="CO759" t="b">
        <f t="shared" si="1112"/>
        <v>0</v>
      </c>
      <c r="CP759" t="b">
        <f t="shared" si="1113"/>
        <v>0</v>
      </c>
      <c r="CQ759" t="b">
        <f t="shared" si="1114"/>
        <v>0</v>
      </c>
      <c r="CR759" t="b">
        <f t="shared" si="1115"/>
        <v>0</v>
      </c>
      <c r="CS759" t="b">
        <f t="shared" si="1116"/>
        <v>0</v>
      </c>
      <c r="CT759" t="b">
        <f t="shared" si="1117"/>
        <v>0</v>
      </c>
      <c r="CU759" t="b">
        <f t="shared" si="1118"/>
        <v>0</v>
      </c>
      <c r="CV759" t="b">
        <f t="shared" si="1119"/>
        <v>0</v>
      </c>
      <c r="CW759" t="b">
        <f t="shared" si="1120"/>
        <v>0</v>
      </c>
      <c r="CX759" t="b">
        <f t="shared" si="1121"/>
        <v>0</v>
      </c>
      <c r="CY759" t="b">
        <f t="shared" si="1122"/>
        <v>0</v>
      </c>
      <c r="CZ759" t="b">
        <f t="shared" si="1123"/>
        <v>0</v>
      </c>
      <c r="DA759" t="b">
        <f t="shared" si="1124"/>
        <v>0</v>
      </c>
      <c r="DB759" t="b">
        <f t="shared" si="1125"/>
        <v>0</v>
      </c>
      <c r="DC759" t="b">
        <f t="shared" si="1126"/>
        <v>0</v>
      </c>
      <c r="DD759" t="b">
        <f t="shared" si="1127"/>
        <v>0</v>
      </c>
    </row>
    <row r="760" spans="1:108">
      <c r="A760" t="s">
        <v>2292</v>
      </c>
      <c r="B760" t="s">
        <v>2288</v>
      </c>
      <c r="C760" t="s">
        <v>2288</v>
      </c>
      <c r="F760" t="s">
        <v>2268</v>
      </c>
      <c r="G760" t="s">
        <v>2264</v>
      </c>
      <c r="H760" t="s">
        <v>7429</v>
      </c>
      <c r="I760" t="s">
        <v>7418</v>
      </c>
      <c r="J760" t="s">
        <v>135</v>
      </c>
      <c r="K760" t="s">
        <v>136</v>
      </c>
      <c r="L760" t="s">
        <v>7773</v>
      </c>
      <c r="M760" t="s">
        <v>6079</v>
      </c>
      <c r="N760" t="s">
        <v>7505</v>
      </c>
      <c r="O760" t="b">
        <f t="shared" si="1034"/>
        <v>0</v>
      </c>
      <c r="P760" t="b">
        <f t="shared" si="1035"/>
        <v>0</v>
      </c>
      <c r="Q760" t="b">
        <f t="shared" si="1036"/>
        <v>1</v>
      </c>
      <c r="R760" t="b">
        <f t="shared" si="1037"/>
        <v>1</v>
      </c>
      <c r="S760" t="b">
        <f t="shared" si="1038"/>
        <v>0</v>
      </c>
      <c r="T760" t="b">
        <f t="shared" si="1039"/>
        <v>0</v>
      </c>
      <c r="U760" t="b">
        <f t="shared" si="1040"/>
        <v>1</v>
      </c>
      <c r="V760" t="b">
        <f t="shared" si="1041"/>
        <v>0</v>
      </c>
      <c r="W760" t="b">
        <f t="shared" si="1042"/>
        <v>0</v>
      </c>
      <c r="X760" t="b">
        <f t="shared" si="1043"/>
        <v>0</v>
      </c>
      <c r="Y760" t="b">
        <f t="shared" si="1044"/>
        <v>1</v>
      </c>
      <c r="Z760" t="b">
        <f t="shared" si="1045"/>
        <v>1</v>
      </c>
      <c r="AA760" t="b">
        <f t="shared" si="1046"/>
        <v>0</v>
      </c>
      <c r="AB760" t="b">
        <f t="shared" si="1047"/>
        <v>0</v>
      </c>
      <c r="AC760" t="b">
        <f t="shared" si="1048"/>
        <v>0</v>
      </c>
      <c r="AD760" t="b">
        <f t="shared" si="1049"/>
        <v>0</v>
      </c>
      <c r="AE760" t="b">
        <f t="shared" si="1050"/>
        <v>0</v>
      </c>
      <c r="AF760" t="b">
        <f t="shared" si="1051"/>
        <v>0</v>
      </c>
      <c r="AG760" t="b">
        <f t="shared" si="1052"/>
        <v>0</v>
      </c>
      <c r="AH760" t="b">
        <f t="shared" si="1053"/>
        <v>1</v>
      </c>
      <c r="AI760" t="b">
        <f t="shared" si="1054"/>
        <v>0</v>
      </c>
      <c r="AJ760" t="b">
        <f t="shared" si="1055"/>
        <v>0</v>
      </c>
      <c r="AK760" t="b">
        <f t="shared" si="1056"/>
        <v>1</v>
      </c>
      <c r="AL760" t="b">
        <f t="shared" si="1057"/>
        <v>0</v>
      </c>
      <c r="AM760" t="b">
        <f t="shared" si="1058"/>
        <v>0</v>
      </c>
      <c r="AN760" t="b">
        <f t="shared" si="1059"/>
        <v>0</v>
      </c>
      <c r="AO760" t="b">
        <f t="shared" si="1060"/>
        <v>0</v>
      </c>
      <c r="AP760" t="b">
        <f t="shared" si="1061"/>
        <v>0</v>
      </c>
      <c r="AQ760" t="b">
        <f t="shared" si="1062"/>
        <v>0</v>
      </c>
      <c r="AR760" t="b">
        <f t="shared" si="1063"/>
        <v>0</v>
      </c>
      <c r="AS760" t="b">
        <f t="shared" si="1064"/>
        <v>0</v>
      </c>
      <c r="AT760" t="b">
        <f t="shared" si="1065"/>
        <v>0</v>
      </c>
      <c r="AU760" t="b">
        <f t="shared" si="1066"/>
        <v>0</v>
      </c>
      <c r="AV760" t="b">
        <f t="shared" si="1067"/>
        <v>0</v>
      </c>
      <c r="AW760" t="b">
        <f t="shared" si="1068"/>
        <v>0</v>
      </c>
      <c r="AX760" t="b">
        <f t="shared" si="1069"/>
        <v>0</v>
      </c>
      <c r="AY760" t="b">
        <f t="shared" si="1070"/>
        <v>0</v>
      </c>
      <c r="AZ760" t="b">
        <f t="shared" si="1071"/>
        <v>0</v>
      </c>
      <c r="BA760" t="b">
        <f t="shared" si="1072"/>
        <v>0</v>
      </c>
      <c r="BB760" t="b">
        <f t="shared" si="1073"/>
        <v>0</v>
      </c>
      <c r="BC760" t="b">
        <f t="shared" si="1074"/>
        <v>0</v>
      </c>
      <c r="BD760" t="b">
        <f t="shared" si="1075"/>
        <v>0</v>
      </c>
      <c r="BE760" t="b">
        <f t="shared" si="1076"/>
        <v>0</v>
      </c>
      <c r="BF760" t="b">
        <f t="shared" si="1077"/>
        <v>0</v>
      </c>
      <c r="BG760" t="b">
        <f t="shared" si="1078"/>
        <v>0</v>
      </c>
      <c r="BH760" t="b">
        <f t="shared" si="1079"/>
        <v>0</v>
      </c>
      <c r="BI760" t="b">
        <f t="shared" si="1080"/>
        <v>0</v>
      </c>
      <c r="BJ760" t="b">
        <f t="shared" si="1081"/>
        <v>0</v>
      </c>
      <c r="BK760" t="b">
        <f t="shared" si="1082"/>
        <v>0</v>
      </c>
      <c r="BL760" t="b">
        <f t="shared" si="1083"/>
        <v>0</v>
      </c>
      <c r="BM760" t="b">
        <f t="shared" si="1084"/>
        <v>0</v>
      </c>
      <c r="BN760" t="b">
        <f t="shared" si="1085"/>
        <v>0</v>
      </c>
      <c r="BO760" t="b">
        <f t="shared" si="1086"/>
        <v>0</v>
      </c>
      <c r="BP760" t="b">
        <f t="shared" si="1087"/>
        <v>0</v>
      </c>
      <c r="BQ760" t="b">
        <f t="shared" si="1088"/>
        <v>0</v>
      </c>
      <c r="BR760" t="b">
        <f t="shared" si="1089"/>
        <v>0</v>
      </c>
      <c r="BS760" t="b">
        <f t="shared" si="1090"/>
        <v>0</v>
      </c>
      <c r="BT760" t="b">
        <f t="shared" si="1091"/>
        <v>0</v>
      </c>
      <c r="BU760" t="b">
        <f t="shared" si="1092"/>
        <v>0</v>
      </c>
      <c r="BV760" t="b">
        <f t="shared" si="1093"/>
        <v>0</v>
      </c>
      <c r="BW760" t="b">
        <f t="shared" si="1094"/>
        <v>0</v>
      </c>
      <c r="BX760" t="b">
        <f t="shared" si="1095"/>
        <v>0</v>
      </c>
      <c r="BY760" t="b">
        <f t="shared" si="1096"/>
        <v>0</v>
      </c>
      <c r="BZ760" t="b">
        <f t="shared" si="1097"/>
        <v>0</v>
      </c>
      <c r="CA760" t="b">
        <f t="shared" si="1098"/>
        <v>0</v>
      </c>
      <c r="CB760" t="b">
        <f t="shared" si="1099"/>
        <v>1</v>
      </c>
      <c r="CC760" t="b">
        <f t="shared" si="1100"/>
        <v>0</v>
      </c>
      <c r="CD760" t="b">
        <f t="shared" si="1101"/>
        <v>0</v>
      </c>
      <c r="CE760" t="b">
        <f t="shared" si="1102"/>
        <v>0</v>
      </c>
      <c r="CF760" t="b">
        <f t="shared" si="1103"/>
        <v>0</v>
      </c>
      <c r="CG760" t="b">
        <f t="shared" si="1104"/>
        <v>0</v>
      </c>
      <c r="CH760" t="b">
        <f t="shared" si="1105"/>
        <v>0</v>
      </c>
      <c r="CI760" t="b">
        <f t="shared" si="1106"/>
        <v>0</v>
      </c>
      <c r="CJ760" t="b">
        <f t="shared" si="1107"/>
        <v>0</v>
      </c>
      <c r="CK760" t="b">
        <f t="shared" si="1108"/>
        <v>0</v>
      </c>
      <c r="CL760" t="b">
        <f t="shared" si="1109"/>
        <v>0</v>
      </c>
      <c r="CM760" t="b">
        <f t="shared" si="1110"/>
        <v>0</v>
      </c>
      <c r="CN760" t="b">
        <f t="shared" si="1111"/>
        <v>0</v>
      </c>
      <c r="CO760" t="b">
        <f t="shared" si="1112"/>
        <v>0</v>
      </c>
      <c r="CP760" t="b">
        <f t="shared" si="1113"/>
        <v>0</v>
      </c>
      <c r="CQ760" t="b">
        <f t="shared" si="1114"/>
        <v>0</v>
      </c>
      <c r="CR760" t="b">
        <f t="shared" si="1115"/>
        <v>0</v>
      </c>
      <c r="CS760" t="b">
        <f t="shared" si="1116"/>
        <v>0</v>
      </c>
      <c r="CT760" t="b">
        <f t="shared" si="1117"/>
        <v>0</v>
      </c>
      <c r="CU760" t="b">
        <f t="shared" si="1118"/>
        <v>0</v>
      </c>
      <c r="CV760" t="b">
        <f t="shared" si="1119"/>
        <v>0</v>
      </c>
      <c r="CW760" t="b">
        <f t="shared" si="1120"/>
        <v>0</v>
      </c>
      <c r="CX760" t="b">
        <f t="shared" si="1121"/>
        <v>0</v>
      </c>
      <c r="CY760" t="b">
        <f t="shared" si="1122"/>
        <v>0</v>
      </c>
      <c r="CZ760" t="b">
        <f t="shared" si="1123"/>
        <v>0</v>
      </c>
      <c r="DA760" t="b">
        <f t="shared" si="1124"/>
        <v>0</v>
      </c>
      <c r="DB760" t="b">
        <f t="shared" si="1125"/>
        <v>0</v>
      </c>
      <c r="DC760" t="b">
        <f t="shared" si="1126"/>
        <v>0</v>
      </c>
      <c r="DD760" t="b">
        <f t="shared" si="1127"/>
        <v>0</v>
      </c>
    </row>
    <row r="761" spans="1:108">
      <c r="A761" t="s">
        <v>2293</v>
      </c>
      <c r="B761" t="s">
        <v>2288</v>
      </c>
      <c r="C761" t="s">
        <v>2288</v>
      </c>
      <c r="F761" t="s">
        <v>2268</v>
      </c>
      <c r="G761" t="s">
        <v>2264</v>
      </c>
      <c r="H761" t="s">
        <v>7429</v>
      </c>
      <c r="I761" t="s">
        <v>7418</v>
      </c>
      <c r="J761" t="s">
        <v>355</v>
      </c>
      <c r="K761" t="s">
        <v>136</v>
      </c>
      <c r="L761" t="s">
        <v>6831</v>
      </c>
      <c r="M761" t="s">
        <v>6079</v>
      </c>
      <c r="N761" t="s">
        <v>63</v>
      </c>
      <c r="O761" t="b">
        <f t="shared" si="1034"/>
        <v>0</v>
      </c>
      <c r="P761" t="b">
        <f t="shared" si="1035"/>
        <v>1</v>
      </c>
      <c r="Q761" t="b">
        <f t="shared" si="1036"/>
        <v>0</v>
      </c>
      <c r="R761" t="b">
        <f t="shared" si="1037"/>
        <v>0</v>
      </c>
      <c r="S761" t="b">
        <f t="shared" si="1038"/>
        <v>0</v>
      </c>
      <c r="T761" t="b">
        <f t="shared" si="1039"/>
        <v>1</v>
      </c>
      <c r="U761" t="b">
        <f t="shared" si="1040"/>
        <v>0</v>
      </c>
      <c r="V761" t="b">
        <f t="shared" si="1041"/>
        <v>0</v>
      </c>
      <c r="W761" t="b">
        <f t="shared" si="1042"/>
        <v>0</v>
      </c>
      <c r="X761" t="b">
        <f t="shared" si="1043"/>
        <v>0</v>
      </c>
      <c r="Y761" t="b">
        <f t="shared" si="1044"/>
        <v>0</v>
      </c>
      <c r="Z761" t="b">
        <f t="shared" si="1045"/>
        <v>0</v>
      </c>
      <c r="AA761" t="b">
        <f t="shared" si="1046"/>
        <v>0</v>
      </c>
      <c r="AB761" t="b">
        <f t="shared" si="1047"/>
        <v>0</v>
      </c>
      <c r="AC761" t="b">
        <f t="shared" si="1048"/>
        <v>0</v>
      </c>
      <c r="AD761" t="b">
        <f t="shared" si="1049"/>
        <v>0</v>
      </c>
      <c r="AE761" t="b">
        <f t="shared" si="1050"/>
        <v>0</v>
      </c>
      <c r="AF761" t="b">
        <f t="shared" si="1051"/>
        <v>0</v>
      </c>
      <c r="AG761" t="b">
        <f t="shared" si="1052"/>
        <v>0</v>
      </c>
      <c r="AH761" t="b">
        <f t="shared" si="1053"/>
        <v>0</v>
      </c>
      <c r="AI761" t="b">
        <f t="shared" si="1054"/>
        <v>0</v>
      </c>
      <c r="AJ761" t="b">
        <f t="shared" si="1055"/>
        <v>0</v>
      </c>
      <c r="AK761" t="b">
        <f t="shared" si="1056"/>
        <v>0</v>
      </c>
      <c r="AL761" t="b">
        <f t="shared" si="1057"/>
        <v>0</v>
      </c>
      <c r="AM761" t="b">
        <f t="shared" si="1058"/>
        <v>0</v>
      </c>
      <c r="AN761" t="b">
        <f t="shared" si="1059"/>
        <v>0</v>
      </c>
      <c r="AO761" t="b">
        <f t="shared" si="1060"/>
        <v>0</v>
      </c>
      <c r="AP761" t="b">
        <f t="shared" si="1061"/>
        <v>0</v>
      </c>
      <c r="AQ761" t="b">
        <f t="shared" si="1062"/>
        <v>0</v>
      </c>
      <c r="AR761" t="b">
        <f t="shared" si="1063"/>
        <v>0</v>
      </c>
      <c r="AS761" t="b">
        <f t="shared" si="1064"/>
        <v>0</v>
      </c>
      <c r="AT761" t="b">
        <f t="shared" si="1065"/>
        <v>0</v>
      </c>
      <c r="AU761" t="b">
        <f t="shared" si="1066"/>
        <v>0</v>
      </c>
      <c r="AV761" t="b">
        <f t="shared" si="1067"/>
        <v>0</v>
      </c>
      <c r="AW761" t="b">
        <f t="shared" si="1068"/>
        <v>0</v>
      </c>
      <c r="AX761" t="b">
        <f t="shared" si="1069"/>
        <v>0</v>
      </c>
      <c r="AY761" t="b">
        <f t="shared" si="1070"/>
        <v>0</v>
      </c>
      <c r="AZ761" t="b">
        <f t="shared" si="1071"/>
        <v>0</v>
      </c>
      <c r="BA761" t="b">
        <f t="shared" si="1072"/>
        <v>0</v>
      </c>
      <c r="BB761" t="b">
        <f t="shared" si="1073"/>
        <v>0</v>
      </c>
      <c r="BC761" t="b">
        <f t="shared" si="1074"/>
        <v>0</v>
      </c>
      <c r="BD761" t="b">
        <f t="shared" si="1075"/>
        <v>0</v>
      </c>
      <c r="BE761" t="b">
        <f t="shared" si="1076"/>
        <v>0</v>
      </c>
      <c r="BF761" t="b">
        <f t="shared" si="1077"/>
        <v>0</v>
      </c>
      <c r="BG761" t="b">
        <f t="shared" si="1078"/>
        <v>0</v>
      </c>
      <c r="BH761" t="b">
        <f t="shared" si="1079"/>
        <v>0</v>
      </c>
      <c r="BI761" t="b">
        <f t="shared" si="1080"/>
        <v>0</v>
      </c>
      <c r="BJ761" t="b">
        <f t="shared" si="1081"/>
        <v>0</v>
      </c>
      <c r="BK761" t="b">
        <f t="shared" si="1082"/>
        <v>0</v>
      </c>
      <c r="BL761" t="b">
        <f t="shared" si="1083"/>
        <v>0</v>
      </c>
      <c r="BM761" t="b">
        <f t="shared" si="1084"/>
        <v>0</v>
      </c>
      <c r="BN761" t="b">
        <f t="shared" si="1085"/>
        <v>0</v>
      </c>
      <c r="BO761" t="b">
        <f t="shared" si="1086"/>
        <v>0</v>
      </c>
      <c r="BP761" t="b">
        <f t="shared" si="1087"/>
        <v>1</v>
      </c>
      <c r="BQ761" t="b">
        <f t="shared" si="1088"/>
        <v>0</v>
      </c>
      <c r="BR761" t="b">
        <f t="shared" si="1089"/>
        <v>0</v>
      </c>
      <c r="BS761" t="b">
        <f t="shared" si="1090"/>
        <v>0</v>
      </c>
      <c r="BT761" t="b">
        <f t="shared" si="1091"/>
        <v>0</v>
      </c>
      <c r="BU761" t="b">
        <f t="shared" si="1092"/>
        <v>0</v>
      </c>
      <c r="BV761" t="b">
        <f t="shared" si="1093"/>
        <v>0</v>
      </c>
      <c r="BW761" t="b">
        <f t="shared" si="1094"/>
        <v>0</v>
      </c>
      <c r="BX761" t="b">
        <f t="shared" si="1095"/>
        <v>0</v>
      </c>
      <c r="BY761" t="b">
        <f t="shared" si="1096"/>
        <v>0</v>
      </c>
      <c r="BZ761" t="b">
        <f t="shared" si="1097"/>
        <v>0</v>
      </c>
      <c r="CA761" t="b">
        <f t="shared" si="1098"/>
        <v>0</v>
      </c>
      <c r="CB761" t="b">
        <f t="shared" si="1099"/>
        <v>0</v>
      </c>
      <c r="CC761" t="b">
        <f t="shared" si="1100"/>
        <v>0</v>
      </c>
      <c r="CD761" t="b">
        <f t="shared" si="1101"/>
        <v>0</v>
      </c>
      <c r="CE761" t="b">
        <f t="shared" si="1102"/>
        <v>0</v>
      </c>
      <c r="CF761" t="b">
        <f t="shared" si="1103"/>
        <v>0</v>
      </c>
      <c r="CG761" t="b">
        <f t="shared" si="1104"/>
        <v>0</v>
      </c>
      <c r="CH761" t="b">
        <f t="shared" si="1105"/>
        <v>0</v>
      </c>
      <c r="CI761" t="b">
        <f t="shared" si="1106"/>
        <v>0</v>
      </c>
      <c r="CJ761" t="b">
        <f t="shared" si="1107"/>
        <v>0</v>
      </c>
      <c r="CK761" t="b">
        <f t="shared" si="1108"/>
        <v>0</v>
      </c>
      <c r="CL761" t="b">
        <f t="shared" si="1109"/>
        <v>0</v>
      </c>
      <c r="CM761" t="b">
        <f t="shared" si="1110"/>
        <v>0</v>
      </c>
      <c r="CN761" t="b">
        <f t="shared" si="1111"/>
        <v>0</v>
      </c>
      <c r="CO761" t="b">
        <f t="shared" si="1112"/>
        <v>0</v>
      </c>
      <c r="CP761" t="b">
        <f t="shared" si="1113"/>
        <v>0</v>
      </c>
      <c r="CQ761" t="b">
        <f t="shared" si="1114"/>
        <v>0</v>
      </c>
      <c r="CR761" t="b">
        <f t="shared" si="1115"/>
        <v>0</v>
      </c>
      <c r="CS761" t="b">
        <f t="shared" si="1116"/>
        <v>0</v>
      </c>
      <c r="CT761" t="b">
        <f t="shared" si="1117"/>
        <v>0</v>
      </c>
      <c r="CU761" t="b">
        <f t="shared" si="1118"/>
        <v>0</v>
      </c>
      <c r="CV761" t="b">
        <f t="shared" si="1119"/>
        <v>0</v>
      </c>
      <c r="CW761" t="b">
        <f t="shared" si="1120"/>
        <v>0</v>
      </c>
      <c r="CX761" t="b">
        <f t="shared" si="1121"/>
        <v>0</v>
      </c>
      <c r="CY761" t="b">
        <f t="shared" si="1122"/>
        <v>0</v>
      </c>
      <c r="CZ761" t="b">
        <f t="shared" si="1123"/>
        <v>0</v>
      </c>
      <c r="DA761" t="b">
        <f t="shared" si="1124"/>
        <v>0</v>
      </c>
      <c r="DB761" t="b">
        <f t="shared" si="1125"/>
        <v>0</v>
      </c>
      <c r="DC761" t="b">
        <f t="shared" si="1126"/>
        <v>0</v>
      </c>
      <c r="DD761" t="b">
        <f t="shared" si="1127"/>
        <v>0</v>
      </c>
    </row>
    <row r="762" spans="1:108">
      <c r="A762" t="s">
        <v>2294</v>
      </c>
      <c r="B762" t="s">
        <v>2288</v>
      </c>
      <c r="C762" t="s">
        <v>2288</v>
      </c>
      <c r="F762" t="s">
        <v>2268</v>
      </c>
      <c r="G762" t="s">
        <v>2264</v>
      </c>
      <c r="H762" t="s">
        <v>7429</v>
      </c>
      <c r="I762" t="s">
        <v>7418</v>
      </c>
      <c r="J762" t="s">
        <v>307</v>
      </c>
      <c r="K762" t="s">
        <v>143</v>
      </c>
      <c r="L762" t="s">
        <v>7774</v>
      </c>
      <c r="M762" t="s">
        <v>6079</v>
      </c>
      <c r="N762" t="s">
        <v>7506</v>
      </c>
      <c r="O762" t="b">
        <f t="shared" si="1034"/>
        <v>1</v>
      </c>
      <c r="P762" t="b">
        <f t="shared" si="1035"/>
        <v>1</v>
      </c>
      <c r="Q762" t="b">
        <f t="shared" si="1036"/>
        <v>1</v>
      </c>
      <c r="R762" t="b">
        <f t="shared" si="1037"/>
        <v>0</v>
      </c>
      <c r="S762" t="b">
        <f t="shared" si="1038"/>
        <v>1</v>
      </c>
      <c r="T762" t="b">
        <f t="shared" si="1039"/>
        <v>0</v>
      </c>
      <c r="U762" t="b">
        <f t="shared" si="1040"/>
        <v>1</v>
      </c>
      <c r="V762" t="b">
        <f t="shared" si="1041"/>
        <v>0</v>
      </c>
      <c r="W762" t="b">
        <f t="shared" si="1042"/>
        <v>0</v>
      </c>
      <c r="X762" t="b">
        <f t="shared" si="1043"/>
        <v>1</v>
      </c>
      <c r="Y762" t="b">
        <f t="shared" si="1044"/>
        <v>1</v>
      </c>
      <c r="Z762" t="b">
        <f t="shared" si="1045"/>
        <v>1</v>
      </c>
      <c r="AA762" t="b">
        <f t="shared" si="1046"/>
        <v>0</v>
      </c>
      <c r="AB762" t="b">
        <f t="shared" si="1047"/>
        <v>1</v>
      </c>
      <c r="AC762" t="b">
        <f t="shared" si="1048"/>
        <v>0</v>
      </c>
      <c r="AD762" t="b">
        <f t="shared" si="1049"/>
        <v>0</v>
      </c>
      <c r="AE762" t="b">
        <f t="shared" si="1050"/>
        <v>0</v>
      </c>
      <c r="AF762" t="b">
        <f t="shared" si="1051"/>
        <v>0</v>
      </c>
      <c r="AG762" t="b">
        <f t="shared" si="1052"/>
        <v>1</v>
      </c>
      <c r="AH762" t="b">
        <f t="shared" si="1053"/>
        <v>0</v>
      </c>
      <c r="AI762" t="b">
        <f t="shared" si="1054"/>
        <v>0</v>
      </c>
      <c r="AJ762" t="b">
        <f t="shared" si="1055"/>
        <v>0</v>
      </c>
      <c r="AK762" t="b">
        <f t="shared" si="1056"/>
        <v>0</v>
      </c>
      <c r="AL762" t="b">
        <f t="shared" si="1057"/>
        <v>0</v>
      </c>
      <c r="AM762" t="b">
        <f t="shared" si="1058"/>
        <v>0</v>
      </c>
      <c r="AN762" t="b">
        <f t="shared" si="1059"/>
        <v>0</v>
      </c>
      <c r="AO762" t="b">
        <f t="shared" si="1060"/>
        <v>0</v>
      </c>
      <c r="AP762" t="b">
        <f t="shared" si="1061"/>
        <v>0</v>
      </c>
      <c r="AQ762" t="b">
        <f t="shared" si="1062"/>
        <v>0</v>
      </c>
      <c r="AR762" t="b">
        <f t="shared" si="1063"/>
        <v>0</v>
      </c>
      <c r="AS762" t="b">
        <f t="shared" si="1064"/>
        <v>0</v>
      </c>
      <c r="AT762" t="b">
        <f t="shared" si="1065"/>
        <v>0</v>
      </c>
      <c r="AU762" t="b">
        <f t="shared" si="1066"/>
        <v>0</v>
      </c>
      <c r="AV762" t="b">
        <f t="shared" si="1067"/>
        <v>0</v>
      </c>
      <c r="AW762" t="b">
        <f t="shared" si="1068"/>
        <v>0</v>
      </c>
      <c r="AX762" t="b">
        <f t="shared" si="1069"/>
        <v>0</v>
      </c>
      <c r="AY762" t="b">
        <f t="shared" si="1070"/>
        <v>0</v>
      </c>
      <c r="AZ762" t="b">
        <f t="shared" si="1071"/>
        <v>0</v>
      </c>
      <c r="BA762" t="b">
        <f t="shared" si="1072"/>
        <v>0</v>
      </c>
      <c r="BB762" t="b">
        <f t="shared" si="1073"/>
        <v>0</v>
      </c>
      <c r="BC762" t="b">
        <f t="shared" si="1074"/>
        <v>0</v>
      </c>
      <c r="BD762" t="b">
        <f t="shared" si="1075"/>
        <v>1</v>
      </c>
      <c r="BE762" t="b">
        <f t="shared" si="1076"/>
        <v>0</v>
      </c>
      <c r="BF762" t="b">
        <f t="shared" si="1077"/>
        <v>0</v>
      </c>
      <c r="BG762" t="b">
        <f t="shared" si="1078"/>
        <v>0</v>
      </c>
      <c r="BH762" t="b">
        <f t="shared" si="1079"/>
        <v>0</v>
      </c>
      <c r="BI762" t="b">
        <f t="shared" si="1080"/>
        <v>1</v>
      </c>
      <c r="BJ762" t="b">
        <f t="shared" si="1081"/>
        <v>0</v>
      </c>
      <c r="BK762" t="b">
        <f t="shared" si="1082"/>
        <v>0</v>
      </c>
      <c r="BL762" t="b">
        <f t="shared" si="1083"/>
        <v>0</v>
      </c>
      <c r="BM762" t="b">
        <f t="shared" si="1084"/>
        <v>0</v>
      </c>
      <c r="BN762" t="b">
        <f t="shared" si="1085"/>
        <v>0</v>
      </c>
      <c r="BO762" t="b">
        <f t="shared" si="1086"/>
        <v>0</v>
      </c>
      <c r="BP762" t="b">
        <f t="shared" si="1087"/>
        <v>0</v>
      </c>
      <c r="BQ762" t="b">
        <f t="shared" si="1088"/>
        <v>0</v>
      </c>
      <c r="BR762" t="b">
        <f t="shared" si="1089"/>
        <v>0</v>
      </c>
      <c r="BS762" t="b">
        <f t="shared" si="1090"/>
        <v>0</v>
      </c>
      <c r="BT762" t="b">
        <f t="shared" si="1091"/>
        <v>0</v>
      </c>
      <c r="BU762" t="b">
        <f t="shared" si="1092"/>
        <v>0</v>
      </c>
      <c r="BV762" t="b">
        <f t="shared" si="1093"/>
        <v>1</v>
      </c>
      <c r="BW762" t="b">
        <f t="shared" si="1094"/>
        <v>0</v>
      </c>
      <c r="BX762" t="b">
        <f t="shared" si="1095"/>
        <v>0</v>
      </c>
      <c r="BY762" t="b">
        <f t="shared" si="1096"/>
        <v>0</v>
      </c>
      <c r="BZ762" t="b">
        <f t="shared" si="1097"/>
        <v>0</v>
      </c>
      <c r="CA762" t="b">
        <f t="shared" si="1098"/>
        <v>0</v>
      </c>
      <c r="CB762" t="b">
        <f t="shared" si="1099"/>
        <v>0</v>
      </c>
      <c r="CC762" t="b">
        <f t="shared" si="1100"/>
        <v>0</v>
      </c>
      <c r="CD762" t="b">
        <f t="shared" si="1101"/>
        <v>0</v>
      </c>
      <c r="CE762" t="b">
        <f t="shared" si="1102"/>
        <v>0</v>
      </c>
      <c r="CF762" t="b">
        <f t="shared" si="1103"/>
        <v>0</v>
      </c>
      <c r="CG762" t="b">
        <f t="shared" si="1104"/>
        <v>0</v>
      </c>
      <c r="CH762" t="b">
        <f t="shared" si="1105"/>
        <v>0</v>
      </c>
      <c r="CI762" t="b">
        <f t="shared" si="1106"/>
        <v>0</v>
      </c>
      <c r="CJ762" t="b">
        <f t="shared" si="1107"/>
        <v>1</v>
      </c>
      <c r="CK762" t="b">
        <f t="shared" si="1108"/>
        <v>0</v>
      </c>
      <c r="CL762" t="b">
        <f t="shared" si="1109"/>
        <v>0</v>
      </c>
      <c r="CM762" t="b">
        <f t="shared" si="1110"/>
        <v>0</v>
      </c>
      <c r="CN762" t="b">
        <f t="shared" si="1111"/>
        <v>0</v>
      </c>
      <c r="CO762" t="b">
        <f t="shared" si="1112"/>
        <v>0</v>
      </c>
      <c r="CP762" t="b">
        <f t="shared" si="1113"/>
        <v>0</v>
      </c>
      <c r="CQ762" t="b">
        <f t="shared" si="1114"/>
        <v>0</v>
      </c>
      <c r="CR762" t="b">
        <f t="shared" si="1115"/>
        <v>0</v>
      </c>
      <c r="CS762" t="b">
        <f t="shared" si="1116"/>
        <v>0</v>
      </c>
      <c r="CT762" t="b">
        <f t="shared" si="1117"/>
        <v>0</v>
      </c>
      <c r="CU762" t="b">
        <f t="shared" si="1118"/>
        <v>0</v>
      </c>
      <c r="CV762" t="b">
        <f t="shared" si="1119"/>
        <v>0</v>
      </c>
      <c r="CW762" t="b">
        <f t="shared" si="1120"/>
        <v>1</v>
      </c>
      <c r="CX762" t="b">
        <f t="shared" si="1121"/>
        <v>0</v>
      </c>
      <c r="CY762" t="b">
        <f t="shared" si="1122"/>
        <v>0</v>
      </c>
      <c r="CZ762" t="b">
        <f t="shared" si="1123"/>
        <v>0</v>
      </c>
      <c r="DA762" t="b">
        <f t="shared" si="1124"/>
        <v>0</v>
      </c>
      <c r="DB762" t="b">
        <f t="shared" si="1125"/>
        <v>0</v>
      </c>
      <c r="DC762" t="b">
        <f t="shared" si="1126"/>
        <v>0</v>
      </c>
      <c r="DD762" t="b">
        <f t="shared" si="1127"/>
        <v>0</v>
      </c>
    </row>
    <row r="763" spans="1:108">
      <c r="A763" t="s">
        <v>2295</v>
      </c>
      <c r="B763" t="s">
        <v>2288</v>
      </c>
      <c r="C763" t="s">
        <v>2288</v>
      </c>
      <c r="F763" t="s">
        <v>2268</v>
      </c>
      <c r="G763" t="s">
        <v>2264</v>
      </c>
      <c r="H763" t="s">
        <v>7429</v>
      </c>
      <c r="I763" t="s">
        <v>7418</v>
      </c>
      <c r="J763" t="s">
        <v>362</v>
      </c>
      <c r="K763" t="s">
        <v>136</v>
      </c>
      <c r="L763" t="s">
        <v>6832</v>
      </c>
      <c r="M763" t="s">
        <v>6079</v>
      </c>
      <c r="N763" t="s">
        <v>2296</v>
      </c>
      <c r="O763" t="b">
        <f t="shared" si="1034"/>
        <v>1</v>
      </c>
      <c r="P763" t="b">
        <f t="shared" si="1035"/>
        <v>1</v>
      </c>
      <c r="Q763" t="b">
        <f t="shared" si="1036"/>
        <v>1</v>
      </c>
      <c r="R763" t="b">
        <f t="shared" si="1037"/>
        <v>1</v>
      </c>
      <c r="S763" t="b">
        <f t="shared" si="1038"/>
        <v>1</v>
      </c>
      <c r="T763" t="b">
        <f t="shared" si="1039"/>
        <v>1</v>
      </c>
      <c r="U763" t="b">
        <f t="shared" si="1040"/>
        <v>1</v>
      </c>
      <c r="V763" t="b">
        <f t="shared" si="1041"/>
        <v>0</v>
      </c>
      <c r="W763" t="b">
        <f t="shared" si="1042"/>
        <v>1</v>
      </c>
      <c r="X763" t="b">
        <f t="shared" si="1043"/>
        <v>1</v>
      </c>
      <c r="Y763" t="b">
        <f t="shared" si="1044"/>
        <v>0</v>
      </c>
      <c r="Z763" t="b">
        <f t="shared" si="1045"/>
        <v>0</v>
      </c>
      <c r="AA763" t="b">
        <f t="shared" si="1046"/>
        <v>0</v>
      </c>
      <c r="AB763" t="b">
        <f t="shared" si="1047"/>
        <v>1</v>
      </c>
      <c r="AC763" t="b">
        <f t="shared" si="1048"/>
        <v>0</v>
      </c>
      <c r="AD763" t="b">
        <f t="shared" si="1049"/>
        <v>0</v>
      </c>
      <c r="AE763" t="b">
        <f t="shared" si="1050"/>
        <v>0</v>
      </c>
      <c r="AF763" t="b">
        <f t="shared" si="1051"/>
        <v>0</v>
      </c>
      <c r="AG763" t="b">
        <f t="shared" si="1052"/>
        <v>0</v>
      </c>
      <c r="AH763" t="b">
        <f t="shared" si="1053"/>
        <v>1</v>
      </c>
      <c r="AI763" t="b">
        <f t="shared" si="1054"/>
        <v>0</v>
      </c>
      <c r="AJ763" t="b">
        <f t="shared" si="1055"/>
        <v>0</v>
      </c>
      <c r="AK763" t="b">
        <f t="shared" si="1056"/>
        <v>0</v>
      </c>
      <c r="AL763" t="b">
        <f t="shared" si="1057"/>
        <v>0</v>
      </c>
      <c r="AM763" t="b">
        <f t="shared" si="1058"/>
        <v>0</v>
      </c>
      <c r="AN763" t="b">
        <f t="shared" si="1059"/>
        <v>0</v>
      </c>
      <c r="AO763" t="b">
        <f t="shared" si="1060"/>
        <v>0</v>
      </c>
      <c r="AP763" t="b">
        <f t="shared" si="1061"/>
        <v>0</v>
      </c>
      <c r="AQ763" t="b">
        <f t="shared" si="1062"/>
        <v>0</v>
      </c>
      <c r="AR763" t="b">
        <f t="shared" si="1063"/>
        <v>0</v>
      </c>
      <c r="AS763" t="b">
        <f t="shared" si="1064"/>
        <v>0</v>
      </c>
      <c r="AT763" t="b">
        <f t="shared" si="1065"/>
        <v>0</v>
      </c>
      <c r="AU763" t="b">
        <f t="shared" si="1066"/>
        <v>0</v>
      </c>
      <c r="AV763" t="b">
        <f t="shared" si="1067"/>
        <v>0</v>
      </c>
      <c r="AW763" t="b">
        <f t="shared" si="1068"/>
        <v>0</v>
      </c>
      <c r="AX763" t="b">
        <f t="shared" si="1069"/>
        <v>0</v>
      </c>
      <c r="AY763" t="b">
        <f t="shared" si="1070"/>
        <v>0</v>
      </c>
      <c r="AZ763" t="b">
        <f t="shared" si="1071"/>
        <v>0</v>
      </c>
      <c r="BA763" t="b">
        <f t="shared" si="1072"/>
        <v>1</v>
      </c>
      <c r="BB763" t="b">
        <f t="shared" si="1073"/>
        <v>0</v>
      </c>
      <c r="BC763" t="b">
        <f t="shared" si="1074"/>
        <v>0</v>
      </c>
      <c r="BD763" t="b">
        <f t="shared" si="1075"/>
        <v>1</v>
      </c>
      <c r="BE763" t="b">
        <f t="shared" si="1076"/>
        <v>0</v>
      </c>
      <c r="BF763" t="b">
        <f t="shared" si="1077"/>
        <v>1</v>
      </c>
      <c r="BG763" t="b">
        <f t="shared" si="1078"/>
        <v>0</v>
      </c>
      <c r="BH763" t="b">
        <f t="shared" si="1079"/>
        <v>0</v>
      </c>
      <c r="BI763" t="b">
        <f t="shared" si="1080"/>
        <v>0</v>
      </c>
      <c r="BJ763" t="b">
        <f t="shared" si="1081"/>
        <v>0</v>
      </c>
      <c r="BK763" t="b">
        <f t="shared" si="1082"/>
        <v>0</v>
      </c>
      <c r="BL763" t="b">
        <f t="shared" si="1083"/>
        <v>0</v>
      </c>
      <c r="BM763" t="b">
        <f t="shared" si="1084"/>
        <v>0</v>
      </c>
      <c r="BN763" t="b">
        <f t="shared" si="1085"/>
        <v>0</v>
      </c>
      <c r="BO763" t="b">
        <f t="shared" si="1086"/>
        <v>0</v>
      </c>
      <c r="BP763" t="b">
        <f t="shared" si="1087"/>
        <v>1</v>
      </c>
      <c r="BQ763" t="b">
        <f t="shared" si="1088"/>
        <v>1</v>
      </c>
      <c r="BR763" t="b">
        <f t="shared" si="1089"/>
        <v>0</v>
      </c>
      <c r="BS763" t="b">
        <f t="shared" si="1090"/>
        <v>0</v>
      </c>
      <c r="BT763" t="b">
        <f t="shared" si="1091"/>
        <v>0</v>
      </c>
      <c r="BU763" t="b">
        <f t="shared" si="1092"/>
        <v>0</v>
      </c>
      <c r="BV763" t="b">
        <f t="shared" si="1093"/>
        <v>1</v>
      </c>
      <c r="BW763" t="b">
        <f t="shared" si="1094"/>
        <v>0</v>
      </c>
      <c r="BX763" t="b">
        <f t="shared" si="1095"/>
        <v>0</v>
      </c>
      <c r="BY763" t="b">
        <f t="shared" si="1096"/>
        <v>0</v>
      </c>
      <c r="BZ763" t="b">
        <f t="shared" si="1097"/>
        <v>0</v>
      </c>
      <c r="CA763" t="b">
        <f t="shared" si="1098"/>
        <v>0</v>
      </c>
      <c r="CB763" t="b">
        <f t="shared" si="1099"/>
        <v>1</v>
      </c>
      <c r="CC763" t="b">
        <f t="shared" si="1100"/>
        <v>0</v>
      </c>
      <c r="CD763" t="b">
        <f t="shared" si="1101"/>
        <v>0</v>
      </c>
      <c r="CE763" t="b">
        <f t="shared" si="1102"/>
        <v>0</v>
      </c>
      <c r="CF763" t="b">
        <f t="shared" si="1103"/>
        <v>1</v>
      </c>
      <c r="CG763" t="b">
        <f t="shared" si="1104"/>
        <v>1</v>
      </c>
      <c r="CH763" t="b">
        <f t="shared" si="1105"/>
        <v>0</v>
      </c>
      <c r="CI763" t="b">
        <f t="shared" si="1106"/>
        <v>0</v>
      </c>
      <c r="CJ763" t="b">
        <f t="shared" si="1107"/>
        <v>0</v>
      </c>
      <c r="CK763" t="b">
        <f t="shared" si="1108"/>
        <v>0</v>
      </c>
      <c r="CL763" t="b">
        <f t="shared" si="1109"/>
        <v>0</v>
      </c>
      <c r="CM763" t="b">
        <f t="shared" si="1110"/>
        <v>0</v>
      </c>
      <c r="CN763" t="b">
        <f t="shared" si="1111"/>
        <v>0</v>
      </c>
      <c r="CO763" t="b">
        <f t="shared" si="1112"/>
        <v>0</v>
      </c>
      <c r="CP763" t="b">
        <f t="shared" si="1113"/>
        <v>0</v>
      </c>
      <c r="CQ763" t="b">
        <f t="shared" si="1114"/>
        <v>1</v>
      </c>
      <c r="CR763" t="b">
        <f t="shared" si="1115"/>
        <v>0</v>
      </c>
      <c r="CS763" t="b">
        <f t="shared" si="1116"/>
        <v>0</v>
      </c>
      <c r="CT763" t="b">
        <f t="shared" si="1117"/>
        <v>0</v>
      </c>
      <c r="CU763" t="b">
        <f t="shared" si="1118"/>
        <v>0</v>
      </c>
      <c r="CV763" t="b">
        <f t="shared" si="1119"/>
        <v>0</v>
      </c>
      <c r="CW763" t="b">
        <f t="shared" si="1120"/>
        <v>0</v>
      </c>
      <c r="CX763" t="b">
        <f t="shared" si="1121"/>
        <v>0</v>
      </c>
      <c r="CY763" t="b">
        <f t="shared" si="1122"/>
        <v>0</v>
      </c>
      <c r="CZ763" t="b">
        <f t="shared" si="1123"/>
        <v>0</v>
      </c>
      <c r="DA763" t="b">
        <f t="shared" si="1124"/>
        <v>0</v>
      </c>
      <c r="DB763" t="b">
        <f t="shared" si="1125"/>
        <v>0</v>
      </c>
      <c r="DC763" t="b">
        <f t="shared" si="1126"/>
        <v>0</v>
      </c>
      <c r="DD763" t="b">
        <f t="shared" si="1127"/>
        <v>0</v>
      </c>
    </row>
    <row r="764" spans="1:108">
      <c r="A764" t="s">
        <v>2297</v>
      </c>
      <c r="B764" t="s">
        <v>2288</v>
      </c>
      <c r="C764" t="s">
        <v>2288</v>
      </c>
      <c r="F764" t="s">
        <v>2268</v>
      </c>
      <c r="G764" t="s">
        <v>2264</v>
      </c>
      <c r="H764" t="s">
        <v>7429</v>
      </c>
      <c r="I764" t="s">
        <v>7418</v>
      </c>
      <c r="J764" t="s">
        <v>109</v>
      </c>
      <c r="K764" t="s">
        <v>109</v>
      </c>
      <c r="L764" t="s">
        <v>6833</v>
      </c>
      <c r="M764" t="s">
        <v>2298</v>
      </c>
      <c r="N764" t="s">
        <v>2299</v>
      </c>
      <c r="O764" t="b">
        <f t="shared" si="1034"/>
        <v>0</v>
      </c>
      <c r="P764" t="b">
        <f t="shared" si="1035"/>
        <v>1</v>
      </c>
      <c r="Q764" t="b">
        <f t="shared" si="1036"/>
        <v>1</v>
      </c>
      <c r="R764" t="b">
        <f t="shared" si="1037"/>
        <v>1</v>
      </c>
      <c r="S764" t="b">
        <f t="shared" si="1038"/>
        <v>1</v>
      </c>
      <c r="T764" t="b">
        <f t="shared" si="1039"/>
        <v>0</v>
      </c>
      <c r="U764" t="b">
        <f t="shared" si="1040"/>
        <v>1</v>
      </c>
      <c r="V764" t="b">
        <f t="shared" si="1041"/>
        <v>1</v>
      </c>
      <c r="W764" t="b">
        <f t="shared" si="1042"/>
        <v>0</v>
      </c>
      <c r="X764" t="b">
        <f t="shared" si="1043"/>
        <v>1</v>
      </c>
      <c r="Y764" t="b">
        <f t="shared" si="1044"/>
        <v>1</v>
      </c>
      <c r="Z764" t="b">
        <f t="shared" si="1045"/>
        <v>1</v>
      </c>
      <c r="AA764" t="b">
        <f t="shared" si="1046"/>
        <v>1</v>
      </c>
      <c r="AB764" t="b">
        <f t="shared" si="1047"/>
        <v>0</v>
      </c>
      <c r="AC764" t="b">
        <f t="shared" si="1048"/>
        <v>0</v>
      </c>
      <c r="AD764" t="b">
        <f t="shared" si="1049"/>
        <v>0</v>
      </c>
      <c r="AE764" t="b">
        <f t="shared" si="1050"/>
        <v>0</v>
      </c>
      <c r="AF764" t="b">
        <f t="shared" si="1051"/>
        <v>0</v>
      </c>
      <c r="AG764" t="b">
        <f t="shared" si="1052"/>
        <v>1</v>
      </c>
      <c r="AH764" t="b">
        <f t="shared" si="1053"/>
        <v>0</v>
      </c>
      <c r="AI764" t="b">
        <f t="shared" si="1054"/>
        <v>0</v>
      </c>
      <c r="AJ764" t="b">
        <f t="shared" si="1055"/>
        <v>0</v>
      </c>
      <c r="AK764" t="b">
        <f t="shared" si="1056"/>
        <v>0</v>
      </c>
      <c r="AL764" t="b">
        <f t="shared" si="1057"/>
        <v>0</v>
      </c>
      <c r="AM764" t="b">
        <f t="shared" si="1058"/>
        <v>0</v>
      </c>
      <c r="AN764" t="b">
        <f t="shared" si="1059"/>
        <v>0</v>
      </c>
      <c r="AO764" t="b">
        <f t="shared" si="1060"/>
        <v>0</v>
      </c>
      <c r="AP764" t="b">
        <f t="shared" si="1061"/>
        <v>1</v>
      </c>
      <c r="AQ764" t="b">
        <f t="shared" si="1062"/>
        <v>0</v>
      </c>
      <c r="AR764" t="b">
        <f t="shared" si="1063"/>
        <v>0</v>
      </c>
      <c r="AS764" t="b">
        <f t="shared" si="1064"/>
        <v>0</v>
      </c>
      <c r="AT764" t="b">
        <f t="shared" si="1065"/>
        <v>0</v>
      </c>
      <c r="AU764" t="b">
        <f t="shared" si="1066"/>
        <v>0</v>
      </c>
      <c r="AV764" t="b">
        <f t="shared" si="1067"/>
        <v>1</v>
      </c>
      <c r="AW764" t="b">
        <f t="shared" si="1068"/>
        <v>1</v>
      </c>
      <c r="AX764" t="b">
        <f t="shared" si="1069"/>
        <v>1</v>
      </c>
      <c r="AY764" t="b">
        <f t="shared" si="1070"/>
        <v>0</v>
      </c>
      <c r="AZ764" t="b">
        <f t="shared" si="1071"/>
        <v>0</v>
      </c>
      <c r="BA764" t="b">
        <f t="shared" si="1072"/>
        <v>0</v>
      </c>
      <c r="BB764" t="b">
        <f t="shared" si="1073"/>
        <v>1</v>
      </c>
      <c r="BC764" t="b">
        <f t="shared" si="1074"/>
        <v>1</v>
      </c>
      <c r="BD764" t="b">
        <f t="shared" si="1075"/>
        <v>0</v>
      </c>
      <c r="BE764" t="b">
        <f t="shared" si="1076"/>
        <v>0</v>
      </c>
      <c r="BF764" t="b">
        <f t="shared" si="1077"/>
        <v>0</v>
      </c>
      <c r="BG764" t="b">
        <f t="shared" si="1078"/>
        <v>0</v>
      </c>
      <c r="BH764" t="b">
        <f t="shared" si="1079"/>
        <v>0</v>
      </c>
      <c r="BI764" t="b">
        <f t="shared" si="1080"/>
        <v>0</v>
      </c>
      <c r="BJ764" t="b">
        <f t="shared" si="1081"/>
        <v>0</v>
      </c>
      <c r="BK764" t="b">
        <f t="shared" si="1082"/>
        <v>0</v>
      </c>
      <c r="BL764" t="b">
        <f t="shared" si="1083"/>
        <v>0</v>
      </c>
      <c r="BM764" t="b">
        <f t="shared" si="1084"/>
        <v>0</v>
      </c>
      <c r="BN764" t="b">
        <f t="shared" si="1085"/>
        <v>1</v>
      </c>
      <c r="BO764" t="b">
        <f t="shared" si="1086"/>
        <v>1</v>
      </c>
      <c r="BP764" t="b">
        <f t="shared" si="1087"/>
        <v>0</v>
      </c>
      <c r="BQ764" t="b">
        <f t="shared" si="1088"/>
        <v>0</v>
      </c>
      <c r="BR764" t="b">
        <f t="shared" si="1089"/>
        <v>0</v>
      </c>
      <c r="BS764" t="b">
        <f t="shared" si="1090"/>
        <v>0</v>
      </c>
      <c r="BT764" t="b">
        <f t="shared" si="1091"/>
        <v>1</v>
      </c>
      <c r="BU764" t="b">
        <f t="shared" si="1092"/>
        <v>1</v>
      </c>
      <c r="BV764" t="b">
        <f t="shared" si="1093"/>
        <v>0</v>
      </c>
      <c r="BW764" t="b">
        <f t="shared" si="1094"/>
        <v>0</v>
      </c>
      <c r="BX764" t="b">
        <f t="shared" si="1095"/>
        <v>0</v>
      </c>
      <c r="BY764" t="b">
        <f t="shared" si="1096"/>
        <v>0</v>
      </c>
      <c r="BZ764" t="b">
        <f t="shared" si="1097"/>
        <v>0</v>
      </c>
      <c r="CA764" t="b">
        <f t="shared" si="1098"/>
        <v>1</v>
      </c>
      <c r="CB764" t="b">
        <f t="shared" si="1099"/>
        <v>0</v>
      </c>
      <c r="CC764" t="b">
        <f t="shared" si="1100"/>
        <v>0</v>
      </c>
      <c r="CD764" t="b">
        <f t="shared" si="1101"/>
        <v>0</v>
      </c>
      <c r="CE764" t="b">
        <f t="shared" si="1102"/>
        <v>0</v>
      </c>
      <c r="CF764" t="b">
        <f t="shared" si="1103"/>
        <v>0</v>
      </c>
      <c r="CG764" t="b">
        <f t="shared" si="1104"/>
        <v>0</v>
      </c>
      <c r="CH764" t="b">
        <f t="shared" si="1105"/>
        <v>0</v>
      </c>
      <c r="CI764" t="b">
        <f t="shared" si="1106"/>
        <v>0</v>
      </c>
      <c r="CJ764" t="b">
        <f t="shared" si="1107"/>
        <v>0</v>
      </c>
      <c r="CK764" t="b">
        <f t="shared" si="1108"/>
        <v>0</v>
      </c>
      <c r="CL764" t="b">
        <f t="shared" si="1109"/>
        <v>0</v>
      </c>
      <c r="CM764" t="b">
        <f t="shared" si="1110"/>
        <v>0</v>
      </c>
      <c r="CN764" t="b">
        <f t="shared" si="1111"/>
        <v>0</v>
      </c>
      <c r="CO764" t="b">
        <f t="shared" si="1112"/>
        <v>1</v>
      </c>
      <c r="CP764" t="b">
        <f t="shared" si="1113"/>
        <v>0</v>
      </c>
      <c r="CQ764" t="b">
        <f t="shared" si="1114"/>
        <v>0</v>
      </c>
      <c r="CR764" t="b">
        <f t="shared" si="1115"/>
        <v>0</v>
      </c>
      <c r="CS764" t="b">
        <f t="shared" si="1116"/>
        <v>1</v>
      </c>
      <c r="CT764" t="b">
        <f t="shared" si="1117"/>
        <v>0</v>
      </c>
      <c r="CU764" t="b">
        <f t="shared" si="1118"/>
        <v>0</v>
      </c>
      <c r="CV764" t="b">
        <f t="shared" si="1119"/>
        <v>0</v>
      </c>
      <c r="CW764" t="b">
        <f t="shared" si="1120"/>
        <v>1</v>
      </c>
      <c r="CX764" t="b">
        <f t="shared" si="1121"/>
        <v>0</v>
      </c>
      <c r="CY764" t="b">
        <f t="shared" si="1122"/>
        <v>0</v>
      </c>
      <c r="CZ764" t="b">
        <f t="shared" si="1123"/>
        <v>0</v>
      </c>
      <c r="DA764" t="b">
        <f t="shared" si="1124"/>
        <v>0</v>
      </c>
      <c r="DB764" t="b">
        <f t="shared" si="1125"/>
        <v>0</v>
      </c>
      <c r="DC764" t="b">
        <f t="shared" si="1126"/>
        <v>0</v>
      </c>
      <c r="DD764" t="b">
        <f t="shared" si="1127"/>
        <v>0</v>
      </c>
    </row>
    <row r="765" spans="1:108">
      <c r="A765" s="4" t="s">
        <v>2300</v>
      </c>
      <c r="B765" t="s">
        <v>2288</v>
      </c>
      <c r="C765" t="s">
        <v>2288</v>
      </c>
      <c r="D765" s="4"/>
      <c r="E765" s="4"/>
      <c r="F765" t="s">
        <v>2268</v>
      </c>
      <c r="G765" t="s">
        <v>2264</v>
      </c>
      <c r="H765" t="s">
        <v>7429</v>
      </c>
      <c r="I765" t="s">
        <v>7418</v>
      </c>
      <c r="J765" s="4" t="s">
        <v>113</v>
      </c>
      <c r="K765" s="4" t="s">
        <v>114</v>
      </c>
      <c r="L765" s="4" t="s">
        <v>6834</v>
      </c>
      <c r="M765" t="s">
        <v>6079</v>
      </c>
      <c r="N765" s="4" t="s">
        <v>219</v>
      </c>
      <c r="O765" s="4" t="b">
        <f t="shared" si="1034"/>
        <v>1</v>
      </c>
      <c r="P765" s="4" t="b">
        <f t="shared" si="1035"/>
        <v>1</v>
      </c>
      <c r="Q765" s="4" t="b">
        <f t="shared" si="1036"/>
        <v>1</v>
      </c>
      <c r="R765" s="4" t="b">
        <f t="shared" si="1037"/>
        <v>1</v>
      </c>
      <c r="S765" s="4" t="b">
        <f t="shared" si="1038"/>
        <v>1</v>
      </c>
      <c r="T765" s="4" t="b">
        <f t="shared" si="1039"/>
        <v>1</v>
      </c>
      <c r="U765" s="4" t="b">
        <f t="shared" si="1040"/>
        <v>1</v>
      </c>
      <c r="V765" s="4" t="b">
        <f t="shared" si="1041"/>
        <v>1</v>
      </c>
      <c r="W765" s="4" t="b">
        <f t="shared" si="1042"/>
        <v>1</v>
      </c>
      <c r="X765" s="4" t="b">
        <f t="shared" si="1043"/>
        <v>1</v>
      </c>
      <c r="Y765" s="4" t="b">
        <f t="shared" si="1044"/>
        <v>1</v>
      </c>
      <c r="Z765" s="4" t="b">
        <f t="shared" si="1045"/>
        <v>1</v>
      </c>
      <c r="AA765" s="4" t="b">
        <f t="shared" si="1046"/>
        <v>1</v>
      </c>
      <c r="AB765" s="4" t="b">
        <f t="shared" si="1047"/>
        <v>1</v>
      </c>
      <c r="AC765" s="4" t="b">
        <f t="shared" si="1048"/>
        <v>1</v>
      </c>
      <c r="AD765" s="4" t="b">
        <f t="shared" si="1049"/>
        <v>1</v>
      </c>
      <c r="AE765" s="4" t="b">
        <f t="shared" si="1050"/>
        <v>1</v>
      </c>
      <c r="AF765" s="4" t="b">
        <f t="shared" si="1051"/>
        <v>1</v>
      </c>
      <c r="AG765" s="4" t="b">
        <f t="shared" si="1052"/>
        <v>1</v>
      </c>
      <c r="AH765" s="4" t="b">
        <f t="shared" si="1053"/>
        <v>1</v>
      </c>
      <c r="AI765" s="4" t="b">
        <f t="shared" si="1054"/>
        <v>1</v>
      </c>
      <c r="AJ765" s="4" t="b">
        <f t="shared" si="1055"/>
        <v>1</v>
      </c>
      <c r="AK765" s="4" t="b">
        <f t="shared" si="1056"/>
        <v>1</v>
      </c>
      <c r="AL765" s="4" t="b">
        <f t="shared" si="1057"/>
        <v>1</v>
      </c>
      <c r="AM765" s="4" t="b">
        <f t="shared" si="1058"/>
        <v>1</v>
      </c>
      <c r="AN765" s="4" t="b">
        <f t="shared" si="1059"/>
        <v>1</v>
      </c>
      <c r="AO765" s="4" t="b">
        <f t="shared" si="1060"/>
        <v>1</v>
      </c>
      <c r="AP765" s="4" t="b">
        <f t="shared" si="1061"/>
        <v>1</v>
      </c>
      <c r="AQ765" s="4" t="b">
        <f t="shared" si="1062"/>
        <v>1</v>
      </c>
      <c r="AR765" s="4" t="b">
        <f t="shared" si="1063"/>
        <v>1</v>
      </c>
      <c r="AS765" s="4" t="b">
        <f t="shared" si="1064"/>
        <v>1</v>
      </c>
      <c r="AT765" s="4" t="b">
        <f t="shared" si="1065"/>
        <v>1</v>
      </c>
      <c r="AU765" s="4" t="b">
        <f t="shared" si="1066"/>
        <v>1</v>
      </c>
      <c r="AV765" s="4" t="b">
        <f t="shared" si="1067"/>
        <v>1</v>
      </c>
      <c r="AW765" s="4" t="b">
        <f t="shared" si="1068"/>
        <v>1</v>
      </c>
      <c r="AX765" s="4" t="b">
        <f t="shared" si="1069"/>
        <v>1</v>
      </c>
      <c r="AY765" s="4" t="b">
        <f t="shared" si="1070"/>
        <v>1</v>
      </c>
      <c r="AZ765" s="4" t="b">
        <f t="shared" si="1071"/>
        <v>1</v>
      </c>
      <c r="BA765" s="4" t="b">
        <f t="shared" si="1072"/>
        <v>1</v>
      </c>
      <c r="BB765" s="4" t="b">
        <f t="shared" si="1073"/>
        <v>1</v>
      </c>
      <c r="BC765" s="4" t="b">
        <f t="shared" si="1074"/>
        <v>1</v>
      </c>
      <c r="BD765" s="4" t="b">
        <f t="shared" si="1075"/>
        <v>1</v>
      </c>
      <c r="BE765" s="4" t="b">
        <f t="shared" si="1076"/>
        <v>1</v>
      </c>
      <c r="BF765" s="4" t="b">
        <f t="shared" si="1077"/>
        <v>1</v>
      </c>
      <c r="BG765" s="4" t="b">
        <f t="shared" si="1078"/>
        <v>1</v>
      </c>
      <c r="BH765" s="4" t="b">
        <f t="shared" si="1079"/>
        <v>1</v>
      </c>
      <c r="BI765" s="4" t="b">
        <f t="shared" si="1080"/>
        <v>1</v>
      </c>
      <c r="BJ765" s="4" t="b">
        <f t="shared" si="1081"/>
        <v>1</v>
      </c>
      <c r="BK765" s="4" t="b">
        <f t="shared" si="1082"/>
        <v>1</v>
      </c>
      <c r="BL765" s="4" t="b">
        <f t="shared" si="1083"/>
        <v>1</v>
      </c>
      <c r="BM765" s="4" t="b">
        <f t="shared" si="1084"/>
        <v>1</v>
      </c>
      <c r="BN765" s="4" t="b">
        <f t="shared" si="1085"/>
        <v>1</v>
      </c>
      <c r="BO765" s="4" t="b">
        <f t="shared" si="1086"/>
        <v>1</v>
      </c>
      <c r="BP765" s="4" t="b">
        <f t="shared" si="1087"/>
        <v>1</v>
      </c>
      <c r="BQ765" s="4" t="b">
        <f t="shared" si="1088"/>
        <v>1</v>
      </c>
      <c r="BR765" s="4" t="b">
        <f t="shared" si="1089"/>
        <v>1</v>
      </c>
      <c r="BS765" s="4" t="b">
        <f t="shared" si="1090"/>
        <v>1</v>
      </c>
      <c r="BT765" s="4" t="b">
        <f t="shared" si="1091"/>
        <v>1</v>
      </c>
      <c r="BU765" s="4" t="b">
        <f t="shared" si="1092"/>
        <v>1</v>
      </c>
      <c r="BV765" s="4" t="b">
        <f t="shared" si="1093"/>
        <v>1</v>
      </c>
      <c r="BW765" s="4" t="b">
        <f t="shared" si="1094"/>
        <v>1</v>
      </c>
      <c r="BX765" s="4" t="b">
        <f t="shared" si="1095"/>
        <v>1</v>
      </c>
      <c r="BY765" s="4" t="b">
        <f t="shared" si="1096"/>
        <v>1</v>
      </c>
      <c r="BZ765" s="4" t="b">
        <f t="shared" si="1097"/>
        <v>1</v>
      </c>
      <c r="CA765" s="4" t="b">
        <f t="shared" si="1098"/>
        <v>1</v>
      </c>
      <c r="CB765" s="4" t="b">
        <f t="shared" si="1099"/>
        <v>1</v>
      </c>
      <c r="CC765" s="4" t="b">
        <f t="shared" si="1100"/>
        <v>1</v>
      </c>
      <c r="CD765" s="4" t="b">
        <f t="shared" si="1101"/>
        <v>1</v>
      </c>
      <c r="CE765" s="4" t="b">
        <f t="shared" si="1102"/>
        <v>1</v>
      </c>
      <c r="CF765" s="4" t="b">
        <f t="shared" si="1103"/>
        <v>1</v>
      </c>
      <c r="CG765" s="4" t="b">
        <f t="shared" si="1104"/>
        <v>1</v>
      </c>
      <c r="CH765" s="4" t="b">
        <f t="shared" si="1105"/>
        <v>1</v>
      </c>
      <c r="CI765" s="4" t="b">
        <f t="shared" si="1106"/>
        <v>1</v>
      </c>
      <c r="CJ765" s="4" t="b">
        <f t="shared" si="1107"/>
        <v>1</v>
      </c>
      <c r="CK765" s="4" t="b">
        <f t="shared" si="1108"/>
        <v>1</v>
      </c>
      <c r="CL765" s="4" t="b">
        <f t="shared" si="1109"/>
        <v>1</v>
      </c>
      <c r="CM765" s="4" t="b">
        <f t="shared" si="1110"/>
        <v>1</v>
      </c>
      <c r="CN765" s="4" t="b">
        <f t="shared" si="1111"/>
        <v>1</v>
      </c>
      <c r="CO765" s="4" t="b">
        <f t="shared" si="1112"/>
        <v>1</v>
      </c>
      <c r="CP765" s="4" t="b">
        <f t="shared" si="1113"/>
        <v>1</v>
      </c>
      <c r="CQ765" s="4" t="b">
        <f t="shared" si="1114"/>
        <v>1</v>
      </c>
      <c r="CR765" s="4" t="b">
        <f t="shared" si="1115"/>
        <v>1</v>
      </c>
      <c r="CS765" s="4" t="b">
        <f t="shared" si="1116"/>
        <v>1</v>
      </c>
      <c r="CT765" s="4" t="b">
        <f t="shared" si="1117"/>
        <v>1</v>
      </c>
      <c r="CU765" s="4" t="b">
        <f t="shared" si="1118"/>
        <v>1</v>
      </c>
      <c r="CV765" s="4" t="b">
        <f t="shared" si="1119"/>
        <v>1</v>
      </c>
      <c r="CW765" s="4" t="b">
        <f t="shared" si="1120"/>
        <v>1</v>
      </c>
      <c r="CX765" s="4" t="b">
        <f t="shared" si="1121"/>
        <v>1</v>
      </c>
      <c r="CY765" s="4" t="b">
        <f t="shared" si="1122"/>
        <v>1</v>
      </c>
      <c r="CZ765" s="4" t="b">
        <f t="shared" si="1123"/>
        <v>1</v>
      </c>
      <c r="DA765" s="4" t="b">
        <f t="shared" si="1124"/>
        <v>1</v>
      </c>
      <c r="DB765" s="4" t="b">
        <f t="shared" si="1125"/>
        <v>1</v>
      </c>
      <c r="DC765" s="4" t="b">
        <f t="shared" si="1126"/>
        <v>1</v>
      </c>
      <c r="DD765" s="4" t="b">
        <f t="shared" si="1127"/>
        <v>1</v>
      </c>
    </row>
    <row r="766" spans="1:108">
      <c r="A766" t="s">
        <v>2301</v>
      </c>
      <c r="B766" t="s">
        <v>2288</v>
      </c>
      <c r="C766" t="s">
        <v>2288</v>
      </c>
      <c r="F766" t="s">
        <v>2268</v>
      </c>
      <c r="G766" t="s">
        <v>2264</v>
      </c>
      <c r="H766" t="s">
        <v>7429</v>
      </c>
      <c r="I766" t="s">
        <v>7418</v>
      </c>
      <c r="J766" t="s">
        <v>108</v>
      </c>
      <c r="K766" t="s">
        <v>109</v>
      </c>
      <c r="L766" t="s">
        <v>6835</v>
      </c>
      <c r="M766" t="s">
        <v>2302</v>
      </c>
      <c r="N766" t="s">
        <v>2303</v>
      </c>
      <c r="O766" t="b">
        <f t="shared" si="1034"/>
        <v>1</v>
      </c>
      <c r="P766" t="b">
        <f t="shared" si="1035"/>
        <v>1</v>
      </c>
      <c r="Q766" t="b">
        <f t="shared" si="1036"/>
        <v>1</v>
      </c>
      <c r="R766" t="b">
        <f t="shared" si="1037"/>
        <v>1</v>
      </c>
      <c r="S766" t="b">
        <f t="shared" si="1038"/>
        <v>1</v>
      </c>
      <c r="T766" t="b">
        <f t="shared" si="1039"/>
        <v>1</v>
      </c>
      <c r="U766" t="b">
        <f t="shared" si="1040"/>
        <v>1</v>
      </c>
      <c r="V766" t="b">
        <f t="shared" si="1041"/>
        <v>1</v>
      </c>
      <c r="W766" t="b">
        <f t="shared" si="1042"/>
        <v>0</v>
      </c>
      <c r="X766" t="b">
        <f t="shared" si="1043"/>
        <v>1</v>
      </c>
      <c r="Y766" t="b">
        <f t="shared" si="1044"/>
        <v>1</v>
      </c>
      <c r="Z766" t="b">
        <f t="shared" si="1045"/>
        <v>1</v>
      </c>
      <c r="AA766" t="b">
        <f t="shared" si="1046"/>
        <v>1</v>
      </c>
      <c r="AB766" t="b">
        <f t="shared" si="1047"/>
        <v>0</v>
      </c>
      <c r="AC766" t="b">
        <f t="shared" si="1048"/>
        <v>0</v>
      </c>
      <c r="AD766" t="b">
        <f t="shared" si="1049"/>
        <v>0</v>
      </c>
      <c r="AE766" t="b">
        <f t="shared" si="1050"/>
        <v>0</v>
      </c>
      <c r="AF766" t="b">
        <f t="shared" si="1051"/>
        <v>0</v>
      </c>
      <c r="AG766" t="b">
        <f t="shared" si="1052"/>
        <v>0</v>
      </c>
      <c r="AH766" t="b">
        <f t="shared" si="1053"/>
        <v>0</v>
      </c>
      <c r="AI766" t="b">
        <f t="shared" si="1054"/>
        <v>0</v>
      </c>
      <c r="AJ766" t="b">
        <f t="shared" si="1055"/>
        <v>0</v>
      </c>
      <c r="AK766" t="b">
        <f t="shared" si="1056"/>
        <v>1</v>
      </c>
      <c r="AL766" t="b">
        <f t="shared" si="1057"/>
        <v>1</v>
      </c>
      <c r="AM766" t="b">
        <f t="shared" si="1058"/>
        <v>0</v>
      </c>
      <c r="AN766" t="b">
        <f t="shared" si="1059"/>
        <v>0</v>
      </c>
      <c r="AO766" t="b">
        <f t="shared" si="1060"/>
        <v>0</v>
      </c>
      <c r="AP766" t="b">
        <f t="shared" si="1061"/>
        <v>0</v>
      </c>
      <c r="AQ766" t="b">
        <f t="shared" si="1062"/>
        <v>0</v>
      </c>
      <c r="AR766" t="b">
        <f t="shared" si="1063"/>
        <v>0</v>
      </c>
      <c r="AS766" t="b">
        <f t="shared" si="1064"/>
        <v>0</v>
      </c>
      <c r="AT766" t="b">
        <f t="shared" si="1065"/>
        <v>1</v>
      </c>
      <c r="AU766" t="b">
        <f t="shared" si="1066"/>
        <v>1</v>
      </c>
      <c r="AV766" t="b">
        <f t="shared" si="1067"/>
        <v>1</v>
      </c>
      <c r="AW766" t="b">
        <f t="shared" si="1068"/>
        <v>0</v>
      </c>
      <c r="AX766" t="b">
        <f t="shared" si="1069"/>
        <v>1</v>
      </c>
      <c r="AY766" t="b">
        <f t="shared" si="1070"/>
        <v>1</v>
      </c>
      <c r="AZ766" t="b">
        <f t="shared" si="1071"/>
        <v>0</v>
      </c>
      <c r="BA766" t="b">
        <f t="shared" si="1072"/>
        <v>0</v>
      </c>
      <c r="BB766" t="b">
        <f t="shared" si="1073"/>
        <v>0</v>
      </c>
      <c r="BC766" t="b">
        <f t="shared" si="1074"/>
        <v>1</v>
      </c>
      <c r="BD766" t="b">
        <f t="shared" si="1075"/>
        <v>1</v>
      </c>
      <c r="BE766" t="b">
        <f t="shared" si="1076"/>
        <v>0</v>
      </c>
      <c r="BF766" t="b">
        <f t="shared" si="1077"/>
        <v>0</v>
      </c>
      <c r="BG766" t="b">
        <f t="shared" si="1078"/>
        <v>0</v>
      </c>
      <c r="BH766" t="b">
        <f t="shared" si="1079"/>
        <v>0</v>
      </c>
      <c r="BI766" t="b">
        <f t="shared" si="1080"/>
        <v>1</v>
      </c>
      <c r="BJ766" t="b">
        <f t="shared" si="1081"/>
        <v>1</v>
      </c>
      <c r="BK766" t="b">
        <f t="shared" si="1082"/>
        <v>0</v>
      </c>
      <c r="BL766" t="b">
        <f t="shared" si="1083"/>
        <v>0</v>
      </c>
      <c r="BM766" t="b">
        <f t="shared" si="1084"/>
        <v>0</v>
      </c>
      <c r="BN766" t="b">
        <f t="shared" si="1085"/>
        <v>0</v>
      </c>
      <c r="BO766" t="b">
        <f t="shared" si="1086"/>
        <v>1</v>
      </c>
      <c r="BP766" t="b">
        <f t="shared" si="1087"/>
        <v>1</v>
      </c>
      <c r="BQ766" t="b">
        <f t="shared" si="1088"/>
        <v>0</v>
      </c>
      <c r="BR766" t="b">
        <f t="shared" si="1089"/>
        <v>0</v>
      </c>
      <c r="BS766" t="b">
        <f t="shared" si="1090"/>
        <v>0</v>
      </c>
      <c r="BT766" t="b">
        <f t="shared" si="1091"/>
        <v>1</v>
      </c>
      <c r="BU766" t="b">
        <f t="shared" si="1092"/>
        <v>0</v>
      </c>
      <c r="BV766" t="b">
        <f t="shared" si="1093"/>
        <v>0</v>
      </c>
      <c r="BW766" t="b">
        <f t="shared" si="1094"/>
        <v>0</v>
      </c>
      <c r="BX766" t="b">
        <f t="shared" si="1095"/>
        <v>0</v>
      </c>
      <c r="BY766" t="b">
        <f t="shared" si="1096"/>
        <v>0</v>
      </c>
      <c r="BZ766" t="b">
        <f t="shared" si="1097"/>
        <v>0</v>
      </c>
      <c r="CA766" t="b">
        <f t="shared" si="1098"/>
        <v>0</v>
      </c>
      <c r="CB766" t="b">
        <f t="shared" si="1099"/>
        <v>0</v>
      </c>
      <c r="CC766" t="b">
        <f t="shared" si="1100"/>
        <v>0</v>
      </c>
      <c r="CD766" t="b">
        <f t="shared" si="1101"/>
        <v>0</v>
      </c>
      <c r="CE766" t="b">
        <f t="shared" si="1102"/>
        <v>0</v>
      </c>
      <c r="CF766" t="b">
        <f t="shared" si="1103"/>
        <v>0</v>
      </c>
      <c r="CG766" t="b">
        <f t="shared" si="1104"/>
        <v>0</v>
      </c>
      <c r="CH766" t="b">
        <f t="shared" si="1105"/>
        <v>0</v>
      </c>
      <c r="CI766" t="b">
        <f t="shared" si="1106"/>
        <v>0</v>
      </c>
      <c r="CJ766" t="b">
        <f t="shared" si="1107"/>
        <v>0</v>
      </c>
      <c r="CK766" t="b">
        <f t="shared" si="1108"/>
        <v>0</v>
      </c>
      <c r="CL766" t="b">
        <f t="shared" si="1109"/>
        <v>0</v>
      </c>
      <c r="CM766" t="b">
        <f t="shared" si="1110"/>
        <v>0</v>
      </c>
      <c r="CN766" t="b">
        <f t="shared" si="1111"/>
        <v>0</v>
      </c>
      <c r="CO766" t="b">
        <f t="shared" si="1112"/>
        <v>1</v>
      </c>
      <c r="CP766" t="b">
        <f t="shared" si="1113"/>
        <v>1</v>
      </c>
      <c r="CQ766" t="b">
        <f t="shared" si="1114"/>
        <v>0</v>
      </c>
      <c r="CR766" t="b">
        <f t="shared" si="1115"/>
        <v>0</v>
      </c>
      <c r="CS766" t="b">
        <f t="shared" si="1116"/>
        <v>0</v>
      </c>
      <c r="CT766" t="b">
        <f t="shared" si="1117"/>
        <v>0</v>
      </c>
      <c r="CU766" t="b">
        <f t="shared" si="1118"/>
        <v>0</v>
      </c>
      <c r="CV766" t="b">
        <f t="shared" si="1119"/>
        <v>0</v>
      </c>
      <c r="CW766" t="b">
        <f t="shared" si="1120"/>
        <v>1</v>
      </c>
      <c r="CX766" t="b">
        <f t="shared" si="1121"/>
        <v>0</v>
      </c>
      <c r="CY766" t="b">
        <f t="shared" si="1122"/>
        <v>0</v>
      </c>
      <c r="CZ766" t="b">
        <f t="shared" si="1123"/>
        <v>0</v>
      </c>
      <c r="DA766" t="b">
        <f t="shared" si="1124"/>
        <v>0</v>
      </c>
      <c r="DB766" t="b">
        <f t="shared" si="1125"/>
        <v>0</v>
      </c>
      <c r="DC766" t="b">
        <f t="shared" si="1126"/>
        <v>0</v>
      </c>
      <c r="DD766" t="b">
        <f t="shared" si="1127"/>
        <v>1</v>
      </c>
    </row>
    <row r="767" spans="1:108">
      <c r="A767" t="s">
        <v>2304</v>
      </c>
      <c r="B767" t="s">
        <v>2305</v>
      </c>
      <c r="C767" t="s">
        <v>2288</v>
      </c>
      <c r="F767" t="s">
        <v>2268</v>
      </c>
      <c r="G767" t="s">
        <v>2264</v>
      </c>
      <c r="H767" t="s">
        <v>7429</v>
      </c>
      <c r="I767" t="s">
        <v>7418</v>
      </c>
      <c r="J767" t="s">
        <v>186</v>
      </c>
      <c r="K767" t="s">
        <v>114</v>
      </c>
      <c r="L767" t="s">
        <v>6836</v>
      </c>
      <c r="M767" t="s">
        <v>1314</v>
      </c>
      <c r="N767" t="s">
        <v>2306</v>
      </c>
      <c r="O767" t="b">
        <f t="shared" si="1034"/>
        <v>1</v>
      </c>
      <c r="P767" t="b">
        <f t="shared" si="1035"/>
        <v>1</v>
      </c>
      <c r="Q767" t="b">
        <f t="shared" si="1036"/>
        <v>1</v>
      </c>
      <c r="R767" t="b">
        <f t="shared" si="1037"/>
        <v>1</v>
      </c>
      <c r="S767" t="b">
        <f t="shared" si="1038"/>
        <v>1</v>
      </c>
      <c r="T767" t="b">
        <f t="shared" si="1039"/>
        <v>1</v>
      </c>
      <c r="U767" t="b">
        <f t="shared" si="1040"/>
        <v>1</v>
      </c>
      <c r="V767" t="b">
        <f t="shared" si="1041"/>
        <v>1</v>
      </c>
      <c r="W767" t="b">
        <f t="shared" si="1042"/>
        <v>1</v>
      </c>
      <c r="X767" t="b">
        <f t="shared" si="1043"/>
        <v>1</v>
      </c>
      <c r="Y767" t="b">
        <f t="shared" si="1044"/>
        <v>1</v>
      </c>
      <c r="Z767" t="b">
        <f t="shared" si="1045"/>
        <v>0</v>
      </c>
      <c r="AA767" t="b">
        <f t="shared" si="1046"/>
        <v>1</v>
      </c>
      <c r="AB767" t="b">
        <f t="shared" si="1047"/>
        <v>1</v>
      </c>
      <c r="AC767" t="b">
        <f t="shared" si="1048"/>
        <v>0</v>
      </c>
      <c r="AD767" t="b">
        <f t="shared" si="1049"/>
        <v>0</v>
      </c>
      <c r="AE767" t="b">
        <f t="shared" si="1050"/>
        <v>0</v>
      </c>
      <c r="AF767" t="b">
        <f t="shared" si="1051"/>
        <v>0</v>
      </c>
      <c r="AG767" t="b">
        <f t="shared" si="1052"/>
        <v>0</v>
      </c>
      <c r="AH767" t="b">
        <f t="shared" si="1053"/>
        <v>1</v>
      </c>
      <c r="AI767" t="b">
        <f t="shared" si="1054"/>
        <v>0</v>
      </c>
      <c r="AJ767" t="b">
        <f t="shared" si="1055"/>
        <v>0</v>
      </c>
      <c r="AK767" t="b">
        <f t="shared" si="1056"/>
        <v>0</v>
      </c>
      <c r="AL767" t="b">
        <f t="shared" si="1057"/>
        <v>0</v>
      </c>
      <c r="AM767" t="b">
        <f t="shared" si="1058"/>
        <v>0</v>
      </c>
      <c r="AN767" t="b">
        <f t="shared" si="1059"/>
        <v>0</v>
      </c>
      <c r="AO767" t="b">
        <f t="shared" si="1060"/>
        <v>0</v>
      </c>
      <c r="AP767" t="b">
        <f t="shared" si="1061"/>
        <v>0</v>
      </c>
      <c r="AQ767" t="b">
        <f t="shared" si="1062"/>
        <v>0</v>
      </c>
      <c r="AR767" t="b">
        <f t="shared" si="1063"/>
        <v>0</v>
      </c>
      <c r="AS767" t="b">
        <f t="shared" si="1064"/>
        <v>0</v>
      </c>
      <c r="AT767" t="b">
        <f t="shared" si="1065"/>
        <v>0</v>
      </c>
      <c r="AU767" t="b">
        <f t="shared" si="1066"/>
        <v>0</v>
      </c>
      <c r="AV767" t="b">
        <f t="shared" si="1067"/>
        <v>0</v>
      </c>
      <c r="AW767" t="b">
        <f t="shared" si="1068"/>
        <v>0</v>
      </c>
      <c r="AX767" t="b">
        <f t="shared" si="1069"/>
        <v>1</v>
      </c>
      <c r="AY767" t="b">
        <f t="shared" si="1070"/>
        <v>0</v>
      </c>
      <c r="AZ767" t="b">
        <f t="shared" si="1071"/>
        <v>0</v>
      </c>
      <c r="BA767" t="b">
        <f t="shared" si="1072"/>
        <v>0</v>
      </c>
      <c r="BB767" t="b">
        <f t="shared" si="1073"/>
        <v>0</v>
      </c>
      <c r="BC767" t="b">
        <f t="shared" si="1074"/>
        <v>0</v>
      </c>
      <c r="BD767" t="b">
        <f t="shared" si="1075"/>
        <v>0</v>
      </c>
      <c r="BE767" t="b">
        <f t="shared" si="1076"/>
        <v>0</v>
      </c>
      <c r="BF767" t="b">
        <f t="shared" si="1077"/>
        <v>0</v>
      </c>
      <c r="BG767" t="b">
        <f t="shared" si="1078"/>
        <v>0</v>
      </c>
      <c r="BH767" t="b">
        <f t="shared" si="1079"/>
        <v>0</v>
      </c>
      <c r="BI767" t="b">
        <f t="shared" si="1080"/>
        <v>0</v>
      </c>
      <c r="BJ767" t="b">
        <f t="shared" si="1081"/>
        <v>0</v>
      </c>
      <c r="BK767" t="b">
        <f t="shared" si="1082"/>
        <v>0</v>
      </c>
      <c r="BL767" t="b">
        <f t="shared" si="1083"/>
        <v>0</v>
      </c>
      <c r="BM767" t="b">
        <f t="shared" si="1084"/>
        <v>0</v>
      </c>
      <c r="BN767" t="b">
        <f t="shared" si="1085"/>
        <v>0</v>
      </c>
      <c r="BO767" t="b">
        <f t="shared" si="1086"/>
        <v>1</v>
      </c>
      <c r="BP767" t="b">
        <f t="shared" si="1087"/>
        <v>1</v>
      </c>
      <c r="BQ767" t="b">
        <f t="shared" si="1088"/>
        <v>1</v>
      </c>
      <c r="BR767" t="b">
        <f t="shared" si="1089"/>
        <v>0</v>
      </c>
      <c r="BS767" t="b">
        <f t="shared" si="1090"/>
        <v>0</v>
      </c>
      <c r="BT767" t="b">
        <f t="shared" si="1091"/>
        <v>0</v>
      </c>
      <c r="BU767" t="b">
        <f t="shared" si="1092"/>
        <v>1</v>
      </c>
      <c r="BV767" t="b">
        <f t="shared" si="1093"/>
        <v>0</v>
      </c>
      <c r="BW767" t="b">
        <f t="shared" si="1094"/>
        <v>0</v>
      </c>
      <c r="BX767" t="b">
        <f t="shared" si="1095"/>
        <v>0</v>
      </c>
      <c r="BY767" t="b">
        <f t="shared" si="1096"/>
        <v>0</v>
      </c>
      <c r="BZ767" t="b">
        <f t="shared" si="1097"/>
        <v>0</v>
      </c>
      <c r="CA767" t="b">
        <f t="shared" si="1098"/>
        <v>0</v>
      </c>
      <c r="CB767" t="b">
        <f t="shared" si="1099"/>
        <v>0</v>
      </c>
      <c r="CC767" t="b">
        <f t="shared" si="1100"/>
        <v>0</v>
      </c>
      <c r="CD767" t="b">
        <f t="shared" si="1101"/>
        <v>0</v>
      </c>
      <c r="CE767" t="b">
        <f t="shared" si="1102"/>
        <v>0</v>
      </c>
      <c r="CF767" t="b">
        <f t="shared" si="1103"/>
        <v>1</v>
      </c>
      <c r="CG767" t="b">
        <f t="shared" si="1104"/>
        <v>1</v>
      </c>
      <c r="CH767" t="b">
        <f t="shared" si="1105"/>
        <v>0</v>
      </c>
      <c r="CI767" t="b">
        <f t="shared" si="1106"/>
        <v>0</v>
      </c>
      <c r="CJ767" t="b">
        <f t="shared" si="1107"/>
        <v>0</v>
      </c>
      <c r="CK767" t="b">
        <f t="shared" si="1108"/>
        <v>0</v>
      </c>
      <c r="CL767" t="b">
        <f t="shared" si="1109"/>
        <v>0</v>
      </c>
      <c r="CM767" t="b">
        <f t="shared" si="1110"/>
        <v>0</v>
      </c>
      <c r="CN767" t="b">
        <f t="shared" si="1111"/>
        <v>0</v>
      </c>
      <c r="CO767" t="b">
        <f t="shared" si="1112"/>
        <v>0</v>
      </c>
      <c r="CP767" t="b">
        <f t="shared" si="1113"/>
        <v>0</v>
      </c>
      <c r="CQ767" t="b">
        <f t="shared" si="1114"/>
        <v>1</v>
      </c>
      <c r="CR767" t="b">
        <f t="shared" si="1115"/>
        <v>0</v>
      </c>
      <c r="CS767" t="b">
        <f t="shared" si="1116"/>
        <v>0</v>
      </c>
      <c r="CT767" t="b">
        <f t="shared" si="1117"/>
        <v>0</v>
      </c>
      <c r="CU767" t="b">
        <f t="shared" si="1118"/>
        <v>0</v>
      </c>
      <c r="CV767" t="b">
        <f t="shared" si="1119"/>
        <v>0</v>
      </c>
      <c r="CW767" t="b">
        <f t="shared" si="1120"/>
        <v>0</v>
      </c>
      <c r="CX767" t="b">
        <f t="shared" si="1121"/>
        <v>0</v>
      </c>
      <c r="CY767" t="b">
        <f t="shared" si="1122"/>
        <v>0</v>
      </c>
      <c r="CZ767" t="b">
        <f t="shared" si="1123"/>
        <v>0</v>
      </c>
      <c r="DA767" t="b">
        <f t="shared" si="1124"/>
        <v>1</v>
      </c>
      <c r="DB767" t="b">
        <f t="shared" si="1125"/>
        <v>0</v>
      </c>
      <c r="DC767" t="b">
        <f t="shared" si="1126"/>
        <v>0</v>
      </c>
      <c r="DD767" t="b">
        <f t="shared" si="1127"/>
        <v>0</v>
      </c>
    </row>
    <row r="768" spans="1:108">
      <c r="A768" t="s">
        <v>2261</v>
      </c>
      <c r="B768" t="s">
        <v>2262</v>
      </c>
      <c r="C768" t="s">
        <v>2262</v>
      </c>
      <c r="F768" t="s">
        <v>2263</v>
      </c>
      <c r="G768" t="s">
        <v>2264</v>
      </c>
      <c r="H768" t="s">
        <v>7429</v>
      </c>
      <c r="I768" t="s">
        <v>7418</v>
      </c>
      <c r="J768" t="s">
        <v>183</v>
      </c>
      <c r="K768" t="s">
        <v>183</v>
      </c>
      <c r="L768" t="s">
        <v>7775</v>
      </c>
      <c r="M768" t="s">
        <v>6079</v>
      </c>
      <c r="N768" t="s">
        <v>7503</v>
      </c>
      <c r="O768" t="b">
        <f t="shared" si="1034"/>
        <v>1</v>
      </c>
      <c r="P768" t="b">
        <f t="shared" si="1035"/>
        <v>1</v>
      </c>
      <c r="Q768" t="b">
        <f t="shared" si="1036"/>
        <v>0</v>
      </c>
      <c r="R768" t="b">
        <f t="shared" si="1037"/>
        <v>0</v>
      </c>
      <c r="S768" t="b">
        <f t="shared" si="1038"/>
        <v>1</v>
      </c>
      <c r="T768" t="b">
        <f t="shared" si="1039"/>
        <v>0</v>
      </c>
      <c r="U768" t="b">
        <f t="shared" si="1040"/>
        <v>0</v>
      </c>
      <c r="V768" t="b">
        <f t="shared" si="1041"/>
        <v>1</v>
      </c>
      <c r="W768" t="b">
        <f t="shared" si="1042"/>
        <v>0</v>
      </c>
      <c r="X768" t="b">
        <f t="shared" si="1043"/>
        <v>0</v>
      </c>
      <c r="Y768" t="b">
        <f t="shared" si="1044"/>
        <v>0</v>
      </c>
      <c r="Z768" t="b">
        <f t="shared" si="1045"/>
        <v>0</v>
      </c>
      <c r="AA768" t="b">
        <f t="shared" si="1046"/>
        <v>1</v>
      </c>
      <c r="AB768" t="b">
        <f t="shared" si="1047"/>
        <v>1</v>
      </c>
      <c r="AC768" t="b">
        <f t="shared" si="1048"/>
        <v>0</v>
      </c>
      <c r="AD768" t="b">
        <f t="shared" si="1049"/>
        <v>0</v>
      </c>
      <c r="AE768" t="b">
        <f t="shared" si="1050"/>
        <v>0</v>
      </c>
      <c r="AF768" t="b">
        <f t="shared" si="1051"/>
        <v>0</v>
      </c>
      <c r="AG768" t="b">
        <f t="shared" si="1052"/>
        <v>0</v>
      </c>
      <c r="AH768" t="b">
        <f t="shared" si="1053"/>
        <v>0</v>
      </c>
      <c r="AI768" t="b">
        <f t="shared" si="1054"/>
        <v>0</v>
      </c>
      <c r="AJ768" t="b">
        <f t="shared" si="1055"/>
        <v>0</v>
      </c>
      <c r="AK768" t="b">
        <f t="shared" si="1056"/>
        <v>0</v>
      </c>
      <c r="AL768" t="b">
        <f t="shared" si="1057"/>
        <v>0</v>
      </c>
      <c r="AM768" t="b">
        <f t="shared" si="1058"/>
        <v>0</v>
      </c>
      <c r="AN768" t="b">
        <f t="shared" si="1059"/>
        <v>0</v>
      </c>
      <c r="AO768" t="b">
        <f t="shared" si="1060"/>
        <v>0</v>
      </c>
      <c r="AP768" t="b">
        <f t="shared" si="1061"/>
        <v>0</v>
      </c>
      <c r="AQ768" t="b">
        <f t="shared" si="1062"/>
        <v>0</v>
      </c>
      <c r="AR768" t="b">
        <f t="shared" si="1063"/>
        <v>0</v>
      </c>
      <c r="AS768" t="b">
        <f t="shared" si="1064"/>
        <v>0</v>
      </c>
      <c r="AT768" t="b">
        <f t="shared" si="1065"/>
        <v>0</v>
      </c>
      <c r="AU768" t="b">
        <f t="shared" si="1066"/>
        <v>0</v>
      </c>
      <c r="AV768" t="b">
        <f t="shared" si="1067"/>
        <v>1</v>
      </c>
      <c r="AW768" t="b">
        <f t="shared" si="1068"/>
        <v>0</v>
      </c>
      <c r="AX768" t="b">
        <f t="shared" si="1069"/>
        <v>0</v>
      </c>
      <c r="AY768" t="b">
        <f t="shared" si="1070"/>
        <v>0</v>
      </c>
      <c r="AZ768" t="b">
        <f t="shared" si="1071"/>
        <v>0</v>
      </c>
      <c r="BA768" t="b">
        <f t="shared" si="1072"/>
        <v>0</v>
      </c>
      <c r="BB768" t="b">
        <f t="shared" si="1073"/>
        <v>0</v>
      </c>
      <c r="BC768" t="b">
        <f t="shared" si="1074"/>
        <v>0</v>
      </c>
      <c r="BD768" t="b">
        <f t="shared" si="1075"/>
        <v>0</v>
      </c>
      <c r="BE768" t="b">
        <f t="shared" si="1076"/>
        <v>0</v>
      </c>
      <c r="BF768" t="b">
        <f t="shared" si="1077"/>
        <v>0</v>
      </c>
      <c r="BG768" t="b">
        <f t="shared" si="1078"/>
        <v>0</v>
      </c>
      <c r="BH768" t="b">
        <f t="shared" si="1079"/>
        <v>0</v>
      </c>
      <c r="BI768" t="b">
        <f t="shared" si="1080"/>
        <v>0</v>
      </c>
      <c r="BJ768" t="b">
        <f t="shared" si="1081"/>
        <v>0</v>
      </c>
      <c r="BK768" t="b">
        <f t="shared" si="1082"/>
        <v>0</v>
      </c>
      <c r="BL768" t="b">
        <f t="shared" si="1083"/>
        <v>1</v>
      </c>
      <c r="BM768" t="b">
        <f t="shared" si="1084"/>
        <v>0</v>
      </c>
      <c r="BN768" t="b">
        <f t="shared" si="1085"/>
        <v>0</v>
      </c>
      <c r="BO768" t="b">
        <f t="shared" si="1086"/>
        <v>0</v>
      </c>
      <c r="BP768" t="b">
        <f t="shared" si="1087"/>
        <v>0</v>
      </c>
      <c r="BQ768" t="b">
        <f t="shared" si="1088"/>
        <v>0</v>
      </c>
      <c r="BR768" t="b">
        <f t="shared" si="1089"/>
        <v>0</v>
      </c>
      <c r="BS768" t="b">
        <f t="shared" si="1090"/>
        <v>0</v>
      </c>
      <c r="BT768" t="b">
        <f t="shared" si="1091"/>
        <v>0</v>
      </c>
      <c r="BU768" t="b">
        <f t="shared" si="1092"/>
        <v>0</v>
      </c>
      <c r="BV768" t="b">
        <f t="shared" si="1093"/>
        <v>0</v>
      </c>
      <c r="BW768" t="b">
        <f t="shared" si="1094"/>
        <v>0</v>
      </c>
      <c r="BX768" t="b">
        <f t="shared" si="1095"/>
        <v>1</v>
      </c>
      <c r="BY768" t="b">
        <f t="shared" si="1096"/>
        <v>0</v>
      </c>
      <c r="BZ768" t="b">
        <f t="shared" si="1097"/>
        <v>0</v>
      </c>
      <c r="CA768" t="b">
        <f t="shared" si="1098"/>
        <v>0</v>
      </c>
      <c r="CB768" t="b">
        <f t="shared" si="1099"/>
        <v>0</v>
      </c>
      <c r="CC768" t="b">
        <f t="shared" si="1100"/>
        <v>0</v>
      </c>
      <c r="CD768" t="b">
        <f t="shared" si="1101"/>
        <v>0</v>
      </c>
      <c r="CE768" t="b">
        <f t="shared" si="1102"/>
        <v>0</v>
      </c>
      <c r="CF768" t="b">
        <f t="shared" si="1103"/>
        <v>0</v>
      </c>
      <c r="CG768" t="b">
        <f t="shared" si="1104"/>
        <v>0</v>
      </c>
      <c r="CH768" t="b">
        <f t="shared" si="1105"/>
        <v>0</v>
      </c>
      <c r="CI768" t="b">
        <f t="shared" si="1106"/>
        <v>0</v>
      </c>
      <c r="CJ768" t="b">
        <f t="shared" si="1107"/>
        <v>0</v>
      </c>
      <c r="CK768" t="b">
        <f t="shared" si="1108"/>
        <v>0</v>
      </c>
      <c r="CL768" t="b">
        <f t="shared" si="1109"/>
        <v>0</v>
      </c>
      <c r="CM768" t="b">
        <f t="shared" si="1110"/>
        <v>0</v>
      </c>
      <c r="CN768" t="b">
        <f t="shared" si="1111"/>
        <v>0</v>
      </c>
      <c r="CO768" t="b">
        <f t="shared" si="1112"/>
        <v>0</v>
      </c>
      <c r="CP768" t="b">
        <f t="shared" si="1113"/>
        <v>0</v>
      </c>
      <c r="CQ768" t="b">
        <f t="shared" si="1114"/>
        <v>0</v>
      </c>
      <c r="CR768" t="b">
        <f t="shared" si="1115"/>
        <v>0</v>
      </c>
      <c r="CS768" t="b">
        <f t="shared" si="1116"/>
        <v>0</v>
      </c>
      <c r="CT768" t="b">
        <f t="shared" si="1117"/>
        <v>0</v>
      </c>
      <c r="CU768" t="b">
        <f t="shared" si="1118"/>
        <v>0</v>
      </c>
      <c r="CV768" t="b">
        <f t="shared" si="1119"/>
        <v>0</v>
      </c>
      <c r="CW768" t="b">
        <f t="shared" si="1120"/>
        <v>0</v>
      </c>
      <c r="CX768" t="b">
        <f t="shared" si="1121"/>
        <v>0</v>
      </c>
      <c r="CY768" t="b">
        <f t="shared" si="1122"/>
        <v>0</v>
      </c>
      <c r="CZ768" t="b">
        <f t="shared" si="1123"/>
        <v>0</v>
      </c>
      <c r="DA768" t="b">
        <f t="shared" si="1124"/>
        <v>0</v>
      </c>
      <c r="DB768" t="b">
        <f t="shared" si="1125"/>
        <v>0</v>
      </c>
      <c r="DC768" t="b">
        <f t="shared" si="1126"/>
        <v>0</v>
      </c>
      <c r="DD768" t="b">
        <f t="shared" si="1127"/>
        <v>0</v>
      </c>
    </row>
    <row r="769" spans="1:108">
      <c r="A769" t="s">
        <v>2307</v>
      </c>
      <c r="C769" t="s">
        <v>2308</v>
      </c>
      <c r="F769" t="s">
        <v>2263</v>
      </c>
      <c r="G769" t="s">
        <v>2264</v>
      </c>
      <c r="H769" t="s">
        <v>7429</v>
      </c>
      <c r="I769" t="s">
        <v>7418</v>
      </c>
      <c r="J769" t="s">
        <v>362</v>
      </c>
      <c r="K769" t="s">
        <v>136</v>
      </c>
      <c r="L769" t="s">
        <v>6837</v>
      </c>
      <c r="M769" t="s">
        <v>6079</v>
      </c>
      <c r="N769" t="s">
        <v>2309</v>
      </c>
      <c r="O769" t="b">
        <f t="shared" si="1034"/>
        <v>1</v>
      </c>
      <c r="P769" t="b">
        <f t="shared" si="1035"/>
        <v>0</v>
      </c>
      <c r="Q769" t="b">
        <f t="shared" si="1036"/>
        <v>0</v>
      </c>
      <c r="R769" t="b">
        <f t="shared" si="1037"/>
        <v>0</v>
      </c>
      <c r="S769" t="b">
        <f t="shared" si="1038"/>
        <v>1</v>
      </c>
      <c r="T769" t="b">
        <f t="shared" si="1039"/>
        <v>0</v>
      </c>
      <c r="U769" t="b">
        <f t="shared" si="1040"/>
        <v>0</v>
      </c>
      <c r="V769" t="b">
        <f t="shared" si="1041"/>
        <v>0</v>
      </c>
      <c r="W769" t="b">
        <f t="shared" si="1042"/>
        <v>1</v>
      </c>
      <c r="X769" t="b">
        <f t="shared" si="1043"/>
        <v>0</v>
      </c>
      <c r="Y769" t="b">
        <f t="shared" si="1044"/>
        <v>0</v>
      </c>
      <c r="Z769" t="b">
        <f t="shared" si="1045"/>
        <v>0</v>
      </c>
      <c r="AA769" t="b">
        <f t="shared" si="1046"/>
        <v>0</v>
      </c>
      <c r="AB769" t="b">
        <f t="shared" si="1047"/>
        <v>1</v>
      </c>
      <c r="AC769" t="b">
        <f t="shared" si="1048"/>
        <v>1</v>
      </c>
      <c r="AD769" t="b">
        <f t="shared" si="1049"/>
        <v>0</v>
      </c>
      <c r="AE769" t="b">
        <f t="shared" si="1050"/>
        <v>0</v>
      </c>
      <c r="AF769" t="b">
        <f t="shared" si="1051"/>
        <v>0</v>
      </c>
      <c r="AG769" t="b">
        <f t="shared" si="1052"/>
        <v>0</v>
      </c>
      <c r="AH769" t="b">
        <f t="shared" si="1053"/>
        <v>0</v>
      </c>
      <c r="AI769" t="b">
        <f t="shared" si="1054"/>
        <v>0</v>
      </c>
      <c r="AJ769" t="b">
        <f t="shared" si="1055"/>
        <v>0</v>
      </c>
      <c r="AK769" t="b">
        <f t="shared" si="1056"/>
        <v>0</v>
      </c>
      <c r="AL769" t="b">
        <f t="shared" si="1057"/>
        <v>0</v>
      </c>
      <c r="AM769" t="b">
        <f t="shared" si="1058"/>
        <v>0</v>
      </c>
      <c r="AN769" t="b">
        <f t="shared" si="1059"/>
        <v>0</v>
      </c>
      <c r="AO769" t="b">
        <f t="shared" si="1060"/>
        <v>0</v>
      </c>
      <c r="AP769" t="b">
        <f t="shared" si="1061"/>
        <v>0</v>
      </c>
      <c r="AQ769" t="b">
        <f t="shared" si="1062"/>
        <v>0</v>
      </c>
      <c r="AR769" t="b">
        <f t="shared" si="1063"/>
        <v>0</v>
      </c>
      <c r="AS769" t="b">
        <f t="shared" si="1064"/>
        <v>0</v>
      </c>
      <c r="AT769" t="b">
        <f t="shared" si="1065"/>
        <v>0</v>
      </c>
      <c r="AU769" t="b">
        <f t="shared" si="1066"/>
        <v>0</v>
      </c>
      <c r="AV769" t="b">
        <f t="shared" si="1067"/>
        <v>0</v>
      </c>
      <c r="AW769" t="b">
        <f t="shared" si="1068"/>
        <v>0</v>
      </c>
      <c r="AX769" t="b">
        <f t="shared" si="1069"/>
        <v>0</v>
      </c>
      <c r="AY769" t="b">
        <f t="shared" si="1070"/>
        <v>0</v>
      </c>
      <c r="AZ769" t="b">
        <f t="shared" si="1071"/>
        <v>0</v>
      </c>
      <c r="BA769" t="b">
        <f t="shared" si="1072"/>
        <v>0</v>
      </c>
      <c r="BB769" t="b">
        <f t="shared" si="1073"/>
        <v>0</v>
      </c>
      <c r="BC769" t="b">
        <f t="shared" si="1074"/>
        <v>0</v>
      </c>
      <c r="BD769" t="b">
        <f t="shared" si="1075"/>
        <v>0</v>
      </c>
      <c r="BE769" t="b">
        <f t="shared" si="1076"/>
        <v>0</v>
      </c>
      <c r="BF769" t="b">
        <f t="shared" si="1077"/>
        <v>0</v>
      </c>
      <c r="BG769" t="b">
        <f t="shared" si="1078"/>
        <v>0</v>
      </c>
      <c r="BH769" t="b">
        <f t="shared" si="1079"/>
        <v>0</v>
      </c>
      <c r="BI769" t="b">
        <f t="shared" si="1080"/>
        <v>0</v>
      </c>
      <c r="BJ769" t="b">
        <f t="shared" si="1081"/>
        <v>0</v>
      </c>
      <c r="BK769" t="b">
        <f t="shared" si="1082"/>
        <v>0</v>
      </c>
      <c r="BL769" t="b">
        <f t="shared" si="1083"/>
        <v>0</v>
      </c>
      <c r="BM769" t="b">
        <f t="shared" si="1084"/>
        <v>0</v>
      </c>
      <c r="BN769" t="b">
        <f t="shared" si="1085"/>
        <v>0</v>
      </c>
      <c r="BO769" t="b">
        <f t="shared" si="1086"/>
        <v>0</v>
      </c>
      <c r="BP769" t="b">
        <f t="shared" si="1087"/>
        <v>0</v>
      </c>
      <c r="BQ769" t="b">
        <f t="shared" si="1088"/>
        <v>0</v>
      </c>
      <c r="BR769" t="b">
        <f t="shared" si="1089"/>
        <v>0</v>
      </c>
      <c r="BS769" t="b">
        <f t="shared" si="1090"/>
        <v>0</v>
      </c>
      <c r="BT769" t="b">
        <f t="shared" si="1091"/>
        <v>0</v>
      </c>
      <c r="BU769" t="b">
        <f t="shared" si="1092"/>
        <v>0</v>
      </c>
      <c r="BV769" t="b">
        <f t="shared" si="1093"/>
        <v>0</v>
      </c>
      <c r="BW769" t="b">
        <f t="shared" si="1094"/>
        <v>0</v>
      </c>
      <c r="BX769" t="b">
        <f t="shared" si="1095"/>
        <v>0</v>
      </c>
      <c r="BY769" t="b">
        <f t="shared" si="1096"/>
        <v>0</v>
      </c>
      <c r="BZ769" t="b">
        <f t="shared" si="1097"/>
        <v>0</v>
      </c>
      <c r="CA769" t="b">
        <f t="shared" si="1098"/>
        <v>0</v>
      </c>
      <c r="CB769" t="b">
        <f t="shared" si="1099"/>
        <v>0</v>
      </c>
      <c r="CC769" t="b">
        <f t="shared" si="1100"/>
        <v>0</v>
      </c>
      <c r="CD769" t="b">
        <f t="shared" si="1101"/>
        <v>0</v>
      </c>
      <c r="CE769" t="b">
        <f t="shared" si="1102"/>
        <v>0</v>
      </c>
      <c r="CF769" t="b">
        <f t="shared" si="1103"/>
        <v>0</v>
      </c>
      <c r="CG769" t="b">
        <f t="shared" si="1104"/>
        <v>1</v>
      </c>
      <c r="CH769" t="b">
        <f t="shared" si="1105"/>
        <v>0</v>
      </c>
      <c r="CI769" t="b">
        <f t="shared" si="1106"/>
        <v>0</v>
      </c>
      <c r="CJ769" t="b">
        <f t="shared" si="1107"/>
        <v>0</v>
      </c>
      <c r="CK769" t="b">
        <f t="shared" si="1108"/>
        <v>0</v>
      </c>
      <c r="CL769" t="b">
        <f t="shared" si="1109"/>
        <v>0</v>
      </c>
      <c r="CM769" t="b">
        <f t="shared" si="1110"/>
        <v>0</v>
      </c>
      <c r="CN769" t="b">
        <f t="shared" si="1111"/>
        <v>0</v>
      </c>
      <c r="CO769" t="b">
        <f t="shared" si="1112"/>
        <v>0</v>
      </c>
      <c r="CP769" t="b">
        <f t="shared" si="1113"/>
        <v>0</v>
      </c>
      <c r="CQ769" t="b">
        <f t="shared" si="1114"/>
        <v>0</v>
      </c>
      <c r="CR769" t="b">
        <f t="shared" si="1115"/>
        <v>0</v>
      </c>
      <c r="CS769" t="b">
        <f t="shared" si="1116"/>
        <v>0</v>
      </c>
      <c r="CT769" t="b">
        <f t="shared" si="1117"/>
        <v>0</v>
      </c>
      <c r="CU769" t="b">
        <f t="shared" si="1118"/>
        <v>0</v>
      </c>
      <c r="CV769" t="b">
        <f t="shared" si="1119"/>
        <v>0</v>
      </c>
      <c r="CW769" t="b">
        <f t="shared" si="1120"/>
        <v>0</v>
      </c>
      <c r="CX769" t="b">
        <f t="shared" si="1121"/>
        <v>0</v>
      </c>
      <c r="CY769" t="b">
        <f t="shared" si="1122"/>
        <v>0</v>
      </c>
      <c r="CZ769" t="b">
        <f t="shared" si="1123"/>
        <v>0</v>
      </c>
      <c r="DA769" t="b">
        <f t="shared" si="1124"/>
        <v>0</v>
      </c>
      <c r="DB769" t="b">
        <f t="shared" si="1125"/>
        <v>0</v>
      </c>
      <c r="DC769" t="b">
        <f t="shared" si="1126"/>
        <v>0</v>
      </c>
      <c r="DD769" t="b">
        <f t="shared" si="1127"/>
        <v>0</v>
      </c>
    </row>
    <row r="770" spans="1:108">
      <c r="A770" s="7" t="s">
        <v>2310</v>
      </c>
      <c r="B770" t="s">
        <v>2311</v>
      </c>
      <c r="C770" t="s">
        <v>2311</v>
      </c>
      <c r="F770" t="s">
        <v>2263</v>
      </c>
      <c r="G770" t="s">
        <v>2264</v>
      </c>
      <c r="H770" t="s">
        <v>7429</v>
      </c>
      <c r="I770" t="s">
        <v>7418</v>
      </c>
      <c r="J770" s="4" t="s">
        <v>183</v>
      </c>
      <c r="K770" t="s">
        <v>183</v>
      </c>
      <c r="L770" t="s">
        <v>6838</v>
      </c>
      <c r="M770" t="s">
        <v>6079</v>
      </c>
      <c r="N770" t="s">
        <v>2312</v>
      </c>
      <c r="O770" t="b">
        <f t="shared" ref="O770:O833" si="1128">OR(ISNUMBER(FIND("Adana",N770)),ISNUMBER(FIND("Hatay",N770)),ISNUMBER(FIND("Kahramanmaraş",N770)),ISNUMBER(FIND("Mersin",N770)),ISNUMBER(FIND("Osmaniye",N770)),ISNUMBER(FIND("Adıyaman",N770)),ISNUMBER(FIND("Diyarbakır",N770)),ISNUMBER(FIND("Gaziantep",N770)),ISNUMBER(FIND("Mardin",N770)),ISNUMBER(FIND("Şanlıurfa",N770)),ISNUMBER(FIND("Siirt",N770)),ISNUMBER(FIND("Karaman",N770)),ISNUMBER(FIND("Niğde",N770)),ISNUMBER(FIND("Elazığ",N770)),ISNUMBER(FIND("Malatya",N770)),ISNUMBER(FIND("Tunceli",N770)))</f>
        <v>1</v>
      </c>
      <c r="P770" t="b">
        <f t="shared" ref="P770:P833" si="1129">OR(ISNUMBER(FIND("Antalya",N770)),ISNUMBER(FIND("Balıkesir",N770)),ISNUMBER(FIND("Bursa",N770)),ISNUMBER(FIND("Çanakkale",N770)),ISNUMBER(FIND("İstanbul",N770)),ISNUMBER(FIND("Kırklareli",N770)),ISNUMBER(FIND("Tekirdağ",N770)),ISNUMBER(FIND("Aydın",N770)),ISNUMBER(FIND("İzmir",N770)),ISNUMBER(FIND("Manisa",N770)),ISNUMBER(FIND("Muğla",N770)),ISNUMBER(FIND("Uşak",N770)),ISNUMBER(FIND("Amasya",N770)))</f>
        <v>0</v>
      </c>
      <c r="Q770" t="b">
        <f t="shared" ref="Q770:Q833" si="1130">OR(ISNUMBER(FIND("Ankara",N770)),ISNUMBER(FIND("Eskişehir",N770)),ISNUMBER(FIND("Kayseri",N770)),ISNUMBER(FIND("Kırşehir",N770)),ISNUMBER(FIND("Konya",N770)),ISNUMBER(FIND("Nevşehir",N770)),ISNUMBER(FIND("Sivas",N770)),ISNUMBER(FIND("Burdur",N770)),ISNUMBER(FIND("Isparta",N770)),ISNUMBER(FIND("Çorum",N770)),ISNUMBER(FIND("Tokat",N770)),ISNUMBER(FIND("Iğdır",N770)),ISNUMBER(FIND("Van",N770)))</f>
        <v>1</v>
      </c>
      <c r="R770" t="b">
        <f t="shared" ref="R770:R833" si="1131">OR(ISNUMBER(FIND("Ağrı",N770)),ISNUMBER(FIND("Erzincan",N770)),ISNUMBER(FIND("Erzurum",N770)),ISNUMBER(FIND("Kars",N770)),ISNUMBER(FIND("Artvin",N770)),ISNUMBER(FIND("Bolu",N770)),ISNUMBER(FIND("Çankırı",N770)),ISNUMBER(FIND("Düzce",N770)),ISNUMBER(FIND("Karabük",N770)),ISNUMBER(FIND("Kastamonu",N770)),ISNUMBER(FIND("Ordu",N770)),ISNUMBER(FIND("Samsun",N770)),ISNUMBER(FIND("Sinop",N770)),ISNUMBER(FIND("Zonguldak",N770)),ISNUMBER(FIND("Bilecik",N770)),ISNUMBER(FIND("Edirne",N770)),ISNUMBER(FIND("Kocaeli",N770)),ISNUMBER(FIND("Sakarya",N770)),ISNUMBER(FIND("Afyonkarahisar",N770)),ISNUMBER(FIND("Kütahya",N770)))</f>
        <v>1</v>
      </c>
      <c r="S770" t="b">
        <f t="shared" ref="S770:S833" si="1132">OR(ISNUMBER(FIND("Adana",N770)),ISNUMBER(FIND("Antalya",N770)),ISNUMBER(FIND("Burdur",N770)),ISNUMBER(FIND("Hatay",N770)),ISNUMBER(FIND("Isparta",N770)),ISNUMBER(FIND("Kahramanmaraş",N770)),ISNUMBER(FIND("Mersin",N770)),ISNUMBER(FIND("Osmaniye",N770)))</f>
        <v>1</v>
      </c>
      <c r="T770" t="b">
        <f t="shared" ref="T770:T833" si="1133">OR(ISNUMBER(FIND("Afyonkarahisar",N770)),ISNUMBER(FIND("Aydın",N770)),ISNUMBER(FIND("Denizli",N770)),ISNUMBER(FIND("İzmir",N770)),ISNUMBER(FIND("Kütahya",N770)),ISNUMBER(FIND("Manisa",N770)),ISNUMBER(FIND("Muğla",N770)),ISNUMBER(FIND("Uşak",N770)))</f>
        <v>0</v>
      </c>
      <c r="U770" t="b">
        <f t="shared" ref="U770:U833" si="1134">OR(ISNUMBER(FIND("Aksaray",N770)),ISNUMBER(FIND("Ankara",N770)),ISNUMBER(FIND("Çankırı",N770)),ISNUMBER(FIND("Eskişehir",N770)),ISNUMBER(FIND("Karaman",N770)),ISNUMBER(FIND("Kayseri",N770)),ISNUMBER(FIND("Kırıkkale",N770)),ISNUMBER(FIND("Kırşehir",N770)),ISNUMBER(FIND("Konya",N770)),ISNUMBER(FIND("Nevşehir",N770)),ISNUMBER(FIND("Niğde",N770)),ISNUMBER(FIND("Sivas",N770)),ISNUMBER(FIND("Yozgat",N770)))</f>
        <v>0</v>
      </c>
      <c r="V770" t="b">
        <f t="shared" ref="V770:V833" si="1135">OR(ISNUMBER(FIND("Balıkesir",N770)),ISNUMBER(FIND("Bilecik",N770)),ISNUMBER(FIND("Bursa",N770)),ISNUMBER(FIND("Çanakkale",N770)),ISNUMBER(FIND("Edirne",N770)),ISNUMBER(FIND("İstanbul",N770)),ISNUMBER(FIND("Kırklareli",N770)),ISNUMBER(FIND("Kocaeli",N770)),ISNUMBER(FIND("Sakarya",N770)),ISNUMBER(FIND("Tekirdağ",N770)),ISNUMBER(FIND("Yalova",N770)))</f>
        <v>0</v>
      </c>
      <c r="W770" t="b">
        <f t="shared" ref="W770:W833" si="1136">OR(ISNUMBER(FIND("Adıyaman",N770)),ISNUMBER(FIND("Batman",N770)),ISNUMBER(FIND("Diyarbakır",N770)),ISNUMBER(FIND("Gaziantep",N770)),ISNUMBER(FIND("Kilis",N770)),ISNUMBER(FIND("Mardin",N770)),ISNUMBER(FIND("Siirt",N770)),ISNUMBER(FIND("Şanlıurfa",N770)),ISNUMBER(FIND("Şırnak",N770)))</f>
        <v>0</v>
      </c>
      <c r="X770" t="b">
        <f t="shared" ref="X770:X833" si="1137">OR(ISNUMBER(FIND("Ağrı",N770)),ISNUMBER(FIND("Ardahan",N770)),ISNUMBER(FIND("Bingöl",N770)),ISNUMBER(FIND("Bitlis",N770)),ISNUMBER(FIND("Elazığ",N770)),ISNUMBER(FIND("Erzincan",N770)),ISNUMBER(FIND("Erzurum",N770)),ISNUMBER(FIND("Hakkâri",N770)),ISNUMBER(FIND("Iğdır",N770)),ISNUMBER(FIND("Kars",N770)),ISNUMBER(FIND("Malatya",N770)),ISNUMBER(FIND("Muş",N770)),ISNUMBER(FIND("Tunceli",N770)),ISNUMBER(FIND("Van",N770)))</f>
        <v>1</v>
      </c>
      <c r="Y770" t="b">
        <f t="shared" ref="Y770:Y833" si="1138">OR(ISNUMBER(FIND("Amasya",N770)),ISNUMBER(FIND("Artvin",N770)),ISNUMBER(FIND("Bartın",N770)),ISNUMBER(FIND("Bayburt",N770)),ISNUMBER(FIND("Bolu",N770)),ISNUMBER(FIND("Çorum",N770)),ISNUMBER(FIND("Düzce",N770)),ISNUMBER(FIND("Giresun",N770)),ISNUMBER(FIND("Gümüşhane",N770)),ISNUMBER(FIND("Karabük",N770)),ISNUMBER(FIND("Kastamonu",N770)),ISNUMBER(FIND("Ordu",N770)),ISNUMBER(FIND("Rize",N770)),ISNUMBER(FIND("Samsun",N770)),ISNUMBER(FIND("Sinop",N770)),ISNUMBER(FIND("Tokat",N770)),ISNUMBER(FIND("Trabzon",N770)),ISNUMBER(FIND("Zonguldak",N770)))</f>
        <v>1</v>
      </c>
      <c r="Z770" t="b">
        <f t="shared" ref="Z770:Z833" si="1139">OR(ISNUMBER(FIND("Artvin",N770)),ISNUMBER(FIND("Bayburt",N770)),ISNUMBER(FIND("Giresun",N770)),ISNUMBER(FIND("Gümüşhane",N770)),ISNUMBER(FIND("Ordu",N770)),ISNUMBER(FIND("Rize",N770)),ISNUMBER(FIND("Trabzon",N770)))</f>
        <v>0</v>
      </c>
      <c r="AA770" t="b">
        <f t="shared" ref="AA770:AA833" si="1140">OR(ISNUMBER(FIND("Çanakkale",N770)),ISNUMBER(FIND("Edirne",N770)),ISNUMBER(FIND("İstanbul",N770)),ISNUMBER(FIND("Kırklareli",N770)),ISNUMBER(FIND("Tekirdağ",N770)))</f>
        <v>0</v>
      </c>
      <c r="AB770" t="b">
        <f t="shared" ref="AB770:AB833" si="1141">ISNUMBER(FIND("Adana",N770))</f>
        <v>0</v>
      </c>
      <c r="AC770" t="b">
        <f t="shared" ref="AC770:AC833" si="1142">ISNUMBER(FIND("Adıyaman",N770))</f>
        <v>0</v>
      </c>
      <c r="AD770" t="b">
        <f t="shared" ref="AD770:AD833" si="1143">ISNUMBER(FIND("Afyonkarahisar",N770))</f>
        <v>0</v>
      </c>
      <c r="AE770" t="b">
        <f t="shared" ref="AE770:AE833" si="1144">ISNUMBER(FIND("Ağrı",N770))</f>
        <v>0</v>
      </c>
      <c r="AF770" t="b">
        <f t="shared" ref="AF770:AF833" si="1145">ISNUMBER(FIND("Aksaray",N770))</f>
        <v>0</v>
      </c>
      <c r="AG770" t="b">
        <f t="shared" ref="AG770:AG833" si="1146">ISNUMBER(FIND("Amasya",N770))</f>
        <v>0</v>
      </c>
      <c r="AH770" t="b">
        <f t="shared" ref="AH770:AH833" si="1147">ISNUMBER(FIND("Ankara",N770))</f>
        <v>0</v>
      </c>
      <c r="AI770" t="b">
        <f t="shared" ref="AI770:AI833" si="1148">ISNUMBER(FIND("Antalya",N770))</f>
        <v>0</v>
      </c>
      <c r="AJ770" t="b">
        <f t="shared" ref="AJ770:AJ833" si="1149">ISNUMBER(FIND("Ardahan",N770))</f>
        <v>0</v>
      </c>
      <c r="AK770" t="b">
        <f t="shared" ref="AK770:AK833" si="1150">ISNUMBER(FIND("Artvin",N770))</f>
        <v>0</v>
      </c>
      <c r="AL770" t="b">
        <f t="shared" ref="AL770:AL833" si="1151">ISNUMBER(FIND("Aydın",N770))</f>
        <v>0</v>
      </c>
      <c r="AM770" t="b">
        <f t="shared" ref="AM770:AM833" si="1152">ISNUMBER(FIND("Balıkesir",N770))</f>
        <v>0</v>
      </c>
      <c r="AN770" t="b">
        <f t="shared" ref="AN770:AN833" si="1153">ISNUMBER(FIND("Bartın",N770))</f>
        <v>0</v>
      </c>
      <c r="AO770" t="b">
        <f t="shared" ref="AO770:AO833" si="1154">ISNUMBER(FIND("Batman",N770))</f>
        <v>0</v>
      </c>
      <c r="AP770" t="b">
        <f t="shared" ref="AP770:AP833" si="1155">ISNUMBER(FIND("Bayburt",N770))</f>
        <v>0</v>
      </c>
      <c r="AQ770" t="b">
        <f t="shared" ref="AQ770:AQ833" si="1156">ISNUMBER(FIND("Bilecik",N770))</f>
        <v>0</v>
      </c>
      <c r="AR770" t="b">
        <f t="shared" ref="AR770:AR833" si="1157">ISNUMBER(FIND("Bingöl",N770))</f>
        <v>0</v>
      </c>
      <c r="AS770" t="b">
        <f t="shared" ref="AS770:AS833" si="1158">ISNUMBER(FIND("Bitlis",N770))</f>
        <v>0</v>
      </c>
      <c r="AT770" t="b">
        <f t="shared" ref="AT770:AT833" si="1159">ISNUMBER(FIND("Bolu",N770))</f>
        <v>0</v>
      </c>
      <c r="AU770" t="b">
        <f t="shared" ref="AU770:AU833" si="1160">ISNUMBER(FIND("Burdur",N770))</f>
        <v>0</v>
      </c>
      <c r="AV770" t="b">
        <f t="shared" ref="AV770:AV833" si="1161">ISNUMBER(FIND("Bursa",N770))</f>
        <v>0</v>
      </c>
      <c r="AW770" t="b">
        <f t="shared" ref="AW770:AW833" si="1162">ISNUMBER(FIND("Çanakkale",N770))</f>
        <v>0</v>
      </c>
      <c r="AX770" t="b">
        <f t="shared" ref="AX770:AX833" si="1163">ISNUMBER(FIND("Çankırı",N770))</f>
        <v>0</v>
      </c>
      <c r="AY770" t="b">
        <f t="shared" ref="AY770:AY833" si="1164">ISNUMBER(FIND("Çorum",N770))</f>
        <v>0</v>
      </c>
      <c r="AZ770" t="b">
        <f t="shared" ref="AZ770:AZ833" si="1165">ISNUMBER(FIND("Denizli",N770))</f>
        <v>0</v>
      </c>
      <c r="BA770" t="b">
        <f t="shared" ref="BA770:BA833" si="1166">ISNUMBER(FIND("Diyarbakır",N770))</f>
        <v>0</v>
      </c>
      <c r="BB770" t="b">
        <f t="shared" ref="BB770:BB833" si="1167">ISNUMBER(FIND("Düzce",N770))</f>
        <v>0</v>
      </c>
      <c r="BC770" t="b">
        <f t="shared" ref="BC770:BC833" si="1168">ISNUMBER(FIND("Edirne",N770))</f>
        <v>0</v>
      </c>
      <c r="BD770" t="b">
        <f t="shared" ref="BD770:BD833" si="1169">ISNUMBER(FIND("Elazığ",N770))</f>
        <v>0</v>
      </c>
      <c r="BE770" t="b">
        <f t="shared" ref="BE770:BE833" si="1170">ISNUMBER(FIND("Erzincan",N770))</f>
        <v>0</v>
      </c>
      <c r="BF770" t="b">
        <f t="shared" ref="BF770:BF833" si="1171">ISNUMBER(FIND("Erzurum",N770))</f>
        <v>0</v>
      </c>
      <c r="BG770" t="b">
        <f t="shared" ref="BG770:BG833" si="1172">ISNUMBER(FIND("Eskişehir",N770))</f>
        <v>0</v>
      </c>
      <c r="BH770" t="b">
        <f t="shared" ref="BH770:BH833" si="1173">ISNUMBER(FIND("Gaziantep",N770))</f>
        <v>0</v>
      </c>
      <c r="BI770" t="b">
        <f t="shared" ref="BI770:BI833" si="1174">ISNUMBER(FIND("Giresun",N770))</f>
        <v>0</v>
      </c>
      <c r="BJ770" t="b">
        <f t="shared" ref="BJ770:BJ833" si="1175">ISNUMBER(FIND("Gümüşhane",N770))</f>
        <v>0</v>
      </c>
      <c r="BK770" t="b">
        <f t="shared" ref="BK770:BK833" si="1176">ISNUMBER(FIND("Hakkâri",N770))</f>
        <v>0</v>
      </c>
      <c r="BL770" t="b">
        <f t="shared" ref="BL770:BL833" si="1177">ISNUMBER(FIND("Hatay",N770))</f>
        <v>0</v>
      </c>
      <c r="BM770" t="b">
        <f t="shared" ref="BM770:BM833" si="1178">ISNUMBER(FIND("Iğdır",N770))</f>
        <v>0</v>
      </c>
      <c r="BN770" t="b">
        <f t="shared" ref="BN770:BN833" si="1179">ISNUMBER(FIND("Isparta",N770))</f>
        <v>0</v>
      </c>
      <c r="BO770" t="b">
        <f t="shared" ref="BO770:BO833" si="1180">ISNUMBER(FIND("İstanbul",N770))</f>
        <v>0</v>
      </c>
      <c r="BP770" t="b">
        <f t="shared" ref="BP770:BP833" si="1181">ISNUMBER(FIND("İzmir",N770))</f>
        <v>0</v>
      </c>
      <c r="BQ770" t="b">
        <f t="shared" ref="BQ770:BQ833" si="1182">ISNUMBER(FIND("Kahramanmaraş",N770))</f>
        <v>0</v>
      </c>
      <c r="BR770" t="b">
        <f t="shared" ref="BR770:BR833" si="1183">ISNUMBER(FIND("Karabük",N770))</f>
        <v>0</v>
      </c>
      <c r="BS770" t="b">
        <f t="shared" ref="BS770:BS833" si="1184">ISNUMBER(FIND("Karaman",N770))</f>
        <v>0</v>
      </c>
      <c r="BT770" t="b">
        <f t="shared" ref="BT770:BT833" si="1185">ISNUMBER(FIND("Kars",N770))</f>
        <v>1</v>
      </c>
      <c r="BU770" t="b">
        <f t="shared" ref="BU770:BU833" si="1186">ISNUMBER(FIND("Kastamonu",N770))</f>
        <v>0</v>
      </c>
      <c r="BV770" t="b">
        <f t="shared" ref="BV770:BV833" si="1187">ISNUMBER(FIND("Kayseri",N770))</f>
        <v>0</v>
      </c>
      <c r="BW770" t="b">
        <f t="shared" ref="BW770:BW833" si="1188">ISNUMBER(FIND("Kırıkkale",N770))</f>
        <v>0</v>
      </c>
      <c r="BX770" t="b">
        <f t="shared" ref="BX770:BX833" si="1189">ISNUMBER(FIND("Kırklareli",N770))</f>
        <v>0</v>
      </c>
      <c r="BY770" t="b">
        <f t="shared" ref="BY770:BY833" si="1190">ISNUMBER(FIND("Kırşehir",N770))</f>
        <v>0</v>
      </c>
      <c r="BZ770" t="b">
        <f t="shared" ref="BZ770:BZ833" si="1191">ISNUMBER(FIND("Kilis",N770))</f>
        <v>0</v>
      </c>
      <c r="CA770" t="b">
        <f t="shared" ref="CA770:CA833" si="1192">ISNUMBER(FIND("Kocaeli",N770))</f>
        <v>0</v>
      </c>
      <c r="CB770" t="b">
        <f t="shared" ref="CB770:CB833" si="1193">ISNUMBER(FIND("Konya",N770))</f>
        <v>0</v>
      </c>
      <c r="CC770" t="b">
        <f t="shared" ref="CC770:CC833" si="1194">ISNUMBER(FIND("Kütahya",N770))</f>
        <v>0</v>
      </c>
      <c r="CD770" t="b">
        <f t="shared" ref="CD770:CD833" si="1195">ISNUMBER(FIND("Malatya",N770))</f>
        <v>0</v>
      </c>
      <c r="CE770" t="b">
        <f t="shared" ref="CE770:CE833" si="1196">ISNUMBER(FIND("Manisa",N770))</f>
        <v>0</v>
      </c>
      <c r="CF770" t="b">
        <f t="shared" ref="CF770:CF833" si="1197">ISNUMBER(FIND("Mardin",N770))</f>
        <v>0</v>
      </c>
      <c r="CG770" t="b">
        <f t="shared" ref="CG770:CG833" si="1198">ISNUMBER(FIND("Mersin",N770))</f>
        <v>1</v>
      </c>
      <c r="CH770" t="b">
        <f t="shared" ref="CH770:CH833" si="1199">ISNUMBER(FIND("Muğla",N770))</f>
        <v>0</v>
      </c>
      <c r="CI770" t="b">
        <f t="shared" ref="CI770:CI833" si="1200">ISNUMBER(FIND("Muş",N770))</f>
        <v>0</v>
      </c>
      <c r="CJ770" t="b">
        <f t="shared" ref="CJ770:CJ833" si="1201">ISNUMBER(FIND("Nevşehir",N770))</f>
        <v>0</v>
      </c>
      <c r="CK770" t="b">
        <f t="shared" ref="CK770:CK833" si="1202">ISNUMBER(FIND("Niğde",N770))</f>
        <v>0</v>
      </c>
      <c r="CL770" t="b">
        <f t="shared" ref="CL770:CL833" si="1203">ISNUMBER(FIND("Ordu",N770))</f>
        <v>0</v>
      </c>
      <c r="CM770" t="b">
        <f t="shared" ref="CM770:CM833" si="1204">ISNUMBER(FIND("Osmaniye",N770))</f>
        <v>0</v>
      </c>
      <c r="CN770" t="b">
        <f t="shared" ref="CN770:CN833" si="1205">ISNUMBER(FIND("Rize",N770))</f>
        <v>0</v>
      </c>
      <c r="CO770" t="b">
        <f t="shared" ref="CO770:CO833" si="1206">ISNUMBER(FIND("Sakarya",N770))</f>
        <v>0</v>
      </c>
      <c r="CP770" t="b">
        <f t="shared" ref="CP770:CP833" si="1207">ISNUMBER(FIND("Samsun",N770))</f>
        <v>0</v>
      </c>
      <c r="CQ770" t="b">
        <f t="shared" ref="CQ770:CQ833" si="1208">ISNUMBER(FIND("Siirt",N770))</f>
        <v>0</v>
      </c>
      <c r="CR770" t="b">
        <f t="shared" ref="CR770:CR833" si="1209">ISNUMBER(FIND("Sinop",N770))</f>
        <v>0</v>
      </c>
      <c r="CS770" t="b">
        <f t="shared" ref="CS770:CS833" si="1210">ISNUMBER(FIND("Sivas",N770))</f>
        <v>0</v>
      </c>
      <c r="CT770" t="b">
        <f t="shared" ref="CT770:CT833" si="1211">ISNUMBER(FIND("Şanlıurfa",N770))</f>
        <v>0</v>
      </c>
      <c r="CU770" t="b">
        <f t="shared" ref="CU770:CU833" si="1212">ISNUMBER(FIND("Şırnak",N770))</f>
        <v>0</v>
      </c>
      <c r="CV770" t="b">
        <f t="shared" ref="CV770:CV833" si="1213">ISNUMBER(FIND("Tekirdağ",N770))</f>
        <v>0</v>
      </c>
      <c r="CW770" t="b">
        <f t="shared" ref="CW770:CW833" si="1214">ISNUMBER(FIND("Tokat",N770))</f>
        <v>1</v>
      </c>
      <c r="CX770" t="b">
        <f t="shared" ref="CX770:CX833" si="1215">ISNUMBER(FIND("Trabzon",N770))</f>
        <v>0</v>
      </c>
      <c r="CY770" t="b">
        <f t="shared" ref="CY770:CY833" si="1216">ISNUMBER(FIND("Tunceli",N770))</f>
        <v>0</v>
      </c>
      <c r="CZ770" t="b">
        <f t="shared" ref="CZ770:CZ833" si="1217">ISNUMBER(FIND("Uşak",N770))</f>
        <v>0</v>
      </c>
      <c r="DA770" t="b">
        <f t="shared" ref="DA770:DA833" si="1218">ISNUMBER(FIND("Van",N770))</f>
        <v>0</v>
      </c>
      <c r="DB770" t="b">
        <f t="shared" ref="DB770:DB833" si="1219">ISNUMBER(FIND("Yalova",N770))</f>
        <v>0</v>
      </c>
      <c r="DC770" t="b">
        <f t="shared" ref="DC770:DC833" si="1220">ISNUMBER(FIND("Yozgat",N770))</f>
        <v>0</v>
      </c>
      <c r="DD770" t="b">
        <f t="shared" ref="DD770:DD833" si="1221">ISNUMBER(FIND("Zonguldak",N770))</f>
        <v>0</v>
      </c>
    </row>
    <row r="771" spans="1:108">
      <c r="A771" s="4" t="s">
        <v>2313</v>
      </c>
      <c r="B771" t="s">
        <v>2311</v>
      </c>
      <c r="C771" t="s">
        <v>2311</v>
      </c>
      <c r="D771" s="4"/>
      <c r="E771" s="4"/>
      <c r="F771" t="s">
        <v>2263</v>
      </c>
      <c r="G771" t="s">
        <v>2264</v>
      </c>
      <c r="H771" t="s">
        <v>7429</v>
      </c>
      <c r="I771" t="s">
        <v>7418</v>
      </c>
      <c r="J771" s="4" t="s">
        <v>143</v>
      </c>
      <c r="K771" s="4" t="s">
        <v>143</v>
      </c>
      <c r="L771" s="91" t="s">
        <v>7776</v>
      </c>
      <c r="M771" s="4" t="s">
        <v>857</v>
      </c>
      <c r="N771" s="90" t="s">
        <v>7728</v>
      </c>
      <c r="O771" s="4" t="b">
        <f t="shared" si="1128"/>
        <v>1</v>
      </c>
      <c r="P771" s="4" t="b">
        <f t="shared" si="1129"/>
        <v>1</v>
      </c>
      <c r="Q771" s="4" t="b">
        <f t="shared" si="1130"/>
        <v>1</v>
      </c>
      <c r="R771" s="4" t="b">
        <f t="shared" si="1131"/>
        <v>1</v>
      </c>
      <c r="S771" s="4" t="b">
        <f t="shared" si="1132"/>
        <v>1</v>
      </c>
      <c r="T771" s="4" t="b">
        <f t="shared" si="1133"/>
        <v>1</v>
      </c>
      <c r="U771" s="4" t="b">
        <f t="shared" si="1134"/>
        <v>1</v>
      </c>
      <c r="V771" s="4" t="b">
        <f t="shared" si="1135"/>
        <v>1</v>
      </c>
      <c r="W771" s="4" t="b">
        <f t="shared" si="1136"/>
        <v>0</v>
      </c>
      <c r="X771" s="4" t="b">
        <f t="shared" si="1137"/>
        <v>1</v>
      </c>
      <c r="Y771" s="4" t="b">
        <f t="shared" si="1138"/>
        <v>1</v>
      </c>
      <c r="Z771" s="4" t="b">
        <f t="shared" si="1139"/>
        <v>1</v>
      </c>
      <c r="AA771" s="4" t="b">
        <f t="shared" si="1140"/>
        <v>0</v>
      </c>
      <c r="AB771" s="4" t="b">
        <f t="shared" si="1141"/>
        <v>1</v>
      </c>
      <c r="AC771" s="4" t="b">
        <f t="shared" si="1142"/>
        <v>0</v>
      </c>
      <c r="AD771" s="4" t="b">
        <f t="shared" si="1143"/>
        <v>1</v>
      </c>
      <c r="AE771" s="4" t="b">
        <f t="shared" si="1144"/>
        <v>0</v>
      </c>
      <c r="AF771" s="4" t="b">
        <f t="shared" si="1145"/>
        <v>0</v>
      </c>
      <c r="AG771" s="4" t="b">
        <f t="shared" si="1146"/>
        <v>0</v>
      </c>
      <c r="AH771" s="4" t="b">
        <f t="shared" si="1147"/>
        <v>0</v>
      </c>
      <c r="AI771" s="4" t="b">
        <f t="shared" si="1148"/>
        <v>0</v>
      </c>
      <c r="AJ771" s="4" t="b">
        <f t="shared" si="1149"/>
        <v>0</v>
      </c>
      <c r="AK771" s="4" t="b">
        <f t="shared" si="1150"/>
        <v>0</v>
      </c>
      <c r="AL771" s="4" t="b">
        <f t="shared" si="1151"/>
        <v>0</v>
      </c>
      <c r="AM771" s="4" t="b">
        <f t="shared" si="1152"/>
        <v>0</v>
      </c>
      <c r="AN771" s="4" t="b">
        <f t="shared" si="1153"/>
        <v>0</v>
      </c>
      <c r="AO771" s="4" t="b">
        <f t="shared" si="1154"/>
        <v>0</v>
      </c>
      <c r="AP771" s="4" t="b">
        <f t="shared" si="1155"/>
        <v>0</v>
      </c>
      <c r="AQ771" s="4" t="b">
        <f t="shared" si="1156"/>
        <v>0</v>
      </c>
      <c r="AR771" s="4" t="b">
        <f t="shared" si="1157"/>
        <v>0</v>
      </c>
      <c r="AS771" s="4" t="b">
        <f t="shared" si="1158"/>
        <v>0</v>
      </c>
      <c r="AT771" s="4" t="b">
        <f t="shared" si="1159"/>
        <v>0</v>
      </c>
      <c r="AU771" s="4" t="b">
        <f t="shared" si="1160"/>
        <v>0</v>
      </c>
      <c r="AV771" s="4" t="b">
        <f t="shared" si="1161"/>
        <v>1</v>
      </c>
      <c r="AW771" s="4" t="b">
        <f t="shared" si="1162"/>
        <v>0</v>
      </c>
      <c r="AX771" s="4" t="b">
        <f t="shared" si="1163"/>
        <v>0</v>
      </c>
      <c r="AY771" s="4" t="b">
        <f t="shared" si="1164"/>
        <v>0</v>
      </c>
      <c r="AZ771" s="4" t="b">
        <f t="shared" si="1165"/>
        <v>0</v>
      </c>
      <c r="BA771" s="4" t="b">
        <f t="shared" si="1166"/>
        <v>0</v>
      </c>
      <c r="BB771" s="4" t="b">
        <f t="shared" si="1167"/>
        <v>0</v>
      </c>
      <c r="BC771" s="4" t="b">
        <f t="shared" si="1168"/>
        <v>0</v>
      </c>
      <c r="BD771" s="4" t="b">
        <f t="shared" si="1169"/>
        <v>1</v>
      </c>
      <c r="BE771" s="4" t="b">
        <f t="shared" si="1170"/>
        <v>0</v>
      </c>
      <c r="BF771" s="4" t="b">
        <f t="shared" si="1171"/>
        <v>0</v>
      </c>
      <c r="BG771" s="4" t="b">
        <f t="shared" si="1172"/>
        <v>1</v>
      </c>
      <c r="BH771" s="4" t="b">
        <f t="shared" si="1173"/>
        <v>0</v>
      </c>
      <c r="BI771" s="4" t="b">
        <f t="shared" si="1174"/>
        <v>0</v>
      </c>
      <c r="BJ771" s="4" t="b">
        <f t="shared" si="1175"/>
        <v>1</v>
      </c>
      <c r="BK771" s="4" t="b">
        <f t="shared" si="1176"/>
        <v>0</v>
      </c>
      <c r="BL771" s="4" t="b">
        <f t="shared" si="1177"/>
        <v>1</v>
      </c>
      <c r="BM771" s="4" t="b">
        <f t="shared" si="1178"/>
        <v>0</v>
      </c>
      <c r="BN771" s="4" t="b">
        <f t="shared" si="1179"/>
        <v>1</v>
      </c>
      <c r="BO771" s="4" t="b">
        <f t="shared" si="1180"/>
        <v>0</v>
      </c>
      <c r="BP771" s="4" t="b">
        <f t="shared" si="1181"/>
        <v>1</v>
      </c>
      <c r="BQ771" s="4" t="b">
        <f t="shared" si="1182"/>
        <v>0</v>
      </c>
      <c r="BR771" s="4" t="b">
        <f t="shared" si="1183"/>
        <v>0</v>
      </c>
      <c r="BS771" s="4" t="b">
        <f t="shared" si="1184"/>
        <v>1</v>
      </c>
      <c r="BT771" s="4" t="b">
        <f t="shared" si="1185"/>
        <v>1</v>
      </c>
      <c r="BU771" s="4" t="b">
        <f t="shared" si="1186"/>
        <v>0</v>
      </c>
      <c r="BV771" s="4" t="b">
        <f t="shared" si="1187"/>
        <v>0</v>
      </c>
      <c r="BW771" s="4" t="b">
        <f t="shared" si="1188"/>
        <v>0</v>
      </c>
      <c r="BX771" s="4" t="b">
        <f t="shared" si="1189"/>
        <v>0</v>
      </c>
      <c r="BY771" s="4" t="b">
        <f t="shared" si="1190"/>
        <v>1</v>
      </c>
      <c r="BZ771" s="4" t="b">
        <f t="shared" si="1191"/>
        <v>0</v>
      </c>
      <c r="CA771" s="4" t="b">
        <f t="shared" si="1192"/>
        <v>0</v>
      </c>
      <c r="CB771" s="4" t="b">
        <f t="shared" si="1193"/>
        <v>1</v>
      </c>
      <c r="CC771" s="4" t="b">
        <f t="shared" si="1194"/>
        <v>1</v>
      </c>
      <c r="CD771" s="4" t="b">
        <f t="shared" si="1195"/>
        <v>0</v>
      </c>
      <c r="CE771" s="4" t="b">
        <f t="shared" si="1196"/>
        <v>0</v>
      </c>
      <c r="CF771" s="4" t="b">
        <f t="shared" si="1197"/>
        <v>0</v>
      </c>
      <c r="CG771" s="4" t="b">
        <f t="shared" si="1198"/>
        <v>1</v>
      </c>
      <c r="CH771" s="4" t="b">
        <f t="shared" si="1199"/>
        <v>0</v>
      </c>
      <c r="CI771" s="4" t="b">
        <f t="shared" si="1200"/>
        <v>0</v>
      </c>
      <c r="CJ771" s="4" t="b">
        <f t="shared" si="1201"/>
        <v>0</v>
      </c>
      <c r="CK771" s="4" t="b">
        <f t="shared" si="1202"/>
        <v>0</v>
      </c>
      <c r="CL771" s="4" t="b">
        <f t="shared" si="1203"/>
        <v>0</v>
      </c>
      <c r="CM771" s="4" t="b">
        <f t="shared" si="1204"/>
        <v>0</v>
      </c>
      <c r="CN771" s="4" t="b">
        <f t="shared" si="1205"/>
        <v>0</v>
      </c>
      <c r="CO771" s="4" t="b">
        <f t="shared" si="1206"/>
        <v>0</v>
      </c>
      <c r="CP771" s="4" t="b">
        <f t="shared" si="1207"/>
        <v>0</v>
      </c>
      <c r="CQ771" s="4" t="b">
        <f t="shared" si="1208"/>
        <v>0</v>
      </c>
      <c r="CR771" s="4" t="b">
        <f t="shared" si="1209"/>
        <v>0</v>
      </c>
      <c r="CS771" s="4" t="b">
        <f t="shared" si="1210"/>
        <v>0</v>
      </c>
      <c r="CT771" s="4" t="b">
        <f t="shared" si="1211"/>
        <v>0</v>
      </c>
      <c r="CU771" s="4" t="b">
        <f t="shared" si="1212"/>
        <v>0</v>
      </c>
      <c r="CV771" s="4" t="b">
        <f t="shared" si="1213"/>
        <v>0</v>
      </c>
      <c r="CW771" s="4" t="b">
        <f t="shared" si="1214"/>
        <v>1</v>
      </c>
      <c r="CX771" s="4" t="b">
        <f t="shared" si="1215"/>
        <v>0</v>
      </c>
      <c r="CY771" s="4" t="b">
        <f t="shared" si="1216"/>
        <v>0</v>
      </c>
      <c r="CZ771" s="4" t="b">
        <f t="shared" si="1217"/>
        <v>0</v>
      </c>
      <c r="DA771" s="4" t="b">
        <f t="shared" si="1218"/>
        <v>1</v>
      </c>
      <c r="DB771" s="4" t="b">
        <f t="shared" si="1219"/>
        <v>0</v>
      </c>
      <c r="DC771" s="4" t="b">
        <f t="shared" si="1220"/>
        <v>0</v>
      </c>
      <c r="DD771" s="4" t="b">
        <f t="shared" si="1221"/>
        <v>0</v>
      </c>
    </row>
    <row r="772" spans="1:108">
      <c r="A772" t="s">
        <v>2314</v>
      </c>
      <c r="B772" t="s">
        <v>2311</v>
      </c>
      <c r="C772" t="s">
        <v>2311</v>
      </c>
      <c r="F772" t="s">
        <v>2263</v>
      </c>
      <c r="G772" t="s">
        <v>2264</v>
      </c>
      <c r="H772" t="s">
        <v>7429</v>
      </c>
      <c r="I772" t="s">
        <v>7418</v>
      </c>
      <c r="J772" t="s">
        <v>183</v>
      </c>
      <c r="K772" t="s">
        <v>183</v>
      </c>
      <c r="L772" t="s">
        <v>6290</v>
      </c>
      <c r="M772" t="s">
        <v>6079</v>
      </c>
      <c r="N772" t="s">
        <v>2315</v>
      </c>
      <c r="O772" t="b">
        <f t="shared" si="1128"/>
        <v>0</v>
      </c>
      <c r="P772" t="b">
        <f t="shared" si="1129"/>
        <v>1</v>
      </c>
      <c r="Q772" t="b">
        <f t="shared" si="1130"/>
        <v>0</v>
      </c>
      <c r="R772" t="b">
        <f t="shared" si="1131"/>
        <v>1</v>
      </c>
      <c r="S772" t="b">
        <f t="shared" si="1132"/>
        <v>0</v>
      </c>
      <c r="T772" t="b">
        <f t="shared" si="1133"/>
        <v>0</v>
      </c>
      <c r="U772" t="b">
        <f t="shared" si="1134"/>
        <v>0</v>
      </c>
      <c r="V772" t="b">
        <f t="shared" si="1135"/>
        <v>1</v>
      </c>
      <c r="W772" t="b">
        <f t="shared" si="1136"/>
        <v>0</v>
      </c>
      <c r="X772" t="b">
        <f t="shared" si="1137"/>
        <v>0</v>
      </c>
      <c r="Y772" t="b">
        <f t="shared" si="1138"/>
        <v>0</v>
      </c>
      <c r="Z772" t="b">
        <f t="shared" si="1139"/>
        <v>0</v>
      </c>
      <c r="AA772" t="b">
        <f t="shared" si="1140"/>
        <v>1</v>
      </c>
      <c r="AB772" t="b">
        <f t="shared" si="1141"/>
        <v>0</v>
      </c>
      <c r="AC772" t="b">
        <f t="shared" si="1142"/>
        <v>0</v>
      </c>
      <c r="AD772" t="b">
        <f t="shared" si="1143"/>
        <v>0</v>
      </c>
      <c r="AE772" t="b">
        <f t="shared" si="1144"/>
        <v>0</v>
      </c>
      <c r="AF772" t="b">
        <f t="shared" si="1145"/>
        <v>0</v>
      </c>
      <c r="AG772" t="b">
        <f t="shared" si="1146"/>
        <v>0</v>
      </c>
      <c r="AH772" t="b">
        <f t="shared" si="1147"/>
        <v>0</v>
      </c>
      <c r="AI772" t="b">
        <f t="shared" si="1148"/>
        <v>0</v>
      </c>
      <c r="AJ772" t="b">
        <f t="shared" si="1149"/>
        <v>0</v>
      </c>
      <c r="AK772" t="b">
        <f t="shared" si="1150"/>
        <v>0</v>
      </c>
      <c r="AL772" t="b">
        <f t="shared" si="1151"/>
        <v>0</v>
      </c>
      <c r="AM772" t="b">
        <f t="shared" si="1152"/>
        <v>0</v>
      </c>
      <c r="AN772" t="b">
        <f t="shared" si="1153"/>
        <v>0</v>
      </c>
      <c r="AO772" t="b">
        <f t="shared" si="1154"/>
        <v>0</v>
      </c>
      <c r="AP772" t="b">
        <f t="shared" si="1155"/>
        <v>0</v>
      </c>
      <c r="AQ772" t="b">
        <f t="shared" si="1156"/>
        <v>0</v>
      </c>
      <c r="AR772" t="b">
        <f t="shared" si="1157"/>
        <v>0</v>
      </c>
      <c r="AS772" t="b">
        <f t="shared" si="1158"/>
        <v>0</v>
      </c>
      <c r="AT772" t="b">
        <f t="shared" si="1159"/>
        <v>0</v>
      </c>
      <c r="AU772" t="b">
        <f t="shared" si="1160"/>
        <v>0</v>
      </c>
      <c r="AV772" t="b">
        <f t="shared" si="1161"/>
        <v>0</v>
      </c>
      <c r="AW772" t="b">
        <f t="shared" si="1162"/>
        <v>0</v>
      </c>
      <c r="AX772" t="b">
        <f t="shared" si="1163"/>
        <v>0</v>
      </c>
      <c r="AY772" t="b">
        <f t="shared" si="1164"/>
        <v>0</v>
      </c>
      <c r="AZ772" t="b">
        <f t="shared" si="1165"/>
        <v>0</v>
      </c>
      <c r="BA772" t="b">
        <f t="shared" si="1166"/>
        <v>0</v>
      </c>
      <c r="BB772" t="b">
        <f t="shared" si="1167"/>
        <v>0</v>
      </c>
      <c r="BC772" t="b">
        <f t="shared" si="1168"/>
        <v>1</v>
      </c>
      <c r="BD772" t="b">
        <f t="shared" si="1169"/>
        <v>0</v>
      </c>
      <c r="BE772" t="b">
        <f t="shared" si="1170"/>
        <v>0</v>
      </c>
      <c r="BF772" t="b">
        <f t="shared" si="1171"/>
        <v>0</v>
      </c>
      <c r="BG772" t="b">
        <f t="shared" si="1172"/>
        <v>0</v>
      </c>
      <c r="BH772" t="b">
        <f t="shared" si="1173"/>
        <v>0</v>
      </c>
      <c r="BI772" t="b">
        <f t="shared" si="1174"/>
        <v>0</v>
      </c>
      <c r="BJ772" t="b">
        <f t="shared" si="1175"/>
        <v>0</v>
      </c>
      <c r="BK772" t="b">
        <f t="shared" si="1176"/>
        <v>0</v>
      </c>
      <c r="BL772" t="b">
        <f t="shared" si="1177"/>
        <v>0</v>
      </c>
      <c r="BM772" t="b">
        <f t="shared" si="1178"/>
        <v>0</v>
      </c>
      <c r="BN772" t="b">
        <f t="shared" si="1179"/>
        <v>0</v>
      </c>
      <c r="BO772" t="b">
        <f t="shared" si="1180"/>
        <v>1</v>
      </c>
      <c r="BP772" t="b">
        <f t="shared" si="1181"/>
        <v>0</v>
      </c>
      <c r="BQ772" t="b">
        <f t="shared" si="1182"/>
        <v>0</v>
      </c>
      <c r="BR772" t="b">
        <f t="shared" si="1183"/>
        <v>0</v>
      </c>
      <c r="BS772" t="b">
        <f t="shared" si="1184"/>
        <v>0</v>
      </c>
      <c r="BT772" t="b">
        <f t="shared" si="1185"/>
        <v>0</v>
      </c>
      <c r="BU772" t="b">
        <f t="shared" si="1186"/>
        <v>0</v>
      </c>
      <c r="BV772" t="b">
        <f t="shared" si="1187"/>
        <v>0</v>
      </c>
      <c r="BW772" t="b">
        <f t="shared" si="1188"/>
        <v>0</v>
      </c>
      <c r="BX772" t="b">
        <f t="shared" si="1189"/>
        <v>1</v>
      </c>
      <c r="BY772" t="b">
        <f t="shared" si="1190"/>
        <v>0</v>
      </c>
      <c r="BZ772" t="b">
        <f t="shared" si="1191"/>
        <v>0</v>
      </c>
      <c r="CA772" t="b">
        <f t="shared" si="1192"/>
        <v>0</v>
      </c>
      <c r="CB772" t="b">
        <f t="shared" si="1193"/>
        <v>0</v>
      </c>
      <c r="CC772" t="b">
        <f t="shared" si="1194"/>
        <v>0</v>
      </c>
      <c r="CD772" t="b">
        <f t="shared" si="1195"/>
        <v>0</v>
      </c>
      <c r="CE772" t="b">
        <f t="shared" si="1196"/>
        <v>0</v>
      </c>
      <c r="CF772" t="b">
        <f t="shared" si="1197"/>
        <v>0</v>
      </c>
      <c r="CG772" t="b">
        <f t="shared" si="1198"/>
        <v>0</v>
      </c>
      <c r="CH772" t="b">
        <f t="shared" si="1199"/>
        <v>0</v>
      </c>
      <c r="CI772" t="b">
        <f t="shared" si="1200"/>
        <v>0</v>
      </c>
      <c r="CJ772" t="b">
        <f t="shared" si="1201"/>
        <v>0</v>
      </c>
      <c r="CK772" t="b">
        <f t="shared" si="1202"/>
        <v>0</v>
      </c>
      <c r="CL772" t="b">
        <f t="shared" si="1203"/>
        <v>0</v>
      </c>
      <c r="CM772" t="b">
        <f t="shared" si="1204"/>
        <v>0</v>
      </c>
      <c r="CN772" t="b">
        <f t="shared" si="1205"/>
        <v>0</v>
      </c>
      <c r="CO772" t="b">
        <f t="shared" si="1206"/>
        <v>0</v>
      </c>
      <c r="CP772" t="b">
        <f t="shared" si="1207"/>
        <v>0</v>
      </c>
      <c r="CQ772" t="b">
        <f t="shared" si="1208"/>
        <v>0</v>
      </c>
      <c r="CR772" t="b">
        <f t="shared" si="1209"/>
        <v>0</v>
      </c>
      <c r="CS772" t="b">
        <f t="shared" si="1210"/>
        <v>0</v>
      </c>
      <c r="CT772" t="b">
        <f t="shared" si="1211"/>
        <v>0</v>
      </c>
      <c r="CU772" t="b">
        <f t="shared" si="1212"/>
        <v>0</v>
      </c>
      <c r="CV772" t="b">
        <f t="shared" si="1213"/>
        <v>0</v>
      </c>
      <c r="CW772" t="b">
        <f t="shared" si="1214"/>
        <v>0</v>
      </c>
      <c r="CX772" t="b">
        <f t="shared" si="1215"/>
        <v>0</v>
      </c>
      <c r="CY772" t="b">
        <f t="shared" si="1216"/>
        <v>0</v>
      </c>
      <c r="CZ772" t="b">
        <f t="shared" si="1217"/>
        <v>0</v>
      </c>
      <c r="DA772" t="b">
        <f t="shared" si="1218"/>
        <v>0</v>
      </c>
      <c r="DB772" t="b">
        <f t="shared" si="1219"/>
        <v>0</v>
      </c>
      <c r="DC772" t="b">
        <f t="shared" si="1220"/>
        <v>0</v>
      </c>
      <c r="DD772" t="b">
        <f t="shared" si="1221"/>
        <v>0</v>
      </c>
    </row>
    <row r="773" spans="1:108">
      <c r="A773" t="s">
        <v>2316</v>
      </c>
      <c r="B773" t="s">
        <v>2311</v>
      </c>
      <c r="C773" t="s">
        <v>2311</v>
      </c>
      <c r="F773" t="s">
        <v>2263</v>
      </c>
      <c r="G773" t="s">
        <v>2264</v>
      </c>
      <c r="H773" t="s">
        <v>7429</v>
      </c>
      <c r="I773" t="s">
        <v>7418</v>
      </c>
      <c r="J773" t="s">
        <v>139</v>
      </c>
      <c r="K773" t="s">
        <v>139</v>
      </c>
      <c r="L773" t="s">
        <v>6839</v>
      </c>
      <c r="M773" t="s">
        <v>6079</v>
      </c>
      <c r="N773" t="s">
        <v>2317</v>
      </c>
      <c r="O773" t="b">
        <f t="shared" si="1128"/>
        <v>1</v>
      </c>
      <c r="P773" t="b">
        <f t="shared" si="1129"/>
        <v>1</v>
      </c>
      <c r="Q773" t="b">
        <f t="shared" si="1130"/>
        <v>1</v>
      </c>
      <c r="R773" t="b">
        <f t="shared" si="1131"/>
        <v>1</v>
      </c>
      <c r="S773" t="b">
        <f t="shared" si="1132"/>
        <v>1</v>
      </c>
      <c r="T773" t="b">
        <f t="shared" si="1133"/>
        <v>1</v>
      </c>
      <c r="U773" t="b">
        <f t="shared" si="1134"/>
        <v>1</v>
      </c>
      <c r="V773" t="b">
        <f t="shared" si="1135"/>
        <v>1</v>
      </c>
      <c r="W773" t="b">
        <f t="shared" si="1136"/>
        <v>0</v>
      </c>
      <c r="X773" t="b">
        <f t="shared" si="1137"/>
        <v>1</v>
      </c>
      <c r="Y773" t="b">
        <f t="shared" si="1138"/>
        <v>1</v>
      </c>
      <c r="Z773" t="b">
        <f t="shared" si="1139"/>
        <v>1</v>
      </c>
      <c r="AA773" t="b">
        <f t="shared" si="1140"/>
        <v>1</v>
      </c>
      <c r="AB773" t="b">
        <f t="shared" si="1141"/>
        <v>1</v>
      </c>
      <c r="AC773" t="b">
        <f t="shared" si="1142"/>
        <v>0</v>
      </c>
      <c r="AD773" t="b">
        <f t="shared" si="1143"/>
        <v>0</v>
      </c>
      <c r="AE773" t="b">
        <f t="shared" si="1144"/>
        <v>0</v>
      </c>
      <c r="AF773" t="b">
        <f t="shared" si="1145"/>
        <v>0</v>
      </c>
      <c r="AG773" t="b">
        <f t="shared" si="1146"/>
        <v>0</v>
      </c>
      <c r="AH773" t="b">
        <f t="shared" si="1147"/>
        <v>0</v>
      </c>
      <c r="AI773" t="b">
        <f t="shared" si="1148"/>
        <v>0</v>
      </c>
      <c r="AJ773" t="b">
        <f t="shared" si="1149"/>
        <v>0</v>
      </c>
      <c r="AK773" t="b">
        <f t="shared" si="1150"/>
        <v>0</v>
      </c>
      <c r="AL773" t="b">
        <f t="shared" si="1151"/>
        <v>0</v>
      </c>
      <c r="AM773" t="b">
        <f t="shared" si="1152"/>
        <v>1</v>
      </c>
      <c r="AN773" t="b">
        <f t="shared" si="1153"/>
        <v>0</v>
      </c>
      <c r="AO773" t="b">
        <f t="shared" si="1154"/>
        <v>0</v>
      </c>
      <c r="AP773" t="b">
        <f t="shared" si="1155"/>
        <v>0</v>
      </c>
      <c r="AQ773" t="b">
        <f t="shared" si="1156"/>
        <v>0</v>
      </c>
      <c r="AR773" t="b">
        <f t="shared" si="1157"/>
        <v>0</v>
      </c>
      <c r="AS773" t="b">
        <f t="shared" si="1158"/>
        <v>0</v>
      </c>
      <c r="AT773" t="b">
        <f t="shared" si="1159"/>
        <v>0</v>
      </c>
      <c r="AU773" t="b">
        <f t="shared" si="1160"/>
        <v>0</v>
      </c>
      <c r="AV773" t="b">
        <f t="shared" si="1161"/>
        <v>0</v>
      </c>
      <c r="AW773" t="b">
        <f t="shared" si="1162"/>
        <v>0</v>
      </c>
      <c r="AX773" t="b">
        <f t="shared" si="1163"/>
        <v>0</v>
      </c>
      <c r="AY773" t="b">
        <f t="shared" si="1164"/>
        <v>0</v>
      </c>
      <c r="AZ773" t="b">
        <f t="shared" si="1165"/>
        <v>0</v>
      </c>
      <c r="BA773" t="b">
        <f t="shared" si="1166"/>
        <v>0</v>
      </c>
      <c r="BB773" t="b">
        <f t="shared" si="1167"/>
        <v>0</v>
      </c>
      <c r="BC773" t="b">
        <f t="shared" si="1168"/>
        <v>0</v>
      </c>
      <c r="BD773" t="b">
        <f t="shared" si="1169"/>
        <v>1</v>
      </c>
      <c r="BE773" t="b">
        <f t="shared" si="1170"/>
        <v>0</v>
      </c>
      <c r="BF773" t="b">
        <f t="shared" si="1171"/>
        <v>1</v>
      </c>
      <c r="BG773" t="b">
        <f t="shared" si="1172"/>
        <v>0</v>
      </c>
      <c r="BH773" t="b">
        <f t="shared" si="1173"/>
        <v>0</v>
      </c>
      <c r="BI773" t="b">
        <f t="shared" si="1174"/>
        <v>0</v>
      </c>
      <c r="BJ773" t="b">
        <f t="shared" si="1175"/>
        <v>1</v>
      </c>
      <c r="BK773" t="b">
        <f t="shared" si="1176"/>
        <v>0</v>
      </c>
      <c r="BL773" t="b">
        <f t="shared" si="1177"/>
        <v>1</v>
      </c>
      <c r="BM773" t="b">
        <f t="shared" si="1178"/>
        <v>0</v>
      </c>
      <c r="BN773" t="b">
        <f t="shared" si="1179"/>
        <v>1</v>
      </c>
      <c r="BO773" t="b">
        <f t="shared" si="1180"/>
        <v>1</v>
      </c>
      <c r="BP773" t="b">
        <f t="shared" si="1181"/>
        <v>1</v>
      </c>
      <c r="BQ773" t="b">
        <f t="shared" si="1182"/>
        <v>1</v>
      </c>
      <c r="BR773" t="b">
        <f t="shared" si="1183"/>
        <v>0</v>
      </c>
      <c r="BS773" t="b">
        <f t="shared" si="1184"/>
        <v>0</v>
      </c>
      <c r="BT773" t="b">
        <f t="shared" si="1185"/>
        <v>0</v>
      </c>
      <c r="BU773" t="b">
        <f t="shared" si="1186"/>
        <v>0</v>
      </c>
      <c r="BV773" t="b">
        <f t="shared" si="1187"/>
        <v>0</v>
      </c>
      <c r="BW773" t="b">
        <f t="shared" si="1188"/>
        <v>0</v>
      </c>
      <c r="BX773" t="b">
        <f t="shared" si="1189"/>
        <v>0</v>
      </c>
      <c r="BY773" t="b">
        <f t="shared" si="1190"/>
        <v>1</v>
      </c>
      <c r="BZ773" t="b">
        <f t="shared" si="1191"/>
        <v>0</v>
      </c>
      <c r="CA773" t="b">
        <f t="shared" si="1192"/>
        <v>0</v>
      </c>
      <c r="CB773" t="b">
        <f t="shared" si="1193"/>
        <v>1</v>
      </c>
      <c r="CC773" t="b">
        <f t="shared" si="1194"/>
        <v>0</v>
      </c>
      <c r="CD773" t="b">
        <f t="shared" si="1195"/>
        <v>0</v>
      </c>
      <c r="CE773" t="b">
        <f t="shared" si="1196"/>
        <v>0</v>
      </c>
      <c r="CF773" t="b">
        <f t="shared" si="1197"/>
        <v>0</v>
      </c>
      <c r="CG773" t="b">
        <f t="shared" si="1198"/>
        <v>0</v>
      </c>
      <c r="CH773" t="b">
        <f t="shared" si="1199"/>
        <v>0</v>
      </c>
      <c r="CI773" t="b">
        <f t="shared" si="1200"/>
        <v>0</v>
      </c>
      <c r="CJ773" t="b">
        <f t="shared" si="1201"/>
        <v>0</v>
      </c>
      <c r="CK773" t="b">
        <f t="shared" si="1202"/>
        <v>0</v>
      </c>
      <c r="CL773" t="b">
        <f t="shared" si="1203"/>
        <v>0</v>
      </c>
      <c r="CM773" t="b">
        <f t="shared" si="1204"/>
        <v>0</v>
      </c>
      <c r="CN773" t="b">
        <f t="shared" si="1205"/>
        <v>0</v>
      </c>
      <c r="CO773" t="b">
        <f t="shared" si="1206"/>
        <v>0</v>
      </c>
      <c r="CP773" t="b">
        <f t="shared" si="1207"/>
        <v>0</v>
      </c>
      <c r="CQ773" t="b">
        <f t="shared" si="1208"/>
        <v>0</v>
      </c>
      <c r="CR773" t="b">
        <f t="shared" si="1209"/>
        <v>0</v>
      </c>
      <c r="CS773" t="b">
        <f t="shared" si="1210"/>
        <v>0</v>
      </c>
      <c r="CT773" t="b">
        <f t="shared" si="1211"/>
        <v>0</v>
      </c>
      <c r="CU773" t="b">
        <f t="shared" si="1212"/>
        <v>0</v>
      </c>
      <c r="CV773" t="b">
        <f t="shared" si="1213"/>
        <v>0</v>
      </c>
      <c r="CW773" t="b">
        <f t="shared" si="1214"/>
        <v>0</v>
      </c>
      <c r="CX773" t="b">
        <f t="shared" si="1215"/>
        <v>0</v>
      </c>
      <c r="CY773" t="b">
        <f t="shared" si="1216"/>
        <v>1</v>
      </c>
      <c r="CZ773" t="b">
        <f t="shared" si="1217"/>
        <v>0</v>
      </c>
      <c r="DA773" t="b">
        <f t="shared" si="1218"/>
        <v>0</v>
      </c>
      <c r="DB773" t="b">
        <f t="shared" si="1219"/>
        <v>0</v>
      </c>
      <c r="DC773" t="b">
        <f t="shared" si="1220"/>
        <v>0</v>
      </c>
      <c r="DD773" t="b">
        <f t="shared" si="1221"/>
        <v>0</v>
      </c>
    </row>
    <row r="774" spans="1:108">
      <c r="A774" s="1" t="s">
        <v>2397</v>
      </c>
      <c r="C774" t="s">
        <v>2398</v>
      </c>
      <c r="F774" t="s">
        <v>2399</v>
      </c>
      <c r="G774" t="s">
        <v>2400</v>
      </c>
      <c r="H774" t="s">
        <v>7430</v>
      </c>
      <c r="I774" t="s">
        <v>7418</v>
      </c>
      <c r="J774" s="1" t="s">
        <v>2401</v>
      </c>
      <c r="K774" t="s">
        <v>139</v>
      </c>
      <c r="L774" t="s">
        <v>6159</v>
      </c>
      <c r="M774" t="s">
        <v>6079</v>
      </c>
      <c r="N774" t="s">
        <v>23</v>
      </c>
      <c r="O774" t="b">
        <f t="shared" si="1128"/>
        <v>1</v>
      </c>
      <c r="P774" t="b">
        <f t="shared" si="1129"/>
        <v>0</v>
      </c>
      <c r="Q774" t="b">
        <f t="shared" si="1130"/>
        <v>0</v>
      </c>
      <c r="R774" t="b">
        <f t="shared" si="1131"/>
        <v>0</v>
      </c>
      <c r="S774" t="b">
        <f t="shared" si="1132"/>
        <v>1</v>
      </c>
      <c r="T774" t="b">
        <f t="shared" si="1133"/>
        <v>0</v>
      </c>
      <c r="U774" t="b">
        <f t="shared" si="1134"/>
        <v>0</v>
      </c>
      <c r="V774" t="b">
        <f t="shared" si="1135"/>
        <v>0</v>
      </c>
      <c r="W774" t="b">
        <f t="shared" si="1136"/>
        <v>0</v>
      </c>
      <c r="X774" t="b">
        <f t="shared" si="1137"/>
        <v>0</v>
      </c>
      <c r="Y774" t="b">
        <f t="shared" si="1138"/>
        <v>0</v>
      </c>
      <c r="Z774" t="b">
        <f t="shared" si="1139"/>
        <v>0</v>
      </c>
      <c r="AA774" t="b">
        <f t="shared" si="1140"/>
        <v>0</v>
      </c>
      <c r="AB774" t="b">
        <f t="shared" si="1141"/>
        <v>1</v>
      </c>
      <c r="AC774" t="b">
        <f t="shared" si="1142"/>
        <v>0</v>
      </c>
      <c r="AD774" t="b">
        <f t="shared" si="1143"/>
        <v>0</v>
      </c>
      <c r="AE774" t="b">
        <f t="shared" si="1144"/>
        <v>0</v>
      </c>
      <c r="AF774" t="b">
        <f t="shared" si="1145"/>
        <v>0</v>
      </c>
      <c r="AG774" t="b">
        <f t="shared" si="1146"/>
        <v>0</v>
      </c>
      <c r="AH774" t="b">
        <f t="shared" si="1147"/>
        <v>0</v>
      </c>
      <c r="AI774" t="b">
        <f t="shared" si="1148"/>
        <v>0</v>
      </c>
      <c r="AJ774" t="b">
        <f t="shared" si="1149"/>
        <v>0</v>
      </c>
      <c r="AK774" t="b">
        <f t="shared" si="1150"/>
        <v>0</v>
      </c>
      <c r="AL774" t="b">
        <f t="shared" si="1151"/>
        <v>0</v>
      </c>
      <c r="AM774" t="b">
        <f t="shared" si="1152"/>
        <v>0</v>
      </c>
      <c r="AN774" t="b">
        <f t="shared" si="1153"/>
        <v>0</v>
      </c>
      <c r="AO774" t="b">
        <f t="shared" si="1154"/>
        <v>0</v>
      </c>
      <c r="AP774" t="b">
        <f t="shared" si="1155"/>
        <v>0</v>
      </c>
      <c r="AQ774" t="b">
        <f t="shared" si="1156"/>
        <v>0</v>
      </c>
      <c r="AR774" t="b">
        <f t="shared" si="1157"/>
        <v>0</v>
      </c>
      <c r="AS774" t="b">
        <f t="shared" si="1158"/>
        <v>0</v>
      </c>
      <c r="AT774" t="b">
        <f t="shared" si="1159"/>
        <v>0</v>
      </c>
      <c r="AU774" t="b">
        <f t="shared" si="1160"/>
        <v>0</v>
      </c>
      <c r="AV774" t="b">
        <f t="shared" si="1161"/>
        <v>0</v>
      </c>
      <c r="AW774" t="b">
        <f t="shared" si="1162"/>
        <v>0</v>
      </c>
      <c r="AX774" t="b">
        <f t="shared" si="1163"/>
        <v>0</v>
      </c>
      <c r="AY774" t="b">
        <f t="shared" si="1164"/>
        <v>0</v>
      </c>
      <c r="AZ774" t="b">
        <f t="shared" si="1165"/>
        <v>0</v>
      </c>
      <c r="BA774" t="b">
        <f t="shared" si="1166"/>
        <v>0</v>
      </c>
      <c r="BB774" t="b">
        <f t="shared" si="1167"/>
        <v>0</v>
      </c>
      <c r="BC774" t="b">
        <f t="shared" si="1168"/>
        <v>0</v>
      </c>
      <c r="BD774" t="b">
        <f t="shared" si="1169"/>
        <v>0</v>
      </c>
      <c r="BE774" t="b">
        <f t="shared" si="1170"/>
        <v>0</v>
      </c>
      <c r="BF774" t="b">
        <f t="shared" si="1171"/>
        <v>0</v>
      </c>
      <c r="BG774" t="b">
        <f t="shared" si="1172"/>
        <v>0</v>
      </c>
      <c r="BH774" t="b">
        <f t="shared" si="1173"/>
        <v>0</v>
      </c>
      <c r="BI774" t="b">
        <f t="shared" si="1174"/>
        <v>0</v>
      </c>
      <c r="BJ774" t="b">
        <f t="shared" si="1175"/>
        <v>0</v>
      </c>
      <c r="BK774" t="b">
        <f t="shared" si="1176"/>
        <v>0</v>
      </c>
      <c r="BL774" t="b">
        <f t="shared" si="1177"/>
        <v>0</v>
      </c>
      <c r="BM774" t="b">
        <f t="shared" si="1178"/>
        <v>0</v>
      </c>
      <c r="BN774" t="b">
        <f t="shared" si="1179"/>
        <v>0</v>
      </c>
      <c r="BO774" t="b">
        <f t="shared" si="1180"/>
        <v>0</v>
      </c>
      <c r="BP774" t="b">
        <f t="shared" si="1181"/>
        <v>0</v>
      </c>
      <c r="BQ774" t="b">
        <f t="shared" si="1182"/>
        <v>0</v>
      </c>
      <c r="BR774" t="b">
        <f t="shared" si="1183"/>
        <v>0</v>
      </c>
      <c r="BS774" t="b">
        <f t="shared" si="1184"/>
        <v>0</v>
      </c>
      <c r="BT774" t="b">
        <f t="shared" si="1185"/>
        <v>0</v>
      </c>
      <c r="BU774" t="b">
        <f t="shared" si="1186"/>
        <v>0</v>
      </c>
      <c r="BV774" t="b">
        <f t="shared" si="1187"/>
        <v>0</v>
      </c>
      <c r="BW774" t="b">
        <f t="shared" si="1188"/>
        <v>0</v>
      </c>
      <c r="BX774" t="b">
        <f t="shared" si="1189"/>
        <v>0</v>
      </c>
      <c r="BY774" t="b">
        <f t="shared" si="1190"/>
        <v>0</v>
      </c>
      <c r="BZ774" t="b">
        <f t="shared" si="1191"/>
        <v>0</v>
      </c>
      <c r="CA774" t="b">
        <f t="shared" si="1192"/>
        <v>0</v>
      </c>
      <c r="CB774" t="b">
        <f t="shared" si="1193"/>
        <v>0</v>
      </c>
      <c r="CC774" t="b">
        <f t="shared" si="1194"/>
        <v>0</v>
      </c>
      <c r="CD774" t="b">
        <f t="shared" si="1195"/>
        <v>0</v>
      </c>
      <c r="CE774" t="b">
        <f t="shared" si="1196"/>
        <v>0</v>
      </c>
      <c r="CF774" t="b">
        <f t="shared" si="1197"/>
        <v>0</v>
      </c>
      <c r="CG774" t="b">
        <f t="shared" si="1198"/>
        <v>0</v>
      </c>
      <c r="CH774" t="b">
        <f t="shared" si="1199"/>
        <v>0</v>
      </c>
      <c r="CI774" t="b">
        <f t="shared" si="1200"/>
        <v>0</v>
      </c>
      <c r="CJ774" t="b">
        <f t="shared" si="1201"/>
        <v>0</v>
      </c>
      <c r="CK774" t="b">
        <f t="shared" si="1202"/>
        <v>0</v>
      </c>
      <c r="CL774" t="b">
        <f t="shared" si="1203"/>
        <v>0</v>
      </c>
      <c r="CM774" t="b">
        <f t="shared" si="1204"/>
        <v>0</v>
      </c>
      <c r="CN774" t="b">
        <f t="shared" si="1205"/>
        <v>0</v>
      </c>
      <c r="CO774" t="b">
        <f t="shared" si="1206"/>
        <v>0</v>
      </c>
      <c r="CP774" t="b">
        <f t="shared" si="1207"/>
        <v>0</v>
      </c>
      <c r="CQ774" t="b">
        <f t="shared" si="1208"/>
        <v>0</v>
      </c>
      <c r="CR774" t="b">
        <f t="shared" si="1209"/>
        <v>0</v>
      </c>
      <c r="CS774" t="b">
        <f t="shared" si="1210"/>
        <v>0</v>
      </c>
      <c r="CT774" t="b">
        <f t="shared" si="1211"/>
        <v>0</v>
      </c>
      <c r="CU774" t="b">
        <f t="shared" si="1212"/>
        <v>0</v>
      </c>
      <c r="CV774" t="b">
        <f t="shared" si="1213"/>
        <v>0</v>
      </c>
      <c r="CW774" t="b">
        <f t="shared" si="1214"/>
        <v>0</v>
      </c>
      <c r="CX774" t="b">
        <f t="shared" si="1215"/>
        <v>0</v>
      </c>
      <c r="CY774" t="b">
        <f t="shared" si="1216"/>
        <v>0</v>
      </c>
      <c r="CZ774" t="b">
        <f t="shared" si="1217"/>
        <v>0</v>
      </c>
      <c r="DA774" t="b">
        <f t="shared" si="1218"/>
        <v>0</v>
      </c>
      <c r="DB774" t="b">
        <f t="shared" si="1219"/>
        <v>0</v>
      </c>
      <c r="DC774" t="b">
        <f t="shared" si="1220"/>
        <v>0</v>
      </c>
      <c r="DD774" t="b">
        <f t="shared" si="1221"/>
        <v>0</v>
      </c>
    </row>
    <row r="775" spans="1:108">
      <c r="A775" t="s">
        <v>3013</v>
      </c>
      <c r="C775" t="s">
        <v>3014</v>
      </c>
      <c r="E775" t="s">
        <v>3015</v>
      </c>
      <c r="F775" t="s">
        <v>2910</v>
      </c>
      <c r="G775" t="s">
        <v>2886</v>
      </c>
      <c r="H775" t="s">
        <v>7430</v>
      </c>
      <c r="I775" t="s">
        <v>7418</v>
      </c>
      <c r="J775" t="s">
        <v>143</v>
      </c>
      <c r="K775" t="s">
        <v>143</v>
      </c>
      <c r="L775" t="s">
        <v>6303</v>
      </c>
      <c r="M775" t="s">
        <v>6079</v>
      </c>
      <c r="N775" t="s">
        <v>59</v>
      </c>
      <c r="O775" t="b">
        <f t="shared" si="1128"/>
        <v>1</v>
      </c>
      <c r="P775" t="b">
        <f t="shared" si="1129"/>
        <v>0</v>
      </c>
      <c r="Q775" t="b">
        <f t="shared" si="1130"/>
        <v>0</v>
      </c>
      <c r="R775" t="b">
        <f t="shared" si="1131"/>
        <v>0</v>
      </c>
      <c r="S775" t="b">
        <f t="shared" si="1132"/>
        <v>1</v>
      </c>
      <c r="T775" t="b">
        <f t="shared" si="1133"/>
        <v>0</v>
      </c>
      <c r="U775" t="b">
        <f t="shared" si="1134"/>
        <v>0</v>
      </c>
      <c r="V775" t="b">
        <f t="shared" si="1135"/>
        <v>0</v>
      </c>
      <c r="W775" t="b">
        <f t="shared" si="1136"/>
        <v>0</v>
      </c>
      <c r="X775" t="b">
        <f t="shared" si="1137"/>
        <v>0</v>
      </c>
      <c r="Y775" t="b">
        <f t="shared" si="1138"/>
        <v>0</v>
      </c>
      <c r="Z775" t="b">
        <f t="shared" si="1139"/>
        <v>0</v>
      </c>
      <c r="AA775" t="b">
        <f t="shared" si="1140"/>
        <v>0</v>
      </c>
      <c r="AB775" t="b">
        <f t="shared" si="1141"/>
        <v>0</v>
      </c>
      <c r="AC775" t="b">
        <f t="shared" si="1142"/>
        <v>0</v>
      </c>
      <c r="AD775" t="b">
        <f t="shared" si="1143"/>
        <v>0</v>
      </c>
      <c r="AE775" t="b">
        <f t="shared" si="1144"/>
        <v>0</v>
      </c>
      <c r="AF775" t="b">
        <f t="shared" si="1145"/>
        <v>0</v>
      </c>
      <c r="AG775" t="b">
        <f t="shared" si="1146"/>
        <v>0</v>
      </c>
      <c r="AH775" t="b">
        <f t="shared" si="1147"/>
        <v>0</v>
      </c>
      <c r="AI775" t="b">
        <f t="shared" si="1148"/>
        <v>0</v>
      </c>
      <c r="AJ775" t="b">
        <f t="shared" si="1149"/>
        <v>0</v>
      </c>
      <c r="AK775" t="b">
        <f t="shared" si="1150"/>
        <v>0</v>
      </c>
      <c r="AL775" t="b">
        <f t="shared" si="1151"/>
        <v>0</v>
      </c>
      <c r="AM775" t="b">
        <f t="shared" si="1152"/>
        <v>0</v>
      </c>
      <c r="AN775" t="b">
        <f t="shared" si="1153"/>
        <v>0</v>
      </c>
      <c r="AO775" t="b">
        <f t="shared" si="1154"/>
        <v>0</v>
      </c>
      <c r="AP775" t="b">
        <f t="shared" si="1155"/>
        <v>0</v>
      </c>
      <c r="AQ775" t="b">
        <f t="shared" si="1156"/>
        <v>0</v>
      </c>
      <c r="AR775" t="b">
        <f t="shared" si="1157"/>
        <v>0</v>
      </c>
      <c r="AS775" t="b">
        <f t="shared" si="1158"/>
        <v>0</v>
      </c>
      <c r="AT775" t="b">
        <f t="shared" si="1159"/>
        <v>0</v>
      </c>
      <c r="AU775" t="b">
        <f t="shared" si="1160"/>
        <v>0</v>
      </c>
      <c r="AV775" t="b">
        <f t="shared" si="1161"/>
        <v>0</v>
      </c>
      <c r="AW775" t="b">
        <f t="shared" si="1162"/>
        <v>0</v>
      </c>
      <c r="AX775" t="b">
        <f t="shared" si="1163"/>
        <v>0</v>
      </c>
      <c r="AY775" t="b">
        <f t="shared" si="1164"/>
        <v>0</v>
      </c>
      <c r="AZ775" t="b">
        <f t="shared" si="1165"/>
        <v>0</v>
      </c>
      <c r="BA775" t="b">
        <f t="shared" si="1166"/>
        <v>0</v>
      </c>
      <c r="BB775" t="b">
        <f t="shared" si="1167"/>
        <v>0</v>
      </c>
      <c r="BC775" t="b">
        <f t="shared" si="1168"/>
        <v>0</v>
      </c>
      <c r="BD775" t="b">
        <f t="shared" si="1169"/>
        <v>0</v>
      </c>
      <c r="BE775" t="b">
        <f t="shared" si="1170"/>
        <v>0</v>
      </c>
      <c r="BF775" t="b">
        <f t="shared" si="1171"/>
        <v>0</v>
      </c>
      <c r="BG775" t="b">
        <f t="shared" si="1172"/>
        <v>0</v>
      </c>
      <c r="BH775" t="b">
        <f t="shared" si="1173"/>
        <v>0</v>
      </c>
      <c r="BI775" t="b">
        <f t="shared" si="1174"/>
        <v>0</v>
      </c>
      <c r="BJ775" t="b">
        <f t="shared" si="1175"/>
        <v>0</v>
      </c>
      <c r="BK775" t="b">
        <f t="shared" si="1176"/>
        <v>0</v>
      </c>
      <c r="BL775" t="b">
        <f t="shared" si="1177"/>
        <v>1</v>
      </c>
      <c r="BM775" t="b">
        <f t="shared" si="1178"/>
        <v>0</v>
      </c>
      <c r="BN775" t="b">
        <f t="shared" si="1179"/>
        <v>0</v>
      </c>
      <c r="BO775" t="b">
        <f t="shared" si="1180"/>
        <v>0</v>
      </c>
      <c r="BP775" t="b">
        <f t="shared" si="1181"/>
        <v>0</v>
      </c>
      <c r="BQ775" t="b">
        <f t="shared" si="1182"/>
        <v>0</v>
      </c>
      <c r="BR775" t="b">
        <f t="shared" si="1183"/>
        <v>0</v>
      </c>
      <c r="BS775" t="b">
        <f t="shared" si="1184"/>
        <v>0</v>
      </c>
      <c r="BT775" t="b">
        <f t="shared" si="1185"/>
        <v>0</v>
      </c>
      <c r="BU775" t="b">
        <f t="shared" si="1186"/>
        <v>0</v>
      </c>
      <c r="BV775" t="b">
        <f t="shared" si="1187"/>
        <v>0</v>
      </c>
      <c r="BW775" t="b">
        <f t="shared" si="1188"/>
        <v>0</v>
      </c>
      <c r="BX775" t="b">
        <f t="shared" si="1189"/>
        <v>0</v>
      </c>
      <c r="BY775" t="b">
        <f t="shared" si="1190"/>
        <v>0</v>
      </c>
      <c r="BZ775" t="b">
        <f t="shared" si="1191"/>
        <v>0</v>
      </c>
      <c r="CA775" t="b">
        <f t="shared" si="1192"/>
        <v>0</v>
      </c>
      <c r="CB775" t="b">
        <f t="shared" si="1193"/>
        <v>0</v>
      </c>
      <c r="CC775" t="b">
        <f t="shared" si="1194"/>
        <v>0</v>
      </c>
      <c r="CD775" t="b">
        <f t="shared" si="1195"/>
        <v>0</v>
      </c>
      <c r="CE775" t="b">
        <f t="shared" si="1196"/>
        <v>0</v>
      </c>
      <c r="CF775" t="b">
        <f t="shared" si="1197"/>
        <v>0</v>
      </c>
      <c r="CG775" t="b">
        <f t="shared" si="1198"/>
        <v>0</v>
      </c>
      <c r="CH775" t="b">
        <f t="shared" si="1199"/>
        <v>0</v>
      </c>
      <c r="CI775" t="b">
        <f t="shared" si="1200"/>
        <v>0</v>
      </c>
      <c r="CJ775" t="b">
        <f t="shared" si="1201"/>
        <v>0</v>
      </c>
      <c r="CK775" t="b">
        <f t="shared" si="1202"/>
        <v>0</v>
      </c>
      <c r="CL775" t="b">
        <f t="shared" si="1203"/>
        <v>0</v>
      </c>
      <c r="CM775" t="b">
        <f t="shared" si="1204"/>
        <v>0</v>
      </c>
      <c r="CN775" t="b">
        <f t="shared" si="1205"/>
        <v>0</v>
      </c>
      <c r="CO775" t="b">
        <f t="shared" si="1206"/>
        <v>0</v>
      </c>
      <c r="CP775" t="b">
        <f t="shared" si="1207"/>
        <v>0</v>
      </c>
      <c r="CQ775" t="b">
        <f t="shared" si="1208"/>
        <v>0</v>
      </c>
      <c r="CR775" t="b">
        <f t="shared" si="1209"/>
        <v>0</v>
      </c>
      <c r="CS775" t="b">
        <f t="shared" si="1210"/>
        <v>0</v>
      </c>
      <c r="CT775" t="b">
        <f t="shared" si="1211"/>
        <v>0</v>
      </c>
      <c r="CU775" t="b">
        <f t="shared" si="1212"/>
        <v>0</v>
      </c>
      <c r="CV775" t="b">
        <f t="shared" si="1213"/>
        <v>0</v>
      </c>
      <c r="CW775" t="b">
        <f t="shared" si="1214"/>
        <v>0</v>
      </c>
      <c r="CX775" t="b">
        <f t="shared" si="1215"/>
        <v>0</v>
      </c>
      <c r="CY775" t="b">
        <f t="shared" si="1216"/>
        <v>0</v>
      </c>
      <c r="CZ775" t="b">
        <f t="shared" si="1217"/>
        <v>0</v>
      </c>
      <c r="DA775" t="b">
        <f t="shared" si="1218"/>
        <v>0</v>
      </c>
      <c r="DB775" t="b">
        <f t="shared" si="1219"/>
        <v>0</v>
      </c>
      <c r="DC775" t="b">
        <f t="shared" si="1220"/>
        <v>0</v>
      </c>
      <c r="DD775" t="b">
        <f t="shared" si="1221"/>
        <v>0</v>
      </c>
    </row>
    <row r="776" spans="1:108">
      <c r="A776" s="4" t="s">
        <v>3016</v>
      </c>
      <c r="C776" t="s">
        <v>3014</v>
      </c>
      <c r="D776" s="4"/>
      <c r="E776" s="4" t="s">
        <v>3015</v>
      </c>
      <c r="F776" t="s">
        <v>2910</v>
      </c>
      <c r="G776" t="s">
        <v>2886</v>
      </c>
      <c r="H776" t="s">
        <v>7430</v>
      </c>
      <c r="I776" t="s">
        <v>7418</v>
      </c>
      <c r="J776" s="4" t="s">
        <v>16</v>
      </c>
      <c r="K776" s="4" t="s">
        <v>16</v>
      </c>
      <c r="L776" s="91" t="s">
        <v>7790</v>
      </c>
      <c r="M776" s="4" t="s">
        <v>478</v>
      </c>
      <c r="N776" s="82" t="s">
        <v>7488</v>
      </c>
      <c r="O776" s="4" t="b">
        <f t="shared" si="1128"/>
        <v>1</v>
      </c>
      <c r="P776" s="4" t="b">
        <f t="shared" si="1129"/>
        <v>1</v>
      </c>
      <c r="Q776" s="4" t="b">
        <f t="shared" si="1130"/>
        <v>1</v>
      </c>
      <c r="R776" s="4" t="b">
        <f t="shared" si="1131"/>
        <v>1</v>
      </c>
      <c r="S776" s="4" t="b">
        <f t="shared" si="1132"/>
        <v>1</v>
      </c>
      <c r="T776" s="4" t="b">
        <f t="shared" si="1133"/>
        <v>0</v>
      </c>
      <c r="U776" s="4" t="b">
        <f t="shared" si="1134"/>
        <v>1</v>
      </c>
      <c r="V776" s="4" t="b">
        <f t="shared" si="1135"/>
        <v>1</v>
      </c>
      <c r="W776" s="4" t="b">
        <f t="shared" si="1136"/>
        <v>0</v>
      </c>
      <c r="X776" s="4" t="b">
        <f t="shared" si="1137"/>
        <v>0</v>
      </c>
      <c r="Y776" s="4" t="b">
        <f t="shared" si="1138"/>
        <v>1</v>
      </c>
      <c r="Z776" s="4" t="b">
        <f t="shared" si="1139"/>
        <v>0</v>
      </c>
      <c r="AA776" s="4" t="b">
        <f t="shared" si="1140"/>
        <v>0</v>
      </c>
      <c r="AB776" s="4" t="b">
        <f t="shared" si="1141"/>
        <v>0</v>
      </c>
      <c r="AC776" s="4" t="b">
        <f t="shared" si="1142"/>
        <v>0</v>
      </c>
      <c r="AD776" s="4" t="b">
        <f t="shared" si="1143"/>
        <v>0</v>
      </c>
      <c r="AE776" s="4" t="b">
        <f t="shared" si="1144"/>
        <v>0</v>
      </c>
      <c r="AF776" s="4" t="b">
        <f t="shared" si="1145"/>
        <v>0</v>
      </c>
      <c r="AG776" s="4" t="b">
        <f t="shared" si="1146"/>
        <v>0</v>
      </c>
      <c r="AH776" s="4" t="b">
        <f t="shared" si="1147"/>
        <v>0</v>
      </c>
      <c r="AI776" s="4" t="b">
        <f t="shared" si="1148"/>
        <v>1</v>
      </c>
      <c r="AJ776" s="4" t="b">
        <f t="shared" si="1149"/>
        <v>0</v>
      </c>
      <c r="AK776" s="4" t="b">
        <f t="shared" si="1150"/>
        <v>0</v>
      </c>
      <c r="AL776" s="4" t="b">
        <f t="shared" si="1151"/>
        <v>0</v>
      </c>
      <c r="AM776" s="4" t="b">
        <f t="shared" si="1152"/>
        <v>0</v>
      </c>
      <c r="AN776" s="4" t="b">
        <f t="shared" si="1153"/>
        <v>0</v>
      </c>
      <c r="AO776" s="4" t="b">
        <f t="shared" si="1154"/>
        <v>0</v>
      </c>
      <c r="AP776" s="4" t="b">
        <f t="shared" si="1155"/>
        <v>0</v>
      </c>
      <c r="AQ776" s="4" t="b">
        <f t="shared" si="1156"/>
        <v>0</v>
      </c>
      <c r="AR776" s="4" t="b">
        <f t="shared" si="1157"/>
        <v>0</v>
      </c>
      <c r="AS776" s="4" t="b">
        <f t="shared" si="1158"/>
        <v>0</v>
      </c>
      <c r="AT776" s="4" t="b">
        <f t="shared" si="1159"/>
        <v>0</v>
      </c>
      <c r="AU776" s="4" t="b">
        <f t="shared" si="1160"/>
        <v>0</v>
      </c>
      <c r="AV776" s="4" t="b">
        <f t="shared" si="1161"/>
        <v>1</v>
      </c>
      <c r="AW776" s="4" t="b">
        <f t="shared" si="1162"/>
        <v>0</v>
      </c>
      <c r="AX776" s="4" t="b">
        <f t="shared" si="1163"/>
        <v>0</v>
      </c>
      <c r="AY776" s="4" t="b">
        <f t="shared" si="1164"/>
        <v>0</v>
      </c>
      <c r="AZ776" s="4" t="b">
        <f t="shared" si="1165"/>
        <v>0</v>
      </c>
      <c r="BA776" s="4" t="b">
        <f t="shared" si="1166"/>
        <v>0</v>
      </c>
      <c r="BB776" s="4" t="b">
        <f t="shared" si="1167"/>
        <v>0</v>
      </c>
      <c r="BC776" s="4" t="b">
        <f t="shared" si="1168"/>
        <v>0</v>
      </c>
      <c r="BD776" s="4" t="b">
        <f t="shared" si="1169"/>
        <v>0</v>
      </c>
      <c r="BE776" s="4" t="b">
        <f t="shared" si="1170"/>
        <v>0</v>
      </c>
      <c r="BF776" s="4" t="b">
        <f t="shared" si="1171"/>
        <v>0</v>
      </c>
      <c r="BG776" s="4" t="b">
        <f t="shared" si="1172"/>
        <v>0</v>
      </c>
      <c r="BH776" s="4" t="b">
        <f t="shared" si="1173"/>
        <v>0</v>
      </c>
      <c r="BI776" s="4" t="b">
        <f t="shared" si="1174"/>
        <v>0</v>
      </c>
      <c r="BJ776" s="4" t="b">
        <f t="shared" si="1175"/>
        <v>0</v>
      </c>
      <c r="BK776" s="4" t="b">
        <f t="shared" si="1176"/>
        <v>0</v>
      </c>
      <c r="BL776" s="4" t="b">
        <f t="shared" si="1177"/>
        <v>0</v>
      </c>
      <c r="BM776" s="4" t="b">
        <f t="shared" si="1178"/>
        <v>0</v>
      </c>
      <c r="BN776" s="4" t="b">
        <f t="shared" si="1179"/>
        <v>0</v>
      </c>
      <c r="BO776" s="4" t="b">
        <f t="shared" si="1180"/>
        <v>0</v>
      </c>
      <c r="BP776" s="4" t="b">
        <f t="shared" si="1181"/>
        <v>0</v>
      </c>
      <c r="BQ776" s="4" t="b">
        <f t="shared" si="1182"/>
        <v>0</v>
      </c>
      <c r="BR776" s="4" t="b">
        <f t="shared" si="1183"/>
        <v>0</v>
      </c>
      <c r="BS776" s="4" t="b">
        <f t="shared" si="1184"/>
        <v>1</v>
      </c>
      <c r="BT776" s="4" t="b">
        <f t="shared" si="1185"/>
        <v>0</v>
      </c>
      <c r="BU776" s="4" t="b">
        <f t="shared" si="1186"/>
        <v>0</v>
      </c>
      <c r="BV776" s="4" t="b">
        <f t="shared" si="1187"/>
        <v>1</v>
      </c>
      <c r="BW776" s="4" t="b">
        <f t="shared" si="1188"/>
        <v>0</v>
      </c>
      <c r="BX776" s="4" t="b">
        <f t="shared" si="1189"/>
        <v>0</v>
      </c>
      <c r="BY776" s="4" t="b">
        <f t="shared" si="1190"/>
        <v>0</v>
      </c>
      <c r="BZ776" s="4" t="b">
        <f t="shared" si="1191"/>
        <v>0</v>
      </c>
      <c r="CA776" s="4" t="b">
        <f t="shared" si="1192"/>
        <v>0</v>
      </c>
      <c r="CB776" s="4" t="b">
        <f t="shared" si="1193"/>
        <v>0</v>
      </c>
      <c r="CC776" s="4" t="b">
        <f t="shared" si="1194"/>
        <v>0</v>
      </c>
      <c r="CD776" s="4" t="b">
        <f t="shared" si="1195"/>
        <v>0</v>
      </c>
      <c r="CE776" s="4" t="b">
        <f t="shared" si="1196"/>
        <v>0</v>
      </c>
      <c r="CF776" s="4" t="b">
        <f t="shared" si="1197"/>
        <v>0</v>
      </c>
      <c r="CG776" s="4" t="b">
        <f t="shared" si="1198"/>
        <v>0</v>
      </c>
      <c r="CH776" s="4" t="b">
        <f t="shared" si="1199"/>
        <v>0</v>
      </c>
      <c r="CI776" s="4" t="b">
        <f t="shared" si="1200"/>
        <v>0</v>
      </c>
      <c r="CJ776" s="4" t="b">
        <f t="shared" si="1201"/>
        <v>0</v>
      </c>
      <c r="CK776" s="4" t="b">
        <f t="shared" si="1202"/>
        <v>0</v>
      </c>
      <c r="CL776" s="4" t="b">
        <f t="shared" si="1203"/>
        <v>0</v>
      </c>
      <c r="CM776" s="4" t="b">
        <f t="shared" si="1204"/>
        <v>0</v>
      </c>
      <c r="CN776" s="4" t="b">
        <f t="shared" si="1205"/>
        <v>0</v>
      </c>
      <c r="CO776" s="4" t="b">
        <f t="shared" si="1206"/>
        <v>0</v>
      </c>
      <c r="CP776" s="4" t="b">
        <f t="shared" si="1207"/>
        <v>0</v>
      </c>
      <c r="CQ776" s="4" t="b">
        <f t="shared" si="1208"/>
        <v>0</v>
      </c>
      <c r="CR776" s="4" t="b">
        <f t="shared" si="1209"/>
        <v>1</v>
      </c>
      <c r="CS776" s="4" t="b">
        <f t="shared" si="1210"/>
        <v>0</v>
      </c>
      <c r="CT776" s="4" t="b">
        <f t="shared" si="1211"/>
        <v>0</v>
      </c>
      <c r="CU776" s="4" t="b">
        <f t="shared" si="1212"/>
        <v>0</v>
      </c>
      <c r="CV776" s="4" t="b">
        <f t="shared" si="1213"/>
        <v>0</v>
      </c>
      <c r="CW776" s="4" t="b">
        <f t="shared" si="1214"/>
        <v>0</v>
      </c>
      <c r="CX776" s="4" t="b">
        <f t="shared" si="1215"/>
        <v>0</v>
      </c>
      <c r="CY776" s="4" t="b">
        <f t="shared" si="1216"/>
        <v>0</v>
      </c>
      <c r="CZ776" s="4" t="b">
        <f t="shared" si="1217"/>
        <v>0</v>
      </c>
      <c r="DA776" s="4" t="b">
        <f t="shared" si="1218"/>
        <v>0</v>
      </c>
      <c r="DB776" s="4" t="b">
        <f t="shared" si="1219"/>
        <v>0</v>
      </c>
      <c r="DC776" s="4" t="b">
        <f t="shared" si="1220"/>
        <v>0</v>
      </c>
      <c r="DD776" s="4" t="b">
        <f t="shared" si="1221"/>
        <v>0</v>
      </c>
    </row>
    <row r="777" spans="1:108">
      <c r="A777" t="s">
        <v>2962</v>
      </c>
      <c r="C777" t="s">
        <v>2963</v>
      </c>
      <c r="E777" t="s">
        <v>2964</v>
      </c>
      <c r="F777" t="s">
        <v>2910</v>
      </c>
      <c r="G777" t="s">
        <v>2886</v>
      </c>
      <c r="H777" t="s">
        <v>7430</v>
      </c>
      <c r="I777" t="s">
        <v>7418</v>
      </c>
      <c r="J777" t="s">
        <v>139</v>
      </c>
      <c r="K777" t="s">
        <v>139</v>
      </c>
      <c r="L777" t="s">
        <v>7066</v>
      </c>
      <c r="M777" t="s">
        <v>2965</v>
      </c>
      <c r="N777" s="7" t="s">
        <v>2966</v>
      </c>
      <c r="O777" s="7" t="b">
        <f t="shared" si="1128"/>
        <v>0</v>
      </c>
      <c r="P777" t="b">
        <f t="shared" si="1129"/>
        <v>1</v>
      </c>
      <c r="Q777" t="b">
        <f t="shared" si="1130"/>
        <v>0</v>
      </c>
      <c r="R777" t="b">
        <f t="shared" si="1131"/>
        <v>0</v>
      </c>
      <c r="S777" s="7" t="b">
        <f t="shared" si="1132"/>
        <v>1</v>
      </c>
      <c r="T777" s="7" t="b">
        <f t="shared" si="1133"/>
        <v>1</v>
      </c>
      <c r="U777" s="7" t="b">
        <f t="shared" si="1134"/>
        <v>0</v>
      </c>
      <c r="V777" s="7" t="b">
        <f t="shared" si="1135"/>
        <v>1</v>
      </c>
      <c r="W777" s="7" t="b">
        <f t="shared" si="1136"/>
        <v>0</v>
      </c>
      <c r="X777" s="7" t="b">
        <f t="shared" si="1137"/>
        <v>0</v>
      </c>
      <c r="Y777" s="7" t="b">
        <f t="shared" si="1138"/>
        <v>0</v>
      </c>
      <c r="Z777" s="7" t="b">
        <f t="shared" si="1139"/>
        <v>0</v>
      </c>
      <c r="AA777" s="7" t="b">
        <f t="shared" si="1140"/>
        <v>1</v>
      </c>
      <c r="AB777" t="b">
        <f t="shared" si="1141"/>
        <v>0</v>
      </c>
      <c r="AC777" t="b">
        <f t="shared" si="1142"/>
        <v>0</v>
      </c>
      <c r="AD777" t="b">
        <f t="shared" si="1143"/>
        <v>0</v>
      </c>
      <c r="AE777" t="b">
        <f t="shared" si="1144"/>
        <v>0</v>
      </c>
      <c r="AF777" t="b">
        <f t="shared" si="1145"/>
        <v>0</v>
      </c>
      <c r="AG777" t="b">
        <f t="shared" si="1146"/>
        <v>0</v>
      </c>
      <c r="AH777" t="b">
        <f t="shared" si="1147"/>
        <v>0</v>
      </c>
      <c r="AI777" t="b">
        <f t="shared" si="1148"/>
        <v>1</v>
      </c>
      <c r="AJ777" t="b">
        <f t="shared" si="1149"/>
        <v>0</v>
      </c>
      <c r="AK777" t="b">
        <f t="shared" si="1150"/>
        <v>0</v>
      </c>
      <c r="AL777" t="b">
        <f t="shared" si="1151"/>
        <v>0</v>
      </c>
      <c r="AM777" t="b">
        <f t="shared" si="1152"/>
        <v>0</v>
      </c>
      <c r="AN777" t="b">
        <f t="shared" si="1153"/>
        <v>0</v>
      </c>
      <c r="AO777" t="b">
        <f t="shared" si="1154"/>
        <v>0</v>
      </c>
      <c r="AP777" t="b">
        <f t="shared" si="1155"/>
        <v>0</v>
      </c>
      <c r="AQ777" t="b">
        <f t="shared" si="1156"/>
        <v>0</v>
      </c>
      <c r="AR777" t="b">
        <f t="shared" si="1157"/>
        <v>0</v>
      </c>
      <c r="AS777" t="b">
        <f t="shared" si="1158"/>
        <v>0</v>
      </c>
      <c r="AT777" t="b">
        <f t="shared" si="1159"/>
        <v>0</v>
      </c>
      <c r="AU777" t="b">
        <f t="shared" si="1160"/>
        <v>0</v>
      </c>
      <c r="AV777" t="b">
        <f t="shared" si="1161"/>
        <v>0</v>
      </c>
      <c r="AW777" t="b">
        <f t="shared" si="1162"/>
        <v>1</v>
      </c>
      <c r="AX777" t="b">
        <f t="shared" si="1163"/>
        <v>0</v>
      </c>
      <c r="AY777" t="b">
        <f t="shared" si="1164"/>
        <v>0</v>
      </c>
      <c r="AZ777" t="b">
        <f t="shared" si="1165"/>
        <v>0</v>
      </c>
      <c r="BA777" t="b">
        <f t="shared" si="1166"/>
        <v>0</v>
      </c>
      <c r="BB777" t="b">
        <f t="shared" si="1167"/>
        <v>0</v>
      </c>
      <c r="BC777" t="b">
        <f t="shared" si="1168"/>
        <v>0</v>
      </c>
      <c r="BD777" t="b">
        <f t="shared" si="1169"/>
        <v>0</v>
      </c>
      <c r="BE777" t="b">
        <f t="shared" si="1170"/>
        <v>0</v>
      </c>
      <c r="BF777" t="b">
        <f t="shared" si="1171"/>
        <v>0</v>
      </c>
      <c r="BG777" t="b">
        <f t="shared" si="1172"/>
        <v>0</v>
      </c>
      <c r="BH777" t="b">
        <f t="shared" si="1173"/>
        <v>0</v>
      </c>
      <c r="BI777" t="b">
        <f t="shared" si="1174"/>
        <v>0</v>
      </c>
      <c r="BJ777" t="b">
        <f t="shared" si="1175"/>
        <v>0</v>
      </c>
      <c r="BK777" t="b">
        <f t="shared" si="1176"/>
        <v>0</v>
      </c>
      <c r="BL777" t="b">
        <f t="shared" si="1177"/>
        <v>0</v>
      </c>
      <c r="BM777" t="b">
        <f t="shared" si="1178"/>
        <v>0</v>
      </c>
      <c r="BN777" t="b">
        <f t="shared" si="1179"/>
        <v>0</v>
      </c>
      <c r="BO777" t="b">
        <f t="shared" si="1180"/>
        <v>0</v>
      </c>
      <c r="BP777" t="b">
        <f t="shared" si="1181"/>
        <v>1</v>
      </c>
      <c r="BQ777" t="b">
        <f t="shared" si="1182"/>
        <v>0</v>
      </c>
      <c r="BR777" t="b">
        <f t="shared" si="1183"/>
        <v>0</v>
      </c>
      <c r="BS777" t="b">
        <f t="shared" si="1184"/>
        <v>0</v>
      </c>
      <c r="BT777" t="b">
        <f t="shared" si="1185"/>
        <v>0</v>
      </c>
      <c r="BU777" t="b">
        <f t="shared" si="1186"/>
        <v>0</v>
      </c>
      <c r="BV777" t="b">
        <f t="shared" si="1187"/>
        <v>0</v>
      </c>
      <c r="BW777" t="b">
        <f t="shared" si="1188"/>
        <v>0</v>
      </c>
      <c r="BX777" t="b">
        <f t="shared" si="1189"/>
        <v>0</v>
      </c>
      <c r="BY777" t="b">
        <f t="shared" si="1190"/>
        <v>0</v>
      </c>
      <c r="BZ777" t="b">
        <f t="shared" si="1191"/>
        <v>0</v>
      </c>
      <c r="CA777" t="b">
        <f t="shared" si="1192"/>
        <v>0</v>
      </c>
      <c r="CB777" t="b">
        <f t="shared" si="1193"/>
        <v>0</v>
      </c>
      <c r="CC777" t="b">
        <f t="shared" si="1194"/>
        <v>0</v>
      </c>
      <c r="CD777" t="b">
        <f t="shared" si="1195"/>
        <v>0</v>
      </c>
      <c r="CE777" t="b">
        <f t="shared" si="1196"/>
        <v>0</v>
      </c>
      <c r="CF777" t="b">
        <f t="shared" si="1197"/>
        <v>0</v>
      </c>
      <c r="CG777" t="b">
        <f t="shared" si="1198"/>
        <v>0</v>
      </c>
      <c r="CH777" t="b">
        <f t="shared" si="1199"/>
        <v>0</v>
      </c>
      <c r="CI777" t="b">
        <f t="shared" si="1200"/>
        <v>0</v>
      </c>
      <c r="CJ777" t="b">
        <f t="shared" si="1201"/>
        <v>0</v>
      </c>
      <c r="CK777" t="b">
        <f t="shared" si="1202"/>
        <v>0</v>
      </c>
      <c r="CL777" t="b">
        <f t="shared" si="1203"/>
        <v>0</v>
      </c>
      <c r="CM777" t="b">
        <f t="shared" si="1204"/>
        <v>0</v>
      </c>
      <c r="CN777" t="b">
        <f t="shared" si="1205"/>
        <v>0</v>
      </c>
      <c r="CO777" t="b">
        <f t="shared" si="1206"/>
        <v>0</v>
      </c>
      <c r="CP777" t="b">
        <f t="shared" si="1207"/>
        <v>0</v>
      </c>
      <c r="CQ777" t="b">
        <f t="shared" si="1208"/>
        <v>0</v>
      </c>
      <c r="CR777" t="b">
        <f t="shared" si="1209"/>
        <v>0</v>
      </c>
      <c r="CS777" t="b">
        <f t="shared" si="1210"/>
        <v>0</v>
      </c>
      <c r="CT777" t="b">
        <f t="shared" si="1211"/>
        <v>0</v>
      </c>
      <c r="CU777" t="b">
        <f t="shared" si="1212"/>
        <v>0</v>
      </c>
      <c r="CV777" t="b">
        <f t="shared" si="1213"/>
        <v>0</v>
      </c>
      <c r="CW777" t="b">
        <f t="shared" si="1214"/>
        <v>0</v>
      </c>
      <c r="CX777" t="b">
        <f t="shared" si="1215"/>
        <v>0</v>
      </c>
      <c r="CY777" t="b">
        <f t="shared" si="1216"/>
        <v>0</v>
      </c>
      <c r="CZ777" t="b">
        <f t="shared" si="1217"/>
        <v>0</v>
      </c>
      <c r="DA777" t="b">
        <f t="shared" si="1218"/>
        <v>0</v>
      </c>
      <c r="DB777" t="b">
        <f t="shared" si="1219"/>
        <v>0</v>
      </c>
      <c r="DC777" t="b">
        <f t="shared" si="1220"/>
        <v>0</v>
      </c>
      <c r="DD777" t="b">
        <f t="shared" si="1221"/>
        <v>0</v>
      </c>
    </row>
    <row r="778" spans="1:108">
      <c r="A778" t="s">
        <v>2923</v>
      </c>
      <c r="C778" t="s">
        <v>2924</v>
      </c>
      <c r="E778" t="s">
        <v>2925</v>
      </c>
      <c r="F778" t="s">
        <v>2910</v>
      </c>
      <c r="G778" t="s">
        <v>2886</v>
      </c>
      <c r="H778" t="s">
        <v>7430</v>
      </c>
      <c r="I778" t="s">
        <v>7418</v>
      </c>
      <c r="J778" t="s">
        <v>139</v>
      </c>
      <c r="K778" t="s">
        <v>139</v>
      </c>
      <c r="L778" t="s">
        <v>7055</v>
      </c>
      <c r="M778" t="s">
        <v>6079</v>
      </c>
      <c r="N778" s="7" t="s">
        <v>2926</v>
      </c>
      <c r="O778" s="7" t="b">
        <f t="shared" si="1128"/>
        <v>1</v>
      </c>
      <c r="P778" t="b">
        <f t="shared" si="1129"/>
        <v>1</v>
      </c>
      <c r="Q778" t="b">
        <f t="shared" si="1130"/>
        <v>0</v>
      </c>
      <c r="R778" t="b">
        <f t="shared" si="1131"/>
        <v>0</v>
      </c>
      <c r="S778" s="7" t="b">
        <f t="shared" si="1132"/>
        <v>1</v>
      </c>
      <c r="T778" s="7" t="b">
        <f t="shared" si="1133"/>
        <v>0</v>
      </c>
      <c r="U778" s="7" t="b">
        <f t="shared" si="1134"/>
        <v>0</v>
      </c>
      <c r="V778" s="7" t="b">
        <f t="shared" si="1135"/>
        <v>1</v>
      </c>
      <c r="W778" s="7" t="b">
        <f t="shared" si="1136"/>
        <v>0</v>
      </c>
      <c r="X778" s="7" t="b">
        <f t="shared" si="1137"/>
        <v>0</v>
      </c>
      <c r="Y778" s="7" t="b">
        <f t="shared" si="1138"/>
        <v>0</v>
      </c>
      <c r="Z778" s="7" t="b">
        <f t="shared" si="1139"/>
        <v>0</v>
      </c>
      <c r="AA778" s="7" t="b">
        <f t="shared" si="1140"/>
        <v>1</v>
      </c>
      <c r="AB778" t="b">
        <f t="shared" si="1141"/>
        <v>1</v>
      </c>
      <c r="AC778" t="b">
        <f t="shared" si="1142"/>
        <v>0</v>
      </c>
      <c r="AD778" t="b">
        <f t="shared" si="1143"/>
        <v>0</v>
      </c>
      <c r="AE778" t="b">
        <f t="shared" si="1144"/>
        <v>0</v>
      </c>
      <c r="AF778" t="b">
        <f t="shared" si="1145"/>
        <v>0</v>
      </c>
      <c r="AG778" t="b">
        <f t="shared" si="1146"/>
        <v>0</v>
      </c>
      <c r="AH778" t="b">
        <f t="shared" si="1147"/>
        <v>0</v>
      </c>
      <c r="AI778" t="b">
        <f t="shared" si="1148"/>
        <v>0</v>
      </c>
      <c r="AJ778" t="b">
        <f t="shared" si="1149"/>
        <v>0</v>
      </c>
      <c r="AK778" t="b">
        <f t="shared" si="1150"/>
        <v>0</v>
      </c>
      <c r="AL778" t="b">
        <f t="shared" si="1151"/>
        <v>0</v>
      </c>
      <c r="AM778" t="b">
        <f t="shared" si="1152"/>
        <v>0</v>
      </c>
      <c r="AN778" t="b">
        <f t="shared" si="1153"/>
        <v>0</v>
      </c>
      <c r="AO778" t="b">
        <f t="shared" si="1154"/>
        <v>0</v>
      </c>
      <c r="AP778" t="b">
        <f t="shared" si="1155"/>
        <v>0</v>
      </c>
      <c r="AQ778" t="b">
        <f t="shared" si="1156"/>
        <v>0</v>
      </c>
      <c r="AR778" t="b">
        <f t="shared" si="1157"/>
        <v>0</v>
      </c>
      <c r="AS778" t="b">
        <f t="shared" si="1158"/>
        <v>0</v>
      </c>
      <c r="AT778" t="b">
        <f t="shared" si="1159"/>
        <v>0</v>
      </c>
      <c r="AU778" t="b">
        <f t="shared" si="1160"/>
        <v>0</v>
      </c>
      <c r="AV778" t="b">
        <f t="shared" si="1161"/>
        <v>0</v>
      </c>
      <c r="AW778" t="b">
        <f t="shared" si="1162"/>
        <v>0</v>
      </c>
      <c r="AX778" t="b">
        <f t="shared" si="1163"/>
        <v>0</v>
      </c>
      <c r="AY778" t="b">
        <f t="shared" si="1164"/>
        <v>0</v>
      </c>
      <c r="AZ778" t="b">
        <f t="shared" si="1165"/>
        <v>0</v>
      </c>
      <c r="BA778" t="b">
        <f t="shared" si="1166"/>
        <v>0</v>
      </c>
      <c r="BB778" t="b">
        <f t="shared" si="1167"/>
        <v>0</v>
      </c>
      <c r="BC778" t="b">
        <f t="shared" si="1168"/>
        <v>0</v>
      </c>
      <c r="BD778" t="b">
        <f t="shared" si="1169"/>
        <v>0</v>
      </c>
      <c r="BE778" t="b">
        <f t="shared" si="1170"/>
        <v>0</v>
      </c>
      <c r="BF778" t="b">
        <f t="shared" si="1171"/>
        <v>0</v>
      </c>
      <c r="BG778" t="b">
        <f t="shared" si="1172"/>
        <v>0</v>
      </c>
      <c r="BH778" t="b">
        <f t="shared" si="1173"/>
        <v>0</v>
      </c>
      <c r="BI778" t="b">
        <f t="shared" si="1174"/>
        <v>0</v>
      </c>
      <c r="BJ778" t="b">
        <f t="shared" si="1175"/>
        <v>0</v>
      </c>
      <c r="BK778" t="b">
        <f t="shared" si="1176"/>
        <v>0</v>
      </c>
      <c r="BL778" t="b">
        <f t="shared" si="1177"/>
        <v>1</v>
      </c>
      <c r="BM778" t="b">
        <f t="shared" si="1178"/>
        <v>0</v>
      </c>
      <c r="BN778" t="b">
        <f t="shared" si="1179"/>
        <v>0</v>
      </c>
      <c r="BO778" t="b">
        <f t="shared" si="1180"/>
        <v>1</v>
      </c>
      <c r="BP778" t="b">
        <f t="shared" si="1181"/>
        <v>0</v>
      </c>
      <c r="BQ778" t="b">
        <f t="shared" si="1182"/>
        <v>0</v>
      </c>
      <c r="BR778" t="b">
        <f t="shared" si="1183"/>
        <v>0</v>
      </c>
      <c r="BS778" t="b">
        <f t="shared" si="1184"/>
        <v>0</v>
      </c>
      <c r="BT778" t="b">
        <f t="shared" si="1185"/>
        <v>0</v>
      </c>
      <c r="BU778" t="b">
        <f t="shared" si="1186"/>
        <v>0</v>
      </c>
      <c r="BV778" t="b">
        <f t="shared" si="1187"/>
        <v>0</v>
      </c>
      <c r="BW778" t="b">
        <f t="shared" si="1188"/>
        <v>0</v>
      </c>
      <c r="BX778" t="b">
        <f t="shared" si="1189"/>
        <v>0</v>
      </c>
      <c r="BY778" t="b">
        <f t="shared" si="1190"/>
        <v>0</v>
      </c>
      <c r="BZ778" t="b">
        <f t="shared" si="1191"/>
        <v>0</v>
      </c>
      <c r="CA778" t="b">
        <f t="shared" si="1192"/>
        <v>0</v>
      </c>
      <c r="CB778" t="b">
        <f t="shared" si="1193"/>
        <v>0</v>
      </c>
      <c r="CC778" t="b">
        <f t="shared" si="1194"/>
        <v>0</v>
      </c>
      <c r="CD778" t="b">
        <f t="shared" si="1195"/>
        <v>0</v>
      </c>
      <c r="CE778" t="b">
        <f t="shared" si="1196"/>
        <v>0</v>
      </c>
      <c r="CF778" t="b">
        <f t="shared" si="1197"/>
        <v>0</v>
      </c>
      <c r="CG778" t="b">
        <f t="shared" si="1198"/>
        <v>0</v>
      </c>
      <c r="CH778" t="b">
        <f t="shared" si="1199"/>
        <v>0</v>
      </c>
      <c r="CI778" t="b">
        <f t="shared" si="1200"/>
        <v>0</v>
      </c>
      <c r="CJ778" t="b">
        <f t="shared" si="1201"/>
        <v>0</v>
      </c>
      <c r="CK778" t="b">
        <f t="shared" si="1202"/>
        <v>0</v>
      </c>
      <c r="CL778" t="b">
        <f t="shared" si="1203"/>
        <v>0</v>
      </c>
      <c r="CM778" t="b">
        <f t="shared" si="1204"/>
        <v>0</v>
      </c>
      <c r="CN778" t="b">
        <f t="shared" si="1205"/>
        <v>0</v>
      </c>
      <c r="CO778" t="b">
        <f t="shared" si="1206"/>
        <v>0</v>
      </c>
      <c r="CP778" t="b">
        <f t="shared" si="1207"/>
        <v>0</v>
      </c>
      <c r="CQ778" t="b">
        <f t="shared" si="1208"/>
        <v>0</v>
      </c>
      <c r="CR778" t="b">
        <f t="shared" si="1209"/>
        <v>0</v>
      </c>
      <c r="CS778" t="b">
        <f t="shared" si="1210"/>
        <v>0</v>
      </c>
      <c r="CT778" t="b">
        <f t="shared" si="1211"/>
        <v>0</v>
      </c>
      <c r="CU778" t="b">
        <f t="shared" si="1212"/>
        <v>0</v>
      </c>
      <c r="CV778" t="b">
        <f t="shared" si="1213"/>
        <v>0</v>
      </c>
      <c r="CW778" t="b">
        <f t="shared" si="1214"/>
        <v>0</v>
      </c>
      <c r="CX778" t="b">
        <f t="shared" si="1215"/>
        <v>0</v>
      </c>
      <c r="CY778" t="b">
        <f t="shared" si="1216"/>
        <v>0</v>
      </c>
      <c r="CZ778" t="b">
        <f t="shared" si="1217"/>
        <v>0</v>
      </c>
      <c r="DA778" t="b">
        <f t="shared" si="1218"/>
        <v>0</v>
      </c>
      <c r="DB778" t="b">
        <f t="shared" si="1219"/>
        <v>0</v>
      </c>
      <c r="DC778" t="b">
        <f t="shared" si="1220"/>
        <v>0</v>
      </c>
      <c r="DD778" t="b">
        <f t="shared" si="1221"/>
        <v>0</v>
      </c>
    </row>
    <row r="779" spans="1:108">
      <c r="A779" t="s">
        <v>2907</v>
      </c>
      <c r="C779" t="s">
        <v>2908</v>
      </c>
      <c r="E779" t="s">
        <v>2909</v>
      </c>
      <c r="F779" t="s">
        <v>2910</v>
      </c>
      <c r="G779" t="s">
        <v>2886</v>
      </c>
      <c r="H779" t="s">
        <v>7430</v>
      </c>
      <c r="I779" t="s">
        <v>7418</v>
      </c>
      <c r="J779" t="s">
        <v>139</v>
      </c>
      <c r="K779" t="s">
        <v>139</v>
      </c>
      <c r="L779" t="s">
        <v>7050</v>
      </c>
      <c r="M779" t="s">
        <v>345</v>
      </c>
      <c r="N779" t="s">
        <v>2375</v>
      </c>
      <c r="O779" t="b">
        <f t="shared" si="1128"/>
        <v>1</v>
      </c>
      <c r="P779" t="b">
        <f t="shared" si="1129"/>
        <v>1</v>
      </c>
      <c r="Q779" t="b">
        <f t="shared" si="1130"/>
        <v>0</v>
      </c>
      <c r="R779" t="b">
        <f t="shared" si="1131"/>
        <v>0</v>
      </c>
      <c r="S779" t="b">
        <f t="shared" si="1132"/>
        <v>1</v>
      </c>
      <c r="T779" t="b">
        <f t="shared" si="1133"/>
        <v>1</v>
      </c>
      <c r="U779" t="b">
        <f t="shared" si="1134"/>
        <v>0</v>
      </c>
      <c r="V779" t="b">
        <f t="shared" si="1135"/>
        <v>0</v>
      </c>
      <c r="W779" t="b">
        <f t="shared" si="1136"/>
        <v>0</v>
      </c>
      <c r="X779" t="b">
        <f t="shared" si="1137"/>
        <v>0</v>
      </c>
      <c r="Y779" t="b">
        <f t="shared" si="1138"/>
        <v>0</v>
      </c>
      <c r="Z779" t="b">
        <f t="shared" si="1139"/>
        <v>0</v>
      </c>
      <c r="AA779" t="b">
        <f t="shared" si="1140"/>
        <v>0</v>
      </c>
      <c r="AB779" t="b">
        <f t="shared" si="1141"/>
        <v>1</v>
      </c>
      <c r="AC779" t="b">
        <f t="shared" si="1142"/>
        <v>0</v>
      </c>
      <c r="AD779" t="b">
        <f t="shared" si="1143"/>
        <v>0</v>
      </c>
      <c r="AE779" t="b">
        <f t="shared" si="1144"/>
        <v>0</v>
      </c>
      <c r="AF779" t="b">
        <f t="shared" si="1145"/>
        <v>0</v>
      </c>
      <c r="AG779" t="b">
        <f t="shared" si="1146"/>
        <v>0</v>
      </c>
      <c r="AH779" t="b">
        <f t="shared" si="1147"/>
        <v>0</v>
      </c>
      <c r="AI779" t="b">
        <f t="shared" si="1148"/>
        <v>1</v>
      </c>
      <c r="AJ779" t="b">
        <f t="shared" si="1149"/>
        <v>0</v>
      </c>
      <c r="AK779" t="b">
        <f t="shared" si="1150"/>
        <v>0</v>
      </c>
      <c r="AL779" t="b">
        <f t="shared" si="1151"/>
        <v>0</v>
      </c>
      <c r="AM779" t="b">
        <f t="shared" si="1152"/>
        <v>0</v>
      </c>
      <c r="AN779" t="b">
        <f t="shared" si="1153"/>
        <v>0</v>
      </c>
      <c r="AO779" t="b">
        <f t="shared" si="1154"/>
        <v>0</v>
      </c>
      <c r="AP779" t="b">
        <f t="shared" si="1155"/>
        <v>0</v>
      </c>
      <c r="AQ779" t="b">
        <f t="shared" si="1156"/>
        <v>0</v>
      </c>
      <c r="AR779" t="b">
        <f t="shared" si="1157"/>
        <v>0</v>
      </c>
      <c r="AS779" t="b">
        <f t="shared" si="1158"/>
        <v>0</v>
      </c>
      <c r="AT779" t="b">
        <f t="shared" si="1159"/>
        <v>0</v>
      </c>
      <c r="AU779" t="b">
        <f t="shared" si="1160"/>
        <v>0</v>
      </c>
      <c r="AV779" t="b">
        <f t="shared" si="1161"/>
        <v>0</v>
      </c>
      <c r="AW779" t="b">
        <f t="shared" si="1162"/>
        <v>0</v>
      </c>
      <c r="AX779" t="b">
        <f t="shared" si="1163"/>
        <v>0</v>
      </c>
      <c r="AY779" t="b">
        <f t="shared" si="1164"/>
        <v>0</v>
      </c>
      <c r="AZ779" t="b">
        <f t="shared" si="1165"/>
        <v>0</v>
      </c>
      <c r="BA779" t="b">
        <f t="shared" si="1166"/>
        <v>0</v>
      </c>
      <c r="BB779" t="b">
        <f t="shared" si="1167"/>
        <v>0</v>
      </c>
      <c r="BC779" t="b">
        <f t="shared" si="1168"/>
        <v>0</v>
      </c>
      <c r="BD779" t="b">
        <f t="shared" si="1169"/>
        <v>0</v>
      </c>
      <c r="BE779" t="b">
        <f t="shared" si="1170"/>
        <v>0</v>
      </c>
      <c r="BF779" t="b">
        <f t="shared" si="1171"/>
        <v>0</v>
      </c>
      <c r="BG779" t="b">
        <f t="shared" si="1172"/>
        <v>0</v>
      </c>
      <c r="BH779" t="b">
        <f t="shared" si="1173"/>
        <v>0</v>
      </c>
      <c r="BI779" t="b">
        <f t="shared" si="1174"/>
        <v>0</v>
      </c>
      <c r="BJ779" t="b">
        <f t="shared" si="1175"/>
        <v>0</v>
      </c>
      <c r="BK779" t="b">
        <f t="shared" si="1176"/>
        <v>0</v>
      </c>
      <c r="BL779" t="b">
        <f t="shared" si="1177"/>
        <v>0</v>
      </c>
      <c r="BM779" t="b">
        <f t="shared" si="1178"/>
        <v>0</v>
      </c>
      <c r="BN779" t="b">
        <f t="shared" si="1179"/>
        <v>0</v>
      </c>
      <c r="BO779" t="b">
        <f t="shared" si="1180"/>
        <v>0</v>
      </c>
      <c r="BP779" t="b">
        <f t="shared" si="1181"/>
        <v>1</v>
      </c>
      <c r="BQ779" t="b">
        <f t="shared" si="1182"/>
        <v>0</v>
      </c>
      <c r="BR779" t="b">
        <f t="shared" si="1183"/>
        <v>0</v>
      </c>
      <c r="BS779" t="b">
        <f t="shared" si="1184"/>
        <v>0</v>
      </c>
      <c r="BT779" t="b">
        <f t="shared" si="1185"/>
        <v>0</v>
      </c>
      <c r="BU779" t="b">
        <f t="shared" si="1186"/>
        <v>0</v>
      </c>
      <c r="BV779" t="b">
        <f t="shared" si="1187"/>
        <v>0</v>
      </c>
      <c r="BW779" t="b">
        <f t="shared" si="1188"/>
        <v>0</v>
      </c>
      <c r="BX779" t="b">
        <f t="shared" si="1189"/>
        <v>0</v>
      </c>
      <c r="BY779" t="b">
        <f t="shared" si="1190"/>
        <v>0</v>
      </c>
      <c r="BZ779" t="b">
        <f t="shared" si="1191"/>
        <v>0</v>
      </c>
      <c r="CA779" t="b">
        <f t="shared" si="1192"/>
        <v>0</v>
      </c>
      <c r="CB779" t="b">
        <f t="shared" si="1193"/>
        <v>0</v>
      </c>
      <c r="CC779" t="b">
        <f t="shared" si="1194"/>
        <v>0</v>
      </c>
      <c r="CD779" t="b">
        <f t="shared" si="1195"/>
        <v>0</v>
      </c>
      <c r="CE779" t="b">
        <f t="shared" si="1196"/>
        <v>0</v>
      </c>
      <c r="CF779" t="b">
        <f t="shared" si="1197"/>
        <v>0</v>
      </c>
      <c r="CG779" t="b">
        <f t="shared" si="1198"/>
        <v>1</v>
      </c>
      <c r="CH779" t="b">
        <f t="shared" si="1199"/>
        <v>0</v>
      </c>
      <c r="CI779" t="b">
        <f t="shared" si="1200"/>
        <v>0</v>
      </c>
      <c r="CJ779" t="b">
        <f t="shared" si="1201"/>
        <v>0</v>
      </c>
      <c r="CK779" t="b">
        <f t="shared" si="1202"/>
        <v>0</v>
      </c>
      <c r="CL779" t="b">
        <f t="shared" si="1203"/>
        <v>0</v>
      </c>
      <c r="CM779" t="b">
        <f t="shared" si="1204"/>
        <v>0</v>
      </c>
      <c r="CN779" t="b">
        <f t="shared" si="1205"/>
        <v>0</v>
      </c>
      <c r="CO779" t="b">
        <f t="shared" si="1206"/>
        <v>0</v>
      </c>
      <c r="CP779" t="b">
        <f t="shared" si="1207"/>
        <v>0</v>
      </c>
      <c r="CQ779" t="b">
        <f t="shared" si="1208"/>
        <v>0</v>
      </c>
      <c r="CR779" t="b">
        <f t="shared" si="1209"/>
        <v>0</v>
      </c>
      <c r="CS779" t="b">
        <f t="shared" si="1210"/>
        <v>0</v>
      </c>
      <c r="CT779" t="b">
        <f t="shared" si="1211"/>
        <v>0</v>
      </c>
      <c r="CU779" t="b">
        <f t="shared" si="1212"/>
        <v>0</v>
      </c>
      <c r="CV779" t="b">
        <f t="shared" si="1213"/>
        <v>0</v>
      </c>
      <c r="CW779" t="b">
        <f t="shared" si="1214"/>
        <v>0</v>
      </c>
      <c r="CX779" t="b">
        <f t="shared" si="1215"/>
        <v>0</v>
      </c>
      <c r="CY779" t="b">
        <f t="shared" si="1216"/>
        <v>0</v>
      </c>
      <c r="CZ779" t="b">
        <f t="shared" si="1217"/>
        <v>0</v>
      </c>
      <c r="DA779" t="b">
        <f t="shared" si="1218"/>
        <v>0</v>
      </c>
      <c r="DB779" t="b">
        <f t="shared" si="1219"/>
        <v>0</v>
      </c>
      <c r="DC779" t="b">
        <f t="shared" si="1220"/>
        <v>0</v>
      </c>
      <c r="DD779" t="b">
        <f t="shared" si="1221"/>
        <v>0</v>
      </c>
    </row>
    <row r="780" spans="1:108">
      <c r="A780" t="s">
        <v>2882</v>
      </c>
      <c r="C780" t="s">
        <v>2883</v>
      </c>
      <c r="E780" t="s">
        <v>2884</v>
      </c>
      <c r="F780" t="s">
        <v>2885</v>
      </c>
      <c r="G780" t="s">
        <v>2886</v>
      </c>
      <c r="H780" t="s">
        <v>7430</v>
      </c>
      <c r="I780" t="s">
        <v>7418</v>
      </c>
      <c r="J780" t="s">
        <v>393</v>
      </c>
      <c r="K780" t="s">
        <v>136</v>
      </c>
      <c r="L780" t="s">
        <v>7041</v>
      </c>
      <c r="M780" t="s">
        <v>6079</v>
      </c>
      <c r="N780" s="7" t="s">
        <v>2887</v>
      </c>
      <c r="O780" s="7" t="b">
        <f t="shared" si="1128"/>
        <v>1</v>
      </c>
      <c r="P780" t="b">
        <f t="shared" si="1129"/>
        <v>1</v>
      </c>
      <c r="Q780" t="b">
        <f t="shared" si="1130"/>
        <v>1</v>
      </c>
      <c r="R780" t="b">
        <f t="shared" si="1131"/>
        <v>1</v>
      </c>
      <c r="S780" s="7" t="b">
        <f t="shared" si="1132"/>
        <v>1</v>
      </c>
      <c r="T780" s="7" t="b">
        <f t="shared" si="1133"/>
        <v>1</v>
      </c>
      <c r="U780" s="7" t="b">
        <f t="shared" si="1134"/>
        <v>1</v>
      </c>
      <c r="V780" s="7" t="b">
        <f t="shared" si="1135"/>
        <v>1</v>
      </c>
      <c r="W780" s="7" t="b">
        <f t="shared" si="1136"/>
        <v>1</v>
      </c>
      <c r="X780" s="7" t="b">
        <f t="shared" si="1137"/>
        <v>1</v>
      </c>
      <c r="Y780" s="7" t="b">
        <f t="shared" si="1138"/>
        <v>1</v>
      </c>
      <c r="Z780" s="7" t="b">
        <f t="shared" si="1139"/>
        <v>1</v>
      </c>
      <c r="AA780" s="7" t="b">
        <f t="shared" si="1140"/>
        <v>0</v>
      </c>
      <c r="AB780" t="b">
        <f t="shared" si="1141"/>
        <v>1</v>
      </c>
      <c r="AC780" t="b">
        <f t="shared" si="1142"/>
        <v>1</v>
      </c>
      <c r="AD780" t="b">
        <f t="shared" si="1143"/>
        <v>1</v>
      </c>
      <c r="AE780" t="b">
        <f t="shared" si="1144"/>
        <v>0</v>
      </c>
      <c r="AF780" t="b">
        <f t="shared" si="1145"/>
        <v>0</v>
      </c>
      <c r="AG780" t="b">
        <f t="shared" si="1146"/>
        <v>0</v>
      </c>
      <c r="AH780" t="b">
        <f t="shared" si="1147"/>
        <v>1</v>
      </c>
      <c r="AI780" t="b">
        <f t="shared" si="1148"/>
        <v>0</v>
      </c>
      <c r="AJ780" t="b">
        <f t="shared" si="1149"/>
        <v>0</v>
      </c>
      <c r="AK780" t="b">
        <f t="shared" si="1150"/>
        <v>1</v>
      </c>
      <c r="AL780" t="b">
        <f t="shared" si="1151"/>
        <v>1</v>
      </c>
      <c r="AM780" t="b">
        <f t="shared" si="1152"/>
        <v>1</v>
      </c>
      <c r="AN780" t="b">
        <f t="shared" si="1153"/>
        <v>0</v>
      </c>
      <c r="AO780" t="b">
        <f t="shared" si="1154"/>
        <v>0</v>
      </c>
      <c r="AP780" t="b">
        <f t="shared" si="1155"/>
        <v>0</v>
      </c>
      <c r="AQ780" t="b">
        <f t="shared" si="1156"/>
        <v>1</v>
      </c>
      <c r="AR780" t="b">
        <f t="shared" si="1157"/>
        <v>0</v>
      </c>
      <c r="AS780" t="b">
        <f t="shared" si="1158"/>
        <v>0</v>
      </c>
      <c r="AT780" t="b">
        <f t="shared" si="1159"/>
        <v>0</v>
      </c>
      <c r="AU780" t="b">
        <f t="shared" si="1160"/>
        <v>0</v>
      </c>
      <c r="AV780" t="b">
        <f t="shared" si="1161"/>
        <v>1</v>
      </c>
      <c r="AW780" t="b">
        <f t="shared" si="1162"/>
        <v>0</v>
      </c>
      <c r="AX780" t="b">
        <f t="shared" si="1163"/>
        <v>0</v>
      </c>
      <c r="AY780" t="b">
        <f t="shared" si="1164"/>
        <v>1</v>
      </c>
      <c r="AZ780" t="b">
        <f t="shared" si="1165"/>
        <v>0</v>
      </c>
      <c r="BA780" t="b">
        <f t="shared" si="1166"/>
        <v>0</v>
      </c>
      <c r="BB780" t="b">
        <f t="shared" si="1167"/>
        <v>0</v>
      </c>
      <c r="BC780" t="b">
        <f t="shared" si="1168"/>
        <v>0</v>
      </c>
      <c r="BD780" t="b">
        <f t="shared" si="1169"/>
        <v>1</v>
      </c>
      <c r="BE780" t="b">
        <f t="shared" si="1170"/>
        <v>0</v>
      </c>
      <c r="BF780" t="b">
        <f t="shared" si="1171"/>
        <v>1</v>
      </c>
      <c r="BG780" t="b">
        <f t="shared" si="1172"/>
        <v>0</v>
      </c>
      <c r="BH780" t="b">
        <f t="shared" si="1173"/>
        <v>0</v>
      </c>
      <c r="BI780" t="b">
        <f t="shared" si="1174"/>
        <v>0</v>
      </c>
      <c r="BJ780" t="b">
        <f t="shared" si="1175"/>
        <v>0</v>
      </c>
      <c r="BK780" t="b">
        <f t="shared" si="1176"/>
        <v>1</v>
      </c>
      <c r="BL780" t="b">
        <f t="shared" si="1177"/>
        <v>0</v>
      </c>
      <c r="BM780" t="b">
        <f t="shared" si="1178"/>
        <v>1</v>
      </c>
      <c r="BN780" t="b">
        <f t="shared" si="1179"/>
        <v>0</v>
      </c>
      <c r="BO780" t="b">
        <f t="shared" si="1180"/>
        <v>0</v>
      </c>
      <c r="BP780" t="b">
        <f t="shared" si="1181"/>
        <v>1</v>
      </c>
      <c r="BQ780" t="b">
        <f t="shared" si="1182"/>
        <v>1</v>
      </c>
      <c r="BR780" t="b">
        <f t="shared" si="1183"/>
        <v>0</v>
      </c>
      <c r="BS780" t="b">
        <f t="shared" si="1184"/>
        <v>0</v>
      </c>
      <c r="BT780" t="b">
        <f t="shared" si="1185"/>
        <v>0</v>
      </c>
      <c r="BU780" t="b">
        <f t="shared" si="1186"/>
        <v>0</v>
      </c>
      <c r="BV780" t="b">
        <f t="shared" si="1187"/>
        <v>0</v>
      </c>
      <c r="BW780" t="b">
        <f t="shared" si="1188"/>
        <v>0</v>
      </c>
      <c r="BX780" t="b">
        <f t="shared" si="1189"/>
        <v>0</v>
      </c>
      <c r="BY780" t="b">
        <f t="shared" si="1190"/>
        <v>0</v>
      </c>
      <c r="BZ780" t="b">
        <f t="shared" si="1191"/>
        <v>0</v>
      </c>
      <c r="CA780" t="b">
        <f t="shared" si="1192"/>
        <v>0</v>
      </c>
      <c r="CB780" t="b">
        <f t="shared" si="1193"/>
        <v>0</v>
      </c>
      <c r="CC780" t="b">
        <f t="shared" si="1194"/>
        <v>1</v>
      </c>
      <c r="CD780" t="b">
        <f t="shared" si="1195"/>
        <v>1</v>
      </c>
      <c r="CE780" t="b">
        <f t="shared" si="1196"/>
        <v>1</v>
      </c>
      <c r="CF780" t="b">
        <f t="shared" si="1197"/>
        <v>0</v>
      </c>
      <c r="CG780" t="b">
        <f t="shared" si="1198"/>
        <v>0</v>
      </c>
      <c r="CH780" t="b">
        <f t="shared" si="1199"/>
        <v>0</v>
      </c>
      <c r="CI780" t="b">
        <f t="shared" si="1200"/>
        <v>0</v>
      </c>
      <c r="CJ780" t="b">
        <f t="shared" si="1201"/>
        <v>0</v>
      </c>
      <c r="CK780" t="b">
        <f t="shared" si="1202"/>
        <v>0</v>
      </c>
      <c r="CL780" t="b">
        <f t="shared" si="1203"/>
        <v>0</v>
      </c>
      <c r="CM780" t="b">
        <f t="shared" si="1204"/>
        <v>1</v>
      </c>
      <c r="CN780" t="b">
        <f t="shared" si="1205"/>
        <v>0</v>
      </c>
      <c r="CO780" t="b">
        <f t="shared" si="1206"/>
        <v>0</v>
      </c>
      <c r="CP780" t="b">
        <f t="shared" si="1207"/>
        <v>0</v>
      </c>
      <c r="CQ780" t="b">
        <f t="shared" si="1208"/>
        <v>0</v>
      </c>
      <c r="CR780" t="b">
        <f t="shared" si="1209"/>
        <v>0</v>
      </c>
      <c r="CS780" t="b">
        <f t="shared" si="1210"/>
        <v>0</v>
      </c>
      <c r="CT780" t="b">
        <f t="shared" si="1211"/>
        <v>0</v>
      </c>
      <c r="CU780" t="b">
        <f t="shared" si="1212"/>
        <v>0</v>
      </c>
      <c r="CV780" t="b">
        <f t="shared" si="1213"/>
        <v>0</v>
      </c>
      <c r="CW780" t="b">
        <f t="shared" si="1214"/>
        <v>0</v>
      </c>
      <c r="CX780" t="b">
        <f t="shared" si="1215"/>
        <v>0</v>
      </c>
      <c r="CY780" t="b">
        <f t="shared" si="1216"/>
        <v>0</v>
      </c>
      <c r="CZ780" t="b">
        <f t="shared" si="1217"/>
        <v>0</v>
      </c>
      <c r="DA780" t="b">
        <f t="shared" si="1218"/>
        <v>0</v>
      </c>
      <c r="DB780" t="b">
        <f t="shared" si="1219"/>
        <v>0</v>
      </c>
      <c r="DC780" t="b">
        <f t="shared" si="1220"/>
        <v>0</v>
      </c>
      <c r="DD780" t="b">
        <f t="shared" si="1221"/>
        <v>0</v>
      </c>
    </row>
    <row r="781" spans="1:108">
      <c r="A781" t="s">
        <v>2888</v>
      </c>
      <c r="B781" t="s">
        <v>2889</v>
      </c>
      <c r="C781" t="s">
        <v>2889</v>
      </c>
      <c r="E781" t="s">
        <v>2884</v>
      </c>
      <c r="F781" t="s">
        <v>2885</v>
      </c>
      <c r="G781" t="s">
        <v>2886</v>
      </c>
      <c r="H781" t="s">
        <v>7430</v>
      </c>
      <c r="I781" t="s">
        <v>7418</v>
      </c>
      <c r="J781" t="s">
        <v>2401</v>
      </c>
      <c r="K781" t="s">
        <v>139</v>
      </c>
      <c r="L781" t="s">
        <v>7042</v>
      </c>
      <c r="M781" t="s">
        <v>6079</v>
      </c>
      <c r="N781" s="15" t="s">
        <v>23</v>
      </c>
      <c r="O781" s="15" t="b">
        <f t="shared" si="1128"/>
        <v>1</v>
      </c>
      <c r="P781" t="b">
        <f t="shared" si="1129"/>
        <v>0</v>
      </c>
      <c r="Q781" t="b">
        <f t="shared" si="1130"/>
        <v>0</v>
      </c>
      <c r="R781" t="b">
        <f t="shared" si="1131"/>
        <v>0</v>
      </c>
      <c r="S781" s="15" t="b">
        <f t="shared" si="1132"/>
        <v>1</v>
      </c>
      <c r="T781" s="15" t="b">
        <f t="shared" si="1133"/>
        <v>0</v>
      </c>
      <c r="U781" s="15" t="b">
        <f t="shared" si="1134"/>
        <v>0</v>
      </c>
      <c r="V781" s="15" t="b">
        <f t="shared" si="1135"/>
        <v>0</v>
      </c>
      <c r="W781" s="15" t="b">
        <f t="shared" si="1136"/>
        <v>0</v>
      </c>
      <c r="X781" s="15" t="b">
        <f t="shared" si="1137"/>
        <v>0</v>
      </c>
      <c r="Y781" s="15" t="b">
        <f t="shared" si="1138"/>
        <v>0</v>
      </c>
      <c r="Z781" s="15" t="b">
        <f t="shared" si="1139"/>
        <v>0</v>
      </c>
      <c r="AA781" s="15" t="b">
        <f t="shared" si="1140"/>
        <v>0</v>
      </c>
      <c r="AB781" t="b">
        <f t="shared" si="1141"/>
        <v>1</v>
      </c>
      <c r="AC781" t="b">
        <f t="shared" si="1142"/>
        <v>0</v>
      </c>
      <c r="AD781" t="b">
        <f t="shared" si="1143"/>
        <v>0</v>
      </c>
      <c r="AE781" t="b">
        <f t="shared" si="1144"/>
        <v>0</v>
      </c>
      <c r="AF781" t="b">
        <f t="shared" si="1145"/>
        <v>0</v>
      </c>
      <c r="AG781" t="b">
        <f t="shared" si="1146"/>
        <v>0</v>
      </c>
      <c r="AH781" t="b">
        <f t="shared" si="1147"/>
        <v>0</v>
      </c>
      <c r="AI781" t="b">
        <f t="shared" si="1148"/>
        <v>0</v>
      </c>
      <c r="AJ781" t="b">
        <f t="shared" si="1149"/>
        <v>0</v>
      </c>
      <c r="AK781" t="b">
        <f t="shared" si="1150"/>
        <v>0</v>
      </c>
      <c r="AL781" t="b">
        <f t="shared" si="1151"/>
        <v>0</v>
      </c>
      <c r="AM781" t="b">
        <f t="shared" si="1152"/>
        <v>0</v>
      </c>
      <c r="AN781" t="b">
        <f t="shared" si="1153"/>
        <v>0</v>
      </c>
      <c r="AO781" t="b">
        <f t="shared" si="1154"/>
        <v>0</v>
      </c>
      <c r="AP781" t="b">
        <f t="shared" si="1155"/>
        <v>0</v>
      </c>
      <c r="AQ781" t="b">
        <f t="shared" si="1156"/>
        <v>0</v>
      </c>
      <c r="AR781" t="b">
        <f t="shared" si="1157"/>
        <v>0</v>
      </c>
      <c r="AS781" t="b">
        <f t="shared" si="1158"/>
        <v>0</v>
      </c>
      <c r="AT781" t="b">
        <f t="shared" si="1159"/>
        <v>0</v>
      </c>
      <c r="AU781" t="b">
        <f t="shared" si="1160"/>
        <v>0</v>
      </c>
      <c r="AV781" t="b">
        <f t="shared" si="1161"/>
        <v>0</v>
      </c>
      <c r="AW781" t="b">
        <f t="shared" si="1162"/>
        <v>0</v>
      </c>
      <c r="AX781" t="b">
        <f t="shared" si="1163"/>
        <v>0</v>
      </c>
      <c r="AY781" t="b">
        <f t="shared" si="1164"/>
        <v>0</v>
      </c>
      <c r="AZ781" t="b">
        <f t="shared" si="1165"/>
        <v>0</v>
      </c>
      <c r="BA781" t="b">
        <f t="shared" si="1166"/>
        <v>0</v>
      </c>
      <c r="BB781" t="b">
        <f t="shared" si="1167"/>
        <v>0</v>
      </c>
      <c r="BC781" t="b">
        <f t="shared" si="1168"/>
        <v>0</v>
      </c>
      <c r="BD781" t="b">
        <f t="shared" si="1169"/>
        <v>0</v>
      </c>
      <c r="BE781" t="b">
        <f t="shared" si="1170"/>
        <v>0</v>
      </c>
      <c r="BF781" t="b">
        <f t="shared" si="1171"/>
        <v>0</v>
      </c>
      <c r="BG781" t="b">
        <f t="shared" si="1172"/>
        <v>0</v>
      </c>
      <c r="BH781" t="b">
        <f t="shared" si="1173"/>
        <v>0</v>
      </c>
      <c r="BI781" t="b">
        <f t="shared" si="1174"/>
        <v>0</v>
      </c>
      <c r="BJ781" t="b">
        <f t="shared" si="1175"/>
        <v>0</v>
      </c>
      <c r="BK781" t="b">
        <f t="shared" si="1176"/>
        <v>0</v>
      </c>
      <c r="BL781" t="b">
        <f t="shared" si="1177"/>
        <v>0</v>
      </c>
      <c r="BM781" t="b">
        <f t="shared" si="1178"/>
        <v>0</v>
      </c>
      <c r="BN781" t="b">
        <f t="shared" si="1179"/>
        <v>0</v>
      </c>
      <c r="BO781" t="b">
        <f t="shared" si="1180"/>
        <v>0</v>
      </c>
      <c r="BP781" t="b">
        <f t="shared" si="1181"/>
        <v>0</v>
      </c>
      <c r="BQ781" t="b">
        <f t="shared" si="1182"/>
        <v>0</v>
      </c>
      <c r="BR781" t="b">
        <f t="shared" si="1183"/>
        <v>0</v>
      </c>
      <c r="BS781" t="b">
        <f t="shared" si="1184"/>
        <v>0</v>
      </c>
      <c r="BT781" t="b">
        <f t="shared" si="1185"/>
        <v>0</v>
      </c>
      <c r="BU781" t="b">
        <f t="shared" si="1186"/>
        <v>0</v>
      </c>
      <c r="BV781" t="b">
        <f t="shared" si="1187"/>
        <v>0</v>
      </c>
      <c r="BW781" t="b">
        <f t="shared" si="1188"/>
        <v>0</v>
      </c>
      <c r="BX781" t="b">
        <f t="shared" si="1189"/>
        <v>0</v>
      </c>
      <c r="BY781" t="b">
        <f t="shared" si="1190"/>
        <v>0</v>
      </c>
      <c r="BZ781" t="b">
        <f t="shared" si="1191"/>
        <v>0</v>
      </c>
      <c r="CA781" t="b">
        <f t="shared" si="1192"/>
        <v>0</v>
      </c>
      <c r="CB781" t="b">
        <f t="shared" si="1193"/>
        <v>0</v>
      </c>
      <c r="CC781" t="b">
        <f t="shared" si="1194"/>
        <v>0</v>
      </c>
      <c r="CD781" t="b">
        <f t="shared" si="1195"/>
        <v>0</v>
      </c>
      <c r="CE781" t="b">
        <f t="shared" si="1196"/>
        <v>0</v>
      </c>
      <c r="CF781" t="b">
        <f t="shared" si="1197"/>
        <v>0</v>
      </c>
      <c r="CG781" t="b">
        <f t="shared" si="1198"/>
        <v>0</v>
      </c>
      <c r="CH781" t="b">
        <f t="shared" si="1199"/>
        <v>0</v>
      </c>
      <c r="CI781" t="b">
        <f t="shared" si="1200"/>
        <v>0</v>
      </c>
      <c r="CJ781" t="b">
        <f t="shared" si="1201"/>
        <v>0</v>
      </c>
      <c r="CK781" t="b">
        <f t="shared" si="1202"/>
        <v>0</v>
      </c>
      <c r="CL781" t="b">
        <f t="shared" si="1203"/>
        <v>0</v>
      </c>
      <c r="CM781" t="b">
        <f t="shared" si="1204"/>
        <v>0</v>
      </c>
      <c r="CN781" t="b">
        <f t="shared" si="1205"/>
        <v>0</v>
      </c>
      <c r="CO781" t="b">
        <f t="shared" si="1206"/>
        <v>0</v>
      </c>
      <c r="CP781" t="b">
        <f t="shared" si="1207"/>
        <v>0</v>
      </c>
      <c r="CQ781" t="b">
        <f t="shared" si="1208"/>
        <v>0</v>
      </c>
      <c r="CR781" t="b">
        <f t="shared" si="1209"/>
        <v>0</v>
      </c>
      <c r="CS781" t="b">
        <f t="shared" si="1210"/>
        <v>0</v>
      </c>
      <c r="CT781" t="b">
        <f t="shared" si="1211"/>
        <v>0</v>
      </c>
      <c r="CU781" t="b">
        <f t="shared" si="1212"/>
        <v>0</v>
      </c>
      <c r="CV781" t="b">
        <f t="shared" si="1213"/>
        <v>0</v>
      </c>
      <c r="CW781" t="b">
        <f t="shared" si="1214"/>
        <v>0</v>
      </c>
      <c r="CX781" t="b">
        <f t="shared" si="1215"/>
        <v>0</v>
      </c>
      <c r="CY781" t="b">
        <f t="shared" si="1216"/>
        <v>0</v>
      </c>
      <c r="CZ781" t="b">
        <f t="shared" si="1217"/>
        <v>0</v>
      </c>
      <c r="DA781" t="b">
        <f t="shared" si="1218"/>
        <v>0</v>
      </c>
      <c r="DB781" t="b">
        <f t="shared" si="1219"/>
        <v>0</v>
      </c>
      <c r="DC781" t="b">
        <f t="shared" si="1220"/>
        <v>0</v>
      </c>
      <c r="DD781" t="b">
        <f t="shared" si="1221"/>
        <v>0</v>
      </c>
    </row>
    <row r="782" spans="1:108">
      <c r="A782" t="s">
        <v>2890</v>
      </c>
      <c r="B782" t="s">
        <v>2889</v>
      </c>
      <c r="C782" t="s">
        <v>2889</v>
      </c>
      <c r="E782" t="s">
        <v>2884</v>
      </c>
      <c r="F782" t="s">
        <v>2885</v>
      </c>
      <c r="G782" t="s">
        <v>2886</v>
      </c>
      <c r="H782" t="s">
        <v>7430</v>
      </c>
      <c r="I782" t="s">
        <v>7418</v>
      </c>
      <c r="J782" t="s">
        <v>108</v>
      </c>
      <c r="K782" t="s">
        <v>109</v>
      </c>
      <c r="L782" t="s">
        <v>7043</v>
      </c>
      <c r="M782" t="s">
        <v>6079</v>
      </c>
      <c r="N782" t="s">
        <v>2891</v>
      </c>
      <c r="O782" t="b">
        <f t="shared" si="1128"/>
        <v>0</v>
      </c>
      <c r="P782" t="b">
        <f t="shared" si="1129"/>
        <v>1</v>
      </c>
      <c r="Q782" t="b">
        <f t="shared" si="1130"/>
        <v>1</v>
      </c>
      <c r="R782" t="b">
        <f t="shared" si="1131"/>
        <v>0</v>
      </c>
      <c r="S782" t="b">
        <f t="shared" si="1132"/>
        <v>0</v>
      </c>
      <c r="T782" t="b">
        <f t="shared" si="1133"/>
        <v>0</v>
      </c>
      <c r="U782" t="b">
        <f t="shared" si="1134"/>
        <v>1</v>
      </c>
      <c r="V782" t="b">
        <f t="shared" si="1135"/>
        <v>1</v>
      </c>
      <c r="W782" t="b">
        <f t="shared" si="1136"/>
        <v>0</v>
      </c>
      <c r="X782" t="b">
        <f t="shared" si="1137"/>
        <v>0</v>
      </c>
      <c r="Y782" t="b">
        <f t="shared" si="1138"/>
        <v>0</v>
      </c>
      <c r="Z782" t="b">
        <f t="shared" si="1139"/>
        <v>0</v>
      </c>
      <c r="AA782" t="b">
        <f t="shared" si="1140"/>
        <v>1</v>
      </c>
      <c r="AB782" t="b">
        <f t="shared" si="1141"/>
        <v>0</v>
      </c>
      <c r="AC782" t="b">
        <f t="shared" si="1142"/>
        <v>0</v>
      </c>
      <c r="AD782" t="b">
        <f t="shared" si="1143"/>
        <v>0</v>
      </c>
      <c r="AE782" t="b">
        <f t="shared" si="1144"/>
        <v>0</v>
      </c>
      <c r="AF782" t="b">
        <f t="shared" si="1145"/>
        <v>0</v>
      </c>
      <c r="AG782" t="b">
        <f t="shared" si="1146"/>
        <v>0</v>
      </c>
      <c r="AH782" t="b">
        <f t="shared" si="1147"/>
        <v>1</v>
      </c>
      <c r="AI782" t="b">
        <f t="shared" si="1148"/>
        <v>0</v>
      </c>
      <c r="AJ782" t="b">
        <f t="shared" si="1149"/>
        <v>0</v>
      </c>
      <c r="AK782" t="b">
        <f t="shared" si="1150"/>
        <v>0</v>
      </c>
      <c r="AL782" t="b">
        <f t="shared" si="1151"/>
        <v>0</v>
      </c>
      <c r="AM782" t="b">
        <f t="shared" si="1152"/>
        <v>0</v>
      </c>
      <c r="AN782" t="b">
        <f t="shared" si="1153"/>
        <v>0</v>
      </c>
      <c r="AO782" t="b">
        <f t="shared" si="1154"/>
        <v>0</v>
      </c>
      <c r="AP782" t="b">
        <f t="shared" si="1155"/>
        <v>0</v>
      </c>
      <c r="AQ782" t="b">
        <f t="shared" si="1156"/>
        <v>0</v>
      </c>
      <c r="AR782" t="b">
        <f t="shared" si="1157"/>
        <v>0</v>
      </c>
      <c r="AS782" t="b">
        <f t="shared" si="1158"/>
        <v>0</v>
      </c>
      <c r="AT782" t="b">
        <f t="shared" si="1159"/>
        <v>0</v>
      </c>
      <c r="AU782" t="b">
        <f t="shared" si="1160"/>
        <v>0</v>
      </c>
      <c r="AV782" t="b">
        <f t="shared" si="1161"/>
        <v>1</v>
      </c>
      <c r="AW782" t="b">
        <f t="shared" si="1162"/>
        <v>1</v>
      </c>
      <c r="AX782" t="b">
        <f t="shared" si="1163"/>
        <v>0</v>
      </c>
      <c r="AY782" t="b">
        <f t="shared" si="1164"/>
        <v>0</v>
      </c>
      <c r="AZ782" t="b">
        <f t="shared" si="1165"/>
        <v>0</v>
      </c>
      <c r="BA782" t="b">
        <f t="shared" si="1166"/>
        <v>0</v>
      </c>
      <c r="BB782" t="b">
        <f t="shared" si="1167"/>
        <v>0</v>
      </c>
      <c r="BC782" t="b">
        <f t="shared" si="1168"/>
        <v>0</v>
      </c>
      <c r="BD782" t="b">
        <f t="shared" si="1169"/>
        <v>0</v>
      </c>
      <c r="BE782" t="b">
        <f t="shared" si="1170"/>
        <v>0</v>
      </c>
      <c r="BF782" t="b">
        <f t="shared" si="1171"/>
        <v>0</v>
      </c>
      <c r="BG782" t="b">
        <f t="shared" si="1172"/>
        <v>0</v>
      </c>
      <c r="BH782" t="b">
        <f t="shared" si="1173"/>
        <v>0</v>
      </c>
      <c r="BI782" t="b">
        <f t="shared" si="1174"/>
        <v>0</v>
      </c>
      <c r="BJ782" t="b">
        <f t="shared" si="1175"/>
        <v>0</v>
      </c>
      <c r="BK782" t="b">
        <f t="shared" si="1176"/>
        <v>0</v>
      </c>
      <c r="BL782" t="b">
        <f t="shared" si="1177"/>
        <v>0</v>
      </c>
      <c r="BM782" t="b">
        <f t="shared" si="1178"/>
        <v>0</v>
      </c>
      <c r="BN782" t="b">
        <f t="shared" si="1179"/>
        <v>0</v>
      </c>
      <c r="BO782" t="b">
        <f t="shared" si="1180"/>
        <v>0</v>
      </c>
      <c r="BP782" t="b">
        <f t="shared" si="1181"/>
        <v>0</v>
      </c>
      <c r="BQ782" t="b">
        <f t="shared" si="1182"/>
        <v>0</v>
      </c>
      <c r="BR782" t="b">
        <f t="shared" si="1183"/>
        <v>0</v>
      </c>
      <c r="BS782" t="b">
        <f t="shared" si="1184"/>
        <v>0</v>
      </c>
      <c r="BT782" t="b">
        <f t="shared" si="1185"/>
        <v>0</v>
      </c>
      <c r="BU782" t="b">
        <f t="shared" si="1186"/>
        <v>0</v>
      </c>
      <c r="BV782" t="b">
        <f t="shared" si="1187"/>
        <v>0</v>
      </c>
      <c r="BW782" t="b">
        <f t="shared" si="1188"/>
        <v>0</v>
      </c>
      <c r="BX782" t="b">
        <f t="shared" si="1189"/>
        <v>0</v>
      </c>
      <c r="BY782" t="b">
        <f t="shared" si="1190"/>
        <v>0</v>
      </c>
      <c r="BZ782" t="b">
        <f t="shared" si="1191"/>
        <v>0</v>
      </c>
      <c r="CA782" t="b">
        <f t="shared" si="1192"/>
        <v>0</v>
      </c>
      <c r="CB782" t="b">
        <f t="shared" si="1193"/>
        <v>0</v>
      </c>
      <c r="CC782" t="b">
        <f t="shared" si="1194"/>
        <v>0</v>
      </c>
      <c r="CD782" t="b">
        <f t="shared" si="1195"/>
        <v>0</v>
      </c>
      <c r="CE782" t="b">
        <f t="shared" si="1196"/>
        <v>0</v>
      </c>
      <c r="CF782" t="b">
        <f t="shared" si="1197"/>
        <v>0</v>
      </c>
      <c r="CG782" t="b">
        <f t="shared" si="1198"/>
        <v>0</v>
      </c>
      <c r="CH782" t="b">
        <f t="shared" si="1199"/>
        <v>0</v>
      </c>
      <c r="CI782" t="b">
        <f t="shared" si="1200"/>
        <v>0</v>
      </c>
      <c r="CJ782" t="b">
        <f t="shared" si="1201"/>
        <v>0</v>
      </c>
      <c r="CK782" t="b">
        <f t="shared" si="1202"/>
        <v>0</v>
      </c>
      <c r="CL782" t="b">
        <f t="shared" si="1203"/>
        <v>0</v>
      </c>
      <c r="CM782" t="b">
        <f t="shared" si="1204"/>
        <v>0</v>
      </c>
      <c r="CN782" t="b">
        <f t="shared" si="1205"/>
        <v>0</v>
      </c>
      <c r="CO782" t="b">
        <f t="shared" si="1206"/>
        <v>0</v>
      </c>
      <c r="CP782" t="b">
        <f t="shared" si="1207"/>
        <v>0</v>
      </c>
      <c r="CQ782" t="b">
        <f t="shared" si="1208"/>
        <v>0</v>
      </c>
      <c r="CR782" t="b">
        <f t="shared" si="1209"/>
        <v>0</v>
      </c>
      <c r="CS782" t="b">
        <f t="shared" si="1210"/>
        <v>0</v>
      </c>
      <c r="CT782" t="b">
        <f t="shared" si="1211"/>
        <v>0</v>
      </c>
      <c r="CU782" t="b">
        <f t="shared" si="1212"/>
        <v>0</v>
      </c>
      <c r="CV782" t="b">
        <f t="shared" si="1213"/>
        <v>0</v>
      </c>
      <c r="CW782" t="b">
        <f t="shared" si="1214"/>
        <v>0</v>
      </c>
      <c r="CX782" t="b">
        <f t="shared" si="1215"/>
        <v>0</v>
      </c>
      <c r="CY782" t="b">
        <f t="shared" si="1216"/>
        <v>0</v>
      </c>
      <c r="CZ782" t="b">
        <f t="shared" si="1217"/>
        <v>0</v>
      </c>
      <c r="DA782" t="b">
        <f t="shared" si="1218"/>
        <v>0</v>
      </c>
      <c r="DB782" t="b">
        <f t="shared" si="1219"/>
        <v>0</v>
      </c>
      <c r="DC782" t="b">
        <f t="shared" si="1220"/>
        <v>0</v>
      </c>
      <c r="DD782" t="b">
        <f t="shared" si="1221"/>
        <v>0</v>
      </c>
    </row>
    <row r="783" spans="1:108">
      <c r="A783" s="4" t="s">
        <v>2892</v>
      </c>
      <c r="B783" t="s">
        <v>2889</v>
      </c>
      <c r="C783" t="s">
        <v>2889</v>
      </c>
      <c r="D783" s="4"/>
      <c r="E783" s="4" t="s">
        <v>2884</v>
      </c>
      <c r="F783" t="s">
        <v>2885</v>
      </c>
      <c r="G783" t="s">
        <v>2886</v>
      </c>
      <c r="H783" t="s">
        <v>7430</v>
      </c>
      <c r="I783" t="s">
        <v>7418</v>
      </c>
      <c r="J783" s="4" t="s">
        <v>139</v>
      </c>
      <c r="K783" s="4" t="s">
        <v>139</v>
      </c>
      <c r="L783" s="4" t="s">
        <v>7044</v>
      </c>
      <c r="M783" s="4" t="s">
        <v>2893</v>
      </c>
      <c r="N783" s="4" t="s">
        <v>2894</v>
      </c>
      <c r="O783" s="4" t="b">
        <f t="shared" si="1128"/>
        <v>1</v>
      </c>
      <c r="P783" s="4" t="b">
        <f t="shared" si="1129"/>
        <v>1</v>
      </c>
      <c r="Q783" s="4" t="b">
        <f t="shared" si="1130"/>
        <v>1</v>
      </c>
      <c r="R783" s="4" t="b">
        <f t="shared" si="1131"/>
        <v>1</v>
      </c>
      <c r="S783" s="4" t="b">
        <f t="shared" si="1132"/>
        <v>1</v>
      </c>
      <c r="T783" s="4" t="b">
        <f t="shared" si="1133"/>
        <v>1</v>
      </c>
      <c r="U783" s="4" t="b">
        <f t="shared" si="1134"/>
        <v>1</v>
      </c>
      <c r="V783" s="4" t="b">
        <f t="shared" si="1135"/>
        <v>1</v>
      </c>
      <c r="W783" s="4" t="b">
        <f t="shared" si="1136"/>
        <v>1</v>
      </c>
      <c r="X783" s="4" t="b">
        <f t="shared" si="1137"/>
        <v>1</v>
      </c>
      <c r="Y783" s="4" t="b">
        <f t="shared" si="1138"/>
        <v>1</v>
      </c>
      <c r="Z783" s="4" t="b">
        <f t="shared" si="1139"/>
        <v>1</v>
      </c>
      <c r="AA783" s="4" t="b">
        <f t="shared" si="1140"/>
        <v>1</v>
      </c>
      <c r="AB783" s="4" t="b">
        <f t="shared" si="1141"/>
        <v>1</v>
      </c>
      <c r="AC783" s="4" t="b">
        <f t="shared" si="1142"/>
        <v>1</v>
      </c>
      <c r="AD783" s="4" t="b">
        <f t="shared" si="1143"/>
        <v>0</v>
      </c>
      <c r="AE783" s="4" t="b">
        <f t="shared" si="1144"/>
        <v>1</v>
      </c>
      <c r="AF783" s="4" t="b">
        <f t="shared" si="1145"/>
        <v>0</v>
      </c>
      <c r="AG783" s="4" t="b">
        <f t="shared" si="1146"/>
        <v>1</v>
      </c>
      <c r="AH783" s="4" t="b">
        <f t="shared" si="1147"/>
        <v>1</v>
      </c>
      <c r="AI783" s="4" t="b">
        <f t="shared" si="1148"/>
        <v>1</v>
      </c>
      <c r="AJ783" s="4" t="b">
        <f t="shared" si="1149"/>
        <v>0</v>
      </c>
      <c r="AK783" s="4" t="b">
        <f t="shared" si="1150"/>
        <v>1</v>
      </c>
      <c r="AL783" s="4" t="b">
        <f t="shared" si="1151"/>
        <v>1</v>
      </c>
      <c r="AM783" s="4" t="b">
        <f t="shared" si="1152"/>
        <v>0</v>
      </c>
      <c r="AN783" s="4" t="b">
        <f t="shared" si="1153"/>
        <v>0</v>
      </c>
      <c r="AO783" s="4" t="b">
        <f t="shared" si="1154"/>
        <v>0</v>
      </c>
      <c r="AP783" s="4" t="b">
        <f t="shared" si="1155"/>
        <v>0</v>
      </c>
      <c r="AQ783" s="4" t="b">
        <f t="shared" si="1156"/>
        <v>1</v>
      </c>
      <c r="AR783" s="4" t="b">
        <f t="shared" si="1157"/>
        <v>0</v>
      </c>
      <c r="AS783" s="4" t="b">
        <f t="shared" si="1158"/>
        <v>0</v>
      </c>
      <c r="AT783" s="4" t="b">
        <f t="shared" si="1159"/>
        <v>0</v>
      </c>
      <c r="AU783" s="4" t="b">
        <f t="shared" si="1160"/>
        <v>0</v>
      </c>
      <c r="AV783" s="4" t="b">
        <f t="shared" si="1161"/>
        <v>1</v>
      </c>
      <c r="AW783" s="4" t="b">
        <f t="shared" si="1162"/>
        <v>1</v>
      </c>
      <c r="AX783" s="4" t="b">
        <f t="shared" si="1163"/>
        <v>0</v>
      </c>
      <c r="AY783" s="4" t="b">
        <f t="shared" si="1164"/>
        <v>1</v>
      </c>
      <c r="AZ783" s="4" t="b">
        <f t="shared" si="1165"/>
        <v>1</v>
      </c>
      <c r="BA783" s="4" t="b">
        <f t="shared" si="1166"/>
        <v>1</v>
      </c>
      <c r="BB783" s="4" t="b">
        <f t="shared" si="1167"/>
        <v>0</v>
      </c>
      <c r="BC783" s="4" t="b">
        <f t="shared" si="1168"/>
        <v>1</v>
      </c>
      <c r="BD783" s="4" t="b">
        <f t="shared" si="1169"/>
        <v>1</v>
      </c>
      <c r="BE783" s="4" t="b">
        <f t="shared" si="1170"/>
        <v>0</v>
      </c>
      <c r="BF783" s="4" t="b">
        <f t="shared" si="1171"/>
        <v>1</v>
      </c>
      <c r="BG783" s="4" t="b">
        <f t="shared" si="1172"/>
        <v>1</v>
      </c>
      <c r="BH783" s="4" t="b">
        <f t="shared" si="1173"/>
        <v>0</v>
      </c>
      <c r="BI783" s="4" t="b">
        <f t="shared" si="1174"/>
        <v>0</v>
      </c>
      <c r="BJ783" s="4" t="b">
        <f t="shared" si="1175"/>
        <v>0</v>
      </c>
      <c r="BK783" s="4" t="b">
        <f t="shared" si="1176"/>
        <v>0</v>
      </c>
      <c r="BL783" s="4" t="b">
        <f t="shared" si="1177"/>
        <v>0</v>
      </c>
      <c r="BM783" s="4" t="b">
        <f t="shared" si="1178"/>
        <v>0</v>
      </c>
      <c r="BN783" s="4" t="b">
        <f t="shared" si="1179"/>
        <v>0</v>
      </c>
      <c r="BO783" s="4" t="b">
        <f t="shared" si="1180"/>
        <v>1</v>
      </c>
      <c r="BP783" s="4" t="b">
        <f t="shared" si="1181"/>
        <v>1</v>
      </c>
      <c r="BQ783" s="4" t="b">
        <f t="shared" si="1182"/>
        <v>0</v>
      </c>
      <c r="BR783" s="4" t="b">
        <f t="shared" si="1183"/>
        <v>0</v>
      </c>
      <c r="BS783" s="4" t="b">
        <f t="shared" si="1184"/>
        <v>1</v>
      </c>
      <c r="BT783" s="4" t="b">
        <f t="shared" si="1185"/>
        <v>0</v>
      </c>
      <c r="BU783" s="4" t="b">
        <f t="shared" si="1186"/>
        <v>0</v>
      </c>
      <c r="BV783" s="4" t="b">
        <f t="shared" si="1187"/>
        <v>0</v>
      </c>
      <c r="BW783" s="4" t="b">
        <f t="shared" si="1188"/>
        <v>0</v>
      </c>
      <c r="BX783" s="4" t="b">
        <f t="shared" si="1189"/>
        <v>0</v>
      </c>
      <c r="BY783" s="4" t="b">
        <f t="shared" si="1190"/>
        <v>1</v>
      </c>
      <c r="BZ783" s="4" t="b">
        <f t="shared" si="1191"/>
        <v>0</v>
      </c>
      <c r="CA783" s="4" t="b">
        <f t="shared" si="1192"/>
        <v>0</v>
      </c>
      <c r="CB783" s="4" t="b">
        <f t="shared" si="1193"/>
        <v>1</v>
      </c>
      <c r="CC783" s="4" t="b">
        <f t="shared" si="1194"/>
        <v>0</v>
      </c>
      <c r="CD783" s="4" t="b">
        <f t="shared" si="1195"/>
        <v>1</v>
      </c>
      <c r="CE783" s="4" t="b">
        <f t="shared" si="1196"/>
        <v>1</v>
      </c>
      <c r="CF783" s="4" t="b">
        <f t="shared" si="1197"/>
        <v>0</v>
      </c>
      <c r="CG783" s="4" t="b">
        <f t="shared" si="1198"/>
        <v>1</v>
      </c>
      <c r="CH783" s="4" t="b">
        <f t="shared" si="1199"/>
        <v>1</v>
      </c>
      <c r="CI783" s="4" t="b">
        <f t="shared" si="1200"/>
        <v>0</v>
      </c>
      <c r="CJ783" s="4" t="b">
        <f t="shared" si="1201"/>
        <v>1</v>
      </c>
      <c r="CK783" s="4" t="b">
        <f t="shared" si="1202"/>
        <v>0</v>
      </c>
      <c r="CL783" s="4" t="b">
        <f t="shared" si="1203"/>
        <v>0</v>
      </c>
      <c r="CM783" s="4" t="b">
        <f t="shared" si="1204"/>
        <v>0</v>
      </c>
      <c r="CN783" s="4" t="b">
        <f t="shared" si="1205"/>
        <v>0</v>
      </c>
      <c r="CO783" s="4" t="b">
        <f t="shared" si="1206"/>
        <v>0</v>
      </c>
      <c r="CP783" s="4" t="b">
        <f t="shared" si="1207"/>
        <v>0</v>
      </c>
      <c r="CQ783" s="4" t="b">
        <f t="shared" si="1208"/>
        <v>1</v>
      </c>
      <c r="CR783" s="4" t="b">
        <f t="shared" si="1209"/>
        <v>1</v>
      </c>
      <c r="CS783" s="4" t="b">
        <f t="shared" si="1210"/>
        <v>0</v>
      </c>
      <c r="CT783" s="4" t="b">
        <f t="shared" si="1211"/>
        <v>1</v>
      </c>
      <c r="CU783" s="4" t="b">
        <f t="shared" si="1212"/>
        <v>0</v>
      </c>
      <c r="CV783" s="4" t="b">
        <f t="shared" si="1213"/>
        <v>1</v>
      </c>
      <c r="CW783" s="4" t="b">
        <f t="shared" si="1214"/>
        <v>1</v>
      </c>
      <c r="CX783" s="4" t="b">
        <f t="shared" si="1215"/>
        <v>0</v>
      </c>
      <c r="CY783" s="4" t="b">
        <f t="shared" si="1216"/>
        <v>0</v>
      </c>
      <c r="CZ783" s="4" t="b">
        <f t="shared" si="1217"/>
        <v>0</v>
      </c>
      <c r="DA783" s="4" t="b">
        <f t="shared" si="1218"/>
        <v>1</v>
      </c>
      <c r="DB783" s="4" t="b">
        <f t="shared" si="1219"/>
        <v>0</v>
      </c>
      <c r="DC783" s="4" t="b">
        <f t="shared" si="1220"/>
        <v>0</v>
      </c>
      <c r="DD783" s="4" t="b">
        <f t="shared" si="1221"/>
        <v>0</v>
      </c>
    </row>
    <row r="784" spans="1:108">
      <c r="A784" t="s">
        <v>2895</v>
      </c>
      <c r="B784" t="s">
        <v>2889</v>
      </c>
      <c r="C784" t="s">
        <v>2889</v>
      </c>
      <c r="E784" t="s">
        <v>2884</v>
      </c>
      <c r="F784" t="s">
        <v>2885</v>
      </c>
      <c r="G784" t="s">
        <v>2886</v>
      </c>
      <c r="H784" t="s">
        <v>7430</v>
      </c>
      <c r="I784" t="s">
        <v>7418</v>
      </c>
      <c r="J784" t="s">
        <v>16</v>
      </c>
      <c r="K784" t="s">
        <v>16</v>
      </c>
      <c r="L784" t="s">
        <v>7045</v>
      </c>
      <c r="M784" t="s">
        <v>6079</v>
      </c>
      <c r="N784" t="s">
        <v>2896</v>
      </c>
      <c r="O784" t="b">
        <f t="shared" si="1128"/>
        <v>1</v>
      </c>
      <c r="P784" t="b">
        <f t="shared" si="1129"/>
        <v>1</v>
      </c>
      <c r="Q784" t="b">
        <f t="shared" si="1130"/>
        <v>0</v>
      </c>
      <c r="R784" t="b">
        <f t="shared" si="1131"/>
        <v>1</v>
      </c>
      <c r="S784" t="b">
        <f t="shared" si="1132"/>
        <v>0</v>
      </c>
      <c r="T784" t="b">
        <f t="shared" si="1133"/>
        <v>1</v>
      </c>
      <c r="U784" t="b">
        <f t="shared" si="1134"/>
        <v>0</v>
      </c>
      <c r="V784" t="b">
        <f t="shared" si="1135"/>
        <v>1</v>
      </c>
      <c r="W784" t="b">
        <f t="shared" si="1136"/>
        <v>0</v>
      </c>
      <c r="X784" t="b">
        <f t="shared" si="1137"/>
        <v>1</v>
      </c>
      <c r="Y784" t="b">
        <f t="shared" si="1138"/>
        <v>1</v>
      </c>
      <c r="Z784" t="b">
        <f t="shared" si="1139"/>
        <v>0</v>
      </c>
      <c r="AA784" t="b">
        <f t="shared" si="1140"/>
        <v>1</v>
      </c>
      <c r="AB784" t="b">
        <f t="shared" si="1141"/>
        <v>0</v>
      </c>
      <c r="AC784" t="b">
        <f t="shared" si="1142"/>
        <v>0</v>
      </c>
      <c r="AD784" t="b">
        <f t="shared" si="1143"/>
        <v>0</v>
      </c>
      <c r="AE784" t="b">
        <f t="shared" si="1144"/>
        <v>0</v>
      </c>
      <c r="AF784" t="b">
        <f t="shared" si="1145"/>
        <v>0</v>
      </c>
      <c r="AG784" t="b">
        <f t="shared" si="1146"/>
        <v>1</v>
      </c>
      <c r="AH784" t="b">
        <f t="shared" si="1147"/>
        <v>0</v>
      </c>
      <c r="AI784" t="b">
        <f t="shared" si="1148"/>
        <v>0</v>
      </c>
      <c r="AJ784" t="b">
        <f t="shared" si="1149"/>
        <v>0</v>
      </c>
      <c r="AK784" t="b">
        <f t="shared" si="1150"/>
        <v>0</v>
      </c>
      <c r="AL784" t="b">
        <f t="shared" si="1151"/>
        <v>0</v>
      </c>
      <c r="AM784" t="b">
        <f t="shared" si="1152"/>
        <v>0</v>
      </c>
      <c r="AN784" t="b">
        <f t="shared" si="1153"/>
        <v>0</v>
      </c>
      <c r="AO784" t="b">
        <f t="shared" si="1154"/>
        <v>0</v>
      </c>
      <c r="AP784" t="b">
        <f t="shared" si="1155"/>
        <v>0</v>
      </c>
      <c r="AQ784" t="b">
        <f t="shared" si="1156"/>
        <v>0</v>
      </c>
      <c r="AR784" t="b">
        <f t="shared" si="1157"/>
        <v>0</v>
      </c>
      <c r="AS784" t="b">
        <f t="shared" si="1158"/>
        <v>0</v>
      </c>
      <c r="AT784" t="b">
        <f t="shared" si="1159"/>
        <v>0</v>
      </c>
      <c r="AU784" t="b">
        <f t="shared" si="1160"/>
        <v>0</v>
      </c>
      <c r="AV784" t="b">
        <f t="shared" si="1161"/>
        <v>1</v>
      </c>
      <c r="AW784" t="b">
        <f t="shared" si="1162"/>
        <v>1</v>
      </c>
      <c r="AX784" t="b">
        <f t="shared" si="1163"/>
        <v>0</v>
      </c>
      <c r="AY784" t="b">
        <f t="shared" si="1164"/>
        <v>0</v>
      </c>
      <c r="AZ784" t="b">
        <f t="shared" si="1165"/>
        <v>0</v>
      </c>
      <c r="BA784" t="b">
        <f t="shared" si="1166"/>
        <v>0</v>
      </c>
      <c r="BB784" t="b">
        <f t="shared" si="1167"/>
        <v>0</v>
      </c>
      <c r="BC784" t="b">
        <f t="shared" si="1168"/>
        <v>0</v>
      </c>
      <c r="BD784" t="b">
        <f t="shared" si="1169"/>
        <v>0</v>
      </c>
      <c r="BE784" t="b">
        <f t="shared" si="1170"/>
        <v>0</v>
      </c>
      <c r="BF784" t="b">
        <f t="shared" si="1171"/>
        <v>1</v>
      </c>
      <c r="BG784" t="b">
        <f t="shared" si="1172"/>
        <v>0</v>
      </c>
      <c r="BH784" t="b">
        <f t="shared" si="1173"/>
        <v>0</v>
      </c>
      <c r="BI784" t="b">
        <f t="shared" si="1174"/>
        <v>0</v>
      </c>
      <c r="BJ784" t="b">
        <f t="shared" si="1175"/>
        <v>0</v>
      </c>
      <c r="BK784" t="b">
        <f t="shared" si="1176"/>
        <v>0</v>
      </c>
      <c r="BL784" t="b">
        <f t="shared" si="1177"/>
        <v>0</v>
      </c>
      <c r="BM784" t="b">
        <f t="shared" si="1178"/>
        <v>0</v>
      </c>
      <c r="BN784" t="b">
        <f t="shared" si="1179"/>
        <v>0</v>
      </c>
      <c r="BO784" t="b">
        <f t="shared" si="1180"/>
        <v>0</v>
      </c>
      <c r="BP784" t="b">
        <f t="shared" si="1181"/>
        <v>0</v>
      </c>
      <c r="BQ784" t="b">
        <f t="shared" si="1182"/>
        <v>0</v>
      </c>
      <c r="BR784" t="b">
        <f t="shared" si="1183"/>
        <v>0</v>
      </c>
      <c r="BS784" t="b">
        <f t="shared" si="1184"/>
        <v>0</v>
      </c>
      <c r="BT784" t="b">
        <f t="shared" si="1185"/>
        <v>0</v>
      </c>
      <c r="BU784" t="b">
        <f t="shared" si="1186"/>
        <v>0</v>
      </c>
      <c r="BV784" t="b">
        <f t="shared" si="1187"/>
        <v>0</v>
      </c>
      <c r="BW784" t="b">
        <f t="shared" si="1188"/>
        <v>0</v>
      </c>
      <c r="BX784" t="b">
        <f t="shared" si="1189"/>
        <v>0</v>
      </c>
      <c r="BY784" t="b">
        <f t="shared" si="1190"/>
        <v>0</v>
      </c>
      <c r="BZ784" t="b">
        <f t="shared" si="1191"/>
        <v>0</v>
      </c>
      <c r="CA784" t="b">
        <f t="shared" si="1192"/>
        <v>0</v>
      </c>
      <c r="CB784" t="b">
        <f t="shared" si="1193"/>
        <v>0</v>
      </c>
      <c r="CC784" t="b">
        <f t="shared" si="1194"/>
        <v>0</v>
      </c>
      <c r="CD784" t="b">
        <f t="shared" si="1195"/>
        <v>0</v>
      </c>
      <c r="CE784" t="b">
        <f t="shared" si="1196"/>
        <v>1</v>
      </c>
      <c r="CF784" t="b">
        <f t="shared" si="1197"/>
        <v>0</v>
      </c>
      <c r="CG784" t="b">
        <f t="shared" si="1198"/>
        <v>0</v>
      </c>
      <c r="CH784" t="b">
        <f t="shared" si="1199"/>
        <v>1</v>
      </c>
      <c r="CI784" t="b">
        <f t="shared" si="1200"/>
        <v>0</v>
      </c>
      <c r="CJ784" t="b">
        <f t="shared" si="1201"/>
        <v>0</v>
      </c>
      <c r="CK784" t="b">
        <f t="shared" si="1202"/>
        <v>0</v>
      </c>
      <c r="CL784" t="b">
        <f t="shared" si="1203"/>
        <v>0</v>
      </c>
      <c r="CM784" t="b">
        <f t="shared" si="1204"/>
        <v>0</v>
      </c>
      <c r="CN784" t="b">
        <f t="shared" si="1205"/>
        <v>0</v>
      </c>
      <c r="CO784" t="b">
        <f t="shared" si="1206"/>
        <v>0</v>
      </c>
      <c r="CP784" t="b">
        <f t="shared" si="1207"/>
        <v>0</v>
      </c>
      <c r="CQ784" t="b">
        <f t="shared" si="1208"/>
        <v>0</v>
      </c>
      <c r="CR784" t="b">
        <f t="shared" si="1209"/>
        <v>0</v>
      </c>
      <c r="CS784" t="b">
        <f t="shared" si="1210"/>
        <v>0</v>
      </c>
      <c r="CT784" t="b">
        <f t="shared" si="1211"/>
        <v>0</v>
      </c>
      <c r="CU784" t="b">
        <f t="shared" si="1212"/>
        <v>0</v>
      </c>
      <c r="CV784" t="b">
        <f t="shared" si="1213"/>
        <v>0</v>
      </c>
      <c r="CW784" t="b">
        <f t="shared" si="1214"/>
        <v>0</v>
      </c>
      <c r="CX784" t="b">
        <f t="shared" si="1215"/>
        <v>0</v>
      </c>
      <c r="CY784" t="b">
        <f t="shared" si="1216"/>
        <v>1</v>
      </c>
      <c r="CZ784" t="b">
        <f t="shared" si="1217"/>
        <v>0</v>
      </c>
      <c r="DA784" t="b">
        <f t="shared" si="1218"/>
        <v>0</v>
      </c>
      <c r="DB784" t="b">
        <f t="shared" si="1219"/>
        <v>0</v>
      </c>
      <c r="DC784" t="b">
        <f t="shared" si="1220"/>
        <v>0</v>
      </c>
      <c r="DD784" t="b">
        <f t="shared" si="1221"/>
        <v>0</v>
      </c>
    </row>
    <row r="785" spans="1:108">
      <c r="A785" s="11" t="s">
        <v>2897</v>
      </c>
      <c r="B785" t="s">
        <v>2889</v>
      </c>
      <c r="C785" t="s">
        <v>2889</v>
      </c>
      <c r="E785" t="s">
        <v>2884</v>
      </c>
      <c r="F785" t="s">
        <v>2885</v>
      </c>
      <c r="G785" t="s">
        <v>2886</v>
      </c>
      <c r="H785" t="s">
        <v>7430</v>
      </c>
      <c r="I785" t="s">
        <v>7418</v>
      </c>
      <c r="J785" s="4" t="s">
        <v>108</v>
      </c>
      <c r="K785" t="s">
        <v>109</v>
      </c>
      <c r="L785" t="s">
        <v>7046</v>
      </c>
      <c r="M785" t="s">
        <v>6079</v>
      </c>
      <c r="N785" s="7" t="s">
        <v>2898</v>
      </c>
      <c r="O785" s="7" t="b">
        <f t="shared" si="1128"/>
        <v>0</v>
      </c>
      <c r="P785" t="b">
        <f t="shared" si="1129"/>
        <v>1</v>
      </c>
      <c r="Q785" t="b">
        <f t="shared" si="1130"/>
        <v>1</v>
      </c>
      <c r="R785" t="b">
        <f t="shared" si="1131"/>
        <v>1</v>
      </c>
      <c r="S785" s="7" t="b">
        <f t="shared" si="1132"/>
        <v>0</v>
      </c>
      <c r="T785" s="7" t="b">
        <f t="shared" si="1133"/>
        <v>1</v>
      </c>
      <c r="U785" s="7" t="b">
        <f t="shared" si="1134"/>
        <v>1</v>
      </c>
      <c r="V785" s="7" t="b">
        <f t="shared" si="1135"/>
        <v>1</v>
      </c>
      <c r="W785" s="7" t="b">
        <f t="shared" si="1136"/>
        <v>0</v>
      </c>
      <c r="X785" s="7" t="b">
        <f t="shared" si="1137"/>
        <v>0</v>
      </c>
      <c r="Y785" s="7" t="b">
        <f t="shared" si="1138"/>
        <v>0</v>
      </c>
      <c r="Z785" s="7" t="b">
        <f t="shared" si="1139"/>
        <v>0</v>
      </c>
      <c r="AA785" s="7" t="b">
        <f t="shared" si="1140"/>
        <v>1</v>
      </c>
      <c r="AB785" t="b">
        <f t="shared" si="1141"/>
        <v>0</v>
      </c>
      <c r="AC785" t="b">
        <f t="shared" si="1142"/>
        <v>0</v>
      </c>
      <c r="AD785" t="b">
        <f t="shared" si="1143"/>
        <v>0</v>
      </c>
      <c r="AE785" t="b">
        <f t="shared" si="1144"/>
        <v>0</v>
      </c>
      <c r="AF785" t="b">
        <f t="shared" si="1145"/>
        <v>0</v>
      </c>
      <c r="AG785" t="b">
        <f t="shared" si="1146"/>
        <v>0</v>
      </c>
      <c r="AH785" t="b">
        <f t="shared" si="1147"/>
        <v>0</v>
      </c>
      <c r="AI785" t="b">
        <f t="shared" si="1148"/>
        <v>0</v>
      </c>
      <c r="AJ785" t="b">
        <f t="shared" si="1149"/>
        <v>0</v>
      </c>
      <c r="AK785" t="b">
        <f t="shared" si="1150"/>
        <v>0</v>
      </c>
      <c r="AL785" t="b">
        <f t="shared" si="1151"/>
        <v>1</v>
      </c>
      <c r="AM785" t="b">
        <f t="shared" si="1152"/>
        <v>0</v>
      </c>
      <c r="AN785" t="b">
        <f t="shared" si="1153"/>
        <v>0</v>
      </c>
      <c r="AO785" t="b">
        <f t="shared" si="1154"/>
        <v>0</v>
      </c>
      <c r="AP785" t="b">
        <f t="shared" si="1155"/>
        <v>0</v>
      </c>
      <c r="AQ785" t="b">
        <f t="shared" si="1156"/>
        <v>0</v>
      </c>
      <c r="AR785" t="b">
        <f t="shared" si="1157"/>
        <v>0</v>
      </c>
      <c r="AS785" t="b">
        <f t="shared" si="1158"/>
        <v>0</v>
      </c>
      <c r="AT785" t="b">
        <f t="shared" si="1159"/>
        <v>0</v>
      </c>
      <c r="AU785" t="b">
        <f t="shared" si="1160"/>
        <v>0</v>
      </c>
      <c r="AV785" t="b">
        <f t="shared" si="1161"/>
        <v>0</v>
      </c>
      <c r="AW785" t="b">
        <f t="shared" si="1162"/>
        <v>0</v>
      </c>
      <c r="AX785" t="b">
        <f t="shared" si="1163"/>
        <v>0</v>
      </c>
      <c r="AY785" t="b">
        <f t="shared" si="1164"/>
        <v>0</v>
      </c>
      <c r="AZ785" t="b">
        <f t="shared" si="1165"/>
        <v>0</v>
      </c>
      <c r="BA785" t="b">
        <f t="shared" si="1166"/>
        <v>0</v>
      </c>
      <c r="BB785" t="b">
        <f t="shared" si="1167"/>
        <v>0</v>
      </c>
      <c r="BC785" t="b">
        <f t="shared" si="1168"/>
        <v>1</v>
      </c>
      <c r="BD785" t="b">
        <f t="shared" si="1169"/>
        <v>0</v>
      </c>
      <c r="BE785" t="b">
        <f t="shared" si="1170"/>
        <v>0</v>
      </c>
      <c r="BF785" t="b">
        <f t="shared" si="1171"/>
        <v>0</v>
      </c>
      <c r="BG785" t="b">
        <f t="shared" si="1172"/>
        <v>0</v>
      </c>
      <c r="BH785" t="b">
        <f t="shared" si="1173"/>
        <v>0</v>
      </c>
      <c r="BI785" t="b">
        <f t="shared" si="1174"/>
        <v>0</v>
      </c>
      <c r="BJ785" t="b">
        <f t="shared" si="1175"/>
        <v>0</v>
      </c>
      <c r="BK785" t="b">
        <f t="shared" si="1176"/>
        <v>0</v>
      </c>
      <c r="BL785" t="b">
        <f t="shared" si="1177"/>
        <v>0</v>
      </c>
      <c r="BM785" t="b">
        <f t="shared" si="1178"/>
        <v>0</v>
      </c>
      <c r="BN785" t="b">
        <f t="shared" si="1179"/>
        <v>0</v>
      </c>
      <c r="BO785" t="b">
        <f t="shared" si="1180"/>
        <v>0</v>
      </c>
      <c r="BP785" t="b">
        <f t="shared" si="1181"/>
        <v>1</v>
      </c>
      <c r="BQ785" t="b">
        <f t="shared" si="1182"/>
        <v>0</v>
      </c>
      <c r="BR785" t="b">
        <f t="shared" si="1183"/>
        <v>0</v>
      </c>
      <c r="BS785" t="b">
        <f t="shared" si="1184"/>
        <v>0</v>
      </c>
      <c r="BT785" t="b">
        <f t="shared" si="1185"/>
        <v>0</v>
      </c>
      <c r="BU785" t="b">
        <f t="shared" si="1186"/>
        <v>0</v>
      </c>
      <c r="BV785" t="b">
        <f t="shared" si="1187"/>
        <v>0</v>
      </c>
      <c r="BW785" t="b">
        <f t="shared" si="1188"/>
        <v>0</v>
      </c>
      <c r="BX785" t="b">
        <f t="shared" si="1189"/>
        <v>0</v>
      </c>
      <c r="BY785" t="b">
        <f t="shared" si="1190"/>
        <v>1</v>
      </c>
      <c r="BZ785" t="b">
        <f t="shared" si="1191"/>
        <v>0</v>
      </c>
      <c r="CA785" t="b">
        <f t="shared" si="1192"/>
        <v>0</v>
      </c>
      <c r="CB785" t="b">
        <f t="shared" si="1193"/>
        <v>0</v>
      </c>
      <c r="CC785" t="b">
        <f t="shared" si="1194"/>
        <v>0</v>
      </c>
      <c r="CD785" t="b">
        <f t="shared" si="1195"/>
        <v>0</v>
      </c>
      <c r="CE785" t="b">
        <f t="shared" si="1196"/>
        <v>0</v>
      </c>
      <c r="CF785" t="b">
        <f t="shared" si="1197"/>
        <v>0</v>
      </c>
      <c r="CG785" t="b">
        <f t="shared" si="1198"/>
        <v>0</v>
      </c>
      <c r="CH785" t="b">
        <f t="shared" si="1199"/>
        <v>0</v>
      </c>
      <c r="CI785" t="b">
        <f t="shared" si="1200"/>
        <v>0</v>
      </c>
      <c r="CJ785" t="b">
        <f t="shared" si="1201"/>
        <v>0</v>
      </c>
      <c r="CK785" t="b">
        <f t="shared" si="1202"/>
        <v>0</v>
      </c>
      <c r="CL785" t="b">
        <f t="shared" si="1203"/>
        <v>0</v>
      </c>
      <c r="CM785" t="b">
        <f t="shared" si="1204"/>
        <v>0</v>
      </c>
      <c r="CN785" t="b">
        <f t="shared" si="1205"/>
        <v>0</v>
      </c>
      <c r="CO785" t="b">
        <f t="shared" si="1206"/>
        <v>0</v>
      </c>
      <c r="CP785" t="b">
        <f t="shared" si="1207"/>
        <v>0</v>
      </c>
      <c r="CQ785" t="b">
        <f t="shared" si="1208"/>
        <v>0</v>
      </c>
      <c r="CR785" t="b">
        <f t="shared" si="1209"/>
        <v>0</v>
      </c>
      <c r="CS785" t="b">
        <f t="shared" si="1210"/>
        <v>0</v>
      </c>
      <c r="CT785" t="b">
        <f t="shared" si="1211"/>
        <v>0</v>
      </c>
      <c r="CU785" t="b">
        <f t="shared" si="1212"/>
        <v>0</v>
      </c>
      <c r="CV785" t="b">
        <f t="shared" si="1213"/>
        <v>1</v>
      </c>
      <c r="CW785" t="b">
        <f t="shared" si="1214"/>
        <v>0</v>
      </c>
      <c r="CX785" t="b">
        <f t="shared" si="1215"/>
        <v>0</v>
      </c>
      <c r="CY785" t="b">
        <f t="shared" si="1216"/>
        <v>0</v>
      </c>
      <c r="CZ785" t="b">
        <f t="shared" si="1217"/>
        <v>0</v>
      </c>
      <c r="DA785" t="b">
        <f t="shared" si="1218"/>
        <v>0</v>
      </c>
      <c r="DB785" t="b">
        <f t="shared" si="1219"/>
        <v>1</v>
      </c>
      <c r="DC785" t="b">
        <f t="shared" si="1220"/>
        <v>0</v>
      </c>
      <c r="DD785" t="b">
        <f t="shared" si="1221"/>
        <v>0</v>
      </c>
    </row>
    <row r="786" spans="1:108">
      <c r="A786" s="4" t="s">
        <v>2899</v>
      </c>
      <c r="B786" t="s">
        <v>2889</v>
      </c>
      <c r="C786" t="s">
        <v>2889</v>
      </c>
      <c r="D786" s="4"/>
      <c r="E786" s="4" t="s">
        <v>2884</v>
      </c>
      <c r="F786" t="s">
        <v>2885</v>
      </c>
      <c r="G786" t="s">
        <v>2886</v>
      </c>
      <c r="H786" t="s">
        <v>7430</v>
      </c>
      <c r="I786" t="s">
        <v>7418</v>
      </c>
      <c r="J786" s="4" t="s">
        <v>124</v>
      </c>
      <c r="K786" s="4" t="s">
        <v>16</v>
      </c>
      <c r="L786" s="4" t="s">
        <v>7047</v>
      </c>
      <c r="M786" t="s">
        <v>6079</v>
      </c>
      <c r="N786" s="4" t="s">
        <v>2900</v>
      </c>
      <c r="O786" s="4" t="b">
        <f t="shared" si="1128"/>
        <v>1</v>
      </c>
      <c r="P786" s="4" t="b">
        <f t="shared" si="1129"/>
        <v>1</v>
      </c>
      <c r="Q786" s="4" t="b">
        <f t="shared" si="1130"/>
        <v>1</v>
      </c>
      <c r="R786" s="4" t="b">
        <f t="shared" si="1131"/>
        <v>1</v>
      </c>
      <c r="S786" s="4" t="b">
        <f t="shared" si="1132"/>
        <v>1</v>
      </c>
      <c r="T786" s="4" t="b">
        <f t="shared" si="1133"/>
        <v>1</v>
      </c>
      <c r="U786" s="4" t="b">
        <f t="shared" si="1134"/>
        <v>1</v>
      </c>
      <c r="V786" s="4" t="b">
        <f t="shared" si="1135"/>
        <v>1</v>
      </c>
      <c r="W786" s="4" t="b">
        <f t="shared" si="1136"/>
        <v>1</v>
      </c>
      <c r="X786" s="4" t="b">
        <f t="shared" si="1137"/>
        <v>1</v>
      </c>
      <c r="Y786" s="4" t="b">
        <f t="shared" si="1138"/>
        <v>1</v>
      </c>
      <c r="Z786" s="4" t="b">
        <f t="shared" si="1139"/>
        <v>0</v>
      </c>
      <c r="AA786" s="4" t="b">
        <f t="shared" si="1140"/>
        <v>1</v>
      </c>
      <c r="AB786" s="4" t="b">
        <f t="shared" si="1141"/>
        <v>0</v>
      </c>
      <c r="AC786" s="4" t="b">
        <f t="shared" si="1142"/>
        <v>0</v>
      </c>
      <c r="AD786" s="4" t="b">
        <f t="shared" si="1143"/>
        <v>1</v>
      </c>
      <c r="AE786" s="4" t="b">
        <f t="shared" si="1144"/>
        <v>0</v>
      </c>
      <c r="AF786" s="4" t="b">
        <f t="shared" si="1145"/>
        <v>0</v>
      </c>
      <c r="AG786" s="4" t="b">
        <f t="shared" si="1146"/>
        <v>1</v>
      </c>
      <c r="AH786" s="4" t="b">
        <f t="shared" si="1147"/>
        <v>0</v>
      </c>
      <c r="AI786" s="4" t="b">
        <f t="shared" si="1148"/>
        <v>1</v>
      </c>
      <c r="AJ786" s="4" t="b">
        <f t="shared" si="1149"/>
        <v>0</v>
      </c>
      <c r="AK786" s="4" t="b">
        <f t="shared" si="1150"/>
        <v>0</v>
      </c>
      <c r="AL786" s="4" t="b">
        <f t="shared" si="1151"/>
        <v>1</v>
      </c>
      <c r="AM786" s="4" t="b">
        <f t="shared" si="1152"/>
        <v>0</v>
      </c>
      <c r="AN786" s="4" t="b">
        <f t="shared" si="1153"/>
        <v>0</v>
      </c>
      <c r="AO786" s="4" t="b">
        <f t="shared" si="1154"/>
        <v>0</v>
      </c>
      <c r="AP786" s="4" t="b">
        <f t="shared" si="1155"/>
        <v>0</v>
      </c>
      <c r="AQ786" s="4" t="b">
        <f t="shared" si="1156"/>
        <v>0</v>
      </c>
      <c r="AR786" s="4" t="b">
        <f t="shared" si="1157"/>
        <v>0</v>
      </c>
      <c r="AS786" s="4" t="b">
        <f t="shared" si="1158"/>
        <v>0</v>
      </c>
      <c r="AT786" s="4" t="b">
        <f t="shared" si="1159"/>
        <v>0</v>
      </c>
      <c r="AU786" s="4" t="b">
        <f t="shared" si="1160"/>
        <v>0</v>
      </c>
      <c r="AV786" s="4" t="b">
        <f t="shared" si="1161"/>
        <v>1</v>
      </c>
      <c r="AW786" s="4" t="b">
        <f t="shared" si="1162"/>
        <v>0</v>
      </c>
      <c r="AX786" s="4" t="b">
        <f t="shared" si="1163"/>
        <v>0</v>
      </c>
      <c r="AY786" s="4" t="b">
        <f t="shared" si="1164"/>
        <v>0</v>
      </c>
      <c r="AZ786" s="4" t="b">
        <f t="shared" si="1165"/>
        <v>0</v>
      </c>
      <c r="BA786" s="4" t="b">
        <f t="shared" si="1166"/>
        <v>1</v>
      </c>
      <c r="BB786" s="4" t="b">
        <f t="shared" si="1167"/>
        <v>0</v>
      </c>
      <c r="BC786" s="4" t="b">
        <f t="shared" si="1168"/>
        <v>1</v>
      </c>
      <c r="BD786" s="4" t="b">
        <f t="shared" si="1169"/>
        <v>1</v>
      </c>
      <c r="BE786" s="4" t="b">
        <f t="shared" si="1170"/>
        <v>0</v>
      </c>
      <c r="BF786" s="4" t="b">
        <f t="shared" si="1171"/>
        <v>0</v>
      </c>
      <c r="BG786" s="4" t="b">
        <f t="shared" si="1172"/>
        <v>0</v>
      </c>
      <c r="BH786" s="4" t="b">
        <f t="shared" si="1173"/>
        <v>0</v>
      </c>
      <c r="BI786" s="4" t="b">
        <f t="shared" si="1174"/>
        <v>0</v>
      </c>
      <c r="BJ786" s="4" t="b">
        <f t="shared" si="1175"/>
        <v>0</v>
      </c>
      <c r="BK786" s="4" t="b">
        <f t="shared" si="1176"/>
        <v>0</v>
      </c>
      <c r="BL786" s="4" t="b">
        <f t="shared" si="1177"/>
        <v>0</v>
      </c>
      <c r="BM786" s="4" t="b">
        <f t="shared" si="1178"/>
        <v>0</v>
      </c>
      <c r="BN786" s="4" t="b">
        <f t="shared" si="1179"/>
        <v>1</v>
      </c>
      <c r="BO786" s="4" t="b">
        <f t="shared" si="1180"/>
        <v>1</v>
      </c>
      <c r="BP786" s="4" t="b">
        <f t="shared" si="1181"/>
        <v>1</v>
      </c>
      <c r="BQ786" s="4" t="b">
        <f t="shared" si="1182"/>
        <v>1</v>
      </c>
      <c r="BR786" s="4" t="b">
        <f t="shared" si="1183"/>
        <v>0</v>
      </c>
      <c r="BS786" s="4" t="b">
        <f t="shared" si="1184"/>
        <v>1</v>
      </c>
      <c r="BT786" s="4" t="b">
        <f t="shared" si="1185"/>
        <v>0</v>
      </c>
      <c r="BU786" s="4" t="b">
        <f t="shared" si="1186"/>
        <v>0</v>
      </c>
      <c r="BV786" s="4" t="b">
        <f t="shared" si="1187"/>
        <v>0</v>
      </c>
      <c r="BW786" s="4" t="b">
        <f t="shared" si="1188"/>
        <v>0</v>
      </c>
      <c r="BX786" s="4" t="b">
        <f t="shared" si="1189"/>
        <v>0</v>
      </c>
      <c r="BY786" s="4" t="b">
        <f t="shared" si="1190"/>
        <v>0</v>
      </c>
      <c r="BZ786" s="4" t="b">
        <f t="shared" si="1191"/>
        <v>0</v>
      </c>
      <c r="CA786" s="4" t="b">
        <f t="shared" si="1192"/>
        <v>0</v>
      </c>
      <c r="CB786" s="4" t="b">
        <f t="shared" si="1193"/>
        <v>0</v>
      </c>
      <c r="CC786" s="4" t="b">
        <f t="shared" si="1194"/>
        <v>0</v>
      </c>
      <c r="CD786" s="4" t="b">
        <f t="shared" si="1195"/>
        <v>0</v>
      </c>
      <c r="CE786" s="4" t="b">
        <f t="shared" si="1196"/>
        <v>0</v>
      </c>
      <c r="CF786" s="4" t="b">
        <f t="shared" si="1197"/>
        <v>0</v>
      </c>
      <c r="CG786" s="4" t="b">
        <f t="shared" si="1198"/>
        <v>0</v>
      </c>
      <c r="CH786" s="4" t="b">
        <f t="shared" si="1199"/>
        <v>0</v>
      </c>
      <c r="CI786" s="4" t="b">
        <f t="shared" si="1200"/>
        <v>0</v>
      </c>
      <c r="CJ786" s="4" t="b">
        <f t="shared" si="1201"/>
        <v>0</v>
      </c>
      <c r="CK786" s="4" t="b">
        <f t="shared" si="1202"/>
        <v>0</v>
      </c>
      <c r="CL786" s="4" t="b">
        <f t="shared" si="1203"/>
        <v>0</v>
      </c>
      <c r="CM786" s="4" t="b">
        <f t="shared" si="1204"/>
        <v>0</v>
      </c>
      <c r="CN786" s="4" t="b">
        <f t="shared" si="1205"/>
        <v>0</v>
      </c>
      <c r="CO786" s="4" t="b">
        <f t="shared" si="1206"/>
        <v>0</v>
      </c>
      <c r="CP786" s="4" t="b">
        <f t="shared" si="1207"/>
        <v>0</v>
      </c>
      <c r="CQ786" s="4" t="b">
        <f t="shared" si="1208"/>
        <v>0</v>
      </c>
      <c r="CR786" s="4" t="b">
        <f t="shared" si="1209"/>
        <v>0</v>
      </c>
      <c r="CS786" s="4" t="b">
        <f t="shared" si="1210"/>
        <v>1</v>
      </c>
      <c r="CT786" s="4" t="b">
        <f t="shared" si="1211"/>
        <v>0</v>
      </c>
      <c r="CU786" s="4" t="b">
        <f t="shared" si="1212"/>
        <v>0</v>
      </c>
      <c r="CV786" s="4" t="b">
        <f t="shared" si="1213"/>
        <v>1</v>
      </c>
      <c r="CW786" s="4" t="b">
        <f t="shared" si="1214"/>
        <v>0</v>
      </c>
      <c r="CX786" s="4" t="b">
        <f t="shared" si="1215"/>
        <v>0</v>
      </c>
      <c r="CY786" s="4" t="b">
        <f t="shared" si="1216"/>
        <v>0</v>
      </c>
      <c r="CZ786" s="4" t="b">
        <f t="shared" si="1217"/>
        <v>0</v>
      </c>
      <c r="DA786" s="4" t="b">
        <f t="shared" si="1218"/>
        <v>0</v>
      </c>
      <c r="DB786" s="4" t="b">
        <f t="shared" si="1219"/>
        <v>1</v>
      </c>
      <c r="DC786" s="4" t="b">
        <f t="shared" si="1220"/>
        <v>0</v>
      </c>
      <c r="DD786" s="4" t="b">
        <f t="shared" si="1221"/>
        <v>0</v>
      </c>
    </row>
    <row r="787" spans="1:108">
      <c r="A787" s="4" t="s">
        <v>2927</v>
      </c>
      <c r="C787" t="s">
        <v>2928</v>
      </c>
      <c r="D787" s="4"/>
      <c r="E787" s="4" t="s">
        <v>2884</v>
      </c>
      <c r="F787" t="s">
        <v>2885</v>
      </c>
      <c r="G787" t="s">
        <v>2886</v>
      </c>
      <c r="H787" t="s">
        <v>7430</v>
      </c>
      <c r="I787" t="s">
        <v>7418</v>
      </c>
      <c r="J787" s="4" t="s">
        <v>124</v>
      </c>
      <c r="K787" s="4" t="s">
        <v>16</v>
      </c>
      <c r="L787" s="91" t="s">
        <v>7791</v>
      </c>
      <c r="M787" s="4" t="s">
        <v>2929</v>
      </c>
      <c r="N787" s="82" t="s">
        <v>7499</v>
      </c>
      <c r="O787" s="4" t="b">
        <f t="shared" si="1128"/>
        <v>1</v>
      </c>
      <c r="P787" s="4" t="b">
        <f t="shared" si="1129"/>
        <v>1</v>
      </c>
      <c r="Q787" s="4" t="b">
        <f t="shared" si="1130"/>
        <v>1</v>
      </c>
      <c r="R787" s="4" t="b">
        <f t="shared" si="1131"/>
        <v>1</v>
      </c>
      <c r="S787" s="4" t="b">
        <f t="shared" si="1132"/>
        <v>1</v>
      </c>
      <c r="T787" s="4" t="b">
        <f t="shared" si="1133"/>
        <v>1</v>
      </c>
      <c r="U787" s="4" t="b">
        <f t="shared" si="1134"/>
        <v>1</v>
      </c>
      <c r="V787" s="4" t="b">
        <f t="shared" si="1135"/>
        <v>1</v>
      </c>
      <c r="W787" s="4" t="b">
        <f t="shared" si="1136"/>
        <v>1</v>
      </c>
      <c r="X787" s="4" t="b">
        <f t="shared" si="1137"/>
        <v>1</v>
      </c>
      <c r="Y787" s="4" t="b">
        <f t="shared" si="1138"/>
        <v>1</v>
      </c>
      <c r="Z787" s="4" t="b">
        <f t="shared" si="1139"/>
        <v>1</v>
      </c>
      <c r="AA787" s="4" t="b">
        <f t="shared" si="1140"/>
        <v>1</v>
      </c>
      <c r="AB787" s="4" t="b">
        <f t="shared" si="1141"/>
        <v>1</v>
      </c>
      <c r="AC787" s="4" t="b">
        <f t="shared" si="1142"/>
        <v>1</v>
      </c>
      <c r="AD787" s="4" t="b">
        <f t="shared" si="1143"/>
        <v>1</v>
      </c>
      <c r="AE787" s="4" t="b">
        <f t="shared" si="1144"/>
        <v>1</v>
      </c>
      <c r="AF787" s="4" t="b">
        <f t="shared" si="1145"/>
        <v>0</v>
      </c>
      <c r="AG787" s="4" t="b">
        <f t="shared" si="1146"/>
        <v>1</v>
      </c>
      <c r="AH787" s="4" t="b">
        <f t="shared" si="1147"/>
        <v>1</v>
      </c>
      <c r="AI787" s="4" t="b">
        <f t="shared" si="1148"/>
        <v>1</v>
      </c>
      <c r="AJ787" s="4" t="b">
        <f t="shared" si="1149"/>
        <v>0</v>
      </c>
      <c r="AK787" s="4" t="b">
        <f t="shared" si="1150"/>
        <v>1</v>
      </c>
      <c r="AL787" s="4" t="b">
        <f t="shared" si="1151"/>
        <v>0</v>
      </c>
      <c r="AM787" s="4" t="b">
        <f t="shared" si="1152"/>
        <v>0</v>
      </c>
      <c r="AN787" s="4" t="b">
        <f t="shared" si="1153"/>
        <v>0</v>
      </c>
      <c r="AO787" s="4" t="b">
        <f t="shared" si="1154"/>
        <v>0</v>
      </c>
      <c r="AP787" s="4" t="b">
        <f t="shared" si="1155"/>
        <v>0</v>
      </c>
      <c r="AQ787" s="4" t="b">
        <f t="shared" si="1156"/>
        <v>1</v>
      </c>
      <c r="AR787" s="4" t="b">
        <f t="shared" si="1157"/>
        <v>0</v>
      </c>
      <c r="AS787" s="4" t="b">
        <f t="shared" si="1158"/>
        <v>0</v>
      </c>
      <c r="AT787" s="4" t="b">
        <f t="shared" si="1159"/>
        <v>0</v>
      </c>
      <c r="AU787" s="4" t="b">
        <f t="shared" si="1160"/>
        <v>1</v>
      </c>
      <c r="AV787" s="4" t="b">
        <f t="shared" si="1161"/>
        <v>1</v>
      </c>
      <c r="AW787" s="4" t="b">
        <f t="shared" si="1162"/>
        <v>1</v>
      </c>
      <c r="AX787" s="4" t="b">
        <f t="shared" si="1163"/>
        <v>1</v>
      </c>
      <c r="AY787" s="4" t="b">
        <f t="shared" si="1164"/>
        <v>1</v>
      </c>
      <c r="AZ787" s="4" t="b">
        <f t="shared" si="1165"/>
        <v>0</v>
      </c>
      <c r="BA787" s="4" t="b">
        <f t="shared" si="1166"/>
        <v>1</v>
      </c>
      <c r="BB787" s="4" t="b">
        <f t="shared" si="1167"/>
        <v>1</v>
      </c>
      <c r="BC787" s="4" t="b">
        <f t="shared" si="1168"/>
        <v>1</v>
      </c>
      <c r="BD787" s="4" t="b">
        <f t="shared" si="1169"/>
        <v>1</v>
      </c>
      <c r="BE787" s="4" t="b">
        <f t="shared" si="1170"/>
        <v>1</v>
      </c>
      <c r="BF787" s="4" t="b">
        <f t="shared" si="1171"/>
        <v>1</v>
      </c>
      <c r="BG787" s="4" t="b">
        <f t="shared" si="1172"/>
        <v>1</v>
      </c>
      <c r="BH787" s="4" t="b">
        <f t="shared" si="1173"/>
        <v>1</v>
      </c>
      <c r="BI787" s="4" t="b">
        <f t="shared" si="1174"/>
        <v>1</v>
      </c>
      <c r="BJ787" s="4" t="b">
        <f t="shared" si="1175"/>
        <v>0</v>
      </c>
      <c r="BK787" s="4" t="b">
        <f t="shared" si="1176"/>
        <v>1</v>
      </c>
      <c r="BL787" s="4" t="b">
        <f t="shared" si="1177"/>
        <v>0</v>
      </c>
      <c r="BM787" s="4" t="b">
        <f t="shared" si="1178"/>
        <v>1</v>
      </c>
      <c r="BN787" s="4" t="b">
        <f t="shared" si="1179"/>
        <v>1</v>
      </c>
      <c r="BO787" s="4" t="b">
        <f t="shared" si="1180"/>
        <v>1</v>
      </c>
      <c r="BP787" s="4" t="b">
        <f t="shared" si="1181"/>
        <v>1</v>
      </c>
      <c r="BQ787" s="4" t="b">
        <f t="shared" si="1182"/>
        <v>0</v>
      </c>
      <c r="BR787" s="4" t="b">
        <f t="shared" si="1183"/>
        <v>0</v>
      </c>
      <c r="BS787" s="4" t="b">
        <f t="shared" si="1184"/>
        <v>1</v>
      </c>
      <c r="BT787" s="4" t="b">
        <f t="shared" si="1185"/>
        <v>1</v>
      </c>
      <c r="BU787" s="4" t="b">
        <f t="shared" si="1186"/>
        <v>1</v>
      </c>
      <c r="BV787" s="4" t="b">
        <f t="shared" si="1187"/>
        <v>1</v>
      </c>
      <c r="BW787" s="4" t="b">
        <f t="shared" si="1188"/>
        <v>0</v>
      </c>
      <c r="BX787" s="4" t="b">
        <f t="shared" si="1189"/>
        <v>1</v>
      </c>
      <c r="BY787" s="4" t="b">
        <f t="shared" si="1190"/>
        <v>1</v>
      </c>
      <c r="BZ787" s="4" t="b">
        <f t="shared" si="1191"/>
        <v>0</v>
      </c>
      <c r="CA787" s="4" t="b">
        <f t="shared" si="1192"/>
        <v>0</v>
      </c>
      <c r="CB787" s="4" t="b">
        <f t="shared" si="1193"/>
        <v>1</v>
      </c>
      <c r="CC787" s="4" t="b">
        <f t="shared" si="1194"/>
        <v>1</v>
      </c>
      <c r="CD787" s="4" t="b">
        <f t="shared" si="1195"/>
        <v>1</v>
      </c>
      <c r="CE787" s="4" t="b">
        <f t="shared" si="1196"/>
        <v>1</v>
      </c>
      <c r="CF787" s="4" t="b">
        <f t="shared" si="1197"/>
        <v>1</v>
      </c>
      <c r="CG787" s="4" t="b">
        <f t="shared" si="1198"/>
        <v>0</v>
      </c>
      <c r="CH787" s="4" t="b">
        <f t="shared" si="1199"/>
        <v>0</v>
      </c>
      <c r="CI787" s="4" t="b">
        <f t="shared" si="1200"/>
        <v>0</v>
      </c>
      <c r="CJ787" s="4" t="b">
        <f t="shared" si="1201"/>
        <v>1</v>
      </c>
      <c r="CK787" s="4" t="b">
        <f t="shared" si="1202"/>
        <v>1</v>
      </c>
      <c r="CL787" s="4" t="b">
        <f t="shared" si="1203"/>
        <v>1</v>
      </c>
      <c r="CM787" s="4" t="b">
        <f t="shared" si="1204"/>
        <v>0</v>
      </c>
      <c r="CN787" s="4" t="b">
        <f t="shared" si="1205"/>
        <v>0</v>
      </c>
      <c r="CO787" s="4" t="b">
        <f t="shared" si="1206"/>
        <v>0</v>
      </c>
      <c r="CP787" s="4" t="b">
        <f t="shared" si="1207"/>
        <v>1</v>
      </c>
      <c r="CQ787" s="4" t="b">
        <f t="shared" si="1208"/>
        <v>0</v>
      </c>
      <c r="CR787" s="4" t="b">
        <f t="shared" si="1209"/>
        <v>1</v>
      </c>
      <c r="CS787" s="4" t="b">
        <f t="shared" si="1210"/>
        <v>1</v>
      </c>
      <c r="CT787" s="4" t="b">
        <f t="shared" si="1211"/>
        <v>1</v>
      </c>
      <c r="CU787" s="4" t="b">
        <f t="shared" si="1212"/>
        <v>0</v>
      </c>
      <c r="CV787" s="4" t="b">
        <f t="shared" si="1213"/>
        <v>0</v>
      </c>
      <c r="CW787" s="4" t="b">
        <f t="shared" si="1214"/>
        <v>1</v>
      </c>
      <c r="CX787" s="4" t="b">
        <f t="shared" si="1215"/>
        <v>0</v>
      </c>
      <c r="CY787" s="4" t="b">
        <f t="shared" si="1216"/>
        <v>1</v>
      </c>
      <c r="CZ787" s="4" t="b">
        <f t="shared" si="1217"/>
        <v>1</v>
      </c>
      <c r="DA787" s="4" t="b">
        <f t="shared" si="1218"/>
        <v>1</v>
      </c>
      <c r="DB787" s="4" t="b">
        <f t="shared" si="1219"/>
        <v>0</v>
      </c>
      <c r="DC787" s="4" t="b">
        <f t="shared" si="1220"/>
        <v>0</v>
      </c>
      <c r="DD787" s="4" t="b">
        <f t="shared" si="1221"/>
        <v>1</v>
      </c>
    </row>
    <row r="788" spans="1:108">
      <c r="A788" t="s">
        <v>2981</v>
      </c>
      <c r="B788" t="s">
        <v>2982</v>
      </c>
      <c r="C788" t="s">
        <v>2982</v>
      </c>
      <c r="E788" t="s">
        <v>2884</v>
      </c>
      <c r="F788" t="s">
        <v>2885</v>
      </c>
      <c r="G788" t="s">
        <v>2886</v>
      </c>
      <c r="H788" t="s">
        <v>7430</v>
      </c>
      <c r="I788" t="s">
        <v>7418</v>
      </c>
      <c r="J788" t="s">
        <v>108</v>
      </c>
      <c r="K788" t="s">
        <v>109</v>
      </c>
      <c r="L788" t="s">
        <v>7071</v>
      </c>
      <c r="M788" t="s">
        <v>6079</v>
      </c>
      <c r="N788" t="s">
        <v>2983</v>
      </c>
      <c r="O788" t="b">
        <f t="shared" si="1128"/>
        <v>0</v>
      </c>
      <c r="P788" t="b">
        <f t="shared" si="1129"/>
        <v>0</v>
      </c>
      <c r="Q788" t="b">
        <f t="shared" si="1130"/>
        <v>0</v>
      </c>
      <c r="R788" t="b">
        <f t="shared" si="1131"/>
        <v>0</v>
      </c>
      <c r="S788" t="b">
        <f t="shared" si="1132"/>
        <v>0</v>
      </c>
      <c r="T788" t="b">
        <f t="shared" si="1133"/>
        <v>0</v>
      </c>
      <c r="U788" t="b">
        <f t="shared" si="1134"/>
        <v>0</v>
      </c>
      <c r="V788" t="b">
        <f t="shared" si="1135"/>
        <v>0</v>
      </c>
      <c r="W788" t="b">
        <f t="shared" si="1136"/>
        <v>0</v>
      </c>
      <c r="X788" t="b">
        <f t="shared" si="1137"/>
        <v>1</v>
      </c>
      <c r="Y788" t="b">
        <f t="shared" si="1138"/>
        <v>1</v>
      </c>
      <c r="Z788" t="b">
        <f t="shared" si="1139"/>
        <v>1</v>
      </c>
      <c r="AA788" t="b">
        <f t="shared" si="1140"/>
        <v>0</v>
      </c>
      <c r="AB788" t="b">
        <f t="shared" si="1141"/>
        <v>0</v>
      </c>
      <c r="AC788" t="b">
        <f t="shared" si="1142"/>
        <v>0</v>
      </c>
      <c r="AD788" t="b">
        <f t="shared" si="1143"/>
        <v>0</v>
      </c>
      <c r="AE788" t="b">
        <f t="shared" si="1144"/>
        <v>0</v>
      </c>
      <c r="AF788" t="b">
        <f t="shared" si="1145"/>
        <v>0</v>
      </c>
      <c r="AG788" t="b">
        <f t="shared" si="1146"/>
        <v>0</v>
      </c>
      <c r="AH788" t="b">
        <f t="shared" si="1147"/>
        <v>0</v>
      </c>
      <c r="AI788" t="b">
        <f t="shared" si="1148"/>
        <v>0</v>
      </c>
      <c r="AJ788" t="b">
        <f t="shared" si="1149"/>
        <v>0</v>
      </c>
      <c r="AK788" t="b">
        <f t="shared" si="1150"/>
        <v>0</v>
      </c>
      <c r="AL788" t="b">
        <f t="shared" si="1151"/>
        <v>0</v>
      </c>
      <c r="AM788" t="b">
        <f t="shared" si="1152"/>
        <v>0</v>
      </c>
      <c r="AN788" t="b">
        <f t="shared" si="1153"/>
        <v>0</v>
      </c>
      <c r="AO788" t="b">
        <f t="shared" si="1154"/>
        <v>0</v>
      </c>
      <c r="AP788" t="b">
        <f t="shared" si="1155"/>
        <v>0</v>
      </c>
      <c r="AQ788" t="b">
        <f t="shared" si="1156"/>
        <v>0</v>
      </c>
      <c r="AR788" t="b">
        <f t="shared" si="1157"/>
        <v>0</v>
      </c>
      <c r="AS788" t="b">
        <f t="shared" si="1158"/>
        <v>0</v>
      </c>
      <c r="AT788" t="b">
        <f t="shared" si="1159"/>
        <v>0</v>
      </c>
      <c r="AU788" t="b">
        <f t="shared" si="1160"/>
        <v>0</v>
      </c>
      <c r="AV788" t="b">
        <f t="shared" si="1161"/>
        <v>0</v>
      </c>
      <c r="AW788" t="b">
        <f t="shared" si="1162"/>
        <v>0</v>
      </c>
      <c r="AX788" t="b">
        <f t="shared" si="1163"/>
        <v>0</v>
      </c>
      <c r="AY788" t="b">
        <f t="shared" si="1164"/>
        <v>0</v>
      </c>
      <c r="AZ788" t="b">
        <f t="shared" si="1165"/>
        <v>0</v>
      </c>
      <c r="BA788" t="b">
        <f t="shared" si="1166"/>
        <v>0</v>
      </c>
      <c r="BB788" t="b">
        <f t="shared" si="1167"/>
        <v>0</v>
      </c>
      <c r="BC788" t="b">
        <f t="shared" si="1168"/>
        <v>0</v>
      </c>
      <c r="BD788" t="b">
        <f t="shared" si="1169"/>
        <v>0</v>
      </c>
      <c r="BE788" t="b">
        <f t="shared" si="1170"/>
        <v>0</v>
      </c>
      <c r="BF788" t="b">
        <f t="shared" si="1171"/>
        <v>0</v>
      </c>
      <c r="BG788" t="b">
        <f t="shared" si="1172"/>
        <v>0</v>
      </c>
      <c r="BH788" t="b">
        <f t="shared" si="1173"/>
        <v>0</v>
      </c>
      <c r="BI788" t="b">
        <f t="shared" si="1174"/>
        <v>0</v>
      </c>
      <c r="BJ788" t="b">
        <f t="shared" si="1175"/>
        <v>1</v>
      </c>
      <c r="BK788" t="b">
        <f t="shared" si="1176"/>
        <v>0</v>
      </c>
      <c r="BL788" t="b">
        <f t="shared" si="1177"/>
        <v>0</v>
      </c>
      <c r="BM788" t="b">
        <f t="shared" si="1178"/>
        <v>0</v>
      </c>
      <c r="BN788" t="b">
        <f t="shared" si="1179"/>
        <v>0</v>
      </c>
      <c r="BO788" t="b">
        <f t="shared" si="1180"/>
        <v>0</v>
      </c>
      <c r="BP788" t="b">
        <f t="shared" si="1181"/>
        <v>0</v>
      </c>
      <c r="BQ788" t="b">
        <f t="shared" si="1182"/>
        <v>0</v>
      </c>
      <c r="BR788" t="b">
        <f t="shared" si="1183"/>
        <v>0</v>
      </c>
      <c r="BS788" t="b">
        <f t="shared" si="1184"/>
        <v>0</v>
      </c>
      <c r="BT788" t="b">
        <f t="shared" si="1185"/>
        <v>0</v>
      </c>
      <c r="BU788" t="b">
        <f t="shared" si="1186"/>
        <v>0</v>
      </c>
      <c r="BV788" t="b">
        <f t="shared" si="1187"/>
        <v>0</v>
      </c>
      <c r="BW788" t="b">
        <f t="shared" si="1188"/>
        <v>0</v>
      </c>
      <c r="BX788" t="b">
        <f t="shared" si="1189"/>
        <v>0</v>
      </c>
      <c r="BY788" t="b">
        <f t="shared" si="1190"/>
        <v>0</v>
      </c>
      <c r="BZ788" t="b">
        <f t="shared" si="1191"/>
        <v>0</v>
      </c>
      <c r="CA788" t="b">
        <f t="shared" si="1192"/>
        <v>0</v>
      </c>
      <c r="CB788" t="b">
        <f t="shared" si="1193"/>
        <v>0</v>
      </c>
      <c r="CC788" t="b">
        <f t="shared" si="1194"/>
        <v>0</v>
      </c>
      <c r="CD788" t="b">
        <f t="shared" si="1195"/>
        <v>0</v>
      </c>
      <c r="CE788" t="b">
        <f t="shared" si="1196"/>
        <v>0</v>
      </c>
      <c r="CF788" t="b">
        <f t="shared" si="1197"/>
        <v>0</v>
      </c>
      <c r="CG788" t="b">
        <f t="shared" si="1198"/>
        <v>0</v>
      </c>
      <c r="CH788" t="b">
        <f t="shared" si="1199"/>
        <v>0</v>
      </c>
      <c r="CI788" t="b">
        <f t="shared" si="1200"/>
        <v>1</v>
      </c>
      <c r="CJ788" t="b">
        <f t="shared" si="1201"/>
        <v>0</v>
      </c>
      <c r="CK788" t="b">
        <f t="shared" si="1202"/>
        <v>0</v>
      </c>
      <c r="CL788" t="b">
        <f t="shared" si="1203"/>
        <v>0</v>
      </c>
      <c r="CM788" t="b">
        <f t="shared" si="1204"/>
        <v>0</v>
      </c>
      <c r="CN788" t="b">
        <f t="shared" si="1205"/>
        <v>0</v>
      </c>
      <c r="CO788" t="b">
        <f t="shared" si="1206"/>
        <v>0</v>
      </c>
      <c r="CP788" t="b">
        <f t="shared" si="1207"/>
        <v>0</v>
      </c>
      <c r="CQ788" t="b">
        <f t="shared" si="1208"/>
        <v>0</v>
      </c>
      <c r="CR788" t="b">
        <f t="shared" si="1209"/>
        <v>0</v>
      </c>
      <c r="CS788" t="b">
        <f t="shared" si="1210"/>
        <v>0</v>
      </c>
      <c r="CT788" t="b">
        <f t="shared" si="1211"/>
        <v>0</v>
      </c>
      <c r="CU788" t="b">
        <f t="shared" si="1212"/>
        <v>0</v>
      </c>
      <c r="CV788" t="b">
        <f t="shared" si="1213"/>
        <v>0</v>
      </c>
      <c r="CW788" t="b">
        <f t="shared" si="1214"/>
        <v>0</v>
      </c>
      <c r="CX788" t="b">
        <f t="shared" si="1215"/>
        <v>0</v>
      </c>
      <c r="CY788" t="b">
        <f t="shared" si="1216"/>
        <v>0</v>
      </c>
      <c r="CZ788" t="b">
        <f t="shared" si="1217"/>
        <v>0</v>
      </c>
      <c r="DA788" t="b">
        <f t="shared" si="1218"/>
        <v>0</v>
      </c>
      <c r="DB788" t="b">
        <f t="shared" si="1219"/>
        <v>0</v>
      </c>
      <c r="DC788" t="b">
        <f t="shared" si="1220"/>
        <v>0</v>
      </c>
      <c r="DD788" t="b">
        <f t="shared" si="1221"/>
        <v>0</v>
      </c>
    </row>
    <row r="789" spans="1:108">
      <c r="A789" t="s">
        <v>2984</v>
      </c>
      <c r="B789" t="s">
        <v>2982</v>
      </c>
      <c r="C789" t="s">
        <v>2982</v>
      </c>
      <c r="E789" t="s">
        <v>2884</v>
      </c>
      <c r="F789" t="s">
        <v>2885</v>
      </c>
      <c r="G789" t="s">
        <v>2886</v>
      </c>
      <c r="H789" t="s">
        <v>7430</v>
      </c>
      <c r="I789" t="s">
        <v>7418</v>
      </c>
      <c r="J789" t="s">
        <v>124</v>
      </c>
      <c r="K789" t="s">
        <v>16</v>
      </c>
      <c r="L789" t="s">
        <v>7072</v>
      </c>
      <c r="M789" t="s">
        <v>2965</v>
      </c>
      <c r="N789" t="s">
        <v>2985</v>
      </c>
      <c r="O789" t="b">
        <f t="shared" si="1128"/>
        <v>1</v>
      </c>
      <c r="P789" t="b">
        <f t="shared" si="1129"/>
        <v>1</v>
      </c>
      <c r="Q789" t="b">
        <f t="shared" si="1130"/>
        <v>0</v>
      </c>
      <c r="R789" t="b">
        <f t="shared" si="1131"/>
        <v>0</v>
      </c>
      <c r="S789" t="b">
        <f t="shared" si="1132"/>
        <v>1</v>
      </c>
      <c r="T789" t="b">
        <f t="shared" si="1133"/>
        <v>0</v>
      </c>
      <c r="U789" t="b">
        <f t="shared" si="1134"/>
        <v>0</v>
      </c>
      <c r="V789" t="b">
        <f t="shared" si="1135"/>
        <v>0</v>
      </c>
      <c r="W789" t="b">
        <f t="shared" si="1136"/>
        <v>0</v>
      </c>
      <c r="X789" t="b">
        <f t="shared" si="1137"/>
        <v>0</v>
      </c>
      <c r="Y789" t="b">
        <f t="shared" si="1138"/>
        <v>0</v>
      </c>
      <c r="Z789" t="b">
        <f t="shared" si="1139"/>
        <v>0</v>
      </c>
      <c r="AA789" t="b">
        <f t="shared" si="1140"/>
        <v>0</v>
      </c>
      <c r="AB789" t="b">
        <f t="shared" si="1141"/>
        <v>1</v>
      </c>
      <c r="AC789" t="b">
        <f t="shared" si="1142"/>
        <v>0</v>
      </c>
      <c r="AD789" t="b">
        <f t="shared" si="1143"/>
        <v>0</v>
      </c>
      <c r="AE789" t="b">
        <f t="shared" si="1144"/>
        <v>0</v>
      </c>
      <c r="AF789" t="b">
        <f t="shared" si="1145"/>
        <v>0</v>
      </c>
      <c r="AG789" t="b">
        <f t="shared" si="1146"/>
        <v>0</v>
      </c>
      <c r="AH789" t="b">
        <f t="shared" si="1147"/>
        <v>0</v>
      </c>
      <c r="AI789" t="b">
        <f t="shared" si="1148"/>
        <v>1</v>
      </c>
      <c r="AJ789" t="b">
        <f t="shared" si="1149"/>
        <v>0</v>
      </c>
      <c r="AK789" t="b">
        <f t="shared" si="1150"/>
        <v>0</v>
      </c>
      <c r="AL789" t="b">
        <f t="shared" si="1151"/>
        <v>0</v>
      </c>
      <c r="AM789" t="b">
        <f t="shared" si="1152"/>
        <v>0</v>
      </c>
      <c r="AN789" t="b">
        <f t="shared" si="1153"/>
        <v>0</v>
      </c>
      <c r="AO789" t="b">
        <f t="shared" si="1154"/>
        <v>0</v>
      </c>
      <c r="AP789" t="b">
        <f t="shared" si="1155"/>
        <v>0</v>
      </c>
      <c r="AQ789" t="b">
        <f t="shared" si="1156"/>
        <v>0</v>
      </c>
      <c r="AR789" t="b">
        <f t="shared" si="1157"/>
        <v>0</v>
      </c>
      <c r="AS789" t="b">
        <f t="shared" si="1158"/>
        <v>0</v>
      </c>
      <c r="AT789" t="b">
        <f t="shared" si="1159"/>
        <v>0</v>
      </c>
      <c r="AU789" t="b">
        <f t="shared" si="1160"/>
        <v>0</v>
      </c>
      <c r="AV789" t="b">
        <f t="shared" si="1161"/>
        <v>0</v>
      </c>
      <c r="AW789" t="b">
        <f t="shared" si="1162"/>
        <v>0</v>
      </c>
      <c r="AX789" t="b">
        <f t="shared" si="1163"/>
        <v>0</v>
      </c>
      <c r="AY789" t="b">
        <f t="shared" si="1164"/>
        <v>0</v>
      </c>
      <c r="AZ789" t="b">
        <f t="shared" si="1165"/>
        <v>0</v>
      </c>
      <c r="BA789" t="b">
        <f t="shared" si="1166"/>
        <v>0</v>
      </c>
      <c r="BB789" t="b">
        <f t="shared" si="1167"/>
        <v>0</v>
      </c>
      <c r="BC789" t="b">
        <f t="shared" si="1168"/>
        <v>0</v>
      </c>
      <c r="BD789" t="b">
        <f t="shared" si="1169"/>
        <v>0</v>
      </c>
      <c r="BE789" t="b">
        <f t="shared" si="1170"/>
        <v>0</v>
      </c>
      <c r="BF789" t="b">
        <f t="shared" si="1171"/>
        <v>0</v>
      </c>
      <c r="BG789" t="b">
        <f t="shared" si="1172"/>
        <v>0</v>
      </c>
      <c r="BH789" t="b">
        <f t="shared" si="1173"/>
        <v>0</v>
      </c>
      <c r="BI789" t="b">
        <f t="shared" si="1174"/>
        <v>0</v>
      </c>
      <c r="BJ789" t="b">
        <f t="shared" si="1175"/>
        <v>0</v>
      </c>
      <c r="BK789" t="b">
        <f t="shared" si="1176"/>
        <v>0</v>
      </c>
      <c r="BL789" t="b">
        <f t="shared" si="1177"/>
        <v>0</v>
      </c>
      <c r="BM789" t="b">
        <f t="shared" si="1178"/>
        <v>0</v>
      </c>
      <c r="BN789" t="b">
        <f t="shared" si="1179"/>
        <v>0</v>
      </c>
      <c r="BO789" t="b">
        <f t="shared" si="1180"/>
        <v>0</v>
      </c>
      <c r="BP789" t="b">
        <f t="shared" si="1181"/>
        <v>0</v>
      </c>
      <c r="BQ789" t="b">
        <f t="shared" si="1182"/>
        <v>0</v>
      </c>
      <c r="BR789" t="b">
        <f t="shared" si="1183"/>
        <v>0</v>
      </c>
      <c r="BS789" t="b">
        <f t="shared" si="1184"/>
        <v>0</v>
      </c>
      <c r="BT789" t="b">
        <f t="shared" si="1185"/>
        <v>0</v>
      </c>
      <c r="BU789" t="b">
        <f t="shared" si="1186"/>
        <v>0</v>
      </c>
      <c r="BV789" t="b">
        <f t="shared" si="1187"/>
        <v>0</v>
      </c>
      <c r="BW789" t="b">
        <f t="shared" si="1188"/>
        <v>0</v>
      </c>
      <c r="BX789" t="b">
        <f t="shared" si="1189"/>
        <v>0</v>
      </c>
      <c r="BY789" t="b">
        <f t="shared" si="1190"/>
        <v>0</v>
      </c>
      <c r="BZ789" t="b">
        <f t="shared" si="1191"/>
        <v>0</v>
      </c>
      <c r="CA789" t="b">
        <f t="shared" si="1192"/>
        <v>0</v>
      </c>
      <c r="CB789" t="b">
        <f t="shared" si="1193"/>
        <v>0</v>
      </c>
      <c r="CC789" t="b">
        <f t="shared" si="1194"/>
        <v>0</v>
      </c>
      <c r="CD789" t="b">
        <f t="shared" si="1195"/>
        <v>0</v>
      </c>
      <c r="CE789" t="b">
        <f t="shared" si="1196"/>
        <v>0</v>
      </c>
      <c r="CF789" t="b">
        <f t="shared" si="1197"/>
        <v>0</v>
      </c>
      <c r="CG789" t="b">
        <f t="shared" si="1198"/>
        <v>1</v>
      </c>
      <c r="CH789" t="b">
        <f t="shared" si="1199"/>
        <v>0</v>
      </c>
      <c r="CI789" t="b">
        <f t="shared" si="1200"/>
        <v>0</v>
      </c>
      <c r="CJ789" t="b">
        <f t="shared" si="1201"/>
        <v>0</v>
      </c>
      <c r="CK789" t="b">
        <f t="shared" si="1202"/>
        <v>0</v>
      </c>
      <c r="CL789" t="b">
        <f t="shared" si="1203"/>
        <v>0</v>
      </c>
      <c r="CM789" t="b">
        <f t="shared" si="1204"/>
        <v>0</v>
      </c>
      <c r="CN789" t="b">
        <f t="shared" si="1205"/>
        <v>0</v>
      </c>
      <c r="CO789" t="b">
        <f t="shared" si="1206"/>
        <v>0</v>
      </c>
      <c r="CP789" t="b">
        <f t="shared" si="1207"/>
        <v>0</v>
      </c>
      <c r="CQ789" t="b">
        <f t="shared" si="1208"/>
        <v>0</v>
      </c>
      <c r="CR789" t="b">
        <f t="shared" si="1209"/>
        <v>0</v>
      </c>
      <c r="CS789" t="b">
        <f t="shared" si="1210"/>
        <v>0</v>
      </c>
      <c r="CT789" t="b">
        <f t="shared" si="1211"/>
        <v>0</v>
      </c>
      <c r="CU789" t="b">
        <f t="shared" si="1212"/>
        <v>0</v>
      </c>
      <c r="CV789" t="b">
        <f t="shared" si="1213"/>
        <v>0</v>
      </c>
      <c r="CW789" t="b">
        <f t="shared" si="1214"/>
        <v>0</v>
      </c>
      <c r="CX789" t="b">
        <f t="shared" si="1215"/>
        <v>0</v>
      </c>
      <c r="CY789" t="b">
        <f t="shared" si="1216"/>
        <v>0</v>
      </c>
      <c r="CZ789" t="b">
        <f t="shared" si="1217"/>
        <v>0</v>
      </c>
      <c r="DA789" t="b">
        <f t="shared" si="1218"/>
        <v>0</v>
      </c>
      <c r="DB789" t="b">
        <f t="shared" si="1219"/>
        <v>0</v>
      </c>
      <c r="DC789" t="b">
        <f t="shared" si="1220"/>
        <v>0</v>
      </c>
      <c r="DD789" t="b">
        <f t="shared" si="1221"/>
        <v>0</v>
      </c>
    </row>
    <row r="790" spans="1:108">
      <c r="A790" t="s">
        <v>2986</v>
      </c>
      <c r="B790" t="s">
        <v>2982</v>
      </c>
      <c r="C790" t="s">
        <v>2982</v>
      </c>
      <c r="E790" t="s">
        <v>2884</v>
      </c>
      <c r="F790" t="s">
        <v>2885</v>
      </c>
      <c r="G790" t="s">
        <v>2886</v>
      </c>
      <c r="H790" t="s">
        <v>7430</v>
      </c>
      <c r="I790" t="s">
        <v>7418</v>
      </c>
      <c r="J790" t="s">
        <v>135</v>
      </c>
      <c r="K790" t="s">
        <v>136</v>
      </c>
      <c r="L790" t="s">
        <v>7792</v>
      </c>
      <c r="M790" t="s">
        <v>6079</v>
      </c>
      <c r="N790" s="7" t="s">
        <v>7500</v>
      </c>
      <c r="O790" s="7" t="b">
        <f t="shared" si="1128"/>
        <v>1</v>
      </c>
      <c r="P790" t="b">
        <f t="shared" si="1129"/>
        <v>0</v>
      </c>
      <c r="Q790" t="b">
        <f t="shared" si="1130"/>
        <v>1</v>
      </c>
      <c r="R790" t="b">
        <f t="shared" si="1131"/>
        <v>0</v>
      </c>
      <c r="S790" s="7" t="b">
        <f t="shared" si="1132"/>
        <v>1</v>
      </c>
      <c r="T790" s="7" t="b">
        <f t="shared" si="1133"/>
        <v>0</v>
      </c>
      <c r="U790" s="7" t="b">
        <f t="shared" si="1134"/>
        <v>1</v>
      </c>
      <c r="V790" s="7" t="b">
        <f t="shared" si="1135"/>
        <v>0</v>
      </c>
      <c r="W790" s="7" t="b">
        <f t="shared" si="1136"/>
        <v>0</v>
      </c>
      <c r="X790" s="7" t="b">
        <f t="shared" si="1137"/>
        <v>1</v>
      </c>
      <c r="Y790" s="7" t="b">
        <f t="shared" si="1138"/>
        <v>0</v>
      </c>
      <c r="Z790" s="7" t="b">
        <f t="shared" si="1139"/>
        <v>0</v>
      </c>
      <c r="AA790" s="7" t="b">
        <f t="shared" si="1140"/>
        <v>0</v>
      </c>
      <c r="AB790" t="b">
        <f t="shared" si="1141"/>
        <v>0</v>
      </c>
      <c r="AC790" t="b">
        <f t="shared" si="1142"/>
        <v>0</v>
      </c>
      <c r="AD790" t="b">
        <f t="shared" si="1143"/>
        <v>0</v>
      </c>
      <c r="AE790" t="b">
        <f t="shared" si="1144"/>
        <v>0</v>
      </c>
      <c r="AF790" t="b">
        <f t="shared" si="1145"/>
        <v>0</v>
      </c>
      <c r="AG790" t="b">
        <f t="shared" si="1146"/>
        <v>0</v>
      </c>
      <c r="AH790" t="b">
        <f t="shared" si="1147"/>
        <v>0</v>
      </c>
      <c r="AI790" t="b">
        <f t="shared" si="1148"/>
        <v>0</v>
      </c>
      <c r="AJ790" t="b">
        <f t="shared" si="1149"/>
        <v>0</v>
      </c>
      <c r="AK790" t="b">
        <f t="shared" si="1150"/>
        <v>0</v>
      </c>
      <c r="AL790" t="b">
        <f t="shared" si="1151"/>
        <v>0</v>
      </c>
      <c r="AM790" t="b">
        <f t="shared" si="1152"/>
        <v>0</v>
      </c>
      <c r="AN790" t="b">
        <f t="shared" si="1153"/>
        <v>0</v>
      </c>
      <c r="AO790" t="b">
        <f t="shared" si="1154"/>
        <v>0</v>
      </c>
      <c r="AP790" t="b">
        <f t="shared" si="1155"/>
        <v>0</v>
      </c>
      <c r="AQ790" t="b">
        <f t="shared" si="1156"/>
        <v>0</v>
      </c>
      <c r="AR790" t="b">
        <f t="shared" si="1157"/>
        <v>0</v>
      </c>
      <c r="AS790" t="b">
        <f t="shared" si="1158"/>
        <v>0</v>
      </c>
      <c r="AT790" t="b">
        <f t="shared" si="1159"/>
        <v>0</v>
      </c>
      <c r="AU790" t="b">
        <f t="shared" si="1160"/>
        <v>0</v>
      </c>
      <c r="AV790" t="b">
        <f t="shared" si="1161"/>
        <v>0</v>
      </c>
      <c r="AW790" t="b">
        <f t="shared" si="1162"/>
        <v>0</v>
      </c>
      <c r="AX790" t="b">
        <f t="shared" si="1163"/>
        <v>0</v>
      </c>
      <c r="AY790" t="b">
        <f t="shared" si="1164"/>
        <v>0</v>
      </c>
      <c r="AZ790" t="b">
        <f t="shared" si="1165"/>
        <v>0</v>
      </c>
      <c r="BA790" t="b">
        <f t="shared" si="1166"/>
        <v>0</v>
      </c>
      <c r="BB790" t="b">
        <f t="shared" si="1167"/>
        <v>0</v>
      </c>
      <c r="BC790" t="b">
        <f t="shared" si="1168"/>
        <v>0</v>
      </c>
      <c r="BD790" t="b">
        <f t="shared" si="1169"/>
        <v>0</v>
      </c>
      <c r="BE790" t="b">
        <f t="shared" si="1170"/>
        <v>0</v>
      </c>
      <c r="BF790" t="b">
        <f t="shared" si="1171"/>
        <v>0</v>
      </c>
      <c r="BG790" t="b">
        <f t="shared" si="1172"/>
        <v>0</v>
      </c>
      <c r="BH790" t="b">
        <f t="shared" si="1173"/>
        <v>0</v>
      </c>
      <c r="BI790" t="b">
        <f t="shared" si="1174"/>
        <v>0</v>
      </c>
      <c r="BJ790" t="b">
        <f t="shared" si="1175"/>
        <v>0</v>
      </c>
      <c r="BK790" t="b">
        <f t="shared" si="1176"/>
        <v>0</v>
      </c>
      <c r="BL790" t="b">
        <f t="shared" si="1177"/>
        <v>1</v>
      </c>
      <c r="BM790" t="b">
        <f t="shared" si="1178"/>
        <v>0</v>
      </c>
      <c r="BN790" t="b">
        <f t="shared" si="1179"/>
        <v>0</v>
      </c>
      <c r="BO790" t="b">
        <f t="shared" si="1180"/>
        <v>0</v>
      </c>
      <c r="BP790" t="b">
        <f t="shared" si="1181"/>
        <v>0</v>
      </c>
      <c r="BQ790" t="b">
        <f t="shared" si="1182"/>
        <v>0</v>
      </c>
      <c r="BR790" t="b">
        <f t="shared" si="1183"/>
        <v>0</v>
      </c>
      <c r="BS790" t="b">
        <f t="shared" si="1184"/>
        <v>0</v>
      </c>
      <c r="BT790" t="b">
        <f t="shared" si="1185"/>
        <v>0</v>
      </c>
      <c r="BU790" t="b">
        <f t="shared" si="1186"/>
        <v>0</v>
      </c>
      <c r="BV790" t="b">
        <f t="shared" si="1187"/>
        <v>0</v>
      </c>
      <c r="BW790" t="b">
        <f t="shared" si="1188"/>
        <v>0</v>
      </c>
      <c r="BX790" t="b">
        <f t="shared" si="1189"/>
        <v>0</v>
      </c>
      <c r="BY790" t="b">
        <f t="shared" si="1190"/>
        <v>0</v>
      </c>
      <c r="BZ790" t="b">
        <f t="shared" si="1191"/>
        <v>0</v>
      </c>
      <c r="CA790" t="b">
        <f t="shared" si="1192"/>
        <v>0</v>
      </c>
      <c r="CB790" t="b">
        <f t="shared" si="1193"/>
        <v>0</v>
      </c>
      <c r="CC790" t="b">
        <f t="shared" si="1194"/>
        <v>0</v>
      </c>
      <c r="CD790" t="b">
        <f t="shared" si="1195"/>
        <v>0</v>
      </c>
      <c r="CE790" t="b">
        <f t="shared" si="1196"/>
        <v>0</v>
      </c>
      <c r="CF790" t="b">
        <f t="shared" si="1197"/>
        <v>0</v>
      </c>
      <c r="CG790" t="b">
        <f t="shared" si="1198"/>
        <v>0</v>
      </c>
      <c r="CH790" t="b">
        <f t="shared" si="1199"/>
        <v>0</v>
      </c>
      <c r="CI790" t="b">
        <f t="shared" si="1200"/>
        <v>1</v>
      </c>
      <c r="CJ790" t="b">
        <f t="shared" si="1201"/>
        <v>0</v>
      </c>
      <c r="CK790" t="b">
        <f t="shared" si="1202"/>
        <v>1</v>
      </c>
      <c r="CL790" t="b">
        <f t="shared" si="1203"/>
        <v>0</v>
      </c>
      <c r="CM790" t="b">
        <f t="shared" si="1204"/>
        <v>0</v>
      </c>
      <c r="CN790" t="b">
        <f t="shared" si="1205"/>
        <v>0</v>
      </c>
      <c r="CO790" t="b">
        <f t="shared" si="1206"/>
        <v>0</v>
      </c>
      <c r="CP790" t="b">
        <f t="shared" si="1207"/>
        <v>0</v>
      </c>
      <c r="CQ790" t="b">
        <f t="shared" si="1208"/>
        <v>0</v>
      </c>
      <c r="CR790" t="b">
        <f t="shared" si="1209"/>
        <v>0</v>
      </c>
      <c r="CS790" t="b">
        <f t="shared" si="1210"/>
        <v>0</v>
      </c>
      <c r="CT790" t="b">
        <f t="shared" si="1211"/>
        <v>0</v>
      </c>
      <c r="CU790" t="b">
        <f t="shared" si="1212"/>
        <v>0</v>
      </c>
      <c r="CV790" t="b">
        <f t="shared" si="1213"/>
        <v>0</v>
      </c>
      <c r="CW790" t="b">
        <f t="shared" si="1214"/>
        <v>0</v>
      </c>
      <c r="CX790" t="b">
        <f t="shared" si="1215"/>
        <v>0</v>
      </c>
      <c r="CY790" t="b">
        <f t="shared" si="1216"/>
        <v>0</v>
      </c>
      <c r="CZ790" t="b">
        <f t="shared" si="1217"/>
        <v>0</v>
      </c>
      <c r="DA790" t="b">
        <f t="shared" si="1218"/>
        <v>1</v>
      </c>
      <c r="DB790" t="b">
        <f t="shared" si="1219"/>
        <v>0</v>
      </c>
      <c r="DC790" t="b">
        <f t="shared" si="1220"/>
        <v>0</v>
      </c>
      <c r="DD790" t="b">
        <f t="shared" si="1221"/>
        <v>0</v>
      </c>
    </row>
    <row r="791" spans="1:108" ht="16.2">
      <c r="A791" s="4" t="s">
        <v>2987</v>
      </c>
      <c r="B791" t="s">
        <v>2982</v>
      </c>
      <c r="C791" t="s">
        <v>2982</v>
      </c>
      <c r="D791" s="4"/>
      <c r="E791" s="4" t="s">
        <v>2884</v>
      </c>
      <c r="F791" t="s">
        <v>2885</v>
      </c>
      <c r="G791" t="s">
        <v>2886</v>
      </c>
      <c r="H791" t="s">
        <v>7430</v>
      </c>
      <c r="I791" t="s">
        <v>7418</v>
      </c>
      <c r="J791" s="4" t="s">
        <v>362</v>
      </c>
      <c r="K791" s="4" t="s">
        <v>136</v>
      </c>
      <c r="L791" s="4" t="s">
        <v>7073</v>
      </c>
      <c r="M791" s="4" t="s">
        <v>1509</v>
      </c>
      <c r="N791" s="4" t="s">
        <v>2988</v>
      </c>
      <c r="O791" s="4" t="b">
        <f t="shared" si="1128"/>
        <v>1</v>
      </c>
      <c r="P791" s="4" t="b">
        <f t="shared" si="1129"/>
        <v>1</v>
      </c>
      <c r="Q791" s="4" t="b">
        <f t="shared" si="1130"/>
        <v>1</v>
      </c>
      <c r="R791" s="4" t="b">
        <f t="shared" si="1131"/>
        <v>1</v>
      </c>
      <c r="S791" s="4" t="b">
        <f t="shared" si="1132"/>
        <v>1</v>
      </c>
      <c r="T791" s="4" t="b">
        <f t="shared" si="1133"/>
        <v>1</v>
      </c>
      <c r="U791" s="4" t="b">
        <f t="shared" si="1134"/>
        <v>1</v>
      </c>
      <c r="V791" s="4" t="b">
        <f t="shared" si="1135"/>
        <v>1</v>
      </c>
      <c r="W791" s="4" t="b">
        <f t="shared" si="1136"/>
        <v>0</v>
      </c>
      <c r="X791" s="4" t="b">
        <f t="shared" si="1137"/>
        <v>1</v>
      </c>
      <c r="Y791" s="4" t="b">
        <f t="shared" si="1138"/>
        <v>1</v>
      </c>
      <c r="Z791" s="4" t="b">
        <f t="shared" si="1139"/>
        <v>1</v>
      </c>
      <c r="AA791" s="4" t="b">
        <f t="shared" si="1140"/>
        <v>1</v>
      </c>
      <c r="AB791" s="4" t="b">
        <f t="shared" si="1141"/>
        <v>1</v>
      </c>
      <c r="AC791" s="4" t="b">
        <f t="shared" si="1142"/>
        <v>0</v>
      </c>
      <c r="AD791" s="4" t="b">
        <f t="shared" si="1143"/>
        <v>0</v>
      </c>
      <c r="AE791" s="4" t="b">
        <f t="shared" si="1144"/>
        <v>1</v>
      </c>
      <c r="AF791" s="4" t="b">
        <f t="shared" si="1145"/>
        <v>0</v>
      </c>
      <c r="AG791" s="4" t="b">
        <f t="shared" si="1146"/>
        <v>0</v>
      </c>
      <c r="AH791" s="4" t="b">
        <f t="shared" si="1147"/>
        <v>0</v>
      </c>
      <c r="AI791" s="4" t="b">
        <f t="shared" si="1148"/>
        <v>0</v>
      </c>
      <c r="AJ791" s="4" t="b">
        <f t="shared" si="1149"/>
        <v>0</v>
      </c>
      <c r="AK791" s="4" t="b">
        <f t="shared" si="1150"/>
        <v>1</v>
      </c>
      <c r="AL791" s="4" t="b">
        <f t="shared" si="1151"/>
        <v>0</v>
      </c>
      <c r="AM791" s="4" t="b">
        <f t="shared" si="1152"/>
        <v>0</v>
      </c>
      <c r="AN791" s="4" t="b">
        <f t="shared" si="1153"/>
        <v>0</v>
      </c>
      <c r="AO791" s="4" t="b">
        <f t="shared" si="1154"/>
        <v>0</v>
      </c>
      <c r="AP791" s="4" t="b">
        <f t="shared" si="1155"/>
        <v>0</v>
      </c>
      <c r="AQ791" s="4" t="b">
        <f t="shared" si="1156"/>
        <v>0</v>
      </c>
      <c r="AR791" s="4" t="b">
        <f t="shared" si="1157"/>
        <v>1</v>
      </c>
      <c r="AS791" s="4" t="b">
        <f t="shared" si="1158"/>
        <v>0</v>
      </c>
      <c r="AT791" s="4" t="b">
        <f t="shared" si="1159"/>
        <v>0</v>
      </c>
      <c r="AU791" s="4" t="b">
        <f t="shared" si="1160"/>
        <v>0</v>
      </c>
      <c r="AV791" s="4" t="b">
        <f t="shared" si="1161"/>
        <v>0</v>
      </c>
      <c r="AW791" s="4" t="b">
        <f t="shared" si="1162"/>
        <v>0</v>
      </c>
      <c r="AX791" s="4" t="b">
        <f t="shared" si="1163"/>
        <v>0</v>
      </c>
      <c r="AY791" s="4" t="b">
        <f t="shared" si="1164"/>
        <v>0</v>
      </c>
      <c r="AZ791" s="4" t="b">
        <f t="shared" si="1165"/>
        <v>1</v>
      </c>
      <c r="BA791" s="4" t="b">
        <f t="shared" si="1166"/>
        <v>0</v>
      </c>
      <c r="BB791" s="4" t="b">
        <f t="shared" si="1167"/>
        <v>0</v>
      </c>
      <c r="BC791" s="4" t="b">
        <f t="shared" si="1168"/>
        <v>0</v>
      </c>
      <c r="BD791" s="4" t="b">
        <f t="shared" si="1169"/>
        <v>1</v>
      </c>
      <c r="BE791" s="4" t="b">
        <f t="shared" si="1170"/>
        <v>0</v>
      </c>
      <c r="BF791" s="4" t="b">
        <f t="shared" si="1171"/>
        <v>1</v>
      </c>
      <c r="BG791" s="4" t="b">
        <f t="shared" si="1172"/>
        <v>0</v>
      </c>
      <c r="BH791" s="4" t="b">
        <f t="shared" si="1173"/>
        <v>0</v>
      </c>
      <c r="BI791" s="4" t="b">
        <f t="shared" si="1174"/>
        <v>0</v>
      </c>
      <c r="BJ791" s="4" t="b">
        <f t="shared" si="1175"/>
        <v>0</v>
      </c>
      <c r="BK791" s="4" t="b">
        <f t="shared" si="1176"/>
        <v>0</v>
      </c>
      <c r="BL791" s="4" t="b">
        <f t="shared" si="1177"/>
        <v>0</v>
      </c>
      <c r="BM791" s="4" t="b">
        <f t="shared" si="1178"/>
        <v>1</v>
      </c>
      <c r="BN791" s="4" t="b">
        <f t="shared" si="1179"/>
        <v>0</v>
      </c>
      <c r="BO791" s="4" t="b">
        <f t="shared" si="1180"/>
        <v>1</v>
      </c>
      <c r="BP791" s="4" t="b">
        <f t="shared" si="1181"/>
        <v>1</v>
      </c>
      <c r="BQ791" s="4" t="b">
        <f t="shared" si="1182"/>
        <v>1</v>
      </c>
      <c r="BR791" s="4" t="b">
        <f t="shared" si="1183"/>
        <v>0</v>
      </c>
      <c r="BS791" s="4" t="b">
        <f t="shared" si="1184"/>
        <v>1</v>
      </c>
      <c r="BT791" s="4" t="b">
        <f t="shared" si="1185"/>
        <v>1</v>
      </c>
      <c r="BU791" s="4" t="b">
        <f t="shared" si="1186"/>
        <v>0</v>
      </c>
      <c r="BV791" s="4" t="b">
        <f t="shared" si="1187"/>
        <v>0</v>
      </c>
      <c r="BW791" s="4" t="b">
        <f t="shared" si="1188"/>
        <v>0</v>
      </c>
      <c r="BX791" s="4" t="b">
        <f t="shared" si="1189"/>
        <v>0</v>
      </c>
      <c r="BY791" s="4" t="b">
        <f t="shared" si="1190"/>
        <v>0</v>
      </c>
      <c r="BZ791" s="4" t="b">
        <f t="shared" si="1191"/>
        <v>0</v>
      </c>
      <c r="CA791" s="4" t="b">
        <f t="shared" si="1192"/>
        <v>0</v>
      </c>
      <c r="CB791" s="4" t="b">
        <f t="shared" si="1193"/>
        <v>1</v>
      </c>
      <c r="CC791" s="4" t="b">
        <f t="shared" si="1194"/>
        <v>0</v>
      </c>
      <c r="CD791" s="4" t="b">
        <f t="shared" si="1195"/>
        <v>0</v>
      </c>
      <c r="CE791" s="4" t="b">
        <f t="shared" si="1196"/>
        <v>0</v>
      </c>
      <c r="CF791" s="4" t="b">
        <f t="shared" si="1197"/>
        <v>0</v>
      </c>
      <c r="CG791" s="4" t="b">
        <f t="shared" si="1198"/>
        <v>1</v>
      </c>
      <c r="CH791" s="4" t="b">
        <f t="shared" si="1199"/>
        <v>0</v>
      </c>
      <c r="CI791" s="4" t="b">
        <f t="shared" si="1200"/>
        <v>1</v>
      </c>
      <c r="CJ791" s="4" t="b">
        <f t="shared" si="1201"/>
        <v>0</v>
      </c>
      <c r="CK791" s="4" t="b">
        <f t="shared" si="1202"/>
        <v>1</v>
      </c>
      <c r="CL791" s="4" t="b">
        <f t="shared" si="1203"/>
        <v>0</v>
      </c>
      <c r="CM791" s="4" t="b">
        <f t="shared" si="1204"/>
        <v>0</v>
      </c>
      <c r="CN791" s="4" t="b">
        <f t="shared" si="1205"/>
        <v>0</v>
      </c>
      <c r="CO791" s="4" t="b">
        <f t="shared" si="1206"/>
        <v>0</v>
      </c>
      <c r="CP791" s="4" t="b">
        <f t="shared" si="1207"/>
        <v>0</v>
      </c>
      <c r="CQ791" s="4" t="b">
        <f t="shared" si="1208"/>
        <v>0</v>
      </c>
      <c r="CR791" s="4" t="b">
        <f t="shared" si="1209"/>
        <v>0</v>
      </c>
      <c r="CS791" s="4" t="b">
        <f t="shared" si="1210"/>
        <v>0</v>
      </c>
      <c r="CT791" s="4" t="b">
        <f t="shared" si="1211"/>
        <v>0</v>
      </c>
      <c r="CU791" s="4" t="b">
        <f t="shared" si="1212"/>
        <v>0</v>
      </c>
      <c r="CV791" s="4" t="b">
        <f t="shared" si="1213"/>
        <v>0</v>
      </c>
      <c r="CW791" s="4" t="b">
        <f t="shared" si="1214"/>
        <v>0</v>
      </c>
      <c r="CX791" s="4" t="b">
        <f t="shared" si="1215"/>
        <v>0</v>
      </c>
      <c r="CY791" s="4" t="b">
        <f t="shared" si="1216"/>
        <v>1</v>
      </c>
      <c r="CZ791" s="4" t="b">
        <f t="shared" si="1217"/>
        <v>0</v>
      </c>
      <c r="DA791" s="4" t="b">
        <f t="shared" si="1218"/>
        <v>0</v>
      </c>
      <c r="DB791" s="4" t="b">
        <f t="shared" si="1219"/>
        <v>0</v>
      </c>
      <c r="DC791" s="4" t="b">
        <f t="shared" si="1220"/>
        <v>0</v>
      </c>
      <c r="DD791" s="4" t="b">
        <f t="shared" si="1221"/>
        <v>0</v>
      </c>
    </row>
    <row r="792" spans="1:108">
      <c r="A792" t="s">
        <v>2989</v>
      </c>
      <c r="B792" t="s">
        <v>2982</v>
      </c>
      <c r="C792" t="s">
        <v>2982</v>
      </c>
      <c r="E792" t="s">
        <v>2884</v>
      </c>
      <c r="F792" t="s">
        <v>2885</v>
      </c>
      <c r="G792" t="s">
        <v>2886</v>
      </c>
      <c r="H792" t="s">
        <v>7430</v>
      </c>
      <c r="I792" t="s">
        <v>7418</v>
      </c>
      <c r="J792" t="s">
        <v>119</v>
      </c>
      <c r="K792" t="s">
        <v>109</v>
      </c>
      <c r="L792" t="s">
        <v>7074</v>
      </c>
      <c r="M792" t="s">
        <v>6079</v>
      </c>
      <c r="N792" s="7" t="s">
        <v>2990</v>
      </c>
      <c r="O792" s="7" t="b">
        <f t="shared" si="1128"/>
        <v>1</v>
      </c>
      <c r="P792" t="b">
        <f t="shared" si="1129"/>
        <v>1</v>
      </c>
      <c r="Q792" t="b">
        <f t="shared" si="1130"/>
        <v>1</v>
      </c>
      <c r="R792" t="b">
        <f t="shared" si="1131"/>
        <v>1</v>
      </c>
      <c r="S792" s="7" t="b">
        <f t="shared" si="1132"/>
        <v>1</v>
      </c>
      <c r="T792" s="7" t="b">
        <f t="shared" si="1133"/>
        <v>1</v>
      </c>
      <c r="U792" s="7" t="b">
        <f t="shared" si="1134"/>
        <v>1</v>
      </c>
      <c r="V792" s="7" t="b">
        <f t="shared" si="1135"/>
        <v>1</v>
      </c>
      <c r="W792" s="7" t="b">
        <f t="shared" si="1136"/>
        <v>1</v>
      </c>
      <c r="X792" s="7" t="b">
        <f t="shared" si="1137"/>
        <v>1</v>
      </c>
      <c r="Y792" s="7" t="b">
        <f t="shared" si="1138"/>
        <v>1</v>
      </c>
      <c r="Z792" s="7" t="b">
        <f t="shared" si="1139"/>
        <v>1</v>
      </c>
      <c r="AA792" s="7" t="b">
        <f t="shared" si="1140"/>
        <v>1</v>
      </c>
      <c r="AB792" t="b">
        <f t="shared" si="1141"/>
        <v>1</v>
      </c>
      <c r="AC792" t="b">
        <f t="shared" si="1142"/>
        <v>0</v>
      </c>
      <c r="AD792" t="b">
        <f t="shared" si="1143"/>
        <v>0</v>
      </c>
      <c r="AE792" t="b">
        <f t="shared" si="1144"/>
        <v>1</v>
      </c>
      <c r="AF792" t="b">
        <f t="shared" si="1145"/>
        <v>0</v>
      </c>
      <c r="AG792" t="b">
        <f t="shared" si="1146"/>
        <v>1</v>
      </c>
      <c r="AH792" t="b">
        <f t="shared" si="1147"/>
        <v>1</v>
      </c>
      <c r="AI792" t="b">
        <f t="shared" si="1148"/>
        <v>0</v>
      </c>
      <c r="AJ792" t="b">
        <f t="shared" si="1149"/>
        <v>0</v>
      </c>
      <c r="AK792" t="b">
        <f t="shared" si="1150"/>
        <v>1</v>
      </c>
      <c r="AL792" t="b">
        <f t="shared" si="1151"/>
        <v>1</v>
      </c>
      <c r="AM792" t="b">
        <f t="shared" si="1152"/>
        <v>1</v>
      </c>
      <c r="AN792" t="b">
        <f t="shared" si="1153"/>
        <v>0</v>
      </c>
      <c r="AO792" t="b">
        <f t="shared" si="1154"/>
        <v>0</v>
      </c>
      <c r="AP792" t="b">
        <f t="shared" si="1155"/>
        <v>0</v>
      </c>
      <c r="AQ792" t="b">
        <f t="shared" si="1156"/>
        <v>1</v>
      </c>
      <c r="AR792" t="b">
        <f t="shared" si="1157"/>
        <v>0</v>
      </c>
      <c r="AS792" t="b">
        <f t="shared" si="1158"/>
        <v>0</v>
      </c>
      <c r="AT792" t="b">
        <f t="shared" si="1159"/>
        <v>0</v>
      </c>
      <c r="AU792" t="b">
        <f t="shared" si="1160"/>
        <v>0</v>
      </c>
      <c r="AV792" t="b">
        <f t="shared" si="1161"/>
        <v>1</v>
      </c>
      <c r="AW792" t="b">
        <f t="shared" si="1162"/>
        <v>1</v>
      </c>
      <c r="AX792" t="b">
        <f t="shared" si="1163"/>
        <v>0</v>
      </c>
      <c r="AY792" t="b">
        <f t="shared" si="1164"/>
        <v>1</v>
      </c>
      <c r="AZ792" t="b">
        <f t="shared" si="1165"/>
        <v>1</v>
      </c>
      <c r="BA792" t="b">
        <f t="shared" si="1166"/>
        <v>1</v>
      </c>
      <c r="BB792" t="b">
        <f t="shared" si="1167"/>
        <v>0</v>
      </c>
      <c r="BC792" t="b">
        <f t="shared" si="1168"/>
        <v>1</v>
      </c>
      <c r="BD792" t="b">
        <f t="shared" si="1169"/>
        <v>1</v>
      </c>
      <c r="BE792" t="b">
        <f t="shared" si="1170"/>
        <v>1</v>
      </c>
      <c r="BF792" t="b">
        <f t="shared" si="1171"/>
        <v>1</v>
      </c>
      <c r="BG792" t="b">
        <f t="shared" si="1172"/>
        <v>0</v>
      </c>
      <c r="BH792" t="b">
        <f t="shared" si="1173"/>
        <v>0</v>
      </c>
      <c r="BI792" t="b">
        <f t="shared" si="1174"/>
        <v>1</v>
      </c>
      <c r="BJ792" t="b">
        <f t="shared" si="1175"/>
        <v>1</v>
      </c>
      <c r="BK792" t="b">
        <f t="shared" si="1176"/>
        <v>0</v>
      </c>
      <c r="BL792" t="b">
        <f t="shared" si="1177"/>
        <v>1</v>
      </c>
      <c r="BM792" t="b">
        <f t="shared" si="1178"/>
        <v>0</v>
      </c>
      <c r="BN792" t="b">
        <f t="shared" si="1179"/>
        <v>1</v>
      </c>
      <c r="BO792" t="b">
        <f t="shared" si="1180"/>
        <v>0</v>
      </c>
      <c r="BP792" t="b">
        <f t="shared" si="1181"/>
        <v>1</v>
      </c>
      <c r="BQ792" t="b">
        <f t="shared" si="1182"/>
        <v>0</v>
      </c>
      <c r="BR792" t="b">
        <f t="shared" si="1183"/>
        <v>0</v>
      </c>
      <c r="BS792" t="b">
        <f t="shared" si="1184"/>
        <v>0</v>
      </c>
      <c r="BT792" t="b">
        <f t="shared" si="1185"/>
        <v>1</v>
      </c>
      <c r="BU792" t="b">
        <f t="shared" si="1186"/>
        <v>0</v>
      </c>
      <c r="BV792" t="b">
        <f t="shared" si="1187"/>
        <v>1</v>
      </c>
      <c r="BW792" t="b">
        <f t="shared" si="1188"/>
        <v>0</v>
      </c>
      <c r="BX792" t="b">
        <f t="shared" si="1189"/>
        <v>1</v>
      </c>
      <c r="BY792" t="b">
        <f t="shared" si="1190"/>
        <v>0</v>
      </c>
      <c r="BZ792" t="b">
        <f t="shared" si="1191"/>
        <v>0</v>
      </c>
      <c r="CA792" t="b">
        <f t="shared" si="1192"/>
        <v>0</v>
      </c>
      <c r="CB792" t="b">
        <f t="shared" si="1193"/>
        <v>0</v>
      </c>
      <c r="CC792" t="b">
        <f t="shared" si="1194"/>
        <v>1</v>
      </c>
      <c r="CD792" t="b">
        <f t="shared" si="1195"/>
        <v>1</v>
      </c>
      <c r="CE792" t="b">
        <f t="shared" si="1196"/>
        <v>1</v>
      </c>
      <c r="CF792" t="b">
        <f t="shared" si="1197"/>
        <v>1</v>
      </c>
      <c r="CG792" t="b">
        <f t="shared" si="1198"/>
        <v>0</v>
      </c>
      <c r="CH792" t="b">
        <f t="shared" si="1199"/>
        <v>1</v>
      </c>
      <c r="CI792" t="b">
        <f t="shared" si="1200"/>
        <v>0</v>
      </c>
      <c r="CJ792" t="b">
        <f t="shared" si="1201"/>
        <v>0</v>
      </c>
      <c r="CK792" t="b">
        <f t="shared" si="1202"/>
        <v>1</v>
      </c>
      <c r="CL792" t="b">
        <f t="shared" si="1203"/>
        <v>1</v>
      </c>
      <c r="CM792" t="b">
        <f t="shared" si="1204"/>
        <v>0</v>
      </c>
      <c r="CN792" t="b">
        <f t="shared" si="1205"/>
        <v>0</v>
      </c>
      <c r="CO792" t="b">
        <f t="shared" si="1206"/>
        <v>0</v>
      </c>
      <c r="CP792" t="b">
        <f t="shared" si="1207"/>
        <v>0</v>
      </c>
      <c r="CQ792" t="b">
        <f t="shared" si="1208"/>
        <v>0</v>
      </c>
      <c r="CR792" t="b">
        <f t="shared" si="1209"/>
        <v>0</v>
      </c>
      <c r="CS792" t="b">
        <f t="shared" si="1210"/>
        <v>0</v>
      </c>
      <c r="CT792" t="b">
        <f t="shared" si="1211"/>
        <v>0</v>
      </c>
      <c r="CU792" t="b">
        <f t="shared" si="1212"/>
        <v>0</v>
      </c>
      <c r="CV792" t="b">
        <f t="shared" si="1213"/>
        <v>1</v>
      </c>
      <c r="CW792" t="b">
        <f t="shared" si="1214"/>
        <v>1</v>
      </c>
      <c r="CX792" t="b">
        <f t="shared" si="1215"/>
        <v>0</v>
      </c>
      <c r="CY792" t="b">
        <f t="shared" si="1216"/>
        <v>1</v>
      </c>
      <c r="CZ792" t="b">
        <f t="shared" si="1217"/>
        <v>0</v>
      </c>
      <c r="DA792" t="b">
        <f t="shared" si="1218"/>
        <v>0</v>
      </c>
      <c r="DB792" t="b">
        <f t="shared" si="1219"/>
        <v>0</v>
      </c>
      <c r="DC792" t="b">
        <f t="shared" si="1220"/>
        <v>0</v>
      </c>
      <c r="DD792" t="b">
        <f t="shared" si="1221"/>
        <v>0</v>
      </c>
    </row>
    <row r="793" spans="1:108">
      <c r="A793" s="11" t="s">
        <v>2991</v>
      </c>
      <c r="B793" t="s">
        <v>2982</v>
      </c>
      <c r="C793" t="s">
        <v>2982</v>
      </c>
      <c r="E793" t="s">
        <v>2884</v>
      </c>
      <c r="F793" t="s">
        <v>2885</v>
      </c>
      <c r="G793" t="s">
        <v>2886</v>
      </c>
      <c r="H793" t="s">
        <v>7430</v>
      </c>
      <c r="I793" t="s">
        <v>7418</v>
      </c>
      <c r="J793" s="4" t="s">
        <v>355</v>
      </c>
      <c r="K793" t="s">
        <v>136</v>
      </c>
      <c r="L793" t="s">
        <v>6235</v>
      </c>
      <c r="M793" t="s">
        <v>6079</v>
      </c>
      <c r="N793" s="7" t="s">
        <v>48</v>
      </c>
      <c r="O793" s="7" t="b">
        <f t="shared" si="1128"/>
        <v>1</v>
      </c>
      <c r="P793" t="b">
        <f t="shared" si="1129"/>
        <v>0</v>
      </c>
      <c r="Q793" t="b">
        <f t="shared" si="1130"/>
        <v>0</v>
      </c>
      <c r="R793" t="b">
        <f t="shared" si="1131"/>
        <v>0</v>
      </c>
      <c r="S793" s="7" t="b">
        <f t="shared" si="1132"/>
        <v>0</v>
      </c>
      <c r="T793" s="7" t="b">
        <f t="shared" si="1133"/>
        <v>0</v>
      </c>
      <c r="U793" s="7" t="b">
        <f t="shared" si="1134"/>
        <v>0</v>
      </c>
      <c r="V793" s="7" t="b">
        <f t="shared" si="1135"/>
        <v>0</v>
      </c>
      <c r="W793" s="7" t="b">
        <f t="shared" si="1136"/>
        <v>1</v>
      </c>
      <c r="X793" s="7" t="b">
        <f t="shared" si="1137"/>
        <v>0</v>
      </c>
      <c r="Y793" s="7" t="b">
        <f t="shared" si="1138"/>
        <v>0</v>
      </c>
      <c r="Z793" s="7" t="b">
        <f t="shared" si="1139"/>
        <v>0</v>
      </c>
      <c r="AA793" s="7" t="b">
        <f t="shared" si="1140"/>
        <v>0</v>
      </c>
      <c r="AB793" t="b">
        <f t="shared" si="1141"/>
        <v>0</v>
      </c>
      <c r="AC793" t="b">
        <f t="shared" si="1142"/>
        <v>0</v>
      </c>
      <c r="AD793" t="b">
        <f t="shared" si="1143"/>
        <v>0</v>
      </c>
      <c r="AE793" t="b">
        <f t="shared" si="1144"/>
        <v>0</v>
      </c>
      <c r="AF793" t="b">
        <f t="shared" si="1145"/>
        <v>0</v>
      </c>
      <c r="AG793" t="b">
        <f t="shared" si="1146"/>
        <v>0</v>
      </c>
      <c r="AH793" t="b">
        <f t="shared" si="1147"/>
        <v>0</v>
      </c>
      <c r="AI793" t="b">
        <f t="shared" si="1148"/>
        <v>0</v>
      </c>
      <c r="AJ793" t="b">
        <f t="shared" si="1149"/>
        <v>0</v>
      </c>
      <c r="AK793" t="b">
        <f t="shared" si="1150"/>
        <v>0</v>
      </c>
      <c r="AL793" t="b">
        <f t="shared" si="1151"/>
        <v>0</v>
      </c>
      <c r="AM793" t="b">
        <f t="shared" si="1152"/>
        <v>0</v>
      </c>
      <c r="AN793" t="b">
        <f t="shared" si="1153"/>
        <v>0</v>
      </c>
      <c r="AO793" t="b">
        <f t="shared" si="1154"/>
        <v>0</v>
      </c>
      <c r="AP793" t="b">
        <f t="shared" si="1155"/>
        <v>0</v>
      </c>
      <c r="AQ793" t="b">
        <f t="shared" si="1156"/>
        <v>0</v>
      </c>
      <c r="AR793" t="b">
        <f t="shared" si="1157"/>
        <v>0</v>
      </c>
      <c r="AS793" t="b">
        <f t="shared" si="1158"/>
        <v>0</v>
      </c>
      <c r="AT793" t="b">
        <f t="shared" si="1159"/>
        <v>0</v>
      </c>
      <c r="AU793" t="b">
        <f t="shared" si="1160"/>
        <v>0</v>
      </c>
      <c r="AV793" t="b">
        <f t="shared" si="1161"/>
        <v>0</v>
      </c>
      <c r="AW793" t="b">
        <f t="shared" si="1162"/>
        <v>0</v>
      </c>
      <c r="AX793" t="b">
        <f t="shared" si="1163"/>
        <v>0</v>
      </c>
      <c r="AY793" t="b">
        <f t="shared" si="1164"/>
        <v>0</v>
      </c>
      <c r="AZ793" t="b">
        <f t="shared" si="1165"/>
        <v>0</v>
      </c>
      <c r="BA793" t="b">
        <f t="shared" si="1166"/>
        <v>1</v>
      </c>
      <c r="BB793" t="b">
        <f t="shared" si="1167"/>
        <v>0</v>
      </c>
      <c r="BC793" t="b">
        <f t="shared" si="1168"/>
        <v>0</v>
      </c>
      <c r="BD793" t="b">
        <f t="shared" si="1169"/>
        <v>0</v>
      </c>
      <c r="BE793" t="b">
        <f t="shared" si="1170"/>
        <v>0</v>
      </c>
      <c r="BF793" t="b">
        <f t="shared" si="1171"/>
        <v>0</v>
      </c>
      <c r="BG793" t="b">
        <f t="shared" si="1172"/>
        <v>0</v>
      </c>
      <c r="BH793" t="b">
        <f t="shared" si="1173"/>
        <v>0</v>
      </c>
      <c r="BI793" t="b">
        <f t="shared" si="1174"/>
        <v>0</v>
      </c>
      <c r="BJ793" t="b">
        <f t="shared" si="1175"/>
        <v>0</v>
      </c>
      <c r="BK793" t="b">
        <f t="shared" si="1176"/>
        <v>0</v>
      </c>
      <c r="BL793" t="b">
        <f t="shared" si="1177"/>
        <v>0</v>
      </c>
      <c r="BM793" t="b">
        <f t="shared" si="1178"/>
        <v>0</v>
      </c>
      <c r="BN793" t="b">
        <f t="shared" si="1179"/>
        <v>0</v>
      </c>
      <c r="BO793" t="b">
        <f t="shared" si="1180"/>
        <v>0</v>
      </c>
      <c r="BP793" t="b">
        <f t="shared" si="1181"/>
        <v>0</v>
      </c>
      <c r="BQ793" t="b">
        <f t="shared" si="1182"/>
        <v>0</v>
      </c>
      <c r="BR793" t="b">
        <f t="shared" si="1183"/>
        <v>0</v>
      </c>
      <c r="BS793" t="b">
        <f t="shared" si="1184"/>
        <v>0</v>
      </c>
      <c r="BT793" t="b">
        <f t="shared" si="1185"/>
        <v>0</v>
      </c>
      <c r="BU793" t="b">
        <f t="shared" si="1186"/>
        <v>0</v>
      </c>
      <c r="BV793" t="b">
        <f t="shared" si="1187"/>
        <v>0</v>
      </c>
      <c r="BW793" t="b">
        <f t="shared" si="1188"/>
        <v>0</v>
      </c>
      <c r="BX793" t="b">
        <f t="shared" si="1189"/>
        <v>0</v>
      </c>
      <c r="BY793" t="b">
        <f t="shared" si="1190"/>
        <v>0</v>
      </c>
      <c r="BZ793" t="b">
        <f t="shared" si="1191"/>
        <v>0</v>
      </c>
      <c r="CA793" t="b">
        <f t="shared" si="1192"/>
        <v>0</v>
      </c>
      <c r="CB793" t="b">
        <f t="shared" si="1193"/>
        <v>0</v>
      </c>
      <c r="CC793" t="b">
        <f t="shared" si="1194"/>
        <v>0</v>
      </c>
      <c r="CD793" t="b">
        <f t="shared" si="1195"/>
        <v>0</v>
      </c>
      <c r="CE793" t="b">
        <f t="shared" si="1196"/>
        <v>0</v>
      </c>
      <c r="CF793" t="b">
        <f t="shared" si="1197"/>
        <v>0</v>
      </c>
      <c r="CG793" t="b">
        <f t="shared" si="1198"/>
        <v>0</v>
      </c>
      <c r="CH793" t="b">
        <f t="shared" si="1199"/>
        <v>0</v>
      </c>
      <c r="CI793" t="b">
        <f t="shared" si="1200"/>
        <v>0</v>
      </c>
      <c r="CJ793" t="b">
        <f t="shared" si="1201"/>
        <v>0</v>
      </c>
      <c r="CK793" t="b">
        <f t="shared" si="1202"/>
        <v>0</v>
      </c>
      <c r="CL793" t="b">
        <f t="shared" si="1203"/>
        <v>0</v>
      </c>
      <c r="CM793" t="b">
        <f t="shared" si="1204"/>
        <v>0</v>
      </c>
      <c r="CN793" t="b">
        <f t="shared" si="1205"/>
        <v>0</v>
      </c>
      <c r="CO793" t="b">
        <f t="shared" si="1206"/>
        <v>0</v>
      </c>
      <c r="CP793" t="b">
        <f t="shared" si="1207"/>
        <v>0</v>
      </c>
      <c r="CQ793" t="b">
        <f t="shared" si="1208"/>
        <v>0</v>
      </c>
      <c r="CR793" t="b">
        <f t="shared" si="1209"/>
        <v>0</v>
      </c>
      <c r="CS793" t="b">
        <f t="shared" si="1210"/>
        <v>0</v>
      </c>
      <c r="CT793" t="b">
        <f t="shared" si="1211"/>
        <v>0</v>
      </c>
      <c r="CU793" t="b">
        <f t="shared" si="1212"/>
        <v>0</v>
      </c>
      <c r="CV793" t="b">
        <f t="shared" si="1213"/>
        <v>0</v>
      </c>
      <c r="CW793" t="b">
        <f t="shared" si="1214"/>
        <v>0</v>
      </c>
      <c r="CX793" t="b">
        <f t="shared" si="1215"/>
        <v>0</v>
      </c>
      <c r="CY793" t="b">
        <f t="shared" si="1216"/>
        <v>0</v>
      </c>
      <c r="CZ793" t="b">
        <f t="shared" si="1217"/>
        <v>0</v>
      </c>
      <c r="DA793" t="b">
        <f t="shared" si="1218"/>
        <v>0</v>
      </c>
      <c r="DB793" t="b">
        <f t="shared" si="1219"/>
        <v>0</v>
      </c>
      <c r="DC793" t="b">
        <f t="shared" si="1220"/>
        <v>0</v>
      </c>
      <c r="DD793" t="b">
        <f t="shared" si="1221"/>
        <v>0</v>
      </c>
    </row>
    <row r="794" spans="1:108">
      <c r="A794" t="s">
        <v>2992</v>
      </c>
      <c r="B794" t="s">
        <v>2982</v>
      </c>
      <c r="C794" t="s">
        <v>2982</v>
      </c>
      <c r="E794" t="s">
        <v>2884</v>
      </c>
      <c r="F794" t="s">
        <v>2885</v>
      </c>
      <c r="G794" t="s">
        <v>2886</v>
      </c>
      <c r="H794" t="s">
        <v>7430</v>
      </c>
      <c r="I794" t="s">
        <v>7418</v>
      </c>
      <c r="J794" t="s">
        <v>362</v>
      </c>
      <c r="K794" t="s">
        <v>136</v>
      </c>
      <c r="L794" t="s">
        <v>7075</v>
      </c>
      <c r="M794" t="s">
        <v>2993</v>
      </c>
      <c r="N794" s="7" t="s">
        <v>2994</v>
      </c>
      <c r="O794" s="7" t="b">
        <f t="shared" si="1128"/>
        <v>1</v>
      </c>
      <c r="P794" t="b">
        <f t="shared" si="1129"/>
        <v>0</v>
      </c>
      <c r="Q794" t="b">
        <f t="shared" si="1130"/>
        <v>1</v>
      </c>
      <c r="R794" t="b">
        <f t="shared" si="1131"/>
        <v>0</v>
      </c>
      <c r="S794" s="7" t="b">
        <f t="shared" si="1132"/>
        <v>1</v>
      </c>
      <c r="T794" s="7" t="b">
        <f t="shared" si="1133"/>
        <v>0</v>
      </c>
      <c r="U794" s="7" t="b">
        <f t="shared" si="1134"/>
        <v>0</v>
      </c>
      <c r="V794" s="7" t="b">
        <f t="shared" si="1135"/>
        <v>0</v>
      </c>
      <c r="W794" s="7" t="b">
        <f t="shared" si="1136"/>
        <v>1</v>
      </c>
      <c r="X794" s="7" t="b">
        <f t="shared" si="1137"/>
        <v>1</v>
      </c>
      <c r="Y794" s="7" t="b">
        <f t="shared" si="1138"/>
        <v>0</v>
      </c>
      <c r="Z794" s="7" t="b">
        <f t="shared" si="1139"/>
        <v>0</v>
      </c>
      <c r="AA794" s="7" t="b">
        <f t="shared" si="1140"/>
        <v>0</v>
      </c>
      <c r="AB794" t="b">
        <f t="shared" si="1141"/>
        <v>0</v>
      </c>
      <c r="AC794" t="b">
        <f t="shared" si="1142"/>
        <v>0</v>
      </c>
      <c r="AD794" t="b">
        <f t="shared" si="1143"/>
        <v>0</v>
      </c>
      <c r="AE794" t="b">
        <f t="shared" si="1144"/>
        <v>0</v>
      </c>
      <c r="AF794" t="b">
        <f t="shared" si="1145"/>
        <v>0</v>
      </c>
      <c r="AG794" t="b">
        <f t="shared" si="1146"/>
        <v>0</v>
      </c>
      <c r="AH794" t="b">
        <f t="shared" si="1147"/>
        <v>0</v>
      </c>
      <c r="AI794" t="b">
        <f t="shared" si="1148"/>
        <v>0</v>
      </c>
      <c r="AJ794" t="b">
        <f t="shared" si="1149"/>
        <v>0</v>
      </c>
      <c r="AK794" t="b">
        <f t="shared" si="1150"/>
        <v>0</v>
      </c>
      <c r="AL794" t="b">
        <f t="shared" si="1151"/>
        <v>0</v>
      </c>
      <c r="AM794" t="b">
        <f t="shared" si="1152"/>
        <v>0</v>
      </c>
      <c r="AN794" t="b">
        <f t="shared" si="1153"/>
        <v>0</v>
      </c>
      <c r="AO794" t="b">
        <f t="shared" si="1154"/>
        <v>0</v>
      </c>
      <c r="AP794" t="b">
        <f t="shared" si="1155"/>
        <v>0</v>
      </c>
      <c r="AQ794" t="b">
        <f t="shared" si="1156"/>
        <v>0</v>
      </c>
      <c r="AR794" t="b">
        <f t="shared" si="1157"/>
        <v>0</v>
      </c>
      <c r="AS794" t="b">
        <f t="shared" si="1158"/>
        <v>0</v>
      </c>
      <c r="AT794" t="b">
        <f t="shared" si="1159"/>
        <v>0</v>
      </c>
      <c r="AU794" t="b">
        <f t="shared" si="1160"/>
        <v>0</v>
      </c>
      <c r="AV794" t="b">
        <f t="shared" si="1161"/>
        <v>0</v>
      </c>
      <c r="AW794" t="b">
        <f t="shared" si="1162"/>
        <v>0</v>
      </c>
      <c r="AX794" t="b">
        <f t="shared" si="1163"/>
        <v>0</v>
      </c>
      <c r="AY794" t="b">
        <f t="shared" si="1164"/>
        <v>0</v>
      </c>
      <c r="AZ794" t="b">
        <f t="shared" si="1165"/>
        <v>0</v>
      </c>
      <c r="BA794" t="b">
        <f t="shared" si="1166"/>
        <v>0</v>
      </c>
      <c r="BB794" t="b">
        <f t="shared" si="1167"/>
        <v>0</v>
      </c>
      <c r="BC794" t="b">
        <f t="shared" si="1168"/>
        <v>0</v>
      </c>
      <c r="BD794" t="b">
        <f t="shared" si="1169"/>
        <v>0</v>
      </c>
      <c r="BE794" t="b">
        <f t="shared" si="1170"/>
        <v>0</v>
      </c>
      <c r="BF794" t="b">
        <f t="shared" si="1171"/>
        <v>0</v>
      </c>
      <c r="BG794" t="b">
        <f t="shared" si="1172"/>
        <v>0</v>
      </c>
      <c r="BH794" t="b">
        <f t="shared" si="1173"/>
        <v>1</v>
      </c>
      <c r="BI794" t="b">
        <f t="shared" si="1174"/>
        <v>0</v>
      </c>
      <c r="BJ794" t="b">
        <f t="shared" si="1175"/>
        <v>0</v>
      </c>
      <c r="BK794" t="b">
        <f t="shared" si="1176"/>
        <v>0</v>
      </c>
      <c r="BL794" t="b">
        <f t="shared" si="1177"/>
        <v>1</v>
      </c>
      <c r="BM794" t="b">
        <f t="shared" si="1178"/>
        <v>0</v>
      </c>
      <c r="BN794" t="b">
        <f t="shared" si="1179"/>
        <v>0</v>
      </c>
      <c r="BO794" t="b">
        <f t="shared" si="1180"/>
        <v>0</v>
      </c>
      <c r="BP794" t="b">
        <f t="shared" si="1181"/>
        <v>0</v>
      </c>
      <c r="BQ794" t="b">
        <f t="shared" si="1182"/>
        <v>0</v>
      </c>
      <c r="BR794" t="b">
        <f t="shared" si="1183"/>
        <v>0</v>
      </c>
      <c r="BS794" t="b">
        <f t="shared" si="1184"/>
        <v>0</v>
      </c>
      <c r="BT794" t="b">
        <f t="shared" si="1185"/>
        <v>0</v>
      </c>
      <c r="BU794" t="b">
        <f t="shared" si="1186"/>
        <v>0</v>
      </c>
      <c r="BV794" t="b">
        <f t="shared" si="1187"/>
        <v>0</v>
      </c>
      <c r="BW794" t="b">
        <f t="shared" si="1188"/>
        <v>0</v>
      </c>
      <c r="BX794" t="b">
        <f t="shared" si="1189"/>
        <v>0</v>
      </c>
      <c r="BY794" t="b">
        <f t="shared" si="1190"/>
        <v>0</v>
      </c>
      <c r="BZ794" t="b">
        <f t="shared" si="1191"/>
        <v>0</v>
      </c>
      <c r="CA794" t="b">
        <f t="shared" si="1192"/>
        <v>0</v>
      </c>
      <c r="CB794" t="b">
        <f t="shared" si="1193"/>
        <v>0</v>
      </c>
      <c r="CC794" t="b">
        <f t="shared" si="1194"/>
        <v>0</v>
      </c>
      <c r="CD794" t="b">
        <f t="shared" si="1195"/>
        <v>1</v>
      </c>
      <c r="CE794" t="b">
        <f t="shared" si="1196"/>
        <v>0</v>
      </c>
      <c r="CF794" t="b">
        <f t="shared" si="1197"/>
        <v>0</v>
      </c>
      <c r="CG794" t="b">
        <f t="shared" si="1198"/>
        <v>0</v>
      </c>
      <c r="CH794" t="b">
        <f t="shared" si="1199"/>
        <v>0</v>
      </c>
      <c r="CI794" t="b">
        <f t="shared" si="1200"/>
        <v>0</v>
      </c>
      <c r="CJ794" t="b">
        <f t="shared" si="1201"/>
        <v>0</v>
      </c>
      <c r="CK794" t="b">
        <f t="shared" si="1202"/>
        <v>0</v>
      </c>
      <c r="CL794" t="b">
        <f t="shared" si="1203"/>
        <v>0</v>
      </c>
      <c r="CM794" t="b">
        <f t="shared" si="1204"/>
        <v>0</v>
      </c>
      <c r="CN794" t="b">
        <f t="shared" si="1205"/>
        <v>0</v>
      </c>
      <c r="CO794" t="b">
        <f t="shared" si="1206"/>
        <v>0</v>
      </c>
      <c r="CP794" t="b">
        <f t="shared" si="1207"/>
        <v>0</v>
      </c>
      <c r="CQ794" t="b">
        <f t="shared" si="1208"/>
        <v>0</v>
      </c>
      <c r="CR794" t="b">
        <f t="shared" si="1209"/>
        <v>0</v>
      </c>
      <c r="CS794" t="b">
        <f t="shared" si="1210"/>
        <v>0</v>
      </c>
      <c r="CT794" t="b">
        <f t="shared" si="1211"/>
        <v>0</v>
      </c>
      <c r="CU794" t="b">
        <f t="shared" si="1212"/>
        <v>0</v>
      </c>
      <c r="CV794" t="b">
        <f t="shared" si="1213"/>
        <v>0</v>
      </c>
      <c r="CW794" t="b">
        <f t="shared" si="1214"/>
        <v>0</v>
      </c>
      <c r="CX794" t="b">
        <f t="shared" si="1215"/>
        <v>0</v>
      </c>
      <c r="CY794" t="b">
        <f t="shared" si="1216"/>
        <v>0</v>
      </c>
      <c r="CZ794" t="b">
        <f t="shared" si="1217"/>
        <v>0</v>
      </c>
      <c r="DA794" t="b">
        <f t="shared" si="1218"/>
        <v>1</v>
      </c>
      <c r="DB794" t="b">
        <f t="shared" si="1219"/>
        <v>0</v>
      </c>
      <c r="DC794" t="b">
        <f t="shared" si="1220"/>
        <v>0</v>
      </c>
      <c r="DD794" t="b">
        <f t="shared" si="1221"/>
        <v>0</v>
      </c>
    </row>
    <row r="795" spans="1:108">
      <c r="A795" s="4" t="s">
        <v>2995</v>
      </c>
      <c r="B795" t="s">
        <v>2982</v>
      </c>
      <c r="C795" t="s">
        <v>2982</v>
      </c>
      <c r="D795" s="4"/>
      <c r="E795" s="4" t="s">
        <v>2884</v>
      </c>
      <c r="F795" t="s">
        <v>2885</v>
      </c>
      <c r="G795" t="s">
        <v>2886</v>
      </c>
      <c r="H795" t="s">
        <v>7430</v>
      </c>
      <c r="I795" t="s">
        <v>7418</v>
      </c>
      <c r="J795" s="4" t="s">
        <v>124</v>
      </c>
      <c r="K795" s="4" t="s">
        <v>16</v>
      </c>
      <c r="L795" s="91" t="s">
        <v>7793</v>
      </c>
      <c r="M795" s="4" t="s">
        <v>2996</v>
      </c>
      <c r="N795" s="82" t="s">
        <v>7501</v>
      </c>
      <c r="O795" s="4" t="b">
        <f t="shared" si="1128"/>
        <v>1</v>
      </c>
      <c r="P795" s="4" t="b">
        <f t="shared" si="1129"/>
        <v>1</v>
      </c>
      <c r="Q795" s="4" t="b">
        <f t="shared" si="1130"/>
        <v>1</v>
      </c>
      <c r="R795" s="4" t="b">
        <f t="shared" si="1131"/>
        <v>1</v>
      </c>
      <c r="S795" s="4" t="b">
        <f t="shared" si="1132"/>
        <v>1</v>
      </c>
      <c r="T795" s="4" t="b">
        <f t="shared" si="1133"/>
        <v>1</v>
      </c>
      <c r="U795" s="4" t="b">
        <f t="shared" si="1134"/>
        <v>1</v>
      </c>
      <c r="V795" s="4" t="b">
        <f t="shared" si="1135"/>
        <v>1</v>
      </c>
      <c r="W795" s="4" t="b">
        <f t="shared" si="1136"/>
        <v>1</v>
      </c>
      <c r="X795" s="4" t="b">
        <f t="shared" si="1137"/>
        <v>1</v>
      </c>
      <c r="Y795" s="4" t="b">
        <f t="shared" si="1138"/>
        <v>1</v>
      </c>
      <c r="Z795" s="4" t="b">
        <f t="shared" si="1139"/>
        <v>1</v>
      </c>
      <c r="AA795" s="4" t="b">
        <f t="shared" si="1140"/>
        <v>1</v>
      </c>
      <c r="AB795" s="4" t="b">
        <f t="shared" si="1141"/>
        <v>1</v>
      </c>
      <c r="AC795" s="4" t="b">
        <f t="shared" si="1142"/>
        <v>1</v>
      </c>
      <c r="AD795" s="4" t="b">
        <f t="shared" si="1143"/>
        <v>0</v>
      </c>
      <c r="AE795" s="4" t="b">
        <f t="shared" si="1144"/>
        <v>0</v>
      </c>
      <c r="AF795" s="4" t="b">
        <f t="shared" si="1145"/>
        <v>0</v>
      </c>
      <c r="AG795" s="4" t="b">
        <f t="shared" si="1146"/>
        <v>0</v>
      </c>
      <c r="AH795" s="4" t="b">
        <f t="shared" si="1147"/>
        <v>1</v>
      </c>
      <c r="AI795" s="4" t="b">
        <f t="shared" si="1148"/>
        <v>1</v>
      </c>
      <c r="AJ795" s="4" t="b">
        <f t="shared" si="1149"/>
        <v>1</v>
      </c>
      <c r="AK795" s="4" t="b">
        <f t="shared" si="1150"/>
        <v>1</v>
      </c>
      <c r="AL795" s="4" t="b">
        <f t="shared" si="1151"/>
        <v>1</v>
      </c>
      <c r="AM795" s="4" t="b">
        <f t="shared" si="1152"/>
        <v>1</v>
      </c>
      <c r="AN795" s="4" t="b">
        <f t="shared" si="1153"/>
        <v>0</v>
      </c>
      <c r="AO795" s="4" t="b">
        <f t="shared" si="1154"/>
        <v>0</v>
      </c>
      <c r="AP795" s="4" t="b">
        <f t="shared" si="1155"/>
        <v>1</v>
      </c>
      <c r="AQ795" s="4" t="b">
        <f t="shared" si="1156"/>
        <v>1</v>
      </c>
      <c r="AR795" s="4" t="b">
        <f t="shared" si="1157"/>
        <v>1</v>
      </c>
      <c r="AS795" s="4" t="b">
        <f t="shared" si="1158"/>
        <v>0</v>
      </c>
      <c r="AT795" s="4" t="b">
        <f t="shared" si="1159"/>
        <v>0</v>
      </c>
      <c r="AU795" s="4" t="b">
        <f t="shared" si="1160"/>
        <v>1</v>
      </c>
      <c r="AV795" s="4" t="b">
        <f t="shared" si="1161"/>
        <v>1</v>
      </c>
      <c r="AW795" s="4" t="b">
        <f t="shared" si="1162"/>
        <v>1</v>
      </c>
      <c r="AX795" s="4" t="b">
        <f t="shared" si="1163"/>
        <v>1</v>
      </c>
      <c r="AY795" s="4" t="b">
        <f t="shared" si="1164"/>
        <v>1</v>
      </c>
      <c r="AZ795" s="4" t="b">
        <f t="shared" si="1165"/>
        <v>1</v>
      </c>
      <c r="BA795" s="4" t="b">
        <f t="shared" si="1166"/>
        <v>1</v>
      </c>
      <c r="BB795" s="4" t="b">
        <f t="shared" si="1167"/>
        <v>0</v>
      </c>
      <c r="BC795" s="4" t="b">
        <f t="shared" si="1168"/>
        <v>0</v>
      </c>
      <c r="BD795" s="4" t="b">
        <f t="shared" si="1169"/>
        <v>1</v>
      </c>
      <c r="BE795" s="4" t="b">
        <f t="shared" si="1170"/>
        <v>1</v>
      </c>
      <c r="BF795" s="4" t="b">
        <f t="shared" si="1171"/>
        <v>1</v>
      </c>
      <c r="BG795" s="4" t="b">
        <f t="shared" si="1172"/>
        <v>0</v>
      </c>
      <c r="BH795" s="4" t="b">
        <f t="shared" si="1173"/>
        <v>1</v>
      </c>
      <c r="BI795" s="4" t="b">
        <f t="shared" si="1174"/>
        <v>1</v>
      </c>
      <c r="BJ795" s="4" t="b">
        <f t="shared" si="1175"/>
        <v>1</v>
      </c>
      <c r="BK795" s="4" t="b">
        <f t="shared" si="1176"/>
        <v>0</v>
      </c>
      <c r="BL795" s="4" t="b">
        <f t="shared" si="1177"/>
        <v>1</v>
      </c>
      <c r="BM795" s="4" t="b">
        <f t="shared" si="1178"/>
        <v>1</v>
      </c>
      <c r="BN795" s="4" t="b">
        <f t="shared" si="1179"/>
        <v>0</v>
      </c>
      <c r="BO795" s="4" t="b">
        <f t="shared" si="1180"/>
        <v>1</v>
      </c>
      <c r="BP795" s="4" t="b">
        <f t="shared" si="1181"/>
        <v>1</v>
      </c>
      <c r="BQ795" s="4" t="b">
        <f t="shared" si="1182"/>
        <v>1</v>
      </c>
      <c r="BR795" s="4" t="b">
        <f t="shared" si="1183"/>
        <v>0</v>
      </c>
      <c r="BS795" s="4" t="b">
        <f t="shared" si="1184"/>
        <v>1</v>
      </c>
      <c r="BT795" s="4" t="b">
        <f t="shared" si="1185"/>
        <v>1</v>
      </c>
      <c r="BU795" s="4" t="b">
        <f t="shared" si="1186"/>
        <v>1</v>
      </c>
      <c r="BV795" s="4" t="b">
        <f t="shared" si="1187"/>
        <v>1</v>
      </c>
      <c r="BW795" s="4" t="b">
        <f t="shared" si="1188"/>
        <v>0</v>
      </c>
      <c r="BX795" s="4" t="b">
        <f t="shared" si="1189"/>
        <v>1</v>
      </c>
      <c r="BY795" s="4" t="b">
        <f t="shared" si="1190"/>
        <v>1</v>
      </c>
      <c r="BZ795" s="4" t="b">
        <f t="shared" si="1191"/>
        <v>0</v>
      </c>
      <c r="CA795" s="4" t="b">
        <f t="shared" si="1192"/>
        <v>1</v>
      </c>
      <c r="CB795" s="4" t="b">
        <f t="shared" si="1193"/>
        <v>1</v>
      </c>
      <c r="CC795" s="4" t="b">
        <f t="shared" si="1194"/>
        <v>1</v>
      </c>
      <c r="CD795" s="4" t="b">
        <f t="shared" si="1195"/>
        <v>1</v>
      </c>
      <c r="CE795" s="4" t="b">
        <f t="shared" si="1196"/>
        <v>1</v>
      </c>
      <c r="CF795" s="4" t="b">
        <f t="shared" si="1197"/>
        <v>0</v>
      </c>
      <c r="CG795" s="4" t="b">
        <f t="shared" si="1198"/>
        <v>1</v>
      </c>
      <c r="CH795" s="4" t="b">
        <f t="shared" si="1199"/>
        <v>1</v>
      </c>
      <c r="CI795" s="4" t="b">
        <f t="shared" si="1200"/>
        <v>0</v>
      </c>
      <c r="CJ795" s="4" t="b">
        <f t="shared" si="1201"/>
        <v>0</v>
      </c>
      <c r="CK795" s="4" t="b">
        <f t="shared" si="1202"/>
        <v>1</v>
      </c>
      <c r="CL795" s="4" t="b">
        <f t="shared" si="1203"/>
        <v>0</v>
      </c>
      <c r="CM795" s="4" t="b">
        <f t="shared" si="1204"/>
        <v>1</v>
      </c>
      <c r="CN795" s="4" t="b">
        <f t="shared" si="1205"/>
        <v>1</v>
      </c>
      <c r="CO795" s="4" t="b">
        <f t="shared" si="1206"/>
        <v>0</v>
      </c>
      <c r="CP795" s="4" t="b">
        <f t="shared" si="1207"/>
        <v>0</v>
      </c>
      <c r="CQ795" s="4" t="b">
        <f t="shared" si="1208"/>
        <v>0</v>
      </c>
      <c r="CR795" s="4" t="b">
        <f t="shared" si="1209"/>
        <v>0</v>
      </c>
      <c r="CS795" s="4" t="b">
        <f t="shared" si="1210"/>
        <v>1</v>
      </c>
      <c r="CT795" s="4" t="b">
        <f t="shared" si="1211"/>
        <v>1</v>
      </c>
      <c r="CU795" s="4" t="b">
        <f t="shared" si="1212"/>
        <v>0</v>
      </c>
      <c r="CV795" s="4" t="b">
        <f t="shared" si="1213"/>
        <v>0</v>
      </c>
      <c r="CW795" s="4" t="b">
        <f t="shared" si="1214"/>
        <v>1</v>
      </c>
      <c r="CX795" s="4" t="b">
        <f t="shared" si="1215"/>
        <v>0</v>
      </c>
      <c r="CY795" s="4" t="b">
        <f t="shared" si="1216"/>
        <v>1</v>
      </c>
      <c r="CZ795" s="4" t="b">
        <f t="shared" si="1217"/>
        <v>0</v>
      </c>
      <c r="DA795" s="4" t="b">
        <f t="shared" si="1218"/>
        <v>1</v>
      </c>
      <c r="DB795" s="4" t="b">
        <f t="shared" si="1219"/>
        <v>0</v>
      </c>
      <c r="DC795" s="4" t="b">
        <f t="shared" si="1220"/>
        <v>1</v>
      </c>
      <c r="DD795" s="4" t="b">
        <f t="shared" si="1221"/>
        <v>0</v>
      </c>
    </row>
    <row r="796" spans="1:108">
      <c r="A796" t="s">
        <v>2997</v>
      </c>
      <c r="B796" t="s">
        <v>2982</v>
      </c>
      <c r="C796" t="s">
        <v>2982</v>
      </c>
      <c r="E796" t="s">
        <v>2884</v>
      </c>
      <c r="F796" t="s">
        <v>2885</v>
      </c>
      <c r="G796" t="s">
        <v>2886</v>
      </c>
      <c r="H796" t="s">
        <v>7430</v>
      </c>
      <c r="I796" t="s">
        <v>7418</v>
      </c>
      <c r="J796" t="s">
        <v>135</v>
      </c>
      <c r="K796" t="s">
        <v>136</v>
      </c>
      <c r="L796" t="s">
        <v>7076</v>
      </c>
      <c r="M796" t="s">
        <v>2998</v>
      </c>
      <c r="N796" t="s">
        <v>2999</v>
      </c>
      <c r="O796" t="b">
        <f t="shared" si="1128"/>
        <v>0</v>
      </c>
      <c r="P796" t="b">
        <f t="shared" si="1129"/>
        <v>0</v>
      </c>
      <c r="Q796" t="b">
        <f t="shared" si="1130"/>
        <v>0</v>
      </c>
      <c r="R796" t="b">
        <f t="shared" si="1131"/>
        <v>1</v>
      </c>
      <c r="S796" t="b">
        <f t="shared" si="1132"/>
        <v>0</v>
      </c>
      <c r="T796" t="b">
        <f t="shared" si="1133"/>
        <v>0</v>
      </c>
      <c r="U796" t="b">
        <f t="shared" si="1134"/>
        <v>0</v>
      </c>
      <c r="V796" t="b">
        <f t="shared" si="1135"/>
        <v>0</v>
      </c>
      <c r="W796" t="b">
        <f t="shared" si="1136"/>
        <v>0</v>
      </c>
      <c r="X796" t="b">
        <f t="shared" si="1137"/>
        <v>0</v>
      </c>
      <c r="Y796" t="b">
        <f t="shared" si="1138"/>
        <v>1</v>
      </c>
      <c r="Z796" t="b">
        <f t="shared" si="1139"/>
        <v>1</v>
      </c>
      <c r="AA796" t="b">
        <f t="shared" si="1140"/>
        <v>0</v>
      </c>
      <c r="AB796" t="b">
        <f t="shared" si="1141"/>
        <v>0</v>
      </c>
      <c r="AC796" t="b">
        <f t="shared" si="1142"/>
        <v>0</v>
      </c>
      <c r="AD796" t="b">
        <f t="shared" si="1143"/>
        <v>0</v>
      </c>
      <c r="AE796" t="b">
        <f t="shared" si="1144"/>
        <v>0</v>
      </c>
      <c r="AF796" t="b">
        <f t="shared" si="1145"/>
        <v>0</v>
      </c>
      <c r="AG796" t="b">
        <f t="shared" si="1146"/>
        <v>0</v>
      </c>
      <c r="AH796" t="b">
        <f t="shared" si="1147"/>
        <v>0</v>
      </c>
      <c r="AI796" t="b">
        <f t="shared" si="1148"/>
        <v>0</v>
      </c>
      <c r="AJ796" t="b">
        <f t="shared" si="1149"/>
        <v>0</v>
      </c>
      <c r="AK796" t="b">
        <f t="shared" si="1150"/>
        <v>1</v>
      </c>
      <c r="AL796" t="b">
        <f t="shared" si="1151"/>
        <v>0</v>
      </c>
      <c r="AM796" t="b">
        <f t="shared" si="1152"/>
        <v>0</v>
      </c>
      <c r="AN796" t="b">
        <f t="shared" si="1153"/>
        <v>0</v>
      </c>
      <c r="AO796" t="b">
        <f t="shared" si="1154"/>
        <v>0</v>
      </c>
      <c r="AP796" t="b">
        <f t="shared" si="1155"/>
        <v>0</v>
      </c>
      <c r="AQ796" t="b">
        <f t="shared" si="1156"/>
        <v>0</v>
      </c>
      <c r="AR796" t="b">
        <f t="shared" si="1157"/>
        <v>0</v>
      </c>
      <c r="AS796" t="b">
        <f t="shared" si="1158"/>
        <v>0</v>
      </c>
      <c r="AT796" t="b">
        <f t="shared" si="1159"/>
        <v>0</v>
      </c>
      <c r="AU796" t="b">
        <f t="shared" si="1160"/>
        <v>0</v>
      </c>
      <c r="AV796" t="b">
        <f t="shared" si="1161"/>
        <v>0</v>
      </c>
      <c r="AW796" t="b">
        <f t="shared" si="1162"/>
        <v>0</v>
      </c>
      <c r="AX796" t="b">
        <f t="shared" si="1163"/>
        <v>0</v>
      </c>
      <c r="AY796" t="b">
        <f t="shared" si="1164"/>
        <v>0</v>
      </c>
      <c r="AZ796" t="b">
        <f t="shared" si="1165"/>
        <v>0</v>
      </c>
      <c r="BA796" t="b">
        <f t="shared" si="1166"/>
        <v>0</v>
      </c>
      <c r="BB796" t="b">
        <f t="shared" si="1167"/>
        <v>0</v>
      </c>
      <c r="BC796" t="b">
        <f t="shared" si="1168"/>
        <v>0</v>
      </c>
      <c r="BD796" t="b">
        <f t="shared" si="1169"/>
        <v>0</v>
      </c>
      <c r="BE796" t="b">
        <f t="shared" si="1170"/>
        <v>0</v>
      </c>
      <c r="BF796" t="b">
        <f t="shared" si="1171"/>
        <v>0</v>
      </c>
      <c r="BG796" t="b">
        <f t="shared" si="1172"/>
        <v>0</v>
      </c>
      <c r="BH796" t="b">
        <f t="shared" si="1173"/>
        <v>0</v>
      </c>
      <c r="BI796" t="b">
        <f t="shared" si="1174"/>
        <v>0</v>
      </c>
      <c r="BJ796" t="b">
        <f t="shared" si="1175"/>
        <v>0</v>
      </c>
      <c r="BK796" t="b">
        <f t="shared" si="1176"/>
        <v>0</v>
      </c>
      <c r="BL796" t="b">
        <f t="shared" si="1177"/>
        <v>0</v>
      </c>
      <c r="BM796" t="b">
        <f t="shared" si="1178"/>
        <v>0</v>
      </c>
      <c r="BN796" t="b">
        <f t="shared" si="1179"/>
        <v>0</v>
      </c>
      <c r="BO796" t="b">
        <f t="shared" si="1180"/>
        <v>0</v>
      </c>
      <c r="BP796" t="b">
        <f t="shared" si="1181"/>
        <v>0</v>
      </c>
      <c r="BQ796" t="b">
        <f t="shared" si="1182"/>
        <v>0</v>
      </c>
      <c r="BR796" t="b">
        <f t="shared" si="1183"/>
        <v>0</v>
      </c>
      <c r="BS796" t="b">
        <f t="shared" si="1184"/>
        <v>0</v>
      </c>
      <c r="BT796" t="b">
        <f t="shared" si="1185"/>
        <v>0</v>
      </c>
      <c r="BU796" t="b">
        <f t="shared" si="1186"/>
        <v>0</v>
      </c>
      <c r="BV796" t="b">
        <f t="shared" si="1187"/>
        <v>0</v>
      </c>
      <c r="BW796" t="b">
        <f t="shared" si="1188"/>
        <v>0</v>
      </c>
      <c r="BX796" t="b">
        <f t="shared" si="1189"/>
        <v>0</v>
      </c>
      <c r="BY796" t="b">
        <f t="shared" si="1190"/>
        <v>0</v>
      </c>
      <c r="BZ796" t="b">
        <f t="shared" si="1191"/>
        <v>0</v>
      </c>
      <c r="CA796" t="b">
        <f t="shared" si="1192"/>
        <v>0</v>
      </c>
      <c r="CB796" t="b">
        <f t="shared" si="1193"/>
        <v>0</v>
      </c>
      <c r="CC796" t="b">
        <f t="shared" si="1194"/>
        <v>0</v>
      </c>
      <c r="CD796" t="b">
        <f t="shared" si="1195"/>
        <v>0</v>
      </c>
      <c r="CE796" t="b">
        <f t="shared" si="1196"/>
        <v>0</v>
      </c>
      <c r="CF796" t="b">
        <f t="shared" si="1197"/>
        <v>0</v>
      </c>
      <c r="CG796" t="b">
        <f t="shared" si="1198"/>
        <v>0</v>
      </c>
      <c r="CH796" t="b">
        <f t="shared" si="1199"/>
        <v>0</v>
      </c>
      <c r="CI796" t="b">
        <f t="shared" si="1200"/>
        <v>0</v>
      </c>
      <c r="CJ796" t="b">
        <f t="shared" si="1201"/>
        <v>0</v>
      </c>
      <c r="CK796" t="b">
        <f t="shared" si="1202"/>
        <v>0</v>
      </c>
      <c r="CL796" t="b">
        <f t="shared" si="1203"/>
        <v>1</v>
      </c>
      <c r="CM796" t="b">
        <f t="shared" si="1204"/>
        <v>0</v>
      </c>
      <c r="CN796" t="b">
        <f t="shared" si="1205"/>
        <v>1</v>
      </c>
      <c r="CO796" t="b">
        <f t="shared" si="1206"/>
        <v>0</v>
      </c>
      <c r="CP796" t="b">
        <f t="shared" si="1207"/>
        <v>0</v>
      </c>
      <c r="CQ796" t="b">
        <f t="shared" si="1208"/>
        <v>0</v>
      </c>
      <c r="CR796" t="b">
        <f t="shared" si="1209"/>
        <v>0</v>
      </c>
      <c r="CS796" t="b">
        <f t="shared" si="1210"/>
        <v>0</v>
      </c>
      <c r="CT796" t="b">
        <f t="shared" si="1211"/>
        <v>0</v>
      </c>
      <c r="CU796" t="b">
        <f t="shared" si="1212"/>
        <v>0</v>
      </c>
      <c r="CV796" t="b">
        <f t="shared" si="1213"/>
        <v>0</v>
      </c>
      <c r="CW796" t="b">
        <f t="shared" si="1214"/>
        <v>0</v>
      </c>
      <c r="CX796" t="b">
        <f t="shared" si="1215"/>
        <v>0</v>
      </c>
      <c r="CY796" t="b">
        <f t="shared" si="1216"/>
        <v>0</v>
      </c>
      <c r="CZ796" t="b">
        <f t="shared" si="1217"/>
        <v>0</v>
      </c>
      <c r="DA796" t="b">
        <f t="shared" si="1218"/>
        <v>0</v>
      </c>
      <c r="DB796" t="b">
        <f t="shared" si="1219"/>
        <v>0</v>
      </c>
      <c r="DC796" t="b">
        <f t="shared" si="1220"/>
        <v>0</v>
      </c>
      <c r="DD796" t="b">
        <f t="shared" si="1221"/>
        <v>0</v>
      </c>
    </row>
    <row r="797" spans="1:108">
      <c r="A797" t="s">
        <v>3000</v>
      </c>
      <c r="B797" t="s">
        <v>2982</v>
      </c>
      <c r="C797" t="s">
        <v>2982</v>
      </c>
      <c r="E797" t="s">
        <v>2884</v>
      </c>
      <c r="F797" t="s">
        <v>2885</v>
      </c>
      <c r="G797" t="s">
        <v>2886</v>
      </c>
      <c r="H797" t="s">
        <v>7430</v>
      </c>
      <c r="I797" t="s">
        <v>7418</v>
      </c>
      <c r="J797" t="s">
        <v>362</v>
      </c>
      <c r="K797" t="s">
        <v>136</v>
      </c>
      <c r="L797" t="s">
        <v>7077</v>
      </c>
      <c r="M797" t="s">
        <v>6079</v>
      </c>
      <c r="N797" s="7" t="s">
        <v>3001</v>
      </c>
      <c r="O797" s="7" t="b">
        <f t="shared" si="1128"/>
        <v>1</v>
      </c>
      <c r="P797" t="b">
        <f t="shared" si="1129"/>
        <v>0</v>
      </c>
      <c r="Q797" t="b">
        <f t="shared" si="1130"/>
        <v>0</v>
      </c>
      <c r="R797" t="b">
        <f t="shared" si="1131"/>
        <v>0</v>
      </c>
      <c r="S797" s="7" t="b">
        <f t="shared" si="1132"/>
        <v>1</v>
      </c>
      <c r="T797" s="7" t="b">
        <f t="shared" si="1133"/>
        <v>0</v>
      </c>
      <c r="U797" s="7" t="b">
        <f t="shared" si="1134"/>
        <v>0</v>
      </c>
      <c r="V797" s="7" t="b">
        <f t="shared" si="1135"/>
        <v>0</v>
      </c>
      <c r="W797" s="7" t="b">
        <f t="shared" si="1136"/>
        <v>1</v>
      </c>
      <c r="X797" s="7" t="b">
        <f t="shared" si="1137"/>
        <v>1</v>
      </c>
      <c r="Y797" s="7" t="b">
        <f t="shared" si="1138"/>
        <v>0</v>
      </c>
      <c r="Z797" s="7" t="b">
        <f t="shared" si="1139"/>
        <v>0</v>
      </c>
      <c r="AA797" s="7" t="b">
        <f t="shared" si="1140"/>
        <v>0</v>
      </c>
      <c r="AB797" t="b">
        <f t="shared" si="1141"/>
        <v>0</v>
      </c>
      <c r="AC797" t="b">
        <f t="shared" si="1142"/>
        <v>0</v>
      </c>
      <c r="AD797" t="b">
        <f t="shared" si="1143"/>
        <v>0</v>
      </c>
      <c r="AE797" t="b">
        <f t="shared" si="1144"/>
        <v>0</v>
      </c>
      <c r="AF797" t="b">
        <f t="shared" si="1145"/>
        <v>0</v>
      </c>
      <c r="AG797" t="b">
        <f t="shared" si="1146"/>
        <v>0</v>
      </c>
      <c r="AH797" t="b">
        <f t="shared" si="1147"/>
        <v>0</v>
      </c>
      <c r="AI797" t="b">
        <f t="shared" si="1148"/>
        <v>0</v>
      </c>
      <c r="AJ797" t="b">
        <f t="shared" si="1149"/>
        <v>0</v>
      </c>
      <c r="AK797" t="b">
        <f t="shared" si="1150"/>
        <v>0</v>
      </c>
      <c r="AL797" t="b">
        <f t="shared" si="1151"/>
        <v>0</v>
      </c>
      <c r="AM797" t="b">
        <f t="shared" si="1152"/>
        <v>0</v>
      </c>
      <c r="AN797" t="b">
        <f t="shared" si="1153"/>
        <v>0</v>
      </c>
      <c r="AO797" t="b">
        <f t="shared" si="1154"/>
        <v>0</v>
      </c>
      <c r="AP797" t="b">
        <f t="shared" si="1155"/>
        <v>0</v>
      </c>
      <c r="AQ797" t="b">
        <f t="shared" si="1156"/>
        <v>0</v>
      </c>
      <c r="AR797" t="b">
        <f t="shared" si="1157"/>
        <v>0</v>
      </c>
      <c r="AS797" t="b">
        <f t="shared" si="1158"/>
        <v>0</v>
      </c>
      <c r="AT797" t="b">
        <f t="shared" si="1159"/>
        <v>0</v>
      </c>
      <c r="AU797" t="b">
        <f t="shared" si="1160"/>
        <v>0</v>
      </c>
      <c r="AV797" t="b">
        <f t="shared" si="1161"/>
        <v>0</v>
      </c>
      <c r="AW797" t="b">
        <f t="shared" si="1162"/>
        <v>0</v>
      </c>
      <c r="AX797" t="b">
        <f t="shared" si="1163"/>
        <v>0</v>
      </c>
      <c r="AY797" t="b">
        <f t="shared" si="1164"/>
        <v>0</v>
      </c>
      <c r="AZ797" t="b">
        <f t="shared" si="1165"/>
        <v>0</v>
      </c>
      <c r="BA797" t="b">
        <f t="shared" si="1166"/>
        <v>0</v>
      </c>
      <c r="BB797" t="b">
        <f t="shared" si="1167"/>
        <v>0</v>
      </c>
      <c r="BC797" t="b">
        <f t="shared" si="1168"/>
        <v>0</v>
      </c>
      <c r="BD797" t="b">
        <f t="shared" si="1169"/>
        <v>0</v>
      </c>
      <c r="BE797" t="b">
        <f t="shared" si="1170"/>
        <v>0</v>
      </c>
      <c r="BF797" t="b">
        <f t="shared" si="1171"/>
        <v>0</v>
      </c>
      <c r="BG797" t="b">
        <f t="shared" si="1172"/>
        <v>0</v>
      </c>
      <c r="BH797" t="b">
        <f t="shared" si="1173"/>
        <v>1</v>
      </c>
      <c r="BI797" t="b">
        <f t="shared" si="1174"/>
        <v>0</v>
      </c>
      <c r="BJ797" t="b">
        <f t="shared" si="1175"/>
        <v>0</v>
      </c>
      <c r="BK797" t="b">
        <f t="shared" si="1176"/>
        <v>1</v>
      </c>
      <c r="BL797" t="b">
        <f t="shared" si="1177"/>
        <v>0</v>
      </c>
      <c r="BM797" t="b">
        <f t="shared" si="1178"/>
        <v>0</v>
      </c>
      <c r="BN797" t="b">
        <f t="shared" si="1179"/>
        <v>0</v>
      </c>
      <c r="BO797" t="b">
        <f t="shared" si="1180"/>
        <v>0</v>
      </c>
      <c r="BP797" t="b">
        <f t="shared" si="1181"/>
        <v>0</v>
      </c>
      <c r="BQ797" t="b">
        <f t="shared" si="1182"/>
        <v>1</v>
      </c>
      <c r="BR797" t="b">
        <f t="shared" si="1183"/>
        <v>0</v>
      </c>
      <c r="BS797" t="b">
        <f t="shared" si="1184"/>
        <v>0</v>
      </c>
      <c r="BT797" t="b">
        <f t="shared" si="1185"/>
        <v>0</v>
      </c>
      <c r="BU797" t="b">
        <f t="shared" si="1186"/>
        <v>0</v>
      </c>
      <c r="BV797" t="b">
        <f t="shared" si="1187"/>
        <v>0</v>
      </c>
      <c r="BW797" t="b">
        <f t="shared" si="1188"/>
        <v>0</v>
      </c>
      <c r="BX797" t="b">
        <f t="shared" si="1189"/>
        <v>0</v>
      </c>
      <c r="BY797" t="b">
        <f t="shared" si="1190"/>
        <v>0</v>
      </c>
      <c r="BZ797" t="b">
        <f t="shared" si="1191"/>
        <v>0</v>
      </c>
      <c r="CA797" t="b">
        <f t="shared" si="1192"/>
        <v>0</v>
      </c>
      <c r="CB797" t="b">
        <f t="shared" si="1193"/>
        <v>0</v>
      </c>
      <c r="CC797" t="b">
        <f t="shared" si="1194"/>
        <v>0</v>
      </c>
      <c r="CD797" t="b">
        <f t="shared" si="1195"/>
        <v>1</v>
      </c>
      <c r="CE797" t="b">
        <f t="shared" si="1196"/>
        <v>0</v>
      </c>
      <c r="CF797" t="b">
        <f t="shared" si="1197"/>
        <v>0</v>
      </c>
      <c r="CG797" t="b">
        <f t="shared" si="1198"/>
        <v>0</v>
      </c>
      <c r="CH797" t="b">
        <f t="shared" si="1199"/>
        <v>0</v>
      </c>
      <c r="CI797" t="b">
        <f t="shared" si="1200"/>
        <v>0</v>
      </c>
      <c r="CJ797" t="b">
        <f t="shared" si="1201"/>
        <v>0</v>
      </c>
      <c r="CK797" t="b">
        <f t="shared" si="1202"/>
        <v>0</v>
      </c>
      <c r="CL797" t="b">
        <f t="shared" si="1203"/>
        <v>0</v>
      </c>
      <c r="CM797" t="b">
        <f t="shared" si="1204"/>
        <v>0</v>
      </c>
      <c r="CN797" t="b">
        <f t="shared" si="1205"/>
        <v>0</v>
      </c>
      <c r="CO797" t="b">
        <f t="shared" si="1206"/>
        <v>0</v>
      </c>
      <c r="CP797" t="b">
        <f t="shared" si="1207"/>
        <v>0</v>
      </c>
      <c r="CQ797" t="b">
        <f t="shared" si="1208"/>
        <v>0</v>
      </c>
      <c r="CR797" t="b">
        <f t="shared" si="1209"/>
        <v>0</v>
      </c>
      <c r="CS797" t="b">
        <f t="shared" si="1210"/>
        <v>0</v>
      </c>
      <c r="CT797" t="b">
        <f t="shared" si="1211"/>
        <v>0</v>
      </c>
      <c r="CU797" t="b">
        <f t="shared" si="1212"/>
        <v>0</v>
      </c>
      <c r="CV797" t="b">
        <f t="shared" si="1213"/>
        <v>0</v>
      </c>
      <c r="CW797" t="b">
        <f t="shared" si="1214"/>
        <v>0</v>
      </c>
      <c r="CX797" t="b">
        <f t="shared" si="1215"/>
        <v>0</v>
      </c>
      <c r="CY797" t="b">
        <f t="shared" si="1216"/>
        <v>0</v>
      </c>
      <c r="CZ797" t="b">
        <f t="shared" si="1217"/>
        <v>0</v>
      </c>
      <c r="DA797" t="b">
        <f t="shared" si="1218"/>
        <v>0</v>
      </c>
      <c r="DB797" t="b">
        <f t="shared" si="1219"/>
        <v>0</v>
      </c>
      <c r="DC797" t="b">
        <f t="shared" si="1220"/>
        <v>0</v>
      </c>
      <c r="DD797" t="b">
        <f t="shared" si="1221"/>
        <v>0</v>
      </c>
    </row>
    <row r="798" spans="1:108">
      <c r="A798" s="4" t="s">
        <v>3005</v>
      </c>
      <c r="B798" t="s">
        <v>3006</v>
      </c>
      <c r="C798" t="s">
        <v>3006</v>
      </c>
      <c r="E798" t="s">
        <v>2884</v>
      </c>
      <c r="F798" t="s">
        <v>2885</v>
      </c>
      <c r="G798" t="s">
        <v>2886</v>
      </c>
      <c r="H798" t="s">
        <v>7430</v>
      </c>
      <c r="I798" t="s">
        <v>7418</v>
      </c>
      <c r="J798" s="4" t="s">
        <v>16</v>
      </c>
      <c r="K798" t="s">
        <v>16</v>
      </c>
      <c r="L798" t="s">
        <v>7078</v>
      </c>
      <c r="M798" t="s">
        <v>3007</v>
      </c>
      <c r="N798" s="7" t="s">
        <v>3008</v>
      </c>
      <c r="O798" s="7" t="b">
        <f t="shared" si="1128"/>
        <v>1</v>
      </c>
      <c r="P798" t="b">
        <f t="shared" si="1129"/>
        <v>1</v>
      </c>
      <c r="Q798" t="b">
        <f t="shared" si="1130"/>
        <v>0</v>
      </c>
      <c r="R798" t="b">
        <f t="shared" si="1131"/>
        <v>0</v>
      </c>
      <c r="S798" s="7" t="b">
        <f t="shared" si="1132"/>
        <v>1</v>
      </c>
      <c r="T798" s="7" t="b">
        <f t="shared" si="1133"/>
        <v>1</v>
      </c>
      <c r="U798" s="7" t="b">
        <f t="shared" si="1134"/>
        <v>0</v>
      </c>
      <c r="V798" s="7" t="b">
        <f t="shared" si="1135"/>
        <v>0</v>
      </c>
      <c r="W798" s="7" t="b">
        <f t="shared" si="1136"/>
        <v>0</v>
      </c>
      <c r="X798" s="7" t="b">
        <f t="shared" si="1137"/>
        <v>0</v>
      </c>
      <c r="Y798" s="7" t="b">
        <f t="shared" si="1138"/>
        <v>0</v>
      </c>
      <c r="Z798" s="7" t="b">
        <f t="shared" si="1139"/>
        <v>0</v>
      </c>
      <c r="AA798" s="7" t="b">
        <f t="shared" si="1140"/>
        <v>0</v>
      </c>
      <c r="AB798" t="b">
        <f t="shared" si="1141"/>
        <v>0</v>
      </c>
      <c r="AC798" t="b">
        <f t="shared" si="1142"/>
        <v>0</v>
      </c>
      <c r="AD798" t="b">
        <f t="shared" si="1143"/>
        <v>0</v>
      </c>
      <c r="AE798" t="b">
        <f t="shared" si="1144"/>
        <v>0</v>
      </c>
      <c r="AF798" t="b">
        <f t="shared" si="1145"/>
        <v>0</v>
      </c>
      <c r="AG798" t="b">
        <f t="shared" si="1146"/>
        <v>0</v>
      </c>
      <c r="AH798" t="b">
        <f t="shared" si="1147"/>
        <v>0</v>
      </c>
      <c r="AI798" t="b">
        <f t="shared" si="1148"/>
        <v>0</v>
      </c>
      <c r="AJ798" t="b">
        <f t="shared" si="1149"/>
        <v>0</v>
      </c>
      <c r="AK798" t="b">
        <f t="shared" si="1150"/>
        <v>0</v>
      </c>
      <c r="AL798" t="b">
        <f t="shared" si="1151"/>
        <v>0</v>
      </c>
      <c r="AM798" t="b">
        <f t="shared" si="1152"/>
        <v>0</v>
      </c>
      <c r="AN798" t="b">
        <f t="shared" si="1153"/>
        <v>0</v>
      </c>
      <c r="AO798" t="b">
        <f t="shared" si="1154"/>
        <v>0</v>
      </c>
      <c r="AP798" t="b">
        <f t="shared" si="1155"/>
        <v>0</v>
      </c>
      <c r="AQ798" t="b">
        <f t="shared" si="1156"/>
        <v>0</v>
      </c>
      <c r="AR798" t="b">
        <f t="shared" si="1157"/>
        <v>0</v>
      </c>
      <c r="AS798" t="b">
        <f t="shared" si="1158"/>
        <v>0</v>
      </c>
      <c r="AT798" t="b">
        <f t="shared" si="1159"/>
        <v>0</v>
      </c>
      <c r="AU798" t="b">
        <f t="shared" si="1160"/>
        <v>0</v>
      </c>
      <c r="AV798" t="b">
        <f t="shared" si="1161"/>
        <v>0</v>
      </c>
      <c r="AW798" t="b">
        <f t="shared" si="1162"/>
        <v>0</v>
      </c>
      <c r="AX798" t="b">
        <f t="shared" si="1163"/>
        <v>0</v>
      </c>
      <c r="AY798" t="b">
        <f t="shared" si="1164"/>
        <v>0</v>
      </c>
      <c r="AZ798" t="b">
        <f t="shared" si="1165"/>
        <v>0</v>
      </c>
      <c r="BA798" t="b">
        <f t="shared" si="1166"/>
        <v>0</v>
      </c>
      <c r="BB798" t="b">
        <f t="shared" si="1167"/>
        <v>0</v>
      </c>
      <c r="BC798" t="b">
        <f t="shared" si="1168"/>
        <v>0</v>
      </c>
      <c r="BD798" t="b">
        <f t="shared" si="1169"/>
        <v>0</v>
      </c>
      <c r="BE798" t="b">
        <f t="shared" si="1170"/>
        <v>0</v>
      </c>
      <c r="BF798" t="b">
        <f t="shared" si="1171"/>
        <v>0</v>
      </c>
      <c r="BG798" t="b">
        <f t="shared" si="1172"/>
        <v>0</v>
      </c>
      <c r="BH798" t="b">
        <f t="shared" si="1173"/>
        <v>0</v>
      </c>
      <c r="BI798" t="b">
        <f t="shared" si="1174"/>
        <v>0</v>
      </c>
      <c r="BJ798" t="b">
        <f t="shared" si="1175"/>
        <v>0</v>
      </c>
      <c r="BK798" t="b">
        <f t="shared" si="1176"/>
        <v>0</v>
      </c>
      <c r="BL798" t="b">
        <f t="shared" si="1177"/>
        <v>1</v>
      </c>
      <c r="BM798" t="b">
        <f t="shared" si="1178"/>
        <v>0</v>
      </c>
      <c r="BN798" t="b">
        <f t="shared" si="1179"/>
        <v>0</v>
      </c>
      <c r="BO798" t="b">
        <f t="shared" si="1180"/>
        <v>0</v>
      </c>
      <c r="BP798" t="b">
        <f t="shared" si="1181"/>
        <v>1</v>
      </c>
      <c r="BQ798" t="b">
        <f t="shared" si="1182"/>
        <v>0</v>
      </c>
      <c r="BR798" t="b">
        <f t="shared" si="1183"/>
        <v>0</v>
      </c>
      <c r="BS798" t="b">
        <f t="shared" si="1184"/>
        <v>0</v>
      </c>
      <c r="BT798" t="b">
        <f t="shared" si="1185"/>
        <v>0</v>
      </c>
      <c r="BU798" t="b">
        <f t="shared" si="1186"/>
        <v>0</v>
      </c>
      <c r="BV798" t="b">
        <f t="shared" si="1187"/>
        <v>0</v>
      </c>
      <c r="BW798" t="b">
        <f t="shared" si="1188"/>
        <v>0</v>
      </c>
      <c r="BX798" t="b">
        <f t="shared" si="1189"/>
        <v>0</v>
      </c>
      <c r="BY798" t="b">
        <f t="shared" si="1190"/>
        <v>0</v>
      </c>
      <c r="BZ798" t="b">
        <f t="shared" si="1191"/>
        <v>0</v>
      </c>
      <c r="CA798" t="b">
        <f t="shared" si="1192"/>
        <v>0</v>
      </c>
      <c r="CB798" t="b">
        <f t="shared" si="1193"/>
        <v>0</v>
      </c>
      <c r="CC798" t="b">
        <f t="shared" si="1194"/>
        <v>0</v>
      </c>
      <c r="CD798" t="b">
        <f t="shared" si="1195"/>
        <v>0</v>
      </c>
      <c r="CE798" t="b">
        <f t="shared" si="1196"/>
        <v>0</v>
      </c>
      <c r="CF798" t="b">
        <f t="shared" si="1197"/>
        <v>0</v>
      </c>
      <c r="CG798" t="b">
        <f t="shared" si="1198"/>
        <v>1</v>
      </c>
      <c r="CH798" t="b">
        <f t="shared" si="1199"/>
        <v>0</v>
      </c>
      <c r="CI798" t="b">
        <f t="shared" si="1200"/>
        <v>0</v>
      </c>
      <c r="CJ798" t="b">
        <f t="shared" si="1201"/>
        <v>0</v>
      </c>
      <c r="CK798" t="b">
        <f t="shared" si="1202"/>
        <v>0</v>
      </c>
      <c r="CL798" t="b">
        <f t="shared" si="1203"/>
        <v>0</v>
      </c>
      <c r="CM798" t="b">
        <f t="shared" si="1204"/>
        <v>0</v>
      </c>
      <c r="CN798" t="b">
        <f t="shared" si="1205"/>
        <v>0</v>
      </c>
      <c r="CO798" t="b">
        <f t="shared" si="1206"/>
        <v>0</v>
      </c>
      <c r="CP798" t="b">
        <f t="shared" si="1207"/>
        <v>0</v>
      </c>
      <c r="CQ798" t="b">
        <f t="shared" si="1208"/>
        <v>0</v>
      </c>
      <c r="CR798" t="b">
        <f t="shared" si="1209"/>
        <v>0</v>
      </c>
      <c r="CS798" t="b">
        <f t="shared" si="1210"/>
        <v>0</v>
      </c>
      <c r="CT798" t="b">
        <f t="shared" si="1211"/>
        <v>0</v>
      </c>
      <c r="CU798" t="b">
        <f t="shared" si="1212"/>
        <v>0</v>
      </c>
      <c r="CV798" t="b">
        <f t="shared" si="1213"/>
        <v>0</v>
      </c>
      <c r="CW798" t="b">
        <f t="shared" si="1214"/>
        <v>0</v>
      </c>
      <c r="CX798" t="b">
        <f t="shared" si="1215"/>
        <v>0</v>
      </c>
      <c r="CY798" t="b">
        <f t="shared" si="1216"/>
        <v>0</v>
      </c>
      <c r="CZ798" t="b">
        <f t="shared" si="1217"/>
        <v>0</v>
      </c>
      <c r="DA798" t="b">
        <f t="shared" si="1218"/>
        <v>0</v>
      </c>
      <c r="DB798" t="b">
        <f t="shared" si="1219"/>
        <v>0</v>
      </c>
      <c r="DC798" t="b">
        <f t="shared" si="1220"/>
        <v>0</v>
      </c>
      <c r="DD798" t="b">
        <f t="shared" si="1221"/>
        <v>0</v>
      </c>
    </row>
    <row r="799" spans="1:108">
      <c r="A799" s="4" t="s">
        <v>3009</v>
      </c>
      <c r="B799" t="s">
        <v>3006</v>
      </c>
      <c r="C799" t="s">
        <v>3006</v>
      </c>
      <c r="D799" s="4"/>
      <c r="E799" s="4" t="s">
        <v>2884</v>
      </c>
      <c r="F799" t="s">
        <v>2885</v>
      </c>
      <c r="G799" t="s">
        <v>2886</v>
      </c>
      <c r="H799" t="s">
        <v>7430</v>
      </c>
      <c r="I799" t="s">
        <v>7418</v>
      </c>
      <c r="J799" s="4" t="s">
        <v>16</v>
      </c>
      <c r="K799" s="4" t="s">
        <v>16</v>
      </c>
      <c r="L799" s="4" t="s">
        <v>7079</v>
      </c>
      <c r="M799" s="4" t="s">
        <v>2518</v>
      </c>
      <c r="N799" s="7" t="s">
        <v>3010</v>
      </c>
      <c r="O799" s="7" t="b">
        <f t="shared" si="1128"/>
        <v>1</v>
      </c>
      <c r="P799" s="4" t="b">
        <f t="shared" si="1129"/>
        <v>1</v>
      </c>
      <c r="Q799" s="4" t="b">
        <f t="shared" si="1130"/>
        <v>1</v>
      </c>
      <c r="R799" s="4" t="b">
        <f t="shared" si="1131"/>
        <v>1</v>
      </c>
      <c r="S799" s="7" t="b">
        <f t="shared" si="1132"/>
        <v>1</v>
      </c>
      <c r="T799" s="7" t="b">
        <f t="shared" si="1133"/>
        <v>1</v>
      </c>
      <c r="U799" s="7" t="b">
        <f t="shared" si="1134"/>
        <v>1</v>
      </c>
      <c r="V799" s="7" t="b">
        <f t="shared" si="1135"/>
        <v>1</v>
      </c>
      <c r="W799" s="7" t="b">
        <f t="shared" si="1136"/>
        <v>1</v>
      </c>
      <c r="X799" s="7" t="b">
        <f t="shared" si="1137"/>
        <v>1</v>
      </c>
      <c r="Y799" s="7" t="b">
        <f t="shared" si="1138"/>
        <v>1</v>
      </c>
      <c r="Z799" s="7" t="b">
        <f t="shared" si="1139"/>
        <v>0</v>
      </c>
      <c r="AA799" s="7" t="b">
        <f t="shared" si="1140"/>
        <v>1</v>
      </c>
      <c r="AB799" s="4" t="b">
        <f t="shared" si="1141"/>
        <v>1</v>
      </c>
      <c r="AC799" s="4" t="b">
        <f t="shared" si="1142"/>
        <v>0</v>
      </c>
      <c r="AD799" s="4" t="b">
        <f t="shared" si="1143"/>
        <v>0</v>
      </c>
      <c r="AE799" s="4" t="b">
        <f t="shared" si="1144"/>
        <v>0</v>
      </c>
      <c r="AF799" s="4" t="b">
        <f t="shared" si="1145"/>
        <v>0</v>
      </c>
      <c r="AG799" s="4" t="b">
        <f t="shared" si="1146"/>
        <v>0</v>
      </c>
      <c r="AH799" s="4" t="b">
        <f t="shared" si="1147"/>
        <v>1</v>
      </c>
      <c r="AI799" s="4" t="b">
        <f t="shared" si="1148"/>
        <v>1</v>
      </c>
      <c r="AJ799" s="4" t="b">
        <f t="shared" si="1149"/>
        <v>0</v>
      </c>
      <c r="AK799" s="4" t="b">
        <f t="shared" si="1150"/>
        <v>0</v>
      </c>
      <c r="AL799" s="4" t="b">
        <f t="shared" si="1151"/>
        <v>1</v>
      </c>
      <c r="AM799" s="4" t="b">
        <f t="shared" si="1152"/>
        <v>1</v>
      </c>
      <c r="AN799" s="4" t="b">
        <f t="shared" si="1153"/>
        <v>0</v>
      </c>
      <c r="AO799" s="4" t="b">
        <f t="shared" si="1154"/>
        <v>0</v>
      </c>
      <c r="AP799" s="4" t="b">
        <f t="shared" si="1155"/>
        <v>0</v>
      </c>
      <c r="AQ799" s="4" t="b">
        <f t="shared" si="1156"/>
        <v>0</v>
      </c>
      <c r="AR799" s="4" t="b">
        <f t="shared" si="1157"/>
        <v>0</v>
      </c>
      <c r="AS799" s="4" t="b">
        <f t="shared" si="1158"/>
        <v>0</v>
      </c>
      <c r="AT799" s="4" t="b">
        <f t="shared" si="1159"/>
        <v>0</v>
      </c>
      <c r="AU799" s="4" t="b">
        <f t="shared" si="1160"/>
        <v>0</v>
      </c>
      <c r="AV799" s="4" t="b">
        <f t="shared" si="1161"/>
        <v>1</v>
      </c>
      <c r="AW799" s="4" t="b">
        <f t="shared" si="1162"/>
        <v>1</v>
      </c>
      <c r="AX799" s="4" t="b">
        <f t="shared" si="1163"/>
        <v>1</v>
      </c>
      <c r="AY799" s="4" t="b">
        <f t="shared" si="1164"/>
        <v>1</v>
      </c>
      <c r="AZ799" s="4" t="b">
        <f t="shared" si="1165"/>
        <v>0</v>
      </c>
      <c r="BA799" s="4" t="b">
        <f t="shared" si="1166"/>
        <v>1</v>
      </c>
      <c r="BB799" s="4" t="b">
        <f t="shared" si="1167"/>
        <v>0</v>
      </c>
      <c r="BC799" s="4" t="b">
        <f t="shared" si="1168"/>
        <v>0</v>
      </c>
      <c r="BD799" s="4" t="b">
        <f t="shared" si="1169"/>
        <v>0</v>
      </c>
      <c r="BE799" s="4" t="b">
        <f t="shared" si="1170"/>
        <v>0</v>
      </c>
      <c r="BF799" s="4" t="b">
        <f t="shared" si="1171"/>
        <v>0</v>
      </c>
      <c r="BG799" s="4" t="b">
        <f t="shared" si="1172"/>
        <v>1</v>
      </c>
      <c r="BH799" s="4" t="b">
        <f t="shared" si="1173"/>
        <v>0</v>
      </c>
      <c r="BI799" s="4" t="b">
        <f t="shared" si="1174"/>
        <v>0</v>
      </c>
      <c r="BJ799" s="4" t="b">
        <f t="shared" si="1175"/>
        <v>0</v>
      </c>
      <c r="BK799" s="4" t="b">
        <f t="shared" si="1176"/>
        <v>0</v>
      </c>
      <c r="BL799" s="4" t="b">
        <f t="shared" si="1177"/>
        <v>1</v>
      </c>
      <c r="BM799" s="4" t="b">
        <f t="shared" si="1178"/>
        <v>0</v>
      </c>
      <c r="BN799" s="4" t="b">
        <f t="shared" si="1179"/>
        <v>0</v>
      </c>
      <c r="BO799" s="4" t="b">
        <f t="shared" si="1180"/>
        <v>1</v>
      </c>
      <c r="BP799" s="4" t="b">
        <f t="shared" si="1181"/>
        <v>1</v>
      </c>
      <c r="BQ799" s="4" t="b">
        <f t="shared" si="1182"/>
        <v>1</v>
      </c>
      <c r="BR799" s="4" t="b">
        <f t="shared" si="1183"/>
        <v>0</v>
      </c>
      <c r="BS799" s="4" t="b">
        <f t="shared" si="1184"/>
        <v>1</v>
      </c>
      <c r="BT799" s="4" t="b">
        <f t="shared" si="1185"/>
        <v>0</v>
      </c>
      <c r="BU799" s="4" t="b">
        <f t="shared" si="1186"/>
        <v>1</v>
      </c>
      <c r="BV799" s="4" t="b">
        <f t="shared" si="1187"/>
        <v>0</v>
      </c>
      <c r="BW799" s="4" t="b">
        <f t="shared" si="1188"/>
        <v>0</v>
      </c>
      <c r="BX799" s="4" t="b">
        <f t="shared" si="1189"/>
        <v>0</v>
      </c>
      <c r="BY799" s="4" t="b">
        <f t="shared" si="1190"/>
        <v>1</v>
      </c>
      <c r="BZ799" s="4" t="b">
        <f t="shared" si="1191"/>
        <v>0</v>
      </c>
      <c r="CA799" s="4" t="b">
        <f t="shared" si="1192"/>
        <v>1</v>
      </c>
      <c r="CB799" s="4" t="b">
        <f t="shared" si="1193"/>
        <v>1</v>
      </c>
      <c r="CC799" s="4" t="b">
        <f t="shared" si="1194"/>
        <v>1</v>
      </c>
      <c r="CD799" s="4" t="b">
        <f t="shared" si="1195"/>
        <v>1</v>
      </c>
      <c r="CE799" s="4" t="b">
        <f t="shared" si="1196"/>
        <v>1</v>
      </c>
      <c r="CF799" s="4" t="b">
        <f t="shared" si="1197"/>
        <v>0</v>
      </c>
      <c r="CG799" s="4" t="b">
        <f t="shared" si="1198"/>
        <v>0</v>
      </c>
      <c r="CH799" s="4" t="b">
        <f t="shared" si="1199"/>
        <v>1</v>
      </c>
      <c r="CI799" s="4" t="b">
        <f t="shared" si="1200"/>
        <v>0</v>
      </c>
      <c r="CJ799" s="4" t="b">
        <f t="shared" si="1201"/>
        <v>0</v>
      </c>
      <c r="CK799" s="4" t="b">
        <f t="shared" si="1202"/>
        <v>0</v>
      </c>
      <c r="CL799" s="4" t="b">
        <f t="shared" si="1203"/>
        <v>0</v>
      </c>
      <c r="CM799" s="4" t="b">
        <f t="shared" si="1204"/>
        <v>0</v>
      </c>
      <c r="CN799" s="4" t="b">
        <f t="shared" si="1205"/>
        <v>0</v>
      </c>
      <c r="CO799" s="4" t="b">
        <f t="shared" si="1206"/>
        <v>0</v>
      </c>
      <c r="CP799" s="4" t="b">
        <f t="shared" si="1207"/>
        <v>0</v>
      </c>
      <c r="CQ799" s="4" t="b">
        <f t="shared" si="1208"/>
        <v>0</v>
      </c>
      <c r="CR799" s="4" t="b">
        <f t="shared" si="1209"/>
        <v>0</v>
      </c>
      <c r="CS799" s="4" t="b">
        <f t="shared" si="1210"/>
        <v>0</v>
      </c>
      <c r="CT799" s="4" t="b">
        <f t="shared" si="1211"/>
        <v>0</v>
      </c>
      <c r="CU799" s="4" t="b">
        <f t="shared" si="1212"/>
        <v>0</v>
      </c>
      <c r="CV799" s="4" t="b">
        <f t="shared" si="1213"/>
        <v>1</v>
      </c>
      <c r="CW799" s="4" t="b">
        <f t="shared" si="1214"/>
        <v>0</v>
      </c>
      <c r="CX799" s="4" t="b">
        <f t="shared" si="1215"/>
        <v>0</v>
      </c>
      <c r="CY799" s="4" t="b">
        <f t="shared" si="1216"/>
        <v>0</v>
      </c>
      <c r="CZ799" s="4" t="b">
        <f t="shared" si="1217"/>
        <v>1</v>
      </c>
      <c r="DA799" s="4" t="b">
        <f t="shared" si="1218"/>
        <v>0</v>
      </c>
      <c r="DB799" s="4" t="b">
        <f t="shared" si="1219"/>
        <v>0</v>
      </c>
      <c r="DC799" s="4" t="b">
        <f t="shared" si="1220"/>
        <v>0</v>
      </c>
      <c r="DD799" s="4" t="b">
        <f t="shared" si="1221"/>
        <v>0</v>
      </c>
    </row>
    <row r="800" spans="1:108">
      <c r="A800" s="7" t="s">
        <v>3011</v>
      </c>
      <c r="B800" t="s">
        <v>3006</v>
      </c>
      <c r="C800" t="s">
        <v>3006</v>
      </c>
      <c r="E800" t="s">
        <v>2884</v>
      </c>
      <c r="F800" t="s">
        <v>2885</v>
      </c>
      <c r="G800" t="s">
        <v>2886</v>
      </c>
      <c r="H800" t="s">
        <v>7430</v>
      </c>
      <c r="I800" t="s">
        <v>7418</v>
      </c>
      <c r="J800" s="4" t="s">
        <v>16</v>
      </c>
      <c r="K800" t="s">
        <v>16</v>
      </c>
      <c r="L800" t="s">
        <v>7080</v>
      </c>
      <c r="M800" t="s">
        <v>6079</v>
      </c>
      <c r="N800" t="s">
        <v>3012</v>
      </c>
      <c r="O800" t="b">
        <f t="shared" si="1128"/>
        <v>1</v>
      </c>
      <c r="P800" t="b">
        <f t="shared" si="1129"/>
        <v>0</v>
      </c>
      <c r="Q800" t="b">
        <f t="shared" si="1130"/>
        <v>1</v>
      </c>
      <c r="R800" t="b">
        <f t="shared" si="1131"/>
        <v>0</v>
      </c>
      <c r="S800" t="b">
        <f t="shared" si="1132"/>
        <v>1</v>
      </c>
      <c r="T800" t="b">
        <f t="shared" si="1133"/>
        <v>0</v>
      </c>
      <c r="U800" t="b">
        <f t="shared" si="1134"/>
        <v>1</v>
      </c>
      <c r="V800" t="b">
        <f t="shared" si="1135"/>
        <v>0</v>
      </c>
      <c r="W800" t="b">
        <f t="shared" si="1136"/>
        <v>0</v>
      </c>
      <c r="X800" t="b">
        <f t="shared" si="1137"/>
        <v>0</v>
      </c>
      <c r="Y800" t="b">
        <f t="shared" si="1138"/>
        <v>0</v>
      </c>
      <c r="Z800" t="b">
        <f t="shared" si="1139"/>
        <v>0</v>
      </c>
      <c r="AA800" t="b">
        <f t="shared" si="1140"/>
        <v>0</v>
      </c>
      <c r="AB800" t="b">
        <f t="shared" si="1141"/>
        <v>1</v>
      </c>
      <c r="AC800" t="b">
        <f t="shared" si="1142"/>
        <v>0</v>
      </c>
      <c r="AD800" t="b">
        <f t="shared" si="1143"/>
        <v>0</v>
      </c>
      <c r="AE800" t="b">
        <f t="shared" si="1144"/>
        <v>0</v>
      </c>
      <c r="AF800" t="b">
        <f t="shared" si="1145"/>
        <v>0</v>
      </c>
      <c r="AG800" t="b">
        <f t="shared" si="1146"/>
        <v>0</v>
      </c>
      <c r="AH800" t="b">
        <f t="shared" si="1147"/>
        <v>0</v>
      </c>
      <c r="AI800" t="b">
        <f t="shared" si="1148"/>
        <v>0</v>
      </c>
      <c r="AJ800" t="b">
        <f t="shared" si="1149"/>
        <v>0</v>
      </c>
      <c r="AK800" t="b">
        <f t="shared" si="1150"/>
        <v>0</v>
      </c>
      <c r="AL800" t="b">
        <f t="shared" si="1151"/>
        <v>0</v>
      </c>
      <c r="AM800" t="b">
        <f t="shared" si="1152"/>
        <v>0</v>
      </c>
      <c r="AN800" t="b">
        <f t="shared" si="1153"/>
        <v>0</v>
      </c>
      <c r="AO800" t="b">
        <f t="shared" si="1154"/>
        <v>0</v>
      </c>
      <c r="AP800" t="b">
        <f t="shared" si="1155"/>
        <v>0</v>
      </c>
      <c r="AQ800" t="b">
        <f t="shared" si="1156"/>
        <v>0</v>
      </c>
      <c r="AR800" t="b">
        <f t="shared" si="1157"/>
        <v>0</v>
      </c>
      <c r="AS800" t="b">
        <f t="shared" si="1158"/>
        <v>0</v>
      </c>
      <c r="AT800" t="b">
        <f t="shared" si="1159"/>
        <v>0</v>
      </c>
      <c r="AU800" t="b">
        <f t="shared" si="1160"/>
        <v>0</v>
      </c>
      <c r="AV800" t="b">
        <f t="shared" si="1161"/>
        <v>0</v>
      </c>
      <c r="AW800" t="b">
        <f t="shared" si="1162"/>
        <v>0</v>
      </c>
      <c r="AX800" t="b">
        <f t="shared" si="1163"/>
        <v>0</v>
      </c>
      <c r="AY800" t="b">
        <f t="shared" si="1164"/>
        <v>0</v>
      </c>
      <c r="AZ800" t="b">
        <f t="shared" si="1165"/>
        <v>0</v>
      </c>
      <c r="BA800" t="b">
        <f t="shared" si="1166"/>
        <v>0</v>
      </c>
      <c r="BB800" t="b">
        <f t="shared" si="1167"/>
        <v>0</v>
      </c>
      <c r="BC800" t="b">
        <f t="shared" si="1168"/>
        <v>0</v>
      </c>
      <c r="BD800" t="b">
        <f t="shared" si="1169"/>
        <v>0</v>
      </c>
      <c r="BE800" t="b">
        <f t="shared" si="1170"/>
        <v>0</v>
      </c>
      <c r="BF800" t="b">
        <f t="shared" si="1171"/>
        <v>0</v>
      </c>
      <c r="BG800" t="b">
        <f t="shared" si="1172"/>
        <v>0</v>
      </c>
      <c r="BH800" t="b">
        <f t="shared" si="1173"/>
        <v>0</v>
      </c>
      <c r="BI800" t="b">
        <f t="shared" si="1174"/>
        <v>0</v>
      </c>
      <c r="BJ800" t="b">
        <f t="shared" si="1175"/>
        <v>0</v>
      </c>
      <c r="BK800" t="b">
        <f t="shared" si="1176"/>
        <v>0</v>
      </c>
      <c r="BL800" t="b">
        <f t="shared" si="1177"/>
        <v>0</v>
      </c>
      <c r="BM800" t="b">
        <f t="shared" si="1178"/>
        <v>0</v>
      </c>
      <c r="BN800" t="b">
        <f t="shared" si="1179"/>
        <v>0</v>
      </c>
      <c r="BO800" t="b">
        <f t="shared" si="1180"/>
        <v>0</v>
      </c>
      <c r="BP800" t="b">
        <f t="shared" si="1181"/>
        <v>0</v>
      </c>
      <c r="BQ800" t="b">
        <f t="shared" si="1182"/>
        <v>0</v>
      </c>
      <c r="BR800" t="b">
        <f t="shared" si="1183"/>
        <v>0</v>
      </c>
      <c r="BS800" t="b">
        <f t="shared" si="1184"/>
        <v>0</v>
      </c>
      <c r="BT800" t="b">
        <f t="shared" si="1185"/>
        <v>0</v>
      </c>
      <c r="BU800" t="b">
        <f t="shared" si="1186"/>
        <v>0</v>
      </c>
      <c r="BV800" t="b">
        <f t="shared" si="1187"/>
        <v>0</v>
      </c>
      <c r="BW800" t="b">
        <f t="shared" si="1188"/>
        <v>0</v>
      </c>
      <c r="BX800" t="b">
        <f t="shared" si="1189"/>
        <v>0</v>
      </c>
      <c r="BY800" t="b">
        <f t="shared" si="1190"/>
        <v>1</v>
      </c>
      <c r="BZ800" t="b">
        <f t="shared" si="1191"/>
        <v>0</v>
      </c>
      <c r="CA800" t="b">
        <f t="shared" si="1192"/>
        <v>0</v>
      </c>
      <c r="CB800" t="b">
        <f t="shared" si="1193"/>
        <v>0</v>
      </c>
      <c r="CC800" t="b">
        <f t="shared" si="1194"/>
        <v>0</v>
      </c>
      <c r="CD800" t="b">
        <f t="shared" si="1195"/>
        <v>0</v>
      </c>
      <c r="CE800" t="b">
        <f t="shared" si="1196"/>
        <v>0</v>
      </c>
      <c r="CF800" t="b">
        <f t="shared" si="1197"/>
        <v>0</v>
      </c>
      <c r="CG800" t="b">
        <f t="shared" si="1198"/>
        <v>0</v>
      </c>
      <c r="CH800" t="b">
        <f t="shared" si="1199"/>
        <v>0</v>
      </c>
      <c r="CI800" t="b">
        <f t="shared" si="1200"/>
        <v>0</v>
      </c>
      <c r="CJ800" t="b">
        <f t="shared" si="1201"/>
        <v>0</v>
      </c>
      <c r="CK800" t="b">
        <f t="shared" si="1202"/>
        <v>0</v>
      </c>
      <c r="CL800" t="b">
        <f t="shared" si="1203"/>
        <v>0</v>
      </c>
      <c r="CM800" t="b">
        <f t="shared" si="1204"/>
        <v>0</v>
      </c>
      <c r="CN800" t="b">
        <f t="shared" si="1205"/>
        <v>0</v>
      </c>
      <c r="CO800" t="b">
        <f t="shared" si="1206"/>
        <v>0</v>
      </c>
      <c r="CP800" t="b">
        <f t="shared" si="1207"/>
        <v>0</v>
      </c>
      <c r="CQ800" t="b">
        <f t="shared" si="1208"/>
        <v>0</v>
      </c>
      <c r="CR800" t="b">
        <f t="shared" si="1209"/>
        <v>0</v>
      </c>
      <c r="CS800" t="b">
        <f t="shared" si="1210"/>
        <v>0</v>
      </c>
      <c r="CT800" t="b">
        <f t="shared" si="1211"/>
        <v>0</v>
      </c>
      <c r="CU800" t="b">
        <f t="shared" si="1212"/>
        <v>0</v>
      </c>
      <c r="CV800" t="b">
        <f t="shared" si="1213"/>
        <v>0</v>
      </c>
      <c r="CW800" t="b">
        <f t="shared" si="1214"/>
        <v>0</v>
      </c>
      <c r="CX800" t="b">
        <f t="shared" si="1215"/>
        <v>0</v>
      </c>
      <c r="CY800" t="b">
        <f t="shared" si="1216"/>
        <v>0</v>
      </c>
      <c r="CZ800" t="b">
        <f t="shared" si="1217"/>
        <v>0</v>
      </c>
      <c r="DA800" t="b">
        <f t="shared" si="1218"/>
        <v>0</v>
      </c>
      <c r="DB800" t="b">
        <f t="shared" si="1219"/>
        <v>0</v>
      </c>
      <c r="DC800" t="b">
        <f t="shared" si="1220"/>
        <v>0</v>
      </c>
      <c r="DD800" t="b">
        <f t="shared" si="1221"/>
        <v>0</v>
      </c>
    </row>
    <row r="801" spans="1:108">
      <c r="A801" t="s">
        <v>3017</v>
      </c>
      <c r="C801" t="s">
        <v>3018</v>
      </c>
      <c r="E801" t="s">
        <v>2884</v>
      </c>
      <c r="F801" t="s">
        <v>2885</v>
      </c>
      <c r="G801" t="s">
        <v>2886</v>
      </c>
      <c r="H801" t="s">
        <v>7430</v>
      </c>
      <c r="I801" t="s">
        <v>7418</v>
      </c>
      <c r="J801" t="s">
        <v>150</v>
      </c>
      <c r="K801" t="s">
        <v>143</v>
      </c>
      <c r="L801" t="s">
        <v>7081</v>
      </c>
      <c r="M801" t="s">
        <v>6079</v>
      </c>
      <c r="N801" s="7" t="s">
        <v>3019</v>
      </c>
      <c r="O801" s="7" t="b">
        <f t="shared" si="1128"/>
        <v>1</v>
      </c>
      <c r="P801" t="b">
        <f t="shared" si="1129"/>
        <v>0</v>
      </c>
      <c r="Q801" t="b">
        <f t="shared" si="1130"/>
        <v>1</v>
      </c>
      <c r="R801" t="b">
        <f t="shared" si="1131"/>
        <v>1</v>
      </c>
      <c r="S801" s="7" t="b">
        <f t="shared" si="1132"/>
        <v>1</v>
      </c>
      <c r="T801" s="7" t="b">
        <f t="shared" si="1133"/>
        <v>1</v>
      </c>
      <c r="U801" s="7" t="b">
        <f t="shared" si="1134"/>
        <v>1</v>
      </c>
      <c r="V801" s="7" t="b">
        <f t="shared" si="1135"/>
        <v>0</v>
      </c>
      <c r="W801" s="7" t="b">
        <f t="shared" si="1136"/>
        <v>0</v>
      </c>
      <c r="X801" s="7" t="b">
        <f t="shared" si="1137"/>
        <v>1</v>
      </c>
      <c r="Y801" s="7" t="b">
        <f t="shared" si="1138"/>
        <v>0</v>
      </c>
      <c r="Z801" s="7" t="b">
        <f t="shared" si="1139"/>
        <v>0</v>
      </c>
      <c r="AA801" s="7" t="b">
        <f t="shared" si="1140"/>
        <v>0</v>
      </c>
      <c r="AB801" t="b">
        <f t="shared" si="1141"/>
        <v>0</v>
      </c>
      <c r="AC801" t="b">
        <f t="shared" si="1142"/>
        <v>0</v>
      </c>
      <c r="AD801" t="b">
        <f t="shared" si="1143"/>
        <v>0</v>
      </c>
      <c r="AE801" t="b">
        <f t="shared" si="1144"/>
        <v>1</v>
      </c>
      <c r="AF801" t="b">
        <f t="shared" si="1145"/>
        <v>0</v>
      </c>
      <c r="AG801" t="b">
        <f t="shared" si="1146"/>
        <v>0</v>
      </c>
      <c r="AH801" t="b">
        <f t="shared" si="1147"/>
        <v>0</v>
      </c>
      <c r="AI801" t="b">
        <f t="shared" si="1148"/>
        <v>0</v>
      </c>
      <c r="AJ801" t="b">
        <f t="shared" si="1149"/>
        <v>0</v>
      </c>
      <c r="AK801" t="b">
        <f t="shared" si="1150"/>
        <v>0</v>
      </c>
      <c r="AL801" t="b">
        <f t="shared" si="1151"/>
        <v>0</v>
      </c>
      <c r="AM801" t="b">
        <f t="shared" si="1152"/>
        <v>0</v>
      </c>
      <c r="AN801" t="b">
        <f t="shared" si="1153"/>
        <v>0</v>
      </c>
      <c r="AO801" t="b">
        <f t="shared" si="1154"/>
        <v>0</v>
      </c>
      <c r="AP801" t="b">
        <f t="shared" si="1155"/>
        <v>0</v>
      </c>
      <c r="AQ801" t="b">
        <f t="shared" si="1156"/>
        <v>0</v>
      </c>
      <c r="AR801" t="b">
        <f t="shared" si="1157"/>
        <v>0</v>
      </c>
      <c r="AS801" t="b">
        <f t="shared" si="1158"/>
        <v>0</v>
      </c>
      <c r="AT801" t="b">
        <f t="shared" si="1159"/>
        <v>0</v>
      </c>
      <c r="AU801" t="b">
        <f t="shared" si="1160"/>
        <v>0</v>
      </c>
      <c r="AV801" t="b">
        <f t="shared" si="1161"/>
        <v>0</v>
      </c>
      <c r="AW801" t="b">
        <f t="shared" si="1162"/>
        <v>0</v>
      </c>
      <c r="AX801" t="b">
        <f t="shared" si="1163"/>
        <v>0</v>
      </c>
      <c r="AY801" t="b">
        <f t="shared" si="1164"/>
        <v>0</v>
      </c>
      <c r="AZ801" t="b">
        <f t="shared" si="1165"/>
        <v>1</v>
      </c>
      <c r="BA801" t="b">
        <f t="shared" si="1166"/>
        <v>0</v>
      </c>
      <c r="BB801" t="b">
        <f t="shared" si="1167"/>
        <v>0</v>
      </c>
      <c r="BC801" t="b">
        <f t="shared" si="1168"/>
        <v>0</v>
      </c>
      <c r="BD801" t="b">
        <f t="shared" si="1169"/>
        <v>1</v>
      </c>
      <c r="BE801" t="b">
        <f t="shared" si="1170"/>
        <v>0</v>
      </c>
      <c r="BF801" t="b">
        <f t="shared" si="1171"/>
        <v>0</v>
      </c>
      <c r="BG801" t="b">
        <f t="shared" si="1172"/>
        <v>0</v>
      </c>
      <c r="BH801" t="b">
        <f t="shared" si="1173"/>
        <v>0</v>
      </c>
      <c r="BI801" t="b">
        <f t="shared" si="1174"/>
        <v>0</v>
      </c>
      <c r="BJ801" t="b">
        <f t="shared" si="1175"/>
        <v>0</v>
      </c>
      <c r="BK801" t="b">
        <f t="shared" si="1176"/>
        <v>0</v>
      </c>
      <c r="BL801" t="b">
        <f t="shared" si="1177"/>
        <v>1</v>
      </c>
      <c r="BM801" t="b">
        <f t="shared" si="1178"/>
        <v>1</v>
      </c>
      <c r="BN801" t="b">
        <f t="shared" si="1179"/>
        <v>0</v>
      </c>
      <c r="BO801" t="b">
        <f t="shared" si="1180"/>
        <v>0</v>
      </c>
      <c r="BP801" t="b">
        <f t="shared" si="1181"/>
        <v>0</v>
      </c>
      <c r="BQ801" t="b">
        <f t="shared" si="1182"/>
        <v>0</v>
      </c>
      <c r="BR801" t="b">
        <f t="shared" si="1183"/>
        <v>0</v>
      </c>
      <c r="BS801" t="b">
        <f t="shared" si="1184"/>
        <v>0</v>
      </c>
      <c r="BT801" t="b">
        <f t="shared" si="1185"/>
        <v>0</v>
      </c>
      <c r="BU801" t="b">
        <f t="shared" si="1186"/>
        <v>0</v>
      </c>
      <c r="BV801" t="b">
        <f t="shared" si="1187"/>
        <v>0</v>
      </c>
      <c r="BW801" t="b">
        <f t="shared" si="1188"/>
        <v>0</v>
      </c>
      <c r="BX801" t="b">
        <f t="shared" si="1189"/>
        <v>0</v>
      </c>
      <c r="BY801" t="b">
        <f t="shared" si="1190"/>
        <v>0</v>
      </c>
      <c r="BZ801" t="b">
        <f t="shared" si="1191"/>
        <v>0</v>
      </c>
      <c r="CA801" t="b">
        <f t="shared" si="1192"/>
        <v>0</v>
      </c>
      <c r="CB801" t="b">
        <f t="shared" si="1193"/>
        <v>1</v>
      </c>
      <c r="CC801" t="b">
        <f t="shared" si="1194"/>
        <v>0</v>
      </c>
      <c r="CD801" t="b">
        <f t="shared" si="1195"/>
        <v>0</v>
      </c>
      <c r="CE801" t="b">
        <f t="shared" si="1196"/>
        <v>0</v>
      </c>
      <c r="CF801" t="b">
        <f t="shared" si="1197"/>
        <v>0</v>
      </c>
      <c r="CG801" t="b">
        <f t="shared" si="1198"/>
        <v>0</v>
      </c>
      <c r="CH801" t="b">
        <f t="shared" si="1199"/>
        <v>0</v>
      </c>
      <c r="CI801" t="b">
        <f t="shared" si="1200"/>
        <v>0</v>
      </c>
      <c r="CJ801" t="b">
        <f t="shared" si="1201"/>
        <v>1</v>
      </c>
      <c r="CK801" t="b">
        <f t="shared" si="1202"/>
        <v>0</v>
      </c>
      <c r="CL801" t="b">
        <f t="shared" si="1203"/>
        <v>0</v>
      </c>
      <c r="CM801" t="b">
        <f t="shared" si="1204"/>
        <v>0</v>
      </c>
      <c r="CN801" t="b">
        <f t="shared" si="1205"/>
        <v>0</v>
      </c>
      <c r="CO801" t="b">
        <f t="shared" si="1206"/>
        <v>0</v>
      </c>
      <c r="CP801" t="b">
        <f t="shared" si="1207"/>
        <v>0</v>
      </c>
      <c r="CQ801" t="b">
        <f t="shared" si="1208"/>
        <v>0</v>
      </c>
      <c r="CR801" t="b">
        <f t="shared" si="1209"/>
        <v>0</v>
      </c>
      <c r="CS801" t="b">
        <f t="shared" si="1210"/>
        <v>1</v>
      </c>
      <c r="CT801" t="b">
        <f t="shared" si="1211"/>
        <v>0</v>
      </c>
      <c r="CU801" t="b">
        <f t="shared" si="1212"/>
        <v>0</v>
      </c>
      <c r="CV801" t="b">
        <f t="shared" si="1213"/>
        <v>0</v>
      </c>
      <c r="CW801" t="b">
        <f t="shared" si="1214"/>
        <v>0</v>
      </c>
      <c r="CX801" t="b">
        <f t="shared" si="1215"/>
        <v>0</v>
      </c>
      <c r="CY801" t="b">
        <f t="shared" si="1216"/>
        <v>0</v>
      </c>
      <c r="CZ801" t="b">
        <f t="shared" si="1217"/>
        <v>0</v>
      </c>
      <c r="DA801" t="b">
        <f t="shared" si="1218"/>
        <v>1</v>
      </c>
      <c r="DB801" t="b">
        <f t="shared" si="1219"/>
        <v>0</v>
      </c>
      <c r="DC801" t="b">
        <f t="shared" si="1220"/>
        <v>0</v>
      </c>
      <c r="DD801" t="b">
        <f t="shared" si="1221"/>
        <v>0</v>
      </c>
    </row>
    <row r="802" spans="1:108">
      <c r="A802" t="s">
        <v>3020</v>
      </c>
      <c r="C802" t="s">
        <v>3018</v>
      </c>
      <c r="E802" t="s">
        <v>2884</v>
      </c>
      <c r="F802" t="s">
        <v>2885</v>
      </c>
      <c r="G802" t="s">
        <v>2886</v>
      </c>
      <c r="H802" t="s">
        <v>7430</v>
      </c>
      <c r="I802" t="s">
        <v>7418</v>
      </c>
      <c r="J802" t="s">
        <v>147</v>
      </c>
      <c r="K802" t="s">
        <v>16</v>
      </c>
      <c r="L802" t="s">
        <v>7082</v>
      </c>
      <c r="M802" t="s">
        <v>6079</v>
      </c>
      <c r="N802" s="7" t="s">
        <v>3021</v>
      </c>
      <c r="O802" s="7" t="b">
        <f t="shared" si="1128"/>
        <v>1</v>
      </c>
      <c r="P802" t="b">
        <f t="shared" si="1129"/>
        <v>1</v>
      </c>
      <c r="Q802" t="b">
        <f t="shared" si="1130"/>
        <v>1</v>
      </c>
      <c r="R802" t="b">
        <f t="shared" si="1131"/>
        <v>0</v>
      </c>
      <c r="S802" s="7" t="b">
        <f t="shared" si="1132"/>
        <v>0</v>
      </c>
      <c r="T802" s="7" t="b">
        <f t="shared" si="1133"/>
        <v>1</v>
      </c>
      <c r="U802" s="7" t="b">
        <f t="shared" si="1134"/>
        <v>1</v>
      </c>
      <c r="V802" s="7" t="b">
        <f t="shared" si="1135"/>
        <v>0</v>
      </c>
      <c r="W802" s="7" t="b">
        <f t="shared" si="1136"/>
        <v>1</v>
      </c>
      <c r="X802" s="7" t="b">
        <f t="shared" si="1137"/>
        <v>1</v>
      </c>
      <c r="Y802" s="7" t="b">
        <f t="shared" si="1138"/>
        <v>1</v>
      </c>
      <c r="Z802" s="7" t="b">
        <f t="shared" si="1139"/>
        <v>0</v>
      </c>
      <c r="AA802" s="7" t="b">
        <f t="shared" si="1140"/>
        <v>0</v>
      </c>
      <c r="AB802" t="b">
        <f t="shared" si="1141"/>
        <v>0</v>
      </c>
      <c r="AC802" t="b">
        <f t="shared" si="1142"/>
        <v>0</v>
      </c>
      <c r="AD802" t="b">
        <f t="shared" si="1143"/>
        <v>0</v>
      </c>
      <c r="AE802" t="b">
        <f t="shared" si="1144"/>
        <v>0</v>
      </c>
      <c r="AF802" t="b">
        <f t="shared" si="1145"/>
        <v>0</v>
      </c>
      <c r="AG802" t="b">
        <f t="shared" si="1146"/>
        <v>0</v>
      </c>
      <c r="AH802" t="b">
        <f t="shared" si="1147"/>
        <v>1</v>
      </c>
      <c r="AI802" t="b">
        <f t="shared" si="1148"/>
        <v>0</v>
      </c>
      <c r="AJ802" t="b">
        <f t="shared" si="1149"/>
        <v>0</v>
      </c>
      <c r="AK802" t="b">
        <f t="shared" si="1150"/>
        <v>0</v>
      </c>
      <c r="AL802" t="b">
        <f t="shared" si="1151"/>
        <v>1</v>
      </c>
      <c r="AM802" t="b">
        <f t="shared" si="1152"/>
        <v>0</v>
      </c>
      <c r="AN802" t="b">
        <f t="shared" si="1153"/>
        <v>0</v>
      </c>
      <c r="AO802" t="b">
        <f t="shared" si="1154"/>
        <v>0</v>
      </c>
      <c r="AP802" t="b">
        <f t="shared" si="1155"/>
        <v>0</v>
      </c>
      <c r="AQ802" t="b">
        <f t="shared" si="1156"/>
        <v>0</v>
      </c>
      <c r="AR802" t="b">
        <f t="shared" si="1157"/>
        <v>0</v>
      </c>
      <c r="AS802" t="b">
        <f t="shared" si="1158"/>
        <v>0</v>
      </c>
      <c r="AT802" t="b">
        <f t="shared" si="1159"/>
        <v>0</v>
      </c>
      <c r="AU802" t="b">
        <f t="shared" si="1160"/>
        <v>0</v>
      </c>
      <c r="AV802" t="b">
        <f t="shared" si="1161"/>
        <v>0</v>
      </c>
      <c r="AW802" t="b">
        <f t="shared" si="1162"/>
        <v>0</v>
      </c>
      <c r="AX802" t="b">
        <f t="shared" si="1163"/>
        <v>0</v>
      </c>
      <c r="AY802" t="b">
        <f t="shared" si="1164"/>
        <v>1</v>
      </c>
      <c r="AZ802" t="b">
        <f t="shared" si="1165"/>
        <v>0</v>
      </c>
      <c r="BA802" t="b">
        <f t="shared" si="1166"/>
        <v>1</v>
      </c>
      <c r="BB802" t="b">
        <f t="shared" si="1167"/>
        <v>0</v>
      </c>
      <c r="BC802" t="b">
        <f t="shared" si="1168"/>
        <v>0</v>
      </c>
      <c r="BD802" t="b">
        <f t="shared" si="1169"/>
        <v>1</v>
      </c>
      <c r="BE802" t="b">
        <f t="shared" si="1170"/>
        <v>0</v>
      </c>
      <c r="BF802" t="b">
        <f t="shared" si="1171"/>
        <v>0</v>
      </c>
      <c r="BG802" t="b">
        <f t="shared" si="1172"/>
        <v>0</v>
      </c>
      <c r="BH802" t="b">
        <f t="shared" si="1173"/>
        <v>0</v>
      </c>
      <c r="BI802" t="b">
        <f t="shared" si="1174"/>
        <v>0</v>
      </c>
      <c r="BJ802" t="b">
        <f t="shared" si="1175"/>
        <v>0</v>
      </c>
      <c r="BK802" t="b">
        <f t="shared" si="1176"/>
        <v>0</v>
      </c>
      <c r="BL802" t="b">
        <f t="shared" si="1177"/>
        <v>0</v>
      </c>
      <c r="BM802" t="b">
        <f t="shared" si="1178"/>
        <v>1</v>
      </c>
      <c r="BN802" t="b">
        <f t="shared" si="1179"/>
        <v>0</v>
      </c>
      <c r="BO802" t="b">
        <f t="shared" si="1180"/>
        <v>0</v>
      </c>
      <c r="BP802" t="b">
        <f t="shared" si="1181"/>
        <v>1</v>
      </c>
      <c r="BQ802" t="b">
        <f t="shared" si="1182"/>
        <v>0</v>
      </c>
      <c r="BR802" t="b">
        <f t="shared" si="1183"/>
        <v>0</v>
      </c>
      <c r="BS802" t="b">
        <f t="shared" si="1184"/>
        <v>0</v>
      </c>
      <c r="BT802" t="b">
        <f t="shared" si="1185"/>
        <v>0</v>
      </c>
      <c r="BU802" t="b">
        <f t="shared" si="1186"/>
        <v>0</v>
      </c>
      <c r="BV802" t="b">
        <f t="shared" si="1187"/>
        <v>0</v>
      </c>
      <c r="BW802" t="b">
        <f t="shared" si="1188"/>
        <v>0</v>
      </c>
      <c r="BX802" t="b">
        <f t="shared" si="1189"/>
        <v>0</v>
      </c>
      <c r="BY802" t="b">
        <f t="shared" si="1190"/>
        <v>0</v>
      </c>
      <c r="BZ802" t="b">
        <f t="shared" si="1191"/>
        <v>0</v>
      </c>
      <c r="CA802" t="b">
        <f t="shared" si="1192"/>
        <v>0</v>
      </c>
      <c r="CB802" t="b">
        <f t="shared" si="1193"/>
        <v>0</v>
      </c>
      <c r="CC802" t="b">
        <f t="shared" si="1194"/>
        <v>0</v>
      </c>
      <c r="CD802" t="b">
        <f t="shared" si="1195"/>
        <v>0</v>
      </c>
      <c r="CE802" t="b">
        <f t="shared" si="1196"/>
        <v>1</v>
      </c>
      <c r="CF802" t="b">
        <f t="shared" si="1197"/>
        <v>1</v>
      </c>
      <c r="CG802" t="b">
        <f t="shared" si="1198"/>
        <v>0</v>
      </c>
      <c r="CH802" t="b">
        <f t="shared" si="1199"/>
        <v>0</v>
      </c>
      <c r="CI802" t="b">
        <f t="shared" si="1200"/>
        <v>0</v>
      </c>
      <c r="CJ802" t="b">
        <f t="shared" si="1201"/>
        <v>0</v>
      </c>
      <c r="CK802" t="b">
        <f t="shared" si="1202"/>
        <v>0</v>
      </c>
      <c r="CL802" t="b">
        <f t="shared" si="1203"/>
        <v>0</v>
      </c>
      <c r="CM802" t="b">
        <f t="shared" si="1204"/>
        <v>0</v>
      </c>
      <c r="CN802" t="b">
        <f t="shared" si="1205"/>
        <v>0</v>
      </c>
      <c r="CO802" t="b">
        <f t="shared" si="1206"/>
        <v>0</v>
      </c>
      <c r="CP802" t="b">
        <f t="shared" si="1207"/>
        <v>0</v>
      </c>
      <c r="CQ802" t="b">
        <f t="shared" si="1208"/>
        <v>0</v>
      </c>
      <c r="CR802" t="b">
        <f t="shared" si="1209"/>
        <v>0</v>
      </c>
      <c r="CS802" t="b">
        <f t="shared" si="1210"/>
        <v>0</v>
      </c>
      <c r="CT802" t="b">
        <f t="shared" si="1211"/>
        <v>0</v>
      </c>
      <c r="CU802" t="b">
        <f t="shared" si="1212"/>
        <v>0</v>
      </c>
      <c r="CV802" t="b">
        <f t="shared" si="1213"/>
        <v>0</v>
      </c>
      <c r="CW802" t="b">
        <f t="shared" si="1214"/>
        <v>0</v>
      </c>
      <c r="CX802" t="b">
        <f t="shared" si="1215"/>
        <v>0</v>
      </c>
      <c r="CY802" t="b">
        <f t="shared" si="1216"/>
        <v>0</v>
      </c>
      <c r="CZ802" t="b">
        <f t="shared" si="1217"/>
        <v>0</v>
      </c>
      <c r="DA802" t="b">
        <f t="shared" si="1218"/>
        <v>0</v>
      </c>
      <c r="DB802" t="b">
        <f t="shared" si="1219"/>
        <v>0</v>
      </c>
      <c r="DC802" t="b">
        <f t="shared" si="1220"/>
        <v>0</v>
      </c>
      <c r="DD802" t="b">
        <f t="shared" si="1221"/>
        <v>0</v>
      </c>
    </row>
    <row r="803" spans="1:108">
      <c r="A803" t="s">
        <v>8017</v>
      </c>
      <c r="B803" t="s">
        <v>8018</v>
      </c>
      <c r="C803" t="s">
        <v>3022</v>
      </c>
      <c r="E803" t="s">
        <v>2884</v>
      </c>
      <c r="F803" t="s">
        <v>2885</v>
      </c>
      <c r="G803" t="s">
        <v>2886</v>
      </c>
      <c r="H803" t="s">
        <v>7430</v>
      </c>
      <c r="I803" t="s">
        <v>7418</v>
      </c>
      <c r="J803" t="s">
        <v>160</v>
      </c>
      <c r="K803" t="s">
        <v>160</v>
      </c>
      <c r="L803" t="s">
        <v>7083</v>
      </c>
      <c r="M803" t="s">
        <v>3023</v>
      </c>
      <c r="N803" t="s">
        <v>3024</v>
      </c>
      <c r="O803" t="b">
        <f t="shared" si="1128"/>
        <v>1</v>
      </c>
      <c r="P803" t="b">
        <f t="shared" si="1129"/>
        <v>1</v>
      </c>
      <c r="Q803" t="b">
        <f t="shared" si="1130"/>
        <v>1</v>
      </c>
      <c r="R803" t="b">
        <f t="shared" si="1131"/>
        <v>1</v>
      </c>
      <c r="S803" t="b">
        <f t="shared" si="1132"/>
        <v>1</v>
      </c>
      <c r="T803" t="b">
        <f t="shared" si="1133"/>
        <v>1</v>
      </c>
      <c r="U803" t="b">
        <f t="shared" si="1134"/>
        <v>1</v>
      </c>
      <c r="V803" t="b">
        <f t="shared" si="1135"/>
        <v>1</v>
      </c>
      <c r="W803" t="b">
        <f t="shared" si="1136"/>
        <v>1</v>
      </c>
      <c r="X803" t="b">
        <f t="shared" si="1137"/>
        <v>0</v>
      </c>
      <c r="Y803" t="b">
        <f t="shared" si="1138"/>
        <v>1</v>
      </c>
      <c r="Z803" t="b">
        <f t="shared" si="1139"/>
        <v>0</v>
      </c>
      <c r="AA803" t="b">
        <f t="shared" si="1140"/>
        <v>1</v>
      </c>
      <c r="AB803" t="b">
        <f t="shared" si="1141"/>
        <v>0</v>
      </c>
      <c r="AC803" t="b">
        <f t="shared" si="1142"/>
        <v>0</v>
      </c>
      <c r="AD803" t="b">
        <f t="shared" si="1143"/>
        <v>1</v>
      </c>
      <c r="AE803" t="b">
        <f t="shared" si="1144"/>
        <v>0</v>
      </c>
      <c r="AF803" t="b">
        <f t="shared" si="1145"/>
        <v>0</v>
      </c>
      <c r="AG803" t="b">
        <f t="shared" si="1146"/>
        <v>1</v>
      </c>
      <c r="AH803" t="b">
        <f t="shared" si="1147"/>
        <v>1</v>
      </c>
      <c r="AI803" t="b">
        <f t="shared" si="1148"/>
        <v>1</v>
      </c>
      <c r="AJ803" t="b">
        <f t="shared" si="1149"/>
        <v>0</v>
      </c>
      <c r="AK803" t="b">
        <f t="shared" si="1150"/>
        <v>0</v>
      </c>
      <c r="AL803" t="b">
        <f t="shared" si="1151"/>
        <v>1</v>
      </c>
      <c r="AM803" t="b">
        <f t="shared" si="1152"/>
        <v>1</v>
      </c>
      <c r="AN803" t="b">
        <f t="shared" si="1153"/>
        <v>0</v>
      </c>
      <c r="AO803" t="b">
        <f t="shared" si="1154"/>
        <v>0</v>
      </c>
      <c r="AP803" t="b">
        <f t="shared" si="1155"/>
        <v>0</v>
      </c>
      <c r="AQ803" t="b">
        <f t="shared" si="1156"/>
        <v>0</v>
      </c>
      <c r="AR803" t="b">
        <f t="shared" si="1157"/>
        <v>0</v>
      </c>
      <c r="AS803" t="b">
        <f t="shared" si="1158"/>
        <v>0</v>
      </c>
      <c r="AT803" t="b">
        <f t="shared" si="1159"/>
        <v>0</v>
      </c>
      <c r="AU803" t="b">
        <f t="shared" si="1160"/>
        <v>0</v>
      </c>
      <c r="AV803" t="b">
        <f t="shared" si="1161"/>
        <v>1</v>
      </c>
      <c r="AW803" t="b">
        <f t="shared" si="1162"/>
        <v>1</v>
      </c>
      <c r="AX803" t="b">
        <f t="shared" si="1163"/>
        <v>0</v>
      </c>
      <c r="AY803" t="b">
        <f t="shared" si="1164"/>
        <v>1</v>
      </c>
      <c r="AZ803" t="b">
        <f t="shared" si="1165"/>
        <v>1</v>
      </c>
      <c r="BA803" t="b">
        <f t="shared" si="1166"/>
        <v>1</v>
      </c>
      <c r="BB803" t="b">
        <f t="shared" si="1167"/>
        <v>0</v>
      </c>
      <c r="BC803" t="b">
        <f t="shared" si="1168"/>
        <v>0</v>
      </c>
      <c r="BD803" t="b">
        <f t="shared" si="1169"/>
        <v>0</v>
      </c>
      <c r="BE803" t="b">
        <f t="shared" si="1170"/>
        <v>0</v>
      </c>
      <c r="BF803" t="b">
        <f t="shared" si="1171"/>
        <v>0</v>
      </c>
      <c r="BG803" t="b">
        <f t="shared" si="1172"/>
        <v>1</v>
      </c>
      <c r="BH803" t="b">
        <f t="shared" si="1173"/>
        <v>0</v>
      </c>
      <c r="BI803" t="b">
        <f t="shared" si="1174"/>
        <v>0</v>
      </c>
      <c r="BJ803" t="b">
        <f t="shared" si="1175"/>
        <v>0</v>
      </c>
      <c r="BK803" t="b">
        <f t="shared" si="1176"/>
        <v>0</v>
      </c>
      <c r="BL803" t="b">
        <f t="shared" si="1177"/>
        <v>0</v>
      </c>
      <c r="BM803" t="b">
        <f t="shared" si="1178"/>
        <v>0</v>
      </c>
      <c r="BN803" t="b">
        <f t="shared" si="1179"/>
        <v>0</v>
      </c>
      <c r="BO803" t="b">
        <f t="shared" si="1180"/>
        <v>1</v>
      </c>
      <c r="BP803" t="b">
        <f t="shared" si="1181"/>
        <v>1</v>
      </c>
      <c r="BQ803" t="b">
        <f t="shared" si="1182"/>
        <v>0</v>
      </c>
      <c r="BR803" t="b">
        <f t="shared" si="1183"/>
        <v>0</v>
      </c>
      <c r="BS803" t="b">
        <f t="shared" si="1184"/>
        <v>0</v>
      </c>
      <c r="BT803" t="b">
        <f t="shared" si="1185"/>
        <v>0</v>
      </c>
      <c r="BU803" t="b">
        <f t="shared" si="1186"/>
        <v>0</v>
      </c>
      <c r="BV803" t="b">
        <f t="shared" si="1187"/>
        <v>0</v>
      </c>
      <c r="BW803" t="b">
        <f t="shared" si="1188"/>
        <v>0</v>
      </c>
      <c r="BX803" t="b">
        <f t="shared" si="1189"/>
        <v>0</v>
      </c>
      <c r="BY803" t="b">
        <f t="shared" si="1190"/>
        <v>0</v>
      </c>
      <c r="BZ803" t="b">
        <f t="shared" si="1191"/>
        <v>0</v>
      </c>
      <c r="CA803" t="b">
        <f t="shared" si="1192"/>
        <v>1</v>
      </c>
      <c r="CB803" t="b">
        <f t="shared" si="1193"/>
        <v>0</v>
      </c>
      <c r="CC803" t="b">
        <f t="shared" si="1194"/>
        <v>0</v>
      </c>
      <c r="CD803" t="b">
        <f t="shared" si="1195"/>
        <v>0</v>
      </c>
      <c r="CE803" t="b">
        <f t="shared" si="1196"/>
        <v>1</v>
      </c>
      <c r="CF803" t="b">
        <f t="shared" si="1197"/>
        <v>0</v>
      </c>
      <c r="CG803" t="b">
        <f t="shared" si="1198"/>
        <v>1</v>
      </c>
      <c r="CH803" t="b">
        <f t="shared" si="1199"/>
        <v>1</v>
      </c>
      <c r="CI803" t="b">
        <f t="shared" si="1200"/>
        <v>0</v>
      </c>
      <c r="CJ803" t="b">
        <f t="shared" si="1201"/>
        <v>0</v>
      </c>
      <c r="CK803" t="b">
        <f t="shared" si="1202"/>
        <v>0</v>
      </c>
      <c r="CL803" t="b">
        <f t="shared" si="1203"/>
        <v>0</v>
      </c>
      <c r="CM803" t="b">
        <f t="shared" si="1204"/>
        <v>0</v>
      </c>
      <c r="CN803" t="b">
        <f t="shared" si="1205"/>
        <v>0</v>
      </c>
      <c r="CO803" t="b">
        <f t="shared" si="1206"/>
        <v>0</v>
      </c>
      <c r="CP803" t="b">
        <f t="shared" si="1207"/>
        <v>0</v>
      </c>
      <c r="CQ803" t="b">
        <f t="shared" si="1208"/>
        <v>0</v>
      </c>
      <c r="CR803" t="b">
        <f t="shared" si="1209"/>
        <v>0</v>
      </c>
      <c r="CS803" t="b">
        <f t="shared" si="1210"/>
        <v>0</v>
      </c>
      <c r="CT803" t="b">
        <f t="shared" si="1211"/>
        <v>0</v>
      </c>
      <c r="CU803" t="b">
        <f t="shared" si="1212"/>
        <v>0</v>
      </c>
      <c r="CV803" t="b">
        <f t="shared" si="1213"/>
        <v>1</v>
      </c>
      <c r="CW803" t="b">
        <f t="shared" si="1214"/>
        <v>0</v>
      </c>
      <c r="CX803" t="b">
        <f t="shared" si="1215"/>
        <v>0</v>
      </c>
      <c r="CY803" t="b">
        <f t="shared" si="1216"/>
        <v>0</v>
      </c>
      <c r="CZ803" t="b">
        <f t="shared" si="1217"/>
        <v>0</v>
      </c>
      <c r="DA803" t="b">
        <f t="shared" si="1218"/>
        <v>0</v>
      </c>
      <c r="DB803" t="b">
        <f t="shared" si="1219"/>
        <v>1</v>
      </c>
      <c r="DC803" t="b">
        <f t="shared" si="1220"/>
        <v>0</v>
      </c>
      <c r="DD803" t="b">
        <f t="shared" si="1221"/>
        <v>1</v>
      </c>
    </row>
    <row r="804" spans="1:108">
      <c r="A804" t="s">
        <v>2901</v>
      </c>
      <c r="B804" t="s">
        <v>2902</v>
      </c>
      <c r="C804" t="s">
        <v>2902</v>
      </c>
      <c r="F804" t="s">
        <v>2903</v>
      </c>
      <c r="G804" t="s">
        <v>2886</v>
      </c>
      <c r="H804" t="s">
        <v>7430</v>
      </c>
      <c r="I804" t="s">
        <v>7418</v>
      </c>
      <c r="J804" t="s">
        <v>135</v>
      </c>
      <c r="K804" t="s">
        <v>136</v>
      </c>
      <c r="L804" t="s">
        <v>7048</v>
      </c>
      <c r="M804" t="s">
        <v>6079</v>
      </c>
      <c r="N804" t="s">
        <v>2904</v>
      </c>
      <c r="O804" t="b">
        <f t="shared" si="1128"/>
        <v>1</v>
      </c>
      <c r="P804" t="b">
        <f t="shared" si="1129"/>
        <v>0</v>
      </c>
      <c r="Q804" t="b">
        <f t="shared" si="1130"/>
        <v>0</v>
      </c>
      <c r="R804" t="b">
        <f t="shared" si="1131"/>
        <v>0</v>
      </c>
      <c r="S804" t="b">
        <f t="shared" si="1132"/>
        <v>0</v>
      </c>
      <c r="T804" t="b">
        <f t="shared" si="1133"/>
        <v>0</v>
      </c>
      <c r="U804" t="b">
        <f t="shared" si="1134"/>
        <v>0</v>
      </c>
      <c r="V804" t="b">
        <f t="shared" si="1135"/>
        <v>0</v>
      </c>
      <c r="W804" t="b">
        <f t="shared" si="1136"/>
        <v>1</v>
      </c>
      <c r="X804" t="b">
        <f t="shared" si="1137"/>
        <v>0</v>
      </c>
      <c r="Y804" t="b">
        <f t="shared" si="1138"/>
        <v>0</v>
      </c>
      <c r="Z804" t="b">
        <f t="shared" si="1139"/>
        <v>0</v>
      </c>
      <c r="AA804" t="b">
        <f t="shared" si="1140"/>
        <v>0</v>
      </c>
      <c r="AB804" t="b">
        <f t="shared" si="1141"/>
        <v>0</v>
      </c>
      <c r="AC804" t="b">
        <f t="shared" si="1142"/>
        <v>1</v>
      </c>
      <c r="AD804" t="b">
        <f t="shared" si="1143"/>
        <v>0</v>
      </c>
      <c r="AE804" t="b">
        <f t="shared" si="1144"/>
        <v>0</v>
      </c>
      <c r="AF804" t="b">
        <f t="shared" si="1145"/>
        <v>0</v>
      </c>
      <c r="AG804" t="b">
        <f t="shared" si="1146"/>
        <v>0</v>
      </c>
      <c r="AH804" t="b">
        <f t="shared" si="1147"/>
        <v>0</v>
      </c>
      <c r="AI804" t="b">
        <f t="shared" si="1148"/>
        <v>0</v>
      </c>
      <c r="AJ804" t="b">
        <f t="shared" si="1149"/>
        <v>0</v>
      </c>
      <c r="AK804" t="b">
        <f t="shared" si="1150"/>
        <v>0</v>
      </c>
      <c r="AL804" t="b">
        <f t="shared" si="1151"/>
        <v>0</v>
      </c>
      <c r="AM804" t="b">
        <f t="shared" si="1152"/>
        <v>0</v>
      </c>
      <c r="AN804" t="b">
        <f t="shared" si="1153"/>
        <v>0</v>
      </c>
      <c r="AO804" t="b">
        <f t="shared" si="1154"/>
        <v>0</v>
      </c>
      <c r="AP804" t="b">
        <f t="shared" si="1155"/>
        <v>0</v>
      </c>
      <c r="AQ804" t="b">
        <f t="shared" si="1156"/>
        <v>0</v>
      </c>
      <c r="AR804" t="b">
        <f t="shared" si="1157"/>
        <v>0</v>
      </c>
      <c r="AS804" t="b">
        <f t="shared" si="1158"/>
        <v>0</v>
      </c>
      <c r="AT804" t="b">
        <f t="shared" si="1159"/>
        <v>0</v>
      </c>
      <c r="AU804" t="b">
        <f t="shared" si="1160"/>
        <v>0</v>
      </c>
      <c r="AV804" t="b">
        <f t="shared" si="1161"/>
        <v>0</v>
      </c>
      <c r="AW804" t="b">
        <f t="shared" si="1162"/>
        <v>0</v>
      </c>
      <c r="AX804" t="b">
        <f t="shared" si="1163"/>
        <v>0</v>
      </c>
      <c r="AY804" t="b">
        <f t="shared" si="1164"/>
        <v>0</v>
      </c>
      <c r="AZ804" t="b">
        <f t="shared" si="1165"/>
        <v>0</v>
      </c>
      <c r="BA804" t="b">
        <f t="shared" si="1166"/>
        <v>1</v>
      </c>
      <c r="BB804" t="b">
        <f t="shared" si="1167"/>
        <v>0</v>
      </c>
      <c r="BC804" t="b">
        <f t="shared" si="1168"/>
        <v>0</v>
      </c>
      <c r="BD804" t="b">
        <f t="shared" si="1169"/>
        <v>0</v>
      </c>
      <c r="BE804" t="b">
        <f t="shared" si="1170"/>
        <v>0</v>
      </c>
      <c r="BF804" t="b">
        <f t="shared" si="1171"/>
        <v>0</v>
      </c>
      <c r="BG804" t="b">
        <f t="shared" si="1172"/>
        <v>0</v>
      </c>
      <c r="BH804" t="b">
        <f t="shared" si="1173"/>
        <v>0</v>
      </c>
      <c r="BI804" t="b">
        <f t="shared" si="1174"/>
        <v>0</v>
      </c>
      <c r="BJ804" t="b">
        <f t="shared" si="1175"/>
        <v>0</v>
      </c>
      <c r="BK804" t="b">
        <f t="shared" si="1176"/>
        <v>0</v>
      </c>
      <c r="BL804" t="b">
        <f t="shared" si="1177"/>
        <v>0</v>
      </c>
      <c r="BM804" t="b">
        <f t="shared" si="1178"/>
        <v>0</v>
      </c>
      <c r="BN804" t="b">
        <f t="shared" si="1179"/>
        <v>0</v>
      </c>
      <c r="BO804" t="b">
        <f t="shared" si="1180"/>
        <v>0</v>
      </c>
      <c r="BP804" t="b">
        <f t="shared" si="1181"/>
        <v>0</v>
      </c>
      <c r="BQ804" t="b">
        <f t="shared" si="1182"/>
        <v>0</v>
      </c>
      <c r="BR804" t="b">
        <f t="shared" si="1183"/>
        <v>0</v>
      </c>
      <c r="BS804" t="b">
        <f t="shared" si="1184"/>
        <v>0</v>
      </c>
      <c r="BT804" t="b">
        <f t="shared" si="1185"/>
        <v>0</v>
      </c>
      <c r="BU804" t="b">
        <f t="shared" si="1186"/>
        <v>0</v>
      </c>
      <c r="BV804" t="b">
        <f t="shared" si="1187"/>
        <v>0</v>
      </c>
      <c r="BW804" t="b">
        <f t="shared" si="1188"/>
        <v>0</v>
      </c>
      <c r="BX804" t="b">
        <f t="shared" si="1189"/>
        <v>0</v>
      </c>
      <c r="BY804" t="b">
        <f t="shared" si="1190"/>
        <v>0</v>
      </c>
      <c r="BZ804" t="b">
        <f t="shared" si="1191"/>
        <v>0</v>
      </c>
      <c r="CA804" t="b">
        <f t="shared" si="1192"/>
        <v>0</v>
      </c>
      <c r="CB804" t="b">
        <f t="shared" si="1193"/>
        <v>0</v>
      </c>
      <c r="CC804" t="b">
        <f t="shared" si="1194"/>
        <v>0</v>
      </c>
      <c r="CD804" t="b">
        <f t="shared" si="1195"/>
        <v>0</v>
      </c>
      <c r="CE804" t="b">
        <f t="shared" si="1196"/>
        <v>0</v>
      </c>
      <c r="CF804" t="b">
        <f t="shared" si="1197"/>
        <v>1</v>
      </c>
      <c r="CG804" t="b">
        <f t="shared" si="1198"/>
        <v>0</v>
      </c>
      <c r="CH804" t="b">
        <f t="shared" si="1199"/>
        <v>0</v>
      </c>
      <c r="CI804" t="b">
        <f t="shared" si="1200"/>
        <v>0</v>
      </c>
      <c r="CJ804" t="b">
        <f t="shared" si="1201"/>
        <v>0</v>
      </c>
      <c r="CK804" t="b">
        <f t="shared" si="1202"/>
        <v>0</v>
      </c>
      <c r="CL804" t="b">
        <f t="shared" si="1203"/>
        <v>0</v>
      </c>
      <c r="CM804" t="b">
        <f t="shared" si="1204"/>
        <v>0</v>
      </c>
      <c r="CN804" t="b">
        <f t="shared" si="1205"/>
        <v>0</v>
      </c>
      <c r="CO804" t="b">
        <f t="shared" si="1206"/>
        <v>0</v>
      </c>
      <c r="CP804" t="b">
        <f t="shared" si="1207"/>
        <v>0</v>
      </c>
      <c r="CQ804" t="b">
        <f t="shared" si="1208"/>
        <v>0</v>
      </c>
      <c r="CR804" t="b">
        <f t="shared" si="1209"/>
        <v>0</v>
      </c>
      <c r="CS804" t="b">
        <f t="shared" si="1210"/>
        <v>0</v>
      </c>
      <c r="CT804" t="b">
        <f t="shared" si="1211"/>
        <v>1</v>
      </c>
      <c r="CU804" t="b">
        <f t="shared" si="1212"/>
        <v>0</v>
      </c>
      <c r="CV804" t="b">
        <f t="shared" si="1213"/>
        <v>0</v>
      </c>
      <c r="CW804" t="b">
        <f t="shared" si="1214"/>
        <v>0</v>
      </c>
      <c r="CX804" t="b">
        <f t="shared" si="1215"/>
        <v>0</v>
      </c>
      <c r="CY804" t="b">
        <f t="shared" si="1216"/>
        <v>0</v>
      </c>
      <c r="CZ804" t="b">
        <f t="shared" si="1217"/>
        <v>0</v>
      </c>
      <c r="DA804" t="b">
        <f t="shared" si="1218"/>
        <v>0</v>
      </c>
      <c r="DB804" t="b">
        <f t="shared" si="1219"/>
        <v>0</v>
      </c>
      <c r="DC804" t="b">
        <f t="shared" si="1220"/>
        <v>0</v>
      </c>
      <c r="DD804" t="b">
        <f t="shared" si="1221"/>
        <v>0</v>
      </c>
    </row>
    <row r="805" spans="1:108">
      <c r="A805" t="s">
        <v>2905</v>
      </c>
      <c r="B805" t="s">
        <v>2902</v>
      </c>
      <c r="C805" t="s">
        <v>2902</v>
      </c>
      <c r="F805" t="s">
        <v>2903</v>
      </c>
      <c r="G805" t="s">
        <v>2886</v>
      </c>
      <c r="H805" t="s">
        <v>7430</v>
      </c>
      <c r="I805" t="s">
        <v>7418</v>
      </c>
      <c r="J805" t="s">
        <v>139</v>
      </c>
      <c r="K805" t="s">
        <v>139</v>
      </c>
      <c r="L805" t="s">
        <v>7049</v>
      </c>
      <c r="M805" t="s">
        <v>193</v>
      </c>
      <c r="N805" s="7" t="s">
        <v>2906</v>
      </c>
      <c r="O805" s="7" t="b">
        <f t="shared" si="1128"/>
        <v>1</v>
      </c>
      <c r="P805" t="b">
        <f t="shared" si="1129"/>
        <v>1</v>
      </c>
      <c r="Q805" t="b">
        <f t="shared" si="1130"/>
        <v>1</v>
      </c>
      <c r="R805" t="b">
        <f t="shared" si="1131"/>
        <v>1</v>
      </c>
      <c r="S805" s="7" t="b">
        <f t="shared" si="1132"/>
        <v>1</v>
      </c>
      <c r="T805" s="7" t="b">
        <f t="shared" si="1133"/>
        <v>1</v>
      </c>
      <c r="U805" s="7" t="b">
        <f t="shared" si="1134"/>
        <v>1</v>
      </c>
      <c r="V805" s="7" t="b">
        <f t="shared" si="1135"/>
        <v>0</v>
      </c>
      <c r="W805" s="7" t="b">
        <f t="shared" si="1136"/>
        <v>1</v>
      </c>
      <c r="X805" s="7" t="b">
        <f t="shared" si="1137"/>
        <v>1</v>
      </c>
      <c r="Y805" s="7" t="b">
        <f t="shared" si="1138"/>
        <v>1</v>
      </c>
      <c r="Z805" s="7" t="b">
        <f t="shared" si="1139"/>
        <v>1</v>
      </c>
      <c r="AA805" s="7" t="b">
        <f t="shared" si="1140"/>
        <v>0</v>
      </c>
      <c r="AB805" t="b">
        <f t="shared" si="1141"/>
        <v>1</v>
      </c>
      <c r="AC805" t="b">
        <f t="shared" si="1142"/>
        <v>0</v>
      </c>
      <c r="AD805" t="b">
        <f t="shared" si="1143"/>
        <v>0</v>
      </c>
      <c r="AE805" t="b">
        <f t="shared" si="1144"/>
        <v>1</v>
      </c>
      <c r="AF805" t="b">
        <f t="shared" si="1145"/>
        <v>0</v>
      </c>
      <c r="AG805" t="b">
        <f t="shared" si="1146"/>
        <v>0</v>
      </c>
      <c r="AH805" t="b">
        <f t="shared" si="1147"/>
        <v>0</v>
      </c>
      <c r="AI805" t="b">
        <f t="shared" si="1148"/>
        <v>0</v>
      </c>
      <c r="AJ805" t="b">
        <f t="shared" si="1149"/>
        <v>0</v>
      </c>
      <c r="AK805" t="b">
        <f t="shared" si="1150"/>
        <v>1</v>
      </c>
      <c r="AL805" t="b">
        <f t="shared" si="1151"/>
        <v>0</v>
      </c>
      <c r="AM805" t="b">
        <f t="shared" si="1152"/>
        <v>0</v>
      </c>
      <c r="AN805" t="b">
        <f t="shared" si="1153"/>
        <v>0</v>
      </c>
      <c r="AO805" t="b">
        <f t="shared" si="1154"/>
        <v>0</v>
      </c>
      <c r="AP805" t="b">
        <f t="shared" si="1155"/>
        <v>0</v>
      </c>
      <c r="AQ805" t="b">
        <f t="shared" si="1156"/>
        <v>0</v>
      </c>
      <c r="AR805" t="b">
        <f t="shared" si="1157"/>
        <v>0</v>
      </c>
      <c r="AS805" t="b">
        <f t="shared" si="1158"/>
        <v>0</v>
      </c>
      <c r="AT805" t="b">
        <f t="shared" si="1159"/>
        <v>0</v>
      </c>
      <c r="AU805" t="b">
        <f t="shared" si="1160"/>
        <v>0</v>
      </c>
      <c r="AV805" t="b">
        <f t="shared" si="1161"/>
        <v>0</v>
      </c>
      <c r="AW805" t="b">
        <f t="shared" si="1162"/>
        <v>0</v>
      </c>
      <c r="AX805" t="b">
        <f t="shared" si="1163"/>
        <v>0</v>
      </c>
      <c r="AY805" t="b">
        <f t="shared" si="1164"/>
        <v>0</v>
      </c>
      <c r="AZ805" t="b">
        <f t="shared" si="1165"/>
        <v>0</v>
      </c>
      <c r="BA805" t="b">
        <f t="shared" si="1166"/>
        <v>1</v>
      </c>
      <c r="BB805" t="b">
        <f t="shared" si="1167"/>
        <v>0</v>
      </c>
      <c r="BC805" t="b">
        <f t="shared" si="1168"/>
        <v>0</v>
      </c>
      <c r="BD805" t="b">
        <f t="shared" si="1169"/>
        <v>0</v>
      </c>
      <c r="BE805" t="b">
        <f t="shared" si="1170"/>
        <v>0</v>
      </c>
      <c r="BF805" t="b">
        <f t="shared" si="1171"/>
        <v>1</v>
      </c>
      <c r="BG805" t="b">
        <f t="shared" si="1172"/>
        <v>0</v>
      </c>
      <c r="BH805" t="b">
        <f t="shared" si="1173"/>
        <v>0</v>
      </c>
      <c r="BI805" t="b">
        <f t="shared" si="1174"/>
        <v>0</v>
      </c>
      <c r="BJ805" t="b">
        <f t="shared" si="1175"/>
        <v>0</v>
      </c>
      <c r="BK805" t="b">
        <f t="shared" si="1176"/>
        <v>0</v>
      </c>
      <c r="BL805" t="b">
        <f t="shared" si="1177"/>
        <v>1</v>
      </c>
      <c r="BM805" t="b">
        <f t="shared" si="1178"/>
        <v>1</v>
      </c>
      <c r="BN805" t="b">
        <f t="shared" si="1179"/>
        <v>0</v>
      </c>
      <c r="BO805" t="b">
        <f t="shared" si="1180"/>
        <v>0</v>
      </c>
      <c r="BP805" t="b">
        <f t="shared" si="1181"/>
        <v>1</v>
      </c>
      <c r="BQ805" t="b">
        <f t="shared" si="1182"/>
        <v>0</v>
      </c>
      <c r="BR805" t="b">
        <f t="shared" si="1183"/>
        <v>0</v>
      </c>
      <c r="BS805" t="b">
        <f t="shared" si="1184"/>
        <v>0</v>
      </c>
      <c r="BT805" t="b">
        <f t="shared" si="1185"/>
        <v>0</v>
      </c>
      <c r="BU805" t="b">
        <f t="shared" si="1186"/>
        <v>0</v>
      </c>
      <c r="BV805" t="b">
        <f t="shared" si="1187"/>
        <v>0</v>
      </c>
      <c r="BW805" t="b">
        <f t="shared" si="1188"/>
        <v>0</v>
      </c>
      <c r="BX805" t="b">
        <f t="shared" si="1189"/>
        <v>0</v>
      </c>
      <c r="BY805" t="b">
        <f t="shared" si="1190"/>
        <v>1</v>
      </c>
      <c r="BZ805" t="b">
        <f t="shared" si="1191"/>
        <v>0</v>
      </c>
      <c r="CA805" t="b">
        <f t="shared" si="1192"/>
        <v>0</v>
      </c>
      <c r="CB805" t="b">
        <f t="shared" si="1193"/>
        <v>0</v>
      </c>
      <c r="CC805" t="b">
        <f t="shared" si="1194"/>
        <v>0</v>
      </c>
      <c r="CD805" t="b">
        <f t="shared" si="1195"/>
        <v>0</v>
      </c>
      <c r="CE805" t="b">
        <f t="shared" si="1196"/>
        <v>0</v>
      </c>
      <c r="CF805" t="b">
        <f t="shared" si="1197"/>
        <v>0</v>
      </c>
      <c r="CG805" t="b">
        <f t="shared" si="1198"/>
        <v>1</v>
      </c>
      <c r="CH805" t="b">
        <f t="shared" si="1199"/>
        <v>1</v>
      </c>
      <c r="CI805" t="b">
        <f t="shared" si="1200"/>
        <v>0</v>
      </c>
      <c r="CJ805" t="b">
        <f t="shared" si="1201"/>
        <v>0</v>
      </c>
      <c r="CK805" t="b">
        <f t="shared" si="1202"/>
        <v>0</v>
      </c>
      <c r="CL805" t="b">
        <f t="shared" si="1203"/>
        <v>0</v>
      </c>
      <c r="CM805" t="b">
        <f t="shared" si="1204"/>
        <v>0</v>
      </c>
      <c r="CN805" t="b">
        <f t="shared" si="1205"/>
        <v>0</v>
      </c>
      <c r="CO805" t="b">
        <f t="shared" si="1206"/>
        <v>0</v>
      </c>
      <c r="CP805" t="b">
        <f t="shared" si="1207"/>
        <v>0</v>
      </c>
      <c r="CQ805" t="b">
        <f t="shared" si="1208"/>
        <v>0</v>
      </c>
      <c r="CR805" t="b">
        <f t="shared" si="1209"/>
        <v>0</v>
      </c>
      <c r="CS805" t="b">
        <f t="shared" si="1210"/>
        <v>0</v>
      </c>
      <c r="CT805" t="b">
        <f t="shared" si="1211"/>
        <v>0</v>
      </c>
      <c r="CU805" t="b">
        <f t="shared" si="1212"/>
        <v>0</v>
      </c>
      <c r="CV805" t="b">
        <f t="shared" si="1213"/>
        <v>0</v>
      </c>
      <c r="CW805" t="b">
        <f t="shared" si="1214"/>
        <v>0</v>
      </c>
      <c r="CX805" t="b">
        <f t="shared" si="1215"/>
        <v>0</v>
      </c>
      <c r="CY805" t="b">
        <f t="shared" si="1216"/>
        <v>0</v>
      </c>
      <c r="CZ805" t="b">
        <f t="shared" si="1217"/>
        <v>0</v>
      </c>
      <c r="DA805" t="b">
        <f t="shared" si="1218"/>
        <v>0</v>
      </c>
      <c r="DB805" t="b">
        <f t="shared" si="1219"/>
        <v>0</v>
      </c>
      <c r="DC805" t="b">
        <f t="shared" si="1220"/>
        <v>0</v>
      </c>
      <c r="DD805" t="b">
        <f t="shared" si="1221"/>
        <v>0</v>
      </c>
    </row>
    <row r="806" spans="1:108">
      <c r="A806" s="4" t="s">
        <v>2952</v>
      </c>
      <c r="C806" t="s">
        <v>2953</v>
      </c>
      <c r="D806" s="4"/>
      <c r="E806" s="4"/>
      <c r="F806" t="s">
        <v>2903</v>
      </c>
      <c r="G806" t="s">
        <v>2886</v>
      </c>
      <c r="H806" t="s">
        <v>7430</v>
      </c>
      <c r="I806" t="s">
        <v>7418</v>
      </c>
      <c r="J806" s="4" t="s">
        <v>165</v>
      </c>
      <c r="K806" s="4" t="s">
        <v>114</v>
      </c>
      <c r="L806" s="91" t="s">
        <v>7794</v>
      </c>
      <c r="M806" s="4" t="s">
        <v>2954</v>
      </c>
      <c r="N806" s="82" t="s">
        <v>7489</v>
      </c>
      <c r="O806" s="4" t="b">
        <f t="shared" si="1128"/>
        <v>1</v>
      </c>
      <c r="P806" s="4" t="b">
        <f t="shared" si="1129"/>
        <v>1</v>
      </c>
      <c r="Q806" s="4" t="b">
        <f t="shared" si="1130"/>
        <v>1</v>
      </c>
      <c r="R806" s="4" t="b">
        <f t="shared" si="1131"/>
        <v>1</v>
      </c>
      <c r="S806" s="4" t="b">
        <f t="shared" si="1132"/>
        <v>1</v>
      </c>
      <c r="T806" s="4" t="b">
        <f t="shared" si="1133"/>
        <v>1</v>
      </c>
      <c r="U806" s="4" t="b">
        <f t="shared" si="1134"/>
        <v>1</v>
      </c>
      <c r="V806" s="4" t="b">
        <f t="shared" si="1135"/>
        <v>1</v>
      </c>
      <c r="W806" s="4" t="b">
        <f t="shared" si="1136"/>
        <v>1</v>
      </c>
      <c r="X806" s="4" t="b">
        <f t="shared" si="1137"/>
        <v>1</v>
      </c>
      <c r="Y806" s="4" t="b">
        <f t="shared" si="1138"/>
        <v>1</v>
      </c>
      <c r="Z806" s="4" t="b">
        <f t="shared" si="1139"/>
        <v>1</v>
      </c>
      <c r="AA806" s="4" t="b">
        <f t="shared" si="1140"/>
        <v>1</v>
      </c>
      <c r="AB806" s="4" t="b">
        <f t="shared" si="1141"/>
        <v>1</v>
      </c>
      <c r="AC806" s="4" t="b">
        <f t="shared" si="1142"/>
        <v>1</v>
      </c>
      <c r="AD806" s="4" t="b">
        <f t="shared" si="1143"/>
        <v>1</v>
      </c>
      <c r="AE806" s="4" t="b">
        <f t="shared" si="1144"/>
        <v>0</v>
      </c>
      <c r="AF806" s="4" t="b">
        <f t="shared" si="1145"/>
        <v>0</v>
      </c>
      <c r="AG806" s="4" t="b">
        <f t="shared" si="1146"/>
        <v>0</v>
      </c>
      <c r="AH806" s="4" t="b">
        <f t="shared" si="1147"/>
        <v>1</v>
      </c>
      <c r="AI806" s="4" t="b">
        <f t="shared" si="1148"/>
        <v>1</v>
      </c>
      <c r="AJ806" s="4" t="b">
        <f t="shared" si="1149"/>
        <v>0</v>
      </c>
      <c r="AK806" s="4" t="b">
        <f t="shared" si="1150"/>
        <v>1</v>
      </c>
      <c r="AL806" s="4" t="b">
        <f t="shared" si="1151"/>
        <v>0</v>
      </c>
      <c r="AM806" s="4" t="b">
        <f t="shared" si="1152"/>
        <v>0</v>
      </c>
      <c r="AN806" s="4" t="b">
        <f t="shared" si="1153"/>
        <v>1</v>
      </c>
      <c r="AO806" s="4" t="b">
        <f t="shared" si="1154"/>
        <v>0</v>
      </c>
      <c r="AP806" s="4" t="b">
        <f t="shared" si="1155"/>
        <v>0</v>
      </c>
      <c r="AQ806" s="4" t="b">
        <f t="shared" si="1156"/>
        <v>0</v>
      </c>
      <c r="AR806" s="4" t="b">
        <f t="shared" si="1157"/>
        <v>0</v>
      </c>
      <c r="AS806" s="4" t="b">
        <f t="shared" si="1158"/>
        <v>0</v>
      </c>
      <c r="AT806" s="4" t="b">
        <f t="shared" si="1159"/>
        <v>0</v>
      </c>
      <c r="AU806" s="4" t="b">
        <f t="shared" si="1160"/>
        <v>0</v>
      </c>
      <c r="AV806" s="4" t="b">
        <f t="shared" si="1161"/>
        <v>1</v>
      </c>
      <c r="AW806" s="4" t="b">
        <f t="shared" si="1162"/>
        <v>0</v>
      </c>
      <c r="AX806" s="4" t="b">
        <f t="shared" si="1163"/>
        <v>0</v>
      </c>
      <c r="AY806" s="4" t="b">
        <f t="shared" si="1164"/>
        <v>0</v>
      </c>
      <c r="AZ806" s="4" t="b">
        <f t="shared" si="1165"/>
        <v>0</v>
      </c>
      <c r="BA806" s="4" t="b">
        <f t="shared" si="1166"/>
        <v>1</v>
      </c>
      <c r="BB806" s="4" t="b">
        <f t="shared" si="1167"/>
        <v>0</v>
      </c>
      <c r="BC806" s="4" t="b">
        <f t="shared" si="1168"/>
        <v>1</v>
      </c>
      <c r="BD806" s="4" t="b">
        <f t="shared" si="1169"/>
        <v>1</v>
      </c>
      <c r="BE806" s="4" t="b">
        <f t="shared" si="1170"/>
        <v>0</v>
      </c>
      <c r="BF806" s="4" t="b">
        <f t="shared" si="1171"/>
        <v>1</v>
      </c>
      <c r="BG806" s="4" t="b">
        <f t="shared" si="1172"/>
        <v>1</v>
      </c>
      <c r="BH806" s="4" t="b">
        <f t="shared" si="1173"/>
        <v>1</v>
      </c>
      <c r="BI806" s="4" t="b">
        <f t="shared" si="1174"/>
        <v>1</v>
      </c>
      <c r="BJ806" s="4" t="b">
        <f t="shared" si="1175"/>
        <v>1</v>
      </c>
      <c r="BK806" s="4" t="b">
        <f t="shared" si="1176"/>
        <v>0</v>
      </c>
      <c r="BL806" s="4" t="b">
        <f t="shared" si="1177"/>
        <v>1</v>
      </c>
      <c r="BM806" s="4" t="b">
        <f t="shared" si="1178"/>
        <v>0</v>
      </c>
      <c r="BN806" s="4" t="b">
        <f t="shared" si="1179"/>
        <v>0</v>
      </c>
      <c r="BO806" s="4" t="b">
        <f t="shared" si="1180"/>
        <v>1</v>
      </c>
      <c r="BP806" s="4" t="b">
        <f t="shared" si="1181"/>
        <v>1</v>
      </c>
      <c r="BQ806" s="4" t="b">
        <f t="shared" si="1182"/>
        <v>1</v>
      </c>
      <c r="BR806" s="4" t="b">
        <f t="shared" si="1183"/>
        <v>0</v>
      </c>
      <c r="BS806" s="4" t="b">
        <f t="shared" si="1184"/>
        <v>1</v>
      </c>
      <c r="BT806" s="4" t="b">
        <f t="shared" si="1185"/>
        <v>1</v>
      </c>
      <c r="BU806" s="4" t="b">
        <f t="shared" si="1186"/>
        <v>0</v>
      </c>
      <c r="BV806" s="4" t="b">
        <f t="shared" si="1187"/>
        <v>0</v>
      </c>
      <c r="BW806" s="4" t="b">
        <f t="shared" si="1188"/>
        <v>0</v>
      </c>
      <c r="BX806" s="4" t="b">
        <f t="shared" si="1189"/>
        <v>1</v>
      </c>
      <c r="BY806" s="4" t="b">
        <f t="shared" si="1190"/>
        <v>1</v>
      </c>
      <c r="BZ806" s="4" t="b">
        <f t="shared" si="1191"/>
        <v>0</v>
      </c>
      <c r="CA806" s="4" t="b">
        <f t="shared" si="1192"/>
        <v>1</v>
      </c>
      <c r="CB806" s="4" t="b">
        <f t="shared" si="1193"/>
        <v>1</v>
      </c>
      <c r="CC806" s="4" t="b">
        <f t="shared" si="1194"/>
        <v>0</v>
      </c>
      <c r="CD806" s="4" t="b">
        <f t="shared" si="1195"/>
        <v>0</v>
      </c>
      <c r="CE806" s="4" t="b">
        <f t="shared" si="1196"/>
        <v>0</v>
      </c>
      <c r="CF806" s="4" t="b">
        <f t="shared" si="1197"/>
        <v>0</v>
      </c>
      <c r="CG806" s="4" t="b">
        <f t="shared" si="1198"/>
        <v>1</v>
      </c>
      <c r="CH806" s="4" t="b">
        <f t="shared" si="1199"/>
        <v>0</v>
      </c>
      <c r="CI806" s="4" t="b">
        <f t="shared" si="1200"/>
        <v>0</v>
      </c>
      <c r="CJ806" s="4" t="b">
        <f t="shared" si="1201"/>
        <v>0</v>
      </c>
      <c r="CK806" s="4" t="b">
        <f t="shared" si="1202"/>
        <v>1</v>
      </c>
      <c r="CL806" s="4" t="b">
        <f t="shared" si="1203"/>
        <v>0</v>
      </c>
      <c r="CM806" s="4" t="b">
        <f t="shared" si="1204"/>
        <v>0</v>
      </c>
      <c r="CN806" s="4" t="b">
        <f t="shared" si="1205"/>
        <v>1</v>
      </c>
      <c r="CO806" s="4" t="b">
        <f t="shared" si="1206"/>
        <v>0</v>
      </c>
      <c r="CP806" s="4" t="b">
        <f t="shared" si="1207"/>
        <v>0</v>
      </c>
      <c r="CQ806" s="4" t="b">
        <f t="shared" si="1208"/>
        <v>1</v>
      </c>
      <c r="CR806" s="4" t="b">
        <f t="shared" si="1209"/>
        <v>0</v>
      </c>
      <c r="CS806" s="4" t="b">
        <f t="shared" si="1210"/>
        <v>0</v>
      </c>
      <c r="CT806" s="4" t="b">
        <f t="shared" si="1211"/>
        <v>0</v>
      </c>
      <c r="CU806" s="4" t="b">
        <f t="shared" si="1212"/>
        <v>0</v>
      </c>
      <c r="CV806" s="4" t="b">
        <f t="shared" si="1213"/>
        <v>0</v>
      </c>
      <c r="CW806" s="4" t="b">
        <f t="shared" si="1214"/>
        <v>0</v>
      </c>
      <c r="CX806" s="4" t="b">
        <f t="shared" si="1215"/>
        <v>1</v>
      </c>
      <c r="CY806" s="4" t="b">
        <f t="shared" si="1216"/>
        <v>0</v>
      </c>
      <c r="CZ806" s="4" t="b">
        <f t="shared" si="1217"/>
        <v>1</v>
      </c>
      <c r="DA806" s="4" t="b">
        <f t="shared" si="1218"/>
        <v>1</v>
      </c>
      <c r="DB806" s="4" t="b">
        <f t="shared" si="1219"/>
        <v>0</v>
      </c>
      <c r="DC806" s="4" t="b">
        <f t="shared" si="1220"/>
        <v>0</v>
      </c>
      <c r="DD806" s="4" t="b">
        <f t="shared" si="1221"/>
        <v>0</v>
      </c>
    </row>
    <row r="807" spans="1:108">
      <c r="A807" t="s">
        <v>2955</v>
      </c>
      <c r="C807" t="s">
        <v>2953</v>
      </c>
      <c r="F807" t="s">
        <v>2903</v>
      </c>
      <c r="G807" t="s">
        <v>2886</v>
      </c>
      <c r="H807" t="s">
        <v>7430</v>
      </c>
      <c r="I807" t="s">
        <v>7418</v>
      </c>
      <c r="J807" t="s">
        <v>209</v>
      </c>
      <c r="K807" t="s">
        <v>16</v>
      </c>
      <c r="L807" t="s">
        <v>7064</v>
      </c>
      <c r="M807" t="s">
        <v>6079</v>
      </c>
      <c r="N807" s="7" t="s">
        <v>2956</v>
      </c>
      <c r="O807" s="7" t="b">
        <f t="shared" si="1128"/>
        <v>1</v>
      </c>
      <c r="P807" t="b">
        <f t="shared" si="1129"/>
        <v>1</v>
      </c>
      <c r="Q807" t="b">
        <f t="shared" si="1130"/>
        <v>1</v>
      </c>
      <c r="R807" t="b">
        <f t="shared" si="1131"/>
        <v>1</v>
      </c>
      <c r="S807" s="7" t="b">
        <f t="shared" si="1132"/>
        <v>1</v>
      </c>
      <c r="T807" s="7" t="b">
        <f t="shared" si="1133"/>
        <v>1</v>
      </c>
      <c r="U807" s="7" t="b">
        <f t="shared" si="1134"/>
        <v>1</v>
      </c>
      <c r="V807" s="7" t="b">
        <f t="shared" si="1135"/>
        <v>0</v>
      </c>
      <c r="W807" s="7" t="b">
        <f t="shared" si="1136"/>
        <v>0</v>
      </c>
      <c r="X807" s="7" t="b">
        <f t="shared" si="1137"/>
        <v>0</v>
      </c>
      <c r="Y807" s="7" t="b">
        <f t="shared" si="1138"/>
        <v>1</v>
      </c>
      <c r="Z807" s="7" t="b">
        <f t="shared" si="1139"/>
        <v>0</v>
      </c>
      <c r="AA807" s="7" t="b">
        <f t="shared" si="1140"/>
        <v>0</v>
      </c>
      <c r="AB807" t="b">
        <f t="shared" si="1141"/>
        <v>0</v>
      </c>
      <c r="AC807" t="b">
        <f t="shared" si="1142"/>
        <v>0</v>
      </c>
      <c r="AD807" t="b">
        <f t="shared" si="1143"/>
        <v>0</v>
      </c>
      <c r="AE807" t="b">
        <f t="shared" si="1144"/>
        <v>0</v>
      </c>
      <c r="AF807" t="b">
        <f t="shared" si="1145"/>
        <v>0</v>
      </c>
      <c r="AG807" t="b">
        <f t="shared" si="1146"/>
        <v>0</v>
      </c>
      <c r="AH807" t="b">
        <f t="shared" si="1147"/>
        <v>1</v>
      </c>
      <c r="AI807" t="b">
        <f t="shared" si="1148"/>
        <v>1</v>
      </c>
      <c r="AJ807" t="b">
        <f t="shared" si="1149"/>
        <v>0</v>
      </c>
      <c r="AK807" t="b">
        <f t="shared" si="1150"/>
        <v>0</v>
      </c>
      <c r="AL807" t="b">
        <f t="shared" si="1151"/>
        <v>1</v>
      </c>
      <c r="AM807" t="b">
        <f t="shared" si="1152"/>
        <v>0</v>
      </c>
      <c r="AN807" t="b">
        <f t="shared" si="1153"/>
        <v>0</v>
      </c>
      <c r="AO807" t="b">
        <f t="shared" si="1154"/>
        <v>0</v>
      </c>
      <c r="AP807" t="b">
        <f t="shared" si="1155"/>
        <v>0</v>
      </c>
      <c r="AQ807" t="b">
        <f t="shared" si="1156"/>
        <v>0</v>
      </c>
      <c r="AR807" t="b">
        <f t="shared" si="1157"/>
        <v>0</v>
      </c>
      <c r="AS807" t="b">
        <f t="shared" si="1158"/>
        <v>0</v>
      </c>
      <c r="AT807" t="b">
        <f t="shared" si="1159"/>
        <v>0</v>
      </c>
      <c r="AU807" t="b">
        <f t="shared" si="1160"/>
        <v>0</v>
      </c>
      <c r="AV807" t="b">
        <f t="shared" si="1161"/>
        <v>0</v>
      </c>
      <c r="AW807" t="b">
        <f t="shared" si="1162"/>
        <v>0</v>
      </c>
      <c r="AX807" t="b">
        <f t="shared" si="1163"/>
        <v>0</v>
      </c>
      <c r="AY807" t="b">
        <f t="shared" si="1164"/>
        <v>1</v>
      </c>
      <c r="AZ807" t="b">
        <f t="shared" si="1165"/>
        <v>0</v>
      </c>
      <c r="BA807" t="b">
        <f t="shared" si="1166"/>
        <v>0</v>
      </c>
      <c r="BB807" t="b">
        <f t="shared" si="1167"/>
        <v>1</v>
      </c>
      <c r="BC807" t="b">
        <f t="shared" si="1168"/>
        <v>0</v>
      </c>
      <c r="BD807" t="b">
        <f t="shared" si="1169"/>
        <v>0</v>
      </c>
      <c r="BE807" t="b">
        <f t="shared" si="1170"/>
        <v>0</v>
      </c>
      <c r="BF807" t="b">
        <f t="shared" si="1171"/>
        <v>0</v>
      </c>
      <c r="BG807" t="b">
        <f t="shared" si="1172"/>
        <v>0</v>
      </c>
      <c r="BH807" t="b">
        <f t="shared" si="1173"/>
        <v>0</v>
      </c>
      <c r="BI807" t="b">
        <f t="shared" si="1174"/>
        <v>0</v>
      </c>
      <c r="BJ807" t="b">
        <f t="shared" si="1175"/>
        <v>0</v>
      </c>
      <c r="BK807" t="b">
        <f t="shared" si="1176"/>
        <v>0</v>
      </c>
      <c r="BL807" t="b">
        <f t="shared" si="1177"/>
        <v>0</v>
      </c>
      <c r="BM807" t="b">
        <f t="shared" si="1178"/>
        <v>0</v>
      </c>
      <c r="BN807" t="b">
        <f t="shared" si="1179"/>
        <v>0</v>
      </c>
      <c r="BO807" t="b">
        <f t="shared" si="1180"/>
        <v>0</v>
      </c>
      <c r="BP807" t="b">
        <f t="shared" si="1181"/>
        <v>0</v>
      </c>
      <c r="BQ807" t="b">
        <f t="shared" si="1182"/>
        <v>0</v>
      </c>
      <c r="BR807" t="b">
        <f t="shared" si="1183"/>
        <v>0</v>
      </c>
      <c r="BS807" t="b">
        <f t="shared" si="1184"/>
        <v>0</v>
      </c>
      <c r="BT807" t="b">
        <f t="shared" si="1185"/>
        <v>0</v>
      </c>
      <c r="BU807" t="b">
        <f t="shared" si="1186"/>
        <v>0</v>
      </c>
      <c r="BV807" t="b">
        <f t="shared" si="1187"/>
        <v>0</v>
      </c>
      <c r="BW807" t="b">
        <f t="shared" si="1188"/>
        <v>0</v>
      </c>
      <c r="BX807" t="b">
        <f t="shared" si="1189"/>
        <v>0</v>
      </c>
      <c r="BY807" t="b">
        <f t="shared" si="1190"/>
        <v>0</v>
      </c>
      <c r="BZ807" t="b">
        <f t="shared" si="1191"/>
        <v>0</v>
      </c>
      <c r="CA807" t="b">
        <f t="shared" si="1192"/>
        <v>0</v>
      </c>
      <c r="CB807" t="b">
        <f t="shared" si="1193"/>
        <v>1</v>
      </c>
      <c r="CC807" t="b">
        <f t="shared" si="1194"/>
        <v>0</v>
      </c>
      <c r="CD807" t="b">
        <f t="shared" si="1195"/>
        <v>0</v>
      </c>
      <c r="CE807" t="b">
        <f t="shared" si="1196"/>
        <v>0</v>
      </c>
      <c r="CF807" t="b">
        <f t="shared" si="1197"/>
        <v>0</v>
      </c>
      <c r="CG807" t="b">
        <f t="shared" si="1198"/>
        <v>1</v>
      </c>
      <c r="CH807" t="b">
        <f t="shared" si="1199"/>
        <v>0</v>
      </c>
      <c r="CI807" t="b">
        <f t="shared" si="1200"/>
        <v>0</v>
      </c>
      <c r="CJ807" t="b">
        <f t="shared" si="1201"/>
        <v>0</v>
      </c>
      <c r="CK807" t="b">
        <f t="shared" si="1202"/>
        <v>0</v>
      </c>
      <c r="CL807" t="b">
        <f t="shared" si="1203"/>
        <v>0</v>
      </c>
      <c r="CM807" t="b">
        <f t="shared" si="1204"/>
        <v>0</v>
      </c>
      <c r="CN807" t="b">
        <f t="shared" si="1205"/>
        <v>0</v>
      </c>
      <c r="CO807" t="b">
        <f t="shared" si="1206"/>
        <v>0</v>
      </c>
      <c r="CP807" t="b">
        <f t="shared" si="1207"/>
        <v>0</v>
      </c>
      <c r="CQ807" t="b">
        <f t="shared" si="1208"/>
        <v>0</v>
      </c>
      <c r="CR807" t="b">
        <f t="shared" si="1209"/>
        <v>0</v>
      </c>
      <c r="CS807" t="b">
        <f t="shared" si="1210"/>
        <v>0</v>
      </c>
      <c r="CT807" t="b">
        <f t="shared" si="1211"/>
        <v>0</v>
      </c>
      <c r="CU807" t="b">
        <f t="shared" si="1212"/>
        <v>0</v>
      </c>
      <c r="CV807" t="b">
        <f t="shared" si="1213"/>
        <v>0</v>
      </c>
      <c r="CW807" t="b">
        <f t="shared" si="1214"/>
        <v>0</v>
      </c>
      <c r="CX807" t="b">
        <f t="shared" si="1215"/>
        <v>0</v>
      </c>
      <c r="CY807" t="b">
        <f t="shared" si="1216"/>
        <v>0</v>
      </c>
      <c r="CZ807" t="b">
        <f t="shared" si="1217"/>
        <v>0</v>
      </c>
      <c r="DA807" t="b">
        <f t="shared" si="1218"/>
        <v>0</v>
      </c>
      <c r="DB807" t="b">
        <f t="shared" si="1219"/>
        <v>0</v>
      </c>
      <c r="DC807" t="b">
        <f t="shared" si="1220"/>
        <v>0</v>
      </c>
      <c r="DD807" t="b">
        <f t="shared" si="1221"/>
        <v>0</v>
      </c>
    </row>
    <row r="808" spans="1:108">
      <c r="A808" t="s">
        <v>2957</v>
      </c>
      <c r="B808" t="s">
        <v>2958</v>
      </c>
      <c r="C808" t="s">
        <v>2958</v>
      </c>
      <c r="E808" t="s">
        <v>2959</v>
      </c>
      <c r="F808" t="s">
        <v>2960</v>
      </c>
      <c r="G808" t="s">
        <v>2886</v>
      </c>
      <c r="H808" t="s">
        <v>7430</v>
      </c>
      <c r="I808" t="s">
        <v>7418</v>
      </c>
      <c r="J808" t="s">
        <v>165</v>
      </c>
      <c r="K808" t="s">
        <v>114</v>
      </c>
      <c r="L808" t="s">
        <v>7065</v>
      </c>
      <c r="M808" t="s">
        <v>221</v>
      </c>
      <c r="N808" t="s">
        <v>2961</v>
      </c>
      <c r="O808" t="b">
        <f t="shared" si="1128"/>
        <v>0</v>
      </c>
      <c r="P808" t="b">
        <f t="shared" si="1129"/>
        <v>1</v>
      </c>
      <c r="Q808" t="b">
        <f t="shared" si="1130"/>
        <v>1</v>
      </c>
      <c r="R808" t="b">
        <f t="shared" si="1131"/>
        <v>1</v>
      </c>
      <c r="S808" t="b">
        <f t="shared" si="1132"/>
        <v>0</v>
      </c>
      <c r="T808" t="b">
        <f t="shared" si="1133"/>
        <v>0</v>
      </c>
      <c r="U808" t="b">
        <f t="shared" si="1134"/>
        <v>1</v>
      </c>
      <c r="V808" t="b">
        <f t="shared" si="1135"/>
        <v>1</v>
      </c>
      <c r="W808" t="b">
        <f t="shared" si="1136"/>
        <v>0</v>
      </c>
      <c r="X808" t="b">
        <f t="shared" si="1137"/>
        <v>1</v>
      </c>
      <c r="Y808" t="b">
        <f t="shared" si="1138"/>
        <v>1</v>
      </c>
      <c r="Z808" t="b">
        <f t="shared" si="1139"/>
        <v>0</v>
      </c>
      <c r="AA808" t="b">
        <f t="shared" si="1140"/>
        <v>1</v>
      </c>
      <c r="AB808" t="b">
        <f t="shared" si="1141"/>
        <v>0</v>
      </c>
      <c r="AC808" t="b">
        <f t="shared" si="1142"/>
        <v>0</v>
      </c>
      <c r="AD808" t="b">
        <f t="shared" si="1143"/>
        <v>0</v>
      </c>
      <c r="AE808" t="b">
        <f t="shared" si="1144"/>
        <v>0</v>
      </c>
      <c r="AF808" t="b">
        <f t="shared" si="1145"/>
        <v>0</v>
      </c>
      <c r="AG808" t="b">
        <f t="shared" si="1146"/>
        <v>1</v>
      </c>
      <c r="AH808" t="b">
        <f t="shared" si="1147"/>
        <v>1</v>
      </c>
      <c r="AI808" t="b">
        <f t="shared" si="1148"/>
        <v>0</v>
      </c>
      <c r="AJ808" t="b">
        <f t="shared" si="1149"/>
        <v>0</v>
      </c>
      <c r="AK808" t="b">
        <f t="shared" si="1150"/>
        <v>0</v>
      </c>
      <c r="AL808" t="b">
        <f t="shared" si="1151"/>
        <v>0</v>
      </c>
      <c r="AM808" t="b">
        <f t="shared" si="1152"/>
        <v>0</v>
      </c>
      <c r="AN808" t="b">
        <f t="shared" si="1153"/>
        <v>0</v>
      </c>
      <c r="AO808" t="b">
        <f t="shared" si="1154"/>
        <v>0</v>
      </c>
      <c r="AP808" t="b">
        <f t="shared" si="1155"/>
        <v>0</v>
      </c>
      <c r="AQ808" t="b">
        <f t="shared" si="1156"/>
        <v>0</v>
      </c>
      <c r="AR808" t="b">
        <f t="shared" si="1157"/>
        <v>0</v>
      </c>
      <c r="AS808" t="b">
        <f t="shared" si="1158"/>
        <v>0</v>
      </c>
      <c r="AT808" t="b">
        <f t="shared" si="1159"/>
        <v>0</v>
      </c>
      <c r="AU808" t="b">
        <f t="shared" si="1160"/>
        <v>0</v>
      </c>
      <c r="AV808" t="b">
        <f t="shared" si="1161"/>
        <v>0</v>
      </c>
      <c r="AW808" t="b">
        <f t="shared" si="1162"/>
        <v>0</v>
      </c>
      <c r="AX808" t="b">
        <f t="shared" si="1163"/>
        <v>0</v>
      </c>
      <c r="AY808" t="b">
        <f t="shared" si="1164"/>
        <v>0</v>
      </c>
      <c r="AZ808" t="b">
        <f t="shared" si="1165"/>
        <v>0</v>
      </c>
      <c r="BA808" t="b">
        <f t="shared" si="1166"/>
        <v>0</v>
      </c>
      <c r="BB808" t="b">
        <f t="shared" si="1167"/>
        <v>0</v>
      </c>
      <c r="BC808" t="b">
        <f t="shared" si="1168"/>
        <v>0</v>
      </c>
      <c r="BD808" t="b">
        <f t="shared" si="1169"/>
        <v>0</v>
      </c>
      <c r="BE808" t="b">
        <f t="shared" si="1170"/>
        <v>0</v>
      </c>
      <c r="BF808" t="b">
        <f t="shared" si="1171"/>
        <v>0</v>
      </c>
      <c r="BG808" t="b">
        <f t="shared" si="1172"/>
        <v>0</v>
      </c>
      <c r="BH808" t="b">
        <f t="shared" si="1173"/>
        <v>0</v>
      </c>
      <c r="BI808" t="b">
        <f t="shared" si="1174"/>
        <v>0</v>
      </c>
      <c r="BJ808" t="b">
        <f t="shared" si="1175"/>
        <v>0</v>
      </c>
      <c r="BK808" t="b">
        <f t="shared" si="1176"/>
        <v>0</v>
      </c>
      <c r="BL808" t="b">
        <f t="shared" si="1177"/>
        <v>0</v>
      </c>
      <c r="BM808" t="b">
        <f t="shared" si="1178"/>
        <v>0</v>
      </c>
      <c r="BN808" t="b">
        <f t="shared" si="1179"/>
        <v>0</v>
      </c>
      <c r="BO808" t="b">
        <f t="shared" si="1180"/>
        <v>1</v>
      </c>
      <c r="BP808" t="b">
        <f t="shared" si="1181"/>
        <v>0</v>
      </c>
      <c r="BQ808" t="b">
        <f t="shared" si="1182"/>
        <v>0</v>
      </c>
      <c r="BR808" t="b">
        <f t="shared" si="1183"/>
        <v>0</v>
      </c>
      <c r="BS808" t="b">
        <f t="shared" si="1184"/>
        <v>0</v>
      </c>
      <c r="BT808" t="b">
        <f t="shared" si="1185"/>
        <v>0</v>
      </c>
      <c r="BU808" t="b">
        <f t="shared" si="1186"/>
        <v>0</v>
      </c>
      <c r="BV808" t="b">
        <f t="shared" si="1187"/>
        <v>0</v>
      </c>
      <c r="BW808" t="b">
        <f t="shared" si="1188"/>
        <v>0</v>
      </c>
      <c r="BX808" t="b">
        <f t="shared" si="1189"/>
        <v>0</v>
      </c>
      <c r="BY808" t="b">
        <f t="shared" si="1190"/>
        <v>1</v>
      </c>
      <c r="BZ808" t="b">
        <f t="shared" si="1191"/>
        <v>0</v>
      </c>
      <c r="CA808" t="b">
        <f t="shared" si="1192"/>
        <v>1</v>
      </c>
      <c r="CB808" t="b">
        <f t="shared" si="1193"/>
        <v>0</v>
      </c>
      <c r="CC808" t="b">
        <f t="shared" si="1194"/>
        <v>0</v>
      </c>
      <c r="CD808" t="b">
        <f t="shared" si="1195"/>
        <v>0</v>
      </c>
      <c r="CE808" t="b">
        <f t="shared" si="1196"/>
        <v>0</v>
      </c>
      <c r="CF808" t="b">
        <f t="shared" si="1197"/>
        <v>0</v>
      </c>
      <c r="CG808" t="b">
        <f t="shared" si="1198"/>
        <v>0</v>
      </c>
      <c r="CH808" t="b">
        <f t="shared" si="1199"/>
        <v>0</v>
      </c>
      <c r="CI808" t="b">
        <f t="shared" si="1200"/>
        <v>0</v>
      </c>
      <c r="CJ808" t="b">
        <f t="shared" si="1201"/>
        <v>0</v>
      </c>
      <c r="CK808" t="b">
        <f t="shared" si="1202"/>
        <v>0</v>
      </c>
      <c r="CL808" t="b">
        <f t="shared" si="1203"/>
        <v>0</v>
      </c>
      <c r="CM808" t="b">
        <f t="shared" si="1204"/>
        <v>0</v>
      </c>
      <c r="CN808" t="b">
        <f t="shared" si="1205"/>
        <v>0</v>
      </c>
      <c r="CO808" t="b">
        <f t="shared" si="1206"/>
        <v>1</v>
      </c>
      <c r="CP808" t="b">
        <f t="shared" si="1207"/>
        <v>0</v>
      </c>
      <c r="CQ808" t="b">
        <f t="shared" si="1208"/>
        <v>0</v>
      </c>
      <c r="CR808" t="b">
        <f t="shared" si="1209"/>
        <v>0</v>
      </c>
      <c r="CS808" t="b">
        <f t="shared" si="1210"/>
        <v>1</v>
      </c>
      <c r="CT808" t="b">
        <f t="shared" si="1211"/>
        <v>0</v>
      </c>
      <c r="CU808" t="b">
        <f t="shared" si="1212"/>
        <v>0</v>
      </c>
      <c r="CV808" t="b">
        <f t="shared" si="1213"/>
        <v>0</v>
      </c>
      <c r="CW808" t="b">
        <f t="shared" si="1214"/>
        <v>1</v>
      </c>
      <c r="CX808" t="b">
        <f t="shared" si="1215"/>
        <v>0</v>
      </c>
      <c r="CY808" t="b">
        <f t="shared" si="1216"/>
        <v>0</v>
      </c>
      <c r="CZ808" t="b">
        <f t="shared" si="1217"/>
        <v>0</v>
      </c>
      <c r="DA808" t="b">
        <f t="shared" si="1218"/>
        <v>1</v>
      </c>
      <c r="DB808" t="b">
        <f t="shared" si="1219"/>
        <v>0</v>
      </c>
      <c r="DC808" t="b">
        <f t="shared" si="1220"/>
        <v>0</v>
      </c>
      <c r="DD808" t="b">
        <f t="shared" si="1221"/>
        <v>0</v>
      </c>
    </row>
    <row r="809" spans="1:108">
      <c r="A809" t="s">
        <v>2911</v>
      </c>
      <c r="C809" t="s">
        <v>2912</v>
      </c>
      <c r="F809" t="s">
        <v>2913</v>
      </c>
      <c r="G809" t="s">
        <v>2886</v>
      </c>
      <c r="H809" t="s">
        <v>7430</v>
      </c>
      <c r="I809" t="s">
        <v>7418</v>
      </c>
      <c r="J809" t="s">
        <v>135</v>
      </c>
      <c r="K809" t="s">
        <v>136</v>
      </c>
      <c r="L809" t="s">
        <v>7051</v>
      </c>
      <c r="M809" t="s">
        <v>6079</v>
      </c>
      <c r="N809" t="s">
        <v>2914</v>
      </c>
      <c r="O809" t="b">
        <f t="shared" si="1128"/>
        <v>0</v>
      </c>
      <c r="P809" t="b">
        <f t="shared" si="1129"/>
        <v>0</v>
      </c>
      <c r="Q809" t="b">
        <f t="shared" si="1130"/>
        <v>1</v>
      </c>
      <c r="R809" t="b">
        <f t="shared" si="1131"/>
        <v>1</v>
      </c>
      <c r="S809" t="b">
        <f t="shared" si="1132"/>
        <v>0</v>
      </c>
      <c r="T809" t="b">
        <f t="shared" si="1133"/>
        <v>0</v>
      </c>
      <c r="U809" t="b">
        <f t="shared" si="1134"/>
        <v>0</v>
      </c>
      <c r="V809" t="b">
        <f t="shared" si="1135"/>
        <v>0</v>
      </c>
      <c r="W809" t="b">
        <f t="shared" si="1136"/>
        <v>0</v>
      </c>
      <c r="X809" t="b">
        <f t="shared" si="1137"/>
        <v>1</v>
      </c>
      <c r="Y809" t="b">
        <f t="shared" si="1138"/>
        <v>0</v>
      </c>
      <c r="Z809" t="b">
        <f t="shared" si="1139"/>
        <v>0</v>
      </c>
      <c r="AA809" t="b">
        <f t="shared" si="1140"/>
        <v>0</v>
      </c>
      <c r="AB809" t="b">
        <f t="shared" si="1141"/>
        <v>0</v>
      </c>
      <c r="AC809" t="b">
        <f t="shared" si="1142"/>
        <v>0</v>
      </c>
      <c r="AD809" t="b">
        <f t="shared" si="1143"/>
        <v>0</v>
      </c>
      <c r="AE809" t="b">
        <f t="shared" si="1144"/>
        <v>1</v>
      </c>
      <c r="AF809" t="b">
        <f t="shared" si="1145"/>
        <v>0</v>
      </c>
      <c r="AG809" t="b">
        <f t="shared" si="1146"/>
        <v>0</v>
      </c>
      <c r="AH809" t="b">
        <f t="shared" si="1147"/>
        <v>0</v>
      </c>
      <c r="AI809" t="b">
        <f t="shared" si="1148"/>
        <v>0</v>
      </c>
      <c r="AJ809" t="b">
        <f t="shared" si="1149"/>
        <v>0</v>
      </c>
      <c r="AK809" t="b">
        <f t="shared" si="1150"/>
        <v>0</v>
      </c>
      <c r="AL809" t="b">
        <f t="shared" si="1151"/>
        <v>0</v>
      </c>
      <c r="AM809" t="b">
        <f t="shared" si="1152"/>
        <v>0</v>
      </c>
      <c r="AN809" t="b">
        <f t="shared" si="1153"/>
        <v>0</v>
      </c>
      <c r="AO809" t="b">
        <f t="shared" si="1154"/>
        <v>0</v>
      </c>
      <c r="AP809" t="b">
        <f t="shared" si="1155"/>
        <v>0</v>
      </c>
      <c r="AQ809" t="b">
        <f t="shared" si="1156"/>
        <v>0</v>
      </c>
      <c r="AR809" t="b">
        <f t="shared" si="1157"/>
        <v>0</v>
      </c>
      <c r="AS809" t="b">
        <f t="shared" si="1158"/>
        <v>0</v>
      </c>
      <c r="AT809" t="b">
        <f t="shared" si="1159"/>
        <v>0</v>
      </c>
      <c r="AU809" t="b">
        <f t="shared" si="1160"/>
        <v>0</v>
      </c>
      <c r="AV809" t="b">
        <f t="shared" si="1161"/>
        <v>0</v>
      </c>
      <c r="AW809" t="b">
        <f t="shared" si="1162"/>
        <v>0</v>
      </c>
      <c r="AX809" t="b">
        <f t="shared" si="1163"/>
        <v>0</v>
      </c>
      <c r="AY809" t="b">
        <f t="shared" si="1164"/>
        <v>0</v>
      </c>
      <c r="AZ809" t="b">
        <f t="shared" si="1165"/>
        <v>0</v>
      </c>
      <c r="BA809" t="b">
        <f t="shared" si="1166"/>
        <v>0</v>
      </c>
      <c r="BB809" t="b">
        <f t="shared" si="1167"/>
        <v>0</v>
      </c>
      <c r="BC809" t="b">
        <f t="shared" si="1168"/>
        <v>0</v>
      </c>
      <c r="BD809" t="b">
        <f t="shared" si="1169"/>
        <v>0</v>
      </c>
      <c r="BE809" t="b">
        <f t="shared" si="1170"/>
        <v>0</v>
      </c>
      <c r="BF809" t="b">
        <f t="shared" si="1171"/>
        <v>0</v>
      </c>
      <c r="BG809" t="b">
        <f t="shared" si="1172"/>
        <v>0</v>
      </c>
      <c r="BH809" t="b">
        <f t="shared" si="1173"/>
        <v>0</v>
      </c>
      <c r="BI809" t="b">
        <f t="shared" si="1174"/>
        <v>0</v>
      </c>
      <c r="BJ809" t="b">
        <f t="shared" si="1175"/>
        <v>0</v>
      </c>
      <c r="BK809" t="b">
        <f t="shared" si="1176"/>
        <v>0</v>
      </c>
      <c r="BL809" t="b">
        <f t="shared" si="1177"/>
        <v>0</v>
      </c>
      <c r="BM809" t="b">
        <f t="shared" si="1178"/>
        <v>1</v>
      </c>
      <c r="BN809" t="b">
        <f t="shared" si="1179"/>
        <v>0</v>
      </c>
      <c r="BO809" t="b">
        <f t="shared" si="1180"/>
        <v>0</v>
      </c>
      <c r="BP809" t="b">
        <f t="shared" si="1181"/>
        <v>0</v>
      </c>
      <c r="BQ809" t="b">
        <f t="shared" si="1182"/>
        <v>0</v>
      </c>
      <c r="BR809" t="b">
        <f t="shared" si="1183"/>
        <v>0</v>
      </c>
      <c r="BS809" t="b">
        <f t="shared" si="1184"/>
        <v>0</v>
      </c>
      <c r="BT809" t="b">
        <f t="shared" si="1185"/>
        <v>1</v>
      </c>
      <c r="BU809" t="b">
        <f t="shared" si="1186"/>
        <v>0</v>
      </c>
      <c r="BV809" t="b">
        <f t="shared" si="1187"/>
        <v>0</v>
      </c>
      <c r="BW809" t="b">
        <f t="shared" si="1188"/>
        <v>0</v>
      </c>
      <c r="BX809" t="b">
        <f t="shared" si="1189"/>
        <v>0</v>
      </c>
      <c r="BY809" t="b">
        <f t="shared" si="1190"/>
        <v>0</v>
      </c>
      <c r="BZ809" t="b">
        <f t="shared" si="1191"/>
        <v>0</v>
      </c>
      <c r="CA809" t="b">
        <f t="shared" si="1192"/>
        <v>0</v>
      </c>
      <c r="CB809" t="b">
        <f t="shared" si="1193"/>
        <v>0</v>
      </c>
      <c r="CC809" t="b">
        <f t="shared" si="1194"/>
        <v>0</v>
      </c>
      <c r="CD809" t="b">
        <f t="shared" si="1195"/>
        <v>0</v>
      </c>
      <c r="CE809" t="b">
        <f t="shared" si="1196"/>
        <v>0</v>
      </c>
      <c r="CF809" t="b">
        <f t="shared" si="1197"/>
        <v>0</v>
      </c>
      <c r="CG809" t="b">
        <f t="shared" si="1198"/>
        <v>0</v>
      </c>
      <c r="CH809" t="b">
        <f t="shared" si="1199"/>
        <v>0</v>
      </c>
      <c r="CI809" t="b">
        <f t="shared" si="1200"/>
        <v>0</v>
      </c>
      <c r="CJ809" t="b">
        <f t="shared" si="1201"/>
        <v>0</v>
      </c>
      <c r="CK809" t="b">
        <f t="shared" si="1202"/>
        <v>0</v>
      </c>
      <c r="CL809" t="b">
        <f t="shared" si="1203"/>
        <v>0</v>
      </c>
      <c r="CM809" t="b">
        <f t="shared" si="1204"/>
        <v>0</v>
      </c>
      <c r="CN809" t="b">
        <f t="shared" si="1205"/>
        <v>0</v>
      </c>
      <c r="CO809" t="b">
        <f t="shared" si="1206"/>
        <v>0</v>
      </c>
      <c r="CP809" t="b">
        <f t="shared" si="1207"/>
        <v>0</v>
      </c>
      <c r="CQ809" t="b">
        <f t="shared" si="1208"/>
        <v>0</v>
      </c>
      <c r="CR809" t="b">
        <f t="shared" si="1209"/>
        <v>0</v>
      </c>
      <c r="CS809" t="b">
        <f t="shared" si="1210"/>
        <v>0</v>
      </c>
      <c r="CT809" t="b">
        <f t="shared" si="1211"/>
        <v>0</v>
      </c>
      <c r="CU809" t="b">
        <f t="shared" si="1212"/>
        <v>0</v>
      </c>
      <c r="CV809" t="b">
        <f t="shared" si="1213"/>
        <v>0</v>
      </c>
      <c r="CW809" t="b">
        <f t="shared" si="1214"/>
        <v>0</v>
      </c>
      <c r="CX809" t="b">
        <f t="shared" si="1215"/>
        <v>0</v>
      </c>
      <c r="CY809" t="b">
        <f t="shared" si="1216"/>
        <v>0</v>
      </c>
      <c r="CZ809" t="b">
        <f t="shared" si="1217"/>
        <v>0</v>
      </c>
      <c r="DA809" t="b">
        <f t="shared" si="1218"/>
        <v>1</v>
      </c>
      <c r="DB809" t="b">
        <f t="shared" si="1219"/>
        <v>0</v>
      </c>
      <c r="DC809" t="b">
        <f t="shared" si="1220"/>
        <v>0</v>
      </c>
      <c r="DD809" t="b">
        <f t="shared" si="1221"/>
        <v>0</v>
      </c>
    </row>
    <row r="810" spans="1:108">
      <c r="A810" s="4" t="s">
        <v>2915</v>
      </c>
      <c r="C810" t="s">
        <v>2912</v>
      </c>
      <c r="D810" s="4"/>
      <c r="E810" s="4"/>
      <c r="F810" t="s">
        <v>2913</v>
      </c>
      <c r="G810" t="s">
        <v>2886</v>
      </c>
      <c r="H810" t="s">
        <v>7430</v>
      </c>
      <c r="I810" t="s">
        <v>7418</v>
      </c>
      <c r="J810" s="4" t="s">
        <v>16</v>
      </c>
      <c r="K810" s="4" t="s">
        <v>16</v>
      </c>
      <c r="L810" s="4" t="s">
        <v>7052</v>
      </c>
      <c r="M810" t="s">
        <v>6079</v>
      </c>
      <c r="N810" s="4" t="s">
        <v>2916</v>
      </c>
      <c r="O810" s="4" t="b">
        <f t="shared" si="1128"/>
        <v>1</v>
      </c>
      <c r="P810" s="4" t="b">
        <f t="shared" si="1129"/>
        <v>1</v>
      </c>
      <c r="Q810" s="4" t="b">
        <f t="shared" si="1130"/>
        <v>1</v>
      </c>
      <c r="R810" s="4" t="b">
        <f t="shared" si="1131"/>
        <v>0</v>
      </c>
      <c r="S810" s="4" t="b">
        <f t="shared" si="1132"/>
        <v>1</v>
      </c>
      <c r="T810" s="4" t="b">
        <f t="shared" si="1133"/>
        <v>1</v>
      </c>
      <c r="U810" s="4" t="b">
        <f t="shared" si="1134"/>
        <v>1</v>
      </c>
      <c r="V810" s="4" t="b">
        <f t="shared" si="1135"/>
        <v>1</v>
      </c>
      <c r="W810" s="4" t="b">
        <f t="shared" si="1136"/>
        <v>0</v>
      </c>
      <c r="X810" s="4" t="b">
        <f t="shared" si="1137"/>
        <v>1</v>
      </c>
      <c r="Y810" s="4" t="b">
        <f t="shared" si="1138"/>
        <v>0</v>
      </c>
      <c r="Z810" s="4" t="b">
        <f t="shared" si="1139"/>
        <v>0</v>
      </c>
      <c r="AA810" s="4" t="b">
        <f t="shared" si="1140"/>
        <v>1</v>
      </c>
      <c r="AB810" s="4" t="b">
        <f t="shared" si="1141"/>
        <v>0</v>
      </c>
      <c r="AC810" s="4" t="b">
        <f t="shared" si="1142"/>
        <v>0</v>
      </c>
      <c r="AD810" s="4" t="b">
        <f t="shared" si="1143"/>
        <v>0</v>
      </c>
      <c r="AE810" s="4" t="b">
        <f t="shared" si="1144"/>
        <v>0</v>
      </c>
      <c r="AF810" s="4" t="b">
        <f t="shared" si="1145"/>
        <v>0</v>
      </c>
      <c r="AG810" s="4" t="b">
        <f t="shared" si="1146"/>
        <v>0</v>
      </c>
      <c r="AH810" s="4" t="b">
        <f t="shared" si="1147"/>
        <v>0</v>
      </c>
      <c r="AI810" s="4" t="b">
        <f t="shared" si="1148"/>
        <v>0</v>
      </c>
      <c r="AJ810" s="4" t="b">
        <f t="shared" si="1149"/>
        <v>0</v>
      </c>
      <c r="AK810" s="4" t="b">
        <f t="shared" si="1150"/>
        <v>0</v>
      </c>
      <c r="AL810" s="4" t="b">
        <f t="shared" si="1151"/>
        <v>1</v>
      </c>
      <c r="AM810" s="4" t="b">
        <f t="shared" si="1152"/>
        <v>0</v>
      </c>
      <c r="AN810" s="4" t="b">
        <f t="shared" si="1153"/>
        <v>0</v>
      </c>
      <c r="AO810" s="4" t="b">
        <f t="shared" si="1154"/>
        <v>0</v>
      </c>
      <c r="AP810" s="4" t="b">
        <f t="shared" si="1155"/>
        <v>0</v>
      </c>
      <c r="AQ810" s="4" t="b">
        <f t="shared" si="1156"/>
        <v>0</v>
      </c>
      <c r="AR810" s="4" t="b">
        <f t="shared" si="1157"/>
        <v>0</v>
      </c>
      <c r="AS810" s="4" t="b">
        <f t="shared" si="1158"/>
        <v>0</v>
      </c>
      <c r="AT810" s="4" t="b">
        <f t="shared" si="1159"/>
        <v>0</v>
      </c>
      <c r="AU810" s="4" t="b">
        <f t="shared" si="1160"/>
        <v>0</v>
      </c>
      <c r="AV810" s="4" t="b">
        <f t="shared" si="1161"/>
        <v>0</v>
      </c>
      <c r="AW810" s="4" t="b">
        <f t="shared" si="1162"/>
        <v>1</v>
      </c>
      <c r="AX810" s="4" t="b">
        <f t="shared" si="1163"/>
        <v>0</v>
      </c>
      <c r="AY810" s="4" t="b">
        <f t="shared" si="1164"/>
        <v>0</v>
      </c>
      <c r="AZ810" s="4" t="b">
        <f t="shared" si="1165"/>
        <v>0</v>
      </c>
      <c r="BA810" s="4" t="b">
        <f t="shared" si="1166"/>
        <v>0</v>
      </c>
      <c r="BB810" s="4" t="b">
        <f t="shared" si="1167"/>
        <v>0</v>
      </c>
      <c r="BC810" s="4" t="b">
        <f t="shared" si="1168"/>
        <v>0</v>
      </c>
      <c r="BD810" s="4" t="b">
        <f t="shared" si="1169"/>
        <v>0</v>
      </c>
      <c r="BE810" s="4" t="b">
        <f t="shared" si="1170"/>
        <v>0</v>
      </c>
      <c r="BF810" s="4" t="b">
        <f t="shared" si="1171"/>
        <v>0</v>
      </c>
      <c r="BG810" s="4" t="b">
        <f t="shared" si="1172"/>
        <v>0</v>
      </c>
      <c r="BH810" s="4" t="b">
        <f t="shared" si="1173"/>
        <v>0</v>
      </c>
      <c r="BI810" s="4" t="b">
        <f t="shared" si="1174"/>
        <v>0</v>
      </c>
      <c r="BJ810" s="4" t="b">
        <f t="shared" si="1175"/>
        <v>0</v>
      </c>
      <c r="BK810" s="4" t="b">
        <f t="shared" si="1176"/>
        <v>1</v>
      </c>
      <c r="BL810" s="4" t="b">
        <f t="shared" si="1177"/>
        <v>0</v>
      </c>
      <c r="BM810" s="4" t="b">
        <f t="shared" si="1178"/>
        <v>0</v>
      </c>
      <c r="BN810" s="4" t="b">
        <f t="shared" si="1179"/>
        <v>1</v>
      </c>
      <c r="BO810" s="4" t="b">
        <f t="shared" si="1180"/>
        <v>0</v>
      </c>
      <c r="BP810" s="4" t="b">
        <f t="shared" si="1181"/>
        <v>1</v>
      </c>
      <c r="BQ810" s="4" t="b">
        <f t="shared" si="1182"/>
        <v>1</v>
      </c>
      <c r="BR810" s="4" t="b">
        <f t="shared" si="1183"/>
        <v>0</v>
      </c>
      <c r="BS810" s="4" t="b">
        <f t="shared" si="1184"/>
        <v>1</v>
      </c>
      <c r="BT810" s="4" t="b">
        <f t="shared" si="1185"/>
        <v>0</v>
      </c>
      <c r="BU810" s="4" t="b">
        <f t="shared" si="1186"/>
        <v>0</v>
      </c>
      <c r="BV810" s="4" t="b">
        <f t="shared" si="1187"/>
        <v>0</v>
      </c>
      <c r="BW810" s="4" t="b">
        <f t="shared" si="1188"/>
        <v>0</v>
      </c>
      <c r="BX810" s="4" t="b">
        <f t="shared" si="1189"/>
        <v>0</v>
      </c>
      <c r="BY810" s="4" t="b">
        <f t="shared" si="1190"/>
        <v>0</v>
      </c>
      <c r="BZ810" s="4" t="b">
        <f t="shared" si="1191"/>
        <v>0</v>
      </c>
      <c r="CA810" s="4" t="b">
        <f t="shared" si="1192"/>
        <v>0</v>
      </c>
      <c r="CB810" s="4" t="b">
        <f t="shared" si="1193"/>
        <v>1</v>
      </c>
      <c r="CC810" s="4" t="b">
        <f t="shared" si="1194"/>
        <v>0</v>
      </c>
      <c r="CD810" s="4" t="b">
        <f t="shared" si="1195"/>
        <v>0</v>
      </c>
      <c r="CE810" s="4" t="b">
        <f t="shared" si="1196"/>
        <v>0</v>
      </c>
      <c r="CF810" s="4" t="b">
        <f t="shared" si="1197"/>
        <v>0</v>
      </c>
      <c r="CG810" s="4" t="b">
        <f t="shared" si="1198"/>
        <v>0</v>
      </c>
      <c r="CH810" s="4" t="b">
        <f t="shared" si="1199"/>
        <v>0</v>
      </c>
      <c r="CI810" s="4" t="b">
        <f t="shared" si="1200"/>
        <v>0</v>
      </c>
      <c r="CJ810" s="4" t="b">
        <f t="shared" si="1201"/>
        <v>0</v>
      </c>
      <c r="CK810" s="4" t="b">
        <f t="shared" si="1202"/>
        <v>1</v>
      </c>
      <c r="CL810" s="4" t="b">
        <f t="shared" si="1203"/>
        <v>0</v>
      </c>
      <c r="CM810" s="4" t="b">
        <f t="shared" si="1204"/>
        <v>0</v>
      </c>
      <c r="CN810" s="4" t="b">
        <f t="shared" si="1205"/>
        <v>0</v>
      </c>
      <c r="CO810" s="4" t="b">
        <f t="shared" si="1206"/>
        <v>0</v>
      </c>
      <c r="CP810" s="4" t="b">
        <f t="shared" si="1207"/>
        <v>0</v>
      </c>
      <c r="CQ810" s="4" t="b">
        <f t="shared" si="1208"/>
        <v>0</v>
      </c>
      <c r="CR810" s="4" t="b">
        <f t="shared" si="1209"/>
        <v>0</v>
      </c>
      <c r="CS810" s="4" t="b">
        <f t="shared" si="1210"/>
        <v>0</v>
      </c>
      <c r="CT810" s="4" t="b">
        <f t="shared" si="1211"/>
        <v>0</v>
      </c>
      <c r="CU810" s="4" t="b">
        <f t="shared" si="1212"/>
        <v>0</v>
      </c>
      <c r="CV810" s="4" t="b">
        <f t="shared" si="1213"/>
        <v>0</v>
      </c>
      <c r="CW810" s="4" t="b">
        <f t="shared" si="1214"/>
        <v>0</v>
      </c>
      <c r="CX810" s="4" t="b">
        <f t="shared" si="1215"/>
        <v>0</v>
      </c>
      <c r="CY810" s="4" t="b">
        <f t="shared" si="1216"/>
        <v>0</v>
      </c>
      <c r="CZ810" s="4" t="b">
        <f t="shared" si="1217"/>
        <v>0</v>
      </c>
      <c r="DA810" s="4" t="b">
        <f t="shared" si="1218"/>
        <v>0</v>
      </c>
      <c r="DB810" s="4" t="b">
        <f t="shared" si="1219"/>
        <v>0</v>
      </c>
      <c r="DC810" s="4" t="b">
        <f t="shared" si="1220"/>
        <v>0</v>
      </c>
      <c r="DD810" s="4" t="b">
        <f t="shared" si="1221"/>
        <v>0</v>
      </c>
    </row>
    <row r="811" spans="1:108">
      <c r="A811" t="s">
        <v>2917</v>
      </c>
      <c r="C811" t="s">
        <v>2912</v>
      </c>
      <c r="F811" t="s">
        <v>2913</v>
      </c>
      <c r="G811" t="s">
        <v>2886</v>
      </c>
      <c r="H811" t="s">
        <v>7430</v>
      </c>
      <c r="I811" t="s">
        <v>7418</v>
      </c>
      <c r="J811" t="s">
        <v>362</v>
      </c>
      <c r="K811" t="s">
        <v>136</v>
      </c>
      <c r="L811" t="s">
        <v>6229</v>
      </c>
      <c r="M811" t="s">
        <v>6079</v>
      </c>
      <c r="N811" s="7" t="s">
        <v>59</v>
      </c>
      <c r="O811" s="7" t="b">
        <f t="shared" si="1128"/>
        <v>1</v>
      </c>
      <c r="P811" t="b">
        <f t="shared" si="1129"/>
        <v>0</v>
      </c>
      <c r="Q811" t="b">
        <f t="shared" si="1130"/>
        <v>0</v>
      </c>
      <c r="R811" t="b">
        <f t="shared" si="1131"/>
        <v>0</v>
      </c>
      <c r="S811" s="7" t="b">
        <f t="shared" si="1132"/>
        <v>1</v>
      </c>
      <c r="T811" s="7" t="b">
        <f t="shared" si="1133"/>
        <v>0</v>
      </c>
      <c r="U811" s="7" t="b">
        <f t="shared" si="1134"/>
        <v>0</v>
      </c>
      <c r="V811" s="7" t="b">
        <f t="shared" si="1135"/>
        <v>0</v>
      </c>
      <c r="W811" s="7" t="b">
        <f t="shared" si="1136"/>
        <v>0</v>
      </c>
      <c r="X811" s="7" t="b">
        <f t="shared" si="1137"/>
        <v>0</v>
      </c>
      <c r="Y811" s="7" t="b">
        <f t="shared" si="1138"/>
        <v>0</v>
      </c>
      <c r="Z811" s="7" t="b">
        <f t="shared" si="1139"/>
        <v>0</v>
      </c>
      <c r="AA811" s="7" t="b">
        <f t="shared" si="1140"/>
        <v>0</v>
      </c>
      <c r="AB811" t="b">
        <f t="shared" si="1141"/>
        <v>0</v>
      </c>
      <c r="AC811" t="b">
        <f t="shared" si="1142"/>
        <v>0</v>
      </c>
      <c r="AD811" t="b">
        <f t="shared" si="1143"/>
        <v>0</v>
      </c>
      <c r="AE811" t="b">
        <f t="shared" si="1144"/>
        <v>0</v>
      </c>
      <c r="AF811" t="b">
        <f t="shared" si="1145"/>
        <v>0</v>
      </c>
      <c r="AG811" t="b">
        <f t="shared" si="1146"/>
        <v>0</v>
      </c>
      <c r="AH811" t="b">
        <f t="shared" si="1147"/>
        <v>0</v>
      </c>
      <c r="AI811" t="b">
        <f t="shared" si="1148"/>
        <v>0</v>
      </c>
      <c r="AJ811" t="b">
        <f t="shared" si="1149"/>
        <v>0</v>
      </c>
      <c r="AK811" t="b">
        <f t="shared" si="1150"/>
        <v>0</v>
      </c>
      <c r="AL811" t="b">
        <f t="shared" si="1151"/>
        <v>0</v>
      </c>
      <c r="AM811" t="b">
        <f t="shared" si="1152"/>
        <v>0</v>
      </c>
      <c r="AN811" t="b">
        <f t="shared" si="1153"/>
        <v>0</v>
      </c>
      <c r="AO811" t="b">
        <f t="shared" si="1154"/>
        <v>0</v>
      </c>
      <c r="AP811" t="b">
        <f t="shared" si="1155"/>
        <v>0</v>
      </c>
      <c r="AQ811" t="b">
        <f t="shared" si="1156"/>
        <v>0</v>
      </c>
      <c r="AR811" t="b">
        <f t="shared" si="1157"/>
        <v>0</v>
      </c>
      <c r="AS811" t="b">
        <f t="shared" si="1158"/>
        <v>0</v>
      </c>
      <c r="AT811" t="b">
        <f t="shared" si="1159"/>
        <v>0</v>
      </c>
      <c r="AU811" t="b">
        <f t="shared" si="1160"/>
        <v>0</v>
      </c>
      <c r="AV811" t="b">
        <f t="shared" si="1161"/>
        <v>0</v>
      </c>
      <c r="AW811" t="b">
        <f t="shared" si="1162"/>
        <v>0</v>
      </c>
      <c r="AX811" t="b">
        <f t="shared" si="1163"/>
        <v>0</v>
      </c>
      <c r="AY811" t="b">
        <f t="shared" si="1164"/>
        <v>0</v>
      </c>
      <c r="AZ811" t="b">
        <f t="shared" si="1165"/>
        <v>0</v>
      </c>
      <c r="BA811" t="b">
        <f t="shared" si="1166"/>
        <v>0</v>
      </c>
      <c r="BB811" t="b">
        <f t="shared" si="1167"/>
        <v>0</v>
      </c>
      <c r="BC811" t="b">
        <f t="shared" si="1168"/>
        <v>0</v>
      </c>
      <c r="BD811" t="b">
        <f t="shared" si="1169"/>
        <v>0</v>
      </c>
      <c r="BE811" t="b">
        <f t="shared" si="1170"/>
        <v>0</v>
      </c>
      <c r="BF811" t="b">
        <f t="shared" si="1171"/>
        <v>0</v>
      </c>
      <c r="BG811" t="b">
        <f t="shared" si="1172"/>
        <v>0</v>
      </c>
      <c r="BH811" t="b">
        <f t="shared" si="1173"/>
        <v>0</v>
      </c>
      <c r="BI811" t="b">
        <f t="shared" si="1174"/>
        <v>0</v>
      </c>
      <c r="BJ811" t="b">
        <f t="shared" si="1175"/>
        <v>0</v>
      </c>
      <c r="BK811" t="b">
        <f t="shared" si="1176"/>
        <v>0</v>
      </c>
      <c r="BL811" t="b">
        <f t="shared" si="1177"/>
        <v>1</v>
      </c>
      <c r="BM811" t="b">
        <f t="shared" si="1178"/>
        <v>0</v>
      </c>
      <c r="BN811" t="b">
        <f t="shared" si="1179"/>
        <v>0</v>
      </c>
      <c r="BO811" t="b">
        <f t="shared" si="1180"/>
        <v>0</v>
      </c>
      <c r="BP811" t="b">
        <f t="shared" si="1181"/>
        <v>0</v>
      </c>
      <c r="BQ811" t="b">
        <f t="shared" si="1182"/>
        <v>0</v>
      </c>
      <c r="BR811" t="b">
        <f t="shared" si="1183"/>
        <v>0</v>
      </c>
      <c r="BS811" t="b">
        <f t="shared" si="1184"/>
        <v>0</v>
      </c>
      <c r="BT811" t="b">
        <f t="shared" si="1185"/>
        <v>0</v>
      </c>
      <c r="BU811" t="b">
        <f t="shared" si="1186"/>
        <v>0</v>
      </c>
      <c r="BV811" t="b">
        <f t="shared" si="1187"/>
        <v>0</v>
      </c>
      <c r="BW811" t="b">
        <f t="shared" si="1188"/>
        <v>0</v>
      </c>
      <c r="BX811" t="b">
        <f t="shared" si="1189"/>
        <v>0</v>
      </c>
      <c r="BY811" t="b">
        <f t="shared" si="1190"/>
        <v>0</v>
      </c>
      <c r="BZ811" t="b">
        <f t="shared" si="1191"/>
        <v>0</v>
      </c>
      <c r="CA811" t="b">
        <f t="shared" si="1192"/>
        <v>0</v>
      </c>
      <c r="CB811" t="b">
        <f t="shared" si="1193"/>
        <v>0</v>
      </c>
      <c r="CC811" t="b">
        <f t="shared" si="1194"/>
        <v>0</v>
      </c>
      <c r="CD811" t="b">
        <f t="shared" si="1195"/>
        <v>0</v>
      </c>
      <c r="CE811" t="b">
        <f t="shared" si="1196"/>
        <v>0</v>
      </c>
      <c r="CF811" t="b">
        <f t="shared" si="1197"/>
        <v>0</v>
      </c>
      <c r="CG811" t="b">
        <f t="shared" si="1198"/>
        <v>0</v>
      </c>
      <c r="CH811" t="b">
        <f t="shared" si="1199"/>
        <v>0</v>
      </c>
      <c r="CI811" t="b">
        <f t="shared" si="1200"/>
        <v>0</v>
      </c>
      <c r="CJ811" t="b">
        <f t="shared" si="1201"/>
        <v>0</v>
      </c>
      <c r="CK811" t="b">
        <f t="shared" si="1202"/>
        <v>0</v>
      </c>
      <c r="CL811" t="b">
        <f t="shared" si="1203"/>
        <v>0</v>
      </c>
      <c r="CM811" t="b">
        <f t="shared" si="1204"/>
        <v>0</v>
      </c>
      <c r="CN811" t="b">
        <f t="shared" si="1205"/>
        <v>0</v>
      </c>
      <c r="CO811" t="b">
        <f t="shared" si="1206"/>
        <v>0</v>
      </c>
      <c r="CP811" t="b">
        <f t="shared" si="1207"/>
        <v>0</v>
      </c>
      <c r="CQ811" t="b">
        <f t="shared" si="1208"/>
        <v>0</v>
      </c>
      <c r="CR811" t="b">
        <f t="shared" si="1209"/>
        <v>0</v>
      </c>
      <c r="CS811" t="b">
        <f t="shared" si="1210"/>
        <v>0</v>
      </c>
      <c r="CT811" t="b">
        <f t="shared" si="1211"/>
        <v>0</v>
      </c>
      <c r="CU811" t="b">
        <f t="shared" si="1212"/>
        <v>0</v>
      </c>
      <c r="CV811" t="b">
        <f t="shared" si="1213"/>
        <v>0</v>
      </c>
      <c r="CW811" t="b">
        <f t="shared" si="1214"/>
        <v>0</v>
      </c>
      <c r="CX811" t="b">
        <f t="shared" si="1215"/>
        <v>0</v>
      </c>
      <c r="CY811" t="b">
        <f t="shared" si="1216"/>
        <v>0</v>
      </c>
      <c r="CZ811" t="b">
        <f t="shared" si="1217"/>
        <v>0</v>
      </c>
      <c r="DA811" t="b">
        <f t="shared" si="1218"/>
        <v>0</v>
      </c>
      <c r="DB811" t="b">
        <f t="shared" si="1219"/>
        <v>0</v>
      </c>
      <c r="DC811" t="b">
        <f t="shared" si="1220"/>
        <v>0</v>
      </c>
      <c r="DD811" t="b">
        <f t="shared" si="1221"/>
        <v>0</v>
      </c>
    </row>
    <row r="812" spans="1:108">
      <c r="A812" t="s">
        <v>2918</v>
      </c>
      <c r="C812" t="s">
        <v>2912</v>
      </c>
      <c r="F812" t="s">
        <v>2913</v>
      </c>
      <c r="G812" t="s">
        <v>2886</v>
      </c>
      <c r="H812" t="s">
        <v>7430</v>
      </c>
      <c r="I812" t="s">
        <v>7418</v>
      </c>
      <c r="J812" t="s">
        <v>362</v>
      </c>
      <c r="K812" t="s">
        <v>136</v>
      </c>
      <c r="L812" t="s">
        <v>7053</v>
      </c>
      <c r="M812" t="s">
        <v>6079</v>
      </c>
      <c r="N812" s="7" t="s">
        <v>2919</v>
      </c>
      <c r="O812" s="7" t="b">
        <f t="shared" si="1128"/>
        <v>1</v>
      </c>
      <c r="P812" t="b">
        <f t="shared" si="1129"/>
        <v>0</v>
      </c>
      <c r="Q812" t="b">
        <f t="shared" si="1130"/>
        <v>0</v>
      </c>
      <c r="R812" t="b">
        <f t="shared" si="1131"/>
        <v>0</v>
      </c>
      <c r="S812" s="7" t="b">
        <f t="shared" si="1132"/>
        <v>1</v>
      </c>
      <c r="T812" s="7" t="b">
        <f t="shared" si="1133"/>
        <v>0</v>
      </c>
      <c r="U812" s="7" t="b">
        <f t="shared" si="1134"/>
        <v>0</v>
      </c>
      <c r="V812" s="7" t="b">
        <f t="shared" si="1135"/>
        <v>0</v>
      </c>
      <c r="W812" s="7" t="b">
        <f t="shared" si="1136"/>
        <v>0</v>
      </c>
      <c r="X812" s="7" t="b">
        <f t="shared" si="1137"/>
        <v>1</v>
      </c>
      <c r="Y812" s="7" t="b">
        <f t="shared" si="1138"/>
        <v>0</v>
      </c>
      <c r="Z812" s="7" t="b">
        <f t="shared" si="1139"/>
        <v>0</v>
      </c>
      <c r="AA812" s="7" t="b">
        <f t="shared" si="1140"/>
        <v>0</v>
      </c>
      <c r="AB812" t="b">
        <f t="shared" si="1141"/>
        <v>0</v>
      </c>
      <c r="AC812" t="b">
        <f t="shared" si="1142"/>
        <v>0</v>
      </c>
      <c r="AD812" t="b">
        <f t="shared" si="1143"/>
        <v>0</v>
      </c>
      <c r="AE812" t="b">
        <f t="shared" si="1144"/>
        <v>0</v>
      </c>
      <c r="AF812" t="b">
        <f t="shared" si="1145"/>
        <v>0</v>
      </c>
      <c r="AG812" t="b">
        <f t="shared" si="1146"/>
        <v>0</v>
      </c>
      <c r="AH812" t="b">
        <f t="shared" si="1147"/>
        <v>0</v>
      </c>
      <c r="AI812" t="b">
        <f t="shared" si="1148"/>
        <v>0</v>
      </c>
      <c r="AJ812" t="b">
        <f t="shared" si="1149"/>
        <v>0</v>
      </c>
      <c r="AK812" t="b">
        <f t="shared" si="1150"/>
        <v>0</v>
      </c>
      <c r="AL812" t="b">
        <f t="shared" si="1151"/>
        <v>0</v>
      </c>
      <c r="AM812" t="b">
        <f t="shared" si="1152"/>
        <v>0</v>
      </c>
      <c r="AN812" t="b">
        <f t="shared" si="1153"/>
        <v>0</v>
      </c>
      <c r="AO812" t="b">
        <f t="shared" si="1154"/>
        <v>0</v>
      </c>
      <c r="AP812" t="b">
        <f t="shared" si="1155"/>
        <v>0</v>
      </c>
      <c r="AQ812" t="b">
        <f t="shared" si="1156"/>
        <v>0</v>
      </c>
      <c r="AR812" t="b">
        <f t="shared" si="1157"/>
        <v>0</v>
      </c>
      <c r="AS812" t="b">
        <f t="shared" si="1158"/>
        <v>0</v>
      </c>
      <c r="AT812" t="b">
        <f t="shared" si="1159"/>
        <v>0</v>
      </c>
      <c r="AU812" t="b">
        <f t="shared" si="1160"/>
        <v>0</v>
      </c>
      <c r="AV812" t="b">
        <f t="shared" si="1161"/>
        <v>0</v>
      </c>
      <c r="AW812" t="b">
        <f t="shared" si="1162"/>
        <v>0</v>
      </c>
      <c r="AX812" t="b">
        <f t="shared" si="1163"/>
        <v>0</v>
      </c>
      <c r="AY812" t="b">
        <f t="shared" si="1164"/>
        <v>0</v>
      </c>
      <c r="AZ812" t="b">
        <f t="shared" si="1165"/>
        <v>0</v>
      </c>
      <c r="BA812" t="b">
        <f t="shared" si="1166"/>
        <v>0</v>
      </c>
      <c r="BB812" t="b">
        <f t="shared" si="1167"/>
        <v>0</v>
      </c>
      <c r="BC812" t="b">
        <f t="shared" si="1168"/>
        <v>0</v>
      </c>
      <c r="BD812" t="b">
        <f t="shared" si="1169"/>
        <v>0</v>
      </c>
      <c r="BE812" t="b">
        <f t="shared" si="1170"/>
        <v>0</v>
      </c>
      <c r="BF812" t="b">
        <f t="shared" si="1171"/>
        <v>0</v>
      </c>
      <c r="BG812" t="b">
        <f t="shared" si="1172"/>
        <v>0</v>
      </c>
      <c r="BH812" t="b">
        <f t="shared" si="1173"/>
        <v>0</v>
      </c>
      <c r="BI812" t="b">
        <f t="shared" si="1174"/>
        <v>0</v>
      </c>
      <c r="BJ812" t="b">
        <f t="shared" si="1175"/>
        <v>0</v>
      </c>
      <c r="BK812" t="b">
        <f t="shared" si="1176"/>
        <v>1</v>
      </c>
      <c r="BL812" t="b">
        <f t="shared" si="1177"/>
        <v>1</v>
      </c>
      <c r="BM812" t="b">
        <f t="shared" si="1178"/>
        <v>0</v>
      </c>
      <c r="BN812" t="b">
        <f t="shared" si="1179"/>
        <v>0</v>
      </c>
      <c r="BO812" t="b">
        <f t="shared" si="1180"/>
        <v>0</v>
      </c>
      <c r="BP812" t="b">
        <f t="shared" si="1181"/>
        <v>0</v>
      </c>
      <c r="BQ812" t="b">
        <f t="shared" si="1182"/>
        <v>0</v>
      </c>
      <c r="BR812" t="b">
        <f t="shared" si="1183"/>
        <v>0</v>
      </c>
      <c r="BS812" t="b">
        <f t="shared" si="1184"/>
        <v>0</v>
      </c>
      <c r="BT812" t="b">
        <f t="shared" si="1185"/>
        <v>0</v>
      </c>
      <c r="BU812" t="b">
        <f t="shared" si="1186"/>
        <v>0</v>
      </c>
      <c r="BV812" t="b">
        <f t="shared" si="1187"/>
        <v>0</v>
      </c>
      <c r="BW812" t="b">
        <f t="shared" si="1188"/>
        <v>0</v>
      </c>
      <c r="BX812" t="b">
        <f t="shared" si="1189"/>
        <v>0</v>
      </c>
      <c r="BY812" t="b">
        <f t="shared" si="1190"/>
        <v>0</v>
      </c>
      <c r="BZ812" t="b">
        <f t="shared" si="1191"/>
        <v>0</v>
      </c>
      <c r="CA812" t="b">
        <f t="shared" si="1192"/>
        <v>0</v>
      </c>
      <c r="CB812" t="b">
        <f t="shared" si="1193"/>
        <v>0</v>
      </c>
      <c r="CC812" t="b">
        <f t="shared" si="1194"/>
        <v>0</v>
      </c>
      <c r="CD812" t="b">
        <f t="shared" si="1195"/>
        <v>0</v>
      </c>
      <c r="CE812" t="b">
        <f t="shared" si="1196"/>
        <v>0</v>
      </c>
      <c r="CF812" t="b">
        <f t="shared" si="1197"/>
        <v>0</v>
      </c>
      <c r="CG812" t="b">
        <f t="shared" si="1198"/>
        <v>0</v>
      </c>
      <c r="CH812" t="b">
        <f t="shared" si="1199"/>
        <v>0</v>
      </c>
      <c r="CI812" t="b">
        <f t="shared" si="1200"/>
        <v>0</v>
      </c>
      <c r="CJ812" t="b">
        <f t="shared" si="1201"/>
        <v>0</v>
      </c>
      <c r="CK812" t="b">
        <f t="shared" si="1202"/>
        <v>0</v>
      </c>
      <c r="CL812" t="b">
        <f t="shared" si="1203"/>
        <v>0</v>
      </c>
      <c r="CM812" t="b">
        <f t="shared" si="1204"/>
        <v>0</v>
      </c>
      <c r="CN812" t="b">
        <f t="shared" si="1205"/>
        <v>0</v>
      </c>
      <c r="CO812" t="b">
        <f t="shared" si="1206"/>
        <v>0</v>
      </c>
      <c r="CP812" t="b">
        <f t="shared" si="1207"/>
        <v>0</v>
      </c>
      <c r="CQ812" t="b">
        <f t="shared" si="1208"/>
        <v>0</v>
      </c>
      <c r="CR812" t="b">
        <f t="shared" si="1209"/>
        <v>0</v>
      </c>
      <c r="CS812" t="b">
        <f t="shared" si="1210"/>
        <v>0</v>
      </c>
      <c r="CT812" t="b">
        <f t="shared" si="1211"/>
        <v>0</v>
      </c>
      <c r="CU812" t="b">
        <f t="shared" si="1212"/>
        <v>0</v>
      </c>
      <c r="CV812" t="b">
        <f t="shared" si="1213"/>
        <v>0</v>
      </c>
      <c r="CW812" t="b">
        <f t="shared" si="1214"/>
        <v>0</v>
      </c>
      <c r="CX812" t="b">
        <f t="shared" si="1215"/>
        <v>0</v>
      </c>
      <c r="CY812" t="b">
        <f t="shared" si="1216"/>
        <v>0</v>
      </c>
      <c r="CZ812" t="b">
        <f t="shared" si="1217"/>
        <v>0</v>
      </c>
      <c r="DA812" t="b">
        <f t="shared" si="1218"/>
        <v>0</v>
      </c>
      <c r="DB812" t="b">
        <f t="shared" si="1219"/>
        <v>0</v>
      </c>
      <c r="DC812" t="b">
        <f t="shared" si="1220"/>
        <v>0</v>
      </c>
      <c r="DD812" t="b">
        <f t="shared" si="1221"/>
        <v>0</v>
      </c>
    </row>
    <row r="813" spans="1:108">
      <c r="A813" t="s">
        <v>2920</v>
      </c>
      <c r="C813" t="s">
        <v>2912</v>
      </c>
      <c r="F813" t="s">
        <v>2913</v>
      </c>
      <c r="G813" t="s">
        <v>2886</v>
      </c>
      <c r="H813" t="s">
        <v>7430</v>
      </c>
      <c r="I813" t="s">
        <v>7418</v>
      </c>
      <c r="J813" t="s">
        <v>362</v>
      </c>
      <c r="K813" t="s">
        <v>136</v>
      </c>
      <c r="L813" t="s">
        <v>7795</v>
      </c>
      <c r="M813" t="s">
        <v>6079</v>
      </c>
      <c r="N813" s="7" t="s">
        <v>7490</v>
      </c>
      <c r="O813" s="7" t="b">
        <f t="shared" si="1128"/>
        <v>1</v>
      </c>
      <c r="P813" t="b">
        <f t="shared" si="1129"/>
        <v>0</v>
      </c>
      <c r="Q813" t="b">
        <f t="shared" si="1130"/>
        <v>0</v>
      </c>
      <c r="R813" t="b">
        <f t="shared" si="1131"/>
        <v>0</v>
      </c>
      <c r="S813" s="7" t="b">
        <f t="shared" si="1132"/>
        <v>1</v>
      </c>
      <c r="T813" s="7" t="b">
        <f t="shared" si="1133"/>
        <v>0</v>
      </c>
      <c r="U813" s="7" t="b">
        <f t="shared" si="1134"/>
        <v>0</v>
      </c>
      <c r="V813" s="7" t="b">
        <f t="shared" si="1135"/>
        <v>0</v>
      </c>
      <c r="W813" s="7" t="b">
        <f t="shared" si="1136"/>
        <v>1</v>
      </c>
      <c r="X813" s="7" t="b">
        <f t="shared" si="1137"/>
        <v>1</v>
      </c>
      <c r="Y813" s="7" t="b">
        <f t="shared" si="1138"/>
        <v>0</v>
      </c>
      <c r="Z813" s="7" t="b">
        <f t="shared" si="1139"/>
        <v>0</v>
      </c>
      <c r="AA813" s="7" t="b">
        <f t="shared" si="1140"/>
        <v>0</v>
      </c>
      <c r="AB813" t="b">
        <f t="shared" si="1141"/>
        <v>1</v>
      </c>
      <c r="AC813" t="b">
        <f t="shared" si="1142"/>
        <v>1</v>
      </c>
      <c r="AD813" t="b">
        <f t="shared" si="1143"/>
        <v>0</v>
      </c>
      <c r="AE813" t="b">
        <f t="shared" si="1144"/>
        <v>0</v>
      </c>
      <c r="AF813" t="b">
        <f t="shared" si="1145"/>
        <v>0</v>
      </c>
      <c r="AG813" t="b">
        <f t="shared" si="1146"/>
        <v>0</v>
      </c>
      <c r="AH813" t="b">
        <f t="shared" si="1147"/>
        <v>0</v>
      </c>
      <c r="AI813" t="b">
        <f t="shared" si="1148"/>
        <v>0</v>
      </c>
      <c r="AJ813" t="b">
        <f t="shared" si="1149"/>
        <v>0</v>
      </c>
      <c r="AK813" t="b">
        <f t="shared" si="1150"/>
        <v>0</v>
      </c>
      <c r="AL813" t="b">
        <f t="shared" si="1151"/>
        <v>0</v>
      </c>
      <c r="AM813" t="b">
        <f t="shared" si="1152"/>
        <v>0</v>
      </c>
      <c r="AN813" t="b">
        <f t="shared" si="1153"/>
        <v>0</v>
      </c>
      <c r="AO813" t="b">
        <f t="shared" si="1154"/>
        <v>0</v>
      </c>
      <c r="AP813" t="b">
        <f t="shared" si="1155"/>
        <v>0</v>
      </c>
      <c r="AQ813" t="b">
        <f t="shared" si="1156"/>
        <v>0</v>
      </c>
      <c r="AR813" t="b">
        <f t="shared" si="1157"/>
        <v>0</v>
      </c>
      <c r="AS813" t="b">
        <f t="shared" si="1158"/>
        <v>0</v>
      </c>
      <c r="AT813" t="b">
        <f t="shared" si="1159"/>
        <v>0</v>
      </c>
      <c r="AU813" t="b">
        <f t="shared" si="1160"/>
        <v>0</v>
      </c>
      <c r="AV813" t="b">
        <f t="shared" si="1161"/>
        <v>0</v>
      </c>
      <c r="AW813" t="b">
        <f t="shared" si="1162"/>
        <v>0</v>
      </c>
      <c r="AX813" t="b">
        <f t="shared" si="1163"/>
        <v>0</v>
      </c>
      <c r="AY813" t="b">
        <f t="shared" si="1164"/>
        <v>0</v>
      </c>
      <c r="AZ813" t="b">
        <f t="shared" si="1165"/>
        <v>0</v>
      </c>
      <c r="BA813" t="b">
        <f t="shared" si="1166"/>
        <v>0</v>
      </c>
      <c r="BB813" t="b">
        <f t="shared" si="1167"/>
        <v>0</v>
      </c>
      <c r="BC813" t="b">
        <f t="shared" si="1168"/>
        <v>0</v>
      </c>
      <c r="BD813" t="b">
        <f t="shared" si="1169"/>
        <v>0</v>
      </c>
      <c r="BE813" t="b">
        <f t="shared" si="1170"/>
        <v>0</v>
      </c>
      <c r="BF813" t="b">
        <f t="shared" si="1171"/>
        <v>0</v>
      </c>
      <c r="BG813" t="b">
        <f t="shared" si="1172"/>
        <v>0</v>
      </c>
      <c r="BH813" t="b">
        <f t="shared" si="1173"/>
        <v>0</v>
      </c>
      <c r="BI813" t="b">
        <f t="shared" si="1174"/>
        <v>0</v>
      </c>
      <c r="BJ813" t="b">
        <f t="shared" si="1175"/>
        <v>0</v>
      </c>
      <c r="BK813" t="b">
        <f t="shared" si="1176"/>
        <v>1</v>
      </c>
      <c r="BL813" t="b">
        <f t="shared" si="1177"/>
        <v>1</v>
      </c>
      <c r="BM813" t="b">
        <f t="shared" si="1178"/>
        <v>0</v>
      </c>
      <c r="BN813" t="b">
        <f t="shared" si="1179"/>
        <v>0</v>
      </c>
      <c r="BO813" t="b">
        <f t="shared" si="1180"/>
        <v>0</v>
      </c>
      <c r="BP813" t="b">
        <f t="shared" si="1181"/>
        <v>0</v>
      </c>
      <c r="BQ813" t="b">
        <f t="shared" si="1182"/>
        <v>0</v>
      </c>
      <c r="BR813" t="b">
        <f t="shared" si="1183"/>
        <v>0</v>
      </c>
      <c r="BS813" t="b">
        <f t="shared" si="1184"/>
        <v>0</v>
      </c>
      <c r="BT813" t="b">
        <f t="shared" si="1185"/>
        <v>0</v>
      </c>
      <c r="BU813" t="b">
        <f t="shared" si="1186"/>
        <v>0</v>
      </c>
      <c r="BV813" t="b">
        <f t="shared" si="1187"/>
        <v>0</v>
      </c>
      <c r="BW813" t="b">
        <f t="shared" si="1188"/>
        <v>0</v>
      </c>
      <c r="BX813" t="b">
        <f t="shared" si="1189"/>
        <v>0</v>
      </c>
      <c r="BY813" t="b">
        <f t="shared" si="1190"/>
        <v>0</v>
      </c>
      <c r="BZ813" t="b">
        <f t="shared" si="1191"/>
        <v>0</v>
      </c>
      <c r="CA813" t="b">
        <f t="shared" si="1192"/>
        <v>0</v>
      </c>
      <c r="CB813" t="b">
        <f t="shared" si="1193"/>
        <v>0</v>
      </c>
      <c r="CC813" t="b">
        <f t="shared" si="1194"/>
        <v>0</v>
      </c>
      <c r="CD813" t="b">
        <f t="shared" si="1195"/>
        <v>0</v>
      </c>
      <c r="CE813" t="b">
        <f t="shared" si="1196"/>
        <v>0</v>
      </c>
      <c r="CF813" t="b">
        <f t="shared" si="1197"/>
        <v>0</v>
      </c>
      <c r="CG813" t="b">
        <f t="shared" si="1198"/>
        <v>0</v>
      </c>
      <c r="CH813" t="b">
        <f t="shared" si="1199"/>
        <v>0</v>
      </c>
      <c r="CI813" t="b">
        <f t="shared" si="1200"/>
        <v>0</v>
      </c>
      <c r="CJ813" t="b">
        <f t="shared" si="1201"/>
        <v>0</v>
      </c>
      <c r="CK813" t="b">
        <f t="shared" si="1202"/>
        <v>0</v>
      </c>
      <c r="CL813" t="b">
        <f t="shared" si="1203"/>
        <v>0</v>
      </c>
      <c r="CM813" t="b">
        <f t="shared" si="1204"/>
        <v>0</v>
      </c>
      <c r="CN813" t="b">
        <f t="shared" si="1205"/>
        <v>0</v>
      </c>
      <c r="CO813" t="b">
        <f t="shared" si="1206"/>
        <v>0</v>
      </c>
      <c r="CP813" t="b">
        <f t="shared" si="1207"/>
        <v>0</v>
      </c>
      <c r="CQ813" t="b">
        <f t="shared" si="1208"/>
        <v>0</v>
      </c>
      <c r="CR813" t="b">
        <f t="shared" si="1209"/>
        <v>0</v>
      </c>
      <c r="CS813" t="b">
        <f t="shared" si="1210"/>
        <v>0</v>
      </c>
      <c r="CT813" t="b">
        <f t="shared" si="1211"/>
        <v>0</v>
      </c>
      <c r="CU813" t="b">
        <f t="shared" si="1212"/>
        <v>0</v>
      </c>
      <c r="CV813" t="b">
        <f t="shared" si="1213"/>
        <v>0</v>
      </c>
      <c r="CW813" t="b">
        <f t="shared" si="1214"/>
        <v>0</v>
      </c>
      <c r="CX813" t="b">
        <f t="shared" si="1215"/>
        <v>0</v>
      </c>
      <c r="CY813" t="b">
        <f t="shared" si="1216"/>
        <v>0</v>
      </c>
      <c r="CZ813" t="b">
        <f t="shared" si="1217"/>
        <v>0</v>
      </c>
      <c r="DA813" t="b">
        <f t="shared" si="1218"/>
        <v>0</v>
      </c>
      <c r="DB813" t="b">
        <f t="shared" si="1219"/>
        <v>0</v>
      </c>
      <c r="DC813" t="b">
        <f t="shared" si="1220"/>
        <v>0</v>
      </c>
      <c r="DD813" t="b">
        <f t="shared" si="1221"/>
        <v>0</v>
      </c>
    </row>
    <row r="814" spans="1:108">
      <c r="A814" t="s">
        <v>2921</v>
      </c>
      <c r="C814" t="s">
        <v>2912</v>
      </c>
      <c r="F814" t="s">
        <v>2913</v>
      </c>
      <c r="G814" t="s">
        <v>2886</v>
      </c>
      <c r="H814" t="s">
        <v>7430</v>
      </c>
      <c r="I814" t="s">
        <v>7418</v>
      </c>
      <c r="J814" t="s">
        <v>124</v>
      </c>
      <c r="K814" t="s">
        <v>16</v>
      </c>
      <c r="L814" t="s">
        <v>7054</v>
      </c>
      <c r="M814" t="s">
        <v>6079</v>
      </c>
      <c r="N814" t="s">
        <v>187</v>
      </c>
      <c r="O814" t="b">
        <f t="shared" si="1128"/>
        <v>0</v>
      </c>
      <c r="P814" t="b">
        <f t="shared" si="1129"/>
        <v>0</v>
      </c>
      <c r="Q814" t="b">
        <f t="shared" si="1130"/>
        <v>0</v>
      </c>
      <c r="R814" t="b">
        <f t="shared" si="1131"/>
        <v>0</v>
      </c>
      <c r="S814" t="b">
        <f t="shared" si="1132"/>
        <v>0</v>
      </c>
      <c r="T814" t="b">
        <f t="shared" si="1133"/>
        <v>0</v>
      </c>
      <c r="U814" t="b">
        <f t="shared" si="1134"/>
        <v>0</v>
      </c>
      <c r="V814" t="b">
        <f t="shared" si="1135"/>
        <v>0</v>
      </c>
      <c r="W814" t="b">
        <f t="shared" si="1136"/>
        <v>0</v>
      </c>
      <c r="X814" t="b">
        <f t="shared" si="1137"/>
        <v>0</v>
      </c>
      <c r="Y814" t="b">
        <f t="shared" si="1138"/>
        <v>0</v>
      </c>
      <c r="Z814" t="b">
        <f t="shared" si="1139"/>
        <v>0</v>
      </c>
      <c r="AA814" t="b">
        <f t="shared" si="1140"/>
        <v>0</v>
      </c>
      <c r="AB814" t="b">
        <f t="shared" si="1141"/>
        <v>0</v>
      </c>
      <c r="AC814" t="b">
        <f t="shared" si="1142"/>
        <v>0</v>
      </c>
      <c r="AD814" t="b">
        <f t="shared" si="1143"/>
        <v>0</v>
      </c>
      <c r="AE814" t="b">
        <f t="shared" si="1144"/>
        <v>0</v>
      </c>
      <c r="AF814" t="b">
        <f t="shared" si="1145"/>
        <v>0</v>
      </c>
      <c r="AG814" t="b">
        <f t="shared" si="1146"/>
        <v>0</v>
      </c>
      <c r="AH814" t="b">
        <f t="shared" si="1147"/>
        <v>0</v>
      </c>
      <c r="AI814" t="b">
        <f t="shared" si="1148"/>
        <v>0</v>
      </c>
      <c r="AJ814" t="b">
        <f t="shared" si="1149"/>
        <v>0</v>
      </c>
      <c r="AK814" t="b">
        <f t="shared" si="1150"/>
        <v>0</v>
      </c>
      <c r="AL814" t="b">
        <f t="shared" si="1151"/>
        <v>0</v>
      </c>
      <c r="AM814" t="b">
        <f t="shared" si="1152"/>
        <v>0</v>
      </c>
      <c r="AN814" t="b">
        <f t="shared" si="1153"/>
        <v>0</v>
      </c>
      <c r="AO814" t="b">
        <f t="shared" si="1154"/>
        <v>0</v>
      </c>
      <c r="AP814" t="b">
        <f t="shared" si="1155"/>
        <v>0</v>
      </c>
      <c r="AQ814" t="b">
        <f t="shared" si="1156"/>
        <v>0</v>
      </c>
      <c r="AR814" t="b">
        <f t="shared" si="1157"/>
        <v>0</v>
      </c>
      <c r="AS814" t="b">
        <f t="shared" si="1158"/>
        <v>0</v>
      </c>
      <c r="AT814" t="b">
        <f t="shared" si="1159"/>
        <v>0</v>
      </c>
      <c r="AU814" t="b">
        <f t="shared" si="1160"/>
        <v>0</v>
      </c>
      <c r="AV814" t="b">
        <f t="shared" si="1161"/>
        <v>0</v>
      </c>
      <c r="AW814" t="b">
        <f t="shared" si="1162"/>
        <v>0</v>
      </c>
      <c r="AX814" t="b">
        <f t="shared" si="1163"/>
        <v>0</v>
      </c>
      <c r="AY814" t="b">
        <f t="shared" si="1164"/>
        <v>0</v>
      </c>
      <c r="AZ814" t="b">
        <f t="shared" si="1165"/>
        <v>0</v>
      </c>
      <c r="BA814" t="b">
        <f t="shared" si="1166"/>
        <v>0</v>
      </c>
      <c r="BB814" t="b">
        <f t="shared" si="1167"/>
        <v>0</v>
      </c>
      <c r="BC814" t="b">
        <f t="shared" si="1168"/>
        <v>0</v>
      </c>
      <c r="BD814" t="b">
        <f t="shared" si="1169"/>
        <v>0</v>
      </c>
      <c r="BE814" t="b">
        <f t="shared" si="1170"/>
        <v>0</v>
      </c>
      <c r="BF814" t="b">
        <f t="shared" si="1171"/>
        <v>0</v>
      </c>
      <c r="BG814" t="b">
        <f t="shared" si="1172"/>
        <v>0</v>
      </c>
      <c r="BH814" t="b">
        <f t="shared" si="1173"/>
        <v>0</v>
      </c>
      <c r="BI814" t="b">
        <f t="shared" si="1174"/>
        <v>0</v>
      </c>
      <c r="BJ814" t="b">
        <f t="shared" si="1175"/>
        <v>0</v>
      </c>
      <c r="BK814" t="b">
        <f t="shared" si="1176"/>
        <v>0</v>
      </c>
      <c r="BL814" t="b">
        <f t="shared" si="1177"/>
        <v>0</v>
      </c>
      <c r="BM814" t="b">
        <f t="shared" si="1178"/>
        <v>0</v>
      </c>
      <c r="BN814" t="b">
        <f t="shared" si="1179"/>
        <v>0</v>
      </c>
      <c r="BO814" t="b">
        <f t="shared" si="1180"/>
        <v>0</v>
      </c>
      <c r="BP814" t="b">
        <f t="shared" si="1181"/>
        <v>0</v>
      </c>
      <c r="BQ814" t="b">
        <f t="shared" si="1182"/>
        <v>0</v>
      </c>
      <c r="BR814" t="b">
        <f t="shared" si="1183"/>
        <v>0</v>
      </c>
      <c r="BS814" t="b">
        <f t="shared" si="1184"/>
        <v>0</v>
      </c>
      <c r="BT814" t="b">
        <f t="shared" si="1185"/>
        <v>0</v>
      </c>
      <c r="BU814" t="b">
        <f t="shared" si="1186"/>
        <v>0</v>
      </c>
      <c r="BV814" t="b">
        <f t="shared" si="1187"/>
        <v>0</v>
      </c>
      <c r="BW814" t="b">
        <f t="shared" si="1188"/>
        <v>0</v>
      </c>
      <c r="BX814" t="b">
        <f t="shared" si="1189"/>
        <v>0</v>
      </c>
      <c r="BY814" t="b">
        <f t="shared" si="1190"/>
        <v>0</v>
      </c>
      <c r="BZ814" t="b">
        <f t="shared" si="1191"/>
        <v>0</v>
      </c>
      <c r="CA814" t="b">
        <f t="shared" si="1192"/>
        <v>0</v>
      </c>
      <c r="CB814" t="b">
        <f t="shared" si="1193"/>
        <v>0</v>
      </c>
      <c r="CC814" t="b">
        <f t="shared" si="1194"/>
        <v>0</v>
      </c>
      <c r="CD814" t="b">
        <f t="shared" si="1195"/>
        <v>0</v>
      </c>
      <c r="CE814" t="b">
        <f t="shared" si="1196"/>
        <v>0</v>
      </c>
      <c r="CF814" t="b">
        <f t="shared" si="1197"/>
        <v>0</v>
      </c>
      <c r="CG814" t="b">
        <f t="shared" si="1198"/>
        <v>0</v>
      </c>
      <c r="CH814" t="b">
        <f t="shared" si="1199"/>
        <v>0</v>
      </c>
      <c r="CI814" t="b">
        <f t="shared" si="1200"/>
        <v>0</v>
      </c>
      <c r="CJ814" t="b">
        <f t="shared" si="1201"/>
        <v>0</v>
      </c>
      <c r="CK814" t="b">
        <f t="shared" si="1202"/>
        <v>0</v>
      </c>
      <c r="CL814" t="b">
        <f t="shared" si="1203"/>
        <v>0</v>
      </c>
      <c r="CM814" t="b">
        <f t="shared" si="1204"/>
        <v>0</v>
      </c>
      <c r="CN814" t="b">
        <f t="shared" si="1205"/>
        <v>0</v>
      </c>
      <c r="CO814" t="b">
        <f t="shared" si="1206"/>
        <v>0</v>
      </c>
      <c r="CP814" t="b">
        <f t="shared" si="1207"/>
        <v>0</v>
      </c>
      <c r="CQ814" t="b">
        <f t="shared" si="1208"/>
        <v>0</v>
      </c>
      <c r="CR814" t="b">
        <f t="shared" si="1209"/>
        <v>0</v>
      </c>
      <c r="CS814" t="b">
        <f t="shared" si="1210"/>
        <v>0</v>
      </c>
      <c r="CT814" t="b">
        <f t="shared" si="1211"/>
        <v>0</v>
      </c>
      <c r="CU814" t="b">
        <f t="shared" si="1212"/>
        <v>0</v>
      </c>
      <c r="CV814" t="b">
        <f t="shared" si="1213"/>
        <v>0</v>
      </c>
      <c r="CW814" t="b">
        <f t="shared" si="1214"/>
        <v>0</v>
      </c>
      <c r="CX814" t="b">
        <f t="shared" si="1215"/>
        <v>0</v>
      </c>
      <c r="CY814" t="b">
        <f t="shared" si="1216"/>
        <v>0</v>
      </c>
      <c r="CZ814" t="b">
        <f t="shared" si="1217"/>
        <v>0</v>
      </c>
      <c r="DA814" t="b">
        <f t="shared" si="1218"/>
        <v>0</v>
      </c>
      <c r="DB814" t="b">
        <f t="shared" si="1219"/>
        <v>0</v>
      </c>
      <c r="DC814" t="b">
        <f t="shared" si="1220"/>
        <v>0</v>
      </c>
      <c r="DD814" t="b">
        <f t="shared" si="1221"/>
        <v>0</v>
      </c>
    </row>
    <row r="815" spans="1:108">
      <c r="A815" s="7" t="s">
        <v>2922</v>
      </c>
      <c r="C815" t="s">
        <v>2912</v>
      </c>
      <c r="F815" t="s">
        <v>2913</v>
      </c>
      <c r="G815" t="s">
        <v>2886</v>
      </c>
      <c r="H815" t="s">
        <v>7430</v>
      </c>
      <c r="I815" t="s">
        <v>7418</v>
      </c>
      <c r="J815" s="4" t="s">
        <v>124</v>
      </c>
      <c r="K815" t="s">
        <v>16</v>
      </c>
      <c r="L815" t="s">
        <v>2107</v>
      </c>
      <c r="M815" t="s">
        <v>6079</v>
      </c>
      <c r="N815" t="s">
        <v>48</v>
      </c>
      <c r="O815" t="b">
        <f t="shared" si="1128"/>
        <v>1</v>
      </c>
      <c r="P815" t="b">
        <f t="shared" si="1129"/>
        <v>0</v>
      </c>
      <c r="Q815" t="b">
        <f t="shared" si="1130"/>
        <v>0</v>
      </c>
      <c r="R815" t="b">
        <f t="shared" si="1131"/>
        <v>0</v>
      </c>
      <c r="S815" t="b">
        <f t="shared" si="1132"/>
        <v>0</v>
      </c>
      <c r="T815" t="b">
        <f t="shared" si="1133"/>
        <v>0</v>
      </c>
      <c r="U815" t="b">
        <f t="shared" si="1134"/>
        <v>0</v>
      </c>
      <c r="V815" t="b">
        <f t="shared" si="1135"/>
        <v>0</v>
      </c>
      <c r="W815" t="b">
        <f t="shared" si="1136"/>
        <v>1</v>
      </c>
      <c r="X815" t="b">
        <f t="shared" si="1137"/>
        <v>0</v>
      </c>
      <c r="Y815" t="b">
        <f t="shared" si="1138"/>
        <v>0</v>
      </c>
      <c r="Z815" t="b">
        <f t="shared" si="1139"/>
        <v>0</v>
      </c>
      <c r="AA815" t="b">
        <f t="shared" si="1140"/>
        <v>0</v>
      </c>
      <c r="AB815" t="b">
        <f t="shared" si="1141"/>
        <v>0</v>
      </c>
      <c r="AC815" t="b">
        <f t="shared" si="1142"/>
        <v>0</v>
      </c>
      <c r="AD815" t="b">
        <f t="shared" si="1143"/>
        <v>0</v>
      </c>
      <c r="AE815" t="b">
        <f t="shared" si="1144"/>
        <v>0</v>
      </c>
      <c r="AF815" t="b">
        <f t="shared" si="1145"/>
        <v>0</v>
      </c>
      <c r="AG815" t="b">
        <f t="shared" si="1146"/>
        <v>0</v>
      </c>
      <c r="AH815" t="b">
        <f t="shared" si="1147"/>
        <v>0</v>
      </c>
      <c r="AI815" t="b">
        <f t="shared" si="1148"/>
        <v>0</v>
      </c>
      <c r="AJ815" t="b">
        <f t="shared" si="1149"/>
        <v>0</v>
      </c>
      <c r="AK815" t="b">
        <f t="shared" si="1150"/>
        <v>0</v>
      </c>
      <c r="AL815" t="b">
        <f t="shared" si="1151"/>
        <v>0</v>
      </c>
      <c r="AM815" t="b">
        <f t="shared" si="1152"/>
        <v>0</v>
      </c>
      <c r="AN815" t="b">
        <f t="shared" si="1153"/>
        <v>0</v>
      </c>
      <c r="AO815" t="b">
        <f t="shared" si="1154"/>
        <v>0</v>
      </c>
      <c r="AP815" t="b">
        <f t="shared" si="1155"/>
        <v>0</v>
      </c>
      <c r="AQ815" t="b">
        <f t="shared" si="1156"/>
        <v>0</v>
      </c>
      <c r="AR815" t="b">
        <f t="shared" si="1157"/>
        <v>0</v>
      </c>
      <c r="AS815" t="b">
        <f t="shared" si="1158"/>
        <v>0</v>
      </c>
      <c r="AT815" t="b">
        <f t="shared" si="1159"/>
        <v>0</v>
      </c>
      <c r="AU815" t="b">
        <f t="shared" si="1160"/>
        <v>0</v>
      </c>
      <c r="AV815" t="b">
        <f t="shared" si="1161"/>
        <v>0</v>
      </c>
      <c r="AW815" t="b">
        <f t="shared" si="1162"/>
        <v>0</v>
      </c>
      <c r="AX815" t="b">
        <f t="shared" si="1163"/>
        <v>0</v>
      </c>
      <c r="AY815" t="b">
        <f t="shared" si="1164"/>
        <v>0</v>
      </c>
      <c r="AZ815" t="b">
        <f t="shared" si="1165"/>
        <v>0</v>
      </c>
      <c r="BA815" t="b">
        <f t="shared" si="1166"/>
        <v>1</v>
      </c>
      <c r="BB815" t="b">
        <f t="shared" si="1167"/>
        <v>0</v>
      </c>
      <c r="BC815" t="b">
        <f t="shared" si="1168"/>
        <v>0</v>
      </c>
      <c r="BD815" t="b">
        <f t="shared" si="1169"/>
        <v>0</v>
      </c>
      <c r="BE815" t="b">
        <f t="shared" si="1170"/>
        <v>0</v>
      </c>
      <c r="BF815" t="b">
        <f t="shared" si="1171"/>
        <v>0</v>
      </c>
      <c r="BG815" t="b">
        <f t="shared" si="1172"/>
        <v>0</v>
      </c>
      <c r="BH815" t="b">
        <f t="shared" si="1173"/>
        <v>0</v>
      </c>
      <c r="BI815" t="b">
        <f t="shared" si="1174"/>
        <v>0</v>
      </c>
      <c r="BJ815" t="b">
        <f t="shared" si="1175"/>
        <v>0</v>
      </c>
      <c r="BK815" t="b">
        <f t="shared" si="1176"/>
        <v>0</v>
      </c>
      <c r="BL815" t="b">
        <f t="shared" si="1177"/>
        <v>0</v>
      </c>
      <c r="BM815" t="b">
        <f t="shared" si="1178"/>
        <v>0</v>
      </c>
      <c r="BN815" t="b">
        <f t="shared" si="1179"/>
        <v>0</v>
      </c>
      <c r="BO815" t="b">
        <f t="shared" si="1180"/>
        <v>0</v>
      </c>
      <c r="BP815" t="b">
        <f t="shared" si="1181"/>
        <v>0</v>
      </c>
      <c r="BQ815" t="b">
        <f t="shared" si="1182"/>
        <v>0</v>
      </c>
      <c r="BR815" t="b">
        <f t="shared" si="1183"/>
        <v>0</v>
      </c>
      <c r="BS815" t="b">
        <f t="shared" si="1184"/>
        <v>0</v>
      </c>
      <c r="BT815" t="b">
        <f t="shared" si="1185"/>
        <v>0</v>
      </c>
      <c r="BU815" t="b">
        <f t="shared" si="1186"/>
        <v>0</v>
      </c>
      <c r="BV815" t="b">
        <f t="shared" si="1187"/>
        <v>0</v>
      </c>
      <c r="BW815" t="b">
        <f t="shared" si="1188"/>
        <v>0</v>
      </c>
      <c r="BX815" t="b">
        <f t="shared" si="1189"/>
        <v>0</v>
      </c>
      <c r="BY815" t="b">
        <f t="shared" si="1190"/>
        <v>0</v>
      </c>
      <c r="BZ815" t="b">
        <f t="shared" si="1191"/>
        <v>0</v>
      </c>
      <c r="CA815" t="b">
        <f t="shared" si="1192"/>
        <v>0</v>
      </c>
      <c r="CB815" t="b">
        <f t="shared" si="1193"/>
        <v>0</v>
      </c>
      <c r="CC815" t="b">
        <f t="shared" si="1194"/>
        <v>0</v>
      </c>
      <c r="CD815" t="b">
        <f t="shared" si="1195"/>
        <v>0</v>
      </c>
      <c r="CE815" t="b">
        <f t="shared" si="1196"/>
        <v>0</v>
      </c>
      <c r="CF815" t="b">
        <f t="shared" si="1197"/>
        <v>0</v>
      </c>
      <c r="CG815" t="b">
        <f t="shared" si="1198"/>
        <v>0</v>
      </c>
      <c r="CH815" t="b">
        <f t="shared" si="1199"/>
        <v>0</v>
      </c>
      <c r="CI815" t="b">
        <f t="shared" si="1200"/>
        <v>0</v>
      </c>
      <c r="CJ815" t="b">
        <f t="shared" si="1201"/>
        <v>0</v>
      </c>
      <c r="CK815" t="b">
        <f t="shared" si="1202"/>
        <v>0</v>
      </c>
      <c r="CL815" t="b">
        <f t="shared" si="1203"/>
        <v>0</v>
      </c>
      <c r="CM815" t="b">
        <f t="shared" si="1204"/>
        <v>0</v>
      </c>
      <c r="CN815" t="b">
        <f t="shared" si="1205"/>
        <v>0</v>
      </c>
      <c r="CO815" t="b">
        <f t="shared" si="1206"/>
        <v>0</v>
      </c>
      <c r="CP815" t="b">
        <f t="shared" si="1207"/>
        <v>0</v>
      </c>
      <c r="CQ815" t="b">
        <f t="shared" si="1208"/>
        <v>0</v>
      </c>
      <c r="CR815" t="b">
        <f t="shared" si="1209"/>
        <v>0</v>
      </c>
      <c r="CS815" t="b">
        <f t="shared" si="1210"/>
        <v>0</v>
      </c>
      <c r="CT815" t="b">
        <f t="shared" si="1211"/>
        <v>0</v>
      </c>
      <c r="CU815" t="b">
        <f t="shared" si="1212"/>
        <v>0</v>
      </c>
      <c r="CV815" t="b">
        <f t="shared" si="1213"/>
        <v>0</v>
      </c>
      <c r="CW815" t="b">
        <f t="shared" si="1214"/>
        <v>0</v>
      </c>
      <c r="CX815" t="b">
        <f t="shared" si="1215"/>
        <v>0</v>
      </c>
      <c r="CY815" t="b">
        <f t="shared" si="1216"/>
        <v>0</v>
      </c>
      <c r="CZ815" t="b">
        <f t="shared" si="1217"/>
        <v>0</v>
      </c>
      <c r="DA815" t="b">
        <f t="shared" si="1218"/>
        <v>0</v>
      </c>
      <c r="DB815" t="b">
        <f t="shared" si="1219"/>
        <v>0</v>
      </c>
      <c r="DC815" t="b">
        <f t="shared" si="1220"/>
        <v>0</v>
      </c>
      <c r="DD815" t="b">
        <f t="shared" si="1221"/>
        <v>0</v>
      </c>
    </row>
    <row r="816" spans="1:108">
      <c r="A816" t="s">
        <v>2947</v>
      </c>
      <c r="C816" t="s">
        <v>2948</v>
      </c>
      <c r="F816" t="s">
        <v>2913</v>
      </c>
      <c r="G816" t="s">
        <v>2886</v>
      </c>
      <c r="H816" t="s">
        <v>7430</v>
      </c>
      <c r="I816" t="s">
        <v>7418</v>
      </c>
      <c r="J816" t="s">
        <v>209</v>
      </c>
      <c r="K816" t="s">
        <v>16</v>
      </c>
      <c r="L816" t="s">
        <v>7062</v>
      </c>
      <c r="M816" t="s">
        <v>6079</v>
      </c>
      <c r="N816" s="7" t="s">
        <v>2949</v>
      </c>
      <c r="O816" s="7" t="b">
        <f t="shared" si="1128"/>
        <v>1</v>
      </c>
      <c r="P816" t="b">
        <f t="shared" si="1129"/>
        <v>1</v>
      </c>
      <c r="Q816" t="b">
        <f t="shared" si="1130"/>
        <v>0</v>
      </c>
      <c r="R816" t="b">
        <f t="shared" si="1131"/>
        <v>0</v>
      </c>
      <c r="S816" s="7" t="b">
        <f t="shared" si="1132"/>
        <v>1</v>
      </c>
      <c r="T816" s="7" t="b">
        <f t="shared" si="1133"/>
        <v>1</v>
      </c>
      <c r="U816" s="7" t="b">
        <f t="shared" si="1134"/>
        <v>0</v>
      </c>
      <c r="V816" s="7" t="b">
        <f t="shared" si="1135"/>
        <v>1</v>
      </c>
      <c r="W816" s="7" t="b">
        <f t="shared" si="1136"/>
        <v>0</v>
      </c>
      <c r="X816" s="7" t="b">
        <f t="shared" si="1137"/>
        <v>0</v>
      </c>
      <c r="Y816" s="7" t="b">
        <f t="shared" si="1138"/>
        <v>0</v>
      </c>
      <c r="Z816" s="7" t="b">
        <f t="shared" si="1139"/>
        <v>0</v>
      </c>
      <c r="AA816" s="7" t="b">
        <f t="shared" si="1140"/>
        <v>0</v>
      </c>
      <c r="AB816" t="b">
        <f t="shared" si="1141"/>
        <v>1</v>
      </c>
      <c r="AC816" t="b">
        <f t="shared" si="1142"/>
        <v>0</v>
      </c>
      <c r="AD816" t="b">
        <f t="shared" si="1143"/>
        <v>0</v>
      </c>
      <c r="AE816" t="b">
        <f t="shared" si="1144"/>
        <v>0</v>
      </c>
      <c r="AF816" t="b">
        <f t="shared" si="1145"/>
        <v>0</v>
      </c>
      <c r="AG816" t="b">
        <f t="shared" si="1146"/>
        <v>0</v>
      </c>
      <c r="AH816" t="b">
        <f t="shared" si="1147"/>
        <v>0</v>
      </c>
      <c r="AI816" t="b">
        <f t="shared" si="1148"/>
        <v>0</v>
      </c>
      <c r="AJ816" t="b">
        <f t="shared" si="1149"/>
        <v>0</v>
      </c>
      <c r="AK816" t="b">
        <f t="shared" si="1150"/>
        <v>0</v>
      </c>
      <c r="AL816" t="b">
        <f t="shared" si="1151"/>
        <v>0</v>
      </c>
      <c r="AM816" t="b">
        <f t="shared" si="1152"/>
        <v>0</v>
      </c>
      <c r="AN816" t="b">
        <f t="shared" si="1153"/>
        <v>0</v>
      </c>
      <c r="AO816" t="b">
        <f t="shared" si="1154"/>
        <v>0</v>
      </c>
      <c r="AP816" t="b">
        <f t="shared" si="1155"/>
        <v>0</v>
      </c>
      <c r="AQ816" t="b">
        <f t="shared" si="1156"/>
        <v>0</v>
      </c>
      <c r="AR816" t="b">
        <f t="shared" si="1157"/>
        <v>0</v>
      </c>
      <c r="AS816" t="b">
        <f t="shared" si="1158"/>
        <v>0</v>
      </c>
      <c r="AT816" t="b">
        <f t="shared" si="1159"/>
        <v>0</v>
      </c>
      <c r="AU816" t="b">
        <f t="shared" si="1160"/>
        <v>0</v>
      </c>
      <c r="AV816" t="b">
        <f t="shared" si="1161"/>
        <v>1</v>
      </c>
      <c r="AW816" t="b">
        <f t="shared" si="1162"/>
        <v>0</v>
      </c>
      <c r="AX816" t="b">
        <f t="shared" si="1163"/>
        <v>0</v>
      </c>
      <c r="AY816" t="b">
        <f t="shared" si="1164"/>
        <v>0</v>
      </c>
      <c r="AZ816" t="b">
        <f t="shared" si="1165"/>
        <v>0</v>
      </c>
      <c r="BA816" t="b">
        <f t="shared" si="1166"/>
        <v>0</v>
      </c>
      <c r="BB816" t="b">
        <f t="shared" si="1167"/>
        <v>0</v>
      </c>
      <c r="BC816" t="b">
        <f t="shared" si="1168"/>
        <v>0</v>
      </c>
      <c r="BD816" t="b">
        <f t="shared" si="1169"/>
        <v>0</v>
      </c>
      <c r="BE816" t="b">
        <f t="shared" si="1170"/>
        <v>0</v>
      </c>
      <c r="BF816" t="b">
        <f t="shared" si="1171"/>
        <v>0</v>
      </c>
      <c r="BG816" t="b">
        <f t="shared" si="1172"/>
        <v>0</v>
      </c>
      <c r="BH816" t="b">
        <f t="shared" si="1173"/>
        <v>0</v>
      </c>
      <c r="BI816" t="b">
        <f t="shared" si="1174"/>
        <v>0</v>
      </c>
      <c r="BJ816" t="b">
        <f t="shared" si="1175"/>
        <v>0</v>
      </c>
      <c r="BK816" t="b">
        <f t="shared" si="1176"/>
        <v>0</v>
      </c>
      <c r="BL816" t="b">
        <f t="shared" si="1177"/>
        <v>1</v>
      </c>
      <c r="BM816" t="b">
        <f t="shared" si="1178"/>
        <v>0</v>
      </c>
      <c r="BN816" t="b">
        <f t="shared" si="1179"/>
        <v>0</v>
      </c>
      <c r="BO816" t="b">
        <f t="shared" si="1180"/>
        <v>0</v>
      </c>
      <c r="BP816" t="b">
        <f t="shared" si="1181"/>
        <v>1</v>
      </c>
      <c r="BQ816" t="b">
        <f t="shared" si="1182"/>
        <v>0</v>
      </c>
      <c r="BR816" t="b">
        <f t="shared" si="1183"/>
        <v>0</v>
      </c>
      <c r="BS816" t="b">
        <f t="shared" si="1184"/>
        <v>0</v>
      </c>
      <c r="BT816" t="b">
        <f t="shared" si="1185"/>
        <v>0</v>
      </c>
      <c r="BU816" t="b">
        <f t="shared" si="1186"/>
        <v>0</v>
      </c>
      <c r="BV816" t="b">
        <f t="shared" si="1187"/>
        <v>0</v>
      </c>
      <c r="BW816" t="b">
        <f t="shared" si="1188"/>
        <v>0</v>
      </c>
      <c r="BX816" t="b">
        <f t="shared" si="1189"/>
        <v>0</v>
      </c>
      <c r="BY816" t="b">
        <f t="shared" si="1190"/>
        <v>0</v>
      </c>
      <c r="BZ816" t="b">
        <f t="shared" si="1191"/>
        <v>0</v>
      </c>
      <c r="CA816" t="b">
        <f t="shared" si="1192"/>
        <v>0</v>
      </c>
      <c r="CB816" t="b">
        <f t="shared" si="1193"/>
        <v>0</v>
      </c>
      <c r="CC816" t="b">
        <f t="shared" si="1194"/>
        <v>0</v>
      </c>
      <c r="CD816" t="b">
        <f t="shared" si="1195"/>
        <v>0</v>
      </c>
      <c r="CE816" t="b">
        <f t="shared" si="1196"/>
        <v>0</v>
      </c>
      <c r="CF816" t="b">
        <f t="shared" si="1197"/>
        <v>0</v>
      </c>
      <c r="CG816" t="b">
        <f t="shared" si="1198"/>
        <v>0</v>
      </c>
      <c r="CH816" t="b">
        <f t="shared" si="1199"/>
        <v>0</v>
      </c>
      <c r="CI816" t="b">
        <f t="shared" si="1200"/>
        <v>0</v>
      </c>
      <c r="CJ816" t="b">
        <f t="shared" si="1201"/>
        <v>0</v>
      </c>
      <c r="CK816" t="b">
        <f t="shared" si="1202"/>
        <v>0</v>
      </c>
      <c r="CL816" t="b">
        <f t="shared" si="1203"/>
        <v>0</v>
      </c>
      <c r="CM816" t="b">
        <f t="shared" si="1204"/>
        <v>0</v>
      </c>
      <c r="CN816" t="b">
        <f t="shared" si="1205"/>
        <v>0</v>
      </c>
      <c r="CO816" t="b">
        <f t="shared" si="1206"/>
        <v>0</v>
      </c>
      <c r="CP816" t="b">
        <f t="shared" si="1207"/>
        <v>0</v>
      </c>
      <c r="CQ816" t="b">
        <f t="shared" si="1208"/>
        <v>0</v>
      </c>
      <c r="CR816" t="b">
        <f t="shared" si="1209"/>
        <v>0</v>
      </c>
      <c r="CS816" t="b">
        <f t="shared" si="1210"/>
        <v>0</v>
      </c>
      <c r="CT816" t="b">
        <f t="shared" si="1211"/>
        <v>0</v>
      </c>
      <c r="CU816" t="b">
        <f t="shared" si="1212"/>
        <v>0</v>
      </c>
      <c r="CV816" t="b">
        <f t="shared" si="1213"/>
        <v>0</v>
      </c>
      <c r="CW816" t="b">
        <f t="shared" si="1214"/>
        <v>0</v>
      </c>
      <c r="CX816" t="b">
        <f t="shared" si="1215"/>
        <v>0</v>
      </c>
      <c r="CY816" t="b">
        <f t="shared" si="1216"/>
        <v>0</v>
      </c>
      <c r="CZ816" t="b">
        <f t="shared" si="1217"/>
        <v>0</v>
      </c>
      <c r="DA816" t="b">
        <f t="shared" si="1218"/>
        <v>0</v>
      </c>
      <c r="DB816" t="b">
        <f t="shared" si="1219"/>
        <v>0</v>
      </c>
      <c r="DC816" t="b">
        <f t="shared" si="1220"/>
        <v>0</v>
      </c>
      <c r="DD816" t="b">
        <f t="shared" si="1221"/>
        <v>0</v>
      </c>
    </row>
    <row r="817" spans="1:108">
      <c r="A817" t="s">
        <v>2950</v>
      </c>
      <c r="C817" t="s">
        <v>2948</v>
      </c>
      <c r="F817" t="s">
        <v>2913</v>
      </c>
      <c r="G817" t="s">
        <v>2886</v>
      </c>
      <c r="H817" t="s">
        <v>7430</v>
      </c>
      <c r="I817" t="s">
        <v>7418</v>
      </c>
      <c r="J817" t="s">
        <v>1168</v>
      </c>
      <c r="K817" t="s">
        <v>136</v>
      </c>
      <c r="L817" t="s">
        <v>7063</v>
      </c>
      <c r="M817" t="s">
        <v>2951</v>
      </c>
      <c r="N817" t="s">
        <v>625</v>
      </c>
      <c r="O817" t="b">
        <f t="shared" si="1128"/>
        <v>0</v>
      </c>
      <c r="P817" t="b">
        <f t="shared" si="1129"/>
        <v>1</v>
      </c>
      <c r="Q817" t="b">
        <f t="shared" si="1130"/>
        <v>0</v>
      </c>
      <c r="R817" t="b">
        <f t="shared" si="1131"/>
        <v>1</v>
      </c>
      <c r="S817" t="b">
        <f t="shared" si="1132"/>
        <v>0</v>
      </c>
      <c r="T817" t="b">
        <f t="shared" si="1133"/>
        <v>0</v>
      </c>
      <c r="U817" t="b">
        <f t="shared" si="1134"/>
        <v>0</v>
      </c>
      <c r="V817" t="b">
        <f t="shared" si="1135"/>
        <v>1</v>
      </c>
      <c r="W817" t="b">
        <f t="shared" si="1136"/>
        <v>0</v>
      </c>
      <c r="X817" t="b">
        <f t="shared" si="1137"/>
        <v>0</v>
      </c>
      <c r="Y817" t="b">
        <f t="shared" si="1138"/>
        <v>0</v>
      </c>
      <c r="Z817" t="b">
        <f t="shared" si="1139"/>
        <v>0</v>
      </c>
      <c r="AA817" t="b">
        <f t="shared" si="1140"/>
        <v>1</v>
      </c>
      <c r="AB817" t="b">
        <f t="shared" si="1141"/>
        <v>0</v>
      </c>
      <c r="AC817" t="b">
        <f t="shared" si="1142"/>
        <v>0</v>
      </c>
      <c r="AD817" t="b">
        <f t="shared" si="1143"/>
        <v>0</v>
      </c>
      <c r="AE817" t="b">
        <f t="shared" si="1144"/>
        <v>0</v>
      </c>
      <c r="AF817" t="b">
        <f t="shared" si="1145"/>
        <v>0</v>
      </c>
      <c r="AG817" t="b">
        <f t="shared" si="1146"/>
        <v>0</v>
      </c>
      <c r="AH817" t="b">
        <f t="shared" si="1147"/>
        <v>0</v>
      </c>
      <c r="AI817" t="b">
        <f t="shared" si="1148"/>
        <v>0</v>
      </c>
      <c r="AJ817" t="b">
        <f t="shared" si="1149"/>
        <v>0</v>
      </c>
      <c r="AK817" t="b">
        <f t="shared" si="1150"/>
        <v>0</v>
      </c>
      <c r="AL817" t="b">
        <f t="shared" si="1151"/>
        <v>0</v>
      </c>
      <c r="AM817" t="b">
        <f t="shared" si="1152"/>
        <v>0</v>
      </c>
      <c r="AN817" t="b">
        <f t="shared" si="1153"/>
        <v>0</v>
      </c>
      <c r="AO817" t="b">
        <f t="shared" si="1154"/>
        <v>0</v>
      </c>
      <c r="AP817" t="b">
        <f t="shared" si="1155"/>
        <v>0</v>
      </c>
      <c r="AQ817" t="b">
        <f t="shared" si="1156"/>
        <v>0</v>
      </c>
      <c r="AR817" t="b">
        <f t="shared" si="1157"/>
        <v>0</v>
      </c>
      <c r="AS817" t="b">
        <f t="shared" si="1158"/>
        <v>0</v>
      </c>
      <c r="AT817" t="b">
        <f t="shared" si="1159"/>
        <v>0</v>
      </c>
      <c r="AU817" t="b">
        <f t="shared" si="1160"/>
        <v>0</v>
      </c>
      <c r="AV817" t="b">
        <f t="shared" si="1161"/>
        <v>0</v>
      </c>
      <c r="AW817" t="b">
        <f t="shared" si="1162"/>
        <v>0</v>
      </c>
      <c r="AX817" t="b">
        <f t="shared" si="1163"/>
        <v>0</v>
      </c>
      <c r="AY817" t="b">
        <f t="shared" si="1164"/>
        <v>0</v>
      </c>
      <c r="AZ817" t="b">
        <f t="shared" si="1165"/>
        <v>0</v>
      </c>
      <c r="BA817" t="b">
        <f t="shared" si="1166"/>
        <v>0</v>
      </c>
      <c r="BB817" t="b">
        <f t="shared" si="1167"/>
        <v>0</v>
      </c>
      <c r="BC817" t="b">
        <f t="shared" si="1168"/>
        <v>1</v>
      </c>
      <c r="BD817" t="b">
        <f t="shared" si="1169"/>
        <v>0</v>
      </c>
      <c r="BE817" t="b">
        <f t="shared" si="1170"/>
        <v>0</v>
      </c>
      <c r="BF817" t="b">
        <f t="shared" si="1171"/>
        <v>0</v>
      </c>
      <c r="BG817" t="b">
        <f t="shared" si="1172"/>
        <v>0</v>
      </c>
      <c r="BH817" t="b">
        <f t="shared" si="1173"/>
        <v>0</v>
      </c>
      <c r="BI817" t="b">
        <f t="shared" si="1174"/>
        <v>0</v>
      </c>
      <c r="BJ817" t="b">
        <f t="shared" si="1175"/>
        <v>0</v>
      </c>
      <c r="BK817" t="b">
        <f t="shared" si="1176"/>
        <v>0</v>
      </c>
      <c r="BL817" t="b">
        <f t="shared" si="1177"/>
        <v>0</v>
      </c>
      <c r="BM817" t="b">
        <f t="shared" si="1178"/>
        <v>0</v>
      </c>
      <c r="BN817" t="b">
        <f t="shared" si="1179"/>
        <v>0</v>
      </c>
      <c r="BO817" t="b">
        <f t="shared" si="1180"/>
        <v>1</v>
      </c>
      <c r="BP817" t="b">
        <f t="shared" si="1181"/>
        <v>0</v>
      </c>
      <c r="BQ817" t="b">
        <f t="shared" si="1182"/>
        <v>0</v>
      </c>
      <c r="BR817" t="b">
        <f t="shared" si="1183"/>
        <v>0</v>
      </c>
      <c r="BS817" t="b">
        <f t="shared" si="1184"/>
        <v>0</v>
      </c>
      <c r="BT817" t="b">
        <f t="shared" si="1185"/>
        <v>0</v>
      </c>
      <c r="BU817" t="b">
        <f t="shared" si="1186"/>
        <v>0</v>
      </c>
      <c r="BV817" t="b">
        <f t="shared" si="1187"/>
        <v>0</v>
      </c>
      <c r="BW817" t="b">
        <f t="shared" si="1188"/>
        <v>0</v>
      </c>
      <c r="BX817" t="b">
        <f t="shared" si="1189"/>
        <v>0</v>
      </c>
      <c r="BY817" t="b">
        <f t="shared" si="1190"/>
        <v>0</v>
      </c>
      <c r="BZ817" t="b">
        <f t="shared" si="1191"/>
        <v>0</v>
      </c>
      <c r="CA817" t="b">
        <f t="shared" si="1192"/>
        <v>0</v>
      </c>
      <c r="CB817" t="b">
        <f t="shared" si="1193"/>
        <v>0</v>
      </c>
      <c r="CC817" t="b">
        <f t="shared" si="1194"/>
        <v>0</v>
      </c>
      <c r="CD817" t="b">
        <f t="shared" si="1195"/>
        <v>0</v>
      </c>
      <c r="CE817" t="b">
        <f t="shared" si="1196"/>
        <v>0</v>
      </c>
      <c r="CF817" t="b">
        <f t="shared" si="1197"/>
        <v>0</v>
      </c>
      <c r="CG817" t="b">
        <f t="shared" si="1198"/>
        <v>0</v>
      </c>
      <c r="CH817" t="b">
        <f t="shared" si="1199"/>
        <v>0</v>
      </c>
      <c r="CI817" t="b">
        <f t="shared" si="1200"/>
        <v>0</v>
      </c>
      <c r="CJ817" t="b">
        <f t="shared" si="1201"/>
        <v>0</v>
      </c>
      <c r="CK817" t="b">
        <f t="shared" si="1202"/>
        <v>0</v>
      </c>
      <c r="CL817" t="b">
        <f t="shared" si="1203"/>
        <v>0</v>
      </c>
      <c r="CM817" t="b">
        <f t="shared" si="1204"/>
        <v>0</v>
      </c>
      <c r="CN817" t="b">
        <f t="shared" si="1205"/>
        <v>0</v>
      </c>
      <c r="CO817" t="b">
        <f t="shared" si="1206"/>
        <v>0</v>
      </c>
      <c r="CP817" t="b">
        <f t="shared" si="1207"/>
        <v>0</v>
      </c>
      <c r="CQ817" t="b">
        <f t="shared" si="1208"/>
        <v>0</v>
      </c>
      <c r="CR817" t="b">
        <f t="shared" si="1209"/>
        <v>0</v>
      </c>
      <c r="CS817" t="b">
        <f t="shared" si="1210"/>
        <v>0</v>
      </c>
      <c r="CT817" t="b">
        <f t="shared" si="1211"/>
        <v>0</v>
      </c>
      <c r="CU817" t="b">
        <f t="shared" si="1212"/>
        <v>0</v>
      </c>
      <c r="CV817" t="b">
        <f t="shared" si="1213"/>
        <v>0</v>
      </c>
      <c r="CW817" t="b">
        <f t="shared" si="1214"/>
        <v>0</v>
      </c>
      <c r="CX817" t="b">
        <f t="shared" si="1215"/>
        <v>0</v>
      </c>
      <c r="CY817" t="b">
        <f t="shared" si="1216"/>
        <v>0</v>
      </c>
      <c r="CZ817" t="b">
        <f t="shared" si="1217"/>
        <v>0</v>
      </c>
      <c r="DA817" t="b">
        <f t="shared" si="1218"/>
        <v>0</v>
      </c>
      <c r="DB817" t="b">
        <f t="shared" si="1219"/>
        <v>0</v>
      </c>
      <c r="DC817" t="b">
        <f t="shared" si="1220"/>
        <v>0</v>
      </c>
      <c r="DD817" t="b">
        <f t="shared" si="1221"/>
        <v>0</v>
      </c>
    </row>
    <row r="818" spans="1:108">
      <c r="A818" s="4" t="s">
        <v>2970</v>
      </c>
      <c r="C818" t="s">
        <v>2971</v>
      </c>
      <c r="D818" s="4"/>
      <c r="E818" s="4"/>
      <c r="F818" t="s">
        <v>2913</v>
      </c>
      <c r="G818" t="s">
        <v>2886</v>
      </c>
      <c r="H818" t="s">
        <v>7430</v>
      </c>
      <c r="I818" t="s">
        <v>7418</v>
      </c>
      <c r="J818" s="4" t="s">
        <v>362</v>
      </c>
      <c r="K818" s="4" t="s">
        <v>136</v>
      </c>
      <c r="L818" s="4" t="s">
        <v>7068</v>
      </c>
      <c r="M818" t="s">
        <v>6079</v>
      </c>
      <c r="N818" s="4" t="s">
        <v>2972</v>
      </c>
      <c r="O818" s="4" t="b">
        <f t="shared" si="1128"/>
        <v>1</v>
      </c>
      <c r="P818" s="4" t="b">
        <f t="shared" si="1129"/>
        <v>0</v>
      </c>
      <c r="Q818" s="4" t="b">
        <f t="shared" si="1130"/>
        <v>1</v>
      </c>
      <c r="R818" s="4" t="b">
        <f t="shared" si="1131"/>
        <v>1</v>
      </c>
      <c r="S818" s="4" t="b">
        <f t="shared" si="1132"/>
        <v>1</v>
      </c>
      <c r="T818" s="4" t="b">
        <f t="shared" si="1133"/>
        <v>0</v>
      </c>
      <c r="U818" s="4" t="b">
        <f t="shared" si="1134"/>
        <v>1</v>
      </c>
      <c r="V818" s="4" t="b">
        <f t="shared" si="1135"/>
        <v>0</v>
      </c>
      <c r="W818" s="4" t="b">
        <f t="shared" si="1136"/>
        <v>1</v>
      </c>
      <c r="X818" s="4" t="b">
        <f t="shared" si="1137"/>
        <v>1</v>
      </c>
      <c r="Y818" s="4" t="b">
        <f t="shared" si="1138"/>
        <v>0</v>
      </c>
      <c r="Z818" s="4" t="b">
        <f t="shared" si="1139"/>
        <v>0</v>
      </c>
      <c r="AA818" s="4" t="b">
        <f t="shared" si="1140"/>
        <v>0</v>
      </c>
      <c r="AB818" s="4" t="b">
        <f t="shared" si="1141"/>
        <v>0</v>
      </c>
      <c r="AC818" s="4" t="b">
        <f t="shared" si="1142"/>
        <v>0</v>
      </c>
      <c r="AD818" s="4" t="b">
        <f t="shared" si="1143"/>
        <v>0</v>
      </c>
      <c r="AE818" s="4" t="b">
        <f t="shared" si="1144"/>
        <v>1</v>
      </c>
      <c r="AF818" s="4" t="b">
        <f t="shared" si="1145"/>
        <v>0</v>
      </c>
      <c r="AG818" s="4" t="b">
        <f t="shared" si="1146"/>
        <v>0</v>
      </c>
      <c r="AH818" s="4" t="b">
        <f t="shared" si="1147"/>
        <v>0</v>
      </c>
      <c r="AI818" s="4" t="b">
        <f t="shared" si="1148"/>
        <v>0</v>
      </c>
      <c r="AJ818" s="4" t="b">
        <f t="shared" si="1149"/>
        <v>0</v>
      </c>
      <c r="AK818" s="4" t="b">
        <f t="shared" si="1150"/>
        <v>0</v>
      </c>
      <c r="AL818" s="4" t="b">
        <f t="shared" si="1151"/>
        <v>0</v>
      </c>
      <c r="AM818" s="4" t="b">
        <f t="shared" si="1152"/>
        <v>0</v>
      </c>
      <c r="AN818" s="4" t="b">
        <f t="shared" si="1153"/>
        <v>0</v>
      </c>
      <c r="AO818" s="4" t="b">
        <f t="shared" si="1154"/>
        <v>0</v>
      </c>
      <c r="AP818" s="4" t="b">
        <f t="shared" si="1155"/>
        <v>0</v>
      </c>
      <c r="AQ818" s="4" t="b">
        <f t="shared" si="1156"/>
        <v>0</v>
      </c>
      <c r="AR818" s="4" t="b">
        <f t="shared" si="1157"/>
        <v>0</v>
      </c>
      <c r="AS818" s="4" t="b">
        <f t="shared" si="1158"/>
        <v>0</v>
      </c>
      <c r="AT818" s="4" t="b">
        <f t="shared" si="1159"/>
        <v>0</v>
      </c>
      <c r="AU818" s="4" t="b">
        <f t="shared" si="1160"/>
        <v>0</v>
      </c>
      <c r="AV818" s="4" t="b">
        <f t="shared" si="1161"/>
        <v>0</v>
      </c>
      <c r="AW818" s="4" t="b">
        <f t="shared" si="1162"/>
        <v>0</v>
      </c>
      <c r="AX818" s="4" t="b">
        <f t="shared" si="1163"/>
        <v>0</v>
      </c>
      <c r="AY818" s="4" t="b">
        <f t="shared" si="1164"/>
        <v>0</v>
      </c>
      <c r="AZ818" s="4" t="b">
        <f t="shared" si="1165"/>
        <v>0</v>
      </c>
      <c r="BA818" s="4" t="b">
        <f t="shared" si="1166"/>
        <v>1</v>
      </c>
      <c r="BB818" s="4" t="b">
        <f t="shared" si="1167"/>
        <v>0</v>
      </c>
      <c r="BC818" s="4" t="b">
        <f t="shared" si="1168"/>
        <v>0</v>
      </c>
      <c r="BD818" s="4" t="b">
        <f t="shared" si="1169"/>
        <v>0</v>
      </c>
      <c r="BE818" s="4" t="b">
        <f t="shared" si="1170"/>
        <v>0</v>
      </c>
      <c r="BF818" s="4" t="b">
        <f t="shared" si="1171"/>
        <v>0</v>
      </c>
      <c r="BG818" s="4" t="b">
        <f t="shared" si="1172"/>
        <v>0</v>
      </c>
      <c r="BH818" s="4" t="b">
        <f t="shared" si="1173"/>
        <v>1</v>
      </c>
      <c r="BI818" s="4" t="b">
        <f t="shared" si="1174"/>
        <v>0</v>
      </c>
      <c r="BJ818" s="4" t="b">
        <f t="shared" si="1175"/>
        <v>0</v>
      </c>
      <c r="BK818" s="4" t="b">
        <f t="shared" si="1176"/>
        <v>0</v>
      </c>
      <c r="BL818" s="4" t="b">
        <f t="shared" si="1177"/>
        <v>1</v>
      </c>
      <c r="BM818" s="4" t="b">
        <f t="shared" si="1178"/>
        <v>1</v>
      </c>
      <c r="BN818" s="4" t="b">
        <f t="shared" si="1179"/>
        <v>0</v>
      </c>
      <c r="BO818" s="4" t="b">
        <f t="shared" si="1180"/>
        <v>0</v>
      </c>
      <c r="BP818" s="4" t="b">
        <f t="shared" si="1181"/>
        <v>0</v>
      </c>
      <c r="BQ818" s="4" t="b">
        <f t="shared" si="1182"/>
        <v>0</v>
      </c>
      <c r="BR818" s="4" t="b">
        <f t="shared" si="1183"/>
        <v>0</v>
      </c>
      <c r="BS818" s="4" t="b">
        <f t="shared" si="1184"/>
        <v>1</v>
      </c>
      <c r="BT818" s="4" t="b">
        <f t="shared" si="1185"/>
        <v>0</v>
      </c>
      <c r="BU818" s="4" t="b">
        <f t="shared" si="1186"/>
        <v>0</v>
      </c>
      <c r="BV818" s="4" t="b">
        <f t="shared" si="1187"/>
        <v>0</v>
      </c>
      <c r="BW818" s="4" t="b">
        <f t="shared" si="1188"/>
        <v>0</v>
      </c>
      <c r="BX818" s="4" t="b">
        <f t="shared" si="1189"/>
        <v>0</v>
      </c>
      <c r="BY818" s="4" t="b">
        <f t="shared" si="1190"/>
        <v>0</v>
      </c>
      <c r="BZ818" s="4" t="b">
        <f t="shared" si="1191"/>
        <v>0</v>
      </c>
      <c r="CA818" s="4" t="b">
        <f t="shared" si="1192"/>
        <v>0</v>
      </c>
      <c r="CB818" s="4" t="b">
        <f t="shared" si="1193"/>
        <v>0</v>
      </c>
      <c r="CC818" s="4" t="b">
        <f t="shared" si="1194"/>
        <v>0</v>
      </c>
      <c r="CD818" s="4" t="b">
        <f t="shared" si="1195"/>
        <v>0</v>
      </c>
      <c r="CE818" s="4" t="b">
        <f t="shared" si="1196"/>
        <v>0</v>
      </c>
      <c r="CF818" s="4" t="b">
        <f t="shared" si="1197"/>
        <v>1</v>
      </c>
      <c r="CG818" s="4" t="b">
        <f t="shared" si="1198"/>
        <v>0</v>
      </c>
      <c r="CH818" s="4" t="b">
        <f t="shared" si="1199"/>
        <v>0</v>
      </c>
      <c r="CI818" s="4" t="b">
        <f t="shared" si="1200"/>
        <v>0</v>
      </c>
      <c r="CJ818" s="4" t="b">
        <f t="shared" si="1201"/>
        <v>0</v>
      </c>
      <c r="CK818" s="4" t="b">
        <f t="shared" si="1202"/>
        <v>0</v>
      </c>
      <c r="CL818" s="4" t="b">
        <f t="shared" si="1203"/>
        <v>0</v>
      </c>
      <c r="CM818" s="4" t="b">
        <f t="shared" si="1204"/>
        <v>0</v>
      </c>
      <c r="CN818" s="4" t="b">
        <f t="shared" si="1205"/>
        <v>0</v>
      </c>
      <c r="CO818" s="4" t="b">
        <f t="shared" si="1206"/>
        <v>0</v>
      </c>
      <c r="CP818" s="4" t="b">
        <f t="shared" si="1207"/>
        <v>0</v>
      </c>
      <c r="CQ818" s="4" t="b">
        <f t="shared" si="1208"/>
        <v>0</v>
      </c>
      <c r="CR818" s="4" t="b">
        <f t="shared" si="1209"/>
        <v>0</v>
      </c>
      <c r="CS818" s="4" t="b">
        <f t="shared" si="1210"/>
        <v>0</v>
      </c>
      <c r="CT818" s="4" t="b">
        <f t="shared" si="1211"/>
        <v>0</v>
      </c>
      <c r="CU818" s="4" t="b">
        <f t="shared" si="1212"/>
        <v>0</v>
      </c>
      <c r="CV818" s="4" t="b">
        <f t="shared" si="1213"/>
        <v>0</v>
      </c>
      <c r="CW818" s="4" t="b">
        <f t="shared" si="1214"/>
        <v>0</v>
      </c>
      <c r="CX818" s="4" t="b">
        <f t="shared" si="1215"/>
        <v>0</v>
      </c>
      <c r="CY818" s="4" t="b">
        <f t="shared" si="1216"/>
        <v>0</v>
      </c>
      <c r="CZ818" s="4" t="b">
        <f t="shared" si="1217"/>
        <v>0</v>
      </c>
      <c r="DA818" s="4" t="b">
        <f t="shared" si="1218"/>
        <v>0</v>
      </c>
      <c r="DB818" s="4" t="b">
        <f t="shared" si="1219"/>
        <v>0</v>
      </c>
      <c r="DC818" s="4" t="b">
        <f t="shared" si="1220"/>
        <v>0</v>
      </c>
      <c r="DD818" s="4" t="b">
        <f t="shared" si="1221"/>
        <v>0</v>
      </c>
    </row>
    <row r="819" spans="1:108">
      <c r="A819" t="s">
        <v>2973</v>
      </c>
      <c r="C819" t="s">
        <v>2971</v>
      </c>
      <c r="F819" t="s">
        <v>2913</v>
      </c>
      <c r="G819" t="s">
        <v>2886</v>
      </c>
      <c r="H819" t="s">
        <v>7430</v>
      </c>
      <c r="I819" t="s">
        <v>7418</v>
      </c>
      <c r="J819" t="s">
        <v>362</v>
      </c>
      <c r="K819" t="s">
        <v>136</v>
      </c>
      <c r="L819" t="s">
        <v>7042</v>
      </c>
      <c r="M819" t="s">
        <v>6079</v>
      </c>
      <c r="N819" s="7" t="s">
        <v>24</v>
      </c>
      <c r="O819" s="7" t="b">
        <f t="shared" si="1128"/>
        <v>1</v>
      </c>
      <c r="P819" t="b">
        <f t="shared" si="1129"/>
        <v>0</v>
      </c>
      <c r="Q819" t="b">
        <f t="shared" si="1130"/>
        <v>0</v>
      </c>
      <c r="R819" t="b">
        <f t="shared" si="1131"/>
        <v>0</v>
      </c>
      <c r="S819" s="7" t="b">
        <f t="shared" si="1132"/>
        <v>0</v>
      </c>
      <c r="T819" s="7" t="b">
        <f t="shared" si="1133"/>
        <v>0</v>
      </c>
      <c r="U819" s="7" t="b">
        <f t="shared" si="1134"/>
        <v>0</v>
      </c>
      <c r="V819" s="7" t="b">
        <f t="shared" si="1135"/>
        <v>0</v>
      </c>
      <c r="W819" s="7" t="b">
        <f t="shared" si="1136"/>
        <v>1</v>
      </c>
      <c r="X819" s="7" t="b">
        <f t="shared" si="1137"/>
        <v>0</v>
      </c>
      <c r="Y819" s="7" t="b">
        <f t="shared" si="1138"/>
        <v>0</v>
      </c>
      <c r="Z819" s="7" t="b">
        <f t="shared" si="1139"/>
        <v>0</v>
      </c>
      <c r="AA819" s="7" t="b">
        <f t="shared" si="1140"/>
        <v>0</v>
      </c>
      <c r="AB819" t="b">
        <f t="shared" si="1141"/>
        <v>0</v>
      </c>
      <c r="AC819" t="b">
        <f t="shared" si="1142"/>
        <v>1</v>
      </c>
      <c r="AD819" t="b">
        <f t="shared" si="1143"/>
        <v>0</v>
      </c>
      <c r="AE819" t="b">
        <f t="shared" si="1144"/>
        <v>0</v>
      </c>
      <c r="AF819" t="b">
        <f t="shared" si="1145"/>
        <v>0</v>
      </c>
      <c r="AG819" t="b">
        <f t="shared" si="1146"/>
        <v>0</v>
      </c>
      <c r="AH819" t="b">
        <f t="shared" si="1147"/>
        <v>0</v>
      </c>
      <c r="AI819" t="b">
        <f t="shared" si="1148"/>
        <v>0</v>
      </c>
      <c r="AJ819" t="b">
        <f t="shared" si="1149"/>
        <v>0</v>
      </c>
      <c r="AK819" t="b">
        <f t="shared" si="1150"/>
        <v>0</v>
      </c>
      <c r="AL819" t="b">
        <f t="shared" si="1151"/>
        <v>0</v>
      </c>
      <c r="AM819" t="b">
        <f t="shared" si="1152"/>
        <v>0</v>
      </c>
      <c r="AN819" t="b">
        <f t="shared" si="1153"/>
        <v>0</v>
      </c>
      <c r="AO819" t="b">
        <f t="shared" si="1154"/>
        <v>0</v>
      </c>
      <c r="AP819" t="b">
        <f t="shared" si="1155"/>
        <v>0</v>
      </c>
      <c r="AQ819" t="b">
        <f t="shared" si="1156"/>
        <v>0</v>
      </c>
      <c r="AR819" t="b">
        <f t="shared" si="1157"/>
        <v>0</v>
      </c>
      <c r="AS819" t="b">
        <f t="shared" si="1158"/>
        <v>0</v>
      </c>
      <c r="AT819" t="b">
        <f t="shared" si="1159"/>
        <v>0</v>
      </c>
      <c r="AU819" t="b">
        <f t="shared" si="1160"/>
        <v>0</v>
      </c>
      <c r="AV819" t="b">
        <f t="shared" si="1161"/>
        <v>0</v>
      </c>
      <c r="AW819" t="b">
        <f t="shared" si="1162"/>
        <v>0</v>
      </c>
      <c r="AX819" t="b">
        <f t="shared" si="1163"/>
        <v>0</v>
      </c>
      <c r="AY819" t="b">
        <f t="shared" si="1164"/>
        <v>0</v>
      </c>
      <c r="AZ819" t="b">
        <f t="shared" si="1165"/>
        <v>0</v>
      </c>
      <c r="BA819" t="b">
        <f t="shared" si="1166"/>
        <v>0</v>
      </c>
      <c r="BB819" t="b">
        <f t="shared" si="1167"/>
        <v>0</v>
      </c>
      <c r="BC819" t="b">
        <f t="shared" si="1168"/>
        <v>0</v>
      </c>
      <c r="BD819" t="b">
        <f t="shared" si="1169"/>
        <v>0</v>
      </c>
      <c r="BE819" t="b">
        <f t="shared" si="1170"/>
        <v>0</v>
      </c>
      <c r="BF819" t="b">
        <f t="shared" si="1171"/>
        <v>0</v>
      </c>
      <c r="BG819" t="b">
        <f t="shared" si="1172"/>
        <v>0</v>
      </c>
      <c r="BH819" t="b">
        <f t="shared" si="1173"/>
        <v>0</v>
      </c>
      <c r="BI819" t="b">
        <f t="shared" si="1174"/>
        <v>0</v>
      </c>
      <c r="BJ819" t="b">
        <f t="shared" si="1175"/>
        <v>0</v>
      </c>
      <c r="BK819" t="b">
        <f t="shared" si="1176"/>
        <v>0</v>
      </c>
      <c r="BL819" t="b">
        <f t="shared" si="1177"/>
        <v>0</v>
      </c>
      <c r="BM819" t="b">
        <f t="shared" si="1178"/>
        <v>0</v>
      </c>
      <c r="BN819" t="b">
        <f t="shared" si="1179"/>
        <v>0</v>
      </c>
      <c r="BO819" t="b">
        <f t="shared" si="1180"/>
        <v>0</v>
      </c>
      <c r="BP819" t="b">
        <f t="shared" si="1181"/>
        <v>0</v>
      </c>
      <c r="BQ819" t="b">
        <f t="shared" si="1182"/>
        <v>0</v>
      </c>
      <c r="BR819" t="b">
        <f t="shared" si="1183"/>
        <v>0</v>
      </c>
      <c r="BS819" t="b">
        <f t="shared" si="1184"/>
        <v>0</v>
      </c>
      <c r="BT819" t="b">
        <f t="shared" si="1185"/>
        <v>0</v>
      </c>
      <c r="BU819" t="b">
        <f t="shared" si="1186"/>
        <v>0</v>
      </c>
      <c r="BV819" t="b">
        <f t="shared" si="1187"/>
        <v>0</v>
      </c>
      <c r="BW819" t="b">
        <f t="shared" si="1188"/>
        <v>0</v>
      </c>
      <c r="BX819" t="b">
        <f t="shared" si="1189"/>
        <v>0</v>
      </c>
      <c r="BY819" t="b">
        <f t="shared" si="1190"/>
        <v>0</v>
      </c>
      <c r="BZ819" t="b">
        <f t="shared" si="1191"/>
        <v>0</v>
      </c>
      <c r="CA819" t="b">
        <f t="shared" si="1192"/>
        <v>0</v>
      </c>
      <c r="CB819" t="b">
        <f t="shared" si="1193"/>
        <v>0</v>
      </c>
      <c r="CC819" t="b">
        <f t="shared" si="1194"/>
        <v>0</v>
      </c>
      <c r="CD819" t="b">
        <f t="shared" si="1195"/>
        <v>0</v>
      </c>
      <c r="CE819" t="b">
        <f t="shared" si="1196"/>
        <v>0</v>
      </c>
      <c r="CF819" t="b">
        <f t="shared" si="1197"/>
        <v>0</v>
      </c>
      <c r="CG819" t="b">
        <f t="shared" si="1198"/>
        <v>0</v>
      </c>
      <c r="CH819" t="b">
        <f t="shared" si="1199"/>
        <v>0</v>
      </c>
      <c r="CI819" t="b">
        <f t="shared" si="1200"/>
        <v>0</v>
      </c>
      <c r="CJ819" t="b">
        <f t="shared" si="1201"/>
        <v>0</v>
      </c>
      <c r="CK819" t="b">
        <f t="shared" si="1202"/>
        <v>0</v>
      </c>
      <c r="CL819" t="b">
        <f t="shared" si="1203"/>
        <v>0</v>
      </c>
      <c r="CM819" t="b">
        <f t="shared" si="1204"/>
        <v>0</v>
      </c>
      <c r="CN819" t="b">
        <f t="shared" si="1205"/>
        <v>0</v>
      </c>
      <c r="CO819" t="b">
        <f t="shared" si="1206"/>
        <v>0</v>
      </c>
      <c r="CP819" t="b">
        <f t="shared" si="1207"/>
        <v>0</v>
      </c>
      <c r="CQ819" t="b">
        <f t="shared" si="1208"/>
        <v>0</v>
      </c>
      <c r="CR819" t="b">
        <f t="shared" si="1209"/>
        <v>0</v>
      </c>
      <c r="CS819" t="b">
        <f t="shared" si="1210"/>
        <v>0</v>
      </c>
      <c r="CT819" t="b">
        <f t="shared" si="1211"/>
        <v>0</v>
      </c>
      <c r="CU819" t="b">
        <f t="shared" si="1212"/>
        <v>0</v>
      </c>
      <c r="CV819" t="b">
        <f t="shared" si="1213"/>
        <v>0</v>
      </c>
      <c r="CW819" t="b">
        <f t="shared" si="1214"/>
        <v>0</v>
      </c>
      <c r="CX819" t="b">
        <f t="shared" si="1215"/>
        <v>0</v>
      </c>
      <c r="CY819" t="b">
        <f t="shared" si="1216"/>
        <v>0</v>
      </c>
      <c r="CZ819" t="b">
        <f t="shared" si="1217"/>
        <v>0</v>
      </c>
      <c r="DA819" t="b">
        <f t="shared" si="1218"/>
        <v>0</v>
      </c>
      <c r="DB819" t="b">
        <f t="shared" si="1219"/>
        <v>0</v>
      </c>
      <c r="DC819" t="b">
        <f t="shared" si="1220"/>
        <v>0</v>
      </c>
      <c r="DD819" t="b">
        <f t="shared" si="1221"/>
        <v>0</v>
      </c>
    </row>
    <row r="820" spans="1:108">
      <c r="A820" s="1" t="s">
        <v>5836</v>
      </c>
      <c r="C820" t="s">
        <v>2971</v>
      </c>
      <c r="F820" t="s">
        <v>2913</v>
      </c>
      <c r="G820" t="s">
        <v>2886</v>
      </c>
      <c r="H820" t="s">
        <v>7430</v>
      </c>
      <c r="I820" t="s">
        <v>7418</v>
      </c>
      <c r="J820" t="s">
        <v>362</v>
      </c>
      <c r="K820" t="s">
        <v>136</v>
      </c>
      <c r="L820" t="s">
        <v>7797</v>
      </c>
      <c r="N820" s="7" t="s">
        <v>24</v>
      </c>
      <c r="O820" s="7" t="b">
        <f t="shared" si="1128"/>
        <v>1</v>
      </c>
      <c r="P820" t="b">
        <f t="shared" si="1129"/>
        <v>0</v>
      </c>
      <c r="Q820" t="b">
        <f t="shared" si="1130"/>
        <v>0</v>
      </c>
      <c r="R820" t="b">
        <f t="shared" si="1131"/>
        <v>0</v>
      </c>
      <c r="S820" s="7" t="b">
        <f t="shared" si="1132"/>
        <v>0</v>
      </c>
      <c r="T820" s="7" t="b">
        <f t="shared" si="1133"/>
        <v>0</v>
      </c>
      <c r="U820" s="7" t="b">
        <f t="shared" si="1134"/>
        <v>0</v>
      </c>
      <c r="V820" s="7" t="b">
        <f t="shared" si="1135"/>
        <v>0</v>
      </c>
      <c r="W820" s="7" t="b">
        <f t="shared" si="1136"/>
        <v>1</v>
      </c>
      <c r="X820" s="7" t="b">
        <f t="shared" si="1137"/>
        <v>0</v>
      </c>
      <c r="Y820" s="7" t="b">
        <f t="shared" si="1138"/>
        <v>0</v>
      </c>
      <c r="Z820" s="7" t="b">
        <f t="shared" si="1139"/>
        <v>0</v>
      </c>
      <c r="AA820" s="7" t="b">
        <f t="shared" si="1140"/>
        <v>0</v>
      </c>
      <c r="AB820" t="b">
        <f t="shared" si="1141"/>
        <v>0</v>
      </c>
      <c r="AC820" t="b">
        <f t="shared" si="1142"/>
        <v>1</v>
      </c>
      <c r="AD820" t="b">
        <f t="shared" si="1143"/>
        <v>0</v>
      </c>
      <c r="AE820" t="b">
        <f t="shared" si="1144"/>
        <v>0</v>
      </c>
      <c r="AF820" t="b">
        <f t="shared" si="1145"/>
        <v>0</v>
      </c>
      <c r="AG820" t="b">
        <f t="shared" si="1146"/>
        <v>0</v>
      </c>
      <c r="AH820" t="b">
        <f t="shared" si="1147"/>
        <v>0</v>
      </c>
      <c r="AI820" t="b">
        <f t="shared" si="1148"/>
        <v>0</v>
      </c>
      <c r="AJ820" t="b">
        <f t="shared" si="1149"/>
        <v>0</v>
      </c>
      <c r="AK820" t="b">
        <f t="shared" si="1150"/>
        <v>0</v>
      </c>
      <c r="AL820" t="b">
        <f t="shared" si="1151"/>
        <v>0</v>
      </c>
      <c r="AM820" t="b">
        <f t="shared" si="1152"/>
        <v>0</v>
      </c>
      <c r="AN820" t="b">
        <f t="shared" si="1153"/>
        <v>0</v>
      </c>
      <c r="AO820" t="b">
        <f t="shared" si="1154"/>
        <v>0</v>
      </c>
      <c r="AP820" t="b">
        <f t="shared" si="1155"/>
        <v>0</v>
      </c>
      <c r="AQ820" t="b">
        <f t="shared" si="1156"/>
        <v>0</v>
      </c>
      <c r="AR820" t="b">
        <f t="shared" si="1157"/>
        <v>0</v>
      </c>
      <c r="AS820" t="b">
        <f t="shared" si="1158"/>
        <v>0</v>
      </c>
      <c r="AT820" t="b">
        <f t="shared" si="1159"/>
        <v>0</v>
      </c>
      <c r="AU820" t="b">
        <f t="shared" si="1160"/>
        <v>0</v>
      </c>
      <c r="AV820" t="b">
        <f t="shared" si="1161"/>
        <v>0</v>
      </c>
      <c r="AW820" t="b">
        <f t="shared" si="1162"/>
        <v>0</v>
      </c>
      <c r="AX820" t="b">
        <f t="shared" si="1163"/>
        <v>0</v>
      </c>
      <c r="AY820" t="b">
        <f t="shared" si="1164"/>
        <v>0</v>
      </c>
      <c r="AZ820" t="b">
        <f t="shared" si="1165"/>
        <v>0</v>
      </c>
      <c r="BA820" t="b">
        <f t="shared" si="1166"/>
        <v>0</v>
      </c>
      <c r="BB820" t="b">
        <f t="shared" si="1167"/>
        <v>0</v>
      </c>
      <c r="BC820" t="b">
        <f t="shared" si="1168"/>
        <v>0</v>
      </c>
      <c r="BD820" t="b">
        <f t="shared" si="1169"/>
        <v>0</v>
      </c>
      <c r="BE820" t="b">
        <f t="shared" si="1170"/>
        <v>0</v>
      </c>
      <c r="BF820" t="b">
        <f t="shared" si="1171"/>
        <v>0</v>
      </c>
      <c r="BG820" t="b">
        <f t="shared" si="1172"/>
        <v>0</v>
      </c>
      <c r="BH820" t="b">
        <f t="shared" si="1173"/>
        <v>0</v>
      </c>
      <c r="BI820" t="b">
        <f t="shared" si="1174"/>
        <v>0</v>
      </c>
      <c r="BJ820" t="b">
        <f t="shared" si="1175"/>
        <v>0</v>
      </c>
      <c r="BK820" t="b">
        <f t="shared" si="1176"/>
        <v>0</v>
      </c>
      <c r="BL820" t="b">
        <f t="shared" si="1177"/>
        <v>0</v>
      </c>
      <c r="BM820" t="b">
        <f t="shared" si="1178"/>
        <v>0</v>
      </c>
      <c r="BN820" t="b">
        <f t="shared" si="1179"/>
        <v>0</v>
      </c>
      <c r="BO820" t="b">
        <f t="shared" si="1180"/>
        <v>0</v>
      </c>
      <c r="BP820" t="b">
        <f t="shared" si="1181"/>
        <v>0</v>
      </c>
      <c r="BQ820" t="b">
        <f t="shared" si="1182"/>
        <v>0</v>
      </c>
      <c r="BR820" t="b">
        <f t="shared" si="1183"/>
        <v>0</v>
      </c>
      <c r="BS820" t="b">
        <f t="shared" si="1184"/>
        <v>0</v>
      </c>
      <c r="BT820" t="b">
        <f t="shared" si="1185"/>
        <v>0</v>
      </c>
      <c r="BU820" t="b">
        <f t="shared" si="1186"/>
        <v>0</v>
      </c>
      <c r="BV820" t="b">
        <f t="shared" si="1187"/>
        <v>0</v>
      </c>
      <c r="BW820" t="b">
        <f t="shared" si="1188"/>
        <v>0</v>
      </c>
      <c r="BX820" t="b">
        <f t="shared" si="1189"/>
        <v>0</v>
      </c>
      <c r="BY820" t="b">
        <f t="shared" si="1190"/>
        <v>0</v>
      </c>
      <c r="BZ820" t="b">
        <f t="shared" si="1191"/>
        <v>0</v>
      </c>
      <c r="CA820" t="b">
        <f t="shared" si="1192"/>
        <v>0</v>
      </c>
      <c r="CB820" t="b">
        <f t="shared" si="1193"/>
        <v>0</v>
      </c>
      <c r="CC820" t="b">
        <f t="shared" si="1194"/>
        <v>0</v>
      </c>
      <c r="CD820" t="b">
        <f t="shared" si="1195"/>
        <v>0</v>
      </c>
      <c r="CE820" t="b">
        <f t="shared" si="1196"/>
        <v>0</v>
      </c>
      <c r="CF820" t="b">
        <f t="shared" si="1197"/>
        <v>0</v>
      </c>
      <c r="CG820" t="b">
        <f t="shared" si="1198"/>
        <v>0</v>
      </c>
      <c r="CH820" t="b">
        <f t="shared" si="1199"/>
        <v>0</v>
      </c>
      <c r="CI820" t="b">
        <f t="shared" si="1200"/>
        <v>0</v>
      </c>
      <c r="CJ820" t="b">
        <f t="shared" si="1201"/>
        <v>0</v>
      </c>
      <c r="CK820" t="b">
        <f t="shared" si="1202"/>
        <v>0</v>
      </c>
      <c r="CL820" t="b">
        <f t="shared" si="1203"/>
        <v>0</v>
      </c>
      <c r="CM820" t="b">
        <f t="shared" si="1204"/>
        <v>0</v>
      </c>
      <c r="CN820" t="b">
        <f t="shared" si="1205"/>
        <v>0</v>
      </c>
      <c r="CO820" t="b">
        <f t="shared" si="1206"/>
        <v>0</v>
      </c>
      <c r="CP820" t="b">
        <f t="shared" si="1207"/>
        <v>0</v>
      </c>
      <c r="CQ820" t="b">
        <f t="shared" si="1208"/>
        <v>0</v>
      </c>
      <c r="CR820" t="b">
        <f t="shared" si="1209"/>
        <v>0</v>
      </c>
      <c r="CS820" t="b">
        <f t="shared" si="1210"/>
        <v>0</v>
      </c>
      <c r="CT820" t="b">
        <f t="shared" si="1211"/>
        <v>0</v>
      </c>
      <c r="CU820" t="b">
        <f t="shared" si="1212"/>
        <v>0</v>
      </c>
      <c r="CV820" t="b">
        <f t="shared" si="1213"/>
        <v>0</v>
      </c>
      <c r="CW820" t="b">
        <f t="shared" si="1214"/>
        <v>0</v>
      </c>
      <c r="CX820" t="b">
        <f t="shared" si="1215"/>
        <v>0</v>
      </c>
      <c r="CY820" t="b">
        <f t="shared" si="1216"/>
        <v>0</v>
      </c>
      <c r="CZ820" t="b">
        <f t="shared" si="1217"/>
        <v>0</v>
      </c>
      <c r="DA820" t="b">
        <f t="shared" si="1218"/>
        <v>0</v>
      </c>
      <c r="DB820" t="b">
        <f t="shared" si="1219"/>
        <v>0</v>
      </c>
      <c r="DC820" t="b">
        <f t="shared" si="1220"/>
        <v>0</v>
      </c>
      <c r="DD820" t="b">
        <f t="shared" si="1221"/>
        <v>0</v>
      </c>
    </row>
    <row r="821" spans="1:108">
      <c r="A821" s="7" t="s">
        <v>2974</v>
      </c>
      <c r="C821" t="s">
        <v>2971</v>
      </c>
      <c r="F821" t="s">
        <v>2913</v>
      </c>
      <c r="G821" t="s">
        <v>2886</v>
      </c>
      <c r="H821" t="s">
        <v>7430</v>
      </c>
      <c r="I821" t="s">
        <v>7418</v>
      </c>
      <c r="J821" s="4" t="s">
        <v>204</v>
      </c>
      <c r="K821" t="s">
        <v>205</v>
      </c>
      <c r="L821" t="s">
        <v>7069</v>
      </c>
      <c r="M821" t="s">
        <v>6079</v>
      </c>
      <c r="N821" t="s">
        <v>24</v>
      </c>
      <c r="O821" t="b">
        <f t="shared" si="1128"/>
        <v>1</v>
      </c>
      <c r="P821" t="b">
        <f t="shared" si="1129"/>
        <v>0</v>
      </c>
      <c r="Q821" t="b">
        <f t="shared" si="1130"/>
        <v>0</v>
      </c>
      <c r="R821" t="b">
        <f t="shared" si="1131"/>
        <v>0</v>
      </c>
      <c r="S821" t="b">
        <f t="shared" si="1132"/>
        <v>0</v>
      </c>
      <c r="T821" t="b">
        <f t="shared" si="1133"/>
        <v>0</v>
      </c>
      <c r="U821" t="b">
        <f t="shared" si="1134"/>
        <v>0</v>
      </c>
      <c r="V821" t="b">
        <f t="shared" si="1135"/>
        <v>0</v>
      </c>
      <c r="W821" t="b">
        <f t="shared" si="1136"/>
        <v>1</v>
      </c>
      <c r="X821" t="b">
        <f t="shared" si="1137"/>
        <v>0</v>
      </c>
      <c r="Y821" t="b">
        <f t="shared" si="1138"/>
        <v>0</v>
      </c>
      <c r="Z821" t="b">
        <f t="shared" si="1139"/>
        <v>0</v>
      </c>
      <c r="AA821" t="b">
        <f t="shared" si="1140"/>
        <v>0</v>
      </c>
      <c r="AB821" t="b">
        <f t="shared" si="1141"/>
        <v>0</v>
      </c>
      <c r="AC821" t="b">
        <f t="shared" si="1142"/>
        <v>1</v>
      </c>
      <c r="AD821" t="b">
        <f t="shared" si="1143"/>
        <v>0</v>
      </c>
      <c r="AE821" t="b">
        <f t="shared" si="1144"/>
        <v>0</v>
      </c>
      <c r="AF821" t="b">
        <f t="shared" si="1145"/>
        <v>0</v>
      </c>
      <c r="AG821" t="b">
        <f t="shared" si="1146"/>
        <v>0</v>
      </c>
      <c r="AH821" t="b">
        <f t="shared" si="1147"/>
        <v>0</v>
      </c>
      <c r="AI821" t="b">
        <f t="shared" si="1148"/>
        <v>0</v>
      </c>
      <c r="AJ821" t="b">
        <f t="shared" si="1149"/>
        <v>0</v>
      </c>
      <c r="AK821" t="b">
        <f t="shared" si="1150"/>
        <v>0</v>
      </c>
      <c r="AL821" t="b">
        <f t="shared" si="1151"/>
        <v>0</v>
      </c>
      <c r="AM821" t="b">
        <f t="shared" si="1152"/>
        <v>0</v>
      </c>
      <c r="AN821" t="b">
        <f t="shared" si="1153"/>
        <v>0</v>
      </c>
      <c r="AO821" t="b">
        <f t="shared" si="1154"/>
        <v>0</v>
      </c>
      <c r="AP821" t="b">
        <f t="shared" si="1155"/>
        <v>0</v>
      </c>
      <c r="AQ821" t="b">
        <f t="shared" si="1156"/>
        <v>0</v>
      </c>
      <c r="AR821" t="b">
        <f t="shared" si="1157"/>
        <v>0</v>
      </c>
      <c r="AS821" t="b">
        <f t="shared" si="1158"/>
        <v>0</v>
      </c>
      <c r="AT821" t="b">
        <f t="shared" si="1159"/>
        <v>0</v>
      </c>
      <c r="AU821" t="b">
        <f t="shared" si="1160"/>
        <v>0</v>
      </c>
      <c r="AV821" t="b">
        <f t="shared" si="1161"/>
        <v>0</v>
      </c>
      <c r="AW821" t="b">
        <f t="shared" si="1162"/>
        <v>0</v>
      </c>
      <c r="AX821" t="b">
        <f t="shared" si="1163"/>
        <v>0</v>
      </c>
      <c r="AY821" t="b">
        <f t="shared" si="1164"/>
        <v>0</v>
      </c>
      <c r="AZ821" t="b">
        <f t="shared" si="1165"/>
        <v>0</v>
      </c>
      <c r="BA821" t="b">
        <f t="shared" si="1166"/>
        <v>0</v>
      </c>
      <c r="BB821" t="b">
        <f t="shared" si="1167"/>
        <v>0</v>
      </c>
      <c r="BC821" t="b">
        <f t="shared" si="1168"/>
        <v>0</v>
      </c>
      <c r="BD821" t="b">
        <f t="shared" si="1169"/>
        <v>0</v>
      </c>
      <c r="BE821" t="b">
        <f t="shared" si="1170"/>
        <v>0</v>
      </c>
      <c r="BF821" t="b">
        <f t="shared" si="1171"/>
        <v>0</v>
      </c>
      <c r="BG821" t="b">
        <f t="shared" si="1172"/>
        <v>0</v>
      </c>
      <c r="BH821" t="b">
        <f t="shared" si="1173"/>
        <v>0</v>
      </c>
      <c r="BI821" t="b">
        <f t="shared" si="1174"/>
        <v>0</v>
      </c>
      <c r="BJ821" t="b">
        <f t="shared" si="1175"/>
        <v>0</v>
      </c>
      <c r="BK821" t="b">
        <f t="shared" si="1176"/>
        <v>0</v>
      </c>
      <c r="BL821" t="b">
        <f t="shared" si="1177"/>
        <v>0</v>
      </c>
      <c r="BM821" t="b">
        <f t="shared" si="1178"/>
        <v>0</v>
      </c>
      <c r="BN821" t="b">
        <f t="shared" si="1179"/>
        <v>0</v>
      </c>
      <c r="BO821" t="b">
        <f t="shared" si="1180"/>
        <v>0</v>
      </c>
      <c r="BP821" t="b">
        <f t="shared" si="1181"/>
        <v>0</v>
      </c>
      <c r="BQ821" t="b">
        <f t="shared" si="1182"/>
        <v>0</v>
      </c>
      <c r="BR821" t="b">
        <f t="shared" si="1183"/>
        <v>0</v>
      </c>
      <c r="BS821" t="b">
        <f t="shared" si="1184"/>
        <v>0</v>
      </c>
      <c r="BT821" t="b">
        <f t="shared" si="1185"/>
        <v>0</v>
      </c>
      <c r="BU821" t="b">
        <f t="shared" si="1186"/>
        <v>0</v>
      </c>
      <c r="BV821" t="b">
        <f t="shared" si="1187"/>
        <v>0</v>
      </c>
      <c r="BW821" t="b">
        <f t="shared" si="1188"/>
        <v>0</v>
      </c>
      <c r="BX821" t="b">
        <f t="shared" si="1189"/>
        <v>0</v>
      </c>
      <c r="BY821" t="b">
        <f t="shared" si="1190"/>
        <v>0</v>
      </c>
      <c r="BZ821" t="b">
        <f t="shared" si="1191"/>
        <v>0</v>
      </c>
      <c r="CA821" t="b">
        <f t="shared" si="1192"/>
        <v>0</v>
      </c>
      <c r="CB821" t="b">
        <f t="shared" si="1193"/>
        <v>0</v>
      </c>
      <c r="CC821" t="b">
        <f t="shared" si="1194"/>
        <v>0</v>
      </c>
      <c r="CD821" t="b">
        <f t="shared" si="1195"/>
        <v>0</v>
      </c>
      <c r="CE821" t="b">
        <f t="shared" si="1196"/>
        <v>0</v>
      </c>
      <c r="CF821" t="b">
        <f t="shared" si="1197"/>
        <v>0</v>
      </c>
      <c r="CG821" t="b">
        <f t="shared" si="1198"/>
        <v>0</v>
      </c>
      <c r="CH821" t="b">
        <f t="shared" si="1199"/>
        <v>0</v>
      </c>
      <c r="CI821" t="b">
        <f t="shared" si="1200"/>
        <v>0</v>
      </c>
      <c r="CJ821" t="b">
        <f t="shared" si="1201"/>
        <v>0</v>
      </c>
      <c r="CK821" t="b">
        <f t="shared" si="1202"/>
        <v>0</v>
      </c>
      <c r="CL821" t="b">
        <f t="shared" si="1203"/>
        <v>0</v>
      </c>
      <c r="CM821" t="b">
        <f t="shared" si="1204"/>
        <v>0</v>
      </c>
      <c r="CN821" t="b">
        <f t="shared" si="1205"/>
        <v>0</v>
      </c>
      <c r="CO821" t="b">
        <f t="shared" si="1206"/>
        <v>0</v>
      </c>
      <c r="CP821" t="b">
        <f t="shared" si="1207"/>
        <v>0</v>
      </c>
      <c r="CQ821" t="b">
        <f t="shared" si="1208"/>
        <v>0</v>
      </c>
      <c r="CR821" t="b">
        <f t="shared" si="1209"/>
        <v>0</v>
      </c>
      <c r="CS821" t="b">
        <f t="shared" si="1210"/>
        <v>0</v>
      </c>
      <c r="CT821" t="b">
        <f t="shared" si="1211"/>
        <v>0</v>
      </c>
      <c r="CU821" t="b">
        <f t="shared" si="1212"/>
        <v>0</v>
      </c>
      <c r="CV821" t="b">
        <f t="shared" si="1213"/>
        <v>0</v>
      </c>
      <c r="CW821" t="b">
        <f t="shared" si="1214"/>
        <v>0</v>
      </c>
      <c r="CX821" t="b">
        <f t="shared" si="1215"/>
        <v>0</v>
      </c>
      <c r="CY821" t="b">
        <f t="shared" si="1216"/>
        <v>0</v>
      </c>
      <c r="CZ821" t="b">
        <f t="shared" si="1217"/>
        <v>0</v>
      </c>
      <c r="DA821" t="b">
        <f t="shared" si="1218"/>
        <v>0</v>
      </c>
      <c r="DB821" t="b">
        <f t="shared" si="1219"/>
        <v>0</v>
      </c>
      <c r="DC821" t="b">
        <f t="shared" si="1220"/>
        <v>0</v>
      </c>
      <c r="DD821" t="b">
        <f t="shared" si="1221"/>
        <v>0</v>
      </c>
    </row>
    <row r="822" spans="1:108">
      <c r="A822" s="4" t="s">
        <v>2975</v>
      </c>
      <c r="C822" t="s">
        <v>2971</v>
      </c>
      <c r="D822" s="4"/>
      <c r="E822" s="4"/>
      <c r="F822" t="s">
        <v>2913</v>
      </c>
      <c r="G822" t="s">
        <v>2886</v>
      </c>
      <c r="H822" t="s">
        <v>7430</v>
      </c>
      <c r="I822" t="s">
        <v>7418</v>
      </c>
      <c r="J822" s="4" t="s">
        <v>124</v>
      </c>
      <c r="K822" s="4" t="s">
        <v>16</v>
      </c>
      <c r="L822" s="91" t="s">
        <v>7796</v>
      </c>
      <c r="M822" s="4" t="s">
        <v>2976</v>
      </c>
      <c r="N822" s="82" t="s">
        <v>7491</v>
      </c>
      <c r="O822" s="4" t="b">
        <f t="shared" si="1128"/>
        <v>1</v>
      </c>
      <c r="P822" s="4" t="b">
        <f t="shared" si="1129"/>
        <v>1</v>
      </c>
      <c r="Q822" s="4" t="b">
        <f t="shared" si="1130"/>
        <v>1</v>
      </c>
      <c r="R822" s="4" t="b">
        <f t="shared" si="1131"/>
        <v>1</v>
      </c>
      <c r="S822" s="4" t="b">
        <f t="shared" si="1132"/>
        <v>1</v>
      </c>
      <c r="T822" s="4" t="b">
        <f t="shared" si="1133"/>
        <v>1</v>
      </c>
      <c r="U822" s="4" t="b">
        <f t="shared" si="1134"/>
        <v>1</v>
      </c>
      <c r="V822" s="4" t="b">
        <f t="shared" si="1135"/>
        <v>1</v>
      </c>
      <c r="W822" s="4" t="b">
        <f t="shared" si="1136"/>
        <v>1</v>
      </c>
      <c r="X822" s="4" t="b">
        <f t="shared" si="1137"/>
        <v>1</v>
      </c>
      <c r="Y822" s="4" t="b">
        <f t="shared" si="1138"/>
        <v>1</v>
      </c>
      <c r="Z822" s="4" t="b">
        <f t="shared" si="1139"/>
        <v>1</v>
      </c>
      <c r="AA822" s="4" t="b">
        <f t="shared" si="1140"/>
        <v>1</v>
      </c>
      <c r="AB822" s="4" t="b">
        <f t="shared" si="1141"/>
        <v>1</v>
      </c>
      <c r="AC822" s="4" t="b">
        <f t="shared" si="1142"/>
        <v>0</v>
      </c>
      <c r="AD822" s="4" t="b">
        <f t="shared" si="1143"/>
        <v>0</v>
      </c>
      <c r="AE822" s="4" t="b">
        <f t="shared" si="1144"/>
        <v>0</v>
      </c>
      <c r="AF822" s="4" t="b">
        <f t="shared" si="1145"/>
        <v>1</v>
      </c>
      <c r="AG822" s="4" t="b">
        <f t="shared" si="1146"/>
        <v>1</v>
      </c>
      <c r="AH822" s="4" t="b">
        <f t="shared" si="1147"/>
        <v>1</v>
      </c>
      <c r="AI822" s="4" t="b">
        <f t="shared" si="1148"/>
        <v>0</v>
      </c>
      <c r="AJ822" s="4" t="b">
        <f t="shared" si="1149"/>
        <v>0</v>
      </c>
      <c r="AK822" s="4" t="b">
        <f t="shared" si="1150"/>
        <v>1</v>
      </c>
      <c r="AL822" s="4" t="b">
        <f t="shared" si="1151"/>
        <v>1</v>
      </c>
      <c r="AM822" s="4" t="b">
        <f t="shared" si="1152"/>
        <v>0</v>
      </c>
      <c r="AN822" s="4" t="b">
        <f t="shared" si="1153"/>
        <v>0</v>
      </c>
      <c r="AO822" s="4" t="b">
        <f t="shared" si="1154"/>
        <v>0</v>
      </c>
      <c r="AP822" s="4" t="b">
        <f t="shared" si="1155"/>
        <v>0</v>
      </c>
      <c r="AQ822" s="4" t="b">
        <f t="shared" si="1156"/>
        <v>0</v>
      </c>
      <c r="AR822" s="4" t="b">
        <f t="shared" si="1157"/>
        <v>0</v>
      </c>
      <c r="AS822" s="4" t="b">
        <f t="shared" si="1158"/>
        <v>0</v>
      </c>
      <c r="AT822" s="4" t="b">
        <f t="shared" si="1159"/>
        <v>0</v>
      </c>
      <c r="AU822" s="4" t="b">
        <f t="shared" si="1160"/>
        <v>0</v>
      </c>
      <c r="AV822" s="4" t="b">
        <f t="shared" si="1161"/>
        <v>1</v>
      </c>
      <c r="AW822" s="4" t="b">
        <f t="shared" si="1162"/>
        <v>0</v>
      </c>
      <c r="AX822" s="4" t="b">
        <f t="shared" si="1163"/>
        <v>0</v>
      </c>
      <c r="AY822" s="4" t="b">
        <f t="shared" si="1164"/>
        <v>0</v>
      </c>
      <c r="AZ822" s="4" t="b">
        <f t="shared" si="1165"/>
        <v>1</v>
      </c>
      <c r="BA822" s="4" t="b">
        <f t="shared" si="1166"/>
        <v>1</v>
      </c>
      <c r="BB822" s="4" t="b">
        <f t="shared" si="1167"/>
        <v>0</v>
      </c>
      <c r="BC822" s="4" t="b">
        <f t="shared" si="1168"/>
        <v>1</v>
      </c>
      <c r="BD822" s="4" t="b">
        <f t="shared" si="1169"/>
        <v>1</v>
      </c>
      <c r="BE822" s="4" t="b">
        <f t="shared" si="1170"/>
        <v>1</v>
      </c>
      <c r="BF822" s="4" t="b">
        <f t="shared" si="1171"/>
        <v>0</v>
      </c>
      <c r="BG822" s="4" t="b">
        <f t="shared" si="1172"/>
        <v>0</v>
      </c>
      <c r="BH822" s="4" t="b">
        <f t="shared" si="1173"/>
        <v>1</v>
      </c>
      <c r="BI822" s="4" t="b">
        <f t="shared" si="1174"/>
        <v>0</v>
      </c>
      <c r="BJ822" s="4" t="b">
        <f t="shared" si="1175"/>
        <v>0</v>
      </c>
      <c r="BK822" s="4" t="b">
        <f t="shared" si="1176"/>
        <v>0</v>
      </c>
      <c r="BL822" s="4" t="b">
        <f t="shared" si="1177"/>
        <v>1</v>
      </c>
      <c r="BM822" s="4" t="b">
        <f t="shared" si="1178"/>
        <v>0</v>
      </c>
      <c r="BN822" s="4" t="b">
        <f t="shared" si="1179"/>
        <v>0</v>
      </c>
      <c r="BO822" s="4" t="b">
        <f t="shared" si="1180"/>
        <v>1</v>
      </c>
      <c r="BP822" s="4" t="b">
        <f t="shared" si="1181"/>
        <v>1</v>
      </c>
      <c r="BQ822" s="4" t="b">
        <f t="shared" si="1182"/>
        <v>1</v>
      </c>
      <c r="BR822" s="4" t="b">
        <f t="shared" si="1183"/>
        <v>0</v>
      </c>
      <c r="BS822" s="4" t="b">
        <f t="shared" si="1184"/>
        <v>1</v>
      </c>
      <c r="BT822" s="4" t="b">
        <f t="shared" si="1185"/>
        <v>0</v>
      </c>
      <c r="BU822" s="4" t="b">
        <f t="shared" si="1186"/>
        <v>0</v>
      </c>
      <c r="BV822" s="4" t="b">
        <f t="shared" si="1187"/>
        <v>0</v>
      </c>
      <c r="BW822" s="4" t="b">
        <f t="shared" si="1188"/>
        <v>0</v>
      </c>
      <c r="BX822" s="4" t="b">
        <f t="shared" si="1189"/>
        <v>0</v>
      </c>
      <c r="BY822" s="4" t="b">
        <f t="shared" si="1190"/>
        <v>1</v>
      </c>
      <c r="BZ822" s="4" t="b">
        <f t="shared" si="1191"/>
        <v>0</v>
      </c>
      <c r="CA822" s="4" t="b">
        <f t="shared" si="1192"/>
        <v>0</v>
      </c>
      <c r="CB822" s="4" t="b">
        <f t="shared" si="1193"/>
        <v>1</v>
      </c>
      <c r="CC822" s="4" t="b">
        <f t="shared" si="1194"/>
        <v>0</v>
      </c>
      <c r="CD822" s="4" t="b">
        <f t="shared" si="1195"/>
        <v>1</v>
      </c>
      <c r="CE822" s="4" t="b">
        <f t="shared" si="1196"/>
        <v>1</v>
      </c>
      <c r="CF822" s="4" t="b">
        <f t="shared" si="1197"/>
        <v>1</v>
      </c>
      <c r="CG822" s="4" t="b">
        <f t="shared" si="1198"/>
        <v>1</v>
      </c>
      <c r="CH822" s="4" t="b">
        <f t="shared" si="1199"/>
        <v>1</v>
      </c>
      <c r="CI822" s="4" t="b">
        <f t="shared" si="1200"/>
        <v>0</v>
      </c>
      <c r="CJ822" s="4" t="b">
        <f t="shared" si="1201"/>
        <v>1</v>
      </c>
      <c r="CK822" s="4" t="b">
        <f t="shared" si="1202"/>
        <v>1</v>
      </c>
      <c r="CL822" s="4" t="b">
        <f t="shared" si="1203"/>
        <v>0</v>
      </c>
      <c r="CM822" s="4" t="b">
        <f t="shared" si="1204"/>
        <v>1</v>
      </c>
      <c r="CN822" s="4" t="b">
        <f t="shared" si="1205"/>
        <v>0</v>
      </c>
      <c r="CO822" s="4" t="b">
        <f t="shared" si="1206"/>
        <v>0</v>
      </c>
      <c r="CP822" s="4" t="b">
        <f t="shared" si="1207"/>
        <v>0</v>
      </c>
      <c r="CQ822" s="4" t="b">
        <f t="shared" si="1208"/>
        <v>1</v>
      </c>
      <c r="CR822" s="4" t="b">
        <f t="shared" si="1209"/>
        <v>0</v>
      </c>
      <c r="CS822" s="4" t="b">
        <f t="shared" si="1210"/>
        <v>1</v>
      </c>
      <c r="CT822" s="4" t="b">
        <f t="shared" si="1211"/>
        <v>0</v>
      </c>
      <c r="CU822" s="4" t="b">
        <f t="shared" si="1212"/>
        <v>0</v>
      </c>
      <c r="CV822" s="4" t="b">
        <f t="shared" si="1213"/>
        <v>0</v>
      </c>
      <c r="CW822" s="4" t="b">
        <f t="shared" si="1214"/>
        <v>0</v>
      </c>
      <c r="CX822" s="4" t="b">
        <f t="shared" si="1215"/>
        <v>0</v>
      </c>
      <c r="CY822" s="4" t="b">
        <f t="shared" si="1216"/>
        <v>0</v>
      </c>
      <c r="CZ822" s="4" t="b">
        <f t="shared" si="1217"/>
        <v>0</v>
      </c>
      <c r="DA822" s="4" t="b">
        <f t="shared" si="1218"/>
        <v>1</v>
      </c>
      <c r="DB822" s="4" t="b">
        <f t="shared" si="1219"/>
        <v>0</v>
      </c>
      <c r="DC822" s="4" t="b">
        <f t="shared" si="1220"/>
        <v>1</v>
      </c>
      <c r="DD822" s="4" t="b">
        <f t="shared" si="1221"/>
        <v>0</v>
      </c>
    </row>
    <row r="823" spans="1:108">
      <c r="A823" t="s">
        <v>2977</v>
      </c>
      <c r="C823" t="s">
        <v>2971</v>
      </c>
      <c r="F823" t="s">
        <v>2913</v>
      </c>
      <c r="G823" t="s">
        <v>2886</v>
      </c>
      <c r="H823" t="s">
        <v>7430</v>
      </c>
      <c r="I823" t="s">
        <v>7418</v>
      </c>
      <c r="J823" t="s">
        <v>113</v>
      </c>
      <c r="K823" t="s">
        <v>114</v>
      </c>
      <c r="L823" t="s">
        <v>7070</v>
      </c>
      <c r="M823" t="s">
        <v>2978</v>
      </c>
      <c r="N823" s="7" t="s">
        <v>2979</v>
      </c>
      <c r="O823" s="7" t="b">
        <f t="shared" si="1128"/>
        <v>1</v>
      </c>
      <c r="P823" t="b">
        <f t="shared" si="1129"/>
        <v>1</v>
      </c>
      <c r="Q823" t="b">
        <f t="shared" si="1130"/>
        <v>1</v>
      </c>
      <c r="R823" t="b">
        <f t="shared" si="1131"/>
        <v>1</v>
      </c>
      <c r="S823" s="7" t="b">
        <f t="shared" si="1132"/>
        <v>1</v>
      </c>
      <c r="T823" s="7" t="b">
        <f t="shared" si="1133"/>
        <v>1</v>
      </c>
      <c r="U823" s="7" t="b">
        <f t="shared" si="1134"/>
        <v>1</v>
      </c>
      <c r="V823" s="7" t="b">
        <f t="shared" si="1135"/>
        <v>1</v>
      </c>
      <c r="W823" s="7" t="b">
        <f t="shared" si="1136"/>
        <v>0</v>
      </c>
      <c r="X823" s="7" t="b">
        <f t="shared" si="1137"/>
        <v>1</v>
      </c>
      <c r="Y823" s="7" t="b">
        <f t="shared" si="1138"/>
        <v>1</v>
      </c>
      <c r="Z823" s="7" t="b">
        <f t="shared" si="1139"/>
        <v>1</v>
      </c>
      <c r="AA823" s="7" t="b">
        <f t="shared" si="1140"/>
        <v>1</v>
      </c>
      <c r="AB823" t="b">
        <f t="shared" si="1141"/>
        <v>1</v>
      </c>
      <c r="AC823" t="b">
        <f t="shared" si="1142"/>
        <v>0</v>
      </c>
      <c r="AD823" t="b">
        <f t="shared" si="1143"/>
        <v>1</v>
      </c>
      <c r="AE823" t="b">
        <f t="shared" si="1144"/>
        <v>0</v>
      </c>
      <c r="AF823" t="b">
        <f t="shared" si="1145"/>
        <v>0</v>
      </c>
      <c r="AG823" t="b">
        <f t="shared" si="1146"/>
        <v>1</v>
      </c>
      <c r="AH823" t="b">
        <f t="shared" si="1147"/>
        <v>1</v>
      </c>
      <c r="AI823" t="b">
        <f t="shared" si="1148"/>
        <v>1</v>
      </c>
      <c r="AJ823" t="b">
        <f t="shared" si="1149"/>
        <v>0</v>
      </c>
      <c r="AK823" t="b">
        <f t="shared" si="1150"/>
        <v>1</v>
      </c>
      <c r="AL823" t="b">
        <f t="shared" si="1151"/>
        <v>0</v>
      </c>
      <c r="AM823" t="b">
        <f t="shared" si="1152"/>
        <v>0</v>
      </c>
      <c r="AN823" t="b">
        <f t="shared" si="1153"/>
        <v>0</v>
      </c>
      <c r="AO823" t="b">
        <f t="shared" si="1154"/>
        <v>0</v>
      </c>
      <c r="AP823" t="b">
        <f t="shared" si="1155"/>
        <v>0</v>
      </c>
      <c r="AQ823" t="b">
        <f t="shared" si="1156"/>
        <v>0</v>
      </c>
      <c r="AR823" t="b">
        <f t="shared" si="1157"/>
        <v>0</v>
      </c>
      <c r="AS823" t="b">
        <f t="shared" si="1158"/>
        <v>0</v>
      </c>
      <c r="AT823" t="b">
        <f t="shared" si="1159"/>
        <v>0</v>
      </c>
      <c r="AU823" t="b">
        <f t="shared" si="1160"/>
        <v>0</v>
      </c>
      <c r="AV823" t="b">
        <f t="shared" si="1161"/>
        <v>1</v>
      </c>
      <c r="AW823" t="b">
        <f t="shared" si="1162"/>
        <v>1</v>
      </c>
      <c r="AX823" t="b">
        <f t="shared" si="1163"/>
        <v>0</v>
      </c>
      <c r="AY823" t="b">
        <f t="shared" si="1164"/>
        <v>0</v>
      </c>
      <c r="AZ823" t="b">
        <f t="shared" si="1165"/>
        <v>0</v>
      </c>
      <c r="BA823" t="b">
        <f t="shared" si="1166"/>
        <v>0</v>
      </c>
      <c r="BB823" t="b">
        <f t="shared" si="1167"/>
        <v>1</v>
      </c>
      <c r="BC823" t="b">
        <f t="shared" si="1168"/>
        <v>1</v>
      </c>
      <c r="BD823" t="b">
        <f t="shared" si="1169"/>
        <v>0</v>
      </c>
      <c r="BE823" t="b">
        <f t="shared" si="1170"/>
        <v>0</v>
      </c>
      <c r="BF823" t="b">
        <f t="shared" si="1171"/>
        <v>0</v>
      </c>
      <c r="BG823" t="b">
        <f t="shared" si="1172"/>
        <v>1</v>
      </c>
      <c r="BH823" t="b">
        <f t="shared" si="1173"/>
        <v>0</v>
      </c>
      <c r="BI823" t="b">
        <f t="shared" si="1174"/>
        <v>0</v>
      </c>
      <c r="BJ823" t="b">
        <f t="shared" si="1175"/>
        <v>0</v>
      </c>
      <c r="BK823" t="b">
        <f t="shared" si="1176"/>
        <v>0</v>
      </c>
      <c r="BL823" t="b">
        <f t="shared" si="1177"/>
        <v>0</v>
      </c>
      <c r="BM823" t="b">
        <f t="shared" si="1178"/>
        <v>0</v>
      </c>
      <c r="BN823" t="b">
        <f t="shared" si="1179"/>
        <v>0</v>
      </c>
      <c r="BO823" t="b">
        <f t="shared" si="1180"/>
        <v>1</v>
      </c>
      <c r="BP823" t="b">
        <f t="shared" si="1181"/>
        <v>1</v>
      </c>
      <c r="BQ823" t="b">
        <f t="shared" si="1182"/>
        <v>0</v>
      </c>
      <c r="BR823" t="b">
        <f t="shared" si="1183"/>
        <v>0</v>
      </c>
      <c r="BS823" t="b">
        <f t="shared" si="1184"/>
        <v>0</v>
      </c>
      <c r="BT823" t="b">
        <f t="shared" si="1185"/>
        <v>0</v>
      </c>
      <c r="BU823" t="b">
        <f t="shared" si="1186"/>
        <v>0</v>
      </c>
      <c r="BV823" t="b">
        <f t="shared" si="1187"/>
        <v>0</v>
      </c>
      <c r="BW823" t="b">
        <f t="shared" si="1188"/>
        <v>0</v>
      </c>
      <c r="BX823" t="b">
        <f t="shared" si="1189"/>
        <v>1</v>
      </c>
      <c r="BY823" t="b">
        <f t="shared" si="1190"/>
        <v>1</v>
      </c>
      <c r="BZ823" t="b">
        <f t="shared" si="1191"/>
        <v>0</v>
      </c>
      <c r="CA823" t="b">
        <f t="shared" si="1192"/>
        <v>1</v>
      </c>
      <c r="CB823" t="b">
        <f t="shared" si="1193"/>
        <v>0</v>
      </c>
      <c r="CC823" t="b">
        <f t="shared" si="1194"/>
        <v>1</v>
      </c>
      <c r="CD823" t="b">
        <f t="shared" si="1195"/>
        <v>0</v>
      </c>
      <c r="CE823" t="b">
        <f t="shared" si="1196"/>
        <v>0</v>
      </c>
      <c r="CF823" t="b">
        <f t="shared" si="1197"/>
        <v>0</v>
      </c>
      <c r="CG823" t="b">
        <f t="shared" si="1198"/>
        <v>0</v>
      </c>
      <c r="CH823" t="b">
        <f t="shared" si="1199"/>
        <v>0</v>
      </c>
      <c r="CI823" t="b">
        <f t="shared" si="1200"/>
        <v>0</v>
      </c>
      <c r="CJ823" t="b">
        <f t="shared" si="1201"/>
        <v>0</v>
      </c>
      <c r="CK823" t="b">
        <f t="shared" si="1202"/>
        <v>0</v>
      </c>
      <c r="CL823" t="b">
        <f t="shared" si="1203"/>
        <v>0</v>
      </c>
      <c r="CM823" t="b">
        <f t="shared" si="1204"/>
        <v>0</v>
      </c>
      <c r="CN823" t="b">
        <f t="shared" si="1205"/>
        <v>0</v>
      </c>
      <c r="CO823" t="b">
        <f t="shared" si="1206"/>
        <v>1</v>
      </c>
      <c r="CP823" t="b">
        <f t="shared" si="1207"/>
        <v>0</v>
      </c>
      <c r="CQ823" t="b">
        <f t="shared" si="1208"/>
        <v>0</v>
      </c>
      <c r="CR823" t="b">
        <f t="shared" si="1209"/>
        <v>0</v>
      </c>
      <c r="CS823" t="b">
        <f t="shared" si="1210"/>
        <v>0</v>
      </c>
      <c r="CT823" t="b">
        <f t="shared" si="1211"/>
        <v>0</v>
      </c>
      <c r="CU823" t="b">
        <f t="shared" si="1212"/>
        <v>0</v>
      </c>
      <c r="CV823" t="b">
        <f t="shared" si="1213"/>
        <v>0</v>
      </c>
      <c r="CW823" t="b">
        <f t="shared" si="1214"/>
        <v>1</v>
      </c>
      <c r="CX823" t="b">
        <f t="shared" si="1215"/>
        <v>0</v>
      </c>
      <c r="CY823" t="b">
        <f t="shared" si="1216"/>
        <v>0</v>
      </c>
      <c r="CZ823" t="b">
        <f t="shared" si="1217"/>
        <v>0</v>
      </c>
      <c r="DA823" t="b">
        <f t="shared" si="1218"/>
        <v>1</v>
      </c>
      <c r="DB823" t="b">
        <f t="shared" si="1219"/>
        <v>0</v>
      </c>
      <c r="DC823" t="b">
        <f t="shared" si="1220"/>
        <v>0</v>
      </c>
      <c r="DD823" t="b">
        <f t="shared" si="1221"/>
        <v>0</v>
      </c>
    </row>
    <row r="824" spans="1:108">
      <c r="A824" s="1" t="s">
        <v>7492</v>
      </c>
      <c r="C824" t="s">
        <v>2971</v>
      </c>
      <c r="F824" t="s">
        <v>2913</v>
      </c>
      <c r="G824" t="s">
        <v>2886</v>
      </c>
      <c r="H824" t="s">
        <v>7430</v>
      </c>
      <c r="I824" t="s">
        <v>7418</v>
      </c>
      <c r="J824" t="s">
        <v>2401</v>
      </c>
      <c r="K824" t="s">
        <v>139</v>
      </c>
      <c r="L824" t="s">
        <v>7797</v>
      </c>
      <c r="N824" s="7" t="s">
        <v>7493</v>
      </c>
      <c r="O824" s="7" t="b">
        <f t="shared" si="1128"/>
        <v>1</v>
      </c>
      <c r="P824" t="b">
        <f t="shared" si="1129"/>
        <v>0</v>
      </c>
      <c r="Q824" t="b">
        <f t="shared" si="1130"/>
        <v>0</v>
      </c>
      <c r="R824" t="b">
        <f t="shared" si="1131"/>
        <v>1</v>
      </c>
      <c r="S824" s="7" t="b">
        <f t="shared" si="1132"/>
        <v>0</v>
      </c>
      <c r="T824" s="7" t="b">
        <f t="shared" si="1133"/>
        <v>0</v>
      </c>
      <c r="U824" s="7" t="b">
        <f t="shared" si="1134"/>
        <v>1</v>
      </c>
      <c r="V824" s="7" t="b">
        <f t="shared" si="1135"/>
        <v>0</v>
      </c>
      <c r="W824" s="7" t="b">
        <f t="shared" si="1136"/>
        <v>1</v>
      </c>
      <c r="X824" s="7" t="b">
        <f t="shared" si="1137"/>
        <v>0</v>
      </c>
      <c r="Y824" s="7" t="b">
        <f t="shared" si="1138"/>
        <v>0</v>
      </c>
      <c r="Z824" s="7" t="b">
        <f t="shared" si="1139"/>
        <v>0</v>
      </c>
      <c r="AA824" s="7" t="b">
        <f t="shared" si="1140"/>
        <v>0</v>
      </c>
      <c r="AB824" t="b">
        <f t="shared" si="1141"/>
        <v>0</v>
      </c>
      <c r="AC824" t="b">
        <f t="shared" si="1142"/>
        <v>1</v>
      </c>
      <c r="AD824" t="b">
        <f t="shared" si="1143"/>
        <v>0</v>
      </c>
      <c r="AE824" t="b">
        <f t="shared" si="1144"/>
        <v>0</v>
      </c>
      <c r="AF824" t="b">
        <f t="shared" si="1145"/>
        <v>0</v>
      </c>
      <c r="AG824" t="b">
        <f t="shared" si="1146"/>
        <v>0</v>
      </c>
      <c r="AH824" t="b">
        <f t="shared" si="1147"/>
        <v>0</v>
      </c>
      <c r="AI824" t="b">
        <f t="shared" si="1148"/>
        <v>0</v>
      </c>
      <c r="AJ824" t="b">
        <f t="shared" si="1149"/>
        <v>0</v>
      </c>
      <c r="AK824" t="b">
        <f t="shared" si="1150"/>
        <v>0</v>
      </c>
      <c r="AL824" t="b">
        <f t="shared" si="1151"/>
        <v>0</v>
      </c>
      <c r="AM824" t="b">
        <f t="shared" si="1152"/>
        <v>0</v>
      </c>
      <c r="AN824" t="b">
        <f t="shared" si="1153"/>
        <v>0</v>
      </c>
      <c r="AO824" t="b">
        <f t="shared" si="1154"/>
        <v>0</v>
      </c>
      <c r="AP824" t="b">
        <f t="shared" si="1155"/>
        <v>0</v>
      </c>
      <c r="AQ824" t="b">
        <f t="shared" si="1156"/>
        <v>0</v>
      </c>
      <c r="AR824" t="b">
        <f t="shared" si="1157"/>
        <v>0</v>
      </c>
      <c r="AS824" t="b">
        <f t="shared" si="1158"/>
        <v>0</v>
      </c>
      <c r="AT824" t="b">
        <f t="shared" si="1159"/>
        <v>0</v>
      </c>
      <c r="AU824" t="b">
        <f t="shared" si="1160"/>
        <v>0</v>
      </c>
      <c r="AV824" t="b">
        <f t="shared" si="1161"/>
        <v>0</v>
      </c>
      <c r="AW824" t="b">
        <f t="shared" si="1162"/>
        <v>0</v>
      </c>
      <c r="AX824" t="b">
        <f t="shared" si="1163"/>
        <v>1</v>
      </c>
      <c r="AY824" t="b">
        <f t="shared" si="1164"/>
        <v>0</v>
      </c>
      <c r="AZ824" t="b">
        <f t="shared" si="1165"/>
        <v>0</v>
      </c>
      <c r="BA824" t="b">
        <f t="shared" si="1166"/>
        <v>0</v>
      </c>
      <c r="BB824" t="b">
        <f t="shared" si="1167"/>
        <v>0</v>
      </c>
      <c r="BC824" t="b">
        <f t="shared" si="1168"/>
        <v>0</v>
      </c>
      <c r="BD824" t="b">
        <f t="shared" si="1169"/>
        <v>0</v>
      </c>
      <c r="BE824" t="b">
        <f t="shared" si="1170"/>
        <v>0</v>
      </c>
      <c r="BF824" t="b">
        <f t="shared" si="1171"/>
        <v>0</v>
      </c>
      <c r="BG824" t="b">
        <f t="shared" si="1172"/>
        <v>0</v>
      </c>
      <c r="BH824" t="b">
        <f t="shared" si="1173"/>
        <v>0</v>
      </c>
      <c r="BI824" t="b">
        <f t="shared" si="1174"/>
        <v>0</v>
      </c>
      <c r="BJ824" t="b">
        <f t="shared" si="1175"/>
        <v>0</v>
      </c>
      <c r="BK824" t="b">
        <f t="shared" si="1176"/>
        <v>0</v>
      </c>
      <c r="BL824" t="b">
        <f t="shared" si="1177"/>
        <v>0</v>
      </c>
      <c r="BM824" t="b">
        <f t="shared" si="1178"/>
        <v>0</v>
      </c>
      <c r="BN824" t="b">
        <f t="shared" si="1179"/>
        <v>0</v>
      </c>
      <c r="BO824" t="b">
        <f t="shared" si="1180"/>
        <v>0</v>
      </c>
      <c r="BP824" t="b">
        <f t="shared" si="1181"/>
        <v>0</v>
      </c>
      <c r="BQ824" t="b">
        <f t="shared" si="1182"/>
        <v>0</v>
      </c>
      <c r="BR824" t="b">
        <f t="shared" si="1183"/>
        <v>0</v>
      </c>
      <c r="BS824" t="b">
        <f t="shared" si="1184"/>
        <v>0</v>
      </c>
      <c r="BT824" t="b">
        <f t="shared" si="1185"/>
        <v>0</v>
      </c>
      <c r="BU824" t="b">
        <f t="shared" si="1186"/>
        <v>0</v>
      </c>
      <c r="BV824" t="b">
        <f t="shared" si="1187"/>
        <v>0</v>
      </c>
      <c r="BW824" t="b">
        <f t="shared" si="1188"/>
        <v>0</v>
      </c>
      <c r="BX824" t="b">
        <f t="shared" si="1189"/>
        <v>0</v>
      </c>
      <c r="BY824" t="b">
        <f t="shared" si="1190"/>
        <v>0</v>
      </c>
      <c r="BZ824" t="b">
        <f t="shared" si="1191"/>
        <v>0</v>
      </c>
      <c r="CA824" t="b">
        <f t="shared" si="1192"/>
        <v>0</v>
      </c>
      <c r="CB824" t="b">
        <f t="shared" si="1193"/>
        <v>0</v>
      </c>
      <c r="CC824" t="b">
        <f t="shared" si="1194"/>
        <v>0</v>
      </c>
      <c r="CD824" t="b">
        <f t="shared" si="1195"/>
        <v>0</v>
      </c>
      <c r="CE824" t="b">
        <f t="shared" si="1196"/>
        <v>0</v>
      </c>
      <c r="CF824" t="b">
        <f t="shared" si="1197"/>
        <v>0</v>
      </c>
      <c r="CG824" t="b">
        <f t="shared" si="1198"/>
        <v>0</v>
      </c>
      <c r="CH824" t="b">
        <f t="shared" si="1199"/>
        <v>0</v>
      </c>
      <c r="CI824" t="b">
        <f t="shared" si="1200"/>
        <v>0</v>
      </c>
      <c r="CJ824" t="b">
        <f t="shared" si="1201"/>
        <v>0</v>
      </c>
      <c r="CK824" t="b">
        <f t="shared" si="1202"/>
        <v>0</v>
      </c>
      <c r="CL824" t="b">
        <f t="shared" si="1203"/>
        <v>0</v>
      </c>
      <c r="CM824" t="b">
        <f t="shared" si="1204"/>
        <v>0</v>
      </c>
      <c r="CN824" t="b">
        <f t="shared" si="1205"/>
        <v>0</v>
      </c>
      <c r="CO824" t="b">
        <f t="shared" si="1206"/>
        <v>0</v>
      </c>
      <c r="CP824" t="b">
        <f t="shared" si="1207"/>
        <v>0</v>
      </c>
      <c r="CQ824" t="b">
        <f t="shared" si="1208"/>
        <v>0</v>
      </c>
      <c r="CR824" t="b">
        <f t="shared" si="1209"/>
        <v>0</v>
      </c>
      <c r="CS824" t="b">
        <f t="shared" si="1210"/>
        <v>0</v>
      </c>
      <c r="CT824" t="b">
        <f t="shared" si="1211"/>
        <v>0</v>
      </c>
      <c r="CU824" t="b">
        <f t="shared" si="1212"/>
        <v>0</v>
      </c>
      <c r="CV824" t="b">
        <f t="shared" si="1213"/>
        <v>0</v>
      </c>
      <c r="CW824" t="b">
        <f t="shared" si="1214"/>
        <v>0</v>
      </c>
      <c r="CX824" t="b">
        <f t="shared" si="1215"/>
        <v>0</v>
      </c>
      <c r="CY824" t="b">
        <f t="shared" si="1216"/>
        <v>0</v>
      </c>
      <c r="CZ824" t="b">
        <f t="shared" si="1217"/>
        <v>0</v>
      </c>
      <c r="DA824" t="b">
        <f t="shared" si="1218"/>
        <v>0</v>
      </c>
      <c r="DB824" t="b">
        <f t="shared" si="1219"/>
        <v>0</v>
      </c>
      <c r="DC824" t="b">
        <f t="shared" si="1220"/>
        <v>0</v>
      </c>
      <c r="DD824" t="b">
        <f t="shared" si="1221"/>
        <v>0</v>
      </c>
    </row>
    <row r="825" spans="1:108">
      <c r="A825" s="4" t="s">
        <v>2980</v>
      </c>
      <c r="C825" t="s">
        <v>2971</v>
      </c>
      <c r="D825" s="4"/>
      <c r="E825" s="4"/>
      <c r="F825" t="s">
        <v>2913</v>
      </c>
      <c r="G825" t="s">
        <v>2886</v>
      </c>
      <c r="H825" t="s">
        <v>7430</v>
      </c>
      <c r="I825" t="s">
        <v>7418</v>
      </c>
      <c r="J825" s="4" t="s">
        <v>307</v>
      </c>
      <c r="K825" s="4" t="s">
        <v>143</v>
      </c>
      <c r="L825" s="91" t="s">
        <v>7798</v>
      </c>
      <c r="M825" t="s">
        <v>6079</v>
      </c>
      <c r="N825" s="82" t="s">
        <v>7494</v>
      </c>
      <c r="O825" s="4" t="b">
        <f t="shared" si="1128"/>
        <v>1</v>
      </c>
      <c r="P825" s="4" t="b">
        <f t="shared" si="1129"/>
        <v>1</v>
      </c>
      <c r="Q825" s="4" t="b">
        <f t="shared" si="1130"/>
        <v>1</v>
      </c>
      <c r="R825" s="4" t="b">
        <f t="shared" si="1131"/>
        <v>1</v>
      </c>
      <c r="S825" s="4" t="b">
        <f t="shared" si="1132"/>
        <v>1</v>
      </c>
      <c r="T825" s="4" t="b">
        <f t="shared" si="1133"/>
        <v>1</v>
      </c>
      <c r="U825" s="4" t="b">
        <f t="shared" si="1134"/>
        <v>1</v>
      </c>
      <c r="V825" s="4" t="b">
        <f t="shared" si="1135"/>
        <v>0</v>
      </c>
      <c r="W825" s="4" t="b">
        <f t="shared" si="1136"/>
        <v>1</v>
      </c>
      <c r="X825" s="4" t="b">
        <f t="shared" si="1137"/>
        <v>1</v>
      </c>
      <c r="Y825" s="4" t="b">
        <f t="shared" si="1138"/>
        <v>0</v>
      </c>
      <c r="Z825" s="4" t="b">
        <f t="shared" si="1139"/>
        <v>0</v>
      </c>
      <c r="AA825" s="4" t="b">
        <f t="shared" si="1140"/>
        <v>0</v>
      </c>
      <c r="AB825" s="4" t="b">
        <f t="shared" si="1141"/>
        <v>1</v>
      </c>
      <c r="AC825" s="4" t="b">
        <f t="shared" si="1142"/>
        <v>1</v>
      </c>
      <c r="AD825" s="4" t="b">
        <f t="shared" si="1143"/>
        <v>0</v>
      </c>
      <c r="AE825" s="4" t="b">
        <f t="shared" si="1144"/>
        <v>1</v>
      </c>
      <c r="AF825" s="4" t="b">
        <f t="shared" si="1145"/>
        <v>0</v>
      </c>
      <c r="AG825" s="4" t="b">
        <f t="shared" si="1146"/>
        <v>0</v>
      </c>
      <c r="AH825" s="4" t="b">
        <f t="shared" si="1147"/>
        <v>0</v>
      </c>
      <c r="AI825" s="4" t="b">
        <f t="shared" si="1148"/>
        <v>0</v>
      </c>
      <c r="AJ825" s="4" t="b">
        <f t="shared" si="1149"/>
        <v>0</v>
      </c>
      <c r="AK825" s="4" t="b">
        <f t="shared" si="1150"/>
        <v>0</v>
      </c>
      <c r="AL825" s="4" t="b">
        <f t="shared" si="1151"/>
        <v>0</v>
      </c>
      <c r="AM825" s="4" t="b">
        <f t="shared" si="1152"/>
        <v>0</v>
      </c>
      <c r="AN825" s="4" t="b">
        <f t="shared" si="1153"/>
        <v>0</v>
      </c>
      <c r="AO825" s="4" t="b">
        <f t="shared" si="1154"/>
        <v>0</v>
      </c>
      <c r="AP825" s="4" t="b">
        <f t="shared" si="1155"/>
        <v>0</v>
      </c>
      <c r="AQ825" s="4" t="b">
        <f t="shared" si="1156"/>
        <v>0</v>
      </c>
      <c r="AR825" s="4" t="b">
        <f t="shared" si="1157"/>
        <v>0</v>
      </c>
      <c r="AS825" s="4" t="b">
        <f t="shared" si="1158"/>
        <v>0</v>
      </c>
      <c r="AT825" s="4" t="b">
        <f t="shared" si="1159"/>
        <v>0</v>
      </c>
      <c r="AU825" s="4" t="b">
        <f t="shared" si="1160"/>
        <v>0</v>
      </c>
      <c r="AV825" s="4" t="b">
        <f t="shared" si="1161"/>
        <v>0</v>
      </c>
      <c r="AW825" s="4" t="b">
        <f t="shared" si="1162"/>
        <v>0</v>
      </c>
      <c r="AX825" s="4" t="b">
        <f t="shared" si="1163"/>
        <v>0</v>
      </c>
      <c r="AY825" s="4" t="b">
        <f t="shared" si="1164"/>
        <v>0</v>
      </c>
      <c r="AZ825" s="4" t="b">
        <f t="shared" si="1165"/>
        <v>0</v>
      </c>
      <c r="BA825" s="4" t="b">
        <f t="shared" si="1166"/>
        <v>0</v>
      </c>
      <c r="BB825" s="4" t="b">
        <f t="shared" si="1167"/>
        <v>0</v>
      </c>
      <c r="BC825" s="4" t="b">
        <f t="shared" si="1168"/>
        <v>0</v>
      </c>
      <c r="BD825" s="4" t="b">
        <f t="shared" si="1169"/>
        <v>1</v>
      </c>
      <c r="BE825" s="4" t="b">
        <f t="shared" si="1170"/>
        <v>0</v>
      </c>
      <c r="BF825" s="4" t="b">
        <f t="shared" si="1171"/>
        <v>0</v>
      </c>
      <c r="BG825" s="4" t="b">
        <f t="shared" si="1172"/>
        <v>0</v>
      </c>
      <c r="BH825" s="4" t="b">
        <f t="shared" si="1173"/>
        <v>0</v>
      </c>
      <c r="BI825" s="4" t="b">
        <f t="shared" si="1174"/>
        <v>0</v>
      </c>
      <c r="BJ825" s="4" t="b">
        <f t="shared" si="1175"/>
        <v>0</v>
      </c>
      <c r="BK825" s="4" t="b">
        <f t="shared" si="1176"/>
        <v>0</v>
      </c>
      <c r="BL825" s="4" t="b">
        <f t="shared" si="1177"/>
        <v>0</v>
      </c>
      <c r="BM825" s="4" t="b">
        <f t="shared" si="1178"/>
        <v>1</v>
      </c>
      <c r="BN825" s="4" t="b">
        <f t="shared" si="1179"/>
        <v>0</v>
      </c>
      <c r="BO825" s="4" t="b">
        <f t="shared" si="1180"/>
        <v>0</v>
      </c>
      <c r="BP825" s="4" t="b">
        <f t="shared" si="1181"/>
        <v>1</v>
      </c>
      <c r="BQ825" s="4" t="b">
        <f t="shared" si="1182"/>
        <v>0</v>
      </c>
      <c r="BR825" s="4" t="b">
        <f t="shared" si="1183"/>
        <v>0</v>
      </c>
      <c r="BS825" s="4" t="b">
        <f t="shared" si="1184"/>
        <v>1</v>
      </c>
      <c r="BT825" s="4" t="b">
        <f t="shared" si="1185"/>
        <v>1</v>
      </c>
      <c r="BU825" s="4" t="b">
        <f t="shared" si="1186"/>
        <v>0</v>
      </c>
      <c r="BV825" s="4" t="b">
        <f t="shared" si="1187"/>
        <v>0</v>
      </c>
      <c r="BW825" s="4" t="b">
        <f t="shared" si="1188"/>
        <v>0</v>
      </c>
      <c r="BX825" s="4" t="b">
        <f t="shared" si="1189"/>
        <v>0</v>
      </c>
      <c r="BY825" s="4" t="b">
        <f t="shared" si="1190"/>
        <v>0</v>
      </c>
      <c r="BZ825" s="4" t="b">
        <f t="shared" si="1191"/>
        <v>0</v>
      </c>
      <c r="CA825" s="4" t="b">
        <f t="shared" si="1192"/>
        <v>0</v>
      </c>
      <c r="CB825" s="4" t="b">
        <f t="shared" si="1193"/>
        <v>0</v>
      </c>
      <c r="CC825" s="4" t="b">
        <f t="shared" si="1194"/>
        <v>0</v>
      </c>
      <c r="CD825" s="4" t="b">
        <f t="shared" si="1195"/>
        <v>0</v>
      </c>
      <c r="CE825" s="4" t="b">
        <f t="shared" si="1196"/>
        <v>0</v>
      </c>
      <c r="CF825" s="4" t="b">
        <f t="shared" si="1197"/>
        <v>0</v>
      </c>
      <c r="CG825" s="4" t="b">
        <f t="shared" si="1198"/>
        <v>0</v>
      </c>
      <c r="CH825" s="4" t="b">
        <f t="shared" si="1199"/>
        <v>0</v>
      </c>
      <c r="CI825" s="4" t="b">
        <f t="shared" si="1200"/>
        <v>0</v>
      </c>
      <c r="CJ825" s="4" t="b">
        <f t="shared" si="1201"/>
        <v>0</v>
      </c>
      <c r="CK825" s="4" t="b">
        <f t="shared" si="1202"/>
        <v>0</v>
      </c>
      <c r="CL825" s="4" t="b">
        <f t="shared" si="1203"/>
        <v>0</v>
      </c>
      <c r="CM825" s="4" t="b">
        <f t="shared" si="1204"/>
        <v>0</v>
      </c>
      <c r="CN825" s="4" t="b">
        <f t="shared" si="1205"/>
        <v>0</v>
      </c>
      <c r="CO825" s="4" t="b">
        <f t="shared" si="1206"/>
        <v>0</v>
      </c>
      <c r="CP825" s="4" t="b">
        <f t="shared" si="1207"/>
        <v>0</v>
      </c>
      <c r="CQ825" s="4" t="b">
        <f t="shared" si="1208"/>
        <v>0</v>
      </c>
      <c r="CR825" s="4" t="b">
        <f t="shared" si="1209"/>
        <v>0</v>
      </c>
      <c r="CS825" s="4" t="b">
        <f t="shared" si="1210"/>
        <v>0</v>
      </c>
      <c r="CT825" s="4" t="b">
        <f t="shared" si="1211"/>
        <v>0</v>
      </c>
      <c r="CU825" s="4" t="b">
        <f t="shared" si="1212"/>
        <v>0</v>
      </c>
      <c r="CV825" s="4" t="b">
        <f t="shared" si="1213"/>
        <v>0</v>
      </c>
      <c r="CW825" s="4" t="b">
        <f t="shared" si="1214"/>
        <v>0</v>
      </c>
      <c r="CX825" s="4" t="b">
        <f t="shared" si="1215"/>
        <v>0</v>
      </c>
      <c r="CY825" s="4" t="b">
        <f t="shared" si="1216"/>
        <v>0</v>
      </c>
      <c r="CZ825" s="4" t="b">
        <f t="shared" si="1217"/>
        <v>0</v>
      </c>
      <c r="DA825" s="4" t="b">
        <f t="shared" si="1218"/>
        <v>0</v>
      </c>
      <c r="DB825" s="4" t="b">
        <f t="shared" si="1219"/>
        <v>0</v>
      </c>
      <c r="DC825" s="4" t="b">
        <f t="shared" si="1220"/>
        <v>0</v>
      </c>
      <c r="DD825" s="4" t="b">
        <f t="shared" si="1221"/>
        <v>0</v>
      </c>
    </row>
    <row r="826" spans="1:108">
      <c r="A826" s="4" t="s">
        <v>2930</v>
      </c>
      <c r="C826" t="s">
        <v>2931</v>
      </c>
      <c r="D826" s="4"/>
      <c r="E826" s="4"/>
      <c r="F826" t="s">
        <v>2932</v>
      </c>
      <c r="G826" t="s">
        <v>2886</v>
      </c>
      <c r="H826" t="s">
        <v>7430</v>
      </c>
      <c r="I826" t="s">
        <v>7418</v>
      </c>
      <c r="J826" s="4" t="s">
        <v>16</v>
      </c>
      <c r="K826" s="4" t="s">
        <v>16</v>
      </c>
      <c r="L826" s="91" t="s">
        <v>7799</v>
      </c>
      <c r="M826" t="s">
        <v>6079</v>
      </c>
      <c r="N826" s="82" t="s">
        <v>7495</v>
      </c>
      <c r="O826" s="4" t="b">
        <f t="shared" si="1128"/>
        <v>1</v>
      </c>
      <c r="P826" s="4" t="b">
        <f t="shared" si="1129"/>
        <v>1</v>
      </c>
      <c r="Q826" s="4" t="b">
        <f t="shared" si="1130"/>
        <v>0</v>
      </c>
      <c r="R826" s="4" t="b">
        <f t="shared" si="1131"/>
        <v>1</v>
      </c>
      <c r="S826" s="4" t="b">
        <f t="shared" si="1132"/>
        <v>1</v>
      </c>
      <c r="T826" s="4" t="b">
        <f t="shared" si="1133"/>
        <v>0</v>
      </c>
      <c r="U826" s="4" t="b">
        <f t="shared" si="1134"/>
        <v>1</v>
      </c>
      <c r="V826" s="4" t="b">
        <f t="shared" si="1135"/>
        <v>1</v>
      </c>
      <c r="W826" s="4" t="b">
        <f t="shared" si="1136"/>
        <v>1</v>
      </c>
      <c r="X826" s="4" t="b">
        <f t="shared" si="1137"/>
        <v>0</v>
      </c>
      <c r="Y826" s="4" t="b">
        <f t="shared" si="1138"/>
        <v>0</v>
      </c>
      <c r="Z826" s="4" t="b">
        <f t="shared" si="1139"/>
        <v>0</v>
      </c>
      <c r="AA826" s="4" t="b">
        <f t="shared" si="1140"/>
        <v>1</v>
      </c>
      <c r="AB826" s="4" t="b">
        <f t="shared" si="1141"/>
        <v>0</v>
      </c>
      <c r="AC826" s="4" t="b">
        <f t="shared" si="1142"/>
        <v>0</v>
      </c>
      <c r="AD826" s="4" t="b">
        <f t="shared" si="1143"/>
        <v>0</v>
      </c>
      <c r="AE826" s="4" t="b">
        <f t="shared" si="1144"/>
        <v>0</v>
      </c>
      <c r="AF826" s="4" t="b">
        <f t="shared" si="1145"/>
        <v>0</v>
      </c>
      <c r="AG826" s="4" t="b">
        <f t="shared" si="1146"/>
        <v>0</v>
      </c>
      <c r="AH826" s="4" t="b">
        <f t="shared" si="1147"/>
        <v>0</v>
      </c>
      <c r="AI826" s="4" t="b">
        <f t="shared" si="1148"/>
        <v>0</v>
      </c>
      <c r="AJ826" s="4" t="b">
        <f t="shared" si="1149"/>
        <v>0</v>
      </c>
      <c r="AK826" s="4" t="b">
        <f t="shared" si="1150"/>
        <v>0</v>
      </c>
      <c r="AL826" s="4" t="b">
        <f t="shared" si="1151"/>
        <v>0</v>
      </c>
      <c r="AM826" s="4" t="b">
        <f t="shared" si="1152"/>
        <v>1</v>
      </c>
      <c r="AN826" s="4" t="b">
        <f t="shared" si="1153"/>
        <v>0</v>
      </c>
      <c r="AO826" s="4" t="b">
        <f t="shared" si="1154"/>
        <v>0</v>
      </c>
      <c r="AP826" s="4" t="b">
        <f t="shared" si="1155"/>
        <v>0</v>
      </c>
      <c r="AQ826" s="4" t="b">
        <f t="shared" si="1156"/>
        <v>0</v>
      </c>
      <c r="AR826" s="4" t="b">
        <f t="shared" si="1157"/>
        <v>0</v>
      </c>
      <c r="AS826" s="4" t="b">
        <f t="shared" si="1158"/>
        <v>0</v>
      </c>
      <c r="AT826" s="4" t="b">
        <f t="shared" si="1159"/>
        <v>0</v>
      </c>
      <c r="AU826" s="4" t="b">
        <f t="shared" si="1160"/>
        <v>0</v>
      </c>
      <c r="AV826" s="4" t="b">
        <f t="shared" si="1161"/>
        <v>1</v>
      </c>
      <c r="AW826" s="4" t="b">
        <f t="shared" si="1162"/>
        <v>0</v>
      </c>
      <c r="AX826" s="4" t="b">
        <f t="shared" si="1163"/>
        <v>0</v>
      </c>
      <c r="AY826" s="4" t="b">
        <f t="shared" si="1164"/>
        <v>0</v>
      </c>
      <c r="AZ826" s="4" t="b">
        <f t="shared" si="1165"/>
        <v>0</v>
      </c>
      <c r="BA826" s="4" t="b">
        <f t="shared" si="1166"/>
        <v>1</v>
      </c>
      <c r="BB826" s="4" t="b">
        <f t="shared" si="1167"/>
        <v>0</v>
      </c>
      <c r="BC826" s="4" t="b">
        <f t="shared" si="1168"/>
        <v>1</v>
      </c>
      <c r="BD826" s="4" t="b">
        <f t="shared" si="1169"/>
        <v>0</v>
      </c>
      <c r="BE826" s="4" t="b">
        <f t="shared" si="1170"/>
        <v>0</v>
      </c>
      <c r="BF826" s="4" t="b">
        <f t="shared" si="1171"/>
        <v>0</v>
      </c>
      <c r="BG826" s="4" t="b">
        <f t="shared" si="1172"/>
        <v>0</v>
      </c>
      <c r="BH826" s="4" t="b">
        <f t="shared" si="1173"/>
        <v>0</v>
      </c>
      <c r="BI826" s="4" t="b">
        <f t="shared" si="1174"/>
        <v>0</v>
      </c>
      <c r="BJ826" s="4" t="b">
        <f t="shared" si="1175"/>
        <v>0</v>
      </c>
      <c r="BK826" s="4" t="b">
        <f t="shared" si="1176"/>
        <v>0</v>
      </c>
      <c r="BL826" s="4" t="b">
        <f t="shared" si="1177"/>
        <v>1</v>
      </c>
      <c r="BM826" s="4" t="b">
        <f t="shared" si="1178"/>
        <v>0</v>
      </c>
      <c r="BN826" s="4" t="b">
        <f t="shared" si="1179"/>
        <v>0</v>
      </c>
      <c r="BO826" s="4" t="b">
        <f t="shared" si="1180"/>
        <v>1</v>
      </c>
      <c r="BP826" s="4" t="b">
        <f t="shared" si="1181"/>
        <v>0</v>
      </c>
      <c r="BQ826" s="4" t="b">
        <f t="shared" si="1182"/>
        <v>0</v>
      </c>
      <c r="BR826" s="4" t="b">
        <f t="shared" si="1183"/>
        <v>0</v>
      </c>
      <c r="BS826" s="4" t="b">
        <f t="shared" si="1184"/>
        <v>1</v>
      </c>
      <c r="BT826" s="4" t="b">
        <f t="shared" si="1185"/>
        <v>0</v>
      </c>
      <c r="BU826" s="4" t="b">
        <f t="shared" si="1186"/>
        <v>0</v>
      </c>
      <c r="BV826" s="4" t="b">
        <f t="shared" si="1187"/>
        <v>0</v>
      </c>
      <c r="BW826" s="4" t="b">
        <f t="shared" si="1188"/>
        <v>0</v>
      </c>
      <c r="BX826" s="4" t="b">
        <f t="shared" si="1189"/>
        <v>0</v>
      </c>
      <c r="BY826" s="4" t="b">
        <f t="shared" si="1190"/>
        <v>0</v>
      </c>
      <c r="BZ826" s="4" t="b">
        <f t="shared" si="1191"/>
        <v>0</v>
      </c>
      <c r="CA826" s="4" t="b">
        <f t="shared" si="1192"/>
        <v>1</v>
      </c>
      <c r="CB826" s="4" t="b">
        <f t="shared" si="1193"/>
        <v>0</v>
      </c>
      <c r="CC826" s="4" t="b">
        <f t="shared" si="1194"/>
        <v>0</v>
      </c>
      <c r="CD826" s="4" t="b">
        <f t="shared" si="1195"/>
        <v>0</v>
      </c>
      <c r="CE826" s="4" t="b">
        <f t="shared" si="1196"/>
        <v>0</v>
      </c>
      <c r="CF826" s="4" t="b">
        <f t="shared" si="1197"/>
        <v>0</v>
      </c>
      <c r="CG826" s="4" t="b">
        <f t="shared" si="1198"/>
        <v>0</v>
      </c>
      <c r="CH826" s="4" t="b">
        <f t="shared" si="1199"/>
        <v>0</v>
      </c>
      <c r="CI826" s="4" t="b">
        <f t="shared" si="1200"/>
        <v>0</v>
      </c>
      <c r="CJ826" s="4" t="b">
        <f t="shared" si="1201"/>
        <v>0</v>
      </c>
      <c r="CK826" s="4" t="b">
        <f t="shared" si="1202"/>
        <v>0</v>
      </c>
      <c r="CL826" s="4" t="b">
        <f t="shared" si="1203"/>
        <v>0</v>
      </c>
      <c r="CM826" s="4" t="b">
        <f t="shared" si="1204"/>
        <v>0</v>
      </c>
      <c r="CN826" s="4" t="b">
        <f t="shared" si="1205"/>
        <v>0</v>
      </c>
      <c r="CO826" s="4" t="b">
        <f t="shared" si="1206"/>
        <v>1</v>
      </c>
      <c r="CP826" s="4" t="b">
        <f t="shared" si="1207"/>
        <v>0</v>
      </c>
      <c r="CQ826" s="4" t="b">
        <f t="shared" si="1208"/>
        <v>0</v>
      </c>
      <c r="CR826" s="4" t="b">
        <f t="shared" si="1209"/>
        <v>0</v>
      </c>
      <c r="CS826" s="4" t="b">
        <f t="shared" si="1210"/>
        <v>0</v>
      </c>
      <c r="CT826" s="4" t="b">
        <f t="shared" si="1211"/>
        <v>0</v>
      </c>
      <c r="CU826" s="4" t="b">
        <f t="shared" si="1212"/>
        <v>0</v>
      </c>
      <c r="CV826" s="4" t="b">
        <f t="shared" si="1213"/>
        <v>0</v>
      </c>
      <c r="CW826" s="4" t="b">
        <f t="shared" si="1214"/>
        <v>0</v>
      </c>
      <c r="CX826" s="4" t="b">
        <f t="shared" si="1215"/>
        <v>0</v>
      </c>
      <c r="CY826" s="4" t="b">
        <f t="shared" si="1216"/>
        <v>0</v>
      </c>
      <c r="CZ826" s="4" t="b">
        <f t="shared" si="1217"/>
        <v>0</v>
      </c>
      <c r="DA826" s="4" t="b">
        <f t="shared" si="1218"/>
        <v>0</v>
      </c>
      <c r="DB826" s="4" t="b">
        <f t="shared" si="1219"/>
        <v>0</v>
      </c>
      <c r="DC826" s="4" t="b">
        <f t="shared" si="1220"/>
        <v>0</v>
      </c>
      <c r="DD826" s="4" t="b">
        <f t="shared" si="1221"/>
        <v>0</v>
      </c>
    </row>
    <row r="827" spans="1:108">
      <c r="A827" t="s">
        <v>2933</v>
      </c>
      <c r="C827" t="s">
        <v>2931</v>
      </c>
      <c r="F827" t="s">
        <v>2932</v>
      </c>
      <c r="G827" t="s">
        <v>2886</v>
      </c>
      <c r="H827" t="s">
        <v>7430</v>
      </c>
      <c r="I827" t="s">
        <v>7418</v>
      </c>
      <c r="J827" t="s">
        <v>362</v>
      </c>
      <c r="K827" t="s">
        <v>136</v>
      </c>
      <c r="L827" t="s">
        <v>7056</v>
      </c>
      <c r="M827" t="s">
        <v>6079</v>
      </c>
      <c r="N827" s="7" t="s">
        <v>2934</v>
      </c>
      <c r="O827" s="7" t="b">
        <f t="shared" si="1128"/>
        <v>1</v>
      </c>
      <c r="P827" t="b">
        <f t="shared" si="1129"/>
        <v>1</v>
      </c>
      <c r="Q827" t="b">
        <f t="shared" si="1130"/>
        <v>0</v>
      </c>
      <c r="R827" t="b">
        <f t="shared" si="1131"/>
        <v>0</v>
      </c>
      <c r="S827" s="7" t="b">
        <f t="shared" si="1132"/>
        <v>1</v>
      </c>
      <c r="T827" s="7" t="b">
        <f t="shared" si="1133"/>
        <v>1</v>
      </c>
      <c r="U827" s="7" t="b">
        <f t="shared" si="1134"/>
        <v>0</v>
      </c>
      <c r="V827" s="7" t="b">
        <f t="shared" si="1135"/>
        <v>0</v>
      </c>
      <c r="W827" s="7" t="b">
        <f t="shared" si="1136"/>
        <v>0</v>
      </c>
      <c r="X827" s="7" t="b">
        <f t="shared" si="1137"/>
        <v>0</v>
      </c>
      <c r="Y827" s="7" t="b">
        <f t="shared" si="1138"/>
        <v>0</v>
      </c>
      <c r="Z827" s="7" t="b">
        <f t="shared" si="1139"/>
        <v>0</v>
      </c>
      <c r="AA827" s="7" t="b">
        <f t="shared" si="1140"/>
        <v>0</v>
      </c>
      <c r="AB827" t="b">
        <f t="shared" si="1141"/>
        <v>0</v>
      </c>
      <c r="AC827" t="b">
        <f t="shared" si="1142"/>
        <v>0</v>
      </c>
      <c r="AD827" t="b">
        <f t="shared" si="1143"/>
        <v>0</v>
      </c>
      <c r="AE827" t="b">
        <f t="shared" si="1144"/>
        <v>0</v>
      </c>
      <c r="AF827" t="b">
        <f t="shared" si="1145"/>
        <v>0</v>
      </c>
      <c r="AG827" t="b">
        <f t="shared" si="1146"/>
        <v>0</v>
      </c>
      <c r="AH827" t="b">
        <f t="shared" si="1147"/>
        <v>0</v>
      </c>
      <c r="AI827" t="b">
        <f t="shared" si="1148"/>
        <v>0</v>
      </c>
      <c r="AJ827" t="b">
        <f t="shared" si="1149"/>
        <v>0</v>
      </c>
      <c r="AK827" t="b">
        <f t="shared" si="1150"/>
        <v>0</v>
      </c>
      <c r="AL827" t="b">
        <f t="shared" si="1151"/>
        <v>0</v>
      </c>
      <c r="AM827" t="b">
        <f t="shared" si="1152"/>
        <v>0</v>
      </c>
      <c r="AN827" t="b">
        <f t="shared" si="1153"/>
        <v>0</v>
      </c>
      <c r="AO827" t="b">
        <f t="shared" si="1154"/>
        <v>0</v>
      </c>
      <c r="AP827" t="b">
        <f t="shared" si="1155"/>
        <v>0</v>
      </c>
      <c r="AQ827" t="b">
        <f t="shared" si="1156"/>
        <v>0</v>
      </c>
      <c r="AR827" t="b">
        <f t="shared" si="1157"/>
        <v>0</v>
      </c>
      <c r="AS827" t="b">
        <f t="shared" si="1158"/>
        <v>0</v>
      </c>
      <c r="AT827" t="b">
        <f t="shared" si="1159"/>
        <v>0</v>
      </c>
      <c r="AU827" t="b">
        <f t="shared" si="1160"/>
        <v>0</v>
      </c>
      <c r="AV827" t="b">
        <f t="shared" si="1161"/>
        <v>0</v>
      </c>
      <c r="AW827" t="b">
        <f t="shared" si="1162"/>
        <v>0</v>
      </c>
      <c r="AX827" t="b">
        <f t="shared" si="1163"/>
        <v>0</v>
      </c>
      <c r="AY827" t="b">
        <f t="shared" si="1164"/>
        <v>0</v>
      </c>
      <c r="AZ827" t="b">
        <f t="shared" si="1165"/>
        <v>0</v>
      </c>
      <c r="BA827" t="b">
        <f t="shared" si="1166"/>
        <v>0</v>
      </c>
      <c r="BB827" t="b">
        <f t="shared" si="1167"/>
        <v>0</v>
      </c>
      <c r="BC827" t="b">
        <f t="shared" si="1168"/>
        <v>0</v>
      </c>
      <c r="BD827" t="b">
        <f t="shared" si="1169"/>
        <v>0</v>
      </c>
      <c r="BE827" t="b">
        <f t="shared" si="1170"/>
        <v>0</v>
      </c>
      <c r="BF827" t="b">
        <f t="shared" si="1171"/>
        <v>0</v>
      </c>
      <c r="BG827" t="b">
        <f t="shared" si="1172"/>
        <v>0</v>
      </c>
      <c r="BH827" t="b">
        <f t="shared" si="1173"/>
        <v>0</v>
      </c>
      <c r="BI827" t="b">
        <f t="shared" si="1174"/>
        <v>0</v>
      </c>
      <c r="BJ827" t="b">
        <f t="shared" si="1175"/>
        <v>0</v>
      </c>
      <c r="BK827" t="b">
        <f t="shared" si="1176"/>
        <v>0</v>
      </c>
      <c r="BL827" t="b">
        <f t="shared" si="1177"/>
        <v>1</v>
      </c>
      <c r="BM827" t="b">
        <f t="shared" si="1178"/>
        <v>0</v>
      </c>
      <c r="BN827" t="b">
        <f t="shared" si="1179"/>
        <v>0</v>
      </c>
      <c r="BO827" t="b">
        <f t="shared" si="1180"/>
        <v>0</v>
      </c>
      <c r="BP827" t="b">
        <f t="shared" si="1181"/>
        <v>1</v>
      </c>
      <c r="BQ827" t="b">
        <f t="shared" si="1182"/>
        <v>0</v>
      </c>
      <c r="BR827" t="b">
        <f t="shared" si="1183"/>
        <v>0</v>
      </c>
      <c r="BS827" t="b">
        <f t="shared" si="1184"/>
        <v>0</v>
      </c>
      <c r="BT827" t="b">
        <f t="shared" si="1185"/>
        <v>0</v>
      </c>
      <c r="BU827" t="b">
        <f t="shared" si="1186"/>
        <v>0</v>
      </c>
      <c r="BV827" t="b">
        <f t="shared" si="1187"/>
        <v>0</v>
      </c>
      <c r="BW827" t="b">
        <f t="shared" si="1188"/>
        <v>0</v>
      </c>
      <c r="BX827" t="b">
        <f t="shared" si="1189"/>
        <v>0</v>
      </c>
      <c r="BY827" t="b">
        <f t="shared" si="1190"/>
        <v>0</v>
      </c>
      <c r="BZ827" t="b">
        <f t="shared" si="1191"/>
        <v>0</v>
      </c>
      <c r="CA827" t="b">
        <f t="shared" si="1192"/>
        <v>0</v>
      </c>
      <c r="CB827" t="b">
        <f t="shared" si="1193"/>
        <v>0</v>
      </c>
      <c r="CC827" t="b">
        <f t="shared" si="1194"/>
        <v>0</v>
      </c>
      <c r="CD827" t="b">
        <f t="shared" si="1195"/>
        <v>0</v>
      </c>
      <c r="CE827" t="b">
        <f t="shared" si="1196"/>
        <v>0</v>
      </c>
      <c r="CF827" t="b">
        <f t="shared" si="1197"/>
        <v>0</v>
      </c>
      <c r="CG827" t="b">
        <f t="shared" si="1198"/>
        <v>0</v>
      </c>
      <c r="CH827" t="b">
        <f t="shared" si="1199"/>
        <v>0</v>
      </c>
      <c r="CI827" t="b">
        <f t="shared" si="1200"/>
        <v>0</v>
      </c>
      <c r="CJ827" t="b">
        <f t="shared" si="1201"/>
        <v>0</v>
      </c>
      <c r="CK827" t="b">
        <f t="shared" si="1202"/>
        <v>0</v>
      </c>
      <c r="CL827" t="b">
        <f t="shared" si="1203"/>
        <v>0</v>
      </c>
      <c r="CM827" t="b">
        <f t="shared" si="1204"/>
        <v>0</v>
      </c>
      <c r="CN827" t="b">
        <f t="shared" si="1205"/>
        <v>0</v>
      </c>
      <c r="CO827" t="b">
        <f t="shared" si="1206"/>
        <v>0</v>
      </c>
      <c r="CP827" t="b">
        <f t="shared" si="1207"/>
        <v>0</v>
      </c>
      <c r="CQ827" t="b">
        <f t="shared" si="1208"/>
        <v>0</v>
      </c>
      <c r="CR827" t="b">
        <f t="shared" si="1209"/>
        <v>0</v>
      </c>
      <c r="CS827" t="b">
        <f t="shared" si="1210"/>
        <v>0</v>
      </c>
      <c r="CT827" t="b">
        <f t="shared" si="1211"/>
        <v>0</v>
      </c>
      <c r="CU827" t="b">
        <f t="shared" si="1212"/>
        <v>0</v>
      </c>
      <c r="CV827" t="b">
        <f t="shared" si="1213"/>
        <v>0</v>
      </c>
      <c r="CW827" t="b">
        <f t="shared" si="1214"/>
        <v>0</v>
      </c>
      <c r="CX827" t="b">
        <f t="shared" si="1215"/>
        <v>0</v>
      </c>
      <c r="CY827" t="b">
        <f t="shared" si="1216"/>
        <v>0</v>
      </c>
      <c r="CZ827" t="b">
        <f t="shared" si="1217"/>
        <v>0</v>
      </c>
      <c r="DA827" t="b">
        <f t="shared" si="1218"/>
        <v>0</v>
      </c>
      <c r="DB827" t="b">
        <f t="shared" si="1219"/>
        <v>0</v>
      </c>
      <c r="DC827" t="b">
        <f t="shared" si="1220"/>
        <v>0</v>
      </c>
      <c r="DD827" t="b">
        <f t="shared" si="1221"/>
        <v>0</v>
      </c>
    </row>
    <row r="828" spans="1:108">
      <c r="A828" t="s">
        <v>2935</v>
      </c>
      <c r="C828" t="s">
        <v>2931</v>
      </c>
      <c r="F828" t="s">
        <v>2932</v>
      </c>
      <c r="G828" t="s">
        <v>2886</v>
      </c>
      <c r="H828" t="s">
        <v>7430</v>
      </c>
      <c r="I828" t="s">
        <v>7418</v>
      </c>
      <c r="J828" t="s">
        <v>204</v>
      </c>
      <c r="K828" t="s">
        <v>205</v>
      </c>
      <c r="L828" t="s">
        <v>7057</v>
      </c>
      <c r="M828" t="s">
        <v>6079</v>
      </c>
      <c r="N828" s="7" t="s">
        <v>2936</v>
      </c>
      <c r="O828" s="7" t="b">
        <f t="shared" si="1128"/>
        <v>1</v>
      </c>
      <c r="P828" t="b">
        <f t="shared" si="1129"/>
        <v>1</v>
      </c>
      <c r="Q828" t="b">
        <f t="shared" si="1130"/>
        <v>0</v>
      </c>
      <c r="R828" t="b">
        <f t="shared" si="1131"/>
        <v>1</v>
      </c>
      <c r="S828" s="7" t="b">
        <f t="shared" si="1132"/>
        <v>1</v>
      </c>
      <c r="T828" s="7" t="b">
        <f t="shared" si="1133"/>
        <v>1</v>
      </c>
      <c r="U828" s="7" t="b">
        <f t="shared" si="1134"/>
        <v>1</v>
      </c>
      <c r="V828" s="7" t="b">
        <f t="shared" si="1135"/>
        <v>1</v>
      </c>
      <c r="W828" s="7" t="b">
        <f t="shared" si="1136"/>
        <v>0</v>
      </c>
      <c r="X828" s="7" t="b">
        <f t="shared" si="1137"/>
        <v>0</v>
      </c>
      <c r="Y828" s="7" t="b">
        <f t="shared" si="1138"/>
        <v>0</v>
      </c>
      <c r="Z828" s="7" t="b">
        <f t="shared" si="1139"/>
        <v>0</v>
      </c>
      <c r="AA828" s="7" t="b">
        <f t="shared" si="1140"/>
        <v>1</v>
      </c>
      <c r="AB828" t="b">
        <f t="shared" si="1141"/>
        <v>0</v>
      </c>
      <c r="AC828" t="b">
        <f t="shared" si="1142"/>
        <v>0</v>
      </c>
      <c r="AD828" t="b">
        <f t="shared" si="1143"/>
        <v>0</v>
      </c>
      <c r="AE828" t="b">
        <f t="shared" si="1144"/>
        <v>0</v>
      </c>
      <c r="AF828" t="b">
        <f t="shared" si="1145"/>
        <v>0</v>
      </c>
      <c r="AG828" t="b">
        <f t="shared" si="1146"/>
        <v>0</v>
      </c>
      <c r="AH828" t="b">
        <f t="shared" si="1147"/>
        <v>0</v>
      </c>
      <c r="AI828" t="b">
        <f t="shared" si="1148"/>
        <v>0</v>
      </c>
      <c r="AJ828" t="b">
        <f t="shared" si="1149"/>
        <v>0</v>
      </c>
      <c r="AK828" t="b">
        <f t="shared" si="1150"/>
        <v>0</v>
      </c>
      <c r="AL828" t="b">
        <f t="shared" si="1151"/>
        <v>0</v>
      </c>
      <c r="AM828" t="b">
        <f t="shared" si="1152"/>
        <v>0</v>
      </c>
      <c r="AN828" t="b">
        <f t="shared" si="1153"/>
        <v>0</v>
      </c>
      <c r="AO828" t="b">
        <f t="shared" si="1154"/>
        <v>0</v>
      </c>
      <c r="AP828" t="b">
        <f t="shared" si="1155"/>
        <v>0</v>
      </c>
      <c r="AQ828" t="b">
        <f t="shared" si="1156"/>
        <v>0</v>
      </c>
      <c r="AR828" t="b">
        <f t="shared" si="1157"/>
        <v>0</v>
      </c>
      <c r="AS828" t="b">
        <f t="shared" si="1158"/>
        <v>0</v>
      </c>
      <c r="AT828" t="b">
        <f t="shared" si="1159"/>
        <v>0</v>
      </c>
      <c r="AU828" t="b">
        <f t="shared" si="1160"/>
        <v>0</v>
      </c>
      <c r="AV828" t="b">
        <f t="shared" si="1161"/>
        <v>0</v>
      </c>
      <c r="AW828" t="b">
        <f t="shared" si="1162"/>
        <v>0</v>
      </c>
      <c r="AX828" t="b">
        <f t="shared" si="1163"/>
        <v>0</v>
      </c>
      <c r="AY828" t="b">
        <f t="shared" si="1164"/>
        <v>0</v>
      </c>
      <c r="AZ828" t="b">
        <f t="shared" si="1165"/>
        <v>0</v>
      </c>
      <c r="BA828" t="b">
        <f t="shared" si="1166"/>
        <v>0</v>
      </c>
      <c r="BB828" t="b">
        <f t="shared" si="1167"/>
        <v>0</v>
      </c>
      <c r="BC828" t="b">
        <f t="shared" si="1168"/>
        <v>1</v>
      </c>
      <c r="BD828" t="b">
        <f t="shared" si="1169"/>
        <v>0</v>
      </c>
      <c r="BE828" t="b">
        <f t="shared" si="1170"/>
        <v>0</v>
      </c>
      <c r="BF828" t="b">
        <f t="shared" si="1171"/>
        <v>0</v>
      </c>
      <c r="BG828" t="b">
        <f t="shared" si="1172"/>
        <v>0</v>
      </c>
      <c r="BH828" t="b">
        <f t="shared" si="1173"/>
        <v>0</v>
      </c>
      <c r="BI828" t="b">
        <f t="shared" si="1174"/>
        <v>0</v>
      </c>
      <c r="BJ828" t="b">
        <f t="shared" si="1175"/>
        <v>0</v>
      </c>
      <c r="BK828" t="b">
        <f t="shared" si="1176"/>
        <v>0</v>
      </c>
      <c r="BL828" t="b">
        <f t="shared" si="1177"/>
        <v>1</v>
      </c>
      <c r="BM828" t="b">
        <f t="shared" si="1178"/>
        <v>0</v>
      </c>
      <c r="BN828" t="b">
        <f t="shared" si="1179"/>
        <v>0</v>
      </c>
      <c r="BO828" t="b">
        <f t="shared" si="1180"/>
        <v>0</v>
      </c>
      <c r="BP828" t="b">
        <f t="shared" si="1181"/>
        <v>1</v>
      </c>
      <c r="BQ828" t="b">
        <f t="shared" si="1182"/>
        <v>0</v>
      </c>
      <c r="BR828" t="b">
        <f t="shared" si="1183"/>
        <v>0</v>
      </c>
      <c r="BS828" t="b">
        <f t="shared" si="1184"/>
        <v>0</v>
      </c>
      <c r="BT828" t="b">
        <f t="shared" si="1185"/>
        <v>0</v>
      </c>
      <c r="BU828" t="b">
        <f t="shared" si="1186"/>
        <v>0</v>
      </c>
      <c r="BV828" t="b">
        <f t="shared" si="1187"/>
        <v>0</v>
      </c>
      <c r="BW828" t="b">
        <f t="shared" si="1188"/>
        <v>0</v>
      </c>
      <c r="BX828" t="b">
        <f t="shared" si="1189"/>
        <v>0</v>
      </c>
      <c r="BY828" t="b">
        <f t="shared" si="1190"/>
        <v>0</v>
      </c>
      <c r="BZ828" t="b">
        <f t="shared" si="1191"/>
        <v>0</v>
      </c>
      <c r="CA828" t="b">
        <f t="shared" si="1192"/>
        <v>0</v>
      </c>
      <c r="CB828" t="b">
        <f t="shared" si="1193"/>
        <v>0</v>
      </c>
      <c r="CC828" t="b">
        <f t="shared" si="1194"/>
        <v>0</v>
      </c>
      <c r="CD828" t="b">
        <f t="shared" si="1195"/>
        <v>0</v>
      </c>
      <c r="CE828" t="b">
        <f t="shared" si="1196"/>
        <v>0</v>
      </c>
      <c r="CF828" t="b">
        <f t="shared" si="1197"/>
        <v>0</v>
      </c>
      <c r="CG828" t="b">
        <f t="shared" si="1198"/>
        <v>1</v>
      </c>
      <c r="CH828" t="b">
        <f t="shared" si="1199"/>
        <v>0</v>
      </c>
      <c r="CI828" t="b">
        <f t="shared" si="1200"/>
        <v>0</v>
      </c>
      <c r="CJ828" t="b">
        <f t="shared" si="1201"/>
        <v>0</v>
      </c>
      <c r="CK828" t="b">
        <f t="shared" si="1202"/>
        <v>1</v>
      </c>
      <c r="CL828" t="b">
        <f t="shared" si="1203"/>
        <v>0</v>
      </c>
      <c r="CM828" t="b">
        <f t="shared" si="1204"/>
        <v>0</v>
      </c>
      <c r="CN828" t="b">
        <f t="shared" si="1205"/>
        <v>0</v>
      </c>
      <c r="CO828" t="b">
        <f t="shared" si="1206"/>
        <v>0</v>
      </c>
      <c r="CP828" t="b">
        <f t="shared" si="1207"/>
        <v>0</v>
      </c>
      <c r="CQ828" t="b">
        <f t="shared" si="1208"/>
        <v>0</v>
      </c>
      <c r="CR828" t="b">
        <f t="shared" si="1209"/>
        <v>0</v>
      </c>
      <c r="CS828" t="b">
        <f t="shared" si="1210"/>
        <v>0</v>
      </c>
      <c r="CT828" t="b">
        <f t="shared" si="1211"/>
        <v>0</v>
      </c>
      <c r="CU828" t="b">
        <f t="shared" si="1212"/>
        <v>0</v>
      </c>
      <c r="CV828" t="b">
        <f t="shared" si="1213"/>
        <v>0</v>
      </c>
      <c r="CW828" t="b">
        <f t="shared" si="1214"/>
        <v>0</v>
      </c>
      <c r="CX828" t="b">
        <f t="shared" si="1215"/>
        <v>0</v>
      </c>
      <c r="CY828" t="b">
        <f t="shared" si="1216"/>
        <v>0</v>
      </c>
      <c r="CZ828" t="b">
        <f t="shared" si="1217"/>
        <v>0</v>
      </c>
      <c r="DA828" t="b">
        <f t="shared" si="1218"/>
        <v>0</v>
      </c>
      <c r="DB828" t="b">
        <f t="shared" si="1219"/>
        <v>0</v>
      </c>
      <c r="DC828" t="b">
        <f t="shared" si="1220"/>
        <v>0</v>
      </c>
      <c r="DD828" t="b">
        <f t="shared" si="1221"/>
        <v>0</v>
      </c>
    </row>
    <row r="829" spans="1:108">
      <c r="A829" t="s">
        <v>2937</v>
      </c>
      <c r="C829" t="s">
        <v>2931</v>
      </c>
      <c r="F829" t="s">
        <v>2932</v>
      </c>
      <c r="G829" t="s">
        <v>2886</v>
      </c>
      <c r="H829" t="s">
        <v>7430</v>
      </c>
      <c r="I829" t="s">
        <v>7418</v>
      </c>
      <c r="J829" t="s">
        <v>143</v>
      </c>
      <c r="K829" t="s">
        <v>143</v>
      </c>
      <c r="L829" t="s">
        <v>7058</v>
      </c>
      <c r="M829" t="s">
        <v>6079</v>
      </c>
      <c r="N829" t="s">
        <v>187</v>
      </c>
      <c r="O829" t="b">
        <f t="shared" si="1128"/>
        <v>0</v>
      </c>
      <c r="P829" t="b">
        <f t="shared" si="1129"/>
        <v>0</v>
      </c>
      <c r="Q829" t="b">
        <f t="shared" si="1130"/>
        <v>0</v>
      </c>
      <c r="R829" t="b">
        <f t="shared" si="1131"/>
        <v>0</v>
      </c>
      <c r="S829" t="b">
        <f t="shared" si="1132"/>
        <v>0</v>
      </c>
      <c r="T829" t="b">
        <f t="shared" si="1133"/>
        <v>0</v>
      </c>
      <c r="U829" t="b">
        <f t="shared" si="1134"/>
        <v>0</v>
      </c>
      <c r="V829" t="b">
        <f t="shared" si="1135"/>
        <v>0</v>
      </c>
      <c r="W829" t="b">
        <f t="shared" si="1136"/>
        <v>0</v>
      </c>
      <c r="X829" t="b">
        <f t="shared" si="1137"/>
        <v>0</v>
      </c>
      <c r="Y829" t="b">
        <f t="shared" si="1138"/>
        <v>0</v>
      </c>
      <c r="Z829" t="b">
        <f t="shared" si="1139"/>
        <v>0</v>
      </c>
      <c r="AA829" t="b">
        <f t="shared" si="1140"/>
        <v>0</v>
      </c>
      <c r="AB829" t="b">
        <f t="shared" si="1141"/>
        <v>0</v>
      </c>
      <c r="AC829" t="b">
        <f t="shared" si="1142"/>
        <v>0</v>
      </c>
      <c r="AD829" t="b">
        <f t="shared" si="1143"/>
        <v>0</v>
      </c>
      <c r="AE829" t="b">
        <f t="shared" si="1144"/>
        <v>0</v>
      </c>
      <c r="AF829" t="b">
        <f t="shared" si="1145"/>
        <v>0</v>
      </c>
      <c r="AG829" t="b">
        <f t="shared" si="1146"/>
        <v>0</v>
      </c>
      <c r="AH829" t="b">
        <f t="shared" si="1147"/>
        <v>0</v>
      </c>
      <c r="AI829" t="b">
        <f t="shared" si="1148"/>
        <v>0</v>
      </c>
      <c r="AJ829" t="b">
        <f t="shared" si="1149"/>
        <v>0</v>
      </c>
      <c r="AK829" t="b">
        <f t="shared" si="1150"/>
        <v>0</v>
      </c>
      <c r="AL829" t="b">
        <f t="shared" si="1151"/>
        <v>0</v>
      </c>
      <c r="AM829" t="b">
        <f t="shared" si="1152"/>
        <v>0</v>
      </c>
      <c r="AN829" t="b">
        <f t="shared" si="1153"/>
        <v>0</v>
      </c>
      <c r="AO829" t="b">
        <f t="shared" si="1154"/>
        <v>0</v>
      </c>
      <c r="AP829" t="b">
        <f t="shared" si="1155"/>
        <v>0</v>
      </c>
      <c r="AQ829" t="b">
        <f t="shared" si="1156"/>
        <v>0</v>
      </c>
      <c r="AR829" t="b">
        <f t="shared" si="1157"/>
        <v>0</v>
      </c>
      <c r="AS829" t="b">
        <f t="shared" si="1158"/>
        <v>0</v>
      </c>
      <c r="AT829" t="b">
        <f t="shared" si="1159"/>
        <v>0</v>
      </c>
      <c r="AU829" t="b">
        <f t="shared" si="1160"/>
        <v>0</v>
      </c>
      <c r="AV829" t="b">
        <f t="shared" si="1161"/>
        <v>0</v>
      </c>
      <c r="AW829" t="b">
        <f t="shared" si="1162"/>
        <v>0</v>
      </c>
      <c r="AX829" t="b">
        <f t="shared" si="1163"/>
        <v>0</v>
      </c>
      <c r="AY829" t="b">
        <f t="shared" si="1164"/>
        <v>0</v>
      </c>
      <c r="AZ829" t="b">
        <f t="shared" si="1165"/>
        <v>0</v>
      </c>
      <c r="BA829" t="b">
        <f t="shared" si="1166"/>
        <v>0</v>
      </c>
      <c r="BB829" t="b">
        <f t="shared" si="1167"/>
        <v>0</v>
      </c>
      <c r="BC829" t="b">
        <f t="shared" si="1168"/>
        <v>0</v>
      </c>
      <c r="BD829" t="b">
        <f t="shared" si="1169"/>
        <v>0</v>
      </c>
      <c r="BE829" t="b">
        <f t="shared" si="1170"/>
        <v>0</v>
      </c>
      <c r="BF829" t="b">
        <f t="shared" si="1171"/>
        <v>0</v>
      </c>
      <c r="BG829" t="b">
        <f t="shared" si="1172"/>
        <v>0</v>
      </c>
      <c r="BH829" t="b">
        <f t="shared" si="1173"/>
        <v>0</v>
      </c>
      <c r="BI829" t="b">
        <f t="shared" si="1174"/>
        <v>0</v>
      </c>
      <c r="BJ829" t="b">
        <f t="shared" si="1175"/>
        <v>0</v>
      </c>
      <c r="BK829" t="b">
        <f t="shared" si="1176"/>
        <v>0</v>
      </c>
      <c r="BL829" t="b">
        <f t="shared" si="1177"/>
        <v>0</v>
      </c>
      <c r="BM829" t="b">
        <f t="shared" si="1178"/>
        <v>0</v>
      </c>
      <c r="BN829" t="b">
        <f t="shared" si="1179"/>
        <v>0</v>
      </c>
      <c r="BO829" t="b">
        <f t="shared" si="1180"/>
        <v>0</v>
      </c>
      <c r="BP829" t="b">
        <f t="shared" si="1181"/>
        <v>0</v>
      </c>
      <c r="BQ829" t="b">
        <f t="shared" si="1182"/>
        <v>0</v>
      </c>
      <c r="BR829" t="b">
        <f t="shared" si="1183"/>
        <v>0</v>
      </c>
      <c r="BS829" t="b">
        <f t="shared" si="1184"/>
        <v>0</v>
      </c>
      <c r="BT829" t="b">
        <f t="shared" si="1185"/>
        <v>0</v>
      </c>
      <c r="BU829" t="b">
        <f t="shared" si="1186"/>
        <v>0</v>
      </c>
      <c r="BV829" t="b">
        <f t="shared" si="1187"/>
        <v>0</v>
      </c>
      <c r="BW829" t="b">
        <f t="shared" si="1188"/>
        <v>0</v>
      </c>
      <c r="BX829" t="b">
        <f t="shared" si="1189"/>
        <v>0</v>
      </c>
      <c r="BY829" t="b">
        <f t="shared" si="1190"/>
        <v>0</v>
      </c>
      <c r="BZ829" t="b">
        <f t="shared" si="1191"/>
        <v>0</v>
      </c>
      <c r="CA829" t="b">
        <f t="shared" si="1192"/>
        <v>0</v>
      </c>
      <c r="CB829" t="b">
        <f t="shared" si="1193"/>
        <v>0</v>
      </c>
      <c r="CC829" t="b">
        <f t="shared" si="1194"/>
        <v>0</v>
      </c>
      <c r="CD829" t="b">
        <f t="shared" si="1195"/>
        <v>0</v>
      </c>
      <c r="CE829" t="b">
        <f t="shared" si="1196"/>
        <v>0</v>
      </c>
      <c r="CF829" t="b">
        <f t="shared" si="1197"/>
        <v>0</v>
      </c>
      <c r="CG829" t="b">
        <f t="shared" si="1198"/>
        <v>0</v>
      </c>
      <c r="CH829" t="b">
        <f t="shared" si="1199"/>
        <v>0</v>
      </c>
      <c r="CI829" t="b">
        <f t="shared" si="1200"/>
        <v>0</v>
      </c>
      <c r="CJ829" t="b">
        <f t="shared" si="1201"/>
        <v>0</v>
      </c>
      <c r="CK829" t="b">
        <f t="shared" si="1202"/>
        <v>0</v>
      </c>
      <c r="CL829" t="b">
        <f t="shared" si="1203"/>
        <v>0</v>
      </c>
      <c r="CM829" t="b">
        <f t="shared" si="1204"/>
        <v>0</v>
      </c>
      <c r="CN829" t="b">
        <f t="shared" si="1205"/>
        <v>0</v>
      </c>
      <c r="CO829" t="b">
        <f t="shared" si="1206"/>
        <v>0</v>
      </c>
      <c r="CP829" t="b">
        <f t="shared" si="1207"/>
        <v>0</v>
      </c>
      <c r="CQ829" t="b">
        <f t="shared" si="1208"/>
        <v>0</v>
      </c>
      <c r="CR829" t="b">
        <f t="shared" si="1209"/>
        <v>0</v>
      </c>
      <c r="CS829" t="b">
        <f t="shared" si="1210"/>
        <v>0</v>
      </c>
      <c r="CT829" t="b">
        <f t="shared" si="1211"/>
        <v>0</v>
      </c>
      <c r="CU829" t="b">
        <f t="shared" si="1212"/>
        <v>0</v>
      </c>
      <c r="CV829" t="b">
        <f t="shared" si="1213"/>
        <v>0</v>
      </c>
      <c r="CW829" t="b">
        <f t="shared" si="1214"/>
        <v>0</v>
      </c>
      <c r="CX829" t="b">
        <f t="shared" si="1215"/>
        <v>0</v>
      </c>
      <c r="CY829" t="b">
        <f t="shared" si="1216"/>
        <v>0</v>
      </c>
      <c r="CZ829" t="b">
        <f t="shared" si="1217"/>
        <v>0</v>
      </c>
      <c r="DA829" t="b">
        <f t="shared" si="1218"/>
        <v>0</v>
      </c>
      <c r="DB829" t="b">
        <f t="shared" si="1219"/>
        <v>0</v>
      </c>
      <c r="DC829" t="b">
        <f t="shared" si="1220"/>
        <v>0</v>
      </c>
      <c r="DD829" t="b">
        <f t="shared" si="1221"/>
        <v>0</v>
      </c>
    </row>
    <row r="830" spans="1:108">
      <c r="A830" s="11" t="s">
        <v>2938</v>
      </c>
      <c r="C830" t="s">
        <v>2931</v>
      </c>
      <c r="F830" t="s">
        <v>2932</v>
      </c>
      <c r="G830" t="s">
        <v>2886</v>
      </c>
      <c r="H830" t="s">
        <v>7430</v>
      </c>
      <c r="I830" t="s">
        <v>7418</v>
      </c>
      <c r="J830" s="4" t="s">
        <v>321</v>
      </c>
      <c r="K830" t="s">
        <v>16</v>
      </c>
      <c r="L830" t="s">
        <v>6287</v>
      </c>
      <c r="M830" t="s">
        <v>6079</v>
      </c>
      <c r="N830" t="s">
        <v>60</v>
      </c>
      <c r="O830" t="b">
        <f t="shared" si="1128"/>
        <v>0</v>
      </c>
      <c r="P830" t="b">
        <f t="shared" si="1129"/>
        <v>0</v>
      </c>
      <c r="Q830" t="b">
        <f t="shared" si="1130"/>
        <v>1</v>
      </c>
      <c r="R830" t="b">
        <f t="shared" si="1131"/>
        <v>0</v>
      </c>
      <c r="S830" t="b">
        <f t="shared" si="1132"/>
        <v>0</v>
      </c>
      <c r="T830" t="b">
        <f t="shared" si="1133"/>
        <v>0</v>
      </c>
      <c r="U830" t="b">
        <f t="shared" si="1134"/>
        <v>0</v>
      </c>
      <c r="V830" t="b">
        <f t="shared" si="1135"/>
        <v>0</v>
      </c>
      <c r="W830" t="b">
        <f t="shared" si="1136"/>
        <v>0</v>
      </c>
      <c r="X830" t="b">
        <f t="shared" si="1137"/>
        <v>1</v>
      </c>
      <c r="Y830" t="b">
        <f t="shared" si="1138"/>
        <v>0</v>
      </c>
      <c r="Z830" t="b">
        <f t="shared" si="1139"/>
        <v>0</v>
      </c>
      <c r="AA830" t="b">
        <f t="shared" si="1140"/>
        <v>0</v>
      </c>
      <c r="AB830" t="b">
        <f t="shared" si="1141"/>
        <v>0</v>
      </c>
      <c r="AC830" t="b">
        <f t="shared" si="1142"/>
        <v>0</v>
      </c>
      <c r="AD830" t="b">
        <f t="shared" si="1143"/>
        <v>0</v>
      </c>
      <c r="AE830" t="b">
        <f t="shared" si="1144"/>
        <v>0</v>
      </c>
      <c r="AF830" t="b">
        <f t="shared" si="1145"/>
        <v>0</v>
      </c>
      <c r="AG830" t="b">
        <f t="shared" si="1146"/>
        <v>0</v>
      </c>
      <c r="AH830" t="b">
        <f t="shared" si="1147"/>
        <v>0</v>
      </c>
      <c r="AI830" t="b">
        <f t="shared" si="1148"/>
        <v>0</v>
      </c>
      <c r="AJ830" t="b">
        <f t="shared" si="1149"/>
        <v>0</v>
      </c>
      <c r="AK830" t="b">
        <f t="shared" si="1150"/>
        <v>0</v>
      </c>
      <c r="AL830" t="b">
        <f t="shared" si="1151"/>
        <v>0</v>
      </c>
      <c r="AM830" t="b">
        <f t="shared" si="1152"/>
        <v>0</v>
      </c>
      <c r="AN830" t="b">
        <f t="shared" si="1153"/>
        <v>0</v>
      </c>
      <c r="AO830" t="b">
        <f t="shared" si="1154"/>
        <v>0</v>
      </c>
      <c r="AP830" t="b">
        <f t="shared" si="1155"/>
        <v>0</v>
      </c>
      <c r="AQ830" t="b">
        <f t="shared" si="1156"/>
        <v>0</v>
      </c>
      <c r="AR830" t="b">
        <f t="shared" si="1157"/>
        <v>0</v>
      </c>
      <c r="AS830" t="b">
        <f t="shared" si="1158"/>
        <v>0</v>
      </c>
      <c r="AT830" t="b">
        <f t="shared" si="1159"/>
        <v>0</v>
      </c>
      <c r="AU830" t="b">
        <f t="shared" si="1160"/>
        <v>0</v>
      </c>
      <c r="AV830" t="b">
        <f t="shared" si="1161"/>
        <v>0</v>
      </c>
      <c r="AW830" t="b">
        <f t="shared" si="1162"/>
        <v>0</v>
      </c>
      <c r="AX830" t="b">
        <f t="shared" si="1163"/>
        <v>0</v>
      </c>
      <c r="AY830" t="b">
        <f t="shared" si="1164"/>
        <v>0</v>
      </c>
      <c r="AZ830" t="b">
        <f t="shared" si="1165"/>
        <v>0</v>
      </c>
      <c r="BA830" t="b">
        <f t="shared" si="1166"/>
        <v>0</v>
      </c>
      <c r="BB830" t="b">
        <f t="shared" si="1167"/>
        <v>0</v>
      </c>
      <c r="BC830" t="b">
        <f t="shared" si="1168"/>
        <v>0</v>
      </c>
      <c r="BD830" t="b">
        <f t="shared" si="1169"/>
        <v>0</v>
      </c>
      <c r="BE830" t="b">
        <f t="shared" si="1170"/>
        <v>0</v>
      </c>
      <c r="BF830" t="b">
        <f t="shared" si="1171"/>
        <v>0</v>
      </c>
      <c r="BG830" t="b">
        <f t="shared" si="1172"/>
        <v>0</v>
      </c>
      <c r="BH830" t="b">
        <f t="shared" si="1173"/>
        <v>0</v>
      </c>
      <c r="BI830" t="b">
        <f t="shared" si="1174"/>
        <v>0</v>
      </c>
      <c r="BJ830" t="b">
        <f t="shared" si="1175"/>
        <v>0</v>
      </c>
      <c r="BK830" t="b">
        <f t="shared" si="1176"/>
        <v>0</v>
      </c>
      <c r="BL830" t="b">
        <f t="shared" si="1177"/>
        <v>0</v>
      </c>
      <c r="BM830" t="b">
        <f t="shared" si="1178"/>
        <v>1</v>
      </c>
      <c r="BN830" t="b">
        <f t="shared" si="1179"/>
        <v>0</v>
      </c>
      <c r="BO830" t="b">
        <f t="shared" si="1180"/>
        <v>0</v>
      </c>
      <c r="BP830" t="b">
        <f t="shared" si="1181"/>
        <v>0</v>
      </c>
      <c r="BQ830" t="b">
        <f t="shared" si="1182"/>
        <v>0</v>
      </c>
      <c r="BR830" t="b">
        <f t="shared" si="1183"/>
        <v>0</v>
      </c>
      <c r="BS830" t="b">
        <f t="shared" si="1184"/>
        <v>0</v>
      </c>
      <c r="BT830" t="b">
        <f t="shared" si="1185"/>
        <v>0</v>
      </c>
      <c r="BU830" t="b">
        <f t="shared" si="1186"/>
        <v>0</v>
      </c>
      <c r="BV830" t="b">
        <f t="shared" si="1187"/>
        <v>0</v>
      </c>
      <c r="BW830" t="b">
        <f t="shared" si="1188"/>
        <v>0</v>
      </c>
      <c r="BX830" t="b">
        <f t="shared" si="1189"/>
        <v>0</v>
      </c>
      <c r="BY830" t="b">
        <f t="shared" si="1190"/>
        <v>0</v>
      </c>
      <c r="BZ830" t="b">
        <f t="shared" si="1191"/>
        <v>0</v>
      </c>
      <c r="CA830" t="b">
        <f t="shared" si="1192"/>
        <v>0</v>
      </c>
      <c r="CB830" t="b">
        <f t="shared" si="1193"/>
        <v>0</v>
      </c>
      <c r="CC830" t="b">
        <f t="shared" si="1194"/>
        <v>0</v>
      </c>
      <c r="CD830" t="b">
        <f t="shared" si="1195"/>
        <v>0</v>
      </c>
      <c r="CE830" t="b">
        <f t="shared" si="1196"/>
        <v>0</v>
      </c>
      <c r="CF830" t="b">
        <f t="shared" si="1197"/>
        <v>0</v>
      </c>
      <c r="CG830" t="b">
        <f t="shared" si="1198"/>
        <v>0</v>
      </c>
      <c r="CH830" t="b">
        <f t="shared" si="1199"/>
        <v>0</v>
      </c>
      <c r="CI830" t="b">
        <f t="shared" si="1200"/>
        <v>0</v>
      </c>
      <c r="CJ830" t="b">
        <f t="shared" si="1201"/>
        <v>0</v>
      </c>
      <c r="CK830" t="b">
        <f t="shared" si="1202"/>
        <v>0</v>
      </c>
      <c r="CL830" t="b">
        <f t="shared" si="1203"/>
        <v>0</v>
      </c>
      <c r="CM830" t="b">
        <f t="shared" si="1204"/>
        <v>0</v>
      </c>
      <c r="CN830" t="b">
        <f t="shared" si="1205"/>
        <v>0</v>
      </c>
      <c r="CO830" t="b">
        <f t="shared" si="1206"/>
        <v>0</v>
      </c>
      <c r="CP830" t="b">
        <f t="shared" si="1207"/>
        <v>0</v>
      </c>
      <c r="CQ830" t="b">
        <f t="shared" si="1208"/>
        <v>0</v>
      </c>
      <c r="CR830" t="b">
        <f t="shared" si="1209"/>
        <v>0</v>
      </c>
      <c r="CS830" t="b">
        <f t="shared" si="1210"/>
        <v>0</v>
      </c>
      <c r="CT830" t="b">
        <f t="shared" si="1211"/>
        <v>0</v>
      </c>
      <c r="CU830" t="b">
        <f t="shared" si="1212"/>
        <v>0</v>
      </c>
      <c r="CV830" t="b">
        <f t="shared" si="1213"/>
        <v>0</v>
      </c>
      <c r="CW830" t="b">
        <f t="shared" si="1214"/>
        <v>0</v>
      </c>
      <c r="CX830" t="b">
        <f t="shared" si="1215"/>
        <v>0</v>
      </c>
      <c r="CY830" t="b">
        <f t="shared" si="1216"/>
        <v>0</v>
      </c>
      <c r="CZ830" t="b">
        <f t="shared" si="1217"/>
        <v>0</v>
      </c>
      <c r="DA830" t="b">
        <f t="shared" si="1218"/>
        <v>0</v>
      </c>
      <c r="DB830" t="b">
        <f t="shared" si="1219"/>
        <v>0</v>
      </c>
      <c r="DC830" t="b">
        <f t="shared" si="1220"/>
        <v>0</v>
      </c>
      <c r="DD830" t="b">
        <f t="shared" si="1221"/>
        <v>0</v>
      </c>
    </row>
    <row r="831" spans="1:108">
      <c r="A831" t="s">
        <v>2939</v>
      </c>
      <c r="C831" t="s">
        <v>2931</v>
      </c>
      <c r="F831" t="s">
        <v>2932</v>
      </c>
      <c r="G831" t="s">
        <v>2886</v>
      </c>
      <c r="H831" t="s">
        <v>7430</v>
      </c>
      <c r="I831" t="s">
        <v>7418</v>
      </c>
      <c r="J831" t="s">
        <v>147</v>
      </c>
      <c r="K831" t="s">
        <v>16</v>
      </c>
      <c r="L831" t="s">
        <v>7059</v>
      </c>
      <c r="M831" t="s">
        <v>6079</v>
      </c>
      <c r="N831" t="s">
        <v>187</v>
      </c>
      <c r="O831" t="b">
        <f t="shared" si="1128"/>
        <v>0</v>
      </c>
      <c r="P831" t="b">
        <f t="shared" si="1129"/>
        <v>0</v>
      </c>
      <c r="Q831" t="b">
        <f t="shared" si="1130"/>
        <v>0</v>
      </c>
      <c r="R831" t="b">
        <f t="shared" si="1131"/>
        <v>0</v>
      </c>
      <c r="S831" t="b">
        <f t="shared" si="1132"/>
        <v>0</v>
      </c>
      <c r="T831" t="b">
        <f t="shared" si="1133"/>
        <v>0</v>
      </c>
      <c r="U831" t="b">
        <f t="shared" si="1134"/>
        <v>0</v>
      </c>
      <c r="V831" t="b">
        <f t="shared" si="1135"/>
        <v>0</v>
      </c>
      <c r="W831" t="b">
        <f t="shared" si="1136"/>
        <v>0</v>
      </c>
      <c r="X831" t="b">
        <f t="shared" si="1137"/>
        <v>0</v>
      </c>
      <c r="Y831" t="b">
        <f t="shared" si="1138"/>
        <v>0</v>
      </c>
      <c r="Z831" t="b">
        <f t="shared" si="1139"/>
        <v>0</v>
      </c>
      <c r="AA831" t="b">
        <f t="shared" si="1140"/>
        <v>0</v>
      </c>
      <c r="AB831" t="b">
        <f t="shared" si="1141"/>
        <v>0</v>
      </c>
      <c r="AC831" t="b">
        <f t="shared" si="1142"/>
        <v>0</v>
      </c>
      <c r="AD831" t="b">
        <f t="shared" si="1143"/>
        <v>0</v>
      </c>
      <c r="AE831" t="b">
        <f t="shared" si="1144"/>
        <v>0</v>
      </c>
      <c r="AF831" t="b">
        <f t="shared" si="1145"/>
        <v>0</v>
      </c>
      <c r="AG831" t="b">
        <f t="shared" si="1146"/>
        <v>0</v>
      </c>
      <c r="AH831" t="b">
        <f t="shared" si="1147"/>
        <v>0</v>
      </c>
      <c r="AI831" t="b">
        <f t="shared" si="1148"/>
        <v>0</v>
      </c>
      <c r="AJ831" t="b">
        <f t="shared" si="1149"/>
        <v>0</v>
      </c>
      <c r="AK831" t="b">
        <f t="shared" si="1150"/>
        <v>0</v>
      </c>
      <c r="AL831" t="b">
        <f t="shared" si="1151"/>
        <v>0</v>
      </c>
      <c r="AM831" t="b">
        <f t="shared" si="1152"/>
        <v>0</v>
      </c>
      <c r="AN831" t="b">
        <f t="shared" si="1153"/>
        <v>0</v>
      </c>
      <c r="AO831" t="b">
        <f t="shared" si="1154"/>
        <v>0</v>
      </c>
      <c r="AP831" t="b">
        <f t="shared" si="1155"/>
        <v>0</v>
      </c>
      <c r="AQ831" t="b">
        <f t="shared" si="1156"/>
        <v>0</v>
      </c>
      <c r="AR831" t="b">
        <f t="shared" si="1157"/>
        <v>0</v>
      </c>
      <c r="AS831" t="b">
        <f t="shared" si="1158"/>
        <v>0</v>
      </c>
      <c r="AT831" t="b">
        <f t="shared" si="1159"/>
        <v>0</v>
      </c>
      <c r="AU831" t="b">
        <f t="shared" si="1160"/>
        <v>0</v>
      </c>
      <c r="AV831" t="b">
        <f t="shared" si="1161"/>
        <v>0</v>
      </c>
      <c r="AW831" t="b">
        <f t="shared" si="1162"/>
        <v>0</v>
      </c>
      <c r="AX831" t="b">
        <f t="shared" si="1163"/>
        <v>0</v>
      </c>
      <c r="AY831" t="b">
        <f t="shared" si="1164"/>
        <v>0</v>
      </c>
      <c r="AZ831" t="b">
        <f t="shared" si="1165"/>
        <v>0</v>
      </c>
      <c r="BA831" t="b">
        <f t="shared" si="1166"/>
        <v>0</v>
      </c>
      <c r="BB831" t="b">
        <f t="shared" si="1167"/>
        <v>0</v>
      </c>
      <c r="BC831" t="b">
        <f t="shared" si="1168"/>
        <v>0</v>
      </c>
      <c r="BD831" t="b">
        <f t="shared" si="1169"/>
        <v>0</v>
      </c>
      <c r="BE831" t="b">
        <f t="shared" si="1170"/>
        <v>0</v>
      </c>
      <c r="BF831" t="b">
        <f t="shared" si="1171"/>
        <v>0</v>
      </c>
      <c r="BG831" t="b">
        <f t="shared" si="1172"/>
        <v>0</v>
      </c>
      <c r="BH831" t="b">
        <f t="shared" si="1173"/>
        <v>0</v>
      </c>
      <c r="BI831" t="b">
        <f t="shared" si="1174"/>
        <v>0</v>
      </c>
      <c r="BJ831" t="b">
        <f t="shared" si="1175"/>
        <v>0</v>
      </c>
      <c r="BK831" t="b">
        <f t="shared" si="1176"/>
        <v>0</v>
      </c>
      <c r="BL831" t="b">
        <f t="shared" si="1177"/>
        <v>0</v>
      </c>
      <c r="BM831" t="b">
        <f t="shared" si="1178"/>
        <v>0</v>
      </c>
      <c r="BN831" t="b">
        <f t="shared" si="1179"/>
        <v>0</v>
      </c>
      <c r="BO831" t="b">
        <f t="shared" si="1180"/>
        <v>0</v>
      </c>
      <c r="BP831" t="b">
        <f t="shared" si="1181"/>
        <v>0</v>
      </c>
      <c r="BQ831" t="b">
        <f t="shared" si="1182"/>
        <v>0</v>
      </c>
      <c r="BR831" t="b">
        <f t="shared" si="1183"/>
        <v>0</v>
      </c>
      <c r="BS831" t="b">
        <f t="shared" si="1184"/>
        <v>0</v>
      </c>
      <c r="BT831" t="b">
        <f t="shared" si="1185"/>
        <v>0</v>
      </c>
      <c r="BU831" t="b">
        <f t="shared" si="1186"/>
        <v>0</v>
      </c>
      <c r="BV831" t="b">
        <f t="shared" si="1187"/>
        <v>0</v>
      </c>
      <c r="BW831" t="b">
        <f t="shared" si="1188"/>
        <v>0</v>
      </c>
      <c r="BX831" t="b">
        <f t="shared" si="1189"/>
        <v>0</v>
      </c>
      <c r="BY831" t="b">
        <f t="shared" si="1190"/>
        <v>0</v>
      </c>
      <c r="BZ831" t="b">
        <f t="shared" si="1191"/>
        <v>0</v>
      </c>
      <c r="CA831" t="b">
        <f t="shared" si="1192"/>
        <v>0</v>
      </c>
      <c r="CB831" t="b">
        <f t="shared" si="1193"/>
        <v>0</v>
      </c>
      <c r="CC831" t="b">
        <f t="shared" si="1194"/>
        <v>0</v>
      </c>
      <c r="CD831" t="b">
        <f t="shared" si="1195"/>
        <v>0</v>
      </c>
      <c r="CE831" t="b">
        <f t="shared" si="1196"/>
        <v>0</v>
      </c>
      <c r="CF831" t="b">
        <f t="shared" si="1197"/>
        <v>0</v>
      </c>
      <c r="CG831" t="b">
        <f t="shared" si="1198"/>
        <v>0</v>
      </c>
      <c r="CH831" t="b">
        <f t="shared" si="1199"/>
        <v>0</v>
      </c>
      <c r="CI831" t="b">
        <f t="shared" si="1200"/>
        <v>0</v>
      </c>
      <c r="CJ831" t="b">
        <f t="shared" si="1201"/>
        <v>0</v>
      </c>
      <c r="CK831" t="b">
        <f t="shared" si="1202"/>
        <v>0</v>
      </c>
      <c r="CL831" t="b">
        <f t="shared" si="1203"/>
        <v>0</v>
      </c>
      <c r="CM831" t="b">
        <f t="shared" si="1204"/>
        <v>0</v>
      </c>
      <c r="CN831" t="b">
        <f t="shared" si="1205"/>
        <v>0</v>
      </c>
      <c r="CO831" t="b">
        <f t="shared" si="1206"/>
        <v>0</v>
      </c>
      <c r="CP831" t="b">
        <f t="shared" si="1207"/>
        <v>0</v>
      </c>
      <c r="CQ831" t="b">
        <f t="shared" si="1208"/>
        <v>0</v>
      </c>
      <c r="CR831" t="b">
        <f t="shared" si="1209"/>
        <v>0</v>
      </c>
      <c r="CS831" t="b">
        <f t="shared" si="1210"/>
        <v>0</v>
      </c>
      <c r="CT831" t="b">
        <f t="shared" si="1211"/>
        <v>0</v>
      </c>
      <c r="CU831" t="b">
        <f t="shared" si="1212"/>
        <v>0</v>
      </c>
      <c r="CV831" t="b">
        <f t="shared" si="1213"/>
        <v>0</v>
      </c>
      <c r="CW831" t="b">
        <f t="shared" si="1214"/>
        <v>0</v>
      </c>
      <c r="CX831" t="b">
        <f t="shared" si="1215"/>
        <v>0</v>
      </c>
      <c r="CY831" t="b">
        <f t="shared" si="1216"/>
        <v>0</v>
      </c>
      <c r="CZ831" t="b">
        <f t="shared" si="1217"/>
        <v>0</v>
      </c>
      <c r="DA831" t="b">
        <f t="shared" si="1218"/>
        <v>0</v>
      </c>
      <c r="DB831" t="b">
        <f t="shared" si="1219"/>
        <v>0</v>
      </c>
      <c r="DC831" t="b">
        <f t="shared" si="1220"/>
        <v>0</v>
      </c>
      <c r="DD831" t="b">
        <f t="shared" si="1221"/>
        <v>0</v>
      </c>
    </row>
    <row r="832" spans="1:108">
      <c r="A832" t="s">
        <v>2940</v>
      </c>
      <c r="C832" t="s">
        <v>2931</v>
      </c>
      <c r="F832" t="s">
        <v>2932</v>
      </c>
      <c r="G832" t="s">
        <v>2886</v>
      </c>
      <c r="H832" t="s">
        <v>7430</v>
      </c>
      <c r="I832" t="s">
        <v>7418</v>
      </c>
      <c r="J832" t="s">
        <v>362</v>
      </c>
      <c r="K832" t="s">
        <v>136</v>
      </c>
      <c r="L832" t="s">
        <v>7060</v>
      </c>
      <c r="M832" t="s">
        <v>6079</v>
      </c>
      <c r="N832" t="s">
        <v>59</v>
      </c>
      <c r="O832" t="b">
        <f t="shared" si="1128"/>
        <v>1</v>
      </c>
      <c r="P832" t="b">
        <f t="shared" si="1129"/>
        <v>0</v>
      </c>
      <c r="Q832" t="b">
        <f t="shared" si="1130"/>
        <v>0</v>
      </c>
      <c r="R832" t="b">
        <f t="shared" si="1131"/>
        <v>0</v>
      </c>
      <c r="S832" t="b">
        <f t="shared" si="1132"/>
        <v>1</v>
      </c>
      <c r="T832" t="b">
        <f t="shared" si="1133"/>
        <v>0</v>
      </c>
      <c r="U832" t="b">
        <f t="shared" si="1134"/>
        <v>0</v>
      </c>
      <c r="V832" t="b">
        <f t="shared" si="1135"/>
        <v>0</v>
      </c>
      <c r="W832" t="b">
        <f t="shared" si="1136"/>
        <v>0</v>
      </c>
      <c r="X832" t="b">
        <f t="shared" si="1137"/>
        <v>0</v>
      </c>
      <c r="Y832" t="b">
        <f t="shared" si="1138"/>
        <v>0</v>
      </c>
      <c r="Z832" t="b">
        <f t="shared" si="1139"/>
        <v>0</v>
      </c>
      <c r="AA832" t="b">
        <f t="shared" si="1140"/>
        <v>0</v>
      </c>
      <c r="AB832" t="b">
        <f t="shared" si="1141"/>
        <v>0</v>
      </c>
      <c r="AC832" t="b">
        <f t="shared" si="1142"/>
        <v>0</v>
      </c>
      <c r="AD832" t="b">
        <f t="shared" si="1143"/>
        <v>0</v>
      </c>
      <c r="AE832" t="b">
        <f t="shared" si="1144"/>
        <v>0</v>
      </c>
      <c r="AF832" t="b">
        <f t="shared" si="1145"/>
        <v>0</v>
      </c>
      <c r="AG832" t="b">
        <f t="shared" si="1146"/>
        <v>0</v>
      </c>
      <c r="AH832" t="b">
        <f t="shared" si="1147"/>
        <v>0</v>
      </c>
      <c r="AI832" t="b">
        <f t="shared" si="1148"/>
        <v>0</v>
      </c>
      <c r="AJ832" t="b">
        <f t="shared" si="1149"/>
        <v>0</v>
      </c>
      <c r="AK832" t="b">
        <f t="shared" si="1150"/>
        <v>0</v>
      </c>
      <c r="AL832" t="b">
        <f t="shared" si="1151"/>
        <v>0</v>
      </c>
      <c r="AM832" t="b">
        <f t="shared" si="1152"/>
        <v>0</v>
      </c>
      <c r="AN832" t="b">
        <f t="shared" si="1153"/>
        <v>0</v>
      </c>
      <c r="AO832" t="b">
        <f t="shared" si="1154"/>
        <v>0</v>
      </c>
      <c r="AP832" t="b">
        <f t="shared" si="1155"/>
        <v>0</v>
      </c>
      <c r="AQ832" t="b">
        <f t="shared" si="1156"/>
        <v>0</v>
      </c>
      <c r="AR832" t="b">
        <f t="shared" si="1157"/>
        <v>0</v>
      </c>
      <c r="AS832" t="b">
        <f t="shared" si="1158"/>
        <v>0</v>
      </c>
      <c r="AT832" t="b">
        <f t="shared" si="1159"/>
        <v>0</v>
      </c>
      <c r="AU832" t="b">
        <f t="shared" si="1160"/>
        <v>0</v>
      </c>
      <c r="AV832" t="b">
        <f t="shared" si="1161"/>
        <v>0</v>
      </c>
      <c r="AW832" t="b">
        <f t="shared" si="1162"/>
        <v>0</v>
      </c>
      <c r="AX832" t="b">
        <f t="shared" si="1163"/>
        <v>0</v>
      </c>
      <c r="AY832" t="b">
        <f t="shared" si="1164"/>
        <v>0</v>
      </c>
      <c r="AZ832" t="b">
        <f t="shared" si="1165"/>
        <v>0</v>
      </c>
      <c r="BA832" t="b">
        <f t="shared" si="1166"/>
        <v>0</v>
      </c>
      <c r="BB832" t="b">
        <f t="shared" si="1167"/>
        <v>0</v>
      </c>
      <c r="BC832" t="b">
        <f t="shared" si="1168"/>
        <v>0</v>
      </c>
      <c r="BD832" t="b">
        <f t="shared" si="1169"/>
        <v>0</v>
      </c>
      <c r="BE832" t="b">
        <f t="shared" si="1170"/>
        <v>0</v>
      </c>
      <c r="BF832" t="b">
        <f t="shared" si="1171"/>
        <v>0</v>
      </c>
      <c r="BG832" t="b">
        <f t="shared" si="1172"/>
        <v>0</v>
      </c>
      <c r="BH832" t="b">
        <f t="shared" si="1173"/>
        <v>0</v>
      </c>
      <c r="BI832" t="b">
        <f t="shared" si="1174"/>
        <v>0</v>
      </c>
      <c r="BJ832" t="b">
        <f t="shared" si="1175"/>
        <v>0</v>
      </c>
      <c r="BK832" t="b">
        <f t="shared" si="1176"/>
        <v>0</v>
      </c>
      <c r="BL832" t="b">
        <f t="shared" si="1177"/>
        <v>1</v>
      </c>
      <c r="BM832" t="b">
        <f t="shared" si="1178"/>
        <v>0</v>
      </c>
      <c r="BN832" t="b">
        <f t="shared" si="1179"/>
        <v>0</v>
      </c>
      <c r="BO832" t="b">
        <f t="shared" si="1180"/>
        <v>0</v>
      </c>
      <c r="BP832" t="b">
        <f t="shared" si="1181"/>
        <v>0</v>
      </c>
      <c r="BQ832" t="b">
        <f t="shared" si="1182"/>
        <v>0</v>
      </c>
      <c r="BR832" t="b">
        <f t="shared" si="1183"/>
        <v>0</v>
      </c>
      <c r="BS832" t="b">
        <f t="shared" si="1184"/>
        <v>0</v>
      </c>
      <c r="BT832" t="b">
        <f t="shared" si="1185"/>
        <v>0</v>
      </c>
      <c r="BU832" t="b">
        <f t="shared" si="1186"/>
        <v>0</v>
      </c>
      <c r="BV832" t="b">
        <f t="shared" si="1187"/>
        <v>0</v>
      </c>
      <c r="BW832" t="b">
        <f t="shared" si="1188"/>
        <v>0</v>
      </c>
      <c r="BX832" t="b">
        <f t="shared" si="1189"/>
        <v>0</v>
      </c>
      <c r="BY832" t="b">
        <f t="shared" si="1190"/>
        <v>0</v>
      </c>
      <c r="BZ832" t="b">
        <f t="shared" si="1191"/>
        <v>0</v>
      </c>
      <c r="CA832" t="b">
        <f t="shared" si="1192"/>
        <v>0</v>
      </c>
      <c r="CB832" t="b">
        <f t="shared" si="1193"/>
        <v>0</v>
      </c>
      <c r="CC832" t="b">
        <f t="shared" si="1194"/>
        <v>0</v>
      </c>
      <c r="CD832" t="b">
        <f t="shared" si="1195"/>
        <v>0</v>
      </c>
      <c r="CE832" t="b">
        <f t="shared" si="1196"/>
        <v>0</v>
      </c>
      <c r="CF832" t="b">
        <f t="shared" si="1197"/>
        <v>0</v>
      </c>
      <c r="CG832" t="b">
        <f t="shared" si="1198"/>
        <v>0</v>
      </c>
      <c r="CH832" t="b">
        <f t="shared" si="1199"/>
        <v>0</v>
      </c>
      <c r="CI832" t="b">
        <f t="shared" si="1200"/>
        <v>0</v>
      </c>
      <c r="CJ832" t="b">
        <f t="shared" si="1201"/>
        <v>0</v>
      </c>
      <c r="CK832" t="b">
        <f t="shared" si="1202"/>
        <v>0</v>
      </c>
      <c r="CL832" t="b">
        <f t="shared" si="1203"/>
        <v>0</v>
      </c>
      <c r="CM832" t="b">
        <f t="shared" si="1204"/>
        <v>0</v>
      </c>
      <c r="CN832" t="b">
        <f t="shared" si="1205"/>
        <v>0</v>
      </c>
      <c r="CO832" t="b">
        <f t="shared" si="1206"/>
        <v>0</v>
      </c>
      <c r="CP832" t="b">
        <f t="shared" si="1207"/>
        <v>0</v>
      </c>
      <c r="CQ832" t="b">
        <f t="shared" si="1208"/>
        <v>0</v>
      </c>
      <c r="CR832" t="b">
        <f t="shared" si="1209"/>
        <v>0</v>
      </c>
      <c r="CS832" t="b">
        <f t="shared" si="1210"/>
        <v>0</v>
      </c>
      <c r="CT832" t="b">
        <f t="shared" si="1211"/>
        <v>0</v>
      </c>
      <c r="CU832" t="b">
        <f t="shared" si="1212"/>
        <v>0</v>
      </c>
      <c r="CV832" t="b">
        <f t="shared" si="1213"/>
        <v>0</v>
      </c>
      <c r="CW832" t="b">
        <f t="shared" si="1214"/>
        <v>0</v>
      </c>
      <c r="CX832" t="b">
        <f t="shared" si="1215"/>
        <v>0</v>
      </c>
      <c r="CY832" t="b">
        <f t="shared" si="1216"/>
        <v>0</v>
      </c>
      <c r="CZ832" t="b">
        <f t="shared" si="1217"/>
        <v>0</v>
      </c>
      <c r="DA832" t="b">
        <f t="shared" si="1218"/>
        <v>0</v>
      </c>
      <c r="DB832" t="b">
        <f t="shared" si="1219"/>
        <v>0</v>
      </c>
      <c r="DC832" t="b">
        <f t="shared" si="1220"/>
        <v>0</v>
      </c>
      <c r="DD832" t="b">
        <f t="shared" si="1221"/>
        <v>0</v>
      </c>
    </row>
    <row r="833" spans="1:108">
      <c r="A833" t="s">
        <v>2941</v>
      </c>
      <c r="C833" t="s">
        <v>2931</v>
      </c>
      <c r="F833" t="s">
        <v>2932</v>
      </c>
      <c r="G833" t="s">
        <v>2886</v>
      </c>
      <c r="H833" t="s">
        <v>7430</v>
      </c>
      <c r="I833" t="s">
        <v>7418</v>
      </c>
      <c r="J833" t="s">
        <v>16</v>
      </c>
      <c r="K833" t="s">
        <v>16</v>
      </c>
      <c r="L833" t="s">
        <v>7800</v>
      </c>
      <c r="M833" t="s">
        <v>6079</v>
      </c>
      <c r="N833" s="7" t="s">
        <v>7496</v>
      </c>
      <c r="O833" s="7" t="b">
        <f t="shared" si="1128"/>
        <v>1</v>
      </c>
      <c r="P833" t="b">
        <f t="shared" si="1129"/>
        <v>1</v>
      </c>
      <c r="Q833" t="b">
        <f t="shared" si="1130"/>
        <v>0</v>
      </c>
      <c r="R833" t="b">
        <f t="shared" si="1131"/>
        <v>0</v>
      </c>
      <c r="S833" s="7" t="b">
        <f t="shared" si="1132"/>
        <v>1</v>
      </c>
      <c r="T833" s="7" t="b">
        <f t="shared" si="1133"/>
        <v>1</v>
      </c>
      <c r="U833" s="7" t="b">
        <f t="shared" si="1134"/>
        <v>0</v>
      </c>
      <c r="V833" s="7" t="b">
        <f t="shared" si="1135"/>
        <v>1</v>
      </c>
      <c r="W833" s="7" t="b">
        <f t="shared" si="1136"/>
        <v>0</v>
      </c>
      <c r="X833" s="7" t="b">
        <f t="shared" si="1137"/>
        <v>1</v>
      </c>
      <c r="Y833" s="7" t="b">
        <f t="shared" si="1138"/>
        <v>0</v>
      </c>
      <c r="Z833" s="7" t="b">
        <f t="shared" si="1139"/>
        <v>0</v>
      </c>
      <c r="AA833" s="7" t="b">
        <f t="shared" si="1140"/>
        <v>1</v>
      </c>
      <c r="AB833" t="b">
        <f t="shared" si="1141"/>
        <v>1</v>
      </c>
      <c r="AC833" t="b">
        <f t="shared" si="1142"/>
        <v>0</v>
      </c>
      <c r="AD833" t="b">
        <f t="shared" si="1143"/>
        <v>0</v>
      </c>
      <c r="AE833" t="b">
        <f t="shared" si="1144"/>
        <v>0</v>
      </c>
      <c r="AF833" t="b">
        <f t="shared" si="1145"/>
        <v>0</v>
      </c>
      <c r="AG833" t="b">
        <f t="shared" si="1146"/>
        <v>0</v>
      </c>
      <c r="AH833" t="b">
        <f t="shared" si="1147"/>
        <v>0</v>
      </c>
      <c r="AI833" t="b">
        <f t="shared" si="1148"/>
        <v>1</v>
      </c>
      <c r="AJ833" t="b">
        <f t="shared" si="1149"/>
        <v>0</v>
      </c>
      <c r="AK833" t="b">
        <f t="shared" si="1150"/>
        <v>0</v>
      </c>
      <c r="AL833" t="b">
        <f t="shared" si="1151"/>
        <v>0</v>
      </c>
      <c r="AM833" t="b">
        <f t="shared" si="1152"/>
        <v>0</v>
      </c>
      <c r="AN833" t="b">
        <f t="shared" si="1153"/>
        <v>0</v>
      </c>
      <c r="AO833" t="b">
        <f t="shared" si="1154"/>
        <v>0</v>
      </c>
      <c r="AP833" t="b">
        <f t="shared" si="1155"/>
        <v>0</v>
      </c>
      <c r="AQ833" t="b">
        <f t="shared" si="1156"/>
        <v>0</v>
      </c>
      <c r="AR833" t="b">
        <f t="shared" si="1157"/>
        <v>0</v>
      </c>
      <c r="AS833" t="b">
        <f t="shared" si="1158"/>
        <v>0</v>
      </c>
      <c r="AT833" t="b">
        <f t="shared" si="1159"/>
        <v>0</v>
      </c>
      <c r="AU833" t="b">
        <f t="shared" si="1160"/>
        <v>0</v>
      </c>
      <c r="AV833" t="b">
        <f t="shared" si="1161"/>
        <v>0</v>
      </c>
      <c r="AW833" t="b">
        <f t="shared" si="1162"/>
        <v>0</v>
      </c>
      <c r="AX833" t="b">
        <f t="shared" si="1163"/>
        <v>0</v>
      </c>
      <c r="AY833" t="b">
        <f t="shared" si="1164"/>
        <v>0</v>
      </c>
      <c r="AZ833" t="b">
        <f t="shared" si="1165"/>
        <v>0</v>
      </c>
      <c r="BA833" t="b">
        <f t="shared" si="1166"/>
        <v>0</v>
      </c>
      <c r="BB833" t="b">
        <f t="shared" si="1167"/>
        <v>0</v>
      </c>
      <c r="BC833" t="b">
        <f t="shared" si="1168"/>
        <v>0</v>
      </c>
      <c r="BD833" t="b">
        <f t="shared" si="1169"/>
        <v>1</v>
      </c>
      <c r="BE833" t="b">
        <f t="shared" si="1170"/>
        <v>0</v>
      </c>
      <c r="BF833" t="b">
        <f t="shared" si="1171"/>
        <v>0</v>
      </c>
      <c r="BG833" t="b">
        <f t="shared" si="1172"/>
        <v>0</v>
      </c>
      <c r="BH833" t="b">
        <f t="shared" si="1173"/>
        <v>0</v>
      </c>
      <c r="BI833" t="b">
        <f t="shared" si="1174"/>
        <v>0</v>
      </c>
      <c r="BJ833" t="b">
        <f t="shared" si="1175"/>
        <v>0</v>
      </c>
      <c r="BK833" t="b">
        <f t="shared" si="1176"/>
        <v>0</v>
      </c>
      <c r="BL833" t="b">
        <f t="shared" si="1177"/>
        <v>0</v>
      </c>
      <c r="BM833" t="b">
        <f t="shared" si="1178"/>
        <v>0</v>
      </c>
      <c r="BN833" t="b">
        <f t="shared" si="1179"/>
        <v>0</v>
      </c>
      <c r="BO833" t="b">
        <f t="shared" si="1180"/>
        <v>1</v>
      </c>
      <c r="BP833" t="b">
        <f t="shared" si="1181"/>
        <v>0</v>
      </c>
      <c r="BQ833" t="b">
        <f t="shared" si="1182"/>
        <v>0</v>
      </c>
      <c r="BR833" t="b">
        <f t="shared" si="1183"/>
        <v>0</v>
      </c>
      <c r="BS833" t="b">
        <f t="shared" si="1184"/>
        <v>0</v>
      </c>
      <c r="BT833" t="b">
        <f t="shared" si="1185"/>
        <v>0</v>
      </c>
      <c r="BU833" t="b">
        <f t="shared" si="1186"/>
        <v>0</v>
      </c>
      <c r="BV833" t="b">
        <f t="shared" si="1187"/>
        <v>0</v>
      </c>
      <c r="BW833" t="b">
        <f t="shared" si="1188"/>
        <v>0</v>
      </c>
      <c r="BX833" t="b">
        <f t="shared" si="1189"/>
        <v>0</v>
      </c>
      <c r="BY833" t="b">
        <f t="shared" si="1190"/>
        <v>0</v>
      </c>
      <c r="BZ833" t="b">
        <f t="shared" si="1191"/>
        <v>0</v>
      </c>
      <c r="CA833" t="b">
        <f t="shared" si="1192"/>
        <v>0</v>
      </c>
      <c r="CB833" t="b">
        <f t="shared" si="1193"/>
        <v>0</v>
      </c>
      <c r="CC833" t="b">
        <f t="shared" si="1194"/>
        <v>0</v>
      </c>
      <c r="CD833" t="b">
        <f t="shared" si="1195"/>
        <v>0</v>
      </c>
      <c r="CE833" t="b">
        <f t="shared" si="1196"/>
        <v>0</v>
      </c>
      <c r="CF833" t="b">
        <f t="shared" si="1197"/>
        <v>0</v>
      </c>
      <c r="CG833" t="b">
        <f t="shared" si="1198"/>
        <v>1</v>
      </c>
      <c r="CH833" t="b">
        <f t="shared" si="1199"/>
        <v>1</v>
      </c>
      <c r="CI833" t="b">
        <f t="shared" si="1200"/>
        <v>0</v>
      </c>
      <c r="CJ833" t="b">
        <f t="shared" si="1201"/>
        <v>0</v>
      </c>
      <c r="CK833" t="b">
        <f t="shared" si="1202"/>
        <v>0</v>
      </c>
      <c r="CL833" t="b">
        <f t="shared" si="1203"/>
        <v>0</v>
      </c>
      <c r="CM833" t="b">
        <f t="shared" si="1204"/>
        <v>0</v>
      </c>
      <c r="CN833" t="b">
        <f t="shared" si="1205"/>
        <v>0</v>
      </c>
      <c r="CO833" t="b">
        <f t="shared" si="1206"/>
        <v>0</v>
      </c>
      <c r="CP833" t="b">
        <f t="shared" si="1207"/>
        <v>0</v>
      </c>
      <c r="CQ833" t="b">
        <f t="shared" si="1208"/>
        <v>0</v>
      </c>
      <c r="CR833" t="b">
        <f t="shared" si="1209"/>
        <v>0</v>
      </c>
      <c r="CS833" t="b">
        <f t="shared" si="1210"/>
        <v>0</v>
      </c>
      <c r="CT833" t="b">
        <f t="shared" si="1211"/>
        <v>0</v>
      </c>
      <c r="CU833" t="b">
        <f t="shared" si="1212"/>
        <v>0</v>
      </c>
      <c r="CV833" t="b">
        <f t="shared" si="1213"/>
        <v>0</v>
      </c>
      <c r="CW833" t="b">
        <f t="shared" si="1214"/>
        <v>0</v>
      </c>
      <c r="CX833" t="b">
        <f t="shared" si="1215"/>
        <v>0</v>
      </c>
      <c r="CY833" t="b">
        <f t="shared" si="1216"/>
        <v>0</v>
      </c>
      <c r="CZ833" t="b">
        <f t="shared" si="1217"/>
        <v>0</v>
      </c>
      <c r="DA833" t="b">
        <f t="shared" si="1218"/>
        <v>0</v>
      </c>
      <c r="DB833" t="b">
        <f t="shared" si="1219"/>
        <v>0</v>
      </c>
      <c r="DC833" t="b">
        <f t="shared" si="1220"/>
        <v>0</v>
      </c>
      <c r="DD833" t="b">
        <f t="shared" si="1221"/>
        <v>0</v>
      </c>
    </row>
    <row r="834" spans="1:108">
      <c r="A834" t="s">
        <v>2942</v>
      </c>
      <c r="C834" t="s">
        <v>2931</v>
      </c>
      <c r="F834" t="s">
        <v>2932</v>
      </c>
      <c r="G834" t="s">
        <v>2886</v>
      </c>
      <c r="H834" t="s">
        <v>7430</v>
      </c>
      <c r="I834" t="s">
        <v>7418</v>
      </c>
      <c r="J834" t="s">
        <v>393</v>
      </c>
      <c r="K834" t="s">
        <v>136</v>
      </c>
      <c r="L834" t="s">
        <v>7061</v>
      </c>
      <c r="M834" t="s">
        <v>6079</v>
      </c>
      <c r="N834" s="7" t="s">
        <v>83</v>
      </c>
      <c r="O834" s="7" t="b">
        <f t="shared" ref="O834:O897" si="1222">OR(ISNUMBER(FIND("Adana",N834)),ISNUMBER(FIND("Hatay",N834)),ISNUMBER(FIND("Kahramanmaraş",N834)),ISNUMBER(FIND("Mersin",N834)),ISNUMBER(FIND("Osmaniye",N834)),ISNUMBER(FIND("Adıyaman",N834)),ISNUMBER(FIND("Diyarbakır",N834)),ISNUMBER(FIND("Gaziantep",N834)),ISNUMBER(FIND("Mardin",N834)),ISNUMBER(FIND("Şanlıurfa",N834)),ISNUMBER(FIND("Siirt",N834)),ISNUMBER(FIND("Karaman",N834)),ISNUMBER(FIND("Niğde",N834)),ISNUMBER(FIND("Elazığ",N834)),ISNUMBER(FIND("Malatya",N834)),ISNUMBER(FIND("Tunceli",N834)))</f>
        <v>0</v>
      </c>
      <c r="P834" t="b">
        <f t="shared" ref="P834:P897" si="1223">OR(ISNUMBER(FIND("Antalya",N834)),ISNUMBER(FIND("Balıkesir",N834)),ISNUMBER(FIND("Bursa",N834)),ISNUMBER(FIND("Çanakkale",N834)),ISNUMBER(FIND("İstanbul",N834)),ISNUMBER(FIND("Kırklareli",N834)),ISNUMBER(FIND("Tekirdağ",N834)),ISNUMBER(FIND("Aydın",N834)),ISNUMBER(FIND("İzmir",N834)),ISNUMBER(FIND("Manisa",N834)),ISNUMBER(FIND("Muğla",N834)),ISNUMBER(FIND("Uşak",N834)),ISNUMBER(FIND("Amasya",N834)))</f>
        <v>0</v>
      </c>
      <c r="Q834" t="b">
        <f t="shared" ref="Q834:Q897" si="1224">OR(ISNUMBER(FIND("Ankara",N834)),ISNUMBER(FIND("Eskişehir",N834)),ISNUMBER(FIND("Kayseri",N834)),ISNUMBER(FIND("Kırşehir",N834)),ISNUMBER(FIND("Konya",N834)),ISNUMBER(FIND("Nevşehir",N834)),ISNUMBER(FIND("Sivas",N834)),ISNUMBER(FIND("Burdur",N834)),ISNUMBER(FIND("Isparta",N834)),ISNUMBER(FIND("Çorum",N834)),ISNUMBER(FIND("Tokat",N834)),ISNUMBER(FIND("Iğdır",N834)),ISNUMBER(FIND("Van",N834)))</f>
        <v>1</v>
      </c>
      <c r="R834" t="b">
        <f t="shared" ref="R834:R897" si="1225">OR(ISNUMBER(FIND("Ağrı",N834)),ISNUMBER(FIND("Erzincan",N834)),ISNUMBER(FIND("Erzurum",N834)),ISNUMBER(FIND("Kars",N834)),ISNUMBER(FIND("Artvin",N834)),ISNUMBER(FIND("Bolu",N834)),ISNUMBER(FIND("Çankırı",N834)),ISNUMBER(FIND("Düzce",N834)),ISNUMBER(FIND("Karabük",N834)),ISNUMBER(FIND("Kastamonu",N834)),ISNUMBER(FIND("Ordu",N834)),ISNUMBER(FIND("Samsun",N834)),ISNUMBER(FIND("Sinop",N834)),ISNUMBER(FIND("Zonguldak",N834)),ISNUMBER(FIND("Bilecik",N834)),ISNUMBER(FIND("Edirne",N834)),ISNUMBER(FIND("Kocaeli",N834)),ISNUMBER(FIND("Sakarya",N834)),ISNUMBER(FIND("Afyonkarahisar",N834)),ISNUMBER(FIND("Kütahya",N834)))</f>
        <v>0</v>
      </c>
      <c r="S834" s="7" t="b">
        <f t="shared" ref="S834:S897" si="1226">OR(ISNUMBER(FIND("Adana",N834)),ISNUMBER(FIND("Antalya",N834)),ISNUMBER(FIND("Burdur",N834)),ISNUMBER(FIND("Hatay",N834)),ISNUMBER(FIND("Isparta",N834)),ISNUMBER(FIND("Kahramanmaraş",N834)),ISNUMBER(FIND("Mersin",N834)),ISNUMBER(FIND("Osmaniye",N834)))</f>
        <v>0</v>
      </c>
      <c r="T834" s="7" t="b">
        <f t="shared" ref="T834:T897" si="1227">OR(ISNUMBER(FIND("Afyonkarahisar",N834)),ISNUMBER(FIND("Aydın",N834)),ISNUMBER(FIND("Denizli",N834)),ISNUMBER(FIND("İzmir",N834)),ISNUMBER(FIND("Kütahya",N834)),ISNUMBER(FIND("Manisa",N834)),ISNUMBER(FIND("Muğla",N834)),ISNUMBER(FIND("Uşak",N834)))</f>
        <v>0</v>
      </c>
      <c r="U834" s="7" t="b">
        <f t="shared" ref="U834:U897" si="1228">OR(ISNUMBER(FIND("Aksaray",N834)),ISNUMBER(FIND("Ankara",N834)),ISNUMBER(FIND("Çankırı",N834)),ISNUMBER(FIND("Eskişehir",N834)),ISNUMBER(FIND("Karaman",N834)),ISNUMBER(FIND("Kayseri",N834)),ISNUMBER(FIND("Kırıkkale",N834)),ISNUMBER(FIND("Kırşehir",N834)),ISNUMBER(FIND("Konya",N834)),ISNUMBER(FIND("Nevşehir",N834)),ISNUMBER(FIND("Niğde",N834)),ISNUMBER(FIND("Sivas",N834)),ISNUMBER(FIND("Yozgat",N834)))</f>
        <v>1</v>
      </c>
      <c r="V834" s="7" t="b">
        <f t="shared" ref="V834:V897" si="1229">OR(ISNUMBER(FIND("Balıkesir",N834)),ISNUMBER(FIND("Bilecik",N834)),ISNUMBER(FIND("Bursa",N834)),ISNUMBER(FIND("Çanakkale",N834)),ISNUMBER(FIND("Edirne",N834)),ISNUMBER(FIND("İstanbul",N834)),ISNUMBER(FIND("Kırklareli",N834)),ISNUMBER(FIND("Kocaeli",N834)),ISNUMBER(FIND("Sakarya",N834)),ISNUMBER(FIND("Tekirdağ",N834)),ISNUMBER(FIND("Yalova",N834)))</f>
        <v>0</v>
      </c>
      <c r="W834" s="7" t="b">
        <f t="shared" ref="W834:W897" si="1230">OR(ISNUMBER(FIND("Adıyaman",N834)),ISNUMBER(FIND("Batman",N834)),ISNUMBER(FIND("Diyarbakır",N834)),ISNUMBER(FIND("Gaziantep",N834)),ISNUMBER(FIND("Kilis",N834)),ISNUMBER(FIND("Mardin",N834)),ISNUMBER(FIND("Siirt",N834)),ISNUMBER(FIND("Şanlıurfa",N834)),ISNUMBER(FIND("Şırnak",N834)))</f>
        <v>0</v>
      </c>
      <c r="X834" s="7" t="b">
        <f t="shared" ref="X834:X897" si="1231">OR(ISNUMBER(FIND("Ağrı",N834)),ISNUMBER(FIND("Ardahan",N834)),ISNUMBER(FIND("Bingöl",N834)),ISNUMBER(FIND("Bitlis",N834)),ISNUMBER(FIND("Elazığ",N834)),ISNUMBER(FIND("Erzincan",N834)),ISNUMBER(FIND("Erzurum",N834)),ISNUMBER(FIND("Hakkâri",N834)),ISNUMBER(FIND("Iğdır",N834)),ISNUMBER(FIND("Kars",N834)),ISNUMBER(FIND("Malatya",N834)),ISNUMBER(FIND("Muş",N834)),ISNUMBER(FIND("Tunceli",N834)),ISNUMBER(FIND("Van",N834)))</f>
        <v>0</v>
      </c>
      <c r="Y834" s="7" t="b">
        <f t="shared" ref="Y834:Y897" si="1232">OR(ISNUMBER(FIND("Amasya",N834)),ISNUMBER(FIND("Artvin",N834)),ISNUMBER(FIND("Bartın",N834)),ISNUMBER(FIND("Bayburt",N834)),ISNUMBER(FIND("Bolu",N834)),ISNUMBER(FIND("Çorum",N834)),ISNUMBER(FIND("Düzce",N834)),ISNUMBER(FIND("Giresun",N834)),ISNUMBER(FIND("Gümüşhane",N834)),ISNUMBER(FIND("Karabük",N834)),ISNUMBER(FIND("Kastamonu",N834)),ISNUMBER(FIND("Ordu",N834)),ISNUMBER(FIND("Rize",N834)),ISNUMBER(FIND("Samsun",N834)),ISNUMBER(FIND("Sinop",N834)),ISNUMBER(FIND("Tokat",N834)),ISNUMBER(FIND("Trabzon",N834)),ISNUMBER(FIND("Zonguldak",N834)))</f>
        <v>0</v>
      </c>
      <c r="Z834" s="7" t="b">
        <f t="shared" ref="Z834:Z897" si="1233">OR(ISNUMBER(FIND("Artvin",N834)),ISNUMBER(FIND("Bayburt",N834)),ISNUMBER(FIND("Giresun",N834)),ISNUMBER(FIND("Gümüşhane",N834)),ISNUMBER(FIND("Ordu",N834)),ISNUMBER(FIND("Rize",N834)),ISNUMBER(FIND("Trabzon",N834)))</f>
        <v>0</v>
      </c>
      <c r="AA834" s="7" t="b">
        <f t="shared" ref="AA834:AA897" si="1234">OR(ISNUMBER(FIND("Çanakkale",N834)),ISNUMBER(FIND("Edirne",N834)),ISNUMBER(FIND("İstanbul",N834)),ISNUMBER(FIND("Kırklareli",N834)),ISNUMBER(FIND("Tekirdağ",N834)))</f>
        <v>0</v>
      </c>
      <c r="AB834" t="b">
        <f t="shared" ref="AB834:AB897" si="1235">ISNUMBER(FIND("Adana",N834))</f>
        <v>0</v>
      </c>
      <c r="AC834" t="b">
        <f t="shared" ref="AC834:AC897" si="1236">ISNUMBER(FIND("Adıyaman",N834))</f>
        <v>0</v>
      </c>
      <c r="AD834" t="b">
        <f t="shared" ref="AD834:AD897" si="1237">ISNUMBER(FIND("Afyonkarahisar",N834))</f>
        <v>0</v>
      </c>
      <c r="AE834" t="b">
        <f t="shared" ref="AE834:AE897" si="1238">ISNUMBER(FIND("Ağrı",N834))</f>
        <v>0</v>
      </c>
      <c r="AF834" t="b">
        <f t="shared" ref="AF834:AF897" si="1239">ISNUMBER(FIND("Aksaray",N834))</f>
        <v>0</v>
      </c>
      <c r="AG834" t="b">
        <f t="shared" ref="AG834:AG897" si="1240">ISNUMBER(FIND("Amasya",N834))</f>
        <v>0</v>
      </c>
      <c r="AH834" t="b">
        <f t="shared" ref="AH834:AH897" si="1241">ISNUMBER(FIND("Ankara",N834))</f>
        <v>0</v>
      </c>
      <c r="AI834" t="b">
        <f t="shared" ref="AI834:AI897" si="1242">ISNUMBER(FIND("Antalya",N834))</f>
        <v>0</v>
      </c>
      <c r="AJ834" t="b">
        <f t="shared" ref="AJ834:AJ897" si="1243">ISNUMBER(FIND("Ardahan",N834))</f>
        <v>0</v>
      </c>
      <c r="AK834" t="b">
        <f t="shared" ref="AK834:AK897" si="1244">ISNUMBER(FIND("Artvin",N834))</f>
        <v>0</v>
      </c>
      <c r="AL834" t="b">
        <f t="shared" ref="AL834:AL897" si="1245">ISNUMBER(FIND("Aydın",N834))</f>
        <v>0</v>
      </c>
      <c r="AM834" t="b">
        <f t="shared" ref="AM834:AM897" si="1246">ISNUMBER(FIND("Balıkesir",N834))</f>
        <v>0</v>
      </c>
      <c r="AN834" t="b">
        <f t="shared" ref="AN834:AN897" si="1247">ISNUMBER(FIND("Bartın",N834))</f>
        <v>0</v>
      </c>
      <c r="AO834" t="b">
        <f t="shared" ref="AO834:AO897" si="1248">ISNUMBER(FIND("Batman",N834))</f>
        <v>0</v>
      </c>
      <c r="AP834" t="b">
        <f t="shared" ref="AP834:AP897" si="1249">ISNUMBER(FIND("Bayburt",N834))</f>
        <v>0</v>
      </c>
      <c r="AQ834" t="b">
        <f t="shared" ref="AQ834:AQ897" si="1250">ISNUMBER(FIND("Bilecik",N834))</f>
        <v>0</v>
      </c>
      <c r="AR834" t="b">
        <f t="shared" ref="AR834:AR897" si="1251">ISNUMBER(FIND("Bingöl",N834))</f>
        <v>0</v>
      </c>
      <c r="AS834" t="b">
        <f t="shared" ref="AS834:AS897" si="1252">ISNUMBER(FIND("Bitlis",N834))</f>
        <v>0</v>
      </c>
      <c r="AT834" t="b">
        <f t="shared" ref="AT834:AT897" si="1253">ISNUMBER(FIND("Bolu",N834))</f>
        <v>0</v>
      </c>
      <c r="AU834" t="b">
        <f t="shared" ref="AU834:AU897" si="1254">ISNUMBER(FIND("Burdur",N834))</f>
        <v>0</v>
      </c>
      <c r="AV834" t="b">
        <f t="shared" ref="AV834:AV897" si="1255">ISNUMBER(FIND("Bursa",N834))</f>
        <v>0</v>
      </c>
      <c r="AW834" t="b">
        <f t="shared" ref="AW834:AW897" si="1256">ISNUMBER(FIND("Çanakkale",N834))</f>
        <v>0</v>
      </c>
      <c r="AX834" t="b">
        <f t="shared" ref="AX834:AX897" si="1257">ISNUMBER(FIND("Çankırı",N834))</f>
        <v>0</v>
      </c>
      <c r="AY834" t="b">
        <f t="shared" ref="AY834:AY897" si="1258">ISNUMBER(FIND("Çorum",N834))</f>
        <v>0</v>
      </c>
      <c r="AZ834" t="b">
        <f t="shared" ref="AZ834:AZ897" si="1259">ISNUMBER(FIND("Denizli",N834))</f>
        <v>0</v>
      </c>
      <c r="BA834" t="b">
        <f t="shared" ref="BA834:BA897" si="1260">ISNUMBER(FIND("Diyarbakır",N834))</f>
        <v>0</v>
      </c>
      <c r="BB834" t="b">
        <f t="shared" ref="BB834:BB897" si="1261">ISNUMBER(FIND("Düzce",N834))</f>
        <v>0</v>
      </c>
      <c r="BC834" t="b">
        <f t="shared" ref="BC834:BC897" si="1262">ISNUMBER(FIND("Edirne",N834))</f>
        <v>0</v>
      </c>
      <c r="BD834" t="b">
        <f t="shared" ref="BD834:BD897" si="1263">ISNUMBER(FIND("Elazığ",N834))</f>
        <v>0</v>
      </c>
      <c r="BE834" t="b">
        <f t="shared" ref="BE834:BE897" si="1264">ISNUMBER(FIND("Erzincan",N834))</f>
        <v>0</v>
      </c>
      <c r="BF834" t="b">
        <f t="shared" ref="BF834:BF897" si="1265">ISNUMBER(FIND("Erzurum",N834))</f>
        <v>0</v>
      </c>
      <c r="BG834" t="b">
        <f t="shared" ref="BG834:BG897" si="1266">ISNUMBER(FIND("Eskişehir",N834))</f>
        <v>0</v>
      </c>
      <c r="BH834" t="b">
        <f t="shared" ref="BH834:BH897" si="1267">ISNUMBER(FIND("Gaziantep",N834))</f>
        <v>0</v>
      </c>
      <c r="BI834" t="b">
        <f t="shared" ref="BI834:BI897" si="1268">ISNUMBER(FIND("Giresun",N834))</f>
        <v>0</v>
      </c>
      <c r="BJ834" t="b">
        <f t="shared" ref="BJ834:BJ897" si="1269">ISNUMBER(FIND("Gümüşhane",N834))</f>
        <v>0</v>
      </c>
      <c r="BK834" t="b">
        <f t="shared" ref="BK834:BK897" si="1270">ISNUMBER(FIND("Hakkâri",N834))</f>
        <v>0</v>
      </c>
      <c r="BL834" t="b">
        <f t="shared" ref="BL834:BL897" si="1271">ISNUMBER(FIND("Hatay",N834))</f>
        <v>0</v>
      </c>
      <c r="BM834" t="b">
        <f t="shared" ref="BM834:BM897" si="1272">ISNUMBER(FIND("Iğdır",N834))</f>
        <v>0</v>
      </c>
      <c r="BN834" t="b">
        <f t="shared" ref="BN834:BN897" si="1273">ISNUMBER(FIND("Isparta",N834))</f>
        <v>0</v>
      </c>
      <c r="BO834" t="b">
        <f t="shared" ref="BO834:BO897" si="1274">ISNUMBER(FIND("İstanbul",N834))</f>
        <v>0</v>
      </c>
      <c r="BP834" t="b">
        <f t="shared" ref="BP834:BP897" si="1275">ISNUMBER(FIND("İzmir",N834))</f>
        <v>0</v>
      </c>
      <c r="BQ834" t="b">
        <f t="shared" ref="BQ834:BQ897" si="1276">ISNUMBER(FIND("Kahramanmaraş",N834))</f>
        <v>0</v>
      </c>
      <c r="BR834" t="b">
        <f t="shared" ref="BR834:BR897" si="1277">ISNUMBER(FIND("Karabük",N834))</f>
        <v>0</v>
      </c>
      <c r="BS834" t="b">
        <f t="shared" ref="BS834:BS897" si="1278">ISNUMBER(FIND("Karaman",N834))</f>
        <v>0</v>
      </c>
      <c r="BT834" t="b">
        <f t="shared" ref="BT834:BT897" si="1279">ISNUMBER(FIND("Kars",N834))</f>
        <v>0</v>
      </c>
      <c r="BU834" t="b">
        <f t="shared" ref="BU834:BU897" si="1280">ISNUMBER(FIND("Kastamonu",N834))</f>
        <v>0</v>
      </c>
      <c r="BV834" t="b">
        <f t="shared" ref="BV834:BV897" si="1281">ISNUMBER(FIND("Kayseri",N834))</f>
        <v>0</v>
      </c>
      <c r="BW834" t="b">
        <f t="shared" ref="BW834:BW897" si="1282">ISNUMBER(FIND("Kırıkkale",N834))</f>
        <v>0</v>
      </c>
      <c r="BX834" t="b">
        <f t="shared" ref="BX834:BX897" si="1283">ISNUMBER(FIND("Kırklareli",N834))</f>
        <v>0</v>
      </c>
      <c r="BY834" t="b">
        <f t="shared" ref="BY834:BY897" si="1284">ISNUMBER(FIND("Kırşehir",N834))</f>
        <v>0</v>
      </c>
      <c r="BZ834" t="b">
        <f t="shared" ref="BZ834:BZ897" si="1285">ISNUMBER(FIND("Kilis",N834))</f>
        <v>0</v>
      </c>
      <c r="CA834" t="b">
        <f t="shared" ref="CA834:CA897" si="1286">ISNUMBER(FIND("Kocaeli",N834))</f>
        <v>0</v>
      </c>
      <c r="CB834" t="b">
        <f t="shared" ref="CB834:CB897" si="1287">ISNUMBER(FIND("Konya",N834))</f>
        <v>0</v>
      </c>
      <c r="CC834" t="b">
        <f t="shared" ref="CC834:CC897" si="1288">ISNUMBER(FIND("Kütahya",N834))</f>
        <v>0</v>
      </c>
      <c r="CD834" t="b">
        <f t="shared" ref="CD834:CD897" si="1289">ISNUMBER(FIND("Malatya",N834))</f>
        <v>0</v>
      </c>
      <c r="CE834" t="b">
        <f t="shared" ref="CE834:CE897" si="1290">ISNUMBER(FIND("Manisa",N834))</f>
        <v>0</v>
      </c>
      <c r="CF834" t="b">
        <f t="shared" ref="CF834:CF897" si="1291">ISNUMBER(FIND("Mardin",N834))</f>
        <v>0</v>
      </c>
      <c r="CG834" t="b">
        <f t="shared" ref="CG834:CG897" si="1292">ISNUMBER(FIND("Mersin",N834))</f>
        <v>0</v>
      </c>
      <c r="CH834" t="b">
        <f t="shared" ref="CH834:CH897" si="1293">ISNUMBER(FIND("Muğla",N834))</f>
        <v>0</v>
      </c>
      <c r="CI834" t="b">
        <f t="shared" ref="CI834:CI897" si="1294">ISNUMBER(FIND("Muş",N834))</f>
        <v>0</v>
      </c>
      <c r="CJ834" t="b">
        <f t="shared" ref="CJ834:CJ897" si="1295">ISNUMBER(FIND("Nevşehir",N834))</f>
        <v>1</v>
      </c>
      <c r="CK834" t="b">
        <f t="shared" ref="CK834:CK897" si="1296">ISNUMBER(FIND("Niğde",N834))</f>
        <v>0</v>
      </c>
      <c r="CL834" t="b">
        <f t="shared" ref="CL834:CL897" si="1297">ISNUMBER(FIND("Ordu",N834))</f>
        <v>0</v>
      </c>
      <c r="CM834" t="b">
        <f t="shared" ref="CM834:CM897" si="1298">ISNUMBER(FIND("Osmaniye",N834))</f>
        <v>0</v>
      </c>
      <c r="CN834" t="b">
        <f t="shared" ref="CN834:CN897" si="1299">ISNUMBER(FIND("Rize",N834))</f>
        <v>0</v>
      </c>
      <c r="CO834" t="b">
        <f t="shared" ref="CO834:CO897" si="1300">ISNUMBER(FIND("Sakarya",N834))</f>
        <v>0</v>
      </c>
      <c r="CP834" t="b">
        <f t="shared" ref="CP834:CP897" si="1301">ISNUMBER(FIND("Samsun",N834))</f>
        <v>0</v>
      </c>
      <c r="CQ834" t="b">
        <f t="shared" ref="CQ834:CQ897" si="1302">ISNUMBER(FIND("Siirt",N834))</f>
        <v>0</v>
      </c>
      <c r="CR834" t="b">
        <f t="shared" ref="CR834:CR897" si="1303">ISNUMBER(FIND("Sinop",N834))</f>
        <v>0</v>
      </c>
      <c r="CS834" t="b">
        <f t="shared" ref="CS834:CS897" si="1304">ISNUMBER(FIND("Sivas",N834))</f>
        <v>0</v>
      </c>
      <c r="CT834" t="b">
        <f t="shared" ref="CT834:CT897" si="1305">ISNUMBER(FIND("Şanlıurfa",N834))</f>
        <v>0</v>
      </c>
      <c r="CU834" t="b">
        <f t="shared" ref="CU834:CU897" si="1306">ISNUMBER(FIND("Şırnak",N834))</f>
        <v>0</v>
      </c>
      <c r="CV834" t="b">
        <f t="shared" ref="CV834:CV897" si="1307">ISNUMBER(FIND("Tekirdağ",N834))</f>
        <v>0</v>
      </c>
      <c r="CW834" t="b">
        <f t="shared" ref="CW834:CW897" si="1308">ISNUMBER(FIND("Tokat",N834))</f>
        <v>0</v>
      </c>
      <c r="CX834" t="b">
        <f t="shared" ref="CX834:CX897" si="1309">ISNUMBER(FIND("Trabzon",N834))</f>
        <v>0</v>
      </c>
      <c r="CY834" t="b">
        <f t="shared" ref="CY834:CY897" si="1310">ISNUMBER(FIND("Tunceli",N834))</f>
        <v>0</v>
      </c>
      <c r="CZ834" t="b">
        <f t="shared" ref="CZ834:CZ897" si="1311">ISNUMBER(FIND("Uşak",N834))</f>
        <v>0</v>
      </c>
      <c r="DA834" t="b">
        <f t="shared" ref="DA834:DA897" si="1312">ISNUMBER(FIND("Van",N834))</f>
        <v>0</v>
      </c>
      <c r="DB834" t="b">
        <f t="shared" ref="DB834:DB897" si="1313">ISNUMBER(FIND("Yalova",N834))</f>
        <v>0</v>
      </c>
      <c r="DC834" t="b">
        <f t="shared" ref="DC834:DC897" si="1314">ISNUMBER(FIND("Yozgat",N834))</f>
        <v>0</v>
      </c>
      <c r="DD834" t="b">
        <f t="shared" ref="DD834:DD897" si="1315">ISNUMBER(FIND("Zonguldak",N834))</f>
        <v>0</v>
      </c>
    </row>
    <row r="835" spans="1:108">
      <c r="A835" s="4" t="s">
        <v>2943</v>
      </c>
      <c r="C835" t="s">
        <v>2931</v>
      </c>
      <c r="D835" s="4"/>
      <c r="E835" s="4"/>
      <c r="F835" t="s">
        <v>2932</v>
      </c>
      <c r="G835" t="s">
        <v>2886</v>
      </c>
      <c r="H835" t="s">
        <v>7430</v>
      </c>
      <c r="I835" t="s">
        <v>7418</v>
      </c>
      <c r="J835" s="4" t="s">
        <v>16</v>
      </c>
      <c r="K835" s="4" t="s">
        <v>16</v>
      </c>
      <c r="L835" s="91" t="s">
        <v>7801</v>
      </c>
      <c r="M835" t="s">
        <v>6079</v>
      </c>
      <c r="N835" s="82" t="s">
        <v>7497</v>
      </c>
      <c r="O835" s="4" t="b">
        <f t="shared" si="1222"/>
        <v>1</v>
      </c>
      <c r="P835" s="4" t="b">
        <f t="shared" si="1223"/>
        <v>1</v>
      </c>
      <c r="Q835" s="4" t="b">
        <f t="shared" si="1224"/>
        <v>1</v>
      </c>
      <c r="R835" s="4" t="b">
        <f t="shared" si="1225"/>
        <v>1</v>
      </c>
      <c r="S835" s="4" t="b">
        <f t="shared" si="1226"/>
        <v>1</v>
      </c>
      <c r="T835" s="4" t="b">
        <f t="shared" si="1227"/>
        <v>1</v>
      </c>
      <c r="U835" s="4" t="b">
        <f t="shared" si="1228"/>
        <v>1</v>
      </c>
      <c r="V835" s="4" t="b">
        <f t="shared" si="1229"/>
        <v>1</v>
      </c>
      <c r="W835" s="4" t="b">
        <f t="shared" si="1230"/>
        <v>1</v>
      </c>
      <c r="X835" s="4" t="b">
        <f t="shared" si="1231"/>
        <v>1</v>
      </c>
      <c r="Y835" s="4" t="b">
        <f t="shared" si="1232"/>
        <v>1</v>
      </c>
      <c r="Z835" s="4" t="b">
        <f t="shared" si="1233"/>
        <v>0</v>
      </c>
      <c r="AA835" s="4" t="b">
        <f t="shared" si="1234"/>
        <v>1</v>
      </c>
      <c r="AB835" s="4" t="b">
        <f t="shared" si="1235"/>
        <v>1</v>
      </c>
      <c r="AC835" s="4" t="b">
        <f t="shared" si="1236"/>
        <v>0</v>
      </c>
      <c r="AD835" s="4" t="b">
        <f t="shared" si="1237"/>
        <v>0</v>
      </c>
      <c r="AE835" s="4" t="b">
        <f t="shared" si="1238"/>
        <v>0</v>
      </c>
      <c r="AF835" s="4" t="b">
        <f t="shared" si="1239"/>
        <v>0</v>
      </c>
      <c r="AG835" s="4" t="b">
        <f t="shared" si="1240"/>
        <v>0</v>
      </c>
      <c r="AH835" s="4" t="b">
        <f t="shared" si="1241"/>
        <v>1</v>
      </c>
      <c r="AI835" s="4" t="b">
        <f t="shared" si="1242"/>
        <v>1</v>
      </c>
      <c r="AJ835" s="4" t="b">
        <f t="shared" si="1243"/>
        <v>0</v>
      </c>
      <c r="AK835" s="4" t="b">
        <f t="shared" si="1244"/>
        <v>0</v>
      </c>
      <c r="AL835" s="4" t="b">
        <f t="shared" si="1245"/>
        <v>0</v>
      </c>
      <c r="AM835" s="4" t="b">
        <f t="shared" si="1246"/>
        <v>0</v>
      </c>
      <c r="AN835" s="4" t="b">
        <f t="shared" si="1247"/>
        <v>0</v>
      </c>
      <c r="AO835" s="4" t="b">
        <f t="shared" si="1248"/>
        <v>0</v>
      </c>
      <c r="AP835" s="4" t="b">
        <f t="shared" si="1249"/>
        <v>0</v>
      </c>
      <c r="AQ835" s="4" t="b">
        <f t="shared" si="1250"/>
        <v>0</v>
      </c>
      <c r="AR835" s="4" t="b">
        <f t="shared" si="1251"/>
        <v>0</v>
      </c>
      <c r="AS835" s="4" t="b">
        <f t="shared" si="1252"/>
        <v>0</v>
      </c>
      <c r="AT835" s="4" t="b">
        <f t="shared" si="1253"/>
        <v>0</v>
      </c>
      <c r="AU835" s="4" t="b">
        <f t="shared" si="1254"/>
        <v>0</v>
      </c>
      <c r="AV835" s="4" t="b">
        <f t="shared" si="1255"/>
        <v>1</v>
      </c>
      <c r="AW835" s="4" t="b">
        <f t="shared" si="1256"/>
        <v>0</v>
      </c>
      <c r="AX835" s="4" t="b">
        <f t="shared" si="1257"/>
        <v>0</v>
      </c>
      <c r="AY835" s="4" t="b">
        <f t="shared" si="1258"/>
        <v>0</v>
      </c>
      <c r="AZ835" s="4" t="b">
        <f t="shared" si="1259"/>
        <v>0</v>
      </c>
      <c r="BA835" s="4" t="b">
        <f t="shared" si="1260"/>
        <v>1</v>
      </c>
      <c r="BB835" s="4" t="b">
        <f t="shared" si="1261"/>
        <v>1</v>
      </c>
      <c r="BC835" s="4" t="b">
        <f t="shared" si="1262"/>
        <v>1</v>
      </c>
      <c r="BD835" s="4" t="b">
        <f t="shared" si="1263"/>
        <v>1</v>
      </c>
      <c r="BE835" s="4" t="b">
        <f t="shared" si="1264"/>
        <v>0</v>
      </c>
      <c r="BF835" s="4" t="b">
        <f t="shared" si="1265"/>
        <v>0</v>
      </c>
      <c r="BG835" s="4" t="b">
        <f t="shared" si="1266"/>
        <v>0</v>
      </c>
      <c r="BH835" s="4" t="b">
        <f t="shared" si="1267"/>
        <v>1</v>
      </c>
      <c r="BI835" s="4" t="b">
        <f t="shared" si="1268"/>
        <v>0</v>
      </c>
      <c r="BJ835" s="4" t="b">
        <f t="shared" si="1269"/>
        <v>0</v>
      </c>
      <c r="BK835" s="4" t="b">
        <f t="shared" si="1270"/>
        <v>0</v>
      </c>
      <c r="BL835" s="4" t="b">
        <f t="shared" si="1271"/>
        <v>1</v>
      </c>
      <c r="BM835" s="4" t="b">
        <f t="shared" si="1272"/>
        <v>0</v>
      </c>
      <c r="BN835" s="4" t="b">
        <f t="shared" si="1273"/>
        <v>0</v>
      </c>
      <c r="BO835" s="4" t="b">
        <f t="shared" si="1274"/>
        <v>1</v>
      </c>
      <c r="BP835" s="4" t="b">
        <f t="shared" si="1275"/>
        <v>1</v>
      </c>
      <c r="BQ835" s="4" t="b">
        <f t="shared" si="1276"/>
        <v>1</v>
      </c>
      <c r="BR835" s="4" t="b">
        <f t="shared" si="1277"/>
        <v>0</v>
      </c>
      <c r="BS835" s="4" t="b">
        <f t="shared" si="1278"/>
        <v>1</v>
      </c>
      <c r="BT835" s="4" t="b">
        <f t="shared" si="1279"/>
        <v>0</v>
      </c>
      <c r="BU835" s="4" t="b">
        <f t="shared" si="1280"/>
        <v>0</v>
      </c>
      <c r="BV835" s="4" t="b">
        <f t="shared" si="1281"/>
        <v>0</v>
      </c>
      <c r="BW835" s="4" t="b">
        <f t="shared" si="1282"/>
        <v>0</v>
      </c>
      <c r="BX835" s="4" t="b">
        <f t="shared" si="1283"/>
        <v>0</v>
      </c>
      <c r="BY835" s="4" t="b">
        <f t="shared" si="1284"/>
        <v>1</v>
      </c>
      <c r="BZ835" s="4" t="b">
        <f t="shared" si="1285"/>
        <v>0</v>
      </c>
      <c r="CA835" s="4" t="b">
        <f t="shared" si="1286"/>
        <v>1</v>
      </c>
      <c r="CB835" s="4" t="b">
        <f t="shared" si="1287"/>
        <v>1</v>
      </c>
      <c r="CC835" s="4" t="b">
        <f t="shared" si="1288"/>
        <v>0</v>
      </c>
      <c r="CD835" s="4" t="b">
        <f t="shared" si="1289"/>
        <v>1</v>
      </c>
      <c r="CE835" s="4" t="b">
        <f t="shared" si="1290"/>
        <v>1</v>
      </c>
      <c r="CF835" s="4" t="b">
        <f t="shared" si="1291"/>
        <v>0</v>
      </c>
      <c r="CG835" s="4" t="b">
        <f t="shared" si="1292"/>
        <v>0</v>
      </c>
      <c r="CH835" s="4" t="b">
        <f t="shared" si="1293"/>
        <v>1</v>
      </c>
      <c r="CI835" s="4" t="b">
        <f t="shared" si="1294"/>
        <v>0</v>
      </c>
      <c r="CJ835" s="4" t="b">
        <f t="shared" si="1295"/>
        <v>0</v>
      </c>
      <c r="CK835" s="4" t="b">
        <f t="shared" si="1296"/>
        <v>0</v>
      </c>
      <c r="CL835" s="4" t="b">
        <f t="shared" si="1297"/>
        <v>0</v>
      </c>
      <c r="CM835" s="4" t="b">
        <f t="shared" si="1298"/>
        <v>0</v>
      </c>
      <c r="CN835" s="4" t="b">
        <f t="shared" si="1299"/>
        <v>0</v>
      </c>
      <c r="CO835" s="4" t="b">
        <f t="shared" si="1300"/>
        <v>1</v>
      </c>
      <c r="CP835" s="4" t="b">
        <f t="shared" si="1301"/>
        <v>0</v>
      </c>
      <c r="CQ835" s="4" t="b">
        <f t="shared" si="1302"/>
        <v>0</v>
      </c>
      <c r="CR835" s="4" t="b">
        <f t="shared" si="1303"/>
        <v>0</v>
      </c>
      <c r="CS835" s="4" t="b">
        <f t="shared" si="1304"/>
        <v>0</v>
      </c>
      <c r="CT835" s="4" t="b">
        <f t="shared" si="1305"/>
        <v>1</v>
      </c>
      <c r="CU835" s="4" t="b">
        <f t="shared" si="1306"/>
        <v>0</v>
      </c>
      <c r="CV835" s="4" t="b">
        <f t="shared" si="1307"/>
        <v>0</v>
      </c>
      <c r="CW835" s="4" t="b">
        <f t="shared" si="1308"/>
        <v>0</v>
      </c>
      <c r="CX835" s="4" t="b">
        <f t="shared" si="1309"/>
        <v>0</v>
      </c>
      <c r="CY835" s="4" t="b">
        <f t="shared" si="1310"/>
        <v>0</v>
      </c>
      <c r="CZ835" s="4" t="b">
        <f t="shared" si="1311"/>
        <v>0</v>
      </c>
      <c r="DA835" s="4" t="b">
        <f t="shared" si="1312"/>
        <v>0</v>
      </c>
      <c r="DB835" s="4" t="b">
        <f t="shared" si="1313"/>
        <v>0</v>
      </c>
      <c r="DC835" s="4" t="b">
        <f t="shared" si="1314"/>
        <v>0</v>
      </c>
      <c r="DD835" s="4" t="b">
        <f t="shared" si="1315"/>
        <v>0</v>
      </c>
    </row>
    <row r="836" spans="1:108">
      <c r="A836" s="4" t="s">
        <v>2944</v>
      </c>
      <c r="C836" t="s">
        <v>2931</v>
      </c>
      <c r="D836" s="4"/>
      <c r="E836" s="4"/>
      <c r="F836" t="s">
        <v>2932</v>
      </c>
      <c r="G836" t="s">
        <v>2886</v>
      </c>
      <c r="H836" t="s">
        <v>7430</v>
      </c>
      <c r="I836" t="s">
        <v>7418</v>
      </c>
      <c r="J836" s="4" t="s">
        <v>362</v>
      </c>
      <c r="K836" s="4" t="s">
        <v>136</v>
      </c>
      <c r="L836" s="91" t="s">
        <v>7802</v>
      </c>
      <c r="M836" t="s">
        <v>6079</v>
      </c>
      <c r="N836" s="82" t="s">
        <v>7498</v>
      </c>
      <c r="O836" s="4" t="b">
        <f t="shared" si="1222"/>
        <v>1</v>
      </c>
      <c r="P836" s="4" t="b">
        <f t="shared" si="1223"/>
        <v>1</v>
      </c>
      <c r="Q836" s="4" t="b">
        <f t="shared" si="1224"/>
        <v>1</v>
      </c>
      <c r="R836" s="4" t="b">
        <f t="shared" si="1225"/>
        <v>0</v>
      </c>
      <c r="S836" s="4" t="b">
        <f t="shared" si="1226"/>
        <v>1</v>
      </c>
      <c r="T836" s="4" t="b">
        <f t="shared" si="1227"/>
        <v>0</v>
      </c>
      <c r="U836" s="4" t="b">
        <f t="shared" si="1228"/>
        <v>1</v>
      </c>
      <c r="V836" s="4" t="b">
        <f t="shared" si="1229"/>
        <v>1</v>
      </c>
      <c r="W836" s="4" t="b">
        <f t="shared" si="1230"/>
        <v>1</v>
      </c>
      <c r="X836" s="4" t="b">
        <f t="shared" si="1231"/>
        <v>0</v>
      </c>
      <c r="Y836" s="4" t="b">
        <f t="shared" si="1232"/>
        <v>1</v>
      </c>
      <c r="Z836" s="4" t="b">
        <f t="shared" si="1233"/>
        <v>1</v>
      </c>
      <c r="AA836" s="4" t="b">
        <f t="shared" si="1234"/>
        <v>0</v>
      </c>
      <c r="AB836" s="4" t="b">
        <f t="shared" si="1235"/>
        <v>0</v>
      </c>
      <c r="AC836" s="4" t="b">
        <f t="shared" si="1236"/>
        <v>0</v>
      </c>
      <c r="AD836" s="4" t="b">
        <f t="shared" si="1237"/>
        <v>0</v>
      </c>
      <c r="AE836" s="4" t="b">
        <f t="shared" si="1238"/>
        <v>0</v>
      </c>
      <c r="AF836" s="4" t="b">
        <f t="shared" si="1239"/>
        <v>0</v>
      </c>
      <c r="AG836" s="4" t="b">
        <f t="shared" si="1240"/>
        <v>0</v>
      </c>
      <c r="AH836" s="4" t="b">
        <f t="shared" si="1241"/>
        <v>1</v>
      </c>
      <c r="AI836" s="4" t="b">
        <f t="shared" si="1242"/>
        <v>1</v>
      </c>
      <c r="AJ836" s="4" t="b">
        <f t="shared" si="1243"/>
        <v>0</v>
      </c>
      <c r="AK836" s="4" t="b">
        <f t="shared" si="1244"/>
        <v>0</v>
      </c>
      <c r="AL836" s="4" t="b">
        <f t="shared" si="1245"/>
        <v>0</v>
      </c>
      <c r="AM836" s="4" t="b">
        <f t="shared" si="1246"/>
        <v>1</v>
      </c>
      <c r="AN836" s="4" t="b">
        <f t="shared" si="1247"/>
        <v>0</v>
      </c>
      <c r="AO836" s="4" t="b">
        <f t="shared" si="1248"/>
        <v>0</v>
      </c>
      <c r="AP836" s="4" t="b">
        <f t="shared" si="1249"/>
        <v>0</v>
      </c>
      <c r="AQ836" s="4" t="b">
        <f t="shared" si="1250"/>
        <v>0</v>
      </c>
      <c r="AR836" s="4" t="b">
        <f t="shared" si="1251"/>
        <v>0</v>
      </c>
      <c r="AS836" s="4" t="b">
        <f t="shared" si="1252"/>
        <v>0</v>
      </c>
      <c r="AT836" s="4" t="b">
        <f t="shared" si="1253"/>
        <v>0</v>
      </c>
      <c r="AU836" s="4" t="b">
        <f t="shared" si="1254"/>
        <v>0</v>
      </c>
      <c r="AV836" s="4" t="b">
        <f t="shared" si="1255"/>
        <v>0</v>
      </c>
      <c r="AW836" s="4" t="b">
        <f t="shared" si="1256"/>
        <v>0</v>
      </c>
      <c r="AX836" s="4" t="b">
        <f t="shared" si="1257"/>
        <v>0</v>
      </c>
      <c r="AY836" s="4" t="b">
        <f t="shared" si="1258"/>
        <v>0</v>
      </c>
      <c r="AZ836" s="4" t="b">
        <f t="shared" si="1259"/>
        <v>0</v>
      </c>
      <c r="BA836" s="4" t="b">
        <f t="shared" si="1260"/>
        <v>1</v>
      </c>
      <c r="BB836" s="4" t="b">
        <f t="shared" si="1261"/>
        <v>0</v>
      </c>
      <c r="BC836" s="4" t="b">
        <f t="shared" si="1262"/>
        <v>0</v>
      </c>
      <c r="BD836" s="4" t="b">
        <f t="shared" si="1263"/>
        <v>0</v>
      </c>
      <c r="BE836" s="4" t="b">
        <f t="shared" si="1264"/>
        <v>0</v>
      </c>
      <c r="BF836" s="4" t="b">
        <f t="shared" si="1265"/>
        <v>0</v>
      </c>
      <c r="BG836" s="4" t="b">
        <f t="shared" si="1266"/>
        <v>0</v>
      </c>
      <c r="BH836" s="4" t="b">
        <f t="shared" si="1267"/>
        <v>0</v>
      </c>
      <c r="BI836" s="4" t="b">
        <f t="shared" si="1268"/>
        <v>0</v>
      </c>
      <c r="BJ836" s="4" t="b">
        <f t="shared" si="1269"/>
        <v>0</v>
      </c>
      <c r="BK836" s="4" t="b">
        <f t="shared" si="1270"/>
        <v>0</v>
      </c>
      <c r="BL836" s="4" t="b">
        <f t="shared" si="1271"/>
        <v>1</v>
      </c>
      <c r="BM836" s="4" t="b">
        <f t="shared" si="1272"/>
        <v>0</v>
      </c>
      <c r="BN836" s="4" t="b">
        <f t="shared" si="1273"/>
        <v>0</v>
      </c>
      <c r="BO836" s="4" t="b">
        <f t="shared" si="1274"/>
        <v>0</v>
      </c>
      <c r="BP836" s="4" t="b">
        <f t="shared" si="1275"/>
        <v>0</v>
      </c>
      <c r="BQ836" s="4" t="b">
        <f t="shared" si="1276"/>
        <v>0</v>
      </c>
      <c r="BR836" s="4" t="b">
        <f t="shared" si="1277"/>
        <v>0</v>
      </c>
      <c r="BS836" s="4" t="b">
        <f t="shared" si="1278"/>
        <v>1</v>
      </c>
      <c r="BT836" s="4" t="b">
        <f t="shared" si="1279"/>
        <v>0</v>
      </c>
      <c r="BU836" s="4" t="b">
        <f t="shared" si="1280"/>
        <v>0</v>
      </c>
      <c r="BV836" s="4" t="b">
        <f t="shared" si="1281"/>
        <v>0</v>
      </c>
      <c r="BW836" s="4" t="b">
        <f t="shared" si="1282"/>
        <v>0</v>
      </c>
      <c r="BX836" s="4" t="b">
        <f t="shared" si="1283"/>
        <v>0</v>
      </c>
      <c r="BY836" s="4" t="b">
        <f t="shared" si="1284"/>
        <v>0</v>
      </c>
      <c r="BZ836" s="4" t="b">
        <f t="shared" si="1285"/>
        <v>0</v>
      </c>
      <c r="CA836" s="4" t="b">
        <f t="shared" si="1286"/>
        <v>0</v>
      </c>
      <c r="CB836" s="4" t="b">
        <f t="shared" si="1287"/>
        <v>1</v>
      </c>
      <c r="CC836" s="4" t="b">
        <f t="shared" si="1288"/>
        <v>0</v>
      </c>
      <c r="CD836" s="4" t="b">
        <f t="shared" si="1289"/>
        <v>0</v>
      </c>
      <c r="CE836" s="4" t="b">
        <f t="shared" si="1290"/>
        <v>0</v>
      </c>
      <c r="CF836" s="4" t="b">
        <f t="shared" si="1291"/>
        <v>0</v>
      </c>
      <c r="CG836" s="4" t="b">
        <f t="shared" si="1292"/>
        <v>0</v>
      </c>
      <c r="CH836" s="4" t="b">
        <f t="shared" si="1293"/>
        <v>0</v>
      </c>
      <c r="CI836" s="4" t="b">
        <f t="shared" si="1294"/>
        <v>0</v>
      </c>
      <c r="CJ836" s="4" t="b">
        <f t="shared" si="1295"/>
        <v>0</v>
      </c>
      <c r="CK836" s="4" t="b">
        <f t="shared" si="1296"/>
        <v>0</v>
      </c>
      <c r="CL836" s="4" t="b">
        <f t="shared" si="1297"/>
        <v>0</v>
      </c>
      <c r="CM836" s="4" t="b">
        <f t="shared" si="1298"/>
        <v>0</v>
      </c>
      <c r="CN836" s="4" t="b">
        <f t="shared" si="1299"/>
        <v>1</v>
      </c>
      <c r="CO836" s="4" t="b">
        <f t="shared" si="1300"/>
        <v>0</v>
      </c>
      <c r="CP836" s="4" t="b">
        <f t="shared" si="1301"/>
        <v>0</v>
      </c>
      <c r="CQ836" s="4" t="b">
        <f t="shared" si="1302"/>
        <v>0</v>
      </c>
      <c r="CR836" s="4" t="b">
        <f t="shared" si="1303"/>
        <v>0</v>
      </c>
      <c r="CS836" s="4" t="b">
        <f t="shared" si="1304"/>
        <v>0</v>
      </c>
      <c r="CT836" s="4" t="b">
        <f t="shared" si="1305"/>
        <v>0</v>
      </c>
      <c r="CU836" s="4" t="b">
        <f t="shared" si="1306"/>
        <v>0</v>
      </c>
      <c r="CV836" s="4" t="b">
        <f t="shared" si="1307"/>
        <v>0</v>
      </c>
      <c r="CW836" s="4" t="b">
        <f t="shared" si="1308"/>
        <v>0</v>
      </c>
      <c r="CX836" s="4" t="b">
        <f t="shared" si="1309"/>
        <v>0</v>
      </c>
      <c r="CY836" s="4" t="b">
        <f t="shared" si="1310"/>
        <v>0</v>
      </c>
      <c r="CZ836" s="4" t="b">
        <f t="shared" si="1311"/>
        <v>0</v>
      </c>
      <c r="DA836" s="4" t="b">
        <f t="shared" si="1312"/>
        <v>0</v>
      </c>
      <c r="DB836" s="4" t="b">
        <f t="shared" si="1313"/>
        <v>0</v>
      </c>
      <c r="DC836" s="4" t="b">
        <f t="shared" si="1314"/>
        <v>0</v>
      </c>
      <c r="DD836" s="4" t="b">
        <f t="shared" si="1315"/>
        <v>0</v>
      </c>
    </row>
    <row r="837" spans="1:108">
      <c r="A837" t="s">
        <v>2945</v>
      </c>
      <c r="C837" t="s">
        <v>2931</v>
      </c>
      <c r="F837" t="s">
        <v>2932</v>
      </c>
      <c r="G837" t="s">
        <v>2886</v>
      </c>
      <c r="H837" t="s">
        <v>7430</v>
      </c>
      <c r="I837" t="s">
        <v>7418</v>
      </c>
      <c r="J837" t="s">
        <v>147</v>
      </c>
      <c r="K837" t="s">
        <v>16</v>
      </c>
      <c r="L837" t="s">
        <v>7058</v>
      </c>
      <c r="M837" t="s">
        <v>345</v>
      </c>
      <c r="N837" t="s">
        <v>2946</v>
      </c>
      <c r="O837" t="b">
        <f t="shared" si="1222"/>
        <v>0</v>
      </c>
      <c r="P837" t="b">
        <f t="shared" si="1223"/>
        <v>1</v>
      </c>
      <c r="Q837" t="b">
        <f t="shared" si="1224"/>
        <v>0</v>
      </c>
      <c r="R837" t="b">
        <f t="shared" si="1225"/>
        <v>0</v>
      </c>
      <c r="S837" t="b">
        <f t="shared" si="1226"/>
        <v>1</v>
      </c>
      <c r="T837" t="b">
        <f t="shared" si="1227"/>
        <v>1</v>
      </c>
      <c r="U837" t="b">
        <f t="shared" si="1228"/>
        <v>0</v>
      </c>
      <c r="V837" t="b">
        <f t="shared" si="1229"/>
        <v>1</v>
      </c>
      <c r="W837" t="b">
        <f t="shared" si="1230"/>
        <v>0</v>
      </c>
      <c r="X837" t="b">
        <f t="shared" si="1231"/>
        <v>0</v>
      </c>
      <c r="Y837" t="b">
        <f t="shared" si="1232"/>
        <v>0</v>
      </c>
      <c r="Z837" t="b">
        <f t="shared" si="1233"/>
        <v>0</v>
      </c>
      <c r="AA837" t="b">
        <f t="shared" si="1234"/>
        <v>0</v>
      </c>
      <c r="AB837" t="b">
        <f t="shared" si="1235"/>
        <v>0</v>
      </c>
      <c r="AC837" t="b">
        <f t="shared" si="1236"/>
        <v>0</v>
      </c>
      <c r="AD837" t="b">
        <f t="shared" si="1237"/>
        <v>0</v>
      </c>
      <c r="AE837" t="b">
        <f t="shared" si="1238"/>
        <v>0</v>
      </c>
      <c r="AF837" t="b">
        <f t="shared" si="1239"/>
        <v>0</v>
      </c>
      <c r="AG837" t="b">
        <f t="shared" si="1240"/>
        <v>0</v>
      </c>
      <c r="AH837" t="b">
        <f t="shared" si="1241"/>
        <v>0</v>
      </c>
      <c r="AI837" t="b">
        <f t="shared" si="1242"/>
        <v>1</v>
      </c>
      <c r="AJ837" t="b">
        <f t="shared" si="1243"/>
        <v>0</v>
      </c>
      <c r="AK837" t="b">
        <f t="shared" si="1244"/>
        <v>0</v>
      </c>
      <c r="AL837" t="b">
        <f t="shared" si="1245"/>
        <v>0</v>
      </c>
      <c r="AM837" t="b">
        <f t="shared" si="1246"/>
        <v>1</v>
      </c>
      <c r="AN837" t="b">
        <f t="shared" si="1247"/>
        <v>0</v>
      </c>
      <c r="AO837" t="b">
        <f t="shared" si="1248"/>
        <v>0</v>
      </c>
      <c r="AP837" t="b">
        <f t="shared" si="1249"/>
        <v>0</v>
      </c>
      <c r="AQ837" t="b">
        <f t="shared" si="1250"/>
        <v>0</v>
      </c>
      <c r="AR837" t="b">
        <f t="shared" si="1251"/>
        <v>0</v>
      </c>
      <c r="AS837" t="b">
        <f t="shared" si="1252"/>
        <v>0</v>
      </c>
      <c r="AT837" t="b">
        <f t="shared" si="1253"/>
        <v>0</v>
      </c>
      <c r="AU837" t="b">
        <f t="shared" si="1254"/>
        <v>0</v>
      </c>
      <c r="AV837" t="b">
        <f t="shared" si="1255"/>
        <v>0</v>
      </c>
      <c r="AW837" t="b">
        <f t="shared" si="1256"/>
        <v>0</v>
      </c>
      <c r="AX837" t="b">
        <f t="shared" si="1257"/>
        <v>0</v>
      </c>
      <c r="AY837" t="b">
        <f t="shared" si="1258"/>
        <v>0</v>
      </c>
      <c r="AZ837" t="b">
        <f t="shared" si="1259"/>
        <v>0</v>
      </c>
      <c r="BA837" t="b">
        <f t="shared" si="1260"/>
        <v>0</v>
      </c>
      <c r="BB837" t="b">
        <f t="shared" si="1261"/>
        <v>0</v>
      </c>
      <c r="BC837" t="b">
        <f t="shared" si="1262"/>
        <v>0</v>
      </c>
      <c r="BD837" t="b">
        <f t="shared" si="1263"/>
        <v>0</v>
      </c>
      <c r="BE837" t="b">
        <f t="shared" si="1264"/>
        <v>0</v>
      </c>
      <c r="BF837" t="b">
        <f t="shared" si="1265"/>
        <v>0</v>
      </c>
      <c r="BG837" t="b">
        <f t="shared" si="1266"/>
        <v>0</v>
      </c>
      <c r="BH837" t="b">
        <f t="shared" si="1267"/>
        <v>0</v>
      </c>
      <c r="BI837" t="b">
        <f t="shared" si="1268"/>
        <v>0</v>
      </c>
      <c r="BJ837" t="b">
        <f t="shared" si="1269"/>
        <v>0</v>
      </c>
      <c r="BK837" t="b">
        <f t="shared" si="1270"/>
        <v>0</v>
      </c>
      <c r="BL837" t="b">
        <f t="shared" si="1271"/>
        <v>0</v>
      </c>
      <c r="BM837" t="b">
        <f t="shared" si="1272"/>
        <v>0</v>
      </c>
      <c r="BN837" t="b">
        <f t="shared" si="1273"/>
        <v>0</v>
      </c>
      <c r="BO837" t="b">
        <f t="shared" si="1274"/>
        <v>0</v>
      </c>
      <c r="BP837" t="b">
        <f t="shared" si="1275"/>
        <v>1</v>
      </c>
      <c r="BQ837" t="b">
        <f t="shared" si="1276"/>
        <v>0</v>
      </c>
      <c r="BR837" t="b">
        <f t="shared" si="1277"/>
        <v>0</v>
      </c>
      <c r="BS837" t="b">
        <f t="shared" si="1278"/>
        <v>0</v>
      </c>
      <c r="BT837" t="b">
        <f t="shared" si="1279"/>
        <v>0</v>
      </c>
      <c r="BU837" t="b">
        <f t="shared" si="1280"/>
        <v>0</v>
      </c>
      <c r="BV837" t="b">
        <f t="shared" si="1281"/>
        <v>0</v>
      </c>
      <c r="BW837" t="b">
        <f t="shared" si="1282"/>
        <v>0</v>
      </c>
      <c r="BX837" t="b">
        <f t="shared" si="1283"/>
        <v>0</v>
      </c>
      <c r="BY837" t="b">
        <f t="shared" si="1284"/>
        <v>0</v>
      </c>
      <c r="BZ837" t="b">
        <f t="shared" si="1285"/>
        <v>0</v>
      </c>
      <c r="CA837" t="b">
        <f t="shared" si="1286"/>
        <v>0</v>
      </c>
      <c r="CB837" t="b">
        <f t="shared" si="1287"/>
        <v>0</v>
      </c>
      <c r="CC837" t="b">
        <f t="shared" si="1288"/>
        <v>0</v>
      </c>
      <c r="CD837" t="b">
        <f t="shared" si="1289"/>
        <v>0</v>
      </c>
      <c r="CE837" t="b">
        <f t="shared" si="1290"/>
        <v>0</v>
      </c>
      <c r="CF837" t="b">
        <f t="shared" si="1291"/>
        <v>0</v>
      </c>
      <c r="CG837" t="b">
        <f t="shared" si="1292"/>
        <v>0</v>
      </c>
      <c r="CH837" t="b">
        <f t="shared" si="1293"/>
        <v>0</v>
      </c>
      <c r="CI837" t="b">
        <f t="shared" si="1294"/>
        <v>0</v>
      </c>
      <c r="CJ837" t="b">
        <f t="shared" si="1295"/>
        <v>0</v>
      </c>
      <c r="CK837" t="b">
        <f t="shared" si="1296"/>
        <v>0</v>
      </c>
      <c r="CL837" t="b">
        <f t="shared" si="1297"/>
        <v>0</v>
      </c>
      <c r="CM837" t="b">
        <f t="shared" si="1298"/>
        <v>0</v>
      </c>
      <c r="CN837" t="b">
        <f t="shared" si="1299"/>
        <v>0</v>
      </c>
      <c r="CO837" t="b">
        <f t="shared" si="1300"/>
        <v>0</v>
      </c>
      <c r="CP837" t="b">
        <f t="shared" si="1301"/>
        <v>0</v>
      </c>
      <c r="CQ837" t="b">
        <f t="shared" si="1302"/>
        <v>0</v>
      </c>
      <c r="CR837" t="b">
        <f t="shared" si="1303"/>
        <v>0</v>
      </c>
      <c r="CS837" t="b">
        <f t="shared" si="1304"/>
        <v>0</v>
      </c>
      <c r="CT837" t="b">
        <f t="shared" si="1305"/>
        <v>0</v>
      </c>
      <c r="CU837" t="b">
        <f t="shared" si="1306"/>
        <v>0</v>
      </c>
      <c r="CV837" t="b">
        <f t="shared" si="1307"/>
        <v>0</v>
      </c>
      <c r="CW837" t="b">
        <f t="shared" si="1308"/>
        <v>0</v>
      </c>
      <c r="CX837" t="b">
        <f t="shared" si="1309"/>
        <v>0</v>
      </c>
      <c r="CY837" t="b">
        <f t="shared" si="1310"/>
        <v>0</v>
      </c>
      <c r="CZ837" t="b">
        <f t="shared" si="1311"/>
        <v>0</v>
      </c>
      <c r="DA837" t="b">
        <f t="shared" si="1312"/>
        <v>0</v>
      </c>
      <c r="DB837" t="b">
        <f t="shared" si="1313"/>
        <v>0</v>
      </c>
      <c r="DC837" t="b">
        <f t="shared" si="1314"/>
        <v>0</v>
      </c>
      <c r="DD837" t="b">
        <f t="shared" si="1315"/>
        <v>0</v>
      </c>
    </row>
    <row r="838" spans="1:108">
      <c r="A838" t="s">
        <v>2967</v>
      </c>
      <c r="C838" t="s">
        <v>2968</v>
      </c>
      <c r="F838" t="s">
        <v>2932</v>
      </c>
      <c r="G838" t="s">
        <v>2886</v>
      </c>
      <c r="H838" t="s">
        <v>7430</v>
      </c>
      <c r="I838" t="s">
        <v>7418</v>
      </c>
      <c r="J838" t="s">
        <v>165</v>
      </c>
      <c r="K838" t="s">
        <v>114</v>
      </c>
      <c r="L838" t="s">
        <v>7067</v>
      </c>
      <c r="M838" t="s">
        <v>6079</v>
      </c>
      <c r="N838" t="s">
        <v>2969</v>
      </c>
      <c r="O838" t="b">
        <f t="shared" si="1222"/>
        <v>1</v>
      </c>
      <c r="P838" t="b">
        <f t="shared" si="1223"/>
        <v>0</v>
      </c>
      <c r="Q838" t="b">
        <f t="shared" si="1224"/>
        <v>0</v>
      </c>
      <c r="R838" t="b">
        <f t="shared" si="1225"/>
        <v>1</v>
      </c>
      <c r="S838" t="b">
        <f t="shared" si="1226"/>
        <v>1</v>
      </c>
      <c r="T838" t="b">
        <f t="shared" si="1227"/>
        <v>0</v>
      </c>
      <c r="U838" t="b">
        <f t="shared" si="1228"/>
        <v>0</v>
      </c>
      <c r="V838" t="b">
        <f t="shared" si="1229"/>
        <v>1</v>
      </c>
      <c r="W838" t="b">
        <f t="shared" si="1230"/>
        <v>0</v>
      </c>
      <c r="X838" t="b">
        <f t="shared" si="1231"/>
        <v>0</v>
      </c>
      <c r="Y838" t="b">
        <f t="shared" si="1232"/>
        <v>1</v>
      </c>
      <c r="Z838" t="b">
        <f t="shared" si="1233"/>
        <v>1</v>
      </c>
      <c r="AA838" t="b">
        <f t="shared" si="1234"/>
        <v>0</v>
      </c>
      <c r="AB838" t="b">
        <f t="shared" si="1235"/>
        <v>0</v>
      </c>
      <c r="AC838" t="b">
        <f t="shared" si="1236"/>
        <v>0</v>
      </c>
      <c r="AD838" t="b">
        <f t="shared" si="1237"/>
        <v>0</v>
      </c>
      <c r="AE838" t="b">
        <f t="shared" si="1238"/>
        <v>0</v>
      </c>
      <c r="AF838" t="b">
        <f t="shared" si="1239"/>
        <v>0</v>
      </c>
      <c r="AG838" t="b">
        <f t="shared" si="1240"/>
        <v>0</v>
      </c>
      <c r="AH838" t="b">
        <f t="shared" si="1241"/>
        <v>0</v>
      </c>
      <c r="AI838" t="b">
        <f t="shared" si="1242"/>
        <v>0</v>
      </c>
      <c r="AJ838" t="b">
        <f t="shared" si="1243"/>
        <v>0</v>
      </c>
      <c r="AK838" t="b">
        <f t="shared" si="1244"/>
        <v>0</v>
      </c>
      <c r="AL838" t="b">
        <f t="shared" si="1245"/>
        <v>0</v>
      </c>
      <c r="AM838" t="b">
        <f t="shared" si="1246"/>
        <v>0</v>
      </c>
      <c r="AN838" t="b">
        <f t="shared" si="1247"/>
        <v>0</v>
      </c>
      <c r="AO838" t="b">
        <f t="shared" si="1248"/>
        <v>0</v>
      </c>
      <c r="AP838" t="b">
        <f t="shared" si="1249"/>
        <v>0</v>
      </c>
      <c r="AQ838" t="b">
        <f t="shared" si="1250"/>
        <v>0</v>
      </c>
      <c r="AR838" t="b">
        <f t="shared" si="1251"/>
        <v>0</v>
      </c>
      <c r="AS838" t="b">
        <f t="shared" si="1252"/>
        <v>0</v>
      </c>
      <c r="AT838" t="b">
        <f t="shared" si="1253"/>
        <v>0</v>
      </c>
      <c r="AU838" t="b">
        <f t="shared" si="1254"/>
        <v>0</v>
      </c>
      <c r="AV838" t="b">
        <f t="shared" si="1255"/>
        <v>0</v>
      </c>
      <c r="AW838" t="b">
        <f t="shared" si="1256"/>
        <v>0</v>
      </c>
      <c r="AX838" t="b">
        <f t="shared" si="1257"/>
        <v>0</v>
      </c>
      <c r="AY838" t="b">
        <f t="shared" si="1258"/>
        <v>0</v>
      </c>
      <c r="AZ838" t="b">
        <f t="shared" si="1259"/>
        <v>0</v>
      </c>
      <c r="BA838" t="b">
        <f t="shared" si="1260"/>
        <v>0</v>
      </c>
      <c r="BB838" t="b">
        <f t="shared" si="1261"/>
        <v>0</v>
      </c>
      <c r="BC838" t="b">
        <f t="shared" si="1262"/>
        <v>0</v>
      </c>
      <c r="BD838" t="b">
        <f t="shared" si="1263"/>
        <v>0</v>
      </c>
      <c r="BE838" t="b">
        <f t="shared" si="1264"/>
        <v>0</v>
      </c>
      <c r="BF838" t="b">
        <f t="shared" si="1265"/>
        <v>0</v>
      </c>
      <c r="BG838" t="b">
        <f t="shared" si="1266"/>
        <v>0</v>
      </c>
      <c r="BH838" t="b">
        <f t="shared" si="1267"/>
        <v>0</v>
      </c>
      <c r="BI838" t="b">
        <f t="shared" si="1268"/>
        <v>0</v>
      </c>
      <c r="BJ838" t="b">
        <f t="shared" si="1269"/>
        <v>0</v>
      </c>
      <c r="BK838" t="b">
        <f t="shared" si="1270"/>
        <v>0</v>
      </c>
      <c r="BL838" t="b">
        <f t="shared" si="1271"/>
        <v>0</v>
      </c>
      <c r="BM838" t="b">
        <f t="shared" si="1272"/>
        <v>0</v>
      </c>
      <c r="BN838" t="b">
        <f t="shared" si="1273"/>
        <v>0</v>
      </c>
      <c r="BO838" t="b">
        <f t="shared" si="1274"/>
        <v>0</v>
      </c>
      <c r="BP838" t="b">
        <f t="shared" si="1275"/>
        <v>0</v>
      </c>
      <c r="BQ838" t="b">
        <f t="shared" si="1276"/>
        <v>0</v>
      </c>
      <c r="BR838" t="b">
        <f t="shared" si="1277"/>
        <v>0</v>
      </c>
      <c r="BS838" t="b">
        <f t="shared" si="1278"/>
        <v>0</v>
      </c>
      <c r="BT838" t="b">
        <f t="shared" si="1279"/>
        <v>0</v>
      </c>
      <c r="BU838" t="b">
        <f t="shared" si="1280"/>
        <v>0</v>
      </c>
      <c r="BV838" t="b">
        <f t="shared" si="1281"/>
        <v>0</v>
      </c>
      <c r="BW838" t="b">
        <f t="shared" si="1282"/>
        <v>0</v>
      </c>
      <c r="BX838" t="b">
        <f t="shared" si="1283"/>
        <v>0</v>
      </c>
      <c r="BY838" t="b">
        <f t="shared" si="1284"/>
        <v>0</v>
      </c>
      <c r="BZ838" t="b">
        <f t="shared" si="1285"/>
        <v>0</v>
      </c>
      <c r="CA838" t="b">
        <f t="shared" si="1286"/>
        <v>0</v>
      </c>
      <c r="CB838" t="b">
        <f t="shared" si="1287"/>
        <v>0</v>
      </c>
      <c r="CC838" t="b">
        <f t="shared" si="1288"/>
        <v>0</v>
      </c>
      <c r="CD838" t="b">
        <f t="shared" si="1289"/>
        <v>0</v>
      </c>
      <c r="CE838" t="b">
        <f t="shared" si="1290"/>
        <v>0</v>
      </c>
      <c r="CF838" t="b">
        <f t="shared" si="1291"/>
        <v>0</v>
      </c>
      <c r="CG838" t="b">
        <f t="shared" si="1292"/>
        <v>1</v>
      </c>
      <c r="CH838" t="b">
        <f t="shared" si="1293"/>
        <v>0</v>
      </c>
      <c r="CI838" t="b">
        <f t="shared" si="1294"/>
        <v>0</v>
      </c>
      <c r="CJ838" t="b">
        <f t="shared" si="1295"/>
        <v>0</v>
      </c>
      <c r="CK838" t="b">
        <f t="shared" si="1296"/>
        <v>0</v>
      </c>
      <c r="CL838" t="b">
        <f t="shared" si="1297"/>
        <v>0</v>
      </c>
      <c r="CM838" t="b">
        <f t="shared" si="1298"/>
        <v>0</v>
      </c>
      <c r="CN838" t="b">
        <f t="shared" si="1299"/>
        <v>1</v>
      </c>
      <c r="CO838" t="b">
        <f t="shared" si="1300"/>
        <v>1</v>
      </c>
      <c r="CP838" t="b">
        <f t="shared" si="1301"/>
        <v>0</v>
      </c>
      <c r="CQ838" t="b">
        <f t="shared" si="1302"/>
        <v>0</v>
      </c>
      <c r="CR838" t="b">
        <f t="shared" si="1303"/>
        <v>0</v>
      </c>
      <c r="CS838" t="b">
        <f t="shared" si="1304"/>
        <v>0</v>
      </c>
      <c r="CT838" t="b">
        <f t="shared" si="1305"/>
        <v>0</v>
      </c>
      <c r="CU838" t="b">
        <f t="shared" si="1306"/>
        <v>0</v>
      </c>
      <c r="CV838" t="b">
        <f t="shared" si="1307"/>
        <v>0</v>
      </c>
      <c r="CW838" t="b">
        <f t="shared" si="1308"/>
        <v>0</v>
      </c>
      <c r="CX838" t="b">
        <f t="shared" si="1309"/>
        <v>0</v>
      </c>
      <c r="CY838" t="b">
        <f t="shared" si="1310"/>
        <v>0</v>
      </c>
      <c r="CZ838" t="b">
        <f t="shared" si="1311"/>
        <v>0</v>
      </c>
      <c r="DA838" t="b">
        <f t="shared" si="1312"/>
        <v>0</v>
      </c>
      <c r="DB838" t="b">
        <f t="shared" si="1313"/>
        <v>0</v>
      </c>
      <c r="DC838" t="b">
        <f t="shared" si="1314"/>
        <v>0</v>
      </c>
      <c r="DD838" t="b">
        <f t="shared" si="1315"/>
        <v>0</v>
      </c>
    </row>
    <row r="839" spans="1:108">
      <c r="A839" t="s">
        <v>3002</v>
      </c>
      <c r="C839" t="s">
        <v>3003</v>
      </c>
      <c r="F839" t="s">
        <v>2932</v>
      </c>
      <c r="G839" t="s">
        <v>2886</v>
      </c>
      <c r="H839" t="s">
        <v>7430</v>
      </c>
      <c r="I839" t="s">
        <v>7418</v>
      </c>
      <c r="J839" t="s">
        <v>16</v>
      </c>
      <c r="K839" t="s">
        <v>16</v>
      </c>
      <c r="L839" t="s">
        <v>7058</v>
      </c>
      <c r="M839" t="s">
        <v>193</v>
      </c>
      <c r="N839" t="s">
        <v>3004</v>
      </c>
      <c r="O839" t="b">
        <f t="shared" si="1222"/>
        <v>1</v>
      </c>
      <c r="P839" t="b">
        <f t="shared" si="1223"/>
        <v>1</v>
      </c>
      <c r="Q839" t="b">
        <f t="shared" si="1224"/>
        <v>0</v>
      </c>
      <c r="R839" t="b">
        <f t="shared" si="1225"/>
        <v>0</v>
      </c>
      <c r="S839" t="b">
        <f t="shared" si="1226"/>
        <v>1</v>
      </c>
      <c r="T839" t="b">
        <f t="shared" si="1227"/>
        <v>1</v>
      </c>
      <c r="U839" t="b">
        <f t="shared" si="1228"/>
        <v>0</v>
      </c>
      <c r="V839" t="b">
        <f t="shared" si="1229"/>
        <v>0</v>
      </c>
      <c r="W839" t="b">
        <f t="shared" si="1230"/>
        <v>0</v>
      </c>
      <c r="X839" t="b">
        <f t="shared" si="1231"/>
        <v>0</v>
      </c>
      <c r="Y839" t="b">
        <f t="shared" si="1232"/>
        <v>0</v>
      </c>
      <c r="Z839" t="b">
        <f t="shared" si="1233"/>
        <v>0</v>
      </c>
      <c r="AA839" t="b">
        <f t="shared" si="1234"/>
        <v>0</v>
      </c>
      <c r="AB839" t="b">
        <f t="shared" si="1235"/>
        <v>1</v>
      </c>
      <c r="AC839" t="b">
        <f t="shared" si="1236"/>
        <v>0</v>
      </c>
      <c r="AD839" t="b">
        <f t="shared" si="1237"/>
        <v>0</v>
      </c>
      <c r="AE839" t="b">
        <f t="shared" si="1238"/>
        <v>0</v>
      </c>
      <c r="AF839" t="b">
        <f t="shared" si="1239"/>
        <v>0</v>
      </c>
      <c r="AG839" t="b">
        <f t="shared" si="1240"/>
        <v>0</v>
      </c>
      <c r="AH839" t="b">
        <f t="shared" si="1241"/>
        <v>0</v>
      </c>
      <c r="AI839" t="b">
        <f t="shared" si="1242"/>
        <v>0</v>
      </c>
      <c r="AJ839" t="b">
        <f t="shared" si="1243"/>
        <v>0</v>
      </c>
      <c r="AK839" t="b">
        <f t="shared" si="1244"/>
        <v>0</v>
      </c>
      <c r="AL839" t="b">
        <f t="shared" si="1245"/>
        <v>0</v>
      </c>
      <c r="AM839" t="b">
        <f t="shared" si="1246"/>
        <v>0</v>
      </c>
      <c r="AN839" t="b">
        <f t="shared" si="1247"/>
        <v>0</v>
      </c>
      <c r="AO839" t="b">
        <f t="shared" si="1248"/>
        <v>0</v>
      </c>
      <c r="AP839" t="b">
        <f t="shared" si="1249"/>
        <v>0</v>
      </c>
      <c r="AQ839" t="b">
        <f t="shared" si="1250"/>
        <v>0</v>
      </c>
      <c r="AR839" t="b">
        <f t="shared" si="1251"/>
        <v>0</v>
      </c>
      <c r="AS839" t="b">
        <f t="shared" si="1252"/>
        <v>0</v>
      </c>
      <c r="AT839" t="b">
        <f t="shared" si="1253"/>
        <v>0</v>
      </c>
      <c r="AU839" t="b">
        <f t="shared" si="1254"/>
        <v>0</v>
      </c>
      <c r="AV839" t="b">
        <f t="shared" si="1255"/>
        <v>0</v>
      </c>
      <c r="AW839" t="b">
        <f t="shared" si="1256"/>
        <v>0</v>
      </c>
      <c r="AX839" t="b">
        <f t="shared" si="1257"/>
        <v>0</v>
      </c>
      <c r="AY839" t="b">
        <f t="shared" si="1258"/>
        <v>0</v>
      </c>
      <c r="AZ839" t="b">
        <f t="shared" si="1259"/>
        <v>0</v>
      </c>
      <c r="BA839" t="b">
        <f t="shared" si="1260"/>
        <v>0</v>
      </c>
      <c r="BB839" t="b">
        <f t="shared" si="1261"/>
        <v>0</v>
      </c>
      <c r="BC839" t="b">
        <f t="shared" si="1262"/>
        <v>0</v>
      </c>
      <c r="BD839" t="b">
        <f t="shared" si="1263"/>
        <v>0</v>
      </c>
      <c r="BE839" t="b">
        <f t="shared" si="1264"/>
        <v>0</v>
      </c>
      <c r="BF839" t="b">
        <f t="shared" si="1265"/>
        <v>0</v>
      </c>
      <c r="BG839" t="b">
        <f t="shared" si="1266"/>
        <v>0</v>
      </c>
      <c r="BH839" t="b">
        <f t="shared" si="1267"/>
        <v>0</v>
      </c>
      <c r="BI839" t="b">
        <f t="shared" si="1268"/>
        <v>0</v>
      </c>
      <c r="BJ839" t="b">
        <f t="shared" si="1269"/>
        <v>0</v>
      </c>
      <c r="BK839" t="b">
        <f t="shared" si="1270"/>
        <v>0</v>
      </c>
      <c r="BL839" t="b">
        <f t="shared" si="1271"/>
        <v>0</v>
      </c>
      <c r="BM839" t="b">
        <f t="shared" si="1272"/>
        <v>0</v>
      </c>
      <c r="BN839" t="b">
        <f t="shared" si="1273"/>
        <v>0</v>
      </c>
      <c r="BO839" t="b">
        <f t="shared" si="1274"/>
        <v>0</v>
      </c>
      <c r="BP839" t="b">
        <f t="shared" si="1275"/>
        <v>0</v>
      </c>
      <c r="BQ839" t="b">
        <f t="shared" si="1276"/>
        <v>0</v>
      </c>
      <c r="BR839" t="b">
        <f t="shared" si="1277"/>
        <v>0</v>
      </c>
      <c r="BS839" t="b">
        <f t="shared" si="1278"/>
        <v>0</v>
      </c>
      <c r="BT839" t="b">
        <f t="shared" si="1279"/>
        <v>0</v>
      </c>
      <c r="BU839" t="b">
        <f t="shared" si="1280"/>
        <v>0</v>
      </c>
      <c r="BV839" t="b">
        <f t="shared" si="1281"/>
        <v>0</v>
      </c>
      <c r="BW839" t="b">
        <f t="shared" si="1282"/>
        <v>0</v>
      </c>
      <c r="BX839" t="b">
        <f t="shared" si="1283"/>
        <v>0</v>
      </c>
      <c r="BY839" t="b">
        <f t="shared" si="1284"/>
        <v>0</v>
      </c>
      <c r="BZ839" t="b">
        <f t="shared" si="1285"/>
        <v>0</v>
      </c>
      <c r="CA839" t="b">
        <f t="shared" si="1286"/>
        <v>0</v>
      </c>
      <c r="CB839" t="b">
        <f t="shared" si="1287"/>
        <v>0</v>
      </c>
      <c r="CC839" t="b">
        <f t="shared" si="1288"/>
        <v>0</v>
      </c>
      <c r="CD839" t="b">
        <f t="shared" si="1289"/>
        <v>0</v>
      </c>
      <c r="CE839" t="b">
        <f t="shared" si="1290"/>
        <v>0</v>
      </c>
      <c r="CF839" t="b">
        <f t="shared" si="1291"/>
        <v>0</v>
      </c>
      <c r="CG839" t="b">
        <f t="shared" si="1292"/>
        <v>0</v>
      </c>
      <c r="CH839" t="b">
        <f t="shared" si="1293"/>
        <v>1</v>
      </c>
      <c r="CI839" t="b">
        <f t="shared" si="1294"/>
        <v>0</v>
      </c>
      <c r="CJ839" t="b">
        <f t="shared" si="1295"/>
        <v>0</v>
      </c>
      <c r="CK839" t="b">
        <f t="shared" si="1296"/>
        <v>0</v>
      </c>
      <c r="CL839" t="b">
        <f t="shared" si="1297"/>
        <v>0</v>
      </c>
      <c r="CM839" t="b">
        <f t="shared" si="1298"/>
        <v>0</v>
      </c>
      <c r="CN839" t="b">
        <f t="shared" si="1299"/>
        <v>0</v>
      </c>
      <c r="CO839" t="b">
        <f t="shared" si="1300"/>
        <v>0</v>
      </c>
      <c r="CP839" t="b">
        <f t="shared" si="1301"/>
        <v>0</v>
      </c>
      <c r="CQ839" t="b">
        <f t="shared" si="1302"/>
        <v>0</v>
      </c>
      <c r="CR839" t="b">
        <f t="shared" si="1303"/>
        <v>0</v>
      </c>
      <c r="CS839" t="b">
        <f t="shared" si="1304"/>
        <v>0</v>
      </c>
      <c r="CT839" t="b">
        <f t="shared" si="1305"/>
        <v>0</v>
      </c>
      <c r="CU839" t="b">
        <f t="shared" si="1306"/>
        <v>0</v>
      </c>
      <c r="CV839" t="b">
        <f t="shared" si="1307"/>
        <v>0</v>
      </c>
      <c r="CW839" t="b">
        <f t="shared" si="1308"/>
        <v>0</v>
      </c>
      <c r="CX839" t="b">
        <f t="shared" si="1309"/>
        <v>0</v>
      </c>
      <c r="CY839" t="b">
        <f t="shared" si="1310"/>
        <v>0</v>
      </c>
      <c r="CZ839" t="b">
        <f t="shared" si="1311"/>
        <v>0</v>
      </c>
      <c r="DA839" t="b">
        <f t="shared" si="1312"/>
        <v>0</v>
      </c>
      <c r="DB839" t="b">
        <f t="shared" si="1313"/>
        <v>0</v>
      </c>
      <c r="DC839" t="b">
        <f t="shared" si="1314"/>
        <v>0</v>
      </c>
      <c r="DD839" t="b">
        <f t="shared" si="1315"/>
        <v>0</v>
      </c>
    </row>
    <row r="840" spans="1:108">
      <c r="A840" s="10" t="s">
        <v>409</v>
      </c>
      <c r="B840" t="s">
        <v>410</v>
      </c>
      <c r="C840" t="s">
        <v>410</v>
      </c>
      <c r="F840" t="s">
        <v>411</v>
      </c>
      <c r="G840" t="s">
        <v>412</v>
      </c>
      <c r="I840" t="s">
        <v>7422</v>
      </c>
      <c r="J840" t="s">
        <v>108</v>
      </c>
      <c r="K840" t="s">
        <v>109</v>
      </c>
      <c r="L840" t="s">
        <v>6179</v>
      </c>
      <c r="M840" t="s">
        <v>6079</v>
      </c>
      <c r="N840" t="s">
        <v>62</v>
      </c>
      <c r="O840" t="b">
        <f t="shared" si="1222"/>
        <v>0</v>
      </c>
      <c r="P840" t="b">
        <f t="shared" si="1223"/>
        <v>1</v>
      </c>
      <c r="Q840" t="b">
        <f t="shared" si="1224"/>
        <v>0</v>
      </c>
      <c r="R840" t="b">
        <f t="shared" si="1225"/>
        <v>0</v>
      </c>
      <c r="S840" t="b">
        <f t="shared" si="1226"/>
        <v>0</v>
      </c>
      <c r="T840" t="b">
        <f t="shared" si="1227"/>
        <v>0</v>
      </c>
      <c r="U840" t="b">
        <f t="shared" si="1228"/>
        <v>0</v>
      </c>
      <c r="V840" t="b">
        <f t="shared" si="1229"/>
        <v>1</v>
      </c>
      <c r="W840" t="b">
        <f t="shared" si="1230"/>
        <v>0</v>
      </c>
      <c r="X840" t="b">
        <f t="shared" si="1231"/>
        <v>0</v>
      </c>
      <c r="Y840" t="b">
        <f t="shared" si="1232"/>
        <v>0</v>
      </c>
      <c r="Z840" t="b">
        <f t="shared" si="1233"/>
        <v>0</v>
      </c>
      <c r="AA840" t="b">
        <f t="shared" si="1234"/>
        <v>1</v>
      </c>
      <c r="AB840" t="b">
        <f t="shared" si="1235"/>
        <v>0</v>
      </c>
      <c r="AC840" t="b">
        <f t="shared" si="1236"/>
        <v>0</v>
      </c>
      <c r="AD840" t="b">
        <f t="shared" si="1237"/>
        <v>0</v>
      </c>
      <c r="AE840" t="b">
        <f t="shared" si="1238"/>
        <v>0</v>
      </c>
      <c r="AF840" t="b">
        <f t="shared" si="1239"/>
        <v>0</v>
      </c>
      <c r="AG840" t="b">
        <f t="shared" si="1240"/>
        <v>0</v>
      </c>
      <c r="AH840" t="b">
        <f t="shared" si="1241"/>
        <v>0</v>
      </c>
      <c r="AI840" t="b">
        <f t="shared" si="1242"/>
        <v>0</v>
      </c>
      <c r="AJ840" t="b">
        <f t="shared" si="1243"/>
        <v>0</v>
      </c>
      <c r="AK840" t="b">
        <f t="shared" si="1244"/>
        <v>0</v>
      </c>
      <c r="AL840" t="b">
        <f t="shared" si="1245"/>
        <v>0</v>
      </c>
      <c r="AM840" t="b">
        <f t="shared" si="1246"/>
        <v>0</v>
      </c>
      <c r="AN840" t="b">
        <f t="shared" si="1247"/>
        <v>0</v>
      </c>
      <c r="AO840" t="b">
        <f t="shared" si="1248"/>
        <v>0</v>
      </c>
      <c r="AP840" t="b">
        <f t="shared" si="1249"/>
        <v>0</v>
      </c>
      <c r="AQ840" t="b">
        <f t="shared" si="1250"/>
        <v>0</v>
      </c>
      <c r="AR840" t="b">
        <f t="shared" si="1251"/>
        <v>0</v>
      </c>
      <c r="AS840" t="b">
        <f t="shared" si="1252"/>
        <v>0</v>
      </c>
      <c r="AT840" t="b">
        <f t="shared" si="1253"/>
        <v>0</v>
      </c>
      <c r="AU840" t="b">
        <f t="shared" si="1254"/>
        <v>0</v>
      </c>
      <c r="AV840" t="b">
        <f t="shared" si="1255"/>
        <v>0</v>
      </c>
      <c r="AW840" t="b">
        <f t="shared" si="1256"/>
        <v>0</v>
      </c>
      <c r="AX840" t="b">
        <f t="shared" si="1257"/>
        <v>0</v>
      </c>
      <c r="AY840" t="b">
        <f t="shared" si="1258"/>
        <v>0</v>
      </c>
      <c r="AZ840" t="b">
        <f t="shared" si="1259"/>
        <v>0</v>
      </c>
      <c r="BA840" t="b">
        <f t="shared" si="1260"/>
        <v>0</v>
      </c>
      <c r="BB840" t="b">
        <f t="shared" si="1261"/>
        <v>0</v>
      </c>
      <c r="BC840" t="b">
        <f t="shared" si="1262"/>
        <v>0</v>
      </c>
      <c r="BD840" t="b">
        <f t="shared" si="1263"/>
        <v>0</v>
      </c>
      <c r="BE840" t="b">
        <f t="shared" si="1264"/>
        <v>0</v>
      </c>
      <c r="BF840" t="b">
        <f t="shared" si="1265"/>
        <v>0</v>
      </c>
      <c r="BG840" t="b">
        <f t="shared" si="1266"/>
        <v>0</v>
      </c>
      <c r="BH840" t="b">
        <f t="shared" si="1267"/>
        <v>0</v>
      </c>
      <c r="BI840" t="b">
        <f t="shared" si="1268"/>
        <v>0</v>
      </c>
      <c r="BJ840" t="b">
        <f t="shared" si="1269"/>
        <v>0</v>
      </c>
      <c r="BK840" t="b">
        <f t="shared" si="1270"/>
        <v>0</v>
      </c>
      <c r="BL840" t="b">
        <f t="shared" si="1271"/>
        <v>0</v>
      </c>
      <c r="BM840" t="b">
        <f t="shared" si="1272"/>
        <v>0</v>
      </c>
      <c r="BN840" t="b">
        <f t="shared" si="1273"/>
        <v>0</v>
      </c>
      <c r="BO840" t="b">
        <f t="shared" si="1274"/>
        <v>1</v>
      </c>
      <c r="BP840" t="b">
        <f t="shared" si="1275"/>
        <v>0</v>
      </c>
      <c r="BQ840" t="b">
        <f t="shared" si="1276"/>
        <v>0</v>
      </c>
      <c r="BR840" t="b">
        <f t="shared" si="1277"/>
        <v>0</v>
      </c>
      <c r="BS840" t="b">
        <f t="shared" si="1278"/>
        <v>0</v>
      </c>
      <c r="BT840" t="b">
        <f t="shared" si="1279"/>
        <v>0</v>
      </c>
      <c r="BU840" t="b">
        <f t="shared" si="1280"/>
        <v>0</v>
      </c>
      <c r="BV840" t="b">
        <f t="shared" si="1281"/>
        <v>0</v>
      </c>
      <c r="BW840" t="b">
        <f t="shared" si="1282"/>
        <v>0</v>
      </c>
      <c r="BX840" t="b">
        <f t="shared" si="1283"/>
        <v>0</v>
      </c>
      <c r="BY840" t="b">
        <f t="shared" si="1284"/>
        <v>0</v>
      </c>
      <c r="BZ840" t="b">
        <f t="shared" si="1285"/>
        <v>0</v>
      </c>
      <c r="CA840" t="b">
        <f t="shared" si="1286"/>
        <v>0</v>
      </c>
      <c r="CB840" t="b">
        <f t="shared" si="1287"/>
        <v>0</v>
      </c>
      <c r="CC840" t="b">
        <f t="shared" si="1288"/>
        <v>0</v>
      </c>
      <c r="CD840" t="b">
        <f t="shared" si="1289"/>
        <v>0</v>
      </c>
      <c r="CE840" t="b">
        <f t="shared" si="1290"/>
        <v>0</v>
      </c>
      <c r="CF840" t="b">
        <f t="shared" si="1291"/>
        <v>0</v>
      </c>
      <c r="CG840" t="b">
        <f t="shared" si="1292"/>
        <v>0</v>
      </c>
      <c r="CH840" t="b">
        <f t="shared" si="1293"/>
        <v>0</v>
      </c>
      <c r="CI840" t="b">
        <f t="shared" si="1294"/>
        <v>0</v>
      </c>
      <c r="CJ840" t="b">
        <f t="shared" si="1295"/>
        <v>0</v>
      </c>
      <c r="CK840" t="b">
        <f t="shared" si="1296"/>
        <v>0</v>
      </c>
      <c r="CL840" t="b">
        <f t="shared" si="1297"/>
        <v>0</v>
      </c>
      <c r="CM840" t="b">
        <f t="shared" si="1298"/>
        <v>0</v>
      </c>
      <c r="CN840" t="b">
        <f t="shared" si="1299"/>
        <v>0</v>
      </c>
      <c r="CO840" t="b">
        <f t="shared" si="1300"/>
        <v>0</v>
      </c>
      <c r="CP840" t="b">
        <f t="shared" si="1301"/>
        <v>0</v>
      </c>
      <c r="CQ840" t="b">
        <f t="shared" si="1302"/>
        <v>0</v>
      </c>
      <c r="CR840" t="b">
        <f t="shared" si="1303"/>
        <v>0</v>
      </c>
      <c r="CS840" t="b">
        <f t="shared" si="1304"/>
        <v>0</v>
      </c>
      <c r="CT840" t="b">
        <f t="shared" si="1305"/>
        <v>0</v>
      </c>
      <c r="CU840" t="b">
        <f t="shared" si="1306"/>
        <v>0</v>
      </c>
      <c r="CV840" t="b">
        <f t="shared" si="1307"/>
        <v>0</v>
      </c>
      <c r="CW840" t="b">
        <f t="shared" si="1308"/>
        <v>0</v>
      </c>
      <c r="CX840" t="b">
        <f t="shared" si="1309"/>
        <v>0</v>
      </c>
      <c r="CY840" t="b">
        <f t="shared" si="1310"/>
        <v>0</v>
      </c>
      <c r="CZ840" t="b">
        <f t="shared" si="1311"/>
        <v>0</v>
      </c>
      <c r="DA840" t="b">
        <f t="shared" si="1312"/>
        <v>0</v>
      </c>
      <c r="DB840" t="b">
        <f t="shared" si="1313"/>
        <v>0</v>
      </c>
      <c r="DC840" t="b">
        <f t="shared" si="1314"/>
        <v>0</v>
      </c>
      <c r="DD840" t="b">
        <f t="shared" si="1315"/>
        <v>0</v>
      </c>
    </row>
    <row r="841" spans="1:108">
      <c r="A841" s="1" t="s">
        <v>732</v>
      </c>
      <c r="C841" t="s">
        <v>733</v>
      </c>
      <c r="G841" t="s">
        <v>734</v>
      </c>
      <c r="I841" t="s">
        <v>7422</v>
      </c>
      <c r="J841" s="3" t="s">
        <v>124</v>
      </c>
      <c r="K841" t="s">
        <v>16</v>
      </c>
      <c r="L841" t="s">
        <v>6326</v>
      </c>
      <c r="M841" t="s">
        <v>6079</v>
      </c>
      <c r="N841" t="s">
        <v>735</v>
      </c>
      <c r="O841" t="b">
        <f t="shared" si="1222"/>
        <v>1</v>
      </c>
      <c r="P841" t="b">
        <f t="shared" si="1223"/>
        <v>1</v>
      </c>
      <c r="Q841" t="b">
        <f t="shared" si="1224"/>
        <v>1</v>
      </c>
      <c r="R841" t="b">
        <f t="shared" si="1225"/>
        <v>0</v>
      </c>
      <c r="S841" t="b">
        <f t="shared" si="1226"/>
        <v>1</v>
      </c>
      <c r="T841" t="b">
        <f t="shared" si="1227"/>
        <v>1</v>
      </c>
      <c r="U841" t="b">
        <f t="shared" si="1228"/>
        <v>1</v>
      </c>
      <c r="V841" t="b">
        <f t="shared" si="1229"/>
        <v>0</v>
      </c>
      <c r="W841" t="b">
        <f t="shared" si="1230"/>
        <v>0</v>
      </c>
      <c r="X841" t="b">
        <f t="shared" si="1231"/>
        <v>0</v>
      </c>
      <c r="Y841" t="b">
        <f t="shared" si="1232"/>
        <v>0</v>
      </c>
      <c r="Z841" t="b">
        <f t="shared" si="1233"/>
        <v>0</v>
      </c>
      <c r="AA841" t="b">
        <f t="shared" si="1234"/>
        <v>0</v>
      </c>
      <c r="AB841" t="b">
        <f t="shared" si="1235"/>
        <v>1</v>
      </c>
      <c r="AC841" t="b">
        <f t="shared" si="1236"/>
        <v>0</v>
      </c>
      <c r="AD841" t="b">
        <f t="shared" si="1237"/>
        <v>0</v>
      </c>
      <c r="AE841" t="b">
        <f t="shared" si="1238"/>
        <v>0</v>
      </c>
      <c r="AF841" t="b">
        <f t="shared" si="1239"/>
        <v>0</v>
      </c>
      <c r="AG841" t="b">
        <f t="shared" si="1240"/>
        <v>0</v>
      </c>
      <c r="AH841" t="b">
        <f t="shared" si="1241"/>
        <v>1</v>
      </c>
      <c r="AI841" t="b">
        <f t="shared" si="1242"/>
        <v>0</v>
      </c>
      <c r="AJ841" t="b">
        <f t="shared" si="1243"/>
        <v>0</v>
      </c>
      <c r="AK841" t="b">
        <f t="shared" si="1244"/>
        <v>0</v>
      </c>
      <c r="AL841" t="b">
        <f t="shared" si="1245"/>
        <v>0</v>
      </c>
      <c r="AM841" t="b">
        <f t="shared" si="1246"/>
        <v>0</v>
      </c>
      <c r="AN841" t="b">
        <f t="shared" si="1247"/>
        <v>0</v>
      </c>
      <c r="AO841" t="b">
        <f t="shared" si="1248"/>
        <v>0</v>
      </c>
      <c r="AP841" t="b">
        <f t="shared" si="1249"/>
        <v>0</v>
      </c>
      <c r="AQ841" t="b">
        <f t="shared" si="1250"/>
        <v>0</v>
      </c>
      <c r="AR841" t="b">
        <f t="shared" si="1251"/>
        <v>0</v>
      </c>
      <c r="AS841" t="b">
        <f t="shared" si="1252"/>
        <v>0</v>
      </c>
      <c r="AT841" t="b">
        <f t="shared" si="1253"/>
        <v>0</v>
      </c>
      <c r="AU841" t="b">
        <f t="shared" si="1254"/>
        <v>0</v>
      </c>
      <c r="AV841" t="b">
        <f t="shared" si="1255"/>
        <v>0</v>
      </c>
      <c r="AW841" t="b">
        <f t="shared" si="1256"/>
        <v>0</v>
      </c>
      <c r="AX841" t="b">
        <f t="shared" si="1257"/>
        <v>0</v>
      </c>
      <c r="AY841" t="b">
        <f t="shared" si="1258"/>
        <v>0</v>
      </c>
      <c r="AZ841" t="b">
        <f t="shared" si="1259"/>
        <v>0</v>
      </c>
      <c r="BA841" t="b">
        <f t="shared" si="1260"/>
        <v>0</v>
      </c>
      <c r="BB841" t="b">
        <f t="shared" si="1261"/>
        <v>0</v>
      </c>
      <c r="BC841" t="b">
        <f t="shared" si="1262"/>
        <v>0</v>
      </c>
      <c r="BD841" t="b">
        <f t="shared" si="1263"/>
        <v>0</v>
      </c>
      <c r="BE841" t="b">
        <f t="shared" si="1264"/>
        <v>0</v>
      </c>
      <c r="BF841" t="b">
        <f t="shared" si="1265"/>
        <v>0</v>
      </c>
      <c r="BG841" t="b">
        <f t="shared" si="1266"/>
        <v>0</v>
      </c>
      <c r="BH841" t="b">
        <f t="shared" si="1267"/>
        <v>0</v>
      </c>
      <c r="BI841" t="b">
        <f t="shared" si="1268"/>
        <v>0</v>
      </c>
      <c r="BJ841" t="b">
        <f t="shared" si="1269"/>
        <v>0</v>
      </c>
      <c r="BK841" t="b">
        <f t="shared" si="1270"/>
        <v>0</v>
      </c>
      <c r="BL841" t="b">
        <f t="shared" si="1271"/>
        <v>0</v>
      </c>
      <c r="BM841" t="b">
        <f t="shared" si="1272"/>
        <v>0</v>
      </c>
      <c r="BN841" t="b">
        <f t="shared" si="1273"/>
        <v>0</v>
      </c>
      <c r="BO841" t="b">
        <f t="shared" si="1274"/>
        <v>0</v>
      </c>
      <c r="BP841" t="b">
        <f t="shared" si="1275"/>
        <v>1</v>
      </c>
      <c r="BQ841" t="b">
        <f t="shared" si="1276"/>
        <v>0</v>
      </c>
      <c r="BR841" t="b">
        <f t="shared" si="1277"/>
        <v>0</v>
      </c>
      <c r="BS841" t="b">
        <f t="shared" si="1278"/>
        <v>0</v>
      </c>
      <c r="BT841" t="b">
        <f t="shared" si="1279"/>
        <v>0</v>
      </c>
      <c r="BU841" t="b">
        <f t="shared" si="1280"/>
        <v>0</v>
      </c>
      <c r="BV841" t="b">
        <f t="shared" si="1281"/>
        <v>0</v>
      </c>
      <c r="BW841" t="b">
        <f t="shared" si="1282"/>
        <v>0</v>
      </c>
      <c r="BX841" t="b">
        <f t="shared" si="1283"/>
        <v>0</v>
      </c>
      <c r="BY841" t="b">
        <f t="shared" si="1284"/>
        <v>0</v>
      </c>
      <c r="BZ841" t="b">
        <f t="shared" si="1285"/>
        <v>0</v>
      </c>
      <c r="CA841" t="b">
        <f t="shared" si="1286"/>
        <v>0</v>
      </c>
      <c r="CB841" t="b">
        <f t="shared" si="1287"/>
        <v>0</v>
      </c>
      <c r="CC841" t="b">
        <f t="shared" si="1288"/>
        <v>0</v>
      </c>
      <c r="CD841" t="b">
        <f t="shared" si="1289"/>
        <v>0</v>
      </c>
      <c r="CE841" t="b">
        <f t="shared" si="1290"/>
        <v>0</v>
      </c>
      <c r="CF841" t="b">
        <f t="shared" si="1291"/>
        <v>0</v>
      </c>
      <c r="CG841" t="b">
        <f t="shared" si="1292"/>
        <v>0</v>
      </c>
      <c r="CH841" t="b">
        <f t="shared" si="1293"/>
        <v>0</v>
      </c>
      <c r="CI841" t="b">
        <f t="shared" si="1294"/>
        <v>0</v>
      </c>
      <c r="CJ841" t="b">
        <f t="shared" si="1295"/>
        <v>0</v>
      </c>
      <c r="CK841" t="b">
        <f t="shared" si="1296"/>
        <v>0</v>
      </c>
      <c r="CL841" t="b">
        <f t="shared" si="1297"/>
        <v>0</v>
      </c>
      <c r="CM841" t="b">
        <f t="shared" si="1298"/>
        <v>0</v>
      </c>
      <c r="CN841" t="b">
        <f t="shared" si="1299"/>
        <v>0</v>
      </c>
      <c r="CO841" t="b">
        <f t="shared" si="1300"/>
        <v>0</v>
      </c>
      <c r="CP841" t="b">
        <f t="shared" si="1301"/>
        <v>0</v>
      </c>
      <c r="CQ841" t="b">
        <f t="shared" si="1302"/>
        <v>0</v>
      </c>
      <c r="CR841" t="b">
        <f t="shared" si="1303"/>
        <v>0</v>
      </c>
      <c r="CS841" t="b">
        <f t="shared" si="1304"/>
        <v>0</v>
      </c>
      <c r="CT841" t="b">
        <f t="shared" si="1305"/>
        <v>0</v>
      </c>
      <c r="CU841" t="b">
        <f t="shared" si="1306"/>
        <v>0</v>
      </c>
      <c r="CV841" t="b">
        <f t="shared" si="1307"/>
        <v>0</v>
      </c>
      <c r="CW841" t="b">
        <f t="shared" si="1308"/>
        <v>0</v>
      </c>
      <c r="CX841" t="b">
        <f t="shared" si="1309"/>
        <v>0</v>
      </c>
      <c r="CY841" t="b">
        <f t="shared" si="1310"/>
        <v>0</v>
      </c>
      <c r="CZ841" t="b">
        <f t="shared" si="1311"/>
        <v>0</v>
      </c>
      <c r="DA841" t="b">
        <f t="shared" si="1312"/>
        <v>0</v>
      </c>
      <c r="DB841" t="b">
        <f t="shared" si="1313"/>
        <v>0</v>
      </c>
      <c r="DC841" t="b">
        <f t="shared" si="1314"/>
        <v>0</v>
      </c>
      <c r="DD841" t="b">
        <f t="shared" si="1315"/>
        <v>0</v>
      </c>
    </row>
    <row r="842" spans="1:108">
      <c r="A842" s="1" t="s">
        <v>736</v>
      </c>
      <c r="B842" t="s">
        <v>7352</v>
      </c>
      <c r="C842" t="s">
        <v>7352</v>
      </c>
      <c r="G842" t="s">
        <v>734</v>
      </c>
      <c r="I842" t="s">
        <v>7422</v>
      </c>
      <c r="J842" s="1" t="s">
        <v>16</v>
      </c>
      <c r="K842" t="s">
        <v>16</v>
      </c>
      <c r="L842" t="s">
        <v>6327</v>
      </c>
      <c r="M842" t="s">
        <v>6079</v>
      </c>
      <c r="N842" t="s">
        <v>101</v>
      </c>
      <c r="O842" t="b">
        <f t="shared" si="1222"/>
        <v>0</v>
      </c>
      <c r="P842" t="b">
        <f t="shared" si="1223"/>
        <v>0</v>
      </c>
      <c r="Q842" t="b">
        <f t="shared" si="1224"/>
        <v>0</v>
      </c>
      <c r="R842" t="b">
        <f t="shared" si="1225"/>
        <v>0</v>
      </c>
      <c r="S842" t="b">
        <f t="shared" si="1226"/>
        <v>0</v>
      </c>
      <c r="T842" t="b">
        <f t="shared" si="1227"/>
        <v>0</v>
      </c>
      <c r="U842" t="b">
        <f t="shared" si="1228"/>
        <v>0</v>
      </c>
      <c r="V842" t="b">
        <f t="shared" si="1229"/>
        <v>1</v>
      </c>
      <c r="W842" t="b">
        <f t="shared" si="1230"/>
        <v>0</v>
      </c>
      <c r="X842" t="b">
        <f t="shared" si="1231"/>
        <v>0</v>
      </c>
      <c r="Y842" t="b">
        <f t="shared" si="1232"/>
        <v>0</v>
      </c>
      <c r="Z842" t="b">
        <f t="shared" si="1233"/>
        <v>0</v>
      </c>
      <c r="AA842" t="b">
        <f t="shared" si="1234"/>
        <v>0</v>
      </c>
      <c r="AB842" t="b">
        <f t="shared" si="1235"/>
        <v>0</v>
      </c>
      <c r="AC842" t="b">
        <f t="shared" si="1236"/>
        <v>0</v>
      </c>
      <c r="AD842" t="b">
        <f t="shared" si="1237"/>
        <v>0</v>
      </c>
      <c r="AE842" t="b">
        <f t="shared" si="1238"/>
        <v>0</v>
      </c>
      <c r="AF842" t="b">
        <f t="shared" si="1239"/>
        <v>0</v>
      </c>
      <c r="AG842" t="b">
        <f t="shared" si="1240"/>
        <v>0</v>
      </c>
      <c r="AH842" t="b">
        <f t="shared" si="1241"/>
        <v>0</v>
      </c>
      <c r="AI842" t="b">
        <f t="shared" si="1242"/>
        <v>0</v>
      </c>
      <c r="AJ842" t="b">
        <f t="shared" si="1243"/>
        <v>0</v>
      </c>
      <c r="AK842" t="b">
        <f t="shared" si="1244"/>
        <v>0</v>
      </c>
      <c r="AL842" t="b">
        <f t="shared" si="1245"/>
        <v>0</v>
      </c>
      <c r="AM842" t="b">
        <f t="shared" si="1246"/>
        <v>0</v>
      </c>
      <c r="AN842" t="b">
        <f t="shared" si="1247"/>
        <v>0</v>
      </c>
      <c r="AO842" t="b">
        <f t="shared" si="1248"/>
        <v>0</v>
      </c>
      <c r="AP842" t="b">
        <f t="shared" si="1249"/>
        <v>0</v>
      </c>
      <c r="AQ842" t="b">
        <f t="shared" si="1250"/>
        <v>0</v>
      </c>
      <c r="AR842" t="b">
        <f t="shared" si="1251"/>
        <v>0</v>
      </c>
      <c r="AS842" t="b">
        <f t="shared" si="1252"/>
        <v>0</v>
      </c>
      <c r="AT842" t="b">
        <f t="shared" si="1253"/>
        <v>0</v>
      </c>
      <c r="AU842" t="b">
        <f t="shared" si="1254"/>
        <v>0</v>
      </c>
      <c r="AV842" t="b">
        <f t="shared" si="1255"/>
        <v>0</v>
      </c>
      <c r="AW842" t="b">
        <f t="shared" si="1256"/>
        <v>0</v>
      </c>
      <c r="AX842" t="b">
        <f t="shared" si="1257"/>
        <v>0</v>
      </c>
      <c r="AY842" t="b">
        <f t="shared" si="1258"/>
        <v>0</v>
      </c>
      <c r="AZ842" t="b">
        <f t="shared" si="1259"/>
        <v>0</v>
      </c>
      <c r="BA842" t="b">
        <f t="shared" si="1260"/>
        <v>0</v>
      </c>
      <c r="BB842" t="b">
        <f t="shared" si="1261"/>
        <v>0</v>
      </c>
      <c r="BC842" t="b">
        <f t="shared" si="1262"/>
        <v>0</v>
      </c>
      <c r="BD842" t="b">
        <f t="shared" si="1263"/>
        <v>0</v>
      </c>
      <c r="BE842" t="b">
        <f t="shared" si="1264"/>
        <v>0</v>
      </c>
      <c r="BF842" t="b">
        <f t="shared" si="1265"/>
        <v>0</v>
      </c>
      <c r="BG842" t="b">
        <f t="shared" si="1266"/>
        <v>0</v>
      </c>
      <c r="BH842" t="b">
        <f t="shared" si="1267"/>
        <v>0</v>
      </c>
      <c r="BI842" t="b">
        <f t="shared" si="1268"/>
        <v>0</v>
      </c>
      <c r="BJ842" t="b">
        <f t="shared" si="1269"/>
        <v>0</v>
      </c>
      <c r="BK842" t="b">
        <f t="shared" si="1270"/>
        <v>0</v>
      </c>
      <c r="BL842" t="b">
        <f t="shared" si="1271"/>
        <v>0</v>
      </c>
      <c r="BM842" t="b">
        <f t="shared" si="1272"/>
        <v>0</v>
      </c>
      <c r="BN842" t="b">
        <f t="shared" si="1273"/>
        <v>0</v>
      </c>
      <c r="BO842" t="b">
        <f t="shared" si="1274"/>
        <v>0</v>
      </c>
      <c r="BP842" t="b">
        <f t="shared" si="1275"/>
        <v>0</v>
      </c>
      <c r="BQ842" t="b">
        <f t="shared" si="1276"/>
        <v>0</v>
      </c>
      <c r="BR842" t="b">
        <f t="shared" si="1277"/>
        <v>0</v>
      </c>
      <c r="BS842" t="b">
        <f t="shared" si="1278"/>
        <v>0</v>
      </c>
      <c r="BT842" t="b">
        <f t="shared" si="1279"/>
        <v>0</v>
      </c>
      <c r="BU842" t="b">
        <f t="shared" si="1280"/>
        <v>0</v>
      </c>
      <c r="BV842" t="b">
        <f t="shared" si="1281"/>
        <v>0</v>
      </c>
      <c r="BW842" t="b">
        <f t="shared" si="1282"/>
        <v>0</v>
      </c>
      <c r="BX842" t="b">
        <f t="shared" si="1283"/>
        <v>0</v>
      </c>
      <c r="BY842" t="b">
        <f t="shared" si="1284"/>
        <v>0</v>
      </c>
      <c r="BZ842" t="b">
        <f t="shared" si="1285"/>
        <v>0</v>
      </c>
      <c r="CA842" t="b">
        <f t="shared" si="1286"/>
        <v>0</v>
      </c>
      <c r="CB842" t="b">
        <f t="shared" si="1287"/>
        <v>0</v>
      </c>
      <c r="CC842" t="b">
        <f t="shared" si="1288"/>
        <v>0</v>
      </c>
      <c r="CD842" t="b">
        <f t="shared" si="1289"/>
        <v>0</v>
      </c>
      <c r="CE842" t="b">
        <f t="shared" si="1290"/>
        <v>0</v>
      </c>
      <c r="CF842" t="b">
        <f t="shared" si="1291"/>
        <v>0</v>
      </c>
      <c r="CG842" t="b">
        <f t="shared" si="1292"/>
        <v>0</v>
      </c>
      <c r="CH842" t="b">
        <f t="shared" si="1293"/>
        <v>0</v>
      </c>
      <c r="CI842" t="b">
        <f t="shared" si="1294"/>
        <v>0</v>
      </c>
      <c r="CJ842" t="b">
        <f t="shared" si="1295"/>
        <v>0</v>
      </c>
      <c r="CK842" t="b">
        <f t="shared" si="1296"/>
        <v>0</v>
      </c>
      <c r="CL842" t="b">
        <f t="shared" si="1297"/>
        <v>0</v>
      </c>
      <c r="CM842" t="b">
        <f t="shared" si="1298"/>
        <v>0</v>
      </c>
      <c r="CN842" t="b">
        <f t="shared" si="1299"/>
        <v>0</v>
      </c>
      <c r="CO842" t="b">
        <f t="shared" si="1300"/>
        <v>0</v>
      </c>
      <c r="CP842" t="b">
        <f t="shared" si="1301"/>
        <v>0</v>
      </c>
      <c r="CQ842" t="b">
        <f t="shared" si="1302"/>
        <v>0</v>
      </c>
      <c r="CR842" t="b">
        <f t="shared" si="1303"/>
        <v>0</v>
      </c>
      <c r="CS842" t="b">
        <f t="shared" si="1304"/>
        <v>0</v>
      </c>
      <c r="CT842" t="b">
        <f t="shared" si="1305"/>
        <v>0</v>
      </c>
      <c r="CU842" t="b">
        <f t="shared" si="1306"/>
        <v>0</v>
      </c>
      <c r="CV842" t="b">
        <f t="shared" si="1307"/>
        <v>0</v>
      </c>
      <c r="CW842" t="b">
        <f t="shared" si="1308"/>
        <v>0</v>
      </c>
      <c r="CX842" t="b">
        <f t="shared" si="1309"/>
        <v>0</v>
      </c>
      <c r="CY842" t="b">
        <f t="shared" si="1310"/>
        <v>0</v>
      </c>
      <c r="CZ842" t="b">
        <f t="shared" si="1311"/>
        <v>0</v>
      </c>
      <c r="DA842" t="b">
        <f t="shared" si="1312"/>
        <v>0</v>
      </c>
      <c r="DB842" t="b">
        <f t="shared" si="1313"/>
        <v>1</v>
      </c>
      <c r="DC842" t="b">
        <f t="shared" si="1314"/>
        <v>0</v>
      </c>
      <c r="DD842" t="b">
        <f t="shared" si="1315"/>
        <v>0</v>
      </c>
    </row>
    <row r="843" spans="1:108">
      <c r="A843" s="1" t="s">
        <v>737</v>
      </c>
      <c r="B843" t="s">
        <v>738</v>
      </c>
      <c r="C843" t="s">
        <v>738</v>
      </c>
      <c r="F843" t="s">
        <v>739</v>
      </c>
      <c r="G843" t="s">
        <v>740</v>
      </c>
      <c r="I843" t="s">
        <v>7423</v>
      </c>
      <c r="J843" s="1" t="s">
        <v>307</v>
      </c>
      <c r="K843" t="s">
        <v>143</v>
      </c>
      <c r="L843" t="s">
        <v>6159</v>
      </c>
      <c r="M843" t="s">
        <v>6079</v>
      </c>
      <c r="N843" t="s">
        <v>23</v>
      </c>
      <c r="O843" t="b">
        <f t="shared" si="1222"/>
        <v>1</v>
      </c>
      <c r="P843" t="b">
        <f t="shared" si="1223"/>
        <v>0</v>
      </c>
      <c r="Q843" t="b">
        <f t="shared" si="1224"/>
        <v>0</v>
      </c>
      <c r="R843" t="b">
        <f t="shared" si="1225"/>
        <v>0</v>
      </c>
      <c r="S843" t="b">
        <f t="shared" si="1226"/>
        <v>1</v>
      </c>
      <c r="T843" t="b">
        <f t="shared" si="1227"/>
        <v>0</v>
      </c>
      <c r="U843" t="b">
        <f t="shared" si="1228"/>
        <v>0</v>
      </c>
      <c r="V843" t="b">
        <f t="shared" si="1229"/>
        <v>0</v>
      </c>
      <c r="W843" t="b">
        <f t="shared" si="1230"/>
        <v>0</v>
      </c>
      <c r="X843" t="b">
        <f t="shared" si="1231"/>
        <v>0</v>
      </c>
      <c r="Y843" t="b">
        <f t="shared" si="1232"/>
        <v>0</v>
      </c>
      <c r="Z843" t="b">
        <f t="shared" si="1233"/>
        <v>0</v>
      </c>
      <c r="AA843" t="b">
        <f t="shared" si="1234"/>
        <v>0</v>
      </c>
      <c r="AB843" t="b">
        <f t="shared" si="1235"/>
        <v>1</v>
      </c>
      <c r="AC843" t="b">
        <f t="shared" si="1236"/>
        <v>0</v>
      </c>
      <c r="AD843" t="b">
        <f t="shared" si="1237"/>
        <v>0</v>
      </c>
      <c r="AE843" t="b">
        <f t="shared" si="1238"/>
        <v>0</v>
      </c>
      <c r="AF843" t="b">
        <f t="shared" si="1239"/>
        <v>0</v>
      </c>
      <c r="AG843" t="b">
        <f t="shared" si="1240"/>
        <v>0</v>
      </c>
      <c r="AH843" t="b">
        <f t="shared" si="1241"/>
        <v>0</v>
      </c>
      <c r="AI843" t="b">
        <f t="shared" si="1242"/>
        <v>0</v>
      </c>
      <c r="AJ843" t="b">
        <f t="shared" si="1243"/>
        <v>0</v>
      </c>
      <c r="AK843" t="b">
        <f t="shared" si="1244"/>
        <v>0</v>
      </c>
      <c r="AL843" t="b">
        <f t="shared" si="1245"/>
        <v>0</v>
      </c>
      <c r="AM843" t="b">
        <f t="shared" si="1246"/>
        <v>0</v>
      </c>
      <c r="AN843" t="b">
        <f t="shared" si="1247"/>
        <v>0</v>
      </c>
      <c r="AO843" t="b">
        <f t="shared" si="1248"/>
        <v>0</v>
      </c>
      <c r="AP843" t="b">
        <f t="shared" si="1249"/>
        <v>0</v>
      </c>
      <c r="AQ843" t="b">
        <f t="shared" si="1250"/>
        <v>0</v>
      </c>
      <c r="AR843" t="b">
        <f t="shared" si="1251"/>
        <v>0</v>
      </c>
      <c r="AS843" t="b">
        <f t="shared" si="1252"/>
        <v>0</v>
      </c>
      <c r="AT843" t="b">
        <f t="shared" si="1253"/>
        <v>0</v>
      </c>
      <c r="AU843" t="b">
        <f t="shared" si="1254"/>
        <v>0</v>
      </c>
      <c r="AV843" t="b">
        <f t="shared" si="1255"/>
        <v>0</v>
      </c>
      <c r="AW843" t="b">
        <f t="shared" si="1256"/>
        <v>0</v>
      </c>
      <c r="AX843" t="b">
        <f t="shared" si="1257"/>
        <v>0</v>
      </c>
      <c r="AY843" t="b">
        <f t="shared" si="1258"/>
        <v>0</v>
      </c>
      <c r="AZ843" t="b">
        <f t="shared" si="1259"/>
        <v>0</v>
      </c>
      <c r="BA843" t="b">
        <f t="shared" si="1260"/>
        <v>0</v>
      </c>
      <c r="BB843" t="b">
        <f t="shared" si="1261"/>
        <v>0</v>
      </c>
      <c r="BC843" t="b">
        <f t="shared" si="1262"/>
        <v>0</v>
      </c>
      <c r="BD843" t="b">
        <f t="shared" si="1263"/>
        <v>0</v>
      </c>
      <c r="BE843" t="b">
        <f t="shared" si="1264"/>
        <v>0</v>
      </c>
      <c r="BF843" t="b">
        <f t="shared" si="1265"/>
        <v>0</v>
      </c>
      <c r="BG843" t="b">
        <f t="shared" si="1266"/>
        <v>0</v>
      </c>
      <c r="BH843" t="b">
        <f t="shared" si="1267"/>
        <v>0</v>
      </c>
      <c r="BI843" t="b">
        <f t="shared" si="1268"/>
        <v>0</v>
      </c>
      <c r="BJ843" t="b">
        <f t="shared" si="1269"/>
        <v>0</v>
      </c>
      <c r="BK843" t="b">
        <f t="shared" si="1270"/>
        <v>0</v>
      </c>
      <c r="BL843" t="b">
        <f t="shared" si="1271"/>
        <v>0</v>
      </c>
      <c r="BM843" t="b">
        <f t="shared" si="1272"/>
        <v>0</v>
      </c>
      <c r="BN843" t="b">
        <f t="shared" si="1273"/>
        <v>0</v>
      </c>
      <c r="BO843" t="b">
        <f t="shared" si="1274"/>
        <v>0</v>
      </c>
      <c r="BP843" t="b">
        <f t="shared" si="1275"/>
        <v>0</v>
      </c>
      <c r="BQ843" t="b">
        <f t="shared" si="1276"/>
        <v>0</v>
      </c>
      <c r="BR843" t="b">
        <f t="shared" si="1277"/>
        <v>0</v>
      </c>
      <c r="BS843" t="b">
        <f t="shared" si="1278"/>
        <v>0</v>
      </c>
      <c r="BT843" t="b">
        <f t="shared" si="1279"/>
        <v>0</v>
      </c>
      <c r="BU843" t="b">
        <f t="shared" si="1280"/>
        <v>0</v>
      </c>
      <c r="BV843" t="b">
        <f t="shared" si="1281"/>
        <v>0</v>
      </c>
      <c r="BW843" t="b">
        <f t="shared" si="1282"/>
        <v>0</v>
      </c>
      <c r="BX843" t="b">
        <f t="shared" si="1283"/>
        <v>0</v>
      </c>
      <c r="BY843" t="b">
        <f t="shared" si="1284"/>
        <v>0</v>
      </c>
      <c r="BZ843" t="b">
        <f t="shared" si="1285"/>
        <v>0</v>
      </c>
      <c r="CA843" t="b">
        <f t="shared" si="1286"/>
        <v>0</v>
      </c>
      <c r="CB843" t="b">
        <f t="shared" si="1287"/>
        <v>0</v>
      </c>
      <c r="CC843" t="b">
        <f t="shared" si="1288"/>
        <v>0</v>
      </c>
      <c r="CD843" t="b">
        <f t="shared" si="1289"/>
        <v>0</v>
      </c>
      <c r="CE843" t="b">
        <f t="shared" si="1290"/>
        <v>0</v>
      </c>
      <c r="CF843" t="b">
        <f t="shared" si="1291"/>
        <v>0</v>
      </c>
      <c r="CG843" t="b">
        <f t="shared" si="1292"/>
        <v>0</v>
      </c>
      <c r="CH843" t="b">
        <f t="shared" si="1293"/>
        <v>0</v>
      </c>
      <c r="CI843" t="b">
        <f t="shared" si="1294"/>
        <v>0</v>
      </c>
      <c r="CJ843" t="b">
        <f t="shared" si="1295"/>
        <v>0</v>
      </c>
      <c r="CK843" t="b">
        <f t="shared" si="1296"/>
        <v>0</v>
      </c>
      <c r="CL843" t="b">
        <f t="shared" si="1297"/>
        <v>0</v>
      </c>
      <c r="CM843" t="b">
        <f t="shared" si="1298"/>
        <v>0</v>
      </c>
      <c r="CN843" t="b">
        <f t="shared" si="1299"/>
        <v>0</v>
      </c>
      <c r="CO843" t="b">
        <f t="shared" si="1300"/>
        <v>0</v>
      </c>
      <c r="CP843" t="b">
        <f t="shared" si="1301"/>
        <v>0</v>
      </c>
      <c r="CQ843" t="b">
        <f t="shared" si="1302"/>
        <v>0</v>
      </c>
      <c r="CR843" t="b">
        <f t="shared" si="1303"/>
        <v>0</v>
      </c>
      <c r="CS843" t="b">
        <f t="shared" si="1304"/>
        <v>0</v>
      </c>
      <c r="CT843" t="b">
        <f t="shared" si="1305"/>
        <v>0</v>
      </c>
      <c r="CU843" t="b">
        <f t="shared" si="1306"/>
        <v>0</v>
      </c>
      <c r="CV843" t="b">
        <f t="shared" si="1307"/>
        <v>0</v>
      </c>
      <c r="CW843" t="b">
        <f t="shared" si="1308"/>
        <v>0</v>
      </c>
      <c r="CX843" t="b">
        <f t="shared" si="1309"/>
        <v>0</v>
      </c>
      <c r="CY843" t="b">
        <f t="shared" si="1310"/>
        <v>0</v>
      </c>
      <c r="CZ843" t="b">
        <f t="shared" si="1311"/>
        <v>0</v>
      </c>
      <c r="DA843" t="b">
        <f t="shared" si="1312"/>
        <v>0</v>
      </c>
      <c r="DB843" t="b">
        <f t="shared" si="1313"/>
        <v>0</v>
      </c>
      <c r="DC843" t="b">
        <f t="shared" si="1314"/>
        <v>0</v>
      </c>
      <c r="DD843" t="b">
        <f t="shared" si="1315"/>
        <v>0</v>
      </c>
    </row>
    <row r="844" spans="1:108">
      <c r="A844" t="s">
        <v>780</v>
      </c>
      <c r="C844" t="s">
        <v>781</v>
      </c>
      <c r="E844" t="s">
        <v>6124</v>
      </c>
      <c r="F844" t="s">
        <v>6122</v>
      </c>
      <c r="G844" t="s">
        <v>782</v>
      </c>
      <c r="H844" t="s">
        <v>7431</v>
      </c>
      <c r="I844" t="s">
        <v>7420</v>
      </c>
      <c r="J844" t="s">
        <v>119</v>
      </c>
      <c r="K844" t="s">
        <v>109</v>
      </c>
      <c r="L844" t="s">
        <v>6342</v>
      </c>
      <c r="M844" t="s">
        <v>6079</v>
      </c>
      <c r="N844" t="s">
        <v>783</v>
      </c>
      <c r="O844" t="b">
        <f t="shared" si="1222"/>
        <v>1</v>
      </c>
      <c r="P844" t="b">
        <f t="shared" si="1223"/>
        <v>1</v>
      </c>
      <c r="Q844" t="b">
        <f t="shared" si="1224"/>
        <v>1</v>
      </c>
      <c r="R844" t="b">
        <f t="shared" si="1225"/>
        <v>1</v>
      </c>
      <c r="S844" t="b">
        <f t="shared" si="1226"/>
        <v>1</v>
      </c>
      <c r="T844" t="b">
        <f t="shared" si="1227"/>
        <v>1</v>
      </c>
      <c r="U844" t="b">
        <f t="shared" si="1228"/>
        <v>1</v>
      </c>
      <c r="V844" t="b">
        <f t="shared" si="1229"/>
        <v>1</v>
      </c>
      <c r="W844" t="b">
        <f t="shared" si="1230"/>
        <v>0</v>
      </c>
      <c r="X844" t="b">
        <f t="shared" si="1231"/>
        <v>1</v>
      </c>
      <c r="Y844" t="b">
        <f t="shared" si="1232"/>
        <v>1</v>
      </c>
      <c r="Z844" t="b">
        <f t="shared" si="1233"/>
        <v>0</v>
      </c>
      <c r="AA844" t="b">
        <f t="shared" si="1234"/>
        <v>1</v>
      </c>
      <c r="AB844" t="b">
        <f t="shared" si="1235"/>
        <v>1</v>
      </c>
      <c r="AC844" t="b">
        <f t="shared" si="1236"/>
        <v>0</v>
      </c>
      <c r="AD844" t="b">
        <f t="shared" si="1237"/>
        <v>1</v>
      </c>
      <c r="AE844" t="b">
        <f t="shared" si="1238"/>
        <v>0</v>
      </c>
      <c r="AF844" t="b">
        <f t="shared" si="1239"/>
        <v>0</v>
      </c>
      <c r="AG844" t="b">
        <f t="shared" si="1240"/>
        <v>1</v>
      </c>
      <c r="AH844" t="b">
        <f t="shared" si="1241"/>
        <v>0</v>
      </c>
      <c r="AI844" t="b">
        <f t="shared" si="1242"/>
        <v>1</v>
      </c>
      <c r="AJ844" t="b">
        <f t="shared" si="1243"/>
        <v>0</v>
      </c>
      <c r="AK844" t="b">
        <f t="shared" si="1244"/>
        <v>0</v>
      </c>
      <c r="AL844" t="b">
        <f t="shared" si="1245"/>
        <v>1</v>
      </c>
      <c r="AM844" t="b">
        <f t="shared" si="1246"/>
        <v>0</v>
      </c>
      <c r="AN844" t="b">
        <f t="shared" si="1247"/>
        <v>1</v>
      </c>
      <c r="AO844" t="b">
        <f t="shared" si="1248"/>
        <v>0</v>
      </c>
      <c r="AP844" t="b">
        <f t="shared" si="1249"/>
        <v>0</v>
      </c>
      <c r="AQ844" t="b">
        <f t="shared" si="1250"/>
        <v>0</v>
      </c>
      <c r="AR844" t="b">
        <f t="shared" si="1251"/>
        <v>0</v>
      </c>
      <c r="AS844" t="b">
        <f t="shared" si="1252"/>
        <v>0</v>
      </c>
      <c r="AT844" t="b">
        <f t="shared" si="1253"/>
        <v>0</v>
      </c>
      <c r="AU844" t="b">
        <f t="shared" si="1254"/>
        <v>1</v>
      </c>
      <c r="AV844" t="b">
        <f t="shared" si="1255"/>
        <v>0</v>
      </c>
      <c r="AW844" t="b">
        <f t="shared" si="1256"/>
        <v>0</v>
      </c>
      <c r="AX844" t="b">
        <f t="shared" si="1257"/>
        <v>0</v>
      </c>
      <c r="AY844" t="b">
        <f t="shared" si="1258"/>
        <v>1</v>
      </c>
      <c r="AZ844" t="b">
        <f t="shared" si="1259"/>
        <v>1</v>
      </c>
      <c r="BA844" t="b">
        <f t="shared" si="1260"/>
        <v>0</v>
      </c>
      <c r="BB844" t="b">
        <f t="shared" si="1261"/>
        <v>0</v>
      </c>
      <c r="BC844" t="b">
        <f t="shared" si="1262"/>
        <v>1</v>
      </c>
      <c r="BD844" t="b">
        <f t="shared" si="1263"/>
        <v>0</v>
      </c>
      <c r="BE844" t="b">
        <f t="shared" si="1264"/>
        <v>0</v>
      </c>
      <c r="BF844" t="b">
        <f t="shared" si="1265"/>
        <v>0</v>
      </c>
      <c r="BG844" t="b">
        <f t="shared" si="1266"/>
        <v>0</v>
      </c>
      <c r="BH844" t="b">
        <f t="shared" si="1267"/>
        <v>0</v>
      </c>
      <c r="BI844" t="b">
        <f t="shared" si="1268"/>
        <v>0</v>
      </c>
      <c r="BJ844" t="b">
        <f t="shared" si="1269"/>
        <v>0</v>
      </c>
      <c r="BK844" t="b">
        <f t="shared" si="1270"/>
        <v>0</v>
      </c>
      <c r="BL844" t="b">
        <f t="shared" si="1271"/>
        <v>1</v>
      </c>
      <c r="BM844" t="b">
        <f t="shared" si="1272"/>
        <v>1</v>
      </c>
      <c r="BN844" t="b">
        <f t="shared" si="1273"/>
        <v>1</v>
      </c>
      <c r="BO844" t="b">
        <f t="shared" si="1274"/>
        <v>0</v>
      </c>
      <c r="BP844" t="b">
        <f t="shared" si="1275"/>
        <v>1</v>
      </c>
      <c r="BQ844" t="b">
        <f t="shared" si="1276"/>
        <v>1</v>
      </c>
      <c r="BR844" t="b">
        <f t="shared" si="1277"/>
        <v>0</v>
      </c>
      <c r="BS844" t="b">
        <f t="shared" si="1278"/>
        <v>0</v>
      </c>
      <c r="BT844" t="b">
        <f t="shared" si="1279"/>
        <v>0</v>
      </c>
      <c r="BU844" t="b">
        <f t="shared" si="1280"/>
        <v>0</v>
      </c>
      <c r="BV844" t="b">
        <f t="shared" si="1281"/>
        <v>0</v>
      </c>
      <c r="BW844" t="b">
        <f t="shared" si="1282"/>
        <v>0</v>
      </c>
      <c r="BX844" t="b">
        <f t="shared" si="1283"/>
        <v>0</v>
      </c>
      <c r="BY844" t="b">
        <f t="shared" si="1284"/>
        <v>0</v>
      </c>
      <c r="BZ844" t="b">
        <f t="shared" si="1285"/>
        <v>0</v>
      </c>
      <c r="CA844" t="b">
        <f t="shared" si="1286"/>
        <v>0</v>
      </c>
      <c r="CB844" t="b">
        <f t="shared" si="1287"/>
        <v>1</v>
      </c>
      <c r="CC844" t="b">
        <f t="shared" si="1288"/>
        <v>0</v>
      </c>
      <c r="CD844" t="b">
        <f t="shared" si="1289"/>
        <v>0</v>
      </c>
      <c r="CE844" t="b">
        <f t="shared" si="1290"/>
        <v>0</v>
      </c>
      <c r="CF844" t="b">
        <f t="shared" si="1291"/>
        <v>0</v>
      </c>
      <c r="CG844" t="b">
        <f t="shared" si="1292"/>
        <v>1</v>
      </c>
      <c r="CH844" t="b">
        <f t="shared" si="1293"/>
        <v>1</v>
      </c>
      <c r="CI844" t="b">
        <f t="shared" si="1294"/>
        <v>0</v>
      </c>
      <c r="CJ844" t="b">
        <f t="shared" si="1295"/>
        <v>0</v>
      </c>
      <c r="CK844" t="b">
        <f t="shared" si="1296"/>
        <v>1</v>
      </c>
      <c r="CL844" t="b">
        <f t="shared" si="1297"/>
        <v>0</v>
      </c>
      <c r="CM844" t="b">
        <f t="shared" si="1298"/>
        <v>1</v>
      </c>
      <c r="CN844" t="b">
        <f t="shared" si="1299"/>
        <v>0</v>
      </c>
      <c r="CO844" t="b">
        <f t="shared" si="1300"/>
        <v>0</v>
      </c>
      <c r="CP844" t="b">
        <f t="shared" si="1301"/>
        <v>1</v>
      </c>
      <c r="CQ844" t="b">
        <f t="shared" si="1302"/>
        <v>0</v>
      </c>
      <c r="CR844" t="b">
        <f t="shared" si="1303"/>
        <v>1</v>
      </c>
      <c r="CS844" t="b">
        <f t="shared" si="1304"/>
        <v>0</v>
      </c>
      <c r="CT844" t="b">
        <f t="shared" si="1305"/>
        <v>0</v>
      </c>
      <c r="CU844" t="b">
        <f t="shared" si="1306"/>
        <v>0</v>
      </c>
      <c r="CV844" t="b">
        <f t="shared" si="1307"/>
        <v>0</v>
      </c>
      <c r="CW844" t="b">
        <f t="shared" si="1308"/>
        <v>0</v>
      </c>
      <c r="CX844" t="b">
        <f t="shared" si="1309"/>
        <v>0</v>
      </c>
      <c r="CY844" t="b">
        <f t="shared" si="1310"/>
        <v>0</v>
      </c>
      <c r="CZ844" t="b">
        <f t="shared" si="1311"/>
        <v>0</v>
      </c>
      <c r="DA844" t="b">
        <f t="shared" si="1312"/>
        <v>0</v>
      </c>
      <c r="DB844" t="b">
        <f t="shared" si="1313"/>
        <v>0</v>
      </c>
      <c r="DC844" t="b">
        <f t="shared" si="1314"/>
        <v>0</v>
      </c>
      <c r="DD844" t="b">
        <f t="shared" si="1315"/>
        <v>0</v>
      </c>
    </row>
    <row r="845" spans="1:108">
      <c r="A845" t="s">
        <v>784</v>
      </c>
      <c r="C845" t="s">
        <v>781</v>
      </c>
      <c r="E845" t="s">
        <v>6124</v>
      </c>
      <c r="F845" t="s">
        <v>6122</v>
      </c>
      <c r="G845" t="s">
        <v>782</v>
      </c>
      <c r="H845" t="s">
        <v>7431</v>
      </c>
      <c r="I845" t="s">
        <v>7420</v>
      </c>
      <c r="J845" s="3" t="s">
        <v>124</v>
      </c>
      <c r="K845" t="s">
        <v>16</v>
      </c>
      <c r="L845" t="s">
        <v>7803</v>
      </c>
      <c r="M845" t="s">
        <v>785</v>
      </c>
      <c r="N845" t="s">
        <v>7555</v>
      </c>
      <c r="O845" t="b">
        <f t="shared" si="1222"/>
        <v>1</v>
      </c>
      <c r="P845" t="b">
        <f t="shared" si="1223"/>
        <v>1</v>
      </c>
      <c r="Q845" t="b">
        <f t="shared" si="1224"/>
        <v>1</v>
      </c>
      <c r="R845" t="b">
        <f t="shared" si="1225"/>
        <v>1</v>
      </c>
      <c r="S845" t="b">
        <f t="shared" si="1226"/>
        <v>1</v>
      </c>
      <c r="T845" t="b">
        <f t="shared" si="1227"/>
        <v>1</v>
      </c>
      <c r="U845" t="b">
        <f t="shared" si="1228"/>
        <v>1</v>
      </c>
      <c r="V845" t="b">
        <f t="shared" si="1229"/>
        <v>1</v>
      </c>
      <c r="W845" t="b">
        <f t="shared" si="1230"/>
        <v>0</v>
      </c>
      <c r="X845" t="b">
        <f t="shared" si="1231"/>
        <v>1</v>
      </c>
      <c r="Y845" t="b">
        <f t="shared" si="1232"/>
        <v>1</v>
      </c>
      <c r="Z845" t="b">
        <f t="shared" si="1233"/>
        <v>1</v>
      </c>
      <c r="AA845" t="b">
        <f t="shared" si="1234"/>
        <v>1</v>
      </c>
      <c r="AB845" t="b">
        <f t="shared" si="1235"/>
        <v>1</v>
      </c>
      <c r="AC845" t="b">
        <f t="shared" si="1236"/>
        <v>0</v>
      </c>
      <c r="AD845" t="b">
        <f t="shared" si="1237"/>
        <v>0</v>
      </c>
      <c r="AE845" t="b">
        <f t="shared" si="1238"/>
        <v>0</v>
      </c>
      <c r="AF845" t="b">
        <f t="shared" si="1239"/>
        <v>0</v>
      </c>
      <c r="AG845" t="b">
        <f t="shared" si="1240"/>
        <v>1</v>
      </c>
      <c r="AH845" t="b">
        <f t="shared" si="1241"/>
        <v>0</v>
      </c>
      <c r="AI845" t="b">
        <f t="shared" si="1242"/>
        <v>1</v>
      </c>
      <c r="AJ845" t="b">
        <f t="shared" si="1243"/>
        <v>0</v>
      </c>
      <c r="AK845" t="b">
        <f t="shared" si="1244"/>
        <v>0</v>
      </c>
      <c r="AL845" t="b">
        <f t="shared" si="1245"/>
        <v>1</v>
      </c>
      <c r="AM845" t="b">
        <f t="shared" si="1246"/>
        <v>0</v>
      </c>
      <c r="AN845" t="b">
        <f t="shared" si="1247"/>
        <v>0</v>
      </c>
      <c r="AO845" t="b">
        <f t="shared" si="1248"/>
        <v>0</v>
      </c>
      <c r="AP845" t="b">
        <f t="shared" si="1249"/>
        <v>0</v>
      </c>
      <c r="AQ845" t="b">
        <f t="shared" si="1250"/>
        <v>0</v>
      </c>
      <c r="AR845" t="b">
        <f t="shared" si="1251"/>
        <v>0</v>
      </c>
      <c r="AS845" t="b">
        <f t="shared" si="1252"/>
        <v>0</v>
      </c>
      <c r="AT845" t="b">
        <f t="shared" si="1253"/>
        <v>0</v>
      </c>
      <c r="AU845" t="b">
        <f t="shared" si="1254"/>
        <v>1</v>
      </c>
      <c r="AV845" t="b">
        <f t="shared" si="1255"/>
        <v>1</v>
      </c>
      <c r="AW845" t="b">
        <f t="shared" si="1256"/>
        <v>0</v>
      </c>
      <c r="AX845" t="b">
        <f t="shared" si="1257"/>
        <v>0</v>
      </c>
      <c r="AY845" t="b">
        <f t="shared" si="1258"/>
        <v>0</v>
      </c>
      <c r="AZ845" t="b">
        <f t="shared" si="1259"/>
        <v>1</v>
      </c>
      <c r="BA845" t="b">
        <f t="shared" si="1260"/>
        <v>0</v>
      </c>
      <c r="BB845" t="b">
        <f t="shared" si="1261"/>
        <v>1</v>
      </c>
      <c r="BC845" t="b">
        <f t="shared" si="1262"/>
        <v>1</v>
      </c>
      <c r="BD845" t="b">
        <f t="shared" si="1263"/>
        <v>1</v>
      </c>
      <c r="BE845" t="b">
        <f t="shared" si="1264"/>
        <v>0</v>
      </c>
      <c r="BF845" t="b">
        <f t="shared" si="1265"/>
        <v>1</v>
      </c>
      <c r="BG845" t="b">
        <f t="shared" si="1266"/>
        <v>0</v>
      </c>
      <c r="BH845" t="b">
        <f t="shared" si="1267"/>
        <v>0</v>
      </c>
      <c r="BI845" t="b">
        <f t="shared" si="1268"/>
        <v>0</v>
      </c>
      <c r="BJ845" t="b">
        <f t="shared" si="1269"/>
        <v>0</v>
      </c>
      <c r="BK845" t="b">
        <f t="shared" si="1270"/>
        <v>0</v>
      </c>
      <c r="BL845" t="b">
        <f t="shared" si="1271"/>
        <v>1</v>
      </c>
      <c r="BM845" t="b">
        <f t="shared" si="1272"/>
        <v>0</v>
      </c>
      <c r="BN845" t="b">
        <f t="shared" si="1273"/>
        <v>1</v>
      </c>
      <c r="BO845" t="b">
        <f t="shared" si="1274"/>
        <v>0</v>
      </c>
      <c r="BP845" t="b">
        <f t="shared" si="1275"/>
        <v>0</v>
      </c>
      <c r="BQ845" t="b">
        <f t="shared" si="1276"/>
        <v>0</v>
      </c>
      <c r="BR845" t="b">
        <f t="shared" si="1277"/>
        <v>0</v>
      </c>
      <c r="BS845" t="b">
        <f t="shared" si="1278"/>
        <v>0</v>
      </c>
      <c r="BT845" t="b">
        <f t="shared" si="1279"/>
        <v>0</v>
      </c>
      <c r="BU845" t="b">
        <f t="shared" si="1280"/>
        <v>1</v>
      </c>
      <c r="BV845" t="b">
        <f t="shared" si="1281"/>
        <v>1</v>
      </c>
      <c r="BW845" t="b">
        <f t="shared" si="1282"/>
        <v>0</v>
      </c>
      <c r="BX845" t="b">
        <f t="shared" si="1283"/>
        <v>1</v>
      </c>
      <c r="BY845" t="b">
        <f t="shared" si="1284"/>
        <v>0</v>
      </c>
      <c r="BZ845" t="b">
        <f t="shared" si="1285"/>
        <v>0</v>
      </c>
      <c r="CA845" t="b">
        <f t="shared" si="1286"/>
        <v>0</v>
      </c>
      <c r="CB845" t="b">
        <f t="shared" si="1287"/>
        <v>1</v>
      </c>
      <c r="CC845" t="b">
        <f t="shared" si="1288"/>
        <v>0</v>
      </c>
      <c r="CD845" t="b">
        <f t="shared" si="1289"/>
        <v>1</v>
      </c>
      <c r="CE845" t="b">
        <f t="shared" si="1290"/>
        <v>0</v>
      </c>
      <c r="CF845" t="b">
        <f t="shared" si="1291"/>
        <v>0</v>
      </c>
      <c r="CG845" t="b">
        <f t="shared" si="1292"/>
        <v>1</v>
      </c>
      <c r="CH845" t="b">
        <f t="shared" si="1293"/>
        <v>1</v>
      </c>
      <c r="CI845" t="b">
        <f t="shared" si="1294"/>
        <v>0</v>
      </c>
      <c r="CJ845" t="b">
        <f t="shared" si="1295"/>
        <v>0</v>
      </c>
      <c r="CK845" t="b">
        <f t="shared" si="1296"/>
        <v>0</v>
      </c>
      <c r="CL845" t="b">
        <f t="shared" si="1297"/>
        <v>0</v>
      </c>
      <c r="CM845" t="b">
        <f t="shared" si="1298"/>
        <v>1</v>
      </c>
      <c r="CN845" t="b">
        <f t="shared" si="1299"/>
        <v>1</v>
      </c>
      <c r="CO845" t="b">
        <f t="shared" si="1300"/>
        <v>0</v>
      </c>
      <c r="CP845" t="b">
        <f t="shared" si="1301"/>
        <v>1</v>
      </c>
      <c r="CQ845" t="b">
        <f t="shared" si="1302"/>
        <v>0</v>
      </c>
      <c r="CR845" t="b">
        <f t="shared" si="1303"/>
        <v>1</v>
      </c>
      <c r="CS845" t="b">
        <f t="shared" si="1304"/>
        <v>0</v>
      </c>
      <c r="CT845" t="b">
        <f t="shared" si="1305"/>
        <v>0</v>
      </c>
      <c r="CU845" t="b">
        <f t="shared" si="1306"/>
        <v>0</v>
      </c>
      <c r="CV845" t="b">
        <f t="shared" si="1307"/>
        <v>0</v>
      </c>
      <c r="CW845" t="b">
        <f t="shared" si="1308"/>
        <v>0</v>
      </c>
      <c r="CX845" t="b">
        <f t="shared" si="1309"/>
        <v>1</v>
      </c>
      <c r="CY845" t="b">
        <f t="shared" si="1310"/>
        <v>0</v>
      </c>
      <c r="CZ845" t="b">
        <f t="shared" si="1311"/>
        <v>0</v>
      </c>
      <c r="DA845" t="b">
        <f t="shared" si="1312"/>
        <v>0</v>
      </c>
      <c r="DB845" t="b">
        <f t="shared" si="1313"/>
        <v>0</v>
      </c>
      <c r="DC845" t="b">
        <f t="shared" si="1314"/>
        <v>0</v>
      </c>
      <c r="DD845" t="b">
        <f t="shared" si="1315"/>
        <v>0</v>
      </c>
    </row>
    <row r="846" spans="1:108">
      <c r="A846" t="s">
        <v>786</v>
      </c>
      <c r="B846" t="s">
        <v>787</v>
      </c>
      <c r="C846" t="s">
        <v>787</v>
      </c>
      <c r="E846" t="s">
        <v>6124</v>
      </c>
      <c r="F846" t="s">
        <v>6122</v>
      </c>
      <c r="G846" t="s">
        <v>782</v>
      </c>
      <c r="H846" t="s">
        <v>7431</v>
      </c>
      <c r="I846" t="s">
        <v>7420</v>
      </c>
      <c r="J846" t="s">
        <v>108</v>
      </c>
      <c r="K846" t="s">
        <v>109</v>
      </c>
      <c r="L846" t="s">
        <v>6343</v>
      </c>
      <c r="M846" t="s">
        <v>6079</v>
      </c>
      <c r="N846" t="s">
        <v>788</v>
      </c>
      <c r="O846" t="b">
        <f t="shared" si="1222"/>
        <v>1</v>
      </c>
      <c r="P846" t="b">
        <f t="shared" si="1223"/>
        <v>1</v>
      </c>
      <c r="Q846" t="b">
        <f t="shared" si="1224"/>
        <v>1</v>
      </c>
      <c r="R846" t="b">
        <f t="shared" si="1225"/>
        <v>1</v>
      </c>
      <c r="S846" t="b">
        <f t="shared" si="1226"/>
        <v>1</v>
      </c>
      <c r="T846" t="b">
        <f t="shared" si="1227"/>
        <v>1</v>
      </c>
      <c r="U846" t="b">
        <f t="shared" si="1228"/>
        <v>1</v>
      </c>
      <c r="V846" t="b">
        <f t="shared" si="1229"/>
        <v>1</v>
      </c>
      <c r="W846" t="b">
        <f t="shared" si="1230"/>
        <v>0</v>
      </c>
      <c r="X846" t="b">
        <f t="shared" si="1231"/>
        <v>1</v>
      </c>
      <c r="Y846" t="b">
        <f t="shared" si="1232"/>
        <v>1</v>
      </c>
      <c r="Z846" t="b">
        <f t="shared" si="1233"/>
        <v>0</v>
      </c>
      <c r="AA846" t="b">
        <f t="shared" si="1234"/>
        <v>1</v>
      </c>
      <c r="AB846" t="b">
        <f t="shared" si="1235"/>
        <v>1</v>
      </c>
      <c r="AC846" t="b">
        <f t="shared" si="1236"/>
        <v>0</v>
      </c>
      <c r="AD846" t="b">
        <f t="shared" si="1237"/>
        <v>0</v>
      </c>
      <c r="AE846" t="b">
        <f t="shared" si="1238"/>
        <v>0</v>
      </c>
      <c r="AF846" t="b">
        <f t="shared" si="1239"/>
        <v>0</v>
      </c>
      <c r="AG846" t="b">
        <f t="shared" si="1240"/>
        <v>1</v>
      </c>
      <c r="AH846" t="b">
        <f t="shared" si="1241"/>
        <v>0</v>
      </c>
      <c r="AI846" t="b">
        <f t="shared" si="1242"/>
        <v>1</v>
      </c>
      <c r="AJ846" t="b">
        <f t="shared" si="1243"/>
        <v>0</v>
      </c>
      <c r="AK846" t="b">
        <f t="shared" si="1244"/>
        <v>0</v>
      </c>
      <c r="AL846" t="b">
        <f t="shared" si="1245"/>
        <v>1</v>
      </c>
      <c r="AM846" t="b">
        <f t="shared" si="1246"/>
        <v>0</v>
      </c>
      <c r="AN846" t="b">
        <f t="shared" si="1247"/>
        <v>0</v>
      </c>
      <c r="AO846" t="b">
        <f t="shared" si="1248"/>
        <v>0</v>
      </c>
      <c r="AP846" t="b">
        <f t="shared" si="1249"/>
        <v>0</v>
      </c>
      <c r="AQ846" t="b">
        <f t="shared" si="1250"/>
        <v>0</v>
      </c>
      <c r="AR846" t="b">
        <f t="shared" si="1251"/>
        <v>0</v>
      </c>
      <c r="AS846" t="b">
        <f t="shared" si="1252"/>
        <v>0</v>
      </c>
      <c r="AT846" t="b">
        <f t="shared" si="1253"/>
        <v>0</v>
      </c>
      <c r="AU846" t="b">
        <f t="shared" si="1254"/>
        <v>1</v>
      </c>
      <c r="AV846" t="b">
        <f t="shared" si="1255"/>
        <v>0</v>
      </c>
      <c r="AW846" t="b">
        <f t="shared" si="1256"/>
        <v>0</v>
      </c>
      <c r="AX846" t="b">
        <f t="shared" si="1257"/>
        <v>0</v>
      </c>
      <c r="AY846" t="b">
        <f t="shared" si="1258"/>
        <v>1</v>
      </c>
      <c r="AZ846" t="b">
        <f t="shared" si="1259"/>
        <v>1</v>
      </c>
      <c r="BA846" t="b">
        <f t="shared" si="1260"/>
        <v>0</v>
      </c>
      <c r="BB846" t="b">
        <f t="shared" si="1261"/>
        <v>0</v>
      </c>
      <c r="BC846" t="b">
        <f t="shared" si="1262"/>
        <v>1</v>
      </c>
      <c r="BD846" t="b">
        <f t="shared" si="1263"/>
        <v>0</v>
      </c>
      <c r="BE846" t="b">
        <f t="shared" si="1264"/>
        <v>0</v>
      </c>
      <c r="BF846" t="b">
        <f t="shared" si="1265"/>
        <v>1</v>
      </c>
      <c r="BG846" t="b">
        <f t="shared" si="1266"/>
        <v>0</v>
      </c>
      <c r="BH846" t="b">
        <f t="shared" si="1267"/>
        <v>0</v>
      </c>
      <c r="BI846" t="b">
        <f t="shared" si="1268"/>
        <v>0</v>
      </c>
      <c r="BJ846" t="b">
        <f t="shared" si="1269"/>
        <v>0</v>
      </c>
      <c r="BK846" t="b">
        <f t="shared" si="1270"/>
        <v>0</v>
      </c>
      <c r="BL846" t="b">
        <f t="shared" si="1271"/>
        <v>0</v>
      </c>
      <c r="BM846" t="b">
        <f t="shared" si="1272"/>
        <v>0</v>
      </c>
      <c r="BN846" t="b">
        <f t="shared" si="1273"/>
        <v>1</v>
      </c>
      <c r="BO846" t="b">
        <f t="shared" si="1274"/>
        <v>0</v>
      </c>
      <c r="BP846" t="b">
        <f t="shared" si="1275"/>
        <v>1</v>
      </c>
      <c r="BQ846" t="b">
        <f t="shared" si="1276"/>
        <v>1</v>
      </c>
      <c r="BR846" t="b">
        <f t="shared" si="1277"/>
        <v>0</v>
      </c>
      <c r="BS846" t="b">
        <f t="shared" si="1278"/>
        <v>0</v>
      </c>
      <c r="BT846" t="b">
        <f t="shared" si="1279"/>
        <v>0</v>
      </c>
      <c r="BU846" t="b">
        <f t="shared" si="1280"/>
        <v>0</v>
      </c>
      <c r="BV846" t="b">
        <f t="shared" si="1281"/>
        <v>1</v>
      </c>
      <c r="BW846" t="b">
        <f t="shared" si="1282"/>
        <v>0</v>
      </c>
      <c r="BX846" t="b">
        <f t="shared" si="1283"/>
        <v>0</v>
      </c>
      <c r="BY846" t="b">
        <f t="shared" si="1284"/>
        <v>0</v>
      </c>
      <c r="BZ846" t="b">
        <f t="shared" si="1285"/>
        <v>0</v>
      </c>
      <c r="CA846" t="b">
        <f t="shared" si="1286"/>
        <v>0</v>
      </c>
      <c r="CB846" t="b">
        <f t="shared" si="1287"/>
        <v>0</v>
      </c>
      <c r="CC846" t="b">
        <f t="shared" si="1288"/>
        <v>1</v>
      </c>
      <c r="CD846" t="b">
        <f t="shared" si="1289"/>
        <v>0</v>
      </c>
      <c r="CE846" t="b">
        <f t="shared" si="1290"/>
        <v>0</v>
      </c>
      <c r="CF846" t="b">
        <f t="shared" si="1291"/>
        <v>0</v>
      </c>
      <c r="CG846" t="b">
        <f t="shared" si="1292"/>
        <v>1</v>
      </c>
      <c r="CH846" t="b">
        <f t="shared" si="1293"/>
        <v>1</v>
      </c>
      <c r="CI846" t="b">
        <f t="shared" si="1294"/>
        <v>0</v>
      </c>
      <c r="CJ846" t="b">
        <f t="shared" si="1295"/>
        <v>0</v>
      </c>
      <c r="CK846" t="b">
        <f t="shared" si="1296"/>
        <v>1</v>
      </c>
      <c r="CL846" t="b">
        <f t="shared" si="1297"/>
        <v>0</v>
      </c>
      <c r="CM846" t="b">
        <f t="shared" si="1298"/>
        <v>0</v>
      </c>
      <c r="CN846" t="b">
        <f t="shared" si="1299"/>
        <v>0</v>
      </c>
      <c r="CO846" t="b">
        <f t="shared" si="1300"/>
        <v>0</v>
      </c>
      <c r="CP846" t="b">
        <f t="shared" si="1301"/>
        <v>0</v>
      </c>
      <c r="CQ846" t="b">
        <f t="shared" si="1302"/>
        <v>0</v>
      </c>
      <c r="CR846" t="b">
        <f t="shared" si="1303"/>
        <v>1</v>
      </c>
      <c r="CS846" t="b">
        <f t="shared" si="1304"/>
        <v>0</v>
      </c>
      <c r="CT846" t="b">
        <f t="shared" si="1305"/>
        <v>0</v>
      </c>
      <c r="CU846" t="b">
        <f t="shared" si="1306"/>
        <v>0</v>
      </c>
      <c r="CV846" t="b">
        <f t="shared" si="1307"/>
        <v>1</v>
      </c>
      <c r="CW846" t="b">
        <f t="shared" si="1308"/>
        <v>0</v>
      </c>
      <c r="CX846" t="b">
        <f t="shared" si="1309"/>
        <v>0</v>
      </c>
      <c r="CY846" t="b">
        <f t="shared" si="1310"/>
        <v>0</v>
      </c>
      <c r="CZ846" t="b">
        <f t="shared" si="1311"/>
        <v>0</v>
      </c>
      <c r="DA846" t="b">
        <f t="shared" si="1312"/>
        <v>0</v>
      </c>
      <c r="DB846" t="b">
        <f t="shared" si="1313"/>
        <v>0</v>
      </c>
      <c r="DC846" t="b">
        <f t="shared" si="1314"/>
        <v>0</v>
      </c>
      <c r="DD846" t="b">
        <f t="shared" si="1315"/>
        <v>0</v>
      </c>
    </row>
    <row r="847" spans="1:108">
      <c r="A847" t="s">
        <v>789</v>
      </c>
      <c r="B847" t="s">
        <v>787</v>
      </c>
      <c r="C847" t="s">
        <v>787</v>
      </c>
      <c r="E847" t="s">
        <v>6124</v>
      </c>
      <c r="F847" t="s">
        <v>6122</v>
      </c>
      <c r="G847" t="s">
        <v>782</v>
      </c>
      <c r="H847" t="s">
        <v>7431</v>
      </c>
      <c r="I847" t="s">
        <v>7420</v>
      </c>
      <c r="J847" t="s">
        <v>135</v>
      </c>
      <c r="K847" t="s">
        <v>136</v>
      </c>
      <c r="L847" t="s">
        <v>6344</v>
      </c>
      <c r="M847" t="s">
        <v>6079</v>
      </c>
      <c r="N847" t="s">
        <v>790</v>
      </c>
      <c r="O847" t="b">
        <f t="shared" si="1222"/>
        <v>0</v>
      </c>
      <c r="P847" t="b">
        <f t="shared" si="1223"/>
        <v>1</v>
      </c>
      <c r="Q847" t="b">
        <f t="shared" si="1224"/>
        <v>1</v>
      </c>
      <c r="R847" t="b">
        <f t="shared" si="1225"/>
        <v>1</v>
      </c>
      <c r="S847" t="b">
        <f t="shared" si="1226"/>
        <v>0</v>
      </c>
      <c r="T847" t="b">
        <f t="shared" si="1227"/>
        <v>0</v>
      </c>
      <c r="U847" t="b">
        <f t="shared" si="1228"/>
        <v>1</v>
      </c>
      <c r="V847" t="b">
        <f t="shared" si="1229"/>
        <v>0</v>
      </c>
      <c r="W847" t="b">
        <f t="shared" si="1230"/>
        <v>0</v>
      </c>
      <c r="X847" t="b">
        <f t="shared" si="1231"/>
        <v>1</v>
      </c>
      <c r="Y847" t="b">
        <f t="shared" si="1232"/>
        <v>1</v>
      </c>
      <c r="Z847" t="b">
        <f t="shared" si="1233"/>
        <v>0</v>
      </c>
      <c r="AA847" t="b">
        <f t="shared" si="1234"/>
        <v>0</v>
      </c>
      <c r="AB847" t="b">
        <f t="shared" si="1235"/>
        <v>0</v>
      </c>
      <c r="AC847" t="b">
        <f t="shared" si="1236"/>
        <v>0</v>
      </c>
      <c r="AD847" t="b">
        <f t="shared" si="1237"/>
        <v>0</v>
      </c>
      <c r="AE847" t="b">
        <f t="shared" si="1238"/>
        <v>0</v>
      </c>
      <c r="AF847" t="b">
        <f t="shared" si="1239"/>
        <v>0</v>
      </c>
      <c r="AG847" t="b">
        <f t="shared" si="1240"/>
        <v>1</v>
      </c>
      <c r="AH847" t="b">
        <f t="shared" si="1241"/>
        <v>0</v>
      </c>
      <c r="AI847" t="b">
        <f t="shared" si="1242"/>
        <v>0</v>
      </c>
      <c r="AJ847" t="b">
        <f t="shared" si="1243"/>
        <v>0</v>
      </c>
      <c r="AK847" t="b">
        <f t="shared" si="1244"/>
        <v>0</v>
      </c>
      <c r="AL847" t="b">
        <f t="shared" si="1245"/>
        <v>0</v>
      </c>
      <c r="AM847" t="b">
        <f t="shared" si="1246"/>
        <v>0</v>
      </c>
      <c r="AN847" t="b">
        <f t="shared" si="1247"/>
        <v>0</v>
      </c>
      <c r="AO847" t="b">
        <f t="shared" si="1248"/>
        <v>0</v>
      </c>
      <c r="AP847" t="b">
        <f t="shared" si="1249"/>
        <v>0</v>
      </c>
      <c r="AQ847" t="b">
        <f t="shared" si="1250"/>
        <v>0</v>
      </c>
      <c r="AR847" t="b">
        <f t="shared" si="1251"/>
        <v>0</v>
      </c>
      <c r="AS847" t="b">
        <f t="shared" si="1252"/>
        <v>0</v>
      </c>
      <c r="AT847" t="b">
        <f t="shared" si="1253"/>
        <v>0</v>
      </c>
      <c r="AU847" t="b">
        <f t="shared" si="1254"/>
        <v>0</v>
      </c>
      <c r="AV847" t="b">
        <f t="shared" si="1255"/>
        <v>0</v>
      </c>
      <c r="AW847" t="b">
        <f t="shared" si="1256"/>
        <v>0</v>
      </c>
      <c r="AX847" t="b">
        <f t="shared" si="1257"/>
        <v>0</v>
      </c>
      <c r="AY847" t="b">
        <f t="shared" si="1258"/>
        <v>1</v>
      </c>
      <c r="AZ847" t="b">
        <f t="shared" si="1259"/>
        <v>0</v>
      </c>
      <c r="BA847" t="b">
        <f t="shared" si="1260"/>
        <v>0</v>
      </c>
      <c r="BB847" t="b">
        <f t="shared" si="1261"/>
        <v>0</v>
      </c>
      <c r="BC847" t="b">
        <f t="shared" si="1262"/>
        <v>0</v>
      </c>
      <c r="BD847" t="b">
        <f t="shared" si="1263"/>
        <v>0</v>
      </c>
      <c r="BE847" t="b">
        <f t="shared" si="1264"/>
        <v>0</v>
      </c>
      <c r="BF847" t="b">
        <f t="shared" si="1265"/>
        <v>0</v>
      </c>
      <c r="BG847" t="b">
        <f t="shared" si="1266"/>
        <v>0</v>
      </c>
      <c r="BH847" t="b">
        <f t="shared" si="1267"/>
        <v>0</v>
      </c>
      <c r="BI847" t="b">
        <f t="shared" si="1268"/>
        <v>0</v>
      </c>
      <c r="BJ847" t="b">
        <f t="shared" si="1269"/>
        <v>0</v>
      </c>
      <c r="BK847" t="b">
        <f t="shared" si="1270"/>
        <v>0</v>
      </c>
      <c r="BL847" t="b">
        <f t="shared" si="1271"/>
        <v>0</v>
      </c>
      <c r="BM847" t="b">
        <f t="shared" si="1272"/>
        <v>0</v>
      </c>
      <c r="BN847" t="b">
        <f t="shared" si="1273"/>
        <v>0</v>
      </c>
      <c r="BO847" t="b">
        <f t="shared" si="1274"/>
        <v>0</v>
      </c>
      <c r="BP847" t="b">
        <f t="shared" si="1275"/>
        <v>0</v>
      </c>
      <c r="BQ847" t="b">
        <f t="shared" si="1276"/>
        <v>0</v>
      </c>
      <c r="BR847" t="b">
        <f t="shared" si="1277"/>
        <v>0</v>
      </c>
      <c r="BS847" t="b">
        <f t="shared" si="1278"/>
        <v>0</v>
      </c>
      <c r="BT847" t="b">
        <f t="shared" si="1279"/>
        <v>0</v>
      </c>
      <c r="BU847" t="b">
        <f t="shared" si="1280"/>
        <v>0</v>
      </c>
      <c r="BV847" t="b">
        <f t="shared" si="1281"/>
        <v>0</v>
      </c>
      <c r="BW847" t="b">
        <f t="shared" si="1282"/>
        <v>0</v>
      </c>
      <c r="BX847" t="b">
        <f t="shared" si="1283"/>
        <v>0</v>
      </c>
      <c r="BY847" t="b">
        <f t="shared" si="1284"/>
        <v>0</v>
      </c>
      <c r="BZ847" t="b">
        <f t="shared" si="1285"/>
        <v>0</v>
      </c>
      <c r="CA847" t="b">
        <f t="shared" si="1286"/>
        <v>0</v>
      </c>
      <c r="CB847" t="b">
        <f t="shared" si="1287"/>
        <v>0</v>
      </c>
      <c r="CC847" t="b">
        <f t="shared" si="1288"/>
        <v>0</v>
      </c>
      <c r="CD847" t="b">
        <f t="shared" si="1289"/>
        <v>0</v>
      </c>
      <c r="CE847" t="b">
        <f t="shared" si="1290"/>
        <v>0</v>
      </c>
      <c r="CF847" t="b">
        <f t="shared" si="1291"/>
        <v>0</v>
      </c>
      <c r="CG847" t="b">
        <f t="shared" si="1292"/>
        <v>0</v>
      </c>
      <c r="CH847" t="b">
        <f t="shared" si="1293"/>
        <v>0</v>
      </c>
      <c r="CI847" t="b">
        <f t="shared" si="1294"/>
        <v>0</v>
      </c>
      <c r="CJ847" t="b">
        <f t="shared" si="1295"/>
        <v>0</v>
      </c>
      <c r="CK847" t="b">
        <f t="shared" si="1296"/>
        <v>0</v>
      </c>
      <c r="CL847" t="b">
        <f t="shared" si="1297"/>
        <v>0</v>
      </c>
      <c r="CM847" t="b">
        <f t="shared" si="1298"/>
        <v>0</v>
      </c>
      <c r="CN847" t="b">
        <f t="shared" si="1299"/>
        <v>0</v>
      </c>
      <c r="CO847" t="b">
        <f t="shared" si="1300"/>
        <v>0</v>
      </c>
      <c r="CP847" t="b">
        <f t="shared" si="1301"/>
        <v>1</v>
      </c>
      <c r="CQ847" t="b">
        <f t="shared" si="1302"/>
        <v>0</v>
      </c>
      <c r="CR847" t="b">
        <f t="shared" si="1303"/>
        <v>0</v>
      </c>
      <c r="CS847" t="b">
        <f t="shared" si="1304"/>
        <v>1</v>
      </c>
      <c r="CT847" t="b">
        <f t="shared" si="1305"/>
        <v>0</v>
      </c>
      <c r="CU847" t="b">
        <f t="shared" si="1306"/>
        <v>0</v>
      </c>
      <c r="CV847" t="b">
        <f t="shared" si="1307"/>
        <v>0</v>
      </c>
      <c r="CW847" t="b">
        <f t="shared" si="1308"/>
        <v>1</v>
      </c>
      <c r="CX847" t="b">
        <f t="shared" si="1309"/>
        <v>0</v>
      </c>
      <c r="CY847" t="b">
        <f t="shared" si="1310"/>
        <v>0</v>
      </c>
      <c r="CZ847" t="b">
        <f t="shared" si="1311"/>
        <v>0</v>
      </c>
      <c r="DA847" t="b">
        <f t="shared" si="1312"/>
        <v>1</v>
      </c>
      <c r="DB847" t="b">
        <f t="shared" si="1313"/>
        <v>0</v>
      </c>
      <c r="DC847" t="b">
        <f t="shared" si="1314"/>
        <v>0</v>
      </c>
      <c r="DD847" t="b">
        <f t="shared" si="1315"/>
        <v>0</v>
      </c>
    </row>
    <row r="848" spans="1:108">
      <c r="A848" t="s">
        <v>791</v>
      </c>
      <c r="B848" t="s">
        <v>787</v>
      </c>
      <c r="C848" t="s">
        <v>787</v>
      </c>
      <c r="E848" t="s">
        <v>6124</v>
      </c>
      <c r="F848" t="s">
        <v>6122</v>
      </c>
      <c r="G848" t="s">
        <v>782</v>
      </c>
      <c r="H848" t="s">
        <v>7431</v>
      </c>
      <c r="I848" t="s">
        <v>7420</v>
      </c>
      <c r="J848" t="s">
        <v>307</v>
      </c>
      <c r="K848" t="s">
        <v>143</v>
      </c>
      <c r="L848" t="s">
        <v>6345</v>
      </c>
      <c r="M848" t="s">
        <v>6079</v>
      </c>
      <c r="N848" t="s">
        <v>792</v>
      </c>
      <c r="O848" t="b">
        <f t="shared" si="1222"/>
        <v>1</v>
      </c>
      <c r="P848" t="b">
        <f t="shared" si="1223"/>
        <v>1</v>
      </c>
      <c r="Q848" t="b">
        <f t="shared" si="1224"/>
        <v>1</v>
      </c>
      <c r="R848" t="b">
        <f t="shared" si="1225"/>
        <v>1</v>
      </c>
      <c r="S848" t="b">
        <f t="shared" si="1226"/>
        <v>1</v>
      </c>
      <c r="T848" t="b">
        <f t="shared" si="1227"/>
        <v>1</v>
      </c>
      <c r="U848" t="b">
        <f t="shared" si="1228"/>
        <v>1</v>
      </c>
      <c r="V848" t="b">
        <f t="shared" si="1229"/>
        <v>1</v>
      </c>
      <c r="W848" t="b">
        <f t="shared" si="1230"/>
        <v>0</v>
      </c>
      <c r="X848" t="b">
        <f t="shared" si="1231"/>
        <v>1</v>
      </c>
      <c r="Y848" t="b">
        <f t="shared" si="1232"/>
        <v>1</v>
      </c>
      <c r="Z848" t="b">
        <f t="shared" si="1233"/>
        <v>1</v>
      </c>
      <c r="AA848" t="b">
        <f t="shared" si="1234"/>
        <v>1</v>
      </c>
      <c r="AB848" t="b">
        <f t="shared" si="1235"/>
        <v>0</v>
      </c>
      <c r="AC848" t="b">
        <f t="shared" si="1236"/>
        <v>0</v>
      </c>
      <c r="AD848" t="b">
        <f t="shared" si="1237"/>
        <v>1</v>
      </c>
      <c r="AE848" t="b">
        <f t="shared" si="1238"/>
        <v>1</v>
      </c>
      <c r="AF848" t="b">
        <f t="shared" si="1239"/>
        <v>1</v>
      </c>
      <c r="AG848" t="b">
        <f t="shared" si="1240"/>
        <v>1</v>
      </c>
      <c r="AH848" t="b">
        <f t="shared" si="1241"/>
        <v>1</v>
      </c>
      <c r="AI848" t="b">
        <f t="shared" si="1242"/>
        <v>1</v>
      </c>
      <c r="AJ848" t="b">
        <f t="shared" si="1243"/>
        <v>1</v>
      </c>
      <c r="AK848" t="b">
        <f t="shared" si="1244"/>
        <v>1</v>
      </c>
      <c r="AL848" t="b">
        <f t="shared" si="1245"/>
        <v>1</v>
      </c>
      <c r="AM848" t="b">
        <f t="shared" si="1246"/>
        <v>0</v>
      </c>
      <c r="AN848" t="b">
        <f t="shared" si="1247"/>
        <v>0</v>
      </c>
      <c r="AO848" t="b">
        <f t="shared" si="1248"/>
        <v>0</v>
      </c>
      <c r="AP848" t="b">
        <f t="shared" si="1249"/>
        <v>0</v>
      </c>
      <c r="AQ848" t="b">
        <f t="shared" si="1250"/>
        <v>0</v>
      </c>
      <c r="AR848" t="b">
        <f t="shared" si="1251"/>
        <v>0</v>
      </c>
      <c r="AS848" t="b">
        <f t="shared" si="1252"/>
        <v>0</v>
      </c>
      <c r="AT848" t="b">
        <f t="shared" si="1253"/>
        <v>0</v>
      </c>
      <c r="AU848" t="b">
        <f t="shared" si="1254"/>
        <v>1</v>
      </c>
      <c r="AV848" t="b">
        <f t="shared" si="1255"/>
        <v>1</v>
      </c>
      <c r="AW848" t="b">
        <f t="shared" si="1256"/>
        <v>0</v>
      </c>
      <c r="AX848" t="b">
        <f t="shared" si="1257"/>
        <v>1</v>
      </c>
      <c r="AY848" t="b">
        <f t="shared" si="1258"/>
        <v>1</v>
      </c>
      <c r="AZ848" t="b">
        <f t="shared" si="1259"/>
        <v>1</v>
      </c>
      <c r="BA848" t="b">
        <f t="shared" si="1260"/>
        <v>0</v>
      </c>
      <c r="BB848" t="b">
        <f t="shared" si="1261"/>
        <v>0</v>
      </c>
      <c r="BC848" t="b">
        <f t="shared" si="1262"/>
        <v>1</v>
      </c>
      <c r="BD848" t="b">
        <f t="shared" si="1263"/>
        <v>1</v>
      </c>
      <c r="BE848" t="b">
        <f t="shared" si="1264"/>
        <v>1</v>
      </c>
      <c r="BF848" t="b">
        <f t="shared" si="1265"/>
        <v>0</v>
      </c>
      <c r="BG848" t="b">
        <f t="shared" si="1266"/>
        <v>0</v>
      </c>
      <c r="BH848" t="b">
        <f t="shared" si="1267"/>
        <v>0</v>
      </c>
      <c r="BI848" t="b">
        <f t="shared" si="1268"/>
        <v>1</v>
      </c>
      <c r="BJ848" t="b">
        <f t="shared" si="1269"/>
        <v>0</v>
      </c>
      <c r="BK848" t="b">
        <f t="shared" si="1270"/>
        <v>0</v>
      </c>
      <c r="BL848" t="b">
        <f t="shared" si="1271"/>
        <v>0</v>
      </c>
      <c r="BM848" t="b">
        <f t="shared" si="1272"/>
        <v>0</v>
      </c>
      <c r="BN848" t="b">
        <f t="shared" si="1273"/>
        <v>1</v>
      </c>
      <c r="BO848" t="b">
        <f t="shared" si="1274"/>
        <v>0</v>
      </c>
      <c r="BP848" t="b">
        <f t="shared" si="1275"/>
        <v>1</v>
      </c>
      <c r="BQ848" t="b">
        <f t="shared" si="1276"/>
        <v>0</v>
      </c>
      <c r="BR848" t="b">
        <f t="shared" si="1277"/>
        <v>0</v>
      </c>
      <c r="BS848" t="b">
        <f t="shared" si="1278"/>
        <v>0</v>
      </c>
      <c r="BT848" t="b">
        <f t="shared" si="1279"/>
        <v>0</v>
      </c>
      <c r="BU848" t="b">
        <f t="shared" si="1280"/>
        <v>1</v>
      </c>
      <c r="BV848" t="b">
        <f t="shared" si="1281"/>
        <v>0</v>
      </c>
      <c r="BW848" t="b">
        <f t="shared" si="1282"/>
        <v>0</v>
      </c>
      <c r="BX848" t="b">
        <f t="shared" si="1283"/>
        <v>1</v>
      </c>
      <c r="BY848" t="b">
        <f t="shared" si="1284"/>
        <v>1</v>
      </c>
      <c r="BZ848" t="b">
        <f t="shared" si="1285"/>
        <v>0</v>
      </c>
      <c r="CA848" t="b">
        <f t="shared" si="1286"/>
        <v>1</v>
      </c>
      <c r="CB848" t="b">
        <f t="shared" si="1287"/>
        <v>0</v>
      </c>
      <c r="CC848" t="b">
        <f t="shared" si="1288"/>
        <v>0</v>
      </c>
      <c r="CD848" t="b">
        <f t="shared" si="1289"/>
        <v>0</v>
      </c>
      <c r="CE848" t="b">
        <f t="shared" si="1290"/>
        <v>0</v>
      </c>
      <c r="CF848" t="b">
        <f t="shared" si="1291"/>
        <v>0</v>
      </c>
      <c r="CG848" t="b">
        <f t="shared" si="1292"/>
        <v>1</v>
      </c>
      <c r="CH848" t="b">
        <f t="shared" si="1293"/>
        <v>1</v>
      </c>
      <c r="CI848" t="b">
        <f t="shared" si="1294"/>
        <v>0</v>
      </c>
      <c r="CJ848" t="b">
        <f t="shared" si="1295"/>
        <v>0</v>
      </c>
      <c r="CK848" t="b">
        <f t="shared" si="1296"/>
        <v>1</v>
      </c>
      <c r="CL848" t="b">
        <f t="shared" si="1297"/>
        <v>0</v>
      </c>
      <c r="CM848" t="b">
        <f t="shared" si="1298"/>
        <v>0</v>
      </c>
      <c r="CN848" t="b">
        <f t="shared" si="1299"/>
        <v>0</v>
      </c>
      <c r="CO848" t="b">
        <f t="shared" si="1300"/>
        <v>0</v>
      </c>
      <c r="CP848" t="b">
        <f t="shared" si="1301"/>
        <v>0</v>
      </c>
      <c r="CQ848" t="b">
        <f t="shared" si="1302"/>
        <v>0</v>
      </c>
      <c r="CR848" t="b">
        <f t="shared" si="1303"/>
        <v>0</v>
      </c>
      <c r="CS848" t="b">
        <f t="shared" si="1304"/>
        <v>1</v>
      </c>
      <c r="CT848" t="b">
        <f t="shared" si="1305"/>
        <v>0</v>
      </c>
      <c r="CU848" t="b">
        <f t="shared" si="1306"/>
        <v>0</v>
      </c>
      <c r="CV848" t="b">
        <f t="shared" si="1307"/>
        <v>1</v>
      </c>
      <c r="CW848" t="b">
        <f t="shared" si="1308"/>
        <v>0</v>
      </c>
      <c r="CX848" t="b">
        <f t="shared" si="1309"/>
        <v>0</v>
      </c>
      <c r="CY848" t="b">
        <f t="shared" si="1310"/>
        <v>1</v>
      </c>
      <c r="CZ848" t="b">
        <f t="shared" si="1311"/>
        <v>0</v>
      </c>
      <c r="DA848" t="b">
        <f t="shared" si="1312"/>
        <v>1</v>
      </c>
      <c r="DB848" t="b">
        <f t="shared" si="1313"/>
        <v>0</v>
      </c>
      <c r="DC848" t="b">
        <f t="shared" si="1314"/>
        <v>0</v>
      </c>
      <c r="DD848" t="b">
        <f t="shared" si="1315"/>
        <v>0</v>
      </c>
    </row>
    <row r="849" spans="1:108">
      <c r="A849" t="s">
        <v>793</v>
      </c>
      <c r="B849" t="s">
        <v>787</v>
      </c>
      <c r="C849" t="s">
        <v>787</v>
      </c>
      <c r="E849" t="s">
        <v>6124</v>
      </c>
      <c r="F849" t="s">
        <v>6122</v>
      </c>
      <c r="G849" t="s">
        <v>782</v>
      </c>
      <c r="H849" t="s">
        <v>7431</v>
      </c>
      <c r="I849" t="s">
        <v>7420</v>
      </c>
      <c r="J849" t="s">
        <v>362</v>
      </c>
      <c r="K849" t="s">
        <v>136</v>
      </c>
      <c r="L849" t="s">
        <v>6346</v>
      </c>
      <c r="M849" t="s">
        <v>6079</v>
      </c>
      <c r="N849" t="s">
        <v>73</v>
      </c>
      <c r="O849" t="b">
        <f t="shared" si="1222"/>
        <v>0</v>
      </c>
      <c r="P849" t="b">
        <f t="shared" si="1223"/>
        <v>0</v>
      </c>
      <c r="Q849" t="b">
        <f t="shared" si="1224"/>
        <v>0</v>
      </c>
      <c r="R849" t="b">
        <f t="shared" si="1225"/>
        <v>0</v>
      </c>
      <c r="S849" t="b">
        <f t="shared" si="1226"/>
        <v>0</v>
      </c>
      <c r="T849" t="b">
        <f t="shared" si="1227"/>
        <v>0</v>
      </c>
      <c r="U849" t="b">
        <f t="shared" si="1228"/>
        <v>0</v>
      </c>
      <c r="V849" t="b">
        <f t="shared" si="1229"/>
        <v>0</v>
      </c>
      <c r="W849" t="b">
        <f t="shared" si="1230"/>
        <v>1</v>
      </c>
      <c r="X849" t="b">
        <f t="shared" si="1231"/>
        <v>0</v>
      </c>
      <c r="Y849" t="b">
        <f t="shared" si="1232"/>
        <v>0</v>
      </c>
      <c r="Z849" t="b">
        <f t="shared" si="1233"/>
        <v>0</v>
      </c>
      <c r="AA849" t="b">
        <f t="shared" si="1234"/>
        <v>0</v>
      </c>
      <c r="AB849" t="b">
        <f t="shared" si="1235"/>
        <v>0</v>
      </c>
      <c r="AC849" t="b">
        <f t="shared" si="1236"/>
        <v>0</v>
      </c>
      <c r="AD849" t="b">
        <f t="shared" si="1237"/>
        <v>0</v>
      </c>
      <c r="AE849" t="b">
        <f t="shared" si="1238"/>
        <v>0</v>
      </c>
      <c r="AF849" t="b">
        <f t="shared" si="1239"/>
        <v>0</v>
      </c>
      <c r="AG849" t="b">
        <f t="shared" si="1240"/>
        <v>0</v>
      </c>
      <c r="AH849" t="b">
        <f t="shared" si="1241"/>
        <v>0</v>
      </c>
      <c r="AI849" t="b">
        <f t="shared" si="1242"/>
        <v>0</v>
      </c>
      <c r="AJ849" t="b">
        <f t="shared" si="1243"/>
        <v>0</v>
      </c>
      <c r="AK849" t="b">
        <f t="shared" si="1244"/>
        <v>0</v>
      </c>
      <c r="AL849" t="b">
        <f t="shared" si="1245"/>
        <v>0</v>
      </c>
      <c r="AM849" t="b">
        <f t="shared" si="1246"/>
        <v>0</v>
      </c>
      <c r="AN849" t="b">
        <f t="shared" si="1247"/>
        <v>0</v>
      </c>
      <c r="AO849" t="b">
        <f t="shared" si="1248"/>
        <v>0</v>
      </c>
      <c r="AP849" t="b">
        <f t="shared" si="1249"/>
        <v>0</v>
      </c>
      <c r="AQ849" t="b">
        <f t="shared" si="1250"/>
        <v>0</v>
      </c>
      <c r="AR849" t="b">
        <f t="shared" si="1251"/>
        <v>0</v>
      </c>
      <c r="AS849" t="b">
        <f t="shared" si="1252"/>
        <v>0</v>
      </c>
      <c r="AT849" t="b">
        <f t="shared" si="1253"/>
        <v>0</v>
      </c>
      <c r="AU849" t="b">
        <f t="shared" si="1254"/>
        <v>0</v>
      </c>
      <c r="AV849" t="b">
        <f t="shared" si="1255"/>
        <v>0</v>
      </c>
      <c r="AW849" t="b">
        <f t="shared" si="1256"/>
        <v>0</v>
      </c>
      <c r="AX849" t="b">
        <f t="shared" si="1257"/>
        <v>0</v>
      </c>
      <c r="AY849" t="b">
        <f t="shared" si="1258"/>
        <v>0</v>
      </c>
      <c r="AZ849" t="b">
        <f t="shared" si="1259"/>
        <v>0</v>
      </c>
      <c r="BA849" t="b">
        <f t="shared" si="1260"/>
        <v>0</v>
      </c>
      <c r="BB849" t="b">
        <f t="shared" si="1261"/>
        <v>0</v>
      </c>
      <c r="BC849" t="b">
        <f t="shared" si="1262"/>
        <v>0</v>
      </c>
      <c r="BD849" t="b">
        <f t="shared" si="1263"/>
        <v>0</v>
      </c>
      <c r="BE849" t="b">
        <f t="shared" si="1264"/>
        <v>0</v>
      </c>
      <c r="BF849" t="b">
        <f t="shared" si="1265"/>
        <v>0</v>
      </c>
      <c r="BG849" t="b">
        <f t="shared" si="1266"/>
        <v>0</v>
      </c>
      <c r="BH849" t="b">
        <f t="shared" si="1267"/>
        <v>0</v>
      </c>
      <c r="BI849" t="b">
        <f t="shared" si="1268"/>
        <v>0</v>
      </c>
      <c r="BJ849" t="b">
        <f t="shared" si="1269"/>
        <v>0</v>
      </c>
      <c r="BK849" t="b">
        <f t="shared" si="1270"/>
        <v>0</v>
      </c>
      <c r="BL849" t="b">
        <f t="shared" si="1271"/>
        <v>0</v>
      </c>
      <c r="BM849" t="b">
        <f t="shared" si="1272"/>
        <v>0</v>
      </c>
      <c r="BN849" t="b">
        <f t="shared" si="1273"/>
        <v>0</v>
      </c>
      <c r="BO849" t="b">
        <f t="shared" si="1274"/>
        <v>0</v>
      </c>
      <c r="BP849" t="b">
        <f t="shared" si="1275"/>
        <v>0</v>
      </c>
      <c r="BQ849" t="b">
        <f t="shared" si="1276"/>
        <v>0</v>
      </c>
      <c r="BR849" t="b">
        <f t="shared" si="1277"/>
        <v>0</v>
      </c>
      <c r="BS849" t="b">
        <f t="shared" si="1278"/>
        <v>0</v>
      </c>
      <c r="BT849" t="b">
        <f t="shared" si="1279"/>
        <v>0</v>
      </c>
      <c r="BU849" t="b">
        <f t="shared" si="1280"/>
        <v>0</v>
      </c>
      <c r="BV849" t="b">
        <f t="shared" si="1281"/>
        <v>0</v>
      </c>
      <c r="BW849" t="b">
        <f t="shared" si="1282"/>
        <v>0</v>
      </c>
      <c r="BX849" t="b">
        <f t="shared" si="1283"/>
        <v>0</v>
      </c>
      <c r="BY849" t="b">
        <f t="shared" si="1284"/>
        <v>0</v>
      </c>
      <c r="BZ849" t="b">
        <f t="shared" si="1285"/>
        <v>1</v>
      </c>
      <c r="CA849" t="b">
        <f t="shared" si="1286"/>
        <v>0</v>
      </c>
      <c r="CB849" t="b">
        <f t="shared" si="1287"/>
        <v>0</v>
      </c>
      <c r="CC849" t="b">
        <f t="shared" si="1288"/>
        <v>0</v>
      </c>
      <c r="CD849" t="b">
        <f t="shared" si="1289"/>
        <v>0</v>
      </c>
      <c r="CE849" t="b">
        <f t="shared" si="1290"/>
        <v>0</v>
      </c>
      <c r="CF849" t="b">
        <f t="shared" si="1291"/>
        <v>0</v>
      </c>
      <c r="CG849" t="b">
        <f t="shared" si="1292"/>
        <v>0</v>
      </c>
      <c r="CH849" t="b">
        <f t="shared" si="1293"/>
        <v>0</v>
      </c>
      <c r="CI849" t="b">
        <f t="shared" si="1294"/>
        <v>0</v>
      </c>
      <c r="CJ849" t="b">
        <f t="shared" si="1295"/>
        <v>0</v>
      </c>
      <c r="CK849" t="b">
        <f t="shared" si="1296"/>
        <v>0</v>
      </c>
      <c r="CL849" t="b">
        <f t="shared" si="1297"/>
        <v>0</v>
      </c>
      <c r="CM849" t="b">
        <f t="shared" si="1298"/>
        <v>0</v>
      </c>
      <c r="CN849" t="b">
        <f t="shared" si="1299"/>
        <v>0</v>
      </c>
      <c r="CO849" t="b">
        <f t="shared" si="1300"/>
        <v>0</v>
      </c>
      <c r="CP849" t="b">
        <f t="shared" si="1301"/>
        <v>0</v>
      </c>
      <c r="CQ849" t="b">
        <f t="shared" si="1302"/>
        <v>0</v>
      </c>
      <c r="CR849" t="b">
        <f t="shared" si="1303"/>
        <v>0</v>
      </c>
      <c r="CS849" t="b">
        <f t="shared" si="1304"/>
        <v>0</v>
      </c>
      <c r="CT849" t="b">
        <f t="shared" si="1305"/>
        <v>0</v>
      </c>
      <c r="CU849" t="b">
        <f t="shared" si="1306"/>
        <v>0</v>
      </c>
      <c r="CV849" t="b">
        <f t="shared" si="1307"/>
        <v>0</v>
      </c>
      <c r="CW849" t="b">
        <f t="shared" si="1308"/>
        <v>0</v>
      </c>
      <c r="CX849" t="b">
        <f t="shared" si="1309"/>
        <v>0</v>
      </c>
      <c r="CY849" t="b">
        <f t="shared" si="1310"/>
        <v>0</v>
      </c>
      <c r="CZ849" t="b">
        <f t="shared" si="1311"/>
        <v>0</v>
      </c>
      <c r="DA849" t="b">
        <f t="shared" si="1312"/>
        <v>0</v>
      </c>
      <c r="DB849" t="b">
        <f t="shared" si="1313"/>
        <v>0</v>
      </c>
      <c r="DC849" t="b">
        <f t="shared" si="1314"/>
        <v>0</v>
      </c>
      <c r="DD849" t="b">
        <f t="shared" si="1315"/>
        <v>0</v>
      </c>
    </row>
    <row r="850" spans="1:108">
      <c r="A850" t="s">
        <v>794</v>
      </c>
      <c r="B850" t="s">
        <v>787</v>
      </c>
      <c r="C850" t="s">
        <v>787</v>
      </c>
      <c r="E850" t="s">
        <v>6124</v>
      </c>
      <c r="F850" t="s">
        <v>6122</v>
      </c>
      <c r="G850" t="s">
        <v>782</v>
      </c>
      <c r="H850" t="s">
        <v>7431</v>
      </c>
      <c r="I850" t="s">
        <v>7420</v>
      </c>
      <c r="J850" t="s">
        <v>165</v>
      </c>
      <c r="K850" t="s">
        <v>114</v>
      </c>
      <c r="L850" t="s">
        <v>6347</v>
      </c>
      <c r="M850" t="s">
        <v>6079</v>
      </c>
      <c r="N850" t="s">
        <v>795</v>
      </c>
      <c r="O850" t="b">
        <f t="shared" si="1222"/>
        <v>1</v>
      </c>
      <c r="P850" t="b">
        <f t="shared" si="1223"/>
        <v>1</v>
      </c>
      <c r="Q850" t="b">
        <f t="shared" si="1224"/>
        <v>1</v>
      </c>
      <c r="R850" t="b">
        <f t="shared" si="1225"/>
        <v>1</v>
      </c>
      <c r="S850" t="b">
        <f t="shared" si="1226"/>
        <v>1</v>
      </c>
      <c r="T850" t="b">
        <f t="shared" si="1227"/>
        <v>1</v>
      </c>
      <c r="U850" t="b">
        <f t="shared" si="1228"/>
        <v>1</v>
      </c>
      <c r="V850" t="b">
        <f t="shared" si="1229"/>
        <v>1</v>
      </c>
      <c r="W850" t="b">
        <f t="shared" si="1230"/>
        <v>0</v>
      </c>
      <c r="X850" t="b">
        <f t="shared" si="1231"/>
        <v>1</v>
      </c>
      <c r="Y850" t="b">
        <f t="shared" si="1232"/>
        <v>1</v>
      </c>
      <c r="Z850" t="b">
        <f t="shared" si="1233"/>
        <v>1</v>
      </c>
      <c r="AA850" t="b">
        <f t="shared" si="1234"/>
        <v>1</v>
      </c>
      <c r="AB850" t="b">
        <f t="shared" si="1235"/>
        <v>0</v>
      </c>
      <c r="AC850" t="b">
        <f t="shared" si="1236"/>
        <v>0</v>
      </c>
      <c r="AD850" t="b">
        <f t="shared" si="1237"/>
        <v>1</v>
      </c>
      <c r="AE850" t="b">
        <f t="shared" si="1238"/>
        <v>1</v>
      </c>
      <c r="AF850" t="b">
        <f t="shared" si="1239"/>
        <v>0</v>
      </c>
      <c r="AG850" t="b">
        <f t="shared" si="1240"/>
        <v>1</v>
      </c>
      <c r="AH850" t="b">
        <f t="shared" si="1241"/>
        <v>0</v>
      </c>
      <c r="AI850" t="b">
        <f t="shared" si="1242"/>
        <v>1</v>
      </c>
      <c r="AJ850" t="b">
        <f t="shared" si="1243"/>
        <v>1</v>
      </c>
      <c r="AK850" t="b">
        <f t="shared" si="1244"/>
        <v>0</v>
      </c>
      <c r="AL850" t="b">
        <f t="shared" si="1245"/>
        <v>1</v>
      </c>
      <c r="AM850" t="b">
        <f t="shared" si="1246"/>
        <v>0</v>
      </c>
      <c r="AN850" t="b">
        <f t="shared" si="1247"/>
        <v>0</v>
      </c>
      <c r="AO850" t="b">
        <f t="shared" si="1248"/>
        <v>0</v>
      </c>
      <c r="AP850" t="b">
        <f t="shared" si="1249"/>
        <v>0</v>
      </c>
      <c r="AQ850" t="b">
        <f t="shared" si="1250"/>
        <v>0</v>
      </c>
      <c r="AR850" t="b">
        <f t="shared" si="1251"/>
        <v>0</v>
      </c>
      <c r="AS850" t="b">
        <f t="shared" si="1252"/>
        <v>0</v>
      </c>
      <c r="AT850" t="b">
        <f t="shared" si="1253"/>
        <v>1</v>
      </c>
      <c r="AU850" t="b">
        <f t="shared" si="1254"/>
        <v>1</v>
      </c>
      <c r="AV850" t="b">
        <f t="shared" si="1255"/>
        <v>0</v>
      </c>
      <c r="AW850" t="b">
        <f t="shared" si="1256"/>
        <v>1</v>
      </c>
      <c r="AX850" t="b">
        <f t="shared" si="1257"/>
        <v>0</v>
      </c>
      <c r="AY850" t="b">
        <f t="shared" si="1258"/>
        <v>1</v>
      </c>
      <c r="AZ850" t="b">
        <f t="shared" si="1259"/>
        <v>1</v>
      </c>
      <c r="BA850" t="b">
        <f t="shared" si="1260"/>
        <v>0</v>
      </c>
      <c r="BB850" t="b">
        <f t="shared" si="1261"/>
        <v>0</v>
      </c>
      <c r="BC850" t="b">
        <f t="shared" si="1262"/>
        <v>1</v>
      </c>
      <c r="BD850" t="b">
        <f t="shared" si="1263"/>
        <v>0</v>
      </c>
      <c r="BE850" t="b">
        <f t="shared" si="1264"/>
        <v>1</v>
      </c>
      <c r="BF850" t="b">
        <f t="shared" si="1265"/>
        <v>0</v>
      </c>
      <c r="BG850" t="b">
        <f t="shared" si="1266"/>
        <v>0</v>
      </c>
      <c r="BH850" t="b">
        <f t="shared" si="1267"/>
        <v>0</v>
      </c>
      <c r="BI850" t="b">
        <f t="shared" si="1268"/>
        <v>1</v>
      </c>
      <c r="BJ850" t="b">
        <f t="shared" si="1269"/>
        <v>0</v>
      </c>
      <c r="BK850" t="b">
        <f t="shared" si="1270"/>
        <v>0</v>
      </c>
      <c r="BL850" t="b">
        <f t="shared" si="1271"/>
        <v>1</v>
      </c>
      <c r="BM850" t="b">
        <f t="shared" si="1272"/>
        <v>1</v>
      </c>
      <c r="BN850" t="b">
        <f t="shared" si="1273"/>
        <v>1</v>
      </c>
      <c r="BO850" t="b">
        <f t="shared" si="1274"/>
        <v>1</v>
      </c>
      <c r="BP850" t="b">
        <f t="shared" si="1275"/>
        <v>0</v>
      </c>
      <c r="BQ850" t="b">
        <f t="shared" si="1276"/>
        <v>0</v>
      </c>
      <c r="BR850" t="b">
        <f t="shared" si="1277"/>
        <v>1</v>
      </c>
      <c r="BS850" t="b">
        <f t="shared" si="1278"/>
        <v>0</v>
      </c>
      <c r="BT850" t="b">
        <f t="shared" si="1279"/>
        <v>0</v>
      </c>
      <c r="BU850" t="b">
        <f t="shared" si="1280"/>
        <v>0</v>
      </c>
      <c r="BV850" t="b">
        <f t="shared" si="1281"/>
        <v>0</v>
      </c>
      <c r="BW850" t="b">
        <f t="shared" si="1282"/>
        <v>0</v>
      </c>
      <c r="BX850" t="b">
        <f t="shared" si="1283"/>
        <v>1</v>
      </c>
      <c r="BY850" t="b">
        <f t="shared" si="1284"/>
        <v>1</v>
      </c>
      <c r="BZ850" t="b">
        <f t="shared" si="1285"/>
        <v>0</v>
      </c>
      <c r="CA850" t="b">
        <f t="shared" si="1286"/>
        <v>0</v>
      </c>
      <c r="CB850" t="b">
        <f t="shared" si="1287"/>
        <v>0</v>
      </c>
      <c r="CC850" t="b">
        <f t="shared" si="1288"/>
        <v>0</v>
      </c>
      <c r="CD850" t="b">
        <f t="shared" si="1289"/>
        <v>0</v>
      </c>
      <c r="CE850" t="b">
        <f t="shared" si="1290"/>
        <v>0</v>
      </c>
      <c r="CF850" t="b">
        <f t="shared" si="1291"/>
        <v>0</v>
      </c>
      <c r="CG850" t="b">
        <f t="shared" si="1292"/>
        <v>0</v>
      </c>
      <c r="CH850" t="b">
        <f t="shared" si="1293"/>
        <v>1</v>
      </c>
      <c r="CI850" t="b">
        <f t="shared" si="1294"/>
        <v>0</v>
      </c>
      <c r="CJ850" t="b">
        <f t="shared" si="1295"/>
        <v>0</v>
      </c>
      <c r="CK850" t="b">
        <f t="shared" si="1296"/>
        <v>0</v>
      </c>
      <c r="CL850" t="b">
        <f t="shared" si="1297"/>
        <v>0</v>
      </c>
      <c r="CM850" t="b">
        <f t="shared" si="1298"/>
        <v>0</v>
      </c>
      <c r="CN850" t="b">
        <f t="shared" si="1299"/>
        <v>1</v>
      </c>
      <c r="CO850" t="b">
        <f t="shared" si="1300"/>
        <v>1</v>
      </c>
      <c r="CP850" t="b">
        <f t="shared" si="1301"/>
        <v>1</v>
      </c>
      <c r="CQ850" t="b">
        <f t="shared" si="1302"/>
        <v>0</v>
      </c>
      <c r="CR850" t="b">
        <f t="shared" si="1303"/>
        <v>1</v>
      </c>
      <c r="CS850" t="b">
        <f t="shared" si="1304"/>
        <v>1</v>
      </c>
      <c r="CT850" t="b">
        <f t="shared" si="1305"/>
        <v>0</v>
      </c>
      <c r="CU850" t="b">
        <f t="shared" si="1306"/>
        <v>0</v>
      </c>
      <c r="CV850" t="b">
        <f t="shared" si="1307"/>
        <v>1</v>
      </c>
      <c r="CW850" t="b">
        <f t="shared" si="1308"/>
        <v>1</v>
      </c>
      <c r="CX850" t="b">
        <f t="shared" si="1309"/>
        <v>1</v>
      </c>
      <c r="CY850" t="b">
        <f t="shared" si="1310"/>
        <v>0</v>
      </c>
      <c r="CZ850" t="b">
        <f t="shared" si="1311"/>
        <v>0</v>
      </c>
      <c r="DA850" t="b">
        <f t="shared" si="1312"/>
        <v>1</v>
      </c>
      <c r="DB850" t="b">
        <f t="shared" si="1313"/>
        <v>0</v>
      </c>
      <c r="DC850" t="b">
        <f t="shared" si="1314"/>
        <v>0</v>
      </c>
      <c r="DD850" t="b">
        <f t="shared" si="1315"/>
        <v>0</v>
      </c>
    </row>
    <row r="851" spans="1:108">
      <c r="A851" t="s">
        <v>796</v>
      </c>
      <c r="B851" t="s">
        <v>787</v>
      </c>
      <c r="C851" t="s">
        <v>787</v>
      </c>
      <c r="E851" t="s">
        <v>6124</v>
      </c>
      <c r="F851" t="s">
        <v>6122</v>
      </c>
      <c r="G851" t="s">
        <v>782</v>
      </c>
      <c r="H851" t="s">
        <v>7431</v>
      </c>
      <c r="I851" t="s">
        <v>7420</v>
      </c>
      <c r="J851" t="s">
        <v>16</v>
      </c>
      <c r="K851" t="s">
        <v>16</v>
      </c>
      <c r="L851" t="s">
        <v>6348</v>
      </c>
      <c r="M851" t="s">
        <v>6079</v>
      </c>
      <c r="N851" t="s">
        <v>797</v>
      </c>
      <c r="O851" t="b">
        <f t="shared" si="1222"/>
        <v>1</v>
      </c>
      <c r="P851" t="b">
        <f t="shared" si="1223"/>
        <v>1</v>
      </c>
      <c r="Q851" t="b">
        <f t="shared" si="1224"/>
        <v>1</v>
      </c>
      <c r="R851" t="b">
        <f t="shared" si="1225"/>
        <v>1</v>
      </c>
      <c r="S851" t="b">
        <f t="shared" si="1226"/>
        <v>1</v>
      </c>
      <c r="T851" t="b">
        <f t="shared" si="1227"/>
        <v>1</v>
      </c>
      <c r="U851" t="b">
        <f t="shared" si="1228"/>
        <v>1</v>
      </c>
      <c r="V851" t="b">
        <f t="shared" si="1229"/>
        <v>1</v>
      </c>
      <c r="W851" t="b">
        <f t="shared" si="1230"/>
        <v>0</v>
      </c>
      <c r="X851" t="b">
        <f t="shared" si="1231"/>
        <v>1</v>
      </c>
      <c r="Y851" t="b">
        <f t="shared" si="1232"/>
        <v>1</v>
      </c>
      <c r="Z851" t="b">
        <f t="shared" si="1233"/>
        <v>0</v>
      </c>
      <c r="AA851" t="b">
        <f t="shared" si="1234"/>
        <v>1</v>
      </c>
      <c r="AB851" t="b">
        <f t="shared" si="1235"/>
        <v>1</v>
      </c>
      <c r="AC851" t="b">
        <f t="shared" si="1236"/>
        <v>0</v>
      </c>
      <c r="AD851" t="b">
        <f t="shared" si="1237"/>
        <v>1</v>
      </c>
      <c r="AE851" t="b">
        <f t="shared" si="1238"/>
        <v>1</v>
      </c>
      <c r="AF851" t="b">
        <f t="shared" si="1239"/>
        <v>0</v>
      </c>
      <c r="AG851" t="b">
        <f t="shared" si="1240"/>
        <v>1</v>
      </c>
      <c r="AH851" t="b">
        <f t="shared" si="1241"/>
        <v>1</v>
      </c>
      <c r="AI851" t="b">
        <f t="shared" si="1242"/>
        <v>1</v>
      </c>
      <c r="AJ851" t="b">
        <f t="shared" si="1243"/>
        <v>1</v>
      </c>
      <c r="AK851" t="b">
        <f t="shared" si="1244"/>
        <v>0</v>
      </c>
      <c r="AL851" t="b">
        <f t="shared" si="1245"/>
        <v>1</v>
      </c>
      <c r="AM851" t="b">
        <f t="shared" si="1246"/>
        <v>0</v>
      </c>
      <c r="AN851" t="b">
        <f t="shared" si="1247"/>
        <v>0</v>
      </c>
      <c r="AO851" t="b">
        <f t="shared" si="1248"/>
        <v>0</v>
      </c>
      <c r="AP851" t="b">
        <f t="shared" si="1249"/>
        <v>0</v>
      </c>
      <c r="AQ851" t="b">
        <f t="shared" si="1250"/>
        <v>0</v>
      </c>
      <c r="AR851" t="b">
        <f t="shared" si="1251"/>
        <v>0</v>
      </c>
      <c r="AS851" t="b">
        <f t="shared" si="1252"/>
        <v>0</v>
      </c>
      <c r="AT851" t="b">
        <f t="shared" si="1253"/>
        <v>0</v>
      </c>
      <c r="AU851" t="b">
        <f t="shared" si="1254"/>
        <v>1</v>
      </c>
      <c r="AV851" t="b">
        <f t="shared" si="1255"/>
        <v>0</v>
      </c>
      <c r="AW851" t="b">
        <f t="shared" si="1256"/>
        <v>0</v>
      </c>
      <c r="AX851" t="b">
        <f t="shared" si="1257"/>
        <v>0</v>
      </c>
      <c r="AY851" t="b">
        <f t="shared" si="1258"/>
        <v>1</v>
      </c>
      <c r="AZ851" t="b">
        <f t="shared" si="1259"/>
        <v>1</v>
      </c>
      <c r="BA851" t="b">
        <f t="shared" si="1260"/>
        <v>0</v>
      </c>
      <c r="BB851" t="b">
        <f t="shared" si="1261"/>
        <v>0</v>
      </c>
      <c r="BC851" t="b">
        <f t="shared" si="1262"/>
        <v>1</v>
      </c>
      <c r="BD851" t="b">
        <f t="shared" si="1263"/>
        <v>0</v>
      </c>
      <c r="BE851" t="b">
        <f t="shared" si="1264"/>
        <v>1</v>
      </c>
      <c r="BF851" t="b">
        <f t="shared" si="1265"/>
        <v>0</v>
      </c>
      <c r="BG851" t="b">
        <f t="shared" si="1266"/>
        <v>0</v>
      </c>
      <c r="BH851" t="b">
        <f t="shared" si="1267"/>
        <v>0</v>
      </c>
      <c r="BI851" t="b">
        <f t="shared" si="1268"/>
        <v>0</v>
      </c>
      <c r="BJ851" t="b">
        <f t="shared" si="1269"/>
        <v>0</v>
      </c>
      <c r="BK851" t="b">
        <f t="shared" si="1270"/>
        <v>0</v>
      </c>
      <c r="BL851" t="b">
        <f t="shared" si="1271"/>
        <v>1</v>
      </c>
      <c r="BM851" t="b">
        <f t="shared" si="1272"/>
        <v>0</v>
      </c>
      <c r="BN851" t="b">
        <f t="shared" si="1273"/>
        <v>1</v>
      </c>
      <c r="BO851" t="b">
        <f t="shared" si="1274"/>
        <v>0</v>
      </c>
      <c r="BP851" t="b">
        <f t="shared" si="1275"/>
        <v>1</v>
      </c>
      <c r="BQ851" t="b">
        <f t="shared" si="1276"/>
        <v>1</v>
      </c>
      <c r="BR851" t="b">
        <f t="shared" si="1277"/>
        <v>0</v>
      </c>
      <c r="BS851" t="b">
        <f t="shared" si="1278"/>
        <v>0</v>
      </c>
      <c r="BT851" t="b">
        <f t="shared" si="1279"/>
        <v>0</v>
      </c>
      <c r="BU851" t="b">
        <f t="shared" si="1280"/>
        <v>0</v>
      </c>
      <c r="BV851" t="b">
        <f t="shared" si="1281"/>
        <v>1</v>
      </c>
      <c r="BW851" t="b">
        <f t="shared" si="1282"/>
        <v>0</v>
      </c>
      <c r="BX851" t="b">
        <f t="shared" si="1283"/>
        <v>0</v>
      </c>
      <c r="BY851" t="b">
        <f t="shared" si="1284"/>
        <v>0</v>
      </c>
      <c r="BZ851" t="b">
        <f t="shared" si="1285"/>
        <v>0</v>
      </c>
      <c r="CA851" t="b">
        <f t="shared" si="1286"/>
        <v>0</v>
      </c>
      <c r="CB851" t="b">
        <f t="shared" si="1287"/>
        <v>0</v>
      </c>
      <c r="CC851" t="b">
        <f t="shared" si="1288"/>
        <v>0</v>
      </c>
      <c r="CD851" t="b">
        <f t="shared" si="1289"/>
        <v>0</v>
      </c>
      <c r="CE851" t="b">
        <f t="shared" si="1290"/>
        <v>0</v>
      </c>
      <c r="CF851" t="b">
        <f t="shared" si="1291"/>
        <v>0</v>
      </c>
      <c r="CG851" t="b">
        <f t="shared" si="1292"/>
        <v>0</v>
      </c>
      <c r="CH851" t="b">
        <f t="shared" si="1293"/>
        <v>1</v>
      </c>
      <c r="CI851" t="b">
        <f t="shared" si="1294"/>
        <v>0</v>
      </c>
      <c r="CJ851" t="b">
        <f t="shared" si="1295"/>
        <v>0</v>
      </c>
      <c r="CK851" t="b">
        <f t="shared" si="1296"/>
        <v>0</v>
      </c>
      <c r="CL851" t="b">
        <f t="shared" si="1297"/>
        <v>0</v>
      </c>
      <c r="CM851" t="b">
        <f t="shared" si="1298"/>
        <v>0</v>
      </c>
      <c r="CN851" t="b">
        <f t="shared" si="1299"/>
        <v>0</v>
      </c>
      <c r="CO851" t="b">
        <f t="shared" si="1300"/>
        <v>0</v>
      </c>
      <c r="CP851" t="b">
        <f t="shared" si="1301"/>
        <v>0</v>
      </c>
      <c r="CQ851" t="b">
        <f t="shared" si="1302"/>
        <v>0</v>
      </c>
      <c r="CR851" t="b">
        <f t="shared" si="1303"/>
        <v>1</v>
      </c>
      <c r="CS851" t="b">
        <f t="shared" si="1304"/>
        <v>1</v>
      </c>
      <c r="CT851" t="b">
        <f t="shared" si="1305"/>
        <v>0</v>
      </c>
      <c r="CU851" t="b">
        <f t="shared" si="1306"/>
        <v>0</v>
      </c>
      <c r="CV851" t="b">
        <f t="shared" si="1307"/>
        <v>1</v>
      </c>
      <c r="CW851" t="b">
        <f t="shared" si="1308"/>
        <v>0</v>
      </c>
      <c r="CX851" t="b">
        <f t="shared" si="1309"/>
        <v>0</v>
      </c>
      <c r="CY851" t="b">
        <f t="shared" si="1310"/>
        <v>1</v>
      </c>
      <c r="CZ851" t="b">
        <f t="shared" si="1311"/>
        <v>0</v>
      </c>
      <c r="DA851" t="b">
        <f t="shared" si="1312"/>
        <v>1</v>
      </c>
      <c r="DB851" t="b">
        <f t="shared" si="1313"/>
        <v>0</v>
      </c>
      <c r="DC851" t="b">
        <f t="shared" si="1314"/>
        <v>0</v>
      </c>
      <c r="DD851" t="b">
        <f t="shared" si="1315"/>
        <v>0</v>
      </c>
    </row>
    <row r="852" spans="1:108">
      <c r="A852" s="4" t="s">
        <v>798</v>
      </c>
      <c r="B852" t="s">
        <v>787</v>
      </c>
      <c r="C852" t="s">
        <v>787</v>
      </c>
      <c r="D852" s="4"/>
      <c r="E852" t="s">
        <v>6124</v>
      </c>
      <c r="F852" t="s">
        <v>6122</v>
      </c>
      <c r="G852" t="s">
        <v>782</v>
      </c>
      <c r="H852" t="s">
        <v>7431</v>
      </c>
      <c r="I852" t="s">
        <v>7420</v>
      </c>
      <c r="J852" s="4" t="s">
        <v>113</v>
      </c>
      <c r="K852" s="4" t="s">
        <v>114</v>
      </c>
      <c r="L852" s="4" t="s">
        <v>6349</v>
      </c>
      <c r="M852" t="s">
        <v>6079</v>
      </c>
      <c r="N852" s="4" t="s">
        <v>799</v>
      </c>
      <c r="O852" s="4" t="b">
        <f t="shared" si="1222"/>
        <v>1</v>
      </c>
      <c r="P852" s="4" t="b">
        <f t="shared" si="1223"/>
        <v>1</v>
      </c>
      <c r="Q852" s="4" t="b">
        <f t="shared" si="1224"/>
        <v>1</v>
      </c>
      <c r="R852" s="4" t="b">
        <f t="shared" si="1225"/>
        <v>1</v>
      </c>
      <c r="S852" s="4" t="b">
        <f t="shared" si="1226"/>
        <v>1</v>
      </c>
      <c r="T852" s="4" t="b">
        <f t="shared" si="1227"/>
        <v>1</v>
      </c>
      <c r="U852" s="4" t="b">
        <f t="shared" si="1228"/>
        <v>1</v>
      </c>
      <c r="V852" s="4" t="b">
        <f t="shared" si="1229"/>
        <v>1</v>
      </c>
      <c r="W852" s="4" t="b">
        <f t="shared" si="1230"/>
        <v>0</v>
      </c>
      <c r="X852" s="4" t="b">
        <f t="shared" si="1231"/>
        <v>1</v>
      </c>
      <c r="Y852" s="4" t="b">
        <f t="shared" si="1232"/>
        <v>1</v>
      </c>
      <c r="Z852" s="4" t="b">
        <f t="shared" si="1233"/>
        <v>1</v>
      </c>
      <c r="AA852" s="4" t="b">
        <f t="shared" si="1234"/>
        <v>1</v>
      </c>
      <c r="AB852" s="4" t="b">
        <f t="shared" si="1235"/>
        <v>1</v>
      </c>
      <c r="AC852" s="4" t="b">
        <f t="shared" si="1236"/>
        <v>0</v>
      </c>
      <c r="AD852" s="4" t="b">
        <f t="shared" si="1237"/>
        <v>1</v>
      </c>
      <c r="AE852" s="4" t="b">
        <f t="shared" si="1238"/>
        <v>1</v>
      </c>
      <c r="AF852" s="4" t="b">
        <f t="shared" si="1239"/>
        <v>0</v>
      </c>
      <c r="AG852" s="4" t="b">
        <f t="shared" si="1240"/>
        <v>1</v>
      </c>
      <c r="AH852" s="4" t="b">
        <f t="shared" si="1241"/>
        <v>1</v>
      </c>
      <c r="AI852" s="4" t="b">
        <f t="shared" si="1242"/>
        <v>1</v>
      </c>
      <c r="AJ852" s="4" t="b">
        <f t="shared" si="1243"/>
        <v>1</v>
      </c>
      <c r="AK852" s="4" t="b">
        <f t="shared" si="1244"/>
        <v>1</v>
      </c>
      <c r="AL852" s="4" t="b">
        <f t="shared" si="1245"/>
        <v>1</v>
      </c>
      <c r="AM852" s="4" t="b">
        <f t="shared" si="1246"/>
        <v>0</v>
      </c>
      <c r="AN852" s="4" t="b">
        <f t="shared" si="1247"/>
        <v>1</v>
      </c>
      <c r="AO852" s="4" t="b">
        <f t="shared" si="1248"/>
        <v>0</v>
      </c>
      <c r="AP852" s="4" t="b">
        <f t="shared" si="1249"/>
        <v>0</v>
      </c>
      <c r="AQ852" s="4" t="b">
        <f t="shared" si="1250"/>
        <v>0</v>
      </c>
      <c r="AR852" s="4" t="b">
        <f t="shared" si="1251"/>
        <v>0</v>
      </c>
      <c r="AS852" s="4" t="b">
        <f t="shared" si="1252"/>
        <v>0</v>
      </c>
      <c r="AT852" s="4" t="b">
        <f t="shared" si="1253"/>
        <v>0</v>
      </c>
      <c r="AU852" s="4" t="b">
        <f t="shared" si="1254"/>
        <v>1</v>
      </c>
      <c r="AV852" s="4" t="b">
        <f t="shared" si="1255"/>
        <v>1</v>
      </c>
      <c r="AW852" s="4" t="b">
        <f t="shared" si="1256"/>
        <v>0</v>
      </c>
      <c r="AX852" s="4" t="b">
        <f t="shared" si="1257"/>
        <v>1</v>
      </c>
      <c r="AY852" s="4" t="b">
        <f t="shared" si="1258"/>
        <v>1</v>
      </c>
      <c r="AZ852" s="4" t="b">
        <f t="shared" si="1259"/>
        <v>1</v>
      </c>
      <c r="BA852" s="4" t="b">
        <f t="shared" si="1260"/>
        <v>0</v>
      </c>
      <c r="BB852" s="4" t="b">
        <f t="shared" si="1261"/>
        <v>0</v>
      </c>
      <c r="BC852" s="4" t="b">
        <f t="shared" si="1262"/>
        <v>1</v>
      </c>
      <c r="BD852" s="4" t="b">
        <f t="shared" si="1263"/>
        <v>0</v>
      </c>
      <c r="BE852" s="4" t="b">
        <f t="shared" si="1264"/>
        <v>1</v>
      </c>
      <c r="BF852" s="4" t="b">
        <f t="shared" si="1265"/>
        <v>0</v>
      </c>
      <c r="BG852" s="4" t="b">
        <f t="shared" si="1266"/>
        <v>0</v>
      </c>
      <c r="BH852" s="4" t="b">
        <f t="shared" si="1267"/>
        <v>0</v>
      </c>
      <c r="BI852" s="4" t="b">
        <f t="shared" si="1268"/>
        <v>1</v>
      </c>
      <c r="BJ852" s="4" t="b">
        <f t="shared" si="1269"/>
        <v>0</v>
      </c>
      <c r="BK852" s="4" t="b">
        <f t="shared" si="1270"/>
        <v>0</v>
      </c>
      <c r="BL852" s="4" t="b">
        <f t="shared" si="1271"/>
        <v>1</v>
      </c>
      <c r="BM852" s="4" t="b">
        <f t="shared" si="1272"/>
        <v>1</v>
      </c>
      <c r="BN852" s="4" t="b">
        <f t="shared" si="1273"/>
        <v>1</v>
      </c>
      <c r="BO852" s="4" t="b">
        <f t="shared" si="1274"/>
        <v>0</v>
      </c>
      <c r="BP852" s="4" t="b">
        <f t="shared" si="1275"/>
        <v>1</v>
      </c>
      <c r="BQ852" s="4" t="b">
        <f t="shared" si="1276"/>
        <v>1</v>
      </c>
      <c r="BR852" s="4" t="b">
        <f t="shared" si="1277"/>
        <v>1</v>
      </c>
      <c r="BS852" s="4" t="b">
        <f t="shared" si="1278"/>
        <v>1</v>
      </c>
      <c r="BT852" s="4" t="b">
        <f t="shared" si="1279"/>
        <v>0</v>
      </c>
      <c r="BU852" s="4" t="b">
        <f t="shared" si="1280"/>
        <v>0</v>
      </c>
      <c r="BV852" s="4" t="b">
        <f t="shared" si="1281"/>
        <v>0</v>
      </c>
      <c r="BW852" s="4" t="b">
        <f t="shared" si="1282"/>
        <v>0</v>
      </c>
      <c r="BX852" s="4" t="b">
        <f t="shared" si="1283"/>
        <v>0</v>
      </c>
      <c r="BY852" s="4" t="b">
        <f t="shared" si="1284"/>
        <v>1</v>
      </c>
      <c r="BZ852" s="4" t="b">
        <f t="shared" si="1285"/>
        <v>0</v>
      </c>
      <c r="CA852" s="4" t="b">
        <f t="shared" si="1286"/>
        <v>0</v>
      </c>
      <c r="CB852" s="4" t="b">
        <f t="shared" si="1287"/>
        <v>1</v>
      </c>
      <c r="CC852" s="4" t="b">
        <f t="shared" si="1288"/>
        <v>0</v>
      </c>
      <c r="CD852" s="4" t="b">
        <f t="shared" si="1289"/>
        <v>0</v>
      </c>
      <c r="CE852" s="4" t="b">
        <f t="shared" si="1290"/>
        <v>0</v>
      </c>
      <c r="CF852" s="4" t="b">
        <f t="shared" si="1291"/>
        <v>0</v>
      </c>
      <c r="CG852" s="4" t="b">
        <f t="shared" si="1292"/>
        <v>1</v>
      </c>
      <c r="CH852" s="4" t="b">
        <f t="shared" si="1293"/>
        <v>1</v>
      </c>
      <c r="CI852" s="4" t="b">
        <f t="shared" si="1294"/>
        <v>0</v>
      </c>
      <c r="CJ852" s="4" t="b">
        <f t="shared" si="1295"/>
        <v>0</v>
      </c>
      <c r="CK852" s="4" t="b">
        <f t="shared" si="1296"/>
        <v>1</v>
      </c>
      <c r="CL852" s="4" t="b">
        <f t="shared" si="1297"/>
        <v>0</v>
      </c>
      <c r="CM852" s="4" t="b">
        <f t="shared" si="1298"/>
        <v>0</v>
      </c>
      <c r="CN852" s="4" t="b">
        <f t="shared" si="1299"/>
        <v>0</v>
      </c>
      <c r="CO852" s="4" t="b">
        <f t="shared" si="1300"/>
        <v>0</v>
      </c>
      <c r="CP852" s="4" t="b">
        <f t="shared" si="1301"/>
        <v>1</v>
      </c>
      <c r="CQ852" s="4" t="b">
        <f t="shared" si="1302"/>
        <v>0</v>
      </c>
      <c r="CR852" s="4" t="b">
        <f t="shared" si="1303"/>
        <v>1</v>
      </c>
      <c r="CS852" s="4" t="b">
        <f t="shared" si="1304"/>
        <v>1</v>
      </c>
      <c r="CT852" s="4" t="b">
        <f t="shared" si="1305"/>
        <v>0</v>
      </c>
      <c r="CU852" s="4" t="b">
        <f t="shared" si="1306"/>
        <v>0</v>
      </c>
      <c r="CV852" s="4" t="b">
        <f t="shared" si="1307"/>
        <v>1</v>
      </c>
      <c r="CW852" s="4" t="b">
        <f t="shared" si="1308"/>
        <v>1</v>
      </c>
      <c r="CX852" s="4" t="b">
        <f t="shared" si="1309"/>
        <v>1</v>
      </c>
      <c r="CY852" s="4" t="b">
        <f t="shared" si="1310"/>
        <v>0</v>
      </c>
      <c r="CZ852" s="4" t="b">
        <f t="shared" si="1311"/>
        <v>0</v>
      </c>
      <c r="DA852" s="4" t="b">
        <f t="shared" si="1312"/>
        <v>1</v>
      </c>
      <c r="DB852" s="4" t="b">
        <f t="shared" si="1313"/>
        <v>0</v>
      </c>
      <c r="DC852" s="4" t="b">
        <f t="shared" si="1314"/>
        <v>0</v>
      </c>
      <c r="DD852" s="4" t="b">
        <f t="shared" si="1315"/>
        <v>0</v>
      </c>
    </row>
    <row r="853" spans="1:108">
      <c r="A853" t="s">
        <v>800</v>
      </c>
      <c r="B853" t="s">
        <v>7361</v>
      </c>
      <c r="C853" t="s">
        <v>787</v>
      </c>
      <c r="E853" t="s">
        <v>6124</v>
      </c>
      <c r="F853" t="s">
        <v>6122</v>
      </c>
      <c r="G853" t="s">
        <v>782</v>
      </c>
      <c r="H853" t="s">
        <v>7431</v>
      </c>
      <c r="I853" t="s">
        <v>7420</v>
      </c>
      <c r="J853" t="s">
        <v>16</v>
      </c>
      <c r="K853" t="s">
        <v>16</v>
      </c>
      <c r="L853" t="s">
        <v>6350</v>
      </c>
      <c r="M853" t="s">
        <v>345</v>
      </c>
      <c r="N853" t="s">
        <v>801</v>
      </c>
      <c r="O853" t="b">
        <f t="shared" si="1222"/>
        <v>1</v>
      </c>
      <c r="P853" t="b">
        <f t="shared" si="1223"/>
        <v>1</v>
      </c>
      <c r="Q853" t="b">
        <f t="shared" si="1224"/>
        <v>1</v>
      </c>
      <c r="R853" t="b">
        <f t="shared" si="1225"/>
        <v>1</v>
      </c>
      <c r="S853" t="b">
        <f t="shared" si="1226"/>
        <v>1</v>
      </c>
      <c r="T853" t="b">
        <f t="shared" si="1227"/>
        <v>1</v>
      </c>
      <c r="U853" t="b">
        <f t="shared" si="1228"/>
        <v>0</v>
      </c>
      <c r="V853" t="b">
        <f t="shared" si="1229"/>
        <v>0</v>
      </c>
      <c r="W853" t="b">
        <f t="shared" si="1230"/>
        <v>0</v>
      </c>
      <c r="X853" t="b">
        <f t="shared" si="1231"/>
        <v>1</v>
      </c>
      <c r="Y853" t="b">
        <f t="shared" si="1232"/>
        <v>1</v>
      </c>
      <c r="Z853" t="b">
        <f t="shared" si="1233"/>
        <v>0</v>
      </c>
      <c r="AA853" t="b">
        <f t="shared" si="1234"/>
        <v>0</v>
      </c>
      <c r="AB853" t="b">
        <f t="shared" si="1235"/>
        <v>1</v>
      </c>
      <c r="AC853" t="b">
        <f t="shared" si="1236"/>
        <v>0</v>
      </c>
      <c r="AD853" t="b">
        <f t="shared" si="1237"/>
        <v>0</v>
      </c>
      <c r="AE853" t="b">
        <f t="shared" si="1238"/>
        <v>1</v>
      </c>
      <c r="AF853" t="b">
        <f t="shared" si="1239"/>
        <v>0</v>
      </c>
      <c r="AG853" t="b">
        <f t="shared" si="1240"/>
        <v>1</v>
      </c>
      <c r="AH853" t="b">
        <f t="shared" si="1241"/>
        <v>0</v>
      </c>
      <c r="AI853" t="b">
        <f t="shared" si="1242"/>
        <v>0</v>
      </c>
      <c r="AJ853" t="b">
        <f t="shared" si="1243"/>
        <v>0</v>
      </c>
      <c r="AK853" t="b">
        <f t="shared" si="1244"/>
        <v>0</v>
      </c>
      <c r="AL853" t="b">
        <f t="shared" si="1245"/>
        <v>0</v>
      </c>
      <c r="AM853" t="b">
        <f t="shared" si="1246"/>
        <v>0</v>
      </c>
      <c r="AN853" t="b">
        <f t="shared" si="1247"/>
        <v>0</v>
      </c>
      <c r="AO853" t="b">
        <f t="shared" si="1248"/>
        <v>0</v>
      </c>
      <c r="AP853" t="b">
        <f t="shared" si="1249"/>
        <v>0</v>
      </c>
      <c r="AQ853" t="b">
        <f t="shared" si="1250"/>
        <v>0</v>
      </c>
      <c r="AR853" t="b">
        <f t="shared" si="1251"/>
        <v>0</v>
      </c>
      <c r="AS853" t="b">
        <f t="shared" si="1252"/>
        <v>0</v>
      </c>
      <c r="AT853" t="b">
        <f t="shared" si="1253"/>
        <v>0</v>
      </c>
      <c r="AU853" t="b">
        <f t="shared" si="1254"/>
        <v>0</v>
      </c>
      <c r="AV853" t="b">
        <f t="shared" si="1255"/>
        <v>0</v>
      </c>
      <c r="AW853" t="b">
        <f t="shared" si="1256"/>
        <v>0</v>
      </c>
      <c r="AX853" t="b">
        <f t="shared" si="1257"/>
        <v>0</v>
      </c>
      <c r="AY853" t="b">
        <f t="shared" si="1258"/>
        <v>1</v>
      </c>
      <c r="AZ853" t="b">
        <f t="shared" si="1259"/>
        <v>0</v>
      </c>
      <c r="BA853" t="b">
        <f t="shared" si="1260"/>
        <v>0</v>
      </c>
      <c r="BB853" t="b">
        <f t="shared" si="1261"/>
        <v>0</v>
      </c>
      <c r="BC853" t="b">
        <f t="shared" si="1262"/>
        <v>0</v>
      </c>
      <c r="BD853" t="b">
        <f t="shared" si="1263"/>
        <v>0</v>
      </c>
      <c r="BE853" t="b">
        <f t="shared" si="1264"/>
        <v>0</v>
      </c>
      <c r="BF853" t="b">
        <f t="shared" si="1265"/>
        <v>0</v>
      </c>
      <c r="BG853" t="b">
        <f t="shared" si="1266"/>
        <v>0</v>
      </c>
      <c r="BH853" t="b">
        <f t="shared" si="1267"/>
        <v>0</v>
      </c>
      <c r="BI853" t="b">
        <f t="shared" si="1268"/>
        <v>0</v>
      </c>
      <c r="BJ853" t="b">
        <f t="shared" si="1269"/>
        <v>0</v>
      </c>
      <c r="BK853" t="b">
        <f t="shared" si="1270"/>
        <v>0</v>
      </c>
      <c r="BL853" t="b">
        <f t="shared" si="1271"/>
        <v>0</v>
      </c>
      <c r="BM853" t="b">
        <f t="shared" si="1272"/>
        <v>0</v>
      </c>
      <c r="BN853" t="b">
        <f t="shared" si="1273"/>
        <v>0</v>
      </c>
      <c r="BO853" t="b">
        <f t="shared" si="1274"/>
        <v>0</v>
      </c>
      <c r="BP853" t="b">
        <f t="shared" si="1275"/>
        <v>1</v>
      </c>
      <c r="BQ853" t="b">
        <f t="shared" si="1276"/>
        <v>0</v>
      </c>
      <c r="BR853" t="b">
        <f t="shared" si="1277"/>
        <v>0</v>
      </c>
      <c r="BS853" t="b">
        <f t="shared" si="1278"/>
        <v>0</v>
      </c>
      <c r="BT853" t="b">
        <f t="shared" si="1279"/>
        <v>0</v>
      </c>
      <c r="BU853" t="b">
        <f t="shared" si="1280"/>
        <v>0</v>
      </c>
      <c r="BV853" t="b">
        <f t="shared" si="1281"/>
        <v>0</v>
      </c>
      <c r="BW853" t="b">
        <f t="shared" si="1282"/>
        <v>0</v>
      </c>
      <c r="BX853" t="b">
        <f t="shared" si="1283"/>
        <v>0</v>
      </c>
      <c r="BY853" t="b">
        <f t="shared" si="1284"/>
        <v>0</v>
      </c>
      <c r="BZ853" t="b">
        <f t="shared" si="1285"/>
        <v>0</v>
      </c>
      <c r="CA853" t="b">
        <f t="shared" si="1286"/>
        <v>0</v>
      </c>
      <c r="CB853" t="b">
        <f t="shared" si="1287"/>
        <v>0</v>
      </c>
      <c r="CC853" t="b">
        <f t="shared" si="1288"/>
        <v>0</v>
      </c>
      <c r="CD853" t="b">
        <f t="shared" si="1289"/>
        <v>0</v>
      </c>
      <c r="CE853" t="b">
        <f t="shared" si="1290"/>
        <v>0</v>
      </c>
      <c r="CF853" t="b">
        <f t="shared" si="1291"/>
        <v>0</v>
      </c>
      <c r="CG853" t="b">
        <f t="shared" si="1292"/>
        <v>0</v>
      </c>
      <c r="CH853" t="b">
        <f t="shared" si="1293"/>
        <v>0</v>
      </c>
      <c r="CI853" t="b">
        <f t="shared" si="1294"/>
        <v>0</v>
      </c>
      <c r="CJ853" t="b">
        <f t="shared" si="1295"/>
        <v>0</v>
      </c>
      <c r="CK853" t="b">
        <f t="shared" si="1296"/>
        <v>0</v>
      </c>
      <c r="CL853" t="b">
        <f t="shared" si="1297"/>
        <v>0</v>
      </c>
      <c r="CM853" t="b">
        <f t="shared" si="1298"/>
        <v>0</v>
      </c>
      <c r="CN853" t="b">
        <f t="shared" si="1299"/>
        <v>0</v>
      </c>
      <c r="CO853" t="b">
        <f t="shared" si="1300"/>
        <v>0</v>
      </c>
      <c r="CP853" t="b">
        <f t="shared" si="1301"/>
        <v>0</v>
      </c>
      <c r="CQ853" t="b">
        <f t="shared" si="1302"/>
        <v>0</v>
      </c>
      <c r="CR853" t="b">
        <f t="shared" si="1303"/>
        <v>0</v>
      </c>
      <c r="CS853" t="b">
        <f t="shared" si="1304"/>
        <v>0</v>
      </c>
      <c r="CT853" t="b">
        <f t="shared" si="1305"/>
        <v>0</v>
      </c>
      <c r="CU853" t="b">
        <f t="shared" si="1306"/>
        <v>0</v>
      </c>
      <c r="CV853" t="b">
        <f t="shared" si="1307"/>
        <v>0</v>
      </c>
      <c r="CW853" t="b">
        <f t="shared" si="1308"/>
        <v>0</v>
      </c>
      <c r="CX853" t="b">
        <f t="shared" si="1309"/>
        <v>0</v>
      </c>
      <c r="CY853" t="b">
        <f t="shared" si="1310"/>
        <v>0</v>
      </c>
      <c r="CZ853" t="b">
        <f t="shared" si="1311"/>
        <v>0</v>
      </c>
      <c r="DA853" t="b">
        <f t="shared" si="1312"/>
        <v>0</v>
      </c>
      <c r="DB853" t="b">
        <f t="shared" si="1313"/>
        <v>0</v>
      </c>
      <c r="DC853" t="b">
        <f t="shared" si="1314"/>
        <v>0</v>
      </c>
      <c r="DD853" t="b">
        <f t="shared" si="1315"/>
        <v>0</v>
      </c>
    </row>
    <row r="854" spans="1:108">
      <c r="A854" t="s">
        <v>802</v>
      </c>
      <c r="C854" t="s">
        <v>803</v>
      </c>
      <c r="E854" t="s">
        <v>6124</v>
      </c>
      <c r="F854" t="s">
        <v>6122</v>
      </c>
      <c r="G854" t="s">
        <v>782</v>
      </c>
      <c r="H854" t="s">
        <v>7431</v>
      </c>
      <c r="I854" t="s">
        <v>7420</v>
      </c>
      <c r="J854" t="s">
        <v>119</v>
      </c>
      <c r="K854" t="s">
        <v>109</v>
      </c>
      <c r="L854" t="s">
        <v>6351</v>
      </c>
      <c r="M854" t="s">
        <v>6079</v>
      </c>
      <c r="N854" t="s">
        <v>804</v>
      </c>
      <c r="O854" t="b">
        <f t="shared" si="1222"/>
        <v>0</v>
      </c>
      <c r="P854" t="b">
        <f t="shared" si="1223"/>
        <v>0</v>
      </c>
      <c r="Q854" t="b">
        <f t="shared" si="1224"/>
        <v>0</v>
      </c>
      <c r="R854" t="b">
        <f t="shared" si="1225"/>
        <v>1</v>
      </c>
      <c r="S854" t="b">
        <f t="shared" si="1226"/>
        <v>0</v>
      </c>
      <c r="T854" t="b">
        <f t="shared" si="1227"/>
        <v>0</v>
      </c>
      <c r="U854" t="b">
        <f t="shared" si="1228"/>
        <v>0</v>
      </c>
      <c r="V854" t="b">
        <f t="shared" si="1229"/>
        <v>1</v>
      </c>
      <c r="W854" t="b">
        <f t="shared" si="1230"/>
        <v>0</v>
      </c>
      <c r="X854" t="b">
        <f t="shared" si="1231"/>
        <v>0</v>
      </c>
      <c r="Y854" t="b">
        <f t="shared" si="1232"/>
        <v>1</v>
      </c>
      <c r="Z854" t="b">
        <f t="shared" si="1233"/>
        <v>1</v>
      </c>
      <c r="AA854" t="b">
        <f t="shared" si="1234"/>
        <v>1</v>
      </c>
      <c r="AB854" t="b">
        <f t="shared" si="1235"/>
        <v>0</v>
      </c>
      <c r="AC854" t="b">
        <f t="shared" si="1236"/>
        <v>0</v>
      </c>
      <c r="AD854" t="b">
        <f t="shared" si="1237"/>
        <v>0</v>
      </c>
      <c r="AE854" t="b">
        <f t="shared" si="1238"/>
        <v>0</v>
      </c>
      <c r="AF854" t="b">
        <f t="shared" si="1239"/>
        <v>0</v>
      </c>
      <c r="AG854" t="b">
        <f t="shared" si="1240"/>
        <v>0</v>
      </c>
      <c r="AH854" t="b">
        <f t="shared" si="1241"/>
        <v>0</v>
      </c>
      <c r="AI854" t="b">
        <f t="shared" si="1242"/>
        <v>0</v>
      </c>
      <c r="AJ854" t="b">
        <f t="shared" si="1243"/>
        <v>0</v>
      </c>
      <c r="AK854" t="b">
        <f t="shared" si="1244"/>
        <v>0</v>
      </c>
      <c r="AL854" t="b">
        <f t="shared" si="1245"/>
        <v>0</v>
      </c>
      <c r="AM854" t="b">
        <f t="shared" si="1246"/>
        <v>0</v>
      </c>
      <c r="AN854" t="b">
        <f t="shared" si="1247"/>
        <v>0</v>
      </c>
      <c r="AO854" t="b">
        <f t="shared" si="1248"/>
        <v>0</v>
      </c>
      <c r="AP854" t="b">
        <f t="shared" si="1249"/>
        <v>0</v>
      </c>
      <c r="AQ854" t="b">
        <f t="shared" si="1250"/>
        <v>0</v>
      </c>
      <c r="AR854" t="b">
        <f t="shared" si="1251"/>
        <v>0</v>
      </c>
      <c r="AS854" t="b">
        <f t="shared" si="1252"/>
        <v>0</v>
      </c>
      <c r="AT854" t="b">
        <f t="shared" si="1253"/>
        <v>0</v>
      </c>
      <c r="AU854" t="b">
        <f t="shared" si="1254"/>
        <v>0</v>
      </c>
      <c r="AV854" t="b">
        <f t="shared" si="1255"/>
        <v>0</v>
      </c>
      <c r="AW854" t="b">
        <f t="shared" si="1256"/>
        <v>0</v>
      </c>
      <c r="AX854" t="b">
        <f t="shared" si="1257"/>
        <v>0</v>
      </c>
      <c r="AY854" t="b">
        <f t="shared" si="1258"/>
        <v>0</v>
      </c>
      <c r="AZ854" t="b">
        <f t="shared" si="1259"/>
        <v>0</v>
      </c>
      <c r="BA854" t="b">
        <f t="shared" si="1260"/>
        <v>0</v>
      </c>
      <c r="BB854" t="b">
        <f t="shared" si="1261"/>
        <v>0</v>
      </c>
      <c r="BC854" t="b">
        <f t="shared" si="1262"/>
        <v>1</v>
      </c>
      <c r="BD854" t="b">
        <f t="shared" si="1263"/>
        <v>0</v>
      </c>
      <c r="BE854" t="b">
        <f t="shared" si="1264"/>
        <v>0</v>
      </c>
      <c r="BF854" t="b">
        <f t="shared" si="1265"/>
        <v>0</v>
      </c>
      <c r="BG854" t="b">
        <f t="shared" si="1266"/>
        <v>0</v>
      </c>
      <c r="BH854" t="b">
        <f t="shared" si="1267"/>
        <v>0</v>
      </c>
      <c r="BI854" t="b">
        <f t="shared" si="1268"/>
        <v>0</v>
      </c>
      <c r="BJ854" t="b">
        <f t="shared" si="1269"/>
        <v>0</v>
      </c>
      <c r="BK854" t="b">
        <f t="shared" si="1270"/>
        <v>0</v>
      </c>
      <c r="BL854" t="b">
        <f t="shared" si="1271"/>
        <v>0</v>
      </c>
      <c r="BM854" t="b">
        <f t="shared" si="1272"/>
        <v>0</v>
      </c>
      <c r="BN854" t="b">
        <f t="shared" si="1273"/>
        <v>0</v>
      </c>
      <c r="BO854" t="b">
        <f t="shared" si="1274"/>
        <v>0</v>
      </c>
      <c r="BP854" t="b">
        <f t="shared" si="1275"/>
        <v>0</v>
      </c>
      <c r="BQ854" t="b">
        <f t="shared" si="1276"/>
        <v>0</v>
      </c>
      <c r="BR854" t="b">
        <f t="shared" si="1277"/>
        <v>0</v>
      </c>
      <c r="BS854" t="b">
        <f t="shared" si="1278"/>
        <v>0</v>
      </c>
      <c r="BT854" t="b">
        <f t="shared" si="1279"/>
        <v>0</v>
      </c>
      <c r="BU854" t="b">
        <f t="shared" si="1280"/>
        <v>0</v>
      </c>
      <c r="BV854" t="b">
        <f t="shared" si="1281"/>
        <v>0</v>
      </c>
      <c r="BW854" t="b">
        <f t="shared" si="1282"/>
        <v>0</v>
      </c>
      <c r="BX854" t="b">
        <f t="shared" si="1283"/>
        <v>0</v>
      </c>
      <c r="BY854" t="b">
        <f t="shared" si="1284"/>
        <v>0</v>
      </c>
      <c r="BZ854" t="b">
        <f t="shared" si="1285"/>
        <v>0</v>
      </c>
      <c r="CA854" t="b">
        <f t="shared" si="1286"/>
        <v>0</v>
      </c>
      <c r="CB854" t="b">
        <f t="shared" si="1287"/>
        <v>0</v>
      </c>
      <c r="CC854" t="b">
        <f t="shared" si="1288"/>
        <v>0</v>
      </c>
      <c r="CD854" t="b">
        <f t="shared" si="1289"/>
        <v>0</v>
      </c>
      <c r="CE854" t="b">
        <f t="shared" si="1290"/>
        <v>0</v>
      </c>
      <c r="CF854" t="b">
        <f t="shared" si="1291"/>
        <v>0</v>
      </c>
      <c r="CG854" t="b">
        <f t="shared" si="1292"/>
        <v>0</v>
      </c>
      <c r="CH854" t="b">
        <f t="shared" si="1293"/>
        <v>0</v>
      </c>
      <c r="CI854" t="b">
        <f t="shared" si="1294"/>
        <v>0</v>
      </c>
      <c r="CJ854" t="b">
        <f t="shared" si="1295"/>
        <v>0</v>
      </c>
      <c r="CK854" t="b">
        <f t="shared" si="1296"/>
        <v>0</v>
      </c>
      <c r="CL854" t="b">
        <f t="shared" si="1297"/>
        <v>0</v>
      </c>
      <c r="CM854" t="b">
        <f t="shared" si="1298"/>
        <v>0</v>
      </c>
      <c r="CN854" t="b">
        <f t="shared" si="1299"/>
        <v>1</v>
      </c>
      <c r="CO854" t="b">
        <f t="shared" si="1300"/>
        <v>0</v>
      </c>
      <c r="CP854" t="b">
        <f t="shared" si="1301"/>
        <v>0</v>
      </c>
      <c r="CQ854" t="b">
        <f t="shared" si="1302"/>
        <v>0</v>
      </c>
      <c r="CR854" t="b">
        <f t="shared" si="1303"/>
        <v>0</v>
      </c>
      <c r="CS854" t="b">
        <f t="shared" si="1304"/>
        <v>0</v>
      </c>
      <c r="CT854" t="b">
        <f t="shared" si="1305"/>
        <v>0</v>
      </c>
      <c r="CU854" t="b">
        <f t="shared" si="1306"/>
        <v>0</v>
      </c>
      <c r="CV854" t="b">
        <f t="shared" si="1307"/>
        <v>0</v>
      </c>
      <c r="CW854" t="b">
        <f t="shared" si="1308"/>
        <v>0</v>
      </c>
      <c r="CX854" t="b">
        <f t="shared" si="1309"/>
        <v>0</v>
      </c>
      <c r="CY854" t="b">
        <f t="shared" si="1310"/>
        <v>0</v>
      </c>
      <c r="CZ854" t="b">
        <f t="shared" si="1311"/>
        <v>0</v>
      </c>
      <c r="DA854" t="b">
        <f t="shared" si="1312"/>
        <v>0</v>
      </c>
      <c r="DB854" t="b">
        <f t="shared" si="1313"/>
        <v>0</v>
      </c>
      <c r="DC854" t="b">
        <f t="shared" si="1314"/>
        <v>0</v>
      </c>
      <c r="DD854" t="b">
        <f t="shared" si="1315"/>
        <v>0</v>
      </c>
    </row>
    <row r="855" spans="1:108">
      <c r="A855" t="s">
        <v>3757</v>
      </c>
      <c r="B855" t="s">
        <v>3758</v>
      </c>
      <c r="C855" t="s">
        <v>3758</v>
      </c>
      <c r="F855" t="s">
        <v>6113</v>
      </c>
      <c r="G855" t="s">
        <v>3759</v>
      </c>
      <c r="H855" t="s">
        <v>7431</v>
      </c>
      <c r="I855" t="s">
        <v>7420</v>
      </c>
      <c r="J855" t="s">
        <v>119</v>
      </c>
      <c r="K855" t="s">
        <v>109</v>
      </c>
      <c r="L855" t="s">
        <v>7325</v>
      </c>
      <c r="M855" t="s">
        <v>345</v>
      </c>
      <c r="N855" t="s">
        <v>3760</v>
      </c>
      <c r="O855" t="b">
        <f t="shared" si="1222"/>
        <v>0</v>
      </c>
      <c r="P855" t="b">
        <f t="shared" si="1223"/>
        <v>1</v>
      </c>
      <c r="Q855" t="b">
        <f t="shared" si="1224"/>
        <v>1</v>
      </c>
      <c r="R855" t="b">
        <f t="shared" si="1225"/>
        <v>1</v>
      </c>
      <c r="S855" t="b">
        <f t="shared" si="1226"/>
        <v>0</v>
      </c>
      <c r="T855" t="b">
        <f t="shared" si="1227"/>
        <v>1</v>
      </c>
      <c r="U855" t="b">
        <f t="shared" si="1228"/>
        <v>1</v>
      </c>
      <c r="V855" t="b">
        <f t="shared" si="1229"/>
        <v>1</v>
      </c>
      <c r="W855" t="b">
        <f t="shared" si="1230"/>
        <v>0</v>
      </c>
      <c r="X855" t="b">
        <f t="shared" si="1231"/>
        <v>0</v>
      </c>
      <c r="Y855" t="b">
        <f t="shared" si="1232"/>
        <v>0</v>
      </c>
      <c r="Z855" t="b">
        <f t="shared" si="1233"/>
        <v>0</v>
      </c>
      <c r="AA855" t="b">
        <f t="shared" si="1234"/>
        <v>1</v>
      </c>
      <c r="AB855" t="b">
        <f t="shared" si="1235"/>
        <v>0</v>
      </c>
      <c r="AC855" t="b">
        <f t="shared" si="1236"/>
        <v>0</v>
      </c>
      <c r="AD855" t="b">
        <f t="shared" si="1237"/>
        <v>0</v>
      </c>
      <c r="AE855" t="b">
        <f t="shared" si="1238"/>
        <v>0</v>
      </c>
      <c r="AF855" t="b">
        <f t="shared" si="1239"/>
        <v>0</v>
      </c>
      <c r="AG855" t="b">
        <f t="shared" si="1240"/>
        <v>0</v>
      </c>
      <c r="AH855" t="b">
        <f t="shared" si="1241"/>
        <v>0</v>
      </c>
      <c r="AI855" t="b">
        <f t="shared" si="1242"/>
        <v>0</v>
      </c>
      <c r="AJ855" t="b">
        <f t="shared" si="1243"/>
        <v>0</v>
      </c>
      <c r="AK855" t="b">
        <f t="shared" si="1244"/>
        <v>0</v>
      </c>
      <c r="AL855" t="b">
        <f t="shared" si="1245"/>
        <v>0</v>
      </c>
      <c r="AM855" t="b">
        <f t="shared" si="1246"/>
        <v>0</v>
      </c>
      <c r="AN855" t="b">
        <f t="shared" si="1247"/>
        <v>0</v>
      </c>
      <c r="AO855" t="b">
        <f t="shared" si="1248"/>
        <v>0</v>
      </c>
      <c r="AP855" t="b">
        <f t="shared" si="1249"/>
        <v>0</v>
      </c>
      <c r="AQ855" t="b">
        <f t="shared" si="1250"/>
        <v>0</v>
      </c>
      <c r="AR855" t="b">
        <f t="shared" si="1251"/>
        <v>0</v>
      </c>
      <c r="AS855" t="b">
        <f t="shared" si="1252"/>
        <v>0</v>
      </c>
      <c r="AT855" t="b">
        <f t="shared" si="1253"/>
        <v>0</v>
      </c>
      <c r="AU855" t="b">
        <f t="shared" si="1254"/>
        <v>0</v>
      </c>
      <c r="AV855" t="b">
        <f t="shared" si="1255"/>
        <v>0</v>
      </c>
      <c r="AW855" t="b">
        <f t="shared" si="1256"/>
        <v>0</v>
      </c>
      <c r="AX855" t="b">
        <f t="shared" si="1257"/>
        <v>0</v>
      </c>
      <c r="AY855" t="b">
        <f t="shared" si="1258"/>
        <v>0</v>
      </c>
      <c r="AZ855" t="b">
        <f t="shared" si="1259"/>
        <v>0</v>
      </c>
      <c r="BA855" t="b">
        <f t="shared" si="1260"/>
        <v>0</v>
      </c>
      <c r="BB855" t="b">
        <f t="shared" si="1261"/>
        <v>0</v>
      </c>
      <c r="BC855" t="b">
        <f t="shared" si="1262"/>
        <v>1</v>
      </c>
      <c r="BD855" t="b">
        <f t="shared" si="1263"/>
        <v>0</v>
      </c>
      <c r="BE855" t="b">
        <f t="shared" si="1264"/>
        <v>0</v>
      </c>
      <c r="BF855" t="b">
        <f t="shared" si="1265"/>
        <v>0</v>
      </c>
      <c r="BG855" t="b">
        <f t="shared" si="1266"/>
        <v>0</v>
      </c>
      <c r="BH855" t="b">
        <f t="shared" si="1267"/>
        <v>0</v>
      </c>
      <c r="BI855" t="b">
        <f t="shared" si="1268"/>
        <v>0</v>
      </c>
      <c r="BJ855" t="b">
        <f t="shared" si="1269"/>
        <v>0</v>
      </c>
      <c r="BK855" t="b">
        <f t="shared" si="1270"/>
        <v>0</v>
      </c>
      <c r="BL855" t="b">
        <f t="shared" si="1271"/>
        <v>0</v>
      </c>
      <c r="BM855" t="b">
        <f t="shared" si="1272"/>
        <v>0</v>
      </c>
      <c r="BN855" t="b">
        <f t="shared" si="1273"/>
        <v>0</v>
      </c>
      <c r="BO855" t="b">
        <f t="shared" si="1274"/>
        <v>0</v>
      </c>
      <c r="BP855" t="b">
        <f t="shared" si="1275"/>
        <v>1</v>
      </c>
      <c r="BQ855" t="b">
        <f t="shared" si="1276"/>
        <v>0</v>
      </c>
      <c r="BR855" t="b">
        <f t="shared" si="1277"/>
        <v>0</v>
      </c>
      <c r="BS855" t="b">
        <f t="shared" si="1278"/>
        <v>0</v>
      </c>
      <c r="BT855" t="b">
        <f t="shared" si="1279"/>
        <v>0</v>
      </c>
      <c r="BU855" t="b">
        <f t="shared" si="1280"/>
        <v>0</v>
      </c>
      <c r="BV855" t="b">
        <f t="shared" si="1281"/>
        <v>0</v>
      </c>
      <c r="BW855" t="b">
        <f t="shared" si="1282"/>
        <v>0</v>
      </c>
      <c r="BX855" t="b">
        <f t="shared" si="1283"/>
        <v>0</v>
      </c>
      <c r="BY855" t="b">
        <f t="shared" si="1284"/>
        <v>0</v>
      </c>
      <c r="BZ855" t="b">
        <f t="shared" si="1285"/>
        <v>0</v>
      </c>
      <c r="CA855" t="b">
        <f t="shared" si="1286"/>
        <v>0</v>
      </c>
      <c r="CB855" t="b">
        <f t="shared" si="1287"/>
        <v>1</v>
      </c>
      <c r="CC855" t="b">
        <f t="shared" si="1288"/>
        <v>0</v>
      </c>
      <c r="CD855" t="b">
        <f t="shared" si="1289"/>
        <v>0</v>
      </c>
      <c r="CE855" t="b">
        <f t="shared" si="1290"/>
        <v>0</v>
      </c>
      <c r="CF855" t="b">
        <f t="shared" si="1291"/>
        <v>0</v>
      </c>
      <c r="CG855" t="b">
        <f t="shared" si="1292"/>
        <v>0</v>
      </c>
      <c r="CH855" t="b">
        <f t="shared" si="1293"/>
        <v>0</v>
      </c>
      <c r="CI855" t="b">
        <f t="shared" si="1294"/>
        <v>0</v>
      </c>
      <c r="CJ855" t="b">
        <f t="shared" si="1295"/>
        <v>0</v>
      </c>
      <c r="CK855" t="b">
        <f t="shared" si="1296"/>
        <v>0</v>
      </c>
      <c r="CL855" t="b">
        <f t="shared" si="1297"/>
        <v>0</v>
      </c>
      <c r="CM855" t="b">
        <f t="shared" si="1298"/>
        <v>0</v>
      </c>
      <c r="CN855" t="b">
        <f t="shared" si="1299"/>
        <v>0</v>
      </c>
      <c r="CO855" t="b">
        <f t="shared" si="1300"/>
        <v>0</v>
      </c>
      <c r="CP855" t="b">
        <f t="shared" si="1301"/>
        <v>0</v>
      </c>
      <c r="CQ855" t="b">
        <f t="shared" si="1302"/>
        <v>0</v>
      </c>
      <c r="CR855" t="b">
        <f t="shared" si="1303"/>
        <v>0</v>
      </c>
      <c r="CS855" t="b">
        <f t="shared" si="1304"/>
        <v>1</v>
      </c>
      <c r="CT855" t="b">
        <f t="shared" si="1305"/>
        <v>0</v>
      </c>
      <c r="CU855" t="b">
        <f t="shared" si="1306"/>
        <v>0</v>
      </c>
      <c r="CV855" t="b">
        <f t="shared" si="1307"/>
        <v>0</v>
      </c>
      <c r="CW855" t="b">
        <f t="shared" si="1308"/>
        <v>0</v>
      </c>
      <c r="CX855" t="b">
        <f t="shared" si="1309"/>
        <v>0</v>
      </c>
      <c r="CY855" t="b">
        <f t="shared" si="1310"/>
        <v>0</v>
      </c>
      <c r="CZ855" t="b">
        <f t="shared" si="1311"/>
        <v>0</v>
      </c>
      <c r="DA855" t="b">
        <f t="shared" si="1312"/>
        <v>0</v>
      </c>
      <c r="DB855" t="b">
        <f t="shared" si="1313"/>
        <v>0</v>
      </c>
      <c r="DC855" t="b">
        <f t="shared" si="1314"/>
        <v>0</v>
      </c>
      <c r="DD855" t="b">
        <f t="shared" si="1315"/>
        <v>0</v>
      </c>
    </row>
    <row r="856" spans="1:108">
      <c r="A856" t="s">
        <v>3761</v>
      </c>
      <c r="B856" t="s">
        <v>7415</v>
      </c>
      <c r="C856" t="s">
        <v>3758</v>
      </c>
      <c r="F856" t="s">
        <v>6113</v>
      </c>
      <c r="G856" t="s">
        <v>3759</v>
      </c>
      <c r="H856" t="s">
        <v>7431</v>
      </c>
      <c r="I856" t="s">
        <v>7420</v>
      </c>
      <c r="J856" t="s">
        <v>362</v>
      </c>
      <c r="K856" t="s">
        <v>136</v>
      </c>
      <c r="L856" t="s">
        <v>7326</v>
      </c>
      <c r="M856" t="s">
        <v>6079</v>
      </c>
      <c r="N856" t="s">
        <v>3762</v>
      </c>
      <c r="O856" t="b">
        <f t="shared" si="1222"/>
        <v>1</v>
      </c>
      <c r="P856" t="b">
        <f t="shared" si="1223"/>
        <v>0</v>
      </c>
      <c r="Q856" t="b">
        <f t="shared" si="1224"/>
        <v>0</v>
      </c>
      <c r="R856" t="b">
        <f t="shared" si="1225"/>
        <v>0</v>
      </c>
      <c r="S856" t="b">
        <f t="shared" si="1226"/>
        <v>1</v>
      </c>
      <c r="T856" t="b">
        <f t="shared" si="1227"/>
        <v>0</v>
      </c>
      <c r="U856" t="b">
        <f t="shared" si="1228"/>
        <v>0</v>
      </c>
      <c r="V856" t="b">
        <f t="shared" si="1229"/>
        <v>0</v>
      </c>
      <c r="W856" t="b">
        <f t="shared" si="1230"/>
        <v>1</v>
      </c>
      <c r="X856" t="b">
        <f t="shared" si="1231"/>
        <v>0</v>
      </c>
      <c r="Y856" t="b">
        <f t="shared" si="1232"/>
        <v>0</v>
      </c>
      <c r="Z856" t="b">
        <f t="shared" si="1233"/>
        <v>0</v>
      </c>
      <c r="AA856" t="b">
        <f t="shared" si="1234"/>
        <v>0</v>
      </c>
      <c r="AB856" t="b">
        <f t="shared" si="1235"/>
        <v>1</v>
      </c>
      <c r="AC856" t="b">
        <f t="shared" si="1236"/>
        <v>0</v>
      </c>
      <c r="AD856" t="b">
        <f t="shared" si="1237"/>
        <v>0</v>
      </c>
      <c r="AE856" t="b">
        <f t="shared" si="1238"/>
        <v>0</v>
      </c>
      <c r="AF856" t="b">
        <f t="shared" si="1239"/>
        <v>0</v>
      </c>
      <c r="AG856" t="b">
        <f t="shared" si="1240"/>
        <v>0</v>
      </c>
      <c r="AH856" t="b">
        <f t="shared" si="1241"/>
        <v>0</v>
      </c>
      <c r="AI856" t="b">
        <f t="shared" si="1242"/>
        <v>0</v>
      </c>
      <c r="AJ856" t="b">
        <f t="shared" si="1243"/>
        <v>0</v>
      </c>
      <c r="AK856" t="b">
        <f t="shared" si="1244"/>
        <v>0</v>
      </c>
      <c r="AL856" t="b">
        <f t="shared" si="1245"/>
        <v>0</v>
      </c>
      <c r="AM856" t="b">
        <f t="shared" si="1246"/>
        <v>0</v>
      </c>
      <c r="AN856" t="b">
        <f t="shared" si="1247"/>
        <v>0</v>
      </c>
      <c r="AO856" t="b">
        <f t="shared" si="1248"/>
        <v>0</v>
      </c>
      <c r="AP856" t="b">
        <f t="shared" si="1249"/>
        <v>0</v>
      </c>
      <c r="AQ856" t="b">
        <f t="shared" si="1250"/>
        <v>0</v>
      </c>
      <c r="AR856" t="b">
        <f t="shared" si="1251"/>
        <v>0</v>
      </c>
      <c r="AS856" t="b">
        <f t="shared" si="1252"/>
        <v>0</v>
      </c>
      <c r="AT856" t="b">
        <f t="shared" si="1253"/>
        <v>0</v>
      </c>
      <c r="AU856" t="b">
        <f t="shared" si="1254"/>
        <v>0</v>
      </c>
      <c r="AV856" t="b">
        <f t="shared" si="1255"/>
        <v>0</v>
      </c>
      <c r="AW856" t="b">
        <f t="shared" si="1256"/>
        <v>0</v>
      </c>
      <c r="AX856" t="b">
        <f t="shared" si="1257"/>
        <v>0</v>
      </c>
      <c r="AY856" t="b">
        <f t="shared" si="1258"/>
        <v>0</v>
      </c>
      <c r="AZ856" t="b">
        <f t="shared" si="1259"/>
        <v>0</v>
      </c>
      <c r="BA856" t="b">
        <f t="shared" si="1260"/>
        <v>0</v>
      </c>
      <c r="BB856" t="b">
        <f t="shared" si="1261"/>
        <v>0</v>
      </c>
      <c r="BC856" t="b">
        <f t="shared" si="1262"/>
        <v>0</v>
      </c>
      <c r="BD856" t="b">
        <f t="shared" si="1263"/>
        <v>0</v>
      </c>
      <c r="BE856" t="b">
        <f t="shared" si="1264"/>
        <v>0</v>
      </c>
      <c r="BF856" t="b">
        <f t="shared" si="1265"/>
        <v>0</v>
      </c>
      <c r="BG856" t="b">
        <f t="shared" si="1266"/>
        <v>0</v>
      </c>
      <c r="BH856" t="b">
        <f t="shared" si="1267"/>
        <v>0</v>
      </c>
      <c r="BI856" t="b">
        <f t="shared" si="1268"/>
        <v>0</v>
      </c>
      <c r="BJ856" t="b">
        <f t="shared" si="1269"/>
        <v>0</v>
      </c>
      <c r="BK856" t="b">
        <f t="shared" si="1270"/>
        <v>0</v>
      </c>
      <c r="BL856" t="b">
        <f t="shared" si="1271"/>
        <v>0</v>
      </c>
      <c r="BM856" t="b">
        <f t="shared" si="1272"/>
        <v>0</v>
      </c>
      <c r="BN856" t="b">
        <f t="shared" si="1273"/>
        <v>0</v>
      </c>
      <c r="BO856" t="b">
        <f t="shared" si="1274"/>
        <v>0</v>
      </c>
      <c r="BP856" t="b">
        <f t="shared" si="1275"/>
        <v>0</v>
      </c>
      <c r="BQ856" t="b">
        <f t="shared" si="1276"/>
        <v>0</v>
      </c>
      <c r="BR856" t="b">
        <f t="shared" si="1277"/>
        <v>0</v>
      </c>
      <c r="BS856" t="b">
        <f t="shared" si="1278"/>
        <v>0</v>
      </c>
      <c r="BT856" t="b">
        <f t="shared" si="1279"/>
        <v>0</v>
      </c>
      <c r="BU856" t="b">
        <f t="shared" si="1280"/>
        <v>0</v>
      </c>
      <c r="BV856" t="b">
        <f t="shared" si="1281"/>
        <v>0</v>
      </c>
      <c r="BW856" t="b">
        <f t="shared" si="1282"/>
        <v>0</v>
      </c>
      <c r="BX856" t="b">
        <f t="shared" si="1283"/>
        <v>0</v>
      </c>
      <c r="BY856" t="b">
        <f t="shared" si="1284"/>
        <v>0</v>
      </c>
      <c r="BZ856" t="b">
        <f t="shared" si="1285"/>
        <v>1</v>
      </c>
      <c r="CA856" t="b">
        <f t="shared" si="1286"/>
        <v>0</v>
      </c>
      <c r="CB856" t="b">
        <f t="shared" si="1287"/>
        <v>0</v>
      </c>
      <c r="CC856" t="b">
        <f t="shared" si="1288"/>
        <v>0</v>
      </c>
      <c r="CD856" t="b">
        <f t="shared" si="1289"/>
        <v>0</v>
      </c>
      <c r="CE856" t="b">
        <f t="shared" si="1290"/>
        <v>0</v>
      </c>
      <c r="CF856" t="b">
        <f t="shared" si="1291"/>
        <v>0</v>
      </c>
      <c r="CG856" t="b">
        <f t="shared" si="1292"/>
        <v>1</v>
      </c>
      <c r="CH856" t="b">
        <f t="shared" si="1293"/>
        <v>0</v>
      </c>
      <c r="CI856" t="b">
        <f t="shared" si="1294"/>
        <v>0</v>
      </c>
      <c r="CJ856" t="b">
        <f t="shared" si="1295"/>
        <v>0</v>
      </c>
      <c r="CK856" t="b">
        <f t="shared" si="1296"/>
        <v>0</v>
      </c>
      <c r="CL856" t="b">
        <f t="shared" si="1297"/>
        <v>0</v>
      </c>
      <c r="CM856" t="b">
        <f t="shared" si="1298"/>
        <v>0</v>
      </c>
      <c r="CN856" t="b">
        <f t="shared" si="1299"/>
        <v>0</v>
      </c>
      <c r="CO856" t="b">
        <f t="shared" si="1300"/>
        <v>0</v>
      </c>
      <c r="CP856" t="b">
        <f t="shared" si="1301"/>
        <v>0</v>
      </c>
      <c r="CQ856" t="b">
        <f t="shared" si="1302"/>
        <v>0</v>
      </c>
      <c r="CR856" t="b">
        <f t="shared" si="1303"/>
        <v>0</v>
      </c>
      <c r="CS856" t="b">
        <f t="shared" si="1304"/>
        <v>0</v>
      </c>
      <c r="CT856" t="b">
        <f t="shared" si="1305"/>
        <v>0</v>
      </c>
      <c r="CU856" t="b">
        <f t="shared" si="1306"/>
        <v>0</v>
      </c>
      <c r="CV856" t="b">
        <f t="shared" si="1307"/>
        <v>0</v>
      </c>
      <c r="CW856" t="b">
        <f t="shared" si="1308"/>
        <v>0</v>
      </c>
      <c r="CX856" t="b">
        <f t="shared" si="1309"/>
        <v>0</v>
      </c>
      <c r="CY856" t="b">
        <f t="shared" si="1310"/>
        <v>0</v>
      </c>
      <c r="CZ856" t="b">
        <f t="shared" si="1311"/>
        <v>0</v>
      </c>
      <c r="DA856" t="b">
        <f t="shared" si="1312"/>
        <v>0</v>
      </c>
      <c r="DB856" t="b">
        <f t="shared" si="1313"/>
        <v>0</v>
      </c>
      <c r="DC856" t="b">
        <f t="shared" si="1314"/>
        <v>0</v>
      </c>
      <c r="DD856" t="b">
        <f t="shared" si="1315"/>
        <v>0</v>
      </c>
    </row>
    <row r="857" spans="1:108">
      <c r="A857" t="s">
        <v>3763</v>
      </c>
      <c r="B857" t="s">
        <v>7415</v>
      </c>
      <c r="C857" t="s">
        <v>3758</v>
      </c>
      <c r="F857" t="s">
        <v>6113</v>
      </c>
      <c r="G857" t="s">
        <v>3759</v>
      </c>
      <c r="H857" t="s">
        <v>7431</v>
      </c>
      <c r="I857" t="s">
        <v>7420</v>
      </c>
      <c r="J857" t="s">
        <v>113</v>
      </c>
      <c r="K857" t="s">
        <v>114</v>
      </c>
      <c r="L857" t="s">
        <v>7327</v>
      </c>
      <c r="M857" t="s">
        <v>345</v>
      </c>
      <c r="N857" t="s">
        <v>3764</v>
      </c>
      <c r="O857" t="b">
        <f t="shared" si="1222"/>
        <v>0</v>
      </c>
      <c r="P857" t="b">
        <f t="shared" si="1223"/>
        <v>1</v>
      </c>
      <c r="Q857" t="b">
        <f t="shared" si="1224"/>
        <v>1</v>
      </c>
      <c r="R857" t="b">
        <f t="shared" si="1225"/>
        <v>1</v>
      </c>
      <c r="S857" t="b">
        <f t="shared" si="1226"/>
        <v>0</v>
      </c>
      <c r="T857" t="b">
        <f t="shared" si="1227"/>
        <v>1</v>
      </c>
      <c r="U857" t="b">
        <f t="shared" si="1228"/>
        <v>1</v>
      </c>
      <c r="V857" t="b">
        <f t="shared" si="1229"/>
        <v>1</v>
      </c>
      <c r="W857" t="b">
        <f t="shared" si="1230"/>
        <v>0</v>
      </c>
      <c r="X857" t="b">
        <f t="shared" si="1231"/>
        <v>0</v>
      </c>
      <c r="Y857" t="b">
        <f t="shared" si="1232"/>
        <v>1</v>
      </c>
      <c r="Z857" t="b">
        <f t="shared" si="1233"/>
        <v>0</v>
      </c>
      <c r="AA857" t="b">
        <f t="shared" si="1234"/>
        <v>1</v>
      </c>
      <c r="AB857" t="b">
        <f t="shared" si="1235"/>
        <v>0</v>
      </c>
      <c r="AC857" t="b">
        <f t="shared" si="1236"/>
        <v>0</v>
      </c>
      <c r="AD857" t="b">
        <f t="shared" si="1237"/>
        <v>0</v>
      </c>
      <c r="AE857" t="b">
        <f t="shared" si="1238"/>
        <v>0</v>
      </c>
      <c r="AF857" t="b">
        <f t="shared" si="1239"/>
        <v>0</v>
      </c>
      <c r="AG857" t="b">
        <f t="shared" si="1240"/>
        <v>1</v>
      </c>
      <c r="AH857" t="b">
        <f t="shared" si="1241"/>
        <v>0</v>
      </c>
      <c r="AI857" t="b">
        <f t="shared" si="1242"/>
        <v>0</v>
      </c>
      <c r="AJ857" t="b">
        <f t="shared" si="1243"/>
        <v>0</v>
      </c>
      <c r="AK857" t="b">
        <f t="shared" si="1244"/>
        <v>0</v>
      </c>
      <c r="AL857" t="b">
        <f t="shared" si="1245"/>
        <v>0</v>
      </c>
      <c r="AM857" t="b">
        <f t="shared" si="1246"/>
        <v>0</v>
      </c>
      <c r="AN857" t="b">
        <f t="shared" si="1247"/>
        <v>0</v>
      </c>
      <c r="AO857" t="b">
        <f t="shared" si="1248"/>
        <v>0</v>
      </c>
      <c r="AP857" t="b">
        <f t="shared" si="1249"/>
        <v>0</v>
      </c>
      <c r="AQ857" t="b">
        <f t="shared" si="1250"/>
        <v>0</v>
      </c>
      <c r="AR857" t="b">
        <f t="shared" si="1251"/>
        <v>0</v>
      </c>
      <c r="AS857" t="b">
        <f t="shared" si="1252"/>
        <v>0</v>
      </c>
      <c r="AT857" t="b">
        <f t="shared" si="1253"/>
        <v>0</v>
      </c>
      <c r="AU857" t="b">
        <f t="shared" si="1254"/>
        <v>0</v>
      </c>
      <c r="AV857" t="b">
        <f t="shared" si="1255"/>
        <v>1</v>
      </c>
      <c r="AW857" t="b">
        <f t="shared" si="1256"/>
        <v>1</v>
      </c>
      <c r="AX857" t="b">
        <f t="shared" si="1257"/>
        <v>0</v>
      </c>
      <c r="AY857" t="b">
        <f t="shared" si="1258"/>
        <v>0</v>
      </c>
      <c r="AZ857" t="b">
        <f t="shared" si="1259"/>
        <v>0</v>
      </c>
      <c r="BA857" t="b">
        <f t="shared" si="1260"/>
        <v>0</v>
      </c>
      <c r="BB857" t="b">
        <f t="shared" si="1261"/>
        <v>0</v>
      </c>
      <c r="BC857" t="b">
        <f t="shared" si="1262"/>
        <v>1</v>
      </c>
      <c r="BD857" t="b">
        <f t="shared" si="1263"/>
        <v>0</v>
      </c>
      <c r="BE857" t="b">
        <f t="shared" si="1264"/>
        <v>0</v>
      </c>
      <c r="BF857" t="b">
        <f t="shared" si="1265"/>
        <v>0</v>
      </c>
      <c r="BG857" t="b">
        <f t="shared" si="1266"/>
        <v>0</v>
      </c>
      <c r="BH857" t="b">
        <f t="shared" si="1267"/>
        <v>0</v>
      </c>
      <c r="BI857" t="b">
        <f t="shared" si="1268"/>
        <v>0</v>
      </c>
      <c r="BJ857" t="b">
        <f t="shared" si="1269"/>
        <v>0</v>
      </c>
      <c r="BK857" t="b">
        <f t="shared" si="1270"/>
        <v>0</v>
      </c>
      <c r="BL857" t="b">
        <f t="shared" si="1271"/>
        <v>0</v>
      </c>
      <c r="BM857" t="b">
        <f t="shared" si="1272"/>
        <v>0</v>
      </c>
      <c r="BN857" t="b">
        <f t="shared" si="1273"/>
        <v>0</v>
      </c>
      <c r="BO857" t="b">
        <f t="shared" si="1274"/>
        <v>0</v>
      </c>
      <c r="BP857" t="b">
        <f t="shared" si="1275"/>
        <v>1</v>
      </c>
      <c r="BQ857" t="b">
        <f t="shared" si="1276"/>
        <v>0</v>
      </c>
      <c r="BR857" t="b">
        <f t="shared" si="1277"/>
        <v>0</v>
      </c>
      <c r="BS857" t="b">
        <f t="shared" si="1278"/>
        <v>0</v>
      </c>
      <c r="BT857" t="b">
        <f t="shared" si="1279"/>
        <v>0</v>
      </c>
      <c r="BU857" t="b">
        <f t="shared" si="1280"/>
        <v>0</v>
      </c>
      <c r="BV857" t="b">
        <f t="shared" si="1281"/>
        <v>0</v>
      </c>
      <c r="BW857" t="b">
        <f t="shared" si="1282"/>
        <v>0</v>
      </c>
      <c r="BX857" t="b">
        <f t="shared" si="1283"/>
        <v>0</v>
      </c>
      <c r="BY857" t="b">
        <f t="shared" si="1284"/>
        <v>0</v>
      </c>
      <c r="BZ857" t="b">
        <f t="shared" si="1285"/>
        <v>0</v>
      </c>
      <c r="CA857" t="b">
        <f t="shared" si="1286"/>
        <v>0</v>
      </c>
      <c r="CB857" t="b">
        <f t="shared" si="1287"/>
        <v>1</v>
      </c>
      <c r="CC857" t="b">
        <f t="shared" si="1288"/>
        <v>0</v>
      </c>
      <c r="CD857" t="b">
        <f t="shared" si="1289"/>
        <v>0</v>
      </c>
      <c r="CE857" t="b">
        <f t="shared" si="1290"/>
        <v>0</v>
      </c>
      <c r="CF857" t="b">
        <f t="shared" si="1291"/>
        <v>0</v>
      </c>
      <c r="CG857" t="b">
        <f t="shared" si="1292"/>
        <v>0</v>
      </c>
      <c r="CH857" t="b">
        <f t="shared" si="1293"/>
        <v>0</v>
      </c>
      <c r="CI857" t="b">
        <f t="shared" si="1294"/>
        <v>0</v>
      </c>
      <c r="CJ857" t="b">
        <f t="shared" si="1295"/>
        <v>0</v>
      </c>
      <c r="CK857" t="b">
        <f t="shared" si="1296"/>
        <v>0</v>
      </c>
      <c r="CL857" t="b">
        <f t="shared" si="1297"/>
        <v>0</v>
      </c>
      <c r="CM857" t="b">
        <f t="shared" si="1298"/>
        <v>0</v>
      </c>
      <c r="CN857" t="b">
        <f t="shared" si="1299"/>
        <v>0</v>
      </c>
      <c r="CO857" t="b">
        <f t="shared" si="1300"/>
        <v>1</v>
      </c>
      <c r="CP857" t="b">
        <f t="shared" si="1301"/>
        <v>0</v>
      </c>
      <c r="CQ857" t="b">
        <f t="shared" si="1302"/>
        <v>0</v>
      </c>
      <c r="CR857" t="b">
        <f t="shared" si="1303"/>
        <v>0</v>
      </c>
      <c r="CS857" t="b">
        <f t="shared" si="1304"/>
        <v>1</v>
      </c>
      <c r="CT857" t="b">
        <f t="shared" si="1305"/>
        <v>0</v>
      </c>
      <c r="CU857" t="b">
        <f t="shared" si="1306"/>
        <v>0</v>
      </c>
      <c r="CV857" t="b">
        <f t="shared" si="1307"/>
        <v>0</v>
      </c>
      <c r="CW857" t="b">
        <f t="shared" si="1308"/>
        <v>0</v>
      </c>
      <c r="CX857" t="b">
        <f t="shared" si="1309"/>
        <v>0</v>
      </c>
      <c r="CY857" t="b">
        <f t="shared" si="1310"/>
        <v>0</v>
      </c>
      <c r="CZ857" t="b">
        <f t="shared" si="1311"/>
        <v>0</v>
      </c>
      <c r="DA857" t="b">
        <f t="shared" si="1312"/>
        <v>0</v>
      </c>
      <c r="DB857" t="b">
        <f t="shared" si="1313"/>
        <v>0</v>
      </c>
      <c r="DC857" t="b">
        <f t="shared" si="1314"/>
        <v>0</v>
      </c>
      <c r="DD857" t="b">
        <f t="shared" si="1315"/>
        <v>0</v>
      </c>
    </row>
    <row r="858" spans="1:108">
      <c r="A858" s="5" t="s">
        <v>3765</v>
      </c>
      <c r="B858" t="s">
        <v>3766</v>
      </c>
      <c r="C858" t="s">
        <v>3766</v>
      </c>
      <c r="F858" t="s">
        <v>6112</v>
      </c>
      <c r="G858" t="s">
        <v>3759</v>
      </c>
      <c r="H858" t="s">
        <v>7431</v>
      </c>
      <c r="I858" t="s">
        <v>7420</v>
      </c>
      <c r="J858" s="3" t="s">
        <v>16</v>
      </c>
      <c r="K858" t="s">
        <v>16</v>
      </c>
      <c r="L858" t="s">
        <v>7328</v>
      </c>
      <c r="M858" t="s">
        <v>6079</v>
      </c>
      <c r="N858" t="s">
        <v>59</v>
      </c>
      <c r="O858" t="b">
        <f t="shared" si="1222"/>
        <v>1</v>
      </c>
      <c r="P858" t="b">
        <f t="shared" si="1223"/>
        <v>0</v>
      </c>
      <c r="Q858" t="b">
        <f t="shared" si="1224"/>
        <v>0</v>
      </c>
      <c r="R858" t="b">
        <f t="shared" si="1225"/>
        <v>0</v>
      </c>
      <c r="S858" t="b">
        <f t="shared" si="1226"/>
        <v>1</v>
      </c>
      <c r="T858" t="b">
        <f t="shared" si="1227"/>
        <v>0</v>
      </c>
      <c r="U858" t="b">
        <f t="shared" si="1228"/>
        <v>0</v>
      </c>
      <c r="V858" t="b">
        <f t="shared" si="1229"/>
        <v>0</v>
      </c>
      <c r="W858" t="b">
        <f t="shared" si="1230"/>
        <v>0</v>
      </c>
      <c r="X858" t="b">
        <f t="shared" si="1231"/>
        <v>0</v>
      </c>
      <c r="Y858" t="b">
        <f t="shared" si="1232"/>
        <v>0</v>
      </c>
      <c r="Z858" t="b">
        <f t="shared" si="1233"/>
        <v>0</v>
      </c>
      <c r="AA858" t="b">
        <f t="shared" si="1234"/>
        <v>0</v>
      </c>
      <c r="AB858" t="b">
        <f t="shared" si="1235"/>
        <v>0</v>
      </c>
      <c r="AC858" t="b">
        <f t="shared" si="1236"/>
        <v>0</v>
      </c>
      <c r="AD858" t="b">
        <f t="shared" si="1237"/>
        <v>0</v>
      </c>
      <c r="AE858" t="b">
        <f t="shared" si="1238"/>
        <v>0</v>
      </c>
      <c r="AF858" t="b">
        <f t="shared" si="1239"/>
        <v>0</v>
      </c>
      <c r="AG858" t="b">
        <f t="shared" si="1240"/>
        <v>0</v>
      </c>
      <c r="AH858" t="b">
        <f t="shared" si="1241"/>
        <v>0</v>
      </c>
      <c r="AI858" t="b">
        <f t="shared" si="1242"/>
        <v>0</v>
      </c>
      <c r="AJ858" t="b">
        <f t="shared" si="1243"/>
        <v>0</v>
      </c>
      <c r="AK858" t="b">
        <f t="shared" si="1244"/>
        <v>0</v>
      </c>
      <c r="AL858" t="b">
        <f t="shared" si="1245"/>
        <v>0</v>
      </c>
      <c r="AM858" t="b">
        <f t="shared" si="1246"/>
        <v>0</v>
      </c>
      <c r="AN858" t="b">
        <f t="shared" si="1247"/>
        <v>0</v>
      </c>
      <c r="AO858" t="b">
        <f t="shared" si="1248"/>
        <v>0</v>
      </c>
      <c r="AP858" t="b">
        <f t="shared" si="1249"/>
        <v>0</v>
      </c>
      <c r="AQ858" t="b">
        <f t="shared" si="1250"/>
        <v>0</v>
      </c>
      <c r="AR858" t="b">
        <f t="shared" si="1251"/>
        <v>0</v>
      </c>
      <c r="AS858" t="b">
        <f t="shared" si="1252"/>
        <v>0</v>
      </c>
      <c r="AT858" t="b">
        <f t="shared" si="1253"/>
        <v>0</v>
      </c>
      <c r="AU858" t="b">
        <f t="shared" si="1254"/>
        <v>0</v>
      </c>
      <c r="AV858" t="b">
        <f t="shared" si="1255"/>
        <v>0</v>
      </c>
      <c r="AW858" t="b">
        <f t="shared" si="1256"/>
        <v>0</v>
      </c>
      <c r="AX858" t="b">
        <f t="shared" si="1257"/>
        <v>0</v>
      </c>
      <c r="AY858" t="b">
        <f t="shared" si="1258"/>
        <v>0</v>
      </c>
      <c r="AZ858" t="b">
        <f t="shared" si="1259"/>
        <v>0</v>
      </c>
      <c r="BA858" t="b">
        <f t="shared" si="1260"/>
        <v>0</v>
      </c>
      <c r="BB858" t="b">
        <f t="shared" si="1261"/>
        <v>0</v>
      </c>
      <c r="BC858" t="b">
        <f t="shared" si="1262"/>
        <v>0</v>
      </c>
      <c r="BD858" t="b">
        <f t="shared" si="1263"/>
        <v>0</v>
      </c>
      <c r="BE858" t="b">
        <f t="shared" si="1264"/>
        <v>0</v>
      </c>
      <c r="BF858" t="b">
        <f t="shared" si="1265"/>
        <v>0</v>
      </c>
      <c r="BG858" t="b">
        <f t="shared" si="1266"/>
        <v>0</v>
      </c>
      <c r="BH858" t="b">
        <f t="shared" si="1267"/>
        <v>0</v>
      </c>
      <c r="BI858" t="b">
        <f t="shared" si="1268"/>
        <v>0</v>
      </c>
      <c r="BJ858" t="b">
        <f t="shared" si="1269"/>
        <v>0</v>
      </c>
      <c r="BK858" t="b">
        <f t="shared" si="1270"/>
        <v>0</v>
      </c>
      <c r="BL858" t="b">
        <f t="shared" si="1271"/>
        <v>1</v>
      </c>
      <c r="BM858" t="b">
        <f t="shared" si="1272"/>
        <v>0</v>
      </c>
      <c r="BN858" t="b">
        <f t="shared" si="1273"/>
        <v>0</v>
      </c>
      <c r="BO858" t="b">
        <f t="shared" si="1274"/>
        <v>0</v>
      </c>
      <c r="BP858" t="b">
        <f t="shared" si="1275"/>
        <v>0</v>
      </c>
      <c r="BQ858" t="b">
        <f t="shared" si="1276"/>
        <v>0</v>
      </c>
      <c r="BR858" t="b">
        <f t="shared" si="1277"/>
        <v>0</v>
      </c>
      <c r="BS858" t="b">
        <f t="shared" si="1278"/>
        <v>0</v>
      </c>
      <c r="BT858" t="b">
        <f t="shared" si="1279"/>
        <v>0</v>
      </c>
      <c r="BU858" t="b">
        <f t="shared" si="1280"/>
        <v>0</v>
      </c>
      <c r="BV858" t="b">
        <f t="shared" si="1281"/>
        <v>0</v>
      </c>
      <c r="BW858" t="b">
        <f t="shared" si="1282"/>
        <v>0</v>
      </c>
      <c r="BX858" t="b">
        <f t="shared" si="1283"/>
        <v>0</v>
      </c>
      <c r="BY858" t="b">
        <f t="shared" si="1284"/>
        <v>0</v>
      </c>
      <c r="BZ858" t="b">
        <f t="shared" si="1285"/>
        <v>0</v>
      </c>
      <c r="CA858" t="b">
        <f t="shared" si="1286"/>
        <v>0</v>
      </c>
      <c r="CB858" t="b">
        <f t="shared" si="1287"/>
        <v>0</v>
      </c>
      <c r="CC858" t="b">
        <f t="shared" si="1288"/>
        <v>0</v>
      </c>
      <c r="CD858" t="b">
        <f t="shared" si="1289"/>
        <v>0</v>
      </c>
      <c r="CE858" t="b">
        <f t="shared" si="1290"/>
        <v>0</v>
      </c>
      <c r="CF858" t="b">
        <f t="shared" si="1291"/>
        <v>0</v>
      </c>
      <c r="CG858" t="b">
        <f t="shared" si="1292"/>
        <v>0</v>
      </c>
      <c r="CH858" t="b">
        <f t="shared" si="1293"/>
        <v>0</v>
      </c>
      <c r="CI858" t="b">
        <f t="shared" si="1294"/>
        <v>0</v>
      </c>
      <c r="CJ858" t="b">
        <f t="shared" si="1295"/>
        <v>0</v>
      </c>
      <c r="CK858" t="b">
        <f t="shared" si="1296"/>
        <v>0</v>
      </c>
      <c r="CL858" t="b">
        <f t="shared" si="1297"/>
        <v>0</v>
      </c>
      <c r="CM858" t="b">
        <f t="shared" si="1298"/>
        <v>0</v>
      </c>
      <c r="CN858" t="b">
        <f t="shared" si="1299"/>
        <v>0</v>
      </c>
      <c r="CO858" t="b">
        <f t="shared" si="1300"/>
        <v>0</v>
      </c>
      <c r="CP858" t="b">
        <f t="shared" si="1301"/>
        <v>0</v>
      </c>
      <c r="CQ858" t="b">
        <f t="shared" si="1302"/>
        <v>0</v>
      </c>
      <c r="CR858" t="b">
        <f t="shared" si="1303"/>
        <v>0</v>
      </c>
      <c r="CS858" t="b">
        <f t="shared" si="1304"/>
        <v>0</v>
      </c>
      <c r="CT858" t="b">
        <f t="shared" si="1305"/>
        <v>0</v>
      </c>
      <c r="CU858" t="b">
        <f t="shared" si="1306"/>
        <v>0</v>
      </c>
      <c r="CV858" t="b">
        <f t="shared" si="1307"/>
        <v>0</v>
      </c>
      <c r="CW858" t="b">
        <f t="shared" si="1308"/>
        <v>0</v>
      </c>
      <c r="CX858" t="b">
        <f t="shared" si="1309"/>
        <v>0</v>
      </c>
      <c r="CY858" t="b">
        <f t="shared" si="1310"/>
        <v>0</v>
      </c>
      <c r="CZ858" t="b">
        <f t="shared" si="1311"/>
        <v>0</v>
      </c>
      <c r="DA858" t="b">
        <f t="shared" si="1312"/>
        <v>0</v>
      </c>
      <c r="DB858" t="b">
        <f t="shared" si="1313"/>
        <v>0</v>
      </c>
      <c r="DC858" t="b">
        <f t="shared" si="1314"/>
        <v>0</v>
      </c>
      <c r="DD858" t="b">
        <f t="shared" si="1315"/>
        <v>0</v>
      </c>
    </row>
    <row r="859" spans="1:108">
      <c r="A859" s="4" t="s">
        <v>3767</v>
      </c>
      <c r="B859" t="s">
        <v>7416</v>
      </c>
      <c r="C859" t="s">
        <v>3768</v>
      </c>
      <c r="D859" s="4"/>
      <c r="E859" s="4"/>
      <c r="F859" t="s">
        <v>6114</v>
      </c>
      <c r="G859" t="s">
        <v>3759</v>
      </c>
      <c r="H859" t="s">
        <v>7431</v>
      </c>
      <c r="I859" t="s">
        <v>7420</v>
      </c>
      <c r="J859" s="4" t="s">
        <v>143</v>
      </c>
      <c r="K859" s="4" t="s">
        <v>143</v>
      </c>
      <c r="L859" s="4" t="s">
        <v>7329</v>
      </c>
      <c r="M859" s="4" t="s">
        <v>200</v>
      </c>
      <c r="N859" s="4" t="s">
        <v>3769</v>
      </c>
      <c r="O859" s="4" t="b">
        <f t="shared" si="1222"/>
        <v>1</v>
      </c>
      <c r="P859" s="4" t="b">
        <f t="shared" si="1223"/>
        <v>1</v>
      </c>
      <c r="Q859" s="4" t="b">
        <f t="shared" si="1224"/>
        <v>1</v>
      </c>
      <c r="R859" s="4" t="b">
        <f t="shared" si="1225"/>
        <v>1</v>
      </c>
      <c r="S859" s="4" t="b">
        <f t="shared" si="1226"/>
        <v>1</v>
      </c>
      <c r="T859" s="4" t="b">
        <f t="shared" si="1227"/>
        <v>1</v>
      </c>
      <c r="U859" s="4" t="b">
        <f t="shared" si="1228"/>
        <v>1</v>
      </c>
      <c r="V859" s="4" t="b">
        <f t="shared" si="1229"/>
        <v>1</v>
      </c>
      <c r="W859" s="4" t="b">
        <f t="shared" si="1230"/>
        <v>0</v>
      </c>
      <c r="X859" s="4" t="b">
        <f t="shared" si="1231"/>
        <v>1</v>
      </c>
      <c r="Y859" s="4" t="b">
        <f t="shared" si="1232"/>
        <v>1</v>
      </c>
      <c r="Z859" s="4" t="b">
        <f t="shared" si="1233"/>
        <v>1</v>
      </c>
      <c r="AA859" s="4" t="b">
        <f t="shared" si="1234"/>
        <v>0</v>
      </c>
      <c r="AB859" s="4" t="b">
        <f t="shared" si="1235"/>
        <v>1</v>
      </c>
      <c r="AC859" s="4" t="b">
        <f t="shared" si="1236"/>
        <v>0</v>
      </c>
      <c r="AD859" s="4" t="b">
        <f t="shared" si="1237"/>
        <v>0</v>
      </c>
      <c r="AE859" s="4" t="b">
        <f t="shared" si="1238"/>
        <v>0</v>
      </c>
      <c r="AF859" s="4" t="b">
        <f t="shared" si="1239"/>
        <v>0</v>
      </c>
      <c r="AG859" s="4" t="b">
        <f t="shared" si="1240"/>
        <v>1</v>
      </c>
      <c r="AH859" s="4" t="b">
        <f t="shared" si="1241"/>
        <v>1</v>
      </c>
      <c r="AI859" s="4" t="b">
        <f t="shared" si="1242"/>
        <v>1</v>
      </c>
      <c r="AJ859" s="4" t="b">
        <f t="shared" si="1243"/>
        <v>0</v>
      </c>
      <c r="AK859" s="4" t="b">
        <f t="shared" si="1244"/>
        <v>1</v>
      </c>
      <c r="AL859" s="4" t="b">
        <f t="shared" si="1245"/>
        <v>1</v>
      </c>
      <c r="AM859" s="4" t="b">
        <f t="shared" si="1246"/>
        <v>0</v>
      </c>
      <c r="AN859" s="4" t="b">
        <f t="shared" si="1247"/>
        <v>0</v>
      </c>
      <c r="AO859" s="4" t="b">
        <f t="shared" si="1248"/>
        <v>0</v>
      </c>
      <c r="AP859" s="4" t="b">
        <f t="shared" si="1249"/>
        <v>0</v>
      </c>
      <c r="AQ859" s="4" t="b">
        <f t="shared" si="1250"/>
        <v>0</v>
      </c>
      <c r="AR859" s="4" t="b">
        <f t="shared" si="1251"/>
        <v>0</v>
      </c>
      <c r="AS859" s="4" t="b">
        <f t="shared" si="1252"/>
        <v>0</v>
      </c>
      <c r="AT859" s="4" t="b">
        <f t="shared" si="1253"/>
        <v>0</v>
      </c>
      <c r="AU859" s="4" t="b">
        <f t="shared" si="1254"/>
        <v>1</v>
      </c>
      <c r="AV859" s="4" t="b">
        <f t="shared" si="1255"/>
        <v>1</v>
      </c>
      <c r="AW859" s="4" t="b">
        <f t="shared" si="1256"/>
        <v>0</v>
      </c>
      <c r="AX859" s="4" t="b">
        <f t="shared" si="1257"/>
        <v>0</v>
      </c>
      <c r="AY859" s="4" t="b">
        <f t="shared" si="1258"/>
        <v>0</v>
      </c>
      <c r="AZ859" s="4" t="b">
        <f t="shared" si="1259"/>
        <v>1</v>
      </c>
      <c r="BA859" s="4" t="b">
        <f t="shared" si="1260"/>
        <v>0</v>
      </c>
      <c r="BB859" s="4" t="b">
        <f t="shared" si="1261"/>
        <v>0</v>
      </c>
      <c r="BC859" s="4" t="b">
        <f t="shared" si="1262"/>
        <v>0</v>
      </c>
      <c r="BD859" s="4" t="b">
        <f t="shared" si="1263"/>
        <v>0</v>
      </c>
      <c r="BE859" s="4" t="b">
        <f t="shared" si="1264"/>
        <v>0</v>
      </c>
      <c r="BF859" s="4" t="b">
        <f t="shared" si="1265"/>
        <v>0</v>
      </c>
      <c r="BG859" s="4" t="b">
        <f t="shared" si="1266"/>
        <v>0</v>
      </c>
      <c r="BH859" s="4" t="b">
        <f t="shared" si="1267"/>
        <v>0</v>
      </c>
      <c r="BI859" s="4" t="b">
        <f t="shared" si="1268"/>
        <v>1</v>
      </c>
      <c r="BJ859" s="4" t="b">
        <f t="shared" si="1269"/>
        <v>0</v>
      </c>
      <c r="BK859" s="4" t="b">
        <f t="shared" si="1270"/>
        <v>0</v>
      </c>
      <c r="BL859" s="4" t="b">
        <f t="shared" si="1271"/>
        <v>1</v>
      </c>
      <c r="BM859" s="4" t="b">
        <f t="shared" si="1272"/>
        <v>0</v>
      </c>
      <c r="BN859" s="4" t="b">
        <f t="shared" si="1273"/>
        <v>1</v>
      </c>
      <c r="BO859" s="4" t="b">
        <f t="shared" si="1274"/>
        <v>0</v>
      </c>
      <c r="BP859" s="4" t="b">
        <f t="shared" si="1275"/>
        <v>0</v>
      </c>
      <c r="BQ859" s="4" t="b">
        <f t="shared" si="1276"/>
        <v>0</v>
      </c>
      <c r="BR859" s="4" t="b">
        <f t="shared" si="1277"/>
        <v>0</v>
      </c>
      <c r="BS859" s="4" t="b">
        <f t="shared" si="1278"/>
        <v>1</v>
      </c>
      <c r="BT859" s="4" t="b">
        <f t="shared" si="1279"/>
        <v>0</v>
      </c>
      <c r="BU859" s="4" t="b">
        <f t="shared" si="1280"/>
        <v>0</v>
      </c>
      <c r="BV859" s="4" t="b">
        <f t="shared" si="1281"/>
        <v>0</v>
      </c>
      <c r="BW859" s="4" t="b">
        <f t="shared" si="1282"/>
        <v>0</v>
      </c>
      <c r="BX859" s="4" t="b">
        <f t="shared" si="1283"/>
        <v>0</v>
      </c>
      <c r="BY859" s="4" t="b">
        <f t="shared" si="1284"/>
        <v>0</v>
      </c>
      <c r="BZ859" s="4" t="b">
        <f t="shared" si="1285"/>
        <v>0</v>
      </c>
      <c r="CA859" s="4" t="b">
        <f t="shared" si="1286"/>
        <v>0</v>
      </c>
      <c r="CB859" s="4" t="b">
        <f t="shared" si="1287"/>
        <v>1</v>
      </c>
      <c r="CC859" s="4" t="b">
        <f t="shared" si="1288"/>
        <v>0</v>
      </c>
      <c r="CD859" s="4" t="b">
        <f t="shared" si="1289"/>
        <v>1</v>
      </c>
      <c r="CE859" s="4" t="b">
        <f t="shared" si="1290"/>
        <v>0</v>
      </c>
      <c r="CF859" s="4" t="b">
        <f t="shared" si="1291"/>
        <v>0</v>
      </c>
      <c r="CG859" s="4" t="b">
        <f t="shared" si="1292"/>
        <v>1</v>
      </c>
      <c r="CH859" s="4" t="b">
        <f t="shared" si="1293"/>
        <v>1</v>
      </c>
      <c r="CI859" s="4" t="b">
        <f t="shared" si="1294"/>
        <v>0</v>
      </c>
      <c r="CJ859" s="4" t="b">
        <f t="shared" si="1295"/>
        <v>0</v>
      </c>
      <c r="CK859" s="4" t="b">
        <f t="shared" si="1296"/>
        <v>1</v>
      </c>
      <c r="CL859" s="4" t="b">
        <f t="shared" si="1297"/>
        <v>0</v>
      </c>
      <c r="CM859" s="4" t="b">
        <f t="shared" si="1298"/>
        <v>0</v>
      </c>
      <c r="CN859" s="4" t="b">
        <f t="shared" si="1299"/>
        <v>0</v>
      </c>
      <c r="CO859" s="4" t="b">
        <f t="shared" si="1300"/>
        <v>0</v>
      </c>
      <c r="CP859" s="4" t="b">
        <f t="shared" si="1301"/>
        <v>0</v>
      </c>
      <c r="CQ859" s="4" t="b">
        <f t="shared" si="1302"/>
        <v>0</v>
      </c>
      <c r="CR859" s="4" t="b">
        <f t="shared" si="1303"/>
        <v>0</v>
      </c>
      <c r="CS859" s="4" t="b">
        <f t="shared" si="1304"/>
        <v>1</v>
      </c>
      <c r="CT859" s="4" t="b">
        <f t="shared" si="1305"/>
        <v>0</v>
      </c>
      <c r="CU859" s="4" t="b">
        <f t="shared" si="1306"/>
        <v>0</v>
      </c>
      <c r="CV859" s="4" t="b">
        <f t="shared" si="1307"/>
        <v>0</v>
      </c>
      <c r="CW859" s="4" t="b">
        <f t="shared" si="1308"/>
        <v>0</v>
      </c>
      <c r="CX859" s="4" t="b">
        <f t="shared" si="1309"/>
        <v>0</v>
      </c>
      <c r="CY859" s="4" t="b">
        <f t="shared" si="1310"/>
        <v>0</v>
      </c>
      <c r="CZ859" s="4" t="b">
        <f t="shared" si="1311"/>
        <v>0</v>
      </c>
      <c r="DA859" s="4" t="b">
        <f t="shared" si="1312"/>
        <v>0</v>
      </c>
      <c r="DB859" s="4" t="b">
        <f t="shared" si="1313"/>
        <v>0</v>
      </c>
      <c r="DC859" s="4" t="b">
        <f t="shared" si="1314"/>
        <v>0</v>
      </c>
      <c r="DD859" s="4" t="b">
        <f t="shared" si="1315"/>
        <v>0</v>
      </c>
    </row>
    <row r="860" spans="1:108">
      <c r="A860" t="s">
        <v>3770</v>
      </c>
      <c r="B860" t="s">
        <v>7416</v>
      </c>
      <c r="C860" t="s">
        <v>3768</v>
      </c>
      <c r="F860" t="s">
        <v>6114</v>
      </c>
      <c r="G860" t="s">
        <v>3759</v>
      </c>
      <c r="H860" t="s">
        <v>7431</v>
      </c>
      <c r="I860" t="s">
        <v>7420</v>
      </c>
      <c r="J860" t="s">
        <v>241</v>
      </c>
      <c r="K860" t="s">
        <v>136</v>
      </c>
      <c r="L860" t="s">
        <v>7330</v>
      </c>
      <c r="M860" t="s">
        <v>6079</v>
      </c>
      <c r="N860" t="s">
        <v>3771</v>
      </c>
      <c r="O860" t="b">
        <f t="shared" si="1222"/>
        <v>0</v>
      </c>
      <c r="P860" t="b">
        <f t="shared" si="1223"/>
        <v>1</v>
      </c>
      <c r="Q860" t="b">
        <f t="shared" si="1224"/>
        <v>0</v>
      </c>
      <c r="R860" t="b">
        <f t="shared" si="1225"/>
        <v>0</v>
      </c>
      <c r="S860" t="b">
        <f t="shared" si="1226"/>
        <v>0</v>
      </c>
      <c r="T860" t="b">
        <f t="shared" si="1227"/>
        <v>1</v>
      </c>
      <c r="U860" t="b">
        <f t="shared" si="1228"/>
        <v>0</v>
      </c>
      <c r="V860" t="b">
        <f t="shared" si="1229"/>
        <v>1</v>
      </c>
      <c r="W860" t="b">
        <f t="shared" si="1230"/>
        <v>0</v>
      </c>
      <c r="X860" t="b">
        <f t="shared" si="1231"/>
        <v>0</v>
      </c>
      <c r="Y860" t="b">
        <f t="shared" si="1232"/>
        <v>0</v>
      </c>
      <c r="Z860" t="b">
        <f t="shared" si="1233"/>
        <v>0</v>
      </c>
      <c r="AA860" t="b">
        <f t="shared" si="1234"/>
        <v>1</v>
      </c>
      <c r="AB860" t="b">
        <f t="shared" si="1235"/>
        <v>0</v>
      </c>
      <c r="AC860" t="b">
        <f t="shared" si="1236"/>
        <v>0</v>
      </c>
      <c r="AD860" t="b">
        <f t="shared" si="1237"/>
        <v>0</v>
      </c>
      <c r="AE860" t="b">
        <f t="shared" si="1238"/>
        <v>0</v>
      </c>
      <c r="AF860" t="b">
        <f t="shared" si="1239"/>
        <v>0</v>
      </c>
      <c r="AG860" t="b">
        <f t="shared" si="1240"/>
        <v>0</v>
      </c>
      <c r="AH860" t="b">
        <f t="shared" si="1241"/>
        <v>0</v>
      </c>
      <c r="AI860" t="b">
        <f t="shared" si="1242"/>
        <v>0</v>
      </c>
      <c r="AJ860" t="b">
        <f t="shared" si="1243"/>
        <v>0</v>
      </c>
      <c r="AK860" t="b">
        <f t="shared" si="1244"/>
        <v>0</v>
      </c>
      <c r="AL860" t="b">
        <f t="shared" si="1245"/>
        <v>0</v>
      </c>
      <c r="AM860" t="b">
        <f t="shared" si="1246"/>
        <v>0</v>
      </c>
      <c r="AN860" t="b">
        <f t="shared" si="1247"/>
        <v>0</v>
      </c>
      <c r="AO860" t="b">
        <f t="shared" si="1248"/>
        <v>0</v>
      </c>
      <c r="AP860" t="b">
        <f t="shared" si="1249"/>
        <v>0</v>
      </c>
      <c r="AQ860" t="b">
        <f t="shared" si="1250"/>
        <v>0</v>
      </c>
      <c r="AR860" t="b">
        <f t="shared" si="1251"/>
        <v>0</v>
      </c>
      <c r="AS860" t="b">
        <f t="shared" si="1252"/>
        <v>0</v>
      </c>
      <c r="AT860" t="b">
        <f t="shared" si="1253"/>
        <v>0</v>
      </c>
      <c r="AU860" t="b">
        <f t="shared" si="1254"/>
        <v>0</v>
      </c>
      <c r="AV860" t="b">
        <f t="shared" si="1255"/>
        <v>0</v>
      </c>
      <c r="AW860" t="b">
        <f t="shared" si="1256"/>
        <v>0</v>
      </c>
      <c r="AX860" t="b">
        <f t="shared" si="1257"/>
        <v>0</v>
      </c>
      <c r="AY860" t="b">
        <f t="shared" si="1258"/>
        <v>0</v>
      </c>
      <c r="AZ860" t="b">
        <f t="shared" si="1259"/>
        <v>0</v>
      </c>
      <c r="BA860" t="b">
        <f t="shared" si="1260"/>
        <v>0</v>
      </c>
      <c r="BB860" t="b">
        <f t="shared" si="1261"/>
        <v>0</v>
      </c>
      <c r="BC860" t="b">
        <f t="shared" si="1262"/>
        <v>0</v>
      </c>
      <c r="BD860" t="b">
        <f t="shared" si="1263"/>
        <v>0</v>
      </c>
      <c r="BE860" t="b">
        <f t="shared" si="1264"/>
        <v>0</v>
      </c>
      <c r="BF860" t="b">
        <f t="shared" si="1265"/>
        <v>0</v>
      </c>
      <c r="BG860" t="b">
        <f t="shared" si="1266"/>
        <v>0</v>
      </c>
      <c r="BH860" t="b">
        <f t="shared" si="1267"/>
        <v>0</v>
      </c>
      <c r="BI860" t="b">
        <f t="shared" si="1268"/>
        <v>0</v>
      </c>
      <c r="BJ860" t="b">
        <f t="shared" si="1269"/>
        <v>0</v>
      </c>
      <c r="BK860" t="b">
        <f t="shared" si="1270"/>
        <v>0</v>
      </c>
      <c r="BL860" t="b">
        <f t="shared" si="1271"/>
        <v>0</v>
      </c>
      <c r="BM860" t="b">
        <f t="shared" si="1272"/>
        <v>0</v>
      </c>
      <c r="BN860" t="b">
        <f t="shared" si="1273"/>
        <v>0</v>
      </c>
      <c r="BO860" t="b">
        <f t="shared" si="1274"/>
        <v>0</v>
      </c>
      <c r="BP860" t="b">
        <f t="shared" si="1275"/>
        <v>1</v>
      </c>
      <c r="BQ860" t="b">
        <f t="shared" si="1276"/>
        <v>0</v>
      </c>
      <c r="BR860" t="b">
        <f t="shared" si="1277"/>
        <v>0</v>
      </c>
      <c r="BS860" t="b">
        <f t="shared" si="1278"/>
        <v>0</v>
      </c>
      <c r="BT860" t="b">
        <f t="shared" si="1279"/>
        <v>0</v>
      </c>
      <c r="BU860" t="b">
        <f t="shared" si="1280"/>
        <v>0</v>
      </c>
      <c r="BV860" t="b">
        <f t="shared" si="1281"/>
        <v>0</v>
      </c>
      <c r="BW860" t="b">
        <f t="shared" si="1282"/>
        <v>0</v>
      </c>
      <c r="BX860" t="b">
        <f t="shared" si="1283"/>
        <v>1</v>
      </c>
      <c r="BY860" t="b">
        <f t="shared" si="1284"/>
        <v>0</v>
      </c>
      <c r="BZ860" t="b">
        <f t="shared" si="1285"/>
        <v>0</v>
      </c>
      <c r="CA860" t="b">
        <f t="shared" si="1286"/>
        <v>0</v>
      </c>
      <c r="CB860" t="b">
        <f t="shared" si="1287"/>
        <v>0</v>
      </c>
      <c r="CC860" t="b">
        <f t="shared" si="1288"/>
        <v>0</v>
      </c>
      <c r="CD860" t="b">
        <f t="shared" si="1289"/>
        <v>0</v>
      </c>
      <c r="CE860" t="b">
        <f t="shared" si="1290"/>
        <v>0</v>
      </c>
      <c r="CF860" t="b">
        <f t="shared" si="1291"/>
        <v>0</v>
      </c>
      <c r="CG860" t="b">
        <f t="shared" si="1292"/>
        <v>0</v>
      </c>
      <c r="CH860" t="b">
        <f t="shared" si="1293"/>
        <v>0</v>
      </c>
      <c r="CI860" t="b">
        <f t="shared" si="1294"/>
        <v>0</v>
      </c>
      <c r="CJ860" t="b">
        <f t="shared" si="1295"/>
        <v>0</v>
      </c>
      <c r="CK860" t="b">
        <f t="shared" si="1296"/>
        <v>0</v>
      </c>
      <c r="CL860" t="b">
        <f t="shared" si="1297"/>
        <v>0</v>
      </c>
      <c r="CM860" t="b">
        <f t="shared" si="1298"/>
        <v>0</v>
      </c>
      <c r="CN860" t="b">
        <f t="shared" si="1299"/>
        <v>0</v>
      </c>
      <c r="CO860" t="b">
        <f t="shared" si="1300"/>
        <v>0</v>
      </c>
      <c r="CP860" t="b">
        <f t="shared" si="1301"/>
        <v>0</v>
      </c>
      <c r="CQ860" t="b">
        <f t="shared" si="1302"/>
        <v>0</v>
      </c>
      <c r="CR860" t="b">
        <f t="shared" si="1303"/>
        <v>0</v>
      </c>
      <c r="CS860" t="b">
        <f t="shared" si="1304"/>
        <v>0</v>
      </c>
      <c r="CT860" t="b">
        <f t="shared" si="1305"/>
        <v>0</v>
      </c>
      <c r="CU860" t="b">
        <f t="shared" si="1306"/>
        <v>0</v>
      </c>
      <c r="CV860" t="b">
        <f t="shared" si="1307"/>
        <v>0</v>
      </c>
      <c r="CW860" t="b">
        <f t="shared" si="1308"/>
        <v>0</v>
      </c>
      <c r="CX860" t="b">
        <f t="shared" si="1309"/>
        <v>0</v>
      </c>
      <c r="CY860" t="b">
        <f t="shared" si="1310"/>
        <v>0</v>
      </c>
      <c r="CZ860" t="b">
        <f t="shared" si="1311"/>
        <v>0</v>
      </c>
      <c r="DA860" t="b">
        <f t="shared" si="1312"/>
        <v>0</v>
      </c>
      <c r="DB860" t="b">
        <f t="shared" si="1313"/>
        <v>0</v>
      </c>
      <c r="DC860" t="b">
        <f t="shared" si="1314"/>
        <v>0</v>
      </c>
      <c r="DD860" t="b">
        <f t="shared" si="1315"/>
        <v>0</v>
      </c>
    </row>
    <row r="861" spans="1:108">
      <c r="A861" t="s">
        <v>3772</v>
      </c>
      <c r="B861" t="s">
        <v>7416</v>
      </c>
      <c r="C861" t="s">
        <v>3768</v>
      </c>
      <c r="F861" t="s">
        <v>6114</v>
      </c>
      <c r="G861" t="s">
        <v>3759</v>
      </c>
      <c r="H861" t="s">
        <v>7431</v>
      </c>
      <c r="I861" t="s">
        <v>7420</v>
      </c>
      <c r="J861" t="s">
        <v>135</v>
      </c>
      <c r="K861" t="s">
        <v>136</v>
      </c>
      <c r="L861" t="s">
        <v>7331</v>
      </c>
      <c r="M861" t="s">
        <v>6079</v>
      </c>
      <c r="N861" t="s">
        <v>3773</v>
      </c>
      <c r="O861" t="b">
        <f t="shared" si="1222"/>
        <v>1</v>
      </c>
      <c r="P861" t="b">
        <f t="shared" si="1223"/>
        <v>0</v>
      </c>
      <c r="Q861" t="b">
        <f t="shared" si="1224"/>
        <v>1</v>
      </c>
      <c r="R861" t="b">
        <f t="shared" si="1225"/>
        <v>1</v>
      </c>
      <c r="S861" t="b">
        <f t="shared" si="1226"/>
        <v>1</v>
      </c>
      <c r="T861" t="b">
        <f t="shared" si="1227"/>
        <v>0</v>
      </c>
      <c r="U861" t="b">
        <f t="shared" si="1228"/>
        <v>1</v>
      </c>
      <c r="V861" t="b">
        <f t="shared" si="1229"/>
        <v>0</v>
      </c>
      <c r="W861" t="b">
        <f t="shared" si="1230"/>
        <v>0</v>
      </c>
      <c r="X861" t="b">
        <f t="shared" si="1231"/>
        <v>1</v>
      </c>
      <c r="Y861" t="b">
        <f t="shared" si="1232"/>
        <v>1</v>
      </c>
      <c r="Z861" t="b">
        <f t="shared" si="1233"/>
        <v>1</v>
      </c>
      <c r="AA861" t="b">
        <f t="shared" si="1234"/>
        <v>0</v>
      </c>
      <c r="AB861" t="b">
        <f t="shared" si="1235"/>
        <v>0</v>
      </c>
      <c r="AC861" t="b">
        <f t="shared" si="1236"/>
        <v>0</v>
      </c>
      <c r="AD861" t="b">
        <f t="shared" si="1237"/>
        <v>0</v>
      </c>
      <c r="AE861" t="b">
        <f t="shared" si="1238"/>
        <v>0</v>
      </c>
      <c r="AF861" t="b">
        <f t="shared" si="1239"/>
        <v>0</v>
      </c>
      <c r="AG861" t="b">
        <f t="shared" si="1240"/>
        <v>0</v>
      </c>
      <c r="AH861" t="b">
        <f t="shared" si="1241"/>
        <v>0</v>
      </c>
      <c r="AI861" t="b">
        <f t="shared" si="1242"/>
        <v>0</v>
      </c>
      <c r="AJ861" t="b">
        <f t="shared" si="1243"/>
        <v>0</v>
      </c>
      <c r="AK861" t="b">
        <f t="shared" si="1244"/>
        <v>0</v>
      </c>
      <c r="AL861" t="b">
        <f t="shared" si="1245"/>
        <v>0</v>
      </c>
      <c r="AM861" t="b">
        <f t="shared" si="1246"/>
        <v>0</v>
      </c>
      <c r="AN861" t="b">
        <f t="shared" si="1247"/>
        <v>0</v>
      </c>
      <c r="AO861" t="b">
        <f t="shared" si="1248"/>
        <v>0</v>
      </c>
      <c r="AP861" t="b">
        <f t="shared" si="1249"/>
        <v>0</v>
      </c>
      <c r="AQ861" t="b">
        <f t="shared" si="1250"/>
        <v>0</v>
      </c>
      <c r="AR861" t="b">
        <f t="shared" si="1251"/>
        <v>0</v>
      </c>
      <c r="AS861" t="b">
        <f t="shared" si="1252"/>
        <v>0</v>
      </c>
      <c r="AT861" t="b">
        <f t="shared" si="1253"/>
        <v>0</v>
      </c>
      <c r="AU861" t="b">
        <f t="shared" si="1254"/>
        <v>0</v>
      </c>
      <c r="AV861" t="b">
        <f t="shared" si="1255"/>
        <v>0</v>
      </c>
      <c r="AW861" t="b">
        <f t="shared" si="1256"/>
        <v>0</v>
      </c>
      <c r="AX861" t="b">
        <f t="shared" si="1257"/>
        <v>0</v>
      </c>
      <c r="AY861" t="b">
        <f t="shared" si="1258"/>
        <v>0</v>
      </c>
      <c r="AZ861" t="b">
        <f t="shared" si="1259"/>
        <v>0</v>
      </c>
      <c r="BA861" t="b">
        <f t="shared" si="1260"/>
        <v>0</v>
      </c>
      <c r="BB861" t="b">
        <f t="shared" si="1261"/>
        <v>0</v>
      </c>
      <c r="BC861" t="b">
        <f t="shared" si="1262"/>
        <v>0</v>
      </c>
      <c r="BD861" t="b">
        <f t="shared" si="1263"/>
        <v>0</v>
      </c>
      <c r="BE861" t="b">
        <f t="shared" si="1264"/>
        <v>0</v>
      </c>
      <c r="BF861" t="b">
        <f t="shared" si="1265"/>
        <v>0</v>
      </c>
      <c r="BG861" t="b">
        <f t="shared" si="1266"/>
        <v>0</v>
      </c>
      <c r="BH861" t="b">
        <f t="shared" si="1267"/>
        <v>0</v>
      </c>
      <c r="BI861" t="b">
        <f t="shared" si="1268"/>
        <v>1</v>
      </c>
      <c r="BJ861" t="b">
        <f t="shared" si="1269"/>
        <v>0</v>
      </c>
      <c r="BK861" t="b">
        <f t="shared" si="1270"/>
        <v>0</v>
      </c>
      <c r="BL861" t="b">
        <f t="shared" si="1271"/>
        <v>0</v>
      </c>
      <c r="BM861" t="b">
        <f t="shared" si="1272"/>
        <v>0</v>
      </c>
      <c r="BN861" t="b">
        <f t="shared" si="1273"/>
        <v>0</v>
      </c>
      <c r="BO861" t="b">
        <f t="shared" si="1274"/>
        <v>0</v>
      </c>
      <c r="BP861" t="b">
        <f t="shared" si="1275"/>
        <v>0</v>
      </c>
      <c r="BQ861" t="b">
        <f t="shared" si="1276"/>
        <v>1</v>
      </c>
      <c r="BR861" t="b">
        <f t="shared" si="1277"/>
        <v>0</v>
      </c>
      <c r="BS861" t="b">
        <f t="shared" si="1278"/>
        <v>0</v>
      </c>
      <c r="BT861" t="b">
        <f t="shared" si="1279"/>
        <v>0</v>
      </c>
      <c r="BU861" t="b">
        <f t="shared" si="1280"/>
        <v>0</v>
      </c>
      <c r="BV861" t="b">
        <f t="shared" si="1281"/>
        <v>0</v>
      </c>
      <c r="BW861" t="b">
        <f t="shared" si="1282"/>
        <v>0</v>
      </c>
      <c r="BX861" t="b">
        <f t="shared" si="1283"/>
        <v>0</v>
      </c>
      <c r="BY861" t="b">
        <f t="shared" si="1284"/>
        <v>0</v>
      </c>
      <c r="BZ861" t="b">
        <f t="shared" si="1285"/>
        <v>0</v>
      </c>
      <c r="CA861" t="b">
        <f t="shared" si="1286"/>
        <v>0</v>
      </c>
      <c r="CB861" t="b">
        <f t="shared" si="1287"/>
        <v>0</v>
      </c>
      <c r="CC861" t="b">
        <f t="shared" si="1288"/>
        <v>0</v>
      </c>
      <c r="CD861" t="b">
        <f t="shared" si="1289"/>
        <v>0</v>
      </c>
      <c r="CE861" t="b">
        <f t="shared" si="1290"/>
        <v>0</v>
      </c>
      <c r="CF861" t="b">
        <f t="shared" si="1291"/>
        <v>0</v>
      </c>
      <c r="CG861" t="b">
        <f t="shared" si="1292"/>
        <v>0</v>
      </c>
      <c r="CH861" t="b">
        <f t="shared" si="1293"/>
        <v>0</v>
      </c>
      <c r="CI861" t="b">
        <f t="shared" si="1294"/>
        <v>0</v>
      </c>
      <c r="CJ861" t="b">
        <f t="shared" si="1295"/>
        <v>0</v>
      </c>
      <c r="CK861" t="b">
        <f t="shared" si="1296"/>
        <v>0</v>
      </c>
      <c r="CL861" t="b">
        <f t="shared" si="1297"/>
        <v>0</v>
      </c>
      <c r="CM861" t="b">
        <f t="shared" si="1298"/>
        <v>0</v>
      </c>
      <c r="CN861" t="b">
        <f t="shared" si="1299"/>
        <v>0</v>
      </c>
      <c r="CO861" t="b">
        <f t="shared" si="1300"/>
        <v>0</v>
      </c>
      <c r="CP861" t="b">
        <f t="shared" si="1301"/>
        <v>0</v>
      </c>
      <c r="CQ861" t="b">
        <f t="shared" si="1302"/>
        <v>0</v>
      </c>
      <c r="CR861" t="b">
        <f t="shared" si="1303"/>
        <v>1</v>
      </c>
      <c r="CS861" t="b">
        <f t="shared" si="1304"/>
        <v>1</v>
      </c>
      <c r="CT861" t="b">
        <f t="shared" si="1305"/>
        <v>0</v>
      </c>
      <c r="CU861" t="b">
        <f t="shared" si="1306"/>
        <v>0</v>
      </c>
      <c r="CV861" t="b">
        <f t="shared" si="1307"/>
        <v>0</v>
      </c>
      <c r="CW861" t="b">
        <f t="shared" si="1308"/>
        <v>0</v>
      </c>
      <c r="CX861" t="b">
        <f t="shared" si="1309"/>
        <v>0</v>
      </c>
      <c r="CY861" t="b">
        <f t="shared" si="1310"/>
        <v>0</v>
      </c>
      <c r="CZ861" t="b">
        <f t="shared" si="1311"/>
        <v>0</v>
      </c>
      <c r="DA861" t="b">
        <f t="shared" si="1312"/>
        <v>1</v>
      </c>
      <c r="DB861" t="b">
        <f t="shared" si="1313"/>
        <v>0</v>
      </c>
      <c r="DC861" t="b">
        <f t="shared" si="1314"/>
        <v>0</v>
      </c>
      <c r="DD861" t="b">
        <f t="shared" si="1315"/>
        <v>0</v>
      </c>
    </row>
    <row r="862" spans="1:108">
      <c r="A862" t="s">
        <v>3774</v>
      </c>
      <c r="B862" t="s">
        <v>7416</v>
      </c>
      <c r="C862" t="s">
        <v>3768</v>
      </c>
      <c r="F862" t="s">
        <v>6114</v>
      </c>
      <c r="G862" t="s">
        <v>3759</v>
      </c>
      <c r="H862" t="s">
        <v>7431</v>
      </c>
      <c r="I862" t="s">
        <v>7420</v>
      </c>
      <c r="J862" t="s">
        <v>362</v>
      </c>
      <c r="K862" t="s">
        <v>136</v>
      </c>
      <c r="L862" t="s">
        <v>7343</v>
      </c>
      <c r="M862" t="s">
        <v>6079</v>
      </c>
      <c r="N862" t="s">
        <v>7342</v>
      </c>
      <c r="O862" t="b">
        <f t="shared" si="1222"/>
        <v>0</v>
      </c>
      <c r="P862" t="b">
        <f t="shared" si="1223"/>
        <v>1</v>
      </c>
      <c r="Q862" t="b">
        <f t="shared" si="1224"/>
        <v>0</v>
      </c>
      <c r="R862" t="b">
        <f t="shared" si="1225"/>
        <v>0</v>
      </c>
      <c r="S862" t="b">
        <f t="shared" si="1226"/>
        <v>0</v>
      </c>
      <c r="T862" t="b">
        <f t="shared" si="1227"/>
        <v>1</v>
      </c>
      <c r="U862" t="b">
        <f t="shared" si="1228"/>
        <v>0</v>
      </c>
      <c r="V862" t="b">
        <f t="shared" si="1229"/>
        <v>0</v>
      </c>
      <c r="W862" t="b">
        <f t="shared" si="1230"/>
        <v>0</v>
      </c>
      <c r="X862" t="b">
        <f t="shared" si="1231"/>
        <v>0</v>
      </c>
      <c r="Y862" t="b">
        <f t="shared" si="1232"/>
        <v>0</v>
      </c>
      <c r="Z862" t="b">
        <f t="shared" si="1233"/>
        <v>0</v>
      </c>
      <c r="AA862" t="b">
        <f t="shared" si="1234"/>
        <v>0</v>
      </c>
      <c r="AB862" t="b">
        <f t="shared" si="1235"/>
        <v>0</v>
      </c>
      <c r="AC862" t="b">
        <f t="shared" si="1236"/>
        <v>0</v>
      </c>
      <c r="AD862" t="b">
        <f t="shared" si="1237"/>
        <v>0</v>
      </c>
      <c r="AE862" t="b">
        <f t="shared" si="1238"/>
        <v>0</v>
      </c>
      <c r="AF862" t="b">
        <f t="shared" si="1239"/>
        <v>0</v>
      </c>
      <c r="AG862" t="b">
        <f t="shared" si="1240"/>
        <v>0</v>
      </c>
      <c r="AH862" t="b">
        <f t="shared" si="1241"/>
        <v>0</v>
      </c>
      <c r="AI862" t="b">
        <f t="shared" si="1242"/>
        <v>0</v>
      </c>
      <c r="AJ862" t="b">
        <f t="shared" si="1243"/>
        <v>0</v>
      </c>
      <c r="AK862" t="b">
        <f t="shared" si="1244"/>
        <v>0</v>
      </c>
      <c r="AL862" t="b">
        <f t="shared" si="1245"/>
        <v>0</v>
      </c>
      <c r="AM862" t="b">
        <f t="shared" si="1246"/>
        <v>0</v>
      </c>
      <c r="AN862" t="b">
        <f t="shared" si="1247"/>
        <v>0</v>
      </c>
      <c r="AO862" t="b">
        <f t="shared" si="1248"/>
        <v>0</v>
      </c>
      <c r="AP862" t="b">
        <f t="shared" si="1249"/>
        <v>0</v>
      </c>
      <c r="AQ862" t="b">
        <f t="shared" si="1250"/>
        <v>0</v>
      </c>
      <c r="AR862" t="b">
        <f t="shared" si="1251"/>
        <v>0</v>
      </c>
      <c r="AS862" t="b">
        <f t="shared" si="1252"/>
        <v>0</v>
      </c>
      <c r="AT862" t="b">
        <f t="shared" si="1253"/>
        <v>0</v>
      </c>
      <c r="AU862" t="b">
        <f t="shared" si="1254"/>
        <v>0</v>
      </c>
      <c r="AV862" t="b">
        <f t="shared" si="1255"/>
        <v>0</v>
      </c>
      <c r="AW862" t="b">
        <f t="shared" si="1256"/>
        <v>0</v>
      </c>
      <c r="AX862" t="b">
        <f t="shared" si="1257"/>
        <v>0</v>
      </c>
      <c r="AY862" t="b">
        <f t="shared" si="1258"/>
        <v>0</v>
      </c>
      <c r="AZ862" t="b">
        <f t="shared" si="1259"/>
        <v>1</v>
      </c>
      <c r="BA862" t="b">
        <f t="shared" si="1260"/>
        <v>0</v>
      </c>
      <c r="BB862" t="b">
        <f t="shared" si="1261"/>
        <v>0</v>
      </c>
      <c r="BC862" t="b">
        <f t="shared" si="1262"/>
        <v>0</v>
      </c>
      <c r="BD862" t="b">
        <f t="shared" si="1263"/>
        <v>0</v>
      </c>
      <c r="BE862" t="b">
        <f t="shared" si="1264"/>
        <v>0</v>
      </c>
      <c r="BF862" t="b">
        <f t="shared" si="1265"/>
        <v>0</v>
      </c>
      <c r="BG862" t="b">
        <f t="shared" si="1266"/>
        <v>0</v>
      </c>
      <c r="BH862" t="b">
        <f t="shared" si="1267"/>
        <v>0</v>
      </c>
      <c r="BI862" t="b">
        <f t="shared" si="1268"/>
        <v>0</v>
      </c>
      <c r="BJ862" t="b">
        <f t="shared" si="1269"/>
        <v>0</v>
      </c>
      <c r="BK862" t="b">
        <f t="shared" si="1270"/>
        <v>0</v>
      </c>
      <c r="BL862" t="b">
        <f t="shared" si="1271"/>
        <v>0</v>
      </c>
      <c r="BM862" t="b">
        <f t="shared" si="1272"/>
        <v>0</v>
      </c>
      <c r="BN862" t="b">
        <f t="shared" si="1273"/>
        <v>0</v>
      </c>
      <c r="BO862" t="b">
        <f t="shared" si="1274"/>
        <v>0</v>
      </c>
      <c r="BP862" t="b">
        <f t="shared" si="1275"/>
        <v>0</v>
      </c>
      <c r="BQ862" t="b">
        <f t="shared" si="1276"/>
        <v>0</v>
      </c>
      <c r="BR862" t="b">
        <f t="shared" si="1277"/>
        <v>0</v>
      </c>
      <c r="BS862" t="b">
        <f t="shared" si="1278"/>
        <v>0</v>
      </c>
      <c r="BT862" t="b">
        <f t="shared" si="1279"/>
        <v>0</v>
      </c>
      <c r="BU862" t="b">
        <f t="shared" si="1280"/>
        <v>0</v>
      </c>
      <c r="BV862" t="b">
        <f t="shared" si="1281"/>
        <v>0</v>
      </c>
      <c r="BW862" t="b">
        <f t="shared" si="1282"/>
        <v>0</v>
      </c>
      <c r="BX862" t="b">
        <f t="shared" si="1283"/>
        <v>0</v>
      </c>
      <c r="BY862" t="b">
        <f t="shared" si="1284"/>
        <v>0</v>
      </c>
      <c r="BZ862" t="b">
        <f t="shared" si="1285"/>
        <v>0</v>
      </c>
      <c r="CA862" t="b">
        <f t="shared" si="1286"/>
        <v>0</v>
      </c>
      <c r="CB862" t="b">
        <f t="shared" si="1287"/>
        <v>0</v>
      </c>
      <c r="CC862" t="b">
        <f t="shared" si="1288"/>
        <v>0</v>
      </c>
      <c r="CD862" t="b">
        <f t="shared" si="1289"/>
        <v>0</v>
      </c>
      <c r="CE862" t="b">
        <f t="shared" si="1290"/>
        <v>0</v>
      </c>
      <c r="CF862" t="b">
        <f t="shared" si="1291"/>
        <v>0</v>
      </c>
      <c r="CG862" t="b">
        <f t="shared" si="1292"/>
        <v>0</v>
      </c>
      <c r="CH862" t="b">
        <f t="shared" si="1293"/>
        <v>1</v>
      </c>
      <c r="CI862" t="b">
        <f t="shared" si="1294"/>
        <v>0</v>
      </c>
      <c r="CJ862" t="b">
        <f t="shared" si="1295"/>
        <v>0</v>
      </c>
      <c r="CK862" t="b">
        <f t="shared" si="1296"/>
        <v>0</v>
      </c>
      <c r="CL862" t="b">
        <f t="shared" si="1297"/>
        <v>0</v>
      </c>
      <c r="CM862" t="b">
        <f t="shared" si="1298"/>
        <v>0</v>
      </c>
      <c r="CN862" t="b">
        <f t="shared" si="1299"/>
        <v>0</v>
      </c>
      <c r="CO862" t="b">
        <f t="shared" si="1300"/>
        <v>0</v>
      </c>
      <c r="CP862" t="b">
        <f t="shared" si="1301"/>
        <v>0</v>
      </c>
      <c r="CQ862" t="b">
        <f t="shared" si="1302"/>
        <v>0</v>
      </c>
      <c r="CR862" t="b">
        <f t="shared" si="1303"/>
        <v>0</v>
      </c>
      <c r="CS862" t="b">
        <f t="shared" si="1304"/>
        <v>0</v>
      </c>
      <c r="CT862" t="b">
        <f t="shared" si="1305"/>
        <v>0</v>
      </c>
      <c r="CU862" t="b">
        <f t="shared" si="1306"/>
        <v>0</v>
      </c>
      <c r="CV862" t="b">
        <f t="shared" si="1307"/>
        <v>0</v>
      </c>
      <c r="CW862" t="b">
        <f t="shared" si="1308"/>
        <v>0</v>
      </c>
      <c r="CX862" t="b">
        <f t="shared" si="1309"/>
        <v>0</v>
      </c>
      <c r="CY862" t="b">
        <f t="shared" si="1310"/>
        <v>0</v>
      </c>
      <c r="CZ862" t="b">
        <f t="shared" si="1311"/>
        <v>0</v>
      </c>
      <c r="DA862" t="b">
        <f t="shared" si="1312"/>
        <v>0</v>
      </c>
      <c r="DB862" t="b">
        <f t="shared" si="1313"/>
        <v>0</v>
      </c>
      <c r="DC862" t="b">
        <f t="shared" si="1314"/>
        <v>0</v>
      </c>
      <c r="DD862" t="b">
        <f t="shared" si="1315"/>
        <v>0</v>
      </c>
    </row>
    <row r="863" spans="1:108">
      <c r="A863" s="1" t="s">
        <v>6065</v>
      </c>
      <c r="B863" t="s">
        <v>7416</v>
      </c>
      <c r="C863" t="s">
        <v>3768</v>
      </c>
      <c r="F863" t="s">
        <v>6114</v>
      </c>
      <c r="G863" t="s">
        <v>3759</v>
      </c>
      <c r="H863" t="s">
        <v>7431</v>
      </c>
      <c r="I863" t="s">
        <v>7420</v>
      </c>
      <c r="J863" t="s">
        <v>241</v>
      </c>
      <c r="K863" t="s">
        <v>136</v>
      </c>
      <c r="L863" t="s">
        <v>7341</v>
      </c>
      <c r="N863" t="s">
        <v>78</v>
      </c>
      <c r="O863" t="b">
        <f t="shared" si="1222"/>
        <v>0</v>
      </c>
      <c r="P863" t="b">
        <f t="shared" si="1223"/>
        <v>1</v>
      </c>
      <c r="Q863" t="b">
        <f t="shared" si="1224"/>
        <v>0</v>
      </c>
      <c r="R863" t="b">
        <f t="shared" si="1225"/>
        <v>0</v>
      </c>
      <c r="S863" t="b">
        <f t="shared" si="1226"/>
        <v>0</v>
      </c>
      <c r="T863" t="b">
        <f t="shared" si="1227"/>
        <v>1</v>
      </c>
      <c r="U863" t="b">
        <f t="shared" si="1228"/>
        <v>0</v>
      </c>
      <c r="V863" t="b">
        <f t="shared" si="1229"/>
        <v>0</v>
      </c>
      <c r="W863" t="b">
        <f t="shared" si="1230"/>
        <v>0</v>
      </c>
      <c r="X863" t="b">
        <f t="shared" si="1231"/>
        <v>0</v>
      </c>
      <c r="Y863" t="b">
        <f t="shared" si="1232"/>
        <v>0</v>
      </c>
      <c r="Z863" t="b">
        <f t="shared" si="1233"/>
        <v>0</v>
      </c>
      <c r="AA863" t="b">
        <f t="shared" si="1234"/>
        <v>0</v>
      </c>
      <c r="AB863" t="b">
        <f t="shared" si="1235"/>
        <v>0</v>
      </c>
      <c r="AC863" t="b">
        <f t="shared" si="1236"/>
        <v>0</v>
      </c>
      <c r="AD863" t="b">
        <f t="shared" si="1237"/>
        <v>0</v>
      </c>
      <c r="AE863" t="b">
        <f t="shared" si="1238"/>
        <v>0</v>
      </c>
      <c r="AF863" t="b">
        <f t="shared" si="1239"/>
        <v>0</v>
      </c>
      <c r="AG863" t="b">
        <f t="shared" si="1240"/>
        <v>0</v>
      </c>
      <c r="AH863" t="b">
        <f t="shared" si="1241"/>
        <v>0</v>
      </c>
      <c r="AI863" t="b">
        <f t="shared" si="1242"/>
        <v>0</v>
      </c>
      <c r="AJ863" t="b">
        <f t="shared" si="1243"/>
        <v>0</v>
      </c>
      <c r="AK863" t="b">
        <f t="shared" si="1244"/>
        <v>0</v>
      </c>
      <c r="AL863" t="b">
        <f t="shared" si="1245"/>
        <v>0</v>
      </c>
      <c r="AM863" t="b">
        <f t="shared" si="1246"/>
        <v>0</v>
      </c>
      <c r="AN863" t="b">
        <f t="shared" si="1247"/>
        <v>0</v>
      </c>
      <c r="AO863" t="b">
        <f t="shared" si="1248"/>
        <v>0</v>
      </c>
      <c r="AP863" t="b">
        <f t="shared" si="1249"/>
        <v>0</v>
      </c>
      <c r="AQ863" t="b">
        <f t="shared" si="1250"/>
        <v>0</v>
      </c>
      <c r="AR863" t="b">
        <f t="shared" si="1251"/>
        <v>0</v>
      </c>
      <c r="AS863" t="b">
        <f t="shared" si="1252"/>
        <v>0</v>
      </c>
      <c r="AT863" t="b">
        <f t="shared" si="1253"/>
        <v>0</v>
      </c>
      <c r="AU863" t="b">
        <f t="shared" si="1254"/>
        <v>0</v>
      </c>
      <c r="AV863" t="b">
        <f t="shared" si="1255"/>
        <v>0</v>
      </c>
      <c r="AW863" t="b">
        <f t="shared" si="1256"/>
        <v>0</v>
      </c>
      <c r="AX863" t="b">
        <f t="shared" si="1257"/>
        <v>0</v>
      </c>
      <c r="AY863" t="b">
        <f t="shared" si="1258"/>
        <v>0</v>
      </c>
      <c r="AZ863" t="b">
        <f t="shared" si="1259"/>
        <v>0</v>
      </c>
      <c r="BA863" t="b">
        <f t="shared" si="1260"/>
        <v>0</v>
      </c>
      <c r="BB863" t="b">
        <f t="shared" si="1261"/>
        <v>0</v>
      </c>
      <c r="BC863" t="b">
        <f t="shared" si="1262"/>
        <v>0</v>
      </c>
      <c r="BD863" t="b">
        <f t="shared" si="1263"/>
        <v>0</v>
      </c>
      <c r="BE863" t="b">
        <f t="shared" si="1264"/>
        <v>0</v>
      </c>
      <c r="BF863" t="b">
        <f t="shared" si="1265"/>
        <v>0</v>
      </c>
      <c r="BG863" t="b">
        <f t="shared" si="1266"/>
        <v>0</v>
      </c>
      <c r="BH863" t="b">
        <f t="shared" si="1267"/>
        <v>0</v>
      </c>
      <c r="BI863" t="b">
        <f t="shared" si="1268"/>
        <v>0</v>
      </c>
      <c r="BJ863" t="b">
        <f t="shared" si="1269"/>
        <v>0</v>
      </c>
      <c r="BK863" t="b">
        <f t="shared" si="1270"/>
        <v>0</v>
      </c>
      <c r="BL863" t="b">
        <f t="shared" si="1271"/>
        <v>0</v>
      </c>
      <c r="BM863" t="b">
        <f t="shared" si="1272"/>
        <v>0</v>
      </c>
      <c r="BN863" t="b">
        <f t="shared" si="1273"/>
        <v>0</v>
      </c>
      <c r="BO863" t="b">
        <f t="shared" si="1274"/>
        <v>0</v>
      </c>
      <c r="BP863" t="b">
        <f t="shared" si="1275"/>
        <v>0</v>
      </c>
      <c r="BQ863" t="b">
        <f t="shared" si="1276"/>
        <v>0</v>
      </c>
      <c r="BR863" t="b">
        <f t="shared" si="1277"/>
        <v>0</v>
      </c>
      <c r="BS863" t="b">
        <f t="shared" si="1278"/>
        <v>0</v>
      </c>
      <c r="BT863" t="b">
        <f t="shared" si="1279"/>
        <v>0</v>
      </c>
      <c r="BU863" t="b">
        <f t="shared" si="1280"/>
        <v>0</v>
      </c>
      <c r="BV863" t="b">
        <f t="shared" si="1281"/>
        <v>0</v>
      </c>
      <c r="BW863" t="b">
        <f t="shared" si="1282"/>
        <v>0</v>
      </c>
      <c r="BX863" t="b">
        <f t="shared" si="1283"/>
        <v>0</v>
      </c>
      <c r="BY863" t="b">
        <f t="shared" si="1284"/>
        <v>0</v>
      </c>
      <c r="BZ863" t="b">
        <f t="shared" si="1285"/>
        <v>0</v>
      </c>
      <c r="CA863" t="b">
        <f t="shared" si="1286"/>
        <v>0</v>
      </c>
      <c r="CB863" t="b">
        <f t="shared" si="1287"/>
        <v>0</v>
      </c>
      <c r="CC863" t="b">
        <f t="shared" si="1288"/>
        <v>0</v>
      </c>
      <c r="CD863" t="b">
        <f t="shared" si="1289"/>
        <v>0</v>
      </c>
      <c r="CE863" t="b">
        <f t="shared" si="1290"/>
        <v>1</v>
      </c>
      <c r="CF863" t="b">
        <f t="shared" si="1291"/>
        <v>0</v>
      </c>
      <c r="CG863" t="b">
        <f t="shared" si="1292"/>
        <v>0</v>
      </c>
      <c r="CH863" t="b">
        <f t="shared" si="1293"/>
        <v>0</v>
      </c>
      <c r="CI863" t="b">
        <f t="shared" si="1294"/>
        <v>0</v>
      </c>
      <c r="CJ863" t="b">
        <f t="shared" si="1295"/>
        <v>0</v>
      </c>
      <c r="CK863" t="b">
        <f t="shared" si="1296"/>
        <v>0</v>
      </c>
      <c r="CL863" t="b">
        <f t="shared" si="1297"/>
        <v>0</v>
      </c>
      <c r="CM863" t="b">
        <f t="shared" si="1298"/>
        <v>0</v>
      </c>
      <c r="CN863" t="b">
        <f t="shared" si="1299"/>
        <v>0</v>
      </c>
      <c r="CO863" t="b">
        <f t="shared" si="1300"/>
        <v>0</v>
      </c>
      <c r="CP863" t="b">
        <f t="shared" si="1301"/>
        <v>0</v>
      </c>
      <c r="CQ863" t="b">
        <f t="shared" si="1302"/>
        <v>0</v>
      </c>
      <c r="CR863" t="b">
        <f t="shared" si="1303"/>
        <v>0</v>
      </c>
      <c r="CS863" t="b">
        <f t="shared" si="1304"/>
        <v>0</v>
      </c>
      <c r="CT863" t="b">
        <f t="shared" si="1305"/>
        <v>0</v>
      </c>
      <c r="CU863" t="b">
        <f t="shared" si="1306"/>
        <v>0</v>
      </c>
      <c r="CV863" t="b">
        <f t="shared" si="1307"/>
        <v>0</v>
      </c>
      <c r="CW863" t="b">
        <f t="shared" si="1308"/>
        <v>0</v>
      </c>
      <c r="CX863" t="b">
        <f t="shared" si="1309"/>
        <v>0</v>
      </c>
      <c r="CY863" t="b">
        <f t="shared" si="1310"/>
        <v>0</v>
      </c>
      <c r="CZ863" t="b">
        <f t="shared" si="1311"/>
        <v>0</v>
      </c>
      <c r="DA863" t="b">
        <f t="shared" si="1312"/>
        <v>0</v>
      </c>
      <c r="DB863" t="b">
        <f t="shared" si="1313"/>
        <v>0</v>
      </c>
      <c r="DC863" t="b">
        <f t="shared" si="1314"/>
        <v>0</v>
      </c>
      <c r="DD863" t="b">
        <f t="shared" si="1315"/>
        <v>0</v>
      </c>
    </row>
    <row r="864" spans="1:108">
      <c r="A864" t="s">
        <v>3775</v>
      </c>
      <c r="B864" t="s">
        <v>7416</v>
      </c>
      <c r="C864" t="s">
        <v>3768</v>
      </c>
      <c r="F864" t="s">
        <v>6114</v>
      </c>
      <c r="G864" t="s">
        <v>3759</v>
      </c>
      <c r="H864" t="s">
        <v>7431</v>
      </c>
      <c r="I864" t="s">
        <v>7420</v>
      </c>
      <c r="J864" t="s">
        <v>355</v>
      </c>
      <c r="K864" t="s">
        <v>136</v>
      </c>
      <c r="L864" t="s">
        <v>7332</v>
      </c>
      <c r="M864" t="s">
        <v>6079</v>
      </c>
      <c r="N864" t="s">
        <v>7340</v>
      </c>
      <c r="O864" t="b">
        <f t="shared" si="1222"/>
        <v>0</v>
      </c>
      <c r="P864" t="b">
        <f t="shared" si="1223"/>
        <v>1</v>
      </c>
      <c r="Q864" t="b">
        <f t="shared" si="1224"/>
        <v>0</v>
      </c>
      <c r="R864" t="b">
        <f t="shared" si="1225"/>
        <v>1</v>
      </c>
      <c r="S864" t="b">
        <f t="shared" si="1226"/>
        <v>0</v>
      </c>
      <c r="T864" t="b">
        <f t="shared" si="1227"/>
        <v>1</v>
      </c>
      <c r="U864" t="b">
        <f t="shared" si="1228"/>
        <v>0</v>
      </c>
      <c r="V864" t="b">
        <f t="shared" si="1229"/>
        <v>1</v>
      </c>
      <c r="W864" t="b">
        <f t="shared" si="1230"/>
        <v>0</v>
      </c>
      <c r="X864" t="b">
        <f t="shared" si="1231"/>
        <v>0</v>
      </c>
      <c r="Y864" t="b">
        <f t="shared" si="1232"/>
        <v>1</v>
      </c>
      <c r="Z864" t="b">
        <f t="shared" si="1233"/>
        <v>0</v>
      </c>
      <c r="AA864" t="b">
        <f t="shared" si="1234"/>
        <v>1</v>
      </c>
      <c r="AB864" t="b">
        <f t="shared" si="1235"/>
        <v>0</v>
      </c>
      <c r="AC864" t="b">
        <f t="shared" si="1236"/>
        <v>0</v>
      </c>
      <c r="AD864" t="b">
        <f t="shared" si="1237"/>
        <v>0</v>
      </c>
      <c r="AE864" t="b">
        <f t="shared" si="1238"/>
        <v>0</v>
      </c>
      <c r="AF864" t="b">
        <f t="shared" si="1239"/>
        <v>0</v>
      </c>
      <c r="AG864" t="b">
        <f t="shared" si="1240"/>
        <v>0</v>
      </c>
      <c r="AH864" t="b">
        <f t="shared" si="1241"/>
        <v>0</v>
      </c>
      <c r="AI864" t="b">
        <f t="shared" si="1242"/>
        <v>0</v>
      </c>
      <c r="AJ864" t="b">
        <f t="shared" si="1243"/>
        <v>0</v>
      </c>
      <c r="AK864" t="b">
        <f t="shared" si="1244"/>
        <v>0</v>
      </c>
      <c r="AL864" t="b">
        <f t="shared" si="1245"/>
        <v>0</v>
      </c>
      <c r="AM864" t="b">
        <f t="shared" si="1246"/>
        <v>1</v>
      </c>
      <c r="AN864" t="b">
        <f t="shared" si="1247"/>
        <v>0</v>
      </c>
      <c r="AO864" t="b">
        <f t="shared" si="1248"/>
        <v>0</v>
      </c>
      <c r="AP864" t="b">
        <f t="shared" si="1249"/>
        <v>0</v>
      </c>
      <c r="AQ864" t="b">
        <f t="shared" si="1250"/>
        <v>0</v>
      </c>
      <c r="AR864" t="b">
        <f t="shared" si="1251"/>
        <v>0</v>
      </c>
      <c r="AS864" t="b">
        <f t="shared" si="1252"/>
        <v>0</v>
      </c>
      <c r="AT864" t="b">
        <f t="shared" si="1253"/>
        <v>0</v>
      </c>
      <c r="AU864" t="b">
        <f t="shared" si="1254"/>
        <v>0</v>
      </c>
      <c r="AV864" t="b">
        <f t="shared" si="1255"/>
        <v>0</v>
      </c>
      <c r="AW864" t="b">
        <f t="shared" si="1256"/>
        <v>0</v>
      </c>
      <c r="AX864" t="b">
        <f t="shared" si="1257"/>
        <v>0</v>
      </c>
      <c r="AY864" t="b">
        <f t="shared" si="1258"/>
        <v>0</v>
      </c>
      <c r="AZ864" t="b">
        <f t="shared" si="1259"/>
        <v>1</v>
      </c>
      <c r="BA864" t="b">
        <f t="shared" si="1260"/>
        <v>0</v>
      </c>
      <c r="BB864" t="b">
        <f t="shared" si="1261"/>
        <v>1</v>
      </c>
      <c r="BC864" t="b">
        <f t="shared" si="1262"/>
        <v>0</v>
      </c>
      <c r="BD864" t="b">
        <f t="shared" si="1263"/>
        <v>0</v>
      </c>
      <c r="BE864" t="b">
        <f t="shared" si="1264"/>
        <v>0</v>
      </c>
      <c r="BF864" t="b">
        <f t="shared" si="1265"/>
        <v>0</v>
      </c>
      <c r="BG864" t="b">
        <f t="shared" si="1266"/>
        <v>0</v>
      </c>
      <c r="BH864" t="b">
        <f t="shared" si="1267"/>
        <v>0</v>
      </c>
      <c r="BI864" t="b">
        <f t="shared" si="1268"/>
        <v>0</v>
      </c>
      <c r="BJ864" t="b">
        <f t="shared" si="1269"/>
        <v>0</v>
      </c>
      <c r="BK864" t="b">
        <f t="shared" si="1270"/>
        <v>0</v>
      </c>
      <c r="BL864" t="b">
        <f t="shared" si="1271"/>
        <v>0</v>
      </c>
      <c r="BM864" t="b">
        <f t="shared" si="1272"/>
        <v>0</v>
      </c>
      <c r="BN864" t="b">
        <f t="shared" si="1273"/>
        <v>0</v>
      </c>
      <c r="BO864" t="b">
        <f t="shared" si="1274"/>
        <v>0</v>
      </c>
      <c r="BP864" t="b">
        <f t="shared" si="1275"/>
        <v>0</v>
      </c>
      <c r="BQ864" t="b">
        <f t="shared" si="1276"/>
        <v>0</v>
      </c>
      <c r="BR864" t="b">
        <f t="shared" si="1277"/>
        <v>0</v>
      </c>
      <c r="BS864" t="b">
        <f t="shared" si="1278"/>
        <v>0</v>
      </c>
      <c r="BT864" t="b">
        <f t="shared" si="1279"/>
        <v>0</v>
      </c>
      <c r="BU864" t="b">
        <f t="shared" si="1280"/>
        <v>0</v>
      </c>
      <c r="BV864" t="b">
        <f t="shared" si="1281"/>
        <v>0</v>
      </c>
      <c r="BW864" t="b">
        <f t="shared" si="1282"/>
        <v>0</v>
      </c>
      <c r="BX864" t="b">
        <f t="shared" si="1283"/>
        <v>1</v>
      </c>
      <c r="BY864" t="b">
        <f t="shared" si="1284"/>
        <v>0</v>
      </c>
      <c r="BZ864" t="b">
        <f t="shared" si="1285"/>
        <v>0</v>
      </c>
      <c r="CA864" t="b">
        <f t="shared" si="1286"/>
        <v>0</v>
      </c>
      <c r="CB864" t="b">
        <f t="shared" si="1287"/>
        <v>0</v>
      </c>
      <c r="CC864" t="b">
        <f t="shared" si="1288"/>
        <v>0</v>
      </c>
      <c r="CD864" t="b">
        <f t="shared" si="1289"/>
        <v>0</v>
      </c>
      <c r="CE864" t="b">
        <f t="shared" si="1290"/>
        <v>0</v>
      </c>
      <c r="CF864" t="b">
        <f t="shared" si="1291"/>
        <v>0</v>
      </c>
      <c r="CG864" t="b">
        <f t="shared" si="1292"/>
        <v>0</v>
      </c>
      <c r="CH864" t="b">
        <f t="shared" si="1293"/>
        <v>0</v>
      </c>
      <c r="CI864" t="b">
        <f t="shared" si="1294"/>
        <v>0</v>
      </c>
      <c r="CJ864" t="b">
        <f t="shared" si="1295"/>
        <v>0</v>
      </c>
      <c r="CK864" t="b">
        <f t="shared" si="1296"/>
        <v>0</v>
      </c>
      <c r="CL864" t="b">
        <f t="shared" si="1297"/>
        <v>0</v>
      </c>
      <c r="CM864" t="b">
        <f t="shared" si="1298"/>
        <v>0</v>
      </c>
      <c r="CN864" t="b">
        <f t="shared" si="1299"/>
        <v>0</v>
      </c>
      <c r="CO864" t="b">
        <f t="shared" si="1300"/>
        <v>0</v>
      </c>
      <c r="CP864" t="b">
        <f t="shared" si="1301"/>
        <v>0</v>
      </c>
      <c r="CQ864" t="b">
        <f t="shared" si="1302"/>
        <v>0</v>
      </c>
      <c r="CR864" t="b">
        <f t="shared" si="1303"/>
        <v>0</v>
      </c>
      <c r="CS864" t="b">
        <f t="shared" si="1304"/>
        <v>0</v>
      </c>
      <c r="CT864" t="b">
        <f t="shared" si="1305"/>
        <v>0</v>
      </c>
      <c r="CU864" t="b">
        <f t="shared" si="1306"/>
        <v>0</v>
      </c>
      <c r="CV864" t="b">
        <f t="shared" si="1307"/>
        <v>0</v>
      </c>
      <c r="CW864" t="b">
        <f t="shared" si="1308"/>
        <v>0</v>
      </c>
      <c r="CX864" t="b">
        <f t="shared" si="1309"/>
        <v>0</v>
      </c>
      <c r="CY864" t="b">
        <f t="shared" si="1310"/>
        <v>0</v>
      </c>
      <c r="CZ864" t="b">
        <f t="shared" si="1311"/>
        <v>0</v>
      </c>
      <c r="DA864" t="b">
        <f t="shared" si="1312"/>
        <v>0</v>
      </c>
      <c r="DB864" t="b">
        <f t="shared" si="1313"/>
        <v>0</v>
      </c>
      <c r="DC864" t="b">
        <f t="shared" si="1314"/>
        <v>0</v>
      </c>
      <c r="DD864" t="b">
        <f t="shared" si="1315"/>
        <v>0</v>
      </c>
    </row>
    <row r="865" spans="1:108">
      <c r="A865" s="12" t="s">
        <v>3776</v>
      </c>
      <c r="B865" t="s">
        <v>7416</v>
      </c>
      <c r="C865" t="s">
        <v>3768</v>
      </c>
      <c r="F865" t="s">
        <v>6114</v>
      </c>
      <c r="G865" t="s">
        <v>3759</v>
      </c>
      <c r="H865" t="s">
        <v>7431</v>
      </c>
      <c r="I865" t="s">
        <v>7420</v>
      </c>
      <c r="J865" s="3" t="s">
        <v>109</v>
      </c>
      <c r="K865" t="s">
        <v>109</v>
      </c>
      <c r="L865" t="s">
        <v>6548</v>
      </c>
      <c r="M865" t="s">
        <v>6079</v>
      </c>
      <c r="N865" t="s">
        <v>68</v>
      </c>
      <c r="O865" t="b">
        <f t="shared" si="1222"/>
        <v>0</v>
      </c>
      <c r="P865" t="b">
        <f t="shared" si="1223"/>
        <v>0</v>
      </c>
      <c r="Q865" t="b">
        <f t="shared" si="1224"/>
        <v>0</v>
      </c>
      <c r="R865" t="b">
        <f t="shared" si="1225"/>
        <v>1</v>
      </c>
      <c r="S865" t="b">
        <f t="shared" si="1226"/>
        <v>0</v>
      </c>
      <c r="T865" t="b">
        <f t="shared" si="1227"/>
        <v>0</v>
      </c>
      <c r="U865" t="b">
        <f t="shared" si="1228"/>
        <v>0</v>
      </c>
      <c r="V865" t="b">
        <f t="shared" si="1229"/>
        <v>0</v>
      </c>
      <c r="W865" t="b">
        <f t="shared" si="1230"/>
        <v>0</v>
      </c>
      <c r="X865" t="b">
        <f t="shared" si="1231"/>
        <v>0</v>
      </c>
      <c r="Y865" t="b">
        <f t="shared" si="1232"/>
        <v>1</v>
      </c>
      <c r="Z865" t="b">
        <f t="shared" si="1233"/>
        <v>0</v>
      </c>
      <c r="AA865" t="b">
        <f t="shared" si="1234"/>
        <v>0</v>
      </c>
      <c r="AB865" t="b">
        <f t="shared" si="1235"/>
        <v>0</v>
      </c>
      <c r="AC865" t="b">
        <f t="shared" si="1236"/>
        <v>0</v>
      </c>
      <c r="AD865" t="b">
        <f t="shared" si="1237"/>
        <v>0</v>
      </c>
      <c r="AE865" t="b">
        <f t="shared" si="1238"/>
        <v>0</v>
      </c>
      <c r="AF865" t="b">
        <f t="shared" si="1239"/>
        <v>0</v>
      </c>
      <c r="AG865" t="b">
        <f t="shared" si="1240"/>
        <v>0</v>
      </c>
      <c r="AH865" t="b">
        <f t="shared" si="1241"/>
        <v>0</v>
      </c>
      <c r="AI865" t="b">
        <f t="shared" si="1242"/>
        <v>0</v>
      </c>
      <c r="AJ865" t="b">
        <f t="shared" si="1243"/>
        <v>0</v>
      </c>
      <c r="AK865" t="b">
        <f t="shared" si="1244"/>
        <v>0</v>
      </c>
      <c r="AL865" t="b">
        <f t="shared" si="1245"/>
        <v>0</v>
      </c>
      <c r="AM865" t="b">
        <f t="shared" si="1246"/>
        <v>0</v>
      </c>
      <c r="AN865" t="b">
        <f t="shared" si="1247"/>
        <v>0</v>
      </c>
      <c r="AO865" t="b">
        <f t="shared" si="1248"/>
        <v>0</v>
      </c>
      <c r="AP865" t="b">
        <f t="shared" si="1249"/>
        <v>0</v>
      </c>
      <c r="AQ865" t="b">
        <f t="shared" si="1250"/>
        <v>0</v>
      </c>
      <c r="AR865" t="b">
        <f t="shared" si="1251"/>
        <v>0</v>
      </c>
      <c r="AS865" t="b">
        <f t="shared" si="1252"/>
        <v>0</v>
      </c>
      <c r="AT865" t="b">
        <f t="shared" si="1253"/>
        <v>0</v>
      </c>
      <c r="AU865" t="b">
        <f t="shared" si="1254"/>
        <v>0</v>
      </c>
      <c r="AV865" t="b">
        <f t="shared" si="1255"/>
        <v>0</v>
      </c>
      <c r="AW865" t="b">
        <f t="shared" si="1256"/>
        <v>0</v>
      </c>
      <c r="AX865" t="b">
        <f t="shared" si="1257"/>
        <v>0</v>
      </c>
      <c r="AY865" t="b">
        <f t="shared" si="1258"/>
        <v>0</v>
      </c>
      <c r="AZ865" t="b">
        <f t="shared" si="1259"/>
        <v>0</v>
      </c>
      <c r="BA865" t="b">
        <f t="shared" si="1260"/>
        <v>0</v>
      </c>
      <c r="BB865" t="b">
        <f t="shared" si="1261"/>
        <v>0</v>
      </c>
      <c r="BC865" t="b">
        <f t="shared" si="1262"/>
        <v>0</v>
      </c>
      <c r="BD865" t="b">
        <f t="shared" si="1263"/>
        <v>0</v>
      </c>
      <c r="BE865" t="b">
        <f t="shared" si="1264"/>
        <v>0</v>
      </c>
      <c r="BF865" t="b">
        <f t="shared" si="1265"/>
        <v>0</v>
      </c>
      <c r="BG865" t="b">
        <f t="shared" si="1266"/>
        <v>0</v>
      </c>
      <c r="BH865" t="b">
        <f t="shared" si="1267"/>
        <v>0</v>
      </c>
      <c r="BI865" t="b">
        <f t="shared" si="1268"/>
        <v>0</v>
      </c>
      <c r="BJ865" t="b">
        <f t="shared" si="1269"/>
        <v>0</v>
      </c>
      <c r="BK865" t="b">
        <f t="shared" si="1270"/>
        <v>0</v>
      </c>
      <c r="BL865" t="b">
        <f t="shared" si="1271"/>
        <v>0</v>
      </c>
      <c r="BM865" t="b">
        <f t="shared" si="1272"/>
        <v>0</v>
      </c>
      <c r="BN865" t="b">
        <f t="shared" si="1273"/>
        <v>0</v>
      </c>
      <c r="BO865" t="b">
        <f t="shared" si="1274"/>
        <v>0</v>
      </c>
      <c r="BP865" t="b">
        <f t="shared" si="1275"/>
        <v>0</v>
      </c>
      <c r="BQ865" t="b">
        <f t="shared" si="1276"/>
        <v>0</v>
      </c>
      <c r="BR865" t="b">
        <f t="shared" si="1277"/>
        <v>0</v>
      </c>
      <c r="BS865" t="b">
        <f t="shared" si="1278"/>
        <v>0</v>
      </c>
      <c r="BT865" t="b">
        <f t="shared" si="1279"/>
        <v>0</v>
      </c>
      <c r="BU865" t="b">
        <f t="shared" si="1280"/>
        <v>1</v>
      </c>
      <c r="BV865" t="b">
        <f t="shared" si="1281"/>
        <v>0</v>
      </c>
      <c r="BW865" t="b">
        <f t="shared" si="1282"/>
        <v>0</v>
      </c>
      <c r="BX865" t="b">
        <f t="shared" si="1283"/>
        <v>0</v>
      </c>
      <c r="BY865" t="b">
        <f t="shared" si="1284"/>
        <v>0</v>
      </c>
      <c r="BZ865" t="b">
        <f t="shared" si="1285"/>
        <v>0</v>
      </c>
      <c r="CA865" t="b">
        <f t="shared" si="1286"/>
        <v>0</v>
      </c>
      <c r="CB865" t="b">
        <f t="shared" si="1287"/>
        <v>0</v>
      </c>
      <c r="CC865" t="b">
        <f t="shared" si="1288"/>
        <v>0</v>
      </c>
      <c r="CD865" t="b">
        <f t="shared" si="1289"/>
        <v>0</v>
      </c>
      <c r="CE865" t="b">
        <f t="shared" si="1290"/>
        <v>0</v>
      </c>
      <c r="CF865" t="b">
        <f t="shared" si="1291"/>
        <v>0</v>
      </c>
      <c r="CG865" t="b">
        <f t="shared" si="1292"/>
        <v>0</v>
      </c>
      <c r="CH865" t="b">
        <f t="shared" si="1293"/>
        <v>0</v>
      </c>
      <c r="CI865" t="b">
        <f t="shared" si="1294"/>
        <v>0</v>
      </c>
      <c r="CJ865" t="b">
        <f t="shared" si="1295"/>
        <v>0</v>
      </c>
      <c r="CK865" t="b">
        <f t="shared" si="1296"/>
        <v>0</v>
      </c>
      <c r="CL865" t="b">
        <f t="shared" si="1297"/>
        <v>0</v>
      </c>
      <c r="CM865" t="b">
        <f t="shared" si="1298"/>
        <v>0</v>
      </c>
      <c r="CN865" t="b">
        <f t="shared" si="1299"/>
        <v>0</v>
      </c>
      <c r="CO865" t="b">
        <f t="shared" si="1300"/>
        <v>0</v>
      </c>
      <c r="CP865" t="b">
        <f t="shared" si="1301"/>
        <v>0</v>
      </c>
      <c r="CQ865" t="b">
        <f t="shared" si="1302"/>
        <v>0</v>
      </c>
      <c r="CR865" t="b">
        <f t="shared" si="1303"/>
        <v>0</v>
      </c>
      <c r="CS865" t="b">
        <f t="shared" si="1304"/>
        <v>0</v>
      </c>
      <c r="CT865" t="b">
        <f t="shared" si="1305"/>
        <v>0</v>
      </c>
      <c r="CU865" t="b">
        <f t="shared" si="1306"/>
        <v>0</v>
      </c>
      <c r="CV865" t="b">
        <f t="shared" si="1307"/>
        <v>0</v>
      </c>
      <c r="CW865" t="b">
        <f t="shared" si="1308"/>
        <v>0</v>
      </c>
      <c r="CX865" t="b">
        <f t="shared" si="1309"/>
        <v>0</v>
      </c>
      <c r="CY865" t="b">
        <f t="shared" si="1310"/>
        <v>0</v>
      </c>
      <c r="CZ865" t="b">
        <f t="shared" si="1311"/>
        <v>0</v>
      </c>
      <c r="DA865" t="b">
        <f t="shared" si="1312"/>
        <v>0</v>
      </c>
      <c r="DB865" t="b">
        <f t="shared" si="1313"/>
        <v>0</v>
      </c>
      <c r="DC865" t="b">
        <f t="shared" si="1314"/>
        <v>0</v>
      </c>
      <c r="DD865" t="b">
        <f t="shared" si="1315"/>
        <v>0</v>
      </c>
    </row>
    <row r="866" spans="1:108">
      <c r="A866" t="s">
        <v>805</v>
      </c>
      <c r="B866" t="s">
        <v>806</v>
      </c>
      <c r="C866" t="s">
        <v>806</v>
      </c>
      <c r="F866" t="s">
        <v>6123</v>
      </c>
      <c r="G866" t="s">
        <v>807</v>
      </c>
      <c r="H866" t="s">
        <v>7432</v>
      </c>
      <c r="I866" t="s">
        <v>7420</v>
      </c>
      <c r="J866" t="s">
        <v>16</v>
      </c>
      <c r="K866" t="s">
        <v>16</v>
      </c>
      <c r="L866" t="s">
        <v>6352</v>
      </c>
      <c r="M866" t="s">
        <v>6079</v>
      </c>
      <c r="N866" t="s">
        <v>808</v>
      </c>
      <c r="O866" t="b">
        <f t="shared" si="1222"/>
        <v>1</v>
      </c>
      <c r="P866" t="b">
        <f t="shared" si="1223"/>
        <v>1</v>
      </c>
      <c r="Q866" t="b">
        <f t="shared" si="1224"/>
        <v>1</v>
      </c>
      <c r="R866" t="b">
        <f t="shared" si="1225"/>
        <v>1</v>
      </c>
      <c r="S866" t="b">
        <f t="shared" si="1226"/>
        <v>1</v>
      </c>
      <c r="T866" t="b">
        <f t="shared" si="1227"/>
        <v>0</v>
      </c>
      <c r="U866" t="b">
        <f t="shared" si="1228"/>
        <v>1</v>
      </c>
      <c r="V866" t="b">
        <f t="shared" si="1229"/>
        <v>1</v>
      </c>
      <c r="W866" t="b">
        <f t="shared" si="1230"/>
        <v>1</v>
      </c>
      <c r="X866" t="b">
        <f t="shared" si="1231"/>
        <v>1</v>
      </c>
      <c r="Y866" t="b">
        <f t="shared" si="1232"/>
        <v>1</v>
      </c>
      <c r="Z866" t="b">
        <f t="shared" si="1233"/>
        <v>0</v>
      </c>
      <c r="AA866" t="b">
        <f t="shared" si="1234"/>
        <v>1</v>
      </c>
      <c r="AB866" t="b">
        <f t="shared" si="1235"/>
        <v>1</v>
      </c>
      <c r="AC866" t="b">
        <f t="shared" si="1236"/>
        <v>0</v>
      </c>
      <c r="AD866" t="b">
        <f t="shared" si="1237"/>
        <v>0</v>
      </c>
      <c r="AE866" t="b">
        <f t="shared" si="1238"/>
        <v>0</v>
      </c>
      <c r="AF866" t="b">
        <f t="shared" si="1239"/>
        <v>0</v>
      </c>
      <c r="AG866" t="b">
        <f t="shared" si="1240"/>
        <v>0</v>
      </c>
      <c r="AH866" t="b">
        <f t="shared" si="1241"/>
        <v>1</v>
      </c>
      <c r="AI866" t="b">
        <f t="shared" si="1242"/>
        <v>1</v>
      </c>
      <c r="AJ866" t="b">
        <f t="shared" si="1243"/>
        <v>0</v>
      </c>
      <c r="AK866" t="b">
        <f t="shared" si="1244"/>
        <v>0</v>
      </c>
      <c r="AL866" t="b">
        <f t="shared" si="1245"/>
        <v>0</v>
      </c>
      <c r="AM866" t="b">
        <f t="shared" si="1246"/>
        <v>0</v>
      </c>
      <c r="AN866" t="b">
        <f t="shared" si="1247"/>
        <v>0</v>
      </c>
      <c r="AO866" t="b">
        <f t="shared" si="1248"/>
        <v>0</v>
      </c>
      <c r="AP866" t="b">
        <f t="shared" si="1249"/>
        <v>0</v>
      </c>
      <c r="AQ866" t="b">
        <f t="shared" si="1250"/>
        <v>0</v>
      </c>
      <c r="AR866" t="b">
        <f t="shared" si="1251"/>
        <v>1</v>
      </c>
      <c r="AS866" t="b">
        <f t="shared" si="1252"/>
        <v>0</v>
      </c>
      <c r="AT866" t="b">
        <f t="shared" si="1253"/>
        <v>0</v>
      </c>
      <c r="AU866" t="b">
        <f t="shared" si="1254"/>
        <v>0</v>
      </c>
      <c r="AV866" t="b">
        <f t="shared" si="1255"/>
        <v>0</v>
      </c>
      <c r="AW866" t="b">
        <f t="shared" si="1256"/>
        <v>1</v>
      </c>
      <c r="AX866" t="b">
        <f t="shared" si="1257"/>
        <v>0</v>
      </c>
      <c r="AY866" t="b">
        <f t="shared" si="1258"/>
        <v>0</v>
      </c>
      <c r="AZ866" t="b">
        <f t="shared" si="1259"/>
        <v>0</v>
      </c>
      <c r="BA866" t="b">
        <f t="shared" si="1260"/>
        <v>0</v>
      </c>
      <c r="BB866" t="b">
        <f t="shared" si="1261"/>
        <v>0</v>
      </c>
      <c r="BC866" t="b">
        <f t="shared" si="1262"/>
        <v>0</v>
      </c>
      <c r="BD866" t="b">
        <f t="shared" si="1263"/>
        <v>0</v>
      </c>
      <c r="BE866" t="b">
        <f t="shared" si="1264"/>
        <v>0</v>
      </c>
      <c r="BF866" t="b">
        <f t="shared" si="1265"/>
        <v>0</v>
      </c>
      <c r="BG866" t="b">
        <f t="shared" si="1266"/>
        <v>0</v>
      </c>
      <c r="BH866" t="b">
        <f t="shared" si="1267"/>
        <v>1</v>
      </c>
      <c r="BI866" t="b">
        <f t="shared" si="1268"/>
        <v>0</v>
      </c>
      <c r="BJ866" t="b">
        <f t="shared" si="1269"/>
        <v>0</v>
      </c>
      <c r="BK866" t="b">
        <f t="shared" si="1270"/>
        <v>0</v>
      </c>
      <c r="BL866" t="b">
        <f t="shared" si="1271"/>
        <v>0</v>
      </c>
      <c r="BM866" t="b">
        <f t="shared" si="1272"/>
        <v>0</v>
      </c>
      <c r="BN866" t="b">
        <f t="shared" si="1273"/>
        <v>0</v>
      </c>
      <c r="BO866" t="b">
        <f t="shared" si="1274"/>
        <v>0</v>
      </c>
      <c r="BP866" t="b">
        <f t="shared" si="1275"/>
        <v>0</v>
      </c>
      <c r="BQ866" t="b">
        <f t="shared" si="1276"/>
        <v>0</v>
      </c>
      <c r="BR866" t="b">
        <f t="shared" si="1277"/>
        <v>1</v>
      </c>
      <c r="BS866" t="b">
        <f t="shared" si="1278"/>
        <v>0</v>
      </c>
      <c r="BT866" t="b">
        <f t="shared" si="1279"/>
        <v>0</v>
      </c>
      <c r="BU866" t="b">
        <f t="shared" si="1280"/>
        <v>0</v>
      </c>
      <c r="BV866" t="b">
        <f t="shared" si="1281"/>
        <v>0</v>
      </c>
      <c r="BW866" t="b">
        <f t="shared" si="1282"/>
        <v>0</v>
      </c>
      <c r="BX866" t="b">
        <f t="shared" si="1283"/>
        <v>0</v>
      </c>
      <c r="BY866" t="b">
        <f t="shared" si="1284"/>
        <v>0</v>
      </c>
      <c r="BZ866" t="b">
        <f t="shared" si="1285"/>
        <v>1</v>
      </c>
      <c r="CA866" t="b">
        <f t="shared" si="1286"/>
        <v>0</v>
      </c>
      <c r="CB866" t="b">
        <f t="shared" si="1287"/>
        <v>1</v>
      </c>
      <c r="CC866" t="b">
        <f t="shared" si="1288"/>
        <v>0</v>
      </c>
      <c r="CD866" t="b">
        <f t="shared" si="1289"/>
        <v>0</v>
      </c>
      <c r="CE866" t="b">
        <f t="shared" si="1290"/>
        <v>0</v>
      </c>
      <c r="CF866" t="b">
        <f t="shared" si="1291"/>
        <v>0</v>
      </c>
      <c r="CG866" t="b">
        <f t="shared" si="1292"/>
        <v>1</v>
      </c>
      <c r="CH866" t="b">
        <f t="shared" si="1293"/>
        <v>0</v>
      </c>
      <c r="CI866" t="b">
        <f t="shared" si="1294"/>
        <v>0</v>
      </c>
      <c r="CJ866" t="b">
        <f t="shared" si="1295"/>
        <v>0</v>
      </c>
      <c r="CK866" t="b">
        <f t="shared" si="1296"/>
        <v>0</v>
      </c>
      <c r="CL866" t="b">
        <f t="shared" si="1297"/>
        <v>0</v>
      </c>
      <c r="CM866" t="b">
        <f t="shared" si="1298"/>
        <v>1</v>
      </c>
      <c r="CN866" t="b">
        <f t="shared" si="1299"/>
        <v>0</v>
      </c>
      <c r="CO866" t="b">
        <f t="shared" si="1300"/>
        <v>0</v>
      </c>
      <c r="CP866" t="b">
        <f t="shared" si="1301"/>
        <v>0</v>
      </c>
      <c r="CQ866" t="b">
        <f t="shared" si="1302"/>
        <v>0</v>
      </c>
      <c r="CR866" t="b">
        <f t="shared" si="1303"/>
        <v>0</v>
      </c>
      <c r="CS866" t="b">
        <f t="shared" si="1304"/>
        <v>0</v>
      </c>
      <c r="CT866" t="b">
        <f t="shared" si="1305"/>
        <v>0</v>
      </c>
      <c r="CU866" t="b">
        <f t="shared" si="1306"/>
        <v>0</v>
      </c>
      <c r="CV866" t="b">
        <f t="shared" si="1307"/>
        <v>0</v>
      </c>
      <c r="CW866" t="b">
        <f t="shared" si="1308"/>
        <v>0</v>
      </c>
      <c r="CX866" t="b">
        <f t="shared" si="1309"/>
        <v>0</v>
      </c>
      <c r="CY866" t="b">
        <f t="shared" si="1310"/>
        <v>0</v>
      </c>
      <c r="CZ866" t="b">
        <f t="shared" si="1311"/>
        <v>0</v>
      </c>
      <c r="DA866" t="b">
        <f t="shared" si="1312"/>
        <v>0</v>
      </c>
      <c r="DB866" t="b">
        <f t="shared" si="1313"/>
        <v>1</v>
      </c>
      <c r="DC866" t="b">
        <f t="shared" si="1314"/>
        <v>0</v>
      </c>
      <c r="DD866" t="b">
        <f t="shared" si="1315"/>
        <v>0</v>
      </c>
    </row>
    <row r="867" spans="1:108">
      <c r="A867" t="s">
        <v>809</v>
      </c>
      <c r="B867" t="s">
        <v>806</v>
      </c>
      <c r="C867" t="s">
        <v>806</v>
      </c>
      <c r="F867" t="s">
        <v>6123</v>
      </c>
      <c r="G867" t="s">
        <v>807</v>
      </c>
      <c r="H867" t="s">
        <v>7432</v>
      </c>
      <c r="I867" t="s">
        <v>7420</v>
      </c>
      <c r="J867" t="s">
        <v>307</v>
      </c>
      <c r="K867" t="s">
        <v>143</v>
      </c>
      <c r="L867" t="s">
        <v>6353</v>
      </c>
      <c r="M867" t="s">
        <v>6079</v>
      </c>
      <c r="N867" t="s">
        <v>810</v>
      </c>
      <c r="O867" t="b">
        <f t="shared" si="1222"/>
        <v>1</v>
      </c>
      <c r="P867" t="b">
        <f t="shared" si="1223"/>
        <v>1</v>
      </c>
      <c r="Q867" t="b">
        <f t="shared" si="1224"/>
        <v>1</v>
      </c>
      <c r="R867" t="b">
        <f t="shared" si="1225"/>
        <v>1</v>
      </c>
      <c r="S867" t="b">
        <f t="shared" si="1226"/>
        <v>1</v>
      </c>
      <c r="T867" t="b">
        <f t="shared" si="1227"/>
        <v>0</v>
      </c>
      <c r="U867" t="b">
        <f t="shared" si="1228"/>
        <v>1</v>
      </c>
      <c r="V867" t="b">
        <f t="shared" si="1229"/>
        <v>1</v>
      </c>
      <c r="W867" t="b">
        <f t="shared" si="1230"/>
        <v>0</v>
      </c>
      <c r="X867" t="b">
        <f t="shared" si="1231"/>
        <v>1</v>
      </c>
      <c r="Y867" t="b">
        <f t="shared" si="1232"/>
        <v>0</v>
      </c>
      <c r="Z867" t="b">
        <f t="shared" si="1233"/>
        <v>0</v>
      </c>
      <c r="AA867" t="b">
        <f t="shared" si="1234"/>
        <v>1</v>
      </c>
      <c r="AB867" t="b">
        <f t="shared" si="1235"/>
        <v>0</v>
      </c>
      <c r="AC867" t="b">
        <f t="shared" si="1236"/>
        <v>0</v>
      </c>
      <c r="AD867" t="b">
        <f t="shared" si="1237"/>
        <v>0</v>
      </c>
      <c r="AE867" t="b">
        <f t="shared" si="1238"/>
        <v>0</v>
      </c>
      <c r="AF867" t="b">
        <f t="shared" si="1239"/>
        <v>0</v>
      </c>
      <c r="AG867" t="b">
        <f t="shared" si="1240"/>
        <v>0</v>
      </c>
      <c r="AH867" t="b">
        <f t="shared" si="1241"/>
        <v>0</v>
      </c>
      <c r="AI867" t="b">
        <f t="shared" si="1242"/>
        <v>1</v>
      </c>
      <c r="AJ867" t="b">
        <f t="shared" si="1243"/>
        <v>0</v>
      </c>
      <c r="AK867" t="b">
        <f t="shared" si="1244"/>
        <v>0</v>
      </c>
      <c r="AL867" t="b">
        <f t="shared" si="1245"/>
        <v>0</v>
      </c>
      <c r="AM867" t="b">
        <f t="shared" si="1246"/>
        <v>0</v>
      </c>
      <c r="AN867" t="b">
        <f t="shared" si="1247"/>
        <v>0</v>
      </c>
      <c r="AO867" t="b">
        <f t="shared" si="1248"/>
        <v>0</v>
      </c>
      <c r="AP867" t="b">
        <f t="shared" si="1249"/>
        <v>0</v>
      </c>
      <c r="AQ867" t="b">
        <f t="shared" si="1250"/>
        <v>0</v>
      </c>
      <c r="AR867" t="b">
        <f t="shared" si="1251"/>
        <v>0</v>
      </c>
      <c r="AS867" t="b">
        <f t="shared" si="1252"/>
        <v>0</v>
      </c>
      <c r="AT867" t="b">
        <f t="shared" si="1253"/>
        <v>0</v>
      </c>
      <c r="AU867" t="b">
        <f t="shared" si="1254"/>
        <v>0</v>
      </c>
      <c r="AV867" t="b">
        <f t="shared" si="1255"/>
        <v>0</v>
      </c>
      <c r="AW867" t="b">
        <f t="shared" si="1256"/>
        <v>1</v>
      </c>
      <c r="AX867" t="b">
        <f t="shared" si="1257"/>
        <v>0</v>
      </c>
      <c r="AY867" t="b">
        <f t="shared" si="1258"/>
        <v>0</v>
      </c>
      <c r="AZ867" t="b">
        <f t="shared" si="1259"/>
        <v>0</v>
      </c>
      <c r="BA867" t="b">
        <f t="shared" si="1260"/>
        <v>0</v>
      </c>
      <c r="BB867" t="b">
        <f t="shared" si="1261"/>
        <v>0</v>
      </c>
      <c r="BC867" t="b">
        <f t="shared" si="1262"/>
        <v>1</v>
      </c>
      <c r="BD867" t="b">
        <f t="shared" si="1263"/>
        <v>0</v>
      </c>
      <c r="BE867" t="b">
        <f t="shared" si="1264"/>
        <v>0</v>
      </c>
      <c r="BF867" t="b">
        <f t="shared" si="1265"/>
        <v>0</v>
      </c>
      <c r="BG867" t="b">
        <f t="shared" si="1266"/>
        <v>0</v>
      </c>
      <c r="BH867" t="b">
        <f t="shared" si="1267"/>
        <v>0</v>
      </c>
      <c r="BI867" t="b">
        <f t="shared" si="1268"/>
        <v>0</v>
      </c>
      <c r="BJ867" t="b">
        <f t="shared" si="1269"/>
        <v>0</v>
      </c>
      <c r="BK867" t="b">
        <f t="shared" si="1270"/>
        <v>0</v>
      </c>
      <c r="BL867" t="b">
        <f t="shared" si="1271"/>
        <v>0</v>
      </c>
      <c r="BM867" t="b">
        <f t="shared" si="1272"/>
        <v>0</v>
      </c>
      <c r="BN867" t="b">
        <f t="shared" si="1273"/>
        <v>0</v>
      </c>
      <c r="BO867" t="b">
        <f t="shared" si="1274"/>
        <v>1</v>
      </c>
      <c r="BP867" t="b">
        <f t="shared" si="1275"/>
        <v>0</v>
      </c>
      <c r="BQ867" t="b">
        <f t="shared" si="1276"/>
        <v>0</v>
      </c>
      <c r="BR867" t="b">
        <f t="shared" si="1277"/>
        <v>0</v>
      </c>
      <c r="BS867" t="b">
        <f t="shared" si="1278"/>
        <v>0</v>
      </c>
      <c r="BT867" t="b">
        <f t="shared" si="1279"/>
        <v>0</v>
      </c>
      <c r="BU867" t="b">
        <f t="shared" si="1280"/>
        <v>0</v>
      </c>
      <c r="BV867" t="b">
        <f t="shared" si="1281"/>
        <v>0</v>
      </c>
      <c r="BW867" t="b">
        <f t="shared" si="1282"/>
        <v>0</v>
      </c>
      <c r="BX867" t="b">
        <f t="shared" si="1283"/>
        <v>1</v>
      </c>
      <c r="BY867" t="b">
        <f t="shared" si="1284"/>
        <v>0</v>
      </c>
      <c r="BZ867" t="b">
        <f t="shared" si="1285"/>
        <v>0</v>
      </c>
      <c r="CA867" t="b">
        <f t="shared" si="1286"/>
        <v>0</v>
      </c>
      <c r="CB867" t="b">
        <f t="shared" si="1287"/>
        <v>1</v>
      </c>
      <c r="CC867" t="b">
        <f t="shared" si="1288"/>
        <v>0</v>
      </c>
      <c r="CD867" t="b">
        <f t="shared" si="1289"/>
        <v>0</v>
      </c>
      <c r="CE867" t="b">
        <f t="shared" si="1290"/>
        <v>0</v>
      </c>
      <c r="CF867" t="b">
        <f t="shared" si="1291"/>
        <v>0</v>
      </c>
      <c r="CG867" t="b">
        <f t="shared" si="1292"/>
        <v>1</v>
      </c>
      <c r="CH867" t="b">
        <f t="shared" si="1293"/>
        <v>0</v>
      </c>
      <c r="CI867" t="b">
        <f t="shared" si="1294"/>
        <v>0</v>
      </c>
      <c r="CJ867" t="b">
        <f t="shared" si="1295"/>
        <v>0</v>
      </c>
      <c r="CK867" t="b">
        <f t="shared" si="1296"/>
        <v>0</v>
      </c>
      <c r="CL867" t="b">
        <f t="shared" si="1297"/>
        <v>0</v>
      </c>
      <c r="CM867" t="b">
        <f t="shared" si="1298"/>
        <v>0</v>
      </c>
      <c r="CN867" t="b">
        <f t="shared" si="1299"/>
        <v>0</v>
      </c>
      <c r="CO867" t="b">
        <f t="shared" si="1300"/>
        <v>0</v>
      </c>
      <c r="CP867" t="b">
        <f t="shared" si="1301"/>
        <v>0</v>
      </c>
      <c r="CQ867" t="b">
        <f t="shared" si="1302"/>
        <v>0</v>
      </c>
      <c r="CR867" t="b">
        <f t="shared" si="1303"/>
        <v>0</v>
      </c>
      <c r="CS867" t="b">
        <f t="shared" si="1304"/>
        <v>1</v>
      </c>
      <c r="CT867" t="b">
        <f t="shared" si="1305"/>
        <v>0</v>
      </c>
      <c r="CU867" t="b">
        <f t="shared" si="1306"/>
        <v>0</v>
      </c>
      <c r="CV867" t="b">
        <f t="shared" si="1307"/>
        <v>1</v>
      </c>
      <c r="CW867" t="b">
        <f t="shared" si="1308"/>
        <v>0</v>
      </c>
      <c r="CX867" t="b">
        <f t="shared" si="1309"/>
        <v>0</v>
      </c>
      <c r="CY867" t="b">
        <f t="shared" si="1310"/>
        <v>1</v>
      </c>
      <c r="CZ867" t="b">
        <f t="shared" si="1311"/>
        <v>0</v>
      </c>
      <c r="DA867" t="b">
        <f t="shared" si="1312"/>
        <v>0</v>
      </c>
      <c r="DB867" t="b">
        <f t="shared" si="1313"/>
        <v>0</v>
      </c>
      <c r="DC867" t="b">
        <f t="shared" si="1314"/>
        <v>0</v>
      </c>
      <c r="DD867" t="b">
        <f t="shared" si="1315"/>
        <v>0</v>
      </c>
    </row>
    <row r="868" spans="1:108">
      <c r="A868" s="4" t="s">
        <v>811</v>
      </c>
      <c r="B868" t="s">
        <v>806</v>
      </c>
      <c r="C868" t="s">
        <v>806</v>
      </c>
      <c r="F868" t="s">
        <v>6123</v>
      </c>
      <c r="G868" t="s">
        <v>807</v>
      </c>
      <c r="H868" t="s">
        <v>7432</v>
      </c>
      <c r="I868" t="s">
        <v>7420</v>
      </c>
      <c r="J868" t="s">
        <v>113</v>
      </c>
      <c r="K868" t="s">
        <v>114</v>
      </c>
      <c r="L868" t="s">
        <v>6354</v>
      </c>
      <c r="M868" t="s">
        <v>7620</v>
      </c>
      <c r="N868" t="s">
        <v>7469</v>
      </c>
      <c r="O868" t="b">
        <f t="shared" si="1222"/>
        <v>1</v>
      </c>
      <c r="P868" t="b">
        <f t="shared" si="1223"/>
        <v>1</v>
      </c>
      <c r="Q868" t="b">
        <f t="shared" si="1224"/>
        <v>1</v>
      </c>
      <c r="R868" t="b">
        <f t="shared" si="1225"/>
        <v>1</v>
      </c>
      <c r="S868" t="b">
        <f t="shared" si="1226"/>
        <v>1</v>
      </c>
      <c r="T868" t="b">
        <f t="shared" si="1227"/>
        <v>1</v>
      </c>
      <c r="U868" t="b">
        <f t="shared" si="1228"/>
        <v>1</v>
      </c>
      <c r="V868" t="b">
        <f t="shared" si="1229"/>
        <v>1</v>
      </c>
      <c r="W868" t="b">
        <f t="shared" si="1230"/>
        <v>0</v>
      </c>
      <c r="X868" t="b">
        <f t="shared" si="1231"/>
        <v>0</v>
      </c>
      <c r="Y868" t="b">
        <f t="shared" si="1232"/>
        <v>1</v>
      </c>
      <c r="Z868" t="b">
        <f t="shared" si="1233"/>
        <v>0</v>
      </c>
      <c r="AA868" t="b">
        <f t="shared" si="1234"/>
        <v>1</v>
      </c>
      <c r="AB868" t="b">
        <f t="shared" si="1235"/>
        <v>0</v>
      </c>
      <c r="AC868" t="b">
        <f t="shared" si="1236"/>
        <v>0</v>
      </c>
      <c r="AD868" t="b">
        <f t="shared" si="1237"/>
        <v>0</v>
      </c>
      <c r="AE868" t="b">
        <f t="shared" si="1238"/>
        <v>0</v>
      </c>
      <c r="AF868" t="b">
        <f t="shared" si="1239"/>
        <v>0</v>
      </c>
      <c r="AG868" t="b">
        <f t="shared" si="1240"/>
        <v>1</v>
      </c>
      <c r="AH868" t="b">
        <f t="shared" si="1241"/>
        <v>0</v>
      </c>
      <c r="AI868" t="b">
        <f t="shared" si="1242"/>
        <v>0</v>
      </c>
      <c r="AJ868" t="b">
        <f t="shared" si="1243"/>
        <v>0</v>
      </c>
      <c r="AK868" t="b">
        <f t="shared" si="1244"/>
        <v>0</v>
      </c>
      <c r="AL868" t="b">
        <f t="shared" si="1245"/>
        <v>1</v>
      </c>
      <c r="AM868" t="b">
        <f t="shared" si="1246"/>
        <v>0</v>
      </c>
      <c r="AN868" t="b">
        <f t="shared" si="1247"/>
        <v>0</v>
      </c>
      <c r="AO868" t="b">
        <f t="shared" si="1248"/>
        <v>0</v>
      </c>
      <c r="AP868" t="b">
        <f t="shared" si="1249"/>
        <v>0</v>
      </c>
      <c r="AQ868" t="b">
        <f t="shared" si="1250"/>
        <v>0</v>
      </c>
      <c r="AR868" t="b">
        <f t="shared" si="1251"/>
        <v>0</v>
      </c>
      <c r="AS868" t="b">
        <f t="shared" si="1252"/>
        <v>0</v>
      </c>
      <c r="AT868" t="b">
        <f t="shared" si="1253"/>
        <v>0</v>
      </c>
      <c r="AU868" t="b">
        <f t="shared" si="1254"/>
        <v>0</v>
      </c>
      <c r="AV868" t="b">
        <f t="shared" si="1255"/>
        <v>0</v>
      </c>
      <c r="AW868" t="b">
        <f t="shared" si="1256"/>
        <v>0</v>
      </c>
      <c r="AX868" t="b">
        <f t="shared" si="1257"/>
        <v>0</v>
      </c>
      <c r="AY868" t="b">
        <f t="shared" si="1258"/>
        <v>0</v>
      </c>
      <c r="AZ868" t="b">
        <f t="shared" si="1259"/>
        <v>0</v>
      </c>
      <c r="BA868" t="b">
        <f t="shared" si="1260"/>
        <v>0</v>
      </c>
      <c r="BB868" t="b">
        <f t="shared" si="1261"/>
        <v>0</v>
      </c>
      <c r="BC868" t="b">
        <f t="shared" si="1262"/>
        <v>1</v>
      </c>
      <c r="BD868" t="b">
        <f t="shared" si="1263"/>
        <v>0</v>
      </c>
      <c r="BE868" t="b">
        <f t="shared" si="1264"/>
        <v>0</v>
      </c>
      <c r="BF868" t="b">
        <f t="shared" si="1265"/>
        <v>0</v>
      </c>
      <c r="BG868" t="b">
        <f t="shared" si="1266"/>
        <v>0</v>
      </c>
      <c r="BH868" t="b">
        <f t="shared" si="1267"/>
        <v>0</v>
      </c>
      <c r="BI868" t="b">
        <f t="shared" si="1268"/>
        <v>0</v>
      </c>
      <c r="BJ868" t="b">
        <f t="shared" si="1269"/>
        <v>0</v>
      </c>
      <c r="BK868" t="b">
        <f t="shared" si="1270"/>
        <v>0</v>
      </c>
      <c r="BL868" t="b">
        <f t="shared" si="1271"/>
        <v>1</v>
      </c>
      <c r="BM868" t="b">
        <f t="shared" si="1272"/>
        <v>0</v>
      </c>
      <c r="BN868" t="b">
        <f t="shared" si="1273"/>
        <v>0</v>
      </c>
      <c r="BO868" t="b">
        <f t="shared" si="1274"/>
        <v>1</v>
      </c>
      <c r="BP868" t="b">
        <f t="shared" si="1275"/>
        <v>1</v>
      </c>
      <c r="BQ868" t="b">
        <f t="shared" si="1276"/>
        <v>0</v>
      </c>
      <c r="BR868" t="b">
        <f t="shared" si="1277"/>
        <v>0</v>
      </c>
      <c r="BS868" t="b">
        <f t="shared" si="1278"/>
        <v>0</v>
      </c>
      <c r="BT868" t="b">
        <f t="shared" si="1279"/>
        <v>0</v>
      </c>
      <c r="BU868" t="b">
        <f t="shared" si="1280"/>
        <v>0</v>
      </c>
      <c r="BV868" t="b">
        <f t="shared" si="1281"/>
        <v>0</v>
      </c>
      <c r="BW868" t="b">
        <f t="shared" si="1282"/>
        <v>0</v>
      </c>
      <c r="BX868" t="b">
        <f t="shared" si="1283"/>
        <v>1</v>
      </c>
      <c r="BY868" t="b">
        <f t="shared" si="1284"/>
        <v>1</v>
      </c>
      <c r="BZ868" t="b">
        <f t="shared" si="1285"/>
        <v>0</v>
      </c>
      <c r="CA868" t="b">
        <f t="shared" si="1286"/>
        <v>0</v>
      </c>
      <c r="CB868" t="b">
        <f t="shared" si="1287"/>
        <v>0</v>
      </c>
      <c r="CC868" t="b">
        <f t="shared" si="1288"/>
        <v>0</v>
      </c>
      <c r="CD868" t="b">
        <f t="shared" si="1289"/>
        <v>0</v>
      </c>
      <c r="CE868" t="b">
        <f t="shared" si="1290"/>
        <v>0</v>
      </c>
      <c r="CF868" t="b">
        <f t="shared" si="1291"/>
        <v>0</v>
      </c>
      <c r="CG868" t="b">
        <f t="shared" si="1292"/>
        <v>1</v>
      </c>
      <c r="CH868" t="b">
        <f t="shared" si="1293"/>
        <v>0</v>
      </c>
      <c r="CI868" t="b">
        <f t="shared" si="1294"/>
        <v>0</v>
      </c>
      <c r="CJ868" t="b">
        <f t="shared" si="1295"/>
        <v>0</v>
      </c>
      <c r="CK868" t="b">
        <f t="shared" si="1296"/>
        <v>0</v>
      </c>
      <c r="CL868" t="b">
        <f t="shared" si="1297"/>
        <v>0</v>
      </c>
      <c r="CM868" t="b">
        <f t="shared" si="1298"/>
        <v>0</v>
      </c>
      <c r="CN868" t="b">
        <f t="shared" si="1299"/>
        <v>0</v>
      </c>
      <c r="CO868" t="b">
        <f t="shared" si="1300"/>
        <v>0</v>
      </c>
      <c r="CP868" t="b">
        <f t="shared" si="1301"/>
        <v>0</v>
      </c>
      <c r="CQ868" t="b">
        <f t="shared" si="1302"/>
        <v>0</v>
      </c>
      <c r="CR868" t="b">
        <f t="shared" si="1303"/>
        <v>0</v>
      </c>
      <c r="CS868" t="b">
        <f t="shared" si="1304"/>
        <v>0</v>
      </c>
      <c r="CT868" t="b">
        <f t="shared" si="1305"/>
        <v>0</v>
      </c>
      <c r="CU868" t="b">
        <f t="shared" si="1306"/>
        <v>0</v>
      </c>
      <c r="CV868" t="b">
        <f t="shared" si="1307"/>
        <v>1</v>
      </c>
      <c r="CW868" t="b">
        <f t="shared" si="1308"/>
        <v>0</v>
      </c>
      <c r="CX868" t="b">
        <f t="shared" si="1309"/>
        <v>0</v>
      </c>
      <c r="CY868" t="b">
        <f t="shared" si="1310"/>
        <v>0</v>
      </c>
      <c r="CZ868" t="b">
        <f t="shared" si="1311"/>
        <v>0</v>
      </c>
      <c r="DA868" t="b">
        <f t="shared" si="1312"/>
        <v>0</v>
      </c>
      <c r="DB868" t="b">
        <f t="shared" si="1313"/>
        <v>0</v>
      </c>
      <c r="DC868" t="b">
        <f t="shared" si="1314"/>
        <v>0</v>
      </c>
      <c r="DD868" t="b">
        <f t="shared" si="1315"/>
        <v>0</v>
      </c>
    </row>
    <row r="869" spans="1:108">
      <c r="A869" t="s">
        <v>812</v>
      </c>
      <c r="B869" t="s">
        <v>813</v>
      </c>
      <c r="C869" t="s">
        <v>806</v>
      </c>
      <c r="F869" t="s">
        <v>6123</v>
      </c>
      <c r="G869" t="s">
        <v>807</v>
      </c>
      <c r="H869" t="s">
        <v>7432</v>
      </c>
      <c r="I869" t="s">
        <v>7420</v>
      </c>
      <c r="J869" t="s">
        <v>108</v>
      </c>
      <c r="K869" t="s">
        <v>109</v>
      </c>
      <c r="L869" t="s">
        <v>6274</v>
      </c>
      <c r="M869" t="s">
        <v>6079</v>
      </c>
      <c r="N869" t="s">
        <v>75</v>
      </c>
      <c r="O869" t="b">
        <f t="shared" si="1222"/>
        <v>0</v>
      </c>
      <c r="P869" t="b">
        <f t="shared" si="1223"/>
        <v>0</v>
      </c>
      <c r="Q869" t="b">
        <f t="shared" si="1224"/>
        <v>1</v>
      </c>
      <c r="R869" t="b">
        <f t="shared" si="1225"/>
        <v>0</v>
      </c>
      <c r="S869" t="b">
        <f t="shared" si="1226"/>
        <v>0</v>
      </c>
      <c r="T869" t="b">
        <f t="shared" si="1227"/>
        <v>0</v>
      </c>
      <c r="U869" t="b">
        <f t="shared" si="1228"/>
        <v>1</v>
      </c>
      <c r="V869" t="b">
        <f t="shared" si="1229"/>
        <v>0</v>
      </c>
      <c r="W869" t="b">
        <f t="shared" si="1230"/>
        <v>0</v>
      </c>
      <c r="X869" t="b">
        <f t="shared" si="1231"/>
        <v>0</v>
      </c>
      <c r="Y869" t="b">
        <f t="shared" si="1232"/>
        <v>0</v>
      </c>
      <c r="Z869" t="b">
        <f t="shared" si="1233"/>
        <v>0</v>
      </c>
      <c r="AA869" t="b">
        <f t="shared" si="1234"/>
        <v>0</v>
      </c>
      <c r="AB869" t="b">
        <f t="shared" si="1235"/>
        <v>0</v>
      </c>
      <c r="AC869" t="b">
        <f t="shared" si="1236"/>
        <v>0</v>
      </c>
      <c r="AD869" t="b">
        <f t="shared" si="1237"/>
        <v>0</v>
      </c>
      <c r="AE869" t="b">
        <f t="shared" si="1238"/>
        <v>0</v>
      </c>
      <c r="AF869" t="b">
        <f t="shared" si="1239"/>
        <v>0</v>
      </c>
      <c r="AG869" t="b">
        <f t="shared" si="1240"/>
        <v>0</v>
      </c>
      <c r="AH869" t="b">
        <f t="shared" si="1241"/>
        <v>0</v>
      </c>
      <c r="AI869" t="b">
        <f t="shared" si="1242"/>
        <v>0</v>
      </c>
      <c r="AJ869" t="b">
        <f t="shared" si="1243"/>
        <v>0</v>
      </c>
      <c r="AK869" t="b">
        <f t="shared" si="1244"/>
        <v>0</v>
      </c>
      <c r="AL869" t="b">
        <f t="shared" si="1245"/>
        <v>0</v>
      </c>
      <c r="AM869" t="b">
        <f t="shared" si="1246"/>
        <v>0</v>
      </c>
      <c r="AN869" t="b">
        <f t="shared" si="1247"/>
        <v>0</v>
      </c>
      <c r="AO869" t="b">
        <f t="shared" si="1248"/>
        <v>0</v>
      </c>
      <c r="AP869" t="b">
        <f t="shared" si="1249"/>
        <v>0</v>
      </c>
      <c r="AQ869" t="b">
        <f t="shared" si="1250"/>
        <v>0</v>
      </c>
      <c r="AR869" t="b">
        <f t="shared" si="1251"/>
        <v>0</v>
      </c>
      <c r="AS869" t="b">
        <f t="shared" si="1252"/>
        <v>0</v>
      </c>
      <c r="AT869" t="b">
        <f t="shared" si="1253"/>
        <v>0</v>
      </c>
      <c r="AU869" t="b">
        <f t="shared" si="1254"/>
        <v>0</v>
      </c>
      <c r="AV869" t="b">
        <f t="shared" si="1255"/>
        <v>0</v>
      </c>
      <c r="AW869" t="b">
        <f t="shared" si="1256"/>
        <v>0</v>
      </c>
      <c r="AX869" t="b">
        <f t="shared" si="1257"/>
        <v>0</v>
      </c>
      <c r="AY869" t="b">
        <f t="shared" si="1258"/>
        <v>0</v>
      </c>
      <c r="AZ869" t="b">
        <f t="shared" si="1259"/>
        <v>0</v>
      </c>
      <c r="BA869" t="b">
        <f t="shared" si="1260"/>
        <v>0</v>
      </c>
      <c r="BB869" t="b">
        <f t="shared" si="1261"/>
        <v>0</v>
      </c>
      <c r="BC869" t="b">
        <f t="shared" si="1262"/>
        <v>0</v>
      </c>
      <c r="BD869" t="b">
        <f t="shared" si="1263"/>
        <v>0</v>
      </c>
      <c r="BE869" t="b">
        <f t="shared" si="1264"/>
        <v>0</v>
      </c>
      <c r="BF869" t="b">
        <f t="shared" si="1265"/>
        <v>0</v>
      </c>
      <c r="BG869" t="b">
        <f t="shared" si="1266"/>
        <v>0</v>
      </c>
      <c r="BH869" t="b">
        <f t="shared" si="1267"/>
        <v>0</v>
      </c>
      <c r="BI869" t="b">
        <f t="shared" si="1268"/>
        <v>0</v>
      </c>
      <c r="BJ869" t="b">
        <f t="shared" si="1269"/>
        <v>0</v>
      </c>
      <c r="BK869" t="b">
        <f t="shared" si="1270"/>
        <v>0</v>
      </c>
      <c r="BL869" t="b">
        <f t="shared" si="1271"/>
        <v>0</v>
      </c>
      <c r="BM869" t="b">
        <f t="shared" si="1272"/>
        <v>0</v>
      </c>
      <c r="BN869" t="b">
        <f t="shared" si="1273"/>
        <v>0</v>
      </c>
      <c r="BO869" t="b">
        <f t="shared" si="1274"/>
        <v>0</v>
      </c>
      <c r="BP869" t="b">
        <f t="shared" si="1275"/>
        <v>0</v>
      </c>
      <c r="BQ869" t="b">
        <f t="shared" si="1276"/>
        <v>0</v>
      </c>
      <c r="BR869" t="b">
        <f t="shared" si="1277"/>
        <v>0</v>
      </c>
      <c r="BS869" t="b">
        <f t="shared" si="1278"/>
        <v>0</v>
      </c>
      <c r="BT869" t="b">
        <f t="shared" si="1279"/>
        <v>0</v>
      </c>
      <c r="BU869" t="b">
        <f t="shared" si="1280"/>
        <v>0</v>
      </c>
      <c r="BV869" t="b">
        <f t="shared" si="1281"/>
        <v>0</v>
      </c>
      <c r="BW869" t="b">
        <f t="shared" si="1282"/>
        <v>0</v>
      </c>
      <c r="BX869" t="b">
        <f t="shared" si="1283"/>
        <v>0</v>
      </c>
      <c r="BY869" t="b">
        <f t="shared" si="1284"/>
        <v>0</v>
      </c>
      <c r="BZ869" t="b">
        <f t="shared" si="1285"/>
        <v>0</v>
      </c>
      <c r="CA869" t="b">
        <f t="shared" si="1286"/>
        <v>0</v>
      </c>
      <c r="CB869" t="b">
        <f t="shared" si="1287"/>
        <v>1</v>
      </c>
      <c r="CC869" t="b">
        <f t="shared" si="1288"/>
        <v>0</v>
      </c>
      <c r="CD869" t="b">
        <f t="shared" si="1289"/>
        <v>0</v>
      </c>
      <c r="CE869" t="b">
        <f t="shared" si="1290"/>
        <v>0</v>
      </c>
      <c r="CF869" t="b">
        <f t="shared" si="1291"/>
        <v>0</v>
      </c>
      <c r="CG869" t="b">
        <f t="shared" si="1292"/>
        <v>0</v>
      </c>
      <c r="CH869" t="b">
        <f t="shared" si="1293"/>
        <v>0</v>
      </c>
      <c r="CI869" t="b">
        <f t="shared" si="1294"/>
        <v>0</v>
      </c>
      <c r="CJ869" t="b">
        <f t="shared" si="1295"/>
        <v>0</v>
      </c>
      <c r="CK869" t="b">
        <f t="shared" si="1296"/>
        <v>0</v>
      </c>
      <c r="CL869" t="b">
        <f t="shared" si="1297"/>
        <v>0</v>
      </c>
      <c r="CM869" t="b">
        <f t="shared" si="1298"/>
        <v>0</v>
      </c>
      <c r="CN869" t="b">
        <f t="shared" si="1299"/>
        <v>0</v>
      </c>
      <c r="CO869" t="b">
        <f t="shared" si="1300"/>
        <v>0</v>
      </c>
      <c r="CP869" t="b">
        <f t="shared" si="1301"/>
        <v>0</v>
      </c>
      <c r="CQ869" t="b">
        <f t="shared" si="1302"/>
        <v>0</v>
      </c>
      <c r="CR869" t="b">
        <f t="shared" si="1303"/>
        <v>0</v>
      </c>
      <c r="CS869" t="b">
        <f t="shared" si="1304"/>
        <v>0</v>
      </c>
      <c r="CT869" t="b">
        <f t="shared" si="1305"/>
        <v>0</v>
      </c>
      <c r="CU869" t="b">
        <f t="shared" si="1306"/>
        <v>0</v>
      </c>
      <c r="CV869" t="b">
        <f t="shared" si="1307"/>
        <v>0</v>
      </c>
      <c r="CW869" t="b">
        <f t="shared" si="1308"/>
        <v>0</v>
      </c>
      <c r="CX869" t="b">
        <f t="shared" si="1309"/>
        <v>0</v>
      </c>
      <c r="CY869" t="b">
        <f t="shared" si="1310"/>
        <v>0</v>
      </c>
      <c r="CZ869" t="b">
        <f t="shared" si="1311"/>
        <v>0</v>
      </c>
      <c r="DA869" t="b">
        <f t="shared" si="1312"/>
        <v>0</v>
      </c>
      <c r="DB869" t="b">
        <f t="shared" si="1313"/>
        <v>0</v>
      </c>
      <c r="DC869" t="b">
        <f t="shared" si="1314"/>
        <v>0</v>
      </c>
      <c r="DD869" t="b">
        <f t="shared" si="1315"/>
        <v>0</v>
      </c>
    </row>
    <row r="870" spans="1:108">
      <c r="A870" t="s">
        <v>824</v>
      </c>
      <c r="C870" t="s">
        <v>825</v>
      </c>
      <c r="G870" t="s">
        <v>826</v>
      </c>
      <c r="H870" t="s">
        <v>7433</v>
      </c>
      <c r="I870" t="s">
        <v>7420</v>
      </c>
      <c r="J870" t="s">
        <v>165</v>
      </c>
      <c r="K870" t="s">
        <v>114</v>
      </c>
      <c r="L870" t="s">
        <v>6358</v>
      </c>
      <c r="M870" t="s">
        <v>6079</v>
      </c>
      <c r="N870" t="s">
        <v>625</v>
      </c>
      <c r="O870" t="b">
        <f t="shared" si="1222"/>
        <v>0</v>
      </c>
      <c r="P870" t="b">
        <f t="shared" si="1223"/>
        <v>1</v>
      </c>
      <c r="Q870" t="b">
        <f t="shared" si="1224"/>
        <v>0</v>
      </c>
      <c r="R870" t="b">
        <f t="shared" si="1225"/>
        <v>1</v>
      </c>
      <c r="S870" t="b">
        <f t="shared" si="1226"/>
        <v>0</v>
      </c>
      <c r="T870" t="b">
        <f t="shared" si="1227"/>
        <v>0</v>
      </c>
      <c r="U870" t="b">
        <f t="shared" si="1228"/>
        <v>0</v>
      </c>
      <c r="V870" t="b">
        <f t="shared" si="1229"/>
        <v>1</v>
      </c>
      <c r="W870" t="b">
        <f t="shared" si="1230"/>
        <v>0</v>
      </c>
      <c r="X870" t="b">
        <f t="shared" si="1231"/>
        <v>0</v>
      </c>
      <c r="Y870" t="b">
        <f t="shared" si="1232"/>
        <v>0</v>
      </c>
      <c r="Z870" t="b">
        <f t="shared" si="1233"/>
        <v>0</v>
      </c>
      <c r="AA870" t="b">
        <f t="shared" si="1234"/>
        <v>1</v>
      </c>
      <c r="AB870" t="b">
        <f t="shared" si="1235"/>
        <v>0</v>
      </c>
      <c r="AC870" t="b">
        <f t="shared" si="1236"/>
        <v>0</v>
      </c>
      <c r="AD870" t="b">
        <f t="shared" si="1237"/>
        <v>0</v>
      </c>
      <c r="AE870" t="b">
        <f t="shared" si="1238"/>
        <v>0</v>
      </c>
      <c r="AF870" t="b">
        <f t="shared" si="1239"/>
        <v>0</v>
      </c>
      <c r="AG870" t="b">
        <f t="shared" si="1240"/>
        <v>0</v>
      </c>
      <c r="AH870" t="b">
        <f t="shared" si="1241"/>
        <v>0</v>
      </c>
      <c r="AI870" t="b">
        <f t="shared" si="1242"/>
        <v>0</v>
      </c>
      <c r="AJ870" t="b">
        <f t="shared" si="1243"/>
        <v>0</v>
      </c>
      <c r="AK870" t="b">
        <f t="shared" si="1244"/>
        <v>0</v>
      </c>
      <c r="AL870" t="b">
        <f t="shared" si="1245"/>
        <v>0</v>
      </c>
      <c r="AM870" t="b">
        <f t="shared" si="1246"/>
        <v>0</v>
      </c>
      <c r="AN870" t="b">
        <f t="shared" si="1247"/>
        <v>0</v>
      </c>
      <c r="AO870" t="b">
        <f t="shared" si="1248"/>
        <v>0</v>
      </c>
      <c r="AP870" t="b">
        <f t="shared" si="1249"/>
        <v>0</v>
      </c>
      <c r="AQ870" t="b">
        <f t="shared" si="1250"/>
        <v>0</v>
      </c>
      <c r="AR870" t="b">
        <f t="shared" si="1251"/>
        <v>0</v>
      </c>
      <c r="AS870" t="b">
        <f t="shared" si="1252"/>
        <v>0</v>
      </c>
      <c r="AT870" t="b">
        <f t="shared" si="1253"/>
        <v>0</v>
      </c>
      <c r="AU870" t="b">
        <f t="shared" si="1254"/>
        <v>0</v>
      </c>
      <c r="AV870" t="b">
        <f t="shared" si="1255"/>
        <v>0</v>
      </c>
      <c r="AW870" t="b">
        <f t="shared" si="1256"/>
        <v>0</v>
      </c>
      <c r="AX870" t="b">
        <f t="shared" si="1257"/>
        <v>0</v>
      </c>
      <c r="AY870" t="b">
        <f t="shared" si="1258"/>
        <v>0</v>
      </c>
      <c r="AZ870" t="b">
        <f t="shared" si="1259"/>
        <v>0</v>
      </c>
      <c r="BA870" t="b">
        <f t="shared" si="1260"/>
        <v>0</v>
      </c>
      <c r="BB870" t="b">
        <f t="shared" si="1261"/>
        <v>0</v>
      </c>
      <c r="BC870" t="b">
        <f t="shared" si="1262"/>
        <v>1</v>
      </c>
      <c r="BD870" t="b">
        <f t="shared" si="1263"/>
        <v>0</v>
      </c>
      <c r="BE870" t="b">
        <f t="shared" si="1264"/>
        <v>0</v>
      </c>
      <c r="BF870" t="b">
        <f t="shared" si="1265"/>
        <v>0</v>
      </c>
      <c r="BG870" t="b">
        <f t="shared" si="1266"/>
        <v>0</v>
      </c>
      <c r="BH870" t="b">
        <f t="shared" si="1267"/>
        <v>0</v>
      </c>
      <c r="BI870" t="b">
        <f t="shared" si="1268"/>
        <v>0</v>
      </c>
      <c r="BJ870" t="b">
        <f t="shared" si="1269"/>
        <v>0</v>
      </c>
      <c r="BK870" t="b">
        <f t="shared" si="1270"/>
        <v>0</v>
      </c>
      <c r="BL870" t="b">
        <f t="shared" si="1271"/>
        <v>0</v>
      </c>
      <c r="BM870" t="b">
        <f t="shared" si="1272"/>
        <v>0</v>
      </c>
      <c r="BN870" t="b">
        <f t="shared" si="1273"/>
        <v>0</v>
      </c>
      <c r="BO870" t="b">
        <f t="shared" si="1274"/>
        <v>1</v>
      </c>
      <c r="BP870" t="b">
        <f t="shared" si="1275"/>
        <v>0</v>
      </c>
      <c r="BQ870" t="b">
        <f t="shared" si="1276"/>
        <v>0</v>
      </c>
      <c r="BR870" t="b">
        <f t="shared" si="1277"/>
        <v>0</v>
      </c>
      <c r="BS870" t="b">
        <f t="shared" si="1278"/>
        <v>0</v>
      </c>
      <c r="BT870" t="b">
        <f t="shared" si="1279"/>
        <v>0</v>
      </c>
      <c r="BU870" t="b">
        <f t="shared" si="1280"/>
        <v>0</v>
      </c>
      <c r="BV870" t="b">
        <f t="shared" si="1281"/>
        <v>0</v>
      </c>
      <c r="BW870" t="b">
        <f t="shared" si="1282"/>
        <v>0</v>
      </c>
      <c r="BX870" t="b">
        <f t="shared" si="1283"/>
        <v>0</v>
      </c>
      <c r="BY870" t="b">
        <f t="shared" si="1284"/>
        <v>0</v>
      </c>
      <c r="BZ870" t="b">
        <f t="shared" si="1285"/>
        <v>0</v>
      </c>
      <c r="CA870" t="b">
        <f t="shared" si="1286"/>
        <v>0</v>
      </c>
      <c r="CB870" t="b">
        <f t="shared" si="1287"/>
        <v>0</v>
      </c>
      <c r="CC870" t="b">
        <f t="shared" si="1288"/>
        <v>0</v>
      </c>
      <c r="CD870" t="b">
        <f t="shared" si="1289"/>
        <v>0</v>
      </c>
      <c r="CE870" t="b">
        <f t="shared" si="1290"/>
        <v>0</v>
      </c>
      <c r="CF870" t="b">
        <f t="shared" si="1291"/>
        <v>0</v>
      </c>
      <c r="CG870" t="b">
        <f t="shared" si="1292"/>
        <v>0</v>
      </c>
      <c r="CH870" t="b">
        <f t="shared" si="1293"/>
        <v>0</v>
      </c>
      <c r="CI870" t="b">
        <f t="shared" si="1294"/>
        <v>0</v>
      </c>
      <c r="CJ870" t="b">
        <f t="shared" si="1295"/>
        <v>0</v>
      </c>
      <c r="CK870" t="b">
        <f t="shared" si="1296"/>
        <v>0</v>
      </c>
      <c r="CL870" t="b">
        <f t="shared" si="1297"/>
        <v>0</v>
      </c>
      <c r="CM870" t="b">
        <f t="shared" si="1298"/>
        <v>0</v>
      </c>
      <c r="CN870" t="b">
        <f t="shared" si="1299"/>
        <v>0</v>
      </c>
      <c r="CO870" t="b">
        <f t="shared" si="1300"/>
        <v>0</v>
      </c>
      <c r="CP870" t="b">
        <f t="shared" si="1301"/>
        <v>0</v>
      </c>
      <c r="CQ870" t="b">
        <f t="shared" si="1302"/>
        <v>0</v>
      </c>
      <c r="CR870" t="b">
        <f t="shared" si="1303"/>
        <v>0</v>
      </c>
      <c r="CS870" t="b">
        <f t="shared" si="1304"/>
        <v>0</v>
      </c>
      <c r="CT870" t="b">
        <f t="shared" si="1305"/>
        <v>0</v>
      </c>
      <c r="CU870" t="b">
        <f t="shared" si="1306"/>
        <v>0</v>
      </c>
      <c r="CV870" t="b">
        <f t="shared" si="1307"/>
        <v>0</v>
      </c>
      <c r="CW870" t="b">
        <f t="shared" si="1308"/>
        <v>0</v>
      </c>
      <c r="CX870" t="b">
        <f t="shared" si="1309"/>
        <v>0</v>
      </c>
      <c r="CY870" t="b">
        <f t="shared" si="1310"/>
        <v>0</v>
      </c>
      <c r="CZ870" t="b">
        <f t="shared" si="1311"/>
        <v>0</v>
      </c>
      <c r="DA870" t="b">
        <f t="shared" si="1312"/>
        <v>0</v>
      </c>
      <c r="DB870" t="b">
        <f t="shared" si="1313"/>
        <v>0</v>
      </c>
      <c r="DC870" t="b">
        <f t="shared" si="1314"/>
        <v>0</v>
      </c>
      <c r="DD870" t="b">
        <f t="shared" si="1315"/>
        <v>0</v>
      </c>
    </row>
    <row r="871" spans="1:108">
      <c r="A871" s="4" t="s">
        <v>827</v>
      </c>
      <c r="C871" t="s">
        <v>825</v>
      </c>
      <c r="D871" s="4"/>
      <c r="E871" s="4"/>
      <c r="G871" t="s">
        <v>826</v>
      </c>
      <c r="H871" t="s">
        <v>7433</v>
      </c>
      <c r="I871" t="s">
        <v>7420</v>
      </c>
      <c r="J871" s="4" t="s">
        <v>113</v>
      </c>
      <c r="K871" s="4" t="s">
        <v>114</v>
      </c>
      <c r="L871" s="4" t="s">
        <v>6359</v>
      </c>
      <c r="M871" s="4" t="s">
        <v>828</v>
      </c>
      <c r="N871" s="4" t="s">
        <v>829</v>
      </c>
      <c r="O871" s="4" t="b">
        <f t="shared" si="1222"/>
        <v>1</v>
      </c>
      <c r="P871" s="4" t="b">
        <f t="shared" si="1223"/>
        <v>1</v>
      </c>
      <c r="Q871" s="4" t="b">
        <f t="shared" si="1224"/>
        <v>1</v>
      </c>
      <c r="R871" s="4" t="b">
        <f t="shared" si="1225"/>
        <v>1</v>
      </c>
      <c r="S871" s="4" t="b">
        <f t="shared" si="1226"/>
        <v>1</v>
      </c>
      <c r="T871" s="4" t="b">
        <f t="shared" si="1227"/>
        <v>1</v>
      </c>
      <c r="U871" s="4" t="b">
        <f t="shared" si="1228"/>
        <v>1</v>
      </c>
      <c r="V871" s="4" t="b">
        <f t="shared" si="1229"/>
        <v>1</v>
      </c>
      <c r="W871" s="4" t="b">
        <f t="shared" si="1230"/>
        <v>1</v>
      </c>
      <c r="X871" s="4" t="b">
        <f t="shared" si="1231"/>
        <v>1</v>
      </c>
      <c r="Y871" s="4" t="b">
        <f t="shared" si="1232"/>
        <v>1</v>
      </c>
      <c r="Z871" s="4" t="b">
        <f t="shared" si="1233"/>
        <v>1</v>
      </c>
      <c r="AA871" s="4" t="b">
        <f t="shared" si="1234"/>
        <v>1</v>
      </c>
      <c r="AB871" s="4" t="b">
        <f t="shared" si="1235"/>
        <v>1</v>
      </c>
      <c r="AC871" s="4" t="b">
        <f t="shared" si="1236"/>
        <v>0</v>
      </c>
      <c r="AD871" s="4" t="b">
        <f t="shared" si="1237"/>
        <v>1</v>
      </c>
      <c r="AE871" s="4" t="b">
        <f t="shared" si="1238"/>
        <v>0</v>
      </c>
      <c r="AF871" s="4" t="b">
        <f t="shared" si="1239"/>
        <v>1</v>
      </c>
      <c r="AG871" s="4" t="b">
        <f t="shared" si="1240"/>
        <v>1</v>
      </c>
      <c r="AH871" s="4" t="b">
        <f t="shared" si="1241"/>
        <v>1</v>
      </c>
      <c r="AI871" s="4" t="b">
        <f t="shared" si="1242"/>
        <v>1</v>
      </c>
      <c r="AJ871" s="4" t="b">
        <f t="shared" si="1243"/>
        <v>0</v>
      </c>
      <c r="AK871" s="4" t="b">
        <f t="shared" si="1244"/>
        <v>1</v>
      </c>
      <c r="AL871" s="4" t="b">
        <f t="shared" si="1245"/>
        <v>1</v>
      </c>
      <c r="AM871" s="4" t="b">
        <f t="shared" si="1246"/>
        <v>1</v>
      </c>
      <c r="AN871" s="4" t="b">
        <f t="shared" si="1247"/>
        <v>1</v>
      </c>
      <c r="AO871" s="4" t="b">
        <f t="shared" si="1248"/>
        <v>0</v>
      </c>
      <c r="AP871" s="4" t="b">
        <f t="shared" si="1249"/>
        <v>0</v>
      </c>
      <c r="AQ871" s="4" t="b">
        <f t="shared" si="1250"/>
        <v>0</v>
      </c>
      <c r="AR871" s="4" t="b">
        <f t="shared" si="1251"/>
        <v>0</v>
      </c>
      <c r="AS871" s="4" t="b">
        <f t="shared" si="1252"/>
        <v>1</v>
      </c>
      <c r="AT871" s="4" t="b">
        <f t="shared" si="1253"/>
        <v>1</v>
      </c>
      <c r="AU871" s="4" t="b">
        <f t="shared" si="1254"/>
        <v>1</v>
      </c>
      <c r="AV871" s="4" t="b">
        <f t="shared" si="1255"/>
        <v>1</v>
      </c>
      <c r="AW871" s="4" t="b">
        <f t="shared" si="1256"/>
        <v>1</v>
      </c>
      <c r="AX871" s="4" t="b">
        <f t="shared" si="1257"/>
        <v>1</v>
      </c>
      <c r="AY871" s="4" t="b">
        <f t="shared" si="1258"/>
        <v>1</v>
      </c>
      <c r="AZ871" s="4" t="b">
        <f t="shared" si="1259"/>
        <v>1</v>
      </c>
      <c r="BA871" s="4" t="b">
        <f t="shared" si="1260"/>
        <v>0</v>
      </c>
      <c r="BB871" s="4" t="b">
        <f t="shared" si="1261"/>
        <v>0</v>
      </c>
      <c r="BC871" s="4" t="b">
        <f t="shared" si="1262"/>
        <v>1</v>
      </c>
      <c r="BD871" s="4" t="b">
        <f t="shared" si="1263"/>
        <v>0</v>
      </c>
      <c r="BE871" s="4" t="b">
        <f t="shared" si="1264"/>
        <v>1</v>
      </c>
      <c r="BF871" s="4" t="b">
        <f t="shared" si="1265"/>
        <v>0</v>
      </c>
      <c r="BG871" s="4" t="b">
        <f t="shared" si="1266"/>
        <v>0</v>
      </c>
      <c r="BH871" s="4" t="b">
        <f t="shared" si="1267"/>
        <v>0</v>
      </c>
      <c r="BI871" s="4" t="b">
        <f t="shared" si="1268"/>
        <v>0</v>
      </c>
      <c r="BJ871" s="4" t="b">
        <f t="shared" si="1269"/>
        <v>1</v>
      </c>
      <c r="BK871" s="4" t="b">
        <f t="shared" si="1270"/>
        <v>0</v>
      </c>
      <c r="BL871" s="4" t="b">
        <f t="shared" si="1271"/>
        <v>1</v>
      </c>
      <c r="BM871" s="4" t="b">
        <f t="shared" si="1272"/>
        <v>1</v>
      </c>
      <c r="BN871" s="4" t="b">
        <f t="shared" si="1273"/>
        <v>1</v>
      </c>
      <c r="BO871" s="4" t="b">
        <f t="shared" si="1274"/>
        <v>0</v>
      </c>
      <c r="BP871" s="4" t="b">
        <f t="shared" si="1275"/>
        <v>1</v>
      </c>
      <c r="BQ871" s="4" t="b">
        <f t="shared" si="1276"/>
        <v>1</v>
      </c>
      <c r="BR871" s="4" t="b">
        <f t="shared" si="1277"/>
        <v>0</v>
      </c>
      <c r="BS871" s="4" t="b">
        <f t="shared" si="1278"/>
        <v>1</v>
      </c>
      <c r="BT871" s="4" t="b">
        <f t="shared" si="1279"/>
        <v>0</v>
      </c>
      <c r="BU871" s="4" t="b">
        <f t="shared" si="1280"/>
        <v>1</v>
      </c>
      <c r="BV871" s="4" t="b">
        <f t="shared" si="1281"/>
        <v>0</v>
      </c>
      <c r="BW871" s="4" t="b">
        <f t="shared" si="1282"/>
        <v>0</v>
      </c>
      <c r="BX871" s="4" t="b">
        <f t="shared" si="1283"/>
        <v>1</v>
      </c>
      <c r="BY871" s="4" t="b">
        <f t="shared" si="1284"/>
        <v>1</v>
      </c>
      <c r="BZ871" s="4" t="b">
        <f t="shared" si="1285"/>
        <v>0</v>
      </c>
      <c r="CA871" s="4" t="b">
        <f t="shared" si="1286"/>
        <v>0</v>
      </c>
      <c r="CB871" s="4" t="b">
        <f t="shared" si="1287"/>
        <v>1</v>
      </c>
      <c r="CC871" s="4" t="b">
        <f t="shared" si="1288"/>
        <v>0</v>
      </c>
      <c r="CD871" s="4" t="b">
        <f t="shared" si="1289"/>
        <v>0</v>
      </c>
      <c r="CE871" s="4" t="b">
        <f t="shared" si="1290"/>
        <v>0</v>
      </c>
      <c r="CF871" s="4" t="b">
        <f t="shared" si="1291"/>
        <v>0</v>
      </c>
      <c r="CG871" s="4" t="b">
        <f t="shared" si="1292"/>
        <v>1</v>
      </c>
      <c r="CH871" s="4" t="b">
        <f t="shared" si="1293"/>
        <v>1</v>
      </c>
      <c r="CI871" s="4" t="b">
        <f t="shared" si="1294"/>
        <v>0</v>
      </c>
      <c r="CJ871" s="4" t="b">
        <f t="shared" si="1295"/>
        <v>0</v>
      </c>
      <c r="CK871" s="4" t="b">
        <f t="shared" si="1296"/>
        <v>0</v>
      </c>
      <c r="CL871" s="4" t="b">
        <f t="shared" si="1297"/>
        <v>1</v>
      </c>
      <c r="CM871" s="4" t="b">
        <f t="shared" si="1298"/>
        <v>0</v>
      </c>
      <c r="CN871" s="4" t="b">
        <f t="shared" si="1299"/>
        <v>0</v>
      </c>
      <c r="CO871" s="4" t="b">
        <f t="shared" si="1300"/>
        <v>0</v>
      </c>
      <c r="CP871" s="4" t="b">
        <f t="shared" si="1301"/>
        <v>1</v>
      </c>
      <c r="CQ871" s="4" t="b">
        <f t="shared" si="1302"/>
        <v>0</v>
      </c>
      <c r="CR871" s="4" t="b">
        <f t="shared" si="1303"/>
        <v>0</v>
      </c>
      <c r="CS871" s="4" t="b">
        <f t="shared" si="1304"/>
        <v>1</v>
      </c>
      <c r="CT871" s="4" t="b">
        <f t="shared" si="1305"/>
        <v>1</v>
      </c>
      <c r="CU871" s="4" t="b">
        <f t="shared" si="1306"/>
        <v>0</v>
      </c>
      <c r="CV871" s="4" t="b">
        <f t="shared" si="1307"/>
        <v>0</v>
      </c>
      <c r="CW871" s="4" t="b">
        <f t="shared" si="1308"/>
        <v>1</v>
      </c>
      <c r="CX871" s="4" t="b">
        <f t="shared" si="1309"/>
        <v>0</v>
      </c>
      <c r="CY871" s="4" t="b">
        <f t="shared" si="1310"/>
        <v>1</v>
      </c>
      <c r="CZ871" s="4" t="b">
        <f t="shared" si="1311"/>
        <v>0</v>
      </c>
      <c r="DA871" s="4" t="b">
        <f t="shared" si="1312"/>
        <v>0</v>
      </c>
      <c r="DB871" s="4" t="b">
        <f t="shared" si="1313"/>
        <v>0</v>
      </c>
      <c r="DC871" s="4" t="b">
        <f t="shared" si="1314"/>
        <v>0</v>
      </c>
      <c r="DD871" s="4" t="b">
        <f t="shared" si="1315"/>
        <v>0</v>
      </c>
    </row>
    <row r="872" spans="1:108">
      <c r="A872" t="s">
        <v>939</v>
      </c>
      <c r="C872" t="s">
        <v>940</v>
      </c>
      <c r="F872" t="s">
        <v>6129</v>
      </c>
      <c r="G872" t="s">
        <v>941</v>
      </c>
      <c r="H872" t="s">
        <v>7434</v>
      </c>
      <c r="I872" t="s">
        <v>7420</v>
      </c>
      <c r="J872" t="s">
        <v>165</v>
      </c>
      <c r="K872" t="s">
        <v>114</v>
      </c>
      <c r="L872" t="s">
        <v>6381</v>
      </c>
      <c r="M872" t="s">
        <v>942</v>
      </c>
      <c r="N872" t="s">
        <v>943</v>
      </c>
      <c r="O872" t="b">
        <f t="shared" si="1222"/>
        <v>0</v>
      </c>
      <c r="P872" t="b">
        <f t="shared" si="1223"/>
        <v>1</v>
      </c>
      <c r="Q872" t="b">
        <f t="shared" si="1224"/>
        <v>1</v>
      </c>
      <c r="R872" t="b">
        <f t="shared" si="1225"/>
        <v>1</v>
      </c>
      <c r="S872" t="b">
        <f t="shared" si="1226"/>
        <v>0</v>
      </c>
      <c r="T872" t="b">
        <f t="shared" si="1227"/>
        <v>0</v>
      </c>
      <c r="U872" t="b">
        <f t="shared" si="1228"/>
        <v>1</v>
      </c>
      <c r="V872" t="b">
        <f t="shared" si="1229"/>
        <v>1</v>
      </c>
      <c r="W872" t="b">
        <f t="shared" si="1230"/>
        <v>0</v>
      </c>
      <c r="X872" t="b">
        <f t="shared" si="1231"/>
        <v>0</v>
      </c>
      <c r="Y872" t="b">
        <f t="shared" si="1232"/>
        <v>1</v>
      </c>
      <c r="Z872" t="b">
        <f t="shared" si="1233"/>
        <v>0</v>
      </c>
      <c r="AA872" t="b">
        <f t="shared" si="1234"/>
        <v>1</v>
      </c>
      <c r="AB872" t="b">
        <f t="shared" si="1235"/>
        <v>0</v>
      </c>
      <c r="AC872" t="b">
        <f t="shared" si="1236"/>
        <v>0</v>
      </c>
      <c r="AD872" t="b">
        <f t="shared" si="1237"/>
        <v>0</v>
      </c>
      <c r="AE872" t="b">
        <f t="shared" si="1238"/>
        <v>0</v>
      </c>
      <c r="AF872" t="b">
        <f t="shared" si="1239"/>
        <v>0</v>
      </c>
      <c r="AG872" t="b">
        <f t="shared" si="1240"/>
        <v>1</v>
      </c>
      <c r="AH872" t="b">
        <f t="shared" si="1241"/>
        <v>0</v>
      </c>
      <c r="AI872" t="b">
        <f t="shared" si="1242"/>
        <v>0</v>
      </c>
      <c r="AJ872" t="b">
        <f t="shared" si="1243"/>
        <v>0</v>
      </c>
      <c r="AK872" t="b">
        <f t="shared" si="1244"/>
        <v>0</v>
      </c>
      <c r="AL872" t="b">
        <f t="shared" si="1245"/>
        <v>0</v>
      </c>
      <c r="AM872" t="b">
        <f t="shared" si="1246"/>
        <v>1</v>
      </c>
      <c r="AN872" t="b">
        <f t="shared" si="1247"/>
        <v>0</v>
      </c>
      <c r="AO872" t="b">
        <f t="shared" si="1248"/>
        <v>0</v>
      </c>
      <c r="AP872" t="b">
        <f t="shared" si="1249"/>
        <v>0</v>
      </c>
      <c r="AQ872" t="b">
        <f t="shared" si="1250"/>
        <v>0</v>
      </c>
      <c r="AR872" t="b">
        <f t="shared" si="1251"/>
        <v>0</v>
      </c>
      <c r="AS872" t="b">
        <f t="shared" si="1252"/>
        <v>0</v>
      </c>
      <c r="AT872" t="b">
        <f t="shared" si="1253"/>
        <v>0</v>
      </c>
      <c r="AU872" t="b">
        <f t="shared" si="1254"/>
        <v>0</v>
      </c>
      <c r="AV872" t="b">
        <f t="shared" si="1255"/>
        <v>0</v>
      </c>
      <c r="AW872" t="b">
        <f t="shared" si="1256"/>
        <v>0</v>
      </c>
      <c r="AX872" t="b">
        <f t="shared" si="1257"/>
        <v>0</v>
      </c>
      <c r="AY872" t="b">
        <f t="shared" si="1258"/>
        <v>0</v>
      </c>
      <c r="AZ872" t="b">
        <f t="shared" si="1259"/>
        <v>0</v>
      </c>
      <c r="BA872" t="b">
        <f t="shared" si="1260"/>
        <v>0</v>
      </c>
      <c r="BB872" t="b">
        <f t="shared" si="1261"/>
        <v>0</v>
      </c>
      <c r="BC872" t="b">
        <f t="shared" si="1262"/>
        <v>1</v>
      </c>
      <c r="BD872" t="b">
        <f t="shared" si="1263"/>
        <v>0</v>
      </c>
      <c r="BE872" t="b">
        <f t="shared" si="1264"/>
        <v>0</v>
      </c>
      <c r="BF872" t="b">
        <f t="shared" si="1265"/>
        <v>0</v>
      </c>
      <c r="BG872" t="b">
        <f t="shared" si="1266"/>
        <v>0</v>
      </c>
      <c r="BH872" t="b">
        <f t="shared" si="1267"/>
        <v>0</v>
      </c>
      <c r="BI872" t="b">
        <f t="shared" si="1268"/>
        <v>0</v>
      </c>
      <c r="BJ872" t="b">
        <f t="shared" si="1269"/>
        <v>0</v>
      </c>
      <c r="BK872" t="b">
        <f t="shared" si="1270"/>
        <v>0</v>
      </c>
      <c r="BL872" t="b">
        <f t="shared" si="1271"/>
        <v>0</v>
      </c>
      <c r="BM872" t="b">
        <f t="shared" si="1272"/>
        <v>0</v>
      </c>
      <c r="BN872" t="b">
        <f t="shared" si="1273"/>
        <v>0</v>
      </c>
      <c r="BO872" t="b">
        <f t="shared" si="1274"/>
        <v>0</v>
      </c>
      <c r="BP872" t="b">
        <f t="shared" si="1275"/>
        <v>0</v>
      </c>
      <c r="BQ872" t="b">
        <f t="shared" si="1276"/>
        <v>0</v>
      </c>
      <c r="BR872" t="b">
        <f t="shared" si="1277"/>
        <v>0</v>
      </c>
      <c r="BS872" t="b">
        <f t="shared" si="1278"/>
        <v>0</v>
      </c>
      <c r="BT872" t="b">
        <f t="shared" si="1279"/>
        <v>0</v>
      </c>
      <c r="BU872" t="b">
        <f t="shared" si="1280"/>
        <v>0</v>
      </c>
      <c r="BV872" t="b">
        <f t="shared" si="1281"/>
        <v>1</v>
      </c>
      <c r="BW872" t="b">
        <f t="shared" si="1282"/>
        <v>0</v>
      </c>
      <c r="BX872" t="b">
        <f t="shared" si="1283"/>
        <v>0</v>
      </c>
      <c r="BY872" t="b">
        <f t="shared" si="1284"/>
        <v>0</v>
      </c>
      <c r="BZ872" t="b">
        <f t="shared" si="1285"/>
        <v>0</v>
      </c>
      <c r="CA872" t="b">
        <f t="shared" si="1286"/>
        <v>0</v>
      </c>
      <c r="CB872" t="b">
        <f t="shared" si="1287"/>
        <v>0</v>
      </c>
      <c r="CC872" t="b">
        <f t="shared" si="1288"/>
        <v>0</v>
      </c>
      <c r="CD872" t="b">
        <f t="shared" si="1289"/>
        <v>0</v>
      </c>
      <c r="CE872" t="b">
        <f t="shared" si="1290"/>
        <v>0</v>
      </c>
      <c r="CF872" t="b">
        <f t="shared" si="1291"/>
        <v>0</v>
      </c>
      <c r="CG872" t="b">
        <f t="shared" si="1292"/>
        <v>0</v>
      </c>
      <c r="CH872" t="b">
        <f t="shared" si="1293"/>
        <v>0</v>
      </c>
      <c r="CI872" t="b">
        <f t="shared" si="1294"/>
        <v>0</v>
      </c>
      <c r="CJ872" t="b">
        <f t="shared" si="1295"/>
        <v>0</v>
      </c>
      <c r="CK872" t="b">
        <f t="shared" si="1296"/>
        <v>0</v>
      </c>
      <c r="CL872" t="b">
        <f t="shared" si="1297"/>
        <v>0</v>
      </c>
      <c r="CM872" t="b">
        <f t="shared" si="1298"/>
        <v>0</v>
      </c>
      <c r="CN872" t="b">
        <f t="shared" si="1299"/>
        <v>0</v>
      </c>
      <c r="CO872" t="b">
        <f t="shared" si="1300"/>
        <v>0</v>
      </c>
      <c r="CP872" t="b">
        <f t="shared" si="1301"/>
        <v>1</v>
      </c>
      <c r="CQ872" t="b">
        <f t="shared" si="1302"/>
        <v>0</v>
      </c>
      <c r="CR872" t="b">
        <f t="shared" si="1303"/>
        <v>0</v>
      </c>
      <c r="CS872" t="b">
        <f t="shared" si="1304"/>
        <v>1</v>
      </c>
      <c r="CT872" t="b">
        <f t="shared" si="1305"/>
        <v>0</v>
      </c>
      <c r="CU872" t="b">
        <f t="shared" si="1306"/>
        <v>0</v>
      </c>
      <c r="CV872" t="b">
        <f t="shared" si="1307"/>
        <v>0</v>
      </c>
      <c r="CW872" t="b">
        <f t="shared" si="1308"/>
        <v>0</v>
      </c>
      <c r="CX872" t="b">
        <f t="shared" si="1309"/>
        <v>0</v>
      </c>
      <c r="CY872" t="b">
        <f t="shared" si="1310"/>
        <v>0</v>
      </c>
      <c r="CZ872" t="b">
        <f t="shared" si="1311"/>
        <v>0</v>
      </c>
      <c r="DA872" t="b">
        <f t="shared" si="1312"/>
        <v>0</v>
      </c>
      <c r="DB872" t="b">
        <f t="shared" si="1313"/>
        <v>0</v>
      </c>
      <c r="DC872" t="b">
        <f t="shared" si="1314"/>
        <v>0</v>
      </c>
      <c r="DD872" t="b">
        <f t="shared" si="1315"/>
        <v>0</v>
      </c>
    </row>
    <row r="873" spans="1:108">
      <c r="A873" t="s">
        <v>944</v>
      </c>
      <c r="C873" t="s">
        <v>940</v>
      </c>
      <c r="F873" t="s">
        <v>6129</v>
      </c>
      <c r="G873" t="s">
        <v>941</v>
      </c>
      <c r="H873" t="s">
        <v>7434</v>
      </c>
      <c r="I873" t="s">
        <v>7420</v>
      </c>
      <c r="J873" t="s">
        <v>139</v>
      </c>
      <c r="K873" t="s">
        <v>139</v>
      </c>
      <c r="L873" t="s">
        <v>6382</v>
      </c>
      <c r="M873" t="s">
        <v>6079</v>
      </c>
      <c r="N873" t="s">
        <v>945</v>
      </c>
      <c r="O873" t="b">
        <f t="shared" si="1222"/>
        <v>1</v>
      </c>
      <c r="P873" t="b">
        <f t="shared" si="1223"/>
        <v>1</v>
      </c>
      <c r="Q873" t="b">
        <f t="shared" si="1224"/>
        <v>0</v>
      </c>
      <c r="R873" t="b">
        <f t="shared" si="1225"/>
        <v>1</v>
      </c>
      <c r="S873" t="b">
        <f t="shared" si="1226"/>
        <v>1</v>
      </c>
      <c r="T873" t="b">
        <f t="shared" si="1227"/>
        <v>1</v>
      </c>
      <c r="U873" t="b">
        <f t="shared" si="1228"/>
        <v>0</v>
      </c>
      <c r="V873" t="b">
        <f t="shared" si="1229"/>
        <v>1</v>
      </c>
      <c r="W873" t="b">
        <f t="shared" si="1230"/>
        <v>0</v>
      </c>
      <c r="X873" t="b">
        <f t="shared" si="1231"/>
        <v>0</v>
      </c>
      <c r="Y873" t="b">
        <f t="shared" si="1232"/>
        <v>0</v>
      </c>
      <c r="Z873" t="b">
        <f t="shared" si="1233"/>
        <v>0</v>
      </c>
      <c r="AA873" t="b">
        <f t="shared" si="1234"/>
        <v>1</v>
      </c>
      <c r="AB873" t="b">
        <f t="shared" si="1235"/>
        <v>1</v>
      </c>
      <c r="AC873" t="b">
        <f t="shared" si="1236"/>
        <v>0</v>
      </c>
      <c r="AD873" t="b">
        <f t="shared" si="1237"/>
        <v>0</v>
      </c>
      <c r="AE873" t="b">
        <f t="shared" si="1238"/>
        <v>0</v>
      </c>
      <c r="AF873" t="b">
        <f t="shared" si="1239"/>
        <v>0</v>
      </c>
      <c r="AG873" t="b">
        <f t="shared" si="1240"/>
        <v>0</v>
      </c>
      <c r="AH873" t="b">
        <f t="shared" si="1241"/>
        <v>0</v>
      </c>
      <c r="AI873" t="b">
        <f t="shared" si="1242"/>
        <v>1</v>
      </c>
      <c r="AJ873" t="b">
        <f t="shared" si="1243"/>
        <v>0</v>
      </c>
      <c r="AK873" t="b">
        <f t="shared" si="1244"/>
        <v>0</v>
      </c>
      <c r="AL873" t="b">
        <f t="shared" si="1245"/>
        <v>0</v>
      </c>
      <c r="AM873" t="b">
        <f t="shared" si="1246"/>
        <v>0</v>
      </c>
      <c r="AN873" t="b">
        <f t="shared" si="1247"/>
        <v>0</v>
      </c>
      <c r="AO873" t="b">
        <f t="shared" si="1248"/>
        <v>0</v>
      </c>
      <c r="AP873" t="b">
        <f t="shared" si="1249"/>
        <v>0</v>
      </c>
      <c r="AQ873" t="b">
        <f t="shared" si="1250"/>
        <v>0</v>
      </c>
      <c r="AR873" t="b">
        <f t="shared" si="1251"/>
        <v>0</v>
      </c>
      <c r="AS873" t="b">
        <f t="shared" si="1252"/>
        <v>0</v>
      </c>
      <c r="AT873" t="b">
        <f t="shared" si="1253"/>
        <v>0</v>
      </c>
      <c r="AU873" t="b">
        <f t="shared" si="1254"/>
        <v>0</v>
      </c>
      <c r="AV873" t="b">
        <f t="shared" si="1255"/>
        <v>0</v>
      </c>
      <c r="AW873" t="b">
        <f t="shared" si="1256"/>
        <v>0</v>
      </c>
      <c r="AX873" t="b">
        <f t="shared" si="1257"/>
        <v>0</v>
      </c>
      <c r="AY873" t="b">
        <f t="shared" si="1258"/>
        <v>0</v>
      </c>
      <c r="AZ873" t="b">
        <f t="shared" si="1259"/>
        <v>1</v>
      </c>
      <c r="BA873" t="b">
        <f t="shared" si="1260"/>
        <v>0</v>
      </c>
      <c r="BB873" t="b">
        <f t="shared" si="1261"/>
        <v>0</v>
      </c>
      <c r="BC873" t="b">
        <f t="shared" si="1262"/>
        <v>1</v>
      </c>
      <c r="BD873" t="b">
        <f t="shared" si="1263"/>
        <v>0</v>
      </c>
      <c r="BE873" t="b">
        <f t="shared" si="1264"/>
        <v>0</v>
      </c>
      <c r="BF873" t="b">
        <f t="shared" si="1265"/>
        <v>0</v>
      </c>
      <c r="BG873" t="b">
        <f t="shared" si="1266"/>
        <v>0</v>
      </c>
      <c r="BH873" t="b">
        <f t="shared" si="1267"/>
        <v>0</v>
      </c>
      <c r="BI873" t="b">
        <f t="shared" si="1268"/>
        <v>0</v>
      </c>
      <c r="BJ873" t="b">
        <f t="shared" si="1269"/>
        <v>0</v>
      </c>
      <c r="BK873" t="b">
        <f t="shared" si="1270"/>
        <v>0</v>
      </c>
      <c r="BL873" t="b">
        <f t="shared" si="1271"/>
        <v>0</v>
      </c>
      <c r="BM873" t="b">
        <f t="shared" si="1272"/>
        <v>0</v>
      </c>
      <c r="BN873" t="b">
        <f t="shared" si="1273"/>
        <v>0</v>
      </c>
      <c r="BO873" t="b">
        <f t="shared" si="1274"/>
        <v>0</v>
      </c>
      <c r="BP873" t="b">
        <f t="shared" si="1275"/>
        <v>0</v>
      </c>
      <c r="BQ873" t="b">
        <f t="shared" si="1276"/>
        <v>0</v>
      </c>
      <c r="BR873" t="b">
        <f t="shared" si="1277"/>
        <v>0</v>
      </c>
      <c r="BS873" t="b">
        <f t="shared" si="1278"/>
        <v>0</v>
      </c>
      <c r="BT873" t="b">
        <f t="shared" si="1279"/>
        <v>0</v>
      </c>
      <c r="BU873" t="b">
        <f t="shared" si="1280"/>
        <v>0</v>
      </c>
      <c r="BV873" t="b">
        <f t="shared" si="1281"/>
        <v>0</v>
      </c>
      <c r="BW873" t="b">
        <f t="shared" si="1282"/>
        <v>0</v>
      </c>
      <c r="BX873" t="b">
        <f t="shared" si="1283"/>
        <v>0</v>
      </c>
      <c r="BY873" t="b">
        <f t="shared" si="1284"/>
        <v>0</v>
      </c>
      <c r="BZ873" t="b">
        <f t="shared" si="1285"/>
        <v>0</v>
      </c>
      <c r="CA873" t="b">
        <f t="shared" si="1286"/>
        <v>0</v>
      </c>
      <c r="CB873" t="b">
        <f t="shared" si="1287"/>
        <v>0</v>
      </c>
      <c r="CC873" t="b">
        <f t="shared" si="1288"/>
        <v>0</v>
      </c>
      <c r="CD873" t="b">
        <f t="shared" si="1289"/>
        <v>0</v>
      </c>
      <c r="CE873" t="b">
        <f t="shared" si="1290"/>
        <v>0</v>
      </c>
      <c r="CF873" t="b">
        <f t="shared" si="1291"/>
        <v>0</v>
      </c>
      <c r="CG873" t="b">
        <f t="shared" si="1292"/>
        <v>1</v>
      </c>
      <c r="CH873" t="b">
        <f t="shared" si="1293"/>
        <v>0</v>
      </c>
      <c r="CI873" t="b">
        <f t="shared" si="1294"/>
        <v>0</v>
      </c>
      <c r="CJ873" t="b">
        <f t="shared" si="1295"/>
        <v>0</v>
      </c>
      <c r="CK873" t="b">
        <f t="shared" si="1296"/>
        <v>0</v>
      </c>
      <c r="CL873" t="b">
        <f t="shared" si="1297"/>
        <v>0</v>
      </c>
      <c r="CM873" t="b">
        <f t="shared" si="1298"/>
        <v>0</v>
      </c>
      <c r="CN873" t="b">
        <f t="shared" si="1299"/>
        <v>0</v>
      </c>
      <c r="CO873" t="b">
        <f t="shared" si="1300"/>
        <v>0</v>
      </c>
      <c r="CP873" t="b">
        <f t="shared" si="1301"/>
        <v>0</v>
      </c>
      <c r="CQ873" t="b">
        <f t="shared" si="1302"/>
        <v>0</v>
      </c>
      <c r="CR873" t="b">
        <f t="shared" si="1303"/>
        <v>0</v>
      </c>
      <c r="CS873" t="b">
        <f t="shared" si="1304"/>
        <v>0</v>
      </c>
      <c r="CT873" t="b">
        <f t="shared" si="1305"/>
        <v>0</v>
      </c>
      <c r="CU873" t="b">
        <f t="shared" si="1306"/>
        <v>0</v>
      </c>
      <c r="CV873" t="b">
        <f t="shared" si="1307"/>
        <v>0</v>
      </c>
      <c r="CW873" t="b">
        <f t="shared" si="1308"/>
        <v>0</v>
      </c>
      <c r="CX873" t="b">
        <f t="shared" si="1309"/>
        <v>0</v>
      </c>
      <c r="CY873" t="b">
        <f t="shared" si="1310"/>
        <v>0</v>
      </c>
      <c r="CZ873" t="b">
        <f t="shared" si="1311"/>
        <v>0</v>
      </c>
      <c r="DA873" t="b">
        <f t="shared" si="1312"/>
        <v>0</v>
      </c>
      <c r="DB873" t="b">
        <f t="shared" si="1313"/>
        <v>0</v>
      </c>
      <c r="DC873" t="b">
        <f t="shared" si="1314"/>
        <v>0</v>
      </c>
      <c r="DD873" t="b">
        <f t="shared" si="1315"/>
        <v>0</v>
      </c>
    </row>
    <row r="874" spans="1:108">
      <c r="A874" t="s">
        <v>830</v>
      </c>
      <c r="C874" t="s">
        <v>7353</v>
      </c>
      <c r="G874" t="s">
        <v>831</v>
      </c>
      <c r="H874" t="s">
        <v>7435</v>
      </c>
      <c r="I874" t="s">
        <v>7419</v>
      </c>
      <c r="J874" t="s">
        <v>139</v>
      </c>
      <c r="K874" t="s">
        <v>139</v>
      </c>
      <c r="L874" t="s">
        <v>832</v>
      </c>
      <c r="M874" t="s">
        <v>833</v>
      </c>
      <c r="N874" t="s">
        <v>834</v>
      </c>
      <c r="O874" t="b">
        <f t="shared" si="1222"/>
        <v>0</v>
      </c>
      <c r="P874" t="b">
        <f t="shared" si="1223"/>
        <v>0</v>
      </c>
      <c r="Q874" t="b">
        <f t="shared" si="1224"/>
        <v>1</v>
      </c>
      <c r="R874" t="b">
        <f t="shared" si="1225"/>
        <v>1</v>
      </c>
      <c r="S874" t="b">
        <f t="shared" si="1226"/>
        <v>1</v>
      </c>
      <c r="T874" t="b">
        <f t="shared" si="1227"/>
        <v>0</v>
      </c>
      <c r="U874" t="b">
        <f t="shared" si="1228"/>
        <v>1</v>
      </c>
      <c r="V874" t="b">
        <f t="shared" si="1229"/>
        <v>0</v>
      </c>
      <c r="W874" t="b">
        <f t="shared" si="1230"/>
        <v>0</v>
      </c>
      <c r="X874" t="b">
        <f t="shared" si="1231"/>
        <v>0</v>
      </c>
      <c r="Y874" t="b">
        <f t="shared" si="1232"/>
        <v>1</v>
      </c>
      <c r="Z874" t="b">
        <f t="shared" si="1233"/>
        <v>0</v>
      </c>
      <c r="AA874" t="b">
        <f t="shared" si="1234"/>
        <v>0</v>
      </c>
      <c r="AB874" t="b">
        <f t="shared" si="1235"/>
        <v>0</v>
      </c>
      <c r="AC874" t="b">
        <f t="shared" si="1236"/>
        <v>0</v>
      </c>
      <c r="AD874" t="b">
        <f t="shared" si="1237"/>
        <v>0</v>
      </c>
      <c r="AE874" t="b">
        <f t="shared" si="1238"/>
        <v>0</v>
      </c>
      <c r="AF874" t="b">
        <f t="shared" si="1239"/>
        <v>0</v>
      </c>
      <c r="AG874" t="b">
        <f t="shared" si="1240"/>
        <v>0</v>
      </c>
      <c r="AH874" t="b">
        <f t="shared" si="1241"/>
        <v>1</v>
      </c>
      <c r="AI874" t="b">
        <f t="shared" si="1242"/>
        <v>0</v>
      </c>
      <c r="AJ874" t="b">
        <f t="shared" si="1243"/>
        <v>0</v>
      </c>
      <c r="AK874" t="b">
        <f t="shared" si="1244"/>
        <v>0</v>
      </c>
      <c r="AL874" t="b">
        <f t="shared" si="1245"/>
        <v>0</v>
      </c>
      <c r="AM874" t="b">
        <f t="shared" si="1246"/>
        <v>0</v>
      </c>
      <c r="AN874" t="b">
        <f t="shared" si="1247"/>
        <v>0</v>
      </c>
      <c r="AO874" t="b">
        <f t="shared" si="1248"/>
        <v>0</v>
      </c>
      <c r="AP874" t="b">
        <f t="shared" si="1249"/>
        <v>0</v>
      </c>
      <c r="AQ874" t="b">
        <f t="shared" si="1250"/>
        <v>0</v>
      </c>
      <c r="AR874" t="b">
        <f t="shared" si="1251"/>
        <v>0</v>
      </c>
      <c r="AS874" t="b">
        <f t="shared" si="1252"/>
        <v>0</v>
      </c>
      <c r="AT874" t="b">
        <f t="shared" si="1253"/>
        <v>0</v>
      </c>
      <c r="AU874" t="b">
        <f t="shared" si="1254"/>
        <v>1</v>
      </c>
      <c r="AV874" t="b">
        <f t="shared" si="1255"/>
        <v>0</v>
      </c>
      <c r="AW874" t="b">
        <f t="shared" si="1256"/>
        <v>0</v>
      </c>
      <c r="AX874" t="b">
        <f t="shared" si="1257"/>
        <v>0</v>
      </c>
      <c r="AY874" t="b">
        <f t="shared" si="1258"/>
        <v>0</v>
      </c>
      <c r="AZ874" t="b">
        <f t="shared" si="1259"/>
        <v>0</v>
      </c>
      <c r="BA874" t="b">
        <f t="shared" si="1260"/>
        <v>0</v>
      </c>
      <c r="BB874" t="b">
        <f t="shared" si="1261"/>
        <v>0</v>
      </c>
      <c r="BC874" t="b">
        <f t="shared" si="1262"/>
        <v>0</v>
      </c>
      <c r="BD874" t="b">
        <f t="shared" si="1263"/>
        <v>0</v>
      </c>
      <c r="BE874" t="b">
        <f t="shared" si="1264"/>
        <v>0</v>
      </c>
      <c r="BF874" t="b">
        <f t="shared" si="1265"/>
        <v>0</v>
      </c>
      <c r="BG874" t="b">
        <f t="shared" si="1266"/>
        <v>0</v>
      </c>
      <c r="BH874" t="b">
        <f t="shared" si="1267"/>
        <v>0</v>
      </c>
      <c r="BI874" t="b">
        <f t="shared" si="1268"/>
        <v>0</v>
      </c>
      <c r="BJ874" t="b">
        <f t="shared" si="1269"/>
        <v>0</v>
      </c>
      <c r="BK874" t="b">
        <f t="shared" si="1270"/>
        <v>0</v>
      </c>
      <c r="BL874" t="b">
        <f t="shared" si="1271"/>
        <v>0</v>
      </c>
      <c r="BM874" t="b">
        <f t="shared" si="1272"/>
        <v>0</v>
      </c>
      <c r="BN874" t="b">
        <f t="shared" si="1273"/>
        <v>0</v>
      </c>
      <c r="BO874" t="b">
        <f t="shared" si="1274"/>
        <v>0</v>
      </c>
      <c r="BP874" t="b">
        <f t="shared" si="1275"/>
        <v>0</v>
      </c>
      <c r="BQ874" t="b">
        <f t="shared" si="1276"/>
        <v>0</v>
      </c>
      <c r="BR874" t="b">
        <f t="shared" si="1277"/>
        <v>1</v>
      </c>
      <c r="BS874" t="b">
        <f t="shared" si="1278"/>
        <v>0</v>
      </c>
      <c r="BT874" t="b">
        <f t="shared" si="1279"/>
        <v>0</v>
      </c>
      <c r="BU874" t="b">
        <f t="shared" si="1280"/>
        <v>0</v>
      </c>
      <c r="BV874" t="b">
        <f t="shared" si="1281"/>
        <v>0</v>
      </c>
      <c r="BW874" t="b">
        <f t="shared" si="1282"/>
        <v>0</v>
      </c>
      <c r="BX874" t="b">
        <f t="shared" si="1283"/>
        <v>0</v>
      </c>
      <c r="BY874" t="b">
        <f t="shared" si="1284"/>
        <v>0</v>
      </c>
      <c r="BZ874" t="b">
        <f t="shared" si="1285"/>
        <v>0</v>
      </c>
      <c r="CA874" t="b">
        <f t="shared" si="1286"/>
        <v>0</v>
      </c>
      <c r="CB874" t="b">
        <f t="shared" si="1287"/>
        <v>0</v>
      </c>
      <c r="CC874" t="b">
        <f t="shared" si="1288"/>
        <v>0</v>
      </c>
      <c r="CD874" t="b">
        <f t="shared" si="1289"/>
        <v>0</v>
      </c>
      <c r="CE874" t="b">
        <f t="shared" si="1290"/>
        <v>0</v>
      </c>
      <c r="CF874" t="b">
        <f t="shared" si="1291"/>
        <v>0</v>
      </c>
      <c r="CG874" t="b">
        <f t="shared" si="1292"/>
        <v>0</v>
      </c>
      <c r="CH874" t="b">
        <f t="shared" si="1293"/>
        <v>0</v>
      </c>
      <c r="CI874" t="b">
        <f t="shared" si="1294"/>
        <v>0</v>
      </c>
      <c r="CJ874" t="b">
        <f t="shared" si="1295"/>
        <v>0</v>
      </c>
      <c r="CK874" t="b">
        <f t="shared" si="1296"/>
        <v>0</v>
      </c>
      <c r="CL874" t="b">
        <f t="shared" si="1297"/>
        <v>0</v>
      </c>
      <c r="CM874" t="b">
        <f t="shared" si="1298"/>
        <v>0</v>
      </c>
      <c r="CN874" t="b">
        <f t="shared" si="1299"/>
        <v>0</v>
      </c>
      <c r="CO874" t="b">
        <f t="shared" si="1300"/>
        <v>0</v>
      </c>
      <c r="CP874" t="b">
        <f t="shared" si="1301"/>
        <v>0</v>
      </c>
      <c r="CQ874" t="b">
        <f t="shared" si="1302"/>
        <v>0</v>
      </c>
      <c r="CR874" t="b">
        <f t="shared" si="1303"/>
        <v>0</v>
      </c>
      <c r="CS874" t="b">
        <f t="shared" si="1304"/>
        <v>0</v>
      </c>
      <c r="CT874" t="b">
        <f t="shared" si="1305"/>
        <v>0</v>
      </c>
      <c r="CU874" t="b">
        <f t="shared" si="1306"/>
        <v>0</v>
      </c>
      <c r="CV874" t="b">
        <f t="shared" si="1307"/>
        <v>0</v>
      </c>
      <c r="CW874" t="b">
        <f t="shared" si="1308"/>
        <v>0</v>
      </c>
      <c r="CX874" t="b">
        <f t="shared" si="1309"/>
        <v>0</v>
      </c>
      <c r="CY874" t="b">
        <f t="shared" si="1310"/>
        <v>0</v>
      </c>
      <c r="CZ874" t="b">
        <f t="shared" si="1311"/>
        <v>0</v>
      </c>
      <c r="DA874" t="b">
        <f t="shared" si="1312"/>
        <v>0</v>
      </c>
      <c r="DB874" t="b">
        <f t="shared" si="1313"/>
        <v>0</v>
      </c>
      <c r="DC874" t="b">
        <f t="shared" si="1314"/>
        <v>0</v>
      </c>
      <c r="DD874" t="b">
        <f t="shared" si="1315"/>
        <v>0</v>
      </c>
    </row>
    <row r="875" spans="1:108">
      <c r="A875" t="s">
        <v>835</v>
      </c>
      <c r="C875" t="s">
        <v>836</v>
      </c>
      <c r="G875" t="s">
        <v>831</v>
      </c>
      <c r="H875" t="s">
        <v>7435</v>
      </c>
      <c r="I875" t="s">
        <v>7419</v>
      </c>
      <c r="J875" t="s">
        <v>139</v>
      </c>
      <c r="K875" t="s">
        <v>139</v>
      </c>
      <c r="L875" t="s">
        <v>6360</v>
      </c>
      <c r="M875" t="s">
        <v>6079</v>
      </c>
      <c r="N875" t="s">
        <v>837</v>
      </c>
      <c r="O875" t="b">
        <f t="shared" si="1222"/>
        <v>1</v>
      </c>
      <c r="P875" t="b">
        <f t="shared" si="1223"/>
        <v>0</v>
      </c>
      <c r="Q875" t="b">
        <f t="shared" si="1224"/>
        <v>1</v>
      </c>
      <c r="R875" t="b">
        <f t="shared" si="1225"/>
        <v>0</v>
      </c>
      <c r="S875" t="b">
        <f t="shared" si="1226"/>
        <v>1</v>
      </c>
      <c r="T875" t="b">
        <f t="shared" si="1227"/>
        <v>0</v>
      </c>
      <c r="U875" t="b">
        <f t="shared" si="1228"/>
        <v>1</v>
      </c>
      <c r="V875" t="b">
        <f t="shared" si="1229"/>
        <v>0</v>
      </c>
      <c r="W875" t="b">
        <f t="shared" si="1230"/>
        <v>0</v>
      </c>
      <c r="X875" t="b">
        <f t="shared" si="1231"/>
        <v>1</v>
      </c>
      <c r="Y875" t="b">
        <f t="shared" si="1232"/>
        <v>0</v>
      </c>
      <c r="Z875" t="b">
        <f t="shared" si="1233"/>
        <v>0</v>
      </c>
      <c r="AA875" t="b">
        <f t="shared" si="1234"/>
        <v>0</v>
      </c>
      <c r="AB875" t="b">
        <f t="shared" si="1235"/>
        <v>1</v>
      </c>
      <c r="AC875" t="b">
        <f t="shared" si="1236"/>
        <v>0</v>
      </c>
      <c r="AD875" t="b">
        <f t="shared" si="1237"/>
        <v>0</v>
      </c>
      <c r="AE875" t="b">
        <f t="shared" si="1238"/>
        <v>0</v>
      </c>
      <c r="AF875" t="b">
        <f t="shared" si="1239"/>
        <v>0</v>
      </c>
      <c r="AG875" t="b">
        <f t="shared" si="1240"/>
        <v>0</v>
      </c>
      <c r="AH875" t="b">
        <f t="shared" si="1241"/>
        <v>0</v>
      </c>
      <c r="AI875" t="b">
        <f t="shared" si="1242"/>
        <v>0</v>
      </c>
      <c r="AJ875" t="b">
        <f t="shared" si="1243"/>
        <v>0</v>
      </c>
      <c r="AK875" t="b">
        <f t="shared" si="1244"/>
        <v>0</v>
      </c>
      <c r="AL875" t="b">
        <f t="shared" si="1245"/>
        <v>0</v>
      </c>
      <c r="AM875" t="b">
        <f t="shared" si="1246"/>
        <v>0</v>
      </c>
      <c r="AN875" t="b">
        <f t="shared" si="1247"/>
        <v>0</v>
      </c>
      <c r="AO875" t="b">
        <f t="shared" si="1248"/>
        <v>0</v>
      </c>
      <c r="AP875" t="b">
        <f t="shared" si="1249"/>
        <v>0</v>
      </c>
      <c r="AQ875" t="b">
        <f t="shared" si="1250"/>
        <v>0</v>
      </c>
      <c r="AR875" t="b">
        <f t="shared" si="1251"/>
        <v>0</v>
      </c>
      <c r="AS875" t="b">
        <f t="shared" si="1252"/>
        <v>0</v>
      </c>
      <c r="AT875" t="b">
        <f t="shared" si="1253"/>
        <v>0</v>
      </c>
      <c r="AU875" t="b">
        <f t="shared" si="1254"/>
        <v>0</v>
      </c>
      <c r="AV875" t="b">
        <f t="shared" si="1255"/>
        <v>0</v>
      </c>
      <c r="AW875" t="b">
        <f t="shared" si="1256"/>
        <v>0</v>
      </c>
      <c r="AX875" t="b">
        <f t="shared" si="1257"/>
        <v>0</v>
      </c>
      <c r="AY875" t="b">
        <f t="shared" si="1258"/>
        <v>0</v>
      </c>
      <c r="AZ875" t="b">
        <f t="shared" si="1259"/>
        <v>0</v>
      </c>
      <c r="BA875" t="b">
        <f t="shared" si="1260"/>
        <v>0</v>
      </c>
      <c r="BB875" t="b">
        <f t="shared" si="1261"/>
        <v>0</v>
      </c>
      <c r="BC875" t="b">
        <f t="shared" si="1262"/>
        <v>0</v>
      </c>
      <c r="BD875" t="b">
        <f t="shared" si="1263"/>
        <v>0</v>
      </c>
      <c r="BE875" t="b">
        <f t="shared" si="1264"/>
        <v>0</v>
      </c>
      <c r="BF875" t="b">
        <f t="shared" si="1265"/>
        <v>0</v>
      </c>
      <c r="BG875" t="b">
        <f t="shared" si="1266"/>
        <v>0</v>
      </c>
      <c r="BH875" t="b">
        <f t="shared" si="1267"/>
        <v>0</v>
      </c>
      <c r="BI875" t="b">
        <f t="shared" si="1268"/>
        <v>0</v>
      </c>
      <c r="BJ875" t="b">
        <f t="shared" si="1269"/>
        <v>0</v>
      </c>
      <c r="BK875" t="b">
        <f t="shared" si="1270"/>
        <v>0</v>
      </c>
      <c r="BL875" t="b">
        <f t="shared" si="1271"/>
        <v>1</v>
      </c>
      <c r="BM875" t="b">
        <f t="shared" si="1272"/>
        <v>0</v>
      </c>
      <c r="BN875" t="b">
        <f t="shared" si="1273"/>
        <v>0</v>
      </c>
      <c r="BO875" t="b">
        <f t="shared" si="1274"/>
        <v>0</v>
      </c>
      <c r="BP875" t="b">
        <f t="shared" si="1275"/>
        <v>0</v>
      </c>
      <c r="BQ875" t="b">
        <f t="shared" si="1276"/>
        <v>0</v>
      </c>
      <c r="BR875" t="b">
        <f t="shared" si="1277"/>
        <v>0</v>
      </c>
      <c r="BS875" t="b">
        <f t="shared" si="1278"/>
        <v>0</v>
      </c>
      <c r="BT875" t="b">
        <f t="shared" si="1279"/>
        <v>0</v>
      </c>
      <c r="BU875" t="b">
        <f t="shared" si="1280"/>
        <v>0</v>
      </c>
      <c r="BV875" t="b">
        <f t="shared" si="1281"/>
        <v>0</v>
      </c>
      <c r="BW875" t="b">
        <f t="shared" si="1282"/>
        <v>0</v>
      </c>
      <c r="BX875" t="b">
        <f t="shared" si="1283"/>
        <v>0</v>
      </c>
      <c r="BY875" t="b">
        <f t="shared" si="1284"/>
        <v>1</v>
      </c>
      <c r="BZ875" t="b">
        <f t="shared" si="1285"/>
        <v>0</v>
      </c>
      <c r="CA875" t="b">
        <f t="shared" si="1286"/>
        <v>0</v>
      </c>
      <c r="CB875" t="b">
        <f t="shared" si="1287"/>
        <v>0</v>
      </c>
      <c r="CC875" t="b">
        <f t="shared" si="1288"/>
        <v>0</v>
      </c>
      <c r="CD875" t="b">
        <f t="shared" si="1289"/>
        <v>0</v>
      </c>
      <c r="CE875" t="b">
        <f t="shared" si="1290"/>
        <v>0</v>
      </c>
      <c r="CF875" t="b">
        <f t="shared" si="1291"/>
        <v>0</v>
      </c>
      <c r="CG875" t="b">
        <f t="shared" si="1292"/>
        <v>0</v>
      </c>
      <c r="CH875" t="b">
        <f t="shared" si="1293"/>
        <v>0</v>
      </c>
      <c r="CI875" t="b">
        <f t="shared" si="1294"/>
        <v>0</v>
      </c>
      <c r="CJ875" t="b">
        <f t="shared" si="1295"/>
        <v>0</v>
      </c>
      <c r="CK875" t="b">
        <f t="shared" si="1296"/>
        <v>0</v>
      </c>
      <c r="CL875" t="b">
        <f t="shared" si="1297"/>
        <v>0</v>
      </c>
      <c r="CM875" t="b">
        <f t="shared" si="1298"/>
        <v>0</v>
      </c>
      <c r="CN875" t="b">
        <f t="shared" si="1299"/>
        <v>0</v>
      </c>
      <c r="CO875" t="b">
        <f t="shared" si="1300"/>
        <v>0</v>
      </c>
      <c r="CP875" t="b">
        <f t="shared" si="1301"/>
        <v>0</v>
      </c>
      <c r="CQ875" t="b">
        <f t="shared" si="1302"/>
        <v>0</v>
      </c>
      <c r="CR875" t="b">
        <f t="shared" si="1303"/>
        <v>0</v>
      </c>
      <c r="CS875" t="b">
        <f t="shared" si="1304"/>
        <v>0</v>
      </c>
      <c r="CT875" t="b">
        <f t="shared" si="1305"/>
        <v>0</v>
      </c>
      <c r="CU875" t="b">
        <f t="shared" si="1306"/>
        <v>0</v>
      </c>
      <c r="CV875" t="b">
        <f t="shared" si="1307"/>
        <v>0</v>
      </c>
      <c r="CW875" t="b">
        <f t="shared" si="1308"/>
        <v>0</v>
      </c>
      <c r="CX875" t="b">
        <f t="shared" si="1309"/>
        <v>0</v>
      </c>
      <c r="CY875" t="b">
        <f t="shared" si="1310"/>
        <v>1</v>
      </c>
      <c r="CZ875" t="b">
        <f t="shared" si="1311"/>
        <v>0</v>
      </c>
      <c r="DA875" t="b">
        <f t="shared" si="1312"/>
        <v>0</v>
      </c>
      <c r="DB875" t="b">
        <f t="shared" si="1313"/>
        <v>0</v>
      </c>
      <c r="DC875" t="b">
        <f t="shared" si="1314"/>
        <v>0</v>
      </c>
      <c r="DD875" t="b">
        <f t="shared" si="1315"/>
        <v>0</v>
      </c>
    </row>
    <row r="876" spans="1:108">
      <c r="A876" t="s">
        <v>838</v>
      </c>
      <c r="C876" t="s">
        <v>836</v>
      </c>
      <c r="G876" t="s">
        <v>831</v>
      </c>
      <c r="H876" t="s">
        <v>7435</v>
      </c>
      <c r="I876" t="s">
        <v>7419</v>
      </c>
      <c r="J876" t="s">
        <v>16</v>
      </c>
      <c r="K876" t="s">
        <v>16</v>
      </c>
      <c r="L876" t="s">
        <v>6361</v>
      </c>
      <c r="M876" t="s">
        <v>6079</v>
      </c>
      <c r="N876" t="s">
        <v>839</v>
      </c>
      <c r="O876" t="b">
        <f t="shared" si="1222"/>
        <v>0</v>
      </c>
      <c r="P876" t="b">
        <f t="shared" si="1223"/>
        <v>1</v>
      </c>
      <c r="Q876" t="b">
        <f t="shared" si="1224"/>
        <v>1</v>
      </c>
      <c r="R876" t="b">
        <f t="shared" si="1225"/>
        <v>0</v>
      </c>
      <c r="S876" t="b">
        <f t="shared" si="1226"/>
        <v>1</v>
      </c>
      <c r="T876" t="b">
        <f t="shared" si="1227"/>
        <v>0</v>
      </c>
      <c r="U876" t="b">
        <f t="shared" si="1228"/>
        <v>1</v>
      </c>
      <c r="V876" t="b">
        <f t="shared" si="1229"/>
        <v>1</v>
      </c>
      <c r="W876" t="b">
        <f t="shared" si="1230"/>
        <v>0</v>
      </c>
      <c r="X876" t="b">
        <f t="shared" si="1231"/>
        <v>0</v>
      </c>
      <c r="Y876" t="b">
        <f t="shared" si="1232"/>
        <v>0</v>
      </c>
      <c r="Z876" t="b">
        <f t="shared" si="1233"/>
        <v>0</v>
      </c>
      <c r="AA876" t="b">
        <f t="shared" si="1234"/>
        <v>0</v>
      </c>
      <c r="AB876" t="b">
        <f t="shared" si="1235"/>
        <v>0</v>
      </c>
      <c r="AC876" t="b">
        <f t="shared" si="1236"/>
        <v>0</v>
      </c>
      <c r="AD876" t="b">
        <f t="shared" si="1237"/>
        <v>0</v>
      </c>
      <c r="AE876" t="b">
        <f t="shared" si="1238"/>
        <v>0</v>
      </c>
      <c r="AF876" t="b">
        <f t="shared" si="1239"/>
        <v>1</v>
      </c>
      <c r="AG876" t="b">
        <f t="shared" si="1240"/>
        <v>0</v>
      </c>
      <c r="AH876" t="b">
        <f t="shared" si="1241"/>
        <v>0</v>
      </c>
      <c r="AI876" t="b">
        <f t="shared" si="1242"/>
        <v>0</v>
      </c>
      <c r="AJ876" t="b">
        <f t="shared" si="1243"/>
        <v>0</v>
      </c>
      <c r="AK876" t="b">
        <f t="shared" si="1244"/>
        <v>0</v>
      </c>
      <c r="AL876" t="b">
        <f t="shared" si="1245"/>
        <v>0</v>
      </c>
      <c r="AM876" t="b">
        <f t="shared" si="1246"/>
        <v>0</v>
      </c>
      <c r="AN876" t="b">
        <f t="shared" si="1247"/>
        <v>0</v>
      </c>
      <c r="AO876" t="b">
        <f t="shared" si="1248"/>
        <v>0</v>
      </c>
      <c r="AP876" t="b">
        <f t="shared" si="1249"/>
        <v>0</v>
      </c>
      <c r="AQ876" t="b">
        <f t="shared" si="1250"/>
        <v>0</v>
      </c>
      <c r="AR876" t="b">
        <f t="shared" si="1251"/>
        <v>0</v>
      </c>
      <c r="AS876" t="b">
        <f t="shared" si="1252"/>
        <v>0</v>
      </c>
      <c r="AT876" t="b">
        <f t="shared" si="1253"/>
        <v>0</v>
      </c>
      <c r="AU876" t="b">
        <f t="shared" si="1254"/>
        <v>0</v>
      </c>
      <c r="AV876" t="b">
        <f t="shared" si="1255"/>
        <v>1</v>
      </c>
      <c r="AW876" t="b">
        <f t="shared" si="1256"/>
        <v>0</v>
      </c>
      <c r="AX876" t="b">
        <f t="shared" si="1257"/>
        <v>0</v>
      </c>
      <c r="AY876" t="b">
        <f t="shared" si="1258"/>
        <v>0</v>
      </c>
      <c r="AZ876" t="b">
        <f t="shared" si="1259"/>
        <v>0</v>
      </c>
      <c r="BA876" t="b">
        <f t="shared" si="1260"/>
        <v>0</v>
      </c>
      <c r="BB876" t="b">
        <f t="shared" si="1261"/>
        <v>0</v>
      </c>
      <c r="BC876" t="b">
        <f t="shared" si="1262"/>
        <v>0</v>
      </c>
      <c r="BD876" t="b">
        <f t="shared" si="1263"/>
        <v>0</v>
      </c>
      <c r="BE876" t="b">
        <f t="shared" si="1264"/>
        <v>0</v>
      </c>
      <c r="BF876" t="b">
        <f t="shared" si="1265"/>
        <v>0</v>
      </c>
      <c r="BG876" t="b">
        <f t="shared" si="1266"/>
        <v>0</v>
      </c>
      <c r="BH876" t="b">
        <f t="shared" si="1267"/>
        <v>0</v>
      </c>
      <c r="BI876" t="b">
        <f t="shared" si="1268"/>
        <v>0</v>
      </c>
      <c r="BJ876" t="b">
        <f t="shared" si="1269"/>
        <v>0</v>
      </c>
      <c r="BK876" t="b">
        <f t="shared" si="1270"/>
        <v>0</v>
      </c>
      <c r="BL876" t="b">
        <f t="shared" si="1271"/>
        <v>0</v>
      </c>
      <c r="BM876" t="b">
        <f t="shared" si="1272"/>
        <v>0</v>
      </c>
      <c r="BN876" t="b">
        <f t="shared" si="1273"/>
        <v>1</v>
      </c>
      <c r="BO876" t="b">
        <f t="shared" si="1274"/>
        <v>0</v>
      </c>
      <c r="BP876" t="b">
        <f t="shared" si="1275"/>
        <v>0</v>
      </c>
      <c r="BQ876" t="b">
        <f t="shared" si="1276"/>
        <v>0</v>
      </c>
      <c r="BR876" t="b">
        <f t="shared" si="1277"/>
        <v>0</v>
      </c>
      <c r="BS876" t="b">
        <f t="shared" si="1278"/>
        <v>0</v>
      </c>
      <c r="BT876" t="b">
        <f t="shared" si="1279"/>
        <v>0</v>
      </c>
      <c r="BU876" t="b">
        <f t="shared" si="1280"/>
        <v>0</v>
      </c>
      <c r="BV876" t="b">
        <f t="shared" si="1281"/>
        <v>0</v>
      </c>
      <c r="BW876" t="b">
        <f t="shared" si="1282"/>
        <v>0</v>
      </c>
      <c r="BX876" t="b">
        <f t="shared" si="1283"/>
        <v>0</v>
      </c>
      <c r="BY876" t="b">
        <f t="shared" si="1284"/>
        <v>1</v>
      </c>
      <c r="BZ876" t="b">
        <f t="shared" si="1285"/>
        <v>0</v>
      </c>
      <c r="CA876" t="b">
        <f t="shared" si="1286"/>
        <v>0</v>
      </c>
      <c r="CB876" t="b">
        <f t="shared" si="1287"/>
        <v>0</v>
      </c>
      <c r="CC876" t="b">
        <f t="shared" si="1288"/>
        <v>0</v>
      </c>
      <c r="CD876" t="b">
        <f t="shared" si="1289"/>
        <v>0</v>
      </c>
      <c r="CE876" t="b">
        <f t="shared" si="1290"/>
        <v>0</v>
      </c>
      <c r="CF876" t="b">
        <f t="shared" si="1291"/>
        <v>0</v>
      </c>
      <c r="CG876" t="b">
        <f t="shared" si="1292"/>
        <v>0</v>
      </c>
      <c r="CH876" t="b">
        <f t="shared" si="1293"/>
        <v>0</v>
      </c>
      <c r="CI876" t="b">
        <f t="shared" si="1294"/>
        <v>0</v>
      </c>
      <c r="CJ876" t="b">
        <f t="shared" si="1295"/>
        <v>0</v>
      </c>
      <c r="CK876" t="b">
        <f t="shared" si="1296"/>
        <v>0</v>
      </c>
      <c r="CL876" t="b">
        <f t="shared" si="1297"/>
        <v>0</v>
      </c>
      <c r="CM876" t="b">
        <f t="shared" si="1298"/>
        <v>0</v>
      </c>
      <c r="CN876" t="b">
        <f t="shared" si="1299"/>
        <v>0</v>
      </c>
      <c r="CO876" t="b">
        <f t="shared" si="1300"/>
        <v>0</v>
      </c>
      <c r="CP876" t="b">
        <f t="shared" si="1301"/>
        <v>0</v>
      </c>
      <c r="CQ876" t="b">
        <f t="shared" si="1302"/>
        <v>0</v>
      </c>
      <c r="CR876" t="b">
        <f t="shared" si="1303"/>
        <v>0</v>
      </c>
      <c r="CS876" t="b">
        <f t="shared" si="1304"/>
        <v>0</v>
      </c>
      <c r="CT876" t="b">
        <f t="shared" si="1305"/>
        <v>0</v>
      </c>
      <c r="CU876" t="b">
        <f t="shared" si="1306"/>
        <v>0</v>
      </c>
      <c r="CV876" t="b">
        <f t="shared" si="1307"/>
        <v>0</v>
      </c>
      <c r="CW876" t="b">
        <f t="shared" si="1308"/>
        <v>0</v>
      </c>
      <c r="CX876" t="b">
        <f t="shared" si="1309"/>
        <v>0</v>
      </c>
      <c r="CY876" t="b">
        <f t="shared" si="1310"/>
        <v>0</v>
      </c>
      <c r="CZ876" t="b">
        <f t="shared" si="1311"/>
        <v>0</v>
      </c>
      <c r="DA876" t="b">
        <f t="shared" si="1312"/>
        <v>0</v>
      </c>
      <c r="DB876" t="b">
        <f t="shared" si="1313"/>
        <v>0</v>
      </c>
      <c r="DC876" t="b">
        <f t="shared" si="1314"/>
        <v>0</v>
      </c>
      <c r="DD876" t="b">
        <f t="shared" si="1315"/>
        <v>0</v>
      </c>
    </row>
    <row r="877" spans="1:108">
      <c r="A877" t="s">
        <v>840</v>
      </c>
      <c r="C877" t="s">
        <v>841</v>
      </c>
      <c r="G877" t="s">
        <v>831</v>
      </c>
      <c r="H877" t="s">
        <v>7435</v>
      </c>
      <c r="I877" t="s">
        <v>7419</v>
      </c>
      <c r="J877" t="s">
        <v>139</v>
      </c>
      <c r="K877" t="s">
        <v>139</v>
      </c>
      <c r="L877" t="s">
        <v>6362</v>
      </c>
      <c r="M877" t="s">
        <v>6079</v>
      </c>
      <c r="N877" t="s">
        <v>842</v>
      </c>
      <c r="O877" t="b">
        <f t="shared" si="1222"/>
        <v>1</v>
      </c>
      <c r="P877" t="b">
        <f t="shared" si="1223"/>
        <v>1</v>
      </c>
      <c r="Q877" t="b">
        <f t="shared" si="1224"/>
        <v>0</v>
      </c>
      <c r="R877" t="b">
        <f t="shared" si="1225"/>
        <v>0</v>
      </c>
      <c r="S877" t="b">
        <f t="shared" si="1226"/>
        <v>1</v>
      </c>
      <c r="T877" t="b">
        <f t="shared" si="1227"/>
        <v>1</v>
      </c>
      <c r="U877" t="b">
        <f t="shared" si="1228"/>
        <v>0</v>
      </c>
      <c r="V877" t="b">
        <f t="shared" si="1229"/>
        <v>1</v>
      </c>
      <c r="W877" t="b">
        <f t="shared" si="1230"/>
        <v>1</v>
      </c>
      <c r="X877" t="b">
        <f t="shared" si="1231"/>
        <v>1</v>
      </c>
      <c r="Y877" t="b">
        <f t="shared" si="1232"/>
        <v>0</v>
      </c>
      <c r="Z877" t="b">
        <f t="shared" si="1233"/>
        <v>0</v>
      </c>
      <c r="AA877" t="b">
        <f t="shared" si="1234"/>
        <v>0</v>
      </c>
      <c r="AB877" t="b">
        <f t="shared" si="1235"/>
        <v>1</v>
      </c>
      <c r="AC877" t="b">
        <f t="shared" si="1236"/>
        <v>0</v>
      </c>
      <c r="AD877" t="b">
        <f t="shared" si="1237"/>
        <v>0</v>
      </c>
      <c r="AE877" t="b">
        <f t="shared" si="1238"/>
        <v>0</v>
      </c>
      <c r="AF877" t="b">
        <f t="shared" si="1239"/>
        <v>0</v>
      </c>
      <c r="AG877" t="b">
        <f t="shared" si="1240"/>
        <v>0</v>
      </c>
      <c r="AH877" t="b">
        <f t="shared" si="1241"/>
        <v>0</v>
      </c>
      <c r="AI877" t="b">
        <f t="shared" si="1242"/>
        <v>0</v>
      </c>
      <c r="AJ877" t="b">
        <f t="shared" si="1243"/>
        <v>0</v>
      </c>
      <c r="AK877" t="b">
        <f t="shared" si="1244"/>
        <v>0</v>
      </c>
      <c r="AL877" t="b">
        <f t="shared" si="1245"/>
        <v>0</v>
      </c>
      <c r="AM877" t="b">
        <f t="shared" si="1246"/>
        <v>0</v>
      </c>
      <c r="AN877" t="b">
        <f t="shared" si="1247"/>
        <v>0</v>
      </c>
      <c r="AO877" t="b">
        <f t="shared" si="1248"/>
        <v>0</v>
      </c>
      <c r="AP877" t="b">
        <f t="shared" si="1249"/>
        <v>0</v>
      </c>
      <c r="AQ877" t="b">
        <f t="shared" si="1250"/>
        <v>0</v>
      </c>
      <c r="AR877" t="b">
        <f t="shared" si="1251"/>
        <v>0</v>
      </c>
      <c r="AS877" t="b">
        <f t="shared" si="1252"/>
        <v>0</v>
      </c>
      <c r="AT877" t="b">
        <f t="shared" si="1253"/>
        <v>0</v>
      </c>
      <c r="AU877" t="b">
        <f t="shared" si="1254"/>
        <v>0</v>
      </c>
      <c r="AV877" t="b">
        <f t="shared" si="1255"/>
        <v>1</v>
      </c>
      <c r="AW877" t="b">
        <f t="shared" si="1256"/>
        <v>0</v>
      </c>
      <c r="AX877" t="b">
        <f t="shared" si="1257"/>
        <v>0</v>
      </c>
      <c r="AY877" t="b">
        <f t="shared" si="1258"/>
        <v>0</v>
      </c>
      <c r="AZ877" t="b">
        <f t="shared" si="1259"/>
        <v>0</v>
      </c>
      <c r="BA877" t="b">
        <f t="shared" si="1260"/>
        <v>1</v>
      </c>
      <c r="BB877" t="b">
        <f t="shared" si="1261"/>
        <v>0</v>
      </c>
      <c r="BC877" t="b">
        <f t="shared" si="1262"/>
        <v>0</v>
      </c>
      <c r="BD877" t="b">
        <f t="shared" si="1263"/>
        <v>0</v>
      </c>
      <c r="BE877" t="b">
        <f t="shared" si="1264"/>
        <v>0</v>
      </c>
      <c r="BF877" t="b">
        <f t="shared" si="1265"/>
        <v>0</v>
      </c>
      <c r="BG877" t="b">
        <f t="shared" si="1266"/>
        <v>0</v>
      </c>
      <c r="BH877" t="b">
        <f t="shared" si="1267"/>
        <v>0</v>
      </c>
      <c r="BI877" t="b">
        <f t="shared" si="1268"/>
        <v>0</v>
      </c>
      <c r="BJ877" t="b">
        <f t="shared" si="1269"/>
        <v>0</v>
      </c>
      <c r="BK877" t="b">
        <f t="shared" si="1270"/>
        <v>0</v>
      </c>
      <c r="BL877" t="b">
        <f t="shared" si="1271"/>
        <v>0</v>
      </c>
      <c r="BM877" t="b">
        <f t="shared" si="1272"/>
        <v>0</v>
      </c>
      <c r="BN877" t="b">
        <f t="shared" si="1273"/>
        <v>0</v>
      </c>
      <c r="BO877" t="b">
        <f t="shared" si="1274"/>
        <v>0</v>
      </c>
      <c r="BP877" t="b">
        <f t="shared" si="1275"/>
        <v>1</v>
      </c>
      <c r="BQ877" t="b">
        <f t="shared" si="1276"/>
        <v>0</v>
      </c>
      <c r="BR877" t="b">
        <f t="shared" si="1277"/>
        <v>0</v>
      </c>
      <c r="BS877" t="b">
        <f t="shared" si="1278"/>
        <v>0</v>
      </c>
      <c r="BT877" t="b">
        <f t="shared" si="1279"/>
        <v>0</v>
      </c>
      <c r="BU877" t="b">
        <f t="shared" si="1280"/>
        <v>0</v>
      </c>
      <c r="BV877" t="b">
        <f t="shared" si="1281"/>
        <v>0</v>
      </c>
      <c r="BW877" t="b">
        <f t="shared" si="1282"/>
        <v>0</v>
      </c>
      <c r="BX877" t="b">
        <f t="shared" si="1283"/>
        <v>0</v>
      </c>
      <c r="BY877" t="b">
        <f t="shared" si="1284"/>
        <v>0</v>
      </c>
      <c r="BZ877" t="b">
        <f t="shared" si="1285"/>
        <v>0</v>
      </c>
      <c r="CA877" t="b">
        <f t="shared" si="1286"/>
        <v>0</v>
      </c>
      <c r="CB877" t="b">
        <f t="shared" si="1287"/>
        <v>0</v>
      </c>
      <c r="CC877" t="b">
        <f t="shared" si="1288"/>
        <v>0</v>
      </c>
      <c r="CD877" t="b">
        <f t="shared" si="1289"/>
        <v>0</v>
      </c>
      <c r="CE877" t="b">
        <f t="shared" si="1290"/>
        <v>0</v>
      </c>
      <c r="CF877" t="b">
        <f t="shared" si="1291"/>
        <v>0</v>
      </c>
      <c r="CG877" t="b">
        <f t="shared" si="1292"/>
        <v>0</v>
      </c>
      <c r="CH877" t="b">
        <f t="shared" si="1293"/>
        <v>0</v>
      </c>
      <c r="CI877" t="b">
        <f t="shared" si="1294"/>
        <v>0</v>
      </c>
      <c r="CJ877" t="b">
        <f t="shared" si="1295"/>
        <v>0</v>
      </c>
      <c r="CK877" t="b">
        <f t="shared" si="1296"/>
        <v>0</v>
      </c>
      <c r="CL877" t="b">
        <f t="shared" si="1297"/>
        <v>0</v>
      </c>
      <c r="CM877" t="b">
        <f t="shared" si="1298"/>
        <v>0</v>
      </c>
      <c r="CN877" t="b">
        <f t="shared" si="1299"/>
        <v>0</v>
      </c>
      <c r="CO877" t="b">
        <f t="shared" si="1300"/>
        <v>0</v>
      </c>
      <c r="CP877" t="b">
        <f t="shared" si="1301"/>
        <v>0</v>
      </c>
      <c r="CQ877" t="b">
        <f t="shared" si="1302"/>
        <v>1</v>
      </c>
      <c r="CR877" t="b">
        <f t="shared" si="1303"/>
        <v>0</v>
      </c>
      <c r="CS877" t="b">
        <f t="shared" si="1304"/>
        <v>0</v>
      </c>
      <c r="CT877" t="b">
        <f t="shared" si="1305"/>
        <v>0</v>
      </c>
      <c r="CU877" t="b">
        <f t="shared" si="1306"/>
        <v>0</v>
      </c>
      <c r="CV877" t="b">
        <f t="shared" si="1307"/>
        <v>0</v>
      </c>
      <c r="CW877" t="b">
        <f t="shared" si="1308"/>
        <v>0</v>
      </c>
      <c r="CX877" t="b">
        <f t="shared" si="1309"/>
        <v>0</v>
      </c>
      <c r="CY877" t="b">
        <f t="shared" si="1310"/>
        <v>1</v>
      </c>
      <c r="CZ877" t="b">
        <f t="shared" si="1311"/>
        <v>0</v>
      </c>
      <c r="DA877" t="b">
        <f t="shared" si="1312"/>
        <v>0</v>
      </c>
      <c r="DB877" t="b">
        <f t="shared" si="1313"/>
        <v>0</v>
      </c>
      <c r="DC877" t="b">
        <f t="shared" si="1314"/>
        <v>0</v>
      </c>
      <c r="DD877" t="b">
        <f t="shared" si="1315"/>
        <v>0</v>
      </c>
    </row>
    <row r="878" spans="1:108">
      <c r="A878" t="s">
        <v>3437</v>
      </c>
      <c r="C878" t="s">
        <v>3438</v>
      </c>
      <c r="E878" t="s">
        <v>6108</v>
      </c>
      <c r="F878" t="s">
        <v>6107</v>
      </c>
      <c r="G878" t="s">
        <v>3428</v>
      </c>
      <c r="H878" t="s">
        <v>7436</v>
      </c>
      <c r="I878" t="s">
        <v>7419</v>
      </c>
      <c r="J878" t="s">
        <v>119</v>
      </c>
      <c r="K878" t="s">
        <v>109</v>
      </c>
      <c r="L878" t="s">
        <v>7207</v>
      </c>
      <c r="M878" t="s">
        <v>6079</v>
      </c>
      <c r="N878" t="s">
        <v>3439</v>
      </c>
      <c r="O878" t="b">
        <f t="shared" si="1222"/>
        <v>0</v>
      </c>
      <c r="P878" t="b">
        <f t="shared" si="1223"/>
        <v>1</v>
      </c>
      <c r="Q878" t="b">
        <f t="shared" si="1224"/>
        <v>0</v>
      </c>
      <c r="R878" t="b">
        <f t="shared" si="1225"/>
        <v>0</v>
      </c>
      <c r="S878" t="b">
        <f t="shared" si="1226"/>
        <v>1</v>
      </c>
      <c r="T878" t="b">
        <f t="shared" si="1227"/>
        <v>1</v>
      </c>
      <c r="U878" t="b">
        <f t="shared" si="1228"/>
        <v>0</v>
      </c>
      <c r="V878" t="b">
        <f t="shared" si="1229"/>
        <v>0</v>
      </c>
      <c r="W878" t="b">
        <f t="shared" si="1230"/>
        <v>0</v>
      </c>
      <c r="X878" t="b">
        <f t="shared" si="1231"/>
        <v>0</v>
      </c>
      <c r="Y878" t="b">
        <f t="shared" si="1232"/>
        <v>0</v>
      </c>
      <c r="Z878" t="b">
        <f t="shared" si="1233"/>
        <v>0</v>
      </c>
      <c r="AA878" t="b">
        <f t="shared" si="1234"/>
        <v>0</v>
      </c>
      <c r="AB878" t="b">
        <f t="shared" si="1235"/>
        <v>0</v>
      </c>
      <c r="AC878" t="b">
        <f t="shared" si="1236"/>
        <v>0</v>
      </c>
      <c r="AD878" t="b">
        <f t="shared" si="1237"/>
        <v>0</v>
      </c>
      <c r="AE878" t="b">
        <f t="shared" si="1238"/>
        <v>0</v>
      </c>
      <c r="AF878" t="b">
        <f t="shared" si="1239"/>
        <v>0</v>
      </c>
      <c r="AG878" t="b">
        <f t="shared" si="1240"/>
        <v>0</v>
      </c>
      <c r="AH878" t="b">
        <f t="shared" si="1241"/>
        <v>0</v>
      </c>
      <c r="AI878" t="b">
        <f t="shared" si="1242"/>
        <v>1</v>
      </c>
      <c r="AJ878" t="b">
        <f t="shared" si="1243"/>
        <v>0</v>
      </c>
      <c r="AK878" t="b">
        <f t="shared" si="1244"/>
        <v>0</v>
      </c>
      <c r="AL878" t="b">
        <f t="shared" si="1245"/>
        <v>1</v>
      </c>
      <c r="AM878" t="b">
        <f t="shared" si="1246"/>
        <v>0</v>
      </c>
      <c r="AN878" t="b">
        <f t="shared" si="1247"/>
        <v>0</v>
      </c>
      <c r="AO878" t="b">
        <f t="shared" si="1248"/>
        <v>0</v>
      </c>
      <c r="AP878" t="b">
        <f t="shared" si="1249"/>
        <v>0</v>
      </c>
      <c r="AQ878" t="b">
        <f t="shared" si="1250"/>
        <v>0</v>
      </c>
      <c r="AR878" t="b">
        <f t="shared" si="1251"/>
        <v>0</v>
      </c>
      <c r="AS878" t="b">
        <f t="shared" si="1252"/>
        <v>0</v>
      </c>
      <c r="AT878" t="b">
        <f t="shared" si="1253"/>
        <v>0</v>
      </c>
      <c r="AU878" t="b">
        <f t="shared" si="1254"/>
        <v>0</v>
      </c>
      <c r="AV878" t="b">
        <f t="shared" si="1255"/>
        <v>0</v>
      </c>
      <c r="AW878" t="b">
        <f t="shared" si="1256"/>
        <v>0</v>
      </c>
      <c r="AX878" t="b">
        <f t="shared" si="1257"/>
        <v>0</v>
      </c>
      <c r="AY878" t="b">
        <f t="shared" si="1258"/>
        <v>0</v>
      </c>
      <c r="AZ878" t="b">
        <f t="shared" si="1259"/>
        <v>0</v>
      </c>
      <c r="BA878" t="b">
        <f t="shared" si="1260"/>
        <v>0</v>
      </c>
      <c r="BB878" t="b">
        <f t="shared" si="1261"/>
        <v>0</v>
      </c>
      <c r="BC878" t="b">
        <f t="shared" si="1262"/>
        <v>0</v>
      </c>
      <c r="BD878" t="b">
        <f t="shared" si="1263"/>
        <v>0</v>
      </c>
      <c r="BE878" t="b">
        <f t="shared" si="1264"/>
        <v>0</v>
      </c>
      <c r="BF878" t="b">
        <f t="shared" si="1265"/>
        <v>0</v>
      </c>
      <c r="BG878" t="b">
        <f t="shared" si="1266"/>
        <v>0</v>
      </c>
      <c r="BH878" t="b">
        <f t="shared" si="1267"/>
        <v>0</v>
      </c>
      <c r="BI878" t="b">
        <f t="shared" si="1268"/>
        <v>0</v>
      </c>
      <c r="BJ878" t="b">
        <f t="shared" si="1269"/>
        <v>0</v>
      </c>
      <c r="BK878" t="b">
        <f t="shared" si="1270"/>
        <v>0</v>
      </c>
      <c r="BL878" t="b">
        <f t="shared" si="1271"/>
        <v>0</v>
      </c>
      <c r="BM878" t="b">
        <f t="shared" si="1272"/>
        <v>0</v>
      </c>
      <c r="BN878" t="b">
        <f t="shared" si="1273"/>
        <v>0</v>
      </c>
      <c r="BO878" t="b">
        <f t="shared" si="1274"/>
        <v>0</v>
      </c>
      <c r="BP878" t="b">
        <f t="shared" si="1275"/>
        <v>0</v>
      </c>
      <c r="BQ878" t="b">
        <f t="shared" si="1276"/>
        <v>0</v>
      </c>
      <c r="BR878" t="b">
        <f t="shared" si="1277"/>
        <v>0</v>
      </c>
      <c r="BS878" t="b">
        <f t="shared" si="1278"/>
        <v>0</v>
      </c>
      <c r="BT878" t="b">
        <f t="shared" si="1279"/>
        <v>0</v>
      </c>
      <c r="BU878" t="b">
        <f t="shared" si="1280"/>
        <v>0</v>
      </c>
      <c r="BV878" t="b">
        <f t="shared" si="1281"/>
        <v>0</v>
      </c>
      <c r="BW878" t="b">
        <f t="shared" si="1282"/>
        <v>0</v>
      </c>
      <c r="BX878" t="b">
        <f t="shared" si="1283"/>
        <v>0</v>
      </c>
      <c r="BY878" t="b">
        <f t="shared" si="1284"/>
        <v>0</v>
      </c>
      <c r="BZ878" t="b">
        <f t="shared" si="1285"/>
        <v>0</v>
      </c>
      <c r="CA878" t="b">
        <f t="shared" si="1286"/>
        <v>0</v>
      </c>
      <c r="CB878" t="b">
        <f t="shared" si="1287"/>
        <v>0</v>
      </c>
      <c r="CC878" t="b">
        <f t="shared" si="1288"/>
        <v>0</v>
      </c>
      <c r="CD878" t="b">
        <f t="shared" si="1289"/>
        <v>0</v>
      </c>
      <c r="CE878" t="b">
        <f t="shared" si="1290"/>
        <v>0</v>
      </c>
      <c r="CF878" t="b">
        <f t="shared" si="1291"/>
        <v>0</v>
      </c>
      <c r="CG878" t="b">
        <f t="shared" si="1292"/>
        <v>0</v>
      </c>
      <c r="CH878" t="b">
        <f t="shared" si="1293"/>
        <v>0</v>
      </c>
      <c r="CI878" t="b">
        <f t="shared" si="1294"/>
        <v>0</v>
      </c>
      <c r="CJ878" t="b">
        <f t="shared" si="1295"/>
        <v>0</v>
      </c>
      <c r="CK878" t="b">
        <f t="shared" si="1296"/>
        <v>0</v>
      </c>
      <c r="CL878" t="b">
        <f t="shared" si="1297"/>
        <v>0</v>
      </c>
      <c r="CM878" t="b">
        <f t="shared" si="1298"/>
        <v>0</v>
      </c>
      <c r="CN878" t="b">
        <f t="shared" si="1299"/>
        <v>0</v>
      </c>
      <c r="CO878" t="b">
        <f t="shared" si="1300"/>
        <v>0</v>
      </c>
      <c r="CP878" t="b">
        <f t="shared" si="1301"/>
        <v>0</v>
      </c>
      <c r="CQ878" t="b">
        <f t="shared" si="1302"/>
        <v>0</v>
      </c>
      <c r="CR878" t="b">
        <f t="shared" si="1303"/>
        <v>0</v>
      </c>
      <c r="CS878" t="b">
        <f t="shared" si="1304"/>
        <v>0</v>
      </c>
      <c r="CT878" t="b">
        <f t="shared" si="1305"/>
        <v>0</v>
      </c>
      <c r="CU878" t="b">
        <f t="shared" si="1306"/>
        <v>0</v>
      </c>
      <c r="CV878" t="b">
        <f t="shared" si="1307"/>
        <v>0</v>
      </c>
      <c r="CW878" t="b">
        <f t="shared" si="1308"/>
        <v>0</v>
      </c>
      <c r="CX878" t="b">
        <f t="shared" si="1309"/>
        <v>0</v>
      </c>
      <c r="CY878" t="b">
        <f t="shared" si="1310"/>
        <v>0</v>
      </c>
      <c r="CZ878" t="b">
        <f t="shared" si="1311"/>
        <v>0</v>
      </c>
      <c r="DA878" t="b">
        <f t="shared" si="1312"/>
        <v>0</v>
      </c>
      <c r="DB878" t="b">
        <f t="shared" si="1313"/>
        <v>0</v>
      </c>
      <c r="DC878" t="b">
        <f t="shared" si="1314"/>
        <v>0</v>
      </c>
      <c r="DD878" t="b">
        <f t="shared" si="1315"/>
        <v>0</v>
      </c>
    </row>
    <row r="879" spans="1:108">
      <c r="A879" t="s">
        <v>3426</v>
      </c>
      <c r="C879" t="s">
        <v>3427</v>
      </c>
      <c r="E879" t="s">
        <v>6109</v>
      </c>
      <c r="F879" t="s">
        <v>6107</v>
      </c>
      <c r="G879" t="s">
        <v>3428</v>
      </c>
      <c r="H879" t="s">
        <v>7436</v>
      </c>
      <c r="I879" t="s">
        <v>7419</v>
      </c>
      <c r="J879" t="s">
        <v>108</v>
      </c>
      <c r="K879" t="s">
        <v>109</v>
      </c>
      <c r="L879" t="s">
        <v>7777</v>
      </c>
      <c r="M879" t="s">
        <v>174</v>
      </c>
      <c r="N879" t="s">
        <v>7479</v>
      </c>
      <c r="O879" t="b">
        <f t="shared" si="1222"/>
        <v>0</v>
      </c>
      <c r="P879" t="b">
        <f t="shared" si="1223"/>
        <v>1</v>
      </c>
      <c r="Q879" t="b">
        <f t="shared" si="1224"/>
        <v>1</v>
      </c>
      <c r="R879" t="b">
        <f t="shared" si="1225"/>
        <v>1</v>
      </c>
      <c r="S879" t="b">
        <f t="shared" si="1226"/>
        <v>1</v>
      </c>
      <c r="T879" t="b">
        <f t="shared" si="1227"/>
        <v>0</v>
      </c>
      <c r="U879" t="b">
        <f t="shared" si="1228"/>
        <v>1</v>
      </c>
      <c r="V879" t="b">
        <f t="shared" si="1229"/>
        <v>1</v>
      </c>
      <c r="W879" t="b">
        <f t="shared" si="1230"/>
        <v>0</v>
      </c>
      <c r="X879" t="b">
        <f t="shared" si="1231"/>
        <v>0</v>
      </c>
      <c r="Y879" t="b">
        <f t="shared" si="1232"/>
        <v>1</v>
      </c>
      <c r="Z879" t="b">
        <f t="shared" si="1233"/>
        <v>1</v>
      </c>
      <c r="AA879" t="b">
        <f t="shared" si="1234"/>
        <v>1</v>
      </c>
      <c r="AB879" t="b">
        <f t="shared" si="1235"/>
        <v>0</v>
      </c>
      <c r="AC879" t="b">
        <f t="shared" si="1236"/>
        <v>0</v>
      </c>
      <c r="AD879" t="b">
        <f t="shared" si="1237"/>
        <v>0</v>
      </c>
      <c r="AE879" t="b">
        <f t="shared" si="1238"/>
        <v>0</v>
      </c>
      <c r="AF879" t="b">
        <f t="shared" si="1239"/>
        <v>0</v>
      </c>
      <c r="AG879" t="b">
        <f t="shared" si="1240"/>
        <v>1</v>
      </c>
      <c r="AH879" t="b">
        <f t="shared" si="1241"/>
        <v>0</v>
      </c>
      <c r="AI879" t="b">
        <f t="shared" si="1242"/>
        <v>0</v>
      </c>
      <c r="AJ879" t="b">
        <f t="shared" si="1243"/>
        <v>0</v>
      </c>
      <c r="AK879" t="b">
        <f t="shared" si="1244"/>
        <v>1</v>
      </c>
      <c r="AL879" t="b">
        <f t="shared" si="1245"/>
        <v>0</v>
      </c>
      <c r="AM879" t="b">
        <f t="shared" si="1246"/>
        <v>0</v>
      </c>
      <c r="AN879" t="b">
        <f t="shared" si="1247"/>
        <v>0</v>
      </c>
      <c r="AO879" t="b">
        <f t="shared" si="1248"/>
        <v>0</v>
      </c>
      <c r="AP879" t="b">
        <f t="shared" si="1249"/>
        <v>0</v>
      </c>
      <c r="AQ879" t="b">
        <f t="shared" si="1250"/>
        <v>0</v>
      </c>
      <c r="AR879" t="b">
        <f t="shared" si="1251"/>
        <v>0</v>
      </c>
      <c r="AS879" t="b">
        <f t="shared" si="1252"/>
        <v>0</v>
      </c>
      <c r="AT879" t="b">
        <f t="shared" si="1253"/>
        <v>0</v>
      </c>
      <c r="AU879" t="b">
        <f t="shared" si="1254"/>
        <v>1</v>
      </c>
      <c r="AV879" t="b">
        <f t="shared" si="1255"/>
        <v>0</v>
      </c>
      <c r="AW879" t="b">
        <f t="shared" si="1256"/>
        <v>0</v>
      </c>
      <c r="AX879" t="b">
        <f t="shared" si="1257"/>
        <v>0</v>
      </c>
      <c r="AY879" t="b">
        <f t="shared" si="1258"/>
        <v>0</v>
      </c>
      <c r="AZ879" t="b">
        <f t="shared" si="1259"/>
        <v>0</v>
      </c>
      <c r="BA879" t="b">
        <f t="shared" si="1260"/>
        <v>0</v>
      </c>
      <c r="BB879" t="b">
        <f t="shared" si="1261"/>
        <v>0</v>
      </c>
      <c r="BC879" t="b">
        <f t="shared" si="1262"/>
        <v>1</v>
      </c>
      <c r="BD879" t="b">
        <f t="shared" si="1263"/>
        <v>0</v>
      </c>
      <c r="BE879" t="b">
        <f t="shared" si="1264"/>
        <v>0</v>
      </c>
      <c r="BF879" t="b">
        <f t="shared" si="1265"/>
        <v>0</v>
      </c>
      <c r="BG879" t="b">
        <f t="shared" si="1266"/>
        <v>0</v>
      </c>
      <c r="BH879" t="b">
        <f t="shared" si="1267"/>
        <v>0</v>
      </c>
      <c r="BI879" t="b">
        <f t="shared" si="1268"/>
        <v>0</v>
      </c>
      <c r="BJ879" t="b">
        <f t="shared" si="1269"/>
        <v>0</v>
      </c>
      <c r="BK879" t="b">
        <f t="shared" si="1270"/>
        <v>0</v>
      </c>
      <c r="BL879" t="b">
        <f t="shared" si="1271"/>
        <v>0</v>
      </c>
      <c r="BM879" t="b">
        <f t="shared" si="1272"/>
        <v>0</v>
      </c>
      <c r="BN879" t="b">
        <f t="shared" si="1273"/>
        <v>0</v>
      </c>
      <c r="BO879" t="b">
        <f t="shared" si="1274"/>
        <v>0</v>
      </c>
      <c r="BP879" t="b">
        <f t="shared" si="1275"/>
        <v>0</v>
      </c>
      <c r="BQ879" t="b">
        <f t="shared" si="1276"/>
        <v>0</v>
      </c>
      <c r="BR879" t="b">
        <f t="shared" si="1277"/>
        <v>0</v>
      </c>
      <c r="BS879" t="b">
        <f t="shared" si="1278"/>
        <v>0</v>
      </c>
      <c r="BT879" t="b">
        <f t="shared" si="1279"/>
        <v>0</v>
      </c>
      <c r="BU879" t="b">
        <f t="shared" si="1280"/>
        <v>0</v>
      </c>
      <c r="BV879" t="b">
        <f t="shared" si="1281"/>
        <v>0</v>
      </c>
      <c r="BW879" t="b">
        <f t="shared" si="1282"/>
        <v>0</v>
      </c>
      <c r="BX879" t="b">
        <f t="shared" si="1283"/>
        <v>0</v>
      </c>
      <c r="BY879" t="b">
        <f t="shared" si="1284"/>
        <v>1</v>
      </c>
      <c r="BZ879" t="b">
        <f t="shared" si="1285"/>
        <v>0</v>
      </c>
      <c r="CA879" t="b">
        <f t="shared" si="1286"/>
        <v>1</v>
      </c>
      <c r="CB879" t="b">
        <f t="shared" si="1287"/>
        <v>0</v>
      </c>
      <c r="CC879" t="b">
        <f t="shared" si="1288"/>
        <v>0</v>
      </c>
      <c r="CD879" t="b">
        <f t="shared" si="1289"/>
        <v>0</v>
      </c>
      <c r="CE879" t="b">
        <f t="shared" si="1290"/>
        <v>0</v>
      </c>
      <c r="CF879" t="b">
        <f t="shared" si="1291"/>
        <v>0</v>
      </c>
      <c r="CG879" t="b">
        <f t="shared" si="1292"/>
        <v>0</v>
      </c>
      <c r="CH879" t="b">
        <f t="shared" si="1293"/>
        <v>0</v>
      </c>
      <c r="CI879" t="b">
        <f t="shared" si="1294"/>
        <v>0</v>
      </c>
      <c r="CJ879" t="b">
        <f t="shared" si="1295"/>
        <v>0</v>
      </c>
      <c r="CK879" t="b">
        <f t="shared" si="1296"/>
        <v>0</v>
      </c>
      <c r="CL879" t="b">
        <f t="shared" si="1297"/>
        <v>1</v>
      </c>
      <c r="CM879" t="b">
        <f t="shared" si="1298"/>
        <v>0</v>
      </c>
      <c r="CN879" t="b">
        <f t="shared" si="1299"/>
        <v>0</v>
      </c>
      <c r="CO879" t="b">
        <f t="shared" si="1300"/>
        <v>0</v>
      </c>
      <c r="CP879" t="b">
        <f t="shared" si="1301"/>
        <v>1</v>
      </c>
      <c r="CQ879" t="b">
        <f t="shared" si="1302"/>
        <v>0</v>
      </c>
      <c r="CR879" t="b">
        <f t="shared" si="1303"/>
        <v>0</v>
      </c>
      <c r="CS879" t="b">
        <f t="shared" si="1304"/>
        <v>0</v>
      </c>
      <c r="CT879" t="b">
        <f t="shared" si="1305"/>
        <v>0</v>
      </c>
      <c r="CU879" t="b">
        <f t="shared" si="1306"/>
        <v>0</v>
      </c>
      <c r="CV879" t="b">
        <f t="shared" si="1307"/>
        <v>0</v>
      </c>
      <c r="CW879" t="b">
        <f t="shared" si="1308"/>
        <v>0</v>
      </c>
      <c r="CX879" t="b">
        <f t="shared" si="1309"/>
        <v>0</v>
      </c>
      <c r="CY879" t="b">
        <f t="shared" si="1310"/>
        <v>0</v>
      </c>
      <c r="CZ879" t="b">
        <f t="shared" si="1311"/>
        <v>0</v>
      </c>
      <c r="DA879" t="b">
        <f t="shared" si="1312"/>
        <v>0</v>
      </c>
      <c r="DB879" t="b">
        <f t="shared" si="1313"/>
        <v>0</v>
      </c>
      <c r="DC879" t="b">
        <f t="shared" si="1314"/>
        <v>0</v>
      </c>
      <c r="DD879" t="b">
        <f t="shared" si="1315"/>
        <v>0</v>
      </c>
    </row>
    <row r="880" spans="1:108">
      <c r="A880" t="s">
        <v>3429</v>
      </c>
      <c r="C880" t="s">
        <v>3427</v>
      </c>
      <c r="E880" t="s">
        <v>6109</v>
      </c>
      <c r="F880" t="s">
        <v>6107</v>
      </c>
      <c r="G880" t="s">
        <v>3428</v>
      </c>
      <c r="H880" t="s">
        <v>7436</v>
      </c>
      <c r="I880" t="s">
        <v>7419</v>
      </c>
      <c r="J880" t="s">
        <v>109</v>
      </c>
      <c r="K880" t="s">
        <v>109</v>
      </c>
      <c r="L880" t="s">
        <v>7205</v>
      </c>
      <c r="M880" t="s">
        <v>6079</v>
      </c>
      <c r="N880" t="s">
        <v>3430</v>
      </c>
      <c r="O880" t="b">
        <f t="shared" si="1222"/>
        <v>1</v>
      </c>
      <c r="P880" t="b">
        <f t="shared" si="1223"/>
        <v>1</v>
      </c>
      <c r="Q880" t="b">
        <f t="shared" si="1224"/>
        <v>1</v>
      </c>
      <c r="R880" t="b">
        <f t="shared" si="1225"/>
        <v>1</v>
      </c>
      <c r="S880" t="b">
        <f t="shared" si="1226"/>
        <v>1</v>
      </c>
      <c r="T880" t="b">
        <f t="shared" si="1227"/>
        <v>0</v>
      </c>
      <c r="U880" t="b">
        <f t="shared" si="1228"/>
        <v>1</v>
      </c>
      <c r="V880" t="b">
        <f t="shared" si="1229"/>
        <v>1</v>
      </c>
      <c r="W880" t="b">
        <f t="shared" si="1230"/>
        <v>0</v>
      </c>
      <c r="X880" t="b">
        <f t="shared" si="1231"/>
        <v>1</v>
      </c>
      <c r="Y880" t="b">
        <f t="shared" si="1232"/>
        <v>0</v>
      </c>
      <c r="Z880" t="b">
        <f t="shared" si="1233"/>
        <v>0</v>
      </c>
      <c r="AA880" t="b">
        <f t="shared" si="1234"/>
        <v>1</v>
      </c>
      <c r="AB880" t="b">
        <f t="shared" si="1235"/>
        <v>0</v>
      </c>
      <c r="AC880" t="b">
        <f t="shared" si="1236"/>
        <v>0</v>
      </c>
      <c r="AD880" t="b">
        <f t="shared" si="1237"/>
        <v>0</v>
      </c>
      <c r="AE880" t="b">
        <f t="shared" si="1238"/>
        <v>0</v>
      </c>
      <c r="AF880" t="b">
        <f t="shared" si="1239"/>
        <v>0</v>
      </c>
      <c r="AG880" t="b">
        <f t="shared" si="1240"/>
        <v>0</v>
      </c>
      <c r="AH880" t="b">
        <f t="shared" si="1241"/>
        <v>1</v>
      </c>
      <c r="AI880" t="b">
        <f t="shared" si="1242"/>
        <v>0</v>
      </c>
      <c r="AJ880" t="b">
        <f t="shared" si="1243"/>
        <v>0</v>
      </c>
      <c r="AK880" t="b">
        <f t="shared" si="1244"/>
        <v>0</v>
      </c>
      <c r="AL880" t="b">
        <f t="shared" si="1245"/>
        <v>0</v>
      </c>
      <c r="AM880" t="b">
        <f t="shared" si="1246"/>
        <v>0</v>
      </c>
      <c r="AN880" t="b">
        <f t="shared" si="1247"/>
        <v>0</v>
      </c>
      <c r="AO880" t="b">
        <f t="shared" si="1248"/>
        <v>0</v>
      </c>
      <c r="AP880" t="b">
        <f t="shared" si="1249"/>
        <v>0</v>
      </c>
      <c r="AQ880" t="b">
        <f t="shared" si="1250"/>
        <v>0</v>
      </c>
      <c r="AR880" t="b">
        <f t="shared" si="1251"/>
        <v>0</v>
      </c>
      <c r="AS880" t="b">
        <f t="shared" si="1252"/>
        <v>0</v>
      </c>
      <c r="AT880" t="b">
        <f t="shared" si="1253"/>
        <v>0</v>
      </c>
      <c r="AU880" t="b">
        <f t="shared" si="1254"/>
        <v>0</v>
      </c>
      <c r="AV880" t="b">
        <f t="shared" si="1255"/>
        <v>0</v>
      </c>
      <c r="AW880" t="b">
        <f t="shared" si="1256"/>
        <v>0</v>
      </c>
      <c r="AX880" t="b">
        <f t="shared" si="1257"/>
        <v>0</v>
      </c>
      <c r="AY880" t="b">
        <f t="shared" si="1258"/>
        <v>0</v>
      </c>
      <c r="AZ880" t="b">
        <f t="shared" si="1259"/>
        <v>0</v>
      </c>
      <c r="BA880" t="b">
        <f t="shared" si="1260"/>
        <v>0</v>
      </c>
      <c r="BB880" t="b">
        <f t="shared" si="1261"/>
        <v>0</v>
      </c>
      <c r="BC880" t="b">
        <f t="shared" si="1262"/>
        <v>0</v>
      </c>
      <c r="BD880" t="b">
        <f t="shared" si="1263"/>
        <v>0</v>
      </c>
      <c r="BE880" t="b">
        <f t="shared" si="1264"/>
        <v>1</v>
      </c>
      <c r="BF880" t="b">
        <f t="shared" si="1265"/>
        <v>0</v>
      </c>
      <c r="BG880" t="b">
        <f t="shared" si="1266"/>
        <v>0</v>
      </c>
      <c r="BH880" t="b">
        <f t="shared" si="1267"/>
        <v>0</v>
      </c>
      <c r="BI880" t="b">
        <f t="shared" si="1268"/>
        <v>0</v>
      </c>
      <c r="BJ880" t="b">
        <f t="shared" si="1269"/>
        <v>0</v>
      </c>
      <c r="BK880" t="b">
        <f t="shared" si="1270"/>
        <v>0</v>
      </c>
      <c r="BL880" t="b">
        <f t="shared" si="1271"/>
        <v>1</v>
      </c>
      <c r="BM880" t="b">
        <f t="shared" si="1272"/>
        <v>0</v>
      </c>
      <c r="BN880" t="b">
        <f t="shared" si="1273"/>
        <v>0</v>
      </c>
      <c r="BO880" t="b">
        <f t="shared" si="1274"/>
        <v>0</v>
      </c>
      <c r="BP880" t="b">
        <f t="shared" si="1275"/>
        <v>0</v>
      </c>
      <c r="BQ880" t="b">
        <f t="shared" si="1276"/>
        <v>0</v>
      </c>
      <c r="BR880" t="b">
        <f t="shared" si="1277"/>
        <v>0</v>
      </c>
      <c r="BS880" t="b">
        <f t="shared" si="1278"/>
        <v>0</v>
      </c>
      <c r="BT880" t="b">
        <f t="shared" si="1279"/>
        <v>0</v>
      </c>
      <c r="BU880" t="b">
        <f t="shared" si="1280"/>
        <v>0</v>
      </c>
      <c r="BV880" t="b">
        <f t="shared" si="1281"/>
        <v>0</v>
      </c>
      <c r="BW880" t="b">
        <f t="shared" si="1282"/>
        <v>0</v>
      </c>
      <c r="BX880" t="b">
        <f t="shared" si="1283"/>
        <v>1</v>
      </c>
      <c r="BY880" t="b">
        <f t="shared" si="1284"/>
        <v>1</v>
      </c>
      <c r="BZ880" t="b">
        <f t="shared" si="1285"/>
        <v>0</v>
      </c>
      <c r="CA880" t="b">
        <f t="shared" si="1286"/>
        <v>0</v>
      </c>
      <c r="CB880" t="b">
        <f t="shared" si="1287"/>
        <v>1</v>
      </c>
      <c r="CC880" t="b">
        <f t="shared" si="1288"/>
        <v>0</v>
      </c>
      <c r="CD880" t="b">
        <f t="shared" si="1289"/>
        <v>0</v>
      </c>
      <c r="CE880" t="b">
        <f t="shared" si="1290"/>
        <v>0</v>
      </c>
      <c r="CF880" t="b">
        <f t="shared" si="1291"/>
        <v>0</v>
      </c>
      <c r="CG880" t="b">
        <f t="shared" si="1292"/>
        <v>0</v>
      </c>
      <c r="CH880" t="b">
        <f t="shared" si="1293"/>
        <v>0</v>
      </c>
      <c r="CI880" t="b">
        <f t="shared" si="1294"/>
        <v>0</v>
      </c>
      <c r="CJ880" t="b">
        <f t="shared" si="1295"/>
        <v>0</v>
      </c>
      <c r="CK880" t="b">
        <f t="shared" si="1296"/>
        <v>0</v>
      </c>
      <c r="CL880" t="b">
        <f t="shared" si="1297"/>
        <v>0</v>
      </c>
      <c r="CM880" t="b">
        <f t="shared" si="1298"/>
        <v>0</v>
      </c>
      <c r="CN880" t="b">
        <f t="shared" si="1299"/>
        <v>0</v>
      </c>
      <c r="CO880" t="b">
        <f t="shared" si="1300"/>
        <v>0</v>
      </c>
      <c r="CP880" t="b">
        <f t="shared" si="1301"/>
        <v>0</v>
      </c>
      <c r="CQ880" t="b">
        <f t="shared" si="1302"/>
        <v>0</v>
      </c>
      <c r="CR880" t="b">
        <f t="shared" si="1303"/>
        <v>0</v>
      </c>
      <c r="CS880" t="b">
        <f t="shared" si="1304"/>
        <v>0</v>
      </c>
      <c r="CT880" t="b">
        <f t="shared" si="1305"/>
        <v>0</v>
      </c>
      <c r="CU880" t="b">
        <f t="shared" si="1306"/>
        <v>0</v>
      </c>
      <c r="CV880" t="b">
        <f t="shared" si="1307"/>
        <v>0</v>
      </c>
      <c r="CW880" t="b">
        <f t="shared" si="1308"/>
        <v>0</v>
      </c>
      <c r="CX880" t="b">
        <f t="shared" si="1309"/>
        <v>0</v>
      </c>
      <c r="CY880" t="b">
        <f t="shared" si="1310"/>
        <v>0</v>
      </c>
      <c r="CZ880" t="b">
        <f t="shared" si="1311"/>
        <v>0</v>
      </c>
      <c r="DA880" t="b">
        <f t="shared" si="1312"/>
        <v>0</v>
      </c>
      <c r="DB880" t="b">
        <f t="shared" si="1313"/>
        <v>0</v>
      </c>
      <c r="DC880" t="b">
        <f t="shared" si="1314"/>
        <v>0</v>
      </c>
      <c r="DD880" t="b">
        <f t="shared" si="1315"/>
        <v>0</v>
      </c>
    </row>
    <row r="881" spans="1:108">
      <c r="A881" t="s">
        <v>3431</v>
      </c>
      <c r="C881" t="s">
        <v>3432</v>
      </c>
      <c r="E881" t="s">
        <v>6109</v>
      </c>
      <c r="F881" t="s">
        <v>6107</v>
      </c>
      <c r="G881" t="s">
        <v>3428</v>
      </c>
      <c r="H881" t="s">
        <v>7436</v>
      </c>
      <c r="I881" t="s">
        <v>7419</v>
      </c>
      <c r="J881" t="s">
        <v>119</v>
      </c>
      <c r="K881" t="s">
        <v>109</v>
      </c>
      <c r="L881" t="s">
        <v>7206</v>
      </c>
      <c r="M881" t="s">
        <v>6079</v>
      </c>
      <c r="N881" t="s">
        <v>3433</v>
      </c>
      <c r="O881" t="b">
        <f t="shared" si="1222"/>
        <v>0</v>
      </c>
      <c r="P881" t="b">
        <f t="shared" si="1223"/>
        <v>1</v>
      </c>
      <c r="Q881" t="b">
        <f t="shared" si="1224"/>
        <v>0</v>
      </c>
      <c r="R881" t="b">
        <f t="shared" si="1225"/>
        <v>0</v>
      </c>
      <c r="S881" t="b">
        <f t="shared" si="1226"/>
        <v>0</v>
      </c>
      <c r="T881" t="b">
        <f t="shared" si="1227"/>
        <v>1</v>
      </c>
      <c r="U881" t="b">
        <f t="shared" si="1228"/>
        <v>0</v>
      </c>
      <c r="V881" t="b">
        <f t="shared" si="1229"/>
        <v>0</v>
      </c>
      <c r="W881" t="b">
        <f t="shared" si="1230"/>
        <v>0</v>
      </c>
      <c r="X881" t="b">
        <f t="shared" si="1231"/>
        <v>0</v>
      </c>
      <c r="Y881" t="b">
        <f t="shared" si="1232"/>
        <v>0</v>
      </c>
      <c r="Z881" t="b">
        <f t="shared" si="1233"/>
        <v>0</v>
      </c>
      <c r="AA881" t="b">
        <f t="shared" si="1234"/>
        <v>0</v>
      </c>
      <c r="AB881" t="b">
        <f t="shared" si="1235"/>
        <v>0</v>
      </c>
      <c r="AC881" t="b">
        <f t="shared" si="1236"/>
        <v>0</v>
      </c>
      <c r="AD881" t="b">
        <f t="shared" si="1237"/>
        <v>0</v>
      </c>
      <c r="AE881" t="b">
        <f t="shared" si="1238"/>
        <v>0</v>
      </c>
      <c r="AF881" t="b">
        <f t="shared" si="1239"/>
        <v>0</v>
      </c>
      <c r="AG881" t="b">
        <f t="shared" si="1240"/>
        <v>0</v>
      </c>
      <c r="AH881" t="b">
        <f t="shared" si="1241"/>
        <v>0</v>
      </c>
      <c r="AI881" t="b">
        <f t="shared" si="1242"/>
        <v>0</v>
      </c>
      <c r="AJ881" t="b">
        <f t="shared" si="1243"/>
        <v>0</v>
      </c>
      <c r="AK881" t="b">
        <f t="shared" si="1244"/>
        <v>0</v>
      </c>
      <c r="AL881" t="b">
        <f t="shared" si="1245"/>
        <v>1</v>
      </c>
      <c r="AM881" t="b">
        <f t="shared" si="1246"/>
        <v>0</v>
      </c>
      <c r="AN881" t="b">
        <f t="shared" si="1247"/>
        <v>0</v>
      </c>
      <c r="AO881" t="b">
        <f t="shared" si="1248"/>
        <v>0</v>
      </c>
      <c r="AP881" t="b">
        <f t="shared" si="1249"/>
        <v>0</v>
      </c>
      <c r="AQ881" t="b">
        <f t="shared" si="1250"/>
        <v>0</v>
      </c>
      <c r="AR881" t="b">
        <f t="shared" si="1251"/>
        <v>0</v>
      </c>
      <c r="AS881" t="b">
        <f t="shared" si="1252"/>
        <v>0</v>
      </c>
      <c r="AT881" t="b">
        <f t="shared" si="1253"/>
        <v>0</v>
      </c>
      <c r="AU881" t="b">
        <f t="shared" si="1254"/>
        <v>0</v>
      </c>
      <c r="AV881" t="b">
        <f t="shared" si="1255"/>
        <v>0</v>
      </c>
      <c r="AW881" t="b">
        <f t="shared" si="1256"/>
        <v>0</v>
      </c>
      <c r="AX881" t="b">
        <f t="shared" si="1257"/>
        <v>0</v>
      </c>
      <c r="AY881" t="b">
        <f t="shared" si="1258"/>
        <v>0</v>
      </c>
      <c r="AZ881" t="b">
        <f t="shared" si="1259"/>
        <v>0</v>
      </c>
      <c r="BA881" t="b">
        <f t="shared" si="1260"/>
        <v>0</v>
      </c>
      <c r="BB881" t="b">
        <f t="shared" si="1261"/>
        <v>0</v>
      </c>
      <c r="BC881" t="b">
        <f t="shared" si="1262"/>
        <v>0</v>
      </c>
      <c r="BD881" t="b">
        <f t="shared" si="1263"/>
        <v>0</v>
      </c>
      <c r="BE881" t="b">
        <f t="shared" si="1264"/>
        <v>0</v>
      </c>
      <c r="BF881" t="b">
        <f t="shared" si="1265"/>
        <v>0</v>
      </c>
      <c r="BG881" t="b">
        <f t="shared" si="1266"/>
        <v>0</v>
      </c>
      <c r="BH881" t="b">
        <f t="shared" si="1267"/>
        <v>0</v>
      </c>
      <c r="BI881" t="b">
        <f t="shared" si="1268"/>
        <v>0</v>
      </c>
      <c r="BJ881" t="b">
        <f t="shared" si="1269"/>
        <v>0</v>
      </c>
      <c r="BK881" t="b">
        <f t="shared" si="1270"/>
        <v>0</v>
      </c>
      <c r="BL881" t="b">
        <f t="shared" si="1271"/>
        <v>0</v>
      </c>
      <c r="BM881" t="b">
        <f t="shared" si="1272"/>
        <v>0</v>
      </c>
      <c r="BN881" t="b">
        <f t="shared" si="1273"/>
        <v>0</v>
      </c>
      <c r="BO881" t="b">
        <f t="shared" si="1274"/>
        <v>0</v>
      </c>
      <c r="BP881" t="b">
        <f t="shared" si="1275"/>
        <v>1</v>
      </c>
      <c r="BQ881" t="b">
        <f t="shared" si="1276"/>
        <v>0</v>
      </c>
      <c r="BR881" t="b">
        <f t="shared" si="1277"/>
        <v>0</v>
      </c>
      <c r="BS881" t="b">
        <f t="shared" si="1278"/>
        <v>0</v>
      </c>
      <c r="BT881" t="b">
        <f t="shared" si="1279"/>
        <v>0</v>
      </c>
      <c r="BU881" t="b">
        <f t="shared" si="1280"/>
        <v>0</v>
      </c>
      <c r="BV881" t="b">
        <f t="shared" si="1281"/>
        <v>0</v>
      </c>
      <c r="BW881" t="b">
        <f t="shared" si="1282"/>
        <v>0</v>
      </c>
      <c r="BX881" t="b">
        <f t="shared" si="1283"/>
        <v>0</v>
      </c>
      <c r="BY881" t="b">
        <f t="shared" si="1284"/>
        <v>0</v>
      </c>
      <c r="BZ881" t="b">
        <f t="shared" si="1285"/>
        <v>0</v>
      </c>
      <c r="CA881" t="b">
        <f t="shared" si="1286"/>
        <v>0</v>
      </c>
      <c r="CB881" t="b">
        <f t="shared" si="1287"/>
        <v>0</v>
      </c>
      <c r="CC881" t="b">
        <f t="shared" si="1288"/>
        <v>0</v>
      </c>
      <c r="CD881" t="b">
        <f t="shared" si="1289"/>
        <v>0</v>
      </c>
      <c r="CE881" t="b">
        <f t="shared" si="1290"/>
        <v>0</v>
      </c>
      <c r="CF881" t="b">
        <f t="shared" si="1291"/>
        <v>0</v>
      </c>
      <c r="CG881" t="b">
        <f t="shared" si="1292"/>
        <v>0</v>
      </c>
      <c r="CH881" t="b">
        <f t="shared" si="1293"/>
        <v>0</v>
      </c>
      <c r="CI881" t="b">
        <f t="shared" si="1294"/>
        <v>0</v>
      </c>
      <c r="CJ881" t="b">
        <f t="shared" si="1295"/>
        <v>0</v>
      </c>
      <c r="CK881" t="b">
        <f t="shared" si="1296"/>
        <v>0</v>
      </c>
      <c r="CL881" t="b">
        <f t="shared" si="1297"/>
        <v>0</v>
      </c>
      <c r="CM881" t="b">
        <f t="shared" si="1298"/>
        <v>0</v>
      </c>
      <c r="CN881" t="b">
        <f t="shared" si="1299"/>
        <v>0</v>
      </c>
      <c r="CO881" t="b">
        <f t="shared" si="1300"/>
        <v>0</v>
      </c>
      <c r="CP881" t="b">
        <f t="shared" si="1301"/>
        <v>0</v>
      </c>
      <c r="CQ881" t="b">
        <f t="shared" si="1302"/>
        <v>0</v>
      </c>
      <c r="CR881" t="b">
        <f t="shared" si="1303"/>
        <v>0</v>
      </c>
      <c r="CS881" t="b">
        <f t="shared" si="1304"/>
        <v>0</v>
      </c>
      <c r="CT881" t="b">
        <f t="shared" si="1305"/>
        <v>0</v>
      </c>
      <c r="CU881" t="b">
        <f t="shared" si="1306"/>
        <v>0</v>
      </c>
      <c r="CV881" t="b">
        <f t="shared" si="1307"/>
        <v>0</v>
      </c>
      <c r="CW881" t="b">
        <f t="shared" si="1308"/>
        <v>0</v>
      </c>
      <c r="CX881" t="b">
        <f t="shared" si="1309"/>
        <v>0</v>
      </c>
      <c r="CY881" t="b">
        <f t="shared" si="1310"/>
        <v>0</v>
      </c>
      <c r="CZ881" t="b">
        <f t="shared" si="1311"/>
        <v>0</v>
      </c>
      <c r="DA881" t="b">
        <f t="shared" si="1312"/>
        <v>0</v>
      </c>
      <c r="DB881" t="b">
        <f t="shared" si="1313"/>
        <v>0</v>
      </c>
      <c r="DC881" t="b">
        <f t="shared" si="1314"/>
        <v>0</v>
      </c>
      <c r="DD881" t="b">
        <f t="shared" si="1315"/>
        <v>0</v>
      </c>
    </row>
    <row r="882" spans="1:108">
      <c r="A882" t="s">
        <v>3434</v>
      </c>
      <c r="C882" t="s">
        <v>3435</v>
      </c>
      <c r="E882" t="s">
        <v>6109</v>
      </c>
      <c r="F882" t="s">
        <v>6107</v>
      </c>
      <c r="G882" t="s">
        <v>3428</v>
      </c>
      <c r="H882" t="s">
        <v>7436</v>
      </c>
      <c r="I882" t="s">
        <v>7419</v>
      </c>
      <c r="J882" t="s">
        <v>109</v>
      </c>
      <c r="K882" t="s">
        <v>109</v>
      </c>
      <c r="L882" t="s">
        <v>7778</v>
      </c>
      <c r="M882" t="s">
        <v>6079</v>
      </c>
      <c r="N882" t="s">
        <v>7480</v>
      </c>
      <c r="O882" t="b">
        <f t="shared" si="1222"/>
        <v>0</v>
      </c>
      <c r="P882" t="b">
        <f t="shared" si="1223"/>
        <v>0</v>
      </c>
      <c r="Q882" t="b">
        <f t="shared" si="1224"/>
        <v>0</v>
      </c>
      <c r="R882" t="b">
        <f t="shared" si="1225"/>
        <v>1</v>
      </c>
      <c r="S882" t="b">
        <f t="shared" si="1226"/>
        <v>0</v>
      </c>
      <c r="T882" t="b">
        <f t="shared" si="1227"/>
        <v>0</v>
      </c>
      <c r="U882" t="b">
        <f t="shared" si="1228"/>
        <v>0</v>
      </c>
      <c r="V882" t="b">
        <f t="shared" si="1229"/>
        <v>0</v>
      </c>
      <c r="W882" t="b">
        <f t="shared" si="1230"/>
        <v>0</v>
      </c>
      <c r="X882" t="b">
        <f t="shared" si="1231"/>
        <v>1</v>
      </c>
      <c r="Y882" t="b">
        <f t="shared" si="1232"/>
        <v>1</v>
      </c>
      <c r="Z882" t="b">
        <f t="shared" si="1233"/>
        <v>0</v>
      </c>
      <c r="AA882" t="b">
        <f t="shared" si="1234"/>
        <v>0</v>
      </c>
      <c r="AB882" t="b">
        <f t="shared" si="1235"/>
        <v>0</v>
      </c>
      <c r="AC882" t="b">
        <f t="shared" si="1236"/>
        <v>0</v>
      </c>
      <c r="AD882" t="b">
        <f t="shared" si="1237"/>
        <v>0</v>
      </c>
      <c r="AE882" t="b">
        <f t="shared" si="1238"/>
        <v>0</v>
      </c>
      <c r="AF882" t="b">
        <f t="shared" si="1239"/>
        <v>0</v>
      </c>
      <c r="AG882" t="b">
        <f t="shared" si="1240"/>
        <v>0</v>
      </c>
      <c r="AH882" t="b">
        <f t="shared" si="1241"/>
        <v>0</v>
      </c>
      <c r="AI882" t="b">
        <f t="shared" si="1242"/>
        <v>0</v>
      </c>
      <c r="AJ882" t="b">
        <f t="shared" si="1243"/>
        <v>0</v>
      </c>
      <c r="AK882" t="b">
        <f t="shared" si="1244"/>
        <v>0</v>
      </c>
      <c r="AL882" t="b">
        <f t="shared" si="1245"/>
        <v>0</v>
      </c>
      <c r="AM882" t="b">
        <f t="shared" si="1246"/>
        <v>0</v>
      </c>
      <c r="AN882" t="b">
        <f t="shared" si="1247"/>
        <v>0</v>
      </c>
      <c r="AO882" t="b">
        <f t="shared" si="1248"/>
        <v>0</v>
      </c>
      <c r="AP882" t="b">
        <f t="shared" si="1249"/>
        <v>0</v>
      </c>
      <c r="AQ882" t="b">
        <f t="shared" si="1250"/>
        <v>0</v>
      </c>
      <c r="AR882" t="b">
        <f t="shared" si="1251"/>
        <v>0</v>
      </c>
      <c r="AS882" t="b">
        <f t="shared" si="1252"/>
        <v>0</v>
      </c>
      <c r="AT882" t="b">
        <f t="shared" si="1253"/>
        <v>0</v>
      </c>
      <c r="AU882" t="b">
        <f t="shared" si="1254"/>
        <v>0</v>
      </c>
      <c r="AV882" t="b">
        <f t="shared" si="1255"/>
        <v>0</v>
      </c>
      <c r="AW882" t="b">
        <f t="shared" si="1256"/>
        <v>0</v>
      </c>
      <c r="AX882" t="b">
        <f t="shared" si="1257"/>
        <v>0</v>
      </c>
      <c r="AY882" t="b">
        <f t="shared" si="1258"/>
        <v>0</v>
      </c>
      <c r="AZ882" t="b">
        <f t="shared" si="1259"/>
        <v>0</v>
      </c>
      <c r="BA882" t="b">
        <f t="shared" si="1260"/>
        <v>0</v>
      </c>
      <c r="BB882" t="b">
        <f t="shared" si="1261"/>
        <v>0</v>
      </c>
      <c r="BC882" t="b">
        <f t="shared" si="1262"/>
        <v>0</v>
      </c>
      <c r="BD882" t="b">
        <f t="shared" si="1263"/>
        <v>0</v>
      </c>
      <c r="BE882" t="b">
        <f t="shared" si="1264"/>
        <v>0</v>
      </c>
      <c r="BF882" t="b">
        <f t="shared" si="1265"/>
        <v>0</v>
      </c>
      <c r="BG882" t="b">
        <f t="shared" si="1266"/>
        <v>0</v>
      </c>
      <c r="BH882" t="b">
        <f t="shared" si="1267"/>
        <v>0</v>
      </c>
      <c r="BI882" t="b">
        <f t="shared" si="1268"/>
        <v>0</v>
      </c>
      <c r="BJ882" t="b">
        <f t="shared" si="1269"/>
        <v>0</v>
      </c>
      <c r="BK882" t="b">
        <f t="shared" si="1270"/>
        <v>0</v>
      </c>
      <c r="BL882" t="b">
        <f t="shared" si="1271"/>
        <v>0</v>
      </c>
      <c r="BM882" t="b">
        <f t="shared" si="1272"/>
        <v>0</v>
      </c>
      <c r="BN882" t="b">
        <f t="shared" si="1273"/>
        <v>0</v>
      </c>
      <c r="BO882" t="b">
        <f t="shared" si="1274"/>
        <v>0</v>
      </c>
      <c r="BP882" t="b">
        <f t="shared" si="1275"/>
        <v>0</v>
      </c>
      <c r="BQ882" t="b">
        <f t="shared" si="1276"/>
        <v>0</v>
      </c>
      <c r="BR882" t="b">
        <f t="shared" si="1277"/>
        <v>0</v>
      </c>
      <c r="BS882" t="b">
        <f t="shared" si="1278"/>
        <v>0</v>
      </c>
      <c r="BT882" t="b">
        <f t="shared" si="1279"/>
        <v>1</v>
      </c>
      <c r="BU882" t="b">
        <f t="shared" si="1280"/>
        <v>0</v>
      </c>
      <c r="BV882" t="b">
        <f t="shared" si="1281"/>
        <v>0</v>
      </c>
      <c r="BW882" t="b">
        <f t="shared" si="1282"/>
        <v>0</v>
      </c>
      <c r="BX882" t="b">
        <f t="shared" si="1283"/>
        <v>0</v>
      </c>
      <c r="BY882" t="b">
        <f t="shared" si="1284"/>
        <v>0</v>
      </c>
      <c r="BZ882" t="b">
        <f t="shared" si="1285"/>
        <v>0</v>
      </c>
      <c r="CA882" t="b">
        <f t="shared" si="1286"/>
        <v>0</v>
      </c>
      <c r="CB882" t="b">
        <f t="shared" si="1287"/>
        <v>0</v>
      </c>
      <c r="CC882" t="b">
        <f t="shared" si="1288"/>
        <v>0</v>
      </c>
      <c r="CD882" t="b">
        <f t="shared" si="1289"/>
        <v>0</v>
      </c>
      <c r="CE882" t="b">
        <f t="shared" si="1290"/>
        <v>0</v>
      </c>
      <c r="CF882" t="b">
        <f t="shared" si="1291"/>
        <v>0</v>
      </c>
      <c r="CG882" t="b">
        <f t="shared" si="1292"/>
        <v>0</v>
      </c>
      <c r="CH882" t="b">
        <f t="shared" si="1293"/>
        <v>0</v>
      </c>
      <c r="CI882" t="b">
        <f t="shared" si="1294"/>
        <v>0</v>
      </c>
      <c r="CJ882" t="b">
        <f t="shared" si="1295"/>
        <v>0</v>
      </c>
      <c r="CK882" t="b">
        <f t="shared" si="1296"/>
        <v>0</v>
      </c>
      <c r="CL882" t="b">
        <f t="shared" si="1297"/>
        <v>0</v>
      </c>
      <c r="CM882" t="b">
        <f t="shared" si="1298"/>
        <v>0</v>
      </c>
      <c r="CN882" t="b">
        <f t="shared" si="1299"/>
        <v>0</v>
      </c>
      <c r="CO882" t="b">
        <f t="shared" si="1300"/>
        <v>0</v>
      </c>
      <c r="CP882" t="b">
        <f t="shared" si="1301"/>
        <v>0</v>
      </c>
      <c r="CQ882" t="b">
        <f t="shared" si="1302"/>
        <v>0</v>
      </c>
      <c r="CR882" t="b">
        <f t="shared" si="1303"/>
        <v>0</v>
      </c>
      <c r="CS882" t="b">
        <f t="shared" si="1304"/>
        <v>0</v>
      </c>
      <c r="CT882" t="b">
        <f t="shared" si="1305"/>
        <v>0</v>
      </c>
      <c r="CU882" t="b">
        <f t="shared" si="1306"/>
        <v>0</v>
      </c>
      <c r="CV882" t="b">
        <f t="shared" si="1307"/>
        <v>0</v>
      </c>
      <c r="CW882" t="b">
        <f t="shared" si="1308"/>
        <v>0</v>
      </c>
      <c r="CX882" t="b">
        <f t="shared" si="1309"/>
        <v>0</v>
      </c>
      <c r="CY882" t="b">
        <f t="shared" si="1310"/>
        <v>0</v>
      </c>
      <c r="CZ882" t="b">
        <f t="shared" si="1311"/>
        <v>0</v>
      </c>
      <c r="DA882" t="b">
        <f t="shared" si="1312"/>
        <v>0</v>
      </c>
      <c r="DB882" t="b">
        <f t="shared" si="1313"/>
        <v>0</v>
      </c>
      <c r="DC882" t="b">
        <f t="shared" si="1314"/>
        <v>0</v>
      </c>
      <c r="DD882" t="b">
        <f t="shared" si="1315"/>
        <v>1</v>
      </c>
    </row>
    <row r="883" spans="1:108">
      <c r="A883" s="4" t="s">
        <v>3436</v>
      </c>
      <c r="C883" t="s">
        <v>3435</v>
      </c>
      <c r="D883" s="4"/>
      <c r="E883" t="s">
        <v>6109</v>
      </c>
      <c r="F883" t="s">
        <v>6107</v>
      </c>
      <c r="G883" t="s">
        <v>3428</v>
      </c>
      <c r="H883" t="s">
        <v>7436</v>
      </c>
      <c r="I883" t="s">
        <v>7419</v>
      </c>
      <c r="J883" s="4" t="s">
        <v>113</v>
      </c>
      <c r="K883" s="4" t="s">
        <v>114</v>
      </c>
      <c r="L883" s="91" t="s">
        <v>7779</v>
      </c>
      <c r="M883" t="s">
        <v>6079</v>
      </c>
      <c r="N883" s="82" t="s">
        <v>7481</v>
      </c>
      <c r="O883" s="4" t="b">
        <f t="shared" si="1222"/>
        <v>1</v>
      </c>
      <c r="P883" s="4" t="b">
        <f t="shared" si="1223"/>
        <v>1</v>
      </c>
      <c r="Q883" s="4" t="b">
        <f t="shared" si="1224"/>
        <v>1</v>
      </c>
      <c r="R883" s="4" t="b">
        <f t="shared" si="1225"/>
        <v>1</v>
      </c>
      <c r="S883" s="4" t="b">
        <f t="shared" si="1226"/>
        <v>1</v>
      </c>
      <c r="T883" s="4" t="b">
        <f t="shared" si="1227"/>
        <v>1</v>
      </c>
      <c r="U883" s="4" t="b">
        <f t="shared" si="1228"/>
        <v>1</v>
      </c>
      <c r="V883" s="4" t="b">
        <f t="shared" si="1229"/>
        <v>1</v>
      </c>
      <c r="W883" s="4" t="b">
        <f t="shared" si="1230"/>
        <v>1</v>
      </c>
      <c r="X883" s="4" t="b">
        <f t="shared" si="1231"/>
        <v>1</v>
      </c>
      <c r="Y883" s="4" t="b">
        <f t="shared" si="1232"/>
        <v>1</v>
      </c>
      <c r="Z883" s="4" t="b">
        <f t="shared" si="1233"/>
        <v>1</v>
      </c>
      <c r="AA883" s="4" t="b">
        <f t="shared" si="1234"/>
        <v>1</v>
      </c>
      <c r="AB883" s="4" t="b">
        <f t="shared" si="1235"/>
        <v>1</v>
      </c>
      <c r="AC883" s="4" t="b">
        <f t="shared" si="1236"/>
        <v>0</v>
      </c>
      <c r="AD883" s="4" t="b">
        <f t="shared" si="1237"/>
        <v>0</v>
      </c>
      <c r="AE883" s="4" t="b">
        <f t="shared" si="1238"/>
        <v>0</v>
      </c>
      <c r="AF883" s="4" t="b">
        <f t="shared" si="1239"/>
        <v>1</v>
      </c>
      <c r="AG883" s="4" t="b">
        <f t="shared" si="1240"/>
        <v>0</v>
      </c>
      <c r="AH883" s="4" t="b">
        <f t="shared" si="1241"/>
        <v>1</v>
      </c>
      <c r="AI883" s="4" t="b">
        <f t="shared" si="1242"/>
        <v>1</v>
      </c>
      <c r="AJ883" s="4" t="b">
        <f t="shared" si="1243"/>
        <v>0</v>
      </c>
      <c r="AK883" s="4" t="b">
        <f t="shared" si="1244"/>
        <v>0</v>
      </c>
      <c r="AL883" s="4" t="b">
        <f t="shared" si="1245"/>
        <v>0</v>
      </c>
      <c r="AM883" s="4" t="b">
        <f t="shared" si="1246"/>
        <v>0</v>
      </c>
      <c r="AN883" s="4" t="b">
        <f t="shared" si="1247"/>
        <v>0</v>
      </c>
      <c r="AO883" s="4" t="b">
        <f t="shared" si="1248"/>
        <v>0</v>
      </c>
      <c r="AP883" s="4" t="b">
        <f t="shared" si="1249"/>
        <v>0</v>
      </c>
      <c r="AQ883" s="4" t="b">
        <f t="shared" si="1250"/>
        <v>0</v>
      </c>
      <c r="AR883" s="4" t="b">
        <f t="shared" si="1251"/>
        <v>0</v>
      </c>
      <c r="AS883" s="4" t="b">
        <f t="shared" si="1252"/>
        <v>0</v>
      </c>
      <c r="AT883" s="4" t="b">
        <f t="shared" si="1253"/>
        <v>1</v>
      </c>
      <c r="AU883" s="4" t="b">
        <f t="shared" si="1254"/>
        <v>0</v>
      </c>
      <c r="AV883" s="4" t="b">
        <f t="shared" si="1255"/>
        <v>1</v>
      </c>
      <c r="AW883" s="4" t="b">
        <f t="shared" si="1256"/>
        <v>0</v>
      </c>
      <c r="AX883" s="4" t="b">
        <f t="shared" si="1257"/>
        <v>0</v>
      </c>
      <c r="AY883" s="4" t="b">
        <f t="shared" si="1258"/>
        <v>0</v>
      </c>
      <c r="AZ883" s="4" t="b">
        <f t="shared" si="1259"/>
        <v>0</v>
      </c>
      <c r="BA883" s="4" t="b">
        <f t="shared" si="1260"/>
        <v>1</v>
      </c>
      <c r="BB883" s="4" t="b">
        <f t="shared" si="1261"/>
        <v>0</v>
      </c>
      <c r="BC883" s="4" t="b">
        <f t="shared" si="1262"/>
        <v>1</v>
      </c>
      <c r="BD883" s="4" t="b">
        <f t="shared" si="1263"/>
        <v>0</v>
      </c>
      <c r="BE883" s="4" t="b">
        <f t="shared" si="1264"/>
        <v>0</v>
      </c>
      <c r="BF883" s="4" t="b">
        <f t="shared" si="1265"/>
        <v>0</v>
      </c>
      <c r="BG883" s="4" t="b">
        <f t="shared" si="1266"/>
        <v>0</v>
      </c>
      <c r="BH883" s="4" t="b">
        <f t="shared" si="1267"/>
        <v>0</v>
      </c>
      <c r="BI883" s="4" t="b">
        <f t="shared" si="1268"/>
        <v>0</v>
      </c>
      <c r="BJ883" s="4" t="b">
        <f t="shared" si="1269"/>
        <v>1</v>
      </c>
      <c r="BK883" s="4" t="b">
        <f t="shared" si="1270"/>
        <v>1</v>
      </c>
      <c r="BL883" s="4" t="b">
        <f t="shared" si="1271"/>
        <v>0</v>
      </c>
      <c r="BM883" s="4" t="b">
        <f t="shared" si="1272"/>
        <v>0</v>
      </c>
      <c r="BN883" s="4" t="b">
        <f t="shared" si="1273"/>
        <v>0</v>
      </c>
      <c r="BO883" s="4" t="b">
        <f t="shared" si="1274"/>
        <v>0</v>
      </c>
      <c r="BP883" s="4" t="b">
        <f t="shared" si="1275"/>
        <v>1</v>
      </c>
      <c r="BQ883" s="4" t="b">
        <f t="shared" si="1276"/>
        <v>0</v>
      </c>
      <c r="BR883" s="4" t="b">
        <f t="shared" si="1277"/>
        <v>0</v>
      </c>
      <c r="BS883" s="4" t="b">
        <f t="shared" si="1278"/>
        <v>1</v>
      </c>
      <c r="BT883" s="4" t="b">
        <f t="shared" si="1279"/>
        <v>0</v>
      </c>
      <c r="BU883" s="4" t="b">
        <f t="shared" si="1280"/>
        <v>0</v>
      </c>
      <c r="BV883" s="4" t="b">
        <f t="shared" si="1281"/>
        <v>1</v>
      </c>
      <c r="BW883" s="4" t="b">
        <f t="shared" si="1282"/>
        <v>0</v>
      </c>
      <c r="BX883" s="4" t="b">
        <f t="shared" si="1283"/>
        <v>0</v>
      </c>
      <c r="BY883" s="4" t="b">
        <f t="shared" si="1284"/>
        <v>0</v>
      </c>
      <c r="BZ883" s="4" t="b">
        <f t="shared" si="1285"/>
        <v>0</v>
      </c>
      <c r="CA883" s="4" t="b">
        <f t="shared" si="1286"/>
        <v>0</v>
      </c>
      <c r="CB883" s="4" t="b">
        <f t="shared" si="1287"/>
        <v>0</v>
      </c>
      <c r="CC883" s="4" t="b">
        <f t="shared" si="1288"/>
        <v>0</v>
      </c>
      <c r="CD883" s="4" t="b">
        <f t="shared" si="1289"/>
        <v>1</v>
      </c>
      <c r="CE883" s="4" t="b">
        <f t="shared" si="1290"/>
        <v>0</v>
      </c>
      <c r="CF883" s="4" t="b">
        <f t="shared" si="1291"/>
        <v>0</v>
      </c>
      <c r="CG883" s="4" t="b">
        <f t="shared" si="1292"/>
        <v>0</v>
      </c>
      <c r="CH883" s="4" t="b">
        <f t="shared" si="1293"/>
        <v>0</v>
      </c>
      <c r="CI883" s="4" t="b">
        <f t="shared" si="1294"/>
        <v>0</v>
      </c>
      <c r="CJ883" s="4" t="b">
        <f t="shared" si="1295"/>
        <v>0</v>
      </c>
      <c r="CK883" s="4" t="b">
        <f t="shared" si="1296"/>
        <v>0</v>
      </c>
      <c r="CL883" s="4" t="b">
        <f t="shared" si="1297"/>
        <v>0</v>
      </c>
      <c r="CM883" s="4" t="b">
        <f t="shared" si="1298"/>
        <v>0</v>
      </c>
      <c r="CN883" s="4" t="b">
        <f t="shared" si="1299"/>
        <v>0</v>
      </c>
      <c r="CO883" s="4" t="b">
        <f t="shared" si="1300"/>
        <v>0</v>
      </c>
      <c r="CP883" s="4" t="b">
        <f t="shared" si="1301"/>
        <v>0</v>
      </c>
      <c r="CQ883" s="4" t="b">
        <f t="shared" si="1302"/>
        <v>0</v>
      </c>
      <c r="CR883" s="4" t="b">
        <f t="shared" si="1303"/>
        <v>0</v>
      </c>
      <c r="CS883" s="4" t="b">
        <f t="shared" si="1304"/>
        <v>0</v>
      </c>
      <c r="CT883" s="4" t="b">
        <f t="shared" si="1305"/>
        <v>0</v>
      </c>
      <c r="CU883" s="4" t="b">
        <f t="shared" si="1306"/>
        <v>0</v>
      </c>
      <c r="CV883" s="4" t="b">
        <f t="shared" si="1307"/>
        <v>0</v>
      </c>
      <c r="CW883" s="4" t="b">
        <f t="shared" si="1308"/>
        <v>0</v>
      </c>
      <c r="CX883" s="4" t="b">
        <f t="shared" si="1309"/>
        <v>0</v>
      </c>
      <c r="CY883" s="4" t="b">
        <f t="shared" si="1310"/>
        <v>0</v>
      </c>
      <c r="CZ883" s="4" t="b">
        <f t="shared" si="1311"/>
        <v>0</v>
      </c>
      <c r="DA883" s="4" t="b">
        <f t="shared" si="1312"/>
        <v>0</v>
      </c>
      <c r="DB883" s="4" t="b">
        <f t="shared" si="1313"/>
        <v>0</v>
      </c>
      <c r="DC883" s="4" t="b">
        <f t="shared" si="1314"/>
        <v>0</v>
      </c>
      <c r="DD883" s="4" t="b">
        <f t="shared" si="1315"/>
        <v>0</v>
      </c>
    </row>
    <row r="884" spans="1:108">
      <c r="A884" s="4" t="s">
        <v>3440</v>
      </c>
      <c r="C884" t="s">
        <v>3441</v>
      </c>
      <c r="D884" s="4"/>
      <c r="E884" s="4" t="s">
        <v>6109</v>
      </c>
      <c r="F884" t="s">
        <v>6107</v>
      </c>
      <c r="G884" t="s">
        <v>3428</v>
      </c>
      <c r="H884" t="s">
        <v>7436</v>
      </c>
      <c r="I884" t="s">
        <v>7419</v>
      </c>
      <c r="J884" s="4" t="s">
        <v>16</v>
      </c>
      <c r="K884" s="4" t="s">
        <v>16</v>
      </c>
      <c r="L884" s="4" t="s">
        <v>7208</v>
      </c>
      <c r="M884" s="4" t="s">
        <v>200</v>
      </c>
      <c r="N884" s="4" t="s">
        <v>3442</v>
      </c>
      <c r="O884" s="4" t="b">
        <f t="shared" si="1222"/>
        <v>1</v>
      </c>
      <c r="P884" s="4" t="b">
        <f t="shared" si="1223"/>
        <v>1</v>
      </c>
      <c r="Q884" s="4" t="b">
        <f t="shared" si="1224"/>
        <v>1</v>
      </c>
      <c r="R884" s="4" t="b">
        <f t="shared" si="1225"/>
        <v>1</v>
      </c>
      <c r="S884" s="4" t="b">
        <f t="shared" si="1226"/>
        <v>1</v>
      </c>
      <c r="T884" s="4" t="b">
        <f t="shared" si="1227"/>
        <v>1</v>
      </c>
      <c r="U884" s="4" t="b">
        <f t="shared" si="1228"/>
        <v>1</v>
      </c>
      <c r="V884" s="4" t="b">
        <f t="shared" si="1229"/>
        <v>0</v>
      </c>
      <c r="W884" s="4" t="b">
        <f t="shared" si="1230"/>
        <v>0</v>
      </c>
      <c r="X884" s="4" t="b">
        <f t="shared" si="1231"/>
        <v>1</v>
      </c>
      <c r="Y884" s="4" t="b">
        <f t="shared" si="1232"/>
        <v>0</v>
      </c>
      <c r="Z884" s="4" t="b">
        <f t="shared" si="1233"/>
        <v>0</v>
      </c>
      <c r="AA884" s="4" t="b">
        <f t="shared" si="1234"/>
        <v>0</v>
      </c>
      <c r="AB884" s="4" t="b">
        <f t="shared" si="1235"/>
        <v>1</v>
      </c>
      <c r="AC884" s="4" t="b">
        <f t="shared" si="1236"/>
        <v>0</v>
      </c>
      <c r="AD884" s="4" t="b">
        <f t="shared" si="1237"/>
        <v>0</v>
      </c>
      <c r="AE884" s="4" t="b">
        <f t="shared" si="1238"/>
        <v>0</v>
      </c>
      <c r="AF884" s="4" t="b">
        <f t="shared" si="1239"/>
        <v>0</v>
      </c>
      <c r="AG884" s="4" t="b">
        <f t="shared" si="1240"/>
        <v>0</v>
      </c>
      <c r="AH884" s="4" t="b">
        <f t="shared" si="1241"/>
        <v>1</v>
      </c>
      <c r="AI884" s="4" t="b">
        <f t="shared" si="1242"/>
        <v>1</v>
      </c>
      <c r="AJ884" s="4" t="b">
        <f t="shared" si="1243"/>
        <v>1</v>
      </c>
      <c r="AK884" s="4" t="b">
        <f t="shared" si="1244"/>
        <v>0</v>
      </c>
      <c r="AL884" s="4" t="b">
        <f t="shared" si="1245"/>
        <v>0</v>
      </c>
      <c r="AM884" s="4" t="b">
        <f t="shared" si="1246"/>
        <v>0</v>
      </c>
      <c r="AN884" s="4" t="b">
        <f t="shared" si="1247"/>
        <v>0</v>
      </c>
      <c r="AO884" s="4" t="b">
        <f t="shared" si="1248"/>
        <v>0</v>
      </c>
      <c r="AP884" s="4" t="b">
        <f t="shared" si="1249"/>
        <v>0</v>
      </c>
      <c r="AQ884" s="4" t="b">
        <f t="shared" si="1250"/>
        <v>0</v>
      </c>
      <c r="AR884" s="4" t="b">
        <f t="shared" si="1251"/>
        <v>0</v>
      </c>
      <c r="AS884" s="4" t="b">
        <f t="shared" si="1252"/>
        <v>1</v>
      </c>
      <c r="AT884" s="4" t="b">
        <f t="shared" si="1253"/>
        <v>0</v>
      </c>
      <c r="AU884" s="4" t="b">
        <f t="shared" si="1254"/>
        <v>0</v>
      </c>
      <c r="AV884" s="4" t="b">
        <f t="shared" si="1255"/>
        <v>0</v>
      </c>
      <c r="AW884" s="4" t="b">
        <f t="shared" si="1256"/>
        <v>0</v>
      </c>
      <c r="AX884" s="4" t="b">
        <f t="shared" si="1257"/>
        <v>0</v>
      </c>
      <c r="AY884" s="4" t="b">
        <f t="shared" si="1258"/>
        <v>0</v>
      </c>
      <c r="AZ884" s="4" t="b">
        <f t="shared" si="1259"/>
        <v>0</v>
      </c>
      <c r="BA884" s="4" t="b">
        <f t="shared" si="1260"/>
        <v>0</v>
      </c>
      <c r="BB884" s="4" t="b">
        <f t="shared" si="1261"/>
        <v>0</v>
      </c>
      <c r="BC884" s="4" t="b">
        <f t="shared" si="1262"/>
        <v>0</v>
      </c>
      <c r="BD884" s="4" t="b">
        <f t="shared" si="1263"/>
        <v>0</v>
      </c>
      <c r="BE884" s="4" t="b">
        <f t="shared" si="1264"/>
        <v>0</v>
      </c>
      <c r="BF884" s="4" t="b">
        <f t="shared" si="1265"/>
        <v>1</v>
      </c>
      <c r="BG884" s="4" t="b">
        <f t="shared" si="1266"/>
        <v>0</v>
      </c>
      <c r="BH884" s="4" t="b">
        <f t="shared" si="1267"/>
        <v>0</v>
      </c>
      <c r="BI884" s="4" t="b">
        <f t="shared" si="1268"/>
        <v>0</v>
      </c>
      <c r="BJ884" s="4" t="b">
        <f t="shared" si="1269"/>
        <v>0</v>
      </c>
      <c r="BK884" s="4" t="b">
        <f t="shared" si="1270"/>
        <v>0</v>
      </c>
      <c r="BL884" s="4" t="b">
        <f t="shared" si="1271"/>
        <v>1</v>
      </c>
      <c r="BM884" s="4" t="b">
        <f t="shared" si="1272"/>
        <v>0</v>
      </c>
      <c r="BN884" s="4" t="b">
        <f t="shared" si="1273"/>
        <v>0</v>
      </c>
      <c r="BO884" s="4" t="b">
        <f t="shared" si="1274"/>
        <v>0</v>
      </c>
      <c r="BP884" s="4" t="b">
        <f t="shared" si="1275"/>
        <v>1</v>
      </c>
      <c r="BQ884" s="4" t="b">
        <f t="shared" si="1276"/>
        <v>0</v>
      </c>
      <c r="BR884" s="4" t="b">
        <f t="shared" si="1277"/>
        <v>0</v>
      </c>
      <c r="BS884" s="4" t="b">
        <f t="shared" si="1278"/>
        <v>1</v>
      </c>
      <c r="BT884" s="4" t="b">
        <f t="shared" si="1279"/>
        <v>0</v>
      </c>
      <c r="BU884" s="4" t="b">
        <f t="shared" si="1280"/>
        <v>0</v>
      </c>
      <c r="BV884" s="4" t="b">
        <f t="shared" si="1281"/>
        <v>1</v>
      </c>
      <c r="BW884" s="4" t="b">
        <f t="shared" si="1282"/>
        <v>0</v>
      </c>
      <c r="BX884" s="4" t="b">
        <f t="shared" si="1283"/>
        <v>0</v>
      </c>
      <c r="BY884" s="4" t="b">
        <f t="shared" si="1284"/>
        <v>0</v>
      </c>
      <c r="BZ884" s="4" t="b">
        <f t="shared" si="1285"/>
        <v>0</v>
      </c>
      <c r="CA884" s="4" t="b">
        <f t="shared" si="1286"/>
        <v>0</v>
      </c>
      <c r="CB884" s="4" t="b">
        <f t="shared" si="1287"/>
        <v>0</v>
      </c>
      <c r="CC884" s="4" t="b">
        <f t="shared" si="1288"/>
        <v>0</v>
      </c>
      <c r="CD884" s="4" t="b">
        <f t="shared" si="1289"/>
        <v>0</v>
      </c>
      <c r="CE884" s="4" t="b">
        <f t="shared" si="1290"/>
        <v>0</v>
      </c>
      <c r="CF884" s="4" t="b">
        <f t="shared" si="1291"/>
        <v>0</v>
      </c>
      <c r="CG884" s="4" t="b">
        <f t="shared" si="1292"/>
        <v>1</v>
      </c>
      <c r="CH884" s="4" t="b">
        <f t="shared" si="1293"/>
        <v>0</v>
      </c>
      <c r="CI884" s="4" t="b">
        <f t="shared" si="1294"/>
        <v>0</v>
      </c>
      <c r="CJ884" s="4" t="b">
        <f t="shared" si="1295"/>
        <v>0</v>
      </c>
      <c r="CK884" s="4" t="b">
        <f t="shared" si="1296"/>
        <v>0</v>
      </c>
      <c r="CL884" s="4" t="b">
        <f t="shared" si="1297"/>
        <v>0</v>
      </c>
      <c r="CM884" s="4" t="b">
        <f t="shared" si="1298"/>
        <v>0</v>
      </c>
      <c r="CN884" s="4" t="b">
        <f t="shared" si="1299"/>
        <v>0</v>
      </c>
      <c r="CO884" s="4" t="b">
        <f t="shared" si="1300"/>
        <v>0</v>
      </c>
      <c r="CP884" s="4" t="b">
        <f t="shared" si="1301"/>
        <v>0</v>
      </c>
      <c r="CQ884" s="4" t="b">
        <f t="shared" si="1302"/>
        <v>0</v>
      </c>
      <c r="CR884" s="4" t="b">
        <f t="shared" si="1303"/>
        <v>0</v>
      </c>
      <c r="CS884" s="4" t="b">
        <f t="shared" si="1304"/>
        <v>0</v>
      </c>
      <c r="CT884" s="4" t="b">
        <f t="shared" si="1305"/>
        <v>0</v>
      </c>
      <c r="CU884" s="4" t="b">
        <f t="shared" si="1306"/>
        <v>0</v>
      </c>
      <c r="CV884" s="4" t="b">
        <f t="shared" si="1307"/>
        <v>0</v>
      </c>
      <c r="CW884" s="4" t="b">
        <f t="shared" si="1308"/>
        <v>0</v>
      </c>
      <c r="CX884" s="4" t="b">
        <f t="shared" si="1309"/>
        <v>0</v>
      </c>
      <c r="CY884" s="4" t="b">
        <f t="shared" si="1310"/>
        <v>0</v>
      </c>
      <c r="CZ884" s="4" t="b">
        <f t="shared" si="1311"/>
        <v>0</v>
      </c>
      <c r="DA884" s="4" t="b">
        <f t="shared" si="1312"/>
        <v>0</v>
      </c>
      <c r="DB884" s="4" t="b">
        <f t="shared" si="1313"/>
        <v>0</v>
      </c>
      <c r="DC884" s="4" t="b">
        <f t="shared" si="1314"/>
        <v>0</v>
      </c>
      <c r="DD884" s="4" t="b">
        <f t="shared" si="1315"/>
        <v>0</v>
      </c>
    </row>
    <row r="885" spans="1:108">
      <c r="A885" t="s">
        <v>3443</v>
      </c>
      <c r="C885" t="s">
        <v>3441</v>
      </c>
      <c r="E885" s="4" t="s">
        <v>6109</v>
      </c>
      <c r="F885" t="s">
        <v>6107</v>
      </c>
      <c r="G885" t="s">
        <v>3428</v>
      </c>
      <c r="H885" t="s">
        <v>7436</v>
      </c>
      <c r="I885" t="s">
        <v>7419</v>
      </c>
      <c r="J885" t="s">
        <v>165</v>
      </c>
      <c r="K885" t="s">
        <v>114</v>
      </c>
      <c r="L885" t="s">
        <v>7780</v>
      </c>
      <c r="M885" t="s">
        <v>6079</v>
      </c>
      <c r="N885" t="s">
        <v>7482</v>
      </c>
      <c r="O885" t="b">
        <f t="shared" si="1222"/>
        <v>1</v>
      </c>
      <c r="P885" t="b">
        <f t="shared" si="1223"/>
        <v>1</v>
      </c>
      <c r="Q885" t="b">
        <f t="shared" si="1224"/>
        <v>1</v>
      </c>
      <c r="R885" t="b">
        <f t="shared" si="1225"/>
        <v>1</v>
      </c>
      <c r="S885" t="b">
        <f t="shared" si="1226"/>
        <v>1</v>
      </c>
      <c r="T885" t="b">
        <f t="shared" si="1227"/>
        <v>1</v>
      </c>
      <c r="U885" t="b">
        <f t="shared" si="1228"/>
        <v>1</v>
      </c>
      <c r="V885" t="b">
        <f t="shared" si="1229"/>
        <v>1</v>
      </c>
      <c r="W885" t="b">
        <f t="shared" si="1230"/>
        <v>0</v>
      </c>
      <c r="X885" t="b">
        <f t="shared" si="1231"/>
        <v>1</v>
      </c>
      <c r="Y885" t="b">
        <f t="shared" si="1232"/>
        <v>1</v>
      </c>
      <c r="Z885" t="b">
        <f t="shared" si="1233"/>
        <v>1</v>
      </c>
      <c r="AA885" t="b">
        <f t="shared" si="1234"/>
        <v>1</v>
      </c>
      <c r="AB885" t="b">
        <f t="shared" si="1235"/>
        <v>1</v>
      </c>
      <c r="AC885" t="b">
        <f t="shared" si="1236"/>
        <v>0</v>
      </c>
      <c r="AD885" t="b">
        <f t="shared" si="1237"/>
        <v>0</v>
      </c>
      <c r="AE885" t="b">
        <f t="shared" si="1238"/>
        <v>0</v>
      </c>
      <c r="AF885" t="b">
        <f t="shared" si="1239"/>
        <v>0</v>
      </c>
      <c r="AG885" t="b">
        <f t="shared" si="1240"/>
        <v>1</v>
      </c>
      <c r="AH885" t="b">
        <f t="shared" si="1241"/>
        <v>1</v>
      </c>
      <c r="AI885" t="b">
        <f t="shared" si="1242"/>
        <v>1</v>
      </c>
      <c r="AJ885" t="b">
        <f t="shared" si="1243"/>
        <v>0</v>
      </c>
      <c r="AK885" t="b">
        <f t="shared" si="1244"/>
        <v>0</v>
      </c>
      <c r="AL885" t="b">
        <f t="shared" si="1245"/>
        <v>0</v>
      </c>
      <c r="AM885" t="b">
        <f t="shared" si="1246"/>
        <v>0</v>
      </c>
      <c r="AN885" t="b">
        <f t="shared" si="1247"/>
        <v>0</v>
      </c>
      <c r="AO885" t="b">
        <f t="shared" si="1248"/>
        <v>0</v>
      </c>
      <c r="AP885" t="b">
        <f t="shared" si="1249"/>
        <v>0</v>
      </c>
      <c r="AQ885" t="b">
        <f t="shared" si="1250"/>
        <v>0</v>
      </c>
      <c r="AR885" t="b">
        <f t="shared" si="1251"/>
        <v>0</v>
      </c>
      <c r="AS885" t="b">
        <f t="shared" si="1252"/>
        <v>0</v>
      </c>
      <c r="AT885" t="b">
        <f t="shared" si="1253"/>
        <v>0</v>
      </c>
      <c r="AU885" t="b">
        <f t="shared" si="1254"/>
        <v>1</v>
      </c>
      <c r="AV885" t="b">
        <f t="shared" si="1255"/>
        <v>1</v>
      </c>
      <c r="AW885" t="b">
        <f t="shared" si="1256"/>
        <v>0</v>
      </c>
      <c r="AX885" t="b">
        <f t="shared" si="1257"/>
        <v>0</v>
      </c>
      <c r="AY885" t="b">
        <f t="shared" si="1258"/>
        <v>0</v>
      </c>
      <c r="AZ885" t="b">
        <f t="shared" si="1259"/>
        <v>1</v>
      </c>
      <c r="BA885" t="b">
        <f t="shared" si="1260"/>
        <v>0</v>
      </c>
      <c r="BB885" t="b">
        <f t="shared" si="1261"/>
        <v>0</v>
      </c>
      <c r="BC885" t="b">
        <f t="shared" si="1262"/>
        <v>1</v>
      </c>
      <c r="BD885" t="b">
        <f t="shared" si="1263"/>
        <v>0</v>
      </c>
      <c r="BE885" t="b">
        <f t="shared" si="1264"/>
        <v>1</v>
      </c>
      <c r="BF885" t="b">
        <f t="shared" si="1265"/>
        <v>1</v>
      </c>
      <c r="BG885" t="b">
        <f t="shared" si="1266"/>
        <v>0</v>
      </c>
      <c r="BH885" t="b">
        <f t="shared" si="1267"/>
        <v>0</v>
      </c>
      <c r="BI885" t="b">
        <f t="shared" si="1268"/>
        <v>0</v>
      </c>
      <c r="BJ885" t="b">
        <f t="shared" si="1269"/>
        <v>0</v>
      </c>
      <c r="BK885" t="b">
        <f t="shared" si="1270"/>
        <v>0</v>
      </c>
      <c r="BL885" t="b">
        <f t="shared" si="1271"/>
        <v>0</v>
      </c>
      <c r="BM885" t="b">
        <f t="shared" si="1272"/>
        <v>0</v>
      </c>
      <c r="BN885" t="b">
        <f t="shared" si="1273"/>
        <v>0</v>
      </c>
      <c r="BO885" t="b">
        <f t="shared" si="1274"/>
        <v>0</v>
      </c>
      <c r="BP885" t="b">
        <f t="shared" si="1275"/>
        <v>1</v>
      </c>
      <c r="BQ885" t="b">
        <f t="shared" si="1276"/>
        <v>0</v>
      </c>
      <c r="BR885" t="b">
        <f t="shared" si="1277"/>
        <v>0</v>
      </c>
      <c r="BS885" t="b">
        <f t="shared" si="1278"/>
        <v>0</v>
      </c>
      <c r="BT885" t="b">
        <f t="shared" si="1279"/>
        <v>0</v>
      </c>
      <c r="BU885" t="b">
        <f t="shared" si="1280"/>
        <v>0</v>
      </c>
      <c r="BV885" t="b">
        <f t="shared" si="1281"/>
        <v>1</v>
      </c>
      <c r="BW885" t="b">
        <f t="shared" si="1282"/>
        <v>0</v>
      </c>
      <c r="BX885" t="b">
        <f t="shared" si="1283"/>
        <v>1</v>
      </c>
      <c r="BY885" t="b">
        <f t="shared" si="1284"/>
        <v>0</v>
      </c>
      <c r="BZ885" t="b">
        <f t="shared" si="1285"/>
        <v>0</v>
      </c>
      <c r="CA885" t="b">
        <f t="shared" si="1286"/>
        <v>0</v>
      </c>
      <c r="CB885" t="b">
        <f t="shared" si="1287"/>
        <v>0</v>
      </c>
      <c r="CC885" t="b">
        <f t="shared" si="1288"/>
        <v>0</v>
      </c>
      <c r="CD885" t="b">
        <f t="shared" si="1289"/>
        <v>0</v>
      </c>
      <c r="CE885" t="b">
        <f t="shared" si="1290"/>
        <v>0</v>
      </c>
      <c r="CF885" t="b">
        <f t="shared" si="1291"/>
        <v>0</v>
      </c>
      <c r="CG885" t="b">
        <f t="shared" si="1292"/>
        <v>0</v>
      </c>
      <c r="CH885" t="b">
        <f t="shared" si="1293"/>
        <v>0</v>
      </c>
      <c r="CI885" t="b">
        <f t="shared" si="1294"/>
        <v>0</v>
      </c>
      <c r="CJ885" t="b">
        <f t="shared" si="1295"/>
        <v>0</v>
      </c>
      <c r="CK885" t="b">
        <f t="shared" si="1296"/>
        <v>0</v>
      </c>
      <c r="CL885" t="b">
        <f t="shared" si="1297"/>
        <v>1</v>
      </c>
      <c r="CM885" t="b">
        <f t="shared" si="1298"/>
        <v>0</v>
      </c>
      <c r="CN885" t="b">
        <f t="shared" si="1299"/>
        <v>0</v>
      </c>
      <c r="CO885" t="b">
        <f t="shared" si="1300"/>
        <v>1</v>
      </c>
      <c r="CP885" t="b">
        <f t="shared" si="1301"/>
        <v>1</v>
      </c>
      <c r="CQ885" t="b">
        <f t="shared" si="1302"/>
        <v>0</v>
      </c>
      <c r="CR885" t="b">
        <f t="shared" si="1303"/>
        <v>0</v>
      </c>
      <c r="CS885" t="b">
        <f t="shared" si="1304"/>
        <v>0</v>
      </c>
      <c r="CT885" t="b">
        <f t="shared" si="1305"/>
        <v>0</v>
      </c>
      <c r="CU885" t="b">
        <f t="shared" si="1306"/>
        <v>0</v>
      </c>
      <c r="CV885" t="b">
        <f t="shared" si="1307"/>
        <v>0</v>
      </c>
      <c r="CW885" t="b">
        <f t="shared" si="1308"/>
        <v>0</v>
      </c>
      <c r="CX885" t="b">
        <f t="shared" si="1309"/>
        <v>0</v>
      </c>
      <c r="CY885" t="b">
        <f t="shared" si="1310"/>
        <v>1</v>
      </c>
      <c r="CZ885" t="b">
        <f t="shared" si="1311"/>
        <v>0</v>
      </c>
      <c r="DA885" t="b">
        <f t="shared" si="1312"/>
        <v>0</v>
      </c>
      <c r="DB885" t="b">
        <f t="shared" si="1313"/>
        <v>0</v>
      </c>
      <c r="DC885" t="b">
        <f t="shared" si="1314"/>
        <v>0</v>
      </c>
      <c r="DD885" t="b">
        <f t="shared" si="1315"/>
        <v>0</v>
      </c>
    </row>
    <row r="886" spans="1:108">
      <c r="A886" t="s">
        <v>3444</v>
      </c>
      <c r="C886" t="s">
        <v>3441</v>
      </c>
      <c r="E886" s="4" t="s">
        <v>6109</v>
      </c>
      <c r="F886" t="s">
        <v>6107</v>
      </c>
      <c r="G886" t="s">
        <v>3428</v>
      </c>
      <c r="H886" t="s">
        <v>7436</v>
      </c>
      <c r="I886" t="s">
        <v>7419</v>
      </c>
      <c r="J886" t="s">
        <v>108</v>
      </c>
      <c r="K886" t="s">
        <v>109</v>
      </c>
      <c r="L886" t="s">
        <v>7209</v>
      </c>
      <c r="M886" t="s">
        <v>6079</v>
      </c>
      <c r="N886" t="s">
        <v>95</v>
      </c>
      <c r="O886" t="b">
        <f t="shared" si="1222"/>
        <v>0</v>
      </c>
      <c r="P886" t="b">
        <f t="shared" si="1223"/>
        <v>1</v>
      </c>
      <c r="Q886" t="b">
        <f t="shared" si="1224"/>
        <v>0</v>
      </c>
      <c r="R886" t="b">
        <f t="shared" si="1225"/>
        <v>0</v>
      </c>
      <c r="S886" t="b">
        <f t="shared" si="1226"/>
        <v>0</v>
      </c>
      <c r="T886" t="b">
        <f t="shared" si="1227"/>
        <v>0</v>
      </c>
      <c r="U886" t="b">
        <f t="shared" si="1228"/>
        <v>0</v>
      </c>
      <c r="V886" t="b">
        <f t="shared" si="1229"/>
        <v>1</v>
      </c>
      <c r="W886" t="b">
        <f t="shared" si="1230"/>
        <v>0</v>
      </c>
      <c r="X886" t="b">
        <f t="shared" si="1231"/>
        <v>0</v>
      </c>
      <c r="Y886" t="b">
        <f t="shared" si="1232"/>
        <v>0</v>
      </c>
      <c r="Z886" t="b">
        <f t="shared" si="1233"/>
        <v>0</v>
      </c>
      <c r="AA886" t="b">
        <f t="shared" si="1234"/>
        <v>1</v>
      </c>
      <c r="AB886" t="b">
        <f t="shared" si="1235"/>
        <v>0</v>
      </c>
      <c r="AC886" t="b">
        <f t="shared" si="1236"/>
        <v>0</v>
      </c>
      <c r="AD886" t="b">
        <f t="shared" si="1237"/>
        <v>0</v>
      </c>
      <c r="AE886" t="b">
        <f t="shared" si="1238"/>
        <v>0</v>
      </c>
      <c r="AF886" t="b">
        <f t="shared" si="1239"/>
        <v>0</v>
      </c>
      <c r="AG886" t="b">
        <f t="shared" si="1240"/>
        <v>0</v>
      </c>
      <c r="AH886" t="b">
        <f t="shared" si="1241"/>
        <v>0</v>
      </c>
      <c r="AI886" t="b">
        <f t="shared" si="1242"/>
        <v>0</v>
      </c>
      <c r="AJ886" t="b">
        <f t="shared" si="1243"/>
        <v>0</v>
      </c>
      <c r="AK886" t="b">
        <f t="shared" si="1244"/>
        <v>0</v>
      </c>
      <c r="AL886" t="b">
        <f t="shared" si="1245"/>
        <v>0</v>
      </c>
      <c r="AM886" t="b">
        <f t="shared" si="1246"/>
        <v>0</v>
      </c>
      <c r="AN886" t="b">
        <f t="shared" si="1247"/>
        <v>0</v>
      </c>
      <c r="AO886" t="b">
        <f t="shared" si="1248"/>
        <v>0</v>
      </c>
      <c r="AP886" t="b">
        <f t="shared" si="1249"/>
        <v>0</v>
      </c>
      <c r="AQ886" t="b">
        <f t="shared" si="1250"/>
        <v>0</v>
      </c>
      <c r="AR886" t="b">
        <f t="shared" si="1251"/>
        <v>0</v>
      </c>
      <c r="AS886" t="b">
        <f t="shared" si="1252"/>
        <v>0</v>
      </c>
      <c r="AT886" t="b">
        <f t="shared" si="1253"/>
        <v>0</v>
      </c>
      <c r="AU886" t="b">
        <f t="shared" si="1254"/>
        <v>0</v>
      </c>
      <c r="AV886" t="b">
        <f t="shared" si="1255"/>
        <v>0</v>
      </c>
      <c r="AW886" t="b">
        <f t="shared" si="1256"/>
        <v>0</v>
      </c>
      <c r="AX886" t="b">
        <f t="shared" si="1257"/>
        <v>0</v>
      </c>
      <c r="AY886" t="b">
        <f t="shared" si="1258"/>
        <v>0</v>
      </c>
      <c r="AZ886" t="b">
        <f t="shared" si="1259"/>
        <v>0</v>
      </c>
      <c r="BA886" t="b">
        <f t="shared" si="1260"/>
        <v>0</v>
      </c>
      <c r="BB886" t="b">
        <f t="shared" si="1261"/>
        <v>0</v>
      </c>
      <c r="BC886" t="b">
        <f t="shared" si="1262"/>
        <v>0</v>
      </c>
      <c r="BD886" t="b">
        <f t="shared" si="1263"/>
        <v>0</v>
      </c>
      <c r="BE886" t="b">
        <f t="shared" si="1264"/>
        <v>0</v>
      </c>
      <c r="BF886" t="b">
        <f t="shared" si="1265"/>
        <v>0</v>
      </c>
      <c r="BG886" t="b">
        <f t="shared" si="1266"/>
        <v>0</v>
      </c>
      <c r="BH886" t="b">
        <f t="shared" si="1267"/>
        <v>0</v>
      </c>
      <c r="BI886" t="b">
        <f t="shared" si="1268"/>
        <v>0</v>
      </c>
      <c r="BJ886" t="b">
        <f t="shared" si="1269"/>
        <v>0</v>
      </c>
      <c r="BK886" t="b">
        <f t="shared" si="1270"/>
        <v>0</v>
      </c>
      <c r="BL886" t="b">
        <f t="shared" si="1271"/>
        <v>0</v>
      </c>
      <c r="BM886" t="b">
        <f t="shared" si="1272"/>
        <v>0</v>
      </c>
      <c r="BN886" t="b">
        <f t="shared" si="1273"/>
        <v>0</v>
      </c>
      <c r="BO886" t="b">
        <f t="shared" si="1274"/>
        <v>0</v>
      </c>
      <c r="BP886" t="b">
        <f t="shared" si="1275"/>
        <v>0</v>
      </c>
      <c r="BQ886" t="b">
        <f t="shared" si="1276"/>
        <v>0</v>
      </c>
      <c r="BR886" t="b">
        <f t="shared" si="1277"/>
        <v>0</v>
      </c>
      <c r="BS886" t="b">
        <f t="shared" si="1278"/>
        <v>0</v>
      </c>
      <c r="BT886" t="b">
        <f t="shared" si="1279"/>
        <v>0</v>
      </c>
      <c r="BU886" t="b">
        <f t="shared" si="1280"/>
        <v>0</v>
      </c>
      <c r="BV886" t="b">
        <f t="shared" si="1281"/>
        <v>0</v>
      </c>
      <c r="BW886" t="b">
        <f t="shared" si="1282"/>
        <v>0</v>
      </c>
      <c r="BX886" t="b">
        <f t="shared" si="1283"/>
        <v>0</v>
      </c>
      <c r="BY886" t="b">
        <f t="shared" si="1284"/>
        <v>0</v>
      </c>
      <c r="BZ886" t="b">
        <f t="shared" si="1285"/>
        <v>0</v>
      </c>
      <c r="CA886" t="b">
        <f t="shared" si="1286"/>
        <v>0</v>
      </c>
      <c r="CB886" t="b">
        <f t="shared" si="1287"/>
        <v>0</v>
      </c>
      <c r="CC886" t="b">
        <f t="shared" si="1288"/>
        <v>0</v>
      </c>
      <c r="CD886" t="b">
        <f t="shared" si="1289"/>
        <v>0</v>
      </c>
      <c r="CE886" t="b">
        <f t="shared" si="1290"/>
        <v>0</v>
      </c>
      <c r="CF886" t="b">
        <f t="shared" si="1291"/>
        <v>0</v>
      </c>
      <c r="CG886" t="b">
        <f t="shared" si="1292"/>
        <v>0</v>
      </c>
      <c r="CH886" t="b">
        <f t="shared" si="1293"/>
        <v>0</v>
      </c>
      <c r="CI886" t="b">
        <f t="shared" si="1294"/>
        <v>0</v>
      </c>
      <c r="CJ886" t="b">
        <f t="shared" si="1295"/>
        <v>0</v>
      </c>
      <c r="CK886" t="b">
        <f t="shared" si="1296"/>
        <v>0</v>
      </c>
      <c r="CL886" t="b">
        <f t="shared" si="1297"/>
        <v>0</v>
      </c>
      <c r="CM886" t="b">
        <f t="shared" si="1298"/>
        <v>0</v>
      </c>
      <c r="CN886" t="b">
        <f t="shared" si="1299"/>
        <v>0</v>
      </c>
      <c r="CO886" t="b">
        <f t="shared" si="1300"/>
        <v>0</v>
      </c>
      <c r="CP886" t="b">
        <f t="shared" si="1301"/>
        <v>0</v>
      </c>
      <c r="CQ886" t="b">
        <f t="shared" si="1302"/>
        <v>0</v>
      </c>
      <c r="CR886" t="b">
        <f t="shared" si="1303"/>
        <v>0</v>
      </c>
      <c r="CS886" t="b">
        <f t="shared" si="1304"/>
        <v>0</v>
      </c>
      <c r="CT886" t="b">
        <f t="shared" si="1305"/>
        <v>0</v>
      </c>
      <c r="CU886" t="b">
        <f t="shared" si="1306"/>
        <v>0</v>
      </c>
      <c r="CV886" t="b">
        <f t="shared" si="1307"/>
        <v>1</v>
      </c>
      <c r="CW886" t="b">
        <f t="shared" si="1308"/>
        <v>0</v>
      </c>
      <c r="CX886" t="b">
        <f t="shared" si="1309"/>
        <v>0</v>
      </c>
      <c r="CY886" t="b">
        <f t="shared" si="1310"/>
        <v>0</v>
      </c>
      <c r="CZ886" t="b">
        <f t="shared" si="1311"/>
        <v>0</v>
      </c>
      <c r="DA886" t="b">
        <f t="shared" si="1312"/>
        <v>0</v>
      </c>
      <c r="DB886" t="b">
        <f t="shared" si="1313"/>
        <v>0</v>
      </c>
      <c r="DC886" t="b">
        <f t="shared" si="1314"/>
        <v>0</v>
      </c>
      <c r="DD886" t="b">
        <f t="shared" si="1315"/>
        <v>0</v>
      </c>
    </row>
    <row r="887" spans="1:108">
      <c r="A887" t="s">
        <v>3445</v>
      </c>
      <c r="C887" t="s">
        <v>3441</v>
      </c>
      <c r="E887" s="4" t="s">
        <v>6109</v>
      </c>
      <c r="F887" t="s">
        <v>6107</v>
      </c>
      <c r="G887" t="s">
        <v>3428</v>
      </c>
      <c r="H887" t="s">
        <v>7436</v>
      </c>
      <c r="I887" t="s">
        <v>7419</v>
      </c>
      <c r="J887" t="s">
        <v>124</v>
      </c>
      <c r="K887" t="s">
        <v>16</v>
      </c>
      <c r="L887" t="s">
        <v>7210</v>
      </c>
      <c r="M887" t="s">
        <v>6079</v>
      </c>
      <c r="N887" t="s">
        <v>416</v>
      </c>
      <c r="O887" t="b">
        <f t="shared" si="1222"/>
        <v>1</v>
      </c>
      <c r="P887" t="b">
        <f t="shared" si="1223"/>
        <v>1</v>
      </c>
      <c r="Q887" t="b">
        <f t="shared" si="1224"/>
        <v>0</v>
      </c>
      <c r="R887" t="b">
        <f t="shared" si="1225"/>
        <v>0</v>
      </c>
      <c r="S887" t="b">
        <f t="shared" si="1226"/>
        <v>1</v>
      </c>
      <c r="T887" t="b">
        <f t="shared" si="1227"/>
        <v>0</v>
      </c>
      <c r="U887" t="b">
        <f t="shared" si="1228"/>
        <v>0</v>
      </c>
      <c r="V887" t="b">
        <f t="shared" si="1229"/>
        <v>0</v>
      </c>
      <c r="W887" t="b">
        <f t="shared" si="1230"/>
        <v>0</v>
      </c>
      <c r="X887" t="b">
        <f t="shared" si="1231"/>
        <v>0</v>
      </c>
      <c r="Y887" t="b">
        <f t="shared" si="1232"/>
        <v>0</v>
      </c>
      <c r="Z887" t="b">
        <f t="shared" si="1233"/>
        <v>0</v>
      </c>
      <c r="AA887" t="b">
        <f t="shared" si="1234"/>
        <v>0</v>
      </c>
      <c r="AB887" t="b">
        <f t="shared" si="1235"/>
        <v>1</v>
      </c>
      <c r="AC887" t="b">
        <f t="shared" si="1236"/>
        <v>0</v>
      </c>
      <c r="AD887" t="b">
        <f t="shared" si="1237"/>
        <v>0</v>
      </c>
      <c r="AE887" t="b">
        <f t="shared" si="1238"/>
        <v>0</v>
      </c>
      <c r="AF887" t="b">
        <f t="shared" si="1239"/>
        <v>0</v>
      </c>
      <c r="AG887" t="b">
        <f t="shared" si="1240"/>
        <v>0</v>
      </c>
      <c r="AH887" t="b">
        <f t="shared" si="1241"/>
        <v>0</v>
      </c>
      <c r="AI887" t="b">
        <f t="shared" si="1242"/>
        <v>1</v>
      </c>
      <c r="AJ887" t="b">
        <f t="shared" si="1243"/>
        <v>0</v>
      </c>
      <c r="AK887" t="b">
        <f t="shared" si="1244"/>
        <v>0</v>
      </c>
      <c r="AL887" t="b">
        <f t="shared" si="1245"/>
        <v>0</v>
      </c>
      <c r="AM887" t="b">
        <f t="shared" si="1246"/>
        <v>0</v>
      </c>
      <c r="AN887" t="b">
        <f t="shared" si="1247"/>
        <v>0</v>
      </c>
      <c r="AO887" t="b">
        <f t="shared" si="1248"/>
        <v>0</v>
      </c>
      <c r="AP887" t="b">
        <f t="shared" si="1249"/>
        <v>0</v>
      </c>
      <c r="AQ887" t="b">
        <f t="shared" si="1250"/>
        <v>0</v>
      </c>
      <c r="AR887" t="b">
        <f t="shared" si="1251"/>
        <v>0</v>
      </c>
      <c r="AS887" t="b">
        <f t="shared" si="1252"/>
        <v>0</v>
      </c>
      <c r="AT887" t="b">
        <f t="shared" si="1253"/>
        <v>0</v>
      </c>
      <c r="AU887" t="b">
        <f t="shared" si="1254"/>
        <v>0</v>
      </c>
      <c r="AV887" t="b">
        <f t="shared" si="1255"/>
        <v>0</v>
      </c>
      <c r="AW887" t="b">
        <f t="shared" si="1256"/>
        <v>0</v>
      </c>
      <c r="AX887" t="b">
        <f t="shared" si="1257"/>
        <v>0</v>
      </c>
      <c r="AY887" t="b">
        <f t="shared" si="1258"/>
        <v>0</v>
      </c>
      <c r="AZ887" t="b">
        <f t="shared" si="1259"/>
        <v>0</v>
      </c>
      <c r="BA887" t="b">
        <f t="shared" si="1260"/>
        <v>0</v>
      </c>
      <c r="BB887" t="b">
        <f t="shared" si="1261"/>
        <v>0</v>
      </c>
      <c r="BC887" t="b">
        <f t="shared" si="1262"/>
        <v>0</v>
      </c>
      <c r="BD887" t="b">
        <f t="shared" si="1263"/>
        <v>0</v>
      </c>
      <c r="BE887" t="b">
        <f t="shared" si="1264"/>
        <v>0</v>
      </c>
      <c r="BF887" t="b">
        <f t="shared" si="1265"/>
        <v>0</v>
      </c>
      <c r="BG887" t="b">
        <f t="shared" si="1266"/>
        <v>0</v>
      </c>
      <c r="BH887" t="b">
        <f t="shared" si="1267"/>
        <v>0</v>
      </c>
      <c r="BI887" t="b">
        <f t="shared" si="1268"/>
        <v>0</v>
      </c>
      <c r="BJ887" t="b">
        <f t="shared" si="1269"/>
        <v>0</v>
      </c>
      <c r="BK887" t="b">
        <f t="shared" si="1270"/>
        <v>0</v>
      </c>
      <c r="BL887" t="b">
        <f t="shared" si="1271"/>
        <v>0</v>
      </c>
      <c r="BM887" t="b">
        <f t="shared" si="1272"/>
        <v>0</v>
      </c>
      <c r="BN887" t="b">
        <f t="shared" si="1273"/>
        <v>0</v>
      </c>
      <c r="BO887" t="b">
        <f t="shared" si="1274"/>
        <v>0</v>
      </c>
      <c r="BP887" t="b">
        <f t="shared" si="1275"/>
        <v>0</v>
      </c>
      <c r="BQ887" t="b">
        <f t="shared" si="1276"/>
        <v>0</v>
      </c>
      <c r="BR887" t="b">
        <f t="shared" si="1277"/>
        <v>0</v>
      </c>
      <c r="BS887" t="b">
        <f t="shared" si="1278"/>
        <v>0</v>
      </c>
      <c r="BT887" t="b">
        <f t="shared" si="1279"/>
        <v>0</v>
      </c>
      <c r="BU887" t="b">
        <f t="shared" si="1280"/>
        <v>0</v>
      </c>
      <c r="BV887" t="b">
        <f t="shared" si="1281"/>
        <v>0</v>
      </c>
      <c r="BW887" t="b">
        <f t="shared" si="1282"/>
        <v>0</v>
      </c>
      <c r="BX887" t="b">
        <f t="shared" si="1283"/>
        <v>0</v>
      </c>
      <c r="BY887" t="b">
        <f t="shared" si="1284"/>
        <v>0</v>
      </c>
      <c r="BZ887" t="b">
        <f t="shared" si="1285"/>
        <v>0</v>
      </c>
      <c r="CA887" t="b">
        <f t="shared" si="1286"/>
        <v>0</v>
      </c>
      <c r="CB887" t="b">
        <f t="shared" si="1287"/>
        <v>0</v>
      </c>
      <c r="CC887" t="b">
        <f t="shared" si="1288"/>
        <v>0</v>
      </c>
      <c r="CD887" t="b">
        <f t="shared" si="1289"/>
        <v>0</v>
      </c>
      <c r="CE887" t="b">
        <f t="shared" si="1290"/>
        <v>0</v>
      </c>
      <c r="CF887" t="b">
        <f t="shared" si="1291"/>
        <v>0</v>
      </c>
      <c r="CG887" t="b">
        <f t="shared" si="1292"/>
        <v>0</v>
      </c>
      <c r="CH887" t="b">
        <f t="shared" si="1293"/>
        <v>0</v>
      </c>
      <c r="CI887" t="b">
        <f t="shared" si="1294"/>
        <v>0</v>
      </c>
      <c r="CJ887" t="b">
        <f t="shared" si="1295"/>
        <v>0</v>
      </c>
      <c r="CK887" t="b">
        <f t="shared" si="1296"/>
        <v>0</v>
      </c>
      <c r="CL887" t="b">
        <f t="shared" si="1297"/>
        <v>0</v>
      </c>
      <c r="CM887" t="b">
        <f t="shared" si="1298"/>
        <v>0</v>
      </c>
      <c r="CN887" t="b">
        <f t="shared" si="1299"/>
        <v>0</v>
      </c>
      <c r="CO887" t="b">
        <f t="shared" si="1300"/>
        <v>0</v>
      </c>
      <c r="CP887" t="b">
        <f t="shared" si="1301"/>
        <v>0</v>
      </c>
      <c r="CQ887" t="b">
        <f t="shared" si="1302"/>
        <v>0</v>
      </c>
      <c r="CR887" t="b">
        <f t="shared" si="1303"/>
        <v>0</v>
      </c>
      <c r="CS887" t="b">
        <f t="shared" si="1304"/>
        <v>0</v>
      </c>
      <c r="CT887" t="b">
        <f t="shared" si="1305"/>
        <v>0</v>
      </c>
      <c r="CU887" t="b">
        <f t="shared" si="1306"/>
        <v>0</v>
      </c>
      <c r="CV887" t="b">
        <f t="shared" si="1307"/>
        <v>0</v>
      </c>
      <c r="CW887" t="b">
        <f t="shared" si="1308"/>
        <v>0</v>
      </c>
      <c r="CX887" t="b">
        <f t="shared" si="1309"/>
        <v>0</v>
      </c>
      <c r="CY887" t="b">
        <f t="shared" si="1310"/>
        <v>0</v>
      </c>
      <c r="CZ887" t="b">
        <f t="shared" si="1311"/>
        <v>0</v>
      </c>
      <c r="DA887" t="b">
        <f t="shared" si="1312"/>
        <v>0</v>
      </c>
      <c r="DB887" t="b">
        <f t="shared" si="1313"/>
        <v>0</v>
      </c>
      <c r="DC887" t="b">
        <f t="shared" si="1314"/>
        <v>0</v>
      </c>
      <c r="DD887" t="b">
        <f t="shared" si="1315"/>
        <v>0</v>
      </c>
    </row>
    <row r="888" spans="1:108">
      <c r="A888" t="s">
        <v>3446</v>
      </c>
      <c r="C888" t="s">
        <v>3441</v>
      </c>
      <c r="E888" s="4" t="s">
        <v>6109</v>
      </c>
      <c r="F888" t="s">
        <v>6107</v>
      </c>
      <c r="G888" t="s">
        <v>3428</v>
      </c>
      <c r="H888" t="s">
        <v>7436</v>
      </c>
      <c r="I888" t="s">
        <v>7419</v>
      </c>
      <c r="J888" t="s">
        <v>119</v>
      </c>
      <c r="K888" t="s">
        <v>109</v>
      </c>
      <c r="L888" t="s">
        <v>6346</v>
      </c>
      <c r="M888" t="s">
        <v>6079</v>
      </c>
      <c r="N888" t="s">
        <v>3447</v>
      </c>
      <c r="O888" t="b">
        <f t="shared" si="1222"/>
        <v>1</v>
      </c>
      <c r="P888" t="b">
        <f t="shared" si="1223"/>
        <v>1</v>
      </c>
      <c r="Q888" t="b">
        <f t="shared" si="1224"/>
        <v>0</v>
      </c>
      <c r="R888" t="b">
        <f t="shared" si="1225"/>
        <v>0</v>
      </c>
      <c r="S888" t="b">
        <f t="shared" si="1226"/>
        <v>1</v>
      </c>
      <c r="T888" t="b">
        <f t="shared" si="1227"/>
        <v>1</v>
      </c>
      <c r="U888" t="b">
        <f t="shared" si="1228"/>
        <v>0</v>
      </c>
      <c r="V888" t="b">
        <f t="shared" si="1229"/>
        <v>0</v>
      </c>
      <c r="W888" t="b">
        <f t="shared" si="1230"/>
        <v>0</v>
      </c>
      <c r="X888" t="b">
        <f t="shared" si="1231"/>
        <v>0</v>
      </c>
      <c r="Y888" t="b">
        <f t="shared" si="1232"/>
        <v>0</v>
      </c>
      <c r="Z888" t="b">
        <f t="shared" si="1233"/>
        <v>0</v>
      </c>
      <c r="AA888" t="b">
        <f t="shared" si="1234"/>
        <v>0</v>
      </c>
      <c r="AB888" t="b">
        <f t="shared" si="1235"/>
        <v>1</v>
      </c>
      <c r="AC888" t="b">
        <f t="shared" si="1236"/>
        <v>0</v>
      </c>
      <c r="AD888" t="b">
        <f t="shared" si="1237"/>
        <v>0</v>
      </c>
      <c r="AE888" t="b">
        <f t="shared" si="1238"/>
        <v>0</v>
      </c>
      <c r="AF888" t="b">
        <f t="shared" si="1239"/>
        <v>0</v>
      </c>
      <c r="AG888" t="b">
        <f t="shared" si="1240"/>
        <v>0</v>
      </c>
      <c r="AH888" t="b">
        <f t="shared" si="1241"/>
        <v>0</v>
      </c>
      <c r="AI888" t="b">
        <f t="shared" si="1242"/>
        <v>1</v>
      </c>
      <c r="AJ888" t="b">
        <f t="shared" si="1243"/>
        <v>0</v>
      </c>
      <c r="AK888" t="b">
        <f t="shared" si="1244"/>
        <v>0</v>
      </c>
      <c r="AL888" t="b">
        <f t="shared" si="1245"/>
        <v>0</v>
      </c>
      <c r="AM888" t="b">
        <f t="shared" si="1246"/>
        <v>0</v>
      </c>
      <c r="AN888" t="b">
        <f t="shared" si="1247"/>
        <v>0</v>
      </c>
      <c r="AO888" t="b">
        <f t="shared" si="1248"/>
        <v>0</v>
      </c>
      <c r="AP888" t="b">
        <f t="shared" si="1249"/>
        <v>0</v>
      </c>
      <c r="AQ888" t="b">
        <f t="shared" si="1250"/>
        <v>0</v>
      </c>
      <c r="AR888" t="b">
        <f t="shared" si="1251"/>
        <v>0</v>
      </c>
      <c r="AS888" t="b">
        <f t="shared" si="1252"/>
        <v>0</v>
      </c>
      <c r="AT888" t="b">
        <f t="shared" si="1253"/>
        <v>0</v>
      </c>
      <c r="AU888" t="b">
        <f t="shared" si="1254"/>
        <v>0</v>
      </c>
      <c r="AV888" t="b">
        <f t="shared" si="1255"/>
        <v>0</v>
      </c>
      <c r="AW888" t="b">
        <f t="shared" si="1256"/>
        <v>0</v>
      </c>
      <c r="AX888" t="b">
        <f t="shared" si="1257"/>
        <v>0</v>
      </c>
      <c r="AY888" t="b">
        <f t="shared" si="1258"/>
        <v>0</v>
      </c>
      <c r="AZ888" t="b">
        <f t="shared" si="1259"/>
        <v>0</v>
      </c>
      <c r="BA888" t="b">
        <f t="shared" si="1260"/>
        <v>0</v>
      </c>
      <c r="BB888" t="b">
        <f t="shared" si="1261"/>
        <v>0</v>
      </c>
      <c r="BC888" t="b">
        <f t="shared" si="1262"/>
        <v>0</v>
      </c>
      <c r="BD888" t="b">
        <f t="shared" si="1263"/>
        <v>0</v>
      </c>
      <c r="BE888" t="b">
        <f t="shared" si="1264"/>
        <v>0</v>
      </c>
      <c r="BF888" t="b">
        <f t="shared" si="1265"/>
        <v>0</v>
      </c>
      <c r="BG888" t="b">
        <f t="shared" si="1266"/>
        <v>0</v>
      </c>
      <c r="BH888" t="b">
        <f t="shared" si="1267"/>
        <v>0</v>
      </c>
      <c r="BI888" t="b">
        <f t="shared" si="1268"/>
        <v>0</v>
      </c>
      <c r="BJ888" t="b">
        <f t="shared" si="1269"/>
        <v>0</v>
      </c>
      <c r="BK888" t="b">
        <f t="shared" si="1270"/>
        <v>0</v>
      </c>
      <c r="BL888" t="b">
        <f t="shared" si="1271"/>
        <v>0</v>
      </c>
      <c r="BM888" t="b">
        <f t="shared" si="1272"/>
        <v>0</v>
      </c>
      <c r="BN888" t="b">
        <f t="shared" si="1273"/>
        <v>0</v>
      </c>
      <c r="BO888" t="b">
        <f t="shared" si="1274"/>
        <v>0</v>
      </c>
      <c r="BP888" t="b">
        <f t="shared" si="1275"/>
        <v>1</v>
      </c>
      <c r="BQ888" t="b">
        <f t="shared" si="1276"/>
        <v>0</v>
      </c>
      <c r="BR888" t="b">
        <f t="shared" si="1277"/>
        <v>0</v>
      </c>
      <c r="BS888" t="b">
        <f t="shared" si="1278"/>
        <v>0</v>
      </c>
      <c r="BT888" t="b">
        <f t="shared" si="1279"/>
        <v>0</v>
      </c>
      <c r="BU888" t="b">
        <f t="shared" si="1280"/>
        <v>0</v>
      </c>
      <c r="BV888" t="b">
        <f t="shared" si="1281"/>
        <v>0</v>
      </c>
      <c r="BW888" t="b">
        <f t="shared" si="1282"/>
        <v>0</v>
      </c>
      <c r="BX888" t="b">
        <f t="shared" si="1283"/>
        <v>0</v>
      </c>
      <c r="BY888" t="b">
        <f t="shared" si="1284"/>
        <v>0</v>
      </c>
      <c r="BZ888" t="b">
        <f t="shared" si="1285"/>
        <v>0</v>
      </c>
      <c r="CA888" t="b">
        <f t="shared" si="1286"/>
        <v>0</v>
      </c>
      <c r="CB888" t="b">
        <f t="shared" si="1287"/>
        <v>0</v>
      </c>
      <c r="CC888" t="b">
        <f t="shared" si="1288"/>
        <v>0</v>
      </c>
      <c r="CD888" t="b">
        <f t="shared" si="1289"/>
        <v>0</v>
      </c>
      <c r="CE888" t="b">
        <f t="shared" si="1290"/>
        <v>0</v>
      </c>
      <c r="CF888" t="b">
        <f t="shared" si="1291"/>
        <v>0</v>
      </c>
      <c r="CG888" t="b">
        <f t="shared" si="1292"/>
        <v>0</v>
      </c>
      <c r="CH888" t="b">
        <f t="shared" si="1293"/>
        <v>0</v>
      </c>
      <c r="CI888" t="b">
        <f t="shared" si="1294"/>
        <v>0</v>
      </c>
      <c r="CJ888" t="b">
        <f t="shared" si="1295"/>
        <v>0</v>
      </c>
      <c r="CK888" t="b">
        <f t="shared" si="1296"/>
        <v>0</v>
      </c>
      <c r="CL888" t="b">
        <f t="shared" si="1297"/>
        <v>0</v>
      </c>
      <c r="CM888" t="b">
        <f t="shared" si="1298"/>
        <v>0</v>
      </c>
      <c r="CN888" t="b">
        <f t="shared" si="1299"/>
        <v>0</v>
      </c>
      <c r="CO888" t="b">
        <f t="shared" si="1300"/>
        <v>0</v>
      </c>
      <c r="CP888" t="b">
        <f t="shared" si="1301"/>
        <v>0</v>
      </c>
      <c r="CQ888" t="b">
        <f t="shared" si="1302"/>
        <v>0</v>
      </c>
      <c r="CR888" t="b">
        <f t="shared" si="1303"/>
        <v>0</v>
      </c>
      <c r="CS888" t="b">
        <f t="shared" si="1304"/>
        <v>0</v>
      </c>
      <c r="CT888" t="b">
        <f t="shared" si="1305"/>
        <v>0</v>
      </c>
      <c r="CU888" t="b">
        <f t="shared" si="1306"/>
        <v>0</v>
      </c>
      <c r="CV888" t="b">
        <f t="shared" si="1307"/>
        <v>0</v>
      </c>
      <c r="CW888" t="b">
        <f t="shared" si="1308"/>
        <v>0</v>
      </c>
      <c r="CX888" t="b">
        <f t="shared" si="1309"/>
        <v>0</v>
      </c>
      <c r="CY888" t="b">
        <f t="shared" si="1310"/>
        <v>0</v>
      </c>
      <c r="CZ888" t="b">
        <f t="shared" si="1311"/>
        <v>0</v>
      </c>
      <c r="DA888" t="b">
        <f t="shared" si="1312"/>
        <v>0</v>
      </c>
      <c r="DB888" t="b">
        <f t="shared" si="1313"/>
        <v>0</v>
      </c>
      <c r="DC888" t="b">
        <f t="shared" si="1314"/>
        <v>0</v>
      </c>
      <c r="DD888" t="b">
        <f t="shared" si="1315"/>
        <v>0</v>
      </c>
    </row>
    <row r="889" spans="1:108">
      <c r="A889" t="s">
        <v>3448</v>
      </c>
      <c r="C889" t="s">
        <v>3441</v>
      </c>
      <c r="E889" s="4" t="s">
        <v>6109</v>
      </c>
      <c r="F889" t="s">
        <v>6107</v>
      </c>
      <c r="G889" t="s">
        <v>3428</v>
      </c>
      <c r="H889" t="s">
        <v>7436</v>
      </c>
      <c r="I889" t="s">
        <v>7419</v>
      </c>
      <c r="J889" t="s">
        <v>362</v>
      </c>
      <c r="K889" t="s">
        <v>136</v>
      </c>
      <c r="L889" t="s">
        <v>7211</v>
      </c>
      <c r="M889" t="s">
        <v>6079</v>
      </c>
      <c r="N889" t="s">
        <v>3449</v>
      </c>
      <c r="O889" t="b">
        <f t="shared" si="1222"/>
        <v>1</v>
      </c>
      <c r="P889" t="b">
        <f t="shared" si="1223"/>
        <v>0</v>
      </c>
      <c r="Q889" t="b">
        <f t="shared" si="1224"/>
        <v>1</v>
      </c>
      <c r="R889" t="b">
        <f t="shared" si="1225"/>
        <v>0</v>
      </c>
      <c r="S889" t="b">
        <f t="shared" si="1226"/>
        <v>1</v>
      </c>
      <c r="T889" t="b">
        <f t="shared" si="1227"/>
        <v>0</v>
      </c>
      <c r="U889" t="b">
        <f t="shared" si="1228"/>
        <v>1</v>
      </c>
      <c r="V889" t="b">
        <f t="shared" si="1229"/>
        <v>0</v>
      </c>
      <c r="W889" t="b">
        <f t="shared" si="1230"/>
        <v>0</v>
      </c>
      <c r="X889" t="b">
        <f t="shared" si="1231"/>
        <v>0</v>
      </c>
      <c r="Y889" t="b">
        <f t="shared" si="1232"/>
        <v>0</v>
      </c>
      <c r="Z889" t="b">
        <f t="shared" si="1233"/>
        <v>0</v>
      </c>
      <c r="AA889" t="b">
        <f t="shared" si="1234"/>
        <v>0</v>
      </c>
      <c r="AB889" t="b">
        <f t="shared" si="1235"/>
        <v>1</v>
      </c>
      <c r="AC889" t="b">
        <f t="shared" si="1236"/>
        <v>0</v>
      </c>
      <c r="AD889" t="b">
        <f t="shared" si="1237"/>
        <v>0</v>
      </c>
      <c r="AE889" t="b">
        <f t="shared" si="1238"/>
        <v>0</v>
      </c>
      <c r="AF889" t="b">
        <f t="shared" si="1239"/>
        <v>0</v>
      </c>
      <c r="AG889" t="b">
        <f t="shared" si="1240"/>
        <v>0</v>
      </c>
      <c r="AH889" t="b">
        <f t="shared" si="1241"/>
        <v>0</v>
      </c>
      <c r="AI889" t="b">
        <f t="shared" si="1242"/>
        <v>0</v>
      </c>
      <c r="AJ889" t="b">
        <f t="shared" si="1243"/>
        <v>0</v>
      </c>
      <c r="AK889" t="b">
        <f t="shared" si="1244"/>
        <v>0</v>
      </c>
      <c r="AL889" t="b">
        <f t="shared" si="1245"/>
        <v>0</v>
      </c>
      <c r="AM889" t="b">
        <f t="shared" si="1246"/>
        <v>0</v>
      </c>
      <c r="AN889" t="b">
        <f t="shared" si="1247"/>
        <v>0</v>
      </c>
      <c r="AO889" t="b">
        <f t="shared" si="1248"/>
        <v>0</v>
      </c>
      <c r="AP889" t="b">
        <f t="shared" si="1249"/>
        <v>0</v>
      </c>
      <c r="AQ889" t="b">
        <f t="shared" si="1250"/>
        <v>0</v>
      </c>
      <c r="AR889" t="b">
        <f t="shared" si="1251"/>
        <v>0</v>
      </c>
      <c r="AS889" t="b">
        <f t="shared" si="1252"/>
        <v>0</v>
      </c>
      <c r="AT889" t="b">
        <f t="shared" si="1253"/>
        <v>0</v>
      </c>
      <c r="AU889" t="b">
        <f t="shared" si="1254"/>
        <v>0</v>
      </c>
      <c r="AV889" t="b">
        <f t="shared" si="1255"/>
        <v>0</v>
      </c>
      <c r="AW889" t="b">
        <f t="shared" si="1256"/>
        <v>0</v>
      </c>
      <c r="AX889" t="b">
        <f t="shared" si="1257"/>
        <v>0</v>
      </c>
      <c r="AY889" t="b">
        <f t="shared" si="1258"/>
        <v>0</v>
      </c>
      <c r="AZ889" t="b">
        <f t="shared" si="1259"/>
        <v>0</v>
      </c>
      <c r="BA889" t="b">
        <f t="shared" si="1260"/>
        <v>0</v>
      </c>
      <c r="BB889" t="b">
        <f t="shared" si="1261"/>
        <v>0</v>
      </c>
      <c r="BC889" t="b">
        <f t="shared" si="1262"/>
        <v>0</v>
      </c>
      <c r="BD889" t="b">
        <f t="shared" si="1263"/>
        <v>0</v>
      </c>
      <c r="BE889" t="b">
        <f t="shared" si="1264"/>
        <v>0</v>
      </c>
      <c r="BF889" t="b">
        <f t="shared" si="1265"/>
        <v>0</v>
      </c>
      <c r="BG889" t="b">
        <f t="shared" si="1266"/>
        <v>0</v>
      </c>
      <c r="BH889" t="b">
        <f t="shared" si="1267"/>
        <v>0</v>
      </c>
      <c r="BI889" t="b">
        <f t="shared" si="1268"/>
        <v>0</v>
      </c>
      <c r="BJ889" t="b">
        <f t="shared" si="1269"/>
        <v>0</v>
      </c>
      <c r="BK889" t="b">
        <f t="shared" si="1270"/>
        <v>0</v>
      </c>
      <c r="BL889" t="b">
        <f t="shared" si="1271"/>
        <v>0</v>
      </c>
      <c r="BM889" t="b">
        <f t="shared" si="1272"/>
        <v>0</v>
      </c>
      <c r="BN889" t="b">
        <f t="shared" si="1273"/>
        <v>0</v>
      </c>
      <c r="BO889" t="b">
        <f t="shared" si="1274"/>
        <v>0</v>
      </c>
      <c r="BP889" t="b">
        <f t="shared" si="1275"/>
        <v>0</v>
      </c>
      <c r="BQ889" t="b">
        <f t="shared" si="1276"/>
        <v>0</v>
      </c>
      <c r="BR889" t="b">
        <f t="shared" si="1277"/>
        <v>0</v>
      </c>
      <c r="BS889" t="b">
        <f t="shared" si="1278"/>
        <v>0</v>
      </c>
      <c r="BT889" t="b">
        <f t="shared" si="1279"/>
        <v>0</v>
      </c>
      <c r="BU889" t="b">
        <f t="shared" si="1280"/>
        <v>0</v>
      </c>
      <c r="BV889" t="b">
        <f t="shared" si="1281"/>
        <v>1</v>
      </c>
      <c r="BW889" t="b">
        <f t="shared" si="1282"/>
        <v>0</v>
      </c>
      <c r="BX889" t="b">
        <f t="shared" si="1283"/>
        <v>0</v>
      </c>
      <c r="BY889" t="b">
        <f t="shared" si="1284"/>
        <v>0</v>
      </c>
      <c r="BZ889" t="b">
        <f t="shared" si="1285"/>
        <v>0</v>
      </c>
      <c r="CA889" t="b">
        <f t="shared" si="1286"/>
        <v>0</v>
      </c>
      <c r="CB889" t="b">
        <f t="shared" si="1287"/>
        <v>0</v>
      </c>
      <c r="CC889" t="b">
        <f t="shared" si="1288"/>
        <v>0</v>
      </c>
      <c r="CD889" t="b">
        <f t="shared" si="1289"/>
        <v>0</v>
      </c>
      <c r="CE889" t="b">
        <f t="shared" si="1290"/>
        <v>0</v>
      </c>
      <c r="CF889" t="b">
        <f t="shared" si="1291"/>
        <v>0</v>
      </c>
      <c r="CG889" t="b">
        <f t="shared" si="1292"/>
        <v>0</v>
      </c>
      <c r="CH889" t="b">
        <f t="shared" si="1293"/>
        <v>0</v>
      </c>
      <c r="CI889" t="b">
        <f t="shared" si="1294"/>
        <v>0</v>
      </c>
      <c r="CJ889" t="b">
        <f t="shared" si="1295"/>
        <v>0</v>
      </c>
      <c r="CK889" t="b">
        <f t="shared" si="1296"/>
        <v>0</v>
      </c>
      <c r="CL889" t="b">
        <f t="shared" si="1297"/>
        <v>0</v>
      </c>
      <c r="CM889" t="b">
        <f t="shared" si="1298"/>
        <v>0</v>
      </c>
      <c r="CN889" t="b">
        <f t="shared" si="1299"/>
        <v>0</v>
      </c>
      <c r="CO889" t="b">
        <f t="shared" si="1300"/>
        <v>0</v>
      </c>
      <c r="CP889" t="b">
        <f t="shared" si="1301"/>
        <v>0</v>
      </c>
      <c r="CQ889" t="b">
        <f t="shared" si="1302"/>
        <v>0</v>
      </c>
      <c r="CR889" t="b">
        <f t="shared" si="1303"/>
        <v>0</v>
      </c>
      <c r="CS889" t="b">
        <f t="shared" si="1304"/>
        <v>0</v>
      </c>
      <c r="CT889" t="b">
        <f t="shared" si="1305"/>
        <v>0</v>
      </c>
      <c r="CU889" t="b">
        <f t="shared" si="1306"/>
        <v>0</v>
      </c>
      <c r="CV889" t="b">
        <f t="shared" si="1307"/>
        <v>0</v>
      </c>
      <c r="CW889" t="b">
        <f t="shared" si="1308"/>
        <v>0</v>
      </c>
      <c r="CX889" t="b">
        <f t="shared" si="1309"/>
        <v>0</v>
      </c>
      <c r="CY889" t="b">
        <f t="shared" si="1310"/>
        <v>0</v>
      </c>
      <c r="CZ889" t="b">
        <f t="shared" si="1311"/>
        <v>0</v>
      </c>
      <c r="DA889" t="b">
        <f t="shared" si="1312"/>
        <v>0</v>
      </c>
      <c r="DB889" t="b">
        <f t="shared" si="1313"/>
        <v>0</v>
      </c>
      <c r="DC889" t="b">
        <f t="shared" si="1314"/>
        <v>0</v>
      </c>
      <c r="DD889" t="b">
        <f t="shared" si="1315"/>
        <v>0</v>
      </c>
    </row>
    <row r="890" spans="1:108">
      <c r="A890" t="s">
        <v>3450</v>
      </c>
      <c r="C890" t="s">
        <v>3441</v>
      </c>
      <c r="E890" s="4" t="s">
        <v>6109</v>
      </c>
      <c r="F890" t="s">
        <v>6107</v>
      </c>
      <c r="G890" t="s">
        <v>3428</v>
      </c>
      <c r="H890" t="s">
        <v>7436</v>
      </c>
      <c r="I890" t="s">
        <v>7419</v>
      </c>
      <c r="J890" t="s">
        <v>1248</v>
      </c>
      <c r="K890" t="s">
        <v>109</v>
      </c>
      <c r="L890" t="s">
        <v>7209</v>
      </c>
      <c r="M890" t="s">
        <v>6079</v>
      </c>
      <c r="N890" t="s">
        <v>50</v>
      </c>
      <c r="O890" t="b">
        <f t="shared" si="1222"/>
        <v>0</v>
      </c>
      <c r="P890" t="b">
        <f t="shared" si="1223"/>
        <v>0</v>
      </c>
      <c r="Q890" t="b">
        <f t="shared" si="1224"/>
        <v>0</v>
      </c>
      <c r="R890" t="b">
        <f t="shared" si="1225"/>
        <v>1</v>
      </c>
      <c r="S890" t="b">
        <f t="shared" si="1226"/>
        <v>0</v>
      </c>
      <c r="T890" t="b">
        <f t="shared" si="1227"/>
        <v>0</v>
      </c>
      <c r="U890" t="b">
        <f t="shared" si="1228"/>
        <v>0</v>
      </c>
      <c r="V890" t="b">
        <f t="shared" si="1229"/>
        <v>1</v>
      </c>
      <c r="W890" t="b">
        <f t="shared" si="1230"/>
        <v>0</v>
      </c>
      <c r="X890" t="b">
        <f t="shared" si="1231"/>
        <v>0</v>
      </c>
      <c r="Y890" t="b">
        <f t="shared" si="1232"/>
        <v>0</v>
      </c>
      <c r="Z890" t="b">
        <f t="shared" si="1233"/>
        <v>0</v>
      </c>
      <c r="AA890" t="b">
        <f t="shared" si="1234"/>
        <v>1</v>
      </c>
      <c r="AB890" t="b">
        <f t="shared" si="1235"/>
        <v>0</v>
      </c>
      <c r="AC890" t="b">
        <f t="shared" si="1236"/>
        <v>0</v>
      </c>
      <c r="AD890" t="b">
        <f t="shared" si="1237"/>
        <v>0</v>
      </c>
      <c r="AE890" t="b">
        <f t="shared" si="1238"/>
        <v>0</v>
      </c>
      <c r="AF890" t="b">
        <f t="shared" si="1239"/>
        <v>0</v>
      </c>
      <c r="AG890" t="b">
        <f t="shared" si="1240"/>
        <v>0</v>
      </c>
      <c r="AH890" t="b">
        <f t="shared" si="1241"/>
        <v>0</v>
      </c>
      <c r="AI890" t="b">
        <f t="shared" si="1242"/>
        <v>0</v>
      </c>
      <c r="AJ890" t="b">
        <f t="shared" si="1243"/>
        <v>0</v>
      </c>
      <c r="AK890" t="b">
        <f t="shared" si="1244"/>
        <v>0</v>
      </c>
      <c r="AL890" t="b">
        <f t="shared" si="1245"/>
        <v>0</v>
      </c>
      <c r="AM890" t="b">
        <f t="shared" si="1246"/>
        <v>0</v>
      </c>
      <c r="AN890" t="b">
        <f t="shared" si="1247"/>
        <v>0</v>
      </c>
      <c r="AO890" t="b">
        <f t="shared" si="1248"/>
        <v>0</v>
      </c>
      <c r="AP890" t="b">
        <f t="shared" si="1249"/>
        <v>0</v>
      </c>
      <c r="AQ890" t="b">
        <f t="shared" si="1250"/>
        <v>0</v>
      </c>
      <c r="AR890" t="b">
        <f t="shared" si="1251"/>
        <v>0</v>
      </c>
      <c r="AS890" t="b">
        <f t="shared" si="1252"/>
        <v>0</v>
      </c>
      <c r="AT890" t="b">
        <f t="shared" si="1253"/>
        <v>0</v>
      </c>
      <c r="AU890" t="b">
        <f t="shared" si="1254"/>
        <v>0</v>
      </c>
      <c r="AV890" t="b">
        <f t="shared" si="1255"/>
        <v>0</v>
      </c>
      <c r="AW890" t="b">
        <f t="shared" si="1256"/>
        <v>0</v>
      </c>
      <c r="AX890" t="b">
        <f t="shared" si="1257"/>
        <v>0</v>
      </c>
      <c r="AY890" t="b">
        <f t="shared" si="1258"/>
        <v>0</v>
      </c>
      <c r="AZ890" t="b">
        <f t="shared" si="1259"/>
        <v>0</v>
      </c>
      <c r="BA890" t="b">
        <f t="shared" si="1260"/>
        <v>0</v>
      </c>
      <c r="BB890" t="b">
        <f t="shared" si="1261"/>
        <v>0</v>
      </c>
      <c r="BC890" t="b">
        <f t="shared" si="1262"/>
        <v>1</v>
      </c>
      <c r="BD890" t="b">
        <f t="shared" si="1263"/>
        <v>0</v>
      </c>
      <c r="BE890" t="b">
        <f t="shared" si="1264"/>
        <v>0</v>
      </c>
      <c r="BF890" t="b">
        <f t="shared" si="1265"/>
        <v>0</v>
      </c>
      <c r="BG890" t="b">
        <f t="shared" si="1266"/>
        <v>0</v>
      </c>
      <c r="BH890" t="b">
        <f t="shared" si="1267"/>
        <v>0</v>
      </c>
      <c r="BI890" t="b">
        <f t="shared" si="1268"/>
        <v>0</v>
      </c>
      <c r="BJ890" t="b">
        <f t="shared" si="1269"/>
        <v>0</v>
      </c>
      <c r="BK890" t="b">
        <f t="shared" si="1270"/>
        <v>0</v>
      </c>
      <c r="BL890" t="b">
        <f t="shared" si="1271"/>
        <v>0</v>
      </c>
      <c r="BM890" t="b">
        <f t="shared" si="1272"/>
        <v>0</v>
      </c>
      <c r="BN890" t="b">
        <f t="shared" si="1273"/>
        <v>0</v>
      </c>
      <c r="BO890" t="b">
        <f t="shared" si="1274"/>
        <v>0</v>
      </c>
      <c r="BP890" t="b">
        <f t="shared" si="1275"/>
        <v>0</v>
      </c>
      <c r="BQ890" t="b">
        <f t="shared" si="1276"/>
        <v>0</v>
      </c>
      <c r="BR890" t="b">
        <f t="shared" si="1277"/>
        <v>0</v>
      </c>
      <c r="BS890" t="b">
        <f t="shared" si="1278"/>
        <v>0</v>
      </c>
      <c r="BT890" t="b">
        <f t="shared" si="1279"/>
        <v>0</v>
      </c>
      <c r="BU890" t="b">
        <f t="shared" si="1280"/>
        <v>0</v>
      </c>
      <c r="BV890" t="b">
        <f t="shared" si="1281"/>
        <v>0</v>
      </c>
      <c r="BW890" t="b">
        <f t="shared" si="1282"/>
        <v>0</v>
      </c>
      <c r="BX890" t="b">
        <f t="shared" si="1283"/>
        <v>0</v>
      </c>
      <c r="BY890" t="b">
        <f t="shared" si="1284"/>
        <v>0</v>
      </c>
      <c r="BZ890" t="b">
        <f t="shared" si="1285"/>
        <v>0</v>
      </c>
      <c r="CA890" t="b">
        <f t="shared" si="1286"/>
        <v>0</v>
      </c>
      <c r="CB890" t="b">
        <f t="shared" si="1287"/>
        <v>0</v>
      </c>
      <c r="CC890" t="b">
        <f t="shared" si="1288"/>
        <v>0</v>
      </c>
      <c r="CD890" t="b">
        <f t="shared" si="1289"/>
        <v>0</v>
      </c>
      <c r="CE890" t="b">
        <f t="shared" si="1290"/>
        <v>0</v>
      </c>
      <c r="CF890" t="b">
        <f t="shared" si="1291"/>
        <v>0</v>
      </c>
      <c r="CG890" t="b">
        <f t="shared" si="1292"/>
        <v>0</v>
      </c>
      <c r="CH890" t="b">
        <f t="shared" si="1293"/>
        <v>0</v>
      </c>
      <c r="CI890" t="b">
        <f t="shared" si="1294"/>
        <v>0</v>
      </c>
      <c r="CJ890" t="b">
        <f t="shared" si="1295"/>
        <v>0</v>
      </c>
      <c r="CK890" t="b">
        <f t="shared" si="1296"/>
        <v>0</v>
      </c>
      <c r="CL890" t="b">
        <f t="shared" si="1297"/>
        <v>0</v>
      </c>
      <c r="CM890" t="b">
        <f t="shared" si="1298"/>
        <v>0</v>
      </c>
      <c r="CN890" t="b">
        <f t="shared" si="1299"/>
        <v>0</v>
      </c>
      <c r="CO890" t="b">
        <f t="shared" si="1300"/>
        <v>0</v>
      </c>
      <c r="CP890" t="b">
        <f t="shared" si="1301"/>
        <v>0</v>
      </c>
      <c r="CQ890" t="b">
        <f t="shared" si="1302"/>
        <v>0</v>
      </c>
      <c r="CR890" t="b">
        <f t="shared" si="1303"/>
        <v>0</v>
      </c>
      <c r="CS890" t="b">
        <f t="shared" si="1304"/>
        <v>0</v>
      </c>
      <c r="CT890" t="b">
        <f t="shared" si="1305"/>
        <v>0</v>
      </c>
      <c r="CU890" t="b">
        <f t="shared" si="1306"/>
        <v>0</v>
      </c>
      <c r="CV890" t="b">
        <f t="shared" si="1307"/>
        <v>0</v>
      </c>
      <c r="CW890" t="b">
        <f t="shared" si="1308"/>
        <v>0</v>
      </c>
      <c r="CX890" t="b">
        <f t="shared" si="1309"/>
        <v>0</v>
      </c>
      <c r="CY890" t="b">
        <f t="shared" si="1310"/>
        <v>0</v>
      </c>
      <c r="CZ890" t="b">
        <f t="shared" si="1311"/>
        <v>0</v>
      </c>
      <c r="DA890" t="b">
        <f t="shared" si="1312"/>
        <v>0</v>
      </c>
      <c r="DB890" t="b">
        <f t="shared" si="1313"/>
        <v>0</v>
      </c>
      <c r="DC890" t="b">
        <f t="shared" si="1314"/>
        <v>0</v>
      </c>
      <c r="DD890" t="b">
        <f t="shared" si="1315"/>
        <v>0</v>
      </c>
    </row>
    <row r="891" spans="1:108">
      <c r="A891" t="s">
        <v>3451</v>
      </c>
      <c r="C891" t="s">
        <v>3441</v>
      </c>
      <c r="E891" s="4" t="s">
        <v>6109</v>
      </c>
      <c r="F891" t="s">
        <v>6107</v>
      </c>
      <c r="G891" t="s">
        <v>3428</v>
      </c>
      <c r="H891" t="s">
        <v>7436</v>
      </c>
      <c r="I891" t="s">
        <v>7419</v>
      </c>
      <c r="J891" t="s">
        <v>119</v>
      </c>
      <c r="K891" t="s">
        <v>109</v>
      </c>
      <c r="L891" t="s">
        <v>7212</v>
      </c>
      <c r="M891" t="s">
        <v>6079</v>
      </c>
      <c r="N891" t="s">
        <v>3452</v>
      </c>
      <c r="O891" t="b">
        <f t="shared" si="1222"/>
        <v>1</v>
      </c>
      <c r="P891" t="b">
        <f t="shared" si="1223"/>
        <v>1</v>
      </c>
      <c r="Q891" t="b">
        <f t="shared" si="1224"/>
        <v>1</v>
      </c>
      <c r="R891" t="b">
        <f t="shared" si="1225"/>
        <v>0</v>
      </c>
      <c r="S891" t="b">
        <f t="shared" si="1226"/>
        <v>1</v>
      </c>
      <c r="T891" t="b">
        <f t="shared" si="1227"/>
        <v>0</v>
      </c>
      <c r="U891" t="b">
        <f t="shared" si="1228"/>
        <v>1</v>
      </c>
      <c r="V891" t="b">
        <f t="shared" si="1229"/>
        <v>1</v>
      </c>
      <c r="W891" t="b">
        <f t="shared" si="1230"/>
        <v>0</v>
      </c>
      <c r="X891" t="b">
        <f t="shared" si="1231"/>
        <v>0</v>
      </c>
      <c r="Y891" t="b">
        <f t="shared" si="1232"/>
        <v>0</v>
      </c>
      <c r="Z891" t="b">
        <f t="shared" si="1233"/>
        <v>0</v>
      </c>
      <c r="AA891" t="b">
        <f t="shared" si="1234"/>
        <v>0</v>
      </c>
      <c r="AB891" t="b">
        <f t="shared" si="1235"/>
        <v>0</v>
      </c>
      <c r="AC891" t="b">
        <f t="shared" si="1236"/>
        <v>0</v>
      </c>
      <c r="AD891" t="b">
        <f t="shared" si="1237"/>
        <v>0</v>
      </c>
      <c r="AE891" t="b">
        <f t="shared" si="1238"/>
        <v>0</v>
      </c>
      <c r="AF891" t="b">
        <f t="shared" si="1239"/>
        <v>0</v>
      </c>
      <c r="AG891" t="b">
        <f t="shared" si="1240"/>
        <v>0</v>
      </c>
      <c r="AH891" t="b">
        <f t="shared" si="1241"/>
        <v>0</v>
      </c>
      <c r="AI891" t="b">
        <f t="shared" si="1242"/>
        <v>0</v>
      </c>
      <c r="AJ891" t="b">
        <f t="shared" si="1243"/>
        <v>0</v>
      </c>
      <c r="AK891" t="b">
        <f t="shared" si="1244"/>
        <v>0</v>
      </c>
      <c r="AL891" t="b">
        <f t="shared" si="1245"/>
        <v>0</v>
      </c>
      <c r="AM891" t="b">
        <f t="shared" si="1246"/>
        <v>0</v>
      </c>
      <c r="AN891" t="b">
        <f t="shared" si="1247"/>
        <v>0</v>
      </c>
      <c r="AO891" t="b">
        <f t="shared" si="1248"/>
        <v>0</v>
      </c>
      <c r="AP891" t="b">
        <f t="shared" si="1249"/>
        <v>0</v>
      </c>
      <c r="AQ891" t="b">
        <f t="shared" si="1250"/>
        <v>0</v>
      </c>
      <c r="AR891" t="b">
        <f t="shared" si="1251"/>
        <v>0</v>
      </c>
      <c r="AS891" t="b">
        <f t="shared" si="1252"/>
        <v>0</v>
      </c>
      <c r="AT891" t="b">
        <f t="shared" si="1253"/>
        <v>0</v>
      </c>
      <c r="AU891" t="b">
        <f t="shared" si="1254"/>
        <v>0</v>
      </c>
      <c r="AV891" t="b">
        <f t="shared" si="1255"/>
        <v>1</v>
      </c>
      <c r="AW891" t="b">
        <f t="shared" si="1256"/>
        <v>0</v>
      </c>
      <c r="AX891" t="b">
        <f t="shared" si="1257"/>
        <v>0</v>
      </c>
      <c r="AY891" t="b">
        <f t="shared" si="1258"/>
        <v>0</v>
      </c>
      <c r="AZ891" t="b">
        <f t="shared" si="1259"/>
        <v>0</v>
      </c>
      <c r="BA891" t="b">
        <f t="shared" si="1260"/>
        <v>0</v>
      </c>
      <c r="BB891" t="b">
        <f t="shared" si="1261"/>
        <v>0</v>
      </c>
      <c r="BC891" t="b">
        <f t="shared" si="1262"/>
        <v>0</v>
      </c>
      <c r="BD891" t="b">
        <f t="shared" si="1263"/>
        <v>0</v>
      </c>
      <c r="BE891" t="b">
        <f t="shared" si="1264"/>
        <v>0</v>
      </c>
      <c r="BF891" t="b">
        <f t="shared" si="1265"/>
        <v>0</v>
      </c>
      <c r="BG891" t="b">
        <f t="shared" si="1266"/>
        <v>0</v>
      </c>
      <c r="BH891" t="b">
        <f t="shared" si="1267"/>
        <v>0</v>
      </c>
      <c r="BI891" t="b">
        <f t="shared" si="1268"/>
        <v>0</v>
      </c>
      <c r="BJ891" t="b">
        <f t="shared" si="1269"/>
        <v>0</v>
      </c>
      <c r="BK891" t="b">
        <f t="shared" si="1270"/>
        <v>0</v>
      </c>
      <c r="BL891" t="b">
        <f t="shared" si="1271"/>
        <v>0</v>
      </c>
      <c r="BM891" t="b">
        <f t="shared" si="1272"/>
        <v>0</v>
      </c>
      <c r="BN891" t="b">
        <f t="shared" si="1273"/>
        <v>0</v>
      </c>
      <c r="BO891" t="b">
        <f t="shared" si="1274"/>
        <v>0</v>
      </c>
      <c r="BP891" t="b">
        <f t="shared" si="1275"/>
        <v>0</v>
      </c>
      <c r="BQ891" t="b">
        <f t="shared" si="1276"/>
        <v>0</v>
      </c>
      <c r="BR891" t="b">
        <f t="shared" si="1277"/>
        <v>0</v>
      </c>
      <c r="BS891" t="b">
        <f t="shared" si="1278"/>
        <v>0</v>
      </c>
      <c r="BT891" t="b">
        <f t="shared" si="1279"/>
        <v>0</v>
      </c>
      <c r="BU891" t="b">
        <f t="shared" si="1280"/>
        <v>0</v>
      </c>
      <c r="BV891" t="b">
        <f t="shared" si="1281"/>
        <v>1</v>
      </c>
      <c r="BW891" t="b">
        <f t="shared" si="1282"/>
        <v>0</v>
      </c>
      <c r="BX891" t="b">
        <f t="shared" si="1283"/>
        <v>0</v>
      </c>
      <c r="BY891" t="b">
        <f t="shared" si="1284"/>
        <v>0</v>
      </c>
      <c r="BZ891" t="b">
        <f t="shared" si="1285"/>
        <v>0</v>
      </c>
      <c r="CA891" t="b">
        <f t="shared" si="1286"/>
        <v>0</v>
      </c>
      <c r="CB891" t="b">
        <f t="shared" si="1287"/>
        <v>0</v>
      </c>
      <c r="CC891" t="b">
        <f t="shared" si="1288"/>
        <v>0</v>
      </c>
      <c r="CD891" t="b">
        <f t="shared" si="1289"/>
        <v>0</v>
      </c>
      <c r="CE891" t="b">
        <f t="shared" si="1290"/>
        <v>0</v>
      </c>
      <c r="CF891" t="b">
        <f t="shared" si="1291"/>
        <v>0</v>
      </c>
      <c r="CG891" t="b">
        <f t="shared" si="1292"/>
        <v>1</v>
      </c>
      <c r="CH891" t="b">
        <f t="shared" si="1293"/>
        <v>0</v>
      </c>
      <c r="CI891" t="b">
        <f t="shared" si="1294"/>
        <v>0</v>
      </c>
      <c r="CJ891" t="b">
        <f t="shared" si="1295"/>
        <v>0</v>
      </c>
      <c r="CK891" t="b">
        <f t="shared" si="1296"/>
        <v>0</v>
      </c>
      <c r="CL891" t="b">
        <f t="shared" si="1297"/>
        <v>0</v>
      </c>
      <c r="CM891" t="b">
        <f t="shared" si="1298"/>
        <v>0</v>
      </c>
      <c r="CN891" t="b">
        <f t="shared" si="1299"/>
        <v>0</v>
      </c>
      <c r="CO891" t="b">
        <f t="shared" si="1300"/>
        <v>0</v>
      </c>
      <c r="CP891" t="b">
        <f t="shared" si="1301"/>
        <v>0</v>
      </c>
      <c r="CQ891" t="b">
        <f t="shared" si="1302"/>
        <v>0</v>
      </c>
      <c r="CR891" t="b">
        <f t="shared" si="1303"/>
        <v>0</v>
      </c>
      <c r="CS891" t="b">
        <f t="shared" si="1304"/>
        <v>1</v>
      </c>
      <c r="CT891" t="b">
        <f t="shared" si="1305"/>
        <v>0</v>
      </c>
      <c r="CU891" t="b">
        <f t="shared" si="1306"/>
        <v>0</v>
      </c>
      <c r="CV891" t="b">
        <f t="shared" si="1307"/>
        <v>0</v>
      </c>
      <c r="CW891" t="b">
        <f t="shared" si="1308"/>
        <v>0</v>
      </c>
      <c r="CX891" t="b">
        <f t="shared" si="1309"/>
        <v>0</v>
      </c>
      <c r="CY891" t="b">
        <f t="shared" si="1310"/>
        <v>0</v>
      </c>
      <c r="CZ891" t="b">
        <f t="shared" si="1311"/>
        <v>0</v>
      </c>
      <c r="DA891" t="b">
        <f t="shared" si="1312"/>
        <v>0</v>
      </c>
      <c r="DB891" t="b">
        <f t="shared" si="1313"/>
        <v>0</v>
      </c>
      <c r="DC891" t="b">
        <f t="shared" si="1314"/>
        <v>0</v>
      </c>
      <c r="DD891" t="b">
        <f t="shared" si="1315"/>
        <v>0</v>
      </c>
    </row>
    <row r="892" spans="1:108">
      <c r="A892" t="s">
        <v>3453</v>
      </c>
      <c r="C892" t="s">
        <v>3441</v>
      </c>
      <c r="E892" s="4" t="s">
        <v>6109</v>
      </c>
      <c r="F892" t="s">
        <v>6107</v>
      </c>
      <c r="G892" t="s">
        <v>3428</v>
      </c>
      <c r="H892" t="s">
        <v>7436</v>
      </c>
      <c r="I892" t="s">
        <v>7419</v>
      </c>
      <c r="J892" t="s">
        <v>119</v>
      </c>
      <c r="K892" t="s">
        <v>109</v>
      </c>
      <c r="L892" t="s">
        <v>7213</v>
      </c>
      <c r="M892" t="s">
        <v>6079</v>
      </c>
      <c r="N892" t="s">
        <v>187</v>
      </c>
      <c r="O892" t="b">
        <f t="shared" si="1222"/>
        <v>0</v>
      </c>
      <c r="P892" t="b">
        <f t="shared" si="1223"/>
        <v>0</v>
      </c>
      <c r="Q892" t="b">
        <f t="shared" si="1224"/>
        <v>0</v>
      </c>
      <c r="R892" t="b">
        <f t="shared" si="1225"/>
        <v>0</v>
      </c>
      <c r="S892" t="b">
        <f t="shared" si="1226"/>
        <v>0</v>
      </c>
      <c r="T892" t="b">
        <f t="shared" si="1227"/>
        <v>0</v>
      </c>
      <c r="U892" t="b">
        <f t="shared" si="1228"/>
        <v>0</v>
      </c>
      <c r="V892" t="b">
        <f t="shared" si="1229"/>
        <v>0</v>
      </c>
      <c r="W892" t="b">
        <f t="shared" si="1230"/>
        <v>0</v>
      </c>
      <c r="X892" t="b">
        <f t="shared" si="1231"/>
        <v>0</v>
      </c>
      <c r="Y892" t="b">
        <f t="shared" si="1232"/>
        <v>0</v>
      </c>
      <c r="Z892" t="b">
        <f t="shared" si="1233"/>
        <v>0</v>
      </c>
      <c r="AA892" t="b">
        <f t="shared" si="1234"/>
        <v>0</v>
      </c>
      <c r="AB892" t="b">
        <f t="shared" si="1235"/>
        <v>0</v>
      </c>
      <c r="AC892" t="b">
        <f t="shared" si="1236"/>
        <v>0</v>
      </c>
      <c r="AD892" t="b">
        <f t="shared" si="1237"/>
        <v>0</v>
      </c>
      <c r="AE892" t="b">
        <f t="shared" si="1238"/>
        <v>0</v>
      </c>
      <c r="AF892" t="b">
        <f t="shared" si="1239"/>
        <v>0</v>
      </c>
      <c r="AG892" t="b">
        <f t="shared" si="1240"/>
        <v>0</v>
      </c>
      <c r="AH892" t="b">
        <f t="shared" si="1241"/>
        <v>0</v>
      </c>
      <c r="AI892" t="b">
        <f t="shared" si="1242"/>
        <v>0</v>
      </c>
      <c r="AJ892" t="b">
        <f t="shared" si="1243"/>
        <v>0</v>
      </c>
      <c r="AK892" t="b">
        <f t="shared" si="1244"/>
        <v>0</v>
      </c>
      <c r="AL892" t="b">
        <f t="shared" si="1245"/>
        <v>0</v>
      </c>
      <c r="AM892" t="b">
        <f t="shared" si="1246"/>
        <v>0</v>
      </c>
      <c r="AN892" t="b">
        <f t="shared" si="1247"/>
        <v>0</v>
      </c>
      <c r="AO892" t="b">
        <f t="shared" si="1248"/>
        <v>0</v>
      </c>
      <c r="AP892" t="b">
        <f t="shared" si="1249"/>
        <v>0</v>
      </c>
      <c r="AQ892" t="b">
        <f t="shared" si="1250"/>
        <v>0</v>
      </c>
      <c r="AR892" t="b">
        <f t="shared" si="1251"/>
        <v>0</v>
      </c>
      <c r="AS892" t="b">
        <f t="shared" si="1252"/>
        <v>0</v>
      </c>
      <c r="AT892" t="b">
        <f t="shared" si="1253"/>
        <v>0</v>
      </c>
      <c r="AU892" t="b">
        <f t="shared" si="1254"/>
        <v>0</v>
      </c>
      <c r="AV892" t="b">
        <f t="shared" si="1255"/>
        <v>0</v>
      </c>
      <c r="AW892" t="b">
        <f t="shared" si="1256"/>
        <v>0</v>
      </c>
      <c r="AX892" t="b">
        <f t="shared" si="1257"/>
        <v>0</v>
      </c>
      <c r="AY892" t="b">
        <f t="shared" si="1258"/>
        <v>0</v>
      </c>
      <c r="AZ892" t="b">
        <f t="shared" si="1259"/>
        <v>0</v>
      </c>
      <c r="BA892" t="b">
        <f t="shared" si="1260"/>
        <v>0</v>
      </c>
      <c r="BB892" t="b">
        <f t="shared" si="1261"/>
        <v>0</v>
      </c>
      <c r="BC892" t="b">
        <f t="shared" si="1262"/>
        <v>0</v>
      </c>
      <c r="BD892" t="b">
        <f t="shared" si="1263"/>
        <v>0</v>
      </c>
      <c r="BE892" t="b">
        <f t="shared" si="1264"/>
        <v>0</v>
      </c>
      <c r="BF892" t="b">
        <f t="shared" si="1265"/>
        <v>0</v>
      </c>
      <c r="BG892" t="b">
        <f t="shared" si="1266"/>
        <v>0</v>
      </c>
      <c r="BH892" t="b">
        <f t="shared" si="1267"/>
        <v>0</v>
      </c>
      <c r="BI892" t="b">
        <f t="shared" si="1268"/>
        <v>0</v>
      </c>
      <c r="BJ892" t="b">
        <f t="shared" si="1269"/>
        <v>0</v>
      </c>
      <c r="BK892" t="b">
        <f t="shared" si="1270"/>
        <v>0</v>
      </c>
      <c r="BL892" t="b">
        <f t="shared" si="1271"/>
        <v>0</v>
      </c>
      <c r="BM892" t="b">
        <f t="shared" si="1272"/>
        <v>0</v>
      </c>
      <c r="BN892" t="b">
        <f t="shared" si="1273"/>
        <v>0</v>
      </c>
      <c r="BO892" t="b">
        <f t="shared" si="1274"/>
        <v>0</v>
      </c>
      <c r="BP892" t="b">
        <f t="shared" si="1275"/>
        <v>0</v>
      </c>
      <c r="BQ892" t="b">
        <f t="shared" si="1276"/>
        <v>0</v>
      </c>
      <c r="BR892" t="b">
        <f t="shared" si="1277"/>
        <v>0</v>
      </c>
      <c r="BS892" t="b">
        <f t="shared" si="1278"/>
        <v>0</v>
      </c>
      <c r="BT892" t="b">
        <f t="shared" si="1279"/>
        <v>0</v>
      </c>
      <c r="BU892" t="b">
        <f t="shared" si="1280"/>
        <v>0</v>
      </c>
      <c r="BV892" t="b">
        <f t="shared" si="1281"/>
        <v>0</v>
      </c>
      <c r="BW892" t="b">
        <f t="shared" si="1282"/>
        <v>0</v>
      </c>
      <c r="BX892" t="b">
        <f t="shared" si="1283"/>
        <v>0</v>
      </c>
      <c r="BY892" t="b">
        <f t="shared" si="1284"/>
        <v>0</v>
      </c>
      <c r="BZ892" t="b">
        <f t="shared" si="1285"/>
        <v>0</v>
      </c>
      <c r="CA892" t="b">
        <f t="shared" si="1286"/>
        <v>0</v>
      </c>
      <c r="CB892" t="b">
        <f t="shared" si="1287"/>
        <v>0</v>
      </c>
      <c r="CC892" t="b">
        <f t="shared" si="1288"/>
        <v>0</v>
      </c>
      <c r="CD892" t="b">
        <f t="shared" si="1289"/>
        <v>0</v>
      </c>
      <c r="CE892" t="b">
        <f t="shared" si="1290"/>
        <v>0</v>
      </c>
      <c r="CF892" t="b">
        <f t="shared" si="1291"/>
        <v>0</v>
      </c>
      <c r="CG892" t="b">
        <f t="shared" si="1292"/>
        <v>0</v>
      </c>
      <c r="CH892" t="b">
        <f t="shared" si="1293"/>
        <v>0</v>
      </c>
      <c r="CI892" t="b">
        <f t="shared" si="1294"/>
        <v>0</v>
      </c>
      <c r="CJ892" t="b">
        <f t="shared" si="1295"/>
        <v>0</v>
      </c>
      <c r="CK892" t="b">
        <f t="shared" si="1296"/>
        <v>0</v>
      </c>
      <c r="CL892" t="b">
        <f t="shared" si="1297"/>
        <v>0</v>
      </c>
      <c r="CM892" t="b">
        <f t="shared" si="1298"/>
        <v>0</v>
      </c>
      <c r="CN892" t="b">
        <f t="shared" si="1299"/>
        <v>0</v>
      </c>
      <c r="CO892" t="b">
        <f t="shared" si="1300"/>
        <v>0</v>
      </c>
      <c r="CP892" t="b">
        <f t="shared" si="1301"/>
        <v>0</v>
      </c>
      <c r="CQ892" t="b">
        <f t="shared" si="1302"/>
        <v>0</v>
      </c>
      <c r="CR892" t="b">
        <f t="shared" si="1303"/>
        <v>0</v>
      </c>
      <c r="CS892" t="b">
        <f t="shared" si="1304"/>
        <v>0</v>
      </c>
      <c r="CT892" t="b">
        <f t="shared" si="1305"/>
        <v>0</v>
      </c>
      <c r="CU892" t="b">
        <f t="shared" si="1306"/>
        <v>0</v>
      </c>
      <c r="CV892" t="b">
        <f t="shared" si="1307"/>
        <v>0</v>
      </c>
      <c r="CW892" t="b">
        <f t="shared" si="1308"/>
        <v>0</v>
      </c>
      <c r="CX892" t="b">
        <f t="shared" si="1309"/>
        <v>0</v>
      </c>
      <c r="CY892" t="b">
        <f t="shared" si="1310"/>
        <v>0</v>
      </c>
      <c r="CZ892" t="b">
        <f t="shared" si="1311"/>
        <v>0</v>
      </c>
      <c r="DA892" t="b">
        <f t="shared" si="1312"/>
        <v>0</v>
      </c>
      <c r="DB892" t="b">
        <f t="shared" si="1313"/>
        <v>0</v>
      </c>
      <c r="DC892" t="b">
        <f t="shared" si="1314"/>
        <v>0</v>
      </c>
      <c r="DD892" t="b">
        <f t="shared" si="1315"/>
        <v>0</v>
      </c>
    </row>
    <row r="893" spans="1:108">
      <c r="A893" t="s">
        <v>3454</v>
      </c>
      <c r="C893" t="s">
        <v>3441</v>
      </c>
      <c r="E893" s="4" t="s">
        <v>6109</v>
      </c>
      <c r="F893" t="s">
        <v>6107</v>
      </c>
      <c r="G893" t="s">
        <v>3428</v>
      </c>
      <c r="H893" t="s">
        <v>7436</v>
      </c>
      <c r="I893" t="s">
        <v>7419</v>
      </c>
      <c r="J893" t="s">
        <v>186</v>
      </c>
      <c r="K893" t="s">
        <v>114</v>
      </c>
      <c r="L893" t="s">
        <v>7781</v>
      </c>
      <c r="M893" t="s">
        <v>6079</v>
      </c>
      <c r="N893" t="s">
        <v>7483</v>
      </c>
      <c r="O893" t="b">
        <f t="shared" si="1222"/>
        <v>1</v>
      </c>
      <c r="P893" t="b">
        <f t="shared" si="1223"/>
        <v>1</v>
      </c>
      <c r="Q893" t="b">
        <f t="shared" si="1224"/>
        <v>1</v>
      </c>
      <c r="R893" t="b">
        <f t="shared" si="1225"/>
        <v>1</v>
      </c>
      <c r="S893" t="b">
        <f t="shared" si="1226"/>
        <v>1</v>
      </c>
      <c r="T893" t="b">
        <f t="shared" si="1227"/>
        <v>1</v>
      </c>
      <c r="U893" t="b">
        <f t="shared" si="1228"/>
        <v>1</v>
      </c>
      <c r="V893" t="b">
        <f t="shared" si="1229"/>
        <v>1</v>
      </c>
      <c r="W893" t="b">
        <f t="shared" si="1230"/>
        <v>1</v>
      </c>
      <c r="X893" t="b">
        <f t="shared" si="1231"/>
        <v>1</v>
      </c>
      <c r="Y893" t="b">
        <f t="shared" si="1232"/>
        <v>0</v>
      </c>
      <c r="Z893" t="b">
        <f t="shared" si="1233"/>
        <v>0</v>
      </c>
      <c r="AA893" t="b">
        <f t="shared" si="1234"/>
        <v>1</v>
      </c>
      <c r="AB893" t="b">
        <f t="shared" si="1235"/>
        <v>0</v>
      </c>
      <c r="AC893" t="b">
        <f t="shared" si="1236"/>
        <v>0</v>
      </c>
      <c r="AD893" t="b">
        <f t="shared" si="1237"/>
        <v>0</v>
      </c>
      <c r="AE893" t="b">
        <f t="shared" si="1238"/>
        <v>0</v>
      </c>
      <c r="AF893" t="b">
        <f t="shared" si="1239"/>
        <v>0</v>
      </c>
      <c r="AG893" t="b">
        <f t="shared" si="1240"/>
        <v>0</v>
      </c>
      <c r="AH893" t="b">
        <f t="shared" si="1241"/>
        <v>1</v>
      </c>
      <c r="AI893" t="b">
        <f t="shared" si="1242"/>
        <v>1</v>
      </c>
      <c r="AJ893" t="b">
        <f t="shared" si="1243"/>
        <v>0</v>
      </c>
      <c r="AK893" t="b">
        <f t="shared" si="1244"/>
        <v>0</v>
      </c>
      <c r="AL893" t="b">
        <f t="shared" si="1245"/>
        <v>0</v>
      </c>
      <c r="AM893" t="b">
        <f t="shared" si="1246"/>
        <v>0</v>
      </c>
      <c r="AN893" t="b">
        <f t="shared" si="1247"/>
        <v>0</v>
      </c>
      <c r="AO893" t="b">
        <f t="shared" si="1248"/>
        <v>0</v>
      </c>
      <c r="AP893" t="b">
        <f t="shared" si="1249"/>
        <v>0</v>
      </c>
      <c r="AQ893" t="b">
        <f t="shared" si="1250"/>
        <v>0</v>
      </c>
      <c r="AR893" t="b">
        <f t="shared" si="1251"/>
        <v>0</v>
      </c>
      <c r="AS893" t="b">
        <f t="shared" si="1252"/>
        <v>0</v>
      </c>
      <c r="AT893" t="b">
        <f t="shared" si="1253"/>
        <v>0</v>
      </c>
      <c r="AU893" t="b">
        <f t="shared" si="1254"/>
        <v>0</v>
      </c>
      <c r="AV893" t="b">
        <f t="shared" si="1255"/>
        <v>0</v>
      </c>
      <c r="AW893" t="b">
        <f t="shared" si="1256"/>
        <v>1</v>
      </c>
      <c r="AX893" t="b">
        <f t="shared" si="1257"/>
        <v>0</v>
      </c>
      <c r="AY893" t="b">
        <f t="shared" si="1258"/>
        <v>0</v>
      </c>
      <c r="AZ893" t="b">
        <f t="shared" si="1259"/>
        <v>1</v>
      </c>
      <c r="BA893" t="b">
        <f t="shared" si="1260"/>
        <v>1</v>
      </c>
      <c r="BB893" t="b">
        <f t="shared" si="1261"/>
        <v>0</v>
      </c>
      <c r="BC893" t="b">
        <f t="shared" si="1262"/>
        <v>1</v>
      </c>
      <c r="BD893" t="b">
        <f t="shared" si="1263"/>
        <v>0</v>
      </c>
      <c r="BE893" t="b">
        <f t="shared" si="1264"/>
        <v>1</v>
      </c>
      <c r="BF893" t="b">
        <f t="shared" si="1265"/>
        <v>1</v>
      </c>
      <c r="BG893" t="b">
        <f t="shared" si="1266"/>
        <v>0</v>
      </c>
      <c r="BH893" t="b">
        <f t="shared" si="1267"/>
        <v>0</v>
      </c>
      <c r="BI893" t="b">
        <f t="shared" si="1268"/>
        <v>0</v>
      </c>
      <c r="BJ893" t="b">
        <f t="shared" si="1269"/>
        <v>0</v>
      </c>
      <c r="BK893" t="b">
        <f t="shared" si="1270"/>
        <v>0</v>
      </c>
      <c r="BL893" t="b">
        <f t="shared" si="1271"/>
        <v>0</v>
      </c>
      <c r="BM893" t="b">
        <f t="shared" si="1272"/>
        <v>0</v>
      </c>
      <c r="BN893" t="b">
        <f t="shared" si="1273"/>
        <v>1</v>
      </c>
      <c r="BO893" t="b">
        <f t="shared" si="1274"/>
        <v>0</v>
      </c>
      <c r="BP893" t="b">
        <f t="shared" si="1275"/>
        <v>1</v>
      </c>
      <c r="BQ893" t="b">
        <f t="shared" si="1276"/>
        <v>0</v>
      </c>
      <c r="BR893" t="b">
        <f t="shared" si="1277"/>
        <v>0</v>
      </c>
      <c r="BS893" t="b">
        <f t="shared" si="1278"/>
        <v>0</v>
      </c>
      <c r="BT893" t="b">
        <f t="shared" si="1279"/>
        <v>1</v>
      </c>
      <c r="BU893" t="b">
        <f t="shared" si="1280"/>
        <v>0</v>
      </c>
      <c r="BV893" t="b">
        <f t="shared" si="1281"/>
        <v>1</v>
      </c>
      <c r="BW893" t="b">
        <f t="shared" si="1282"/>
        <v>0</v>
      </c>
      <c r="BX893" t="b">
        <f t="shared" si="1283"/>
        <v>1</v>
      </c>
      <c r="BY893" t="b">
        <f t="shared" si="1284"/>
        <v>0</v>
      </c>
      <c r="BZ893" t="b">
        <f t="shared" si="1285"/>
        <v>0</v>
      </c>
      <c r="CA893" t="b">
        <f t="shared" si="1286"/>
        <v>0</v>
      </c>
      <c r="CB893" t="b">
        <f t="shared" si="1287"/>
        <v>1</v>
      </c>
      <c r="CC893" t="b">
        <f t="shared" si="1288"/>
        <v>0</v>
      </c>
      <c r="CD893" t="b">
        <f t="shared" si="1289"/>
        <v>0</v>
      </c>
      <c r="CE893" t="b">
        <f t="shared" si="1290"/>
        <v>0</v>
      </c>
      <c r="CF893" t="b">
        <f t="shared" si="1291"/>
        <v>0</v>
      </c>
      <c r="CG893" t="b">
        <f t="shared" si="1292"/>
        <v>1</v>
      </c>
      <c r="CH893" t="b">
        <f t="shared" si="1293"/>
        <v>1</v>
      </c>
      <c r="CI893" t="b">
        <f t="shared" si="1294"/>
        <v>0</v>
      </c>
      <c r="CJ893" t="b">
        <f t="shared" si="1295"/>
        <v>0</v>
      </c>
      <c r="CK893" t="b">
        <f t="shared" si="1296"/>
        <v>1</v>
      </c>
      <c r="CL893" t="b">
        <f t="shared" si="1297"/>
        <v>0</v>
      </c>
      <c r="CM893" t="b">
        <f t="shared" si="1298"/>
        <v>0</v>
      </c>
      <c r="CN893" t="b">
        <f t="shared" si="1299"/>
        <v>0</v>
      </c>
      <c r="CO893" t="b">
        <f t="shared" si="1300"/>
        <v>0</v>
      </c>
      <c r="CP893" t="b">
        <f t="shared" si="1301"/>
        <v>0</v>
      </c>
      <c r="CQ893" t="b">
        <f t="shared" si="1302"/>
        <v>0</v>
      </c>
      <c r="CR893" t="b">
        <f t="shared" si="1303"/>
        <v>0</v>
      </c>
      <c r="CS893" t="b">
        <f t="shared" si="1304"/>
        <v>0</v>
      </c>
      <c r="CT893" t="b">
        <f t="shared" si="1305"/>
        <v>0</v>
      </c>
      <c r="CU893" t="b">
        <f t="shared" si="1306"/>
        <v>0</v>
      </c>
      <c r="CV893" t="b">
        <f t="shared" si="1307"/>
        <v>0</v>
      </c>
      <c r="CW893" t="b">
        <f t="shared" si="1308"/>
        <v>0</v>
      </c>
      <c r="CX893" t="b">
        <f t="shared" si="1309"/>
        <v>0</v>
      </c>
      <c r="CY893" t="b">
        <f t="shared" si="1310"/>
        <v>1</v>
      </c>
      <c r="CZ893" t="b">
        <f t="shared" si="1311"/>
        <v>0</v>
      </c>
      <c r="DA893" t="b">
        <f t="shared" si="1312"/>
        <v>0</v>
      </c>
      <c r="DB893" t="b">
        <f t="shared" si="1313"/>
        <v>0</v>
      </c>
      <c r="DC893" t="b">
        <f t="shared" si="1314"/>
        <v>0</v>
      </c>
      <c r="DD893" t="b">
        <f t="shared" si="1315"/>
        <v>0</v>
      </c>
    </row>
    <row r="894" spans="1:108">
      <c r="A894" s="4" t="s">
        <v>3455</v>
      </c>
      <c r="C894" t="s">
        <v>3441</v>
      </c>
      <c r="D894" s="4"/>
      <c r="E894" s="4" t="s">
        <v>6109</v>
      </c>
      <c r="F894" t="s">
        <v>6107</v>
      </c>
      <c r="G894" t="s">
        <v>3428</v>
      </c>
      <c r="H894" t="s">
        <v>7436</v>
      </c>
      <c r="I894" t="s">
        <v>7419</v>
      </c>
      <c r="J894" s="4" t="s">
        <v>165</v>
      </c>
      <c r="K894" s="4" t="s">
        <v>114</v>
      </c>
      <c r="L894" s="91" t="s">
        <v>7782</v>
      </c>
      <c r="M894" t="s">
        <v>6079</v>
      </c>
      <c r="N894" s="82" t="s">
        <v>7484</v>
      </c>
      <c r="O894" s="4" t="b">
        <f t="shared" si="1222"/>
        <v>1</v>
      </c>
      <c r="P894" s="4" t="b">
        <f t="shared" si="1223"/>
        <v>1</v>
      </c>
      <c r="Q894" s="4" t="b">
        <f t="shared" si="1224"/>
        <v>1</v>
      </c>
      <c r="R894" s="4" t="b">
        <f t="shared" si="1225"/>
        <v>1</v>
      </c>
      <c r="S894" s="4" t="b">
        <f t="shared" si="1226"/>
        <v>1</v>
      </c>
      <c r="T894" s="4" t="b">
        <f t="shared" si="1227"/>
        <v>1</v>
      </c>
      <c r="U894" s="4" t="b">
        <f t="shared" si="1228"/>
        <v>1</v>
      </c>
      <c r="V894" s="4" t="b">
        <f t="shared" si="1229"/>
        <v>1</v>
      </c>
      <c r="W894" s="4" t="b">
        <f t="shared" si="1230"/>
        <v>0</v>
      </c>
      <c r="X894" s="4" t="b">
        <f t="shared" si="1231"/>
        <v>0</v>
      </c>
      <c r="Y894" s="4" t="b">
        <f t="shared" si="1232"/>
        <v>0</v>
      </c>
      <c r="Z894" s="4" t="b">
        <f t="shared" si="1233"/>
        <v>0</v>
      </c>
      <c r="AA894" s="4" t="b">
        <f t="shared" si="1234"/>
        <v>0</v>
      </c>
      <c r="AB894" s="4" t="b">
        <f t="shared" si="1235"/>
        <v>0</v>
      </c>
      <c r="AC894" s="4" t="b">
        <f t="shared" si="1236"/>
        <v>0</v>
      </c>
      <c r="AD894" s="4" t="b">
        <f t="shared" si="1237"/>
        <v>1</v>
      </c>
      <c r="AE894" s="4" t="b">
        <f t="shared" si="1238"/>
        <v>0</v>
      </c>
      <c r="AF894" s="4" t="b">
        <f t="shared" si="1239"/>
        <v>0</v>
      </c>
      <c r="AG894" s="4" t="b">
        <f t="shared" si="1240"/>
        <v>0</v>
      </c>
      <c r="AH894" s="4" t="b">
        <f t="shared" si="1241"/>
        <v>1</v>
      </c>
      <c r="AI894" s="4" t="b">
        <f t="shared" si="1242"/>
        <v>0</v>
      </c>
      <c r="AJ894" s="4" t="b">
        <f t="shared" si="1243"/>
        <v>0</v>
      </c>
      <c r="AK894" s="4" t="b">
        <f t="shared" si="1244"/>
        <v>0</v>
      </c>
      <c r="AL894" s="4" t="b">
        <f t="shared" si="1245"/>
        <v>0</v>
      </c>
      <c r="AM894" s="4" t="b">
        <f t="shared" si="1246"/>
        <v>0</v>
      </c>
      <c r="AN894" s="4" t="b">
        <f t="shared" si="1247"/>
        <v>0</v>
      </c>
      <c r="AO894" s="4" t="b">
        <f t="shared" si="1248"/>
        <v>0</v>
      </c>
      <c r="AP894" s="4" t="b">
        <f t="shared" si="1249"/>
        <v>0</v>
      </c>
      <c r="AQ894" s="4" t="b">
        <f t="shared" si="1250"/>
        <v>0</v>
      </c>
      <c r="AR894" s="4" t="b">
        <f t="shared" si="1251"/>
        <v>0</v>
      </c>
      <c r="AS894" s="4" t="b">
        <f t="shared" si="1252"/>
        <v>0</v>
      </c>
      <c r="AT894" s="4" t="b">
        <f t="shared" si="1253"/>
        <v>0</v>
      </c>
      <c r="AU894" s="4" t="b">
        <f t="shared" si="1254"/>
        <v>0</v>
      </c>
      <c r="AV894" s="4" t="b">
        <f t="shared" si="1255"/>
        <v>1</v>
      </c>
      <c r="AW894" s="4" t="b">
        <f t="shared" si="1256"/>
        <v>0</v>
      </c>
      <c r="AX894" s="4" t="b">
        <f t="shared" si="1257"/>
        <v>0</v>
      </c>
      <c r="AY894" s="4" t="b">
        <f t="shared" si="1258"/>
        <v>0</v>
      </c>
      <c r="AZ894" s="4" t="b">
        <f t="shared" si="1259"/>
        <v>0</v>
      </c>
      <c r="BA894" s="4" t="b">
        <f t="shared" si="1260"/>
        <v>0</v>
      </c>
      <c r="BB894" s="4" t="b">
        <f t="shared" si="1261"/>
        <v>0</v>
      </c>
      <c r="BC894" s="4" t="b">
        <f t="shared" si="1262"/>
        <v>0</v>
      </c>
      <c r="BD894" s="4" t="b">
        <f t="shared" si="1263"/>
        <v>0</v>
      </c>
      <c r="BE894" s="4" t="b">
        <f t="shared" si="1264"/>
        <v>0</v>
      </c>
      <c r="BF894" s="4" t="b">
        <f t="shared" si="1265"/>
        <v>0</v>
      </c>
      <c r="BG894" s="4" t="b">
        <f t="shared" si="1266"/>
        <v>1</v>
      </c>
      <c r="BH894" s="4" t="b">
        <f t="shared" si="1267"/>
        <v>0</v>
      </c>
      <c r="BI894" s="4" t="b">
        <f t="shared" si="1268"/>
        <v>0</v>
      </c>
      <c r="BJ894" s="4" t="b">
        <f t="shared" si="1269"/>
        <v>0</v>
      </c>
      <c r="BK894" s="4" t="b">
        <f t="shared" si="1270"/>
        <v>0</v>
      </c>
      <c r="BL894" s="4" t="b">
        <f t="shared" si="1271"/>
        <v>0</v>
      </c>
      <c r="BM894" s="4" t="b">
        <f t="shared" si="1272"/>
        <v>0</v>
      </c>
      <c r="BN894" s="4" t="b">
        <f t="shared" si="1273"/>
        <v>0</v>
      </c>
      <c r="BO894" s="4" t="b">
        <f t="shared" si="1274"/>
        <v>0</v>
      </c>
      <c r="BP894" s="4" t="b">
        <f t="shared" si="1275"/>
        <v>0</v>
      </c>
      <c r="BQ894" s="4" t="b">
        <f t="shared" si="1276"/>
        <v>0</v>
      </c>
      <c r="BR894" s="4" t="b">
        <f t="shared" si="1277"/>
        <v>0</v>
      </c>
      <c r="BS894" s="4" t="b">
        <f t="shared" si="1278"/>
        <v>1</v>
      </c>
      <c r="BT894" s="4" t="b">
        <f t="shared" si="1279"/>
        <v>0</v>
      </c>
      <c r="BU894" s="4" t="b">
        <f t="shared" si="1280"/>
        <v>0</v>
      </c>
      <c r="BV894" s="4" t="b">
        <f t="shared" si="1281"/>
        <v>1</v>
      </c>
      <c r="BW894" s="4" t="b">
        <f t="shared" si="1282"/>
        <v>0</v>
      </c>
      <c r="BX894" s="4" t="b">
        <f t="shared" si="1283"/>
        <v>0</v>
      </c>
      <c r="BY894" s="4" t="b">
        <f t="shared" si="1284"/>
        <v>0</v>
      </c>
      <c r="BZ894" s="4" t="b">
        <f t="shared" si="1285"/>
        <v>0</v>
      </c>
      <c r="CA894" s="4" t="b">
        <f t="shared" si="1286"/>
        <v>0</v>
      </c>
      <c r="CB894" s="4" t="b">
        <f t="shared" si="1287"/>
        <v>0</v>
      </c>
      <c r="CC894" s="4" t="b">
        <f t="shared" si="1288"/>
        <v>0</v>
      </c>
      <c r="CD894" s="4" t="b">
        <f t="shared" si="1289"/>
        <v>0</v>
      </c>
      <c r="CE894" s="4" t="b">
        <f t="shared" si="1290"/>
        <v>0</v>
      </c>
      <c r="CF894" s="4" t="b">
        <f t="shared" si="1291"/>
        <v>0</v>
      </c>
      <c r="CG894" s="4" t="b">
        <f t="shared" si="1292"/>
        <v>1</v>
      </c>
      <c r="CH894" s="4" t="b">
        <f t="shared" si="1293"/>
        <v>0</v>
      </c>
      <c r="CI894" s="4" t="b">
        <f t="shared" si="1294"/>
        <v>0</v>
      </c>
      <c r="CJ894" s="4" t="b">
        <f t="shared" si="1295"/>
        <v>0</v>
      </c>
      <c r="CK894" s="4" t="b">
        <f t="shared" si="1296"/>
        <v>0</v>
      </c>
      <c r="CL894" s="4" t="b">
        <f t="shared" si="1297"/>
        <v>0</v>
      </c>
      <c r="CM894" s="4" t="b">
        <f t="shared" si="1298"/>
        <v>0</v>
      </c>
      <c r="CN894" s="4" t="b">
        <f t="shared" si="1299"/>
        <v>0</v>
      </c>
      <c r="CO894" s="4" t="b">
        <f t="shared" si="1300"/>
        <v>0</v>
      </c>
      <c r="CP894" s="4" t="b">
        <f t="shared" si="1301"/>
        <v>0</v>
      </c>
      <c r="CQ894" s="4" t="b">
        <f t="shared" si="1302"/>
        <v>0</v>
      </c>
      <c r="CR894" s="4" t="b">
        <f t="shared" si="1303"/>
        <v>0</v>
      </c>
      <c r="CS894" s="4" t="b">
        <f t="shared" si="1304"/>
        <v>0</v>
      </c>
      <c r="CT894" s="4" t="b">
        <f t="shared" si="1305"/>
        <v>0</v>
      </c>
      <c r="CU894" s="4" t="b">
        <f t="shared" si="1306"/>
        <v>0</v>
      </c>
      <c r="CV894" s="4" t="b">
        <f t="shared" si="1307"/>
        <v>0</v>
      </c>
      <c r="CW894" s="4" t="b">
        <f t="shared" si="1308"/>
        <v>0</v>
      </c>
      <c r="CX894" s="4" t="b">
        <f t="shared" si="1309"/>
        <v>0</v>
      </c>
      <c r="CY894" s="4" t="b">
        <f t="shared" si="1310"/>
        <v>0</v>
      </c>
      <c r="CZ894" s="4" t="b">
        <f t="shared" si="1311"/>
        <v>0</v>
      </c>
      <c r="DA894" s="4" t="b">
        <f t="shared" si="1312"/>
        <v>0</v>
      </c>
      <c r="DB894" s="4" t="b">
        <f t="shared" si="1313"/>
        <v>0</v>
      </c>
      <c r="DC894" s="4" t="b">
        <f t="shared" si="1314"/>
        <v>0</v>
      </c>
      <c r="DD894" s="4" t="b">
        <f t="shared" si="1315"/>
        <v>0</v>
      </c>
    </row>
    <row r="895" spans="1:108">
      <c r="A895" s="4" t="s">
        <v>3456</v>
      </c>
      <c r="C895" t="s">
        <v>3441</v>
      </c>
      <c r="D895" s="4"/>
      <c r="E895" s="4" t="s">
        <v>6109</v>
      </c>
      <c r="F895" t="s">
        <v>6107</v>
      </c>
      <c r="G895" t="s">
        <v>3428</v>
      </c>
      <c r="H895" t="s">
        <v>7436</v>
      </c>
      <c r="I895" t="s">
        <v>7419</v>
      </c>
      <c r="J895" s="4" t="s">
        <v>165</v>
      </c>
      <c r="K895" s="4" t="s">
        <v>114</v>
      </c>
      <c r="L895" s="4" t="s">
        <v>7214</v>
      </c>
      <c r="M895" t="s">
        <v>6079</v>
      </c>
      <c r="N895" s="4" t="s">
        <v>3457</v>
      </c>
      <c r="O895" s="4" t="b">
        <f t="shared" si="1222"/>
        <v>1</v>
      </c>
      <c r="P895" s="4" t="b">
        <f t="shared" si="1223"/>
        <v>1</v>
      </c>
      <c r="Q895" s="4" t="b">
        <f t="shared" si="1224"/>
        <v>0</v>
      </c>
      <c r="R895" s="4" t="b">
        <f t="shared" si="1225"/>
        <v>1</v>
      </c>
      <c r="S895" s="4" t="b">
        <f t="shared" si="1226"/>
        <v>0</v>
      </c>
      <c r="T895" s="4" t="b">
        <f t="shared" si="1227"/>
        <v>0</v>
      </c>
      <c r="U895" s="4" t="b">
        <f t="shared" si="1228"/>
        <v>1</v>
      </c>
      <c r="V895" s="4" t="b">
        <f t="shared" si="1229"/>
        <v>1</v>
      </c>
      <c r="W895" s="4" t="b">
        <f t="shared" si="1230"/>
        <v>0</v>
      </c>
      <c r="X895" s="4" t="b">
        <f t="shared" si="1231"/>
        <v>0</v>
      </c>
      <c r="Y895" s="4" t="b">
        <f t="shared" si="1232"/>
        <v>1</v>
      </c>
      <c r="Z895" s="4" t="b">
        <f t="shared" si="1233"/>
        <v>0</v>
      </c>
      <c r="AA895" s="4" t="b">
        <f t="shared" si="1234"/>
        <v>1</v>
      </c>
      <c r="AB895" s="4" t="b">
        <f t="shared" si="1235"/>
        <v>0</v>
      </c>
      <c r="AC895" s="4" t="b">
        <f t="shared" si="1236"/>
        <v>0</v>
      </c>
      <c r="AD895" s="4" t="b">
        <f t="shared" si="1237"/>
        <v>0</v>
      </c>
      <c r="AE895" s="4" t="b">
        <f t="shared" si="1238"/>
        <v>0</v>
      </c>
      <c r="AF895" s="4" t="b">
        <f t="shared" si="1239"/>
        <v>0</v>
      </c>
      <c r="AG895" s="4" t="b">
        <f t="shared" si="1240"/>
        <v>1</v>
      </c>
      <c r="AH895" s="4" t="b">
        <f t="shared" si="1241"/>
        <v>0</v>
      </c>
      <c r="AI895" s="4" t="b">
        <f t="shared" si="1242"/>
        <v>0</v>
      </c>
      <c r="AJ895" s="4" t="b">
        <f t="shared" si="1243"/>
        <v>0</v>
      </c>
      <c r="AK895" s="4" t="b">
        <f t="shared" si="1244"/>
        <v>0</v>
      </c>
      <c r="AL895" s="4" t="b">
        <f t="shared" si="1245"/>
        <v>0</v>
      </c>
      <c r="AM895" s="4" t="b">
        <f t="shared" si="1246"/>
        <v>0</v>
      </c>
      <c r="AN895" s="4" t="b">
        <f t="shared" si="1247"/>
        <v>0</v>
      </c>
      <c r="AO895" s="4" t="b">
        <f t="shared" si="1248"/>
        <v>0</v>
      </c>
      <c r="AP895" s="4" t="b">
        <f t="shared" si="1249"/>
        <v>0</v>
      </c>
      <c r="AQ895" s="4" t="b">
        <f t="shared" si="1250"/>
        <v>0</v>
      </c>
      <c r="AR895" s="4" t="b">
        <f t="shared" si="1251"/>
        <v>0</v>
      </c>
      <c r="AS895" s="4" t="b">
        <f t="shared" si="1252"/>
        <v>0</v>
      </c>
      <c r="AT895" s="4" t="b">
        <f t="shared" si="1253"/>
        <v>0</v>
      </c>
      <c r="AU895" s="4" t="b">
        <f t="shared" si="1254"/>
        <v>0</v>
      </c>
      <c r="AV895" s="4" t="b">
        <f t="shared" si="1255"/>
        <v>0</v>
      </c>
      <c r="AW895" s="4" t="b">
        <f t="shared" si="1256"/>
        <v>0</v>
      </c>
      <c r="AX895" s="4" t="b">
        <f t="shared" si="1257"/>
        <v>0</v>
      </c>
      <c r="AY895" s="4" t="b">
        <f t="shared" si="1258"/>
        <v>0</v>
      </c>
      <c r="AZ895" s="4" t="b">
        <f t="shared" si="1259"/>
        <v>0</v>
      </c>
      <c r="BA895" s="4" t="b">
        <f t="shared" si="1260"/>
        <v>0</v>
      </c>
      <c r="BB895" s="4" t="b">
        <f t="shared" si="1261"/>
        <v>0</v>
      </c>
      <c r="BC895" s="4" t="b">
        <f t="shared" si="1262"/>
        <v>1</v>
      </c>
      <c r="BD895" s="4" t="b">
        <f t="shared" si="1263"/>
        <v>0</v>
      </c>
      <c r="BE895" s="4" t="b">
        <f t="shared" si="1264"/>
        <v>0</v>
      </c>
      <c r="BF895" s="4" t="b">
        <f t="shared" si="1265"/>
        <v>0</v>
      </c>
      <c r="BG895" s="4" t="b">
        <f t="shared" si="1266"/>
        <v>0</v>
      </c>
      <c r="BH895" s="4" t="b">
        <f t="shared" si="1267"/>
        <v>0</v>
      </c>
      <c r="BI895" s="4" t="b">
        <f t="shared" si="1268"/>
        <v>0</v>
      </c>
      <c r="BJ895" s="4" t="b">
        <f t="shared" si="1269"/>
        <v>0</v>
      </c>
      <c r="BK895" s="4" t="b">
        <f t="shared" si="1270"/>
        <v>0</v>
      </c>
      <c r="BL895" s="4" t="b">
        <f t="shared" si="1271"/>
        <v>0</v>
      </c>
      <c r="BM895" s="4" t="b">
        <f t="shared" si="1272"/>
        <v>0</v>
      </c>
      <c r="BN895" s="4" t="b">
        <f t="shared" si="1273"/>
        <v>0</v>
      </c>
      <c r="BO895" s="4" t="b">
        <f t="shared" si="1274"/>
        <v>0</v>
      </c>
      <c r="BP895" s="4" t="b">
        <f t="shared" si="1275"/>
        <v>0</v>
      </c>
      <c r="BQ895" s="4" t="b">
        <f t="shared" si="1276"/>
        <v>0</v>
      </c>
      <c r="BR895" s="4" t="b">
        <f t="shared" si="1277"/>
        <v>0</v>
      </c>
      <c r="BS895" s="4" t="b">
        <f t="shared" si="1278"/>
        <v>1</v>
      </c>
      <c r="BT895" s="4" t="b">
        <f t="shared" si="1279"/>
        <v>0</v>
      </c>
      <c r="BU895" s="4" t="b">
        <f t="shared" si="1280"/>
        <v>0</v>
      </c>
      <c r="BV895" s="4" t="b">
        <f t="shared" si="1281"/>
        <v>0</v>
      </c>
      <c r="BW895" s="4" t="b">
        <f t="shared" si="1282"/>
        <v>0</v>
      </c>
      <c r="BX895" s="4" t="b">
        <f t="shared" si="1283"/>
        <v>0</v>
      </c>
      <c r="BY895" s="4" t="b">
        <f t="shared" si="1284"/>
        <v>0</v>
      </c>
      <c r="BZ895" s="4" t="b">
        <f t="shared" si="1285"/>
        <v>0</v>
      </c>
      <c r="CA895" s="4" t="b">
        <f t="shared" si="1286"/>
        <v>0</v>
      </c>
      <c r="CB895" s="4" t="b">
        <f t="shared" si="1287"/>
        <v>0</v>
      </c>
      <c r="CC895" s="4" t="b">
        <f t="shared" si="1288"/>
        <v>0</v>
      </c>
      <c r="CD895" s="4" t="b">
        <f t="shared" si="1289"/>
        <v>0</v>
      </c>
      <c r="CE895" s="4" t="b">
        <f t="shared" si="1290"/>
        <v>0</v>
      </c>
      <c r="CF895" s="4" t="b">
        <f t="shared" si="1291"/>
        <v>0</v>
      </c>
      <c r="CG895" s="4" t="b">
        <f t="shared" si="1292"/>
        <v>0</v>
      </c>
      <c r="CH895" s="4" t="b">
        <f t="shared" si="1293"/>
        <v>0</v>
      </c>
      <c r="CI895" s="4" t="b">
        <f t="shared" si="1294"/>
        <v>0</v>
      </c>
      <c r="CJ895" s="4" t="b">
        <f t="shared" si="1295"/>
        <v>0</v>
      </c>
      <c r="CK895" s="4" t="b">
        <f t="shared" si="1296"/>
        <v>0</v>
      </c>
      <c r="CL895" s="4" t="b">
        <f t="shared" si="1297"/>
        <v>0</v>
      </c>
      <c r="CM895" s="4" t="b">
        <f t="shared" si="1298"/>
        <v>0</v>
      </c>
      <c r="CN895" s="4" t="b">
        <f t="shared" si="1299"/>
        <v>0</v>
      </c>
      <c r="CO895" s="4" t="b">
        <f t="shared" si="1300"/>
        <v>0</v>
      </c>
      <c r="CP895" s="4" t="b">
        <f t="shared" si="1301"/>
        <v>1</v>
      </c>
      <c r="CQ895" s="4" t="b">
        <f t="shared" si="1302"/>
        <v>0</v>
      </c>
      <c r="CR895" s="4" t="b">
        <f t="shared" si="1303"/>
        <v>0</v>
      </c>
      <c r="CS895" s="4" t="b">
        <f t="shared" si="1304"/>
        <v>0</v>
      </c>
      <c r="CT895" s="4" t="b">
        <f t="shared" si="1305"/>
        <v>0</v>
      </c>
      <c r="CU895" s="4" t="b">
        <f t="shared" si="1306"/>
        <v>0</v>
      </c>
      <c r="CV895" s="4" t="b">
        <f t="shared" si="1307"/>
        <v>0</v>
      </c>
      <c r="CW895" s="4" t="b">
        <f t="shared" si="1308"/>
        <v>0</v>
      </c>
      <c r="CX895" s="4" t="b">
        <f t="shared" si="1309"/>
        <v>0</v>
      </c>
      <c r="CY895" s="4" t="b">
        <f t="shared" si="1310"/>
        <v>0</v>
      </c>
      <c r="CZ895" s="4" t="b">
        <f t="shared" si="1311"/>
        <v>0</v>
      </c>
      <c r="DA895" s="4" t="b">
        <f t="shared" si="1312"/>
        <v>0</v>
      </c>
      <c r="DB895" s="4" t="b">
        <f t="shared" si="1313"/>
        <v>0</v>
      </c>
      <c r="DC895" s="4" t="b">
        <f t="shared" si="1314"/>
        <v>0</v>
      </c>
      <c r="DD895" s="4" t="b">
        <f t="shared" si="1315"/>
        <v>0</v>
      </c>
    </row>
    <row r="896" spans="1:108">
      <c r="A896" t="s">
        <v>3458</v>
      </c>
      <c r="C896" t="s">
        <v>3441</v>
      </c>
      <c r="E896" s="4" t="s">
        <v>6109</v>
      </c>
      <c r="F896" t="s">
        <v>6107</v>
      </c>
      <c r="G896" t="s">
        <v>3428</v>
      </c>
      <c r="H896" t="s">
        <v>7436</v>
      </c>
      <c r="I896" t="s">
        <v>7419</v>
      </c>
      <c r="J896" t="s">
        <v>165</v>
      </c>
      <c r="K896" t="s">
        <v>114</v>
      </c>
      <c r="L896" t="s">
        <v>7783</v>
      </c>
      <c r="M896" t="s">
        <v>174</v>
      </c>
      <c r="N896" t="s">
        <v>7485</v>
      </c>
      <c r="O896" t="b">
        <f t="shared" si="1222"/>
        <v>0</v>
      </c>
      <c r="P896" t="b">
        <f t="shared" si="1223"/>
        <v>1</v>
      </c>
      <c r="Q896" t="b">
        <f t="shared" si="1224"/>
        <v>1</v>
      </c>
      <c r="R896" t="b">
        <f t="shared" si="1225"/>
        <v>1</v>
      </c>
      <c r="S896" t="b">
        <f t="shared" si="1226"/>
        <v>1</v>
      </c>
      <c r="T896" t="b">
        <f t="shared" si="1227"/>
        <v>0</v>
      </c>
      <c r="U896" t="b">
        <f t="shared" si="1228"/>
        <v>0</v>
      </c>
      <c r="V896" t="b">
        <f t="shared" si="1229"/>
        <v>1</v>
      </c>
      <c r="W896" t="b">
        <f t="shared" si="1230"/>
        <v>0</v>
      </c>
      <c r="X896" t="b">
        <f t="shared" si="1231"/>
        <v>0</v>
      </c>
      <c r="Y896" t="b">
        <f t="shared" si="1232"/>
        <v>1</v>
      </c>
      <c r="Z896" t="b">
        <f t="shared" si="1233"/>
        <v>1</v>
      </c>
      <c r="AA896" t="b">
        <f t="shared" si="1234"/>
        <v>1</v>
      </c>
      <c r="AB896" t="b">
        <f t="shared" si="1235"/>
        <v>0</v>
      </c>
      <c r="AC896" t="b">
        <f t="shared" si="1236"/>
        <v>0</v>
      </c>
      <c r="AD896" t="b">
        <f t="shared" si="1237"/>
        <v>0</v>
      </c>
      <c r="AE896" t="b">
        <f t="shared" si="1238"/>
        <v>0</v>
      </c>
      <c r="AF896" t="b">
        <f t="shared" si="1239"/>
        <v>0</v>
      </c>
      <c r="AG896" t="b">
        <f t="shared" si="1240"/>
        <v>1</v>
      </c>
      <c r="AH896" t="b">
        <f t="shared" si="1241"/>
        <v>0</v>
      </c>
      <c r="AI896" t="b">
        <f t="shared" si="1242"/>
        <v>0</v>
      </c>
      <c r="AJ896" t="b">
        <f t="shared" si="1243"/>
        <v>0</v>
      </c>
      <c r="AK896" t="b">
        <f t="shared" si="1244"/>
        <v>0</v>
      </c>
      <c r="AL896" t="b">
        <f t="shared" si="1245"/>
        <v>0</v>
      </c>
      <c r="AM896" t="b">
        <f t="shared" si="1246"/>
        <v>0</v>
      </c>
      <c r="AN896" t="b">
        <f t="shared" si="1247"/>
        <v>0</v>
      </c>
      <c r="AO896" t="b">
        <f t="shared" si="1248"/>
        <v>0</v>
      </c>
      <c r="AP896" t="b">
        <f t="shared" si="1249"/>
        <v>0</v>
      </c>
      <c r="AQ896" t="b">
        <f t="shared" si="1250"/>
        <v>0</v>
      </c>
      <c r="AR896" t="b">
        <f t="shared" si="1251"/>
        <v>0</v>
      </c>
      <c r="AS896" t="b">
        <f t="shared" si="1252"/>
        <v>0</v>
      </c>
      <c r="AT896" t="b">
        <f t="shared" si="1253"/>
        <v>0</v>
      </c>
      <c r="AU896" t="b">
        <f t="shared" si="1254"/>
        <v>1</v>
      </c>
      <c r="AV896" t="b">
        <f t="shared" si="1255"/>
        <v>1</v>
      </c>
      <c r="AW896" t="b">
        <f t="shared" si="1256"/>
        <v>0</v>
      </c>
      <c r="AX896" t="b">
        <f t="shared" si="1257"/>
        <v>0</v>
      </c>
      <c r="AY896" t="b">
        <f t="shared" si="1258"/>
        <v>0</v>
      </c>
      <c r="AZ896" t="b">
        <f t="shared" si="1259"/>
        <v>0</v>
      </c>
      <c r="BA896" t="b">
        <f t="shared" si="1260"/>
        <v>0</v>
      </c>
      <c r="BB896" t="b">
        <f t="shared" si="1261"/>
        <v>0</v>
      </c>
      <c r="BC896" t="b">
        <f t="shared" si="1262"/>
        <v>0</v>
      </c>
      <c r="BD896" t="b">
        <f t="shared" si="1263"/>
        <v>0</v>
      </c>
      <c r="BE896" t="b">
        <f t="shared" si="1264"/>
        <v>0</v>
      </c>
      <c r="BF896" t="b">
        <f t="shared" si="1265"/>
        <v>0</v>
      </c>
      <c r="BG896" t="b">
        <f t="shared" si="1266"/>
        <v>0</v>
      </c>
      <c r="BH896" t="b">
        <f t="shared" si="1267"/>
        <v>0</v>
      </c>
      <c r="BI896" t="b">
        <f t="shared" si="1268"/>
        <v>0</v>
      </c>
      <c r="BJ896" t="b">
        <f t="shared" si="1269"/>
        <v>0</v>
      </c>
      <c r="BK896" t="b">
        <f t="shared" si="1270"/>
        <v>0</v>
      </c>
      <c r="BL896" t="b">
        <f t="shared" si="1271"/>
        <v>0</v>
      </c>
      <c r="BM896" t="b">
        <f t="shared" si="1272"/>
        <v>0</v>
      </c>
      <c r="BN896" t="b">
        <f t="shared" si="1273"/>
        <v>0</v>
      </c>
      <c r="BO896" t="b">
        <f t="shared" si="1274"/>
        <v>1</v>
      </c>
      <c r="BP896" t="b">
        <f t="shared" si="1275"/>
        <v>0</v>
      </c>
      <c r="BQ896" t="b">
        <f t="shared" si="1276"/>
        <v>0</v>
      </c>
      <c r="BR896" t="b">
        <f t="shared" si="1277"/>
        <v>0</v>
      </c>
      <c r="BS896" t="b">
        <f t="shared" si="1278"/>
        <v>0</v>
      </c>
      <c r="BT896" t="b">
        <f t="shared" si="1279"/>
        <v>0</v>
      </c>
      <c r="BU896" t="b">
        <f t="shared" si="1280"/>
        <v>1</v>
      </c>
      <c r="BV896" t="b">
        <f t="shared" si="1281"/>
        <v>0</v>
      </c>
      <c r="BW896" t="b">
        <f t="shared" si="1282"/>
        <v>0</v>
      </c>
      <c r="BX896" t="b">
        <f t="shared" si="1283"/>
        <v>1</v>
      </c>
      <c r="BY896" t="b">
        <f t="shared" si="1284"/>
        <v>0</v>
      </c>
      <c r="BZ896" t="b">
        <f t="shared" si="1285"/>
        <v>0</v>
      </c>
      <c r="CA896" t="b">
        <f t="shared" si="1286"/>
        <v>0</v>
      </c>
      <c r="CB896" t="b">
        <f t="shared" si="1287"/>
        <v>0</v>
      </c>
      <c r="CC896" t="b">
        <f t="shared" si="1288"/>
        <v>0</v>
      </c>
      <c r="CD896" t="b">
        <f t="shared" si="1289"/>
        <v>0</v>
      </c>
      <c r="CE896" t="b">
        <f t="shared" si="1290"/>
        <v>0</v>
      </c>
      <c r="CF896" t="b">
        <f t="shared" si="1291"/>
        <v>0</v>
      </c>
      <c r="CG896" t="b">
        <f t="shared" si="1292"/>
        <v>0</v>
      </c>
      <c r="CH896" t="b">
        <f t="shared" si="1293"/>
        <v>0</v>
      </c>
      <c r="CI896" t="b">
        <f t="shared" si="1294"/>
        <v>0</v>
      </c>
      <c r="CJ896" t="b">
        <f t="shared" si="1295"/>
        <v>0</v>
      </c>
      <c r="CK896" t="b">
        <f t="shared" si="1296"/>
        <v>0</v>
      </c>
      <c r="CL896" t="b">
        <f t="shared" si="1297"/>
        <v>1</v>
      </c>
      <c r="CM896" t="b">
        <f t="shared" si="1298"/>
        <v>0</v>
      </c>
      <c r="CN896" t="b">
        <f t="shared" si="1299"/>
        <v>1</v>
      </c>
      <c r="CO896" t="b">
        <f t="shared" si="1300"/>
        <v>0</v>
      </c>
      <c r="CP896" t="b">
        <f t="shared" si="1301"/>
        <v>0</v>
      </c>
      <c r="CQ896" t="b">
        <f t="shared" si="1302"/>
        <v>0</v>
      </c>
      <c r="CR896" t="b">
        <f t="shared" si="1303"/>
        <v>1</v>
      </c>
      <c r="CS896" t="b">
        <f t="shared" si="1304"/>
        <v>0</v>
      </c>
      <c r="CT896" t="b">
        <f t="shared" si="1305"/>
        <v>0</v>
      </c>
      <c r="CU896" t="b">
        <f t="shared" si="1306"/>
        <v>0</v>
      </c>
      <c r="CV896" t="b">
        <f t="shared" si="1307"/>
        <v>0</v>
      </c>
      <c r="CW896" t="b">
        <f t="shared" si="1308"/>
        <v>0</v>
      </c>
      <c r="CX896" t="b">
        <f t="shared" si="1309"/>
        <v>0</v>
      </c>
      <c r="CY896" t="b">
        <f t="shared" si="1310"/>
        <v>0</v>
      </c>
      <c r="CZ896" t="b">
        <f t="shared" si="1311"/>
        <v>0</v>
      </c>
      <c r="DA896" t="b">
        <f t="shared" si="1312"/>
        <v>0</v>
      </c>
      <c r="DB896" t="b">
        <f t="shared" si="1313"/>
        <v>0</v>
      </c>
      <c r="DC896" t="b">
        <f t="shared" si="1314"/>
        <v>0</v>
      </c>
      <c r="DD896" t="b">
        <f t="shared" si="1315"/>
        <v>0</v>
      </c>
    </row>
    <row r="897" spans="1:108">
      <c r="A897" t="s">
        <v>3459</v>
      </c>
      <c r="C897" t="s">
        <v>3441</v>
      </c>
      <c r="E897" s="4" t="s">
        <v>6109</v>
      </c>
      <c r="F897" t="s">
        <v>6107</v>
      </c>
      <c r="G897" t="s">
        <v>3428</v>
      </c>
      <c r="H897" t="s">
        <v>7436</v>
      </c>
      <c r="I897" t="s">
        <v>7419</v>
      </c>
      <c r="J897" t="s">
        <v>119</v>
      </c>
      <c r="K897" t="s">
        <v>109</v>
      </c>
      <c r="L897" t="s">
        <v>7215</v>
      </c>
      <c r="M897" t="s">
        <v>6079</v>
      </c>
      <c r="N897" t="s">
        <v>26</v>
      </c>
      <c r="O897" t="b">
        <f t="shared" si="1222"/>
        <v>0</v>
      </c>
      <c r="P897" t="b">
        <f t="shared" si="1223"/>
        <v>0</v>
      </c>
      <c r="Q897" t="b">
        <f t="shared" si="1224"/>
        <v>0</v>
      </c>
      <c r="R897" t="b">
        <f t="shared" si="1225"/>
        <v>1</v>
      </c>
      <c r="S897" t="b">
        <f t="shared" si="1226"/>
        <v>0</v>
      </c>
      <c r="T897" t="b">
        <f t="shared" si="1227"/>
        <v>0</v>
      </c>
      <c r="U897" t="b">
        <f t="shared" si="1228"/>
        <v>0</v>
      </c>
      <c r="V897" t="b">
        <f t="shared" si="1229"/>
        <v>0</v>
      </c>
      <c r="W897" t="b">
        <f t="shared" si="1230"/>
        <v>0</v>
      </c>
      <c r="X897" t="b">
        <f t="shared" si="1231"/>
        <v>1</v>
      </c>
      <c r="Y897" t="b">
        <f t="shared" si="1232"/>
        <v>0</v>
      </c>
      <c r="Z897" t="b">
        <f t="shared" si="1233"/>
        <v>0</v>
      </c>
      <c r="AA897" t="b">
        <f t="shared" si="1234"/>
        <v>0</v>
      </c>
      <c r="AB897" t="b">
        <f t="shared" si="1235"/>
        <v>0</v>
      </c>
      <c r="AC897" t="b">
        <f t="shared" si="1236"/>
        <v>0</v>
      </c>
      <c r="AD897" t="b">
        <f t="shared" si="1237"/>
        <v>0</v>
      </c>
      <c r="AE897" t="b">
        <f t="shared" si="1238"/>
        <v>1</v>
      </c>
      <c r="AF897" t="b">
        <f t="shared" si="1239"/>
        <v>0</v>
      </c>
      <c r="AG897" t="b">
        <f t="shared" si="1240"/>
        <v>0</v>
      </c>
      <c r="AH897" t="b">
        <f t="shared" si="1241"/>
        <v>0</v>
      </c>
      <c r="AI897" t="b">
        <f t="shared" si="1242"/>
        <v>0</v>
      </c>
      <c r="AJ897" t="b">
        <f t="shared" si="1243"/>
        <v>0</v>
      </c>
      <c r="AK897" t="b">
        <f t="shared" si="1244"/>
        <v>0</v>
      </c>
      <c r="AL897" t="b">
        <f t="shared" si="1245"/>
        <v>0</v>
      </c>
      <c r="AM897" t="b">
        <f t="shared" si="1246"/>
        <v>0</v>
      </c>
      <c r="AN897" t="b">
        <f t="shared" si="1247"/>
        <v>0</v>
      </c>
      <c r="AO897" t="b">
        <f t="shared" si="1248"/>
        <v>0</v>
      </c>
      <c r="AP897" t="b">
        <f t="shared" si="1249"/>
        <v>0</v>
      </c>
      <c r="AQ897" t="b">
        <f t="shared" si="1250"/>
        <v>0</v>
      </c>
      <c r="AR897" t="b">
        <f t="shared" si="1251"/>
        <v>0</v>
      </c>
      <c r="AS897" t="b">
        <f t="shared" si="1252"/>
        <v>0</v>
      </c>
      <c r="AT897" t="b">
        <f t="shared" si="1253"/>
        <v>0</v>
      </c>
      <c r="AU897" t="b">
        <f t="shared" si="1254"/>
        <v>0</v>
      </c>
      <c r="AV897" t="b">
        <f t="shared" si="1255"/>
        <v>0</v>
      </c>
      <c r="AW897" t="b">
        <f t="shared" si="1256"/>
        <v>0</v>
      </c>
      <c r="AX897" t="b">
        <f t="shared" si="1257"/>
        <v>0</v>
      </c>
      <c r="AY897" t="b">
        <f t="shared" si="1258"/>
        <v>0</v>
      </c>
      <c r="AZ897" t="b">
        <f t="shared" si="1259"/>
        <v>0</v>
      </c>
      <c r="BA897" t="b">
        <f t="shared" si="1260"/>
        <v>0</v>
      </c>
      <c r="BB897" t="b">
        <f t="shared" si="1261"/>
        <v>0</v>
      </c>
      <c r="BC897" t="b">
        <f t="shared" si="1262"/>
        <v>0</v>
      </c>
      <c r="BD897" t="b">
        <f t="shared" si="1263"/>
        <v>0</v>
      </c>
      <c r="BE897" t="b">
        <f t="shared" si="1264"/>
        <v>0</v>
      </c>
      <c r="BF897" t="b">
        <f t="shared" si="1265"/>
        <v>0</v>
      </c>
      <c r="BG897" t="b">
        <f t="shared" si="1266"/>
        <v>0</v>
      </c>
      <c r="BH897" t="b">
        <f t="shared" si="1267"/>
        <v>0</v>
      </c>
      <c r="BI897" t="b">
        <f t="shared" si="1268"/>
        <v>0</v>
      </c>
      <c r="BJ897" t="b">
        <f t="shared" si="1269"/>
        <v>0</v>
      </c>
      <c r="BK897" t="b">
        <f t="shared" si="1270"/>
        <v>0</v>
      </c>
      <c r="BL897" t="b">
        <f t="shared" si="1271"/>
        <v>0</v>
      </c>
      <c r="BM897" t="b">
        <f t="shared" si="1272"/>
        <v>0</v>
      </c>
      <c r="BN897" t="b">
        <f t="shared" si="1273"/>
        <v>0</v>
      </c>
      <c r="BO897" t="b">
        <f t="shared" si="1274"/>
        <v>0</v>
      </c>
      <c r="BP897" t="b">
        <f t="shared" si="1275"/>
        <v>0</v>
      </c>
      <c r="BQ897" t="b">
        <f t="shared" si="1276"/>
        <v>0</v>
      </c>
      <c r="BR897" t="b">
        <f t="shared" si="1277"/>
        <v>0</v>
      </c>
      <c r="BS897" t="b">
        <f t="shared" si="1278"/>
        <v>0</v>
      </c>
      <c r="BT897" t="b">
        <f t="shared" si="1279"/>
        <v>0</v>
      </c>
      <c r="BU897" t="b">
        <f t="shared" si="1280"/>
        <v>0</v>
      </c>
      <c r="BV897" t="b">
        <f t="shared" si="1281"/>
        <v>0</v>
      </c>
      <c r="BW897" t="b">
        <f t="shared" si="1282"/>
        <v>0</v>
      </c>
      <c r="BX897" t="b">
        <f t="shared" si="1283"/>
        <v>0</v>
      </c>
      <c r="BY897" t="b">
        <f t="shared" si="1284"/>
        <v>0</v>
      </c>
      <c r="BZ897" t="b">
        <f t="shared" si="1285"/>
        <v>0</v>
      </c>
      <c r="CA897" t="b">
        <f t="shared" si="1286"/>
        <v>0</v>
      </c>
      <c r="CB897" t="b">
        <f t="shared" si="1287"/>
        <v>0</v>
      </c>
      <c r="CC897" t="b">
        <f t="shared" si="1288"/>
        <v>0</v>
      </c>
      <c r="CD897" t="b">
        <f t="shared" si="1289"/>
        <v>0</v>
      </c>
      <c r="CE897" t="b">
        <f t="shared" si="1290"/>
        <v>0</v>
      </c>
      <c r="CF897" t="b">
        <f t="shared" si="1291"/>
        <v>0</v>
      </c>
      <c r="CG897" t="b">
        <f t="shared" si="1292"/>
        <v>0</v>
      </c>
      <c r="CH897" t="b">
        <f t="shared" si="1293"/>
        <v>0</v>
      </c>
      <c r="CI897" t="b">
        <f t="shared" si="1294"/>
        <v>0</v>
      </c>
      <c r="CJ897" t="b">
        <f t="shared" si="1295"/>
        <v>0</v>
      </c>
      <c r="CK897" t="b">
        <f t="shared" si="1296"/>
        <v>0</v>
      </c>
      <c r="CL897" t="b">
        <f t="shared" si="1297"/>
        <v>0</v>
      </c>
      <c r="CM897" t="b">
        <f t="shared" si="1298"/>
        <v>0</v>
      </c>
      <c r="CN897" t="b">
        <f t="shared" si="1299"/>
        <v>0</v>
      </c>
      <c r="CO897" t="b">
        <f t="shared" si="1300"/>
        <v>0</v>
      </c>
      <c r="CP897" t="b">
        <f t="shared" si="1301"/>
        <v>0</v>
      </c>
      <c r="CQ897" t="b">
        <f t="shared" si="1302"/>
        <v>0</v>
      </c>
      <c r="CR897" t="b">
        <f t="shared" si="1303"/>
        <v>0</v>
      </c>
      <c r="CS897" t="b">
        <f t="shared" si="1304"/>
        <v>0</v>
      </c>
      <c r="CT897" t="b">
        <f t="shared" si="1305"/>
        <v>0</v>
      </c>
      <c r="CU897" t="b">
        <f t="shared" si="1306"/>
        <v>0</v>
      </c>
      <c r="CV897" t="b">
        <f t="shared" si="1307"/>
        <v>0</v>
      </c>
      <c r="CW897" t="b">
        <f t="shared" si="1308"/>
        <v>0</v>
      </c>
      <c r="CX897" t="b">
        <f t="shared" si="1309"/>
        <v>0</v>
      </c>
      <c r="CY897" t="b">
        <f t="shared" si="1310"/>
        <v>0</v>
      </c>
      <c r="CZ897" t="b">
        <f t="shared" si="1311"/>
        <v>0</v>
      </c>
      <c r="DA897" t="b">
        <f t="shared" si="1312"/>
        <v>0</v>
      </c>
      <c r="DB897" t="b">
        <f t="shared" si="1313"/>
        <v>0</v>
      </c>
      <c r="DC897" t="b">
        <f t="shared" si="1314"/>
        <v>0</v>
      </c>
      <c r="DD897" t="b">
        <f t="shared" si="1315"/>
        <v>0</v>
      </c>
    </row>
    <row r="898" spans="1:108">
      <c r="A898" t="s">
        <v>548</v>
      </c>
      <c r="C898" t="s">
        <v>549</v>
      </c>
      <c r="E898" t="s">
        <v>6086</v>
      </c>
      <c r="F898" t="s">
        <v>6083</v>
      </c>
      <c r="G898" t="s">
        <v>550</v>
      </c>
      <c r="H898" t="s">
        <v>7437</v>
      </c>
      <c r="I898" t="s">
        <v>7421</v>
      </c>
      <c r="J898" t="s">
        <v>135</v>
      </c>
      <c r="K898" t="s">
        <v>136</v>
      </c>
      <c r="L898" t="s">
        <v>6265</v>
      </c>
      <c r="M898" t="s">
        <v>6079</v>
      </c>
      <c r="N898" t="s">
        <v>551</v>
      </c>
      <c r="O898" t="b">
        <f t="shared" ref="O898:O961" si="1316">OR(ISNUMBER(FIND("Adana",N898)),ISNUMBER(FIND("Hatay",N898)),ISNUMBER(FIND("Kahramanmaraş",N898)),ISNUMBER(FIND("Mersin",N898)),ISNUMBER(FIND("Osmaniye",N898)),ISNUMBER(FIND("Adıyaman",N898)),ISNUMBER(FIND("Diyarbakır",N898)),ISNUMBER(FIND("Gaziantep",N898)),ISNUMBER(FIND("Mardin",N898)),ISNUMBER(FIND("Şanlıurfa",N898)),ISNUMBER(FIND("Siirt",N898)),ISNUMBER(FIND("Karaman",N898)),ISNUMBER(FIND("Niğde",N898)),ISNUMBER(FIND("Elazığ",N898)),ISNUMBER(FIND("Malatya",N898)),ISNUMBER(FIND("Tunceli",N898)))</f>
        <v>0</v>
      </c>
      <c r="P898" t="b">
        <f t="shared" ref="P898:P961" si="1317">OR(ISNUMBER(FIND("Antalya",N898)),ISNUMBER(FIND("Balıkesir",N898)),ISNUMBER(FIND("Bursa",N898)),ISNUMBER(FIND("Çanakkale",N898)),ISNUMBER(FIND("İstanbul",N898)),ISNUMBER(FIND("Kırklareli",N898)),ISNUMBER(FIND("Tekirdağ",N898)),ISNUMBER(FIND("Aydın",N898)),ISNUMBER(FIND("İzmir",N898)),ISNUMBER(FIND("Manisa",N898)),ISNUMBER(FIND("Muğla",N898)),ISNUMBER(FIND("Uşak",N898)),ISNUMBER(FIND("Amasya",N898)))</f>
        <v>0</v>
      </c>
      <c r="Q898" t="b">
        <f t="shared" ref="Q898:Q961" si="1318">OR(ISNUMBER(FIND("Ankara",N898)),ISNUMBER(FIND("Eskişehir",N898)),ISNUMBER(FIND("Kayseri",N898)),ISNUMBER(FIND("Kırşehir",N898)),ISNUMBER(FIND("Konya",N898)),ISNUMBER(FIND("Nevşehir",N898)),ISNUMBER(FIND("Sivas",N898)),ISNUMBER(FIND("Burdur",N898)),ISNUMBER(FIND("Isparta",N898)),ISNUMBER(FIND("Çorum",N898)),ISNUMBER(FIND("Tokat",N898)),ISNUMBER(FIND("Iğdır",N898)),ISNUMBER(FIND("Van",N898)))</f>
        <v>1</v>
      </c>
      <c r="R898" t="b">
        <f t="shared" ref="R898:R961" si="1319">OR(ISNUMBER(FIND("Ağrı",N898)),ISNUMBER(FIND("Erzincan",N898)),ISNUMBER(FIND("Erzurum",N898)),ISNUMBER(FIND("Kars",N898)),ISNUMBER(FIND("Artvin",N898)),ISNUMBER(FIND("Bolu",N898)),ISNUMBER(FIND("Çankırı",N898)),ISNUMBER(FIND("Düzce",N898)),ISNUMBER(FIND("Karabük",N898)),ISNUMBER(FIND("Kastamonu",N898)),ISNUMBER(FIND("Ordu",N898)),ISNUMBER(FIND("Samsun",N898)),ISNUMBER(FIND("Sinop",N898)),ISNUMBER(FIND("Zonguldak",N898)),ISNUMBER(FIND("Bilecik",N898)),ISNUMBER(FIND("Edirne",N898)),ISNUMBER(FIND("Kocaeli",N898)),ISNUMBER(FIND("Sakarya",N898)),ISNUMBER(FIND("Afyonkarahisar",N898)),ISNUMBER(FIND("Kütahya",N898)))</f>
        <v>1</v>
      </c>
      <c r="S898" t="b">
        <f t="shared" ref="S898:S961" si="1320">OR(ISNUMBER(FIND("Adana",N898)),ISNUMBER(FIND("Antalya",N898)),ISNUMBER(FIND("Burdur",N898)),ISNUMBER(FIND("Hatay",N898)),ISNUMBER(FIND("Isparta",N898)),ISNUMBER(FIND("Kahramanmaraş",N898)),ISNUMBER(FIND("Mersin",N898)),ISNUMBER(FIND("Osmaniye",N898)))</f>
        <v>0</v>
      </c>
      <c r="T898" t="b">
        <f t="shared" ref="T898:T961" si="1321">OR(ISNUMBER(FIND("Afyonkarahisar",N898)),ISNUMBER(FIND("Aydın",N898)),ISNUMBER(FIND("Denizli",N898)),ISNUMBER(FIND("İzmir",N898)),ISNUMBER(FIND("Kütahya",N898)),ISNUMBER(FIND("Manisa",N898)),ISNUMBER(FIND("Muğla",N898)),ISNUMBER(FIND("Uşak",N898)))</f>
        <v>0</v>
      </c>
      <c r="U898" t="b">
        <f t="shared" ref="U898:U961" si="1322">OR(ISNUMBER(FIND("Aksaray",N898)),ISNUMBER(FIND("Ankara",N898)),ISNUMBER(FIND("Çankırı",N898)),ISNUMBER(FIND("Eskişehir",N898)),ISNUMBER(FIND("Karaman",N898)),ISNUMBER(FIND("Kayseri",N898)),ISNUMBER(FIND("Kırıkkale",N898)),ISNUMBER(FIND("Kırşehir",N898)),ISNUMBER(FIND("Konya",N898)),ISNUMBER(FIND("Nevşehir",N898)),ISNUMBER(FIND("Niğde",N898)),ISNUMBER(FIND("Sivas",N898)),ISNUMBER(FIND("Yozgat",N898)))</f>
        <v>0</v>
      </c>
      <c r="V898" t="b">
        <f t="shared" ref="V898:V961" si="1323">OR(ISNUMBER(FIND("Balıkesir",N898)),ISNUMBER(FIND("Bilecik",N898)),ISNUMBER(FIND("Bursa",N898)),ISNUMBER(FIND("Çanakkale",N898)),ISNUMBER(FIND("Edirne",N898)),ISNUMBER(FIND("İstanbul",N898)),ISNUMBER(FIND("Kırklareli",N898)),ISNUMBER(FIND("Kocaeli",N898)),ISNUMBER(FIND("Sakarya",N898)),ISNUMBER(FIND("Tekirdağ",N898)),ISNUMBER(FIND("Yalova",N898)))</f>
        <v>0</v>
      </c>
      <c r="W898" t="b">
        <f t="shared" ref="W898:W961" si="1324">OR(ISNUMBER(FIND("Adıyaman",N898)),ISNUMBER(FIND("Batman",N898)),ISNUMBER(FIND("Diyarbakır",N898)),ISNUMBER(FIND("Gaziantep",N898)),ISNUMBER(FIND("Kilis",N898)),ISNUMBER(FIND("Mardin",N898)),ISNUMBER(FIND("Siirt",N898)),ISNUMBER(FIND("Şanlıurfa",N898)),ISNUMBER(FIND("Şırnak",N898)))</f>
        <v>0</v>
      </c>
      <c r="X898" t="b">
        <f t="shared" ref="X898:X961" si="1325">OR(ISNUMBER(FIND("Ağrı",N898)),ISNUMBER(FIND("Ardahan",N898)),ISNUMBER(FIND("Bingöl",N898)),ISNUMBER(FIND("Bitlis",N898)),ISNUMBER(FIND("Elazığ",N898)),ISNUMBER(FIND("Erzincan",N898)),ISNUMBER(FIND("Erzurum",N898)),ISNUMBER(FIND("Hakkâri",N898)),ISNUMBER(FIND("Iğdır",N898)),ISNUMBER(FIND("Kars",N898)),ISNUMBER(FIND("Malatya",N898)),ISNUMBER(FIND("Muş",N898)),ISNUMBER(FIND("Tunceli",N898)),ISNUMBER(FIND("Van",N898)))</f>
        <v>1</v>
      </c>
      <c r="Y898" t="b">
        <f t="shared" ref="Y898:Y961" si="1326">OR(ISNUMBER(FIND("Amasya",N898)),ISNUMBER(FIND("Artvin",N898)),ISNUMBER(FIND("Bartın",N898)),ISNUMBER(FIND("Bayburt",N898)),ISNUMBER(FIND("Bolu",N898)),ISNUMBER(FIND("Çorum",N898)),ISNUMBER(FIND("Düzce",N898)),ISNUMBER(FIND("Giresun",N898)),ISNUMBER(FIND("Gümüşhane",N898)),ISNUMBER(FIND("Karabük",N898)),ISNUMBER(FIND("Kastamonu",N898)),ISNUMBER(FIND("Ordu",N898)),ISNUMBER(FIND("Rize",N898)),ISNUMBER(FIND("Samsun",N898)),ISNUMBER(FIND("Sinop",N898)),ISNUMBER(FIND("Tokat",N898)),ISNUMBER(FIND("Trabzon",N898)),ISNUMBER(FIND("Zonguldak",N898)))</f>
        <v>0</v>
      </c>
      <c r="Z898" t="b">
        <f t="shared" ref="Z898:Z961" si="1327">OR(ISNUMBER(FIND("Artvin",N898)),ISNUMBER(FIND("Bayburt",N898)),ISNUMBER(FIND("Giresun",N898)),ISNUMBER(FIND("Gümüşhane",N898)),ISNUMBER(FIND("Ordu",N898)),ISNUMBER(FIND("Rize",N898)),ISNUMBER(FIND("Trabzon",N898)))</f>
        <v>0</v>
      </c>
      <c r="AA898" t="b">
        <f t="shared" ref="AA898:AA961" si="1328">OR(ISNUMBER(FIND("Çanakkale",N898)),ISNUMBER(FIND("Edirne",N898)),ISNUMBER(FIND("İstanbul",N898)),ISNUMBER(FIND("Kırklareli",N898)),ISNUMBER(FIND("Tekirdağ",N898)))</f>
        <v>0</v>
      </c>
      <c r="AB898" t="b">
        <f t="shared" ref="AB898:AB961" si="1329">ISNUMBER(FIND("Adana",N898))</f>
        <v>0</v>
      </c>
      <c r="AC898" t="b">
        <f t="shared" ref="AC898:AC961" si="1330">ISNUMBER(FIND("Adıyaman",N898))</f>
        <v>0</v>
      </c>
      <c r="AD898" t="b">
        <f t="shared" ref="AD898:AD961" si="1331">ISNUMBER(FIND("Afyonkarahisar",N898))</f>
        <v>0</v>
      </c>
      <c r="AE898" t="b">
        <f t="shared" ref="AE898:AE961" si="1332">ISNUMBER(FIND("Ağrı",N898))</f>
        <v>1</v>
      </c>
      <c r="AF898" t="b">
        <f t="shared" ref="AF898:AF961" si="1333">ISNUMBER(FIND("Aksaray",N898))</f>
        <v>0</v>
      </c>
      <c r="AG898" t="b">
        <f t="shared" ref="AG898:AG961" si="1334">ISNUMBER(FIND("Amasya",N898))</f>
        <v>0</v>
      </c>
      <c r="AH898" t="b">
        <f t="shared" ref="AH898:AH961" si="1335">ISNUMBER(FIND("Ankara",N898))</f>
        <v>0</v>
      </c>
      <c r="AI898" t="b">
        <f t="shared" ref="AI898:AI961" si="1336">ISNUMBER(FIND("Antalya",N898))</f>
        <v>0</v>
      </c>
      <c r="AJ898" t="b">
        <f t="shared" ref="AJ898:AJ961" si="1337">ISNUMBER(FIND("Ardahan",N898))</f>
        <v>1</v>
      </c>
      <c r="AK898" t="b">
        <f t="shared" ref="AK898:AK961" si="1338">ISNUMBER(FIND("Artvin",N898))</f>
        <v>0</v>
      </c>
      <c r="AL898" t="b">
        <f t="shared" ref="AL898:AL961" si="1339">ISNUMBER(FIND("Aydın",N898))</f>
        <v>0</v>
      </c>
      <c r="AM898" t="b">
        <f t="shared" ref="AM898:AM961" si="1340">ISNUMBER(FIND("Balıkesir",N898))</f>
        <v>0</v>
      </c>
      <c r="AN898" t="b">
        <f t="shared" ref="AN898:AN961" si="1341">ISNUMBER(FIND("Bartın",N898))</f>
        <v>0</v>
      </c>
      <c r="AO898" t="b">
        <f t="shared" ref="AO898:AO961" si="1342">ISNUMBER(FIND("Batman",N898))</f>
        <v>0</v>
      </c>
      <c r="AP898" t="b">
        <f t="shared" ref="AP898:AP961" si="1343">ISNUMBER(FIND("Bayburt",N898))</f>
        <v>0</v>
      </c>
      <c r="AQ898" t="b">
        <f t="shared" ref="AQ898:AQ961" si="1344">ISNUMBER(FIND("Bilecik",N898))</f>
        <v>0</v>
      </c>
      <c r="AR898" t="b">
        <f t="shared" ref="AR898:AR961" si="1345">ISNUMBER(FIND("Bingöl",N898))</f>
        <v>0</v>
      </c>
      <c r="AS898" t="b">
        <f t="shared" ref="AS898:AS961" si="1346">ISNUMBER(FIND("Bitlis",N898))</f>
        <v>0</v>
      </c>
      <c r="AT898" t="b">
        <f t="shared" ref="AT898:AT961" si="1347">ISNUMBER(FIND("Bolu",N898))</f>
        <v>0</v>
      </c>
      <c r="AU898" t="b">
        <f t="shared" ref="AU898:AU961" si="1348">ISNUMBER(FIND("Burdur",N898))</f>
        <v>0</v>
      </c>
      <c r="AV898" t="b">
        <f t="shared" ref="AV898:AV961" si="1349">ISNUMBER(FIND("Bursa",N898))</f>
        <v>0</v>
      </c>
      <c r="AW898" t="b">
        <f t="shared" ref="AW898:AW961" si="1350">ISNUMBER(FIND("Çanakkale",N898))</f>
        <v>0</v>
      </c>
      <c r="AX898" t="b">
        <f t="shared" ref="AX898:AX961" si="1351">ISNUMBER(FIND("Çankırı",N898))</f>
        <v>0</v>
      </c>
      <c r="AY898" t="b">
        <f t="shared" ref="AY898:AY961" si="1352">ISNUMBER(FIND("Çorum",N898))</f>
        <v>0</v>
      </c>
      <c r="AZ898" t="b">
        <f t="shared" ref="AZ898:AZ961" si="1353">ISNUMBER(FIND("Denizli",N898))</f>
        <v>0</v>
      </c>
      <c r="BA898" t="b">
        <f t="shared" ref="BA898:BA961" si="1354">ISNUMBER(FIND("Diyarbakır",N898))</f>
        <v>0</v>
      </c>
      <c r="BB898" t="b">
        <f t="shared" ref="BB898:BB961" si="1355">ISNUMBER(FIND("Düzce",N898))</f>
        <v>0</v>
      </c>
      <c r="BC898" t="b">
        <f t="shared" ref="BC898:BC961" si="1356">ISNUMBER(FIND("Edirne",N898))</f>
        <v>0</v>
      </c>
      <c r="BD898" t="b">
        <f t="shared" ref="BD898:BD961" si="1357">ISNUMBER(FIND("Elazığ",N898))</f>
        <v>0</v>
      </c>
      <c r="BE898" t="b">
        <f t="shared" ref="BE898:BE961" si="1358">ISNUMBER(FIND("Erzincan",N898))</f>
        <v>0</v>
      </c>
      <c r="BF898" t="b">
        <f t="shared" ref="BF898:BF961" si="1359">ISNUMBER(FIND("Erzurum",N898))</f>
        <v>1</v>
      </c>
      <c r="BG898" t="b">
        <f t="shared" ref="BG898:BG961" si="1360">ISNUMBER(FIND("Eskişehir",N898))</f>
        <v>0</v>
      </c>
      <c r="BH898" t="b">
        <f t="shared" ref="BH898:BH961" si="1361">ISNUMBER(FIND("Gaziantep",N898))</f>
        <v>0</v>
      </c>
      <c r="BI898" t="b">
        <f t="shared" ref="BI898:BI961" si="1362">ISNUMBER(FIND("Giresun",N898))</f>
        <v>0</v>
      </c>
      <c r="BJ898" t="b">
        <f t="shared" ref="BJ898:BJ961" si="1363">ISNUMBER(FIND("Gümüşhane",N898))</f>
        <v>0</v>
      </c>
      <c r="BK898" t="b">
        <f t="shared" ref="BK898:BK961" si="1364">ISNUMBER(FIND("Hakkâri",N898))</f>
        <v>0</v>
      </c>
      <c r="BL898" t="b">
        <f t="shared" ref="BL898:BL961" si="1365">ISNUMBER(FIND("Hatay",N898))</f>
        <v>0</v>
      </c>
      <c r="BM898" t="b">
        <f t="shared" ref="BM898:BM961" si="1366">ISNUMBER(FIND("Iğdır",N898))</f>
        <v>0</v>
      </c>
      <c r="BN898" t="b">
        <f t="shared" ref="BN898:BN961" si="1367">ISNUMBER(FIND("Isparta",N898))</f>
        <v>0</v>
      </c>
      <c r="BO898" t="b">
        <f t="shared" ref="BO898:BO961" si="1368">ISNUMBER(FIND("İstanbul",N898))</f>
        <v>0</v>
      </c>
      <c r="BP898" t="b">
        <f t="shared" ref="BP898:BP961" si="1369">ISNUMBER(FIND("İzmir",N898))</f>
        <v>0</v>
      </c>
      <c r="BQ898" t="b">
        <f t="shared" ref="BQ898:BQ961" si="1370">ISNUMBER(FIND("Kahramanmaraş",N898))</f>
        <v>0</v>
      </c>
      <c r="BR898" t="b">
        <f t="shared" ref="BR898:BR961" si="1371">ISNUMBER(FIND("Karabük",N898))</f>
        <v>0</v>
      </c>
      <c r="BS898" t="b">
        <f t="shared" ref="BS898:BS961" si="1372">ISNUMBER(FIND("Karaman",N898))</f>
        <v>0</v>
      </c>
      <c r="BT898" t="b">
        <f t="shared" ref="BT898:BT961" si="1373">ISNUMBER(FIND("Kars",N898))</f>
        <v>1</v>
      </c>
      <c r="BU898" t="b">
        <f t="shared" ref="BU898:BU961" si="1374">ISNUMBER(FIND("Kastamonu",N898))</f>
        <v>0</v>
      </c>
      <c r="BV898" t="b">
        <f t="shared" ref="BV898:BV961" si="1375">ISNUMBER(FIND("Kayseri",N898))</f>
        <v>0</v>
      </c>
      <c r="BW898" t="b">
        <f t="shared" ref="BW898:BW961" si="1376">ISNUMBER(FIND("Kırıkkale",N898))</f>
        <v>0</v>
      </c>
      <c r="BX898" t="b">
        <f t="shared" ref="BX898:BX961" si="1377">ISNUMBER(FIND("Kırklareli",N898))</f>
        <v>0</v>
      </c>
      <c r="BY898" t="b">
        <f t="shared" ref="BY898:BY961" si="1378">ISNUMBER(FIND("Kırşehir",N898))</f>
        <v>0</v>
      </c>
      <c r="BZ898" t="b">
        <f t="shared" ref="BZ898:BZ961" si="1379">ISNUMBER(FIND("Kilis",N898))</f>
        <v>0</v>
      </c>
      <c r="CA898" t="b">
        <f t="shared" ref="CA898:CA961" si="1380">ISNUMBER(FIND("Kocaeli",N898))</f>
        <v>0</v>
      </c>
      <c r="CB898" t="b">
        <f t="shared" ref="CB898:CB961" si="1381">ISNUMBER(FIND("Konya",N898))</f>
        <v>0</v>
      </c>
      <c r="CC898" t="b">
        <f t="shared" ref="CC898:CC961" si="1382">ISNUMBER(FIND("Kütahya",N898))</f>
        <v>0</v>
      </c>
      <c r="CD898" t="b">
        <f t="shared" ref="CD898:CD961" si="1383">ISNUMBER(FIND("Malatya",N898))</f>
        <v>0</v>
      </c>
      <c r="CE898" t="b">
        <f t="shared" ref="CE898:CE961" si="1384">ISNUMBER(FIND("Manisa",N898))</f>
        <v>0</v>
      </c>
      <c r="CF898" t="b">
        <f t="shared" ref="CF898:CF961" si="1385">ISNUMBER(FIND("Mardin",N898))</f>
        <v>0</v>
      </c>
      <c r="CG898" t="b">
        <f t="shared" ref="CG898:CG961" si="1386">ISNUMBER(FIND("Mersin",N898))</f>
        <v>0</v>
      </c>
      <c r="CH898" t="b">
        <f t="shared" ref="CH898:CH961" si="1387">ISNUMBER(FIND("Muğla",N898))</f>
        <v>0</v>
      </c>
      <c r="CI898" t="b">
        <f t="shared" ref="CI898:CI961" si="1388">ISNUMBER(FIND("Muş",N898))</f>
        <v>0</v>
      </c>
      <c r="CJ898" t="b">
        <f t="shared" ref="CJ898:CJ961" si="1389">ISNUMBER(FIND("Nevşehir",N898))</f>
        <v>0</v>
      </c>
      <c r="CK898" t="b">
        <f t="shared" ref="CK898:CK961" si="1390">ISNUMBER(FIND("Niğde",N898))</f>
        <v>0</v>
      </c>
      <c r="CL898" t="b">
        <f t="shared" ref="CL898:CL961" si="1391">ISNUMBER(FIND("Ordu",N898))</f>
        <v>0</v>
      </c>
      <c r="CM898" t="b">
        <f t="shared" ref="CM898:CM961" si="1392">ISNUMBER(FIND("Osmaniye",N898))</f>
        <v>0</v>
      </c>
      <c r="CN898" t="b">
        <f t="shared" ref="CN898:CN961" si="1393">ISNUMBER(FIND("Rize",N898))</f>
        <v>0</v>
      </c>
      <c r="CO898" t="b">
        <f t="shared" ref="CO898:CO961" si="1394">ISNUMBER(FIND("Sakarya",N898))</f>
        <v>0</v>
      </c>
      <c r="CP898" t="b">
        <f t="shared" ref="CP898:CP961" si="1395">ISNUMBER(FIND("Samsun",N898))</f>
        <v>0</v>
      </c>
      <c r="CQ898" t="b">
        <f t="shared" ref="CQ898:CQ961" si="1396">ISNUMBER(FIND("Siirt",N898))</f>
        <v>0</v>
      </c>
      <c r="CR898" t="b">
        <f t="shared" ref="CR898:CR961" si="1397">ISNUMBER(FIND("Sinop",N898))</f>
        <v>0</v>
      </c>
      <c r="CS898" t="b">
        <f t="shared" ref="CS898:CS961" si="1398">ISNUMBER(FIND("Sivas",N898))</f>
        <v>0</v>
      </c>
      <c r="CT898" t="b">
        <f t="shared" ref="CT898:CT961" si="1399">ISNUMBER(FIND("Şanlıurfa",N898))</f>
        <v>0</v>
      </c>
      <c r="CU898" t="b">
        <f t="shared" ref="CU898:CU961" si="1400">ISNUMBER(FIND("Şırnak",N898))</f>
        <v>0</v>
      </c>
      <c r="CV898" t="b">
        <f t="shared" ref="CV898:CV961" si="1401">ISNUMBER(FIND("Tekirdağ",N898))</f>
        <v>0</v>
      </c>
      <c r="CW898" t="b">
        <f t="shared" ref="CW898:CW961" si="1402">ISNUMBER(FIND("Tokat",N898))</f>
        <v>0</v>
      </c>
      <c r="CX898" t="b">
        <f t="shared" ref="CX898:CX961" si="1403">ISNUMBER(FIND("Trabzon",N898))</f>
        <v>0</v>
      </c>
      <c r="CY898" t="b">
        <f t="shared" ref="CY898:CY961" si="1404">ISNUMBER(FIND("Tunceli",N898))</f>
        <v>0</v>
      </c>
      <c r="CZ898" t="b">
        <f t="shared" ref="CZ898:CZ961" si="1405">ISNUMBER(FIND("Uşak",N898))</f>
        <v>0</v>
      </c>
      <c r="DA898" t="b">
        <f t="shared" ref="DA898:DA961" si="1406">ISNUMBER(FIND("Van",N898))</f>
        <v>1</v>
      </c>
      <c r="DB898" t="b">
        <f t="shared" ref="DB898:DB961" si="1407">ISNUMBER(FIND("Yalova",N898))</f>
        <v>0</v>
      </c>
      <c r="DC898" t="b">
        <f t="shared" ref="DC898:DC961" si="1408">ISNUMBER(FIND("Yozgat",N898))</f>
        <v>0</v>
      </c>
      <c r="DD898" t="b">
        <f t="shared" ref="DD898:DD961" si="1409">ISNUMBER(FIND("Zonguldak",N898))</f>
        <v>0</v>
      </c>
    </row>
    <row r="899" spans="1:108">
      <c r="A899" s="4" t="s">
        <v>552</v>
      </c>
      <c r="C899" t="s">
        <v>553</v>
      </c>
      <c r="D899" s="4"/>
      <c r="E899" t="s">
        <v>6086</v>
      </c>
      <c r="F899" t="s">
        <v>6083</v>
      </c>
      <c r="G899" t="s">
        <v>550</v>
      </c>
      <c r="H899" t="s">
        <v>7437</v>
      </c>
      <c r="I899" t="s">
        <v>7421</v>
      </c>
      <c r="J899" s="4" t="s">
        <v>165</v>
      </c>
      <c r="K899" s="4" t="s">
        <v>114</v>
      </c>
      <c r="L899" s="91" t="s">
        <v>7784</v>
      </c>
      <c r="M899" t="s">
        <v>6079</v>
      </c>
      <c r="N899" s="85" t="s">
        <v>7547</v>
      </c>
      <c r="O899" s="4" t="b">
        <f t="shared" si="1316"/>
        <v>1</v>
      </c>
      <c r="P899" s="4" t="b">
        <f t="shared" si="1317"/>
        <v>1</v>
      </c>
      <c r="Q899" s="4" t="b">
        <f t="shared" si="1318"/>
        <v>1</v>
      </c>
      <c r="R899" s="4" t="b">
        <f t="shared" si="1319"/>
        <v>1</v>
      </c>
      <c r="S899" s="4" t="b">
        <f t="shared" si="1320"/>
        <v>1</v>
      </c>
      <c r="T899" s="4" t="b">
        <f t="shared" si="1321"/>
        <v>1</v>
      </c>
      <c r="U899" s="4" t="b">
        <f t="shared" si="1322"/>
        <v>1</v>
      </c>
      <c r="V899" s="4" t="b">
        <f t="shared" si="1323"/>
        <v>1</v>
      </c>
      <c r="W899" s="4" t="b">
        <f t="shared" si="1324"/>
        <v>1</v>
      </c>
      <c r="X899" s="4" t="b">
        <f t="shared" si="1325"/>
        <v>1</v>
      </c>
      <c r="Y899" s="4" t="b">
        <f t="shared" si="1326"/>
        <v>1</v>
      </c>
      <c r="Z899" s="4" t="b">
        <f t="shared" si="1327"/>
        <v>0</v>
      </c>
      <c r="AA899" s="4" t="b">
        <f t="shared" si="1328"/>
        <v>1</v>
      </c>
      <c r="AB899" s="4" t="b">
        <f t="shared" si="1329"/>
        <v>1</v>
      </c>
      <c r="AC899" s="4" t="b">
        <f t="shared" si="1330"/>
        <v>0</v>
      </c>
      <c r="AD899" s="4" t="b">
        <f t="shared" si="1331"/>
        <v>1</v>
      </c>
      <c r="AE899" s="4" t="b">
        <f t="shared" si="1332"/>
        <v>1</v>
      </c>
      <c r="AF899" s="4" t="b">
        <f t="shared" si="1333"/>
        <v>0</v>
      </c>
      <c r="AG899" s="4" t="b">
        <f t="shared" si="1334"/>
        <v>0</v>
      </c>
      <c r="AH899" s="4" t="b">
        <f t="shared" si="1335"/>
        <v>1</v>
      </c>
      <c r="AI899" s="4" t="b">
        <f t="shared" si="1336"/>
        <v>1</v>
      </c>
      <c r="AJ899" s="4" t="b">
        <f t="shared" si="1337"/>
        <v>0</v>
      </c>
      <c r="AK899" s="4" t="b">
        <f t="shared" si="1338"/>
        <v>0</v>
      </c>
      <c r="AL899" s="4" t="b">
        <f t="shared" si="1339"/>
        <v>1</v>
      </c>
      <c r="AM899" s="4" t="b">
        <f t="shared" si="1340"/>
        <v>0</v>
      </c>
      <c r="AN899" s="4" t="b">
        <f t="shared" si="1341"/>
        <v>0</v>
      </c>
      <c r="AO899" s="4" t="b">
        <f t="shared" si="1342"/>
        <v>0</v>
      </c>
      <c r="AP899" s="4" t="b">
        <f t="shared" si="1343"/>
        <v>0</v>
      </c>
      <c r="AQ899" s="4" t="b">
        <f t="shared" si="1344"/>
        <v>0</v>
      </c>
      <c r="AR899" s="4" t="b">
        <f t="shared" si="1345"/>
        <v>0</v>
      </c>
      <c r="AS899" s="4" t="b">
        <f t="shared" si="1346"/>
        <v>0</v>
      </c>
      <c r="AT899" s="4" t="b">
        <f t="shared" si="1347"/>
        <v>0</v>
      </c>
      <c r="AU899" s="4" t="b">
        <f t="shared" si="1348"/>
        <v>1</v>
      </c>
      <c r="AV899" s="4" t="b">
        <f t="shared" si="1349"/>
        <v>0</v>
      </c>
      <c r="AW899" s="4" t="b">
        <f t="shared" si="1350"/>
        <v>1</v>
      </c>
      <c r="AX899" s="4" t="b">
        <f t="shared" si="1351"/>
        <v>0</v>
      </c>
      <c r="AY899" s="4" t="b">
        <f t="shared" si="1352"/>
        <v>1</v>
      </c>
      <c r="AZ899" s="4" t="b">
        <f t="shared" si="1353"/>
        <v>1</v>
      </c>
      <c r="BA899" s="4" t="b">
        <f t="shared" si="1354"/>
        <v>1</v>
      </c>
      <c r="BB899" s="4" t="b">
        <f t="shared" si="1355"/>
        <v>0</v>
      </c>
      <c r="BC899" s="4" t="b">
        <f t="shared" si="1356"/>
        <v>1</v>
      </c>
      <c r="BD899" s="4" t="b">
        <f t="shared" si="1357"/>
        <v>0</v>
      </c>
      <c r="BE899" s="4" t="b">
        <f t="shared" si="1358"/>
        <v>1</v>
      </c>
      <c r="BF899" s="4" t="b">
        <f t="shared" si="1359"/>
        <v>1</v>
      </c>
      <c r="BG899" s="4" t="b">
        <f t="shared" si="1360"/>
        <v>1</v>
      </c>
      <c r="BH899" s="4" t="b">
        <f t="shared" si="1361"/>
        <v>1</v>
      </c>
      <c r="BI899" s="4" t="b">
        <f t="shared" si="1362"/>
        <v>0</v>
      </c>
      <c r="BJ899" s="4" t="b">
        <f t="shared" si="1363"/>
        <v>0</v>
      </c>
      <c r="BK899" s="4" t="b">
        <f t="shared" si="1364"/>
        <v>0</v>
      </c>
      <c r="BL899" s="4" t="b">
        <f t="shared" si="1365"/>
        <v>1</v>
      </c>
      <c r="BM899" s="4" t="b">
        <f t="shared" si="1366"/>
        <v>0</v>
      </c>
      <c r="BN899" s="4" t="b">
        <f t="shared" si="1367"/>
        <v>1</v>
      </c>
      <c r="BO899" s="4" t="b">
        <f t="shared" si="1368"/>
        <v>0</v>
      </c>
      <c r="BP899" s="4" t="b">
        <f t="shared" si="1369"/>
        <v>1</v>
      </c>
      <c r="BQ899" s="4" t="b">
        <f t="shared" si="1370"/>
        <v>0</v>
      </c>
      <c r="BR899" s="4" t="b">
        <f t="shared" si="1371"/>
        <v>0</v>
      </c>
      <c r="BS899" s="4" t="b">
        <f t="shared" si="1372"/>
        <v>1</v>
      </c>
      <c r="BT899" s="4" t="b">
        <f t="shared" si="1373"/>
        <v>0</v>
      </c>
      <c r="BU899" s="4" t="b">
        <f t="shared" si="1374"/>
        <v>0</v>
      </c>
      <c r="BV899" s="4" t="b">
        <f t="shared" si="1375"/>
        <v>0</v>
      </c>
      <c r="BW899" s="4" t="b">
        <f t="shared" si="1376"/>
        <v>0</v>
      </c>
      <c r="BX899" s="4" t="b">
        <f t="shared" si="1377"/>
        <v>1</v>
      </c>
      <c r="BY899" s="4" t="b">
        <f t="shared" si="1378"/>
        <v>1</v>
      </c>
      <c r="BZ899" s="4" t="b">
        <f t="shared" si="1379"/>
        <v>0</v>
      </c>
      <c r="CA899" s="4" t="b">
        <f t="shared" si="1380"/>
        <v>1</v>
      </c>
      <c r="CB899" s="4" t="b">
        <f t="shared" si="1381"/>
        <v>1</v>
      </c>
      <c r="CC899" s="4" t="b">
        <f t="shared" si="1382"/>
        <v>0</v>
      </c>
      <c r="CD899" s="4" t="b">
        <f t="shared" si="1383"/>
        <v>0</v>
      </c>
      <c r="CE899" s="4" t="b">
        <f t="shared" si="1384"/>
        <v>1</v>
      </c>
      <c r="CF899" s="4" t="b">
        <f t="shared" si="1385"/>
        <v>0</v>
      </c>
      <c r="CG899" s="4" t="b">
        <f t="shared" si="1386"/>
        <v>1</v>
      </c>
      <c r="CH899" s="4" t="b">
        <f t="shared" si="1387"/>
        <v>1</v>
      </c>
      <c r="CI899" s="4" t="b">
        <f t="shared" si="1388"/>
        <v>0</v>
      </c>
      <c r="CJ899" s="4" t="b">
        <f t="shared" si="1389"/>
        <v>0</v>
      </c>
      <c r="CK899" s="4" t="b">
        <f t="shared" si="1390"/>
        <v>0</v>
      </c>
      <c r="CL899" s="4" t="b">
        <f t="shared" si="1391"/>
        <v>0</v>
      </c>
      <c r="CM899" s="4" t="b">
        <f t="shared" si="1392"/>
        <v>1</v>
      </c>
      <c r="CN899" s="4" t="b">
        <f t="shared" si="1393"/>
        <v>0</v>
      </c>
      <c r="CO899" s="4" t="b">
        <f t="shared" si="1394"/>
        <v>0</v>
      </c>
      <c r="CP899" s="4" t="b">
        <f t="shared" si="1395"/>
        <v>1</v>
      </c>
      <c r="CQ899" s="4" t="b">
        <f t="shared" si="1396"/>
        <v>0</v>
      </c>
      <c r="CR899" s="4" t="b">
        <f t="shared" si="1397"/>
        <v>0</v>
      </c>
      <c r="CS899" s="4" t="b">
        <f t="shared" si="1398"/>
        <v>1</v>
      </c>
      <c r="CT899" s="4" t="b">
        <f t="shared" si="1399"/>
        <v>0</v>
      </c>
      <c r="CU899" s="4" t="b">
        <f t="shared" si="1400"/>
        <v>0</v>
      </c>
      <c r="CV899" s="4" t="b">
        <f t="shared" si="1401"/>
        <v>1</v>
      </c>
      <c r="CW899" s="4" t="b">
        <f t="shared" si="1402"/>
        <v>0</v>
      </c>
      <c r="CX899" s="4" t="b">
        <f t="shared" si="1403"/>
        <v>0</v>
      </c>
      <c r="CY899" s="4" t="b">
        <f t="shared" si="1404"/>
        <v>0</v>
      </c>
      <c r="CZ899" s="4" t="b">
        <f t="shared" si="1405"/>
        <v>0</v>
      </c>
      <c r="DA899" s="4" t="b">
        <f t="shared" si="1406"/>
        <v>0</v>
      </c>
      <c r="DB899" s="4" t="b">
        <f t="shared" si="1407"/>
        <v>0</v>
      </c>
      <c r="DC899" s="4" t="b">
        <f t="shared" si="1408"/>
        <v>0</v>
      </c>
      <c r="DD899" s="4" t="b">
        <f t="shared" si="1409"/>
        <v>1</v>
      </c>
    </row>
    <row r="900" spans="1:108">
      <c r="A900" t="s">
        <v>554</v>
      </c>
      <c r="C900" t="s">
        <v>553</v>
      </c>
      <c r="E900" t="s">
        <v>6086</v>
      </c>
      <c r="F900" t="s">
        <v>6083</v>
      </c>
      <c r="G900" t="s">
        <v>550</v>
      </c>
      <c r="H900" t="s">
        <v>7437</v>
      </c>
      <c r="I900" t="s">
        <v>7421</v>
      </c>
      <c r="J900" t="s">
        <v>119</v>
      </c>
      <c r="K900" t="s">
        <v>109</v>
      </c>
      <c r="L900" t="s">
        <v>6266</v>
      </c>
      <c r="M900" t="s">
        <v>6079</v>
      </c>
      <c r="N900" t="s">
        <v>555</v>
      </c>
      <c r="O900" t="b">
        <f t="shared" si="1316"/>
        <v>0</v>
      </c>
      <c r="P900" t="b">
        <f t="shared" si="1317"/>
        <v>0</v>
      </c>
      <c r="Q900" t="b">
        <f t="shared" si="1318"/>
        <v>1</v>
      </c>
      <c r="R900" t="b">
        <f t="shared" si="1319"/>
        <v>1</v>
      </c>
      <c r="S900" t="b">
        <f t="shared" si="1320"/>
        <v>0</v>
      </c>
      <c r="T900" t="b">
        <f t="shared" si="1321"/>
        <v>0</v>
      </c>
      <c r="U900" t="b">
        <f t="shared" si="1322"/>
        <v>1</v>
      </c>
      <c r="V900" t="b">
        <f t="shared" si="1323"/>
        <v>0</v>
      </c>
      <c r="W900" t="b">
        <f t="shared" si="1324"/>
        <v>0</v>
      </c>
      <c r="X900" t="b">
        <f t="shared" si="1325"/>
        <v>1</v>
      </c>
      <c r="Y900" t="b">
        <f t="shared" si="1326"/>
        <v>0</v>
      </c>
      <c r="Z900" t="b">
        <f t="shared" si="1327"/>
        <v>0</v>
      </c>
      <c r="AA900" t="b">
        <f t="shared" si="1328"/>
        <v>0</v>
      </c>
      <c r="AB900" t="b">
        <f t="shared" si="1329"/>
        <v>0</v>
      </c>
      <c r="AC900" t="b">
        <f t="shared" si="1330"/>
        <v>0</v>
      </c>
      <c r="AD900" t="b">
        <f t="shared" si="1331"/>
        <v>0</v>
      </c>
      <c r="AE900" t="b">
        <f t="shared" si="1332"/>
        <v>0</v>
      </c>
      <c r="AF900" t="b">
        <f t="shared" si="1333"/>
        <v>0</v>
      </c>
      <c r="AG900" t="b">
        <f t="shared" si="1334"/>
        <v>0</v>
      </c>
      <c r="AH900" t="b">
        <f t="shared" si="1335"/>
        <v>0</v>
      </c>
      <c r="AI900" t="b">
        <f t="shared" si="1336"/>
        <v>0</v>
      </c>
      <c r="AJ900" t="b">
        <f t="shared" si="1337"/>
        <v>0</v>
      </c>
      <c r="AK900" t="b">
        <f t="shared" si="1338"/>
        <v>0</v>
      </c>
      <c r="AL900" t="b">
        <f t="shared" si="1339"/>
        <v>0</v>
      </c>
      <c r="AM900" t="b">
        <f t="shared" si="1340"/>
        <v>0</v>
      </c>
      <c r="AN900" t="b">
        <f t="shared" si="1341"/>
        <v>0</v>
      </c>
      <c r="AO900" t="b">
        <f t="shared" si="1342"/>
        <v>0</v>
      </c>
      <c r="AP900" t="b">
        <f t="shared" si="1343"/>
        <v>0</v>
      </c>
      <c r="AQ900" t="b">
        <f t="shared" si="1344"/>
        <v>0</v>
      </c>
      <c r="AR900" t="b">
        <f t="shared" si="1345"/>
        <v>0</v>
      </c>
      <c r="AS900" t="b">
        <f t="shared" si="1346"/>
        <v>0</v>
      </c>
      <c r="AT900" t="b">
        <f t="shared" si="1347"/>
        <v>0</v>
      </c>
      <c r="AU900" t="b">
        <f t="shared" si="1348"/>
        <v>0</v>
      </c>
      <c r="AV900" t="b">
        <f t="shared" si="1349"/>
        <v>0</v>
      </c>
      <c r="AW900" t="b">
        <f t="shared" si="1350"/>
        <v>0</v>
      </c>
      <c r="AX900" t="b">
        <f t="shared" si="1351"/>
        <v>0</v>
      </c>
      <c r="AY900" t="b">
        <f t="shared" si="1352"/>
        <v>0</v>
      </c>
      <c r="AZ900" t="b">
        <f t="shared" si="1353"/>
        <v>0</v>
      </c>
      <c r="BA900" t="b">
        <f t="shared" si="1354"/>
        <v>0</v>
      </c>
      <c r="BB900" t="b">
        <f t="shared" si="1355"/>
        <v>0</v>
      </c>
      <c r="BC900" t="b">
        <f t="shared" si="1356"/>
        <v>0</v>
      </c>
      <c r="BD900" t="b">
        <f t="shared" si="1357"/>
        <v>0</v>
      </c>
      <c r="BE900" t="b">
        <f t="shared" si="1358"/>
        <v>0</v>
      </c>
      <c r="BF900" t="b">
        <f t="shared" si="1359"/>
        <v>0</v>
      </c>
      <c r="BG900" t="b">
        <f t="shared" si="1360"/>
        <v>0</v>
      </c>
      <c r="BH900" t="b">
        <f t="shared" si="1361"/>
        <v>0</v>
      </c>
      <c r="BI900" t="b">
        <f t="shared" si="1362"/>
        <v>0</v>
      </c>
      <c r="BJ900" t="b">
        <f t="shared" si="1363"/>
        <v>0</v>
      </c>
      <c r="BK900" t="b">
        <f t="shared" si="1364"/>
        <v>0</v>
      </c>
      <c r="BL900" t="b">
        <f t="shared" si="1365"/>
        <v>0</v>
      </c>
      <c r="BM900" t="b">
        <f t="shared" si="1366"/>
        <v>0</v>
      </c>
      <c r="BN900" t="b">
        <f t="shared" si="1367"/>
        <v>0</v>
      </c>
      <c r="BO900" t="b">
        <f t="shared" si="1368"/>
        <v>0</v>
      </c>
      <c r="BP900" t="b">
        <f t="shared" si="1369"/>
        <v>0</v>
      </c>
      <c r="BQ900" t="b">
        <f t="shared" si="1370"/>
        <v>0</v>
      </c>
      <c r="BR900" t="b">
        <f t="shared" si="1371"/>
        <v>0</v>
      </c>
      <c r="BS900" t="b">
        <f t="shared" si="1372"/>
        <v>0</v>
      </c>
      <c r="BT900" t="b">
        <f t="shared" si="1373"/>
        <v>1</v>
      </c>
      <c r="BU900" t="b">
        <f t="shared" si="1374"/>
        <v>0</v>
      </c>
      <c r="BV900" t="b">
        <f t="shared" si="1375"/>
        <v>0</v>
      </c>
      <c r="BW900" t="b">
        <f t="shared" si="1376"/>
        <v>0</v>
      </c>
      <c r="BX900" t="b">
        <f t="shared" si="1377"/>
        <v>0</v>
      </c>
      <c r="BY900" t="b">
        <f t="shared" si="1378"/>
        <v>0</v>
      </c>
      <c r="BZ900" t="b">
        <f t="shared" si="1379"/>
        <v>0</v>
      </c>
      <c r="CA900" t="b">
        <f t="shared" si="1380"/>
        <v>0</v>
      </c>
      <c r="CB900" t="b">
        <f t="shared" si="1381"/>
        <v>1</v>
      </c>
      <c r="CC900" t="b">
        <f t="shared" si="1382"/>
        <v>0</v>
      </c>
      <c r="CD900" t="b">
        <f t="shared" si="1383"/>
        <v>0</v>
      </c>
      <c r="CE900" t="b">
        <f t="shared" si="1384"/>
        <v>0</v>
      </c>
      <c r="CF900" t="b">
        <f t="shared" si="1385"/>
        <v>0</v>
      </c>
      <c r="CG900" t="b">
        <f t="shared" si="1386"/>
        <v>0</v>
      </c>
      <c r="CH900" t="b">
        <f t="shared" si="1387"/>
        <v>0</v>
      </c>
      <c r="CI900" t="b">
        <f t="shared" si="1388"/>
        <v>0</v>
      </c>
      <c r="CJ900" t="b">
        <f t="shared" si="1389"/>
        <v>0</v>
      </c>
      <c r="CK900" t="b">
        <f t="shared" si="1390"/>
        <v>0</v>
      </c>
      <c r="CL900" t="b">
        <f t="shared" si="1391"/>
        <v>0</v>
      </c>
      <c r="CM900" t="b">
        <f t="shared" si="1392"/>
        <v>0</v>
      </c>
      <c r="CN900" t="b">
        <f t="shared" si="1393"/>
        <v>0</v>
      </c>
      <c r="CO900" t="b">
        <f t="shared" si="1394"/>
        <v>0</v>
      </c>
      <c r="CP900" t="b">
        <f t="shared" si="1395"/>
        <v>0</v>
      </c>
      <c r="CQ900" t="b">
        <f t="shared" si="1396"/>
        <v>0</v>
      </c>
      <c r="CR900" t="b">
        <f t="shared" si="1397"/>
        <v>0</v>
      </c>
      <c r="CS900" t="b">
        <f t="shared" si="1398"/>
        <v>0</v>
      </c>
      <c r="CT900" t="b">
        <f t="shared" si="1399"/>
        <v>0</v>
      </c>
      <c r="CU900" t="b">
        <f t="shared" si="1400"/>
        <v>0</v>
      </c>
      <c r="CV900" t="b">
        <f t="shared" si="1401"/>
        <v>0</v>
      </c>
      <c r="CW900" t="b">
        <f t="shared" si="1402"/>
        <v>0</v>
      </c>
      <c r="CX900" t="b">
        <f t="shared" si="1403"/>
        <v>0</v>
      </c>
      <c r="CY900" t="b">
        <f t="shared" si="1404"/>
        <v>0</v>
      </c>
      <c r="CZ900" t="b">
        <f t="shared" si="1405"/>
        <v>0</v>
      </c>
      <c r="DA900" t="b">
        <f t="shared" si="1406"/>
        <v>1</v>
      </c>
      <c r="DB900" t="b">
        <f t="shared" si="1407"/>
        <v>0</v>
      </c>
      <c r="DC900" t="b">
        <f t="shared" si="1408"/>
        <v>0</v>
      </c>
      <c r="DD900" t="b">
        <f t="shared" si="1409"/>
        <v>0</v>
      </c>
    </row>
    <row r="901" spans="1:108">
      <c r="A901" t="s">
        <v>556</v>
      </c>
      <c r="C901" t="s">
        <v>553</v>
      </c>
      <c r="E901" t="s">
        <v>6086</v>
      </c>
      <c r="F901" t="s">
        <v>6083</v>
      </c>
      <c r="G901" t="s">
        <v>550</v>
      </c>
      <c r="H901" t="s">
        <v>7437</v>
      </c>
      <c r="I901" t="s">
        <v>7421</v>
      </c>
      <c r="J901" t="s">
        <v>143</v>
      </c>
      <c r="K901" t="s">
        <v>143</v>
      </c>
      <c r="L901" t="s">
        <v>6267</v>
      </c>
      <c r="M901" t="s">
        <v>6079</v>
      </c>
      <c r="N901" t="s">
        <v>557</v>
      </c>
      <c r="O901" t="b">
        <f t="shared" si="1316"/>
        <v>1</v>
      </c>
      <c r="P901" t="b">
        <f t="shared" si="1317"/>
        <v>0</v>
      </c>
      <c r="Q901" t="b">
        <f t="shared" si="1318"/>
        <v>1</v>
      </c>
      <c r="R901" t="b">
        <f t="shared" si="1319"/>
        <v>0</v>
      </c>
      <c r="S901" t="b">
        <f t="shared" si="1320"/>
        <v>1</v>
      </c>
      <c r="T901" t="b">
        <f t="shared" si="1321"/>
        <v>0</v>
      </c>
      <c r="U901" t="b">
        <f t="shared" si="1322"/>
        <v>1</v>
      </c>
      <c r="V901" t="b">
        <f t="shared" si="1323"/>
        <v>0</v>
      </c>
      <c r="W901" t="b">
        <f t="shared" si="1324"/>
        <v>0</v>
      </c>
      <c r="X901" t="b">
        <f t="shared" si="1325"/>
        <v>0</v>
      </c>
      <c r="Y901" t="b">
        <f t="shared" si="1326"/>
        <v>0</v>
      </c>
      <c r="Z901" t="b">
        <f t="shared" si="1327"/>
        <v>0</v>
      </c>
      <c r="AA901" t="b">
        <f t="shared" si="1328"/>
        <v>0</v>
      </c>
      <c r="AB901" t="b">
        <f t="shared" si="1329"/>
        <v>1</v>
      </c>
      <c r="AC901" t="b">
        <f t="shared" si="1330"/>
        <v>0</v>
      </c>
      <c r="AD901" t="b">
        <f t="shared" si="1331"/>
        <v>0</v>
      </c>
      <c r="AE901" t="b">
        <f t="shared" si="1332"/>
        <v>0</v>
      </c>
      <c r="AF901" t="b">
        <f t="shared" si="1333"/>
        <v>0</v>
      </c>
      <c r="AG901" t="b">
        <f t="shared" si="1334"/>
        <v>0</v>
      </c>
      <c r="AH901" t="b">
        <f t="shared" si="1335"/>
        <v>0</v>
      </c>
      <c r="AI901" t="b">
        <f t="shared" si="1336"/>
        <v>0</v>
      </c>
      <c r="AJ901" t="b">
        <f t="shared" si="1337"/>
        <v>0</v>
      </c>
      <c r="AK901" t="b">
        <f t="shared" si="1338"/>
        <v>0</v>
      </c>
      <c r="AL901" t="b">
        <f t="shared" si="1339"/>
        <v>0</v>
      </c>
      <c r="AM901" t="b">
        <f t="shared" si="1340"/>
        <v>0</v>
      </c>
      <c r="AN901" t="b">
        <f t="shared" si="1341"/>
        <v>0</v>
      </c>
      <c r="AO901" t="b">
        <f t="shared" si="1342"/>
        <v>0</v>
      </c>
      <c r="AP901" t="b">
        <f t="shared" si="1343"/>
        <v>0</v>
      </c>
      <c r="AQ901" t="b">
        <f t="shared" si="1344"/>
        <v>0</v>
      </c>
      <c r="AR901" t="b">
        <f t="shared" si="1345"/>
        <v>0</v>
      </c>
      <c r="AS901" t="b">
        <f t="shared" si="1346"/>
        <v>0</v>
      </c>
      <c r="AT901" t="b">
        <f t="shared" si="1347"/>
        <v>0</v>
      </c>
      <c r="AU901" t="b">
        <f t="shared" si="1348"/>
        <v>0</v>
      </c>
      <c r="AV901" t="b">
        <f t="shared" si="1349"/>
        <v>0</v>
      </c>
      <c r="AW901" t="b">
        <f t="shared" si="1350"/>
        <v>0</v>
      </c>
      <c r="AX901" t="b">
        <f t="shared" si="1351"/>
        <v>0</v>
      </c>
      <c r="AY901" t="b">
        <f t="shared" si="1352"/>
        <v>0</v>
      </c>
      <c r="AZ901" t="b">
        <f t="shared" si="1353"/>
        <v>0</v>
      </c>
      <c r="BA901" t="b">
        <f t="shared" si="1354"/>
        <v>0</v>
      </c>
      <c r="BB901" t="b">
        <f t="shared" si="1355"/>
        <v>0</v>
      </c>
      <c r="BC901" t="b">
        <f t="shared" si="1356"/>
        <v>0</v>
      </c>
      <c r="BD901" t="b">
        <f t="shared" si="1357"/>
        <v>0</v>
      </c>
      <c r="BE901" t="b">
        <f t="shared" si="1358"/>
        <v>0</v>
      </c>
      <c r="BF901" t="b">
        <f t="shared" si="1359"/>
        <v>0</v>
      </c>
      <c r="BG901" t="b">
        <f t="shared" si="1360"/>
        <v>0</v>
      </c>
      <c r="BH901" t="b">
        <f t="shared" si="1361"/>
        <v>0</v>
      </c>
      <c r="BI901" t="b">
        <f t="shared" si="1362"/>
        <v>0</v>
      </c>
      <c r="BJ901" t="b">
        <f t="shared" si="1363"/>
        <v>0</v>
      </c>
      <c r="BK901" t="b">
        <f t="shared" si="1364"/>
        <v>0</v>
      </c>
      <c r="BL901" t="b">
        <f t="shared" si="1365"/>
        <v>0</v>
      </c>
      <c r="BM901" t="b">
        <f t="shared" si="1366"/>
        <v>0</v>
      </c>
      <c r="BN901" t="b">
        <f t="shared" si="1367"/>
        <v>0</v>
      </c>
      <c r="BO901" t="b">
        <f t="shared" si="1368"/>
        <v>0</v>
      </c>
      <c r="BP901" t="b">
        <f t="shared" si="1369"/>
        <v>0</v>
      </c>
      <c r="BQ901" t="b">
        <f t="shared" si="1370"/>
        <v>0</v>
      </c>
      <c r="BR901" t="b">
        <f t="shared" si="1371"/>
        <v>0</v>
      </c>
      <c r="BS901" t="b">
        <f t="shared" si="1372"/>
        <v>0</v>
      </c>
      <c r="BT901" t="b">
        <f t="shared" si="1373"/>
        <v>0</v>
      </c>
      <c r="BU901" t="b">
        <f t="shared" si="1374"/>
        <v>0</v>
      </c>
      <c r="BV901" t="b">
        <f t="shared" si="1375"/>
        <v>1</v>
      </c>
      <c r="BW901" t="b">
        <f t="shared" si="1376"/>
        <v>0</v>
      </c>
      <c r="BX901" t="b">
        <f t="shared" si="1377"/>
        <v>0</v>
      </c>
      <c r="BY901" t="b">
        <f t="shared" si="1378"/>
        <v>0</v>
      </c>
      <c r="BZ901" t="b">
        <f t="shared" si="1379"/>
        <v>0</v>
      </c>
      <c r="CA901" t="b">
        <f t="shared" si="1380"/>
        <v>0</v>
      </c>
      <c r="CB901" t="b">
        <f t="shared" si="1381"/>
        <v>1</v>
      </c>
      <c r="CC901" t="b">
        <f t="shared" si="1382"/>
        <v>0</v>
      </c>
      <c r="CD901" t="b">
        <f t="shared" si="1383"/>
        <v>0</v>
      </c>
      <c r="CE901" t="b">
        <f t="shared" si="1384"/>
        <v>0</v>
      </c>
      <c r="CF901" t="b">
        <f t="shared" si="1385"/>
        <v>0</v>
      </c>
      <c r="CG901" t="b">
        <f t="shared" si="1386"/>
        <v>0</v>
      </c>
      <c r="CH901" t="b">
        <f t="shared" si="1387"/>
        <v>0</v>
      </c>
      <c r="CI901" t="b">
        <f t="shared" si="1388"/>
        <v>0</v>
      </c>
      <c r="CJ901" t="b">
        <f t="shared" si="1389"/>
        <v>0</v>
      </c>
      <c r="CK901" t="b">
        <f t="shared" si="1390"/>
        <v>0</v>
      </c>
      <c r="CL901" t="b">
        <f t="shared" si="1391"/>
        <v>0</v>
      </c>
      <c r="CM901" t="b">
        <f t="shared" si="1392"/>
        <v>0</v>
      </c>
      <c r="CN901" t="b">
        <f t="shared" si="1393"/>
        <v>0</v>
      </c>
      <c r="CO901" t="b">
        <f t="shared" si="1394"/>
        <v>0</v>
      </c>
      <c r="CP901" t="b">
        <f t="shared" si="1395"/>
        <v>0</v>
      </c>
      <c r="CQ901" t="b">
        <f t="shared" si="1396"/>
        <v>0</v>
      </c>
      <c r="CR901" t="b">
        <f t="shared" si="1397"/>
        <v>0</v>
      </c>
      <c r="CS901" t="b">
        <f t="shared" si="1398"/>
        <v>0</v>
      </c>
      <c r="CT901" t="b">
        <f t="shared" si="1399"/>
        <v>0</v>
      </c>
      <c r="CU901" t="b">
        <f t="shared" si="1400"/>
        <v>0</v>
      </c>
      <c r="CV901" t="b">
        <f t="shared" si="1401"/>
        <v>0</v>
      </c>
      <c r="CW901" t="b">
        <f t="shared" si="1402"/>
        <v>0</v>
      </c>
      <c r="CX901" t="b">
        <f t="shared" si="1403"/>
        <v>0</v>
      </c>
      <c r="CY901" t="b">
        <f t="shared" si="1404"/>
        <v>0</v>
      </c>
      <c r="CZ901" t="b">
        <f t="shared" si="1405"/>
        <v>0</v>
      </c>
      <c r="DA901" t="b">
        <f t="shared" si="1406"/>
        <v>0</v>
      </c>
      <c r="DB901" t="b">
        <f t="shared" si="1407"/>
        <v>0</v>
      </c>
      <c r="DC901" t="b">
        <f t="shared" si="1408"/>
        <v>0</v>
      </c>
      <c r="DD901" t="b">
        <f t="shared" si="1409"/>
        <v>0</v>
      </c>
    </row>
    <row r="902" spans="1:108">
      <c r="A902" t="s">
        <v>558</v>
      </c>
      <c r="C902" t="s">
        <v>553</v>
      </c>
      <c r="E902" t="s">
        <v>6086</v>
      </c>
      <c r="F902" t="s">
        <v>6083</v>
      </c>
      <c r="G902" t="s">
        <v>550</v>
      </c>
      <c r="H902" t="s">
        <v>7437</v>
      </c>
      <c r="I902" t="s">
        <v>7421</v>
      </c>
      <c r="J902" t="s">
        <v>113</v>
      </c>
      <c r="K902" t="s">
        <v>114</v>
      </c>
      <c r="L902" t="s">
        <v>6268</v>
      </c>
      <c r="M902" t="s">
        <v>6079</v>
      </c>
      <c r="N902" t="s">
        <v>559</v>
      </c>
      <c r="O902" t="b">
        <f t="shared" si="1316"/>
        <v>0</v>
      </c>
      <c r="P902" t="b">
        <f t="shared" si="1317"/>
        <v>1</v>
      </c>
      <c r="Q902" t="b">
        <f t="shared" si="1318"/>
        <v>1</v>
      </c>
      <c r="R902" t="b">
        <f t="shared" si="1319"/>
        <v>1</v>
      </c>
      <c r="S902" t="b">
        <f t="shared" si="1320"/>
        <v>1</v>
      </c>
      <c r="T902" t="b">
        <f t="shared" si="1321"/>
        <v>1</v>
      </c>
      <c r="U902" t="b">
        <f t="shared" si="1322"/>
        <v>1</v>
      </c>
      <c r="V902" t="b">
        <f t="shared" si="1323"/>
        <v>1</v>
      </c>
      <c r="W902" t="b">
        <f t="shared" si="1324"/>
        <v>0</v>
      </c>
      <c r="X902" t="b">
        <f t="shared" si="1325"/>
        <v>1</v>
      </c>
      <c r="Y902" t="b">
        <f t="shared" si="1326"/>
        <v>1</v>
      </c>
      <c r="Z902" t="b">
        <f t="shared" si="1327"/>
        <v>0</v>
      </c>
      <c r="AA902" t="b">
        <f t="shared" si="1328"/>
        <v>1</v>
      </c>
      <c r="AB902" t="b">
        <f t="shared" si="1329"/>
        <v>0</v>
      </c>
      <c r="AC902" t="b">
        <f t="shared" si="1330"/>
        <v>0</v>
      </c>
      <c r="AD902" t="b">
        <f t="shared" si="1331"/>
        <v>0</v>
      </c>
      <c r="AE902" t="b">
        <f t="shared" si="1332"/>
        <v>0</v>
      </c>
      <c r="AF902" t="b">
        <f t="shared" si="1333"/>
        <v>0</v>
      </c>
      <c r="AG902" t="b">
        <f t="shared" si="1334"/>
        <v>1</v>
      </c>
      <c r="AH902" t="b">
        <f t="shared" si="1335"/>
        <v>1</v>
      </c>
      <c r="AI902" t="b">
        <f t="shared" si="1336"/>
        <v>0</v>
      </c>
      <c r="AJ902" t="b">
        <f t="shared" si="1337"/>
        <v>0</v>
      </c>
      <c r="AK902" t="b">
        <f t="shared" si="1338"/>
        <v>0</v>
      </c>
      <c r="AL902" t="b">
        <f t="shared" si="1339"/>
        <v>0</v>
      </c>
      <c r="AM902" t="b">
        <f t="shared" si="1340"/>
        <v>0</v>
      </c>
      <c r="AN902" t="b">
        <f t="shared" si="1341"/>
        <v>0</v>
      </c>
      <c r="AO902" t="b">
        <f t="shared" si="1342"/>
        <v>0</v>
      </c>
      <c r="AP902" t="b">
        <f t="shared" si="1343"/>
        <v>0</v>
      </c>
      <c r="AQ902" t="b">
        <f t="shared" si="1344"/>
        <v>0</v>
      </c>
      <c r="AR902" t="b">
        <f t="shared" si="1345"/>
        <v>0</v>
      </c>
      <c r="AS902" t="b">
        <f t="shared" si="1346"/>
        <v>0</v>
      </c>
      <c r="AT902" t="b">
        <f t="shared" si="1347"/>
        <v>0</v>
      </c>
      <c r="AU902" t="b">
        <f t="shared" si="1348"/>
        <v>1</v>
      </c>
      <c r="AV902" t="b">
        <f t="shared" si="1349"/>
        <v>0</v>
      </c>
      <c r="AW902" t="b">
        <f t="shared" si="1350"/>
        <v>0</v>
      </c>
      <c r="AX902" t="b">
        <f t="shared" si="1351"/>
        <v>0</v>
      </c>
      <c r="AY902" t="b">
        <f t="shared" si="1352"/>
        <v>0</v>
      </c>
      <c r="AZ902" t="b">
        <f t="shared" si="1353"/>
        <v>0</v>
      </c>
      <c r="BA902" t="b">
        <f t="shared" si="1354"/>
        <v>0</v>
      </c>
      <c r="BB902" t="b">
        <f t="shared" si="1355"/>
        <v>0</v>
      </c>
      <c r="BC902" t="b">
        <f t="shared" si="1356"/>
        <v>1</v>
      </c>
      <c r="BD902" t="b">
        <f t="shared" si="1357"/>
        <v>0</v>
      </c>
      <c r="BE902" t="b">
        <f t="shared" si="1358"/>
        <v>0</v>
      </c>
      <c r="BF902" t="b">
        <f t="shared" si="1359"/>
        <v>1</v>
      </c>
      <c r="BG902" t="b">
        <f t="shared" si="1360"/>
        <v>0</v>
      </c>
      <c r="BH902" t="b">
        <f t="shared" si="1361"/>
        <v>0</v>
      </c>
      <c r="BI902" t="b">
        <f t="shared" si="1362"/>
        <v>0</v>
      </c>
      <c r="BJ902" t="b">
        <f t="shared" si="1363"/>
        <v>0</v>
      </c>
      <c r="BK902" t="b">
        <f t="shared" si="1364"/>
        <v>0</v>
      </c>
      <c r="BL902" t="b">
        <f t="shared" si="1365"/>
        <v>0</v>
      </c>
      <c r="BM902" t="b">
        <f t="shared" si="1366"/>
        <v>0</v>
      </c>
      <c r="BN902" t="b">
        <f t="shared" si="1367"/>
        <v>1</v>
      </c>
      <c r="BO902" t="b">
        <f t="shared" si="1368"/>
        <v>0</v>
      </c>
      <c r="BP902" t="b">
        <f t="shared" si="1369"/>
        <v>1</v>
      </c>
      <c r="BQ902" t="b">
        <f t="shared" si="1370"/>
        <v>0</v>
      </c>
      <c r="BR902" t="b">
        <f t="shared" si="1371"/>
        <v>0</v>
      </c>
      <c r="BS902" t="b">
        <f t="shared" si="1372"/>
        <v>0</v>
      </c>
      <c r="BT902" t="b">
        <f t="shared" si="1373"/>
        <v>0</v>
      </c>
      <c r="BU902" t="b">
        <f t="shared" si="1374"/>
        <v>0</v>
      </c>
      <c r="BV902" t="b">
        <f t="shared" si="1375"/>
        <v>0</v>
      </c>
      <c r="BW902" t="b">
        <f t="shared" si="1376"/>
        <v>0</v>
      </c>
      <c r="BX902" t="b">
        <f t="shared" si="1377"/>
        <v>0</v>
      </c>
      <c r="BY902" t="b">
        <f t="shared" si="1378"/>
        <v>0</v>
      </c>
      <c r="BZ902" t="b">
        <f t="shared" si="1379"/>
        <v>0</v>
      </c>
      <c r="CA902" t="b">
        <f t="shared" si="1380"/>
        <v>0</v>
      </c>
      <c r="CB902" t="b">
        <f t="shared" si="1381"/>
        <v>1</v>
      </c>
      <c r="CC902" t="b">
        <f t="shared" si="1382"/>
        <v>1</v>
      </c>
      <c r="CD902" t="b">
        <f t="shared" si="1383"/>
        <v>0</v>
      </c>
      <c r="CE902" t="b">
        <f t="shared" si="1384"/>
        <v>0</v>
      </c>
      <c r="CF902" t="b">
        <f t="shared" si="1385"/>
        <v>0</v>
      </c>
      <c r="CG902" t="b">
        <f t="shared" si="1386"/>
        <v>0</v>
      </c>
      <c r="CH902" t="b">
        <f t="shared" si="1387"/>
        <v>0</v>
      </c>
      <c r="CI902" t="b">
        <f t="shared" si="1388"/>
        <v>0</v>
      </c>
      <c r="CJ902" t="b">
        <f t="shared" si="1389"/>
        <v>0</v>
      </c>
      <c r="CK902" t="b">
        <f t="shared" si="1390"/>
        <v>0</v>
      </c>
      <c r="CL902" t="b">
        <f t="shared" si="1391"/>
        <v>0</v>
      </c>
      <c r="CM902" t="b">
        <f t="shared" si="1392"/>
        <v>0</v>
      </c>
      <c r="CN902" t="b">
        <f t="shared" si="1393"/>
        <v>0</v>
      </c>
      <c r="CO902" t="b">
        <f t="shared" si="1394"/>
        <v>0</v>
      </c>
      <c r="CP902" t="b">
        <f t="shared" si="1395"/>
        <v>1</v>
      </c>
      <c r="CQ902" t="b">
        <f t="shared" si="1396"/>
        <v>0</v>
      </c>
      <c r="CR902" t="b">
        <f t="shared" si="1397"/>
        <v>0</v>
      </c>
      <c r="CS902" t="b">
        <f t="shared" si="1398"/>
        <v>0</v>
      </c>
      <c r="CT902" t="b">
        <f t="shared" si="1399"/>
        <v>0</v>
      </c>
      <c r="CU902" t="b">
        <f t="shared" si="1400"/>
        <v>0</v>
      </c>
      <c r="CV902" t="b">
        <f t="shared" si="1401"/>
        <v>0</v>
      </c>
      <c r="CW902" t="b">
        <f t="shared" si="1402"/>
        <v>0</v>
      </c>
      <c r="CX902" t="b">
        <f t="shared" si="1403"/>
        <v>0</v>
      </c>
      <c r="CY902" t="b">
        <f t="shared" si="1404"/>
        <v>0</v>
      </c>
      <c r="CZ902" t="b">
        <f t="shared" si="1405"/>
        <v>0</v>
      </c>
      <c r="DA902" t="b">
        <f t="shared" si="1406"/>
        <v>0</v>
      </c>
      <c r="DB902" t="b">
        <f t="shared" si="1407"/>
        <v>0</v>
      </c>
      <c r="DC902" t="b">
        <f t="shared" si="1408"/>
        <v>0</v>
      </c>
      <c r="DD902" t="b">
        <f t="shared" si="1409"/>
        <v>0</v>
      </c>
    </row>
    <row r="903" spans="1:108">
      <c r="A903" s="4" t="s">
        <v>560</v>
      </c>
      <c r="C903" t="s">
        <v>553</v>
      </c>
      <c r="D903" s="4"/>
      <c r="E903" t="s">
        <v>6086</v>
      </c>
      <c r="F903" t="s">
        <v>6083</v>
      </c>
      <c r="G903" t="s">
        <v>550</v>
      </c>
      <c r="H903" t="s">
        <v>7437</v>
      </c>
      <c r="I903" t="s">
        <v>7421</v>
      </c>
      <c r="J903" s="4" t="s">
        <v>165</v>
      </c>
      <c r="K903" s="4" t="s">
        <v>114</v>
      </c>
      <c r="L903" s="4" t="s">
        <v>6269</v>
      </c>
      <c r="M903" t="s">
        <v>6079</v>
      </c>
      <c r="N903" s="4" t="s">
        <v>561</v>
      </c>
      <c r="O903" s="4" t="b">
        <f t="shared" si="1316"/>
        <v>1</v>
      </c>
      <c r="P903" s="4" t="b">
        <f t="shared" si="1317"/>
        <v>1</v>
      </c>
      <c r="Q903" s="4" t="b">
        <f t="shared" si="1318"/>
        <v>1</v>
      </c>
      <c r="R903" s="4" t="b">
        <f t="shared" si="1319"/>
        <v>1</v>
      </c>
      <c r="S903" s="4" t="b">
        <f t="shared" si="1320"/>
        <v>1</v>
      </c>
      <c r="T903" s="4" t="b">
        <f t="shared" si="1321"/>
        <v>1</v>
      </c>
      <c r="U903" s="4" t="b">
        <f t="shared" si="1322"/>
        <v>1</v>
      </c>
      <c r="V903" s="4" t="b">
        <f t="shared" si="1323"/>
        <v>1</v>
      </c>
      <c r="W903" s="4" t="b">
        <f t="shared" si="1324"/>
        <v>0</v>
      </c>
      <c r="X903" s="4" t="b">
        <f t="shared" si="1325"/>
        <v>1</v>
      </c>
      <c r="Y903" s="4" t="b">
        <f t="shared" si="1326"/>
        <v>1</v>
      </c>
      <c r="Z903" s="4" t="b">
        <f t="shared" si="1327"/>
        <v>0</v>
      </c>
      <c r="AA903" s="4" t="b">
        <f t="shared" si="1328"/>
        <v>1</v>
      </c>
      <c r="AB903" s="4" t="b">
        <f t="shared" si="1329"/>
        <v>1</v>
      </c>
      <c r="AC903" s="4" t="b">
        <f t="shared" si="1330"/>
        <v>0</v>
      </c>
      <c r="AD903" s="4" t="b">
        <f t="shared" si="1331"/>
        <v>1</v>
      </c>
      <c r="AE903" s="4" t="b">
        <f t="shared" si="1332"/>
        <v>1</v>
      </c>
      <c r="AF903" s="4" t="b">
        <f t="shared" si="1333"/>
        <v>0</v>
      </c>
      <c r="AG903" s="4" t="b">
        <f t="shared" si="1334"/>
        <v>1</v>
      </c>
      <c r="AH903" s="4" t="b">
        <f t="shared" si="1335"/>
        <v>1</v>
      </c>
      <c r="AI903" s="4" t="b">
        <f t="shared" si="1336"/>
        <v>1</v>
      </c>
      <c r="AJ903" s="4" t="b">
        <f t="shared" si="1337"/>
        <v>1</v>
      </c>
      <c r="AK903" s="4" t="b">
        <f t="shared" si="1338"/>
        <v>0</v>
      </c>
      <c r="AL903" s="4" t="b">
        <f t="shared" si="1339"/>
        <v>1</v>
      </c>
      <c r="AM903" s="4" t="b">
        <f t="shared" si="1340"/>
        <v>0</v>
      </c>
      <c r="AN903" s="4" t="b">
        <f t="shared" si="1341"/>
        <v>0</v>
      </c>
      <c r="AO903" s="4" t="b">
        <f t="shared" si="1342"/>
        <v>0</v>
      </c>
      <c r="AP903" s="4" t="b">
        <f t="shared" si="1343"/>
        <v>0</v>
      </c>
      <c r="AQ903" s="4" t="b">
        <f t="shared" si="1344"/>
        <v>0</v>
      </c>
      <c r="AR903" s="4" t="b">
        <f t="shared" si="1345"/>
        <v>0</v>
      </c>
      <c r="AS903" s="4" t="b">
        <f t="shared" si="1346"/>
        <v>0</v>
      </c>
      <c r="AT903" s="4" t="b">
        <f t="shared" si="1347"/>
        <v>0</v>
      </c>
      <c r="AU903" s="4" t="b">
        <f t="shared" si="1348"/>
        <v>1</v>
      </c>
      <c r="AV903" s="4" t="b">
        <f t="shared" si="1349"/>
        <v>1</v>
      </c>
      <c r="AW903" s="4" t="b">
        <f t="shared" si="1350"/>
        <v>1</v>
      </c>
      <c r="AX903" s="4" t="b">
        <f t="shared" si="1351"/>
        <v>1</v>
      </c>
      <c r="AY903" s="4" t="b">
        <f t="shared" si="1352"/>
        <v>0</v>
      </c>
      <c r="AZ903" s="4" t="b">
        <f t="shared" si="1353"/>
        <v>1</v>
      </c>
      <c r="BA903" s="4" t="b">
        <f t="shared" si="1354"/>
        <v>0</v>
      </c>
      <c r="BB903" s="4" t="b">
        <f t="shared" si="1355"/>
        <v>0</v>
      </c>
      <c r="BC903" s="4" t="b">
        <f t="shared" si="1356"/>
        <v>1</v>
      </c>
      <c r="BD903" s="4" t="b">
        <f t="shared" si="1357"/>
        <v>0</v>
      </c>
      <c r="BE903" s="4" t="b">
        <f t="shared" si="1358"/>
        <v>0</v>
      </c>
      <c r="BF903" s="4" t="b">
        <f t="shared" si="1359"/>
        <v>0</v>
      </c>
      <c r="BG903" s="4" t="b">
        <f t="shared" si="1360"/>
        <v>0</v>
      </c>
      <c r="BH903" s="4" t="b">
        <f t="shared" si="1361"/>
        <v>0</v>
      </c>
      <c r="BI903" s="4" t="b">
        <f t="shared" si="1362"/>
        <v>0</v>
      </c>
      <c r="BJ903" s="4" t="b">
        <f t="shared" si="1363"/>
        <v>0</v>
      </c>
      <c r="BK903" s="4" t="b">
        <f t="shared" si="1364"/>
        <v>0</v>
      </c>
      <c r="BL903" s="4" t="b">
        <f t="shared" si="1365"/>
        <v>0</v>
      </c>
      <c r="BM903" s="4" t="b">
        <f t="shared" si="1366"/>
        <v>0</v>
      </c>
      <c r="BN903" s="4" t="b">
        <f t="shared" si="1367"/>
        <v>1</v>
      </c>
      <c r="BO903" s="4" t="b">
        <f t="shared" si="1368"/>
        <v>1</v>
      </c>
      <c r="BP903" s="4" t="b">
        <f t="shared" si="1369"/>
        <v>1</v>
      </c>
      <c r="BQ903" s="4" t="b">
        <f t="shared" si="1370"/>
        <v>0</v>
      </c>
      <c r="BR903" s="4" t="b">
        <f t="shared" si="1371"/>
        <v>0</v>
      </c>
      <c r="BS903" s="4" t="b">
        <f t="shared" si="1372"/>
        <v>1</v>
      </c>
      <c r="BT903" s="4" t="b">
        <f t="shared" si="1373"/>
        <v>1</v>
      </c>
      <c r="BU903" s="4" t="b">
        <f t="shared" si="1374"/>
        <v>1</v>
      </c>
      <c r="BV903" s="4" t="b">
        <f t="shared" si="1375"/>
        <v>1</v>
      </c>
      <c r="BW903" s="4" t="b">
        <f t="shared" si="1376"/>
        <v>0</v>
      </c>
      <c r="BX903" s="4" t="b">
        <f t="shared" si="1377"/>
        <v>1</v>
      </c>
      <c r="BY903" s="4" t="b">
        <f t="shared" si="1378"/>
        <v>1</v>
      </c>
      <c r="BZ903" s="4" t="b">
        <f t="shared" si="1379"/>
        <v>0</v>
      </c>
      <c r="CA903" s="4" t="b">
        <f t="shared" si="1380"/>
        <v>1</v>
      </c>
      <c r="CB903" s="4" t="b">
        <f t="shared" si="1381"/>
        <v>1</v>
      </c>
      <c r="CC903" s="4" t="b">
        <f t="shared" si="1382"/>
        <v>0</v>
      </c>
      <c r="CD903" s="4" t="b">
        <f t="shared" si="1383"/>
        <v>0</v>
      </c>
      <c r="CE903" s="4" t="b">
        <f t="shared" si="1384"/>
        <v>0</v>
      </c>
      <c r="CF903" s="4" t="b">
        <f t="shared" si="1385"/>
        <v>0</v>
      </c>
      <c r="CG903" s="4" t="b">
        <f t="shared" si="1386"/>
        <v>0</v>
      </c>
      <c r="CH903" s="4" t="b">
        <f t="shared" si="1387"/>
        <v>1</v>
      </c>
      <c r="CI903" s="4" t="b">
        <f t="shared" si="1388"/>
        <v>0</v>
      </c>
      <c r="CJ903" s="4" t="b">
        <f t="shared" si="1389"/>
        <v>0</v>
      </c>
      <c r="CK903" s="4" t="b">
        <f t="shared" si="1390"/>
        <v>0</v>
      </c>
      <c r="CL903" s="4" t="b">
        <f t="shared" si="1391"/>
        <v>0</v>
      </c>
      <c r="CM903" s="4" t="b">
        <f t="shared" si="1392"/>
        <v>0</v>
      </c>
      <c r="CN903" s="4" t="b">
        <f t="shared" si="1393"/>
        <v>0</v>
      </c>
      <c r="CO903" s="4" t="b">
        <f t="shared" si="1394"/>
        <v>0</v>
      </c>
      <c r="CP903" s="4" t="b">
        <f t="shared" si="1395"/>
        <v>1</v>
      </c>
      <c r="CQ903" s="4" t="b">
        <f t="shared" si="1396"/>
        <v>0</v>
      </c>
      <c r="CR903" s="4" t="b">
        <f t="shared" si="1397"/>
        <v>0</v>
      </c>
      <c r="CS903" s="4" t="b">
        <f t="shared" si="1398"/>
        <v>0</v>
      </c>
      <c r="CT903" s="4" t="b">
        <f t="shared" si="1399"/>
        <v>0</v>
      </c>
      <c r="CU903" s="4" t="b">
        <f t="shared" si="1400"/>
        <v>0</v>
      </c>
      <c r="CV903" s="4" t="b">
        <f t="shared" si="1401"/>
        <v>0</v>
      </c>
      <c r="CW903" s="4" t="b">
        <f t="shared" si="1402"/>
        <v>0</v>
      </c>
      <c r="CX903" s="4" t="b">
        <f t="shared" si="1403"/>
        <v>0</v>
      </c>
      <c r="CY903" s="4" t="b">
        <f t="shared" si="1404"/>
        <v>0</v>
      </c>
      <c r="CZ903" s="4" t="b">
        <f t="shared" si="1405"/>
        <v>0</v>
      </c>
      <c r="DA903" s="4" t="b">
        <f t="shared" si="1406"/>
        <v>0</v>
      </c>
      <c r="DB903" s="4" t="b">
        <f t="shared" si="1407"/>
        <v>0</v>
      </c>
      <c r="DC903" s="4" t="b">
        <f t="shared" si="1408"/>
        <v>0</v>
      </c>
      <c r="DD903" s="4" t="b">
        <f t="shared" si="1409"/>
        <v>0</v>
      </c>
    </row>
    <row r="904" spans="1:108">
      <c r="A904" t="s">
        <v>566</v>
      </c>
      <c r="C904" t="s">
        <v>567</v>
      </c>
      <c r="E904" t="s">
        <v>6086</v>
      </c>
      <c r="F904" t="s">
        <v>6083</v>
      </c>
      <c r="G904" t="s">
        <v>550</v>
      </c>
      <c r="H904" t="s">
        <v>7437</v>
      </c>
      <c r="I904" t="s">
        <v>7421</v>
      </c>
      <c r="J904" t="s">
        <v>119</v>
      </c>
      <c r="K904" t="s">
        <v>109</v>
      </c>
      <c r="L904" t="s">
        <v>6272</v>
      </c>
      <c r="M904" t="s">
        <v>6079</v>
      </c>
      <c r="N904" t="s">
        <v>568</v>
      </c>
      <c r="O904" t="b">
        <f t="shared" si="1316"/>
        <v>1</v>
      </c>
      <c r="P904" t="b">
        <f t="shared" si="1317"/>
        <v>1</v>
      </c>
      <c r="Q904" t="b">
        <f t="shared" si="1318"/>
        <v>1</v>
      </c>
      <c r="R904" t="b">
        <f t="shared" si="1319"/>
        <v>1</v>
      </c>
      <c r="S904" t="b">
        <f t="shared" si="1320"/>
        <v>1</v>
      </c>
      <c r="T904" t="b">
        <f t="shared" si="1321"/>
        <v>1</v>
      </c>
      <c r="U904" t="b">
        <f t="shared" si="1322"/>
        <v>1</v>
      </c>
      <c r="V904" t="b">
        <f t="shared" si="1323"/>
        <v>1</v>
      </c>
      <c r="W904" t="b">
        <f t="shared" si="1324"/>
        <v>0</v>
      </c>
      <c r="X904" t="b">
        <f t="shared" si="1325"/>
        <v>1</v>
      </c>
      <c r="Y904" t="b">
        <f t="shared" si="1326"/>
        <v>1</v>
      </c>
      <c r="Z904" t="b">
        <f t="shared" si="1327"/>
        <v>0</v>
      </c>
      <c r="AA904" t="b">
        <f t="shared" si="1328"/>
        <v>1</v>
      </c>
      <c r="AB904" t="b">
        <f t="shared" si="1329"/>
        <v>1</v>
      </c>
      <c r="AC904" t="b">
        <f t="shared" si="1330"/>
        <v>0</v>
      </c>
      <c r="AD904" t="b">
        <f t="shared" si="1331"/>
        <v>0</v>
      </c>
      <c r="AE904" t="b">
        <f t="shared" si="1332"/>
        <v>0</v>
      </c>
      <c r="AF904" t="b">
        <f t="shared" si="1333"/>
        <v>0</v>
      </c>
      <c r="AG904" t="b">
        <f t="shared" si="1334"/>
        <v>0</v>
      </c>
      <c r="AH904" t="b">
        <f t="shared" si="1335"/>
        <v>1</v>
      </c>
      <c r="AI904" t="b">
        <f t="shared" si="1336"/>
        <v>1</v>
      </c>
      <c r="AJ904" t="b">
        <f t="shared" si="1337"/>
        <v>0</v>
      </c>
      <c r="AK904" t="b">
        <f t="shared" si="1338"/>
        <v>0</v>
      </c>
      <c r="AL904" t="b">
        <f t="shared" si="1339"/>
        <v>1</v>
      </c>
      <c r="AM904" t="b">
        <f t="shared" si="1340"/>
        <v>0</v>
      </c>
      <c r="AN904" t="b">
        <f t="shared" si="1341"/>
        <v>0</v>
      </c>
      <c r="AO904" t="b">
        <f t="shared" si="1342"/>
        <v>0</v>
      </c>
      <c r="AP904" t="b">
        <f t="shared" si="1343"/>
        <v>0</v>
      </c>
      <c r="AQ904" t="b">
        <f t="shared" si="1344"/>
        <v>0</v>
      </c>
      <c r="AR904" t="b">
        <f t="shared" si="1345"/>
        <v>0</v>
      </c>
      <c r="AS904" t="b">
        <f t="shared" si="1346"/>
        <v>0</v>
      </c>
      <c r="AT904" t="b">
        <f t="shared" si="1347"/>
        <v>0</v>
      </c>
      <c r="AU904" t="b">
        <f t="shared" si="1348"/>
        <v>1</v>
      </c>
      <c r="AV904" t="b">
        <f t="shared" si="1349"/>
        <v>1</v>
      </c>
      <c r="AW904" t="b">
        <f t="shared" si="1350"/>
        <v>0</v>
      </c>
      <c r="AX904" t="b">
        <f t="shared" si="1351"/>
        <v>0</v>
      </c>
      <c r="AY904" t="b">
        <f t="shared" si="1352"/>
        <v>0</v>
      </c>
      <c r="AZ904" t="b">
        <f t="shared" si="1353"/>
        <v>1</v>
      </c>
      <c r="BA904" t="b">
        <f t="shared" si="1354"/>
        <v>0</v>
      </c>
      <c r="BB904" t="b">
        <f t="shared" si="1355"/>
        <v>1</v>
      </c>
      <c r="BC904" t="b">
        <f t="shared" si="1356"/>
        <v>1</v>
      </c>
      <c r="BD904" t="b">
        <f t="shared" si="1357"/>
        <v>0</v>
      </c>
      <c r="BE904" t="b">
        <f t="shared" si="1358"/>
        <v>0</v>
      </c>
      <c r="BF904" t="b">
        <f t="shared" si="1359"/>
        <v>0</v>
      </c>
      <c r="BG904" t="b">
        <f t="shared" si="1360"/>
        <v>0</v>
      </c>
      <c r="BH904" t="b">
        <f t="shared" si="1361"/>
        <v>0</v>
      </c>
      <c r="BI904" t="b">
        <f t="shared" si="1362"/>
        <v>0</v>
      </c>
      <c r="BJ904" t="b">
        <f t="shared" si="1363"/>
        <v>0</v>
      </c>
      <c r="BK904" t="b">
        <f t="shared" si="1364"/>
        <v>0</v>
      </c>
      <c r="BL904" t="b">
        <f t="shared" si="1365"/>
        <v>0</v>
      </c>
      <c r="BM904" t="b">
        <f t="shared" si="1366"/>
        <v>1</v>
      </c>
      <c r="BN904" t="b">
        <f t="shared" si="1367"/>
        <v>1</v>
      </c>
      <c r="BO904" t="b">
        <f t="shared" si="1368"/>
        <v>0</v>
      </c>
      <c r="BP904" t="b">
        <f t="shared" si="1369"/>
        <v>0</v>
      </c>
      <c r="BQ904" t="b">
        <f t="shared" si="1370"/>
        <v>0</v>
      </c>
      <c r="BR904" t="b">
        <f t="shared" si="1371"/>
        <v>0</v>
      </c>
      <c r="BS904" t="b">
        <f t="shared" si="1372"/>
        <v>0</v>
      </c>
      <c r="BT904" t="b">
        <f t="shared" si="1373"/>
        <v>0</v>
      </c>
      <c r="BU904" t="b">
        <f t="shared" si="1374"/>
        <v>0</v>
      </c>
      <c r="BV904" t="b">
        <f t="shared" si="1375"/>
        <v>1</v>
      </c>
      <c r="BW904" t="b">
        <f t="shared" si="1376"/>
        <v>0</v>
      </c>
      <c r="BX904" t="b">
        <f t="shared" si="1377"/>
        <v>0</v>
      </c>
      <c r="BY904" t="b">
        <f t="shared" si="1378"/>
        <v>0</v>
      </c>
      <c r="BZ904" t="b">
        <f t="shared" si="1379"/>
        <v>0</v>
      </c>
      <c r="CA904" t="b">
        <f t="shared" si="1380"/>
        <v>0</v>
      </c>
      <c r="CB904" t="b">
        <f t="shared" si="1381"/>
        <v>0</v>
      </c>
      <c r="CC904" t="b">
        <f t="shared" si="1382"/>
        <v>0</v>
      </c>
      <c r="CD904" t="b">
        <f t="shared" si="1383"/>
        <v>0</v>
      </c>
      <c r="CE904" t="b">
        <f t="shared" si="1384"/>
        <v>0</v>
      </c>
      <c r="CF904" t="b">
        <f t="shared" si="1385"/>
        <v>0</v>
      </c>
      <c r="CG904" t="b">
        <f t="shared" si="1386"/>
        <v>0</v>
      </c>
      <c r="CH904" t="b">
        <f t="shared" si="1387"/>
        <v>0</v>
      </c>
      <c r="CI904" t="b">
        <f t="shared" si="1388"/>
        <v>0</v>
      </c>
      <c r="CJ904" t="b">
        <f t="shared" si="1389"/>
        <v>0</v>
      </c>
      <c r="CK904" t="b">
        <f t="shared" si="1390"/>
        <v>0</v>
      </c>
      <c r="CL904" t="b">
        <f t="shared" si="1391"/>
        <v>0</v>
      </c>
      <c r="CM904" t="b">
        <f t="shared" si="1392"/>
        <v>0</v>
      </c>
      <c r="CN904" t="b">
        <f t="shared" si="1393"/>
        <v>0</v>
      </c>
      <c r="CO904" t="b">
        <f t="shared" si="1394"/>
        <v>1</v>
      </c>
      <c r="CP904" t="b">
        <f t="shared" si="1395"/>
        <v>0</v>
      </c>
      <c r="CQ904" t="b">
        <f t="shared" si="1396"/>
        <v>0</v>
      </c>
      <c r="CR904" t="b">
        <f t="shared" si="1397"/>
        <v>0</v>
      </c>
      <c r="CS904" t="b">
        <f t="shared" si="1398"/>
        <v>0</v>
      </c>
      <c r="CT904" t="b">
        <f t="shared" si="1399"/>
        <v>0</v>
      </c>
      <c r="CU904" t="b">
        <f t="shared" si="1400"/>
        <v>0</v>
      </c>
      <c r="CV904" t="b">
        <f t="shared" si="1401"/>
        <v>0</v>
      </c>
      <c r="CW904" t="b">
        <f t="shared" si="1402"/>
        <v>1</v>
      </c>
      <c r="CX904" t="b">
        <f t="shared" si="1403"/>
        <v>0</v>
      </c>
      <c r="CY904" t="b">
        <f t="shared" si="1404"/>
        <v>0</v>
      </c>
      <c r="CZ904" t="b">
        <f t="shared" si="1405"/>
        <v>0</v>
      </c>
      <c r="DA904" t="b">
        <f t="shared" si="1406"/>
        <v>0</v>
      </c>
      <c r="DB904" t="b">
        <f t="shared" si="1407"/>
        <v>0</v>
      </c>
      <c r="DC904" t="b">
        <f t="shared" si="1408"/>
        <v>0</v>
      </c>
      <c r="DD904" t="b">
        <f t="shared" si="1409"/>
        <v>0</v>
      </c>
    </row>
    <row r="905" spans="1:108">
      <c r="A905" t="s">
        <v>569</v>
      </c>
      <c r="C905" t="s">
        <v>567</v>
      </c>
      <c r="E905" t="s">
        <v>6086</v>
      </c>
      <c r="F905" t="s">
        <v>6083</v>
      </c>
      <c r="G905" t="s">
        <v>550</v>
      </c>
      <c r="H905" t="s">
        <v>7437</v>
      </c>
      <c r="I905" t="s">
        <v>7421</v>
      </c>
      <c r="J905" t="s">
        <v>16</v>
      </c>
      <c r="K905" t="s">
        <v>16</v>
      </c>
      <c r="L905" t="s">
        <v>6273</v>
      </c>
      <c r="M905" t="s">
        <v>6079</v>
      </c>
      <c r="N905" t="s">
        <v>570</v>
      </c>
      <c r="O905" t="b">
        <f t="shared" si="1316"/>
        <v>1</v>
      </c>
      <c r="P905" t="b">
        <f t="shared" si="1317"/>
        <v>1</v>
      </c>
      <c r="Q905" t="b">
        <f t="shared" si="1318"/>
        <v>1</v>
      </c>
      <c r="R905" t="b">
        <f t="shared" si="1319"/>
        <v>1</v>
      </c>
      <c r="S905" t="b">
        <f t="shared" si="1320"/>
        <v>1</v>
      </c>
      <c r="T905" t="b">
        <f t="shared" si="1321"/>
        <v>1</v>
      </c>
      <c r="U905" t="b">
        <f t="shared" si="1322"/>
        <v>1</v>
      </c>
      <c r="V905" t="b">
        <f t="shared" si="1323"/>
        <v>1</v>
      </c>
      <c r="W905" t="b">
        <f t="shared" si="1324"/>
        <v>0</v>
      </c>
      <c r="X905" t="b">
        <f t="shared" si="1325"/>
        <v>1</v>
      </c>
      <c r="Y905" t="b">
        <f t="shared" si="1326"/>
        <v>1</v>
      </c>
      <c r="Z905" t="b">
        <f t="shared" si="1327"/>
        <v>0</v>
      </c>
      <c r="AA905" t="b">
        <f t="shared" si="1328"/>
        <v>0</v>
      </c>
      <c r="AB905" t="b">
        <f t="shared" si="1329"/>
        <v>1</v>
      </c>
      <c r="AC905" t="b">
        <f t="shared" si="1330"/>
        <v>0</v>
      </c>
      <c r="AD905" t="b">
        <f t="shared" si="1331"/>
        <v>0</v>
      </c>
      <c r="AE905" t="b">
        <f t="shared" si="1332"/>
        <v>0</v>
      </c>
      <c r="AF905" t="b">
        <f t="shared" si="1333"/>
        <v>0</v>
      </c>
      <c r="AG905" t="b">
        <f t="shared" si="1334"/>
        <v>0</v>
      </c>
      <c r="AH905" t="b">
        <f t="shared" si="1335"/>
        <v>0</v>
      </c>
      <c r="AI905" t="b">
        <f t="shared" si="1336"/>
        <v>1</v>
      </c>
      <c r="AJ905" t="b">
        <f t="shared" si="1337"/>
        <v>0</v>
      </c>
      <c r="AK905" t="b">
        <f t="shared" si="1338"/>
        <v>0</v>
      </c>
      <c r="AL905" t="b">
        <f t="shared" si="1339"/>
        <v>1</v>
      </c>
      <c r="AM905" t="b">
        <f t="shared" si="1340"/>
        <v>0</v>
      </c>
      <c r="AN905" t="b">
        <f t="shared" si="1341"/>
        <v>0</v>
      </c>
      <c r="AO905" t="b">
        <f t="shared" si="1342"/>
        <v>0</v>
      </c>
      <c r="AP905" t="b">
        <f t="shared" si="1343"/>
        <v>0</v>
      </c>
      <c r="AQ905" t="b">
        <f t="shared" si="1344"/>
        <v>0</v>
      </c>
      <c r="AR905" t="b">
        <f t="shared" si="1345"/>
        <v>0</v>
      </c>
      <c r="AS905" t="b">
        <f t="shared" si="1346"/>
        <v>0</v>
      </c>
      <c r="AT905" t="b">
        <f t="shared" si="1347"/>
        <v>0</v>
      </c>
      <c r="AU905" t="b">
        <f t="shared" si="1348"/>
        <v>1</v>
      </c>
      <c r="AV905" t="b">
        <f t="shared" si="1349"/>
        <v>0</v>
      </c>
      <c r="AW905" t="b">
        <f t="shared" si="1350"/>
        <v>0</v>
      </c>
      <c r="AX905" t="b">
        <f t="shared" si="1351"/>
        <v>1</v>
      </c>
      <c r="AY905" t="b">
        <f t="shared" si="1352"/>
        <v>1</v>
      </c>
      <c r="AZ905" t="b">
        <f t="shared" si="1353"/>
        <v>0</v>
      </c>
      <c r="BA905" t="b">
        <f t="shared" si="1354"/>
        <v>0</v>
      </c>
      <c r="BB905" t="b">
        <f t="shared" si="1355"/>
        <v>0</v>
      </c>
      <c r="BC905" t="b">
        <f t="shared" si="1356"/>
        <v>0</v>
      </c>
      <c r="BD905" t="b">
        <f t="shared" si="1357"/>
        <v>0</v>
      </c>
      <c r="BE905" t="b">
        <f t="shared" si="1358"/>
        <v>0</v>
      </c>
      <c r="BF905" t="b">
        <f t="shared" si="1359"/>
        <v>0</v>
      </c>
      <c r="BG905" t="b">
        <f t="shared" si="1360"/>
        <v>0</v>
      </c>
      <c r="BH905" t="b">
        <f t="shared" si="1361"/>
        <v>0</v>
      </c>
      <c r="BI905" t="b">
        <f t="shared" si="1362"/>
        <v>0</v>
      </c>
      <c r="BJ905" t="b">
        <f t="shared" si="1363"/>
        <v>0</v>
      </c>
      <c r="BK905" t="b">
        <f t="shared" si="1364"/>
        <v>0</v>
      </c>
      <c r="BL905" t="b">
        <f t="shared" si="1365"/>
        <v>0</v>
      </c>
      <c r="BM905" t="b">
        <f t="shared" si="1366"/>
        <v>1</v>
      </c>
      <c r="BN905" t="b">
        <f t="shared" si="1367"/>
        <v>1</v>
      </c>
      <c r="BO905" t="b">
        <f t="shared" si="1368"/>
        <v>0</v>
      </c>
      <c r="BP905" t="b">
        <f t="shared" si="1369"/>
        <v>0</v>
      </c>
      <c r="BQ905" t="b">
        <f t="shared" si="1370"/>
        <v>1</v>
      </c>
      <c r="BR905" t="b">
        <f t="shared" si="1371"/>
        <v>0</v>
      </c>
      <c r="BS905" t="b">
        <f t="shared" si="1372"/>
        <v>0</v>
      </c>
      <c r="BT905" t="b">
        <f t="shared" si="1373"/>
        <v>0</v>
      </c>
      <c r="BU905" t="b">
        <f t="shared" si="1374"/>
        <v>0</v>
      </c>
      <c r="BV905" t="b">
        <f t="shared" si="1375"/>
        <v>0</v>
      </c>
      <c r="BW905" t="b">
        <f t="shared" si="1376"/>
        <v>0</v>
      </c>
      <c r="BX905" t="b">
        <f t="shared" si="1377"/>
        <v>0</v>
      </c>
      <c r="BY905" t="b">
        <f t="shared" si="1378"/>
        <v>0</v>
      </c>
      <c r="BZ905" t="b">
        <f t="shared" si="1379"/>
        <v>0</v>
      </c>
      <c r="CA905" t="b">
        <f t="shared" si="1380"/>
        <v>0</v>
      </c>
      <c r="CB905" t="b">
        <f t="shared" si="1381"/>
        <v>1</v>
      </c>
      <c r="CC905" t="b">
        <f t="shared" si="1382"/>
        <v>0</v>
      </c>
      <c r="CD905" t="b">
        <f t="shared" si="1383"/>
        <v>0</v>
      </c>
      <c r="CE905" t="b">
        <f t="shared" si="1384"/>
        <v>0</v>
      </c>
      <c r="CF905" t="b">
        <f t="shared" si="1385"/>
        <v>0</v>
      </c>
      <c r="CG905" t="b">
        <f t="shared" si="1386"/>
        <v>0</v>
      </c>
      <c r="CH905" t="b">
        <f t="shared" si="1387"/>
        <v>0</v>
      </c>
      <c r="CI905" t="b">
        <f t="shared" si="1388"/>
        <v>0</v>
      </c>
      <c r="CJ905" t="b">
        <f t="shared" si="1389"/>
        <v>0</v>
      </c>
      <c r="CK905" t="b">
        <f t="shared" si="1390"/>
        <v>1</v>
      </c>
      <c r="CL905" t="b">
        <f t="shared" si="1391"/>
        <v>0</v>
      </c>
      <c r="CM905" t="b">
        <f t="shared" si="1392"/>
        <v>0</v>
      </c>
      <c r="CN905" t="b">
        <f t="shared" si="1393"/>
        <v>0</v>
      </c>
      <c r="CO905" t="b">
        <f t="shared" si="1394"/>
        <v>1</v>
      </c>
      <c r="CP905" t="b">
        <f t="shared" si="1395"/>
        <v>0</v>
      </c>
      <c r="CQ905" t="b">
        <f t="shared" si="1396"/>
        <v>0</v>
      </c>
      <c r="CR905" t="b">
        <f t="shared" si="1397"/>
        <v>0</v>
      </c>
      <c r="CS905" t="b">
        <f t="shared" si="1398"/>
        <v>0</v>
      </c>
      <c r="CT905" t="b">
        <f t="shared" si="1399"/>
        <v>0</v>
      </c>
      <c r="CU905" t="b">
        <f t="shared" si="1400"/>
        <v>0</v>
      </c>
      <c r="CV905" t="b">
        <f t="shared" si="1401"/>
        <v>0</v>
      </c>
      <c r="CW905" t="b">
        <f t="shared" si="1402"/>
        <v>0</v>
      </c>
      <c r="CX905" t="b">
        <f t="shared" si="1403"/>
        <v>0</v>
      </c>
      <c r="CY905" t="b">
        <f t="shared" si="1404"/>
        <v>0</v>
      </c>
      <c r="CZ905" t="b">
        <f t="shared" si="1405"/>
        <v>0</v>
      </c>
      <c r="DA905" t="b">
        <f t="shared" si="1406"/>
        <v>0</v>
      </c>
      <c r="DB905" t="b">
        <f t="shared" si="1407"/>
        <v>0</v>
      </c>
      <c r="DC905" t="b">
        <f t="shared" si="1408"/>
        <v>0</v>
      </c>
      <c r="DD905" t="b">
        <f t="shared" si="1409"/>
        <v>0</v>
      </c>
    </row>
    <row r="906" spans="1:108">
      <c r="A906" t="s">
        <v>571</v>
      </c>
      <c r="C906" t="s">
        <v>567</v>
      </c>
      <c r="E906" t="s">
        <v>6086</v>
      </c>
      <c r="F906" t="s">
        <v>6083</v>
      </c>
      <c r="G906" t="s">
        <v>550</v>
      </c>
      <c r="H906" t="s">
        <v>7437</v>
      </c>
      <c r="I906" t="s">
        <v>7421</v>
      </c>
      <c r="J906" t="s">
        <v>108</v>
      </c>
      <c r="K906" t="s">
        <v>109</v>
      </c>
      <c r="L906" t="s">
        <v>6274</v>
      </c>
      <c r="M906" t="s">
        <v>6079</v>
      </c>
      <c r="N906" t="s">
        <v>41</v>
      </c>
      <c r="O906" t="b">
        <f t="shared" si="1316"/>
        <v>0</v>
      </c>
      <c r="P906" t="b">
        <f t="shared" si="1317"/>
        <v>0</v>
      </c>
      <c r="Q906" t="b">
        <f t="shared" si="1318"/>
        <v>0</v>
      </c>
      <c r="R906" t="b">
        <f t="shared" si="1319"/>
        <v>1</v>
      </c>
      <c r="S906" t="b">
        <f t="shared" si="1320"/>
        <v>0</v>
      </c>
      <c r="T906" t="b">
        <f t="shared" si="1321"/>
        <v>0</v>
      </c>
      <c r="U906" t="b">
        <f t="shared" si="1322"/>
        <v>0</v>
      </c>
      <c r="V906" t="b">
        <f t="shared" si="1323"/>
        <v>0</v>
      </c>
      <c r="W906" t="b">
        <f t="shared" si="1324"/>
        <v>0</v>
      </c>
      <c r="X906" t="b">
        <f t="shared" si="1325"/>
        <v>0</v>
      </c>
      <c r="Y906" t="b">
        <f t="shared" si="1326"/>
        <v>1</v>
      </c>
      <c r="Z906" t="b">
        <f t="shared" si="1327"/>
        <v>0</v>
      </c>
      <c r="AA906" t="b">
        <f t="shared" si="1328"/>
        <v>0</v>
      </c>
      <c r="AB906" t="b">
        <f t="shared" si="1329"/>
        <v>0</v>
      </c>
      <c r="AC906" t="b">
        <f t="shared" si="1330"/>
        <v>0</v>
      </c>
      <c r="AD906" t="b">
        <f t="shared" si="1331"/>
        <v>0</v>
      </c>
      <c r="AE906" t="b">
        <f t="shared" si="1332"/>
        <v>0</v>
      </c>
      <c r="AF906" t="b">
        <f t="shared" si="1333"/>
        <v>0</v>
      </c>
      <c r="AG906" t="b">
        <f t="shared" si="1334"/>
        <v>0</v>
      </c>
      <c r="AH906" t="b">
        <f t="shared" si="1335"/>
        <v>0</v>
      </c>
      <c r="AI906" t="b">
        <f t="shared" si="1336"/>
        <v>0</v>
      </c>
      <c r="AJ906" t="b">
        <f t="shared" si="1337"/>
        <v>0</v>
      </c>
      <c r="AK906" t="b">
        <f t="shared" si="1338"/>
        <v>0</v>
      </c>
      <c r="AL906" t="b">
        <f t="shared" si="1339"/>
        <v>0</v>
      </c>
      <c r="AM906" t="b">
        <f t="shared" si="1340"/>
        <v>0</v>
      </c>
      <c r="AN906" t="b">
        <f t="shared" si="1341"/>
        <v>0</v>
      </c>
      <c r="AO906" t="b">
        <f t="shared" si="1342"/>
        <v>0</v>
      </c>
      <c r="AP906" t="b">
        <f t="shared" si="1343"/>
        <v>0</v>
      </c>
      <c r="AQ906" t="b">
        <f t="shared" si="1344"/>
        <v>0</v>
      </c>
      <c r="AR906" t="b">
        <f t="shared" si="1345"/>
        <v>0</v>
      </c>
      <c r="AS906" t="b">
        <f t="shared" si="1346"/>
        <v>0</v>
      </c>
      <c r="AT906" t="b">
        <f t="shared" si="1347"/>
        <v>1</v>
      </c>
      <c r="AU906" t="b">
        <f t="shared" si="1348"/>
        <v>0</v>
      </c>
      <c r="AV906" t="b">
        <f t="shared" si="1349"/>
        <v>0</v>
      </c>
      <c r="AW906" t="b">
        <f t="shared" si="1350"/>
        <v>0</v>
      </c>
      <c r="AX906" t="b">
        <f t="shared" si="1351"/>
        <v>0</v>
      </c>
      <c r="AY906" t="b">
        <f t="shared" si="1352"/>
        <v>0</v>
      </c>
      <c r="AZ906" t="b">
        <f t="shared" si="1353"/>
        <v>0</v>
      </c>
      <c r="BA906" t="b">
        <f t="shared" si="1354"/>
        <v>0</v>
      </c>
      <c r="BB906" t="b">
        <f t="shared" si="1355"/>
        <v>0</v>
      </c>
      <c r="BC906" t="b">
        <f t="shared" si="1356"/>
        <v>0</v>
      </c>
      <c r="BD906" t="b">
        <f t="shared" si="1357"/>
        <v>0</v>
      </c>
      <c r="BE906" t="b">
        <f t="shared" si="1358"/>
        <v>0</v>
      </c>
      <c r="BF906" t="b">
        <f t="shared" si="1359"/>
        <v>0</v>
      </c>
      <c r="BG906" t="b">
        <f t="shared" si="1360"/>
        <v>0</v>
      </c>
      <c r="BH906" t="b">
        <f t="shared" si="1361"/>
        <v>0</v>
      </c>
      <c r="BI906" t="b">
        <f t="shared" si="1362"/>
        <v>0</v>
      </c>
      <c r="BJ906" t="b">
        <f t="shared" si="1363"/>
        <v>0</v>
      </c>
      <c r="BK906" t="b">
        <f t="shared" si="1364"/>
        <v>0</v>
      </c>
      <c r="BL906" t="b">
        <f t="shared" si="1365"/>
        <v>0</v>
      </c>
      <c r="BM906" t="b">
        <f t="shared" si="1366"/>
        <v>0</v>
      </c>
      <c r="BN906" t="b">
        <f t="shared" si="1367"/>
        <v>0</v>
      </c>
      <c r="BO906" t="b">
        <f t="shared" si="1368"/>
        <v>0</v>
      </c>
      <c r="BP906" t="b">
        <f t="shared" si="1369"/>
        <v>0</v>
      </c>
      <c r="BQ906" t="b">
        <f t="shared" si="1370"/>
        <v>0</v>
      </c>
      <c r="BR906" t="b">
        <f t="shared" si="1371"/>
        <v>0</v>
      </c>
      <c r="BS906" t="b">
        <f t="shared" si="1372"/>
        <v>0</v>
      </c>
      <c r="BT906" t="b">
        <f t="shared" si="1373"/>
        <v>0</v>
      </c>
      <c r="BU906" t="b">
        <f t="shared" si="1374"/>
        <v>0</v>
      </c>
      <c r="BV906" t="b">
        <f t="shared" si="1375"/>
        <v>0</v>
      </c>
      <c r="BW906" t="b">
        <f t="shared" si="1376"/>
        <v>0</v>
      </c>
      <c r="BX906" t="b">
        <f t="shared" si="1377"/>
        <v>0</v>
      </c>
      <c r="BY906" t="b">
        <f t="shared" si="1378"/>
        <v>0</v>
      </c>
      <c r="BZ906" t="b">
        <f t="shared" si="1379"/>
        <v>0</v>
      </c>
      <c r="CA906" t="b">
        <f t="shared" si="1380"/>
        <v>0</v>
      </c>
      <c r="CB906" t="b">
        <f t="shared" si="1381"/>
        <v>0</v>
      </c>
      <c r="CC906" t="b">
        <f t="shared" si="1382"/>
        <v>0</v>
      </c>
      <c r="CD906" t="b">
        <f t="shared" si="1383"/>
        <v>0</v>
      </c>
      <c r="CE906" t="b">
        <f t="shared" si="1384"/>
        <v>0</v>
      </c>
      <c r="CF906" t="b">
        <f t="shared" si="1385"/>
        <v>0</v>
      </c>
      <c r="CG906" t="b">
        <f t="shared" si="1386"/>
        <v>0</v>
      </c>
      <c r="CH906" t="b">
        <f t="shared" si="1387"/>
        <v>0</v>
      </c>
      <c r="CI906" t="b">
        <f t="shared" si="1388"/>
        <v>0</v>
      </c>
      <c r="CJ906" t="b">
        <f t="shared" si="1389"/>
        <v>0</v>
      </c>
      <c r="CK906" t="b">
        <f t="shared" si="1390"/>
        <v>0</v>
      </c>
      <c r="CL906" t="b">
        <f t="shared" si="1391"/>
        <v>0</v>
      </c>
      <c r="CM906" t="b">
        <f t="shared" si="1392"/>
        <v>0</v>
      </c>
      <c r="CN906" t="b">
        <f t="shared" si="1393"/>
        <v>0</v>
      </c>
      <c r="CO906" t="b">
        <f t="shared" si="1394"/>
        <v>0</v>
      </c>
      <c r="CP906" t="b">
        <f t="shared" si="1395"/>
        <v>0</v>
      </c>
      <c r="CQ906" t="b">
        <f t="shared" si="1396"/>
        <v>0</v>
      </c>
      <c r="CR906" t="b">
        <f t="shared" si="1397"/>
        <v>0</v>
      </c>
      <c r="CS906" t="b">
        <f t="shared" si="1398"/>
        <v>0</v>
      </c>
      <c r="CT906" t="b">
        <f t="shared" si="1399"/>
        <v>0</v>
      </c>
      <c r="CU906" t="b">
        <f t="shared" si="1400"/>
        <v>0</v>
      </c>
      <c r="CV906" t="b">
        <f t="shared" si="1401"/>
        <v>0</v>
      </c>
      <c r="CW906" t="b">
        <f t="shared" si="1402"/>
        <v>0</v>
      </c>
      <c r="CX906" t="b">
        <f t="shared" si="1403"/>
        <v>0</v>
      </c>
      <c r="CY906" t="b">
        <f t="shared" si="1404"/>
        <v>0</v>
      </c>
      <c r="CZ906" t="b">
        <f t="shared" si="1405"/>
        <v>0</v>
      </c>
      <c r="DA906" t="b">
        <f t="shared" si="1406"/>
        <v>0</v>
      </c>
      <c r="DB906" t="b">
        <f t="shared" si="1407"/>
        <v>0</v>
      </c>
      <c r="DC906" t="b">
        <f t="shared" si="1408"/>
        <v>0</v>
      </c>
      <c r="DD906" t="b">
        <f t="shared" si="1409"/>
        <v>0</v>
      </c>
    </row>
    <row r="907" spans="1:108">
      <c r="A907" t="s">
        <v>575</v>
      </c>
      <c r="C907" t="s">
        <v>576</v>
      </c>
      <c r="E907" t="s">
        <v>6086</v>
      </c>
      <c r="F907" t="s">
        <v>6083</v>
      </c>
      <c r="G907" t="s">
        <v>550</v>
      </c>
      <c r="H907" t="s">
        <v>7437</v>
      </c>
      <c r="I907" t="s">
        <v>7421</v>
      </c>
      <c r="J907" t="s">
        <v>108</v>
      </c>
      <c r="K907" t="s">
        <v>109</v>
      </c>
      <c r="L907" t="s">
        <v>6276</v>
      </c>
      <c r="M907" t="s">
        <v>6079</v>
      </c>
      <c r="N907" t="s">
        <v>577</v>
      </c>
      <c r="O907" t="b">
        <f t="shared" si="1316"/>
        <v>1</v>
      </c>
      <c r="P907" t="b">
        <f t="shared" si="1317"/>
        <v>1</v>
      </c>
      <c r="Q907" t="b">
        <f t="shared" si="1318"/>
        <v>1</v>
      </c>
      <c r="R907" t="b">
        <f t="shared" si="1319"/>
        <v>1</v>
      </c>
      <c r="S907" t="b">
        <f t="shared" si="1320"/>
        <v>1</v>
      </c>
      <c r="T907" t="b">
        <f t="shared" si="1321"/>
        <v>1</v>
      </c>
      <c r="U907" t="b">
        <f t="shared" si="1322"/>
        <v>1</v>
      </c>
      <c r="V907" t="b">
        <f t="shared" si="1323"/>
        <v>1</v>
      </c>
      <c r="W907" t="b">
        <f t="shared" si="1324"/>
        <v>0</v>
      </c>
      <c r="X907" t="b">
        <f t="shared" si="1325"/>
        <v>1</v>
      </c>
      <c r="Y907" t="b">
        <f t="shared" si="1326"/>
        <v>1</v>
      </c>
      <c r="Z907" t="b">
        <f t="shared" si="1327"/>
        <v>0</v>
      </c>
      <c r="AA907" t="b">
        <f t="shared" si="1328"/>
        <v>1</v>
      </c>
      <c r="AB907" t="b">
        <f t="shared" si="1329"/>
        <v>0</v>
      </c>
      <c r="AC907" t="b">
        <f t="shared" si="1330"/>
        <v>0</v>
      </c>
      <c r="AD907" t="b">
        <f t="shared" si="1331"/>
        <v>0</v>
      </c>
      <c r="AE907" t="b">
        <f t="shared" si="1332"/>
        <v>1</v>
      </c>
      <c r="AF907" t="b">
        <f t="shared" si="1333"/>
        <v>0</v>
      </c>
      <c r="AG907" t="b">
        <f t="shared" si="1334"/>
        <v>1</v>
      </c>
      <c r="AH907" t="b">
        <f t="shared" si="1335"/>
        <v>1</v>
      </c>
      <c r="AI907" t="b">
        <f t="shared" si="1336"/>
        <v>0</v>
      </c>
      <c r="AJ907" t="b">
        <f t="shared" si="1337"/>
        <v>0</v>
      </c>
      <c r="AK907" t="b">
        <f t="shared" si="1338"/>
        <v>0</v>
      </c>
      <c r="AL907" t="b">
        <f t="shared" si="1339"/>
        <v>0</v>
      </c>
      <c r="AM907" t="b">
        <f t="shared" si="1340"/>
        <v>0</v>
      </c>
      <c r="AN907" t="b">
        <f t="shared" si="1341"/>
        <v>0</v>
      </c>
      <c r="AO907" t="b">
        <f t="shared" si="1342"/>
        <v>0</v>
      </c>
      <c r="AP907" t="b">
        <f t="shared" si="1343"/>
        <v>0</v>
      </c>
      <c r="AQ907" t="b">
        <f t="shared" si="1344"/>
        <v>0</v>
      </c>
      <c r="AR907" t="b">
        <f t="shared" si="1345"/>
        <v>0</v>
      </c>
      <c r="AS907" t="b">
        <f t="shared" si="1346"/>
        <v>1</v>
      </c>
      <c r="AT907" t="b">
        <f t="shared" si="1347"/>
        <v>0</v>
      </c>
      <c r="AU907" t="b">
        <f t="shared" si="1348"/>
        <v>1</v>
      </c>
      <c r="AV907" t="b">
        <f t="shared" si="1349"/>
        <v>0</v>
      </c>
      <c r="AW907" t="b">
        <f t="shared" si="1350"/>
        <v>0</v>
      </c>
      <c r="AX907" t="b">
        <f t="shared" si="1351"/>
        <v>0</v>
      </c>
      <c r="AY907" t="b">
        <f t="shared" si="1352"/>
        <v>0</v>
      </c>
      <c r="AZ907" t="b">
        <f t="shared" si="1353"/>
        <v>0</v>
      </c>
      <c r="BA907" t="b">
        <f t="shared" si="1354"/>
        <v>0</v>
      </c>
      <c r="BB907" t="b">
        <f t="shared" si="1355"/>
        <v>0</v>
      </c>
      <c r="BC907" t="b">
        <f t="shared" si="1356"/>
        <v>1</v>
      </c>
      <c r="BD907" t="b">
        <f t="shared" si="1357"/>
        <v>0</v>
      </c>
      <c r="BE907" t="b">
        <f t="shared" si="1358"/>
        <v>0</v>
      </c>
      <c r="BF907" t="b">
        <f t="shared" si="1359"/>
        <v>1</v>
      </c>
      <c r="BG907" t="b">
        <f t="shared" si="1360"/>
        <v>0</v>
      </c>
      <c r="BH907" t="b">
        <f t="shared" si="1361"/>
        <v>0</v>
      </c>
      <c r="BI907" t="b">
        <f t="shared" si="1362"/>
        <v>0</v>
      </c>
      <c r="BJ907" t="b">
        <f t="shared" si="1363"/>
        <v>0</v>
      </c>
      <c r="BK907" t="b">
        <f t="shared" si="1364"/>
        <v>0</v>
      </c>
      <c r="BL907" t="b">
        <f t="shared" si="1365"/>
        <v>0</v>
      </c>
      <c r="BM907" t="b">
        <f t="shared" si="1366"/>
        <v>1</v>
      </c>
      <c r="BN907" t="b">
        <f t="shared" si="1367"/>
        <v>0</v>
      </c>
      <c r="BO907" t="b">
        <f t="shared" si="1368"/>
        <v>0</v>
      </c>
      <c r="BP907" t="b">
        <f t="shared" si="1369"/>
        <v>1</v>
      </c>
      <c r="BQ907" t="b">
        <f t="shared" si="1370"/>
        <v>0</v>
      </c>
      <c r="BR907" t="b">
        <f t="shared" si="1371"/>
        <v>0</v>
      </c>
      <c r="BS907" t="b">
        <f t="shared" si="1372"/>
        <v>0</v>
      </c>
      <c r="BT907" t="b">
        <f t="shared" si="1373"/>
        <v>1</v>
      </c>
      <c r="BU907" t="b">
        <f t="shared" si="1374"/>
        <v>0</v>
      </c>
      <c r="BV907" t="b">
        <f t="shared" si="1375"/>
        <v>0</v>
      </c>
      <c r="BW907" t="b">
        <f t="shared" si="1376"/>
        <v>0</v>
      </c>
      <c r="BX907" t="b">
        <f t="shared" si="1377"/>
        <v>0</v>
      </c>
      <c r="BY907" t="b">
        <f t="shared" si="1378"/>
        <v>0</v>
      </c>
      <c r="BZ907" t="b">
        <f t="shared" si="1379"/>
        <v>0</v>
      </c>
      <c r="CA907" t="b">
        <f t="shared" si="1380"/>
        <v>0</v>
      </c>
      <c r="CB907" t="b">
        <f t="shared" si="1381"/>
        <v>1</v>
      </c>
      <c r="CC907" t="b">
        <f t="shared" si="1382"/>
        <v>0</v>
      </c>
      <c r="CD907" t="b">
        <f t="shared" si="1383"/>
        <v>0</v>
      </c>
      <c r="CE907" t="b">
        <f t="shared" si="1384"/>
        <v>0</v>
      </c>
      <c r="CF907" t="b">
        <f t="shared" si="1385"/>
        <v>0</v>
      </c>
      <c r="CG907" t="b">
        <f t="shared" si="1386"/>
        <v>1</v>
      </c>
      <c r="CH907" t="b">
        <f t="shared" si="1387"/>
        <v>0</v>
      </c>
      <c r="CI907" t="b">
        <f t="shared" si="1388"/>
        <v>0</v>
      </c>
      <c r="CJ907" t="b">
        <f t="shared" si="1389"/>
        <v>0</v>
      </c>
      <c r="CK907" t="b">
        <f t="shared" si="1390"/>
        <v>0</v>
      </c>
      <c r="CL907" t="b">
        <f t="shared" si="1391"/>
        <v>0</v>
      </c>
      <c r="CM907" t="b">
        <f t="shared" si="1392"/>
        <v>0</v>
      </c>
      <c r="CN907" t="b">
        <f t="shared" si="1393"/>
        <v>0</v>
      </c>
      <c r="CO907" t="b">
        <f t="shared" si="1394"/>
        <v>0</v>
      </c>
      <c r="CP907" t="b">
        <f t="shared" si="1395"/>
        <v>1</v>
      </c>
      <c r="CQ907" t="b">
        <f t="shared" si="1396"/>
        <v>0</v>
      </c>
      <c r="CR907" t="b">
        <f t="shared" si="1397"/>
        <v>0</v>
      </c>
      <c r="CS907" t="b">
        <f t="shared" si="1398"/>
        <v>0</v>
      </c>
      <c r="CT907" t="b">
        <f t="shared" si="1399"/>
        <v>0</v>
      </c>
      <c r="CU907" t="b">
        <f t="shared" si="1400"/>
        <v>0</v>
      </c>
      <c r="CV907" t="b">
        <f t="shared" si="1401"/>
        <v>0</v>
      </c>
      <c r="CW907" t="b">
        <f t="shared" si="1402"/>
        <v>0</v>
      </c>
      <c r="CX907" t="b">
        <f t="shared" si="1403"/>
        <v>0</v>
      </c>
      <c r="CY907" t="b">
        <f t="shared" si="1404"/>
        <v>0</v>
      </c>
      <c r="CZ907" t="b">
        <f t="shared" si="1405"/>
        <v>0</v>
      </c>
      <c r="DA907" t="b">
        <f t="shared" si="1406"/>
        <v>1</v>
      </c>
      <c r="DB907" t="b">
        <f t="shared" si="1407"/>
        <v>0</v>
      </c>
      <c r="DC907" t="b">
        <f t="shared" si="1408"/>
        <v>0</v>
      </c>
      <c r="DD907" t="b">
        <f t="shared" si="1409"/>
        <v>0</v>
      </c>
    </row>
    <row r="908" spans="1:108">
      <c r="A908" t="s">
        <v>578</v>
      </c>
      <c r="B908" t="s">
        <v>579</v>
      </c>
      <c r="C908" t="s">
        <v>580</v>
      </c>
      <c r="E908" t="s">
        <v>6086</v>
      </c>
      <c r="F908" t="s">
        <v>6083</v>
      </c>
      <c r="G908" t="s">
        <v>550</v>
      </c>
      <c r="H908" t="s">
        <v>7437</v>
      </c>
      <c r="I908" t="s">
        <v>7421</v>
      </c>
      <c r="J908" t="s">
        <v>362</v>
      </c>
      <c r="K908" t="s">
        <v>136</v>
      </c>
      <c r="L908" t="s">
        <v>6274</v>
      </c>
      <c r="M908" t="s">
        <v>6079</v>
      </c>
      <c r="N908" t="s">
        <v>581</v>
      </c>
      <c r="O908" t="b">
        <f t="shared" si="1316"/>
        <v>0</v>
      </c>
      <c r="P908" t="b">
        <f t="shared" si="1317"/>
        <v>0</v>
      </c>
      <c r="Q908" t="b">
        <f t="shared" si="1318"/>
        <v>1</v>
      </c>
      <c r="R908" t="b">
        <f t="shared" si="1319"/>
        <v>0</v>
      </c>
      <c r="S908" t="b">
        <f t="shared" si="1320"/>
        <v>0</v>
      </c>
      <c r="T908" t="b">
        <f t="shared" si="1321"/>
        <v>0</v>
      </c>
      <c r="U908" t="b">
        <f t="shared" si="1322"/>
        <v>0</v>
      </c>
      <c r="V908" t="b">
        <f t="shared" si="1323"/>
        <v>0</v>
      </c>
      <c r="W908" t="b">
        <f t="shared" si="1324"/>
        <v>0</v>
      </c>
      <c r="X908" t="b">
        <f t="shared" si="1325"/>
        <v>1</v>
      </c>
      <c r="Y908" t="b">
        <f t="shared" si="1326"/>
        <v>0</v>
      </c>
      <c r="Z908" t="b">
        <f t="shared" si="1327"/>
        <v>0</v>
      </c>
      <c r="AA908" t="b">
        <f t="shared" si="1328"/>
        <v>0</v>
      </c>
      <c r="AB908" t="b">
        <f t="shared" si="1329"/>
        <v>0</v>
      </c>
      <c r="AC908" t="b">
        <f t="shared" si="1330"/>
        <v>0</v>
      </c>
      <c r="AD908" t="b">
        <f t="shared" si="1331"/>
        <v>0</v>
      </c>
      <c r="AE908" t="b">
        <f t="shared" si="1332"/>
        <v>0</v>
      </c>
      <c r="AF908" t="b">
        <f t="shared" si="1333"/>
        <v>0</v>
      </c>
      <c r="AG908" t="b">
        <f t="shared" si="1334"/>
        <v>0</v>
      </c>
      <c r="AH908" t="b">
        <f t="shared" si="1335"/>
        <v>0</v>
      </c>
      <c r="AI908" t="b">
        <f t="shared" si="1336"/>
        <v>0</v>
      </c>
      <c r="AJ908" t="b">
        <f t="shared" si="1337"/>
        <v>1</v>
      </c>
      <c r="AK908" t="b">
        <f t="shared" si="1338"/>
        <v>0</v>
      </c>
      <c r="AL908" t="b">
        <f t="shared" si="1339"/>
        <v>0</v>
      </c>
      <c r="AM908" t="b">
        <f t="shared" si="1340"/>
        <v>0</v>
      </c>
      <c r="AN908" t="b">
        <f t="shared" si="1341"/>
        <v>0</v>
      </c>
      <c r="AO908" t="b">
        <f t="shared" si="1342"/>
        <v>0</v>
      </c>
      <c r="AP908" t="b">
        <f t="shared" si="1343"/>
        <v>0</v>
      </c>
      <c r="AQ908" t="b">
        <f t="shared" si="1344"/>
        <v>0</v>
      </c>
      <c r="AR908" t="b">
        <f t="shared" si="1345"/>
        <v>0</v>
      </c>
      <c r="AS908" t="b">
        <f t="shared" si="1346"/>
        <v>0</v>
      </c>
      <c r="AT908" t="b">
        <f t="shared" si="1347"/>
        <v>0</v>
      </c>
      <c r="AU908" t="b">
        <f t="shared" si="1348"/>
        <v>0</v>
      </c>
      <c r="AV908" t="b">
        <f t="shared" si="1349"/>
        <v>0</v>
      </c>
      <c r="AW908" t="b">
        <f t="shared" si="1350"/>
        <v>0</v>
      </c>
      <c r="AX908" t="b">
        <f t="shared" si="1351"/>
        <v>0</v>
      </c>
      <c r="AY908" t="b">
        <f t="shared" si="1352"/>
        <v>0</v>
      </c>
      <c r="AZ908" t="b">
        <f t="shared" si="1353"/>
        <v>0</v>
      </c>
      <c r="BA908" t="b">
        <f t="shared" si="1354"/>
        <v>0</v>
      </c>
      <c r="BB908" t="b">
        <f t="shared" si="1355"/>
        <v>0</v>
      </c>
      <c r="BC908" t="b">
        <f t="shared" si="1356"/>
        <v>0</v>
      </c>
      <c r="BD908" t="b">
        <f t="shared" si="1357"/>
        <v>0</v>
      </c>
      <c r="BE908" t="b">
        <f t="shared" si="1358"/>
        <v>0</v>
      </c>
      <c r="BF908" t="b">
        <f t="shared" si="1359"/>
        <v>0</v>
      </c>
      <c r="BG908" t="b">
        <f t="shared" si="1360"/>
        <v>0</v>
      </c>
      <c r="BH908" t="b">
        <f t="shared" si="1361"/>
        <v>0</v>
      </c>
      <c r="BI908" t="b">
        <f t="shared" si="1362"/>
        <v>0</v>
      </c>
      <c r="BJ908" t="b">
        <f t="shared" si="1363"/>
        <v>0</v>
      </c>
      <c r="BK908" t="b">
        <f t="shared" si="1364"/>
        <v>0</v>
      </c>
      <c r="BL908" t="b">
        <f t="shared" si="1365"/>
        <v>0</v>
      </c>
      <c r="BM908" t="b">
        <f t="shared" si="1366"/>
        <v>0</v>
      </c>
      <c r="BN908" t="b">
        <f t="shared" si="1367"/>
        <v>0</v>
      </c>
      <c r="BO908" t="b">
        <f t="shared" si="1368"/>
        <v>0</v>
      </c>
      <c r="BP908" t="b">
        <f t="shared" si="1369"/>
        <v>0</v>
      </c>
      <c r="BQ908" t="b">
        <f t="shared" si="1370"/>
        <v>0</v>
      </c>
      <c r="BR908" t="b">
        <f t="shared" si="1371"/>
        <v>0</v>
      </c>
      <c r="BS908" t="b">
        <f t="shared" si="1372"/>
        <v>0</v>
      </c>
      <c r="BT908" t="b">
        <f t="shared" si="1373"/>
        <v>0</v>
      </c>
      <c r="BU908" t="b">
        <f t="shared" si="1374"/>
        <v>0</v>
      </c>
      <c r="BV908" t="b">
        <f t="shared" si="1375"/>
        <v>0</v>
      </c>
      <c r="BW908" t="b">
        <f t="shared" si="1376"/>
        <v>0</v>
      </c>
      <c r="BX908" t="b">
        <f t="shared" si="1377"/>
        <v>0</v>
      </c>
      <c r="BY908" t="b">
        <f t="shared" si="1378"/>
        <v>0</v>
      </c>
      <c r="BZ908" t="b">
        <f t="shared" si="1379"/>
        <v>0</v>
      </c>
      <c r="CA908" t="b">
        <f t="shared" si="1380"/>
        <v>0</v>
      </c>
      <c r="CB908" t="b">
        <f t="shared" si="1381"/>
        <v>0</v>
      </c>
      <c r="CC908" t="b">
        <f t="shared" si="1382"/>
        <v>0</v>
      </c>
      <c r="CD908" t="b">
        <f t="shared" si="1383"/>
        <v>0</v>
      </c>
      <c r="CE908" t="b">
        <f t="shared" si="1384"/>
        <v>0</v>
      </c>
      <c r="CF908" t="b">
        <f t="shared" si="1385"/>
        <v>0</v>
      </c>
      <c r="CG908" t="b">
        <f t="shared" si="1386"/>
        <v>0</v>
      </c>
      <c r="CH908" t="b">
        <f t="shared" si="1387"/>
        <v>0</v>
      </c>
      <c r="CI908" t="b">
        <f t="shared" si="1388"/>
        <v>0</v>
      </c>
      <c r="CJ908" t="b">
        <f t="shared" si="1389"/>
        <v>0</v>
      </c>
      <c r="CK908" t="b">
        <f t="shared" si="1390"/>
        <v>0</v>
      </c>
      <c r="CL908" t="b">
        <f t="shared" si="1391"/>
        <v>0</v>
      </c>
      <c r="CM908" t="b">
        <f t="shared" si="1392"/>
        <v>0</v>
      </c>
      <c r="CN908" t="b">
        <f t="shared" si="1393"/>
        <v>0</v>
      </c>
      <c r="CO908" t="b">
        <f t="shared" si="1394"/>
        <v>0</v>
      </c>
      <c r="CP908" t="b">
        <f t="shared" si="1395"/>
        <v>0</v>
      </c>
      <c r="CQ908" t="b">
        <f t="shared" si="1396"/>
        <v>0</v>
      </c>
      <c r="CR908" t="b">
        <f t="shared" si="1397"/>
        <v>0</v>
      </c>
      <c r="CS908" t="b">
        <f t="shared" si="1398"/>
        <v>0</v>
      </c>
      <c r="CT908" t="b">
        <f t="shared" si="1399"/>
        <v>0</v>
      </c>
      <c r="CU908" t="b">
        <f t="shared" si="1400"/>
        <v>0</v>
      </c>
      <c r="CV908" t="b">
        <f t="shared" si="1401"/>
        <v>0</v>
      </c>
      <c r="CW908" t="b">
        <f t="shared" si="1402"/>
        <v>0</v>
      </c>
      <c r="CX908" t="b">
        <f t="shared" si="1403"/>
        <v>0</v>
      </c>
      <c r="CY908" t="b">
        <f t="shared" si="1404"/>
        <v>0</v>
      </c>
      <c r="CZ908" t="b">
        <f t="shared" si="1405"/>
        <v>0</v>
      </c>
      <c r="DA908" t="b">
        <f t="shared" si="1406"/>
        <v>1</v>
      </c>
      <c r="DB908" t="b">
        <f t="shared" si="1407"/>
        <v>0</v>
      </c>
      <c r="DC908" t="b">
        <f t="shared" si="1408"/>
        <v>0</v>
      </c>
      <c r="DD908" t="b">
        <f t="shared" si="1409"/>
        <v>0</v>
      </c>
    </row>
    <row r="909" spans="1:108">
      <c r="A909" t="s">
        <v>582</v>
      </c>
      <c r="B909" t="s">
        <v>583</v>
      </c>
      <c r="C909" t="s">
        <v>580</v>
      </c>
      <c r="E909" t="s">
        <v>6086</v>
      </c>
      <c r="F909" t="s">
        <v>6083</v>
      </c>
      <c r="G909" t="s">
        <v>550</v>
      </c>
      <c r="H909" t="s">
        <v>7437</v>
      </c>
      <c r="I909" t="s">
        <v>7421</v>
      </c>
      <c r="J909" s="3" t="s">
        <v>124</v>
      </c>
      <c r="K909" t="s">
        <v>16</v>
      </c>
      <c r="L909" t="s">
        <v>7785</v>
      </c>
      <c r="M909" t="s">
        <v>6079</v>
      </c>
      <c r="N909" t="s">
        <v>7549</v>
      </c>
      <c r="O909" t="b">
        <f t="shared" si="1316"/>
        <v>1</v>
      </c>
      <c r="P909" t="b">
        <f t="shared" si="1317"/>
        <v>1</v>
      </c>
      <c r="Q909" t="b">
        <f t="shared" si="1318"/>
        <v>1</v>
      </c>
      <c r="R909" t="b">
        <f t="shared" si="1319"/>
        <v>1</v>
      </c>
      <c r="S909" t="b">
        <f t="shared" si="1320"/>
        <v>1</v>
      </c>
      <c r="T909" t="b">
        <f t="shared" si="1321"/>
        <v>1</v>
      </c>
      <c r="U909" t="b">
        <f t="shared" si="1322"/>
        <v>0</v>
      </c>
      <c r="V909" t="b">
        <f t="shared" si="1323"/>
        <v>1</v>
      </c>
      <c r="W909" t="b">
        <f t="shared" si="1324"/>
        <v>0</v>
      </c>
      <c r="X909" t="b">
        <f t="shared" si="1325"/>
        <v>0</v>
      </c>
      <c r="Y909" t="b">
        <f t="shared" si="1326"/>
        <v>0</v>
      </c>
      <c r="Z909" t="b">
        <f t="shared" si="1327"/>
        <v>0</v>
      </c>
      <c r="AA909" t="b">
        <f t="shared" si="1328"/>
        <v>1</v>
      </c>
      <c r="AB909" t="b">
        <f t="shared" si="1329"/>
        <v>1</v>
      </c>
      <c r="AC909" t="b">
        <f t="shared" si="1330"/>
        <v>0</v>
      </c>
      <c r="AD909" t="b">
        <f t="shared" si="1331"/>
        <v>0</v>
      </c>
      <c r="AE909" t="b">
        <f t="shared" si="1332"/>
        <v>0</v>
      </c>
      <c r="AF909" t="b">
        <f t="shared" si="1333"/>
        <v>0</v>
      </c>
      <c r="AG909" t="b">
        <f t="shared" si="1334"/>
        <v>0</v>
      </c>
      <c r="AH909" t="b">
        <f t="shared" si="1335"/>
        <v>0</v>
      </c>
      <c r="AI909" t="b">
        <f t="shared" si="1336"/>
        <v>0</v>
      </c>
      <c r="AJ909" t="b">
        <f t="shared" si="1337"/>
        <v>0</v>
      </c>
      <c r="AK909" t="b">
        <f t="shared" si="1338"/>
        <v>0</v>
      </c>
      <c r="AL909" t="b">
        <f t="shared" si="1339"/>
        <v>1</v>
      </c>
      <c r="AM909" t="b">
        <f t="shared" si="1340"/>
        <v>0</v>
      </c>
      <c r="AN909" t="b">
        <f t="shared" si="1341"/>
        <v>0</v>
      </c>
      <c r="AO909" t="b">
        <f t="shared" si="1342"/>
        <v>0</v>
      </c>
      <c r="AP909" t="b">
        <f t="shared" si="1343"/>
        <v>0</v>
      </c>
      <c r="AQ909" t="b">
        <f t="shared" si="1344"/>
        <v>0</v>
      </c>
      <c r="AR909" t="b">
        <f t="shared" si="1345"/>
        <v>0</v>
      </c>
      <c r="AS909" t="b">
        <f t="shared" si="1346"/>
        <v>0</v>
      </c>
      <c r="AT909" t="b">
        <f t="shared" si="1347"/>
        <v>0</v>
      </c>
      <c r="AU909" t="b">
        <f t="shared" si="1348"/>
        <v>1</v>
      </c>
      <c r="AV909" t="b">
        <f t="shared" si="1349"/>
        <v>0</v>
      </c>
      <c r="AW909" t="b">
        <f t="shared" si="1350"/>
        <v>0</v>
      </c>
      <c r="AX909" t="b">
        <f t="shared" si="1351"/>
        <v>0</v>
      </c>
      <c r="AY909" t="b">
        <f t="shared" si="1352"/>
        <v>0</v>
      </c>
      <c r="AZ909" t="b">
        <f t="shared" si="1353"/>
        <v>0</v>
      </c>
      <c r="BA909" t="b">
        <f t="shared" si="1354"/>
        <v>0</v>
      </c>
      <c r="BB909" t="b">
        <f t="shared" si="1355"/>
        <v>0</v>
      </c>
      <c r="BC909" t="b">
        <f t="shared" si="1356"/>
        <v>1</v>
      </c>
      <c r="BD909" t="b">
        <f t="shared" si="1357"/>
        <v>0</v>
      </c>
      <c r="BE909" t="b">
        <f t="shared" si="1358"/>
        <v>0</v>
      </c>
      <c r="BF909" t="b">
        <f t="shared" si="1359"/>
        <v>0</v>
      </c>
      <c r="BG909" t="b">
        <f t="shared" si="1360"/>
        <v>0</v>
      </c>
      <c r="BH909" t="b">
        <f t="shared" si="1361"/>
        <v>0</v>
      </c>
      <c r="BI909" t="b">
        <f t="shared" si="1362"/>
        <v>0</v>
      </c>
      <c r="BJ909" t="b">
        <f t="shared" si="1363"/>
        <v>0</v>
      </c>
      <c r="BK909" t="b">
        <f t="shared" si="1364"/>
        <v>0</v>
      </c>
      <c r="BL909" t="b">
        <f t="shared" si="1365"/>
        <v>0</v>
      </c>
      <c r="BM909" t="b">
        <f t="shared" si="1366"/>
        <v>0</v>
      </c>
      <c r="BN909" t="b">
        <f t="shared" si="1367"/>
        <v>0</v>
      </c>
      <c r="BO909" t="b">
        <f t="shared" si="1368"/>
        <v>0</v>
      </c>
      <c r="BP909" t="b">
        <f t="shared" si="1369"/>
        <v>1</v>
      </c>
      <c r="BQ909" t="b">
        <f t="shared" si="1370"/>
        <v>0</v>
      </c>
      <c r="BR909" t="b">
        <f t="shared" si="1371"/>
        <v>0</v>
      </c>
      <c r="BS909" t="b">
        <f t="shared" si="1372"/>
        <v>0</v>
      </c>
      <c r="BT909" t="b">
        <f t="shared" si="1373"/>
        <v>0</v>
      </c>
      <c r="BU909" t="b">
        <f t="shared" si="1374"/>
        <v>0</v>
      </c>
      <c r="BV909" t="b">
        <f t="shared" si="1375"/>
        <v>0</v>
      </c>
      <c r="BW909" t="b">
        <f t="shared" si="1376"/>
        <v>0</v>
      </c>
      <c r="BX909" t="b">
        <f t="shared" si="1377"/>
        <v>1</v>
      </c>
      <c r="BY909" t="b">
        <f t="shared" si="1378"/>
        <v>0</v>
      </c>
      <c r="BZ909" t="b">
        <f t="shared" si="1379"/>
        <v>0</v>
      </c>
      <c r="CA909" t="b">
        <f t="shared" si="1380"/>
        <v>0</v>
      </c>
      <c r="CB909" t="b">
        <f t="shared" si="1381"/>
        <v>0</v>
      </c>
      <c r="CC909" t="b">
        <f t="shared" si="1382"/>
        <v>0</v>
      </c>
      <c r="CD909" t="b">
        <f t="shared" si="1383"/>
        <v>0</v>
      </c>
      <c r="CE909" t="b">
        <f t="shared" si="1384"/>
        <v>0</v>
      </c>
      <c r="CF909" t="b">
        <f t="shared" si="1385"/>
        <v>0</v>
      </c>
      <c r="CG909" t="b">
        <f t="shared" si="1386"/>
        <v>1</v>
      </c>
      <c r="CH909" t="b">
        <f t="shared" si="1387"/>
        <v>1</v>
      </c>
      <c r="CI909" t="b">
        <f t="shared" si="1388"/>
        <v>0</v>
      </c>
      <c r="CJ909" t="b">
        <f t="shared" si="1389"/>
        <v>0</v>
      </c>
      <c r="CK909" t="b">
        <f t="shared" si="1390"/>
        <v>0</v>
      </c>
      <c r="CL909" t="b">
        <f t="shared" si="1391"/>
        <v>0</v>
      </c>
      <c r="CM909" t="b">
        <f t="shared" si="1392"/>
        <v>0</v>
      </c>
      <c r="CN909" t="b">
        <f t="shared" si="1393"/>
        <v>0</v>
      </c>
      <c r="CO909" t="b">
        <f t="shared" si="1394"/>
        <v>0</v>
      </c>
      <c r="CP909" t="b">
        <f t="shared" si="1395"/>
        <v>0</v>
      </c>
      <c r="CQ909" t="b">
        <f t="shared" si="1396"/>
        <v>0</v>
      </c>
      <c r="CR909" t="b">
        <f t="shared" si="1397"/>
        <v>0</v>
      </c>
      <c r="CS909" t="b">
        <f t="shared" si="1398"/>
        <v>0</v>
      </c>
      <c r="CT909" t="b">
        <f t="shared" si="1399"/>
        <v>0</v>
      </c>
      <c r="CU909" t="b">
        <f t="shared" si="1400"/>
        <v>0</v>
      </c>
      <c r="CV909" t="b">
        <f t="shared" si="1401"/>
        <v>0</v>
      </c>
      <c r="CW909" t="b">
        <f t="shared" si="1402"/>
        <v>0</v>
      </c>
      <c r="CX909" t="b">
        <f t="shared" si="1403"/>
        <v>0</v>
      </c>
      <c r="CY909" t="b">
        <f t="shared" si="1404"/>
        <v>0</v>
      </c>
      <c r="CZ909" t="b">
        <f t="shared" si="1405"/>
        <v>0</v>
      </c>
      <c r="DA909" t="b">
        <f t="shared" si="1406"/>
        <v>0</v>
      </c>
      <c r="DB909" t="b">
        <f t="shared" si="1407"/>
        <v>0</v>
      </c>
      <c r="DC909" t="b">
        <f t="shared" si="1408"/>
        <v>0</v>
      </c>
      <c r="DD909" t="b">
        <f t="shared" si="1409"/>
        <v>0</v>
      </c>
    </row>
    <row r="910" spans="1:108">
      <c r="A910" s="11" t="s">
        <v>584</v>
      </c>
      <c r="B910" t="s">
        <v>583</v>
      </c>
      <c r="C910" t="s">
        <v>580</v>
      </c>
      <c r="E910" t="s">
        <v>6086</v>
      </c>
      <c r="F910" t="s">
        <v>6083</v>
      </c>
      <c r="G910" t="s">
        <v>550</v>
      </c>
      <c r="H910" t="s">
        <v>7437</v>
      </c>
      <c r="I910" t="s">
        <v>7421</v>
      </c>
      <c r="J910" s="4" t="s">
        <v>585</v>
      </c>
      <c r="K910" t="s">
        <v>16</v>
      </c>
      <c r="L910" t="s">
        <v>6277</v>
      </c>
      <c r="M910" t="s">
        <v>6079</v>
      </c>
      <c r="N910" t="s">
        <v>63</v>
      </c>
      <c r="O910" t="b">
        <f t="shared" si="1316"/>
        <v>0</v>
      </c>
      <c r="P910" t="b">
        <f t="shared" si="1317"/>
        <v>1</v>
      </c>
      <c r="Q910" t="b">
        <f t="shared" si="1318"/>
        <v>0</v>
      </c>
      <c r="R910" t="b">
        <f t="shared" si="1319"/>
        <v>0</v>
      </c>
      <c r="S910" t="b">
        <f t="shared" si="1320"/>
        <v>0</v>
      </c>
      <c r="T910" t="b">
        <f t="shared" si="1321"/>
        <v>1</v>
      </c>
      <c r="U910" t="b">
        <f t="shared" si="1322"/>
        <v>0</v>
      </c>
      <c r="V910" t="b">
        <f t="shared" si="1323"/>
        <v>0</v>
      </c>
      <c r="W910" t="b">
        <f t="shared" si="1324"/>
        <v>0</v>
      </c>
      <c r="X910" t="b">
        <f t="shared" si="1325"/>
        <v>0</v>
      </c>
      <c r="Y910" t="b">
        <f t="shared" si="1326"/>
        <v>0</v>
      </c>
      <c r="Z910" t="b">
        <f t="shared" si="1327"/>
        <v>0</v>
      </c>
      <c r="AA910" t="b">
        <f t="shared" si="1328"/>
        <v>0</v>
      </c>
      <c r="AB910" t="b">
        <f t="shared" si="1329"/>
        <v>0</v>
      </c>
      <c r="AC910" t="b">
        <f t="shared" si="1330"/>
        <v>0</v>
      </c>
      <c r="AD910" t="b">
        <f t="shared" si="1331"/>
        <v>0</v>
      </c>
      <c r="AE910" t="b">
        <f t="shared" si="1332"/>
        <v>0</v>
      </c>
      <c r="AF910" t="b">
        <f t="shared" si="1333"/>
        <v>0</v>
      </c>
      <c r="AG910" t="b">
        <f t="shared" si="1334"/>
        <v>0</v>
      </c>
      <c r="AH910" t="b">
        <f t="shared" si="1335"/>
        <v>0</v>
      </c>
      <c r="AI910" t="b">
        <f t="shared" si="1336"/>
        <v>0</v>
      </c>
      <c r="AJ910" t="b">
        <f t="shared" si="1337"/>
        <v>0</v>
      </c>
      <c r="AK910" t="b">
        <f t="shared" si="1338"/>
        <v>0</v>
      </c>
      <c r="AL910" t="b">
        <f t="shared" si="1339"/>
        <v>0</v>
      </c>
      <c r="AM910" t="b">
        <f t="shared" si="1340"/>
        <v>0</v>
      </c>
      <c r="AN910" t="b">
        <f t="shared" si="1341"/>
        <v>0</v>
      </c>
      <c r="AO910" t="b">
        <f t="shared" si="1342"/>
        <v>0</v>
      </c>
      <c r="AP910" t="b">
        <f t="shared" si="1343"/>
        <v>0</v>
      </c>
      <c r="AQ910" t="b">
        <f t="shared" si="1344"/>
        <v>0</v>
      </c>
      <c r="AR910" t="b">
        <f t="shared" si="1345"/>
        <v>0</v>
      </c>
      <c r="AS910" t="b">
        <f t="shared" si="1346"/>
        <v>0</v>
      </c>
      <c r="AT910" t="b">
        <f t="shared" si="1347"/>
        <v>0</v>
      </c>
      <c r="AU910" t="b">
        <f t="shared" si="1348"/>
        <v>0</v>
      </c>
      <c r="AV910" t="b">
        <f t="shared" si="1349"/>
        <v>0</v>
      </c>
      <c r="AW910" t="b">
        <f t="shared" si="1350"/>
        <v>0</v>
      </c>
      <c r="AX910" t="b">
        <f t="shared" si="1351"/>
        <v>0</v>
      </c>
      <c r="AY910" t="b">
        <f t="shared" si="1352"/>
        <v>0</v>
      </c>
      <c r="AZ910" t="b">
        <f t="shared" si="1353"/>
        <v>0</v>
      </c>
      <c r="BA910" t="b">
        <f t="shared" si="1354"/>
        <v>0</v>
      </c>
      <c r="BB910" t="b">
        <f t="shared" si="1355"/>
        <v>0</v>
      </c>
      <c r="BC910" t="b">
        <f t="shared" si="1356"/>
        <v>0</v>
      </c>
      <c r="BD910" t="b">
        <f t="shared" si="1357"/>
        <v>0</v>
      </c>
      <c r="BE910" t="b">
        <f t="shared" si="1358"/>
        <v>0</v>
      </c>
      <c r="BF910" t="b">
        <f t="shared" si="1359"/>
        <v>0</v>
      </c>
      <c r="BG910" t="b">
        <f t="shared" si="1360"/>
        <v>0</v>
      </c>
      <c r="BH910" t="b">
        <f t="shared" si="1361"/>
        <v>0</v>
      </c>
      <c r="BI910" t="b">
        <f t="shared" si="1362"/>
        <v>0</v>
      </c>
      <c r="BJ910" t="b">
        <f t="shared" si="1363"/>
        <v>0</v>
      </c>
      <c r="BK910" t="b">
        <f t="shared" si="1364"/>
        <v>0</v>
      </c>
      <c r="BL910" t="b">
        <f t="shared" si="1365"/>
        <v>0</v>
      </c>
      <c r="BM910" t="b">
        <f t="shared" si="1366"/>
        <v>0</v>
      </c>
      <c r="BN910" t="b">
        <f t="shared" si="1367"/>
        <v>0</v>
      </c>
      <c r="BO910" t="b">
        <f t="shared" si="1368"/>
        <v>0</v>
      </c>
      <c r="BP910" t="b">
        <f t="shared" si="1369"/>
        <v>1</v>
      </c>
      <c r="BQ910" t="b">
        <f t="shared" si="1370"/>
        <v>0</v>
      </c>
      <c r="BR910" t="b">
        <f t="shared" si="1371"/>
        <v>0</v>
      </c>
      <c r="BS910" t="b">
        <f t="shared" si="1372"/>
        <v>0</v>
      </c>
      <c r="BT910" t="b">
        <f t="shared" si="1373"/>
        <v>0</v>
      </c>
      <c r="BU910" t="b">
        <f t="shared" si="1374"/>
        <v>0</v>
      </c>
      <c r="BV910" t="b">
        <f t="shared" si="1375"/>
        <v>0</v>
      </c>
      <c r="BW910" t="b">
        <f t="shared" si="1376"/>
        <v>0</v>
      </c>
      <c r="BX910" t="b">
        <f t="shared" si="1377"/>
        <v>0</v>
      </c>
      <c r="BY910" t="b">
        <f t="shared" si="1378"/>
        <v>0</v>
      </c>
      <c r="BZ910" t="b">
        <f t="shared" si="1379"/>
        <v>0</v>
      </c>
      <c r="CA910" t="b">
        <f t="shared" si="1380"/>
        <v>0</v>
      </c>
      <c r="CB910" t="b">
        <f t="shared" si="1381"/>
        <v>0</v>
      </c>
      <c r="CC910" t="b">
        <f t="shared" si="1382"/>
        <v>0</v>
      </c>
      <c r="CD910" t="b">
        <f t="shared" si="1383"/>
        <v>0</v>
      </c>
      <c r="CE910" t="b">
        <f t="shared" si="1384"/>
        <v>0</v>
      </c>
      <c r="CF910" t="b">
        <f t="shared" si="1385"/>
        <v>0</v>
      </c>
      <c r="CG910" t="b">
        <f t="shared" si="1386"/>
        <v>0</v>
      </c>
      <c r="CH910" t="b">
        <f t="shared" si="1387"/>
        <v>0</v>
      </c>
      <c r="CI910" t="b">
        <f t="shared" si="1388"/>
        <v>0</v>
      </c>
      <c r="CJ910" t="b">
        <f t="shared" si="1389"/>
        <v>0</v>
      </c>
      <c r="CK910" t="b">
        <f t="shared" si="1390"/>
        <v>0</v>
      </c>
      <c r="CL910" t="b">
        <f t="shared" si="1391"/>
        <v>0</v>
      </c>
      <c r="CM910" t="b">
        <f t="shared" si="1392"/>
        <v>0</v>
      </c>
      <c r="CN910" t="b">
        <f t="shared" si="1393"/>
        <v>0</v>
      </c>
      <c r="CO910" t="b">
        <f t="shared" si="1394"/>
        <v>0</v>
      </c>
      <c r="CP910" t="b">
        <f t="shared" si="1395"/>
        <v>0</v>
      </c>
      <c r="CQ910" t="b">
        <f t="shared" si="1396"/>
        <v>0</v>
      </c>
      <c r="CR910" t="b">
        <f t="shared" si="1397"/>
        <v>0</v>
      </c>
      <c r="CS910" t="b">
        <f t="shared" si="1398"/>
        <v>0</v>
      </c>
      <c r="CT910" t="b">
        <f t="shared" si="1399"/>
        <v>0</v>
      </c>
      <c r="CU910" t="b">
        <f t="shared" si="1400"/>
        <v>0</v>
      </c>
      <c r="CV910" t="b">
        <f t="shared" si="1401"/>
        <v>0</v>
      </c>
      <c r="CW910" t="b">
        <f t="shared" si="1402"/>
        <v>0</v>
      </c>
      <c r="CX910" t="b">
        <f t="shared" si="1403"/>
        <v>0</v>
      </c>
      <c r="CY910" t="b">
        <f t="shared" si="1404"/>
        <v>0</v>
      </c>
      <c r="CZ910" t="b">
        <f t="shared" si="1405"/>
        <v>0</v>
      </c>
      <c r="DA910" t="b">
        <f t="shared" si="1406"/>
        <v>0</v>
      </c>
      <c r="DB910" t="b">
        <f t="shared" si="1407"/>
        <v>0</v>
      </c>
      <c r="DC910" t="b">
        <f t="shared" si="1408"/>
        <v>0</v>
      </c>
      <c r="DD910" t="b">
        <f t="shared" si="1409"/>
        <v>0</v>
      </c>
    </row>
    <row r="911" spans="1:108">
      <c r="A911" t="s">
        <v>586</v>
      </c>
      <c r="B911" t="s">
        <v>587</v>
      </c>
      <c r="C911" t="s">
        <v>580</v>
      </c>
      <c r="E911" t="s">
        <v>6086</v>
      </c>
      <c r="F911" t="s">
        <v>6083</v>
      </c>
      <c r="G911" t="s">
        <v>550</v>
      </c>
      <c r="H911" t="s">
        <v>7437</v>
      </c>
      <c r="I911" t="s">
        <v>7421</v>
      </c>
      <c r="J911" t="s">
        <v>113</v>
      </c>
      <c r="K911" t="s">
        <v>114</v>
      </c>
      <c r="L911" t="s">
        <v>6278</v>
      </c>
      <c r="M911" t="s">
        <v>6079</v>
      </c>
      <c r="N911" t="s">
        <v>7550</v>
      </c>
      <c r="O911" t="b">
        <f t="shared" si="1316"/>
        <v>1</v>
      </c>
      <c r="P911" t="b">
        <f t="shared" si="1317"/>
        <v>1</v>
      </c>
      <c r="Q911" t="b">
        <f t="shared" si="1318"/>
        <v>1</v>
      </c>
      <c r="R911" t="b">
        <f t="shared" si="1319"/>
        <v>1</v>
      </c>
      <c r="S911" t="b">
        <f t="shared" si="1320"/>
        <v>1</v>
      </c>
      <c r="T911" t="b">
        <f t="shared" si="1321"/>
        <v>1</v>
      </c>
      <c r="U911" t="b">
        <f t="shared" si="1322"/>
        <v>1</v>
      </c>
      <c r="V911" t="b">
        <f t="shared" si="1323"/>
        <v>1</v>
      </c>
      <c r="W911" t="b">
        <f t="shared" si="1324"/>
        <v>1</v>
      </c>
      <c r="X911" t="b">
        <f t="shared" si="1325"/>
        <v>1</v>
      </c>
      <c r="Y911" t="b">
        <f t="shared" si="1326"/>
        <v>1</v>
      </c>
      <c r="Z911" t="b">
        <f t="shared" si="1327"/>
        <v>1</v>
      </c>
      <c r="AA911" t="b">
        <f t="shared" si="1328"/>
        <v>1</v>
      </c>
      <c r="AB911" t="b">
        <f t="shared" si="1329"/>
        <v>1</v>
      </c>
      <c r="AC911" t="b">
        <f t="shared" si="1330"/>
        <v>0</v>
      </c>
      <c r="AD911" t="b">
        <f t="shared" si="1331"/>
        <v>1</v>
      </c>
      <c r="AE911" t="b">
        <f t="shared" si="1332"/>
        <v>1</v>
      </c>
      <c r="AF911" t="b">
        <f t="shared" si="1333"/>
        <v>0</v>
      </c>
      <c r="AG911" t="b">
        <f t="shared" si="1334"/>
        <v>1</v>
      </c>
      <c r="AH911" t="b">
        <f t="shared" si="1335"/>
        <v>1</v>
      </c>
      <c r="AI911" t="b">
        <f t="shared" si="1336"/>
        <v>1</v>
      </c>
      <c r="AJ911" t="b">
        <f t="shared" si="1337"/>
        <v>1</v>
      </c>
      <c r="AK911" t="b">
        <f t="shared" si="1338"/>
        <v>1</v>
      </c>
      <c r="AL911" t="b">
        <f t="shared" si="1339"/>
        <v>1</v>
      </c>
      <c r="AM911" t="b">
        <f t="shared" si="1340"/>
        <v>0</v>
      </c>
      <c r="AN911" t="b">
        <f t="shared" si="1341"/>
        <v>0</v>
      </c>
      <c r="AO911" t="b">
        <f t="shared" si="1342"/>
        <v>0</v>
      </c>
      <c r="AP911" t="b">
        <f t="shared" si="1343"/>
        <v>0</v>
      </c>
      <c r="AQ911" t="b">
        <f t="shared" si="1344"/>
        <v>0</v>
      </c>
      <c r="AR911" t="b">
        <f t="shared" si="1345"/>
        <v>0</v>
      </c>
      <c r="AS911" t="b">
        <f t="shared" si="1346"/>
        <v>0</v>
      </c>
      <c r="AT911" t="b">
        <f t="shared" si="1347"/>
        <v>1</v>
      </c>
      <c r="AU911" t="b">
        <f t="shared" si="1348"/>
        <v>1</v>
      </c>
      <c r="AV911" t="b">
        <f t="shared" si="1349"/>
        <v>1</v>
      </c>
      <c r="AW911" t="b">
        <f t="shared" si="1350"/>
        <v>1</v>
      </c>
      <c r="AX911" t="b">
        <f t="shared" si="1351"/>
        <v>0</v>
      </c>
      <c r="AY911" t="b">
        <f t="shared" si="1352"/>
        <v>1</v>
      </c>
      <c r="AZ911" t="b">
        <f t="shared" si="1353"/>
        <v>1</v>
      </c>
      <c r="BA911" t="b">
        <f t="shared" si="1354"/>
        <v>1</v>
      </c>
      <c r="BB911" t="b">
        <f t="shared" si="1355"/>
        <v>1</v>
      </c>
      <c r="BC911" t="b">
        <f t="shared" si="1356"/>
        <v>1</v>
      </c>
      <c r="BD911" t="b">
        <f t="shared" si="1357"/>
        <v>0</v>
      </c>
      <c r="BE911" t="b">
        <f t="shared" si="1358"/>
        <v>1</v>
      </c>
      <c r="BF911" t="b">
        <f t="shared" si="1359"/>
        <v>1</v>
      </c>
      <c r="BG911" t="b">
        <f t="shared" si="1360"/>
        <v>1</v>
      </c>
      <c r="BH911" t="b">
        <f t="shared" si="1361"/>
        <v>1</v>
      </c>
      <c r="BI911" t="b">
        <f t="shared" si="1362"/>
        <v>0</v>
      </c>
      <c r="BJ911" t="b">
        <f t="shared" si="1363"/>
        <v>0</v>
      </c>
      <c r="BK911" t="b">
        <f t="shared" si="1364"/>
        <v>0</v>
      </c>
      <c r="BL911" t="b">
        <f t="shared" si="1365"/>
        <v>1</v>
      </c>
      <c r="BM911" t="b">
        <f t="shared" si="1366"/>
        <v>1</v>
      </c>
      <c r="BN911" t="b">
        <f t="shared" si="1367"/>
        <v>1</v>
      </c>
      <c r="BO911" t="b">
        <f t="shared" si="1368"/>
        <v>1</v>
      </c>
      <c r="BP911" t="b">
        <f t="shared" si="1369"/>
        <v>1</v>
      </c>
      <c r="BQ911" t="b">
        <f t="shared" si="1370"/>
        <v>0</v>
      </c>
      <c r="BR911" t="b">
        <f t="shared" si="1371"/>
        <v>0</v>
      </c>
      <c r="BS911" t="b">
        <f t="shared" si="1372"/>
        <v>0</v>
      </c>
      <c r="BT911" t="b">
        <f t="shared" si="1373"/>
        <v>1</v>
      </c>
      <c r="BU911" t="b">
        <f t="shared" si="1374"/>
        <v>1</v>
      </c>
      <c r="BV911" t="b">
        <f t="shared" si="1375"/>
        <v>0</v>
      </c>
      <c r="BW911" t="b">
        <f t="shared" si="1376"/>
        <v>1</v>
      </c>
      <c r="BX911" t="b">
        <f t="shared" si="1377"/>
        <v>0</v>
      </c>
      <c r="BY911" t="b">
        <f t="shared" si="1378"/>
        <v>1</v>
      </c>
      <c r="BZ911" t="b">
        <f t="shared" si="1379"/>
        <v>1</v>
      </c>
      <c r="CA911" t="b">
        <f t="shared" si="1380"/>
        <v>1</v>
      </c>
      <c r="CB911" t="b">
        <f t="shared" si="1381"/>
        <v>1</v>
      </c>
      <c r="CC911" t="b">
        <f t="shared" si="1382"/>
        <v>0</v>
      </c>
      <c r="CD911" t="b">
        <f t="shared" si="1383"/>
        <v>0</v>
      </c>
      <c r="CE911" t="b">
        <f t="shared" si="1384"/>
        <v>0</v>
      </c>
      <c r="CF911" t="b">
        <f t="shared" si="1385"/>
        <v>0</v>
      </c>
      <c r="CG911" t="b">
        <f t="shared" si="1386"/>
        <v>1</v>
      </c>
      <c r="CH911" t="b">
        <f t="shared" si="1387"/>
        <v>1</v>
      </c>
      <c r="CI911" t="b">
        <f t="shared" si="1388"/>
        <v>0</v>
      </c>
      <c r="CJ911" t="b">
        <f t="shared" si="1389"/>
        <v>0</v>
      </c>
      <c r="CK911" t="b">
        <f t="shared" si="1390"/>
        <v>0</v>
      </c>
      <c r="CL911" t="b">
        <f t="shared" si="1391"/>
        <v>0</v>
      </c>
      <c r="CM911" t="b">
        <f t="shared" si="1392"/>
        <v>0</v>
      </c>
      <c r="CN911" t="b">
        <f t="shared" si="1393"/>
        <v>1</v>
      </c>
      <c r="CO911" t="b">
        <f t="shared" si="1394"/>
        <v>1</v>
      </c>
      <c r="CP911" t="b">
        <f t="shared" si="1395"/>
        <v>1</v>
      </c>
      <c r="CQ911" t="b">
        <f t="shared" si="1396"/>
        <v>0</v>
      </c>
      <c r="CR911" t="b">
        <f t="shared" si="1397"/>
        <v>0</v>
      </c>
      <c r="CS911" t="b">
        <f t="shared" si="1398"/>
        <v>1</v>
      </c>
      <c r="CT911" t="b">
        <f t="shared" si="1399"/>
        <v>1</v>
      </c>
      <c r="CU911" t="b">
        <f t="shared" si="1400"/>
        <v>0</v>
      </c>
      <c r="CV911" t="b">
        <f t="shared" si="1401"/>
        <v>0</v>
      </c>
      <c r="CW911" t="b">
        <f t="shared" si="1402"/>
        <v>1</v>
      </c>
      <c r="CX911" t="b">
        <f t="shared" si="1403"/>
        <v>1</v>
      </c>
      <c r="CY911" t="b">
        <f t="shared" si="1404"/>
        <v>1</v>
      </c>
      <c r="CZ911" t="b">
        <f t="shared" si="1405"/>
        <v>0</v>
      </c>
      <c r="DA911" t="b">
        <f t="shared" si="1406"/>
        <v>1</v>
      </c>
      <c r="DB911" t="b">
        <f t="shared" si="1407"/>
        <v>0</v>
      </c>
      <c r="DC911" t="b">
        <f t="shared" si="1408"/>
        <v>0</v>
      </c>
      <c r="DD911" t="b">
        <f t="shared" si="1409"/>
        <v>0</v>
      </c>
    </row>
    <row r="912" spans="1:108">
      <c r="A912" t="s">
        <v>588</v>
      </c>
      <c r="B912" t="s">
        <v>589</v>
      </c>
      <c r="C912" t="s">
        <v>580</v>
      </c>
      <c r="E912" t="s">
        <v>6086</v>
      </c>
      <c r="F912" t="s">
        <v>6083</v>
      </c>
      <c r="G912" t="s">
        <v>550</v>
      </c>
      <c r="H912" t="s">
        <v>7437</v>
      </c>
      <c r="I912" t="s">
        <v>7421</v>
      </c>
      <c r="J912" t="s">
        <v>108</v>
      </c>
      <c r="K912" t="s">
        <v>109</v>
      </c>
      <c r="L912" t="s">
        <v>6279</v>
      </c>
      <c r="M912" t="s">
        <v>6079</v>
      </c>
      <c r="N912" t="s">
        <v>590</v>
      </c>
      <c r="O912" t="b">
        <f t="shared" si="1316"/>
        <v>0</v>
      </c>
      <c r="P912" t="b">
        <f t="shared" si="1317"/>
        <v>0</v>
      </c>
      <c r="Q912" t="b">
        <f t="shared" si="1318"/>
        <v>0</v>
      </c>
      <c r="R912" t="b">
        <f t="shared" si="1319"/>
        <v>1</v>
      </c>
      <c r="S912" t="b">
        <f t="shared" si="1320"/>
        <v>0</v>
      </c>
      <c r="T912" t="b">
        <f t="shared" si="1321"/>
        <v>0</v>
      </c>
      <c r="U912" t="b">
        <f t="shared" si="1322"/>
        <v>0</v>
      </c>
      <c r="V912" t="b">
        <f t="shared" si="1323"/>
        <v>1</v>
      </c>
      <c r="W912" t="b">
        <f t="shared" si="1324"/>
        <v>0</v>
      </c>
      <c r="X912" t="b">
        <f t="shared" si="1325"/>
        <v>1</v>
      </c>
      <c r="Y912" t="b">
        <f t="shared" si="1326"/>
        <v>1</v>
      </c>
      <c r="Z912" t="b">
        <f t="shared" si="1327"/>
        <v>0</v>
      </c>
      <c r="AA912" t="b">
        <f t="shared" si="1328"/>
        <v>1</v>
      </c>
      <c r="AB912" t="b">
        <f t="shared" si="1329"/>
        <v>0</v>
      </c>
      <c r="AC912" t="b">
        <f t="shared" si="1330"/>
        <v>0</v>
      </c>
      <c r="AD912" t="b">
        <f t="shared" si="1331"/>
        <v>0</v>
      </c>
      <c r="AE912" t="b">
        <f t="shared" si="1332"/>
        <v>1</v>
      </c>
      <c r="AF912" t="b">
        <f t="shared" si="1333"/>
        <v>0</v>
      </c>
      <c r="AG912" t="b">
        <f t="shared" si="1334"/>
        <v>0</v>
      </c>
      <c r="AH912" t="b">
        <f t="shared" si="1335"/>
        <v>0</v>
      </c>
      <c r="AI912" t="b">
        <f t="shared" si="1336"/>
        <v>0</v>
      </c>
      <c r="AJ912" t="b">
        <f t="shared" si="1337"/>
        <v>1</v>
      </c>
      <c r="AK912" t="b">
        <f t="shared" si="1338"/>
        <v>0</v>
      </c>
      <c r="AL912" t="b">
        <f t="shared" si="1339"/>
        <v>0</v>
      </c>
      <c r="AM912" t="b">
        <f t="shared" si="1340"/>
        <v>0</v>
      </c>
      <c r="AN912" t="b">
        <f t="shared" si="1341"/>
        <v>0</v>
      </c>
      <c r="AO912" t="b">
        <f t="shared" si="1342"/>
        <v>0</v>
      </c>
      <c r="AP912" t="b">
        <f t="shared" si="1343"/>
        <v>0</v>
      </c>
      <c r="AQ912" t="b">
        <f t="shared" si="1344"/>
        <v>0</v>
      </c>
      <c r="AR912" t="b">
        <f t="shared" si="1345"/>
        <v>0</v>
      </c>
      <c r="AS912" t="b">
        <f t="shared" si="1346"/>
        <v>0</v>
      </c>
      <c r="AT912" t="b">
        <f t="shared" si="1347"/>
        <v>0</v>
      </c>
      <c r="AU912" t="b">
        <f t="shared" si="1348"/>
        <v>0</v>
      </c>
      <c r="AV912" t="b">
        <f t="shared" si="1349"/>
        <v>0</v>
      </c>
      <c r="AW912" t="b">
        <f t="shared" si="1350"/>
        <v>0</v>
      </c>
      <c r="AX912" t="b">
        <f t="shared" si="1351"/>
        <v>0</v>
      </c>
      <c r="AY912" t="b">
        <f t="shared" si="1352"/>
        <v>0</v>
      </c>
      <c r="AZ912" t="b">
        <f t="shared" si="1353"/>
        <v>0</v>
      </c>
      <c r="BA912" t="b">
        <f t="shared" si="1354"/>
        <v>0</v>
      </c>
      <c r="BB912" t="b">
        <f t="shared" si="1355"/>
        <v>0</v>
      </c>
      <c r="BC912" t="b">
        <f t="shared" si="1356"/>
        <v>1</v>
      </c>
      <c r="BD912" t="b">
        <f t="shared" si="1357"/>
        <v>0</v>
      </c>
      <c r="BE912" t="b">
        <f t="shared" si="1358"/>
        <v>0</v>
      </c>
      <c r="BF912" t="b">
        <f t="shared" si="1359"/>
        <v>1</v>
      </c>
      <c r="BG912" t="b">
        <f t="shared" si="1360"/>
        <v>0</v>
      </c>
      <c r="BH912" t="b">
        <f t="shared" si="1361"/>
        <v>0</v>
      </c>
      <c r="BI912" t="b">
        <f t="shared" si="1362"/>
        <v>0</v>
      </c>
      <c r="BJ912" t="b">
        <f t="shared" si="1363"/>
        <v>0</v>
      </c>
      <c r="BK912" t="b">
        <f t="shared" si="1364"/>
        <v>0</v>
      </c>
      <c r="BL912" t="b">
        <f t="shared" si="1365"/>
        <v>0</v>
      </c>
      <c r="BM912" t="b">
        <f t="shared" si="1366"/>
        <v>0</v>
      </c>
      <c r="BN912" t="b">
        <f t="shared" si="1367"/>
        <v>0</v>
      </c>
      <c r="BO912" t="b">
        <f t="shared" si="1368"/>
        <v>0</v>
      </c>
      <c r="BP912" t="b">
        <f t="shared" si="1369"/>
        <v>0</v>
      </c>
      <c r="BQ912" t="b">
        <f t="shared" si="1370"/>
        <v>0</v>
      </c>
      <c r="BR912" t="b">
        <f t="shared" si="1371"/>
        <v>0</v>
      </c>
      <c r="BS912" t="b">
        <f t="shared" si="1372"/>
        <v>0</v>
      </c>
      <c r="BT912" t="b">
        <f t="shared" si="1373"/>
        <v>0</v>
      </c>
      <c r="BU912" t="b">
        <f t="shared" si="1374"/>
        <v>1</v>
      </c>
      <c r="BV912" t="b">
        <f t="shared" si="1375"/>
        <v>0</v>
      </c>
      <c r="BW912" t="b">
        <f t="shared" si="1376"/>
        <v>0</v>
      </c>
      <c r="BX912" t="b">
        <f t="shared" si="1377"/>
        <v>0</v>
      </c>
      <c r="BY912" t="b">
        <f t="shared" si="1378"/>
        <v>0</v>
      </c>
      <c r="BZ912" t="b">
        <f t="shared" si="1379"/>
        <v>0</v>
      </c>
      <c r="CA912" t="b">
        <f t="shared" si="1380"/>
        <v>0</v>
      </c>
      <c r="CB912" t="b">
        <f t="shared" si="1381"/>
        <v>0</v>
      </c>
      <c r="CC912" t="b">
        <f t="shared" si="1382"/>
        <v>0</v>
      </c>
      <c r="CD912" t="b">
        <f t="shared" si="1383"/>
        <v>0</v>
      </c>
      <c r="CE912" t="b">
        <f t="shared" si="1384"/>
        <v>0</v>
      </c>
      <c r="CF912" t="b">
        <f t="shared" si="1385"/>
        <v>0</v>
      </c>
      <c r="CG912" t="b">
        <f t="shared" si="1386"/>
        <v>0</v>
      </c>
      <c r="CH912" t="b">
        <f t="shared" si="1387"/>
        <v>0</v>
      </c>
      <c r="CI912" t="b">
        <f t="shared" si="1388"/>
        <v>0</v>
      </c>
      <c r="CJ912" t="b">
        <f t="shared" si="1389"/>
        <v>0</v>
      </c>
      <c r="CK912" t="b">
        <f t="shared" si="1390"/>
        <v>0</v>
      </c>
      <c r="CL912" t="b">
        <f t="shared" si="1391"/>
        <v>0</v>
      </c>
      <c r="CM912" t="b">
        <f t="shared" si="1392"/>
        <v>0</v>
      </c>
      <c r="CN912" t="b">
        <f t="shared" si="1393"/>
        <v>0</v>
      </c>
      <c r="CO912" t="b">
        <f t="shared" si="1394"/>
        <v>0</v>
      </c>
      <c r="CP912" t="b">
        <f t="shared" si="1395"/>
        <v>0</v>
      </c>
      <c r="CQ912" t="b">
        <f t="shared" si="1396"/>
        <v>0</v>
      </c>
      <c r="CR912" t="b">
        <f t="shared" si="1397"/>
        <v>0</v>
      </c>
      <c r="CS912" t="b">
        <f t="shared" si="1398"/>
        <v>0</v>
      </c>
      <c r="CT912" t="b">
        <f t="shared" si="1399"/>
        <v>0</v>
      </c>
      <c r="CU912" t="b">
        <f t="shared" si="1400"/>
        <v>0</v>
      </c>
      <c r="CV912" t="b">
        <f t="shared" si="1401"/>
        <v>0</v>
      </c>
      <c r="CW912" t="b">
        <f t="shared" si="1402"/>
        <v>0</v>
      </c>
      <c r="CX912" t="b">
        <f t="shared" si="1403"/>
        <v>0</v>
      </c>
      <c r="CY912" t="b">
        <f t="shared" si="1404"/>
        <v>0</v>
      </c>
      <c r="CZ912" t="b">
        <f t="shared" si="1405"/>
        <v>0</v>
      </c>
      <c r="DA912" t="b">
        <f t="shared" si="1406"/>
        <v>0</v>
      </c>
      <c r="DB912" t="b">
        <f t="shared" si="1407"/>
        <v>0</v>
      </c>
      <c r="DC912" t="b">
        <f t="shared" si="1408"/>
        <v>0</v>
      </c>
      <c r="DD912" t="b">
        <f t="shared" si="1409"/>
        <v>0</v>
      </c>
    </row>
    <row r="913" spans="1:108">
      <c r="A913" t="s">
        <v>591</v>
      </c>
      <c r="B913" t="s">
        <v>580</v>
      </c>
      <c r="C913" t="s">
        <v>580</v>
      </c>
      <c r="E913" t="s">
        <v>6086</v>
      </c>
      <c r="F913" t="s">
        <v>6083</v>
      </c>
      <c r="G913" t="s">
        <v>550</v>
      </c>
      <c r="H913" t="s">
        <v>7437</v>
      </c>
      <c r="I913" t="s">
        <v>7421</v>
      </c>
      <c r="J913" s="3" t="s">
        <v>124</v>
      </c>
      <c r="K913" t="s">
        <v>16</v>
      </c>
      <c r="L913" t="s">
        <v>6280</v>
      </c>
      <c r="M913" t="s">
        <v>6079</v>
      </c>
      <c r="N913" t="s">
        <v>592</v>
      </c>
      <c r="O913" t="b">
        <f t="shared" si="1316"/>
        <v>1</v>
      </c>
      <c r="P913" t="b">
        <f t="shared" si="1317"/>
        <v>0</v>
      </c>
      <c r="Q913" t="b">
        <f t="shared" si="1318"/>
        <v>1</v>
      </c>
      <c r="R913" t="b">
        <f t="shared" si="1319"/>
        <v>0</v>
      </c>
      <c r="S913" t="b">
        <f t="shared" si="1320"/>
        <v>1</v>
      </c>
      <c r="T913" t="b">
        <f t="shared" si="1321"/>
        <v>0</v>
      </c>
      <c r="U913" t="b">
        <f t="shared" si="1322"/>
        <v>1</v>
      </c>
      <c r="V913" t="b">
        <f t="shared" si="1323"/>
        <v>0</v>
      </c>
      <c r="W913" t="b">
        <f t="shared" si="1324"/>
        <v>0</v>
      </c>
      <c r="X913" t="b">
        <f t="shared" si="1325"/>
        <v>0</v>
      </c>
      <c r="Y913" t="b">
        <f t="shared" si="1326"/>
        <v>0</v>
      </c>
      <c r="Z913" t="b">
        <f t="shared" si="1327"/>
        <v>0</v>
      </c>
      <c r="AA913" t="b">
        <f t="shared" si="1328"/>
        <v>0</v>
      </c>
      <c r="AB913" t="b">
        <f t="shared" si="1329"/>
        <v>1</v>
      </c>
      <c r="AC913" t="b">
        <f t="shared" si="1330"/>
        <v>0</v>
      </c>
      <c r="AD913" t="b">
        <f t="shared" si="1331"/>
        <v>0</v>
      </c>
      <c r="AE913" t="b">
        <f t="shared" si="1332"/>
        <v>0</v>
      </c>
      <c r="AF913" t="b">
        <f t="shared" si="1333"/>
        <v>0</v>
      </c>
      <c r="AG913" t="b">
        <f t="shared" si="1334"/>
        <v>0</v>
      </c>
      <c r="AH913" t="b">
        <f t="shared" si="1335"/>
        <v>0</v>
      </c>
      <c r="AI913" t="b">
        <f t="shared" si="1336"/>
        <v>0</v>
      </c>
      <c r="AJ913" t="b">
        <f t="shared" si="1337"/>
        <v>0</v>
      </c>
      <c r="AK913" t="b">
        <f t="shared" si="1338"/>
        <v>0</v>
      </c>
      <c r="AL913" t="b">
        <f t="shared" si="1339"/>
        <v>0</v>
      </c>
      <c r="AM913" t="b">
        <f t="shared" si="1340"/>
        <v>0</v>
      </c>
      <c r="AN913" t="b">
        <f t="shared" si="1341"/>
        <v>0</v>
      </c>
      <c r="AO913" t="b">
        <f t="shared" si="1342"/>
        <v>0</v>
      </c>
      <c r="AP913" t="b">
        <f t="shared" si="1343"/>
        <v>0</v>
      </c>
      <c r="AQ913" t="b">
        <f t="shared" si="1344"/>
        <v>0</v>
      </c>
      <c r="AR913" t="b">
        <f t="shared" si="1345"/>
        <v>0</v>
      </c>
      <c r="AS913" t="b">
        <f t="shared" si="1346"/>
        <v>0</v>
      </c>
      <c r="AT913" t="b">
        <f t="shared" si="1347"/>
        <v>0</v>
      </c>
      <c r="AU913" t="b">
        <f t="shared" si="1348"/>
        <v>0</v>
      </c>
      <c r="AV913" t="b">
        <f t="shared" si="1349"/>
        <v>0</v>
      </c>
      <c r="AW913" t="b">
        <f t="shared" si="1350"/>
        <v>0</v>
      </c>
      <c r="AX913" t="b">
        <f t="shared" si="1351"/>
        <v>0</v>
      </c>
      <c r="AY913" t="b">
        <f t="shared" si="1352"/>
        <v>0</v>
      </c>
      <c r="AZ913" t="b">
        <f t="shared" si="1353"/>
        <v>0</v>
      </c>
      <c r="BA913" t="b">
        <f t="shared" si="1354"/>
        <v>0</v>
      </c>
      <c r="BB913" t="b">
        <f t="shared" si="1355"/>
        <v>0</v>
      </c>
      <c r="BC913" t="b">
        <f t="shared" si="1356"/>
        <v>0</v>
      </c>
      <c r="BD913" t="b">
        <f t="shared" si="1357"/>
        <v>0</v>
      </c>
      <c r="BE913" t="b">
        <f t="shared" si="1358"/>
        <v>0</v>
      </c>
      <c r="BF913" t="b">
        <f t="shared" si="1359"/>
        <v>0</v>
      </c>
      <c r="BG913" t="b">
        <f t="shared" si="1360"/>
        <v>0</v>
      </c>
      <c r="BH913" t="b">
        <f t="shared" si="1361"/>
        <v>0</v>
      </c>
      <c r="BI913" t="b">
        <f t="shared" si="1362"/>
        <v>0</v>
      </c>
      <c r="BJ913" t="b">
        <f t="shared" si="1363"/>
        <v>0</v>
      </c>
      <c r="BK913" t="b">
        <f t="shared" si="1364"/>
        <v>0</v>
      </c>
      <c r="BL913" t="b">
        <f t="shared" si="1365"/>
        <v>1</v>
      </c>
      <c r="BM913" t="b">
        <f t="shared" si="1366"/>
        <v>0</v>
      </c>
      <c r="BN913" t="b">
        <f t="shared" si="1367"/>
        <v>0</v>
      </c>
      <c r="BO913" t="b">
        <f t="shared" si="1368"/>
        <v>0</v>
      </c>
      <c r="BP913" t="b">
        <f t="shared" si="1369"/>
        <v>0</v>
      </c>
      <c r="BQ913" t="b">
        <f t="shared" si="1370"/>
        <v>1</v>
      </c>
      <c r="BR913" t="b">
        <f t="shared" si="1371"/>
        <v>0</v>
      </c>
      <c r="BS913" t="b">
        <f t="shared" si="1372"/>
        <v>0</v>
      </c>
      <c r="BT913" t="b">
        <f t="shared" si="1373"/>
        <v>0</v>
      </c>
      <c r="BU913" t="b">
        <f t="shared" si="1374"/>
        <v>0</v>
      </c>
      <c r="BV913" t="b">
        <f t="shared" si="1375"/>
        <v>1</v>
      </c>
      <c r="BW913" t="b">
        <f t="shared" si="1376"/>
        <v>0</v>
      </c>
      <c r="BX913" t="b">
        <f t="shared" si="1377"/>
        <v>0</v>
      </c>
      <c r="BY913" t="b">
        <f t="shared" si="1378"/>
        <v>0</v>
      </c>
      <c r="BZ913" t="b">
        <f t="shared" si="1379"/>
        <v>0</v>
      </c>
      <c r="CA913" t="b">
        <f t="shared" si="1380"/>
        <v>0</v>
      </c>
      <c r="CB913" t="b">
        <f t="shared" si="1381"/>
        <v>0</v>
      </c>
      <c r="CC913" t="b">
        <f t="shared" si="1382"/>
        <v>0</v>
      </c>
      <c r="CD913" t="b">
        <f t="shared" si="1383"/>
        <v>0</v>
      </c>
      <c r="CE913" t="b">
        <f t="shared" si="1384"/>
        <v>0</v>
      </c>
      <c r="CF913" t="b">
        <f t="shared" si="1385"/>
        <v>0</v>
      </c>
      <c r="CG913" t="b">
        <f t="shared" si="1386"/>
        <v>0</v>
      </c>
      <c r="CH913" t="b">
        <f t="shared" si="1387"/>
        <v>0</v>
      </c>
      <c r="CI913" t="b">
        <f t="shared" si="1388"/>
        <v>0</v>
      </c>
      <c r="CJ913" t="b">
        <f t="shared" si="1389"/>
        <v>0</v>
      </c>
      <c r="CK913" t="b">
        <f t="shared" si="1390"/>
        <v>0</v>
      </c>
      <c r="CL913" t="b">
        <f t="shared" si="1391"/>
        <v>0</v>
      </c>
      <c r="CM913" t="b">
        <f t="shared" si="1392"/>
        <v>0</v>
      </c>
      <c r="CN913" t="b">
        <f t="shared" si="1393"/>
        <v>0</v>
      </c>
      <c r="CO913" t="b">
        <f t="shared" si="1394"/>
        <v>0</v>
      </c>
      <c r="CP913" t="b">
        <f t="shared" si="1395"/>
        <v>0</v>
      </c>
      <c r="CQ913" t="b">
        <f t="shared" si="1396"/>
        <v>0</v>
      </c>
      <c r="CR913" t="b">
        <f t="shared" si="1397"/>
        <v>0</v>
      </c>
      <c r="CS913" t="b">
        <f t="shared" si="1398"/>
        <v>0</v>
      </c>
      <c r="CT913" t="b">
        <f t="shared" si="1399"/>
        <v>0</v>
      </c>
      <c r="CU913" t="b">
        <f t="shared" si="1400"/>
        <v>0</v>
      </c>
      <c r="CV913" t="b">
        <f t="shared" si="1401"/>
        <v>0</v>
      </c>
      <c r="CW913" t="b">
        <f t="shared" si="1402"/>
        <v>0</v>
      </c>
      <c r="CX913" t="b">
        <f t="shared" si="1403"/>
        <v>0</v>
      </c>
      <c r="CY913" t="b">
        <f t="shared" si="1404"/>
        <v>0</v>
      </c>
      <c r="CZ913" t="b">
        <f t="shared" si="1405"/>
        <v>0</v>
      </c>
      <c r="DA913" t="b">
        <f t="shared" si="1406"/>
        <v>0</v>
      </c>
      <c r="DB913" t="b">
        <f t="shared" si="1407"/>
        <v>0</v>
      </c>
      <c r="DC913" t="b">
        <f t="shared" si="1408"/>
        <v>0</v>
      </c>
      <c r="DD913" t="b">
        <f t="shared" si="1409"/>
        <v>0</v>
      </c>
    </row>
    <row r="914" spans="1:108">
      <c r="A914" t="s">
        <v>593</v>
      </c>
      <c r="B914" t="s">
        <v>580</v>
      </c>
      <c r="C914" t="s">
        <v>580</v>
      </c>
      <c r="E914" t="s">
        <v>6086</v>
      </c>
      <c r="F914" t="s">
        <v>6083</v>
      </c>
      <c r="G914" t="s">
        <v>550</v>
      </c>
      <c r="H914" t="s">
        <v>7437</v>
      </c>
      <c r="I914" t="s">
        <v>7421</v>
      </c>
      <c r="J914" t="s">
        <v>119</v>
      </c>
      <c r="K914" t="s">
        <v>109</v>
      </c>
      <c r="L914" t="s">
        <v>6281</v>
      </c>
      <c r="M914" t="s">
        <v>6079</v>
      </c>
      <c r="N914" t="s">
        <v>594</v>
      </c>
      <c r="O914" t="b">
        <f t="shared" si="1316"/>
        <v>0</v>
      </c>
      <c r="P914" t="b">
        <f t="shared" si="1317"/>
        <v>1</v>
      </c>
      <c r="Q914" t="b">
        <f t="shared" si="1318"/>
        <v>1</v>
      </c>
      <c r="R914" t="b">
        <f t="shared" si="1319"/>
        <v>0</v>
      </c>
      <c r="S914" t="b">
        <f t="shared" si="1320"/>
        <v>1</v>
      </c>
      <c r="T914" t="b">
        <f t="shared" si="1321"/>
        <v>1</v>
      </c>
      <c r="U914" t="b">
        <f t="shared" si="1322"/>
        <v>1</v>
      </c>
      <c r="V914" t="b">
        <f t="shared" si="1323"/>
        <v>0</v>
      </c>
      <c r="W914" t="b">
        <f t="shared" si="1324"/>
        <v>0</v>
      </c>
      <c r="X914" t="b">
        <f t="shared" si="1325"/>
        <v>1</v>
      </c>
      <c r="Y914" t="b">
        <f t="shared" si="1326"/>
        <v>0</v>
      </c>
      <c r="Z914" t="b">
        <f t="shared" si="1327"/>
        <v>0</v>
      </c>
      <c r="AA914" t="b">
        <f t="shared" si="1328"/>
        <v>0</v>
      </c>
      <c r="AB914" t="b">
        <f t="shared" si="1329"/>
        <v>0</v>
      </c>
      <c r="AC914" t="b">
        <f t="shared" si="1330"/>
        <v>0</v>
      </c>
      <c r="AD914" t="b">
        <f t="shared" si="1331"/>
        <v>0</v>
      </c>
      <c r="AE914" t="b">
        <f t="shared" si="1332"/>
        <v>0</v>
      </c>
      <c r="AF914" t="b">
        <f t="shared" si="1333"/>
        <v>0</v>
      </c>
      <c r="AG914" t="b">
        <f t="shared" si="1334"/>
        <v>0</v>
      </c>
      <c r="AH914" t="b">
        <f t="shared" si="1335"/>
        <v>0</v>
      </c>
      <c r="AI914" t="b">
        <f t="shared" si="1336"/>
        <v>0</v>
      </c>
      <c r="AJ914" t="b">
        <f t="shared" si="1337"/>
        <v>0</v>
      </c>
      <c r="AK914" t="b">
        <f t="shared" si="1338"/>
        <v>0</v>
      </c>
      <c r="AL914" t="b">
        <f t="shared" si="1339"/>
        <v>0</v>
      </c>
      <c r="AM914" t="b">
        <f t="shared" si="1340"/>
        <v>0</v>
      </c>
      <c r="AN914" t="b">
        <f t="shared" si="1341"/>
        <v>0</v>
      </c>
      <c r="AO914" t="b">
        <f t="shared" si="1342"/>
        <v>0</v>
      </c>
      <c r="AP914" t="b">
        <f t="shared" si="1343"/>
        <v>0</v>
      </c>
      <c r="AQ914" t="b">
        <f t="shared" si="1344"/>
        <v>0</v>
      </c>
      <c r="AR914" t="b">
        <f t="shared" si="1345"/>
        <v>0</v>
      </c>
      <c r="AS914" t="b">
        <f t="shared" si="1346"/>
        <v>1</v>
      </c>
      <c r="AT914" t="b">
        <f t="shared" si="1347"/>
        <v>0</v>
      </c>
      <c r="AU914" t="b">
        <f t="shared" si="1348"/>
        <v>1</v>
      </c>
      <c r="AV914" t="b">
        <f t="shared" si="1349"/>
        <v>0</v>
      </c>
      <c r="AW914" t="b">
        <f t="shared" si="1350"/>
        <v>0</v>
      </c>
      <c r="AX914" t="b">
        <f t="shared" si="1351"/>
        <v>0</v>
      </c>
      <c r="AY914" t="b">
        <f t="shared" si="1352"/>
        <v>0</v>
      </c>
      <c r="AZ914" t="b">
        <f t="shared" si="1353"/>
        <v>0</v>
      </c>
      <c r="BA914" t="b">
        <f t="shared" si="1354"/>
        <v>0</v>
      </c>
      <c r="BB914" t="b">
        <f t="shared" si="1355"/>
        <v>0</v>
      </c>
      <c r="BC914" t="b">
        <f t="shared" si="1356"/>
        <v>0</v>
      </c>
      <c r="BD914" t="b">
        <f t="shared" si="1357"/>
        <v>0</v>
      </c>
      <c r="BE914" t="b">
        <f t="shared" si="1358"/>
        <v>0</v>
      </c>
      <c r="BF914" t="b">
        <f t="shared" si="1359"/>
        <v>0</v>
      </c>
      <c r="BG914" t="b">
        <f t="shared" si="1360"/>
        <v>0</v>
      </c>
      <c r="BH914" t="b">
        <f t="shared" si="1361"/>
        <v>0</v>
      </c>
      <c r="BI914" t="b">
        <f t="shared" si="1362"/>
        <v>0</v>
      </c>
      <c r="BJ914" t="b">
        <f t="shared" si="1363"/>
        <v>0</v>
      </c>
      <c r="BK914" t="b">
        <f t="shared" si="1364"/>
        <v>0</v>
      </c>
      <c r="BL914" t="b">
        <f t="shared" si="1365"/>
        <v>0</v>
      </c>
      <c r="BM914" t="b">
        <f t="shared" si="1366"/>
        <v>0</v>
      </c>
      <c r="BN914" t="b">
        <f t="shared" si="1367"/>
        <v>0</v>
      </c>
      <c r="BO914" t="b">
        <f t="shared" si="1368"/>
        <v>0</v>
      </c>
      <c r="BP914" t="b">
        <f t="shared" si="1369"/>
        <v>1</v>
      </c>
      <c r="BQ914" t="b">
        <f t="shared" si="1370"/>
        <v>0</v>
      </c>
      <c r="BR914" t="b">
        <f t="shared" si="1371"/>
        <v>0</v>
      </c>
      <c r="BS914" t="b">
        <f t="shared" si="1372"/>
        <v>0</v>
      </c>
      <c r="BT914" t="b">
        <f t="shared" si="1373"/>
        <v>0</v>
      </c>
      <c r="BU914" t="b">
        <f t="shared" si="1374"/>
        <v>0</v>
      </c>
      <c r="BV914" t="b">
        <f t="shared" si="1375"/>
        <v>0</v>
      </c>
      <c r="BW914" t="b">
        <f t="shared" si="1376"/>
        <v>0</v>
      </c>
      <c r="BX914" t="b">
        <f t="shared" si="1377"/>
        <v>0</v>
      </c>
      <c r="BY914" t="b">
        <f t="shared" si="1378"/>
        <v>1</v>
      </c>
      <c r="BZ914" t="b">
        <f t="shared" si="1379"/>
        <v>0</v>
      </c>
      <c r="CA914" t="b">
        <f t="shared" si="1380"/>
        <v>0</v>
      </c>
      <c r="CB914" t="b">
        <f t="shared" si="1381"/>
        <v>1</v>
      </c>
      <c r="CC914" t="b">
        <f t="shared" si="1382"/>
        <v>0</v>
      </c>
      <c r="CD914" t="b">
        <f t="shared" si="1383"/>
        <v>0</v>
      </c>
      <c r="CE914" t="b">
        <f t="shared" si="1384"/>
        <v>0</v>
      </c>
      <c r="CF914" t="b">
        <f t="shared" si="1385"/>
        <v>0</v>
      </c>
      <c r="CG914" t="b">
        <f t="shared" si="1386"/>
        <v>0</v>
      </c>
      <c r="CH914" t="b">
        <f t="shared" si="1387"/>
        <v>0</v>
      </c>
      <c r="CI914" t="b">
        <f t="shared" si="1388"/>
        <v>0</v>
      </c>
      <c r="CJ914" t="b">
        <f t="shared" si="1389"/>
        <v>0</v>
      </c>
      <c r="CK914" t="b">
        <f t="shared" si="1390"/>
        <v>0</v>
      </c>
      <c r="CL914" t="b">
        <f t="shared" si="1391"/>
        <v>0</v>
      </c>
      <c r="CM914" t="b">
        <f t="shared" si="1392"/>
        <v>0</v>
      </c>
      <c r="CN914" t="b">
        <f t="shared" si="1393"/>
        <v>0</v>
      </c>
      <c r="CO914" t="b">
        <f t="shared" si="1394"/>
        <v>0</v>
      </c>
      <c r="CP914" t="b">
        <f t="shared" si="1395"/>
        <v>0</v>
      </c>
      <c r="CQ914" t="b">
        <f t="shared" si="1396"/>
        <v>0</v>
      </c>
      <c r="CR914" t="b">
        <f t="shared" si="1397"/>
        <v>0</v>
      </c>
      <c r="CS914" t="b">
        <f t="shared" si="1398"/>
        <v>0</v>
      </c>
      <c r="CT914" t="b">
        <f t="shared" si="1399"/>
        <v>0</v>
      </c>
      <c r="CU914" t="b">
        <f t="shared" si="1400"/>
        <v>0</v>
      </c>
      <c r="CV914" t="b">
        <f t="shared" si="1401"/>
        <v>0</v>
      </c>
      <c r="CW914" t="b">
        <f t="shared" si="1402"/>
        <v>0</v>
      </c>
      <c r="CX914" t="b">
        <f t="shared" si="1403"/>
        <v>0</v>
      </c>
      <c r="CY914" t="b">
        <f t="shared" si="1404"/>
        <v>0</v>
      </c>
      <c r="CZ914" t="b">
        <f t="shared" si="1405"/>
        <v>0</v>
      </c>
      <c r="DA914" t="b">
        <f t="shared" si="1406"/>
        <v>1</v>
      </c>
      <c r="DB914" t="b">
        <f t="shared" si="1407"/>
        <v>0</v>
      </c>
      <c r="DC914" t="b">
        <f t="shared" si="1408"/>
        <v>0</v>
      </c>
      <c r="DD914" t="b">
        <f t="shared" si="1409"/>
        <v>0</v>
      </c>
    </row>
    <row r="915" spans="1:108">
      <c r="A915" t="s">
        <v>595</v>
      </c>
      <c r="B915" t="s">
        <v>580</v>
      </c>
      <c r="C915" t="s">
        <v>580</v>
      </c>
      <c r="E915" t="s">
        <v>6086</v>
      </c>
      <c r="F915" t="s">
        <v>6083</v>
      </c>
      <c r="G915" t="s">
        <v>550</v>
      </c>
      <c r="H915" t="s">
        <v>7437</v>
      </c>
      <c r="I915" t="s">
        <v>7421</v>
      </c>
      <c r="J915" t="s">
        <v>108</v>
      </c>
      <c r="K915" t="s">
        <v>109</v>
      </c>
      <c r="L915" t="s">
        <v>6282</v>
      </c>
      <c r="M915" t="s">
        <v>6079</v>
      </c>
      <c r="N915" t="s">
        <v>596</v>
      </c>
      <c r="O915" t="b">
        <f t="shared" si="1316"/>
        <v>1</v>
      </c>
      <c r="P915" t="b">
        <f t="shared" si="1317"/>
        <v>1</v>
      </c>
      <c r="Q915" t="b">
        <f t="shared" si="1318"/>
        <v>1</v>
      </c>
      <c r="R915" t="b">
        <f t="shared" si="1319"/>
        <v>1</v>
      </c>
      <c r="S915" t="b">
        <f t="shared" si="1320"/>
        <v>1</v>
      </c>
      <c r="T915" t="b">
        <f t="shared" si="1321"/>
        <v>1</v>
      </c>
      <c r="U915" t="b">
        <f t="shared" si="1322"/>
        <v>1</v>
      </c>
      <c r="V915" t="b">
        <f t="shared" si="1323"/>
        <v>1</v>
      </c>
      <c r="W915" t="b">
        <f t="shared" si="1324"/>
        <v>0</v>
      </c>
      <c r="X915" t="b">
        <f t="shared" si="1325"/>
        <v>1</v>
      </c>
      <c r="Y915" t="b">
        <f t="shared" si="1326"/>
        <v>1</v>
      </c>
      <c r="Z915" t="b">
        <f t="shared" si="1327"/>
        <v>0</v>
      </c>
      <c r="AA915" t="b">
        <f t="shared" si="1328"/>
        <v>1</v>
      </c>
      <c r="AB915" t="b">
        <f t="shared" si="1329"/>
        <v>0</v>
      </c>
      <c r="AC915" t="b">
        <f t="shared" si="1330"/>
        <v>0</v>
      </c>
      <c r="AD915" t="b">
        <f t="shared" si="1331"/>
        <v>1</v>
      </c>
      <c r="AE915" t="b">
        <f t="shared" si="1332"/>
        <v>1</v>
      </c>
      <c r="AF915" t="b">
        <f t="shared" si="1333"/>
        <v>0</v>
      </c>
      <c r="AG915" t="b">
        <f t="shared" si="1334"/>
        <v>1</v>
      </c>
      <c r="AH915" t="b">
        <f t="shared" si="1335"/>
        <v>1</v>
      </c>
      <c r="AI915" t="b">
        <f t="shared" si="1336"/>
        <v>1</v>
      </c>
      <c r="AJ915" t="b">
        <f t="shared" si="1337"/>
        <v>1</v>
      </c>
      <c r="AK915" t="b">
        <f t="shared" si="1338"/>
        <v>0</v>
      </c>
      <c r="AL915" t="b">
        <f t="shared" si="1339"/>
        <v>1</v>
      </c>
      <c r="AM915" t="b">
        <f t="shared" si="1340"/>
        <v>0</v>
      </c>
      <c r="AN915" t="b">
        <f t="shared" si="1341"/>
        <v>0</v>
      </c>
      <c r="AO915" t="b">
        <f t="shared" si="1342"/>
        <v>0</v>
      </c>
      <c r="AP915" t="b">
        <f t="shared" si="1343"/>
        <v>0</v>
      </c>
      <c r="AQ915" t="b">
        <f t="shared" si="1344"/>
        <v>0</v>
      </c>
      <c r="AR915" t="b">
        <f t="shared" si="1345"/>
        <v>0</v>
      </c>
      <c r="AS915" t="b">
        <f t="shared" si="1346"/>
        <v>0</v>
      </c>
      <c r="AT915" t="b">
        <f t="shared" si="1347"/>
        <v>1</v>
      </c>
      <c r="AU915" t="b">
        <f t="shared" si="1348"/>
        <v>1</v>
      </c>
      <c r="AV915" t="b">
        <f t="shared" si="1349"/>
        <v>0</v>
      </c>
      <c r="AW915" t="b">
        <f t="shared" si="1350"/>
        <v>1</v>
      </c>
      <c r="AX915" t="b">
        <f t="shared" si="1351"/>
        <v>1</v>
      </c>
      <c r="AY915" t="b">
        <f t="shared" si="1352"/>
        <v>0</v>
      </c>
      <c r="AZ915" t="b">
        <f t="shared" si="1353"/>
        <v>1</v>
      </c>
      <c r="BA915" t="b">
        <f t="shared" si="1354"/>
        <v>0</v>
      </c>
      <c r="BB915" t="b">
        <f t="shared" si="1355"/>
        <v>0</v>
      </c>
      <c r="BC915" t="b">
        <f t="shared" si="1356"/>
        <v>1</v>
      </c>
      <c r="BD915" t="b">
        <f t="shared" si="1357"/>
        <v>0</v>
      </c>
      <c r="BE915" t="b">
        <f t="shared" si="1358"/>
        <v>0</v>
      </c>
      <c r="BF915" t="b">
        <f t="shared" si="1359"/>
        <v>1</v>
      </c>
      <c r="BG915" t="b">
        <f t="shared" si="1360"/>
        <v>0</v>
      </c>
      <c r="BH915" t="b">
        <f t="shared" si="1361"/>
        <v>0</v>
      </c>
      <c r="BI915" t="b">
        <f t="shared" si="1362"/>
        <v>0</v>
      </c>
      <c r="BJ915" t="b">
        <f t="shared" si="1363"/>
        <v>0</v>
      </c>
      <c r="BK915" t="b">
        <f t="shared" si="1364"/>
        <v>0</v>
      </c>
      <c r="BL915" t="b">
        <f t="shared" si="1365"/>
        <v>0</v>
      </c>
      <c r="BM915" t="b">
        <f t="shared" si="1366"/>
        <v>1</v>
      </c>
      <c r="BN915" t="b">
        <f t="shared" si="1367"/>
        <v>1</v>
      </c>
      <c r="BO915" t="b">
        <f t="shared" si="1368"/>
        <v>0</v>
      </c>
      <c r="BP915" t="b">
        <f t="shared" si="1369"/>
        <v>1</v>
      </c>
      <c r="BQ915" t="b">
        <f t="shared" si="1370"/>
        <v>0</v>
      </c>
      <c r="BR915" t="b">
        <f t="shared" si="1371"/>
        <v>0</v>
      </c>
      <c r="BS915" t="b">
        <f t="shared" si="1372"/>
        <v>0</v>
      </c>
      <c r="BT915" t="b">
        <f t="shared" si="1373"/>
        <v>0</v>
      </c>
      <c r="BU915" t="b">
        <f t="shared" si="1374"/>
        <v>0</v>
      </c>
      <c r="BV915" t="b">
        <f t="shared" si="1375"/>
        <v>0</v>
      </c>
      <c r="BW915" t="b">
        <f t="shared" si="1376"/>
        <v>0</v>
      </c>
      <c r="BX915" t="b">
        <f t="shared" si="1377"/>
        <v>0</v>
      </c>
      <c r="BY915" t="b">
        <f t="shared" si="1378"/>
        <v>0</v>
      </c>
      <c r="BZ915" t="b">
        <f t="shared" si="1379"/>
        <v>0</v>
      </c>
      <c r="CA915" t="b">
        <f t="shared" si="1380"/>
        <v>0</v>
      </c>
      <c r="CB915" t="b">
        <f t="shared" si="1381"/>
        <v>1</v>
      </c>
      <c r="CC915" t="b">
        <f t="shared" si="1382"/>
        <v>0</v>
      </c>
      <c r="CD915" t="b">
        <f t="shared" si="1383"/>
        <v>0</v>
      </c>
      <c r="CE915" t="b">
        <f t="shared" si="1384"/>
        <v>1</v>
      </c>
      <c r="CF915" t="b">
        <f t="shared" si="1385"/>
        <v>0</v>
      </c>
      <c r="CG915" t="b">
        <f t="shared" si="1386"/>
        <v>1</v>
      </c>
      <c r="CH915" t="b">
        <f t="shared" si="1387"/>
        <v>0</v>
      </c>
      <c r="CI915" t="b">
        <f t="shared" si="1388"/>
        <v>0</v>
      </c>
      <c r="CJ915" t="b">
        <f t="shared" si="1389"/>
        <v>0</v>
      </c>
      <c r="CK915" t="b">
        <f t="shared" si="1390"/>
        <v>0</v>
      </c>
      <c r="CL915" t="b">
        <f t="shared" si="1391"/>
        <v>0</v>
      </c>
      <c r="CM915" t="b">
        <f t="shared" si="1392"/>
        <v>0</v>
      </c>
      <c r="CN915" t="b">
        <f t="shared" si="1393"/>
        <v>0</v>
      </c>
      <c r="CO915" t="b">
        <f t="shared" si="1394"/>
        <v>1</v>
      </c>
      <c r="CP915" t="b">
        <f t="shared" si="1395"/>
        <v>1</v>
      </c>
      <c r="CQ915" t="b">
        <f t="shared" si="1396"/>
        <v>0</v>
      </c>
      <c r="CR915" t="b">
        <f t="shared" si="1397"/>
        <v>0</v>
      </c>
      <c r="CS915" t="b">
        <f t="shared" si="1398"/>
        <v>0</v>
      </c>
      <c r="CT915" t="b">
        <f t="shared" si="1399"/>
        <v>0</v>
      </c>
      <c r="CU915" t="b">
        <f t="shared" si="1400"/>
        <v>0</v>
      </c>
      <c r="CV915" t="b">
        <f t="shared" si="1401"/>
        <v>0</v>
      </c>
      <c r="CW915" t="b">
        <f t="shared" si="1402"/>
        <v>0</v>
      </c>
      <c r="CX915" t="b">
        <f t="shared" si="1403"/>
        <v>0</v>
      </c>
      <c r="CY915" t="b">
        <f t="shared" si="1404"/>
        <v>0</v>
      </c>
      <c r="CZ915" t="b">
        <f t="shared" si="1405"/>
        <v>0</v>
      </c>
      <c r="DA915" t="b">
        <f t="shared" si="1406"/>
        <v>1</v>
      </c>
      <c r="DB915" t="b">
        <f t="shared" si="1407"/>
        <v>0</v>
      </c>
      <c r="DC915" t="b">
        <f t="shared" si="1408"/>
        <v>0</v>
      </c>
      <c r="DD915" t="b">
        <f t="shared" si="1409"/>
        <v>0</v>
      </c>
    </row>
    <row r="916" spans="1:108">
      <c r="A916" t="s">
        <v>597</v>
      </c>
      <c r="B916" t="s">
        <v>598</v>
      </c>
      <c r="C916" t="s">
        <v>580</v>
      </c>
      <c r="E916" t="s">
        <v>6086</v>
      </c>
      <c r="F916" t="s">
        <v>6083</v>
      </c>
      <c r="G916" t="s">
        <v>550</v>
      </c>
      <c r="H916" t="s">
        <v>7437</v>
      </c>
      <c r="I916" t="s">
        <v>7421</v>
      </c>
      <c r="J916" t="s">
        <v>135</v>
      </c>
      <c r="K916" t="s">
        <v>136</v>
      </c>
      <c r="L916" t="s">
        <v>6283</v>
      </c>
      <c r="M916" t="s">
        <v>599</v>
      </c>
      <c r="N916" t="s">
        <v>600</v>
      </c>
      <c r="O916" t="b">
        <f t="shared" si="1316"/>
        <v>0</v>
      </c>
      <c r="P916" t="b">
        <f t="shared" si="1317"/>
        <v>1</v>
      </c>
      <c r="Q916" t="b">
        <f t="shared" si="1318"/>
        <v>1</v>
      </c>
      <c r="R916" t="b">
        <f t="shared" si="1319"/>
        <v>1</v>
      </c>
      <c r="S916" t="b">
        <f t="shared" si="1320"/>
        <v>0</v>
      </c>
      <c r="T916" t="b">
        <f t="shared" si="1321"/>
        <v>1</v>
      </c>
      <c r="U916" t="b">
        <f t="shared" si="1322"/>
        <v>1</v>
      </c>
      <c r="V916" t="b">
        <f t="shared" si="1323"/>
        <v>1</v>
      </c>
      <c r="W916" t="b">
        <f t="shared" si="1324"/>
        <v>0</v>
      </c>
      <c r="X916" t="b">
        <f t="shared" si="1325"/>
        <v>0</v>
      </c>
      <c r="Y916" t="b">
        <f t="shared" si="1326"/>
        <v>0</v>
      </c>
      <c r="Z916" t="b">
        <f t="shared" si="1327"/>
        <v>0</v>
      </c>
      <c r="AA916" t="b">
        <f t="shared" si="1328"/>
        <v>0</v>
      </c>
      <c r="AB916" t="b">
        <f t="shared" si="1329"/>
        <v>0</v>
      </c>
      <c r="AC916" t="b">
        <f t="shared" si="1330"/>
        <v>0</v>
      </c>
      <c r="AD916" t="b">
        <f t="shared" si="1331"/>
        <v>1</v>
      </c>
      <c r="AE916" t="b">
        <f t="shared" si="1332"/>
        <v>0</v>
      </c>
      <c r="AF916" t="b">
        <f t="shared" si="1333"/>
        <v>0</v>
      </c>
      <c r="AG916" t="b">
        <f t="shared" si="1334"/>
        <v>0</v>
      </c>
      <c r="AH916" t="b">
        <f t="shared" si="1335"/>
        <v>0</v>
      </c>
      <c r="AI916" t="b">
        <f t="shared" si="1336"/>
        <v>0</v>
      </c>
      <c r="AJ916" t="b">
        <f t="shared" si="1337"/>
        <v>0</v>
      </c>
      <c r="AK916" t="b">
        <f t="shared" si="1338"/>
        <v>0</v>
      </c>
      <c r="AL916" t="b">
        <f t="shared" si="1339"/>
        <v>0</v>
      </c>
      <c r="AM916" t="b">
        <f t="shared" si="1340"/>
        <v>0</v>
      </c>
      <c r="AN916" t="b">
        <f t="shared" si="1341"/>
        <v>0</v>
      </c>
      <c r="AO916" t="b">
        <f t="shared" si="1342"/>
        <v>0</v>
      </c>
      <c r="AP916" t="b">
        <f t="shared" si="1343"/>
        <v>0</v>
      </c>
      <c r="AQ916" t="b">
        <f t="shared" si="1344"/>
        <v>0</v>
      </c>
      <c r="AR916" t="b">
        <f t="shared" si="1345"/>
        <v>0</v>
      </c>
      <c r="AS916" t="b">
        <f t="shared" si="1346"/>
        <v>0</v>
      </c>
      <c r="AT916" t="b">
        <f t="shared" si="1347"/>
        <v>0</v>
      </c>
      <c r="AU916" t="b">
        <f t="shared" si="1348"/>
        <v>0</v>
      </c>
      <c r="AV916" t="b">
        <f t="shared" si="1349"/>
        <v>1</v>
      </c>
      <c r="AW916" t="b">
        <f t="shared" si="1350"/>
        <v>0</v>
      </c>
      <c r="AX916" t="b">
        <f t="shared" si="1351"/>
        <v>0</v>
      </c>
      <c r="AY916" t="b">
        <f t="shared" si="1352"/>
        <v>0</v>
      </c>
      <c r="AZ916" t="b">
        <f t="shared" si="1353"/>
        <v>0</v>
      </c>
      <c r="BA916" t="b">
        <f t="shared" si="1354"/>
        <v>0</v>
      </c>
      <c r="BB916" t="b">
        <f t="shared" si="1355"/>
        <v>0</v>
      </c>
      <c r="BC916" t="b">
        <f t="shared" si="1356"/>
        <v>0</v>
      </c>
      <c r="BD916" t="b">
        <f t="shared" si="1357"/>
        <v>0</v>
      </c>
      <c r="BE916" t="b">
        <f t="shared" si="1358"/>
        <v>0</v>
      </c>
      <c r="BF916" t="b">
        <f t="shared" si="1359"/>
        <v>0</v>
      </c>
      <c r="BG916" t="b">
        <f t="shared" si="1360"/>
        <v>0</v>
      </c>
      <c r="BH916" t="b">
        <f t="shared" si="1361"/>
        <v>0</v>
      </c>
      <c r="BI916" t="b">
        <f t="shared" si="1362"/>
        <v>0</v>
      </c>
      <c r="BJ916" t="b">
        <f t="shared" si="1363"/>
        <v>0</v>
      </c>
      <c r="BK916" t="b">
        <f t="shared" si="1364"/>
        <v>0</v>
      </c>
      <c r="BL916" t="b">
        <f t="shared" si="1365"/>
        <v>0</v>
      </c>
      <c r="BM916" t="b">
        <f t="shared" si="1366"/>
        <v>0</v>
      </c>
      <c r="BN916" t="b">
        <f t="shared" si="1367"/>
        <v>0</v>
      </c>
      <c r="BO916" t="b">
        <f t="shared" si="1368"/>
        <v>0</v>
      </c>
      <c r="BP916" t="b">
        <f t="shared" si="1369"/>
        <v>0</v>
      </c>
      <c r="BQ916" t="b">
        <f t="shared" si="1370"/>
        <v>0</v>
      </c>
      <c r="BR916" t="b">
        <f t="shared" si="1371"/>
        <v>0</v>
      </c>
      <c r="BS916" t="b">
        <f t="shared" si="1372"/>
        <v>0</v>
      </c>
      <c r="BT916" t="b">
        <f t="shared" si="1373"/>
        <v>0</v>
      </c>
      <c r="BU916" t="b">
        <f t="shared" si="1374"/>
        <v>0</v>
      </c>
      <c r="BV916" t="b">
        <f t="shared" si="1375"/>
        <v>0</v>
      </c>
      <c r="BW916" t="b">
        <f t="shared" si="1376"/>
        <v>0</v>
      </c>
      <c r="BX916" t="b">
        <f t="shared" si="1377"/>
        <v>0</v>
      </c>
      <c r="BY916" t="b">
        <f t="shared" si="1378"/>
        <v>0</v>
      </c>
      <c r="BZ916" t="b">
        <f t="shared" si="1379"/>
        <v>0</v>
      </c>
      <c r="CA916" t="b">
        <f t="shared" si="1380"/>
        <v>0</v>
      </c>
      <c r="CB916" t="b">
        <f t="shared" si="1381"/>
        <v>1</v>
      </c>
      <c r="CC916" t="b">
        <f t="shared" si="1382"/>
        <v>0</v>
      </c>
      <c r="CD916" t="b">
        <f t="shared" si="1383"/>
        <v>0</v>
      </c>
      <c r="CE916" t="b">
        <f t="shared" si="1384"/>
        <v>0</v>
      </c>
      <c r="CF916" t="b">
        <f t="shared" si="1385"/>
        <v>0</v>
      </c>
      <c r="CG916" t="b">
        <f t="shared" si="1386"/>
        <v>0</v>
      </c>
      <c r="CH916" t="b">
        <f t="shared" si="1387"/>
        <v>0</v>
      </c>
      <c r="CI916" t="b">
        <f t="shared" si="1388"/>
        <v>0</v>
      </c>
      <c r="CJ916" t="b">
        <f t="shared" si="1389"/>
        <v>0</v>
      </c>
      <c r="CK916" t="b">
        <f t="shared" si="1390"/>
        <v>0</v>
      </c>
      <c r="CL916" t="b">
        <f t="shared" si="1391"/>
        <v>0</v>
      </c>
      <c r="CM916" t="b">
        <f t="shared" si="1392"/>
        <v>0</v>
      </c>
      <c r="CN916" t="b">
        <f t="shared" si="1393"/>
        <v>0</v>
      </c>
      <c r="CO916" t="b">
        <f t="shared" si="1394"/>
        <v>0</v>
      </c>
      <c r="CP916" t="b">
        <f t="shared" si="1395"/>
        <v>0</v>
      </c>
      <c r="CQ916" t="b">
        <f t="shared" si="1396"/>
        <v>0</v>
      </c>
      <c r="CR916" t="b">
        <f t="shared" si="1397"/>
        <v>0</v>
      </c>
      <c r="CS916" t="b">
        <f t="shared" si="1398"/>
        <v>0</v>
      </c>
      <c r="CT916" t="b">
        <f t="shared" si="1399"/>
        <v>0</v>
      </c>
      <c r="CU916" t="b">
        <f t="shared" si="1400"/>
        <v>0</v>
      </c>
      <c r="CV916" t="b">
        <f t="shared" si="1401"/>
        <v>0</v>
      </c>
      <c r="CW916" t="b">
        <f t="shared" si="1402"/>
        <v>0</v>
      </c>
      <c r="CX916" t="b">
        <f t="shared" si="1403"/>
        <v>0</v>
      </c>
      <c r="CY916" t="b">
        <f t="shared" si="1404"/>
        <v>0</v>
      </c>
      <c r="CZ916" t="b">
        <f t="shared" si="1405"/>
        <v>0</v>
      </c>
      <c r="DA916" t="b">
        <f t="shared" si="1406"/>
        <v>0</v>
      </c>
      <c r="DB916" t="b">
        <f t="shared" si="1407"/>
        <v>0</v>
      </c>
      <c r="DC916" t="b">
        <f t="shared" si="1408"/>
        <v>0</v>
      </c>
      <c r="DD916" t="b">
        <f t="shared" si="1409"/>
        <v>0</v>
      </c>
    </row>
    <row r="917" spans="1:108">
      <c r="A917" s="12" t="s">
        <v>601</v>
      </c>
      <c r="B917" t="s">
        <v>598</v>
      </c>
      <c r="C917" t="s">
        <v>580</v>
      </c>
      <c r="E917" t="s">
        <v>6086</v>
      </c>
      <c r="F917" t="s">
        <v>6083</v>
      </c>
      <c r="G917" t="s">
        <v>550</v>
      </c>
      <c r="H917" t="s">
        <v>7437</v>
      </c>
      <c r="I917" t="s">
        <v>7421</v>
      </c>
      <c r="J917" s="3" t="s">
        <v>108</v>
      </c>
      <c r="K917" t="s">
        <v>109</v>
      </c>
      <c r="L917" t="s">
        <v>6284</v>
      </c>
      <c r="M917" t="s">
        <v>6079</v>
      </c>
      <c r="N917" t="s">
        <v>602</v>
      </c>
      <c r="O917" t="b">
        <f t="shared" si="1316"/>
        <v>0</v>
      </c>
      <c r="P917" t="b">
        <f t="shared" si="1317"/>
        <v>0</v>
      </c>
      <c r="Q917" t="b">
        <f t="shared" si="1318"/>
        <v>1</v>
      </c>
      <c r="R917" t="b">
        <f t="shared" si="1319"/>
        <v>1</v>
      </c>
      <c r="S917" t="b">
        <f t="shared" si="1320"/>
        <v>0</v>
      </c>
      <c r="T917" t="b">
        <f t="shared" si="1321"/>
        <v>1</v>
      </c>
      <c r="U917" t="b">
        <f t="shared" si="1322"/>
        <v>1</v>
      </c>
      <c r="V917" t="b">
        <f t="shared" si="1323"/>
        <v>1</v>
      </c>
      <c r="W917" t="b">
        <f t="shared" si="1324"/>
        <v>0</v>
      </c>
      <c r="X917" t="b">
        <f t="shared" si="1325"/>
        <v>0</v>
      </c>
      <c r="Y917" t="b">
        <f t="shared" si="1326"/>
        <v>0</v>
      </c>
      <c r="Z917" t="b">
        <f t="shared" si="1327"/>
        <v>0</v>
      </c>
      <c r="AA917" t="b">
        <f t="shared" si="1328"/>
        <v>1</v>
      </c>
      <c r="AB917" t="b">
        <f t="shared" si="1329"/>
        <v>0</v>
      </c>
      <c r="AC917" t="b">
        <f t="shared" si="1330"/>
        <v>0</v>
      </c>
      <c r="AD917" t="b">
        <f t="shared" si="1331"/>
        <v>0</v>
      </c>
      <c r="AE917" t="b">
        <f t="shared" si="1332"/>
        <v>0</v>
      </c>
      <c r="AF917" t="b">
        <f t="shared" si="1333"/>
        <v>0</v>
      </c>
      <c r="AG917" t="b">
        <f t="shared" si="1334"/>
        <v>0</v>
      </c>
      <c r="AH917" t="b">
        <f t="shared" si="1335"/>
        <v>0</v>
      </c>
      <c r="AI917" t="b">
        <f t="shared" si="1336"/>
        <v>0</v>
      </c>
      <c r="AJ917" t="b">
        <f t="shared" si="1337"/>
        <v>0</v>
      </c>
      <c r="AK917" t="b">
        <f t="shared" si="1338"/>
        <v>0</v>
      </c>
      <c r="AL917" t="b">
        <f t="shared" si="1339"/>
        <v>0</v>
      </c>
      <c r="AM917" t="b">
        <f t="shared" si="1340"/>
        <v>0</v>
      </c>
      <c r="AN917" t="b">
        <f t="shared" si="1341"/>
        <v>0</v>
      </c>
      <c r="AO917" t="b">
        <f t="shared" si="1342"/>
        <v>0</v>
      </c>
      <c r="AP917" t="b">
        <f t="shared" si="1343"/>
        <v>0</v>
      </c>
      <c r="AQ917" t="b">
        <f t="shared" si="1344"/>
        <v>0</v>
      </c>
      <c r="AR917" t="b">
        <f t="shared" si="1345"/>
        <v>0</v>
      </c>
      <c r="AS917" t="b">
        <f t="shared" si="1346"/>
        <v>0</v>
      </c>
      <c r="AT917" t="b">
        <f t="shared" si="1347"/>
        <v>0</v>
      </c>
      <c r="AU917" t="b">
        <f t="shared" si="1348"/>
        <v>0</v>
      </c>
      <c r="AV917" t="b">
        <f t="shared" si="1349"/>
        <v>0</v>
      </c>
      <c r="AW917" t="b">
        <f t="shared" si="1350"/>
        <v>0</v>
      </c>
      <c r="AX917" t="b">
        <f t="shared" si="1351"/>
        <v>0</v>
      </c>
      <c r="AY917" t="b">
        <f t="shared" si="1352"/>
        <v>0</v>
      </c>
      <c r="AZ917" t="b">
        <f t="shared" si="1353"/>
        <v>1</v>
      </c>
      <c r="BA917" t="b">
        <f t="shared" si="1354"/>
        <v>0</v>
      </c>
      <c r="BB917" t="b">
        <f t="shared" si="1355"/>
        <v>0</v>
      </c>
      <c r="BC917" t="b">
        <f t="shared" si="1356"/>
        <v>1</v>
      </c>
      <c r="BD917" t="b">
        <f t="shared" si="1357"/>
        <v>0</v>
      </c>
      <c r="BE917" t="b">
        <f t="shared" si="1358"/>
        <v>0</v>
      </c>
      <c r="BF917" t="b">
        <f t="shared" si="1359"/>
        <v>0</v>
      </c>
      <c r="BG917" t="b">
        <f t="shared" si="1360"/>
        <v>0</v>
      </c>
      <c r="BH917" t="b">
        <f t="shared" si="1361"/>
        <v>0</v>
      </c>
      <c r="BI917" t="b">
        <f t="shared" si="1362"/>
        <v>0</v>
      </c>
      <c r="BJ917" t="b">
        <f t="shared" si="1363"/>
        <v>0</v>
      </c>
      <c r="BK917" t="b">
        <f t="shared" si="1364"/>
        <v>0</v>
      </c>
      <c r="BL917" t="b">
        <f t="shared" si="1365"/>
        <v>0</v>
      </c>
      <c r="BM917" t="b">
        <f t="shared" si="1366"/>
        <v>0</v>
      </c>
      <c r="BN917" t="b">
        <f t="shared" si="1367"/>
        <v>0</v>
      </c>
      <c r="BO917" t="b">
        <f t="shared" si="1368"/>
        <v>0</v>
      </c>
      <c r="BP917" t="b">
        <f t="shared" si="1369"/>
        <v>0</v>
      </c>
      <c r="BQ917" t="b">
        <f t="shared" si="1370"/>
        <v>0</v>
      </c>
      <c r="BR917" t="b">
        <f t="shared" si="1371"/>
        <v>0</v>
      </c>
      <c r="BS917" t="b">
        <f t="shared" si="1372"/>
        <v>0</v>
      </c>
      <c r="BT917" t="b">
        <f t="shared" si="1373"/>
        <v>0</v>
      </c>
      <c r="BU917" t="b">
        <f t="shared" si="1374"/>
        <v>0</v>
      </c>
      <c r="BV917" t="b">
        <f t="shared" si="1375"/>
        <v>0</v>
      </c>
      <c r="BW917" t="b">
        <f t="shared" si="1376"/>
        <v>0</v>
      </c>
      <c r="BX917" t="b">
        <f t="shared" si="1377"/>
        <v>0</v>
      </c>
      <c r="BY917" t="b">
        <f t="shared" si="1378"/>
        <v>0</v>
      </c>
      <c r="BZ917" t="b">
        <f t="shared" si="1379"/>
        <v>0</v>
      </c>
      <c r="CA917" t="b">
        <f t="shared" si="1380"/>
        <v>0</v>
      </c>
      <c r="CB917" t="b">
        <f t="shared" si="1381"/>
        <v>1</v>
      </c>
      <c r="CC917" t="b">
        <f t="shared" si="1382"/>
        <v>0</v>
      </c>
      <c r="CD917" t="b">
        <f t="shared" si="1383"/>
        <v>0</v>
      </c>
      <c r="CE917" t="b">
        <f t="shared" si="1384"/>
        <v>0</v>
      </c>
      <c r="CF917" t="b">
        <f t="shared" si="1385"/>
        <v>0</v>
      </c>
      <c r="CG917" t="b">
        <f t="shared" si="1386"/>
        <v>0</v>
      </c>
      <c r="CH917" t="b">
        <f t="shared" si="1387"/>
        <v>0</v>
      </c>
      <c r="CI917" t="b">
        <f t="shared" si="1388"/>
        <v>0</v>
      </c>
      <c r="CJ917" t="b">
        <f t="shared" si="1389"/>
        <v>0</v>
      </c>
      <c r="CK917" t="b">
        <f t="shared" si="1390"/>
        <v>0</v>
      </c>
      <c r="CL917" t="b">
        <f t="shared" si="1391"/>
        <v>0</v>
      </c>
      <c r="CM917" t="b">
        <f t="shared" si="1392"/>
        <v>0</v>
      </c>
      <c r="CN917" t="b">
        <f t="shared" si="1393"/>
        <v>0</v>
      </c>
      <c r="CO917" t="b">
        <f t="shared" si="1394"/>
        <v>0</v>
      </c>
      <c r="CP917" t="b">
        <f t="shared" si="1395"/>
        <v>0</v>
      </c>
      <c r="CQ917" t="b">
        <f t="shared" si="1396"/>
        <v>0</v>
      </c>
      <c r="CR917" t="b">
        <f t="shared" si="1397"/>
        <v>0</v>
      </c>
      <c r="CS917" t="b">
        <f t="shared" si="1398"/>
        <v>0</v>
      </c>
      <c r="CT917" t="b">
        <f t="shared" si="1399"/>
        <v>0</v>
      </c>
      <c r="CU917" t="b">
        <f t="shared" si="1400"/>
        <v>0</v>
      </c>
      <c r="CV917" t="b">
        <f t="shared" si="1401"/>
        <v>0</v>
      </c>
      <c r="CW917" t="b">
        <f t="shared" si="1402"/>
        <v>0</v>
      </c>
      <c r="CX917" t="b">
        <f t="shared" si="1403"/>
        <v>0</v>
      </c>
      <c r="CY917" t="b">
        <f t="shared" si="1404"/>
        <v>0</v>
      </c>
      <c r="CZ917" t="b">
        <f t="shared" si="1405"/>
        <v>0</v>
      </c>
      <c r="DA917" t="b">
        <f t="shared" si="1406"/>
        <v>0</v>
      </c>
      <c r="DB917" t="b">
        <f t="shared" si="1407"/>
        <v>0</v>
      </c>
      <c r="DC917" t="b">
        <f t="shared" si="1408"/>
        <v>0</v>
      </c>
      <c r="DD917" t="b">
        <f t="shared" si="1409"/>
        <v>0</v>
      </c>
    </row>
    <row r="918" spans="1:108">
      <c r="A918" t="s">
        <v>603</v>
      </c>
      <c r="B918" t="s">
        <v>598</v>
      </c>
      <c r="C918" t="s">
        <v>580</v>
      </c>
      <c r="E918" t="s">
        <v>6086</v>
      </c>
      <c r="F918" t="s">
        <v>6083</v>
      </c>
      <c r="G918" t="s">
        <v>550</v>
      </c>
      <c r="H918" t="s">
        <v>7437</v>
      </c>
      <c r="I918" t="s">
        <v>7421</v>
      </c>
      <c r="J918" t="s">
        <v>109</v>
      </c>
      <c r="K918" t="s">
        <v>109</v>
      </c>
      <c r="L918" t="s">
        <v>6283</v>
      </c>
      <c r="M918" t="s">
        <v>6079</v>
      </c>
      <c r="N918" t="s">
        <v>50</v>
      </c>
      <c r="O918" t="b">
        <f t="shared" si="1316"/>
        <v>0</v>
      </c>
      <c r="P918" t="b">
        <f t="shared" si="1317"/>
        <v>0</v>
      </c>
      <c r="Q918" t="b">
        <f t="shared" si="1318"/>
        <v>0</v>
      </c>
      <c r="R918" t="b">
        <f t="shared" si="1319"/>
        <v>1</v>
      </c>
      <c r="S918" t="b">
        <f t="shared" si="1320"/>
        <v>0</v>
      </c>
      <c r="T918" t="b">
        <f t="shared" si="1321"/>
        <v>0</v>
      </c>
      <c r="U918" t="b">
        <f t="shared" si="1322"/>
        <v>0</v>
      </c>
      <c r="V918" t="b">
        <f t="shared" si="1323"/>
        <v>1</v>
      </c>
      <c r="W918" t="b">
        <f t="shared" si="1324"/>
        <v>0</v>
      </c>
      <c r="X918" t="b">
        <f t="shared" si="1325"/>
        <v>0</v>
      </c>
      <c r="Y918" t="b">
        <f t="shared" si="1326"/>
        <v>0</v>
      </c>
      <c r="Z918" t="b">
        <f t="shared" si="1327"/>
        <v>0</v>
      </c>
      <c r="AA918" t="b">
        <f t="shared" si="1328"/>
        <v>1</v>
      </c>
      <c r="AB918" t="b">
        <f t="shared" si="1329"/>
        <v>0</v>
      </c>
      <c r="AC918" t="b">
        <f t="shared" si="1330"/>
        <v>0</v>
      </c>
      <c r="AD918" t="b">
        <f t="shared" si="1331"/>
        <v>0</v>
      </c>
      <c r="AE918" t="b">
        <f t="shared" si="1332"/>
        <v>0</v>
      </c>
      <c r="AF918" t="b">
        <f t="shared" si="1333"/>
        <v>0</v>
      </c>
      <c r="AG918" t="b">
        <f t="shared" si="1334"/>
        <v>0</v>
      </c>
      <c r="AH918" t="b">
        <f t="shared" si="1335"/>
        <v>0</v>
      </c>
      <c r="AI918" t="b">
        <f t="shared" si="1336"/>
        <v>0</v>
      </c>
      <c r="AJ918" t="b">
        <f t="shared" si="1337"/>
        <v>0</v>
      </c>
      <c r="AK918" t="b">
        <f t="shared" si="1338"/>
        <v>0</v>
      </c>
      <c r="AL918" t="b">
        <f t="shared" si="1339"/>
        <v>0</v>
      </c>
      <c r="AM918" t="b">
        <f t="shared" si="1340"/>
        <v>0</v>
      </c>
      <c r="AN918" t="b">
        <f t="shared" si="1341"/>
        <v>0</v>
      </c>
      <c r="AO918" t="b">
        <f t="shared" si="1342"/>
        <v>0</v>
      </c>
      <c r="AP918" t="b">
        <f t="shared" si="1343"/>
        <v>0</v>
      </c>
      <c r="AQ918" t="b">
        <f t="shared" si="1344"/>
        <v>0</v>
      </c>
      <c r="AR918" t="b">
        <f t="shared" si="1345"/>
        <v>0</v>
      </c>
      <c r="AS918" t="b">
        <f t="shared" si="1346"/>
        <v>0</v>
      </c>
      <c r="AT918" t="b">
        <f t="shared" si="1347"/>
        <v>0</v>
      </c>
      <c r="AU918" t="b">
        <f t="shared" si="1348"/>
        <v>0</v>
      </c>
      <c r="AV918" t="b">
        <f t="shared" si="1349"/>
        <v>0</v>
      </c>
      <c r="AW918" t="b">
        <f t="shared" si="1350"/>
        <v>0</v>
      </c>
      <c r="AX918" t="b">
        <f t="shared" si="1351"/>
        <v>0</v>
      </c>
      <c r="AY918" t="b">
        <f t="shared" si="1352"/>
        <v>0</v>
      </c>
      <c r="AZ918" t="b">
        <f t="shared" si="1353"/>
        <v>0</v>
      </c>
      <c r="BA918" t="b">
        <f t="shared" si="1354"/>
        <v>0</v>
      </c>
      <c r="BB918" t="b">
        <f t="shared" si="1355"/>
        <v>0</v>
      </c>
      <c r="BC918" t="b">
        <f t="shared" si="1356"/>
        <v>1</v>
      </c>
      <c r="BD918" t="b">
        <f t="shared" si="1357"/>
        <v>0</v>
      </c>
      <c r="BE918" t="b">
        <f t="shared" si="1358"/>
        <v>0</v>
      </c>
      <c r="BF918" t="b">
        <f t="shared" si="1359"/>
        <v>0</v>
      </c>
      <c r="BG918" t="b">
        <f t="shared" si="1360"/>
        <v>0</v>
      </c>
      <c r="BH918" t="b">
        <f t="shared" si="1361"/>
        <v>0</v>
      </c>
      <c r="BI918" t="b">
        <f t="shared" si="1362"/>
        <v>0</v>
      </c>
      <c r="BJ918" t="b">
        <f t="shared" si="1363"/>
        <v>0</v>
      </c>
      <c r="BK918" t="b">
        <f t="shared" si="1364"/>
        <v>0</v>
      </c>
      <c r="BL918" t="b">
        <f t="shared" si="1365"/>
        <v>0</v>
      </c>
      <c r="BM918" t="b">
        <f t="shared" si="1366"/>
        <v>0</v>
      </c>
      <c r="BN918" t="b">
        <f t="shared" si="1367"/>
        <v>0</v>
      </c>
      <c r="BO918" t="b">
        <f t="shared" si="1368"/>
        <v>0</v>
      </c>
      <c r="BP918" t="b">
        <f t="shared" si="1369"/>
        <v>0</v>
      </c>
      <c r="BQ918" t="b">
        <f t="shared" si="1370"/>
        <v>0</v>
      </c>
      <c r="BR918" t="b">
        <f t="shared" si="1371"/>
        <v>0</v>
      </c>
      <c r="BS918" t="b">
        <f t="shared" si="1372"/>
        <v>0</v>
      </c>
      <c r="BT918" t="b">
        <f t="shared" si="1373"/>
        <v>0</v>
      </c>
      <c r="BU918" t="b">
        <f t="shared" si="1374"/>
        <v>0</v>
      </c>
      <c r="BV918" t="b">
        <f t="shared" si="1375"/>
        <v>0</v>
      </c>
      <c r="BW918" t="b">
        <f t="shared" si="1376"/>
        <v>0</v>
      </c>
      <c r="BX918" t="b">
        <f t="shared" si="1377"/>
        <v>0</v>
      </c>
      <c r="BY918" t="b">
        <f t="shared" si="1378"/>
        <v>0</v>
      </c>
      <c r="BZ918" t="b">
        <f t="shared" si="1379"/>
        <v>0</v>
      </c>
      <c r="CA918" t="b">
        <f t="shared" si="1380"/>
        <v>0</v>
      </c>
      <c r="CB918" t="b">
        <f t="shared" si="1381"/>
        <v>0</v>
      </c>
      <c r="CC918" t="b">
        <f t="shared" si="1382"/>
        <v>0</v>
      </c>
      <c r="CD918" t="b">
        <f t="shared" si="1383"/>
        <v>0</v>
      </c>
      <c r="CE918" t="b">
        <f t="shared" si="1384"/>
        <v>0</v>
      </c>
      <c r="CF918" t="b">
        <f t="shared" si="1385"/>
        <v>0</v>
      </c>
      <c r="CG918" t="b">
        <f t="shared" si="1386"/>
        <v>0</v>
      </c>
      <c r="CH918" t="b">
        <f t="shared" si="1387"/>
        <v>0</v>
      </c>
      <c r="CI918" t="b">
        <f t="shared" si="1388"/>
        <v>0</v>
      </c>
      <c r="CJ918" t="b">
        <f t="shared" si="1389"/>
        <v>0</v>
      </c>
      <c r="CK918" t="b">
        <f t="shared" si="1390"/>
        <v>0</v>
      </c>
      <c r="CL918" t="b">
        <f t="shared" si="1391"/>
        <v>0</v>
      </c>
      <c r="CM918" t="b">
        <f t="shared" si="1392"/>
        <v>0</v>
      </c>
      <c r="CN918" t="b">
        <f t="shared" si="1393"/>
        <v>0</v>
      </c>
      <c r="CO918" t="b">
        <f t="shared" si="1394"/>
        <v>0</v>
      </c>
      <c r="CP918" t="b">
        <f t="shared" si="1395"/>
        <v>0</v>
      </c>
      <c r="CQ918" t="b">
        <f t="shared" si="1396"/>
        <v>0</v>
      </c>
      <c r="CR918" t="b">
        <f t="shared" si="1397"/>
        <v>0</v>
      </c>
      <c r="CS918" t="b">
        <f t="shared" si="1398"/>
        <v>0</v>
      </c>
      <c r="CT918" t="b">
        <f t="shared" si="1399"/>
        <v>0</v>
      </c>
      <c r="CU918" t="b">
        <f t="shared" si="1400"/>
        <v>0</v>
      </c>
      <c r="CV918" t="b">
        <f t="shared" si="1401"/>
        <v>0</v>
      </c>
      <c r="CW918" t="b">
        <f t="shared" si="1402"/>
        <v>0</v>
      </c>
      <c r="CX918" t="b">
        <f t="shared" si="1403"/>
        <v>0</v>
      </c>
      <c r="CY918" t="b">
        <f t="shared" si="1404"/>
        <v>0</v>
      </c>
      <c r="CZ918" t="b">
        <f t="shared" si="1405"/>
        <v>0</v>
      </c>
      <c r="DA918" t="b">
        <f t="shared" si="1406"/>
        <v>0</v>
      </c>
      <c r="DB918" t="b">
        <f t="shared" si="1407"/>
        <v>0</v>
      </c>
      <c r="DC918" t="b">
        <f t="shared" si="1408"/>
        <v>0</v>
      </c>
      <c r="DD918" t="b">
        <f t="shared" si="1409"/>
        <v>0</v>
      </c>
    </row>
    <row r="919" spans="1:108">
      <c r="A919" t="s">
        <v>604</v>
      </c>
      <c r="B919" t="s">
        <v>598</v>
      </c>
      <c r="C919" t="s">
        <v>580</v>
      </c>
      <c r="E919" t="s">
        <v>6086</v>
      </c>
      <c r="F919" t="s">
        <v>6083</v>
      </c>
      <c r="G919" t="s">
        <v>550</v>
      </c>
      <c r="H919" t="s">
        <v>7437</v>
      </c>
      <c r="I919" t="s">
        <v>7421</v>
      </c>
      <c r="J919" t="s">
        <v>362</v>
      </c>
      <c r="K919" t="s">
        <v>136</v>
      </c>
      <c r="L919" t="s">
        <v>6285</v>
      </c>
      <c r="M919" t="s">
        <v>6079</v>
      </c>
      <c r="N919" t="s">
        <v>605</v>
      </c>
      <c r="O919" t="b">
        <f t="shared" si="1316"/>
        <v>0</v>
      </c>
      <c r="P919" t="b">
        <f t="shared" si="1317"/>
        <v>1</v>
      </c>
      <c r="Q919" t="b">
        <f t="shared" si="1318"/>
        <v>1</v>
      </c>
      <c r="R919" t="b">
        <f t="shared" si="1319"/>
        <v>1</v>
      </c>
      <c r="S919" t="b">
        <f t="shared" si="1320"/>
        <v>1</v>
      </c>
      <c r="T919" t="b">
        <f t="shared" si="1321"/>
        <v>1</v>
      </c>
      <c r="U919" t="b">
        <f t="shared" si="1322"/>
        <v>1</v>
      </c>
      <c r="V919" t="b">
        <f t="shared" si="1323"/>
        <v>0</v>
      </c>
      <c r="W919" t="b">
        <f t="shared" si="1324"/>
        <v>0</v>
      </c>
      <c r="X919" t="b">
        <f t="shared" si="1325"/>
        <v>0</v>
      </c>
      <c r="Y919" t="b">
        <f t="shared" si="1326"/>
        <v>0</v>
      </c>
      <c r="Z919" t="b">
        <f t="shared" si="1327"/>
        <v>0</v>
      </c>
      <c r="AA919" t="b">
        <f t="shared" si="1328"/>
        <v>0</v>
      </c>
      <c r="AB919" t="b">
        <f t="shared" si="1329"/>
        <v>0</v>
      </c>
      <c r="AC919" t="b">
        <f t="shared" si="1330"/>
        <v>0</v>
      </c>
      <c r="AD919" t="b">
        <f t="shared" si="1331"/>
        <v>1</v>
      </c>
      <c r="AE919" t="b">
        <f t="shared" si="1332"/>
        <v>0</v>
      </c>
      <c r="AF919" t="b">
        <f t="shared" si="1333"/>
        <v>0</v>
      </c>
      <c r="AG919" t="b">
        <f t="shared" si="1334"/>
        <v>0</v>
      </c>
      <c r="AH919" t="b">
        <f t="shared" si="1335"/>
        <v>1</v>
      </c>
      <c r="AI919" t="b">
        <f t="shared" si="1336"/>
        <v>1</v>
      </c>
      <c r="AJ919" t="b">
        <f t="shared" si="1337"/>
        <v>0</v>
      </c>
      <c r="AK919" t="b">
        <f t="shared" si="1338"/>
        <v>0</v>
      </c>
      <c r="AL919" t="b">
        <f t="shared" si="1339"/>
        <v>0</v>
      </c>
      <c r="AM919" t="b">
        <f t="shared" si="1340"/>
        <v>0</v>
      </c>
      <c r="AN919" t="b">
        <f t="shared" si="1341"/>
        <v>0</v>
      </c>
      <c r="AO919" t="b">
        <f t="shared" si="1342"/>
        <v>0</v>
      </c>
      <c r="AP919" t="b">
        <f t="shared" si="1343"/>
        <v>0</v>
      </c>
      <c r="AQ919" t="b">
        <f t="shared" si="1344"/>
        <v>0</v>
      </c>
      <c r="AR919" t="b">
        <f t="shared" si="1345"/>
        <v>0</v>
      </c>
      <c r="AS919" t="b">
        <f t="shared" si="1346"/>
        <v>0</v>
      </c>
      <c r="AT919" t="b">
        <f t="shared" si="1347"/>
        <v>0</v>
      </c>
      <c r="AU919" t="b">
        <f t="shared" si="1348"/>
        <v>0</v>
      </c>
      <c r="AV919" t="b">
        <f t="shared" si="1349"/>
        <v>0</v>
      </c>
      <c r="AW919" t="b">
        <f t="shared" si="1350"/>
        <v>0</v>
      </c>
      <c r="AX919" t="b">
        <f t="shared" si="1351"/>
        <v>0</v>
      </c>
      <c r="AY919" t="b">
        <f t="shared" si="1352"/>
        <v>0</v>
      </c>
      <c r="AZ919" t="b">
        <f t="shared" si="1353"/>
        <v>0</v>
      </c>
      <c r="BA919" t="b">
        <f t="shared" si="1354"/>
        <v>0</v>
      </c>
      <c r="BB919" t="b">
        <f t="shared" si="1355"/>
        <v>0</v>
      </c>
      <c r="BC919" t="b">
        <f t="shared" si="1356"/>
        <v>0</v>
      </c>
      <c r="BD919" t="b">
        <f t="shared" si="1357"/>
        <v>0</v>
      </c>
      <c r="BE919" t="b">
        <f t="shared" si="1358"/>
        <v>0</v>
      </c>
      <c r="BF919" t="b">
        <f t="shared" si="1359"/>
        <v>0</v>
      </c>
      <c r="BG919" t="b">
        <f t="shared" si="1360"/>
        <v>0</v>
      </c>
      <c r="BH919" t="b">
        <f t="shared" si="1361"/>
        <v>0</v>
      </c>
      <c r="BI919" t="b">
        <f t="shared" si="1362"/>
        <v>0</v>
      </c>
      <c r="BJ919" t="b">
        <f t="shared" si="1363"/>
        <v>0</v>
      </c>
      <c r="BK919" t="b">
        <f t="shared" si="1364"/>
        <v>0</v>
      </c>
      <c r="BL919" t="b">
        <f t="shared" si="1365"/>
        <v>0</v>
      </c>
      <c r="BM919" t="b">
        <f t="shared" si="1366"/>
        <v>0</v>
      </c>
      <c r="BN919" t="b">
        <f t="shared" si="1367"/>
        <v>0</v>
      </c>
      <c r="BO919" t="b">
        <f t="shared" si="1368"/>
        <v>0</v>
      </c>
      <c r="BP919" t="b">
        <f t="shared" si="1369"/>
        <v>0</v>
      </c>
      <c r="BQ919" t="b">
        <f t="shared" si="1370"/>
        <v>0</v>
      </c>
      <c r="BR919" t="b">
        <f t="shared" si="1371"/>
        <v>0</v>
      </c>
      <c r="BS919" t="b">
        <f t="shared" si="1372"/>
        <v>0</v>
      </c>
      <c r="BT919" t="b">
        <f t="shared" si="1373"/>
        <v>0</v>
      </c>
      <c r="BU919" t="b">
        <f t="shared" si="1374"/>
        <v>0</v>
      </c>
      <c r="BV919" t="b">
        <f t="shared" si="1375"/>
        <v>0</v>
      </c>
      <c r="BW919" t="b">
        <f t="shared" si="1376"/>
        <v>0</v>
      </c>
      <c r="BX919" t="b">
        <f t="shared" si="1377"/>
        <v>0</v>
      </c>
      <c r="BY919" t="b">
        <f t="shared" si="1378"/>
        <v>0</v>
      </c>
      <c r="BZ919" t="b">
        <f t="shared" si="1379"/>
        <v>0</v>
      </c>
      <c r="CA919" t="b">
        <f t="shared" si="1380"/>
        <v>0</v>
      </c>
      <c r="CB919" t="b">
        <f t="shared" si="1381"/>
        <v>1</v>
      </c>
      <c r="CC919" t="b">
        <f t="shared" si="1382"/>
        <v>1</v>
      </c>
      <c r="CD919" t="b">
        <f t="shared" si="1383"/>
        <v>0</v>
      </c>
      <c r="CE919" t="b">
        <f t="shared" si="1384"/>
        <v>0</v>
      </c>
      <c r="CF919" t="b">
        <f t="shared" si="1385"/>
        <v>0</v>
      </c>
      <c r="CG919" t="b">
        <f t="shared" si="1386"/>
        <v>0</v>
      </c>
      <c r="CH919" t="b">
        <f t="shared" si="1387"/>
        <v>0</v>
      </c>
      <c r="CI919" t="b">
        <f t="shared" si="1388"/>
        <v>0</v>
      </c>
      <c r="CJ919" t="b">
        <f t="shared" si="1389"/>
        <v>0</v>
      </c>
      <c r="CK919" t="b">
        <f t="shared" si="1390"/>
        <v>0</v>
      </c>
      <c r="CL919" t="b">
        <f t="shared" si="1391"/>
        <v>0</v>
      </c>
      <c r="CM919" t="b">
        <f t="shared" si="1392"/>
        <v>0</v>
      </c>
      <c r="CN919" t="b">
        <f t="shared" si="1393"/>
        <v>0</v>
      </c>
      <c r="CO919" t="b">
        <f t="shared" si="1394"/>
        <v>0</v>
      </c>
      <c r="CP919" t="b">
        <f t="shared" si="1395"/>
        <v>0</v>
      </c>
      <c r="CQ919" t="b">
        <f t="shared" si="1396"/>
        <v>0</v>
      </c>
      <c r="CR919" t="b">
        <f t="shared" si="1397"/>
        <v>0</v>
      </c>
      <c r="CS919" t="b">
        <f t="shared" si="1398"/>
        <v>0</v>
      </c>
      <c r="CT919" t="b">
        <f t="shared" si="1399"/>
        <v>0</v>
      </c>
      <c r="CU919" t="b">
        <f t="shared" si="1400"/>
        <v>0</v>
      </c>
      <c r="CV919" t="b">
        <f t="shared" si="1401"/>
        <v>0</v>
      </c>
      <c r="CW919" t="b">
        <f t="shared" si="1402"/>
        <v>0</v>
      </c>
      <c r="CX919" t="b">
        <f t="shared" si="1403"/>
        <v>0</v>
      </c>
      <c r="CY919" t="b">
        <f t="shared" si="1404"/>
        <v>0</v>
      </c>
      <c r="CZ919" t="b">
        <f t="shared" si="1405"/>
        <v>0</v>
      </c>
      <c r="DA919" t="b">
        <f t="shared" si="1406"/>
        <v>0</v>
      </c>
      <c r="DB919" t="b">
        <f t="shared" si="1407"/>
        <v>0</v>
      </c>
      <c r="DC919" t="b">
        <f t="shared" si="1408"/>
        <v>0</v>
      </c>
      <c r="DD919" t="b">
        <f t="shared" si="1409"/>
        <v>0</v>
      </c>
    </row>
    <row r="920" spans="1:108">
      <c r="A920" t="s">
        <v>606</v>
      </c>
      <c r="B920" t="s">
        <v>598</v>
      </c>
      <c r="C920" t="s">
        <v>580</v>
      </c>
      <c r="E920" t="s">
        <v>6086</v>
      </c>
      <c r="F920" t="s">
        <v>6083</v>
      </c>
      <c r="G920" t="s">
        <v>550</v>
      </c>
      <c r="H920" t="s">
        <v>7437</v>
      </c>
      <c r="I920" t="s">
        <v>7421</v>
      </c>
      <c r="J920" t="s">
        <v>362</v>
      </c>
      <c r="K920" t="s">
        <v>136</v>
      </c>
      <c r="L920" t="s">
        <v>6286</v>
      </c>
      <c r="M920" t="s">
        <v>6079</v>
      </c>
      <c r="N920" t="s">
        <v>153</v>
      </c>
      <c r="O920" t="b">
        <f t="shared" si="1316"/>
        <v>1</v>
      </c>
      <c r="P920" t="b">
        <f t="shared" si="1317"/>
        <v>0</v>
      </c>
      <c r="Q920" t="b">
        <f t="shared" si="1318"/>
        <v>0</v>
      </c>
      <c r="R920" t="b">
        <f t="shared" si="1319"/>
        <v>0</v>
      </c>
      <c r="S920" t="b">
        <f t="shared" si="1320"/>
        <v>1</v>
      </c>
      <c r="T920" t="b">
        <f t="shared" si="1321"/>
        <v>0</v>
      </c>
      <c r="U920" t="b">
        <f t="shared" si="1322"/>
        <v>0</v>
      </c>
      <c r="V920" t="b">
        <f t="shared" si="1323"/>
        <v>0</v>
      </c>
      <c r="W920" t="b">
        <f t="shared" si="1324"/>
        <v>0</v>
      </c>
      <c r="X920" t="b">
        <f t="shared" si="1325"/>
        <v>0</v>
      </c>
      <c r="Y920" t="b">
        <f t="shared" si="1326"/>
        <v>0</v>
      </c>
      <c r="Z920" t="b">
        <f t="shared" si="1327"/>
        <v>0</v>
      </c>
      <c r="AA920" t="b">
        <f t="shared" si="1328"/>
        <v>0</v>
      </c>
      <c r="AB920" t="b">
        <f t="shared" si="1329"/>
        <v>1</v>
      </c>
      <c r="AC920" t="b">
        <f t="shared" si="1330"/>
        <v>0</v>
      </c>
      <c r="AD920" t="b">
        <f t="shared" si="1331"/>
        <v>0</v>
      </c>
      <c r="AE920" t="b">
        <f t="shared" si="1332"/>
        <v>0</v>
      </c>
      <c r="AF920" t="b">
        <f t="shared" si="1333"/>
        <v>0</v>
      </c>
      <c r="AG920" t="b">
        <f t="shared" si="1334"/>
        <v>0</v>
      </c>
      <c r="AH920" t="b">
        <f t="shared" si="1335"/>
        <v>0</v>
      </c>
      <c r="AI920" t="b">
        <f t="shared" si="1336"/>
        <v>0</v>
      </c>
      <c r="AJ920" t="b">
        <f t="shared" si="1337"/>
        <v>0</v>
      </c>
      <c r="AK920" t="b">
        <f t="shared" si="1338"/>
        <v>0</v>
      </c>
      <c r="AL920" t="b">
        <f t="shared" si="1339"/>
        <v>0</v>
      </c>
      <c r="AM920" t="b">
        <f t="shared" si="1340"/>
        <v>0</v>
      </c>
      <c r="AN920" t="b">
        <f t="shared" si="1341"/>
        <v>0</v>
      </c>
      <c r="AO920" t="b">
        <f t="shared" si="1342"/>
        <v>0</v>
      </c>
      <c r="AP920" t="b">
        <f t="shared" si="1343"/>
        <v>0</v>
      </c>
      <c r="AQ920" t="b">
        <f t="shared" si="1344"/>
        <v>0</v>
      </c>
      <c r="AR920" t="b">
        <f t="shared" si="1345"/>
        <v>0</v>
      </c>
      <c r="AS920" t="b">
        <f t="shared" si="1346"/>
        <v>0</v>
      </c>
      <c r="AT920" t="b">
        <f t="shared" si="1347"/>
        <v>0</v>
      </c>
      <c r="AU920" t="b">
        <f t="shared" si="1348"/>
        <v>0</v>
      </c>
      <c r="AV920" t="b">
        <f t="shared" si="1349"/>
        <v>0</v>
      </c>
      <c r="AW920" t="b">
        <f t="shared" si="1350"/>
        <v>0</v>
      </c>
      <c r="AX920" t="b">
        <f t="shared" si="1351"/>
        <v>0</v>
      </c>
      <c r="AY920" t="b">
        <f t="shared" si="1352"/>
        <v>0</v>
      </c>
      <c r="AZ920" t="b">
        <f t="shared" si="1353"/>
        <v>0</v>
      </c>
      <c r="BA920" t="b">
        <f t="shared" si="1354"/>
        <v>0</v>
      </c>
      <c r="BB920" t="b">
        <f t="shared" si="1355"/>
        <v>0</v>
      </c>
      <c r="BC920" t="b">
        <f t="shared" si="1356"/>
        <v>0</v>
      </c>
      <c r="BD920" t="b">
        <f t="shared" si="1357"/>
        <v>0</v>
      </c>
      <c r="BE920" t="b">
        <f t="shared" si="1358"/>
        <v>0</v>
      </c>
      <c r="BF920" t="b">
        <f t="shared" si="1359"/>
        <v>0</v>
      </c>
      <c r="BG920" t="b">
        <f t="shared" si="1360"/>
        <v>0</v>
      </c>
      <c r="BH920" t="b">
        <f t="shared" si="1361"/>
        <v>0</v>
      </c>
      <c r="BI920" t="b">
        <f t="shared" si="1362"/>
        <v>0</v>
      </c>
      <c r="BJ920" t="b">
        <f t="shared" si="1363"/>
        <v>0</v>
      </c>
      <c r="BK920" t="b">
        <f t="shared" si="1364"/>
        <v>0</v>
      </c>
      <c r="BL920" t="b">
        <f t="shared" si="1365"/>
        <v>0</v>
      </c>
      <c r="BM920" t="b">
        <f t="shared" si="1366"/>
        <v>0</v>
      </c>
      <c r="BN920" t="b">
        <f t="shared" si="1367"/>
        <v>0</v>
      </c>
      <c r="BO920" t="b">
        <f t="shared" si="1368"/>
        <v>0</v>
      </c>
      <c r="BP920" t="b">
        <f t="shared" si="1369"/>
        <v>0</v>
      </c>
      <c r="BQ920" t="b">
        <f t="shared" si="1370"/>
        <v>0</v>
      </c>
      <c r="BR920" t="b">
        <f t="shared" si="1371"/>
        <v>0</v>
      </c>
      <c r="BS920" t="b">
        <f t="shared" si="1372"/>
        <v>0</v>
      </c>
      <c r="BT920" t="b">
        <f t="shared" si="1373"/>
        <v>0</v>
      </c>
      <c r="BU920" t="b">
        <f t="shared" si="1374"/>
        <v>0</v>
      </c>
      <c r="BV920" t="b">
        <f t="shared" si="1375"/>
        <v>0</v>
      </c>
      <c r="BW920" t="b">
        <f t="shared" si="1376"/>
        <v>0</v>
      </c>
      <c r="BX920" t="b">
        <f t="shared" si="1377"/>
        <v>0</v>
      </c>
      <c r="BY920" t="b">
        <f t="shared" si="1378"/>
        <v>0</v>
      </c>
      <c r="BZ920" t="b">
        <f t="shared" si="1379"/>
        <v>0</v>
      </c>
      <c r="CA920" t="b">
        <f t="shared" si="1380"/>
        <v>0</v>
      </c>
      <c r="CB920" t="b">
        <f t="shared" si="1381"/>
        <v>0</v>
      </c>
      <c r="CC920" t="b">
        <f t="shared" si="1382"/>
        <v>0</v>
      </c>
      <c r="CD920" t="b">
        <f t="shared" si="1383"/>
        <v>0</v>
      </c>
      <c r="CE920" t="b">
        <f t="shared" si="1384"/>
        <v>0</v>
      </c>
      <c r="CF920" t="b">
        <f t="shared" si="1385"/>
        <v>0</v>
      </c>
      <c r="CG920" t="b">
        <f t="shared" si="1386"/>
        <v>1</v>
      </c>
      <c r="CH920" t="b">
        <f t="shared" si="1387"/>
        <v>0</v>
      </c>
      <c r="CI920" t="b">
        <f t="shared" si="1388"/>
        <v>0</v>
      </c>
      <c r="CJ920" t="b">
        <f t="shared" si="1389"/>
        <v>0</v>
      </c>
      <c r="CK920" t="b">
        <f t="shared" si="1390"/>
        <v>0</v>
      </c>
      <c r="CL920" t="b">
        <f t="shared" si="1391"/>
        <v>0</v>
      </c>
      <c r="CM920" t="b">
        <f t="shared" si="1392"/>
        <v>0</v>
      </c>
      <c r="CN920" t="b">
        <f t="shared" si="1393"/>
        <v>0</v>
      </c>
      <c r="CO920" t="b">
        <f t="shared" si="1394"/>
        <v>0</v>
      </c>
      <c r="CP920" t="b">
        <f t="shared" si="1395"/>
        <v>0</v>
      </c>
      <c r="CQ920" t="b">
        <f t="shared" si="1396"/>
        <v>0</v>
      </c>
      <c r="CR920" t="b">
        <f t="shared" si="1397"/>
        <v>0</v>
      </c>
      <c r="CS920" t="b">
        <f t="shared" si="1398"/>
        <v>0</v>
      </c>
      <c r="CT920" t="b">
        <f t="shared" si="1399"/>
        <v>0</v>
      </c>
      <c r="CU920" t="b">
        <f t="shared" si="1400"/>
        <v>0</v>
      </c>
      <c r="CV920" t="b">
        <f t="shared" si="1401"/>
        <v>0</v>
      </c>
      <c r="CW920" t="b">
        <f t="shared" si="1402"/>
        <v>0</v>
      </c>
      <c r="CX920" t="b">
        <f t="shared" si="1403"/>
        <v>0</v>
      </c>
      <c r="CY920" t="b">
        <f t="shared" si="1404"/>
        <v>0</v>
      </c>
      <c r="CZ920" t="b">
        <f t="shared" si="1405"/>
        <v>0</v>
      </c>
      <c r="DA920" t="b">
        <f t="shared" si="1406"/>
        <v>0</v>
      </c>
      <c r="DB920" t="b">
        <f t="shared" si="1407"/>
        <v>0</v>
      </c>
      <c r="DC920" t="b">
        <f t="shared" si="1408"/>
        <v>0</v>
      </c>
      <c r="DD920" t="b">
        <f t="shared" si="1409"/>
        <v>0</v>
      </c>
    </row>
    <row r="921" spans="1:108">
      <c r="A921" t="s">
        <v>607</v>
      </c>
      <c r="B921" t="s">
        <v>598</v>
      </c>
      <c r="C921" t="s">
        <v>580</v>
      </c>
      <c r="E921" t="s">
        <v>6086</v>
      </c>
      <c r="F921" t="s">
        <v>6083</v>
      </c>
      <c r="G921" t="s">
        <v>550</v>
      </c>
      <c r="H921" t="s">
        <v>7437</v>
      </c>
      <c r="I921" t="s">
        <v>7421</v>
      </c>
      <c r="J921" t="s">
        <v>362</v>
      </c>
      <c r="K921" t="s">
        <v>136</v>
      </c>
      <c r="L921" t="s">
        <v>6270</v>
      </c>
      <c r="M921" t="s">
        <v>6079</v>
      </c>
      <c r="N921" t="s">
        <v>608</v>
      </c>
      <c r="O921" t="b">
        <f t="shared" si="1316"/>
        <v>1</v>
      </c>
      <c r="P921" t="b">
        <f t="shared" si="1317"/>
        <v>0</v>
      </c>
      <c r="Q921" t="b">
        <f t="shared" si="1318"/>
        <v>1</v>
      </c>
      <c r="R921" t="b">
        <f t="shared" si="1319"/>
        <v>1</v>
      </c>
      <c r="S921" t="b">
        <f t="shared" si="1320"/>
        <v>0</v>
      </c>
      <c r="T921" t="b">
        <f t="shared" si="1321"/>
        <v>0</v>
      </c>
      <c r="U921" t="b">
        <f t="shared" si="1322"/>
        <v>0</v>
      </c>
      <c r="V921" t="b">
        <f t="shared" si="1323"/>
        <v>0</v>
      </c>
      <c r="W921" t="b">
        <f t="shared" si="1324"/>
        <v>1</v>
      </c>
      <c r="X921" t="b">
        <f t="shared" si="1325"/>
        <v>1</v>
      </c>
      <c r="Y921" t="b">
        <f t="shared" si="1326"/>
        <v>0</v>
      </c>
      <c r="Z921" t="b">
        <f t="shared" si="1327"/>
        <v>0</v>
      </c>
      <c r="AA921" t="b">
        <f t="shared" si="1328"/>
        <v>0</v>
      </c>
      <c r="AB921" t="b">
        <f t="shared" si="1329"/>
        <v>0</v>
      </c>
      <c r="AC921" t="b">
        <f t="shared" si="1330"/>
        <v>0</v>
      </c>
      <c r="AD921" t="b">
        <f t="shared" si="1331"/>
        <v>0</v>
      </c>
      <c r="AE921" t="b">
        <f t="shared" si="1332"/>
        <v>0</v>
      </c>
      <c r="AF921" t="b">
        <f t="shared" si="1333"/>
        <v>0</v>
      </c>
      <c r="AG921" t="b">
        <f t="shared" si="1334"/>
        <v>0</v>
      </c>
      <c r="AH921" t="b">
        <f t="shared" si="1335"/>
        <v>0</v>
      </c>
      <c r="AI921" t="b">
        <f t="shared" si="1336"/>
        <v>0</v>
      </c>
      <c r="AJ921" t="b">
        <f t="shared" si="1337"/>
        <v>0</v>
      </c>
      <c r="AK921" t="b">
        <f t="shared" si="1338"/>
        <v>0</v>
      </c>
      <c r="AL921" t="b">
        <f t="shared" si="1339"/>
        <v>0</v>
      </c>
      <c r="AM921" t="b">
        <f t="shared" si="1340"/>
        <v>0</v>
      </c>
      <c r="AN921" t="b">
        <f t="shared" si="1341"/>
        <v>0</v>
      </c>
      <c r="AO921" t="b">
        <f t="shared" si="1342"/>
        <v>0</v>
      </c>
      <c r="AP921" t="b">
        <f t="shared" si="1343"/>
        <v>0</v>
      </c>
      <c r="AQ921" t="b">
        <f t="shared" si="1344"/>
        <v>0</v>
      </c>
      <c r="AR921" t="b">
        <f t="shared" si="1345"/>
        <v>0</v>
      </c>
      <c r="AS921" t="b">
        <f t="shared" si="1346"/>
        <v>0</v>
      </c>
      <c r="AT921" t="b">
        <f t="shared" si="1347"/>
        <v>0</v>
      </c>
      <c r="AU921" t="b">
        <f t="shared" si="1348"/>
        <v>0</v>
      </c>
      <c r="AV921" t="b">
        <f t="shared" si="1349"/>
        <v>0</v>
      </c>
      <c r="AW921" t="b">
        <f t="shared" si="1350"/>
        <v>0</v>
      </c>
      <c r="AX921" t="b">
        <f t="shared" si="1351"/>
        <v>0</v>
      </c>
      <c r="AY921" t="b">
        <f t="shared" si="1352"/>
        <v>0</v>
      </c>
      <c r="AZ921" t="b">
        <f t="shared" si="1353"/>
        <v>0</v>
      </c>
      <c r="BA921" t="b">
        <f t="shared" si="1354"/>
        <v>1</v>
      </c>
      <c r="BB921" t="b">
        <f t="shared" si="1355"/>
        <v>0</v>
      </c>
      <c r="BC921" t="b">
        <f t="shared" si="1356"/>
        <v>0</v>
      </c>
      <c r="BD921" t="b">
        <f t="shared" si="1357"/>
        <v>0</v>
      </c>
      <c r="BE921" t="b">
        <f t="shared" si="1358"/>
        <v>0</v>
      </c>
      <c r="BF921" t="b">
        <f t="shared" si="1359"/>
        <v>1</v>
      </c>
      <c r="BG921" t="b">
        <f t="shared" si="1360"/>
        <v>0</v>
      </c>
      <c r="BH921" t="b">
        <f t="shared" si="1361"/>
        <v>0</v>
      </c>
      <c r="BI921" t="b">
        <f t="shared" si="1362"/>
        <v>0</v>
      </c>
      <c r="BJ921" t="b">
        <f t="shared" si="1363"/>
        <v>0</v>
      </c>
      <c r="BK921" t="b">
        <f t="shared" si="1364"/>
        <v>0</v>
      </c>
      <c r="BL921" t="b">
        <f t="shared" si="1365"/>
        <v>0</v>
      </c>
      <c r="BM921" t="b">
        <f t="shared" si="1366"/>
        <v>0</v>
      </c>
      <c r="BN921" t="b">
        <f t="shared" si="1367"/>
        <v>0</v>
      </c>
      <c r="BO921" t="b">
        <f t="shared" si="1368"/>
        <v>0</v>
      </c>
      <c r="BP921" t="b">
        <f t="shared" si="1369"/>
        <v>0</v>
      </c>
      <c r="BQ921" t="b">
        <f t="shared" si="1370"/>
        <v>0</v>
      </c>
      <c r="BR921" t="b">
        <f t="shared" si="1371"/>
        <v>0</v>
      </c>
      <c r="BS921" t="b">
        <f t="shared" si="1372"/>
        <v>0</v>
      </c>
      <c r="BT921" t="b">
        <f t="shared" si="1373"/>
        <v>1</v>
      </c>
      <c r="BU921" t="b">
        <f t="shared" si="1374"/>
        <v>0</v>
      </c>
      <c r="BV921" t="b">
        <f t="shared" si="1375"/>
        <v>0</v>
      </c>
      <c r="BW921" t="b">
        <f t="shared" si="1376"/>
        <v>0</v>
      </c>
      <c r="BX921" t="b">
        <f t="shared" si="1377"/>
        <v>0</v>
      </c>
      <c r="BY921" t="b">
        <f t="shared" si="1378"/>
        <v>0</v>
      </c>
      <c r="BZ921" t="b">
        <f t="shared" si="1379"/>
        <v>0</v>
      </c>
      <c r="CA921" t="b">
        <f t="shared" si="1380"/>
        <v>0</v>
      </c>
      <c r="CB921" t="b">
        <f t="shared" si="1381"/>
        <v>0</v>
      </c>
      <c r="CC921" t="b">
        <f t="shared" si="1382"/>
        <v>0</v>
      </c>
      <c r="CD921" t="b">
        <f t="shared" si="1383"/>
        <v>0</v>
      </c>
      <c r="CE921" t="b">
        <f t="shared" si="1384"/>
        <v>0</v>
      </c>
      <c r="CF921" t="b">
        <f t="shared" si="1385"/>
        <v>0</v>
      </c>
      <c r="CG921" t="b">
        <f t="shared" si="1386"/>
        <v>0</v>
      </c>
      <c r="CH921" t="b">
        <f t="shared" si="1387"/>
        <v>0</v>
      </c>
      <c r="CI921" t="b">
        <f t="shared" si="1388"/>
        <v>0</v>
      </c>
      <c r="CJ921" t="b">
        <f t="shared" si="1389"/>
        <v>0</v>
      </c>
      <c r="CK921" t="b">
        <f t="shared" si="1390"/>
        <v>0</v>
      </c>
      <c r="CL921" t="b">
        <f t="shared" si="1391"/>
        <v>0</v>
      </c>
      <c r="CM921" t="b">
        <f t="shared" si="1392"/>
        <v>0</v>
      </c>
      <c r="CN921" t="b">
        <f t="shared" si="1393"/>
        <v>0</v>
      </c>
      <c r="CO921" t="b">
        <f t="shared" si="1394"/>
        <v>0</v>
      </c>
      <c r="CP921" t="b">
        <f t="shared" si="1395"/>
        <v>0</v>
      </c>
      <c r="CQ921" t="b">
        <f t="shared" si="1396"/>
        <v>0</v>
      </c>
      <c r="CR921" t="b">
        <f t="shared" si="1397"/>
        <v>0</v>
      </c>
      <c r="CS921" t="b">
        <f t="shared" si="1398"/>
        <v>0</v>
      </c>
      <c r="CT921" t="b">
        <f t="shared" si="1399"/>
        <v>0</v>
      </c>
      <c r="CU921" t="b">
        <f t="shared" si="1400"/>
        <v>0</v>
      </c>
      <c r="CV921" t="b">
        <f t="shared" si="1401"/>
        <v>0</v>
      </c>
      <c r="CW921" t="b">
        <f t="shared" si="1402"/>
        <v>0</v>
      </c>
      <c r="CX921" t="b">
        <f t="shared" si="1403"/>
        <v>0</v>
      </c>
      <c r="CY921" t="b">
        <f t="shared" si="1404"/>
        <v>0</v>
      </c>
      <c r="CZ921" t="b">
        <f t="shared" si="1405"/>
        <v>0</v>
      </c>
      <c r="DA921" t="b">
        <f t="shared" si="1406"/>
        <v>1</v>
      </c>
      <c r="DB921" t="b">
        <f t="shared" si="1407"/>
        <v>0</v>
      </c>
      <c r="DC921" t="b">
        <f t="shared" si="1408"/>
        <v>0</v>
      </c>
      <c r="DD921" t="b">
        <f t="shared" si="1409"/>
        <v>0</v>
      </c>
    </row>
    <row r="922" spans="1:108">
      <c r="A922" s="11" t="s">
        <v>7544</v>
      </c>
      <c r="B922" t="s">
        <v>609</v>
      </c>
      <c r="C922" t="s">
        <v>580</v>
      </c>
      <c r="E922" t="s">
        <v>6086</v>
      </c>
      <c r="F922" t="s">
        <v>6083</v>
      </c>
      <c r="G922" t="s">
        <v>550</v>
      </c>
      <c r="H922" t="s">
        <v>7437</v>
      </c>
      <c r="I922" t="s">
        <v>7421</v>
      </c>
      <c r="J922" s="4" t="s">
        <v>209</v>
      </c>
      <c r="K922" t="s">
        <v>16</v>
      </c>
      <c r="L922" t="s">
        <v>6188</v>
      </c>
      <c r="M922" t="s">
        <v>6079</v>
      </c>
      <c r="N922" t="s">
        <v>59</v>
      </c>
      <c r="O922" t="b">
        <f t="shared" si="1316"/>
        <v>1</v>
      </c>
      <c r="P922" t="b">
        <f t="shared" si="1317"/>
        <v>0</v>
      </c>
      <c r="Q922" t="b">
        <f t="shared" si="1318"/>
        <v>0</v>
      </c>
      <c r="R922" t="b">
        <f t="shared" si="1319"/>
        <v>0</v>
      </c>
      <c r="S922" t="b">
        <f t="shared" si="1320"/>
        <v>1</v>
      </c>
      <c r="T922" t="b">
        <f t="shared" si="1321"/>
        <v>0</v>
      </c>
      <c r="U922" t="b">
        <f t="shared" si="1322"/>
        <v>0</v>
      </c>
      <c r="V922" t="b">
        <f t="shared" si="1323"/>
        <v>0</v>
      </c>
      <c r="W922" t="b">
        <f t="shared" si="1324"/>
        <v>0</v>
      </c>
      <c r="X922" t="b">
        <f t="shared" si="1325"/>
        <v>0</v>
      </c>
      <c r="Y922" t="b">
        <f t="shared" si="1326"/>
        <v>0</v>
      </c>
      <c r="Z922" t="b">
        <f t="shared" si="1327"/>
        <v>0</v>
      </c>
      <c r="AA922" t="b">
        <f t="shared" si="1328"/>
        <v>0</v>
      </c>
      <c r="AB922" t="b">
        <f t="shared" si="1329"/>
        <v>0</v>
      </c>
      <c r="AC922" t="b">
        <f t="shared" si="1330"/>
        <v>0</v>
      </c>
      <c r="AD922" t="b">
        <f t="shared" si="1331"/>
        <v>0</v>
      </c>
      <c r="AE922" t="b">
        <f t="shared" si="1332"/>
        <v>0</v>
      </c>
      <c r="AF922" t="b">
        <f t="shared" si="1333"/>
        <v>0</v>
      </c>
      <c r="AG922" t="b">
        <f t="shared" si="1334"/>
        <v>0</v>
      </c>
      <c r="AH922" t="b">
        <f t="shared" si="1335"/>
        <v>0</v>
      </c>
      <c r="AI922" t="b">
        <f t="shared" si="1336"/>
        <v>0</v>
      </c>
      <c r="AJ922" t="b">
        <f t="shared" si="1337"/>
        <v>0</v>
      </c>
      <c r="AK922" t="b">
        <f t="shared" si="1338"/>
        <v>0</v>
      </c>
      <c r="AL922" t="b">
        <f t="shared" si="1339"/>
        <v>0</v>
      </c>
      <c r="AM922" t="b">
        <f t="shared" si="1340"/>
        <v>0</v>
      </c>
      <c r="AN922" t="b">
        <f t="shared" si="1341"/>
        <v>0</v>
      </c>
      <c r="AO922" t="b">
        <f t="shared" si="1342"/>
        <v>0</v>
      </c>
      <c r="AP922" t="b">
        <f t="shared" si="1343"/>
        <v>0</v>
      </c>
      <c r="AQ922" t="b">
        <f t="shared" si="1344"/>
        <v>0</v>
      </c>
      <c r="AR922" t="b">
        <f t="shared" si="1345"/>
        <v>0</v>
      </c>
      <c r="AS922" t="b">
        <f t="shared" si="1346"/>
        <v>0</v>
      </c>
      <c r="AT922" t="b">
        <f t="shared" si="1347"/>
        <v>0</v>
      </c>
      <c r="AU922" t="b">
        <f t="shared" si="1348"/>
        <v>0</v>
      </c>
      <c r="AV922" t="b">
        <f t="shared" si="1349"/>
        <v>0</v>
      </c>
      <c r="AW922" t="b">
        <f t="shared" si="1350"/>
        <v>0</v>
      </c>
      <c r="AX922" t="b">
        <f t="shared" si="1351"/>
        <v>0</v>
      </c>
      <c r="AY922" t="b">
        <f t="shared" si="1352"/>
        <v>0</v>
      </c>
      <c r="AZ922" t="b">
        <f t="shared" si="1353"/>
        <v>0</v>
      </c>
      <c r="BA922" t="b">
        <f t="shared" si="1354"/>
        <v>0</v>
      </c>
      <c r="BB922" t="b">
        <f t="shared" si="1355"/>
        <v>0</v>
      </c>
      <c r="BC922" t="b">
        <f t="shared" si="1356"/>
        <v>0</v>
      </c>
      <c r="BD922" t="b">
        <f t="shared" si="1357"/>
        <v>0</v>
      </c>
      <c r="BE922" t="b">
        <f t="shared" si="1358"/>
        <v>0</v>
      </c>
      <c r="BF922" t="b">
        <f t="shared" si="1359"/>
        <v>0</v>
      </c>
      <c r="BG922" t="b">
        <f t="shared" si="1360"/>
        <v>0</v>
      </c>
      <c r="BH922" t="b">
        <f t="shared" si="1361"/>
        <v>0</v>
      </c>
      <c r="BI922" t="b">
        <f t="shared" si="1362"/>
        <v>0</v>
      </c>
      <c r="BJ922" t="b">
        <f t="shared" si="1363"/>
        <v>0</v>
      </c>
      <c r="BK922" t="b">
        <f t="shared" si="1364"/>
        <v>0</v>
      </c>
      <c r="BL922" t="b">
        <f t="shared" si="1365"/>
        <v>1</v>
      </c>
      <c r="BM922" t="b">
        <f t="shared" si="1366"/>
        <v>0</v>
      </c>
      <c r="BN922" t="b">
        <f t="shared" si="1367"/>
        <v>0</v>
      </c>
      <c r="BO922" t="b">
        <f t="shared" si="1368"/>
        <v>0</v>
      </c>
      <c r="BP922" t="b">
        <f t="shared" si="1369"/>
        <v>0</v>
      </c>
      <c r="BQ922" t="b">
        <f t="shared" si="1370"/>
        <v>0</v>
      </c>
      <c r="BR922" t="b">
        <f t="shared" si="1371"/>
        <v>0</v>
      </c>
      <c r="BS922" t="b">
        <f t="shared" si="1372"/>
        <v>0</v>
      </c>
      <c r="BT922" t="b">
        <f t="shared" si="1373"/>
        <v>0</v>
      </c>
      <c r="BU922" t="b">
        <f t="shared" si="1374"/>
        <v>0</v>
      </c>
      <c r="BV922" t="b">
        <f t="shared" si="1375"/>
        <v>0</v>
      </c>
      <c r="BW922" t="b">
        <f t="shared" si="1376"/>
        <v>0</v>
      </c>
      <c r="BX922" t="b">
        <f t="shared" si="1377"/>
        <v>0</v>
      </c>
      <c r="BY922" t="b">
        <f t="shared" si="1378"/>
        <v>0</v>
      </c>
      <c r="BZ922" t="b">
        <f t="shared" si="1379"/>
        <v>0</v>
      </c>
      <c r="CA922" t="b">
        <f t="shared" si="1380"/>
        <v>0</v>
      </c>
      <c r="CB922" t="b">
        <f t="shared" si="1381"/>
        <v>0</v>
      </c>
      <c r="CC922" t="b">
        <f t="shared" si="1382"/>
        <v>0</v>
      </c>
      <c r="CD922" t="b">
        <f t="shared" si="1383"/>
        <v>0</v>
      </c>
      <c r="CE922" t="b">
        <f t="shared" si="1384"/>
        <v>0</v>
      </c>
      <c r="CF922" t="b">
        <f t="shared" si="1385"/>
        <v>0</v>
      </c>
      <c r="CG922" t="b">
        <f t="shared" si="1386"/>
        <v>0</v>
      </c>
      <c r="CH922" t="b">
        <f t="shared" si="1387"/>
        <v>0</v>
      </c>
      <c r="CI922" t="b">
        <f t="shared" si="1388"/>
        <v>0</v>
      </c>
      <c r="CJ922" t="b">
        <f t="shared" si="1389"/>
        <v>0</v>
      </c>
      <c r="CK922" t="b">
        <f t="shared" si="1390"/>
        <v>0</v>
      </c>
      <c r="CL922" t="b">
        <f t="shared" si="1391"/>
        <v>0</v>
      </c>
      <c r="CM922" t="b">
        <f t="shared" si="1392"/>
        <v>0</v>
      </c>
      <c r="CN922" t="b">
        <f t="shared" si="1393"/>
        <v>0</v>
      </c>
      <c r="CO922" t="b">
        <f t="shared" si="1394"/>
        <v>0</v>
      </c>
      <c r="CP922" t="b">
        <f t="shared" si="1395"/>
        <v>0</v>
      </c>
      <c r="CQ922" t="b">
        <f t="shared" si="1396"/>
        <v>0</v>
      </c>
      <c r="CR922" t="b">
        <f t="shared" si="1397"/>
        <v>0</v>
      </c>
      <c r="CS922" t="b">
        <f t="shared" si="1398"/>
        <v>0</v>
      </c>
      <c r="CT922" t="b">
        <f t="shared" si="1399"/>
        <v>0</v>
      </c>
      <c r="CU922" t="b">
        <f t="shared" si="1400"/>
        <v>0</v>
      </c>
      <c r="CV922" t="b">
        <f t="shared" si="1401"/>
        <v>0</v>
      </c>
      <c r="CW922" t="b">
        <f t="shared" si="1402"/>
        <v>0</v>
      </c>
      <c r="CX922" t="b">
        <f t="shared" si="1403"/>
        <v>0</v>
      </c>
      <c r="CY922" t="b">
        <f t="shared" si="1404"/>
        <v>0</v>
      </c>
      <c r="CZ922" t="b">
        <f t="shared" si="1405"/>
        <v>0</v>
      </c>
      <c r="DA922" t="b">
        <f t="shared" si="1406"/>
        <v>0</v>
      </c>
      <c r="DB922" t="b">
        <f t="shared" si="1407"/>
        <v>0</v>
      </c>
      <c r="DC922" t="b">
        <f t="shared" si="1408"/>
        <v>0</v>
      </c>
      <c r="DD922" t="b">
        <f t="shared" si="1409"/>
        <v>0</v>
      </c>
    </row>
    <row r="923" spans="1:108">
      <c r="A923" s="4" t="s">
        <v>610</v>
      </c>
      <c r="B923" t="s">
        <v>611</v>
      </c>
      <c r="C923" t="s">
        <v>580</v>
      </c>
      <c r="D923" s="4"/>
      <c r="E923" t="s">
        <v>6086</v>
      </c>
      <c r="F923" t="s">
        <v>6083</v>
      </c>
      <c r="G923" t="s">
        <v>550</v>
      </c>
      <c r="H923" t="s">
        <v>7437</v>
      </c>
      <c r="I923" t="s">
        <v>7421</v>
      </c>
      <c r="J923" s="4" t="s">
        <v>165</v>
      </c>
      <c r="K923" s="4" t="s">
        <v>114</v>
      </c>
      <c r="L923" s="91" t="s">
        <v>7786</v>
      </c>
      <c r="M923" t="s">
        <v>6079</v>
      </c>
      <c r="N923" s="85" t="s">
        <v>7548</v>
      </c>
      <c r="O923" s="4" t="b">
        <f t="shared" si="1316"/>
        <v>1</v>
      </c>
      <c r="P923" s="4" t="b">
        <f t="shared" si="1317"/>
        <v>1</v>
      </c>
      <c r="Q923" s="4" t="b">
        <f t="shared" si="1318"/>
        <v>1</v>
      </c>
      <c r="R923" s="4" t="b">
        <f t="shared" si="1319"/>
        <v>1</v>
      </c>
      <c r="S923" s="4" t="b">
        <f t="shared" si="1320"/>
        <v>1</v>
      </c>
      <c r="T923" s="4" t="b">
        <f t="shared" si="1321"/>
        <v>1</v>
      </c>
      <c r="U923" s="4" t="b">
        <f t="shared" si="1322"/>
        <v>1</v>
      </c>
      <c r="V923" s="4" t="b">
        <f t="shared" si="1323"/>
        <v>1</v>
      </c>
      <c r="W923" s="4" t="b">
        <f t="shared" si="1324"/>
        <v>1</v>
      </c>
      <c r="X923" s="4" t="b">
        <f t="shared" si="1325"/>
        <v>1</v>
      </c>
      <c r="Y923" s="4" t="b">
        <f t="shared" si="1326"/>
        <v>1</v>
      </c>
      <c r="Z923" s="4" t="b">
        <f t="shared" si="1327"/>
        <v>1</v>
      </c>
      <c r="AA923" s="4" t="b">
        <f t="shared" si="1328"/>
        <v>1</v>
      </c>
      <c r="AB923" s="4" t="b">
        <f t="shared" si="1329"/>
        <v>1</v>
      </c>
      <c r="AC923" s="4" t="b">
        <f t="shared" si="1330"/>
        <v>0</v>
      </c>
      <c r="AD923" s="4" t="b">
        <f t="shared" si="1331"/>
        <v>1</v>
      </c>
      <c r="AE923" s="4" t="b">
        <f t="shared" si="1332"/>
        <v>1</v>
      </c>
      <c r="AF923" s="4" t="b">
        <f t="shared" si="1333"/>
        <v>0</v>
      </c>
      <c r="AG923" s="4" t="b">
        <f t="shared" si="1334"/>
        <v>1</v>
      </c>
      <c r="AH923" s="4" t="b">
        <f t="shared" si="1335"/>
        <v>1</v>
      </c>
      <c r="AI923" s="4" t="b">
        <f t="shared" si="1336"/>
        <v>1</v>
      </c>
      <c r="AJ923" s="4" t="b">
        <f t="shared" si="1337"/>
        <v>0</v>
      </c>
      <c r="AK923" s="4" t="b">
        <f t="shared" si="1338"/>
        <v>1</v>
      </c>
      <c r="AL923" s="4" t="b">
        <f t="shared" si="1339"/>
        <v>1</v>
      </c>
      <c r="AM923" s="4" t="b">
        <f t="shared" si="1340"/>
        <v>0</v>
      </c>
      <c r="AN923" s="4" t="b">
        <f t="shared" si="1341"/>
        <v>0</v>
      </c>
      <c r="AO923" s="4" t="b">
        <f t="shared" si="1342"/>
        <v>0</v>
      </c>
      <c r="AP923" s="4" t="b">
        <f t="shared" si="1343"/>
        <v>0</v>
      </c>
      <c r="AQ923" s="4" t="b">
        <f t="shared" si="1344"/>
        <v>0</v>
      </c>
      <c r="AR923" s="4" t="b">
        <f t="shared" si="1345"/>
        <v>0</v>
      </c>
      <c r="AS923" s="4" t="b">
        <f t="shared" si="1346"/>
        <v>1</v>
      </c>
      <c r="AT923" s="4" t="b">
        <f t="shared" si="1347"/>
        <v>1</v>
      </c>
      <c r="AU923" s="4" t="b">
        <f t="shared" si="1348"/>
        <v>1</v>
      </c>
      <c r="AV923" s="4" t="b">
        <f t="shared" si="1349"/>
        <v>1</v>
      </c>
      <c r="AW923" s="4" t="b">
        <f t="shared" si="1350"/>
        <v>1</v>
      </c>
      <c r="AX923" s="4" t="b">
        <f t="shared" si="1351"/>
        <v>0</v>
      </c>
      <c r="AY923" s="4" t="b">
        <f t="shared" si="1352"/>
        <v>1</v>
      </c>
      <c r="AZ923" s="4" t="b">
        <f t="shared" si="1353"/>
        <v>1</v>
      </c>
      <c r="BA923" s="4" t="b">
        <f t="shared" si="1354"/>
        <v>1</v>
      </c>
      <c r="BB923" s="4" t="b">
        <f t="shared" si="1355"/>
        <v>0</v>
      </c>
      <c r="BC923" s="4" t="b">
        <f t="shared" si="1356"/>
        <v>1</v>
      </c>
      <c r="BD923" s="4" t="b">
        <f t="shared" si="1357"/>
        <v>0</v>
      </c>
      <c r="BE923" s="4" t="b">
        <f t="shared" si="1358"/>
        <v>0</v>
      </c>
      <c r="BF923" s="4" t="b">
        <f t="shared" si="1359"/>
        <v>1</v>
      </c>
      <c r="BG923" s="4" t="b">
        <f t="shared" si="1360"/>
        <v>1</v>
      </c>
      <c r="BH923" s="4" t="b">
        <f t="shared" si="1361"/>
        <v>1</v>
      </c>
      <c r="BI923" s="4" t="b">
        <f t="shared" si="1362"/>
        <v>0</v>
      </c>
      <c r="BJ923" s="4" t="b">
        <f t="shared" si="1363"/>
        <v>0</v>
      </c>
      <c r="BK923" s="4" t="b">
        <f t="shared" si="1364"/>
        <v>0</v>
      </c>
      <c r="BL923" s="4" t="b">
        <f t="shared" si="1365"/>
        <v>1</v>
      </c>
      <c r="BM923" s="4" t="b">
        <f t="shared" si="1366"/>
        <v>1</v>
      </c>
      <c r="BN923" s="4" t="b">
        <f t="shared" si="1367"/>
        <v>1</v>
      </c>
      <c r="BO923" s="4" t="b">
        <f t="shared" si="1368"/>
        <v>1</v>
      </c>
      <c r="BP923" s="4" t="b">
        <f t="shared" si="1369"/>
        <v>1</v>
      </c>
      <c r="BQ923" s="4" t="b">
        <f t="shared" si="1370"/>
        <v>0</v>
      </c>
      <c r="BR923" s="4" t="b">
        <f t="shared" si="1371"/>
        <v>1</v>
      </c>
      <c r="BS923" s="4" t="b">
        <f t="shared" si="1372"/>
        <v>1</v>
      </c>
      <c r="BT923" s="4" t="b">
        <f t="shared" si="1373"/>
        <v>1</v>
      </c>
      <c r="BU923" s="4" t="b">
        <f t="shared" si="1374"/>
        <v>1</v>
      </c>
      <c r="BV923" s="4" t="b">
        <f t="shared" si="1375"/>
        <v>1</v>
      </c>
      <c r="BW923" s="4" t="b">
        <f t="shared" si="1376"/>
        <v>1</v>
      </c>
      <c r="BX923" s="4" t="b">
        <f t="shared" si="1377"/>
        <v>1</v>
      </c>
      <c r="BY923" s="4" t="b">
        <f t="shared" si="1378"/>
        <v>1</v>
      </c>
      <c r="BZ923" s="4" t="b">
        <f t="shared" si="1379"/>
        <v>1</v>
      </c>
      <c r="CA923" s="4" t="b">
        <f t="shared" si="1380"/>
        <v>1</v>
      </c>
      <c r="CB923" s="4" t="b">
        <f t="shared" si="1381"/>
        <v>1</v>
      </c>
      <c r="CC923" s="4" t="b">
        <f t="shared" si="1382"/>
        <v>0</v>
      </c>
      <c r="CD923" s="4" t="b">
        <f t="shared" si="1383"/>
        <v>0</v>
      </c>
      <c r="CE923" s="4" t="b">
        <f t="shared" si="1384"/>
        <v>0</v>
      </c>
      <c r="CF923" s="4" t="b">
        <f t="shared" si="1385"/>
        <v>0</v>
      </c>
      <c r="CG923" s="4" t="b">
        <f t="shared" si="1386"/>
        <v>1</v>
      </c>
      <c r="CH923" s="4" t="b">
        <f t="shared" si="1387"/>
        <v>1</v>
      </c>
      <c r="CI923" s="4" t="b">
        <f t="shared" si="1388"/>
        <v>0</v>
      </c>
      <c r="CJ923" s="4" t="b">
        <f t="shared" si="1389"/>
        <v>0</v>
      </c>
      <c r="CK923" s="4" t="b">
        <f t="shared" si="1390"/>
        <v>1</v>
      </c>
      <c r="CL923" s="4" t="b">
        <f t="shared" si="1391"/>
        <v>0</v>
      </c>
      <c r="CM923" s="4" t="b">
        <f t="shared" si="1392"/>
        <v>1</v>
      </c>
      <c r="CN923" s="4" t="b">
        <f t="shared" si="1393"/>
        <v>1</v>
      </c>
      <c r="CO923" s="4" t="b">
        <f t="shared" si="1394"/>
        <v>0</v>
      </c>
      <c r="CP923" s="4" t="b">
        <f t="shared" si="1395"/>
        <v>1</v>
      </c>
      <c r="CQ923" s="4" t="b">
        <f t="shared" si="1396"/>
        <v>0</v>
      </c>
      <c r="CR923" s="4" t="b">
        <f t="shared" si="1397"/>
        <v>1</v>
      </c>
      <c r="CS923" s="4" t="b">
        <f t="shared" si="1398"/>
        <v>0</v>
      </c>
      <c r="CT923" s="4" t="b">
        <f t="shared" si="1399"/>
        <v>0</v>
      </c>
      <c r="CU923" s="4" t="b">
        <f t="shared" si="1400"/>
        <v>0</v>
      </c>
      <c r="CV923" s="4" t="b">
        <f t="shared" si="1401"/>
        <v>1</v>
      </c>
      <c r="CW923" s="4" t="b">
        <f t="shared" si="1402"/>
        <v>0</v>
      </c>
      <c r="CX923" s="4" t="b">
        <f t="shared" si="1403"/>
        <v>0</v>
      </c>
      <c r="CY923" s="4" t="b">
        <f t="shared" si="1404"/>
        <v>1</v>
      </c>
      <c r="CZ923" s="4" t="b">
        <f t="shared" si="1405"/>
        <v>0</v>
      </c>
      <c r="DA923" s="4" t="b">
        <f t="shared" si="1406"/>
        <v>1</v>
      </c>
      <c r="DB923" s="4" t="b">
        <f t="shared" si="1407"/>
        <v>0</v>
      </c>
      <c r="DC923" s="4" t="b">
        <f t="shared" si="1408"/>
        <v>0</v>
      </c>
      <c r="DD923" s="4" t="b">
        <f t="shared" si="1409"/>
        <v>1</v>
      </c>
    </row>
    <row r="924" spans="1:108">
      <c r="A924" t="s">
        <v>612</v>
      </c>
      <c r="B924" t="s">
        <v>611</v>
      </c>
      <c r="C924" t="s">
        <v>580</v>
      </c>
      <c r="E924" t="s">
        <v>6086</v>
      </c>
      <c r="F924" t="s">
        <v>6083</v>
      </c>
      <c r="G924" t="s">
        <v>550</v>
      </c>
      <c r="H924" t="s">
        <v>7437</v>
      </c>
      <c r="I924" t="s">
        <v>7421</v>
      </c>
      <c r="J924" t="s">
        <v>16</v>
      </c>
      <c r="K924" t="s">
        <v>16</v>
      </c>
      <c r="L924" t="s">
        <v>6283</v>
      </c>
      <c r="M924" t="s">
        <v>6079</v>
      </c>
      <c r="N924" t="s">
        <v>613</v>
      </c>
      <c r="O924" t="b">
        <f t="shared" si="1316"/>
        <v>0</v>
      </c>
      <c r="P924" t="b">
        <f t="shared" si="1317"/>
        <v>0</v>
      </c>
      <c r="Q924" t="b">
        <f t="shared" si="1318"/>
        <v>1</v>
      </c>
      <c r="R924" t="b">
        <f t="shared" si="1319"/>
        <v>1</v>
      </c>
      <c r="S924" t="b">
        <f t="shared" si="1320"/>
        <v>0</v>
      </c>
      <c r="T924" t="b">
        <f t="shared" si="1321"/>
        <v>0</v>
      </c>
      <c r="U924" t="b">
        <f t="shared" si="1322"/>
        <v>1</v>
      </c>
      <c r="V924" t="b">
        <f t="shared" si="1323"/>
        <v>1</v>
      </c>
      <c r="W924" t="b">
        <f t="shared" si="1324"/>
        <v>0</v>
      </c>
      <c r="X924" t="b">
        <f t="shared" si="1325"/>
        <v>0</v>
      </c>
      <c r="Y924" t="b">
        <f t="shared" si="1326"/>
        <v>0</v>
      </c>
      <c r="Z924" t="b">
        <f t="shared" si="1327"/>
        <v>0</v>
      </c>
      <c r="AA924" t="b">
        <f t="shared" si="1328"/>
        <v>1</v>
      </c>
      <c r="AB924" t="b">
        <f t="shared" si="1329"/>
        <v>0</v>
      </c>
      <c r="AC924" t="b">
        <f t="shared" si="1330"/>
        <v>0</v>
      </c>
      <c r="AD924" t="b">
        <f t="shared" si="1331"/>
        <v>0</v>
      </c>
      <c r="AE924" t="b">
        <f t="shared" si="1332"/>
        <v>0</v>
      </c>
      <c r="AF924" t="b">
        <f t="shared" si="1333"/>
        <v>0</v>
      </c>
      <c r="AG924" t="b">
        <f t="shared" si="1334"/>
        <v>0</v>
      </c>
      <c r="AH924" t="b">
        <f t="shared" si="1335"/>
        <v>0</v>
      </c>
      <c r="AI924" t="b">
        <f t="shared" si="1336"/>
        <v>0</v>
      </c>
      <c r="AJ924" t="b">
        <f t="shared" si="1337"/>
        <v>0</v>
      </c>
      <c r="AK924" t="b">
        <f t="shared" si="1338"/>
        <v>0</v>
      </c>
      <c r="AL924" t="b">
        <f t="shared" si="1339"/>
        <v>0</v>
      </c>
      <c r="AM924" t="b">
        <f t="shared" si="1340"/>
        <v>0</v>
      </c>
      <c r="AN924" t="b">
        <f t="shared" si="1341"/>
        <v>0</v>
      </c>
      <c r="AO924" t="b">
        <f t="shared" si="1342"/>
        <v>0</v>
      </c>
      <c r="AP924" t="b">
        <f t="shared" si="1343"/>
        <v>0</v>
      </c>
      <c r="AQ924" t="b">
        <f t="shared" si="1344"/>
        <v>0</v>
      </c>
      <c r="AR924" t="b">
        <f t="shared" si="1345"/>
        <v>0</v>
      </c>
      <c r="AS924" t="b">
        <f t="shared" si="1346"/>
        <v>0</v>
      </c>
      <c r="AT924" t="b">
        <f t="shared" si="1347"/>
        <v>0</v>
      </c>
      <c r="AU924" t="b">
        <f t="shared" si="1348"/>
        <v>0</v>
      </c>
      <c r="AV924" t="b">
        <f t="shared" si="1349"/>
        <v>0</v>
      </c>
      <c r="AW924" t="b">
        <f t="shared" si="1350"/>
        <v>0</v>
      </c>
      <c r="AX924" t="b">
        <f t="shared" si="1351"/>
        <v>0</v>
      </c>
      <c r="AY924" t="b">
        <f t="shared" si="1352"/>
        <v>0</v>
      </c>
      <c r="AZ924" t="b">
        <f t="shared" si="1353"/>
        <v>0</v>
      </c>
      <c r="BA924" t="b">
        <f t="shared" si="1354"/>
        <v>0</v>
      </c>
      <c r="BB924" t="b">
        <f t="shared" si="1355"/>
        <v>0</v>
      </c>
      <c r="BC924" t="b">
        <f t="shared" si="1356"/>
        <v>1</v>
      </c>
      <c r="BD924" t="b">
        <f t="shared" si="1357"/>
        <v>0</v>
      </c>
      <c r="BE924" t="b">
        <f t="shared" si="1358"/>
        <v>0</v>
      </c>
      <c r="BF924" t="b">
        <f t="shared" si="1359"/>
        <v>0</v>
      </c>
      <c r="BG924" t="b">
        <f t="shared" si="1360"/>
        <v>0</v>
      </c>
      <c r="BH924" t="b">
        <f t="shared" si="1361"/>
        <v>0</v>
      </c>
      <c r="BI924" t="b">
        <f t="shared" si="1362"/>
        <v>0</v>
      </c>
      <c r="BJ924" t="b">
        <f t="shared" si="1363"/>
        <v>0</v>
      </c>
      <c r="BK924" t="b">
        <f t="shared" si="1364"/>
        <v>0</v>
      </c>
      <c r="BL924" t="b">
        <f t="shared" si="1365"/>
        <v>0</v>
      </c>
      <c r="BM924" t="b">
        <f t="shared" si="1366"/>
        <v>0</v>
      </c>
      <c r="BN924" t="b">
        <f t="shared" si="1367"/>
        <v>0</v>
      </c>
      <c r="BO924" t="b">
        <f t="shared" si="1368"/>
        <v>0</v>
      </c>
      <c r="BP924" t="b">
        <f t="shared" si="1369"/>
        <v>0</v>
      </c>
      <c r="BQ924" t="b">
        <f t="shared" si="1370"/>
        <v>0</v>
      </c>
      <c r="BR924" t="b">
        <f t="shared" si="1371"/>
        <v>0</v>
      </c>
      <c r="BS924" t="b">
        <f t="shared" si="1372"/>
        <v>0</v>
      </c>
      <c r="BT924" t="b">
        <f t="shared" si="1373"/>
        <v>0</v>
      </c>
      <c r="BU924" t="b">
        <f t="shared" si="1374"/>
        <v>0</v>
      </c>
      <c r="BV924" t="b">
        <f t="shared" si="1375"/>
        <v>0</v>
      </c>
      <c r="BW924" t="b">
        <f t="shared" si="1376"/>
        <v>0</v>
      </c>
      <c r="BX924" t="b">
        <f t="shared" si="1377"/>
        <v>0</v>
      </c>
      <c r="BY924" t="b">
        <f t="shared" si="1378"/>
        <v>0</v>
      </c>
      <c r="BZ924" t="b">
        <f t="shared" si="1379"/>
        <v>0</v>
      </c>
      <c r="CA924" t="b">
        <f t="shared" si="1380"/>
        <v>0</v>
      </c>
      <c r="CB924" t="b">
        <f t="shared" si="1381"/>
        <v>0</v>
      </c>
      <c r="CC924" t="b">
        <f t="shared" si="1382"/>
        <v>0</v>
      </c>
      <c r="CD924" t="b">
        <f t="shared" si="1383"/>
        <v>0</v>
      </c>
      <c r="CE924" t="b">
        <f t="shared" si="1384"/>
        <v>0</v>
      </c>
      <c r="CF924" t="b">
        <f t="shared" si="1385"/>
        <v>0</v>
      </c>
      <c r="CG924" t="b">
        <f t="shared" si="1386"/>
        <v>0</v>
      </c>
      <c r="CH924" t="b">
        <f t="shared" si="1387"/>
        <v>0</v>
      </c>
      <c r="CI924" t="b">
        <f t="shared" si="1388"/>
        <v>0</v>
      </c>
      <c r="CJ924" t="b">
        <f t="shared" si="1389"/>
        <v>0</v>
      </c>
      <c r="CK924" t="b">
        <f t="shared" si="1390"/>
        <v>0</v>
      </c>
      <c r="CL924" t="b">
        <f t="shared" si="1391"/>
        <v>0</v>
      </c>
      <c r="CM924" t="b">
        <f t="shared" si="1392"/>
        <v>0</v>
      </c>
      <c r="CN924" t="b">
        <f t="shared" si="1393"/>
        <v>0</v>
      </c>
      <c r="CO924" t="b">
        <f t="shared" si="1394"/>
        <v>0</v>
      </c>
      <c r="CP924" t="b">
        <f t="shared" si="1395"/>
        <v>0</v>
      </c>
      <c r="CQ924" t="b">
        <f t="shared" si="1396"/>
        <v>0</v>
      </c>
      <c r="CR924" t="b">
        <f t="shared" si="1397"/>
        <v>0</v>
      </c>
      <c r="CS924" t="b">
        <f t="shared" si="1398"/>
        <v>1</v>
      </c>
      <c r="CT924" t="b">
        <f t="shared" si="1399"/>
        <v>0</v>
      </c>
      <c r="CU924" t="b">
        <f t="shared" si="1400"/>
        <v>0</v>
      </c>
      <c r="CV924" t="b">
        <f t="shared" si="1401"/>
        <v>0</v>
      </c>
      <c r="CW924" t="b">
        <f t="shared" si="1402"/>
        <v>0</v>
      </c>
      <c r="CX924" t="b">
        <f t="shared" si="1403"/>
        <v>0</v>
      </c>
      <c r="CY924" t="b">
        <f t="shared" si="1404"/>
        <v>0</v>
      </c>
      <c r="CZ924" t="b">
        <f t="shared" si="1405"/>
        <v>0</v>
      </c>
      <c r="DA924" t="b">
        <f t="shared" si="1406"/>
        <v>0</v>
      </c>
      <c r="DB924" t="b">
        <f t="shared" si="1407"/>
        <v>0</v>
      </c>
      <c r="DC924" t="b">
        <f t="shared" si="1408"/>
        <v>0</v>
      </c>
      <c r="DD924" t="b">
        <f t="shared" si="1409"/>
        <v>0</v>
      </c>
    </row>
    <row r="925" spans="1:108">
      <c r="A925" t="s">
        <v>572</v>
      </c>
      <c r="C925" t="s">
        <v>573</v>
      </c>
      <c r="E925" t="s">
        <v>6085</v>
      </c>
      <c r="F925" t="s">
        <v>6083</v>
      </c>
      <c r="G925" t="s">
        <v>550</v>
      </c>
      <c r="H925" t="s">
        <v>7437</v>
      </c>
      <c r="I925" t="s">
        <v>7421</v>
      </c>
      <c r="J925" t="s">
        <v>135</v>
      </c>
      <c r="K925" t="s">
        <v>136</v>
      </c>
      <c r="L925" t="s">
        <v>6275</v>
      </c>
      <c r="M925" t="s">
        <v>6079</v>
      </c>
      <c r="N925" t="s">
        <v>574</v>
      </c>
      <c r="O925" t="b">
        <f t="shared" si="1316"/>
        <v>1</v>
      </c>
      <c r="P925" t="b">
        <f t="shared" si="1317"/>
        <v>1</v>
      </c>
      <c r="Q925" t="b">
        <f t="shared" si="1318"/>
        <v>1</v>
      </c>
      <c r="R925" t="b">
        <f t="shared" si="1319"/>
        <v>0</v>
      </c>
      <c r="S925" t="b">
        <f t="shared" si="1320"/>
        <v>1</v>
      </c>
      <c r="T925" t="b">
        <f t="shared" si="1321"/>
        <v>0</v>
      </c>
      <c r="U925" t="b">
        <f t="shared" si="1322"/>
        <v>0</v>
      </c>
      <c r="V925" t="b">
        <f t="shared" si="1323"/>
        <v>0</v>
      </c>
      <c r="W925" t="b">
        <f t="shared" si="1324"/>
        <v>0</v>
      </c>
      <c r="X925" t="b">
        <f t="shared" si="1325"/>
        <v>1</v>
      </c>
      <c r="Y925" t="b">
        <f t="shared" si="1326"/>
        <v>0</v>
      </c>
      <c r="Z925" t="b">
        <f t="shared" si="1327"/>
        <v>0</v>
      </c>
      <c r="AA925" t="b">
        <f t="shared" si="1328"/>
        <v>0</v>
      </c>
      <c r="AB925" t="b">
        <f t="shared" si="1329"/>
        <v>0</v>
      </c>
      <c r="AC925" t="b">
        <f t="shared" si="1330"/>
        <v>0</v>
      </c>
      <c r="AD925" t="b">
        <f t="shared" si="1331"/>
        <v>0</v>
      </c>
      <c r="AE925" t="b">
        <f t="shared" si="1332"/>
        <v>0</v>
      </c>
      <c r="AF925" t="b">
        <f t="shared" si="1333"/>
        <v>0</v>
      </c>
      <c r="AG925" t="b">
        <f t="shared" si="1334"/>
        <v>0</v>
      </c>
      <c r="AH925" t="b">
        <f t="shared" si="1335"/>
        <v>0</v>
      </c>
      <c r="AI925" t="b">
        <f t="shared" si="1336"/>
        <v>1</v>
      </c>
      <c r="AJ925" t="b">
        <f t="shared" si="1337"/>
        <v>1</v>
      </c>
      <c r="AK925" t="b">
        <f t="shared" si="1338"/>
        <v>0</v>
      </c>
      <c r="AL925" t="b">
        <f t="shared" si="1339"/>
        <v>0</v>
      </c>
      <c r="AM925" t="b">
        <f t="shared" si="1340"/>
        <v>0</v>
      </c>
      <c r="AN925" t="b">
        <f t="shared" si="1341"/>
        <v>0</v>
      </c>
      <c r="AO925" t="b">
        <f t="shared" si="1342"/>
        <v>0</v>
      </c>
      <c r="AP925" t="b">
        <f t="shared" si="1343"/>
        <v>0</v>
      </c>
      <c r="AQ925" t="b">
        <f t="shared" si="1344"/>
        <v>0</v>
      </c>
      <c r="AR925" t="b">
        <f t="shared" si="1345"/>
        <v>0</v>
      </c>
      <c r="AS925" t="b">
        <f t="shared" si="1346"/>
        <v>0</v>
      </c>
      <c r="AT925" t="b">
        <f t="shared" si="1347"/>
        <v>0</v>
      </c>
      <c r="AU925" t="b">
        <f t="shared" si="1348"/>
        <v>0</v>
      </c>
      <c r="AV925" t="b">
        <f t="shared" si="1349"/>
        <v>0</v>
      </c>
      <c r="AW925" t="b">
        <f t="shared" si="1350"/>
        <v>0</v>
      </c>
      <c r="AX925" t="b">
        <f t="shared" si="1351"/>
        <v>0</v>
      </c>
      <c r="AY925" t="b">
        <f t="shared" si="1352"/>
        <v>0</v>
      </c>
      <c r="AZ925" t="b">
        <f t="shared" si="1353"/>
        <v>0</v>
      </c>
      <c r="BA925" t="b">
        <f t="shared" si="1354"/>
        <v>0</v>
      </c>
      <c r="BB925" t="b">
        <f t="shared" si="1355"/>
        <v>0</v>
      </c>
      <c r="BC925" t="b">
        <f t="shared" si="1356"/>
        <v>0</v>
      </c>
      <c r="BD925" t="b">
        <f t="shared" si="1357"/>
        <v>0</v>
      </c>
      <c r="BE925" t="b">
        <f t="shared" si="1358"/>
        <v>0</v>
      </c>
      <c r="BF925" t="b">
        <f t="shared" si="1359"/>
        <v>0</v>
      </c>
      <c r="BG925" t="b">
        <f t="shared" si="1360"/>
        <v>0</v>
      </c>
      <c r="BH925" t="b">
        <f t="shared" si="1361"/>
        <v>0</v>
      </c>
      <c r="BI925" t="b">
        <f t="shared" si="1362"/>
        <v>0</v>
      </c>
      <c r="BJ925" t="b">
        <f t="shared" si="1363"/>
        <v>0</v>
      </c>
      <c r="BK925" t="b">
        <f t="shared" si="1364"/>
        <v>0</v>
      </c>
      <c r="BL925" t="b">
        <f t="shared" si="1365"/>
        <v>0</v>
      </c>
      <c r="BM925" t="b">
        <f t="shared" si="1366"/>
        <v>1</v>
      </c>
      <c r="BN925" t="b">
        <f t="shared" si="1367"/>
        <v>0</v>
      </c>
      <c r="BO925" t="b">
        <f t="shared" si="1368"/>
        <v>0</v>
      </c>
      <c r="BP925" t="b">
        <f t="shared" si="1369"/>
        <v>0</v>
      </c>
      <c r="BQ925" t="b">
        <f t="shared" si="1370"/>
        <v>0</v>
      </c>
      <c r="BR925" t="b">
        <f t="shared" si="1371"/>
        <v>0</v>
      </c>
      <c r="BS925" t="b">
        <f t="shared" si="1372"/>
        <v>0</v>
      </c>
      <c r="BT925" t="b">
        <f t="shared" si="1373"/>
        <v>0</v>
      </c>
      <c r="BU925" t="b">
        <f t="shared" si="1374"/>
        <v>0</v>
      </c>
      <c r="BV925" t="b">
        <f t="shared" si="1375"/>
        <v>0</v>
      </c>
      <c r="BW925" t="b">
        <f t="shared" si="1376"/>
        <v>0</v>
      </c>
      <c r="BX925" t="b">
        <f t="shared" si="1377"/>
        <v>0</v>
      </c>
      <c r="BY925" t="b">
        <f t="shared" si="1378"/>
        <v>0</v>
      </c>
      <c r="BZ925" t="b">
        <f t="shared" si="1379"/>
        <v>0</v>
      </c>
      <c r="CA925" t="b">
        <f t="shared" si="1380"/>
        <v>0</v>
      </c>
      <c r="CB925" t="b">
        <f t="shared" si="1381"/>
        <v>0</v>
      </c>
      <c r="CC925" t="b">
        <f t="shared" si="1382"/>
        <v>0</v>
      </c>
      <c r="CD925" t="b">
        <f t="shared" si="1383"/>
        <v>0</v>
      </c>
      <c r="CE925" t="b">
        <f t="shared" si="1384"/>
        <v>0</v>
      </c>
      <c r="CF925" t="b">
        <f t="shared" si="1385"/>
        <v>0</v>
      </c>
      <c r="CG925" t="b">
        <f t="shared" si="1386"/>
        <v>1</v>
      </c>
      <c r="CH925" t="b">
        <f t="shared" si="1387"/>
        <v>0</v>
      </c>
      <c r="CI925" t="b">
        <f t="shared" si="1388"/>
        <v>0</v>
      </c>
      <c r="CJ925" t="b">
        <f t="shared" si="1389"/>
        <v>0</v>
      </c>
      <c r="CK925" t="b">
        <f t="shared" si="1390"/>
        <v>0</v>
      </c>
      <c r="CL925" t="b">
        <f t="shared" si="1391"/>
        <v>0</v>
      </c>
      <c r="CM925" t="b">
        <f t="shared" si="1392"/>
        <v>0</v>
      </c>
      <c r="CN925" t="b">
        <f t="shared" si="1393"/>
        <v>0</v>
      </c>
      <c r="CO925" t="b">
        <f t="shared" si="1394"/>
        <v>0</v>
      </c>
      <c r="CP925" t="b">
        <f t="shared" si="1395"/>
        <v>0</v>
      </c>
      <c r="CQ925" t="b">
        <f t="shared" si="1396"/>
        <v>0</v>
      </c>
      <c r="CR925" t="b">
        <f t="shared" si="1397"/>
        <v>0</v>
      </c>
      <c r="CS925" t="b">
        <f t="shared" si="1398"/>
        <v>0</v>
      </c>
      <c r="CT925" t="b">
        <f t="shared" si="1399"/>
        <v>0</v>
      </c>
      <c r="CU925" t="b">
        <f t="shared" si="1400"/>
        <v>0</v>
      </c>
      <c r="CV925" t="b">
        <f t="shared" si="1401"/>
        <v>0</v>
      </c>
      <c r="CW925" t="b">
        <f t="shared" si="1402"/>
        <v>0</v>
      </c>
      <c r="CX925" t="b">
        <f t="shared" si="1403"/>
        <v>0</v>
      </c>
      <c r="CY925" t="b">
        <f t="shared" si="1404"/>
        <v>0</v>
      </c>
      <c r="CZ925" t="b">
        <f t="shared" si="1405"/>
        <v>0</v>
      </c>
      <c r="DA925" t="b">
        <f t="shared" si="1406"/>
        <v>0</v>
      </c>
      <c r="DB925" t="b">
        <f t="shared" si="1407"/>
        <v>0</v>
      </c>
      <c r="DC925" t="b">
        <f t="shared" si="1408"/>
        <v>0</v>
      </c>
      <c r="DD925" t="b">
        <f t="shared" si="1409"/>
        <v>0</v>
      </c>
    </row>
    <row r="926" spans="1:108">
      <c r="A926" s="11" t="s">
        <v>562</v>
      </c>
      <c r="C926" t="s">
        <v>563</v>
      </c>
      <c r="F926" t="s">
        <v>6084</v>
      </c>
      <c r="G926" t="s">
        <v>550</v>
      </c>
      <c r="H926" t="s">
        <v>7437</v>
      </c>
      <c r="I926" t="s">
        <v>7421</v>
      </c>
      <c r="J926" s="4" t="s">
        <v>108</v>
      </c>
      <c r="K926" t="s">
        <v>109</v>
      </c>
      <c r="L926" t="s">
        <v>6270</v>
      </c>
      <c r="M926" t="s">
        <v>6079</v>
      </c>
      <c r="N926" t="s">
        <v>33</v>
      </c>
      <c r="O926" t="b">
        <f t="shared" si="1316"/>
        <v>0</v>
      </c>
      <c r="P926" t="b">
        <f t="shared" si="1317"/>
        <v>1</v>
      </c>
      <c r="Q926" t="b">
        <f t="shared" si="1318"/>
        <v>0</v>
      </c>
      <c r="R926" t="b">
        <f t="shared" si="1319"/>
        <v>0</v>
      </c>
      <c r="S926" t="b">
        <f t="shared" si="1320"/>
        <v>0</v>
      </c>
      <c r="T926" t="b">
        <f t="shared" si="1321"/>
        <v>1</v>
      </c>
      <c r="U926" t="b">
        <f t="shared" si="1322"/>
        <v>0</v>
      </c>
      <c r="V926" t="b">
        <f t="shared" si="1323"/>
        <v>0</v>
      </c>
      <c r="W926" t="b">
        <f t="shared" si="1324"/>
        <v>0</v>
      </c>
      <c r="X926" t="b">
        <f t="shared" si="1325"/>
        <v>0</v>
      </c>
      <c r="Y926" t="b">
        <f t="shared" si="1326"/>
        <v>0</v>
      </c>
      <c r="Z926" t="b">
        <f t="shared" si="1327"/>
        <v>0</v>
      </c>
      <c r="AA926" t="b">
        <f t="shared" si="1328"/>
        <v>0</v>
      </c>
      <c r="AB926" t="b">
        <f t="shared" si="1329"/>
        <v>0</v>
      </c>
      <c r="AC926" t="b">
        <f t="shared" si="1330"/>
        <v>0</v>
      </c>
      <c r="AD926" t="b">
        <f t="shared" si="1331"/>
        <v>0</v>
      </c>
      <c r="AE926" t="b">
        <f t="shared" si="1332"/>
        <v>0</v>
      </c>
      <c r="AF926" t="b">
        <f t="shared" si="1333"/>
        <v>0</v>
      </c>
      <c r="AG926" t="b">
        <f t="shared" si="1334"/>
        <v>0</v>
      </c>
      <c r="AH926" t="b">
        <f t="shared" si="1335"/>
        <v>0</v>
      </c>
      <c r="AI926" t="b">
        <f t="shared" si="1336"/>
        <v>0</v>
      </c>
      <c r="AJ926" t="b">
        <f t="shared" si="1337"/>
        <v>0</v>
      </c>
      <c r="AK926" t="b">
        <f t="shared" si="1338"/>
        <v>0</v>
      </c>
      <c r="AL926" t="b">
        <f t="shared" si="1339"/>
        <v>1</v>
      </c>
      <c r="AM926" t="b">
        <f t="shared" si="1340"/>
        <v>0</v>
      </c>
      <c r="AN926" t="b">
        <f t="shared" si="1341"/>
        <v>0</v>
      </c>
      <c r="AO926" t="b">
        <f t="shared" si="1342"/>
        <v>0</v>
      </c>
      <c r="AP926" t="b">
        <f t="shared" si="1343"/>
        <v>0</v>
      </c>
      <c r="AQ926" t="b">
        <f t="shared" si="1344"/>
        <v>0</v>
      </c>
      <c r="AR926" t="b">
        <f t="shared" si="1345"/>
        <v>0</v>
      </c>
      <c r="AS926" t="b">
        <f t="shared" si="1346"/>
        <v>0</v>
      </c>
      <c r="AT926" t="b">
        <f t="shared" si="1347"/>
        <v>0</v>
      </c>
      <c r="AU926" t="b">
        <f t="shared" si="1348"/>
        <v>0</v>
      </c>
      <c r="AV926" t="b">
        <f t="shared" si="1349"/>
        <v>0</v>
      </c>
      <c r="AW926" t="b">
        <f t="shared" si="1350"/>
        <v>0</v>
      </c>
      <c r="AX926" t="b">
        <f t="shared" si="1351"/>
        <v>0</v>
      </c>
      <c r="AY926" t="b">
        <f t="shared" si="1352"/>
        <v>0</v>
      </c>
      <c r="AZ926" t="b">
        <f t="shared" si="1353"/>
        <v>0</v>
      </c>
      <c r="BA926" t="b">
        <f t="shared" si="1354"/>
        <v>0</v>
      </c>
      <c r="BB926" t="b">
        <f t="shared" si="1355"/>
        <v>0</v>
      </c>
      <c r="BC926" t="b">
        <f t="shared" si="1356"/>
        <v>0</v>
      </c>
      <c r="BD926" t="b">
        <f t="shared" si="1357"/>
        <v>0</v>
      </c>
      <c r="BE926" t="b">
        <f t="shared" si="1358"/>
        <v>0</v>
      </c>
      <c r="BF926" t="b">
        <f t="shared" si="1359"/>
        <v>0</v>
      </c>
      <c r="BG926" t="b">
        <f t="shared" si="1360"/>
        <v>0</v>
      </c>
      <c r="BH926" t="b">
        <f t="shared" si="1361"/>
        <v>0</v>
      </c>
      <c r="BI926" t="b">
        <f t="shared" si="1362"/>
        <v>0</v>
      </c>
      <c r="BJ926" t="b">
        <f t="shared" si="1363"/>
        <v>0</v>
      </c>
      <c r="BK926" t="b">
        <f t="shared" si="1364"/>
        <v>0</v>
      </c>
      <c r="BL926" t="b">
        <f t="shared" si="1365"/>
        <v>0</v>
      </c>
      <c r="BM926" t="b">
        <f t="shared" si="1366"/>
        <v>0</v>
      </c>
      <c r="BN926" t="b">
        <f t="shared" si="1367"/>
        <v>0</v>
      </c>
      <c r="BO926" t="b">
        <f t="shared" si="1368"/>
        <v>0</v>
      </c>
      <c r="BP926" t="b">
        <f t="shared" si="1369"/>
        <v>0</v>
      </c>
      <c r="BQ926" t="b">
        <f t="shared" si="1370"/>
        <v>0</v>
      </c>
      <c r="BR926" t="b">
        <f t="shared" si="1371"/>
        <v>0</v>
      </c>
      <c r="BS926" t="b">
        <f t="shared" si="1372"/>
        <v>0</v>
      </c>
      <c r="BT926" t="b">
        <f t="shared" si="1373"/>
        <v>0</v>
      </c>
      <c r="BU926" t="b">
        <f t="shared" si="1374"/>
        <v>0</v>
      </c>
      <c r="BV926" t="b">
        <f t="shared" si="1375"/>
        <v>0</v>
      </c>
      <c r="BW926" t="b">
        <f t="shared" si="1376"/>
        <v>0</v>
      </c>
      <c r="BX926" t="b">
        <f t="shared" si="1377"/>
        <v>0</v>
      </c>
      <c r="BY926" t="b">
        <f t="shared" si="1378"/>
        <v>0</v>
      </c>
      <c r="BZ926" t="b">
        <f t="shared" si="1379"/>
        <v>0</v>
      </c>
      <c r="CA926" t="b">
        <f t="shared" si="1380"/>
        <v>0</v>
      </c>
      <c r="CB926" t="b">
        <f t="shared" si="1381"/>
        <v>0</v>
      </c>
      <c r="CC926" t="b">
        <f t="shared" si="1382"/>
        <v>0</v>
      </c>
      <c r="CD926" t="b">
        <f t="shared" si="1383"/>
        <v>0</v>
      </c>
      <c r="CE926" t="b">
        <f t="shared" si="1384"/>
        <v>0</v>
      </c>
      <c r="CF926" t="b">
        <f t="shared" si="1385"/>
        <v>0</v>
      </c>
      <c r="CG926" t="b">
        <f t="shared" si="1386"/>
        <v>0</v>
      </c>
      <c r="CH926" t="b">
        <f t="shared" si="1387"/>
        <v>0</v>
      </c>
      <c r="CI926" t="b">
        <f t="shared" si="1388"/>
        <v>0</v>
      </c>
      <c r="CJ926" t="b">
        <f t="shared" si="1389"/>
        <v>0</v>
      </c>
      <c r="CK926" t="b">
        <f t="shared" si="1390"/>
        <v>0</v>
      </c>
      <c r="CL926" t="b">
        <f t="shared" si="1391"/>
        <v>0</v>
      </c>
      <c r="CM926" t="b">
        <f t="shared" si="1392"/>
        <v>0</v>
      </c>
      <c r="CN926" t="b">
        <f t="shared" si="1393"/>
        <v>0</v>
      </c>
      <c r="CO926" t="b">
        <f t="shared" si="1394"/>
        <v>0</v>
      </c>
      <c r="CP926" t="b">
        <f t="shared" si="1395"/>
        <v>0</v>
      </c>
      <c r="CQ926" t="b">
        <f t="shared" si="1396"/>
        <v>0</v>
      </c>
      <c r="CR926" t="b">
        <f t="shared" si="1397"/>
        <v>0</v>
      </c>
      <c r="CS926" t="b">
        <f t="shared" si="1398"/>
        <v>0</v>
      </c>
      <c r="CT926" t="b">
        <f t="shared" si="1399"/>
        <v>0</v>
      </c>
      <c r="CU926" t="b">
        <f t="shared" si="1400"/>
        <v>0</v>
      </c>
      <c r="CV926" t="b">
        <f t="shared" si="1401"/>
        <v>0</v>
      </c>
      <c r="CW926" t="b">
        <f t="shared" si="1402"/>
        <v>0</v>
      </c>
      <c r="CX926" t="b">
        <f t="shared" si="1403"/>
        <v>0</v>
      </c>
      <c r="CY926" t="b">
        <f t="shared" si="1404"/>
        <v>0</v>
      </c>
      <c r="CZ926" t="b">
        <f t="shared" si="1405"/>
        <v>0</v>
      </c>
      <c r="DA926" t="b">
        <f t="shared" si="1406"/>
        <v>0</v>
      </c>
      <c r="DB926" t="b">
        <f t="shared" si="1407"/>
        <v>0</v>
      </c>
      <c r="DC926" t="b">
        <f t="shared" si="1408"/>
        <v>0</v>
      </c>
      <c r="DD926" t="b">
        <f t="shared" si="1409"/>
        <v>0</v>
      </c>
    </row>
    <row r="927" spans="1:108">
      <c r="A927" t="s">
        <v>564</v>
      </c>
      <c r="C927" t="s">
        <v>563</v>
      </c>
      <c r="F927" t="s">
        <v>6084</v>
      </c>
      <c r="G927" t="s">
        <v>550</v>
      </c>
      <c r="H927" t="s">
        <v>7437</v>
      </c>
      <c r="I927" t="s">
        <v>7421</v>
      </c>
      <c r="J927" t="s">
        <v>119</v>
      </c>
      <c r="K927" t="s">
        <v>109</v>
      </c>
      <c r="L927" t="s">
        <v>6271</v>
      </c>
      <c r="M927" t="s">
        <v>6079</v>
      </c>
      <c r="N927" t="s">
        <v>565</v>
      </c>
      <c r="O927" t="b">
        <f t="shared" si="1316"/>
        <v>0</v>
      </c>
      <c r="P927" t="b">
        <f t="shared" si="1317"/>
        <v>0</v>
      </c>
      <c r="Q927" t="b">
        <f t="shared" si="1318"/>
        <v>1</v>
      </c>
      <c r="R927" t="b">
        <f t="shared" si="1319"/>
        <v>0</v>
      </c>
      <c r="S927" t="b">
        <f t="shared" si="1320"/>
        <v>0</v>
      </c>
      <c r="T927" t="b">
        <f t="shared" si="1321"/>
        <v>0</v>
      </c>
      <c r="U927" t="b">
        <f t="shared" si="1322"/>
        <v>1</v>
      </c>
      <c r="V927" t="b">
        <f t="shared" si="1323"/>
        <v>0</v>
      </c>
      <c r="W927" t="b">
        <f t="shared" si="1324"/>
        <v>0</v>
      </c>
      <c r="X927" t="b">
        <f t="shared" si="1325"/>
        <v>1</v>
      </c>
      <c r="Y927" t="b">
        <f t="shared" si="1326"/>
        <v>0</v>
      </c>
      <c r="Z927" t="b">
        <f t="shared" si="1327"/>
        <v>0</v>
      </c>
      <c r="AA927" t="b">
        <f t="shared" si="1328"/>
        <v>0</v>
      </c>
      <c r="AB927" t="b">
        <f t="shared" si="1329"/>
        <v>0</v>
      </c>
      <c r="AC927" t="b">
        <f t="shared" si="1330"/>
        <v>0</v>
      </c>
      <c r="AD927" t="b">
        <f t="shared" si="1331"/>
        <v>0</v>
      </c>
      <c r="AE927" t="b">
        <f t="shared" si="1332"/>
        <v>0</v>
      </c>
      <c r="AF927" t="b">
        <f t="shared" si="1333"/>
        <v>0</v>
      </c>
      <c r="AG927" t="b">
        <f t="shared" si="1334"/>
        <v>0</v>
      </c>
      <c r="AH927" t="b">
        <f t="shared" si="1335"/>
        <v>1</v>
      </c>
      <c r="AI927" t="b">
        <f t="shared" si="1336"/>
        <v>0</v>
      </c>
      <c r="AJ927" t="b">
        <f t="shared" si="1337"/>
        <v>0</v>
      </c>
      <c r="AK927" t="b">
        <f t="shared" si="1338"/>
        <v>0</v>
      </c>
      <c r="AL927" t="b">
        <f t="shared" si="1339"/>
        <v>0</v>
      </c>
      <c r="AM927" t="b">
        <f t="shared" si="1340"/>
        <v>0</v>
      </c>
      <c r="AN927" t="b">
        <f t="shared" si="1341"/>
        <v>0</v>
      </c>
      <c r="AO927" t="b">
        <f t="shared" si="1342"/>
        <v>0</v>
      </c>
      <c r="AP927" t="b">
        <f t="shared" si="1343"/>
        <v>0</v>
      </c>
      <c r="AQ927" t="b">
        <f t="shared" si="1344"/>
        <v>0</v>
      </c>
      <c r="AR927" t="b">
        <f t="shared" si="1345"/>
        <v>0</v>
      </c>
      <c r="AS927" t="b">
        <f t="shared" si="1346"/>
        <v>0</v>
      </c>
      <c r="AT927" t="b">
        <f t="shared" si="1347"/>
        <v>0</v>
      </c>
      <c r="AU927" t="b">
        <f t="shared" si="1348"/>
        <v>0</v>
      </c>
      <c r="AV927" t="b">
        <f t="shared" si="1349"/>
        <v>0</v>
      </c>
      <c r="AW927" t="b">
        <f t="shared" si="1350"/>
        <v>0</v>
      </c>
      <c r="AX927" t="b">
        <f t="shared" si="1351"/>
        <v>0</v>
      </c>
      <c r="AY927" t="b">
        <f t="shared" si="1352"/>
        <v>0</v>
      </c>
      <c r="AZ927" t="b">
        <f t="shared" si="1353"/>
        <v>0</v>
      </c>
      <c r="BA927" t="b">
        <f t="shared" si="1354"/>
        <v>0</v>
      </c>
      <c r="BB927" t="b">
        <f t="shared" si="1355"/>
        <v>0</v>
      </c>
      <c r="BC927" t="b">
        <f t="shared" si="1356"/>
        <v>0</v>
      </c>
      <c r="BD927" t="b">
        <f t="shared" si="1357"/>
        <v>0</v>
      </c>
      <c r="BE927" t="b">
        <f t="shared" si="1358"/>
        <v>0</v>
      </c>
      <c r="BF927" t="b">
        <f t="shared" si="1359"/>
        <v>0</v>
      </c>
      <c r="BG927" t="b">
        <f t="shared" si="1360"/>
        <v>0</v>
      </c>
      <c r="BH927" t="b">
        <f t="shared" si="1361"/>
        <v>0</v>
      </c>
      <c r="BI927" t="b">
        <f t="shared" si="1362"/>
        <v>0</v>
      </c>
      <c r="BJ927" t="b">
        <f t="shared" si="1363"/>
        <v>0</v>
      </c>
      <c r="BK927" t="b">
        <f t="shared" si="1364"/>
        <v>0</v>
      </c>
      <c r="BL927" t="b">
        <f t="shared" si="1365"/>
        <v>0</v>
      </c>
      <c r="BM927" t="b">
        <f t="shared" si="1366"/>
        <v>0</v>
      </c>
      <c r="BN927" t="b">
        <f t="shared" si="1367"/>
        <v>0</v>
      </c>
      <c r="BO927" t="b">
        <f t="shared" si="1368"/>
        <v>0</v>
      </c>
      <c r="BP927" t="b">
        <f t="shared" si="1369"/>
        <v>0</v>
      </c>
      <c r="BQ927" t="b">
        <f t="shared" si="1370"/>
        <v>0</v>
      </c>
      <c r="BR927" t="b">
        <f t="shared" si="1371"/>
        <v>0</v>
      </c>
      <c r="BS927" t="b">
        <f t="shared" si="1372"/>
        <v>0</v>
      </c>
      <c r="BT927" t="b">
        <f t="shared" si="1373"/>
        <v>0</v>
      </c>
      <c r="BU927" t="b">
        <f t="shared" si="1374"/>
        <v>0</v>
      </c>
      <c r="BV927" t="b">
        <f t="shared" si="1375"/>
        <v>0</v>
      </c>
      <c r="BW927" t="b">
        <f t="shared" si="1376"/>
        <v>0</v>
      </c>
      <c r="BX927" t="b">
        <f t="shared" si="1377"/>
        <v>0</v>
      </c>
      <c r="BY927" t="b">
        <f t="shared" si="1378"/>
        <v>0</v>
      </c>
      <c r="BZ927" t="b">
        <f t="shared" si="1379"/>
        <v>0</v>
      </c>
      <c r="CA927" t="b">
        <f t="shared" si="1380"/>
        <v>0</v>
      </c>
      <c r="CB927" t="b">
        <f t="shared" si="1381"/>
        <v>1</v>
      </c>
      <c r="CC927" t="b">
        <f t="shared" si="1382"/>
        <v>0</v>
      </c>
      <c r="CD927" t="b">
        <f t="shared" si="1383"/>
        <v>0</v>
      </c>
      <c r="CE927" t="b">
        <f t="shared" si="1384"/>
        <v>0</v>
      </c>
      <c r="CF927" t="b">
        <f t="shared" si="1385"/>
        <v>0</v>
      </c>
      <c r="CG927" t="b">
        <f t="shared" si="1386"/>
        <v>0</v>
      </c>
      <c r="CH927" t="b">
        <f t="shared" si="1387"/>
        <v>0</v>
      </c>
      <c r="CI927" t="b">
        <f t="shared" si="1388"/>
        <v>0</v>
      </c>
      <c r="CJ927" t="b">
        <f t="shared" si="1389"/>
        <v>0</v>
      </c>
      <c r="CK927" t="b">
        <f t="shared" si="1390"/>
        <v>0</v>
      </c>
      <c r="CL927" t="b">
        <f t="shared" si="1391"/>
        <v>0</v>
      </c>
      <c r="CM927" t="b">
        <f t="shared" si="1392"/>
        <v>0</v>
      </c>
      <c r="CN927" t="b">
        <f t="shared" si="1393"/>
        <v>0</v>
      </c>
      <c r="CO927" t="b">
        <f t="shared" si="1394"/>
        <v>0</v>
      </c>
      <c r="CP927" t="b">
        <f t="shared" si="1395"/>
        <v>0</v>
      </c>
      <c r="CQ927" t="b">
        <f t="shared" si="1396"/>
        <v>0</v>
      </c>
      <c r="CR927" t="b">
        <f t="shared" si="1397"/>
        <v>0</v>
      </c>
      <c r="CS927" t="b">
        <f t="shared" si="1398"/>
        <v>0</v>
      </c>
      <c r="CT927" t="b">
        <f t="shared" si="1399"/>
        <v>0</v>
      </c>
      <c r="CU927" t="b">
        <f t="shared" si="1400"/>
        <v>0</v>
      </c>
      <c r="CV927" t="b">
        <f t="shared" si="1401"/>
        <v>0</v>
      </c>
      <c r="CW927" t="b">
        <f t="shared" si="1402"/>
        <v>0</v>
      </c>
      <c r="CX927" t="b">
        <f t="shared" si="1403"/>
        <v>0</v>
      </c>
      <c r="CY927" t="b">
        <f t="shared" si="1404"/>
        <v>0</v>
      </c>
      <c r="CZ927" t="b">
        <f t="shared" si="1405"/>
        <v>0</v>
      </c>
      <c r="DA927" t="b">
        <f t="shared" si="1406"/>
        <v>1</v>
      </c>
      <c r="DB927" t="b">
        <f t="shared" si="1407"/>
        <v>0</v>
      </c>
      <c r="DC927" t="b">
        <f t="shared" si="1408"/>
        <v>0</v>
      </c>
      <c r="DD927" t="b">
        <f t="shared" si="1409"/>
        <v>0</v>
      </c>
    </row>
    <row r="928" spans="1:108">
      <c r="A928" t="s">
        <v>946</v>
      </c>
      <c r="B928" t="s">
        <v>7362</v>
      </c>
      <c r="C928" t="s">
        <v>947</v>
      </c>
      <c r="G928" t="s">
        <v>948</v>
      </c>
      <c r="H928" t="s">
        <v>7437</v>
      </c>
      <c r="I928" t="s">
        <v>7421</v>
      </c>
      <c r="J928" t="s">
        <v>307</v>
      </c>
      <c r="K928" t="s">
        <v>143</v>
      </c>
      <c r="L928" t="s">
        <v>6383</v>
      </c>
      <c r="M928" t="s">
        <v>6079</v>
      </c>
      <c r="N928" t="s">
        <v>949</v>
      </c>
      <c r="O928" t="b">
        <f t="shared" si="1316"/>
        <v>1</v>
      </c>
      <c r="P928" t="b">
        <f t="shared" si="1317"/>
        <v>1</v>
      </c>
      <c r="Q928" t="b">
        <f t="shared" si="1318"/>
        <v>1</v>
      </c>
      <c r="R928" t="b">
        <f t="shared" si="1319"/>
        <v>1</v>
      </c>
      <c r="S928" t="b">
        <f t="shared" si="1320"/>
        <v>1</v>
      </c>
      <c r="T928" t="b">
        <f t="shared" si="1321"/>
        <v>0</v>
      </c>
      <c r="U928" t="b">
        <f t="shared" si="1322"/>
        <v>1</v>
      </c>
      <c r="V928" t="b">
        <f t="shared" si="1323"/>
        <v>1</v>
      </c>
      <c r="W928" t="b">
        <f t="shared" si="1324"/>
        <v>0</v>
      </c>
      <c r="X928" t="b">
        <f t="shared" si="1325"/>
        <v>0</v>
      </c>
      <c r="Y928" t="b">
        <f t="shared" si="1326"/>
        <v>1</v>
      </c>
      <c r="Z928" t="b">
        <f t="shared" si="1327"/>
        <v>0</v>
      </c>
      <c r="AA928" t="b">
        <f t="shared" si="1328"/>
        <v>1</v>
      </c>
      <c r="AB928" t="b">
        <f t="shared" si="1329"/>
        <v>1</v>
      </c>
      <c r="AC928" t="b">
        <f t="shared" si="1330"/>
        <v>0</v>
      </c>
      <c r="AD928" t="b">
        <f t="shared" si="1331"/>
        <v>0</v>
      </c>
      <c r="AE928" t="b">
        <f t="shared" si="1332"/>
        <v>0</v>
      </c>
      <c r="AF928" t="b">
        <f t="shared" si="1333"/>
        <v>0</v>
      </c>
      <c r="AG928" t="b">
        <f t="shared" si="1334"/>
        <v>1</v>
      </c>
      <c r="AH928" t="b">
        <f t="shared" si="1335"/>
        <v>1</v>
      </c>
      <c r="AI928" t="b">
        <f t="shared" si="1336"/>
        <v>0</v>
      </c>
      <c r="AJ928" t="b">
        <f t="shared" si="1337"/>
        <v>0</v>
      </c>
      <c r="AK928" t="b">
        <f t="shared" si="1338"/>
        <v>0</v>
      </c>
      <c r="AL928" t="b">
        <f t="shared" si="1339"/>
        <v>0</v>
      </c>
      <c r="AM928" t="b">
        <f t="shared" si="1340"/>
        <v>0</v>
      </c>
      <c r="AN928" t="b">
        <f t="shared" si="1341"/>
        <v>0</v>
      </c>
      <c r="AO928" t="b">
        <f t="shared" si="1342"/>
        <v>0</v>
      </c>
      <c r="AP928" t="b">
        <f t="shared" si="1343"/>
        <v>0</v>
      </c>
      <c r="AQ928" t="b">
        <f t="shared" si="1344"/>
        <v>0</v>
      </c>
      <c r="AR928" t="b">
        <f t="shared" si="1345"/>
        <v>0</v>
      </c>
      <c r="AS928" t="b">
        <f t="shared" si="1346"/>
        <v>0</v>
      </c>
      <c r="AT928" t="b">
        <f t="shared" si="1347"/>
        <v>0</v>
      </c>
      <c r="AU928" t="b">
        <f t="shared" si="1348"/>
        <v>0</v>
      </c>
      <c r="AV928" t="b">
        <f t="shared" si="1349"/>
        <v>0</v>
      </c>
      <c r="AW928" t="b">
        <f t="shared" si="1350"/>
        <v>0</v>
      </c>
      <c r="AX928" t="b">
        <f t="shared" si="1351"/>
        <v>0</v>
      </c>
      <c r="AY928" t="b">
        <f t="shared" si="1352"/>
        <v>1</v>
      </c>
      <c r="AZ928" t="b">
        <f t="shared" si="1353"/>
        <v>0</v>
      </c>
      <c r="BA928" t="b">
        <f t="shared" si="1354"/>
        <v>0</v>
      </c>
      <c r="BB928" t="b">
        <f t="shared" si="1355"/>
        <v>0</v>
      </c>
      <c r="BC928" t="b">
        <f t="shared" si="1356"/>
        <v>1</v>
      </c>
      <c r="BD928" t="b">
        <f t="shared" si="1357"/>
        <v>0</v>
      </c>
      <c r="BE928" t="b">
        <f t="shared" si="1358"/>
        <v>0</v>
      </c>
      <c r="BF928" t="b">
        <f t="shared" si="1359"/>
        <v>0</v>
      </c>
      <c r="BG928" t="b">
        <f t="shared" si="1360"/>
        <v>0</v>
      </c>
      <c r="BH928" t="b">
        <f t="shared" si="1361"/>
        <v>0</v>
      </c>
      <c r="BI928" t="b">
        <f t="shared" si="1362"/>
        <v>0</v>
      </c>
      <c r="BJ928" t="b">
        <f t="shared" si="1363"/>
        <v>0</v>
      </c>
      <c r="BK928" t="b">
        <f t="shared" si="1364"/>
        <v>0</v>
      </c>
      <c r="BL928" t="b">
        <f t="shared" si="1365"/>
        <v>0</v>
      </c>
      <c r="BM928" t="b">
        <f t="shared" si="1366"/>
        <v>0</v>
      </c>
      <c r="BN928" t="b">
        <f t="shared" si="1367"/>
        <v>0</v>
      </c>
      <c r="BO928" t="b">
        <f t="shared" si="1368"/>
        <v>0</v>
      </c>
      <c r="BP928" t="b">
        <f t="shared" si="1369"/>
        <v>0</v>
      </c>
      <c r="BQ928" t="b">
        <f t="shared" si="1370"/>
        <v>0</v>
      </c>
      <c r="BR928" t="b">
        <f t="shared" si="1371"/>
        <v>0</v>
      </c>
      <c r="BS928" t="b">
        <f t="shared" si="1372"/>
        <v>0</v>
      </c>
      <c r="BT928" t="b">
        <f t="shared" si="1373"/>
        <v>0</v>
      </c>
      <c r="BU928" t="b">
        <f t="shared" si="1374"/>
        <v>0</v>
      </c>
      <c r="BV928" t="b">
        <f t="shared" si="1375"/>
        <v>1</v>
      </c>
      <c r="BW928" t="b">
        <f t="shared" si="1376"/>
        <v>0</v>
      </c>
      <c r="BX928" t="b">
        <f t="shared" si="1377"/>
        <v>0</v>
      </c>
      <c r="BY928" t="b">
        <f t="shared" si="1378"/>
        <v>0</v>
      </c>
      <c r="BZ928" t="b">
        <f t="shared" si="1379"/>
        <v>0</v>
      </c>
      <c r="CA928" t="b">
        <f t="shared" si="1380"/>
        <v>0</v>
      </c>
      <c r="CB928" t="b">
        <f t="shared" si="1381"/>
        <v>1</v>
      </c>
      <c r="CC928" t="b">
        <f t="shared" si="1382"/>
        <v>0</v>
      </c>
      <c r="CD928" t="b">
        <f t="shared" si="1383"/>
        <v>0</v>
      </c>
      <c r="CE928" t="b">
        <f t="shared" si="1384"/>
        <v>0</v>
      </c>
      <c r="CF928" t="b">
        <f t="shared" si="1385"/>
        <v>0</v>
      </c>
      <c r="CG928" t="b">
        <f t="shared" si="1386"/>
        <v>0</v>
      </c>
      <c r="CH928" t="b">
        <f t="shared" si="1387"/>
        <v>0</v>
      </c>
      <c r="CI928" t="b">
        <f t="shared" si="1388"/>
        <v>0</v>
      </c>
      <c r="CJ928" t="b">
        <f t="shared" si="1389"/>
        <v>0</v>
      </c>
      <c r="CK928" t="b">
        <f t="shared" si="1390"/>
        <v>0</v>
      </c>
      <c r="CL928" t="b">
        <f t="shared" si="1391"/>
        <v>0</v>
      </c>
      <c r="CM928" t="b">
        <f t="shared" si="1392"/>
        <v>0</v>
      </c>
      <c r="CN928" t="b">
        <f t="shared" si="1393"/>
        <v>0</v>
      </c>
      <c r="CO928" t="b">
        <f t="shared" si="1394"/>
        <v>0</v>
      </c>
      <c r="CP928" t="b">
        <f t="shared" si="1395"/>
        <v>0</v>
      </c>
      <c r="CQ928" t="b">
        <f t="shared" si="1396"/>
        <v>0</v>
      </c>
      <c r="CR928" t="b">
        <f t="shared" si="1397"/>
        <v>0</v>
      </c>
      <c r="CS928" t="b">
        <f t="shared" si="1398"/>
        <v>1</v>
      </c>
      <c r="CT928" t="b">
        <f t="shared" si="1399"/>
        <v>0</v>
      </c>
      <c r="CU928" t="b">
        <f t="shared" si="1400"/>
        <v>0</v>
      </c>
      <c r="CV928" t="b">
        <f t="shared" si="1401"/>
        <v>0</v>
      </c>
      <c r="CW928" t="b">
        <f t="shared" si="1402"/>
        <v>1</v>
      </c>
      <c r="CX928" t="b">
        <f t="shared" si="1403"/>
        <v>0</v>
      </c>
      <c r="CY928" t="b">
        <f t="shared" si="1404"/>
        <v>0</v>
      </c>
      <c r="CZ928" t="b">
        <f t="shared" si="1405"/>
        <v>0</v>
      </c>
      <c r="DA928" t="b">
        <f t="shared" si="1406"/>
        <v>0</v>
      </c>
      <c r="DB928" t="b">
        <f t="shared" si="1407"/>
        <v>0</v>
      </c>
      <c r="DC928" t="b">
        <f t="shared" si="1408"/>
        <v>0</v>
      </c>
      <c r="DD928" t="b">
        <f t="shared" si="1409"/>
        <v>0</v>
      </c>
    </row>
    <row r="929" spans="1:108">
      <c r="A929" t="s">
        <v>950</v>
      </c>
      <c r="B929" t="s">
        <v>7362</v>
      </c>
      <c r="C929" t="s">
        <v>947</v>
      </c>
      <c r="G929" t="s">
        <v>948</v>
      </c>
      <c r="H929" t="s">
        <v>7437</v>
      </c>
      <c r="I929" t="s">
        <v>7421</v>
      </c>
      <c r="J929" t="s">
        <v>183</v>
      </c>
      <c r="K929" t="s">
        <v>183</v>
      </c>
      <c r="L929" t="s">
        <v>6384</v>
      </c>
      <c r="M929" t="s">
        <v>6079</v>
      </c>
      <c r="N929" t="s">
        <v>951</v>
      </c>
      <c r="O929" t="b">
        <f t="shared" si="1316"/>
        <v>0</v>
      </c>
      <c r="P929" t="b">
        <f t="shared" si="1317"/>
        <v>1</v>
      </c>
      <c r="Q929" t="b">
        <f t="shared" si="1318"/>
        <v>0</v>
      </c>
      <c r="R929" t="b">
        <f t="shared" si="1319"/>
        <v>1</v>
      </c>
      <c r="S929" t="b">
        <f t="shared" si="1320"/>
        <v>0</v>
      </c>
      <c r="T929" t="b">
        <f t="shared" si="1321"/>
        <v>1</v>
      </c>
      <c r="U929" t="b">
        <f t="shared" si="1322"/>
        <v>0</v>
      </c>
      <c r="V929" t="b">
        <f t="shared" si="1323"/>
        <v>1</v>
      </c>
      <c r="W929" t="b">
        <f t="shared" si="1324"/>
        <v>0</v>
      </c>
      <c r="X929" t="b">
        <f t="shared" si="1325"/>
        <v>0</v>
      </c>
      <c r="Y929" t="b">
        <f t="shared" si="1326"/>
        <v>1</v>
      </c>
      <c r="Z929" t="b">
        <f t="shared" si="1327"/>
        <v>0</v>
      </c>
      <c r="AA929" t="b">
        <f t="shared" si="1328"/>
        <v>1</v>
      </c>
      <c r="AB929" t="b">
        <f t="shared" si="1329"/>
        <v>0</v>
      </c>
      <c r="AC929" t="b">
        <f t="shared" si="1330"/>
        <v>0</v>
      </c>
      <c r="AD929" t="b">
        <f t="shared" si="1331"/>
        <v>0</v>
      </c>
      <c r="AE929" t="b">
        <f t="shared" si="1332"/>
        <v>0</v>
      </c>
      <c r="AF929" t="b">
        <f t="shared" si="1333"/>
        <v>0</v>
      </c>
      <c r="AG929" t="b">
        <f t="shared" si="1334"/>
        <v>1</v>
      </c>
      <c r="AH929" t="b">
        <f t="shared" si="1335"/>
        <v>0</v>
      </c>
      <c r="AI929" t="b">
        <f t="shared" si="1336"/>
        <v>0</v>
      </c>
      <c r="AJ929" t="b">
        <f t="shared" si="1337"/>
        <v>0</v>
      </c>
      <c r="AK929" t="b">
        <f t="shared" si="1338"/>
        <v>0</v>
      </c>
      <c r="AL929" t="b">
        <f t="shared" si="1339"/>
        <v>0</v>
      </c>
      <c r="AM929" t="b">
        <f t="shared" si="1340"/>
        <v>0</v>
      </c>
      <c r="AN929" t="b">
        <f t="shared" si="1341"/>
        <v>0</v>
      </c>
      <c r="AO929" t="b">
        <f t="shared" si="1342"/>
        <v>0</v>
      </c>
      <c r="AP929" t="b">
        <f t="shared" si="1343"/>
        <v>0</v>
      </c>
      <c r="AQ929" t="b">
        <f t="shared" si="1344"/>
        <v>0</v>
      </c>
      <c r="AR929" t="b">
        <f t="shared" si="1345"/>
        <v>0</v>
      </c>
      <c r="AS929" t="b">
        <f t="shared" si="1346"/>
        <v>0</v>
      </c>
      <c r="AT929" t="b">
        <f t="shared" si="1347"/>
        <v>1</v>
      </c>
      <c r="AU929" t="b">
        <f t="shared" si="1348"/>
        <v>0</v>
      </c>
      <c r="AV929" t="b">
        <f t="shared" si="1349"/>
        <v>0</v>
      </c>
      <c r="AW929" t="b">
        <f t="shared" si="1350"/>
        <v>0</v>
      </c>
      <c r="AX929" t="b">
        <f t="shared" si="1351"/>
        <v>0</v>
      </c>
      <c r="AY929" t="b">
        <f t="shared" si="1352"/>
        <v>0</v>
      </c>
      <c r="AZ929" t="b">
        <f t="shared" si="1353"/>
        <v>1</v>
      </c>
      <c r="BA929" t="b">
        <f t="shared" si="1354"/>
        <v>0</v>
      </c>
      <c r="BB929" t="b">
        <f t="shared" si="1355"/>
        <v>0</v>
      </c>
      <c r="BC929" t="b">
        <f t="shared" si="1356"/>
        <v>1</v>
      </c>
      <c r="BD929" t="b">
        <f t="shared" si="1357"/>
        <v>0</v>
      </c>
      <c r="BE929" t="b">
        <f t="shared" si="1358"/>
        <v>0</v>
      </c>
      <c r="BF929" t="b">
        <f t="shared" si="1359"/>
        <v>0</v>
      </c>
      <c r="BG929" t="b">
        <f t="shared" si="1360"/>
        <v>0</v>
      </c>
      <c r="BH929" t="b">
        <f t="shared" si="1361"/>
        <v>0</v>
      </c>
      <c r="BI929" t="b">
        <f t="shared" si="1362"/>
        <v>0</v>
      </c>
      <c r="BJ929" t="b">
        <f t="shared" si="1363"/>
        <v>0</v>
      </c>
      <c r="BK929" t="b">
        <f t="shared" si="1364"/>
        <v>0</v>
      </c>
      <c r="BL929" t="b">
        <f t="shared" si="1365"/>
        <v>0</v>
      </c>
      <c r="BM929" t="b">
        <f t="shared" si="1366"/>
        <v>0</v>
      </c>
      <c r="BN929" t="b">
        <f t="shared" si="1367"/>
        <v>0</v>
      </c>
      <c r="BO929" t="b">
        <f t="shared" si="1368"/>
        <v>0</v>
      </c>
      <c r="BP929" t="b">
        <f t="shared" si="1369"/>
        <v>1</v>
      </c>
      <c r="BQ929" t="b">
        <f t="shared" si="1370"/>
        <v>0</v>
      </c>
      <c r="BR929" t="b">
        <f t="shared" si="1371"/>
        <v>0</v>
      </c>
      <c r="BS929" t="b">
        <f t="shared" si="1372"/>
        <v>0</v>
      </c>
      <c r="BT929" t="b">
        <f t="shared" si="1373"/>
        <v>0</v>
      </c>
      <c r="BU929" t="b">
        <f t="shared" si="1374"/>
        <v>0</v>
      </c>
      <c r="BV929" t="b">
        <f t="shared" si="1375"/>
        <v>0</v>
      </c>
      <c r="BW929" t="b">
        <f t="shared" si="1376"/>
        <v>0</v>
      </c>
      <c r="BX929" t="b">
        <f t="shared" si="1377"/>
        <v>0</v>
      </c>
      <c r="BY929" t="b">
        <f t="shared" si="1378"/>
        <v>0</v>
      </c>
      <c r="BZ929" t="b">
        <f t="shared" si="1379"/>
        <v>0</v>
      </c>
      <c r="CA929" t="b">
        <f t="shared" si="1380"/>
        <v>0</v>
      </c>
      <c r="CB929" t="b">
        <f t="shared" si="1381"/>
        <v>0</v>
      </c>
      <c r="CC929" t="b">
        <f t="shared" si="1382"/>
        <v>0</v>
      </c>
      <c r="CD929" t="b">
        <f t="shared" si="1383"/>
        <v>0</v>
      </c>
      <c r="CE929" t="b">
        <f t="shared" si="1384"/>
        <v>0</v>
      </c>
      <c r="CF929" t="b">
        <f t="shared" si="1385"/>
        <v>0</v>
      </c>
      <c r="CG929" t="b">
        <f t="shared" si="1386"/>
        <v>0</v>
      </c>
      <c r="CH929" t="b">
        <f t="shared" si="1387"/>
        <v>0</v>
      </c>
      <c r="CI929" t="b">
        <f t="shared" si="1388"/>
        <v>0</v>
      </c>
      <c r="CJ929" t="b">
        <f t="shared" si="1389"/>
        <v>0</v>
      </c>
      <c r="CK929" t="b">
        <f t="shared" si="1390"/>
        <v>0</v>
      </c>
      <c r="CL929" t="b">
        <f t="shared" si="1391"/>
        <v>0</v>
      </c>
      <c r="CM929" t="b">
        <f t="shared" si="1392"/>
        <v>0</v>
      </c>
      <c r="CN929" t="b">
        <f t="shared" si="1393"/>
        <v>0</v>
      </c>
      <c r="CO929" t="b">
        <f t="shared" si="1394"/>
        <v>0</v>
      </c>
      <c r="CP929" t="b">
        <f t="shared" si="1395"/>
        <v>0</v>
      </c>
      <c r="CQ929" t="b">
        <f t="shared" si="1396"/>
        <v>0</v>
      </c>
      <c r="CR929" t="b">
        <f t="shared" si="1397"/>
        <v>0</v>
      </c>
      <c r="CS929" t="b">
        <f t="shared" si="1398"/>
        <v>0</v>
      </c>
      <c r="CT929" t="b">
        <f t="shared" si="1399"/>
        <v>0</v>
      </c>
      <c r="CU929" t="b">
        <f t="shared" si="1400"/>
        <v>0</v>
      </c>
      <c r="CV929" t="b">
        <f t="shared" si="1401"/>
        <v>0</v>
      </c>
      <c r="CW929" t="b">
        <f t="shared" si="1402"/>
        <v>0</v>
      </c>
      <c r="CX929" t="b">
        <f t="shared" si="1403"/>
        <v>0</v>
      </c>
      <c r="CY929" t="b">
        <f t="shared" si="1404"/>
        <v>0</v>
      </c>
      <c r="CZ929" t="b">
        <f t="shared" si="1405"/>
        <v>0</v>
      </c>
      <c r="DA929" t="b">
        <f t="shared" si="1406"/>
        <v>0</v>
      </c>
      <c r="DB929" t="b">
        <f t="shared" si="1407"/>
        <v>0</v>
      </c>
      <c r="DC929" t="b">
        <f t="shared" si="1408"/>
        <v>0</v>
      </c>
      <c r="DD929" t="b">
        <f t="shared" si="1409"/>
        <v>0</v>
      </c>
    </row>
    <row r="930" spans="1:108">
      <c r="A930" t="s">
        <v>952</v>
      </c>
      <c r="B930" t="s">
        <v>947</v>
      </c>
      <c r="C930" t="s">
        <v>947</v>
      </c>
      <c r="G930" t="s">
        <v>948</v>
      </c>
      <c r="H930" t="s">
        <v>7437</v>
      </c>
      <c r="I930" t="s">
        <v>7421</v>
      </c>
      <c r="J930" t="s">
        <v>307</v>
      </c>
      <c r="K930" t="s">
        <v>143</v>
      </c>
      <c r="L930" t="s">
        <v>6385</v>
      </c>
      <c r="M930" t="s">
        <v>6079</v>
      </c>
      <c r="N930" t="s">
        <v>953</v>
      </c>
      <c r="O930" t="b">
        <f t="shared" si="1316"/>
        <v>1</v>
      </c>
      <c r="P930" t="b">
        <f t="shared" si="1317"/>
        <v>1</v>
      </c>
      <c r="Q930" t="b">
        <f t="shared" si="1318"/>
        <v>1</v>
      </c>
      <c r="R930" t="b">
        <f t="shared" si="1319"/>
        <v>1</v>
      </c>
      <c r="S930" t="b">
        <f t="shared" si="1320"/>
        <v>1</v>
      </c>
      <c r="T930" t="b">
        <f t="shared" si="1321"/>
        <v>1</v>
      </c>
      <c r="U930" t="b">
        <f t="shared" si="1322"/>
        <v>0</v>
      </c>
      <c r="V930" t="b">
        <f t="shared" si="1323"/>
        <v>0</v>
      </c>
      <c r="W930" t="b">
        <f t="shared" si="1324"/>
        <v>0</v>
      </c>
      <c r="X930" t="b">
        <f t="shared" si="1325"/>
        <v>1</v>
      </c>
      <c r="Y930" t="b">
        <f t="shared" si="1326"/>
        <v>1</v>
      </c>
      <c r="Z930" t="b">
        <f t="shared" si="1327"/>
        <v>0</v>
      </c>
      <c r="AA930" t="b">
        <f t="shared" si="1328"/>
        <v>0</v>
      </c>
      <c r="AB930" t="b">
        <f t="shared" si="1329"/>
        <v>1</v>
      </c>
      <c r="AC930" t="b">
        <f t="shared" si="1330"/>
        <v>0</v>
      </c>
      <c r="AD930" t="b">
        <f t="shared" si="1331"/>
        <v>0</v>
      </c>
      <c r="AE930" t="b">
        <f t="shared" si="1332"/>
        <v>0</v>
      </c>
      <c r="AF930" t="b">
        <f t="shared" si="1333"/>
        <v>0</v>
      </c>
      <c r="AG930" t="b">
        <f t="shared" si="1334"/>
        <v>0</v>
      </c>
      <c r="AH930" t="b">
        <f t="shared" si="1335"/>
        <v>0</v>
      </c>
      <c r="AI930" t="b">
        <f t="shared" si="1336"/>
        <v>1</v>
      </c>
      <c r="AJ930" t="b">
        <f t="shared" si="1337"/>
        <v>0</v>
      </c>
      <c r="AK930" t="b">
        <f t="shared" si="1338"/>
        <v>0</v>
      </c>
      <c r="AL930" t="b">
        <f t="shared" si="1339"/>
        <v>0</v>
      </c>
      <c r="AM930" t="b">
        <f t="shared" si="1340"/>
        <v>0</v>
      </c>
      <c r="AN930" t="b">
        <f t="shared" si="1341"/>
        <v>0</v>
      </c>
      <c r="AO930" t="b">
        <f t="shared" si="1342"/>
        <v>0</v>
      </c>
      <c r="AP930" t="b">
        <f t="shared" si="1343"/>
        <v>0</v>
      </c>
      <c r="AQ930" t="b">
        <f t="shared" si="1344"/>
        <v>0</v>
      </c>
      <c r="AR930" t="b">
        <f t="shared" si="1345"/>
        <v>0</v>
      </c>
      <c r="AS930" t="b">
        <f t="shared" si="1346"/>
        <v>0</v>
      </c>
      <c r="AT930" t="b">
        <f t="shared" si="1347"/>
        <v>0</v>
      </c>
      <c r="AU930" t="b">
        <f t="shared" si="1348"/>
        <v>1</v>
      </c>
      <c r="AV930" t="b">
        <f t="shared" si="1349"/>
        <v>0</v>
      </c>
      <c r="AW930" t="b">
        <f t="shared" si="1350"/>
        <v>0</v>
      </c>
      <c r="AX930" t="b">
        <f t="shared" si="1351"/>
        <v>0</v>
      </c>
      <c r="AY930" t="b">
        <f t="shared" si="1352"/>
        <v>0</v>
      </c>
      <c r="AZ930" t="b">
        <f t="shared" si="1353"/>
        <v>1</v>
      </c>
      <c r="BA930" t="b">
        <f t="shared" si="1354"/>
        <v>0</v>
      </c>
      <c r="BB930" t="b">
        <f t="shared" si="1355"/>
        <v>0</v>
      </c>
      <c r="BC930" t="b">
        <f t="shared" si="1356"/>
        <v>0</v>
      </c>
      <c r="BD930" t="b">
        <f t="shared" si="1357"/>
        <v>0</v>
      </c>
      <c r="BE930" t="b">
        <f t="shared" si="1358"/>
        <v>0</v>
      </c>
      <c r="BF930" t="b">
        <f t="shared" si="1359"/>
        <v>0</v>
      </c>
      <c r="BG930" t="b">
        <f t="shared" si="1360"/>
        <v>0</v>
      </c>
      <c r="BH930" t="b">
        <f t="shared" si="1361"/>
        <v>0</v>
      </c>
      <c r="BI930" t="b">
        <f t="shared" si="1362"/>
        <v>0</v>
      </c>
      <c r="BJ930" t="b">
        <f t="shared" si="1363"/>
        <v>0</v>
      </c>
      <c r="BK930" t="b">
        <f t="shared" si="1364"/>
        <v>0</v>
      </c>
      <c r="BL930" t="b">
        <f t="shared" si="1365"/>
        <v>0</v>
      </c>
      <c r="BM930" t="b">
        <f t="shared" si="1366"/>
        <v>0</v>
      </c>
      <c r="BN930" t="b">
        <f t="shared" si="1367"/>
        <v>1</v>
      </c>
      <c r="BO930" t="b">
        <f t="shared" si="1368"/>
        <v>0</v>
      </c>
      <c r="BP930" t="b">
        <f t="shared" si="1369"/>
        <v>1</v>
      </c>
      <c r="BQ930" t="b">
        <f t="shared" si="1370"/>
        <v>1</v>
      </c>
      <c r="BR930" t="b">
        <f t="shared" si="1371"/>
        <v>0</v>
      </c>
      <c r="BS930" t="b">
        <f t="shared" si="1372"/>
        <v>0</v>
      </c>
      <c r="BT930" t="b">
        <f t="shared" si="1373"/>
        <v>0</v>
      </c>
      <c r="BU930" t="b">
        <f t="shared" si="1374"/>
        <v>1</v>
      </c>
      <c r="BV930" t="b">
        <f t="shared" si="1375"/>
        <v>0</v>
      </c>
      <c r="BW930" t="b">
        <f t="shared" si="1376"/>
        <v>0</v>
      </c>
      <c r="BX930" t="b">
        <f t="shared" si="1377"/>
        <v>0</v>
      </c>
      <c r="BY930" t="b">
        <f t="shared" si="1378"/>
        <v>0</v>
      </c>
      <c r="BZ930" t="b">
        <f t="shared" si="1379"/>
        <v>0</v>
      </c>
      <c r="CA930" t="b">
        <f t="shared" si="1380"/>
        <v>0</v>
      </c>
      <c r="CB930" t="b">
        <f t="shared" si="1381"/>
        <v>0</v>
      </c>
      <c r="CC930" t="b">
        <f t="shared" si="1382"/>
        <v>0</v>
      </c>
      <c r="CD930" t="b">
        <f t="shared" si="1383"/>
        <v>0</v>
      </c>
      <c r="CE930" t="b">
        <f t="shared" si="1384"/>
        <v>0</v>
      </c>
      <c r="CF930" t="b">
        <f t="shared" si="1385"/>
        <v>0</v>
      </c>
      <c r="CG930" t="b">
        <f t="shared" si="1386"/>
        <v>0</v>
      </c>
      <c r="CH930" t="b">
        <f t="shared" si="1387"/>
        <v>1</v>
      </c>
      <c r="CI930" t="b">
        <f t="shared" si="1388"/>
        <v>0</v>
      </c>
      <c r="CJ930" t="b">
        <f t="shared" si="1389"/>
        <v>0</v>
      </c>
      <c r="CK930" t="b">
        <f t="shared" si="1390"/>
        <v>0</v>
      </c>
      <c r="CL930" t="b">
        <f t="shared" si="1391"/>
        <v>0</v>
      </c>
      <c r="CM930" t="b">
        <f t="shared" si="1392"/>
        <v>1</v>
      </c>
      <c r="CN930" t="b">
        <f t="shared" si="1393"/>
        <v>0</v>
      </c>
      <c r="CO930" t="b">
        <f t="shared" si="1394"/>
        <v>0</v>
      </c>
      <c r="CP930" t="b">
        <f t="shared" si="1395"/>
        <v>0</v>
      </c>
      <c r="CQ930" t="b">
        <f t="shared" si="1396"/>
        <v>0</v>
      </c>
      <c r="CR930" t="b">
        <f t="shared" si="1397"/>
        <v>0</v>
      </c>
      <c r="CS930" t="b">
        <f t="shared" si="1398"/>
        <v>0</v>
      </c>
      <c r="CT930" t="b">
        <f t="shared" si="1399"/>
        <v>0</v>
      </c>
      <c r="CU930" t="b">
        <f t="shared" si="1400"/>
        <v>0</v>
      </c>
      <c r="CV930" t="b">
        <f t="shared" si="1401"/>
        <v>0</v>
      </c>
      <c r="CW930" t="b">
        <f t="shared" si="1402"/>
        <v>0</v>
      </c>
      <c r="CX930" t="b">
        <f t="shared" si="1403"/>
        <v>0</v>
      </c>
      <c r="CY930" t="b">
        <f t="shared" si="1404"/>
        <v>0</v>
      </c>
      <c r="CZ930" t="b">
        <f t="shared" si="1405"/>
        <v>0</v>
      </c>
      <c r="DA930" t="b">
        <f t="shared" si="1406"/>
        <v>1</v>
      </c>
      <c r="DB930" t="b">
        <f t="shared" si="1407"/>
        <v>0</v>
      </c>
      <c r="DC930" t="b">
        <f t="shared" si="1408"/>
        <v>0</v>
      </c>
      <c r="DD930" t="b">
        <f t="shared" si="1409"/>
        <v>0</v>
      </c>
    </row>
    <row r="931" spans="1:108">
      <c r="A931" t="s">
        <v>954</v>
      </c>
      <c r="B931" t="s">
        <v>947</v>
      </c>
      <c r="C931" t="s">
        <v>947</v>
      </c>
      <c r="G931" t="s">
        <v>948</v>
      </c>
      <c r="H931" t="s">
        <v>7437</v>
      </c>
      <c r="I931" t="s">
        <v>7421</v>
      </c>
      <c r="J931" t="s">
        <v>250</v>
      </c>
      <c r="K931" t="s">
        <v>109</v>
      </c>
      <c r="L931" t="s">
        <v>6386</v>
      </c>
      <c r="M931" t="s">
        <v>6079</v>
      </c>
      <c r="N931" t="s">
        <v>955</v>
      </c>
      <c r="O931" t="b">
        <f t="shared" si="1316"/>
        <v>0</v>
      </c>
      <c r="P931" t="b">
        <f t="shared" si="1317"/>
        <v>1</v>
      </c>
      <c r="Q931" t="b">
        <f t="shared" si="1318"/>
        <v>1</v>
      </c>
      <c r="R931" t="b">
        <f t="shared" si="1319"/>
        <v>1</v>
      </c>
      <c r="S931" t="b">
        <f t="shared" si="1320"/>
        <v>1</v>
      </c>
      <c r="T931" t="b">
        <f t="shared" si="1321"/>
        <v>1</v>
      </c>
      <c r="U931" t="b">
        <f t="shared" si="1322"/>
        <v>1</v>
      </c>
      <c r="V931" t="b">
        <f t="shared" si="1323"/>
        <v>1</v>
      </c>
      <c r="W931" t="b">
        <f t="shared" si="1324"/>
        <v>0</v>
      </c>
      <c r="X931" t="b">
        <f t="shared" si="1325"/>
        <v>0</v>
      </c>
      <c r="Y931" t="b">
        <f t="shared" si="1326"/>
        <v>1</v>
      </c>
      <c r="Z931" t="b">
        <f t="shared" si="1327"/>
        <v>0</v>
      </c>
      <c r="AA931" t="b">
        <f t="shared" si="1328"/>
        <v>1</v>
      </c>
      <c r="AB931" t="b">
        <f t="shared" si="1329"/>
        <v>0</v>
      </c>
      <c r="AC931" t="b">
        <f t="shared" si="1330"/>
        <v>0</v>
      </c>
      <c r="AD931" t="b">
        <f t="shared" si="1331"/>
        <v>0</v>
      </c>
      <c r="AE931" t="b">
        <f t="shared" si="1332"/>
        <v>0</v>
      </c>
      <c r="AF931" t="b">
        <f t="shared" si="1333"/>
        <v>0</v>
      </c>
      <c r="AG931" t="b">
        <f t="shared" si="1334"/>
        <v>1</v>
      </c>
      <c r="AH931" t="b">
        <f t="shared" si="1335"/>
        <v>0</v>
      </c>
      <c r="AI931" t="b">
        <f t="shared" si="1336"/>
        <v>1</v>
      </c>
      <c r="AJ931" t="b">
        <f t="shared" si="1337"/>
        <v>0</v>
      </c>
      <c r="AK931" t="b">
        <f t="shared" si="1338"/>
        <v>0</v>
      </c>
      <c r="AL931" t="b">
        <f t="shared" si="1339"/>
        <v>0</v>
      </c>
      <c r="AM931" t="b">
        <f t="shared" si="1340"/>
        <v>0</v>
      </c>
      <c r="AN931" t="b">
        <f t="shared" si="1341"/>
        <v>0</v>
      </c>
      <c r="AO931" t="b">
        <f t="shared" si="1342"/>
        <v>0</v>
      </c>
      <c r="AP931" t="b">
        <f t="shared" si="1343"/>
        <v>0</v>
      </c>
      <c r="AQ931" t="b">
        <f t="shared" si="1344"/>
        <v>0</v>
      </c>
      <c r="AR931" t="b">
        <f t="shared" si="1345"/>
        <v>0</v>
      </c>
      <c r="AS931" t="b">
        <f t="shared" si="1346"/>
        <v>0</v>
      </c>
      <c r="AT931" t="b">
        <f t="shared" si="1347"/>
        <v>0</v>
      </c>
      <c r="AU931" t="b">
        <f t="shared" si="1348"/>
        <v>1</v>
      </c>
      <c r="AV931" t="b">
        <f t="shared" si="1349"/>
        <v>0</v>
      </c>
      <c r="AW931" t="b">
        <f t="shared" si="1350"/>
        <v>0</v>
      </c>
      <c r="AX931" t="b">
        <f t="shared" si="1351"/>
        <v>0</v>
      </c>
      <c r="AY931" t="b">
        <f t="shared" si="1352"/>
        <v>1</v>
      </c>
      <c r="AZ931" t="b">
        <f t="shared" si="1353"/>
        <v>0</v>
      </c>
      <c r="BA931" t="b">
        <f t="shared" si="1354"/>
        <v>0</v>
      </c>
      <c r="BB931" t="b">
        <f t="shared" si="1355"/>
        <v>0</v>
      </c>
      <c r="BC931" t="b">
        <f t="shared" si="1356"/>
        <v>1</v>
      </c>
      <c r="BD931" t="b">
        <f t="shared" si="1357"/>
        <v>0</v>
      </c>
      <c r="BE931" t="b">
        <f t="shared" si="1358"/>
        <v>0</v>
      </c>
      <c r="BF931" t="b">
        <f t="shared" si="1359"/>
        <v>0</v>
      </c>
      <c r="BG931" t="b">
        <f t="shared" si="1360"/>
        <v>0</v>
      </c>
      <c r="BH931" t="b">
        <f t="shared" si="1361"/>
        <v>0</v>
      </c>
      <c r="BI931" t="b">
        <f t="shared" si="1362"/>
        <v>0</v>
      </c>
      <c r="BJ931" t="b">
        <f t="shared" si="1363"/>
        <v>0</v>
      </c>
      <c r="BK931" t="b">
        <f t="shared" si="1364"/>
        <v>0</v>
      </c>
      <c r="BL931" t="b">
        <f t="shared" si="1365"/>
        <v>0</v>
      </c>
      <c r="BM931" t="b">
        <f t="shared" si="1366"/>
        <v>0</v>
      </c>
      <c r="BN931" t="b">
        <f t="shared" si="1367"/>
        <v>1</v>
      </c>
      <c r="BO931" t="b">
        <f t="shared" si="1368"/>
        <v>0</v>
      </c>
      <c r="BP931" t="b">
        <f t="shared" si="1369"/>
        <v>0</v>
      </c>
      <c r="BQ931" t="b">
        <f t="shared" si="1370"/>
        <v>0</v>
      </c>
      <c r="BR931" t="b">
        <f t="shared" si="1371"/>
        <v>0</v>
      </c>
      <c r="BS931" t="b">
        <f t="shared" si="1372"/>
        <v>0</v>
      </c>
      <c r="BT931" t="b">
        <f t="shared" si="1373"/>
        <v>0</v>
      </c>
      <c r="BU931" t="b">
        <f t="shared" si="1374"/>
        <v>0</v>
      </c>
      <c r="BV931" t="b">
        <f t="shared" si="1375"/>
        <v>0</v>
      </c>
      <c r="BW931" t="b">
        <f t="shared" si="1376"/>
        <v>0</v>
      </c>
      <c r="BX931" t="b">
        <f t="shared" si="1377"/>
        <v>0</v>
      </c>
      <c r="BY931" t="b">
        <f t="shared" si="1378"/>
        <v>0</v>
      </c>
      <c r="BZ931" t="b">
        <f t="shared" si="1379"/>
        <v>0</v>
      </c>
      <c r="CA931" t="b">
        <f t="shared" si="1380"/>
        <v>0</v>
      </c>
      <c r="CB931" t="b">
        <f t="shared" si="1381"/>
        <v>1</v>
      </c>
      <c r="CC931" t="b">
        <f t="shared" si="1382"/>
        <v>0</v>
      </c>
      <c r="CD931" t="b">
        <f t="shared" si="1383"/>
        <v>0</v>
      </c>
      <c r="CE931" t="b">
        <f t="shared" si="1384"/>
        <v>0</v>
      </c>
      <c r="CF931" t="b">
        <f t="shared" si="1385"/>
        <v>0</v>
      </c>
      <c r="CG931" t="b">
        <f t="shared" si="1386"/>
        <v>0</v>
      </c>
      <c r="CH931" t="b">
        <f t="shared" si="1387"/>
        <v>1</v>
      </c>
      <c r="CI931" t="b">
        <f t="shared" si="1388"/>
        <v>0</v>
      </c>
      <c r="CJ931" t="b">
        <f t="shared" si="1389"/>
        <v>0</v>
      </c>
      <c r="CK931" t="b">
        <f t="shared" si="1390"/>
        <v>0</v>
      </c>
      <c r="CL931" t="b">
        <f t="shared" si="1391"/>
        <v>0</v>
      </c>
      <c r="CM931" t="b">
        <f t="shared" si="1392"/>
        <v>0</v>
      </c>
      <c r="CN931" t="b">
        <f t="shared" si="1393"/>
        <v>0</v>
      </c>
      <c r="CO931" t="b">
        <f t="shared" si="1394"/>
        <v>0</v>
      </c>
      <c r="CP931" t="b">
        <f t="shared" si="1395"/>
        <v>0</v>
      </c>
      <c r="CQ931" t="b">
        <f t="shared" si="1396"/>
        <v>0</v>
      </c>
      <c r="CR931" t="b">
        <f t="shared" si="1397"/>
        <v>0</v>
      </c>
      <c r="CS931" t="b">
        <f t="shared" si="1398"/>
        <v>1</v>
      </c>
      <c r="CT931" t="b">
        <f t="shared" si="1399"/>
        <v>0</v>
      </c>
      <c r="CU931" t="b">
        <f t="shared" si="1400"/>
        <v>0</v>
      </c>
      <c r="CV931" t="b">
        <f t="shared" si="1401"/>
        <v>0</v>
      </c>
      <c r="CW931" t="b">
        <f t="shared" si="1402"/>
        <v>0</v>
      </c>
      <c r="CX931" t="b">
        <f t="shared" si="1403"/>
        <v>0</v>
      </c>
      <c r="CY931" t="b">
        <f t="shared" si="1404"/>
        <v>0</v>
      </c>
      <c r="CZ931" t="b">
        <f t="shared" si="1405"/>
        <v>0</v>
      </c>
      <c r="DA931" t="b">
        <f t="shared" si="1406"/>
        <v>0</v>
      </c>
      <c r="DB931" t="b">
        <f t="shared" si="1407"/>
        <v>0</v>
      </c>
      <c r="DC931" t="b">
        <f t="shared" si="1408"/>
        <v>0</v>
      </c>
      <c r="DD931" t="b">
        <f t="shared" si="1409"/>
        <v>0</v>
      </c>
    </row>
    <row r="932" spans="1:108">
      <c r="A932" s="11" t="s">
        <v>956</v>
      </c>
      <c r="B932" t="s">
        <v>947</v>
      </c>
      <c r="C932" t="s">
        <v>947</v>
      </c>
      <c r="G932" t="s">
        <v>948</v>
      </c>
      <c r="H932" t="s">
        <v>7437</v>
      </c>
      <c r="I932" t="s">
        <v>7421</v>
      </c>
      <c r="J932" t="s">
        <v>108</v>
      </c>
      <c r="K932" t="s">
        <v>109</v>
      </c>
      <c r="L932" t="s">
        <v>6387</v>
      </c>
      <c r="M932" t="s">
        <v>6079</v>
      </c>
      <c r="N932" t="s">
        <v>72</v>
      </c>
      <c r="O932" t="b">
        <f t="shared" si="1316"/>
        <v>0</v>
      </c>
      <c r="P932" t="b">
        <f t="shared" si="1317"/>
        <v>0</v>
      </c>
      <c r="Q932" t="b">
        <f t="shared" si="1318"/>
        <v>1</v>
      </c>
      <c r="R932" t="b">
        <f t="shared" si="1319"/>
        <v>0</v>
      </c>
      <c r="S932" t="b">
        <f t="shared" si="1320"/>
        <v>0</v>
      </c>
      <c r="T932" t="b">
        <f t="shared" si="1321"/>
        <v>0</v>
      </c>
      <c r="U932" t="b">
        <f t="shared" si="1322"/>
        <v>1</v>
      </c>
      <c r="V932" t="b">
        <f t="shared" si="1323"/>
        <v>0</v>
      </c>
      <c r="W932" t="b">
        <f t="shared" si="1324"/>
        <v>0</v>
      </c>
      <c r="X932" t="b">
        <f t="shared" si="1325"/>
        <v>0</v>
      </c>
      <c r="Y932" t="b">
        <f t="shared" si="1326"/>
        <v>0</v>
      </c>
      <c r="Z932" t="b">
        <f t="shared" si="1327"/>
        <v>0</v>
      </c>
      <c r="AA932" t="b">
        <f t="shared" si="1328"/>
        <v>0</v>
      </c>
      <c r="AB932" t="b">
        <f t="shared" si="1329"/>
        <v>0</v>
      </c>
      <c r="AC932" t="b">
        <f t="shared" si="1330"/>
        <v>0</v>
      </c>
      <c r="AD932" t="b">
        <f t="shared" si="1331"/>
        <v>0</v>
      </c>
      <c r="AE932" t="b">
        <f t="shared" si="1332"/>
        <v>0</v>
      </c>
      <c r="AF932" t="b">
        <f t="shared" si="1333"/>
        <v>0</v>
      </c>
      <c r="AG932" t="b">
        <f t="shared" si="1334"/>
        <v>0</v>
      </c>
      <c r="AH932" t="b">
        <f t="shared" si="1335"/>
        <v>0</v>
      </c>
      <c r="AI932" t="b">
        <f t="shared" si="1336"/>
        <v>0</v>
      </c>
      <c r="AJ932" t="b">
        <f t="shared" si="1337"/>
        <v>0</v>
      </c>
      <c r="AK932" t="b">
        <f t="shared" si="1338"/>
        <v>0</v>
      </c>
      <c r="AL932" t="b">
        <f t="shared" si="1339"/>
        <v>0</v>
      </c>
      <c r="AM932" t="b">
        <f t="shared" si="1340"/>
        <v>0</v>
      </c>
      <c r="AN932" t="b">
        <f t="shared" si="1341"/>
        <v>0</v>
      </c>
      <c r="AO932" t="b">
        <f t="shared" si="1342"/>
        <v>0</v>
      </c>
      <c r="AP932" t="b">
        <f t="shared" si="1343"/>
        <v>0</v>
      </c>
      <c r="AQ932" t="b">
        <f t="shared" si="1344"/>
        <v>0</v>
      </c>
      <c r="AR932" t="b">
        <f t="shared" si="1345"/>
        <v>0</v>
      </c>
      <c r="AS932" t="b">
        <f t="shared" si="1346"/>
        <v>0</v>
      </c>
      <c r="AT932" t="b">
        <f t="shared" si="1347"/>
        <v>0</v>
      </c>
      <c r="AU932" t="b">
        <f t="shared" si="1348"/>
        <v>0</v>
      </c>
      <c r="AV932" t="b">
        <f t="shared" si="1349"/>
        <v>0</v>
      </c>
      <c r="AW932" t="b">
        <f t="shared" si="1350"/>
        <v>0</v>
      </c>
      <c r="AX932" t="b">
        <f t="shared" si="1351"/>
        <v>0</v>
      </c>
      <c r="AY932" t="b">
        <f t="shared" si="1352"/>
        <v>0</v>
      </c>
      <c r="AZ932" t="b">
        <f t="shared" si="1353"/>
        <v>0</v>
      </c>
      <c r="BA932" t="b">
        <f t="shared" si="1354"/>
        <v>0</v>
      </c>
      <c r="BB932" t="b">
        <f t="shared" si="1355"/>
        <v>0</v>
      </c>
      <c r="BC932" t="b">
        <f t="shared" si="1356"/>
        <v>0</v>
      </c>
      <c r="BD932" t="b">
        <f t="shared" si="1357"/>
        <v>0</v>
      </c>
      <c r="BE932" t="b">
        <f t="shared" si="1358"/>
        <v>0</v>
      </c>
      <c r="BF932" t="b">
        <f t="shared" si="1359"/>
        <v>0</v>
      </c>
      <c r="BG932" t="b">
        <f t="shared" si="1360"/>
        <v>0</v>
      </c>
      <c r="BH932" t="b">
        <f t="shared" si="1361"/>
        <v>0</v>
      </c>
      <c r="BI932" t="b">
        <f t="shared" si="1362"/>
        <v>0</v>
      </c>
      <c r="BJ932" t="b">
        <f t="shared" si="1363"/>
        <v>0</v>
      </c>
      <c r="BK932" t="b">
        <f t="shared" si="1364"/>
        <v>0</v>
      </c>
      <c r="BL932" t="b">
        <f t="shared" si="1365"/>
        <v>0</v>
      </c>
      <c r="BM932" t="b">
        <f t="shared" si="1366"/>
        <v>0</v>
      </c>
      <c r="BN932" t="b">
        <f t="shared" si="1367"/>
        <v>0</v>
      </c>
      <c r="BO932" t="b">
        <f t="shared" si="1368"/>
        <v>0</v>
      </c>
      <c r="BP932" t="b">
        <f t="shared" si="1369"/>
        <v>0</v>
      </c>
      <c r="BQ932" t="b">
        <f t="shared" si="1370"/>
        <v>0</v>
      </c>
      <c r="BR932" t="b">
        <f t="shared" si="1371"/>
        <v>0</v>
      </c>
      <c r="BS932" t="b">
        <f t="shared" si="1372"/>
        <v>0</v>
      </c>
      <c r="BT932" t="b">
        <f t="shared" si="1373"/>
        <v>0</v>
      </c>
      <c r="BU932" t="b">
        <f t="shared" si="1374"/>
        <v>0</v>
      </c>
      <c r="BV932" t="b">
        <f t="shared" si="1375"/>
        <v>0</v>
      </c>
      <c r="BW932" t="b">
        <f t="shared" si="1376"/>
        <v>0</v>
      </c>
      <c r="BX932" t="b">
        <f t="shared" si="1377"/>
        <v>0</v>
      </c>
      <c r="BY932" t="b">
        <f t="shared" si="1378"/>
        <v>1</v>
      </c>
      <c r="BZ932" t="b">
        <f t="shared" si="1379"/>
        <v>0</v>
      </c>
      <c r="CA932" t="b">
        <f t="shared" si="1380"/>
        <v>0</v>
      </c>
      <c r="CB932" t="b">
        <f t="shared" si="1381"/>
        <v>0</v>
      </c>
      <c r="CC932" t="b">
        <f t="shared" si="1382"/>
        <v>0</v>
      </c>
      <c r="CD932" t="b">
        <f t="shared" si="1383"/>
        <v>0</v>
      </c>
      <c r="CE932" t="b">
        <f t="shared" si="1384"/>
        <v>0</v>
      </c>
      <c r="CF932" t="b">
        <f t="shared" si="1385"/>
        <v>0</v>
      </c>
      <c r="CG932" t="b">
        <f t="shared" si="1386"/>
        <v>0</v>
      </c>
      <c r="CH932" t="b">
        <f t="shared" si="1387"/>
        <v>0</v>
      </c>
      <c r="CI932" t="b">
        <f t="shared" si="1388"/>
        <v>0</v>
      </c>
      <c r="CJ932" t="b">
        <f t="shared" si="1389"/>
        <v>0</v>
      </c>
      <c r="CK932" t="b">
        <f t="shared" si="1390"/>
        <v>0</v>
      </c>
      <c r="CL932" t="b">
        <f t="shared" si="1391"/>
        <v>0</v>
      </c>
      <c r="CM932" t="b">
        <f t="shared" si="1392"/>
        <v>0</v>
      </c>
      <c r="CN932" t="b">
        <f t="shared" si="1393"/>
        <v>0</v>
      </c>
      <c r="CO932" t="b">
        <f t="shared" si="1394"/>
        <v>0</v>
      </c>
      <c r="CP932" t="b">
        <f t="shared" si="1395"/>
        <v>0</v>
      </c>
      <c r="CQ932" t="b">
        <f t="shared" si="1396"/>
        <v>0</v>
      </c>
      <c r="CR932" t="b">
        <f t="shared" si="1397"/>
        <v>0</v>
      </c>
      <c r="CS932" t="b">
        <f t="shared" si="1398"/>
        <v>0</v>
      </c>
      <c r="CT932" t="b">
        <f t="shared" si="1399"/>
        <v>0</v>
      </c>
      <c r="CU932" t="b">
        <f t="shared" si="1400"/>
        <v>0</v>
      </c>
      <c r="CV932" t="b">
        <f t="shared" si="1401"/>
        <v>0</v>
      </c>
      <c r="CW932" t="b">
        <f t="shared" si="1402"/>
        <v>0</v>
      </c>
      <c r="CX932" t="b">
        <f t="shared" si="1403"/>
        <v>0</v>
      </c>
      <c r="CY932" t="b">
        <f t="shared" si="1404"/>
        <v>0</v>
      </c>
      <c r="CZ932" t="b">
        <f t="shared" si="1405"/>
        <v>0</v>
      </c>
      <c r="DA932" t="b">
        <f t="shared" si="1406"/>
        <v>0</v>
      </c>
      <c r="DB932" t="b">
        <f t="shared" si="1407"/>
        <v>0</v>
      </c>
      <c r="DC932" t="b">
        <f t="shared" si="1408"/>
        <v>0</v>
      </c>
      <c r="DD932" t="b">
        <f t="shared" si="1409"/>
        <v>0</v>
      </c>
    </row>
    <row r="933" spans="1:108">
      <c r="A933" s="12" t="s">
        <v>957</v>
      </c>
      <c r="B933" t="s">
        <v>947</v>
      </c>
      <c r="C933" t="s">
        <v>947</v>
      </c>
      <c r="G933" t="s">
        <v>948</v>
      </c>
      <c r="H933" t="s">
        <v>7437</v>
      </c>
      <c r="I933" t="s">
        <v>7421</v>
      </c>
      <c r="J933" s="3" t="s">
        <v>109</v>
      </c>
      <c r="K933" t="s">
        <v>109</v>
      </c>
      <c r="L933" t="s">
        <v>6388</v>
      </c>
      <c r="M933" t="s">
        <v>6079</v>
      </c>
      <c r="N933" t="s">
        <v>88</v>
      </c>
      <c r="O933" t="b">
        <f t="shared" si="1316"/>
        <v>0</v>
      </c>
      <c r="P933" t="b">
        <f t="shared" si="1317"/>
        <v>0</v>
      </c>
      <c r="Q933" t="b">
        <f t="shared" si="1318"/>
        <v>0</v>
      </c>
      <c r="R933" t="b">
        <f t="shared" si="1319"/>
        <v>1</v>
      </c>
      <c r="S933" t="b">
        <f t="shared" si="1320"/>
        <v>0</v>
      </c>
      <c r="T933" t="b">
        <f t="shared" si="1321"/>
        <v>0</v>
      </c>
      <c r="U933" t="b">
        <f t="shared" si="1322"/>
        <v>0</v>
      </c>
      <c r="V933" t="b">
        <f t="shared" si="1323"/>
        <v>1</v>
      </c>
      <c r="W933" t="b">
        <f t="shared" si="1324"/>
        <v>0</v>
      </c>
      <c r="X933" t="b">
        <f t="shared" si="1325"/>
        <v>0</v>
      </c>
      <c r="Y933" t="b">
        <f t="shared" si="1326"/>
        <v>0</v>
      </c>
      <c r="Z933" t="b">
        <f t="shared" si="1327"/>
        <v>0</v>
      </c>
      <c r="AA933" t="b">
        <f t="shared" si="1328"/>
        <v>0</v>
      </c>
      <c r="AB933" t="b">
        <f t="shared" si="1329"/>
        <v>0</v>
      </c>
      <c r="AC933" t="b">
        <f t="shared" si="1330"/>
        <v>0</v>
      </c>
      <c r="AD933" t="b">
        <f t="shared" si="1331"/>
        <v>0</v>
      </c>
      <c r="AE933" t="b">
        <f t="shared" si="1332"/>
        <v>0</v>
      </c>
      <c r="AF933" t="b">
        <f t="shared" si="1333"/>
        <v>0</v>
      </c>
      <c r="AG933" t="b">
        <f t="shared" si="1334"/>
        <v>0</v>
      </c>
      <c r="AH933" t="b">
        <f t="shared" si="1335"/>
        <v>0</v>
      </c>
      <c r="AI933" t="b">
        <f t="shared" si="1336"/>
        <v>0</v>
      </c>
      <c r="AJ933" t="b">
        <f t="shared" si="1337"/>
        <v>0</v>
      </c>
      <c r="AK933" t="b">
        <f t="shared" si="1338"/>
        <v>0</v>
      </c>
      <c r="AL933" t="b">
        <f t="shared" si="1339"/>
        <v>0</v>
      </c>
      <c r="AM933" t="b">
        <f t="shared" si="1340"/>
        <v>0</v>
      </c>
      <c r="AN933" t="b">
        <f t="shared" si="1341"/>
        <v>0</v>
      </c>
      <c r="AO933" t="b">
        <f t="shared" si="1342"/>
        <v>0</v>
      </c>
      <c r="AP933" t="b">
        <f t="shared" si="1343"/>
        <v>0</v>
      </c>
      <c r="AQ933" t="b">
        <f t="shared" si="1344"/>
        <v>0</v>
      </c>
      <c r="AR933" t="b">
        <f t="shared" si="1345"/>
        <v>0</v>
      </c>
      <c r="AS933" t="b">
        <f t="shared" si="1346"/>
        <v>0</v>
      </c>
      <c r="AT933" t="b">
        <f t="shared" si="1347"/>
        <v>0</v>
      </c>
      <c r="AU933" t="b">
        <f t="shared" si="1348"/>
        <v>0</v>
      </c>
      <c r="AV933" t="b">
        <f t="shared" si="1349"/>
        <v>0</v>
      </c>
      <c r="AW933" t="b">
        <f t="shared" si="1350"/>
        <v>0</v>
      </c>
      <c r="AX933" t="b">
        <f t="shared" si="1351"/>
        <v>0</v>
      </c>
      <c r="AY933" t="b">
        <f t="shared" si="1352"/>
        <v>0</v>
      </c>
      <c r="AZ933" t="b">
        <f t="shared" si="1353"/>
        <v>0</v>
      </c>
      <c r="BA933" t="b">
        <f t="shared" si="1354"/>
        <v>0</v>
      </c>
      <c r="BB933" t="b">
        <f t="shared" si="1355"/>
        <v>0</v>
      </c>
      <c r="BC933" t="b">
        <f t="shared" si="1356"/>
        <v>0</v>
      </c>
      <c r="BD933" t="b">
        <f t="shared" si="1357"/>
        <v>0</v>
      </c>
      <c r="BE933" t="b">
        <f t="shared" si="1358"/>
        <v>0</v>
      </c>
      <c r="BF933" t="b">
        <f t="shared" si="1359"/>
        <v>0</v>
      </c>
      <c r="BG933" t="b">
        <f t="shared" si="1360"/>
        <v>0</v>
      </c>
      <c r="BH933" t="b">
        <f t="shared" si="1361"/>
        <v>0</v>
      </c>
      <c r="BI933" t="b">
        <f t="shared" si="1362"/>
        <v>0</v>
      </c>
      <c r="BJ933" t="b">
        <f t="shared" si="1363"/>
        <v>0</v>
      </c>
      <c r="BK933" t="b">
        <f t="shared" si="1364"/>
        <v>0</v>
      </c>
      <c r="BL933" t="b">
        <f t="shared" si="1365"/>
        <v>0</v>
      </c>
      <c r="BM933" t="b">
        <f t="shared" si="1366"/>
        <v>0</v>
      </c>
      <c r="BN933" t="b">
        <f t="shared" si="1367"/>
        <v>0</v>
      </c>
      <c r="BO933" t="b">
        <f t="shared" si="1368"/>
        <v>0</v>
      </c>
      <c r="BP933" t="b">
        <f t="shared" si="1369"/>
        <v>0</v>
      </c>
      <c r="BQ933" t="b">
        <f t="shared" si="1370"/>
        <v>0</v>
      </c>
      <c r="BR933" t="b">
        <f t="shared" si="1371"/>
        <v>0</v>
      </c>
      <c r="BS933" t="b">
        <f t="shared" si="1372"/>
        <v>0</v>
      </c>
      <c r="BT933" t="b">
        <f t="shared" si="1373"/>
        <v>0</v>
      </c>
      <c r="BU933" t="b">
        <f t="shared" si="1374"/>
        <v>0</v>
      </c>
      <c r="BV933" t="b">
        <f t="shared" si="1375"/>
        <v>0</v>
      </c>
      <c r="BW933" t="b">
        <f t="shared" si="1376"/>
        <v>0</v>
      </c>
      <c r="BX933" t="b">
        <f t="shared" si="1377"/>
        <v>0</v>
      </c>
      <c r="BY933" t="b">
        <f t="shared" si="1378"/>
        <v>0</v>
      </c>
      <c r="BZ933" t="b">
        <f t="shared" si="1379"/>
        <v>0</v>
      </c>
      <c r="CA933" t="b">
        <f t="shared" si="1380"/>
        <v>0</v>
      </c>
      <c r="CB933" t="b">
        <f t="shared" si="1381"/>
        <v>0</v>
      </c>
      <c r="CC933" t="b">
        <f t="shared" si="1382"/>
        <v>0</v>
      </c>
      <c r="CD933" t="b">
        <f t="shared" si="1383"/>
        <v>0</v>
      </c>
      <c r="CE933" t="b">
        <f t="shared" si="1384"/>
        <v>0</v>
      </c>
      <c r="CF933" t="b">
        <f t="shared" si="1385"/>
        <v>0</v>
      </c>
      <c r="CG933" t="b">
        <f t="shared" si="1386"/>
        <v>0</v>
      </c>
      <c r="CH933" t="b">
        <f t="shared" si="1387"/>
        <v>0</v>
      </c>
      <c r="CI933" t="b">
        <f t="shared" si="1388"/>
        <v>0</v>
      </c>
      <c r="CJ933" t="b">
        <f t="shared" si="1389"/>
        <v>0</v>
      </c>
      <c r="CK933" t="b">
        <f t="shared" si="1390"/>
        <v>0</v>
      </c>
      <c r="CL933" t="b">
        <f t="shared" si="1391"/>
        <v>0</v>
      </c>
      <c r="CM933" t="b">
        <f t="shared" si="1392"/>
        <v>0</v>
      </c>
      <c r="CN933" t="b">
        <f t="shared" si="1393"/>
        <v>0</v>
      </c>
      <c r="CO933" t="b">
        <f t="shared" si="1394"/>
        <v>1</v>
      </c>
      <c r="CP933" t="b">
        <f t="shared" si="1395"/>
        <v>0</v>
      </c>
      <c r="CQ933" t="b">
        <f t="shared" si="1396"/>
        <v>0</v>
      </c>
      <c r="CR933" t="b">
        <f t="shared" si="1397"/>
        <v>0</v>
      </c>
      <c r="CS933" t="b">
        <f t="shared" si="1398"/>
        <v>0</v>
      </c>
      <c r="CT933" t="b">
        <f t="shared" si="1399"/>
        <v>0</v>
      </c>
      <c r="CU933" t="b">
        <f t="shared" si="1400"/>
        <v>0</v>
      </c>
      <c r="CV933" t="b">
        <f t="shared" si="1401"/>
        <v>0</v>
      </c>
      <c r="CW933" t="b">
        <f t="shared" si="1402"/>
        <v>0</v>
      </c>
      <c r="CX933" t="b">
        <f t="shared" si="1403"/>
        <v>0</v>
      </c>
      <c r="CY933" t="b">
        <f t="shared" si="1404"/>
        <v>0</v>
      </c>
      <c r="CZ933" t="b">
        <f t="shared" si="1405"/>
        <v>0</v>
      </c>
      <c r="DA933" t="b">
        <f t="shared" si="1406"/>
        <v>0</v>
      </c>
      <c r="DB933" t="b">
        <f t="shared" si="1407"/>
        <v>0</v>
      </c>
      <c r="DC933" t="b">
        <f t="shared" si="1408"/>
        <v>0</v>
      </c>
      <c r="DD933" t="b">
        <f t="shared" si="1409"/>
        <v>0</v>
      </c>
    </row>
    <row r="934" spans="1:108">
      <c r="A934" t="s">
        <v>958</v>
      </c>
      <c r="B934" t="s">
        <v>947</v>
      </c>
      <c r="C934" t="s">
        <v>947</v>
      </c>
      <c r="G934" t="s">
        <v>948</v>
      </c>
      <c r="H934" t="s">
        <v>7437</v>
      </c>
      <c r="I934" t="s">
        <v>7421</v>
      </c>
      <c r="J934" t="s">
        <v>362</v>
      </c>
      <c r="K934" t="s">
        <v>136</v>
      </c>
      <c r="L934" t="s">
        <v>7787</v>
      </c>
      <c r="M934" t="s">
        <v>6079</v>
      </c>
      <c r="N934" t="s">
        <v>7546</v>
      </c>
      <c r="O934" t="b">
        <f t="shared" si="1316"/>
        <v>1</v>
      </c>
      <c r="P934" t="b">
        <f t="shared" si="1317"/>
        <v>0</v>
      </c>
      <c r="Q934" t="b">
        <f t="shared" si="1318"/>
        <v>1</v>
      </c>
      <c r="R934" t="b">
        <f t="shared" si="1319"/>
        <v>1</v>
      </c>
      <c r="S934" t="b">
        <f t="shared" si="1320"/>
        <v>1</v>
      </c>
      <c r="T934" t="b">
        <f t="shared" si="1321"/>
        <v>0</v>
      </c>
      <c r="U934" t="b">
        <f t="shared" si="1322"/>
        <v>1</v>
      </c>
      <c r="V934" t="b">
        <f t="shared" si="1323"/>
        <v>0</v>
      </c>
      <c r="W934" t="b">
        <f t="shared" si="1324"/>
        <v>1</v>
      </c>
      <c r="X934" t="b">
        <f t="shared" si="1325"/>
        <v>1</v>
      </c>
      <c r="Y934" t="b">
        <f t="shared" si="1326"/>
        <v>0</v>
      </c>
      <c r="Z934" t="b">
        <f t="shared" si="1327"/>
        <v>0</v>
      </c>
      <c r="AA934" t="b">
        <f t="shared" si="1328"/>
        <v>0</v>
      </c>
      <c r="AB934" t="b">
        <f t="shared" si="1329"/>
        <v>1</v>
      </c>
      <c r="AC934" t="b">
        <f t="shared" si="1330"/>
        <v>0</v>
      </c>
      <c r="AD934" t="b">
        <f t="shared" si="1331"/>
        <v>0</v>
      </c>
      <c r="AE934" t="b">
        <f t="shared" si="1332"/>
        <v>0</v>
      </c>
      <c r="AF934" t="b">
        <f t="shared" si="1333"/>
        <v>0</v>
      </c>
      <c r="AG934" t="b">
        <f t="shared" si="1334"/>
        <v>0</v>
      </c>
      <c r="AH934" t="b">
        <f t="shared" si="1335"/>
        <v>0</v>
      </c>
      <c r="AI934" t="b">
        <f t="shared" si="1336"/>
        <v>0</v>
      </c>
      <c r="AJ934" t="b">
        <f t="shared" si="1337"/>
        <v>0</v>
      </c>
      <c r="AK934" t="b">
        <f t="shared" si="1338"/>
        <v>0</v>
      </c>
      <c r="AL934" t="b">
        <f t="shared" si="1339"/>
        <v>0</v>
      </c>
      <c r="AM934" t="b">
        <f t="shared" si="1340"/>
        <v>0</v>
      </c>
      <c r="AN934" t="b">
        <f t="shared" si="1341"/>
        <v>0</v>
      </c>
      <c r="AO934" t="b">
        <f t="shared" si="1342"/>
        <v>0</v>
      </c>
      <c r="AP934" t="b">
        <f t="shared" si="1343"/>
        <v>0</v>
      </c>
      <c r="AQ934" t="b">
        <f t="shared" si="1344"/>
        <v>0</v>
      </c>
      <c r="AR934" t="b">
        <f t="shared" si="1345"/>
        <v>0</v>
      </c>
      <c r="AS934" t="b">
        <f t="shared" si="1346"/>
        <v>0</v>
      </c>
      <c r="AT934" t="b">
        <f t="shared" si="1347"/>
        <v>0</v>
      </c>
      <c r="AU934" t="b">
        <f t="shared" si="1348"/>
        <v>0</v>
      </c>
      <c r="AV934" t="b">
        <f t="shared" si="1349"/>
        <v>0</v>
      </c>
      <c r="AW934" t="b">
        <f t="shared" si="1350"/>
        <v>0</v>
      </c>
      <c r="AX934" t="b">
        <f t="shared" si="1351"/>
        <v>0</v>
      </c>
      <c r="AY934" t="b">
        <f t="shared" si="1352"/>
        <v>0</v>
      </c>
      <c r="AZ934" t="b">
        <f t="shared" si="1353"/>
        <v>0</v>
      </c>
      <c r="BA934" t="b">
        <f t="shared" si="1354"/>
        <v>0</v>
      </c>
      <c r="BB934" t="b">
        <f t="shared" si="1355"/>
        <v>0</v>
      </c>
      <c r="BC934" t="b">
        <f t="shared" si="1356"/>
        <v>0</v>
      </c>
      <c r="BD934" t="b">
        <f t="shared" si="1357"/>
        <v>0</v>
      </c>
      <c r="BE934" t="b">
        <f t="shared" si="1358"/>
        <v>1</v>
      </c>
      <c r="BF934" t="b">
        <f t="shared" si="1359"/>
        <v>0</v>
      </c>
      <c r="BG934" t="b">
        <f t="shared" si="1360"/>
        <v>0</v>
      </c>
      <c r="BH934" t="b">
        <f t="shared" si="1361"/>
        <v>1</v>
      </c>
      <c r="BI934" t="b">
        <f t="shared" si="1362"/>
        <v>0</v>
      </c>
      <c r="BJ934" t="b">
        <f t="shared" si="1363"/>
        <v>0</v>
      </c>
      <c r="BK934" t="b">
        <f t="shared" si="1364"/>
        <v>0</v>
      </c>
      <c r="BL934" t="b">
        <f t="shared" si="1365"/>
        <v>0</v>
      </c>
      <c r="BM934" t="b">
        <f t="shared" si="1366"/>
        <v>0</v>
      </c>
      <c r="BN934" t="b">
        <f t="shared" si="1367"/>
        <v>0</v>
      </c>
      <c r="BO934" t="b">
        <f t="shared" si="1368"/>
        <v>0</v>
      </c>
      <c r="BP934" t="b">
        <f t="shared" si="1369"/>
        <v>0</v>
      </c>
      <c r="BQ934" t="b">
        <f t="shared" si="1370"/>
        <v>1</v>
      </c>
      <c r="BR934" t="b">
        <f t="shared" si="1371"/>
        <v>0</v>
      </c>
      <c r="BS934" t="b">
        <f t="shared" si="1372"/>
        <v>0</v>
      </c>
      <c r="BT934" t="b">
        <f t="shared" si="1373"/>
        <v>0</v>
      </c>
      <c r="BU934" t="b">
        <f t="shared" si="1374"/>
        <v>0</v>
      </c>
      <c r="BV934" t="b">
        <f t="shared" si="1375"/>
        <v>0</v>
      </c>
      <c r="BW934" t="b">
        <f t="shared" si="1376"/>
        <v>0</v>
      </c>
      <c r="BX934" t="b">
        <f t="shared" si="1377"/>
        <v>0</v>
      </c>
      <c r="BY934" t="b">
        <f t="shared" si="1378"/>
        <v>0</v>
      </c>
      <c r="BZ934" t="b">
        <f t="shared" si="1379"/>
        <v>1</v>
      </c>
      <c r="CA934" t="b">
        <f t="shared" si="1380"/>
        <v>0</v>
      </c>
      <c r="CB934" t="b">
        <f t="shared" si="1381"/>
        <v>0</v>
      </c>
      <c r="CC934" t="b">
        <f t="shared" si="1382"/>
        <v>0</v>
      </c>
      <c r="CD934" t="b">
        <f t="shared" si="1383"/>
        <v>0</v>
      </c>
      <c r="CE934" t="b">
        <f t="shared" si="1384"/>
        <v>0</v>
      </c>
      <c r="CF934" t="b">
        <f t="shared" si="1385"/>
        <v>0</v>
      </c>
      <c r="CG934" t="b">
        <f t="shared" si="1386"/>
        <v>0</v>
      </c>
      <c r="CH934" t="b">
        <f t="shared" si="1387"/>
        <v>0</v>
      </c>
      <c r="CI934" t="b">
        <f t="shared" si="1388"/>
        <v>0</v>
      </c>
      <c r="CJ934" t="b">
        <f t="shared" si="1389"/>
        <v>0</v>
      </c>
      <c r="CK934" t="b">
        <f t="shared" si="1390"/>
        <v>0</v>
      </c>
      <c r="CL934" t="b">
        <f t="shared" si="1391"/>
        <v>0</v>
      </c>
      <c r="CM934" t="b">
        <f t="shared" si="1392"/>
        <v>0</v>
      </c>
      <c r="CN934" t="b">
        <f t="shared" si="1393"/>
        <v>0</v>
      </c>
      <c r="CO934" t="b">
        <f t="shared" si="1394"/>
        <v>0</v>
      </c>
      <c r="CP934" t="b">
        <f t="shared" si="1395"/>
        <v>0</v>
      </c>
      <c r="CQ934" t="b">
        <f t="shared" si="1396"/>
        <v>0</v>
      </c>
      <c r="CR934" t="b">
        <f t="shared" si="1397"/>
        <v>0</v>
      </c>
      <c r="CS934" t="b">
        <f t="shared" si="1398"/>
        <v>1</v>
      </c>
      <c r="CT934" t="b">
        <f t="shared" si="1399"/>
        <v>0</v>
      </c>
      <c r="CU934" t="b">
        <f t="shared" si="1400"/>
        <v>0</v>
      </c>
      <c r="CV934" t="b">
        <f t="shared" si="1401"/>
        <v>0</v>
      </c>
      <c r="CW934" t="b">
        <f t="shared" si="1402"/>
        <v>0</v>
      </c>
      <c r="CX934" t="b">
        <f t="shared" si="1403"/>
        <v>0</v>
      </c>
      <c r="CY934" t="b">
        <f t="shared" si="1404"/>
        <v>0</v>
      </c>
      <c r="CZ934" t="b">
        <f t="shared" si="1405"/>
        <v>0</v>
      </c>
      <c r="DA934" t="b">
        <f t="shared" si="1406"/>
        <v>0</v>
      </c>
      <c r="DB934" t="b">
        <f t="shared" si="1407"/>
        <v>0</v>
      </c>
      <c r="DC934" t="b">
        <f t="shared" si="1408"/>
        <v>0</v>
      </c>
      <c r="DD934" t="b">
        <f t="shared" si="1409"/>
        <v>0</v>
      </c>
    </row>
    <row r="935" spans="1:108">
      <c r="A935" s="1" t="s">
        <v>256</v>
      </c>
      <c r="B935" t="s">
        <v>257</v>
      </c>
      <c r="C935" t="s">
        <v>257</v>
      </c>
      <c r="G935" t="s">
        <v>258</v>
      </c>
      <c r="H935" t="s">
        <v>7438</v>
      </c>
      <c r="I935" t="s">
        <v>7421</v>
      </c>
      <c r="J935" s="1" t="s">
        <v>109</v>
      </c>
      <c r="K935" t="s">
        <v>109</v>
      </c>
      <c r="L935" t="s">
        <v>6173</v>
      </c>
      <c r="M935" t="s">
        <v>6079</v>
      </c>
      <c r="N935" t="s">
        <v>100</v>
      </c>
      <c r="O935" t="b">
        <f t="shared" si="1316"/>
        <v>0</v>
      </c>
      <c r="P935" t="b">
        <f t="shared" si="1317"/>
        <v>0</v>
      </c>
      <c r="Q935" t="b">
        <f t="shared" si="1318"/>
        <v>1</v>
      </c>
      <c r="R935" t="b">
        <f t="shared" si="1319"/>
        <v>0</v>
      </c>
      <c r="S935" t="b">
        <f t="shared" si="1320"/>
        <v>0</v>
      </c>
      <c r="T935" t="b">
        <f t="shared" si="1321"/>
        <v>0</v>
      </c>
      <c r="U935" t="b">
        <f t="shared" si="1322"/>
        <v>0</v>
      </c>
      <c r="V935" t="b">
        <f t="shared" si="1323"/>
        <v>0</v>
      </c>
      <c r="W935" t="b">
        <f t="shared" si="1324"/>
        <v>0</v>
      </c>
      <c r="X935" t="b">
        <f t="shared" si="1325"/>
        <v>1</v>
      </c>
      <c r="Y935" t="b">
        <f t="shared" si="1326"/>
        <v>0</v>
      </c>
      <c r="Z935" t="b">
        <f t="shared" si="1327"/>
        <v>0</v>
      </c>
      <c r="AA935" t="b">
        <f t="shared" si="1328"/>
        <v>0</v>
      </c>
      <c r="AB935" t="b">
        <f t="shared" si="1329"/>
        <v>0</v>
      </c>
      <c r="AC935" t="b">
        <f t="shared" si="1330"/>
        <v>0</v>
      </c>
      <c r="AD935" t="b">
        <f t="shared" si="1331"/>
        <v>0</v>
      </c>
      <c r="AE935" t="b">
        <f t="shared" si="1332"/>
        <v>0</v>
      </c>
      <c r="AF935" t="b">
        <f t="shared" si="1333"/>
        <v>0</v>
      </c>
      <c r="AG935" t="b">
        <f t="shared" si="1334"/>
        <v>0</v>
      </c>
      <c r="AH935" t="b">
        <f t="shared" si="1335"/>
        <v>0</v>
      </c>
      <c r="AI935" t="b">
        <f t="shared" si="1336"/>
        <v>0</v>
      </c>
      <c r="AJ935" t="b">
        <f t="shared" si="1337"/>
        <v>0</v>
      </c>
      <c r="AK935" t="b">
        <f t="shared" si="1338"/>
        <v>0</v>
      </c>
      <c r="AL935" t="b">
        <f t="shared" si="1339"/>
        <v>0</v>
      </c>
      <c r="AM935" t="b">
        <f t="shared" si="1340"/>
        <v>0</v>
      </c>
      <c r="AN935" t="b">
        <f t="shared" si="1341"/>
        <v>0</v>
      </c>
      <c r="AO935" t="b">
        <f t="shared" si="1342"/>
        <v>0</v>
      </c>
      <c r="AP935" t="b">
        <f t="shared" si="1343"/>
        <v>0</v>
      </c>
      <c r="AQ935" t="b">
        <f t="shared" si="1344"/>
        <v>0</v>
      </c>
      <c r="AR935" t="b">
        <f t="shared" si="1345"/>
        <v>0</v>
      </c>
      <c r="AS935" t="b">
        <f t="shared" si="1346"/>
        <v>0</v>
      </c>
      <c r="AT935" t="b">
        <f t="shared" si="1347"/>
        <v>0</v>
      </c>
      <c r="AU935" t="b">
        <f t="shared" si="1348"/>
        <v>0</v>
      </c>
      <c r="AV935" t="b">
        <f t="shared" si="1349"/>
        <v>0</v>
      </c>
      <c r="AW935" t="b">
        <f t="shared" si="1350"/>
        <v>0</v>
      </c>
      <c r="AX935" t="b">
        <f t="shared" si="1351"/>
        <v>0</v>
      </c>
      <c r="AY935" t="b">
        <f t="shared" si="1352"/>
        <v>0</v>
      </c>
      <c r="AZ935" t="b">
        <f t="shared" si="1353"/>
        <v>0</v>
      </c>
      <c r="BA935" t="b">
        <f t="shared" si="1354"/>
        <v>0</v>
      </c>
      <c r="BB935" t="b">
        <f t="shared" si="1355"/>
        <v>0</v>
      </c>
      <c r="BC935" t="b">
        <f t="shared" si="1356"/>
        <v>0</v>
      </c>
      <c r="BD935" t="b">
        <f t="shared" si="1357"/>
        <v>0</v>
      </c>
      <c r="BE935" t="b">
        <f t="shared" si="1358"/>
        <v>0</v>
      </c>
      <c r="BF935" t="b">
        <f t="shared" si="1359"/>
        <v>0</v>
      </c>
      <c r="BG935" t="b">
        <f t="shared" si="1360"/>
        <v>0</v>
      </c>
      <c r="BH935" t="b">
        <f t="shared" si="1361"/>
        <v>0</v>
      </c>
      <c r="BI935" t="b">
        <f t="shared" si="1362"/>
        <v>0</v>
      </c>
      <c r="BJ935" t="b">
        <f t="shared" si="1363"/>
        <v>0</v>
      </c>
      <c r="BK935" t="b">
        <f t="shared" si="1364"/>
        <v>0</v>
      </c>
      <c r="BL935" t="b">
        <f t="shared" si="1365"/>
        <v>0</v>
      </c>
      <c r="BM935" t="b">
        <f t="shared" si="1366"/>
        <v>0</v>
      </c>
      <c r="BN935" t="b">
        <f t="shared" si="1367"/>
        <v>0</v>
      </c>
      <c r="BO935" t="b">
        <f t="shared" si="1368"/>
        <v>0</v>
      </c>
      <c r="BP935" t="b">
        <f t="shared" si="1369"/>
        <v>0</v>
      </c>
      <c r="BQ935" t="b">
        <f t="shared" si="1370"/>
        <v>0</v>
      </c>
      <c r="BR935" t="b">
        <f t="shared" si="1371"/>
        <v>0</v>
      </c>
      <c r="BS935" t="b">
        <f t="shared" si="1372"/>
        <v>0</v>
      </c>
      <c r="BT935" t="b">
        <f t="shared" si="1373"/>
        <v>0</v>
      </c>
      <c r="BU935" t="b">
        <f t="shared" si="1374"/>
        <v>0</v>
      </c>
      <c r="BV935" t="b">
        <f t="shared" si="1375"/>
        <v>0</v>
      </c>
      <c r="BW935" t="b">
        <f t="shared" si="1376"/>
        <v>0</v>
      </c>
      <c r="BX935" t="b">
        <f t="shared" si="1377"/>
        <v>0</v>
      </c>
      <c r="BY935" t="b">
        <f t="shared" si="1378"/>
        <v>0</v>
      </c>
      <c r="BZ935" t="b">
        <f t="shared" si="1379"/>
        <v>0</v>
      </c>
      <c r="CA935" t="b">
        <f t="shared" si="1380"/>
        <v>0</v>
      </c>
      <c r="CB935" t="b">
        <f t="shared" si="1381"/>
        <v>0</v>
      </c>
      <c r="CC935" t="b">
        <f t="shared" si="1382"/>
        <v>0</v>
      </c>
      <c r="CD935" t="b">
        <f t="shared" si="1383"/>
        <v>0</v>
      </c>
      <c r="CE935" t="b">
        <f t="shared" si="1384"/>
        <v>0</v>
      </c>
      <c r="CF935" t="b">
        <f t="shared" si="1385"/>
        <v>0</v>
      </c>
      <c r="CG935" t="b">
        <f t="shared" si="1386"/>
        <v>0</v>
      </c>
      <c r="CH935" t="b">
        <f t="shared" si="1387"/>
        <v>0</v>
      </c>
      <c r="CI935" t="b">
        <f t="shared" si="1388"/>
        <v>0</v>
      </c>
      <c r="CJ935" t="b">
        <f t="shared" si="1389"/>
        <v>0</v>
      </c>
      <c r="CK935" t="b">
        <f t="shared" si="1390"/>
        <v>0</v>
      </c>
      <c r="CL935" t="b">
        <f t="shared" si="1391"/>
        <v>0</v>
      </c>
      <c r="CM935" t="b">
        <f t="shared" si="1392"/>
        <v>0</v>
      </c>
      <c r="CN935" t="b">
        <f t="shared" si="1393"/>
        <v>0</v>
      </c>
      <c r="CO935" t="b">
        <f t="shared" si="1394"/>
        <v>0</v>
      </c>
      <c r="CP935" t="b">
        <f t="shared" si="1395"/>
        <v>0</v>
      </c>
      <c r="CQ935" t="b">
        <f t="shared" si="1396"/>
        <v>0</v>
      </c>
      <c r="CR935" t="b">
        <f t="shared" si="1397"/>
        <v>0</v>
      </c>
      <c r="CS935" t="b">
        <f t="shared" si="1398"/>
        <v>0</v>
      </c>
      <c r="CT935" t="b">
        <f t="shared" si="1399"/>
        <v>0</v>
      </c>
      <c r="CU935" t="b">
        <f t="shared" si="1400"/>
        <v>0</v>
      </c>
      <c r="CV935" t="b">
        <f t="shared" si="1401"/>
        <v>0</v>
      </c>
      <c r="CW935" t="b">
        <f t="shared" si="1402"/>
        <v>0</v>
      </c>
      <c r="CX935" t="b">
        <f t="shared" si="1403"/>
        <v>0</v>
      </c>
      <c r="CY935" t="b">
        <f t="shared" si="1404"/>
        <v>0</v>
      </c>
      <c r="CZ935" t="b">
        <f t="shared" si="1405"/>
        <v>0</v>
      </c>
      <c r="DA935" t="b">
        <f t="shared" si="1406"/>
        <v>1</v>
      </c>
      <c r="DB935" t="b">
        <f t="shared" si="1407"/>
        <v>0</v>
      </c>
      <c r="DC935" t="b">
        <f t="shared" si="1408"/>
        <v>0</v>
      </c>
      <c r="DD935" t="b">
        <f t="shared" si="1409"/>
        <v>0</v>
      </c>
    </row>
    <row r="936" spans="1:108">
      <c r="A936" s="1" t="s">
        <v>259</v>
      </c>
      <c r="B936" t="s">
        <v>257</v>
      </c>
      <c r="C936" t="s">
        <v>257</v>
      </c>
      <c r="G936" t="s">
        <v>258</v>
      </c>
      <c r="H936" t="s">
        <v>7438</v>
      </c>
      <c r="I936" t="s">
        <v>7421</v>
      </c>
      <c r="J936" s="1" t="s">
        <v>135</v>
      </c>
      <c r="K936" t="s">
        <v>136</v>
      </c>
      <c r="L936" t="s">
        <v>6174</v>
      </c>
      <c r="M936" t="s">
        <v>6079</v>
      </c>
      <c r="N936" t="s">
        <v>46</v>
      </c>
      <c r="O936" t="b">
        <f t="shared" si="1316"/>
        <v>0</v>
      </c>
      <c r="P936" t="b">
        <f t="shared" si="1317"/>
        <v>0</v>
      </c>
      <c r="Q936" t="b">
        <f t="shared" si="1318"/>
        <v>1</v>
      </c>
      <c r="R936" t="b">
        <f t="shared" si="1319"/>
        <v>0</v>
      </c>
      <c r="S936" t="b">
        <f t="shared" si="1320"/>
        <v>0</v>
      </c>
      <c r="T936" t="b">
        <f t="shared" si="1321"/>
        <v>0</v>
      </c>
      <c r="U936" t="b">
        <f t="shared" si="1322"/>
        <v>0</v>
      </c>
      <c r="V936" t="b">
        <f t="shared" si="1323"/>
        <v>0</v>
      </c>
      <c r="W936" t="b">
        <f t="shared" si="1324"/>
        <v>0</v>
      </c>
      <c r="X936" t="b">
        <f t="shared" si="1325"/>
        <v>0</v>
      </c>
      <c r="Y936" t="b">
        <f t="shared" si="1326"/>
        <v>1</v>
      </c>
      <c r="Z936" t="b">
        <f t="shared" si="1327"/>
        <v>0</v>
      </c>
      <c r="AA936" t="b">
        <f t="shared" si="1328"/>
        <v>0</v>
      </c>
      <c r="AB936" t="b">
        <f t="shared" si="1329"/>
        <v>0</v>
      </c>
      <c r="AC936" t="b">
        <f t="shared" si="1330"/>
        <v>0</v>
      </c>
      <c r="AD936" t="b">
        <f t="shared" si="1331"/>
        <v>0</v>
      </c>
      <c r="AE936" t="b">
        <f t="shared" si="1332"/>
        <v>0</v>
      </c>
      <c r="AF936" t="b">
        <f t="shared" si="1333"/>
        <v>0</v>
      </c>
      <c r="AG936" t="b">
        <f t="shared" si="1334"/>
        <v>0</v>
      </c>
      <c r="AH936" t="b">
        <f t="shared" si="1335"/>
        <v>0</v>
      </c>
      <c r="AI936" t="b">
        <f t="shared" si="1336"/>
        <v>0</v>
      </c>
      <c r="AJ936" t="b">
        <f t="shared" si="1337"/>
        <v>0</v>
      </c>
      <c r="AK936" t="b">
        <f t="shared" si="1338"/>
        <v>0</v>
      </c>
      <c r="AL936" t="b">
        <f t="shared" si="1339"/>
        <v>0</v>
      </c>
      <c r="AM936" t="b">
        <f t="shared" si="1340"/>
        <v>0</v>
      </c>
      <c r="AN936" t="b">
        <f t="shared" si="1341"/>
        <v>0</v>
      </c>
      <c r="AO936" t="b">
        <f t="shared" si="1342"/>
        <v>0</v>
      </c>
      <c r="AP936" t="b">
        <f t="shared" si="1343"/>
        <v>0</v>
      </c>
      <c r="AQ936" t="b">
        <f t="shared" si="1344"/>
        <v>0</v>
      </c>
      <c r="AR936" t="b">
        <f t="shared" si="1345"/>
        <v>0</v>
      </c>
      <c r="AS936" t="b">
        <f t="shared" si="1346"/>
        <v>0</v>
      </c>
      <c r="AT936" t="b">
        <f t="shared" si="1347"/>
        <v>0</v>
      </c>
      <c r="AU936" t="b">
        <f t="shared" si="1348"/>
        <v>0</v>
      </c>
      <c r="AV936" t="b">
        <f t="shared" si="1349"/>
        <v>0</v>
      </c>
      <c r="AW936" t="b">
        <f t="shared" si="1350"/>
        <v>0</v>
      </c>
      <c r="AX936" t="b">
        <f t="shared" si="1351"/>
        <v>0</v>
      </c>
      <c r="AY936" t="b">
        <f t="shared" si="1352"/>
        <v>1</v>
      </c>
      <c r="AZ936" t="b">
        <f t="shared" si="1353"/>
        <v>0</v>
      </c>
      <c r="BA936" t="b">
        <f t="shared" si="1354"/>
        <v>0</v>
      </c>
      <c r="BB936" t="b">
        <f t="shared" si="1355"/>
        <v>0</v>
      </c>
      <c r="BC936" t="b">
        <f t="shared" si="1356"/>
        <v>0</v>
      </c>
      <c r="BD936" t="b">
        <f t="shared" si="1357"/>
        <v>0</v>
      </c>
      <c r="BE936" t="b">
        <f t="shared" si="1358"/>
        <v>0</v>
      </c>
      <c r="BF936" t="b">
        <f t="shared" si="1359"/>
        <v>0</v>
      </c>
      <c r="BG936" t="b">
        <f t="shared" si="1360"/>
        <v>0</v>
      </c>
      <c r="BH936" t="b">
        <f t="shared" si="1361"/>
        <v>0</v>
      </c>
      <c r="BI936" t="b">
        <f t="shared" si="1362"/>
        <v>0</v>
      </c>
      <c r="BJ936" t="b">
        <f t="shared" si="1363"/>
        <v>0</v>
      </c>
      <c r="BK936" t="b">
        <f t="shared" si="1364"/>
        <v>0</v>
      </c>
      <c r="BL936" t="b">
        <f t="shared" si="1365"/>
        <v>0</v>
      </c>
      <c r="BM936" t="b">
        <f t="shared" si="1366"/>
        <v>0</v>
      </c>
      <c r="BN936" t="b">
        <f t="shared" si="1367"/>
        <v>0</v>
      </c>
      <c r="BO936" t="b">
        <f t="shared" si="1368"/>
        <v>0</v>
      </c>
      <c r="BP936" t="b">
        <f t="shared" si="1369"/>
        <v>0</v>
      </c>
      <c r="BQ936" t="b">
        <f t="shared" si="1370"/>
        <v>0</v>
      </c>
      <c r="BR936" t="b">
        <f t="shared" si="1371"/>
        <v>0</v>
      </c>
      <c r="BS936" t="b">
        <f t="shared" si="1372"/>
        <v>0</v>
      </c>
      <c r="BT936" t="b">
        <f t="shared" si="1373"/>
        <v>0</v>
      </c>
      <c r="BU936" t="b">
        <f t="shared" si="1374"/>
        <v>0</v>
      </c>
      <c r="BV936" t="b">
        <f t="shared" si="1375"/>
        <v>0</v>
      </c>
      <c r="BW936" t="b">
        <f t="shared" si="1376"/>
        <v>0</v>
      </c>
      <c r="BX936" t="b">
        <f t="shared" si="1377"/>
        <v>0</v>
      </c>
      <c r="BY936" t="b">
        <f t="shared" si="1378"/>
        <v>0</v>
      </c>
      <c r="BZ936" t="b">
        <f t="shared" si="1379"/>
        <v>0</v>
      </c>
      <c r="CA936" t="b">
        <f t="shared" si="1380"/>
        <v>0</v>
      </c>
      <c r="CB936" t="b">
        <f t="shared" si="1381"/>
        <v>0</v>
      </c>
      <c r="CC936" t="b">
        <f t="shared" si="1382"/>
        <v>0</v>
      </c>
      <c r="CD936" t="b">
        <f t="shared" si="1383"/>
        <v>0</v>
      </c>
      <c r="CE936" t="b">
        <f t="shared" si="1384"/>
        <v>0</v>
      </c>
      <c r="CF936" t="b">
        <f t="shared" si="1385"/>
        <v>0</v>
      </c>
      <c r="CG936" t="b">
        <f t="shared" si="1386"/>
        <v>0</v>
      </c>
      <c r="CH936" t="b">
        <f t="shared" si="1387"/>
        <v>0</v>
      </c>
      <c r="CI936" t="b">
        <f t="shared" si="1388"/>
        <v>0</v>
      </c>
      <c r="CJ936" t="b">
        <f t="shared" si="1389"/>
        <v>0</v>
      </c>
      <c r="CK936" t="b">
        <f t="shared" si="1390"/>
        <v>0</v>
      </c>
      <c r="CL936" t="b">
        <f t="shared" si="1391"/>
        <v>0</v>
      </c>
      <c r="CM936" t="b">
        <f t="shared" si="1392"/>
        <v>0</v>
      </c>
      <c r="CN936" t="b">
        <f t="shared" si="1393"/>
        <v>0</v>
      </c>
      <c r="CO936" t="b">
        <f t="shared" si="1394"/>
        <v>0</v>
      </c>
      <c r="CP936" t="b">
        <f t="shared" si="1395"/>
        <v>0</v>
      </c>
      <c r="CQ936" t="b">
        <f t="shared" si="1396"/>
        <v>0</v>
      </c>
      <c r="CR936" t="b">
        <f t="shared" si="1397"/>
        <v>0</v>
      </c>
      <c r="CS936" t="b">
        <f t="shared" si="1398"/>
        <v>0</v>
      </c>
      <c r="CT936" t="b">
        <f t="shared" si="1399"/>
        <v>0</v>
      </c>
      <c r="CU936" t="b">
        <f t="shared" si="1400"/>
        <v>0</v>
      </c>
      <c r="CV936" t="b">
        <f t="shared" si="1401"/>
        <v>0</v>
      </c>
      <c r="CW936" t="b">
        <f t="shared" si="1402"/>
        <v>0</v>
      </c>
      <c r="CX936" t="b">
        <f t="shared" si="1403"/>
        <v>0</v>
      </c>
      <c r="CY936" t="b">
        <f t="shared" si="1404"/>
        <v>0</v>
      </c>
      <c r="CZ936" t="b">
        <f t="shared" si="1405"/>
        <v>0</v>
      </c>
      <c r="DA936" t="b">
        <f t="shared" si="1406"/>
        <v>0</v>
      </c>
      <c r="DB936" t="b">
        <f t="shared" si="1407"/>
        <v>0</v>
      </c>
      <c r="DC936" t="b">
        <f t="shared" si="1408"/>
        <v>0</v>
      </c>
      <c r="DD936" t="b">
        <f t="shared" si="1409"/>
        <v>0</v>
      </c>
    </row>
    <row r="937" spans="1:108">
      <c r="A937" s="1" t="s">
        <v>2318</v>
      </c>
      <c r="C937" t="s">
        <v>2319</v>
      </c>
      <c r="F937" t="s">
        <v>6130</v>
      </c>
      <c r="G937" t="s">
        <v>2320</v>
      </c>
      <c r="H937" t="s">
        <v>7438</v>
      </c>
      <c r="I937" t="s">
        <v>7421</v>
      </c>
      <c r="J937" s="1" t="s">
        <v>119</v>
      </c>
      <c r="K937" t="s">
        <v>109</v>
      </c>
      <c r="L937" t="s">
        <v>6840</v>
      </c>
      <c r="M937" t="s">
        <v>221</v>
      </c>
      <c r="N937" t="s">
        <v>2321</v>
      </c>
      <c r="O937" t="b">
        <f t="shared" si="1316"/>
        <v>1</v>
      </c>
      <c r="P937" t="b">
        <f t="shared" si="1317"/>
        <v>1</v>
      </c>
      <c r="Q937" t="b">
        <f t="shared" si="1318"/>
        <v>1</v>
      </c>
      <c r="R937" t="b">
        <f t="shared" si="1319"/>
        <v>1</v>
      </c>
      <c r="S937" t="b">
        <f t="shared" si="1320"/>
        <v>1</v>
      </c>
      <c r="T937" t="b">
        <f t="shared" si="1321"/>
        <v>1</v>
      </c>
      <c r="U937" t="b">
        <f t="shared" si="1322"/>
        <v>1</v>
      </c>
      <c r="V937" t="b">
        <f t="shared" si="1323"/>
        <v>1</v>
      </c>
      <c r="W937" t="b">
        <f t="shared" si="1324"/>
        <v>0</v>
      </c>
      <c r="X937" t="b">
        <f t="shared" si="1325"/>
        <v>1</v>
      </c>
      <c r="Y937" t="b">
        <f t="shared" si="1326"/>
        <v>1</v>
      </c>
      <c r="Z937" t="b">
        <f t="shared" si="1327"/>
        <v>0</v>
      </c>
      <c r="AA937" t="b">
        <f t="shared" si="1328"/>
        <v>1</v>
      </c>
      <c r="AB937" t="b">
        <f t="shared" si="1329"/>
        <v>0</v>
      </c>
      <c r="AC937" t="b">
        <f t="shared" si="1330"/>
        <v>0</v>
      </c>
      <c r="AD937" t="b">
        <f t="shared" si="1331"/>
        <v>1</v>
      </c>
      <c r="AE937" t="b">
        <f t="shared" si="1332"/>
        <v>0</v>
      </c>
      <c r="AF937" t="b">
        <f t="shared" si="1333"/>
        <v>0</v>
      </c>
      <c r="AG937" t="b">
        <f t="shared" si="1334"/>
        <v>1</v>
      </c>
      <c r="AH937" t="b">
        <f t="shared" si="1335"/>
        <v>1</v>
      </c>
      <c r="AI937" t="b">
        <f t="shared" si="1336"/>
        <v>1</v>
      </c>
      <c r="AJ937" t="b">
        <f t="shared" si="1337"/>
        <v>1</v>
      </c>
      <c r="AK937" t="b">
        <f t="shared" si="1338"/>
        <v>0</v>
      </c>
      <c r="AL937" t="b">
        <f t="shared" si="1339"/>
        <v>1</v>
      </c>
      <c r="AM937" t="b">
        <f t="shared" si="1340"/>
        <v>0</v>
      </c>
      <c r="AN937" t="b">
        <f t="shared" si="1341"/>
        <v>0</v>
      </c>
      <c r="AO937" t="b">
        <f t="shared" si="1342"/>
        <v>0</v>
      </c>
      <c r="AP937" t="b">
        <f t="shared" si="1343"/>
        <v>0</v>
      </c>
      <c r="AQ937" t="b">
        <f t="shared" si="1344"/>
        <v>0</v>
      </c>
      <c r="AR937" t="b">
        <f t="shared" si="1345"/>
        <v>0</v>
      </c>
      <c r="AS937" t="b">
        <f t="shared" si="1346"/>
        <v>0</v>
      </c>
      <c r="AT937" t="b">
        <f t="shared" si="1347"/>
        <v>0</v>
      </c>
      <c r="AU937" t="b">
        <f t="shared" si="1348"/>
        <v>1</v>
      </c>
      <c r="AV937" t="b">
        <f t="shared" si="1349"/>
        <v>1</v>
      </c>
      <c r="AW937" t="b">
        <f t="shared" si="1350"/>
        <v>0</v>
      </c>
      <c r="AX937" t="b">
        <f t="shared" si="1351"/>
        <v>0</v>
      </c>
      <c r="AY937" t="b">
        <f t="shared" si="1352"/>
        <v>1</v>
      </c>
      <c r="AZ937" t="b">
        <f t="shared" si="1353"/>
        <v>1</v>
      </c>
      <c r="BA937" t="b">
        <f t="shared" si="1354"/>
        <v>0</v>
      </c>
      <c r="BB937" t="b">
        <f t="shared" si="1355"/>
        <v>0</v>
      </c>
      <c r="BC937" t="b">
        <f t="shared" si="1356"/>
        <v>1</v>
      </c>
      <c r="BD937" t="b">
        <f t="shared" si="1357"/>
        <v>0</v>
      </c>
      <c r="BE937" t="b">
        <f t="shared" si="1358"/>
        <v>0</v>
      </c>
      <c r="BF937" t="b">
        <f t="shared" si="1359"/>
        <v>0</v>
      </c>
      <c r="BG937" t="b">
        <f t="shared" si="1360"/>
        <v>0</v>
      </c>
      <c r="BH937" t="b">
        <f t="shared" si="1361"/>
        <v>0</v>
      </c>
      <c r="BI937" t="b">
        <f t="shared" si="1362"/>
        <v>0</v>
      </c>
      <c r="BJ937" t="b">
        <f t="shared" si="1363"/>
        <v>0</v>
      </c>
      <c r="BK937" t="b">
        <f t="shared" si="1364"/>
        <v>0</v>
      </c>
      <c r="BL937" t="b">
        <f t="shared" si="1365"/>
        <v>0</v>
      </c>
      <c r="BM937" t="b">
        <f t="shared" si="1366"/>
        <v>0</v>
      </c>
      <c r="BN937" t="b">
        <f t="shared" si="1367"/>
        <v>1</v>
      </c>
      <c r="BO937" t="b">
        <f t="shared" si="1368"/>
        <v>1</v>
      </c>
      <c r="BP937" t="b">
        <f t="shared" si="1369"/>
        <v>1</v>
      </c>
      <c r="BQ937" t="b">
        <f t="shared" si="1370"/>
        <v>0</v>
      </c>
      <c r="BR937" t="b">
        <f t="shared" si="1371"/>
        <v>0</v>
      </c>
      <c r="BS937" t="b">
        <f t="shared" si="1372"/>
        <v>0</v>
      </c>
      <c r="BT937" t="b">
        <f t="shared" si="1373"/>
        <v>1</v>
      </c>
      <c r="BU937" t="b">
        <f t="shared" si="1374"/>
        <v>0</v>
      </c>
      <c r="BV937" t="b">
        <f t="shared" si="1375"/>
        <v>1</v>
      </c>
      <c r="BW937" t="b">
        <f t="shared" si="1376"/>
        <v>0</v>
      </c>
      <c r="BX937" t="b">
        <f t="shared" si="1377"/>
        <v>1</v>
      </c>
      <c r="BY937" t="b">
        <f t="shared" si="1378"/>
        <v>0</v>
      </c>
      <c r="BZ937" t="b">
        <f t="shared" si="1379"/>
        <v>0</v>
      </c>
      <c r="CA937" t="b">
        <f t="shared" si="1380"/>
        <v>0</v>
      </c>
      <c r="CB937" t="b">
        <f t="shared" si="1381"/>
        <v>1</v>
      </c>
      <c r="CC937" t="b">
        <f t="shared" si="1382"/>
        <v>0</v>
      </c>
      <c r="CD937" t="b">
        <f t="shared" si="1383"/>
        <v>0</v>
      </c>
      <c r="CE937" t="b">
        <f t="shared" si="1384"/>
        <v>0</v>
      </c>
      <c r="CF937" t="b">
        <f t="shared" si="1385"/>
        <v>0</v>
      </c>
      <c r="CG937" t="b">
        <f t="shared" si="1386"/>
        <v>0</v>
      </c>
      <c r="CH937" t="b">
        <f t="shared" si="1387"/>
        <v>1</v>
      </c>
      <c r="CI937" t="b">
        <f t="shared" si="1388"/>
        <v>0</v>
      </c>
      <c r="CJ937" t="b">
        <f t="shared" si="1389"/>
        <v>0</v>
      </c>
      <c r="CK937" t="b">
        <f t="shared" si="1390"/>
        <v>1</v>
      </c>
      <c r="CL937" t="b">
        <f t="shared" si="1391"/>
        <v>0</v>
      </c>
      <c r="CM937" t="b">
        <f t="shared" si="1392"/>
        <v>0</v>
      </c>
      <c r="CN937" t="b">
        <f t="shared" si="1393"/>
        <v>0</v>
      </c>
      <c r="CO937" t="b">
        <f t="shared" si="1394"/>
        <v>0</v>
      </c>
      <c r="CP937" t="b">
        <f t="shared" si="1395"/>
        <v>1</v>
      </c>
      <c r="CQ937" t="b">
        <f t="shared" si="1396"/>
        <v>0</v>
      </c>
      <c r="CR937" t="b">
        <f t="shared" si="1397"/>
        <v>0</v>
      </c>
      <c r="CS937" t="b">
        <f t="shared" si="1398"/>
        <v>1</v>
      </c>
      <c r="CT937" t="b">
        <f t="shared" si="1399"/>
        <v>0</v>
      </c>
      <c r="CU937" t="b">
        <f t="shared" si="1400"/>
        <v>0</v>
      </c>
      <c r="CV937" t="b">
        <f t="shared" si="1401"/>
        <v>0</v>
      </c>
      <c r="CW937" t="b">
        <f t="shared" si="1402"/>
        <v>0</v>
      </c>
      <c r="CX937" t="b">
        <f t="shared" si="1403"/>
        <v>0</v>
      </c>
      <c r="CY937" t="b">
        <f t="shared" si="1404"/>
        <v>0</v>
      </c>
      <c r="CZ937" t="b">
        <f t="shared" si="1405"/>
        <v>0</v>
      </c>
      <c r="DA937" t="b">
        <f t="shared" si="1406"/>
        <v>0</v>
      </c>
      <c r="DB937" t="b">
        <f t="shared" si="1407"/>
        <v>0</v>
      </c>
      <c r="DC937" t="b">
        <f t="shared" si="1408"/>
        <v>0</v>
      </c>
      <c r="DD937" t="b">
        <f t="shared" si="1409"/>
        <v>0</v>
      </c>
    </row>
    <row r="938" spans="1:108">
      <c r="A938" s="1" t="s">
        <v>2322</v>
      </c>
      <c r="C938" t="s">
        <v>2323</v>
      </c>
      <c r="F938" t="s">
        <v>6130</v>
      </c>
      <c r="G938" t="s">
        <v>2320</v>
      </c>
      <c r="H938" t="s">
        <v>7438</v>
      </c>
      <c r="I938" t="s">
        <v>7421</v>
      </c>
      <c r="J938" s="1" t="s">
        <v>16</v>
      </c>
      <c r="K938" t="s">
        <v>16</v>
      </c>
      <c r="L938" t="s">
        <v>6173</v>
      </c>
      <c r="M938" t="s">
        <v>6079</v>
      </c>
      <c r="N938" t="s">
        <v>80</v>
      </c>
      <c r="O938" t="b">
        <f t="shared" si="1316"/>
        <v>1</v>
      </c>
      <c r="P938" t="b">
        <f t="shared" si="1317"/>
        <v>0</v>
      </c>
      <c r="Q938" t="b">
        <f t="shared" si="1318"/>
        <v>0</v>
      </c>
      <c r="R938" t="b">
        <f t="shared" si="1319"/>
        <v>0</v>
      </c>
      <c r="S938" t="b">
        <f t="shared" si="1320"/>
        <v>1</v>
      </c>
      <c r="T938" t="b">
        <f t="shared" si="1321"/>
        <v>0</v>
      </c>
      <c r="U938" t="b">
        <f t="shared" si="1322"/>
        <v>0</v>
      </c>
      <c r="V938" t="b">
        <f t="shared" si="1323"/>
        <v>0</v>
      </c>
      <c r="W938" t="b">
        <f t="shared" si="1324"/>
        <v>0</v>
      </c>
      <c r="X938" t="b">
        <f t="shared" si="1325"/>
        <v>0</v>
      </c>
      <c r="Y938" t="b">
        <f t="shared" si="1326"/>
        <v>0</v>
      </c>
      <c r="Z938" t="b">
        <f t="shared" si="1327"/>
        <v>0</v>
      </c>
      <c r="AA938" t="b">
        <f t="shared" si="1328"/>
        <v>0</v>
      </c>
      <c r="AB938" t="b">
        <f t="shared" si="1329"/>
        <v>0</v>
      </c>
      <c r="AC938" t="b">
        <f t="shared" si="1330"/>
        <v>0</v>
      </c>
      <c r="AD938" t="b">
        <f t="shared" si="1331"/>
        <v>0</v>
      </c>
      <c r="AE938" t="b">
        <f t="shared" si="1332"/>
        <v>0</v>
      </c>
      <c r="AF938" t="b">
        <f t="shared" si="1333"/>
        <v>0</v>
      </c>
      <c r="AG938" t="b">
        <f t="shared" si="1334"/>
        <v>0</v>
      </c>
      <c r="AH938" t="b">
        <f t="shared" si="1335"/>
        <v>0</v>
      </c>
      <c r="AI938" t="b">
        <f t="shared" si="1336"/>
        <v>0</v>
      </c>
      <c r="AJ938" t="b">
        <f t="shared" si="1337"/>
        <v>0</v>
      </c>
      <c r="AK938" t="b">
        <f t="shared" si="1338"/>
        <v>0</v>
      </c>
      <c r="AL938" t="b">
        <f t="shared" si="1339"/>
        <v>0</v>
      </c>
      <c r="AM938" t="b">
        <f t="shared" si="1340"/>
        <v>0</v>
      </c>
      <c r="AN938" t="b">
        <f t="shared" si="1341"/>
        <v>0</v>
      </c>
      <c r="AO938" t="b">
        <f t="shared" si="1342"/>
        <v>0</v>
      </c>
      <c r="AP938" t="b">
        <f t="shared" si="1343"/>
        <v>0</v>
      </c>
      <c r="AQ938" t="b">
        <f t="shared" si="1344"/>
        <v>0</v>
      </c>
      <c r="AR938" t="b">
        <f t="shared" si="1345"/>
        <v>0</v>
      </c>
      <c r="AS938" t="b">
        <f t="shared" si="1346"/>
        <v>0</v>
      </c>
      <c r="AT938" t="b">
        <f t="shared" si="1347"/>
        <v>0</v>
      </c>
      <c r="AU938" t="b">
        <f t="shared" si="1348"/>
        <v>0</v>
      </c>
      <c r="AV938" t="b">
        <f t="shared" si="1349"/>
        <v>0</v>
      </c>
      <c r="AW938" t="b">
        <f t="shared" si="1350"/>
        <v>0</v>
      </c>
      <c r="AX938" t="b">
        <f t="shared" si="1351"/>
        <v>0</v>
      </c>
      <c r="AY938" t="b">
        <f t="shared" si="1352"/>
        <v>0</v>
      </c>
      <c r="AZ938" t="b">
        <f t="shared" si="1353"/>
        <v>0</v>
      </c>
      <c r="BA938" t="b">
        <f t="shared" si="1354"/>
        <v>0</v>
      </c>
      <c r="BB938" t="b">
        <f t="shared" si="1355"/>
        <v>0</v>
      </c>
      <c r="BC938" t="b">
        <f t="shared" si="1356"/>
        <v>0</v>
      </c>
      <c r="BD938" t="b">
        <f t="shared" si="1357"/>
        <v>0</v>
      </c>
      <c r="BE938" t="b">
        <f t="shared" si="1358"/>
        <v>0</v>
      </c>
      <c r="BF938" t="b">
        <f t="shared" si="1359"/>
        <v>0</v>
      </c>
      <c r="BG938" t="b">
        <f t="shared" si="1360"/>
        <v>0</v>
      </c>
      <c r="BH938" t="b">
        <f t="shared" si="1361"/>
        <v>0</v>
      </c>
      <c r="BI938" t="b">
        <f t="shared" si="1362"/>
        <v>0</v>
      </c>
      <c r="BJ938" t="b">
        <f t="shared" si="1363"/>
        <v>0</v>
      </c>
      <c r="BK938" t="b">
        <f t="shared" si="1364"/>
        <v>0</v>
      </c>
      <c r="BL938" t="b">
        <f t="shared" si="1365"/>
        <v>0</v>
      </c>
      <c r="BM938" t="b">
        <f t="shared" si="1366"/>
        <v>0</v>
      </c>
      <c r="BN938" t="b">
        <f t="shared" si="1367"/>
        <v>0</v>
      </c>
      <c r="BO938" t="b">
        <f t="shared" si="1368"/>
        <v>0</v>
      </c>
      <c r="BP938" t="b">
        <f t="shared" si="1369"/>
        <v>0</v>
      </c>
      <c r="BQ938" t="b">
        <f t="shared" si="1370"/>
        <v>0</v>
      </c>
      <c r="BR938" t="b">
        <f t="shared" si="1371"/>
        <v>0</v>
      </c>
      <c r="BS938" t="b">
        <f t="shared" si="1372"/>
        <v>0</v>
      </c>
      <c r="BT938" t="b">
        <f t="shared" si="1373"/>
        <v>0</v>
      </c>
      <c r="BU938" t="b">
        <f t="shared" si="1374"/>
        <v>0</v>
      </c>
      <c r="BV938" t="b">
        <f t="shared" si="1375"/>
        <v>0</v>
      </c>
      <c r="BW938" t="b">
        <f t="shared" si="1376"/>
        <v>0</v>
      </c>
      <c r="BX938" t="b">
        <f t="shared" si="1377"/>
        <v>0</v>
      </c>
      <c r="BY938" t="b">
        <f t="shared" si="1378"/>
        <v>0</v>
      </c>
      <c r="BZ938" t="b">
        <f t="shared" si="1379"/>
        <v>0</v>
      </c>
      <c r="CA938" t="b">
        <f t="shared" si="1380"/>
        <v>0</v>
      </c>
      <c r="CB938" t="b">
        <f t="shared" si="1381"/>
        <v>0</v>
      </c>
      <c r="CC938" t="b">
        <f t="shared" si="1382"/>
        <v>0</v>
      </c>
      <c r="CD938" t="b">
        <f t="shared" si="1383"/>
        <v>0</v>
      </c>
      <c r="CE938" t="b">
        <f t="shared" si="1384"/>
        <v>0</v>
      </c>
      <c r="CF938" t="b">
        <f t="shared" si="1385"/>
        <v>0</v>
      </c>
      <c r="CG938" t="b">
        <f t="shared" si="1386"/>
        <v>1</v>
      </c>
      <c r="CH938" t="b">
        <f t="shared" si="1387"/>
        <v>0</v>
      </c>
      <c r="CI938" t="b">
        <f t="shared" si="1388"/>
        <v>0</v>
      </c>
      <c r="CJ938" t="b">
        <f t="shared" si="1389"/>
        <v>0</v>
      </c>
      <c r="CK938" t="b">
        <f t="shared" si="1390"/>
        <v>0</v>
      </c>
      <c r="CL938" t="b">
        <f t="shared" si="1391"/>
        <v>0</v>
      </c>
      <c r="CM938" t="b">
        <f t="shared" si="1392"/>
        <v>0</v>
      </c>
      <c r="CN938" t="b">
        <f t="shared" si="1393"/>
        <v>0</v>
      </c>
      <c r="CO938" t="b">
        <f t="shared" si="1394"/>
        <v>0</v>
      </c>
      <c r="CP938" t="b">
        <f t="shared" si="1395"/>
        <v>0</v>
      </c>
      <c r="CQ938" t="b">
        <f t="shared" si="1396"/>
        <v>0</v>
      </c>
      <c r="CR938" t="b">
        <f t="shared" si="1397"/>
        <v>0</v>
      </c>
      <c r="CS938" t="b">
        <f t="shared" si="1398"/>
        <v>0</v>
      </c>
      <c r="CT938" t="b">
        <f t="shared" si="1399"/>
        <v>0</v>
      </c>
      <c r="CU938" t="b">
        <f t="shared" si="1400"/>
        <v>0</v>
      </c>
      <c r="CV938" t="b">
        <f t="shared" si="1401"/>
        <v>0</v>
      </c>
      <c r="CW938" t="b">
        <f t="shared" si="1402"/>
        <v>0</v>
      </c>
      <c r="CX938" t="b">
        <f t="shared" si="1403"/>
        <v>0</v>
      </c>
      <c r="CY938" t="b">
        <f t="shared" si="1404"/>
        <v>0</v>
      </c>
      <c r="CZ938" t="b">
        <f t="shared" si="1405"/>
        <v>0</v>
      </c>
      <c r="DA938" t="b">
        <f t="shared" si="1406"/>
        <v>0</v>
      </c>
      <c r="DB938" t="b">
        <f t="shared" si="1407"/>
        <v>0</v>
      </c>
      <c r="DC938" t="b">
        <f t="shared" si="1408"/>
        <v>0</v>
      </c>
      <c r="DD938" t="b">
        <f t="shared" si="1409"/>
        <v>0</v>
      </c>
    </row>
    <row r="939" spans="1:108">
      <c r="A939" s="1" t="s">
        <v>318</v>
      </c>
      <c r="C939" t="s">
        <v>319</v>
      </c>
      <c r="F939" t="s">
        <v>6116</v>
      </c>
      <c r="G939" t="s">
        <v>320</v>
      </c>
      <c r="H939" t="s">
        <v>7439</v>
      </c>
      <c r="I939" t="s">
        <v>7421</v>
      </c>
      <c r="J939" s="1" t="s">
        <v>321</v>
      </c>
      <c r="K939" t="s">
        <v>16</v>
      </c>
      <c r="L939" t="s">
        <v>6199</v>
      </c>
      <c r="M939" t="s">
        <v>193</v>
      </c>
      <c r="N939" t="s">
        <v>322</v>
      </c>
      <c r="O939" t="b">
        <f t="shared" si="1316"/>
        <v>1</v>
      </c>
      <c r="P939" t="b">
        <f t="shared" si="1317"/>
        <v>1</v>
      </c>
      <c r="Q939" t="b">
        <f t="shared" si="1318"/>
        <v>1</v>
      </c>
      <c r="R939" t="b">
        <f t="shared" si="1319"/>
        <v>1</v>
      </c>
      <c r="S939" t="b">
        <f t="shared" si="1320"/>
        <v>1</v>
      </c>
      <c r="T939" t="b">
        <f t="shared" si="1321"/>
        <v>1</v>
      </c>
      <c r="U939" t="b">
        <f t="shared" si="1322"/>
        <v>1</v>
      </c>
      <c r="V939" t="b">
        <f t="shared" si="1323"/>
        <v>1</v>
      </c>
      <c r="W939" t="b">
        <f t="shared" si="1324"/>
        <v>0</v>
      </c>
      <c r="X939" t="b">
        <f t="shared" si="1325"/>
        <v>0</v>
      </c>
      <c r="Y939" t="b">
        <f t="shared" si="1326"/>
        <v>1</v>
      </c>
      <c r="Z939" t="b">
        <f t="shared" si="1327"/>
        <v>0</v>
      </c>
      <c r="AA939" t="b">
        <f t="shared" si="1328"/>
        <v>1</v>
      </c>
      <c r="AB939" t="b">
        <f t="shared" si="1329"/>
        <v>1</v>
      </c>
      <c r="AC939" t="b">
        <f t="shared" si="1330"/>
        <v>0</v>
      </c>
      <c r="AD939" t="b">
        <f t="shared" si="1331"/>
        <v>0</v>
      </c>
      <c r="AE939" t="b">
        <f t="shared" si="1332"/>
        <v>0</v>
      </c>
      <c r="AF939" t="b">
        <f t="shared" si="1333"/>
        <v>0</v>
      </c>
      <c r="AG939" t="b">
        <f t="shared" si="1334"/>
        <v>1</v>
      </c>
      <c r="AH939" t="b">
        <f t="shared" si="1335"/>
        <v>0</v>
      </c>
      <c r="AI939" t="b">
        <f t="shared" si="1336"/>
        <v>1</v>
      </c>
      <c r="AJ939" t="b">
        <f t="shared" si="1337"/>
        <v>0</v>
      </c>
      <c r="AK939" t="b">
        <f t="shared" si="1338"/>
        <v>0</v>
      </c>
      <c r="AL939" t="b">
        <f t="shared" si="1339"/>
        <v>0</v>
      </c>
      <c r="AM939" t="b">
        <f t="shared" si="1340"/>
        <v>1</v>
      </c>
      <c r="AN939" t="b">
        <f t="shared" si="1341"/>
        <v>0</v>
      </c>
      <c r="AO939" t="b">
        <f t="shared" si="1342"/>
        <v>0</v>
      </c>
      <c r="AP939" t="b">
        <f t="shared" si="1343"/>
        <v>0</v>
      </c>
      <c r="AQ939" t="b">
        <f t="shared" si="1344"/>
        <v>0</v>
      </c>
      <c r="AR939" t="b">
        <f t="shared" si="1345"/>
        <v>0</v>
      </c>
      <c r="AS939" t="b">
        <f t="shared" si="1346"/>
        <v>0</v>
      </c>
      <c r="AT939" t="b">
        <f t="shared" si="1347"/>
        <v>0</v>
      </c>
      <c r="AU939" t="b">
        <f t="shared" si="1348"/>
        <v>0</v>
      </c>
      <c r="AV939" t="b">
        <f t="shared" si="1349"/>
        <v>1</v>
      </c>
      <c r="AW939" t="b">
        <f t="shared" si="1350"/>
        <v>1</v>
      </c>
      <c r="AX939" t="b">
        <f t="shared" si="1351"/>
        <v>0</v>
      </c>
      <c r="AY939" t="b">
        <f t="shared" si="1352"/>
        <v>0</v>
      </c>
      <c r="AZ939" t="b">
        <f t="shared" si="1353"/>
        <v>0</v>
      </c>
      <c r="BA939" t="b">
        <f t="shared" si="1354"/>
        <v>0</v>
      </c>
      <c r="BB939" t="b">
        <f t="shared" si="1355"/>
        <v>0</v>
      </c>
      <c r="BC939" t="b">
        <f t="shared" si="1356"/>
        <v>1</v>
      </c>
      <c r="BD939" t="b">
        <f t="shared" si="1357"/>
        <v>0</v>
      </c>
      <c r="BE939" t="b">
        <f t="shared" si="1358"/>
        <v>0</v>
      </c>
      <c r="BF939" t="b">
        <f t="shared" si="1359"/>
        <v>0</v>
      </c>
      <c r="BG939" t="b">
        <f t="shared" si="1360"/>
        <v>0</v>
      </c>
      <c r="BH939" t="b">
        <f t="shared" si="1361"/>
        <v>0</v>
      </c>
      <c r="BI939" t="b">
        <f t="shared" si="1362"/>
        <v>0</v>
      </c>
      <c r="BJ939" t="b">
        <f t="shared" si="1363"/>
        <v>0</v>
      </c>
      <c r="BK939" t="b">
        <f t="shared" si="1364"/>
        <v>0</v>
      </c>
      <c r="BL939" t="b">
        <f t="shared" si="1365"/>
        <v>1</v>
      </c>
      <c r="BM939" t="b">
        <f t="shared" si="1366"/>
        <v>0</v>
      </c>
      <c r="BN939" t="b">
        <f t="shared" si="1367"/>
        <v>0</v>
      </c>
      <c r="BO939" t="b">
        <f t="shared" si="1368"/>
        <v>0</v>
      </c>
      <c r="BP939" t="b">
        <f t="shared" si="1369"/>
        <v>0</v>
      </c>
      <c r="BQ939" t="b">
        <f t="shared" si="1370"/>
        <v>0</v>
      </c>
      <c r="BR939" t="b">
        <f t="shared" si="1371"/>
        <v>0</v>
      </c>
      <c r="BS939" t="b">
        <f t="shared" si="1372"/>
        <v>0</v>
      </c>
      <c r="BT939" t="b">
        <f t="shared" si="1373"/>
        <v>0</v>
      </c>
      <c r="BU939" t="b">
        <f t="shared" si="1374"/>
        <v>0</v>
      </c>
      <c r="BV939" t="b">
        <f t="shared" si="1375"/>
        <v>0</v>
      </c>
      <c r="BW939" t="b">
        <f t="shared" si="1376"/>
        <v>0</v>
      </c>
      <c r="BX939" t="b">
        <f t="shared" si="1377"/>
        <v>1</v>
      </c>
      <c r="BY939" t="b">
        <f t="shared" si="1378"/>
        <v>0</v>
      </c>
      <c r="BZ939" t="b">
        <f t="shared" si="1379"/>
        <v>0</v>
      </c>
      <c r="CA939" t="b">
        <f t="shared" si="1380"/>
        <v>0</v>
      </c>
      <c r="CB939" t="b">
        <f t="shared" si="1381"/>
        <v>1</v>
      </c>
      <c r="CC939" t="b">
        <f t="shared" si="1382"/>
        <v>0</v>
      </c>
      <c r="CD939" t="b">
        <f t="shared" si="1383"/>
        <v>0</v>
      </c>
      <c r="CE939" t="b">
        <f t="shared" si="1384"/>
        <v>0</v>
      </c>
      <c r="CF939" t="b">
        <f t="shared" si="1385"/>
        <v>0</v>
      </c>
      <c r="CG939" t="b">
        <f t="shared" si="1386"/>
        <v>1</v>
      </c>
      <c r="CH939" t="b">
        <f t="shared" si="1387"/>
        <v>1</v>
      </c>
      <c r="CI939" t="b">
        <f t="shared" si="1388"/>
        <v>0</v>
      </c>
      <c r="CJ939" t="b">
        <f t="shared" si="1389"/>
        <v>0</v>
      </c>
      <c r="CK939" t="b">
        <f t="shared" si="1390"/>
        <v>0</v>
      </c>
      <c r="CL939" t="b">
        <f t="shared" si="1391"/>
        <v>0</v>
      </c>
      <c r="CM939" t="b">
        <f t="shared" si="1392"/>
        <v>0</v>
      </c>
      <c r="CN939" t="b">
        <f t="shared" si="1393"/>
        <v>0</v>
      </c>
      <c r="CO939" t="b">
        <f t="shared" si="1394"/>
        <v>0</v>
      </c>
      <c r="CP939" t="b">
        <f t="shared" si="1395"/>
        <v>0</v>
      </c>
      <c r="CQ939" t="b">
        <f t="shared" si="1396"/>
        <v>0</v>
      </c>
      <c r="CR939" t="b">
        <f t="shared" si="1397"/>
        <v>0</v>
      </c>
      <c r="CS939" t="b">
        <f t="shared" si="1398"/>
        <v>0</v>
      </c>
      <c r="CT939" t="b">
        <f t="shared" si="1399"/>
        <v>0</v>
      </c>
      <c r="CU939" t="b">
        <f t="shared" si="1400"/>
        <v>0</v>
      </c>
      <c r="CV939" t="b">
        <f t="shared" si="1401"/>
        <v>1</v>
      </c>
      <c r="CW939" t="b">
        <f t="shared" si="1402"/>
        <v>0</v>
      </c>
      <c r="CX939" t="b">
        <f t="shared" si="1403"/>
        <v>0</v>
      </c>
      <c r="CY939" t="b">
        <f t="shared" si="1404"/>
        <v>0</v>
      </c>
      <c r="CZ939" t="b">
        <f t="shared" si="1405"/>
        <v>0</v>
      </c>
      <c r="DA939" t="b">
        <f t="shared" si="1406"/>
        <v>0</v>
      </c>
      <c r="DB939" t="b">
        <f t="shared" si="1407"/>
        <v>0</v>
      </c>
      <c r="DC939" t="b">
        <f t="shared" si="1408"/>
        <v>0</v>
      </c>
      <c r="DD939" t="b">
        <f t="shared" si="1409"/>
        <v>0</v>
      </c>
    </row>
    <row r="940" spans="1:108">
      <c r="A940" s="3" t="s">
        <v>2324</v>
      </c>
      <c r="C940" t="s">
        <v>2325</v>
      </c>
      <c r="D940" s="4"/>
      <c r="E940" s="4"/>
      <c r="F940" t="s">
        <v>6131</v>
      </c>
      <c r="G940" t="s">
        <v>2326</v>
      </c>
      <c r="H940" t="s">
        <v>7439</v>
      </c>
      <c r="I940" t="s">
        <v>7421</v>
      </c>
      <c r="J940" s="3" t="s">
        <v>165</v>
      </c>
      <c r="K940" s="4" t="s">
        <v>114</v>
      </c>
      <c r="L940" s="4" t="s">
        <v>6841</v>
      </c>
      <c r="M940" s="4" t="s">
        <v>2327</v>
      </c>
      <c r="N940" s="4" t="s">
        <v>2328</v>
      </c>
      <c r="O940" s="4" t="b">
        <f t="shared" si="1316"/>
        <v>1</v>
      </c>
      <c r="P940" s="4" t="b">
        <f t="shared" si="1317"/>
        <v>1</v>
      </c>
      <c r="Q940" s="4" t="b">
        <f t="shared" si="1318"/>
        <v>1</v>
      </c>
      <c r="R940" s="4" t="b">
        <f t="shared" si="1319"/>
        <v>1</v>
      </c>
      <c r="S940" s="4" t="b">
        <f t="shared" si="1320"/>
        <v>1</v>
      </c>
      <c r="T940" s="4" t="b">
        <f t="shared" si="1321"/>
        <v>1</v>
      </c>
      <c r="U940" s="4" t="b">
        <f t="shared" si="1322"/>
        <v>1</v>
      </c>
      <c r="V940" s="4" t="b">
        <f t="shared" si="1323"/>
        <v>1</v>
      </c>
      <c r="W940" s="4" t="b">
        <f t="shared" si="1324"/>
        <v>0</v>
      </c>
      <c r="X940" s="4" t="b">
        <f t="shared" si="1325"/>
        <v>1</v>
      </c>
      <c r="Y940" s="4" t="b">
        <f t="shared" si="1326"/>
        <v>1</v>
      </c>
      <c r="Z940" s="4" t="b">
        <f t="shared" si="1327"/>
        <v>0</v>
      </c>
      <c r="AA940" s="4" t="b">
        <f t="shared" si="1328"/>
        <v>1</v>
      </c>
      <c r="AB940" s="4" t="b">
        <f t="shared" si="1329"/>
        <v>1</v>
      </c>
      <c r="AC940" s="4" t="b">
        <f t="shared" si="1330"/>
        <v>0</v>
      </c>
      <c r="AD940" s="4" t="b">
        <f t="shared" si="1331"/>
        <v>1</v>
      </c>
      <c r="AE940" s="4" t="b">
        <f t="shared" si="1332"/>
        <v>1</v>
      </c>
      <c r="AF940" s="4" t="b">
        <f t="shared" si="1333"/>
        <v>0</v>
      </c>
      <c r="AG940" s="4" t="b">
        <f t="shared" si="1334"/>
        <v>1</v>
      </c>
      <c r="AH940" s="4" t="b">
        <f t="shared" si="1335"/>
        <v>0</v>
      </c>
      <c r="AI940" s="4" t="b">
        <f t="shared" si="1336"/>
        <v>0</v>
      </c>
      <c r="AJ940" s="4" t="b">
        <f t="shared" si="1337"/>
        <v>0</v>
      </c>
      <c r="AK940" s="4" t="b">
        <f t="shared" si="1338"/>
        <v>0</v>
      </c>
      <c r="AL940" s="4" t="b">
        <f t="shared" si="1339"/>
        <v>1</v>
      </c>
      <c r="AM940" s="4" t="b">
        <f t="shared" si="1340"/>
        <v>0</v>
      </c>
      <c r="AN940" s="4" t="b">
        <f t="shared" si="1341"/>
        <v>0</v>
      </c>
      <c r="AO940" s="4" t="b">
        <f t="shared" si="1342"/>
        <v>0</v>
      </c>
      <c r="AP940" s="4" t="b">
        <f t="shared" si="1343"/>
        <v>0</v>
      </c>
      <c r="AQ940" s="4" t="b">
        <f t="shared" si="1344"/>
        <v>0</v>
      </c>
      <c r="AR940" s="4" t="b">
        <f t="shared" si="1345"/>
        <v>0</v>
      </c>
      <c r="AS940" s="4" t="b">
        <f t="shared" si="1346"/>
        <v>1</v>
      </c>
      <c r="AT940" s="4" t="b">
        <f t="shared" si="1347"/>
        <v>1</v>
      </c>
      <c r="AU940" s="4" t="b">
        <f t="shared" si="1348"/>
        <v>1</v>
      </c>
      <c r="AV940" s="4" t="b">
        <f t="shared" si="1349"/>
        <v>0</v>
      </c>
      <c r="AW940" s="4" t="b">
        <f t="shared" si="1350"/>
        <v>0</v>
      </c>
      <c r="AX940" s="4" t="b">
        <f t="shared" si="1351"/>
        <v>0</v>
      </c>
      <c r="AY940" s="4" t="b">
        <f t="shared" si="1352"/>
        <v>1</v>
      </c>
      <c r="AZ940" s="4" t="b">
        <f t="shared" si="1353"/>
        <v>1</v>
      </c>
      <c r="BA940" s="4" t="b">
        <f t="shared" si="1354"/>
        <v>0</v>
      </c>
      <c r="BB940" s="4" t="b">
        <f t="shared" si="1355"/>
        <v>0</v>
      </c>
      <c r="BC940" s="4" t="b">
        <f t="shared" si="1356"/>
        <v>1</v>
      </c>
      <c r="BD940" s="4" t="b">
        <f t="shared" si="1357"/>
        <v>0</v>
      </c>
      <c r="BE940" s="4" t="b">
        <f t="shared" si="1358"/>
        <v>0</v>
      </c>
      <c r="BF940" s="4" t="b">
        <f t="shared" si="1359"/>
        <v>0</v>
      </c>
      <c r="BG940" s="4" t="b">
        <f t="shared" si="1360"/>
        <v>0</v>
      </c>
      <c r="BH940" s="4" t="b">
        <f t="shared" si="1361"/>
        <v>0</v>
      </c>
      <c r="BI940" s="4" t="b">
        <f t="shared" si="1362"/>
        <v>0</v>
      </c>
      <c r="BJ940" s="4" t="b">
        <f t="shared" si="1363"/>
        <v>0</v>
      </c>
      <c r="BK940" s="4" t="b">
        <f t="shared" si="1364"/>
        <v>0</v>
      </c>
      <c r="BL940" s="4" t="b">
        <f t="shared" si="1365"/>
        <v>1</v>
      </c>
      <c r="BM940" s="4" t="b">
        <f t="shared" si="1366"/>
        <v>0</v>
      </c>
      <c r="BN940" s="4" t="b">
        <f t="shared" si="1367"/>
        <v>1</v>
      </c>
      <c r="BO940" s="4" t="b">
        <f t="shared" si="1368"/>
        <v>1</v>
      </c>
      <c r="BP940" s="4" t="b">
        <f t="shared" si="1369"/>
        <v>0</v>
      </c>
      <c r="BQ940" s="4" t="b">
        <f t="shared" si="1370"/>
        <v>1</v>
      </c>
      <c r="BR940" s="4" t="b">
        <f t="shared" si="1371"/>
        <v>0</v>
      </c>
      <c r="BS940" s="4" t="b">
        <f t="shared" si="1372"/>
        <v>1</v>
      </c>
      <c r="BT940" s="4" t="b">
        <f t="shared" si="1373"/>
        <v>1</v>
      </c>
      <c r="BU940" s="4" t="b">
        <f t="shared" si="1374"/>
        <v>0</v>
      </c>
      <c r="BV940" s="4" t="b">
        <f t="shared" si="1375"/>
        <v>1</v>
      </c>
      <c r="BW940" s="4" t="b">
        <f t="shared" si="1376"/>
        <v>0</v>
      </c>
      <c r="BX940" s="4" t="b">
        <f t="shared" si="1377"/>
        <v>1</v>
      </c>
      <c r="BY940" s="4" t="b">
        <f t="shared" si="1378"/>
        <v>1</v>
      </c>
      <c r="BZ940" s="4" t="b">
        <f t="shared" si="1379"/>
        <v>0</v>
      </c>
      <c r="CA940" s="4" t="b">
        <f t="shared" si="1380"/>
        <v>0</v>
      </c>
      <c r="CB940" s="4" t="b">
        <f t="shared" si="1381"/>
        <v>1</v>
      </c>
      <c r="CC940" s="4" t="b">
        <f t="shared" si="1382"/>
        <v>0</v>
      </c>
      <c r="CD940" s="4" t="b">
        <f t="shared" si="1383"/>
        <v>0</v>
      </c>
      <c r="CE940" s="4" t="b">
        <f t="shared" si="1384"/>
        <v>0</v>
      </c>
      <c r="CF940" s="4" t="b">
        <f t="shared" si="1385"/>
        <v>0</v>
      </c>
      <c r="CG940" s="4" t="b">
        <f t="shared" si="1386"/>
        <v>0</v>
      </c>
      <c r="CH940" s="4" t="b">
        <f t="shared" si="1387"/>
        <v>0</v>
      </c>
      <c r="CI940" s="4" t="b">
        <f t="shared" si="1388"/>
        <v>0</v>
      </c>
      <c r="CJ940" s="4" t="b">
        <f t="shared" si="1389"/>
        <v>0</v>
      </c>
      <c r="CK940" s="4" t="b">
        <f t="shared" si="1390"/>
        <v>0</v>
      </c>
      <c r="CL940" s="4" t="b">
        <f t="shared" si="1391"/>
        <v>0</v>
      </c>
      <c r="CM940" s="4" t="b">
        <f t="shared" si="1392"/>
        <v>0</v>
      </c>
      <c r="CN940" s="4" t="b">
        <f t="shared" si="1393"/>
        <v>0</v>
      </c>
      <c r="CO940" s="4" t="b">
        <f t="shared" si="1394"/>
        <v>1</v>
      </c>
      <c r="CP940" s="4" t="b">
        <f t="shared" si="1395"/>
        <v>0</v>
      </c>
      <c r="CQ940" s="4" t="b">
        <f t="shared" si="1396"/>
        <v>0</v>
      </c>
      <c r="CR940" s="4" t="b">
        <f t="shared" si="1397"/>
        <v>1</v>
      </c>
      <c r="CS940" s="4" t="b">
        <f t="shared" si="1398"/>
        <v>1</v>
      </c>
      <c r="CT940" s="4" t="b">
        <f t="shared" si="1399"/>
        <v>0</v>
      </c>
      <c r="CU940" s="4" t="b">
        <f t="shared" si="1400"/>
        <v>0</v>
      </c>
      <c r="CV940" s="4" t="b">
        <f t="shared" si="1401"/>
        <v>0</v>
      </c>
      <c r="CW940" s="4" t="b">
        <f t="shared" si="1402"/>
        <v>0</v>
      </c>
      <c r="CX940" s="4" t="b">
        <f t="shared" si="1403"/>
        <v>0</v>
      </c>
      <c r="CY940" s="4" t="b">
        <f t="shared" si="1404"/>
        <v>0</v>
      </c>
      <c r="CZ940" s="4" t="b">
        <f t="shared" si="1405"/>
        <v>0</v>
      </c>
      <c r="DA940" s="4" t="b">
        <f t="shared" si="1406"/>
        <v>1</v>
      </c>
      <c r="DB940" s="4" t="b">
        <f t="shared" si="1407"/>
        <v>0</v>
      </c>
      <c r="DC940" s="4" t="b">
        <f t="shared" si="1408"/>
        <v>0</v>
      </c>
      <c r="DD940" s="4" t="b">
        <f t="shared" si="1409"/>
        <v>0</v>
      </c>
    </row>
    <row r="941" spans="1:108">
      <c r="A941" s="1" t="s">
        <v>2329</v>
      </c>
      <c r="B941" t="s">
        <v>2330</v>
      </c>
      <c r="C941" t="s">
        <v>2330</v>
      </c>
      <c r="F941" t="s">
        <v>6132</v>
      </c>
      <c r="G941" t="s">
        <v>2326</v>
      </c>
      <c r="H941" t="s">
        <v>7439</v>
      </c>
      <c r="I941" t="s">
        <v>7421</v>
      </c>
      <c r="J941" s="1" t="s">
        <v>165</v>
      </c>
      <c r="K941" t="s">
        <v>114</v>
      </c>
      <c r="L941" t="s">
        <v>6842</v>
      </c>
      <c r="M941" t="s">
        <v>6079</v>
      </c>
      <c r="N941" t="s">
        <v>2331</v>
      </c>
      <c r="O941" t="b">
        <f t="shared" si="1316"/>
        <v>0</v>
      </c>
      <c r="P941" t="b">
        <f t="shared" si="1317"/>
        <v>1</v>
      </c>
      <c r="Q941" t="b">
        <f t="shared" si="1318"/>
        <v>1</v>
      </c>
      <c r="R941" t="b">
        <f t="shared" si="1319"/>
        <v>1</v>
      </c>
      <c r="S941" t="b">
        <f t="shared" si="1320"/>
        <v>1</v>
      </c>
      <c r="T941" t="b">
        <f t="shared" si="1321"/>
        <v>1</v>
      </c>
      <c r="U941" t="b">
        <f t="shared" si="1322"/>
        <v>1</v>
      </c>
      <c r="V941" t="b">
        <f t="shared" si="1323"/>
        <v>1</v>
      </c>
      <c r="W941" t="b">
        <f t="shared" si="1324"/>
        <v>0</v>
      </c>
      <c r="X941" t="b">
        <f t="shared" si="1325"/>
        <v>0</v>
      </c>
      <c r="Y941" t="b">
        <f t="shared" si="1326"/>
        <v>1</v>
      </c>
      <c r="Z941" t="b">
        <f t="shared" si="1327"/>
        <v>0</v>
      </c>
      <c r="AA941" t="b">
        <f t="shared" si="1328"/>
        <v>1</v>
      </c>
      <c r="AB941" t="b">
        <f t="shared" si="1329"/>
        <v>0</v>
      </c>
      <c r="AC941" t="b">
        <f t="shared" si="1330"/>
        <v>0</v>
      </c>
      <c r="AD941" t="b">
        <f t="shared" si="1331"/>
        <v>1</v>
      </c>
      <c r="AE941" t="b">
        <f t="shared" si="1332"/>
        <v>0</v>
      </c>
      <c r="AF941" t="b">
        <f t="shared" si="1333"/>
        <v>0</v>
      </c>
      <c r="AG941" t="b">
        <f t="shared" si="1334"/>
        <v>1</v>
      </c>
      <c r="AH941" t="b">
        <f t="shared" si="1335"/>
        <v>0</v>
      </c>
      <c r="AI941" t="b">
        <f t="shared" si="1336"/>
        <v>1</v>
      </c>
      <c r="AJ941" t="b">
        <f t="shared" si="1337"/>
        <v>0</v>
      </c>
      <c r="AK941" t="b">
        <f t="shared" si="1338"/>
        <v>0</v>
      </c>
      <c r="AL941" t="b">
        <f t="shared" si="1339"/>
        <v>0</v>
      </c>
      <c r="AM941" t="b">
        <f t="shared" si="1340"/>
        <v>0</v>
      </c>
      <c r="AN941" t="b">
        <f t="shared" si="1341"/>
        <v>0</v>
      </c>
      <c r="AO941" t="b">
        <f t="shared" si="1342"/>
        <v>0</v>
      </c>
      <c r="AP941" t="b">
        <f t="shared" si="1343"/>
        <v>0</v>
      </c>
      <c r="AQ941" t="b">
        <f t="shared" si="1344"/>
        <v>0</v>
      </c>
      <c r="AR941" t="b">
        <f t="shared" si="1345"/>
        <v>0</v>
      </c>
      <c r="AS941" t="b">
        <f t="shared" si="1346"/>
        <v>0</v>
      </c>
      <c r="AT941" t="b">
        <f t="shared" si="1347"/>
        <v>0</v>
      </c>
      <c r="AU941" t="b">
        <f t="shared" si="1348"/>
        <v>0</v>
      </c>
      <c r="AV941" t="b">
        <f t="shared" si="1349"/>
        <v>0</v>
      </c>
      <c r="AW941" t="b">
        <f t="shared" si="1350"/>
        <v>0</v>
      </c>
      <c r="AX941" t="b">
        <f t="shared" si="1351"/>
        <v>0</v>
      </c>
      <c r="AY941" t="b">
        <f t="shared" si="1352"/>
        <v>0</v>
      </c>
      <c r="AZ941" t="b">
        <f t="shared" si="1353"/>
        <v>0</v>
      </c>
      <c r="BA941" t="b">
        <f t="shared" si="1354"/>
        <v>0</v>
      </c>
      <c r="BB941" t="b">
        <f t="shared" si="1355"/>
        <v>0</v>
      </c>
      <c r="BC941" t="b">
        <f t="shared" si="1356"/>
        <v>1</v>
      </c>
      <c r="BD941" t="b">
        <f t="shared" si="1357"/>
        <v>0</v>
      </c>
      <c r="BE941" t="b">
        <f t="shared" si="1358"/>
        <v>0</v>
      </c>
      <c r="BF941" t="b">
        <f t="shared" si="1359"/>
        <v>0</v>
      </c>
      <c r="BG941" t="b">
        <f t="shared" si="1360"/>
        <v>0</v>
      </c>
      <c r="BH941" t="b">
        <f t="shared" si="1361"/>
        <v>0</v>
      </c>
      <c r="BI941" t="b">
        <f t="shared" si="1362"/>
        <v>0</v>
      </c>
      <c r="BJ941" t="b">
        <f t="shared" si="1363"/>
        <v>0</v>
      </c>
      <c r="BK941" t="b">
        <f t="shared" si="1364"/>
        <v>0</v>
      </c>
      <c r="BL941" t="b">
        <f t="shared" si="1365"/>
        <v>0</v>
      </c>
      <c r="BM941" t="b">
        <f t="shared" si="1366"/>
        <v>0</v>
      </c>
      <c r="BN941" t="b">
        <f t="shared" si="1367"/>
        <v>0</v>
      </c>
      <c r="BO941" t="b">
        <f t="shared" si="1368"/>
        <v>1</v>
      </c>
      <c r="BP941" t="b">
        <f t="shared" si="1369"/>
        <v>1</v>
      </c>
      <c r="BQ941" t="b">
        <f t="shared" si="1370"/>
        <v>0</v>
      </c>
      <c r="BR941" t="b">
        <f t="shared" si="1371"/>
        <v>0</v>
      </c>
      <c r="BS941" t="b">
        <f t="shared" si="1372"/>
        <v>0</v>
      </c>
      <c r="BT941" t="b">
        <f t="shared" si="1373"/>
        <v>0</v>
      </c>
      <c r="BU941" t="b">
        <f t="shared" si="1374"/>
        <v>0</v>
      </c>
      <c r="BV941" t="b">
        <f t="shared" si="1375"/>
        <v>1</v>
      </c>
      <c r="BW941" t="b">
        <f t="shared" si="1376"/>
        <v>0</v>
      </c>
      <c r="BX941" t="b">
        <f t="shared" si="1377"/>
        <v>1</v>
      </c>
      <c r="BY941" t="b">
        <f t="shared" si="1378"/>
        <v>0</v>
      </c>
      <c r="BZ941" t="b">
        <f t="shared" si="1379"/>
        <v>0</v>
      </c>
      <c r="CA941" t="b">
        <f t="shared" si="1380"/>
        <v>0</v>
      </c>
      <c r="CB941" t="b">
        <f t="shared" si="1381"/>
        <v>1</v>
      </c>
      <c r="CC941" t="b">
        <f t="shared" si="1382"/>
        <v>0</v>
      </c>
      <c r="CD941" t="b">
        <f t="shared" si="1383"/>
        <v>0</v>
      </c>
      <c r="CE941" t="b">
        <f t="shared" si="1384"/>
        <v>0</v>
      </c>
      <c r="CF941" t="b">
        <f t="shared" si="1385"/>
        <v>0</v>
      </c>
      <c r="CG941" t="b">
        <f t="shared" si="1386"/>
        <v>0</v>
      </c>
      <c r="CH941" t="b">
        <f t="shared" si="1387"/>
        <v>0</v>
      </c>
      <c r="CI941" t="b">
        <f t="shared" si="1388"/>
        <v>0</v>
      </c>
      <c r="CJ941" t="b">
        <f t="shared" si="1389"/>
        <v>0</v>
      </c>
      <c r="CK941" t="b">
        <f t="shared" si="1390"/>
        <v>0</v>
      </c>
      <c r="CL941" t="b">
        <f t="shared" si="1391"/>
        <v>0</v>
      </c>
      <c r="CM941" t="b">
        <f t="shared" si="1392"/>
        <v>0</v>
      </c>
      <c r="CN941" t="b">
        <f t="shared" si="1393"/>
        <v>0</v>
      </c>
      <c r="CO941" t="b">
        <f t="shared" si="1394"/>
        <v>0</v>
      </c>
      <c r="CP941" t="b">
        <f t="shared" si="1395"/>
        <v>1</v>
      </c>
      <c r="CQ941" t="b">
        <f t="shared" si="1396"/>
        <v>0</v>
      </c>
      <c r="CR941" t="b">
        <f t="shared" si="1397"/>
        <v>1</v>
      </c>
      <c r="CS941" t="b">
        <f t="shared" si="1398"/>
        <v>0</v>
      </c>
      <c r="CT941" t="b">
        <f t="shared" si="1399"/>
        <v>0</v>
      </c>
      <c r="CU941" t="b">
        <f t="shared" si="1400"/>
        <v>0</v>
      </c>
      <c r="CV941" t="b">
        <f t="shared" si="1401"/>
        <v>0</v>
      </c>
      <c r="CW941" t="b">
        <f t="shared" si="1402"/>
        <v>0</v>
      </c>
      <c r="CX941" t="b">
        <f t="shared" si="1403"/>
        <v>0</v>
      </c>
      <c r="CY941" t="b">
        <f t="shared" si="1404"/>
        <v>0</v>
      </c>
      <c r="CZ941" t="b">
        <f t="shared" si="1405"/>
        <v>0</v>
      </c>
      <c r="DA941" t="b">
        <f t="shared" si="1406"/>
        <v>0</v>
      </c>
      <c r="DB941" t="b">
        <f t="shared" si="1407"/>
        <v>0</v>
      </c>
      <c r="DC941" t="b">
        <f t="shared" si="1408"/>
        <v>0</v>
      </c>
      <c r="DD941" t="b">
        <f t="shared" si="1409"/>
        <v>0</v>
      </c>
    </row>
    <row r="942" spans="1:108">
      <c r="A942" s="3" t="s">
        <v>2332</v>
      </c>
      <c r="C942" t="s">
        <v>2333</v>
      </c>
      <c r="F942" t="s">
        <v>6133</v>
      </c>
      <c r="G942" t="s">
        <v>2334</v>
      </c>
      <c r="H942" t="s">
        <v>7440</v>
      </c>
      <c r="I942" t="s">
        <v>7421</v>
      </c>
      <c r="J942" s="3" t="s">
        <v>147</v>
      </c>
      <c r="K942" t="s">
        <v>16</v>
      </c>
      <c r="L942" t="s">
        <v>6843</v>
      </c>
      <c r="M942" t="s">
        <v>6079</v>
      </c>
      <c r="N942" t="s">
        <v>1546</v>
      </c>
      <c r="O942" t="b">
        <f t="shared" si="1316"/>
        <v>1</v>
      </c>
      <c r="P942" t="b">
        <f t="shared" si="1317"/>
        <v>1</v>
      </c>
      <c r="Q942" t="b">
        <f t="shared" si="1318"/>
        <v>0</v>
      </c>
      <c r="R942" t="b">
        <f t="shared" si="1319"/>
        <v>0</v>
      </c>
      <c r="S942" t="b">
        <f t="shared" si="1320"/>
        <v>1</v>
      </c>
      <c r="T942" t="b">
        <f t="shared" si="1321"/>
        <v>0</v>
      </c>
      <c r="U942" t="b">
        <f t="shared" si="1322"/>
        <v>0</v>
      </c>
      <c r="V942" t="b">
        <f t="shared" si="1323"/>
        <v>0</v>
      </c>
      <c r="W942" t="b">
        <f t="shared" si="1324"/>
        <v>0</v>
      </c>
      <c r="X942" t="b">
        <f t="shared" si="1325"/>
        <v>0</v>
      </c>
      <c r="Y942" t="b">
        <f t="shared" si="1326"/>
        <v>0</v>
      </c>
      <c r="Z942" t="b">
        <f t="shared" si="1327"/>
        <v>0</v>
      </c>
      <c r="AA942" t="b">
        <f t="shared" si="1328"/>
        <v>0</v>
      </c>
      <c r="AB942" t="b">
        <f t="shared" si="1329"/>
        <v>0</v>
      </c>
      <c r="AC942" t="b">
        <f t="shared" si="1330"/>
        <v>0</v>
      </c>
      <c r="AD942" t="b">
        <f t="shared" si="1331"/>
        <v>0</v>
      </c>
      <c r="AE942" t="b">
        <f t="shared" si="1332"/>
        <v>0</v>
      </c>
      <c r="AF942" t="b">
        <f t="shared" si="1333"/>
        <v>0</v>
      </c>
      <c r="AG942" t="b">
        <f t="shared" si="1334"/>
        <v>0</v>
      </c>
      <c r="AH942" t="b">
        <f t="shared" si="1335"/>
        <v>0</v>
      </c>
      <c r="AI942" t="b">
        <f t="shared" si="1336"/>
        <v>1</v>
      </c>
      <c r="AJ942" t="b">
        <f t="shared" si="1337"/>
        <v>0</v>
      </c>
      <c r="AK942" t="b">
        <f t="shared" si="1338"/>
        <v>0</v>
      </c>
      <c r="AL942" t="b">
        <f t="shared" si="1339"/>
        <v>0</v>
      </c>
      <c r="AM942" t="b">
        <f t="shared" si="1340"/>
        <v>0</v>
      </c>
      <c r="AN942" t="b">
        <f t="shared" si="1341"/>
        <v>0</v>
      </c>
      <c r="AO942" t="b">
        <f t="shared" si="1342"/>
        <v>0</v>
      </c>
      <c r="AP942" t="b">
        <f t="shared" si="1343"/>
        <v>0</v>
      </c>
      <c r="AQ942" t="b">
        <f t="shared" si="1344"/>
        <v>0</v>
      </c>
      <c r="AR942" t="b">
        <f t="shared" si="1345"/>
        <v>0</v>
      </c>
      <c r="AS942" t="b">
        <f t="shared" si="1346"/>
        <v>0</v>
      </c>
      <c r="AT942" t="b">
        <f t="shared" si="1347"/>
        <v>0</v>
      </c>
      <c r="AU942" t="b">
        <f t="shared" si="1348"/>
        <v>0</v>
      </c>
      <c r="AV942" t="b">
        <f t="shared" si="1349"/>
        <v>0</v>
      </c>
      <c r="AW942" t="b">
        <f t="shared" si="1350"/>
        <v>0</v>
      </c>
      <c r="AX942" t="b">
        <f t="shared" si="1351"/>
        <v>0</v>
      </c>
      <c r="AY942" t="b">
        <f t="shared" si="1352"/>
        <v>0</v>
      </c>
      <c r="AZ942" t="b">
        <f t="shared" si="1353"/>
        <v>0</v>
      </c>
      <c r="BA942" t="b">
        <f t="shared" si="1354"/>
        <v>0</v>
      </c>
      <c r="BB942" t="b">
        <f t="shared" si="1355"/>
        <v>0</v>
      </c>
      <c r="BC942" t="b">
        <f t="shared" si="1356"/>
        <v>0</v>
      </c>
      <c r="BD942" t="b">
        <f t="shared" si="1357"/>
        <v>0</v>
      </c>
      <c r="BE942" t="b">
        <f t="shared" si="1358"/>
        <v>0</v>
      </c>
      <c r="BF942" t="b">
        <f t="shared" si="1359"/>
        <v>0</v>
      </c>
      <c r="BG942" t="b">
        <f t="shared" si="1360"/>
        <v>0</v>
      </c>
      <c r="BH942" t="b">
        <f t="shared" si="1361"/>
        <v>0</v>
      </c>
      <c r="BI942" t="b">
        <f t="shared" si="1362"/>
        <v>0</v>
      </c>
      <c r="BJ942" t="b">
        <f t="shared" si="1363"/>
        <v>0</v>
      </c>
      <c r="BK942" t="b">
        <f t="shared" si="1364"/>
        <v>0</v>
      </c>
      <c r="BL942" t="b">
        <f t="shared" si="1365"/>
        <v>1</v>
      </c>
      <c r="BM942" t="b">
        <f t="shared" si="1366"/>
        <v>0</v>
      </c>
      <c r="BN942" t="b">
        <f t="shared" si="1367"/>
        <v>0</v>
      </c>
      <c r="BO942" t="b">
        <f t="shared" si="1368"/>
        <v>0</v>
      </c>
      <c r="BP942" t="b">
        <f t="shared" si="1369"/>
        <v>0</v>
      </c>
      <c r="BQ942" t="b">
        <f t="shared" si="1370"/>
        <v>0</v>
      </c>
      <c r="BR942" t="b">
        <f t="shared" si="1371"/>
        <v>0</v>
      </c>
      <c r="BS942" t="b">
        <f t="shared" si="1372"/>
        <v>0</v>
      </c>
      <c r="BT942" t="b">
        <f t="shared" si="1373"/>
        <v>0</v>
      </c>
      <c r="BU942" t="b">
        <f t="shared" si="1374"/>
        <v>0</v>
      </c>
      <c r="BV942" t="b">
        <f t="shared" si="1375"/>
        <v>0</v>
      </c>
      <c r="BW942" t="b">
        <f t="shared" si="1376"/>
        <v>0</v>
      </c>
      <c r="BX942" t="b">
        <f t="shared" si="1377"/>
        <v>0</v>
      </c>
      <c r="BY942" t="b">
        <f t="shared" si="1378"/>
        <v>0</v>
      </c>
      <c r="BZ942" t="b">
        <f t="shared" si="1379"/>
        <v>0</v>
      </c>
      <c r="CA942" t="b">
        <f t="shared" si="1380"/>
        <v>0</v>
      </c>
      <c r="CB942" t="b">
        <f t="shared" si="1381"/>
        <v>0</v>
      </c>
      <c r="CC942" t="b">
        <f t="shared" si="1382"/>
        <v>0</v>
      </c>
      <c r="CD942" t="b">
        <f t="shared" si="1383"/>
        <v>0</v>
      </c>
      <c r="CE942" t="b">
        <f t="shared" si="1384"/>
        <v>0</v>
      </c>
      <c r="CF942" t="b">
        <f t="shared" si="1385"/>
        <v>0</v>
      </c>
      <c r="CG942" t="b">
        <f t="shared" si="1386"/>
        <v>0</v>
      </c>
      <c r="CH942" t="b">
        <f t="shared" si="1387"/>
        <v>0</v>
      </c>
      <c r="CI942" t="b">
        <f t="shared" si="1388"/>
        <v>0</v>
      </c>
      <c r="CJ942" t="b">
        <f t="shared" si="1389"/>
        <v>0</v>
      </c>
      <c r="CK942" t="b">
        <f t="shared" si="1390"/>
        <v>0</v>
      </c>
      <c r="CL942" t="b">
        <f t="shared" si="1391"/>
        <v>0</v>
      </c>
      <c r="CM942" t="b">
        <f t="shared" si="1392"/>
        <v>0</v>
      </c>
      <c r="CN942" t="b">
        <f t="shared" si="1393"/>
        <v>0</v>
      </c>
      <c r="CO942" t="b">
        <f t="shared" si="1394"/>
        <v>0</v>
      </c>
      <c r="CP942" t="b">
        <f t="shared" si="1395"/>
        <v>0</v>
      </c>
      <c r="CQ942" t="b">
        <f t="shared" si="1396"/>
        <v>0</v>
      </c>
      <c r="CR942" t="b">
        <f t="shared" si="1397"/>
        <v>0</v>
      </c>
      <c r="CS942" t="b">
        <f t="shared" si="1398"/>
        <v>0</v>
      </c>
      <c r="CT942" t="b">
        <f t="shared" si="1399"/>
        <v>0</v>
      </c>
      <c r="CU942" t="b">
        <f t="shared" si="1400"/>
        <v>0</v>
      </c>
      <c r="CV942" t="b">
        <f t="shared" si="1401"/>
        <v>0</v>
      </c>
      <c r="CW942" t="b">
        <f t="shared" si="1402"/>
        <v>0</v>
      </c>
      <c r="CX942" t="b">
        <f t="shared" si="1403"/>
        <v>0</v>
      </c>
      <c r="CY942" t="b">
        <f t="shared" si="1404"/>
        <v>0</v>
      </c>
      <c r="CZ942" t="b">
        <f t="shared" si="1405"/>
        <v>0</v>
      </c>
      <c r="DA942" t="b">
        <f t="shared" si="1406"/>
        <v>0</v>
      </c>
      <c r="DB942" t="b">
        <f t="shared" si="1407"/>
        <v>0</v>
      </c>
      <c r="DC942" t="b">
        <f t="shared" si="1408"/>
        <v>0</v>
      </c>
      <c r="DD942" t="b">
        <f t="shared" si="1409"/>
        <v>0</v>
      </c>
    </row>
    <row r="943" spans="1:108">
      <c r="A943" s="4" t="s">
        <v>2335</v>
      </c>
      <c r="C943" t="s">
        <v>2333</v>
      </c>
      <c r="D943" s="4"/>
      <c r="E943" s="4"/>
      <c r="F943" t="s">
        <v>6133</v>
      </c>
      <c r="G943" t="s">
        <v>2334</v>
      </c>
      <c r="H943" t="s">
        <v>7440</v>
      </c>
      <c r="I943" t="s">
        <v>7421</v>
      </c>
      <c r="J943" s="4" t="s">
        <v>139</v>
      </c>
      <c r="K943" s="4" t="s">
        <v>139</v>
      </c>
      <c r="L943" s="4" t="s">
        <v>6844</v>
      </c>
      <c r="M943" t="s">
        <v>6079</v>
      </c>
      <c r="N943" s="4" t="s">
        <v>2336</v>
      </c>
      <c r="O943" s="4" t="b">
        <f t="shared" si="1316"/>
        <v>1</v>
      </c>
      <c r="P943" s="4" t="b">
        <f t="shared" si="1317"/>
        <v>1</v>
      </c>
      <c r="Q943" s="4" t="b">
        <f t="shared" si="1318"/>
        <v>0</v>
      </c>
      <c r="R943" s="4" t="b">
        <f t="shared" si="1319"/>
        <v>1</v>
      </c>
      <c r="S943" s="4" t="b">
        <f t="shared" si="1320"/>
        <v>1</v>
      </c>
      <c r="T943" s="4" t="b">
        <f t="shared" si="1321"/>
        <v>1</v>
      </c>
      <c r="U943" s="4" t="b">
        <f t="shared" si="1322"/>
        <v>1</v>
      </c>
      <c r="V943" s="4" t="b">
        <f t="shared" si="1323"/>
        <v>1</v>
      </c>
      <c r="W943" s="4" t="b">
        <f t="shared" si="1324"/>
        <v>1</v>
      </c>
      <c r="X943" s="4" t="b">
        <f t="shared" si="1325"/>
        <v>0</v>
      </c>
      <c r="Y943" s="4" t="b">
        <f t="shared" si="1326"/>
        <v>1</v>
      </c>
      <c r="Z943" s="4" t="b">
        <f t="shared" si="1327"/>
        <v>0</v>
      </c>
      <c r="AA943" s="4" t="b">
        <f t="shared" si="1328"/>
        <v>1</v>
      </c>
      <c r="AB943" s="4" t="b">
        <f t="shared" si="1329"/>
        <v>1</v>
      </c>
      <c r="AC943" s="4" t="b">
        <f t="shared" si="1330"/>
        <v>0</v>
      </c>
      <c r="AD943" s="4" t="b">
        <f t="shared" si="1331"/>
        <v>0</v>
      </c>
      <c r="AE943" s="4" t="b">
        <f t="shared" si="1332"/>
        <v>0</v>
      </c>
      <c r="AF943" s="4" t="b">
        <f t="shared" si="1333"/>
        <v>0</v>
      </c>
      <c r="AG943" s="4" t="b">
        <f t="shared" si="1334"/>
        <v>1</v>
      </c>
      <c r="AH943" s="4" t="b">
        <f t="shared" si="1335"/>
        <v>0</v>
      </c>
      <c r="AI943" s="4" t="b">
        <f t="shared" si="1336"/>
        <v>1</v>
      </c>
      <c r="AJ943" s="4" t="b">
        <f t="shared" si="1337"/>
        <v>0</v>
      </c>
      <c r="AK943" s="4" t="b">
        <f t="shared" si="1338"/>
        <v>0</v>
      </c>
      <c r="AL943" s="4" t="b">
        <f t="shared" si="1339"/>
        <v>1</v>
      </c>
      <c r="AM943" s="4" t="b">
        <f t="shared" si="1340"/>
        <v>0</v>
      </c>
      <c r="AN943" s="4" t="b">
        <f t="shared" si="1341"/>
        <v>0</v>
      </c>
      <c r="AO943" s="4" t="b">
        <f t="shared" si="1342"/>
        <v>0</v>
      </c>
      <c r="AP943" s="4" t="b">
        <f t="shared" si="1343"/>
        <v>0</v>
      </c>
      <c r="AQ943" s="4" t="b">
        <f t="shared" si="1344"/>
        <v>0</v>
      </c>
      <c r="AR943" s="4" t="b">
        <f t="shared" si="1345"/>
        <v>0</v>
      </c>
      <c r="AS943" s="4" t="b">
        <f t="shared" si="1346"/>
        <v>0</v>
      </c>
      <c r="AT943" s="4" t="b">
        <f t="shared" si="1347"/>
        <v>0</v>
      </c>
      <c r="AU943" s="4" t="b">
        <f t="shared" si="1348"/>
        <v>0</v>
      </c>
      <c r="AV943" s="4" t="b">
        <f t="shared" si="1349"/>
        <v>0</v>
      </c>
      <c r="AW943" s="4" t="b">
        <f t="shared" si="1350"/>
        <v>0</v>
      </c>
      <c r="AX943" s="4" t="b">
        <f t="shared" si="1351"/>
        <v>0</v>
      </c>
      <c r="AY943" s="4" t="b">
        <f t="shared" si="1352"/>
        <v>0</v>
      </c>
      <c r="AZ943" s="4" t="b">
        <f t="shared" si="1353"/>
        <v>1</v>
      </c>
      <c r="BA943" s="4" t="b">
        <f t="shared" si="1354"/>
        <v>0</v>
      </c>
      <c r="BB943" s="4" t="b">
        <f t="shared" si="1355"/>
        <v>0</v>
      </c>
      <c r="BC943" s="4" t="b">
        <f t="shared" si="1356"/>
        <v>1</v>
      </c>
      <c r="BD943" s="4" t="b">
        <f t="shared" si="1357"/>
        <v>0</v>
      </c>
      <c r="BE943" s="4" t="b">
        <f t="shared" si="1358"/>
        <v>0</v>
      </c>
      <c r="BF943" s="4" t="b">
        <f t="shared" si="1359"/>
        <v>0</v>
      </c>
      <c r="BG943" s="4" t="b">
        <f t="shared" si="1360"/>
        <v>0</v>
      </c>
      <c r="BH943" s="4" t="b">
        <f t="shared" si="1361"/>
        <v>1</v>
      </c>
      <c r="BI943" s="4" t="b">
        <f t="shared" si="1362"/>
        <v>0</v>
      </c>
      <c r="BJ943" s="4" t="b">
        <f t="shared" si="1363"/>
        <v>0</v>
      </c>
      <c r="BK943" s="4" t="b">
        <f t="shared" si="1364"/>
        <v>0</v>
      </c>
      <c r="BL943" s="4" t="b">
        <f t="shared" si="1365"/>
        <v>0</v>
      </c>
      <c r="BM943" s="4" t="b">
        <f t="shared" si="1366"/>
        <v>0</v>
      </c>
      <c r="BN943" s="4" t="b">
        <f t="shared" si="1367"/>
        <v>0</v>
      </c>
      <c r="BO943" s="4" t="b">
        <f t="shared" si="1368"/>
        <v>0</v>
      </c>
      <c r="BP943" s="4" t="b">
        <f t="shared" si="1369"/>
        <v>1</v>
      </c>
      <c r="BQ943" s="4" t="b">
        <f t="shared" si="1370"/>
        <v>0</v>
      </c>
      <c r="BR943" s="4" t="b">
        <f t="shared" si="1371"/>
        <v>0</v>
      </c>
      <c r="BS943" s="4" t="b">
        <f t="shared" si="1372"/>
        <v>1</v>
      </c>
      <c r="BT943" s="4" t="b">
        <f t="shared" si="1373"/>
        <v>0</v>
      </c>
      <c r="BU943" s="4" t="b">
        <f t="shared" si="1374"/>
        <v>0</v>
      </c>
      <c r="BV943" s="4" t="b">
        <f t="shared" si="1375"/>
        <v>0</v>
      </c>
      <c r="BW943" s="4" t="b">
        <f t="shared" si="1376"/>
        <v>0</v>
      </c>
      <c r="BX943" s="4" t="b">
        <f t="shared" si="1377"/>
        <v>0</v>
      </c>
      <c r="BY943" s="4" t="b">
        <f t="shared" si="1378"/>
        <v>0</v>
      </c>
      <c r="BZ943" s="4" t="b">
        <f t="shared" si="1379"/>
        <v>1</v>
      </c>
      <c r="CA943" s="4" t="b">
        <f t="shared" si="1380"/>
        <v>0</v>
      </c>
      <c r="CB943" s="4" t="b">
        <f t="shared" si="1381"/>
        <v>0</v>
      </c>
      <c r="CC943" s="4" t="b">
        <f t="shared" si="1382"/>
        <v>0</v>
      </c>
      <c r="CD943" s="4" t="b">
        <f t="shared" si="1383"/>
        <v>0</v>
      </c>
      <c r="CE943" s="4" t="b">
        <f t="shared" si="1384"/>
        <v>0</v>
      </c>
      <c r="CF943" s="4" t="b">
        <f t="shared" si="1385"/>
        <v>0</v>
      </c>
      <c r="CG943" s="4" t="b">
        <f t="shared" si="1386"/>
        <v>1</v>
      </c>
      <c r="CH943" s="4" t="b">
        <f t="shared" si="1387"/>
        <v>1</v>
      </c>
      <c r="CI943" s="4" t="b">
        <f t="shared" si="1388"/>
        <v>0</v>
      </c>
      <c r="CJ943" s="4" t="b">
        <f t="shared" si="1389"/>
        <v>0</v>
      </c>
      <c r="CK943" s="4" t="b">
        <f t="shared" si="1390"/>
        <v>0</v>
      </c>
      <c r="CL943" s="4" t="b">
        <f t="shared" si="1391"/>
        <v>0</v>
      </c>
      <c r="CM943" s="4" t="b">
        <f t="shared" si="1392"/>
        <v>1</v>
      </c>
      <c r="CN943" s="4" t="b">
        <f t="shared" si="1393"/>
        <v>0</v>
      </c>
      <c r="CO943" s="4" t="b">
        <f t="shared" si="1394"/>
        <v>0</v>
      </c>
      <c r="CP943" s="4" t="b">
        <f t="shared" si="1395"/>
        <v>0</v>
      </c>
      <c r="CQ943" s="4" t="b">
        <f t="shared" si="1396"/>
        <v>0</v>
      </c>
      <c r="CR943" s="4" t="b">
        <f t="shared" si="1397"/>
        <v>0</v>
      </c>
      <c r="CS943" s="4" t="b">
        <f t="shared" si="1398"/>
        <v>0</v>
      </c>
      <c r="CT943" s="4" t="b">
        <f t="shared" si="1399"/>
        <v>0</v>
      </c>
      <c r="CU943" s="4" t="b">
        <f t="shared" si="1400"/>
        <v>0</v>
      </c>
      <c r="CV943" s="4" t="b">
        <f t="shared" si="1401"/>
        <v>0</v>
      </c>
      <c r="CW943" s="4" t="b">
        <f t="shared" si="1402"/>
        <v>0</v>
      </c>
      <c r="CX943" s="4" t="b">
        <f t="shared" si="1403"/>
        <v>0</v>
      </c>
      <c r="CY943" s="4" t="b">
        <f t="shared" si="1404"/>
        <v>0</v>
      </c>
      <c r="CZ943" s="4" t="b">
        <f t="shared" si="1405"/>
        <v>0</v>
      </c>
      <c r="DA943" s="4" t="b">
        <f t="shared" si="1406"/>
        <v>0</v>
      </c>
      <c r="DB943" s="4" t="b">
        <f t="shared" si="1407"/>
        <v>0</v>
      </c>
      <c r="DC943" s="4" t="b">
        <f t="shared" si="1408"/>
        <v>0</v>
      </c>
      <c r="DD943" s="4" t="b">
        <f t="shared" si="1409"/>
        <v>0</v>
      </c>
    </row>
    <row r="944" spans="1:108">
      <c r="A944" t="s">
        <v>2337</v>
      </c>
      <c r="B944" t="s">
        <v>2338</v>
      </c>
      <c r="C944" t="s">
        <v>2338</v>
      </c>
      <c r="E944" t="s">
        <v>6135</v>
      </c>
      <c r="F944" t="s">
        <v>6134</v>
      </c>
      <c r="G944" t="s">
        <v>2334</v>
      </c>
      <c r="H944" t="s">
        <v>7440</v>
      </c>
      <c r="I944" t="s">
        <v>7421</v>
      </c>
      <c r="J944" t="s">
        <v>165</v>
      </c>
      <c r="K944" t="s">
        <v>114</v>
      </c>
      <c r="L944" t="s">
        <v>6845</v>
      </c>
      <c r="M944" t="s">
        <v>6079</v>
      </c>
      <c r="N944" t="s">
        <v>2339</v>
      </c>
      <c r="O944" t="b">
        <f t="shared" si="1316"/>
        <v>1</v>
      </c>
      <c r="P944" t="b">
        <f t="shared" si="1317"/>
        <v>1</v>
      </c>
      <c r="Q944" t="b">
        <f t="shared" si="1318"/>
        <v>1</v>
      </c>
      <c r="R944" t="b">
        <f t="shared" si="1319"/>
        <v>1</v>
      </c>
      <c r="S944" t="b">
        <f t="shared" si="1320"/>
        <v>1</v>
      </c>
      <c r="T944" t="b">
        <f t="shared" si="1321"/>
        <v>1</v>
      </c>
      <c r="U944" t="b">
        <f t="shared" si="1322"/>
        <v>1</v>
      </c>
      <c r="V944" t="b">
        <f t="shared" si="1323"/>
        <v>1</v>
      </c>
      <c r="W944" t="b">
        <f t="shared" si="1324"/>
        <v>1</v>
      </c>
      <c r="X944" t="b">
        <f t="shared" si="1325"/>
        <v>1</v>
      </c>
      <c r="Y944" t="b">
        <f t="shared" si="1326"/>
        <v>1</v>
      </c>
      <c r="Z944" t="b">
        <f t="shared" si="1327"/>
        <v>0</v>
      </c>
      <c r="AA944" t="b">
        <f t="shared" si="1328"/>
        <v>1</v>
      </c>
      <c r="AB944" t="b">
        <f t="shared" si="1329"/>
        <v>1</v>
      </c>
      <c r="AC944" t="b">
        <f t="shared" si="1330"/>
        <v>0</v>
      </c>
      <c r="AD944" t="b">
        <f t="shared" si="1331"/>
        <v>1</v>
      </c>
      <c r="AE944" t="b">
        <f t="shared" si="1332"/>
        <v>0</v>
      </c>
      <c r="AF944" t="b">
        <f t="shared" si="1333"/>
        <v>0</v>
      </c>
      <c r="AG944" t="b">
        <f t="shared" si="1334"/>
        <v>1</v>
      </c>
      <c r="AH944" t="b">
        <f t="shared" si="1335"/>
        <v>1</v>
      </c>
      <c r="AI944" t="b">
        <f t="shared" si="1336"/>
        <v>1</v>
      </c>
      <c r="AJ944" t="b">
        <f t="shared" si="1337"/>
        <v>0</v>
      </c>
      <c r="AK944" t="b">
        <f t="shared" si="1338"/>
        <v>0</v>
      </c>
      <c r="AL944" t="b">
        <f t="shared" si="1339"/>
        <v>0</v>
      </c>
      <c r="AM944" t="b">
        <f t="shared" si="1340"/>
        <v>0</v>
      </c>
      <c r="AN944" t="b">
        <f t="shared" si="1341"/>
        <v>0</v>
      </c>
      <c r="AO944" t="b">
        <f t="shared" si="1342"/>
        <v>0</v>
      </c>
      <c r="AP944" t="b">
        <f t="shared" si="1343"/>
        <v>0</v>
      </c>
      <c r="AQ944" t="b">
        <f t="shared" si="1344"/>
        <v>0</v>
      </c>
      <c r="AR944" t="b">
        <f t="shared" si="1345"/>
        <v>0</v>
      </c>
      <c r="AS944" t="b">
        <f t="shared" si="1346"/>
        <v>0</v>
      </c>
      <c r="AT944" t="b">
        <f t="shared" si="1347"/>
        <v>1</v>
      </c>
      <c r="AU944" t="b">
        <f t="shared" si="1348"/>
        <v>0</v>
      </c>
      <c r="AV944" t="b">
        <f t="shared" si="1349"/>
        <v>1</v>
      </c>
      <c r="AW944" t="b">
        <f t="shared" si="1350"/>
        <v>0</v>
      </c>
      <c r="AX944" t="b">
        <f t="shared" si="1351"/>
        <v>1</v>
      </c>
      <c r="AY944" t="b">
        <f t="shared" si="1352"/>
        <v>1</v>
      </c>
      <c r="AZ944" t="b">
        <f t="shared" si="1353"/>
        <v>1</v>
      </c>
      <c r="BA944" t="b">
        <f t="shared" si="1354"/>
        <v>0</v>
      </c>
      <c r="BB944" t="b">
        <f t="shared" si="1355"/>
        <v>0</v>
      </c>
      <c r="BC944" t="b">
        <f t="shared" si="1356"/>
        <v>1</v>
      </c>
      <c r="BD944" t="b">
        <f t="shared" si="1357"/>
        <v>0</v>
      </c>
      <c r="BE944" t="b">
        <f t="shared" si="1358"/>
        <v>1</v>
      </c>
      <c r="BF944" t="b">
        <f t="shared" si="1359"/>
        <v>0</v>
      </c>
      <c r="BG944" t="b">
        <f t="shared" si="1360"/>
        <v>0</v>
      </c>
      <c r="BH944" t="b">
        <f t="shared" si="1361"/>
        <v>0</v>
      </c>
      <c r="BI944" t="b">
        <f t="shared" si="1362"/>
        <v>0</v>
      </c>
      <c r="BJ944" t="b">
        <f t="shared" si="1363"/>
        <v>0</v>
      </c>
      <c r="BK944" t="b">
        <f t="shared" si="1364"/>
        <v>0</v>
      </c>
      <c r="BL944" t="b">
        <f t="shared" si="1365"/>
        <v>0</v>
      </c>
      <c r="BM944" t="b">
        <f t="shared" si="1366"/>
        <v>0</v>
      </c>
      <c r="BN944" t="b">
        <f t="shared" si="1367"/>
        <v>0</v>
      </c>
      <c r="BO944" t="b">
        <f t="shared" si="1368"/>
        <v>0</v>
      </c>
      <c r="BP944" t="b">
        <f t="shared" si="1369"/>
        <v>1</v>
      </c>
      <c r="BQ944" t="b">
        <f t="shared" si="1370"/>
        <v>0</v>
      </c>
      <c r="BR944" t="b">
        <f t="shared" si="1371"/>
        <v>0</v>
      </c>
      <c r="BS944" t="b">
        <f t="shared" si="1372"/>
        <v>0</v>
      </c>
      <c r="BT944" t="b">
        <f t="shared" si="1373"/>
        <v>0</v>
      </c>
      <c r="BU944" t="b">
        <f t="shared" si="1374"/>
        <v>0</v>
      </c>
      <c r="BV944" t="b">
        <f t="shared" si="1375"/>
        <v>0</v>
      </c>
      <c r="BW944" t="b">
        <f t="shared" si="1376"/>
        <v>0</v>
      </c>
      <c r="BX944" t="b">
        <f t="shared" si="1377"/>
        <v>1</v>
      </c>
      <c r="BY944" t="b">
        <f t="shared" si="1378"/>
        <v>0</v>
      </c>
      <c r="BZ944" t="b">
        <f t="shared" si="1379"/>
        <v>0</v>
      </c>
      <c r="CA944" t="b">
        <f t="shared" si="1380"/>
        <v>0</v>
      </c>
      <c r="CB944" t="b">
        <f t="shared" si="1381"/>
        <v>1</v>
      </c>
      <c r="CC944" t="b">
        <f t="shared" si="1382"/>
        <v>0</v>
      </c>
      <c r="CD944" t="b">
        <f t="shared" si="1383"/>
        <v>0</v>
      </c>
      <c r="CE944" t="b">
        <f t="shared" si="1384"/>
        <v>0</v>
      </c>
      <c r="CF944" t="b">
        <f t="shared" si="1385"/>
        <v>0</v>
      </c>
      <c r="CG944" t="b">
        <f t="shared" si="1386"/>
        <v>0</v>
      </c>
      <c r="CH944" t="b">
        <f t="shared" si="1387"/>
        <v>0</v>
      </c>
      <c r="CI944" t="b">
        <f t="shared" si="1388"/>
        <v>0</v>
      </c>
      <c r="CJ944" t="b">
        <f t="shared" si="1389"/>
        <v>0</v>
      </c>
      <c r="CK944" t="b">
        <f t="shared" si="1390"/>
        <v>0</v>
      </c>
      <c r="CL944" t="b">
        <f t="shared" si="1391"/>
        <v>0</v>
      </c>
      <c r="CM944" t="b">
        <f t="shared" si="1392"/>
        <v>0</v>
      </c>
      <c r="CN944" t="b">
        <f t="shared" si="1393"/>
        <v>0</v>
      </c>
      <c r="CO944" t="b">
        <f t="shared" si="1394"/>
        <v>0</v>
      </c>
      <c r="CP944" t="b">
        <f t="shared" si="1395"/>
        <v>1</v>
      </c>
      <c r="CQ944" t="b">
        <f t="shared" si="1396"/>
        <v>0</v>
      </c>
      <c r="CR944" t="b">
        <f t="shared" si="1397"/>
        <v>0</v>
      </c>
      <c r="CS944" t="b">
        <f t="shared" si="1398"/>
        <v>1</v>
      </c>
      <c r="CT944" t="b">
        <f t="shared" si="1399"/>
        <v>1</v>
      </c>
      <c r="CU944" t="b">
        <f t="shared" si="1400"/>
        <v>0</v>
      </c>
      <c r="CV944" t="b">
        <f t="shared" si="1401"/>
        <v>0</v>
      </c>
      <c r="CW944" t="b">
        <f t="shared" si="1402"/>
        <v>0</v>
      </c>
      <c r="CX944" t="b">
        <f t="shared" si="1403"/>
        <v>0</v>
      </c>
      <c r="CY944" t="b">
        <f t="shared" si="1404"/>
        <v>0</v>
      </c>
      <c r="CZ944" t="b">
        <f t="shared" si="1405"/>
        <v>0</v>
      </c>
      <c r="DA944" t="b">
        <f t="shared" si="1406"/>
        <v>0</v>
      </c>
      <c r="DB944" t="b">
        <f t="shared" si="1407"/>
        <v>0</v>
      </c>
      <c r="DC944" t="b">
        <f t="shared" si="1408"/>
        <v>0</v>
      </c>
      <c r="DD944" t="b">
        <f t="shared" si="1409"/>
        <v>0</v>
      </c>
    </row>
    <row r="945" spans="1:108">
      <c r="A945" t="s">
        <v>2340</v>
      </c>
      <c r="B945" t="s">
        <v>2338</v>
      </c>
      <c r="C945" t="s">
        <v>2338</v>
      </c>
      <c r="E945" t="s">
        <v>6135</v>
      </c>
      <c r="F945" t="s">
        <v>6134</v>
      </c>
      <c r="G945" t="s">
        <v>2334</v>
      </c>
      <c r="H945" t="s">
        <v>7440</v>
      </c>
      <c r="I945" t="s">
        <v>7421</v>
      </c>
      <c r="J945" t="s">
        <v>135</v>
      </c>
      <c r="K945" t="s">
        <v>136</v>
      </c>
      <c r="L945" t="s">
        <v>7788</v>
      </c>
      <c r="M945" t="s">
        <v>6079</v>
      </c>
      <c r="N945" t="s">
        <v>7551</v>
      </c>
      <c r="O945" t="b">
        <f t="shared" si="1316"/>
        <v>1</v>
      </c>
      <c r="P945" t="b">
        <f t="shared" si="1317"/>
        <v>0</v>
      </c>
      <c r="Q945" t="b">
        <f t="shared" si="1318"/>
        <v>1</v>
      </c>
      <c r="R945" t="b">
        <f t="shared" si="1319"/>
        <v>1</v>
      </c>
      <c r="S945" t="b">
        <f t="shared" si="1320"/>
        <v>1</v>
      </c>
      <c r="T945" t="b">
        <f t="shared" si="1321"/>
        <v>0</v>
      </c>
      <c r="U945" t="b">
        <f t="shared" si="1322"/>
        <v>1</v>
      </c>
      <c r="V945" t="b">
        <f t="shared" si="1323"/>
        <v>0</v>
      </c>
      <c r="W945" t="b">
        <f t="shared" si="1324"/>
        <v>0</v>
      </c>
      <c r="X945" t="b">
        <f t="shared" si="1325"/>
        <v>1</v>
      </c>
      <c r="Y945" t="b">
        <f t="shared" si="1326"/>
        <v>1</v>
      </c>
      <c r="Z945" t="b">
        <f t="shared" si="1327"/>
        <v>1</v>
      </c>
      <c r="AA945" t="b">
        <f t="shared" si="1328"/>
        <v>0</v>
      </c>
      <c r="AB945" t="b">
        <f t="shared" si="1329"/>
        <v>0</v>
      </c>
      <c r="AC945" t="b">
        <f t="shared" si="1330"/>
        <v>0</v>
      </c>
      <c r="AD945" t="b">
        <f t="shared" si="1331"/>
        <v>0</v>
      </c>
      <c r="AE945" t="b">
        <f t="shared" si="1332"/>
        <v>1</v>
      </c>
      <c r="AF945" t="b">
        <f t="shared" si="1333"/>
        <v>0</v>
      </c>
      <c r="AG945" t="b">
        <f t="shared" si="1334"/>
        <v>0</v>
      </c>
      <c r="AH945" t="b">
        <f t="shared" si="1335"/>
        <v>0</v>
      </c>
      <c r="AI945" t="b">
        <f t="shared" si="1336"/>
        <v>0</v>
      </c>
      <c r="AJ945" t="b">
        <f t="shared" si="1337"/>
        <v>0</v>
      </c>
      <c r="AK945" t="b">
        <f t="shared" si="1338"/>
        <v>0</v>
      </c>
      <c r="AL945" t="b">
        <f t="shared" si="1339"/>
        <v>0</v>
      </c>
      <c r="AM945" t="b">
        <f t="shared" si="1340"/>
        <v>0</v>
      </c>
      <c r="AN945" t="b">
        <f t="shared" si="1341"/>
        <v>0</v>
      </c>
      <c r="AO945" t="b">
        <f t="shared" si="1342"/>
        <v>0</v>
      </c>
      <c r="AP945" t="b">
        <f t="shared" si="1343"/>
        <v>0</v>
      </c>
      <c r="AQ945" t="b">
        <f t="shared" si="1344"/>
        <v>0</v>
      </c>
      <c r="AR945" t="b">
        <f t="shared" si="1345"/>
        <v>0</v>
      </c>
      <c r="AS945" t="b">
        <f t="shared" si="1346"/>
        <v>0</v>
      </c>
      <c r="AT945" t="b">
        <f t="shared" si="1347"/>
        <v>0</v>
      </c>
      <c r="AU945" t="b">
        <f t="shared" si="1348"/>
        <v>0</v>
      </c>
      <c r="AV945" t="b">
        <f t="shared" si="1349"/>
        <v>0</v>
      </c>
      <c r="AW945" t="b">
        <f t="shared" si="1350"/>
        <v>0</v>
      </c>
      <c r="AX945" t="b">
        <f t="shared" si="1351"/>
        <v>0</v>
      </c>
      <c r="AY945" t="b">
        <f t="shared" si="1352"/>
        <v>0</v>
      </c>
      <c r="AZ945" t="b">
        <f t="shared" si="1353"/>
        <v>0</v>
      </c>
      <c r="BA945" t="b">
        <f t="shared" si="1354"/>
        <v>0</v>
      </c>
      <c r="BB945" t="b">
        <f t="shared" si="1355"/>
        <v>0</v>
      </c>
      <c r="BC945" t="b">
        <f t="shared" si="1356"/>
        <v>0</v>
      </c>
      <c r="BD945" t="b">
        <f t="shared" si="1357"/>
        <v>0</v>
      </c>
      <c r="BE945" t="b">
        <f t="shared" si="1358"/>
        <v>1</v>
      </c>
      <c r="BF945" t="b">
        <f t="shared" si="1359"/>
        <v>1</v>
      </c>
      <c r="BG945" t="b">
        <f t="shared" si="1360"/>
        <v>0</v>
      </c>
      <c r="BH945" t="b">
        <f t="shared" si="1361"/>
        <v>0</v>
      </c>
      <c r="BI945" t="b">
        <f t="shared" si="1362"/>
        <v>0</v>
      </c>
      <c r="BJ945" t="b">
        <f t="shared" si="1363"/>
        <v>0</v>
      </c>
      <c r="BK945" t="b">
        <f t="shared" si="1364"/>
        <v>0</v>
      </c>
      <c r="BL945" t="b">
        <f t="shared" si="1365"/>
        <v>0</v>
      </c>
      <c r="BM945" t="b">
        <f t="shared" si="1366"/>
        <v>0</v>
      </c>
      <c r="BN945" t="b">
        <f t="shared" si="1367"/>
        <v>0</v>
      </c>
      <c r="BO945" t="b">
        <f t="shared" si="1368"/>
        <v>0</v>
      </c>
      <c r="BP945" t="b">
        <f t="shared" si="1369"/>
        <v>0</v>
      </c>
      <c r="BQ945" t="b">
        <f t="shared" si="1370"/>
        <v>0</v>
      </c>
      <c r="BR945" t="b">
        <f t="shared" si="1371"/>
        <v>0</v>
      </c>
      <c r="BS945" t="b">
        <f t="shared" si="1372"/>
        <v>0</v>
      </c>
      <c r="BT945" t="b">
        <f t="shared" si="1373"/>
        <v>1</v>
      </c>
      <c r="BU945" t="b">
        <f t="shared" si="1374"/>
        <v>0</v>
      </c>
      <c r="BV945" t="b">
        <f t="shared" si="1375"/>
        <v>0</v>
      </c>
      <c r="BW945" t="b">
        <f t="shared" si="1376"/>
        <v>1</v>
      </c>
      <c r="BX945" t="b">
        <f t="shared" si="1377"/>
        <v>0</v>
      </c>
      <c r="BY945" t="b">
        <f t="shared" si="1378"/>
        <v>1</v>
      </c>
      <c r="BZ945" t="b">
        <f t="shared" si="1379"/>
        <v>0</v>
      </c>
      <c r="CA945" t="b">
        <f t="shared" si="1380"/>
        <v>0</v>
      </c>
      <c r="CB945" t="b">
        <f t="shared" si="1381"/>
        <v>0</v>
      </c>
      <c r="CC945" t="b">
        <f t="shared" si="1382"/>
        <v>0</v>
      </c>
      <c r="CD945" t="b">
        <f t="shared" si="1383"/>
        <v>0</v>
      </c>
      <c r="CE945" t="b">
        <f t="shared" si="1384"/>
        <v>0</v>
      </c>
      <c r="CF945" t="b">
        <f t="shared" si="1385"/>
        <v>0</v>
      </c>
      <c r="CG945" t="b">
        <f t="shared" si="1386"/>
        <v>0</v>
      </c>
      <c r="CH945" t="b">
        <f t="shared" si="1387"/>
        <v>0</v>
      </c>
      <c r="CI945" t="b">
        <f t="shared" si="1388"/>
        <v>0</v>
      </c>
      <c r="CJ945" t="b">
        <f t="shared" si="1389"/>
        <v>0</v>
      </c>
      <c r="CK945" t="b">
        <f t="shared" si="1390"/>
        <v>0</v>
      </c>
      <c r="CL945" t="b">
        <f t="shared" si="1391"/>
        <v>0</v>
      </c>
      <c r="CM945" t="b">
        <f t="shared" si="1392"/>
        <v>1</v>
      </c>
      <c r="CN945" t="b">
        <f t="shared" si="1393"/>
        <v>0</v>
      </c>
      <c r="CO945" t="b">
        <f t="shared" si="1394"/>
        <v>0</v>
      </c>
      <c r="CP945" t="b">
        <f t="shared" si="1395"/>
        <v>0</v>
      </c>
      <c r="CQ945" t="b">
        <f t="shared" si="1396"/>
        <v>0</v>
      </c>
      <c r="CR945" t="b">
        <f t="shared" si="1397"/>
        <v>0</v>
      </c>
      <c r="CS945" t="b">
        <f t="shared" si="1398"/>
        <v>1</v>
      </c>
      <c r="CT945" t="b">
        <f t="shared" si="1399"/>
        <v>0</v>
      </c>
      <c r="CU945" t="b">
        <f t="shared" si="1400"/>
        <v>0</v>
      </c>
      <c r="CV945" t="b">
        <f t="shared" si="1401"/>
        <v>0</v>
      </c>
      <c r="CW945" t="b">
        <f t="shared" si="1402"/>
        <v>0</v>
      </c>
      <c r="CX945" t="b">
        <f t="shared" si="1403"/>
        <v>1</v>
      </c>
      <c r="CY945" t="b">
        <f t="shared" si="1404"/>
        <v>0</v>
      </c>
      <c r="CZ945" t="b">
        <f t="shared" si="1405"/>
        <v>0</v>
      </c>
      <c r="DA945" t="b">
        <f t="shared" si="1406"/>
        <v>1</v>
      </c>
      <c r="DB945" t="b">
        <f t="shared" si="1407"/>
        <v>0</v>
      </c>
      <c r="DC945" t="b">
        <f t="shared" si="1408"/>
        <v>0</v>
      </c>
      <c r="DD945" t="b">
        <f t="shared" si="1409"/>
        <v>0</v>
      </c>
    </row>
    <row r="946" spans="1:108">
      <c r="A946" t="s">
        <v>2341</v>
      </c>
      <c r="B946" t="s">
        <v>2338</v>
      </c>
      <c r="C946" t="s">
        <v>2338</v>
      </c>
      <c r="E946" t="s">
        <v>6135</v>
      </c>
      <c r="F946" t="s">
        <v>6134</v>
      </c>
      <c r="G946" t="s">
        <v>2334</v>
      </c>
      <c r="H946" t="s">
        <v>7440</v>
      </c>
      <c r="I946" t="s">
        <v>7421</v>
      </c>
      <c r="J946" t="s">
        <v>183</v>
      </c>
      <c r="K946" t="s">
        <v>183</v>
      </c>
      <c r="L946" t="s">
        <v>6846</v>
      </c>
      <c r="M946" t="s">
        <v>2342</v>
      </c>
      <c r="N946" t="s">
        <v>2343</v>
      </c>
      <c r="O946" t="b">
        <f t="shared" si="1316"/>
        <v>1</v>
      </c>
      <c r="P946" t="b">
        <f t="shared" si="1317"/>
        <v>1</v>
      </c>
      <c r="Q946" t="b">
        <f t="shared" si="1318"/>
        <v>1</v>
      </c>
      <c r="R946" t="b">
        <f t="shared" si="1319"/>
        <v>1</v>
      </c>
      <c r="S946" t="b">
        <f t="shared" si="1320"/>
        <v>1</v>
      </c>
      <c r="T946" t="b">
        <f t="shared" si="1321"/>
        <v>1</v>
      </c>
      <c r="U946" t="b">
        <f t="shared" si="1322"/>
        <v>1</v>
      </c>
      <c r="V946" t="b">
        <f t="shared" si="1323"/>
        <v>1</v>
      </c>
      <c r="W946" t="b">
        <f t="shared" si="1324"/>
        <v>1</v>
      </c>
      <c r="X946" t="b">
        <f t="shared" si="1325"/>
        <v>0</v>
      </c>
      <c r="Y946" t="b">
        <f t="shared" si="1326"/>
        <v>1</v>
      </c>
      <c r="Z946" t="b">
        <f t="shared" si="1327"/>
        <v>0</v>
      </c>
      <c r="AA946" t="b">
        <f t="shared" si="1328"/>
        <v>1</v>
      </c>
      <c r="AB946" t="b">
        <f t="shared" si="1329"/>
        <v>1</v>
      </c>
      <c r="AC946" t="b">
        <f t="shared" si="1330"/>
        <v>0</v>
      </c>
      <c r="AD946" t="b">
        <f t="shared" si="1331"/>
        <v>0</v>
      </c>
      <c r="AE946" t="b">
        <f t="shared" si="1332"/>
        <v>0</v>
      </c>
      <c r="AF946" t="b">
        <f t="shared" si="1333"/>
        <v>0</v>
      </c>
      <c r="AG946" t="b">
        <f t="shared" si="1334"/>
        <v>1</v>
      </c>
      <c r="AH946" t="b">
        <f t="shared" si="1335"/>
        <v>1</v>
      </c>
      <c r="AI946" t="b">
        <f t="shared" si="1336"/>
        <v>1</v>
      </c>
      <c r="AJ946" t="b">
        <f t="shared" si="1337"/>
        <v>0</v>
      </c>
      <c r="AK946" t="b">
        <f t="shared" si="1338"/>
        <v>0</v>
      </c>
      <c r="AL946" t="b">
        <f t="shared" si="1339"/>
        <v>1</v>
      </c>
      <c r="AM946" t="b">
        <f t="shared" si="1340"/>
        <v>1</v>
      </c>
      <c r="AN946" t="b">
        <f t="shared" si="1341"/>
        <v>0</v>
      </c>
      <c r="AO946" t="b">
        <f t="shared" si="1342"/>
        <v>0</v>
      </c>
      <c r="AP946" t="b">
        <f t="shared" si="1343"/>
        <v>0</v>
      </c>
      <c r="AQ946" t="b">
        <f t="shared" si="1344"/>
        <v>0</v>
      </c>
      <c r="AR946" t="b">
        <f t="shared" si="1345"/>
        <v>0</v>
      </c>
      <c r="AS946" t="b">
        <f t="shared" si="1346"/>
        <v>0</v>
      </c>
      <c r="AT946" t="b">
        <f t="shared" si="1347"/>
        <v>0</v>
      </c>
      <c r="AU946" t="b">
        <f t="shared" si="1348"/>
        <v>1</v>
      </c>
      <c r="AV946" t="b">
        <f t="shared" si="1349"/>
        <v>0</v>
      </c>
      <c r="AW946" t="b">
        <f t="shared" si="1350"/>
        <v>0</v>
      </c>
      <c r="AX946" t="b">
        <f t="shared" si="1351"/>
        <v>1</v>
      </c>
      <c r="AY946" t="b">
        <f t="shared" si="1352"/>
        <v>1</v>
      </c>
      <c r="AZ946" t="b">
        <f t="shared" si="1353"/>
        <v>1</v>
      </c>
      <c r="BA946" t="b">
        <f t="shared" si="1354"/>
        <v>0</v>
      </c>
      <c r="BB946" t="b">
        <f t="shared" si="1355"/>
        <v>0</v>
      </c>
      <c r="BC946" t="b">
        <f t="shared" si="1356"/>
        <v>1</v>
      </c>
      <c r="BD946" t="b">
        <f t="shared" si="1357"/>
        <v>0</v>
      </c>
      <c r="BE946" t="b">
        <f t="shared" si="1358"/>
        <v>0</v>
      </c>
      <c r="BF946" t="b">
        <f t="shared" si="1359"/>
        <v>0</v>
      </c>
      <c r="BG946" t="b">
        <f t="shared" si="1360"/>
        <v>0</v>
      </c>
      <c r="BH946" t="b">
        <f t="shared" si="1361"/>
        <v>0</v>
      </c>
      <c r="BI946" t="b">
        <f t="shared" si="1362"/>
        <v>0</v>
      </c>
      <c r="BJ946" t="b">
        <f t="shared" si="1363"/>
        <v>0</v>
      </c>
      <c r="BK946" t="b">
        <f t="shared" si="1364"/>
        <v>0</v>
      </c>
      <c r="BL946" t="b">
        <f t="shared" si="1365"/>
        <v>1</v>
      </c>
      <c r="BM946" t="b">
        <f t="shared" si="1366"/>
        <v>0</v>
      </c>
      <c r="BN946" t="b">
        <f t="shared" si="1367"/>
        <v>1</v>
      </c>
      <c r="BO946" t="b">
        <f t="shared" si="1368"/>
        <v>1</v>
      </c>
      <c r="BP946" t="b">
        <f t="shared" si="1369"/>
        <v>1</v>
      </c>
      <c r="BQ946" t="b">
        <f t="shared" si="1370"/>
        <v>0</v>
      </c>
      <c r="BR946" t="b">
        <f t="shared" si="1371"/>
        <v>0</v>
      </c>
      <c r="BS946" t="b">
        <f t="shared" si="1372"/>
        <v>1</v>
      </c>
      <c r="BT946" t="b">
        <f t="shared" si="1373"/>
        <v>0</v>
      </c>
      <c r="BU946" t="b">
        <f t="shared" si="1374"/>
        <v>1</v>
      </c>
      <c r="BV946" t="b">
        <f t="shared" si="1375"/>
        <v>0</v>
      </c>
      <c r="BW946" t="b">
        <f t="shared" si="1376"/>
        <v>0</v>
      </c>
      <c r="BX946" t="b">
        <f t="shared" si="1377"/>
        <v>1</v>
      </c>
      <c r="BY946" t="b">
        <f t="shared" si="1378"/>
        <v>1</v>
      </c>
      <c r="BZ946" t="b">
        <f t="shared" si="1379"/>
        <v>0</v>
      </c>
      <c r="CA946" t="b">
        <f t="shared" si="1380"/>
        <v>0</v>
      </c>
      <c r="CB946" t="b">
        <f t="shared" si="1381"/>
        <v>0</v>
      </c>
      <c r="CC946" t="b">
        <f t="shared" si="1382"/>
        <v>0</v>
      </c>
      <c r="CD946" t="b">
        <f t="shared" si="1383"/>
        <v>0</v>
      </c>
      <c r="CE946" t="b">
        <f t="shared" si="1384"/>
        <v>0</v>
      </c>
      <c r="CF946" t="b">
        <f t="shared" si="1385"/>
        <v>0</v>
      </c>
      <c r="CG946" t="b">
        <f t="shared" si="1386"/>
        <v>1</v>
      </c>
      <c r="CH946" t="b">
        <f t="shared" si="1387"/>
        <v>1</v>
      </c>
      <c r="CI946" t="b">
        <f t="shared" si="1388"/>
        <v>0</v>
      </c>
      <c r="CJ946" t="b">
        <f t="shared" si="1389"/>
        <v>0</v>
      </c>
      <c r="CK946" t="b">
        <f t="shared" si="1390"/>
        <v>0</v>
      </c>
      <c r="CL946" t="b">
        <f t="shared" si="1391"/>
        <v>0</v>
      </c>
      <c r="CM946" t="b">
        <f t="shared" si="1392"/>
        <v>1</v>
      </c>
      <c r="CN946" t="b">
        <f t="shared" si="1393"/>
        <v>0</v>
      </c>
      <c r="CO946" t="b">
        <f t="shared" si="1394"/>
        <v>0</v>
      </c>
      <c r="CP946" t="b">
        <f t="shared" si="1395"/>
        <v>1</v>
      </c>
      <c r="CQ946" t="b">
        <f t="shared" si="1396"/>
        <v>0</v>
      </c>
      <c r="CR946" t="b">
        <f t="shared" si="1397"/>
        <v>1</v>
      </c>
      <c r="CS946" t="b">
        <f t="shared" si="1398"/>
        <v>0</v>
      </c>
      <c r="CT946" t="b">
        <f t="shared" si="1399"/>
        <v>1</v>
      </c>
      <c r="CU946" t="b">
        <f t="shared" si="1400"/>
        <v>0</v>
      </c>
      <c r="CV946" t="b">
        <f t="shared" si="1401"/>
        <v>1</v>
      </c>
      <c r="CW946" t="b">
        <f t="shared" si="1402"/>
        <v>0</v>
      </c>
      <c r="CX946" t="b">
        <f t="shared" si="1403"/>
        <v>0</v>
      </c>
      <c r="CY946" t="b">
        <f t="shared" si="1404"/>
        <v>0</v>
      </c>
      <c r="CZ946" t="b">
        <f t="shared" si="1405"/>
        <v>0</v>
      </c>
      <c r="DA946" t="b">
        <f t="shared" si="1406"/>
        <v>0</v>
      </c>
      <c r="DB946" t="b">
        <f t="shared" si="1407"/>
        <v>0</v>
      </c>
      <c r="DC946" t="b">
        <f t="shared" si="1408"/>
        <v>0</v>
      </c>
      <c r="DD946" t="b">
        <f t="shared" si="1409"/>
        <v>0</v>
      </c>
    </row>
    <row r="947" spans="1:108">
      <c r="A947" t="s">
        <v>2344</v>
      </c>
      <c r="B947" t="s">
        <v>2338</v>
      </c>
      <c r="C947" t="s">
        <v>2338</v>
      </c>
      <c r="E947" t="s">
        <v>6135</v>
      </c>
      <c r="F947" t="s">
        <v>6134</v>
      </c>
      <c r="G947" t="s">
        <v>2334</v>
      </c>
      <c r="H947" t="s">
        <v>7440</v>
      </c>
      <c r="I947" t="s">
        <v>7421</v>
      </c>
      <c r="J947" t="s">
        <v>16</v>
      </c>
      <c r="K947" t="s">
        <v>16</v>
      </c>
      <c r="L947" t="s">
        <v>6847</v>
      </c>
      <c r="M947" t="s">
        <v>6079</v>
      </c>
      <c r="N947" t="s">
        <v>2345</v>
      </c>
      <c r="O947" t="b">
        <f t="shared" si="1316"/>
        <v>1</v>
      </c>
      <c r="P947" t="b">
        <f t="shared" si="1317"/>
        <v>1</v>
      </c>
      <c r="Q947" t="b">
        <f t="shared" si="1318"/>
        <v>1</v>
      </c>
      <c r="R947" t="b">
        <f t="shared" si="1319"/>
        <v>1</v>
      </c>
      <c r="S947" t="b">
        <f t="shared" si="1320"/>
        <v>1</v>
      </c>
      <c r="T947" t="b">
        <f t="shared" si="1321"/>
        <v>1</v>
      </c>
      <c r="U947" t="b">
        <f t="shared" si="1322"/>
        <v>1</v>
      </c>
      <c r="V947" t="b">
        <f t="shared" si="1323"/>
        <v>1</v>
      </c>
      <c r="W947" t="b">
        <f t="shared" si="1324"/>
        <v>0</v>
      </c>
      <c r="X947" t="b">
        <f t="shared" si="1325"/>
        <v>1</v>
      </c>
      <c r="Y947" t="b">
        <f t="shared" si="1326"/>
        <v>1</v>
      </c>
      <c r="Z947" t="b">
        <f t="shared" si="1327"/>
        <v>0</v>
      </c>
      <c r="AA947" t="b">
        <f t="shared" si="1328"/>
        <v>1</v>
      </c>
      <c r="AB947" t="b">
        <f t="shared" si="1329"/>
        <v>1</v>
      </c>
      <c r="AC947" t="b">
        <f t="shared" si="1330"/>
        <v>0</v>
      </c>
      <c r="AD947" t="b">
        <f t="shared" si="1331"/>
        <v>0</v>
      </c>
      <c r="AE947" t="b">
        <f t="shared" si="1332"/>
        <v>0</v>
      </c>
      <c r="AF947" t="b">
        <f t="shared" si="1333"/>
        <v>0</v>
      </c>
      <c r="AG947" t="b">
        <f t="shared" si="1334"/>
        <v>1</v>
      </c>
      <c r="AH947" t="b">
        <f t="shared" si="1335"/>
        <v>1</v>
      </c>
      <c r="AI947" t="b">
        <f t="shared" si="1336"/>
        <v>0</v>
      </c>
      <c r="AJ947" t="b">
        <f t="shared" si="1337"/>
        <v>0</v>
      </c>
      <c r="AK947" t="b">
        <f t="shared" si="1338"/>
        <v>0</v>
      </c>
      <c r="AL947" t="b">
        <f t="shared" si="1339"/>
        <v>0</v>
      </c>
      <c r="AM947" t="b">
        <f t="shared" si="1340"/>
        <v>0</v>
      </c>
      <c r="AN947" t="b">
        <f t="shared" si="1341"/>
        <v>0</v>
      </c>
      <c r="AO947" t="b">
        <f t="shared" si="1342"/>
        <v>0</v>
      </c>
      <c r="AP947" t="b">
        <f t="shared" si="1343"/>
        <v>0</v>
      </c>
      <c r="AQ947" t="b">
        <f t="shared" si="1344"/>
        <v>0</v>
      </c>
      <c r="AR947" t="b">
        <f t="shared" si="1345"/>
        <v>0</v>
      </c>
      <c r="AS947" t="b">
        <f t="shared" si="1346"/>
        <v>0</v>
      </c>
      <c r="AT947" t="b">
        <f t="shared" si="1347"/>
        <v>0</v>
      </c>
      <c r="AU947" t="b">
        <f t="shared" si="1348"/>
        <v>0</v>
      </c>
      <c r="AV947" t="b">
        <f t="shared" si="1349"/>
        <v>1</v>
      </c>
      <c r="AW947" t="b">
        <f t="shared" si="1350"/>
        <v>0</v>
      </c>
      <c r="AX947" t="b">
        <f t="shared" si="1351"/>
        <v>0</v>
      </c>
      <c r="AY947" t="b">
        <f t="shared" si="1352"/>
        <v>0</v>
      </c>
      <c r="AZ947" t="b">
        <f t="shared" si="1353"/>
        <v>0</v>
      </c>
      <c r="BA947" t="b">
        <f t="shared" si="1354"/>
        <v>0</v>
      </c>
      <c r="BB947" t="b">
        <f t="shared" si="1355"/>
        <v>0</v>
      </c>
      <c r="BC947" t="b">
        <f t="shared" si="1356"/>
        <v>1</v>
      </c>
      <c r="BD947" t="b">
        <f t="shared" si="1357"/>
        <v>0</v>
      </c>
      <c r="BE947" t="b">
        <f t="shared" si="1358"/>
        <v>0</v>
      </c>
      <c r="BF947" t="b">
        <f t="shared" si="1359"/>
        <v>1</v>
      </c>
      <c r="BG947" t="b">
        <f t="shared" si="1360"/>
        <v>0</v>
      </c>
      <c r="BH947" t="b">
        <f t="shared" si="1361"/>
        <v>0</v>
      </c>
      <c r="BI947" t="b">
        <f t="shared" si="1362"/>
        <v>0</v>
      </c>
      <c r="BJ947" t="b">
        <f t="shared" si="1363"/>
        <v>0</v>
      </c>
      <c r="BK947" t="b">
        <f t="shared" si="1364"/>
        <v>0</v>
      </c>
      <c r="BL947" t="b">
        <f t="shared" si="1365"/>
        <v>1</v>
      </c>
      <c r="BM947" t="b">
        <f t="shared" si="1366"/>
        <v>0</v>
      </c>
      <c r="BN947" t="b">
        <f t="shared" si="1367"/>
        <v>0</v>
      </c>
      <c r="BO947" t="b">
        <f t="shared" si="1368"/>
        <v>0</v>
      </c>
      <c r="BP947" t="b">
        <f t="shared" si="1369"/>
        <v>1</v>
      </c>
      <c r="BQ947" t="b">
        <f t="shared" si="1370"/>
        <v>0</v>
      </c>
      <c r="BR947" t="b">
        <f t="shared" si="1371"/>
        <v>0</v>
      </c>
      <c r="BS947" t="b">
        <f t="shared" si="1372"/>
        <v>0</v>
      </c>
      <c r="BT947" t="b">
        <f t="shared" si="1373"/>
        <v>0</v>
      </c>
      <c r="BU947" t="b">
        <f t="shared" si="1374"/>
        <v>0</v>
      </c>
      <c r="BV947" t="b">
        <f t="shared" si="1375"/>
        <v>0</v>
      </c>
      <c r="BW947" t="b">
        <f t="shared" si="1376"/>
        <v>0</v>
      </c>
      <c r="BX947" t="b">
        <f t="shared" si="1377"/>
        <v>1</v>
      </c>
      <c r="BY947" t="b">
        <f t="shared" si="1378"/>
        <v>1</v>
      </c>
      <c r="BZ947" t="b">
        <f t="shared" si="1379"/>
        <v>0</v>
      </c>
      <c r="CA947" t="b">
        <f t="shared" si="1380"/>
        <v>1</v>
      </c>
      <c r="CB947" t="b">
        <f t="shared" si="1381"/>
        <v>1</v>
      </c>
      <c r="CC947" t="b">
        <f t="shared" si="1382"/>
        <v>0</v>
      </c>
      <c r="CD947" t="b">
        <f t="shared" si="1383"/>
        <v>0</v>
      </c>
      <c r="CE947" t="b">
        <f t="shared" si="1384"/>
        <v>0</v>
      </c>
      <c r="CF947" t="b">
        <f t="shared" si="1385"/>
        <v>0</v>
      </c>
      <c r="CG947" t="b">
        <f t="shared" si="1386"/>
        <v>0</v>
      </c>
      <c r="CH947" t="b">
        <f t="shared" si="1387"/>
        <v>0</v>
      </c>
      <c r="CI947" t="b">
        <f t="shared" si="1388"/>
        <v>0</v>
      </c>
      <c r="CJ947" t="b">
        <f t="shared" si="1389"/>
        <v>0</v>
      </c>
      <c r="CK947" t="b">
        <f t="shared" si="1390"/>
        <v>0</v>
      </c>
      <c r="CL947" t="b">
        <f t="shared" si="1391"/>
        <v>0</v>
      </c>
      <c r="CM947" t="b">
        <f t="shared" si="1392"/>
        <v>0</v>
      </c>
      <c r="CN947" t="b">
        <f t="shared" si="1393"/>
        <v>0</v>
      </c>
      <c r="CO947" t="b">
        <f t="shared" si="1394"/>
        <v>0</v>
      </c>
      <c r="CP947" t="b">
        <f t="shared" si="1395"/>
        <v>1</v>
      </c>
      <c r="CQ947" t="b">
        <f t="shared" si="1396"/>
        <v>0</v>
      </c>
      <c r="CR947" t="b">
        <f t="shared" si="1397"/>
        <v>0</v>
      </c>
      <c r="CS947" t="b">
        <f t="shared" si="1398"/>
        <v>0</v>
      </c>
      <c r="CT947" t="b">
        <f t="shared" si="1399"/>
        <v>0</v>
      </c>
      <c r="CU947" t="b">
        <f t="shared" si="1400"/>
        <v>0</v>
      </c>
      <c r="CV947" t="b">
        <f t="shared" si="1401"/>
        <v>0</v>
      </c>
      <c r="CW947" t="b">
        <f t="shared" si="1402"/>
        <v>0</v>
      </c>
      <c r="CX947" t="b">
        <f t="shared" si="1403"/>
        <v>0</v>
      </c>
      <c r="CY947" t="b">
        <f t="shared" si="1404"/>
        <v>1</v>
      </c>
      <c r="CZ947" t="b">
        <f t="shared" si="1405"/>
        <v>0</v>
      </c>
      <c r="DA947" t="b">
        <f t="shared" si="1406"/>
        <v>0</v>
      </c>
      <c r="DB947" t="b">
        <f t="shared" si="1407"/>
        <v>0</v>
      </c>
      <c r="DC947" t="b">
        <f t="shared" si="1408"/>
        <v>0</v>
      </c>
      <c r="DD947" t="b">
        <f t="shared" si="1409"/>
        <v>0</v>
      </c>
    </row>
    <row r="948" spans="1:108">
      <c r="A948" t="s">
        <v>2346</v>
      </c>
      <c r="B948" t="s">
        <v>2338</v>
      </c>
      <c r="C948" t="s">
        <v>2338</v>
      </c>
      <c r="E948" t="s">
        <v>6135</v>
      </c>
      <c r="F948" t="s">
        <v>6134</v>
      </c>
      <c r="G948" t="s">
        <v>2334</v>
      </c>
      <c r="H948" t="s">
        <v>7440</v>
      </c>
      <c r="I948" t="s">
        <v>7421</v>
      </c>
      <c r="J948" t="s">
        <v>109</v>
      </c>
      <c r="K948" t="s">
        <v>109</v>
      </c>
      <c r="L948" t="s">
        <v>7789</v>
      </c>
      <c r="M948" t="s">
        <v>7621</v>
      </c>
      <c r="N948" t="s">
        <v>7552</v>
      </c>
      <c r="O948" t="b">
        <f t="shared" si="1316"/>
        <v>1</v>
      </c>
      <c r="P948" t="b">
        <f t="shared" si="1317"/>
        <v>1</v>
      </c>
      <c r="Q948" t="b">
        <f t="shared" si="1318"/>
        <v>1</v>
      </c>
      <c r="R948" t="b">
        <f t="shared" si="1319"/>
        <v>1</v>
      </c>
      <c r="S948" t="b">
        <f t="shared" si="1320"/>
        <v>1</v>
      </c>
      <c r="T948" t="b">
        <f t="shared" si="1321"/>
        <v>1</v>
      </c>
      <c r="U948" t="b">
        <f t="shared" si="1322"/>
        <v>1</v>
      </c>
      <c r="V948" t="b">
        <f t="shared" si="1323"/>
        <v>1</v>
      </c>
      <c r="W948" t="b">
        <f t="shared" si="1324"/>
        <v>0</v>
      </c>
      <c r="X948" t="b">
        <f t="shared" si="1325"/>
        <v>1</v>
      </c>
      <c r="Y948" t="b">
        <f t="shared" si="1326"/>
        <v>1</v>
      </c>
      <c r="Z948" t="b">
        <f t="shared" si="1327"/>
        <v>0</v>
      </c>
      <c r="AA948" t="b">
        <f t="shared" si="1328"/>
        <v>1</v>
      </c>
      <c r="AB948" t="b">
        <f t="shared" si="1329"/>
        <v>1</v>
      </c>
      <c r="AC948" t="b">
        <f t="shared" si="1330"/>
        <v>0</v>
      </c>
      <c r="AD948" t="b">
        <f t="shared" si="1331"/>
        <v>0</v>
      </c>
      <c r="AE948" t="b">
        <f t="shared" si="1332"/>
        <v>0</v>
      </c>
      <c r="AF948" t="b">
        <f t="shared" si="1333"/>
        <v>0</v>
      </c>
      <c r="AG948" t="b">
        <f t="shared" si="1334"/>
        <v>1</v>
      </c>
      <c r="AH948" t="b">
        <f t="shared" si="1335"/>
        <v>0</v>
      </c>
      <c r="AI948" t="b">
        <f t="shared" si="1336"/>
        <v>1</v>
      </c>
      <c r="AJ948" t="b">
        <f t="shared" si="1337"/>
        <v>0</v>
      </c>
      <c r="AK948" t="b">
        <f t="shared" si="1338"/>
        <v>0</v>
      </c>
      <c r="AL948" t="b">
        <f t="shared" si="1339"/>
        <v>0</v>
      </c>
      <c r="AM948" t="b">
        <f t="shared" si="1340"/>
        <v>0</v>
      </c>
      <c r="AN948" t="b">
        <f t="shared" si="1341"/>
        <v>0</v>
      </c>
      <c r="AO948" t="b">
        <f t="shared" si="1342"/>
        <v>0</v>
      </c>
      <c r="AP948" t="b">
        <f t="shared" si="1343"/>
        <v>0</v>
      </c>
      <c r="AQ948" t="b">
        <f t="shared" si="1344"/>
        <v>0</v>
      </c>
      <c r="AR948" t="b">
        <f t="shared" si="1345"/>
        <v>0</v>
      </c>
      <c r="AS948" t="b">
        <f t="shared" si="1346"/>
        <v>0</v>
      </c>
      <c r="AT948" t="b">
        <f t="shared" si="1347"/>
        <v>0</v>
      </c>
      <c r="AU948" t="b">
        <f t="shared" si="1348"/>
        <v>1</v>
      </c>
      <c r="AV948" t="b">
        <f t="shared" si="1349"/>
        <v>0</v>
      </c>
      <c r="AW948" t="b">
        <f t="shared" si="1350"/>
        <v>0</v>
      </c>
      <c r="AX948" t="b">
        <f t="shared" si="1351"/>
        <v>0</v>
      </c>
      <c r="AY948" t="b">
        <f t="shared" si="1352"/>
        <v>0</v>
      </c>
      <c r="AZ948" t="b">
        <f t="shared" si="1353"/>
        <v>1</v>
      </c>
      <c r="BA948" t="b">
        <f t="shared" si="1354"/>
        <v>0</v>
      </c>
      <c r="BB948" t="b">
        <f t="shared" si="1355"/>
        <v>0</v>
      </c>
      <c r="BC948" t="b">
        <f t="shared" si="1356"/>
        <v>1</v>
      </c>
      <c r="BD948" t="b">
        <f t="shared" si="1357"/>
        <v>0</v>
      </c>
      <c r="BE948" t="b">
        <f t="shared" si="1358"/>
        <v>0</v>
      </c>
      <c r="BF948" t="b">
        <f t="shared" si="1359"/>
        <v>0</v>
      </c>
      <c r="BG948" t="b">
        <f t="shared" si="1360"/>
        <v>0</v>
      </c>
      <c r="BH948" t="b">
        <f t="shared" si="1361"/>
        <v>0</v>
      </c>
      <c r="BI948" t="b">
        <f t="shared" si="1362"/>
        <v>0</v>
      </c>
      <c r="BJ948" t="b">
        <f t="shared" si="1363"/>
        <v>0</v>
      </c>
      <c r="BK948" t="b">
        <f t="shared" si="1364"/>
        <v>0</v>
      </c>
      <c r="BL948" t="b">
        <f t="shared" si="1365"/>
        <v>0</v>
      </c>
      <c r="BM948" t="b">
        <f t="shared" si="1366"/>
        <v>0</v>
      </c>
      <c r="BN948" t="b">
        <f t="shared" si="1367"/>
        <v>1</v>
      </c>
      <c r="BO948" t="b">
        <f t="shared" si="1368"/>
        <v>0</v>
      </c>
      <c r="BP948" t="b">
        <f t="shared" si="1369"/>
        <v>0</v>
      </c>
      <c r="BQ948" t="b">
        <f t="shared" si="1370"/>
        <v>1</v>
      </c>
      <c r="BR948" t="b">
        <f t="shared" si="1371"/>
        <v>0</v>
      </c>
      <c r="BS948" t="b">
        <f t="shared" si="1372"/>
        <v>0</v>
      </c>
      <c r="BT948" t="b">
        <f t="shared" si="1373"/>
        <v>1</v>
      </c>
      <c r="BU948" t="b">
        <f t="shared" si="1374"/>
        <v>0</v>
      </c>
      <c r="BV948" t="b">
        <f t="shared" si="1375"/>
        <v>0</v>
      </c>
      <c r="BW948" t="b">
        <f t="shared" si="1376"/>
        <v>1</v>
      </c>
      <c r="BX948" t="b">
        <f t="shared" si="1377"/>
        <v>1</v>
      </c>
      <c r="BY948" t="b">
        <f t="shared" si="1378"/>
        <v>1</v>
      </c>
      <c r="BZ948" t="b">
        <f t="shared" si="1379"/>
        <v>0</v>
      </c>
      <c r="CA948" t="b">
        <f t="shared" si="1380"/>
        <v>1</v>
      </c>
      <c r="CB948" t="b">
        <f t="shared" si="1381"/>
        <v>0</v>
      </c>
      <c r="CC948" t="b">
        <f t="shared" si="1382"/>
        <v>0</v>
      </c>
      <c r="CD948" t="b">
        <f t="shared" si="1383"/>
        <v>0</v>
      </c>
      <c r="CE948" t="b">
        <f t="shared" si="1384"/>
        <v>0</v>
      </c>
      <c r="CF948" t="b">
        <f t="shared" si="1385"/>
        <v>0</v>
      </c>
      <c r="CG948" t="b">
        <f t="shared" si="1386"/>
        <v>0</v>
      </c>
      <c r="CH948" t="b">
        <f t="shared" si="1387"/>
        <v>1</v>
      </c>
      <c r="CI948" t="b">
        <f t="shared" si="1388"/>
        <v>0</v>
      </c>
      <c r="CJ948" t="b">
        <f t="shared" si="1389"/>
        <v>0</v>
      </c>
      <c r="CK948" t="b">
        <f t="shared" si="1390"/>
        <v>0</v>
      </c>
      <c r="CL948" t="b">
        <f t="shared" si="1391"/>
        <v>0</v>
      </c>
      <c r="CM948" t="b">
        <f t="shared" si="1392"/>
        <v>0</v>
      </c>
      <c r="CN948" t="b">
        <f t="shared" si="1393"/>
        <v>0</v>
      </c>
      <c r="CO948" t="b">
        <f t="shared" si="1394"/>
        <v>0</v>
      </c>
      <c r="CP948" t="b">
        <f t="shared" si="1395"/>
        <v>1</v>
      </c>
      <c r="CQ948" t="b">
        <f t="shared" si="1396"/>
        <v>0</v>
      </c>
      <c r="CR948" t="b">
        <f t="shared" si="1397"/>
        <v>0</v>
      </c>
      <c r="CS948" t="b">
        <f t="shared" si="1398"/>
        <v>0</v>
      </c>
      <c r="CT948" t="b">
        <f t="shared" si="1399"/>
        <v>0</v>
      </c>
      <c r="CU948" t="b">
        <f t="shared" si="1400"/>
        <v>0</v>
      </c>
      <c r="CV948" t="b">
        <f t="shared" si="1401"/>
        <v>0</v>
      </c>
      <c r="CW948" t="b">
        <f t="shared" si="1402"/>
        <v>0</v>
      </c>
      <c r="CX948" t="b">
        <f t="shared" si="1403"/>
        <v>0</v>
      </c>
      <c r="CY948" t="b">
        <f t="shared" si="1404"/>
        <v>0</v>
      </c>
      <c r="CZ948" t="b">
        <f t="shared" si="1405"/>
        <v>0</v>
      </c>
      <c r="DA948" t="b">
        <f t="shared" si="1406"/>
        <v>1</v>
      </c>
      <c r="DB948" t="b">
        <f t="shared" si="1407"/>
        <v>0</v>
      </c>
      <c r="DC948" t="b">
        <f t="shared" si="1408"/>
        <v>0</v>
      </c>
      <c r="DD948" t="b">
        <f t="shared" si="1409"/>
        <v>0</v>
      </c>
    </row>
    <row r="949" spans="1:108">
      <c r="A949" t="s">
        <v>2347</v>
      </c>
      <c r="B949" t="s">
        <v>2338</v>
      </c>
      <c r="C949" t="s">
        <v>2338</v>
      </c>
      <c r="E949" t="s">
        <v>6135</v>
      </c>
      <c r="F949" t="s">
        <v>6134</v>
      </c>
      <c r="G949" t="s">
        <v>2334</v>
      </c>
      <c r="H949" t="s">
        <v>7440</v>
      </c>
      <c r="I949" t="s">
        <v>7421</v>
      </c>
      <c r="J949" t="s">
        <v>119</v>
      </c>
      <c r="K949" t="s">
        <v>109</v>
      </c>
      <c r="L949" t="s">
        <v>6287</v>
      </c>
      <c r="M949" t="s">
        <v>6079</v>
      </c>
      <c r="N949" t="s">
        <v>31</v>
      </c>
      <c r="O949" t="b">
        <f t="shared" si="1316"/>
        <v>0</v>
      </c>
      <c r="P949" t="b">
        <f t="shared" si="1317"/>
        <v>0</v>
      </c>
      <c r="Q949" t="b">
        <f t="shared" si="1318"/>
        <v>0</v>
      </c>
      <c r="R949" t="b">
        <f t="shared" si="1319"/>
        <v>0</v>
      </c>
      <c r="S949" t="b">
        <f t="shared" si="1320"/>
        <v>0</v>
      </c>
      <c r="T949" t="b">
        <f t="shared" si="1321"/>
        <v>0</v>
      </c>
      <c r="U949" t="b">
        <f t="shared" si="1322"/>
        <v>0</v>
      </c>
      <c r="V949" t="b">
        <f t="shared" si="1323"/>
        <v>0</v>
      </c>
      <c r="W949" t="b">
        <f t="shared" si="1324"/>
        <v>0</v>
      </c>
      <c r="X949" t="b">
        <f t="shared" si="1325"/>
        <v>1</v>
      </c>
      <c r="Y949" t="b">
        <f t="shared" si="1326"/>
        <v>0</v>
      </c>
      <c r="Z949" t="b">
        <f t="shared" si="1327"/>
        <v>0</v>
      </c>
      <c r="AA949" t="b">
        <f t="shared" si="1328"/>
        <v>0</v>
      </c>
      <c r="AB949" t="b">
        <f t="shared" si="1329"/>
        <v>0</v>
      </c>
      <c r="AC949" t="b">
        <f t="shared" si="1330"/>
        <v>0</v>
      </c>
      <c r="AD949" t="b">
        <f t="shared" si="1331"/>
        <v>0</v>
      </c>
      <c r="AE949" t="b">
        <f t="shared" si="1332"/>
        <v>0</v>
      </c>
      <c r="AF949" t="b">
        <f t="shared" si="1333"/>
        <v>0</v>
      </c>
      <c r="AG949" t="b">
        <f t="shared" si="1334"/>
        <v>0</v>
      </c>
      <c r="AH949" t="b">
        <f t="shared" si="1335"/>
        <v>0</v>
      </c>
      <c r="AI949" t="b">
        <f t="shared" si="1336"/>
        <v>0</v>
      </c>
      <c r="AJ949" t="b">
        <f t="shared" si="1337"/>
        <v>1</v>
      </c>
      <c r="AK949" t="b">
        <f t="shared" si="1338"/>
        <v>0</v>
      </c>
      <c r="AL949" t="b">
        <f t="shared" si="1339"/>
        <v>0</v>
      </c>
      <c r="AM949" t="b">
        <f t="shared" si="1340"/>
        <v>0</v>
      </c>
      <c r="AN949" t="b">
        <f t="shared" si="1341"/>
        <v>0</v>
      </c>
      <c r="AO949" t="b">
        <f t="shared" si="1342"/>
        <v>0</v>
      </c>
      <c r="AP949" t="b">
        <f t="shared" si="1343"/>
        <v>0</v>
      </c>
      <c r="AQ949" t="b">
        <f t="shared" si="1344"/>
        <v>0</v>
      </c>
      <c r="AR949" t="b">
        <f t="shared" si="1345"/>
        <v>0</v>
      </c>
      <c r="AS949" t="b">
        <f t="shared" si="1346"/>
        <v>0</v>
      </c>
      <c r="AT949" t="b">
        <f t="shared" si="1347"/>
        <v>0</v>
      </c>
      <c r="AU949" t="b">
        <f t="shared" si="1348"/>
        <v>0</v>
      </c>
      <c r="AV949" t="b">
        <f t="shared" si="1349"/>
        <v>0</v>
      </c>
      <c r="AW949" t="b">
        <f t="shared" si="1350"/>
        <v>0</v>
      </c>
      <c r="AX949" t="b">
        <f t="shared" si="1351"/>
        <v>0</v>
      </c>
      <c r="AY949" t="b">
        <f t="shared" si="1352"/>
        <v>0</v>
      </c>
      <c r="AZ949" t="b">
        <f t="shared" si="1353"/>
        <v>0</v>
      </c>
      <c r="BA949" t="b">
        <f t="shared" si="1354"/>
        <v>0</v>
      </c>
      <c r="BB949" t="b">
        <f t="shared" si="1355"/>
        <v>0</v>
      </c>
      <c r="BC949" t="b">
        <f t="shared" si="1356"/>
        <v>0</v>
      </c>
      <c r="BD949" t="b">
        <f t="shared" si="1357"/>
        <v>0</v>
      </c>
      <c r="BE949" t="b">
        <f t="shared" si="1358"/>
        <v>0</v>
      </c>
      <c r="BF949" t="b">
        <f t="shared" si="1359"/>
        <v>0</v>
      </c>
      <c r="BG949" t="b">
        <f t="shared" si="1360"/>
        <v>0</v>
      </c>
      <c r="BH949" t="b">
        <f t="shared" si="1361"/>
        <v>0</v>
      </c>
      <c r="BI949" t="b">
        <f t="shared" si="1362"/>
        <v>0</v>
      </c>
      <c r="BJ949" t="b">
        <f t="shared" si="1363"/>
        <v>0</v>
      </c>
      <c r="BK949" t="b">
        <f t="shared" si="1364"/>
        <v>0</v>
      </c>
      <c r="BL949" t="b">
        <f t="shared" si="1365"/>
        <v>0</v>
      </c>
      <c r="BM949" t="b">
        <f t="shared" si="1366"/>
        <v>0</v>
      </c>
      <c r="BN949" t="b">
        <f t="shared" si="1367"/>
        <v>0</v>
      </c>
      <c r="BO949" t="b">
        <f t="shared" si="1368"/>
        <v>0</v>
      </c>
      <c r="BP949" t="b">
        <f t="shared" si="1369"/>
        <v>0</v>
      </c>
      <c r="BQ949" t="b">
        <f t="shared" si="1370"/>
        <v>0</v>
      </c>
      <c r="BR949" t="b">
        <f t="shared" si="1371"/>
        <v>0</v>
      </c>
      <c r="BS949" t="b">
        <f t="shared" si="1372"/>
        <v>0</v>
      </c>
      <c r="BT949" t="b">
        <f t="shared" si="1373"/>
        <v>0</v>
      </c>
      <c r="BU949" t="b">
        <f t="shared" si="1374"/>
        <v>0</v>
      </c>
      <c r="BV949" t="b">
        <f t="shared" si="1375"/>
        <v>0</v>
      </c>
      <c r="BW949" t="b">
        <f t="shared" si="1376"/>
        <v>0</v>
      </c>
      <c r="BX949" t="b">
        <f t="shared" si="1377"/>
        <v>0</v>
      </c>
      <c r="BY949" t="b">
        <f t="shared" si="1378"/>
        <v>0</v>
      </c>
      <c r="BZ949" t="b">
        <f t="shared" si="1379"/>
        <v>0</v>
      </c>
      <c r="CA949" t="b">
        <f t="shared" si="1380"/>
        <v>0</v>
      </c>
      <c r="CB949" t="b">
        <f t="shared" si="1381"/>
        <v>0</v>
      </c>
      <c r="CC949" t="b">
        <f t="shared" si="1382"/>
        <v>0</v>
      </c>
      <c r="CD949" t="b">
        <f t="shared" si="1383"/>
        <v>0</v>
      </c>
      <c r="CE949" t="b">
        <f t="shared" si="1384"/>
        <v>0</v>
      </c>
      <c r="CF949" t="b">
        <f t="shared" si="1385"/>
        <v>0</v>
      </c>
      <c r="CG949" t="b">
        <f t="shared" si="1386"/>
        <v>0</v>
      </c>
      <c r="CH949" t="b">
        <f t="shared" si="1387"/>
        <v>0</v>
      </c>
      <c r="CI949" t="b">
        <f t="shared" si="1388"/>
        <v>0</v>
      </c>
      <c r="CJ949" t="b">
        <f t="shared" si="1389"/>
        <v>0</v>
      </c>
      <c r="CK949" t="b">
        <f t="shared" si="1390"/>
        <v>0</v>
      </c>
      <c r="CL949" t="b">
        <f t="shared" si="1391"/>
        <v>0</v>
      </c>
      <c r="CM949" t="b">
        <f t="shared" si="1392"/>
        <v>0</v>
      </c>
      <c r="CN949" t="b">
        <f t="shared" si="1393"/>
        <v>0</v>
      </c>
      <c r="CO949" t="b">
        <f t="shared" si="1394"/>
        <v>0</v>
      </c>
      <c r="CP949" t="b">
        <f t="shared" si="1395"/>
        <v>0</v>
      </c>
      <c r="CQ949" t="b">
        <f t="shared" si="1396"/>
        <v>0</v>
      </c>
      <c r="CR949" t="b">
        <f t="shared" si="1397"/>
        <v>0</v>
      </c>
      <c r="CS949" t="b">
        <f t="shared" si="1398"/>
        <v>0</v>
      </c>
      <c r="CT949" t="b">
        <f t="shared" si="1399"/>
        <v>0</v>
      </c>
      <c r="CU949" t="b">
        <f t="shared" si="1400"/>
        <v>0</v>
      </c>
      <c r="CV949" t="b">
        <f t="shared" si="1401"/>
        <v>0</v>
      </c>
      <c r="CW949" t="b">
        <f t="shared" si="1402"/>
        <v>0</v>
      </c>
      <c r="CX949" t="b">
        <f t="shared" si="1403"/>
        <v>0</v>
      </c>
      <c r="CY949" t="b">
        <f t="shared" si="1404"/>
        <v>0</v>
      </c>
      <c r="CZ949" t="b">
        <f t="shared" si="1405"/>
        <v>0</v>
      </c>
      <c r="DA949" t="b">
        <f t="shared" si="1406"/>
        <v>0</v>
      </c>
      <c r="DB949" t="b">
        <f t="shared" si="1407"/>
        <v>0</v>
      </c>
      <c r="DC949" t="b">
        <f t="shared" si="1408"/>
        <v>0</v>
      </c>
      <c r="DD949" t="b">
        <f t="shared" si="1409"/>
        <v>0</v>
      </c>
    </row>
    <row r="950" spans="1:108">
      <c r="A950" t="s">
        <v>2348</v>
      </c>
      <c r="B950" t="s">
        <v>2338</v>
      </c>
      <c r="C950" t="s">
        <v>2338</v>
      </c>
      <c r="E950" t="s">
        <v>6135</v>
      </c>
      <c r="F950" t="s">
        <v>6134</v>
      </c>
      <c r="G950" t="s">
        <v>2334</v>
      </c>
      <c r="H950" t="s">
        <v>7440</v>
      </c>
      <c r="I950" t="s">
        <v>7421</v>
      </c>
      <c r="J950" t="s">
        <v>113</v>
      </c>
      <c r="K950" t="s">
        <v>114</v>
      </c>
      <c r="L950" t="s">
        <v>6848</v>
      </c>
      <c r="M950" t="s">
        <v>6079</v>
      </c>
      <c r="N950" t="s">
        <v>2349</v>
      </c>
      <c r="O950" t="b">
        <f t="shared" si="1316"/>
        <v>1</v>
      </c>
      <c r="P950" t="b">
        <f t="shared" si="1317"/>
        <v>1</v>
      </c>
      <c r="Q950" t="b">
        <f t="shared" si="1318"/>
        <v>1</v>
      </c>
      <c r="R950" t="b">
        <f t="shared" si="1319"/>
        <v>1</v>
      </c>
      <c r="S950" t="b">
        <f t="shared" si="1320"/>
        <v>1</v>
      </c>
      <c r="T950" t="b">
        <f t="shared" si="1321"/>
        <v>1</v>
      </c>
      <c r="U950" t="b">
        <f t="shared" si="1322"/>
        <v>1</v>
      </c>
      <c r="V950" t="b">
        <f t="shared" si="1323"/>
        <v>1</v>
      </c>
      <c r="W950" t="b">
        <f t="shared" si="1324"/>
        <v>1</v>
      </c>
      <c r="X950" t="b">
        <f t="shared" si="1325"/>
        <v>1</v>
      </c>
      <c r="Y950" t="b">
        <f t="shared" si="1326"/>
        <v>1</v>
      </c>
      <c r="Z950" t="b">
        <f t="shared" si="1327"/>
        <v>0</v>
      </c>
      <c r="AA950" t="b">
        <f t="shared" si="1328"/>
        <v>1</v>
      </c>
      <c r="AB950" t="b">
        <f t="shared" si="1329"/>
        <v>1</v>
      </c>
      <c r="AC950" t="b">
        <f t="shared" si="1330"/>
        <v>0</v>
      </c>
      <c r="AD950" t="b">
        <f t="shared" si="1331"/>
        <v>1</v>
      </c>
      <c r="AE950" t="b">
        <f t="shared" si="1332"/>
        <v>0</v>
      </c>
      <c r="AF950" t="b">
        <f t="shared" si="1333"/>
        <v>0</v>
      </c>
      <c r="AG950" t="b">
        <f t="shared" si="1334"/>
        <v>1</v>
      </c>
      <c r="AH950" t="b">
        <f t="shared" si="1335"/>
        <v>1</v>
      </c>
      <c r="AI950" t="b">
        <f t="shared" si="1336"/>
        <v>1</v>
      </c>
      <c r="AJ950" t="b">
        <f t="shared" si="1337"/>
        <v>0</v>
      </c>
      <c r="AK950" t="b">
        <f t="shared" si="1338"/>
        <v>0</v>
      </c>
      <c r="AL950" t="b">
        <f t="shared" si="1339"/>
        <v>1</v>
      </c>
      <c r="AM950" t="b">
        <f t="shared" si="1340"/>
        <v>0</v>
      </c>
      <c r="AN950" t="b">
        <f t="shared" si="1341"/>
        <v>0</v>
      </c>
      <c r="AO950" t="b">
        <f t="shared" si="1342"/>
        <v>0</v>
      </c>
      <c r="AP950" t="b">
        <f t="shared" si="1343"/>
        <v>0</v>
      </c>
      <c r="AQ950" t="b">
        <f t="shared" si="1344"/>
        <v>0</v>
      </c>
      <c r="AR950" t="b">
        <f t="shared" si="1345"/>
        <v>0</v>
      </c>
      <c r="AS950" t="b">
        <f t="shared" si="1346"/>
        <v>1</v>
      </c>
      <c r="AT950" t="b">
        <f t="shared" si="1347"/>
        <v>0</v>
      </c>
      <c r="AU950" t="b">
        <f t="shared" si="1348"/>
        <v>1</v>
      </c>
      <c r="AV950" t="b">
        <f t="shared" si="1349"/>
        <v>0</v>
      </c>
      <c r="AW950" t="b">
        <f t="shared" si="1350"/>
        <v>0</v>
      </c>
      <c r="AX950" t="b">
        <f t="shared" si="1351"/>
        <v>0</v>
      </c>
      <c r="AY950" t="b">
        <f t="shared" si="1352"/>
        <v>1</v>
      </c>
      <c r="AZ950" t="b">
        <f t="shared" si="1353"/>
        <v>1</v>
      </c>
      <c r="BA950" t="b">
        <f t="shared" si="1354"/>
        <v>1</v>
      </c>
      <c r="BB950" t="b">
        <f t="shared" si="1355"/>
        <v>0</v>
      </c>
      <c r="BC950" t="b">
        <f t="shared" si="1356"/>
        <v>1</v>
      </c>
      <c r="BD950" t="b">
        <f t="shared" si="1357"/>
        <v>0</v>
      </c>
      <c r="BE950" t="b">
        <f t="shared" si="1358"/>
        <v>1</v>
      </c>
      <c r="BF950" t="b">
        <f t="shared" si="1359"/>
        <v>0</v>
      </c>
      <c r="BG950" t="b">
        <f t="shared" si="1360"/>
        <v>0</v>
      </c>
      <c r="BH950" t="b">
        <f t="shared" si="1361"/>
        <v>0</v>
      </c>
      <c r="BI950" t="b">
        <f t="shared" si="1362"/>
        <v>0</v>
      </c>
      <c r="BJ950" t="b">
        <f t="shared" si="1363"/>
        <v>0</v>
      </c>
      <c r="BK950" t="b">
        <f t="shared" si="1364"/>
        <v>0</v>
      </c>
      <c r="BL950" t="b">
        <f t="shared" si="1365"/>
        <v>1</v>
      </c>
      <c r="BM950" t="b">
        <f t="shared" si="1366"/>
        <v>0</v>
      </c>
      <c r="BN950" t="b">
        <f t="shared" si="1367"/>
        <v>1</v>
      </c>
      <c r="BO950" t="b">
        <f t="shared" si="1368"/>
        <v>0</v>
      </c>
      <c r="BP950" t="b">
        <f t="shared" si="1369"/>
        <v>1</v>
      </c>
      <c r="BQ950" t="b">
        <f t="shared" si="1370"/>
        <v>0</v>
      </c>
      <c r="BR950" t="b">
        <f t="shared" si="1371"/>
        <v>0</v>
      </c>
      <c r="BS950" t="b">
        <f t="shared" si="1372"/>
        <v>0</v>
      </c>
      <c r="BT950" t="b">
        <f t="shared" si="1373"/>
        <v>0</v>
      </c>
      <c r="BU950" t="b">
        <f t="shared" si="1374"/>
        <v>0</v>
      </c>
      <c r="BV950" t="b">
        <f t="shared" si="1375"/>
        <v>0</v>
      </c>
      <c r="BW950" t="b">
        <f t="shared" si="1376"/>
        <v>0</v>
      </c>
      <c r="BX950" t="b">
        <f t="shared" si="1377"/>
        <v>0</v>
      </c>
      <c r="BY950" t="b">
        <f t="shared" si="1378"/>
        <v>1</v>
      </c>
      <c r="BZ950" t="b">
        <f t="shared" si="1379"/>
        <v>0</v>
      </c>
      <c r="CA950" t="b">
        <f t="shared" si="1380"/>
        <v>0</v>
      </c>
      <c r="CB950" t="b">
        <f t="shared" si="1381"/>
        <v>1</v>
      </c>
      <c r="CC950" t="b">
        <f t="shared" si="1382"/>
        <v>0</v>
      </c>
      <c r="CD950" t="b">
        <f t="shared" si="1383"/>
        <v>0</v>
      </c>
      <c r="CE950" t="b">
        <f t="shared" si="1384"/>
        <v>0</v>
      </c>
      <c r="CF950" t="b">
        <f t="shared" si="1385"/>
        <v>0</v>
      </c>
      <c r="CG950" t="b">
        <f t="shared" si="1386"/>
        <v>0</v>
      </c>
      <c r="CH950" t="b">
        <f t="shared" si="1387"/>
        <v>1</v>
      </c>
      <c r="CI950" t="b">
        <f t="shared" si="1388"/>
        <v>0</v>
      </c>
      <c r="CJ950" t="b">
        <f t="shared" si="1389"/>
        <v>0</v>
      </c>
      <c r="CK950" t="b">
        <f t="shared" si="1390"/>
        <v>0</v>
      </c>
      <c r="CL950" t="b">
        <f t="shared" si="1391"/>
        <v>0</v>
      </c>
      <c r="CM950" t="b">
        <f t="shared" si="1392"/>
        <v>1</v>
      </c>
      <c r="CN950" t="b">
        <f t="shared" si="1393"/>
        <v>0</v>
      </c>
      <c r="CO950" t="b">
        <f t="shared" si="1394"/>
        <v>0</v>
      </c>
      <c r="CP950" t="b">
        <f t="shared" si="1395"/>
        <v>1</v>
      </c>
      <c r="CQ950" t="b">
        <f t="shared" si="1396"/>
        <v>0</v>
      </c>
      <c r="CR950" t="b">
        <f t="shared" si="1397"/>
        <v>0</v>
      </c>
      <c r="CS950" t="b">
        <f t="shared" si="1398"/>
        <v>1</v>
      </c>
      <c r="CT950" t="b">
        <f t="shared" si="1399"/>
        <v>0</v>
      </c>
      <c r="CU950" t="b">
        <f t="shared" si="1400"/>
        <v>0</v>
      </c>
      <c r="CV950" t="b">
        <f t="shared" si="1401"/>
        <v>0</v>
      </c>
      <c r="CW950" t="b">
        <f t="shared" si="1402"/>
        <v>1</v>
      </c>
      <c r="CX950" t="b">
        <f t="shared" si="1403"/>
        <v>0</v>
      </c>
      <c r="CY950" t="b">
        <f t="shared" si="1404"/>
        <v>0</v>
      </c>
      <c r="CZ950" t="b">
        <f t="shared" si="1405"/>
        <v>0</v>
      </c>
      <c r="DA950" t="b">
        <f t="shared" si="1406"/>
        <v>1</v>
      </c>
      <c r="DB950" t="b">
        <f t="shared" si="1407"/>
        <v>0</v>
      </c>
      <c r="DC950" t="b">
        <f t="shared" si="1408"/>
        <v>0</v>
      </c>
      <c r="DD950" t="b">
        <f t="shared" si="1409"/>
        <v>0</v>
      </c>
    </row>
    <row r="951" spans="1:108">
      <c r="A951" s="1" t="s">
        <v>2865</v>
      </c>
      <c r="C951" t="s">
        <v>2866</v>
      </c>
      <c r="G951" t="s">
        <v>2867</v>
      </c>
      <c r="H951" t="s">
        <v>7440</v>
      </c>
      <c r="I951" t="s">
        <v>7421</v>
      </c>
      <c r="J951" s="1" t="s">
        <v>113</v>
      </c>
      <c r="K951" t="s">
        <v>114</v>
      </c>
      <c r="L951" t="s">
        <v>7036</v>
      </c>
      <c r="M951" t="s">
        <v>6079</v>
      </c>
      <c r="N951" t="s">
        <v>2868</v>
      </c>
      <c r="O951" t="b">
        <f t="shared" si="1316"/>
        <v>1</v>
      </c>
      <c r="P951" t="b">
        <f t="shared" si="1317"/>
        <v>1</v>
      </c>
      <c r="Q951" t="b">
        <f t="shared" si="1318"/>
        <v>1</v>
      </c>
      <c r="R951" t="b">
        <f t="shared" si="1319"/>
        <v>1</v>
      </c>
      <c r="S951" t="b">
        <f t="shared" si="1320"/>
        <v>1</v>
      </c>
      <c r="T951" t="b">
        <f t="shared" si="1321"/>
        <v>1</v>
      </c>
      <c r="U951" t="b">
        <f t="shared" si="1322"/>
        <v>1</v>
      </c>
      <c r="V951" t="b">
        <f t="shared" si="1323"/>
        <v>1</v>
      </c>
      <c r="W951" t="b">
        <f t="shared" si="1324"/>
        <v>0</v>
      </c>
      <c r="X951" t="b">
        <f t="shared" si="1325"/>
        <v>0</v>
      </c>
      <c r="Y951" t="b">
        <f t="shared" si="1326"/>
        <v>1</v>
      </c>
      <c r="Z951" t="b">
        <f t="shared" si="1327"/>
        <v>0</v>
      </c>
      <c r="AA951" t="b">
        <f t="shared" si="1328"/>
        <v>1</v>
      </c>
      <c r="AB951" t="b">
        <f t="shared" si="1329"/>
        <v>1</v>
      </c>
      <c r="AC951" t="b">
        <f t="shared" si="1330"/>
        <v>0</v>
      </c>
      <c r="AD951" t="b">
        <f t="shared" si="1331"/>
        <v>1</v>
      </c>
      <c r="AE951" t="b">
        <f t="shared" si="1332"/>
        <v>0</v>
      </c>
      <c r="AF951" t="b">
        <f t="shared" si="1333"/>
        <v>0</v>
      </c>
      <c r="AG951" t="b">
        <f t="shared" si="1334"/>
        <v>1</v>
      </c>
      <c r="AH951" t="b">
        <f t="shared" si="1335"/>
        <v>1</v>
      </c>
      <c r="AI951" t="b">
        <f t="shared" si="1336"/>
        <v>1</v>
      </c>
      <c r="AJ951" t="b">
        <f t="shared" si="1337"/>
        <v>0</v>
      </c>
      <c r="AK951" t="b">
        <f t="shared" si="1338"/>
        <v>0</v>
      </c>
      <c r="AL951" t="b">
        <f t="shared" si="1339"/>
        <v>0</v>
      </c>
      <c r="AM951" t="b">
        <f t="shared" si="1340"/>
        <v>0</v>
      </c>
      <c r="AN951" t="b">
        <f t="shared" si="1341"/>
        <v>0</v>
      </c>
      <c r="AO951" t="b">
        <f t="shared" si="1342"/>
        <v>0</v>
      </c>
      <c r="AP951" t="b">
        <f t="shared" si="1343"/>
        <v>0</v>
      </c>
      <c r="AQ951" t="b">
        <f t="shared" si="1344"/>
        <v>0</v>
      </c>
      <c r="AR951" t="b">
        <f t="shared" si="1345"/>
        <v>0</v>
      </c>
      <c r="AS951" t="b">
        <f t="shared" si="1346"/>
        <v>0</v>
      </c>
      <c r="AT951" t="b">
        <f t="shared" si="1347"/>
        <v>0</v>
      </c>
      <c r="AU951" t="b">
        <f t="shared" si="1348"/>
        <v>1</v>
      </c>
      <c r="AV951" t="b">
        <f t="shared" si="1349"/>
        <v>0</v>
      </c>
      <c r="AW951" t="b">
        <f t="shared" si="1350"/>
        <v>0</v>
      </c>
      <c r="AX951" t="b">
        <f t="shared" si="1351"/>
        <v>0</v>
      </c>
      <c r="AY951" t="b">
        <f t="shared" si="1352"/>
        <v>1</v>
      </c>
      <c r="AZ951" t="b">
        <f t="shared" si="1353"/>
        <v>1</v>
      </c>
      <c r="BA951" t="b">
        <f t="shared" si="1354"/>
        <v>0</v>
      </c>
      <c r="BB951" t="b">
        <f t="shared" si="1355"/>
        <v>0</v>
      </c>
      <c r="BC951" t="b">
        <f t="shared" si="1356"/>
        <v>1</v>
      </c>
      <c r="BD951" t="b">
        <f t="shared" si="1357"/>
        <v>0</v>
      </c>
      <c r="BE951" t="b">
        <f t="shared" si="1358"/>
        <v>0</v>
      </c>
      <c r="BF951" t="b">
        <f t="shared" si="1359"/>
        <v>0</v>
      </c>
      <c r="BG951" t="b">
        <f t="shared" si="1360"/>
        <v>0</v>
      </c>
      <c r="BH951" t="b">
        <f t="shared" si="1361"/>
        <v>0</v>
      </c>
      <c r="BI951" t="b">
        <f t="shared" si="1362"/>
        <v>0</v>
      </c>
      <c r="BJ951" t="b">
        <f t="shared" si="1363"/>
        <v>0</v>
      </c>
      <c r="BK951" t="b">
        <f t="shared" si="1364"/>
        <v>0</v>
      </c>
      <c r="BL951" t="b">
        <f t="shared" si="1365"/>
        <v>0</v>
      </c>
      <c r="BM951" t="b">
        <f t="shared" si="1366"/>
        <v>0</v>
      </c>
      <c r="BN951" t="b">
        <f t="shared" si="1367"/>
        <v>1</v>
      </c>
      <c r="BO951" t="b">
        <f t="shared" si="1368"/>
        <v>0</v>
      </c>
      <c r="BP951" t="b">
        <f t="shared" si="1369"/>
        <v>1</v>
      </c>
      <c r="BQ951" t="b">
        <f t="shared" si="1370"/>
        <v>0</v>
      </c>
      <c r="BR951" t="b">
        <f t="shared" si="1371"/>
        <v>0</v>
      </c>
      <c r="BS951" t="b">
        <f t="shared" si="1372"/>
        <v>0</v>
      </c>
      <c r="BT951" t="b">
        <f t="shared" si="1373"/>
        <v>0</v>
      </c>
      <c r="BU951" t="b">
        <f t="shared" si="1374"/>
        <v>0</v>
      </c>
      <c r="BV951" t="b">
        <f t="shared" si="1375"/>
        <v>1</v>
      </c>
      <c r="BW951" t="b">
        <f t="shared" si="1376"/>
        <v>0</v>
      </c>
      <c r="BX951" t="b">
        <f t="shared" si="1377"/>
        <v>0</v>
      </c>
      <c r="BY951" t="b">
        <f t="shared" si="1378"/>
        <v>0</v>
      </c>
      <c r="BZ951" t="b">
        <f t="shared" si="1379"/>
        <v>0</v>
      </c>
      <c r="CA951" t="b">
        <f t="shared" si="1380"/>
        <v>0</v>
      </c>
      <c r="CB951" t="b">
        <f t="shared" si="1381"/>
        <v>1</v>
      </c>
      <c r="CC951" t="b">
        <f t="shared" si="1382"/>
        <v>0</v>
      </c>
      <c r="CD951" t="b">
        <f t="shared" si="1383"/>
        <v>0</v>
      </c>
      <c r="CE951" t="b">
        <f t="shared" si="1384"/>
        <v>0</v>
      </c>
      <c r="CF951" t="b">
        <f t="shared" si="1385"/>
        <v>0</v>
      </c>
      <c r="CG951" t="b">
        <f t="shared" si="1386"/>
        <v>0</v>
      </c>
      <c r="CH951" t="b">
        <f t="shared" si="1387"/>
        <v>1</v>
      </c>
      <c r="CI951" t="b">
        <f t="shared" si="1388"/>
        <v>0</v>
      </c>
      <c r="CJ951" t="b">
        <f t="shared" si="1389"/>
        <v>0</v>
      </c>
      <c r="CK951" t="b">
        <f t="shared" si="1390"/>
        <v>0</v>
      </c>
      <c r="CL951" t="b">
        <f t="shared" si="1391"/>
        <v>0</v>
      </c>
      <c r="CM951" t="b">
        <f t="shared" si="1392"/>
        <v>0</v>
      </c>
      <c r="CN951" t="b">
        <f t="shared" si="1393"/>
        <v>0</v>
      </c>
      <c r="CO951" t="b">
        <f t="shared" si="1394"/>
        <v>0</v>
      </c>
      <c r="CP951" t="b">
        <f t="shared" si="1395"/>
        <v>1</v>
      </c>
      <c r="CQ951" t="b">
        <f t="shared" si="1396"/>
        <v>0</v>
      </c>
      <c r="CR951" t="b">
        <f t="shared" si="1397"/>
        <v>0</v>
      </c>
      <c r="CS951" t="b">
        <f t="shared" si="1398"/>
        <v>1</v>
      </c>
      <c r="CT951" t="b">
        <f t="shared" si="1399"/>
        <v>0</v>
      </c>
      <c r="CU951" t="b">
        <f t="shared" si="1400"/>
        <v>0</v>
      </c>
      <c r="CV951" t="b">
        <f t="shared" si="1401"/>
        <v>0</v>
      </c>
      <c r="CW951" t="b">
        <f t="shared" si="1402"/>
        <v>0</v>
      </c>
      <c r="CX951" t="b">
        <f t="shared" si="1403"/>
        <v>0</v>
      </c>
      <c r="CY951" t="b">
        <f t="shared" si="1404"/>
        <v>0</v>
      </c>
      <c r="CZ951" t="b">
        <f t="shared" si="1405"/>
        <v>0</v>
      </c>
      <c r="DA951" t="b">
        <f t="shared" si="1406"/>
        <v>0</v>
      </c>
      <c r="DB951" t="b">
        <f t="shared" si="1407"/>
        <v>0</v>
      </c>
      <c r="DC951" t="b">
        <f t="shared" si="1408"/>
        <v>0</v>
      </c>
      <c r="DD951" t="b">
        <f t="shared" si="1409"/>
        <v>0</v>
      </c>
    </row>
    <row r="952" spans="1:108">
      <c r="A952" s="1" t="s">
        <v>2350</v>
      </c>
      <c r="B952" t="s">
        <v>2351</v>
      </c>
      <c r="C952" t="s">
        <v>2351</v>
      </c>
      <c r="G952" t="s">
        <v>2352</v>
      </c>
      <c r="H952" t="s">
        <v>7441</v>
      </c>
      <c r="I952" t="s">
        <v>7421</v>
      </c>
      <c r="J952" s="1" t="s">
        <v>389</v>
      </c>
      <c r="K952" t="s">
        <v>139</v>
      </c>
      <c r="L952" t="s">
        <v>6849</v>
      </c>
      <c r="M952" t="s">
        <v>6079</v>
      </c>
      <c r="N952" t="s">
        <v>2353</v>
      </c>
      <c r="O952" t="b">
        <f t="shared" si="1316"/>
        <v>1</v>
      </c>
      <c r="P952" t="b">
        <f t="shared" si="1317"/>
        <v>1</v>
      </c>
      <c r="Q952" t="b">
        <f t="shared" si="1318"/>
        <v>1</v>
      </c>
      <c r="R952" t="b">
        <f t="shared" si="1319"/>
        <v>0</v>
      </c>
      <c r="S952" t="b">
        <f t="shared" si="1320"/>
        <v>1</v>
      </c>
      <c r="T952" t="b">
        <f t="shared" si="1321"/>
        <v>1</v>
      </c>
      <c r="U952" t="b">
        <f t="shared" si="1322"/>
        <v>1</v>
      </c>
      <c r="V952" t="b">
        <f t="shared" si="1323"/>
        <v>1</v>
      </c>
      <c r="W952" t="b">
        <f t="shared" si="1324"/>
        <v>1</v>
      </c>
      <c r="X952" t="b">
        <f t="shared" si="1325"/>
        <v>1</v>
      </c>
      <c r="Y952" t="b">
        <f t="shared" si="1326"/>
        <v>1</v>
      </c>
      <c r="Z952" t="b">
        <f t="shared" si="1327"/>
        <v>0</v>
      </c>
      <c r="AA952" t="b">
        <f t="shared" si="1328"/>
        <v>1</v>
      </c>
      <c r="AB952" t="b">
        <f t="shared" si="1329"/>
        <v>1</v>
      </c>
      <c r="AC952" t="b">
        <f t="shared" si="1330"/>
        <v>0</v>
      </c>
      <c r="AD952" t="b">
        <f t="shared" si="1331"/>
        <v>0</v>
      </c>
      <c r="AE952" t="b">
        <f t="shared" si="1332"/>
        <v>0</v>
      </c>
      <c r="AF952" t="b">
        <f t="shared" si="1333"/>
        <v>0</v>
      </c>
      <c r="AG952" t="b">
        <f t="shared" si="1334"/>
        <v>1</v>
      </c>
      <c r="AH952" t="b">
        <f t="shared" si="1335"/>
        <v>0</v>
      </c>
      <c r="AI952" t="b">
        <f t="shared" si="1336"/>
        <v>1</v>
      </c>
      <c r="AJ952" t="b">
        <f t="shared" si="1337"/>
        <v>0</v>
      </c>
      <c r="AK952" t="b">
        <f t="shared" si="1338"/>
        <v>0</v>
      </c>
      <c r="AL952" t="b">
        <f t="shared" si="1339"/>
        <v>0</v>
      </c>
      <c r="AM952" t="b">
        <f t="shared" si="1340"/>
        <v>0</v>
      </c>
      <c r="AN952" t="b">
        <f t="shared" si="1341"/>
        <v>0</v>
      </c>
      <c r="AO952" t="b">
        <f t="shared" si="1342"/>
        <v>0</v>
      </c>
      <c r="AP952" t="b">
        <f t="shared" si="1343"/>
        <v>0</v>
      </c>
      <c r="AQ952" t="b">
        <f t="shared" si="1344"/>
        <v>0</v>
      </c>
      <c r="AR952" t="b">
        <f t="shared" si="1345"/>
        <v>0</v>
      </c>
      <c r="AS952" t="b">
        <f t="shared" si="1346"/>
        <v>0</v>
      </c>
      <c r="AT952" t="b">
        <f t="shared" si="1347"/>
        <v>0</v>
      </c>
      <c r="AU952" t="b">
        <f t="shared" si="1348"/>
        <v>0</v>
      </c>
      <c r="AV952" t="b">
        <f t="shared" si="1349"/>
        <v>1</v>
      </c>
      <c r="AW952" t="b">
        <f t="shared" si="1350"/>
        <v>0</v>
      </c>
      <c r="AX952" t="b">
        <f t="shared" si="1351"/>
        <v>0</v>
      </c>
      <c r="AY952" t="b">
        <f t="shared" si="1352"/>
        <v>0</v>
      </c>
      <c r="AZ952" t="b">
        <f t="shared" si="1353"/>
        <v>1</v>
      </c>
      <c r="BA952" t="b">
        <f t="shared" si="1354"/>
        <v>0</v>
      </c>
      <c r="BB952" t="b">
        <f t="shared" si="1355"/>
        <v>0</v>
      </c>
      <c r="BC952" t="b">
        <f t="shared" si="1356"/>
        <v>0</v>
      </c>
      <c r="BD952" t="b">
        <f t="shared" si="1357"/>
        <v>1</v>
      </c>
      <c r="BE952" t="b">
        <f t="shared" si="1358"/>
        <v>0</v>
      </c>
      <c r="BF952" t="b">
        <f t="shared" si="1359"/>
        <v>0</v>
      </c>
      <c r="BG952" t="b">
        <f t="shared" si="1360"/>
        <v>0</v>
      </c>
      <c r="BH952" t="b">
        <f t="shared" si="1361"/>
        <v>1</v>
      </c>
      <c r="BI952" t="b">
        <f t="shared" si="1362"/>
        <v>0</v>
      </c>
      <c r="BJ952" t="b">
        <f t="shared" si="1363"/>
        <v>0</v>
      </c>
      <c r="BK952" t="b">
        <f t="shared" si="1364"/>
        <v>0</v>
      </c>
      <c r="BL952" t="b">
        <f t="shared" si="1365"/>
        <v>0</v>
      </c>
      <c r="BM952" t="b">
        <f t="shared" si="1366"/>
        <v>0</v>
      </c>
      <c r="BN952" t="b">
        <f t="shared" si="1367"/>
        <v>0</v>
      </c>
      <c r="BO952" t="b">
        <f t="shared" si="1368"/>
        <v>0</v>
      </c>
      <c r="BP952" t="b">
        <f t="shared" si="1369"/>
        <v>0</v>
      </c>
      <c r="BQ952" t="b">
        <f t="shared" si="1370"/>
        <v>0</v>
      </c>
      <c r="BR952" t="b">
        <f t="shared" si="1371"/>
        <v>0</v>
      </c>
      <c r="BS952" t="b">
        <f t="shared" si="1372"/>
        <v>0</v>
      </c>
      <c r="BT952" t="b">
        <f t="shared" si="1373"/>
        <v>0</v>
      </c>
      <c r="BU952" t="b">
        <f t="shared" si="1374"/>
        <v>0</v>
      </c>
      <c r="BV952" t="b">
        <f t="shared" si="1375"/>
        <v>0</v>
      </c>
      <c r="BW952" t="b">
        <f t="shared" si="1376"/>
        <v>0</v>
      </c>
      <c r="BX952" t="b">
        <f t="shared" si="1377"/>
        <v>0</v>
      </c>
      <c r="BY952" t="b">
        <f t="shared" si="1378"/>
        <v>1</v>
      </c>
      <c r="BZ952" t="b">
        <f t="shared" si="1379"/>
        <v>0</v>
      </c>
      <c r="CA952" t="b">
        <f t="shared" si="1380"/>
        <v>0</v>
      </c>
      <c r="CB952" t="b">
        <f t="shared" si="1381"/>
        <v>0</v>
      </c>
      <c r="CC952" t="b">
        <f t="shared" si="1382"/>
        <v>0</v>
      </c>
      <c r="CD952" t="b">
        <f t="shared" si="1383"/>
        <v>0</v>
      </c>
      <c r="CE952" t="b">
        <f t="shared" si="1384"/>
        <v>0</v>
      </c>
      <c r="CF952" t="b">
        <f t="shared" si="1385"/>
        <v>0</v>
      </c>
      <c r="CG952" t="b">
        <f t="shared" si="1386"/>
        <v>1</v>
      </c>
      <c r="CH952" t="b">
        <f t="shared" si="1387"/>
        <v>1</v>
      </c>
      <c r="CI952" t="b">
        <f t="shared" si="1388"/>
        <v>0</v>
      </c>
      <c r="CJ952" t="b">
        <f t="shared" si="1389"/>
        <v>0</v>
      </c>
      <c r="CK952" t="b">
        <f t="shared" si="1390"/>
        <v>1</v>
      </c>
      <c r="CL952" t="b">
        <f t="shared" si="1391"/>
        <v>0</v>
      </c>
      <c r="CM952" t="b">
        <f t="shared" si="1392"/>
        <v>0</v>
      </c>
      <c r="CN952" t="b">
        <f t="shared" si="1393"/>
        <v>0</v>
      </c>
      <c r="CO952" t="b">
        <f t="shared" si="1394"/>
        <v>0</v>
      </c>
      <c r="CP952" t="b">
        <f t="shared" si="1395"/>
        <v>0</v>
      </c>
      <c r="CQ952" t="b">
        <f t="shared" si="1396"/>
        <v>0</v>
      </c>
      <c r="CR952" t="b">
        <f t="shared" si="1397"/>
        <v>0</v>
      </c>
      <c r="CS952" t="b">
        <f t="shared" si="1398"/>
        <v>0</v>
      </c>
      <c r="CT952" t="b">
        <f t="shared" si="1399"/>
        <v>0</v>
      </c>
      <c r="CU952" t="b">
        <f t="shared" si="1400"/>
        <v>0</v>
      </c>
      <c r="CV952" t="b">
        <f t="shared" si="1401"/>
        <v>1</v>
      </c>
      <c r="CW952" t="b">
        <f t="shared" si="1402"/>
        <v>0</v>
      </c>
      <c r="CX952" t="b">
        <f t="shared" si="1403"/>
        <v>0</v>
      </c>
      <c r="CY952" t="b">
        <f t="shared" si="1404"/>
        <v>0</v>
      </c>
      <c r="CZ952" t="b">
        <f t="shared" si="1405"/>
        <v>0</v>
      </c>
      <c r="DA952" t="b">
        <f t="shared" si="1406"/>
        <v>0</v>
      </c>
      <c r="DB952" t="b">
        <f t="shared" si="1407"/>
        <v>0</v>
      </c>
      <c r="DC952" t="b">
        <f t="shared" si="1408"/>
        <v>0</v>
      </c>
      <c r="DD952" t="b">
        <f t="shared" si="1409"/>
        <v>0</v>
      </c>
    </row>
    <row r="953" spans="1:108">
      <c r="A953" t="s">
        <v>260</v>
      </c>
      <c r="B953" t="s">
        <v>261</v>
      </c>
      <c r="C953" t="s">
        <v>262</v>
      </c>
      <c r="F953" t="s">
        <v>263</v>
      </c>
      <c r="G953" t="s">
        <v>264</v>
      </c>
      <c r="H953" t="s">
        <v>7442</v>
      </c>
      <c r="I953" t="s">
        <v>7417</v>
      </c>
      <c r="J953" t="s">
        <v>108</v>
      </c>
      <c r="K953" t="s">
        <v>109</v>
      </c>
      <c r="L953" t="s">
        <v>6175</v>
      </c>
      <c r="M953" t="s">
        <v>6079</v>
      </c>
      <c r="N953" t="s">
        <v>265</v>
      </c>
      <c r="O953" t="b">
        <f t="shared" si="1316"/>
        <v>0</v>
      </c>
      <c r="P953" t="b">
        <f t="shared" si="1317"/>
        <v>1</v>
      </c>
      <c r="Q953" t="b">
        <f t="shared" si="1318"/>
        <v>0</v>
      </c>
      <c r="R953" t="b">
        <f t="shared" si="1319"/>
        <v>1</v>
      </c>
      <c r="S953" t="b">
        <f t="shared" si="1320"/>
        <v>0</v>
      </c>
      <c r="T953" t="b">
        <f t="shared" si="1321"/>
        <v>0</v>
      </c>
      <c r="U953" t="b">
        <f t="shared" si="1322"/>
        <v>0</v>
      </c>
      <c r="V953" t="b">
        <f t="shared" si="1323"/>
        <v>1</v>
      </c>
      <c r="W953" t="b">
        <f t="shared" si="1324"/>
        <v>0</v>
      </c>
      <c r="X953" t="b">
        <f t="shared" si="1325"/>
        <v>1</v>
      </c>
      <c r="Y953" t="b">
        <f t="shared" si="1326"/>
        <v>1</v>
      </c>
      <c r="Z953" t="b">
        <f t="shared" si="1327"/>
        <v>1</v>
      </c>
      <c r="AA953" t="b">
        <f t="shared" si="1328"/>
        <v>0</v>
      </c>
      <c r="AB953" t="b">
        <f t="shared" si="1329"/>
        <v>0</v>
      </c>
      <c r="AC953" t="b">
        <f t="shared" si="1330"/>
        <v>0</v>
      </c>
      <c r="AD953" t="b">
        <f t="shared" si="1331"/>
        <v>0</v>
      </c>
      <c r="AE953" t="b">
        <f t="shared" si="1332"/>
        <v>0</v>
      </c>
      <c r="AF953" t="b">
        <f t="shared" si="1333"/>
        <v>0</v>
      </c>
      <c r="AG953" t="b">
        <f t="shared" si="1334"/>
        <v>0</v>
      </c>
      <c r="AH953" t="b">
        <f t="shared" si="1335"/>
        <v>0</v>
      </c>
      <c r="AI953" t="b">
        <f t="shared" si="1336"/>
        <v>0</v>
      </c>
      <c r="AJ953" t="b">
        <f t="shared" si="1337"/>
        <v>0</v>
      </c>
      <c r="AK953" t="b">
        <f t="shared" si="1338"/>
        <v>1</v>
      </c>
      <c r="AL953" t="b">
        <f t="shared" si="1339"/>
        <v>0</v>
      </c>
      <c r="AM953" t="b">
        <f t="shared" si="1340"/>
        <v>0</v>
      </c>
      <c r="AN953" t="b">
        <f t="shared" si="1341"/>
        <v>0</v>
      </c>
      <c r="AO953" t="b">
        <f t="shared" si="1342"/>
        <v>0</v>
      </c>
      <c r="AP953" t="b">
        <f t="shared" si="1343"/>
        <v>0</v>
      </c>
      <c r="AQ953" t="b">
        <f t="shared" si="1344"/>
        <v>0</v>
      </c>
      <c r="AR953" t="b">
        <f t="shared" si="1345"/>
        <v>0</v>
      </c>
      <c r="AS953" t="b">
        <f t="shared" si="1346"/>
        <v>0</v>
      </c>
      <c r="AT953" t="b">
        <f t="shared" si="1347"/>
        <v>0</v>
      </c>
      <c r="AU953" t="b">
        <f t="shared" si="1348"/>
        <v>0</v>
      </c>
      <c r="AV953" t="b">
        <f t="shared" si="1349"/>
        <v>1</v>
      </c>
      <c r="AW953" t="b">
        <f t="shared" si="1350"/>
        <v>0</v>
      </c>
      <c r="AX953" t="b">
        <f t="shared" si="1351"/>
        <v>0</v>
      </c>
      <c r="AY953" t="b">
        <f t="shared" si="1352"/>
        <v>0</v>
      </c>
      <c r="AZ953" t="b">
        <f t="shared" si="1353"/>
        <v>0</v>
      </c>
      <c r="BA953" t="b">
        <f t="shared" si="1354"/>
        <v>0</v>
      </c>
      <c r="BB953" t="b">
        <f t="shared" si="1355"/>
        <v>1</v>
      </c>
      <c r="BC953" t="b">
        <f t="shared" si="1356"/>
        <v>0</v>
      </c>
      <c r="BD953" t="b">
        <f t="shared" si="1357"/>
        <v>0</v>
      </c>
      <c r="BE953" t="b">
        <f t="shared" si="1358"/>
        <v>0</v>
      </c>
      <c r="BF953" t="b">
        <f t="shared" si="1359"/>
        <v>0</v>
      </c>
      <c r="BG953" t="b">
        <f t="shared" si="1360"/>
        <v>0</v>
      </c>
      <c r="BH953" t="b">
        <f t="shared" si="1361"/>
        <v>0</v>
      </c>
      <c r="BI953" t="b">
        <f t="shared" si="1362"/>
        <v>0</v>
      </c>
      <c r="BJ953" t="b">
        <f t="shared" si="1363"/>
        <v>0</v>
      </c>
      <c r="BK953" t="b">
        <f t="shared" si="1364"/>
        <v>0</v>
      </c>
      <c r="BL953" t="b">
        <f t="shared" si="1365"/>
        <v>0</v>
      </c>
      <c r="BM953" t="b">
        <f t="shared" si="1366"/>
        <v>0</v>
      </c>
      <c r="BN953" t="b">
        <f t="shared" si="1367"/>
        <v>0</v>
      </c>
      <c r="BO953" t="b">
        <f t="shared" si="1368"/>
        <v>0</v>
      </c>
      <c r="BP953" t="b">
        <f t="shared" si="1369"/>
        <v>0</v>
      </c>
      <c r="BQ953" t="b">
        <f t="shared" si="1370"/>
        <v>0</v>
      </c>
      <c r="BR953" t="b">
        <f t="shared" si="1371"/>
        <v>0</v>
      </c>
      <c r="BS953" t="b">
        <f t="shared" si="1372"/>
        <v>0</v>
      </c>
      <c r="BT953" t="b">
        <f t="shared" si="1373"/>
        <v>1</v>
      </c>
      <c r="BU953" t="b">
        <f t="shared" si="1374"/>
        <v>0</v>
      </c>
      <c r="BV953" t="b">
        <f t="shared" si="1375"/>
        <v>0</v>
      </c>
      <c r="BW953" t="b">
        <f t="shared" si="1376"/>
        <v>0</v>
      </c>
      <c r="BX953" t="b">
        <f t="shared" si="1377"/>
        <v>0</v>
      </c>
      <c r="BY953" t="b">
        <f t="shared" si="1378"/>
        <v>0</v>
      </c>
      <c r="BZ953" t="b">
        <f t="shared" si="1379"/>
        <v>0</v>
      </c>
      <c r="CA953" t="b">
        <f t="shared" si="1380"/>
        <v>0</v>
      </c>
      <c r="CB953" t="b">
        <f t="shared" si="1381"/>
        <v>0</v>
      </c>
      <c r="CC953" t="b">
        <f t="shared" si="1382"/>
        <v>0</v>
      </c>
      <c r="CD953" t="b">
        <f t="shared" si="1383"/>
        <v>0</v>
      </c>
      <c r="CE953" t="b">
        <f t="shared" si="1384"/>
        <v>0</v>
      </c>
      <c r="CF953" t="b">
        <f t="shared" si="1385"/>
        <v>0</v>
      </c>
      <c r="CG953" t="b">
        <f t="shared" si="1386"/>
        <v>0</v>
      </c>
      <c r="CH953" t="b">
        <f t="shared" si="1387"/>
        <v>0</v>
      </c>
      <c r="CI953" t="b">
        <f t="shared" si="1388"/>
        <v>0</v>
      </c>
      <c r="CJ953" t="b">
        <f t="shared" si="1389"/>
        <v>0</v>
      </c>
      <c r="CK953" t="b">
        <f t="shared" si="1390"/>
        <v>0</v>
      </c>
      <c r="CL953" t="b">
        <f t="shared" si="1391"/>
        <v>0</v>
      </c>
      <c r="CM953" t="b">
        <f t="shared" si="1392"/>
        <v>0</v>
      </c>
      <c r="CN953" t="b">
        <f t="shared" si="1393"/>
        <v>0</v>
      </c>
      <c r="CO953" t="b">
        <f t="shared" si="1394"/>
        <v>0</v>
      </c>
      <c r="CP953" t="b">
        <f t="shared" si="1395"/>
        <v>0</v>
      </c>
      <c r="CQ953" t="b">
        <f t="shared" si="1396"/>
        <v>0</v>
      </c>
      <c r="CR953" t="b">
        <f t="shared" si="1397"/>
        <v>0</v>
      </c>
      <c r="CS953" t="b">
        <f t="shared" si="1398"/>
        <v>0</v>
      </c>
      <c r="CT953" t="b">
        <f t="shared" si="1399"/>
        <v>0</v>
      </c>
      <c r="CU953" t="b">
        <f t="shared" si="1400"/>
        <v>0</v>
      </c>
      <c r="CV953" t="b">
        <f t="shared" si="1401"/>
        <v>0</v>
      </c>
      <c r="CW953" t="b">
        <f t="shared" si="1402"/>
        <v>0</v>
      </c>
      <c r="CX953" t="b">
        <f t="shared" si="1403"/>
        <v>0</v>
      </c>
      <c r="CY953" t="b">
        <f t="shared" si="1404"/>
        <v>0</v>
      </c>
      <c r="CZ953" t="b">
        <f t="shared" si="1405"/>
        <v>0</v>
      </c>
      <c r="DA953" t="b">
        <f t="shared" si="1406"/>
        <v>0</v>
      </c>
      <c r="DB953" t="b">
        <f t="shared" si="1407"/>
        <v>0</v>
      </c>
      <c r="DC953" t="b">
        <f t="shared" si="1408"/>
        <v>0</v>
      </c>
      <c r="DD953" t="b">
        <f t="shared" si="1409"/>
        <v>0</v>
      </c>
    </row>
    <row r="954" spans="1:108">
      <c r="A954" t="s">
        <v>266</v>
      </c>
      <c r="B954" t="s">
        <v>262</v>
      </c>
      <c r="C954" t="s">
        <v>262</v>
      </c>
      <c r="F954" t="s">
        <v>263</v>
      </c>
      <c r="G954" t="s">
        <v>264</v>
      </c>
      <c r="H954" t="s">
        <v>7442</v>
      </c>
      <c r="I954" t="s">
        <v>7417</v>
      </c>
      <c r="J954" t="s">
        <v>250</v>
      </c>
      <c r="K954" t="s">
        <v>109</v>
      </c>
      <c r="L954" t="s">
        <v>6176</v>
      </c>
      <c r="M954" t="s">
        <v>267</v>
      </c>
      <c r="N954" t="s">
        <v>268</v>
      </c>
      <c r="O954" t="b">
        <f t="shared" si="1316"/>
        <v>1</v>
      </c>
      <c r="P954" t="b">
        <f t="shared" si="1317"/>
        <v>1</v>
      </c>
      <c r="Q954" t="b">
        <f t="shared" si="1318"/>
        <v>0</v>
      </c>
      <c r="R954" t="b">
        <f t="shared" si="1319"/>
        <v>1</v>
      </c>
      <c r="S954" t="b">
        <f t="shared" si="1320"/>
        <v>1</v>
      </c>
      <c r="T954" t="b">
        <f t="shared" si="1321"/>
        <v>0</v>
      </c>
      <c r="U954" t="b">
        <f t="shared" si="1322"/>
        <v>0</v>
      </c>
      <c r="V954" t="b">
        <f t="shared" si="1323"/>
        <v>1</v>
      </c>
      <c r="W954" t="b">
        <f t="shared" si="1324"/>
        <v>0</v>
      </c>
      <c r="X954" t="b">
        <f t="shared" si="1325"/>
        <v>1</v>
      </c>
      <c r="Y954" t="b">
        <f t="shared" si="1326"/>
        <v>1</v>
      </c>
      <c r="Z954" t="b">
        <f t="shared" si="1327"/>
        <v>1</v>
      </c>
      <c r="AA954" t="b">
        <f t="shared" si="1328"/>
        <v>1</v>
      </c>
      <c r="AB954" t="b">
        <f t="shared" si="1329"/>
        <v>1</v>
      </c>
      <c r="AC954" t="b">
        <f t="shared" si="1330"/>
        <v>0</v>
      </c>
      <c r="AD954" t="b">
        <f t="shared" si="1331"/>
        <v>0</v>
      </c>
      <c r="AE954" t="b">
        <f t="shared" si="1332"/>
        <v>0</v>
      </c>
      <c r="AF954" t="b">
        <f t="shared" si="1333"/>
        <v>0</v>
      </c>
      <c r="AG954" t="b">
        <f t="shared" si="1334"/>
        <v>0</v>
      </c>
      <c r="AH954" t="b">
        <f t="shared" si="1335"/>
        <v>0</v>
      </c>
      <c r="AI954" t="b">
        <f t="shared" si="1336"/>
        <v>0</v>
      </c>
      <c r="AJ954" t="b">
        <f t="shared" si="1337"/>
        <v>0</v>
      </c>
      <c r="AK954" t="b">
        <f t="shared" si="1338"/>
        <v>1</v>
      </c>
      <c r="AL954" t="b">
        <f t="shared" si="1339"/>
        <v>0</v>
      </c>
      <c r="AM954" t="b">
        <f t="shared" si="1340"/>
        <v>0</v>
      </c>
      <c r="AN954" t="b">
        <f t="shared" si="1341"/>
        <v>0</v>
      </c>
      <c r="AO954" t="b">
        <f t="shared" si="1342"/>
        <v>0</v>
      </c>
      <c r="AP954" t="b">
        <f t="shared" si="1343"/>
        <v>0</v>
      </c>
      <c r="AQ954" t="b">
        <f t="shared" si="1344"/>
        <v>0</v>
      </c>
      <c r="AR954" t="b">
        <f t="shared" si="1345"/>
        <v>1</v>
      </c>
      <c r="AS954" t="b">
        <f t="shared" si="1346"/>
        <v>0</v>
      </c>
      <c r="AT954" t="b">
        <f t="shared" si="1347"/>
        <v>1</v>
      </c>
      <c r="AU954" t="b">
        <f t="shared" si="1348"/>
        <v>0</v>
      </c>
      <c r="AV954" t="b">
        <f t="shared" si="1349"/>
        <v>1</v>
      </c>
      <c r="AW954" t="b">
        <f t="shared" si="1350"/>
        <v>0</v>
      </c>
      <c r="AX954" t="b">
        <f t="shared" si="1351"/>
        <v>0</v>
      </c>
      <c r="AY954" t="b">
        <f t="shared" si="1352"/>
        <v>0</v>
      </c>
      <c r="AZ954" t="b">
        <f t="shared" si="1353"/>
        <v>0</v>
      </c>
      <c r="BA954" t="b">
        <f t="shared" si="1354"/>
        <v>0</v>
      </c>
      <c r="BB954" t="b">
        <f t="shared" si="1355"/>
        <v>0</v>
      </c>
      <c r="BC954" t="b">
        <f t="shared" si="1356"/>
        <v>0</v>
      </c>
      <c r="BD954" t="b">
        <f t="shared" si="1357"/>
        <v>0</v>
      </c>
      <c r="BE954" t="b">
        <f t="shared" si="1358"/>
        <v>0</v>
      </c>
      <c r="BF954" t="b">
        <f t="shared" si="1359"/>
        <v>0</v>
      </c>
      <c r="BG954" t="b">
        <f t="shared" si="1360"/>
        <v>0</v>
      </c>
      <c r="BH954" t="b">
        <f t="shared" si="1361"/>
        <v>0</v>
      </c>
      <c r="BI954" t="b">
        <f t="shared" si="1362"/>
        <v>0</v>
      </c>
      <c r="BJ954" t="b">
        <f t="shared" si="1363"/>
        <v>0</v>
      </c>
      <c r="BK954" t="b">
        <f t="shared" si="1364"/>
        <v>0</v>
      </c>
      <c r="BL954" t="b">
        <f t="shared" si="1365"/>
        <v>1</v>
      </c>
      <c r="BM954" t="b">
        <f t="shared" si="1366"/>
        <v>0</v>
      </c>
      <c r="BN954" t="b">
        <f t="shared" si="1367"/>
        <v>0</v>
      </c>
      <c r="BO954" t="b">
        <f t="shared" si="1368"/>
        <v>0</v>
      </c>
      <c r="BP954" t="b">
        <f t="shared" si="1369"/>
        <v>0</v>
      </c>
      <c r="BQ954" t="b">
        <f t="shared" si="1370"/>
        <v>0</v>
      </c>
      <c r="BR954" t="b">
        <f t="shared" si="1371"/>
        <v>0</v>
      </c>
      <c r="BS954" t="b">
        <f t="shared" si="1372"/>
        <v>0</v>
      </c>
      <c r="BT954" t="b">
        <f t="shared" si="1373"/>
        <v>1</v>
      </c>
      <c r="BU954" t="b">
        <f t="shared" si="1374"/>
        <v>0</v>
      </c>
      <c r="BV954" t="b">
        <f t="shared" si="1375"/>
        <v>0</v>
      </c>
      <c r="BW954" t="b">
        <f t="shared" si="1376"/>
        <v>0</v>
      </c>
      <c r="BX954" t="b">
        <f t="shared" si="1377"/>
        <v>1</v>
      </c>
      <c r="BY954" t="b">
        <f t="shared" si="1378"/>
        <v>0</v>
      </c>
      <c r="BZ954" t="b">
        <f t="shared" si="1379"/>
        <v>0</v>
      </c>
      <c r="CA954" t="b">
        <f t="shared" si="1380"/>
        <v>0</v>
      </c>
      <c r="CB954" t="b">
        <f t="shared" si="1381"/>
        <v>0</v>
      </c>
      <c r="CC954" t="b">
        <f t="shared" si="1382"/>
        <v>0</v>
      </c>
      <c r="CD954" t="b">
        <f t="shared" si="1383"/>
        <v>0</v>
      </c>
      <c r="CE954" t="b">
        <f t="shared" si="1384"/>
        <v>0</v>
      </c>
      <c r="CF954" t="b">
        <f t="shared" si="1385"/>
        <v>0</v>
      </c>
      <c r="CG954" t="b">
        <f t="shared" si="1386"/>
        <v>1</v>
      </c>
      <c r="CH954" t="b">
        <f t="shared" si="1387"/>
        <v>0</v>
      </c>
      <c r="CI954" t="b">
        <f t="shared" si="1388"/>
        <v>0</v>
      </c>
      <c r="CJ954" t="b">
        <f t="shared" si="1389"/>
        <v>0</v>
      </c>
      <c r="CK954" t="b">
        <f t="shared" si="1390"/>
        <v>0</v>
      </c>
      <c r="CL954" t="b">
        <f t="shared" si="1391"/>
        <v>0</v>
      </c>
      <c r="CM954" t="b">
        <f t="shared" si="1392"/>
        <v>0</v>
      </c>
      <c r="CN954" t="b">
        <f t="shared" si="1393"/>
        <v>0</v>
      </c>
      <c r="CO954" t="b">
        <f t="shared" si="1394"/>
        <v>0</v>
      </c>
      <c r="CP954" t="b">
        <f t="shared" si="1395"/>
        <v>1</v>
      </c>
      <c r="CQ954" t="b">
        <f t="shared" si="1396"/>
        <v>0</v>
      </c>
      <c r="CR954" t="b">
        <f t="shared" si="1397"/>
        <v>0</v>
      </c>
      <c r="CS954" t="b">
        <f t="shared" si="1398"/>
        <v>0</v>
      </c>
      <c r="CT954" t="b">
        <f t="shared" si="1399"/>
        <v>0</v>
      </c>
      <c r="CU954" t="b">
        <f t="shared" si="1400"/>
        <v>0</v>
      </c>
      <c r="CV954" t="b">
        <f t="shared" si="1401"/>
        <v>0</v>
      </c>
      <c r="CW954" t="b">
        <f t="shared" si="1402"/>
        <v>0</v>
      </c>
      <c r="CX954" t="b">
        <f t="shared" si="1403"/>
        <v>0</v>
      </c>
      <c r="CY954" t="b">
        <f t="shared" si="1404"/>
        <v>1</v>
      </c>
      <c r="CZ954" t="b">
        <f t="shared" si="1405"/>
        <v>0</v>
      </c>
      <c r="DA954" t="b">
        <f t="shared" si="1406"/>
        <v>0</v>
      </c>
      <c r="DB954" t="b">
        <f t="shared" si="1407"/>
        <v>1</v>
      </c>
      <c r="DC954" t="b">
        <f t="shared" si="1408"/>
        <v>0</v>
      </c>
      <c r="DD954" t="b">
        <f t="shared" si="1409"/>
        <v>1</v>
      </c>
    </row>
    <row r="955" spans="1:108">
      <c r="A955" t="s">
        <v>272</v>
      </c>
      <c r="B955" t="s">
        <v>273</v>
      </c>
      <c r="C955" t="s">
        <v>273</v>
      </c>
      <c r="F955" t="s">
        <v>274</v>
      </c>
      <c r="G955" t="s">
        <v>264</v>
      </c>
      <c r="H955" t="s">
        <v>7442</v>
      </c>
      <c r="I955" t="s">
        <v>7417</v>
      </c>
      <c r="J955" t="s">
        <v>108</v>
      </c>
      <c r="K955" t="s">
        <v>109</v>
      </c>
      <c r="L955" t="s">
        <v>6178</v>
      </c>
      <c r="M955" t="s">
        <v>6079</v>
      </c>
      <c r="N955" t="s">
        <v>275</v>
      </c>
      <c r="O955" t="b">
        <f t="shared" si="1316"/>
        <v>1</v>
      </c>
      <c r="P955" t="b">
        <f t="shared" si="1317"/>
        <v>1</v>
      </c>
      <c r="Q955" t="b">
        <f t="shared" si="1318"/>
        <v>1</v>
      </c>
      <c r="R955" t="b">
        <f t="shared" si="1319"/>
        <v>1</v>
      </c>
      <c r="S955" t="b">
        <f t="shared" si="1320"/>
        <v>1</v>
      </c>
      <c r="T955" t="b">
        <f t="shared" si="1321"/>
        <v>1</v>
      </c>
      <c r="U955" t="b">
        <f t="shared" si="1322"/>
        <v>1</v>
      </c>
      <c r="V955" t="b">
        <f t="shared" si="1323"/>
        <v>1</v>
      </c>
      <c r="W955" t="b">
        <f t="shared" si="1324"/>
        <v>0</v>
      </c>
      <c r="X955" t="b">
        <f t="shared" si="1325"/>
        <v>0</v>
      </c>
      <c r="Y955" t="b">
        <f t="shared" si="1326"/>
        <v>1</v>
      </c>
      <c r="Z955" t="b">
        <f t="shared" si="1327"/>
        <v>0</v>
      </c>
      <c r="AA955" t="b">
        <f t="shared" si="1328"/>
        <v>0</v>
      </c>
      <c r="AB955" t="b">
        <f t="shared" si="1329"/>
        <v>0</v>
      </c>
      <c r="AC955" t="b">
        <f t="shared" si="1330"/>
        <v>0</v>
      </c>
      <c r="AD955" t="b">
        <f t="shared" si="1331"/>
        <v>0</v>
      </c>
      <c r="AE955" t="b">
        <f t="shared" si="1332"/>
        <v>0</v>
      </c>
      <c r="AF955" t="b">
        <f t="shared" si="1333"/>
        <v>0</v>
      </c>
      <c r="AG955" t="b">
        <f t="shared" si="1334"/>
        <v>0</v>
      </c>
      <c r="AH955" t="b">
        <f t="shared" si="1335"/>
        <v>0</v>
      </c>
      <c r="AI955" t="b">
        <f t="shared" si="1336"/>
        <v>1</v>
      </c>
      <c r="AJ955" t="b">
        <f t="shared" si="1337"/>
        <v>0</v>
      </c>
      <c r="AK955" t="b">
        <f t="shared" si="1338"/>
        <v>0</v>
      </c>
      <c r="AL955" t="b">
        <f t="shared" si="1339"/>
        <v>0</v>
      </c>
      <c r="AM955" t="b">
        <f t="shared" si="1340"/>
        <v>0</v>
      </c>
      <c r="AN955" t="b">
        <f t="shared" si="1341"/>
        <v>0</v>
      </c>
      <c r="AO955" t="b">
        <f t="shared" si="1342"/>
        <v>0</v>
      </c>
      <c r="AP955" t="b">
        <f t="shared" si="1343"/>
        <v>0</v>
      </c>
      <c r="AQ955" t="b">
        <f t="shared" si="1344"/>
        <v>0</v>
      </c>
      <c r="AR955" t="b">
        <f t="shared" si="1345"/>
        <v>0</v>
      </c>
      <c r="AS955" t="b">
        <f t="shared" si="1346"/>
        <v>0</v>
      </c>
      <c r="AT955" t="b">
        <f t="shared" si="1347"/>
        <v>1</v>
      </c>
      <c r="AU955" t="b">
        <f t="shared" si="1348"/>
        <v>0</v>
      </c>
      <c r="AV955" t="b">
        <f t="shared" si="1349"/>
        <v>0</v>
      </c>
      <c r="AW955" t="b">
        <f t="shared" si="1350"/>
        <v>0</v>
      </c>
      <c r="AX955" t="b">
        <f t="shared" si="1351"/>
        <v>0</v>
      </c>
      <c r="AY955" t="b">
        <f t="shared" si="1352"/>
        <v>0</v>
      </c>
      <c r="AZ955" t="b">
        <f t="shared" si="1353"/>
        <v>0</v>
      </c>
      <c r="BA955" t="b">
        <f t="shared" si="1354"/>
        <v>0</v>
      </c>
      <c r="BB955" t="b">
        <f t="shared" si="1355"/>
        <v>0</v>
      </c>
      <c r="BC955" t="b">
        <f t="shared" si="1356"/>
        <v>0</v>
      </c>
      <c r="BD955" t="b">
        <f t="shared" si="1357"/>
        <v>0</v>
      </c>
      <c r="BE955" t="b">
        <f t="shared" si="1358"/>
        <v>0</v>
      </c>
      <c r="BF955" t="b">
        <f t="shared" si="1359"/>
        <v>0</v>
      </c>
      <c r="BG955" t="b">
        <f t="shared" si="1360"/>
        <v>0</v>
      </c>
      <c r="BH955" t="b">
        <f t="shared" si="1361"/>
        <v>0</v>
      </c>
      <c r="BI955" t="b">
        <f t="shared" si="1362"/>
        <v>0</v>
      </c>
      <c r="BJ955" t="b">
        <f t="shared" si="1363"/>
        <v>0</v>
      </c>
      <c r="BK955" t="b">
        <f t="shared" si="1364"/>
        <v>0</v>
      </c>
      <c r="BL955" t="b">
        <f t="shared" si="1365"/>
        <v>1</v>
      </c>
      <c r="BM955" t="b">
        <f t="shared" si="1366"/>
        <v>0</v>
      </c>
      <c r="BN955" t="b">
        <f t="shared" si="1367"/>
        <v>1</v>
      </c>
      <c r="BO955" t="b">
        <f t="shared" si="1368"/>
        <v>0</v>
      </c>
      <c r="BP955" t="b">
        <f t="shared" si="1369"/>
        <v>1</v>
      </c>
      <c r="BQ955" t="b">
        <f t="shared" si="1370"/>
        <v>0</v>
      </c>
      <c r="BR955" t="b">
        <f t="shared" si="1371"/>
        <v>0</v>
      </c>
      <c r="BS955" t="b">
        <f t="shared" si="1372"/>
        <v>0</v>
      </c>
      <c r="BT955" t="b">
        <f t="shared" si="1373"/>
        <v>0</v>
      </c>
      <c r="BU955" t="b">
        <f t="shared" si="1374"/>
        <v>0</v>
      </c>
      <c r="BV955" t="b">
        <f t="shared" si="1375"/>
        <v>0</v>
      </c>
      <c r="BW955" t="b">
        <f t="shared" si="1376"/>
        <v>0</v>
      </c>
      <c r="BX955" t="b">
        <f t="shared" si="1377"/>
        <v>0</v>
      </c>
      <c r="BY955" t="b">
        <f t="shared" si="1378"/>
        <v>0</v>
      </c>
      <c r="BZ955" t="b">
        <f t="shared" si="1379"/>
        <v>0</v>
      </c>
      <c r="CA955" t="b">
        <f t="shared" si="1380"/>
        <v>0</v>
      </c>
      <c r="CB955" t="b">
        <f t="shared" si="1381"/>
        <v>1</v>
      </c>
      <c r="CC955" t="b">
        <f t="shared" si="1382"/>
        <v>0</v>
      </c>
      <c r="CD955" t="b">
        <f t="shared" si="1383"/>
        <v>0</v>
      </c>
      <c r="CE955" t="b">
        <f t="shared" si="1384"/>
        <v>0</v>
      </c>
      <c r="CF955" t="b">
        <f t="shared" si="1385"/>
        <v>0</v>
      </c>
      <c r="CG955" t="b">
        <f t="shared" si="1386"/>
        <v>1</v>
      </c>
      <c r="CH955" t="b">
        <f t="shared" si="1387"/>
        <v>0</v>
      </c>
      <c r="CI955" t="b">
        <f t="shared" si="1388"/>
        <v>0</v>
      </c>
      <c r="CJ955" t="b">
        <f t="shared" si="1389"/>
        <v>0</v>
      </c>
      <c r="CK955" t="b">
        <f t="shared" si="1390"/>
        <v>0</v>
      </c>
      <c r="CL955" t="b">
        <f t="shared" si="1391"/>
        <v>0</v>
      </c>
      <c r="CM955" t="b">
        <f t="shared" si="1392"/>
        <v>0</v>
      </c>
      <c r="CN955" t="b">
        <f t="shared" si="1393"/>
        <v>0</v>
      </c>
      <c r="CO955" t="b">
        <f t="shared" si="1394"/>
        <v>0</v>
      </c>
      <c r="CP955" t="b">
        <f t="shared" si="1395"/>
        <v>0</v>
      </c>
      <c r="CQ955" t="b">
        <f t="shared" si="1396"/>
        <v>0</v>
      </c>
      <c r="CR955" t="b">
        <f t="shared" si="1397"/>
        <v>0</v>
      </c>
      <c r="CS955" t="b">
        <f t="shared" si="1398"/>
        <v>0</v>
      </c>
      <c r="CT955" t="b">
        <f t="shared" si="1399"/>
        <v>0</v>
      </c>
      <c r="CU955" t="b">
        <f t="shared" si="1400"/>
        <v>0</v>
      </c>
      <c r="CV955" t="b">
        <f t="shared" si="1401"/>
        <v>0</v>
      </c>
      <c r="CW955" t="b">
        <f t="shared" si="1402"/>
        <v>0</v>
      </c>
      <c r="CX955" t="b">
        <f t="shared" si="1403"/>
        <v>0</v>
      </c>
      <c r="CY955" t="b">
        <f t="shared" si="1404"/>
        <v>0</v>
      </c>
      <c r="CZ955" t="b">
        <f t="shared" si="1405"/>
        <v>0</v>
      </c>
      <c r="DA955" t="b">
        <f t="shared" si="1406"/>
        <v>0</v>
      </c>
      <c r="DB955" t="b">
        <f t="shared" si="1407"/>
        <v>1</v>
      </c>
      <c r="DC955" t="b">
        <f t="shared" si="1408"/>
        <v>0</v>
      </c>
      <c r="DD955" t="b">
        <f t="shared" si="1409"/>
        <v>0</v>
      </c>
    </row>
    <row r="956" spans="1:108">
      <c r="A956" t="s">
        <v>276</v>
      </c>
      <c r="B956" t="s">
        <v>273</v>
      </c>
      <c r="C956" t="s">
        <v>273</v>
      </c>
      <c r="F956" t="s">
        <v>274</v>
      </c>
      <c r="G956" t="s">
        <v>264</v>
      </c>
      <c r="H956" t="s">
        <v>7442</v>
      </c>
      <c r="I956" t="s">
        <v>7417</v>
      </c>
      <c r="J956" t="s">
        <v>16</v>
      </c>
      <c r="K956" t="s">
        <v>16</v>
      </c>
      <c r="L956" t="s">
        <v>6179</v>
      </c>
      <c r="M956" t="s">
        <v>6079</v>
      </c>
      <c r="N956" t="s">
        <v>80</v>
      </c>
      <c r="O956" t="b">
        <f t="shared" si="1316"/>
        <v>1</v>
      </c>
      <c r="P956" t="b">
        <f t="shared" si="1317"/>
        <v>0</v>
      </c>
      <c r="Q956" t="b">
        <f t="shared" si="1318"/>
        <v>0</v>
      </c>
      <c r="R956" t="b">
        <f t="shared" si="1319"/>
        <v>0</v>
      </c>
      <c r="S956" t="b">
        <f t="shared" si="1320"/>
        <v>1</v>
      </c>
      <c r="T956" t="b">
        <f t="shared" si="1321"/>
        <v>0</v>
      </c>
      <c r="U956" t="b">
        <f t="shared" si="1322"/>
        <v>0</v>
      </c>
      <c r="V956" t="b">
        <f t="shared" si="1323"/>
        <v>0</v>
      </c>
      <c r="W956" t="b">
        <f t="shared" si="1324"/>
        <v>0</v>
      </c>
      <c r="X956" t="b">
        <f t="shared" si="1325"/>
        <v>0</v>
      </c>
      <c r="Y956" t="b">
        <f t="shared" si="1326"/>
        <v>0</v>
      </c>
      <c r="Z956" t="b">
        <f t="shared" si="1327"/>
        <v>0</v>
      </c>
      <c r="AA956" t="b">
        <f t="shared" si="1328"/>
        <v>0</v>
      </c>
      <c r="AB956" t="b">
        <f t="shared" si="1329"/>
        <v>0</v>
      </c>
      <c r="AC956" t="b">
        <f t="shared" si="1330"/>
        <v>0</v>
      </c>
      <c r="AD956" t="b">
        <f t="shared" si="1331"/>
        <v>0</v>
      </c>
      <c r="AE956" t="b">
        <f t="shared" si="1332"/>
        <v>0</v>
      </c>
      <c r="AF956" t="b">
        <f t="shared" si="1333"/>
        <v>0</v>
      </c>
      <c r="AG956" t="b">
        <f t="shared" si="1334"/>
        <v>0</v>
      </c>
      <c r="AH956" t="b">
        <f t="shared" si="1335"/>
        <v>0</v>
      </c>
      <c r="AI956" t="b">
        <f t="shared" si="1336"/>
        <v>0</v>
      </c>
      <c r="AJ956" t="b">
        <f t="shared" si="1337"/>
        <v>0</v>
      </c>
      <c r="AK956" t="b">
        <f t="shared" si="1338"/>
        <v>0</v>
      </c>
      <c r="AL956" t="b">
        <f t="shared" si="1339"/>
        <v>0</v>
      </c>
      <c r="AM956" t="b">
        <f t="shared" si="1340"/>
        <v>0</v>
      </c>
      <c r="AN956" t="b">
        <f t="shared" si="1341"/>
        <v>0</v>
      </c>
      <c r="AO956" t="b">
        <f t="shared" si="1342"/>
        <v>0</v>
      </c>
      <c r="AP956" t="b">
        <f t="shared" si="1343"/>
        <v>0</v>
      </c>
      <c r="AQ956" t="b">
        <f t="shared" si="1344"/>
        <v>0</v>
      </c>
      <c r="AR956" t="b">
        <f t="shared" si="1345"/>
        <v>0</v>
      </c>
      <c r="AS956" t="b">
        <f t="shared" si="1346"/>
        <v>0</v>
      </c>
      <c r="AT956" t="b">
        <f t="shared" si="1347"/>
        <v>0</v>
      </c>
      <c r="AU956" t="b">
        <f t="shared" si="1348"/>
        <v>0</v>
      </c>
      <c r="AV956" t="b">
        <f t="shared" si="1349"/>
        <v>0</v>
      </c>
      <c r="AW956" t="b">
        <f t="shared" si="1350"/>
        <v>0</v>
      </c>
      <c r="AX956" t="b">
        <f t="shared" si="1351"/>
        <v>0</v>
      </c>
      <c r="AY956" t="b">
        <f t="shared" si="1352"/>
        <v>0</v>
      </c>
      <c r="AZ956" t="b">
        <f t="shared" si="1353"/>
        <v>0</v>
      </c>
      <c r="BA956" t="b">
        <f t="shared" si="1354"/>
        <v>0</v>
      </c>
      <c r="BB956" t="b">
        <f t="shared" si="1355"/>
        <v>0</v>
      </c>
      <c r="BC956" t="b">
        <f t="shared" si="1356"/>
        <v>0</v>
      </c>
      <c r="BD956" t="b">
        <f t="shared" si="1357"/>
        <v>0</v>
      </c>
      <c r="BE956" t="b">
        <f t="shared" si="1358"/>
        <v>0</v>
      </c>
      <c r="BF956" t="b">
        <f t="shared" si="1359"/>
        <v>0</v>
      </c>
      <c r="BG956" t="b">
        <f t="shared" si="1360"/>
        <v>0</v>
      </c>
      <c r="BH956" t="b">
        <f t="shared" si="1361"/>
        <v>0</v>
      </c>
      <c r="BI956" t="b">
        <f t="shared" si="1362"/>
        <v>0</v>
      </c>
      <c r="BJ956" t="b">
        <f t="shared" si="1363"/>
        <v>0</v>
      </c>
      <c r="BK956" t="b">
        <f t="shared" si="1364"/>
        <v>0</v>
      </c>
      <c r="BL956" t="b">
        <f t="shared" si="1365"/>
        <v>0</v>
      </c>
      <c r="BM956" t="b">
        <f t="shared" si="1366"/>
        <v>0</v>
      </c>
      <c r="BN956" t="b">
        <f t="shared" si="1367"/>
        <v>0</v>
      </c>
      <c r="BO956" t="b">
        <f t="shared" si="1368"/>
        <v>0</v>
      </c>
      <c r="BP956" t="b">
        <f t="shared" si="1369"/>
        <v>0</v>
      </c>
      <c r="BQ956" t="b">
        <f t="shared" si="1370"/>
        <v>0</v>
      </c>
      <c r="BR956" t="b">
        <f t="shared" si="1371"/>
        <v>0</v>
      </c>
      <c r="BS956" t="b">
        <f t="shared" si="1372"/>
        <v>0</v>
      </c>
      <c r="BT956" t="b">
        <f t="shared" si="1373"/>
        <v>0</v>
      </c>
      <c r="BU956" t="b">
        <f t="shared" si="1374"/>
        <v>0</v>
      </c>
      <c r="BV956" t="b">
        <f t="shared" si="1375"/>
        <v>0</v>
      </c>
      <c r="BW956" t="b">
        <f t="shared" si="1376"/>
        <v>0</v>
      </c>
      <c r="BX956" t="b">
        <f t="shared" si="1377"/>
        <v>0</v>
      </c>
      <c r="BY956" t="b">
        <f t="shared" si="1378"/>
        <v>0</v>
      </c>
      <c r="BZ956" t="b">
        <f t="shared" si="1379"/>
        <v>0</v>
      </c>
      <c r="CA956" t="b">
        <f t="shared" si="1380"/>
        <v>0</v>
      </c>
      <c r="CB956" t="b">
        <f t="shared" si="1381"/>
        <v>0</v>
      </c>
      <c r="CC956" t="b">
        <f t="shared" si="1382"/>
        <v>0</v>
      </c>
      <c r="CD956" t="b">
        <f t="shared" si="1383"/>
        <v>0</v>
      </c>
      <c r="CE956" t="b">
        <f t="shared" si="1384"/>
        <v>0</v>
      </c>
      <c r="CF956" t="b">
        <f t="shared" si="1385"/>
        <v>0</v>
      </c>
      <c r="CG956" t="b">
        <f t="shared" si="1386"/>
        <v>1</v>
      </c>
      <c r="CH956" t="b">
        <f t="shared" si="1387"/>
        <v>0</v>
      </c>
      <c r="CI956" t="b">
        <f t="shared" si="1388"/>
        <v>0</v>
      </c>
      <c r="CJ956" t="b">
        <f t="shared" si="1389"/>
        <v>0</v>
      </c>
      <c r="CK956" t="b">
        <f t="shared" si="1390"/>
        <v>0</v>
      </c>
      <c r="CL956" t="b">
        <f t="shared" si="1391"/>
        <v>0</v>
      </c>
      <c r="CM956" t="b">
        <f t="shared" si="1392"/>
        <v>0</v>
      </c>
      <c r="CN956" t="b">
        <f t="shared" si="1393"/>
        <v>0</v>
      </c>
      <c r="CO956" t="b">
        <f t="shared" si="1394"/>
        <v>0</v>
      </c>
      <c r="CP956" t="b">
        <f t="shared" si="1395"/>
        <v>0</v>
      </c>
      <c r="CQ956" t="b">
        <f t="shared" si="1396"/>
        <v>0</v>
      </c>
      <c r="CR956" t="b">
        <f t="shared" si="1397"/>
        <v>0</v>
      </c>
      <c r="CS956" t="b">
        <f t="shared" si="1398"/>
        <v>0</v>
      </c>
      <c r="CT956" t="b">
        <f t="shared" si="1399"/>
        <v>0</v>
      </c>
      <c r="CU956" t="b">
        <f t="shared" si="1400"/>
        <v>0</v>
      </c>
      <c r="CV956" t="b">
        <f t="shared" si="1401"/>
        <v>0</v>
      </c>
      <c r="CW956" t="b">
        <f t="shared" si="1402"/>
        <v>0</v>
      </c>
      <c r="CX956" t="b">
        <f t="shared" si="1403"/>
        <v>0</v>
      </c>
      <c r="CY956" t="b">
        <f t="shared" si="1404"/>
        <v>0</v>
      </c>
      <c r="CZ956" t="b">
        <f t="shared" si="1405"/>
        <v>0</v>
      </c>
      <c r="DA956" t="b">
        <f t="shared" si="1406"/>
        <v>0</v>
      </c>
      <c r="DB956" t="b">
        <f t="shared" si="1407"/>
        <v>0</v>
      </c>
      <c r="DC956" t="b">
        <f t="shared" si="1408"/>
        <v>0</v>
      </c>
      <c r="DD956" t="b">
        <f t="shared" si="1409"/>
        <v>0</v>
      </c>
    </row>
    <row r="957" spans="1:108">
      <c r="A957" t="s">
        <v>277</v>
      </c>
      <c r="B957" t="s">
        <v>273</v>
      </c>
      <c r="C957" t="s">
        <v>273</v>
      </c>
      <c r="F957" t="s">
        <v>274</v>
      </c>
      <c r="G957" t="s">
        <v>264</v>
      </c>
      <c r="H957" t="s">
        <v>7442</v>
      </c>
      <c r="I957" t="s">
        <v>7417</v>
      </c>
      <c r="J957" t="s">
        <v>135</v>
      </c>
      <c r="K957" t="s">
        <v>136</v>
      </c>
      <c r="L957" t="s">
        <v>6180</v>
      </c>
      <c r="M957" t="s">
        <v>6079</v>
      </c>
      <c r="N957" t="s">
        <v>278</v>
      </c>
      <c r="O957" t="b">
        <f t="shared" si="1316"/>
        <v>1</v>
      </c>
      <c r="P957" t="b">
        <f t="shared" si="1317"/>
        <v>0</v>
      </c>
      <c r="Q957" t="b">
        <f t="shared" si="1318"/>
        <v>0</v>
      </c>
      <c r="R957" t="b">
        <f t="shared" si="1319"/>
        <v>1</v>
      </c>
      <c r="S957" t="b">
        <f t="shared" si="1320"/>
        <v>1</v>
      </c>
      <c r="T957" t="b">
        <f t="shared" si="1321"/>
        <v>0</v>
      </c>
      <c r="U957" t="b">
        <f t="shared" si="1322"/>
        <v>0</v>
      </c>
      <c r="V957" t="b">
        <f t="shared" si="1323"/>
        <v>0</v>
      </c>
      <c r="W957" t="b">
        <f t="shared" si="1324"/>
        <v>0</v>
      </c>
      <c r="X957" t="b">
        <f t="shared" si="1325"/>
        <v>0</v>
      </c>
      <c r="Y957" t="b">
        <f t="shared" si="1326"/>
        <v>1</v>
      </c>
      <c r="Z957" t="b">
        <f t="shared" si="1327"/>
        <v>0</v>
      </c>
      <c r="AA957" t="b">
        <f t="shared" si="1328"/>
        <v>0</v>
      </c>
      <c r="AB957" t="b">
        <f t="shared" si="1329"/>
        <v>0</v>
      </c>
      <c r="AC957" t="b">
        <f t="shared" si="1330"/>
        <v>0</v>
      </c>
      <c r="AD957" t="b">
        <f t="shared" si="1331"/>
        <v>0</v>
      </c>
      <c r="AE957" t="b">
        <f t="shared" si="1332"/>
        <v>0</v>
      </c>
      <c r="AF957" t="b">
        <f t="shared" si="1333"/>
        <v>0</v>
      </c>
      <c r="AG957" t="b">
        <f t="shared" si="1334"/>
        <v>0</v>
      </c>
      <c r="AH957" t="b">
        <f t="shared" si="1335"/>
        <v>0</v>
      </c>
      <c r="AI957" t="b">
        <f t="shared" si="1336"/>
        <v>0</v>
      </c>
      <c r="AJ957" t="b">
        <f t="shared" si="1337"/>
        <v>0</v>
      </c>
      <c r="AK957" t="b">
        <f t="shared" si="1338"/>
        <v>0</v>
      </c>
      <c r="AL957" t="b">
        <f t="shared" si="1339"/>
        <v>0</v>
      </c>
      <c r="AM957" t="b">
        <f t="shared" si="1340"/>
        <v>0</v>
      </c>
      <c r="AN957" t="b">
        <f t="shared" si="1341"/>
        <v>0</v>
      </c>
      <c r="AO957" t="b">
        <f t="shared" si="1342"/>
        <v>0</v>
      </c>
      <c r="AP957" t="b">
        <f t="shared" si="1343"/>
        <v>0</v>
      </c>
      <c r="AQ957" t="b">
        <f t="shared" si="1344"/>
        <v>0</v>
      </c>
      <c r="AR957" t="b">
        <f t="shared" si="1345"/>
        <v>0</v>
      </c>
      <c r="AS957" t="b">
        <f t="shared" si="1346"/>
        <v>0</v>
      </c>
      <c r="AT957" t="b">
        <f t="shared" si="1347"/>
        <v>1</v>
      </c>
      <c r="AU957" t="b">
        <f t="shared" si="1348"/>
        <v>0</v>
      </c>
      <c r="AV957" t="b">
        <f t="shared" si="1349"/>
        <v>0</v>
      </c>
      <c r="AW957" t="b">
        <f t="shared" si="1350"/>
        <v>0</v>
      </c>
      <c r="AX957" t="b">
        <f t="shared" si="1351"/>
        <v>0</v>
      </c>
      <c r="AY957" t="b">
        <f t="shared" si="1352"/>
        <v>0</v>
      </c>
      <c r="AZ957" t="b">
        <f t="shared" si="1353"/>
        <v>0</v>
      </c>
      <c r="BA957" t="b">
        <f t="shared" si="1354"/>
        <v>0</v>
      </c>
      <c r="BB957" t="b">
        <f t="shared" si="1355"/>
        <v>0</v>
      </c>
      <c r="BC957" t="b">
        <f t="shared" si="1356"/>
        <v>0</v>
      </c>
      <c r="BD957" t="b">
        <f t="shared" si="1357"/>
        <v>0</v>
      </c>
      <c r="BE957" t="b">
        <f t="shared" si="1358"/>
        <v>0</v>
      </c>
      <c r="BF957" t="b">
        <f t="shared" si="1359"/>
        <v>0</v>
      </c>
      <c r="BG957" t="b">
        <f t="shared" si="1360"/>
        <v>0</v>
      </c>
      <c r="BH957" t="b">
        <f t="shared" si="1361"/>
        <v>0</v>
      </c>
      <c r="BI957" t="b">
        <f t="shared" si="1362"/>
        <v>0</v>
      </c>
      <c r="BJ957" t="b">
        <f t="shared" si="1363"/>
        <v>0</v>
      </c>
      <c r="BK957" t="b">
        <f t="shared" si="1364"/>
        <v>0</v>
      </c>
      <c r="BL957" t="b">
        <f t="shared" si="1365"/>
        <v>0</v>
      </c>
      <c r="BM957" t="b">
        <f t="shared" si="1366"/>
        <v>0</v>
      </c>
      <c r="BN957" t="b">
        <f t="shared" si="1367"/>
        <v>0</v>
      </c>
      <c r="BO957" t="b">
        <f t="shared" si="1368"/>
        <v>0</v>
      </c>
      <c r="BP957" t="b">
        <f t="shared" si="1369"/>
        <v>0</v>
      </c>
      <c r="BQ957" t="b">
        <f t="shared" si="1370"/>
        <v>0</v>
      </c>
      <c r="BR957" t="b">
        <f t="shared" si="1371"/>
        <v>0</v>
      </c>
      <c r="BS957" t="b">
        <f t="shared" si="1372"/>
        <v>0</v>
      </c>
      <c r="BT957" t="b">
        <f t="shared" si="1373"/>
        <v>0</v>
      </c>
      <c r="BU957" t="b">
        <f t="shared" si="1374"/>
        <v>0</v>
      </c>
      <c r="BV957" t="b">
        <f t="shared" si="1375"/>
        <v>0</v>
      </c>
      <c r="BW957" t="b">
        <f t="shared" si="1376"/>
        <v>0</v>
      </c>
      <c r="BX957" t="b">
        <f t="shared" si="1377"/>
        <v>0</v>
      </c>
      <c r="BY957" t="b">
        <f t="shared" si="1378"/>
        <v>0</v>
      </c>
      <c r="BZ957" t="b">
        <f t="shared" si="1379"/>
        <v>0</v>
      </c>
      <c r="CA957" t="b">
        <f t="shared" si="1380"/>
        <v>0</v>
      </c>
      <c r="CB957" t="b">
        <f t="shared" si="1381"/>
        <v>0</v>
      </c>
      <c r="CC957" t="b">
        <f t="shared" si="1382"/>
        <v>0</v>
      </c>
      <c r="CD957" t="b">
        <f t="shared" si="1383"/>
        <v>0</v>
      </c>
      <c r="CE957" t="b">
        <f t="shared" si="1384"/>
        <v>0</v>
      </c>
      <c r="CF957" t="b">
        <f t="shared" si="1385"/>
        <v>0</v>
      </c>
      <c r="CG957" t="b">
        <f t="shared" si="1386"/>
        <v>1</v>
      </c>
      <c r="CH957" t="b">
        <f t="shared" si="1387"/>
        <v>0</v>
      </c>
      <c r="CI957" t="b">
        <f t="shared" si="1388"/>
        <v>0</v>
      </c>
      <c r="CJ957" t="b">
        <f t="shared" si="1389"/>
        <v>0</v>
      </c>
      <c r="CK957" t="b">
        <f t="shared" si="1390"/>
        <v>0</v>
      </c>
      <c r="CL957" t="b">
        <f t="shared" si="1391"/>
        <v>0</v>
      </c>
      <c r="CM957" t="b">
        <f t="shared" si="1392"/>
        <v>0</v>
      </c>
      <c r="CN957" t="b">
        <f t="shared" si="1393"/>
        <v>0</v>
      </c>
      <c r="CO957" t="b">
        <f t="shared" si="1394"/>
        <v>0</v>
      </c>
      <c r="CP957" t="b">
        <f t="shared" si="1395"/>
        <v>0</v>
      </c>
      <c r="CQ957" t="b">
        <f t="shared" si="1396"/>
        <v>0</v>
      </c>
      <c r="CR957" t="b">
        <f t="shared" si="1397"/>
        <v>0</v>
      </c>
      <c r="CS957" t="b">
        <f t="shared" si="1398"/>
        <v>0</v>
      </c>
      <c r="CT957" t="b">
        <f t="shared" si="1399"/>
        <v>0</v>
      </c>
      <c r="CU957" t="b">
        <f t="shared" si="1400"/>
        <v>0</v>
      </c>
      <c r="CV957" t="b">
        <f t="shared" si="1401"/>
        <v>0</v>
      </c>
      <c r="CW957" t="b">
        <f t="shared" si="1402"/>
        <v>0</v>
      </c>
      <c r="CX957" t="b">
        <f t="shared" si="1403"/>
        <v>0</v>
      </c>
      <c r="CY957" t="b">
        <f t="shared" si="1404"/>
        <v>0</v>
      </c>
      <c r="CZ957" t="b">
        <f t="shared" si="1405"/>
        <v>0</v>
      </c>
      <c r="DA957" t="b">
        <f t="shared" si="1406"/>
        <v>0</v>
      </c>
      <c r="DB957" t="b">
        <f t="shared" si="1407"/>
        <v>0</v>
      </c>
      <c r="DC957" t="b">
        <f t="shared" si="1408"/>
        <v>0</v>
      </c>
      <c r="DD957" t="b">
        <f t="shared" si="1409"/>
        <v>0</v>
      </c>
    </row>
    <row r="958" spans="1:108">
      <c r="A958" t="s">
        <v>279</v>
      </c>
      <c r="B958" t="s">
        <v>273</v>
      </c>
      <c r="C958" t="s">
        <v>273</v>
      </c>
      <c r="F958" t="s">
        <v>274</v>
      </c>
      <c r="G958" t="s">
        <v>264</v>
      </c>
      <c r="H958" t="s">
        <v>7442</v>
      </c>
      <c r="I958" t="s">
        <v>7417</v>
      </c>
      <c r="J958" t="s">
        <v>204</v>
      </c>
      <c r="K958" t="s">
        <v>205</v>
      </c>
      <c r="L958" t="s">
        <v>6181</v>
      </c>
      <c r="M958" t="s">
        <v>6079</v>
      </c>
      <c r="N958" t="s">
        <v>280</v>
      </c>
      <c r="O958" t="b">
        <f t="shared" si="1316"/>
        <v>1</v>
      </c>
      <c r="P958" t="b">
        <f t="shared" si="1317"/>
        <v>0</v>
      </c>
      <c r="Q958" t="b">
        <f t="shared" si="1318"/>
        <v>0</v>
      </c>
      <c r="R958" t="b">
        <f t="shared" si="1319"/>
        <v>1</v>
      </c>
      <c r="S958" t="b">
        <f t="shared" si="1320"/>
        <v>1</v>
      </c>
      <c r="T958" t="b">
        <f t="shared" si="1321"/>
        <v>0</v>
      </c>
      <c r="U958" t="b">
        <f t="shared" si="1322"/>
        <v>0</v>
      </c>
      <c r="V958" t="b">
        <f t="shared" si="1323"/>
        <v>0</v>
      </c>
      <c r="W958" t="b">
        <f t="shared" si="1324"/>
        <v>0</v>
      </c>
      <c r="X958" t="b">
        <f t="shared" si="1325"/>
        <v>1</v>
      </c>
      <c r="Y958" t="b">
        <f t="shared" si="1326"/>
        <v>0</v>
      </c>
      <c r="Z958" t="b">
        <f t="shared" si="1327"/>
        <v>0</v>
      </c>
      <c r="AA958" t="b">
        <f t="shared" si="1328"/>
        <v>0</v>
      </c>
      <c r="AB958" t="b">
        <f t="shared" si="1329"/>
        <v>0</v>
      </c>
      <c r="AC958" t="b">
        <f t="shared" si="1330"/>
        <v>0</v>
      </c>
      <c r="AD958" t="b">
        <f t="shared" si="1331"/>
        <v>0</v>
      </c>
      <c r="AE958" t="b">
        <f t="shared" si="1332"/>
        <v>1</v>
      </c>
      <c r="AF958" t="b">
        <f t="shared" si="1333"/>
        <v>0</v>
      </c>
      <c r="AG958" t="b">
        <f t="shared" si="1334"/>
        <v>0</v>
      </c>
      <c r="AH958" t="b">
        <f t="shared" si="1335"/>
        <v>0</v>
      </c>
      <c r="AI958" t="b">
        <f t="shared" si="1336"/>
        <v>0</v>
      </c>
      <c r="AJ958" t="b">
        <f t="shared" si="1337"/>
        <v>0</v>
      </c>
      <c r="AK958" t="b">
        <f t="shared" si="1338"/>
        <v>0</v>
      </c>
      <c r="AL958" t="b">
        <f t="shared" si="1339"/>
        <v>0</v>
      </c>
      <c r="AM958" t="b">
        <f t="shared" si="1340"/>
        <v>0</v>
      </c>
      <c r="AN958" t="b">
        <f t="shared" si="1341"/>
        <v>0</v>
      </c>
      <c r="AO958" t="b">
        <f t="shared" si="1342"/>
        <v>0</v>
      </c>
      <c r="AP958" t="b">
        <f t="shared" si="1343"/>
        <v>0</v>
      </c>
      <c r="AQ958" t="b">
        <f t="shared" si="1344"/>
        <v>0</v>
      </c>
      <c r="AR958" t="b">
        <f t="shared" si="1345"/>
        <v>0</v>
      </c>
      <c r="AS958" t="b">
        <f t="shared" si="1346"/>
        <v>0</v>
      </c>
      <c r="AT958" t="b">
        <f t="shared" si="1347"/>
        <v>0</v>
      </c>
      <c r="AU958" t="b">
        <f t="shared" si="1348"/>
        <v>0</v>
      </c>
      <c r="AV958" t="b">
        <f t="shared" si="1349"/>
        <v>0</v>
      </c>
      <c r="AW958" t="b">
        <f t="shared" si="1350"/>
        <v>0</v>
      </c>
      <c r="AX958" t="b">
        <f t="shared" si="1351"/>
        <v>0</v>
      </c>
      <c r="AY958" t="b">
        <f t="shared" si="1352"/>
        <v>0</v>
      </c>
      <c r="AZ958" t="b">
        <f t="shared" si="1353"/>
        <v>0</v>
      </c>
      <c r="BA958" t="b">
        <f t="shared" si="1354"/>
        <v>0</v>
      </c>
      <c r="BB958" t="b">
        <f t="shared" si="1355"/>
        <v>0</v>
      </c>
      <c r="BC958" t="b">
        <f t="shared" si="1356"/>
        <v>0</v>
      </c>
      <c r="BD958" t="b">
        <f t="shared" si="1357"/>
        <v>0</v>
      </c>
      <c r="BE958" t="b">
        <f t="shared" si="1358"/>
        <v>0</v>
      </c>
      <c r="BF958" t="b">
        <f t="shared" si="1359"/>
        <v>0</v>
      </c>
      <c r="BG958" t="b">
        <f t="shared" si="1360"/>
        <v>0</v>
      </c>
      <c r="BH958" t="b">
        <f t="shared" si="1361"/>
        <v>0</v>
      </c>
      <c r="BI958" t="b">
        <f t="shared" si="1362"/>
        <v>0</v>
      </c>
      <c r="BJ958" t="b">
        <f t="shared" si="1363"/>
        <v>0</v>
      </c>
      <c r="BK958" t="b">
        <f t="shared" si="1364"/>
        <v>0</v>
      </c>
      <c r="BL958" t="b">
        <f t="shared" si="1365"/>
        <v>1</v>
      </c>
      <c r="BM958" t="b">
        <f t="shared" si="1366"/>
        <v>0</v>
      </c>
      <c r="BN958" t="b">
        <f t="shared" si="1367"/>
        <v>0</v>
      </c>
      <c r="BO958" t="b">
        <f t="shared" si="1368"/>
        <v>0</v>
      </c>
      <c r="BP958" t="b">
        <f t="shared" si="1369"/>
        <v>0</v>
      </c>
      <c r="BQ958" t="b">
        <f t="shared" si="1370"/>
        <v>0</v>
      </c>
      <c r="BR958" t="b">
        <f t="shared" si="1371"/>
        <v>0</v>
      </c>
      <c r="BS958" t="b">
        <f t="shared" si="1372"/>
        <v>0</v>
      </c>
      <c r="BT958" t="b">
        <f t="shared" si="1373"/>
        <v>0</v>
      </c>
      <c r="BU958" t="b">
        <f t="shared" si="1374"/>
        <v>0</v>
      </c>
      <c r="BV958" t="b">
        <f t="shared" si="1375"/>
        <v>0</v>
      </c>
      <c r="BW958" t="b">
        <f t="shared" si="1376"/>
        <v>0</v>
      </c>
      <c r="BX958" t="b">
        <f t="shared" si="1377"/>
        <v>0</v>
      </c>
      <c r="BY958" t="b">
        <f t="shared" si="1378"/>
        <v>0</v>
      </c>
      <c r="BZ958" t="b">
        <f t="shared" si="1379"/>
        <v>0</v>
      </c>
      <c r="CA958" t="b">
        <f t="shared" si="1380"/>
        <v>0</v>
      </c>
      <c r="CB958" t="b">
        <f t="shared" si="1381"/>
        <v>0</v>
      </c>
      <c r="CC958" t="b">
        <f t="shared" si="1382"/>
        <v>0</v>
      </c>
      <c r="CD958" t="b">
        <f t="shared" si="1383"/>
        <v>0</v>
      </c>
      <c r="CE958" t="b">
        <f t="shared" si="1384"/>
        <v>0</v>
      </c>
      <c r="CF958" t="b">
        <f t="shared" si="1385"/>
        <v>0</v>
      </c>
      <c r="CG958" t="b">
        <f t="shared" si="1386"/>
        <v>0</v>
      </c>
      <c r="CH958" t="b">
        <f t="shared" si="1387"/>
        <v>0</v>
      </c>
      <c r="CI958" t="b">
        <f t="shared" si="1388"/>
        <v>0</v>
      </c>
      <c r="CJ958" t="b">
        <f t="shared" si="1389"/>
        <v>0</v>
      </c>
      <c r="CK958" t="b">
        <f t="shared" si="1390"/>
        <v>0</v>
      </c>
      <c r="CL958" t="b">
        <f t="shared" si="1391"/>
        <v>0</v>
      </c>
      <c r="CM958" t="b">
        <f t="shared" si="1392"/>
        <v>0</v>
      </c>
      <c r="CN958" t="b">
        <f t="shared" si="1393"/>
        <v>0</v>
      </c>
      <c r="CO958" t="b">
        <f t="shared" si="1394"/>
        <v>0</v>
      </c>
      <c r="CP958" t="b">
        <f t="shared" si="1395"/>
        <v>0</v>
      </c>
      <c r="CQ958" t="b">
        <f t="shared" si="1396"/>
        <v>0</v>
      </c>
      <c r="CR958" t="b">
        <f t="shared" si="1397"/>
        <v>0</v>
      </c>
      <c r="CS958" t="b">
        <f t="shared" si="1398"/>
        <v>0</v>
      </c>
      <c r="CT958" t="b">
        <f t="shared" si="1399"/>
        <v>0</v>
      </c>
      <c r="CU958" t="b">
        <f t="shared" si="1400"/>
        <v>0</v>
      </c>
      <c r="CV958" t="b">
        <f t="shared" si="1401"/>
        <v>0</v>
      </c>
      <c r="CW958" t="b">
        <f t="shared" si="1402"/>
        <v>0</v>
      </c>
      <c r="CX958" t="b">
        <f t="shared" si="1403"/>
        <v>0</v>
      </c>
      <c r="CY958" t="b">
        <f t="shared" si="1404"/>
        <v>0</v>
      </c>
      <c r="CZ958" t="b">
        <f t="shared" si="1405"/>
        <v>0</v>
      </c>
      <c r="DA958" t="b">
        <f t="shared" si="1406"/>
        <v>0</v>
      </c>
      <c r="DB958" t="b">
        <f t="shared" si="1407"/>
        <v>0</v>
      </c>
      <c r="DC958" t="b">
        <f t="shared" si="1408"/>
        <v>0</v>
      </c>
      <c r="DD958" t="b">
        <f t="shared" si="1409"/>
        <v>0</v>
      </c>
    </row>
    <row r="959" spans="1:108">
      <c r="A959" t="s">
        <v>281</v>
      </c>
      <c r="B959" t="s">
        <v>273</v>
      </c>
      <c r="C959" t="s">
        <v>273</v>
      </c>
      <c r="F959" t="s">
        <v>274</v>
      </c>
      <c r="G959" t="s">
        <v>264</v>
      </c>
      <c r="H959" t="s">
        <v>7442</v>
      </c>
      <c r="I959" t="s">
        <v>7417</v>
      </c>
      <c r="J959" t="s">
        <v>108</v>
      </c>
      <c r="K959" t="s">
        <v>109</v>
      </c>
      <c r="L959" t="s">
        <v>6182</v>
      </c>
      <c r="M959" t="s">
        <v>221</v>
      </c>
      <c r="N959" t="s">
        <v>282</v>
      </c>
      <c r="O959" t="b">
        <f t="shared" si="1316"/>
        <v>0</v>
      </c>
      <c r="P959" t="b">
        <f t="shared" si="1317"/>
        <v>1</v>
      </c>
      <c r="Q959" t="b">
        <f t="shared" si="1318"/>
        <v>1</v>
      </c>
      <c r="R959" t="b">
        <f t="shared" si="1319"/>
        <v>1</v>
      </c>
      <c r="S959" t="b">
        <f t="shared" si="1320"/>
        <v>1</v>
      </c>
      <c r="T959" t="b">
        <f t="shared" si="1321"/>
        <v>1</v>
      </c>
      <c r="U959" t="b">
        <f t="shared" si="1322"/>
        <v>1</v>
      </c>
      <c r="V959" t="b">
        <f t="shared" si="1323"/>
        <v>1</v>
      </c>
      <c r="W959" t="b">
        <f t="shared" si="1324"/>
        <v>0</v>
      </c>
      <c r="X959" t="b">
        <f t="shared" si="1325"/>
        <v>1</v>
      </c>
      <c r="Y959" t="b">
        <f t="shared" si="1326"/>
        <v>1</v>
      </c>
      <c r="Z959" t="b">
        <f t="shared" si="1327"/>
        <v>0</v>
      </c>
      <c r="AA959" t="b">
        <f t="shared" si="1328"/>
        <v>1</v>
      </c>
      <c r="AB959" t="b">
        <f t="shared" si="1329"/>
        <v>0</v>
      </c>
      <c r="AC959" t="b">
        <f t="shared" si="1330"/>
        <v>0</v>
      </c>
      <c r="AD959" t="b">
        <f t="shared" si="1331"/>
        <v>0</v>
      </c>
      <c r="AE959" t="b">
        <f t="shared" si="1332"/>
        <v>0</v>
      </c>
      <c r="AF959" t="b">
        <f t="shared" si="1333"/>
        <v>0</v>
      </c>
      <c r="AG959" t="b">
        <f t="shared" si="1334"/>
        <v>0</v>
      </c>
      <c r="AH959" t="b">
        <f t="shared" si="1335"/>
        <v>1</v>
      </c>
      <c r="AI959" t="b">
        <f t="shared" si="1336"/>
        <v>1</v>
      </c>
      <c r="AJ959" t="b">
        <f t="shared" si="1337"/>
        <v>0</v>
      </c>
      <c r="AK959" t="b">
        <f t="shared" si="1338"/>
        <v>0</v>
      </c>
      <c r="AL959" t="b">
        <f t="shared" si="1339"/>
        <v>0</v>
      </c>
      <c r="AM959" t="b">
        <f t="shared" si="1340"/>
        <v>0</v>
      </c>
      <c r="AN959" t="b">
        <f t="shared" si="1341"/>
        <v>0</v>
      </c>
      <c r="AO959" t="b">
        <f t="shared" si="1342"/>
        <v>0</v>
      </c>
      <c r="AP959" t="b">
        <f t="shared" si="1343"/>
        <v>0</v>
      </c>
      <c r="AQ959" t="b">
        <f t="shared" si="1344"/>
        <v>1</v>
      </c>
      <c r="AR959" t="b">
        <f t="shared" si="1345"/>
        <v>0</v>
      </c>
      <c r="AS959" t="b">
        <f t="shared" si="1346"/>
        <v>0</v>
      </c>
      <c r="AT959" t="b">
        <f t="shared" si="1347"/>
        <v>0</v>
      </c>
      <c r="AU959" t="b">
        <f t="shared" si="1348"/>
        <v>0</v>
      </c>
      <c r="AV959" t="b">
        <f t="shared" si="1349"/>
        <v>0</v>
      </c>
      <c r="AW959" t="b">
        <f t="shared" si="1350"/>
        <v>0</v>
      </c>
      <c r="AX959" t="b">
        <f t="shared" si="1351"/>
        <v>0</v>
      </c>
      <c r="AY959" t="b">
        <f t="shared" si="1352"/>
        <v>1</v>
      </c>
      <c r="AZ959" t="b">
        <f t="shared" si="1353"/>
        <v>0</v>
      </c>
      <c r="BA959" t="b">
        <f t="shared" si="1354"/>
        <v>0</v>
      </c>
      <c r="BB959" t="b">
        <f t="shared" si="1355"/>
        <v>0</v>
      </c>
      <c r="BC959" t="b">
        <f t="shared" si="1356"/>
        <v>1</v>
      </c>
      <c r="BD959" t="b">
        <f t="shared" si="1357"/>
        <v>0</v>
      </c>
      <c r="BE959" t="b">
        <f t="shared" si="1358"/>
        <v>0</v>
      </c>
      <c r="BF959" t="b">
        <f t="shared" si="1359"/>
        <v>0</v>
      </c>
      <c r="BG959" t="b">
        <f t="shared" si="1360"/>
        <v>0</v>
      </c>
      <c r="BH959" t="b">
        <f t="shared" si="1361"/>
        <v>0</v>
      </c>
      <c r="BI959" t="b">
        <f t="shared" si="1362"/>
        <v>0</v>
      </c>
      <c r="BJ959" t="b">
        <f t="shared" si="1363"/>
        <v>0</v>
      </c>
      <c r="BK959" t="b">
        <f t="shared" si="1364"/>
        <v>0</v>
      </c>
      <c r="BL959" t="b">
        <f t="shared" si="1365"/>
        <v>0</v>
      </c>
      <c r="BM959" t="b">
        <f t="shared" si="1366"/>
        <v>0</v>
      </c>
      <c r="BN959" t="b">
        <f t="shared" si="1367"/>
        <v>0</v>
      </c>
      <c r="BO959" t="b">
        <f t="shared" si="1368"/>
        <v>1</v>
      </c>
      <c r="BP959" t="b">
        <f t="shared" si="1369"/>
        <v>1</v>
      </c>
      <c r="BQ959" t="b">
        <f t="shared" si="1370"/>
        <v>0</v>
      </c>
      <c r="BR959" t="b">
        <f t="shared" si="1371"/>
        <v>0</v>
      </c>
      <c r="BS959" t="b">
        <f t="shared" si="1372"/>
        <v>0</v>
      </c>
      <c r="BT959" t="b">
        <f t="shared" si="1373"/>
        <v>1</v>
      </c>
      <c r="BU959" t="b">
        <f t="shared" si="1374"/>
        <v>0</v>
      </c>
      <c r="BV959" t="b">
        <f t="shared" si="1375"/>
        <v>0</v>
      </c>
      <c r="BW959" t="b">
        <f t="shared" si="1376"/>
        <v>0</v>
      </c>
      <c r="BX959" t="b">
        <f t="shared" si="1377"/>
        <v>1</v>
      </c>
      <c r="BY959" t="b">
        <f t="shared" si="1378"/>
        <v>0</v>
      </c>
      <c r="BZ959" t="b">
        <f t="shared" si="1379"/>
        <v>0</v>
      </c>
      <c r="CA959" t="b">
        <f t="shared" si="1380"/>
        <v>0</v>
      </c>
      <c r="CB959" t="b">
        <f t="shared" si="1381"/>
        <v>1</v>
      </c>
      <c r="CC959" t="b">
        <f t="shared" si="1382"/>
        <v>1</v>
      </c>
      <c r="CD959" t="b">
        <f t="shared" si="1383"/>
        <v>0</v>
      </c>
      <c r="CE959" t="b">
        <f t="shared" si="1384"/>
        <v>1</v>
      </c>
      <c r="CF959" t="b">
        <f t="shared" si="1385"/>
        <v>0</v>
      </c>
      <c r="CG959" t="b">
        <f t="shared" si="1386"/>
        <v>0</v>
      </c>
      <c r="CH959" t="b">
        <f t="shared" si="1387"/>
        <v>0</v>
      </c>
      <c r="CI959" t="b">
        <f t="shared" si="1388"/>
        <v>0</v>
      </c>
      <c r="CJ959" t="b">
        <f t="shared" si="1389"/>
        <v>0</v>
      </c>
      <c r="CK959" t="b">
        <f t="shared" si="1390"/>
        <v>0</v>
      </c>
      <c r="CL959" t="b">
        <f t="shared" si="1391"/>
        <v>0</v>
      </c>
      <c r="CM959" t="b">
        <f t="shared" si="1392"/>
        <v>0</v>
      </c>
      <c r="CN959" t="b">
        <f t="shared" si="1393"/>
        <v>0</v>
      </c>
      <c r="CO959" t="b">
        <f t="shared" si="1394"/>
        <v>0</v>
      </c>
      <c r="CP959" t="b">
        <f t="shared" si="1395"/>
        <v>0</v>
      </c>
      <c r="CQ959" t="b">
        <f t="shared" si="1396"/>
        <v>0</v>
      </c>
      <c r="CR959" t="b">
        <f t="shared" si="1397"/>
        <v>1</v>
      </c>
      <c r="CS959" t="b">
        <f t="shared" si="1398"/>
        <v>0</v>
      </c>
      <c r="CT959" t="b">
        <f t="shared" si="1399"/>
        <v>0</v>
      </c>
      <c r="CU959" t="b">
        <f t="shared" si="1400"/>
        <v>0</v>
      </c>
      <c r="CV959" t="b">
        <f t="shared" si="1401"/>
        <v>0</v>
      </c>
      <c r="CW959" t="b">
        <f t="shared" si="1402"/>
        <v>0</v>
      </c>
      <c r="CX959" t="b">
        <f t="shared" si="1403"/>
        <v>0</v>
      </c>
      <c r="CY959" t="b">
        <f t="shared" si="1404"/>
        <v>0</v>
      </c>
      <c r="CZ959" t="b">
        <f t="shared" si="1405"/>
        <v>1</v>
      </c>
      <c r="DA959" t="b">
        <f t="shared" si="1406"/>
        <v>0</v>
      </c>
      <c r="DB959" t="b">
        <f t="shared" si="1407"/>
        <v>0</v>
      </c>
      <c r="DC959" t="b">
        <f t="shared" si="1408"/>
        <v>0</v>
      </c>
      <c r="DD959" t="b">
        <f t="shared" si="1409"/>
        <v>0</v>
      </c>
    </row>
    <row r="960" spans="1:108">
      <c r="A960" t="s">
        <v>283</v>
      </c>
      <c r="B960" t="s">
        <v>273</v>
      </c>
      <c r="C960" t="s">
        <v>273</v>
      </c>
      <c r="F960" t="s">
        <v>274</v>
      </c>
      <c r="G960" t="s">
        <v>264</v>
      </c>
      <c r="H960" t="s">
        <v>7442</v>
      </c>
      <c r="I960" t="s">
        <v>7417</v>
      </c>
      <c r="J960" t="s">
        <v>108</v>
      </c>
      <c r="K960" t="s">
        <v>109</v>
      </c>
      <c r="L960" t="s">
        <v>6183</v>
      </c>
      <c r="M960" t="s">
        <v>6079</v>
      </c>
      <c r="N960" t="s">
        <v>284</v>
      </c>
      <c r="O960" t="b">
        <f t="shared" si="1316"/>
        <v>0</v>
      </c>
      <c r="P960" t="b">
        <f t="shared" si="1317"/>
        <v>1</v>
      </c>
      <c r="Q960" t="b">
        <f t="shared" si="1318"/>
        <v>0</v>
      </c>
      <c r="R960" t="b">
        <f t="shared" si="1319"/>
        <v>1</v>
      </c>
      <c r="S960" t="b">
        <f t="shared" si="1320"/>
        <v>0</v>
      </c>
      <c r="T960" t="b">
        <f t="shared" si="1321"/>
        <v>0</v>
      </c>
      <c r="U960" t="b">
        <f t="shared" si="1322"/>
        <v>0</v>
      </c>
      <c r="V960" t="b">
        <f t="shared" si="1323"/>
        <v>1</v>
      </c>
      <c r="W960" t="b">
        <f t="shared" si="1324"/>
        <v>0</v>
      </c>
      <c r="X960" t="b">
        <f t="shared" si="1325"/>
        <v>0</v>
      </c>
      <c r="Y960" t="b">
        <f t="shared" si="1326"/>
        <v>1</v>
      </c>
      <c r="Z960" t="b">
        <f t="shared" si="1327"/>
        <v>0</v>
      </c>
      <c r="AA960" t="b">
        <f t="shared" si="1328"/>
        <v>0</v>
      </c>
      <c r="AB960" t="b">
        <f t="shared" si="1329"/>
        <v>0</v>
      </c>
      <c r="AC960" t="b">
        <f t="shared" si="1330"/>
        <v>0</v>
      </c>
      <c r="AD960" t="b">
        <f t="shared" si="1331"/>
        <v>0</v>
      </c>
      <c r="AE960" t="b">
        <f t="shared" si="1332"/>
        <v>0</v>
      </c>
      <c r="AF960" t="b">
        <f t="shared" si="1333"/>
        <v>0</v>
      </c>
      <c r="AG960" t="b">
        <f t="shared" si="1334"/>
        <v>0</v>
      </c>
      <c r="AH960" t="b">
        <f t="shared" si="1335"/>
        <v>0</v>
      </c>
      <c r="AI960" t="b">
        <f t="shared" si="1336"/>
        <v>0</v>
      </c>
      <c r="AJ960" t="b">
        <f t="shared" si="1337"/>
        <v>0</v>
      </c>
      <c r="AK960" t="b">
        <f t="shared" si="1338"/>
        <v>0</v>
      </c>
      <c r="AL960" t="b">
        <f t="shared" si="1339"/>
        <v>0</v>
      </c>
      <c r="AM960" t="b">
        <f t="shared" si="1340"/>
        <v>0</v>
      </c>
      <c r="AN960" t="b">
        <f t="shared" si="1341"/>
        <v>0</v>
      </c>
      <c r="AO960" t="b">
        <f t="shared" si="1342"/>
        <v>0</v>
      </c>
      <c r="AP960" t="b">
        <f t="shared" si="1343"/>
        <v>0</v>
      </c>
      <c r="AQ960" t="b">
        <f t="shared" si="1344"/>
        <v>0</v>
      </c>
      <c r="AR960" t="b">
        <f t="shared" si="1345"/>
        <v>0</v>
      </c>
      <c r="AS960" t="b">
        <f t="shared" si="1346"/>
        <v>0</v>
      </c>
      <c r="AT960" t="b">
        <f t="shared" si="1347"/>
        <v>1</v>
      </c>
      <c r="AU960" t="b">
        <f t="shared" si="1348"/>
        <v>0</v>
      </c>
      <c r="AV960" t="b">
        <f t="shared" si="1349"/>
        <v>1</v>
      </c>
      <c r="AW960" t="b">
        <f t="shared" si="1350"/>
        <v>0</v>
      </c>
      <c r="AX960" t="b">
        <f t="shared" si="1351"/>
        <v>0</v>
      </c>
      <c r="AY960" t="b">
        <f t="shared" si="1352"/>
        <v>0</v>
      </c>
      <c r="AZ960" t="b">
        <f t="shared" si="1353"/>
        <v>0</v>
      </c>
      <c r="BA960" t="b">
        <f t="shared" si="1354"/>
        <v>0</v>
      </c>
      <c r="BB960" t="b">
        <f t="shared" si="1355"/>
        <v>0</v>
      </c>
      <c r="BC960" t="b">
        <f t="shared" si="1356"/>
        <v>0</v>
      </c>
      <c r="BD960" t="b">
        <f t="shared" si="1357"/>
        <v>0</v>
      </c>
      <c r="BE960" t="b">
        <f t="shared" si="1358"/>
        <v>0</v>
      </c>
      <c r="BF960" t="b">
        <f t="shared" si="1359"/>
        <v>0</v>
      </c>
      <c r="BG960" t="b">
        <f t="shared" si="1360"/>
        <v>0</v>
      </c>
      <c r="BH960" t="b">
        <f t="shared" si="1361"/>
        <v>0</v>
      </c>
      <c r="BI960" t="b">
        <f t="shared" si="1362"/>
        <v>0</v>
      </c>
      <c r="BJ960" t="b">
        <f t="shared" si="1363"/>
        <v>0</v>
      </c>
      <c r="BK960" t="b">
        <f t="shared" si="1364"/>
        <v>0</v>
      </c>
      <c r="BL960" t="b">
        <f t="shared" si="1365"/>
        <v>0</v>
      </c>
      <c r="BM960" t="b">
        <f t="shared" si="1366"/>
        <v>0</v>
      </c>
      <c r="BN960" t="b">
        <f t="shared" si="1367"/>
        <v>0</v>
      </c>
      <c r="BO960" t="b">
        <f t="shared" si="1368"/>
        <v>0</v>
      </c>
      <c r="BP960" t="b">
        <f t="shared" si="1369"/>
        <v>0</v>
      </c>
      <c r="BQ960" t="b">
        <f t="shared" si="1370"/>
        <v>0</v>
      </c>
      <c r="BR960" t="b">
        <f t="shared" si="1371"/>
        <v>0</v>
      </c>
      <c r="BS960" t="b">
        <f t="shared" si="1372"/>
        <v>0</v>
      </c>
      <c r="BT960" t="b">
        <f t="shared" si="1373"/>
        <v>0</v>
      </c>
      <c r="BU960" t="b">
        <f t="shared" si="1374"/>
        <v>0</v>
      </c>
      <c r="BV960" t="b">
        <f t="shared" si="1375"/>
        <v>0</v>
      </c>
      <c r="BW960" t="b">
        <f t="shared" si="1376"/>
        <v>0</v>
      </c>
      <c r="BX960" t="b">
        <f t="shared" si="1377"/>
        <v>0</v>
      </c>
      <c r="BY960" t="b">
        <f t="shared" si="1378"/>
        <v>0</v>
      </c>
      <c r="BZ960" t="b">
        <f t="shared" si="1379"/>
        <v>0</v>
      </c>
      <c r="CA960" t="b">
        <f t="shared" si="1380"/>
        <v>0</v>
      </c>
      <c r="CB960" t="b">
        <f t="shared" si="1381"/>
        <v>0</v>
      </c>
      <c r="CC960" t="b">
        <f t="shared" si="1382"/>
        <v>0</v>
      </c>
      <c r="CD960" t="b">
        <f t="shared" si="1383"/>
        <v>0</v>
      </c>
      <c r="CE960" t="b">
        <f t="shared" si="1384"/>
        <v>0</v>
      </c>
      <c r="CF960" t="b">
        <f t="shared" si="1385"/>
        <v>0</v>
      </c>
      <c r="CG960" t="b">
        <f t="shared" si="1386"/>
        <v>0</v>
      </c>
      <c r="CH960" t="b">
        <f t="shared" si="1387"/>
        <v>0</v>
      </c>
      <c r="CI960" t="b">
        <f t="shared" si="1388"/>
        <v>0</v>
      </c>
      <c r="CJ960" t="b">
        <f t="shared" si="1389"/>
        <v>0</v>
      </c>
      <c r="CK960" t="b">
        <f t="shared" si="1390"/>
        <v>0</v>
      </c>
      <c r="CL960" t="b">
        <f t="shared" si="1391"/>
        <v>0</v>
      </c>
      <c r="CM960" t="b">
        <f t="shared" si="1392"/>
        <v>0</v>
      </c>
      <c r="CN960" t="b">
        <f t="shared" si="1393"/>
        <v>0</v>
      </c>
      <c r="CO960" t="b">
        <f t="shared" si="1394"/>
        <v>0</v>
      </c>
      <c r="CP960" t="b">
        <f t="shared" si="1395"/>
        <v>0</v>
      </c>
      <c r="CQ960" t="b">
        <f t="shared" si="1396"/>
        <v>0</v>
      </c>
      <c r="CR960" t="b">
        <f t="shared" si="1397"/>
        <v>0</v>
      </c>
      <c r="CS960" t="b">
        <f t="shared" si="1398"/>
        <v>0</v>
      </c>
      <c r="CT960" t="b">
        <f t="shared" si="1399"/>
        <v>0</v>
      </c>
      <c r="CU960" t="b">
        <f t="shared" si="1400"/>
        <v>0</v>
      </c>
      <c r="CV960" t="b">
        <f t="shared" si="1401"/>
        <v>0</v>
      </c>
      <c r="CW960" t="b">
        <f t="shared" si="1402"/>
        <v>0</v>
      </c>
      <c r="CX960" t="b">
        <f t="shared" si="1403"/>
        <v>0</v>
      </c>
      <c r="CY960" t="b">
        <f t="shared" si="1404"/>
        <v>0</v>
      </c>
      <c r="CZ960" t="b">
        <f t="shared" si="1405"/>
        <v>0</v>
      </c>
      <c r="DA960" t="b">
        <f t="shared" si="1406"/>
        <v>0</v>
      </c>
      <c r="DB960" t="b">
        <f t="shared" si="1407"/>
        <v>0</v>
      </c>
      <c r="DC960" t="b">
        <f t="shared" si="1408"/>
        <v>0</v>
      </c>
      <c r="DD960" t="b">
        <f t="shared" si="1409"/>
        <v>0</v>
      </c>
    </row>
    <row r="961" spans="1:108">
      <c r="A961" t="s">
        <v>285</v>
      </c>
      <c r="B961" t="s">
        <v>273</v>
      </c>
      <c r="C961" t="s">
        <v>273</v>
      </c>
      <c r="F961" t="s">
        <v>274</v>
      </c>
      <c r="G961" t="s">
        <v>264</v>
      </c>
      <c r="H961" t="s">
        <v>7442</v>
      </c>
      <c r="I961" t="s">
        <v>7417</v>
      </c>
      <c r="J961" t="s">
        <v>108</v>
      </c>
      <c r="K961" t="s">
        <v>109</v>
      </c>
      <c r="L961" t="s">
        <v>6184</v>
      </c>
      <c r="M961" t="s">
        <v>6079</v>
      </c>
      <c r="N961" t="s">
        <v>43</v>
      </c>
      <c r="O961" t="b">
        <f t="shared" si="1316"/>
        <v>0</v>
      </c>
      <c r="P961" t="b">
        <f t="shared" si="1317"/>
        <v>1</v>
      </c>
      <c r="Q961" t="b">
        <f t="shared" si="1318"/>
        <v>0</v>
      </c>
      <c r="R961" t="b">
        <f t="shared" si="1319"/>
        <v>0</v>
      </c>
      <c r="S961" t="b">
        <f t="shared" si="1320"/>
        <v>0</v>
      </c>
      <c r="T961" t="b">
        <f t="shared" si="1321"/>
        <v>0</v>
      </c>
      <c r="U961" t="b">
        <f t="shared" si="1322"/>
        <v>0</v>
      </c>
      <c r="V961" t="b">
        <f t="shared" si="1323"/>
        <v>1</v>
      </c>
      <c r="W961" t="b">
        <f t="shared" si="1324"/>
        <v>0</v>
      </c>
      <c r="X961" t="b">
        <f t="shared" si="1325"/>
        <v>0</v>
      </c>
      <c r="Y961" t="b">
        <f t="shared" si="1326"/>
        <v>0</v>
      </c>
      <c r="Z961" t="b">
        <f t="shared" si="1327"/>
        <v>0</v>
      </c>
      <c r="AA961" t="b">
        <f t="shared" si="1328"/>
        <v>0</v>
      </c>
      <c r="AB961" t="b">
        <f t="shared" si="1329"/>
        <v>0</v>
      </c>
      <c r="AC961" t="b">
        <f t="shared" si="1330"/>
        <v>0</v>
      </c>
      <c r="AD961" t="b">
        <f t="shared" si="1331"/>
        <v>0</v>
      </c>
      <c r="AE961" t="b">
        <f t="shared" si="1332"/>
        <v>0</v>
      </c>
      <c r="AF961" t="b">
        <f t="shared" si="1333"/>
        <v>0</v>
      </c>
      <c r="AG961" t="b">
        <f t="shared" si="1334"/>
        <v>0</v>
      </c>
      <c r="AH961" t="b">
        <f t="shared" si="1335"/>
        <v>0</v>
      </c>
      <c r="AI961" t="b">
        <f t="shared" si="1336"/>
        <v>0</v>
      </c>
      <c r="AJ961" t="b">
        <f t="shared" si="1337"/>
        <v>0</v>
      </c>
      <c r="AK961" t="b">
        <f t="shared" si="1338"/>
        <v>0</v>
      </c>
      <c r="AL961" t="b">
        <f t="shared" si="1339"/>
        <v>0</v>
      </c>
      <c r="AM961" t="b">
        <f t="shared" si="1340"/>
        <v>0</v>
      </c>
      <c r="AN961" t="b">
        <f t="shared" si="1341"/>
        <v>0</v>
      </c>
      <c r="AO961" t="b">
        <f t="shared" si="1342"/>
        <v>0</v>
      </c>
      <c r="AP961" t="b">
        <f t="shared" si="1343"/>
        <v>0</v>
      </c>
      <c r="AQ961" t="b">
        <f t="shared" si="1344"/>
        <v>0</v>
      </c>
      <c r="AR961" t="b">
        <f t="shared" si="1345"/>
        <v>0</v>
      </c>
      <c r="AS961" t="b">
        <f t="shared" si="1346"/>
        <v>0</v>
      </c>
      <c r="AT961" t="b">
        <f t="shared" si="1347"/>
        <v>0</v>
      </c>
      <c r="AU961" t="b">
        <f t="shared" si="1348"/>
        <v>0</v>
      </c>
      <c r="AV961" t="b">
        <f t="shared" si="1349"/>
        <v>1</v>
      </c>
      <c r="AW961" t="b">
        <f t="shared" si="1350"/>
        <v>0</v>
      </c>
      <c r="AX961" t="b">
        <f t="shared" si="1351"/>
        <v>0</v>
      </c>
      <c r="AY961" t="b">
        <f t="shared" si="1352"/>
        <v>0</v>
      </c>
      <c r="AZ961" t="b">
        <f t="shared" si="1353"/>
        <v>0</v>
      </c>
      <c r="BA961" t="b">
        <f t="shared" si="1354"/>
        <v>0</v>
      </c>
      <c r="BB961" t="b">
        <f t="shared" si="1355"/>
        <v>0</v>
      </c>
      <c r="BC961" t="b">
        <f t="shared" si="1356"/>
        <v>0</v>
      </c>
      <c r="BD961" t="b">
        <f t="shared" si="1357"/>
        <v>0</v>
      </c>
      <c r="BE961" t="b">
        <f t="shared" si="1358"/>
        <v>0</v>
      </c>
      <c r="BF961" t="b">
        <f t="shared" si="1359"/>
        <v>0</v>
      </c>
      <c r="BG961" t="b">
        <f t="shared" si="1360"/>
        <v>0</v>
      </c>
      <c r="BH961" t="b">
        <f t="shared" si="1361"/>
        <v>0</v>
      </c>
      <c r="BI961" t="b">
        <f t="shared" si="1362"/>
        <v>0</v>
      </c>
      <c r="BJ961" t="b">
        <f t="shared" si="1363"/>
        <v>0</v>
      </c>
      <c r="BK961" t="b">
        <f t="shared" si="1364"/>
        <v>0</v>
      </c>
      <c r="BL961" t="b">
        <f t="shared" si="1365"/>
        <v>0</v>
      </c>
      <c r="BM961" t="b">
        <f t="shared" si="1366"/>
        <v>0</v>
      </c>
      <c r="BN961" t="b">
        <f t="shared" si="1367"/>
        <v>0</v>
      </c>
      <c r="BO961" t="b">
        <f t="shared" si="1368"/>
        <v>0</v>
      </c>
      <c r="BP961" t="b">
        <f t="shared" si="1369"/>
        <v>0</v>
      </c>
      <c r="BQ961" t="b">
        <f t="shared" si="1370"/>
        <v>0</v>
      </c>
      <c r="BR961" t="b">
        <f t="shared" si="1371"/>
        <v>0</v>
      </c>
      <c r="BS961" t="b">
        <f t="shared" si="1372"/>
        <v>0</v>
      </c>
      <c r="BT961" t="b">
        <f t="shared" si="1373"/>
        <v>0</v>
      </c>
      <c r="BU961" t="b">
        <f t="shared" si="1374"/>
        <v>0</v>
      </c>
      <c r="BV961" t="b">
        <f t="shared" si="1375"/>
        <v>0</v>
      </c>
      <c r="BW961" t="b">
        <f t="shared" si="1376"/>
        <v>0</v>
      </c>
      <c r="BX961" t="b">
        <f t="shared" si="1377"/>
        <v>0</v>
      </c>
      <c r="BY961" t="b">
        <f t="shared" si="1378"/>
        <v>0</v>
      </c>
      <c r="BZ961" t="b">
        <f t="shared" si="1379"/>
        <v>0</v>
      </c>
      <c r="CA961" t="b">
        <f t="shared" si="1380"/>
        <v>0</v>
      </c>
      <c r="CB961" t="b">
        <f t="shared" si="1381"/>
        <v>0</v>
      </c>
      <c r="CC961" t="b">
        <f t="shared" si="1382"/>
        <v>0</v>
      </c>
      <c r="CD961" t="b">
        <f t="shared" si="1383"/>
        <v>0</v>
      </c>
      <c r="CE961" t="b">
        <f t="shared" si="1384"/>
        <v>0</v>
      </c>
      <c r="CF961" t="b">
        <f t="shared" si="1385"/>
        <v>0</v>
      </c>
      <c r="CG961" t="b">
        <f t="shared" si="1386"/>
        <v>0</v>
      </c>
      <c r="CH961" t="b">
        <f t="shared" si="1387"/>
        <v>0</v>
      </c>
      <c r="CI961" t="b">
        <f t="shared" si="1388"/>
        <v>0</v>
      </c>
      <c r="CJ961" t="b">
        <f t="shared" si="1389"/>
        <v>0</v>
      </c>
      <c r="CK961" t="b">
        <f t="shared" si="1390"/>
        <v>0</v>
      </c>
      <c r="CL961" t="b">
        <f t="shared" si="1391"/>
        <v>0</v>
      </c>
      <c r="CM961" t="b">
        <f t="shared" si="1392"/>
        <v>0</v>
      </c>
      <c r="CN961" t="b">
        <f t="shared" si="1393"/>
        <v>0</v>
      </c>
      <c r="CO961" t="b">
        <f t="shared" si="1394"/>
        <v>0</v>
      </c>
      <c r="CP961" t="b">
        <f t="shared" si="1395"/>
        <v>0</v>
      </c>
      <c r="CQ961" t="b">
        <f t="shared" si="1396"/>
        <v>0</v>
      </c>
      <c r="CR961" t="b">
        <f t="shared" si="1397"/>
        <v>0</v>
      </c>
      <c r="CS961" t="b">
        <f t="shared" si="1398"/>
        <v>0</v>
      </c>
      <c r="CT961" t="b">
        <f t="shared" si="1399"/>
        <v>0</v>
      </c>
      <c r="CU961" t="b">
        <f t="shared" si="1400"/>
        <v>0</v>
      </c>
      <c r="CV961" t="b">
        <f t="shared" si="1401"/>
        <v>0</v>
      </c>
      <c r="CW961" t="b">
        <f t="shared" si="1402"/>
        <v>0</v>
      </c>
      <c r="CX961" t="b">
        <f t="shared" si="1403"/>
        <v>0</v>
      </c>
      <c r="CY961" t="b">
        <f t="shared" si="1404"/>
        <v>0</v>
      </c>
      <c r="CZ961" t="b">
        <f t="shared" si="1405"/>
        <v>0</v>
      </c>
      <c r="DA961" t="b">
        <f t="shared" si="1406"/>
        <v>0</v>
      </c>
      <c r="DB961" t="b">
        <f t="shared" si="1407"/>
        <v>0</v>
      </c>
      <c r="DC961" t="b">
        <f t="shared" si="1408"/>
        <v>0</v>
      </c>
      <c r="DD961" t="b">
        <f t="shared" si="1409"/>
        <v>0</v>
      </c>
    </row>
    <row r="962" spans="1:108">
      <c r="A962" t="s">
        <v>286</v>
      </c>
      <c r="B962" t="s">
        <v>273</v>
      </c>
      <c r="C962" t="s">
        <v>273</v>
      </c>
      <c r="F962" t="s">
        <v>274</v>
      </c>
      <c r="G962" t="s">
        <v>264</v>
      </c>
      <c r="H962" t="s">
        <v>7442</v>
      </c>
      <c r="I962" t="s">
        <v>7417</v>
      </c>
      <c r="J962" t="s">
        <v>108</v>
      </c>
      <c r="K962" t="s">
        <v>109</v>
      </c>
      <c r="L962" t="s">
        <v>6185</v>
      </c>
      <c r="M962" t="s">
        <v>6079</v>
      </c>
      <c r="N962" t="s">
        <v>287</v>
      </c>
      <c r="O962" t="b">
        <f t="shared" ref="O962:O1025" si="1410">OR(ISNUMBER(FIND("Adana",N962)),ISNUMBER(FIND("Hatay",N962)),ISNUMBER(FIND("Kahramanmaraş",N962)),ISNUMBER(FIND("Mersin",N962)),ISNUMBER(FIND("Osmaniye",N962)),ISNUMBER(FIND("Adıyaman",N962)),ISNUMBER(FIND("Diyarbakır",N962)),ISNUMBER(FIND("Gaziantep",N962)),ISNUMBER(FIND("Mardin",N962)),ISNUMBER(FIND("Şanlıurfa",N962)),ISNUMBER(FIND("Siirt",N962)),ISNUMBER(FIND("Karaman",N962)),ISNUMBER(FIND("Niğde",N962)),ISNUMBER(FIND("Elazığ",N962)),ISNUMBER(FIND("Malatya",N962)),ISNUMBER(FIND("Tunceli",N962)))</f>
        <v>0</v>
      </c>
      <c r="P962" t="b">
        <f t="shared" ref="P962:P1025" si="1411">OR(ISNUMBER(FIND("Antalya",N962)),ISNUMBER(FIND("Balıkesir",N962)),ISNUMBER(FIND("Bursa",N962)),ISNUMBER(FIND("Çanakkale",N962)),ISNUMBER(FIND("İstanbul",N962)),ISNUMBER(FIND("Kırklareli",N962)),ISNUMBER(FIND("Tekirdağ",N962)),ISNUMBER(FIND("Aydın",N962)),ISNUMBER(FIND("İzmir",N962)),ISNUMBER(FIND("Manisa",N962)),ISNUMBER(FIND("Muğla",N962)),ISNUMBER(FIND("Uşak",N962)),ISNUMBER(FIND("Amasya",N962)))</f>
        <v>1</v>
      </c>
      <c r="Q962" t="b">
        <f t="shared" ref="Q962:Q1025" si="1412">OR(ISNUMBER(FIND("Ankara",N962)),ISNUMBER(FIND("Eskişehir",N962)),ISNUMBER(FIND("Kayseri",N962)),ISNUMBER(FIND("Kırşehir",N962)),ISNUMBER(FIND("Konya",N962)),ISNUMBER(FIND("Nevşehir",N962)),ISNUMBER(FIND("Sivas",N962)),ISNUMBER(FIND("Burdur",N962)),ISNUMBER(FIND("Isparta",N962)),ISNUMBER(FIND("Çorum",N962)),ISNUMBER(FIND("Tokat",N962)),ISNUMBER(FIND("Iğdır",N962)),ISNUMBER(FIND("Van",N962)))</f>
        <v>1</v>
      </c>
      <c r="R962" t="b">
        <f t="shared" ref="R962:R1025" si="1413">OR(ISNUMBER(FIND("Ağrı",N962)),ISNUMBER(FIND("Erzincan",N962)),ISNUMBER(FIND("Erzurum",N962)),ISNUMBER(FIND("Kars",N962)),ISNUMBER(FIND("Artvin",N962)),ISNUMBER(FIND("Bolu",N962)),ISNUMBER(FIND("Çankırı",N962)),ISNUMBER(FIND("Düzce",N962)),ISNUMBER(FIND("Karabük",N962)),ISNUMBER(FIND("Kastamonu",N962)),ISNUMBER(FIND("Ordu",N962)),ISNUMBER(FIND("Samsun",N962)),ISNUMBER(FIND("Sinop",N962)),ISNUMBER(FIND("Zonguldak",N962)),ISNUMBER(FIND("Bilecik",N962)),ISNUMBER(FIND("Edirne",N962)),ISNUMBER(FIND("Kocaeli",N962)),ISNUMBER(FIND("Sakarya",N962)),ISNUMBER(FIND("Afyonkarahisar",N962)),ISNUMBER(FIND("Kütahya",N962)))</f>
        <v>1</v>
      </c>
      <c r="S962" t="b">
        <f t="shared" ref="S962:S1025" si="1414">OR(ISNUMBER(FIND("Adana",N962)),ISNUMBER(FIND("Antalya",N962)),ISNUMBER(FIND("Burdur",N962)),ISNUMBER(FIND("Hatay",N962)),ISNUMBER(FIND("Isparta",N962)),ISNUMBER(FIND("Kahramanmaraş",N962)),ISNUMBER(FIND("Mersin",N962)),ISNUMBER(FIND("Osmaniye",N962)))</f>
        <v>0</v>
      </c>
      <c r="T962" t="b">
        <f t="shared" ref="T962:T1025" si="1415">OR(ISNUMBER(FIND("Afyonkarahisar",N962)),ISNUMBER(FIND("Aydın",N962)),ISNUMBER(FIND("Denizli",N962)),ISNUMBER(FIND("İzmir",N962)),ISNUMBER(FIND("Kütahya",N962)),ISNUMBER(FIND("Manisa",N962)),ISNUMBER(FIND("Muğla",N962)),ISNUMBER(FIND("Uşak",N962)))</f>
        <v>1</v>
      </c>
      <c r="U962" t="b">
        <f t="shared" ref="U962:U1025" si="1416">OR(ISNUMBER(FIND("Aksaray",N962)),ISNUMBER(FIND("Ankara",N962)),ISNUMBER(FIND("Çankırı",N962)),ISNUMBER(FIND("Eskişehir",N962)),ISNUMBER(FIND("Karaman",N962)),ISNUMBER(FIND("Kayseri",N962)),ISNUMBER(FIND("Kırıkkale",N962)),ISNUMBER(FIND("Kırşehir",N962)),ISNUMBER(FIND("Konya",N962)),ISNUMBER(FIND("Nevşehir",N962)),ISNUMBER(FIND("Niğde",N962)),ISNUMBER(FIND("Sivas",N962)),ISNUMBER(FIND("Yozgat",N962)))</f>
        <v>0</v>
      </c>
      <c r="V962" t="b">
        <f t="shared" ref="V962:V1025" si="1417">OR(ISNUMBER(FIND("Balıkesir",N962)),ISNUMBER(FIND("Bilecik",N962)),ISNUMBER(FIND("Bursa",N962)),ISNUMBER(FIND("Çanakkale",N962)),ISNUMBER(FIND("Edirne",N962)),ISNUMBER(FIND("İstanbul",N962)),ISNUMBER(FIND("Kırklareli",N962)),ISNUMBER(FIND("Kocaeli",N962)),ISNUMBER(FIND("Sakarya",N962)),ISNUMBER(FIND("Tekirdağ",N962)),ISNUMBER(FIND("Yalova",N962)))</f>
        <v>0</v>
      </c>
      <c r="W962" t="b">
        <f t="shared" ref="W962:W1025" si="1418">OR(ISNUMBER(FIND("Adıyaman",N962)),ISNUMBER(FIND("Batman",N962)),ISNUMBER(FIND("Diyarbakır",N962)),ISNUMBER(FIND("Gaziantep",N962)),ISNUMBER(FIND("Kilis",N962)),ISNUMBER(FIND("Mardin",N962)),ISNUMBER(FIND("Siirt",N962)),ISNUMBER(FIND("Şanlıurfa",N962)),ISNUMBER(FIND("Şırnak",N962)))</f>
        <v>0</v>
      </c>
      <c r="X962" t="b">
        <f t="shared" ref="X962:X1025" si="1419">OR(ISNUMBER(FIND("Ağrı",N962)),ISNUMBER(FIND("Ardahan",N962)),ISNUMBER(FIND("Bingöl",N962)),ISNUMBER(FIND("Bitlis",N962)),ISNUMBER(FIND("Elazığ",N962)),ISNUMBER(FIND("Erzincan",N962)),ISNUMBER(FIND("Erzurum",N962)),ISNUMBER(FIND("Hakkâri",N962)),ISNUMBER(FIND("Iğdır",N962)),ISNUMBER(FIND("Kars",N962)),ISNUMBER(FIND("Malatya",N962)),ISNUMBER(FIND("Muş",N962)),ISNUMBER(FIND("Tunceli",N962)),ISNUMBER(FIND("Van",N962)))</f>
        <v>0</v>
      </c>
      <c r="Y962" t="b">
        <f t="shared" ref="Y962:Y1025" si="1420">OR(ISNUMBER(FIND("Amasya",N962)),ISNUMBER(FIND("Artvin",N962)),ISNUMBER(FIND("Bartın",N962)),ISNUMBER(FIND("Bayburt",N962)),ISNUMBER(FIND("Bolu",N962)),ISNUMBER(FIND("Çorum",N962)),ISNUMBER(FIND("Düzce",N962)),ISNUMBER(FIND("Giresun",N962)),ISNUMBER(FIND("Gümüşhane",N962)),ISNUMBER(FIND("Karabük",N962)),ISNUMBER(FIND("Kastamonu",N962)),ISNUMBER(FIND("Ordu",N962)),ISNUMBER(FIND("Rize",N962)),ISNUMBER(FIND("Samsun",N962)),ISNUMBER(FIND("Sinop",N962)),ISNUMBER(FIND("Tokat",N962)),ISNUMBER(FIND("Trabzon",N962)),ISNUMBER(FIND("Zonguldak",N962)))</f>
        <v>1</v>
      </c>
      <c r="Z962" t="b">
        <f t="shared" ref="Z962:Z1025" si="1421">OR(ISNUMBER(FIND("Artvin",N962)),ISNUMBER(FIND("Bayburt",N962)),ISNUMBER(FIND("Giresun",N962)),ISNUMBER(FIND("Gümüşhane",N962)),ISNUMBER(FIND("Ordu",N962)),ISNUMBER(FIND("Rize",N962)),ISNUMBER(FIND("Trabzon",N962)))</f>
        <v>1</v>
      </c>
      <c r="AA962" t="b">
        <f t="shared" ref="AA962:AA1025" si="1422">OR(ISNUMBER(FIND("Çanakkale",N962)),ISNUMBER(FIND("Edirne",N962)),ISNUMBER(FIND("İstanbul",N962)),ISNUMBER(FIND("Kırklareli",N962)),ISNUMBER(FIND("Tekirdağ",N962)))</f>
        <v>0</v>
      </c>
      <c r="AB962" t="b">
        <f t="shared" ref="AB962:AB1025" si="1423">ISNUMBER(FIND("Adana",N962))</f>
        <v>0</v>
      </c>
      <c r="AC962" t="b">
        <f t="shared" ref="AC962:AC1025" si="1424">ISNUMBER(FIND("Adıyaman",N962))</f>
        <v>0</v>
      </c>
      <c r="AD962" t="b">
        <f t="shared" ref="AD962:AD1025" si="1425">ISNUMBER(FIND("Afyonkarahisar",N962))</f>
        <v>0</v>
      </c>
      <c r="AE962" t="b">
        <f t="shared" ref="AE962:AE1025" si="1426">ISNUMBER(FIND("Ağrı",N962))</f>
        <v>0</v>
      </c>
      <c r="AF962" t="b">
        <f t="shared" ref="AF962:AF1025" si="1427">ISNUMBER(FIND("Aksaray",N962))</f>
        <v>0</v>
      </c>
      <c r="AG962" t="b">
        <f t="shared" ref="AG962:AG1025" si="1428">ISNUMBER(FIND("Amasya",N962))</f>
        <v>0</v>
      </c>
      <c r="AH962" t="b">
        <f t="shared" ref="AH962:AH1025" si="1429">ISNUMBER(FIND("Ankara",N962))</f>
        <v>0</v>
      </c>
      <c r="AI962" t="b">
        <f t="shared" ref="AI962:AI1025" si="1430">ISNUMBER(FIND("Antalya",N962))</f>
        <v>0</v>
      </c>
      <c r="AJ962" t="b">
        <f t="shared" ref="AJ962:AJ1025" si="1431">ISNUMBER(FIND("Ardahan",N962))</f>
        <v>0</v>
      </c>
      <c r="AK962" t="b">
        <f t="shared" ref="AK962:AK1025" si="1432">ISNUMBER(FIND("Artvin",N962))</f>
        <v>0</v>
      </c>
      <c r="AL962" t="b">
        <f t="shared" ref="AL962:AL1025" si="1433">ISNUMBER(FIND("Aydın",N962))</f>
        <v>0</v>
      </c>
      <c r="AM962" t="b">
        <f t="shared" ref="AM962:AM1025" si="1434">ISNUMBER(FIND("Balıkesir",N962))</f>
        <v>0</v>
      </c>
      <c r="AN962" t="b">
        <f t="shared" ref="AN962:AN1025" si="1435">ISNUMBER(FIND("Bartın",N962))</f>
        <v>0</v>
      </c>
      <c r="AO962" t="b">
        <f t="shared" ref="AO962:AO1025" si="1436">ISNUMBER(FIND("Batman",N962))</f>
        <v>0</v>
      </c>
      <c r="AP962" t="b">
        <f t="shared" ref="AP962:AP1025" si="1437">ISNUMBER(FIND("Bayburt",N962))</f>
        <v>0</v>
      </c>
      <c r="AQ962" t="b">
        <f t="shared" ref="AQ962:AQ1025" si="1438">ISNUMBER(FIND("Bilecik",N962))</f>
        <v>0</v>
      </c>
      <c r="AR962" t="b">
        <f t="shared" ref="AR962:AR1025" si="1439">ISNUMBER(FIND("Bingöl",N962))</f>
        <v>0</v>
      </c>
      <c r="AS962" t="b">
        <f t="shared" ref="AS962:AS1025" si="1440">ISNUMBER(FIND("Bitlis",N962))</f>
        <v>0</v>
      </c>
      <c r="AT962" t="b">
        <f t="shared" ref="AT962:AT1025" si="1441">ISNUMBER(FIND("Bolu",N962))</f>
        <v>0</v>
      </c>
      <c r="AU962" t="b">
        <f t="shared" ref="AU962:AU1025" si="1442">ISNUMBER(FIND("Burdur",N962))</f>
        <v>0</v>
      </c>
      <c r="AV962" t="b">
        <f t="shared" ref="AV962:AV1025" si="1443">ISNUMBER(FIND("Bursa",N962))</f>
        <v>0</v>
      </c>
      <c r="AW962" t="b">
        <f t="shared" ref="AW962:AW1025" si="1444">ISNUMBER(FIND("Çanakkale",N962))</f>
        <v>0</v>
      </c>
      <c r="AX962" t="b">
        <f t="shared" ref="AX962:AX1025" si="1445">ISNUMBER(FIND("Çankırı",N962))</f>
        <v>0</v>
      </c>
      <c r="AY962" t="b">
        <f t="shared" ref="AY962:AY1025" si="1446">ISNUMBER(FIND("Çorum",N962))</f>
        <v>0</v>
      </c>
      <c r="AZ962" t="b">
        <f t="shared" ref="AZ962:AZ1025" si="1447">ISNUMBER(FIND("Denizli",N962))</f>
        <v>0</v>
      </c>
      <c r="BA962" t="b">
        <f t="shared" ref="BA962:BA1025" si="1448">ISNUMBER(FIND("Diyarbakır",N962))</f>
        <v>0</v>
      </c>
      <c r="BB962" t="b">
        <f t="shared" ref="BB962:BB1025" si="1449">ISNUMBER(FIND("Düzce",N962))</f>
        <v>0</v>
      </c>
      <c r="BC962" t="b">
        <f t="shared" ref="BC962:BC1025" si="1450">ISNUMBER(FIND("Edirne",N962))</f>
        <v>0</v>
      </c>
      <c r="BD962" t="b">
        <f t="shared" ref="BD962:BD1025" si="1451">ISNUMBER(FIND("Elazığ",N962))</f>
        <v>0</v>
      </c>
      <c r="BE962" t="b">
        <f t="shared" ref="BE962:BE1025" si="1452">ISNUMBER(FIND("Erzincan",N962))</f>
        <v>0</v>
      </c>
      <c r="BF962" t="b">
        <f t="shared" ref="BF962:BF1025" si="1453">ISNUMBER(FIND("Erzurum",N962))</f>
        <v>0</v>
      </c>
      <c r="BG962" t="b">
        <f t="shared" ref="BG962:BG1025" si="1454">ISNUMBER(FIND("Eskişehir",N962))</f>
        <v>0</v>
      </c>
      <c r="BH962" t="b">
        <f t="shared" ref="BH962:BH1025" si="1455">ISNUMBER(FIND("Gaziantep",N962))</f>
        <v>0</v>
      </c>
      <c r="BI962" t="b">
        <f t="shared" ref="BI962:BI1025" si="1456">ISNUMBER(FIND("Giresun",N962))</f>
        <v>0</v>
      </c>
      <c r="BJ962" t="b">
        <f t="shared" ref="BJ962:BJ1025" si="1457">ISNUMBER(FIND("Gümüşhane",N962))</f>
        <v>0</v>
      </c>
      <c r="BK962" t="b">
        <f t="shared" ref="BK962:BK1025" si="1458">ISNUMBER(FIND("Hakkâri",N962))</f>
        <v>0</v>
      </c>
      <c r="BL962" t="b">
        <f t="shared" ref="BL962:BL1025" si="1459">ISNUMBER(FIND("Hatay",N962))</f>
        <v>0</v>
      </c>
      <c r="BM962" t="b">
        <f t="shared" ref="BM962:BM1025" si="1460">ISNUMBER(FIND("Iğdır",N962))</f>
        <v>0</v>
      </c>
      <c r="BN962" t="b">
        <f t="shared" ref="BN962:BN1025" si="1461">ISNUMBER(FIND("Isparta",N962))</f>
        <v>0</v>
      </c>
      <c r="BO962" t="b">
        <f t="shared" ref="BO962:BO1025" si="1462">ISNUMBER(FIND("İstanbul",N962))</f>
        <v>0</v>
      </c>
      <c r="BP962" t="b">
        <f t="shared" ref="BP962:BP1025" si="1463">ISNUMBER(FIND("İzmir",N962))</f>
        <v>1</v>
      </c>
      <c r="BQ962" t="b">
        <f t="shared" ref="BQ962:BQ1025" si="1464">ISNUMBER(FIND("Kahramanmaraş",N962))</f>
        <v>0</v>
      </c>
      <c r="BR962" t="b">
        <f t="shared" ref="BR962:BR1025" si="1465">ISNUMBER(FIND("Karabük",N962))</f>
        <v>0</v>
      </c>
      <c r="BS962" t="b">
        <f t="shared" ref="BS962:BS1025" si="1466">ISNUMBER(FIND("Karaman",N962))</f>
        <v>0</v>
      </c>
      <c r="BT962" t="b">
        <f t="shared" ref="BT962:BT1025" si="1467">ISNUMBER(FIND("Kars",N962))</f>
        <v>0</v>
      </c>
      <c r="BU962" t="b">
        <f t="shared" ref="BU962:BU1025" si="1468">ISNUMBER(FIND("Kastamonu",N962))</f>
        <v>0</v>
      </c>
      <c r="BV962" t="b">
        <f t="shared" ref="BV962:BV1025" si="1469">ISNUMBER(FIND("Kayseri",N962))</f>
        <v>0</v>
      </c>
      <c r="BW962" t="b">
        <f t="shared" ref="BW962:BW1025" si="1470">ISNUMBER(FIND("Kırıkkale",N962))</f>
        <v>0</v>
      </c>
      <c r="BX962" t="b">
        <f t="shared" ref="BX962:BX1025" si="1471">ISNUMBER(FIND("Kırklareli",N962))</f>
        <v>0</v>
      </c>
      <c r="BY962" t="b">
        <f t="shared" ref="BY962:BY1025" si="1472">ISNUMBER(FIND("Kırşehir",N962))</f>
        <v>0</v>
      </c>
      <c r="BZ962" t="b">
        <f t="shared" ref="BZ962:BZ1025" si="1473">ISNUMBER(FIND("Kilis",N962))</f>
        <v>0</v>
      </c>
      <c r="CA962" t="b">
        <f t="shared" ref="CA962:CA1025" si="1474">ISNUMBER(FIND("Kocaeli",N962))</f>
        <v>0</v>
      </c>
      <c r="CB962" t="b">
        <f t="shared" ref="CB962:CB1025" si="1475">ISNUMBER(FIND("Konya",N962))</f>
        <v>0</v>
      </c>
      <c r="CC962" t="b">
        <f t="shared" ref="CC962:CC1025" si="1476">ISNUMBER(FIND("Kütahya",N962))</f>
        <v>0</v>
      </c>
      <c r="CD962" t="b">
        <f t="shared" ref="CD962:CD1025" si="1477">ISNUMBER(FIND("Malatya",N962))</f>
        <v>0</v>
      </c>
      <c r="CE962" t="b">
        <f t="shared" ref="CE962:CE1025" si="1478">ISNUMBER(FIND("Manisa",N962))</f>
        <v>0</v>
      </c>
      <c r="CF962" t="b">
        <f t="shared" ref="CF962:CF1025" si="1479">ISNUMBER(FIND("Mardin",N962))</f>
        <v>0</v>
      </c>
      <c r="CG962" t="b">
        <f t="shared" ref="CG962:CG1025" si="1480">ISNUMBER(FIND("Mersin",N962))</f>
        <v>0</v>
      </c>
      <c r="CH962" t="b">
        <f t="shared" ref="CH962:CH1025" si="1481">ISNUMBER(FIND("Muğla",N962))</f>
        <v>0</v>
      </c>
      <c r="CI962" t="b">
        <f t="shared" ref="CI962:CI1025" si="1482">ISNUMBER(FIND("Muş",N962))</f>
        <v>0</v>
      </c>
      <c r="CJ962" t="b">
        <f t="shared" ref="CJ962:CJ1025" si="1483">ISNUMBER(FIND("Nevşehir",N962))</f>
        <v>0</v>
      </c>
      <c r="CK962" t="b">
        <f t="shared" ref="CK962:CK1025" si="1484">ISNUMBER(FIND("Niğde",N962))</f>
        <v>0</v>
      </c>
      <c r="CL962" t="b">
        <f t="shared" ref="CL962:CL1025" si="1485">ISNUMBER(FIND("Ordu",N962))</f>
        <v>1</v>
      </c>
      <c r="CM962" t="b">
        <f t="shared" ref="CM962:CM1025" si="1486">ISNUMBER(FIND("Osmaniye",N962))</f>
        <v>0</v>
      </c>
      <c r="CN962" t="b">
        <f t="shared" ref="CN962:CN1025" si="1487">ISNUMBER(FIND("Rize",N962))</f>
        <v>0</v>
      </c>
      <c r="CO962" t="b">
        <f t="shared" ref="CO962:CO1025" si="1488">ISNUMBER(FIND("Sakarya",N962))</f>
        <v>0</v>
      </c>
      <c r="CP962" t="b">
        <f t="shared" ref="CP962:CP1025" si="1489">ISNUMBER(FIND("Samsun",N962))</f>
        <v>0</v>
      </c>
      <c r="CQ962" t="b">
        <f t="shared" ref="CQ962:CQ1025" si="1490">ISNUMBER(FIND("Siirt",N962))</f>
        <v>0</v>
      </c>
      <c r="CR962" t="b">
        <f t="shared" ref="CR962:CR1025" si="1491">ISNUMBER(FIND("Sinop",N962))</f>
        <v>0</v>
      </c>
      <c r="CS962" t="b">
        <f t="shared" ref="CS962:CS1025" si="1492">ISNUMBER(FIND("Sivas",N962))</f>
        <v>0</v>
      </c>
      <c r="CT962" t="b">
        <f t="shared" ref="CT962:CT1025" si="1493">ISNUMBER(FIND("Şanlıurfa",N962))</f>
        <v>0</v>
      </c>
      <c r="CU962" t="b">
        <f t="shared" ref="CU962:CU1025" si="1494">ISNUMBER(FIND("Şırnak",N962))</f>
        <v>0</v>
      </c>
      <c r="CV962" t="b">
        <f t="shared" ref="CV962:CV1025" si="1495">ISNUMBER(FIND("Tekirdağ",N962))</f>
        <v>0</v>
      </c>
      <c r="CW962" t="b">
        <f t="shared" ref="CW962:CW1025" si="1496">ISNUMBER(FIND("Tokat",N962))</f>
        <v>1</v>
      </c>
      <c r="CX962" t="b">
        <f t="shared" ref="CX962:CX1025" si="1497">ISNUMBER(FIND("Trabzon",N962))</f>
        <v>0</v>
      </c>
      <c r="CY962" t="b">
        <f t="shared" ref="CY962:CY1025" si="1498">ISNUMBER(FIND("Tunceli",N962))</f>
        <v>0</v>
      </c>
      <c r="CZ962" t="b">
        <f t="shared" ref="CZ962:CZ1025" si="1499">ISNUMBER(FIND("Uşak",N962))</f>
        <v>0</v>
      </c>
      <c r="DA962" t="b">
        <f t="shared" ref="DA962:DA1025" si="1500">ISNUMBER(FIND("Van",N962))</f>
        <v>0</v>
      </c>
      <c r="DB962" t="b">
        <f t="shared" ref="DB962:DB1025" si="1501">ISNUMBER(FIND("Yalova",N962))</f>
        <v>0</v>
      </c>
      <c r="DC962" t="b">
        <f t="shared" ref="DC962:DC1025" si="1502">ISNUMBER(FIND("Yozgat",N962))</f>
        <v>0</v>
      </c>
      <c r="DD962" t="b">
        <f t="shared" ref="DD962:DD1025" si="1503">ISNUMBER(FIND("Zonguldak",N962))</f>
        <v>0</v>
      </c>
    </row>
    <row r="963" spans="1:108">
      <c r="A963" s="4" t="s">
        <v>288</v>
      </c>
      <c r="B963" t="s">
        <v>273</v>
      </c>
      <c r="C963" t="s">
        <v>273</v>
      </c>
      <c r="D963" s="4"/>
      <c r="E963" s="4"/>
      <c r="F963" t="s">
        <v>274</v>
      </c>
      <c r="G963" t="s">
        <v>264</v>
      </c>
      <c r="H963" t="s">
        <v>7442</v>
      </c>
      <c r="I963" t="s">
        <v>7417</v>
      </c>
      <c r="J963" s="4" t="s">
        <v>139</v>
      </c>
      <c r="K963" s="4" t="s">
        <v>139</v>
      </c>
      <c r="L963" s="4" t="s">
        <v>6186</v>
      </c>
      <c r="M963" s="4" t="s">
        <v>289</v>
      </c>
      <c r="N963" s="4" t="s">
        <v>290</v>
      </c>
      <c r="O963" s="4" t="b">
        <f t="shared" si="1410"/>
        <v>1</v>
      </c>
      <c r="P963" s="4" t="b">
        <f t="shared" si="1411"/>
        <v>1</v>
      </c>
      <c r="Q963" s="4" t="b">
        <f t="shared" si="1412"/>
        <v>0</v>
      </c>
      <c r="R963" s="4" t="b">
        <f t="shared" si="1413"/>
        <v>1</v>
      </c>
      <c r="S963" s="4" t="b">
        <f t="shared" si="1414"/>
        <v>1</v>
      </c>
      <c r="T963" s="4" t="b">
        <f t="shared" si="1415"/>
        <v>1</v>
      </c>
      <c r="U963" s="4" t="b">
        <f t="shared" si="1416"/>
        <v>1</v>
      </c>
      <c r="V963" s="4" t="b">
        <f t="shared" si="1417"/>
        <v>1</v>
      </c>
      <c r="W963" s="4" t="b">
        <f t="shared" si="1418"/>
        <v>1</v>
      </c>
      <c r="X963" s="4" t="b">
        <f t="shared" si="1419"/>
        <v>0</v>
      </c>
      <c r="Y963" s="4" t="b">
        <f t="shared" si="1420"/>
        <v>0</v>
      </c>
      <c r="Z963" s="4" t="b">
        <f t="shared" si="1421"/>
        <v>0</v>
      </c>
      <c r="AA963" s="4" t="b">
        <f t="shared" si="1422"/>
        <v>1</v>
      </c>
      <c r="AB963" s="4" t="b">
        <f t="shared" si="1423"/>
        <v>1</v>
      </c>
      <c r="AC963" s="4" t="b">
        <f t="shared" si="1424"/>
        <v>0</v>
      </c>
      <c r="AD963" s="4" t="b">
        <f t="shared" si="1425"/>
        <v>0</v>
      </c>
      <c r="AE963" s="4" t="b">
        <f t="shared" si="1426"/>
        <v>0</v>
      </c>
      <c r="AF963" s="4" t="b">
        <f t="shared" si="1427"/>
        <v>0</v>
      </c>
      <c r="AG963" s="4" t="b">
        <f t="shared" si="1428"/>
        <v>0</v>
      </c>
      <c r="AH963" s="4" t="b">
        <f t="shared" si="1429"/>
        <v>0</v>
      </c>
      <c r="AI963" s="4" t="b">
        <f t="shared" si="1430"/>
        <v>1</v>
      </c>
      <c r="AJ963" s="4" t="b">
        <f t="shared" si="1431"/>
        <v>0</v>
      </c>
      <c r="AK963" s="4" t="b">
        <f t="shared" si="1432"/>
        <v>0</v>
      </c>
      <c r="AL963" s="4" t="b">
        <f t="shared" si="1433"/>
        <v>0</v>
      </c>
      <c r="AM963" s="4" t="b">
        <f t="shared" si="1434"/>
        <v>0</v>
      </c>
      <c r="AN963" s="4" t="b">
        <f t="shared" si="1435"/>
        <v>0</v>
      </c>
      <c r="AO963" s="4" t="b">
        <f t="shared" si="1436"/>
        <v>0</v>
      </c>
      <c r="AP963" s="4" t="b">
        <f t="shared" si="1437"/>
        <v>0</v>
      </c>
      <c r="AQ963" s="4" t="b">
        <f t="shared" si="1438"/>
        <v>0</v>
      </c>
      <c r="AR963" s="4" t="b">
        <f t="shared" si="1439"/>
        <v>0</v>
      </c>
      <c r="AS963" s="4" t="b">
        <f t="shared" si="1440"/>
        <v>0</v>
      </c>
      <c r="AT963" s="4" t="b">
        <f t="shared" si="1441"/>
        <v>0</v>
      </c>
      <c r="AU963" s="4" t="b">
        <f t="shared" si="1442"/>
        <v>0</v>
      </c>
      <c r="AV963" s="4" t="b">
        <f t="shared" si="1443"/>
        <v>0</v>
      </c>
      <c r="AW963" s="4" t="b">
        <f t="shared" si="1444"/>
        <v>0</v>
      </c>
      <c r="AX963" s="4" t="b">
        <f t="shared" si="1445"/>
        <v>0</v>
      </c>
      <c r="AY963" s="4" t="b">
        <f t="shared" si="1446"/>
        <v>0</v>
      </c>
      <c r="AZ963" s="4" t="b">
        <f t="shared" si="1447"/>
        <v>0</v>
      </c>
      <c r="BA963" s="4" t="b">
        <f t="shared" si="1448"/>
        <v>0</v>
      </c>
      <c r="BB963" s="4" t="b">
        <f t="shared" si="1449"/>
        <v>0</v>
      </c>
      <c r="BC963" s="4" t="b">
        <f t="shared" si="1450"/>
        <v>1</v>
      </c>
      <c r="BD963" s="4" t="b">
        <f t="shared" si="1451"/>
        <v>0</v>
      </c>
      <c r="BE963" s="4" t="b">
        <f t="shared" si="1452"/>
        <v>0</v>
      </c>
      <c r="BF963" s="4" t="b">
        <f t="shared" si="1453"/>
        <v>0</v>
      </c>
      <c r="BG963" s="4" t="b">
        <f t="shared" si="1454"/>
        <v>0</v>
      </c>
      <c r="BH963" s="4" t="b">
        <f t="shared" si="1455"/>
        <v>0</v>
      </c>
      <c r="BI963" s="4" t="b">
        <f t="shared" si="1456"/>
        <v>0</v>
      </c>
      <c r="BJ963" s="4" t="b">
        <f t="shared" si="1457"/>
        <v>0</v>
      </c>
      <c r="BK963" s="4" t="b">
        <f t="shared" si="1458"/>
        <v>0</v>
      </c>
      <c r="BL963" s="4" t="b">
        <f t="shared" si="1459"/>
        <v>0</v>
      </c>
      <c r="BM963" s="4" t="b">
        <f t="shared" si="1460"/>
        <v>0</v>
      </c>
      <c r="BN963" s="4" t="b">
        <f t="shared" si="1461"/>
        <v>0</v>
      </c>
      <c r="BO963" s="4" t="b">
        <f t="shared" si="1462"/>
        <v>0</v>
      </c>
      <c r="BP963" s="4" t="b">
        <f t="shared" si="1463"/>
        <v>1</v>
      </c>
      <c r="BQ963" s="4" t="b">
        <f t="shared" si="1464"/>
        <v>0</v>
      </c>
      <c r="BR963" s="4" t="b">
        <f t="shared" si="1465"/>
        <v>0</v>
      </c>
      <c r="BS963" s="4" t="b">
        <f t="shared" si="1466"/>
        <v>1</v>
      </c>
      <c r="BT963" s="4" t="b">
        <f t="shared" si="1467"/>
        <v>0</v>
      </c>
      <c r="BU963" s="4" t="b">
        <f t="shared" si="1468"/>
        <v>0</v>
      </c>
      <c r="BV963" s="4" t="b">
        <f t="shared" si="1469"/>
        <v>0</v>
      </c>
      <c r="BW963" s="4" t="b">
        <f t="shared" si="1470"/>
        <v>0</v>
      </c>
      <c r="BX963" s="4" t="b">
        <f t="shared" si="1471"/>
        <v>0</v>
      </c>
      <c r="BY963" s="4" t="b">
        <f t="shared" si="1472"/>
        <v>0</v>
      </c>
      <c r="BZ963" s="4" t="b">
        <f t="shared" si="1473"/>
        <v>0</v>
      </c>
      <c r="CA963" s="4" t="b">
        <f t="shared" si="1474"/>
        <v>0</v>
      </c>
      <c r="CB963" s="4" t="b">
        <f t="shared" si="1475"/>
        <v>0</v>
      </c>
      <c r="CC963" s="4" t="b">
        <f t="shared" si="1476"/>
        <v>0</v>
      </c>
      <c r="CD963" s="4" t="b">
        <f t="shared" si="1477"/>
        <v>0</v>
      </c>
      <c r="CE963" s="4" t="b">
        <f t="shared" si="1478"/>
        <v>0</v>
      </c>
      <c r="CF963" s="4" t="b">
        <f t="shared" si="1479"/>
        <v>0</v>
      </c>
      <c r="CG963" s="4" t="b">
        <f t="shared" si="1480"/>
        <v>1</v>
      </c>
      <c r="CH963" s="4" t="b">
        <f t="shared" si="1481"/>
        <v>0</v>
      </c>
      <c r="CI963" s="4" t="b">
        <f t="shared" si="1482"/>
        <v>0</v>
      </c>
      <c r="CJ963" s="4" t="b">
        <f t="shared" si="1483"/>
        <v>0</v>
      </c>
      <c r="CK963" s="4" t="b">
        <f t="shared" si="1484"/>
        <v>0</v>
      </c>
      <c r="CL963" s="4" t="b">
        <f t="shared" si="1485"/>
        <v>0</v>
      </c>
      <c r="CM963" s="4" t="b">
        <f t="shared" si="1486"/>
        <v>0</v>
      </c>
      <c r="CN963" s="4" t="b">
        <f t="shared" si="1487"/>
        <v>0</v>
      </c>
      <c r="CO963" s="4" t="b">
        <f t="shared" si="1488"/>
        <v>0</v>
      </c>
      <c r="CP963" s="4" t="b">
        <f t="shared" si="1489"/>
        <v>0</v>
      </c>
      <c r="CQ963" s="4" t="b">
        <f t="shared" si="1490"/>
        <v>1</v>
      </c>
      <c r="CR963" s="4" t="b">
        <f t="shared" si="1491"/>
        <v>0</v>
      </c>
      <c r="CS963" s="4" t="b">
        <f t="shared" si="1492"/>
        <v>0</v>
      </c>
      <c r="CT963" s="4" t="b">
        <f t="shared" si="1493"/>
        <v>0</v>
      </c>
      <c r="CU963" s="4" t="b">
        <f t="shared" si="1494"/>
        <v>0</v>
      </c>
      <c r="CV963" s="4" t="b">
        <f t="shared" si="1495"/>
        <v>0</v>
      </c>
      <c r="CW963" s="4" t="b">
        <f t="shared" si="1496"/>
        <v>0</v>
      </c>
      <c r="CX963" s="4" t="b">
        <f t="shared" si="1497"/>
        <v>0</v>
      </c>
      <c r="CY963" s="4" t="b">
        <f t="shared" si="1498"/>
        <v>0</v>
      </c>
      <c r="CZ963" s="4" t="b">
        <f t="shared" si="1499"/>
        <v>0</v>
      </c>
      <c r="DA963" s="4" t="b">
        <f t="shared" si="1500"/>
        <v>0</v>
      </c>
      <c r="DB963" s="4" t="b">
        <f t="shared" si="1501"/>
        <v>0</v>
      </c>
      <c r="DC963" s="4" t="b">
        <f t="shared" si="1502"/>
        <v>0</v>
      </c>
      <c r="DD963" s="4" t="b">
        <f t="shared" si="1503"/>
        <v>0</v>
      </c>
    </row>
    <row r="964" spans="1:108">
      <c r="A964" s="4" t="s">
        <v>291</v>
      </c>
      <c r="B964" t="s">
        <v>273</v>
      </c>
      <c r="C964" t="s">
        <v>273</v>
      </c>
      <c r="F964" t="s">
        <v>274</v>
      </c>
      <c r="G964" t="s">
        <v>264</v>
      </c>
      <c r="H964" t="s">
        <v>7442</v>
      </c>
      <c r="I964" t="s">
        <v>7417</v>
      </c>
      <c r="J964" s="4" t="s">
        <v>135</v>
      </c>
      <c r="K964" t="s">
        <v>136</v>
      </c>
      <c r="L964" t="s">
        <v>6187</v>
      </c>
      <c r="M964" t="s">
        <v>6079</v>
      </c>
      <c r="N964" t="s">
        <v>23</v>
      </c>
      <c r="O964" t="b">
        <f t="shared" si="1410"/>
        <v>1</v>
      </c>
      <c r="P964" t="b">
        <f t="shared" si="1411"/>
        <v>0</v>
      </c>
      <c r="Q964" t="b">
        <f t="shared" si="1412"/>
        <v>0</v>
      </c>
      <c r="R964" t="b">
        <f t="shared" si="1413"/>
        <v>0</v>
      </c>
      <c r="S964" t="b">
        <f t="shared" si="1414"/>
        <v>1</v>
      </c>
      <c r="T964" t="b">
        <f t="shared" si="1415"/>
        <v>0</v>
      </c>
      <c r="U964" t="b">
        <f t="shared" si="1416"/>
        <v>0</v>
      </c>
      <c r="V964" t="b">
        <f t="shared" si="1417"/>
        <v>0</v>
      </c>
      <c r="W964" t="b">
        <f t="shared" si="1418"/>
        <v>0</v>
      </c>
      <c r="X964" t="b">
        <f t="shared" si="1419"/>
        <v>0</v>
      </c>
      <c r="Y964" t="b">
        <f t="shared" si="1420"/>
        <v>0</v>
      </c>
      <c r="Z964" t="b">
        <f t="shared" si="1421"/>
        <v>0</v>
      </c>
      <c r="AA964" t="b">
        <f t="shared" si="1422"/>
        <v>0</v>
      </c>
      <c r="AB964" t="b">
        <f t="shared" si="1423"/>
        <v>1</v>
      </c>
      <c r="AC964" t="b">
        <f t="shared" si="1424"/>
        <v>0</v>
      </c>
      <c r="AD964" t="b">
        <f t="shared" si="1425"/>
        <v>0</v>
      </c>
      <c r="AE964" t="b">
        <f t="shared" si="1426"/>
        <v>0</v>
      </c>
      <c r="AF964" t="b">
        <f t="shared" si="1427"/>
        <v>0</v>
      </c>
      <c r="AG964" t="b">
        <f t="shared" si="1428"/>
        <v>0</v>
      </c>
      <c r="AH964" t="b">
        <f t="shared" si="1429"/>
        <v>0</v>
      </c>
      <c r="AI964" t="b">
        <f t="shared" si="1430"/>
        <v>0</v>
      </c>
      <c r="AJ964" t="b">
        <f t="shared" si="1431"/>
        <v>0</v>
      </c>
      <c r="AK964" t="b">
        <f t="shared" si="1432"/>
        <v>0</v>
      </c>
      <c r="AL964" t="b">
        <f t="shared" si="1433"/>
        <v>0</v>
      </c>
      <c r="AM964" t="b">
        <f t="shared" si="1434"/>
        <v>0</v>
      </c>
      <c r="AN964" t="b">
        <f t="shared" si="1435"/>
        <v>0</v>
      </c>
      <c r="AO964" t="b">
        <f t="shared" si="1436"/>
        <v>0</v>
      </c>
      <c r="AP964" t="b">
        <f t="shared" si="1437"/>
        <v>0</v>
      </c>
      <c r="AQ964" t="b">
        <f t="shared" si="1438"/>
        <v>0</v>
      </c>
      <c r="AR964" t="b">
        <f t="shared" si="1439"/>
        <v>0</v>
      </c>
      <c r="AS964" t="b">
        <f t="shared" si="1440"/>
        <v>0</v>
      </c>
      <c r="AT964" t="b">
        <f t="shared" si="1441"/>
        <v>0</v>
      </c>
      <c r="AU964" t="b">
        <f t="shared" si="1442"/>
        <v>0</v>
      </c>
      <c r="AV964" t="b">
        <f t="shared" si="1443"/>
        <v>0</v>
      </c>
      <c r="AW964" t="b">
        <f t="shared" si="1444"/>
        <v>0</v>
      </c>
      <c r="AX964" t="b">
        <f t="shared" si="1445"/>
        <v>0</v>
      </c>
      <c r="AY964" t="b">
        <f t="shared" si="1446"/>
        <v>0</v>
      </c>
      <c r="AZ964" t="b">
        <f t="shared" si="1447"/>
        <v>0</v>
      </c>
      <c r="BA964" t="b">
        <f t="shared" si="1448"/>
        <v>0</v>
      </c>
      <c r="BB964" t="b">
        <f t="shared" si="1449"/>
        <v>0</v>
      </c>
      <c r="BC964" t="b">
        <f t="shared" si="1450"/>
        <v>0</v>
      </c>
      <c r="BD964" t="b">
        <f t="shared" si="1451"/>
        <v>0</v>
      </c>
      <c r="BE964" t="b">
        <f t="shared" si="1452"/>
        <v>0</v>
      </c>
      <c r="BF964" t="b">
        <f t="shared" si="1453"/>
        <v>0</v>
      </c>
      <c r="BG964" t="b">
        <f t="shared" si="1454"/>
        <v>0</v>
      </c>
      <c r="BH964" t="b">
        <f t="shared" si="1455"/>
        <v>0</v>
      </c>
      <c r="BI964" t="b">
        <f t="shared" si="1456"/>
        <v>0</v>
      </c>
      <c r="BJ964" t="b">
        <f t="shared" si="1457"/>
        <v>0</v>
      </c>
      <c r="BK964" t="b">
        <f t="shared" si="1458"/>
        <v>0</v>
      </c>
      <c r="BL964" t="b">
        <f t="shared" si="1459"/>
        <v>0</v>
      </c>
      <c r="BM964" t="b">
        <f t="shared" si="1460"/>
        <v>0</v>
      </c>
      <c r="BN964" t="b">
        <f t="shared" si="1461"/>
        <v>0</v>
      </c>
      <c r="BO964" t="b">
        <f t="shared" si="1462"/>
        <v>0</v>
      </c>
      <c r="BP964" t="b">
        <f t="shared" si="1463"/>
        <v>0</v>
      </c>
      <c r="BQ964" t="b">
        <f t="shared" si="1464"/>
        <v>0</v>
      </c>
      <c r="BR964" t="b">
        <f t="shared" si="1465"/>
        <v>0</v>
      </c>
      <c r="BS964" t="b">
        <f t="shared" si="1466"/>
        <v>0</v>
      </c>
      <c r="BT964" t="b">
        <f t="shared" si="1467"/>
        <v>0</v>
      </c>
      <c r="BU964" t="b">
        <f t="shared" si="1468"/>
        <v>0</v>
      </c>
      <c r="BV964" t="b">
        <f t="shared" si="1469"/>
        <v>0</v>
      </c>
      <c r="BW964" t="b">
        <f t="shared" si="1470"/>
        <v>0</v>
      </c>
      <c r="BX964" t="b">
        <f t="shared" si="1471"/>
        <v>0</v>
      </c>
      <c r="BY964" t="b">
        <f t="shared" si="1472"/>
        <v>0</v>
      </c>
      <c r="BZ964" t="b">
        <f t="shared" si="1473"/>
        <v>0</v>
      </c>
      <c r="CA964" t="b">
        <f t="shared" si="1474"/>
        <v>0</v>
      </c>
      <c r="CB964" t="b">
        <f t="shared" si="1475"/>
        <v>0</v>
      </c>
      <c r="CC964" t="b">
        <f t="shared" si="1476"/>
        <v>0</v>
      </c>
      <c r="CD964" t="b">
        <f t="shared" si="1477"/>
        <v>0</v>
      </c>
      <c r="CE964" t="b">
        <f t="shared" si="1478"/>
        <v>0</v>
      </c>
      <c r="CF964" t="b">
        <f t="shared" si="1479"/>
        <v>0</v>
      </c>
      <c r="CG964" t="b">
        <f t="shared" si="1480"/>
        <v>0</v>
      </c>
      <c r="CH964" t="b">
        <f t="shared" si="1481"/>
        <v>0</v>
      </c>
      <c r="CI964" t="b">
        <f t="shared" si="1482"/>
        <v>0</v>
      </c>
      <c r="CJ964" t="b">
        <f t="shared" si="1483"/>
        <v>0</v>
      </c>
      <c r="CK964" t="b">
        <f t="shared" si="1484"/>
        <v>0</v>
      </c>
      <c r="CL964" t="b">
        <f t="shared" si="1485"/>
        <v>0</v>
      </c>
      <c r="CM964" t="b">
        <f t="shared" si="1486"/>
        <v>0</v>
      </c>
      <c r="CN964" t="b">
        <f t="shared" si="1487"/>
        <v>0</v>
      </c>
      <c r="CO964" t="b">
        <f t="shared" si="1488"/>
        <v>0</v>
      </c>
      <c r="CP964" t="b">
        <f t="shared" si="1489"/>
        <v>0</v>
      </c>
      <c r="CQ964" t="b">
        <f t="shared" si="1490"/>
        <v>0</v>
      </c>
      <c r="CR964" t="b">
        <f t="shared" si="1491"/>
        <v>0</v>
      </c>
      <c r="CS964" t="b">
        <f t="shared" si="1492"/>
        <v>0</v>
      </c>
      <c r="CT964" t="b">
        <f t="shared" si="1493"/>
        <v>0</v>
      </c>
      <c r="CU964" t="b">
        <f t="shared" si="1494"/>
        <v>0</v>
      </c>
      <c r="CV964" t="b">
        <f t="shared" si="1495"/>
        <v>0</v>
      </c>
      <c r="CW964" t="b">
        <f t="shared" si="1496"/>
        <v>0</v>
      </c>
      <c r="CX964" t="b">
        <f t="shared" si="1497"/>
        <v>0</v>
      </c>
      <c r="CY964" t="b">
        <f t="shared" si="1498"/>
        <v>0</v>
      </c>
      <c r="CZ964" t="b">
        <f t="shared" si="1499"/>
        <v>0</v>
      </c>
      <c r="DA964" t="b">
        <f t="shared" si="1500"/>
        <v>0</v>
      </c>
      <c r="DB964" t="b">
        <f t="shared" si="1501"/>
        <v>0</v>
      </c>
      <c r="DC964" t="b">
        <f t="shared" si="1502"/>
        <v>0</v>
      </c>
      <c r="DD964" t="b">
        <f t="shared" si="1503"/>
        <v>0</v>
      </c>
    </row>
    <row r="965" spans="1:108">
      <c r="A965" t="s">
        <v>292</v>
      </c>
      <c r="B965" t="s">
        <v>273</v>
      </c>
      <c r="C965" t="s">
        <v>273</v>
      </c>
      <c r="F965" t="s">
        <v>274</v>
      </c>
      <c r="G965" t="s">
        <v>264</v>
      </c>
      <c r="H965" t="s">
        <v>7442</v>
      </c>
      <c r="I965" t="s">
        <v>7417</v>
      </c>
      <c r="J965" t="s">
        <v>16</v>
      </c>
      <c r="K965" t="s">
        <v>16</v>
      </c>
      <c r="L965" t="s">
        <v>6188</v>
      </c>
      <c r="M965" t="s">
        <v>6079</v>
      </c>
      <c r="N965" t="s">
        <v>59</v>
      </c>
      <c r="O965" t="b">
        <f t="shared" si="1410"/>
        <v>1</v>
      </c>
      <c r="P965" t="b">
        <f t="shared" si="1411"/>
        <v>0</v>
      </c>
      <c r="Q965" t="b">
        <f t="shared" si="1412"/>
        <v>0</v>
      </c>
      <c r="R965" t="b">
        <f t="shared" si="1413"/>
        <v>0</v>
      </c>
      <c r="S965" t="b">
        <f t="shared" si="1414"/>
        <v>1</v>
      </c>
      <c r="T965" t="b">
        <f t="shared" si="1415"/>
        <v>0</v>
      </c>
      <c r="U965" t="b">
        <f t="shared" si="1416"/>
        <v>0</v>
      </c>
      <c r="V965" t="b">
        <f t="shared" si="1417"/>
        <v>0</v>
      </c>
      <c r="W965" t="b">
        <f t="shared" si="1418"/>
        <v>0</v>
      </c>
      <c r="X965" t="b">
        <f t="shared" si="1419"/>
        <v>0</v>
      </c>
      <c r="Y965" t="b">
        <f t="shared" si="1420"/>
        <v>0</v>
      </c>
      <c r="Z965" t="b">
        <f t="shared" si="1421"/>
        <v>0</v>
      </c>
      <c r="AA965" t="b">
        <f t="shared" si="1422"/>
        <v>0</v>
      </c>
      <c r="AB965" t="b">
        <f t="shared" si="1423"/>
        <v>0</v>
      </c>
      <c r="AC965" t="b">
        <f t="shared" si="1424"/>
        <v>0</v>
      </c>
      <c r="AD965" t="b">
        <f t="shared" si="1425"/>
        <v>0</v>
      </c>
      <c r="AE965" t="b">
        <f t="shared" si="1426"/>
        <v>0</v>
      </c>
      <c r="AF965" t="b">
        <f t="shared" si="1427"/>
        <v>0</v>
      </c>
      <c r="AG965" t="b">
        <f t="shared" si="1428"/>
        <v>0</v>
      </c>
      <c r="AH965" t="b">
        <f t="shared" si="1429"/>
        <v>0</v>
      </c>
      <c r="AI965" t="b">
        <f t="shared" si="1430"/>
        <v>0</v>
      </c>
      <c r="AJ965" t="b">
        <f t="shared" si="1431"/>
        <v>0</v>
      </c>
      <c r="AK965" t="b">
        <f t="shared" si="1432"/>
        <v>0</v>
      </c>
      <c r="AL965" t="b">
        <f t="shared" si="1433"/>
        <v>0</v>
      </c>
      <c r="AM965" t="b">
        <f t="shared" si="1434"/>
        <v>0</v>
      </c>
      <c r="AN965" t="b">
        <f t="shared" si="1435"/>
        <v>0</v>
      </c>
      <c r="AO965" t="b">
        <f t="shared" si="1436"/>
        <v>0</v>
      </c>
      <c r="AP965" t="b">
        <f t="shared" si="1437"/>
        <v>0</v>
      </c>
      <c r="AQ965" t="b">
        <f t="shared" si="1438"/>
        <v>0</v>
      </c>
      <c r="AR965" t="b">
        <f t="shared" si="1439"/>
        <v>0</v>
      </c>
      <c r="AS965" t="b">
        <f t="shared" si="1440"/>
        <v>0</v>
      </c>
      <c r="AT965" t="b">
        <f t="shared" si="1441"/>
        <v>0</v>
      </c>
      <c r="AU965" t="b">
        <f t="shared" si="1442"/>
        <v>0</v>
      </c>
      <c r="AV965" t="b">
        <f t="shared" si="1443"/>
        <v>0</v>
      </c>
      <c r="AW965" t="b">
        <f t="shared" si="1444"/>
        <v>0</v>
      </c>
      <c r="AX965" t="b">
        <f t="shared" si="1445"/>
        <v>0</v>
      </c>
      <c r="AY965" t="b">
        <f t="shared" si="1446"/>
        <v>0</v>
      </c>
      <c r="AZ965" t="b">
        <f t="shared" si="1447"/>
        <v>0</v>
      </c>
      <c r="BA965" t="b">
        <f t="shared" si="1448"/>
        <v>0</v>
      </c>
      <c r="BB965" t="b">
        <f t="shared" si="1449"/>
        <v>0</v>
      </c>
      <c r="BC965" t="b">
        <f t="shared" si="1450"/>
        <v>0</v>
      </c>
      <c r="BD965" t="b">
        <f t="shared" si="1451"/>
        <v>0</v>
      </c>
      <c r="BE965" t="b">
        <f t="shared" si="1452"/>
        <v>0</v>
      </c>
      <c r="BF965" t="b">
        <f t="shared" si="1453"/>
        <v>0</v>
      </c>
      <c r="BG965" t="b">
        <f t="shared" si="1454"/>
        <v>0</v>
      </c>
      <c r="BH965" t="b">
        <f t="shared" si="1455"/>
        <v>0</v>
      </c>
      <c r="BI965" t="b">
        <f t="shared" si="1456"/>
        <v>0</v>
      </c>
      <c r="BJ965" t="b">
        <f t="shared" si="1457"/>
        <v>0</v>
      </c>
      <c r="BK965" t="b">
        <f t="shared" si="1458"/>
        <v>0</v>
      </c>
      <c r="BL965" t="b">
        <f t="shared" si="1459"/>
        <v>1</v>
      </c>
      <c r="BM965" t="b">
        <f t="shared" si="1460"/>
        <v>0</v>
      </c>
      <c r="BN965" t="b">
        <f t="shared" si="1461"/>
        <v>0</v>
      </c>
      <c r="BO965" t="b">
        <f t="shared" si="1462"/>
        <v>0</v>
      </c>
      <c r="BP965" t="b">
        <f t="shared" si="1463"/>
        <v>0</v>
      </c>
      <c r="BQ965" t="b">
        <f t="shared" si="1464"/>
        <v>0</v>
      </c>
      <c r="BR965" t="b">
        <f t="shared" si="1465"/>
        <v>0</v>
      </c>
      <c r="BS965" t="b">
        <f t="shared" si="1466"/>
        <v>0</v>
      </c>
      <c r="BT965" t="b">
        <f t="shared" si="1467"/>
        <v>0</v>
      </c>
      <c r="BU965" t="b">
        <f t="shared" si="1468"/>
        <v>0</v>
      </c>
      <c r="BV965" t="b">
        <f t="shared" si="1469"/>
        <v>0</v>
      </c>
      <c r="BW965" t="b">
        <f t="shared" si="1470"/>
        <v>0</v>
      </c>
      <c r="BX965" t="b">
        <f t="shared" si="1471"/>
        <v>0</v>
      </c>
      <c r="BY965" t="b">
        <f t="shared" si="1472"/>
        <v>0</v>
      </c>
      <c r="BZ965" t="b">
        <f t="shared" si="1473"/>
        <v>0</v>
      </c>
      <c r="CA965" t="b">
        <f t="shared" si="1474"/>
        <v>0</v>
      </c>
      <c r="CB965" t="b">
        <f t="shared" si="1475"/>
        <v>0</v>
      </c>
      <c r="CC965" t="b">
        <f t="shared" si="1476"/>
        <v>0</v>
      </c>
      <c r="CD965" t="b">
        <f t="shared" si="1477"/>
        <v>0</v>
      </c>
      <c r="CE965" t="b">
        <f t="shared" si="1478"/>
        <v>0</v>
      </c>
      <c r="CF965" t="b">
        <f t="shared" si="1479"/>
        <v>0</v>
      </c>
      <c r="CG965" t="b">
        <f t="shared" si="1480"/>
        <v>0</v>
      </c>
      <c r="CH965" t="b">
        <f t="shared" si="1481"/>
        <v>0</v>
      </c>
      <c r="CI965" t="b">
        <f t="shared" si="1482"/>
        <v>0</v>
      </c>
      <c r="CJ965" t="b">
        <f t="shared" si="1483"/>
        <v>0</v>
      </c>
      <c r="CK965" t="b">
        <f t="shared" si="1484"/>
        <v>0</v>
      </c>
      <c r="CL965" t="b">
        <f t="shared" si="1485"/>
        <v>0</v>
      </c>
      <c r="CM965" t="b">
        <f t="shared" si="1486"/>
        <v>0</v>
      </c>
      <c r="CN965" t="b">
        <f t="shared" si="1487"/>
        <v>0</v>
      </c>
      <c r="CO965" t="b">
        <f t="shared" si="1488"/>
        <v>0</v>
      </c>
      <c r="CP965" t="b">
        <f t="shared" si="1489"/>
        <v>0</v>
      </c>
      <c r="CQ965" t="b">
        <f t="shared" si="1490"/>
        <v>0</v>
      </c>
      <c r="CR965" t="b">
        <f t="shared" si="1491"/>
        <v>0</v>
      </c>
      <c r="CS965" t="b">
        <f t="shared" si="1492"/>
        <v>0</v>
      </c>
      <c r="CT965" t="b">
        <f t="shared" si="1493"/>
        <v>0</v>
      </c>
      <c r="CU965" t="b">
        <f t="shared" si="1494"/>
        <v>0</v>
      </c>
      <c r="CV965" t="b">
        <f t="shared" si="1495"/>
        <v>0</v>
      </c>
      <c r="CW965" t="b">
        <f t="shared" si="1496"/>
        <v>0</v>
      </c>
      <c r="CX965" t="b">
        <f t="shared" si="1497"/>
        <v>0</v>
      </c>
      <c r="CY965" t="b">
        <f t="shared" si="1498"/>
        <v>0</v>
      </c>
      <c r="CZ965" t="b">
        <f t="shared" si="1499"/>
        <v>0</v>
      </c>
      <c r="DA965" t="b">
        <f t="shared" si="1500"/>
        <v>0</v>
      </c>
      <c r="DB965" t="b">
        <f t="shared" si="1501"/>
        <v>0</v>
      </c>
      <c r="DC965" t="b">
        <f t="shared" si="1502"/>
        <v>0</v>
      </c>
      <c r="DD965" t="b">
        <f t="shared" si="1503"/>
        <v>0</v>
      </c>
    </row>
    <row r="966" spans="1:108">
      <c r="A966" t="s">
        <v>293</v>
      </c>
      <c r="B966" t="s">
        <v>273</v>
      </c>
      <c r="C966" t="s">
        <v>273</v>
      </c>
      <c r="F966" t="s">
        <v>274</v>
      </c>
      <c r="G966" t="s">
        <v>264</v>
      </c>
      <c r="H966" t="s">
        <v>7442</v>
      </c>
      <c r="I966" t="s">
        <v>7417</v>
      </c>
      <c r="J966" t="s">
        <v>16</v>
      </c>
      <c r="K966" t="s">
        <v>16</v>
      </c>
      <c r="L966" t="s">
        <v>6179</v>
      </c>
      <c r="M966" t="s">
        <v>6079</v>
      </c>
      <c r="N966" t="s">
        <v>30</v>
      </c>
      <c r="O966" t="b">
        <f t="shared" si="1410"/>
        <v>0</v>
      </c>
      <c r="P966" t="b">
        <f t="shared" si="1411"/>
        <v>1</v>
      </c>
      <c r="Q966" t="b">
        <f t="shared" si="1412"/>
        <v>0</v>
      </c>
      <c r="R966" t="b">
        <f t="shared" si="1413"/>
        <v>0</v>
      </c>
      <c r="S966" t="b">
        <f t="shared" si="1414"/>
        <v>1</v>
      </c>
      <c r="T966" t="b">
        <f t="shared" si="1415"/>
        <v>0</v>
      </c>
      <c r="U966" t="b">
        <f t="shared" si="1416"/>
        <v>0</v>
      </c>
      <c r="V966" t="b">
        <f t="shared" si="1417"/>
        <v>0</v>
      </c>
      <c r="W966" t="b">
        <f t="shared" si="1418"/>
        <v>0</v>
      </c>
      <c r="X966" t="b">
        <f t="shared" si="1419"/>
        <v>0</v>
      </c>
      <c r="Y966" t="b">
        <f t="shared" si="1420"/>
        <v>0</v>
      </c>
      <c r="Z966" t="b">
        <f t="shared" si="1421"/>
        <v>0</v>
      </c>
      <c r="AA966" t="b">
        <f t="shared" si="1422"/>
        <v>0</v>
      </c>
      <c r="AB966" t="b">
        <f t="shared" si="1423"/>
        <v>0</v>
      </c>
      <c r="AC966" t="b">
        <f t="shared" si="1424"/>
        <v>0</v>
      </c>
      <c r="AD966" t="b">
        <f t="shared" si="1425"/>
        <v>0</v>
      </c>
      <c r="AE966" t="b">
        <f t="shared" si="1426"/>
        <v>0</v>
      </c>
      <c r="AF966" t="b">
        <f t="shared" si="1427"/>
        <v>0</v>
      </c>
      <c r="AG966" t="b">
        <f t="shared" si="1428"/>
        <v>0</v>
      </c>
      <c r="AH966" t="b">
        <f t="shared" si="1429"/>
        <v>0</v>
      </c>
      <c r="AI966" t="b">
        <f t="shared" si="1430"/>
        <v>1</v>
      </c>
      <c r="AJ966" t="b">
        <f t="shared" si="1431"/>
        <v>0</v>
      </c>
      <c r="AK966" t="b">
        <f t="shared" si="1432"/>
        <v>0</v>
      </c>
      <c r="AL966" t="b">
        <f t="shared" si="1433"/>
        <v>0</v>
      </c>
      <c r="AM966" t="b">
        <f t="shared" si="1434"/>
        <v>0</v>
      </c>
      <c r="AN966" t="b">
        <f t="shared" si="1435"/>
        <v>0</v>
      </c>
      <c r="AO966" t="b">
        <f t="shared" si="1436"/>
        <v>0</v>
      </c>
      <c r="AP966" t="b">
        <f t="shared" si="1437"/>
        <v>0</v>
      </c>
      <c r="AQ966" t="b">
        <f t="shared" si="1438"/>
        <v>0</v>
      </c>
      <c r="AR966" t="b">
        <f t="shared" si="1439"/>
        <v>0</v>
      </c>
      <c r="AS966" t="b">
        <f t="shared" si="1440"/>
        <v>0</v>
      </c>
      <c r="AT966" t="b">
        <f t="shared" si="1441"/>
        <v>0</v>
      </c>
      <c r="AU966" t="b">
        <f t="shared" si="1442"/>
        <v>0</v>
      </c>
      <c r="AV966" t="b">
        <f t="shared" si="1443"/>
        <v>0</v>
      </c>
      <c r="AW966" t="b">
        <f t="shared" si="1444"/>
        <v>0</v>
      </c>
      <c r="AX966" t="b">
        <f t="shared" si="1445"/>
        <v>0</v>
      </c>
      <c r="AY966" t="b">
        <f t="shared" si="1446"/>
        <v>0</v>
      </c>
      <c r="AZ966" t="b">
        <f t="shared" si="1447"/>
        <v>0</v>
      </c>
      <c r="BA966" t="b">
        <f t="shared" si="1448"/>
        <v>0</v>
      </c>
      <c r="BB966" t="b">
        <f t="shared" si="1449"/>
        <v>0</v>
      </c>
      <c r="BC966" t="b">
        <f t="shared" si="1450"/>
        <v>0</v>
      </c>
      <c r="BD966" t="b">
        <f t="shared" si="1451"/>
        <v>0</v>
      </c>
      <c r="BE966" t="b">
        <f t="shared" si="1452"/>
        <v>0</v>
      </c>
      <c r="BF966" t="b">
        <f t="shared" si="1453"/>
        <v>0</v>
      </c>
      <c r="BG966" t="b">
        <f t="shared" si="1454"/>
        <v>0</v>
      </c>
      <c r="BH966" t="b">
        <f t="shared" si="1455"/>
        <v>0</v>
      </c>
      <c r="BI966" t="b">
        <f t="shared" si="1456"/>
        <v>0</v>
      </c>
      <c r="BJ966" t="b">
        <f t="shared" si="1457"/>
        <v>0</v>
      </c>
      <c r="BK966" t="b">
        <f t="shared" si="1458"/>
        <v>0</v>
      </c>
      <c r="BL966" t="b">
        <f t="shared" si="1459"/>
        <v>0</v>
      </c>
      <c r="BM966" t="b">
        <f t="shared" si="1460"/>
        <v>0</v>
      </c>
      <c r="BN966" t="b">
        <f t="shared" si="1461"/>
        <v>0</v>
      </c>
      <c r="BO966" t="b">
        <f t="shared" si="1462"/>
        <v>0</v>
      </c>
      <c r="BP966" t="b">
        <f t="shared" si="1463"/>
        <v>0</v>
      </c>
      <c r="BQ966" t="b">
        <f t="shared" si="1464"/>
        <v>0</v>
      </c>
      <c r="BR966" t="b">
        <f t="shared" si="1465"/>
        <v>0</v>
      </c>
      <c r="BS966" t="b">
        <f t="shared" si="1466"/>
        <v>0</v>
      </c>
      <c r="BT966" t="b">
        <f t="shared" si="1467"/>
        <v>0</v>
      </c>
      <c r="BU966" t="b">
        <f t="shared" si="1468"/>
        <v>0</v>
      </c>
      <c r="BV966" t="b">
        <f t="shared" si="1469"/>
        <v>0</v>
      </c>
      <c r="BW966" t="b">
        <f t="shared" si="1470"/>
        <v>0</v>
      </c>
      <c r="BX966" t="b">
        <f t="shared" si="1471"/>
        <v>0</v>
      </c>
      <c r="BY966" t="b">
        <f t="shared" si="1472"/>
        <v>0</v>
      </c>
      <c r="BZ966" t="b">
        <f t="shared" si="1473"/>
        <v>0</v>
      </c>
      <c r="CA966" t="b">
        <f t="shared" si="1474"/>
        <v>0</v>
      </c>
      <c r="CB966" t="b">
        <f t="shared" si="1475"/>
        <v>0</v>
      </c>
      <c r="CC966" t="b">
        <f t="shared" si="1476"/>
        <v>0</v>
      </c>
      <c r="CD966" t="b">
        <f t="shared" si="1477"/>
        <v>0</v>
      </c>
      <c r="CE966" t="b">
        <f t="shared" si="1478"/>
        <v>0</v>
      </c>
      <c r="CF966" t="b">
        <f t="shared" si="1479"/>
        <v>0</v>
      </c>
      <c r="CG966" t="b">
        <f t="shared" si="1480"/>
        <v>0</v>
      </c>
      <c r="CH966" t="b">
        <f t="shared" si="1481"/>
        <v>0</v>
      </c>
      <c r="CI966" t="b">
        <f t="shared" si="1482"/>
        <v>0</v>
      </c>
      <c r="CJ966" t="b">
        <f t="shared" si="1483"/>
        <v>0</v>
      </c>
      <c r="CK966" t="b">
        <f t="shared" si="1484"/>
        <v>0</v>
      </c>
      <c r="CL966" t="b">
        <f t="shared" si="1485"/>
        <v>0</v>
      </c>
      <c r="CM966" t="b">
        <f t="shared" si="1486"/>
        <v>0</v>
      </c>
      <c r="CN966" t="b">
        <f t="shared" si="1487"/>
        <v>0</v>
      </c>
      <c r="CO966" t="b">
        <f t="shared" si="1488"/>
        <v>0</v>
      </c>
      <c r="CP966" t="b">
        <f t="shared" si="1489"/>
        <v>0</v>
      </c>
      <c r="CQ966" t="b">
        <f t="shared" si="1490"/>
        <v>0</v>
      </c>
      <c r="CR966" t="b">
        <f t="shared" si="1491"/>
        <v>0</v>
      </c>
      <c r="CS966" t="b">
        <f t="shared" si="1492"/>
        <v>0</v>
      </c>
      <c r="CT966" t="b">
        <f t="shared" si="1493"/>
        <v>0</v>
      </c>
      <c r="CU966" t="b">
        <f t="shared" si="1494"/>
        <v>0</v>
      </c>
      <c r="CV966" t="b">
        <f t="shared" si="1495"/>
        <v>0</v>
      </c>
      <c r="CW966" t="b">
        <f t="shared" si="1496"/>
        <v>0</v>
      </c>
      <c r="CX966" t="b">
        <f t="shared" si="1497"/>
        <v>0</v>
      </c>
      <c r="CY966" t="b">
        <f t="shared" si="1498"/>
        <v>0</v>
      </c>
      <c r="CZ966" t="b">
        <f t="shared" si="1499"/>
        <v>0</v>
      </c>
      <c r="DA966" t="b">
        <f t="shared" si="1500"/>
        <v>0</v>
      </c>
      <c r="DB966" t="b">
        <f t="shared" si="1501"/>
        <v>0</v>
      </c>
      <c r="DC966" t="b">
        <f t="shared" si="1502"/>
        <v>0</v>
      </c>
      <c r="DD966" t="b">
        <f t="shared" si="1503"/>
        <v>0</v>
      </c>
    </row>
    <row r="967" spans="1:108">
      <c r="A967" t="s">
        <v>294</v>
      </c>
      <c r="B967" t="s">
        <v>273</v>
      </c>
      <c r="C967" t="s">
        <v>273</v>
      </c>
      <c r="F967" t="s">
        <v>274</v>
      </c>
      <c r="G967" t="s">
        <v>264</v>
      </c>
      <c r="H967" t="s">
        <v>7442</v>
      </c>
      <c r="I967" t="s">
        <v>7417</v>
      </c>
      <c r="J967" t="s">
        <v>204</v>
      </c>
      <c r="K967" t="s">
        <v>205</v>
      </c>
      <c r="L967" t="s">
        <v>6189</v>
      </c>
      <c r="M967" t="s">
        <v>6079</v>
      </c>
      <c r="N967" t="s">
        <v>295</v>
      </c>
      <c r="O967" t="b">
        <f t="shared" si="1410"/>
        <v>1</v>
      </c>
      <c r="P967" t="b">
        <f t="shared" si="1411"/>
        <v>0</v>
      </c>
      <c r="Q967" t="b">
        <f t="shared" si="1412"/>
        <v>0</v>
      </c>
      <c r="R967" t="b">
        <f t="shared" si="1413"/>
        <v>0</v>
      </c>
      <c r="S967" t="b">
        <f t="shared" si="1414"/>
        <v>1</v>
      </c>
      <c r="T967" t="b">
        <f t="shared" si="1415"/>
        <v>0</v>
      </c>
      <c r="U967" t="b">
        <f t="shared" si="1416"/>
        <v>0</v>
      </c>
      <c r="V967" t="b">
        <f t="shared" si="1417"/>
        <v>0</v>
      </c>
      <c r="W967" t="b">
        <f t="shared" si="1418"/>
        <v>0</v>
      </c>
      <c r="X967" t="b">
        <f t="shared" si="1419"/>
        <v>0</v>
      </c>
      <c r="Y967" t="b">
        <f t="shared" si="1420"/>
        <v>0</v>
      </c>
      <c r="Z967" t="b">
        <f t="shared" si="1421"/>
        <v>0</v>
      </c>
      <c r="AA967" t="b">
        <f t="shared" si="1422"/>
        <v>0</v>
      </c>
      <c r="AB967" t="b">
        <f t="shared" si="1423"/>
        <v>1</v>
      </c>
      <c r="AC967" t="b">
        <f t="shared" si="1424"/>
        <v>0</v>
      </c>
      <c r="AD967" t="b">
        <f t="shared" si="1425"/>
        <v>0</v>
      </c>
      <c r="AE967" t="b">
        <f t="shared" si="1426"/>
        <v>0</v>
      </c>
      <c r="AF967" t="b">
        <f t="shared" si="1427"/>
        <v>0</v>
      </c>
      <c r="AG967" t="b">
        <f t="shared" si="1428"/>
        <v>0</v>
      </c>
      <c r="AH967" t="b">
        <f t="shared" si="1429"/>
        <v>0</v>
      </c>
      <c r="AI967" t="b">
        <f t="shared" si="1430"/>
        <v>0</v>
      </c>
      <c r="AJ967" t="b">
        <f t="shared" si="1431"/>
        <v>0</v>
      </c>
      <c r="AK967" t="b">
        <f t="shared" si="1432"/>
        <v>0</v>
      </c>
      <c r="AL967" t="b">
        <f t="shared" si="1433"/>
        <v>0</v>
      </c>
      <c r="AM967" t="b">
        <f t="shared" si="1434"/>
        <v>0</v>
      </c>
      <c r="AN967" t="b">
        <f t="shared" si="1435"/>
        <v>0</v>
      </c>
      <c r="AO967" t="b">
        <f t="shared" si="1436"/>
        <v>0</v>
      </c>
      <c r="AP967" t="b">
        <f t="shared" si="1437"/>
        <v>0</v>
      </c>
      <c r="AQ967" t="b">
        <f t="shared" si="1438"/>
        <v>0</v>
      </c>
      <c r="AR967" t="b">
        <f t="shared" si="1439"/>
        <v>0</v>
      </c>
      <c r="AS967" t="b">
        <f t="shared" si="1440"/>
        <v>0</v>
      </c>
      <c r="AT967" t="b">
        <f t="shared" si="1441"/>
        <v>0</v>
      </c>
      <c r="AU967" t="b">
        <f t="shared" si="1442"/>
        <v>0</v>
      </c>
      <c r="AV967" t="b">
        <f t="shared" si="1443"/>
        <v>0</v>
      </c>
      <c r="AW967" t="b">
        <f t="shared" si="1444"/>
        <v>0</v>
      </c>
      <c r="AX967" t="b">
        <f t="shared" si="1445"/>
        <v>0</v>
      </c>
      <c r="AY967" t="b">
        <f t="shared" si="1446"/>
        <v>0</v>
      </c>
      <c r="AZ967" t="b">
        <f t="shared" si="1447"/>
        <v>0</v>
      </c>
      <c r="BA967" t="b">
        <f t="shared" si="1448"/>
        <v>0</v>
      </c>
      <c r="BB967" t="b">
        <f t="shared" si="1449"/>
        <v>0</v>
      </c>
      <c r="BC967" t="b">
        <f t="shared" si="1450"/>
        <v>0</v>
      </c>
      <c r="BD967" t="b">
        <f t="shared" si="1451"/>
        <v>0</v>
      </c>
      <c r="BE967" t="b">
        <f t="shared" si="1452"/>
        <v>0</v>
      </c>
      <c r="BF967" t="b">
        <f t="shared" si="1453"/>
        <v>0</v>
      </c>
      <c r="BG967" t="b">
        <f t="shared" si="1454"/>
        <v>0</v>
      </c>
      <c r="BH967" t="b">
        <f t="shared" si="1455"/>
        <v>0</v>
      </c>
      <c r="BI967" t="b">
        <f t="shared" si="1456"/>
        <v>0</v>
      </c>
      <c r="BJ967" t="b">
        <f t="shared" si="1457"/>
        <v>0</v>
      </c>
      <c r="BK967" t="b">
        <f t="shared" si="1458"/>
        <v>0</v>
      </c>
      <c r="BL967" t="b">
        <f t="shared" si="1459"/>
        <v>0</v>
      </c>
      <c r="BM967" t="b">
        <f t="shared" si="1460"/>
        <v>0</v>
      </c>
      <c r="BN967" t="b">
        <f t="shared" si="1461"/>
        <v>0</v>
      </c>
      <c r="BO967" t="b">
        <f t="shared" si="1462"/>
        <v>0</v>
      </c>
      <c r="BP967" t="b">
        <f t="shared" si="1463"/>
        <v>0</v>
      </c>
      <c r="BQ967" t="b">
        <f t="shared" si="1464"/>
        <v>1</v>
      </c>
      <c r="BR967" t="b">
        <f t="shared" si="1465"/>
        <v>0</v>
      </c>
      <c r="BS967" t="b">
        <f t="shared" si="1466"/>
        <v>0</v>
      </c>
      <c r="BT967" t="b">
        <f t="shared" si="1467"/>
        <v>0</v>
      </c>
      <c r="BU967" t="b">
        <f t="shared" si="1468"/>
        <v>0</v>
      </c>
      <c r="BV967" t="b">
        <f t="shared" si="1469"/>
        <v>0</v>
      </c>
      <c r="BW967" t="b">
        <f t="shared" si="1470"/>
        <v>0</v>
      </c>
      <c r="BX967" t="b">
        <f t="shared" si="1471"/>
        <v>0</v>
      </c>
      <c r="BY967" t="b">
        <f t="shared" si="1472"/>
        <v>0</v>
      </c>
      <c r="BZ967" t="b">
        <f t="shared" si="1473"/>
        <v>0</v>
      </c>
      <c r="CA967" t="b">
        <f t="shared" si="1474"/>
        <v>0</v>
      </c>
      <c r="CB967" t="b">
        <f t="shared" si="1475"/>
        <v>0</v>
      </c>
      <c r="CC967" t="b">
        <f t="shared" si="1476"/>
        <v>0</v>
      </c>
      <c r="CD967" t="b">
        <f t="shared" si="1477"/>
        <v>0</v>
      </c>
      <c r="CE967" t="b">
        <f t="shared" si="1478"/>
        <v>0</v>
      </c>
      <c r="CF967" t="b">
        <f t="shared" si="1479"/>
        <v>0</v>
      </c>
      <c r="CG967" t="b">
        <f t="shared" si="1480"/>
        <v>0</v>
      </c>
      <c r="CH967" t="b">
        <f t="shared" si="1481"/>
        <v>0</v>
      </c>
      <c r="CI967" t="b">
        <f t="shared" si="1482"/>
        <v>0</v>
      </c>
      <c r="CJ967" t="b">
        <f t="shared" si="1483"/>
        <v>0</v>
      </c>
      <c r="CK967" t="b">
        <f t="shared" si="1484"/>
        <v>0</v>
      </c>
      <c r="CL967" t="b">
        <f t="shared" si="1485"/>
        <v>0</v>
      </c>
      <c r="CM967" t="b">
        <f t="shared" si="1486"/>
        <v>0</v>
      </c>
      <c r="CN967" t="b">
        <f t="shared" si="1487"/>
        <v>0</v>
      </c>
      <c r="CO967" t="b">
        <f t="shared" si="1488"/>
        <v>0</v>
      </c>
      <c r="CP967" t="b">
        <f t="shared" si="1489"/>
        <v>0</v>
      </c>
      <c r="CQ967" t="b">
        <f t="shared" si="1490"/>
        <v>0</v>
      </c>
      <c r="CR967" t="b">
        <f t="shared" si="1491"/>
        <v>0</v>
      </c>
      <c r="CS967" t="b">
        <f t="shared" si="1492"/>
        <v>0</v>
      </c>
      <c r="CT967" t="b">
        <f t="shared" si="1493"/>
        <v>0</v>
      </c>
      <c r="CU967" t="b">
        <f t="shared" si="1494"/>
        <v>0</v>
      </c>
      <c r="CV967" t="b">
        <f t="shared" si="1495"/>
        <v>0</v>
      </c>
      <c r="CW967" t="b">
        <f t="shared" si="1496"/>
        <v>0</v>
      </c>
      <c r="CX967" t="b">
        <f t="shared" si="1497"/>
        <v>0</v>
      </c>
      <c r="CY967" t="b">
        <f t="shared" si="1498"/>
        <v>0</v>
      </c>
      <c r="CZ967" t="b">
        <f t="shared" si="1499"/>
        <v>0</v>
      </c>
      <c r="DA967" t="b">
        <f t="shared" si="1500"/>
        <v>0</v>
      </c>
      <c r="DB967" t="b">
        <f t="shared" si="1501"/>
        <v>0</v>
      </c>
      <c r="DC967" t="b">
        <f t="shared" si="1502"/>
        <v>0</v>
      </c>
      <c r="DD967" t="b">
        <f t="shared" si="1503"/>
        <v>0</v>
      </c>
    </row>
    <row r="968" spans="1:108">
      <c r="A968" t="s">
        <v>296</v>
      </c>
      <c r="B968" t="s">
        <v>273</v>
      </c>
      <c r="C968" t="s">
        <v>273</v>
      </c>
      <c r="F968" t="s">
        <v>274</v>
      </c>
      <c r="G968" t="s">
        <v>264</v>
      </c>
      <c r="H968" t="s">
        <v>7442</v>
      </c>
      <c r="I968" t="s">
        <v>7417</v>
      </c>
      <c r="J968" t="s">
        <v>109</v>
      </c>
      <c r="K968" t="s">
        <v>109</v>
      </c>
      <c r="L968" t="s">
        <v>6190</v>
      </c>
      <c r="M968" t="s">
        <v>6079</v>
      </c>
      <c r="N968" t="s">
        <v>297</v>
      </c>
      <c r="O968" t="b">
        <f t="shared" si="1410"/>
        <v>1</v>
      </c>
      <c r="P968" t="b">
        <f t="shared" si="1411"/>
        <v>1</v>
      </c>
      <c r="Q968" t="b">
        <f t="shared" si="1412"/>
        <v>0</v>
      </c>
      <c r="R968" t="b">
        <f t="shared" si="1413"/>
        <v>1</v>
      </c>
      <c r="S968" t="b">
        <f t="shared" si="1414"/>
        <v>1</v>
      </c>
      <c r="T968" t="b">
        <f t="shared" si="1415"/>
        <v>1</v>
      </c>
      <c r="U968" t="b">
        <f t="shared" si="1416"/>
        <v>0</v>
      </c>
      <c r="V968" t="b">
        <f t="shared" si="1417"/>
        <v>1</v>
      </c>
      <c r="W968" t="b">
        <f t="shared" si="1418"/>
        <v>0</v>
      </c>
      <c r="X968" t="b">
        <f t="shared" si="1419"/>
        <v>0</v>
      </c>
      <c r="Y968" t="b">
        <f t="shared" si="1420"/>
        <v>1</v>
      </c>
      <c r="Z968" t="b">
        <f t="shared" si="1421"/>
        <v>0</v>
      </c>
      <c r="AA968" t="b">
        <f t="shared" si="1422"/>
        <v>1</v>
      </c>
      <c r="AB968" t="b">
        <f t="shared" si="1423"/>
        <v>1</v>
      </c>
      <c r="AC968" t="b">
        <f t="shared" si="1424"/>
        <v>0</v>
      </c>
      <c r="AD968" t="b">
        <f t="shared" si="1425"/>
        <v>0</v>
      </c>
      <c r="AE968" t="b">
        <f t="shared" si="1426"/>
        <v>0</v>
      </c>
      <c r="AF968" t="b">
        <f t="shared" si="1427"/>
        <v>0</v>
      </c>
      <c r="AG968" t="b">
        <f t="shared" si="1428"/>
        <v>0</v>
      </c>
      <c r="AH968" t="b">
        <f t="shared" si="1429"/>
        <v>0</v>
      </c>
      <c r="AI968" t="b">
        <f t="shared" si="1430"/>
        <v>0</v>
      </c>
      <c r="AJ968" t="b">
        <f t="shared" si="1431"/>
        <v>0</v>
      </c>
      <c r="AK968" t="b">
        <f t="shared" si="1432"/>
        <v>0</v>
      </c>
      <c r="AL968" t="b">
        <f t="shared" si="1433"/>
        <v>0</v>
      </c>
      <c r="AM968" t="b">
        <f t="shared" si="1434"/>
        <v>0</v>
      </c>
      <c r="AN968" t="b">
        <f t="shared" si="1435"/>
        <v>0</v>
      </c>
      <c r="AO968" t="b">
        <f t="shared" si="1436"/>
        <v>0</v>
      </c>
      <c r="AP968" t="b">
        <f t="shared" si="1437"/>
        <v>0</v>
      </c>
      <c r="AQ968" t="b">
        <f t="shared" si="1438"/>
        <v>0</v>
      </c>
      <c r="AR968" t="b">
        <f t="shared" si="1439"/>
        <v>0</v>
      </c>
      <c r="AS968" t="b">
        <f t="shared" si="1440"/>
        <v>0</v>
      </c>
      <c r="AT968" t="b">
        <f t="shared" si="1441"/>
        <v>1</v>
      </c>
      <c r="AU968" t="b">
        <f t="shared" si="1442"/>
        <v>0</v>
      </c>
      <c r="AV968" t="b">
        <f t="shared" si="1443"/>
        <v>0</v>
      </c>
      <c r="AW968" t="b">
        <f t="shared" si="1444"/>
        <v>0</v>
      </c>
      <c r="AX968" t="b">
        <f t="shared" si="1445"/>
        <v>0</v>
      </c>
      <c r="AY968" t="b">
        <f t="shared" si="1446"/>
        <v>0</v>
      </c>
      <c r="AZ968" t="b">
        <f t="shared" si="1447"/>
        <v>0</v>
      </c>
      <c r="BA968" t="b">
        <f t="shared" si="1448"/>
        <v>0</v>
      </c>
      <c r="BB968" t="b">
        <f t="shared" si="1449"/>
        <v>0</v>
      </c>
      <c r="BC968" t="b">
        <f t="shared" si="1450"/>
        <v>0</v>
      </c>
      <c r="BD968" t="b">
        <f t="shared" si="1451"/>
        <v>0</v>
      </c>
      <c r="BE968" t="b">
        <f t="shared" si="1452"/>
        <v>0</v>
      </c>
      <c r="BF968" t="b">
        <f t="shared" si="1453"/>
        <v>0</v>
      </c>
      <c r="BG968" t="b">
        <f t="shared" si="1454"/>
        <v>0</v>
      </c>
      <c r="BH968" t="b">
        <f t="shared" si="1455"/>
        <v>0</v>
      </c>
      <c r="BI968" t="b">
        <f t="shared" si="1456"/>
        <v>0</v>
      </c>
      <c r="BJ968" t="b">
        <f t="shared" si="1457"/>
        <v>0</v>
      </c>
      <c r="BK968" t="b">
        <f t="shared" si="1458"/>
        <v>0</v>
      </c>
      <c r="BL968" t="b">
        <f t="shared" si="1459"/>
        <v>1</v>
      </c>
      <c r="BM968" t="b">
        <f t="shared" si="1460"/>
        <v>0</v>
      </c>
      <c r="BN968" t="b">
        <f t="shared" si="1461"/>
        <v>0</v>
      </c>
      <c r="BO968" t="b">
        <f t="shared" si="1462"/>
        <v>1</v>
      </c>
      <c r="BP968" t="b">
        <f t="shared" si="1463"/>
        <v>0</v>
      </c>
      <c r="BQ968" t="b">
        <f t="shared" si="1464"/>
        <v>0</v>
      </c>
      <c r="BR968" t="b">
        <f t="shared" si="1465"/>
        <v>0</v>
      </c>
      <c r="BS968" t="b">
        <f t="shared" si="1466"/>
        <v>0</v>
      </c>
      <c r="BT968" t="b">
        <f t="shared" si="1467"/>
        <v>0</v>
      </c>
      <c r="BU968" t="b">
        <f t="shared" si="1468"/>
        <v>0</v>
      </c>
      <c r="BV968" t="b">
        <f t="shared" si="1469"/>
        <v>0</v>
      </c>
      <c r="BW968" t="b">
        <f t="shared" si="1470"/>
        <v>0</v>
      </c>
      <c r="BX968" t="b">
        <f t="shared" si="1471"/>
        <v>0</v>
      </c>
      <c r="BY968" t="b">
        <f t="shared" si="1472"/>
        <v>0</v>
      </c>
      <c r="BZ968" t="b">
        <f t="shared" si="1473"/>
        <v>0</v>
      </c>
      <c r="CA968" t="b">
        <f t="shared" si="1474"/>
        <v>0</v>
      </c>
      <c r="CB968" t="b">
        <f t="shared" si="1475"/>
        <v>0</v>
      </c>
      <c r="CC968" t="b">
        <f t="shared" si="1476"/>
        <v>0</v>
      </c>
      <c r="CD968" t="b">
        <f t="shared" si="1477"/>
        <v>0</v>
      </c>
      <c r="CE968" t="b">
        <f t="shared" si="1478"/>
        <v>1</v>
      </c>
      <c r="CF968" t="b">
        <f t="shared" si="1479"/>
        <v>0</v>
      </c>
      <c r="CG968" t="b">
        <f t="shared" si="1480"/>
        <v>1</v>
      </c>
      <c r="CH968" t="b">
        <f t="shared" si="1481"/>
        <v>0</v>
      </c>
      <c r="CI968" t="b">
        <f t="shared" si="1482"/>
        <v>0</v>
      </c>
      <c r="CJ968" t="b">
        <f t="shared" si="1483"/>
        <v>0</v>
      </c>
      <c r="CK968" t="b">
        <f t="shared" si="1484"/>
        <v>0</v>
      </c>
      <c r="CL968" t="b">
        <f t="shared" si="1485"/>
        <v>0</v>
      </c>
      <c r="CM968" t="b">
        <f t="shared" si="1486"/>
        <v>0</v>
      </c>
      <c r="CN968" t="b">
        <f t="shared" si="1487"/>
        <v>0</v>
      </c>
      <c r="CO968" t="b">
        <f t="shared" si="1488"/>
        <v>0</v>
      </c>
      <c r="CP968" t="b">
        <f t="shared" si="1489"/>
        <v>0</v>
      </c>
      <c r="CQ968" t="b">
        <f t="shared" si="1490"/>
        <v>0</v>
      </c>
      <c r="CR968" t="b">
        <f t="shared" si="1491"/>
        <v>0</v>
      </c>
      <c r="CS968" t="b">
        <f t="shared" si="1492"/>
        <v>0</v>
      </c>
      <c r="CT968" t="b">
        <f t="shared" si="1493"/>
        <v>0</v>
      </c>
      <c r="CU968" t="b">
        <f t="shared" si="1494"/>
        <v>0</v>
      </c>
      <c r="CV968" t="b">
        <f t="shared" si="1495"/>
        <v>0</v>
      </c>
      <c r="CW968" t="b">
        <f t="shared" si="1496"/>
        <v>0</v>
      </c>
      <c r="CX968" t="b">
        <f t="shared" si="1497"/>
        <v>0</v>
      </c>
      <c r="CY968" t="b">
        <f t="shared" si="1498"/>
        <v>0</v>
      </c>
      <c r="CZ968" t="b">
        <f t="shared" si="1499"/>
        <v>0</v>
      </c>
      <c r="DA968" t="b">
        <f t="shared" si="1500"/>
        <v>0</v>
      </c>
      <c r="DB968" t="b">
        <f t="shared" si="1501"/>
        <v>1</v>
      </c>
      <c r="DC968" t="b">
        <f t="shared" si="1502"/>
        <v>0</v>
      </c>
      <c r="DD968" t="b">
        <f t="shared" si="1503"/>
        <v>0</v>
      </c>
    </row>
    <row r="969" spans="1:108">
      <c r="A969" s="7" t="s">
        <v>298</v>
      </c>
      <c r="C969" t="s">
        <v>299</v>
      </c>
      <c r="F969" t="s">
        <v>274</v>
      </c>
      <c r="G969" t="s">
        <v>264</v>
      </c>
      <c r="H969" t="s">
        <v>7442</v>
      </c>
      <c r="I969" t="s">
        <v>7417</v>
      </c>
      <c r="J969" s="4" t="s">
        <v>16</v>
      </c>
      <c r="K969" t="s">
        <v>16</v>
      </c>
      <c r="L969" t="s">
        <v>6191</v>
      </c>
      <c r="M969" t="s">
        <v>6079</v>
      </c>
      <c r="N969" t="s">
        <v>30</v>
      </c>
      <c r="O969" t="b">
        <f t="shared" si="1410"/>
        <v>0</v>
      </c>
      <c r="P969" t="b">
        <f t="shared" si="1411"/>
        <v>1</v>
      </c>
      <c r="Q969" t="b">
        <f t="shared" si="1412"/>
        <v>0</v>
      </c>
      <c r="R969" t="b">
        <f t="shared" si="1413"/>
        <v>0</v>
      </c>
      <c r="S969" t="b">
        <f t="shared" si="1414"/>
        <v>1</v>
      </c>
      <c r="T969" t="b">
        <f t="shared" si="1415"/>
        <v>0</v>
      </c>
      <c r="U969" t="b">
        <f t="shared" si="1416"/>
        <v>0</v>
      </c>
      <c r="V969" t="b">
        <f t="shared" si="1417"/>
        <v>0</v>
      </c>
      <c r="W969" t="b">
        <f t="shared" si="1418"/>
        <v>0</v>
      </c>
      <c r="X969" t="b">
        <f t="shared" si="1419"/>
        <v>0</v>
      </c>
      <c r="Y969" t="b">
        <f t="shared" si="1420"/>
        <v>0</v>
      </c>
      <c r="Z969" t="b">
        <f t="shared" si="1421"/>
        <v>0</v>
      </c>
      <c r="AA969" t="b">
        <f t="shared" si="1422"/>
        <v>0</v>
      </c>
      <c r="AB969" t="b">
        <f t="shared" si="1423"/>
        <v>0</v>
      </c>
      <c r="AC969" t="b">
        <f t="shared" si="1424"/>
        <v>0</v>
      </c>
      <c r="AD969" t="b">
        <f t="shared" si="1425"/>
        <v>0</v>
      </c>
      <c r="AE969" t="b">
        <f t="shared" si="1426"/>
        <v>0</v>
      </c>
      <c r="AF969" t="b">
        <f t="shared" si="1427"/>
        <v>0</v>
      </c>
      <c r="AG969" t="b">
        <f t="shared" si="1428"/>
        <v>0</v>
      </c>
      <c r="AH969" t="b">
        <f t="shared" si="1429"/>
        <v>0</v>
      </c>
      <c r="AI969" t="b">
        <f t="shared" si="1430"/>
        <v>1</v>
      </c>
      <c r="AJ969" t="b">
        <f t="shared" si="1431"/>
        <v>0</v>
      </c>
      <c r="AK969" t="b">
        <f t="shared" si="1432"/>
        <v>0</v>
      </c>
      <c r="AL969" t="b">
        <f t="shared" si="1433"/>
        <v>0</v>
      </c>
      <c r="AM969" t="b">
        <f t="shared" si="1434"/>
        <v>0</v>
      </c>
      <c r="AN969" t="b">
        <f t="shared" si="1435"/>
        <v>0</v>
      </c>
      <c r="AO969" t="b">
        <f t="shared" si="1436"/>
        <v>0</v>
      </c>
      <c r="AP969" t="b">
        <f t="shared" si="1437"/>
        <v>0</v>
      </c>
      <c r="AQ969" t="b">
        <f t="shared" si="1438"/>
        <v>0</v>
      </c>
      <c r="AR969" t="b">
        <f t="shared" si="1439"/>
        <v>0</v>
      </c>
      <c r="AS969" t="b">
        <f t="shared" si="1440"/>
        <v>0</v>
      </c>
      <c r="AT969" t="b">
        <f t="shared" si="1441"/>
        <v>0</v>
      </c>
      <c r="AU969" t="b">
        <f t="shared" si="1442"/>
        <v>0</v>
      </c>
      <c r="AV969" t="b">
        <f t="shared" si="1443"/>
        <v>0</v>
      </c>
      <c r="AW969" t="b">
        <f t="shared" si="1444"/>
        <v>0</v>
      </c>
      <c r="AX969" t="b">
        <f t="shared" si="1445"/>
        <v>0</v>
      </c>
      <c r="AY969" t="b">
        <f t="shared" si="1446"/>
        <v>0</v>
      </c>
      <c r="AZ969" t="b">
        <f t="shared" si="1447"/>
        <v>0</v>
      </c>
      <c r="BA969" t="b">
        <f t="shared" si="1448"/>
        <v>0</v>
      </c>
      <c r="BB969" t="b">
        <f t="shared" si="1449"/>
        <v>0</v>
      </c>
      <c r="BC969" t="b">
        <f t="shared" si="1450"/>
        <v>0</v>
      </c>
      <c r="BD969" t="b">
        <f t="shared" si="1451"/>
        <v>0</v>
      </c>
      <c r="BE969" t="b">
        <f t="shared" si="1452"/>
        <v>0</v>
      </c>
      <c r="BF969" t="b">
        <f t="shared" si="1453"/>
        <v>0</v>
      </c>
      <c r="BG969" t="b">
        <f t="shared" si="1454"/>
        <v>0</v>
      </c>
      <c r="BH969" t="b">
        <f t="shared" si="1455"/>
        <v>0</v>
      </c>
      <c r="BI969" t="b">
        <f t="shared" si="1456"/>
        <v>0</v>
      </c>
      <c r="BJ969" t="b">
        <f t="shared" si="1457"/>
        <v>0</v>
      </c>
      <c r="BK969" t="b">
        <f t="shared" si="1458"/>
        <v>0</v>
      </c>
      <c r="BL969" t="b">
        <f t="shared" si="1459"/>
        <v>0</v>
      </c>
      <c r="BM969" t="b">
        <f t="shared" si="1460"/>
        <v>0</v>
      </c>
      <c r="BN969" t="b">
        <f t="shared" si="1461"/>
        <v>0</v>
      </c>
      <c r="BO969" t="b">
        <f t="shared" si="1462"/>
        <v>0</v>
      </c>
      <c r="BP969" t="b">
        <f t="shared" si="1463"/>
        <v>0</v>
      </c>
      <c r="BQ969" t="b">
        <f t="shared" si="1464"/>
        <v>0</v>
      </c>
      <c r="BR969" t="b">
        <f t="shared" si="1465"/>
        <v>0</v>
      </c>
      <c r="BS969" t="b">
        <f t="shared" si="1466"/>
        <v>0</v>
      </c>
      <c r="BT969" t="b">
        <f t="shared" si="1467"/>
        <v>0</v>
      </c>
      <c r="BU969" t="b">
        <f t="shared" si="1468"/>
        <v>0</v>
      </c>
      <c r="BV969" t="b">
        <f t="shared" si="1469"/>
        <v>0</v>
      </c>
      <c r="BW969" t="b">
        <f t="shared" si="1470"/>
        <v>0</v>
      </c>
      <c r="BX969" t="b">
        <f t="shared" si="1471"/>
        <v>0</v>
      </c>
      <c r="BY969" t="b">
        <f t="shared" si="1472"/>
        <v>0</v>
      </c>
      <c r="BZ969" t="b">
        <f t="shared" si="1473"/>
        <v>0</v>
      </c>
      <c r="CA969" t="b">
        <f t="shared" si="1474"/>
        <v>0</v>
      </c>
      <c r="CB969" t="b">
        <f t="shared" si="1475"/>
        <v>0</v>
      </c>
      <c r="CC969" t="b">
        <f t="shared" si="1476"/>
        <v>0</v>
      </c>
      <c r="CD969" t="b">
        <f t="shared" si="1477"/>
        <v>0</v>
      </c>
      <c r="CE969" t="b">
        <f t="shared" si="1478"/>
        <v>0</v>
      </c>
      <c r="CF969" t="b">
        <f t="shared" si="1479"/>
        <v>0</v>
      </c>
      <c r="CG969" t="b">
        <f t="shared" si="1480"/>
        <v>0</v>
      </c>
      <c r="CH969" t="b">
        <f t="shared" si="1481"/>
        <v>0</v>
      </c>
      <c r="CI969" t="b">
        <f t="shared" si="1482"/>
        <v>0</v>
      </c>
      <c r="CJ969" t="b">
        <f t="shared" si="1483"/>
        <v>0</v>
      </c>
      <c r="CK969" t="b">
        <f t="shared" si="1484"/>
        <v>0</v>
      </c>
      <c r="CL969" t="b">
        <f t="shared" si="1485"/>
        <v>0</v>
      </c>
      <c r="CM969" t="b">
        <f t="shared" si="1486"/>
        <v>0</v>
      </c>
      <c r="CN969" t="b">
        <f t="shared" si="1487"/>
        <v>0</v>
      </c>
      <c r="CO969" t="b">
        <f t="shared" si="1488"/>
        <v>0</v>
      </c>
      <c r="CP969" t="b">
        <f t="shared" si="1489"/>
        <v>0</v>
      </c>
      <c r="CQ969" t="b">
        <f t="shared" si="1490"/>
        <v>0</v>
      </c>
      <c r="CR969" t="b">
        <f t="shared" si="1491"/>
        <v>0</v>
      </c>
      <c r="CS969" t="b">
        <f t="shared" si="1492"/>
        <v>0</v>
      </c>
      <c r="CT969" t="b">
        <f t="shared" si="1493"/>
        <v>0</v>
      </c>
      <c r="CU969" t="b">
        <f t="shared" si="1494"/>
        <v>0</v>
      </c>
      <c r="CV969" t="b">
        <f t="shared" si="1495"/>
        <v>0</v>
      </c>
      <c r="CW969" t="b">
        <f t="shared" si="1496"/>
        <v>0</v>
      </c>
      <c r="CX969" t="b">
        <f t="shared" si="1497"/>
        <v>0</v>
      </c>
      <c r="CY969" t="b">
        <f t="shared" si="1498"/>
        <v>0</v>
      </c>
      <c r="CZ969" t="b">
        <f t="shared" si="1499"/>
        <v>0</v>
      </c>
      <c r="DA969" t="b">
        <f t="shared" si="1500"/>
        <v>0</v>
      </c>
      <c r="DB969" t="b">
        <f t="shared" si="1501"/>
        <v>0</v>
      </c>
      <c r="DC969" t="b">
        <f t="shared" si="1502"/>
        <v>0</v>
      </c>
      <c r="DD969" t="b">
        <f t="shared" si="1503"/>
        <v>0</v>
      </c>
    </row>
    <row r="970" spans="1:108">
      <c r="A970" t="s">
        <v>300</v>
      </c>
      <c r="C970" t="s">
        <v>299</v>
      </c>
      <c r="F970" t="s">
        <v>274</v>
      </c>
      <c r="G970" t="s">
        <v>264</v>
      </c>
      <c r="H970" t="s">
        <v>7442</v>
      </c>
      <c r="I970" t="s">
        <v>7417</v>
      </c>
      <c r="J970" s="3" t="s">
        <v>124</v>
      </c>
      <c r="K970" t="s">
        <v>16</v>
      </c>
      <c r="L970" t="s">
        <v>6192</v>
      </c>
      <c r="M970" t="s">
        <v>6079</v>
      </c>
      <c r="N970" t="s">
        <v>30</v>
      </c>
      <c r="O970" t="b">
        <f t="shared" si="1410"/>
        <v>0</v>
      </c>
      <c r="P970" t="b">
        <f t="shared" si="1411"/>
        <v>1</v>
      </c>
      <c r="Q970" t="b">
        <f t="shared" si="1412"/>
        <v>0</v>
      </c>
      <c r="R970" t="b">
        <f t="shared" si="1413"/>
        <v>0</v>
      </c>
      <c r="S970" t="b">
        <f t="shared" si="1414"/>
        <v>1</v>
      </c>
      <c r="T970" t="b">
        <f t="shared" si="1415"/>
        <v>0</v>
      </c>
      <c r="U970" t="b">
        <f t="shared" si="1416"/>
        <v>0</v>
      </c>
      <c r="V970" t="b">
        <f t="shared" si="1417"/>
        <v>0</v>
      </c>
      <c r="W970" t="b">
        <f t="shared" si="1418"/>
        <v>0</v>
      </c>
      <c r="X970" t="b">
        <f t="shared" si="1419"/>
        <v>0</v>
      </c>
      <c r="Y970" t="b">
        <f t="shared" si="1420"/>
        <v>0</v>
      </c>
      <c r="Z970" t="b">
        <f t="shared" si="1421"/>
        <v>0</v>
      </c>
      <c r="AA970" t="b">
        <f t="shared" si="1422"/>
        <v>0</v>
      </c>
      <c r="AB970" t="b">
        <f t="shared" si="1423"/>
        <v>0</v>
      </c>
      <c r="AC970" t="b">
        <f t="shared" si="1424"/>
        <v>0</v>
      </c>
      <c r="AD970" t="b">
        <f t="shared" si="1425"/>
        <v>0</v>
      </c>
      <c r="AE970" t="b">
        <f t="shared" si="1426"/>
        <v>0</v>
      </c>
      <c r="AF970" t="b">
        <f t="shared" si="1427"/>
        <v>0</v>
      </c>
      <c r="AG970" t="b">
        <f t="shared" si="1428"/>
        <v>0</v>
      </c>
      <c r="AH970" t="b">
        <f t="shared" si="1429"/>
        <v>0</v>
      </c>
      <c r="AI970" t="b">
        <f t="shared" si="1430"/>
        <v>1</v>
      </c>
      <c r="AJ970" t="b">
        <f t="shared" si="1431"/>
        <v>0</v>
      </c>
      <c r="AK970" t="b">
        <f t="shared" si="1432"/>
        <v>0</v>
      </c>
      <c r="AL970" t="b">
        <f t="shared" si="1433"/>
        <v>0</v>
      </c>
      <c r="AM970" t="b">
        <f t="shared" si="1434"/>
        <v>0</v>
      </c>
      <c r="AN970" t="b">
        <f t="shared" si="1435"/>
        <v>0</v>
      </c>
      <c r="AO970" t="b">
        <f t="shared" si="1436"/>
        <v>0</v>
      </c>
      <c r="AP970" t="b">
        <f t="shared" si="1437"/>
        <v>0</v>
      </c>
      <c r="AQ970" t="b">
        <f t="shared" si="1438"/>
        <v>0</v>
      </c>
      <c r="AR970" t="b">
        <f t="shared" si="1439"/>
        <v>0</v>
      </c>
      <c r="AS970" t="b">
        <f t="shared" si="1440"/>
        <v>0</v>
      </c>
      <c r="AT970" t="b">
        <f t="shared" si="1441"/>
        <v>0</v>
      </c>
      <c r="AU970" t="b">
        <f t="shared" si="1442"/>
        <v>0</v>
      </c>
      <c r="AV970" t="b">
        <f t="shared" si="1443"/>
        <v>0</v>
      </c>
      <c r="AW970" t="b">
        <f t="shared" si="1444"/>
        <v>0</v>
      </c>
      <c r="AX970" t="b">
        <f t="shared" si="1445"/>
        <v>0</v>
      </c>
      <c r="AY970" t="b">
        <f t="shared" si="1446"/>
        <v>0</v>
      </c>
      <c r="AZ970" t="b">
        <f t="shared" si="1447"/>
        <v>0</v>
      </c>
      <c r="BA970" t="b">
        <f t="shared" si="1448"/>
        <v>0</v>
      </c>
      <c r="BB970" t="b">
        <f t="shared" si="1449"/>
        <v>0</v>
      </c>
      <c r="BC970" t="b">
        <f t="shared" si="1450"/>
        <v>0</v>
      </c>
      <c r="BD970" t="b">
        <f t="shared" si="1451"/>
        <v>0</v>
      </c>
      <c r="BE970" t="b">
        <f t="shared" si="1452"/>
        <v>0</v>
      </c>
      <c r="BF970" t="b">
        <f t="shared" si="1453"/>
        <v>0</v>
      </c>
      <c r="BG970" t="b">
        <f t="shared" si="1454"/>
        <v>0</v>
      </c>
      <c r="BH970" t="b">
        <f t="shared" si="1455"/>
        <v>0</v>
      </c>
      <c r="BI970" t="b">
        <f t="shared" si="1456"/>
        <v>0</v>
      </c>
      <c r="BJ970" t="b">
        <f t="shared" si="1457"/>
        <v>0</v>
      </c>
      <c r="BK970" t="b">
        <f t="shared" si="1458"/>
        <v>0</v>
      </c>
      <c r="BL970" t="b">
        <f t="shared" si="1459"/>
        <v>0</v>
      </c>
      <c r="BM970" t="b">
        <f t="shared" si="1460"/>
        <v>0</v>
      </c>
      <c r="BN970" t="b">
        <f t="shared" si="1461"/>
        <v>0</v>
      </c>
      <c r="BO970" t="b">
        <f t="shared" si="1462"/>
        <v>0</v>
      </c>
      <c r="BP970" t="b">
        <f t="shared" si="1463"/>
        <v>0</v>
      </c>
      <c r="BQ970" t="b">
        <f t="shared" si="1464"/>
        <v>0</v>
      </c>
      <c r="BR970" t="b">
        <f t="shared" si="1465"/>
        <v>0</v>
      </c>
      <c r="BS970" t="b">
        <f t="shared" si="1466"/>
        <v>0</v>
      </c>
      <c r="BT970" t="b">
        <f t="shared" si="1467"/>
        <v>0</v>
      </c>
      <c r="BU970" t="b">
        <f t="shared" si="1468"/>
        <v>0</v>
      </c>
      <c r="BV970" t="b">
        <f t="shared" si="1469"/>
        <v>0</v>
      </c>
      <c r="BW970" t="b">
        <f t="shared" si="1470"/>
        <v>0</v>
      </c>
      <c r="BX970" t="b">
        <f t="shared" si="1471"/>
        <v>0</v>
      </c>
      <c r="BY970" t="b">
        <f t="shared" si="1472"/>
        <v>0</v>
      </c>
      <c r="BZ970" t="b">
        <f t="shared" si="1473"/>
        <v>0</v>
      </c>
      <c r="CA970" t="b">
        <f t="shared" si="1474"/>
        <v>0</v>
      </c>
      <c r="CB970" t="b">
        <f t="shared" si="1475"/>
        <v>0</v>
      </c>
      <c r="CC970" t="b">
        <f t="shared" si="1476"/>
        <v>0</v>
      </c>
      <c r="CD970" t="b">
        <f t="shared" si="1477"/>
        <v>0</v>
      </c>
      <c r="CE970" t="b">
        <f t="shared" si="1478"/>
        <v>0</v>
      </c>
      <c r="CF970" t="b">
        <f t="shared" si="1479"/>
        <v>0</v>
      </c>
      <c r="CG970" t="b">
        <f t="shared" si="1480"/>
        <v>0</v>
      </c>
      <c r="CH970" t="b">
        <f t="shared" si="1481"/>
        <v>0</v>
      </c>
      <c r="CI970" t="b">
        <f t="shared" si="1482"/>
        <v>0</v>
      </c>
      <c r="CJ970" t="b">
        <f t="shared" si="1483"/>
        <v>0</v>
      </c>
      <c r="CK970" t="b">
        <f t="shared" si="1484"/>
        <v>0</v>
      </c>
      <c r="CL970" t="b">
        <f t="shared" si="1485"/>
        <v>0</v>
      </c>
      <c r="CM970" t="b">
        <f t="shared" si="1486"/>
        <v>0</v>
      </c>
      <c r="CN970" t="b">
        <f t="shared" si="1487"/>
        <v>0</v>
      </c>
      <c r="CO970" t="b">
        <f t="shared" si="1488"/>
        <v>0</v>
      </c>
      <c r="CP970" t="b">
        <f t="shared" si="1489"/>
        <v>0</v>
      </c>
      <c r="CQ970" t="b">
        <f t="shared" si="1490"/>
        <v>0</v>
      </c>
      <c r="CR970" t="b">
        <f t="shared" si="1491"/>
        <v>0</v>
      </c>
      <c r="CS970" t="b">
        <f t="shared" si="1492"/>
        <v>0</v>
      </c>
      <c r="CT970" t="b">
        <f t="shared" si="1493"/>
        <v>0</v>
      </c>
      <c r="CU970" t="b">
        <f t="shared" si="1494"/>
        <v>0</v>
      </c>
      <c r="CV970" t="b">
        <f t="shared" si="1495"/>
        <v>0</v>
      </c>
      <c r="CW970" t="b">
        <f t="shared" si="1496"/>
        <v>0</v>
      </c>
      <c r="CX970" t="b">
        <f t="shared" si="1497"/>
        <v>0</v>
      </c>
      <c r="CY970" t="b">
        <f t="shared" si="1498"/>
        <v>0</v>
      </c>
      <c r="CZ970" t="b">
        <f t="shared" si="1499"/>
        <v>0</v>
      </c>
      <c r="DA970" t="b">
        <f t="shared" si="1500"/>
        <v>0</v>
      </c>
      <c r="DB970" t="b">
        <f t="shared" si="1501"/>
        <v>0</v>
      </c>
      <c r="DC970" t="b">
        <f t="shared" si="1502"/>
        <v>0</v>
      </c>
      <c r="DD970" t="b">
        <f t="shared" si="1503"/>
        <v>0</v>
      </c>
    </row>
    <row r="971" spans="1:108">
      <c r="A971" s="4" t="s">
        <v>269</v>
      </c>
      <c r="C971" t="s">
        <v>270</v>
      </c>
      <c r="F971" t="s">
        <v>271</v>
      </c>
      <c r="G971" t="s">
        <v>264</v>
      </c>
      <c r="H971" t="s">
        <v>7442</v>
      </c>
      <c r="I971" t="s">
        <v>7417</v>
      </c>
      <c r="J971" s="3" t="s">
        <v>124</v>
      </c>
      <c r="K971" t="s">
        <v>16</v>
      </c>
      <c r="L971" t="s">
        <v>6177</v>
      </c>
      <c r="M971" t="s">
        <v>6079</v>
      </c>
      <c r="N971" t="s">
        <v>63</v>
      </c>
      <c r="O971" t="b">
        <f t="shared" si="1410"/>
        <v>0</v>
      </c>
      <c r="P971" t="b">
        <f t="shared" si="1411"/>
        <v>1</v>
      </c>
      <c r="Q971" t="b">
        <f t="shared" si="1412"/>
        <v>0</v>
      </c>
      <c r="R971" t="b">
        <f t="shared" si="1413"/>
        <v>0</v>
      </c>
      <c r="S971" t="b">
        <f t="shared" si="1414"/>
        <v>0</v>
      </c>
      <c r="T971" t="b">
        <f t="shared" si="1415"/>
        <v>1</v>
      </c>
      <c r="U971" t="b">
        <f t="shared" si="1416"/>
        <v>0</v>
      </c>
      <c r="V971" t="b">
        <f t="shared" si="1417"/>
        <v>0</v>
      </c>
      <c r="W971" t="b">
        <f t="shared" si="1418"/>
        <v>0</v>
      </c>
      <c r="X971" t="b">
        <f t="shared" si="1419"/>
        <v>0</v>
      </c>
      <c r="Y971" t="b">
        <f t="shared" si="1420"/>
        <v>0</v>
      </c>
      <c r="Z971" t="b">
        <f t="shared" si="1421"/>
        <v>0</v>
      </c>
      <c r="AA971" t="b">
        <f t="shared" si="1422"/>
        <v>0</v>
      </c>
      <c r="AB971" t="b">
        <f t="shared" si="1423"/>
        <v>0</v>
      </c>
      <c r="AC971" t="b">
        <f t="shared" si="1424"/>
        <v>0</v>
      </c>
      <c r="AD971" t="b">
        <f t="shared" si="1425"/>
        <v>0</v>
      </c>
      <c r="AE971" t="b">
        <f t="shared" si="1426"/>
        <v>0</v>
      </c>
      <c r="AF971" t="b">
        <f t="shared" si="1427"/>
        <v>0</v>
      </c>
      <c r="AG971" t="b">
        <f t="shared" si="1428"/>
        <v>0</v>
      </c>
      <c r="AH971" t="b">
        <f t="shared" si="1429"/>
        <v>0</v>
      </c>
      <c r="AI971" t="b">
        <f t="shared" si="1430"/>
        <v>0</v>
      </c>
      <c r="AJ971" t="b">
        <f t="shared" si="1431"/>
        <v>0</v>
      </c>
      <c r="AK971" t="b">
        <f t="shared" si="1432"/>
        <v>0</v>
      </c>
      <c r="AL971" t="b">
        <f t="shared" si="1433"/>
        <v>0</v>
      </c>
      <c r="AM971" t="b">
        <f t="shared" si="1434"/>
        <v>0</v>
      </c>
      <c r="AN971" t="b">
        <f t="shared" si="1435"/>
        <v>0</v>
      </c>
      <c r="AO971" t="b">
        <f t="shared" si="1436"/>
        <v>0</v>
      </c>
      <c r="AP971" t="b">
        <f t="shared" si="1437"/>
        <v>0</v>
      </c>
      <c r="AQ971" t="b">
        <f t="shared" si="1438"/>
        <v>0</v>
      </c>
      <c r="AR971" t="b">
        <f t="shared" si="1439"/>
        <v>0</v>
      </c>
      <c r="AS971" t="b">
        <f t="shared" si="1440"/>
        <v>0</v>
      </c>
      <c r="AT971" t="b">
        <f t="shared" si="1441"/>
        <v>0</v>
      </c>
      <c r="AU971" t="b">
        <f t="shared" si="1442"/>
        <v>0</v>
      </c>
      <c r="AV971" t="b">
        <f t="shared" si="1443"/>
        <v>0</v>
      </c>
      <c r="AW971" t="b">
        <f t="shared" si="1444"/>
        <v>0</v>
      </c>
      <c r="AX971" t="b">
        <f t="shared" si="1445"/>
        <v>0</v>
      </c>
      <c r="AY971" t="b">
        <f t="shared" si="1446"/>
        <v>0</v>
      </c>
      <c r="AZ971" t="b">
        <f t="shared" si="1447"/>
        <v>0</v>
      </c>
      <c r="BA971" t="b">
        <f t="shared" si="1448"/>
        <v>0</v>
      </c>
      <c r="BB971" t="b">
        <f t="shared" si="1449"/>
        <v>0</v>
      </c>
      <c r="BC971" t="b">
        <f t="shared" si="1450"/>
        <v>0</v>
      </c>
      <c r="BD971" t="b">
        <f t="shared" si="1451"/>
        <v>0</v>
      </c>
      <c r="BE971" t="b">
        <f t="shared" si="1452"/>
        <v>0</v>
      </c>
      <c r="BF971" t="b">
        <f t="shared" si="1453"/>
        <v>0</v>
      </c>
      <c r="BG971" t="b">
        <f t="shared" si="1454"/>
        <v>0</v>
      </c>
      <c r="BH971" t="b">
        <f t="shared" si="1455"/>
        <v>0</v>
      </c>
      <c r="BI971" t="b">
        <f t="shared" si="1456"/>
        <v>0</v>
      </c>
      <c r="BJ971" t="b">
        <f t="shared" si="1457"/>
        <v>0</v>
      </c>
      <c r="BK971" t="b">
        <f t="shared" si="1458"/>
        <v>0</v>
      </c>
      <c r="BL971" t="b">
        <f t="shared" si="1459"/>
        <v>0</v>
      </c>
      <c r="BM971" t="b">
        <f t="shared" si="1460"/>
        <v>0</v>
      </c>
      <c r="BN971" t="b">
        <f t="shared" si="1461"/>
        <v>0</v>
      </c>
      <c r="BO971" t="b">
        <f t="shared" si="1462"/>
        <v>0</v>
      </c>
      <c r="BP971" t="b">
        <f t="shared" si="1463"/>
        <v>1</v>
      </c>
      <c r="BQ971" t="b">
        <f t="shared" si="1464"/>
        <v>0</v>
      </c>
      <c r="BR971" t="b">
        <f t="shared" si="1465"/>
        <v>0</v>
      </c>
      <c r="BS971" t="b">
        <f t="shared" si="1466"/>
        <v>0</v>
      </c>
      <c r="BT971" t="b">
        <f t="shared" si="1467"/>
        <v>0</v>
      </c>
      <c r="BU971" t="b">
        <f t="shared" si="1468"/>
        <v>0</v>
      </c>
      <c r="BV971" t="b">
        <f t="shared" si="1469"/>
        <v>0</v>
      </c>
      <c r="BW971" t="b">
        <f t="shared" si="1470"/>
        <v>0</v>
      </c>
      <c r="BX971" t="b">
        <f t="shared" si="1471"/>
        <v>0</v>
      </c>
      <c r="BY971" t="b">
        <f t="shared" si="1472"/>
        <v>0</v>
      </c>
      <c r="BZ971" t="b">
        <f t="shared" si="1473"/>
        <v>0</v>
      </c>
      <c r="CA971" t="b">
        <f t="shared" si="1474"/>
        <v>0</v>
      </c>
      <c r="CB971" t="b">
        <f t="shared" si="1475"/>
        <v>0</v>
      </c>
      <c r="CC971" t="b">
        <f t="shared" si="1476"/>
        <v>0</v>
      </c>
      <c r="CD971" t="b">
        <f t="shared" si="1477"/>
        <v>0</v>
      </c>
      <c r="CE971" t="b">
        <f t="shared" si="1478"/>
        <v>0</v>
      </c>
      <c r="CF971" t="b">
        <f t="shared" si="1479"/>
        <v>0</v>
      </c>
      <c r="CG971" t="b">
        <f t="shared" si="1480"/>
        <v>0</v>
      </c>
      <c r="CH971" t="b">
        <f t="shared" si="1481"/>
        <v>0</v>
      </c>
      <c r="CI971" t="b">
        <f t="shared" si="1482"/>
        <v>0</v>
      </c>
      <c r="CJ971" t="b">
        <f t="shared" si="1483"/>
        <v>0</v>
      </c>
      <c r="CK971" t="b">
        <f t="shared" si="1484"/>
        <v>0</v>
      </c>
      <c r="CL971" t="b">
        <f t="shared" si="1485"/>
        <v>0</v>
      </c>
      <c r="CM971" t="b">
        <f t="shared" si="1486"/>
        <v>0</v>
      </c>
      <c r="CN971" t="b">
        <f t="shared" si="1487"/>
        <v>0</v>
      </c>
      <c r="CO971" t="b">
        <f t="shared" si="1488"/>
        <v>0</v>
      </c>
      <c r="CP971" t="b">
        <f t="shared" si="1489"/>
        <v>0</v>
      </c>
      <c r="CQ971" t="b">
        <f t="shared" si="1490"/>
        <v>0</v>
      </c>
      <c r="CR971" t="b">
        <f t="shared" si="1491"/>
        <v>0</v>
      </c>
      <c r="CS971" t="b">
        <f t="shared" si="1492"/>
        <v>0</v>
      </c>
      <c r="CT971" t="b">
        <f t="shared" si="1493"/>
        <v>0</v>
      </c>
      <c r="CU971" t="b">
        <f t="shared" si="1494"/>
        <v>0</v>
      </c>
      <c r="CV971" t="b">
        <f t="shared" si="1495"/>
        <v>0</v>
      </c>
      <c r="CW971" t="b">
        <f t="shared" si="1496"/>
        <v>0</v>
      </c>
      <c r="CX971" t="b">
        <f t="shared" si="1497"/>
        <v>0</v>
      </c>
      <c r="CY971" t="b">
        <f t="shared" si="1498"/>
        <v>0</v>
      </c>
      <c r="CZ971" t="b">
        <f t="shared" si="1499"/>
        <v>0</v>
      </c>
      <c r="DA971" t="b">
        <f t="shared" si="1500"/>
        <v>0</v>
      </c>
      <c r="DB971" t="b">
        <f t="shared" si="1501"/>
        <v>0</v>
      </c>
      <c r="DC971" t="b">
        <f t="shared" si="1502"/>
        <v>0</v>
      </c>
      <c r="DD971" t="b">
        <f t="shared" si="1503"/>
        <v>0</v>
      </c>
    </row>
    <row r="972" spans="1:108">
      <c r="A972" s="1" t="s">
        <v>128</v>
      </c>
      <c r="C972" t="s">
        <v>129</v>
      </c>
      <c r="F972" t="s">
        <v>6115</v>
      </c>
      <c r="G972" t="s">
        <v>130</v>
      </c>
      <c r="H972" t="s">
        <v>7443</v>
      </c>
      <c r="I972" t="s">
        <v>7417</v>
      </c>
      <c r="J972" s="1" t="s">
        <v>119</v>
      </c>
      <c r="K972" t="s">
        <v>109</v>
      </c>
      <c r="L972" t="s">
        <v>6143</v>
      </c>
      <c r="M972" t="s">
        <v>131</v>
      </c>
      <c r="N972" t="s">
        <v>132</v>
      </c>
      <c r="O972" t="b">
        <f t="shared" si="1410"/>
        <v>1</v>
      </c>
      <c r="P972" t="b">
        <f t="shared" si="1411"/>
        <v>1</v>
      </c>
      <c r="Q972" t="b">
        <f t="shared" si="1412"/>
        <v>1</v>
      </c>
      <c r="R972" t="b">
        <f t="shared" si="1413"/>
        <v>1</v>
      </c>
      <c r="S972" t="b">
        <f t="shared" si="1414"/>
        <v>1</v>
      </c>
      <c r="T972" t="b">
        <f t="shared" si="1415"/>
        <v>1</v>
      </c>
      <c r="U972" t="b">
        <f t="shared" si="1416"/>
        <v>1</v>
      </c>
      <c r="V972" t="b">
        <f t="shared" si="1417"/>
        <v>1</v>
      </c>
      <c r="W972" t="b">
        <f t="shared" si="1418"/>
        <v>0</v>
      </c>
      <c r="X972" t="b">
        <f t="shared" si="1419"/>
        <v>1</v>
      </c>
      <c r="Y972" t="b">
        <f t="shared" si="1420"/>
        <v>1</v>
      </c>
      <c r="Z972" t="b">
        <f t="shared" si="1421"/>
        <v>1</v>
      </c>
      <c r="AA972" t="b">
        <f t="shared" si="1422"/>
        <v>1</v>
      </c>
      <c r="AB972" t="b">
        <f t="shared" si="1423"/>
        <v>1</v>
      </c>
      <c r="AC972" t="b">
        <f t="shared" si="1424"/>
        <v>0</v>
      </c>
      <c r="AD972" t="b">
        <f t="shared" si="1425"/>
        <v>0</v>
      </c>
      <c r="AE972" t="b">
        <f t="shared" si="1426"/>
        <v>0</v>
      </c>
      <c r="AF972" t="b">
        <f t="shared" si="1427"/>
        <v>0</v>
      </c>
      <c r="AG972" t="b">
        <f t="shared" si="1428"/>
        <v>1</v>
      </c>
      <c r="AH972" t="b">
        <f t="shared" si="1429"/>
        <v>1</v>
      </c>
      <c r="AI972" t="b">
        <f t="shared" si="1430"/>
        <v>0</v>
      </c>
      <c r="AJ972" t="b">
        <f t="shared" si="1431"/>
        <v>0</v>
      </c>
      <c r="AK972" t="b">
        <f t="shared" si="1432"/>
        <v>1</v>
      </c>
      <c r="AL972" t="b">
        <f t="shared" si="1433"/>
        <v>0</v>
      </c>
      <c r="AM972" t="b">
        <f t="shared" si="1434"/>
        <v>0</v>
      </c>
      <c r="AN972" t="b">
        <f t="shared" si="1435"/>
        <v>0</v>
      </c>
      <c r="AO972" t="b">
        <f t="shared" si="1436"/>
        <v>0</v>
      </c>
      <c r="AP972" t="b">
        <f t="shared" si="1437"/>
        <v>1</v>
      </c>
      <c r="AQ972" t="b">
        <f t="shared" si="1438"/>
        <v>0</v>
      </c>
      <c r="AR972" t="b">
        <f t="shared" si="1439"/>
        <v>0</v>
      </c>
      <c r="AS972" t="b">
        <f t="shared" si="1440"/>
        <v>0</v>
      </c>
      <c r="AT972" t="b">
        <f t="shared" si="1441"/>
        <v>0</v>
      </c>
      <c r="AU972" t="b">
        <f t="shared" si="1442"/>
        <v>0</v>
      </c>
      <c r="AV972" t="b">
        <f t="shared" si="1443"/>
        <v>0</v>
      </c>
      <c r="AW972" t="b">
        <f t="shared" si="1444"/>
        <v>0</v>
      </c>
      <c r="AX972" t="b">
        <f t="shared" si="1445"/>
        <v>1</v>
      </c>
      <c r="AY972" t="b">
        <f t="shared" si="1446"/>
        <v>1</v>
      </c>
      <c r="AZ972" t="b">
        <f t="shared" si="1447"/>
        <v>0</v>
      </c>
      <c r="BA972" t="b">
        <f t="shared" si="1448"/>
        <v>0</v>
      </c>
      <c r="BB972" t="b">
        <f t="shared" si="1449"/>
        <v>0</v>
      </c>
      <c r="BC972" t="b">
        <f t="shared" si="1450"/>
        <v>1</v>
      </c>
      <c r="BD972" t="b">
        <f t="shared" si="1451"/>
        <v>0</v>
      </c>
      <c r="BE972" t="b">
        <f t="shared" si="1452"/>
        <v>0</v>
      </c>
      <c r="BF972" t="b">
        <f t="shared" si="1453"/>
        <v>1</v>
      </c>
      <c r="BG972" t="b">
        <f t="shared" si="1454"/>
        <v>0</v>
      </c>
      <c r="BH972" t="b">
        <f t="shared" si="1455"/>
        <v>0</v>
      </c>
      <c r="BI972" t="b">
        <f t="shared" si="1456"/>
        <v>1</v>
      </c>
      <c r="BJ972" t="b">
        <f t="shared" si="1457"/>
        <v>0</v>
      </c>
      <c r="BK972" t="b">
        <f t="shared" si="1458"/>
        <v>0</v>
      </c>
      <c r="BL972" t="b">
        <f t="shared" si="1459"/>
        <v>0</v>
      </c>
      <c r="BM972" t="b">
        <f t="shared" si="1460"/>
        <v>0</v>
      </c>
      <c r="BN972" t="b">
        <f t="shared" si="1461"/>
        <v>1</v>
      </c>
      <c r="BO972" t="b">
        <f t="shared" si="1462"/>
        <v>0</v>
      </c>
      <c r="BP972" t="b">
        <f t="shared" si="1463"/>
        <v>1</v>
      </c>
      <c r="BQ972" t="b">
        <f t="shared" si="1464"/>
        <v>0</v>
      </c>
      <c r="BR972" t="b">
        <f t="shared" si="1465"/>
        <v>0</v>
      </c>
      <c r="BS972" t="b">
        <f t="shared" si="1466"/>
        <v>0</v>
      </c>
      <c r="BT972" t="b">
        <f t="shared" si="1467"/>
        <v>1</v>
      </c>
      <c r="BU972" t="b">
        <f t="shared" si="1468"/>
        <v>1</v>
      </c>
      <c r="BV972" t="b">
        <f t="shared" si="1469"/>
        <v>1</v>
      </c>
      <c r="BW972" t="b">
        <f t="shared" si="1470"/>
        <v>0</v>
      </c>
      <c r="BX972" t="b">
        <f t="shared" si="1471"/>
        <v>0</v>
      </c>
      <c r="BY972" t="b">
        <f t="shared" si="1472"/>
        <v>1</v>
      </c>
      <c r="BZ972" t="b">
        <f t="shared" si="1473"/>
        <v>0</v>
      </c>
      <c r="CA972" t="b">
        <f t="shared" si="1474"/>
        <v>0</v>
      </c>
      <c r="CB972" t="b">
        <f t="shared" si="1475"/>
        <v>0</v>
      </c>
      <c r="CC972" t="b">
        <f t="shared" si="1476"/>
        <v>0</v>
      </c>
      <c r="CD972" t="b">
        <f t="shared" si="1477"/>
        <v>0</v>
      </c>
      <c r="CE972" t="b">
        <f t="shared" si="1478"/>
        <v>0</v>
      </c>
      <c r="CF972" t="b">
        <f t="shared" si="1479"/>
        <v>0</v>
      </c>
      <c r="CG972" t="b">
        <f t="shared" si="1480"/>
        <v>0</v>
      </c>
      <c r="CH972" t="b">
        <f t="shared" si="1481"/>
        <v>1</v>
      </c>
      <c r="CI972" t="b">
        <f t="shared" si="1482"/>
        <v>0</v>
      </c>
      <c r="CJ972" t="b">
        <f t="shared" si="1483"/>
        <v>0</v>
      </c>
      <c r="CK972" t="b">
        <f t="shared" si="1484"/>
        <v>0</v>
      </c>
      <c r="CL972" t="b">
        <f t="shared" si="1485"/>
        <v>0</v>
      </c>
      <c r="CM972" t="b">
        <f t="shared" si="1486"/>
        <v>0</v>
      </c>
      <c r="CN972" t="b">
        <f t="shared" si="1487"/>
        <v>0</v>
      </c>
      <c r="CO972" t="b">
        <f t="shared" si="1488"/>
        <v>0</v>
      </c>
      <c r="CP972" t="b">
        <f t="shared" si="1489"/>
        <v>0</v>
      </c>
      <c r="CQ972" t="b">
        <f t="shared" si="1490"/>
        <v>0</v>
      </c>
      <c r="CR972" t="b">
        <f t="shared" si="1491"/>
        <v>0</v>
      </c>
      <c r="CS972" t="b">
        <f t="shared" si="1492"/>
        <v>0</v>
      </c>
      <c r="CT972" t="b">
        <f t="shared" si="1493"/>
        <v>0</v>
      </c>
      <c r="CU972" t="b">
        <f t="shared" si="1494"/>
        <v>0</v>
      </c>
      <c r="CV972" t="b">
        <f t="shared" si="1495"/>
        <v>0</v>
      </c>
      <c r="CW972" t="b">
        <f t="shared" si="1496"/>
        <v>1</v>
      </c>
      <c r="CX972" t="b">
        <f t="shared" si="1497"/>
        <v>1</v>
      </c>
      <c r="CY972" t="b">
        <f t="shared" si="1498"/>
        <v>0</v>
      </c>
      <c r="CZ972" t="b">
        <f t="shared" si="1499"/>
        <v>0</v>
      </c>
      <c r="DA972" t="b">
        <f t="shared" si="1500"/>
        <v>0</v>
      </c>
      <c r="DB972" t="b">
        <f t="shared" si="1501"/>
        <v>0</v>
      </c>
      <c r="DC972" t="b">
        <f t="shared" si="1502"/>
        <v>0</v>
      </c>
      <c r="DD972" t="b">
        <f t="shared" si="1503"/>
        <v>0</v>
      </c>
    </row>
    <row r="973" spans="1:108">
      <c r="A973" s="1" t="s">
        <v>133</v>
      </c>
      <c r="C973" t="s">
        <v>134</v>
      </c>
      <c r="F973" t="s">
        <v>6115</v>
      </c>
      <c r="G973" t="s">
        <v>130</v>
      </c>
      <c r="H973" t="s">
        <v>7443</v>
      </c>
      <c r="I973" t="s">
        <v>7417</v>
      </c>
      <c r="J973" s="1" t="s">
        <v>135</v>
      </c>
      <c r="K973" t="s">
        <v>136</v>
      </c>
      <c r="L973" t="s">
        <v>7809</v>
      </c>
      <c r="M973" t="s">
        <v>6079</v>
      </c>
      <c r="N973" t="s">
        <v>7530</v>
      </c>
      <c r="O973" t="b">
        <f t="shared" si="1410"/>
        <v>1</v>
      </c>
      <c r="P973" t="b">
        <f t="shared" si="1411"/>
        <v>1</v>
      </c>
      <c r="Q973" t="b">
        <f t="shared" si="1412"/>
        <v>1</v>
      </c>
      <c r="R973" t="b">
        <f t="shared" si="1413"/>
        <v>1</v>
      </c>
      <c r="S973" t="b">
        <f t="shared" si="1414"/>
        <v>0</v>
      </c>
      <c r="T973" t="b">
        <f t="shared" si="1415"/>
        <v>0</v>
      </c>
      <c r="U973" t="b">
        <f t="shared" si="1416"/>
        <v>1</v>
      </c>
      <c r="V973" t="b">
        <f t="shared" si="1417"/>
        <v>0</v>
      </c>
      <c r="W973" t="b">
        <f t="shared" si="1418"/>
        <v>1</v>
      </c>
      <c r="X973" t="b">
        <f t="shared" si="1419"/>
        <v>1</v>
      </c>
      <c r="Y973" t="b">
        <f t="shared" si="1420"/>
        <v>1</v>
      </c>
      <c r="Z973" t="b">
        <f t="shared" si="1421"/>
        <v>1</v>
      </c>
      <c r="AA973" t="b">
        <f t="shared" si="1422"/>
        <v>0</v>
      </c>
      <c r="AB973" t="b">
        <f t="shared" si="1423"/>
        <v>0</v>
      </c>
      <c r="AC973" t="b">
        <f t="shared" si="1424"/>
        <v>1</v>
      </c>
      <c r="AD973" t="b">
        <f t="shared" si="1425"/>
        <v>0</v>
      </c>
      <c r="AE973" t="b">
        <f t="shared" si="1426"/>
        <v>0</v>
      </c>
      <c r="AF973" t="b">
        <f t="shared" si="1427"/>
        <v>0</v>
      </c>
      <c r="AG973" t="b">
        <f t="shared" si="1428"/>
        <v>1</v>
      </c>
      <c r="AH973" t="b">
        <f t="shared" si="1429"/>
        <v>1</v>
      </c>
      <c r="AI973" t="b">
        <f t="shared" si="1430"/>
        <v>0</v>
      </c>
      <c r="AJ973" t="b">
        <f t="shared" si="1431"/>
        <v>0</v>
      </c>
      <c r="AK973" t="b">
        <f t="shared" si="1432"/>
        <v>0</v>
      </c>
      <c r="AL973" t="b">
        <f t="shared" si="1433"/>
        <v>0</v>
      </c>
      <c r="AM973" t="b">
        <f t="shared" si="1434"/>
        <v>0</v>
      </c>
      <c r="AN973" t="b">
        <f t="shared" si="1435"/>
        <v>0</v>
      </c>
      <c r="AO973" t="b">
        <f t="shared" si="1436"/>
        <v>0</v>
      </c>
      <c r="AP973" t="b">
        <f t="shared" si="1437"/>
        <v>0</v>
      </c>
      <c r="AQ973" t="b">
        <f t="shared" si="1438"/>
        <v>0</v>
      </c>
      <c r="AR973" t="b">
        <f t="shared" si="1439"/>
        <v>0</v>
      </c>
      <c r="AS973" t="b">
        <f t="shared" si="1440"/>
        <v>0</v>
      </c>
      <c r="AT973" t="b">
        <f t="shared" si="1441"/>
        <v>0</v>
      </c>
      <c r="AU973" t="b">
        <f t="shared" si="1442"/>
        <v>0</v>
      </c>
      <c r="AV973" t="b">
        <f t="shared" si="1443"/>
        <v>0</v>
      </c>
      <c r="AW973" t="b">
        <f t="shared" si="1444"/>
        <v>0</v>
      </c>
      <c r="AX973" t="b">
        <f t="shared" si="1445"/>
        <v>0</v>
      </c>
      <c r="AY973" t="b">
        <f t="shared" si="1446"/>
        <v>0</v>
      </c>
      <c r="AZ973" t="b">
        <f t="shared" si="1447"/>
        <v>0</v>
      </c>
      <c r="BA973" t="b">
        <f t="shared" si="1448"/>
        <v>0</v>
      </c>
      <c r="BB973" t="b">
        <f t="shared" si="1449"/>
        <v>0</v>
      </c>
      <c r="BC973" t="b">
        <f t="shared" si="1450"/>
        <v>0</v>
      </c>
      <c r="BD973" t="b">
        <f t="shared" si="1451"/>
        <v>1</v>
      </c>
      <c r="BE973" t="b">
        <f t="shared" si="1452"/>
        <v>0</v>
      </c>
      <c r="BF973" t="b">
        <f t="shared" si="1453"/>
        <v>1</v>
      </c>
      <c r="BG973" t="b">
        <f t="shared" si="1454"/>
        <v>0</v>
      </c>
      <c r="BH973" t="b">
        <f t="shared" si="1455"/>
        <v>0</v>
      </c>
      <c r="BI973" t="b">
        <f t="shared" si="1456"/>
        <v>1</v>
      </c>
      <c r="BJ973" t="b">
        <f t="shared" si="1457"/>
        <v>0</v>
      </c>
      <c r="BK973" t="b">
        <f t="shared" si="1458"/>
        <v>1</v>
      </c>
      <c r="BL973" t="b">
        <f t="shared" si="1459"/>
        <v>0</v>
      </c>
      <c r="BM973" t="b">
        <f t="shared" si="1460"/>
        <v>1</v>
      </c>
      <c r="BN973" t="b">
        <f t="shared" si="1461"/>
        <v>0</v>
      </c>
      <c r="BO973" t="b">
        <f t="shared" si="1462"/>
        <v>0</v>
      </c>
      <c r="BP973" t="b">
        <f t="shared" si="1463"/>
        <v>0</v>
      </c>
      <c r="BQ973" t="b">
        <f t="shared" si="1464"/>
        <v>0</v>
      </c>
      <c r="BR973" t="b">
        <f t="shared" si="1465"/>
        <v>0</v>
      </c>
      <c r="BS973" t="b">
        <f t="shared" si="1466"/>
        <v>0</v>
      </c>
      <c r="BT973" t="b">
        <f t="shared" si="1467"/>
        <v>1</v>
      </c>
      <c r="BU973" t="b">
        <f t="shared" si="1468"/>
        <v>0</v>
      </c>
      <c r="BV973" t="b">
        <f t="shared" si="1469"/>
        <v>0</v>
      </c>
      <c r="BW973" t="b">
        <f t="shared" si="1470"/>
        <v>0</v>
      </c>
      <c r="BX973" t="b">
        <f t="shared" si="1471"/>
        <v>0</v>
      </c>
      <c r="BY973" t="b">
        <f t="shared" si="1472"/>
        <v>0</v>
      </c>
      <c r="BZ973" t="b">
        <f t="shared" si="1473"/>
        <v>0</v>
      </c>
      <c r="CA973" t="b">
        <f t="shared" si="1474"/>
        <v>0</v>
      </c>
      <c r="CB973" t="b">
        <f t="shared" si="1475"/>
        <v>0</v>
      </c>
      <c r="CC973" t="b">
        <f t="shared" si="1476"/>
        <v>0</v>
      </c>
      <c r="CD973" t="b">
        <f t="shared" si="1477"/>
        <v>1</v>
      </c>
      <c r="CE973" t="b">
        <f t="shared" si="1478"/>
        <v>0</v>
      </c>
      <c r="CF973" t="b">
        <f t="shared" si="1479"/>
        <v>0</v>
      </c>
      <c r="CG973" t="b">
        <f t="shared" si="1480"/>
        <v>0</v>
      </c>
      <c r="CH973" t="b">
        <f t="shared" si="1481"/>
        <v>0</v>
      </c>
      <c r="CI973" t="b">
        <f t="shared" si="1482"/>
        <v>0</v>
      </c>
      <c r="CJ973" t="b">
        <f t="shared" si="1483"/>
        <v>0</v>
      </c>
      <c r="CK973" t="b">
        <f t="shared" si="1484"/>
        <v>0</v>
      </c>
      <c r="CL973" t="b">
        <f t="shared" si="1485"/>
        <v>0</v>
      </c>
      <c r="CM973" t="b">
        <f t="shared" si="1486"/>
        <v>0</v>
      </c>
      <c r="CN973" t="b">
        <f t="shared" si="1487"/>
        <v>0</v>
      </c>
      <c r="CO973" t="b">
        <f t="shared" si="1488"/>
        <v>0</v>
      </c>
      <c r="CP973" t="b">
        <f t="shared" si="1489"/>
        <v>0</v>
      </c>
      <c r="CQ973" t="b">
        <f t="shared" si="1490"/>
        <v>0</v>
      </c>
      <c r="CR973" t="b">
        <f t="shared" si="1491"/>
        <v>0</v>
      </c>
      <c r="CS973" t="b">
        <f t="shared" si="1492"/>
        <v>0</v>
      </c>
      <c r="CT973" t="b">
        <f t="shared" si="1493"/>
        <v>0</v>
      </c>
      <c r="CU973" t="b">
        <f t="shared" si="1494"/>
        <v>0</v>
      </c>
      <c r="CV973" t="b">
        <f t="shared" si="1495"/>
        <v>0</v>
      </c>
      <c r="CW973" t="b">
        <f t="shared" si="1496"/>
        <v>1</v>
      </c>
      <c r="CX973" t="b">
        <f t="shared" si="1497"/>
        <v>0</v>
      </c>
      <c r="CY973" t="b">
        <f t="shared" si="1498"/>
        <v>0</v>
      </c>
      <c r="CZ973" t="b">
        <f t="shared" si="1499"/>
        <v>0</v>
      </c>
      <c r="DA973" t="b">
        <f t="shared" si="1500"/>
        <v>1</v>
      </c>
      <c r="DB973" t="b">
        <f t="shared" si="1501"/>
        <v>0</v>
      </c>
      <c r="DC973" t="b">
        <f t="shared" si="1502"/>
        <v>0</v>
      </c>
      <c r="DD973" t="b">
        <f t="shared" si="1503"/>
        <v>0</v>
      </c>
    </row>
    <row r="974" spans="1:108">
      <c r="A974" s="1" t="s">
        <v>137</v>
      </c>
      <c r="C974" t="s">
        <v>134</v>
      </c>
      <c r="F974" t="s">
        <v>6115</v>
      </c>
      <c r="G974" t="s">
        <v>130</v>
      </c>
      <c r="H974" t="s">
        <v>7443</v>
      </c>
      <c r="I974" t="s">
        <v>7417</v>
      </c>
      <c r="J974" s="1" t="s">
        <v>135</v>
      </c>
      <c r="K974" t="s">
        <v>136</v>
      </c>
      <c r="L974" t="s">
        <v>7810</v>
      </c>
      <c r="M974" t="s">
        <v>6079</v>
      </c>
      <c r="N974" t="s">
        <v>7531</v>
      </c>
      <c r="O974" t="b">
        <f t="shared" si="1410"/>
        <v>1</v>
      </c>
      <c r="P974" t="b">
        <f t="shared" si="1411"/>
        <v>0</v>
      </c>
      <c r="Q974" t="b">
        <f t="shared" si="1412"/>
        <v>1</v>
      </c>
      <c r="R974" t="b">
        <f t="shared" si="1413"/>
        <v>1</v>
      </c>
      <c r="S974" t="b">
        <f t="shared" si="1414"/>
        <v>0</v>
      </c>
      <c r="T974" t="b">
        <f t="shared" si="1415"/>
        <v>0</v>
      </c>
      <c r="U974" t="b">
        <f t="shared" si="1416"/>
        <v>1</v>
      </c>
      <c r="V974" t="b">
        <f t="shared" si="1417"/>
        <v>0</v>
      </c>
      <c r="W974" t="b">
        <f t="shared" si="1418"/>
        <v>1</v>
      </c>
      <c r="X974" t="b">
        <f t="shared" si="1419"/>
        <v>1</v>
      </c>
      <c r="Y974" t="b">
        <f t="shared" si="1420"/>
        <v>0</v>
      </c>
      <c r="Z974" t="b">
        <f t="shared" si="1421"/>
        <v>0</v>
      </c>
      <c r="AA974" t="b">
        <f t="shared" si="1422"/>
        <v>0</v>
      </c>
      <c r="AB974" t="b">
        <f t="shared" si="1423"/>
        <v>0</v>
      </c>
      <c r="AC974" t="b">
        <f t="shared" si="1424"/>
        <v>0</v>
      </c>
      <c r="AD974" t="b">
        <f t="shared" si="1425"/>
        <v>0</v>
      </c>
      <c r="AE974" t="b">
        <f t="shared" si="1426"/>
        <v>1</v>
      </c>
      <c r="AF974" t="b">
        <f t="shared" si="1427"/>
        <v>0</v>
      </c>
      <c r="AG974" t="b">
        <f t="shared" si="1428"/>
        <v>0</v>
      </c>
      <c r="AH974" t="b">
        <f t="shared" si="1429"/>
        <v>0</v>
      </c>
      <c r="AI974" t="b">
        <f t="shared" si="1430"/>
        <v>0</v>
      </c>
      <c r="AJ974" t="b">
        <f t="shared" si="1431"/>
        <v>0</v>
      </c>
      <c r="AK974" t="b">
        <f t="shared" si="1432"/>
        <v>0</v>
      </c>
      <c r="AL974" t="b">
        <f t="shared" si="1433"/>
        <v>0</v>
      </c>
      <c r="AM974" t="b">
        <f t="shared" si="1434"/>
        <v>0</v>
      </c>
      <c r="AN974" t="b">
        <f t="shared" si="1435"/>
        <v>0</v>
      </c>
      <c r="AO974" t="b">
        <f t="shared" si="1436"/>
        <v>0</v>
      </c>
      <c r="AP974" t="b">
        <f t="shared" si="1437"/>
        <v>0</v>
      </c>
      <c r="AQ974" t="b">
        <f t="shared" si="1438"/>
        <v>0</v>
      </c>
      <c r="AR974" t="b">
        <f t="shared" si="1439"/>
        <v>0</v>
      </c>
      <c r="AS974" t="b">
        <f t="shared" si="1440"/>
        <v>0</v>
      </c>
      <c r="AT974" t="b">
        <f t="shared" si="1441"/>
        <v>0</v>
      </c>
      <c r="AU974" t="b">
        <f t="shared" si="1442"/>
        <v>0</v>
      </c>
      <c r="AV974" t="b">
        <f t="shared" si="1443"/>
        <v>0</v>
      </c>
      <c r="AW974" t="b">
        <f t="shared" si="1444"/>
        <v>0</v>
      </c>
      <c r="AX974" t="b">
        <f t="shared" si="1445"/>
        <v>0</v>
      </c>
      <c r="AY974" t="b">
        <f t="shared" si="1446"/>
        <v>0</v>
      </c>
      <c r="AZ974" t="b">
        <f t="shared" si="1447"/>
        <v>0</v>
      </c>
      <c r="BA974" t="b">
        <f t="shared" si="1448"/>
        <v>1</v>
      </c>
      <c r="BB974" t="b">
        <f t="shared" si="1449"/>
        <v>0</v>
      </c>
      <c r="BC974" t="b">
        <f t="shared" si="1450"/>
        <v>0</v>
      </c>
      <c r="BD974" t="b">
        <f t="shared" si="1451"/>
        <v>1</v>
      </c>
      <c r="BE974" t="b">
        <f t="shared" si="1452"/>
        <v>0</v>
      </c>
      <c r="BF974" t="b">
        <f t="shared" si="1453"/>
        <v>0</v>
      </c>
      <c r="BG974" t="b">
        <f t="shared" si="1454"/>
        <v>0</v>
      </c>
      <c r="BH974" t="b">
        <f t="shared" si="1455"/>
        <v>0</v>
      </c>
      <c r="BI974" t="b">
        <f t="shared" si="1456"/>
        <v>0</v>
      </c>
      <c r="BJ974" t="b">
        <f t="shared" si="1457"/>
        <v>0</v>
      </c>
      <c r="BK974" t="b">
        <f t="shared" si="1458"/>
        <v>1</v>
      </c>
      <c r="BL974" t="b">
        <f t="shared" si="1459"/>
        <v>0</v>
      </c>
      <c r="BM974" t="b">
        <f t="shared" si="1460"/>
        <v>0</v>
      </c>
      <c r="BN974" t="b">
        <f t="shared" si="1461"/>
        <v>0</v>
      </c>
      <c r="BO974" t="b">
        <f t="shared" si="1462"/>
        <v>0</v>
      </c>
      <c r="BP974" t="b">
        <f t="shared" si="1463"/>
        <v>0</v>
      </c>
      <c r="BQ974" t="b">
        <f t="shared" si="1464"/>
        <v>0</v>
      </c>
      <c r="BR974" t="b">
        <f t="shared" si="1465"/>
        <v>0</v>
      </c>
      <c r="BS974" t="b">
        <f t="shared" si="1466"/>
        <v>0</v>
      </c>
      <c r="BT974" t="b">
        <f t="shared" si="1467"/>
        <v>0</v>
      </c>
      <c r="BU974" t="b">
        <f t="shared" si="1468"/>
        <v>0</v>
      </c>
      <c r="BV974" t="b">
        <f t="shared" si="1469"/>
        <v>0</v>
      </c>
      <c r="BW974" t="b">
        <f t="shared" si="1470"/>
        <v>0</v>
      </c>
      <c r="BX974" t="b">
        <f t="shared" si="1471"/>
        <v>0</v>
      </c>
      <c r="BY974" t="b">
        <f t="shared" si="1472"/>
        <v>0</v>
      </c>
      <c r="BZ974" t="b">
        <f t="shared" si="1473"/>
        <v>0</v>
      </c>
      <c r="CA974" t="b">
        <f t="shared" si="1474"/>
        <v>0</v>
      </c>
      <c r="CB974" t="b">
        <f t="shared" si="1475"/>
        <v>1</v>
      </c>
      <c r="CC974" t="b">
        <f t="shared" si="1476"/>
        <v>0</v>
      </c>
      <c r="CD974" t="b">
        <f t="shared" si="1477"/>
        <v>0</v>
      </c>
      <c r="CE974" t="b">
        <f t="shared" si="1478"/>
        <v>0</v>
      </c>
      <c r="CF974" t="b">
        <f t="shared" si="1479"/>
        <v>0</v>
      </c>
      <c r="CG974" t="b">
        <f t="shared" si="1480"/>
        <v>0</v>
      </c>
      <c r="CH974" t="b">
        <f t="shared" si="1481"/>
        <v>0</v>
      </c>
      <c r="CI974" t="b">
        <f t="shared" si="1482"/>
        <v>0</v>
      </c>
      <c r="CJ974" t="b">
        <f t="shared" si="1483"/>
        <v>1</v>
      </c>
      <c r="CK974" t="b">
        <f t="shared" si="1484"/>
        <v>0</v>
      </c>
      <c r="CL974" t="b">
        <f t="shared" si="1485"/>
        <v>0</v>
      </c>
      <c r="CM974" t="b">
        <f t="shared" si="1486"/>
        <v>0</v>
      </c>
      <c r="CN974" t="b">
        <f t="shared" si="1487"/>
        <v>0</v>
      </c>
      <c r="CO974" t="b">
        <f t="shared" si="1488"/>
        <v>0</v>
      </c>
      <c r="CP974" t="b">
        <f t="shared" si="1489"/>
        <v>0</v>
      </c>
      <c r="CQ974" t="b">
        <f t="shared" si="1490"/>
        <v>0</v>
      </c>
      <c r="CR974" t="b">
        <f t="shared" si="1491"/>
        <v>0</v>
      </c>
      <c r="CS974" t="b">
        <f t="shared" si="1492"/>
        <v>0</v>
      </c>
      <c r="CT974" t="b">
        <f t="shared" si="1493"/>
        <v>1</v>
      </c>
      <c r="CU974" t="b">
        <f t="shared" si="1494"/>
        <v>0</v>
      </c>
      <c r="CV974" t="b">
        <f t="shared" si="1495"/>
        <v>0</v>
      </c>
      <c r="CW974" t="b">
        <f t="shared" si="1496"/>
        <v>0</v>
      </c>
      <c r="CX974" t="b">
        <f t="shared" si="1497"/>
        <v>0</v>
      </c>
      <c r="CY974" t="b">
        <f t="shared" si="1498"/>
        <v>0</v>
      </c>
      <c r="CZ974" t="b">
        <f t="shared" si="1499"/>
        <v>0</v>
      </c>
      <c r="DA974" t="b">
        <f t="shared" si="1500"/>
        <v>0</v>
      </c>
      <c r="DB974" t="b">
        <f t="shared" si="1501"/>
        <v>0</v>
      </c>
      <c r="DC974" t="b">
        <f t="shared" si="1502"/>
        <v>0</v>
      </c>
      <c r="DD974" t="b">
        <f t="shared" si="1503"/>
        <v>0</v>
      </c>
    </row>
    <row r="975" spans="1:108">
      <c r="A975" s="3" t="s">
        <v>138</v>
      </c>
      <c r="C975" t="s">
        <v>134</v>
      </c>
      <c r="D975" s="4"/>
      <c r="E975" s="4"/>
      <c r="F975" t="s">
        <v>6115</v>
      </c>
      <c r="G975" t="s">
        <v>130</v>
      </c>
      <c r="H975" t="s">
        <v>7443</v>
      </c>
      <c r="I975" t="s">
        <v>7417</v>
      </c>
      <c r="J975" s="4" t="s">
        <v>139</v>
      </c>
      <c r="K975" s="4" t="s">
        <v>139</v>
      </c>
      <c r="L975" s="4" t="s">
        <v>6144</v>
      </c>
      <c r="M975" s="4" t="s">
        <v>140</v>
      </c>
      <c r="N975" s="4" t="s">
        <v>141</v>
      </c>
      <c r="O975" s="4" t="b">
        <f t="shared" si="1410"/>
        <v>1</v>
      </c>
      <c r="P975" s="4" t="b">
        <f t="shared" si="1411"/>
        <v>1</v>
      </c>
      <c r="Q975" s="4" t="b">
        <f t="shared" si="1412"/>
        <v>1</v>
      </c>
      <c r="R975" s="4" t="b">
        <f t="shared" si="1413"/>
        <v>1</v>
      </c>
      <c r="S975" s="4" t="b">
        <f t="shared" si="1414"/>
        <v>1</v>
      </c>
      <c r="T975" s="4" t="b">
        <f t="shared" si="1415"/>
        <v>1</v>
      </c>
      <c r="U975" s="4" t="b">
        <f t="shared" si="1416"/>
        <v>1</v>
      </c>
      <c r="V975" s="4" t="b">
        <f t="shared" si="1417"/>
        <v>1</v>
      </c>
      <c r="W975" s="4" t="b">
        <f t="shared" si="1418"/>
        <v>1</v>
      </c>
      <c r="X975" s="4" t="b">
        <f t="shared" si="1419"/>
        <v>1</v>
      </c>
      <c r="Y975" s="4" t="b">
        <f t="shared" si="1420"/>
        <v>1</v>
      </c>
      <c r="Z975" s="4" t="b">
        <f t="shared" si="1421"/>
        <v>1</v>
      </c>
      <c r="AA975" s="4" t="b">
        <f t="shared" si="1422"/>
        <v>1</v>
      </c>
      <c r="AB975" s="4" t="b">
        <f t="shared" si="1423"/>
        <v>1</v>
      </c>
      <c r="AC975" s="4" t="b">
        <f t="shared" si="1424"/>
        <v>0</v>
      </c>
      <c r="AD975" s="4" t="b">
        <f t="shared" si="1425"/>
        <v>0</v>
      </c>
      <c r="AE975" s="4" t="b">
        <f t="shared" si="1426"/>
        <v>0</v>
      </c>
      <c r="AF975" s="4" t="b">
        <f t="shared" si="1427"/>
        <v>0</v>
      </c>
      <c r="AG975" s="4" t="b">
        <f t="shared" si="1428"/>
        <v>0</v>
      </c>
      <c r="AH975" s="4" t="b">
        <f t="shared" si="1429"/>
        <v>1</v>
      </c>
      <c r="AI975" s="4" t="b">
        <f t="shared" si="1430"/>
        <v>0</v>
      </c>
      <c r="AJ975" s="4" t="b">
        <f t="shared" si="1431"/>
        <v>0</v>
      </c>
      <c r="AK975" s="4" t="b">
        <f t="shared" si="1432"/>
        <v>1</v>
      </c>
      <c r="AL975" s="4" t="b">
        <f t="shared" si="1433"/>
        <v>1</v>
      </c>
      <c r="AM975" s="4" t="b">
        <f t="shared" si="1434"/>
        <v>0</v>
      </c>
      <c r="AN975" s="4" t="b">
        <f t="shared" si="1435"/>
        <v>0</v>
      </c>
      <c r="AO975" s="4" t="b">
        <f t="shared" si="1436"/>
        <v>1</v>
      </c>
      <c r="AP975" s="4" t="b">
        <f t="shared" si="1437"/>
        <v>0</v>
      </c>
      <c r="AQ975" s="4" t="b">
        <f t="shared" si="1438"/>
        <v>1</v>
      </c>
      <c r="AR975" s="4" t="b">
        <f t="shared" si="1439"/>
        <v>0</v>
      </c>
      <c r="AS975" s="4" t="b">
        <f t="shared" si="1440"/>
        <v>0</v>
      </c>
      <c r="AT975" s="4" t="b">
        <f t="shared" si="1441"/>
        <v>0</v>
      </c>
      <c r="AU975" s="4" t="b">
        <f t="shared" si="1442"/>
        <v>1</v>
      </c>
      <c r="AV975" s="4" t="b">
        <f t="shared" si="1443"/>
        <v>1</v>
      </c>
      <c r="AW975" s="4" t="b">
        <f t="shared" si="1444"/>
        <v>1</v>
      </c>
      <c r="AX975" s="4" t="b">
        <f t="shared" si="1445"/>
        <v>0</v>
      </c>
      <c r="AY975" s="4" t="b">
        <f t="shared" si="1446"/>
        <v>1</v>
      </c>
      <c r="AZ975" s="4" t="b">
        <f t="shared" si="1447"/>
        <v>1</v>
      </c>
      <c r="BA975" s="4" t="b">
        <f t="shared" si="1448"/>
        <v>1</v>
      </c>
      <c r="BB975" s="4" t="b">
        <f t="shared" si="1449"/>
        <v>0</v>
      </c>
      <c r="BC975" s="4" t="b">
        <f t="shared" si="1450"/>
        <v>1</v>
      </c>
      <c r="BD975" s="4" t="b">
        <f t="shared" si="1451"/>
        <v>1</v>
      </c>
      <c r="BE975" s="4" t="b">
        <f t="shared" si="1452"/>
        <v>0</v>
      </c>
      <c r="BF975" s="4" t="b">
        <f t="shared" si="1453"/>
        <v>0</v>
      </c>
      <c r="BG975" s="4" t="b">
        <f t="shared" si="1454"/>
        <v>1</v>
      </c>
      <c r="BH975" s="4" t="b">
        <f t="shared" si="1455"/>
        <v>1</v>
      </c>
      <c r="BI975" s="4" t="b">
        <f t="shared" si="1456"/>
        <v>0</v>
      </c>
      <c r="BJ975" s="4" t="b">
        <f t="shared" si="1457"/>
        <v>1</v>
      </c>
      <c r="BK975" s="4" t="b">
        <f t="shared" si="1458"/>
        <v>1</v>
      </c>
      <c r="BL975" s="4" t="b">
        <f t="shared" si="1459"/>
        <v>1</v>
      </c>
      <c r="BM975" s="4" t="b">
        <f t="shared" si="1460"/>
        <v>1</v>
      </c>
      <c r="BN975" s="4" t="b">
        <f t="shared" si="1461"/>
        <v>1</v>
      </c>
      <c r="BO975" s="4" t="b">
        <f t="shared" si="1462"/>
        <v>1</v>
      </c>
      <c r="BP975" s="4" t="b">
        <f t="shared" si="1463"/>
        <v>1</v>
      </c>
      <c r="BQ975" s="4" t="b">
        <f t="shared" si="1464"/>
        <v>0</v>
      </c>
      <c r="BR975" s="4" t="b">
        <f t="shared" si="1465"/>
        <v>0</v>
      </c>
      <c r="BS975" s="4" t="b">
        <f t="shared" si="1466"/>
        <v>1</v>
      </c>
      <c r="BT975" s="4" t="b">
        <f t="shared" si="1467"/>
        <v>1</v>
      </c>
      <c r="BU975" s="4" t="b">
        <f t="shared" si="1468"/>
        <v>1</v>
      </c>
      <c r="BV975" s="4" t="b">
        <f t="shared" si="1469"/>
        <v>1</v>
      </c>
      <c r="BW975" s="4" t="b">
        <f t="shared" si="1470"/>
        <v>0</v>
      </c>
      <c r="BX975" s="4" t="b">
        <f t="shared" si="1471"/>
        <v>1</v>
      </c>
      <c r="BY975" s="4" t="b">
        <f t="shared" si="1472"/>
        <v>1</v>
      </c>
      <c r="BZ975" s="4" t="b">
        <f t="shared" si="1473"/>
        <v>0</v>
      </c>
      <c r="CA975" s="4" t="b">
        <f t="shared" si="1474"/>
        <v>1</v>
      </c>
      <c r="CB975" s="4" t="b">
        <f t="shared" si="1475"/>
        <v>1</v>
      </c>
      <c r="CC975" s="4" t="b">
        <f t="shared" si="1476"/>
        <v>1</v>
      </c>
      <c r="CD975" s="4" t="b">
        <f t="shared" si="1477"/>
        <v>0</v>
      </c>
      <c r="CE975" s="4" t="b">
        <f t="shared" si="1478"/>
        <v>0</v>
      </c>
      <c r="CF975" s="4" t="b">
        <f t="shared" si="1479"/>
        <v>1</v>
      </c>
      <c r="CG975" s="4" t="b">
        <f t="shared" si="1480"/>
        <v>1</v>
      </c>
      <c r="CH975" s="4" t="b">
        <f t="shared" si="1481"/>
        <v>1</v>
      </c>
      <c r="CI975" s="4" t="b">
        <f t="shared" si="1482"/>
        <v>1</v>
      </c>
      <c r="CJ975" s="4" t="b">
        <f t="shared" si="1483"/>
        <v>0</v>
      </c>
      <c r="CK975" s="4" t="b">
        <f t="shared" si="1484"/>
        <v>0</v>
      </c>
      <c r="CL975" s="4" t="b">
        <f t="shared" si="1485"/>
        <v>0</v>
      </c>
      <c r="CM975" s="4" t="b">
        <f t="shared" si="1486"/>
        <v>1</v>
      </c>
      <c r="CN975" s="4" t="b">
        <f t="shared" si="1487"/>
        <v>0</v>
      </c>
      <c r="CO975" s="4" t="b">
        <f t="shared" si="1488"/>
        <v>1</v>
      </c>
      <c r="CP975" s="4" t="b">
        <f t="shared" si="1489"/>
        <v>1</v>
      </c>
      <c r="CQ975" s="4" t="b">
        <f t="shared" si="1490"/>
        <v>1</v>
      </c>
      <c r="CR975" s="4" t="b">
        <f t="shared" si="1491"/>
        <v>1</v>
      </c>
      <c r="CS975" s="4" t="b">
        <f t="shared" si="1492"/>
        <v>0</v>
      </c>
      <c r="CT975" s="4" t="b">
        <f t="shared" si="1493"/>
        <v>1</v>
      </c>
      <c r="CU975" s="4" t="b">
        <f t="shared" si="1494"/>
        <v>0</v>
      </c>
      <c r="CV975" s="4" t="b">
        <f t="shared" si="1495"/>
        <v>1</v>
      </c>
      <c r="CW975" s="4" t="b">
        <f t="shared" si="1496"/>
        <v>1</v>
      </c>
      <c r="CX975" s="4" t="b">
        <f t="shared" si="1497"/>
        <v>0</v>
      </c>
      <c r="CY975" s="4" t="b">
        <f t="shared" si="1498"/>
        <v>1</v>
      </c>
      <c r="CZ975" s="4" t="b">
        <f t="shared" si="1499"/>
        <v>1</v>
      </c>
      <c r="DA975" s="4" t="b">
        <f t="shared" si="1500"/>
        <v>0</v>
      </c>
      <c r="DB975" s="4" t="b">
        <f t="shared" si="1501"/>
        <v>0</v>
      </c>
      <c r="DC975" s="4" t="b">
        <f t="shared" si="1502"/>
        <v>1</v>
      </c>
      <c r="DD975" s="4" t="b">
        <f t="shared" si="1503"/>
        <v>0</v>
      </c>
    </row>
    <row r="976" spans="1:108">
      <c r="A976" s="3" t="s">
        <v>142</v>
      </c>
      <c r="C976" t="s">
        <v>134</v>
      </c>
      <c r="D976" s="4"/>
      <c r="E976" s="4"/>
      <c r="F976" t="s">
        <v>6115</v>
      </c>
      <c r="G976" t="s">
        <v>130</v>
      </c>
      <c r="H976" t="s">
        <v>7443</v>
      </c>
      <c r="I976" t="s">
        <v>7417</v>
      </c>
      <c r="J976" s="4" t="s">
        <v>143</v>
      </c>
      <c r="K976" s="4" t="s">
        <v>143</v>
      </c>
      <c r="L976" s="91" t="s">
        <v>7811</v>
      </c>
      <c r="M976" s="4" t="s">
        <v>144</v>
      </c>
      <c r="N976" s="82" t="s">
        <v>7532</v>
      </c>
      <c r="O976" s="4" t="b">
        <f t="shared" si="1410"/>
        <v>1</v>
      </c>
      <c r="P976" s="4" t="b">
        <f t="shared" si="1411"/>
        <v>1</v>
      </c>
      <c r="Q976" s="4" t="b">
        <f t="shared" si="1412"/>
        <v>1</v>
      </c>
      <c r="R976" s="4" t="b">
        <f t="shared" si="1413"/>
        <v>1</v>
      </c>
      <c r="S976" s="4" t="b">
        <f t="shared" si="1414"/>
        <v>1</v>
      </c>
      <c r="T976" s="4" t="b">
        <f t="shared" si="1415"/>
        <v>0</v>
      </c>
      <c r="U976" s="4" t="b">
        <f t="shared" si="1416"/>
        <v>1</v>
      </c>
      <c r="V976" s="4" t="b">
        <f t="shared" si="1417"/>
        <v>1</v>
      </c>
      <c r="W976" s="4" t="b">
        <f t="shared" si="1418"/>
        <v>1</v>
      </c>
      <c r="X976" s="4" t="b">
        <f t="shared" si="1419"/>
        <v>1</v>
      </c>
      <c r="Y976" s="4" t="b">
        <f t="shared" si="1420"/>
        <v>1</v>
      </c>
      <c r="Z976" s="4" t="b">
        <f t="shared" si="1421"/>
        <v>1</v>
      </c>
      <c r="AA976" s="4" t="b">
        <f t="shared" si="1422"/>
        <v>1</v>
      </c>
      <c r="AB976" s="4" t="b">
        <f t="shared" si="1423"/>
        <v>0</v>
      </c>
      <c r="AC976" s="4" t="b">
        <f t="shared" si="1424"/>
        <v>0</v>
      </c>
      <c r="AD976" s="4" t="b">
        <f t="shared" si="1425"/>
        <v>0</v>
      </c>
      <c r="AE976" s="4" t="b">
        <f t="shared" si="1426"/>
        <v>0</v>
      </c>
      <c r="AF976" s="4" t="b">
        <f t="shared" si="1427"/>
        <v>0</v>
      </c>
      <c r="AG976" s="4" t="b">
        <f t="shared" si="1428"/>
        <v>0</v>
      </c>
      <c r="AH976" s="4" t="b">
        <f t="shared" si="1429"/>
        <v>1</v>
      </c>
      <c r="AI976" s="4" t="b">
        <f t="shared" si="1430"/>
        <v>0</v>
      </c>
      <c r="AJ976" s="4" t="b">
        <f t="shared" si="1431"/>
        <v>0</v>
      </c>
      <c r="AK976" s="4" t="b">
        <f t="shared" si="1432"/>
        <v>0</v>
      </c>
      <c r="AL976" s="4" t="b">
        <f t="shared" si="1433"/>
        <v>0</v>
      </c>
      <c r="AM976" s="4" t="b">
        <f t="shared" si="1434"/>
        <v>0</v>
      </c>
      <c r="AN976" s="4" t="b">
        <f t="shared" si="1435"/>
        <v>0</v>
      </c>
      <c r="AO976" s="4" t="b">
        <f t="shared" si="1436"/>
        <v>0</v>
      </c>
      <c r="AP976" s="4" t="b">
        <f t="shared" si="1437"/>
        <v>1</v>
      </c>
      <c r="AQ976" s="4" t="b">
        <f t="shared" si="1438"/>
        <v>0</v>
      </c>
      <c r="AR976" s="4" t="b">
        <f t="shared" si="1439"/>
        <v>0</v>
      </c>
      <c r="AS976" s="4" t="b">
        <f t="shared" si="1440"/>
        <v>0</v>
      </c>
      <c r="AT976" s="4" t="b">
        <f t="shared" si="1441"/>
        <v>0</v>
      </c>
      <c r="AU976" s="4" t="b">
        <f t="shared" si="1442"/>
        <v>0</v>
      </c>
      <c r="AV976" s="4" t="b">
        <f t="shared" si="1443"/>
        <v>1</v>
      </c>
      <c r="AW976" s="4" t="b">
        <f t="shared" si="1444"/>
        <v>1</v>
      </c>
      <c r="AX976" s="4" t="b">
        <f t="shared" si="1445"/>
        <v>1</v>
      </c>
      <c r="AY976" s="4" t="b">
        <f t="shared" si="1446"/>
        <v>1</v>
      </c>
      <c r="AZ976" s="4" t="b">
        <f t="shared" si="1447"/>
        <v>0</v>
      </c>
      <c r="BA976" s="4" t="b">
        <f t="shared" si="1448"/>
        <v>0</v>
      </c>
      <c r="BB976" s="4" t="b">
        <f t="shared" si="1449"/>
        <v>0</v>
      </c>
      <c r="BC976" s="4" t="b">
        <f t="shared" si="1450"/>
        <v>0</v>
      </c>
      <c r="BD976" s="4" t="b">
        <f t="shared" si="1451"/>
        <v>1</v>
      </c>
      <c r="BE976" s="4" t="b">
        <f t="shared" si="1452"/>
        <v>0</v>
      </c>
      <c r="BF976" s="4" t="b">
        <f t="shared" si="1453"/>
        <v>1</v>
      </c>
      <c r="BG976" s="4" t="b">
        <f t="shared" si="1454"/>
        <v>1</v>
      </c>
      <c r="BH976" s="4" t="b">
        <f t="shared" si="1455"/>
        <v>1</v>
      </c>
      <c r="BI976" s="4" t="b">
        <f t="shared" si="1456"/>
        <v>0</v>
      </c>
      <c r="BJ976" s="4" t="b">
        <f t="shared" si="1457"/>
        <v>0</v>
      </c>
      <c r="BK976" s="4" t="b">
        <f t="shared" si="1458"/>
        <v>1</v>
      </c>
      <c r="BL976" s="4" t="b">
        <f t="shared" si="1459"/>
        <v>0</v>
      </c>
      <c r="BM976" s="4" t="b">
        <f t="shared" si="1460"/>
        <v>1</v>
      </c>
      <c r="BN976" s="4" t="b">
        <f t="shared" si="1461"/>
        <v>1</v>
      </c>
      <c r="BO976" s="4" t="b">
        <f t="shared" si="1462"/>
        <v>0</v>
      </c>
      <c r="BP976" s="4" t="b">
        <f t="shared" si="1463"/>
        <v>0</v>
      </c>
      <c r="BQ976" s="4" t="b">
        <f t="shared" si="1464"/>
        <v>1</v>
      </c>
      <c r="BR976" s="4" t="b">
        <f t="shared" si="1465"/>
        <v>0</v>
      </c>
      <c r="BS976" s="4" t="b">
        <f t="shared" si="1466"/>
        <v>1</v>
      </c>
      <c r="BT976" s="4" t="b">
        <f t="shared" si="1467"/>
        <v>1</v>
      </c>
      <c r="BU976" s="4" t="b">
        <f t="shared" si="1468"/>
        <v>0</v>
      </c>
      <c r="BV976" s="4" t="b">
        <f t="shared" si="1469"/>
        <v>1</v>
      </c>
      <c r="BW976" s="4" t="b">
        <f t="shared" si="1470"/>
        <v>0</v>
      </c>
      <c r="BX976" s="4" t="b">
        <f t="shared" si="1471"/>
        <v>0</v>
      </c>
      <c r="BY976" s="4" t="b">
        <f t="shared" si="1472"/>
        <v>1</v>
      </c>
      <c r="BZ976" s="4" t="b">
        <f t="shared" si="1473"/>
        <v>0</v>
      </c>
      <c r="CA976" s="4" t="b">
        <f t="shared" si="1474"/>
        <v>0</v>
      </c>
      <c r="CB976" s="4" t="b">
        <f t="shared" si="1475"/>
        <v>1</v>
      </c>
      <c r="CC976" s="4" t="b">
        <f t="shared" si="1476"/>
        <v>0</v>
      </c>
      <c r="CD976" s="4" t="b">
        <f t="shared" si="1477"/>
        <v>1</v>
      </c>
      <c r="CE976" s="4" t="b">
        <f t="shared" si="1478"/>
        <v>0</v>
      </c>
      <c r="CF976" s="4" t="b">
        <f t="shared" si="1479"/>
        <v>0</v>
      </c>
      <c r="CG976" s="4" t="b">
        <f t="shared" si="1480"/>
        <v>0</v>
      </c>
      <c r="CH976" s="4" t="b">
        <f t="shared" si="1481"/>
        <v>0</v>
      </c>
      <c r="CI976" s="4" t="b">
        <f t="shared" si="1482"/>
        <v>0</v>
      </c>
      <c r="CJ976" s="4" t="b">
        <f t="shared" si="1483"/>
        <v>1</v>
      </c>
      <c r="CK976" s="4" t="b">
        <f t="shared" si="1484"/>
        <v>1</v>
      </c>
      <c r="CL976" s="4" t="b">
        <f t="shared" si="1485"/>
        <v>0</v>
      </c>
      <c r="CM976" s="4" t="b">
        <f t="shared" si="1486"/>
        <v>0</v>
      </c>
      <c r="CN976" s="4" t="b">
        <f t="shared" si="1487"/>
        <v>0</v>
      </c>
      <c r="CO976" s="4" t="b">
        <f t="shared" si="1488"/>
        <v>0</v>
      </c>
      <c r="CP976" s="4" t="b">
        <f t="shared" si="1489"/>
        <v>0</v>
      </c>
      <c r="CQ976" s="4" t="b">
        <f t="shared" si="1490"/>
        <v>0</v>
      </c>
      <c r="CR976" s="4" t="b">
        <f t="shared" si="1491"/>
        <v>0</v>
      </c>
      <c r="CS976" s="4" t="b">
        <f t="shared" si="1492"/>
        <v>1</v>
      </c>
      <c r="CT976" s="4" t="b">
        <f t="shared" si="1493"/>
        <v>0</v>
      </c>
      <c r="CU976" s="4" t="b">
        <f t="shared" si="1494"/>
        <v>0</v>
      </c>
      <c r="CV976" s="4" t="b">
        <f t="shared" si="1495"/>
        <v>0</v>
      </c>
      <c r="CW976" s="4" t="b">
        <f t="shared" si="1496"/>
        <v>1</v>
      </c>
      <c r="CX976" s="4" t="b">
        <f t="shared" si="1497"/>
        <v>0</v>
      </c>
      <c r="CY976" s="4" t="b">
        <f t="shared" si="1498"/>
        <v>1</v>
      </c>
      <c r="CZ976" s="4" t="b">
        <f t="shared" si="1499"/>
        <v>0</v>
      </c>
      <c r="DA976" s="4" t="b">
        <f t="shared" si="1500"/>
        <v>1</v>
      </c>
      <c r="DB976" s="4" t="b">
        <f t="shared" si="1501"/>
        <v>0</v>
      </c>
      <c r="DC976" s="4" t="b">
        <f t="shared" si="1502"/>
        <v>0</v>
      </c>
      <c r="DD976" s="4" t="b">
        <f t="shared" si="1503"/>
        <v>0</v>
      </c>
    </row>
    <row r="977" spans="1:108">
      <c r="A977" s="5" t="s">
        <v>145</v>
      </c>
      <c r="C977" t="s">
        <v>146</v>
      </c>
      <c r="F977" t="s">
        <v>6115</v>
      </c>
      <c r="G977" t="s">
        <v>130</v>
      </c>
      <c r="H977" t="s">
        <v>7443</v>
      </c>
      <c r="I977" t="s">
        <v>7417</v>
      </c>
      <c r="J977" s="3" t="s">
        <v>147</v>
      </c>
      <c r="K977" t="s">
        <v>16</v>
      </c>
      <c r="L977" t="s">
        <v>6145</v>
      </c>
      <c r="M977" t="s">
        <v>6079</v>
      </c>
      <c r="N977" t="s">
        <v>2260</v>
      </c>
      <c r="O977" t="b">
        <f t="shared" si="1410"/>
        <v>0</v>
      </c>
      <c r="P977" t="b">
        <f t="shared" si="1411"/>
        <v>1</v>
      </c>
      <c r="Q977" t="b">
        <f t="shared" si="1412"/>
        <v>0</v>
      </c>
      <c r="R977" t="b">
        <f t="shared" si="1413"/>
        <v>0</v>
      </c>
      <c r="S977" t="b">
        <f t="shared" si="1414"/>
        <v>0</v>
      </c>
      <c r="T977" t="b">
        <f t="shared" si="1415"/>
        <v>1</v>
      </c>
      <c r="U977" t="b">
        <f t="shared" si="1416"/>
        <v>0</v>
      </c>
      <c r="V977" t="b">
        <f t="shared" si="1417"/>
        <v>0</v>
      </c>
      <c r="W977" t="b">
        <f t="shared" si="1418"/>
        <v>0</v>
      </c>
      <c r="X977" t="b">
        <f t="shared" si="1419"/>
        <v>0</v>
      </c>
      <c r="Y977" t="b">
        <f t="shared" si="1420"/>
        <v>0</v>
      </c>
      <c r="Z977" t="b">
        <f t="shared" si="1421"/>
        <v>0</v>
      </c>
      <c r="AA977" t="b">
        <f t="shared" si="1422"/>
        <v>0</v>
      </c>
      <c r="AB977" t="b">
        <f t="shared" si="1423"/>
        <v>0</v>
      </c>
      <c r="AC977" t="b">
        <f t="shared" si="1424"/>
        <v>0</v>
      </c>
      <c r="AD977" t="b">
        <f t="shared" si="1425"/>
        <v>0</v>
      </c>
      <c r="AE977" t="b">
        <f t="shared" si="1426"/>
        <v>0</v>
      </c>
      <c r="AF977" t="b">
        <f t="shared" si="1427"/>
        <v>0</v>
      </c>
      <c r="AG977" t="b">
        <f t="shared" si="1428"/>
        <v>0</v>
      </c>
      <c r="AH977" t="b">
        <f t="shared" si="1429"/>
        <v>0</v>
      </c>
      <c r="AI977" t="b">
        <f t="shared" si="1430"/>
        <v>0</v>
      </c>
      <c r="AJ977" t="b">
        <f t="shared" si="1431"/>
        <v>0</v>
      </c>
      <c r="AK977" t="b">
        <f t="shared" si="1432"/>
        <v>0</v>
      </c>
      <c r="AL977" t="b">
        <f t="shared" si="1433"/>
        <v>0</v>
      </c>
      <c r="AM977" t="b">
        <f t="shared" si="1434"/>
        <v>0</v>
      </c>
      <c r="AN977" t="b">
        <f t="shared" si="1435"/>
        <v>0</v>
      </c>
      <c r="AO977" t="b">
        <f t="shared" si="1436"/>
        <v>0</v>
      </c>
      <c r="AP977" t="b">
        <f t="shared" si="1437"/>
        <v>0</v>
      </c>
      <c r="AQ977" t="b">
        <f t="shared" si="1438"/>
        <v>0</v>
      </c>
      <c r="AR977" t="b">
        <f t="shared" si="1439"/>
        <v>0</v>
      </c>
      <c r="AS977" t="b">
        <f t="shared" si="1440"/>
        <v>0</v>
      </c>
      <c r="AT977" t="b">
        <f t="shared" si="1441"/>
        <v>0</v>
      </c>
      <c r="AU977" t="b">
        <f t="shared" si="1442"/>
        <v>0</v>
      </c>
      <c r="AV977" t="b">
        <f t="shared" si="1443"/>
        <v>0</v>
      </c>
      <c r="AW977" t="b">
        <f t="shared" si="1444"/>
        <v>0</v>
      </c>
      <c r="AX977" t="b">
        <f t="shared" si="1445"/>
        <v>0</v>
      </c>
      <c r="AY977" t="b">
        <f t="shared" si="1446"/>
        <v>0</v>
      </c>
      <c r="AZ977" t="b">
        <f t="shared" si="1447"/>
        <v>0</v>
      </c>
      <c r="BA977" t="b">
        <f t="shared" si="1448"/>
        <v>0</v>
      </c>
      <c r="BB977" t="b">
        <f t="shared" si="1449"/>
        <v>0</v>
      </c>
      <c r="BC977" t="b">
        <f t="shared" si="1450"/>
        <v>0</v>
      </c>
      <c r="BD977" t="b">
        <f t="shared" si="1451"/>
        <v>0</v>
      </c>
      <c r="BE977" t="b">
        <f t="shared" si="1452"/>
        <v>0</v>
      </c>
      <c r="BF977" t="b">
        <f t="shared" si="1453"/>
        <v>0</v>
      </c>
      <c r="BG977" t="b">
        <f t="shared" si="1454"/>
        <v>0</v>
      </c>
      <c r="BH977" t="b">
        <f t="shared" si="1455"/>
        <v>0</v>
      </c>
      <c r="BI977" t="b">
        <f t="shared" si="1456"/>
        <v>0</v>
      </c>
      <c r="BJ977" t="b">
        <f t="shared" si="1457"/>
        <v>0</v>
      </c>
      <c r="BK977" t="b">
        <f t="shared" si="1458"/>
        <v>0</v>
      </c>
      <c r="BL977" t="b">
        <f t="shared" si="1459"/>
        <v>0</v>
      </c>
      <c r="BM977" t="b">
        <f t="shared" si="1460"/>
        <v>0</v>
      </c>
      <c r="BN977" t="b">
        <f t="shared" si="1461"/>
        <v>0</v>
      </c>
      <c r="BO977" t="b">
        <f t="shared" si="1462"/>
        <v>0</v>
      </c>
      <c r="BP977" t="b">
        <f t="shared" si="1463"/>
        <v>1</v>
      </c>
      <c r="BQ977" t="b">
        <f t="shared" si="1464"/>
        <v>0</v>
      </c>
      <c r="BR977" t="b">
        <f t="shared" si="1465"/>
        <v>0</v>
      </c>
      <c r="BS977" t="b">
        <f t="shared" si="1466"/>
        <v>0</v>
      </c>
      <c r="BT977" t="b">
        <f t="shared" si="1467"/>
        <v>0</v>
      </c>
      <c r="BU977" t="b">
        <f t="shared" si="1468"/>
        <v>0</v>
      </c>
      <c r="BV977" t="b">
        <f t="shared" si="1469"/>
        <v>0</v>
      </c>
      <c r="BW977" t="b">
        <f t="shared" si="1470"/>
        <v>0</v>
      </c>
      <c r="BX977" t="b">
        <f t="shared" si="1471"/>
        <v>0</v>
      </c>
      <c r="BY977" t="b">
        <f t="shared" si="1472"/>
        <v>0</v>
      </c>
      <c r="BZ977" t="b">
        <f t="shared" si="1473"/>
        <v>0</v>
      </c>
      <c r="CA977" t="b">
        <f t="shared" si="1474"/>
        <v>0</v>
      </c>
      <c r="CB977" t="b">
        <f t="shared" si="1475"/>
        <v>0</v>
      </c>
      <c r="CC977" t="b">
        <f t="shared" si="1476"/>
        <v>0</v>
      </c>
      <c r="CD977" t="b">
        <f t="shared" si="1477"/>
        <v>0</v>
      </c>
      <c r="CE977" t="b">
        <f t="shared" si="1478"/>
        <v>0</v>
      </c>
      <c r="CF977" t="b">
        <f t="shared" si="1479"/>
        <v>0</v>
      </c>
      <c r="CG977" t="b">
        <f t="shared" si="1480"/>
        <v>0</v>
      </c>
      <c r="CH977" t="b">
        <f t="shared" si="1481"/>
        <v>1</v>
      </c>
      <c r="CI977" t="b">
        <f t="shared" si="1482"/>
        <v>0</v>
      </c>
      <c r="CJ977" t="b">
        <f t="shared" si="1483"/>
        <v>0</v>
      </c>
      <c r="CK977" t="b">
        <f t="shared" si="1484"/>
        <v>0</v>
      </c>
      <c r="CL977" t="b">
        <f t="shared" si="1485"/>
        <v>0</v>
      </c>
      <c r="CM977" t="b">
        <f t="shared" si="1486"/>
        <v>0</v>
      </c>
      <c r="CN977" t="b">
        <f t="shared" si="1487"/>
        <v>0</v>
      </c>
      <c r="CO977" t="b">
        <f t="shared" si="1488"/>
        <v>0</v>
      </c>
      <c r="CP977" t="b">
        <f t="shared" si="1489"/>
        <v>0</v>
      </c>
      <c r="CQ977" t="b">
        <f t="shared" si="1490"/>
        <v>0</v>
      </c>
      <c r="CR977" t="b">
        <f t="shared" si="1491"/>
        <v>0</v>
      </c>
      <c r="CS977" t="b">
        <f t="shared" si="1492"/>
        <v>0</v>
      </c>
      <c r="CT977" t="b">
        <f t="shared" si="1493"/>
        <v>0</v>
      </c>
      <c r="CU977" t="b">
        <f t="shared" si="1494"/>
        <v>0</v>
      </c>
      <c r="CV977" t="b">
        <f t="shared" si="1495"/>
        <v>0</v>
      </c>
      <c r="CW977" t="b">
        <f t="shared" si="1496"/>
        <v>0</v>
      </c>
      <c r="CX977" t="b">
        <f t="shared" si="1497"/>
        <v>0</v>
      </c>
      <c r="CY977" t="b">
        <f t="shared" si="1498"/>
        <v>0</v>
      </c>
      <c r="CZ977" t="b">
        <f t="shared" si="1499"/>
        <v>0</v>
      </c>
      <c r="DA977" t="b">
        <f t="shared" si="1500"/>
        <v>0</v>
      </c>
      <c r="DB977" t="b">
        <f t="shared" si="1501"/>
        <v>0</v>
      </c>
      <c r="DC977" t="b">
        <f t="shared" si="1502"/>
        <v>0</v>
      </c>
      <c r="DD977" t="b">
        <f t="shared" si="1503"/>
        <v>0</v>
      </c>
    </row>
    <row r="978" spans="1:108">
      <c r="A978" s="1" t="s">
        <v>148</v>
      </c>
      <c r="C978" t="s">
        <v>149</v>
      </c>
      <c r="F978" t="s">
        <v>6115</v>
      </c>
      <c r="G978" t="s">
        <v>130</v>
      </c>
      <c r="H978" t="s">
        <v>7443</v>
      </c>
      <c r="I978" t="s">
        <v>7417</v>
      </c>
      <c r="J978" s="1" t="s">
        <v>150</v>
      </c>
      <c r="K978" t="s">
        <v>143</v>
      </c>
      <c r="L978" t="s">
        <v>6146</v>
      </c>
      <c r="M978" t="s">
        <v>6079</v>
      </c>
      <c r="N978" t="s">
        <v>60</v>
      </c>
      <c r="O978" t="b">
        <f t="shared" si="1410"/>
        <v>0</v>
      </c>
      <c r="P978" t="b">
        <f t="shared" si="1411"/>
        <v>0</v>
      </c>
      <c r="Q978" t="b">
        <f t="shared" si="1412"/>
        <v>1</v>
      </c>
      <c r="R978" t="b">
        <f t="shared" si="1413"/>
        <v>0</v>
      </c>
      <c r="S978" t="b">
        <f t="shared" si="1414"/>
        <v>0</v>
      </c>
      <c r="T978" t="b">
        <f t="shared" si="1415"/>
        <v>0</v>
      </c>
      <c r="U978" t="b">
        <f t="shared" si="1416"/>
        <v>0</v>
      </c>
      <c r="V978" t="b">
        <f t="shared" si="1417"/>
        <v>0</v>
      </c>
      <c r="W978" t="b">
        <f t="shared" si="1418"/>
        <v>0</v>
      </c>
      <c r="X978" t="b">
        <f t="shared" si="1419"/>
        <v>1</v>
      </c>
      <c r="Y978" t="b">
        <f t="shared" si="1420"/>
        <v>0</v>
      </c>
      <c r="Z978" t="b">
        <f t="shared" si="1421"/>
        <v>0</v>
      </c>
      <c r="AA978" t="b">
        <f t="shared" si="1422"/>
        <v>0</v>
      </c>
      <c r="AB978" t="b">
        <f t="shared" si="1423"/>
        <v>0</v>
      </c>
      <c r="AC978" t="b">
        <f t="shared" si="1424"/>
        <v>0</v>
      </c>
      <c r="AD978" t="b">
        <f t="shared" si="1425"/>
        <v>0</v>
      </c>
      <c r="AE978" t="b">
        <f t="shared" si="1426"/>
        <v>0</v>
      </c>
      <c r="AF978" t="b">
        <f t="shared" si="1427"/>
        <v>0</v>
      </c>
      <c r="AG978" t="b">
        <f t="shared" si="1428"/>
        <v>0</v>
      </c>
      <c r="AH978" t="b">
        <f t="shared" si="1429"/>
        <v>0</v>
      </c>
      <c r="AI978" t="b">
        <f t="shared" si="1430"/>
        <v>0</v>
      </c>
      <c r="AJ978" t="b">
        <f t="shared" si="1431"/>
        <v>0</v>
      </c>
      <c r="AK978" t="b">
        <f t="shared" si="1432"/>
        <v>0</v>
      </c>
      <c r="AL978" t="b">
        <f t="shared" si="1433"/>
        <v>0</v>
      </c>
      <c r="AM978" t="b">
        <f t="shared" si="1434"/>
        <v>0</v>
      </c>
      <c r="AN978" t="b">
        <f t="shared" si="1435"/>
        <v>0</v>
      </c>
      <c r="AO978" t="b">
        <f t="shared" si="1436"/>
        <v>0</v>
      </c>
      <c r="AP978" t="b">
        <f t="shared" si="1437"/>
        <v>0</v>
      </c>
      <c r="AQ978" t="b">
        <f t="shared" si="1438"/>
        <v>0</v>
      </c>
      <c r="AR978" t="b">
        <f t="shared" si="1439"/>
        <v>0</v>
      </c>
      <c r="AS978" t="b">
        <f t="shared" si="1440"/>
        <v>0</v>
      </c>
      <c r="AT978" t="b">
        <f t="shared" si="1441"/>
        <v>0</v>
      </c>
      <c r="AU978" t="b">
        <f t="shared" si="1442"/>
        <v>0</v>
      </c>
      <c r="AV978" t="b">
        <f t="shared" si="1443"/>
        <v>0</v>
      </c>
      <c r="AW978" t="b">
        <f t="shared" si="1444"/>
        <v>0</v>
      </c>
      <c r="AX978" t="b">
        <f t="shared" si="1445"/>
        <v>0</v>
      </c>
      <c r="AY978" t="b">
        <f t="shared" si="1446"/>
        <v>0</v>
      </c>
      <c r="AZ978" t="b">
        <f t="shared" si="1447"/>
        <v>0</v>
      </c>
      <c r="BA978" t="b">
        <f t="shared" si="1448"/>
        <v>0</v>
      </c>
      <c r="BB978" t="b">
        <f t="shared" si="1449"/>
        <v>0</v>
      </c>
      <c r="BC978" t="b">
        <f t="shared" si="1450"/>
        <v>0</v>
      </c>
      <c r="BD978" t="b">
        <f t="shared" si="1451"/>
        <v>0</v>
      </c>
      <c r="BE978" t="b">
        <f t="shared" si="1452"/>
        <v>0</v>
      </c>
      <c r="BF978" t="b">
        <f t="shared" si="1453"/>
        <v>0</v>
      </c>
      <c r="BG978" t="b">
        <f t="shared" si="1454"/>
        <v>0</v>
      </c>
      <c r="BH978" t="b">
        <f t="shared" si="1455"/>
        <v>0</v>
      </c>
      <c r="BI978" t="b">
        <f t="shared" si="1456"/>
        <v>0</v>
      </c>
      <c r="BJ978" t="b">
        <f t="shared" si="1457"/>
        <v>0</v>
      </c>
      <c r="BK978" t="b">
        <f t="shared" si="1458"/>
        <v>0</v>
      </c>
      <c r="BL978" t="b">
        <f t="shared" si="1459"/>
        <v>0</v>
      </c>
      <c r="BM978" t="b">
        <f t="shared" si="1460"/>
        <v>1</v>
      </c>
      <c r="BN978" t="b">
        <f t="shared" si="1461"/>
        <v>0</v>
      </c>
      <c r="BO978" t="b">
        <f t="shared" si="1462"/>
        <v>0</v>
      </c>
      <c r="BP978" t="b">
        <f t="shared" si="1463"/>
        <v>0</v>
      </c>
      <c r="BQ978" t="b">
        <f t="shared" si="1464"/>
        <v>0</v>
      </c>
      <c r="BR978" t="b">
        <f t="shared" si="1465"/>
        <v>0</v>
      </c>
      <c r="BS978" t="b">
        <f t="shared" si="1466"/>
        <v>0</v>
      </c>
      <c r="BT978" t="b">
        <f t="shared" si="1467"/>
        <v>0</v>
      </c>
      <c r="BU978" t="b">
        <f t="shared" si="1468"/>
        <v>0</v>
      </c>
      <c r="BV978" t="b">
        <f t="shared" si="1469"/>
        <v>0</v>
      </c>
      <c r="BW978" t="b">
        <f t="shared" si="1470"/>
        <v>0</v>
      </c>
      <c r="BX978" t="b">
        <f t="shared" si="1471"/>
        <v>0</v>
      </c>
      <c r="BY978" t="b">
        <f t="shared" si="1472"/>
        <v>0</v>
      </c>
      <c r="BZ978" t="b">
        <f t="shared" si="1473"/>
        <v>0</v>
      </c>
      <c r="CA978" t="b">
        <f t="shared" si="1474"/>
        <v>0</v>
      </c>
      <c r="CB978" t="b">
        <f t="shared" si="1475"/>
        <v>0</v>
      </c>
      <c r="CC978" t="b">
        <f t="shared" si="1476"/>
        <v>0</v>
      </c>
      <c r="CD978" t="b">
        <f t="shared" si="1477"/>
        <v>0</v>
      </c>
      <c r="CE978" t="b">
        <f t="shared" si="1478"/>
        <v>0</v>
      </c>
      <c r="CF978" t="b">
        <f t="shared" si="1479"/>
        <v>0</v>
      </c>
      <c r="CG978" t="b">
        <f t="shared" si="1480"/>
        <v>0</v>
      </c>
      <c r="CH978" t="b">
        <f t="shared" si="1481"/>
        <v>0</v>
      </c>
      <c r="CI978" t="b">
        <f t="shared" si="1482"/>
        <v>0</v>
      </c>
      <c r="CJ978" t="b">
        <f t="shared" si="1483"/>
        <v>0</v>
      </c>
      <c r="CK978" t="b">
        <f t="shared" si="1484"/>
        <v>0</v>
      </c>
      <c r="CL978" t="b">
        <f t="shared" si="1485"/>
        <v>0</v>
      </c>
      <c r="CM978" t="b">
        <f t="shared" si="1486"/>
        <v>0</v>
      </c>
      <c r="CN978" t="b">
        <f t="shared" si="1487"/>
        <v>0</v>
      </c>
      <c r="CO978" t="b">
        <f t="shared" si="1488"/>
        <v>0</v>
      </c>
      <c r="CP978" t="b">
        <f t="shared" si="1489"/>
        <v>0</v>
      </c>
      <c r="CQ978" t="b">
        <f t="shared" si="1490"/>
        <v>0</v>
      </c>
      <c r="CR978" t="b">
        <f t="shared" si="1491"/>
        <v>0</v>
      </c>
      <c r="CS978" t="b">
        <f t="shared" si="1492"/>
        <v>0</v>
      </c>
      <c r="CT978" t="b">
        <f t="shared" si="1493"/>
        <v>0</v>
      </c>
      <c r="CU978" t="b">
        <f t="shared" si="1494"/>
        <v>0</v>
      </c>
      <c r="CV978" t="b">
        <f t="shared" si="1495"/>
        <v>0</v>
      </c>
      <c r="CW978" t="b">
        <f t="shared" si="1496"/>
        <v>0</v>
      </c>
      <c r="CX978" t="b">
        <f t="shared" si="1497"/>
        <v>0</v>
      </c>
      <c r="CY978" t="b">
        <f t="shared" si="1498"/>
        <v>0</v>
      </c>
      <c r="CZ978" t="b">
        <f t="shared" si="1499"/>
        <v>0</v>
      </c>
      <c r="DA978" t="b">
        <f t="shared" si="1500"/>
        <v>0</v>
      </c>
      <c r="DB978" t="b">
        <f t="shared" si="1501"/>
        <v>0</v>
      </c>
      <c r="DC978" t="b">
        <f t="shared" si="1502"/>
        <v>0</v>
      </c>
      <c r="DD978" t="b">
        <f t="shared" si="1503"/>
        <v>0</v>
      </c>
    </row>
    <row r="979" spans="1:108">
      <c r="A979" s="5" t="s">
        <v>151</v>
      </c>
      <c r="C979" t="s">
        <v>152</v>
      </c>
      <c r="F979" t="s">
        <v>6115</v>
      </c>
      <c r="G979" t="s">
        <v>130</v>
      </c>
      <c r="H979" t="s">
        <v>7443</v>
      </c>
      <c r="I979" t="s">
        <v>7417</v>
      </c>
      <c r="J979" s="3" t="s">
        <v>147</v>
      </c>
      <c r="K979" t="s">
        <v>16</v>
      </c>
      <c r="L979" t="s">
        <v>6146</v>
      </c>
      <c r="M979" t="s">
        <v>7344</v>
      </c>
      <c r="N979" t="s">
        <v>2985</v>
      </c>
      <c r="O979" t="b">
        <f t="shared" si="1410"/>
        <v>1</v>
      </c>
      <c r="P979" t="b">
        <f t="shared" si="1411"/>
        <v>1</v>
      </c>
      <c r="Q979" t="b">
        <f t="shared" si="1412"/>
        <v>0</v>
      </c>
      <c r="R979" t="b">
        <f t="shared" si="1413"/>
        <v>0</v>
      </c>
      <c r="S979" t="b">
        <f t="shared" si="1414"/>
        <v>1</v>
      </c>
      <c r="T979" t="b">
        <f t="shared" si="1415"/>
        <v>0</v>
      </c>
      <c r="U979" t="b">
        <f t="shared" si="1416"/>
        <v>0</v>
      </c>
      <c r="V979" t="b">
        <f t="shared" si="1417"/>
        <v>0</v>
      </c>
      <c r="W979" t="b">
        <f t="shared" si="1418"/>
        <v>0</v>
      </c>
      <c r="X979" t="b">
        <f t="shared" si="1419"/>
        <v>0</v>
      </c>
      <c r="Y979" t="b">
        <f t="shared" si="1420"/>
        <v>0</v>
      </c>
      <c r="Z979" t="b">
        <f t="shared" si="1421"/>
        <v>0</v>
      </c>
      <c r="AA979" t="b">
        <f t="shared" si="1422"/>
        <v>0</v>
      </c>
      <c r="AB979" t="b">
        <f t="shared" si="1423"/>
        <v>1</v>
      </c>
      <c r="AC979" t="b">
        <f t="shared" si="1424"/>
        <v>0</v>
      </c>
      <c r="AD979" t="b">
        <f t="shared" si="1425"/>
        <v>0</v>
      </c>
      <c r="AE979" t="b">
        <f t="shared" si="1426"/>
        <v>0</v>
      </c>
      <c r="AF979" t="b">
        <f t="shared" si="1427"/>
        <v>0</v>
      </c>
      <c r="AG979" t="b">
        <f t="shared" si="1428"/>
        <v>0</v>
      </c>
      <c r="AH979" t="b">
        <f t="shared" si="1429"/>
        <v>0</v>
      </c>
      <c r="AI979" t="b">
        <f t="shared" si="1430"/>
        <v>1</v>
      </c>
      <c r="AJ979" t="b">
        <f t="shared" si="1431"/>
        <v>0</v>
      </c>
      <c r="AK979" t="b">
        <f t="shared" si="1432"/>
        <v>0</v>
      </c>
      <c r="AL979" t="b">
        <f t="shared" si="1433"/>
        <v>0</v>
      </c>
      <c r="AM979" t="b">
        <f t="shared" si="1434"/>
        <v>0</v>
      </c>
      <c r="AN979" t="b">
        <f t="shared" si="1435"/>
        <v>0</v>
      </c>
      <c r="AO979" t="b">
        <f t="shared" si="1436"/>
        <v>0</v>
      </c>
      <c r="AP979" t="b">
        <f t="shared" si="1437"/>
        <v>0</v>
      </c>
      <c r="AQ979" t="b">
        <f t="shared" si="1438"/>
        <v>0</v>
      </c>
      <c r="AR979" t="b">
        <f t="shared" si="1439"/>
        <v>0</v>
      </c>
      <c r="AS979" t="b">
        <f t="shared" si="1440"/>
        <v>0</v>
      </c>
      <c r="AT979" t="b">
        <f t="shared" si="1441"/>
        <v>0</v>
      </c>
      <c r="AU979" t="b">
        <f t="shared" si="1442"/>
        <v>0</v>
      </c>
      <c r="AV979" t="b">
        <f t="shared" si="1443"/>
        <v>0</v>
      </c>
      <c r="AW979" t="b">
        <f t="shared" si="1444"/>
        <v>0</v>
      </c>
      <c r="AX979" t="b">
        <f t="shared" si="1445"/>
        <v>0</v>
      </c>
      <c r="AY979" t="b">
        <f t="shared" si="1446"/>
        <v>0</v>
      </c>
      <c r="AZ979" t="b">
        <f t="shared" si="1447"/>
        <v>0</v>
      </c>
      <c r="BA979" t="b">
        <f t="shared" si="1448"/>
        <v>0</v>
      </c>
      <c r="BB979" t="b">
        <f t="shared" si="1449"/>
        <v>0</v>
      </c>
      <c r="BC979" t="b">
        <f t="shared" si="1450"/>
        <v>0</v>
      </c>
      <c r="BD979" t="b">
        <f t="shared" si="1451"/>
        <v>0</v>
      </c>
      <c r="BE979" t="b">
        <f t="shared" si="1452"/>
        <v>0</v>
      </c>
      <c r="BF979" t="b">
        <f t="shared" si="1453"/>
        <v>0</v>
      </c>
      <c r="BG979" t="b">
        <f t="shared" si="1454"/>
        <v>0</v>
      </c>
      <c r="BH979" t="b">
        <f t="shared" si="1455"/>
        <v>0</v>
      </c>
      <c r="BI979" t="b">
        <f t="shared" si="1456"/>
        <v>0</v>
      </c>
      <c r="BJ979" t="b">
        <f t="shared" si="1457"/>
        <v>0</v>
      </c>
      <c r="BK979" t="b">
        <f t="shared" si="1458"/>
        <v>0</v>
      </c>
      <c r="BL979" t="b">
        <f t="shared" si="1459"/>
        <v>0</v>
      </c>
      <c r="BM979" t="b">
        <f t="shared" si="1460"/>
        <v>0</v>
      </c>
      <c r="BN979" t="b">
        <f t="shared" si="1461"/>
        <v>0</v>
      </c>
      <c r="BO979" t="b">
        <f t="shared" si="1462"/>
        <v>0</v>
      </c>
      <c r="BP979" t="b">
        <f t="shared" si="1463"/>
        <v>0</v>
      </c>
      <c r="BQ979" t="b">
        <f t="shared" si="1464"/>
        <v>0</v>
      </c>
      <c r="BR979" t="b">
        <f t="shared" si="1465"/>
        <v>0</v>
      </c>
      <c r="BS979" t="b">
        <f t="shared" si="1466"/>
        <v>0</v>
      </c>
      <c r="BT979" t="b">
        <f t="shared" si="1467"/>
        <v>0</v>
      </c>
      <c r="BU979" t="b">
        <f t="shared" si="1468"/>
        <v>0</v>
      </c>
      <c r="BV979" t="b">
        <f t="shared" si="1469"/>
        <v>0</v>
      </c>
      <c r="BW979" t="b">
        <f t="shared" si="1470"/>
        <v>0</v>
      </c>
      <c r="BX979" t="b">
        <f t="shared" si="1471"/>
        <v>0</v>
      </c>
      <c r="BY979" t="b">
        <f t="shared" si="1472"/>
        <v>0</v>
      </c>
      <c r="BZ979" t="b">
        <f t="shared" si="1473"/>
        <v>0</v>
      </c>
      <c r="CA979" t="b">
        <f t="shared" si="1474"/>
        <v>0</v>
      </c>
      <c r="CB979" t="b">
        <f t="shared" si="1475"/>
        <v>0</v>
      </c>
      <c r="CC979" t="b">
        <f t="shared" si="1476"/>
        <v>0</v>
      </c>
      <c r="CD979" t="b">
        <f t="shared" si="1477"/>
        <v>0</v>
      </c>
      <c r="CE979" t="b">
        <f t="shared" si="1478"/>
        <v>0</v>
      </c>
      <c r="CF979" t="b">
        <f t="shared" si="1479"/>
        <v>0</v>
      </c>
      <c r="CG979" t="b">
        <f t="shared" si="1480"/>
        <v>1</v>
      </c>
      <c r="CH979" t="b">
        <f t="shared" si="1481"/>
        <v>0</v>
      </c>
      <c r="CI979" t="b">
        <f t="shared" si="1482"/>
        <v>0</v>
      </c>
      <c r="CJ979" t="b">
        <f t="shared" si="1483"/>
        <v>0</v>
      </c>
      <c r="CK979" t="b">
        <f t="shared" si="1484"/>
        <v>0</v>
      </c>
      <c r="CL979" t="b">
        <f t="shared" si="1485"/>
        <v>0</v>
      </c>
      <c r="CM979" t="b">
        <f t="shared" si="1486"/>
        <v>0</v>
      </c>
      <c r="CN979" t="b">
        <f t="shared" si="1487"/>
        <v>0</v>
      </c>
      <c r="CO979" t="b">
        <f t="shared" si="1488"/>
        <v>0</v>
      </c>
      <c r="CP979" t="b">
        <f t="shared" si="1489"/>
        <v>0</v>
      </c>
      <c r="CQ979" t="b">
        <f t="shared" si="1490"/>
        <v>0</v>
      </c>
      <c r="CR979" t="b">
        <f t="shared" si="1491"/>
        <v>0</v>
      </c>
      <c r="CS979" t="b">
        <f t="shared" si="1492"/>
        <v>0</v>
      </c>
      <c r="CT979" t="b">
        <f t="shared" si="1493"/>
        <v>0</v>
      </c>
      <c r="CU979" t="b">
        <f t="shared" si="1494"/>
        <v>0</v>
      </c>
      <c r="CV979" t="b">
        <f t="shared" si="1495"/>
        <v>0</v>
      </c>
      <c r="CW979" t="b">
        <f t="shared" si="1496"/>
        <v>0</v>
      </c>
      <c r="CX979" t="b">
        <f t="shared" si="1497"/>
        <v>0</v>
      </c>
      <c r="CY979" t="b">
        <f t="shared" si="1498"/>
        <v>0</v>
      </c>
      <c r="CZ979" t="b">
        <f t="shared" si="1499"/>
        <v>0</v>
      </c>
      <c r="DA979" t="b">
        <f t="shared" si="1500"/>
        <v>0</v>
      </c>
      <c r="DB979" t="b">
        <f t="shared" si="1501"/>
        <v>0</v>
      </c>
      <c r="DC979" t="b">
        <f t="shared" si="1502"/>
        <v>0</v>
      </c>
      <c r="DD979" t="b">
        <f t="shared" si="1503"/>
        <v>0</v>
      </c>
    </row>
    <row r="980" spans="1:108">
      <c r="A980" t="s">
        <v>448</v>
      </c>
      <c r="C980" t="s">
        <v>449</v>
      </c>
      <c r="F980" t="s">
        <v>6081</v>
      </c>
      <c r="G980" t="s">
        <v>429</v>
      </c>
      <c r="H980" t="s">
        <v>7443</v>
      </c>
      <c r="I980" t="s">
        <v>7417</v>
      </c>
      <c r="J980" t="s">
        <v>209</v>
      </c>
      <c r="K980" t="s">
        <v>16</v>
      </c>
      <c r="L980" t="s">
        <v>6229</v>
      </c>
      <c r="M980" t="s">
        <v>6079</v>
      </c>
      <c r="N980" t="s">
        <v>75</v>
      </c>
      <c r="O980" t="b">
        <f t="shared" si="1410"/>
        <v>0</v>
      </c>
      <c r="P980" t="b">
        <f t="shared" si="1411"/>
        <v>0</v>
      </c>
      <c r="Q980" t="b">
        <f t="shared" si="1412"/>
        <v>1</v>
      </c>
      <c r="R980" t="b">
        <f t="shared" si="1413"/>
        <v>0</v>
      </c>
      <c r="S980" t="b">
        <f t="shared" si="1414"/>
        <v>0</v>
      </c>
      <c r="T980" t="b">
        <f t="shared" si="1415"/>
        <v>0</v>
      </c>
      <c r="U980" t="b">
        <f t="shared" si="1416"/>
        <v>1</v>
      </c>
      <c r="V980" t="b">
        <f t="shared" si="1417"/>
        <v>0</v>
      </c>
      <c r="W980" t="b">
        <f t="shared" si="1418"/>
        <v>0</v>
      </c>
      <c r="X980" t="b">
        <f t="shared" si="1419"/>
        <v>0</v>
      </c>
      <c r="Y980" t="b">
        <f t="shared" si="1420"/>
        <v>0</v>
      </c>
      <c r="Z980" t="b">
        <f t="shared" si="1421"/>
        <v>0</v>
      </c>
      <c r="AA980" t="b">
        <f t="shared" si="1422"/>
        <v>0</v>
      </c>
      <c r="AB980" t="b">
        <f t="shared" si="1423"/>
        <v>0</v>
      </c>
      <c r="AC980" t="b">
        <f t="shared" si="1424"/>
        <v>0</v>
      </c>
      <c r="AD980" t="b">
        <f t="shared" si="1425"/>
        <v>0</v>
      </c>
      <c r="AE980" t="b">
        <f t="shared" si="1426"/>
        <v>0</v>
      </c>
      <c r="AF980" t="b">
        <f t="shared" si="1427"/>
        <v>0</v>
      </c>
      <c r="AG980" t="b">
        <f t="shared" si="1428"/>
        <v>0</v>
      </c>
      <c r="AH980" t="b">
        <f t="shared" si="1429"/>
        <v>0</v>
      </c>
      <c r="AI980" t="b">
        <f t="shared" si="1430"/>
        <v>0</v>
      </c>
      <c r="AJ980" t="b">
        <f t="shared" si="1431"/>
        <v>0</v>
      </c>
      <c r="AK980" t="b">
        <f t="shared" si="1432"/>
        <v>0</v>
      </c>
      <c r="AL980" t="b">
        <f t="shared" si="1433"/>
        <v>0</v>
      </c>
      <c r="AM980" t="b">
        <f t="shared" si="1434"/>
        <v>0</v>
      </c>
      <c r="AN980" t="b">
        <f t="shared" si="1435"/>
        <v>0</v>
      </c>
      <c r="AO980" t="b">
        <f t="shared" si="1436"/>
        <v>0</v>
      </c>
      <c r="AP980" t="b">
        <f t="shared" si="1437"/>
        <v>0</v>
      </c>
      <c r="AQ980" t="b">
        <f t="shared" si="1438"/>
        <v>0</v>
      </c>
      <c r="AR980" t="b">
        <f t="shared" si="1439"/>
        <v>0</v>
      </c>
      <c r="AS980" t="b">
        <f t="shared" si="1440"/>
        <v>0</v>
      </c>
      <c r="AT980" t="b">
        <f t="shared" si="1441"/>
        <v>0</v>
      </c>
      <c r="AU980" t="b">
        <f t="shared" si="1442"/>
        <v>0</v>
      </c>
      <c r="AV980" t="b">
        <f t="shared" si="1443"/>
        <v>0</v>
      </c>
      <c r="AW980" t="b">
        <f t="shared" si="1444"/>
        <v>0</v>
      </c>
      <c r="AX980" t="b">
        <f t="shared" si="1445"/>
        <v>0</v>
      </c>
      <c r="AY980" t="b">
        <f t="shared" si="1446"/>
        <v>0</v>
      </c>
      <c r="AZ980" t="b">
        <f t="shared" si="1447"/>
        <v>0</v>
      </c>
      <c r="BA980" t="b">
        <f t="shared" si="1448"/>
        <v>0</v>
      </c>
      <c r="BB980" t="b">
        <f t="shared" si="1449"/>
        <v>0</v>
      </c>
      <c r="BC980" t="b">
        <f t="shared" si="1450"/>
        <v>0</v>
      </c>
      <c r="BD980" t="b">
        <f t="shared" si="1451"/>
        <v>0</v>
      </c>
      <c r="BE980" t="b">
        <f t="shared" si="1452"/>
        <v>0</v>
      </c>
      <c r="BF980" t="b">
        <f t="shared" si="1453"/>
        <v>0</v>
      </c>
      <c r="BG980" t="b">
        <f t="shared" si="1454"/>
        <v>0</v>
      </c>
      <c r="BH980" t="b">
        <f t="shared" si="1455"/>
        <v>0</v>
      </c>
      <c r="BI980" t="b">
        <f t="shared" si="1456"/>
        <v>0</v>
      </c>
      <c r="BJ980" t="b">
        <f t="shared" si="1457"/>
        <v>0</v>
      </c>
      <c r="BK980" t="b">
        <f t="shared" si="1458"/>
        <v>0</v>
      </c>
      <c r="BL980" t="b">
        <f t="shared" si="1459"/>
        <v>0</v>
      </c>
      <c r="BM980" t="b">
        <f t="shared" si="1460"/>
        <v>0</v>
      </c>
      <c r="BN980" t="b">
        <f t="shared" si="1461"/>
        <v>0</v>
      </c>
      <c r="BO980" t="b">
        <f t="shared" si="1462"/>
        <v>0</v>
      </c>
      <c r="BP980" t="b">
        <f t="shared" si="1463"/>
        <v>0</v>
      </c>
      <c r="BQ980" t="b">
        <f t="shared" si="1464"/>
        <v>0</v>
      </c>
      <c r="BR980" t="b">
        <f t="shared" si="1465"/>
        <v>0</v>
      </c>
      <c r="BS980" t="b">
        <f t="shared" si="1466"/>
        <v>0</v>
      </c>
      <c r="BT980" t="b">
        <f t="shared" si="1467"/>
        <v>0</v>
      </c>
      <c r="BU980" t="b">
        <f t="shared" si="1468"/>
        <v>0</v>
      </c>
      <c r="BV980" t="b">
        <f t="shared" si="1469"/>
        <v>0</v>
      </c>
      <c r="BW980" t="b">
        <f t="shared" si="1470"/>
        <v>0</v>
      </c>
      <c r="BX980" t="b">
        <f t="shared" si="1471"/>
        <v>0</v>
      </c>
      <c r="BY980" t="b">
        <f t="shared" si="1472"/>
        <v>0</v>
      </c>
      <c r="BZ980" t="b">
        <f t="shared" si="1473"/>
        <v>0</v>
      </c>
      <c r="CA980" t="b">
        <f t="shared" si="1474"/>
        <v>0</v>
      </c>
      <c r="CB980" t="b">
        <f t="shared" si="1475"/>
        <v>1</v>
      </c>
      <c r="CC980" t="b">
        <f t="shared" si="1476"/>
        <v>0</v>
      </c>
      <c r="CD980" t="b">
        <f t="shared" si="1477"/>
        <v>0</v>
      </c>
      <c r="CE980" t="b">
        <f t="shared" si="1478"/>
        <v>0</v>
      </c>
      <c r="CF980" t="b">
        <f t="shared" si="1479"/>
        <v>0</v>
      </c>
      <c r="CG980" t="b">
        <f t="shared" si="1480"/>
        <v>0</v>
      </c>
      <c r="CH980" t="b">
        <f t="shared" si="1481"/>
        <v>0</v>
      </c>
      <c r="CI980" t="b">
        <f t="shared" si="1482"/>
        <v>0</v>
      </c>
      <c r="CJ980" t="b">
        <f t="shared" si="1483"/>
        <v>0</v>
      </c>
      <c r="CK980" t="b">
        <f t="shared" si="1484"/>
        <v>0</v>
      </c>
      <c r="CL980" t="b">
        <f t="shared" si="1485"/>
        <v>0</v>
      </c>
      <c r="CM980" t="b">
        <f t="shared" si="1486"/>
        <v>0</v>
      </c>
      <c r="CN980" t="b">
        <f t="shared" si="1487"/>
        <v>0</v>
      </c>
      <c r="CO980" t="b">
        <f t="shared" si="1488"/>
        <v>0</v>
      </c>
      <c r="CP980" t="b">
        <f t="shared" si="1489"/>
        <v>0</v>
      </c>
      <c r="CQ980" t="b">
        <f t="shared" si="1490"/>
        <v>0</v>
      </c>
      <c r="CR980" t="b">
        <f t="shared" si="1491"/>
        <v>0</v>
      </c>
      <c r="CS980" t="b">
        <f t="shared" si="1492"/>
        <v>0</v>
      </c>
      <c r="CT980" t="b">
        <f t="shared" si="1493"/>
        <v>0</v>
      </c>
      <c r="CU980" t="b">
        <f t="shared" si="1494"/>
        <v>0</v>
      </c>
      <c r="CV980" t="b">
        <f t="shared" si="1495"/>
        <v>0</v>
      </c>
      <c r="CW980" t="b">
        <f t="shared" si="1496"/>
        <v>0</v>
      </c>
      <c r="CX980" t="b">
        <f t="shared" si="1497"/>
        <v>0</v>
      </c>
      <c r="CY980" t="b">
        <f t="shared" si="1498"/>
        <v>0</v>
      </c>
      <c r="CZ980" t="b">
        <f t="shared" si="1499"/>
        <v>0</v>
      </c>
      <c r="DA980" t="b">
        <f t="shared" si="1500"/>
        <v>0</v>
      </c>
      <c r="DB980" t="b">
        <f t="shared" si="1501"/>
        <v>0</v>
      </c>
      <c r="DC980" t="b">
        <f t="shared" si="1502"/>
        <v>0</v>
      </c>
      <c r="DD980" t="b">
        <f t="shared" si="1503"/>
        <v>0</v>
      </c>
    </row>
    <row r="981" spans="1:108">
      <c r="A981" s="4" t="s">
        <v>450</v>
      </c>
      <c r="C981" t="s">
        <v>449</v>
      </c>
      <c r="D981" s="4"/>
      <c r="E981" s="4"/>
      <c r="F981" t="s">
        <v>6081</v>
      </c>
      <c r="G981" t="s">
        <v>429</v>
      </c>
      <c r="H981" t="s">
        <v>7443</v>
      </c>
      <c r="I981" t="s">
        <v>7417</v>
      </c>
      <c r="J981" s="4" t="s">
        <v>16</v>
      </c>
      <c r="K981" s="4" t="s">
        <v>16</v>
      </c>
      <c r="L981" s="91" t="s">
        <v>6230</v>
      </c>
      <c r="M981" s="4" t="s">
        <v>267</v>
      </c>
      <c r="N981" s="4" t="s">
        <v>451</v>
      </c>
      <c r="O981" s="4" t="b">
        <f t="shared" si="1410"/>
        <v>1</v>
      </c>
      <c r="P981" s="4" t="b">
        <f t="shared" si="1411"/>
        <v>1</v>
      </c>
      <c r="Q981" s="4" t="b">
        <f t="shared" si="1412"/>
        <v>1</v>
      </c>
      <c r="R981" s="4" t="b">
        <f t="shared" si="1413"/>
        <v>1</v>
      </c>
      <c r="S981" s="4" t="b">
        <f t="shared" si="1414"/>
        <v>1</v>
      </c>
      <c r="T981" s="4" t="b">
        <f t="shared" si="1415"/>
        <v>1</v>
      </c>
      <c r="U981" s="4" t="b">
        <f t="shared" si="1416"/>
        <v>1</v>
      </c>
      <c r="V981" s="4" t="b">
        <f t="shared" si="1417"/>
        <v>1</v>
      </c>
      <c r="W981" s="4" t="b">
        <f t="shared" si="1418"/>
        <v>1</v>
      </c>
      <c r="X981" s="4" t="b">
        <f t="shared" si="1419"/>
        <v>1</v>
      </c>
      <c r="Y981" s="4" t="b">
        <f t="shared" si="1420"/>
        <v>1</v>
      </c>
      <c r="Z981" s="4" t="b">
        <f t="shared" si="1421"/>
        <v>1</v>
      </c>
      <c r="AA981" s="4" t="b">
        <f t="shared" si="1422"/>
        <v>1</v>
      </c>
      <c r="AB981" s="4" t="b">
        <f t="shared" si="1423"/>
        <v>1</v>
      </c>
      <c r="AC981" s="4" t="b">
        <f t="shared" si="1424"/>
        <v>1</v>
      </c>
      <c r="AD981" s="4" t="b">
        <f t="shared" si="1425"/>
        <v>0</v>
      </c>
      <c r="AE981" s="4" t="b">
        <f t="shared" si="1426"/>
        <v>0</v>
      </c>
      <c r="AF981" s="4" t="b">
        <f t="shared" si="1427"/>
        <v>0</v>
      </c>
      <c r="AG981" s="4" t="b">
        <f t="shared" si="1428"/>
        <v>1</v>
      </c>
      <c r="AH981" s="4" t="b">
        <f t="shared" si="1429"/>
        <v>1</v>
      </c>
      <c r="AI981" s="4" t="b">
        <f t="shared" si="1430"/>
        <v>1</v>
      </c>
      <c r="AJ981" s="4" t="b">
        <f t="shared" si="1431"/>
        <v>0</v>
      </c>
      <c r="AK981" s="4" t="b">
        <f t="shared" si="1432"/>
        <v>1</v>
      </c>
      <c r="AL981" s="4" t="b">
        <f t="shared" si="1433"/>
        <v>1</v>
      </c>
      <c r="AM981" s="4" t="b">
        <f t="shared" si="1434"/>
        <v>1</v>
      </c>
      <c r="AN981" s="4" t="b">
        <f t="shared" si="1435"/>
        <v>0</v>
      </c>
      <c r="AO981" s="4" t="b">
        <f t="shared" si="1436"/>
        <v>0</v>
      </c>
      <c r="AP981" s="4" t="b">
        <f t="shared" si="1437"/>
        <v>0</v>
      </c>
      <c r="AQ981" s="4" t="b">
        <f t="shared" si="1438"/>
        <v>0</v>
      </c>
      <c r="AR981" s="4" t="b">
        <f t="shared" si="1439"/>
        <v>1</v>
      </c>
      <c r="AS981" s="4" t="b">
        <f t="shared" si="1440"/>
        <v>0</v>
      </c>
      <c r="AT981" s="4" t="b">
        <f t="shared" si="1441"/>
        <v>0</v>
      </c>
      <c r="AU981" s="4" t="b">
        <f t="shared" si="1442"/>
        <v>1</v>
      </c>
      <c r="AV981" s="4" t="b">
        <f t="shared" si="1443"/>
        <v>1</v>
      </c>
      <c r="AW981" s="4" t="b">
        <f t="shared" si="1444"/>
        <v>1</v>
      </c>
      <c r="AX981" s="4" t="b">
        <f t="shared" si="1445"/>
        <v>0</v>
      </c>
      <c r="AY981" s="4" t="b">
        <f t="shared" si="1446"/>
        <v>1</v>
      </c>
      <c r="AZ981" s="4" t="b">
        <f t="shared" si="1447"/>
        <v>0</v>
      </c>
      <c r="BA981" s="4" t="b">
        <f t="shared" si="1448"/>
        <v>1</v>
      </c>
      <c r="BB981" s="4" t="b">
        <f t="shared" si="1449"/>
        <v>0</v>
      </c>
      <c r="BC981" s="4" t="b">
        <f t="shared" si="1450"/>
        <v>1</v>
      </c>
      <c r="BD981" s="4" t="b">
        <f t="shared" si="1451"/>
        <v>0</v>
      </c>
      <c r="BE981" s="4" t="b">
        <f t="shared" si="1452"/>
        <v>1</v>
      </c>
      <c r="BF981" s="4" t="b">
        <f t="shared" si="1453"/>
        <v>1</v>
      </c>
      <c r="BG981" s="4" t="b">
        <f t="shared" si="1454"/>
        <v>0</v>
      </c>
      <c r="BH981" s="4" t="b">
        <f t="shared" si="1455"/>
        <v>0</v>
      </c>
      <c r="BI981" s="4" t="b">
        <f t="shared" si="1456"/>
        <v>1</v>
      </c>
      <c r="BJ981" s="4" t="b">
        <f t="shared" si="1457"/>
        <v>0</v>
      </c>
      <c r="BK981" s="4" t="b">
        <f t="shared" si="1458"/>
        <v>0</v>
      </c>
      <c r="BL981" s="4" t="b">
        <f t="shared" si="1459"/>
        <v>1</v>
      </c>
      <c r="BM981" s="4" t="b">
        <f t="shared" si="1460"/>
        <v>1</v>
      </c>
      <c r="BN981" s="4" t="b">
        <f t="shared" si="1461"/>
        <v>1</v>
      </c>
      <c r="BO981" s="4" t="b">
        <f t="shared" si="1462"/>
        <v>1</v>
      </c>
      <c r="BP981" s="4" t="b">
        <f t="shared" si="1463"/>
        <v>1</v>
      </c>
      <c r="BQ981" s="4" t="b">
        <f t="shared" si="1464"/>
        <v>0</v>
      </c>
      <c r="BR981" s="4" t="b">
        <f t="shared" si="1465"/>
        <v>0</v>
      </c>
      <c r="BS981" s="4" t="b">
        <f t="shared" si="1466"/>
        <v>1</v>
      </c>
      <c r="BT981" s="4" t="b">
        <f t="shared" si="1467"/>
        <v>1</v>
      </c>
      <c r="BU981" s="4" t="b">
        <f t="shared" si="1468"/>
        <v>0</v>
      </c>
      <c r="BV981" s="4" t="b">
        <f t="shared" si="1469"/>
        <v>1</v>
      </c>
      <c r="BW981" s="4" t="b">
        <f t="shared" si="1470"/>
        <v>0</v>
      </c>
      <c r="BX981" s="4" t="b">
        <f t="shared" si="1471"/>
        <v>0</v>
      </c>
      <c r="BY981" s="4" t="b">
        <f t="shared" si="1472"/>
        <v>1</v>
      </c>
      <c r="BZ981" s="4" t="b">
        <f t="shared" si="1473"/>
        <v>0</v>
      </c>
      <c r="CA981" s="4" t="b">
        <f t="shared" si="1474"/>
        <v>0</v>
      </c>
      <c r="CB981" s="4" t="b">
        <f t="shared" si="1475"/>
        <v>1</v>
      </c>
      <c r="CC981" s="4" t="b">
        <f t="shared" si="1476"/>
        <v>0</v>
      </c>
      <c r="CD981" s="4" t="b">
        <f t="shared" si="1477"/>
        <v>0</v>
      </c>
      <c r="CE981" s="4" t="b">
        <f t="shared" si="1478"/>
        <v>0</v>
      </c>
      <c r="CF981" s="4" t="b">
        <f t="shared" si="1479"/>
        <v>1</v>
      </c>
      <c r="CG981" s="4" t="b">
        <f t="shared" si="1480"/>
        <v>1</v>
      </c>
      <c r="CH981" s="4" t="b">
        <f t="shared" si="1481"/>
        <v>1</v>
      </c>
      <c r="CI981" s="4" t="b">
        <f t="shared" si="1482"/>
        <v>0</v>
      </c>
      <c r="CJ981" s="4" t="b">
        <f t="shared" si="1483"/>
        <v>1</v>
      </c>
      <c r="CK981" s="4" t="b">
        <f t="shared" si="1484"/>
        <v>0</v>
      </c>
      <c r="CL981" s="4" t="b">
        <f t="shared" si="1485"/>
        <v>0</v>
      </c>
      <c r="CM981" s="4" t="b">
        <f t="shared" si="1486"/>
        <v>0</v>
      </c>
      <c r="CN981" s="4" t="b">
        <f t="shared" si="1487"/>
        <v>0</v>
      </c>
      <c r="CO981" s="4" t="b">
        <f t="shared" si="1488"/>
        <v>0</v>
      </c>
      <c r="CP981" s="4" t="b">
        <f t="shared" si="1489"/>
        <v>0</v>
      </c>
      <c r="CQ981" s="4" t="b">
        <f t="shared" si="1490"/>
        <v>0</v>
      </c>
      <c r="CR981" s="4" t="b">
        <f t="shared" si="1491"/>
        <v>0</v>
      </c>
      <c r="CS981" s="4" t="b">
        <f t="shared" si="1492"/>
        <v>1</v>
      </c>
      <c r="CT981" s="4" t="b">
        <f t="shared" si="1493"/>
        <v>1</v>
      </c>
      <c r="CU981" s="4" t="b">
        <f t="shared" si="1494"/>
        <v>0</v>
      </c>
      <c r="CV981" s="4" t="b">
        <f t="shared" si="1495"/>
        <v>0</v>
      </c>
      <c r="CW981" s="4" t="b">
        <f t="shared" si="1496"/>
        <v>1</v>
      </c>
      <c r="CX981" s="4" t="b">
        <f t="shared" si="1497"/>
        <v>0</v>
      </c>
      <c r="CY981" s="4" t="b">
        <f t="shared" si="1498"/>
        <v>1</v>
      </c>
      <c r="CZ981" s="4" t="b">
        <f t="shared" si="1499"/>
        <v>0</v>
      </c>
      <c r="DA981" s="4" t="b">
        <f t="shared" si="1500"/>
        <v>1</v>
      </c>
      <c r="DB981" s="4" t="b">
        <f t="shared" si="1501"/>
        <v>0</v>
      </c>
      <c r="DC981" s="4" t="b">
        <f t="shared" si="1502"/>
        <v>0</v>
      </c>
      <c r="DD981" s="4" t="b">
        <f t="shared" si="1503"/>
        <v>0</v>
      </c>
    </row>
    <row r="982" spans="1:108">
      <c r="A982" s="4" t="s">
        <v>452</v>
      </c>
      <c r="C982" t="s">
        <v>449</v>
      </c>
      <c r="D982" s="4"/>
      <c r="E982" s="4"/>
      <c r="F982" t="s">
        <v>6081</v>
      </c>
      <c r="G982" t="s">
        <v>429</v>
      </c>
      <c r="H982" t="s">
        <v>7443</v>
      </c>
      <c r="I982" t="s">
        <v>7417</v>
      </c>
      <c r="J982" s="4" t="s">
        <v>16</v>
      </c>
      <c r="K982" s="4" t="s">
        <v>16</v>
      </c>
      <c r="L982" s="4" t="s">
        <v>6231</v>
      </c>
      <c r="M982" t="s">
        <v>6079</v>
      </c>
      <c r="N982" s="4" t="s">
        <v>453</v>
      </c>
      <c r="O982" s="4" t="b">
        <f t="shared" si="1410"/>
        <v>1</v>
      </c>
      <c r="P982" s="4" t="b">
        <f t="shared" si="1411"/>
        <v>1</v>
      </c>
      <c r="Q982" s="4" t="b">
        <f t="shared" si="1412"/>
        <v>1</v>
      </c>
      <c r="R982" s="4" t="b">
        <f t="shared" si="1413"/>
        <v>1</v>
      </c>
      <c r="S982" s="4" t="b">
        <f t="shared" si="1414"/>
        <v>1</v>
      </c>
      <c r="T982" s="4" t="b">
        <f t="shared" si="1415"/>
        <v>1</v>
      </c>
      <c r="U982" s="4" t="b">
        <f t="shared" si="1416"/>
        <v>1</v>
      </c>
      <c r="V982" s="4" t="b">
        <f t="shared" si="1417"/>
        <v>1</v>
      </c>
      <c r="W982" s="4" t="b">
        <f t="shared" si="1418"/>
        <v>0</v>
      </c>
      <c r="X982" s="4" t="b">
        <f t="shared" si="1419"/>
        <v>1</v>
      </c>
      <c r="Y982" s="4" t="b">
        <f t="shared" si="1420"/>
        <v>1</v>
      </c>
      <c r="Z982" s="4" t="b">
        <f t="shared" si="1421"/>
        <v>1</v>
      </c>
      <c r="AA982" s="4" t="b">
        <f t="shared" si="1422"/>
        <v>1</v>
      </c>
      <c r="AB982" s="4" t="b">
        <f t="shared" si="1423"/>
        <v>1</v>
      </c>
      <c r="AC982" s="4" t="b">
        <f t="shared" si="1424"/>
        <v>0</v>
      </c>
      <c r="AD982" s="4" t="b">
        <f t="shared" si="1425"/>
        <v>0</v>
      </c>
      <c r="AE982" s="4" t="b">
        <f t="shared" si="1426"/>
        <v>0</v>
      </c>
      <c r="AF982" s="4" t="b">
        <f t="shared" si="1427"/>
        <v>0</v>
      </c>
      <c r="AG982" s="4" t="b">
        <f t="shared" si="1428"/>
        <v>1</v>
      </c>
      <c r="AH982" s="4" t="b">
        <f t="shared" si="1429"/>
        <v>1</v>
      </c>
      <c r="AI982" s="4" t="b">
        <f t="shared" si="1430"/>
        <v>1</v>
      </c>
      <c r="AJ982" s="4" t="b">
        <f t="shared" si="1431"/>
        <v>0</v>
      </c>
      <c r="AK982" s="4" t="b">
        <f t="shared" si="1432"/>
        <v>1</v>
      </c>
      <c r="AL982" s="4" t="b">
        <f t="shared" si="1433"/>
        <v>1</v>
      </c>
      <c r="AM982" s="4" t="b">
        <f t="shared" si="1434"/>
        <v>1</v>
      </c>
      <c r="AN982" s="4" t="b">
        <f t="shared" si="1435"/>
        <v>0</v>
      </c>
      <c r="AO982" s="4" t="b">
        <f t="shared" si="1436"/>
        <v>0</v>
      </c>
      <c r="AP982" s="4" t="b">
        <f t="shared" si="1437"/>
        <v>1</v>
      </c>
      <c r="AQ982" s="4" t="b">
        <f t="shared" si="1438"/>
        <v>0</v>
      </c>
      <c r="AR982" s="4" t="b">
        <f t="shared" si="1439"/>
        <v>0</v>
      </c>
      <c r="AS982" s="4" t="b">
        <f t="shared" si="1440"/>
        <v>0</v>
      </c>
      <c r="AT982" s="4" t="b">
        <f t="shared" si="1441"/>
        <v>0</v>
      </c>
      <c r="AU982" s="4" t="b">
        <f t="shared" si="1442"/>
        <v>1</v>
      </c>
      <c r="AV982" s="4" t="b">
        <f t="shared" si="1443"/>
        <v>1</v>
      </c>
      <c r="AW982" s="4" t="b">
        <f t="shared" si="1444"/>
        <v>1</v>
      </c>
      <c r="AX982" s="4" t="b">
        <f t="shared" si="1445"/>
        <v>0</v>
      </c>
      <c r="AY982" s="4" t="b">
        <f t="shared" si="1446"/>
        <v>1</v>
      </c>
      <c r="AZ982" s="4" t="b">
        <f t="shared" si="1447"/>
        <v>1</v>
      </c>
      <c r="BA982" s="4" t="b">
        <f t="shared" si="1448"/>
        <v>0</v>
      </c>
      <c r="BB982" s="4" t="b">
        <f t="shared" si="1449"/>
        <v>0</v>
      </c>
      <c r="BC982" s="4" t="b">
        <f t="shared" si="1450"/>
        <v>0</v>
      </c>
      <c r="BD982" s="4" t="b">
        <f t="shared" si="1451"/>
        <v>1</v>
      </c>
      <c r="BE982" s="4" t="b">
        <f t="shared" si="1452"/>
        <v>1</v>
      </c>
      <c r="BF982" s="4" t="b">
        <f t="shared" si="1453"/>
        <v>1</v>
      </c>
      <c r="BG982" s="4" t="b">
        <f t="shared" si="1454"/>
        <v>0</v>
      </c>
      <c r="BH982" s="4" t="b">
        <f t="shared" si="1455"/>
        <v>0</v>
      </c>
      <c r="BI982" s="4" t="b">
        <f t="shared" si="1456"/>
        <v>1</v>
      </c>
      <c r="BJ982" s="4" t="b">
        <f t="shared" si="1457"/>
        <v>0</v>
      </c>
      <c r="BK982" s="4" t="b">
        <f t="shared" si="1458"/>
        <v>0</v>
      </c>
      <c r="BL982" s="4" t="b">
        <f t="shared" si="1459"/>
        <v>0</v>
      </c>
      <c r="BM982" s="4" t="b">
        <f t="shared" si="1460"/>
        <v>1</v>
      </c>
      <c r="BN982" s="4" t="b">
        <f t="shared" si="1461"/>
        <v>1</v>
      </c>
      <c r="BO982" s="4" t="b">
        <f t="shared" si="1462"/>
        <v>1</v>
      </c>
      <c r="BP982" s="4" t="b">
        <f t="shared" si="1463"/>
        <v>1</v>
      </c>
      <c r="BQ982" s="4" t="b">
        <f t="shared" si="1464"/>
        <v>1</v>
      </c>
      <c r="BR982" s="4" t="b">
        <f t="shared" si="1465"/>
        <v>0</v>
      </c>
      <c r="BS982" s="4" t="b">
        <f t="shared" si="1466"/>
        <v>1</v>
      </c>
      <c r="BT982" s="4" t="b">
        <f t="shared" si="1467"/>
        <v>0</v>
      </c>
      <c r="BU982" s="4" t="b">
        <f t="shared" si="1468"/>
        <v>0</v>
      </c>
      <c r="BV982" s="4" t="b">
        <f t="shared" si="1469"/>
        <v>0</v>
      </c>
      <c r="BW982" s="4" t="b">
        <f t="shared" si="1470"/>
        <v>0</v>
      </c>
      <c r="BX982" s="4" t="b">
        <f t="shared" si="1471"/>
        <v>0</v>
      </c>
      <c r="BY982" s="4" t="b">
        <f t="shared" si="1472"/>
        <v>1</v>
      </c>
      <c r="BZ982" s="4" t="b">
        <f t="shared" si="1473"/>
        <v>0</v>
      </c>
      <c r="CA982" s="4" t="b">
        <f t="shared" si="1474"/>
        <v>0</v>
      </c>
      <c r="CB982" s="4" t="b">
        <f t="shared" si="1475"/>
        <v>1</v>
      </c>
      <c r="CC982" s="4" t="b">
        <f t="shared" si="1476"/>
        <v>0</v>
      </c>
      <c r="CD982" s="4" t="b">
        <f t="shared" si="1477"/>
        <v>0</v>
      </c>
      <c r="CE982" s="4" t="b">
        <f t="shared" si="1478"/>
        <v>1</v>
      </c>
      <c r="CF982" s="4" t="b">
        <f t="shared" si="1479"/>
        <v>0</v>
      </c>
      <c r="CG982" s="4" t="b">
        <f t="shared" si="1480"/>
        <v>0</v>
      </c>
      <c r="CH982" s="4" t="b">
        <f t="shared" si="1481"/>
        <v>1</v>
      </c>
      <c r="CI982" s="4" t="b">
        <f t="shared" si="1482"/>
        <v>0</v>
      </c>
      <c r="CJ982" s="4" t="b">
        <f t="shared" si="1483"/>
        <v>0</v>
      </c>
      <c r="CK982" s="4" t="b">
        <f t="shared" si="1484"/>
        <v>0</v>
      </c>
      <c r="CL982" s="4" t="b">
        <f t="shared" si="1485"/>
        <v>0</v>
      </c>
      <c r="CM982" s="4" t="b">
        <f t="shared" si="1486"/>
        <v>0</v>
      </c>
      <c r="CN982" s="4" t="b">
        <f t="shared" si="1487"/>
        <v>0</v>
      </c>
      <c r="CO982" s="4" t="b">
        <f t="shared" si="1488"/>
        <v>0</v>
      </c>
      <c r="CP982" s="4" t="b">
        <f t="shared" si="1489"/>
        <v>0</v>
      </c>
      <c r="CQ982" s="4" t="b">
        <f t="shared" si="1490"/>
        <v>0</v>
      </c>
      <c r="CR982" s="4" t="b">
        <f t="shared" si="1491"/>
        <v>0</v>
      </c>
      <c r="CS982" s="4" t="b">
        <f t="shared" si="1492"/>
        <v>0</v>
      </c>
      <c r="CT982" s="4" t="b">
        <f t="shared" si="1493"/>
        <v>0</v>
      </c>
      <c r="CU982" s="4" t="b">
        <f t="shared" si="1494"/>
        <v>0</v>
      </c>
      <c r="CV982" s="4" t="b">
        <f t="shared" si="1495"/>
        <v>0</v>
      </c>
      <c r="CW982" s="4" t="b">
        <f t="shared" si="1496"/>
        <v>1</v>
      </c>
      <c r="CX982" s="4" t="b">
        <f t="shared" si="1497"/>
        <v>0</v>
      </c>
      <c r="CY982" s="4" t="b">
        <f t="shared" si="1498"/>
        <v>0</v>
      </c>
      <c r="CZ982" s="4" t="b">
        <f t="shared" si="1499"/>
        <v>0</v>
      </c>
      <c r="DA982" s="4" t="b">
        <f t="shared" si="1500"/>
        <v>0</v>
      </c>
      <c r="DB982" s="4" t="b">
        <f t="shared" si="1501"/>
        <v>0</v>
      </c>
      <c r="DC982" s="4" t="b">
        <f t="shared" si="1502"/>
        <v>0</v>
      </c>
      <c r="DD982" s="4" t="b">
        <f t="shared" si="1503"/>
        <v>0</v>
      </c>
    </row>
    <row r="983" spans="1:108">
      <c r="A983" s="4" t="s">
        <v>454</v>
      </c>
      <c r="C983" t="s">
        <v>449</v>
      </c>
      <c r="D983" s="4"/>
      <c r="E983" s="4"/>
      <c r="F983" t="s">
        <v>6081</v>
      </c>
      <c r="G983" t="s">
        <v>429</v>
      </c>
      <c r="H983" t="s">
        <v>7443</v>
      </c>
      <c r="I983" t="s">
        <v>7417</v>
      </c>
      <c r="J983" s="4" t="s">
        <v>143</v>
      </c>
      <c r="K983" s="4" t="s">
        <v>143</v>
      </c>
      <c r="L983" s="91" t="s">
        <v>7829</v>
      </c>
      <c r="M983" t="s">
        <v>6079</v>
      </c>
      <c r="N983" s="82" t="s">
        <v>7517</v>
      </c>
      <c r="O983" s="4" t="b">
        <f t="shared" si="1410"/>
        <v>1</v>
      </c>
      <c r="P983" s="4" t="b">
        <f t="shared" si="1411"/>
        <v>0</v>
      </c>
      <c r="Q983" s="4" t="b">
        <f t="shared" si="1412"/>
        <v>1</v>
      </c>
      <c r="R983" s="4" t="b">
        <f t="shared" si="1413"/>
        <v>1</v>
      </c>
      <c r="S983" s="4" t="b">
        <f t="shared" si="1414"/>
        <v>1</v>
      </c>
      <c r="T983" s="4" t="b">
        <f t="shared" si="1415"/>
        <v>0</v>
      </c>
      <c r="U983" s="4" t="b">
        <f t="shared" si="1416"/>
        <v>1</v>
      </c>
      <c r="V983" s="4" t="b">
        <f t="shared" si="1417"/>
        <v>0</v>
      </c>
      <c r="W983" s="4" t="b">
        <f t="shared" si="1418"/>
        <v>0</v>
      </c>
      <c r="X983" s="4" t="b">
        <f t="shared" si="1419"/>
        <v>1</v>
      </c>
      <c r="Y983" s="4" t="b">
        <f t="shared" si="1420"/>
        <v>0</v>
      </c>
      <c r="Z983" s="4" t="b">
        <f t="shared" si="1421"/>
        <v>0</v>
      </c>
      <c r="AA983" s="4" t="b">
        <f t="shared" si="1422"/>
        <v>0</v>
      </c>
      <c r="AB983" s="4" t="b">
        <f t="shared" si="1423"/>
        <v>1</v>
      </c>
      <c r="AC983" s="4" t="b">
        <f t="shared" si="1424"/>
        <v>0</v>
      </c>
      <c r="AD983" s="4" t="b">
        <f t="shared" si="1425"/>
        <v>0</v>
      </c>
      <c r="AE983" s="4" t="b">
        <f t="shared" si="1426"/>
        <v>1</v>
      </c>
      <c r="AF983" s="4" t="b">
        <f t="shared" si="1427"/>
        <v>0</v>
      </c>
      <c r="AG983" s="4" t="b">
        <f t="shared" si="1428"/>
        <v>0</v>
      </c>
      <c r="AH983" s="4" t="b">
        <f t="shared" si="1429"/>
        <v>0</v>
      </c>
      <c r="AI983" s="4" t="b">
        <f t="shared" si="1430"/>
        <v>0</v>
      </c>
      <c r="AJ983" s="4" t="b">
        <f t="shared" si="1431"/>
        <v>0</v>
      </c>
      <c r="AK983" s="4" t="b">
        <f t="shared" si="1432"/>
        <v>0</v>
      </c>
      <c r="AL983" s="4" t="b">
        <f t="shared" si="1433"/>
        <v>0</v>
      </c>
      <c r="AM983" s="4" t="b">
        <f t="shared" si="1434"/>
        <v>0</v>
      </c>
      <c r="AN983" s="4" t="b">
        <f t="shared" si="1435"/>
        <v>0</v>
      </c>
      <c r="AO983" s="4" t="b">
        <f t="shared" si="1436"/>
        <v>0</v>
      </c>
      <c r="AP983" s="4" t="b">
        <f t="shared" si="1437"/>
        <v>0</v>
      </c>
      <c r="AQ983" s="4" t="b">
        <f t="shared" si="1438"/>
        <v>0</v>
      </c>
      <c r="AR983" s="4" t="b">
        <f t="shared" si="1439"/>
        <v>0</v>
      </c>
      <c r="AS983" s="4" t="b">
        <f t="shared" si="1440"/>
        <v>0</v>
      </c>
      <c r="AT983" s="4" t="b">
        <f t="shared" si="1441"/>
        <v>0</v>
      </c>
      <c r="AU983" s="4" t="b">
        <f t="shared" si="1442"/>
        <v>0</v>
      </c>
      <c r="AV983" s="4" t="b">
        <f t="shared" si="1443"/>
        <v>0</v>
      </c>
      <c r="AW983" s="4" t="b">
        <f t="shared" si="1444"/>
        <v>0</v>
      </c>
      <c r="AX983" s="4" t="b">
        <f t="shared" si="1445"/>
        <v>0</v>
      </c>
      <c r="AY983" s="4" t="b">
        <f t="shared" si="1446"/>
        <v>0</v>
      </c>
      <c r="AZ983" s="4" t="b">
        <f t="shared" si="1447"/>
        <v>0</v>
      </c>
      <c r="BA983" s="4" t="b">
        <f t="shared" si="1448"/>
        <v>0</v>
      </c>
      <c r="BB983" s="4" t="b">
        <f t="shared" si="1449"/>
        <v>0</v>
      </c>
      <c r="BC983" s="4" t="b">
        <f t="shared" si="1450"/>
        <v>0</v>
      </c>
      <c r="BD983" s="4" t="b">
        <f t="shared" si="1451"/>
        <v>0</v>
      </c>
      <c r="BE983" s="4" t="b">
        <f t="shared" si="1452"/>
        <v>0</v>
      </c>
      <c r="BF983" s="4" t="b">
        <f t="shared" si="1453"/>
        <v>0</v>
      </c>
      <c r="BG983" s="4" t="b">
        <f t="shared" si="1454"/>
        <v>0</v>
      </c>
      <c r="BH983" s="4" t="b">
        <f t="shared" si="1455"/>
        <v>0</v>
      </c>
      <c r="BI983" s="4" t="b">
        <f t="shared" si="1456"/>
        <v>0</v>
      </c>
      <c r="BJ983" s="4" t="b">
        <f t="shared" si="1457"/>
        <v>0</v>
      </c>
      <c r="BK983" s="4" t="b">
        <f t="shared" si="1458"/>
        <v>0</v>
      </c>
      <c r="BL983" s="4" t="b">
        <f t="shared" si="1459"/>
        <v>0</v>
      </c>
      <c r="BM983" s="4" t="b">
        <f t="shared" si="1460"/>
        <v>1</v>
      </c>
      <c r="BN983" s="4" t="b">
        <f t="shared" si="1461"/>
        <v>0</v>
      </c>
      <c r="BO983" s="4" t="b">
        <f t="shared" si="1462"/>
        <v>0</v>
      </c>
      <c r="BP983" s="4" t="b">
        <f t="shared" si="1463"/>
        <v>0</v>
      </c>
      <c r="BQ983" s="4" t="b">
        <f t="shared" si="1464"/>
        <v>0</v>
      </c>
      <c r="BR983" s="4" t="b">
        <f t="shared" si="1465"/>
        <v>0</v>
      </c>
      <c r="BS983" s="4" t="b">
        <f t="shared" si="1466"/>
        <v>1</v>
      </c>
      <c r="BT983" s="4" t="b">
        <f t="shared" si="1467"/>
        <v>1</v>
      </c>
      <c r="BU983" s="4" t="b">
        <f t="shared" si="1468"/>
        <v>0</v>
      </c>
      <c r="BV983" s="4" t="b">
        <f t="shared" si="1469"/>
        <v>0</v>
      </c>
      <c r="BW983" s="4" t="b">
        <f t="shared" si="1470"/>
        <v>0</v>
      </c>
      <c r="BX983" s="4" t="b">
        <f t="shared" si="1471"/>
        <v>0</v>
      </c>
      <c r="BY983" s="4" t="b">
        <f t="shared" si="1472"/>
        <v>0</v>
      </c>
      <c r="BZ983" s="4" t="b">
        <f t="shared" si="1473"/>
        <v>0</v>
      </c>
      <c r="CA983" s="4" t="b">
        <f t="shared" si="1474"/>
        <v>0</v>
      </c>
      <c r="CB983" s="4" t="b">
        <f t="shared" si="1475"/>
        <v>1</v>
      </c>
      <c r="CC983" s="4" t="b">
        <f t="shared" si="1476"/>
        <v>0</v>
      </c>
      <c r="CD983" s="4" t="b">
        <f t="shared" si="1477"/>
        <v>0</v>
      </c>
      <c r="CE983" s="4" t="b">
        <f t="shared" si="1478"/>
        <v>0</v>
      </c>
      <c r="CF983" s="4" t="b">
        <f t="shared" si="1479"/>
        <v>0</v>
      </c>
      <c r="CG983" s="4" t="b">
        <f t="shared" si="1480"/>
        <v>0</v>
      </c>
      <c r="CH983" s="4" t="b">
        <f t="shared" si="1481"/>
        <v>0</v>
      </c>
      <c r="CI983" s="4" t="b">
        <f t="shared" si="1482"/>
        <v>0</v>
      </c>
      <c r="CJ983" s="4" t="b">
        <f t="shared" si="1483"/>
        <v>0</v>
      </c>
      <c r="CK983" s="4" t="b">
        <f t="shared" si="1484"/>
        <v>0</v>
      </c>
      <c r="CL983" s="4" t="b">
        <f t="shared" si="1485"/>
        <v>0</v>
      </c>
      <c r="CM983" s="4" t="b">
        <f t="shared" si="1486"/>
        <v>0</v>
      </c>
      <c r="CN983" s="4" t="b">
        <f t="shared" si="1487"/>
        <v>0</v>
      </c>
      <c r="CO983" s="4" t="b">
        <f t="shared" si="1488"/>
        <v>0</v>
      </c>
      <c r="CP983" s="4" t="b">
        <f t="shared" si="1489"/>
        <v>0</v>
      </c>
      <c r="CQ983" s="4" t="b">
        <f t="shared" si="1490"/>
        <v>0</v>
      </c>
      <c r="CR983" s="4" t="b">
        <f t="shared" si="1491"/>
        <v>0</v>
      </c>
      <c r="CS983" s="4" t="b">
        <f t="shared" si="1492"/>
        <v>0</v>
      </c>
      <c r="CT983" s="4" t="b">
        <f t="shared" si="1493"/>
        <v>0</v>
      </c>
      <c r="CU983" s="4" t="b">
        <f t="shared" si="1494"/>
        <v>0</v>
      </c>
      <c r="CV983" s="4" t="b">
        <f t="shared" si="1495"/>
        <v>0</v>
      </c>
      <c r="CW983" s="4" t="b">
        <f t="shared" si="1496"/>
        <v>0</v>
      </c>
      <c r="CX983" s="4" t="b">
        <f t="shared" si="1497"/>
        <v>0</v>
      </c>
      <c r="CY983" s="4" t="b">
        <f t="shared" si="1498"/>
        <v>0</v>
      </c>
      <c r="CZ983" s="4" t="b">
        <f t="shared" si="1499"/>
        <v>0</v>
      </c>
      <c r="DA983" s="4" t="b">
        <f t="shared" si="1500"/>
        <v>1</v>
      </c>
      <c r="DB983" s="4" t="b">
        <f t="shared" si="1501"/>
        <v>0</v>
      </c>
      <c r="DC983" s="4" t="b">
        <f t="shared" si="1502"/>
        <v>0</v>
      </c>
      <c r="DD983" s="4" t="b">
        <f t="shared" si="1503"/>
        <v>0</v>
      </c>
    </row>
    <row r="984" spans="1:108">
      <c r="A984" s="4" t="s">
        <v>463</v>
      </c>
      <c r="C984" t="s">
        <v>464</v>
      </c>
      <c r="F984" t="s">
        <v>6081</v>
      </c>
      <c r="G984" t="s">
        <v>429</v>
      </c>
      <c r="H984" t="s">
        <v>7443</v>
      </c>
      <c r="I984" t="s">
        <v>7417</v>
      </c>
      <c r="J984" t="s">
        <v>241</v>
      </c>
      <c r="K984" t="s">
        <v>136</v>
      </c>
      <c r="L984" t="s">
        <v>6236</v>
      </c>
      <c r="M984" t="s">
        <v>6079</v>
      </c>
      <c r="N984" t="s">
        <v>187</v>
      </c>
      <c r="O984" t="b">
        <f t="shared" si="1410"/>
        <v>0</v>
      </c>
      <c r="P984" t="b">
        <f t="shared" si="1411"/>
        <v>0</v>
      </c>
      <c r="Q984" t="b">
        <f t="shared" si="1412"/>
        <v>0</v>
      </c>
      <c r="R984" t="b">
        <f t="shared" si="1413"/>
        <v>0</v>
      </c>
      <c r="S984" t="b">
        <f t="shared" si="1414"/>
        <v>0</v>
      </c>
      <c r="T984" t="b">
        <f t="shared" si="1415"/>
        <v>0</v>
      </c>
      <c r="U984" t="b">
        <f t="shared" si="1416"/>
        <v>0</v>
      </c>
      <c r="V984" t="b">
        <f t="shared" si="1417"/>
        <v>0</v>
      </c>
      <c r="W984" t="b">
        <f t="shared" si="1418"/>
        <v>0</v>
      </c>
      <c r="X984" t="b">
        <f t="shared" si="1419"/>
        <v>0</v>
      </c>
      <c r="Y984" t="b">
        <f t="shared" si="1420"/>
        <v>0</v>
      </c>
      <c r="Z984" t="b">
        <f t="shared" si="1421"/>
        <v>0</v>
      </c>
      <c r="AA984" t="b">
        <f t="shared" si="1422"/>
        <v>0</v>
      </c>
      <c r="AB984" t="b">
        <f t="shared" si="1423"/>
        <v>0</v>
      </c>
      <c r="AC984" t="b">
        <f t="shared" si="1424"/>
        <v>0</v>
      </c>
      <c r="AD984" t="b">
        <f t="shared" si="1425"/>
        <v>0</v>
      </c>
      <c r="AE984" t="b">
        <f t="shared" si="1426"/>
        <v>0</v>
      </c>
      <c r="AF984" t="b">
        <f t="shared" si="1427"/>
        <v>0</v>
      </c>
      <c r="AG984" t="b">
        <f t="shared" si="1428"/>
        <v>0</v>
      </c>
      <c r="AH984" t="b">
        <f t="shared" si="1429"/>
        <v>0</v>
      </c>
      <c r="AI984" t="b">
        <f t="shared" si="1430"/>
        <v>0</v>
      </c>
      <c r="AJ984" t="b">
        <f t="shared" si="1431"/>
        <v>0</v>
      </c>
      <c r="AK984" t="b">
        <f t="shared" si="1432"/>
        <v>0</v>
      </c>
      <c r="AL984" t="b">
        <f t="shared" si="1433"/>
        <v>0</v>
      </c>
      <c r="AM984" t="b">
        <f t="shared" si="1434"/>
        <v>0</v>
      </c>
      <c r="AN984" t="b">
        <f t="shared" si="1435"/>
        <v>0</v>
      </c>
      <c r="AO984" t="b">
        <f t="shared" si="1436"/>
        <v>0</v>
      </c>
      <c r="AP984" t="b">
        <f t="shared" si="1437"/>
        <v>0</v>
      </c>
      <c r="AQ984" t="b">
        <f t="shared" si="1438"/>
        <v>0</v>
      </c>
      <c r="AR984" t="b">
        <f t="shared" si="1439"/>
        <v>0</v>
      </c>
      <c r="AS984" t="b">
        <f t="shared" si="1440"/>
        <v>0</v>
      </c>
      <c r="AT984" t="b">
        <f t="shared" si="1441"/>
        <v>0</v>
      </c>
      <c r="AU984" t="b">
        <f t="shared" si="1442"/>
        <v>0</v>
      </c>
      <c r="AV984" t="b">
        <f t="shared" si="1443"/>
        <v>0</v>
      </c>
      <c r="AW984" t="b">
        <f t="shared" si="1444"/>
        <v>0</v>
      </c>
      <c r="AX984" t="b">
        <f t="shared" si="1445"/>
        <v>0</v>
      </c>
      <c r="AY984" t="b">
        <f t="shared" si="1446"/>
        <v>0</v>
      </c>
      <c r="AZ984" t="b">
        <f t="shared" si="1447"/>
        <v>0</v>
      </c>
      <c r="BA984" t="b">
        <f t="shared" si="1448"/>
        <v>0</v>
      </c>
      <c r="BB984" t="b">
        <f t="shared" si="1449"/>
        <v>0</v>
      </c>
      <c r="BC984" t="b">
        <f t="shared" si="1450"/>
        <v>0</v>
      </c>
      <c r="BD984" t="b">
        <f t="shared" si="1451"/>
        <v>0</v>
      </c>
      <c r="BE984" t="b">
        <f t="shared" si="1452"/>
        <v>0</v>
      </c>
      <c r="BF984" t="b">
        <f t="shared" si="1453"/>
        <v>0</v>
      </c>
      <c r="BG984" t="b">
        <f t="shared" si="1454"/>
        <v>0</v>
      </c>
      <c r="BH984" t="b">
        <f t="shared" si="1455"/>
        <v>0</v>
      </c>
      <c r="BI984" t="b">
        <f t="shared" si="1456"/>
        <v>0</v>
      </c>
      <c r="BJ984" t="b">
        <f t="shared" si="1457"/>
        <v>0</v>
      </c>
      <c r="BK984" t="b">
        <f t="shared" si="1458"/>
        <v>0</v>
      </c>
      <c r="BL984" t="b">
        <f t="shared" si="1459"/>
        <v>0</v>
      </c>
      <c r="BM984" t="b">
        <f t="shared" si="1460"/>
        <v>0</v>
      </c>
      <c r="BN984" t="b">
        <f t="shared" si="1461"/>
        <v>0</v>
      </c>
      <c r="BO984" t="b">
        <f t="shared" si="1462"/>
        <v>0</v>
      </c>
      <c r="BP984" t="b">
        <f t="shared" si="1463"/>
        <v>0</v>
      </c>
      <c r="BQ984" t="b">
        <f t="shared" si="1464"/>
        <v>0</v>
      </c>
      <c r="BR984" t="b">
        <f t="shared" si="1465"/>
        <v>0</v>
      </c>
      <c r="BS984" t="b">
        <f t="shared" si="1466"/>
        <v>0</v>
      </c>
      <c r="BT984" t="b">
        <f t="shared" si="1467"/>
        <v>0</v>
      </c>
      <c r="BU984" t="b">
        <f t="shared" si="1468"/>
        <v>0</v>
      </c>
      <c r="BV984" t="b">
        <f t="shared" si="1469"/>
        <v>0</v>
      </c>
      <c r="BW984" t="b">
        <f t="shared" si="1470"/>
        <v>0</v>
      </c>
      <c r="BX984" t="b">
        <f t="shared" si="1471"/>
        <v>0</v>
      </c>
      <c r="BY984" t="b">
        <f t="shared" si="1472"/>
        <v>0</v>
      </c>
      <c r="BZ984" t="b">
        <f t="shared" si="1473"/>
        <v>0</v>
      </c>
      <c r="CA984" t="b">
        <f t="shared" si="1474"/>
        <v>0</v>
      </c>
      <c r="CB984" t="b">
        <f t="shared" si="1475"/>
        <v>0</v>
      </c>
      <c r="CC984" t="b">
        <f t="shared" si="1476"/>
        <v>0</v>
      </c>
      <c r="CD984" t="b">
        <f t="shared" si="1477"/>
        <v>0</v>
      </c>
      <c r="CE984" t="b">
        <f t="shared" si="1478"/>
        <v>0</v>
      </c>
      <c r="CF984" t="b">
        <f t="shared" si="1479"/>
        <v>0</v>
      </c>
      <c r="CG984" t="b">
        <f t="shared" si="1480"/>
        <v>0</v>
      </c>
      <c r="CH984" t="b">
        <f t="shared" si="1481"/>
        <v>0</v>
      </c>
      <c r="CI984" t="b">
        <f t="shared" si="1482"/>
        <v>0</v>
      </c>
      <c r="CJ984" t="b">
        <f t="shared" si="1483"/>
        <v>0</v>
      </c>
      <c r="CK984" t="b">
        <f t="shared" si="1484"/>
        <v>0</v>
      </c>
      <c r="CL984" t="b">
        <f t="shared" si="1485"/>
        <v>0</v>
      </c>
      <c r="CM984" t="b">
        <f t="shared" si="1486"/>
        <v>0</v>
      </c>
      <c r="CN984" t="b">
        <f t="shared" si="1487"/>
        <v>0</v>
      </c>
      <c r="CO984" t="b">
        <f t="shared" si="1488"/>
        <v>0</v>
      </c>
      <c r="CP984" t="b">
        <f t="shared" si="1489"/>
        <v>0</v>
      </c>
      <c r="CQ984" t="b">
        <f t="shared" si="1490"/>
        <v>0</v>
      </c>
      <c r="CR984" t="b">
        <f t="shared" si="1491"/>
        <v>0</v>
      </c>
      <c r="CS984" t="b">
        <f t="shared" si="1492"/>
        <v>0</v>
      </c>
      <c r="CT984" t="b">
        <f t="shared" si="1493"/>
        <v>0</v>
      </c>
      <c r="CU984" t="b">
        <f t="shared" si="1494"/>
        <v>0</v>
      </c>
      <c r="CV984" t="b">
        <f t="shared" si="1495"/>
        <v>0</v>
      </c>
      <c r="CW984" t="b">
        <f t="shared" si="1496"/>
        <v>0</v>
      </c>
      <c r="CX984" t="b">
        <f t="shared" si="1497"/>
        <v>0</v>
      </c>
      <c r="CY984" t="b">
        <f t="shared" si="1498"/>
        <v>0</v>
      </c>
      <c r="CZ984" t="b">
        <f t="shared" si="1499"/>
        <v>0</v>
      </c>
      <c r="DA984" t="b">
        <f t="shared" si="1500"/>
        <v>0</v>
      </c>
      <c r="DB984" t="b">
        <f t="shared" si="1501"/>
        <v>0</v>
      </c>
      <c r="DC984" t="b">
        <f t="shared" si="1502"/>
        <v>0</v>
      </c>
      <c r="DD984" t="b">
        <f t="shared" si="1503"/>
        <v>0</v>
      </c>
    </row>
    <row r="985" spans="1:108">
      <c r="A985" s="4" t="s">
        <v>465</v>
      </c>
      <c r="C985" t="s">
        <v>466</v>
      </c>
      <c r="D985" s="4"/>
      <c r="E985" s="4"/>
      <c r="F985" t="s">
        <v>6081</v>
      </c>
      <c r="G985" t="s">
        <v>429</v>
      </c>
      <c r="H985" t="s">
        <v>7443</v>
      </c>
      <c r="I985" t="s">
        <v>7417</v>
      </c>
      <c r="J985" s="4" t="s">
        <v>119</v>
      </c>
      <c r="K985" s="4" t="s">
        <v>109</v>
      </c>
      <c r="L985" s="4" t="s">
        <v>6237</v>
      </c>
      <c r="M985" t="s">
        <v>6079</v>
      </c>
      <c r="N985" s="4" t="s">
        <v>467</v>
      </c>
      <c r="O985" s="4" t="b">
        <f t="shared" si="1410"/>
        <v>1</v>
      </c>
      <c r="P985" s="4" t="b">
        <f t="shared" si="1411"/>
        <v>1</v>
      </c>
      <c r="Q985" s="4" t="b">
        <f t="shared" si="1412"/>
        <v>1</v>
      </c>
      <c r="R985" s="4" t="b">
        <f t="shared" si="1413"/>
        <v>1</v>
      </c>
      <c r="S985" s="4" t="b">
        <f t="shared" si="1414"/>
        <v>1</v>
      </c>
      <c r="T985" s="4" t="b">
        <f t="shared" si="1415"/>
        <v>1</v>
      </c>
      <c r="U985" s="4" t="b">
        <f t="shared" si="1416"/>
        <v>1</v>
      </c>
      <c r="V985" s="4" t="b">
        <f t="shared" si="1417"/>
        <v>1</v>
      </c>
      <c r="W985" s="4" t="b">
        <f t="shared" si="1418"/>
        <v>1</v>
      </c>
      <c r="X985" s="4" t="b">
        <f t="shared" si="1419"/>
        <v>1</v>
      </c>
      <c r="Y985" s="4" t="b">
        <f t="shared" si="1420"/>
        <v>1</v>
      </c>
      <c r="Z985" s="4" t="b">
        <f t="shared" si="1421"/>
        <v>1</v>
      </c>
      <c r="AA985" s="4" t="b">
        <f t="shared" si="1422"/>
        <v>1</v>
      </c>
      <c r="AB985" s="4" t="b">
        <f t="shared" si="1423"/>
        <v>1</v>
      </c>
      <c r="AC985" s="4" t="b">
        <f t="shared" si="1424"/>
        <v>0</v>
      </c>
      <c r="AD985" s="4" t="b">
        <f t="shared" si="1425"/>
        <v>1</v>
      </c>
      <c r="AE985" s="4" t="b">
        <f t="shared" si="1426"/>
        <v>1</v>
      </c>
      <c r="AF985" s="4" t="b">
        <f t="shared" si="1427"/>
        <v>0</v>
      </c>
      <c r="AG985" s="4" t="b">
        <f t="shared" si="1428"/>
        <v>1</v>
      </c>
      <c r="AH985" s="4" t="b">
        <f t="shared" si="1429"/>
        <v>1</v>
      </c>
      <c r="AI985" s="4" t="b">
        <f t="shared" si="1430"/>
        <v>1</v>
      </c>
      <c r="AJ985" s="4" t="b">
        <f t="shared" si="1431"/>
        <v>1</v>
      </c>
      <c r="AK985" s="4" t="b">
        <f t="shared" si="1432"/>
        <v>1</v>
      </c>
      <c r="AL985" s="4" t="b">
        <f t="shared" si="1433"/>
        <v>1</v>
      </c>
      <c r="AM985" s="4" t="b">
        <f t="shared" si="1434"/>
        <v>1</v>
      </c>
      <c r="AN985" s="4" t="b">
        <f t="shared" si="1435"/>
        <v>0</v>
      </c>
      <c r="AO985" s="4" t="b">
        <f t="shared" si="1436"/>
        <v>0</v>
      </c>
      <c r="AP985" s="4" t="b">
        <f t="shared" si="1437"/>
        <v>1</v>
      </c>
      <c r="AQ985" s="4" t="b">
        <f t="shared" si="1438"/>
        <v>1</v>
      </c>
      <c r="AR985" s="4" t="b">
        <f t="shared" si="1439"/>
        <v>1</v>
      </c>
      <c r="AS985" s="4" t="b">
        <f t="shared" si="1440"/>
        <v>0</v>
      </c>
      <c r="AT985" s="4" t="b">
        <f t="shared" si="1441"/>
        <v>0</v>
      </c>
      <c r="AU985" s="4" t="b">
        <f t="shared" si="1442"/>
        <v>1</v>
      </c>
      <c r="AV985" s="4" t="b">
        <f t="shared" si="1443"/>
        <v>1</v>
      </c>
      <c r="AW985" s="4" t="b">
        <f t="shared" si="1444"/>
        <v>1</v>
      </c>
      <c r="AX985" s="4" t="b">
        <f t="shared" si="1445"/>
        <v>0</v>
      </c>
      <c r="AY985" s="4" t="b">
        <f t="shared" si="1446"/>
        <v>1</v>
      </c>
      <c r="AZ985" s="4" t="b">
        <f t="shared" si="1447"/>
        <v>1</v>
      </c>
      <c r="BA985" s="4" t="b">
        <f t="shared" si="1448"/>
        <v>0</v>
      </c>
      <c r="BB985" s="4" t="b">
        <f t="shared" si="1449"/>
        <v>0</v>
      </c>
      <c r="BC985" s="4" t="b">
        <f t="shared" si="1450"/>
        <v>1</v>
      </c>
      <c r="BD985" s="4" t="b">
        <f t="shared" si="1451"/>
        <v>1</v>
      </c>
      <c r="BE985" s="4" t="b">
        <f t="shared" si="1452"/>
        <v>1</v>
      </c>
      <c r="BF985" s="4" t="b">
        <f t="shared" si="1453"/>
        <v>1</v>
      </c>
      <c r="BG985" s="4" t="b">
        <f t="shared" si="1454"/>
        <v>0</v>
      </c>
      <c r="BH985" s="4" t="b">
        <f t="shared" si="1455"/>
        <v>0</v>
      </c>
      <c r="BI985" s="4" t="b">
        <f t="shared" si="1456"/>
        <v>1</v>
      </c>
      <c r="BJ985" s="4" t="b">
        <f t="shared" si="1457"/>
        <v>1</v>
      </c>
      <c r="BK985" s="4" t="b">
        <f t="shared" si="1458"/>
        <v>0</v>
      </c>
      <c r="BL985" s="4" t="b">
        <f t="shared" si="1459"/>
        <v>1</v>
      </c>
      <c r="BM985" s="4" t="b">
        <f t="shared" si="1460"/>
        <v>1</v>
      </c>
      <c r="BN985" s="4" t="b">
        <f t="shared" si="1461"/>
        <v>1</v>
      </c>
      <c r="BO985" s="4" t="b">
        <f t="shared" si="1462"/>
        <v>1</v>
      </c>
      <c r="BP985" s="4" t="b">
        <f t="shared" si="1463"/>
        <v>1</v>
      </c>
      <c r="BQ985" s="4" t="b">
        <f t="shared" si="1464"/>
        <v>0</v>
      </c>
      <c r="BR985" s="4" t="b">
        <f t="shared" si="1465"/>
        <v>0</v>
      </c>
      <c r="BS985" s="4" t="b">
        <f t="shared" si="1466"/>
        <v>1</v>
      </c>
      <c r="BT985" s="4" t="b">
        <f t="shared" si="1467"/>
        <v>1</v>
      </c>
      <c r="BU985" s="4" t="b">
        <f t="shared" si="1468"/>
        <v>1</v>
      </c>
      <c r="BV985" s="4" t="b">
        <f t="shared" si="1469"/>
        <v>0</v>
      </c>
      <c r="BW985" s="4" t="b">
        <f t="shared" si="1470"/>
        <v>0</v>
      </c>
      <c r="BX985" s="4" t="b">
        <f t="shared" si="1471"/>
        <v>0</v>
      </c>
      <c r="BY985" s="4" t="b">
        <f t="shared" si="1472"/>
        <v>1</v>
      </c>
      <c r="BZ985" s="4" t="b">
        <f t="shared" si="1473"/>
        <v>0</v>
      </c>
      <c r="CA985" s="4" t="b">
        <f t="shared" si="1474"/>
        <v>1</v>
      </c>
      <c r="CB985" s="4" t="b">
        <f t="shared" si="1475"/>
        <v>0</v>
      </c>
      <c r="CC985" s="4" t="b">
        <f t="shared" si="1476"/>
        <v>1</v>
      </c>
      <c r="CD985" s="4" t="b">
        <f t="shared" si="1477"/>
        <v>1</v>
      </c>
      <c r="CE985" s="4" t="b">
        <f t="shared" si="1478"/>
        <v>0</v>
      </c>
      <c r="CF985" s="4" t="b">
        <f t="shared" si="1479"/>
        <v>1</v>
      </c>
      <c r="CG985" s="4" t="b">
        <f t="shared" si="1480"/>
        <v>1</v>
      </c>
      <c r="CH985" s="4" t="b">
        <f t="shared" si="1481"/>
        <v>1</v>
      </c>
      <c r="CI985" s="4" t="b">
        <f t="shared" si="1482"/>
        <v>1</v>
      </c>
      <c r="CJ985" s="4" t="b">
        <f t="shared" si="1483"/>
        <v>0</v>
      </c>
      <c r="CK985" s="4" t="b">
        <f t="shared" si="1484"/>
        <v>0</v>
      </c>
      <c r="CL985" s="4" t="b">
        <f t="shared" si="1485"/>
        <v>0</v>
      </c>
      <c r="CM985" s="4" t="b">
        <f t="shared" si="1486"/>
        <v>1</v>
      </c>
      <c r="CN985" s="4" t="b">
        <f t="shared" si="1487"/>
        <v>1</v>
      </c>
      <c r="CO985" s="4" t="b">
        <f t="shared" si="1488"/>
        <v>0</v>
      </c>
      <c r="CP985" s="4" t="b">
        <f t="shared" si="1489"/>
        <v>1</v>
      </c>
      <c r="CQ985" s="4" t="b">
        <f t="shared" si="1490"/>
        <v>0</v>
      </c>
      <c r="CR985" s="4" t="b">
        <f t="shared" si="1491"/>
        <v>0</v>
      </c>
      <c r="CS985" s="4" t="b">
        <f t="shared" si="1492"/>
        <v>1</v>
      </c>
      <c r="CT985" s="4" t="b">
        <f t="shared" si="1493"/>
        <v>0</v>
      </c>
      <c r="CU985" s="4" t="b">
        <f t="shared" si="1494"/>
        <v>0</v>
      </c>
      <c r="CV985" s="4" t="b">
        <f t="shared" si="1495"/>
        <v>0</v>
      </c>
      <c r="CW985" s="4" t="b">
        <f t="shared" si="1496"/>
        <v>1</v>
      </c>
      <c r="CX985" s="4" t="b">
        <f t="shared" si="1497"/>
        <v>1</v>
      </c>
      <c r="CY985" s="4" t="b">
        <f t="shared" si="1498"/>
        <v>1</v>
      </c>
      <c r="CZ985" s="4" t="b">
        <f t="shared" si="1499"/>
        <v>0</v>
      </c>
      <c r="DA985" s="4" t="b">
        <f t="shared" si="1500"/>
        <v>1</v>
      </c>
      <c r="DB985" s="4" t="b">
        <f t="shared" si="1501"/>
        <v>0</v>
      </c>
      <c r="DC985" s="4" t="b">
        <f t="shared" si="1502"/>
        <v>0</v>
      </c>
      <c r="DD985" s="4" t="b">
        <f t="shared" si="1503"/>
        <v>0</v>
      </c>
    </row>
    <row r="986" spans="1:108">
      <c r="A986" t="s">
        <v>489</v>
      </c>
      <c r="C986" t="s">
        <v>490</v>
      </c>
      <c r="F986" t="s">
        <v>6081</v>
      </c>
      <c r="G986" t="s">
        <v>429</v>
      </c>
      <c r="H986" t="s">
        <v>7443</v>
      </c>
      <c r="I986" t="s">
        <v>7417</v>
      </c>
      <c r="J986" s="3" t="s">
        <v>124</v>
      </c>
      <c r="K986" t="s">
        <v>16</v>
      </c>
      <c r="L986" t="s">
        <v>6246</v>
      </c>
      <c r="M986" t="s">
        <v>6079</v>
      </c>
      <c r="N986" t="s">
        <v>491</v>
      </c>
      <c r="O986" t="b">
        <f t="shared" si="1410"/>
        <v>1</v>
      </c>
      <c r="P986" t="b">
        <f t="shared" si="1411"/>
        <v>1</v>
      </c>
      <c r="Q986" t="b">
        <f t="shared" si="1412"/>
        <v>1</v>
      </c>
      <c r="R986" t="b">
        <f t="shared" si="1413"/>
        <v>1</v>
      </c>
      <c r="S986" t="b">
        <f t="shared" si="1414"/>
        <v>1</v>
      </c>
      <c r="T986" t="b">
        <f t="shared" si="1415"/>
        <v>1</v>
      </c>
      <c r="U986" t="b">
        <f t="shared" si="1416"/>
        <v>1</v>
      </c>
      <c r="V986" t="b">
        <f t="shared" si="1417"/>
        <v>1</v>
      </c>
      <c r="W986" t="b">
        <f t="shared" si="1418"/>
        <v>1</v>
      </c>
      <c r="X986" t="b">
        <f t="shared" si="1419"/>
        <v>1</v>
      </c>
      <c r="Y986" t="b">
        <f t="shared" si="1420"/>
        <v>1</v>
      </c>
      <c r="Z986" t="b">
        <f t="shared" si="1421"/>
        <v>1</v>
      </c>
      <c r="AA986" t="b">
        <f t="shared" si="1422"/>
        <v>1</v>
      </c>
      <c r="AB986" t="b">
        <f t="shared" si="1423"/>
        <v>1</v>
      </c>
      <c r="AC986" t="b">
        <f t="shared" si="1424"/>
        <v>0</v>
      </c>
      <c r="AD986" t="b">
        <f t="shared" si="1425"/>
        <v>1</v>
      </c>
      <c r="AE986" t="b">
        <f t="shared" si="1426"/>
        <v>1</v>
      </c>
      <c r="AF986" t="b">
        <f t="shared" si="1427"/>
        <v>0</v>
      </c>
      <c r="AG986" t="b">
        <f t="shared" si="1428"/>
        <v>1</v>
      </c>
      <c r="AH986" t="b">
        <f t="shared" si="1429"/>
        <v>1</v>
      </c>
      <c r="AI986" t="b">
        <f t="shared" si="1430"/>
        <v>1</v>
      </c>
      <c r="AJ986" t="b">
        <f t="shared" si="1431"/>
        <v>0</v>
      </c>
      <c r="AK986" t="b">
        <f t="shared" si="1432"/>
        <v>0</v>
      </c>
      <c r="AL986" t="b">
        <f t="shared" si="1433"/>
        <v>0</v>
      </c>
      <c r="AM986" t="b">
        <f t="shared" si="1434"/>
        <v>0</v>
      </c>
      <c r="AN986" t="b">
        <f t="shared" si="1435"/>
        <v>0</v>
      </c>
      <c r="AO986" t="b">
        <f t="shared" si="1436"/>
        <v>0</v>
      </c>
      <c r="AP986" t="b">
        <f t="shared" si="1437"/>
        <v>0</v>
      </c>
      <c r="AQ986" t="b">
        <f t="shared" si="1438"/>
        <v>0</v>
      </c>
      <c r="AR986" t="b">
        <f t="shared" si="1439"/>
        <v>0</v>
      </c>
      <c r="AS986" t="b">
        <f t="shared" si="1440"/>
        <v>0</v>
      </c>
      <c r="AT986" t="b">
        <f t="shared" si="1441"/>
        <v>0</v>
      </c>
      <c r="AU986" t="b">
        <f t="shared" si="1442"/>
        <v>1</v>
      </c>
      <c r="AV986" t="b">
        <f t="shared" si="1443"/>
        <v>1</v>
      </c>
      <c r="AW986" t="b">
        <f t="shared" si="1444"/>
        <v>1</v>
      </c>
      <c r="AX986" t="b">
        <f t="shared" si="1445"/>
        <v>0</v>
      </c>
      <c r="AY986" t="b">
        <f t="shared" si="1446"/>
        <v>1</v>
      </c>
      <c r="AZ986" t="b">
        <f t="shared" si="1447"/>
        <v>1</v>
      </c>
      <c r="BA986" t="b">
        <f t="shared" si="1448"/>
        <v>1</v>
      </c>
      <c r="BB986" t="b">
        <f t="shared" si="1449"/>
        <v>0</v>
      </c>
      <c r="BC986" t="b">
        <f t="shared" si="1450"/>
        <v>0</v>
      </c>
      <c r="BD986" t="b">
        <f t="shared" si="1451"/>
        <v>0</v>
      </c>
      <c r="BE986" t="b">
        <f t="shared" si="1452"/>
        <v>1</v>
      </c>
      <c r="BF986" t="b">
        <f t="shared" si="1453"/>
        <v>1</v>
      </c>
      <c r="BG986" t="b">
        <f t="shared" si="1454"/>
        <v>1</v>
      </c>
      <c r="BH986" t="b">
        <f t="shared" si="1455"/>
        <v>0</v>
      </c>
      <c r="BI986" t="b">
        <f t="shared" si="1456"/>
        <v>1</v>
      </c>
      <c r="BJ986" t="b">
        <f t="shared" si="1457"/>
        <v>0</v>
      </c>
      <c r="BK986" t="b">
        <f t="shared" si="1458"/>
        <v>1</v>
      </c>
      <c r="BL986" t="b">
        <f t="shared" si="1459"/>
        <v>1</v>
      </c>
      <c r="BM986" t="b">
        <f t="shared" si="1460"/>
        <v>0</v>
      </c>
      <c r="BN986" t="b">
        <f t="shared" si="1461"/>
        <v>1</v>
      </c>
      <c r="BO986" t="b">
        <f t="shared" si="1462"/>
        <v>1</v>
      </c>
      <c r="BP986" t="b">
        <f t="shared" si="1463"/>
        <v>0</v>
      </c>
      <c r="BQ986" t="b">
        <f t="shared" si="1464"/>
        <v>0</v>
      </c>
      <c r="BR986" t="b">
        <f t="shared" si="1465"/>
        <v>0</v>
      </c>
      <c r="BS986" t="b">
        <f t="shared" si="1466"/>
        <v>0</v>
      </c>
      <c r="BT986" t="b">
        <f t="shared" si="1467"/>
        <v>1</v>
      </c>
      <c r="BU986" t="b">
        <f t="shared" si="1468"/>
        <v>0</v>
      </c>
      <c r="BV986" t="b">
        <f t="shared" si="1469"/>
        <v>1</v>
      </c>
      <c r="BW986" t="b">
        <f t="shared" si="1470"/>
        <v>0</v>
      </c>
      <c r="BX986" t="b">
        <f t="shared" si="1471"/>
        <v>0</v>
      </c>
      <c r="BY986" t="b">
        <f t="shared" si="1472"/>
        <v>1</v>
      </c>
      <c r="BZ986" t="b">
        <f t="shared" si="1473"/>
        <v>0</v>
      </c>
      <c r="CA986" t="b">
        <f t="shared" si="1474"/>
        <v>0</v>
      </c>
      <c r="CB986" t="b">
        <f t="shared" si="1475"/>
        <v>0</v>
      </c>
      <c r="CC986" t="b">
        <f t="shared" si="1476"/>
        <v>0</v>
      </c>
      <c r="CD986" t="b">
        <f t="shared" si="1477"/>
        <v>0</v>
      </c>
      <c r="CE986" t="b">
        <f t="shared" si="1478"/>
        <v>0</v>
      </c>
      <c r="CF986" t="b">
        <f t="shared" si="1479"/>
        <v>0</v>
      </c>
      <c r="CG986" t="b">
        <f t="shared" si="1480"/>
        <v>1</v>
      </c>
      <c r="CH986" t="b">
        <f t="shared" si="1481"/>
        <v>0</v>
      </c>
      <c r="CI986" t="b">
        <f t="shared" si="1482"/>
        <v>1</v>
      </c>
      <c r="CJ986" t="b">
        <f t="shared" si="1483"/>
        <v>0</v>
      </c>
      <c r="CK986" t="b">
        <f t="shared" si="1484"/>
        <v>1</v>
      </c>
      <c r="CL986" t="b">
        <f t="shared" si="1485"/>
        <v>0</v>
      </c>
      <c r="CM986" t="b">
        <f t="shared" si="1486"/>
        <v>0</v>
      </c>
      <c r="CN986" t="b">
        <f t="shared" si="1487"/>
        <v>0</v>
      </c>
      <c r="CO986" t="b">
        <f t="shared" si="1488"/>
        <v>0</v>
      </c>
      <c r="CP986" t="b">
        <f t="shared" si="1489"/>
        <v>0</v>
      </c>
      <c r="CQ986" t="b">
        <f t="shared" si="1490"/>
        <v>0</v>
      </c>
      <c r="CR986" t="b">
        <f t="shared" si="1491"/>
        <v>0</v>
      </c>
      <c r="CS986" t="b">
        <f t="shared" si="1492"/>
        <v>1</v>
      </c>
      <c r="CT986" t="b">
        <f t="shared" si="1493"/>
        <v>0</v>
      </c>
      <c r="CU986" t="b">
        <f t="shared" si="1494"/>
        <v>0</v>
      </c>
      <c r="CV986" t="b">
        <f t="shared" si="1495"/>
        <v>0</v>
      </c>
      <c r="CW986" t="b">
        <f t="shared" si="1496"/>
        <v>0</v>
      </c>
      <c r="CX986" t="b">
        <f t="shared" si="1497"/>
        <v>0</v>
      </c>
      <c r="CY986" t="b">
        <f t="shared" si="1498"/>
        <v>1</v>
      </c>
      <c r="CZ986" t="b">
        <f t="shared" si="1499"/>
        <v>0</v>
      </c>
      <c r="DA986" t="b">
        <f t="shared" si="1500"/>
        <v>1</v>
      </c>
      <c r="DB986" t="b">
        <f t="shared" si="1501"/>
        <v>0</v>
      </c>
      <c r="DC986" t="b">
        <f t="shared" si="1502"/>
        <v>0</v>
      </c>
      <c r="DD986" t="b">
        <f t="shared" si="1503"/>
        <v>0</v>
      </c>
    </row>
    <row r="987" spans="1:108">
      <c r="A987" s="4" t="s">
        <v>492</v>
      </c>
      <c r="C987" t="s">
        <v>490</v>
      </c>
      <c r="D987" s="4"/>
      <c r="E987" s="4"/>
      <c r="F987" t="s">
        <v>6081</v>
      </c>
      <c r="G987" t="s">
        <v>429</v>
      </c>
      <c r="H987" t="s">
        <v>7443</v>
      </c>
      <c r="I987" t="s">
        <v>7417</v>
      </c>
      <c r="J987" s="4" t="s">
        <v>183</v>
      </c>
      <c r="K987" s="4" t="s">
        <v>183</v>
      </c>
      <c r="L987" s="4" t="s">
        <v>6247</v>
      </c>
      <c r="M987" s="4" t="s">
        <v>115</v>
      </c>
      <c r="N987" s="4" t="s">
        <v>493</v>
      </c>
      <c r="O987" s="4" t="b">
        <f t="shared" si="1410"/>
        <v>1</v>
      </c>
      <c r="P987" s="4" t="b">
        <f t="shared" si="1411"/>
        <v>1</v>
      </c>
      <c r="Q987" s="4" t="b">
        <f t="shared" si="1412"/>
        <v>1</v>
      </c>
      <c r="R987" s="4" t="b">
        <f t="shared" si="1413"/>
        <v>1</v>
      </c>
      <c r="S987" s="4" t="b">
        <f t="shared" si="1414"/>
        <v>1</v>
      </c>
      <c r="T987" s="4" t="b">
        <f t="shared" si="1415"/>
        <v>1</v>
      </c>
      <c r="U987" s="4" t="b">
        <f t="shared" si="1416"/>
        <v>1</v>
      </c>
      <c r="V987" s="4" t="b">
        <f t="shared" si="1417"/>
        <v>1</v>
      </c>
      <c r="W987" s="4" t="b">
        <f t="shared" si="1418"/>
        <v>0</v>
      </c>
      <c r="X987" s="4" t="b">
        <f t="shared" si="1419"/>
        <v>0</v>
      </c>
      <c r="Y987" s="4" t="b">
        <f t="shared" si="1420"/>
        <v>1</v>
      </c>
      <c r="Z987" s="4" t="b">
        <f t="shared" si="1421"/>
        <v>0</v>
      </c>
      <c r="AA987" s="4" t="b">
        <f t="shared" si="1422"/>
        <v>1</v>
      </c>
      <c r="AB987" s="4" t="b">
        <f t="shared" si="1423"/>
        <v>0</v>
      </c>
      <c r="AC987" s="4" t="b">
        <f t="shared" si="1424"/>
        <v>0</v>
      </c>
      <c r="AD987" s="4" t="b">
        <f t="shared" si="1425"/>
        <v>0</v>
      </c>
      <c r="AE987" s="4" t="b">
        <f t="shared" si="1426"/>
        <v>0</v>
      </c>
      <c r="AF987" s="4" t="b">
        <f t="shared" si="1427"/>
        <v>0</v>
      </c>
      <c r="AG987" s="4" t="b">
        <f t="shared" si="1428"/>
        <v>0</v>
      </c>
      <c r="AH987" s="4" t="b">
        <f t="shared" si="1429"/>
        <v>0</v>
      </c>
      <c r="AI987" s="4" t="b">
        <f t="shared" si="1430"/>
        <v>0</v>
      </c>
      <c r="AJ987" s="4" t="b">
        <f t="shared" si="1431"/>
        <v>0</v>
      </c>
      <c r="AK987" s="4" t="b">
        <f t="shared" si="1432"/>
        <v>0</v>
      </c>
      <c r="AL987" s="4" t="b">
        <f t="shared" si="1433"/>
        <v>0</v>
      </c>
      <c r="AM987" s="4" t="b">
        <f t="shared" si="1434"/>
        <v>0</v>
      </c>
      <c r="AN987" s="4" t="b">
        <f t="shared" si="1435"/>
        <v>0</v>
      </c>
      <c r="AO987" s="4" t="b">
        <f t="shared" si="1436"/>
        <v>0</v>
      </c>
      <c r="AP987" s="4" t="b">
        <f t="shared" si="1437"/>
        <v>0</v>
      </c>
      <c r="AQ987" s="4" t="b">
        <f t="shared" si="1438"/>
        <v>0</v>
      </c>
      <c r="AR987" s="4" t="b">
        <f t="shared" si="1439"/>
        <v>0</v>
      </c>
      <c r="AS987" s="4" t="b">
        <f t="shared" si="1440"/>
        <v>0</v>
      </c>
      <c r="AT987" s="4" t="b">
        <f t="shared" si="1441"/>
        <v>0</v>
      </c>
      <c r="AU987" s="4" t="b">
        <f t="shared" si="1442"/>
        <v>0</v>
      </c>
      <c r="AV987" s="4" t="b">
        <f t="shared" si="1443"/>
        <v>1</v>
      </c>
      <c r="AW987" s="4" t="b">
        <f t="shared" si="1444"/>
        <v>0</v>
      </c>
      <c r="AX987" s="4" t="b">
        <f t="shared" si="1445"/>
        <v>0</v>
      </c>
      <c r="AY987" s="4" t="b">
        <f t="shared" si="1446"/>
        <v>0</v>
      </c>
      <c r="AZ987" s="4" t="b">
        <f t="shared" si="1447"/>
        <v>0</v>
      </c>
      <c r="BA987" s="4" t="b">
        <f t="shared" si="1448"/>
        <v>0</v>
      </c>
      <c r="BB987" s="4" t="b">
        <f t="shared" si="1449"/>
        <v>0</v>
      </c>
      <c r="BC987" s="4" t="b">
        <f t="shared" si="1450"/>
        <v>1</v>
      </c>
      <c r="BD987" s="4" t="b">
        <f t="shared" si="1451"/>
        <v>0</v>
      </c>
      <c r="BE987" s="4" t="b">
        <f t="shared" si="1452"/>
        <v>0</v>
      </c>
      <c r="BF987" s="4" t="b">
        <f t="shared" si="1453"/>
        <v>0</v>
      </c>
      <c r="BG987" s="4" t="b">
        <f t="shared" si="1454"/>
        <v>1</v>
      </c>
      <c r="BH987" s="4" t="b">
        <f t="shared" si="1455"/>
        <v>0</v>
      </c>
      <c r="BI987" s="4" t="b">
        <f t="shared" si="1456"/>
        <v>0</v>
      </c>
      <c r="BJ987" s="4" t="b">
        <f t="shared" si="1457"/>
        <v>0</v>
      </c>
      <c r="BK987" s="4" t="b">
        <f t="shared" si="1458"/>
        <v>0</v>
      </c>
      <c r="BL987" s="4" t="b">
        <f t="shared" si="1459"/>
        <v>0</v>
      </c>
      <c r="BM987" s="4" t="b">
        <f t="shared" si="1460"/>
        <v>0</v>
      </c>
      <c r="BN987" s="4" t="b">
        <f t="shared" si="1461"/>
        <v>1</v>
      </c>
      <c r="BO987" s="4" t="b">
        <f t="shared" si="1462"/>
        <v>0</v>
      </c>
      <c r="BP987" s="4" t="b">
        <f t="shared" si="1463"/>
        <v>1</v>
      </c>
      <c r="BQ987" s="4" t="b">
        <f t="shared" si="1464"/>
        <v>0</v>
      </c>
      <c r="BR987" s="4" t="b">
        <f t="shared" si="1465"/>
        <v>0</v>
      </c>
      <c r="BS987" s="4" t="b">
        <f t="shared" si="1466"/>
        <v>1</v>
      </c>
      <c r="BT987" s="4" t="b">
        <f t="shared" si="1467"/>
        <v>0</v>
      </c>
      <c r="BU987" s="4" t="b">
        <f t="shared" si="1468"/>
        <v>1</v>
      </c>
      <c r="BV987" s="4" t="b">
        <f t="shared" si="1469"/>
        <v>0</v>
      </c>
      <c r="BW987" s="4" t="b">
        <f t="shared" si="1470"/>
        <v>0</v>
      </c>
      <c r="BX987" s="4" t="b">
        <f t="shared" si="1471"/>
        <v>1</v>
      </c>
      <c r="BY987" s="4" t="b">
        <f t="shared" si="1472"/>
        <v>0</v>
      </c>
      <c r="BZ987" s="4" t="b">
        <f t="shared" si="1473"/>
        <v>0</v>
      </c>
      <c r="CA987" s="4" t="b">
        <f t="shared" si="1474"/>
        <v>0</v>
      </c>
      <c r="CB987" s="4" t="b">
        <f t="shared" si="1475"/>
        <v>0</v>
      </c>
      <c r="CC987" s="4" t="b">
        <f t="shared" si="1476"/>
        <v>0</v>
      </c>
      <c r="CD987" s="4" t="b">
        <f t="shared" si="1477"/>
        <v>0</v>
      </c>
      <c r="CE987" s="4" t="b">
        <f t="shared" si="1478"/>
        <v>0</v>
      </c>
      <c r="CF987" s="4" t="b">
        <f t="shared" si="1479"/>
        <v>0</v>
      </c>
      <c r="CG987" s="4" t="b">
        <f t="shared" si="1480"/>
        <v>0</v>
      </c>
      <c r="CH987" s="4" t="b">
        <f t="shared" si="1481"/>
        <v>0</v>
      </c>
      <c r="CI987" s="4" t="b">
        <f t="shared" si="1482"/>
        <v>0</v>
      </c>
      <c r="CJ987" s="4" t="b">
        <f t="shared" si="1483"/>
        <v>0</v>
      </c>
      <c r="CK987" s="4" t="b">
        <f t="shared" si="1484"/>
        <v>0</v>
      </c>
      <c r="CL987" s="4" t="b">
        <f t="shared" si="1485"/>
        <v>0</v>
      </c>
      <c r="CM987" s="4" t="b">
        <f t="shared" si="1486"/>
        <v>0</v>
      </c>
      <c r="CN987" s="4" t="b">
        <f t="shared" si="1487"/>
        <v>0</v>
      </c>
      <c r="CO987" s="4" t="b">
        <f t="shared" si="1488"/>
        <v>0</v>
      </c>
      <c r="CP987" s="4" t="b">
        <f t="shared" si="1489"/>
        <v>0</v>
      </c>
      <c r="CQ987" s="4" t="b">
        <f t="shared" si="1490"/>
        <v>0</v>
      </c>
      <c r="CR987" s="4" t="b">
        <f t="shared" si="1491"/>
        <v>0</v>
      </c>
      <c r="CS987" s="4" t="b">
        <f t="shared" si="1492"/>
        <v>0</v>
      </c>
      <c r="CT987" s="4" t="b">
        <f t="shared" si="1493"/>
        <v>0</v>
      </c>
      <c r="CU987" s="4" t="b">
        <f t="shared" si="1494"/>
        <v>0</v>
      </c>
      <c r="CV987" s="4" t="b">
        <f t="shared" si="1495"/>
        <v>0</v>
      </c>
      <c r="CW987" s="4" t="b">
        <f t="shared" si="1496"/>
        <v>0</v>
      </c>
      <c r="CX987" s="4" t="b">
        <f t="shared" si="1497"/>
        <v>0</v>
      </c>
      <c r="CY987" s="4" t="b">
        <f t="shared" si="1498"/>
        <v>0</v>
      </c>
      <c r="CZ987" s="4" t="b">
        <f t="shared" si="1499"/>
        <v>0</v>
      </c>
      <c r="DA987" s="4" t="b">
        <f t="shared" si="1500"/>
        <v>0</v>
      </c>
      <c r="DB987" s="4" t="b">
        <f t="shared" si="1501"/>
        <v>0</v>
      </c>
      <c r="DC987" s="4" t="b">
        <f t="shared" si="1502"/>
        <v>0</v>
      </c>
      <c r="DD987" s="4" t="b">
        <f t="shared" si="1503"/>
        <v>0</v>
      </c>
    </row>
    <row r="988" spans="1:108">
      <c r="A988" t="s">
        <v>494</v>
      </c>
      <c r="C988" t="s">
        <v>495</v>
      </c>
      <c r="F988" t="s">
        <v>6081</v>
      </c>
      <c r="G988" t="s">
        <v>429</v>
      </c>
      <c r="H988" t="s">
        <v>7443</v>
      </c>
      <c r="I988" t="s">
        <v>7417</v>
      </c>
      <c r="J988" t="s">
        <v>250</v>
      </c>
      <c r="K988" t="s">
        <v>109</v>
      </c>
      <c r="L988" t="s">
        <v>7830</v>
      </c>
      <c r="M988" t="s">
        <v>496</v>
      </c>
      <c r="N988" t="s">
        <v>7520</v>
      </c>
      <c r="O988" t="b">
        <f t="shared" si="1410"/>
        <v>1</v>
      </c>
      <c r="P988" t="b">
        <f t="shared" si="1411"/>
        <v>1</v>
      </c>
      <c r="Q988" t="b">
        <f t="shared" si="1412"/>
        <v>1</v>
      </c>
      <c r="R988" t="b">
        <f t="shared" si="1413"/>
        <v>1</v>
      </c>
      <c r="S988" t="b">
        <f t="shared" si="1414"/>
        <v>1</v>
      </c>
      <c r="T988" t="b">
        <f t="shared" si="1415"/>
        <v>1</v>
      </c>
      <c r="U988" t="b">
        <f t="shared" si="1416"/>
        <v>1</v>
      </c>
      <c r="V988" t="b">
        <f t="shared" si="1417"/>
        <v>1</v>
      </c>
      <c r="W988" t="b">
        <f t="shared" si="1418"/>
        <v>0</v>
      </c>
      <c r="X988" t="b">
        <f t="shared" si="1419"/>
        <v>1</v>
      </c>
      <c r="Y988" t="b">
        <f t="shared" si="1420"/>
        <v>1</v>
      </c>
      <c r="Z988" t="b">
        <f t="shared" si="1421"/>
        <v>1</v>
      </c>
      <c r="AA988" t="b">
        <f t="shared" si="1422"/>
        <v>1</v>
      </c>
      <c r="AB988" t="b">
        <f t="shared" si="1423"/>
        <v>1</v>
      </c>
      <c r="AC988" t="b">
        <f t="shared" si="1424"/>
        <v>0</v>
      </c>
      <c r="AD988" t="b">
        <f t="shared" si="1425"/>
        <v>0</v>
      </c>
      <c r="AE988" t="b">
        <f t="shared" si="1426"/>
        <v>1</v>
      </c>
      <c r="AF988" t="b">
        <f t="shared" si="1427"/>
        <v>0</v>
      </c>
      <c r="AG988" t="b">
        <f t="shared" si="1428"/>
        <v>1</v>
      </c>
      <c r="AH988" t="b">
        <f t="shared" si="1429"/>
        <v>1</v>
      </c>
      <c r="AI988" t="b">
        <f t="shared" si="1430"/>
        <v>0</v>
      </c>
      <c r="AJ988" t="b">
        <f t="shared" si="1431"/>
        <v>0</v>
      </c>
      <c r="AK988" t="b">
        <f t="shared" si="1432"/>
        <v>0</v>
      </c>
      <c r="AL988" t="b">
        <f t="shared" si="1433"/>
        <v>0</v>
      </c>
      <c r="AM988" t="b">
        <f t="shared" si="1434"/>
        <v>0</v>
      </c>
      <c r="AN988" t="b">
        <f t="shared" si="1435"/>
        <v>0</v>
      </c>
      <c r="AO988" t="b">
        <f t="shared" si="1436"/>
        <v>0</v>
      </c>
      <c r="AP988" t="b">
        <f t="shared" si="1437"/>
        <v>0</v>
      </c>
      <c r="AQ988" t="b">
        <f t="shared" si="1438"/>
        <v>0</v>
      </c>
      <c r="AR988" t="b">
        <f t="shared" si="1439"/>
        <v>0</v>
      </c>
      <c r="AS988" t="b">
        <f t="shared" si="1440"/>
        <v>0</v>
      </c>
      <c r="AT988" t="b">
        <f t="shared" si="1441"/>
        <v>1</v>
      </c>
      <c r="AU988" t="b">
        <f t="shared" si="1442"/>
        <v>1</v>
      </c>
      <c r="AV988" t="b">
        <f t="shared" si="1443"/>
        <v>1</v>
      </c>
      <c r="AW988" t="b">
        <f t="shared" si="1444"/>
        <v>0</v>
      </c>
      <c r="AX988" t="b">
        <f t="shared" si="1445"/>
        <v>0</v>
      </c>
      <c r="AY988" t="b">
        <f t="shared" si="1446"/>
        <v>1</v>
      </c>
      <c r="AZ988" t="b">
        <f t="shared" si="1447"/>
        <v>0</v>
      </c>
      <c r="BA988" t="b">
        <f t="shared" si="1448"/>
        <v>0</v>
      </c>
      <c r="BB988" t="b">
        <f t="shared" si="1449"/>
        <v>0</v>
      </c>
      <c r="BC988" t="b">
        <f t="shared" si="1450"/>
        <v>1</v>
      </c>
      <c r="BD988" t="b">
        <f t="shared" si="1451"/>
        <v>1</v>
      </c>
      <c r="BE988" t="b">
        <f t="shared" si="1452"/>
        <v>0</v>
      </c>
      <c r="BF988" t="b">
        <f t="shared" si="1453"/>
        <v>1</v>
      </c>
      <c r="BG988" t="b">
        <f t="shared" si="1454"/>
        <v>0</v>
      </c>
      <c r="BH988" t="b">
        <f t="shared" si="1455"/>
        <v>0</v>
      </c>
      <c r="BI988" t="b">
        <f t="shared" si="1456"/>
        <v>1</v>
      </c>
      <c r="BJ988" t="b">
        <f t="shared" si="1457"/>
        <v>0</v>
      </c>
      <c r="BK988" t="b">
        <f t="shared" si="1458"/>
        <v>0</v>
      </c>
      <c r="BL988" t="b">
        <f t="shared" si="1459"/>
        <v>1</v>
      </c>
      <c r="BM988" t="b">
        <f t="shared" si="1460"/>
        <v>1</v>
      </c>
      <c r="BN988" t="b">
        <f t="shared" si="1461"/>
        <v>0</v>
      </c>
      <c r="BO988" t="b">
        <f t="shared" si="1462"/>
        <v>1</v>
      </c>
      <c r="BP988" t="b">
        <f t="shared" si="1463"/>
        <v>1</v>
      </c>
      <c r="BQ988" t="b">
        <f t="shared" si="1464"/>
        <v>0</v>
      </c>
      <c r="BR988" t="b">
        <f t="shared" si="1465"/>
        <v>0</v>
      </c>
      <c r="BS988" t="b">
        <f t="shared" si="1466"/>
        <v>0</v>
      </c>
      <c r="BT988" t="b">
        <f t="shared" si="1467"/>
        <v>0</v>
      </c>
      <c r="BU988" t="b">
        <f t="shared" si="1468"/>
        <v>1</v>
      </c>
      <c r="BV988" t="b">
        <f t="shared" si="1469"/>
        <v>1</v>
      </c>
      <c r="BW988" t="b">
        <f t="shared" si="1470"/>
        <v>0</v>
      </c>
      <c r="BX988" t="b">
        <f t="shared" si="1471"/>
        <v>0</v>
      </c>
      <c r="BY988" t="b">
        <f t="shared" si="1472"/>
        <v>1</v>
      </c>
      <c r="BZ988" t="b">
        <f t="shared" si="1473"/>
        <v>0</v>
      </c>
      <c r="CA988" t="b">
        <f t="shared" si="1474"/>
        <v>0</v>
      </c>
      <c r="CB988" t="b">
        <f t="shared" si="1475"/>
        <v>1</v>
      </c>
      <c r="CC988" t="b">
        <f t="shared" si="1476"/>
        <v>0</v>
      </c>
      <c r="CD988" t="b">
        <f t="shared" si="1477"/>
        <v>0</v>
      </c>
      <c r="CE988" t="b">
        <f t="shared" si="1478"/>
        <v>1</v>
      </c>
      <c r="CF988" t="b">
        <f t="shared" si="1479"/>
        <v>0</v>
      </c>
      <c r="CG988" t="b">
        <f t="shared" si="1480"/>
        <v>1</v>
      </c>
      <c r="CH988" t="b">
        <f t="shared" si="1481"/>
        <v>1</v>
      </c>
      <c r="CI988" t="b">
        <f t="shared" si="1482"/>
        <v>0</v>
      </c>
      <c r="CJ988" t="b">
        <f t="shared" si="1483"/>
        <v>0</v>
      </c>
      <c r="CK988" t="b">
        <f t="shared" si="1484"/>
        <v>0</v>
      </c>
      <c r="CL988" t="b">
        <f t="shared" si="1485"/>
        <v>1</v>
      </c>
      <c r="CM988" t="b">
        <f t="shared" si="1486"/>
        <v>0</v>
      </c>
      <c r="CN988" t="b">
        <f t="shared" si="1487"/>
        <v>0</v>
      </c>
      <c r="CO988" t="b">
        <f t="shared" si="1488"/>
        <v>1</v>
      </c>
      <c r="CP988" t="b">
        <f t="shared" si="1489"/>
        <v>0</v>
      </c>
      <c r="CQ988" t="b">
        <f t="shared" si="1490"/>
        <v>0</v>
      </c>
      <c r="CR988" t="b">
        <f t="shared" si="1491"/>
        <v>1</v>
      </c>
      <c r="CS988" t="b">
        <f t="shared" si="1492"/>
        <v>1</v>
      </c>
      <c r="CT988" t="b">
        <f t="shared" si="1493"/>
        <v>0</v>
      </c>
      <c r="CU988" t="b">
        <f t="shared" si="1494"/>
        <v>0</v>
      </c>
      <c r="CV988" t="b">
        <f t="shared" si="1495"/>
        <v>0</v>
      </c>
      <c r="CW988" t="b">
        <f t="shared" si="1496"/>
        <v>1</v>
      </c>
      <c r="CX988" t="b">
        <f t="shared" si="1497"/>
        <v>1</v>
      </c>
      <c r="CY988" t="b">
        <f t="shared" si="1498"/>
        <v>1</v>
      </c>
      <c r="CZ988" t="b">
        <f t="shared" si="1499"/>
        <v>0</v>
      </c>
      <c r="DA988" t="b">
        <f t="shared" si="1500"/>
        <v>1</v>
      </c>
      <c r="DB988" t="b">
        <f t="shared" si="1501"/>
        <v>0</v>
      </c>
      <c r="DC988" t="b">
        <f t="shared" si="1502"/>
        <v>0</v>
      </c>
      <c r="DD988" t="b">
        <f t="shared" si="1503"/>
        <v>0</v>
      </c>
    </row>
    <row r="989" spans="1:108">
      <c r="A989" t="s">
        <v>497</v>
      </c>
      <c r="C989" t="s">
        <v>495</v>
      </c>
      <c r="F989" t="s">
        <v>6081</v>
      </c>
      <c r="G989" t="s">
        <v>429</v>
      </c>
      <c r="H989" t="s">
        <v>7443</v>
      </c>
      <c r="I989" t="s">
        <v>7417</v>
      </c>
      <c r="J989" t="s">
        <v>16</v>
      </c>
      <c r="K989" t="s">
        <v>16</v>
      </c>
      <c r="L989" t="s">
        <v>6248</v>
      </c>
      <c r="M989" t="s">
        <v>6079</v>
      </c>
      <c r="N989" t="s">
        <v>498</v>
      </c>
      <c r="O989" t="b">
        <f t="shared" si="1410"/>
        <v>1</v>
      </c>
      <c r="P989" t="b">
        <f t="shared" si="1411"/>
        <v>0</v>
      </c>
      <c r="Q989" t="b">
        <f t="shared" si="1412"/>
        <v>0</v>
      </c>
      <c r="R989" t="b">
        <f t="shared" si="1413"/>
        <v>0</v>
      </c>
      <c r="S989" t="b">
        <f t="shared" si="1414"/>
        <v>0</v>
      </c>
      <c r="T989" t="b">
        <f t="shared" si="1415"/>
        <v>0</v>
      </c>
      <c r="U989" t="b">
        <f t="shared" si="1416"/>
        <v>0</v>
      </c>
      <c r="V989" t="b">
        <f t="shared" si="1417"/>
        <v>0</v>
      </c>
      <c r="W989" t="b">
        <f t="shared" si="1418"/>
        <v>0</v>
      </c>
      <c r="X989" t="b">
        <f t="shared" si="1419"/>
        <v>1</v>
      </c>
      <c r="Y989" t="b">
        <f t="shared" si="1420"/>
        <v>0</v>
      </c>
      <c r="Z989" t="b">
        <f t="shared" si="1421"/>
        <v>0</v>
      </c>
      <c r="AA989" t="b">
        <f t="shared" si="1422"/>
        <v>0</v>
      </c>
      <c r="AB989" t="b">
        <f t="shared" si="1423"/>
        <v>0</v>
      </c>
      <c r="AC989" t="b">
        <f t="shared" si="1424"/>
        <v>0</v>
      </c>
      <c r="AD989" t="b">
        <f t="shared" si="1425"/>
        <v>0</v>
      </c>
      <c r="AE989" t="b">
        <f t="shared" si="1426"/>
        <v>0</v>
      </c>
      <c r="AF989" t="b">
        <f t="shared" si="1427"/>
        <v>0</v>
      </c>
      <c r="AG989" t="b">
        <f t="shared" si="1428"/>
        <v>0</v>
      </c>
      <c r="AH989" t="b">
        <f t="shared" si="1429"/>
        <v>0</v>
      </c>
      <c r="AI989" t="b">
        <f t="shared" si="1430"/>
        <v>0</v>
      </c>
      <c r="AJ989" t="b">
        <f t="shared" si="1431"/>
        <v>0</v>
      </c>
      <c r="AK989" t="b">
        <f t="shared" si="1432"/>
        <v>0</v>
      </c>
      <c r="AL989" t="b">
        <f t="shared" si="1433"/>
        <v>0</v>
      </c>
      <c r="AM989" t="b">
        <f t="shared" si="1434"/>
        <v>0</v>
      </c>
      <c r="AN989" t="b">
        <f t="shared" si="1435"/>
        <v>0</v>
      </c>
      <c r="AO989" t="b">
        <f t="shared" si="1436"/>
        <v>0</v>
      </c>
      <c r="AP989" t="b">
        <f t="shared" si="1437"/>
        <v>0</v>
      </c>
      <c r="AQ989" t="b">
        <f t="shared" si="1438"/>
        <v>0</v>
      </c>
      <c r="AR989" t="b">
        <f t="shared" si="1439"/>
        <v>0</v>
      </c>
      <c r="AS989" t="b">
        <f t="shared" si="1440"/>
        <v>0</v>
      </c>
      <c r="AT989" t="b">
        <f t="shared" si="1441"/>
        <v>0</v>
      </c>
      <c r="AU989" t="b">
        <f t="shared" si="1442"/>
        <v>0</v>
      </c>
      <c r="AV989" t="b">
        <f t="shared" si="1443"/>
        <v>0</v>
      </c>
      <c r="AW989" t="b">
        <f t="shared" si="1444"/>
        <v>0</v>
      </c>
      <c r="AX989" t="b">
        <f t="shared" si="1445"/>
        <v>0</v>
      </c>
      <c r="AY989" t="b">
        <f t="shared" si="1446"/>
        <v>0</v>
      </c>
      <c r="AZ989" t="b">
        <f t="shared" si="1447"/>
        <v>0</v>
      </c>
      <c r="BA989" t="b">
        <f t="shared" si="1448"/>
        <v>0</v>
      </c>
      <c r="BB989" t="b">
        <f t="shared" si="1449"/>
        <v>0</v>
      </c>
      <c r="BC989" t="b">
        <f t="shared" si="1450"/>
        <v>0</v>
      </c>
      <c r="BD989" t="b">
        <f t="shared" si="1451"/>
        <v>1</v>
      </c>
      <c r="BE989" t="b">
        <f t="shared" si="1452"/>
        <v>0</v>
      </c>
      <c r="BF989" t="b">
        <f t="shared" si="1453"/>
        <v>0</v>
      </c>
      <c r="BG989" t="b">
        <f t="shared" si="1454"/>
        <v>0</v>
      </c>
      <c r="BH989" t="b">
        <f t="shared" si="1455"/>
        <v>0</v>
      </c>
      <c r="BI989" t="b">
        <f t="shared" si="1456"/>
        <v>0</v>
      </c>
      <c r="BJ989" t="b">
        <f t="shared" si="1457"/>
        <v>0</v>
      </c>
      <c r="BK989" t="b">
        <f t="shared" si="1458"/>
        <v>0</v>
      </c>
      <c r="BL989" t="b">
        <f t="shared" si="1459"/>
        <v>0</v>
      </c>
      <c r="BM989" t="b">
        <f t="shared" si="1460"/>
        <v>0</v>
      </c>
      <c r="BN989" t="b">
        <f t="shared" si="1461"/>
        <v>0</v>
      </c>
      <c r="BO989" t="b">
        <f t="shared" si="1462"/>
        <v>0</v>
      </c>
      <c r="BP989" t="b">
        <f t="shared" si="1463"/>
        <v>0</v>
      </c>
      <c r="BQ989" t="b">
        <f t="shared" si="1464"/>
        <v>0</v>
      </c>
      <c r="BR989" t="b">
        <f t="shared" si="1465"/>
        <v>0</v>
      </c>
      <c r="BS989" t="b">
        <f t="shared" si="1466"/>
        <v>0</v>
      </c>
      <c r="BT989" t="b">
        <f t="shared" si="1467"/>
        <v>0</v>
      </c>
      <c r="BU989" t="b">
        <f t="shared" si="1468"/>
        <v>0</v>
      </c>
      <c r="BV989" t="b">
        <f t="shared" si="1469"/>
        <v>0</v>
      </c>
      <c r="BW989" t="b">
        <f t="shared" si="1470"/>
        <v>0</v>
      </c>
      <c r="BX989" t="b">
        <f t="shared" si="1471"/>
        <v>0</v>
      </c>
      <c r="BY989" t="b">
        <f t="shared" si="1472"/>
        <v>0</v>
      </c>
      <c r="BZ989" t="b">
        <f t="shared" si="1473"/>
        <v>0</v>
      </c>
      <c r="CA989" t="b">
        <f t="shared" si="1474"/>
        <v>0</v>
      </c>
      <c r="CB989" t="b">
        <f t="shared" si="1475"/>
        <v>0</v>
      </c>
      <c r="CC989" t="b">
        <f t="shared" si="1476"/>
        <v>0</v>
      </c>
      <c r="CD989" t="b">
        <f t="shared" si="1477"/>
        <v>0</v>
      </c>
      <c r="CE989" t="b">
        <f t="shared" si="1478"/>
        <v>0</v>
      </c>
      <c r="CF989" t="b">
        <f t="shared" si="1479"/>
        <v>0</v>
      </c>
      <c r="CG989" t="b">
        <f t="shared" si="1480"/>
        <v>0</v>
      </c>
      <c r="CH989" t="b">
        <f t="shared" si="1481"/>
        <v>0</v>
      </c>
      <c r="CI989" t="b">
        <f t="shared" si="1482"/>
        <v>0</v>
      </c>
      <c r="CJ989" t="b">
        <f t="shared" si="1483"/>
        <v>0</v>
      </c>
      <c r="CK989" t="b">
        <f t="shared" si="1484"/>
        <v>0</v>
      </c>
      <c r="CL989" t="b">
        <f t="shared" si="1485"/>
        <v>0</v>
      </c>
      <c r="CM989" t="b">
        <f t="shared" si="1486"/>
        <v>0</v>
      </c>
      <c r="CN989" t="b">
        <f t="shared" si="1487"/>
        <v>0</v>
      </c>
      <c r="CO989" t="b">
        <f t="shared" si="1488"/>
        <v>0</v>
      </c>
      <c r="CP989" t="b">
        <f t="shared" si="1489"/>
        <v>0</v>
      </c>
      <c r="CQ989" t="b">
        <f t="shared" si="1490"/>
        <v>0</v>
      </c>
      <c r="CR989" t="b">
        <f t="shared" si="1491"/>
        <v>0</v>
      </c>
      <c r="CS989" t="b">
        <f t="shared" si="1492"/>
        <v>0</v>
      </c>
      <c r="CT989" t="b">
        <f t="shared" si="1493"/>
        <v>0</v>
      </c>
      <c r="CU989" t="b">
        <f t="shared" si="1494"/>
        <v>0</v>
      </c>
      <c r="CV989" t="b">
        <f t="shared" si="1495"/>
        <v>0</v>
      </c>
      <c r="CW989" t="b">
        <f t="shared" si="1496"/>
        <v>0</v>
      </c>
      <c r="CX989" t="b">
        <f t="shared" si="1497"/>
        <v>0</v>
      </c>
      <c r="CY989" t="b">
        <f t="shared" si="1498"/>
        <v>1</v>
      </c>
      <c r="CZ989" t="b">
        <f t="shared" si="1499"/>
        <v>0</v>
      </c>
      <c r="DA989" t="b">
        <f t="shared" si="1500"/>
        <v>0</v>
      </c>
      <c r="DB989" t="b">
        <f t="shared" si="1501"/>
        <v>0</v>
      </c>
      <c r="DC989" t="b">
        <f t="shared" si="1502"/>
        <v>0</v>
      </c>
      <c r="DD989" t="b">
        <f t="shared" si="1503"/>
        <v>0</v>
      </c>
    </row>
    <row r="990" spans="1:108">
      <c r="A990" t="s">
        <v>499</v>
      </c>
      <c r="C990" t="s">
        <v>495</v>
      </c>
      <c r="F990" t="s">
        <v>6081</v>
      </c>
      <c r="G990" t="s">
        <v>429</v>
      </c>
      <c r="H990" t="s">
        <v>7443</v>
      </c>
      <c r="I990" t="s">
        <v>7417</v>
      </c>
      <c r="J990" t="s">
        <v>139</v>
      </c>
      <c r="K990" t="s">
        <v>139</v>
      </c>
      <c r="L990" t="s">
        <v>7831</v>
      </c>
      <c r="M990" t="s">
        <v>500</v>
      </c>
      <c r="N990" t="s">
        <v>7521</v>
      </c>
      <c r="O990" t="b">
        <f t="shared" si="1410"/>
        <v>1</v>
      </c>
      <c r="P990" t="b">
        <f t="shared" si="1411"/>
        <v>1</v>
      </c>
      <c r="Q990" t="b">
        <f t="shared" si="1412"/>
        <v>1</v>
      </c>
      <c r="R990" t="b">
        <f t="shared" si="1413"/>
        <v>1</v>
      </c>
      <c r="S990" t="b">
        <f t="shared" si="1414"/>
        <v>1</v>
      </c>
      <c r="T990" t="b">
        <f t="shared" si="1415"/>
        <v>1</v>
      </c>
      <c r="U990" t="b">
        <f t="shared" si="1416"/>
        <v>1</v>
      </c>
      <c r="V990" t="b">
        <f t="shared" si="1417"/>
        <v>1</v>
      </c>
      <c r="W990" t="b">
        <f t="shared" si="1418"/>
        <v>0</v>
      </c>
      <c r="X990" t="b">
        <f t="shared" si="1419"/>
        <v>1</v>
      </c>
      <c r="Y990" t="b">
        <f t="shared" si="1420"/>
        <v>1</v>
      </c>
      <c r="Z990" t="b">
        <f t="shared" si="1421"/>
        <v>1</v>
      </c>
      <c r="AA990" t="b">
        <f t="shared" si="1422"/>
        <v>1</v>
      </c>
      <c r="AB990" t="b">
        <f t="shared" si="1423"/>
        <v>1</v>
      </c>
      <c r="AC990" t="b">
        <f t="shared" si="1424"/>
        <v>0</v>
      </c>
      <c r="AD990" t="b">
        <f t="shared" si="1425"/>
        <v>0</v>
      </c>
      <c r="AE990" t="b">
        <f t="shared" si="1426"/>
        <v>0</v>
      </c>
      <c r="AF990" t="b">
        <f t="shared" si="1427"/>
        <v>0</v>
      </c>
      <c r="AG990" t="b">
        <f t="shared" si="1428"/>
        <v>0</v>
      </c>
      <c r="AH990" t="b">
        <f t="shared" si="1429"/>
        <v>1</v>
      </c>
      <c r="AI990" t="b">
        <f t="shared" si="1430"/>
        <v>0</v>
      </c>
      <c r="AJ990" t="b">
        <f t="shared" si="1431"/>
        <v>0</v>
      </c>
      <c r="AK990" t="b">
        <f t="shared" si="1432"/>
        <v>1</v>
      </c>
      <c r="AL990" t="b">
        <f t="shared" si="1433"/>
        <v>0</v>
      </c>
      <c r="AM990" t="b">
        <f t="shared" si="1434"/>
        <v>0</v>
      </c>
      <c r="AN990" t="b">
        <f t="shared" si="1435"/>
        <v>0</v>
      </c>
      <c r="AO990" t="b">
        <f t="shared" si="1436"/>
        <v>0</v>
      </c>
      <c r="AP990" t="b">
        <f t="shared" si="1437"/>
        <v>0</v>
      </c>
      <c r="AQ990" t="b">
        <f t="shared" si="1438"/>
        <v>1</v>
      </c>
      <c r="AR990" t="b">
        <f t="shared" si="1439"/>
        <v>0</v>
      </c>
      <c r="AS990" t="b">
        <f t="shared" si="1440"/>
        <v>0</v>
      </c>
      <c r="AT990" t="b">
        <f t="shared" si="1441"/>
        <v>0</v>
      </c>
      <c r="AU990" t="b">
        <f t="shared" si="1442"/>
        <v>0</v>
      </c>
      <c r="AV990" t="b">
        <f t="shared" si="1443"/>
        <v>1</v>
      </c>
      <c r="AW990" t="b">
        <f t="shared" si="1444"/>
        <v>0</v>
      </c>
      <c r="AX990" t="b">
        <f t="shared" si="1445"/>
        <v>1</v>
      </c>
      <c r="AY990" t="b">
        <f t="shared" si="1446"/>
        <v>1</v>
      </c>
      <c r="AZ990" t="b">
        <f t="shared" si="1447"/>
        <v>0</v>
      </c>
      <c r="BA990" t="b">
        <f t="shared" si="1448"/>
        <v>0</v>
      </c>
      <c r="BB990" t="b">
        <f t="shared" si="1449"/>
        <v>0</v>
      </c>
      <c r="BC990" t="b">
        <f t="shared" si="1450"/>
        <v>0</v>
      </c>
      <c r="BD990" t="b">
        <f t="shared" si="1451"/>
        <v>1</v>
      </c>
      <c r="BE990" t="b">
        <f t="shared" si="1452"/>
        <v>0</v>
      </c>
      <c r="BF990" t="b">
        <f t="shared" si="1453"/>
        <v>1</v>
      </c>
      <c r="BG990" t="b">
        <f t="shared" si="1454"/>
        <v>1</v>
      </c>
      <c r="BH990" t="b">
        <f t="shared" si="1455"/>
        <v>0</v>
      </c>
      <c r="BI990" t="b">
        <f t="shared" si="1456"/>
        <v>0</v>
      </c>
      <c r="BJ990" t="b">
        <f t="shared" si="1457"/>
        <v>0</v>
      </c>
      <c r="BK990" t="b">
        <f t="shared" si="1458"/>
        <v>0</v>
      </c>
      <c r="BL990" t="b">
        <f t="shared" si="1459"/>
        <v>1</v>
      </c>
      <c r="BM990" t="b">
        <f t="shared" si="1460"/>
        <v>0</v>
      </c>
      <c r="BN990" t="b">
        <f t="shared" si="1461"/>
        <v>0</v>
      </c>
      <c r="BO990" t="b">
        <f t="shared" si="1462"/>
        <v>1</v>
      </c>
      <c r="BP990" t="b">
        <f t="shared" si="1463"/>
        <v>1</v>
      </c>
      <c r="BQ990" t="b">
        <f t="shared" si="1464"/>
        <v>0</v>
      </c>
      <c r="BR990" t="b">
        <f t="shared" si="1465"/>
        <v>0</v>
      </c>
      <c r="BS990" t="b">
        <f t="shared" si="1466"/>
        <v>0</v>
      </c>
      <c r="BT990" t="b">
        <f t="shared" si="1467"/>
        <v>0</v>
      </c>
      <c r="BU990" t="b">
        <f t="shared" si="1468"/>
        <v>1</v>
      </c>
      <c r="BV990" t="b">
        <f t="shared" si="1469"/>
        <v>0</v>
      </c>
      <c r="BW990" t="b">
        <f t="shared" si="1470"/>
        <v>0</v>
      </c>
      <c r="BX990" t="b">
        <f t="shared" si="1471"/>
        <v>1</v>
      </c>
      <c r="BY990" t="b">
        <f t="shared" si="1472"/>
        <v>0</v>
      </c>
      <c r="BZ990" t="b">
        <f t="shared" si="1473"/>
        <v>0</v>
      </c>
      <c r="CA990" t="b">
        <f t="shared" si="1474"/>
        <v>0</v>
      </c>
      <c r="CB990" t="b">
        <f t="shared" si="1475"/>
        <v>1</v>
      </c>
      <c r="CC990" t="b">
        <f t="shared" si="1476"/>
        <v>0</v>
      </c>
      <c r="CD990" t="b">
        <f t="shared" si="1477"/>
        <v>0</v>
      </c>
      <c r="CE990" t="b">
        <f t="shared" si="1478"/>
        <v>0</v>
      </c>
      <c r="CF990" t="b">
        <f t="shared" si="1479"/>
        <v>0</v>
      </c>
      <c r="CG990" t="b">
        <f t="shared" si="1480"/>
        <v>1</v>
      </c>
      <c r="CH990" t="b">
        <f t="shared" si="1481"/>
        <v>1</v>
      </c>
      <c r="CI990" t="b">
        <f t="shared" si="1482"/>
        <v>0</v>
      </c>
      <c r="CJ990" t="b">
        <f t="shared" si="1483"/>
        <v>0</v>
      </c>
      <c r="CK990" t="b">
        <f t="shared" si="1484"/>
        <v>0</v>
      </c>
      <c r="CL990" t="b">
        <f t="shared" si="1485"/>
        <v>0</v>
      </c>
      <c r="CM990" t="b">
        <f t="shared" si="1486"/>
        <v>0</v>
      </c>
      <c r="CN990" t="b">
        <f t="shared" si="1487"/>
        <v>0</v>
      </c>
      <c r="CO990" t="b">
        <f t="shared" si="1488"/>
        <v>0</v>
      </c>
      <c r="CP990" t="b">
        <f t="shared" si="1489"/>
        <v>0</v>
      </c>
      <c r="CQ990" t="b">
        <f t="shared" si="1490"/>
        <v>0</v>
      </c>
      <c r="CR990" t="b">
        <f t="shared" si="1491"/>
        <v>0</v>
      </c>
      <c r="CS990" t="b">
        <f t="shared" si="1492"/>
        <v>1</v>
      </c>
      <c r="CT990" t="b">
        <f t="shared" si="1493"/>
        <v>0</v>
      </c>
      <c r="CU990" t="b">
        <f t="shared" si="1494"/>
        <v>0</v>
      </c>
      <c r="CV990" t="b">
        <f t="shared" si="1495"/>
        <v>0</v>
      </c>
      <c r="CW990" t="b">
        <f t="shared" si="1496"/>
        <v>1</v>
      </c>
      <c r="CX990" t="b">
        <f t="shared" si="1497"/>
        <v>0</v>
      </c>
      <c r="CY990" t="b">
        <f t="shared" si="1498"/>
        <v>0</v>
      </c>
      <c r="CZ990" t="b">
        <f t="shared" si="1499"/>
        <v>0</v>
      </c>
      <c r="DA990" t="b">
        <f t="shared" si="1500"/>
        <v>0</v>
      </c>
      <c r="DB990" t="b">
        <f t="shared" si="1501"/>
        <v>0</v>
      </c>
      <c r="DC990" t="b">
        <f t="shared" si="1502"/>
        <v>0</v>
      </c>
      <c r="DD990" t="b">
        <f t="shared" si="1503"/>
        <v>0</v>
      </c>
    </row>
    <row r="991" spans="1:108">
      <c r="A991" t="s">
        <v>501</v>
      </c>
      <c r="C991" t="s">
        <v>495</v>
      </c>
      <c r="F991" t="s">
        <v>6081</v>
      </c>
      <c r="G991" t="s">
        <v>429</v>
      </c>
      <c r="H991" t="s">
        <v>7443</v>
      </c>
      <c r="I991" t="s">
        <v>7417</v>
      </c>
      <c r="J991" t="s">
        <v>143</v>
      </c>
      <c r="K991" t="s">
        <v>143</v>
      </c>
      <c r="L991" t="s">
        <v>6249</v>
      </c>
      <c r="M991" t="s">
        <v>6079</v>
      </c>
      <c r="N991" t="s">
        <v>502</v>
      </c>
      <c r="O991" t="b">
        <f t="shared" si="1410"/>
        <v>1</v>
      </c>
      <c r="P991" t="b">
        <f t="shared" si="1411"/>
        <v>0</v>
      </c>
      <c r="Q991" t="b">
        <f t="shared" si="1412"/>
        <v>1</v>
      </c>
      <c r="R991" t="b">
        <f t="shared" si="1413"/>
        <v>0</v>
      </c>
      <c r="S991" t="b">
        <f t="shared" si="1414"/>
        <v>0</v>
      </c>
      <c r="T991" t="b">
        <f t="shared" si="1415"/>
        <v>0</v>
      </c>
      <c r="U991" t="b">
        <f t="shared" si="1416"/>
        <v>0</v>
      </c>
      <c r="V991" t="b">
        <f t="shared" si="1417"/>
        <v>0</v>
      </c>
      <c r="W991" t="b">
        <f t="shared" si="1418"/>
        <v>0</v>
      </c>
      <c r="X991" t="b">
        <f t="shared" si="1419"/>
        <v>1</v>
      </c>
      <c r="Y991" t="b">
        <f t="shared" si="1420"/>
        <v>0</v>
      </c>
      <c r="Z991" t="b">
        <f t="shared" si="1421"/>
        <v>0</v>
      </c>
      <c r="AA991" t="b">
        <f t="shared" si="1422"/>
        <v>0</v>
      </c>
      <c r="AB991" t="b">
        <f t="shared" si="1423"/>
        <v>0</v>
      </c>
      <c r="AC991" t="b">
        <f t="shared" si="1424"/>
        <v>0</v>
      </c>
      <c r="AD991" t="b">
        <f t="shared" si="1425"/>
        <v>0</v>
      </c>
      <c r="AE991" t="b">
        <f t="shared" si="1426"/>
        <v>0</v>
      </c>
      <c r="AF991" t="b">
        <f t="shared" si="1427"/>
        <v>0</v>
      </c>
      <c r="AG991" t="b">
        <f t="shared" si="1428"/>
        <v>0</v>
      </c>
      <c r="AH991" t="b">
        <f t="shared" si="1429"/>
        <v>0</v>
      </c>
      <c r="AI991" t="b">
        <f t="shared" si="1430"/>
        <v>0</v>
      </c>
      <c r="AJ991" t="b">
        <f t="shared" si="1431"/>
        <v>0</v>
      </c>
      <c r="AK991" t="b">
        <f t="shared" si="1432"/>
        <v>0</v>
      </c>
      <c r="AL991" t="b">
        <f t="shared" si="1433"/>
        <v>0</v>
      </c>
      <c r="AM991" t="b">
        <f t="shared" si="1434"/>
        <v>0</v>
      </c>
      <c r="AN991" t="b">
        <f t="shared" si="1435"/>
        <v>0</v>
      </c>
      <c r="AO991" t="b">
        <f t="shared" si="1436"/>
        <v>0</v>
      </c>
      <c r="AP991" t="b">
        <f t="shared" si="1437"/>
        <v>0</v>
      </c>
      <c r="AQ991" t="b">
        <f t="shared" si="1438"/>
        <v>0</v>
      </c>
      <c r="AR991" t="b">
        <f t="shared" si="1439"/>
        <v>0</v>
      </c>
      <c r="AS991" t="b">
        <f t="shared" si="1440"/>
        <v>0</v>
      </c>
      <c r="AT991" t="b">
        <f t="shared" si="1441"/>
        <v>0</v>
      </c>
      <c r="AU991" t="b">
        <f t="shared" si="1442"/>
        <v>0</v>
      </c>
      <c r="AV991" t="b">
        <f t="shared" si="1443"/>
        <v>0</v>
      </c>
      <c r="AW991" t="b">
        <f t="shared" si="1444"/>
        <v>0</v>
      </c>
      <c r="AX991" t="b">
        <f t="shared" si="1445"/>
        <v>0</v>
      </c>
      <c r="AY991" t="b">
        <f t="shared" si="1446"/>
        <v>0</v>
      </c>
      <c r="AZ991" t="b">
        <f t="shared" si="1447"/>
        <v>0</v>
      </c>
      <c r="BA991" t="b">
        <f t="shared" si="1448"/>
        <v>0</v>
      </c>
      <c r="BB991" t="b">
        <f t="shared" si="1449"/>
        <v>0</v>
      </c>
      <c r="BC991" t="b">
        <f t="shared" si="1450"/>
        <v>0</v>
      </c>
      <c r="BD991" t="b">
        <f t="shared" si="1451"/>
        <v>0</v>
      </c>
      <c r="BE991" t="b">
        <f t="shared" si="1452"/>
        <v>0</v>
      </c>
      <c r="BF991" t="b">
        <f t="shared" si="1453"/>
        <v>0</v>
      </c>
      <c r="BG991" t="b">
        <f t="shared" si="1454"/>
        <v>0</v>
      </c>
      <c r="BH991" t="b">
        <f t="shared" si="1455"/>
        <v>0</v>
      </c>
      <c r="BI991" t="b">
        <f t="shared" si="1456"/>
        <v>0</v>
      </c>
      <c r="BJ991" t="b">
        <f t="shared" si="1457"/>
        <v>0</v>
      </c>
      <c r="BK991" t="b">
        <f t="shared" si="1458"/>
        <v>0</v>
      </c>
      <c r="BL991" t="b">
        <f t="shared" si="1459"/>
        <v>0</v>
      </c>
      <c r="BM991" t="b">
        <f t="shared" si="1460"/>
        <v>1</v>
      </c>
      <c r="BN991" t="b">
        <f t="shared" si="1461"/>
        <v>0</v>
      </c>
      <c r="BO991" t="b">
        <f t="shared" si="1462"/>
        <v>0</v>
      </c>
      <c r="BP991" t="b">
        <f t="shared" si="1463"/>
        <v>0</v>
      </c>
      <c r="BQ991" t="b">
        <f t="shared" si="1464"/>
        <v>0</v>
      </c>
      <c r="BR991" t="b">
        <f t="shared" si="1465"/>
        <v>0</v>
      </c>
      <c r="BS991" t="b">
        <f t="shared" si="1466"/>
        <v>0</v>
      </c>
      <c r="BT991" t="b">
        <f t="shared" si="1467"/>
        <v>0</v>
      </c>
      <c r="BU991" t="b">
        <f t="shared" si="1468"/>
        <v>0</v>
      </c>
      <c r="BV991" t="b">
        <f t="shared" si="1469"/>
        <v>0</v>
      </c>
      <c r="BW991" t="b">
        <f t="shared" si="1470"/>
        <v>0</v>
      </c>
      <c r="BX991" t="b">
        <f t="shared" si="1471"/>
        <v>0</v>
      </c>
      <c r="BY991" t="b">
        <f t="shared" si="1472"/>
        <v>0</v>
      </c>
      <c r="BZ991" t="b">
        <f t="shared" si="1473"/>
        <v>0</v>
      </c>
      <c r="CA991" t="b">
        <f t="shared" si="1474"/>
        <v>0</v>
      </c>
      <c r="CB991" t="b">
        <f t="shared" si="1475"/>
        <v>0</v>
      </c>
      <c r="CC991" t="b">
        <f t="shared" si="1476"/>
        <v>0</v>
      </c>
      <c r="CD991" t="b">
        <f t="shared" si="1477"/>
        <v>0</v>
      </c>
      <c r="CE991" t="b">
        <f t="shared" si="1478"/>
        <v>0</v>
      </c>
      <c r="CF991" t="b">
        <f t="shared" si="1479"/>
        <v>0</v>
      </c>
      <c r="CG991" t="b">
        <f t="shared" si="1480"/>
        <v>0</v>
      </c>
      <c r="CH991" t="b">
        <f t="shared" si="1481"/>
        <v>0</v>
      </c>
      <c r="CI991" t="b">
        <f t="shared" si="1482"/>
        <v>0</v>
      </c>
      <c r="CJ991" t="b">
        <f t="shared" si="1483"/>
        <v>0</v>
      </c>
      <c r="CK991" t="b">
        <f t="shared" si="1484"/>
        <v>0</v>
      </c>
      <c r="CL991" t="b">
        <f t="shared" si="1485"/>
        <v>0</v>
      </c>
      <c r="CM991" t="b">
        <f t="shared" si="1486"/>
        <v>0</v>
      </c>
      <c r="CN991" t="b">
        <f t="shared" si="1487"/>
        <v>0</v>
      </c>
      <c r="CO991" t="b">
        <f t="shared" si="1488"/>
        <v>0</v>
      </c>
      <c r="CP991" t="b">
        <f t="shared" si="1489"/>
        <v>0</v>
      </c>
      <c r="CQ991" t="b">
        <f t="shared" si="1490"/>
        <v>0</v>
      </c>
      <c r="CR991" t="b">
        <f t="shared" si="1491"/>
        <v>0</v>
      </c>
      <c r="CS991" t="b">
        <f t="shared" si="1492"/>
        <v>0</v>
      </c>
      <c r="CT991" t="b">
        <f t="shared" si="1493"/>
        <v>0</v>
      </c>
      <c r="CU991" t="b">
        <f t="shared" si="1494"/>
        <v>0</v>
      </c>
      <c r="CV991" t="b">
        <f t="shared" si="1495"/>
        <v>0</v>
      </c>
      <c r="CW991" t="b">
        <f t="shared" si="1496"/>
        <v>0</v>
      </c>
      <c r="CX991" t="b">
        <f t="shared" si="1497"/>
        <v>0</v>
      </c>
      <c r="CY991" t="b">
        <f t="shared" si="1498"/>
        <v>1</v>
      </c>
      <c r="CZ991" t="b">
        <f t="shared" si="1499"/>
        <v>0</v>
      </c>
      <c r="DA991" t="b">
        <f t="shared" si="1500"/>
        <v>0</v>
      </c>
      <c r="DB991" t="b">
        <f t="shared" si="1501"/>
        <v>0</v>
      </c>
      <c r="DC991" t="b">
        <f t="shared" si="1502"/>
        <v>0</v>
      </c>
      <c r="DD991" t="b">
        <f t="shared" si="1503"/>
        <v>0</v>
      </c>
    </row>
    <row r="992" spans="1:108">
      <c r="A992" t="s">
        <v>503</v>
      </c>
      <c r="C992" t="s">
        <v>504</v>
      </c>
      <c r="F992" t="s">
        <v>6081</v>
      </c>
      <c r="G992" t="s">
        <v>429</v>
      </c>
      <c r="H992" t="s">
        <v>7443</v>
      </c>
      <c r="I992" t="s">
        <v>7417</v>
      </c>
      <c r="J992" t="s">
        <v>16</v>
      </c>
      <c r="K992" t="s">
        <v>16</v>
      </c>
      <c r="L992" t="s">
        <v>7832</v>
      </c>
      <c r="M992" s="4" t="s">
        <v>221</v>
      </c>
      <c r="N992" t="s">
        <v>7518</v>
      </c>
      <c r="O992" t="b">
        <f t="shared" si="1410"/>
        <v>1</v>
      </c>
      <c r="P992" t="b">
        <f t="shared" si="1411"/>
        <v>1</v>
      </c>
      <c r="Q992" t="b">
        <f t="shared" si="1412"/>
        <v>1</v>
      </c>
      <c r="R992" t="b">
        <f t="shared" si="1413"/>
        <v>1</v>
      </c>
      <c r="S992" t="b">
        <f t="shared" si="1414"/>
        <v>0</v>
      </c>
      <c r="T992" t="b">
        <f t="shared" si="1415"/>
        <v>1</v>
      </c>
      <c r="U992" t="b">
        <f t="shared" si="1416"/>
        <v>1</v>
      </c>
      <c r="V992" t="b">
        <f t="shared" si="1417"/>
        <v>1</v>
      </c>
      <c r="W992" t="b">
        <f t="shared" si="1418"/>
        <v>0</v>
      </c>
      <c r="X992" t="b">
        <f t="shared" si="1419"/>
        <v>1</v>
      </c>
      <c r="Y992" t="b">
        <f t="shared" si="1420"/>
        <v>1</v>
      </c>
      <c r="Z992" t="b">
        <f t="shared" si="1421"/>
        <v>1</v>
      </c>
      <c r="AA992" t="b">
        <f t="shared" si="1422"/>
        <v>1</v>
      </c>
      <c r="AB992" t="b">
        <f t="shared" si="1423"/>
        <v>0</v>
      </c>
      <c r="AC992" t="b">
        <f t="shared" si="1424"/>
        <v>0</v>
      </c>
      <c r="AD992" t="b">
        <f t="shared" si="1425"/>
        <v>0</v>
      </c>
      <c r="AE992" t="b">
        <f t="shared" si="1426"/>
        <v>0</v>
      </c>
      <c r="AF992" t="b">
        <f t="shared" si="1427"/>
        <v>0</v>
      </c>
      <c r="AG992" t="b">
        <f t="shared" si="1428"/>
        <v>0</v>
      </c>
      <c r="AH992" t="b">
        <f t="shared" si="1429"/>
        <v>1</v>
      </c>
      <c r="AI992" t="b">
        <f t="shared" si="1430"/>
        <v>0</v>
      </c>
      <c r="AJ992" t="b">
        <f t="shared" si="1431"/>
        <v>0</v>
      </c>
      <c r="AK992" t="b">
        <f t="shared" si="1432"/>
        <v>1</v>
      </c>
      <c r="AL992" t="b">
        <f t="shared" si="1433"/>
        <v>0</v>
      </c>
      <c r="AM992" t="b">
        <f t="shared" si="1434"/>
        <v>1</v>
      </c>
      <c r="AN992" t="b">
        <f t="shared" si="1435"/>
        <v>0</v>
      </c>
      <c r="AO992" t="b">
        <f t="shared" si="1436"/>
        <v>0</v>
      </c>
      <c r="AP992" t="b">
        <f t="shared" si="1437"/>
        <v>0</v>
      </c>
      <c r="AQ992" t="b">
        <f t="shared" si="1438"/>
        <v>0</v>
      </c>
      <c r="AR992" t="b">
        <f t="shared" si="1439"/>
        <v>0</v>
      </c>
      <c r="AS992" t="b">
        <f t="shared" si="1440"/>
        <v>0</v>
      </c>
      <c r="AT992" t="b">
        <f t="shared" si="1441"/>
        <v>0</v>
      </c>
      <c r="AU992" t="b">
        <f t="shared" si="1442"/>
        <v>0</v>
      </c>
      <c r="AV992" t="b">
        <f t="shared" si="1443"/>
        <v>1</v>
      </c>
      <c r="AW992" t="b">
        <f t="shared" si="1444"/>
        <v>1</v>
      </c>
      <c r="AX992" t="b">
        <f t="shared" si="1445"/>
        <v>0</v>
      </c>
      <c r="AY992" t="b">
        <f t="shared" si="1446"/>
        <v>0</v>
      </c>
      <c r="AZ992" t="b">
        <f t="shared" si="1447"/>
        <v>0</v>
      </c>
      <c r="BA992" t="b">
        <f t="shared" si="1448"/>
        <v>0</v>
      </c>
      <c r="BB992" t="b">
        <f t="shared" si="1449"/>
        <v>0</v>
      </c>
      <c r="BC992" t="b">
        <f t="shared" si="1450"/>
        <v>1</v>
      </c>
      <c r="BD992" t="b">
        <f t="shared" si="1451"/>
        <v>1</v>
      </c>
      <c r="BE992" t="b">
        <f t="shared" si="1452"/>
        <v>0</v>
      </c>
      <c r="BF992" t="b">
        <f t="shared" si="1453"/>
        <v>0</v>
      </c>
      <c r="BG992" t="b">
        <f t="shared" si="1454"/>
        <v>0</v>
      </c>
      <c r="BH992" t="b">
        <f t="shared" si="1455"/>
        <v>0</v>
      </c>
      <c r="BI992" t="b">
        <f t="shared" si="1456"/>
        <v>0</v>
      </c>
      <c r="BJ992" t="b">
        <f t="shared" si="1457"/>
        <v>0</v>
      </c>
      <c r="BK992" t="b">
        <f t="shared" si="1458"/>
        <v>0</v>
      </c>
      <c r="BL992" t="b">
        <f t="shared" si="1459"/>
        <v>0</v>
      </c>
      <c r="BM992" t="b">
        <f t="shared" si="1460"/>
        <v>0</v>
      </c>
      <c r="BN992" t="b">
        <f t="shared" si="1461"/>
        <v>0</v>
      </c>
      <c r="BO992" t="b">
        <f t="shared" si="1462"/>
        <v>1</v>
      </c>
      <c r="BP992" t="b">
        <f t="shared" si="1463"/>
        <v>1</v>
      </c>
      <c r="BQ992" t="b">
        <f t="shared" si="1464"/>
        <v>0</v>
      </c>
      <c r="BR992" t="b">
        <f t="shared" si="1465"/>
        <v>0</v>
      </c>
      <c r="BS992" t="b">
        <f t="shared" si="1466"/>
        <v>0</v>
      </c>
      <c r="BT992" t="b">
        <f t="shared" si="1467"/>
        <v>0</v>
      </c>
      <c r="BU992" t="b">
        <f t="shared" si="1468"/>
        <v>0</v>
      </c>
      <c r="BV992" t="b">
        <f t="shared" si="1469"/>
        <v>1</v>
      </c>
      <c r="BW992" t="b">
        <f t="shared" si="1470"/>
        <v>0</v>
      </c>
      <c r="BX992" t="b">
        <f t="shared" si="1471"/>
        <v>0</v>
      </c>
      <c r="BY992" t="b">
        <f t="shared" si="1472"/>
        <v>0</v>
      </c>
      <c r="BZ992" t="b">
        <f t="shared" si="1473"/>
        <v>0</v>
      </c>
      <c r="CA992" t="b">
        <f t="shared" si="1474"/>
        <v>0</v>
      </c>
      <c r="CB992" t="b">
        <f t="shared" si="1475"/>
        <v>0</v>
      </c>
      <c r="CC992" t="b">
        <f t="shared" si="1476"/>
        <v>0</v>
      </c>
      <c r="CD992" t="b">
        <f t="shared" si="1477"/>
        <v>0</v>
      </c>
      <c r="CE992" t="b">
        <f t="shared" si="1478"/>
        <v>1</v>
      </c>
      <c r="CF992" t="b">
        <f t="shared" si="1479"/>
        <v>0</v>
      </c>
      <c r="CG992" t="b">
        <f t="shared" si="1480"/>
        <v>0</v>
      </c>
      <c r="CH992" t="b">
        <f t="shared" si="1481"/>
        <v>0</v>
      </c>
      <c r="CI992" t="b">
        <f t="shared" si="1482"/>
        <v>0</v>
      </c>
      <c r="CJ992" t="b">
        <f t="shared" si="1483"/>
        <v>0</v>
      </c>
      <c r="CK992" t="b">
        <f t="shared" si="1484"/>
        <v>0</v>
      </c>
      <c r="CL992" t="b">
        <f t="shared" si="1485"/>
        <v>0</v>
      </c>
      <c r="CM992" t="b">
        <f t="shared" si="1486"/>
        <v>0</v>
      </c>
      <c r="CN992" t="b">
        <f t="shared" si="1487"/>
        <v>0</v>
      </c>
      <c r="CO992" t="b">
        <f t="shared" si="1488"/>
        <v>0</v>
      </c>
      <c r="CP992" t="b">
        <f t="shared" si="1489"/>
        <v>0</v>
      </c>
      <c r="CQ992" t="b">
        <f t="shared" si="1490"/>
        <v>0</v>
      </c>
      <c r="CR992" t="b">
        <f t="shared" si="1491"/>
        <v>0</v>
      </c>
      <c r="CS992" t="b">
        <f t="shared" si="1492"/>
        <v>0</v>
      </c>
      <c r="CT992" t="b">
        <f t="shared" si="1493"/>
        <v>0</v>
      </c>
      <c r="CU992" t="b">
        <f t="shared" si="1494"/>
        <v>0</v>
      </c>
      <c r="CV992" t="b">
        <f t="shared" si="1495"/>
        <v>0</v>
      </c>
      <c r="CW992" t="b">
        <f t="shared" si="1496"/>
        <v>0</v>
      </c>
      <c r="CX992" t="b">
        <f t="shared" si="1497"/>
        <v>0</v>
      </c>
      <c r="CY992" t="b">
        <f t="shared" si="1498"/>
        <v>0</v>
      </c>
      <c r="CZ992" t="b">
        <f t="shared" si="1499"/>
        <v>0</v>
      </c>
      <c r="DA992" t="b">
        <f t="shared" si="1500"/>
        <v>1</v>
      </c>
      <c r="DB992" t="b">
        <f t="shared" si="1501"/>
        <v>0</v>
      </c>
      <c r="DC992" t="b">
        <f t="shared" si="1502"/>
        <v>0</v>
      </c>
      <c r="DD992" t="b">
        <f t="shared" si="1503"/>
        <v>0</v>
      </c>
    </row>
    <row r="993" spans="1:108">
      <c r="A993" t="s">
        <v>505</v>
      </c>
      <c r="C993" t="s">
        <v>504</v>
      </c>
      <c r="F993" t="s">
        <v>6081</v>
      </c>
      <c r="G993" t="s">
        <v>429</v>
      </c>
      <c r="H993" t="s">
        <v>7443</v>
      </c>
      <c r="I993" t="s">
        <v>7417</v>
      </c>
      <c r="J993" t="s">
        <v>135</v>
      </c>
      <c r="K993" t="s">
        <v>136</v>
      </c>
      <c r="L993" t="s">
        <v>6250</v>
      </c>
      <c r="M993" t="s">
        <v>345</v>
      </c>
      <c r="N993" t="s">
        <v>506</v>
      </c>
      <c r="O993" t="b">
        <f t="shared" si="1410"/>
        <v>0</v>
      </c>
      <c r="P993" t="b">
        <f t="shared" si="1411"/>
        <v>1</v>
      </c>
      <c r="Q993" t="b">
        <f t="shared" si="1412"/>
        <v>1</v>
      </c>
      <c r="R993" t="b">
        <f t="shared" si="1413"/>
        <v>0</v>
      </c>
      <c r="S993" t="b">
        <f t="shared" si="1414"/>
        <v>1</v>
      </c>
      <c r="T993" t="b">
        <f t="shared" si="1415"/>
        <v>1</v>
      </c>
      <c r="U993" t="b">
        <f t="shared" si="1416"/>
        <v>1</v>
      </c>
      <c r="V993" t="b">
        <f t="shared" si="1417"/>
        <v>0</v>
      </c>
      <c r="W993" t="b">
        <f t="shared" si="1418"/>
        <v>0</v>
      </c>
      <c r="X993" t="b">
        <f t="shared" si="1419"/>
        <v>0</v>
      </c>
      <c r="Y993" t="b">
        <f t="shared" si="1420"/>
        <v>1</v>
      </c>
      <c r="Z993" t="b">
        <f t="shared" si="1421"/>
        <v>0</v>
      </c>
      <c r="AA993" t="b">
        <f t="shared" si="1422"/>
        <v>0</v>
      </c>
      <c r="AB993" t="b">
        <f t="shared" si="1423"/>
        <v>0</v>
      </c>
      <c r="AC993" t="b">
        <f t="shared" si="1424"/>
        <v>0</v>
      </c>
      <c r="AD993" t="b">
        <f t="shared" si="1425"/>
        <v>0</v>
      </c>
      <c r="AE993" t="b">
        <f t="shared" si="1426"/>
        <v>0</v>
      </c>
      <c r="AF993" t="b">
        <f t="shared" si="1427"/>
        <v>0</v>
      </c>
      <c r="AG993" t="b">
        <f t="shared" si="1428"/>
        <v>0</v>
      </c>
      <c r="AH993" t="b">
        <f t="shared" si="1429"/>
        <v>1</v>
      </c>
      <c r="AI993" t="b">
        <f t="shared" si="1430"/>
        <v>1</v>
      </c>
      <c r="AJ993" t="b">
        <f t="shared" si="1431"/>
        <v>0</v>
      </c>
      <c r="AK993" t="b">
        <f t="shared" si="1432"/>
        <v>0</v>
      </c>
      <c r="AL993" t="b">
        <f t="shared" si="1433"/>
        <v>0</v>
      </c>
      <c r="AM993" t="b">
        <f t="shared" si="1434"/>
        <v>0</v>
      </c>
      <c r="AN993" t="b">
        <f t="shared" si="1435"/>
        <v>0</v>
      </c>
      <c r="AO993" t="b">
        <f t="shared" si="1436"/>
        <v>0</v>
      </c>
      <c r="AP993" t="b">
        <f t="shared" si="1437"/>
        <v>0</v>
      </c>
      <c r="AQ993" t="b">
        <f t="shared" si="1438"/>
        <v>0</v>
      </c>
      <c r="AR993" t="b">
        <f t="shared" si="1439"/>
        <v>0</v>
      </c>
      <c r="AS993" t="b">
        <f t="shared" si="1440"/>
        <v>0</v>
      </c>
      <c r="AT993" t="b">
        <f t="shared" si="1441"/>
        <v>0</v>
      </c>
      <c r="AU993" t="b">
        <f t="shared" si="1442"/>
        <v>0</v>
      </c>
      <c r="AV993" t="b">
        <f t="shared" si="1443"/>
        <v>0</v>
      </c>
      <c r="AW993" t="b">
        <f t="shared" si="1444"/>
        <v>0</v>
      </c>
      <c r="AX993" t="b">
        <f t="shared" si="1445"/>
        <v>0</v>
      </c>
      <c r="AY993" t="b">
        <f t="shared" si="1446"/>
        <v>0</v>
      </c>
      <c r="AZ993" t="b">
        <f t="shared" si="1447"/>
        <v>0</v>
      </c>
      <c r="BA993" t="b">
        <f t="shared" si="1448"/>
        <v>0</v>
      </c>
      <c r="BB993" t="b">
        <f t="shared" si="1449"/>
        <v>0</v>
      </c>
      <c r="BC993" t="b">
        <f t="shared" si="1450"/>
        <v>0</v>
      </c>
      <c r="BD993" t="b">
        <f t="shared" si="1451"/>
        <v>0</v>
      </c>
      <c r="BE993" t="b">
        <f t="shared" si="1452"/>
        <v>0</v>
      </c>
      <c r="BF993" t="b">
        <f t="shared" si="1453"/>
        <v>0</v>
      </c>
      <c r="BG993" t="b">
        <f t="shared" si="1454"/>
        <v>0</v>
      </c>
      <c r="BH993" t="b">
        <f t="shared" si="1455"/>
        <v>0</v>
      </c>
      <c r="BI993" t="b">
        <f t="shared" si="1456"/>
        <v>0</v>
      </c>
      <c r="BJ993" t="b">
        <f t="shared" si="1457"/>
        <v>0</v>
      </c>
      <c r="BK993" t="b">
        <f t="shared" si="1458"/>
        <v>0</v>
      </c>
      <c r="BL993" t="b">
        <f t="shared" si="1459"/>
        <v>0</v>
      </c>
      <c r="BM993" t="b">
        <f t="shared" si="1460"/>
        <v>0</v>
      </c>
      <c r="BN993" t="b">
        <f t="shared" si="1461"/>
        <v>1</v>
      </c>
      <c r="BO993" t="b">
        <f t="shared" si="1462"/>
        <v>0</v>
      </c>
      <c r="BP993" t="b">
        <f t="shared" si="1463"/>
        <v>1</v>
      </c>
      <c r="BQ993" t="b">
        <f t="shared" si="1464"/>
        <v>0</v>
      </c>
      <c r="BR993" t="b">
        <f t="shared" si="1465"/>
        <v>0</v>
      </c>
      <c r="BS993" t="b">
        <f t="shared" si="1466"/>
        <v>0</v>
      </c>
      <c r="BT993" t="b">
        <f t="shared" si="1467"/>
        <v>0</v>
      </c>
      <c r="BU993" t="b">
        <f t="shared" si="1468"/>
        <v>0</v>
      </c>
      <c r="BV993" t="b">
        <f t="shared" si="1469"/>
        <v>1</v>
      </c>
      <c r="BW993" t="b">
        <f t="shared" si="1470"/>
        <v>0</v>
      </c>
      <c r="BX993" t="b">
        <f t="shared" si="1471"/>
        <v>0</v>
      </c>
      <c r="BY993" t="b">
        <f t="shared" si="1472"/>
        <v>0</v>
      </c>
      <c r="BZ993" t="b">
        <f t="shared" si="1473"/>
        <v>0</v>
      </c>
      <c r="CA993" t="b">
        <f t="shared" si="1474"/>
        <v>0</v>
      </c>
      <c r="CB993" t="b">
        <f t="shared" si="1475"/>
        <v>1</v>
      </c>
      <c r="CC993" t="b">
        <f t="shared" si="1476"/>
        <v>0</v>
      </c>
      <c r="CD993" t="b">
        <f t="shared" si="1477"/>
        <v>0</v>
      </c>
      <c r="CE993" t="b">
        <f t="shared" si="1478"/>
        <v>0</v>
      </c>
      <c r="CF993" t="b">
        <f t="shared" si="1479"/>
        <v>0</v>
      </c>
      <c r="CG993" t="b">
        <f t="shared" si="1480"/>
        <v>0</v>
      </c>
      <c r="CH993" t="b">
        <f t="shared" si="1481"/>
        <v>0</v>
      </c>
      <c r="CI993" t="b">
        <f t="shared" si="1482"/>
        <v>0</v>
      </c>
      <c r="CJ993" t="b">
        <f t="shared" si="1483"/>
        <v>0</v>
      </c>
      <c r="CK993" t="b">
        <f t="shared" si="1484"/>
        <v>0</v>
      </c>
      <c r="CL993" t="b">
        <f t="shared" si="1485"/>
        <v>0</v>
      </c>
      <c r="CM993" t="b">
        <f t="shared" si="1486"/>
        <v>0</v>
      </c>
      <c r="CN993" t="b">
        <f t="shared" si="1487"/>
        <v>0</v>
      </c>
      <c r="CO993" t="b">
        <f t="shared" si="1488"/>
        <v>0</v>
      </c>
      <c r="CP993" t="b">
        <f t="shared" si="1489"/>
        <v>0</v>
      </c>
      <c r="CQ993" t="b">
        <f t="shared" si="1490"/>
        <v>0</v>
      </c>
      <c r="CR993" t="b">
        <f t="shared" si="1491"/>
        <v>0</v>
      </c>
      <c r="CS993" t="b">
        <f t="shared" si="1492"/>
        <v>0</v>
      </c>
      <c r="CT993" t="b">
        <f t="shared" si="1493"/>
        <v>0</v>
      </c>
      <c r="CU993" t="b">
        <f t="shared" si="1494"/>
        <v>0</v>
      </c>
      <c r="CV993" t="b">
        <f t="shared" si="1495"/>
        <v>0</v>
      </c>
      <c r="CW993" t="b">
        <f t="shared" si="1496"/>
        <v>1</v>
      </c>
      <c r="CX993" t="b">
        <f t="shared" si="1497"/>
        <v>0</v>
      </c>
      <c r="CY993" t="b">
        <f t="shared" si="1498"/>
        <v>0</v>
      </c>
      <c r="CZ993" t="b">
        <f t="shared" si="1499"/>
        <v>0</v>
      </c>
      <c r="DA993" t="b">
        <f t="shared" si="1500"/>
        <v>0</v>
      </c>
      <c r="DB993" t="b">
        <f t="shared" si="1501"/>
        <v>0</v>
      </c>
      <c r="DC993" t="b">
        <f t="shared" si="1502"/>
        <v>0</v>
      </c>
      <c r="DD993" t="b">
        <f t="shared" si="1503"/>
        <v>0</v>
      </c>
    </row>
    <row r="994" spans="1:108">
      <c r="A994" s="4" t="s">
        <v>507</v>
      </c>
      <c r="C994" t="s">
        <v>508</v>
      </c>
      <c r="D994" s="4"/>
      <c r="E994" s="4"/>
      <c r="F994" t="s">
        <v>6081</v>
      </c>
      <c r="G994" t="s">
        <v>429</v>
      </c>
      <c r="H994" t="s">
        <v>7443</v>
      </c>
      <c r="I994" t="s">
        <v>7417</v>
      </c>
      <c r="J994" s="4" t="s">
        <v>160</v>
      </c>
      <c r="K994" s="4" t="s">
        <v>160</v>
      </c>
      <c r="L994" s="4" t="s">
        <v>6251</v>
      </c>
      <c r="M994" s="4" t="s">
        <v>509</v>
      </c>
      <c r="N994" s="4" t="s">
        <v>510</v>
      </c>
      <c r="O994" s="4" t="b">
        <f t="shared" si="1410"/>
        <v>1</v>
      </c>
      <c r="P994" s="4" t="b">
        <f t="shared" si="1411"/>
        <v>1</v>
      </c>
      <c r="Q994" s="4" t="b">
        <f t="shared" si="1412"/>
        <v>1</v>
      </c>
      <c r="R994" s="4" t="b">
        <f t="shared" si="1413"/>
        <v>1</v>
      </c>
      <c r="S994" s="4" t="b">
        <f t="shared" si="1414"/>
        <v>1</v>
      </c>
      <c r="T994" s="4" t="b">
        <f t="shared" si="1415"/>
        <v>1</v>
      </c>
      <c r="U994" s="4" t="b">
        <f t="shared" si="1416"/>
        <v>1</v>
      </c>
      <c r="V994" s="4" t="b">
        <f t="shared" si="1417"/>
        <v>1</v>
      </c>
      <c r="W994" s="4" t="b">
        <f t="shared" si="1418"/>
        <v>0</v>
      </c>
      <c r="X994" s="4" t="b">
        <f t="shared" si="1419"/>
        <v>1</v>
      </c>
      <c r="Y994" s="4" t="b">
        <f t="shared" si="1420"/>
        <v>1</v>
      </c>
      <c r="Z994" s="4" t="b">
        <f t="shared" si="1421"/>
        <v>1</v>
      </c>
      <c r="AA994" s="4" t="b">
        <f t="shared" si="1422"/>
        <v>1</v>
      </c>
      <c r="AB994" s="4" t="b">
        <f t="shared" si="1423"/>
        <v>1</v>
      </c>
      <c r="AC994" s="4" t="b">
        <f t="shared" si="1424"/>
        <v>0</v>
      </c>
      <c r="AD994" s="4" t="b">
        <f t="shared" si="1425"/>
        <v>1</v>
      </c>
      <c r="AE994" s="4" t="b">
        <f t="shared" si="1426"/>
        <v>0</v>
      </c>
      <c r="AF994" s="4" t="b">
        <f t="shared" si="1427"/>
        <v>0</v>
      </c>
      <c r="AG994" s="4" t="b">
        <f t="shared" si="1428"/>
        <v>1</v>
      </c>
      <c r="AH994" s="4" t="b">
        <f t="shared" si="1429"/>
        <v>1</v>
      </c>
      <c r="AI994" s="4" t="b">
        <f t="shared" si="1430"/>
        <v>1</v>
      </c>
      <c r="AJ994" s="4" t="b">
        <f t="shared" si="1431"/>
        <v>1</v>
      </c>
      <c r="AK994" s="4" t="b">
        <f t="shared" si="1432"/>
        <v>1</v>
      </c>
      <c r="AL994" s="4" t="b">
        <f t="shared" si="1433"/>
        <v>1</v>
      </c>
      <c r="AM994" s="4" t="b">
        <f t="shared" si="1434"/>
        <v>1</v>
      </c>
      <c r="AN994" s="4" t="b">
        <f t="shared" si="1435"/>
        <v>1</v>
      </c>
      <c r="AO994" s="4" t="b">
        <f t="shared" si="1436"/>
        <v>0</v>
      </c>
      <c r="AP994" s="4" t="b">
        <f t="shared" si="1437"/>
        <v>0</v>
      </c>
      <c r="AQ994" s="4" t="b">
        <f t="shared" si="1438"/>
        <v>1</v>
      </c>
      <c r="AR994" s="4" t="b">
        <f t="shared" si="1439"/>
        <v>0</v>
      </c>
      <c r="AS994" s="4" t="b">
        <f t="shared" si="1440"/>
        <v>0</v>
      </c>
      <c r="AT994" s="4" t="b">
        <f t="shared" si="1441"/>
        <v>1</v>
      </c>
      <c r="AU994" s="4" t="b">
        <f t="shared" si="1442"/>
        <v>1</v>
      </c>
      <c r="AV994" s="4" t="b">
        <f t="shared" si="1443"/>
        <v>1</v>
      </c>
      <c r="AW994" s="4" t="b">
        <f t="shared" si="1444"/>
        <v>0</v>
      </c>
      <c r="AX994" s="4" t="b">
        <f t="shared" si="1445"/>
        <v>1</v>
      </c>
      <c r="AY994" s="4" t="b">
        <f t="shared" si="1446"/>
        <v>1</v>
      </c>
      <c r="AZ994" s="4" t="b">
        <f t="shared" si="1447"/>
        <v>1</v>
      </c>
      <c r="BA994" s="4" t="b">
        <f t="shared" si="1448"/>
        <v>0</v>
      </c>
      <c r="BB994" s="4" t="b">
        <f t="shared" si="1449"/>
        <v>1</v>
      </c>
      <c r="BC994" s="4" t="b">
        <f t="shared" si="1450"/>
        <v>1</v>
      </c>
      <c r="BD994" s="4" t="b">
        <f t="shared" si="1451"/>
        <v>1</v>
      </c>
      <c r="BE994" s="4" t="b">
        <f t="shared" si="1452"/>
        <v>0</v>
      </c>
      <c r="BF994" s="4" t="b">
        <f t="shared" si="1453"/>
        <v>1</v>
      </c>
      <c r="BG994" s="4" t="b">
        <f t="shared" si="1454"/>
        <v>1</v>
      </c>
      <c r="BH994" s="4" t="b">
        <f t="shared" si="1455"/>
        <v>0</v>
      </c>
      <c r="BI994" s="4" t="b">
        <f t="shared" si="1456"/>
        <v>1</v>
      </c>
      <c r="BJ994" s="4" t="b">
        <f t="shared" si="1457"/>
        <v>0</v>
      </c>
      <c r="BK994" s="4" t="b">
        <f t="shared" si="1458"/>
        <v>0</v>
      </c>
      <c r="BL994" s="4" t="b">
        <f t="shared" si="1459"/>
        <v>0</v>
      </c>
      <c r="BM994" s="4" t="b">
        <f t="shared" si="1460"/>
        <v>0</v>
      </c>
      <c r="BN994" s="4" t="b">
        <f t="shared" si="1461"/>
        <v>1</v>
      </c>
      <c r="BO994" s="4" t="b">
        <f t="shared" si="1462"/>
        <v>1</v>
      </c>
      <c r="BP994" s="4" t="b">
        <f t="shared" si="1463"/>
        <v>1</v>
      </c>
      <c r="BQ994" s="4" t="b">
        <f t="shared" si="1464"/>
        <v>0</v>
      </c>
      <c r="BR994" s="4" t="b">
        <f t="shared" si="1465"/>
        <v>1</v>
      </c>
      <c r="BS994" s="4" t="b">
        <f t="shared" si="1466"/>
        <v>1</v>
      </c>
      <c r="BT994" s="4" t="b">
        <f t="shared" si="1467"/>
        <v>0</v>
      </c>
      <c r="BU994" s="4" t="b">
        <f t="shared" si="1468"/>
        <v>1</v>
      </c>
      <c r="BV994" s="4" t="b">
        <f t="shared" si="1469"/>
        <v>1</v>
      </c>
      <c r="BW994" s="4" t="b">
        <f t="shared" si="1470"/>
        <v>0</v>
      </c>
      <c r="BX994" s="4" t="b">
        <f t="shared" si="1471"/>
        <v>1</v>
      </c>
      <c r="BY994" s="4" t="b">
        <f t="shared" si="1472"/>
        <v>0</v>
      </c>
      <c r="BZ994" s="4" t="b">
        <f t="shared" si="1473"/>
        <v>0</v>
      </c>
      <c r="CA994" s="4" t="b">
        <f t="shared" si="1474"/>
        <v>1</v>
      </c>
      <c r="CB994" s="4" t="b">
        <f t="shared" si="1475"/>
        <v>0</v>
      </c>
      <c r="CC994" s="4" t="b">
        <f t="shared" si="1476"/>
        <v>1</v>
      </c>
      <c r="CD994" s="4" t="b">
        <f t="shared" si="1477"/>
        <v>0</v>
      </c>
      <c r="CE994" s="4" t="b">
        <f t="shared" si="1478"/>
        <v>0</v>
      </c>
      <c r="CF994" s="4" t="b">
        <f t="shared" si="1479"/>
        <v>0</v>
      </c>
      <c r="CG994" s="4" t="b">
        <f t="shared" si="1480"/>
        <v>0</v>
      </c>
      <c r="CH994" s="4" t="b">
        <f t="shared" si="1481"/>
        <v>1</v>
      </c>
      <c r="CI994" s="4" t="b">
        <f t="shared" si="1482"/>
        <v>0</v>
      </c>
      <c r="CJ994" s="4" t="b">
        <f t="shared" si="1483"/>
        <v>0</v>
      </c>
      <c r="CK994" s="4" t="b">
        <f t="shared" si="1484"/>
        <v>0</v>
      </c>
      <c r="CL994" s="4" t="b">
        <f t="shared" si="1485"/>
        <v>1</v>
      </c>
      <c r="CM994" s="4" t="b">
        <f t="shared" si="1486"/>
        <v>1</v>
      </c>
      <c r="CN994" s="4" t="b">
        <f t="shared" si="1487"/>
        <v>0</v>
      </c>
      <c r="CO994" s="4" t="b">
        <f t="shared" si="1488"/>
        <v>1</v>
      </c>
      <c r="CP994" s="4" t="b">
        <f t="shared" si="1489"/>
        <v>1</v>
      </c>
      <c r="CQ994" s="4" t="b">
        <f t="shared" si="1490"/>
        <v>0</v>
      </c>
      <c r="CR994" s="4" t="b">
        <f t="shared" si="1491"/>
        <v>1</v>
      </c>
      <c r="CS994" s="4" t="b">
        <f t="shared" si="1492"/>
        <v>0</v>
      </c>
      <c r="CT994" s="4" t="b">
        <f t="shared" si="1493"/>
        <v>0</v>
      </c>
      <c r="CU994" s="4" t="b">
        <f t="shared" si="1494"/>
        <v>0</v>
      </c>
      <c r="CV994" s="4" t="b">
        <f t="shared" si="1495"/>
        <v>1</v>
      </c>
      <c r="CW994" s="4" t="b">
        <f t="shared" si="1496"/>
        <v>1</v>
      </c>
      <c r="CX994" s="4" t="b">
        <f t="shared" si="1497"/>
        <v>0</v>
      </c>
      <c r="CY994" s="4" t="b">
        <f t="shared" si="1498"/>
        <v>0</v>
      </c>
      <c r="CZ994" s="4" t="b">
        <f t="shared" si="1499"/>
        <v>1</v>
      </c>
      <c r="DA994" s="4" t="b">
        <f t="shared" si="1500"/>
        <v>0</v>
      </c>
      <c r="DB994" s="4" t="b">
        <f t="shared" si="1501"/>
        <v>1</v>
      </c>
      <c r="DC994" s="4" t="b">
        <f t="shared" si="1502"/>
        <v>0</v>
      </c>
      <c r="DD994" s="4" t="b">
        <f t="shared" si="1503"/>
        <v>1</v>
      </c>
    </row>
    <row r="995" spans="1:108">
      <c r="A995" s="4" t="s">
        <v>517</v>
      </c>
      <c r="C995" t="s">
        <v>518</v>
      </c>
      <c r="D995" s="4"/>
      <c r="E995" s="4"/>
      <c r="F995" t="s">
        <v>6081</v>
      </c>
      <c r="G995" t="s">
        <v>429</v>
      </c>
      <c r="H995" t="s">
        <v>7443</v>
      </c>
      <c r="I995" t="s">
        <v>7417</v>
      </c>
      <c r="J995" s="4" t="s">
        <v>307</v>
      </c>
      <c r="K995" s="4" t="s">
        <v>143</v>
      </c>
      <c r="L995" s="4" t="s">
        <v>6254</v>
      </c>
      <c r="M995" t="s">
        <v>6079</v>
      </c>
      <c r="N995" s="4" t="s">
        <v>519</v>
      </c>
      <c r="O995" s="4" t="b">
        <f t="shared" si="1410"/>
        <v>1</v>
      </c>
      <c r="P995" s="4" t="b">
        <f t="shared" si="1411"/>
        <v>1</v>
      </c>
      <c r="Q995" s="4" t="b">
        <f t="shared" si="1412"/>
        <v>1</v>
      </c>
      <c r="R995" s="4" t="b">
        <f t="shared" si="1413"/>
        <v>0</v>
      </c>
      <c r="S995" s="4" t="b">
        <f t="shared" si="1414"/>
        <v>1</v>
      </c>
      <c r="T995" s="4" t="b">
        <f t="shared" si="1415"/>
        <v>1</v>
      </c>
      <c r="U995" s="4" t="b">
        <f t="shared" si="1416"/>
        <v>1</v>
      </c>
      <c r="V995" s="4" t="b">
        <f t="shared" si="1417"/>
        <v>1</v>
      </c>
      <c r="W995" s="4" t="b">
        <f t="shared" si="1418"/>
        <v>1</v>
      </c>
      <c r="X995" s="4" t="b">
        <f t="shared" si="1419"/>
        <v>1</v>
      </c>
      <c r="Y995" s="4" t="b">
        <f t="shared" si="1420"/>
        <v>1</v>
      </c>
      <c r="Z995" s="4" t="b">
        <f t="shared" si="1421"/>
        <v>0</v>
      </c>
      <c r="AA995" s="4" t="b">
        <f t="shared" si="1422"/>
        <v>1</v>
      </c>
      <c r="AB995" s="4" t="b">
        <f t="shared" si="1423"/>
        <v>1</v>
      </c>
      <c r="AC995" s="4" t="b">
        <f t="shared" si="1424"/>
        <v>0</v>
      </c>
      <c r="AD995" s="4" t="b">
        <f t="shared" si="1425"/>
        <v>0</v>
      </c>
      <c r="AE995" s="4" t="b">
        <f t="shared" si="1426"/>
        <v>0</v>
      </c>
      <c r="AF995" s="4" t="b">
        <f t="shared" si="1427"/>
        <v>0</v>
      </c>
      <c r="AG995" s="4" t="b">
        <f t="shared" si="1428"/>
        <v>0</v>
      </c>
      <c r="AH995" s="4" t="b">
        <f t="shared" si="1429"/>
        <v>1</v>
      </c>
      <c r="AI995" s="4" t="b">
        <f t="shared" si="1430"/>
        <v>1</v>
      </c>
      <c r="AJ995" s="4" t="b">
        <f t="shared" si="1431"/>
        <v>0</v>
      </c>
      <c r="AK995" s="4" t="b">
        <f t="shared" si="1432"/>
        <v>0</v>
      </c>
      <c r="AL995" s="4" t="b">
        <f t="shared" si="1433"/>
        <v>0</v>
      </c>
      <c r="AM995" s="4" t="b">
        <f t="shared" si="1434"/>
        <v>0</v>
      </c>
      <c r="AN995" s="4" t="b">
        <f t="shared" si="1435"/>
        <v>0</v>
      </c>
      <c r="AO995" s="4" t="b">
        <f t="shared" si="1436"/>
        <v>0</v>
      </c>
      <c r="AP995" s="4" t="b">
        <f t="shared" si="1437"/>
        <v>0</v>
      </c>
      <c r="AQ995" s="4" t="b">
        <f t="shared" si="1438"/>
        <v>0</v>
      </c>
      <c r="AR995" s="4" t="b">
        <f t="shared" si="1439"/>
        <v>0</v>
      </c>
      <c r="AS995" s="4" t="b">
        <f t="shared" si="1440"/>
        <v>1</v>
      </c>
      <c r="AT995" s="4" t="b">
        <f t="shared" si="1441"/>
        <v>0</v>
      </c>
      <c r="AU995" s="4" t="b">
        <f t="shared" si="1442"/>
        <v>0</v>
      </c>
      <c r="AV995" s="4" t="b">
        <f t="shared" si="1443"/>
        <v>1</v>
      </c>
      <c r="AW995" s="4" t="b">
        <f t="shared" si="1444"/>
        <v>0</v>
      </c>
      <c r="AX995" s="4" t="b">
        <f t="shared" si="1445"/>
        <v>0</v>
      </c>
      <c r="AY995" s="4" t="b">
        <f t="shared" si="1446"/>
        <v>0</v>
      </c>
      <c r="AZ995" s="4" t="b">
        <f t="shared" si="1447"/>
        <v>0</v>
      </c>
      <c r="BA995" s="4" t="b">
        <f t="shared" si="1448"/>
        <v>1</v>
      </c>
      <c r="BB995" s="4" t="b">
        <f t="shared" si="1449"/>
        <v>0</v>
      </c>
      <c r="BC995" s="4" t="b">
        <f t="shared" si="1450"/>
        <v>0</v>
      </c>
      <c r="BD995" s="4" t="b">
        <f t="shared" si="1451"/>
        <v>1</v>
      </c>
      <c r="BE995" s="4" t="b">
        <f t="shared" si="1452"/>
        <v>0</v>
      </c>
      <c r="BF995" s="4" t="b">
        <f t="shared" si="1453"/>
        <v>0</v>
      </c>
      <c r="BG995" s="4" t="b">
        <f t="shared" si="1454"/>
        <v>1</v>
      </c>
      <c r="BH995" s="4" t="b">
        <f t="shared" si="1455"/>
        <v>0</v>
      </c>
      <c r="BI995" s="4" t="b">
        <f t="shared" si="1456"/>
        <v>0</v>
      </c>
      <c r="BJ995" s="4" t="b">
        <f t="shared" si="1457"/>
        <v>0</v>
      </c>
      <c r="BK995" s="4" t="b">
        <f t="shared" si="1458"/>
        <v>0</v>
      </c>
      <c r="BL995" s="4" t="b">
        <f t="shared" si="1459"/>
        <v>1</v>
      </c>
      <c r="BM995" s="4" t="b">
        <f t="shared" si="1460"/>
        <v>0</v>
      </c>
      <c r="BN995" s="4" t="b">
        <f t="shared" si="1461"/>
        <v>0</v>
      </c>
      <c r="BO995" s="4" t="b">
        <f t="shared" si="1462"/>
        <v>1</v>
      </c>
      <c r="BP995" s="4" t="b">
        <f t="shared" si="1463"/>
        <v>1</v>
      </c>
      <c r="BQ995" s="4" t="b">
        <f t="shared" si="1464"/>
        <v>0</v>
      </c>
      <c r="BR995" s="4" t="b">
        <f t="shared" si="1465"/>
        <v>0</v>
      </c>
      <c r="BS995" s="4" t="b">
        <f t="shared" si="1466"/>
        <v>1</v>
      </c>
      <c r="BT995" s="4" t="b">
        <f t="shared" si="1467"/>
        <v>0</v>
      </c>
      <c r="BU995" s="4" t="b">
        <f t="shared" si="1468"/>
        <v>0</v>
      </c>
      <c r="BV995" s="4" t="b">
        <f t="shared" si="1469"/>
        <v>1</v>
      </c>
      <c r="BW995" s="4" t="b">
        <f t="shared" si="1470"/>
        <v>0</v>
      </c>
      <c r="BX995" s="4" t="b">
        <f t="shared" si="1471"/>
        <v>0</v>
      </c>
      <c r="BY995" s="4" t="b">
        <f t="shared" si="1472"/>
        <v>0</v>
      </c>
      <c r="BZ995" s="4" t="b">
        <f t="shared" si="1473"/>
        <v>0</v>
      </c>
      <c r="CA995" s="4" t="b">
        <f t="shared" si="1474"/>
        <v>0</v>
      </c>
      <c r="CB995" s="4" t="b">
        <f t="shared" si="1475"/>
        <v>1</v>
      </c>
      <c r="CC995" s="4" t="b">
        <f t="shared" si="1476"/>
        <v>0</v>
      </c>
      <c r="CD995" s="4" t="b">
        <f t="shared" si="1477"/>
        <v>1</v>
      </c>
      <c r="CE995" s="4" t="b">
        <f t="shared" si="1478"/>
        <v>0</v>
      </c>
      <c r="CF995" s="4" t="b">
        <f t="shared" si="1479"/>
        <v>0</v>
      </c>
      <c r="CG995" s="4" t="b">
        <f t="shared" si="1480"/>
        <v>1</v>
      </c>
      <c r="CH995" s="4" t="b">
        <f t="shared" si="1481"/>
        <v>0</v>
      </c>
      <c r="CI995" s="4" t="b">
        <f t="shared" si="1482"/>
        <v>0</v>
      </c>
      <c r="CJ995" s="4" t="b">
        <f t="shared" si="1483"/>
        <v>0</v>
      </c>
      <c r="CK995" s="4" t="b">
        <f t="shared" si="1484"/>
        <v>1</v>
      </c>
      <c r="CL995" s="4" t="b">
        <f t="shared" si="1485"/>
        <v>0</v>
      </c>
      <c r="CM995" s="4" t="b">
        <f t="shared" si="1486"/>
        <v>0</v>
      </c>
      <c r="CN995" s="4" t="b">
        <f t="shared" si="1487"/>
        <v>0</v>
      </c>
      <c r="CO995" s="4" t="b">
        <f t="shared" si="1488"/>
        <v>0</v>
      </c>
      <c r="CP995" s="4" t="b">
        <f t="shared" si="1489"/>
        <v>0</v>
      </c>
      <c r="CQ995" s="4" t="b">
        <f t="shared" si="1490"/>
        <v>0</v>
      </c>
      <c r="CR995" s="4" t="b">
        <f t="shared" si="1491"/>
        <v>0</v>
      </c>
      <c r="CS995" s="4" t="b">
        <f t="shared" si="1492"/>
        <v>0</v>
      </c>
      <c r="CT995" s="4" t="b">
        <f t="shared" si="1493"/>
        <v>1</v>
      </c>
      <c r="CU995" s="4" t="b">
        <f t="shared" si="1494"/>
        <v>0</v>
      </c>
      <c r="CV995" s="4" t="b">
        <f t="shared" si="1495"/>
        <v>0</v>
      </c>
      <c r="CW995" s="4" t="b">
        <f t="shared" si="1496"/>
        <v>1</v>
      </c>
      <c r="CX995" s="4" t="b">
        <f t="shared" si="1497"/>
        <v>0</v>
      </c>
      <c r="CY995" s="4" t="b">
        <f t="shared" si="1498"/>
        <v>1</v>
      </c>
      <c r="CZ995" s="4" t="b">
        <f t="shared" si="1499"/>
        <v>0</v>
      </c>
      <c r="DA995" s="4" t="b">
        <f t="shared" si="1500"/>
        <v>1</v>
      </c>
      <c r="DB995" s="4" t="b">
        <f t="shared" si="1501"/>
        <v>0</v>
      </c>
      <c r="DC995" s="4" t="b">
        <f t="shared" si="1502"/>
        <v>0</v>
      </c>
      <c r="DD995" s="4" t="b">
        <f t="shared" si="1503"/>
        <v>0</v>
      </c>
    </row>
    <row r="996" spans="1:108">
      <c r="A996" s="4" t="s">
        <v>520</v>
      </c>
      <c r="C996" t="s">
        <v>518</v>
      </c>
      <c r="D996" s="4"/>
      <c r="E996" s="4"/>
      <c r="F996" t="s">
        <v>6081</v>
      </c>
      <c r="G996" t="s">
        <v>429</v>
      </c>
      <c r="H996" t="s">
        <v>7443</v>
      </c>
      <c r="I996" t="s">
        <v>7417</v>
      </c>
      <c r="J996" s="4" t="s">
        <v>16</v>
      </c>
      <c r="K996" s="4" t="s">
        <v>16</v>
      </c>
      <c r="L996" s="4" t="s">
        <v>6255</v>
      </c>
      <c r="M996" t="s">
        <v>6079</v>
      </c>
      <c r="N996" s="4" t="s">
        <v>521</v>
      </c>
      <c r="O996" s="4" t="b">
        <f t="shared" si="1410"/>
        <v>1</v>
      </c>
      <c r="P996" s="4" t="b">
        <f t="shared" si="1411"/>
        <v>1</v>
      </c>
      <c r="Q996" s="4" t="b">
        <f t="shared" si="1412"/>
        <v>1</v>
      </c>
      <c r="R996" s="4" t="b">
        <f t="shared" si="1413"/>
        <v>1</v>
      </c>
      <c r="S996" s="4" t="b">
        <f t="shared" si="1414"/>
        <v>1</v>
      </c>
      <c r="T996" s="4" t="b">
        <f t="shared" si="1415"/>
        <v>1</v>
      </c>
      <c r="U996" s="4" t="b">
        <f t="shared" si="1416"/>
        <v>1</v>
      </c>
      <c r="V996" s="4" t="b">
        <f t="shared" si="1417"/>
        <v>1</v>
      </c>
      <c r="W996" s="4" t="b">
        <f t="shared" si="1418"/>
        <v>0</v>
      </c>
      <c r="X996" s="4" t="b">
        <f t="shared" si="1419"/>
        <v>1</v>
      </c>
      <c r="Y996" s="4" t="b">
        <f t="shared" si="1420"/>
        <v>1</v>
      </c>
      <c r="Z996" s="4" t="b">
        <f t="shared" si="1421"/>
        <v>1</v>
      </c>
      <c r="AA996" s="4" t="b">
        <f t="shared" si="1422"/>
        <v>1</v>
      </c>
      <c r="AB996" s="4" t="b">
        <f t="shared" si="1423"/>
        <v>1</v>
      </c>
      <c r="AC996" s="4" t="b">
        <f t="shared" si="1424"/>
        <v>0</v>
      </c>
      <c r="AD996" s="4" t="b">
        <f t="shared" si="1425"/>
        <v>1</v>
      </c>
      <c r="AE996" s="4" t="b">
        <f t="shared" si="1426"/>
        <v>0</v>
      </c>
      <c r="AF996" s="4" t="b">
        <f t="shared" si="1427"/>
        <v>0</v>
      </c>
      <c r="AG996" s="4" t="b">
        <f t="shared" si="1428"/>
        <v>1</v>
      </c>
      <c r="AH996" s="4" t="b">
        <f t="shared" si="1429"/>
        <v>1</v>
      </c>
      <c r="AI996" s="4" t="b">
        <f t="shared" si="1430"/>
        <v>0</v>
      </c>
      <c r="AJ996" s="4" t="b">
        <f t="shared" si="1431"/>
        <v>0</v>
      </c>
      <c r="AK996" s="4" t="b">
        <f t="shared" si="1432"/>
        <v>0</v>
      </c>
      <c r="AL996" s="4" t="b">
        <f t="shared" si="1433"/>
        <v>0</v>
      </c>
      <c r="AM996" s="4" t="b">
        <f t="shared" si="1434"/>
        <v>0</v>
      </c>
      <c r="AN996" s="4" t="b">
        <f t="shared" si="1435"/>
        <v>0</v>
      </c>
      <c r="AO996" s="4" t="b">
        <f t="shared" si="1436"/>
        <v>0</v>
      </c>
      <c r="AP996" s="4" t="b">
        <f t="shared" si="1437"/>
        <v>0</v>
      </c>
      <c r="AQ996" s="4" t="b">
        <f t="shared" si="1438"/>
        <v>0</v>
      </c>
      <c r="AR996" s="4" t="b">
        <f t="shared" si="1439"/>
        <v>0</v>
      </c>
      <c r="AS996" s="4" t="b">
        <f t="shared" si="1440"/>
        <v>0</v>
      </c>
      <c r="AT996" s="4" t="b">
        <f t="shared" si="1441"/>
        <v>0</v>
      </c>
      <c r="AU996" s="4" t="b">
        <f t="shared" si="1442"/>
        <v>0</v>
      </c>
      <c r="AV996" s="4" t="b">
        <f t="shared" si="1443"/>
        <v>1</v>
      </c>
      <c r="AW996" s="4" t="b">
        <f t="shared" si="1444"/>
        <v>0</v>
      </c>
      <c r="AX996" s="4" t="b">
        <f t="shared" si="1445"/>
        <v>0</v>
      </c>
      <c r="AY996" s="4" t="b">
        <f t="shared" si="1446"/>
        <v>1</v>
      </c>
      <c r="AZ996" s="4" t="b">
        <f t="shared" si="1447"/>
        <v>0</v>
      </c>
      <c r="BA996" s="4" t="b">
        <f t="shared" si="1448"/>
        <v>0</v>
      </c>
      <c r="BB996" s="4" t="b">
        <f t="shared" si="1449"/>
        <v>0</v>
      </c>
      <c r="BC996" s="4" t="b">
        <f t="shared" si="1450"/>
        <v>1</v>
      </c>
      <c r="BD996" s="4" t="b">
        <f t="shared" si="1451"/>
        <v>1</v>
      </c>
      <c r="BE996" s="4" t="b">
        <f t="shared" si="1452"/>
        <v>1</v>
      </c>
      <c r="BF996" s="4" t="b">
        <f t="shared" si="1453"/>
        <v>1</v>
      </c>
      <c r="BG996" s="4" t="b">
        <f t="shared" si="1454"/>
        <v>1</v>
      </c>
      <c r="BH996" s="4" t="b">
        <f t="shared" si="1455"/>
        <v>0</v>
      </c>
      <c r="BI996" s="4" t="b">
        <f t="shared" si="1456"/>
        <v>0</v>
      </c>
      <c r="BJ996" s="4" t="b">
        <f t="shared" si="1457"/>
        <v>1</v>
      </c>
      <c r="BK996" s="4" t="b">
        <f t="shared" si="1458"/>
        <v>0</v>
      </c>
      <c r="BL996" s="4" t="b">
        <f t="shared" si="1459"/>
        <v>0</v>
      </c>
      <c r="BM996" s="4" t="b">
        <f t="shared" si="1460"/>
        <v>0</v>
      </c>
      <c r="BN996" s="4" t="b">
        <f t="shared" si="1461"/>
        <v>1</v>
      </c>
      <c r="BO996" s="4" t="b">
        <f t="shared" si="1462"/>
        <v>0</v>
      </c>
      <c r="BP996" s="4" t="b">
        <f t="shared" si="1463"/>
        <v>1</v>
      </c>
      <c r="BQ996" s="4" t="b">
        <f t="shared" si="1464"/>
        <v>1</v>
      </c>
      <c r="BR996" s="4" t="b">
        <f t="shared" si="1465"/>
        <v>0</v>
      </c>
      <c r="BS996" s="4" t="b">
        <f t="shared" si="1466"/>
        <v>1</v>
      </c>
      <c r="BT996" s="4" t="b">
        <f t="shared" si="1467"/>
        <v>1</v>
      </c>
      <c r="BU996" s="4" t="b">
        <f t="shared" si="1468"/>
        <v>0</v>
      </c>
      <c r="BV996" s="4" t="b">
        <f t="shared" si="1469"/>
        <v>0</v>
      </c>
      <c r="BW996" s="4" t="b">
        <f t="shared" si="1470"/>
        <v>1</v>
      </c>
      <c r="BX996" s="4" t="b">
        <f t="shared" si="1471"/>
        <v>1</v>
      </c>
      <c r="BY996" s="4" t="b">
        <f t="shared" si="1472"/>
        <v>1</v>
      </c>
      <c r="BZ996" s="4" t="b">
        <f t="shared" si="1473"/>
        <v>0</v>
      </c>
      <c r="CA996" s="4" t="b">
        <f t="shared" si="1474"/>
        <v>0</v>
      </c>
      <c r="CB996" s="4" t="b">
        <f t="shared" si="1475"/>
        <v>1</v>
      </c>
      <c r="CC996" s="4" t="b">
        <f t="shared" si="1476"/>
        <v>0</v>
      </c>
      <c r="CD996" s="4" t="b">
        <f t="shared" si="1477"/>
        <v>1</v>
      </c>
      <c r="CE996" s="4" t="b">
        <f t="shared" si="1478"/>
        <v>0</v>
      </c>
      <c r="CF996" s="4" t="b">
        <f t="shared" si="1479"/>
        <v>0</v>
      </c>
      <c r="CG996" s="4" t="b">
        <f t="shared" si="1480"/>
        <v>1</v>
      </c>
      <c r="CH996" s="4" t="b">
        <f t="shared" si="1481"/>
        <v>0</v>
      </c>
      <c r="CI996" s="4" t="b">
        <f t="shared" si="1482"/>
        <v>0</v>
      </c>
      <c r="CJ996" s="4" t="b">
        <f t="shared" si="1483"/>
        <v>0</v>
      </c>
      <c r="CK996" s="4" t="b">
        <f t="shared" si="1484"/>
        <v>1</v>
      </c>
      <c r="CL996" s="4" t="b">
        <f t="shared" si="1485"/>
        <v>0</v>
      </c>
      <c r="CM996" s="4" t="b">
        <f t="shared" si="1486"/>
        <v>0</v>
      </c>
      <c r="CN996" s="4" t="b">
        <f t="shared" si="1487"/>
        <v>0</v>
      </c>
      <c r="CO996" s="4" t="b">
        <f t="shared" si="1488"/>
        <v>0</v>
      </c>
      <c r="CP996" s="4" t="b">
        <f t="shared" si="1489"/>
        <v>0</v>
      </c>
      <c r="CQ996" s="4" t="b">
        <f t="shared" si="1490"/>
        <v>0</v>
      </c>
      <c r="CR996" s="4" t="b">
        <f t="shared" si="1491"/>
        <v>0</v>
      </c>
      <c r="CS996" s="4" t="b">
        <f t="shared" si="1492"/>
        <v>1</v>
      </c>
      <c r="CT996" s="4" t="b">
        <f t="shared" si="1493"/>
        <v>0</v>
      </c>
      <c r="CU996" s="4" t="b">
        <f t="shared" si="1494"/>
        <v>0</v>
      </c>
      <c r="CV996" s="4" t="b">
        <f t="shared" si="1495"/>
        <v>0</v>
      </c>
      <c r="CW996" s="4" t="b">
        <f t="shared" si="1496"/>
        <v>1</v>
      </c>
      <c r="CX996" s="4" t="b">
        <f t="shared" si="1497"/>
        <v>0</v>
      </c>
      <c r="CY996" s="4" t="b">
        <f t="shared" si="1498"/>
        <v>1</v>
      </c>
      <c r="CZ996" s="4" t="b">
        <f t="shared" si="1499"/>
        <v>0</v>
      </c>
      <c r="DA996" s="4" t="b">
        <f t="shared" si="1500"/>
        <v>1</v>
      </c>
      <c r="DB996" s="4" t="b">
        <f t="shared" si="1501"/>
        <v>0</v>
      </c>
      <c r="DC996" s="4" t="b">
        <f t="shared" si="1502"/>
        <v>0</v>
      </c>
      <c r="DD996" s="4" t="b">
        <f t="shared" si="1503"/>
        <v>0</v>
      </c>
    </row>
    <row r="997" spans="1:108">
      <c r="A997" t="s">
        <v>522</v>
      </c>
      <c r="C997" t="s">
        <v>523</v>
      </c>
      <c r="F997" t="s">
        <v>6081</v>
      </c>
      <c r="G997" t="s">
        <v>429</v>
      </c>
      <c r="H997" t="s">
        <v>7443</v>
      </c>
      <c r="I997" t="s">
        <v>7417</v>
      </c>
      <c r="J997" t="s">
        <v>16</v>
      </c>
      <c r="K997" t="s">
        <v>16</v>
      </c>
      <c r="L997" t="s">
        <v>6256</v>
      </c>
      <c r="M997" t="s">
        <v>524</v>
      </c>
      <c r="N997" t="s">
        <v>525</v>
      </c>
      <c r="O997" t="b">
        <f t="shared" si="1410"/>
        <v>1</v>
      </c>
      <c r="P997" t="b">
        <f t="shared" si="1411"/>
        <v>1</v>
      </c>
      <c r="Q997" t="b">
        <f t="shared" si="1412"/>
        <v>0</v>
      </c>
      <c r="R997" t="b">
        <f t="shared" si="1413"/>
        <v>0</v>
      </c>
      <c r="S997" t="b">
        <f t="shared" si="1414"/>
        <v>1</v>
      </c>
      <c r="T997" t="b">
        <f t="shared" si="1415"/>
        <v>1</v>
      </c>
      <c r="U997" t="b">
        <f t="shared" si="1416"/>
        <v>0</v>
      </c>
      <c r="V997" t="b">
        <f t="shared" si="1417"/>
        <v>0</v>
      </c>
      <c r="W997" t="b">
        <f t="shared" si="1418"/>
        <v>0</v>
      </c>
      <c r="X997" t="b">
        <f t="shared" si="1419"/>
        <v>0</v>
      </c>
      <c r="Y997" t="b">
        <f t="shared" si="1420"/>
        <v>0</v>
      </c>
      <c r="Z997" t="b">
        <f t="shared" si="1421"/>
        <v>0</v>
      </c>
      <c r="AA997" t="b">
        <f t="shared" si="1422"/>
        <v>0</v>
      </c>
      <c r="AB997" t="b">
        <f t="shared" si="1423"/>
        <v>1</v>
      </c>
      <c r="AC997" t="b">
        <f t="shared" si="1424"/>
        <v>0</v>
      </c>
      <c r="AD997" t="b">
        <f t="shared" si="1425"/>
        <v>0</v>
      </c>
      <c r="AE997" t="b">
        <f t="shared" si="1426"/>
        <v>0</v>
      </c>
      <c r="AF997" t="b">
        <f t="shared" si="1427"/>
        <v>0</v>
      </c>
      <c r="AG997" t="b">
        <f t="shared" si="1428"/>
        <v>0</v>
      </c>
      <c r="AH997" t="b">
        <f t="shared" si="1429"/>
        <v>0</v>
      </c>
      <c r="AI997" t="b">
        <f t="shared" si="1430"/>
        <v>1</v>
      </c>
      <c r="AJ997" t="b">
        <f t="shared" si="1431"/>
        <v>0</v>
      </c>
      <c r="AK997" t="b">
        <f t="shared" si="1432"/>
        <v>0</v>
      </c>
      <c r="AL997" t="b">
        <f t="shared" si="1433"/>
        <v>0</v>
      </c>
      <c r="AM997" t="b">
        <f t="shared" si="1434"/>
        <v>0</v>
      </c>
      <c r="AN997" t="b">
        <f t="shared" si="1435"/>
        <v>0</v>
      </c>
      <c r="AO997" t="b">
        <f t="shared" si="1436"/>
        <v>0</v>
      </c>
      <c r="AP997" t="b">
        <f t="shared" si="1437"/>
        <v>0</v>
      </c>
      <c r="AQ997" t="b">
        <f t="shared" si="1438"/>
        <v>0</v>
      </c>
      <c r="AR997" t="b">
        <f t="shared" si="1439"/>
        <v>0</v>
      </c>
      <c r="AS997" t="b">
        <f t="shared" si="1440"/>
        <v>0</v>
      </c>
      <c r="AT997" t="b">
        <f t="shared" si="1441"/>
        <v>0</v>
      </c>
      <c r="AU997" t="b">
        <f t="shared" si="1442"/>
        <v>0</v>
      </c>
      <c r="AV997" t="b">
        <f t="shared" si="1443"/>
        <v>0</v>
      </c>
      <c r="AW997" t="b">
        <f t="shared" si="1444"/>
        <v>0</v>
      </c>
      <c r="AX997" t="b">
        <f t="shared" si="1445"/>
        <v>0</v>
      </c>
      <c r="AY997" t="b">
        <f t="shared" si="1446"/>
        <v>0</v>
      </c>
      <c r="AZ997" t="b">
        <f t="shared" si="1447"/>
        <v>0</v>
      </c>
      <c r="BA997" t="b">
        <f t="shared" si="1448"/>
        <v>0</v>
      </c>
      <c r="BB997" t="b">
        <f t="shared" si="1449"/>
        <v>0</v>
      </c>
      <c r="BC997" t="b">
        <f t="shared" si="1450"/>
        <v>0</v>
      </c>
      <c r="BD997" t="b">
        <f t="shared" si="1451"/>
        <v>0</v>
      </c>
      <c r="BE997" t="b">
        <f t="shared" si="1452"/>
        <v>0</v>
      </c>
      <c r="BF997" t="b">
        <f t="shared" si="1453"/>
        <v>0</v>
      </c>
      <c r="BG997" t="b">
        <f t="shared" si="1454"/>
        <v>0</v>
      </c>
      <c r="BH997" t="b">
        <f t="shared" si="1455"/>
        <v>0</v>
      </c>
      <c r="BI997" t="b">
        <f t="shared" si="1456"/>
        <v>0</v>
      </c>
      <c r="BJ997" t="b">
        <f t="shared" si="1457"/>
        <v>0</v>
      </c>
      <c r="BK997" t="b">
        <f t="shared" si="1458"/>
        <v>0</v>
      </c>
      <c r="BL997" t="b">
        <f t="shared" si="1459"/>
        <v>0</v>
      </c>
      <c r="BM997" t="b">
        <f t="shared" si="1460"/>
        <v>0</v>
      </c>
      <c r="BN997" t="b">
        <f t="shared" si="1461"/>
        <v>0</v>
      </c>
      <c r="BO997" t="b">
        <f t="shared" si="1462"/>
        <v>0</v>
      </c>
      <c r="BP997" t="b">
        <f t="shared" si="1463"/>
        <v>1</v>
      </c>
      <c r="BQ997" t="b">
        <f t="shared" si="1464"/>
        <v>0</v>
      </c>
      <c r="BR997" t="b">
        <f t="shared" si="1465"/>
        <v>0</v>
      </c>
      <c r="BS997" t="b">
        <f t="shared" si="1466"/>
        <v>0</v>
      </c>
      <c r="BT997" t="b">
        <f t="shared" si="1467"/>
        <v>0</v>
      </c>
      <c r="BU997" t="b">
        <f t="shared" si="1468"/>
        <v>0</v>
      </c>
      <c r="BV997" t="b">
        <f t="shared" si="1469"/>
        <v>0</v>
      </c>
      <c r="BW997" t="b">
        <f t="shared" si="1470"/>
        <v>0</v>
      </c>
      <c r="BX997" t="b">
        <f t="shared" si="1471"/>
        <v>0</v>
      </c>
      <c r="BY997" t="b">
        <f t="shared" si="1472"/>
        <v>0</v>
      </c>
      <c r="BZ997" t="b">
        <f t="shared" si="1473"/>
        <v>0</v>
      </c>
      <c r="CA997" t="b">
        <f t="shared" si="1474"/>
        <v>0</v>
      </c>
      <c r="CB997" t="b">
        <f t="shared" si="1475"/>
        <v>0</v>
      </c>
      <c r="CC997" t="b">
        <f t="shared" si="1476"/>
        <v>0</v>
      </c>
      <c r="CD997" t="b">
        <f t="shared" si="1477"/>
        <v>0</v>
      </c>
      <c r="CE997" t="b">
        <f t="shared" si="1478"/>
        <v>0</v>
      </c>
      <c r="CF997" t="b">
        <f t="shared" si="1479"/>
        <v>0</v>
      </c>
      <c r="CG997" t="b">
        <f t="shared" si="1480"/>
        <v>1</v>
      </c>
      <c r="CH997" t="b">
        <f t="shared" si="1481"/>
        <v>1</v>
      </c>
      <c r="CI997" t="b">
        <f t="shared" si="1482"/>
        <v>0</v>
      </c>
      <c r="CJ997" t="b">
        <f t="shared" si="1483"/>
        <v>0</v>
      </c>
      <c r="CK997" t="b">
        <f t="shared" si="1484"/>
        <v>0</v>
      </c>
      <c r="CL997" t="b">
        <f t="shared" si="1485"/>
        <v>0</v>
      </c>
      <c r="CM997" t="b">
        <f t="shared" si="1486"/>
        <v>0</v>
      </c>
      <c r="CN997" t="b">
        <f t="shared" si="1487"/>
        <v>0</v>
      </c>
      <c r="CO997" t="b">
        <f t="shared" si="1488"/>
        <v>0</v>
      </c>
      <c r="CP997" t="b">
        <f t="shared" si="1489"/>
        <v>0</v>
      </c>
      <c r="CQ997" t="b">
        <f t="shared" si="1490"/>
        <v>0</v>
      </c>
      <c r="CR997" t="b">
        <f t="shared" si="1491"/>
        <v>0</v>
      </c>
      <c r="CS997" t="b">
        <f t="shared" si="1492"/>
        <v>0</v>
      </c>
      <c r="CT997" t="b">
        <f t="shared" si="1493"/>
        <v>0</v>
      </c>
      <c r="CU997" t="b">
        <f t="shared" si="1494"/>
        <v>0</v>
      </c>
      <c r="CV997" t="b">
        <f t="shared" si="1495"/>
        <v>0</v>
      </c>
      <c r="CW997" t="b">
        <f t="shared" si="1496"/>
        <v>0</v>
      </c>
      <c r="CX997" t="b">
        <f t="shared" si="1497"/>
        <v>0</v>
      </c>
      <c r="CY997" t="b">
        <f t="shared" si="1498"/>
        <v>0</v>
      </c>
      <c r="CZ997" t="b">
        <f t="shared" si="1499"/>
        <v>0</v>
      </c>
      <c r="DA997" t="b">
        <f t="shared" si="1500"/>
        <v>0</v>
      </c>
      <c r="DB997" t="b">
        <f t="shared" si="1501"/>
        <v>0</v>
      </c>
      <c r="DC997" t="b">
        <f t="shared" si="1502"/>
        <v>0</v>
      </c>
      <c r="DD997" t="b">
        <f t="shared" si="1503"/>
        <v>0</v>
      </c>
    </row>
    <row r="998" spans="1:108">
      <c r="A998" t="s">
        <v>526</v>
      </c>
      <c r="C998" t="s">
        <v>527</v>
      </c>
      <c r="F998" t="s">
        <v>6081</v>
      </c>
      <c r="G998" t="s">
        <v>429</v>
      </c>
      <c r="H998" t="s">
        <v>7443</v>
      </c>
      <c r="I998" t="s">
        <v>7417</v>
      </c>
      <c r="J998" t="s">
        <v>16</v>
      </c>
      <c r="K998" t="s">
        <v>16</v>
      </c>
      <c r="L998" t="s">
        <v>6257</v>
      </c>
      <c r="M998" t="s">
        <v>6079</v>
      </c>
      <c r="N998" t="s">
        <v>528</v>
      </c>
      <c r="O998" t="b">
        <f t="shared" si="1410"/>
        <v>1</v>
      </c>
      <c r="P998" t="b">
        <f t="shared" si="1411"/>
        <v>0</v>
      </c>
      <c r="Q998" t="b">
        <f t="shared" si="1412"/>
        <v>0</v>
      </c>
      <c r="R998" t="b">
        <f t="shared" si="1413"/>
        <v>0</v>
      </c>
      <c r="S998" t="b">
        <f t="shared" si="1414"/>
        <v>1</v>
      </c>
      <c r="T998" t="b">
        <f t="shared" si="1415"/>
        <v>0</v>
      </c>
      <c r="U998" t="b">
        <f t="shared" si="1416"/>
        <v>0</v>
      </c>
      <c r="V998" t="b">
        <f t="shared" si="1417"/>
        <v>0</v>
      </c>
      <c r="W998" t="b">
        <f t="shared" si="1418"/>
        <v>1</v>
      </c>
      <c r="X998" t="b">
        <f t="shared" si="1419"/>
        <v>1</v>
      </c>
      <c r="Y998" t="b">
        <f t="shared" si="1420"/>
        <v>0</v>
      </c>
      <c r="Z998" t="b">
        <f t="shared" si="1421"/>
        <v>0</v>
      </c>
      <c r="AA998" t="b">
        <f t="shared" si="1422"/>
        <v>0</v>
      </c>
      <c r="AB998" t="b">
        <f t="shared" si="1423"/>
        <v>0</v>
      </c>
      <c r="AC998" t="b">
        <f t="shared" si="1424"/>
        <v>0</v>
      </c>
      <c r="AD998" t="b">
        <f t="shared" si="1425"/>
        <v>0</v>
      </c>
      <c r="AE998" t="b">
        <f t="shared" si="1426"/>
        <v>0</v>
      </c>
      <c r="AF998" t="b">
        <f t="shared" si="1427"/>
        <v>0</v>
      </c>
      <c r="AG998" t="b">
        <f t="shared" si="1428"/>
        <v>0</v>
      </c>
      <c r="AH998" t="b">
        <f t="shared" si="1429"/>
        <v>0</v>
      </c>
      <c r="AI998" t="b">
        <f t="shared" si="1430"/>
        <v>0</v>
      </c>
      <c r="AJ998" t="b">
        <f t="shared" si="1431"/>
        <v>0</v>
      </c>
      <c r="AK998" t="b">
        <f t="shared" si="1432"/>
        <v>0</v>
      </c>
      <c r="AL998" t="b">
        <f t="shared" si="1433"/>
        <v>0</v>
      </c>
      <c r="AM998" t="b">
        <f t="shared" si="1434"/>
        <v>0</v>
      </c>
      <c r="AN998" t="b">
        <f t="shared" si="1435"/>
        <v>0</v>
      </c>
      <c r="AO998" t="b">
        <f t="shared" si="1436"/>
        <v>0</v>
      </c>
      <c r="AP998" t="b">
        <f t="shared" si="1437"/>
        <v>0</v>
      </c>
      <c r="AQ998" t="b">
        <f t="shared" si="1438"/>
        <v>0</v>
      </c>
      <c r="AR998" t="b">
        <f t="shared" si="1439"/>
        <v>0</v>
      </c>
      <c r="AS998" t="b">
        <f t="shared" si="1440"/>
        <v>0</v>
      </c>
      <c r="AT998" t="b">
        <f t="shared" si="1441"/>
        <v>0</v>
      </c>
      <c r="AU998" t="b">
        <f t="shared" si="1442"/>
        <v>0</v>
      </c>
      <c r="AV998" t="b">
        <f t="shared" si="1443"/>
        <v>0</v>
      </c>
      <c r="AW998" t="b">
        <f t="shared" si="1444"/>
        <v>0</v>
      </c>
      <c r="AX998" t="b">
        <f t="shared" si="1445"/>
        <v>0</v>
      </c>
      <c r="AY998" t="b">
        <f t="shared" si="1446"/>
        <v>0</v>
      </c>
      <c r="AZ998" t="b">
        <f t="shared" si="1447"/>
        <v>0</v>
      </c>
      <c r="BA998" t="b">
        <f t="shared" si="1448"/>
        <v>0</v>
      </c>
      <c r="BB998" t="b">
        <f t="shared" si="1449"/>
        <v>0</v>
      </c>
      <c r="BC998" t="b">
        <f t="shared" si="1450"/>
        <v>0</v>
      </c>
      <c r="BD998" t="b">
        <f t="shared" si="1451"/>
        <v>1</v>
      </c>
      <c r="BE998" t="b">
        <f t="shared" si="1452"/>
        <v>0</v>
      </c>
      <c r="BF998" t="b">
        <f t="shared" si="1453"/>
        <v>0</v>
      </c>
      <c r="BG998" t="b">
        <f t="shared" si="1454"/>
        <v>0</v>
      </c>
      <c r="BH998" t="b">
        <f t="shared" si="1455"/>
        <v>1</v>
      </c>
      <c r="BI998" t="b">
        <f t="shared" si="1456"/>
        <v>0</v>
      </c>
      <c r="BJ998" t="b">
        <f t="shared" si="1457"/>
        <v>0</v>
      </c>
      <c r="BK998" t="b">
        <f t="shared" si="1458"/>
        <v>0</v>
      </c>
      <c r="BL998" t="b">
        <f t="shared" si="1459"/>
        <v>1</v>
      </c>
      <c r="BM998" t="b">
        <f t="shared" si="1460"/>
        <v>0</v>
      </c>
      <c r="BN998" t="b">
        <f t="shared" si="1461"/>
        <v>0</v>
      </c>
      <c r="BO998" t="b">
        <f t="shared" si="1462"/>
        <v>0</v>
      </c>
      <c r="BP998" t="b">
        <f t="shared" si="1463"/>
        <v>0</v>
      </c>
      <c r="BQ998" t="b">
        <f t="shared" si="1464"/>
        <v>0</v>
      </c>
      <c r="BR998" t="b">
        <f t="shared" si="1465"/>
        <v>0</v>
      </c>
      <c r="BS998" t="b">
        <f t="shared" si="1466"/>
        <v>0</v>
      </c>
      <c r="BT998" t="b">
        <f t="shared" si="1467"/>
        <v>0</v>
      </c>
      <c r="BU998" t="b">
        <f t="shared" si="1468"/>
        <v>0</v>
      </c>
      <c r="BV998" t="b">
        <f t="shared" si="1469"/>
        <v>0</v>
      </c>
      <c r="BW998" t="b">
        <f t="shared" si="1470"/>
        <v>0</v>
      </c>
      <c r="BX998" t="b">
        <f t="shared" si="1471"/>
        <v>0</v>
      </c>
      <c r="BY998" t="b">
        <f t="shared" si="1472"/>
        <v>0</v>
      </c>
      <c r="BZ998" t="b">
        <f t="shared" si="1473"/>
        <v>0</v>
      </c>
      <c r="CA998" t="b">
        <f t="shared" si="1474"/>
        <v>0</v>
      </c>
      <c r="CB998" t="b">
        <f t="shared" si="1475"/>
        <v>0</v>
      </c>
      <c r="CC998" t="b">
        <f t="shared" si="1476"/>
        <v>0</v>
      </c>
      <c r="CD998" t="b">
        <f t="shared" si="1477"/>
        <v>1</v>
      </c>
      <c r="CE998" t="b">
        <f t="shared" si="1478"/>
        <v>0</v>
      </c>
      <c r="CF998" t="b">
        <f t="shared" si="1479"/>
        <v>0</v>
      </c>
      <c r="CG998" t="b">
        <f t="shared" si="1480"/>
        <v>0</v>
      </c>
      <c r="CH998" t="b">
        <f t="shared" si="1481"/>
        <v>0</v>
      </c>
      <c r="CI998" t="b">
        <f t="shared" si="1482"/>
        <v>0</v>
      </c>
      <c r="CJ998" t="b">
        <f t="shared" si="1483"/>
        <v>0</v>
      </c>
      <c r="CK998" t="b">
        <f t="shared" si="1484"/>
        <v>0</v>
      </c>
      <c r="CL998" t="b">
        <f t="shared" si="1485"/>
        <v>0</v>
      </c>
      <c r="CM998" t="b">
        <f t="shared" si="1486"/>
        <v>0</v>
      </c>
      <c r="CN998" t="b">
        <f t="shared" si="1487"/>
        <v>0</v>
      </c>
      <c r="CO998" t="b">
        <f t="shared" si="1488"/>
        <v>0</v>
      </c>
      <c r="CP998" t="b">
        <f t="shared" si="1489"/>
        <v>0</v>
      </c>
      <c r="CQ998" t="b">
        <f t="shared" si="1490"/>
        <v>0</v>
      </c>
      <c r="CR998" t="b">
        <f t="shared" si="1491"/>
        <v>0</v>
      </c>
      <c r="CS998" t="b">
        <f t="shared" si="1492"/>
        <v>0</v>
      </c>
      <c r="CT998" t="b">
        <f t="shared" si="1493"/>
        <v>0</v>
      </c>
      <c r="CU998" t="b">
        <f t="shared" si="1494"/>
        <v>0</v>
      </c>
      <c r="CV998" t="b">
        <f t="shared" si="1495"/>
        <v>0</v>
      </c>
      <c r="CW998" t="b">
        <f t="shared" si="1496"/>
        <v>0</v>
      </c>
      <c r="CX998" t="b">
        <f t="shared" si="1497"/>
        <v>0</v>
      </c>
      <c r="CY998" t="b">
        <f t="shared" si="1498"/>
        <v>0</v>
      </c>
      <c r="CZ998" t="b">
        <f t="shared" si="1499"/>
        <v>0</v>
      </c>
      <c r="DA998" t="b">
        <f t="shared" si="1500"/>
        <v>0</v>
      </c>
      <c r="DB998" t="b">
        <f t="shared" si="1501"/>
        <v>0</v>
      </c>
      <c r="DC998" t="b">
        <f t="shared" si="1502"/>
        <v>0</v>
      </c>
      <c r="DD998" t="b">
        <f t="shared" si="1503"/>
        <v>0</v>
      </c>
    </row>
    <row r="999" spans="1:108">
      <c r="A999" t="s">
        <v>529</v>
      </c>
      <c r="C999" t="s">
        <v>530</v>
      </c>
      <c r="F999" t="s">
        <v>6081</v>
      </c>
      <c r="G999" t="s">
        <v>429</v>
      </c>
      <c r="H999" t="s">
        <v>7443</v>
      </c>
      <c r="I999" t="s">
        <v>7417</v>
      </c>
      <c r="J999" t="s">
        <v>108</v>
      </c>
      <c r="K999" t="s">
        <v>109</v>
      </c>
      <c r="L999" t="s">
        <v>6258</v>
      </c>
      <c r="M999" t="s">
        <v>6079</v>
      </c>
      <c r="N999" t="s">
        <v>531</v>
      </c>
      <c r="O999" t="b">
        <f t="shared" si="1410"/>
        <v>0</v>
      </c>
      <c r="P999" t="b">
        <f t="shared" si="1411"/>
        <v>1</v>
      </c>
      <c r="Q999" t="b">
        <f t="shared" si="1412"/>
        <v>1</v>
      </c>
      <c r="R999" t="b">
        <f t="shared" si="1413"/>
        <v>0</v>
      </c>
      <c r="S999" t="b">
        <f t="shared" si="1414"/>
        <v>0</v>
      </c>
      <c r="T999" t="b">
        <f t="shared" si="1415"/>
        <v>0</v>
      </c>
      <c r="U999" t="b">
        <f t="shared" si="1416"/>
        <v>1</v>
      </c>
      <c r="V999" t="b">
        <f t="shared" si="1417"/>
        <v>1</v>
      </c>
      <c r="W999" t="b">
        <f t="shared" si="1418"/>
        <v>0</v>
      </c>
      <c r="X999" t="b">
        <f t="shared" si="1419"/>
        <v>0</v>
      </c>
      <c r="Y999" t="b">
        <f t="shared" si="1420"/>
        <v>0</v>
      </c>
      <c r="Z999" t="b">
        <f t="shared" si="1421"/>
        <v>0</v>
      </c>
      <c r="AA999" t="b">
        <f t="shared" si="1422"/>
        <v>1</v>
      </c>
      <c r="AB999" t="b">
        <f t="shared" si="1423"/>
        <v>0</v>
      </c>
      <c r="AC999" t="b">
        <f t="shared" si="1424"/>
        <v>0</v>
      </c>
      <c r="AD999" t="b">
        <f t="shared" si="1425"/>
        <v>0</v>
      </c>
      <c r="AE999" t="b">
        <f t="shared" si="1426"/>
        <v>0</v>
      </c>
      <c r="AF999" t="b">
        <f t="shared" si="1427"/>
        <v>0</v>
      </c>
      <c r="AG999" t="b">
        <f t="shared" si="1428"/>
        <v>0</v>
      </c>
      <c r="AH999" t="b">
        <f t="shared" si="1429"/>
        <v>1</v>
      </c>
      <c r="AI999" t="b">
        <f t="shared" si="1430"/>
        <v>0</v>
      </c>
      <c r="AJ999" t="b">
        <f t="shared" si="1431"/>
        <v>0</v>
      </c>
      <c r="AK999" t="b">
        <f t="shared" si="1432"/>
        <v>0</v>
      </c>
      <c r="AL999" t="b">
        <f t="shared" si="1433"/>
        <v>0</v>
      </c>
      <c r="AM999" t="b">
        <f t="shared" si="1434"/>
        <v>0</v>
      </c>
      <c r="AN999" t="b">
        <f t="shared" si="1435"/>
        <v>0</v>
      </c>
      <c r="AO999" t="b">
        <f t="shared" si="1436"/>
        <v>0</v>
      </c>
      <c r="AP999" t="b">
        <f t="shared" si="1437"/>
        <v>0</v>
      </c>
      <c r="AQ999" t="b">
        <f t="shared" si="1438"/>
        <v>0</v>
      </c>
      <c r="AR999" t="b">
        <f t="shared" si="1439"/>
        <v>0</v>
      </c>
      <c r="AS999" t="b">
        <f t="shared" si="1440"/>
        <v>0</v>
      </c>
      <c r="AT999" t="b">
        <f t="shared" si="1441"/>
        <v>0</v>
      </c>
      <c r="AU999" t="b">
        <f t="shared" si="1442"/>
        <v>0</v>
      </c>
      <c r="AV999" t="b">
        <f t="shared" si="1443"/>
        <v>0</v>
      </c>
      <c r="AW999" t="b">
        <f t="shared" si="1444"/>
        <v>0</v>
      </c>
      <c r="AX999" t="b">
        <f t="shared" si="1445"/>
        <v>0</v>
      </c>
      <c r="AY999" t="b">
        <f t="shared" si="1446"/>
        <v>0</v>
      </c>
      <c r="AZ999" t="b">
        <f t="shared" si="1447"/>
        <v>0</v>
      </c>
      <c r="BA999" t="b">
        <f t="shared" si="1448"/>
        <v>0</v>
      </c>
      <c r="BB999" t="b">
        <f t="shared" si="1449"/>
        <v>0</v>
      </c>
      <c r="BC999" t="b">
        <f t="shared" si="1450"/>
        <v>0</v>
      </c>
      <c r="BD999" t="b">
        <f t="shared" si="1451"/>
        <v>0</v>
      </c>
      <c r="BE999" t="b">
        <f t="shared" si="1452"/>
        <v>0</v>
      </c>
      <c r="BF999" t="b">
        <f t="shared" si="1453"/>
        <v>0</v>
      </c>
      <c r="BG999" t="b">
        <f t="shared" si="1454"/>
        <v>0</v>
      </c>
      <c r="BH999" t="b">
        <f t="shared" si="1455"/>
        <v>0</v>
      </c>
      <c r="BI999" t="b">
        <f t="shared" si="1456"/>
        <v>0</v>
      </c>
      <c r="BJ999" t="b">
        <f t="shared" si="1457"/>
        <v>0</v>
      </c>
      <c r="BK999" t="b">
        <f t="shared" si="1458"/>
        <v>0</v>
      </c>
      <c r="BL999" t="b">
        <f t="shared" si="1459"/>
        <v>0</v>
      </c>
      <c r="BM999" t="b">
        <f t="shared" si="1460"/>
        <v>0</v>
      </c>
      <c r="BN999" t="b">
        <f t="shared" si="1461"/>
        <v>0</v>
      </c>
      <c r="BO999" t="b">
        <f t="shared" si="1462"/>
        <v>0</v>
      </c>
      <c r="BP999" t="b">
        <f t="shared" si="1463"/>
        <v>0</v>
      </c>
      <c r="BQ999" t="b">
        <f t="shared" si="1464"/>
        <v>0</v>
      </c>
      <c r="BR999" t="b">
        <f t="shared" si="1465"/>
        <v>0</v>
      </c>
      <c r="BS999" t="b">
        <f t="shared" si="1466"/>
        <v>0</v>
      </c>
      <c r="BT999" t="b">
        <f t="shared" si="1467"/>
        <v>0</v>
      </c>
      <c r="BU999" t="b">
        <f t="shared" si="1468"/>
        <v>0</v>
      </c>
      <c r="BV999" t="b">
        <f t="shared" si="1469"/>
        <v>0</v>
      </c>
      <c r="BW999" t="b">
        <f t="shared" si="1470"/>
        <v>0</v>
      </c>
      <c r="BX999" t="b">
        <f t="shared" si="1471"/>
        <v>1</v>
      </c>
      <c r="BY999" t="b">
        <f t="shared" si="1472"/>
        <v>0</v>
      </c>
      <c r="BZ999" t="b">
        <f t="shared" si="1473"/>
        <v>0</v>
      </c>
      <c r="CA999" t="b">
        <f t="shared" si="1474"/>
        <v>0</v>
      </c>
      <c r="CB999" t="b">
        <f t="shared" si="1475"/>
        <v>0</v>
      </c>
      <c r="CC999" t="b">
        <f t="shared" si="1476"/>
        <v>0</v>
      </c>
      <c r="CD999" t="b">
        <f t="shared" si="1477"/>
        <v>0</v>
      </c>
      <c r="CE999" t="b">
        <f t="shared" si="1478"/>
        <v>0</v>
      </c>
      <c r="CF999" t="b">
        <f t="shared" si="1479"/>
        <v>0</v>
      </c>
      <c r="CG999" t="b">
        <f t="shared" si="1480"/>
        <v>0</v>
      </c>
      <c r="CH999" t="b">
        <f t="shared" si="1481"/>
        <v>0</v>
      </c>
      <c r="CI999" t="b">
        <f t="shared" si="1482"/>
        <v>0</v>
      </c>
      <c r="CJ999" t="b">
        <f t="shared" si="1483"/>
        <v>0</v>
      </c>
      <c r="CK999" t="b">
        <f t="shared" si="1484"/>
        <v>0</v>
      </c>
      <c r="CL999" t="b">
        <f t="shared" si="1485"/>
        <v>0</v>
      </c>
      <c r="CM999" t="b">
        <f t="shared" si="1486"/>
        <v>0</v>
      </c>
      <c r="CN999" t="b">
        <f t="shared" si="1487"/>
        <v>0</v>
      </c>
      <c r="CO999" t="b">
        <f t="shared" si="1488"/>
        <v>0</v>
      </c>
      <c r="CP999" t="b">
        <f t="shared" si="1489"/>
        <v>0</v>
      </c>
      <c r="CQ999" t="b">
        <f t="shared" si="1490"/>
        <v>0</v>
      </c>
      <c r="CR999" t="b">
        <f t="shared" si="1491"/>
        <v>0</v>
      </c>
      <c r="CS999" t="b">
        <f t="shared" si="1492"/>
        <v>0</v>
      </c>
      <c r="CT999" t="b">
        <f t="shared" si="1493"/>
        <v>0</v>
      </c>
      <c r="CU999" t="b">
        <f t="shared" si="1494"/>
        <v>0</v>
      </c>
      <c r="CV999" t="b">
        <f t="shared" si="1495"/>
        <v>0</v>
      </c>
      <c r="CW999" t="b">
        <f t="shared" si="1496"/>
        <v>0</v>
      </c>
      <c r="CX999" t="b">
        <f t="shared" si="1497"/>
        <v>0</v>
      </c>
      <c r="CY999" t="b">
        <f t="shared" si="1498"/>
        <v>0</v>
      </c>
      <c r="CZ999" t="b">
        <f t="shared" si="1499"/>
        <v>0</v>
      </c>
      <c r="DA999" t="b">
        <f t="shared" si="1500"/>
        <v>0</v>
      </c>
      <c r="DB999" t="b">
        <f t="shared" si="1501"/>
        <v>0</v>
      </c>
      <c r="DC999" t="b">
        <f t="shared" si="1502"/>
        <v>0</v>
      </c>
      <c r="DD999" t="b">
        <f t="shared" si="1503"/>
        <v>0</v>
      </c>
    </row>
    <row r="1000" spans="1:108">
      <c r="A1000" t="s">
        <v>532</v>
      </c>
      <c r="C1000" t="s">
        <v>530</v>
      </c>
      <c r="F1000" t="s">
        <v>6081</v>
      </c>
      <c r="G1000" t="s">
        <v>429</v>
      </c>
      <c r="H1000" t="s">
        <v>7443</v>
      </c>
      <c r="I1000" t="s">
        <v>7417</v>
      </c>
      <c r="J1000" t="s">
        <v>109</v>
      </c>
      <c r="K1000" t="s">
        <v>109</v>
      </c>
      <c r="L1000" t="s">
        <v>6259</v>
      </c>
      <c r="M1000" t="s">
        <v>6079</v>
      </c>
      <c r="N1000" t="s">
        <v>533</v>
      </c>
      <c r="O1000" t="b">
        <f t="shared" si="1410"/>
        <v>0</v>
      </c>
      <c r="P1000" t="b">
        <f t="shared" si="1411"/>
        <v>0</v>
      </c>
      <c r="Q1000" t="b">
        <f t="shared" si="1412"/>
        <v>0</v>
      </c>
      <c r="R1000" t="b">
        <f t="shared" si="1413"/>
        <v>1</v>
      </c>
      <c r="S1000" t="b">
        <f t="shared" si="1414"/>
        <v>0</v>
      </c>
      <c r="T1000" t="b">
        <f t="shared" si="1415"/>
        <v>0</v>
      </c>
      <c r="U1000" t="b">
        <f t="shared" si="1416"/>
        <v>0</v>
      </c>
      <c r="V1000" t="b">
        <f t="shared" si="1417"/>
        <v>0</v>
      </c>
      <c r="W1000" t="b">
        <f t="shared" si="1418"/>
        <v>0</v>
      </c>
      <c r="X1000" t="b">
        <f t="shared" si="1419"/>
        <v>1</v>
      </c>
      <c r="Y1000" t="b">
        <f t="shared" si="1420"/>
        <v>0</v>
      </c>
      <c r="Z1000" t="b">
        <f t="shared" si="1421"/>
        <v>0</v>
      </c>
      <c r="AA1000" t="b">
        <f t="shared" si="1422"/>
        <v>0</v>
      </c>
      <c r="AB1000" t="b">
        <f t="shared" si="1423"/>
        <v>0</v>
      </c>
      <c r="AC1000" t="b">
        <f t="shared" si="1424"/>
        <v>0</v>
      </c>
      <c r="AD1000" t="b">
        <f t="shared" si="1425"/>
        <v>0</v>
      </c>
      <c r="AE1000" t="b">
        <f t="shared" si="1426"/>
        <v>0</v>
      </c>
      <c r="AF1000" t="b">
        <f t="shared" si="1427"/>
        <v>0</v>
      </c>
      <c r="AG1000" t="b">
        <f t="shared" si="1428"/>
        <v>0</v>
      </c>
      <c r="AH1000" t="b">
        <f t="shared" si="1429"/>
        <v>0</v>
      </c>
      <c r="AI1000" t="b">
        <f t="shared" si="1430"/>
        <v>0</v>
      </c>
      <c r="AJ1000" t="b">
        <f t="shared" si="1431"/>
        <v>0</v>
      </c>
      <c r="AK1000" t="b">
        <f t="shared" si="1432"/>
        <v>0</v>
      </c>
      <c r="AL1000" t="b">
        <f t="shared" si="1433"/>
        <v>0</v>
      </c>
      <c r="AM1000" t="b">
        <f t="shared" si="1434"/>
        <v>0</v>
      </c>
      <c r="AN1000" t="b">
        <f t="shared" si="1435"/>
        <v>0</v>
      </c>
      <c r="AO1000" t="b">
        <f t="shared" si="1436"/>
        <v>0</v>
      </c>
      <c r="AP1000" t="b">
        <f t="shared" si="1437"/>
        <v>0</v>
      </c>
      <c r="AQ1000" t="b">
        <f t="shared" si="1438"/>
        <v>0</v>
      </c>
      <c r="AR1000" t="b">
        <f t="shared" si="1439"/>
        <v>0</v>
      </c>
      <c r="AS1000" t="b">
        <f t="shared" si="1440"/>
        <v>1</v>
      </c>
      <c r="AT1000" t="b">
        <f t="shared" si="1441"/>
        <v>0</v>
      </c>
      <c r="AU1000" t="b">
        <f t="shared" si="1442"/>
        <v>0</v>
      </c>
      <c r="AV1000" t="b">
        <f t="shared" si="1443"/>
        <v>0</v>
      </c>
      <c r="AW1000" t="b">
        <f t="shared" si="1444"/>
        <v>0</v>
      </c>
      <c r="AX1000" t="b">
        <f t="shared" si="1445"/>
        <v>0</v>
      </c>
      <c r="AY1000" t="b">
        <f t="shared" si="1446"/>
        <v>0</v>
      </c>
      <c r="AZ1000" t="b">
        <f t="shared" si="1447"/>
        <v>0</v>
      </c>
      <c r="BA1000" t="b">
        <f t="shared" si="1448"/>
        <v>0</v>
      </c>
      <c r="BB1000" t="b">
        <f t="shared" si="1449"/>
        <v>0</v>
      </c>
      <c r="BC1000" t="b">
        <f t="shared" si="1450"/>
        <v>0</v>
      </c>
      <c r="BD1000" t="b">
        <f t="shared" si="1451"/>
        <v>0</v>
      </c>
      <c r="BE1000" t="b">
        <f t="shared" si="1452"/>
        <v>0</v>
      </c>
      <c r="BF1000" t="b">
        <f t="shared" si="1453"/>
        <v>0</v>
      </c>
      <c r="BG1000" t="b">
        <f t="shared" si="1454"/>
        <v>0</v>
      </c>
      <c r="BH1000" t="b">
        <f t="shared" si="1455"/>
        <v>0</v>
      </c>
      <c r="BI1000" t="b">
        <f t="shared" si="1456"/>
        <v>0</v>
      </c>
      <c r="BJ1000" t="b">
        <f t="shared" si="1457"/>
        <v>0</v>
      </c>
      <c r="BK1000" t="b">
        <f t="shared" si="1458"/>
        <v>0</v>
      </c>
      <c r="BL1000" t="b">
        <f t="shared" si="1459"/>
        <v>0</v>
      </c>
      <c r="BM1000" t="b">
        <f t="shared" si="1460"/>
        <v>0</v>
      </c>
      <c r="BN1000" t="b">
        <f t="shared" si="1461"/>
        <v>0</v>
      </c>
      <c r="BO1000" t="b">
        <f t="shared" si="1462"/>
        <v>0</v>
      </c>
      <c r="BP1000" t="b">
        <f t="shared" si="1463"/>
        <v>0</v>
      </c>
      <c r="BQ1000" t="b">
        <f t="shared" si="1464"/>
        <v>0</v>
      </c>
      <c r="BR1000" t="b">
        <f t="shared" si="1465"/>
        <v>0</v>
      </c>
      <c r="BS1000" t="b">
        <f t="shared" si="1466"/>
        <v>0</v>
      </c>
      <c r="BT1000" t="b">
        <f t="shared" si="1467"/>
        <v>1</v>
      </c>
      <c r="BU1000" t="b">
        <f t="shared" si="1468"/>
        <v>0</v>
      </c>
      <c r="BV1000" t="b">
        <f t="shared" si="1469"/>
        <v>0</v>
      </c>
      <c r="BW1000" t="b">
        <f t="shared" si="1470"/>
        <v>0</v>
      </c>
      <c r="BX1000" t="b">
        <f t="shared" si="1471"/>
        <v>0</v>
      </c>
      <c r="BY1000" t="b">
        <f t="shared" si="1472"/>
        <v>0</v>
      </c>
      <c r="BZ1000" t="b">
        <f t="shared" si="1473"/>
        <v>0</v>
      </c>
      <c r="CA1000" t="b">
        <f t="shared" si="1474"/>
        <v>0</v>
      </c>
      <c r="CB1000" t="b">
        <f t="shared" si="1475"/>
        <v>0</v>
      </c>
      <c r="CC1000" t="b">
        <f t="shared" si="1476"/>
        <v>0</v>
      </c>
      <c r="CD1000" t="b">
        <f t="shared" si="1477"/>
        <v>0</v>
      </c>
      <c r="CE1000" t="b">
        <f t="shared" si="1478"/>
        <v>0</v>
      </c>
      <c r="CF1000" t="b">
        <f t="shared" si="1479"/>
        <v>0</v>
      </c>
      <c r="CG1000" t="b">
        <f t="shared" si="1480"/>
        <v>0</v>
      </c>
      <c r="CH1000" t="b">
        <f t="shared" si="1481"/>
        <v>0</v>
      </c>
      <c r="CI1000" t="b">
        <f t="shared" si="1482"/>
        <v>0</v>
      </c>
      <c r="CJ1000" t="b">
        <f t="shared" si="1483"/>
        <v>0</v>
      </c>
      <c r="CK1000" t="b">
        <f t="shared" si="1484"/>
        <v>0</v>
      </c>
      <c r="CL1000" t="b">
        <f t="shared" si="1485"/>
        <v>0</v>
      </c>
      <c r="CM1000" t="b">
        <f t="shared" si="1486"/>
        <v>0</v>
      </c>
      <c r="CN1000" t="b">
        <f t="shared" si="1487"/>
        <v>0</v>
      </c>
      <c r="CO1000" t="b">
        <f t="shared" si="1488"/>
        <v>0</v>
      </c>
      <c r="CP1000" t="b">
        <f t="shared" si="1489"/>
        <v>0</v>
      </c>
      <c r="CQ1000" t="b">
        <f t="shared" si="1490"/>
        <v>0</v>
      </c>
      <c r="CR1000" t="b">
        <f t="shared" si="1491"/>
        <v>0</v>
      </c>
      <c r="CS1000" t="b">
        <f t="shared" si="1492"/>
        <v>0</v>
      </c>
      <c r="CT1000" t="b">
        <f t="shared" si="1493"/>
        <v>0</v>
      </c>
      <c r="CU1000" t="b">
        <f t="shared" si="1494"/>
        <v>0</v>
      </c>
      <c r="CV1000" t="b">
        <f t="shared" si="1495"/>
        <v>0</v>
      </c>
      <c r="CW1000" t="b">
        <f t="shared" si="1496"/>
        <v>0</v>
      </c>
      <c r="CX1000" t="b">
        <f t="shared" si="1497"/>
        <v>0</v>
      </c>
      <c r="CY1000" t="b">
        <f t="shared" si="1498"/>
        <v>0</v>
      </c>
      <c r="CZ1000" t="b">
        <f t="shared" si="1499"/>
        <v>0</v>
      </c>
      <c r="DA1000" t="b">
        <f t="shared" si="1500"/>
        <v>0</v>
      </c>
      <c r="DB1000" t="b">
        <f t="shared" si="1501"/>
        <v>0</v>
      </c>
      <c r="DC1000" t="b">
        <f t="shared" si="1502"/>
        <v>0</v>
      </c>
      <c r="DD1000" t="b">
        <f t="shared" si="1503"/>
        <v>0</v>
      </c>
    </row>
    <row r="1001" spans="1:108">
      <c r="A1001" t="s">
        <v>534</v>
      </c>
      <c r="C1001" t="s">
        <v>530</v>
      </c>
      <c r="F1001" t="s">
        <v>6081</v>
      </c>
      <c r="G1001" t="s">
        <v>429</v>
      </c>
      <c r="H1001" t="s">
        <v>7443</v>
      </c>
      <c r="I1001" t="s">
        <v>7417</v>
      </c>
      <c r="J1001" t="s">
        <v>139</v>
      </c>
      <c r="K1001" t="s">
        <v>139</v>
      </c>
      <c r="L1001" t="s">
        <v>6260</v>
      </c>
      <c r="M1001" t="s">
        <v>221</v>
      </c>
      <c r="N1001" t="s">
        <v>535</v>
      </c>
      <c r="O1001" t="b">
        <f t="shared" si="1410"/>
        <v>1</v>
      </c>
      <c r="P1001" t="b">
        <f t="shared" si="1411"/>
        <v>1</v>
      </c>
      <c r="Q1001" t="b">
        <f t="shared" si="1412"/>
        <v>1</v>
      </c>
      <c r="R1001" t="b">
        <f t="shared" si="1413"/>
        <v>1</v>
      </c>
      <c r="S1001" t="b">
        <f t="shared" si="1414"/>
        <v>1</v>
      </c>
      <c r="T1001" t="b">
        <f t="shared" si="1415"/>
        <v>0</v>
      </c>
      <c r="U1001" t="b">
        <f t="shared" si="1416"/>
        <v>1</v>
      </c>
      <c r="V1001" t="b">
        <f t="shared" si="1417"/>
        <v>1</v>
      </c>
      <c r="W1001" t="b">
        <f t="shared" si="1418"/>
        <v>0</v>
      </c>
      <c r="X1001" t="b">
        <f t="shared" si="1419"/>
        <v>1</v>
      </c>
      <c r="Y1001" t="b">
        <f t="shared" si="1420"/>
        <v>1</v>
      </c>
      <c r="Z1001" t="b">
        <f t="shared" si="1421"/>
        <v>0</v>
      </c>
      <c r="AA1001" t="b">
        <f t="shared" si="1422"/>
        <v>1</v>
      </c>
      <c r="AB1001" t="b">
        <f t="shared" si="1423"/>
        <v>0</v>
      </c>
      <c r="AC1001" t="b">
        <f t="shared" si="1424"/>
        <v>0</v>
      </c>
      <c r="AD1001" t="b">
        <f t="shared" si="1425"/>
        <v>0</v>
      </c>
      <c r="AE1001" t="b">
        <f t="shared" si="1426"/>
        <v>0</v>
      </c>
      <c r="AF1001" t="b">
        <f t="shared" si="1427"/>
        <v>0</v>
      </c>
      <c r="AG1001" t="b">
        <f t="shared" si="1428"/>
        <v>0</v>
      </c>
      <c r="AH1001" t="b">
        <f t="shared" si="1429"/>
        <v>1</v>
      </c>
      <c r="AI1001" t="b">
        <f t="shared" si="1430"/>
        <v>0</v>
      </c>
      <c r="AJ1001" t="b">
        <f t="shared" si="1431"/>
        <v>0</v>
      </c>
      <c r="AK1001" t="b">
        <f t="shared" si="1432"/>
        <v>0</v>
      </c>
      <c r="AL1001" t="b">
        <f t="shared" si="1433"/>
        <v>0</v>
      </c>
      <c r="AM1001" t="b">
        <f t="shared" si="1434"/>
        <v>0</v>
      </c>
      <c r="AN1001" t="b">
        <f t="shared" si="1435"/>
        <v>0</v>
      </c>
      <c r="AO1001" t="b">
        <f t="shared" si="1436"/>
        <v>0</v>
      </c>
      <c r="AP1001" t="b">
        <f t="shared" si="1437"/>
        <v>0</v>
      </c>
      <c r="AQ1001" t="b">
        <f t="shared" si="1438"/>
        <v>0</v>
      </c>
      <c r="AR1001" t="b">
        <f t="shared" si="1439"/>
        <v>0</v>
      </c>
      <c r="AS1001" t="b">
        <f t="shared" si="1440"/>
        <v>0</v>
      </c>
      <c r="AT1001" t="b">
        <f t="shared" si="1441"/>
        <v>0</v>
      </c>
      <c r="AU1001" t="b">
        <f t="shared" si="1442"/>
        <v>0</v>
      </c>
      <c r="AV1001" t="b">
        <f t="shared" si="1443"/>
        <v>1</v>
      </c>
      <c r="AW1001" t="b">
        <f t="shared" si="1444"/>
        <v>0</v>
      </c>
      <c r="AX1001" t="b">
        <f t="shared" si="1445"/>
        <v>1</v>
      </c>
      <c r="AY1001" t="b">
        <f t="shared" si="1446"/>
        <v>1</v>
      </c>
      <c r="AZ1001" t="b">
        <f t="shared" si="1447"/>
        <v>0</v>
      </c>
      <c r="BA1001" t="b">
        <f t="shared" si="1448"/>
        <v>0</v>
      </c>
      <c r="BB1001" t="b">
        <f t="shared" si="1449"/>
        <v>0</v>
      </c>
      <c r="BC1001" t="b">
        <f t="shared" si="1450"/>
        <v>0</v>
      </c>
      <c r="BD1001" t="b">
        <f t="shared" si="1451"/>
        <v>0</v>
      </c>
      <c r="BE1001" t="b">
        <f t="shared" si="1452"/>
        <v>0</v>
      </c>
      <c r="BF1001" t="b">
        <f t="shared" si="1453"/>
        <v>1</v>
      </c>
      <c r="BG1001" t="b">
        <f t="shared" si="1454"/>
        <v>0</v>
      </c>
      <c r="BH1001" t="b">
        <f t="shared" si="1455"/>
        <v>0</v>
      </c>
      <c r="BI1001" t="b">
        <f t="shared" si="1456"/>
        <v>0</v>
      </c>
      <c r="BJ1001" t="b">
        <f t="shared" si="1457"/>
        <v>0</v>
      </c>
      <c r="BK1001" t="b">
        <f t="shared" si="1458"/>
        <v>0</v>
      </c>
      <c r="BL1001" t="b">
        <f t="shared" si="1459"/>
        <v>0</v>
      </c>
      <c r="BM1001" t="b">
        <f t="shared" si="1460"/>
        <v>0</v>
      </c>
      <c r="BN1001" t="b">
        <f t="shared" si="1461"/>
        <v>0</v>
      </c>
      <c r="BO1001" t="b">
        <f t="shared" si="1462"/>
        <v>1</v>
      </c>
      <c r="BP1001" t="b">
        <f t="shared" si="1463"/>
        <v>0</v>
      </c>
      <c r="BQ1001" t="b">
        <f t="shared" si="1464"/>
        <v>0</v>
      </c>
      <c r="BR1001" t="b">
        <f t="shared" si="1465"/>
        <v>0</v>
      </c>
      <c r="BS1001" t="b">
        <f t="shared" si="1466"/>
        <v>0</v>
      </c>
      <c r="BT1001" t="b">
        <f t="shared" si="1467"/>
        <v>1</v>
      </c>
      <c r="BU1001" t="b">
        <f t="shared" si="1468"/>
        <v>0</v>
      </c>
      <c r="BV1001" t="b">
        <f t="shared" si="1469"/>
        <v>1</v>
      </c>
      <c r="BW1001" t="b">
        <f t="shared" si="1470"/>
        <v>0</v>
      </c>
      <c r="BX1001" t="b">
        <f t="shared" si="1471"/>
        <v>1</v>
      </c>
      <c r="BY1001" t="b">
        <f t="shared" si="1472"/>
        <v>0</v>
      </c>
      <c r="BZ1001" t="b">
        <f t="shared" si="1473"/>
        <v>0</v>
      </c>
      <c r="CA1001" t="b">
        <f t="shared" si="1474"/>
        <v>0</v>
      </c>
      <c r="CB1001" t="b">
        <f t="shared" si="1475"/>
        <v>1</v>
      </c>
      <c r="CC1001" t="b">
        <f t="shared" si="1476"/>
        <v>0</v>
      </c>
      <c r="CD1001" t="b">
        <f t="shared" si="1477"/>
        <v>0</v>
      </c>
      <c r="CE1001" t="b">
        <f t="shared" si="1478"/>
        <v>0</v>
      </c>
      <c r="CF1001" t="b">
        <f t="shared" si="1479"/>
        <v>0</v>
      </c>
      <c r="CG1001" t="b">
        <f t="shared" si="1480"/>
        <v>1</v>
      </c>
      <c r="CH1001" t="b">
        <f t="shared" si="1481"/>
        <v>0</v>
      </c>
      <c r="CI1001" t="b">
        <f t="shared" si="1482"/>
        <v>0</v>
      </c>
      <c r="CJ1001" t="b">
        <f t="shared" si="1483"/>
        <v>0</v>
      </c>
      <c r="CK1001" t="b">
        <f t="shared" si="1484"/>
        <v>0</v>
      </c>
      <c r="CL1001" t="b">
        <f t="shared" si="1485"/>
        <v>0</v>
      </c>
      <c r="CM1001" t="b">
        <f t="shared" si="1486"/>
        <v>0</v>
      </c>
      <c r="CN1001" t="b">
        <f t="shared" si="1487"/>
        <v>0</v>
      </c>
      <c r="CO1001" t="b">
        <f t="shared" si="1488"/>
        <v>0</v>
      </c>
      <c r="CP1001" t="b">
        <f t="shared" si="1489"/>
        <v>0</v>
      </c>
      <c r="CQ1001" t="b">
        <f t="shared" si="1490"/>
        <v>0</v>
      </c>
      <c r="CR1001" t="b">
        <f t="shared" si="1491"/>
        <v>0</v>
      </c>
      <c r="CS1001" t="b">
        <f t="shared" si="1492"/>
        <v>1</v>
      </c>
      <c r="CT1001" t="b">
        <f t="shared" si="1493"/>
        <v>0</v>
      </c>
      <c r="CU1001" t="b">
        <f t="shared" si="1494"/>
        <v>0</v>
      </c>
      <c r="CV1001" t="b">
        <f t="shared" si="1495"/>
        <v>0</v>
      </c>
      <c r="CW1001" t="b">
        <f t="shared" si="1496"/>
        <v>0</v>
      </c>
      <c r="CX1001" t="b">
        <f t="shared" si="1497"/>
        <v>0</v>
      </c>
      <c r="CY1001" t="b">
        <f t="shared" si="1498"/>
        <v>0</v>
      </c>
      <c r="CZ1001" t="b">
        <f t="shared" si="1499"/>
        <v>0</v>
      </c>
      <c r="DA1001" t="b">
        <f t="shared" si="1500"/>
        <v>1</v>
      </c>
      <c r="DB1001" t="b">
        <f t="shared" si="1501"/>
        <v>0</v>
      </c>
      <c r="DC1001" t="b">
        <f t="shared" si="1502"/>
        <v>0</v>
      </c>
      <c r="DD1001" t="b">
        <f t="shared" si="1503"/>
        <v>0</v>
      </c>
    </row>
    <row r="1002" spans="1:108">
      <c r="A1002" t="s">
        <v>536</v>
      </c>
      <c r="C1002" t="s">
        <v>530</v>
      </c>
      <c r="F1002" t="s">
        <v>6081</v>
      </c>
      <c r="G1002" t="s">
        <v>429</v>
      </c>
      <c r="H1002" t="s">
        <v>7443</v>
      </c>
      <c r="I1002" t="s">
        <v>7417</v>
      </c>
      <c r="J1002" t="s">
        <v>143</v>
      </c>
      <c r="K1002" t="s">
        <v>143</v>
      </c>
      <c r="L1002" t="s">
        <v>6261</v>
      </c>
      <c r="M1002" t="s">
        <v>6079</v>
      </c>
      <c r="N1002" t="s">
        <v>537</v>
      </c>
      <c r="O1002" t="b">
        <f t="shared" si="1410"/>
        <v>1</v>
      </c>
      <c r="P1002" t="b">
        <f t="shared" si="1411"/>
        <v>1</v>
      </c>
      <c r="Q1002" t="b">
        <f t="shared" si="1412"/>
        <v>1</v>
      </c>
      <c r="R1002" t="b">
        <f t="shared" si="1413"/>
        <v>0</v>
      </c>
      <c r="S1002" t="b">
        <f t="shared" si="1414"/>
        <v>1</v>
      </c>
      <c r="T1002" t="b">
        <f t="shared" si="1415"/>
        <v>0</v>
      </c>
      <c r="U1002" t="b">
        <f t="shared" si="1416"/>
        <v>1</v>
      </c>
      <c r="V1002" t="b">
        <f t="shared" si="1417"/>
        <v>0</v>
      </c>
      <c r="W1002" t="b">
        <f t="shared" si="1418"/>
        <v>0</v>
      </c>
      <c r="X1002" t="b">
        <f t="shared" si="1419"/>
        <v>1</v>
      </c>
      <c r="Y1002" t="b">
        <f t="shared" si="1420"/>
        <v>1</v>
      </c>
      <c r="Z1002" t="b">
        <f t="shared" si="1421"/>
        <v>0</v>
      </c>
      <c r="AA1002" t="b">
        <f t="shared" si="1422"/>
        <v>0</v>
      </c>
      <c r="AB1002" t="b">
        <f t="shared" si="1423"/>
        <v>0</v>
      </c>
      <c r="AC1002" t="b">
        <f t="shared" si="1424"/>
        <v>0</v>
      </c>
      <c r="AD1002" t="b">
        <f t="shared" si="1425"/>
        <v>0</v>
      </c>
      <c r="AE1002" t="b">
        <f t="shared" si="1426"/>
        <v>0</v>
      </c>
      <c r="AF1002" t="b">
        <f t="shared" si="1427"/>
        <v>0</v>
      </c>
      <c r="AG1002" t="b">
        <f t="shared" si="1428"/>
        <v>1</v>
      </c>
      <c r="AH1002" t="b">
        <f t="shared" si="1429"/>
        <v>1</v>
      </c>
      <c r="AI1002" t="b">
        <f t="shared" si="1430"/>
        <v>0</v>
      </c>
      <c r="AJ1002" t="b">
        <f t="shared" si="1431"/>
        <v>0</v>
      </c>
      <c r="AK1002" t="b">
        <f t="shared" si="1432"/>
        <v>0</v>
      </c>
      <c r="AL1002" t="b">
        <f t="shared" si="1433"/>
        <v>0</v>
      </c>
      <c r="AM1002" t="b">
        <f t="shared" si="1434"/>
        <v>0</v>
      </c>
      <c r="AN1002" t="b">
        <f t="shared" si="1435"/>
        <v>0</v>
      </c>
      <c r="AO1002" t="b">
        <f t="shared" si="1436"/>
        <v>0</v>
      </c>
      <c r="AP1002" t="b">
        <f t="shared" si="1437"/>
        <v>0</v>
      </c>
      <c r="AQ1002" t="b">
        <f t="shared" si="1438"/>
        <v>0</v>
      </c>
      <c r="AR1002" t="b">
        <f t="shared" si="1439"/>
        <v>0</v>
      </c>
      <c r="AS1002" t="b">
        <f t="shared" si="1440"/>
        <v>0</v>
      </c>
      <c r="AT1002" t="b">
        <f t="shared" si="1441"/>
        <v>0</v>
      </c>
      <c r="AU1002" t="b">
        <f t="shared" si="1442"/>
        <v>0</v>
      </c>
      <c r="AV1002" t="b">
        <f t="shared" si="1443"/>
        <v>0</v>
      </c>
      <c r="AW1002" t="b">
        <f t="shared" si="1444"/>
        <v>0</v>
      </c>
      <c r="AX1002" t="b">
        <f t="shared" si="1445"/>
        <v>0</v>
      </c>
      <c r="AY1002" t="b">
        <f t="shared" si="1446"/>
        <v>0</v>
      </c>
      <c r="AZ1002" t="b">
        <f t="shared" si="1447"/>
        <v>0</v>
      </c>
      <c r="BA1002" t="b">
        <f t="shared" si="1448"/>
        <v>0</v>
      </c>
      <c r="BB1002" t="b">
        <f t="shared" si="1449"/>
        <v>0</v>
      </c>
      <c r="BC1002" t="b">
        <f t="shared" si="1450"/>
        <v>0</v>
      </c>
      <c r="BD1002" t="b">
        <f t="shared" si="1451"/>
        <v>1</v>
      </c>
      <c r="BE1002" t="b">
        <f t="shared" si="1452"/>
        <v>0</v>
      </c>
      <c r="BF1002" t="b">
        <f t="shared" si="1453"/>
        <v>0</v>
      </c>
      <c r="BG1002" t="b">
        <f t="shared" si="1454"/>
        <v>0</v>
      </c>
      <c r="BH1002" t="b">
        <f t="shared" si="1455"/>
        <v>0</v>
      </c>
      <c r="BI1002" t="b">
        <f t="shared" si="1456"/>
        <v>0</v>
      </c>
      <c r="BJ1002" t="b">
        <f t="shared" si="1457"/>
        <v>0</v>
      </c>
      <c r="BK1002" t="b">
        <f t="shared" si="1458"/>
        <v>0</v>
      </c>
      <c r="BL1002" t="b">
        <f t="shared" si="1459"/>
        <v>1</v>
      </c>
      <c r="BM1002" t="b">
        <f t="shared" si="1460"/>
        <v>0</v>
      </c>
      <c r="BN1002" t="b">
        <f t="shared" si="1461"/>
        <v>0</v>
      </c>
      <c r="BO1002" t="b">
        <f t="shared" si="1462"/>
        <v>0</v>
      </c>
      <c r="BP1002" t="b">
        <f t="shared" si="1463"/>
        <v>0</v>
      </c>
      <c r="BQ1002" t="b">
        <f t="shared" si="1464"/>
        <v>1</v>
      </c>
      <c r="BR1002" t="b">
        <f t="shared" si="1465"/>
        <v>0</v>
      </c>
      <c r="BS1002" t="b">
        <f t="shared" si="1466"/>
        <v>0</v>
      </c>
      <c r="BT1002" t="b">
        <f t="shared" si="1467"/>
        <v>0</v>
      </c>
      <c r="BU1002" t="b">
        <f t="shared" si="1468"/>
        <v>0</v>
      </c>
      <c r="BV1002" t="b">
        <f t="shared" si="1469"/>
        <v>1</v>
      </c>
      <c r="BW1002" t="b">
        <f t="shared" si="1470"/>
        <v>0</v>
      </c>
      <c r="BX1002" t="b">
        <f t="shared" si="1471"/>
        <v>0</v>
      </c>
      <c r="BY1002" t="b">
        <f t="shared" si="1472"/>
        <v>0</v>
      </c>
      <c r="BZ1002" t="b">
        <f t="shared" si="1473"/>
        <v>0</v>
      </c>
      <c r="CA1002" t="b">
        <f t="shared" si="1474"/>
        <v>0</v>
      </c>
      <c r="CB1002" t="b">
        <f t="shared" si="1475"/>
        <v>0</v>
      </c>
      <c r="CC1002" t="b">
        <f t="shared" si="1476"/>
        <v>0</v>
      </c>
      <c r="CD1002" t="b">
        <f t="shared" si="1477"/>
        <v>0</v>
      </c>
      <c r="CE1002" t="b">
        <f t="shared" si="1478"/>
        <v>0</v>
      </c>
      <c r="CF1002" t="b">
        <f t="shared" si="1479"/>
        <v>0</v>
      </c>
      <c r="CG1002" t="b">
        <f t="shared" si="1480"/>
        <v>0</v>
      </c>
      <c r="CH1002" t="b">
        <f t="shared" si="1481"/>
        <v>0</v>
      </c>
      <c r="CI1002" t="b">
        <f t="shared" si="1482"/>
        <v>0</v>
      </c>
      <c r="CJ1002" t="b">
        <f t="shared" si="1483"/>
        <v>0</v>
      </c>
      <c r="CK1002" t="b">
        <f t="shared" si="1484"/>
        <v>0</v>
      </c>
      <c r="CL1002" t="b">
        <f t="shared" si="1485"/>
        <v>0</v>
      </c>
      <c r="CM1002" t="b">
        <f t="shared" si="1486"/>
        <v>0</v>
      </c>
      <c r="CN1002" t="b">
        <f t="shared" si="1487"/>
        <v>0</v>
      </c>
      <c r="CO1002" t="b">
        <f t="shared" si="1488"/>
        <v>0</v>
      </c>
      <c r="CP1002" t="b">
        <f t="shared" si="1489"/>
        <v>0</v>
      </c>
      <c r="CQ1002" t="b">
        <f t="shared" si="1490"/>
        <v>0</v>
      </c>
      <c r="CR1002" t="b">
        <f t="shared" si="1491"/>
        <v>0</v>
      </c>
      <c r="CS1002" t="b">
        <f t="shared" si="1492"/>
        <v>0</v>
      </c>
      <c r="CT1002" t="b">
        <f t="shared" si="1493"/>
        <v>0</v>
      </c>
      <c r="CU1002" t="b">
        <f t="shared" si="1494"/>
        <v>0</v>
      </c>
      <c r="CV1002" t="b">
        <f t="shared" si="1495"/>
        <v>0</v>
      </c>
      <c r="CW1002" t="b">
        <f t="shared" si="1496"/>
        <v>1</v>
      </c>
      <c r="CX1002" t="b">
        <f t="shared" si="1497"/>
        <v>0</v>
      </c>
      <c r="CY1002" t="b">
        <f t="shared" si="1498"/>
        <v>0</v>
      </c>
      <c r="CZ1002" t="b">
        <f t="shared" si="1499"/>
        <v>0</v>
      </c>
      <c r="DA1002" t="b">
        <f t="shared" si="1500"/>
        <v>0</v>
      </c>
      <c r="DB1002" t="b">
        <f t="shared" si="1501"/>
        <v>0</v>
      </c>
      <c r="DC1002" t="b">
        <f t="shared" si="1502"/>
        <v>0</v>
      </c>
      <c r="DD1002" t="b">
        <f t="shared" si="1503"/>
        <v>0</v>
      </c>
    </row>
    <row r="1003" spans="1:108">
      <c r="A1003" t="s">
        <v>538</v>
      </c>
      <c r="C1003" t="s">
        <v>530</v>
      </c>
      <c r="F1003" t="s">
        <v>6081</v>
      </c>
      <c r="G1003" t="s">
        <v>429</v>
      </c>
      <c r="H1003" t="s">
        <v>7443</v>
      </c>
      <c r="I1003" t="s">
        <v>7417</v>
      </c>
      <c r="J1003" s="3" t="s">
        <v>124</v>
      </c>
      <c r="K1003" t="s">
        <v>16</v>
      </c>
      <c r="L1003" t="s">
        <v>6262</v>
      </c>
      <c r="M1003" t="s">
        <v>6079</v>
      </c>
      <c r="N1003" t="s">
        <v>539</v>
      </c>
      <c r="O1003" t="b">
        <f t="shared" si="1410"/>
        <v>0</v>
      </c>
      <c r="P1003" t="b">
        <f t="shared" si="1411"/>
        <v>1</v>
      </c>
      <c r="Q1003" t="b">
        <f t="shared" si="1412"/>
        <v>1</v>
      </c>
      <c r="R1003" t="b">
        <f t="shared" si="1413"/>
        <v>0</v>
      </c>
      <c r="S1003" t="b">
        <f t="shared" si="1414"/>
        <v>0</v>
      </c>
      <c r="T1003" t="b">
        <f t="shared" si="1415"/>
        <v>0</v>
      </c>
      <c r="U1003" t="b">
        <f t="shared" si="1416"/>
        <v>1</v>
      </c>
      <c r="V1003" t="b">
        <f t="shared" si="1417"/>
        <v>1</v>
      </c>
      <c r="W1003" t="b">
        <f t="shared" si="1418"/>
        <v>0</v>
      </c>
      <c r="X1003" t="b">
        <f t="shared" si="1419"/>
        <v>0</v>
      </c>
      <c r="Y1003" t="b">
        <f t="shared" si="1420"/>
        <v>1</v>
      </c>
      <c r="Z1003" t="b">
        <f t="shared" si="1421"/>
        <v>1</v>
      </c>
      <c r="AA1003" t="b">
        <f t="shared" si="1422"/>
        <v>0</v>
      </c>
      <c r="AB1003" t="b">
        <f t="shared" si="1423"/>
        <v>0</v>
      </c>
      <c r="AC1003" t="b">
        <f t="shared" si="1424"/>
        <v>0</v>
      </c>
      <c r="AD1003" t="b">
        <f t="shared" si="1425"/>
        <v>0</v>
      </c>
      <c r="AE1003" t="b">
        <f t="shared" si="1426"/>
        <v>0</v>
      </c>
      <c r="AF1003" t="b">
        <f t="shared" si="1427"/>
        <v>0</v>
      </c>
      <c r="AG1003" t="b">
        <f t="shared" si="1428"/>
        <v>0</v>
      </c>
      <c r="AH1003" t="b">
        <f t="shared" si="1429"/>
        <v>1</v>
      </c>
      <c r="AI1003" t="b">
        <f t="shared" si="1430"/>
        <v>0</v>
      </c>
      <c r="AJ1003" t="b">
        <f t="shared" si="1431"/>
        <v>0</v>
      </c>
      <c r="AK1003" t="b">
        <f t="shared" si="1432"/>
        <v>0</v>
      </c>
      <c r="AL1003" t="b">
        <f t="shared" si="1433"/>
        <v>0</v>
      </c>
      <c r="AM1003" t="b">
        <f t="shared" si="1434"/>
        <v>0</v>
      </c>
      <c r="AN1003" t="b">
        <f t="shared" si="1435"/>
        <v>0</v>
      </c>
      <c r="AO1003" t="b">
        <f t="shared" si="1436"/>
        <v>0</v>
      </c>
      <c r="AP1003" t="b">
        <f t="shared" si="1437"/>
        <v>0</v>
      </c>
      <c r="AQ1003" t="b">
        <f t="shared" si="1438"/>
        <v>0</v>
      </c>
      <c r="AR1003" t="b">
        <f t="shared" si="1439"/>
        <v>0</v>
      </c>
      <c r="AS1003" t="b">
        <f t="shared" si="1440"/>
        <v>0</v>
      </c>
      <c r="AT1003" t="b">
        <f t="shared" si="1441"/>
        <v>0</v>
      </c>
      <c r="AU1003" t="b">
        <f t="shared" si="1442"/>
        <v>0</v>
      </c>
      <c r="AV1003" t="b">
        <f t="shared" si="1443"/>
        <v>1</v>
      </c>
      <c r="AW1003" t="b">
        <f t="shared" si="1444"/>
        <v>0</v>
      </c>
      <c r="AX1003" t="b">
        <f t="shared" si="1445"/>
        <v>0</v>
      </c>
      <c r="AY1003" t="b">
        <f t="shared" si="1446"/>
        <v>0</v>
      </c>
      <c r="AZ1003" t="b">
        <f t="shared" si="1447"/>
        <v>0</v>
      </c>
      <c r="BA1003" t="b">
        <f t="shared" si="1448"/>
        <v>0</v>
      </c>
      <c r="BB1003" t="b">
        <f t="shared" si="1449"/>
        <v>0</v>
      </c>
      <c r="BC1003" t="b">
        <f t="shared" si="1450"/>
        <v>0</v>
      </c>
      <c r="BD1003" t="b">
        <f t="shared" si="1451"/>
        <v>0</v>
      </c>
      <c r="BE1003" t="b">
        <f t="shared" si="1452"/>
        <v>0</v>
      </c>
      <c r="BF1003" t="b">
        <f t="shared" si="1453"/>
        <v>0</v>
      </c>
      <c r="BG1003" t="b">
        <f t="shared" si="1454"/>
        <v>0</v>
      </c>
      <c r="BH1003" t="b">
        <f t="shared" si="1455"/>
        <v>0</v>
      </c>
      <c r="BI1003" t="b">
        <f t="shared" si="1456"/>
        <v>0</v>
      </c>
      <c r="BJ1003" t="b">
        <f t="shared" si="1457"/>
        <v>1</v>
      </c>
      <c r="BK1003" t="b">
        <f t="shared" si="1458"/>
        <v>0</v>
      </c>
      <c r="BL1003" t="b">
        <f t="shared" si="1459"/>
        <v>0</v>
      </c>
      <c r="BM1003" t="b">
        <f t="shared" si="1460"/>
        <v>0</v>
      </c>
      <c r="BN1003" t="b">
        <f t="shared" si="1461"/>
        <v>0</v>
      </c>
      <c r="BO1003" t="b">
        <f t="shared" si="1462"/>
        <v>0</v>
      </c>
      <c r="BP1003" t="b">
        <f t="shared" si="1463"/>
        <v>0</v>
      </c>
      <c r="BQ1003" t="b">
        <f t="shared" si="1464"/>
        <v>0</v>
      </c>
      <c r="BR1003" t="b">
        <f t="shared" si="1465"/>
        <v>0</v>
      </c>
      <c r="BS1003" t="b">
        <f t="shared" si="1466"/>
        <v>0</v>
      </c>
      <c r="BT1003" t="b">
        <f t="shared" si="1467"/>
        <v>0</v>
      </c>
      <c r="BU1003" t="b">
        <f t="shared" si="1468"/>
        <v>0</v>
      </c>
      <c r="BV1003" t="b">
        <f t="shared" si="1469"/>
        <v>0</v>
      </c>
      <c r="BW1003" t="b">
        <f t="shared" si="1470"/>
        <v>0</v>
      </c>
      <c r="BX1003" t="b">
        <f t="shared" si="1471"/>
        <v>0</v>
      </c>
      <c r="BY1003" t="b">
        <f t="shared" si="1472"/>
        <v>0</v>
      </c>
      <c r="BZ1003" t="b">
        <f t="shared" si="1473"/>
        <v>0</v>
      </c>
      <c r="CA1003" t="b">
        <f t="shared" si="1474"/>
        <v>0</v>
      </c>
      <c r="CB1003" t="b">
        <f t="shared" si="1475"/>
        <v>1</v>
      </c>
      <c r="CC1003" t="b">
        <f t="shared" si="1476"/>
        <v>0</v>
      </c>
      <c r="CD1003" t="b">
        <f t="shared" si="1477"/>
        <v>0</v>
      </c>
      <c r="CE1003" t="b">
        <f t="shared" si="1478"/>
        <v>0</v>
      </c>
      <c r="CF1003" t="b">
        <f t="shared" si="1479"/>
        <v>0</v>
      </c>
      <c r="CG1003" t="b">
        <f t="shared" si="1480"/>
        <v>0</v>
      </c>
      <c r="CH1003" t="b">
        <f t="shared" si="1481"/>
        <v>0</v>
      </c>
      <c r="CI1003" t="b">
        <f t="shared" si="1482"/>
        <v>0</v>
      </c>
      <c r="CJ1003" t="b">
        <f t="shared" si="1483"/>
        <v>0</v>
      </c>
      <c r="CK1003" t="b">
        <f t="shared" si="1484"/>
        <v>0</v>
      </c>
      <c r="CL1003" t="b">
        <f t="shared" si="1485"/>
        <v>0</v>
      </c>
      <c r="CM1003" t="b">
        <f t="shared" si="1486"/>
        <v>0</v>
      </c>
      <c r="CN1003" t="b">
        <f t="shared" si="1487"/>
        <v>0</v>
      </c>
      <c r="CO1003" t="b">
        <f t="shared" si="1488"/>
        <v>0</v>
      </c>
      <c r="CP1003" t="b">
        <f t="shared" si="1489"/>
        <v>0</v>
      </c>
      <c r="CQ1003" t="b">
        <f t="shared" si="1490"/>
        <v>0</v>
      </c>
      <c r="CR1003" t="b">
        <f t="shared" si="1491"/>
        <v>0</v>
      </c>
      <c r="CS1003" t="b">
        <f t="shared" si="1492"/>
        <v>0</v>
      </c>
      <c r="CT1003" t="b">
        <f t="shared" si="1493"/>
        <v>0</v>
      </c>
      <c r="CU1003" t="b">
        <f t="shared" si="1494"/>
        <v>0</v>
      </c>
      <c r="CV1003" t="b">
        <f t="shared" si="1495"/>
        <v>0</v>
      </c>
      <c r="CW1003" t="b">
        <f t="shared" si="1496"/>
        <v>0</v>
      </c>
      <c r="CX1003" t="b">
        <f t="shared" si="1497"/>
        <v>0</v>
      </c>
      <c r="CY1003" t="b">
        <f t="shared" si="1498"/>
        <v>0</v>
      </c>
      <c r="CZ1003" t="b">
        <f t="shared" si="1499"/>
        <v>0</v>
      </c>
      <c r="DA1003" t="b">
        <f t="shared" si="1500"/>
        <v>0</v>
      </c>
      <c r="DB1003" t="b">
        <f t="shared" si="1501"/>
        <v>0</v>
      </c>
      <c r="DC1003" t="b">
        <f t="shared" si="1502"/>
        <v>0</v>
      </c>
      <c r="DD1003" t="b">
        <f t="shared" si="1503"/>
        <v>0</v>
      </c>
    </row>
    <row r="1004" spans="1:108">
      <c r="A1004" s="4" t="s">
        <v>543</v>
      </c>
      <c r="C1004" t="s">
        <v>544</v>
      </c>
      <c r="D1004" s="4"/>
      <c r="E1004" s="4"/>
      <c r="F1004" t="s">
        <v>6081</v>
      </c>
      <c r="G1004" t="s">
        <v>429</v>
      </c>
      <c r="H1004" t="s">
        <v>7443</v>
      </c>
      <c r="I1004" t="s">
        <v>7417</v>
      </c>
      <c r="J1004" s="4" t="s">
        <v>113</v>
      </c>
      <c r="K1004" s="4" t="s">
        <v>114</v>
      </c>
      <c r="L1004" s="91" t="s">
        <v>7833</v>
      </c>
      <c r="M1004" s="4" t="s">
        <v>545</v>
      </c>
      <c r="N1004" s="82" t="s">
        <v>7519</v>
      </c>
      <c r="O1004" s="4" t="b">
        <f t="shared" si="1410"/>
        <v>1</v>
      </c>
      <c r="P1004" s="4" t="b">
        <f t="shared" si="1411"/>
        <v>1</v>
      </c>
      <c r="Q1004" s="4" t="b">
        <f t="shared" si="1412"/>
        <v>1</v>
      </c>
      <c r="R1004" s="4" t="b">
        <f t="shared" si="1413"/>
        <v>1</v>
      </c>
      <c r="S1004" s="4" t="b">
        <f t="shared" si="1414"/>
        <v>1</v>
      </c>
      <c r="T1004" s="4" t="b">
        <f t="shared" si="1415"/>
        <v>1</v>
      </c>
      <c r="U1004" s="4" t="b">
        <f t="shared" si="1416"/>
        <v>1</v>
      </c>
      <c r="V1004" s="4" t="b">
        <f t="shared" si="1417"/>
        <v>1</v>
      </c>
      <c r="W1004" s="4" t="b">
        <f t="shared" si="1418"/>
        <v>0</v>
      </c>
      <c r="X1004" s="4" t="b">
        <f t="shared" si="1419"/>
        <v>1</v>
      </c>
      <c r="Y1004" s="4" t="b">
        <f t="shared" si="1420"/>
        <v>1</v>
      </c>
      <c r="Z1004" s="4" t="b">
        <f t="shared" si="1421"/>
        <v>1</v>
      </c>
      <c r="AA1004" s="4" t="b">
        <f t="shared" si="1422"/>
        <v>1</v>
      </c>
      <c r="AB1004" s="4" t="b">
        <f t="shared" si="1423"/>
        <v>1</v>
      </c>
      <c r="AC1004" s="4" t="b">
        <f t="shared" si="1424"/>
        <v>0</v>
      </c>
      <c r="AD1004" s="4" t="b">
        <f t="shared" si="1425"/>
        <v>1</v>
      </c>
      <c r="AE1004" s="4" t="b">
        <f t="shared" si="1426"/>
        <v>0</v>
      </c>
      <c r="AF1004" s="4" t="b">
        <f t="shared" si="1427"/>
        <v>0</v>
      </c>
      <c r="AG1004" s="4" t="b">
        <f t="shared" si="1428"/>
        <v>1</v>
      </c>
      <c r="AH1004" s="4" t="b">
        <f t="shared" si="1429"/>
        <v>1</v>
      </c>
      <c r="AI1004" s="4" t="b">
        <f t="shared" si="1430"/>
        <v>0</v>
      </c>
      <c r="AJ1004" s="4" t="b">
        <f t="shared" si="1431"/>
        <v>0</v>
      </c>
      <c r="AK1004" s="4" t="b">
        <f t="shared" si="1432"/>
        <v>1</v>
      </c>
      <c r="AL1004" s="4" t="b">
        <f t="shared" si="1433"/>
        <v>1</v>
      </c>
      <c r="AM1004" s="4" t="b">
        <f t="shared" si="1434"/>
        <v>1</v>
      </c>
      <c r="AN1004" s="4" t="b">
        <f t="shared" si="1435"/>
        <v>0</v>
      </c>
      <c r="AO1004" s="4" t="b">
        <f t="shared" si="1436"/>
        <v>0</v>
      </c>
      <c r="AP1004" s="4" t="b">
        <f t="shared" si="1437"/>
        <v>0</v>
      </c>
      <c r="AQ1004" s="4" t="b">
        <f t="shared" si="1438"/>
        <v>0</v>
      </c>
      <c r="AR1004" s="4" t="b">
        <f t="shared" si="1439"/>
        <v>1</v>
      </c>
      <c r="AS1004" s="4" t="b">
        <f t="shared" si="1440"/>
        <v>0</v>
      </c>
      <c r="AT1004" s="4" t="b">
        <f t="shared" si="1441"/>
        <v>0</v>
      </c>
      <c r="AU1004" s="4" t="b">
        <f t="shared" si="1442"/>
        <v>0</v>
      </c>
      <c r="AV1004" s="4" t="b">
        <f t="shared" si="1443"/>
        <v>1</v>
      </c>
      <c r="AW1004" s="4" t="b">
        <f t="shared" si="1444"/>
        <v>1</v>
      </c>
      <c r="AX1004" s="4" t="b">
        <f t="shared" si="1445"/>
        <v>1</v>
      </c>
      <c r="AY1004" s="4" t="b">
        <f t="shared" si="1446"/>
        <v>1</v>
      </c>
      <c r="AZ1004" s="4" t="b">
        <f t="shared" si="1447"/>
        <v>0</v>
      </c>
      <c r="BA1004" s="4" t="b">
        <f t="shared" si="1448"/>
        <v>0</v>
      </c>
      <c r="BB1004" s="4" t="b">
        <f t="shared" si="1449"/>
        <v>0</v>
      </c>
      <c r="BC1004" s="4" t="b">
        <f t="shared" si="1450"/>
        <v>1</v>
      </c>
      <c r="BD1004" s="4" t="b">
        <f t="shared" si="1451"/>
        <v>1</v>
      </c>
      <c r="BE1004" s="4" t="b">
        <f t="shared" si="1452"/>
        <v>0</v>
      </c>
      <c r="BF1004" s="4" t="b">
        <f t="shared" si="1453"/>
        <v>1</v>
      </c>
      <c r="BG1004" s="4" t="b">
        <f t="shared" si="1454"/>
        <v>1</v>
      </c>
      <c r="BH1004" s="4" t="b">
        <f t="shared" si="1455"/>
        <v>0</v>
      </c>
      <c r="BI1004" s="4" t="b">
        <f t="shared" si="1456"/>
        <v>0</v>
      </c>
      <c r="BJ1004" s="4" t="b">
        <f t="shared" si="1457"/>
        <v>0</v>
      </c>
      <c r="BK1004" s="4" t="b">
        <f t="shared" si="1458"/>
        <v>0</v>
      </c>
      <c r="BL1004" s="4" t="b">
        <f t="shared" si="1459"/>
        <v>1</v>
      </c>
      <c r="BM1004" s="4" t="b">
        <f t="shared" si="1460"/>
        <v>0</v>
      </c>
      <c r="BN1004" s="4" t="b">
        <f t="shared" si="1461"/>
        <v>1</v>
      </c>
      <c r="BO1004" s="4" t="b">
        <f t="shared" si="1462"/>
        <v>1</v>
      </c>
      <c r="BP1004" s="4" t="b">
        <f t="shared" si="1463"/>
        <v>1</v>
      </c>
      <c r="BQ1004" s="4" t="b">
        <f t="shared" si="1464"/>
        <v>0</v>
      </c>
      <c r="BR1004" s="4" t="b">
        <f t="shared" si="1465"/>
        <v>0</v>
      </c>
      <c r="BS1004" s="4" t="b">
        <f t="shared" si="1466"/>
        <v>1</v>
      </c>
      <c r="BT1004" s="4" t="b">
        <f t="shared" si="1467"/>
        <v>1</v>
      </c>
      <c r="BU1004" s="4" t="b">
        <f t="shared" si="1468"/>
        <v>1</v>
      </c>
      <c r="BV1004" s="4" t="b">
        <f t="shared" si="1469"/>
        <v>1</v>
      </c>
      <c r="BW1004" s="4" t="b">
        <f t="shared" si="1470"/>
        <v>0</v>
      </c>
      <c r="BX1004" s="4" t="b">
        <f t="shared" si="1471"/>
        <v>1</v>
      </c>
      <c r="BY1004" s="4" t="b">
        <f t="shared" si="1472"/>
        <v>1</v>
      </c>
      <c r="BZ1004" s="4" t="b">
        <f t="shared" si="1473"/>
        <v>0</v>
      </c>
      <c r="CA1004" s="4" t="b">
        <f t="shared" si="1474"/>
        <v>0</v>
      </c>
      <c r="CB1004" s="4" t="b">
        <f t="shared" si="1475"/>
        <v>0</v>
      </c>
      <c r="CC1004" s="4" t="b">
        <f t="shared" si="1476"/>
        <v>0</v>
      </c>
      <c r="CD1004" s="4" t="b">
        <f t="shared" si="1477"/>
        <v>0</v>
      </c>
      <c r="CE1004" s="4" t="b">
        <f t="shared" si="1478"/>
        <v>1</v>
      </c>
      <c r="CF1004" s="4" t="b">
        <f t="shared" si="1479"/>
        <v>0</v>
      </c>
      <c r="CG1004" s="4" t="b">
        <f t="shared" si="1480"/>
        <v>1</v>
      </c>
      <c r="CH1004" s="4" t="b">
        <f t="shared" si="1481"/>
        <v>1</v>
      </c>
      <c r="CI1004" s="4" t="b">
        <f t="shared" si="1482"/>
        <v>0</v>
      </c>
      <c r="CJ1004" s="4" t="b">
        <f t="shared" si="1483"/>
        <v>1</v>
      </c>
      <c r="CK1004" s="4" t="b">
        <f t="shared" si="1484"/>
        <v>0</v>
      </c>
      <c r="CL1004" s="4" t="b">
        <f t="shared" si="1485"/>
        <v>0</v>
      </c>
      <c r="CM1004" s="4" t="b">
        <f t="shared" si="1486"/>
        <v>0</v>
      </c>
      <c r="CN1004" s="4" t="b">
        <f t="shared" si="1487"/>
        <v>0</v>
      </c>
      <c r="CO1004" s="4" t="b">
        <f t="shared" si="1488"/>
        <v>0</v>
      </c>
      <c r="CP1004" s="4" t="b">
        <f t="shared" si="1489"/>
        <v>0</v>
      </c>
      <c r="CQ1004" s="4" t="b">
        <f t="shared" si="1490"/>
        <v>0</v>
      </c>
      <c r="CR1004" s="4" t="b">
        <f t="shared" si="1491"/>
        <v>1</v>
      </c>
      <c r="CS1004" s="4" t="b">
        <f t="shared" si="1492"/>
        <v>1</v>
      </c>
      <c r="CT1004" s="4" t="b">
        <f t="shared" si="1493"/>
        <v>0</v>
      </c>
      <c r="CU1004" s="4" t="b">
        <f t="shared" si="1494"/>
        <v>0</v>
      </c>
      <c r="CV1004" s="4" t="b">
        <f t="shared" si="1495"/>
        <v>0</v>
      </c>
      <c r="CW1004" s="4" t="b">
        <f t="shared" si="1496"/>
        <v>1</v>
      </c>
      <c r="CX1004" s="4" t="b">
        <f t="shared" si="1497"/>
        <v>0</v>
      </c>
      <c r="CY1004" s="4" t="b">
        <f t="shared" si="1498"/>
        <v>0</v>
      </c>
      <c r="CZ1004" s="4" t="b">
        <f t="shared" si="1499"/>
        <v>0</v>
      </c>
      <c r="DA1004" s="4" t="b">
        <f t="shared" si="1500"/>
        <v>1</v>
      </c>
      <c r="DB1004" s="4" t="b">
        <f t="shared" si="1501"/>
        <v>0</v>
      </c>
      <c r="DC1004" s="4" t="b">
        <f t="shared" si="1502"/>
        <v>0</v>
      </c>
      <c r="DD1004" s="4" t="b">
        <f t="shared" si="1503"/>
        <v>0</v>
      </c>
    </row>
    <row r="1005" spans="1:108">
      <c r="A1005" s="4" t="s">
        <v>468</v>
      </c>
      <c r="C1005" t="s">
        <v>469</v>
      </c>
      <c r="D1005" s="4"/>
      <c r="E1005" s="4"/>
      <c r="F1005" t="s">
        <v>6082</v>
      </c>
      <c r="G1005" t="s">
        <v>429</v>
      </c>
      <c r="H1005" t="s">
        <v>7443</v>
      </c>
      <c r="I1005" t="s">
        <v>7417</v>
      </c>
      <c r="J1005" s="4" t="s">
        <v>16</v>
      </c>
      <c r="K1005" s="4" t="s">
        <v>16</v>
      </c>
      <c r="L1005" s="91" t="s">
        <v>7834</v>
      </c>
      <c r="M1005" t="s">
        <v>6079</v>
      </c>
      <c r="N1005" s="82" t="s">
        <v>7515</v>
      </c>
      <c r="O1005" s="4" t="b">
        <f t="shared" si="1410"/>
        <v>1</v>
      </c>
      <c r="P1005" s="4" t="b">
        <f t="shared" si="1411"/>
        <v>1</v>
      </c>
      <c r="Q1005" s="4" t="b">
        <f t="shared" si="1412"/>
        <v>1</v>
      </c>
      <c r="R1005" s="4" t="b">
        <f t="shared" si="1413"/>
        <v>1</v>
      </c>
      <c r="S1005" s="4" t="b">
        <f t="shared" si="1414"/>
        <v>1</v>
      </c>
      <c r="T1005" s="4" t="b">
        <f t="shared" si="1415"/>
        <v>1</v>
      </c>
      <c r="U1005" s="4" t="b">
        <f t="shared" si="1416"/>
        <v>1</v>
      </c>
      <c r="V1005" s="4" t="b">
        <f t="shared" si="1417"/>
        <v>1</v>
      </c>
      <c r="W1005" s="4" t="b">
        <f t="shared" si="1418"/>
        <v>1</v>
      </c>
      <c r="X1005" s="4" t="b">
        <f t="shared" si="1419"/>
        <v>1</v>
      </c>
      <c r="Y1005" s="4" t="b">
        <f t="shared" si="1420"/>
        <v>1</v>
      </c>
      <c r="Z1005" s="4" t="b">
        <f t="shared" si="1421"/>
        <v>1</v>
      </c>
      <c r="AA1005" s="4" t="b">
        <f t="shared" si="1422"/>
        <v>1</v>
      </c>
      <c r="AB1005" s="4" t="b">
        <f t="shared" si="1423"/>
        <v>0</v>
      </c>
      <c r="AC1005" s="4" t="b">
        <f t="shared" si="1424"/>
        <v>0</v>
      </c>
      <c r="AD1005" s="4" t="b">
        <f t="shared" si="1425"/>
        <v>0</v>
      </c>
      <c r="AE1005" s="4" t="b">
        <f t="shared" si="1426"/>
        <v>0</v>
      </c>
      <c r="AF1005" s="4" t="b">
        <f t="shared" si="1427"/>
        <v>0</v>
      </c>
      <c r="AG1005" s="4" t="b">
        <f t="shared" si="1428"/>
        <v>1</v>
      </c>
      <c r="AH1005" s="4" t="b">
        <f t="shared" si="1429"/>
        <v>1</v>
      </c>
      <c r="AI1005" s="4" t="b">
        <f t="shared" si="1430"/>
        <v>1</v>
      </c>
      <c r="AJ1005" s="4" t="b">
        <f t="shared" si="1431"/>
        <v>0</v>
      </c>
      <c r="AK1005" s="4" t="b">
        <f t="shared" si="1432"/>
        <v>0</v>
      </c>
      <c r="AL1005" s="4" t="b">
        <f t="shared" si="1433"/>
        <v>1</v>
      </c>
      <c r="AM1005" s="4" t="b">
        <f t="shared" si="1434"/>
        <v>0</v>
      </c>
      <c r="AN1005" s="4" t="b">
        <f t="shared" si="1435"/>
        <v>0</v>
      </c>
      <c r="AO1005" s="4" t="b">
        <f t="shared" si="1436"/>
        <v>0</v>
      </c>
      <c r="AP1005" s="4" t="b">
        <f t="shared" si="1437"/>
        <v>0</v>
      </c>
      <c r="AQ1005" s="4" t="b">
        <f t="shared" si="1438"/>
        <v>0</v>
      </c>
      <c r="AR1005" s="4" t="b">
        <f t="shared" si="1439"/>
        <v>0</v>
      </c>
      <c r="AS1005" s="4" t="b">
        <f t="shared" si="1440"/>
        <v>0</v>
      </c>
      <c r="AT1005" s="4" t="b">
        <f t="shared" si="1441"/>
        <v>0</v>
      </c>
      <c r="AU1005" s="4" t="b">
        <f t="shared" si="1442"/>
        <v>0</v>
      </c>
      <c r="AV1005" s="4" t="b">
        <f t="shared" si="1443"/>
        <v>1</v>
      </c>
      <c r="AW1005" s="4" t="b">
        <f t="shared" si="1444"/>
        <v>0</v>
      </c>
      <c r="AX1005" s="4" t="b">
        <f t="shared" si="1445"/>
        <v>0</v>
      </c>
      <c r="AY1005" s="4" t="b">
        <f t="shared" si="1446"/>
        <v>1</v>
      </c>
      <c r="AZ1005" s="4" t="b">
        <f t="shared" si="1447"/>
        <v>0</v>
      </c>
      <c r="BA1005" s="4" t="b">
        <f t="shared" si="1448"/>
        <v>1</v>
      </c>
      <c r="BB1005" s="4" t="b">
        <f t="shared" si="1449"/>
        <v>0</v>
      </c>
      <c r="BC1005" s="4" t="b">
        <f t="shared" si="1450"/>
        <v>1</v>
      </c>
      <c r="BD1005" s="4" t="b">
        <f t="shared" si="1451"/>
        <v>1</v>
      </c>
      <c r="BE1005" s="4" t="b">
        <f t="shared" si="1452"/>
        <v>0</v>
      </c>
      <c r="BF1005" s="4" t="b">
        <f t="shared" si="1453"/>
        <v>1</v>
      </c>
      <c r="BG1005" s="4" t="b">
        <f t="shared" si="1454"/>
        <v>0</v>
      </c>
      <c r="BH1005" s="4" t="b">
        <f t="shared" si="1455"/>
        <v>1</v>
      </c>
      <c r="BI1005" s="4" t="b">
        <f t="shared" si="1456"/>
        <v>1</v>
      </c>
      <c r="BJ1005" s="4" t="b">
        <f t="shared" si="1457"/>
        <v>1</v>
      </c>
      <c r="BK1005" s="4" t="b">
        <f t="shared" si="1458"/>
        <v>0</v>
      </c>
      <c r="BL1005" s="4" t="b">
        <f t="shared" si="1459"/>
        <v>1</v>
      </c>
      <c r="BM1005" s="4" t="b">
        <f t="shared" si="1460"/>
        <v>1</v>
      </c>
      <c r="BN1005" s="4" t="b">
        <f t="shared" si="1461"/>
        <v>1</v>
      </c>
      <c r="BO1005" s="4" t="b">
        <f t="shared" si="1462"/>
        <v>1</v>
      </c>
      <c r="BP1005" s="4" t="b">
        <f t="shared" si="1463"/>
        <v>1</v>
      </c>
      <c r="BQ1005" s="4" t="b">
        <f t="shared" si="1464"/>
        <v>0</v>
      </c>
      <c r="BR1005" s="4" t="b">
        <f t="shared" si="1465"/>
        <v>0</v>
      </c>
      <c r="BS1005" s="4" t="b">
        <f t="shared" si="1466"/>
        <v>1</v>
      </c>
      <c r="BT1005" s="4" t="b">
        <f t="shared" si="1467"/>
        <v>0</v>
      </c>
      <c r="BU1005" s="4" t="b">
        <f t="shared" si="1468"/>
        <v>1</v>
      </c>
      <c r="BV1005" s="4" t="b">
        <f t="shared" si="1469"/>
        <v>1</v>
      </c>
      <c r="BW1005" s="4" t="b">
        <f t="shared" si="1470"/>
        <v>0</v>
      </c>
      <c r="BX1005" s="4" t="b">
        <f t="shared" si="1471"/>
        <v>1</v>
      </c>
      <c r="BY1005" s="4" t="b">
        <f t="shared" si="1472"/>
        <v>0</v>
      </c>
      <c r="BZ1005" s="4" t="b">
        <f t="shared" si="1473"/>
        <v>0</v>
      </c>
      <c r="CA1005" s="4" t="b">
        <f t="shared" si="1474"/>
        <v>0</v>
      </c>
      <c r="CB1005" s="4" t="b">
        <f t="shared" si="1475"/>
        <v>1</v>
      </c>
      <c r="CC1005" s="4" t="b">
        <f t="shared" si="1476"/>
        <v>0</v>
      </c>
      <c r="CD1005" s="4" t="b">
        <f t="shared" si="1477"/>
        <v>0</v>
      </c>
      <c r="CE1005" s="4" t="b">
        <f t="shared" si="1478"/>
        <v>1</v>
      </c>
      <c r="CF1005" s="4" t="b">
        <f t="shared" si="1479"/>
        <v>0</v>
      </c>
      <c r="CG1005" s="4" t="b">
        <f t="shared" si="1480"/>
        <v>1</v>
      </c>
      <c r="CH1005" s="4" t="b">
        <f t="shared" si="1481"/>
        <v>1</v>
      </c>
      <c r="CI1005" s="4" t="b">
        <f t="shared" si="1482"/>
        <v>1</v>
      </c>
      <c r="CJ1005" s="4" t="b">
        <f t="shared" si="1483"/>
        <v>1</v>
      </c>
      <c r="CK1005" s="4" t="b">
        <f t="shared" si="1484"/>
        <v>1</v>
      </c>
      <c r="CL1005" s="4" t="b">
        <f t="shared" si="1485"/>
        <v>1</v>
      </c>
      <c r="CM1005" s="4" t="b">
        <f t="shared" si="1486"/>
        <v>0</v>
      </c>
      <c r="CN1005" s="4" t="b">
        <f t="shared" si="1487"/>
        <v>0</v>
      </c>
      <c r="CO1005" s="4" t="b">
        <f t="shared" si="1488"/>
        <v>0</v>
      </c>
      <c r="CP1005" s="4" t="b">
        <f t="shared" si="1489"/>
        <v>0</v>
      </c>
      <c r="CQ1005" s="4" t="b">
        <f t="shared" si="1490"/>
        <v>0</v>
      </c>
      <c r="CR1005" s="4" t="b">
        <f t="shared" si="1491"/>
        <v>1</v>
      </c>
      <c r="CS1005" s="4" t="b">
        <f t="shared" si="1492"/>
        <v>1</v>
      </c>
      <c r="CT1005" s="4" t="b">
        <f t="shared" si="1493"/>
        <v>0</v>
      </c>
      <c r="CU1005" s="4" t="b">
        <f t="shared" si="1494"/>
        <v>0</v>
      </c>
      <c r="CV1005" s="4" t="b">
        <f t="shared" si="1495"/>
        <v>0</v>
      </c>
      <c r="CW1005" s="4" t="b">
        <f t="shared" si="1496"/>
        <v>1</v>
      </c>
      <c r="CX1005" s="4" t="b">
        <f t="shared" si="1497"/>
        <v>0</v>
      </c>
      <c r="CY1005" s="4" t="b">
        <f t="shared" si="1498"/>
        <v>0</v>
      </c>
      <c r="CZ1005" s="4" t="b">
        <f t="shared" si="1499"/>
        <v>0</v>
      </c>
      <c r="DA1005" s="4" t="b">
        <f t="shared" si="1500"/>
        <v>1</v>
      </c>
      <c r="DB1005" s="4" t="b">
        <f t="shared" si="1501"/>
        <v>0</v>
      </c>
      <c r="DC1005" s="4" t="b">
        <f t="shared" si="1502"/>
        <v>0</v>
      </c>
      <c r="DD1005" s="4" t="b">
        <f t="shared" si="1503"/>
        <v>0</v>
      </c>
    </row>
    <row r="1006" spans="1:108">
      <c r="A1006" t="s">
        <v>470</v>
      </c>
      <c r="C1006" t="s">
        <v>469</v>
      </c>
      <c r="F1006" t="s">
        <v>6082</v>
      </c>
      <c r="G1006" t="s">
        <v>429</v>
      </c>
      <c r="H1006" t="s">
        <v>7443</v>
      </c>
      <c r="I1006" t="s">
        <v>7417</v>
      </c>
      <c r="J1006" t="s">
        <v>109</v>
      </c>
      <c r="K1006" t="s">
        <v>109</v>
      </c>
      <c r="L1006" t="s">
        <v>6238</v>
      </c>
      <c r="M1006" t="s">
        <v>6079</v>
      </c>
      <c r="N1006" t="s">
        <v>471</v>
      </c>
      <c r="O1006" t="b">
        <f t="shared" si="1410"/>
        <v>0</v>
      </c>
      <c r="P1006" t="b">
        <f t="shared" si="1411"/>
        <v>1</v>
      </c>
      <c r="Q1006" t="b">
        <f t="shared" si="1412"/>
        <v>1</v>
      </c>
      <c r="R1006" t="b">
        <f t="shared" si="1413"/>
        <v>0</v>
      </c>
      <c r="S1006" t="b">
        <f t="shared" si="1414"/>
        <v>1</v>
      </c>
      <c r="T1006" t="b">
        <f t="shared" si="1415"/>
        <v>0</v>
      </c>
      <c r="U1006" t="b">
        <f t="shared" si="1416"/>
        <v>1</v>
      </c>
      <c r="V1006" t="b">
        <f t="shared" si="1417"/>
        <v>0</v>
      </c>
      <c r="W1006" t="b">
        <f t="shared" si="1418"/>
        <v>0</v>
      </c>
      <c r="X1006" t="b">
        <f t="shared" si="1419"/>
        <v>0</v>
      </c>
      <c r="Y1006" t="b">
        <f t="shared" si="1420"/>
        <v>1</v>
      </c>
      <c r="Z1006" t="b">
        <f t="shared" si="1421"/>
        <v>0</v>
      </c>
      <c r="AA1006" t="b">
        <f t="shared" si="1422"/>
        <v>0</v>
      </c>
      <c r="AB1006" t="b">
        <f t="shared" si="1423"/>
        <v>0</v>
      </c>
      <c r="AC1006" t="b">
        <f t="shared" si="1424"/>
        <v>0</v>
      </c>
      <c r="AD1006" t="b">
        <f t="shared" si="1425"/>
        <v>0</v>
      </c>
      <c r="AE1006" t="b">
        <f t="shared" si="1426"/>
        <v>0</v>
      </c>
      <c r="AF1006" t="b">
        <f t="shared" si="1427"/>
        <v>0</v>
      </c>
      <c r="AG1006" t="b">
        <f t="shared" si="1428"/>
        <v>1</v>
      </c>
      <c r="AH1006" t="b">
        <f t="shared" si="1429"/>
        <v>1</v>
      </c>
      <c r="AI1006" t="b">
        <f t="shared" si="1430"/>
        <v>0</v>
      </c>
      <c r="AJ1006" t="b">
        <f t="shared" si="1431"/>
        <v>0</v>
      </c>
      <c r="AK1006" t="b">
        <f t="shared" si="1432"/>
        <v>0</v>
      </c>
      <c r="AL1006" t="b">
        <f t="shared" si="1433"/>
        <v>0</v>
      </c>
      <c r="AM1006" t="b">
        <f t="shared" si="1434"/>
        <v>0</v>
      </c>
      <c r="AN1006" t="b">
        <f t="shared" si="1435"/>
        <v>0</v>
      </c>
      <c r="AO1006" t="b">
        <f t="shared" si="1436"/>
        <v>0</v>
      </c>
      <c r="AP1006" t="b">
        <f t="shared" si="1437"/>
        <v>0</v>
      </c>
      <c r="AQ1006" t="b">
        <f t="shared" si="1438"/>
        <v>0</v>
      </c>
      <c r="AR1006" t="b">
        <f t="shared" si="1439"/>
        <v>0</v>
      </c>
      <c r="AS1006" t="b">
        <f t="shared" si="1440"/>
        <v>0</v>
      </c>
      <c r="AT1006" t="b">
        <f t="shared" si="1441"/>
        <v>0</v>
      </c>
      <c r="AU1006" t="b">
        <f t="shared" si="1442"/>
        <v>0</v>
      </c>
      <c r="AV1006" t="b">
        <f t="shared" si="1443"/>
        <v>0</v>
      </c>
      <c r="AW1006" t="b">
        <f t="shared" si="1444"/>
        <v>0</v>
      </c>
      <c r="AX1006" t="b">
        <f t="shared" si="1445"/>
        <v>0</v>
      </c>
      <c r="AY1006" t="b">
        <f t="shared" si="1446"/>
        <v>0</v>
      </c>
      <c r="AZ1006" t="b">
        <f t="shared" si="1447"/>
        <v>0</v>
      </c>
      <c r="BA1006" t="b">
        <f t="shared" si="1448"/>
        <v>0</v>
      </c>
      <c r="BB1006" t="b">
        <f t="shared" si="1449"/>
        <v>0</v>
      </c>
      <c r="BC1006" t="b">
        <f t="shared" si="1450"/>
        <v>0</v>
      </c>
      <c r="BD1006" t="b">
        <f t="shared" si="1451"/>
        <v>0</v>
      </c>
      <c r="BE1006" t="b">
        <f t="shared" si="1452"/>
        <v>0</v>
      </c>
      <c r="BF1006" t="b">
        <f t="shared" si="1453"/>
        <v>0</v>
      </c>
      <c r="BG1006" t="b">
        <f t="shared" si="1454"/>
        <v>0</v>
      </c>
      <c r="BH1006" t="b">
        <f t="shared" si="1455"/>
        <v>0</v>
      </c>
      <c r="BI1006" t="b">
        <f t="shared" si="1456"/>
        <v>0</v>
      </c>
      <c r="BJ1006" t="b">
        <f t="shared" si="1457"/>
        <v>0</v>
      </c>
      <c r="BK1006" t="b">
        <f t="shared" si="1458"/>
        <v>0</v>
      </c>
      <c r="BL1006" t="b">
        <f t="shared" si="1459"/>
        <v>0</v>
      </c>
      <c r="BM1006" t="b">
        <f t="shared" si="1460"/>
        <v>0</v>
      </c>
      <c r="BN1006" t="b">
        <f t="shared" si="1461"/>
        <v>1</v>
      </c>
      <c r="BO1006" t="b">
        <f t="shared" si="1462"/>
        <v>0</v>
      </c>
      <c r="BP1006" t="b">
        <f t="shared" si="1463"/>
        <v>0</v>
      </c>
      <c r="BQ1006" t="b">
        <f t="shared" si="1464"/>
        <v>0</v>
      </c>
      <c r="BR1006" t="b">
        <f t="shared" si="1465"/>
        <v>0</v>
      </c>
      <c r="BS1006" t="b">
        <f t="shared" si="1466"/>
        <v>0</v>
      </c>
      <c r="BT1006" t="b">
        <f t="shared" si="1467"/>
        <v>0</v>
      </c>
      <c r="BU1006" t="b">
        <f t="shared" si="1468"/>
        <v>0</v>
      </c>
      <c r="BV1006" t="b">
        <f t="shared" si="1469"/>
        <v>1</v>
      </c>
      <c r="BW1006" t="b">
        <f t="shared" si="1470"/>
        <v>0</v>
      </c>
      <c r="BX1006" t="b">
        <f t="shared" si="1471"/>
        <v>0</v>
      </c>
      <c r="BY1006" t="b">
        <f t="shared" si="1472"/>
        <v>0</v>
      </c>
      <c r="BZ1006" t="b">
        <f t="shared" si="1473"/>
        <v>0</v>
      </c>
      <c r="CA1006" t="b">
        <f t="shared" si="1474"/>
        <v>0</v>
      </c>
      <c r="CB1006" t="b">
        <f t="shared" si="1475"/>
        <v>0</v>
      </c>
      <c r="CC1006" t="b">
        <f t="shared" si="1476"/>
        <v>0</v>
      </c>
      <c r="CD1006" t="b">
        <f t="shared" si="1477"/>
        <v>0</v>
      </c>
      <c r="CE1006" t="b">
        <f t="shared" si="1478"/>
        <v>0</v>
      </c>
      <c r="CF1006" t="b">
        <f t="shared" si="1479"/>
        <v>0</v>
      </c>
      <c r="CG1006" t="b">
        <f t="shared" si="1480"/>
        <v>0</v>
      </c>
      <c r="CH1006" t="b">
        <f t="shared" si="1481"/>
        <v>0</v>
      </c>
      <c r="CI1006" t="b">
        <f t="shared" si="1482"/>
        <v>0</v>
      </c>
      <c r="CJ1006" t="b">
        <f t="shared" si="1483"/>
        <v>0</v>
      </c>
      <c r="CK1006" t="b">
        <f t="shared" si="1484"/>
        <v>0</v>
      </c>
      <c r="CL1006" t="b">
        <f t="shared" si="1485"/>
        <v>0</v>
      </c>
      <c r="CM1006" t="b">
        <f t="shared" si="1486"/>
        <v>0</v>
      </c>
      <c r="CN1006" t="b">
        <f t="shared" si="1487"/>
        <v>0</v>
      </c>
      <c r="CO1006" t="b">
        <f t="shared" si="1488"/>
        <v>0</v>
      </c>
      <c r="CP1006" t="b">
        <f t="shared" si="1489"/>
        <v>0</v>
      </c>
      <c r="CQ1006" t="b">
        <f t="shared" si="1490"/>
        <v>0</v>
      </c>
      <c r="CR1006" t="b">
        <f t="shared" si="1491"/>
        <v>0</v>
      </c>
      <c r="CS1006" t="b">
        <f t="shared" si="1492"/>
        <v>0</v>
      </c>
      <c r="CT1006" t="b">
        <f t="shared" si="1493"/>
        <v>0</v>
      </c>
      <c r="CU1006" t="b">
        <f t="shared" si="1494"/>
        <v>0</v>
      </c>
      <c r="CV1006" t="b">
        <f t="shared" si="1495"/>
        <v>0</v>
      </c>
      <c r="CW1006" t="b">
        <f t="shared" si="1496"/>
        <v>0</v>
      </c>
      <c r="CX1006" t="b">
        <f t="shared" si="1497"/>
        <v>0</v>
      </c>
      <c r="CY1006" t="b">
        <f t="shared" si="1498"/>
        <v>0</v>
      </c>
      <c r="CZ1006" t="b">
        <f t="shared" si="1499"/>
        <v>0</v>
      </c>
      <c r="DA1006" t="b">
        <f t="shared" si="1500"/>
        <v>0</v>
      </c>
      <c r="DB1006" t="b">
        <f t="shared" si="1501"/>
        <v>0</v>
      </c>
      <c r="DC1006" t="b">
        <f t="shared" si="1502"/>
        <v>0</v>
      </c>
      <c r="DD1006" t="b">
        <f t="shared" si="1503"/>
        <v>0</v>
      </c>
    </row>
    <row r="1007" spans="1:108">
      <c r="A1007" t="s">
        <v>472</v>
      </c>
      <c r="C1007" t="s">
        <v>469</v>
      </c>
      <c r="F1007" t="s">
        <v>6082</v>
      </c>
      <c r="G1007" t="s">
        <v>429</v>
      </c>
      <c r="H1007" t="s">
        <v>7443</v>
      </c>
      <c r="I1007" t="s">
        <v>7417</v>
      </c>
      <c r="J1007" t="s">
        <v>135</v>
      </c>
      <c r="K1007" t="s">
        <v>136</v>
      </c>
      <c r="L1007" t="s">
        <v>6239</v>
      </c>
      <c r="M1007" t="s">
        <v>6079</v>
      </c>
      <c r="N1007" t="s">
        <v>473</v>
      </c>
      <c r="O1007" t="b">
        <f t="shared" si="1410"/>
        <v>0</v>
      </c>
      <c r="P1007" t="b">
        <f t="shared" si="1411"/>
        <v>1</v>
      </c>
      <c r="Q1007" t="b">
        <f t="shared" si="1412"/>
        <v>0</v>
      </c>
      <c r="R1007" t="b">
        <f t="shared" si="1413"/>
        <v>1</v>
      </c>
      <c r="S1007" t="b">
        <f t="shared" si="1414"/>
        <v>0</v>
      </c>
      <c r="T1007" t="b">
        <f t="shared" si="1415"/>
        <v>1</v>
      </c>
      <c r="U1007" t="b">
        <f t="shared" si="1416"/>
        <v>0</v>
      </c>
      <c r="V1007" t="b">
        <f t="shared" si="1417"/>
        <v>0</v>
      </c>
      <c r="W1007" t="b">
        <f t="shared" si="1418"/>
        <v>0</v>
      </c>
      <c r="X1007" t="b">
        <f t="shared" si="1419"/>
        <v>1</v>
      </c>
      <c r="Y1007" t="b">
        <f t="shared" si="1420"/>
        <v>0</v>
      </c>
      <c r="Z1007" t="b">
        <f t="shared" si="1421"/>
        <v>0</v>
      </c>
      <c r="AA1007" t="b">
        <f t="shared" si="1422"/>
        <v>0</v>
      </c>
      <c r="AB1007" t="b">
        <f t="shared" si="1423"/>
        <v>0</v>
      </c>
      <c r="AC1007" t="b">
        <f t="shared" si="1424"/>
        <v>0</v>
      </c>
      <c r="AD1007" t="b">
        <f t="shared" si="1425"/>
        <v>0</v>
      </c>
      <c r="AE1007" t="b">
        <f t="shared" si="1426"/>
        <v>0</v>
      </c>
      <c r="AF1007" t="b">
        <f t="shared" si="1427"/>
        <v>0</v>
      </c>
      <c r="AG1007" t="b">
        <f t="shared" si="1428"/>
        <v>0</v>
      </c>
      <c r="AH1007" t="b">
        <f t="shared" si="1429"/>
        <v>0</v>
      </c>
      <c r="AI1007" t="b">
        <f t="shared" si="1430"/>
        <v>0</v>
      </c>
      <c r="AJ1007" t="b">
        <f t="shared" si="1431"/>
        <v>0</v>
      </c>
      <c r="AK1007" t="b">
        <f t="shared" si="1432"/>
        <v>0</v>
      </c>
      <c r="AL1007" t="b">
        <f t="shared" si="1433"/>
        <v>0</v>
      </c>
      <c r="AM1007" t="b">
        <f t="shared" si="1434"/>
        <v>0</v>
      </c>
      <c r="AN1007" t="b">
        <f t="shared" si="1435"/>
        <v>0</v>
      </c>
      <c r="AO1007" t="b">
        <f t="shared" si="1436"/>
        <v>0</v>
      </c>
      <c r="AP1007" t="b">
        <f t="shared" si="1437"/>
        <v>0</v>
      </c>
      <c r="AQ1007" t="b">
        <f t="shared" si="1438"/>
        <v>0</v>
      </c>
      <c r="AR1007" t="b">
        <f t="shared" si="1439"/>
        <v>0</v>
      </c>
      <c r="AS1007" t="b">
        <f t="shared" si="1440"/>
        <v>0</v>
      </c>
      <c r="AT1007" t="b">
        <f t="shared" si="1441"/>
        <v>0</v>
      </c>
      <c r="AU1007" t="b">
        <f t="shared" si="1442"/>
        <v>0</v>
      </c>
      <c r="AV1007" t="b">
        <f t="shared" si="1443"/>
        <v>0</v>
      </c>
      <c r="AW1007" t="b">
        <f t="shared" si="1444"/>
        <v>0</v>
      </c>
      <c r="AX1007" t="b">
        <f t="shared" si="1445"/>
        <v>0</v>
      </c>
      <c r="AY1007" t="b">
        <f t="shared" si="1446"/>
        <v>0</v>
      </c>
      <c r="AZ1007" t="b">
        <f t="shared" si="1447"/>
        <v>0</v>
      </c>
      <c r="BA1007" t="b">
        <f t="shared" si="1448"/>
        <v>0</v>
      </c>
      <c r="BB1007" t="b">
        <f t="shared" si="1449"/>
        <v>0</v>
      </c>
      <c r="BC1007" t="b">
        <f t="shared" si="1450"/>
        <v>0</v>
      </c>
      <c r="BD1007" t="b">
        <f t="shared" si="1451"/>
        <v>0</v>
      </c>
      <c r="BE1007" t="b">
        <f t="shared" si="1452"/>
        <v>1</v>
      </c>
      <c r="BF1007" t="b">
        <f t="shared" si="1453"/>
        <v>0</v>
      </c>
      <c r="BG1007" t="b">
        <f t="shared" si="1454"/>
        <v>0</v>
      </c>
      <c r="BH1007" t="b">
        <f t="shared" si="1455"/>
        <v>0</v>
      </c>
      <c r="BI1007" t="b">
        <f t="shared" si="1456"/>
        <v>0</v>
      </c>
      <c r="BJ1007" t="b">
        <f t="shared" si="1457"/>
        <v>0</v>
      </c>
      <c r="BK1007" t="b">
        <f t="shared" si="1458"/>
        <v>0</v>
      </c>
      <c r="BL1007" t="b">
        <f t="shared" si="1459"/>
        <v>0</v>
      </c>
      <c r="BM1007" t="b">
        <f t="shared" si="1460"/>
        <v>0</v>
      </c>
      <c r="BN1007" t="b">
        <f t="shared" si="1461"/>
        <v>0</v>
      </c>
      <c r="BO1007" t="b">
        <f t="shared" si="1462"/>
        <v>0</v>
      </c>
      <c r="BP1007" t="b">
        <f t="shared" si="1463"/>
        <v>0</v>
      </c>
      <c r="BQ1007" t="b">
        <f t="shared" si="1464"/>
        <v>0</v>
      </c>
      <c r="BR1007" t="b">
        <f t="shared" si="1465"/>
        <v>0</v>
      </c>
      <c r="BS1007" t="b">
        <f t="shared" si="1466"/>
        <v>0</v>
      </c>
      <c r="BT1007" t="b">
        <f t="shared" si="1467"/>
        <v>0</v>
      </c>
      <c r="BU1007" t="b">
        <f t="shared" si="1468"/>
        <v>0</v>
      </c>
      <c r="BV1007" t="b">
        <f t="shared" si="1469"/>
        <v>0</v>
      </c>
      <c r="BW1007" t="b">
        <f t="shared" si="1470"/>
        <v>0</v>
      </c>
      <c r="BX1007" t="b">
        <f t="shared" si="1471"/>
        <v>0</v>
      </c>
      <c r="BY1007" t="b">
        <f t="shared" si="1472"/>
        <v>0</v>
      </c>
      <c r="BZ1007" t="b">
        <f t="shared" si="1473"/>
        <v>0</v>
      </c>
      <c r="CA1007" t="b">
        <f t="shared" si="1474"/>
        <v>0</v>
      </c>
      <c r="CB1007" t="b">
        <f t="shared" si="1475"/>
        <v>0</v>
      </c>
      <c r="CC1007" t="b">
        <f t="shared" si="1476"/>
        <v>1</v>
      </c>
      <c r="CD1007" t="b">
        <f t="shared" si="1477"/>
        <v>0</v>
      </c>
      <c r="CE1007" t="b">
        <f t="shared" si="1478"/>
        <v>1</v>
      </c>
      <c r="CF1007" t="b">
        <f t="shared" si="1479"/>
        <v>0</v>
      </c>
      <c r="CG1007" t="b">
        <f t="shared" si="1480"/>
        <v>0</v>
      </c>
      <c r="CH1007" t="b">
        <f t="shared" si="1481"/>
        <v>0</v>
      </c>
      <c r="CI1007" t="b">
        <f t="shared" si="1482"/>
        <v>0</v>
      </c>
      <c r="CJ1007" t="b">
        <f t="shared" si="1483"/>
        <v>0</v>
      </c>
      <c r="CK1007" t="b">
        <f t="shared" si="1484"/>
        <v>0</v>
      </c>
      <c r="CL1007" t="b">
        <f t="shared" si="1485"/>
        <v>0</v>
      </c>
      <c r="CM1007" t="b">
        <f t="shared" si="1486"/>
        <v>0</v>
      </c>
      <c r="CN1007" t="b">
        <f t="shared" si="1487"/>
        <v>0</v>
      </c>
      <c r="CO1007" t="b">
        <f t="shared" si="1488"/>
        <v>0</v>
      </c>
      <c r="CP1007" t="b">
        <f t="shared" si="1489"/>
        <v>0</v>
      </c>
      <c r="CQ1007" t="b">
        <f t="shared" si="1490"/>
        <v>0</v>
      </c>
      <c r="CR1007" t="b">
        <f t="shared" si="1491"/>
        <v>0</v>
      </c>
      <c r="CS1007" t="b">
        <f t="shared" si="1492"/>
        <v>0</v>
      </c>
      <c r="CT1007" t="b">
        <f t="shared" si="1493"/>
        <v>0</v>
      </c>
      <c r="CU1007" t="b">
        <f t="shared" si="1494"/>
        <v>0</v>
      </c>
      <c r="CV1007" t="b">
        <f t="shared" si="1495"/>
        <v>0</v>
      </c>
      <c r="CW1007" t="b">
        <f t="shared" si="1496"/>
        <v>0</v>
      </c>
      <c r="CX1007" t="b">
        <f t="shared" si="1497"/>
        <v>0</v>
      </c>
      <c r="CY1007" t="b">
        <f t="shared" si="1498"/>
        <v>0</v>
      </c>
      <c r="CZ1007" t="b">
        <f t="shared" si="1499"/>
        <v>0</v>
      </c>
      <c r="DA1007" t="b">
        <f t="shared" si="1500"/>
        <v>0</v>
      </c>
      <c r="DB1007" t="b">
        <f t="shared" si="1501"/>
        <v>0</v>
      </c>
      <c r="DC1007" t="b">
        <f t="shared" si="1502"/>
        <v>0</v>
      </c>
      <c r="DD1007" t="b">
        <f t="shared" si="1503"/>
        <v>0</v>
      </c>
    </row>
    <row r="1008" spans="1:108">
      <c r="A1008" t="s">
        <v>4855</v>
      </c>
      <c r="C1008" t="s">
        <v>469</v>
      </c>
      <c r="F1008" t="s">
        <v>6082</v>
      </c>
      <c r="G1008" t="s">
        <v>429</v>
      </c>
      <c r="H1008" t="s">
        <v>7443</v>
      </c>
      <c r="I1008" t="s">
        <v>7417</v>
      </c>
      <c r="J1008" t="s">
        <v>2401</v>
      </c>
      <c r="K1008" t="s">
        <v>139</v>
      </c>
      <c r="L1008" t="s">
        <v>7835</v>
      </c>
      <c r="N1008" t="s">
        <v>3449</v>
      </c>
      <c r="O1008" t="b">
        <f t="shared" si="1410"/>
        <v>1</v>
      </c>
      <c r="P1008" t="b">
        <f t="shared" si="1411"/>
        <v>0</v>
      </c>
      <c r="Q1008" t="b">
        <f t="shared" si="1412"/>
        <v>1</v>
      </c>
      <c r="R1008" t="b">
        <f t="shared" si="1413"/>
        <v>0</v>
      </c>
      <c r="S1008" t="b">
        <f t="shared" si="1414"/>
        <v>1</v>
      </c>
      <c r="T1008" t="b">
        <f t="shared" si="1415"/>
        <v>0</v>
      </c>
      <c r="U1008" t="b">
        <f t="shared" si="1416"/>
        <v>1</v>
      </c>
      <c r="V1008" t="b">
        <f t="shared" si="1417"/>
        <v>0</v>
      </c>
      <c r="W1008" t="b">
        <f t="shared" si="1418"/>
        <v>0</v>
      </c>
      <c r="X1008" t="b">
        <f t="shared" si="1419"/>
        <v>0</v>
      </c>
      <c r="Y1008" t="b">
        <f t="shared" si="1420"/>
        <v>0</v>
      </c>
      <c r="Z1008" t="b">
        <f t="shared" si="1421"/>
        <v>0</v>
      </c>
      <c r="AA1008" t="b">
        <f t="shared" si="1422"/>
        <v>0</v>
      </c>
      <c r="AB1008" t="b">
        <f t="shared" si="1423"/>
        <v>1</v>
      </c>
      <c r="AC1008" t="b">
        <f t="shared" si="1424"/>
        <v>0</v>
      </c>
      <c r="AD1008" t="b">
        <f t="shared" si="1425"/>
        <v>0</v>
      </c>
      <c r="AE1008" t="b">
        <f t="shared" si="1426"/>
        <v>0</v>
      </c>
      <c r="AF1008" t="b">
        <f t="shared" si="1427"/>
        <v>0</v>
      </c>
      <c r="AG1008" t="b">
        <f t="shared" si="1428"/>
        <v>0</v>
      </c>
      <c r="AH1008" t="b">
        <f t="shared" si="1429"/>
        <v>0</v>
      </c>
      <c r="AI1008" t="b">
        <f t="shared" si="1430"/>
        <v>0</v>
      </c>
      <c r="AJ1008" t="b">
        <f t="shared" si="1431"/>
        <v>0</v>
      </c>
      <c r="AK1008" t="b">
        <f t="shared" si="1432"/>
        <v>0</v>
      </c>
      <c r="AL1008" t="b">
        <f t="shared" si="1433"/>
        <v>0</v>
      </c>
      <c r="AM1008" t="b">
        <f t="shared" si="1434"/>
        <v>0</v>
      </c>
      <c r="AN1008" t="b">
        <f t="shared" si="1435"/>
        <v>0</v>
      </c>
      <c r="AO1008" t="b">
        <f t="shared" si="1436"/>
        <v>0</v>
      </c>
      <c r="AP1008" t="b">
        <f t="shared" si="1437"/>
        <v>0</v>
      </c>
      <c r="AQ1008" t="b">
        <f t="shared" si="1438"/>
        <v>0</v>
      </c>
      <c r="AR1008" t="b">
        <f t="shared" si="1439"/>
        <v>0</v>
      </c>
      <c r="AS1008" t="b">
        <f t="shared" si="1440"/>
        <v>0</v>
      </c>
      <c r="AT1008" t="b">
        <f t="shared" si="1441"/>
        <v>0</v>
      </c>
      <c r="AU1008" t="b">
        <f t="shared" si="1442"/>
        <v>0</v>
      </c>
      <c r="AV1008" t="b">
        <f t="shared" si="1443"/>
        <v>0</v>
      </c>
      <c r="AW1008" t="b">
        <f t="shared" si="1444"/>
        <v>0</v>
      </c>
      <c r="AX1008" t="b">
        <f t="shared" si="1445"/>
        <v>0</v>
      </c>
      <c r="AY1008" t="b">
        <f t="shared" si="1446"/>
        <v>0</v>
      </c>
      <c r="AZ1008" t="b">
        <f t="shared" si="1447"/>
        <v>0</v>
      </c>
      <c r="BA1008" t="b">
        <f t="shared" si="1448"/>
        <v>0</v>
      </c>
      <c r="BB1008" t="b">
        <f t="shared" si="1449"/>
        <v>0</v>
      </c>
      <c r="BC1008" t="b">
        <f t="shared" si="1450"/>
        <v>0</v>
      </c>
      <c r="BD1008" t="b">
        <f t="shared" si="1451"/>
        <v>0</v>
      </c>
      <c r="BE1008" t="b">
        <f t="shared" si="1452"/>
        <v>0</v>
      </c>
      <c r="BF1008" t="b">
        <f t="shared" si="1453"/>
        <v>0</v>
      </c>
      <c r="BG1008" t="b">
        <f t="shared" si="1454"/>
        <v>0</v>
      </c>
      <c r="BH1008" t="b">
        <f t="shared" si="1455"/>
        <v>0</v>
      </c>
      <c r="BI1008" t="b">
        <f t="shared" si="1456"/>
        <v>0</v>
      </c>
      <c r="BJ1008" t="b">
        <f t="shared" si="1457"/>
        <v>0</v>
      </c>
      <c r="BK1008" t="b">
        <f t="shared" si="1458"/>
        <v>0</v>
      </c>
      <c r="BL1008" t="b">
        <f t="shared" si="1459"/>
        <v>0</v>
      </c>
      <c r="BM1008" t="b">
        <f t="shared" si="1460"/>
        <v>0</v>
      </c>
      <c r="BN1008" t="b">
        <f t="shared" si="1461"/>
        <v>0</v>
      </c>
      <c r="BO1008" t="b">
        <f t="shared" si="1462"/>
        <v>0</v>
      </c>
      <c r="BP1008" t="b">
        <f t="shared" si="1463"/>
        <v>0</v>
      </c>
      <c r="BQ1008" t="b">
        <f t="shared" si="1464"/>
        <v>0</v>
      </c>
      <c r="BR1008" t="b">
        <f t="shared" si="1465"/>
        <v>0</v>
      </c>
      <c r="BS1008" t="b">
        <f t="shared" si="1466"/>
        <v>0</v>
      </c>
      <c r="BT1008" t="b">
        <f t="shared" si="1467"/>
        <v>0</v>
      </c>
      <c r="BU1008" t="b">
        <f t="shared" si="1468"/>
        <v>0</v>
      </c>
      <c r="BV1008" t="b">
        <f t="shared" si="1469"/>
        <v>1</v>
      </c>
      <c r="BW1008" t="b">
        <f t="shared" si="1470"/>
        <v>0</v>
      </c>
      <c r="BX1008" t="b">
        <f t="shared" si="1471"/>
        <v>0</v>
      </c>
      <c r="BY1008" t="b">
        <f t="shared" si="1472"/>
        <v>0</v>
      </c>
      <c r="BZ1008" t="b">
        <f t="shared" si="1473"/>
        <v>0</v>
      </c>
      <c r="CA1008" t="b">
        <f t="shared" si="1474"/>
        <v>0</v>
      </c>
      <c r="CB1008" t="b">
        <f t="shared" si="1475"/>
        <v>0</v>
      </c>
      <c r="CC1008" t="b">
        <f t="shared" si="1476"/>
        <v>0</v>
      </c>
      <c r="CD1008" t="b">
        <f t="shared" si="1477"/>
        <v>0</v>
      </c>
      <c r="CE1008" t="b">
        <f t="shared" si="1478"/>
        <v>0</v>
      </c>
      <c r="CF1008" t="b">
        <f t="shared" si="1479"/>
        <v>0</v>
      </c>
      <c r="CG1008" t="b">
        <f t="shared" si="1480"/>
        <v>0</v>
      </c>
      <c r="CH1008" t="b">
        <f t="shared" si="1481"/>
        <v>0</v>
      </c>
      <c r="CI1008" t="b">
        <f t="shared" si="1482"/>
        <v>0</v>
      </c>
      <c r="CJ1008" t="b">
        <f t="shared" si="1483"/>
        <v>0</v>
      </c>
      <c r="CK1008" t="b">
        <f t="shared" si="1484"/>
        <v>0</v>
      </c>
      <c r="CL1008" t="b">
        <f t="shared" si="1485"/>
        <v>0</v>
      </c>
      <c r="CM1008" t="b">
        <f t="shared" si="1486"/>
        <v>0</v>
      </c>
      <c r="CN1008" t="b">
        <f t="shared" si="1487"/>
        <v>0</v>
      </c>
      <c r="CO1008" t="b">
        <f t="shared" si="1488"/>
        <v>0</v>
      </c>
      <c r="CP1008" t="b">
        <f t="shared" si="1489"/>
        <v>0</v>
      </c>
      <c r="CQ1008" t="b">
        <f t="shared" si="1490"/>
        <v>0</v>
      </c>
      <c r="CR1008" t="b">
        <f t="shared" si="1491"/>
        <v>0</v>
      </c>
      <c r="CS1008" t="b">
        <f t="shared" si="1492"/>
        <v>0</v>
      </c>
      <c r="CT1008" t="b">
        <f t="shared" si="1493"/>
        <v>0</v>
      </c>
      <c r="CU1008" t="b">
        <f t="shared" si="1494"/>
        <v>0</v>
      </c>
      <c r="CV1008" t="b">
        <f t="shared" si="1495"/>
        <v>0</v>
      </c>
      <c r="CW1008" t="b">
        <f t="shared" si="1496"/>
        <v>0</v>
      </c>
      <c r="CX1008" t="b">
        <f t="shared" si="1497"/>
        <v>0</v>
      </c>
      <c r="CY1008" t="b">
        <f t="shared" si="1498"/>
        <v>0</v>
      </c>
      <c r="CZ1008" t="b">
        <f t="shared" si="1499"/>
        <v>0</v>
      </c>
      <c r="DA1008" t="b">
        <f t="shared" si="1500"/>
        <v>0</v>
      </c>
      <c r="DB1008" t="b">
        <f t="shared" si="1501"/>
        <v>0</v>
      </c>
      <c r="DC1008" t="b">
        <f t="shared" si="1502"/>
        <v>0</v>
      </c>
      <c r="DD1008" t="b">
        <f t="shared" si="1503"/>
        <v>0</v>
      </c>
    </row>
    <row r="1009" spans="1:108">
      <c r="A1009" s="8" t="s">
        <v>474</v>
      </c>
      <c r="C1009" t="s">
        <v>469</v>
      </c>
      <c r="F1009" t="s">
        <v>6082</v>
      </c>
      <c r="G1009" t="s">
        <v>429</v>
      </c>
      <c r="H1009" t="s">
        <v>7443</v>
      </c>
      <c r="I1009" t="s">
        <v>7417</v>
      </c>
      <c r="J1009" t="s">
        <v>355</v>
      </c>
      <c r="K1009" t="s">
        <v>136</v>
      </c>
      <c r="L1009" t="s">
        <v>726</v>
      </c>
      <c r="M1009" t="s">
        <v>6079</v>
      </c>
      <c r="N1009" t="s">
        <v>64</v>
      </c>
      <c r="O1009" t="b">
        <f t="shared" si="1410"/>
        <v>1</v>
      </c>
      <c r="P1009" t="b">
        <f t="shared" si="1411"/>
        <v>0</v>
      </c>
      <c r="Q1009" t="b">
        <f t="shared" si="1412"/>
        <v>0</v>
      </c>
      <c r="R1009" t="b">
        <f t="shared" si="1413"/>
        <v>0</v>
      </c>
      <c r="S1009" t="b">
        <f t="shared" si="1414"/>
        <v>1</v>
      </c>
      <c r="T1009" t="b">
        <f t="shared" si="1415"/>
        <v>0</v>
      </c>
      <c r="U1009" t="b">
        <f t="shared" si="1416"/>
        <v>0</v>
      </c>
      <c r="V1009" t="b">
        <f t="shared" si="1417"/>
        <v>0</v>
      </c>
      <c r="W1009" t="b">
        <f t="shared" si="1418"/>
        <v>0</v>
      </c>
      <c r="X1009" t="b">
        <f t="shared" si="1419"/>
        <v>0</v>
      </c>
      <c r="Y1009" t="b">
        <f t="shared" si="1420"/>
        <v>0</v>
      </c>
      <c r="Z1009" t="b">
        <f t="shared" si="1421"/>
        <v>0</v>
      </c>
      <c r="AA1009" t="b">
        <f t="shared" si="1422"/>
        <v>0</v>
      </c>
      <c r="AB1009" t="b">
        <f t="shared" si="1423"/>
        <v>0</v>
      </c>
      <c r="AC1009" t="b">
        <f t="shared" si="1424"/>
        <v>0</v>
      </c>
      <c r="AD1009" t="b">
        <f t="shared" si="1425"/>
        <v>0</v>
      </c>
      <c r="AE1009" t="b">
        <f t="shared" si="1426"/>
        <v>0</v>
      </c>
      <c r="AF1009" t="b">
        <f t="shared" si="1427"/>
        <v>0</v>
      </c>
      <c r="AG1009" t="b">
        <f t="shared" si="1428"/>
        <v>0</v>
      </c>
      <c r="AH1009" t="b">
        <f t="shared" si="1429"/>
        <v>0</v>
      </c>
      <c r="AI1009" t="b">
        <f t="shared" si="1430"/>
        <v>0</v>
      </c>
      <c r="AJ1009" t="b">
        <f t="shared" si="1431"/>
        <v>0</v>
      </c>
      <c r="AK1009" t="b">
        <f t="shared" si="1432"/>
        <v>0</v>
      </c>
      <c r="AL1009" t="b">
        <f t="shared" si="1433"/>
        <v>0</v>
      </c>
      <c r="AM1009" t="b">
        <f t="shared" si="1434"/>
        <v>0</v>
      </c>
      <c r="AN1009" t="b">
        <f t="shared" si="1435"/>
        <v>0</v>
      </c>
      <c r="AO1009" t="b">
        <f t="shared" si="1436"/>
        <v>0</v>
      </c>
      <c r="AP1009" t="b">
        <f t="shared" si="1437"/>
        <v>0</v>
      </c>
      <c r="AQ1009" t="b">
        <f t="shared" si="1438"/>
        <v>0</v>
      </c>
      <c r="AR1009" t="b">
        <f t="shared" si="1439"/>
        <v>0</v>
      </c>
      <c r="AS1009" t="b">
        <f t="shared" si="1440"/>
        <v>0</v>
      </c>
      <c r="AT1009" t="b">
        <f t="shared" si="1441"/>
        <v>0</v>
      </c>
      <c r="AU1009" t="b">
        <f t="shared" si="1442"/>
        <v>0</v>
      </c>
      <c r="AV1009" t="b">
        <f t="shared" si="1443"/>
        <v>0</v>
      </c>
      <c r="AW1009" t="b">
        <f t="shared" si="1444"/>
        <v>0</v>
      </c>
      <c r="AX1009" t="b">
        <f t="shared" si="1445"/>
        <v>0</v>
      </c>
      <c r="AY1009" t="b">
        <f t="shared" si="1446"/>
        <v>0</v>
      </c>
      <c r="AZ1009" t="b">
        <f t="shared" si="1447"/>
        <v>0</v>
      </c>
      <c r="BA1009" t="b">
        <f t="shared" si="1448"/>
        <v>0</v>
      </c>
      <c r="BB1009" t="b">
        <f t="shared" si="1449"/>
        <v>0</v>
      </c>
      <c r="BC1009" t="b">
        <f t="shared" si="1450"/>
        <v>0</v>
      </c>
      <c r="BD1009" t="b">
        <f t="shared" si="1451"/>
        <v>0</v>
      </c>
      <c r="BE1009" t="b">
        <f t="shared" si="1452"/>
        <v>0</v>
      </c>
      <c r="BF1009" t="b">
        <f t="shared" si="1453"/>
        <v>0</v>
      </c>
      <c r="BG1009" t="b">
        <f t="shared" si="1454"/>
        <v>0</v>
      </c>
      <c r="BH1009" t="b">
        <f t="shared" si="1455"/>
        <v>0</v>
      </c>
      <c r="BI1009" t="b">
        <f t="shared" si="1456"/>
        <v>0</v>
      </c>
      <c r="BJ1009" t="b">
        <f t="shared" si="1457"/>
        <v>0</v>
      </c>
      <c r="BK1009" t="b">
        <f t="shared" si="1458"/>
        <v>0</v>
      </c>
      <c r="BL1009" t="b">
        <f t="shared" si="1459"/>
        <v>0</v>
      </c>
      <c r="BM1009" t="b">
        <f t="shared" si="1460"/>
        <v>0</v>
      </c>
      <c r="BN1009" t="b">
        <f t="shared" si="1461"/>
        <v>0</v>
      </c>
      <c r="BO1009" t="b">
        <f t="shared" si="1462"/>
        <v>0</v>
      </c>
      <c r="BP1009" t="b">
        <f t="shared" si="1463"/>
        <v>0</v>
      </c>
      <c r="BQ1009" t="b">
        <f t="shared" si="1464"/>
        <v>1</v>
      </c>
      <c r="BR1009" t="b">
        <f t="shared" si="1465"/>
        <v>0</v>
      </c>
      <c r="BS1009" t="b">
        <f t="shared" si="1466"/>
        <v>0</v>
      </c>
      <c r="BT1009" t="b">
        <f t="shared" si="1467"/>
        <v>0</v>
      </c>
      <c r="BU1009" t="b">
        <f t="shared" si="1468"/>
        <v>0</v>
      </c>
      <c r="BV1009" t="b">
        <f t="shared" si="1469"/>
        <v>0</v>
      </c>
      <c r="BW1009" t="b">
        <f t="shared" si="1470"/>
        <v>0</v>
      </c>
      <c r="BX1009" t="b">
        <f t="shared" si="1471"/>
        <v>0</v>
      </c>
      <c r="BY1009" t="b">
        <f t="shared" si="1472"/>
        <v>0</v>
      </c>
      <c r="BZ1009" t="b">
        <f t="shared" si="1473"/>
        <v>0</v>
      </c>
      <c r="CA1009" t="b">
        <f t="shared" si="1474"/>
        <v>0</v>
      </c>
      <c r="CB1009" t="b">
        <f t="shared" si="1475"/>
        <v>0</v>
      </c>
      <c r="CC1009" t="b">
        <f t="shared" si="1476"/>
        <v>0</v>
      </c>
      <c r="CD1009" t="b">
        <f t="shared" si="1477"/>
        <v>0</v>
      </c>
      <c r="CE1009" t="b">
        <f t="shared" si="1478"/>
        <v>0</v>
      </c>
      <c r="CF1009" t="b">
        <f t="shared" si="1479"/>
        <v>0</v>
      </c>
      <c r="CG1009" t="b">
        <f t="shared" si="1480"/>
        <v>0</v>
      </c>
      <c r="CH1009" t="b">
        <f t="shared" si="1481"/>
        <v>0</v>
      </c>
      <c r="CI1009" t="b">
        <f t="shared" si="1482"/>
        <v>0</v>
      </c>
      <c r="CJ1009" t="b">
        <f t="shared" si="1483"/>
        <v>0</v>
      </c>
      <c r="CK1009" t="b">
        <f t="shared" si="1484"/>
        <v>0</v>
      </c>
      <c r="CL1009" t="b">
        <f t="shared" si="1485"/>
        <v>0</v>
      </c>
      <c r="CM1009" t="b">
        <f t="shared" si="1486"/>
        <v>0</v>
      </c>
      <c r="CN1009" t="b">
        <f t="shared" si="1487"/>
        <v>0</v>
      </c>
      <c r="CO1009" t="b">
        <f t="shared" si="1488"/>
        <v>0</v>
      </c>
      <c r="CP1009" t="b">
        <f t="shared" si="1489"/>
        <v>0</v>
      </c>
      <c r="CQ1009" t="b">
        <f t="shared" si="1490"/>
        <v>0</v>
      </c>
      <c r="CR1009" t="b">
        <f t="shared" si="1491"/>
        <v>0</v>
      </c>
      <c r="CS1009" t="b">
        <f t="shared" si="1492"/>
        <v>0</v>
      </c>
      <c r="CT1009" t="b">
        <f t="shared" si="1493"/>
        <v>0</v>
      </c>
      <c r="CU1009" t="b">
        <f t="shared" si="1494"/>
        <v>0</v>
      </c>
      <c r="CV1009" t="b">
        <f t="shared" si="1495"/>
        <v>0</v>
      </c>
      <c r="CW1009" t="b">
        <f t="shared" si="1496"/>
        <v>0</v>
      </c>
      <c r="CX1009" t="b">
        <f t="shared" si="1497"/>
        <v>0</v>
      </c>
      <c r="CY1009" t="b">
        <f t="shared" si="1498"/>
        <v>0</v>
      </c>
      <c r="CZ1009" t="b">
        <f t="shared" si="1499"/>
        <v>0</v>
      </c>
      <c r="DA1009" t="b">
        <f t="shared" si="1500"/>
        <v>0</v>
      </c>
      <c r="DB1009" t="b">
        <f t="shared" si="1501"/>
        <v>0</v>
      </c>
      <c r="DC1009" t="b">
        <f t="shared" si="1502"/>
        <v>0</v>
      </c>
      <c r="DD1009" t="b">
        <f t="shared" si="1503"/>
        <v>0</v>
      </c>
    </row>
    <row r="1010" spans="1:108">
      <c r="A1010" t="s">
        <v>475</v>
      </c>
      <c r="C1010" t="s">
        <v>469</v>
      </c>
      <c r="F1010" t="s">
        <v>6082</v>
      </c>
      <c r="G1010" t="s">
        <v>429</v>
      </c>
      <c r="H1010" t="s">
        <v>7443</v>
      </c>
      <c r="I1010" t="s">
        <v>7417</v>
      </c>
      <c r="J1010" t="s">
        <v>113</v>
      </c>
      <c r="K1010" t="s">
        <v>114</v>
      </c>
      <c r="L1010" t="s">
        <v>6240</v>
      </c>
      <c r="M1010" t="s">
        <v>6079</v>
      </c>
      <c r="N1010" t="s">
        <v>476</v>
      </c>
      <c r="O1010" t="b">
        <f t="shared" si="1410"/>
        <v>1</v>
      </c>
      <c r="P1010" t="b">
        <f t="shared" si="1411"/>
        <v>1</v>
      </c>
      <c r="Q1010" t="b">
        <f t="shared" si="1412"/>
        <v>1</v>
      </c>
      <c r="R1010" t="b">
        <f t="shared" si="1413"/>
        <v>1</v>
      </c>
      <c r="S1010" t="b">
        <f t="shared" si="1414"/>
        <v>1</v>
      </c>
      <c r="T1010" t="b">
        <f t="shared" si="1415"/>
        <v>1</v>
      </c>
      <c r="U1010" t="b">
        <f t="shared" si="1416"/>
        <v>1</v>
      </c>
      <c r="V1010" t="b">
        <f t="shared" si="1417"/>
        <v>1</v>
      </c>
      <c r="W1010" t="b">
        <f t="shared" si="1418"/>
        <v>0</v>
      </c>
      <c r="X1010" t="b">
        <f t="shared" si="1419"/>
        <v>1</v>
      </c>
      <c r="Y1010" t="b">
        <f t="shared" si="1420"/>
        <v>1</v>
      </c>
      <c r="Z1010" t="b">
        <f t="shared" si="1421"/>
        <v>1</v>
      </c>
      <c r="AA1010" t="b">
        <f t="shared" si="1422"/>
        <v>1</v>
      </c>
      <c r="AB1010" t="b">
        <f t="shared" si="1423"/>
        <v>1</v>
      </c>
      <c r="AC1010" t="b">
        <f t="shared" si="1424"/>
        <v>0</v>
      </c>
      <c r="AD1010" t="b">
        <f t="shared" si="1425"/>
        <v>0</v>
      </c>
      <c r="AE1010" t="b">
        <f t="shared" si="1426"/>
        <v>1</v>
      </c>
      <c r="AF1010" t="b">
        <f t="shared" si="1427"/>
        <v>0</v>
      </c>
      <c r="AG1010" t="b">
        <f t="shared" si="1428"/>
        <v>1</v>
      </c>
      <c r="AH1010" t="b">
        <f t="shared" si="1429"/>
        <v>1</v>
      </c>
      <c r="AI1010" t="b">
        <f t="shared" si="1430"/>
        <v>0</v>
      </c>
      <c r="AJ1010" t="b">
        <f t="shared" si="1431"/>
        <v>0</v>
      </c>
      <c r="AK1010" t="b">
        <f t="shared" si="1432"/>
        <v>0</v>
      </c>
      <c r="AL1010" t="b">
        <f t="shared" si="1433"/>
        <v>0</v>
      </c>
      <c r="AM1010" t="b">
        <f t="shared" si="1434"/>
        <v>0</v>
      </c>
      <c r="AN1010" t="b">
        <f t="shared" si="1435"/>
        <v>0</v>
      </c>
      <c r="AO1010" t="b">
        <f t="shared" si="1436"/>
        <v>0</v>
      </c>
      <c r="AP1010" t="b">
        <f t="shared" si="1437"/>
        <v>0</v>
      </c>
      <c r="AQ1010" t="b">
        <f t="shared" si="1438"/>
        <v>0</v>
      </c>
      <c r="AR1010" t="b">
        <f t="shared" si="1439"/>
        <v>0</v>
      </c>
      <c r="AS1010" t="b">
        <f t="shared" si="1440"/>
        <v>0</v>
      </c>
      <c r="AT1010" t="b">
        <f t="shared" si="1441"/>
        <v>1</v>
      </c>
      <c r="AU1010" t="b">
        <f t="shared" si="1442"/>
        <v>0</v>
      </c>
      <c r="AV1010" t="b">
        <f t="shared" si="1443"/>
        <v>1</v>
      </c>
      <c r="AW1010" t="b">
        <f t="shared" si="1444"/>
        <v>0</v>
      </c>
      <c r="AX1010" t="b">
        <f t="shared" si="1445"/>
        <v>1</v>
      </c>
      <c r="AY1010" t="b">
        <f t="shared" si="1446"/>
        <v>0</v>
      </c>
      <c r="AZ1010" t="b">
        <f t="shared" si="1447"/>
        <v>0</v>
      </c>
      <c r="BA1010" t="b">
        <f t="shared" si="1448"/>
        <v>0</v>
      </c>
      <c r="BB1010" t="b">
        <f t="shared" si="1449"/>
        <v>1</v>
      </c>
      <c r="BC1010" t="b">
        <f t="shared" si="1450"/>
        <v>1</v>
      </c>
      <c r="BD1010" t="b">
        <f t="shared" si="1451"/>
        <v>0</v>
      </c>
      <c r="BE1010" t="b">
        <f t="shared" si="1452"/>
        <v>0</v>
      </c>
      <c r="BF1010" t="b">
        <f t="shared" si="1453"/>
        <v>1</v>
      </c>
      <c r="BG1010" t="b">
        <f t="shared" si="1454"/>
        <v>0</v>
      </c>
      <c r="BH1010" t="b">
        <f t="shared" si="1455"/>
        <v>0</v>
      </c>
      <c r="BI1010" t="b">
        <f t="shared" si="1456"/>
        <v>1</v>
      </c>
      <c r="BJ1010" t="b">
        <f t="shared" si="1457"/>
        <v>0</v>
      </c>
      <c r="BK1010" t="b">
        <f t="shared" si="1458"/>
        <v>0</v>
      </c>
      <c r="BL1010" t="b">
        <f t="shared" si="1459"/>
        <v>1</v>
      </c>
      <c r="BM1010" t="b">
        <f t="shared" si="1460"/>
        <v>1</v>
      </c>
      <c r="BN1010" t="b">
        <f t="shared" si="1461"/>
        <v>1</v>
      </c>
      <c r="BO1010" t="b">
        <f t="shared" si="1462"/>
        <v>0</v>
      </c>
      <c r="BP1010" t="b">
        <f t="shared" si="1463"/>
        <v>1</v>
      </c>
      <c r="BQ1010" t="b">
        <f t="shared" si="1464"/>
        <v>1</v>
      </c>
      <c r="BR1010" t="b">
        <f t="shared" si="1465"/>
        <v>1</v>
      </c>
      <c r="BS1010" t="b">
        <f t="shared" si="1466"/>
        <v>0</v>
      </c>
      <c r="BT1010" t="b">
        <f t="shared" si="1467"/>
        <v>1</v>
      </c>
      <c r="BU1010" t="b">
        <f t="shared" si="1468"/>
        <v>1</v>
      </c>
      <c r="BV1010" t="b">
        <f t="shared" si="1469"/>
        <v>1</v>
      </c>
      <c r="BW1010" t="b">
        <f t="shared" si="1470"/>
        <v>0</v>
      </c>
      <c r="BX1010" t="b">
        <f t="shared" si="1471"/>
        <v>0</v>
      </c>
      <c r="BY1010" t="b">
        <f t="shared" si="1472"/>
        <v>0</v>
      </c>
      <c r="BZ1010" t="b">
        <f t="shared" si="1473"/>
        <v>0</v>
      </c>
      <c r="CA1010" t="b">
        <f t="shared" si="1474"/>
        <v>0</v>
      </c>
      <c r="CB1010" t="b">
        <f t="shared" si="1475"/>
        <v>1</v>
      </c>
      <c r="CC1010" t="b">
        <f t="shared" si="1476"/>
        <v>0</v>
      </c>
      <c r="CD1010" t="b">
        <f t="shared" si="1477"/>
        <v>0</v>
      </c>
      <c r="CE1010" t="b">
        <f t="shared" si="1478"/>
        <v>0</v>
      </c>
      <c r="CF1010" t="b">
        <f t="shared" si="1479"/>
        <v>0</v>
      </c>
      <c r="CG1010" t="b">
        <f t="shared" si="1480"/>
        <v>1</v>
      </c>
      <c r="CH1010" t="b">
        <f t="shared" si="1481"/>
        <v>0</v>
      </c>
      <c r="CI1010" t="b">
        <f t="shared" si="1482"/>
        <v>0</v>
      </c>
      <c r="CJ1010" t="b">
        <f t="shared" si="1483"/>
        <v>0</v>
      </c>
      <c r="CK1010" t="b">
        <f t="shared" si="1484"/>
        <v>0</v>
      </c>
      <c r="CL1010" t="b">
        <f t="shared" si="1485"/>
        <v>0</v>
      </c>
      <c r="CM1010" t="b">
        <f t="shared" si="1486"/>
        <v>0</v>
      </c>
      <c r="CN1010" t="b">
        <f t="shared" si="1487"/>
        <v>0</v>
      </c>
      <c r="CO1010" t="b">
        <f t="shared" si="1488"/>
        <v>0</v>
      </c>
      <c r="CP1010" t="b">
        <f t="shared" si="1489"/>
        <v>0</v>
      </c>
      <c r="CQ1010" t="b">
        <f t="shared" si="1490"/>
        <v>0</v>
      </c>
      <c r="CR1010" t="b">
        <f t="shared" si="1491"/>
        <v>1</v>
      </c>
      <c r="CS1010" t="b">
        <f t="shared" si="1492"/>
        <v>1</v>
      </c>
      <c r="CT1010" t="b">
        <f t="shared" si="1493"/>
        <v>0</v>
      </c>
      <c r="CU1010" t="b">
        <f t="shared" si="1494"/>
        <v>0</v>
      </c>
      <c r="CV1010" t="b">
        <f t="shared" si="1495"/>
        <v>0</v>
      </c>
      <c r="CW1010" t="b">
        <f t="shared" si="1496"/>
        <v>1</v>
      </c>
      <c r="CX1010" t="b">
        <f t="shared" si="1497"/>
        <v>0</v>
      </c>
      <c r="CY1010" t="b">
        <f t="shared" si="1498"/>
        <v>0</v>
      </c>
      <c r="CZ1010" t="b">
        <f t="shared" si="1499"/>
        <v>0</v>
      </c>
      <c r="DA1010" t="b">
        <f t="shared" si="1500"/>
        <v>1</v>
      </c>
      <c r="DB1010" t="b">
        <f t="shared" si="1501"/>
        <v>0</v>
      </c>
      <c r="DC1010" t="b">
        <f t="shared" si="1502"/>
        <v>0</v>
      </c>
      <c r="DD1010" t="b">
        <f t="shared" si="1503"/>
        <v>0</v>
      </c>
    </row>
    <row r="1011" spans="1:108">
      <c r="A1011" s="4" t="s">
        <v>477</v>
      </c>
      <c r="C1011" t="s">
        <v>469</v>
      </c>
      <c r="D1011" s="4"/>
      <c r="E1011" s="4"/>
      <c r="F1011" t="s">
        <v>6082</v>
      </c>
      <c r="G1011" t="s">
        <v>429</v>
      </c>
      <c r="H1011" t="s">
        <v>7443</v>
      </c>
      <c r="I1011" t="s">
        <v>7417</v>
      </c>
      <c r="J1011" s="4" t="s">
        <v>16</v>
      </c>
      <c r="K1011" s="4" t="s">
        <v>16</v>
      </c>
      <c r="L1011" s="4" t="s">
        <v>6241</v>
      </c>
      <c r="M1011" s="4" t="s">
        <v>478</v>
      </c>
      <c r="N1011" s="4" t="s">
        <v>479</v>
      </c>
      <c r="O1011" s="4" t="b">
        <f t="shared" si="1410"/>
        <v>1</v>
      </c>
      <c r="P1011" s="4" t="b">
        <f t="shared" si="1411"/>
        <v>1</v>
      </c>
      <c r="Q1011" s="4" t="b">
        <f t="shared" si="1412"/>
        <v>1</v>
      </c>
      <c r="R1011" s="4" t="b">
        <f t="shared" si="1413"/>
        <v>1</v>
      </c>
      <c r="S1011" s="4" t="b">
        <f t="shared" si="1414"/>
        <v>1</v>
      </c>
      <c r="T1011" s="4" t="b">
        <f t="shared" si="1415"/>
        <v>1</v>
      </c>
      <c r="U1011" s="4" t="b">
        <f t="shared" si="1416"/>
        <v>1</v>
      </c>
      <c r="V1011" s="4" t="b">
        <f t="shared" si="1417"/>
        <v>1</v>
      </c>
      <c r="W1011" s="4" t="b">
        <f t="shared" si="1418"/>
        <v>1</v>
      </c>
      <c r="X1011" s="4" t="b">
        <f t="shared" si="1419"/>
        <v>1</v>
      </c>
      <c r="Y1011" s="4" t="b">
        <f t="shared" si="1420"/>
        <v>1</v>
      </c>
      <c r="Z1011" s="4" t="b">
        <f t="shared" si="1421"/>
        <v>1</v>
      </c>
      <c r="AA1011" s="4" t="b">
        <f t="shared" si="1422"/>
        <v>1</v>
      </c>
      <c r="AB1011" s="4" t="b">
        <f t="shared" si="1423"/>
        <v>1</v>
      </c>
      <c r="AC1011" s="4" t="b">
        <f t="shared" si="1424"/>
        <v>0</v>
      </c>
      <c r="AD1011" s="4" t="b">
        <f t="shared" si="1425"/>
        <v>0</v>
      </c>
      <c r="AE1011" s="4" t="b">
        <f t="shared" si="1426"/>
        <v>0</v>
      </c>
      <c r="AF1011" s="4" t="b">
        <f t="shared" si="1427"/>
        <v>0</v>
      </c>
      <c r="AG1011" s="4" t="b">
        <f t="shared" si="1428"/>
        <v>0</v>
      </c>
      <c r="AH1011" s="4" t="b">
        <f t="shared" si="1429"/>
        <v>1</v>
      </c>
      <c r="AI1011" s="4" t="b">
        <f t="shared" si="1430"/>
        <v>1</v>
      </c>
      <c r="AJ1011" s="4" t="b">
        <f t="shared" si="1431"/>
        <v>0</v>
      </c>
      <c r="AK1011" s="4" t="b">
        <f t="shared" si="1432"/>
        <v>0</v>
      </c>
      <c r="AL1011" s="4" t="b">
        <f t="shared" si="1433"/>
        <v>1</v>
      </c>
      <c r="AM1011" s="4" t="b">
        <f t="shared" si="1434"/>
        <v>1</v>
      </c>
      <c r="AN1011" s="4" t="b">
        <f t="shared" si="1435"/>
        <v>0</v>
      </c>
      <c r="AO1011" s="4" t="b">
        <f t="shared" si="1436"/>
        <v>0</v>
      </c>
      <c r="AP1011" s="4" t="b">
        <f t="shared" si="1437"/>
        <v>0</v>
      </c>
      <c r="AQ1011" s="4" t="b">
        <f t="shared" si="1438"/>
        <v>0</v>
      </c>
      <c r="AR1011" s="4" t="b">
        <f t="shared" si="1439"/>
        <v>0</v>
      </c>
      <c r="AS1011" s="4" t="b">
        <f t="shared" si="1440"/>
        <v>0</v>
      </c>
      <c r="AT1011" s="4" t="b">
        <f t="shared" si="1441"/>
        <v>0</v>
      </c>
      <c r="AU1011" s="4" t="b">
        <f t="shared" si="1442"/>
        <v>0</v>
      </c>
      <c r="AV1011" s="4" t="b">
        <f t="shared" si="1443"/>
        <v>1</v>
      </c>
      <c r="AW1011" s="4" t="b">
        <f t="shared" si="1444"/>
        <v>1</v>
      </c>
      <c r="AX1011" s="4" t="b">
        <f t="shared" si="1445"/>
        <v>1</v>
      </c>
      <c r="AY1011" s="4" t="b">
        <f t="shared" si="1446"/>
        <v>0</v>
      </c>
      <c r="AZ1011" s="4" t="b">
        <f t="shared" si="1447"/>
        <v>0</v>
      </c>
      <c r="BA1011" s="4" t="b">
        <f t="shared" si="1448"/>
        <v>1</v>
      </c>
      <c r="BB1011" s="4" t="b">
        <f t="shared" si="1449"/>
        <v>1</v>
      </c>
      <c r="BC1011" s="4" t="b">
        <f t="shared" si="1450"/>
        <v>1</v>
      </c>
      <c r="BD1011" s="4" t="b">
        <f t="shared" si="1451"/>
        <v>1</v>
      </c>
      <c r="BE1011" s="4" t="b">
        <f t="shared" si="1452"/>
        <v>0</v>
      </c>
      <c r="BF1011" s="4" t="b">
        <f t="shared" si="1453"/>
        <v>1</v>
      </c>
      <c r="BG1011" s="4" t="b">
        <f t="shared" si="1454"/>
        <v>0</v>
      </c>
      <c r="BH1011" s="4" t="b">
        <f t="shared" si="1455"/>
        <v>1</v>
      </c>
      <c r="BI1011" s="4" t="b">
        <f t="shared" si="1456"/>
        <v>1</v>
      </c>
      <c r="BJ1011" s="4" t="b">
        <f t="shared" si="1457"/>
        <v>0</v>
      </c>
      <c r="BK1011" s="4" t="b">
        <f t="shared" si="1458"/>
        <v>0</v>
      </c>
      <c r="BL1011" s="4" t="b">
        <f t="shared" si="1459"/>
        <v>1</v>
      </c>
      <c r="BM1011" s="4" t="b">
        <f t="shared" si="1460"/>
        <v>0</v>
      </c>
      <c r="BN1011" s="4" t="b">
        <f t="shared" si="1461"/>
        <v>1</v>
      </c>
      <c r="BO1011" s="4" t="b">
        <f t="shared" si="1462"/>
        <v>1</v>
      </c>
      <c r="BP1011" s="4" t="b">
        <f t="shared" si="1463"/>
        <v>1</v>
      </c>
      <c r="BQ1011" s="4" t="b">
        <f t="shared" si="1464"/>
        <v>0</v>
      </c>
      <c r="BR1011" s="4" t="b">
        <f t="shared" si="1465"/>
        <v>1</v>
      </c>
      <c r="BS1011" s="4" t="b">
        <f t="shared" si="1466"/>
        <v>1</v>
      </c>
      <c r="BT1011" s="4" t="b">
        <f t="shared" si="1467"/>
        <v>1</v>
      </c>
      <c r="BU1011" s="4" t="b">
        <f t="shared" si="1468"/>
        <v>1</v>
      </c>
      <c r="BV1011" s="4" t="b">
        <f t="shared" si="1469"/>
        <v>1</v>
      </c>
      <c r="BW1011" s="4" t="b">
        <f t="shared" si="1470"/>
        <v>0</v>
      </c>
      <c r="BX1011" s="4" t="b">
        <f t="shared" si="1471"/>
        <v>1</v>
      </c>
      <c r="BY1011" s="4" t="b">
        <f t="shared" si="1472"/>
        <v>1</v>
      </c>
      <c r="BZ1011" s="4" t="b">
        <f t="shared" si="1473"/>
        <v>0</v>
      </c>
      <c r="CA1011" s="4" t="b">
        <f t="shared" si="1474"/>
        <v>0</v>
      </c>
      <c r="CB1011" s="4" t="b">
        <f t="shared" si="1475"/>
        <v>1</v>
      </c>
      <c r="CC1011" s="4" t="b">
        <f t="shared" si="1476"/>
        <v>0</v>
      </c>
      <c r="CD1011" s="4" t="b">
        <f t="shared" si="1477"/>
        <v>1</v>
      </c>
      <c r="CE1011" s="4" t="b">
        <f t="shared" si="1478"/>
        <v>0</v>
      </c>
      <c r="CF1011" s="4" t="b">
        <f t="shared" si="1479"/>
        <v>0</v>
      </c>
      <c r="CG1011" s="4" t="b">
        <f t="shared" si="1480"/>
        <v>1</v>
      </c>
      <c r="CH1011" s="4" t="b">
        <f t="shared" si="1481"/>
        <v>1</v>
      </c>
      <c r="CI1011" s="4" t="b">
        <f t="shared" si="1482"/>
        <v>0</v>
      </c>
      <c r="CJ1011" s="4" t="b">
        <f t="shared" si="1483"/>
        <v>0</v>
      </c>
      <c r="CK1011" s="4" t="b">
        <f t="shared" si="1484"/>
        <v>1</v>
      </c>
      <c r="CL1011" s="4" t="b">
        <f t="shared" si="1485"/>
        <v>0</v>
      </c>
      <c r="CM1011" s="4" t="b">
        <f t="shared" si="1486"/>
        <v>0</v>
      </c>
      <c r="CN1011" s="4" t="b">
        <f t="shared" si="1487"/>
        <v>0</v>
      </c>
      <c r="CO1011" s="4" t="b">
        <f t="shared" si="1488"/>
        <v>0</v>
      </c>
      <c r="CP1011" s="4" t="b">
        <f t="shared" si="1489"/>
        <v>1</v>
      </c>
      <c r="CQ1011" s="4" t="b">
        <f t="shared" si="1490"/>
        <v>0</v>
      </c>
      <c r="CR1011" s="4" t="b">
        <f t="shared" si="1491"/>
        <v>1</v>
      </c>
      <c r="CS1011" s="4" t="b">
        <f t="shared" si="1492"/>
        <v>1</v>
      </c>
      <c r="CT1011" s="4" t="b">
        <f t="shared" si="1493"/>
        <v>0</v>
      </c>
      <c r="CU1011" s="4" t="b">
        <f t="shared" si="1494"/>
        <v>0</v>
      </c>
      <c r="CV1011" s="4" t="b">
        <f t="shared" si="1495"/>
        <v>1</v>
      </c>
      <c r="CW1011" s="4" t="b">
        <f t="shared" si="1496"/>
        <v>1</v>
      </c>
      <c r="CX1011" s="4" t="b">
        <f t="shared" si="1497"/>
        <v>0</v>
      </c>
      <c r="CY1011" s="4" t="b">
        <f t="shared" si="1498"/>
        <v>0</v>
      </c>
      <c r="CZ1011" s="4" t="b">
        <f t="shared" si="1499"/>
        <v>0</v>
      </c>
      <c r="DA1011" s="4" t="b">
        <f t="shared" si="1500"/>
        <v>1</v>
      </c>
      <c r="DB1011" s="4" t="b">
        <f t="shared" si="1501"/>
        <v>0</v>
      </c>
      <c r="DC1011" s="4" t="b">
        <f t="shared" si="1502"/>
        <v>0</v>
      </c>
      <c r="DD1011" s="4" t="b">
        <f t="shared" si="1503"/>
        <v>0</v>
      </c>
    </row>
    <row r="1012" spans="1:108">
      <c r="A1012" t="s">
        <v>480</v>
      </c>
      <c r="C1012" t="s">
        <v>469</v>
      </c>
      <c r="F1012" t="s">
        <v>6082</v>
      </c>
      <c r="G1012" t="s">
        <v>429</v>
      </c>
      <c r="H1012" t="s">
        <v>7443</v>
      </c>
      <c r="I1012" t="s">
        <v>7417</v>
      </c>
      <c r="J1012" t="s">
        <v>143</v>
      </c>
      <c r="K1012" t="s">
        <v>143</v>
      </c>
      <c r="L1012" t="s">
        <v>6242</v>
      </c>
      <c r="M1012" t="s">
        <v>6079</v>
      </c>
      <c r="N1012" t="s">
        <v>481</v>
      </c>
      <c r="O1012" t="b">
        <f t="shared" si="1410"/>
        <v>1</v>
      </c>
      <c r="P1012" t="b">
        <f t="shared" si="1411"/>
        <v>1</v>
      </c>
      <c r="Q1012" t="b">
        <f t="shared" si="1412"/>
        <v>1</v>
      </c>
      <c r="R1012" t="b">
        <f t="shared" si="1413"/>
        <v>0</v>
      </c>
      <c r="S1012" t="b">
        <f t="shared" si="1414"/>
        <v>1</v>
      </c>
      <c r="T1012" t="b">
        <f t="shared" si="1415"/>
        <v>0</v>
      </c>
      <c r="U1012" t="b">
        <f t="shared" si="1416"/>
        <v>1</v>
      </c>
      <c r="V1012" t="b">
        <f t="shared" si="1417"/>
        <v>0</v>
      </c>
      <c r="W1012" t="b">
        <f t="shared" si="1418"/>
        <v>0</v>
      </c>
      <c r="X1012" t="b">
        <f t="shared" si="1419"/>
        <v>0</v>
      </c>
      <c r="Y1012" t="b">
        <f t="shared" si="1420"/>
        <v>1</v>
      </c>
      <c r="Z1012" t="b">
        <f t="shared" si="1421"/>
        <v>1</v>
      </c>
      <c r="AA1012" t="b">
        <f t="shared" si="1422"/>
        <v>0</v>
      </c>
      <c r="AB1012" t="b">
        <f t="shared" si="1423"/>
        <v>0</v>
      </c>
      <c r="AC1012" t="b">
        <f t="shared" si="1424"/>
        <v>0</v>
      </c>
      <c r="AD1012" t="b">
        <f t="shared" si="1425"/>
        <v>0</v>
      </c>
      <c r="AE1012" t="b">
        <f t="shared" si="1426"/>
        <v>0</v>
      </c>
      <c r="AF1012" t="b">
        <f t="shared" si="1427"/>
        <v>0</v>
      </c>
      <c r="AG1012" t="b">
        <f t="shared" si="1428"/>
        <v>1</v>
      </c>
      <c r="AH1012" t="b">
        <f t="shared" si="1429"/>
        <v>1</v>
      </c>
      <c r="AI1012" t="b">
        <f t="shared" si="1430"/>
        <v>0</v>
      </c>
      <c r="AJ1012" t="b">
        <f t="shared" si="1431"/>
        <v>0</v>
      </c>
      <c r="AK1012" t="b">
        <f t="shared" si="1432"/>
        <v>0</v>
      </c>
      <c r="AL1012" t="b">
        <f t="shared" si="1433"/>
        <v>0</v>
      </c>
      <c r="AM1012" t="b">
        <f t="shared" si="1434"/>
        <v>0</v>
      </c>
      <c r="AN1012" t="b">
        <f t="shared" si="1435"/>
        <v>0</v>
      </c>
      <c r="AO1012" t="b">
        <f t="shared" si="1436"/>
        <v>0</v>
      </c>
      <c r="AP1012" t="b">
        <f t="shared" si="1437"/>
        <v>0</v>
      </c>
      <c r="AQ1012" t="b">
        <f t="shared" si="1438"/>
        <v>0</v>
      </c>
      <c r="AR1012" t="b">
        <f t="shared" si="1439"/>
        <v>0</v>
      </c>
      <c r="AS1012" t="b">
        <f t="shared" si="1440"/>
        <v>0</v>
      </c>
      <c r="AT1012" t="b">
        <f t="shared" si="1441"/>
        <v>0</v>
      </c>
      <c r="AU1012" t="b">
        <f t="shared" si="1442"/>
        <v>0</v>
      </c>
      <c r="AV1012" t="b">
        <f t="shared" si="1443"/>
        <v>0</v>
      </c>
      <c r="AW1012" t="b">
        <f t="shared" si="1444"/>
        <v>0</v>
      </c>
      <c r="AX1012" t="b">
        <f t="shared" si="1445"/>
        <v>0</v>
      </c>
      <c r="AY1012" t="b">
        <f t="shared" si="1446"/>
        <v>0</v>
      </c>
      <c r="AZ1012" t="b">
        <f t="shared" si="1447"/>
        <v>0</v>
      </c>
      <c r="BA1012" t="b">
        <f t="shared" si="1448"/>
        <v>0</v>
      </c>
      <c r="BB1012" t="b">
        <f t="shared" si="1449"/>
        <v>0</v>
      </c>
      <c r="BC1012" t="b">
        <f t="shared" si="1450"/>
        <v>0</v>
      </c>
      <c r="BD1012" t="b">
        <f t="shared" si="1451"/>
        <v>0</v>
      </c>
      <c r="BE1012" t="b">
        <f t="shared" si="1452"/>
        <v>0</v>
      </c>
      <c r="BF1012" t="b">
        <f t="shared" si="1453"/>
        <v>0</v>
      </c>
      <c r="BG1012" t="b">
        <f t="shared" si="1454"/>
        <v>0</v>
      </c>
      <c r="BH1012" t="b">
        <f t="shared" si="1455"/>
        <v>0</v>
      </c>
      <c r="BI1012" t="b">
        <f t="shared" si="1456"/>
        <v>0</v>
      </c>
      <c r="BJ1012" t="b">
        <f t="shared" si="1457"/>
        <v>1</v>
      </c>
      <c r="BK1012" t="b">
        <f t="shared" si="1458"/>
        <v>0</v>
      </c>
      <c r="BL1012" t="b">
        <f t="shared" si="1459"/>
        <v>0</v>
      </c>
      <c r="BM1012" t="b">
        <f t="shared" si="1460"/>
        <v>0</v>
      </c>
      <c r="BN1012" t="b">
        <f t="shared" si="1461"/>
        <v>0</v>
      </c>
      <c r="BO1012" t="b">
        <f t="shared" si="1462"/>
        <v>0</v>
      </c>
      <c r="BP1012" t="b">
        <f t="shared" si="1463"/>
        <v>0</v>
      </c>
      <c r="BQ1012" t="b">
        <f t="shared" si="1464"/>
        <v>0</v>
      </c>
      <c r="BR1012" t="b">
        <f t="shared" si="1465"/>
        <v>0</v>
      </c>
      <c r="BS1012" t="b">
        <f t="shared" si="1466"/>
        <v>0</v>
      </c>
      <c r="BT1012" t="b">
        <f t="shared" si="1467"/>
        <v>0</v>
      </c>
      <c r="BU1012" t="b">
        <f t="shared" si="1468"/>
        <v>0</v>
      </c>
      <c r="BV1012" t="b">
        <f t="shared" si="1469"/>
        <v>0</v>
      </c>
      <c r="BW1012" t="b">
        <f t="shared" si="1470"/>
        <v>0</v>
      </c>
      <c r="BX1012" t="b">
        <f t="shared" si="1471"/>
        <v>0</v>
      </c>
      <c r="BY1012" t="b">
        <f t="shared" si="1472"/>
        <v>0</v>
      </c>
      <c r="BZ1012" t="b">
        <f t="shared" si="1473"/>
        <v>0</v>
      </c>
      <c r="CA1012" t="b">
        <f t="shared" si="1474"/>
        <v>0</v>
      </c>
      <c r="CB1012" t="b">
        <f t="shared" si="1475"/>
        <v>0</v>
      </c>
      <c r="CC1012" t="b">
        <f t="shared" si="1476"/>
        <v>0</v>
      </c>
      <c r="CD1012" t="b">
        <f t="shared" si="1477"/>
        <v>0</v>
      </c>
      <c r="CE1012" t="b">
        <f t="shared" si="1478"/>
        <v>0</v>
      </c>
      <c r="CF1012" t="b">
        <f t="shared" si="1479"/>
        <v>0</v>
      </c>
      <c r="CG1012" t="b">
        <f t="shared" si="1480"/>
        <v>1</v>
      </c>
      <c r="CH1012" t="b">
        <f t="shared" si="1481"/>
        <v>0</v>
      </c>
      <c r="CI1012" t="b">
        <f t="shared" si="1482"/>
        <v>0</v>
      </c>
      <c r="CJ1012" t="b">
        <f t="shared" si="1483"/>
        <v>0</v>
      </c>
      <c r="CK1012" t="b">
        <f t="shared" si="1484"/>
        <v>0</v>
      </c>
      <c r="CL1012" t="b">
        <f t="shared" si="1485"/>
        <v>0</v>
      </c>
      <c r="CM1012" t="b">
        <f t="shared" si="1486"/>
        <v>0</v>
      </c>
      <c r="CN1012" t="b">
        <f t="shared" si="1487"/>
        <v>0</v>
      </c>
      <c r="CO1012" t="b">
        <f t="shared" si="1488"/>
        <v>0</v>
      </c>
      <c r="CP1012" t="b">
        <f t="shared" si="1489"/>
        <v>0</v>
      </c>
      <c r="CQ1012" t="b">
        <f t="shared" si="1490"/>
        <v>0</v>
      </c>
      <c r="CR1012" t="b">
        <f t="shared" si="1491"/>
        <v>0</v>
      </c>
      <c r="CS1012" t="b">
        <f t="shared" si="1492"/>
        <v>0</v>
      </c>
      <c r="CT1012" t="b">
        <f t="shared" si="1493"/>
        <v>0</v>
      </c>
      <c r="CU1012" t="b">
        <f t="shared" si="1494"/>
        <v>0</v>
      </c>
      <c r="CV1012" t="b">
        <f t="shared" si="1495"/>
        <v>0</v>
      </c>
      <c r="CW1012" t="b">
        <f t="shared" si="1496"/>
        <v>0</v>
      </c>
      <c r="CX1012" t="b">
        <f t="shared" si="1497"/>
        <v>0</v>
      </c>
      <c r="CY1012" t="b">
        <f t="shared" si="1498"/>
        <v>0</v>
      </c>
      <c r="CZ1012" t="b">
        <f t="shared" si="1499"/>
        <v>0</v>
      </c>
      <c r="DA1012" t="b">
        <f t="shared" si="1500"/>
        <v>0</v>
      </c>
      <c r="DB1012" t="b">
        <f t="shared" si="1501"/>
        <v>0</v>
      </c>
      <c r="DC1012" t="b">
        <f t="shared" si="1502"/>
        <v>0</v>
      </c>
      <c r="DD1012" t="b">
        <f t="shared" si="1503"/>
        <v>0</v>
      </c>
    </row>
    <row r="1013" spans="1:108">
      <c r="A1013" s="4" t="s">
        <v>482</v>
      </c>
      <c r="C1013" t="s">
        <v>469</v>
      </c>
      <c r="D1013" s="4"/>
      <c r="E1013" s="4"/>
      <c r="F1013" t="s">
        <v>6082</v>
      </c>
      <c r="G1013" t="s">
        <v>429</v>
      </c>
      <c r="H1013" t="s">
        <v>7443</v>
      </c>
      <c r="I1013" t="s">
        <v>7417</v>
      </c>
      <c r="J1013" s="4" t="s">
        <v>108</v>
      </c>
      <c r="K1013" s="4" t="s">
        <v>109</v>
      </c>
      <c r="L1013" s="4" t="s">
        <v>6243</v>
      </c>
      <c r="M1013" t="s">
        <v>6079</v>
      </c>
      <c r="N1013" s="4" t="s">
        <v>483</v>
      </c>
      <c r="O1013" s="4" t="b">
        <f t="shared" si="1410"/>
        <v>1</v>
      </c>
      <c r="P1013" s="4" t="b">
        <f t="shared" si="1411"/>
        <v>1</v>
      </c>
      <c r="Q1013" s="4" t="b">
        <f t="shared" si="1412"/>
        <v>1</v>
      </c>
      <c r="R1013" s="4" t="b">
        <f t="shared" si="1413"/>
        <v>1</v>
      </c>
      <c r="S1013" s="4" t="b">
        <f t="shared" si="1414"/>
        <v>1</v>
      </c>
      <c r="T1013" s="4" t="b">
        <f t="shared" si="1415"/>
        <v>0</v>
      </c>
      <c r="U1013" s="4" t="b">
        <f t="shared" si="1416"/>
        <v>1</v>
      </c>
      <c r="V1013" s="4" t="b">
        <f t="shared" si="1417"/>
        <v>1</v>
      </c>
      <c r="W1013" s="4" t="b">
        <f t="shared" si="1418"/>
        <v>0</v>
      </c>
      <c r="X1013" s="4" t="b">
        <f t="shared" si="1419"/>
        <v>1</v>
      </c>
      <c r="Y1013" s="4" t="b">
        <f t="shared" si="1420"/>
        <v>1</v>
      </c>
      <c r="Z1013" s="4" t="b">
        <f t="shared" si="1421"/>
        <v>1</v>
      </c>
      <c r="AA1013" s="4" t="b">
        <f t="shared" si="1422"/>
        <v>0</v>
      </c>
      <c r="AB1013" s="4" t="b">
        <f t="shared" si="1423"/>
        <v>0</v>
      </c>
      <c r="AC1013" s="4" t="b">
        <f t="shared" si="1424"/>
        <v>0</v>
      </c>
      <c r="AD1013" s="4" t="b">
        <f t="shared" si="1425"/>
        <v>0</v>
      </c>
      <c r="AE1013" s="4" t="b">
        <f t="shared" si="1426"/>
        <v>0</v>
      </c>
      <c r="AF1013" s="4" t="b">
        <f t="shared" si="1427"/>
        <v>0</v>
      </c>
      <c r="AG1013" s="4" t="b">
        <f t="shared" si="1428"/>
        <v>0</v>
      </c>
      <c r="AH1013" s="4" t="b">
        <f t="shared" si="1429"/>
        <v>1</v>
      </c>
      <c r="AI1013" s="4" t="b">
        <f t="shared" si="1430"/>
        <v>1</v>
      </c>
      <c r="AJ1013" s="4" t="b">
        <f t="shared" si="1431"/>
        <v>0</v>
      </c>
      <c r="AK1013" s="4" t="b">
        <f t="shared" si="1432"/>
        <v>1</v>
      </c>
      <c r="AL1013" s="4" t="b">
        <f t="shared" si="1433"/>
        <v>0</v>
      </c>
      <c r="AM1013" s="4" t="b">
        <f t="shared" si="1434"/>
        <v>0</v>
      </c>
      <c r="AN1013" s="4" t="b">
        <f t="shared" si="1435"/>
        <v>0</v>
      </c>
      <c r="AO1013" s="4" t="b">
        <f t="shared" si="1436"/>
        <v>0</v>
      </c>
      <c r="AP1013" s="4" t="b">
        <f t="shared" si="1437"/>
        <v>1</v>
      </c>
      <c r="AQ1013" s="4" t="b">
        <f t="shared" si="1438"/>
        <v>1</v>
      </c>
      <c r="AR1013" s="4" t="b">
        <f t="shared" si="1439"/>
        <v>1</v>
      </c>
      <c r="AS1013" s="4" t="b">
        <f t="shared" si="1440"/>
        <v>0</v>
      </c>
      <c r="AT1013" s="4" t="b">
        <f t="shared" si="1441"/>
        <v>0</v>
      </c>
      <c r="AU1013" s="4" t="b">
        <f t="shared" si="1442"/>
        <v>0</v>
      </c>
      <c r="AV1013" s="4" t="b">
        <f t="shared" si="1443"/>
        <v>0</v>
      </c>
      <c r="AW1013" s="4" t="b">
        <f t="shared" si="1444"/>
        <v>0</v>
      </c>
      <c r="AX1013" s="4" t="b">
        <f t="shared" si="1445"/>
        <v>0</v>
      </c>
      <c r="AY1013" s="4" t="b">
        <f t="shared" si="1446"/>
        <v>0</v>
      </c>
      <c r="AZ1013" s="4" t="b">
        <f t="shared" si="1447"/>
        <v>0</v>
      </c>
      <c r="BA1013" s="4" t="b">
        <f t="shared" si="1448"/>
        <v>0</v>
      </c>
      <c r="BB1013" s="4" t="b">
        <f t="shared" si="1449"/>
        <v>0</v>
      </c>
      <c r="BC1013" s="4" t="b">
        <f t="shared" si="1450"/>
        <v>0</v>
      </c>
      <c r="BD1013" s="4" t="b">
        <f t="shared" si="1451"/>
        <v>0</v>
      </c>
      <c r="BE1013" s="4" t="b">
        <f t="shared" si="1452"/>
        <v>1</v>
      </c>
      <c r="BF1013" s="4" t="b">
        <f t="shared" si="1453"/>
        <v>1</v>
      </c>
      <c r="BG1013" s="4" t="b">
        <f t="shared" si="1454"/>
        <v>0</v>
      </c>
      <c r="BH1013" s="4" t="b">
        <f t="shared" si="1455"/>
        <v>0</v>
      </c>
      <c r="BI1013" s="4" t="b">
        <f t="shared" si="1456"/>
        <v>0</v>
      </c>
      <c r="BJ1013" s="4" t="b">
        <f t="shared" si="1457"/>
        <v>0</v>
      </c>
      <c r="BK1013" s="4" t="b">
        <f t="shared" si="1458"/>
        <v>0</v>
      </c>
      <c r="BL1013" s="4" t="b">
        <f t="shared" si="1459"/>
        <v>0</v>
      </c>
      <c r="BM1013" s="4" t="b">
        <f t="shared" si="1460"/>
        <v>1</v>
      </c>
      <c r="BN1013" s="4" t="b">
        <f t="shared" si="1461"/>
        <v>1</v>
      </c>
      <c r="BO1013" s="4" t="b">
        <f t="shared" si="1462"/>
        <v>0</v>
      </c>
      <c r="BP1013" s="4" t="b">
        <f t="shared" si="1463"/>
        <v>0</v>
      </c>
      <c r="BQ1013" s="4" t="b">
        <f t="shared" si="1464"/>
        <v>0</v>
      </c>
      <c r="BR1013" s="4" t="b">
        <f t="shared" si="1465"/>
        <v>0</v>
      </c>
      <c r="BS1013" s="4" t="b">
        <f t="shared" si="1466"/>
        <v>1</v>
      </c>
      <c r="BT1013" s="4" t="b">
        <f t="shared" si="1467"/>
        <v>0</v>
      </c>
      <c r="BU1013" s="4" t="b">
        <f t="shared" si="1468"/>
        <v>0</v>
      </c>
      <c r="BV1013" s="4" t="b">
        <f t="shared" si="1469"/>
        <v>1</v>
      </c>
      <c r="BW1013" s="4" t="b">
        <f t="shared" si="1470"/>
        <v>0</v>
      </c>
      <c r="BX1013" s="4" t="b">
        <f t="shared" si="1471"/>
        <v>0</v>
      </c>
      <c r="BY1013" s="4" t="b">
        <f t="shared" si="1472"/>
        <v>0</v>
      </c>
      <c r="BZ1013" s="4" t="b">
        <f t="shared" si="1473"/>
        <v>0</v>
      </c>
      <c r="CA1013" s="4" t="b">
        <f t="shared" si="1474"/>
        <v>0</v>
      </c>
      <c r="CB1013" s="4" t="b">
        <f t="shared" si="1475"/>
        <v>0</v>
      </c>
      <c r="CC1013" s="4" t="b">
        <f t="shared" si="1476"/>
        <v>0</v>
      </c>
      <c r="CD1013" s="4" t="b">
        <f t="shared" si="1477"/>
        <v>0</v>
      </c>
      <c r="CE1013" s="4" t="b">
        <f t="shared" si="1478"/>
        <v>0</v>
      </c>
      <c r="CF1013" s="4" t="b">
        <f t="shared" si="1479"/>
        <v>0</v>
      </c>
      <c r="CG1013" s="4" t="b">
        <f t="shared" si="1480"/>
        <v>1</v>
      </c>
      <c r="CH1013" s="4" t="b">
        <f t="shared" si="1481"/>
        <v>0</v>
      </c>
      <c r="CI1013" s="4" t="b">
        <f t="shared" si="1482"/>
        <v>1</v>
      </c>
      <c r="CJ1013" s="4" t="b">
        <f t="shared" si="1483"/>
        <v>0</v>
      </c>
      <c r="CK1013" s="4" t="b">
        <f t="shared" si="1484"/>
        <v>0</v>
      </c>
      <c r="CL1013" s="4" t="b">
        <f t="shared" si="1485"/>
        <v>0</v>
      </c>
      <c r="CM1013" s="4" t="b">
        <f t="shared" si="1486"/>
        <v>0</v>
      </c>
      <c r="CN1013" s="4" t="b">
        <f t="shared" si="1487"/>
        <v>0</v>
      </c>
      <c r="CO1013" s="4" t="b">
        <f t="shared" si="1488"/>
        <v>0</v>
      </c>
      <c r="CP1013" s="4" t="b">
        <f t="shared" si="1489"/>
        <v>0</v>
      </c>
      <c r="CQ1013" s="4" t="b">
        <f t="shared" si="1490"/>
        <v>0</v>
      </c>
      <c r="CR1013" s="4" t="b">
        <f t="shared" si="1491"/>
        <v>1</v>
      </c>
      <c r="CS1013" s="4" t="b">
        <f t="shared" si="1492"/>
        <v>1</v>
      </c>
      <c r="CT1013" s="4" t="b">
        <f t="shared" si="1493"/>
        <v>0</v>
      </c>
      <c r="CU1013" s="4" t="b">
        <f t="shared" si="1494"/>
        <v>0</v>
      </c>
      <c r="CV1013" s="4" t="b">
        <f t="shared" si="1495"/>
        <v>0</v>
      </c>
      <c r="CW1013" s="4" t="b">
        <f t="shared" si="1496"/>
        <v>0</v>
      </c>
      <c r="CX1013" s="4" t="b">
        <f t="shared" si="1497"/>
        <v>0</v>
      </c>
      <c r="CY1013" s="4" t="b">
        <f t="shared" si="1498"/>
        <v>0</v>
      </c>
      <c r="CZ1013" s="4" t="b">
        <f t="shared" si="1499"/>
        <v>0</v>
      </c>
      <c r="DA1013" s="4" t="b">
        <f t="shared" si="1500"/>
        <v>1</v>
      </c>
      <c r="DB1013" s="4" t="b">
        <f t="shared" si="1501"/>
        <v>0</v>
      </c>
      <c r="DC1013" s="4" t="b">
        <f t="shared" si="1502"/>
        <v>0</v>
      </c>
      <c r="DD1013" s="4" t="b">
        <f t="shared" si="1503"/>
        <v>0</v>
      </c>
    </row>
    <row r="1014" spans="1:108">
      <c r="A1014" s="4" t="s">
        <v>484</v>
      </c>
      <c r="C1014" t="s">
        <v>469</v>
      </c>
      <c r="D1014" s="4"/>
      <c r="E1014" s="4"/>
      <c r="F1014" t="s">
        <v>6082</v>
      </c>
      <c r="G1014" t="s">
        <v>429</v>
      </c>
      <c r="H1014" t="s">
        <v>7443</v>
      </c>
      <c r="I1014" t="s">
        <v>7417</v>
      </c>
      <c r="J1014" s="4" t="s">
        <v>307</v>
      </c>
      <c r="K1014" s="4" t="s">
        <v>143</v>
      </c>
      <c r="L1014" s="4" t="s">
        <v>6244</v>
      </c>
      <c r="M1014" t="s">
        <v>6079</v>
      </c>
      <c r="N1014" s="4" t="s">
        <v>485</v>
      </c>
      <c r="O1014" s="4" t="b">
        <f t="shared" si="1410"/>
        <v>1</v>
      </c>
      <c r="P1014" s="4" t="b">
        <f t="shared" si="1411"/>
        <v>1</v>
      </c>
      <c r="Q1014" s="4" t="b">
        <f t="shared" si="1412"/>
        <v>1</v>
      </c>
      <c r="R1014" s="4" t="b">
        <f t="shared" si="1413"/>
        <v>0</v>
      </c>
      <c r="S1014" s="4" t="b">
        <f t="shared" si="1414"/>
        <v>1</v>
      </c>
      <c r="T1014" s="4" t="b">
        <f t="shared" si="1415"/>
        <v>1</v>
      </c>
      <c r="U1014" s="4" t="b">
        <f t="shared" si="1416"/>
        <v>1</v>
      </c>
      <c r="V1014" s="4" t="b">
        <f t="shared" si="1417"/>
        <v>1</v>
      </c>
      <c r="W1014" s="4" t="b">
        <f t="shared" si="1418"/>
        <v>1</v>
      </c>
      <c r="X1014" s="4" t="b">
        <f t="shared" si="1419"/>
        <v>1</v>
      </c>
      <c r="Y1014" s="4" t="b">
        <f t="shared" si="1420"/>
        <v>0</v>
      </c>
      <c r="Z1014" s="4" t="b">
        <f t="shared" si="1421"/>
        <v>0</v>
      </c>
      <c r="AA1014" s="4" t="b">
        <f t="shared" si="1422"/>
        <v>1</v>
      </c>
      <c r="AB1014" s="4" t="b">
        <f t="shared" si="1423"/>
        <v>0</v>
      </c>
      <c r="AC1014" s="4" t="b">
        <f t="shared" si="1424"/>
        <v>0</v>
      </c>
      <c r="AD1014" s="4" t="b">
        <f t="shared" si="1425"/>
        <v>0</v>
      </c>
      <c r="AE1014" s="4" t="b">
        <f t="shared" si="1426"/>
        <v>0</v>
      </c>
      <c r="AF1014" s="4" t="b">
        <f t="shared" si="1427"/>
        <v>0</v>
      </c>
      <c r="AG1014" s="4" t="b">
        <f t="shared" si="1428"/>
        <v>0</v>
      </c>
      <c r="AH1014" s="4" t="b">
        <f t="shared" si="1429"/>
        <v>1</v>
      </c>
      <c r="AI1014" s="4" t="b">
        <f t="shared" si="1430"/>
        <v>0</v>
      </c>
      <c r="AJ1014" s="4" t="b">
        <f t="shared" si="1431"/>
        <v>0</v>
      </c>
      <c r="AK1014" s="4" t="b">
        <f t="shared" si="1432"/>
        <v>0</v>
      </c>
      <c r="AL1014" s="4" t="b">
        <f t="shared" si="1433"/>
        <v>0</v>
      </c>
      <c r="AM1014" s="4" t="b">
        <f t="shared" si="1434"/>
        <v>1</v>
      </c>
      <c r="AN1014" s="4" t="b">
        <f t="shared" si="1435"/>
        <v>0</v>
      </c>
      <c r="AO1014" s="4" t="b">
        <f t="shared" si="1436"/>
        <v>0</v>
      </c>
      <c r="AP1014" s="4" t="b">
        <f t="shared" si="1437"/>
        <v>0</v>
      </c>
      <c r="AQ1014" s="4" t="b">
        <f t="shared" si="1438"/>
        <v>0</v>
      </c>
      <c r="AR1014" s="4" t="b">
        <f t="shared" si="1439"/>
        <v>0</v>
      </c>
      <c r="AS1014" s="4" t="b">
        <f t="shared" si="1440"/>
        <v>0</v>
      </c>
      <c r="AT1014" s="4" t="b">
        <f t="shared" si="1441"/>
        <v>0</v>
      </c>
      <c r="AU1014" s="4" t="b">
        <f t="shared" si="1442"/>
        <v>0</v>
      </c>
      <c r="AV1014" s="4" t="b">
        <f t="shared" si="1443"/>
        <v>0</v>
      </c>
      <c r="AW1014" s="4" t="b">
        <f t="shared" si="1444"/>
        <v>1</v>
      </c>
      <c r="AX1014" s="4" t="b">
        <f t="shared" si="1445"/>
        <v>0</v>
      </c>
      <c r="AY1014" s="4" t="b">
        <f t="shared" si="1446"/>
        <v>0</v>
      </c>
      <c r="AZ1014" s="4" t="b">
        <f t="shared" si="1447"/>
        <v>0</v>
      </c>
      <c r="BA1014" s="4" t="b">
        <f t="shared" si="1448"/>
        <v>0</v>
      </c>
      <c r="BB1014" s="4" t="b">
        <f t="shared" si="1449"/>
        <v>0</v>
      </c>
      <c r="BC1014" s="4" t="b">
        <f t="shared" si="1450"/>
        <v>0</v>
      </c>
      <c r="BD1014" s="4" t="b">
        <f t="shared" si="1451"/>
        <v>1</v>
      </c>
      <c r="BE1014" s="4" t="b">
        <f t="shared" si="1452"/>
        <v>0</v>
      </c>
      <c r="BF1014" s="4" t="b">
        <f t="shared" si="1453"/>
        <v>0</v>
      </c>
      <c r="BG1014" s="4" t="b">
        <f t="shared" si="1454"/>
        <v>0</v>
      </c>
      <c r="BH1014" s="4" t="b">
        <f t="shared" si="1455"/>
        <v>1</v>
      </c>
      <c r="BI1014" s="4" t="b">
        <f t="shared" si="1456"/>
        <v>0</v>
      </c>
      <c r="BJ1014" s="4" t="b">
        <f t="shared" si="1457"/>
        <v>0</v>
      </c>
      <c r="BK1014" s="4" t="b">
        <f t="shared" si="1458"/>
        <v>0</v>
      </c>
      <c r="BL1014" s="4" t="b">
        <f t="shared" si="1459"/>
        <v>0</v>
      </c>
      <c r="BM1014" s="4" t="b">
        <f t="shared" si="1460"/>
        <v>0</v>
      </c>
      <c r="BN1014" s="4" t="b">
        <f t="shared" si="1461"/>
        <v>1</v>
      </c>
      <c r="BO1014" s="4" t="b">
        <f t="shared" si="1462"/>
        <v>0</v>
      </c>
      <c r="BP1014" s="4" t="b">
        <f t="shared" si="1463"/>
        <v>0</v>
      </c>
      <c r="BQ1014" s="4" t="b">
        <f t="shared" si="1464"/>
        <v>1</v>
      </c>
      <c r="BR1014" s="4" t="b">
        <f t="shared" si="1465"/>
        <v>0</v>
      </c>
      <c r="BS1014" s="4" t="b">
        <f t="shared" si="1466"/>
        <v>1</v>
      </c>
      <c r="BT1014" s="4" t="b">
        <f t="shared" si="1467"/>
        <v>0</v>
      </c>
      <c r="BU1014" s="4" t="b">
        <f t="shared" si="1468"/>
        <v>0</v>
      </c>
      <c r="BV1014" s="4" t="b">
        <f t="shared" si="1469"/>
        <v>1</v>
      </c>
      <c r="BW1014" s="4" t="b">
        <f t="shared" si="1470"/>
        <v>0</v>
      </c>
      <c r="BX1014" s="4" t="b">
        <f t="shared" si="1471"/>
        <v>0</v>
      </c>
      <c r="BY1014" s="4" t="b">
        <f t="shared" si="1472"/>
        <v>0</v>
      </c>
      <c r="BZ1014" s="4" t="b">
        <f t="shared" si="1473"/>
        <v>0</v>
      </c>
      <c r="CA1014" s="4" t="b">
        <f t="shared" si="1474"/>
        <v>0</v>
      </c>
      <c r="CB1014" s="4" t="b">
        <f t="shared" si="1475"/>
        <v>1</v>
      </c>
      <c r="CC1014" s="4" t="b">
        <f t="shared" si="1476"/>
        <v>0</v>
      </c>
      <c r="CD1014" s="4" t="b">
        <f t="shared" si="1477"/>
        <v>1</v>
      </c>
      <c r="CE1014" s="4" t="b">
        <f t="shared" si="1478"/>
        <v>0</v>
      </c>
      <c r="CF1014" s="4" t="b">
        <f t="shared" si="1479"/>
        <v>0</v>
      </c>
      <c r="CG1014" s="4" t="b">
        <f t="shared" si="1480"/>
        <v>0</v>
      </c>
      <c r="CH1014" s="4" t="b">
        <f t="shared" si="1481"/>
        <v>1</v>
      </c>
      <c r="CI1014" s="4" t="b">
        <f t="shared" si="1482"/>
        <v>0</v>
      </c>
      <c r="CJ1014" s="4" t="b">
        <f t="shared" si="1483"/>
        <v>0</v>
      </c>
      <c r="CK1014" s="4" t="b">
        <f t="shared" si="1484"/>
        <v>1</v>
      </c>
      <c r="CL1014" s="4" t="b">
        <f t="shared" si="1485"/>
        <v>0</v>
      </c>
      <c r="CM1014" s="4" t="b">
        <f t="shared" si="1486"/>
        <v>0</v>
      </c>
      <c r="CN1014" s="4" t="b">
        <f t="shared" si="1487"/>
        <v>0</v>
      </c>
      <c r="CO1014" s="4" t="b">
        <f t="shared" si="1488"/>
        <v>0</v>
      </c>
      <c r="CP1014" s="4" t="b">
        <f t="shared" si="1489"/>
        <v>0</v>
      </c>
      <c r="CQ1014" s="4" t="b">
        <f t="shared" si="1490"/>
        <v>0</v>
      </c>
      <c r="CR1014" s="4" t="b">
        <f t="shared" si="1491"/>
        <v>0</v>
      </c>
      <c r="CS1014" s="4" t="b">
        <f t="shared" si="1492"/>
        <v>0</v>
      </c>
      <c r="CT1014" s="4" t="b">
        <f t="shared" si="1493"/>
        <v>0</v>
      </c>
      <c r="CU1014" s="4" t="b">
        <f t="shared" si="1494"/>
        <v>0</v>
      </c>
      <c r="CV1014" s="4" t="b">
        <f t="shared" si="1495"/>
        <v>0</v>
      </c>
      <c r="CW1014" s="4" t="b">
        <f t="shared" si="1496"/>
        <v>0</v>
      </c>
      <c r="CX1014" s="4" t="b">
        <f t="shared" si="1497"/>
        <v>0</v>
      </c>
      <c r="CY1014" s="4" t="b">
        <f t="shared" si="1498"/>
        <v>0</v>
      </c>
      <c r="CZ1014" s="4" t="b">
        <f t="shared" si="1499"/>
        <v>0</v>
      </c>
      <c r="DA1014" s="4" t="b">
        <f t="shared" si="1500"/>
        <v>0</v>
      </c>
      <c r="DB1014" s="4" t="b">
        <f t="shared" si="1501"/>
        <v>0</v>
      </c>
      <c r="DC1014" s="4" t="b">
        <f t="shared" si="1502"/>
        <v>0</v>
      </c>
      <c r="DD1014" s="4" t="b">
        <f t="shared" si="1503"/>
        <v>0</v>
      </c>
    </row>
    <row r="1015" spans="1:108">
      <c r="A1015" t="s">
        <v>486</v>
      </c>
      <c r="C1015" t="s">
        <v>469</v>
      </c>
      <c r="F1015" t="s">
        <v>6082</v>
      </c>
      <c r="G1015" t="s">
        <v>429</v>
      </c>
      <c r="H1015" t="s">
        <v>7443</v>
      </c>
      <c r="I1015" t="s">
        <v>7417</v>
      </c>
      <c r="J1015" t="s">
        <v>135</v>
      </c>
      <c r="K1015" t="s">
        <v>136</v>
      </c>
      <c r="L1015" t="s">
        <v>6245</v>
      </c>
      <c r="M1015" t="s">
        <v>6079</v>
      </c>
      <c r="N1015" t="s">
        <v>487</v>
      </c>
      <c r="O1015" t="b">
        <f t="shared" si="1410"/>
        <v>0</v>
      </c>
      <c r="P1015" t="b">
        <f t="shared" si="1411"/>
        <v>0</v>
      </c>
      <c r="Q1015" t="b">
        <f t="shared" si="1412"/>
        <v>1</v>
      </c>
      <c r="R1015" t="b">
        <f t="shared" si="1413"/>
        <v>1</v>
      </c>
      <c r="S1015" t="b">
        <f t="shared" si="1414"/>
        <v>0</v>
      </c>
      <c r="T1015" t="b">
        <f t="shared" si="1415"/>
        <v>0</v>
      </c>
      <c r="U1015" t="b">
        <f t="shared" si="1416"/>
        <v>1</v>
      </c>
      <c r="V1015" t="b">
        <f t="shared" si="1417"/>
        <v>0</v>
      </c>
      <c r="W1015" t="b">
        <f t="shared" si="1418"/>
        <v>0</v>
      </c>
      <c r="X1015" t="b">
        <f t="shared" si="1419"/>
        <v>1</v>
      </c>
      <c r="Y1015" t="b">
        <f t="shared" si="1420"/>
        <v>0</v>
      </c>
      <c r="Z1015" t="b">
        <f t="shared" si="1421"/>
        <v>0</v>
      </c>
      <c r="AA1015" t="b">
        <f t="shared" si="1422"/>
        <v>0</v>
      </c>
      <c r="AB1015" t="b">
        <f t="shared" si="1423"/>
        <v>0</v>
      </c>
      <c r="AC1015" t="b">
        <f t="shared" si="1424"/>
        <v>0</v>
      </c>
      <c r="AD1015" t="b">
        <f t="shared" si="1425"/>
        <v>0</v>
      </c>
      <c r="AE1015" t="b">
        <f t="shared" si="1426"/>
        <v>0</v>
      </c>
      <c r="AF1015" t="b">
        <f t="shared" si="1427"/>
        <v>0</v>
      </c>
      <c r="AG1015" t="b">
        <f t="shared" si="1428"/>
        <v>0</v>
      </c>
      <c r="AH1015" t="b">
        <f t="shared" si="1429"/>
        <v>0</v>
      </c>
      <c r="AI1015" t="b">
        <f t="shared" si="1430"/>
        <v>0</v>
      </c>
      <c r="AJ1015" t="b">
        <f t="shared" si="1431"/>
        <v>0</v>
      </c>
      <c r="AK1015" t="b">
        <f t="shared" si="1432"/>
        <v>0</v>
      </c>
      <c r="AL1015" t="b">
        <f t="shared" si="1433"/>
        <v>0</v>
      </c>
      <c r="AM1015" t="b">
        <f t="shared" si="1434"/>
        <v>0</v>
      </c>
      <c r="AN1015" t="b">
        <f t="shared" si="1435"/>
        <v>0</v>
      </c>
      <c r="AO1015" t="b">
        <f t="shared" si="1436"/>
        <v>0</v>
      </c>
      <c r="AP1015" t="b">
        <f t="shared" si="1437"/>
        <v>0</v>
      </c>
      <c r="AQ1015" t="b">
        <f t="shared" si="1438"/>
        <v>0</v>
      </c>
      <c r="AR1015" t="b">
        <f t="shared" si="1439"/>
        <v>0</v>
      </c>
      <c r="AS1015" t="b">
        <f t="shared" si="1440"/>
        <v>0</v>
      </c>
      <c r="AT1015" t="b">
        <f t="shared" si="1441"/>
        <v>0</v>
      </c>
      <c r="AU1015" t="b">
        <f t="shared" si="1442"/>
        <v>0</v>
      </c>
      <c r="AV1015" t="b">
        <f t="shared" si="1443"/>
        <v>0</v>
      </c>
      <c r="AW1015" t="b">
        <f t="shared" si="1444"/>
        <v>0</v>
      </c>
      <c r="AX1015" t="b">
        <f t="shared" si="1445"/>
        <v>0</v>
      </c>
      <c r="AY1015" t="b">
        <f t="shared" si="1446"/>
        <v>0</v>
      </c>
      <c r="AZ1015" t="b">
        <f t="shared" si="1447"/>
        <v>0</v>
      </c>
      <c r="BA1015" t="b">
        <f t="shared" si="1448"/>
        <v>0</v>
      </c>
      <c r="BB1015" t="b">
        <f t="shared" si="1449"/>
        <v>0</v>
      </c>
      <c r="BC1015" t="b">
        <f t="shared" si="1450"/>
        <v>0</v>
      </c>
      <c r="BD1015" t="b">
        <f t="shared" si="1451"/>
        <v>0</v>
      </c>
      <c r="BE1015" t="b">
        <f t="shared" si="1452"/>
        <v>0</v>
      </c>
      <c r="BF1015" t="b">
        <f t="shared" si="1453"/>
        <v>0</v>
      </c>
      <c r="BG1015" t="b">
        <f t="shared" si="1454"/>
        <v>0</v>
      </c>
      <c r="BH1015" t="b">
        <f t="shared" si="1455"/>
        <v>0</v>
      </c>
      <c r="BI1015" t="b">
        <f t="shared" si="1456"/>
        <v>0</v>
      </c>
      <c r="BJ1015" t="b">
        <f t="shared" si="1457"/>
        <v>0</v>
      </c>
      <c r="BK1015" t="b">
        <f t="shared" si="1458"/>
        <v>0</v>
      </c>
      <c r="BL1015" t="b">
        <f t="shared" si="1459"/>
        <v>0</v>
      </c>
      <c r="BM1015" t="b">
        <f t="shared" si="1460"/>
        <v>0</v>
      </c>
      <c r="BN1015" t="b">
        <f t="shared" si="1461"/>
        <v>0</v>
      </c>
      <c r="BO1015" t="b">
        <f t="shared" si="1462"/>
        <v>0</v>
      </c>
      <c r="BP1015" t="b">
        <f t="shared" si="1463"/>
        <v>0</v>
      </c>
      <c r="BQ1015" t="b">
        <f t="shared" si="1464"/>
        <v>0</v>
      </c>
      <c r="BR1015" t="b">
        <f t="shared" si="1465"/>
        <v>0</v>
      </c>
      <c r="BS1015" t="b">
        <f t="shared" si="1466"/>
        <v>0</v>
      </c>
      <c r="BT1015" t="b">
        <f t="shared" si="1467"/>
        <v>1</v>
      </c>
      <c r="BU1015" t="b">
        <f t="shared" si="1468"/>
        <v>0</v>
      </c>
      <c r="BV1015" t="b">
        <f t="shared" si="1469"/>
        <v>1</v>
      </c>
      <c r="BW1015" t="b">
        <f t="shared" si="1470"/>
        <v>0</v>
      </c>
      <c r="BX1015" t="b">
        <f t="shared" si="1471"/>
        <v>0</v>
      </c>
      <c r="BY1015" t="b">
        <f t="shared" si="1472"/>
        <v>0</v>
      </c>
      <c r="BZ1015" t="b">
        <f t="shared" si="1473"/>
        <v>0</v>
      </c>
      <c r="CA1015" t="b">
        <f t="shared" si="1474"/>
        <v>0</v>
      </c>
      <c r="CB1015" t="b">
        <f t="shared" si="1475"/>
        <v>0</v>
      </c>
      <c r="CC1015" t="b">
        <f t="shared" si="1476"/>
        <v>0</v>
      </c>
      <c r="CD1015" t="b">
        <f t="shared" si="1477"/>
        <v>0</v>
      </c>
      <c r="CE1015" t="b">
        <f t="shared" si="1478"/>
        <v>0</v>
      </c>
      <c r="CF1015" t="b">
        <f t="shared" si="1479"/>
        <v>0</v>
      </c>
      <c r="CG1015" t="b">
        <f t="shared" si="1480"/>
        <v>0</v>
      </c>
      <c r="CH1015" t="b">
        <f t="shared" si="1481"/>
        <v>0</v>
      </c>
      <c r="CI1015" t="b">
        <f t="shared" si="1482"/>
        <v>0</v>
      </c>
      <c r="CJ1015" t="b">
        <f t="shared" si="1483"/>
        <v>0</v>
      </c>
      <c r="CK1015" t="b">
        <f t="shared" si="1484"/>
        <v>0</v>
      </c>
      <c r="CL1015" t="b">
        <f t="shared" si="1485"/>
        <v>0</v>
      </c>
      <c r="CM1015" t="b">
        <f t="shared" si="1486"/>
        <v>0</v>
      </c>
      <c r="CN1015" t="b">
        <f t="shared" si="1487"/>
        <v>0</v>
      </c>
      <c r="CO1015" t="b">
        <f t="shared" si="1488"/>
        <v>0</v>
      </c>
      <c r="CP1015" t="b">
        <f t="shared" si="1489"/>
        <v>0</v>
      </c>
      <c r="CQ1015" t="b">
        <f t="shared" si="1490"/>
        <v>0</v>
      </c>
      <c r="CR1015" t="b">
        <f t="shared" si="1491"/>
        <v>0</v>
      </c>
      <c r="CS1015" t="b">
        <f t="shared" si="1492"/>
        <v>0</v>
      </c>
      <c r="CT1015" t="b">
        <f t="shared" si="1493"/>
        <v>0</v>
      </c>
      <c r="CU1015" t="b">
        <f t="shared" si="1494"/>
        <v>0</v>
      </c>
      <c r="CV1015" t="b">
        <f t="shared" si="1495"/>
        <v>0</v>
      </c>
      <c r="CW1015" t="b">
        <f t="shared" si="1496"/>
        <v>0</v>
      </c>
      <c r="CX1015" t="b">
        <f t="shared" si="1497"/>
        <v>0</v>
      </c>
      <c r="CY1015" t="b">
        <f t="shared" si="1498"/>
        <v>0</v>
      </c>
      <c r="CZ1015" t="b">
        <f t="shared" si="1499"/>
        <v>0</v>
      </c>
      <c r="DA1015" t="b">
        <f t="shared" si="1500"/>
        <v>0</v>
      </c>
      <c r="DB1015" t="b">
        <f t="shared" si="1501"/>
        <v>0</v>
      </c>
      <c r="DC1015" t="b">
        <f t="shared" si="1502"/>
        <v>0</v>
      </c>
      <c r="DD1015" t="b">
        <f t="shared" si="1503"/>
        <v>0</v>
      </c>
    </row>
    <row r="1016" spans="1:108">
      <c r="A1016" t="s">
        <v>488</v>
      </c>
      <c r="C1016" t="s">
        <v>469</v>
      </c>
      <c r="F1016" t="s">
        <v>6082</v>
      </c>
      <c r="G1016" t="s">
        <v>429</v>
      </c>
      <c r="H1016" t="s">
        <v>7443</v>
      </c>
      <c r="I1016" t="s">
        <v>7417</v>
      </c>
      <c r="J1016" t="s">
        <v>307</v>
      </c>
      <c r="K1016" t="s">
        <v>143</v>
      </c>
      <c r="L1016" t="s">
        <v>7836</v>
      </c>
      <c r="M1016" t="s">
        <v>6079</v>
      </c>
      <c r="N1016" t="s">
        <v>7516</v>
      </c>
      <c r="O1016" t="b">
        <f t="shared" si="1410"/>
        <v>0</v>
      </c>
      <c r="P1016" t="b">
        <f t="shared" si="1411"/>
        <v>1</v>
      </c>
      <c r="Q1016" t="b">
        <f t="shared" si="1412"/>
        <v>1</v>
      </c>
      <c r="R1016" t="b">
        <f t="shared" si="1413"/>
        <v>1</v>
      </c>
      <c r="S1016" t="b">
        <f t="shared" si="1414"/>
        <v>0</v>
      </c>
      <c r="T1016" t="b">
        <f t="shared" si="1415"/>
        <v>1</v>
      </c>
      <c r="U1016" t="b">
        <f t="shared" si="1416"/>
        <v>1</v>
      </c>
      <c r="V1016" t="b">
        <f t="shared" si="1417"/>
        <v>1</v>
      </c>
      <c r="W1016" t="b">
        <f t="shared" si="1418"/>
        <v>0</v>
      </c>
      <c r="X1016" t="b">
        <f t="shared" si="1419"/>
        <v>1</v>
      </c>
      <c r="Y1016" t="b">
        <f t="shared" si="1420"/>
        <v>0</v>
      </c>
      <c r="Z1016" t="b">
        <f t="shared" si="1421"/>
        <v>0</v>
      </c>
      <c r="AA1016" t="b">
        <f t="shared" si="1422"/>
        <v>1</v>
      </c>
      <c r="AB1016" t="b">
        <f t="shared" si="1423"/>
        <v>0</v>
      </c>
      <c r="AC1016" t="b">
        <f t="shared" si="1424"/>
        <v>0</v>
      </c>
      <c r="AD1016" t="b">
        <f t="shared" si="1425"/>
        <v>0</v>
      </c>
      <c r="AE1016" t="b">
        <f t="shared" si="1426"/>
        <v>0</v>
      </c>
      <c r="AF1016" t="b">
        <f t="shared" si="1427"/>
        <v>0</v>
      </c>
      <c r="AG1016" t="b">
        <f t="shared" si="1428"/>
        <v>0</v>
      </c>
      <c r="AH1016" t="b">
        <f t="shared" si="1429"/>
        <v>1</v>
      </c>
      <c r="AI1016" t="b">
        <f t="shared" si="1430"/>
        <v>0</v>
      </c>
      <c r="AJ1016" t="b">
        <f t="shared" si="1431"/>
        <v>0</v>
      </c>
      <c r="AK1016" t="b">
        <f t="shared" si="1432"/>
        <v>0</v>
      </c>
      <c r="AL1016" t="b">
        <f t="shared" si="1433"/>
        <v>1</v>
      </c>
      <c r="AM1016" t="b">
        <f t="shared" si="1434"/>
        <v>0</v>
      </c>
      <c r="AN1016" t="b">
        <f t="shared" si="1435"/>
        <v>0</v>
      </c>
      <c r="AO1016" t="b">
        <f t="shared" si="1436"/>
        <v>0</v>
      </c>
      <c r="AP1016" t="b">
        <f t="shared" si="1437"/>
        <v>0</v>
      </c>
      <c r="AQ1016" t="b">
        <f t="shared" si="1438"/>
        <v>0</v>
      </c>
      <c r="AR1016" t="b">
        <f t="shared" si="1439"/>
        <v>0</v>
      </c>
      <c r="AS1016" t="b">
        <f t="shared" si="1440"/>
        <v>0</v>
      </c>
      <c r="AT1016" t="b">
        <f t="shared" si="1441"/>
        <v>0</v>
      </c>
      <c r="AU1016" t="b">
        <f t="shared" si="1442"/>
        <v>0</v>
      </c>
      <c r="AV1016" t="b">
        <f t="shared" si="1443"/>
        <v>1</v>
      </c>
      <c r="AW1016" t="b">
        <f t="shared" si="1444"/>
        <v>1</v>
      </c>
      <c r="AX1016" t="b">
        <f t="shared" si="1445"/>
        <v>0</v>
      </c>
      <c r="AY1016" t="b">
        <f t="shared" si="1446"/>
        <v>0</v>
      </c>
      <c r="AZ1016" t="b">
        <f t="shared" si="1447"/>
        <v>0</v>
      </c>
      <c r="BA1016" t="b">
        <f t="shared" si="1448"/>
        <v>0</v>
      </c>
      <c r="BB1016" t="b">
        <f t="shared" si="1449"/>
        <v>0</v>
      </c>
      <c r="BC1016" t="b">
        <f t="shared" si="1450"/>
        <v>0</v>
      </c>
      <c r="BD1016" t="b">
        <f t="shared" si="1451"/>
        <v>0</v>
      </c>
      <c r="BE1016" t="b">
        <f t="shared" si="1452"/>
        <v>1</v>
      </c>
      <c r="BF1016" t="b">
        <f t="shared" si="1453"/>
        <v>0</v>
      </c>
      <c r="BG1016" t="b">
        <f t="shared" si="1454"/>
        <v>0</v>
      </c>
      <c r="BH1016" t="b">
        <f t="shared" si="1455"/>
        <v>0</v>
      </c>
      <c r="BI1016" t="b">
        <f t="shared" si="1456"/>
        <v>0</v>
      </c>
      <c r="BJ1016" t="b">
        <f t="shared" si="1457"/>
        <v>0</v>
      </c>
      <c r="BK1016" t="b">
        <f t="shared" si="1458"/>
        <v>0</v>
      </c>
      <c r="BL1016" t="b">
        <f t="shared" si="1459"/>
        <v>0</v>
      </c>
      <c r="BM1016" t="b">
        <f t="shared" si="1460"/>
        <v>0</v>
      </c>
      <c r="BN1016" t="b">
        <f t="shared" si="1461"/>
        <v>0</v>
      </c>
      <c r="BO1016" t="b">
        <f t="shared" si="1462"/>
        <v>0</v>
      </c>
      <c r="BP1016" t="b">
        <f t="shared" si="1463"/>
        <v>1</v>
      </c>
      <c r="BQ1016" t="b">
        <f t="shared" si="1464"/>
        <v>0</v>
      </c>
      <c r="BR1016" t="b">
        <f t="shared" si="1465"/>
        <v>0</v>
      </c>
      <c r="BS1016" t="b">
        <f t="shared" si="1466"/>
        <v>0</v>
      </c>
      <c r="BT1016" t="b">
        <f t="shared" si="1467"/>
        <v>0</v>
      </c>
      <c r="BU1016" t="b">
        <f t="shared" si="1468"/>
        <v>0</v>
      </c>
      <c r="BV1016" t="b">
        <f t="shared" si="1469"/>
        <v>1</v>
      </c>
      <c r="BW1016" t="b">
        <f t="shared" si="1470"/>
        <v>0</v>
      </c>
      <c r="BX1016" t="b">
        <f t="shared" si="1471"/>
        <v>0</v>
      </c>
      <c r="BY1016" t="b">
        <f t="shared" si="1472"/>
        <v>1</v>
      </c>
      <c r="BZ1016" t="b">
        <f t="shared" si="1473"/>
        <v>0</v>
      </c>
      <c r="CA1016" t="b">
        <f t="shared" si="1474"/>
        <v>0</v>
      </c>
      <c r="CB1016" t="b">
        <f t="shared" si="1475"/>
        <v>0</v>
      </c>
      <c r="CC1016" t="b">
        <f t="shared" si="1476"/>
        <v>0</v>
      </c>
      <c r="CD1016" t="b">
        <f t="shared" si="1477"/>
        <v>0</v>
      </c>
      <c r="CE1016" t="b">
        <f t="shared" si="1478"/>
        <v>0</v>
      </c>
      <c r="CF1016" t="b">
        <f t="shared" si="1479"/>
        <v>0</v>
      </c>
      <c r="CG1016" t="b">
        <f t="shared" si="1480"/>
        <v>0</v>
      </c>
      <c r="CH1016" t="b">
        <f t="shared" si="1481"/>
        <v>1</v>
      </c>
      <c r="CI1016" t="b">
        <f t="shared" si="1482"/>
        <v>1</v>
      </c>
      <c r="CJ1016" t="b">
        <f t="shared" si="1483"/>
        <v>0</v>
      </c>
      <c r="CK1016" t="b">
        <f t="shared" si="1484"/>
        <v>0</v>
      </c>
      <c r="CL1016" t="b">
        <f t="shared" si="1485"/>
        <v>0</v>
      </c>
      <c r="CM1016" t="b">
        <f t="shared" si="1486"/>
        <v>0</v>
      </c>
      <c r="CN1016" t="b">
        <f t="shared" si="1487"/>
        <v>0</v>
      </c>
      <c r="CO1016" t="b">
        <f t="shared" si="1488"/>
        <v>0</v>
      </c>
      <c r="CP1016" t="b">
        <f t="shared" si="1489"/>
        <v>0</v>
      </c>
      <c r="CQ1016" t="b">
        <f t="shared" si="1490"/>
        <v>0</v>
      </c>
      <c r="CR1016" t="b">
        <f t="shared" si="1491"/>
        <v>0</v>
      </c>
      <c r="CS1016" t="b">
        <f t="shared" si="1492"/>
        <v>0</v>
      </c>
      <c r="CT1016" t="b">
        <f t="shared" si="1493"/>
        <v>0</v>
      </c>
      <c r="CU1016" t="b">
        <f t="shared" si="1494"/>
        <v>0</v>
      </c>
      <c r="CV1016" t="b">
        <f t="shared" si="1495"/>
        <v>0</v>
      </c>
      <c r="CW1016" t="b">
        <f t="shared" si="1496"/>
        <v>0</v>
      </c>
      <c r="CX1016" t="b">
        <f t="shared" si="1497"/>
        <v>0</v>
      </c>
      <c r="CY1016" t="b">
        <f t="shared" si="1498"/>
        <v>0</v>
      </c>
      <c r="CZ1016" t="b">
        <f t="shared" si="1499"/>
        <v>0</v>
      </c>
      <c r="DA1016" t="b">
        <f t="shared" si="1500"/>
        <v>1</v>
      </c>
      <c r="DB1016" t="b">
        <f t="shared" si="1501"/>
        <v>0</v>
      </c>
      <c r="DC1016" t="b">
        <f t="shared" si="1502"/>
        <v>0</v>
      </c>
      <c r="DD1016" t="b">
        <f t="shared" si="1503"/>
        <v>0</v>
      </c>
    </row>
    <row r="1017" spans="1:108">
      <c r="A1017" t="s">
        <v>511</v>
      </c>
      <c r="C1017" t="s">
        <v>512</v>
      </c>
      <c r="F1017" t="s">
        <v>6082</v>
      </c>
      <c r="G1017" t="s">
        <v>429</v>
      </c>
      <c r="H1017" t="s">
        <v>7443</v>
      </c>
      <c r="I1017" t="s">
        <v>7417</v>
      </c>
      <c r="J1017" t="s">
        <v>186</v>
      </c>
      <c r="K1017" t="s">
        <v>114</v>
      </c>
      <c r="L1017" t="s">
        <v>6252</v>
      </c>
      <c r="M1017" t="s">
        <v>513</v>
      </c>
      <c r="N1017" t="s">
        <v>514</v>
      </c>
      <c r="O1017" t="b">
        <f t="shared" si="1410"/>
        <v>1</v>
      </c>
      <c r="P1017" t="b">
        <f t="shared" si="1411"/>
        <v>1</v>
      </c>
      <c r="Q1017" t="b">
        <f t="shared" si="1412"/>
        <v>1</v>
      </c>
      <c r="R1017" t="b">
        <f t="shared" si="1413"/>
        <v>0</v>
      </c>
      <c r="S1017" t="b">
        <f t="shared" si="1414"/>
        <v>1</v>
      </c>
      <c r="T1017" t="b">
        <f t="shared" si="1415"/>
        <v>1</v>
      </c>
      <c r="U1017" t="b">
        <f t="shared" si="1416"/>
        <v>1</v>
      </c>
      <c r="V1017" t="b">
        <f t="shared" si="1417"/>
        <v>1</v>
      </c>
      <c r="W1017" t="b">
        <f t="shared" si="1418"/>
        <v>1</v>
      </c>
      <c r="X1017" t="b">
        <f t="shared" si="1419"/>
        <v>0</v>
      </c>
      <c r="Y1017" t="b">
        <f t="shared" si="1420"/>
        <v>0</v>
      </c>
      <c r="Z1017" t="b">
        <f t="shared" si="1421"/>
        <v>0</v>
      </c>
      <c r="AA1017" t="b">
        <f t="shared" si="1422"/>
        <v>0</v>
      </c>
      <c r="AB1017" t="b">
        <f t="shared" si="1423"/>
        <v>1</v>
      </c>
      <c r="AC1017" t="b">
        <f t="shared" si="1424"/>
        <v>0</v>
      </c>
      <c r="AD1017" t="b">
        <f t="shared" si="1425"/>
        <v>0</v>
      </c>
      <c r="AE1017" t="b">
        <f t="shared" si="1426"/>
        <v>0</v>
      </c>
      <c r="AF1017" t="b">
        <f t="shared" si="1427"/>
        <v>0</v>
      </c>
      <c r="AG1017" t="b">
        <f t="shared" si="1428"/>
        <v>0</v>
      </c>
      <c r="AH1017" t="b">
        <f t="shared" si="1429"/>
        <v>0</v>
      </c>
      <c r="AI1017" t="b">
        <f t="shared" si="1430"/>
        <v>1</v>
      </c>
      <c r="AJ1017" t="b">
        <f t="shared" si="1431"/>
        <v>0</v>
      </c>
      <c r="AK1017" t="b">
        <f t="shared" si="1432"/>
        <v>0</v>
      </c>
      <c r="AL1017" t="b">
        <f t="shared" si="1433"/>
        <v>0</v>
      </c>
      <c r="AM1017" t="b">
        <f t="shared" si="1434"/>
        <v>0</v>
      </c>
      <c r="AN1017" t="b">
        <f t="shared" si="1435"/>
        <v>0</v>
      </c>
      <c r="AO1017" t="b">
        <f t="shared" si="1436"/>
        <v>0</v>
      </c>
      <c r="AP1017" t="b">
        <f t="shared" si="1437"/>
        <v>0</v>
      </c>
      <c r="AQ1017" t="b">
        <f t="shared" si="1438"/>
        <v>0</v>
      </c>
      <c r="AR1017" t="b">
        <f t="shared" si="1439"/>
        <v>0</v>
      </c>
      <c r="AS1017" t="b">
        <f t="shared" si="1440"/>
        <v>0</v>
      </c>
      <c r="AT1017" t="b">
        <f t="shared" si="1441"/>
        <v>0</v>
      </c>
      <c r="AU1017" t="b">
        <f t="shared" si="1442"/>
        <v>0</v>
      </c>
      <c r="AV1017" t="b">
        <f t="shared" si="1443"/>
        <v>1</v>
      </c>
      <c r="AW1017" t="b">
        <f t="shared" si="1444"/>
        <v>0</v>
      </c>
      <c r="AX1017" t="b">
        <f t="shared" si="1445"/>
        <v>0</v>
      </c>
      <c r="AY1017" t="b">
        <f t="shared" si="1446"/>
        <v>0</v>
      </c>
      <c r="AZ1017" t="b">
        <f t="shared" si="1447"/>
        <v>0</v>
      </c>
      <c r="BA1017" t="b">
        <f t="shared" si="1448"/>
        <v>0</v>
      </c>
      <c r="BB1017" t="b">
        <f t="shared" si="1449"/>
        <v>0</v>
      </c>
      <c r="BC1017" t="b">
        <f t="shared" si="1450"/>
        <v>0</v>
      </c>
      <c r="BD1017" t="b">
        <f t="shared" si="1451"/>
        <v>0</v>
      </c>
      <c r="BE1017" t="b">
        <f t="shared" si="1452"/>
        <v>0</v>
      </c>
      <c r="BF1017" t="b">
        <f t="shared" si="1453"/>
        <v>0</v>
      </c>
      <c r="BG1017" t="b">
        <f t="shared" si="1454"/>
        <v>0</v>
      </c>
      <c r="BH1017" t="b">
        <f t="shared" si="1455"/>
        <v>1</v>
      </c>
      <c r="BI1017" t="b">
        <f t="shared" si="1456"/>
        <v>0</v>
      </c>
      <c r="BJ1017" t="b">
        <f t="shared" si="1457"/>
        <v>0</v>
      </c>
      <c r="BK1017" t="b">
        <f t="shared" si="1458"/>
        <v>0</v>
      </c>
      <c r="BL1017" t="b">
        <f t="shared" si="1459"/>
        <v>1</v>
      </c>
      <c r="BM1017" t="b">
        <f t="shared" si="1460"/>
        <v>0</v>
      </c>
      <c r="BN1017" t="b">
        <f t="shared" si="1461"/>
        <v>0</v>
      </c>
      <c r="BO1017" t="b">
        <f t="shared" si="1462"/>
        <v>0</v>
      </c>
      <c r="BP1017" t="b">
        <f t="shared" si="1463"/>
        <v>1</v>
      </c>
      <c r="BQ1017" t="b">
        <f t="shared" si="1464"/>
        <v>0</v>
      </c>
      <c r="BR1017" t="b">
        <f t="shared" si="1465"/>
        <v>0</v>
      </c>
      <c r="BS1017" t="b">
        <f t="shared" si="1466"/>
        <v>0</v>
      </c>
      <c r="BT1017" t="b">
        <f t="shared" si="1467"/>
        <v>0</v>
      </c>
      <c r="BU1017" t="b">
        <f t="shared" si="1468"/>
        <v>0</v>
      </c>
      <c r="BV1017" t="b">
        <f t="shared" si="1469"/>
        <v>0</v>
      </c>
      <c r="BW1017" t="b">
        <f t="shared" si="1470"/>
        <v>0</v>
      </c>
      <c r="BX1017" t="b">
        <f t="shared" si="1471"/>
        <v>0</v>
      </c>
      <c r="BY1017" t="b">
        <f t="shared" si="1472"/>
        <v>0</v>
      </c>
      <c r="BZ1017" t="b">
        <f t="shared" si="1473"/>
        <v>0</v>
      </c>
      <c r="CA1017" t="b">
        <f t="shared" si="1474"/>
        <v>0</v>
      </c>
      <c r="CB1017" t="b">
        <f t="shared" si="1475"/>
        <v>1</v>
      </c>
      <c r="CC1017" t="b">
        <f t="shared" si="1476"/>
        <v>0</v>
      </c>
      <c r="CD1017" t="b">
        <f t="shared" si="1477"/>
        <v>0</v>
      </c>
      <c r="CE1017" t="b">
        <f t="shared" si="1478"/>
        <v>0</v>
      </c>
      <c r="CF1017" t="b">
        <f t="shared" si="1479"/>
        <v>0</v>
      </c>
      <c r="CG1017" t="b">
        <f t="shared" si="1480"/>
        <v>0</v>
      </c>
      <c r="CH1017" t="b">
        <f t="shared" si="1481"/>
        <v>1</v>
      </c>
      <c r="CI1017" t="b">
        <f t="shared" si="1482"/>
        <v>0</v>
      </c>
      <c r="CJ1017" t="b">
        <f t="shared" si="1483"/>
        <v>0</v>
      </c>
      <c r="CK1017" t="b">
        <f t="shared" si="1484"/>
        <v>0</v>
      </c>
      <c r="CL1017" t="b">
        <f t="shared" si="1485"/>
        <v>0</v>
      </c>
      <c r="CM1017" t="b">
        <f t="shared" si="1486"/>
        <v>0</v>
      </c>
      <c r="CN1017" t="b">
        <f t="shared" si="1487"/>
        <v>0</v>
      </c>
      <c r="CO1017" t="b">
        <f t="shared" si="1488"/>
        <v>0</v>
      </c>
      <c r="CP1017" t="b">
        <f t="shared" si="1489"/>
        <v>0</v>
      </c>
      <c r="CQ1017" t="b">
        <f t="shared" si="1490"/>
        <v>0</v>
      </c>
      <c r="CR1017" t="b">
        <f t="shared" si="1491"/>
        <v>0</v>
      </c>
      <c r="CS1017" t="b">
        <f t="shared" si="1492"/>
        <v>0</v>
      </c>
      <c r="CT1017" t="b">
        <f t="shared" si="1493"/>
        <v>0</v>
      </c>
      <c r="CU1017" t="b">
        <f t="shared" si="1494"/>
        <v>0</v>
      </c>
      <c r="CV1017" t="b">
        <f t="shared" si="1495"/>
        <v>0</v>
      </c>
      <c r="CW1017" t="b">
        <f t="shared" si="1496"/>
        <v>0</v>
      </c>
      <c r="CX1017" t="b">
        <f t="shared" si="1497"/>
        <v>0</v>
      </c>
      <c r="CY1017" t="b">
        <f t="shared" si="1498"/>
        <v>0</v>
      </c>
      <c r="CZ1017" t="b">
        <f t="shared" si="1499"/>
        <v>0</v>
      </c>
      <c r="DA1017" t="b">
        <f t="shared" si="1500"/>
        <v>0</v>
      </c>
      <c r="DB1017" t="b">
        <f t="shared" si="1501"/>
        <v>0</v>
      </c>
      <c r="DC1017" t="b">
        <f t="shared" si="1502"/>
        <v>0</v>
      </c>
      <c r="DD1017" t="b">
        <f t="shared" si="1503"/>
        <v>0</v>
      </c>
    </row>
    <row r="1018" spans="1:108">
      <c r="A1018" s="1" t="s">
        <v>515</v>
      </c>
      <c r="C1018" t="s">
        <v>516</v>
      </c>
      <c r="F1018" t="s">
        <v>6082</v>
      </c>
      <c r="G1018" t="s">
        <v>429</v>
      </c>
      <c r="H1018" t="s">
        <v>7443</v>
      </c>
      <c r="I1018" t="s">
        <v>7417</v>
      </c>
      <c r="J1018" t="s">
        <v>16</v>
      </c>
      <c r="K1018" t="s">
        <v>16</v>
      </c>
      <c r="L1018" t="s">
        <v>6253</v>
      </c>
      <c r="M1018" t="s">
        <v>6079</v>
      </c>
      <c r="N1018" t="s">
        <v>29</v>
      </c>
      <c r="O1018" t="b">
        <f t="shared" si="1410"/>
        <v>0</v>
      </c>
      <c r="P1018" t="b">
        <f t="shared" si="1411"/>
        <v>0</v>
      </c>
      <c r="Q1018" t="b">
        <f t="shared" si="1412"/>
        <v>1</v>
      </c>
      <c r="R1018" t="b">
        <f t="shared" si="1413"/>
        <v>0</v>
      </c>
      <c r="S1018" t="b">
        <f t="shared" si="1414"/>
        <v>0</v>
      </c>
      <c r="T1018" t="b">
        <f t="shared" si="1415"/>
        <v>0</v>
      </c>
      <c r="U1018" t="b">
        <f t="shared" si="1416"/>
        <v>1</v>
      </c>
      <c r="V1018" t="b">
        <f t="shared" si="1417"/>
        <v>0</v>
      </c>
      <c r="W1018" t="b">
        <f t="shared" si="1418"/>
        <v>0</v>
      </c>
      <c r="X1018" t="b">
        <f t="shared" si="1419"/>
        <v>0</v>
      </c>
      <c r="Y1018" t="b">
        <f t="shared" si="1420"/>
        <v>0</v>
      </c>
      <c r="Z1018" t="b">
        <f t="shared" si="1421"/>
        <v>0</v>
      </c>
      <c r="AA1018" t="b">
        <f t="shared" si="1422"/>
        <v>0</v>
      </c>
      <c r="AB1018" t="b">
        <f t="shared" si="1423"/>
        <v>0</v>
      </c>
      <c r="AC1018" t="b">
        <f t="shared" si="1424"/>
        <v>0</v>
      </c>
      <c r="AD1018" t="b">
        <f t="shared" si="1425"/>
        <v>0</v>
      </c>
      <c r="AE1018" t="b">
        <f t="shared" si="1426"/>
        <v>0</v>
      </c>
      <c r="AF1018" t="b">
        <f t="shared" si="1427"/>
        <v>0</v>
      </c>
      <c r="AG1018" t="b">
        <f t="shared" si="1428"/>
        <v>0</v>
      </c>
      <c r="AH1018" t="b">
        <f t="shared" si="1429"/>
        <v>1</v>
      </c>
      <c r="AI1018" t="b">
        <f t="shared" si="1430"/>
        <v>0</v>
      </c>
      <c r="AJ1018" t="b">
        <f t="shared" si="1431"/>
        <v>0</v>
      </c>
      <c r="AK1018" t="b">
        <f t="shared" si="1432"/>
        <v>0</v>
      </c>
      <c r="AL1018" t="b">
        <f t="shared" si="1433"/>
        <v>0</v>
      </c>
      <c r="AM1018" t="b">
        <f t="shared" si="1434"/>
        <v>0</v>
      </c>
      <c r="AN1018" t="b">
        <f t="shared" si="1435"/>
        <v>0</v>
      </c>
      <c r="AO1018" t="b">
        <f t="shared" si="1436"/>
        <v>0</v>
      </c>
      <c r="AP1018" t="b">
        <f t="shared" si="1437"/>
        <v>0</v>
      </c>
      <c r="AQ1018" t="b">
        <f t="shared" si="1438"/>
        <v>0</v>
      </c>
      <c r="AR1018" t="b">
        <f t="shared" si="1439"/>
        <v>0</v>
      </c>
      <c r="AS1018" t="b">
        <f t="shared" si="1440"/>
        <v>0</v>
      </c>
      <c r="AT1018" t="b">
        <f t="shared" si="1441"/>
        <v>0</v>
      </c>
      <c r="AU1018" t="b">
        <f t="shared" si="1442"/>
        <v>0</v>
      </c>
      <c r="AV1018" t="b">
        <f t="shared" si="1443"/>
        <v>0</v>
      </c>
      <c r="AW1018" t="b">
        <f t="shared" si="1444"/>
        <v>0</v>
      </c>
      <c r="AX1018" t="b">
        <f t="shared" si="1445"/>
        <v>0</v>
      </c>
      <c r="AY1018" t="b">
        <f t="shared" si="1446"/>
        <v>0</v>
      </c>
      <c r="AZ1018" t="b">
        <f t="shared" si="1447"/>
        <v>0</v>
      </c>
      <c r="BA1018" t="b">
        <f t="shared" si="1448"/>
        <v>0</v>
      </c>
      <c r="BB1018" t="b">
        <f t="shared" si="1449"/>
        <v>0</v>
      </c>
      <c r="BC1018" t="b">
        <f t="shared" si="1450"/>
        <v>0</v>
      </c>
      <c r="BD1018" t="b">
        <f t="shared" si="1451"/>
        <v>0</v>
      </c>
      <c r="BE1018" t="b">
        <f t="shared" si="1452"/>
        <v>0</v>
      </c>
      <c r="BF1018" t="b">
        <f t="shared" si="1453"/>
        <v>0</v>
      </c>
      <c r="BG1018" t="b">
        <f t="shared" si="1454"/>
        <v>0</v>
      </c>
      <c r="BH1018" t="b">
        <f t="shared" si="1455"/>
        <v>0</v>
      </c>
      <c r="BI1018" t="b">
        <f t="shared" si="1456"/>
        <v>0</v>
      </c>
      <c r="BJ1018" t="b">
        <f t="shared" si="1457"/>
        <v>0</v>
      </c>
      <c r="BK1018" t="b">
        <f t="shared" si="1458"/>
        <v>0</v>
      </c>
      <c r="BL1018" t="b">
        <f t="shared" si="1459"/>
        <v>0</v>
      </c>
      <c r="BM1018" t="b">
        <f t="shared" si="1460"/>
        <v>0</v>
      </c>
      <c r="BN1018" t="b">
        <f t="shared" si="1461"/>
        <v>0</v>
      </c>
      <c r="BO1018" t="b">
        <f t="shared" si="1462"/>
        <v>0</v>
      </c>
      <c r="BP1018" t="b">
        <f t="shared" si="1463"/>
        <v>0</v>
      </c>
      <c r="BQ1018" t="b">
        <f t="shared" si="1464"/>
        <v>0</v>
      </c>
      <c r="BR1018" t="b">
        <f t="shared" si="1465"/>
        <v>0</v>
      </c>
      <c r="BS1018" t="b">
        <f t="shared" si="1466"/>
        <v>0</v>
      </c>
      <c r="BT1018" t="b">
        <f t="shared" si="1467"/>
        <v>0</v>
      </c>
      <c r="BU1018" t="b">
        <f t="shared" si="1468"/>
        <v>0</v>
      </c>
      <c r="BV1018" t="b">
        <f t="shared" si="1469"/>
        <v>0</v>
      </c>
      <c r="BW1018" t="b">
        <f t="shared" si="1470"/>
        <v>0</v>
      </c>
      <c r="BX1018" t="b">
        <f t="shared" si="1471"/>
        <v>0</v>
      </c>
      <c r="BY1018" t="b">
        <f t="shared" si="1472"/>
        <v>0</v>
      </c>
      <c r="BZ1018" t="b">
        <f t="shared" si="1473"/>
        <v>0</v>
      </c>
      <c r="CA1018" t="b">
        <f t="shared" si="1474"/>
        <v>0</v>
      </c>
      <c r="CB1018" t="b">
        <f t="shared" si="1475"/>
        <v>0</v>
      </c>
      <c r="CC1018" t="b">
        <f t="shared" si="1476"/>
        <v>0</v>
      </c>
      <c r="CD1018" t="b">
        <f t="shared" si="1477"/>
        <v>0</v>
      </c>
      <c r="CE1018" t="b">
        <f t="shared" si="1478"/>
        <v>0</v>
      </c>
      <c r="CF1018" t="b">
        <f t="shared" si="1479"/>
        <v>0</v>
      </c>
      <c r="CG1018" t="b">
        <f t="shared" si="1480"/>
        <v>0</v>
      </c>
      <c r="CH1018" t="b">
        <f t="shared" si="1481"/>
        <v>0</v>
      </c>
      <c r="CI1018" t="b">
        <f t="shared" si="1482"/>
        <v>0</v>
      </c>
      <c r="CJ1018" t="b">
        <f t="shared" si="1483"/>
        <v>0</v>
      </c>
      <c r="CK1018" t="b">
        <f t="shared" si="1484"/>
        <v>0</v>
      </c>
      <c r="CL1018" t="b">
        <f t="shared" si="1485"/>
        <v>0</v>
      </c>
      <c r="CM1018" t="b">
        <f t="shared" si="1486"/>
        <v>0</v>
      </c>
      <c r="CN1018" t="b">
        <f t="shared" si="1487"/>
        <v>0</v>
      </c>
      <c r="CO1018" t="b">
        <f t="shared" si="1488"/>
        <v>0</v>
      </c>
      <c r="CP1018" t="b">
        <f t="shared" si="1489"/>
        <v>0</v>
      </c>
      <c r="CQ1018" t="b">
        <f t="shared" si="1490"/>
        <v>0</v>
      </c>
      <c r="CR1018" t="b">
        <f t="shared" si="1491"/>
        <v>0</v>
      </c>
      <c r="CS1018" t="b">
        <f t="shared" si="1492"/>
        <v>0</v>
      </c>
      <c r="CT1018" t="b">
        <f t="shared" si="1493"/>
        <v>0</v>
      </c>
      <c r="CU1018" t="b">
        <f t="shared" si="1494"/>
        <v>0</v>
      </c>
      <c r="CV1018" t="b">
        <f t="shared" si="1495"/>
        <v>0</v>
      </c>
      <c r="CW1018" t="b">
        <f t="shared" si="1496"/>
        <v>0</v>
      </c>
      <c r="CX1018" t="b">
        <f t="shared" si="1497"/>
        <v>0</v>
      </c>
      <c r="CY1018" t="b">
        <f t="shared" si="1498"/>
        <v>0</v>
      </c>
      <c r="CZ1018" t="b">
        <f t="shared" si="1499"/>
        <v>0</v>
      </c>
      <c r="DA1018" t="b">
        <f t="shared" si="1500"/>
        <v>0</v>
      </c>
      <c r="DB1018" t="b">
        <f t="shared" si="1501"/>
        <v>0</v>
      </c>
      <c r="DC1018" t="b">
        <f t="shared" si="1502"/>
        <v>0</v>
      </c>
      <c r="DD1018" t="b">
        <f t="shared" si="1503"/>
        <v>0</v>
      </c>
    </row>
    <row r="1019" spans="1:108">
      <c r="A1019" s="7" t="s">
        <v>540</v>
      </c>
      <c r="C1019" t="s">
        <v>541</v>
      </c>
      <c r="F1019" t="s">
        <v>6082</v>
      </c>
      <c r="G1019" t="s">
        <v>429</v>
      </c>
      <c r="H1019" t="s">
        <v>7443</v>
      </c>
      <c r="I1019" t="s">
        <v>7417</v>
      </c>
      <c r="J1019" t="s">
        <v>16</v>
      </c>
      <c r="K1019" t="s">
        <v>16</v>
      </c>
      <c r="L1019" t="s">
        <v>6263</v>
      </c>
      <c r="M1019" t="s">
        <v>478</v>
      </c>
      <c r="N1019" t="s">
        <v>542</v>
      </c>
      <c r="O1019" t="b">
        <f t="shared" si="1410"/>
        <v>1</v>
      </c>
      <c r="P1019" t="b">
        <f t="shared" si="1411"/>
        <v>1</v>
      </c>
      <c r="Q1019" t="b">
        <f t="shared" si="1412"/>
        <v>0</v>
      </c>
      <c r="R1019" t="b">
        <f t="shared" si="1413"/>
        <v>1</v>
      </c>
      <c r="S1019" t="b">
        <f t="shared" si="1414"/>
        <v>1</v>
      </c>
      <c r="T1019" t="b">
        <f t="shared" si="1415"/>
        <v>1</v>
      </c>
      <c r="U1019" t="b">
        <f t="shared" si="1416"/>
        <v>0</v>
      </c>
      <c r="V1019" t="b">
        <f t="shared" si="1417"/>
        <v>1</v>
      </c>
      <c r="W1019" t="b">
        <f t="shared" si="1418"/>
        <v>0</v>
      </c>
      <c r="X1019" t="b">
        <f t="shared" si="1419"/>
        <v>0</v>
      </c>
      <c r="Y1019" t="b">
        <f t="shared" si="1420"/>
        <v>1</v>
      </c>
      <c r="Z1019" t="b">
        <f t="shared" si="1421"/>
        <v>0</v>
      </c>
      <c r="AA1019" t="b">
        <f t="shared" si="1422"/>
        <v>1</v>
      </c>
      <c r="AB1019" t="b">
        <f t="shared" si="1423"/>
        <v>0</v>
      </c>
      <c r="AC1019" t="b">
        <f t="shared" si="1424"/>
        <v>0</v>
      </c>
      <c r="AD1019" t="b">
        <f t="shared" si="1425"/>
        <v>0</v>
      </c>
      <c r="AE1019" t="b">
        <f t="shared" si="1426"/>
        <v>0</v>
      </c>
      <c r="AF1019" t="b">
        <f t="shared" si="1427"/>
        <v>0</v>
      </c>
      <c r="AG1019" t="b">
        <f t="shared" si="1428"/>
        <v>0</v>
      </c>
      <c r="AH1019" t="b">
        <f t="shared" si="1429"/>
        <v>0</v>
      </c>
      <c r="AI1019" t="b">
        <f t="shared" si="1430"/>
        <v>1</v>
      </c>
      <c r="AJ1019" t="b">
        <f t="shared" si="1431"/>
        <v>0</v>
      </c>
      <c r="AK1019" t="b">
        <f t="shared" si="1432"/>
        <v>0</v>
      </c>
      <c r="AL1019" t="b">
        <f t="shared" si="1433"/>
        <v>0</v>
      </c>
      <c r="AM1019" t="b">
        <f t="shared" si="1434"/>
        <v>0</v>
      </c>
      <c r="AN1019" t="b">
        <f t="shared" si="1435"/>
        <v>0</v>
      </c>
      <c r="AO1019" t="b">
        <f t="shared" si="1436"/>
        <v>0</v>
      </c>
      <c r="AP1019" t="b">
        <f t="shared" si="1437"/>
        <v>0</v>
      </c>
      <c r="AQ1019" t="b">
        <f t="shared" si="1438"/>
        <v>0</v>
      </c>
      <c r="AR1019" t="b">
        <f t="shared" si="1439"/>
        <v>0</v>
      </c>
      <c r="AS1019" t="b">
        <f t="shared" si="1440"/>
        <v>0</v>
      </c>
      <c r="AT1019" t="b">
        <f t="shared" si="1441"/>
        <v>0</v>
      </c>
      <c r="AU1019" t="b">
        <f t="shared" si="1442"/>
        <v>0</v>
      </c>
      <c r="AV1019" t="b">
        <f t="shared" si="1443"/>
        <v>1</v>
      </c>
      <c r="AW1019" t="b">
        <f t="shared" si="1444"/>
        <v>1</v>
      </c>
      <c r="AX1019" t="b">
        <f t="shared" si="1445"/>
        <v>0</v>
      </c>
      <c r="AY1019" t="b">
        <f t="shared" si="1446"/>
        <v>0</v>
      </c>
      <c r="AZ1019" t="b">
        <f t="shared" si="1447"/>
        <v>0</v>
      </c>
      <c r="BA1019" t="b">
        <f t="shared" si="1448"/>
        <v>0</v>
      </c>
      <c r="BB1019" t="b">
        <f t="shared" si="1449"/>
        <v>0</v>
      </c>
      <c r="BC1019" t="b">
        <f t="shared" si="1450"/>
        <v>0</v>
      </c>
      <c r="BD1019" t="b">
        <f t="shared" si="1451"/>
        <v>0</v>
      </c>
      <c r="BE1019" t="b">
        <f t="shared" si="1452"/>
        <v>0</v>
      </c>
      <c r="BF1019" t="b">
        <f t="shared" si="1453"/>
        <v>0</v>
      </c>
      <c r="BG1019" t="b">
        <f t="shared" si="1454"/>
        <v>0</v>
      </c>
      <c r="BH1019" t="b">
        <f t="shared" si="1455"/>
        <v>0</v>
      </c>
      <c r="BI1019" t="b">
        <f t="shared" si="1456"/>
        <v>0</v>
      </c>
      <c r="BJ1019" t="b">
        <f t="shared" si="1457"/>
        <v>0</v>
      </c>
      <c r="BK1019" t="b">
        <f t="shared" si="1458"/>
        <v>0</v>
      </c>
      <c r="BL1019" t="b">
        <f t="shared" si="1459"/>
        <v>1</v>
      </c>
      <c r="BM1019" t="b">
        <f t="shared" si="1460"/>
        <v>0</v>
      </c>
      <c r="BN1019" t="b">
        <f t="shared" si="1461"/>
        <v>0</v>
      </c>
      <c r="BO1019" t="b">
        <f t="shared" si="1462"/>
        <v>1</v>
      </c>
      <c r="BP1019" t="b">
        <f t="shared" si="1463"/>
        <v>1</v>
      </c>
      <c r="BQ1019" t="b">
        <f t="shared" si="1464"/>
        <v>1</v>
      </c>
      <c r="BR1019" t="b">
        <f t="shared" si="1465"/>
        <v>0</v>
      </c>
      <c r="BS1019" t="b">
        <f t="shared" si="1466"/>
        <v>0</v>
      </c>
      <c r="BT1019" t="b">
        <f t="shared" si="1467"/>
        <v>0</v>
      </c>
      <c r="BU1019" t="b">
        <f t="shared" si="1468"/>
        <v>0</v>
      </c>
      <c r="BV1019" t="b">
        <f t="shared" si="1469"/>
        <v>0</v>
      </c>
      <c r="BW1019" t="b">
        <f t="shared" si="1470"/>
        <v>0</v>
      </c>
      <c r="BX1019" t="b">
        <f t="shared" si="1471"/>
        <v>0</v>
      </c>
      <c r="BY1019" t="b">
        <f t="shared" si="1472"/>
        <v>0</v>
      </c>
      <c r="BZ1019" t="b">
        <f t="shared" si="1473"/>
        <v>0</v>
      </c>
      <c r="CA1019" t="b">
        <f t="shared" si="1474"/>
        <v>0</v>
      </c>
      <c r="CB1019" t="b">
        <f t="shared" si="1475"/>
        <v>0</v>
      </c>
      <c r="CC1019" t="b">
        <f t="shared" si="1476"/>
        <v>0</v>
      </c>
      <c r="CD1019" t="b">
        <f t="shared" si="1477"/>
        <v>0</v>
      </c>
      <c r="CE1019" t="b">
        <f t="shared" si="1478"/>
        <v>0</v>
      </c>
      <c r="CF1019" t="b">
        <f t="shared" si="1479"/>
        <v>0</v>
      </c>
      <c r="CG1019" t="b">
        <f t="shared" si="1480"/>
        <v>1</v>
      </c>
      <c r="CH1019" t="b">
        <f t="shared" si="1481"/>
        <v>0</v>
      </c>
      <c r="CI1019" t="b">
        <f t="shared" si="1482"/>
        <v>0</v>
      </c>
      <c r="CJ1019" t="b">
        <f t="shared" si="1483"/>
        <v>0</v>
      </c>
      <c r="CK1019" t="b">
        <f t="shared" si="1484"/>
        <v>0</v>
      </c>
      <c r="CL1019" t="b">
        <f t="shared" si="1485"/>
        <v>0</v>
      </c>
      <c r="CM1019" t="b">
        <f t="shared" si="1486"/>
        <v>0</v>
      </c>
      <c r="CN1019" t="b">
        <f t="shared" si="1487"/>
        <v>0</v>
      </c>
      <c r="CO1019" t="b">
        <f t="shared" si="1488"/>
        <v>0</v>
      </c>
      <c r="CP1019" t="b">
        <f t="shared" si="1489"/>
        <v>1</v>
      </c>
      <c r="CQ1019" t="b">
        <f t="shared" si="1490"/>
        <v>0</v>
      </c>
      <c r="CR1019" t="b">
        <f t="shared" si="1491"/>
        <v>1</v>
      </c>
      <c r="CS1019" t="b">
        <f t="shared" si="1492"/>
        <v>0</v>
      </c>
      <c r="CT1019" t="b">
        <f t="shared" si="1493"/>
        <v>0</v>
      </c>
      <c r="CU1019" t="b">
        <f t="shared" si="1494"/>
        <v>0</v>
      </c>
      <c r="CV1019" t="b">
        <f t="shared" si="1495"/>
        <v>0</v>
      </c>
      <c r="CW1019" t="b">
        <f t="shared" si="1496"/>
        <v>0</v>
      </c>
      <c r="CX1019" t="b">
        <f t="shared" si="1497"/>
        <v>0</v>
      </c>
      <c r="CY1019" t="b">
        <f t="shared" si="1498"/>
        <v>0</v>
      </c>
      <c r="CZ1019" t="b">
        <f t="shared" si="1499"/>
        <v>0</v>
      </c>
      <c r="DA1019" t="b">
        <f t="shared" si="1500"/>
        <v>0</v>
      </c>
      <c r="DB1019" t="b">
        <f t="shared" si="1501"/>
        <v>0</v>
      </c>
      <c r="DC1019" t="b">
        <f t="shared" si="1502"/>
        <v>0</v>
      </c>
      <c r="DD1019" t="b">
        <f t="shared" si="1503"/>
        <v>0</v>
      </c>
    </row>
    <row r="1020" spans="1:108">
      <c r="A1020" t="s">
        <v>546</v>
      </c>
      <c r="C1020" t="s">
        <v>547</v>
      </c>
      <c r="F1020" t="s">
        <v>6082</v>
      </c>
      <c r="G1020" t="s">
        <v>429</v>
      </c>
      <c r="H1020" t="s">
        <v>7443</v>
      </c>
      <c r="I1020" t="s">
        <v>7417</v>
      </c>
      <c r="J1020" t="s">
        <v>16</v>
      </c>
      <c r="K1020" t="s">
        <v>16</v>
      </c>
      <c r="L1020" t="s">
        <v>6264</v>
      </c>
      <c r="M1020" t="s">
        <v>6079</v>
      </c>
      <c r="N1020" t="s">
        <v>61</v>
      </c>
      <c r="O1020" t="b">
        <f t="shared" si="1410"/>
        <v>0</v>
      </c>
      <c r="P1020" t="b">
        <f t="shared" si="1411"/>
        <v>0</v>
      </c>
      <c r="Q1020" t="b">
        <f t="shared" si="1412"/>
        <v>1</v>
      </c>
      <c r="R1020" t="b">
        <f t="shared" si="1413"/>
        <v>0</v>
      </c>
      <c r="S1020" t="b">
        <f t="shared" si="1414"/>
        <v>1</v>
      </c>
      <c r="T1020" t="b">
        <f t="shared" si="1415"/>
        <v>0</v>
      </c>
      <c r="U1020" t="b">
        <f t="shared" si="1416"/>
        <v>0</v>
      </c>
      <c r="V1020" t="b">
        <f t="shared" si="1417"/>
        <v>0</v>
      </c>
      <c r="W1020" t="b">
        <f t="shared" si="1418"/>
        <v>0</v>
      </c>
      <c r="X1020" t="b">
        <f t="shared" si="1419"/>
        <v>0</v>
      </c>
      <c r="Y1020" t="b">
        <f t="shared" si="1420"/>
        <v>0</v>
      </c>
      <c r="Z1020" t="b">
        <f t="shared" si="1421"/>
        <v>0</v>
      </c>
      <c r="AA1020" t="b">
        <f t="shared" si="1422"/>
        <v>0</v>
      </c>
      <c r="AB1020" t="b">
        <f t="shared" si="1423"/>
        <v>0</v>
      </c>
      <c r="AC1020" t="b">
        <f t="shared" si="1424"/>
        <v>0</v>
      </c>
      <c r="AD1020" t="b">
        <f t="shared" si="1425"/>
        <v>0</v>
      </c>
      <c r="AE1020" t="b">
        <f t="shared" si="1426"/>
        <v>0</v>
      </c>
      <c r="AF1020" t="b">
        <f t="shared" si="1427"/>
        <v>0</v>
      </c>
      <c r="AG1020" t="b">
        <f t="shared" si="1428"/>
        <v>0</v>
      </c>
      <c r="AH1020" t="b">
        <f t="shared" si="1429"/>
        <v>0</v>
      </c>
      <c r="AI1020" t="b">
        <f t="shared" si="1430"/>
        <v>0</v>
      </c>
      <c r="AJ1020" t="b">
        <f t="shared" si="1431"/>
        <v>0</v>
      </c>
      <c r="AK1020" t="b">
        <f t="shared" si="1432"/>
        <v>0</v>
      </c>
      <c r="AL1020" t="b">
        <f t="shared" si="1433"/>
        <v>0</v>
      </c>
      <c r="AM1020" t="b">
        <f t="shared" si="1434"/>
        <v>0</v>
      </c>
      <c r="AN1020" t="b">
        <f t="shared" si="1435"/>
        <v>0</v>
      </c>
      <c r="AO1020" t="b">
        <f t="shared" si="1436"/>
        <v>0</v>
      </c>
      <c r="AP1020" t="b">
        <f t="shared" si="1437"/>
        <v>0</v>
      </c>
      <c r="AQ1020" t="b">
        <f t="shared" si="1438"/>
        <v>0</v>
      </c>
      <c r="AR1020" t="b">
        <f t="shared" si="1439"/>
        <v>0</v>
      </c>
      <c r="AS1020" t="b">
        <f t="shared" si="1440"/>
        <v>0</v>
      </c>
      <c r="AT1020" t="b">
        <f t="shared" si="1441"/>
        <v>0</v>
      </c>
      <c r="AU1020" t="b">
        <f t="shared" si="1442"/>
        <v>0</v>
      </c>
      <c r="AV1020" t="b">
        <f t="shared" si="1443"/>
        <v>0</v>
      </c>
      <c r="AW1020" t="b">
        <f t="shared" si="1444"/>
        <v>0</v>
      </c>
      <c r="AX1020" t="b">
        <f t="shared" si="1445"/>
        <v>0</v>
      </c>
      <c r="AY1020" t="b">
        <f t="shared" si="1446"/>
        <v>0</v>
      </c>
      <c r="AZ1020" t="b">
        <f t="shared" si="1447"/>
        <v>0</v>
      </c>
      <c r="BA1020" t="b">
        <f t="shared" si="1448"/>
        <v>0</v>
      </c>
      <c r="BB1020" t="b">
        <f t="shared" si="1449"/>
        <v>0</v>
      </c>
      <c r="BC1020" t="b">
        <f t="shared" si="1450"/>
        <v>0</v>
      </c>
      <c r="BD1020" t="b">
        <f t="shared" si="1451"/>
        <v>0</v>
      </c>
      <c r="BE1020" t="b">
        <f t="shared" si="1452"/>
        <v>0</v>
      </c>
      <c r="BF1020" t="b">
        <f t="shared" si="1453"/>
        <v>0</v>
      </c>
      <c r="BG1020" t="b">
        <f t="shared" si="1454"/>
        <v>0</v>
      </c>
      <c r="BH1020" t="b">
        <f t="shared" si="1455"/>
        <v>0</v>
      </c>
      <c r="BI1020" t="b">
        <f t="shared" si="1456"/>
        <v>0</v>
      </c>
      <c r="BJ1020" t="b">
        <f t="shared" si="1457"/>
        <v>0</v>
      </c>
      <c r="BK1020" t="b">
        <f t="shared" si="1458"/>
        <v>0</v>
      </c>
      <c r="BL1020" t="b">
        <f t="shared" si="1459"/>
        <v>0</v>
      </c>
      <c r="BM1020" t="b">
        <f t="shared" si="1460"/>
        <v>0</v>
      </c>
      <c r="BN1020" t="b">
        <f t="shared" si="1461"/>
        <v>1</v>
      </c>
      <c r="BO1020" t="b">
        <f t="shared" si="1462"/>
        <v>0</v>
      </c>
      <c r="BP1020" t="b">
        <f t="shared" si="1463"/>
        <v>0</v>
      </c>
      <c r="BQ1020" t="b">
        <f t="shared" si="1464"/>
        <v>0</v>
      </c>
      <c r="BR1020" t="b">
        <f t="shared" si="1465"/>
        <v>0</v>
      </c>
      <c r="BS1020" t="b">
        <f t="shared" si="1466"/>
        <v>0</v>
      </c>
      <c r="BT1020" t="b">
        <f t="shared" si="1467"/>
        <v>0</v>
      </c>
      <c r="BU1020" t="b">
        <f t="shared" si="1468"/>
        <v>0</v>
      </c>
      <c r="BV1020" t="b">
        <f t="shared" si="1469"/>
        <v>0</v>
      </c>
      <c r="BW1020" t="b">
        <f t="shared" si="1470"/>
        <v>0</v>
      </c>
      <c r="BX1020" t="b">
        <f t="shared" si="1471"/>
        <v>0</v>
      </c>
      <c r="BY1020" t="b">
        <f t="shared" si="1472"/>
        <v>0</v>
      </c>
      <c r="BZ1020" t="b">
        <f t="shared" si="1473"/>
        <v>0</v>
      </c>
      <c r="CA1020" t="b">
        <f t="shared" si="1474"/>
        <v>0</v>
      </c>
      <c r="CB1020" t="b">
        <f t="shared" si="1475"/>
        <v>0</v>
      </c>
      <c r="CC1020" t="b">
        <f t="shared" si="1476"/>
        <v>0</v>
      </c>
      <c r="CD1020" t="b">
        <f t="shared" si="1477"/>
        <v>0</v>
      </c>
      <c r="CE1020" t="b">
        <f t="shared" si="1478"/>
        <v>0</v>
      </c>
      <c r="CF1020" t="b">
        <f t="shared" si="1479"/>
        <v>0</v>
      </c>
      <c r="CG1020" t="b">
        <f t="shared" si="1480"/>
        <v>0</v>
      </c>
      <c r="CH1020" t="b">
        <f t="shared" si="1481"/>
        <v>0</v>
      </c>
      <c r="CI1020" t="b">
        <f t="shared" si="1482"/>
        <v>0</v>
      </c>
      <c r="CJ1020" t="b">
        <f t="shared" si="1483"/>
        <v>0</v>
      </c>
      <c r="CK1020" t="b">
        <f t="shared" si="1484"/>
        <v>0</v>
      </c>
      <c r="CL1020" t="b">
        <f t="shared" si="1485"/>
        <v>0</v>
      </c>
      <c r="CM1020" t="b">
        <f t="shared" si="1486"/>
        <v>0</v>
      </c>
      <c r="CN1020" t="b">
        <f t="shared" si="1487"/>
        <v>0</v>
      </c>
      <c r="CO1020" t="b">
        <f t="shared" si="1488"/>
        <v>0</v>
      </c>
      <c r="CP1020" t="b">
        <f t="shared" si="1489"/>
        <v>0</v>
      </c>
      <c r="CQ1020" t="b">
        <f t="shared" si="1490"/>
        <v>0</v>
      </c>
      <c r="CR1020" t="b">
        <f t="shared" si="1491"/>
        <v>0</v>
      </c>
      <c r="CS1020" t="b">
        <f t="shared" si="1492"/>
        <v>0</v>
      </c>
      <c r="CT1020" t="b">
        <f t="shared" si="1493"/>
        <v>0</v>
      </c>
      <c r="CU1020" t="b">
        <f t="shared" si="1494"/>
        <v>0</v>
      </c>
      <c r="CV1020" t="b">
        <f t="shared" si="1495"/>
        <v>0</v>
      </c>
      <c r="CW1020" t="b">
        <f t="shared" si="1496"/>
        <v>0</v>
      </c>
      <c r="CX1020" t="b">
        <f t="shared" si="1497"/>
        <v>0</v>
      </c>
      <c r="CY1020" t="b">
        <f t="shared" si="1498"/>
        <v>0</v>
      </c>
      <c r="CZ1020" t="b">
        <f t="shared" si="1499"/>
        <v>0</v>
      </c>
      <c r="DA1020" t="b">
        <f t="shared" si="1500"/>
        <v>0</v>
      </c>
      <c r="DB1020" t="b">
        <f t="shared" si="1501"/>
        <v>0</v>
      </c>
      <c r="DC1020" t="b">
        <f t="shared" si="1502"/>
        <v>0</v>
      </c>
      <c r="DD1020" t="b">
        <f t="shared" si="1503"/>
        <v>0</v>
      </c>
    </row>
    <row r="1021" spans="1:108">
      <c r="A1021" t="s">
        <v>427</v>
      </c>
      <c r="C1021" t="s">
        <v>428</v>
      </c>
      <c r="F1021" t="s">
        <v>6080</v>
      </c>
      <c r="G1021" t="s">
        <v>429</v>
      </c>
      <c r="H1021" t="s">
        <v>7443</v>
      </c>
      <c r="I1021" t="s">
        <v>7417</v>
      </c>
      <c r="J1021" t="s">
        <v>139</v>
      </c>
      <c r="K1021" t="s">
        <v>139</v>
      </c>
      <c r="L1021" t="s">
        <v>6222</v>
      </c>
      <c r="M1021" t="s">
        <v>6079</v>
      </c>
      <c r="N1021" t="s">
        <v>430</v>
      </c>
      <c r="O1021" t="b">
        <f t="shared" si="1410"/>
        <v>1</v>
      </c>
      <c r="P1021" t="b">
        <f t="shared" si="1411"/>
        <v>1</v>
      </c>
      <c r="Q1021" t="b">
        <f t="shared" si="1412"/>
        <v>1</v>
      </c>
      <c r="R1021" t="b">
        <f t="shared" si="1413"/>
        <v>0</v>
      </c>
      <c r="S1021" t="b">
        <f t="shared" si="1414"/>
        <v>1</v>
      </c>
      <c r="T1021" t="b">
        <f t="shared" si="1415"/>
        <v>0</v>
      </c>
      <c r="U1021" t="b">
        <f t="shared" si="1416"/>
        <v>1</v>
      </c>
      <c r="V1021" t="b">
        <f t="shared" si="1417"/>
        <v>0</v>
      </c>
      <c r="W1021" t="b">
        <f t="shared" si="1418"/>
        <v>0</v>
      </c>
      <c r="X1021" t="b">
        <f t="shared" si="1419"/>
        <v>1</v>
      </c>
      <c r="Y1021" t="b">
        <f t="shared" si="1420"/>
        <v>1</v>
      </c>
      <c r="Z1021" t="b">
        <f t="shared" si="1421"/>
        <v>0</v>
      </c>
      <c r="AA1021" t="b">
        <f t="shared" si="1422"/>
        <v>0</v>
      </c>
      <c r="AB1021" t="b">
        <f t="shared" si="1423"/>
        <v>0</v>
      </c>
      <c r="AC1021" t="b">
        <f t="shared" si="1424"/>
        <v>0</v>
      </c>
      <c r="AD1021" t="b">
        <f t="shared" si="1425"/>
        <v>0</v>
      </c>
      <c r="AE1021" t="b">
        <f t="shared" si="1426"/>
        <v>0</v>
      </c>
      <c r="AF1021" t="b">
        <f t="shared" si="1427"/>
        <v>0</v>
      </c>
      <c r="AG1021" t="b">
        <f t="shared" si="1428"/>
        <v>1</v>
      </c>
      <c r="AH1021" t="b">
        <f t="shared" si="1429"/>
        <v>1</v>
      </c>
      <c r="AI1021" t="b">
        <f t="shared" si="1430"/>
        <v>0</v>
      </c>
      <c r="AJ1021" t="b">
        <f t="shared" si="1431"/>
        <v>0</v>
      </c>
      <c r="AK1021" t="b">
        <f t="shared" si="1432"/>
        <v>0</v>
      </c>
      <c r="AL1021" t="b">
        <f t="shared" si="1433"/>
        <v>0</v>
      </c>
      <c r="AM1021" t="b">
        <f t="shared" si="1434"/>
        <v>0</v>
      </c>
      <c r="AN1021" t="b">
        <f t="shared" si="1435"/>
        <v>0</v>
      </c>
      <c r="AO1021" t="b">
        <f t="shared" si="1436"/>
        <v>0</v>
      </c>
      <c r="AP1021" t="b">
        <f t="shared" si="1437"/>
        <v>0</v>
      </c>
      <c r="AQ1021" t="b">
        <f t="shared" si="1438"/>
        <v>0</v>
      </c>
      <c r="AR1021" t="b">
        <f t="shared" si="1439"/>
        <v>0</v>
      </c>
      <c r="AS1021" t="b">
        <f t="shared" si="1440"/>
        <v>0</v>
      </c>
      <c r="AT1021" t="b">
        <f t="shared" si="1441"/>
        <v>0</v>
      </c>
      <c r="AU1021" t="b">
        <f t="shared" si="1442"/>
        <v>0</v>
      </c>
      <c r="AV1021" t="b">
        <f t="shared" si="1443"/>
        <v>0</v>
      </c>
      <c r="AW1021" t="b">
        <f t="shared" si="1444"/>
        <v>0</v>
      </c>
      <c r="AX1021" t="b">
        <f t="shared" si="1445"/>
        <v>0</v>
      </c>
      <c r="AY1021" t="b">
        <f t="shared" si="1446"/>
        <v>0</v>
      </c>
      <c r="AZ1021" t="b">
        <f t="shared" si="1447"/>
        <v>0</v>
      </c>
      <c r="BA1021" t="b">
        <f t="shared" si="1448"/>
        <v>0</v>
      </c>
      <c r="BB1021" t="b">
        <f t="shared" si="1449"/>
        <v>0</v>
      </c>
      <c r="BC1021" t="b">
        <f t="shared" si="1450"/>
        <v>0</v>
      </c>
      <c r="BD1021" t="b">
        <f t="shared" si="1451"/>
        <v>1</v>
      </c>
      <c r="BE1021" t="b">
        <f t="shared" si="1452"/>
        <v>0</v>
      </c>
      <c r="BF1021" t="b">
        <f t="shared" si="1453"/>
        <v>0</v>
      </c>
      <c r="BG1021" t="b">
        <f t="shared" si="1454"/>
        <v>0</v>
      </c>
      <c r="BH1021" t="b">
        <f t="shared" si="1455"/>
        <v>0</v>
      </c>
      <c r="BI1021" t="b">
        <f t="shared" si="1456"/>
        <v>0</v>
      </c>
      <c r="BJ1021" t="b">
        <f t="shared" si="1457"/>
        <v>0</v>
      </c>
      <c r="BK1021" t="b">
        <f t="shared" si="1458"/>
        <v>0</v>
      </c>
      <c r="BL1021" t="b">
        <f t="shared" si="1459"/>
        <v>0</v>
      </c>
      <c r="BM1021" t="b">
        <f t="shared" si="1460"/>
        <v>0</v>
      </c>
      <c r="BN1021" t="b">
        <f t="shared" si="1461"/>
        <v>1</v>
      </c>
      <c r="BO1021" t="b">
        <f t="shared" si="1462"/>
        <v>0</v>
      </c>
      <c r="BP1021" t="b">
        <f t="shared" si="1463"/>
        <v>0</v>
      </c>
      <c r="BQ1021" t="b">
        <f t="shared" si="1464"/>
        <v>0</v>
      </c>
      <c r="BR1021" t="b">
        <f t="shared" si="1465"/>
        <v>0</v>
      </c>
      <c r="BS1021" t="b">
        <f t="shared" si="1466"/>
        <v>0</v>
      </c>
      <c r="BT1021" t="b">
        <f t="shared" si="1467"/>
        <v>0</v>
      </c>
      <c r="BU1021" t="b">
        <f t="shared" si="1468"/>
        <v>0</v>
      </c>
      <c r="BV1021" t="b">
        <f t="shared" si="1469"/>
        <v>0</v>
      </c>
      <c r="BW1021" t="b">
        <f t="shared" si="1470"/>
        <v>0</v>
      </c>
      <c r="BX1021" t="b">
        <f t="shared" si="1471"/>
        <v>0</v>
      </c>
      <c r="BY1021" t="b">
        <f t="shared" si="1472"/>
        <v>0</v>
      </c>
      <c r="BZ1021" t="b">
        <f t="shared" si="1473"/>
        <v>0</v>
      </c>
      <c r="CA1021" t="b">
        <f t="shared" si="1474"/>
        <v>0</v>
      </c>
      <c r="CB1021" t="b">
        <f t="shared" si="1475"/>
        <v>1</v>
      </c>
      <c r="CC1021" t="b">
        <f t="shared" si="1476"/>
        <v>0</v>
      </c>
      <c r="CD1021" t="b">
        <f t="shared" si="1477"/>
        <v>0</v>
      </c>
      <c r="CE1021" t="b">
        <f t="shared" si="1478"/>
        <v>0</v>
      </c>
      <c r="CF1021" t="b">
        <f t="shared" si="1479"/>
        <v>0</v>
      </c>
      <c r="CG1021" t="b">
        <f t="shared" si="1480"/>
        <v>0</v>
      </c>
      <c r="CH1021" t="b">
        <f t="shared" si="1481"/>
        <v>0</v>
      </c>
      <c r="CI1021" t="b">
        <f t="shared" si="1482"/>
        <v>0</v>
      </c>
      <c r="CJ1021" t="b">
        <f t="shared" si="1483"/>
        <v>0</v>
      </c>
      <c r="CK1021" t="b">
        <f t="shared" si="1484"/>
        <v>1</v>
      </c>
      <c r="CL1021" t="b">
        <f t="shared" si="1485"/>
        <v>0</v>
      </c>
      <c r="CM1021" t="b">
        <f t="shared" si="1486"/>
        <v>1</v>
      </c>
      <c r="CN1021" t="b">
        <f t="shared" si="1487"/>
        <v>0</v>
      </c>
      <c r="CO1021" t="b">
        <f t="shared" si="1488"/>
        <v>0</v>
      </c>
      <c r="CP1021" t="b">
        <f t="shared" si="1489"/>
        <v>0</v>
      </c>
      <c r="CQ1021" t="b">
        <f t="shared" si="1490"/>
        <v>0</v>
      </c>
      <c r="CR1021" t="b">
        <f t="shared" si="1491"/>
        <v>0</v>
      </c>
      <c r="CS1021" t="b">
        <f t="shared" si="1492"/>
        <v>0</v>
      </c>
      <c r="CT1021" t="b">
        <f t="shared" si="1493"/>
        <v>0</v>
      </c>
      <c r="CU1021" t="b">
        <f t="shared" si="1494"/>
        <v>0</v>
      </c>
      <c r="CV1021" t="b">
        <f t="shared" si="1495"/>
        <v>0</v>
      </c>
      <c r="CW1021" t="b">
        <f t="shared" si="1496"/>
        <v>0</v>
      </c>
      <c r="CX1021" t="b">
        <f t="shared" si="1497"/>
        <v>0</v>
      </c>
      <c r="CY1021" t="b">
        <f t="shared" si="1498"/>
        <v>0</v>
      </c>
      <c r="CZ1021" t="b">
        <f t="shared" si="1499"/>
        <v>0</v>
      </c>
      <c r="DA1021" t="b">
        <f t="shared" si="1500"/>
        <v>0</v>
      </c>
      <c r="DB1021" t="b">
        <f t="shared" si="1501"/>
        <v>0</v>
      </c>
      <c r="DC1021" t="b">
        <f t="shared" si="1502"/>
        <v>0</v>
      </c>
      <c r="DD1021" t="b">
        <f t="shared" si="1503"/>
        <v>0</v>
      </c>
    </row>
    <row r="1022" spans="1:108" s="8" customFormat="1">
      <c r="A1022" t="s">
        <v>431</v>
      </c>
      <c r="B1022"/>
      <c r="C1022" t="s">
        <v>428</v>
      </c>
      <c r="D1022"/>
      <c r="E1022"/>
      <c r="F1022" t="s">
        <v>6080</v>
      </c>
      <c r="G1022" t="s">
        <v>429</v>
      </c>
      <c r="H1022" t="s">
        <v>7443</v>
      </c>
      <c r="I1022" t="s">
        <v>7417</v>
      </c>
      <c r="J1022" t="s">
        <v>139</v>
      </c>
      <c r="K1022" t="s">
        <v>139</v>
      </c>
      <c r="L1022" t="s">
        <v>6223</v>
      </c>
      <c r="M1022" t="s">
        <v>6079</v>
      </c>
      <c r="N1022" t="s">
        <v>432</v>
      </c>
      <c r="O1022" t="b">
        <f t="shared" si="1410"/>
        <v>1</v>
      </c>
      <c r="P1022" t="b">
        <f t="shared" si="1411"/>
        <v>1</v>
      </c>
      <c r="Q1022" t="b">
        <f t="shared" si="1412"/>
        <v>1</v>
      </c>
      <c r="R1022" t="b">
        <f t="shared" si="1413"/>
        <v>1</v>
      </c>
      <c r="S1022" t="b">
        <f t="shared" si="1414"/>
        <v>0</v>
      </c>
      <c r="T1022" t="b">
        <f t="shared" si="1415"/>
        <v>1</v>
      </c>
      <c r="U1022" t="b">
        <f t="shared" si="1416"/>
        <v>1</v>
      </c>
      <c r="V1022" t="b">
        <f t="shared" si="1417"/>
        <v>0</v>
      </c>
      <c r="W1022" t="b">
        <f t="shared" si="1418"/>
        <v>0</v>
      </c>
      <c r="X1022" t="b">
        <f t="shared" si="1419"/>
        <v>1</v>
      </c>
      <c r="Y1022" t="b">
        <f t="shared" si="1420"/>
        <v>0</v>
      </c>
      <c r="Z1022" t="b">
        <f t="shared" si="1421"/>
        <v>0</v>
      </c>
      <c r="AA1022" t="b">
        <f t="shared" si="1422"/>
        <v>0</v>
      </c>
      <c r="AB1022" t="b">
        <f t="shared" si="1423"/>
        <v>0</v>
      </c>
      <c r="AC1022" t="b">
        <f t="shared" si="1424"/>
        <v>0</v>
      </c>
      <c r="AD1022" t="b">
        <f t="shared" si="1425"/>
        <v>0</v>
      </c>
      <c r="AE1022" t="b">
        <f t="shared" si="1426"/>
        <v>1</v>
      </c>
      <c r="AF1022" t="b">
        <f t="shared" si="1427"/>
        <v>0</v>
      </c>
      <c r="AG1022" t="b">
        <f t="shared" si="1428"/>
        <v>0</v>
      </c>
      <c r="AH1022" t="b">
        <f t="shared" si="1429"/>
        <v>1</v>
      </c>
      <c r="AI1022" t="b">
        <f t="shared" si="1430"/>
        <v>0</v>
      </c>
      <c r="AJ1022" t="b">
        <f t="shared" si="1431"/>
        <v>0</v>
      </c>
      <c r="AK1022" t="b">
        <f t="shared" si="1432"/>
        <v>0</v>
      </c>
      <c r="AL1022" t="b">
        <f t="shared" si="1433"/>
        <v>0</v>
      </c>
      <c r="AM1022" t="b">
        <f t="shared" si="1434"/>
        <v>0</v>
      </c>
      <c r="AN1022" t="b">
        <f t="shared" si="1435"/>
        <v>0</v>
      </c>
      <c r="AO1022" t="b">
        <f t="shared" si="1436"/>
        <v>0</v>
      </c>
      <c r="AP1022" t="b">
        <f t="shared" si="1437"/>
        <v>0</v>
      </c>
      <c r="AQ1022" t="b">
        <f t="shared" si="1438"/>
        <v>0</v>
      </c>
      <c r="AR1022" t="b">
        <f t="shared" si="1439"/>
        <v>0</v>
      </c>
      <c r="AS1022" t="b">
        <f t="shared" si="1440"/>
        <v>0</v>
      </c>
      <c r="AT1022" t="b">
        <f t="shared" si="1441"/>
        <v>0</v>
      </c>
      <c r="AU1022" t="b">
        <f t="shared" si="1442"/>
        <v>0</v>
      </c>
      <c r="AV1022" t="b">
        <f t="shared" si="1443"/>
        <v>0</v>
      </c>
      <c r="AW1022" t="b">
        <f t="shared" si="1444"/>
        <v>0</v>
      </c>
      <c r="AX1022" t="b">
        <f t="shared" si="1445"/>
        <v>0</v>
      </c>
      <c r="AY1022" t="b">
        <f t="shared" si="1446"/>
        <v>0</v>
      </c>
      <c r="AZ1022" t="b">
        <f t="shared" si="1447"/>
        <v>0</v>
      </c>
      <c r="BA1022" t="b">
        <f t="shared" si="1448"/>
        <v>0</v>
      </c>
      <c r="BB1022" t="b">
        <f t="shared" si="1449"/>
        <v>0</v>
      </c>
      <c r="BC1022" t="b">
        <f t="shared" si="1450"/>
        <v>0</v>
      </c>
      <c r="BD1022" t="b">
        <f t="shared" si="1451"/>
        <v>1</v>
      </c>
      <c r="BE1022" t="b">
        <f t="shared" si="1452"/>
        <v>0</v>
      </c>
      <c r="BF1022" t="b">
        <f t="shared" si="1453"/>
        <v>0</v>
      </c>
      <c r="BG1022" t="b">
        <f t="shared" si="1454"/>
        <v>0</v>
      </c>
      <c r="BH1022" t="b">
        <f t="shared" si="1455"/>
        <v>0</v>
      </c>
      <c r="BI1022" t="b">
        <f t="shared" si="1456"/>
        <v>0</v>
      </c>
      <c r="BJ1022" t="b">
        <f t="shared" si="1457"/>
        <v>0</v>
      </c>
      <c r="BK1022" t="b">
        <f t="shared" si="1458"/>
        <v>0</v>
      </c>
      <c r="BL1022" t="b">
        <f t="shared" si="1459"/>
        <v>0</v>
      </c>
      <c r="BM1022" t="b">
        <f t="shared" si="1460"/>
        <v>0</v>
      </c>
      <c r="BN1022" t="b">
        <f t="shared" si="1461"/>
        <v>0</v>
      </c>
      <c r="BO1022" t="b">
        <f t="shared" si="1462"/>
        <v>0</v>
      </c>
      <c r="BP1022" t="b">
        <f t="shared" si="1463"/>
        <v>1</v>
      </c>
      <c r="BQ1022" t="b">
        <f t="shared" si="1464"/>
        <v>0</v>
      </c>
      <c r="BR1022" t="b">
        <f t="shared" si="1465"/>
        <v>0</v>
      </c>
      <c r="BS1022" t="b">
        <f t="shared" si="1466"/>
        <v>0</v>
      </c>
      <c r="BT1022" t="b">
        <f t="shared" si="1467"/>
        <v>0</v>
      </c>
      <c r="BU1022" t="b">
        <f t="shared" si="1468"/>
        <v>0</v>
      </c>
      <c r="BV1022" t="b">
        <f t="shared" si="1469"/>
        <v>0</v>
      </c>
      <c r="BW1022" t="b">
        <f t="shared" si="1470"/>
        <v>0</v>
      </c>
      <c r="BX1022" t="b">
        <f t="shared" si="1471"/>
        <v>0</v>
      </c>
      <c r="BY1022" t="b">
        <f t="shared" si="1472"/>
        <v>0</v>
      </c>
      <c r="BZ1022" t="b">
        <f t="shared" si="1473"/>
        <v>0</v>
      </c>
      <c r="CA1022" t="b">
        <f t="shared" si="1474"/>
        <v>0</v>
      </c>
      <c r="CB1022" t="b">
        <f t="shared" si="1475"/>
        <v>0</v>
      </c>
      <c r="CC1022" t="b">
        <f t="shared" si="1476"/>
        <v>0</v>
      </c>
      <c r="CD1022" t="b">
        <f t="shared" si="1477"/>
        <v>0</v>
      </c>
      <c r="CE1022" t="b">
        <f t="shared" si="1478"/>
        <v>0</v>
      </c>
      <c r="CF1022" t="b">
        <f t="shared" si="1479"/>
        <v>0</v>
      </c>
      <c r="CG1022" t="b">
        <f t="shared" si="1480"/>
        <v>0</v>
      </c>
      <c r="CH1022" t="b">
        <f t="shared" si="1481"/>
        <v>0</v>
      </c>
      <c r="CI1022" t="b">
        <f t="shared" si="1482"/>
        <v>0</v>
      </c>
      <c r="CJ1022" t="b">
        <f t="shared" si="1483"/>
        <v>0</v>
      </c>
      <c r="CK1022" t="b">
        <f t="shared" si="1484"/>
        <v>0</v>
      </c>
      <c r="CL1022" t="b">
        <f t="shared" si="1485"/>
        <v>0</v>
      </c>
      <c r="CM1022" t="b">
        <f t="shared" si="1486"/>
        <v>0</v>
      </c>
      <c r="CN1022" t="b">
        <f t="shared" si="1487"/>
        <v>0</v>
      </c>
      <c r="CO1022" t="b">
        <f t="shared" si="1488"/>
        <v>0</v>
      </c>
      <c r="CP1022" t="b">
        <f t="shared" si="1489"/>
        <v>0</v>
      </c>
      <c r="CQ1022" t="b">
        <f t="shared" si="1490"/>
        <v>0</v>
      </c>
      <c r="CR1022" t="b">
        <f t="shared" si="1491"/>
        <v>0</v>
      </c>
      <c r="CS1022" t="b">
        <f t="shared" si="1492"/>
        <v>0</v>
      </c>
      <c r="CT1022" t="b">
        <f t="shared" si="1493"/>
        <v>0</v>
      </c>
      <c r="CU1022" t="b">
        <f t="shared" si="1494"/>
        <v>0</v>
      </c>
      <c r="CV1022" t="b">
        <f t="shared" si="1495"/>
        <v>0</v>
      </c>
      <c r="CW1022" t="b">
        <f t="shared" si="1496"/>
        <v>0</v>
      </c>
      <c r="CX1022" t="b">
        <f t="shared" si="1497"/>
        <v>0</v>
      </c>
      <c r="CY1022" t="b">
        <f t="shared" si="1498"/>
        <v>0</v>
      </c>
      <c r="CZ1022" t="b">
        <f t="shared" si="1499"/>
        <v>0</v>
      </c>
      <c r="DA1022" t="b">
        <f t="shared" si="1500"/>
        <v>0</v>
      </c>
      <c r="DB1022" t="b">
        <f t="shared" si="1501"/>
        <v>0</v>
      </c>
      <c r="DC1022" t="b">
        <f t="shared" si="1502"/>
        <v>0</v>
      </c>
      <c r="DD1022" t="b">
        <f t="shared" si="1503"/>
        <v>0</v>
      </c>
    </row>
    <row r="1023" spans="1:108">
      <c r="A1023" t="s">
        <v>433</v>
      </c>
      <c r="C1023" t="s">
        <v>434</v>
      </c>
      <c r="F1023" t="s">
        <v>6080</v>
      </c>
      <c r="G1023" t="s">
        <v>429</v>
      </c>
      <c r="H1023" t="s">
        <v>7443</v>
      </c>
      <c r="I1023" t="s">
        <v>7417</v>
      </c>
      <c r="J1023" t="s">
        <v>183</v>
      </c>
      <c r="K1023" t="s">
        <v>183</v>
      </c>
      <c r="L1023" t="s">
        <v>6224</v>
      </c>
      <c r="M1023" t="s">
        <v>221</v>
      </c>
      <c r="N1023" t="s">
        <v>435</v>
      </c>
      <c r="O1023" t="b">
        <f t="shared" si="1410"/>
        <v>0</v>
      </c>
      <c r="P1023" t="b">
        <f t="shared" si="1411"/>
        <v>1</v>
      </c>
      <c r="Q1023" t="b">
        <f t="shared" si="1412"/>
        <v>1</v>
      </c>
      <c r="R1023" t="b">
        <f t="shared" si="1413"/>
        <v>1</v>
      </c>
      <c r="S1023" t="b">
        <f t="shared" si="1414"/>
        <v>0</v>
      </c>
      <c r="T1023" t="b">
        <f t="shared" si="1415"/>
        <v>0</v>
      </c>
      <c r="U1023" t="b">
        <f t="shared" si="1416"/>
        <v>1</v>
      </c>
      <c r="V1023" t="b">
        <f t="shared" si="1417"/>
        <v>1</v>
      </c>
      <c r="W1023" t="b">
        <f t="shared" si="1418"/>
        <v>0</v>
      </c>
      <c r="X1023" t="b">
        <f t="shared" si="1419"/>
        <v>0</v>
      </c>
      <c r="Y1023" t="b">
        <f t="shared" si="1420"/>
        <v>1</v>
      </c>
      <c r="Z1023" t="b">
        <f t="shared" si="1421"/>
        <v>0</v>
      </c>
      <c r="AA1023" t="b">
        <f t="shared" si="1422"/>
        <v>1</v>
      </c>
      <c r="AB1023" t="b">
        <f t="shared" si="1423"/>
        <v>0</v>
      </c>
      <c r="AC1023" t="b">
        <f t="shared" si="1424"/>
        <v>0</v>
      </c>
      <c r="AD1023" t="b">
        <f t="shared" si="1425"/>
        <v>0</v>
      </c>
      <c r="AE1023" t="b">
        <f t="shared" si="1426"/>
        <v>0</v>
      </c>
      <c r="AF1023" t="b">
        <f t="shared" si="1427"/>
        <v>0</v>
      </c>
      <c r="AG1023" t="b">
        <f t="shared" si="1428"/>
        <v>0</v>
      </c>
      <c r="AH1023" t="b">
        <f t="shared" si="1429"/>
        <v>1</v>
      </c>
      <c r="AI1023" t="b">
        <f t="shared" si="1430"/>
        <v>0</v>
      </c>
      <c r="AJ1023" t="b">
        <f t="shared" si="1431"/>
        <v>0</v>
      </c>
      <c r="AK1023" t="b">
        <f t="shared" si="1432"/>
        <v>0</v>
      </c>
      <c r="AL1023" t="b">
        <f t="shared" si="1433"/>
        <v>0</v>
      </c>
      <c r="AM1023" t="b">
        <f t="shared" si="1434"/>
        <v>0</v>
      </c>
      <c r="AN1023" t="b">
        <f t="shared" si="1435"/>
        <v>0</v>
      </c>
      <c r="AO1023" t="b">
        <f t="shared" si="1436"/>
        <v>0</v>
      </c>
      <c r="AP1023" t="b">
        <f t="shared" si="1437"/>
        <v>0</v>
      </c>
      <c r="AQ1023" t="b">
        <f t="shared" si="1438"/>
        <v>0</v>
      </c>
      <c r="AR1023" t="b">
        <f t="shared" si="1439"/>
        <v>0</v>
      </c>
      <c r="AS1023" t="b">
        <f t="shared" si="1440"/>
        <v>0</v>
      </c>
      <c r="AT1023" t="b">
        <f t="shared" si="1441"/>
        <v>0</v>
      </c>
      <c r="AU1023" t="b">
        <f t="shared" si="1442"/>
        <v>0</v>
      </c>
      <c r="AV1023" t="b">
        <f t="shared" si="1443"/>
        <v>0</v>
      </c>
      <c r="AW1023" t="b">
        <f t="shared" si="1444"/>
        <v>0</v>
      </c>
      <c r="AX1023" t="b">
        <f t="shared" si="1445"/>
        <v>0</v>
      </c>
      <c r="AY1023" t="b">
        <f t="shared" si="1446"/>
        <v>0</v>
      </c>
      <c r="AZ1023" t="b">
        <f t="shared" si="1447"/>
        <v>0</v>
      </c>
      <c r="BA1023" t="b">
        <f t="shared" si="1448"/>
        <v>0</v>
      </c>
      <c r="BB1023" t="b">
        <f t="shared" si="1449"/>
        <v>0</v>
      </c>
      <c r="BC1023" t="b">
        <f t="shared" si="1450"/>
        <v>1</v>
      </c>
      <c r="BD1023" t="b">
        <f t="shared" si="1451"/>
        <v>0</v>
      </c>
      <c r="BE1023" t="b">
        <f t="shared" si="1452"/>
        <v>0</v>
      </c>
      <c r="BF1023" t="b">
        <f t="shared" si="1453"/>
        <v>0</v>
      </c>
      <c r="BG1023" t="b">
        <f t="shared" si="1454"/>
        <v>0</v>
      </c>
      <c r="BH1023" t="b">
        <f t="shared" si="1455"/>
        <v>0</v>
      </c>
      <c r="BI1023" t="b">
        <f t="shared" si="1456"/>
        <v>0</v>
      </c>
      <c r="BJ1023" t="b">
        <f t="shared" si="1457"/>
        <v>0</v>
      </c>
      <c r="BK1023" t="b">
        <f t="shared" si="1458"/>
        <v>0</v>
      </c>
      <c r="BL1023" t="b">
        <f t="shared" si="1459"/>
        <v>0</v>
      </c>
      <c r="BM1023" t="b">
        <f t="shared" si="1460"/>
        <v>0</v>
      </c>
      <c r="BN1023" t="b">
        <f t="shared" si="1461"/>
        <v>0</v>
      </c>
      <c r="BO1023" t="b">
        <f t="shared" si="1462"/>
        <v>1</v>
      </c>
      <c r="BP1023" t="b">
        <f t="shared" si="1463"/>
        <v>0</v>
      </c>
      <c r="BQ1023" t="b">
        <f t="shared" si="1464"/>
        <v>0</v>
      </c>
      <c r="BR1023" t="b">
        <f t="shared" si="1465"/>
        <v>0</v>
      </c>
      <c r="BS1023" t="b">
        <f t="shared" si="1466"/>
        <v>0</v>
      </c>
      <c r="BT1023" t="b">
        <f t="shared" si="1467"/>
        <v>0</v>
      </c>
      <c r="BU1023" t="b">
        <f t="shared" si="1468"/>
        <v>0</v>
      </c>
      <c r="BV1023" t="b">
        <f t="shared" si="1469"/>
        <v>1</v>
      </c>
      <c r="BW1023" t="b">
        <f t="shared" si="1470"/>
        <v>0</v>
      </c>
      <c r="BX1023" t="b">
        <f t="shared" si="1471"/>
        <v>0</v>
      </c>
      <c r="BY1023" t="b">
        <f t="shared" si="1472"/>
        <v>0</v>
      </c>
      <c r="BZ1023" t="b">
        <f t="shared" si="1473"/>
        <v>0</v>
      </c>
      <c r="CA1023" t="b">
        <f t="shared" si="1474"/>
        <v>0</v>
      </c>
      <c r="CB1023" t="b">
        <f t="shared" si="1475"/>
        <v>0</v>
      </c>
      <c r="CC1023" t="b">
        <f t="shared" si="1476"/>
        <v>0</v>
      </c>
      <c r="CD1023" t="b">
        <f t="shared" si="1477"/>
        <v>0</v>
      </c>
      <c r="CE1023" t="b">
        <f t="shared" si="1478"/>
        <v>0</v>
      </c>
      <c r="CF1023" t="b">
        <f t="shared" si="1479"/>
        <v>0</v>
      </c>
      <c r="CG1023" t="b">
        <f t="shared" si="1480"/>
        <v>0</v>
      </c>
      <c r="CH1023" t="b">
        <f t="shared" si="1481"/>
        <v>0</v>
      </c>
      <c r="CI1023" t="b">
        <f t="shared" si="1482"/>
        <v>0</v>
      </c>
      <c r="CJ1023" t="b">
        <f t="shared" si="1483"/>
        <v>0</v>
      </c>
      <c r="CK1023" t="b">
        <f t="shared" si="1484"/>
        <v>0</v>
      </c>
      <c r="CL1023" t="b">
        <f t="shared" si="1485"/>
        <v>0</v>
      </c>
      <c r="CM1023" t="b">
        <f t="shared" si="1486"/>
        <v>0</v>
      </c>
      <c r="CN1023" t="b">
        <f t="shared" si="1487"/>
        <v>0</v>
      </c>
      <c r="CO1023" t="b">
        <f t="shared" si="1488"/>
        <v>0</v>
      </c>
      <c r="CP1023" t="b">
        <f t="shared" si="1489"/>
        <v>0</v>
      </c>
      <c r="CQ1023" t="b">
        <f t="shared" si="1490"/>
        <v>0</v>
      </c>
      <c r="CR1023" t="b">
        <f t="shared" si="1491"/>
        <v>0</v>
      </c>
      <c r="CS1023" t="b">
        <f t="shared" si="1492"/>
        <v>0</v>
      </c>
      <c r="CT1023" t="b">
        <f t="shared" si="1493"/>
        <v>0</v>
      </c>
      <c r="CU1023" t="b">
        <f t="shared" si="1494"/>
        <v>0</v>
      </c>
      <c r="CV1023" t="b">
        <f t="shared" si="1495"/>
        <v>0</v>
      </c>
      <c r="CW1023" t="b">
        <f t="shared" si="1496"/>
        <v>1</v>
      </c>
      <c r="CX1023" t="b">
        <f t="shared" si="1497"/>
        <v>0</v>
      </c>
      <c r="CY1023" t="b">
        <f t="shared" si="1498"/>
        <v>0</v>
      </c>
      <c r="CZ1023" t="b">
        <f t="shared" si="1499"/>
        <v>0</v>
      </c>
      <c r="DA1023" t="b">
        <f t="shared" si="1500"/>
        <v>0</v>
      </c>
      <c r="DB1023" t="b">
        <f t="shared" si="1501"/>
        <v>0</v>
      </c>
      <c r="DC1023" t="b">
        <f t="shared" si="1502"/>
        <v>0</v>
      </c>
      <c r="DD1023" t="b">
        <f t="shared" si="1503"/>
        <v>0</v>
      </c>
    </row>
    <row r="1024" spans="1:108">
      <c r="A1024" t="s">
        <v>436</v>
      </c>
      <c r="C1024" t="s">
        <v>434</v>
      </c>
      <c r="F1024" t="s">
        <v>6080</v>
      </c>
      <c r="G1024" t="s">
        <v>429</v>
      </c>
      <c r="H1024" t="s">
        <v>7443</v>
      </c>
      <c r="I1024" t="s">
        <v>7417</v>
      </c>
      <c r="J1024" t="s">
        <v>139</v>
      </c>
      <c r="K1024" t="s">
        <v>139</v>
      </c>
      <c r="L1024" t="s">
        <v>6225</v>
      </c>
      <c r="M1024" t="s">
        <v>6079</v>
      </c>
      <c r="N1024" t="s">
        <v>437</v>
      </c>
      <c r="O1024" t="b">
        <f t="shared" si="1410"/>
        <v>1</v>
      </c>
      <c r="P1024" t="b">
        <f t="shared" si="1411"/>
        <v>1</v>
      </c>
      <c r="Q1024" t="b">
        <f t="shared" si="1412"/>
        <v>1</v>
      </c>
      <c r="R1024" t="b">
        <f t="shared" si="1413"/>
        <v>0</v>
      </c>
      <c r="S1024" t="b">
        <f t="shared" si="1414"/>
        <v>1</v>
      </c>
      <c r="T1024" t="b">
        <f t="shared" si="1415"/>
        <v>0</v>
      </c>
      <c r="U1024" t="b">
        <f t="shared" si="1416"/>
        <v>1</v>
      </c>
      <c r="V1024" t="b">
        <f t="shared" si="1417"/>
        <v>0</v>
      </c>
      <c r="W1024" t="b">
        <f t="shared" si="1418"/>
        <v>0</v>
      </c>
      <c r="X1024" t="b">
        <f t="shared" si="1419"/>
        <v>0</v>
      </c>
      <c r="Y1024" t="b">
        <f t="shared" si="1420"/>
        <v>1</v>
      </c>
      <c r="Z1024" t="b">
        <f t="shared" si="1421"/>
        <v>0</v>
      </c>
      <c r="AA1024" t="b">
        <f t="shared" si="1422"/>
        <v>0</v>
      </c>
      <c r="AB1024" t="b">
        <f t="shared" si="1423"/>
        <v>0</v>
      </c>
      <c r="AC1024" t="b">
        <f t="shared" si="1424"/>
        <v>0</v>
      </c>
      <c r="AD1024" t="b">
        <f t="shared" si="1425"/>
        <v>0</v>
      </c>
      <c r="AE1024" t="b">
        <f t="shared" si="1426"/>
        <v>0</v>
      </c>
      <c r="AF1024" t="b">
        <f t="shared" si="1427"/>
        <v>0</v>
      </c>
      <c r="AG1024" t="b">
        <f t="shared" si="1428"/>
        <v>0</v>
      </c>
      <c r="AH1024" t="b">
        <f t="shared" si="1429"/>
        <v>1</v>
      </c>
      <c r="AI1024" t="b">
        <f t="shared" si="1430"/>
        <v>1</v>
      </c>
      <c r="AJ1024" t="b">
        <f t="shared" si="1431"/>
        <v>0</v>
      </c>
      <c r="AK1024" t="b">
        <f t="shared" si="1432"/>
        <v>0</v>
      </c>
      <c r="AL1024" t="b">
        <f t="shared" si="1433"/>
        <v>0</v>
      </c>
      <c r="AM1024" t="b">
        <f t="shared" si="1434"/>
        <v>0</v>
      </c>
      <c r="AN1024" t="b">
        <f t="shared" si="1435"/>
        <v>0</v>
      </c>
      <c r="AO1024" t="b">
        <f t="shared" si="1436"/>
        <v>0</v>
      </c>
      <c r="AP1024" t="b">
        <f t="shared" si="1437"/>
        <v>0</v>
      </c>
      <c r="AQ1024" t="b">
        <f t="shared" si="1438"/>
        <v>0</v>
      </c>
      <c r="AR1024" t="b">
        <f t="shared" si="1439"/>
        <v>0</v>
      </c>
      <c r="AS1024" t="b">
        <f t="shared" si="1440"/>
        <v>0</v>
      </c>
      <c r="AT1024" t="b">
        <f t="shared" si="1441"/>
        <v>0</v>
      </c>
      <c r="AU1024" t="b">
        <f t="shared" si="1442"/>
        <v>0</v>
      </c>
      <c r="AV1024" t="b">
        <f t="shared" si="1443"/>
        <v>0</v>
      </c>
      <c r="AW1024" t="b">
        <f t="shared" si="1444"/>
        <v>0</v>
      </c>
      <c r="AX1024" t="b">
        <f t="shared" si="1445"/>
        <v>0</v>
      </c>
      <c r="AY1024" t="b">
        <f t="shared" si="1446"/>
        <v>0</v>
      </c>
      <c r="AZ1024" t="b">
        <f t="shared" si="1447"/>
        <v>0</v>
      </c>
      <c r="BA1024" t="b">
        <f t="shared" si="1448"/>
        <v>0</v>
      </c>
      <c r="BB1024" t="b">
        <f t="shared" si="1449"/>
        <v>0</v>
      </c>
      <c r="BC1024" t="b">
        <f t="shared" si="1450"/>
        <v>0</v>
      </c>
      <c r="BD1024" t="b">
        <f t="shared" si="1451"/>
        <v>0</v>
      </c>
      <c r="BE1024" t="b">
        <f t="shared" si="1452"/>
        <v>0</v>
      </c>
      <c r="BF1024" t="b">
        <f t="shared" si="1453"/>
        <v>0</v>
      </c>
      <c r="BG1024" t="b">
        <f t="shared" si="1454"/>
        <v>0</v>
      </c>
      <c r="BH1024" t="b">
        <f t="shared" si="1455"/>
        <v>0</v>
      </c>
      <c r="BI1024" t="b">
        <f t="shared" si="1456"/>
        <v>0</v>
      </c>
      <c r="BJ1024" t="b">
        <f t="shared" si="1457"/>
        <v>0</v>
      </c>
      <c r="BK1024" t="b">
        <f t="shared" si="1458"/>
        <v>0</v>
      </c>
      <c r="BL1024" t="b">
        <f t="shared" si="1459"/>
        <v>1</v>
      </c>
      <c r="BM1024" t="b">
        <f t="shared" si="1460"/>
        <v>0</v>
      </c>
      <c r="BN1024" t="b">
        <f t="shared" si="1461"/>
        <v>0</v>
      </c>
      <c r="BO1024" t="b">
        <f t="shared" si="1462"/>
        <v>0</v>
      </c>
      <c r="BP1024" t="b">
        <f t="shared" si="1463"/>
        <v>0</v>
      </c>
      <c r="BQ1024" t="b">
        <f t="shared" si="1464"/>
        <v>0</v>
      </c>
      <c r="BR1024" t="b">
        <f t="shared" si="1465"/>
        <v>0</v>
      </c>
      <c r="BS1024" t="b">
        <f t="shared" si="1466"/>
        <v>0</v>
      </c>
      <c r="BT1024" t="b">
        <f t="shared" si="1467"/>
        <v>0</v>
      </c>
      <c r="BU1024" t="b">
        <f t="shared" si="1468"/>
        <v>0</v>
      </c>
      <c r="BV1024" t="b">
        <f t="shared" si="1469"/>
        <v>1</v>
      </c>
      <c r="BW1024" t="b">
        <f t="shared" si="1470"/>
        <v>0</v>
      </c>
      <c r="BX1024" t="b">
        <f t="shared" si="1471"/>
        <v>0</v>
      </c>
      <c r="BY1024" t="b">
        <f t="shared" si="1472"/>
        <v>0</v>
      </c>
      <c r="BZ1024" t="b">
        <f t="shared" si="1473"/>
        <v>0</v>
      </c>
      <c r="CA1024" t="b">
        <f t="shared" si="1474"/>
        <v>0</v>
      </c>
      <c r="CB1024" t="b">
        <f t="shared" si="1475"/>
        <v>1</v>
      </c>
      <c r="CC1024" t="b">
        <f t="shared" si="1476"/>
        <v>0</v>
      </c>
      <c r="CD1024" t="b">
        <f t="shared" si="1477"/>
        <v>0</v>
      </c>
      <c r="CE1024" t="b">
        <f t="shared" si="1478"/>
        <v>0</v>
      </c>
      <c r="CF1024" t="b">
        <f t="shared" si="1479"/>
        <v>0</v>
      </c>
      <c r="CG1024" t="b">
        <f t="shared" si="1480"/>
        <v>0</v>
      </c>
      <c r="CH1024" t="b">
        <f t="shared" si="1481"/>
        <v>0</v>
      </c>
      <c r="CI1024" t="b">
        <f t="shared" si="1482"/>
        <v>0</v>
      </c>
      <c r="CJ1024" t="b">
        <f t="shared" si="1483"/>
        <v>0</v>
      </c>
      <c r="CK1024" t="b">
        <f t="shared" si="1484"/>
        <v>1</v>
      </c>
      <c r="CL1024" t="b">
        <f t="shared" si="1485"/>
        <v>0</v>
      </c>
      <c r="CM1024" t="b">
        <f t="shared" si="1486"/>
        <v>1</v>
      </c>
      <c r="CN1024" t="b">
        <f t="shared" si="1487"/>
        <v>0</v>
      </c>
      <c r="CO1024" t="b">
        <f t="shared" si="1488"/>
        <v>0</v>
      </c>
      <c r="CP1024" t="b">
        <f t="shared" si="1489"/>
        <v>0</v>
      </c>
      <c r="CQ1024" t="b">
        <f t="shared" si="1490"/>
        <v>0</v>
      </c>
      <c r="CR1024" t="b">
        <f t="shared" si="1491"/>
        <v>0</v>
      </c>
      <c r="CS1024" t="b">
        <f t="shared" si="1492"/>
        <v>1</v>
      </c>
      <c r="CT1024" t="b">
        <f t="shared" si="1493"/>
        <v>0</v>
      </c>
      <c r="CU1024" t="b">
        <f t="shared" si="1494"/>
        <v>0</v>
      </c>
      <c r="CV1024" t="b">
        <f t="shared" si="1495"/>
        <v>0</v>
      </c>
      <c r="CW1024" t="b">
        <f t="shared" si="1496"/>
        <v>1</v>
      </c>
      <c r="CX1024" t="b">
        <f t="shared" si="1497"/>
        <v>0</v>
      </c>
      <c r="CY1024" t="b">
        <f t="shared" si="1498"/>
        <v>0</v>
      </c>
      <c r="CZ1024" t="b">
        <f t="shared" si="1499"/>
        <v>0</v>
      </c>
      <c r="DA1024" t="b">
        <f t="shared" si="1500"/>
        <v>0</v>
      </c>
      <c r="DB1024" t="b">
        <f t="shared" si="1501"/>
        <v>0</v>
      </c>
      <c r="DC1024" t="b">
        <f t="shared" si="1502"/>
        <v>0</v>
      </c>
      <c r="DD1024" t="b">
        <f t="shared" si="1503"/>
        <v>0</v>
      </c>
    </row>
    <row r="1025" spans="1:108">
      <c r="A1025" t="s">
        <v>438</v>
      </c>
      <c r="C1025" t="s">
        <v>434</v>
      </c>
      <c r="F1025" t="s">
        <v>6080</v>
      </c>
      <c r="G1025" t="s">
        <v>429</v>
      </c>
      <c r="H1025" t="s">
        <v>7443</v>
      </c>
      <c r="I1025" t="s">
        <v>7417</v>
      </c>
      <c r="J1025" t="s">
        <v>135</v>
      </c>
      <c r="K1025" t="s">
        <v>136</v>
      </c>
      <c r="L1025" t="s">
        <v>6226</v>
      </c>
      <c r="M1025" t="s">
        <v>6079</v>
      </c>
      <c r="N1025" t="s">
        <v>439</v>
      </c>
      <c r="O1025" t="b">
        <f t="shared" si="1410"/>
        <v>1</v>
      </c>
      <c r="P1025" t="b">
        <f t="shared" si="1411"/>
        <v>0</v>
      </c>
      <c r="Q1025" t="b">
        <f t="shared" si="1412"/>
        <v>1</v>
      </c>
      <c r="R1025" t="b">
        <f t="shared" si="1413"/>
        <v>0</v>
      </c>
      <c r="S1025" t="b">
        <f t="shared" si="1414"/>
        <v>1</v>
      </c>
      <c r="T1025" t="b">
        <f t="shared" si="1415"/>
        <v>0</v>
      </c>
      <c r="U1025" t="b">
        <f t="shared" si="1416"/>
        <v>1</v>
      </c>
      <c r="V1025" t="b">
        <f t="shared" si="1417"/>
        <v>0</v>
      </c>
      <c r="W1025" t="b">
        <f t="shared" si="1418"/>
        <v>0</v>
      </c>
      <c r="X1025" t="b">
        <f t="shared" si="1419"/>
        <v>0</v>
      </c>
      <c r="Y1025" t="b">
        <f t="shared" si="1420"/>
        <v>1</v>
      </c>
      <c r="Z1025" t="b">
        <f t="shared" si="1421"/>
        <v>0</v>
      </c>
      <c r="AA1025" t="b">
        <f t="shared" si="1422"/>
        <v>0</v>
      </c>
      <c r="AB1025" t="b">
        <f t="shared" si="1423"/>
        <v>1</v>
      </c>
      <c r="AC1025" t="b">
        <f t="shared" si="1424"/>
        <v>0</v>
      </c>
      <c r="AD1025" t="b">
        <f t="shared" si="1425"/>
        <v>0</v>
      </c>
      <c r="AE1025" t="b">
        <f t="shared" si="1426"/>
        <v>0</v>
      </c>
      <c r="AF1025" t="b">
        <f t="shared" si="1427"/>
        <v>0</v>
      </c>
      <c r="AG1025" t="b">
        <f t="shared" si="1428"/>
        <v>0</v>
      </c>
      <c r="AH1025" t="b">
        <f t="shared" si="1429"/>
        <v>1</v>
      </c>
      <c r="AI1025" t="b">
        <f t="shared" si="1430"/>
        <v>0</v>
      </c>
      <c r="AJ1025" t="b">
        <f t="shared" si="1431"/>
        <v>0</v>
      </c>
      <c r="AK1025" t="b">
        <f t="shared" si="1432"/>
        <v>0</v>
      </c>
      <c r="AL1025" t="b">
        <f t="shared" si="1433"/>
        <v>0</v>
      </c>
      <c r="AM1025" t="b">
        <f t="shared" si="1434"/>
        <v>0</v>
      </c>
      <c r="AN1025" t="b">
        <f t="shared" si="1435"/>
        <v>0</v>
      </c>
      <c r="AO1025" t="b">
        <f t="shared" si="1436"/>
        <v>0</v>
      </c>
      <c r="AP1025" t="b">
        <f t="shared" si="1437"/>
        <v>0</v>
      </c>
      <c r="AQ1025" t="b">
        <f t="shared" si="1438"/>
        <v>0</v>
      </c>
      <c r="AR1025" t="b">
        <f t="shared" si="1439"/>
        <v>0</v>
      </c>
      <c r="AS1025" t="b">
        <f t="shared" si="1440"/>
        <v>0</v>
      </c>
      <c r="AT1025" t="b">
        <f t="shared" si="1441"/>
        <v>0</v>
      </c>
      <c r="AU1025" t="b">
        <f t="shared" si="1442"/>
        <v>0</v>
      </c>
      <c r="AV1025" t="b">
        <f t="shared" si="1443"/>
        <v>0</v>
      </c>
      <c r="AW1025" t="b">
        <f t="shared" si="1444"/>
        <v>0</v>
      </c>
      <c r="AX1025" t="b">
        <f t="shared" si="1445"/>
        <v>0</v>
      </c>
      <c r="AY1025" t="b">
        <f t="shared" si="1446"/>
        <v>0</v>
      </c>
      <c r="AZ1025" t="b">
        <f t="shared" si="1447"/>
        <v>0</v>
      </c>
      <c r="BA1025" t="b">
        <f t="shared" si="1448"/>
        <v>0</v>
      </c>
      <c r="BB1025" t="b">
        <f t="shared" si="1449"/>
        <v>0</v>
      </c>
      <c r="BC1025" t="b">
        <f t="shared" si="1450"/>
        <v>0</v>
      </c>
      <c r="BD1025" t="b">
        <f t="shared" si="1451"/>
        <v>0</v>
      </c>
      <c r="BE1025" t="b">
        <f t="shared" si="1452"/>
        <v>0</v>
      </c>
      <c r="BF1025" t="b">
        <f t="shared" si="1453"/>
        <v>0</v>
      </c>
      <c r="BG1025" t="b">
        <f t="shared" si="1454"/>
        <v>1</v>
      </c>
      <c r="BH1025" t="b">
        <f t="shared" si="1455"/>
        <v>0</v>
      </c>
      <c r="BI1025" t="b">
        <f t="shared" si="1456"/>
        <v>0</v>
      </c>
      <c r="BJ1025" t="b">
        <f t="shared" si="1457"/>
        <v>0</v>
      </c>
      <c r="BK1025" t="b">
        <f t="shared" si="1458"/>
        <v>0</v>
      </c>
      <c r="BL1025" t="b">
        <f t="shared" si="1459"/>
        <v>0</v>
      </c>
      <c r="BM1025" t="b">
        <f t="shared" si="1460"/>
        <v>0</v>
      </c>
      <c r="BN1025" t="b">
        <f t="shared" si="1461"/>
        <v>0</v>
      </c>
      <c r="BO1025" t="b">
        <f t="shared" si="1462"/>
        <v>0</v>
      </c>
      <c r="BP1025" t="b">
        <f t="shared" si="1463"/>
        <v>0</v>
      </c>
      <c r="BQ1025" t="b">
        <f t="shared" si="1464"/>
        <v>0</v>
      </c>
      <c r="BR1025" t="b">
        <f t="shared" si="1465"/>
        <v>0</v>
      </c>
      <c r="BS1025" t="b">
        <f t="shared" si="1466"/>
        <v>0</v>
      </c>
      <c r="BT1025" t="b">
        <f t="shared" si="1467"/>
        <v>0</v>
      </c>
      <c r="BU1025" t="b">
        <f t="shared" si="1468"/>
        <v>0</v>
      </c>
      <c r="BV1025" t="b">
        <f t="shared" si="1469"/>
        <v>0</v>
      </c>
      <c r="BW1025" t="b">
        <f t="shared" si="1470"/>
        <v>0</v>
      </c>
      <c r="BX1025" t="b">
        <f t="shared" si="1471"/>
        <v>0</v>
      </c>
      <c r="BY1025" t="b">
        <f t="shared" si="1472"/>
        <v>0</v>
      </c>
      <c r="BZ1025" t="b">
        <f t="shared" si="1473"/>
        <v>0</v>
      </c>
      <c r="CA1025" t="b">
        <f t="shared" si="1474"/>
        <v>0</v>
      </c>
      <c r="CB1025" t="b">
        <f t="shared" si="1475"/>
        <v>1</v>
      </c>
      <c r="CC1025" t="b">
        <f t="shared" si="1476"/>
        <v>0</v>
      </c>
      <c r="CD1025" t="b">
        <f t="shared" si="1477"/>
        <v>0</v>
      </c>
      <c r="CE1025" t="b">
        <f t="shared" si="1478"/>
        <v>0</v>
      </c>
      <c r="CF1025" t="b">
        <f t="shared" si="1479"/>
        <v>0</v>
      </c>
      <c r="CG1025" t="b">
        <f t="shared" si="1480"/>
        <v>0</v>
      </c>
      <c r="CH1025" t="b">
        <f t="shared" si="1481"/>
        <v>0</v>
      </c>
      <c r="CI1025" t="b">
        <f t="shared" si="1482"/>
        <v>0</v>
      </c>
      <c r="CJ1025" t="b">
        <f t="shared" si="1483"/>
        <v>0</v>
      </c>
      <c r="CK1025" t="b">
        <f t="shared" si="1484"/>
        <v>1</v>
      </c>
      <c r="CL1025" t="b">
        <f t="shared" si="1485"/>
        <v>0</v>
      </c>
      <c r="CM1025" t="b">
        <f t="shared" si="1486"/>
        <v>0</v>
      </c>
      <c r="CN1025" t="b">
        <f t="shared" si="1487"/>
        <v>0</v>
      </c>
      <c r="CO1025" t="b">
        <f t="shared" si="1488"/>
        <v>0</v>
      </c>
      <c r="CP1025" t="b">
        <f t="shared" si="1489"/>
        <v>0</v>
      </c>
      <c r="CQ1025" t="b">
        <f t="shared" si="1490"/>
        <v>0</v>
      </c>
      <c r="CR1025" t="b">
        <f t="shared" si="1491"/>
        <v>0</v>
      </c>
      <c r="CS1025" t="b">
        <f t="shared" si="1492"/>
        <v>0</v>
      </c>
      <c r="CT1025" t="b">
        <f t="shared" si="1493"/>
        <v>0</v>
      </c>
      <c r="CU1025" t="b">
        <f t="shared" si="1494"/>
        <v>0</v>
      </c>
      <c r="CV1025" t="b">
        <f t="shared" si="1495"/>
        <v>0</v>
      </c>
      <c r="CW1025" t="b">
        <f t="shared" si="1496"/>
        <v>1</v>
      </c>
      <c r="CX1025" t="b">
        <f t="shared" si="1497"/>
        <v>0</v>
      </c>
      <c r="CY1025" t="b">
        <f t="shared" si="1498"/>
        <v>0</v>
      </c>
      <c r="CZ1025" t="b">
        <f t="shared" si="1499"/>
        <v>0</v>
      </c>
      <c r="DA1025" t="b">
        <f t="shared" si="1500"/>
        <v>0</v>
      </c>
      <c r="DB1025" t="b">
        <f t="shared" si="1501"/>
        <v>0</v>
      </c>
      <c r="DC1025" t="b">
        <f t="shared" si="1502"/>
        <v>0</v>
      </c>
      <c r="DD1025" t="b">
        <f t="shared" si="1503"/>
        <v>0</v>
      </c>
    </row>
    <row r="1026" spans="1:108">
      <c r="A1026" s="4" t="s">
        <v>440</v>
      </c>
      <c r="C1026" t="s">
        <v>434</v>
      </c>
      <c r="D1026" s="4"/>
      <c r="E1026" s="4"/>
      <c r="F1026" t="s">
        <v>6080</v>
      </c>
      <c r="G1026" t="s">
        <v>429</v>
      </c>
      <c r="H1026" t="s">
        <v>7443</v>
      </c>
      <c r="I1026" t="s">
        <v>7417</v>
      </c>
      <c r="J1026" s="4" t="s">
        <v>113</v>
      </c>
      <c r="K1026" s="4" t="s">
        <v>114</v>
      </c>
      <c r="L1026" s="4" t="s">
        <v>6227</v>
      </c>
      <c r="M1026" t="s">
        <v>6079</v>
      </c>
      <c r="N1026" s="4" t="s">
        <v>441</v>
      </c>
      <c r="O1026" s="4" t="b">
        <f t="shared" ref="O1026:O1089" si="1504">OR(ISNUMBER(FIND("Adana",N1026)),ISNUMBER(FIND("Hatay",N1026)),ISNUMBER(FIND("Kahramanmaraş",N1026)),ISNUMBER(FIND("Mersin",N1026)),ISNUMBER(FIND("Osmaniye",N1026)),ISNUMBER(FIND("Adıyaman",N1026)),ISNUMBER(FIND("Diyarbakır",N1026)),ISNUMBER(FIND("Gaziantep",N1026)),ISNUMBER(FIND("Mardin",N1026)),ISNUMBER(FIND("Şanlıurfa",N1026)),ISNUMBER(FIND("Siirt",N1026)),ISNUMBER(FIND("Karaman",N1026)),ISNUMBER(FIND("Niğde",N1026)),ISNUMBER(FIND("Elazığ",N1026)),ISNUMBER(FIND("Malatya",N1026)),ISNUMBER(FIND("Tunceli",N1026)))</f>
        <v>1</v>
      </c>
      <c r="P1026" s="4" t="b">
        <f t="shared" ref="P1026:P1089" si="1505">OR(ISNUMBER(FIND("Antalya",N1026)),ISNUMBER(FIND("Balıkesir",N1026)),ISNUMBER(FIND("Bursa",N1026)),ISNUMBER(FIND("Çanakkale",N1026)),ISNUMBER(FIND("İstanbul",N1026)),ISNUMBER(FIND("Kırklareli",N1026)),ISNUMBER(FIND("Tekirdağ",N1026)),ISNUMBER(FIND("Aydın",N1026)),ISNUMBER(FIND("İzmir",N1026)),ISNUMBER(FIND("Manisa",N1026)),ISNUMBER(FIND("Muğla",N1026)),ISNUMBER(FIND("Uşak",N1026)),ISNUMBER(FIND("Amasya",N1026)))</f>
        <v>1</v>
      </c>
      <c r="Q1026" s="4" t="b">
        <f t="shared" ref="Q1026:Q1089" si="1506">OR(ISNUMBER(FIND("Ankara",N1026)),ISNUMBER(FIND("Eskişehir",N1026)),ISNUMBER(FIND("Kayseri",N1026)),ISNUMBER(FIND("Kırşehir",N1026)),ISNUMBER(FIND("Konya",N1026)),ISNUMBER(FIND("Nevşehir",N1026)),ISNUMBER(FIND("Sivas",N1026)),ISNUMBER(FIND("Burdur",N1026)),ISNUMBER(FIND("Isparta",N1026)),ISNUMBER(FIND("Çorum",N1026)),ISNUMBER(FIND("Tokat",N1026)),ISNUMBER(FIND("Iğdır",N1026)),ISNUMBER(FIND("Van",N1026)))</f>
        <v>1</v>
      </c>
      <c r="R1026" s="4" t="b">
        <f t="shared" ref="R1026:R1089" si="1507">OR(ISNUMBER(FIND("Ağrı",N1026)),ISNUMBER(FIND("Erzincan",N1026)),ISNUMBER(FIND("Erzurum",N1026)),ISNUMBER(FIND("Kars",N1026)),ISNUMBER(FIND("Artvin",N1026)),ISNUMBER(FIND("Bolu",N1026)),ISNUMBER(FIND("Çankırı",N1026)),ISNUMBER(FIND("Düzce",N1026)),ISNUMBER(FIND("Karabük",N1026)),ISNUMBER(FIND("Kastamonu",N1026)),ISNUMBER(FIND("Ordu",N1026)),ISNUMBER(FIND("Samsun",N1026)),ISNUMBER(FIND("Sinop",N1026)),ISNUMBER(FIND("Zonguldak",N1026)),ISNUMBER(FIND("Bilecik",N1026)),ISNUMBER(FIND("Edirne",N1026)),ISNUMBER(FIND("Kocaeli",N1026)),ISNUMBER(FIND("Sakarya",N1026)),ISNUMBER(FIND("Afyonkarahisar",N1026)),ISNUMBER(FIND("Kütahya",N1026)))</f>
        <v>1</v>
      </c>
      <c r="S1026" s="4" t="b">
        <f t="shared" ref="S1026:S1089" si="1508">OR(ISNUMBER(FIND("Adana",N1026)),ISNUMBER(FIND("Antalya",N1026)),ISNUMBER(FIND("Burdur",N1026)),ISNUMBER(FIND("Hatay",N1026)),ISNUMBER(FIND("Isparta",N1026)),ISNUMBER(FIND("Kahramanmaraş",N1026)),ISNUMBER(FIND("Mersin",N1026)),ISNUMBER(FIND("Osmaniye",N1026)))</f>
        <v>1</v>
      </c>
      <c r="T1026" s="4" t="b">
        <f t="shared" ref="T1026:T1089" si="1509">OR(ISNUMBER(FIND("Afyonkarahisar",N1026)),ISNUMBER(FIND("Aydın",N1026)),ISNUMBER(FIND("Denizli",N1026)),ISNUMBER(FIND("İzmir",N1026)),ISNUMBER(FIND("Kütahya",N1026)),ISNUMBER(FIND("Manisa",N1026)),ISNUMBER(FIND("Muğla",N1026)),ISNUMBER(FIND("Uşak",N1026)))</f>
        <v>1</v>
      </c>
      <c r="U1026" s="4" t="b">
        <f t="shared" ref="U1026:U1089" si="1510">OR(ISNUMBER(FIND("Aksaray",N1026)),ISNUMBER(FIND("Ankara",N1026)),ISNUMBER(FIND("Çankırı",N1026)),ISNUMBER(FIND("Eskişehir",N1026)),ISNUMBER(FIND("Karaman",N1026)),ISNUMBER(FIND("Kayseri",N1026)),ISNUMBER(FIND("Kırıkkale",N1026)),ISNUMBER(FIND("Kırşehir",N1026)),ISNUMBER(FIND("Konya",N1026)),ISNUMBER(FIND("Nevşehir",N1026)),ISNUMBER(FIND("Niğde",N1026)),ISNUMBER(FIND("Sivas",N1026)),ISNUMBER(FIND("Yozgat",N1026)))</f>
        <v>1</v>
      </c>
      <c r="V1026" s="4" t="b">
        <f t="shared" ref="V1026:V1089" si="1511">OR(ISNUMBER(FIND("Balıkesir",N1026)),ISNUMBER(FIND("Bilecik",N1026)),ISNUMBER(FIND("Bursa",N1026)),ISNUMBER(FIND("Çanakkale",N1026)),ISNUMBER(FIND("Edirne",N1026)),ISNUMBER(FIND("İstanbul",N1026)),ISNUMBER(FIND("Kırklareli",N1026)),ISNUMBER(FIND("Kocaeli",N1026)),ISNUMBER(FIND("Sakarya",N1026)),ISNUMBER(FIND("Tekirdağ",N1026)),ISNUMBER(FIND("Yalova",N1026)))</f>
        <v>1</v>
      </c>
      <c r="W1026" s="4" t="b">
        <f t="shared" ref="W1026:W1089" si="1512">OR(ISNUMBER(FIND("Adıyaman",N1026)),ISNUMBER(FIND("Batman",N1026)),ISNUMBER(FIND("Diyarbakır",N1026)),ISNUMBER(FIND("Gaziantep",N1026)),ISNUMBER(FIND("Kilis",N1026)),ISNUMBER(FIND("Mardin",N1026)),ISNUMBER(FIND("Siirt",N1026)),ISNUMBER(FIND("Şanlıurfa",N1026)),ISNUMBER(FIND("Şırnak",N1026)))</f>
        <v>1</v>
      </c>
      <c r="X1026" s="4" t="b">
        <f t="shared" ref="X1026:X1089" si="1513">OR(ISNUMBER(FIND("Ağrı",N1026)),ISNUMBER(FIND("Ardahan",N1026)),ISNUMBER(FIND("Bingöl",N1026)),ISNUMBER(FIND("Bitlis",N1026)),ISNUMBER(FIND("Elazığ",N1026)),ISNUMBER(FIND("Erzincan",N1026)),ISNUMBER(FIND("Erzurum",N1026)),ISNUMBER(FIND("Hakkâri",N1026)),ISNUMBER(FIND("Iğdır",N1026)),ISNUMBER(FIND("Kars",N1026)),ISNUMBER(FIND("Malatya",N1026)),ISNUMBER(FIND("Muş",N1026)),ISNUMBER(FIND("Tunceli",N1026)),ISNUMBER(FIND("Van",N1026)))</f>
        <v>1</v>
      </c>
      <c r="Y1026" s="4" t="b">
        <f t="shared" ref="Y1026:Y1089" si="1514">OR(ISNUMBER(FIND("Amasya",N1026)),ISNUMBER(FIND("Artvin",N1026)),ISNUMBER(FIND("Bartın",N1026)),ISNUMBER(FIND("Bayburt",N1026)),ISNUMBER(FIND("Bolu",N1026)),ISNUMBER(FIND("Çorum",N1026)),ISNUMBER(FIND("Düzce",N1026)),ISNUMBER(FIND("Giresun",N1026)),ISNUMBER(FIND("Gümüşhane",N1026)),ISNUMBER(FIND("Karabük",N1026)),ISNUMBER(FIND("Kastamonu",N1026)),ISNUMBER(FIND("Ordu",N1026)),ISNUMBER(FIND("Rize",N1026)),ISNUMBER(FIND("Samsun",N1026)),ISNUMBER(FIND("Sinop",N1026)),ISNUMBER(FIND("Tokat",N1026)),ISNUMBER(FIND("Trabzon",N1026)),ISNUMBER(FIND("Zonguldak",N1026)))</f>
        <v>1</v>
      </c>
      <c r="Z1026" s="4" t="b">
        <f t="shared" ref="Z1026:Z1089" si="1515">OR(ISNUMBER(FIND("Artvin",N1026)),ISNUMBER(FIND("Bayburt",N1026)),ISNUMBER(FIND("Giresun",N1026)),ISNUMBER(FIND("Gümüşhane",N1026)),ISNUMBER(FIND("Ordu",N1026)),ISNUMBER(FIND("Rize",N1026)),ISNUMBER(FIND("Trabzon",N1026)))</f>
        <v>1</v>
      </c>
      <c r="AA1026" s="4" t="b">
        <f t="shared" ref="AA1026:AA1089" si="1516">OR(ISNUMBER(FIND("Çanakkale",N1026)),ISNUMBER(FIND("Edirne",N1026)),ISNUMBER(FIND("İstanbul",N1026)),ISNUMBER(FIND("Kırklareli",N1026)),ISNUMBER(FIND("Tekirdağ",N1026)))</f>
        <v>0</v>
      </c>
      <c r="AB1026" s="4" t="b">
        <f t="shared" ref="AB1026:AB1089" si="1517">ISNUMBER(FIND("Adana",N1026))</f>
        <v>1</v>
      </c>
      <c r="AC1026" s="4" t="b">
        <f t="shared" ref="AC1026:AC1089" si="1518">ISNUMBER(FIND("Adıyaman",N1026))</f>
        <v>1</v>
      </c>
      <c r="AD1026" s="4" t="b">
        <f t="shared" ref="AD1026:AD1089" si="1519">ISNUMBER(FIND("Afyonkarahisar",N1026))</f>
        <v>0</v>
      </c>
      <c r="AE1026" s="4" t="b">
        <f t="shared" ref="AE1026:AE1089" si="1520">ISNUMBER(FIND("Ağrı",N1026))</f>
        <v>0</v>
      </c>
      <c r="AF1026" s="4" t="b">
        <f t="shared" ref="AF1026:AF1089" si="1521">ISNUMBER(FIND("Aksaray",N1026))</f>
        <v>0</v>
      </c>
      <c r="AG1026" s="4" t="b">
        <f t="shared" ref="AG1026:AG1089" si="1522">ISNUMBER(FIND("Amasya",N1026))</f>
        <v>0</v>
      </c>
      <c r="AH1026" s="4" t="b">
        <f t="shared" ref="AH1026:AH1089" si="1523">ISNUMBER(FIND("Ankara",N1026))</f>
        <v>1</v>
      </c>
      <c r="AI1026" s="4" t="b">
        <f t="shared" ref="AI1026:AI1089" si="1524">ISNUMBER(FIND("Antalya",N1026))</f>
        <v>0</v>
      </c>
      <c r="AJ1026" s="4" t="b">
        <f t="shared" ref="AJ1026:AJ1089" si="1525">ISNUMBER(FIND("Ardahan",N1026))</f>
        <v>0</v>
      </c>
      <c r="AK1026" s="4" t="b">
        <f t="shared" ref="AK1026:AK1089" si="1526">ISNUMBER(FIND("Artvin",N1026))</f>
        <v>0</v>
      </c>
      <c r="AL1026" s="4" t="b">
        <f t="shared" ref="AL1026:AL1089" si="1527">ISNUMBER(FIND("Aydın",N1026))</f>
        <v>0</v>
      </c>
      <c r="AM1026" s="4" t="b">
        <f t="shared" ref="AM1026:AM1089" si="1528">ISNUMBER(FIND("Balıkesir",N1026))</f>
        <v>1</v>
      </c>
      <c r="AN1026" s="4" t="b">
        <f t="shared" ref="AN1026:AN1089" si="1529">ISNUMBER(FIND("Bartın",N1026))</f>
        <v>0</v>
      </c>
      <c r="AO1026" s="4" t="b">
        <f t="shared" ref="AO1026:AO1089" si="1530">ISNUMBER(FIND("Batman",N1026))</f>
        <v>0</v>
      </c>
      <c r="AP1026" s="4" t="b">
        <f t="shared" ref="AP1026:AP1089" si="1531">ISNUMBER(FIND("Bayburt",N1026))</f>
        <v>0</v>
      </c>
      <c r="AQ1026" s="4" t="b">
        <f t="shared" ref="AQ1026:AQ1089" si="1532">ISNUMBER(FIND("Bilecik",N1026))</f>
        <v>0</v>
      </c>
      <c r="AR1026" s="4" t="b">
        <f t="shared" ref="AR1026:AR1089" si="1533">ISNUMBER(FIND("Bingöl",N1026))</f>
        <v>0</v>
      </c>
      <c r="AS1026" s="4" t="b">
        <f t="shared" ref="AS1026:AS1089" si="1534">ISNUMBER(FIND("Bitlis",N1026))</f>
        <v>0</v>
      </c>
      <c r="AT1026" s="4" t="b">
        <f t="shared" ref="AT1026:AT1089" si="1535">ISNUMBER(FIND("Bolu",N1026))</f>
        <v>0</v>
      </c>
      <c r="AU1026" s="4" t="b">
        <f t="shared" ref="AU1026:AU1089" si="1536">ISNUMBER(FIND("Burdur",N1026))</f>
        <v>0</v>
      </c>
      <c r="AV1026" s="4" t="b">
        <f t="shared" ref="AV1026:AV1089" si="1537">ISNUMBER(FIND("Bursa",N1026))</f>
        <v>1</v>
      </c>
      <c r="AW1026" s="4" t="b">
        <f t="shared" ref="AW1026:AW1089" si="1538">ISNUMBER(FIND("Çanakkale",N1026))</f>
        <v>0</v>
      </c>
      <c r="AX1026" s="4" t="b">
        <f t="shared" ref="AX1026:AX1089" si="1539">ISNUMBER(FIND("Çankırı",N1026))</f>
        <v>0</v>
      </c>
      <c r="AY1026" s="4" t="b">
        <f t="shared" ref="AY1026:AY1089" si="1540">ISNUMBER(FIND("Çorum",N1026))</f>
        <v>0</v>
      </c>
      <c r="AZ1026" s="4" t="b">
        <f t="shared" ref="AZ1026:AZ1089" si="1541">ISNUMBER(FIND("Denizli",N1026))</f>
        <v>0</v>
      </c>
      <c r="BA1026" s="4" t="b">
        <f t="shared" ref="BA1026:BA1089" si="1542">ISNUMBER(FIND("Diyarbakır",N1026))</f>
        <v>1</v>
      </c>
      <c r="BB1026" s="4" t="b">
        <f t="shared" ref="BB1026:BB1089" si="1543">ISNUMBER(FIND("Düzce",N1026))</f>
        <v>0</v>
      </c>
      <c r="BC1026" s="4" t="b">
        <f t="shared" ref="BC1026:BC1089" si="1544">ISNUMBER(FIND("Edirne",N1026))</f>
        <v>0</v>
      </c>
      <c r="BD1026" s="4" t="b">
        <f t="shared" ref="BD1026:BD1089" si="1545">ISNUMBER(FIND("Elazığ",N1026))</f>
        <v>1</v>
      </c>
      <c r="BE1026" s="4" t="b">
        <f t="shared" ref="BE1026:BE1089" si="1546">ISNUMBER(FIND("Erzincan",N1026))</f>
        <v>0</v>
      </c>
      <c r="BF1026" s="4" t="b">
        <f t="shared" ref="BF1026:BF1089" si="1547">ISNUMBER(FIND("Erzurum",N1026))</f>
        <v>1</v>
      </c>
      <c r="BG1026" s="4" t="b">
        <f t="shared" ref="BG1026:BG1089" si="1548">ISNUMBER(FIND("Eskişehir",N1026))</f>
        <v>0</v>
      </c>
      <c r="BH1026" s="4" t="b">
        <f t="shared" ref="BH1026:BH1089" si="1549">ISNUMBER(FIND("Gaziantep",N1026))</f>
        <v>0</v>
      </c>
      <c r="BI1026" s="4" t="b">
        <f t="shared" ref="BI1026:BI1089" si="1550">ISNUMBER(FIND("Giresun",N1026))</f>
        <v>0</v>
      </c>
      <c r="BJ1026" s="4" t="b">
        <f t="shared" ref="BJ1026:BJ1089" si="1551">ISNUMBER(FIND("Gümüşhane",N1026))</f>
        <v>1</v>
      </c>
      <c r="BK1026" s="4" t="b">
        <f t="shared" ref="BK1026:BK1089" si="1552">ISNUMBER(FIND("Hakkâri",N1026))</f>
        <v>0</v>
      </c>
      <c r="BL1026" s="4" t="b">
        <f t="shared" ref="BL1026:BL1089" si="1553">ISNUMBER(FIND("Hatay",N1026))</f>
        <v>1</v>
      </c>
      <c r="BM1026" s="4" t="b">
        <f t="shared" ref="BM1026:BM1089" si="1554">ISNUMBER(FIND("Iğdır",N1026))</f>
        <v>0</v>
      </c>
      <c r="BN1026" s="4" t="b">
        <f t="shared" ref="BN1026:BN1089" si="1555">ISNUMBER(FIND("Isparta",N1026))</f>
        <v>0</v>
      </c>
      <c r="BO1026" s="4" t="b">
        <f t="shared" ref="BO1026:BO1089" si="1556">ISNUMBER(FIND("İstanbul",N1026))</f>
        <v>0</v>
      </c>
      <c r="BP1026" s="4" t="b">
        <f t="shared" ref="BP1026:BP1089" si="1557">ISNUMBER(FIND("İzmir",N1026))</f>
        <v>1</v>
      </c>
      <c r="BQ1026" s="4" t="b">
        <f t="shared" ref="BQ1026:BQ1089" si="1558">ISNUMBER(FIND("Kahramanmaraş",N1026))</f>
        <v>0</v>
      </c>
      <c r="BR1026" s="4" t="b">
        <f t="shared" ref="BR1026:BR1089" si="1559">ISNUMBER(FIND("Karabük",N1026))</f>
        <v>0</v>
      </c>
      <c r="BS1026" s="4" t="b">
        <f t="shared" ref="BS1026:BS1089" si="1560">ISNUMBER(FIND("Karaman",N1026))</f>
        <v>1</v>
      </c>
      <c r="BT1026" s="4" t="b">
        <f t="shared" ref="BT1026:BT1089" si="1561">ISNUMBER(FIND("Kars",N1026))</f>
        <v>0</v>
      </c>
      <c r="BU1026" s="4" t="b">
        <f t="shared" ref="BU1026:BU1089" si="1562">ISNUMBER(FIND("Kastamonu",N1026))</f>
        <v>0</v>
      </c>
      <c r="BV1026" s="4" t="b">
        <f t="shared" ref="BV1026:BV1089" si="1563">ISNUMBER(FIND("Kayseri",N1026))</f>
        <v>0</v>
      </c>
      <c r="BW1026" s="4" t="b">
        <f t="shared" ref="BW1026:BW1089" si="1564">ISNUMBER(FIND("Kırıkkale",N1026))</f>
        <v>0</v>
      </c>
      <c r="BX1026" s="4" t="b">
        <f t="shared" ref="BX1026:BX1089" si="1565">ISNUMBER(FIND("Kırklareli",N1026))</f>
        <v>0</v>
      </c>
      <c r="BY1026" s="4" t="b">
        <f t="shared" ref="BY1026:BY1089" si="1566">ISNUMBER(FIND("Kırşehir",N1026))</f>
        <v>0</v>
      </c>
      <c r="BZ1026" s="4" t="b">
        <f t="shared" ref="BZ1026:BZ1089" si="1567">ISNUMBER(FIND("Kilis",N1026))</f>
        <v>0</v>
      </c>
      <c r="CA1026" s="4" t="b">
        <f t="shared" ref="CA1026:CA1089" si="1568">ISNUMBER(FIND("Kocaeli",N1026))</f>
        <v>0</v>
      </c>
      <c r="CB1026" s="4" t="b">
        <f t="shared" ref="CB1026:CB1089" si="1569">ISNUMBER(FIND("Konya",N1026))</f>
        <v>0</v>
      </c>
      <c r="CC1026" s="4" t="b">
        <f t="shared" ref="CC1026:CC1089" si="1570">ISNUMBER(FIND("Kütahya",N1026))</f>
        <v>0</v>
      </c>
      <c r="CD1026" s="4" t="b">
        <f t="shared" ref="CD1026:CD1089" si="1571">ISNUMBER(FIND("Malatya",N1026))</f>
        <v>0</v>
      </c>
      <c r="CE1026" s="4" t="b">
        <f t="shared" ref="CE1026:CE1089" si="1572">ISNUMBER(FIND("Manisa",N1026))</f>
        <v>1</v>
      </c>
      <c r="CF1026" s="4" t="b">
        <f t="shared" ref="CF1026:CF1089" si="1573">ISNUMBER(FIND("Mardin",N1026))</f>
        <v>0</v>
      </c>
      <c r="CG1026" s="4" t="b">
        <f t="shared" ref="CG1026:CG1089" si="1574">ISNUMBER(FIND("Mersin",N1026))</f>
        <v>0</v>
      </c>
      <c r="CH1026" s="4" t="b">
        <f t="shared" ref="CH1026:CH1089" si="1575">ISNUMBER(FIND("Muğla",N1026))</f>
        <v>1</v>
      </c>
      <c r="CI1026" s="4" t="b">
        <f t="shared" ref="CI1026:CI1089" si="1576">ISNUMBER(FIND("Muş",N1026))</f>
        <v>0</v>
      </c>
      <c r="CJ1026" s="4" t="b">
        <f t="shared" ref="CJ1026:CJ1089" si="1577">ISNUMBER(FIND("Nevşehir",N1026))</f>
        <v>0</v>
      </c>
      <c r="CK1026" s="4" t="b">
        <f t="shared" ref="CK1026:CK1089" si="1578">ISNUMBER(FIND("Niğde",N1026))</f>
        <v>0</v>
      </c>
      <c r="CL1026" s="4" t="b">
        <f t="shared" ref="CL1026:CL1089" si="1579">ISNUMBER(FIND("Ordu",N1026))</f>
        <v>0</v>
      </c>
      <c r="CM1026" s="4" t="b">
        <f t="shared" ref="CM1026:CM1089" si="1580">ISNUMBER(FIND("Osmaniye",N1026))</f>
        <v>0</v>
      </c>
      <c r="CN1026" s="4" t="b">
        <f t="shared" ref="CN1026:CN1089" si="1581">ISNUMBER(FIND("Rize",N1026))</f>
        <v>0</v>
      </c>
      <c r="CO1026" s="4" t="b">
        <f t="shared" ref="CO1026:CO1089" si="1582">ISNUMBER(FIND("Sakarya",N1026))</f>
        <v>0</v>
      </c>
      <c r="CP1026" s="4" t="b">
        <f t="shared" ref="CP1026:CP1089" si="1583">ISNUMBER(FIND("Samsun",N1026))</f>
        <v>0</v>
      </c>
      <c r="CQ1026" s="4" t="b">
        <f t="shared" ref="CQ1026:CQ1089" si="1584">ISNUMBER(FIND("Siirt",N1026))</f>
        <v>0</v>
      </c>
      <c r="CR1026" s="4" t="b">
        <f t="shared" ref="CR1026:CR1089" si="1585">ISNUMBER(FIND("Sinop",N1026))</f>
        <v>0</v>
      </c>
      <c r="CS1026" s="4" t="b">
        <f t="shared" ref="CS1026:CS1089" si="1586">ISNUMBER(FIND("Sivas",N1026))</f>
        <v>0</v>
      </c>
      <c r="CT1026" s="4" t="b">
        <f t="shared" ref="CT1026:CT1089" si="1587">ISNUMBER(FIND("Şanlıurfa",N1026))</f>
        <v>0</v>
      </c>
      <c r="CU1026" s="4" t="b">
        <f t="shared" ref="CU1026:CU1089" si="1588">ISNUMBER(FIND("Şırnak",N1026))</f>
        <v>0</v>
      </c>
      <c r="CV1026" s="4" t="b">
        <f t="shared" ref="CV1026:CV1089" si="1589">ISNUMBER(FIND("Tekirdağ",N1026))</f>
        <v>0</v>
      </c>
      <c r="CW1026" s="4" t="b">
        <f t="shared" ref="CW1026:CW1089" si="1590">ISNUMBER(FIND("Tokat",N1026))</f>
        <v>0</v>
      </c>
      <c r="CX1026" s="4" t="b">
        <f t="shared" ref="CX1026:CX1089" si="1591">ISNUMBER(FIND("Trabzon",N1026))</f>
        <v>0</v>
      </c>
      <c r="CY1026" s="4" t="b">
        <f t="shared" ref="CY1026:CY1089" si="1592">ISNUMBER(FIND("Tunceli",N1026))</f>
        <v>0</v>
      </c>
      <c r="CZ1026" s="4" t="b">
        <f t="shared" ref="CZ1026:CZ1089" si="1593">ISNUMBER(FIND("Uşak",N1026))</f>
        <v>0</v>
      </c>
      <c r="DA1026" s="4" t="b">
        <f t="shared" ref="DA1026:DA1089" si="1594">ISNUMBER(FIND("Van",N1026))</f>
        <v>0</v>
      </c>
      <c r="DB1026" s="4" t="b">
        <f t="shared" ref="DB1026:DB1089" si="1595">ISNUMBER(FIND("Yalova",N1026))</f>
        <v>0</v>
      </c>
      <c r="DC1026" s="4" t="b">
        <f t="shared" ref="DC1026:DC1089" si="1596">ISNUMBER(FIND("Yozgat",N1026))</f>
        <v>0</v>
      </c>
      <c r="DD1026" s="4" t="b">
        <f t="shared" ref="DD1026:DD1089" si="1597">ISNUMBER(FIND("Zonguldak",N1026))</f>
        <v>0</v>
      </c>
    </row>
    <row r="1027" spans="1:108">
      <c r="A1027" s="4" t="s">
        <v>442</v>
      </c>
      <c r="C1027" t="s">
        <v>443</v>
      </c>
      <c r="D1027" s="4"/>
      <c r="E1027" s="4"/>
      <c r="F1027" t="s">
        <v>6080</v>
      </c>
      <c r="G1027" t="s">
        <v>429</v>
      </c>
      <c r="H1027" t="s">
        <v>7443</v>
      </c>
      <c r="I1027" t="s">
        <v>7417</v>
      </c>
      <c r="J1027" s="4" t="s">
        <v>108</v>
      </c>
      <c r="K1027" s="4" t="s">
        <v>109</v>
      </c>
      <c r="L1027" s="4" t="s">
        <v>6228</v>
      </c>
      <c r="M1027" s="4" t="s">
        <v>200</v>
      </c>
      <c r="N1027" s="4" t="s">
        <v>444</v>
      </c>
      <c r="O1027" s="4" t="b">
        <f t="shared" si="1504"/>
        <v>1</v>
      </c>
      <c r="P1027" s="4" t="b">
        <f t="shared" si="1505"/>
        <v>1</v>
      </c>
      <c r="Q1027" s="4" t="b">
        <f t="shared" si="1506"/>
        <v>1</v>
      </c>
      <c r="R1027" s="4" t="b">
        <f t="shared" si="1507"/>
        <v>1</v>
      </c>
      <c r="S1027" s="4" t="b">
        <f t="shared" si="1508"/>
        <v>1</v>
      </c>
      <c r="T1027" s="4" t="b">
        <f t="shared" si="1509"/>
        <v>1</v>
      </c>
      <c r="U1027" s="4" t="b">
        <f t="shared" si="1510"/>
        <v>1</v>
      </c>
      <c r="V1027" s="4" t="b">
        <f t="shared" si="1511"/>
        <v>1</v>
      </c>
      <c r="W1027" s="4" t="b">
        <f t="shared" si="1512"/>
        <v>0</v>
      </c>
      <c r="X1027" s="4" t="b">
        <f t="shared" si="1513"/>
        <v>1</v>
      </c>
      <c r="Y1027" s="4" t="b">
        <f t="shared" si="1514"/>
        <v>1</v>
      </c>
      <c r="Z1027" s="4" t="b">
        <f t="shared" si="1515"/>
        <v>0</v>
      </c>
      <c r="AA1027" s="4" t="b">
        <f t="shared" si="1516"/>
        <v>1</v>
      </c>
      <c r="AB1027" s="4" t="b">
        <f t="shared" si="1517"/>
        <v>0</v>
      </c>
      <c r="AC1027" s="4" t="b">
        <f t="shared" si="1518"/>
        <v>0</v>
      </c>
      <c r="AD1027" s="4" t="b">
        <f t="shared" si="1519"/>
        <v>1</v>
      </c>
      <c r="AE1027" s="4" t="b">
        <f t="shared" si="1520"/>
        <v>1</v>
      </c>
      <c r="AF1027" s="4" t="b">
        <f t="shared" si="1521"/>
        <v>0</v>
      </c>
      <c r="AG1027" s="4" t="b">
        <f t="shared" si="1522"/>
        <v>0</v>
      </c>
      <c r="AH1027" s="4" t="b">
        <f t="shared" si="1523"/>
        <v>1</v>
      </c>
      <c r="AI1027" s="4" t="b">
        <f t="shared" si="1524"/>
        <v>0</v>
      </c>
      <c r="AJ1027" s="4" t="b">
        <f t="shared" si="1525"/>
        <v>0</v>
      </c>
      <c r="AK1027" s="4" t="b">
        <f t="shared" si="1526"/>
        <v>0</v>
      </c>
      <c r="AL1027" s="4" t="b">
        <f t="shared" si="1527"/>
        <v>0</v>
      </c>
      <c r="AM1027" s="4" t="b">
        <f t="shared" si="1528"/>
        <v>0</v>
      </c>
      <c r="AN1027" s="4" t="b">
        <f t="shared" si="1529"/>
        <v>0</v>
      </c>
      <c r="AO1027" s="4" t="b">
        <f t="shared" si="1530"/>
        <v>0</v>
      </c>
      <c r="AP1027" s="4" t="b">
        <f t="shared" si="1531"/>
        <v>0</v>
      </c>
      <c r="AQ1027" s="4" t="b">
        <f t="shared" si="1532"/>
        <v>0</v>
      </c>
      <c r="AR1027" s="4" t="b">
        <f t="shared" si="1533"/>
        <v>0</v>
      </c>
      <c r="AS1027" s="4" t="b">
        <f t="shared" si="1534"/>
        <v>0</v>
      </c>
      <c r="AT1027" s="4" t="b">
        <f t="shared" si="1535"/>
        <v>1</v>
      </c>
      <c r="AU1027" s="4" t="b">
        <f t="shared" si="1536"/>
        <v>0</v>
      </c>
      <c r="AV1027" s="4" t="b">
        <f t="shared" si="1537"/>
        <v>0</v>
      </c>
      <c r="AW1027" s="4" t="b">
        <f t="shared" si="1538"/>
        <v>0</v>
      </c>
      <c r="AX1027" s="4" t="b">
        <f t="shared" si="1539"/>
        <v>0</v>
      </c>
      <c r="AY1027" s="4" t="b">
        <f t="shared" si="1540"/>
        <v>0</v>
      </c>
      <c r="AZ1027" s="4" t="b">
        <f t="shared" si="1541"/>
        <v>0</v>
      </c>
      <c r="BA1027" s="4" t="b">
        <f t="shared" si="1542"/>
        <v>0</v>
      </c>
      <c r="BB1027" s="4" t="b">
        <f t="shared" si="1543"/>
        <v>0</v>
      </c>
      <c r="BC1027" s="4" t="b">
        <f t="shared" si="1544"/>
        <v>1</v>
      </c>
      <c r="BD1027" s="4" t="b">
        <f t="shared" si="1545"/>
        <v>1</v>
      </c>
      <c r="BE1027" s="4" t="b">
        <f t="shared" si="1546"/>
        <v>0</v>
      </c>
      <c r="BF1027" s="4" t="b">
        <f t="shared" si="1547"/>
        <v>1</v>
      </c>
      <c r="BG1027" s="4" t="b">
        <f t="shared" si="1548"/>
        <v>0</v>
      </c>
      <c r="BH1027" s="4" t="b">
        <f t="shared" si="1549"/>
        <v>0</v>
      </c>
      <c r="BI1027" s="4" t="b">
        <f t="shared" si="1550"/>
        <v>0</v>
      </c>
      <c r="BJ1027" s="4" t="b">
        <f t="shared" si="1551"/>
        <v>0</v>
      </c>
      <c r="BK1027" s="4" t="b">
        <f t="shared" si="1552"/>
        <v>0</v>
      </c>
      <c r="BL1027" s="4" t="b">
        <f t="shared" si="1553"/>
        <v>0</v>
      </c>
      <c r="BM1027" s="4" t="b">
        <f t="shared" si="1554"/>
        <v>0</v>
      </c>
      <c r="BN1027" s="4" t="b">
        <f t="shared" si="1555"/>
        <v>0</v>
      </c>
      <c r="BO1027" s="4" t="b">
        <f t="shared" si="1556"/>
        <v>1</v>
      </c>
      <c r="BP1027" s="4" t="b">
        <f t="shared" si="1557"/>
        <v>0</v>
      </c>
      <c r="BQ1027" s="4" t="b">
        <f t="shared" si="1558"/>
        <v>0</v>
      </c>
      <c r="BR1027" s="4" t="b">
        <f t="shared" si="1559"/>
        <v>0</v>
      </c>
      <c r="BS1027" s="4" t="b">
        <f t="shared" si="1560"/>
        <v>1</v>
      </c>
      <c r="BT1027" s="4" t="b">
        <f t="shared" si="1561"/>
        <v>1</v>
      </c>
      <c r="BU1027" s="4" t="b">
        <f t="shared" si="1562"/>
        <v>1</v>
      </c>
      <c r="BV1027" s="4" t="b">
        <f t="shared" si="1563"/>
        <v>1</v>
      </c>
      <c r="BW1027" s="4" t="b">
        <f t="shared" si="1564"/>
        <v>0</v>
      </c>
      <c r="BX1027" s="4" t="b">
        <f t="shared" si="1565"/>
        <v>0</v>
      </c>
      <c r="BY1027" s="4" t="b">
        <f t="shared" si="1566"/>
        <v>0</v>
      </c>
      <c r="BZ1027" s="4" t="b">
        <f t="shared" si="1567"/>
        <v>0</v>
      </c>
      <c r="CA1027" s="4" t="b">
        <f t="shared" si="1568"/>
        <v>0</v>
      </c>
      <c r="CB1027" s="4" t="b">
        <f t="shared" si="1569"/>
        <v>0</v>
      </c>
      <c r="CC1027" s="4" t="b">
        <f t="shared" si="1570"/>
        <v>0</v>
      </c>
      <c r="CD1027" s="4" t="b">
        <f t="shared" si="1571"/>
        <v>0</v>
      </c>
      <c r="CE1027" s="4" t="b">
        <f t="shared" si="1572"/>
        <v>0</v>
      </c>
      <c r="CF1027" s="4" t="b">
        <f t="shared" si="1573"/>
        <v>0</v>
      </c>
      <c r="CG1027" s="4" t="b">
        <f t="shared" si="1574"/>
        <v>1</v>
      </c>
      <c r="CH1027" s="4" t="b">
        <f t="shared" si="1575"/>
        <v>0</v>
      </c>
      <c r="CI1027" s="4" t="b">
        <f t="shared" si="1576"/>
        <v>0</v>
      </c>
      <c r="CJ1027" s="4" t="b">
        <f t="shared" si="1577"/>
        <v>0</v>
      </c>
      <c r="CK1027" s="4" t="b">
        <f t="shared" si="1578"/>
        <v>0</v>
      </c>
      <c r="CL1027" s="4" t="b">
        <f t="shared" si="1579"/>
        <v>0</v>
      </c>
      <c r="CM1027" s="4" t="b">
        <f t="shared" si="1580"/>
        <v>0</v>
      </c>
      <c r="CN1027" s="4" t="b">
        <f t="shared" si="1581"/>
        <v>0</v>
      </c>
      <c r="CO1027" s="4" t="b">
        <f t="shared" si="1582"/>
        <v>0</v>
      </c>
      <c r="CP1027" s="4" t="b">
        <f t="shared" si="1583"/>
        <v>0</v>
      </c>
      <c r="CQ1027" s="4" t="b">
        <f t="shared" si="1584"/>
        <v>0</v>
      </c>
      <c r="CR1027" s="4" t="b">
        <f t="shared" si="1585"/>
        <v>0</v>
      </c>
      <c r="CS1027" s="4" t="b">
        <f t="shared" si="1586"/>
        <v>0</v>
      </c>
      <c r="CT1027" s="4" t="b">
        <f t="shared" si="1587"/>
        <v>0</v>
      </c>
      <c r="CU1027" s="4" t="b">
        <f t="shared" si="1588"/>
        <v>0</v>
      </c>
      <c r="CV1027" s="4" t="b">
        <f t="shared" si="1589"/>
        <v>0</v>
      </c>
      <c r="CW1027" s="4" t="b">
        <f t="shared" si="1590"/>
        <v>0</v>
      </c>
      <c r="CX1027" s="4" t="b">
        <f t="shared" si="1591"/>
        <v>0</v>
      </c>
      <c r="CY1027" s="4" t="b">
        <f t="shared" si="1592"/>
        <v>0</v>
      </c>
      <c r="CZ1027" s="4" t="b">
        <f t="shared" si="1593"/>
        <v>0</v>
      </c>
      <c r="DA1027" s="4" t="b">
        <f t="shared" si="1594"/>
        <v>0</v>
      </c>
      <c r="DB1027" s="4" t="b">
        <f t="shared" si="1595"/>
        <v>0</v>
      </c>
      <c r="DC1027" s="4" t="b">
        <f t="shared" si="1596"/>
        <v>0</v>
      </c>
      <c r="DD1027" s="4" t="b">
        <f t="shared" si="1597"/>
        <v>0</v>
      </c>
    </row>
    <row r="1028" spans="1:108">
      <c r="A1028" t="s">
        <v>445</v>
      </c>
      <c r="C1028" t="s">
        <v>446</v>
      </c>
      <c r="F1028" t="s">
        <v>6080</v>
      </c>
      <c r="G1028" t="s">
        <v>429</v>
      </c>
      <c r="H1028" t="s">
        <v>7443</v>
      </c>
      <c r="I1028" t="s">
        <v>7417</v>
      </c>
      <c r="J1028" t="s">
        <v>250</v>
      </c>
      <c r="K1028" t="s">
        <v>109</v>
      </c>
      <c r="L1028" t="s">
        <v>6225</v>
      </c>
      <c r="M1028" t="s">
        <v>115</v>
      </c>
      <c r="N1028" t="s">
        <v>447</v>
      </c>
      <c r="O1028" t="b">
        <f t="shared" si="1504"/>
        <v>1</v>
      </c>
      <c r="P1028" t="b">
        <f t="shared" si="1505"/>
        <v>1</v>
      </c>
      <c r="Q1028" t="b">
        <f t="shared" si="1506"/>
        <v>1</v>
      </c>
      <c r="R1028" t="b">
        <f t="shared" si="1507"/>
        <v>0</v>
      </c>
      <c r="S1028" t="b">
        <f t="shared" si="1508"/>
        <v>1</v>
      </c>
      <c r="T1028" t="b">
        <f t="shared" si="1509"/>
        <v>0</v>
      </c>
      <c r="U1028" t="b">
        <f t="shared" si="1510"/>
        <v>1</v>
      </c>
      <c r="V1028" t="b">
        <f t="shared" si="1511"/>
        <v>1</v>
      </c>
      <c r="W1028" t="b">
        <f t="shared" si="1512"/>
        <v>0</v>
      </c>
      <c r="X1028" t="b">
        <f t="shared" si="1513"/>
        <v>1</v>
      </c>
      <c r="Y1028" t="b">
        <f t="shared" si="1514"/>
        <v>1</v>
      </c>
      <c r="Z1028" t="b">
        <f t="shared" si="1515"/>
        <v>1</v>
      </c>
      <c r="AA1028" t="b">
        <f t="shared" si="1516"/>
        <v>0</v>
      </c>
      <c r="AB1028" t="b">
        <f t="shared" si="1517"/>
        <v>1</v>
      </c>
      <c r="AC1028" t="b">
        <f t="shared" si="1518"/>
        <v>0</v>
      </c>
      <c r="AD1028" t="b">
        <f t="shared" si="1519"/>
        <v>0</v>
      </c>
      <c r="AE1028" t="b">
        <f t="shared" si="1520"/>
        <v>0</v>
      </c>
      <c r="AF1028" t="b">
        <f t="shared" si="1521"/>
        <v>0</v>
      </c>
      <c r="AG1028" t="b">
        <f t="shared" si="1522"/>
        <v>0</v>
      </c>
      <c r="AH1028" t="b">
        <f t="shared" si="1523"/>
        <v>1</v>
      </c>
      <c r="AI1028" t="b">
        <f t="shared" si="1524"/>
        <v>1</v>
      </c>
      <c r="AJ1028" t="b">
        <f t="shared" si="1525"/>
        <v>0</v>
      </c>
      <c r="AK1028" t="b">
        <f t="shared" si="1526"/>
        <v>0</v>
      </c>
      <c r="AL1028" t="b">
        <f t="shared" si="1527"/>
        <v>0</v>
      </c>
      <c r="AM1028" t="b">
        <f t="shared" si="1528"/>
        <v>0</v>
      </c>
      <c r="AN1028" t="b">
        <f t="shared" si="1529"/>
        <v>0</v>
      </c>
      <c r="AO1028" t="b">
        <f t="shared" si="1530"/>
        <v>0</v>
      </c>
      <c r="AP1028" t="b">
        <f t="shared" si="1531"/>
        <v>0</v>
      </c>
      <c r="AQ1028" t="b">
        <f t="shared" si="1532"/>
        <v>0</v>
      </c>
      <c r="AR1028" t="b">
        <f t="shared" si="1533"/>
        <v>0</v>
      </c>
      <c r="AS1028" t="b">
        <f t="shared" si="1534"/>
        <v>0</v>
      </c>
      <c r="AT1028" t="b">
        <f t="shared" si="1535"/>
        <v>0</v>
      </c>
      <c r="AU1028" t="b">
        <f t="shared" si="1536"/>
        <v>0</v>
      </c>
      <c r="AV1028" t="b">
        <f t="shared" si="1537"/>
        <v>1</v>
      </c>
      <c r="AW1028" t="b">
        <f t="shared" si="1538"/>
        <v>0</v>
      </c>
      <c r="AX1028" t="b">
        <f t="shared" si="1539"/>
        <v>0</v>
      </c>
      <c r="AY1028" t="b">
        <f t="shared" si="1540"/>
        <v>0</v>
      </c>
      <c r="AZ1028" t="b">
        <f t="shared" si="1541"/>
        <v>0</v>
      </c>
      <c r="BA1028" t="b">
        <f t="shared" si="1542"/>
        <v>0</v>
      </c>
      <c r="BB1028" t="b">
        <f t="shared" si="1543"/>
        <v>0</v>
      </c>
      <c r="BC1028" t="b">
        <f t="shared" si="1544"/>
        <v>0</v>
      </c>
      <c r="BD1028" t="b">
        <f t="shared" si="1545"/>
        <v>0</v>
      </c>
      <c r="BE1028" t="b">
        <f t="shared" si="1546"/>
        <v>0</v>
      </c>
      <c r="BF1028" t="b">
        <f t="shared" si="1547"/>
        <v>0</v>
      </c>
      <c r="BG1028" t="b">
        <f t="shared" si="1548"/>
        <v>1</v>
      </c>
      <c r="BH1028" t="b">
        <f t="shared" si="1549"/>
        <v>0</v>
      </c>
      <c r="BI1028" t="b">
        <f t="shared" si="1550"/>
        <v>0</v>
      </c>
      <c r="BJ1028" t="b">
        <f t="shared" si="1551"/>
        <v>1</v>
      </c>
      <c r="BK1028" t="b">
        <f t="shared" si="1552"/>
        <v>0</v>
      </c>
      <c r="BL1028" t="b">
        <f t="shared" si="1553"/>
        <v>0</v>
      </c>
      <c r="BM1028" t="b">
        <f t="shared" si="1554"/>
        <v>0</v>
      </c>
      <c r="BN1028" t="b">
        <f t="shared" si="1555"/>
        <v>0</v>
      </c>
      <c r="BO1028" t="b">
        <f t="shared" si="1556"/>
        <v>0</v>
      </c>
      <c r="BP1028" t="b">
        <f t="shared" si="1557"/>
        <v>0</v>
      </c>
      <c r="BQ1028" t="b">
        <f t="shared" si="1558"/>
        <v>0</v>
      </c>
      <c r="BR1028" t="b">
        <f t="shared" si="1559"/>
        <v>0</v>
      </c>
      <c r="BS1028" t="b">
        <f t="shared" si="1560"/>
        <v>0</v>
      </c>
      <c r="BT1028" t="b">
        <f t="shared" si="1561"/>
        <v>0</v>
      </c>
      <c r="BU1028" t="b">
        <f t="shared" si="1562"/>
        <v>0</v>
      </c>
      <c r="BV1028" t="b">
        <f t="shared" si="1563"/>
        <v>0</v>
      </c>
      <c r="BW1028" t="b">
        <f t="shared" si="1564"/>
        <v>0</v>
      </c>
      <c r="BX1028" t="b">
        <f t="shared" si="1565"/>
        <v>0</v>
      </c>
      <c r="BY1028" t="b">
        <f t="shared" si="1566"/>
        <v>0</v>
      </c>
      <c r="BZ1028" t="b">
        <f t="shared" si="1567"/>
        <v>0</v>
      </c>
      <c r="CA1028" t="b">
        <f t="shared" si="1568"/>
        <v>0</v>
      </c>
      <c r="CB1028" t="b">
        <f t="shared" si="1569"/>
        <v>1</v>
      </c>
      <c r="CC1028" t="b">
        <f t="shared" si="1570"/>
        <v>0</v>
      </c>
      <c r="CD1028" t="b">
        <f t="shared" si="1571"/>
        <v>1</v>
      </c>
      <c r="CE1028" t="b">
        <f t="shared" si="1572"/>
        <v>0</v>
      </c>
      <c r="CF1028" t="b">
        <f t="shared" si="1573"/>
        <v>0</v>
      </c>
      <c r="CG1028" t="b">
        <f t="shared" si="1574"/>
        <v>0</v>
      </c>
      <c r="CH1028" t="b">
        <f t="shared" si="1575"/>
        <v>0</v>
      </c>
      <c r="CI1028" t="b">
        <f t="shared" si="1576"/>
        <v>0</v>
      </c>
      <c r="CJ1028" t="b">
        <f t="shared" si="1577"/>
        <v>0</v>
      </c>
      <c r="CK1028" t="b">
        <f t="shared" si="1578"/>
        <v>1</v>
      </c>
      <c r="CL1028" t="b">
        <f t="shared" si="1579"/>
        <v>0</v>
      </c>
      <c r="CM1028" t="b">
        <f t="shared" si="1580"/>
        <v>0</v>
      </c>
      <c r="CN1028" t="b">
        <f t="shared" si="1581"/>
        <v>0</v>
      </c>
      <c r="CO1028" t="b">
        <f t="shared" si="1582"/>
        <v>0</v>
      </c>
      <c r="CP1028" t="b">
        <f t="shared" si="1583"/>
        <v>0</v>
      </c>
      <c r="CQ1028" t="b">
        <f t="shared" si="1584"/>
        <v>0</v>
      </c>
      <c r="CR1028" t="b">
        <f t="shared" si="1585"/>
        <v>0</v>
      </c>
      <c r="CS1028" t="b">
        <f t="shared" si="1586"/>
        <v>0</v>
      </c>
      <c r="CT1028" t="b">
        <f t="shared" si="1587"/>
        <v>0</v>
      </c>
      <c r="CU1028" t="b">
        <f t="shared" si="1588"/>
        <v>0</v>
      </c>
      <c r="CV1028" t="b">
        <f t="shared" si="1589"/>
        <v>0</v>
      </c>
      <c r="CW1028" t="b">
        <f t="shared" si="1590"/>
        <v>1</v>
      </c>
      <c r="CX1028" t="b">
        <f t="shared" si="1591"/>
        <v>0</v>
      </c>
      <c r="CY1028" t="b">
        <f t="shared" si="1592"/>
        <v>0</v>
      </c>
      <c r="CZ1028" t="b">
        <f t="shared" si="1593"/>
        <v>0</v>
      </c>
      <c r="DA1028" t="b">
        <f t="shared" si="1594"/>
        <v>0</v>
      </c>
      <c r="DB1028" t="b">
        <f t="shared" si="1595"/>
        <v>0</v>
      </c>
      <c r="DC1028" t="b">
        <f t="shared" si="1596"/>
        <v>0</v>
      </c>
      <c r="DD1028" t="b">
        <f t="shared" si="1597"/>
        <v>0</v>
      </c>
    </row>
    <row r="1029" spans="1:108">
      <c r="A1029" t="s">
        <v>455</v>
      </c>
      <c r="C1029" t="s">
        <v>456</v>
      </c>
      <c r="F1029" t="s">
        <v>6080</v>
      </c>
      <c r="G1029" t="s">
        <v>429</v>
      </c>
      <c r="H1029" t="s">
        <v>7443</v>
      </c>
      <c r="I1029" t="s">
        <v>7417</v>
      </c>
      <c r="J1029" t="s">
        <v>183</v>
      </c>
      <c r="K1029" t="s">
        <v>183</v>
      </c>
      <c r="L1029" t="s">
        <v>6232</v>
      </c>
      <c r="M1029" t="s">
        <v>6079</v>
      </c>
      <c r="N1029" t="s">
        <v>457</v>
      </c>
      <c r="O1029" t="b">
        <f t="shared" si="1504"/>
        <v>1</v>
      </c>
      <c r="P1029" t="b">
        <f t="shared" si="1505"/>
        <v>1</v>
      </c>
      <c r="Q1029" t="b">
        <f t="shared" si="1506"/>
        <v>1</v>
      </c>
      <c r="R1029" t="b">
        <f t="shared" si="1507"/>
        <v>1</v>
      </c>
      <c r="S1029" t="b">
        <f t="shared" si="1508"/>
        <v>1</v>
      </c>
      <c r="T1029" t="b">
        <f t="shared" si="1509"/>
        <v>0</v>
      </c>
      <c r="U1029" t="b">
        <f t="shared" si="1510"/>
        <v>1</v>
      </c>
      <c r="V1029" t="b">
        <f t="shared" si="1511"/>
        <v>1</v>
      </c>
      <c r="W1029" t="b">
        <f t="shared" si="1512"/>
        <v>0</v>
      </c>
      <c r="X1029" t="b">
        <f t="shared" si="1513"/>
        <v>1</v>
      </c>
      <c r="Y1029" t="b">
        <f t="shared" si="1514"/>
        <v>1</v>
      </c>
      <c r="Z1029" t="b">
        <f t="shared" si="1515"/>
        <v>0</v>
      </c>
      <c r="AA1029" t="b">
        <f t="shared" si="1516"/>
        <v>1</v>
      </c>
      <c r="AB1029" t="b">
        <f t="shared" si="1517"/>
        <v>0</v>
      </c>
      <c r="AC1029" t="b">
        <f t="shared" si="1518"/>
        <v>0</v>
      </c>
      <c r="AD1029" t="b">
        <f t="shared" si="1519"/>
        <v>0</v>
      </c>
      <c r="AE1029" t="b">
        <f t="shared" si="1520"/>
        <v>0</v>
      </c>
      <c r="AF1029" t="b">
        <f t="shared" si="1521"/>
        <v>0</v>
      </c>
      <c r="AG1029" t="b">
        <f t="shared" si="1522"/>
        <v>1</v>
      </c>
      <c r="AH1029" t="b">
        <f t="shared" si="1523"/>
        <v>1</v>
      </c>
      <c r="AI1029" t="b">
        <f t="shared" si="1524"/>
        <v>0</v>
      </c>
      <c r="AJ1029" t="b">
        <f t="shared" si="1525"/>
        <v>0</v>
      </c>
      <c r="AK1029" t="b">
        <f t="shared" si="1526"/>
        <v>0</v>
      </c>
      <c r="AL1029" t="b">
        <f t="shared" si="1527"/>
        <v>0</v>
      </c>
      <c r="AM1029" t="b">
        <f t="shared" si="1528"/>
        <v>0</v>
      </c>
      <c r="AN1029" t="b">
        <f t="shared" si="1529"/>
        <v>0</v>
      </c>
      <c r="AO1029" t="b">
        <f t="shared" si="1530"/>
        <v>0</v>
      </c>
      <c r="AP1029" t="b">
        <f t="shared" si="1531"/>
        <v>0</v>
      </c>
      <c r="AQ1029" t="b">
        <f t="shared" si="1532"/>
        <v>0</v>
      </c>
      <c r="AR1029" t="b">
        <f t="shared" si="1533"/>
        <v>0</v>
      </c>
      <c r="AS1029" t="b">
        <f t="shared" si="1534"/>
        <v>0</v>
      </c>
      <c r="AT1029" t="b">
        <f t="shared" si="1535"/>
        <v>0</v>
      </c>
      <c r="AU1029" t="b">
        <f t="shared" si="1536"/>
        <v>0</v>
      </c>
      <c r="AV1029" t="b">
        <f t="shared" si="1537"/>
        <v>1</v>
      </c>
      <c r="AW1029" t="b">
        <f t="shared" si="1538"/>
        <v>0</v>
      </c>
      <c r="AX1029" t="b">
        <f t="shared" si="1539"/>
        <v>1</v>
      </c>
      <c r="AY1029" t="b">
        <f t="shared" si="1540"/>
        <v>1</v>
      </c>
      <c r="AZ1029" t="b">
        <f t="shared" si="1541"/>
        <v>0</v>
      </c>
      <c r="BA1029" t="b">
        <f t="shared" si="1542"/>
        <v>0</v>
      </c>
      <c r="BB1029" t="b">
        <f t="shared" si="1543"/>
        <v>0</v>
      </c>
      <c r="BC1029" t="b">
        <f t="shared" si="1544"/>
        <v>1</v>
      </c>
      <c r="BD1029" t="b">
        <f t="shared" si="1545"/>
        <v>0</v>
      </c>
      <c r="BE1029" t="b">
        <f t="shared" si="1546"/>
        <v>1</v>
      </c>
      <c r="BF1029" t="b">
        <f t="shared" si="1547"/>
        <v>1</v>
      </c>
      <c r="BG1029" t="b">
        <f t="shared" si="1548"/>
        <v>0</v>
      </c>
      <c r="BH1029" t="b">
        <f t="shared" si="1549"/>
        <v>0</v>
      </c>
      <c r="BI1029" t="b">
        <f t="shared" si="1550"/>
        <v>0</v>
      </c>
      <c r="BJ1029" t="b">
        <f t="shared" si="1551"/>
        <v>0</v>
      </c>
      <c r="BK1029" t="b">
        <f t="shared" si="1552"/>
        <v>0</v>
      </c>
      <c r="BL1029" t="b">
        <f t="shared" si="1553"/>
        <v>1</v>
      </c>
      <c r="BM1029" t="b">
        <f t="shared" si="1554"/>
        <v>0</v>
      </c>
      <c r="BN1029" t="b">
        <f t="shared" si="1555"/>
        <v>0</v>
      </c>
      <c r="BO1029" t="b">
        <f t="shared" si="1556"/>
        <v>1</v>
      </c>
      <c r="BP1029" t="b">
        <f t="shared" si="1557"/>
        <v>0</v>
      </c>
      <c r="BQ1029" t="b">
        <f t="shared" si="1558"/>
        <v>0</v>
      </c>
      <c r="BR1029" t="b">
        <f t="shared" si="1559"/>
        <v>0</v>
      </c>
      <c r="BS1029" t="b">
        <f t="shared" si="1560"/>
        <v>0</v>
      </c>
      <c r="BT1029" t="b">
        <f t="shared" si="1561"/>
        <v>0</v>
      </c>
      <c r="BU1029" t="b">
        <f t="shared" si="1562"/>
        <v>1</v>
      </c>
      <c r="BV1029" t="b">
        <f t="shared" si="1563"/>
        <v>1</v>
      </c>
      <c r="BW1029" t="b">
        <f t="shared" si="1564"/>
        <v>0</v>
      </c>
      <c r="BX1029" t="b">
        <f t="shared" si="1565"/>
        <v>0</v>
      </c>
      <c r="BY1029" t="b">
        <f t="shared" si="1566"/>
        <v>1</v>
      </c>
      <c r="BZ1029" t="b">
        <f t="shared" si="1567"/>
        <v>0</v>
      </c>
      <c r="CA1029" t="b">
        <f t="shared" si="1568"/>
        <v>0</v>
      </c>
      <c r="CB1029" t="b">
        <f t="shared" si="1569"/>
        <v>0</v>
      </c>
      <c r="CC1029" t="b">
        <f t="shared" si="1570"/>
        <v>0</v>
      </c>
      <c r="CD1029" t="b">
        <f t="shared" si="1571"/>
        <v>0</v>
      </c>
      <c r="CE1029" t="b">
        <f t="shared" si="1572"/>
        <v>0</v>
      </c>
      <c r="CF1029" t="b">
        <f t="shared" si="1573"/>
        <v>0</v>
      </c>
      <c r="CG1029" t="b">
        <f t="shared" si="1574"/>
        <v>0</v>
      </c>
      <c r="CH1029" t="b">
        <f t="shared" si="1575"/>
        <v>0</v>
      </c>
      <c r="CI1029" t="b">
        <f t="shared" si="1576"/>
        <v>0</v>
      </c>
      <c r="CJ1029" t="b">
        <f t="shared" si="1577"/>
        <v>0</v>
      </c>
      <c r="CK1029" t="b">
        <f t="shared" si="1578"/>
        <v>0</v>
      </c>
      <c r="CL1029" t="b">
        <f t="shared" si="1579"/>
        <v>0</v>
      </c>
      <c r="CM1029" t="b">
        <f t="shared" si="1580"/>
        <v>0</v>
      </c>
      <c r="CN1029" t="b">
        <f t="shared" si="1581"/>
        <v>0</v>
      </c>
      <c r="CO1029" t="b">
        <f t="shared" si="1582"/>
        <v>0</v>
      </c>
      <c r="CP1029" t="b">
        <f t="shared" si="1583"/>
        <v>0</v>
      </c>
      <c r="CQ1029" t="b">
        <f t="shared" si="1584"/>
        <v>0</v>
      </c>
      <c r="CR1029" t="b">
        <f t="shared" si="1585"/>
        <v>1</v>
      </c>
      <c r="CS1029" t="b">
        <f t="shared" si="1586"/>
        <v>0</v>
      </c>
      <c r="CT1029" t="b">
        <f t="shared" si="1587"/>
        <v>0</v>
      </c>
      <c r="CU1029" t="b">
        <f t="shared" si="1588"/>
        <v>0</v>
      </c>
      <c r="CV1029" t="b">
        <f t="shared" si="1589"/>
        <v>0</v>
      </c>
      <c r="CW1029" t="b">
        <f t="shared" si="1590"/>
        <v>0</v>
      </c>
      <c r="CX1029" t="b">
        <f t="shared" si="1591"/>
        <v>0</v>
      </c>
      <c r="CY1029" t="b">
        <f t="shared" si="1592"/>
        <v>0</v>
      </c>
      <c r="CZ1029" t="b">
        <f t="shared" si="1593"/>
        <v>0</v>
      </c>
      <c r="DA1029" t="b">
        <f t="shared" si="1594"/>
        <v>0</v>
      </c>
      <c r="DB1029" t="b">
        <f t="shared" si="1595"/>
        <v>0</v>
      </c>
      <c r="DC1029" t="b">
        <f t="shared" si="1596"/>
        <v>0</v>
      </c>
      <c r="DD1029" t="b">
        <f t="shared" si="1597"/>
        <v>0</v>
      </c>
    </row>
    <row r="1030" spans="1:108">
      <c r="A1030" t="s">
        <v>458</v>
      </c>
      <c r="C1030" t="s">
        <v>456</v>
      </c>
      <c r="F1030" t="s">
        <v>6080</v>
      </c>
      <c r="G1030" t="s">
        <v>429</v>
      </c>
      <c r="H1030" t="s">
        <v>7443</v>
      </c>
      <c r="I1030" t="s">
        <v>7417</v>
      </c>
      <c r="J1030" t="s">
        <v>109</v>
      </c>
      <c r="K1030" t="s">
        <v>109</v>
      </c>
      <c r="L1030" t="s">
        <v>6233</v>
      </c>
      <c r="M1030" t="s">
        <v>6079</v>
      </c>
      <c r="N1030" t="s">
        <v>459</v>
      </c>
      <c r="O1030" t="b">
        <f t="shared" si="1504"/>
        <v>0</v>
      </c>
      <c r="P1030" t="b">
        <f t="shared" si="1505"/>
        <v>0</v>
      </c>
      <c r="Q1030" t="b">
        <f t="shared" si="1506"/>
        <v>1</v>
      </c>
      <c r="R1030" t="b">
        <f t="shared" si="1507"/>
        <v>1</v>
      </c>
      <c r="S1030" t="b">
        <f t="shared" si="1508"/>
        <v>0</v>
      </c>
      <c r="T1030" t="b">
        <f t="shared" si="1509"/>
        <v>0</v>
      </c>
      <c r="U1030" t="b">
        <f t="shared" si="1510"/>
        <v>1</v>
      </c>
      <c r="V1030" t="b">
        <f t="shared" si="1511"/>
        <v>1</v>
      </c>
      <c r="W1030" t="b">
        <f t="shared" si="1512"/>
        <v>0</v>
      </c>
      <c r="X1030" t="b">
        <f t="shared" si="1513"/>
        <v>0</v>
      </c>
      <c r="Y1030" t="b">
        <f t="shared" si="1514"/>
        <v>1</v>
      </c>
      <c r="Z1030" t="b">
        <f t="shared" si="1515"/>
        <v>0</v>
      </c>
      <c r="AA1030" t="b">
        <f t="shared" si="1516"/>
        <v>1</v>
      </c>
      <c r="AB1030" t="b">
        <f t="shared" si="1517"/>
        <v>0</v>
      </c>
      <c r="AC1030" t="b">
        <f t="shared" si="1518"/>
        <v>0</v>
      </c>
      <c r="AD1030" t="b">
        <f t="shared" si="1519"/>
        <v>0</v>
      </c>
      <c r="AE1030" t="b">
        <f t="shared" si="1520"/>
        <v>0</v>
      </c>
      <c r="AF1030" t="b">
        <f t="shared" si="1521"/>
        <v>0</v>
      </c>
      <c r="AG1030" t="b">
        <f t="shared" si="1522"/>
        <v>0</v>
      </c>
      <c r="AH1030" t="b">
        <f t="shared" si="1523"/>
        <v>1</v>
      </c>
      <c r="AI1030" t="b">
        <f t="shared" si="1524"/>
        <v>0</v>
      </c>
      <c r="AJ1030" t="b">
        <f t="shared" si="1525"/>
        <v>0</v>
      </c>
      <c r="AK1030" t="b">
        <f t="shared" si="1526"/>
        <v>0</v>
      </c>
      <c r="AL1030" t="b">
        <f t="shared" si="1527"/>
        <v>0</v>
      </c>
      <c r="AM1030" t="b">
        <f t="shared" si="1528"/>
        <v>0</v>
      </c>
      <c r="AN1030" t="b">
        <f t="shared" si="1529"/>
        <v>0</v>
      </c>
      <c r="AO1030" t="b">
        <f t="shared" si="1530"/>
        <v>0</v>
      </c>
      <c r="AP1030" t="b">
        <f t="shared" si="1531"/>
        <v>0</v>
      </c>
      <c r="AQ1030" t="b">
        <f t="shared" si="1532"/>
        <v>0</v>
      </c>
      <c r="AR1030" t="b">
        <f t="shared" si="1533"/>
        <v>0</v>
      </c>
      <c r="AS1030" t="b">
        <f t="shared" si="1534"/>
        <v>0</v>
      </c>
      <c r="AT1030" t="b">
        <f t="shared" si="1535"/>
        <v>0</v>
      </c>
      <c r="AU1030" t="b">
        <f t="shared" si="1536"/>
        <v>0</v>
      </c>
      <c r="AV1030" t="b">
        <f t="shared" si="1537"/>
        <v>0</v>
      </c>
      <c r="AW1030" t="b">
        <f t="shared" si="1538"/>
        <v>0</v>
      </c>
      <c r="AX1030" t="b">
        <f t="shared" si="1539"/>
        <v>0</v>
      </c>
      <c r="AY1030" t="b">
        <f t="shared" si="1540"/>
        <v>0</v>
      </c>
      <c r="AZ1030" t="b">
        <f t="shared" si="1541"/>
        <v>0</v>
      </c>
      <c r="BA1030" t="b">
        <f t="shared" si="1542"/>
        <v>0</v>
      </c>
      <c r="BB1030" t="b">
        <f t="shared" si="1543"/>
        <v>0</v>
      </c>
      <c r="BC1030" t="b">
        <f t="shared" si="1544"/>
        <v>1</v>
      </c>
      <c r="BD1030" t="b">
        <f t="shared" si="1545"/>
        <v>0</v>
      </c>
      <c r="BE1030" t="b">
        <f t="shared" si="1546"/>
        <v>0</v>
      </c>
      <c r="BF1030" t="b">
        <f t="shared" si="1547"/>
        <v>0</v>
      </c>
      <c r="BG1030" t="b">
        <f t="shared" si="1548"/>
        <v>0</v>
      </c>
      <c r="BH1030" t="b">
        <f t="shared" si="1549"/>
        <v>0</v>
      </c>
      <c r="BI1030" t="b">
        <f t="shared" si="1550"/>
        <v>0</v>
      </c>
      <c r="BJ1030" t="b">
        <f t="shared" si="1551"/>
        <v>0</v>
      </c>
      <c r="BK1030" t="b">
        <f t="shared" si="1552"/>
        <v>0</v>
      </c>
      <c r="BL1030" t="b">
        <f t="shared" si="1553"/>
        <v>0</v>
      </c>
      <c r="BM1030" t="b">
        <f t="shared" si="1554"/>
        <v>0</v>
      </c>
      <c r="BN1030" t="b">
        <f t="shared" si="1555"/>
        <v>0</v>
      </c>
      <c r="BO1030" t="b">
        <f t="shared" si="1556"/>
        <v>0</v>
      </c>
      <c r="BP1030" t="b">
        <f t="shared" si="1557"/>
        <v>0</v>
      </c>
      <c r="BQ1030" t="b">
        <f t="shared" si="1558"/>
        <v>0</v>
      </c>
      <c r="BR1030" t="b">
        <f t="shared" si="1559"/>
        <v>0</v>
      </c>
      <c r="BS1030" t="b">
        <f t="shared" si="1560"/>
        <v>0</v>
      </c>
      <c r="BT1030" t="b">
        <f t="shared" si="1561"/>
        <v>0</v>
      </c>
      <c r="BU1030" t="b">
        <f t="shared" si="1562"/>
        <v>0</v>
      </c>
      <c r="BV1030" t="b">
        <f t="shared" si="1563"/>
        <v>0</v>
      </c>
      <c r="BW1030" t="b">
        <f t="shared" si="1564"/>
        <v>0</v>
      </c>
      <c r="BX1030" t="b">
        <f t="shared" si="1565"/>
        <v>0</v>
      </c>
      <c r="BY1030" t="b">
        <f t="shared" si="1566"/>
        <v>0</v>
      </c>
      <c r="BZ1030" t="b">
        <f t="shared" si="1567"/>
        <v>0</v>
      </c>
      <c r="CA1030" t="b">
        <f t="shared" si="1568"/>
        <v>0</v>
      </c>
      <c r="CB1030" t="b">
        <f t="shared" si="1569"/>
        <v>0</v>
      </c>
      <c r="CC1030" t="b">
        <f t="shared" si="1570"/>
        <v>0</v>
      </c>
      <c r="CD1030" t="b">
        <f t="shared" si="1571"/>
        <v>0</v>
      </c>
      <c r="CE1030" t="b">
        <f t="shared" si="1572"/>
        <v>0</v>
      </c>
      <c r="CF1030" t="b">
        <f t="shared" si="1573"/>
        <v>0</v>
      </c>
      <c r="CG1030" t="b">
        <f t="shared" si="1574"/>
        <v>0</v>
      </c>
      <c r="CH1030" t="b">
        <f t="shared" si="1575"/>
        <v>0</v>
      </c>
      <c r="CI1030" t="b">
        <f t="shared" si="1576"/>
        <v>0</v>
      </c>
      <c r="CJ1030" t="b">
        <f t="shared" si="1577"/>
        <v>0</v>
      </c>
      <c r="CK1030" t="b">
        <f t="shared" si="1578"/>
        <v>0</v>
      </c>
      <c r="CL1030" t="b">
        <f t="shared" si="1579"/>
        <v>0</v>
      </c>
      <c r="CM1030" t="b">
        <f t="shared" si="1580"/>
        <v>0</v>
      </c>
      <c r="CN1030" t="b">
        <f t="shared" si="1581"/>
        <v>0</v>
      </c>
      <c r="CO1030" t="b">
        <f t="shared" si="1582"/>
        <v>0</v>
      </c>
      <c r="CP1030" t="b">
        <f t="shared" si="1583"/>
        <v>0</v>
      </c>
      <c r="CQ1030" t="b">
        <f t="shared" si="1584"/>
        <v>0</v>
      </c>
      <c r="CR1030" t="b">
        <f t="shared" si="1585"/>
        <v>0</v>
      </c>
      <c r="CS1030" t="b">
        <f t="shared" si="1586"/>
        <v>0</v>
      </c>
      <c r="CT1030" t="b">
        <f t="shared" si="1587"/>
        <v>0</v>
      </c>
      <c r="CU1030" t="b">
        <f t="shared" si="1588"/>
        <v>0</v>
      </c>
      <c r="CV1030" t="b">
        <f t="shared" si="1589"/>
        <v>0</v>
      </c>
      <c r="CW1030" t="b">
        <f t="shared" si="1590"/>
        <v>1</v>
      </c>
      <c r="CX1030" t="b">
        <f t="shared" si="1591"/>
        <v>0</v>
      </c>
      <c r="CY1030" t="b">
        <f t="shared" si="1592"/>
        <v>0</v>
      </c>
      <c r="CZ1030" t="b">
        <f t="shared" si="1593"/>
        <v>0</v>
      </c>
      <c r="DA1030" t="b">
        <f t="shared" si="1594"/>
        <v>0</v>
      </c>
      <c r="DB1030" t="b">
        <f t="shared" si="1595"/>
        <v>0</v>
      </c>
      <c r="DC1030" t="b">
        <f t="shared" si="1596"/>
        <v>0</v>
      </c>
      <c r="DD1030" t="b">
        <f t="shared" si="1597"/>
        <v>0</v>
      </c>
    </row>
    <row r="1031" spans="1:108">
      <c r="A1031" s="4" t="s">
        <v>460</v>
      </c>
      <c r="C1031" t="s">
        <v>456</v>
      </c>
      <c r="D1031" s="4"/>
      <c r="E1031" s="4"/>
      <c r="F1031" t="s">
        <v>6080</v>
      </c>
      <c r="G1031" t="s">
        <v>429</v>
      </c>
      <c r="H1031" t="s">
        <v>7443</v>
      </c>
      <c r="I1031" t="s">
        <v>7417</v>
      </c>
      <c r="J1031" s="4" t="s">
        <v>139</v>
      </c>
      <c r="K1031" s="4" t="s">
        <v>139</v>
      </c>
      <c r="L1031" s="4" t="s">
        <v>6234</v>
      </c>
      <c r="M1031" s="4" t="s">
        <v>193</v>
      </c>
      <c r="N1031" s="4" t="s">
        <v>461</v>
      </c>
      <c r="O1031" s="4" t="b">
        <f t="shared" si="1504"/>
        <v>1</v>
      </c>
      <c r="P1031" s="4" t="b">
        <f t="shared" si="1505"/>
        <v>1</v>
      </c>
      <c r="Q1031" s="4" t="b">
        <f t="shared" si="1506"/>
        <v>1</v>
      </c>
      <c r="R1031" s="4" t="b">
        <f t="shared" si="1507"/>
        <v>1</v>
      </c>
      <c r="S1031" s="4" t="b">
        <f t="shared" si="1508"/>
        <v>1</v>
      </c>
      <c r="T1031" s="4" t="b">
        <f t="shared" si="1509"/>
        <v>1</v>
      </c>
      <c r="U1031" s="4" t="b">
        <f t="shared" si="1510"/>
        <v>1</v>
      </c>
      <c r="V1031" s="4" t="b">
        <f t="shared" si="1511"/>
        <v>1</v>
      </c>
      <c r="W1031" s="4" t="b">
        <f t="shared" si="1512"/>
        <v>0</v>
      </c>
      <c r="X1031" s="4" t="b">
        <f t="shared" si="1513"/>
        <v>0</v>
      </c>
      <c r="Y1031" s="4" t="b">
        <f t="shared" si="1514"/>
        <v>1</v>
      </c>
      <c r="Z1031" s="4" t="b">
        <f t="shared" si="1515"/>
        <v>0</v>
      </c>
      <c r="AA1031" s="4" t="b">
        <f t="shared" si="1516"/>
        <v>1</v>
      </c>
      <c r="AB1031" s="4" t="b">
        <f t="shared" si="1517"/>
        <v>0</v>
      </c>
      <c r="AC1031" s="4" t="b">
        <f t="shared" si="1518"/>
        <v>0</v>
      </c>
      <c r="AD1031" s="4" t="b">
        <f t="shared" si="1519"/>
        <v>0</v>
      </c>
      <c r="AE1031" s="4" t="b">
        <f t="shared" si="1520"/>
        <v>0</v>
      </c>
      <c r="AF1031" s="4" t="b">
        <f t="shared" si="1521"/>
        <v>0</v>
      </c>
      <c r="AG1031" s="4" t="b">
        <f t="shared" si="1522"/>
        <v>1</v>
      </c>
      <c r="AH1031" s="4" t="b">
        <f t="shared" si="1523"/>
        <v>1</v>
      </c>
      <c r="AI1031" s="4" t="b">
        <f t="shared" si="1524"/>
        <v>1</v>
      </c>
      <c r="AJ1031" s="4" t="b">
        <f t="shared" si="1525"/>
        <v>0</v>
      </c>
      <c r="AK1031" s="4" t="b">
        <f t="shared" si="1526"/>
        <v>0</v>
      </c>
      <c r="AL1031" s="4" t="b">
        <f t="shared" si="1527"/>
        <v>0</v>
      </c>
      <c r="AM1031" s="4" t="b">
        <f t="shared" si="1528"/>
        <v>0</v>
      </c>
      <c r="AN1031" s="4" t="b">
        <f t="shared" si="1529"/>
        <v>0</v>
      </c>
      <c r="AO1031" s="4" t="b">
        <f t="shared" si="1530"/>
        <v>0</v>
      </c>
      <c r="AP1031" s="4" t="b">
        <f t="shared" si="1531"/>
        <v>0</v>
      </c>
      <c r="AQ1031" s="4" t="b">
        <f t="shared" si="1532"/>
        <v>0</v>
      </c>
      <c r="AR1031" s="4" t="b">
        <f t="shared" si="1533"/>
        <v>0</v>
      </c>
      <c r="AS1031" s="4" t="b">
        <f t="shared" si="1534"/>
        <v>0</v>
      </c>
      <c r="AT1031" s="4" t="b">
        <f t="shared" si="1535"/>
        <v>0</v>
      </c>
      <c r="AU1031" s="4" t="b">
        <f t="shared" si="1536"/>
        <v>0</v>
      </c>
      <c r="AV1031" s="4" t="b">
        <f t="shared" si="1537"/>
        <v>1</v>
      </c>
      <c r="AW1031" s="4" t="b">
        <f t="shared" si="1538"/>
        <v>0</v>
      </c>
      <c r="AX1031" s="4" t="b">
        <f t="shared" si="1539"/>
        <v>1</v>
      </c>
      <c r="AY1031" s="4" t="b">
        <f t="shared" si="1540"/>
        <v>0</v>
      </c>
      <c r="AZ1031" s="4" t="b">
        <f t="shared" si="1541"/>
        <v>0</v>
      </c>
      <c r="BA1031" s="4" t="b">
        <f t="shared" si="1542"/>
        <v>0</v>
      </c>
      <c r="BB1031" s="4" t="b">
        <f t="shared" si="1543"/>
        <v>0</v>
      </c>
      <c r="BC1031" s="4" t="b">
        <f t="shared" si="1544"/>
        <v>0</v>
      </c>
      <c r="BD1031" s="4" t="b">
        <f t="shared" si="1545"/>
        <v>0</v>
      </c>
      <c r="BE1031" s="4" t="b">
        <f t="shared" si="1546"/>
        <v>0</v>
      </c>
      <c r="BF1031" s="4" t="b">
        <f t="shared" si="1547"/>
        <v>0</v>
      </c>
      <c r="BG1031" s="4" t="b">
        <f t="shared" si="1548"/>
        <v>0</v>
      </c>
      <c r="BH1031" s="4" t="b">
        <f t="shared" si="1549"/>
        <v>0</v>
      </c>
      <c r="BI1031" s="4" t="b">
        <f t="shared" si="1550"/>
        <v>0</v>
      </c>
      <c r="BJ1031" s="4" t="b">
        <f t="shared" si="1551"/>
        <v>0</v>
      </c>
      <c r="BK1031" s="4" t="b">
        <f t="shared" si="1552"/>
        <v>0</v>
      </c>
      <c r="BL1031" s="4" t="b">
        <f t="shared" si="1553"/>
        <v>1</v>
      </c>
      <c r="BM1031" s="4" t="b">
        <f t="shared" si="1554"/>
        <v>0</v>
      </c>
      <c r="BN1031" s="4" t="b">
        <f t="shared" si="1555"/>
        <v>1</v>
      </c>
      <c r="BO1031" s="4" t="b">
        <f t="shared" si="1556"/>
        <v>1</v>
      </c>
      <c r="BP1031" s="4" t="b">
        <f t="shared" si="1557"/>
        <v>1</v>
      </c>
      <c r="BQ1031" s="4" t="b">
        <f t="shared" si="1558"/>
        <v>0</v>
      </c>
      <c r="BR1031" s="4" t="b">
        <f t="shared" si="1559"/>
        <v>0</v>
      </c>
      <c r="BS1031" s="4" t="b">
        <f t="shared" si="1560"/>
        <v>1</v>
      </c>
      <c r="BT1031" s="4" t="b">
        <f t="shared" si="1561"/>
        <v>0</v>
      </c>
      <c r="BU1031" s="4" t="b">
        <f t="shared" si="1562"/>
        <v>0</v>
      </c>
      <c r="BV1031" s="4" t="b">
        <f t="shared" si="1563"/>
        <v>0</v>
      </c>
      <c r="BW1031" s="4" t="b">
        <f t="shared" si="1564"/>
        <v>0</v>
      </c>
      <c r="BX1031" s="4" t="b">
        <f t="shared" si="1565"/>
        <v>1</v>
      </c>
      <c r="BY1031" s="4" t="b">
        <f t="shared" si="1566"/>
        <v>1</v>
      </c>
      <c r="BZ1031" s="4" t="b">
        <f t="shared" si="1567"/>
        <v>0</v>
      </c>
      <c r="CA1031" s="4" t="b">
        <f t="shared" si="1568"/>
        <v>0</v>
      </c>
      <c r="CB1031" s="4" t="b">
        <f t="shared" si="1569"/>
        <v>1</v>
      </c>
      <c r="CC1031" s="4" t="b">
        <f t="shared" si="1570"/>
        <v>0</v>
      </c>
      <c r="CD1031" s="4" t="b">
        <f t="shared" si="1571"/>
        <v>0</v>
      </c>
      <c r="CE1031" s="4" t="b">
        <f t="shared" si="1572"/>
        <v>0</v>
      </c>
      <c r="CF1031" s="4" t="b">
        <f t="shared" si="1573"/>
        <v>0</v>
      </c>
      <c r="CG1031" s="4" t="b">
        <f t="shared" si="1574"/>
        <v>0</v>
      </c>
      <c r="CH1031" s="4" t="b">
        <f t="shared" si="1575"/>
        <v>1</v>
      </c>
      <c r="CI1031" s="4" t="b">
        <f t="shared" si="1576"/>
        <v>0</v>
      </c>
      <c r="CJ1031" s="4" t="b">
        <f t="shared" si="1577"/>
        <v>0</v>
      </c>
      <c r="CK1031" s="4" t="b">
        <f t="shared" si="1578"/>
        <v>0</v>
      </c>
      <c r="CL1031" s="4" t="b">
        <f t="shared" si="1579"/>
        <v>0</v>
      </c>
      <c r="CM1031" s="4" t="b">
        <f t="shared" si="1580"/>
        <v>0</v>
      </c>
      <c r="CN1031" s="4" t="b">
        <f t="shared" si="1581"/>
        <v>0</v>
      </c>
      <c r="CO1031" s="4" t="b">
        <f t="shared" si="1582"/>
        <v>0</v>
      </c>
      <c r="CP1031" s="4" t="b">
        <f t="shared" si="1583"/>
        <v>1</v>
      </c>
      <c r="CQ1031" s="4" t="b">
        <f t="shared" si="1584"/>
        <v>0</v>
      </c>
      <c r="CR1031" s="4" t="b">
        <f t="shared" si="1585"/>
        <v>0</v>
      </c>
      <c r="CS1031" s="4" t="b">
        <f t="shared" si="1586"/>
        <v>0</v>
      </c>
      <c r="CT1031" s="4" t="b">
        <f t="shared" si="1587"/>
        <v>0</v>
      </c>
      <c r="CU1031" s="4" t="b">
        <f t="shared" si="1588"/>
        <v>0</v>
      </c>
      <c r="CV1031" s="4" t="b">
        <f t="shared" si="1589"/>
        <v>0</v>
      </c>
      <c r="CW1031" s="4" t="b">
        <f t="shared" si="1590"/>
        <v>1</v>
      </c>
      <c r="CX1031" s="4" t="b">
        <f t="shared" si="1591"/>
        <v>0</v>
      </c>
      <c r="CY1031" s="4" t="b">
        <f t="shared" si="1592"/>
        <v>0</v>
      </c>
      <c r="CZ1031" s="4" t="b">
        <f t="shared" si="1593"/>
        <v>0</v>
      </c>
      <c r="DA1031" s="4" t="b">
        <f t="shared" si="1594"/>
        <v>0</v>
      </c>
      <c r="DB1031" s="4" t="b">
        <f t="shared" si="1595"/>
        <v>0</v>
      </c>
      <c r="DC1031" s="4" t="b">
        <f t="shared" si="1596"/>
        <v>0</v>
      </c>
      <c r="DD1031" s="4" t="b">
        <f t="shared" si="1597"/>
        <v>0</v>
      </c>
    </row>
    <row r="1032" spans="1:108">
      <c r="A1032" t="s">
        <v>462</v>
      </c>
      <c r="C1032" t="s">
        <v>456</v>
      </c>
      <c r="F1032" t="s">
        <v>6080</v>
      </c>
      <c r="G1032" t="s">
        <v>429</v>
      </c>
      <c r="H1032" t="s">
        <v>7443</v>
      </c>
      <c r="I1032" t="s">
        <v>7417</v>
      </c>
      <c r="J1032" t="s">
        <v>143</v>
      </c>
      <c r="K1032" t="s">
        <v>143</v>
      </c>
      <c r="L1032" t="s">
        <v>6235</v>
      </c>
      <c r="M1032" t="s">
        <v>6079</v>
      </c>
      <c r="N1032" t="s">
        <v>48</v>
      </c>
      <c r="O1032" t="b">
        <f t="shared" si="1504"/>
        <v>1</v>
      </c>
      <c r="P1032" t="b">
        <f t="shared" si="1505"/>
        <v>0</v>
      </c>
      <c r="Q1032" t="b">
        <f t="shared" si="1506"/>
        <v>0</v>
      </c>
      <c r="R1032" t="b">
        <f t="shared" si="1507"/>
        <v>0</v>
      </c>
      <c r="S1032" t="b">
        <f t="shared" si="1508"/>
        <v>0</v>
      </c>
      <c r="T1032" t="b">
        <f t="shared" si="1509"/>
        <v>0</v>
      </c>
      <c r="U1032" t="b">
        <f t="shared" si="1510"/>
        <v>0</v>
      </c>
      <c r="V1032" t="b">
        <f t="shared" si="1511"/>
        <v>0</v>
      </c>
      <c r="W1032" t="b">
        <f t="shared" si="1512"/>
        <v>1</v>
      </c>
      <c r="X1032" t="b">
        <f t="shared" si="1513"/>
        <v>0</v>
      </c>
      <c r="Y1032" t="b">
        <f t="shared" si="1514"/>
        <v>0</v>
      </c>
      <c r="Z1032" t="b">
        <f t="shared" si="1515"/>
        <v>0</v>
      </c>
      <c r="AA1032" t="b">
        <f t="shared" si="1516"/>
        <v>0</v>
      </c>
      <c r="AB1032" t="b">
        <f t="shared" si="1517"/>
        <v>0</v>
      </c>
      <c r="AC1032" t="b">
        <f t="shared" si="1518"/>
        <v>0</v>
      </c>
      <c r="AD1032" t="b">
        <f t="shared" si="1519"/>
        <v>0</v>
      </c>
      <c r="AE1032" t="b">
        <f t="shared" si="1520"/>
        <v>0</v>
      </c>
      <c r="AF1032" t="b">
        <f t="shared" si="1521"/>
        <v>0</v>
      </c>
      <c r="AG1032" t="b">
        <f t="shared" si="1522"/>
        <v>0</v>
      </c>
      <c r="AH1032" t="b">
        <f t="shared" si="1523"/>
        <v>0</v>
      </c>
      <c r="AI1032" t="b">
        <f t="shared" si="1524"/>
        <v>0</v>
      </c>
      <c r="AJ1032" t="b">
        <f t="shared" si="1525"/>
        <v>0</v>
      </c>
      <c r="AK1032" t="b">
        <f t="shared" si="1526"/>
        <v>0</v>
      </c>
      <c r="AL1032" t="b">
        <f t="shared" si="1527"/>
        <v>0</v>
      </c>
      <c r="AM1032" t="b">
        <f t="shared" si="1528"/>
        <v>0</v>
      </c>
      <c r="AN1032" t="b">
        <f t="shared" si="1529"/>
        <v>0</v>
      </c>
      <c r="AO1032" t="b">
        <f t="shared" si="1530"/>
        <v>0</v>
      </c>
      <c r="AP1032" t="b">
        <f t="shared" si="1531"/>
        <v>0</v>
      </c>
      <c r="AQ1032" t="b">
        <f t="shared" si="1532"/>
        <v>0</v>
      </c>
      <c r="AR1032" t="b">
        <f t="shared" si="1533"/>
        <v>0</v>
      </c>
      <c r="AS1032" t="b">
        <f t="shared" si="1534"/>
        <v>0</v>
      </c>
      <c r="AT1032" t="b">
        <f t="shared" si="1535"/>
        <v>0</v>
      </c>
      <c r="AU1032" t="b">
        <f t="shared" si="1536"/>
        <v>0</v>
      </c>
      <c r="AV1032" t="b">
        <f t="shared" si="1537"/>
        <v>0</v>
      </c>
      <c r="AW1032" t="b">
        <f t="shared" si="1538"/>
        <v>0</v>
      </c>
      <c r="AX1032" t="b">
        <f t="shared" si="1539"/>
        <v>0</v>
      </c>
      <c r="AY1032" t="b">
        <f t="shared" si="1540"/>
        <v>0</v>
      </c>
      <c r="AZ1032" t="b">
        <f t="shared" si="1541"/>
        <v>0</v>
      </c>
      <c r="BA1032" t="b">
        <f t="shared" si="1542"/>
        <v>1</v>
      </c>
      <c r="BB1032" t="b">
        <f t="shared" si="1543"/>
        <v>0</v>
      </c>
      <c r="BC1032" t="b">
        <f t="shared" si="1544"/>
        <v>0</v>
      </c>
      <c r="BD1032" t="b">
        <f t="shared" si="1545"/>
        <v>0</v>
      </c>
      <c r="BE1032" t="b">
        <f t="shared" si="1546"/>
        <v>0</v>
      </c>
      <c r="BF1032" t="b">
        <f t="shared" si="1547"/>
        <v>0</v>
      </c>
      <c r="BG1032" t="b">
        <f t="shared" si="1548"/>
        <v>0</v>
      </c>
      <c r="BH1032" t="b">
        <f t="shared" si="1549"/>
        <v>0</v>
      </c>
      <c r="BI1032" t="b">
        <f t="shared" si="1550"/>
        <v>0</v>
      </c>
      <c r="BJ1032" t="b">
        <f t="shared" si="1551"/>
        <v>0</v>
      </c>
      <c r="BK1032" t="b">
        <f t="shared" si="1552"/>
        <v>0</v>
      </c>
      <c r="BL1032" t="b">
        <f t="shared" si="1553"/>
        <v>0</v>
      </c>
      <c r="BM1032" t="b">
        <f t="shared" si="1554"/>
        <v>0</v>
      </c>
      <c r="BN1032" t="b">
        <f t="shared" si="1555"/>
        <v>0</v>
      </c>
      <c r="BO1032" t="b">
        <f t="shared" si="1556"/>
        <v>0</v>
      </c>
      <c r="BP1032" t="b">
        <f t="shared" si="1557"/>
        <v>0</v>
      </c>
      <c r="BQ1032" t="b">
        <f t="shared" si="1558"/>
        <v>0</v>
      </c>
      <c r="BR1032" t="b">
        <f t="shared" si="1559"/>
        <v>0</v>
      </c>
      <c r="BS1032" t="b">
        <f t="shared" si="1560"/>
        <v>0</v>
      </c>
      <c r="BT1032" t="b">
        <f t="shared" si="1561"/>
        <v>0</v>
      </c>
      <c r="BU1032" t="b">
        <f t="shared" si="1562"/>
        <v>0</v>
      </c>
      <c r="BV1032" t="b">
        <f t="shared" si="1563"/>
        <v>0</v>
      </c>
      <c r="BW1032" t="b">
        <f t="shared" si="1564"/>
        <v>0</v>
      </c>
      <c r="BX1032" t="b">
        <f t="shared" si="1565"/>
        <v>0</v>
      </c>
      <c r="BY1032" t="b">
        <f t="shared" si="1566"/>
        <v>0</v>
      </c>
      <c r="BZ1032" t="b">
        <f t="shared" si="1567"/>
        <v>0</v>
      </c>
      <c r="CA1032" t="b">
        <f t="shared" si="1568"/>
        <v>0</v>
      </c>
      <c r="CB1032" t="b">
        <f t="shared" si="1569"/>
        <v>0</v>
      </c>
      <c r="CC1032" t="b">
        <f t="shared" si="1570"/>
        <v>0</v>
      </c>
      <c r="CD1032" t="b">
        <f t="shared" si="1571"/>
        <v>0</v>
      </c>
      <c r="CE1032" t="b">
        <f t="shared" si="1572"/>
        <v>0</v>
      </c>
      <c r="CF1032" t="b">
        <f t="shared" si="1573"/>
        <v>0</v>
      </c>
      <c r="CG1032" t="b">
        <f t="shared" si="1574"/>
        <v>0</v>
      </c>
      <c r="CH1032" t="b">
        <f t="shared" si="1575"/>
        <v>0</v>
      </c>
      <c r="CI1032" t="b">
        <f t="shared" si="1576"/>
        <v>0</v>
      </c>
      <c r="CJ1032" t="b">
        <f t="shared" si="1577"/>
        <v>0</v>
      </c>
      <c r="CK1032" t="b">
        <f t="shared" si="1578"/>
        <v>0</v>
      </c>
      <c r="CL1032" t="b">
        <f t="shared" si="1579"/>
        <v>0</v>
      </c>
      <c r="CM1032" t="b">
        <f t="shared" si="1580"/>
        <v>0</v>
      </c>
      <c r="CN1032" t="b">
        <f t="shared" si="1581"/>
        <v>0</v>
      </c>
      <c r="CO1032" t="b">
        <f t="shared" si="1582"/>
        <v>0</v>
      </c>
      <c r="CP1032" t="b">
        <f t="shared" si="1583"/>
        <v>0</v>
      </c>
      <c r="CQ1032" t="b">
        <f t="shared" si="1584"/>
        <v>0</v>
      </c>
      <c r="CR1032" t="b">
        <f t="shared" si="1585"/>
        <v>0</v>
      </c>
      <c r="CS1032" t="b">
        <f t="shared" si="1586"/>
        <v>0</v>
      </c>
      <c r="CT1032" t="b">
        <f t="shared" si="1587"/>
        <v>0</v>
      </c>
      <c r="CU1032" t="b">
        <f t="shared" si="1588"/>
        <v>0</v>
      </c>
      <c r="CV1032" t="b">
        <f t="shared" si="1589"/>
        <v>0</v>
      </c>
      <c r="CW1032" t="b">
        <f t="shared" si="1590"/>
        <v>0</v>
      </c>
      <c r="CX1032" t="b">
        <f t="shared" si="1591"/>
        <v>0</v>
      </c>
      <c r="CY1032" t="b">
        <f t="shared" si="1592"/>
        <v>0</v>
      </c>
      <c r="CZ1032" t="b">
        <f t="shared" si="1593"/>
        <v>0</v>
      </c>
      <c r="DA1032" t="b">
        <f t="shared" si="1594"/>
        <v>0</v>
      </c>
      <c r="DB1032" t="b">
        <f t="shared" si="1595"/>
        <v>0</v>
      </c>
      <c r="DC1032" t="b">
        <f t="shared" si="1596"/>
        <v>0</v>
      </c>
      <c r="DD1032" t="b">
        <f t="shared" si="1597"/>
        <v>0</v>
      </c>
    </row>
    <row r="1033" spans="1:108">
      <c r="A1033" t="s">
        <v>3025</v>
      </c>
      <c r="C1033" t="s">
        <v>3026</v>
      </c>
      <c r="E1033" t="s">
        <v>6093</v>
      </c>
      <c r="F1033" t="s">
        <v>6092</v>
      </c>
      <c r="G1033" t="s">
        <v>3027</v>
      </c>
      <c r="H1033" t="s">
        <v>7443</v>
      </c>
      <c r="I1033" t="s">
        <v>7417</v>
      </c>
      <c r="J1033" t="s">
        <v>139</v>
      </c>
      <c r="K1033" t="s">
        <v>139</v>
      </c>
      <c r="L1033" t="s">
        <v>7084</v>
      </c>
      <c r="M1033" t="s">
        <v>221</v>
      </c>
      <c r="N1033" t="s">
        <v>3028</v>
      </c>
      <c r="O1033" t="b">
        <f t="shared" si="1504"/>
        <v>1</v>
      </c>
      <c r="P1033" t="b">
        <f t="shared" si="1505"/>
        <v>1</v>
      </c>
      <c r="Q1033" t="b">
        <f t="shared" si="1506"/>
        <v>0</v>
      </c>
      <c r="R1033" t="b">
        <f t="shared" si="1507"/>
        <v>1</v>
      </c>
      <c r="S1033" t="b">
        <f t="shared" si="1508"/>
        <v>1</v>
      </c>
      <c r="T1033" t="b">
        <f t="shared" si="1509"/>
        <v>1</v>
      </c>
      <c r="U1033" t="b">
        <f t="shared" si="1510"/>
        <v>0</v>
      </c>
      <c r="V1033" t="b">
        <f t="shared" si="1511"/>
        <v>1</v>
      </c>
      <c r="W1033" t="b">
        <f t="shared" si="1512"/>
        <v>1</v>
      </c>
      <c r="X1033" t="b">
        <f t="shared" si="1513"/>
        <v>1</v>
      </c>
      <c r="Y1033" t="b">
        <f t="shared" si="1514"/>
        <v>0</v>
      </c>
      <c r="Z1033" t="b">
        <f t="shared" si="1515"/>
        <v>0</v>
      </c>
      <c r="AA1033" t="b">
        <f t="shared" si="1516"/>
        <v>1</v>
      </c>
      <c r="AB1033" t="b">
        <f t="shared" si="1517"/>
        <v>1</v>
      </c>
      <c r="AC1033" t="b">
        <f t="shared" si="1518"/>
        <v>0</v>
      </c>
      <c r="AD1033" t="b">
        <f t="shared" si="1519"/>
        <v>0</v>
      </c>
      <c r="AE1033" t="b">
        <f t="shared" si="1520"/>
        <v>0</v>
      </c>
      <c r="AF1033" t="b">
        <f t="shared" si="1521"/>
        <v>0</v>
      </c>
      <c r="AG1033" t="b">
        <f t="shared" si="1522"/>
        <v>0</v>
      </c>
      <c r="AH1033" t="b">
        <f t="shared" si="1523"/>
        <v>0</v>
      </c>
      <c r="AI1033" t="b">
        <f t="shared" si="1524"/>
        <v>0</v>
      </c>
      <c r="AJ1033" t="b">
        <f t="shared" si="1525"/>
        <v>0</v>
      </c>
      <c r="AK1033" t="b">
        <f t="shared" si="1526"/>
        <v>0</v>
      </c>
      <c r="AL1033" t="b">
        <f t="shared" si="1527"/>
        <v>0</v>
      </c>
      <c r="AM1033" t="b">
        <f t="shared" si="1528"/>
        <v>0</v>
      </c>
      <c r="AN1033" t="b">
        <f t="shared" si="1529"/>
        <v>0</v>
      </c>
      <c r="AO1033" t="b">
        <f t="shared" si="1530"/>
        <v>0</v>
      </c>
      <c r="AP1033" t="b">
        <f t="shared" si="1531"/>
        <v>0</v>
      </c>
      <c r="AQ1033" t="b">
        <f t="shared" si="1532"/>
        <v>0</v>
      </c>
      <c r="AR1033" t="b">
        <f t="shared" si="1533"/>
        <v>0</v>
      </c>
      <c r="AS1033" t="b">
        <f t="shared" si="1534"/>
        <v>0</v>
      </c>
      <c r="AT1033" t="b">
        <f t="shared" si="1535"/>
        <v>0</v>
      </c>
      <c r="AU1033" t="b">
        <f t="shared" si="1536"/>
        <v>0</v>
      </c>
      <c r="AV1033" t="b">
        <f t="shared" si="1537"/>
        <v>0</v>
      </c>
      <c r="AW1033" t="b">
        <f t="shared" si="1538"/>
        <v>1</v>
      </c>
      <c r="AX1033" t="b">
        <f t="shared" si="1539"/>
        <v>0</v>
      </c>
      <c r="AY1033" t="b">
        <f t="shared" si="1540"/>
        <v>0</v>
      </c>
      <c r="AZ1033" t="b">
        <f t="shared" si="1541"/>
        <v>1</v>
      </c>
      <c r="BA1033" t="b">
        <f t="shared" si="1542"/>
        <v>0</v>
      </c>
      <c r="BB1033" t="b">
        <f t="shared" si="1543"/>
        <v>0</v>
      </c>
      <c r="BC1033" t="b">
        <f t="shared" si="1544"/>
        <v>1</v>
      </c>
      <c r="BD1033" t="b">
        <f t="shared" si="1545"/>
        <v>1</v>
      </c>
      <c r="BE1033" t="b">
        <f t="shared" si="1546"/>
        <v>1</v>
      </c>
      <c r="BF1033" t="b">
        <f t="shared" si="1547"/>
        <v>0</v>
      </c>
      <c r="BG1033" t="b">
        <f t="shared" si="1548"/>
        <v>0</v>
      </c>
      <c r="BH1033" t="b">
        <f t="shared" si="1549"/>
        <v>0</v>
      </c>
      <c r="BI1033" t="b">
        <f t="shared" si="1550"/>
        <v>0</v>
      </c>
      <c r="BJ1033" t="b">
        <f t="shared" si="1551"/>
        <v>0</v>
      </c>
      <c r="BK1033" t="b">
        <f t="shared" si="1552"/>
        <v>0</v>
      </c>
      <c r="BL1033" t="b">
        <f t="shared" si="1553"/>
        <v>0</v>
      </c>
      <c r="BM1033" t="b">
        <f t="shared" si="1554"/>
        <v>0</v>
      </c>
      <c r="BN1033" t="b">
        <f t="shared" si="1555"/>
        <v>0</v>
      </c>
      <c r="BO1033" t="b">
        <f t="shared" si="1556"/>
        <v>1</v>
      </c>
      <c r="BP1033" t="b">
        <f t="shared" si="1557"/>
        <v>1</v>
      </c>
      <c r="BQ1033" t="b">
        <f t="shared" si="1558"/>
        <v>0</v>
      </c>
      <c r="BR1033" t="b">
        <f t="shared" si="1559"/>
        <v>0</v>
      </c>
      <c r="BS1033" t="b">
        <f t="shared" si="1560"/>
        <v>0</v>
      </c>
      <c r="BT1033" t="b">
        <f t="shared" si="1561"/>
        <v>0</v>
      </c>
      <c r="BU1033" t="b">
        <f t="shared" si="1562"/>
        <v>0</v>
      </c>
      <c r="BV1033" t="b">
        <f t="shared" si="1563"/>
        <v>0</v>
      </c>
      <c r="BW1033" t="b">
        <f t="shared" si="1564"/>
        <v>0</v>
      </c>
      <c r="BX1033" t="b">
        <f t="shared" si="1565"/>
        <v>0</v>
      </c>
      <c r="BY1033" t="b">
        <f t="shared" si="1566"/>
        <v>0</v>
      </c>
      <c r="BZ1033" t="b">
        <f t="shared" si="1567"/>
        <v>0</v>
      </c>
      <c r="CA1033" t="b">
        <f t="shared" si="1568"/>
        <v>0</v>
      </c>
      <c r="CB1033" t="b">
        <f t="shared" si="1569"/>
        <v>0</v>
      </c>
      <c r="CC1033" t="b">
        <f t="shared" si="1570"/>
        <v>0</v>
      </c>
      <c r="CD1033" t="b">
        <f t="shared" si="1571"/>
        <v>0</v>
      </c>
      <c r="CE1033" t="b">
        <f t="shared" si="1572"/>
        <v>0</v>
      </c>
      <c r="CF1033" t="b">
        <f t="shared" si="1573"/>
        <v>1</v>
      </c>
      <c r="CG1033" t="b">
        <f t="shared" si="1574"/>
        <v>0</v>
      </c>
      <c r="CH1033" t="b">
        <f t="shared" si="1575"/>
        <v>0</v>
      </c>
      <c r="CI1033" t="b">
        <f t="shared" si="1576"/>
        <v>0</v>
      </c>
      <c r="CJ1033" t="b">
        <f t="shared" si="1577"/>
        <v>0</v>
      </c>
      <c r="CK1033" t="b">
        <f t="shared" si="1578"/>
        <v>0</v>
      </c>
      <c r="CL1033" t="b">
        <f t="shared" si="1579"/>
        <v>0</v>
      </c>
      <c r="CM1033" t="b">
        <f t="shared" si="1580"/>
        <v>0</v>
      </c>
      <c r="CN1033" t="b">
        <f t="shared" si="1581"/>
        <v>0</v>
      </c>
      <c r="CO1033" t="b">
        <f t="shared" si="1582"/>
        <v>0</v>
      </c>
      <c r="CP1033" t="b">
        <f t="shared" si="1583"/>
        <v>0</v>
      </c>
      <c r="CQ1033" t="b">
        <f t="shared" si="1584"/>
        <v>0</v>
      </c>
      <c r="CR1033" t="b">
        <f t="shared" si="1585"/>
        <v>0</v>
      </c>
      <c r="CS1033" t="b">
        <f t="shared" si="1586"/>
        <v>0</v>
      </c>
      <c r="CT1033" t="b">
        <f t="shared" si="1587"/>
        <v>0</v>
      </c>
      <c r="CU1033" t="b">
        <f t="shared" si="1588"/>
        <v>0</v>
      </c>
      <c r="CV1033" t="b">
        <f t="shared" si="1589"/>
        <v>0</v>
      </c>
      <c r="CW1033" t="b">
        <f t="shared" si="1590"/>
        <v>0</v>
      </c>
      <c r="CX1033" t="b">
        <f t="shared" si="1591"/>
        <v>0</v>
      </c>
      <c r="CY1033" t="b">
        <f t="shared" si="1592"/>
        <v>0</v>
      </c>
      <c r="CZ1033" t="b">
        <f t="shared" si="1593"/>
        <v>0</v>
      </c>
      <c r="DA1033" t="b">
        <f t="shared" si="1594"/>
        <v>0</v>
      </c>
      <c r="DB1033" t="b">
        <f t="shared" si="1595"/>
        <v>0</v>
      </c>
      <c r="DC1033" t="b">
        <f t="shared" si="1596"/>
        <v>0</v>
      </c>
      <c r="DD1033" t="b">
        <f t="shared" si="1597"/>
        <v>0</v>
      </c>
    </row>
    <row r="1034" spans="1:108">
      <c r="A1034" t="s">
        <v>3029</v>
      </c>
      <c r="C1034" t="s">
        <v>3026</v>
      </c>
      <c r="E1034" t="s">
        <v>6093</v>
      </c>
      <c r="F1034" t="s">
        <v>6092</v>
      </c>
      <c r="G1034" t="s">
        <v>3027</v>
      </c>
      <c r="H1034" t="s">
        <v>7443</v>
      </c>
      <c r="I1034" t="s">
        <v>7417</v>
      </c>
      <c r="J1034" t="s">
        <v>147</v>
      </c>
      <c r="K1034" t="s">
        <v>16</v>
      </c>
      <c r="L1034" t="s">
        <v>7085</v>
      </c>
      <c r="M1034" t="s">
        <v>6079</v>
      </c>
      <c r="N1034" t="s">
        <v>3030</v>
      </c>
      <c r="O1034" t="b">
        <f t="shared" si="1504"/>
        <v>1</v>
      </c>
      <c r="P1034" t="b">
        <f t="shared" si="1505"/>
        <v>1</v>
      </c>
      <c r="Q1034" t="b">
        <f t="shared" si="1506"/>
        <v>0</v>
      </c>
      <c r="R1034" t="b">
        <f t="shared" si="1507"/>
        <v>0</v>
      </c>
      <c r="S1034" t="b">
        <f t="shared" si="1508"/>
        <v>0</v>
      </c>
      <c r="T1034" t="b">
        <f t="shared" si="1509"/>
        <v>0</v>
      </c>
      <c r="U1034" t="b">
        <f t="shared" si="1510"/>
        <v>0</v>
      </c>
      <c r="V1034" t="b">
        <f t="shared" si="1511"/>
        <v>0</v>
      </c>
      <c r="W1034" t="b">
        <f t="shared" si="1512"/>
        <v>1</v>
      </c>
      <c r="X1034" t="b">
        <f t="shared" si="1513"/>
        <v>1</v>
      </c>
      <c r="Y1034" t="b">
        <f t="shared" si="1514"/>
        <v>1</v>
      </c>
      <c r="Z1034" t="b">
        <f t="shared" si="1515"/>
        <v>0</v>
      </c>
      <c r="AA1034" t="b">
        <f t="shared" si="1516"/>
        <v>0</v>
      </c>
      <c r="AB1034" t="b">
        <f t="shared" si="1517"/>
        <v>0</v>
      </c>
      <c r="AC1034" t="b">
        <f t="shared" si="1518"/>
        <v>0</v>
      </c>
      <c r="AD1034" t="b">
        <f t="shared" si="1519"/>
        <v>0</v>
      </c>
      <c r="AE1034" t="b">
        <f t="shared" si="1520"/>
        <v>0</v>
      </c>
      <c r="AF1034" t="b">
        <f t="shared" si="1521"/>
        <v>0</v>
      </c>
      <c r="AG1034" t="b">
        <f t="shared" si="1522"/>
        <v>1</v>
      </c>
      <c r="AH1034" t="b">
        <f t="shared" si="1523"/>
        <v>0</v>
      </c>
      <c r="AI1034" t="b">
        <f t="shared" si="1524"/>
        <v>0</v>
      </c>
      <c r="AJ1034" t="b">
        <f t="shared" si="1525"/>
        <v>0</v>
      </c>
      <c r="AK1034" t="b">
        <f t="shared" si="1526"/>
        <v>0</v>
      </c>
      <c r="AL1034" t="b">
        <f t="shared" si="1527"/>
        <v>0</v>
      </c>
      <c r="AM1034" t="b">
        <f t="shared" si="1528"/>
        <v>0</v>
      </c>
      <c r="AN1034" t="b">
        <f t="shared" si="1529"/>
        <v>0</v>
      </c>
      <c r="AO1034" t="b">
        <f t="shared" si="1530"/>
        <v>0</v>
      </c>
      <c r="AP1034" t="b">
        <f t="shared" si="1531"/>
        <v>0</v>
      </c>
      <c r="AQ1034" t="b">
        <f t="shared" si="1532"/>
        <v>0</v>
      </c>
      <c r="AR1034" t="b">
        <f t="shared" si="1533"/>
        <v>0</v>
      </c>
      <c r="AS1034" t="b">
        <f t="shared" si="1534"/>
        <v>0</v>
      </c>
      <c r="AT1034" t="b">
        <f t="shared" si="1535"/>
        <v>0</v>
      </c>
      <c r="AU1034" t="b">
        <f t="shared" si="1536"/>
        <v>0</v>
      </c>
      <c r="AV1034" t="b">
        <f t="shared" si="1537"/>
        <v>0</v>
      </c>
      <c r="AW1034" t="b">
        <f t="shared" si="1538"/>
        <v>0</v>
      </c>
      <c r="AX1034" t="b">
        <f t="shared" si="1539"/>
        <v>0</v>
      </c>
      <c r="AY1034" t="b">
        <f t="shared" si="1540"/>
        <v>0</v>
      </c>
      <c r="AZ1034" t="b">
        <f t="shared" si="1541"/>
        <v>0</v>
      </c>
      <c r="BA1034" t="b">
        <f t="shared" si="1542"/>
        <v>0</v>
      </c>
      <c r="BB1034" t="b">
        <f t="shared" si="1543"/>
        <v>0</v>
      </c>
      <c r="BC1034" t="b">
        <f t="shared" si="1544"/>
        <v>0</v>
      </c>
      <c r="BD1034" t="b">
        <f t="shared" si="1545"/>
        <v>1</v>
      </c>
      <c r="BE1034" t="b">
        <f t="shared" si="1546"/>
        <v>0</v>
      </c>
      <c r="BF1034" t="b">
        <f t="shared" si="1547"/>
        <v>0</v>
      </c>
      <c r="BG1034" t="b">
        <f t="shared" si="1548"/>
        <v>0</v>
      </c>
      <c r="BH1034" t="b">
        <f t="shared" si="1549"/>
        <v>0</v>
      </c>
      <c r="BI1034" t="b">
        <f t="shared" si="1550"/>
        <v>0</v>
      </c>
      <c r="BJ1034" t="b">
        <f t="shared" si="1551"/>
        <v>0</v>
      </c>
      <c r="BK1034" t="b">
        <f t="shared" si="1552"/>
        <v>0</v>
      </c>
      <c r="BL1034" t="b">
        <f t="shared" si="1553"/>
        <v>0</v>
      </c>
      <c r="BM1034" t="b">
        <f t="shared" si="1554"/>
        <v>0</v>
      </c>
      <c r="BN1034" t="b">
        <f t="shared" si="1555"/>
        <v>0</v>
      </c>
      <c r="BO1034" t="b">
        <f t="shared" si="1556"/>
        <v>0</v>
      </c>
      <c r="BP1034" t="b">
        <f t="shared" si="1557"/>
        <v>0</v>
      </c>
      <c r="BQ1034" t="b">
        <f t="shared" si="1558"/>
        <v>0</v>
      </c>
      <c r="BR1034" t="b">
        <f t="shared" si="1559"/>
        <v>0</v>
      </c>
      <c r="BS1034" t="b">
        <f t="shared" si="1560"/>
        <v>0</v>
      </c>
      <c r="BT1034" t="b">
        <f t="shared" si="1561"/>
        <v>0</v>
      </c>
      <c r="BU1034" t="b">
        <f t="shared" si="1562"/>
        <v>0</v>
      </c>
      <c r="BV1034" t="b">
        <f t="shared" si="1563"/>
        <v>0</v>
      </c>
      <c r="BW1034" t="b">
        <f t="shared" si="1564"/>
        <v>0</v>
      </c>
      <c r="BX1034" t="b">
        <f t="shared" si="1565"/>
        <v>0</v>
      </c>
      <c r="BY1034" t="b">
        <f t="shared" si="1566"/>
        <v>0</v>
      </c>
      <c r="BZ1034" t="b">
        <f t="shared" si="1567"/>
        <v>0</v>
      </c>
      <c r="CA1034" t="b">
        <f t="shared" si="1568"/>
        <v>0</v>
      </c>
      <c r="CB1034" t="b">
        <f t="shared" si="1569"/>
        <v>0</v>
      </c>
      <c r="CC1034" t="b">
        <f t="shared" si="1570"/>
        <v>0</v>
      </c>
      <c r="CD1034" t="b">
        <f t="shared" si="1571"/>
        <v>0</v>
      </c>
      <c r="CE1034" t="b">
        <f t="shared" si="1572"/>
        <v>0</v>
      </c>
      <c r="CF1034" t="b">
        <f t="shared" si="1573"/>
        <v>0</v>
      </c>
      <c r="CG1034" t="b">
        <f t="shared" si="1574"/>
        <v>0</v>
      </c>
      <c r="CH1034" t="b">
        <f t="shared" si="1575"/>
        <v>0</v>
      </c>
      <c r="CI1034" t="b">
        <f t="shared" si="1576"/>
        <v>0</v>
      </c>
      <c r="CJ1034" t="b">
        <f t="shared" si="1577"/>
        <v>0</v>
      </c>
      <c r="CK1034" t="b">
        <f t="shared" si="1578"/>
        <v>0</v>
      </c>
      <c r="CL1034" t="b">
        <f t="shared" si="1579"/>
        <v>0</v>
      </c>
      <c r="CM1034" t="b">
        <f t="shared" si="1580"/>
        <v>0</v>
      </c>
      <c r="CN1034" t="b">
        <f t="shared" si="1581"/>
        <v>0</v>
      </c>
      <c r="CO1034" t="b">
        <f t="shared" si="1582"/>
        <v>0</v>
      </c>
      <c r="CP1034" t="b">
        <f t="shared" si="1583"/>
        <v>0</v>
      </c>
      <c r="CQ1034" t="b">
        <f t="shared" si="1584"/>
        <v>0</v>
      </c>
      <c r="CR1034" t="b">
        <f t="shared" si="1585"/>
        <v>0</v>
      </c>
      <c r="CS1034" t="b">
        <f t="shared" si="1586"/>
        <v>0</v>
      </c>
      <c r="CT1034" t="b">
        <f t="shared" si="1587"/>
        <v>0</v>
      </c>
      <c r="CU1034" t="b">
        <f t="shared" si="1588"/>
        <v>1</v>
      </c>
      <c r="CV1034" t="b">
        <f t="shared" si="1589"/>
        <v>0</v>
      </c>
      <c r="CW1034" t="b">
        <f t="shared" si="1590"/>
        <v>0</v>
      </c>
      <c r="CX1034" t="b">
        <f t="shared" si="1591"/>
        <v>0</v>
      </c>
      <c r="CY1034" t="b">
        <f t="shared" si="1592"/>
        <v>0</v>
      </c>
      <c r="CZ1034" t="b">
        <f t="shared" si="1593"/>
        <v>0</v>
      </c>
      <c r="DA1034" t="b">
        <f t="shared" si="1594"/>
        <v>0</v>
      </c>
      <c r="DB1034" t="b">
        <f t="shared" si="1595"/>
        <v>0</v>
      </c>
      <c r="DC1034" t="b">
        <f t="shared" si="1596"/>
        <v>0</v>
      </c>
      <c r="DD1034" t="b">
        <f t="shared" si="1597"/>
        <v>0</v>
      </c>
    </row>
    <row r="1035" spans="1:108">
      <c r="A1035" s="4" t="s">
        <v>3035</v>
      </c>
      <c r="C1035" t="s">
        <v>3036</v>
      </c>
      <c r="D1035" s="4"/>
      <c r="E1035" s="60" t="s">
        <v>6093</v>
      </c>
      <c r="F1035" t="s">
        <v>6092</v>
      </c>
      <c r="G1035" t="s">
        <v>3027</v>
      </c>
      <c r="H1035" t="s">
        <v>7443</v>
      </c>
      <c r="I1035" t="s">
        <v>7417</v>
      </c>
      <c r="J1035" s="4" t="s">
        <v>250</v>
      </c>
      <c r="K1035" s="4" t="s">
        <v>109</v>
      </c>
      <c r="L1035" s="4" t="s">
        <v>7088</v>
      </c>
      <c r="M1035" t="s">
        <v>6079</v>
      </c>
      <c r="N1035" s="4" t="s">
        <v>3037</v>
      </c>
      <c r="O1035" s="4" t="b">
        <f t="shared" si="1504"/>
        <v>1</v>
      </c>
      <c r="P1035" s="4" t="b">
        <f t="shared" si="1505"/>
        <v>0</v>
      </c>
      <c r="Q1035" s="4" t="b">
        <f t="shared" si="1506"/>
        <v>1</v>
      </c>
      <c r="R1035" s="4" t="b">
        <f t="shared" si="1507"/>
        <v>0</v>
      </c>
      <c r="S1035" s="4" t="b">
        <f t="shared" si="1508"/>
        <v>0</v>
      </c>
      <c r="T1035" s="4" t="b">
        <f t="shared" si="1509"/>
        <v>0</v>
      </c>
      <c r="U1035" s="4" t="b">
        <f t="shared" si="1510"/>
        <v>1</v>
      </c>
      <c r="V1035" s="4" t="b">
        <f t="shared" si="1511"/>
        <v>0</v>
      </c>
      <c r="W1035" s="4" t="b">
        <f t="shared" si="1512"/>
        <v>0</v>
      </c>
      <c r="X1035" s="4" t="b">
        <f t="shared" si="1513"/>
        <v>0</v>
      </c>
      <c r="Y1035" s="4" t="b">
        <f t="shared" si="1514"/>
        <v>0</v>
      </c>
      <c r="Z1035" s="4" t="b">
        <f t="shared" si="1515"/>
        <v>0</v>
      </c>
      <c r="AA1035" s="4" t="b">
        <f t="shared" si="1516"/>
        <v>0</v>
      </c>
      <c r="AB1035" s="4" t="b">
        <f t="shared" si="1517"/>
        <v>0</v>
      </c>
      <c r="AC1035" s="4" t="b">
        <f t="shared" si="1518"/>
        <v>0</v>
      </c>
      <c r="AD1035" s="4" t="b">
        <f t="shared" si="1519"/>
        <v>0</v>
      </c>
      <c r="AE1035" s="4" t="b">
        <f t="shared" si="1520"/>
        <v>0</v>
      </c>
      <c r="AF1035" s="4" t="b">
        <f t="shared" si="1521"/>
        <v>0</v>
      </c>
      <c r="AG1035" s="4" t="b">
        <f t="shared" si="1522"/>
        <v>0</v>
      </c>
      <c r="AH1035" s="4" t="b">
        <f t="shared" si="1523"/>
        <v>0</v>
      </c>
      <c r="AI1035" s="4" t="b">
        <f t="shared" si="1524"/>
        <v>0</v>
      </c>
      <c r="AJ1035" s="4" t="b">
        <f t="shared" si="1525"/>
        <v>0</v>
      </c>
      <c r="AK1035" s="4" t="b">
        <f t="shared" si="1526"/>
        <v>0</v>
      </c>
      <c r="AL1035" s="4" t="b">
        <f t="shared" si="1527"/>
        <v>0</v>
      </c>
      <c r="AM1035" s="4" t="b">
        <f t="shared" si="1528"/>
        <v>0</v>
      </c>
      <c r="AN1035" s="4" t="b">
        <f t="shared" si="1529"/>
        <v>0</v>
      </c>
      <c r="AO1035" s="4" t="b">
        <f t="shared" si="1530"/>
        <v>0</v>
      </c>
      <c r="AP1035" s="4" t="b">
        <f t="shared" si="1531"/>
        <v>0</v>
      </c>
      <c r="AQ1035" s="4" t="b">
        <f t="shared" si="1532"/>
        <v>0</v>
      </c>
      <c r="AR1035" s="4" t="b">
        <f t="shared" si="1533"/>
        <v>0</v>
      </c>
      <c r="AS1035" s="4" t="b">
        <f t="shared" si="1534"/>
        <v>0</v>
      </c>
      <c r="AT1035" s="4" t="b">
        <f t="shared" si="1535"/>
        <v>0</v>
      </c>
      <c r="AU1035" s="4" t="b">
        <f t="shared" si="1536"/>
        <v>0</v>
      </c>
      <c r="AV1035" s="4" t="b">
        <f t="shared" si="1537"/>
        <v>0</v>
      </c>
      <c r="AW1035" s="4" t="b">
        <f t="shared" si="1538"/>
        <v>0</v>
      </c>
      <c r="AX1035" s="4" t="b">
        <f t="shared" si="1539"/>
        <v>0</v>
      </c>
      <c r="AY1035" s="4" t="b">
        <f t="shared" si="1540"/>
        <v>0</v>
      </c>
      <c r="AZ1035" s="4" t="b">
        <f t="shared" si="1541"/>
        <v>0</v>
      </c>
      <c r="BA1035" s="4" t="b">
        <f t="shared" si="1542"/>
        <v>0</v>
      </c>
      <c r="BB1035" s="4" t="b">
        <f t="shared" si="1543"/>
        <v>0</v>
      </c>
      <c r="BC1035" s="4" t="b">
        <f t="shared" si="1544"/>
        <v>0</v>
      </c>
      <c r="BD1035" s="4" t="b">
        <f t="shared" si="1545"/>
        <v>0</v>
      </c>
      <c r="BE1035" s="4" t="b">
        <f t="shared" si="1546"/>
        <v>0</v>
      </c>
      <c r="BF1035" s="4" t="b">
        <f t="shared" si="1547"/>
        <v>0</v>
      </c>
      <c r="BG1035" s="4" t="b">
        <f t="shared" si="1548"/>
        <v>0</v>
      </c>
      <c r="BH1035" s="4" t="b">
        <f t="shared" si="1549"/>
        <v>0</v>
      </c>
      <c r="BI1035" s="4" t="b">
        <f t="shared" si="1550"/>
        <v>0</v>
      </c>
      <c r="BJ1035" s="4" t="b">
        <f t="shared" si="1551"/>
        <v>0</v>
      </c>
      <c r="BK1035" s="4" t="b">
        <f t="shared" si="1552"/>
        <v>0</v>
      </c>
      <c r="BL1035" s="4" t="b">
        <f t="shared" si="1553"/>
        <v>0</v>
      </c>
      <c r="BM1035" s="4" t="b">
        <f t="shared" si="1554"/>
        <v>0</v>
      </c>
      <c r="BN1035" s="4" t="b">
        <f t="shared" si="1555"/>
        <v>0</v>
      </c>
      <c r="BO1035" s="4" t="b">
        <f t="shared" si="1556"/>
        <v>0</v>
      </c>
      <c r="BP1035" s="4" t="b">
        <f t="shared" si="1557"/>
        <v>0</v>
      </c>
      <c r="BQ1035" s="4" t="b">
        <f t="shared" si="1558"/>
        <v>0</v>
      </c>
      <c r="BR1035" s="4" t="b">
        <f t="shared" si="1559"/>
        <v>0</v>
      </c>
      <c r="BS1035" s="4" t="b">
        <f t="shared" si="1560"/>
        <v>1</v>
      </c>
      <c r="BT1035" s="4" t="b">
        <f t="shared" si="1561"/>
        <v>0</v>
      </c>
      <c r="BU1035" s="4" t="b">
        <f t="shared" si="1562"/>
        <v>0</v>
      </c>
      <c r="BV1035" s="4" t="b">
        <f t="shared" si="1563"/>
        <v>0</v>
      </c>
      <c r="BW1035" s="4" t="b">
        <f t="shared" si="1564"/>
        <v>0</v>
      </c>
      <c r="BX1035" s="4" t="b">
        <f t="shared" si="1565"/>
        <v>0</v>
      </c>
      <c r="BY1035" s="4" t="b">
        <f t="shared" si="1566"/>
        <v>1</v>
      </c>
      <c r="BZ1035" s="4" t="b">
        <f t="shared" si="1567"/>
        <v>0</v>
      </c>
      <c r="CA1035" s="4" t="b">
        <f t="shared" si="1568"/>
        <v>0</v>
      </c>
      <c r="CB1035" s="4" t="b">
        <f t="shared" si="1569"/>
        <v>0</v>
      </c>
      <c r="CC1035" s="4" t="b">
        <f t="shared" si="1570"/>
        <v>0</v>
      </c>
      <c r="CD1035" s="4" t="b">
        <f t="shared" si="1571"/>
        <v>0</v>
      </c>
      <c r="CE1035" s="4" t="b">
        <f t="shared" si="1572"/>
        <v>0</v>
      </c>
      <c r="CF1035" s="4" t="b">
        <f t="shared" si="1573"/>
        <v>0</v>
      </c>
      <c r="CG1035" s="4" t="b">
        <f t="shared" si="1574"/>
        <v>0</v>
      </c>
      <c r="CH1035" s="4" t="b">
        <f t="shared" si="1575"/>
        <v>0</v>
      </c>
      <c r="CI1035" s="4" t="b">
        <f t="shared" si="1576"/>
        <v>0</v>
      </c>
      <c r="CJ1035" s="4" t="b">
        <f t="shared" si="1577"/>
        <v>0</v>
      </c>
      <c r="CK1035" s="4" t="b">
        <f t="shared" si="1578"/>
        <v>0</v>
      </c>
      <c r="CL1035" s="4" t="b">
        <f t="shared" si="1579"/>
        <v>0</v>
      </c>
      <c r="CM1035" s="4" t="b">
        <f t="shared" si="1580"/>
        <v>0</v>
      </c>
      <c r="CN1035" s="4" t="b">
        <f t="shared" si="1581"/>
        <v>0</v>
      </c>
      <c r="CO1035" s="4" t="b">
        <f t="shared" si="1582"/>
        <v>0</v>
      </c>
      <c r="CP1035" s="4" t="b">
        <f t="shared" si="1583"/>
        <v>0</v>
      </c>
      <c r="CQ1035" s="4" t="b">
        <f t="shared" si="1584"/>
        <v>0</v>
      </c>
      <c r="CR1035" s="4" t="b">
        <f t="shared" si="1585"/>
        <v>0</v>
      </c>
      <c r="CS1035" s="4" t="b">
        <f t="shared" si="1586"/>
        <v>0</v>
      </c>
      <c r="CT1035" s="4" t="b">
        <f t="shared" si="1587"/>
        <v>0</v>
      </c>
      <c r="CU1035" s="4" t="b">
        <f t="shared" si="1588"/>
        <v>0</v>
      </c>
      <c r="CV1035" s="4" t="b">
        <f t="shared" si="1589"/>
        <v>0</v>
      </c>
      <c r="CW1035" s="4" t="b">
        <f t="shared" si="1590"/>
        <v>0</v>
      </c>
      <c r="CX1035" s="4" t="b">
        <f t="shared" si="1591"/>
        <v>0</v>
      </c>
      <c r="CY1035" s="4" t="b">
        <f t="shared" si="1592"/>
        <v>0</v>
      </c>
      <c r="CZ1035" s="4" t="b">
        <f t="shared" si="1593"/>
        <v>0</v>
      </c>
      <c r="DA1035" s="4" t="b">
        <f t="shared" si="1594"/>
        <v>0</v>
      </c>
      <c r="DB1035" s="4" t="b">
        <f t="shared" si="1595"/>
        <v>0</v>
      </c>
      <c r="DC1035" s="4" t="b">
        <f t="shared" si="1596"/>
        <v>0</v>
      </c>
      <c r="DD1035" s="4" t="b">
        <f t="shared" si="1597"/>
        <v>0</v>
      </c>
    </row>
    <row r="1036" spans="1:108">
      <c r="A1036" s="4" t="s">
        <v>3038</v>
      </c>
      <c r="C1036" t="s">
        <v>3036</v>
      </c>
      <c r="D1036" s="4"/>
      <c r="E1036" s="4" t="s">
        <v>6093</v>
      </c>
      <c r="F1036" t="s">
        <v>6092</v>
      </c>
      <c r="G1036" t="s">
        <v>3027</v>
      </c>
      <c r="H1036" t="s">
        <v>7443</v>
      </c>
      <c r="I1036" t="s">
        <v>7417</v>
      </c>
      <c r="J1036" s="4" t="s">
        <v>113</v>
      </c>
      <c r="K1036" s="4" t="s">
        <v>114</v>
      </c>
      <c r="L1036" s="4" t="s">
        <v>7089</v>
      </c>
      <c r="M1036" s="4" t="s">
        <v>193</v>
      </c>
      <c r="N1036" s="4" t="s">
        <v>3039</v>
      </c>
      <c r="O1036" s="4" t="b">
        <f t="shared" si="1504"/>
        <v>1</v>
      </c>
      <c r="P1036" s="4" t="b">
        <f t="shared" si="1505"/>
        <v>1</v>
      </c>
      <c r="Q1036" s="4" t="b">
        <f t="shared" si="1506"/>
        <v>1</v>
      </c>
      <c r="R1036" s="4" t="b">
        <f t="shared" si="1507"/>
        <v>1</v>
      </c>
      <c r="S1036" s="4" t="b">
        <f t="shared" si="1508"/>
        <v>1</v>
      </c>
      <c r="T1036" s="4" t="b">
        <f t="shared" si="1509"/>
        <v>1</v>
      </c>
      <c r="U1036" s="4" t="b">
        <f t="shared" si="1510"/>
        <v>1</v>
      </c>
      <c r="V1036" s="4" t="b">
        <f t="shared" si="1511"/>
        <v>1</v>
      </c>
      <c r="W1036" s="4" t="b">
        <f t="shared" si="1512"/>
        <v>1</v>
      </c>
      <c r="X1036" s="4" t="b">
        <f t="shared" si="1513"/>
        <v>1</v>
      </c>
      <c r="Y1036" s="4" t="b">
        <f t="shared" si="1514"/>
        <v>1</v>
      </c>
      <c r="Z1036" s="4" t="b">
        <f t="shared" si="1515"/>
        <v>1</v>
      </c>
      <c r="AA1036" s="4" t="b">
        <f t="shared" si="1516"/>
        <v>1</v>
      </c>
      <c r="AB1036" s="4" t="b">
        <f t="shared" si="1517"/>
        <v>1</v>
      </c>
      <c r="AC1036" s="4" t="b">
        <f t="shared" si="1518"/>
        <v>1</v>
      </c>
      <c r="AD1036" s="4" t="b">
        <f t="shared" si="1519"/>
        <v>1</v>
      </c>
      <c r="AE1036" s="4" t="b">
        <f t="shared" si="1520"/>
        <v>0</v>
      </c>
      <c r="AF1036" s="4" t="b">
        <f t="shared" si="1521"/>
        <v>0</v>
      </c>
      <c r="AG1036" s="4" t="b">
        <f t="shared" si="1522"/>
        <v>1</v>
      </c>
      <c r="AH1036" s="4" t="b">
        <f t="shared" si="1523"/>
        <v>1</v>
      </c>
      <c r="AI1036" s="4" t="b">
        <f t="shared" si="1524"/>
        <v>0</v>
      </c>
      <c r="AJ1036" s="4" t="b">
        <f t="shared" si="1525"/>
        <v>0</v>
      </c>
      <c r="AK1036" s="4" t="b">
        <f t="shared" si="1526"/>
        <v>0</v>
      </c>
      <c r="AL1036" s="4" t="b">
        <f t="shared" si="1527"/>
        <v>0</v>
      </c>
      <c r="AM1036" s="4" t="b">
        <f t="shared" si="1528"/>
        <v>0</v>
      </c>
      <c r="AN1036" s="4" t="b">
        <f t="shared" si="1529"/>
        <v>0</v>
      </c>
      <c r="AO1036" s="4" t="b">
        <f t="shared" si="1530"/>
        <v>0</v>
      </c>
      <c r="AP1036" s="4" t="b">
        <f t="shared" si="1531"/>
        <v>0</v>
      </c>
      <c r="AQ1036" s="4" t="b">
        <f t="shared" si="1532"/>
        <v>1</v>
      </c>
      <c r="AR1036" s="4" t="b">
        <f t="shared" si="1533"/>
        <v>0</v>
      </c>
      <c r="AS1036" s="4" t="b">
        <f t="shared" si="1534"/>
        <v>1</v>
      </c>
      <c r="AT1036" s="4" t="b">
        <f t="shared" si="1535"/>
        <v>0</v>
      </c>
      <c r="AU1036" s="4" t="b">
        <f t="shared" si="1536"/>
        <v>1</v>
      </c>
      <c r="AV1036" s="4" t="b">
        <f t="shared" si="1537"/>
        <v>1</v>
      </c>
      <c r="AW1036" s="4" t="b">
        <f t="shared" si="1538"/>
        <v>1</v>
      </c>
      <c r="AX1036" s="4" t="b">
        <f t="shared" si="1539"/>
        <v>0</v>
      </c>
      <c r="AY1036" s="4" t="b">
        <f t="shared" si="1540"/>
        <v>1</v>
      </c>
      <c r="AZ1036" s="4" t="b">
        <f t="shared" si="1541"/>
        <v>1</v>
      </c>
      <c r="BA1036" s="4" t="b">
        <f t="shared" si="1542"/>
        <v>1</v>
      </c>
      <c r="BB1036" s="4" t="b">
        <f t="shared" si="1543"/>
        <v>0</v>
      </c>
      <c r="BC1036" s="4" t="b">
        <f t="shared" si="1544"/>
        <v>1</v>
      </c>
      <c r="BD1036" s="4" t="b">
        <f t="shared" si="1545"/>
        <v>1</v>
      </c>
      <c r="BE1036" s="4" t="b">
        <f t="shared" si="1546"/>
        <v>1</v>
      </c>
      <c r="BF1036" s="4" t="b">
        <f t="shared" si="1547"/>
        <v>1</v>
      </c>
      <c r="BG1036" s="4" t="b">
        <f t="shared" si="1548"/>
        <v>0</v>
      </c>
      <c r="BH1036" s="4" t="b">
        <f t="shared" si="1549"/>
        <v>1</v>
      </c>
      <c r="BI1036" s="4" t="b">
        <f t="shared" si="1550"/>
        <v>1</v>
      </c>
      <c r="BJ1036" s="4" t="b">
        <f t="shared" si="1551"/>
        <v>0</v>
      </c>
      <c r="BK1036" s="4" t="b">
        <f t="shared" si="1552"/>
        <v>1</v>
      </c>
      <c r="BL1036" s="4" t="b">
        <f t="shared" si="1553"/>
        <v>0</v>
      </c>
      <c r="BM1036" s="4" t="b">
        <f t="shared" si="1554"/>
        <v>0</v>
      </c>
      <c r="BN1036" s="4" t="b">
        <f t="shared" si="1555"/>
        <v>1</v>
      </c>
      <c r="BO1036" s="4" t="b">
        <f t="shared" si="1556"/>
        <v>0</v>
      </c>
      <c r="BP1036" s="4" t="b">
        <f t="shared" si="1557"/>
        <v>0</v>
      </c>
      <c r="BQ1036" s="4" t="b">
        <f t="shared" si="1558"/>
        <v>0</v>
      </c>
      <c r="BR1036" s="4" t="b">
        <f t="shared" si="1559"/>
        <v>0</v>
      </c>
      <c r="BS1036" s="4" t="b">
        <f t="shared" si="1560"/>
        <v>1</v>
      </c>
      <c r="BT1036" s="4" t="b">
        <f t="shared" si="1561"/>
        <v>1</v>
      </c>
      <c r="BU1036" s="4" t="b">
        <f t="shared" si="1562"/>
        <v>1</v>
      </c>
      <c r="BV1036" s="4" t="b">
        <f t="shared" si="1563"/>
        <v>1</v>
      </c>
      <c r="BW1036" s="4" t="b">
        <f t="shared" si="1564"/>
        <v>0</v>
      </c>
      <c r="BX1036" s="4" t="b">
        <f t="shared" si="1565"/>
        <v>1</v>
      </c>
      <c r="BY1036" s="4" t="b">
        <f t="shared" si="1566"/>
        <v>1</v>
      </c>
      <c r="BZ1036" s="4" t="b">
        <f t="shared" si="1567"/>
        <v>0</v>
      </c>
      <c r="CA1036" s="4" t="b">
        <f t="shared" si="1568"/>
        <v>0</v>
      </c>
      <c r="CB1036" s="4" t="b">
        <f t="shared" si="1569"/>
        <v>1</v>
      </c>
      <c r="CC1036" s="4" t="b">
        <f t="shared" si="1570"/>
        <v>1</v>
      </c>
      <c r="CD1036" s="4" t="b">
        <f t="shared" si="1571"/>
        <v>0</v>
      </c>
      <c r="CE1036" s="4" t="b">
        <f t="shared" si="1572"/>
        <v>0</v>
      </c>
      <c r="CF1036" s="4" t="b">
        <f t="shared" si="1573"/>
        <v>1</v>
      </c>
      <c r="CG1036" s="4" t="b">
        <f t="shared" si="1574"/>
        <v>0</v>
      </c>
      <c r="CH1036" s="4" t="b">
        <f t="shared" si="1575"/>
        <v>1</v>
      </c>
      <c r="CI1036" s="4" t="b">
        <f t="shared" si="1576"/>
        <v>1</v>
      </c>
      <c r="CJ1036" s="4" t="b">
        <f t="shared" si="1577"/>
        <v>0</v>
      </c>
      <c r="CK1036" s="4" t="b">
        <f t="shared" si="1578"/>
        <v>0</v>
      </c>
      <c r="CL1036" s="4" t="b">
        <f t="shared" si="1579"/>
        <v>0</v>
      </c>
      <c r="CM1036" s="4" t="b">
        <f t="shared" si="1580"/>
        <v>0</v>
      </c>
      <c r="CN1036" s="4" t="b">
        <f t="shared" si="1581"/>
        <v>0</v>
      </c>
      <c r="CO1036" s="4" t="b">
        <f t="shared" si="1582"/>
        <v>0</v>
      </c>
      <c r="CP1036" s="4" t="b">
        <f t="shared" si="1583"/>
        <v>0</v>
      </c>
      <c r="CQ1036" s="4" t="b">
        <f t="shared" si="1584"/>
        <v>1</v>
      </c>
      <c r="CR1036" s="4" t="b">
        <f t="shared" si="1585"/>
        <v>0</v>
      </c>
      <c r="CS1036" s="4" t="b">
        <f t="shared" si="1586"/>
        <v>1</v>
      </c>
      <c r="CT1036" s="4" t="b">
        <f t="shared" si="1587"/>
        <v>1</v>
      </c>
      <c r="CU1036" s="4" t="b">
        <f t="shared" si="1588"/>
        <v>0</v>
      </c>
      <c r="CV1036" s="4" t="b">
        <f t="shared" si="1589"/>
        <v>0</v>
      </c>
      <c r="CW1036" s="4" t="b">
        <f t="shared" si="1590"/>
        <v>1</v>
      </c>
      <c r="CX1036" s="4" t="b">
        <f t="shared" si="1591"/>
        <v>0</v>
      </c>
      <c r="CY1036" s="4" t="b">
        <f t="shared" si="1592"/>
        <v>0</v>
      </c>
      <c r="CZ1036" s="4" t="b">
        <f t="shared" si="1593"/>
        <v>1</v>
      </c>
      <c r="DA1036" s="4" t="b">
        <f t="shared" si="1594"/>
        <v>1</v>
      </c>
      <c r="DB1036" s="4" t="b">
        <f t="shared" si="1595"/>
        <v>0</v>
      </c>
      <c r="DC1036" s="4" t="b">
        <f t="shared" si="1596"/>
        <v>0</v>
      </c>
      <c r="DD1036" s="4" t="b">
        <f t="shared" si="1597"/>
        <v>0</v>
      </c>
    </row>
    <row r="1037" spans="1:108">
      <c r="A1037" s="7" t="s">
        <v>3065</v>
      </c>
      <c r="C1037" t="s">
        <v>3066</v>
      </c>
      <c r="E1037" t="s">
        <v>6093</v>
      </c>
      <c r="F1037" t="s">
        <v>6092</v>
      </c>
      <c r="G1037" t="s">
        <v>3027</v>
      </c>
      <c r="H1037" t="s">
        <v>7443</v>
      </c>
      <c r="I1037" t="s">
        <v>7417</v>
      </c>
      <c r="J1037" s="4" t="s">
        <v>108</v>
      </c>
      <c r="K1037" t="s">
        <v>109</v>
      </c>
      <c r="L1037" t="s">
        <v>7099</v>
      </c>
      <c r="M1037" t="s">
        <v>6079</v>
      </c>
      <c r="N1037" t="s">
        <v>3067</v>
      </c>
      <c r="O1037" t="b">
        <f t="shared" si="1504"/>
        <v>0</v>
      </c>
      <c r="P1037" t="b">
        <f t="shared" si="1505"/>
        <v>0</v>
      </c>
      <c r="Q1037" t="b">
        <f t="shared" si="1506"/>
        <v>0</v>
      </c>
      <c r="R1037" t="b">
        <f t="shared" si="1507"/>
        <v>1</v>
      </c>
      <c r="S1037" t="b">
        <f t="shared" si="1508"/>
        <v>0</v>
      </c>
      <c r="T1037" t="b">
        <f t="shared" si="1509"/>
        <v>0</v>
      </c>
      <c r="U1037" t="b">
        <f t="shared" si="1510"/>
        <v>0</v>
      </c>
      <c r="V1037" t="b">
        <f t="shared" si="1511"/>
        <v>0</v>
      </c>
      <c r="W1037" t="b">
        <f t="shared" si="1512"/>
        <v>0</v>
      </c>
      <c r="X1037" t="b">
        <f t="shared" si="1513"/>
        <v>1</v>
      </c>
      <c r="Y1037" t="b">
        <f t="shared" si="1514"/>
        <v>1</v>
      </c>
      <c r="Z1037" t="b">
        <f t="shared" si="1515"/>
        <v>0</v>
      </c>
      <c r="AA1037" t="b">
        <f t="shared" si="1516"/>
        <v>0</v>
      </c>
      <c r="AB1037" t="b">
        <f t="shared" si="1517"/>
        <v>0</v>
      </c>
      <c r="AC1037" t="b">
        <f t="shared" si="1518"/>
        <v>0</v>
      </c>
      <c r="AD1037" t="b">
        <f t="shared" si="1519"/>
        <v>0</v>
      </c>
      <c r="AE1037" t="b">
        <f t="shared" si="1520"/>
        <v>1</v>
      </c>
      <c r="AF1037" t="b">
        <f t="shared" si="1521"/>
        <v>0</v>
      </c>
      <c r="AG1037" t="b">
        <f t="shared" si="1522"/>
        <v>0</v>
      </c>
      <c r="AH1037" t="b">
        <f t="shared" si="1523"/>
        <v>0</v>
      </c>
      <c r="AI1037" t="b">
        <f t="shared" si="1524"/>
        <v>0</v>
      </c>
      <c r="AJ1037" t="b">
        <f t="shared" si="1525"/>
        <v>0</v>
      </c>
      <c r="AK1037" t="b">
        <f t="shared" si="1526"/>
        <v>0</v>
      </c>
      <c r="AL1037" t="b">
        <f t="shared" si="1527"/>
        <v>0</v>
      </c>
      <c r="AM1037" t="b">
        <f t="shared" si="1528"/>
        <v>0</v>
      </c>
      <c r="AN1037" t="b">
        <f t="shared" si="1529"/>
        <v>0</v>
      </c>
      <c r="AO1037" t="b">
        <f t="shared" si="1530"/>
        <v>0</v>
      </c>
      <c r="AP1037" t="b">
        <f t="shared" si="1531"/>
        <v>0</v>
      </c>
      <c r="AQ1037" t="b">
        <f t="shared" si="1532"/>
        <v>0</v>
      </c>
      <c r="AR1037" t="b">
        <f t="shared" si="1533"/>
        <v>0</v>
      </c>
      <c r="AS1037" t="b">
        <f t="shared" si="1534"/>
        <v>0</v>
      </c>
      <c r="AT1037" t="b">
        <f t="shared" si="1535"/>
        <v>0</v>
      </c>
      <c r="AU1037" t="b">
        <f t="shared" si="1536"/>
        <v>0</v>
      </c>
      <c r="AV1037" t="b">
        <f t="shared" si="1537"/>
        <v>0</v>
      </c>
      <c r="AW1037" t="b">
        <f t="shared" si="1538"/>
        <v>0</v>
      </c>
      <c r="AX1037" t="b">
        <f t="shared" si="1539"/>
        <v>0</v>
      </c>
      <c r="AY1037" t="b">
        <f t="shared" si="1540"/>
        <v>0</v>
      </c>
      <c r="AZ1037" t="b">
        <f t="shared" si="1541"/>
        <v>0</v>
      </c>
      <c r="BA1037" t="b">
        <f t="shared" si="1542"/>
        <v>0</v>
      </c>
      <c r="BB1037" t="b">
        <f t="shared" si="1543"/>
        <v>0</v>
      </c>
      <c r="BC1037" t="b">
        <f t="shared" si="1544"/>
        <v>0</v>
      </c>
      <c r="BD1037" t="b">
        <f t="shared" si="1545"/>
        <v>0</v>
      </c>
      <c r="BE1037" t="b">
        <f t="shared" si="1546"/>
        <v>0</v>
      </c>
      <c r="BF1037" t="b">
        <f t="shared" si="1547"/>
        <v>0</v>
      </c>
      <c r="BG1037" t="b">
        <f t="shared" si="1548"/>
        <v>0</v>
      </c>
      <c r="BH1037" t="b">
        <f t="shared" si="1549"/>
        <v>0</v>
      </c>
      <c r="BI1037" t="b">
        <f t="shared" si="1550"/>
        <v>0</v>
      </c>
      <c r="BJ1037" t="b">
        <f t="shared" si="1551"/>
        <v>0</v>
      </c>
      <c r="BK1037" t="b">
        <f t="shared" si="1552"/>
        <v>0</v>
      </c>
      <c r="BL1037" t="b">
        <f t="shared" si="1553"/>
        <v>0</v>
      </c>
      <c r="BM1037" t="b">
        <f t="shared" si="1554"/>
        <v>0</v>
      </c>
      <c r="BN1037" t="b">
        <f t="shared" si="1555"/>
        <v>0</v>
      </c>
      <c r="BO1037" t="b">
        <f t="shared" si="1556"/>
        <v>0</v>
      </c>
      <c r="BP1037" t="b">
        <f t="shared" si="1557"/>
        <v>0</v>
      </c>
      <c r="BQ1037" t="b">
        <f t="shared" si="1558"/>
        <v>0</v>
      </c>
      <c r="BR1037" t="b">
        <f t="shared" si="1559"/>
        <v>0</v>
      </c>
      <c r="BS1037" t="b">
        <f t="shared" si="1560"/>
        <v>0</v>
      </c>
      <c r="BT1037" t="b">
        <f t="shared" si="1561"/>
        <v>0</v>
      </c>
      <c r="BU1037" t="b">
        <f t="shared" si="1562"/>
        <v>1</v>
      </c>
      <c r="BV1037" t="b">
        <f t="shared" si="1563"/>
        <v>0</v>
      </c>
      <c r="BW1037" t="b">
        <f t="shared" si="1564"/>
        <v>0</v>
      </c>
      <c r="BX1037" t="b">
        <f t="shared" si="1565"/>
        <v>0</v>
      </c>
      <c r="BY1037" t="b">
        <f t="shared" si="1566"/>
        <v>0</v>
      </c>
      <c r="BZ1037" t="b">
        <f t="shared" si="1567"/>
        <v>0</v>
      </c>
      <c r="CA1037" t="b">
        <f t="shared" si="1568"/>
        <v>0</v>
      </c>
      <c r="CB1037" t="b">
        <f t="shared" si="1569"/>
        <v>0</v>
      </c>
      <c r="CC1037" t="b">
        <f t="shared" si="1570"/>
        <v>0</v>
      </c>
      <c r="CD1037" t="b">
        <f t="shared" si="1571"/>
        <v>0</v>
      </c>
      <c r="CE1037" t="b">
        <f t="shared" si="1572"/>
        <v>0</v>
      </c>
      <c r="CF1037" t="b">
        <f t="shared" si="1573"/>
        <v>0</v>
      </c>
      <c r="CG1037" t="b">
        <f t="shared" si="1574"/>
        <v>0</v>
      </c>
      <c r="CH1037" t="b">
        <f t="shared" si="1575"/>
        <v>0</v>
      </c>
      <c r="CI1037" t="b">
        <f t="shared" si="1576"/>
        <v>0</v>
      </c>
      <c r="CJ1037" t="b">
        <f t="shared" si="1577"/>
        <v>0</v>
      </c>
      <c r="CK1037" t="b">
        <f t="shared" si="1578"/>
        <v>0</v>
      </c>
      <c r="CL1037" t="b">
        <f t="shared" si="1579"/>
        <v>0</v>
      </c>
      <c r="CM1037" t="b">
        <f t="shared" si="1580"/>
        <v>0</v>
      </c>
      <c r="CN1037" t="b">
        <f t="shared" si="1581"/>
        <v>0</v>
      </c>
      <c r="CO1037" t="b">
        <f t="shared" si="1582"/>
        <v>0</v>
      </c>
      <c r="CP1037" t="b">
        <f t="shared" si="1583"/>
        <v>0</v>
      </c>
      <c r="CQ1037" t="b">
        <f t="shared" si="1584"/>
        <v>0</v>
      </c>
      <c r="CR1037" t="b">
        <f t="shared" si="1585"/>
        <v>0</v>
      </c>
      <c r="CS1037" t="b">
        <f t="shared" si="1586"/>
        <v>0</v>
      </c>
      <c r="CT1037" t="b">
        <f t="shared" si="1587"/>
        <v>0</v>
      </c>
      <c r="CU1037" t="b">
        <f t="shared" si="1588"/>
        <v>0</v>
      </c>
      <c r="CV1037" t="b">
        <f t="shared" si="1589"/>
        <v>0</v>
      </c>
      <c r="CW1037" t="b">
        <f t="shared" si="1590"/>
        <v>0</v>
      </c>
      <c r="CX1037" t="b">
        <f t="shared" si="1591"/>
        <v>0</v>
      </c>
      <c r="CY1037" t="b">
        <f t="shared" si="1592"/>
        <v>0</v>
      </c>
      <c r="CZ1037" t="b">
        <f t="shared" si="1593"/>
        <v>0</v>
      </c>
      <c r="DA1037" t="b">
        <f t="shared" si="1594"/>
        <v>0</v>
      </c>
      <c r="DB1037" t="b">
        <f t="shared" si="1595"/>
        <v>0</v>
      </c>
      <c r="DC1037" t="b">
        <f t="shared" si="1596"/>
        <v>0</v>
      </c>
      <c r="DD1037" t="b">
        <f t="shared" si="1597"/>
        <v>0</v>
      </c>
    </row>
    <row r="1038" spans="1:108">
      <c r="A1038" t="s">
        <v>3040</v>
      </c>
      <c r="C1038" t="s">
        <v>3041</v>
      </c>
      <c r="E1038" t="s">
        <v>6094</v>
      </c>
      <c r="F1038" t="s">
        <v>6092</v>
      </c>
      <c r="G1038" t="s">
        <v>3027</v>
      </c>
      <c r="H1038" t="s">
        <v>7443</v>
      </c>
      <c r="I1038" t="s">
        <v>7417</v>
      </c>
      <c r="J1038" t="s">
        <v>143</v>
      </c>
      <c r="K1038" t="s">
        <v>143</v>
      </c>
      <c r="L1038" t="s">
        <v>7090</v>
      </c>
      <c r="M1038" t="s">
        <v>6079</v>
      </c>
      <c r="N1038" t="s">
        <v>3042</v>
      </c>
      <c r="O1038" t="b">
        <f t="shared" si="1504"/>
        <v>1</v>
      </c>
      <c r="P1038" t="b">
        <f t="shared" si="1505"/>
        <v>0</v>
      </c>
      <c r="Q1038" t="b">
        <f t="shared" si="1506"/>
        <v>1</v>
      </c>
      <c r="R1038" t="b">
        <f t="shared" si="1507"/>
        <v>1</v>
      </c>
      <c r="S1038" t="b">
        <f t="shared" si="1508"/>
        <v>0</v>
      </c>
      <c r="T1038" t="b">
        <f t="shared" si="1509"/>
        <v>0</v>
      </c>
      <c r="U1038" t="b">
        <f t="shared" si="1510"/>
        <v>1</v>
      </c>
      <c r="V1038" t="b">
        <f t="shared" si="1511"/>
        <v>0</v>
      </c>
      <c r="W1038" t="b">
        <f t="shared" si="1512"/>
        <v>1</v>
      </c>
      <c r="X1038" t="b">
        <f t="shared" si="1513"/>
        <v>1</v>
      </c>
      <c r="Y1038" t="b">
        <f t="shared" si="1514"/>
        <v>0</v>
      </c>
      <c r="Z1038" t="b">
        <f t="shared" si="1515"/>
        <v>0</v>
      </c>
      <c r="AA1038" t="b">
        <f t="shared" si="1516"/>
        <v>0</v>
      </c>
      <c r="AB1038" t="b">
        <f t="shared" si="1517"/>
        <v>0</v>
      </c>
      <c r="AC1038" t="b">
        <f t="shared" si="1518"/>
        <v>0</v>
      </c>
      <c r="AD1038" t="b">
        <f t="shared" si="1519"/>
        <v>0</v>
      </c>
      <c r="AE1038" t="b">
        <f t="shared" si="1520"/>
        <v>0</v>
      </c>
      <c r="AF1038" t="b">
        <f t="shared" si="1521"/>
        <v>0</v>
      </c>
      <c r="AG1038" t="b">
        <f t="shared" si="1522"/>
        <v>0</v>
      </c>
      <c r="AH1038" t="b">
        <f t="shared" si="1523"/>
        <v>1</v>
      </c>
      <c r="AI1038" t="b">
        <f t="shared" si="1524"/>
        <v>0</v>
      </c>
      <c r="AJ1038" t="b">
        <f t="shared" si="1525"/>
        <v>0</v>
      </c>
      <c r="AK1038" t="b">
        <f t="shared" si="1526"/>
        <v>0</v>
      </c>
      <c r="AL1038" t="b">
        <f t="shared" si="1527"/>
        <v>0</v>
      </c>
      <c r="AM1038" t="b">
        <f t="shared" si="1528"/>
        <v>0</v>
      </c>
      <c r="AN1038" t="b">
        <f t="shared" si="1529"/>
        <v>0</v>
      </c>
      <c r="AO1038" t="b">
        <f t="shared" si="1530"/>
        <v>0</v>
      </c>
      <c r="AP1038" t="b">
        <f t="shared" si="1531"/>
        <v>0</v>
      </c>
      <c r="AQ1038" t="b">
        <f t="shared" si="1532"/>
        <v>0</v>
      </c>
      <c r="AR1038" t="b">
        <f t="shared" si="1533"/>
        <v>0</v>
      </c>
      <c r="AS1038" t="b">
        <f t="shared" si="1534"/>
        <v>0</v>
      </c>
      <c r="AT1038" t="b">
        <f t="shared" si="1535"/>
        <v>0</v>
      </c>
      <c r="AU1038" t="b">
        <f t="shared" si="1536"/>
        <v>0</v>
      </c>
      <c r="AV1038" t="b">
        <f t="shared" si="1537"/>
        <v>0</v>
      </c>
      <c r="AW1038" t="b">
        <f t="shared" si="1538"/>
        <v>0</v>
      </c>
      <c r="AX1038" t="b">
        <f t="shared" si="1539"/>
        <v>0</v>
      </c>
      <c r="AY1038" t="b">
        <f t="shared" si="1540"/>
        <v>0</v>
      </c>
      <c r="AZ1038" t="b">
        <f t="shared" si="1541"/>
        <v>0</v>
      </c>
      <c r="BA1038" t="b">
        <f t="shared" si="1542"/>
        <v>1</v>
      </c>
      <c r="BB1038" t="b">
        <f t="shared" si="1543"/>
        <v>0</v>
      </c>
      <c r="BC1038" t="b">
        <f t="shared" si="1544"/>
        <v>0</v>
      </c>
      <c r="BD1038" t="b">
        <f t="shared" si="1545"/>
        <v>1</v>
      </c>
      <c r="BE1038" t="b">
        <f t="shared" si="1546"/>
        <v>0</v>
      </c>
      <c r="BF1038" t="b">
        <f t="shared" si="1547"/>
        <v>1</v>
      </c>
      <c r="BG1038" t="b">
        <f t="shared" si="1548"/>
        <v>0</v>
      </c>
      <c r="BH1038" t="b">
        <f t="shared" si="1549"/>
        <v>0</v>
      </c>
      <c r="BI1038" t="b">
        <f t="shared" si="1550"/>
        <v>0</v>
      </c>
      <c r="BJ1038" t="b">
        <f t="shared" si="1551"/>
        <v>0</v>
      </c>
      <c r="BK1038" t="b">
        <f t="shared" si="1552"/>
        <v>0</v>
      </c>
      <c r="BL1038" t="b">
        <f t="shared" si="1553"/>
        <v>0</v>
      </c>
      <c r="BM1038" t="b">
        <f t="shared" si="1554"/>
        <v>0</v>
      </c>
      <c r="BN1038" t="b">
        <f t="shared" si="1555"/>
        <v>0</v>
      </c>
      <c r="BO1038" t="b">
        <f t="shared" si="1556"/>
        <v>0</v>
      </c>
      <c r="BP1038" t="b">
        <f t="shared" si="1557"/>
        <v>0</v>
      </c>
      <c r="BQ1038" t="b">
        <f t="shared" si="1558"/>
        <v>0</v>
      </c>
      <c r="BR1038" t="b">
        <f t="shared" si="1559"/>
        <v>0</v>
      </c>
      <c r="BS1038" t="b">
        <f t="shared" si="1560"/>
        <v>0</v>
      </c>
      <c r="BT1038" t="b">
        <f t="shared" si="1561"/>
        <v>0</v>
      </c>
      <c r="BU1038" t="b">
        <f t="shared" si="1562"/>
        <v>0</v>
      </c>
      <c r="BV1038" t="b">
        <f t="shared" si="1563"/>
        <v>0</v>
      </c>
      <c r="BW1038" t="b">
        <f t="shared" si="1564"/>
        <v>0</v>
      </c>
      <c r="BX1038" t="b">
        <f t="shared" si="1565"/>
        <v>0</v>
      </c>
      <c r="BY1038" t="b">
        <f t="shared" si="1566"/>
        <v>0</v>
      </c>
      <c r="BZ1038" t="b">
        <f t="shared" si="1567"/>
        <v>0</v>
      </c>
      <c r="CA1038" t="b">
        <f t="shared" si="1568"/>
        <v>0</v>
      </c>
      <c r="CB1038" t="b">
        <f t="shared" si="1569"/>
        <v>0</v>
      </c>
      <c r="CC1038" t="b">
        <f t="shared" si="1570"/>
        <v>0</v>
      </c>
      <c r="CD1038" t="b">
        <f t="shared" si="1571"/>
        <v>0</v>
      </c>
      <c r="CE1038" t="b">
        <f t="shared" si="1572"/>
        <v>0</v>
      </c>
      <c r="CF1038" t="b">
        <f t="shared" si="1573"/>
        <v>0</v>
      </c>
      <c r="CG1038" t="b">
        <f t="shared" si="1574"/>
        <v>0</v>
      </c>
      <c r="CH1038" t="b">
        <f t="shared" si="1575"/>
        <v>0</v>
      </c>
      <c r="CI1038" t="b">
        <f t="shared" si="1576"/>
        <v>0</v>
      </c>
      <c r="CJ1038" t="b">
        <f t="shared" si="1577"/>
        <v>0</v>
      </c>
      <c r="CK1038" t="b">
        <f t="shared" si="1578"/>
        <v>1</v>
      </c>
      <c r="CL1038" t="b">
        <f t="shared" si="1579"/>
        <v>0</v>
      </c>
      <c r="CM1038" t="b">
        <f t="shared" si="1580"/>
        <v>0</v>
      </c>
      <c r="CN1038" t="b">
        <f t="shared" si="1581"/>
        <v>0</v>
      </c>
      <c r="CO1038" t="b">
        <f t="shared" si="1582"/>
        <v>0</v>
      </c>
      <c r="CP1038" t="b">
        <f t="shared" si="1583"/>
        <v>0</v>
      </c>
      <c r="CQ1038" t="b">
        <f t="shared" si="1584"/>
        <v>0</v>
      </c>
      <c r="CR1038" t="b">
        <f t="shared" si="1585"/>
        <v>0</v>
      </c>
      <c r="CS1038" t="b">
        <f t="shared" si="1586"/>
        <v>0</v>
      </c>
      <c r="CT1038" t="b">
        <f t="shared" si="1587"/>
        <v>0</v>
      </c>
      <c r="CU1038" t="b">
        <f t="shared" si="1588"/>
        <v>0</v>
      </c>
      <c r="CV1038" t="b">
        <f t="shared" si="1589"/>
        <v>0</v>
      </c>
      <c r="CW1038" t="b">
        <f t="shared" si="1590"/>
        <v>0</v>
      </c>
      <c r="CX1038" t="b">
        <f t="shared" si="1591"/>
        <v>0</v>
      </c>
      <c r="CY1038" t="b">
        <f t="shared" si="1592"/>
        <v>0</v>
      </c>
      <c r="CZ1038" t="b">
        <f t="shared" si="1593"/>
        <v>0</v>
      </c>
      <c r="DA1038" t="b">
        <f t="shared" si="1594"/>
        <v>0</v>
      </c>
      <c r="DB1038" t="b">
        <f t="shared" si="1595"/>
        <v>0</v>
      </c>
      <c r="DC1038" t="b">
        <f t="shared" si="1596"/>
        <v>0</v>
      </c>
      <c r="DD1038" t="b">
        <f t="shared" si="1597"/>
        <v>0</v>
      </c>
    </row>
    <row r="1039" spans="1:108">
      <c r="A1039" t="s">
        <v>3031</v>
      </c>
      <c r="C1039" t="s">
        <v>3032</v>
      </c>
      <c r="E1039" t="s">
        <v>6095</v>
      </c>
      <c r="F1039" t="s">
        <v>6092</v>
      </c>
      <c r="G1039" t="s">
        <v>3027</v>
      </c>
      <c r="H1039" t="s">
        <v>7443</v>
      </c>
      <c r="I1039" t="s">
        <v>7417</v>
      </c>
      <c r="J1039" t="s">
        <v>143</v>
      </c>
      <c r="K1039" t="s">
        <v>143</v>
      </c>
      <c r="L1039" t="s">
        <v>7086</v>
      </c>
      <c r="M1039" t="s">
        <v>6079</v>
      </c>
      <c r="N1039" t="s">
        <v>3033</v>
      </c>
      <c r="O1039" t="b">
        <f t="shared" si="1504"/>
        <v>1</v>
      </c>
      <c r="P1039" t="b">
        <f t="shared" si="1505"/>
        <v>1</v>
      </c>
      <c r="Q1039" t="b">
        <f t="shared" si="1506"/>
        <v>1</v>
      </c>
      <c r="R1039" t="b">
        <f t="shared" si="1507"/>
        <v>1</v>
      </c>
      <c r="S1039" t="b">
        <f t="shared" si="1508"/>
        <v>1</v>
      </c>
      <c r="T1039" t="b">
        <f t="shared" si="1509"/>
        <v>0</v>
      </c>
      <c r="U1039" t="b">
        <f t="shared" si="1510"/>
        <v>1</v>
      </c>
      <c r="V1039" t="b">
        <f t="shared" si="1511"/>
        <v>0</v>
      </c>
      <c r="W1039" t="b">
        <f t="shared" si="1512"/>
        <v>0</v>
      </c>
      <c r="X1039" t="b">
        <f t="shared" si="1513"/>
        <v>1</v>
      </c>
      <c r="Y1039" t="b">
        <f t="shared" si="1514"/>
        <v>1</v>
      </c>
      <c r="Z1039" t="b">
        <f t="shared" si="1515"/>
        <v>0</v>
      </c>
      <c r="AA1039" t="b">
        <f t="shared" si="1516"/>
        <v>0</v>
      </c>
      <c r="AB1039" t="b">
        <f t="shared" si="1517"/>
        <v>0</v>
      </c>
      <c r="AC1039" t="b">
        <f t="shared" si="1518"/>
        <v>0</v>
      </c>
      <c r="AD1039" t="b">
        <f t="shared" si="1519"/>
        <v>0</v>
      </c>
      <c r="AE1039" t="b">
        <f t="shared" si="1520"/>
        <v>0</v>
      </c>
      <c r="AF1039" t="b">
        <f t="shared" si="1521"/>
        <v>0</v>
      </c>
      <c r="AG1039" t="b">
        <f t="shared" si="1522"/>
        <v>1</v>
      </c>
      <c r="AH1039" t="b">
        <f t="shared" si="1523"/>
        <v>1</v>
      </c>
      <c r="AI1039" t="b">
        <f t="shared" si="1524"/>
        <v>0</v>
      </c>
      <c r="AJ1039" t="b">
        <f t="shared" si="1525"/>
        <v>0</v>
      </c>
      <c r="AK1039" t="b">
        <f t="shared" si="1526"/>
        <v>0</v>
      </c>
      <c r="AL1039" t="b">
        <f t="shared" si="1527"/>
        <v>0</v>
      </c>
      <c r="AM1039" t="b">
        <f t="shared" si="1528"/>
        <v>0</v>
      </c>
      <c r="AN1039" t="b">
        <f t="shared" si="1529"/>
        <v>0</v>
      </c>
      <c r="AO1039" t="b">
        <f t="shared" si="1530"/>
        <v>0</v>
      </c>
      <c r="AP1039" t="b">
        <f t="shared" si="1531"/>
        <v>0</v>
      </c>
      <c r="AQ1039" t="b">
        <f t="shared" si="1532"/>
        <v>0</v>
      </c>
      <c r="AR1039" t="b">
        <f t="shared" si="1533"/>
        <v>0</v>
      </c>
      <c r="AS1039" t="b">
        <f t="shared" si="1534"/>
        <v>0</v>
      </c>
      <c r="AT1039" t="b">
        <f t="shared" si="1535"/>
        <v>0</v>
      </c>
      <c r="AU1039" t="b">
        <f t="shared" si="1536"/>
        <v>0</v>
      </c>
      <c r="AV1039" t="b">
        <f t="shared" si="1537"/>
        <v>0</v>
      </c>
      <c r="AW1039" t="b">
        <f t="shared" si="1538"/>
        <v>0</v>
      </c>
      <c r="AX1039" t="b">
        <f t="shared" si="1539"/>
        <v>0</v>
      </c>
      <c r="AY1039" t="b">
        <f t="shared" si="1540"/>
        <v>1</v>
      </c>
      <c r="AZ1039" t="b">
        <f t="shared" si="1541"/>
        <v>0</v>
      </c>
      <c r="BA1039" t="b">
        <f t="shared" si="1542"/>
        <v>0</v>
      </c>
      <c r="BB1039" t="b">
        <f t="shared" si="1543"/>
        <v>0</v>
      </c>
      <c r="BC1039" t="b">
        <f t="shared" si="1544"/>
        <v>0</v>
      </c>
      <c r="BD1039" t="b">
        <f t="shared" si="1545"/>
        <v>1</v>
      </c>
      <c r="BE1039" t="b">
        <f t="shared" si="1546"/>
        <v>0</v>
      </c>
      <c r="BF1039" t="b">
        <f t="shared" si="1547"/>
        <v>0</v>
      </c>
      <c r="BG1039" t="b">
        <f t="shared" si="1548"/>
        <v>0</v>
      </c>
      <c r="BH1039" t="b">
        <f t="shared" si="1549"/>
        <v>0</v>
      </c>
      <c r="BI1039" t="b">
        <f t="shared" si="1550"/>
        <v>0</v>
      </c>
      <c r="BJ1039" t="b">
        <f t="shared" si="1551"/>
        <v>0</v>
      </c>
      <c r="BK1039" t="b">
        <f t="shared" si="1552"/>
        <v>0</v>
      </c>
      <c r="BL1039" t="b">
        <f t="shared" si="1553"/>
        <v>1</v>
      </c>
      <c r="BM1039" t="b">
        <f t="shared" si="1554"/>
        <v>0</v>
      </c>
      <c r="BN1039" t="b">
        <f t="shared" si="1555"/>
        <v>0</v>
      </c>
      <c r="BO1039" t="b">
        <f t="shared" si="1556"/>
        <v>0</v>
      </c>
      <c r="BP1039" t="b">
        <f t="shared" si="1557"/>
        <v>0</v>
      </c>
      <c r="BQ1039" t="b">
        <f t="shared" si="1558"/>
        <v>1</v>
      </c>
      <c r="BR1039" t="b">
        <f t="shared" si="1559"/>
        <v>0</v>
      </c>
      <c r="BS1039" t="b">
        <f t="shared" si="1560"/>
        <v>0</v>
      </c>
      <c r="BT1039" t="b">
        <f t="shared" si="1561"/>
        <v>1</v>
      </c>
      <c r="BU1039" t="b">
        <f t="shared" si="1562"/>
        <v>0</v>
      </c>
      <c r="BV1039" t="b">
        <f t="shared" si="1563"/>
        <v>0</v>
      </c>
      <c r="BW1039" t="b">
        <f t="shared" si="1564"/>
        <v>0</v>
      </c>
      <c r="BX1039" t="b">
        <f t="shared" si="1565"/>
        <v>0</v>
      </c>
      <c r="BY1039" t="b">
        <f t="shared" si="1566"/>
        <v>0</v>
      </c>
      <c r="BZ1039" t="b">
        <f t="shared" si="1567"/>
        <v>0</v>
      </c>
      <c r="CA1039" t="b">
        <f t="shared" si="1568"/>
        <v>0</v>
      </c>
      <c r="CB1039" t="b">
        <f t="shared" si="1569"/>
        <v>0</v>
      </c>
      <c r="CC1039" t="b">
        <f t="shared" si="1570"/>
        <v>0</v>
      </c>
      <c r="CD1039" t="b">
        <f t="shared" si="1571"/>
        <v>1</v>
      </c>
      <c r="CE1039" t="b">
        <f t="shared" si="1572"/>
        <v>0</v>
      </c>
      <c r="CF1039" t="b">
        <f t="shared" si="1573"/>
        <v>0</v>
      </c>
      <c r="CG1039" t="b">
        <f t="shared" si="1574"/>
        <v>0</v>
      </c>
      <c r="CH1039" t="b">
        <f t="shared" si="1575"/>
        <v>0</v>
      </c>
      <c r="CI1039" t="b">
        <f t="shared" si="1576"/>
        <v>0</v>
      </c>
      <c r="CJ1039" t="b">
        <f t="shared" si="1577"/>
        <v>0</v>
      </c>
      <c r="CK1039" t="b">
        <f t="shared" si="1578"/>
        <v>0</v>
      </c>
      <c r="CL1039" t="b">
        <f t="shared" si="1579"/>
        <v>0</v>
      </c>
      <c r="CM1039" t="b">
        <f t="shared" si="1580"/>
        <v>0</v>
      </c>
      <c r="CN1039" t="b">
        <f t="shared" si="1581"/>
        <v>0</v>
      </c>
      <c r="CO1039" t="b">
        <f t="shared" si="1582"/>
        <v>0</v>
      </c>
      <c r="CP1039" t="b">
        <f t="shared" si="1583"/>
        <v>0</v>
      </c>
      <c r="CQ1039" t="b">
        <f t="shared" si="1584"/>
        <v>0</v>
      </c>
      <c r="CR1039" t="b">
        <f t="shared" si="1585"/>
        <v>0</v>
      </c>
      <c r="CS1039" t="b">
        <f t="shared" si="1586"/>
        <v>0</v>
      </c>
      <c r="CT1039" t="b">
        <f t="shared" si="1587"/>
        <v>0</v>
      </c>
      <c r="CU1039" t="b">
        <f t="shared" si="1588"/>
        <v>0</v>
      </c>
      <c r="CV1039" t="b">
        <f t="shared" si="1589"/>
        <v>0</v>
      </c>
      <c r="CW1039" t="b">
        <f t="shared" si="1590"/>
        <v>0</v>
      </c>
      <c r="CX1039" t="b">
        <f t="shared" si="1591"/>
        <v>0</v>
      </c>
      <c r="CY1039" t="b">
        <f t="shared" si="1592"/>
        <v>0</v>
      </c>
      <c r="CZ1039" t="b">
        <f t="shared" si="1593"/>
        <v>0</v>
      </c>
      <c r="DA1039" t="b">
        <f t="shared" si="1594"/>
        <v>0</v>
      </c>
      <c r="DB1039" t="b">
        <f t="shared" si="1595"/>
        <v>0</v>
      </c>
      <c r="DC1039" t="b">
        <f t="shared" si="1596"/>
        <v>0</v>
      </c>
      <c r="DD1039" t="b">
        <f t="shared" si="1597"/>
        <v>0</v>
      </c>
    </row>
    <row r="1040" spans="1:108">
      <c r="A1040" s="4" t="s">
        <v>3034</v>
      </c>
      <c r="C1040" t="s">
        <v>3032</v>
      </c>
      <c r="D1040" s="4"/>
      <c r="E1040" t="s">
        <v>6095</v>
      </c>
      <c r="F1040" t="s">
        <v>6092</v>
      </c>
      <c r="G1040" t="s">
        <v>3027</v>
      </c>
      <c r="H1040" t="s">
        <v>7443</v>
      </c>
      <c r="I1040" t="s">
        <v>7417</v>
      </c>
      <c r="J1040" s="4" t="s">
        <v>165</v>
      </c>
      <c r="K1040" s="4" t="s">
        <v>114</v>
      </c>
      <c r="L1040" s="4" t="s">
        <v>7087</v>
      </c>
      <c r="M1040" s="4" t="s">
        <v>402</v>
      </c>
      <c r="N1040" s="82" t="s">
        <v>7523</v>
      </c>
      <c r="O1040" s="4" t="b">
        <f t="shared" si="1504"/>
        <v>1</v>
      </c>
      <c r="P1040" s="4" t="b">
        <f t="shared" si="1505"/>
        <v>1</v>
      </c>
      <c r="Q1040" s="4" t="b">
        <f t="shared" si="1506"/>
        <v>1</v>
      </c>
      <c r="R1040" s="4" t="b">
        <f t="shared" si="1507"/>
        <v>1</v>
      </c>
      <c r="S1040" s="4" t="b">
        <f t="shared" si="1508"/>
        <v>1</v>
      </c>
      <c r="T1040" s="4" t="b">
        <f t="shared" si="1509"/>
        <v>1</v>
      </c>
      <c r="U1040" s="4" t="b">
        <f t="shared" si="1510"/>
        <v>1</v>
      </c>
      <c r="V1040" s="4" t="b">
        <f t="shared" si="1511"/>
        <v>1</v>
      </c>
      <c r="W1040" s="4" t="b">
        <f t="shared" si="1512"/>
        <v>1</v>
      </c>
      <c r="X1040" s="4" t="b">
        <f t="shared" si="1513"/>
        <v>1</v>
      </c>
      <c r="Y1040" s="4" t="b">
        <f t="shared" si="1514"/>
        <v>1</v>
      </c>
      <c r="Z1040" s="4" t="b">
        <f t="shared" si="1515"/>
        <v>1</v>
      </c>
      <c r="AA1040" s="4" t="b">
        <f t="shared" si="1516"/>
        <v>1</v>
      </c>
      <c r="AB1040" s="4" t="b">
        <f t="shared" si="1517"/>
        <v>1</v>
      </c>
      <c r="AC1040" s="4" t="b">
        <f t="shared" si="1518"/>
        <v>1</v>
      </c>
      <c r="AD1040" s="4" t="b">
        <f t="shared" si="1519"/>
        <v>0</v>
      </c>
      <c r="AE1040" s="4" t="b">
        <f t="shared" si="1520"/>
        <v>1</v>
      </c>
      <c r="AF1040" s="4" t="b">
        <f t="shared" si="1521"/>
        <v>0</v>
      </c>
      <c r="AG1040" s="4" t="b">
        <f t="shared" si="1522"/>
        <v>1</v>
      </c>
      <c r="AH1040" s="4" t="b">
        <f t="shared" si="1523"/>
        <v>1</v>
      </c>
      <c r="AI1040" s="4" t="b">
        <f t="shared" si="1524"/>
        <v>1</v>
      </c>
      <c r="AJ1040" s="4" t="b">
        <f t="shared" si="1525"/>
        <v>0</v>
      </c>
      <c r="AK1040" s="4" t="b">
        <f t="shared" si="1526"/>
        <v>1</v>
      </c>
      <c r="AL1040" s="4" t="b">
        <f t="shared" si="1527"/>
        <v>1</v>
      </c>
      <c r="AM1040" s="4" t="b">
        <f t="shared" si="1528"/>
        <v>1</v>
      </c>
      <c r="AN1040" s="4" t="b">
        <f t="shared" si="1529"/>
        <v>0</v>
      </c>
      <c r="AO1040" s="4" t="b">
        <f t="shared" si="1530"/>
        <v>0</v>
      </c>
      <c r="AP1040" s="4" t="b">
        <f t="shared" si="1531"/>
        <v>1</v>
      </c>
      <c r="AQ1040" s="4" t="b">
        <f t="shared" si="1532"/>
        <v>1</v>
      </c>
      <c r="AR1040" s="4" t="b">
        <f t="shared" si="1533"/>
        <v>0</v>
      </c>
      <c r="AS1040" s="4" t="b">
        <f t="shared" si="1534"/>
        <v>1</v>
      </c>
      <c r="AT1040" s="4" t="b">
        <f t="shared" si="1535"/>
        <v>0</v>
      </c>
      <c r="AU1040" s="4" t="b">
        <f t="shared" si="1536"/>
        <v>1</v>
      </c>
      <c r="AV1040" s="4" t="b">
        <f t="shared" si="1537"/>
        <v>1</v>
      </c>
      <c r="AW1040" s="4" t="b">
        <f t="shared" si="1538"/>
        <v>1</v>
      </c>
      <c r="AX1040" s="4" t="b">
        <f t="shared" si="1539"/>
        <v>0</v>
      </c>
      <c r="AY1040" s="4" t="b">
        <f t="shared" si="1540"/>
        <v>1</v>
      </c>
      <c r="AZ1040" s="4" t="b">
        <f t="shared" si="1541"/>
        <v>1</v>
      </c>
      <c r="BA1040" s="4" t="b">
        <f t="shared" si="1542"/>
        <v>1</v>
      </c>
      <c r="BB1040" s="4" t="b">
        <f t="shared" si="1543"/>
        <v>0</v>
      </c>
      <c r="BC1040" s="4" t="b">
        <f t="shared" si="1544"/>
        <v>1</v>
      </c>
      <c r="BD1040" s="4" t="b">
        <f t="shared" si="1545"/>
        <v>1</v>
      </c>
      <c r="BE1040" s="4" t="b">
        <f t="shared" si="1546"/>
        <v>1</v>
      </c>
      <c r="BF1040" s="4" t="b">
        <f t="shared" si="1547"/>
        <v>1</v>
      </c>
      <c r="BG1040" s="4" t="b">
        <f t="shared" si="1548"/>
        <v>1</v>
      </c>
      <c r="BH1040" s="4" t="b">
        <f t="shared" si="1549"/>
        <v>1</v>
      </c>
      <c r="BI1040" s="4" t="b">
        <f t="shared" si="1550"/>
        <v>1</v>
      </c>
      <c r="BJ1040" s="4" t="b">
        <f t="shared" si="1551"/>
        <v>0</v>
      </c>
      <c r="BK1040" s="4" t="b">
        <f t="shared" si="1552"/>
        <v>1</v>
      </c>
      <c r="BL1040" s="4" t="b">
        <f t="shared" si="1553"/>
        <v>0</v>
      </c>
      <c r="BM1040" s="4" t="b">
        <f t="shared" si="1554"/>
        <v>1</v>
      </c>
      <c r="BN1040" s="4" t="b">
        <f t="shared" si="1555"/>
        <v>1</v>
      </c>
      <c r="BO1040" s="4" t="b">
        <f t="shared" si="1556"/>
        <v>1</v>
      </c>
      <c r="BP1040" s="4" t="b">
        <f t="shared" si="1557"/>
        <v>1</v>
      </c>
      <c r="BQ1040" s="4" t="b">
        <f t="shared" si="1558"/>
        <v>1</v>
      </c>
      <c r="BR1040" s="4" t="b">
        <f t="shared" si="1559"/>
        <v>1</v>
      </c>
      <c r="BS1040" s="4" t="b">
        <f t="shared" si="1560"/>
        <v>1</v>
      </c>
      <c r="BT1040" s="4" t="b">
        <f t="shared" si="1561"/>
        <v>1</v>
      </c>
      <c r="BU1040" s="4" t="b">
        <f t="shared" si="1562"/>
        <v>1</v>
      </c>
      <c r="BV1040" s="4" t="b">
        <f t="shared" si="1563"/>
        <v>1</v>
      </c>
      <c r="BW1040" s="4" t="b">
        <f t="shared" si="1564"/>
        <v>0</v>
      </c>
      <c r="BX1040" s="4" t="b">
        <f t="shared" si="1565"/>
        <v>1</v>
      </c>
      <c r="BY1040" s="4" t="b">
        <f t="shared" si="1566"/>
        <v>1</v>
      </c>
      <c r="BZ1040" s="4" t="b">
        <f t="shared" si="1567"/>
        <v>0</v>
      </c>
      <c r="CA1040" s="4" t="b">
        <f t="shared" si="1568"/>
        <v>1</v>
      </c>
      <c r="CB1040" s="4" t="b">
        <f t="shared" si="1569"/>
        <v>1</v>
      </c>
      <c r="CC1040" s="4" t="b">
        <f t="shared" si="1570"/>
        <v>1</v>
      </c>
      <c r="CD1040" s="4" t="b">
        <f t="shared" si="1571"/>
        <v>1</v>
      </c>
      <c r="CE1040" s="4" t="b">
        <f t="shared" si="1572"/>
        <v>1</v>
      </c>
      <c r="CF1040" s="4" t="b">
        <f t="shared" si="1573"/>
        <v>1</v>
      </c>
      <c r="CG1040" s="4" t="b">
        <f t="shared" si="1574"/>
        <v>1</v>
      </c>
      <c r="CH1040" s="4" t="b">
        <f t="shared" si="1575"/>
        <v>1</v>
      </c>
      <c r="CI1040" s="4" t="b">
        <f t="shared" si="1576"/>
        <v>0</v>
      </c>
      <c r="CJ1040" s="4" t="b">
        <f t="shared" si="1577"/>
        <v>1</v>
      </c>
      <c r="CK1040" s="4" t="b">
        <f t="shared" si="1578"/>
        <v>1</v>
      </c>
      <c r="CL1040" s="4" t="b">
        <f t="shared" si="1579"/>
        <v>1</v>
      </c>
      <c r="CM1040" s="4" t="b">
        <f t="shared" si="1580"/>
        <v>0</v>
      </c>
      <c r="CN1040" s="4" t="b">
        <f t="shared" si="1581"/>
        <v>0</v>
      </c>
      <c r="CO1040" s="4" t="b">
        <f t="shared" si="1582"/>
        <v>0</v>
      </c>
      <c r="CP1040" s="4" t="b">
        <f t="shared" si="1583"/>
        <v>0</v>
      </c>
      <c r="CQ1040" s="4" t="b">
        <f t="shared" si="1584"/>
        <v>1</v>
      </c>
      <c r="CR1040" s="4" t="b">
        <f t="shared" si="1585"/>
        <v>0</v>
      </c>
      <c r="CS1040" s="4" t="b">
        <f t="shared" si="1586"/>
        <v>1</v>
      </c>
      <c r="CT1040" s="4" t="b">
        <f t="shared" si="1587"/>
        <v>0</v>
      </c>
      <c r="CU1040" s="4" t="b">
        <f t="shared" si="1588"/>
        <v>0</v>
      </c>
      <c r="CV1040" s="4" t="b">
        <f t="shared" si="1589"/>
        <v>1</v>
      </c>
      <c r="CW1040" s="4" t="b">
        <f t="shared" si="1590"/>
        <v>1</v>
      </c>
      <c r="CX1040" s="4" t="b">
        <f t="shared" si="1591"/>
        <v>0</v>
      </c>
      <c r="CY1040" s="4" t="b">
        <f t="shared" si="1592"/>
        <v>0</v>
      </c>
      <c r="CZ1040" s="4" t="b">
        <f t="shared" si="1593"/>
        <v>1</v>
      </c>
      <c r="DA1040" s="4" t="b">
        <f t="shared" si="1594"/>
        <v>1</v>
      </c>
      <c r="DB1040" s="4" t="b">
        <f t="shared" si="1595"/>
        <v>0</v>
      </c>
      <c r="DC1040" s="4" t="b">
        <f t="shared" si="1596"/>
        <v>1</v>
      </c>
      <c r="DD1040" s="4" t="b">
        <f t="shared" si="1597"/>
        <v>0</v>
      </c>
    </row>
    <row r="1041" spans="1:108">
      <c r="A1041" t="s">
        <v>3043</v>
      </c>
      <c r="C1041" t="s">
        <v>3044</v>
      </c>
      <c r="E1041" t="s">
        <v>6095</v>
      </c>
      <c r="F1041" t="s">
        <v>6092</v>
      </c>
      <c r="G1041" t="s">
        <v>3027</v>
      </c>
      <c r="H1041" t="s">
        <v>7443</v>
      </c>
      <c r="I1041" t="s">
        <v>7417</v>
      </c>
      <c r="J1041" t="s">
        <v>204</v>
      </c>
      <c r="K1041" t="s">
        <v>205</v>
      </c>
      <c r="L1041" t="s">
        <v>7091</v>
      </c>
      <c r="M1041" t="s">
        <v>6079</v>
      </c>
      <c r="N1041" t="s">
        <v>3045</v>
      </c>
      <c r="O1041" t="b">
        <f t="shared" si="1504"/>
        <v>1</v>
      </c>
      <c r="P1041" t="b">
        <f t="shared" si="1505"/>
        <v>0</v>
      </c>
      <c r="Q1041" t="b">
        <f t="shared" si="1506"/>
        <v>1</v>
      </c>
      <c r="R1041" t="b">
        <f t="shared" si="1507"/>
        <v>1</v>
      </c>
      <c r="S1041" t="b">
        <f t="shared" si="1508"/>
        <v>0</v>
      </c>
      <c r="T1041" t="b">
        <f t="shared" si="1509"/>
        <v>0</v>
      </c>
      <c r="U1041" t="b">
        <f t="shared" si="1510"/>
        <v>1</v>
      </c>
      <c r="V1041" t="b">
        <f t="shared" si="1511"/>
        <v>0</v>
      </c>
      <c r="W1041" t="b">
        <f t="shared" si="1512"/>
        <v>0</v>
      </c>
      <c r="X1041" t="b">
        <f t="shared" si="1513"/>
        <v>1</v>
      </c>
      <c r="Y1041" t="b">
        <f t="shared" si="1514"/>
        <v>0</v>
      </c>
      <c r="Z1041" t="b">
        <f t="shared" si="1515"/>
        <v>0</v>
      </c>
      <c r="AA1041" t="b">
        <f t="shared" si="1516"/>
        <v>0</v>
      </c>
      <c r="AB1041" t="b">
        <f t="shared" si="1517"/>
        <v>0</v>
      </c>
      <c r="AC1041" t="b">
        <f t="shared" si="1518"/>
        <v>0</v>
      </c>
      <c r="AD1041" t="b">
        <f t="shared" si="1519"/>
        <v>0</v>
      </c>
      <c r="AE1041" t="b">
        <f t="shared" si="1520"/>
        <v>0</v>
      </c>
      <c r="AF1041" t="b">
        <f t="shared" si="1521"/>
        <v>0</v>
      </c>
      <c r="AG1041" t="b">
        <f t="shared" si="1522"/>
        <v>0</v>
      </c>
      <c r="AH1041" t="b">
        <f t="shared" si="1523"/>
        <v>0</v>
      </c>
      <c r="AI1041" t="b">
        <f t="shared" si="1524"/>
        <v>0</v>
      </c>
      <c r="AJ1041" t="b">
        <f t="shared" si="1525"/>
        <v>0</v>
      </c>
      <c r="AK1041" t="b">
        <f t="shared" si="1526"/>
        <v>0</v>
      </c>
      <c r="AL1041" t="b">
        <f t="shared" si="1527"/>
        <v>0</v>
      </c>
      <c r="AM1041" t="b">
        <f t="shared" si="1528"/>
        <v>0</v>
      </c>
      <c r="AN1041" t="b">
        <f t="shared" si="1529"/>
        <v>0</v>
      </c>
      <c r="AO1041" t="b">
        <f t="shared" si="1530"/>
        <v>0</v>
      </c>
      <c r="AP1041" t="b">
        <f t="shared" si="1531"/>
        <v>0</v>
      </c>
      <c r="AQ1041" t="b">
        <f t="shared" si="1532"/>
        <v>0</v>
      </c>
      <c r="AR1041" t="b">
        <f t="shared" si="1533"/>
        <v>0</v>
      </c>
      <c r="AS1041" t="b">
        <f t="shared" si="1534"/>
        <v>0</v>
      </c>
      <c r="AT1041" t="b">
        <f t="shared" si="1535"/>
        <v>0</v>
      </c>
      <c r="AU1041" t="b">
        <f t="shared" si="1536"/>
        <v>0</v>
      </c>
      <c r="AV1041" t="b">
        <f t="shared" si="1537"/>
        <v>0</v>
      </c>
      <c r="AW1041" t="b">
        <f t="shared" si="1538"/>
        <v>0</v>
      </c>
      <c r="AX1041" t="b">
        <f t="shared" si="1539"/>
        <v>0</v>
      </c>
      <c r="AY1041" t="b">
        <f t="shared" si="1540"/>
        <v>0</v>
      </c>
      <c r="AZ1041" t="b">
        <f t="shared" si="1541"/>
        <v>0</v>
      </c>
      <c r="BA1041" t="b">
        <f t="shared" si="1542"/>
        <v>0</v>
      </c>
      <c r="BB1041" t="b">
        <f t="shared" si="1543"/>
        <v>0</v>
      </c>
      <c r="BC1041" t="b">
        <f t="shared" si="1544"/>
        <v>0</v>
      </c>
      <c r="BD1041" t="b">
        <f t="shared" si="1545"/>
        <v>0</v>
      </c>
      <c r="BE1041" t="b">
        <f t="shared" si="1546"/>
        <v>0</v>
      </c>
      <c r="BF1041" t="b">
        <f t="shared" si="1547"/>
        <v>1</v>
      </c>
      <c r="BG1041" t="b">
        <f t="shared" si="1548"/>
        <v>0</v>
      </c>
      <c r="BH1041" t="b">
        <f t="shared" si="1549"/>
        <v>0</v>
      </c>
      <c r="BI1041" t="b">
        <f t="shared" si="1550"/>
        <v>0</v>
      </c>
      <c r="BJ1041" t="b">
        <f t="shared" si="1551"/>
        <v>0</v>
      </c>
      <c r="BK1041" t="b">
        <f t="shared" si="1552"/>
        <v>0</v>
      </c>
      <c r="BL1041" t="b">
        <f t="shared" si="1553"/>
        <v>0</v>
      </c>
      <c r="BM1041" t="b">
        <f t="shared" si="1554"/>
        <v>0</v>
      </c>
      <c r="BN1041" t="b">
        <f t="shared" si="1555"/>
        <v>0</v>
      </c>
      <c r="BO1041" t="b">
        <f t="shared" si="1556"/>
        <v>0</v>
      </c>
      <c r="BP1041" t="b">
        <f t="shared" si="1557"/>
        <v>0</v>
      </c>
      <c r="BQ1041" t="b">
        <f t="shared" si="1558"/>
        <v>0</v>
      </c>
      <c r="BR1041" t="b">
        <f t="shared" si="1559"/>
        <v>0</v>
      </c>
      <c r="BS1041" t="b">
        <f t="shared" si="1560"/>
        <v>0</v>
      </c>
      <c r="BT1041" t="b">
        <f t="shared" si="1561"/>
        <v>0</v>
      </c>
      <c r="BU1041" t="b">
        <f t="shared" si="1562"/>
        <v>0</v>
      </c>
      <c r="BV1041" t="b">
        <f t="shared" si="1563"/>
        <v>1</v>
      </c>
      <c r="BW1041" t="b">
        <f t="shared" si="1564"/>
        <v>0</v>
      </c>
      <c r="BX1041" t="b">
        <f t="shared" si="1565"/>
        <v>0</v>
      </c>
      <c r="BY1041" t="b">
        <f t="shared" si="1566"/>
        <v>0</v>
      </c>
      <c r="BZ1041" t="b">
        <f t="shared" si="1567"/>
        <v>0</v>
      </c>
      <c r="CA1041" t="b">
        <f t="shared" si="1568"/>
        <v>0</v>
      </c>
      <c r="CB1041" t="b">
        <f t="shared" si="1569"/>
        <v>0</v>
      </c>
      <c r="CC1041" t="b">
        <f t="shared" si="1570"/>
        <v>0</v>
      </c>
      <c r="CD1041" t="b">
        <f t="shared" si="1571"/>
        <v>1</v>
      </c>
      <c r="CE1041" t="b">
        <f t="shared" si="1572"/>
        <v>0</v>
      </c>
      <c r="CF1041" t="b">
        <f t="shared" si="1573"/>
        <v>0</v>
      </c>
      <c r="CG1041" t="b">
        <f t="shared" si="1574"/>
        <v>0</v>
      </c>
      <c r="CH1041" t="b">
        <f t="shared" si="1575"/>
        <v>0</v>
      </c>
      <c r="CI1041" t="b">
        <f t="shared" si="1576"/>
        <v>0</v>
      </c>
      <c r="CJ1041" t="b">
        <f t="shared" si="1577"/>
        <v>0</v>
      </c>
      <c r="CK1041" t="b">
        <f t="shared" si="1578"/>
        <v>0</v>
      </c>
      <c r="CL1041" t="b">
        <f t="shared" si="1579"/>
        <v>0</v>
      </c>
      <c r="CM1041" t="b">
        <f t="shared" si="1580"/>
        <v>0</v>
      </c>
      <c r="CN1041" t="b">
        <f t="shared" si="1581"/>
        <v>0</v>
      </c>
      <c r="CO1041" t="b">
        <f t="shared" si="1582"/>
        <v>0</v>
      </c>
      <c r="CP1041" t="b">
        <f t="shared" si="1583"/>
        <v>0</v>
      </c>
      <c r="CQ1041" t="b">
        <f t="shared" si="1584"/>
        <v>0</v>
      </c>
      <c r="CR1041" t="b">
        <f t="shared" si="1585"/>
        <v>0</v>
      </c>
      <c r="CS1041" t="b">
        <f t="shared" si="1586"/>
        <v>0</v>
      </c>
      <c r="CT1041" t="b">
        <f t="shared" si="1587"/>
        <v>0</v>
      </c>
      <c r="CU1041" t="b">
        <f t="shared" si="1588"/>
        <v>0</v>
      </c>
      <c r="CV1041" t="b">
        <f t="shared" si="1589"/>
        <v>0</v>
      </c>
      <c r="CW1041" t="b">
        <f t="shared" si="1590"/>
        <v>0</v>
      </c>
      <c r="CX1041" t="b">
        <f t="shared" si="1591"/>
        <v>0</v>
      </c>
      <c r="CY1041" t="b">
        <f t="shared" si="1592"/>
        <v>0</v>
      </c>
      <c r="CZ1041" t="b">
        <f t="shared" si="1593"/>
        <v>0</v>
      </c>
      <c r="DA1041" t="b">
        <f t="shared" si="1594"/>
        <v>0</v>
      </c>
      <c r="DB1041" t="b">
        <f t="shared" si="1595"/>
        <v>0</v>
      </c>
      <c r="DC1041" t="b">
        <f t="shared" si="1596"/>
        <v>0</v>
      </c>
      <c r="DD1041" t="b">
        <f t="shared" si="1597"/>
        <v>0</v>
      </c>
    </row>
    <row r="1042" spans="1:108">
      <c r="A1042" s="4" t="s">
        <v>3046</v>
      </c>
      <c r="C1042" t="s">
        <v>3044</v>
      </c>
      <c r="D1042" s="4"/>
      <c r="E1042" t="s">
        <v>6095</v>
      </c>
      <c r="F1042" t="s">
        <v>6092</v>
      </c>
      <c r="G1042" t="s">
        <v>3027</v>
      </c>
      <c r="H1042" t="s">
        <v>7443</v>
      </c>
      <c r="I1042" t="s">
        <v>7417</v>
      </c>
      <c r="J1042" s="4" t="s">
        <v>135</v>
      </c>
      <c r="K1042" s="4" t="s">
        <v>136</v>
      </c>
      <c r="L1042" s="4" t="s">
        <v>7092</v>
      </c>
      <c r="M1042" t="s">
        <v>6079</v>
      </c>
      <c r="N1042" s="4" t="s">
        <v>3047</v>
      </c>
      <c r="O1042" s="4" t="b">
        <f t="shared" si="1504"/>
        <v>1</v>
      </c>
      <c r="P1042" s="4" t="b">
        <f t="shared" si="1505"/>
        <v>1</v>
      </c>
      <c r="Q1042" s="4" t="b">
        <f t="shared" si="1506"/>
        <v>1</v>
      </c>
      <c r="R1042" s="4" t="b">
        <f t="shared" si="1507"/>
        <v>0</v>
      </c>
      <c r="S1042" s="4" t="b">
        <f t="shared" si="1508"/>
        <v>0</v>
      </c>
      <c r="T1042" s="4" t="b">
        <f t="shared" si="1509"/>
        <v>1</v>
      </c>
      <c r="U1042" s="4" t="b">
        <f t="shared" si="1510"/>
        <v>1</v>
      </c>
      <c r="V1042" s="4" t="b">
        <f t="shared" si="1511"/>
        <v>0</v>
      </c>
      <c r="W1042" s="4" t="b">
        <f t="shared" si="1512"/>
        <v>0</v>
      </c>
      <c r="X1042" s="4" t="b">
        <f t="shared" si="1513"/>
        <v>1</v>
      </c>
      <c r="Y1042" s="4" t="b">
        <f t="shared" si="1514"/>
        <v>0</v>
      </c>
      <c r="Z1042" s="4" t="b">
        <f t="shared" si="1515"/>
        <v>0</v>
      </c>
      <c r="AA1042" s="4" t="b">
        <f t="shared" si="1516"/>
        <v>0</v>
      </c>
      <c r="AB1042" s="4" t="b">
        <f t="shared" si="1517"/>
        <v>0</v>
      </c>
      <c r="AC1042" s="4" t="b">
        <f t="shared" si="1518"/>
        <v>0</v>
      </c>
      <c r="AD1042" s="4" t="b">
        <f t="shared" si="1519"/>
        <v>0</v>
      </c>
      <c r="AE1042" s="4" t="b">
        <f t="shared" si="1520"/>
        <v>0</v>
      </c>
      <c r="AF1042" s="4" t="b">
        <f t="shared" si="1521"/>
        <v>0</v>
      </c>
      <c r="AG1042" s="4" t="b">
        <f t="shared" si="1522"/>
        <v>0</v>
      </c>
      <c r="AH1042" s="4" t="b">
        <f t="shared" si="1523"/>
        <v>0</v>
      </c>
      <c r="AI1042" s="4" t="b">
        <f t="shared" si="1524"/>
        <v>0</v>
      </c>
      <c r="AJ1042" s="4" t="b">
        <f t="shared" si="1525"/>
        <v>0</v>
      </c>
      <c r="AK1042" s="4" t="b">
        <f t="shared" si="1526"/>
        <v>0</v>
      </c>
      <c r="AL1042" s="4" t="b">
        <f t="shared" si="1527"/>
        <v>0</v>
      </c>
      <c r="AM1042" s="4" t="b">
        <f t="shared" si="1528"/>
        <v>0</v>
      </c>
      <c r="AN1042" s="4" t="b">
        <f t="shared" si="1529"/>
        <v>0</v>
      </c>
      <c r="AO1042" s="4" t="b">
        <f t="shared" si="1530"/>
        <v>0</v>
      </c>
      <c r="AP1042" s="4" t="b">
        <f t="shared" si="1531"/>
        <v>0</v>
      </c>
      <c r="AQ1042" s="4" t="b">
        <f t="shared" si="1532"/>
        <v>0</v>
      </c>
      <c r="AR1042" s="4" t="b">
        <f t="shared" si="1533"/>
        <v>0</v>
      </c>
      <c r="AS1042" s="4" t="b">
        <f t="shared" si="1534"/>
        <v>0</v>
      </c>
      <c r="AT1042" s="4" t="b">
        <f t="shared" si="1535"/>
        <v>0</v>
      </c>
      <c r="AU1042" s="4" t="b">
        <f t="shared" si="1536"/>
        <v>0</v>
      </c>
      <c r="AV1042" s="4" t="b">
        <f t="shared" si="1537"/>
        <v>0</v>
      </c>
      <c r="AW1042" s="4" t="b">
        <f t="shared" si="1538"/>
        <v>0</v>
      </c>
      <c r="AX1042" s="4" t="b">
        <f t="shared" si="1539"/>
        <v>0</v>
      </c>
      <c r="AY1042" s="4" t="b">
        <f t="shared" si="1540"/>
        <v>0</v>
      </c>
      <c r="AZ1042" s="4" t="b">
        <f t="shared" si="1541"/>
        <v>1</v>
      </c>
      <c r="BA1042" s="4" t="b">
        <f t="shared" si="1542"/>
        <v>0</v>
      </c>
      <c r="BB1042" s="4" t="b">
        <f t="shared" si="1543"/>
        <v>0</v>
      </c>
      <c r="BC1042" s="4" t="b">
        <f t="shared" si="1544"/>
        <v>0</v>
      </c>
      <c r="BD1042" s="4" t="b">
        <f t="shared" si="1545"/>
        <v>1</v>
      </c>
      <c r="BE1042" s="4" t="b">
        <f t="shared" si="1546"/>
        <v>0</v>
      </c>
      <c r="BF1042" s="4" t="b">
        <f t="shared" si="1547"/>
        <v>0</v>
      </c>
      <c r="BG1042" s="4" t="b">
        <f t="shared" si="1548"/>
        <v>0</v>
      </c>
      <c r="BH1042" s="4" t="b">
        <f t="shared" si="1549"/>
        <v>0</v>
      </c>
      <c r="BI1042" s="4" t="b">
        <f t="shared" si="1550"/>
        <v>0</v>
      </c>
      <c r="BJ1042" s="4" t="b">
        <f t="shared" si="1551"/>
        <v>0</v>
      </c>
      <c r="BK1042" s="4" t="b">
        <f t="shared" si="1552"/>
        <v>0</v>
      </c>
      <c r="BL1042" s="4" t="b">
        <f t="shared" si="1553"/>
        <v>0</v>
      </c>
      <c r="BM1042" s="4" t="b">
        <f t="shared" si="1554"/>
        <v>1</v>
      </c>
      <c r="BN1042" s="4" t="b">
        <f t="shared" si="1555"/>
        <v>0</v>
      </c>
      <c r="BO1042" s="4" t="b">
        <f t="shared" si="1556"/>
        <v>0</v>
      </c>
      <c r="BP1042" s="4" t="b">
        <f t="shared" si="1557"/>
        <v>1</v>
      </c>
      <c r="BQ1042" s="4" t="b">
        <f t="shared" si="1558"/>
        <v>0</v>
      </c>
      <c r="BR1042" s="4" t="b">
        <f t="shared" si="1559"/>
        <v>0</v>
      </c>
      <c r="BS1042" s="4" t="b">
        <f t="shared" si="1560"/>
        <v>1</v>
      </c>
      <c r="BT1042" s="4" t="b">
        <f t="shared" si="1561"/>
        <v>0</v>
      </c>
      <c r="BU1042" s="4" t="b">
        <f t="shared" si="1562"/>
        <v>0</v>
      </c>
      <c r="BV1042" s="4" t="b">
        <f t="shared" si="1563"/>
        <v>0</v>
      </c>
      <c r="BW1042" s="4" t="b">
        <f t="shared" si="1564"/>
        <v>0</v>
      </c>
      <c r="BX1042" s="4" t="b">
        <f t="shared" si="1565"/>
        <v>0</v>
      </c>
      <c r="BY1042" s="4" t="b">
        <f t="shared" si="1566"/>
        <v>0</v>
      </c>
      <c r="BZ1042" s="4" t="b">
        <f t="shared" si="1567"/>
        <v>0</v>
      </c>
      <c r="CA1042" s="4" t="b">
        <f t="shared" si="1568"/>
        <v>0</v>
      </c>
      <c r="CB1042" s="4" t="b">
        <f t="shared" si="1569"/>
        <v>0</v>
      </c>
      <c r="CC1042" s="4" t="b">
        <f t="shared" si="1570"/>
        <v>0</v>
      </c>
      <c r="CD1042" s="4" t="b">
        <f t="shared" si="1571"/>
        <v>0</v>
      </c>
      <c r="CE1042" s="4" t="b">
        <f t="shared" si="1572"/>
        <v>1</v>
      </c>
      <c r="CF1042" s="4" t="b">
        <f t="shared" si="1573"/>
        <v>0</v>
      </c>
      <c r="CG1042" s="4" t="b">
        <f t="shared" si="1574"/>
        <v>0</v>
      </c>
      <c r="CH1042" s="4" t="b">
        <f t="shared" si="1575"/>
        <v>0</v>
      </c>
      <c r="CI1042" s="4" t="b">
        <f t="shared" si="1576"/>
        <v>0</v>
      </c>
      <c r="CJ1042" s="4" t="b">
        <f t="shared" si="1577"/>
        <v>0</v>
      </c>
      <c r="CK1042" s="4" t="b">
        <f t="shared" si="1578"/>
        <v>0</v>
      </c>
      <c r="CL1042" s="4" t="b">
        <f t="shared" si="1579"/>
        <v>0</v>
      </c>
      <c r="CM1042" s="4" t="b">
        <f t="shared" si="1580"/>
        <v>0</v>
      </c>
      <c r="CN1042" s="4" t="b">
        <f t="shared" si="1581"/>
        <v>0</v>
      </c>
      <c r="CO1042" s="4" t="b">
        <f t="shared" si="1582"/>
        <v>0</v>
      </c>
      <c r="CP1042" s="4" t="b">
        <f t="shared" si="1583"/>
        <v>0</v>
      </c>
      <c r="CQ1042" s="4" t="b">
        <f t="shared" si="1584"/>
        <v>0</v>
      </c>
      <c r="CR1042" s="4" t="b">
        <f t="shared" si="1585"/>
        <v>0</v>
      </c>
      <c r="CS1042" s="4" t="b">
        <f t="shared" si="1586"/>
        <v>0</v>
      </c>
      <c r="CT1042" s="4" t="b">
        <f t="shared" si="1587"/>
        <v>0</v>
      </c>
      <c r="CU1042" s="4" t="b">
        <f t="shared" si="1588"/>
        <v>0</v>
      </c>
      <c r="CV1042" s="4" t="b">
        <f t="shared" si="1589"/>
        <v>0</v>
      </c>
      <c r="CW1042" s="4" t="b">
        <f t="shared" si="1590"/>
        <v>0</v>
      </c>
      <c r="CX1042" s="4" t="b">
        <f t="shared" si="1591"/>
        <v>0</v>
      </c>
      <c r="CY1042" s="4" t="b">
        <f t="shared" si="1592"/>
        <v>0</v>
      </c>
      <c r="CZ1042" s="4" t="b">
        <f t="shared" si="1593"/>
        <v>0</v>
      </c>
      <c r="DA1042" s="4" t="b">
        <f t="shared" si="1594"/>
        <v>1</v>
      </c>
      <c r="DB1042" s="4" t="b">
        <f t="shared" si="1595"/>
        <v>0</v>
      </c>
      <c r="DC1042" s="4" t="b">
        <f t="shared" si="1596"/>
        <v>0</v>
      </c>
      <c r="DD1042" s="4" t="b">
        <f t="shared" si="1597"/>
        <v>0</v>
      </c>
    </row>
    <row r="1043" spans="1:108">
      <c r="A1043" s="4" t="s">
        <v>3048</v>
      </c>
      <c r="C1043" t="s">
        <v>3044</v>
      </c>
      <c r="D1043" s="4"/>
      <c r="E1043" t="s">
        <v>6095</v>
      </c>
      <c r="F1043" t="s">
        <v>6092</v>
      </c>
      <c r="G1043" t="s">
        <v>3027</v>
      </c>
      <c r="H1043" t="s">
        <v>7443</v>
      </c>
      <c r="I1043" t="s">
        <v>7417</v>
      </c>
      <c r="J1043" s="4" t="s">
        <v>165</v>
      </c>
      <c r="K1043" s="4" t="s">
        <v>114</v>
      </c>
      <c r="L1043" s="4" t="s">
        <v>7093</v>
      </c>
      <c r="M1043" s="4" t="s">
        <v>3049</v>
      </c>
      <c r="N1043" s="4" t="s">
        <v>3050</v>
      </c>
      <c r="O1043" s="4" t="b">
        <f t="shared" si="1504"/>
        <v>1</v>
      </c>
      <c r="P1043" s="4" t="b">
        <f t="shared" si="1505"/>
        <v>1</v>
      </c>
      <c r="Q1043" s="4" t="b">
        <f t="shared" si="1506"/>
        <v>1</v>
      </c>
      <c r="R1043" s="4" t="b">
        <f t="shared" si="1507"/>
        <v>1</v>
      </c>
      <c r="S1043" s="4" t="b">
        <f t="shared" si="1508"/>
        <v>1</v>
      </c>
      <c r="T1043" s="4" t="b">
        <f t="shared" si="1509"/>
        <v>1</v>
      </c>
      <c r="U1043" s="4" t="b">
        <f t="shared" si="1510"/>
        <v>1</v>
      </c>
      <c r="V1043" s="4" t="b">
        <f t="shared" si="1511"/>
        <v>1</v>
      </c>
      <c r="W1043" s="4" t="b">
        <f t="shared" si="1512"/>
        <v>1</v>
      </c>
      <c r="X1043" s="4" t="b">
        <f t="shared" si="1513"/>
        <v>1</v>
      </c>
      <c r="Y1043" s="4" t="b">
        <f t="shared" si="1514"/>
        <v>1</v>
      </c>
      <c r="Z1043" s="4" t="b">
        <f t="shared" si="1515"/>
        <v>1</v>
      </c>
      <c r="AA1043" s="4" t="b">
        <f t="shared" si="1516"/>
        <v>1</v>
      </c>
      <c r="AB1043" s="4" t="b">
        <f t="shared" si="1517"/>
        <v>1</v>
      </c>
      <c r="AC1043" s="4" t="b">
        <f t="shared" si="1518"/>
        <v>0</v>
      </c>
      <c r="AD1043" s="4" t="b">
        <f t="shared" si="1519"/>
        <v>1</v>
      </c>
      <c r="AE1043" s="4" t="b">
        <f t="shared" si="1520"/>
        <v>1</v>
      </c>
      <c r="AF1043" s="4" t="b">
        <f t="shared" si="1521"/>
        <v>0</v>
      </c>
      <c r="AG1043" s="4" t="b">
        <f t="shared" si="1522"/>
        <v>1</v>
      </c>
      <c r="AH1043" s="4" t="b">
        <f t="shared" si="1523"/>
        <v>1</v>
      </c>
      <c r="AI1043" s="4" t="b">
        <f t="shared" si="1524"/>
        <v>1</v>
      </c>
      <c r="AJ1043" s="4" t="b">
        <f t="shared" si="1525"/>
        <v>1</v>
      </c>
      <c r="AK1043" s="4" t="b">
        <f t="shared" si="1526"/>
        <v>1</v>
      </c>
      <c r="AL1043" s="4" t="b">
        <f t="shared" si="1527"/>
        <v>1</v>
      </c>
      <c r="AM1043" s="4" t="b">
        <f t="shared" si="1528"/>
        <v>1</v>
      </c>
      <c r="AN1043" s="4" t="b">
        <f t="shared" si="1529"/>
        <v>0</v>
      </c>
      <c r="AO1043" s="4" t="b">
        <f t="shared" si="1530"/>
        <v>0</v>
      </c>
      <c r="AP1043" s="4" t="b">
        <f t="shared" si="1531"/>
        <v>1</v>
      </c>
      <c r="AQ1043" s="4" t="b">
        <f t="shared" si="1532"/>
        <v>0</v>
      </c>
      <c r="AR1043" s="4" t="b">
        <f t="shared" si="1533"/>
        <v>1</v>
      </c>
      <c r="AS1043" s="4" t="b">
        <f t="shared" si="1534"/>
        <v>0</v>
      </c>
      <c r="AT1043" s="4" t="b">
        <f t="shared" si="1535"/>
        <v>1</v>
      </c>
      <c r="AU1043" s="4" t="b">
        <f t="shared" si="1536"/>
        <v>1</v>
      </c>
      <c r="AV1043" s="4" t="b">
        <f t="shared" si="1537"/>
        <v>1</v>
      </c>
      <c r="AW1043" s="4" t="b">
        <f t="shared" si="1538"/>
        <v>1</v>
      </c>
      <c r="AX1043" s="4" t="b">
        <f t="shared" si="1539"/>
        <v>1</v>
      </c>
      <c r="AY1043" s="4" t="b">
        <f t="shared" si="1540"/>
        <v>1</v>
      </c>
      <c r="AZ1043" s="4" t="b">
        <f t="shared" si="1541"/>
        <v>1</v>
      </c>
      <c r="BA1043" s="4" t="b">
        <f t="shared" si="1542"/>
        <v>1</v>
      </c>
      <c r="BB1043" s="4" t="b">
        <f t="shared" si="1543"/>
        <v>0</v>
      </c>
      <c r="BC1043" s="4" t="b">
        <f t="shared" si="1544"/>
        <v>1</v>
      </c>
      <c r="BD1043" s="4" t="b">
        <f t="shared" si="1545"/>
        <v>1</v>
      </c>
      <c r="BE1043" s="4" t="b">
        <f t="shared" si="1546"/>
        <v>1</v>
      </c>
      <c r="BF1043" s="4" t="b">
        <f t="shared" si="1547"/>
        <v>1</v>
      </c>
      <c r="BG1043" s="4" t="b">
        <f t="shared" si="1548"/>
        <v>0</v>
      </c>
      <c r="BH1043" s="4" t="b">
        <f t="shared" si="1549"/>
        <v>1</v>
      </c>
      <c r="BI1043" s="4" t="b">
        <f t="shared" si="1550"/>
        <v>1</v>
      </c>
      <c r="BJ1043" s="4" t="b">
        <f t="shared" si="1551"/>
        <v>1</v>
      </c>
      <c r="BK1043" s="4" t="b">
        <f t="shared" si="1552"/>
        <v>0</v>
      </c>
      <c r="BL1043" s="4" t="b">
        <f t="shared" si="1553"/>
        <v>0</v>
      </c>
      <c r="BM1043" s="4" t="b">
        <f t="shared" si="1554"/>
        <v>1</v>
      </c>
      <c r="BN1043" s="4" t="b">
        <f t="shared" si="1555"/>
        <v>0</v>
      </c>
      <c r="BO1043" s="4" t="b">
        <f t="shared" si="1556"/>
        <v>1</v>
      </c>
      <c r="BP1043" s="4" t="b">
        <f t="shared" si="1557"/>
        <v>1</v>
      </c>
      <c r="BQ1043" s="4" t="b">
        <f t="shared" si="1558"/>
        <v>1</v>
      </c>
      <c r="BR1043" s="4" t="b">
        <f t="shared" si="1559"/>
        <v>1</v>
      </c>
      <c r="BS1043" s="4" t="b">
        <f t="shared" si="1560"/>
        <v>1</v>
      </c>
      <c r="BT1043" s="4" t="b">
        <f t="shared" si="1561"/>
        <v>1</v>
      </c>
      <c r="BU1043" s="4" t="b">
        <f t="shared" si="1562"/>
        <v>1</v>
      </c>
      <c r="BV1043" s="4" t="b">
        <f t="shared" si="1563"/>
        <v>0</v>
      </c>
      <c r="BW1043" s="4" t="b">
        <f t="shared" si="1564"/>
        <v>0</v>
      </c>
      <c r="BX1043" s="4" t="b">
        <f t="shared" si="1565"/>
        <v>1</v>
      </c>
      <c r="BY1043" s="4" t="b">
        <f t="shared" si="1566"/>
        <v>1</v>
      </c>
      <c r="BZ1043" s="4" t="b">
        <f t="shared" si="1567"/>
        <v>0</v>
      </c>
      <c r="CA1043" s="4" t="b">
        <f t="shared" si="1568"/>
        <v>0</v>
      </c>
      <c r="CB1043" s="4" t="b">
        <f t="shared" si="1569"/>
        <v>1</v>
      </c>
      <c r="CC1043" s="4" t="b">
        <f t="shared" si="1570"/>
        <v>1</v>
      </c>
      <c r="CD1043" s="4" t="b">
        <f t="shared" si="1571"/>
        <v>1</v>
      </c>
      <c r="CE1043" s="4" t="b">
        <f t="shared" si="1572"/>
        <v>1</v>
      </c>
      <c r="CF1043" s="4" t="b">
        <f t="shared" si="1573"/>
        <v>1</v>
      </c>
      <c r="CG1043" s="4" t="b">
        <f t="shared" si="1574"/>
        <v>1</v>
      </c>
      <c r="CH1043" s="4" t="b">
        <f t="shared" si="1575"/>
        <v>1</v>
      </c>
      <c r="CI1043" s="4" t="b">
        <f t="shared" si="1576"/>
        <v>1</v>
      </c>
      <c r="CJ1043" s="4" t="b">
        <f t="shared" si="1577"/>
        <v>0</v>
      </c>
      <c r="CK1043" s="4" t="b">
        <f t="shared" si="1578"/>
        <v>1</v>
      </c>
      <c r="CL1043" s="4" t="b">
        <f t="shared" si="1579"/>
        <v>1</v>
      </c>
      <c r="CM1043" s="4" t="b">
        <f t="shared" si="1580"/>
        <v>0</v>
      </c>
      <c r="CN1043" s="4" t="b">
        <f t="shared" si="1581"/>
        <v>0</v>
      </c>
      <c r="CO1043" s="4" t="b">
        <f t="shared" si="1582"/>
        <v>0</v>
      </c>
      <c r="CP1043" s="4" t="b">
        <f t="shared" si="1583"/>
        <v>0</v>
      </c>
      <c r="CQ1043" s="4" t="b">
        <f t="shared" si="1584"/>
        <v>1</v>
      </c>
      <c r="CR1043" s="4" t="b">
        <f t="shared" si="1585"/>
        <v>1</v>
      </c>
      <c r="CS1043" s="4" t="b">
        <f t="shared" si="1586"/>
        <v>1</v>
      </c>
      <c r="CT1043" s="4" t="b">
        <f t="shared" si="1587"/>
        <v>1</v>
      </c>
      <c r="CU1043" s="4" t="b">
        <f t="shared" si="1588"/>
        <v>0</v>
      </c>
      <c r="CV1043" s="4" t="b">
        <f t="shared" si="1589"/>
        <v>1</v>
      </c>
      <c r="CW1043" s="4" t="b">
        <f t="shared" si="1590"/>
        <v>1</v>
      </c>
      <c r="CX1043" s="4" t="b">
        <f t="shared" si="1591"/>
        <v>0</v>
      </c>
      <c r="CY1043" s="4" t="b">
        <f t="shared" si="1592"/>
        <v>0</v>
      </c>
      <c r="CZ1043" s="4" t="b">
        <f t="shared" si="1593"/>
        <v>1</v>
      </c>
      <c r="DA1043" s="4" t="b">
        <f t="shared" si="1594"/>
        <v>1</v>
      </c>
      <c r="DB1043" s="4" t="b">
        <f t="shared" si="1595"/>
        <v>0</v>
      </c>
      <c r="DC1043" s="4" t="b">
        <f t="shared" si="1596"/>
        <v>0</v>
      </c>
      <c r="DD1043" s="4" t="b">
        <f t="shared" si="1597"/>
        <v>1</v>
      </c>
    </row>
    <row r="1044" spans="1:108">
      <c r="A1044" t="s">
        <v>3051</v>
      </c>
      <c r="C1044" t="s">
        <v>3052</v>
      </c>
      <c r="E1044" t="s">
        <v>6095</v>
      </c>
      <c r="F1044" t="s">
        <v>6092</v>
      </c>
      <c r="G1044" t="s">
        <v>3027</v>
      </c>
      <c r="H1044" t="s">
        <v>7443</v>
      </c>
      <c r="I1044" t="s">
        <v>7417</v>
      </c>
      <c r="J1044" t="s">
        <v>307</v>
      </c>
      <c r="K1044" t="s">
        <v>143</v>
      </c>
      <c r="L1044" t="s">
        <v>7094</v>
      </c>
      <c r="M1044" t="s">
        <v>345</v>
      </c>
      <c r="N1044" t="s">
        <v>3053</v>
      </c>
      <c r="O1044" t="b">
        <f t="shared" si="1504"/>
        <v>0</v>
      </c>
      <c r="P1044" t="b">
        <f t="shared" si="1505"/>
        <v>1</v>
      </c>
      <c r="Q1044" t="b">
        <f t="shared" si="1506"/>
        <v>1</v>
      </c>
      <c r="R1044" t="b">
        <f t="shared" si="1507"/>
        <v>0</v>
      </c>
      <c r="S1044" t="b">
        <f t="shared" si="1508"/>
        <v>0</v>
      </c>
      <c r="T1044" t="b">
        <f t="shared" si="1509"/>
        <v>1</v>
      </c>
      <c r="U1044" t="b">
        <f t="shared" si="1510"/>
        <v>0</v>
      </c>
      <c r="V1044" t="b">
        <f t="shared" si="1511"/>
        <v>0</v>
      </c>
      <c r="W1044" t="b">
        <f t="shared" si="1512"/>
        <v>0</v>
      </c>
      <c r="X1044" t="b">
        <f t="shared" si="1513"/>
        <v>1</v>
      </c>
      <c r="Y1044" t="b">
        <f t="shared" si="1514"/>
        <v>0</v>
      </c>
      <c r="Z1044" t="b">
        <f t="shared" si="1515"/>
        <v>0</v>
      </c>
      <c r="AA1044" t="b">
        <f t="shared" si="1516"/>
        <v>0</v>
      </c>
      <c r="AB1044" t="b">
        <f t="shared" si="1517"/>
        <v>0</v>
      </c>
      <c r="AC1044" t="b">
        <f t="shared" si="1518"/>
        <v>0</v>
      </c>
      <c r="AD1044" t="b">
        <f t="shared" si="1519"/>
        <v>0</v>
      </c>
      <c r="AE1044" t="b">
        <f t="shared" si="1520"/>
        <v>0</v>
      </c>
      <c r="AF1044" t="b">
        <f t="shared" si="1521"/>
        <v>0</v>
      </c>
      <c r="AG1044" t="b">
        <f t="shared" si="1522"/>
        <v>0</v>
      </c>
      <c r="AH1044" t="b">
        <f t="shared" si="1523"/>
        <v>0</v>
      </c>
      <c r="AI1044" t="b">
        <f t="shared" si="1524"/>
        <v>0</v>
      </c>
      <c r="AJ1044" t="b">
        <f t="shared" si="1525"/>
        <v>0</v>
      </c>
      <c r="AK1044" t="b">
        <f t="shared" si="1526"/>
        <v>0</v>
      </c>
      <c r="AL1044" t="b">
        <f t="shared" si="1527"/>
        <v>0</v>
      </c>
      <c r="AM1044" t="b">
        <f t="shared" si="1528"/>
        <v>0</v>
      </c>
      <c r="AN1044" t="b">
        <f t="shared" si="1529"/>
        <v>0</v>
      </c>
      <c r="AO1044" t="b">
        <f t="shared" si="1530"/>
        <v>0</v>
      </c>
      <c r="AP1044" t="b">
        <f t="shared" si="1531"/>
        <v>0</v>
      </c>
      <c r="AQ1044" t="b">
        <f t="shared" si="1532"/>
        <v>0</v>
      </c>
      <c r="AR1044" t="b">
        <f t="shared" si="1533"/>
        <v>0</v>
      </c>
      <c r="AS1044" t="b">
        <f t="shared" si="1534"/>
        <v>0</v>
      </c>
      <c r="AT1044" t="b">
        <f t="shared" si="1535"/>
        <v>0</v>
      </c>
      <c r="AU1044" t="b">
        <f t="shared" si="1536"/>
        <v>0</v>
      </c>
      <c r="AV1044" t="b">
        <f t="shared" si="1537"/>
        <v>0</v>
      </c>
      <c r="AW1044" t="b">
        <f t="shared" si="1538"/>
        <v>0</v>
      </c>
      <c r="AX1044" t="b">
        <f t="shared" si="1539"/>
        <v>0</v>
      </c>
      <c r="AY1044" t="b">
        <f t="shared" si="1540"/>
        <v>0</v>
      </c>
      <c r="AZ1044" t="b">
        <f t="shared" si="1541"/>
        <v>0</v>
      </c>
      <c r="BA1044" t="b">
        <f t="shared" si="1542"/>
        <v>0</v>
      </c>
      <c r="BB1044" t="b">
        <f t="shared" si="1543"/>
        <v>0</v>
      </c>
      <c r="BC1044" t="b">
        <f t="shared" si="1544"/>
        <v>0</v>
      </c>
      <c r="BD1044" t="b">
        <f t="shared" si="1545"/>
        <v>0</v>
      </c>
      <c r="BE1044" t="b">
        <f t="shared" si="1546"/>
        <v>0</v>
      </c>
      <c r="BF1044" t="b">
        <f t="shared" si="1547"/>
        <v>0</v>
      </c>
      <c r="BG1044" t="b">
        <f t="shared" si="1548"/>
        <v>0</v>
      </c>
      <c r="BH1044" t="b">
        <f t="shared" si="1549"/>
        <v>0</v>
      </c>
      <c r="BI1044" t="b">
        <f t="shared" si="1550"/>
        <v>0</v>
      </c>
      <c r="BJ1044" t="b">
        <f t="shared" si="1551"/>
        <v>0</v>
      </c>
      <c r="BK1044" t="b">
        <f t="shared" si="1552"/>
        <v>0</v>
      </c>
      <c r="BL1044" t="b">
        <f t="shared" si="1553"/>
        <v>0</v>
      </c>
      <c r="BM1044" t="b">
        <f t="shared" si="1554"/>
        <v>1</v>
      </c>
      <c r="BN1044" t="b">
        <f t="shared" si="1555"/>
        <v>0</v>
      </c>
      <c r="BO1044" t="b">
        <f t="shared" si="1556"/>
        <v>0</v>
      </c>
      <c r="BP1044" t="b">
        <f t="shared" si="1557"/>
        <v>1</v>
      </c>
      <c r="BQ1044" t="b">
        <f t="shared" si="1558"/>
        <v>0</v>
      </c>
      <c r="BR1044" t="b">
        <f t="shared" si="1559"/>
        <v>0</v>
      </c>
      <c r="BS1044" t="b">
        <f t="shared" si="1560"/>
        <v>0</v>
      </c>
      <c r="BT1044" t="b">
        <f t="shared" si="1561"/>
        <v>0</v>
      </c>
      <c r="BU1044" t="b">
        <f t="shared" si="1562"/>
        <v>0</v>
      </c>
      <c r="BV1044" t="b">
        <f t="shared" si="1563"/>
        <v>0</v>
      </c>
      <c r="BW1044" t="b">
        <f t="shared" si="1564"/>
        <v>0</v>
      </c>
      <c r="BX1044" t="b">
        <f t="shared" si="1565"/>
        <v>0</v>
      </c>
      <c r="BY1044" t="b">
        <f t="shared" si="1566"/>
        <v>0</v>
      </c>
      <c r="BZ1044" t="b">
        <f t="shared" si="1567"/>
        <v>0</v>
      </c>
      <c r="CA1044" t="b">
        <f t="shared" si="1568"/>
        <v>0</v>
      </c>
      <c r="CB1044" t="b">
        <f t="shared" si="1569"/>
        <v>0</v>
      </c>
      <c r="CC1044" t="b">
        <f t="shared" si="1570"/>
        <v>0</v>
      </c>
      <c r="CD1044" t="b">
        <f t="shared" si="1571"/>
        <v>0</v>
      </c>
      <c r="CE1044" t="b">
        <f t="shared" si="1572"/>
        <v>0</v>
      </c>
      <c r="CF1044" t="b">
        <f t="shared" si="1573"/>
        <v>0</v>
      </c>
      <c r="CG1044" t="b">
        <f t="shared" si="1574"/>
        <v>0</v>
      </c>
      <c r="CH1044" t="b">
        <f t="shared" si="1575"/>
        <v>0</v>
      </c>
      <c r="CI1044" t="b">
        <f t="shared" si="1576"/>
        <v>0</v>
      </c>
      <c r="CJ1044" t="b">
        <f t="shared" si="1577"/>
        <v>0</v>
      </c>
      <c r="CK1044" t="b">
        <f t="shared" si="1578"/>
        <v>0</v>
      </c>
      <c r="CL1044" t="b">
        <f t="shared" si="1579"/>
        <v>0</v>
      </c>
      <c r="CM1044" t="b">
        <f t="shared" si="1580"/>
        <v>0</v>
      </c>
      <c r="CN1044" t="b">
        <f t="shared" si="1581"/>
        <v>0</v>
      </c>
      <c r="CO1044" t="b">
        <f t="shared" si="1582"/>
        <v>0</v>
      </c>
      <c r="CP1044" t="b">
        <f t="shared" si="1583"/>
        <v>0</v>
      </c>
      <c r="CQ1044" t="b">
        <f t="shared" si="1584"/>
        <v>0</v>
      </c>
      <c r="CR1044" t="b">
        <f t="shared" si="1585"/>
        <v>0</v>
      </c>
      <c r="CS1044" t="b">
        <f t="shared" si="1586"/>
        <v>0</v>
      </c>
      <c r="CT1044" t="b">
        <f t="shared" si="1587"/>
        <v>0</v>
      </c>
      <c r="CU1044" t="b">
        <f t="shared" si="1588"/>
        <v>0</v>
      </c>
      <c r="CV1044" t="b">
        <f t="shared" si="1589"/>
        <v>0</v>
      </c>
      <c r="CW1044" t="b">
        <f t="shared" si="1590"/>
        <v>0</v>
      </c>
      <c r="CX1044" t="b">
        <f t="shared" si="1591"/>
        <v>0</v>
      </c>
      <c r="CY1044" t="b">
        <f t="shared" si="1592"/>
        <v>0</v>
      </c>
      <c r="CZ1044" t="b">
        <f t="shared" si="1593"/>
        <v>0</v>
      </c>
      <c r="DA1044" t="b">
        <f t="shared" si="1594"/>
        <v>0</v>
      </c>
      <c r="DB1044" t="b">
        <f t="shared" si="1595"/>
        <v>0</v>
      </c>
      <c r="DC1044" t="b">
        <f t="shared" si="1596"/>
        <v>0</v>
      </c>
      <c r="DD1044" t="b">
        <f t="shared" si="1597"/>
        <v>0</v>
      </c>
    </row>
    <row r="1045" spans="1:108">
      <c r="A1045" t="s">
        <v>3054</v>
      </c>
      <c r="C1045" t="s">
        <v>3055</v>
      </c>
      <c r="E1045" t="s">
        <v>6095</v>
      </c>
      <c r="F1045" t="s">
        <v>6092</v>
      </c>
      <c r="G1045" t="s">
        <v>3027</v>
      </c>
      <c r="H1045" t="s">
        <v>7443</v>
      </c>
      <c r="I1045" t="s">
        <v>7417</v>
      </c>
      <c r="J1045" t="s">
        <v>143</v>
      </c>
      <c r="K1045" t="s">
        <v>143</v>
      </c>
      <c r="L1045" t="s">
        <v>7095</v>
      </c>
      <c r="M1045" t="s">
        <v>6079</v>
      </c>
      <c r="N1045" t="s">
        <v>3056</v>
      </c>
      <c r="O1045" t="b">
        <f t="shared" si="1504"/>
        <v>1</v>
      </c>
      <c r="P1045" t="b">
        <f t="shared" si="1505"/>
        <v>0</v>
      </c>
      <c r="Q1045" t="b">
        <f t="shared" si="1506"/>
        <v>0</v>
      </c>
      <c r="R1045" t="b">
        <f t="shared" si="1507"/>
        <v>0</v>
      </c>
      <c r="S1045" t="b">
        <f t="shared" si="1508"/>
        <v>0</v>
      </c>
      <c r="T1045" t="b">
        <f t="shared" si="1509"/>
        <v>0</v>
      </c>
      <c r="U1045" t="b">
        <f t="shared" si="1510"/>
        <v>0</v>
      </c>
      <c r="V1045" t="b">
        <f t="shared" si="1511"/>
        <v>0</v>
      </c>
      <c r="W1045" t="b">
        <f t="shared" si="1512"/>
        <v>0</v>
      </c>
      <c r="X1045" t="b">
        <f t="shared" si="1513"/>
        <v>1</v>
      </c>
      <c r="Y1045" t="b">
        <f t="shared" si="1514"/>
        <v>0</v>
      </c>
      <c r="Z1045" t="b">
        <f t="shared" si="1515"/>
        <v>0</v>
      </c>
      <c r="AA1045" t="b">
        <f t="shared" si="1516"/>
        <v>0</v>
      </c>
      <c r="AB1045" t="b">
        <f t="shared" si="1517"/>
        <v>0</v>
      </c>
      <c r="AC1045" t="b">
        <f t="shared" si="1518"/>
        <v>0</v>
      </c>
      <c r="AD1045" t="b">
        <f t="shared" si="1519"/>
        <v>0</v>
      </c>
      <c r="AE1045" t="b">
        <f t="shared" si="1520"/>
        <v>0</v>
      </c>
      <c r="AF1045" t="b">
        <f t="shared" si="1521"/>
        <v>0</v>
      </c>
      <c r="AG1045" t="b">
        <f t="shared" si="1522"/>
        <v>0</v>
      </c>
      <c r="AH1045" t="b">
        <f t="shared" si="1523"/>
        <v>0</v>
      </c>
      <c r="AI1045" t="b">
        <f t="shared" si="1524"/>
        <v>0</v>
      </c>
      <c r="AJ1045" t="b">
        <f t="shared" si="1525"/>
        <v>0</v>
      </c>
      <c r="AK1045" t="b">
        <f t="shared" si="1526"/>
        <v>0</v>
      </c>
      <c r="AL1045" t="b">
        <f t="shared" si="1527"/>
        <v>0</v>
      </c>
      <c r="AM1045" t="b">
        <f t="shared" si="1528"/>
        <v>0</v>
      </c>
      <c r="AN1045" t="b">
        <f t="shared" si="1529"/>
        <v>0</v>
      </c>
      <c r="AO1045" t="b">
        <f t="shared" si="1530"/>
        <v>0</v>
      </c>
      <c r="AP1045" t="b">
        <f t="shared" si="1531"/>
        <v>0</v>
      </c>
      <c r="AQ1045" t="b">
        <f t="shared" si="1532"/>
        <v>0</v>
      </c>
      <c r="AR1045" t="b">
        <f t="shared" si="1533"/>
        <v>0</v>
      </c>
      <c r="AS1045" t="b">
        <f t="shared" si="1534"/>
        <v>0</v>
      </c>
      <c r="AT1045" t="b">
        <f t="shared" si="1535"/>
        <v>0</v>
      </c>
      <c r="AU1045" t="b">
        <f t="shared" si="1536"/>
        <v>0</v>
      </c>
      <c r="AV1045" t="b">
        <f t="shared" si="1537"/>
        <v>0</v>
      </c>
      <c r="AW1045" t="b">
        <f t="shared" si="1538"/>
        <v>0</v>
      </c>
      <c r="AX1045" t="b">
        <f t="shared" si="1539"/>
        <v>0</v>
      </c>
      <c r="AY1045" t="b">
        <f t="shared" si="1540"/>
        <v>0</v>
      </c>
      <c r="AZ1045" t="b">
        <f t="shared" si="1541"/>
        <v>0</v>
      </c>
      <c r="BA1045" t="b">
        <f t="shared" si="1542"/>
        <v>0</v>
      </c>
      <c r="BB1045" t="b">
        <f t="shared" si="1543"/>
        <v>0</v>
      </c>
      <c r="BC1045" t="b">
        <f t="shared" si="1544"/>
        <v>0</v>
      </c>
      <c r="BD1045" t="b">
        <f t="shared" si="1545"/>
        <v>1</v>
      </c>
      <c r="BE1045" t="b">
        <f t="shared" si="1546"/>
        <v>0</v>
      </c>
      <c r="BF1045" t="b">
        <f t="shared" si="1547"/>
        <v>0</v>
      </c>
      <c r="BG1045" t="b">
        <f t="shared" si="1548"/>
        <v>0</v>
      </c>
      <c r="BH1045" t="b">
        <f t="shared" si="1549"/>
        <v>0</v>
      </c>
      <c r="BI1045" t="b">
        <f t="shared" si="1550"/>
        <v>0</v>
      </c>
      <c r="BJ1045" t="b">
        <f t="shared" si="1551"/>
        <v>0</v>
      </c>
      <c r="BK1045" t="b">
        <f t="shared" si="1552"/>
        <v>0</v>
      </c>
      <c r="BL1045" t="b">
        <f t="shared" si="1553"/>
        <v>0</v>
      </c>
      <c r="BM1045" t="b">
        <f t="shared" si="1554"/>
        <v>0</v>
      </c>
      <c r="BN1045" t="b">
        <f t="shared" si="1555"/>
        <v>0</v>
      </c>
      <c r="BO1045" t="b">
        <f t="shared" si="1556"/>
        <v>0</v>
      </c>
      <c r="BP1045" t="b">
        <f t="shared" si="1557"/>
        <v>0</v>
      </c>
      <c r="BQ1045" t="b">
        <f t="shared" si="1558"/>
        <v>0</v>
      </c>
      <c r="BR1045" t="b">
        <f t="shared" si="1559"/>
        <v>0</v>
      </c>
      <c r="BS1045" t="b">
        <f t="shared" si="1560"/>
        <v>0</v>
      </c>
      <c r="BT1045" t="b">
        <f t="shared" si="1561"/>
        <v>0</v>
      </c>
      <c r="BU1045" t="b">
        <f t="shared" si="1562"/>
        <v>0</v>
      </c>
      <c r="BV1045" t="b">
        <f t="shared" si="1563"/>
        <v>0</v>
      </c>
      <c r="BW1045" t="b">
        <f t="shared" si="1564"/>
        <v>0</v>
      </c>
      <c r="BX1045" t="b">
        <f t="shared" si="1565"/>
        <v>0</v>
      </c>
      <c r="BY1045" t="b">
        <f t="shared" si="1566"/>
        <v>0</v>
      </c>
      <c r="BZ1045" t="b">
        <f t="shared" si="1567"/>
        <v>0</v>
      </c>
      <c r="CA1045" t="b">
        <f t="shared" si="1568"/>
        <v>0</v>
      </c>
      <c r="CB1045" t="b">
        <f t="shared" si="1569"/>
        <v>0</v>
      </c>
      <c r="CC1045" t="b">
        <f t="shared" si="1570"/>
        <v>0</v>
      </c>
      <c r="CD1045" t="b">
        <f t="shared" si="1571"/>
        <v>1</v>
      </c>
      <c r="CE1045" t="b">
        <f t="shared" si="1572"/>
        <v>0</v>
      </c>
      <c r="CF1045" t="b">
        <f t="shared" si="1573"/>
        <v>0</v>
      </c>
      <c r="CG1045" t="b">
        <f t="shared" si="1574"/>
        <v>0</v>
      </c>
      <c r="CH1045" t="b">
        <f t="shared" si="1575"/>
        <v>0</v>
      </c>
      <c r="CI1045" t="b">
        <f t="shared" si="1576"/>
        <v>0</v>
      </c>
      <c r="CJ1045" t="b">
        <f t="shared" si="1577"/>
        <v>0</v>
      </c>
      <c r="CK1045" t="b">
        <f t="shared" si="1578"/>
        <v>0</v>
      </c>
      <c r="CL1045" t="b">
        <f t="shared" si="1579"/>
        <v>0</v>
      </c>
      <c r="CM1045" t="b">
        <f t="shared" si="1580"/>
        <v>0</v>
      </c>
      <c r="CN1045" t="b">
        <f t="shared" si="1581"/>
        <v>0</v>
      </c>
      <c r="CO1045" t="b">
        <f t="shared" si="1582"/>
        <v>0</v>
      </c>
      <c r="CP1045" t="b">
        <f t="shared" si="1583"/>
        <v>0</v>
      </c>
      <c r="CQ1045" t="b">
        <f t="shared" si="1584"/>
        <v>0</v>
      </c>
      <c r="CR1045" t="b">
        <f t="shared" si="1585"/>
        <v>0</v>
      </c>
      <c r="CS1045" t="b">
        <f t="shared" si="1586"/>
        <v>0</v>
      </c>
      <c r="CT1045" t="b">
        <f t="shared" si="1587"/>
        <v>0</v>
      </c>
      <c r="CU1045" t="b">
        <f t="shared" si="1588"/>
        <v>0</v>
      </c>
      <c r="CV1045" t="b">
        <f t="shared" si="1589"/>
        <v>0</v>
      </c>
      <c r="CW1045" t="b">
        <f t="shared" si="1590"/>
        <v>0</v>
      </c>
      <c r="CX1045" t="b">
        <f t="shared" si="1591"/>
        <v>0</v>
      </c>
      <c r="CY1045" t="b">
        <f t="shared" si="1592"/>
        <v>0</v>
      </c>
      <c r="CZ1045" t="b">
        <f t="shared" si="1593"/>
        <v>0</v>
      </c>
      <c r="DA1045" t="b">
        <f t="shared" si="1594"/>
        <v>0</v>
      </c>
      <c r="DB1045" t="b">
        <f t="shared" si="1595"/>
        <v>0</v>
      </c>
      <c r="DC1045" t="b">
        <f t="shared" si="1596"/>
        <v>0</v>
      </c>
      <c r="DD1045" t="b">
        <f t="shared" si="1597"/>
        <v>0</v>
      </c>
    </row>
    <row r="1046" spans="1:108">
      <c r="A1046" s="4" t="s">
        <v>3057</v>
      </c>
      <c r="C1046" t="s">
        <v>3058</v>
      </c>
      <c r="D1046" s="4"/>
      <c r="E1046" t="s">
        <v>6095</v>
      </c>
      <c r="F1046" t="s">
        <v>6092</v>
      </c>
      <c r="G1046" t="s">
        <v>3027</v>
      </c>
      <c r="H1046" t="s">
        <v>7443</v>
      </c>
      <c r="I1046" t="s">
        <v>7417</v>
      </c>
      <c r="J1046" s="4" t="s">
        <v>424</v>
      </c>
      <c r="K1046" s="4" t="s">
        <v>114</v>
      </c>
      <c r="L1046" s="4" t="s">
        <v>7096</v>
      </c>
      <c r="M1046" t="s">
        <v>6079</v>
      </c>
      <c r="N1046" s="6" t="s">
        <v>219</v>
      </c>
      <c r="O1046" s="6" t="b">
        <f t="shared" si="1504"/>
        <v>1</v>
      </c>
      <c r="P1046" s="4" t="b">
        <f t="shared" si="1505"/>
        <v>1</v>
      </c>
      <c r="Q1046" s="4" t="b">
        <f t="shared" si="1506"/>
        <v>1</v>
      </c>
      <c r="R1046" s="4" t="b">
        <f t="shared" si="1507"/>
        <v>1</v>
      </c>
      <c r="S1046" s="6" t="b">
        <f t="shared" si="1508"/>
        <v>1</v>
      </c>
      <c r="T1046" s="6" t="b">
        <f t="shared" si="1509"/>
        <v>1</v>
      </c>
      <c r="U1046" s="6" t="b">
        <f t="shared" si="1510"/>
        <v>1</v>
      </c>
      <c r="V1046" s="6" t="b">
        <f t="shared" si="1511"/>
        <v>1</v>
      </c>
      <c r="W1046" s="6" t="b">
        <f t="shared" si="1512"/>
        <v>1</v>
      </c>
      <c r="X1046" s="6" t="b">
        <f t="shared" si="1513"/>
        <v>1</v>
      </c>
      <c r="Y1046" s="6" t="b">
        <f t="shared" si="1514"/>
        <v>1</v>
      </c>
      <c r="Z1046" s="6" t="b">
        <f t="shared" si="1515"/>
        <v>1</v>
      </c>
      <c r="AA1046" s="6" t="b">
        <f t="shared" si="1516"/>
        <v>1</v>
      </c>
      <c r="AB1046" s="4" t="b">
        <f t="shared" si="1517"/>
        <v>1</v>
      </c>
      <c r="AC1046" s="4" t="b">
        <f t="shared" si="1518"/>
        <v>1</v>
      </c>
      <c r="AD1046" s="4" t="b">
        <f t="shared" si="1519"/>
        <v>1</v>
      </c>
      <c r="AE1046" s="4" t="b">
        <f t="shared" si="1520"/>
        <v>1</v>
      </c>
      <c r="AF1046" s="4" t="b">
        <f t="shared" si="1521"/>
        <v>1</v>
      </c>
      <c r="AG1046" s="4" t="b">
        <f t="shared" si="1522"/>
        <v>1</v>
      </c>
      <c r="AH1046" s="4" t="b">
        <f t="shared" si="1523"/>
        <v>1</v>
      </c>
      <c r="AI1046" s="4" t="b">
        <f t="shared" si="1524"/>
        <v>1</v>
      </c>
      <c r="AJ1046" s="4" t="b">
        <f t="shared" si="1525"/>
        <v>1</v>
      </c>
      <c r="AK1046" s="4" t="b">
        <f t="shared" si="1526"/>
        <v>1</v>
      </c>
      <c r="AL1046" s="4" t="b">
        <f t="shared" si="1527"/>
        <v>1</v>
      </c>
      <c r="AM1046" s="4" t="b">
        <f t="shared" si="1528"/>
        <v>1</v>
      </c>
      <c r="AN1046" s="4" t="b">
        <f t="shared" si="1529"/>
        <v>1</v>
      </c>
      <c r="AO1046" s="4" t="b">
        <f t="shared" si="1530"/>
        <v>1</v>
      </c>
      <c r="AP1046" s="4" t="b">
        <f t="shared" si="1531"/>
        <v>1</v>
      </c>
      <c r="AQ1046" s="4" t="b">
        <f t="shared" si="1532"/>
        <v>1</v>
      </c>
      <c r="AR1046" s="4" t="b">
        <f t="shared" si="1533"/>
        <v>1</v>
      </c>
      <c r="AS1046" s="4" t="b">
        <f t="shared" si="1534"/>
        <v>1</v>
      </c>
      <c r="AT1046" s="4" t="b">
        <f t="shared" si="1535"/>
        <v>1</v>
      </c>
      <c r="AU1046" s="4" t="b">
        <f t="shared" si="1536"/>
        <v>1</v>
      </c>
      <c r="AV1046" s="4" t="b">
        <f t="shared" si="1537"/>
        <v>1</v>
      </c>
      <c r="AW1046" s="4" t="b">
        <f t="shared" si="1538"/>
        <v>1</v>
      </c>
      <c r="AX1046" s="4" t="b">
        <f t="shared" si="1539"/>
        <v>1</v>
      </c>
      <c r="AY1046" s="4" t="b">
        <f t="shared" si="1540"/>
        <v>1</v>
      </c>
      <c r="AZ1046" s="4" t="b">
        <f t="shared" si="1541"/>
        <v>1</v>
      </c>
      <c r="BA1046" s="4" t="b">
        <f t="shared" si="1542"/>
        <v>1</v>
      </c>
      <c r="BB1046" s="4" t="b">
        <f t="shared" si="1543"/>
        <v>1</v>
      </c>
      <c r="BC1046" s="4" t="b">
        <f t="shared" si="1544"/>
        <v>1</v>
      </c>
      <c r="BD1046" s="4" t="b">
        <f t="shared" si="1545"/>
        <v>1</v>
      </c>
      <c r="BE1046" s="4" t="b">
        <f t="shared" si="1546"/>
        <v>1</v>
      </c>
      <c r="BF1046" s="4" t="b">
        <f t="shared" si="1547"/>
        <v>1</v>
      </c>
      <c r="BG1046" s="4" t="b">
        <f t="shared" si="1548"/>
        <v>1</v>
      </c>
      <c r="BH1046" s="4" t="b">
        <f t="shared" si="1549"/>
        <v>1</v>
      </c>
      <c r="BI1046" s="4" t="b">
        <f t="shared" si="1550"/>
        <v>1</v>
      </c>
      <c r="BJ1046" s="4" t="b">
        <f t="shared" si="1551"/>
        <v>1</v>
      </c>
      <c r="BK1046" s="4" t="b">
        <f t="shared" si="1552"/>
        <v>1</v>
      </c>
      <c r="BL1046" s="4" t="b">
        <f t="shared" si="1553"/>
        <v>1</v>
      </c>
      <c r="BM1046" s="4" t="b">
        <f t="shared" si="1554"/>
        <v>1</v>
      </c>
      <c r="BN1046" s="4" t="b">
        <f t="shared" si="1555"/>
        <v>1</v>
      </c>
      <c r="BO1046" s="4" t="b">
        <f t="shared" si="1556"/>
        <v>1</v>
      </c>
      <c r="BP1046" s="4" t="b">
        <f t="shared" si="1557"/>
        <v>1</v>
      </c>
      <c r="BQ1046" s="4" t="b">
        <f t="shared" si="1558"/>
        <v>1</v>
      </c>
      <c r="BR1046" s="4" t="b">
        <f t="shared" si="1559"/>
        <v>1</v>
      </c>
      <c r="BS1046" s="4" t="b">
        <f t="shared" si="1560"/>
        <v>1</v>
      </c>
      <c r="BT1046" s="4" t="b">
        <f t="shared" si="1561"/>
        <v>1</v>
      </c>
      <c r="BU1046" s="4" t="b">
        <f t="shared" si="1562"/>
        <v>1</v>
      </c>
      <c r="BV1046" s="4" t="b">
        <f t="shared" si="1563"/>
        <v>1</v>
      </c>
      <c r="BW1046" s="4" t="b">
        <f t="shared" si="1564"/>
        <v>1</v>
      </c>
      <c r="BX1046" s="4" t="b">
        <f t="shared" si="1565"/>
        <v>1</v>
      </c>
      <c r="BY1046" s="4" t="b">
        <f t="shared" si="1566"/>
        <v>1</v>
      </c>
      <c r="BZ1046" s="4" t="b">
        <f t="shared" si="1567"/>
        <v>1</v>
      </c>
      <c r="CA1046" s="4" t="b">
        <f t="shared" si="1568"/>
        <v>1</v>
      </c>
      <c r="CB1046" s="4" t="b">
        <f t="shared" si="1569"/>
        <v>1</v>
      </c>
      <c r="CC1046" s="4" t="b">
        <f t="shared" si="1570"/>
        <v>1</v>
      </c>
      <c r="CD1046" s="4" t="b">
        <f t="shared" si="1571"/>
        <v>1</v>
      </c>
      <c r="CE1046" s="4" t="b">
        <f t="shared" si="1572"/>
        <v>1</v>
      </c>
      <c r="CF1046" s="4" t="b">
        <f t="shared" si="1573"/>
        <v>1</v>
      </c>
      <c r="CG1046" s="4" t="b">
        <f t="shared" si="1574"/>
        <v>1</v>
      </c>
      <c r="CH1046" s="4" t="b">
        <f t="shared" si="1575"/>
        <v>1</v>
      </c>
      <c r="CI1046" s="4" t="b">
        <f t="shared" si="1576"/>
        <v>1</v>
      </c>
      <c r="CJ1046" s="4" t="b">
        <f t="shared" si="1577"/>
        <v>1</v>
      </c>
      <c r="CK1046" s="4" t="b">
        <f t="shared" si="1578"/>
        <v>1</v>
      </c>
      <c r="CL1046" s="4" t="b">
        <f t="shared" si="1579"/>
        <v>1</v>
      </c>
      <c r="CM1046" s="4" t="b">
        <f t="shared" si="1580"/>
        <v>1</v>
      </c>
      <c r="CN1046" s="4" t="b">
        <f t="shared" si="1581"/>
        <v>1</v>
      </c>
      <c r="CO1046" s="4" t="b">
        <f t="shared" si="1582"/>
        <v>1</v>
      </c>
      <c r="CP1046" s="4" t="b">
        <f t="shared" si="1583"/>
        <v>1</v>
      </c>
      <c r="CQ1046" s="4" t="b">
        <f t="shared" si="1584"/>
        <v>1</v>
      </c>
      <c r="CR1046" s="4" t="b">
        <f t="shared" si="1585"/>
        <v>1</v>
      </c>
      <c r="CS1046" s="4" t="b">
        <f t="shared" si="1586"/>
        <v>1</v>
      </c>
      <c r="CT1046" s="4" t="b">
        <f t="shared" si="1587"/>
        <v>1</v>
      </c>
      <c r="CU1046" s="4" t="b">
        <f t="shared" si="1588"/>
        <v>1</v>
      </c>
      <c r="CV1046" s="4" t="b">
        <f t="shared" si="1589"/>
        <v>1</v>
      </c>
      <c r="CW1046" s="4" t="b">
        <f t="shared" si="1590"/>
        <v>1</v>
      </c>
      <c r="CX1046" s="4" t="b">
        <f t="shared" si="1591"/>
        <v>1</v>
      </c>
      <c r="CY1046" s="4" t="b">
        <f t="shared" si="1592"/>
        <v>1</v>
      </c>
      <c r="CZ1046" s="4" t="b">
        <f t="shared" si="1593"/>
        <v>1</v>
      </c>
      <c r="DA1046" s="4" t="b">
        <f t="shared" si="1594"/>
        <v>1</v>
      </c>
      <c r="DB1046" s="4" t="b">
        <f t="shared" si="1595"/>
        <v>1</v>
      </c>
      <c r="DC1046" s="4" t="b">
        <f t="shared" si="1596"/>
        <v>1</v>
      </c>
      <c r="DD1046" s="4" t="b">
        <f t="shared" si="1597"/>
        <v>1</v>
      </c>
    </row>
    <row r="1047" spans="1:108">
      <c r="A1047" t="s">
        <v>3059</v>
      </c>
      <c r="C1047" t="s">
        <v>3060</v>
      </c>
      <c r="E1047" t="s">
        <v>6095</v>
      </c>
      <c r="F1047" t="s">
        <v>6092</v>
      </c>
      <c r="G1047" t="s">
        <v>3027</v>
      </c>
      <c r="H1047" t="s">
        <v>7443</v>
      </c>
      <c r="I1047" t="s">
        <v>7417</v>
      </c>
      <c r="J1047" t="s">
        <v>250</v>
      </c>
      <c r="K1047" t="s">
        <v>109</v>
      </c>
      <c r="L1047" t="s">
        <v>7097</v>
      </c>
      <c r="M1047" t="s">
        <v>6079</v>
      </c>
      <c r="N1047" t="s">
        <v>3061</v>
      </c>
      <c r="O1047" t="b">
        <f t="shared" si="1504"/>
        <v>1</v>
      </c>
      <c r="P1047" t="b">
        <f t="shared" si="1505"/>
        <v>1</v>
      </c>
      <c r="Q1047" t="b">
        <f t="shared" si="1506"/>
        <v>1</v>
      </c>
      <c r="R1047" t="b">
        <f t="shared" si="1507"/>
        <v>1</v>
      </c>
      <c r="S1047" t="b">
        <f t="shared" si="1508"/>
        <v>1</v>
      </c>
      <c r="T1047" t="b">
        <f t="shared" si="1509"/>
        <v>1</v>
      </c>
      <c r="U1047" t="b">
        <f t="shared" si="1510"/>
        <v>1</v>
      </c>
      <c r="V1047" t="b">
        <f t="shared" si="1511"/>
        <v>1</v>
      </c>
      <c r="W1047" t="b">
        <f t="shared" si="1512"/>
        <v>1</v>
      </c>
      <c r="X1047" t="b">
        <f t="shared" si="1513"/>
        <v>1</v>
      </c>
      <c r="Y1047" t="b">
        <f t="shared" si="1514"/>
        <v>1</v>
      </c>
      <c r="Z1047" t="b">
        <f t="shared" si="1515"/>
        <v>1</v>
      </c>
      <c r="AA1047" t="b">
        <f t="shared" si="1516"/>
        <v>1</v>
      </c>
      <c r="AB1047" t="b">
        <f t="shared" si="1517"/>
        <v>1</v>
      </c>
      <c r="AC1047" t="b">
        <f t="shared" si="1518"/>
        <v>1</v>
      </c>
      <c r="AD1047" t="b">
        <f t="shared" si="1519"/>
        <v>1</v>
      </c>
      <c r="AE1047" t="b">
        <f t="shared" si="1520"/>
        <v>1</v>
      </c>
      <c r="AF1047" t="b">
        <f t="shared" si="1521"/>
        <v>0</v>
      </c>
      <c r="AG1047" t="b">
        <f t="shared" si="1522"/>
        <v>1</v>
      </c>
      <c r="AH1047" t="b">
        <f t="shared" si="1523"/>
        <v>1</v>
      </c>
      <c r="AI1047" t="b">
        <f t="shared" si="1524"/>
        <v>0</v>
      </c>
      <c r="AJ1047" t="b">
        <f t="shared" si="1525"/>
        <v>0</v>
      </c>
      <c r="AK1047" t="b">
        <f t="shared" si="1526"/>
        <v>1</v>
      </c>
      <c r="AL1047" t="b">
        <f t="shared" si="1527"/>
        <v>1</v>
      </c>
      <c r="AM1047" t="b">
        <f t="shared" si="1528"/>
        <v>1</v>
      </c>
      <c r="AN1047" t="b">
        <f t="shared" si="1529"/>
        <v>0</v>
      </c>
      <c r="AO1047" t="b">
        <f t="shared" si="1530"/>
        <v>0</v>
      </c>
      <c r="AP1047" t="b">
        <f t="shared" si="1531"/>
        <v>0</v>
      </c>
      <c r="AQ1047" t="b">
        <f t="shared" si="1532"/>
        <v>1</v>
      </c>
      <c r="AR1047" t="b">
        <f t="shared" si="1533"/>
        <v>0</v>
      </c>
      <c r="AS1047" t="b">
        <f t="shared" si="1534"/>
        <v>1</v>
      </c>
      <c r="AT1047" t="b">
        <f t="shared" si="1535"/>
        <v>0</v>
      </c>
      <c r="AU1047" t="b">
        <f t="shared" si="1536"/>
        <v>1</v>
      </c>
      <c r="AV1047" t="b">
        <f t="shared" si="1537"/>
        <v>1</v>
      </c>
      <c r="AW1047" t="b">
        <f t="shared" si="1538"/>
        <v>1</v>
      </c>
      <c r="AX1047" t="b">
        <f t="shared" si="1539"/>
        <v>1</v>
      </c>
      <c r="AY1047" t="b">
        <f t="shared" si="1540"/>
        <v>1</v>
      </c>
      <c r="AZ1047" t="b">
        <f t="shared" si="1541"/>
        <v>1</v>
      </c>
      <c r="BA1047" t="b">
        <f t="shared" si="1542"/>
        <v>1</v>
      </c>
      <c r="BB1047" t="b">
        <f t="shared" si="1543"/>
        <v>0</v>
      </c>
      <c r="BC1047" t="b">
        <f t="shared" si="1544"/>
        <v>1</v>
      </c>
      <c r="BD1047" t="b">
        <f t="shared" si="1545"/>
        <v>1</v>
      </c>
      <c r="BE1047" t="b">
        <f t="shared" si="1546"/>
        <v>1</v>
      </c>
      <c r="BF1047" t="b">
        <f t="shared" si="1547"/>
        <v>1</v>
      </c>
      <c r="BG1047" t="b">
        <f t="shared" si="1548"/>
        <v>1</v>
      </c>
      <c r="BH1047" t="b">
        <f t="shared" si="1549"/>
        <v>0</v>
      </c>
      <c r="BI1047" t="b">
        <f t="shared" si="1550"/>
        <v>1</v>
      </c>
      <c r="BJ1047" t="b">
        <f t="shared" si="1551"/>
        <v>0</v>
      </c>
      <c r="BK1047" t="b">
        <f t="shared" si="1552"/>
        <v>1</v>
      </c>
      <c r="BL1047" t="b">
        <f t="shared" si="1553"/>
        <v>1</v>
      </c>
      <c r="BM1047" t="b">
        <f t="shared" si="1554"/>
        <v>1</v>
      </c>
      <c r="BN1047" t="b">
        <f t="shared" si="1555"/>
        <v>1</v>
      </c>
      <c r="BO1047" t="b">
        <f t="shared" si="1556"/>
        <v>0</v>
      </c>
      <c r="BP1047" t="b">
        <f t="shared" si="1557"/>
        <v>1</v>
      </c>
      <c r="BQ1047" t="b">
        <f t="shared" si="1558"/>
        <v>1</v>
      </c>
      <c r="BR1047" t="b">
        <f t="shared" si="1559"/>
        <v>0</v>
      </c>
      <c r="BS1047" t="b">
        <f t="shared" si="1560"/>
        <v>0</v>
      </c>
      <c r="BT1047" t="b">
        <f t="shared" si="1561"/>
        <v>1</v>
      </c>
      <c r="BU1047" t="b">
        <f t="shared" si="1562"/>
        <v>0</v>
      </c>
      <c r="BV1047" t="b">
        <f t="shared" si="1563"/>
        <v>1</v>
      </c>
      <c r="BW1047" t="b">
        <f t="shared" si="1564"/>
        <v>0</v>
      </c>
      <c r="BX1047" t="b">
        <f t="shared" si="1565"/>
        <v>1</v>
      </c>
      <c r="BY1047" t="b">
        <f t="shared" si="1566"/>
        <v>1</v>
      </c>
      <c r="BZ1047" t="b">
        <f t="shared" si="1567"/>
        <v>0</v>
      </c>
      <c r="CA1047" t="b">
        <f t="shared" si="1568"/>
        <v>1</v>
      </c>
      <c r="CB1047" t="b">
        <f t="shared" si="1569"/>
        <v>0</v>
      </c>
      <c r="CC1047" t="b">
        <f t="shared" si="1570"/>
        <v>1</v>
      </c>
      <c r="CD1047" t="b">
        <f t="shared" si="1571"/>
        <v>1</v>
      </c>
      <c r="CE1047" t="b">
        <f t="shared" si="1572"/>
        <v>1</v>
      </c>
      <c r="CF1047" t="b">
        <f t="shared" si="1573"/>
        <v>1</v>
      </c>
      <c r="CG1047" t="b">
        <f t="shared" si="1574"/>
        <v>1</v>
      </c>
      <c r="CH1047" t="b">
        <f t="shared" si="1575"/>
        <v>1</v>
      </c>
      <c r="CI1047" t="b">
        <f t="shared" si="1576"/>
        <v>0</v>
      </c>
      <c r="CJ1047" t="b">
        <f t="shared" si="1577"/>
        <v>1</v>
      </c>
      <c r="CK1047" t="b">
        <f t="shared" si="1578"/>
        <v>0</v>
      </c>
      <c r="CL1047" t="b">
        <f t="shared" si="1579"/>
        <v>0</v>
      </c>
      <c r="CM1047" t="b">
        <f t="shared" si="1580"/>
        <v>1</v>
      </c>
      <c r="CN1047" t="b">
        <f t="shared" si="1581"/>
        <v>0</v>
      </c>
      <c r="CO1047" t="b">
        <f t="shared" si="1582"/>
        <v>0</v>
      </c>
      <c r="CP1047" t="b">
        <f t="shared" si="1583"/>
        <v>0</v>
      </c>
      <c r="CQ1047" t="b">
        <f t="shared" si="1584"/>
        <v>1</v>
      </c>
      <c r="CR1047" t="b">
        <f t="shared" si="1585"/>
        <v>0</v>
      </c>
      <c r="CS1047" t="b">
        <f t="shared" si="1586"/>
        <v>1</v>
      </c>
      <c r="CT1047" t="b">
        <f t="shared" si="1587"/>
        <v>1</v>
      </c>
      <c r="CU1047" t="b">
        <f t="shared" si="1588"/>
        <v>0</v>
      </c>
      <c r="CV1047" t="b">
        <f t="shared" si="1589"/>
        <v>1</v>
      </c>
      <c r="CW1047" t="b">
        <f t="shared" si="1590"/>
        <v>1</v>
      </c>
      <c r="CX1047" t="b">
        <f t="shared" si="1591"/>
        <v>0</v>
      </c>
      <c r="CY1047" t="b">
        <f t="shared" si="1592"/>
        <v>1</v>
      </c>
      <c r="CZ1047" t="b">
        <f t="shared" si="1593"/>
        <v>1</v>
      </c>
      <c r="DA1047" t="b">
        <f t="shared" si="1594"/>
        <v>1</v>
      </c>
      <c r="DB1047" t="b">
        <f t="shared" si="1595"/>
        <v>0</v>
      </c>
      <c r="DC1047" t="b">
        <f t="shared" si="1596"/>
        <v>1</v>
      </c>
      <c r="DD1047" t="b">
        <f t="shared" si="1597"/>
        <v>0</v>
      </c>
    </row>
    <row r="1048" spans="1:108">
      <c r="A1048" t="s">
        <v>3062</v>
      </c>
      <c r="C1048" t="s">
        <v>3060</v>
      </c>
      <c r="E1048" t="s">
        <v>6095</v>
      </c>
      <c r="F1048" t="s">
        <v>6092</v>
      </c>
      <c r="G1048" t="s">
        <v>3027</v>
      </c>
      <c r="H1048" t="s">
        <v>7443</v>
      </c>
      <c r="I1048" t="s">
        <v>7417</v>
      </c>
      <c r="J1048" t="s">
        <v>1248</v>
      </c>
      <c r="K1048" t="s">
        <v>109</v>
      </c>
      <c r="L1048" t="s">
        <v>7098</v>
      </c>
      <c r="M1048" t="s">
        <v>6079</v>
      </c>
      <c r="N1048" t="s">
        <v>3063</v>
      </c>
      <c r="O1048" t="b">
        <f t="shared" si="1504"/>
        <v>1</v>
      </c>
      <c r="P1048" t="b">
        <f t="shared" si="1505"/>
        <v>1</v>
      </c>
      <c r="Q1048" t="b">
        <f t="shared" si="1506"/>
        <v>1</v>
      </c>
      <c r="R1048" t="b">
        <f t="shared" si="1507"/>
        <v>1</v>
      </c>
      <c r="S1048" t="b">
        <f t="shared" si="1508"/>
        <v>1</v>
      </c>
      <c r="T1048" t="b">
        <f t="shared" si="1509"/>
        <v>1</v>
      </c>
      <c r="U1048" t="b">
        <f t="shared" si="1510"/>
        <v>1</v>
      </c>
      <c r="V1048" t="b">
        <f t="shared" si="1511"/>
        <v>1</v>
      </c>
      <c r="W1048" t="b">
        <f t="shared" si="1512"/>
        <v>0</v>
      </c>
      <c r="X1048" t="b">
        <f t="shared" si="1513"/>
        <v>1</v>
      </c>
      <c r="Y1048" t="b">
        <f t="shared" si="1514"/>
        <v>1</v>
      </c>
      <c r="Z1048" t="b">
        <f t="shared" si="1515"/>
        <v>1</v>
      </c>
      <c r="AA1048" t="b">
        <f t="shared" si="1516"/>
        <v>1</v>
      </c>
      <c r="AB1048" t="b">
        <f t="shared" si="1517"/>
        <v>1</v>
      </c>
      <c r="AC1048" t="b">
        <f t="shared" si="1518"/>
        <v>0</v>
      </c>
      <c r="AD1048" t="b">
        <f t="shared" si="1519"/>
        <v>0</v>
      </c>
      <c r="AE1048" t="b">
        <f t="shared" si="1520"/>
        <v>1</v>
      </c>
      <c r="AF1048" t="b">
        <f t="shared" si="1521"/>
        <v>0</v>
      </c>
      <c r="AG1048" t="b">
        <f t="shared" si="1522"/>
        <v>0</v>
      </c>
      <c r="AH1048" t="b">
        <f t="shared" si="1523"/>
        <v>1</v>
      </c>
      <c r="AI1048" t="b">
        <f t="shared" si="1524"/>
        <v>0</v>
      </c>
      <c r="AJ1048" t="b">
        <f t="shared" si="1525"/>
        <v>0</v>
      </c>
      <c r="AK1048" t="b">
        <f t="shared" si="1526"/>
        <v>0</v>
      </c>
      <c r="AL1048" t="b">
        <f t="shared" si="1527"/>
        <v>1</v>
      </c>
      <c r="AM1048" t="b">
        <f t="shared" si="1528"/>
        <v>1</v>
      </c>
      <c r="AN1048" t="b">
        <f t="shared" si="1529"/>
        <v>0</v>
      </c>
      <c r="AO1048" t="b">
        <f t="shared" si="1530"/>
        <v>0</v>
      </c>
      <c r="AP1048" t="b">
        <f t="shared" si="1531"/>
        <v>0</v>
      </c>
      <c r="AQ1048" t="b">
        <f t="shared" si="1532"/>
        <v>1</v>
      </c>
      <c r="AR1048" t="b">
        <f t="shared" si="1533"/>
        <v>0</v>
      </c>
      <c r="AS1048" t="b">
        <f t="shared" si="1534"/>
        <v>0</v>
      </c>
      <c r="AT1048" t="b">
        <f t="shared" si="1535"/>
        <v>0</v>
      </c>
      <c r="AU1048" t="b">
        <f t="shared" si="1536"/>
        <v>0</v>
      </c>
      <c r="AV1048" t="b">
        <f t="shared" si="1537"/>
        <v>1</v>
      </c>
      <c r="AW1048" t="b">
        <f t="shared" si="1538"/>
        <v>1</v>
      </c>
      <c r="AX1048" t="b">
        <f t="shared" si="1539"/>
        <v>0</v>
      </c>
      <c r="AY1048" t="b">
        <f t="shared" si="1540"/>
        <v>1</v>
      </c>
      <c r="AZ1048" t="b">
        <f t="shared" si="1541"/>
        <v>0</v>
      </c>
      <c r="BA1048" t="b">
        <f t="shared" si="1542"/>
        <v>0</v>
      </c>
      <c r="BB1048" t="b">
        <f t="shared" si="1543"/>
        <v>0</v>
      </c>
      <c r="BC1048" t="b">
        <f t="shared" si="1544"/>
        <v>0</v>
      </c>
      <c r="BD1048" t="b">
        <f t="shared" si="1545"/>
        <v>1</v>
      </c>
      <c r="BE1048" t="b">
        <f t="shared" si="1546"/>
        <v>0</v>
      </c>
      <c r="BF1048" t="b">
        <f t="shared" si="1547"/>
        <v>1</v>
      </c>
      <c r="BG1048" t="b">
        <f t="shared" si="1548"/>
        <v>0</v>
      </c>
      <c r="BH1048" t="b">
        <f t="shared" si="1549"/>
        <v>0</v>
      </c>
      <c r="BI1048" t="b">
        <f t="shared" si="1550"/>
        <v>1</v>
      </c>
      <c r="BJ1048" t="b">
        <f t="shared" si="1551"/>
        <v>0</v>
      </c>
      <c r="BK1048" t="b">
        <f t="shared" si="1552"/>
        <v>0</v>
      </c>
      <c r="BL1048" t="b">
        <f t="shared" si="1553"/>
        <v>1</v>
      </c>
      <c r="BM1048" t="b">
        <f t="shared" si="1554"/>
        <v>1</v>
      </c>
      <c r="BN1048" t="b">
        <f t="shared" si="1555"/>
        <v>0</v>
      </c>
      <c r="BO1048" t="b">
        <f t="shared" si="1556"/>
        <v>1</v>
      </c>
      <c r="BP1048" t="b">
        <f t="shared" si="1557"/>
        <v>1</v>
      </c>
      <c r="BQ1048" t="b">
        <f t="shared" si="1558"/>
        <v>1</v>
      </c>
      <c r="BR1048" t="b">
        <f t="shared" si="1559"/>
        <v>0</v>
      </c>
      <c r="BS1048" t="b">
        <f t="shared" si="1560"/>
        <v>0</v>
      </c>
      <c r="BT1048" t="b">
        <f t="shared" si="1561"/>
        <v>0</v>
      </c>
      <c r="BU1048" t="b">
        <f t="shared" si="1562"/>
        <v>1</v>
      </c>
      <c r="BV1048" t="b">
        <f t="shared" si="1563"/>
        <v>0</v>
      </c>
      <c r="BW1048" t="b">
        <f t="shared" si="1564"/>
        <v>0</v>
      </c>
      <c r="BX1048" t="b">
        <f t="shared" si="1565"/>
        <v>0</v>
      </c>
      <c r="BY1048" t="b">
        <f t="shared" si="1566"/>
        <v>0</v>
      </c>
      <c r="BZ1048" t="b">
        <f t="shared" si="1567"/>
        <v>0</v>
      </c>
      <c r="CA1048" t="b">
        <f t="shared" si="1568"/>
        <v>0</v>
      </c>
      <c r="CB1048" t="b">
        <f t="shared" si="1569"/>
        <v>1</v>
      </c>
      <c r="CC1048" t="b">
        <f t="shared" si="1570"/>
        <v>0</v>
      </c>
      <c r="CD1048" t="b">
        <f t="shared" si="1571"/>
        <v>0</v>
      </c>
      <c r="CE1048" t="b">
        <f t="shared" si="1572"/>
        <v>1</v>
      </c>
      <c r="CF1048" t="b">
        <f t="shared" si="1573"/>
        <v>0</v>
      </c>
      <c r="CG1048" t="b">
        <f t="shared" si="1574"/>
        <v>1</v>
      </c>
      <c r="CH1048" t="b">
        <f t="shared" si="1575"/>
        <v>1</v>
      </c>
      <c r="CI1048" t="b">
        <f t="shared" si="1576"/>
        <v>0</v>
      </c>
      <c r="CJ1048" t="b">
        <f t="shared" si="1577"/>
        <v>0</v>
      </c>
      <c r="CK1048" t="b">
        <f t="shared" si="1578"/>
        <v>0</v>
      </c>
      <c r="CL1048" t="b">
        <f t="shared" si="1579"/>
        <v>0</v>
      </c>
      <c r="CM1048" t="b">
        <f t="shared" si="1580"/>
        <v>1</v>
      </c>
      <c r="CN1048" t="b">
        <f t="shared" si="1581"/>
        <v>0</v>
      </c>
      <c r="CO1048" t="b">
        <f t="shared" si="1582"/>
        <v>0</v>
      </c>
      <c r="CP1048" t="b">
        <f t="shared" si="1583"/>
        <v>0</v>
      </c>
      <c r="CQ1048" t="b">
        <f t="shared" si="1584"/>
        <v>0</v>
      </c>
      <c r="CR1048" t="b">
        <f t="shared" si="1585"/>
        <v>0</v>
      </c>
      <c r="CS1048" t="b">
        <f t="shared" si="1586"/>
        <v>1</v>
      </c>
      <c r="CT1048" t="b">
        <f t="shared" si="1587"/>
        <v>0</v>
      </c>
      <c r="CU1048" t="b">
        <f t="shared" si="1588"/>
        <v>0</v>
      </c>
      <c r="CV1048" t="b">
        <f t="shared" si="1589"/>
        <v>1</v>
      </c>
      <c r="CW1048" t="b">
        <f t="shared" si="1590"/>
        <v>1</v>
      </c>
      <c r="CX1048" t="b">
        <f t="shared" si="1591"/>
        <v>0</v>
      </c>
      <c r="CY1048" t="b">
        <f t="shared" si="1592"/>
        <v>0</v>
      </c>
      <c r="CZ1048" t="b">
        <f t="shared" si="1593"/>
        <v>0</v>
      </c>
      <c r="DA1048" t="b">
        <f t="shared" si="1594"/>
        <v>0</v>
      </c>
      <c r="DB1048" t="b">
        <f t="shared" si="1595"/>
        <v>0</v>
      </c>
      <c r="DC1048" t="b">
        <f t="shared" si="1596"/>
        <v>1</v>
      </c>
      <c r="DD1048" t="b">
        <f t="shared" si="1597"/>
        <v>0</v>
      </c>
    </row>
    <row r="1049" spans="1:108">
      <c r="A1049" s="11" t="s">
        <v>3064</v>
      </c>
      <c r="C1049" t="s">
        <v>3060</v>
      </c>
      <c r="E1049" t="s">
        <v>6095</v>
      </c>
      <c r="F1049" t="s">
        <v>6092</v>
      </c>
      <c r="G1049" t="s">
        <v>3027</v>
      </c>
      <c r="H1049" t="s">
        <v>7443</v>
      </c>
      <c r="I1049" t="s">
        <v>7417</v>
      </c>
      <c r="J1049" t="s">
        <v>16</v>
      </c>
      <c r="K1049" t="s">
        <v>16</v>
      </c>
      <c r="L1049" t="s">
        <v>7812</v>
      </c>
      <c r="M1049" t="s">
        <v>6079</v>
      </c>
      <c r="N1049" t="s">
        <v>7524</v>
      </c>
      <c r="O1049" t="b">
        <f t="shared" si="1504"/>
        <v>1</v>
      </c>
      <c r="P1049" t="b">
        <f t="shared" si="1505"/>
        <v>1</v>
      </c>
      <c r="Q1049" t="b">
        <f t="shared" si="1506"/>
        <v>1</v>
      </c>
      <c r="R1049" t="b">
        <f t="shared" si="1507"/>
        <v>1</v>
      </c>
      <c r="S1049" t="b">
        <f t="shared" si="1508"/>
        <v>1</v>
      </c>
      <c r="T1049" t="b">
        <f t="shared" si="1509"/>
        <v>1</v>
      </c>
      <c r="U1049" t="b">
        <f t="shared" si="1510"/>
        <v>1</v>
      </c>
      <c r="V1049" t="b">
        <f t="shared" si="1511"/>
        <v>1</v>
      </c>
      <c r="W1049" t="b">
        <f t="shared" si="1512"/>
        <v>1</v>
      </c>
      <c r="X1049" t="b">
        <f t="shared" si="1513"/>
        <v>1</v>
      </c>
      <c r="Y1049" t="b">
        <f t="shared" si="1514"/>
        <v>0</v>
      </c>
      <c r="Z1049" t="b">
        <f t="shared" si="1515"/>
        <v>0</v>
      </c>
      <c r="AA1049" t="b">
        <f t="shared" si="1516"/>
        <v>0</v>
      </c>
      <c r="AB1049" t="b">
        <f t="shared" si="1517"/>
        <v>0</v>
      </c>
      <c r="AC1049" t="b">
        <f t="shared" si="1518"/>
        <v>0</v>
      </c>
      <c r="AD1049" t="b">
        <f t="shared" si="1519"/>
        <v>0</v>
      </c>
      <c r="AE1049" t="b">
        <f t="shared" si="1520"/>
        <v>0</v>
      </c>
      <c r="AF1049" t="b">
        <f t="shared" si="1521"/>
        <v>0</v>
      </c>
      <c r="AG1049" t="b">
        <f t="shared" si="1522"/>
        <v>0</v>
      </c>
      <c r="AH1049" t="b">
        <f t="shared" si="1523"/>
        <v>1</v>
      </c>
      <c r="AI1049" t="b">
        <f t="shared" si="1524"/>
        <v>0</v>
      </c>
      <c r="AJ1049" t="b">
        <f t="shared" si="1525"/>
        <v>0</v>
      </c>
      <c r="AK1049" t="b">
        <f t="shared" si="1526"/>
        <v>0</v>
      </c>
      <c r="AL1049" t="b">
        <f t="shared" si="1527"/>
        <v>1</v>
      </c>
      <c r="AM1049" t="b">
        <f t="shared" si="1528"/>
        <v>1</v>
      </c>
      <c r="AN1049" t="b">
        <f t="shared" si="1529"/>
        <v>0</v>
      </c>
      <c r="AO1049" t="b">
        <f t="shared" si="1530"/>
        <v>0</v>
      </c>
      <c r="AP1049" t="b">
        <f t="shared" si="1531"/>
        <v>0</v>
      </c>
      <c r="AQ1049" t="b">
        <f t="shared" si="1532"/>
        <v>0</v>
      </c>
      <c r="AR1049" t="b">
        <f t="shared" si="1533"/>
        <v>0</v>
      </c>
      <c r="AS1049" t="b">
        <f t="shared" si="1534"/>
        <v>0</v>
      </c>
      <c r="AT1049" t="b">
        <f t="shared" si="1535"/>
        <v>0</v>
      </c>
      <c r="AU1049" t="b">
        <f t="shared" si="1536"/>
        <v>0</v>
      </c>
      <c r="AV1049" t="b">
        <f t="shared" si="1537"/>
        <v>0</v>
      </c>
      <c r="AW1049" t="b">
        <f t="shared" si="1538"/>
        <v>0</v>
      </c>
      <c r="AX1049" t="b">
        <f t="shared" si="1539"/>
        <v>0</v>
      </c>
      <c r="AY1049" t="b">
        <f t="shared" si="1540"/>
        <v>0</v>
      </c>
      <c r="AZ1049" t="b">
        <f t="shared" si="1541"/>
        <v>0</v>
      </c>
      <c r="BA1049" t="b">
        <f t="shared" si="1542"/>
        <v>0</v>
      </c>
      <c r="BB1049" t="b">
        <f t="shared" si="1543"/>
        <v>0</v>
      </c>
      <c r="BC1049" t="b">
        <f t="shared" si="1544"/>
        <v>0</v>
      </c>
      <c r="BD1049" t="b">
        <f t="shared" si="1545"/>
        <v>0</v>
      </c>
      <c r="BE1049" t="b">
        <f t="shared" si="1546"/>
        <v>0</v>
      </c>
      <c r="BF1049" t="b">
        <f t="shared" si="1547"/>
        <v>1</v>
      </c>
      <c r="BG1049" t="b">
        <f t="shared" si="1548"/>
        <v>0</v>
      </c>
      <c r="BH1049" t="b">
        <f t="shared" si="1549"/>
        <v>1</v>
      </c>
      <c r="BI1049" t="b">
        <f t="shared" si="1550"/>
        <v>0</v>
      </c>
      <c r="BJ1049" t="b">
        <f t="shared" si="1551"/>
        <v>0</v>
      </c>
      <c r="BK1049" t="b">
        <f t="shared" si="1552"/>
        <v>0</v>
      </c>
      <c r="BL1049" t="b">
        <f t="shared" si="1553"/>
        <v>1</v>
      </c>
      <c r="BM1049" t="b">
        <f t="shared" si="1554"/>
        <v>0</v>
      </c>
      <c r="BN1049" t="b">
        <f t="shared" si="1555"/>
        <v>0</v>
      </c>
      <c r="BO1049" t="b">
        <f t="shared" si="1556"/>
        <v>0</v>
      </c>
      <c r="BP1049" t="b">
        <f t="shared" si="1557"/>
        <v>0</v>
      </c>
      <c r="BQ1049" t="b">
        <f t="shared" si="1558"/>
        <v>0</v>
      </c>
      <c r="BR1049" t="b">
        <f t="shared" si="1559"/>
        <v>0</v>
      </c>
      <c r="BS1049" t="b">
        <f t="shared" si="1560"/>
        <v>0</v>
      </c>
      <c r="BT1049" t="b">
        <f t="shared" si="1561"/>
        <v>0</v>
      </c>
      <c r="BU1049" t="b">
        <f t="shared" si="1562"/>
        <v>0</v>
      </c>
      <c r="BV1049" t="b">
        <f t="shared" si="1563"/>
        <v>1</v>
      </c>
      <c r="BW1049" t="b">
        <f t="shared" si="1564"/>
        <v>0</v>
      </c>
      <c r="BX1049" t="b">
        <f t="shared" si="1565"/>
        <v>0</v>
      </c>
      <c r="BY1049" t="b">
        <f t="shared" si="1566"/>
        <v>0</v>
      </c>
      <c r="BZ1049" t="b">
        <f t="shared" si="1567"/>
        <v>0</v>
      </c>
      <c r="CA1049" t="b">
        <f t="shared" si="1568"/>
        <v>0</v>
      </c>
      <c r="CB1049" t="b">
        <f t="shared" si="1569"/>
        <v>0</v>
      </c>
      <c r="CC1049" t="b">
        <f t="shared" si="1570"/>
        <v>0</v>
      </c>
      <c r="CD1049" t="b">
        <f t="shared" si="1571"/>
        <v>0</v>
      </c>
      <c r="CE1049" t="b">
        <f t="shared" si="1572"/>
        <v>0</v>
      </c>
      <c r="CF1049" t="b">
        <f t="shared" si="1573"/>
        <v>0</v>
      </c>
      <c r="CG1049" t="b">
        <f t="shared" si="1574"/>
        <v>0</v>
      </c>
      <c r="CH1049" t="b">
        <f t="shared" si="1575"/>
        <v>0</v>
      </c>
      <c r="CI1049" t="b">
        <f t="shared" si="1576"/>
        <v>0</v>
      </c>
      <c r="CJ1049" t="b">
        <f t="shared" si="1577"/>
        <v>0</v>
      </c>
      <c r="CK1049" t="b">
        <f t="shared" si="1578"/>
        <v>0</v>
      </c>
      <c r="CL1049" t="b">
        <f t="shared" si="1579"/>
        <v>0</v>
      </c>
      <c r="CM1049" t="b">
        <f t="shared" si="1580"/>
        <v>0</v>
      </c>
      <c r="CN1049" t="b">
        <f t="shared" si="1581"/>
        <v>0</v>
      </c>
      <c r="CO1049" t="b">
        <f t="shared" si="1582"/>
        <v>0</v>
      </c>
      <c r="CP1049" t="b">
        <f t="shared" si="1583"/>
        <v>0</v>
      </c>
      <c r="CQ1049" t="b">
        <f t="shared" si="1584"/>
        <v>0</v>
      </c>
      <c r="CR1049" t="b">
        <f t="shared" si="1585"/>
        <v>0</v>
      </c>
      <c r="CS1049" t="b">
        <f t="shared" si="1586"/>
        <v>0</v>
      </c>
      <c r="CT1049" t="b">
        <f t="shared" si="1587"/>
        <v>0</v>
      </c>
      <c r="CU1049" t="b">
        <f t="shared" si="1588"/>
        <v>0</v>
      </c>
      <c r="CV1049" t="b">
        <f t="shared" si="1589"/>
        <v>0</v>
      </c>
      <c r="CW1049" t="b">
        <f t="shared" si="1590"/>
        <v>0</v>
      </c>
      <c r="CX1049" t="b">
        <f t="shared" si="1591"/>
        <v>0</v>
      </c>
      <c r="CY1049" t="b">
        <f t="shared" si="1592"/>
        <v>0</v>
      </c>
      <c r="CZ1049" t="b">
        <f t="shared" si="1593"/>
        <v>0</v>
      </c>
      <c r="DA1049" t="b">
        <f t="shared" si="1594"/>
        <v>0</v>
      </c>
      <c r="DB1049" t="b">
        <f t="shared" si="1595"/>
        <v>0</v>
      </c>
      <c r="DC1049" t="b">
        <f t="shared" si="1596"/>
        <v>0</v>
      </c>
      <c r="DD1049" t="b">
        <f t="shared" si="1597"/>
        <v>0</v>
      </c>
    </row>
    <row r="1050" spans="1:108">
      <c r="A1050" t="s">
        <v>3068</v>
      </c>
      <c r="B1050" t="s">
        <v>3069</v>
      </c>
      <c r="C1050" t="s">
        <v>3070</v>
      </c>
      <c r="E1050" t="s">
        <v>6095</v>
      </c>
      <c r="F1050" t="s">
        <v>6092</v>
      </c>
      <c r="G1050" t="s">
        <v>3027</v>
      </c>
      <c r="H1050" t="s">
        <v>7443</v>
      </c>
      <c r="I1050" t="s">
        <v>7417</v>
      </c>
      <c r="J1050" t="s">
        <v>119</v>
      </c>
      <c r="K1050" t="s">
        <v>109</v>
      </c>
      <c r="L1050" t="s">
        <v>7100</v>
      </c>
      <c r="M1050" t="s">
        <v>3071</v>
      </c>
      <c r="N1050" t="s">
        <v>3072</v>
      </c>
      <c r="O1050" t="b">
        <f t="shared" si="1504"/>
        <v>1</v>
      </c>
      <c r="P1050" t="b">
        <f t="shared" si="1505"/>
        <v>1</v>
      </c>
      <c r="Q1050" t="b">
        <f t="shared" si="1506"/>
        <v>1</v>
      </c>
      <c r="R1050" t="b">
        <f t="shared" si="1507"/>
        <v>1</v>
      </c>
      <c r="S1050" t="b">
        <f t="shared" si="1508"/>
        <v>1</v>
      </c>
      <c r="T1050" t="b">
        <f t="shared" si="1509"/>
        <v>1</v>
      </c>
      <c r="U1050" t="b">
        <f t="shared" si="1510"/>
        <v>1</v>
      </c>
      <c r="V1050" t="b">
        <f t="shared" si="1511"/>
        <v>1</v>
      </c>
      <c r="W1050" t="b">
        <f t="shared" si="1512"/>
        <v>1</v>
      </c>
      <c r="X1050" t="b">
        <f t="shared" si="1513"/>
        <v>1</v>
      </c>
      <c r="Y1050" t="b">
        <f t="shared" si="1514"/>
        <v>1</v>
      </c>
      <c r="Z1050" t="b">
        <f t="shared" si="1515"/>
        <v>1</v>
      </c>
      <c r="AA1050" t="b">
        <f t="shared" si="1516"/>
        <v>1</v>
      </c>
      <c r="AB1050" t="b">
        <f t="shared" si="1517"/>
        <v>1</v>
      </c>
      <c r="AC1050" t="b">
        <f t="shared" si="1518"/>
        <v>1</v>
      </c>
      <c r="AD1050" t="b">
        <f t="shared" si="1519"/>
        <v>0</v>
      </c>
      <c r="AE1050" t="b">
        <f t="shared" si="1520"/>
        <v>0</v>
      </c>
      <c r="AF1050" t="b">
        <f t="shared" si="1521"/>
        <v>0</v>
      </c>
      <c r="AG1050" t="b">
        <f t="shared" si="1522"/>
        <v>0</v>
      </c>
      <c r="AH1050" t="b">
        <f t="shared" si="1523"/>
        <v>1</v>
      </c>
      <c r="AI1050" t="b">
        <f t="shared" si="1524"/>
        <v>0</v>
      </c>
      <c r="AJ1050" t="b">
        <f t="shared" si="1525"/>
        <v>0</v>
      </c>
      <c r="AK1050" t="b">
        <f t="shared" si="1526"/>
        <v>1</v>
      </c>
      <c r="AL1050" t="b">
        <f t="shared" si="1527"/>
        <v>0</v>
      </c>
      <c r="AM1050" t="b">
        <f t="shared" si="1528"/>
        <v>0</v>
      </c>
      <c r="AN1050" t="b">
        <f t="shared" si="1529"/>
        <v>0</v>
      </c>
      <c r="AO1050" t="b">
        <f t="shared" si="1530"/>
        <v>0</v>
      </c>
      <c r="AP1050" t="b">
        <f t="shared" si="1531"/>
        <v>0</v>
      </c>
      <c r="AQ1050" t="b">
        <f t="shared" si="1532"/>
        <v>0</v>
      </c>
      <c r="AR1050" t="b">
        <f t="shared" si="1533"/>
        <v>0</v>
      </c>
      <c r="AS1050" t="b">
        <f t="shared" si="1534"/>
        <v>0</v>
      </c>
      <c r="AT1050" t="b">
        <f t="shared" si="1535"/>
        <v>0</v>
      </c>
      <c r="AU1050" t="b">
        <f t="shared" si="1536"/>
        <v>0</v>
      </c>
      <c r="AV1050" t="b">
        <f t="shared" si="1537"/>
        <v>1</v>
      </c>
      <c r="AW1050" t="b">
        <f t="shared" si="1538"/>
        <v>0</v>
      </c>
      <c r="AX1050" t="b">
        <f t="shared" si="1539"/>
        <v>0</v>
      </c>
      <c r="AY1050" t="b">
        <f t="shared" si="1540"/>
        <v>0</v>
      </c>
      <c r="AZ1050" t="b">
        <f t="shared" si="1541"/>
        <v>0</v>
      </c>
      <c r="BA1050" t="b">
        <f t="shared" si="1542"/>
        <v>1</v>
      </c>
      <c r="BB1050" t="b">
        <f t="shared" si="1543"/>
        <v>1</v>
      </c>
      <c r="BC1050" t="b">
        <f t="shared" si="1544"/>
        <v>0</v>
      </c>
      <c r="BD1050" t="b">
        <f t="shared" si="1545"/>
        <v>1</v>
      </c>
      <c r="BE1050" t="b">
        <f t="shared" si="1546"/>
        <v>1</v>
      </c>
      <c r="BF1050" t="b">
        <f t="shared" si="1547"/>
        <v>1</v>
      </c>
      <c r="BG1050" t="b">
        <f t="shared" si="1548"/>
        <v>0</v>
      </c>
      <c r="BH1050" t="b">
        <f t="shared" si="1549"/>
        <v>0</v>
      </c>
      <c r="BI1050" t="b">
        <f t="shared" si="1550"/>
        <v>0</v>
      </c>
      <c r="BJ1050" t="b">
        <f t="shared" si="1551"/>
        <v>1</v>
      </c>
      <c r="BK1050" t="b">
        <f t="shared" si="1552"/>
        <v>0</v>
      </c>
      <c r="BL1050" t="b">
        <f t="shared" si="1553"/>
        <v>1</v>
      </c>
      <c r="BM1050" t="b">
        <f t="shared" si="1554"/>
        <v>0</v>
      </c>
      <c r="BN1050" t="b">
        <f t="shared" si="1555"/>
        <v>0</v>
      </c>
      <c r="BO1050" t="b">
        <f t="shared" si="1556"/>
        <v>1</v>
      </c>
      <c r="BP1050" t="b">
        <f t="shared" si="1557"/>
        <v>0</v>
      </c>
      <c r="BQ1050" t="b">
        <f t="shared" si="1558"/>
        <v>0</v>
      </c>
      <c r="BR1050" t="b">
        <f t="shared" si="1559"/>
        <v>1</v>
      </c>
      <c r="BS1050" t="b">
        <f t="shared" si="1560"/>
        <v>0</v>
      </c>
      <c r="BT1050" t="b">
        <f t="shared" si="1561"/>
        <v>0</v>
      </c>
      <c r="BU1050" t="b">
        <f t="shared" si="1562"/>
        <v>1</v>
      </c>
      <c r="BV1050" t="b">
        <f t="shared" si="1563"/>
        <v>0</v>
      </c>
      <c r="BW1050" t="b">
        <f t="shared" si="1564"/>
        <v>0</v>
      </c>
      <c r="BX1050" t="b">
        <f t="shared" si="1565"/>
        <v>1</v>
      </c>
      <c r="BY1050" t="b">
        <f t="shared" si="1566"/>
        <v>0</v>
      </c>
      <c r="BZ1050" t="b">
        <f t="shared" si="1567"/>
        <v>0</v>
      </c>
      <c r="CA1050" t="b">
        <f t="shared" si="1568"/>
        <v>1</v>
      </c>
      <c r="CB1050" t="b">
        <f t="shared" si="1569"/>
        <v>0</v>
      </c>
      <c r="CC1050" t="b">
        <f t="shared" si="1570"/>
        <v>0</v>
      </c>
      <c r="CD1050" t="b">
        <f t="shared" si="1571"/>
        <v>0</v>
      </c>
      <c r="CE1050" t="b">
        <f t="shared" si="1572"/>
        <v>0</v>
      </c>
      <c r="CF1050" t="b">
        <f t="shared" si="1573"/>
        <v>0</v>
      </c>
      <c r="CG1050" t="b">
        <f t="shared" si="1574"/>
        <v>0</v>
      </c>
      <c r="CH1050" t="b">
        <f t="shared" si="1575"/>
        <v>1</v>
      </c>
      <c r="CI1050" t="b">
        <f t="shared" si="1576"/>
        <v>0</v>
      </c>
      <c r="CJ1050" t="b">
        <f t="shared" si="1577"/>
        <v>0</v>
      </c>
      <c r="CK1050" t="b">
        <f t="shared" si="1578"/>
        <v>0</v>
      </c>
      <c r="CL1050" t="b">
        <f t="shared" si="1579"/>
        <v>0</v>
      </c>
      <c r="CM1050" t="b">
        <f t="shared" si="1580"/>
        <v>0</v>
      </c>
      <c r="CN1050" t="b">
        <f t="shared" si="1581"/>
        <v>0</v>
      </c>
      <c r="CO1050" t="b">
        <f t="shared" si="1582"/>
        <v>0</v>
      </c>
      <c r="CP1050" t="b">
        <f t="shared" si="1583"/>
        <v>0</v>
      </c>
      <c r="CQ1050" t="b">
        <f t="shared" si="1584"/>
        <v>1</v>
      </c>
      <c r="CR1050" t="b">
        <f t="shared" si="1585"/>
        <v>0</v>
      </c>
      <c r="CS1050" t="b">
        <f t="shared" si="1586"/>
        <v>1</v>
      </c>
      <c r="CT1050" t="b">
        <f t="shared" si="1587"/>
        <v>0</v>
      </c>
      <c r="CU1050" t="b">
        <f t="shared" si="1588"/>
        <v>0</v>
      </c>
      <c r="CV1050" t="b">
        <f t="shared" si="1589"/>
        <v>0</v>
      </c>
      <c r="CW1050" t="b">
        <f t="shared" si="1590"/>
        <v>1</v>
      </c>
      <c r="CX1050" t="b">
        <f t="shared" si="1591"/>
        <v>0</v>
      </c>
      <c r="CY1050" t="b">
        <f t="shared" si="1592"/>
        <v>0</v>
      </c>
      <c r="CZ1050" t="b">
        <f t="shared" si="1593"/>
        <v>0</v>
      </c>
      <c r="DA1050" t="b">
        <f t="shared" si="1594"/>
        <v>0</v>
      </c>
      <c r="DB1050" t="b">
        <f t="shared" si="1595"/>
        <v>0</v>
      </c>
      <c r="DC1050" t="b">
        <f t="shared" si="1596"/>
        <v>0</v>
      </c>
      <c r="DD1050" t="b">
        <f t="shared" si="1597"/>
        <v>0</v>
      </c>
    </row>
    <row r="1051" spans="1:108">
      <c r="A1051" t="s">
        <v>3073</v>
      </c>
      <c r="B1051" t="s">
        <v>3070</v>
      </c>
      <c r="C1051" t="s">
        <v>3070</v>
      </c>
      <c r="E1051" t="s">
        <v>6095</v>
      </c>
      <c r="F1051" t="s">
        <v>6092</v>
      </c>
      <c r="G1051" t="s">
        <v>3027</v>
      </c>
      <c r="H1051" t="s">
        <v>7443</v>
      </c>
      <c r="I1051" t="s">
        <v>7417</v>
      </c>
      <c r="J1051" t="s">
        <v>108</v>
      </c>
      <c r="K1051" t="s">
        <v>109</v>
      </c>
      <c r="L1051" t="s">
        <v>7101</v>
      </c>
      <c r="M1051" t="s">
        <v>6079</v>
      </c>
      <c r="N1051" t="s">
        <v>3074</v>
      </c>
      <c r="O1051" t="b">
        <f t="shared" si="1504"/>
        <v>1</v>
      </c>
      <c r="P1051" t="b">
        <f t="shared" si="1505"/>
        <v>1</v>
      </c>
      <c r="Q1051" t="b">
        <f t="shared" si="1506"/>
        <v>1</v>
      </c>
      <c r="R1051" t="b">
        <f t="shared" si="1507"/>
        <v>1</v>
      </c>
      <c r="S1051" t="b">
        <f t="shared" si="1508"/>
        <v>1</v>
      </c>
      <c r="T1051" t="b">
        <f t="shared" si="1509"/>
        <v>1</v>
      </c>
      <c r="U1051" t="b">
        <f t="shared" si="1510"/>
        <v>1</v>
      </c>
      <c r="V1051" t="b">
        <f t="shared" si="1511"/>
        <v>1</v>
      </c>
      <c r="W1051" t="b">
        <f t="shared" si="1512"/>
        <v>1</v>
      </c>
      <c r="X1051" t="b">
        <f t="shared" si="1513"/>
        <v>1</v>
      </c>
      <c r="Y1051" t="b">
        <f t="shared" si="1514"/>
        <v>1</v>
      </c>
      <c r="Z1051" t="b">
        <f t="shared" si="1515"/>
        <v>1</v>
      </c>
      <c r="AA1051" t="b">
        <f t="shared" si="1516"/>
        <v>1</v>
      </c>
      <c r="AB1051" t="b">
        <f t="shared" si="1517"/>
        <v>0</v>
      </c>
      <c r="AC1051" t="b">
        <f t="shared" si="1518"/>
        <v>0</v>
      </c>
      <c r="AD1051" t="b">
        <f t="shared" si="1519"/>
        <v>0</v>
      </c>
      <c r="AE1051" t="b">
        <f t="shared" si="1520"/>
        <v>0</v>
      </c>
      <c r="AF1051" t="b">
        <f t="shared" si="1521"/>
        <v>0</v>
      </c>
      <c r="AG1051" t="b">
        <f t="shared" si="1522"/>
        <v>1</v>
      </c>
      <c r="AH1051" t="b">
        <f t="shared" si="1523"/>
        <v>1</v>
      </c>
      <c r="AI1051" t="b">
        <f t="shared" si="1524"/>
        <v>0</v>
      </c>
      <c r="AJ1051" t="b">
        <f t="shared" si="1525"/>
        <v>0</v>
      </c>
      <c r="AK1051" t="b">
        <f t="shared" si="1526"/>
        <v>1</v>
      </c>
      <c r="AL1051" t="b">
        <f t="shared" si="1527"/>
        <v>0</v>
      </c>
      <c r="AM1051" t="b">
        <f t="shared" si="1528"/>
        <v>0</v>
      </c>
      <c r="AN1051" t="b">
        <f t="shared" si="1529"/>
        <v>0</v>
      </c>
      <c r="AO1051" t="b">
        <f t="shared" si="1530"/>
        <v>0</v>
      </c>
      <c r="AP1051" t="b">
        <f t="shared" si="1531"/>
        <v>0</v>
      </c>
      <c r="AQ1051" t="b">
        <f t="shared" si="1532"/>
        <v>0</v>
      </c>
      <c r="AR1051" t="b">
        <f t="shared" si="1533"/>
        <v>0</v>
      </c>
      <c r="AS1051" t="b">
        <f t="shared" si="1534"/>
        <v>0</v>
      </c>
      <c r="AT1051" t="b">
        <f t="shared" si="1535"/>
        <v>0</v>
      </c>
      <c r="AU1051" t="b">
        <f t="shared" si="1536"/>
        <v>0</v>
      </c>
      <c r="AV1051" t="b">
        <f t="shared" si="1537"/>
        <v>0</v>
      </c>
      <c r="AW1051" t="b">
        <f t="shared" si="1538"/>
        <v>0</v>
      </c>
      <c r="AX1051" t="b">
        <f t="shared" si="1539"/>
        <v>0</v>
      </c>
      <c r="AY1051" t="b">
        <f t="shared" si="1540"/>
        <v>0</v>
      </c>
      <c r="AZ1051" t="b">
        <f t="shared" si="1541"/>
        <v>0</v>
      </c>
      <c r="BA1051" t="b">
        <f t="shared" si="1542"/>
        <v>0</v>
      </c>
      <c r="BB1051" t="b">
        <f t="shared" si="1543"/>
        <v>0</v>
      </c>
      <c r="BC1051" t="b">
        <f t="shared" si="1544"/>
        <v>1</v>
      </c>
      <c r="BD1051" t="b">
        <f t="shared" si="1545"/>
        <v>1</v>
      </c>
      <c r="BE1051" t="b">
        <f t="shared" si="1546"/>
        <v>0</v>
      </c>
      <c r="BF1051" t="b">
        <f t="shared" si="1547"/>
        <v>1</v>
      </c>
      <c r="BG1051" t="b">
        <f t="shared" si="1548"/>
        <v>0</v>
      </c>
      <c r="BH1051" t="b">
        <f t="shared" si="1549"/>
        <v>0</v>
      </c>
      <c r="BI1051" t="b">
        <f t="shared" si="1550"/>
        <v>0</v>
      </c>
      <c r="BJ1051" t="b">
        <f t="shared" si="1551"/>
        <v>1</v>
      </c>
      <c r="BK1051" t="b">
        <f t="shared" si="1552"/>
        <v>0</v>
      </c>
      <c r="BL1051" t="b">
        <f t="shared" si="1553"/>
        <v>0</v>
      </c>
      <c r="BM1051" t="b">
        <f t="shared" si="1554"/>
        <v>0</v>
      </c>
      <c r="BN1051" t="b">
        <f t="shared" si="1555"/>
        <v>1</v>
      </c>
      <c r="BO1051" t="b">
        <f t="shared" si="1556"/>
        <v>0</v>
      </c>
      <c r="BP1051" t="b">
        <f t="shared" si="1557"/>
        <v>1</v>
      </c>
      <c r="BQ1051" t="b">
        <f t="shared" si="1558"/>
        <v>0</v>
      </c>
      <c r="BR1051" t="b">
        <f t="shared" si="1559"/>
        <v>1</v>
      </c>
      <c r="BS1051" t="b">
        <f t="shared" si="1560"/>
        <v>0</v>
      </c>
      <c r="BT1051" t="b">
        <f t="shared" si="1561"/>
        <v>0</v>
      </c>
      <c r="BU1051" t="b">
        <f t="shared" si="1562"/>
        <v>1</v>
      </c>
      <c r="BV1051" t="b">
        <f t="shared" si="1563"/>
        <v>0</v>
      </c>
      <c r="BW1051" t="b">
        <f t="shared" si="1564"/>
        <v>0</v>
      </c>
      <c r="BX1051" t="b">
        <f t="shared" si="1565"/>
        <v>1</v>
      </c>
      <c r="BY1051" t="b">
        <f t="shared" si="1566"/>
        <v>0</v>
      </c>
      <c r="BZ1051" t="b">
        <f t="shared" si="1567"/>
        <v>0</v>
      </c>
      <c r="CA1051" t="b">
        <f t="shared" si="1568"/>
        <v>0</v>
      </c>
      <c r="CB1051" t="b">
        <f t="shared" si="1569"/>
        <v>1</v>
      </c>
      <c r="CC1051" t="b">
        <f t="shared" si="1570"/>
        <v>1</v>
      </c>
      <c r="CD1051" t="b">
        <f t="shared" si="1571"/>
        <v>0</v>
      </c>
      <c r="CE1051" t="b">
        <f t="shared" si="1572"/>
        <v>0</v>
      </c>
      <c r="CF1051" t="b">
        <f t="shared" si="1573"/>
        <v>1</v>
      </c>
      <c r="CG1051" t="b">
        <f t="shared" si="1574"/>
        <v>0</v>
      </c>
      <c r="CH1051" t="b">
        <f t="shared" si="1575"/>
        <v>0</v>
      </c>
      <c r="CI1051" t="b">
        <f t="shared" si="1576"/>
        <v>0</v>
      </c>
      <c r="CJ1051" t="b">
        <f t="shared" si="1577"/>
        <v>0</v>
      </c>
      <c r="CK1051" t="b">
        <f t="shared" si="1578"/>
        <v>0</v>
      </c>
      <c r="CL1051" t="b">
        <f t="shared" si="1579"/>
        <v>0</v>
      </c>
      <c r="CM1051" t="b">
        <f t="shared" si="1580"/>
        <v>0</v>
      </c>
      <c r="CN1051" t="b">
        <f t="shared" si="1581"/>
        <v>0</v>
      </c>
      <c r="CO1051" t="b">
        <f t="shared" si="1582"/>
        <v>0</v>
      </c>
      <c r="CP1051" t="b">
        <f t="shared" si="1583"/>
        <v>0</v>
      </c>
      <c r="CQ1051" t="b">
        <f t="shared" si="1584"/>
        <v>0</v>
      </c>
      <c r="CR1051" t="b">
        <f t="shared" si="1585"/>
        <v>1</v>
      </c>
      <c r="CS1051" t="b">
        <f t="shared" si="1586"/>
        <v>0</v>
      </c>
      <c r="CT1051" t="b">
        <f t="shared" si="1587"/>
        <v>0</v>
      </c>
      <c r="CU1051" t="b">
        <f t="shared" si="1588"/>
        <v>0</v>
      </c>
      <c r="CV1051" t="b">
        <f t="shared" si="1589"/>
        <v>0</v>
      </c>
      <c r="CW1051" t="b">
        <f t="shared" si="1590"/>
        <v>1</v>
      </c>
      <c r="CX1051" t="b">
        <f t="shared" si="1591"/>
        <v>0</v>
      </c>
      <c r="CY1051" t="b">
        <f t="shared" si="1592"/>
        <v>0</v>
      </c>
      <c r="CZ1051" t="b">
        <f t="shared" si="1593"/>
        <v>0</v>
      </c>
      <c r="DA1051" t="b">
        <f t="shared" si="1594"/>
        <v>0</v>
      </c>
      <c r="DB1051" t="b">
        <f t="shared" si="1595"/>
        <v>0</v>
      </c>
      <c r="DC1051" t="b">
        <f t="shared" si="1596"/>
        <v>0</v>
      </c>
      <c r="DD1051" t="b">
        <f t="shared" si="1597"/>
        <v>0</v>
      </c>
    </row>
    <row r="1052" spans="1:108">
      <c r="A1052" s="4" t="s">
        <v>3075</v>
      </c>
      <c r="B1052" t="s">
        <v>3070</v>
      </c>
      <c r="C1052" t="s">
        <v>3070</v>
      </c>
      <c r="D1052" s="4"/>
      <c r="E1052" t="s">
        <v>6095</v>
      </c>
      <c r="F1052" t="s">
        <v>6092</v>
      </c>
      <c r="G1052" t="s">
        <v>3027</v>
      </c>
      <c r="H1052" t="s">
        <v>7443</v>
      </c>
      <c r="I1052" t="s">
        <v>7417</v>
      </c>
      <c r="J1052" s="4" t="s">
        <v>119</v>
      </c>
      <c r="K1052" s="4" t="s">
        <v>109</v>
      </c>
      <c r="L1052" s="91" t="s">
        <v>7813</v>
      </c>
      <c r="M1052" s="4" t="s">
        <v>200</v>
      </c>
      <c r="N1052" s="82" t="s">
        <v>7525</v>
      </c>
      <c r="O1052" s="4" t="b">
        <f t="shared" si="1504"/>
        <v>1</v>
      </c>
      <c r="P1052" s="4" t="b">
        <f t="shared" si="1505"/>
        <v>1</v>
      </c>
      <c r="Q1052" s="4" t="b">
        <f t="shared" si="1506"/>
        <v>1</v>
      </c>
      <c r="R1052" s="4" t="b">
        <f t="shared" si="1507"/>
        <v>1</v>
      </c>
      <c r="S1052" s="4" t="b">
        <f t="shared" si="1508"/>
        <v>0</v>
      </c>
      <c r="T1052" s="4" t="b">
        <f t="shared" si="1509"/>
        <v>0</v>
      </c>
      <c r="U1052" s="4" t="b">
        <f t="shared" si="1510"/>
        <v>1</v>
      </c>
      <c r="V1052" s="4" t="b">
        <f t="shared" si="1511"/>
        <v>1</v>
      </c>
      <c r="W1052" s="4" t="b">
        <f t="shared" si="1512"/>
        <v>0</v>
      </c>
      <c r="X1052" s="4" t="b">
        <f t="shared" si="1513"/>
        <v>1</v>
      </c>
      <c r="Y1052" s="4" t="b">
        <f t="shared" si="1514"/>
        <v>1</v>
      </c>
      <c r="Z1052" s="4" t="b">
        <f t="shared" si="1515"/>
        <v>1</v>
      </c>
      <c r="AA1052" s="4" t="b">
        <f t="shared" si="1516"/>
        <v>1</v>
      </c>
      <c r="AB1052" s="4" t="b">
        <f t="shared" si="1517"/>
        <v>0</v>
      </c>
      <c r="AC1052" s="4" t="b">
        <f t="shared" si="1518"/>
        <v>0</v>
      </c>
      <c r="AD1052" s="4" t="b">
        <f t="shared" si="1519"/>
        <v>0</v>
      </c>
      <c r="AE1052" s="4" t="b">
        <f t="shared" si="1520"/>
        <v>0</v>
      </c>
      <c r="AF1052" s="4" t="b">
        <f t="shared" si="1521"/>
        <v>0</v>
      </c>
      <c r="AG1052" s="4" t="b">
        <f t="shared" si="1522"/>
        <v>0</v>
      </c>
      <c r="AH1052" s="4" t="b">
        <f t="shared" si="1523"/>
        <v>1</v>
      </c>
      <c r="AI1052" s="4" t="b">
        <f t="shared" si="1524"/>
        <v>0</v>
      </c>
      <c r="AJ1052" s="4" t="b">
        <f t="shared" si="1525"/>
        <v>0</v>
      </c>
      <c r="AK1052" s="4" t="b">
        <f t="shared" si="1526"/>
        <v>0</v>
      </c>
      <c r="AL1052" s="4" t="b">
        <f t="shared" si="1527"/>
        <v>0</v>
      </c>
      <c r="AM1052" s="4" t="b">
        <f t="shared" si="1528"/>
        <v>0</v>
      </c>
      <c r="AN1052" s="4" t="b">
        <f t="shared" si="1529"/>
        <v>0</v>
      </c>
      <c r="AO1052" s="4" t="b">
        <f t="shared" si="1530"/>
        <v>0</v>
      </c>
      <c r="AP1052" s="4" t="b">
        <f t="shared" si="1531"/>
        <v>0</v>
      </c>
      <c r="AQ1052" s="4" t="b">
        <f t="shared" si="1532"/>
        <v>0</v>
      </c>
      <c r="AR1052" s="4" t="b">
        <f t="shared" si="1533"/>
        <v>0</v>
      </c>
      <c r="AS1052" s="4" t="b">
        <f t="shared" si="1534"/>
        <v>0</v>
      </c>
      <c r="AT1052" s="4" t="b">
        <f t="shared" si="1535"/>
        <v>0</v>
      </c>
      <c r="AU1052" s="4" t="b">
        <f t="shared" si="1536"/>
        <v>0</v>
      </c>
      <c r="AV1052" s="4" t="b">
        <f t="shared" si="1537"/>
        <v>0</v>
      </c>
      <c r="AW1052" s="4" t="b">
        <f t="shared" si="1538"/>
        <v>1</v>
      </c>
      <c r="AX1052" s="4" t="b">
        <f t="shared" si="1539"/>
        <v>0</v>
      </c>
      <c r="AY1052" s="4" t="b">
        <f t="shared" si="1540"/>
        <v>0</v>
      </c>
      <c r="AZ1052" s="4" t="b">
        <f t="shared" si="1541"/>
        <v>0</v>
      </c>
      <c r="BA1052" s="4" t="b">
        <f t="shared" si="1542"/>
        <v>0</v>
      </c>
      <c r="BB1052" s="4" t="b">
        <f t="shared" si="1543"/>
        <v>0</v>
      </c>
      <c r="BC1052" s="4" t="b">
        <f t="shared" si="1544"/>
        <v>1</v>
      </c>
      <c r="BD1052" s="4" t="b">
        <f t="shared" si="1545"/>
        <v>1</v>
      </c>
      <c r="BE1052" s="4" t="b">
        <f t="shared" si="1546"/>
        <v>0</v>
      </c>
      <c r="BF1052" s="4" t="b">
        <f t="shared" si="1547"/>
        <v>0</v>
      </c>
      <c r="BG1052" s="4" t="b">
        <f t="shared" si="1548"/>
        <v>0</v>
      </c>
      <c r="BH1052" s="4" t="b">
        <f t="shared" si="1549"/>
        <v>0</v>
      </c>
      <c r="BI1052" s="4" t="b">
        <f t="shared" si="1550"/>
        <v>0</v>
      </c>
      <c r="BJ1052" s="4" t="b">
        <f t="shared" si="1551"/>
        <v>0</v>
      </c>
      <c r="BK1052" s="4" t="b">
        <f t="shared" si="1552"/>
        <v>0</v>
      </c>
      <c r="BL1052" s="4" t="b">
        <f t="shared" si="1553"/>
        <v>0</v>
      </c>
      <c r="BM1052" s="4" t="b">
        <f t="shared" si="1554"/>
        <v>0</v>
      </c>
      <c r="BN1052" s="4" t="b">
        <f t="shared" si="1555"/>
        <v>0</v>
      </c>
      <c r="BO1052" s="4" t="b">
        <f t="shared" si="1556"/>
        <v>0</v>
      </c>
      <c r="BP1052" s="4" t="b">
        <f t="shared" si="1557"/>
        <v>0</v>
      </c>
      <c r="BQ1052" s="4" t="b">
        <f t="shared" si="1558"/>
        <v>0</v>
      </c>
      <c r="BR1052" s="4" t="b">
        <f t="shared" si="1559"/>
        <v>0</v>
      </c>
      <c r="BS1052" s="4" t="b">
        <f t="shared" si="1560"/>
        <v>1</v>
      </c>
      <c r="BT1052" s="4" t="b">
        <f t="shared" si="1561"/>
        <v>0</v>
      </c>
      <c r="BU1052" s="4" t="b">
        <f t="shared" si="1562"/>
        <v>0</v>
      </c>
      <c r="BV1052" s="4" t="b">
        <f t="shared" si="1563"/>
        <v>1</v>
      </c>
      <c r="BW1052" s="4" t="b">
        <f t="shared" si="1564"/>
        <v>0</v>
      </c>
      <c r="BX1052" s="4" t="b">
        <f t="shared" si="1565"/>
        <v>0</v>
      </c>
      <c r="BY1052" s="4" t="b">
        <f t="shared" si="1566"/>
        <v>0</v>
      </c>
      <c r="BZ1052" s="4" t="b">
        <f t="shared" si="1567"/>
        <v>0</v>
      </c>
      <c r="CA1052" s="4" t="b">
        <f t="shared" si="1568"/>
        <v>0</v>
      </c>
      <c r="CB1052" s="4" t="b">
        <f t="shared" si="1569"/>
        <v>0</v>
      </c>
      <c r="CC1052" s="4" t="b">
        <f t="shared" si="1570"/>
        <v>0</v>
      </c>
      <c r="CD1052" s="4" t="b">
        <f t="shared" si="1571"/>
        <v>1</v>
      </c>
      <c r="CE1052" s="4" t="b">
        <f t="shared" si="1572"/>
        <v>0</v>
      </c>
      <c r="CF1052" s="4" t="b">
        <f t="shared" si="1573"/>
        <v>0</v>
      </c>
      <c r="CG1052" s="4" t="b">
        <f t="shared" si="1574"/>
        <v>0</v>
      </c>
      <c r="CH1052" s="4" t="b">
        <f t="shared" si="1575"/>
        <v>0</v>
      </c>
      <c r="CI1052" s="4" t="b">
        <f t="shared" si="1576"/>
        <v>0</v>
      </c>
      <c r="CJ1052" s="4" t="b">
        <f t="shared" si="1577"/>
        <v>0</v>
      </c>
      <c r="CK1052" s="4" t="b">
        <f t="shared" si="1578"/>
        <v>1</v>
      </c>
      <c r="CL1052" s="4" t="b">
        <f t="shared" si="1579"/>
        <v>0</v>
      </c>
      <c r="CM1052" s="4" t="b">
        <f t="shared" si="1580"/>
        <v>0</v>
      </c>
      <c r="CN1052" s="4" t="b">
        <f t="shared" si="1581"/>
        <v>0</v>
      </c>
      <c r="CO1052" s="4" t="b">
        <f t="shared" si="1582"/>
        <v>0</v>
      </c>
      <c r="CP1052" s="4" t="b">
        <f t="shared" si="1583"/>
        <v>0</v>
      </c>
      <c r="CQ1052" s="4" t="b">
        <f t="shared" si="1584"/>
        <v>0</v>
      </c>
      <c r="CR1052" s="4" t="b">
        <f t="shared" si="1585"/>
        <v>0</v>
      </c>
      <c r="CS1052" s="4" t="b">
        <f t="shared" si="1586"/>
        <v>0</v>
      </c>
      <c r="CT1052" s="4" t="b">
        <f t="shared" si="1587"/>
        <v>0</v>
      </c>
      <c r="CU1052" s="4" t="b">
        <f t="shared" si="1588"/>
        <v>0</v>
      </c>
      <c r="CV1052" s="4" t="b">
        <f t="shared" si="1589"/>
        <v>0</v>
      </c>
      <c r="CW1052" s="4" t="b">
        <f t="shared" si="1590"/>
        <v>1</v>
      </c>
      <c r="CX1052" s="4" t="b">
        <f t="shared" si="1591"/>
        <v>1</v>
      </c>
      <c r="CY1052" s="4" t="b">
        <f t="shared" si="1592"/>
        <v>1</v>
      </c>
      <c r="CZ1052" s="4" t="b">
        <f t="shared" si="1593"/>
        <v>0</v>
      </c>
      <c r="DA1052" s="4" t="b">
        <f t="shared" si="1594"/>
        <v>0</v>
      </c>
      <c r="DB1052" s="4" t="b">
        <f t="shared" si="1595"/>
        <v>0</v>
      </c>
      <c r="DC1052" s="4" t="b">
        <f t="shared" si="1596"/>
        <v>0</v>
      </c>
      <c r="DD1052" s="4" t="b">
        <f t="shared" si="1597"/>
        <v>0</v>
      </c>
    </row>
    <row r="1053" spans="1:108">
      <c r="A1053" s="4" t="s">
        <v>3076</v>
      </c>
      <c r="B1053" t="s">
        <v>3070</v>
      </c>
      <c r="C1053" t="s">
        <v>3070</v>
      </c>
      <c r="D1053" s="4"/>
      <c r="E1053" t="s">
        <v>6095</v>
      </c>
      <c r="F1053" t="s">
        <v>6092</v>
      </c>
      <c r="G1053" t="s">
        <v>3027</v>
      </c>
      <c r="H1053" t="s">
        <v>7443</v>
      </c>
      <c r="I1053" t="s">
        <v>7417</v>
      </c>
      <c r="J1053" s="4" t="s">
        <v>139</v>
      </c>
      <c r="K1053" s="4" t="s">
        <v>139</v>
      </c>
      <c r="L1053" s="91" t="s">
        <v>7814</v>
      </c>
      <c r="M1053" s="4" t="s">
        <v>200</v>
      </c>
      <c r="N1053" s="82" t="s">
        <v>7526</v>
      </c>
      <c r="O1053" s="4" t="b">
        <f t="shared" si="1504"/>
        <v>1</v>
      </c>
      <c r="P1053" s="4" t="b">
        <f t="shared" si="1505"/>
        <v>0</v>
      </c>
      <c r="Q1053" s="4" t="b">
        <f t="shared" si="1506"/>
        <v>1</v>
      </c>
      <c r="R1053" s="4" t="b">
        <f t="shared" si="1507"/>
        <v>1</v>
      </c>
      <c r="S1053" s="4" t="b">
        <f t="shared" si="1508"/>
        <v>1</v>
      </c>
      <c r="T1053" s="4" t="b">
        <f t="shared" si="1509"/>
        <v>0</v>
      </c>
      <c r="U1053" s="4" t="b">
        <f t="shared" si="1510"/>
        <v>1</v>
      </c>
      <c r="V1053" s="4" t="b">
        <f t="shared" si="1511"/>
        <v>0</v>
      </c>
      <c r="W1053" s="4" t="b">
        <f t="shared" si="1512"/>
        <v>0</v>
      </c>
      <c r="X1053" s="4" t="b">
        <f t="shared" si="1513"/>
        <v>0</v>
      </c>
      <c r="Y1053" s="4" t="b">
        <f t="shared" si="1514"/>
        <v>1</v>
      </c>
      <c r="Z1053" s="4" t="b">
        <f t="shared" si="1515"/>
        <v>0</v>
      </c>
      <c r="AA1053" s="4" t="b">
        <f t="shared" si="1516"/>
        <v>0</v>
      </c>
      <c r="AB1053" s="4" t="b">
        <f t="shared" si="1517"/>
        <v>0</v>
      </c>
      <c r="AC1053" s="4" t="b">
        <f t="shared" si="1518"/>
        <v>0</v>
      </c>
      <c r="AD1053" s="4" t="b">
        <f t="shared" si="1519"/>
        <v>0</v>
      </c>
      <c r="AE1053" s="4" t="b">
        <f t="shared" si="1520"/>
        <v>0</v>
      </c>
      <c r="AF1053" s="4" t="b">
        <f t="shared" si="1521"/>
        <v>0</v>
      </c>
      <c r="AG1053" s="4" t="b">
        <f t="shared" si="1522"/>
        <v>0</v>
      </c>
      <c r="AH1053" s="4" t="b">
        <f t="shared" si="1523"/>
        <v>1</v>
      </c>
      <c r="AI1053" s="4" t="b">
        <f t="shared" si="1524"/>
        <v>0</v>
      </c>
      <c r="AJ1053" s="4" t="b">
        <f t="shared" si="1525"/>
        <v>0</v>
      </c>
      <c r="AK1053" s="4" t="b">
        <f t="shared" si="1526"/>
        <v>0</v>
      </c>
      <c r="AL1053" s="4" t="b">
        <f t="shared" si="1527"/>
        <v>0</v>
      </c>
      <c r="AM1053" s="4" t="b">
        <f t="shared" si="1528"/>
        <v>0</v>
      </c>
      <c r="AN1053" s="4" t="b">
        <f t="shared" si="1529"/>
        <v>0</v>
      </c>
      <c r="AO1053" s="4" t="b">
        <f t="shared" si="1530"/>
        <v>0</v>
      </c>
      <c r="AP1053" s="4" t="b">
        <f t="shared" si="1531"/>
        <v>0</v>
      </c>
      <c r="AQ1053" s="4" t="b">
        <f t="shared" si="1532"/>
        <v>0</v>
      </c>
      <c r="AR1053" s="4" t="b">
        <f t="shared" si="1533"/>
        <v>0</v>
      </c>
      <c r="AS1053" s="4" t="b">
        <f t="shared" si="1534"/>
        <v>0</v>
      </c>
      <c r="AT1053" s="4" t="b">
        <f t="shared" si="1535"/>
        <v>1</v>
      </c>
      <c r="AU1053" s="4" t="b">
        <f t="shared" si="1536"/>
        <v>0</v>
      </c>
      <c r="AV1053" s="4" t="b">
        <f t="shared" si="1537"/>
        <v>0</v>
      </c>
      <c r="AW1053" s="4" t="b">
        <f t="shared" si="1538"/>
        <v>0</v>
      </c>
      <c r="AX1053" s="4" t="b">
        <f t="shared" si="1539"/>
        <v>0</v>
      </c>
      <c r="AY1053" s="4" t="b">
        <f t="shared" si="1540"/>
        <v>0</v>
      </c>
      <c r="AZ1053" s="4" t="b">
        <f t="shared" si="1541"/>
        <v>0</v>
      </c>
      <c r="BA1053" s="4" t="b">
        <f t="shared" si="1542"/>
        <v>0</v>
      </c>
      <c r="BB1053" s="4" t="b">
        <f t="shared" si="1543"/>
        <v>0</v>
      </c>
      <c r="BC1053" s="4" t="b">
        <f t="shared" si="1544"/>
        <v>0</v>
      </c>
      <c r="BD1053" s="4" t="b">
        <f t="shared" si="1545"/>
        <v>0</v>
      </c>
      <c r="BE1053" s="4" t="b">
        <f t="shared" si="1546"/>
        <v>0</v>
      </c>
      <c r="BF1053" s="4" t="b">
        <f t="shared" si="1547"/>
        <v>0</v>
      </c>
      <c r="BG1053" s="4" t="b">
        <f t="shared" si="1548"/>
        <v>0</v>
      </c>
      <c r="BH1053" s="4" t="b">
        <f t="shared" si="1549"/>
        <v>0</v>
      </c>
      <c r="BI1053" s="4" t="b">
        <f t="shared" si="1550"/>
        <v>0</v>
      </c>
      <c r="BJ1053" s="4" t="b">
        <f t="shared" si="1551"/>
        <v>0</v>
      </c>
      <c r="BK1053" s="4" t="b">
        <f t="shared" si="1552"/>
        <v>0</v>
      </c>
      <c r="BL1053" s="4" t="b">
        <f t="shared" si="1553"/>
        <v>1</v>
      </c>
      <c r="BM1053" s="4" t="b">
        <f t="shared" si="1554"/>
        <v>0</v>
      </c>
      <c r="BN1053" s="4" t="b">
        <f t="shared" si="1555"/>
        <v>0</v>
      </c>
      <c r="BO1053" s="4" t="b">
        <f t="shared" si="1556"/>
        <v>0</v>
      </c>
      <c r="BP1053" s="4" t="b">
        <f t="shared" si="1557"/>
        <v>0</v>
      </c>
      <c r="BQ1053" s="4" t="b">
        <f t="shared" si="1558"/>
        <v>0</v>
      </c>
      <c r="BR1053" s="4" t="b">
        <f t="shared" si="1559"/>
        <v>0</v>
      </c>
      <c r="BS1053" s="4" t="b">
        <f t="shared" si="1560"/>
        <v>1</v>
      </c>
      <c r="BT1053" s="4" t="b">
        <f t="shared" si="1561"/>
        <v>0</v>
      </c>
      <c r="BU1053" s="4" t="b">
        <f t="shared" si="1562"/>
        <v>0</v>
      </c>
      <c r="BV1053" s="4" t="b">
        <f t="shared" si="1563"/>
        <v>1</v>
      </c>
      <c r="BW1053" s="4" t="b">
        <f t="shared" si="1564"/>
        <v>0</v>
      </c>
      <c r="BX1053" s="4" t="b">
        <f t="shared" si="1565"/>
        <v>0</v>
      </c>
      <c r="BY1053" s="4" t="b">
        <f t="shared" si="1566"/>
        <v>0</v>
      </c>
      <c r="BZ1053" s="4" t="b">
        <f t="shared" si="1567"/>
        <v>0</v>
      </c>
      <c r="CA1053" s="4" t="b">
        <f t="shared" si="1568"/>
        <v>0</v>
      </c>
      <c r="CB1053" s="4" t="b">
        <f t="shared" si="1569"/>
        <v>0</v>
      </c>
      <c r="CC1053" s="4" t="b">
        <f t="shared" si="1570"/>
        <v>0</v>
      </c>
      <c r="CD1053" s="4" t="b">
        <f t="shared" si="1571"/>
        <v>0</v>
      </c>
      <c r="CE1053" s="4" t="b">
        <f t="shared" si="1572"/>
        <v>0</v>
      </c>
      <c r="CF1053" s="4" t="b">
        <f t="shared" si="1573"/>
        <v>0</v>
      </c>
      <c r="CG1053" s="4" t="b">
        <f t="shared" si="1574"/>
        <v>0</v>
      </c>
      <c r="CH1053" s="4" t="b">
        <f t="shared" si="1575"/>
        <v>0</v>
      </c>
      <c r="CI1053" s="4" t="b">
        <f t="shared" si="1576"/>
        <v>0</v>
      </c>
      <c r="CJ1053" s="4" t="b">
        <f t="shared" si="1577"/>
        <v>0</v>
      </c>
      <c r="CK1053" s="4" t="b">
        <f t="shared" si="1578"/>
        <v>0</v>
      </c>
      <c r="CL1053" s="4" t="b">
        <f t="shared" si="1579"/>
        <v>0</v>
      </c>
      <c r="CM1053" s="4" t="b">
        <f t="shared" si="1580"/>
        <v>0</v>
      </c>
      <c r="CN1053" s="4" t="b">
        <f t="shared" si="1581"/>
        <v>0</v>
      </c>
      <c r="CO1053" s="4" t="b">
        <f t="shared" si="1582"/>
        <v>0</v>
      </c>
      <c r="CP1053" s="4" t="b">
        <f t="shared" si="1583"/>
        <v>0</v>
      </c>
      <c r="CQ1053" s="4" t="b">
        <f t="shared" si="1584"/>
        <v>0</v>
      </c>
      <c r="CR1053" s="4" t="b">
        <f t="shared" si="1585"/>
        <v>0</v>
      </c>
      <c r="CS1053" s="4" t="b">
        <f t="shared" si="1586"/>
        <v>0</v>
      </c>
      <c r="CT1053" s="4" t="b">
        <f t="shared" si="1587"/>
        <v>0</v>
      </c>
      <c r="CU1053" s="4" t="b">
        <f t="shared" si="1588"/>
        <v>0</v>
      </c>
      <c r="CV1053" s="4" t="b">
        <f t="shared" si="1589"/>
        <v>0</v>
      </c>
      <c r="CW1053" s="4" t="b">
        <f t="shared" si="1590"/>
        <v>0</v>
      </c>
      <c r="CX1053" s="4" t="b">
        <f t="shared" si="1591"/>
        <v>0</v>
      </c>
      <c r="CY1053" s="4" t="b">
        <f t="shared" si="1592"/>
        <v>0</v>
      </c>
      <c r="CZ1053" s="4" t="b">
        <f t="shared" si="1593"/>
        <v>0</v>
      </c>
      <c r="DA1053" s="4" t="b">
        <f t="shared" si="1594"/>
        <v>0</v>
      </c>
      <c r="DB1053" s="4" t="b">
        <f t="shared" si="1595"/>
        <v>0</v>
      </c>
      <c r="DC1053" s="4" t="b">
        <f t="shared" si="1596"/>
        <v>0</v>
      </c>
      <c r="DD1053" s="4" t="b">
        <f t="shared" si="1597"/>
        <v>0</v>
      </c>
    </row>
    <row r="1054" spans="1:108">
      <c r="A1054" s="4" t="s">
        <v>3077</v>
      </c>
      <c r="B1054" t="s">
        <v>3070</v>
      </c>
      <c r="C1054" t="s">
        <v>3070</v>
      </c>
      <c r="D1054" s="4"/>
      <c r="E1054" t="s">
        <v>6095</v>
      </c>
      <c r="F1054" t="s">
        <v>6092</v>
      </c>
      <c r="G1054" t="s">
        <v>3027</v>
      </c>
      <c r="H1054" t="s">
        <v>7443</v>
      </c>
      <c r="I1054" t="s">
        <v>7417</v>
      </c>
      <c r="J1054" s="4" t="s">
        <v>165</v>
      </c>
      <c r="K1054" s="4" t="s">
        <v>114</v>
      </c>
      <c r="L1054" s="91" t="s">
        <v>7815</v>
      </c>
      <c r="M1054" t="s">
        <v>6079</v>
      </c>
      <c r="N1054" s="82" t="s">
        <v>7527</v>
      </c>
      <c r="O1054" s="4" t="b">
        <f t="shared" si="1504"/>
        <v>1</v>
      </c>
      <c r="P1054" s="4" t="b">
        <f t="shared" si="1505"/>
        <v>1</v>
      </c>
      <c r="Q1054" s="4" t="b">
        <f t="shared" si="1506"/>
        <v>1</v>
      </c>
      <c r="R1054" s="4" t="b">
        <f t="shared" si="1507"/>
        <v>1</v>
      </c>
      <c r="S1054" s="4" t="b">
        <f t="shared" si="1508"/>
        <v>1</v>
      </c>
      <c r="T1054" s="4" t="b">
        <f t="shared" si="1509"/>
        <v>1</v>
      </c>
      <c r="U1054" s="4" t="b">
        <f t="shared" si="1510"/>
        <v>1</v>
      </c>
      <c r="V1054" s="4" t="b">
        <f t="shared" si="1511"/>
        <v>1</v>
      </c>
      <c r="W1054" s="4" t="b">
        <f t="shared" si="1512"/>
        <v>1</v>
      </c>
      <c r="X1054" s="4" t="b">
        <f t="shared" si="1513"/>
        <v>1</v>
      </c>
      <c r="Y1054" s="4" t="b">
        <f t="shared" si="1514"/>
        <v>1</v>
      </c>
      <c r="Z1054" s="4" t="b">
        <f t="shared" si="1515"/>
        <v>1</v>
      </c>
      <c r="AA1054" s="4" t="b">
        <f t="shared" si="1516"/>
        <v>1</v>
      </c>
      <c r="AB1054" s="4" t="b">
        <f t="shared" si="1517"/>
        <v>1</v>
      </c>
      <c r="AC1054" s="4" t="b">
        <f t="shared" si="1518"/>
        <v>0</v>
      </c>
      <c r="AD1054" s="4" t="b">
        <f t="shared" si="1519"/>
        <v>1</v>
      </c>
      <c r="AE1054" s="4" t="b">
        <f t="shared" si="1520"/>
        <v>1</v>
      </c>
      <c r="AF1054" s="4" t="b">
        <f t="shared" si="1521"/>
        <v>0</v>
      </c>
      <c r="AG1054" s="4" t="b">
        <f t="shared" si="1522"/>
        <v>1</v>
      </c>
      <c r="AH1054" s="4" t="b">
        <f t="shared" si="1523"/>
        <v>1</v>
      </c>
      <c r="AI1054" s="4" t="b">
        <f t="shared" si="1524"/>
        <v>1</v>
      </c>
      <c r="AJ1054" s="4" t="b">
        <f t="shared" si="1525"/>
        <v>0</v>
      </c>
      <c r="AK1054" s="4" t="b">
        <f t="shared" si="1526"/>
        <v>1</v>
      </c>
      <c r="AL1054" s="4" t="b">
        <f t="shared" si="1527"/>
        <v>1</v>
      </c>
      <c r="AM1054" s="4" t="b">
        <f t="shared" si="1528"/>
        <v>1</v>
      </c>
      <c r="AN1054" s="4" t="b">
        <f t="shared" si="1529"/>
        <v>0</v>
      </c>
      <c r="AO1054" s="4" t="b">
        <f t="shared" si="1530"/>
        <v>0</v>
      </c>
      <c r="AP1054" s="4" t="b">
        <f t="shared" si="1531"/>
        <v>0</v>
      </c>
      <c r="AQ1054" s="4" t="b">
        <f t="shared" si="1532"/>
        <v>1</v>
      </c>
      <c r="AR1054" s="4" t="b">
        <f t="shared" si="1533"/>
        <v>1</v>
      </c>
      <c r="AS1054" s="4" t="b">
        <f t="shared" si="1534"/>
        <v>1</v>
      </c>
      <c r="AT1054" s="4" t="b">
        <f t="shared" si="1535"/>
        <v>1</v>
      </c>
      <c r="AU1054" s="4" t="b">
        <f t="shared" si="1536"/>
        <v>1</v>
      </c>
      <c r="AV1054" s="4" t="b">
        <f t="shared" si="1537"/>
        <v>1</v>
      </c>
      <c r="AW1054" s="4" t="b">
        <f t="shared" si="1538"/>
        <v>1</v>
      </c>
      <c r="AX1054" s="4" t="b">
        <f t="shared" si="1539"/>
        <v>1</v>
      </c>
      <c r="AY1054" s="4" t="b">
        <f t="shared" si="1540"/>
        <v>1</v>
      </c>
      <c r="AZ1054" s="4" t="b">
        <f t="shared" si="1541"/>
        <v>1</v>
      </c>
      <c r="BA1054" s="4" t="b">
        <f t="shared" si="1542"/>
        <v>1</v>
      </c>
      <c r="BB1054" s="4" t="b">
        <f t="shared" si="1543"/>
        <v>1</v>
      </c>
      <c r="BC1054" s="4" t="b">
        <f t="shared" si="1544"/>
        <v>1</v>
      </c>
      <c r="BD1054" s="4" t="b">
        <f t="shared" si="1545"/>
        <v>1</v>
      </c>
      <c r="BE1054" s="4" t="b">
        <f t="shared" si="1546"/>
        <v>1</v>
      </c>
      <c r="BF1054" s="4" t="b">
        <f t="shared" si="1547"/>
        <v>1</v>
      </c>
      <c r="BG1054" s="4" t="b">
        <f t="shared" si="1548"/>
        <v>1</v>
      </c>
      <c r="BH1054" s="4" t="b">
        <f t="shared" si="1549"/>
        <v>1</v>
      </c>
      <c r="BI1054" s="4" t="b">
        <f t="shared" si="1550"/>
        <v>1</v>
      </c>
      <c r="BJ1054" s="4" t="b">
        <f t="shared" si="1551"/>
        <v>1</v>
      </c>
      <c r="BK1054" s="4" t="b">
        <f t="shared" si="1552"/>
        <v>1</v>
      </c>
      <c r="BL1054" s="4" t="b">
        <f t="shared" si="1553"/>
        <v>0</v>
      </c>
      <c r="BM1054" s="4" t="b">
        <f t="shared" si="1554"/>
        <v>0</v>
      </c>
      <c r="BN1054" s="4" t="b">
        <f t="shared" si="1555"/>
        <v>1</v>
      </c>
      <c r="BO1054" s="4" t="b">
        <f t="shared" si="1556"/>
        <v>1</v>
      </c>
      <c r="BP1054" s="4" t="b">
        <f t="shared" si="1557"/>
        <v>1</v>
      </c>
      <c r="BQ1054" s="4" t="b">
        <f t="shared" si="1558"/>
        <v>1</v>
      </c>
      <c r="BR1054" s="4" t="b">
        <f t="shared" si="1559"/>
        <v>0</v>
      </c>
      <c r="BS1054" s="4" t="b">
        <f t="shared" si="1560"/>
        <v>1</v>
      </c>
      <c r="BT1054" s="4" t="b">
        <f t="shared" si="1561"/>
        <v>1</v>
      </c>
      <c r="BU1054" s="4" t="b">
        <f t="shared" si="1562"/>
        <v>1</v>
      </c>
      <c r="BV1054" s="4" t="b">
        <f t="shared" si="1563"/>
        <v>1</v>
      </c>
      <c r="BW1054" s="4" t="b">
        <f t="shared" si="1564"/>
        <v>0</v>
      </c>
      <c r="BX1054" s="4" t="b">
        <f t="shared" si="1565"/>
        <v>1</v>
      </c>
      <c r="BY1054" s="4" t="b">
        <f t="shared" si="1566"/>
        <v>1</v>
      </c>
      <c r="BZ1054" s="4" t="b">
        <f t="shared" si="1567"/>
        <v>0</v>
      </c>
      <c r="CA1054" s="4" t="b">
        <f t="shared" si="1568"/>
        <v>1</v>
      </c>
      <c r="CB1054" s="4" t="b">
        <f t="shared" si="1569"/>
        <v>1</v>
      </c>
      <c r="CC1054" s="4" t="b">
        <f t="shared" si="1570"/>
        <v>1</v>
      </c>
      <c r="CD1054" s="4" t="b">
        <f t="shared" si="1571"/>
        <v>1</v>
      </c>
      <c r="CE1054" s="4" t="b">
        <f t="shared" si="1572"/>
        <v>1</v>
      </c>
      <c r="CF1054" s="4" t="b">
        <f t="shared" si="1573"/>
        <v>1</v>
      </c>
      <c r="CG1054" s="4" t="b">
        <f t="shared" si="1574"/>
        <v>1</v>
      </c>
      <c r="CH1054" s="4" t="b">
        <f t="shared" si="1575"/>
        <v>1</v>
      </c>
      <c r="CI1054" s="4" t="b">
        <f t="shared" si="1576"/>
        <v>1</v>
      </c>
      <c r="CJ1054" s="4" t="b">
        <f t="shared" si="1577"/>
        <v>1</v>
      </c>
      <c r="CK1054" s="4" t="b">
        <f t="shared" si="1578"/>
        <v>0</v>
      </c>
      <c r="CL1054" s="4" t="b">
        <f t="shared" si="1579"/>
        <v>1</v>
      </c>
      <c r="CM1054" s="4" t="b">
        <f t="shared" si="1580"/>
        <v>0</v>
      </c>
      <c r="CN1054" s="4" t="b">
        <f t="shared" si="1581"/>
        <v>0</v>
      </c>
      <c r="CO1054" s="4" t="b">
        <f t="shared" si="1582"/>
        <v>1</v>
      </c>
      <c r="CP1054" s="4" t="b">
        <f t="shared" si="1583"/>
        <v>1</v>
      </c>
      <c r="CQ1054" s="4" t="b">
        <f t="shared" si="1584"/>
        <v>1</v>
      </c>
      <c r="CR1054" s="4" t="b">
        <f t="shared" si="1585"/>
        <v>1</v>
      </c>
      <c r="CS1054" s="4" t="b">
        <f t="shared" si="1586"/>
        <v>1</v>
      </c>
      <c r="CT1054" s="4" t="b">
        <f t="shared" si="1587"/>
        <v>1</v>
      </c>
      <c r="CU1054" s="4" t="b">
        <f t="shared" si="1588"/>
        <v>0</v>
      </c>
      <c r="CV1054" s="4" t="b">
        <f t="shared" si="1589"/>
        <v>1</v>
      </c>
      <c r="CW1054" s="4" t="b">
        <f t="shared" si="1590"/>
        <v>1</v>
      </c>
      <c r="CX1054" s="4" t="b">
        <f t="shared" si="1591"/>
        <v>0</v>
      </c>
      <c r="CY1054" s="4" t="b">
        <f t="shared" si="1592"/>
        <v>1</v>
      </c>
      <c r="CZ1054" s="4" t="b">
        <f t="shared" si="1593"/>
        <v>1</v>
      </c>
      <c r="DA1054" s="4" t="b">
        <f t="shared" si="1594"/>
        <v>0</v>
      </c>
      <c r="DB1054" s="4" t="b">
        <f t="shared" si="1595"/>
        <v>0</v>
      </c>
      <c r="DC1054" s="4" t="b">
        <f t="shared" si="1596"/>
        <v>0</v>
      </c>
      <c r="DD1054" s="4" t="b">
        <f t="shared" si="1597"/>
        <v>0</v>
      </c>
    </row>
    <row r="1055" spans="1:108">
      <c r="A1055" t="s">
        <v>3078</v>
      </c>
      <c r="B1055" t="s">
        <v>3070</v>
      </c>
      <c r="C1055" t="s">
        <v>3070</v>
      </c>
      <c r="E1055" t="s">
        <v>6095</v>
      </c>
      <c r="F1055" t="s">
        <v>6092</v>
      </c>
      <c r="G1055" t="s">
        <v>3027</v>
      </c>
      <c r="H1055" t="s">
        <v>7443</v>
      </c>
      <c r="I1055" t="s">
        <v>7417</v>
      </c>
      <c r="J1055" t="s">
        <v>183</v>
      </c>
      <c r="K1055" t="s">
        <v>183</v>
      </c>
      <c r="L1055" t="s">
        <v>7102</v>
      </c>
      <c r="M1055" t="s">
        <v>6079</v>
      </c>
      <c r="N1055" t="s">
        <v>3079</v>
      </c>
      <c r="O1055" t="b">
        <f t="shared" si="1504"/>
        <v>1</v>
      </c>
      <c r="P1055" t="b">
        <f t="shared" si="1505"/>
        <v>1</v>
      </c>
      <c r="Q1055" t="b">
        <f t="shared" si="1506"/>
        <v>1</v>
      </c>
      <c r="R1055" t="b">
        <f t="shared" si="1507"/>
        <v>1</v>
      </c>
      <c r="S1055" t="b">
        <f t="shared" si="1508"/>
        <v>1</v>
      </c>
      <c r="T1055" t="b">
        <f t="shared" si="1509"/>
        <v>1</v>
      </c>
      <c r="U1055" t="b">
        <f t="shared" si="1510"/>
        <v>1</v>
      </c>
      <c r="V1055" t="b">
        <f t="shared" si="1511"/>
        <v>1</v>
      </c>
      <c r="W1055" t="b">
        <f t="shared" si="1512"/>
        <v>0</v>
      </c>
      <c r="X1055" t="b">
        <f t="shared" si="1513"/>
        <v>1</v>
      </c>
      <c r="Y1055" t="b">
        <f t="shared" si="1514"/>
        <v>1</v>
      </c>
      <c r="Z1055" t="b">
        <f t="shared" si="1515"/>
        <v>0</v>
      </c>
      <c r="AA1055" t="b">
        <f t="shared" si="1516"/>
        <v>1</v>
      </c>
      <c r="AB1055" t="b">
        <f t="shared" si="1517"/>
        <v>1</v>
      </c>
      <c r="AC1055" t="b">
        <f t="shared" si="1518"/>
        <v>0</v>
      </c>
      <c r="AD1055" t="b">
        <f t="shared" si="1519"/>
        <v>0</v>
      </c>
      <c r="AE1055" t="b">
        <f t="shared" si="1520"/>
        <v>0</v>
      </c>
      <c r="AF1055" t="b">
        <f t="shared" si="1521"/>
        <v>0</v>
      </c>
      <c r="AG1055" t="b">
        <f t="shared" si="1522"/>
        <v>0</v>
      </c>
      <c r="AH1055" t="b">
        <f t="shared" si="1523"/>
        <v>1</v>
      </c>
      <c r="AI1055" t="b">
        <f t="shared" si="1524"/>
        <v>1</v>
      </c>
      <c r="AJ1055" t="b">
        <f t="shared" si="1525"/>
        <v>0</v>
      </c>
      <c r="AK1055" t="b">
        <f t="shared" si="1526"/>
        <v>0</v>
      </c>
      <c r="AL1055" t="b">
        <f t="shared" si="1527"/>
        <v>0</v>
      </c>
      <c r="AM1055" t="b">
        <f t="shared" si="1528"/>
        <v>0</v>
      </c>
      <c r="AN1055" t="b">
        <f t="shared" si="1529"/>
        <v>0</v>
      </c>
      <c r="AO1055" t="b">
        <f t="shared" si="1530"/>
        <v>0</v>
      </c>
      <c r="AP1055" t="b">
        <f t="shared" si="1531"/>
        <v>0</v>
      </c>
      <c r="AQ1055" t="b">
        <f t="shared" si="1532"/>
        <v>0</v>
      </c>
      <c r="AR1055" t="b">
        <f t="shared" si="1533"/>
        <v>0</v>
      </c>
      <c r="AS1055" t="b">
        <f t="shared" si="1534"/>
        <v>0</v>
      </c>
      <c r="AT1055" t="b">
        <f t="shared" si="1535"/>
        <v>0</v>
      </c>
      <c r="AU1055" t="b">
        <f t="shared" si="1536"/>
        <v>0</v>
      </c>
      <c r="AV1055" t="b">
        <f t="shared" si="1537"/>
        <v>0</v>
      </c>
      <c r="AW1055" t="b">
        <f t="shared" si="1538"/>
        <v>1</v>
      </c>
      <c r="AX1055" t="b">
        <f t="shared" si="1539"/>
        <v>0</v>
      </c>
      <c r="AY1055" t="b">
        <f t="shared" si="1540"/>
        <v>0</v>
      </c>
      <c r="AZ1055" t="b">
        <f t="shared" si="1541"/>
        <v>0</v>
      </c>
      <c r="BA1055" t="b">
        <f t="shared" si="1542"/>
        <v>0</v>
      </c>
      <c r="BB1055" t="b">
        <f t="shared" si="1543"/>
        <v>0</v>
      </c>
      <c r="BC1055" t="b">
        <f t="shared" si="1544"/>
        <v>0</v>
      </c>
      <c r="BD1055" t="b">
        <f t="shared" si="1545"/>
        <v>0</v>
      </c>
      <c r="BE1055" t="b">
        <f t="shared" si="1546"/>
        <v>0</v>
      </c>
      <c r="BF1055" t="b">
        <f t="shared" si="1547"/>
        <v>1</v>
      </c>
      <c r="BG1055" t="b">
        <f t="shared" si="1548"/>
        <v>0</v>
      </c>
      <c r="BH1055" t="b">
        <f t="shared" si="1549"/>
        <v>0</v>
      </c>
      <c r="BI1055" t="b">
        <f t="shared" si="1550"/>
        <v>0</v>
      </c>
      <c r="BJ1055" t="b">
        <f t="shared" si="1551"/>
        <v>0</v>
      </c>
      <c r="BK1055" t="b">
        <f t="shared" si="1552"/>
        <v>0</v>
      </c>
      <c r="BL1055" t="b">
        <f t="shared" si="1553"/>
        <v>1</v>
      </c>
      <c r="BM1055" t="b">
        <f t="shared" si="1554"/>
        <v>0</v>
      </c>
      <c r="BN1055" t="b">
        <f t="shared" si="1555"/>
        <v>0</v>
      </c>
      <c r="BO1055" t="b">
        <f t="shared" si="1556"/>
        <v>1</v>
      </c>
      <c r="BP1055" t="b">
        <f t="shared" si="1557"/>
        <v>0</v>
      </c>
      <c r="BQ1055" t="b">
        <f t="shared" si="1558"/>
        <v>1</v>
      </c>
      <c r="BR1055" t="b">
        <f t="shared" si="1559"/>
        <v>0</v>
      </c>
      <c r="BS1055" t="b">
        <f t="shared" si="1560"/>
        <v>0</v>
      </c>
      <c r="BT1055" t="b">
        <f t="shared" si="1561"/>
        <v>0</v>
      </c>
      <c r="BU1055" t="b">
        <f t="shared" si="1562"/>
        <v>1</v>
      </c>
      <c r="BV1055" t="b">
        <f t="shared" si="1563"/>
        <v>0</v>
      </c>
      <c r="BW1055" t="b">
        <f t="shared" si="1564"/>
        <v>0</v>
      </c>
      <c r="BX1055" t="b">
        <f t="shared" si="1565"/>
        <v>0</v>
      </c>
      <c r="BY1055" t="b">
        <f t="shared" si="1566"/>
        <v>1</v>
      </c>
      <c r="BZ1055" t="b">
        <f t="shared" si="1567"/>
        <v>0</v>
      </c>
      <c r="CA1055" t="b">
        <f t="shared" si="1568"/>
        <v>0</v>
      </c>
      <c r="CB1055" t="b">
        <f t="shared" si="1569"/>
        <v>1</v>
      </c>
      <c r="CC1055" t="b">
        <f t="shared" si="1570"/>
        <v>0</v>
      </c>
      <c r="CD1055" t="b">
        <f t="shared" si="1571"/>
        <v>0</v>
      </c>
      <c r="CE1055" t="b">
        <f t="shared" si="1572"/>
        <v>0</v>
      </c>
      <c r="CF1055" t="b">
        <f t="shared" si="1573"/>
        <v>0</v>
      </c>
      <c r="CG1055" t="b">
        <f t="shared" si="1574"/>
        <v>0</v>
      </c>
      <c r="CH1055" t="b">
        <f t="shared" si="1575"/>
        <v>1</v>
      </c>
      <c r="CI1055" t="b">
        <f t="shared" si="1576"/>
        <v>0</v>
      </c>
      <c r="CJ1055" t="b">
        <f t="shared" si="1577"/>
        <v>1</v>
      </c>
      <c r="CK1055" t="b">
        <f t="shared" si="1578"/>
        <v>0</v>
      </c>
      <c r="CL1055" t="b">
        <f t="shared" si="1579"/>
        <v>0</v>
      </c>
      <c r="CM1055" t="b">
        <f t="shared" si="1580"/>
        <v>0</v>
      </c>
      <c r="CN1055" t="b">
        <f t="shared" si="1581"/>
        <v>0</v>
      </c>
      <c r="CO1055" t="b">
        <f t="shared" si="1582"/>
        <v>0</v>
      </c>
      <c r="CP1055" t="b">
        <f t="shared" si="1583"/>
        <v>0</v>
      </c>
      <c r="CQ1055" t="b">
        <f t="shared" si="1584"/>
        <v>0</v>
      </c>
      <c r="CR1055" t="b">
        <f t="shared" si="1585"/>
        <v>1</v>
      </c>
      <c r="CS1055" t="b">
        <f t="shared" si="1586"/>
        <v>0</v>
      </c>
      <c r="CT1055" t="b">
        <f t="shared" si="1587"/>
        <v>0</v>
      </c>
      <c r="CU1055" t="b">
        <f t="shared" si="1588"/>
        <v>0</v>
      </c>
      <c r="CV1055" t="b">
        <f t="shared" si="1589"/>
        <v>0</v>
      </c>
      <c r="CW1055" t="b">
        <f t="shared" si="1590"/>
        <v>0</v>
      </c>
      <c r="CX1055" t="b">
        <f t="shared" si="1591"/>
        <v>0</v>
      </c>
      <c r="CY1055" t="b">
        <f t="shared" si="1592"/>
        <v>0</v>
      </c>
      <c r="CZ1055" t="b">
        <f t="shared" si="1593"/>
        <v>0</v>
      </c>
      <c r="DA1055" t="b">
        <f t="shared" si="1594"/>
        <v>0</v>
      </c>
      <c r="DB1055" t="b">
        <f t="shared" si="1595"/>
        <v>0</v>
      </c>
      <c r="DC1055" t="b">
        <f t="shared" si="1596"/>
        <v>0</v>
      </c>
      <c r="DD1055" t="b">
        <f t="shared" si="1597"/>
        <v>0</v>
      </c>
    </row>
    <row r="1056" spans="1:108">
      <c r="A1056" t="s">
        <v>3080</v>
      </c>
      <c r="B1056" t="s">
        <v>3070</v>
      </c>
      <c r="C1056" t="s">
        <v>3070</v>
      </c>
      <c r="E1056" t="s">
        <v>6095</v>
      </c>
      <c r="F1056" t="s">
        <v>6092</v>
      </c>
      <c r="G1056" t="s">
        <v>3027</v>
      </c>
      <c r="H1056" t="s">
        <v>7443</v>
      </c>
      <c r="I1056" t="s">
        <v>7417</v>
      </c>
      <c r="J1056" t="s">
        <v>165</v>
      </c>
      <c r="K1056" t="s">
        <v>114</v>
      </c>
      <c r="L1056" t="s">
        <v>7816</v>
      </c>
      <c r="M1056" t="s">
        <v>6079</v>
      </c>
      <c r="N1056" t="s">
        <v>7528</v>
      </c>
      <c r="O1056" t="b">
        <f t="shared" si="1504"/>
        <v>1</v>
      </c>
      <c r="P1056" t="b">
        <f t="shared" si="1505"/>
        <v>1</v>
      </c>
      <c r="Q1056" t="b">
        <f t="shared" si="1506"/>
        <v>1</v>
      </c>
      <c r="R1056" t="b">
        <f t="shared" si="1507"/>
        <v>1</v>
      </c>
      <c r="S1056" t="b">
        <f t="shared" si="1508"/>
        <v>1</v>
      </c>
      <c r="T1056" t="b">
        <f t="shared" si="1509"/>
        <v>1</v>
      </c>
      <c r="U1056" t="b">
        <f t="shared" si="1510"/>
        <v>1</v>
      </c>
      <c r="V1056" t="b">
        <f t="shared" si="1511"/>
        <v>1</v>
      </c>
      <c r="W1056" t="b">
        <f t="shared" si="1512"/>
        <v>1</v>
      </c>
      <c r="X1056" t="b">
        <f t="shared" si="1513"/>
        <v>1</v>
      </c>
      <c r="Y1056" t="b">
        <f t="shared" si="1514"/>
        <v>1</v>
      </c>
      <c r="Z1056" t="b">
        <f t="shared" si="1515"/>
        <v>1</v>
      </c>
      <c r="AA1056" t="b">
        <f t="shared" si="1516"/>
        <v>1</v>
      </c>
      <c r="AB1056" t="b">
        <f t="shared" si="1517"/>
        <v>1</v>
      </c>
      <c r="AC1056" t="b">
        <f t="shared" si="1518"/>
        <v>0</v>
      </c>
      <c r="AD1056" t="b">
        <f t="shared" si="1519"/>
        <v>0</v>
      </c>
      <c r="AE1056" t="b">
        <f t="shared" si="1520"/>
        <v>0</v>
      </c>
      <c r="AF1056" t="b">
        <f t="shared" si="1521"/>
        <v>0</v>
      </c>
      <c r="AG1056" t="b">
        <f t="shared" si="1522"/>
        <v>0</v>
      </c>
      <c r="AH1056" t="b">
        <f t="shared" si="1523"/>
        <v>1</v>
      </c>
      <c r="AI1056" t="b">
        <f t="shared" si="1524"/>
        <v>1</v>
      </c>
      <c r="AJ1056" t="b">
        <f t="shared" si="1525"/>
        <v>0</v>
      </c>
      <c r="AK1056" t="b">
        <f t="shared" si="1526"/>
        <v>1</v>
      </c>
      <c r="AL1056" t="b">
        <f t="shared" si="1527"/>
        <v>1</v>
      </c>
      <c r="AM1056" t="b">
        <f t="shared" si="1528"/>
        <v>1</v>
      </c>
      <c r="AN1056" t="b">
        <f t="shared" si="1529"/>
        <v>0</v>
      </c>
      <c r="AO1056" t="b">
        <f t="shared" si="1530"/>
        <v>0</v>
      </c>
      <c r="AP1056" t="b">
        <f t="shared" si="1531"/>
        <v>0</v>
      </c>
      <c r="AQ1056" t="b">
        <f t="shared" si="1532"/>
        <v>1</v>
      </c>
      <c r="AR1056" t="b">
        <f t="shared" si="1533"/>
        <v>0</v>
      </c>
      <c r="AS1056" t="b">
        <f t="shared" si="1534"/>
        <v>0</v>
      </c>
      <c r="AT1056" t="b">
        <f t="shared" si="1535"/>
        <v>1</v>
      </c>
      <c r="AU1056" t="b">
        <f t="shared" si="1536"/>
        <v>0</v>
      </c>
      <c r="AV1056" t="b">
        <f t="shared" si="1537"/>
        <v>1</v>
      </c>
      <c r="AW1056" t="b">
        <f t="shared" si="1538"/>
        <v>1</v>
      </c>
      <c r="AX1056" t="b">
        <f t="shared" si="1539"/>
        <v>0</v>
      </c>
      <c r="AY1056" t="b">
        <f t="shared" si="1540"/>
        <v>1</v>
      </c>
      <c r="AZ1056" t="b">
        <f t="shared" si="1541"/>
        <v>0</v>
      </c>
      <c r="BA1056" t="b">
        <f t="shared" si="1542"/>
        <v>1</v>
      </c>
      <c r="BB1056" t="b">
        <f t="shared" si="1543"/>
        <v>1</v>
      </c>
      <c r="BC1056" t="b">
        <f t="shared" si="1544"/>
        <v>1</v>
      </c>
      <c r="BD1056" t="b">
        <f t="shared" si="1545"/>
        <v>1</v>
      </c>
      <c r="BE1056" t="b">
        <f t="shared" si="1546"/>
        <v>1</v>
      </c>
      <c r="BF1056" t="b">
        <f t="shared" si="1547"/>
        <v>1</v>
      </c>
      <c r="BG1056" t="b">
        <f t="shared" si="1548"/>
        <v>1</v>
      </c>
      <c r="BH1056" t="b">
        <f t="shared" si="1549"/>
        <v>0</v>
      </c>
      <c r="BI1056" t="b">
        <f t="shared" si="1550"/>
        <v>0</v>
      </c>
      <c r="BJ1056" t="b">
        <f t="shared" si="1551"/>
        <v>0</v>
      </c>
      <c r="BK1056" t="b">
        <f t="shared" si="1552"/>
        <v>0</v>
      </c>
      <c r="BL1056" t="b">
        <f t="shared" si="1553"/>
        <v>1</v>
      </c>
      <c r="BM1056" t="b">
        <f t="shared" si="1554"/>
        <v>0</v>
      </c>
      <c r="BN1056" t="b">
        <f t="shared" si="1555"/>
        <v>0</v>
      </c>
      <c r="BO1056" t="b">
        <f t="shared" si="1556"/>
        <v>1</v>
      </c>
      <c r="BP1056" t="b">
        <f t="shared" si="1557"/>
        <v>1</v>
      </c>
      <c r="BQ1056" t="b">
        <f t="shared" si="1558"/>
        <v>0</v>
      </c>
      <c r="BR1056" t="b">
        <f t="shared" si="1559"/>
        <v>1</v>
      </c>
      <c r="BS1056" t="b">
        <f t="shared" si="1560"/>
        <v>0</v>
      </c>
      <c r="BT1056" t="b">
        <f t="shared" si="1561"/>
        <v>1</v>
      </c>
      <c r="BU1056" t="b">
        <f t="shared" si="1562"/>
        <v>1</v>
      </c>
      <c r="BV1056" t="b">
        <f t="shared" si="1563"/>
        <v>0</v>
      </c>
      <c r="BW1056" t="b">
        <f t="shared" si="1564"/>
        <v>0</v>
      </c>
      <c r="BX1056" t="b">
        <f t="shared" si="1565"/>
        <v>1</v>
      </c>
      <c r="BY1056" t="b">
        <f t="shared" si="1566"/>
        <v>1</v>
      </c>
      <c r="BZ1056" t="b">
        <f t="shared" si="1567"/>
        <v>0</v>
      </c>
      <c r="CA1056" t="b">
        <f t="shared" si="1568"/>
        <v>1</v>
      </c>
      <c r="CB1056" t="b">
        <f t="shared" si="1569"/>
        <v>0</v>
      </c>
      <c r="CC1056" t="b">
        <f t="shared" si="1570"/>
        <v>0</v>
      </c>
      <c r="CD1056" t="b">
        <f t="shared" si="1571"/>
        <v>0</v>
      </c>
      <c r="CE1056" t="b">
        <f t="shared" si="1572"/>
        <v>1</v>
      </c>
      <c r="CF1056" t="b">
        <f t="shared" si="1573"/>
        <v>1</v>
      </c>
      <c r="CG1056" t="b">
        <f t="shared" si="1574"/>
        <v>0</v>
      </c>
      <c r="CH1056" t="b">
        <f t="shared" si="1575"/>
        <v>1</v>
      </c>
      <c r="CI1056" t="b">
        <f t="shared" si="1576"/>
        <v>1</v>
      </c>
      <c r="CJ1056" t="b">
        <f t="shared" si="1577"/>
        <v>0</v>
      </c>
      <c r="CK1056" t="b">
        <f t="shared" si="1578"/>
        <v>0</v>
      </c>
      <c r="CL1056" t="b">
        <f t="shared" si="1579"/>
        <v>1</v>
      </c>
      <c r="CM1056" t="b">
        <f t="shared" si="1580"/>
        <v>0</v>
      </c>
      <c r="CN1056" t="b">
        <f t="shared" si="1581"/>
        <v>1</v>
      </c>
      <c r="CO1056" t="b">
        <f t="shared" si="1582"/>
        <v>1</v>
      </c>
      <c r="CP1056" t="b">
        <f t="shared" si="1583"/>
        <v>1</v>
      </c>
      <c r="CQ1056" t="b">
        <f t="shared" si="1584"/>
        <v>0</v>
      </c>
      <c r="CR1056" t="b">
        <f t="shared" si="1585"/>
        <v>1</v>
      </c>
      <c r="CS1056" t="b">
        <f t="shared" si="1586"/>
        <v>1</v>
      </c>
      <c r="CT1056" t="b">
        <f t="shared" si="1587"/>
        <v>0</v>
      </c>
      <c r="CU1056" t="b">
        <f t="shared" si="1588"/>
        <v>0</v>
      </c>
      <c r="CV1056" t="b">
        <f t="shared" si="1589"/>
        <v>1</v>
      </c>
      <c r="CW1056" t="b">
        <f t="shared" si="1590"/>
        <v>1</v>
      </c>
      <c r="CX1056" t="b">
        <f t="shared" si="1591"/>
        <v>1</v>
      </c>
      <c r="CY1056" t="b">
        <f t="shared" si="1592"/>
        <v>0</v>
      </c>
      <c r="CZ1056" t="b">
        <f t="shared" si="1593"/>
        <v>0</v>
      </c>
      <c r="DA1056" t="b">
        <f t="shared" si="1594"/>
        <v>0</v>
      </c>
      <c r="DB1056" t="b">
        <f t="shared" si="1595"/>
        <v>0</v>
      </c>
      <c r="DC1056" t="b">
        <f t="shared" si="1596"/>
        <v>0</v>
      </c>
      <c r="DD1056" t="b">
        <f t="shared" si="1597"/>
        <v>0</v>
      </c>
    </row>
    <row r="1057" spans="1:108">
      <c r="A1057" t="s">
        <v>3081</v>
      </c>
      <c r="C1057" t="s">
        <v>3082</v>
      </c>
      <c r="E1057" t="s">
        <v>6095</v>
      </c>
      <c r="F1057" t="s">
        <v>6092</v>
      </c>
      <c r="G1057" t="s">
        <v>3027</v>
      </c>
      <c r="H1057" t="s">
        <v>7443</v>
      </c>
      <c r="I1057" t="s">
        <v>7417</v>
      </c>
      <c r="J1057" t="s">
        <v>165</v>
      </c>
      <c r="K1057" t="s">
        <v>114</v>
      </c>
      <c r="L1057" t="s">
        <v>7817</v>
      </c>
      <c r="M1057" t="s">
        <v>6079</v>
      </c>
      <c r="N1057" s="82" t="s">
        <v>7529</v>
      </c>
      <c r="O1057" s="4" t="b">
        <f t="shared" si="1504"/>
        <v>1</v>
      </c>
      <c r="P1057" t="b">
        <f t="shared" si="1505"/>
        <v>1</v>
      </c>
      <c r="Q1057" t="b">
        <f t="shared" si="1506"/>
        <v>1</v>
      </c>
      <c r="R1057" t="b">
        <f t="shared" si="1507"/>
        <v>1</v>
      </c>
      <c r="S1057" s="4" t="b">
        <f t="shared" si="1508"/>
        <v>1</v>
      </c>
      <c r="T1057" s="4" t="b">
        <f t="shared" si="1509"/>
        <v>1</v>
      </c>
      <c r="U1057" s="4" t="b">
        <f t="shared" si="1510"/>
        <v>1</v>
      </c>
      <c r="V1057" s="4" t="b">
        <f t="shared" si="1511"/>
        <v>1</v>
      </c>
      <c r="W1057" s="4" t="b">
        <f t="shared" si="1512"/>
        <v>1</v>
      </c>
      <c r="X1057" s="4" t="b">
        <f t="shared" si="1513"/>
        <v>1</v>
      </c>
      <c r="Y1057" s="4" t="b">
        <f t="shared" si="1514"/>
        <v>1</v>
      </c>
      <c r="Z1057" s="4" t="b">
        <f t="shared" si="1515"/>
        <v>1</v>
      </c>
      <c r="AA1057" s="4" t="b">
        <f t="shared" si="1516"/>
        <v>1</v>
      </c>
      <c r="AB1057" t="b">
        <f t="shared" si="1517"/>
        <v>1</v>
      </c>
      <c r="AC1057" t="b">
        <f t="shared" si="1518"/>
        <v>0</v>
      </c>
      <c r="AD1057" t="b">
        <f t="shared" si="1519"/>
        <v>0</v>
      </c>
      <c r="AE1057" t="b">
        <f t="shared" si="1520"/>
        <v>0</v>
      </c>
      <c r="AF1057" t="b">
        <f t="shared" si="1521"/>
        <v>0</v>
      </c>
      <c r="AG1057" t="b">
        <f t="shared" si="1522"/>
        <v>1</v>
      </c>
      <c r="AH1057" t="b">
        <f t="shared" si="1523"/>
        <v>1</v>
      </c>
      <c r="AI1057" t="b">
        <f t="shared" si="1524"/>
        <v>1</v>
      </c>
      <c r="AJ1057" t="b">
        <f t="shared" si="1525"/>
        <v>0</v>
      </c>
      <c r="AK1057" t="b">
        <f t="shared" si="1526"/>
        <v>1</v>
      </c>
      <c r="AL1057" t="b">
        <f t="shared" si="1527"/>
        <v>1</v>
      </c>
      <c r="AM1057" t="b">
        <f t="shared" si="1528"/>
        <v>1</v>
      </c>
      <c r="AN1057" t="b">
        <f t="shared" si="1529"/>
        <v>0</v>
      </c>
      <c r="AO1057" t="b">
        <f t="shared" si="1530"/>
        <v>0</v>
      </c>
      <c r="AP1057" t="b">
        <f t="shared" si="1531"/>
        <v>0</v>
      </c>
      <c r="AQ1057" t="b">
        <f t="shared" si="1532"/>
        <v>1</v>
      </c>
      <c r="AR1057" t="b">
        <f t="shared" si="1533"/>
        <v>0</v>
      </c>
      <c r="AS1057" t="b">
        <f t="shared" si="1534"/>
        <v>0</v>
      </c>
      <c r="AT1057" t="b">
        <f t="shared" si="1535"/>
        <v>1</v>
      </c>
      <c r="AU1057" t="b">
        <f t="shared" si="1536"/>
        <v>0</v>
      </c>
      <c r="AV1057" t="b">
        <f t="shared" si="1537"/>
        <v>0</v>
      </c>
      <c r="AW1057" t="b">
        <f t="shared" si="1538"/>
        <v>0</v>
      </c>
      <c r="AX1057" t="b">
        <f t="shared" si="1539"/>
        <v>1</v>
      </c>
      <c r="AY1057" t="b">
        <f t="shared" si="1540"/>
        <v>1</v>
      </c>
      <c r="AZ1057" t="b">
        <f t="shared" si="1541"/>
        <v>0</v>
      </c>
      <c r="BA1057" t="b">
        <f t="shared" si="1542"/>
        <v>1</v>
      </c>
      <c r="BB1057" t="b">
        <f t="shared" si="1543"/>
        <v>1</v>
      </c>
      <c r="BC1057" t="b">
        <f t="shared" si="1544"/>
        <v>1</v>
      </c>
      <c r="BD1057" t="b">
        <f t="shared" si="1545"/>
        <v>1</v>
      </c>
      <c r="BE1057" t="b">
        <f t="shared" si="1546"/>
        <v>1</v>
      </c>
      <c r="BF1057" t="b">
        <f t="shared" si="1547"/>
        <v>1</v>
      </c>
      <c r="BG1057" t="b">
        <f t="shared" si="1548"/>
        <v>0</v>
      </c>
      <c r="BH1057" t="b">
        <f t="shared" si="1549"/>
        <v>0</v>
      </c>
      <c r="BI1057" t="b">
        <f t="shared" si="1550"/>
        <v>0</v>
      </c>
      <c r="BJ1057" t="b">
        <f t="shared" si="1551"/>
        <v>0</v>
      </c>
      <c r="BK1057" t="b">
        <f t="shared" si="1552"/>
        <v>1</v>
      </c>
      <c r="BL1057" t="b">
        <f t="shared" si="1553"/>
        <v>1</v>
      </c>
      <c r="BM1057" t="b">
        <f t="shared" si="1554"/>
        <v>1</v>
      </c>
      <c r="BN1057" t="b">
        <f t="shared" si="1555"/>
        <v>1</v>
      </c>
      <c r="BO1057" t="b">
        <f t="shared" si="1556"/>
        <v>1</v>
      </c>
      <c r="BP1057" t="b">
        <f t="shared" si="1557"/>
        <v>1</v>
      </c>
      <c r="BQ1057" t="b">
        <f t="shared" si="1558"/>
        <v>1</v>
      </c>
      <c r="BR1057" t="b">
        <f t="shared" si="1559"/>
        <v>1</v>
      </c>
      <c r="BS1057" t="b">
        <f t="shared" si="1560"/>
        <v>0</v>
      </c>
      <c r="BT1057" t="b">
        <f t="shared" si="1561"/>
        <v>1</v>
      </c>
      <c r="BU1057" t="b">
        <f t="shared" si="1562"/>
        <v>1</v>
      </c>
      <c r="BV1057" t="b">
        <f t="shared" si="1563"/>
        <v>0</v>
      </c>
      <c r="BW1057" t="b">
        <f t="shared" si="1564"/>
        <v>0</v>
      </c>
      <c r="BX1057" t="b">
        <f t="shared" si="1565"/>
        <v>0</v>
      </c>
      <c r="BY1057" t="b">
        <f t="shared" si="1566"/>
        <v>0</v>
      </c>
      <c r="BZ1057" t="b">
        <f t="shared" si="1567"/>
        <v>0</v>
      </c>
      <c r="CA1057" t="b">
        <f t="shared" si="1568"/>
        <v>1</v>
      </c>
      <c r="CB1057" t="b">
        <f t="shared" si="1569"/>
        <v>0</v>
      </c>
      <c r="CC1057" t="b">
        <f t="shared" si="1570"/>
        <v>1</v>
      </c>
      <c r="CD1057" t="b">
        <f t="shared" si="1571"/>
        <v>1</v>
      </c>
      <c r="CE1057" t="b">
        <f t="shared" si="1572"/>
        <v>1</v>
      </c>
      <c r="CF1057" t="b">
        <f t="shared" si="1573"/>
        <v>1</v>
      </c>
      <c r="CG1057" t="b">
        <f t="shared" si="1574"/>
        <v>1</v>
      </c>
      <c r="CH1057" t="b">
        <f t="shared" si="1575"/>
        <v>1</v>
      </c>
      <c r="CI1057" t="b">
        <f t="shared" si="1576"/>
        <v>0</v>
      </c>
      <c r="CJ1057" t="b">
        <f t="shared" si="1577"/>
        <v>0</v>
      </c>
      <c r="CK1057" t="b">
        <f t="shared" si="1578"/>
        <v>1</v>
      </c>
      <c r="CL1057" t="b">
        <f t="shared" si="1579"/>
        <v>0</v>
      </c>
      <c r="CM1057" t="b">
        <f t="shared" si="1580"/>
        <v>0</v>
      </c>
      <c r="CN1057" t="b">
        <f t="shared" si="1581"/>
        <v>0</v>
      </c>
      <c r="CO1057" t="b">
        <f t="shared" si="1582"/>
        <v>1</v>
      </c>
      <c r="CP1057" t="b">
        <f t="shared" si="1583"/>
        <v>0</v>
      </c>
      <c r="CQ1057" t="b">
        <f t="shared" si="1584"/>
        <v>0</v>
      </c>
      <c r="CR1057" t="b">
        <f t="shared" si="1585"/>
        <v>0</v>
      </c>
      <c r="CS1057" t="b">
        <f t="shared" si="1586"/>
        <v>0</v>
      </c>
      <c r="CT1057" t="b">
        <f t="shared" si="1587"/>
        <v>0</v>
      </c>
      <c r="CU1057" t="b">
        <f t="shared" si="1588"/>
        <v>0</v>
      </c>
      <c r="CV1057" t="b">
        <f t="shared" si="1589"/>
        <v>1</v>
      </c>
      <c r="CW1057" t="b">
        <f t="shared" si="1590"/>
        <v>1</v>
      </c>
      <c r="CX1057" t="b">
        <f t="shared" si="1591"/>
        <v>0</v>
      </c>
      <c r="CY1057" t="b">
        <f t="shared" si="1592"/>
        <v>0</v>
      </c>
      <c r="CZ1057" t="b">
        <f t="shared" si="1593"/>
        <v>1</v>
      </c>
      <c r="DA1057" t="b">
        <f t="shared" si="1594"/>
        <v>1</v>
      </c>
      <c r="DB1057" t="b">
        <f t="shared" si="1595"/>
        <v>1</v>
      </c>
      <c r="DC1057" t="b">
        <f t="shared" si="1596"/>
        <v>1</v>
      </c>
      <c r="DD1057" t="b">
        <f t="shared" si="1597"/>
        <v>0</v>
      </c>
    </row>
    <row r="1058" spans="1:108">
      <c r="A1058" t="s">
        <v>3083</v>
      </c>
      <c r="C1058" t="s">
        <v>3082</v>
      </c>
      <c r="E1058" t="s">
        <v>6095</v>
      </c>
      <c r="F1058" t="s">
        <v>6092</v>
      </c>
      <c r="G1058" t="s">
        <v>3027</v>
      </c>
      <c r="H1058" t="s">
        <v>7443</v>
      </c>
      <c r="I1058" t="s">
        <v>7417</v>
      </c>
      <c r="J1058" t="s">
        <v>143</v>
      </c>
      <c r="K1058" t="s">
        <v>143</v>
      </c>
      <c r="L1058" t="s">
        <v>7103</v>
      </c>
      <c r="M1058" t="s">
        <v>6079</v>
      </c>
      <c r="N1058" s="4" t="s">
        <v>3084</v>
      </c>
      <c r="O1058" s="4" t="b">
        <f t="shared" si="1504"/>
        <v>1</v>
      </c>
      <c r="P1058" t="b">
        <f t="shared" si="1505"/>
        <v>0</v>
      </c>
      <c r="Q1058" t="b">
        <f t="shared" si="1506"/>
        <v>1</v>
      </c>
      <c r="R1058" t="b">
        <f t="shared" si="1507"/>
        <v>0</v>
      </c>
      <c r="S1058" s="4" t="b">
        <f t="shared" si="1508"/>
        <v>0</v>
      </c>
      <c r="T1058" s="4" t="b">
        <f t="shared" si="1509"/>
        <v>0</v>
      </c>
      <c r="U1058" s="4" t="b">
        <f t="shared" si="1510"/>
        <v>1</v>
      </c>
      <c r="V1058" s="4" t="b">
        <f t="shared" si="1511"/>
        <v>0</v>
      </c>
      <c r="W1058" s="4" t="b">
        <f t="shared" si="1512"/>
        <v>0</v>
      </c>
      <c r="X1058" s="4" t="b">
        <f t="shared" si="1513"/>
        <v>0</v>
      </c>
      <c r="Y1058" s="4" t="b">
        <f t="shared" si="1514"/>
        <v>0</v>
      </c>
      <c r="Z1058" s="4" t="b">
        <f t="shared" si="1515"/>
        <v>0</v>
      </c>
      <c r="AA1058" s="4" t="b">
        <f t="shared" si="1516"/>
        <v>0</v>
      </c>
      <c r="AB1058" t="b">
        <f t="shared" si="1517"/>
        <v>0</v>
      </c>
      <c r="AC1058" t="b">
        <f t="shared" si="1518"/>
        <v>0</v>
      </c>
      <c r="AD1058" t="b">
        <f t="shared" si="1519"/>
        <v>0</v>
      </c>
      <c r="AE1058" t="b">
        <f t="shared" si="1520"/>
        <v>0</v>
      </c>
      <c r="AF1058" t="b">
        <f t="shared" si="1521"/>
        <v>0</v>
      </c>
      <c r="AG1058" t="b">
        <f t="shared" si="1522"/>
        <v>0</v>
      </c>
      <c r="AH1058" t="b">
        <f t="shared" si="1523"/>
        <v>1</v>
      </c>
      <c r="AI1058" t="b">
        <f t="shared" si="1524"/>
        <v>0</v>
      </c>
      <c r="AJ1058" t="b">
        <f t="shared" si="1525"/>
        <v>0</v>
      </c>
      <c r="AK1058" t="b">
        <f t="shared" si="1526"/>
        <v>0</v>
      </c>
      <c r="AL1058" t="b">
        <f t="shared" si="1527"/>
        <v>0</v>
      </c>
      <c r="AM1058" t="b">
        <f t="shared" si="1528"/>
        <v>0</v>
      </c>
      <c r="AN1058" t="b">
        <f t="shared" si="1529"/>
        <v>0</v>
      </c>
      <c r="AO1058" t="b">
        <f t="shared" si="1530"/>
        <v>0</v>
      </c>
      <c r="AP1058" t="b">
        <f t="shared" si="1531"/>
        <v>0</v>
      </c>
      <c r="AQ1058" t="b">
        <f t="shared" si="1532"/>
        <v>0</v>
      </c>
      <c r="AR1058" t="b">
        <f t="shared" si="1533"/>
        <v>0</v>
      </c>
      <c r="AS1058" t="b">
        <f t="shared" si="1534"/>
        <v>0</v>
      </c>
      <c r="AT1058" t="b">
        <f t="shared" si="1535"/>
        <v>0</v>
      </c>
      <c r="AU1058" t="b">
        <f t="shared" si="1536"/>
        <v>0</v>
      </c>
      <c r="AV1058" t="b">
        <f t="shared" si="1537"/>
        <v>0</v>
      </c>
      <c r="AW1058" t="b">
        <f t="shared" si="1538"/>
        <v>0</v>
      </c>
      <c r="AX1058" t="b">
        <f t="shared" si="1539"/>
        <v>0</v>
      </c>
      <c r="AY1058" t="b">
        <f t="shared" si="1540"/>
        <v>0</v>
      </c>
      <c r="AZ1058" t="b">
        <f t="shared" si="1541"/>
        <v>0</v>
      </c>
      <c r="BA1058" t="b">
        <f t="shared" si="1542"/>
        <v>0</v>
      </c>
      <c r="BB1058" t="b">
        <f t="shared" si="1543"/>
        <v>0</v>
      </c>
      <c r="BC1058" t="b">
        <f t="shared" si="1544"/>
        <v>0</v>
      </c>
      <c r="BD1058" t="b">
        <f t="shared" si="1545"/>
        <v>0</v>
      </c>
      <c r="BE1058" t="b">
        <f t="shared" si="1546"/>
        <v>0</v>
      </c>
      <c r="BF1058" t="b">
        <f t="shared" si="1547"/>
        <v>0</v>
      </c>
      <c r="BG1058" t="b">
        <f t="shared" si="1548"/>
        <v>0</v>
      </c>
      <c r="BH1058" t="b">
        <f t="shared" si="1549"/>
        <v>0</v>
      </c>
      <c r="BI1058" t="b">
        <f t="shared" si="1550"/>
        <v>0</v>
      </c>
      <c r="BJ1058" t="b">
        <f t="shared" si="1551"/>
        <v>0</v>
      </c>
      <c r="BK1058" t="b">
        <f t="shared" si="1552"/>
        <v>0</v>
      </c>
      <c r="BL1058" t="b">
        <f t="shared" si="1553"/>
        <v>0</v>
      </c>
      <c r="BM1058" t="b">
        <f t="shared" si="1554"/>
        <v>0</v>
      </c>
      <c r="BN1058" t="b">
        <f t="shared" si="1555"/>
        <v>0</v>
      </c>
      <c r="BO1058" t="b">
        <f t="shared" si="1556"/>
        <v>0</v>
      </c>
      <c r="BP1058" t="b">
        <f t="shared" si="1557"/>
        <v>0</v>
      </c>
      <c r="BQ1058" t="b">
        <f t="shared" si="1558"/>
        <v>0</v>
      </c>
      <c r="BR1058" t="b">
        <f t="shared" si="1559"/>
        <v>0</v>
      </c>
      <c r="BS1058" t="b">
        <f t="shared" si="1560"/>
        <v>0</v>
      </c>
      <c r="BT1058" t="b">
        <f t="shared" si="1561"/>
        <v>0</v>
      </c>
      <c r="BU1058" t="b">
        <f t="shared" si="1562"/>
        <v>0</v>
      </c>
      <c r="BV1058" t="b">
        <f t="shared" si="1563"/>
        <v>0</v>
      </c>
      <c r="BW1058" t="b">
        <f t="shared" si="1564"/>
        <v>0</v>
      </c>
      <c r="BX1058" t="b">
        <f t="shared" si="1565"/>
        <v>0</v>
      </c>
      <c r="BY1058" t="b">
        <f t="shared" si="1566"/>
        <v>1</v>
      </c>
      <c r="BZ1058" t="b">
        <f t="shared" si="1567"/>
        <v>0</v>
      </c>
      <c r="CA1058" t="b">
        <f t="shared" si="1568"/>
        <v>0</v>
      </c>
      <c r="CB1058" t="b">
        <f t="shared" si="1569"/>
        <v>0</v>
      </c>
      <c r="CC1058" t="b">
        <f t="shared" si="1570"/>
        <v>0</v>
      </c>
      <c r="CD1058" t="b">
        <f t="shared" si="1571"/>
        <v>0</v>
      </c>
      <c r="CE1058" t="b">
        <f t="shared" si="1572"/>
        <v>0</v>
      </c>
      <c r="CF1058" t="b">
        <f t="shared" si="1573"/>
        <v>0</v>
      </c>
      <c r="CG1058" t="b">
        <f t="shared" si="1574"/>
        <v>0</v>
      </c>
      <c r="CH1058" t="b">
        <f t="shared" si="1575"/>
        <v>0</v>
      </c>
      <c r="CI1058" t="b">
        <f t="shared" si="1576"/>
        <v>0</v>
      </c>
      <c r="CJ1058" t="b">
        <f t="shared" si="1577"/>
        <v>0</v>
      </c>
      <c r="CK1058" t="b">
        <f t="shared" si="1578"/>
        <v>1</v>
      </c>
      <c r="CL1058" t="b">
        <f t="shared" si="1579"/>
        <v>0</v>
      </c>
      <c r="CM1058" t="b">
        <f t="shared" si="1580"/>
        <v>0</v>
      </c>
      <c r="CN1058" t="b">
        <f t="shared" si="1581"/>
        <v>0</v>
      </c>
      <c r="CO1058" t="b">
        <f t="shared" si="1582"/>
        <v>0</v>
      </c>
      <c r="CP1058" t="b">
        <f t="shared" si="1583"/>
        <v>0</v>
      </c>
      <c r="CQ1058" t="b">
        <f t="shared" si="1584"/>
        <v>0</v>
      </c>
      <c r="CR1058" t="b">
        <f t="shared" si="1585"/>
        <v>0</v>
      </c>
      <c r="CS1058" t="b">
        <f t="shared" si="1586"/>
        <v>0</v>
      </c>
      <c r="CT1058" t="b">
        <f t="shared" si="1587"/>
        <v>0</v>
      </c>
      <c r="CU1058" t="b">
        <f t="shared" si="1588"/>
        <v>0</v>
      </c>
      <c r="CV1058" t="b">
        <f t="shared" si="1589"/>
        <v>0</v>
      </c>
      <c r="CW1058" t="b">
        <f t="shared" si="1590"/>
        <v>0</v>
      </c>
      <c r="CX1058" t="b">
        <f t="shared" si="1591"/>
        <v>0</v>
      </c>
      <c r="CY1058" t="b">
        <f t="shared" si="1592"/>
        <v>0</v>
      </c>
      <c r="CZ1058" t="b">
        <f t="shared" si="1593"/>
        <v>0</v>
      </c>
      <c r="DA1058" t="b">
        <f t="shared" si="1594"/>
        <v>0</v>
      </c>
      <c r="DB1058" t="b">
        <f t="shared" si="1595"/>
        <v>0</v>
      </c>
      <c r="DC1058" t="b">
        <f t="shared" si="1596"/>
        <v>0</v>
      </c>
      <c r="DD1058" t="b">
        <f t="shared" si="1597"/>
        <v>0</v>
      </c>
    </row>
    <row r="1059" spans="1:108">
      <c r="A1059" t="s">
        <v>3085</v>
      </c>
      <c r="C1059" t="s">
        <v>3082</v>
      </c>
      <c r="E1059" t="s">
        <v>6095</v>
      </c>
      <c r="F1059" t="s">
        <v>6092</v>
      </c>
      <c r="G1059" t="s">
        <v>3027</v>
      </c>
      <c r="H1059" t="s">
        <v>7443</v>
      </c>
      <c r="I1059" t="s">
        <v>7417</v>
      </c>
      <c r="J1059" t="s">
        <v>119</v>
      </c>
      <c r="K1059" t="s">
        <v>109</v>
      </c>
      <c r="L1059" t="s">
        <v>7104</v>
      </c>
      <c r="M1059" t="s">
        <v>6079</v>
      </c>
      <c r="N1059" s="4" t="s">
        <v>3086</v>
      </c>
      <c r="O1059" s="4" t="b">
        <f t="shared" si="1504"/>
        <v>1</v>
      </c>
      <c r="P1059" t="b">
        <f t="shared" si="1505"/>
        <v>1</v>
      </c>
      <c r="Q1059" t="b">
        <f t="shared" si="1506"/>
        <v>1</v>
      </c>
      <c r="R1059" t="b">
        <f t="shared" si="1507"/>
        <v>1</v>
      </c>
      <c r="S1059" s="4" t="b">
        <f t="shared" si="1508"/>
        <v>0</v>
      </c>
      <c r="T1059" s="4" t="b">
        <f t="shared" si="1509"/>
        <v>1</v>
      </c>
      <c r="U1059" s="4" t="b">
        <f t="shared" si="1510"/>
        <v>1</v>
      </c>
      <c r="V1059" s="4" t="b">
        <f t="shared" si="1511"/>
        <v>1</v>
      </c>
      <c r="W1059" s="4" t="b">
        <f t="shared" si="1512"/>
        <v>1</v>
      </c>
      <c r="X1059" s="4" t="b">
        <f t="shared" si="1513"/>
        <v>1</v>
      </c>
      <c r="Y1059" s="4" t="b">
        <f t="shared" si="1514"/>
        <v>1</v>
      </c>
      <c r="Z1059" s="4" t="b">
        <f t="shared" si="1515"/>
        <v>1</v>
      </c>
      <c r="AA1059" s="4" t="b">
        <f t="shared" si="1516"/>
        <v>0</v>
      </c>
      <c r="AB1059" t="b">
        <f t="shared" si="1517"/>
        <v>0</v>
      </c>
      <c r="AC1059" t="b">
        <f t="shared" si="1518"/>
        <v>0</v>
      </c>
      <c r="AD1059" t="b">
        <f t="shared" si="1519"/>
        <v>0</v>
      </c>
      <c r="AE1059" t="b">
        <f t="shared" si="1520"/>
        <v>0</v>
      </c>
      <c r="AF1059" t="b">
        <f t="shared" si="1521"/>
        <v>0</v>
      </c>
      <c r="AG1059" t="b">
        <f t="shared" si="1522"/>
        <v>0</v>
      </c>
      <c r="AH1059" t="b">
        <f t="shared" si="1523"/>
        <v>1</v>
      </c>
      <c r="AI1059" t="b">
        <f t="shared" si="1524"/>
        <v>0</v>
      </c>
      <c r="AJ1059" t="b">
        <f t="shared" si="1525"/>
        <v>0</v>
      </c>
      <c r="AK1059" t="b">
        <f t="shared" si="1526"/>
        <v>0</v>
      </c>
      <c r="AL1059" t="b">
        <f t="shared" si="1527"/>
        <v>0</v>
      </c>
      <c r="AM1059" t="b">
        <f t="shared" si="1528"/>
        <v>0</v>
      </c>
      <c r="AN1059" t="b">
        <f t="shared" si="1529"/>
        <v>0</v>
      </c>
      <c r="AO1059" t="b">
        <f t="shared" si="1530"/>
        <v>0</v>
      </c>
      <c r="AP1059" t="b">
        <f t="shared" si="1531"/>
        <v>0</v>
      </c>
      <c r="AQ1059" t="b">
        <f t="shared" si="1532"/>
        <v>0</v>
      </c>
      <c r="AR1059" t="b">
        <f t="shared" si="1533"/>
        <v>0</v>
      </c>
      <c r="AS1059" t="b">
        <f t="shared" si="1534"/>
        <v>0</v>
      </c>
      <c r="AT1059" t="b">
        <f t="shared" si="1535"/>
        <v>0</v>
      </c>
      <c r="AU1059" t="b">
        <f t="shared" si="1536"/>
        <v>0</v>
      </c>
      <c r="AV1059" t="b">
        <f t="shared" si="1537"/>
        <v>1</v>
      </c>
      <c r="AW1059" t="b">
        <f t="shared" si="1538"/>
        <v>0</v>
      </c>
      <c r="AX1059" t="b">
        <f t="shared" si="1539"/>
        <v>1</v>
      </c>
      <c r="AY1059" t="b">
        <f t="shared" si="1540"/>
        <v>0</v>
      </c>
      <c r="AZ1059" t="b">
        <f t="shared" si="1541"/>
        <v>0</v>
      </c>
      <c r="BA1059" t="b">
        <f t="shared" si="1542"/>
        <v>1</v>
      </c>
      <c r="BB1059" t="b">
        <f t="shared" si="1543"/>
        <v>0</v>
      </c>
      <c r="BC1059" t="b">
        <f t="shared" si="1544"/>
        <v>0</v>
      </c>
      <c r="BD1059" t="b">
        <f t="shared" si="1545"/>
        <v>0</v>
      </c>
      <c r="BE1059" t="b">
        <f t="shared" si="1546"/>
        <v>0</v>
      </c>
      <c r="BF1059" t="b">
        <f t="shared" si="1547"/>
        <v>0</v>
      </c>
      <c r="BG1059" t="b">
        <f t="shared" si="1548"/>
        <v>0</v>
      </c>
      <c r="BH1059" t="b">
        <f t="shared" si="1549"/>
        <v>0</v>
      </c>
      <c r="BI1059" t="b">
        <f t="shared" si="1550"/>
        <v>0</v>
      </c>
      <c r="BJ1059" t="b">
        <f t="shared" si="1551"/>
        <v>1</v>
      </c>
      <c r="BK1059" t="b">
        <f t="shared" si="1552"/>
        <v>0</v>
      </c>
      <c r="BL1059" t="b">
        <f t="shared" si="1553"/>
        <v>0</v>
      </c>
      <c r="BM1059" t="b">
        <f t="shared" si="1554"/>
        <v>0</v>
      </c>
      <c r="BN1059" t="b">
        <f t="shared" si="1555"/>
        <v>0</v>
      </c>
      <c r="BO1059" t="b">
        <f t="shared" si="1556"/>
        <v>0</v>
      </c>
      <c r="BP1059" t="b">
        <f t="shared" si="1557"/>
        <v>0</v>
      </c>
      <c r="BQ1059" t="b">
        <f t="shared" si="1558"/>
        <v>0</v>
      </c>
      <c r="BR1059" t="b">
        <f t="shared" si="1559"/>
        <v>0</v>
      </c>
      <c r="BS1059" t="b">
        <f t="shared" si="1560"/>
        <v>0</v>
      </c>
      <c r="BT1059" t="b">
        <f t="shared" si="1561"/>
        <v>1</v>
      </c>
      <c r="BU1059" t="b">
        <f t="shared" si="1562"/>
        <v>1</v>
      </c>
      <c r="BV1059" t="b">
        <f t="shared" si="1563"/>
        <v>0</v>
      </c>
      <c r="BW1059" t="b">
        <f t="shared" si="1564"/>
        <v>0</v>
      </c>
      <c r="BX1059" t="b">
        <f t="shared" si="1565"/>
        <v>0</v>
      </c>
      <c r="BY1059" t="b">
        <f t="shared" si="1566"/>
        <v>0</v>
      </c>
      <c r="BZ1059" t="b">
        <f t="shared" si="1567"/>
        <v>0</v>
      </c>
      <c r="CA1059" t="b">
        <f t="shared" si="1568"/>
        <v>0</v>
      </c>
      <c r="CB1059" t="b">
        <f t="shared" si="1569"/>
        <v>1</v>
      </c>
      <c r="CC1059" t="b">
        <f t="shared" si="1570"/>
        <v>0</v>
      </c>
      <c r="CD1059" t="b">
        <f t="shared" si="1571"/>
        <v>0</v>
      </c>
      <c r="CE1059" t="b">
        <f t="shared" si="1572"/>
        <v>0</v>
      </c>
      <c r="CF1059" t="b">
        <f t="shared" si="1573"/>
        <v>0</v>
      </c>
      <c r="CG1059" t="b">
        <f t="shared" si="1574"/>
        <v>0</v>
      </c>
      <c r="CH1059" t="b">
        <f t="shared" si="1575"/>
        <v>1</v>
      </c>
      <c r="CI1059" t="b">
        <f t="shared" si="1576"/>
        <v>0</v>
      </c>
      <c r="CJ1059" t="b">
        <f t="shared" si="1577"/>
        <v>0</v>
      </c>
      <c r="CK1059" t="b">
        <f t="shared" si="1578"/>
        <v>0</v>
      </c>
      <c r="CL1059" t="b">
        <f t="shared" si="1579"/>
        <v>0</v>
      </c>
      <c r="CM1059" t="b">
        <f t="shared" si="1580"/>
        <v>0</v>
      </c>
      <c r="CN1059" t="b">
        <f t="shared" si="1581"/>
        <v>0</v>
      </c>
      <c r="CO1059" t="b">
        <f t="shared" si="1582"/>
        <v>0</v>
      </c>
      <c r="CP1059" t="b">
        <f t="shared" si="1583"/>
        <v>0</v>
      </c>
      <c r="CQ1059" t="b">
        <f t="shared" si="1584"/>
        <v>0</v>
      </c>
      <c r="CR1059" t="b">
        <f t="shared" si="1585"/>
        <v>0</v>
      </c>
      <c r="CS1059" t="b">
        <f t="shared" si="1586"/>
        <v>1</v>
      </c>
      <c r="CT1059" t="b">
        <f t="shared" si="1587"/>
        <v>0</v>
      </c>
      <c r="CU1059" t="b">
        <f t="shared" si="1588"/>
        <v>0</v>
      </c>
      <c r="CV1059" t="b">
        <f t="shared" si="1589"/>
        <v>0</v>
      </c>
      <c r="CW1059" t="b">
        <f t="shared" si="1590"/>
        <v>1</v>
      </c>
      <c r="CX1059" t="b">
        <f t="shared" si="1591"/>
        <v>0</v>
      </c>
      <c r="CY1059" t="b">
        <f t="shared" si="1592"/>
        <v>0</v>
      </c>
      <c r="CZ1059" t="b">
        <f t="shared" si="1593"/>
        <v>0</v>
      </c>
      <c r="DA1059" t="b">
        <f t="shared" si="1594"/>
        <v>0</v>
      </c>
      <c r="DB1059" t="b">
        <f t="shared" si="1595"/>
        <v>0</v>
      </c>
      <c r="DC1059" t="b">
        <f t="shared" si="1596"/>
        <v>0</v>
      </c>
      <c r="DD1059" t="b">
        <f t="shared" si="1597"/>
        <v>0</v>
      </c>
    </row>
    <row r="1060" spans="1:108">
      <c r="A1060" t="s">
        <v>3087</v>
      </c>
      <c r="C1060" t="s">
        <v>3082</v>
      </c>
      <c r="E1060" t="s">
        <v>6095</v>
      </c>
      <c r="F1060" t="s">
        <v>6092</v>
      </c>
      <c r="G1060" t="s">
        <v>3027</v>
      </c>
      <c r="H1060" t="s">
        <v>7443</v>
      </c>
      <c r="I1060" t="s">
        <v>7417</v>
      </c>
      <c r="J1060" t="s">
        <v>16</v>
      </c>
      <c r="K1060" t="s">
        <v>16</v>
      </c>
      <c r="L1060" t="s">
        <v>7105</v>
      </c>
      <c r="M1060" t="s">
        <v>6079</v>
      </c>
      <c r="N1060" s="4" t="s">
        <v>3088</v>
      </c>
      <c r="O1060" s="4" t="b">
        <f t="shared" si="1504"/>
        <v>1</v>
      </c>
      <c r="P1060" t="b">
        <f t="shared" si="1505"/>
        <v>1</v>
      </c>
      <c r="Q1060" t="b">
        <f t="shared" si="1506"/>
        <v>1</v>
      </c>
      <c r="R1060" t="b">
        <f t="shared" si="1507"/>
        <v>1</v>
      </c>
      <c r="S1060" s="4" t="b">
        <f t="shared" si="1508"/>
        <v>1</v>
      </c>
      <c r="T1060" s="4" t="b">
        <f t="shared" si="1509"/>
        <v>1</v>
      </c>
      <c r="U1060" s="4" t="b">
        <f t="shared" si="1510"/>
        <v>1</v>
      </c>
      <c r="V1060" s="4" t="b">
        <f t="shared" si="1511"/>
        <v>1</v>
      </c>
      <c r="W1060" s="4" t="b">
        <f t="shared" si="1512"/>
        <v>1</v>
      </c>
      <c r="X1060" s="4" t="b">
        <f t="shared" si="1513"/>
        <v>1</v>
      </c>
      <c r="Y1060" s="4" t="b">
        <f t="shared" si="1514"/>
        <v>1</v>
      </c>
      <c r="Z1060" s="4" t="b">
        <f t="shared" si="1515"/>
        <v>1</v>
      </c>
      <c r="AA1060" s="4" t="b">
        <f t="shared" si="1516"/>
        <v>1</v>
      </c>
      <c r="AB1060" t="b">
        <f t="shared" si="1517"/>
        <v>1</v>
      </c>
      <c r="AC1060" t="b">
        <f t="shared" si="1518"/>
        <v>0</v>
      </c>
      <c r="AD1060" t="b">
        <f t="shared" si="1519"/>
        <v>0</v>
      </c>
      <c r="AE1060" t="b">
        <f t="shared" si="1520"/>
        <v>1</v>
      </c>
      <c r="AF1060" t="b">
        <f t="shared" si="1521"/>
        <v>0</v>
      </c>
      <c r="AG1060" t="b">
        <f t="shared" si="1522"/>
        <v>1</v>
      </c>
      <c r="AH1060" t="b">
        <f t="shared" si="1523"/>
        <v>1</v>
      </c>
      <c r="AI1060" t="b">
        <f t="shared" si="1524"/>
        <v>0</v>
      </c>
      <c r="AJ1060" t="b">
        <f t="shared" si="1525"/>
        <v>0</v>
      </c>
      <c r="AK1060" t="b">
        <f t="shared" si="1526"/>
        <v>1</v>
      </c>
      <c r="AL1060" t="b">
        <f t="shared" si="1527"/>
        <v>1</v>
      </c>
      <c r="AM1060" t="b">
        <f t="shared" si="1528"/>
        <v>1</v>
      </c>
      <c r="AN1060" t="b">
        <f t="shared" si="1529"/>
        <v>0</v>
      </c>
      <c r="AO1060" t="b">
        <f t="shared" si="1530"/>
        <v>0</v>
      </c>
      <c r="AP1060" t="b">
        <f t="shared" si="1531"/>
        <v>1</v>
      </c>
      <c r="AQ1060" t="b">
        <f t="shared" si="1532"/>
        <v>1</v>
      </c>
      <c r="AR1060" t="b">
        <f t="shared" si="1533"/>
        <v>0</v>
      </c>
      <c r="AS1060" t="b">
        <f t="shared" si="1534"/>
        <v>1</v>
      </c>
      <c r="AT1060" t="b">
        <f t="shared" si="1535"/>
        <v>1</v>
      </c>
      <c r="AU1060" t="b">
        <f t="shared" si="1536"/>
        <v>1</v>
      </c>
      <c r="AV1060" t="b">
        <f t="shared" si="1537"/>
        <v>1</v>
      </c>
      <c r="AW1060" t="b">
        <f t="shared" si="1538"/>
        <v>1</v>
      </c>
      <c r="AX1060" t="b">
        <f t="shared" si="1539"/>
        <v>1</v>
      </c>
      <c r="AY1060" t="b">
        <f t="shared" si="1540"/>
        <v>0</v>
      </c>
      <c r="AZ1060" t="b">
        <f t="shared" si="1541"/>
        <v>1</v>
      </c>
      <c r="BA1060" t="b">
        <f t="shared" si="1542"/>
        <v>1</v>
      </c>
      <c r="BB1060" t="b">
        <f t="shared" si="1543"/>
        <v>0</v>
      </c>
      <c r="BC1060" t="b">
        <f t="shared" si="1544"/>
        <v>0</v>
      </c>
      <c r="BD1060" t="b">
        <f t="shared" si="1545"/>
        <v>1</v>
      </c>
      <c r="BE1060" t="b">
        <f t="shared" si="1546"/>
        <v>1</v>
      </c>
      <c r="BF1060" t="b">
        <f t="shared" si="1547"/>
        <v>1</v>
      </c>
      <c r="BG1060" t="b">
        <f t="shared" si="1548"/>
        <v>0</v>
      </c>
      <c r="BH1060" t="b">
        <f t="shared" si="1549"/>
        <v>1</v>
      </c>
      <c r="BI1060" t="b">
        <f t="shared" si="1550"/>
        <v>1</v>
      </c>
      <c r="BJ1060" t="b">
        <f t="shared" si="1551"/>
        <v>1</v>
      </c>
      <c r="BK1060" t="b">
        <f t="shared" si="1552"/>
        <v>1</v>
      </c>
      <c r="BL1060" t="b">
        <f t="shared" si="1553"/>
        <v>1</v>
      </c>
      <c r="BM1060" t="b">
        <f t="shared" si="1554"/>
        <v>0</v>
      </c>
      <c r="BN1060" t="b">
        <f t="shared" si="1555"/>
        <v>0</v>
      </c>
      <c r="BO1060" t="b">
        <f t="shared" si="1556"/>
        <v>0</v>
      </c>
      <c r="BP1060" t="b">
        <f t="shared" si="1557"/>
        <v>1</v>
      </c>
      <c r="BQ1060" t="b">
        <f t="shared" si="1558"/>
        <v>0</v>
      </c>
      <c r="BR1060" t="b">
        <f t="shared" si="1559"/>
        <v>0</v>
      </c>
      <c r="BS1060" t="b">
        <f t="shared" si="1560"/>
        <v>0</v>
      </c>
      <c r="BT1060" t="b">
        <f t="shared" si="1561"/>
        <v>1</v>
      </c>
      <c r="BU1060" t="b">
        <f t="shared" si="1562"/>
        <v>1</v>
      </c>
      <c r="BV1060" t="b">
        <f t="shared" si="1563"/>
        <v>0</v>
      </c>
      <c r="BW1060" t="b">
        <f t="shared" si="1564"/>
        <v>0</v>
      </c>
      <c r="BX1060" t="b">
        <f t="shared" si="1565"/>
        <v>1</v>
      </c>
      <c r="BY1060" t="b">
        <f t="shared" si="1566"/>
        <v>1</v>
      </c>
      <c r="BZ1060" t="b">
        <f t="shared" si="1567"/>
        <v>0</v>
      </c>
      <c r="CA1060" t="b">
        <f t="shared" si="1568"/>
        <v>0</v>
      </c>
      <c r="CB1060" t="b">
        <f t="shared" si="1569"/>
        <v>0</v>
      </c>
      <c r="CC1060" t="b">
        <f t="shared" si="1570"/>
        <v>0</v>
      </c>
      <c r="CD1060" t="b">
        <f t="shared" si="1571"/>
        <v>0</v>
      </c>
      <c r="CE1060" t="b">
        <f t="shared" si="1572"/>
        <v>1</v>
      </c>
      <c r="CF1060" t="b">
        <f t="shared" si="1573"/>
        <v>0</v>
      </c>
      <c r="CG1060" t="b">
        <f t="shared" si="1574"/>
        <v>0</v>
      </c>
      <c r="CH1060" t="b">
        <f t="shared" si="1575"/>
        <v>1</v>
      </c>
      <c r="CI1060" t="b">
        <f t="shared" si="1576"/>
        <v>1</v>
      </c>
      <c r="CJ1060" t="b">
        <f t="shared" si="1577"/>
        <v>0</v>
      </c>
      <c r="CK1060" t="b">
        <f t="shared" si="1578"/>
        <v>0</v>
      </c>
      <c r="CL1060" t="b">
        <f t="shared" si="1579"/>
        <v>1</v>
      </c>
      <c r="CM1060" t="b">
        <f t="shared" si="1580"/>
        <v>0</v>
      </c>
      <c r="CN1060" t="b">
        <f t="shared" si="1581"/>
        <v>0</v>
      </c>
      <c r="CO1060" t="b">
        <f t="shared" si="1582"/>
        <v>1</v>
      </c>
      <c r="CP1060" t="b">
        <f t="shared" si="1583"/>
        <v>0</v>
      </c>
      <c r="CQ1060" t="b">
        <f t="shared" si="1584"/>
        <v>1</v>
      </c>
      <c r="CR1060" t="b">
        <f t="shared" si="1585"/>
        <v>0</v>
      </c>
      <c r="CS1060" t="b">
        <f t="shared" si="1586"/>
        <v>1</v>
      </c>
      <c r="CT1060" t="b">
        <f t="shared" si="1587"/>
        <v>1</v>
      </c>
      <c r="CU1060" t="b">
        <f t="shared" si="1588"/>
        <v>0</v>
      </c>
      <c r="CV1060" t="b">
        <f t="shared" si="1589"/>
        <v>1</v>
      </c>
      <c r="CW1060" t="b">
        <f t="shared" si="1590"/>
        <v>1</v>
      </c>
      <c r="CX1060" t="b">
        <f t="shared" si="1591"/>
        <v>0</v>
      </c>
      <c r="CY1060" t="b">
        <f t="shared" si="1592"/>
        <v>1</v>
      </c>
      <c r="CZ1060" t="b">
        <f t="shared" si="1593"/>
        <v>0</v>
      </c>
      <c r="DA1060" t="b">
        <f t="shared" si="1594"/>
        <v>1</v>
      </c>
      <c r="DB1060" t="b">
        <f t="shared" si="1595"/>
        <v>0</v>
      </c>
      <c r="DC1060" t="b">
        <f t="shared" si="1596"/>
        <v>0</v>
      </c>
      <c r="DD1060" t="b">
        <f t="shared" si="1597"/>
        <v>0</v>
      </c>
    </row>
    <row r="1061" spans="1:108">
      <c r="A1061" t="s">
        <v>3089</v>
      </c>
      <c r="C1061" t="s">
        <v>3082</v>
      </c>
      <c r="E1061" t="s">
        <v>6095</v>
      </c>
      <c r="F1061" t="s">
        <v>6092</v>
      </c>
      <c r="G1061" t="s">
        <v>3027</v>
      </c>
      <c r="H1061" t="s">
        <v>7443</v>
      </c>
      <c r="I1061" t="s">
        <v>7417</v>
      </c>
      <c r="J1061" t="s">
        <v>119</v>
      </c>
      <c r="K1061" t="s">
        <v>109</v>
      </c>
      <c r="L1061" t="s">
        <v>7106</v>
      </c>
      <c r="M1061" t="s">
        <v>3090</v>
      </c>
      <c r="N1061" s="4" t="s">
        <v>3091</v>
      </c>
      <c r="O1061" s="4" t="b">
        <f t="shared" si="1504"/>
        <v>1</v>
      </c>
      <c r="P1061" t="b">
        <f t="shared" si="1505"/>
        <v>1</v>
      </c>
      <c r="Q1061" t="b">
        <f t="shared" si="1506"/>
        <v>1</v>
      </c>
      <c r="R1061" t="b">
        <f t="shared" si="1507"/>
        <v>1</v>
      </c>
      <c r="S1061" s="4" t="b">
        <f t="shared" si="1508"/>
        <v>1</v>
      </c>
      <c r="T1061" s="4" t="b">
        <f t="shared" si="1509"/>
        <v>1</v>
      </c>
      <c r="U1061" s="4" t="b">
        <f t="shared" si="1510"/>
        <v>1</v>
      </c>
      <c r="V1061" s="4" t="b">
        <f t="shared" si="1511"/>
        <v>1</v>
      </c>
      <c r="W1061" s="4" t="b">
        <f t="shared" si="1512"/>
        <v>1</v>
      </c>
      <c r="X1061" s="4" t="b">
        <f t="shared" si="1513"/>
        <v>1</v>
      </c>
      <c r="Y1061" s="4" t="b">
        <f t="shared" si="1514"/>
        <v>1</v>
      </c>
      <c r="Z1061" s="4" t="b">
        <f t="shared" si="1515"/>
        <v>1</v>
      </c>
      <c r="AA1061" s="4" t="b">
        <f t="shared" si="1516"/>
        <v>1</v>
      </c>
      <c r="AB1061" t="b">
        <f t="shared" si="1517"/>
        <v>0</v>
      </c>
      <c r="AC1061" t="b">
        <f t="shared" si="1518"/>
        <v>0</v>
      </c>
      <c r="AD1061" t="b">
        <f t="shared" si="1519"/>
        <v>0</v>
      </c>
      <c r="AE1061" t="b">
        <f t="shared" si="1520"/>
        <v>0</v>
      </c>
      <c r="AF1061" t="b">
        <f t="shared" si="1521"/>
        <v>0</v>
      </c>
      <c r="AG1061" t="b">
        <f t="shared" si="1522"/>
        <v>0</v>
      </c>
      <c r="AH1061" t="b">
        <f t="shared" si="1523"/>
        <v>0</v>
      </c>
      <c r="AI1061" t="b">
        <f t="shared" si="1524"/>
        <v>1</v>
      </c>
      <c r="AJ1061" t="b">
        <f t="shared" si="1525"/>
        <v>1</v>
      </c>
      <c r="AK1061" t="b">
        <f t="shared" si="1526"/>
        <v>1</v>
      </c>
      <c r="AL1061" t="b">
        <f t="shared" si="1527"/>
        <v>1</v>
      </c>
      <c r="AM1061" t="b">
        <f t="shared" si="1528"/>
        <v>0</v>
      </c>
      <c r="AN1061" t="b">
        <f t="shared" si="1529"/>
        <v>1</v>
      </c>
      <c r="AO1061" t="b">
        <f t="shared" si="1530"/>
        <v>0</v>
      </c>
      <c r="AP1061" t="b">
        <f t="shared" si="1531"/>
        <v>1</v>
      </c>
      <c r="AQ1061" t="b">
        <f t="shared" si="1532"/>
        <v>1</v>
      </c>
      <c r="AR1061" t="b">
        <f t="shared" si="1533"/>
        <v>0</v>
      </c>
      <c r="AS1061" t="b">
        <f t="shared" si="1534"/>
        <v>0</v>
      </c>
      <c r="AT1061" t="b">
        <f t="shared" si="1535"/>
        <v>0</v>
      </c>
      <c r="AU1061" t="b">
        <f t="shared" si="1536"/>
        <v>0</v>
      </c>
      <c r="AV1061" t="b">
        <f t="shared" si="1537"/>
        <v>0</v>
      </c>
      <c r="AW1061" t="b">
        <f t="shared" si="1538"/>
        <v>0</v>
      </c>
      <c r="AX1061" t="b">
        <f t="shared" si="1539"/>
        <v>1</v>
      </c>
      <c r="AY1061" t="b">
        <f t="shared" si="1540"/>
        <v>0</v>
      </c>
      <c r="AZ1061" t="b">
        <f t="shared" si="1541"/>
        <v>1</v>
      </c>
      <c r="BA1061" t="b">
        <f t="shared" si="1542"/>
        <v>0</v>
      </c>
      <c r="BB1061" t="b">
        <f t="shared" si="1543"/>
        <v>1</v>
      </c>
      <c r="BC1061" t="b">
        <f t="shared" si="1544"/>
        <v>0</v>
      </c>
      <c r="BD1061" t="b">
        <f t="shared" si="1545"/>
        <v>1</v>
      </c>
      <c r="BE1061" t="b">
        <f t="shared" si="1546"/>
        <v>1</v>
      </c>
      <c r="BF1061" t="b">
        <f t="shared" si="1547"/>
        <v>1</v>
      </c>
      <c r="BG1061" t="b">
        <f t="shared" si="1548"/>
        <v>0</v>
      </c>
      <c r="BH1061" t="b">
        <f t="shared" si="1549"/>
        <v>1</v>
      </c>
      <c r="BI1061" t="b">
        <f t="shared" si="1550"/>
        <v>1</v>
      </c>
      <c r="BJ1061" t="b">
        <f t="shared" si="1551"/>
        <v>1</v>
      </c>
      <c r="BK1061" t="b">
        <f t="shared" si="1552"/>
        <v>0</v>
      </c>
      <c r="BL1061" t="b">
        <f t="shared" si="1553"/>
        <v>0</v>
      </c>
      <c r="BM1061" t="b">
        <f t="shared" si="1554"/>
        <v>1</v>
      </c>
      <c r="BN1061" t="b">
        <f t="shared" si="1555"/>
        <v>0</v>
      </c>
      <c r="BO1061" t="b">
        <f t="shared" si="1556"/>
        <v>1</v>
      </c>
      <c r="BP1061" t="b">
        <f t="shared" si="1557"/>
        <v>1</v>
      </c>
      <c r="BQ1061" t="b">
        <f t="shared" si="1558"/>
        <v>0</v>
      </c>
      <c r="BR1061" t="b">
        <f t="shared" si="1559"/>
        <v>1</v>
      </c>
      <c r="BS1061" t="b">
        <f t="shared" si="1560"/>
        <v>0</v>
      </c>
      <c r="BT1061" t="b">
        <f t="shared" si="1561"/>
        <v>1</v>
      </c>
      <c r="BU1061" t="b">
        <f t="shared" si="1562"/>
        <v>1</v>
      </c>
      <c r="BV1061" t="b">
        <f t="shared" si="1563"/>
        <v>0</v>
      </c>
      <c r="BW1061" t="b">
        <f t="shared" si="1564"/>
        <v>0</v>
      </c>
      <c r="BX1061" t="b">
        <f t="shared" si="1565"/>
        <v>0</v>
      </c>
      <c r="BY1061" t="b">
        <f t="shared" si="1566"/>
        <v>0</v>
      </c>
      <c r="BZ1061" t="b">
        <f t="shared" si="1567"/>
        <v>0</v>
      </c>
      <c r="CA1061" t="b">
        <f t="shared" si="1568"/>
        <v>1</v>
      </c>
      <c r="CB1061" t="b">
        <f t="shared" si="1569"/>
        <v>0</v>
      </c>
      <c r="CC1061" t="b">
        <f t="shared" si="1570"/>
        <v>0</v>
      </c>
      <c r="CD1061" t="b">
        <f t="shared" si="1571"/>
        <v>0</v>
      </c>
      <c r="CE1061" t="b">
        <f t="shared" si="1572"/>
        <v>1</v>
      </c>
      <c r="CF1061" t="b">
        <f t="shared" si="1573"/>
        <v>0</v>
      </c>
      <c r="CG1061" t="b">
        <f t="shared" si="1574"/>
        <v>0</v>
      </c>
      <c r="CH1061" t="b">
        <f t="shared" si="1575"/>
        <v>0</v>
      </c>
      <c r="CI1061" t="b">
        <f t="shared" si="1576"/>
        <v>0</v>
      </c>
      <c r="CJ1061" t="b">
        <f t="shared" si="1577"/>
        <v>0</v>
      </c>
      <c r="CK1061" t="b">
        <f t="shared" si="1578"/>
        <v>0</v>
      </c>
      <c r="CL1061" t="b">
        <f t="shared" si="1579"/>
        <v>1</v>
      </c>
      <c r="CM1061" t="b">
        <f t="shared" si="1580"/>
        <v>0</v>
      </c>
      <c r="CN1061" t="b">
        <f t="shared" si="1581"/>
        <v>0</v>
      </c>
      <c r="CO1061" t="b">
        <f t="shared" si="1582"/>
        <v>0</v>
      </c>
      <c r="CP1061" t="b">
        <f t="shared" si="1583"/>
        <v>1</v>
      </c>
      <c r="CQ1061" t="b">
        <f t="shared" si="1584"/>
        <v>0</v>
      </c>
      <c r="CR1061" t="b">
        <f t="shared" si="1585"/>
        <v>1</v>
      </c>
      <c r="CS1061" t="b">
        <f t="shared" si="1586"/>
        <v>1</v>
      </c>
      <c r="CT1061" t="b">
        <f t="shared" si="1587"/>
        <v>0</v>
      </c>
      <c r="CU1061" t="b">
        <f t="shared" si="1588"/>
        <v>0</v>
      </c>
      <c r="CV1061" t="b">
        <f t="shared" si="1589"/>
        <v>1</v>
      </c>
      <c r="CW1061" t="b">
        <f t="shared" si="1590"/>
        <v>1</v>
      </c>
      <c r="CX1061" t="b">
        <f t="shared" si="1591"/>
        <v>1</v>
      </c>
      <c r="CY1061" t="b">
        <f t="shared" si="1592"/>
        <v>1</v>
      </c>
      <c r="CZ1061" t="b">
        <f t="shared" si="1593"/>
        <v>0</v>
      </c>
      <c r="DA1061" t="b">
        <f t="shared" si="1594"/>
        <v>0</v>
      </c>
      <c r="DB1061" t="b">
        <f t="shared" si="1595"/>
        <v>0</v>
      </c>
      <c r="DC1061" t="b">
        <f t="shared" si="1596"/>
        <v>1</v>
      </c>
      <c r="DD1061" t="b">
        <f t="shared" si="1597"/>
        <v>0</v>
      </c>
    </row>
    <row r="1062" spans="1:108">
      <c r="A1062" s="4" t="s">
        <v>3092</v>
      </c>
      <c r="C1062" t="s">
        <v>3082</v>
      </c>
      <c r="D1062" s="4"/>
      <c r="E1062" t="s">
        <v>6095</v>
      </c>
      <c r="F1062" t="s">
        <v>6092</v>
      </c>
      <c r="G1062" t="s">
        <v>3027</v>
      </c>
      <c r="H1062" t="s">
        <v>7443</v>
      </c>
      <c r="I1062" t="s">
        <v>7417</v>
      </c>
      <c r="J1062" s="4" t="s">
        <v>139</v>
      </c>
      <c r="K1062" s="4" t="s">
        <v>139</v>
      </c>
      <c r="L1062" s="4" t="s">
        <v>7107</v>
      </c>
      <c r="M1062" t="s">
        <v>6079</v>
      </c>
      <c r="N1062" s="4" t="s">
        <v>3093</v>
      </c>
      <c r="O1062" s="4" t="b">
        <f t="shared" si="1504"/>
        <v>1</v>
      </c>
      <c r="P1062" s="4" t="b">
        <f t="shared" si="1505"/>
        <v>1</v>
      </c>
      <c r="Q1062" s="4" t="b">
        <f t="shared" si="1506"/>
        <v>1</v>
      </c>
      <c r="R1062" s="4" t="b">
        <f t="shared" si="1507"/>
        <v>1</v>
      </c>
      <c r="S1062" s="4" t="b">
        <f t="shared" si="1508"/>
        <v>1</v>
      </c>
      <c r="T1062" s="4" t="b">
        <f t="shared" si="1509"/>
        <v>1</v>
      </c>
      <c r="U1062" s="4" t="b">
        <f t="shared" si="1510"/>
        <v>1</v>
      </c>
      <c r="V1062" s="4" t="b">
        <f t="shared" si="1511"/>
        <v>1</v>
      </c>
      <c r="W1062" s="4" t="b">
        <f t="shared" si="1512"/>
        <v>1</v>
      </c>
      <c r="X1062" s="4" t="b">
        <f t="shared" si="1513"/>
        <v>1</v>
      </c>
      <c r="Y1062" s="4" t="b">
        <f t="shared" si="1514"/>
        <v>1</v>
      </c>
      <c r="Z1062" s="4" t="b">
        <f t="shared" si="1515"/>
        <v>0</v>
      </c>
      <c r="AA1062" s="4" t="b">
        <f t="shared" si="1516"/>
        <v>1</v>
      </c>
      <c r="AB1062" s="4" t="b">
        <f t="shared" si="1517"/>
        <v>1</v>
      </c>
      <c r="AC1062" s="4" t="b">
        <f t="shared" si="1518"/>
        <v>0</v>
      </c>
      <c r="AD1062" s="4" t="b">
        <f t="shared" si="1519"/>
        <v>0</v>
      </c>
      <c r="AE1062" s="4" t="b">
        <f t="shared" si="1520"/>
        <v>0</v>
      </c>
      <c r="AF1062" s="4" t="b">
        <f t="shared" si="1521"/>
        <v>0</v>
      </c>
      <c r="AG1062" s="4" t="b">
        <f t="shared" si="1522"/>
        <v>0</v>
      </c>
      <c r="AH1062" s="4" t="b">
        <f t="shared" si="1523"/>
        <v>1</v>
      </c>
      <c r="AI1062" s="4" t="b">
        <f t="shared" si="1524"/>
        <v>0</v>
      </c>
      <c r="AJ1062" s="4" t="b">
        <f t="shared" si="1525"/>
        <v>0</v>
      </c>
      <c r="AK1062" s="4" t="b">
        <f t="shared" si="1526"/>
        <v>0</v>
      </c>
      <c r="AL1062" s="4" t="b">
        <f t="shared" si="1527"/>
        <v>0</v>
      </c>
      <c r="AM1062" s="4" t="b">
        <f t="shared" si="1528"/>
        <v>0</v>
      </c>
      <c r="AN1062" s="4" t="b">
        <f t="shared" si="1529"/>
        <v>0</v>
      </c>
      <c r="AO1062" s="4" t="b">
        <f t="shared" si="1530"/>
        <v>0</v>
      </c>
      <c r="AP1062" s="4" t="b">
        <f t="shared" si="1531"/>
        <v>0</v>
      </c>
      <c r="AQ1062" s="4" t="b">
        <f t="shared" si="1532"/>
        <v>1</v>
      </c>
      <c r="AR1062" s="4" t="b">
        <f t="shared" si="1533"/>
        <v>0</v>
      </c>
      <c r="AS1062" s="4" t="b">
        <f t="shared" si="1534"/>
        <v>1</v>
      </c>
      <c r="AT1062" s="4" t="b">
        <f t="shared" si="1535"/>
        <v>0</v>
      </c>
      <c r="AU1062" s="4" t="b">
        <f t="shared" si="1536"/>
        <v>1</v>
      </c>
      <c r="AV1062" s="4" t="b">
        <f t="shared" si="1537"/>
        <v>0</v>
      </c>
      <c r="AW1062" s="4" t="b">
        <f t="shared" si="1538"/>
        <v>1</v>
      </c>
      <c r="AX1062" s="4" t="b">
        <f t="shared" si="1539"/>
        <v>0</v>
      </c>
      <c r="AY1062" s="4" t="b">
        <f t="shared" si="1540"/>
        <v>0</v>
      </c>
      <c r="AZ1062" s="4" t="b">
        <f t="shared" si="1541"/>
        <v>0</v>
      </c>
      <c r="BA1062" s="4" t="b">
        <f t="shared" si="1542"/>
        <v>1</v>
      </c>
      <c r="BB1062" s="4" t="b">
        <f t="shared" si="1543"/>
        <v>0</v>
      </c>
      <c r="BC1062" s="4" t="b">
        <f t="shared" si="1544"/>
        <v>1</v>
      </c>
      <c r="BD1062" s="4" t="b">
        <f t="shared" si="1545"/>
        <v>1</v>
      </c>
      <c r="BE1062" s="4" t="b">
        <f t="shared" si="1546"/>
        <v>0</v>
      </c>
      <c r="BF1062" s="4" t="b">
        <f t="shared" si="1547"/>
        <v>1</v>
      </c>
      <c r="BG1062" s="4" t="b">
        <f t="shared" si="1548"/>
        <v>0</v>
      </c>
      <c r="BH1062" s="4" t="b">
        <f t="shared" si="1549"/>
        <v>1</v>
      </c>
      <c r="BI1062" s="4" t="b">
        <f t="shared" si="1550"/>
        <v>0</v>
      </c>
      <c r="BJ1062" s="4" t="b">
        <f t="shared" si="1551"/>
        <v>0</v>
      </c>
      <c r="BK1062" s="4" t="b">
        <f t="shared" si="1552"/>
        <v>1</v>
      </c>
      <c r="BL1062" s="4" t="b">
        <f t="shared" si="1553"/>
        <v>1</v>
      </c>
      <c r="BM1062" s="4" t="b">
        <f t="shared" si="1554"/>
        <v>0</v>
      </c>
      <c r="BN1062" s="4" t="b">
        <f t="shared" si="1555"/>
        <v>0</v>
      </c>
      <c r="BO1062" s="4" t="b">
        <f t="shared" si="1556"/>
        <v>0</v>
      </c>
      <c r="BP1062" s="4" t="b">
        <f t="shared" si="1557"/>
        <v>0</v>
      </c>
      <c r="BQ1062" s="4" t="b">
        <f t="shared" si="1558"/>
        <v>0</v>
      </c>
      <c r="BR1062" s="4" t="b">
        <f t="shared" si="1559"/>
        <v>0</v>
      </c>
      <c r="BS1062" s="4" t="b">
        <f t="shared" si="1560"/>
        <v>1</v>
      </c>
      <c r="BT1062" s="4" t="b">
        <f t="shared" si="1561"/>
        <v>1</v>
      </c>
      <c r="BU1062" s="4" t="b">
        <f t="shared" si="1562"/>
        <v>0</v>
      </c>
      <c r="BV1062" s="4" t="b">
        <f t="shared" si="1563"/>
        <v>1</v>
      </c>
      <c r="BW1062" s="4" t="b">
        <f t="shared" si="1564"/>
        <v>0</v>
      </c>
      <c r="BX1062" s="4" t="b">
        <f t="shared" si="1565"/>
        <v>0</v>
      </c>
      <c r="BY1062" s="4" t="b">
        <f t="shared" si="1566"/>
        <v>0</v>
      </c>
      <c r="BZ1062" s="4" t="b">
        <f t="shared" si="1567"/>
        <v>0</v>
      </c>
      <c r="CA1062" s="4" t="b">
        <f t="shared" si="1568"/>
        <v>0</v>
      </c>
      <c r="CB1062" s="4" t="b">
        <f t="shared" si="1569"/>
        <v>0</v>
      </c>
      <c r="CC1062" s="4" t="b">
        <f t="shared" si="1570"/>
        <v>1</v>
      </c>
      <c r="CD1062" s="4" t="b">
        <f t="shared" si="1571"/>
        <v>0</v>
      </c>
      <c r="CE1062" s="4" t="b">
        <f t="shared" si="1572"/>
        <v>1</v>
      </c>
      <c r="CF1062" s="4" t="b">
        <f t="shared" si="1573"/>
        <v>0</v>
      </c>
      <c r="CG1062" s="4" t="b">
        <f t="shared" si="1574"/>
        <v>0</v>
      </c>
      <c r="CH1062" s="4" t="b">
        <f t="shared" si="1575"/>
        <v>0</v>
      </c>
      <c r="CI1062" s="4" t="b">
        <f t="shared" si="1576"/>
        <v>0</v>
      </c>
      <c r="CJ1062" s="4" t="b">
        <f t="shared" si="1577"/>
        <v>0</v>
      </c>
      <c r="CK1062" s="4" t="b">
        <f t="shared" si="1578"/>
        <v>1</v>
      </c>
      <c r="CL1062" s="4" t="b">
        <f t="shared" si="1579"/>
        <v>0</v>
      </c>
      <c r="CM1062" s="4" t="b">
        <f t="shared" si="1580"/>
        <v>1</v>
      </c>
      <c r="CN1062" s="4" t="b">
        <f t="shared" si="1581"/>
        <v>0</v>
      </c>
      <c r="CO1062" s="4" t="b">
        <f t="shared" si="1582"/>
        <v>0</v>
      </c>
      <c r="CP1062" s="4" t="b">
        <f t="shared" si="1583"/>
        <v>0</v>
      </c>
      <c r="CQ1062" s="4" t="b">
        <f t="shared" si="1584"/>
        <v>1</v>
      </c>
      <c r="CR1062" s="4" t="b">
        <f t="shared" si="1585"/>
        <v>0</v>
      </c>
      <c r="CS1062" s="4" t="b">
        <f t="shared" si="1586"/>
        <v>1</v>
      </c>
      <c r="CT1062" s="4" t="b">
        <f t="shared" si="1587"/>
        <v>1</v>
      </c>
      <c r="CU1062" s="4" t="b">
        <f t="shared" si="1588"/>
        <v>0</v>
      </c>
      <c r="CV1062" s="4" t="b">
        <f t="shared" si="1589"/>
        <v>0</v>
      </c>
      <c r="CW1062" s="4" t="b">
        <f t="shared" si="1590"/>
        <v>1</v>
      </c>
      <c r="CX1062" s="4" t="b">
        <f t="shared" si="1591"/>
        <v>0</v>
      </c>
      <c r="CY1062" s="4" t="b">
        <f t="shared" si="1592"/>
        <v>0</v>
      </c>
      <c r="CZ1062" s="4" t="b">
        <f t="shared" si="1593"/>
        <v>1</v>
      </c>
      <c r="DA1062" s="4" t="b">
        <f t="shared" si="1594"/>
        <v>1</v>
      </c>
      <c r="DB1062" s="4" t="b">
        <f t="shared" si="1595"/>
        <v>0</v>
      </c>
      <c r="DC1062" s="4" t="b">
        <f t="shared" si="1596"/>
        <v>0</v>
      </c>
      <c r="DD1062" s="4" t="b">
        <f t="shared" si="1597"/>
        <v>0</v>
      </c>
    </row>
    <row r="1063" spans="1:108">
      <c r="A1063" t="s">
        <v>3094</v>
      </c>
      <c r="C1063" t="s">
        <v>3082</v>
      </c>
      <c r="E1063" t="s">
        <v>6095</v>
      </c>
      <c r="F1063" t="s">
        <v>6092</v>
      </c>
      <c r="G1063" t="s">
        <v>3027</v>
      </c>
      <c r="H1063" t="s">
        <v>7443</v>
      </c>
      <c r="I1063" t="s">
        <v>7417</v>
      </c>
      <c r="J1063" t="s">
        <v>393</v>
      </c>
      <c r="K1063" t="s">
        <v>136</v>
      </c>
      <c r="L1063" t="s">
        <v>6287</v>
      </c>
      <c r="M1063" t="s">
        <v>6079</v>
      </c>
      <c r="N1063" s="4" t="s">
        <v>67</v>
      </c>
      <c r="O1063" s="4" t="b">
        <f t="shared" si="1504"/>
        <v>0</v>
      </c>
      <c r="P1063" t="b">
        <f t="shared" si="1505"/>
        <v>0</v>
      </c>
      <c r="Q1063" t="b">
        <f t="shared" si="1506"/>
        <v>0</v>
      </c>
      <c r="R1063" t="b">
        <f t="shared" si="1507"/>
        <v>1</v>
      </c>
      <c r="S1063" s="4" t="b">
        <f t="shared" si="1508"/>
        <v>0</v>
      </c>
      <c r="T1063" s="4" t="b">
        <f t="shared" si="1509"/>
        <v>0</v>
      </c>
      <c r="U1063" s="4" t="b">
        <f t="shared" si="1510"/>
        <v>0</v>
      </c>
      <c r="V1063" s="4" t="b">
        <f t="shared" si="1511"/>
        <v>0</v>
      </c>
      <c r="W1063" s="4" t="b">
        <f t="shared" si="1512"/>
        <v>0</v>
      </c>
      <c r="X1063" s="4" t="b">
        <f t="shared" si="1513"/>
        <v>1</v>
      </c>
      <c r="Y1063" s="4" t="b">
        <f t="shared" si="1514"/>
        <v>0</v>
      </c>
      <c r="Z1063" s="4" t="b">
        <f t="shared" si="1515"/>
        <v>0</v>
      </c>
      <c r="AA1063" s="4" t="b">
        <f t="shared" si="1516"/>
        <v>0</v>
      </c>
      <c r="AB1063" t="b">
        <f t="shared" si="1517"/>
        <v>0</v>
      </c>
      <c r="AC1063" t="b">
        <f t="shared" si="1518"/>
        <v>0</v>
      </c>
      <c r="AD1063" t="b">
        <f t="shared" si="1519"/>
        <v>0</v>
      </c>
      <c r="AE1063" t="b">
        <f t="shared" si="1520"/>
        <v>0</v>
      </c>
      <c r="AF1063" t="b">
        <f t="shared" si="1521"/>
        <v>0</v>
      </c>
      <c r="AG1063" t="b">
        <f t="shared" si="1522"/>
        <v>0</v>
      </c>
      <c r="AH1063" t="b">
        <f t="shared" si="1523"/>
        <v>0</v>
      </c>
      <c r="AI1063" t="b">
        <f t="shared" si="1524"/>
        <v>0</v>
      </c>
      <c r="AJ1063" t="b">
        <f t="shared" si="1525"/>
        <v>0</v>
      </c>
      <c r="AK1063" t="b">
        <f t="shared" si="1526"/>
        <v>0</v>
      </c>
      <c r="AL1063" t="b">
        <f t="shared" si="1527"/>
        <v>0</v>
      </c>
      <c r="AM1063" t="b">
        <f t="shared" si="1528"/>
        <v>0</v>
      </c>
      <c r="AN1063" t="b">
        <f t="shared" si="1529"/>
        <v>0</v>
      </c>
      <c r="AO1063" t="b">
        <f t="shared" si="1530"/>
        <v>0</v>
      </c>
      <c r="AP1063" t="b">
        <f t="shared" si="1531"/>
        <v>0</v>
      </c>
      <c r="AQ1063" t="b">
        <f t="shared" si="1532"/>
        <v>0</v>
      </c>
      <c r="AR1063" t="b">
        <f t="shared" si="1533"/>
        <v>0</v>
      </c>
      <c r="AS1063" t="b">
        <f t="shared" si="1534"/>
        <v>0</v>
      </c>
      <c r="AT1063" t="b">
        <f t="shared" si="1535"/>
        <v>0</v>
      </c>
      <c r="AU1063" t="b">
        <f t="shared" si="1536"/>
        <v>0</v>
      </c>
      <c r="AV1063" t="b">
        <f t="shared" si="1537"/>
        <v>0</v>
      </c>
      <c r="AW1063" t="b">
        <f t="shared" si="1538"/>
        <v>0</v>
      </c>
      <c r="AX1063" t="b">
        <f t="shared" si="1539"/>
        <v>0</v>
      </c>
      <c r="AY1063" t="b">
        <f t="shared" si="1540"/>
        <v>0</v>
      </c>
      <c r="AZ1063" t="b">
        <f t="shared" si="1541"/>
        <v>0</v>
      </c>
      <c r="BA1063" t="b">
        <f t="shared" si="1542"/>
        <v>0</v>
      </c>
      <c r="BB1063" t="b">
        <f t="shared" si="1543"/>
        <v>0</v>
      </c>
      <c r="BC1063" t="b">
        <f t="shared" si="1544"/>
        <v>0</v>
      </c>
      <c r="BD1063" t="b">
        <f t="shared" si="1545"/>
        <v>0</v>
      </c>
      <c r="BE1063" t="b">
        <f t="shared" si="1546"/>
        <v>0</v>
      </c>
      <c r="BF1063" t="b">
        <f t="shared" si="1547"/>
        <v>0</v>
      </c>
      <c r="BG1063" t="b">
        <f t="shared" si="1548"/>
        <v>0</v>
      </c>
      <c r="BH1063" t="b">
        <f t="shared" si="1549"/>
        <v>0</v>
      </c>
      <c r="BI1063" t="b">
        <f t="shared" si="1550"/>
        <v>0</v>
      </c>
      <c r="BJ1063" t="b">
        <f t="shared" si="1551"/>
        <v>0</v>
      </c>
      <c r="BK1063" t="b">
        <f t="shared" si="1552"/>
        <v>0</v>
      </c>
      <c r="BL1063" t="b">
        <f t="shared" si="1553"/>
        <v>0</v>
      </c>
      <c r="BM1063" t="b">
        <f t="shared" si="1554"/>
        <v>0</v>
      </c>
      <c r="BN1063" t="b">
        <f t="shared" si="1555"/>
        <v>0</v>
      </c>
      <c r="BO1063" t="b">
        <f t="shared" si="1556"/>
        <v>0</v>
      </c>
      <c r="BP1063" t="b">
        <f t="shared" si="1557"/>
        <v>0</v>
      </c>
      <c r="BQ1063" t="b">
        <f t="shared" si="1558"/>
        <v>0</v>
      </c>
      <c r="BR1063" t="b">
        <f t="shared" si="1559"/>
        <v>0</v>
      </c>
      <c r="BS1063" t="b">
        <f t="shared" si="1560"/>
        <v>0</v>
      </c>
      <c r="BT1063" t="b">
        <f t="shared" si="1561"/>
        <v>1</v>
      </c>
      <c r="BU1063" t="b">
        <f t="shared" si="1562"/>
        <v>0</v>
      </c>
      <c r="BV1063" t="b">
        <f t="shared" si="1563"/>
        <v>0</v>
      </c>
      <c r="BW1063" t="b">
        <f t="shared" si="1564"/>
        <v>0</v>
      </c>
      <c r="BX1063" t="b">
        <f t="shared" si="1565"/>
        <v>0</v>
      </c>
      <c r="BY1063" t="b">
        <f t="shared" si="1566"/>
        <v>0</v>
      </c>
      <c r="BZ1063" t="b">
        <f t="shared" si="1567"/>
        <v>0</v>
      </c>
      <c r="CA1063" t="b">
        <f t="shared" si="1568"/>
        <v>0</v>
      </c>
      <c r="CB1063" t="b">
        <f t="shared" si="1569"/>
        <v>0</v>
      </c>
      <c r="CC1063" t="b">
        <f t="shared" si="1570"/>
        <v>0</v>
      </c>
      <c r="CD1063" t="b">
        <f t="shared" si="1571"/>
        <v>0</v>
      </c>
      <c r="CE1063" t="b">
        <f t="shared" si="1572"/>
        <v>0</v>
      </c>
      <c r="CF1063" t="b">
        <f t="shared" si="1573"/>
        <v>0</v>
      </c>
      <c r="CG1063" t="b">
        <f t="shared" si="1574"/>
        <v>0</v>
      </c>
      <c r="CH1063" t="b">
        <f t="shared" si="1575"/>
        <v>0</v>
      </c>
      <c r="CI1063" t="b">
        <f t="shared" si="1576"/>
        <v>0</v>
      </c>
      <c r="CJ1063" t="b">
        <f t="shared" si="1577"/>
        <v>0</v>
      </c>
      <c r="CK1063" t="b">
        <f t="shared" si="1578"/>
        <v>0</v>
      </c>
      <c r="CL1063" t="b">
        <f t="shared" si="1579"/>
        <v>0</v>
      </c>
      <c r="CM1063" t="b">
        <f t="shared" si="1580"/>
        <v>0</v>
      </c>
      <c r="CN1063" t="b">
        <f t="shared" si="1581"/>
        <v>0</v>
      </c>
      <c r="CO1063" t="b">
        <f t="shared" si="1582"/>
        <v>0</v>
      </c>
      <c r="CP1063" t="b">
        <f t="shared" si="1583"/>
        <v>0</v>
      </c>
      <c r="CQ1063" t="b">
        <f t="shared" si="1584"/>
        <v>0</v>
      </c>
      <c r="CR1063" t="b">
        <f t="shared" si="1585"/>
        <v>0</v>
      </c>
      <c r="CS1063" t="b">
        <f t="shared" si="1586"/>
        <v>0</v>
      </c>
      <c r="CT1063" t="b">
        <f t="shared" si="1587"/>
        <v>0</v>
      </c>
      <c r="CU1063" t="b">
        <f t="shared" si="1588"/>
        <v>0</v>
      </c>
      <c r="CV1063" t="b">
        <f t="shared" si="1589"/>
        <v>0</v>
      </c>
      <c r="CW1063" t="b">
        <f t="shared" si="1590"/>
        <v>0</v>
      </c>
      <c r="CX1063" t="b">
        <f t="shared" si="1591"/>
        <v>0</v>
      </c>
      <c r="CY1063" t="b">
        <f t="shared" si="1592"/>
        <v>0</v>
      </c>
      <c r="CZ1063" t="b">
        <f t="shared" si="1593"/>
        <v>0</v>
      </c>
      <c r="DA1063" t="b">
        <f t="shared" si="1594"/>
        <v>0</v>
      </c>
      <c r="DB1063" t="b">
        <f t="shared" si="1595"/>
        <v>0</v>
      </c>
      <c r="DC1063" t="b">
        <f t="shared" si="1596"/>
        <v>0</v>
      </c>
      <c r="DD1063" t="b">
        <f t="shared" si="1597"/>
        <v>0</v>
      </c>
    </row>
    <row r="1064" spans="1:108">
      <c r="A1064" s="3" t="s">
        <v>3547</v>
      </c>
      <c r="C1064" t="s">
        <v>3548</v>
      </c>
      <c r="D1064" s="4"/>
      <c r="E1064" s="4"/>
      <c r="G1064" t="s">
        <v>3549</v>
      </c>
      <c r="H1064" t="s">
        <v>7443</v>
      </c>
      <c r="I1064" t="s">
        <v>7417</v>
      </c>
      <c r="J1064" s="4" t="s">
        <v>183</v>
      </c>
      <c r="K1064" s="4" t="s">
        <v>183</v>
      </c>
      <c r="L1064" s="4" t="s">
        <v>7248</v>
      </c>
      <c r="M1064" s="4" t="s">
        <v>3550</v>
      </c>
      <c r="N1064" s="4" t="s">
        <v>3551</v>
      </c>
      <c r="O1064" s="4" t="b">
        <f t="shared" si="1504"/>
        <v>1</v>
      </c>
      <c r="P1064" s="4" t="b">
        <f t="shared" si="1505"/>
        <v>1</v>
      </c>
      <c r="Q1064" s="4" t="b">
        <f t="shared" si="1506"/>
        <v>1</v>
      </c>
      <c r="R1064" s="4" t="b">
        <f t="shared" si="1507"/>
        <v>1</v>
      </c>
      <c r="S1064" s="4" t="b">
        <f t="shared" si="1508"/>
        <v>1</v>
      </c>
      <c r="T1064" s="4" t="b">
        <f t="shared" si="1509"/>
        <v>1</v>
      </c>
      <c r="U1064" s="4" t="b">
        <f t="shared" si="1510"/>
        <v>1</v>
      </c>
      <c r="V1064" s="4" t="b">
        <f t="shared" si="1511"/>
        <v>1</v>
      </c>
      <c r="W1064" s="4" t="b">
        <f t="shared" si="1512"/>
        <v>0</v>
      </c>
      <c r="X1064" s="4" t="b">
        <f t="shared" si="1513"/>
        <v>1</v>
      </c>
      <c r="Y1064" s="4" t="b">
        <f t="shared" si="1514"/>
        <v>1</v>
      </c>
      <c r="Z1064" s="4" t="b">
        <f t="shared" si="1515"/>
        <v>1</v>
      </c>
      <c r="AA1064" s="4" t="b">
        <f t="shared" si="1516"/>
        <v>1</v>
      </c>
      <c r="AB1064" s="4" t="b">
        <f t="shared" si="1517"/>
        <v>0</v>
      </c>
      <c r="AC1064" s="4" t="b">
        <f t="shared" si="1518"/>
        <v>0</v>
      </c>
      <c r="AD1064" s="4" t="b">
        <f t="shared" si="1519"/>
        <v>1</v>
      </c>
      <c r="AE1064" s="4" t="b">
        <f t="shared" si="1520"/>
        <v>0</v>
      </c>
      <c r="AF1064" s="4" t="b">
        <f t="shared" si="1521"/>
        <v>0</v>
      </c>
      <c r="AG1064" s="4" t="b">
        <f t="shared" si="1522"/>
        <v>1</v>
      </c>
      <c r="AH1064" s="4" t="b">
        <f t="shared" si="1523"/>
        <v>1</v>
      </c>
      <c r="AI1064" s="4" t="b">
        <f t="shared" si="1524"/>
        <v>1</v>
      </c>
      <c r="AJ1064" s="4" t="b">
        <f t="shared" si="1525"/>
        <v>0</v>
      </c>
      <c r="AK1064" s="4" t="b">
        <f t="shared" si="1526"/>
        <v>1</v>
      </c>
      <c r="AL1064" s="4" t="b">
        <f t="shared" si="1527"/>
        <v>0</v>
      </c>
      <c r="AM1064" s="4" t="b">
        <f t="shared" si="1528"/>
        <v>0</v>
      </c>
      <c r="AN1064" s="4" t="b">
        <f t="shared" si="1529"/>
        <v>0</v>
      </c>
      <c r="AO1064" s="4" t="b">
        <f t="shared" si="1530"/>
        <v>0</v>
      </c>
      <c r="AP1064" s="4" t="b">
        <f t="shared" si="1531"/>
        <v>0</v>
      </c>
      <c r="AQ1064" s="4" t="b">
        <f t="shared" si="1532"/>
        <v>0</v>
      </c>
      <c r="AR1064" s="4" t="b">
        <f t="shared" si="1533"/>
        <v>0</v>
      </c>
      <c r="AS1064" s="4" t="b">
        <f t="shared" si="1534"/>
        <v>0</v>
      </c>
      <c r="AT1064" s="4" t="b">
        <f t="shared" si="1535"/>
        <v>1</v>
      </c>
      <c r="AU1064" s="4" t="b">
        <f t="shared" si="1536"/>
        <v>0</v>
      </c>
      <c r="AV1064" s="4" t="b">
        <f t="shared" si="1537"/>
        <v>1</v>
      </c>
      <c r="AW1064" s="4" t="b">
        <f t="shared" si="1538"/>
        <v>1</v>
      </c>
      <c r="AX1064" s="4" t="b">
        <f t="shared" si="1539"/>
        <v>1</v>
      </c>
      <c r="AY1064" s="4" t="b">
        <f t="shared" si="1540"/>
        <v>0</v>
      </c>
      <c r="AZ1064" s="4" t="b">
        <f t="shared" si="1541"/>
        <v>0</v>
      </c>
      <c r="BA1064" s="4" t="b">
        <f t="shared" si="1542"/>
        <v>0</v>
      </c>
      <c r="BB1064" s="4" t="b">
        <f t="shared" si="1543"/>
        <v>1</v>
      </c>
      <c r="BC1064" s="4" t="b">
        <f t="shared" si="1544"/>
        <v>0</v>
      </c>
      <c r="BD1064" s="4" t="b">
        <f t="shared" si="1545"/>
        <v>1</v>
      </c>
      <c r="BE1064" s="4" t="b">
        <f t="shared" si="1546"/>
        <v>1</v>
      </c>
      <c r="BF1064" s="4" t="b">
        <f t="shared" si="1547"/>
        <v>1</v>
      </c>
      <c r="BG1064" s="4" t="b">
        <f t="shared" si="1548"/>
        <v>1</v>
      </c>
      <c r="BH1064" s="4" t="b">
        <f t="shared" si="1549"/>
        <v>0</v>
      </c>
      <c r="BI1064" s="4" t="b">
        <f t="shared" si="1550"/>
        <v>1</v>
      </c>
      <c r="BJ1064" s="4" t="b">
        <f t="shared" si="1551"/>
        <v>1</v>
      </c>
      <c r="BK1064" s="4" t="b">
        <f t="shared" si="1552"/>
        <v>0</v>
      </c>
      <c r="BL1064" s="4" t="b">
        <f t="shared" si="1553"/>
        <v>1</v>
      </c>
      <c r="BM1064" s="4" t="b">
        <f t="shared" si="1554"/>
        <v>0</v>
      </c>
      <c r="BN1064" s="4" t="b">
        <f t="shared" si="1555"/>
        <v>1</v>
      </c>
      <c r="BO1064" s="4" t="b">
        <f t="shared" si="1556"/>
        <v>1</v>
      </c>
      <c r="BP1064" s="4" t="b">
        <f t="shared" si="1557"/>
        <v>1</v>
      </c>
      <c r="BQ1064" s="4" t="b">
        <f t="shared" si="1558"/>
        <v>1</v>
      </c>
      <c r="BR1064" s="4" t="b">
        <f t="shared" si="1559"/>
        <v>1</v>
      </c>
      <c r="BS1064" s="4" t="b">
        <f t="shared" si="1560"/>
        <v>1</v>
      </c>
      <c r="BT1064" s="4" t="b">
        <f t="shared" si="1561"/>
        <v>1</v>
      </c>
      <c r="BU1064" s="4" t="b">
        <f t="shared" si="1562"/>
        <v>1</v>
      </c>
      <c r="BV1064" s="4" t="b">
        <f t="shared" si="1563"/>
        <v>1</v>
      </c>
      <c r="BW1064" s="4" t="b">
        <f t="shared" si="1564"/>
        <v>0</v>
      </c>
      <c r="BX1064" s="4" t="b">
        <f t="shared" si="1565"/>
        <v>0</v>
      </c>
      <c r="BY1064" s="4" t="b">
        <f t="shared" si="1566"/>
        <v>1</v>
      </c>
      <c r="BZ1064" s="4" t="b">
        <f t="shared" si="1567"/>
        <v>0</v>
      </c>
      <c r="CA1064" s="4" t="b">
        <f t="shared" si="1568"/>
        <v>1</v>
      </c>
      <c r="CB1064" s="4" t="b">
        <f t="shared" si="1569"/>
        <v>0</v>
      </c>
      <c r="CC1064" s="4" t="b">
        <f t="shared" si="1570"/>
        <v>0</v>
      </c>
      <c r="CD1064" s="4" t="b">
        <f t="shared" si="1571"/>
        <v>0</v>
      </c>
      <c r="CE1064" s="4" t="b">
        <f t="shared" si="1572"/>
        <v>0</v>
      </c>
      <c r="CF1064" s="4" t="b">
        <f t="shared" si="1573"/>
        <v>0</v>
      </c>
      <c r="CG1064" s="4" t="b">
        <f t="shared" si="1574"/>
        <v>1</v>
      </c>
      <c r="CH1064" s="4" t="b">
        <f t="shared" si="1575"/>
        <v>1</v>
      </c>
      <c r="CI1064" s="4" t="b">
        <f t="shared" si="1576"/>
        <v>1</v>
      </c>
      <c r="CJ1064" s="4" t="b">
        <f t="shared" si="1577"/>
        <v>0</v>
      </c>
      <c r="CK1064" s="4" t="b">
        <f t="shared" si="1578"/>
        <v>1</v>
      </c>
      <c r="CL1064" s="4" t="b">
        <f t="shared" si="1579"/>
        <v>0</v>
      </c>
      <c r="CM1064" s="4" t="b">
        <f t="shared" si="1580"/>
        <v>0</v>
      </c>
      <c r="CN1064" s="4" t="b">
        <f t="shared" si="1581"/>
        <v>0</v>
      </c>
      <c r="CO1064" s="4" t="b">
        <f t="shared" si="1582"/>
        <v>0</v>
      </c>
      <c r="CP1064" s="4" t="b">
        <f t="shared" si="1583"/>
        <v>1</v>
      </c>
      <c r="CQ1064" s="4" t="b">
        <f t="shared" si="1584"/>
        <v>0</v>
      </c>
      <c r="CR1064" s="4" t="b">
        <f t="shared" si="1585"/>
        <v>1</v>
      </c>
      <c r="CS1064" s="4" t="b">
        <f t="shared" si="1586"/>
        <v>1</v>
      </c>
      <c r="CT1064" s="4" t="b">
        <f t="shared" si="1587"/>
        <v>0</v>
      </c>
      <c r="CU1064" s="4" t="b">
        <f t="shared" si="1588"/>
        <v>0</v>
      </c>
      <c r="CV1064" s="4" t="b">
        <f t="shared" si="1589"/>
        <v>0</v>
      </c>
      <c r="CW1064" s="4" t="b">
        <f t="shared" si="1590"/>
        <v>0</v>
      </c>
      <c r="CX1064" s="4" t="b">
        <f t="shared" si="1591"/>
        <v>0</v>
      </c>
      <c r="CY1064" s="4" t="b">
        <f t="shared" si="1592"/>
        <v>1</v>
      </c>
      <c r="CZ1064" s="4" t="b">
        <f t="shared" si="1593"/>
        <v>1</v>
      </c>
      <c r="DA1064" s="4" t="b">
        <f t="shared" si="1594"/>
        <v>0</v>
      </c>
      <c r="DB1064" s="4" t="b">
        <f t="shared" si="1595"/>
        <v>0</v>
      </c>
      <c r="DC1064" s="4" t="b">
        <f t="shared" si="1596"/>
        <v>0</v>
      </c>
      <c r="DD1064" s="4" t="b">
        <f t="shared" si="1597"/>
        <v>0</v>
      </c>
    </row>
    <row r="1065" spans="1:108">
      <c r="A1065" s="3" t="s">
        <v>3552</v>
      </c>
      <c r="C1065" t="s">
        <v>3548</v>
      </c>
      <c r="D1065" s="4"/>
      <c r="E1065" s="4"/>
      <c r="G1065" t="s">
        <v>3549</v>
      </c>
      <c r="H1065" t="s">
        <v>7443</v>
      </c>
      <c r="I1065" t="s">
        <v>7417</v>
      </c>
      <c r="J1065" s="4" t="s">
        <v>16</v>
      </c>
      <c r="K1065" s="4" t="s">
        <v>16</v>
      </c>
      <c r="L1065" s="4" t="s">
        <v>7249</v>
      </c>
      <c r="M1065" s="4" t="s">
        <v>2691</v>
      </c>
      <c r="N1065" s="82" t="s">
        <v>3553</v>
      </c>
      <c r="O1065" s="4" t="b">
        <f t="shared" si="1504"/>
        <v>1</v>
      </c>
      <c r="P1065" s="4" t="b">
        <f t="shared" si="1505"/>
        <v>1</v>
      </c>
      <c r="Q1065" s="4" t="b">
        <f t="shared" si="1506"/>
        <v>1</v>
      </c>
      <c r="R1065" s="4" t="b">
        <f t="shared" si="1507"/>
        <v>1</v>
      </c>
      <c r="S1065" s="4" t="b">
        <f t="shared" si="1508"/>
        <v>1</v>
      </c>
      <c r="T1065" s="4" t="b">
        <f t="shared" si="1509"/>
        <v>1</v>
      </c>
      <c r="U1065" s="4" t="b">
        <f t="shared" si="1510"/>
        <v>1</v>
      </c>
      <c r="V1065" s="4" t="b">
        <f t="shared" si="1511"/>
        <v>1</v>
      </c>
      <c r="W1065" s="4" t="b">
        <f t="shared" si="1512"/>
        <v>1</v>
      </c>
      <c r="X1065" s="4" t="b">
        <f t="shared" si="1513"/>
        <v>1</v>
      </c>
      <c r="Y1065" s="4" t="b">
        <f t="shared" si="1514"/>
        <v>1</v>
      </c>
      <c r="Z1065" s="4" t="b">
        <f t="shared" si="1515"/>
        <v>1</v>
      </c>
      <c r="AA1065" s="4" t="b">
        <f t="shared" si="1516"/>
        <v>1</v>
      </c>
      <c r="AB1065" s="4" t="b">
        <f t="shared" si="1517"/>
        <v>1</v>
      </c>
      <c r="AC1065" s="4" t="b">
        <f t="shared" si="1518"/>
        <v>0</v>
      </c>
      <c r="AD1065" s="4" t="b">
        <f t="shared" si="1519"/>
        <v>1</v>
      </c>
      <c r="AE1065" s="4" t="b">
        <f t="shared" si="1520"/>
        <v>0</v>
      </c>
      <c r="AF1065" s="4" t="b">
        <f t="shared" si="1521"/>
        <v>0</v>
      </c>
      <c r="AG1065" s="4" t="b">
        <f t="shared" si="1522"/>
        <v>1</v>
      </c>
      <c r="AH1065" s="4" t="b">
        <f t="shared" si="1523"/>
        <v>1</v>
      </c>
      <c r="AI1065" s="4" t="b">
        <f t="shared" si="1524"/>
        <v>0</v>
      </c>
      <c r="AJ1065" s="4" t="b">
        <f t="shared" si="1525"/>
        <v>0</v>
      </c>
      <c r="AK1065" s="4" t="b">
        <f t="shared" si="1526"/>
        <v>1</v>
      </c>
      <c r="AL1065" s="4" t="b">
        <f t="shared" si="1527"/>
        <v>0</v>
      </c>
      <c r="AM1065" s="4" t="b">
        <f t="shared" si="1528"/>
        <v>1</v>
      </c>
      <c r="AN1065" s="4" t="b">
        <f t="shared" si="1529"/>
        <v>0</v>
      </c>
      <c r="AO1065" s="4" t="b">
        <f t="shared" si="1530"/>
        <v>0</v>
      </c>
      <c r="AP1065" s="4" t="b">
        <f t="shared" si="1531"/>
        <v>1</v>
      </c>
      <c r="AQ1065" s="4" t="b">
        <f t="shared" si="1532"/>
        <v>1</v>
      </c>
      <c r="AR1065" s="4" t="b">
        <f t="shared" si="1533"/>
        <v>0</v>
      </c>
      <c r="AS1065" s="4" t="b">
        <f t="shared" si="1534"/>
        <v>0</v>
      </c>
      <c r="AT1065" s="4" t="b">
        <f t="shared" si="1535"/>
        <v>1</v>
      </c>
      <c r="AU1065" s="4" t="b">
        <f t="shared" si="1536"/>
        <v>0</v>
      </c>
      <c r="AV1065" s="4" t="b">
        <f t="shared" si="1537"/>
        <v>1</v>
      </c>
      <c r="AW1065" s="4" t="b">
        <f t="shared" si="1538"/>
        <v>1</v>
      </c>
      <c r="AX1065" s="4" t="b">
        <f t="shared" si="1539"/>
        <v>1</v>
      </c>
      <c r="AY1065" s="4" t="b">
        <f t="shared" si="1540"/>
        <v>1</v>
      </c>
      <c r="AZ1065" s="4" t="b">
        <f t="shared" si="1541"/>
        <v>1</v>
      </c>
      <c r="BA1065" s="4" t="b">
        <f t="shared" si="1542"/>
        <v>1</v>
      </c>
      <c r="BB1065" s="4" t="b">
        <f t="shared" si="1543"/>
        <v>0</v>
      </c>
      <c r="BC1065" s="4" t="b">
        <f t="shared" si="1544"/>
        <v>0</v>
      </c>
      <c r="BD1065" s="4" t="b">
        <f t="shared" si="1545"/>
        <v>1</v>
      </c>
      <c r="BE1065" s="4" t="b">
        <f t="shared" si="1546"/>
        <v>1</v>
      </c>
      <c r="BF1065" s="4" t="b">
        <f t="shared" si="1547"/>
        <v>1</v>
      </c>
      <c r="BG1065" s="4" t="b">
        <f t="shared" si="1548"/>
        <v>1</v>
      </c>
      <c r="BH1065" s="4" t="b">
        <f t="shared" si="1549"/>
        <v>1</v>
      </c>
      <c r="BI1065" s="4" t="b">
        <f t="shared" si="1550"/>
        <v>1</v>
      </c>
      <c r="BJ1065" s="4" t="b">
        <f t="shared" si="1551"/>
        <v>1</v>
      </c>
      <c r="BK1065" s="4" t="b">
        <f t="shared" si="1552"/>
        <v>0</v>
      </c>
      <c r="BL1065" s="4" t="b">
        <f t="shared" si="1553"/>
        <v>0</v>
      </c>
      <c r="BM1065" s="4" t="b">
        <f t="shared" si="1554"/>
        <v>1</v>
      </c>
      <c r="BN1065" s="4" t="b">
        <f t="shared" si="1555"/>
        <v>0</v>
      </c>
      <c r="BO1065" s="4" t="b">
        <f t="shared" si="1556"/>
        <v>1</v>
      </c>
      <c r="BP1065" s="4" t="b">
        <f t="shared" si="1557"/>
        <v>1</v>
      </c>
      <c r="BQ1065" s="4" t="b">
        <f t="shared" si="1558"/>
        <v>0</v>
      </c>
      <c r="BR1065" s="4" t="b">
        <f t="shared" si="1559"/>
        <v>0</v>
      </c>
      <c r="BS1065" s="4" t="b">
        <f t="shared" si="1560"/>
        <v>1</v>
      </c>
      <c r="BT1065" s="4" t="b">
        <f t="shared" si="1561"/>
        <v>1</v>
      </c>
      <c r="BU1065" s="4" t="b">
        <f t="shared" si="1562"/>
        <v>1</v>
      </c>
      <c r="BV1065" s="4" t="b">
        <f t="shared" si="1563"/>
        <v>0</v>
      </c>
      <c r="BW1065" s="4" t="b">
        <f t="shared" si="1564"/>
        <v>0</v>
      </c>
      <c r="BX1065" s="4" t="b">
        <f t="shared" si="1565"/>
        <v>1</v>
      </c>
      <c r="BY1065" s="4" t="b">
        <f t="shared" si="1566"/>
        <v>1</v>
      </c>
      <c r="BZ1065" s="4" t="b">
        <f t="shared" si="1567"/>
        <v>0</v>
      </c>
      <c r="CA1065" s="4" t="b">
        <f t="shared" si="1568"/>
        <v>0</v>
      </c>
      <c r="CB1065" s="4" t="b">
        <f t="shared" si="1569"/>
        <v>1</v>
      </c>
      <c r="CC1065" s="4" t="b">
        <f t="shared" si="1570"/>
        <v>1</v>
      </c>
      <c r="CD1065" s="4" t="b">
        <f t="shared" si="1571"/>
        <v>0</v>
      </c>
      <c r="CE1065" s="4" t="b">
        <f t="shared" si="1572"/>
        <v>0</v>
      </c>
      <c r="CF1065" s="4" t="b">
        <f t="shared" si="1573"/>
        <v>1</v>
      </c>
      <c r="CG1065" s="4" t="b">
        <f t="shared" si="1574"/>
        <v>0</v>
      </c>
      <c r="CH1065" s="4" t="b">
        <f t="shared" si="1575"/>
        <v>1</v>
      </c>
      <c r="CI1065" s="4" t="b">
        <f t="shared" si="1576"/>
        <v>1</v>
      </c>
      <c r="CJ1065" s="4" t="b">
        <f t="shared" si="1577"/>
        <v>0</v>
      </c>
      <c r="CK1065" s="4" t="b">
        <f t="shared" si="1578"/>
        <v>1</v>
      </c>
      <c r="CL1065" s="4" t="b">
        <f t="shared" si="1579"/>
        <v>0</v>
      </c>
      <c r="CM1065" s="4" t="b">
        <f t="shared" si="1580"/>
        <v>0</v>
      </c>
      <c r="CN1065" s="4" t="b">
        <f t="shared" si="1581"/>
        <v>0</v>
      </c>
      <c r="CO1065" s="4" t="b">
        <f t="shared" si="1582"/>
        <v>1</v>
      </c>
      <c r="CP1065" s="4" t="b">
        <f t="shared" si="1583"/>
        <v>1</v>
      </c>
      <c r="CQ1065" s="4" t="b">
        <f t="shared" si="1584"/>
        <v>1</v>
      </c>
      <c r="CR1065" s="4" t="b">
        <f t="shared" si="1585"/>
        <v>0</v>
      </c>
      <c r="CS1065" s="4" t="b">
        <f t="shared" si="1586"/>
        <v>1</v>
      </c>
      <c r="CT1065" s="4" t="b">
        <f t="shared" si="1587"/>
        <v>0</v>
      </c>
      <c r="CU1065" s="4" t="b">
        <f t="shared" si="1588"/>
        <v>0</v>
      </c>
      <c r="CV1065" s="4" t="b">
        <f t="shared" si="1589"/>
        <v>0</v>
      </c>
      <c r="CW1065" s="4" t="b">
        <f t="shared" si="1590"/>
        <v>1</v>
      </c>
      <c r="CX1065" s="4" t="b">
        <f t="shared" si="1591"/>
        <v>0</v>
      </c>
      <c r="CY1065" s="4" t="b">
        <f t="shared" si="1592"/>
        <v>0</v>
      </c>
      <c r="CZ1065" s="4" t="b">
        <f t="shared" si="1593"/>
        <v>1</v>
      </c>
      <c r="DA1065" s="4" t="b">
        <f t="shared" si="1594"/>
        <v>1</v>
      </c>
      <c r="DB1065" s="4" t="b">
        <f t="shared" si="1595"/>
        <v>1</v>
      </c>
      <c r="DC1065" s="4" t="b">
        <f t="shared" si="1596"/>
        <v>0</v>
      </c>
      <c r="DD1065" s="4" t="b">
        <f t="shared" si="1597"/>
        <v>0</v>
      </c>
    </row>
    <row r="1066" spans="1:108">
      <c r="A1066" s="3" t="s">
        <v>3554</v>
      </c>
      <c r="C1066" t="s">
        <v>3548</v>
      </c>
      <c r="D1066" s="4"/>
      <c r="E1066" s="4"/>
      <c r="G1066" t="s">
        <v>3549</v>
      </c>
      <c r="H1066" t="s">
        <v>7443</v>
      </c>
      <c r="I1066" t="s">
        <v>7417</v>
      </c>
      <c r="J1066" s="4" t="s">
        <v>362</v>
      </c>
      <c r="K1066" s="4" t="s">
        <v>136</v>
      </c>
      <c r="L1066" s="4" t="s">
        <v>7250</v>
      </c>
      <c r="M1066" t="s">
        <v>6079</v>
      </c>
      <c r="N1066" s="4" t="s">
        <v>3555</v>
      </c>
      <c r="O1066" s="4" t="b">
        <f t="shared" si="1504"/>
        <v>1</v>
      </c>
      <c r="P1066" s="4" t="b">
        <f t="shared" si="1505"/>
        <v>0</v>
      </c>
      <c r="Q1066" s="4" t="b">
        <f t="shared" si="1506"/>
        <v>1</v>
      </c>
      <c r="R1066" s="4" t="b">
        <f t="shared" si="1507"/>
        <v>0</v>
      </c>
      <c r="S1066" s="4" t="b">
        <f t="shared" si="1508"/>
        <v>1</v>
      </c>
      <c r="T1066" s="4" t="b">
        <f t="shared" si="1509"/>
        <v>0</v>
      </c>
      <c r="U1066" s="4" t="b">
        <f t="shared" si="1510"/>
        <v>1</v>
      </c>
      <c r="V1066" s="4" t="b">
        <f t="shared" si="1511"/>
        <v>0</v>
      </c>
      <c r="W1066" s="4" t="b">
        <f t="shared" si="1512"/>
        <v>1</v>
      </c>
      <c r="X1066" s="4" t="b">
        <f t="shared" si="1513"/>
        <v>1</v>
      </c>
      <c r="Y1066" s="4" t="b">
        <f t="shared" si="1514"/>
        <v>0</v>
      </c>
      <c r="Z1066" s="4" t="b">
        <f t="shared" si="1515"/>
        <v>0</v>
      </c>
      <c r="AA1066" s="4" t="b">
        <f t="shared" si="1516"/>
        <v>0</v>
      </c>
      <c r="AB1066" s="4" t="b">
        <f t="shared" si="1517"/>
        <v>0</v>
      </c>
      <c r="AC1066" s="4" t="b">
        <f t="shared" si="1518"/>
        <v>0</v>
      </c>
      <c r="AD1066" s="4" t="b">
        <f t="shared" si="1519"/>
        <v>0</v>
      </c>
      <c r="AE1066" s="4" t="b">
        <f t="shared" si="1520"/>
        <v>0</v>
      </c>
      <c r="AF1066" s="4" t="b">
        <f t="shared" si="1521"/>
        <v>0</v>
      </c>
      <c r="AG1066" s="4" t="b">
        <f t="shared" si="1522"/>
        <v>0</v>
      </c>
      <c r="AH1066" s="4" t="b">
        <f t="shared" si="1523"/>
        <v>0</v>
      </c>
      <c r="AI1066" s="4" t="b">
        <f t="shared" si="1524"/>
        <v>0</v>
      </c>
      <c r="AJ1066" s="4" t="b">
        <f t="shared" si="1525"/>
        <v>0</v>
      </c>
      <c r="AK1066" s="4" t="b">
        <f t="shared" si="1526"/>
        <v>0</v>
      </c>
      <c r="AL1066" s="4" t="b">
        <f t="shared" si="1527"/>
        <v>0</v>
      </c>
      <c r="AM1066" s="4" t="b">
        <f t="shared" si="1528"/>
        <v>0</v>
      </c>
      <c r="AN1066" s="4" t="b">
        <f t="shared" si="1529"/>
        <v>0</v>
      </c>
      <c r="AO1066" s="4" t="b">
        <f t="shared" si="1530"/>
        <v>0</v>
      </c>
      <c r="AP1066" s="4" t="b">
        <f t="shared" si="1531"/>
        <v>0</v>
      </c>
      <c r="AQ1066" s="4" t="b">
        <f t="shared" si="1532"/>
        <v>0</v>
      </c>
      <c r="AR1066" s="4" t="b">
        <f t="shared" si="1533"/>
        <v>0</v>
      </c>
      <c r="AS1066" s="4" t="b">
        <f t="shared" si="1534"/>
        <v>0</v>
      </c>
      <c r="AT1066" s="4" t="b">
        <f t="shared" si="1535"/>
        <v>0</v>
      </c>
      <c r="AU1066" s="4" t="b">
        <f t="shared" si="1536"/>
        <v>0</v>
      </c>
      <c r="AV1066" s="4" t="b">
        <f t="shared" si="1537"/>
        <v>0</v>
      </c>
      <c r="AW1066" s="4" t="b">
        <f t="shared" si="1538"/>
        <v>0</v>
      </c>
      <c r="AX1066" s="4" t="b">
        <f t="shared" si="1539"/>
        <v>0</v>
      </c>
      <c r="AY1066" s="4" t="b">
        <f t="shared" si="1540"/>
        <v>0</v>
      </c>
      <c r="AZ1066" s="4" t="b">
        <f t="shared" si="1541"/>
        <v>0</v>
      </c>
      <c r="BA1066" s="4" t="b">
        <f t="shared" si="1542"/>
        <v>1</v>
      </c>
      <c r="BB1066" s="4" t="b">
        <f t="shared" si="1543"/>
        <v>0</v>
      </c>
      <c r="BC1066" s="4" t="b">
        <f t="shared" si="1544"/>
        <v>0</v>
      </c>
      <c r="BD1066" s="4" t="b">
        <f t="shared" si="1545"/>
        <v>0</v>
      </c>
      <c r="BE1066" s="4" t="b">
        <f t="shared" si="1546"/>
        <v>0</v>
      </c>
      <c r="BF1066" s="4" t="b">
        <f t="shared" si="1547"/>
        <v>0</v>
      </c>
      <c r="BG1066" s="4" t="b">
        <f t="shared" si="1548"/>
        <v>0</v>
      </c>
      <c r="BH1066" s="4" t="b">
        <f t="shared" si="1549"/>
        <v>0</v>
      </c>
      <c r="BI1066" s="4" t="b">
        <f t="shared" si="1550"/>
        <v>0</v>
      </c>
      <c r="BJ1066" s="4" t="b">
        <f t="shared" si="1551"/>
        <v>0</v>
      </c>
      <c r="BK1066" s="4" t="b">
        <f t="shared" si="1552"/>
        <v>0</v>
      </c>
      <c r="BL1066" s="4" t="b">
        <f t="shared" si="1553"/>
        <v>1</v>
      </c>
      <c r="BM1066" s="4" t="b">
        <f t="shared" si="1554"/>
        <v>0</v>
      </c>
      <c r="BN1066" s="4" t="b">
        <f t="shared" si="1555"/>
        <v>0</v>
      </c>
      <c r="BO1066" s="4" t="b">
        <f t="shared" si="1556"/>
        <v>0</v>
      </c>
      <c r="BP1066" s="4" t="b">
        <f t="shared" si="1557"/>
        <v>0</v>
      </c>
      <c r="BQ1066" s="4" t="b">
        <f t="shared" si="1558"/>
        <v>0</v>
      </c>
      <c r="BR1066" s="4" t="b">
        <f t="shared" si="1559"/>
        <v>0</v>
      </c>
      <c r="BS1066" s="4" t="b">
        <f t="shared" si="1560"/>
        <v>1</v>
      </c>
      <c r="BT1066" s="4" t="b">
        <f t="shared" si="1561"/>
        <v>0</v>
      </c>
      <c r="BU1066" s="4" t="b">
        <f t="shared" si="1562"/>
        <v>0</v>
      </c>
      <c r="BV1066" s="4" t="b">
        <f t="shared" si="1563"/>
        <v>0</v>
      </c>
      <c r="BW1066" s="4" t="b">
        <f t="shared" si="1564"/>
        <v>0</v>
      </c>
      <c r="BX1066" s="4" t="b">
        <f t="shared" si="1565"/>
        <v>0</v>
      </c>
      <c r="BY1066" s="4" t="b">
        <f t="shared" si="1566"/>
        <v>0</v>
      </c>
      <c r="BZ1066" s="4" t="b">
        <f t="shared" si="1567"/>
        <v>0</v>
      </c>
      <c r="CA1066" s="4" t="b">
        <f t="shared" si="1568"/>
        <v>0</v>
      </c>
      <c r="CB1066" s="4" t="b">
        <f t="shared" si="1569"/>
        <v>1</v>
      </c>
      <c r="CC1066" s="4" t="b">
        <f t="shared" si="1570"/>
        <v>0</v>
      </c>
      <c r="CD1066" s="4" t="b">
        <f t="shared" si="1571"/>
        <v>1</v>
      </c>
      <c r="CE1066" s="4" t="b">
        <f t="shared" si="1572"/>
        <v>0</v>
      </c>
      <c r="CF1066" s="4" t="b">
        <f t="shared" si="1573"/>
        <v>0</v>
      </c>
      <c r="CG1066" s="4" t="b">
        <f t="shared" si="1574"/>
        <v>0</v>
      </c>
      <c r="CH1066" s="4" t="b">
        <f t="shared" si="1575"/>
        <v>0</v>
      </c>
      <c r="CI1066" s="4" t="b">
        <f t="shared" si="1576"/>
        <v>0</v>
      </c>
      <c r="CJ1066" s="4" t="b">
        <f t="shared" si="1577"/>
        <v>0</v>
      </c>
      <c r="CK1066" s="4" t="b">
        <f t="shared" si="1578"/>
        <v>0</v>
      </c>
      <c r="CL1066" s="4" t="b">
        <f t="shared" si="1579"/>
        <v>0</v>
      </c>
      <c r="CM1066" s="4" t="b">
        <f t="shared" si="1580"/>
        <v>0</v>
      </c>
      <c r="CN1066" s="4" t="b">
        <f t="shared" si="1581"/>
        <v>0</v>
      </c>
      <c r="CO1066" s="4" t="b">
        <f t="shared" si="1582"/>
        <v>0</v>
      </c>
      <c r="CP1066" s="4" t="b">
        <f t="shared" si="1583"/>
        <v>0</v>
      </c>
      <c r="CQ1066" s="4" t="b">
        <f t="shared" si="1584"/>
        <v>0</v>
      </c>
      <c r="CR1066" s="4" t="b">
        <f t="shared" si="1585"/>
        <v>0</v>
      </c>
      <c r="CS1066" s="4" t="b">
        <f t="shared" si="1586"/>
        <v>0</v>
      </c>
      <c r="CT1066" s="4" t="b">
        <f t="shared" si="1587"/>
        <v>0</v>
      </c>
      <c r="CU1066" s="4" t="b">
        <f t="shared" si="1588"/>
        <v>0</v>
      </c>
      <c r="CV1066" s="4" t="b">
        <f t="shared" si="1589"/>
        <v>0</v>
      </c>
      <c r="CW1066" s="4" t="b">
        <f t="shared" si="1590"/>
        <v>0</v>
      </c>
      <c r="CX1066" s="4" t="b">
        <f t="shared" si="1591"/>
        <v>0</v>
      </c>
      <c r="CY1066" s="4" t="b">
        <f t="shared" si="1592"/>
        <v>0</v>
      </c>
      <c r="CZ1066" s="4" t="b">
        <f t="shared" si="1593"/>
        <v>0</v>
      </c>
      <c r="DA1066" s="4" t="b">
        <f t="shared" si="1594"/>
        <v>0</v>
      </c>
      <c r="DB1066" s="4" t="b">
        <f t="shared" si="1595"/>
        <v>0</v>
      </c>
      <c r="DC1066" s="4" t="b">
        <f t="shared" si="1596"/>
        <v>0</v>
      </c>
      <c r="DD1066" s="4" t="b">
        <f t="shared" si="1597"/>
        <v>0</v>
      </c>
    </row>
    <row r="1067" spans="1:108">
      <c r="A1067" s="1" t="s">
        <v>3556</v>
      </c>
      <c r="C1067" t="s">
        <v>3548</v>
      </c>
      <c r="G1067" t="s">
        <v>3549</v>
      </c>
      <c r="H1067" t="s">
        <v>7443</v>
      </c>
      <c r="I1067" t="s">
        <v>7417</v>
      </c>
      <c r="J1067" s="1" t="s">
        <v>119</v>
      </c>
      <c r="K1067" t="s">
        <v>109</v>
      </c>
      <c r="L1067" t="s">
        <v>7251</v>
      </c>
      <c r="M1067" t="s">
        <v>6079</v>
      </c>
      <c r="N1067" t="s">
        <v>3557</v>
      </c>
      <c r="O1067" t="b">
        <f t="shared" si="1504"/>
        <v>0</v>
      </c>
      <c r="P1067" t="b">
        <f t="shared" si="1505"/>
        <v>0</v>
      </c>
      <c r="Q1067" t="b">
        <f t="shared" si="1506"/>
        <v>0</v>
      </c>
      <c r="R1067" t="b">
        <f t="shared" si="1507"/>
        <v>1</v>
      </c>
      <c r="S1067" t="b">
        <f t="shared" si="1508"/>
        <v>0</v>
      </c>
      <c r="T1067" t="b">
        <f t="shared" si="1509"/>
        <v>1</v>
      </c>
      <c r="U1067" t="b">
        <f t="shared" si="1510"/>
        <v>0</v>
      </c>
      <c r="V1067" t="b">
        <f t="shared" si="1511"/>
        <v>0</v>
      </c>
      <c r="W1067" t="b">
        <f t="shared" si="1512"/>
        <v>0</v>
      </c>
      <c r="X1067" t="b">
        <f t="shared" si="1513"/>
        <v>0</v>
      </c>
      <c r="Y1067" t="b">
        <f t="shared" si="1514"/>
        <v>1</v>
      </c>
      <c r="Z1067" t="b">
        <f t="shared" si="1515"/>
        <v>1</v>
      </c>
      <c r="AA1067" t="b">
        <f t="shared" si="1516"/>
        <v>0</v>
      </c>
      <c r="AB1067" t="b">
        <f t="shared" si="1517"/>
        <v>0</v>
      </c>
      <c r="AC1067" t="b">
        <f t="shared" si="1518"/>
        <v>0</v>
      </c>
      <c r="AD1067" t="b">
        <f t="shared" si="1519"/>
        <v>1</v>
      </c>
      <c r="AE1067" t="b">
        <f t="shared" si="1520"/>
        <v>0</v>
      </c>
      <c r="AF1067" t="b">
        <f t="shared" si="1521"/>
        <v>0</v>
      </c>
      <c r="AG1067" t="b">
        <f t="shared" si="1522"/>
        <v>0</v>
      </c>
      <c r="AH1067" t="b">
        <f t="shared" si="1523"/>
        <v>0</v>
      </c>
      <c r="AI1067" t="b">
        <f t="shared" si="1524"/>
        <v>0</v>
      </c>
      <c r="AJ1067" t="b">
        <f t="shared" si="1525"/>
        <v>0</v>
      </c>
      <c r="AK1067" t="b">
        <f t="shared" si="1526"/>
        <v>0</v>
      </c>
      <c r="AL1067" t="b">
        <f t="shared" si="1527"/>
        <v>0</v>
      </c>
      <c r="AM1067" t="b">
        <f t="shared" si="1528"/>
        <v>0</v>
      </c>
      <c r="AN1067" t="b">
        <f t="shared" si="1529"/>
        <v>0</v>
      </c>
      <c r="AO1067" t="b">
        <f t="shared" si="1530"/>
        <v>0</v>
      </c>
      <c r="AP1067" t="b">
        <f t="shared" si="1531"/>
        <v>0</v>
      </c>
      <c r="AQ1067" t="b">
        <f t="shared" si="1532"/>
        <v>0</v>
      </c>
      <c r="AR1067" t="b">
        <f t="shared" si="1533"/>
        <v>0</v>
      </c>
      <c r="AS1067" t="b">
        <f t="shared" si="1534"/>
        <v>0</v>
      </c>
      <c r="AT1067" t="b">
        <f t="shared" si="1535"/>
        <v>0</v>
      </c>
      <c r="AU1067" t="b">
        <f t="shared" si="1536"/>
        <v>0</v>
      </c>
      <c r="AV1067" t="b">
        <f t="shared" si="1537"/>
        <v>0</v>
      </c>
      <c r="AW1067" t="b">
        <f t="shared" si="1538"/>
        <v>0</v>
      </c>
      <c r="AX1067" t="b">
        <f t="shared" si="1539"/>
        <v>0</v>
      </c>
      <c r="AY1067" t="b">
        <f t="shared" si="1540"/>
        <v>0</v>
      </c>
      <c r="AZ1067" t="b">
        <f t="shared" si="1541"/>
        <v>0</v>
      </c>
      <c r="BA1067" t="b">
        <f t="shared" si="1542"/>
        <v>0</v>
      </c>
      <c r="BB1067" t="b">
        <f t="shared" si="1543"/>
        <v>0</v>
      </c>
      <c r="BC1067" t="b">
        <f t="shared" si="1544"/>
        <v>0</v>
      </c>
      <c r="BD1067" t="b">
        <f t="shared" si="1545"/>
        <v>0</v>
      </c>
      <c r="BE1067" t="b">
        <f t="shared" si="1546"/>
        <v>0</v>
      </c>
      <c r="BF1067" t="b">
        <f t="shared" si="1547"/>
        <v>0</v>
      </c>
      <c r="BG1067" t="b">
        <f t="shared" si="1548"/>
        <v>0</v>
      </c>
      <c r="BH1067" t="b">
        <f t="shared" si="1549"/>
        <v>0</v>
      </c>
      <c r="BI1067" t="b">
        <f t="shared" si="1550"/>
        <v>0</v>
      </c>
      <c r="BJ1067" t="b">
        <f t="shared" si="1551"/>
        <v>0</v>
      </c>
      <c r="BK1067" t="b">
        <f t="shared" si="1552"/>
        <v>0</v>
      </c>
      <c r="BL1067" t="b">
        <f t="shared" si="1553"/>
        <v>0</v>
      </c>
      <c r="BM1067" t="b">
        <f t="shared" si="1554"/>
        <v>0</v>
      </c>
      <c r="BN1067" t="b">
        <f t="shared" si="1555"/>
        <v>0</v>
      </c>
      <c r="BO1067" t="b">
        <f t="shared" si="1556"/>
        <v>0</v>
      </c>
      <c r="BP1067" t="b">
        <f t="shared" si="1557"/>
        <v>0</v>
      </c>
      <c r="BQ1067" t="b">
        <f t="shared" si="1558"/>
        <v>0</v>
      </c>
      <c r="BR1067" t="b">
        <f t="shared" si="1559"/>
        <v>0</v>
      </c>
      <c r="BS1067" t="b">
        <f t="shared" si="1560"/>
        <v>0</v>
      </c>
      <c r="BT1067" t="b">
        <f t="shared" si="1561"/>
        <v>0</v>
      </c>
      <c r="BU1067" t="b">
        <f t="shared" si="1562"/>
        <v>0</v>
      </c>
      <c r="BV1067" t="b">
        <f t="shared" si="1563"/>
        <v>0</v>
      </c>
      <c r="BW1067" t="b">
        <f t="shared" si="1564"/>
        <v>0</v>
      </c>
      <c r="BX1067" t="b">
        <f t="shared" si="1565"/>
        <v>0</v>
      </c>
      <c r="BY1067" t="b">
        <f t="shared" si="1566"/>
        <v>0</v>
      </c>
      <c r="BZ1067" t="b">
        <f t="shared" si="1567"/>
        <v>0</v>
      </c>
      <c r="CA1067" t="b">
        <f t="shared" si="1568"/>
        <v>0</v>
      </c>
      <c r="CB1067" t="b">
        <f t="shared" si="1569"/>
        <v>0</v>
      </c>
      <c r="CC1067" t="b">
        <f t="shared" si="1570"/>
        <v>0</v>
      </c>
      <c r="CD1067" t="b">
        <f t="shared" si="1571"/>
        <v>0</v>
      </c>
      <c r="CE1067" t="b">
        <f t="shared" si="1572"/>
        <v>0</v>
      </c>
      <c r="CF1067" t="b">
        <f t="shared" si="1573"/>
        <v>0</v>
      </c>
      <c r="CG1067" t="b">
        <f t="shared" si="1574"/>
        <v>0</v>
      </c>
      <c r="CH1067" t="b">
        <f t="shared" si="1575"/>
        <v>0</v>
      </c>
      <c r="CI1067" t="b">
        <f t="shared" si="1576"/>
        <v>0</v>
      </c>
      <c r="CJ1067" t="b">
        <f t="shared" si="1577"/>
        <v>0</v>
      </c>
      <c r="CK1067" t="b">
        <f t="shared" si="1578"/>
        <v>0</v>
      </c>
      <c r="CL1067" t="b">
        <f t="shared" si="1579"/>
        <v>0</v>
      </c>
      <c r="CM1067" t="b">
        <f t="shared" si="1580"/>
        <v>0</v>
      </c>
      <c r="CN1067" t="b">
        <f t="shared" si="1581"/>
        <v>0</v>
      </c>
      <c r="CO1067" t="b">
        <f t="shared" si="1582"/>
        <v>0</v>
      </c>
      <c r="CP1067" t="b">
        <f t="shared" si="1583"/>
        <v>0</v>
      </c>
      <c r="CQ1067" t="b">
        <f t="shared" si="1584"/>
        <v>0</v>
      </c>
      <c r="CR1067" t="b">
        <f t="shared" si="1585"/>
        <v>0</v>
      </c>
      <c r="CS1067" t="b">
        <f t="shared" si="1586"/>
        <v>0</v>
      </c>
      <c r="CT1067" t="b">
        <f t="shared" si="1587"/>
        <v>0</v>
      </c>
      <c r="CU1067" t="b">
        <f t="shared" si="1588"/>
        <v>0</v>
      </c>
      <c r="CV1067" t="b">
        <f t="shared" si="1589"/>
        <v>0</v>
      </c>
      <c r="CW1067" t="b">
        <f t="shared" si="1590"/>
        <v>0</v>
      </c>
      <c r="CX1067" t="b">
        <f t="shared" si="1591"/>
        <v>1</v>
      </c>
      <c r="CY1067" t="b">
        <f t="shared" si="1592"/>
        <v>0</v>
      </c>
      <c r="CZ1067" t="b">
        <f t="shared" si="1593"/>
        <v>0</v>
      </c>
      <c r="DA1067" t="b">
        <f t="shared" si="1594"/>
        <v>0</v>
      </c>
      <c r="DB1067" t="b">
        <f t="shared" si="1595"/>
        <v>0</v>
      </c>
      <c r="DC1067" t="b">
        <f t="shared" si="1596"/>
        <v>0</v>
      </c>
      <c r="DD1067" t="b">
        <f t="shared" si="1597"/>
        <v>0</v>
      </c>
    </row>
    <row r="1068" spans="1:108">
      <c r="A1068" s="1" t="s">
        <v>3558</v>
      </c>
      <c r="C1068" t="s">
        <v>3548</v>
      </c>
      <c r="G1068" t="s">
        <v>3549</v>
      </c>
      <c r="H1068" t="s">
        <v>7443</v>
      </c>
      <c r="I1068" t="s">
        <v>7417</v>
      </c>
      <c r="J1068" s="1" t="s">
        <v>209</v>
      </c>
      <c r="K1068" t="s">
        <v>16</v>
      </c>
      <c r="L1068" t="s">
        <v>6259</v>
      </c>
      <c r="M1068" t="s">
        <v>6079</v>
      </c>
      <c r="N1068" t="s">
        <v>55</v>
      </c>
      <c r="O1068" t="b">
        <f t="shared" si="1504"/>
        <v>1</v>
      </c>
      <c r="P1068" t="b">
        <f t="shared" si="1505"/>
        <v>0</v>
      </c>
      <c r="Q1068" t="b">
        <f t="shared" si="1506"/>
        <v>0</v>
      </c>
      <c r="R1068" t="b">
        <f t="shared" si="1507"/>
        <v>0</v>
      </c>
      <c r="S1068" t="b">
        <f t="shared" si="1508"/>
        <v>0</v>
      </c>
      <c r="T1068" t="b">
        <f t="shared" si="1509"/>
        <v>0</v>
      </c>
      <c r="U1068" t="b">
        <f t="shared" si="1510"/>
        <v>0</v>
      </c>
      <c r="V1068" t="b">
        <f t="shared" si="1511"/>
        <v>0</v>
      </c>
      <c r="W1068" t="b">
        <f t="shared" si="1512"/>
        <v>1</v>
      </c>
      <c r="X1068" t="b">
        <f t="shared" si="1513"/>
        <v>0</v>
      </c>
      <c r="Y1068" t="b">
        <f t="shared" si="1514"/>
        <v>0</v>
      </c>
      <c r="Z1068" t="b">
        <f t="shared" si="1515"/>
        <v>0</v>
      </c>
      <c r="AA1068" t="b">
        <f t="shared" si="1516"/>
        <v>0</v>
      </c>
      <c r="AB1068" t="b">
        <f t="shared" si="1517"/>
        <v>0</v>
      </c>
      <c r="AC1068" t="b">
        <f t="shared" si="1518"/>
        <v>0</v>
      </c>
      <c r="AD1068" t="b">
        <f t="shared" si="1519"/>
        <v>0</v>
      </c>
      <c r="AE1068" t="b">
        <f t="shared" si="1520"/>
        <v>0</v>
      </c>
      <c r="AF1068" t="b">
        <f t="shared" si="1521"/>
        <v>0</v>
      </c>
      <c r="AG1068" t="b">
        <f t="shared" si="1522"/>
        <v>0</v>
      </c>
      <c r="AH1068" t="b">
        <f t="shared" si="1523"/>
        <v>0</v>
      </c>
      <c r="AI1068" t="b">
        <f t="shared" si="1524"/>
        <v>0</v>
      </c>
      <c r="AJ1068" t="b">
        <f t="shared" si="1525"/>
        <v>0</v>
      </c>
      <c r="AK1068" t="b">
        <f t="shared" si="1526"/>
        <v>0</v>
      </c>
      <c r="AL1068" t="b">
        <f t="shared" si="1527"/>
        <v>0</v>
      </c>
      <c r="AM1068" t="b">
        <f t="shared" si="1528"/>
        <v>0</v>
      </c>
      <c r="AN1068" t="b">
        <f t="shared" si="1529"/>
        <v>0</v>
      </c>
      <c r="AO1068" t="b">
        <f t="shared" si="1530"/>
        <v>0</v>
      </c>
      <c r="AP1068" t="b">
        <f t="shared" si="1531"/>
        <v>0</v>
      </c>
      <c r="AQ1068" t="b">
        <f t="shared" si="1532"/>
        <v>0</v>
      </c>
      <c r="AR1068" t="b">
        <f t="shared" si="1533"/>
        <v>0</v>
      </c>
      <c r="AS1068" t="b">
        <f t="shared" si="1534"/>
        <v>0</v>
      </c>
      <c r="AT1068" t="b">
        <f t="shared" si="1535"/>
        <v>0</v>
      </c>
      <c r="AU1068" t="b">
        <f t="shared" si="1536"/>
        <v>0</v>
      </c>
      <c r="AV1068" t="b">
        <f t="shared" si="1537"/>
        <v>0</v>
      </c>
      <c r="AW1068" t="b">
        <f t="shared" si="1538"/>
        <v>0</v>
      </c>
      <c r="AX1068" t="b">
        <f t="shared" si="1539"/>
        <v>0</v>
      </c>
      <c r="AY1068" t="b">
        <f t="shared" si="1540"/>
        <v>0</v>
      </c>
      <c r="AZ1068" t="b">
        <f t="shared" si="1541"/>
        <v>0</v>
      </c>
      <c r="BA1068" t="b">
        <f t="shared" si="1542"/>
        <v>0</v>
      </c>
      <c r="BB1068" t="b">
        <f t="shared" si="1543"/>
        <v>0</v>
      </c>
      <c r="BC1068" t="b">
        <f t="shared" si="1544"/>
        <v>0</v>
      </c>
      <c r="BD1068" t="b">
        <f t="shared" si="1545"/>
        <v>0</v>
      </c>
      <c r="BE1068" t="b">
        <f t="shared" si="1546"/>
        <v>0</v>
      </c>
      <c r="BF1068" t="b">
        <f t="shared" si="1547"/>
        <v>0</v>
      </c>
      <c r="BG1068" t="b">
        <f t="shared" si="1548"/>
        <v>0</v>
      </c>
      <c r="BH1068" t="b">
        <f t="shared" si="1549"/>
        <v>1</v>
      </c>
      <c r="BI1068" t="b">
        <f t="shared" si="1550"/>
        <v>0</v>
      </c>
      <c r="BJ1068" t="b">
        <f t="shared" si="1551"/>
        <v>0</v>
      </c>
      <c r="BK1068" t="b">
        <f t="shared" si="1552"/>
        <v>0</v>
      </c>
      <c r="BL1068" t="b">
        <f t="shared" si="1553"/>
        <v>0</v>
      </c>
      <c r="BM1068" t="b">
        <f t="shared" si="1554"/>
        <v>0</v>
      </c>
      <c r="BN1068" t="b">
        <f t="shared" si="1555"/>
        <v>0</v>
      </c>
      <c r="BO1068" t="b">
        <f t="shared" si="1556"/>
        <v>0</v>
      </c>
      <c r="BP1068" t="b">
        <f t="shared" si="1557"/>
        <v>0</v>
      </c>
      <c r="BQ1068" t="b">
        <f t="shared" si="1558"/>
        <v>0</v>
      </c>
      <c r="BR1068" t="b">
        <f t="shared" si="1559"/>
        <v>0</v>
      </c>
      <c r="BS1068" t="b">
        <f t="shared" si="1560"/>
        <v>0</v>
      </c>
      <c r="BT1068" t="b">
        <f t="shared" si="1561"/>
        <v>0</v>
      </c>
      <c r="BU1068" t="b">
        <f t="shared" si="1562"/>
        <v>0</v>
      </c>
      <c r="BV1068" t="b">
        <f t="shared" si="1563"/>
        <v>0</v>
      </c>
      <c r="BW1068" t="b">
        <f t="shared" si="1564"/>
        <v>0</v>
      </c>
      <c r="BX1068" t="b">
        <f t="shared" si="1565"/>
        <v>0</v>
      </c>
      <c r="BY1068" t="b">
        <f t="shared" si="1566"/>
        <v>0</v>
      </c>
      <c r="BZ1068" t="b">
        <f t="shared" si="1567"/>
        <v>0</v>
      </c>
      <c r="CA1068" t="b">
        <f t="shared" si="1568"/>
        <v>0</v>
      </c>
      <c r="CB1068" t="b">
        <f t="shared" si="1569"/>
        <v>0</v>
      </c>
      <c r="CC1068" t="b">
        <f t="shared" si="1570"/>
        <v>0</v>
      </c>
      <c r="CD1068" t="b">
        <f t="shared" si="1571"/>
        <v>0</v>
      </c>
      <c r="CE1068" t="b">
        <f t="shared" si="1572"/>
        <v>0</v>
      </c>
      <c r="CF1068" t="b">
        <f t="shared" si="1573"/>
        <v>0</v>
      </c>
      <c r="CG1068" t="b">
        <f t="shared" si="1574"/>
        <v>0</v>
      </c>
      <c r="CH1068" t="b">
        <f t="shared" si="1575"/>
        <v>0</v>
      </c>
      <c r="CI1068" t="b">
        <f t="shared" si="1576"/>
        <v>0</v>
      </c>
      <c r="CJ1068" t="b">
        <f t="shared" si="1577"/>
        <v>0</v>
      </c>
      <c r="CK1068" t="b">
        <f t="shared" si="1578"/>
        <v>0</v>
      </c>
      <c r="CL1068" t="b">
        <f t="shared" si="1579"/>
        <v>0</v>
      </c>
      <c r="CM1068" t="b">
        <f t="shared" si="1580"/>
        <v>0</v>
      </c>
      <c r="CN1068" t="b">
        <f t="shared" si="1581"/>
        <v>0</v>
      </c>
      <c r="CO1068" t="b">
        <f t="shared" si="1582"/>
        <v>0</v>
      </c>
      <c r="CP1068" t="b">
        <f t="shared" si="1583"/>
        <v>0</v>
      </c>
      <c r="CQ1068" t="b">
        <f t="shared" si="1584"/>
        <v>0</v>
      </c>
      <c r="CR1068" t="b">
        <f t="shared" si="1585"/>
        <v>0</v>
      </c>
      <c r="CS1068" t="b">
        <f t="shared" si="1586"/>
        <v>0</v>
      </c>
      <c r="CT1068" t="b">
        <f t="shared" si="1587"/>
        <v>0</v>
      </c>
      <c r="CU1068" t="b">
        <f t="shared" si="1588"/>
        <v>0</v>
      </c>
      <c r="CV1068" t="b">
        <f t="shared" si="1589"/>
        <v>0</v>
      </c>
      <c r="CW1068" t="b">
        <f t="shared" si="1590"/>
        <v>0</v>
      </c>
      <c r="CX1068" t="b">
        <f t="shared" si="1591"/>
        <v>0</v>
      </c>
      <c r="CY1068" t="b">
        <f t="shared" si="1592"/>
        <v>0</v>
      </c>
      <c r="CZ1068" t="b">
        <f t="shared" si="1593"/>
        <v>0</v>
      </c>
      <c r="DA1068" t="b">
        <f t="shared" si="1594"/>
        <v>0</v>
      </c>
      <c r="DB1068" t="b">
        <f t="shared" si="1595"/>
        <v>0</v>
      </c>
      <c r="DC1068" t="b">
        <f t="shared" si="1596"/>
        <v>0</v>
      </c>
      <c r="DD1068" t="b">
        <f t="shared" si="1597"/>
        <v>0</v>
      </c>
    </row>
    <row r="1069" spans="1:108">
      <c r="A1069" s="1" t="s">
        <v>3559</v>
      </c>
      <c r="C1069" t="s">
        <v>3548</v>
      </c>
      <c r="G1069" t="s">
        <v>3549</v>
      </c>
      <c r="H1069" t="s">
        <v>7443</v>
      </c>
      <c r="I1069" t="s">
        <v>7417</v>
      </c>
      <c r="J1069" s="1" t="s">
        <v>362</v>
      </c>
      <c r="K1069" t="s">
        <v>136</v>
      </c>
      <c r="L1069" t="s">
        <v>7252</v>
      </c>
      <c r="M1069" t="s">
        <v>6079</v>
      </c>
      <c r="N1069" t="s">
        <v>2175</v>
      </c>
      <c r="O1069" t="b">
        <f t="shared" si="1504"/>
        <v>1</v>
      </c>
      <c r="P1069" t="b">
        <f t="shared" si="1505"/>
        <v>0</v>
      </c>
      <c r="Q1069" t="b">
        <f t="shared" si="1506"/>
        <v>0</v>
      </c>
      <c r="R1069" t="b">
        <f t="shared" si="1507"/>
        <v>0</v>
      </c>
      <c r="S1069" t="b">
        <f t="shared" si="1508"/>
        <v>1</v>
      </c>
      <c r="T1069" t="b">
        <f t="shared" si="1509"/>
        <v>0</v>
      </c>
      <c r="U1069" t="b">
        <f t="shared" si="1510"/>
        <v>0</v>
      </c>
      <c r="V1069" t="b">
        <f t="shared" si="1511"/>
        <v>0</v>
      </c>
      <c r="W1069" t="b">
        <f t="shared" si="1512"/>
        <v>0</v>
      </c>
      <c r="X1069" t="b">
        <f t="shared" si="1513"/>
        <v>0</v>
      </c>
      <c r="Y1069" t="b">
        <f t="shared" si="1514"/>
        <v>0</v>
      </c>
      <c r="Z1069" t="b">
        <f t="shared" si="1515"/>
        <v>0</v>
      </c>
      <c r="AA1069" t="b">
        <f t="shared" si="1516"/>
        <v>0</v>
      </c>
      <c r="AB1069" t="b">
        <f t="shared" si="1517"/>
        <v>1</v>
      </c>
      <c r="AC1069" t="b">
        <f t="shared" si="1518"/>
        <v>0</v>
      </c>
      <c r="AD1069" t="b">
        <f t="shared" si="1519"/>
        <v>0</v>
      </c>
      <c r="AE1069" t="b">
        <f t="shared" si="1520"/>
        <v>0</v>
      </c>
      <c r="AF1069" t="b">
        <f t="shared" si="1521"/>
        <v>0</v>
      </c>
      <c r="AG1069" t="b">
        <f t="shared" si="1522"/>
        <v>0</v>
      </c>
      <c r="AH1069" t="b">
        <f t="shared" si="1523"/>
        <v>0</v>
      </c>
      <c r="AI1069" t="b">
        <f t="shared" si="1524"/>
        <v>0</v>
      </c>
      <c r="AJ1069" t="b">
        <f t="shared" si="1525"/>
        <v>0</v>
      </c>
      <c r="AK1069" t="b">
        <f t="shared" si="1526"/>
        <v>0</v>
      </c>
      <c r="AL1069" t="b">
        <f t="shared" si="1527"/>
        <v>0</v>
      </c>
      <c r="AM1069" t="b">
        <f t="shared" si="1528"/>
        <v>0</v>
      </c>
      <c r="AN1069" t="b">
        <f t="shared" si="1529"/>
        <v>0</v>
      </c>
      <c r="AO1069" t="b">
        <f t="shared" si="1530"/>
        <v>0</v>
      </c>
      <c r="AP1069" t="b">
        <f t="shared" si="1531"/>
        <v>0</v>
      </c>
      <c r="AQ1069" t="b">
        <f t="shared" si="1532"/>
        <v>0</v>
      </c>
      <c r="AR1069" t="b">
        <f t="shared" si="1533"/>
        <v>0</v>
      </c>
      <c r="AS1069" t="b">
        <f t="shared" si="1534"/>
        <v>0</v>
      </c>
      <c r="AT1069" t="b">
        <f t="shared" si="1535"/>
        <v>0</v>
      </c>
      <c r="AU1069" t="b">
        <f t="shared" si="1536"/>
        <v>0</v>
      </c>
      <c r="AV1069" t="b">
        <f t="shared" si="1537"/>
        <v>0</v>
      </c>
      <c r="AW1069" t="b">
        <f t="shared" si="1538"/>
        <v>0</v>
      </c>
      <c r="AX1069" t="b">
        <f t="shared" si="1539"/>
        <v>0</v>
      </c>
      <c r="AY1069" t="b">
        <f t="shared" si="1540"/>
        <v>0</v>
      </c>
      <c r="AZ1069" t="b">
        <f t="shared" si="1541"/>
        <v>0</v>
      </c>
      <c r="BA1069" t="b">
        <f t="shared" si="1542"/>
        <v>0</v>
      </c>
      <c r="BB1069" t="b">
        <f t="shared" si="1543"/>
        <v>0</v>
      </c>
      <c r="BC1069" t="b">
        <f t="shared" si="1544"/>
        <v>0</v>
      </c>
      <c r="BD1069" t="b">
        <f t="shared" si="1545"/>
        <v>0</v>
      </c>
      <c r="BE1069" t="b">
        <f t="shared" si="1546"/>
        <v>0</v>
      </c>
      <c r="BF1069" t="b">
        <f t="shared" si="1547"/>
        <v>0</v>
      </c>
      <c r="BG1069" t="b">
        <f t="shared" si="1548"/>
        <v>0</v>
      </c>
      <c r="BH1069" t="b">
        <f t="shared" si="1549"/>
        <v>0</v>
      </c>
      <c r="BI1069" t="b">
        <f t="shared" si="1550"/>
        <v>0</v>
      </c>
      <c r="BJ1069" t="b">
        <f t="shared" si="1551"/>
        <v>0</v>
      </c>
      <c r="BK1069" t="b">
        <f t="shared" si="1552"/>
        <v>0</v>
      </c>
      <c r="BL1069" t="b">
        <f t="shared" si="1553"/>
        <v>1</v>
      </c>
      <c r="BM1069" t="b">
        <f t="shared" si="1554"/>
        <v>0</v>
      </c>
      <c r="BN1069" t="b">
        <f t="shared" si="1555"/>
        <v>0</v>
      </c>
      <c r="BO1069" t="b">
        <f t="shared" si="1556"/>
        <v>0</v>
      </c>
      <c r="BP1069" t="b">
        <f t="shared" si="1557"/>
        <v>0</v>
      </c>
      <c r="BQ1069" t="b">
        <f t="shared" si="1558"/>
        <v>0</v>
      </c>
      <c r="BR1069" t="b">
        <f t="shared" si="1559"/>
        <v>0</v>
      </c>
      <c r="BS1069" t="b">
        <f t="shared" si="1560"/>
        <v>0</v>
      </c>
      <c r="BT1069" t="b">
        <f t="shared" si="1561"/>
        <v>0</v>
      </c>
      <c r="BU1069" t="b">
        <f t="shared" si="1562"/>
        <v>0</v>
      </c>
      <c r="BV1069" t="b">
        <f t="shared" si="1563"/>
        <v>0</v>
      </c>
      <c r="BW1069" t="b">
        <f t="shared" si="1564"/>
        <v>0</v>
      </c>
      <c r="BX1069" t="b">
        <f t="shared" si="1565"/>
        <v>0</v>
      </c>
      <c r="BY1069" t="b">
        <f t="shared" si="1566"/>
        <v>0</v>
      </c>
      <c r="BZ1069" t="b">
        <f t="shared" si="1567"/>
        <v>0</v>
      </c>
      <c r="CA1069" t="b">
        <f t="shared" si="1568"/>
        <v>0</v>
      </c>
      <c r="CB1069" t="b">
        <f t="shared" si="1569"/>
        <v>0</v>
      </c>
      <c r="CC1069" t="b">
        <f t="shared" si="1570"/>
        <v>0</v>
      </c>
      <c r="CD1069" t="b">
        <f t="shared" si="1571"/>
        <v>0</v>
      </c>
      <c r="CE1069" t="b">
        <f t="shared" si="1572"/>
        <v>0</v>
      </c>
      <c r="CF1069" t="b">
        <f t="shared" si="1573"/>
        <v>0</v>
      </c>
      <c r="CG1069" t="b">
        <f t="shared" si="1574"/>
        <v>0</v>
      </c>
      <c r="CH1069" t="b">
        <f t="shared" si="1575"/>
        <v>0</v>
      </c>
      <c r="CI1069" t="b">
        <f t="shared" si="1576"/>
        <v>0</v>
      </c>
      <c r="CJ1069" t="b">
        <f t="shared" si="1577"/>
        <v>0</v>
      </c>
      <c r="CK1069" t="b">
        <f t="shared" si="1578"/>
        <v>0</v>
      </c>
      <c r="CL1069" t="b">
        <f t="shared" si="1579"/>
        <v>0</v>
      </c>
      <c r="CM1069" t="b">
        <f t="shared" si="1580"/>
        <v>0</v>
      </c>
      <c r="CN1069" t="b">
        <f t="shared" si="1581"/>
        <v>0</v>
      </c>
      <c r="CO1069" t="b">
        <f t="shared" si="1582"/>
        <v>0</v>
      </c>
      <c r="CP1069" t="b">
        <f t="shared" si="1583"/>
        <v>0</v>
      </c>
      <c r="CQ1069" t="b">
        <f t="shared" si="1584"/>
        <v>0</v>
      </c>
      <c r="CR1069" t="b">
        <f t="shared" si="1585"/>
        <v>0</v>
      </c>
      <c r="CS1069" t="b">
        <f t="shared" si="1586"/>
        <v>0</v>
      </c>
      <c r="CT1069" t="b">
        <f t="shared" si="1587"/>
        <v>0</v>
      </c>
      <c r="CU1069" t="b">
        <f t="shared" si="1588"/>
        <v>0</v>
      </c>
      <c r="CV1069" t="b">
        <f t="shared" si="1589"/>
        <v>0</v>
      </c>
      <c r="CW1069" t="b">
        <f t="shared" si="1590"/>
        <v>0</v>
      </c>
      <c r="CX1069" t="b">
        <f t="shared" si="1591"/>
        <v>0</v>
      </c>
      <c r="CY1069" t="b">
        <f t="shared" si="1592"/>
        <v>0</v>
      </c>
      <c r="CZ1069" t="b">
        <f t="shared" si="1593"/>
        <v>0</v>
      </c>
      <c r="DA1069" t="b">
        <f t="shared" si="1594"/>
        <v>0</v>
      </c>
      <c r="DB1069" t="b">
        <f t="shared" si="1595"/>
        <v>0</v>
      </c>
      <c r="DC1069" t="b">
        <f t="shared" si="1596"/>
        <v>0</v>
      </c>
      <c r="DD1069" t="b">
        <f t="shared" si="1597"/>
        <v>0</v>
      </c>
    </row>
    <row r="1070" spans="1:108">
      <c r="A1070" s="3" t="s">
        <v>3560</v>
      </c>
      <c r="C1070" t="s">
        <v>3548</v>
      </c>
      <c r="D1070" s="4"/>
      <c r="E1070" s="4"/>
      <c r="G1070" t="s">
        <v>3549</v>
      </c>
      <c r="H1070" t="s">
        <v>7443</v>
      </c>
      <c r="I1070" t="s">
        <v>7417</v>
      </c>
      <c r="J1070" s="4" t="s">
        <v>16</v>
      </c>
      <c r="K1070" s="4" t="s">
        <v>16</v>
      </c>
      <c r="L1070" s="4" t="s">
        <v>7253</v>
      </c>
      <c r="M1070" s="4" t="s">
        <v>115</v>
      </c>
      <c r="N1070" s="4" t="s">
        <v>3561</v>
      </c>
      <c r="O1070" s="4" t="b">
        <f t="shared" si="1504"/>
        <v>1</v>
      </c>
      <c r="P1070" s="4" t="b">
        <f t="shared" si="1505"/>
        <v>1</v>
      </c>
      <c r="Q1070" s="4" t="b">
        <f t="shared" si="1506"/>
        <v>1</v>
      </c>
      <c r="R1070" s="4" t="b">
        <f t="shared" si="1507"/>
        <v>1</v>
      </c>
      <c r="S1070" s="4" t="b">
        <f t="shared" si="1508"/>
        <v>1</v>
      </c>
      <c r="T1070" s="4" t="b">
        <f t="shared" si="1509"/>
        <v>1</v>
      </c>
      <c r="U1070" s="4" t="b">
        <f t="shared" si="1510"/>
        <v>1</v>
      </c>
      <c r="V1070" s="4" t="b">
        <f t="shared" si="1511"/>
        <v>1</v>
      </c>
      <c r="W1070" s="4" t="b">
        <f t="shared" si="1512"/>
        <v>1</v>
      </c>
      <c r="X1070" s="4" t="b">
        <f t="shared" si="1513"/>
        <v>1</v>
      </c>
      <c r="Y1070" s="4" t="b">
        <f t="shared" si="1514"/>
        <v>1</v>
      </c>
      <c r="Z1070" s="4" t="b">
        <f t="shared" si="1515"/>
        <v>1</v>
      </c>
      <c r="AA1070" s="4" t="b">
        <f t="shared" si="1516"/>
        <v>0</v>
      </c>
      <c r="AB1070" s="4" t="b">
        <f t="shared" si="1517"/>
        <v>1</v>
      </c>
      <c r="AC1070" s="4" t="b">
        <f t="shared" si="1518"/>
        <v>0</v>
      </c>
      <c r="AD1070" s="4" t="b">
        <f t="shared" si="1519"/>
        <v>0</v>
      </c>
      <c r="AE1070" s="4" t="b">
        <f t="shared" si="1520"/>
        <v>0</v>
      </c>
      <c r="AF1070" s="4" t="b">
        <f t="shared" si="1521"/>
        <v>0</v>
      </c>
      <c r="AG1070" s="4" t="b">
        <f t="shared" si="1522"/>
        <v>0</v>
      </c>
      <c r="AH1070" s="4" t="b">
        <f t="shared" si="1523"/>
        <v>1</v>
      </c>
      <c r="AI1070" s="4" t="b">
        <f t="shared" si="1524"/>
        <v>1</v>
      </c>
      <c r="AJ1070" s="4" t="b">
        <f t="shared" si="1525"/>
        <v>0</v>
      </c>
      <c r="AK1070" s="4" t="b">
        <f t="shared" si="1526"/>
        <v>1</v>
      </c>
      <c r="AL1070" s="4" t="b">
        <f t="shared" si="1527"/>
        <v>0</v>
      </c>
      <c r="AM1070" s="4" t="b">
        <f t="shared" si="1528"/>
        <v>0</v>
      </c>
      <c r="AN1070" s="4" t="b">
        <f t="shared" si="1529"/>
        <v>0</v>
      </c>
      <c r="AO1070" s="4" t="b">
        <f t="shared" si="1530"/>
        <v>0</v>
      </c>
      <c r="AP1070" s="4" t="b">
        <f t="shared" si="1531"/>
        <v>0</v>
      </c>
      <c r="AQ1070" s="4" t="b">
        <f t="shared" si="1532"/>
        <v>0</v>
      </c>
      <c r="AR1070" s="4" t="b">
        <f t="shared" si="1533"/>
        <v>0</v>
      </c>
      <c r="AS1070" s="4" t="b">
        <f t="shared" si="1534"/>
        <v>0</v>
      </c>
      <c r="AT1070" s="4" t="b">
        <f t="shared" si="1535"/>
        <v>0</v>
      </c>
      <c r="AU1070" s="4" t="b">
        <f t="shared" si="1536"/>
        <v>0</v>
      </c>
      <c r="AV1070" s="4" t="b">
        <f t="shared" si="1537"/>
        <v>1</v>
      </c>
      <c r="AW1070" s="4" t="b">
        <f t="shared" si="1538"/>
        <v>0</v>
      </c>
      <c r="AX1070" s="4" t="b">
        <f t="shared" si="1539"/>
        <v>0</v>
      </c>
      <c r="AY1070" s="4" t="b">
        <f t="shared" si="1540"/>
        <v>0</v>
      </c>
      <c r="AZ1070" s="4" t="b">
        <f t="shared" si="1541"/>
        <v>0</v>
      </c>
      <c r="BA1070" s="4" t="b">
        <f t="shared" si="1542"/>
        <v>1</v>
      </c>
      <c r="BB1070" s="4" t="b">
        <f t="shared" si="1543"/>
        <v>0</v>
      </c>
      <c r="BC1070" s="4" t="b">
        <f t="shared" si="1544"/>
        <v>0</v>
      </c>
      <c r="BD1070" s="4" t="b">
        <f t="shared" si="1545"/>
        <v>1</v>
      </c>
      <c r="BE1070" s="4" t="b">
        <f t="shared" si="1546"/>
        <v>0</v>
      </c>
      <c r="BF1070" s="4" t="b">
        <f t="shared" si="1547"/>
        <v>0</v>
      </c>
      <c r="BG1070" s="4" t="b">
        <f t="shared" si="1548"/>
        <v>1</v>
      </c>
      <c r="BH1070" s="4" t="b">
        <f t="shared" si="1549"/>
        <v>0</v>
      </c>
      <c r="BI1070" s="4" t="b">
        <f t="shared" si="1550"/>
        <v>0</v>
      </c>
      <c r="BJ1070" s="4" t="b">
        <f t="shared" si="1551"/>
        <v>0</v>
      </c>
      <c r="BK1070" s="4" t="b">
        <f t="shared" si="1552"/>
        <v>0</v>
      </c>
      <c r="BL1070" s="4" t="b">
        <f t="shared" si="1553"/>
        <v>0</v>
      </c>
      <c r="BM1070" s="4" t="b">
        <f t="shared" si="1554"/>
        <v>0</v>
      </c>
      <c r="BN1070" s="4" t="b">
        <f t="shared" si="1555"/>
        <v>0</v>
      </c>
      <c r="BO1070" s="4" t="b">
        <f t="shared" si="1556"/>
        <v>0</v>
      </c>
      <c r="BP1070" s="4" t="b">
        <f t="shared" si="1557"/>
        <v>1</v>
      </c>
      <c r="BQ1070" s="4" t="b">
        <f t="shared" si="1558"/>
        <v>0</v>
      </c>
      <c r="BR1070" s="4" t="b">
        <f t="shared" si="1559"/>
        <v>0</v>
      </c>
      <c r="BS1070" s="4" t="b">
        <f t="shared" si="1560"/>
        <v>1</v>
      </c>
      <c r="BT1070" s="4" t="b">
        <f t="shared" si="1561"/>
        <v>1</v>
      </c>
      <c r="BU1070" s="4" t="b">
        <f t="shared" si="1562"/>
        <v>0</v>
      </c>
      <c r="BV1070" s="4" t="b">
        <f t="shared" si="1563"/>
        <v>1</v>
      </c>
      <c r="BW1070" s="4" t="b">
        <f t="shared" si="1564"/>
        <v>0</v>
      </c>
      <c r="BX1070" s="4" t="b">
        <f t="shared" si="1565"/>
        <v>0</v>
      </c>
      <c r="BY1070" s="4" t="b">
        <f t="shared" si="1566"/>
        <v>0</v>
      </c>
      <c r="BZ1070" s="4" t="b">
        <f t="shared" si="1567"/>
        <v>0</v>
      </c>
      <c r="CA1070" s="4" t="b">
        <f t="shared" si="1568"/>
        <v>0</v>
      </c>
      <c r="CB1070" s="4" t="b">
        <f t="shared" si="1569"/>
        <v>1</v>
      </c>
      <c r="CC1070" s="4" t="b">
        <f t="shared" si="1570"/>
        <v>1</v>
      </c>
      <c r="CD1070" s="4" t="b">
        <f t="shared" si="1571"/>
        <v>1</v>
      </c>
      <c r="CE1070" s="4" t="b">
        <f t="shared" si="1572"/>
        <v>0</v>
      </c>
      <c r="CF1070" s="4" t="b">
        <f t="shared" si="1573"/>
        <v>0</v>
      </c>
      <c r="CG1070" s="4" t="b">
        <f t="shared" si="1574"/>
        <v>0</v>
      </c>
      <c r="CH1070" s="4" t="b">
        <f t="shared" si="1575"/>
        <v>0</v>
      </c>
      <c r="CI1070" s="4" t="b">
        <f t="shared" si="1576"/>
        <v>1</v>
      </c>
      <c r="CJ1070" s="4" t="b">
        <f t="shared" si="1577"/>
        <v>0</v>
      </c>
      <c r="CK1070" s="4" t="b">
        <f t="shared" si="1578"/>
        <v>1</v>
      </c>
      <c r="CL1070" s="4" t="b">
        <f t="shared" si="1579"/>
        <v>0</v>
      </c>
      <c r="CM1070" s="4" t="b">
        <f t="shared" si="1580"/>
        <v>0</v>
      </c>
      <c r="CN1070" s="4" t="b">
        <f t="shared" si="1581"/>
        <v>0</v>
      </c>
      <c r="CO1070" s="4" t="b">
        <f t="shared" si="1582"/>
        <v>0</v>
      </c>
      <c r="CP1070" s="4" t="b">
        <f t="shared" si="1583"/>
        <v>0</v>
      </c>
      <c r="CQ1070" s="4" t="b">
        <f t="shared" si="1584"/>
        <v>0</v>
      </c>
      <c r="CR1070" s="4" t="b">
        <f t="shared" si="1585"/>
        <v>0</v>
      </c>
      <c r="CS1070" s="4" t="b">
        <f t="shared" si="1586"/>
        <v>1</v>
      </c>
      <c r="CT1070" s="4" t="b">
        <f t="shared" si="1587"/>
        <v>0</v>
      </c>
      <c r="CU1070" s="4" t="b">
        <f t="shared" si="1588"/>
        <v>0</v>
      </c>
      <c r="CV1070" s="4" t="b">
        <f t="shared" si="1589"/>
        <v>0</v>
      </c>
      <c r="CW1070" s="4" t="b">
        <f t="shared" si="1590"/>
        <v>1</v>
      </c>
      <c r="CX1070" s="4" t="b">
        <f t="shared" si="1591"/>
        <v>0</v>
      </c>
      <c r="CY1070" s="4" t="b">
        <f t="shared" si="1592"/>
        <v>1</v>
      </c>
      <c r="CZ1070" s="4" t="b">
        <f t="shared" si="1593"/>
        <v>0</v>
      </c>
      <c r="DA1070" s="4" t="b">
        <f t="shared" si="1594"/>
        <v>0</v>
      </c>
      <c r="DB1070" s="4" t="b">
        <f t="shared" si="1595"/>
        <v>0</v>
      </c>
      <c r="DC1070" s="4" t="b">
        <f t="shared" si="1596"/>
        <v>0</v>
      </c>
      <c r="DD1070" s="4" t="b">
        <f t="shared" si="1597"/>
        <v>0</v>
      </c>
    </row>
    <row r="1071" spans="1:108">
      <c r="A1071" s="8" t="s">
        <v>301</v>
      </c>
      <c r="C1071" t="s">
        <v>302</v>
      </c>
      <c r="F1071" t="s">
        <v>6127</v>
      </c>
      <c r="G1071" t="s">
        <v>303</v>
      </c>
      <c r="H1071" t="s">
        <v>7444</v>
      </c>
      <c r="I1071" t="s">
        <v>7417</v>
      </c>
      <c r="J1071" t="s">
        <v>147</v>
      </c>
      <c r="K1071" t="s">
        <v>16</v>
      </c>
      <c r="L1071" t="s">
        <v>7333</v>
      </c>
      <c r="M1071" t="s">
        <v>6079</v>
      </c>
      <c r="N1071" t="s">
        <v>68</v>
      </c>
      <c r="O1071" t="b">
        <f t="shared" si="1504"/>
        <v>0</v>
      </c>
      <c r="P1071" t="b">
        <f t="shared" si="1505"/>
        <v>0</v>
      </c>
      <c r="Q1071" t="b">
        <f t="shared" si="1506"/>
        <v>0</v>
      </c>
      <c r="R1071" t="b">
        <f t="shared" si="1507"/>
        <v>1</v>
      </c>
      <c r="S1071" t="b">
        <f t="shared" si="1508"/>
        <v>0</v>
      </c>
      <c r="T1071" t="b">
        <f t="shared" si="1509"/>
        <v>0</v>
      </c>
      <c r="U1071" t="b">
        <f t="shared" si="1510"/>
        <v>0</v>
      </c>
      <c r="V1071" t="b">
        <f t="shared" si="1511"/>
        <v>0</v>
      </c>
      <c r="W1071" t="b">
        <f t="shared" si="1512"/>
        <v>0</v>
      </c>
      <c r="X1071" t="b">
        <f t="shared" si="1513"/>
        <v>0</v>
      </c>
      <c r="Y1071" t="b">
        <f t="shared" si="1514"/>
        <v>1</v>
      </c>
      <c r="Z1071" t="b">
        <f t="shared" si="1515"/>
        <v>0</v>
      </c>
      <c r="AA1071" t="b">
        <f t="shared" si="1516"/>
        <v>0</v>
      </c>
      <c r="AB1071" t="b">
        <f t="shared" si="1517"/>
        <v>0</v>
      </c>
      <c r="AC1071" t="b">
        <f t="shared" si="1518"/>
        <v>0</v>
      </c>
      <c r="AD1071" t="b">
        <f t="shared" si="1519"/>
        <v>0</v>
      </c>
      <c r="AE1071" t="b">
        <f t="shared" si="1520"/>
        <v>0</v>
      </c>
      <c r="AF1071" t="b">
        <f t="shared" si="1521"/>
        <v>0</v>
      </c>
      <c r="AG1071" t="b">
        <f t="shared" si="1522"/>
        <v>0</v>
      </c>
      <c r="AH1071" t="b">
        <f t="shared" si="1523"/>
        <v>0</v>
      </c>
      <c r="AI1071" t="b">
        <f t="shared" si="1524"/>
        <v>0</v>
      </c>
      <c r="AJ1071" t="b">
        <f t="shared" si="1525"/>
        <v>0</v>
      </c>
      <c r="AK1071" t="b">
        <f t="shared" si="1526"/>
        <v>0</v>
      </c>
      <c r="AL1071" t="b">
        <f t="shared" si="1527"/>
        <v>0</v>
      </c>
      <c r="AM1071" t="b">
        <f t="shared" si="1528"/>
        <v>0</v>
      </c>
      <c r="AN1071" t="b">
        <f t="shared" si="1529"/>
        <v>0</v>
      </c>
      <c r="AO1071" t="b">
        <f t="shared" si="1530"/>
        <v>0</v>
      </c>
      <c r="AP1071" t="b">
        <f t="shared" si="1531"/>
        <v>0</v>
      </c>
      <c r="AQ1071" t="b">
        <f t="shared" si="1532"/>
        <v>0</v>
      </c>
      <c r="AR1071" t="b">
        <f t="shared" si="1533"/>
        <v>0</v>
      </c>
      <c r="AS1071" t="b">
        <f t="shared" si="1534"/>
        <v>0</v>
      </c>
      <c r="AT1071" t="b">
        <f t="shared" si="1535"/>
        <v>0</v>
      </c>
      <c r="AU1071" t="b">
        <f t="shared" si="1536"/>
        <v>0</v>
      </c>
      <c r="AV1071" t="b">
        <f t="shared" si="1537"/>
        <v>0</v>
      </c>
      <c r="AW1071" t="b">
        <f t="shared" si="1538"/>
        <v>0</v>
      </c>
      <c r="AX1071" t="b">
        <f t="shared" si="1539"/>
        <v>0</v>
      </c>
      <c r="AY1071" t="b">
        <f t="shared" si="1540"/>
        <v>0</v>
      </c>
      <c r="AZ1071" t="b">
        <f t="shared" si="1541"/>
        <v>0</v>
      </c>
      <c r="BA1071" t="b">
        <f t="shared" si="1542"/>
        <v>0</v>
      </c>
      <c r="BB1071" t="b">
        <f t="shared" si="1543"/>
        <v>0</v>
      </c>
      <c r="BC1071" t="b">
        <f t="shared" si="1544"/>
        <v>0</v>
      </c>
      <c r="BD1071" t="b">
        <f t="shared" si="1545"/>
        <v>0</v>
      </c>
      <c r="BE1071" t="b">
        <f t="shared" si="1546"/>
        <v>0</v>
      </c>
      <c r="BF1071" t="b">
        <f t="shared" si="1547"/>
        <v>0</v>
      </c>
      <c r="BG1071" t="b">
        <f t="shared" si="1548"/>
        <v>0</v>
      </c>
      <c r="BH1071" t="b">
        <f t="shared" si="1549"/>
        <v>0</v>
      </c>
      <c r="BI1071" t="b">
        <f t="shared" si="1550"/>
        <v>0</v>
      </c>
      <c r="BJ1071" t="b">
        <f t="shared" si="1551"/>
        <v>0</v>
      </c>
      <c r="BK1071" t="b">
        <f t="shared" si="1552"/>
        <v>0</v>
      </c>
      <c r="BL1071" t="b">
        <f t="shared" si="1553"/>
        <v>0</v>
      </c>
      <c r="BM1071" t="b">
        <f t="shared" si="1554"/>
        <v>0</v>
      </c>
      <c r="BN1071" t="b">
        <f t="shared" si="1555"/>
        <v>0</v>
      </c>
      <c r="BO1071" t="b">
        <f t="shared" si="1556"/>
        <v>0</v>
      </c>
      <c r="BP1071" t="b">
        <f t="shared" si="1557"/>
        <v>0</v>
      </c>
      <c r="BQ1071" t="b">
        <f t="shared" si="1558"/>
        <v>0</v>
      </c>
      <c r="BR1071" t="b">
        <f t="shared" si="1559"/>
        <v>0</v>
      </c>
      <c r="BS1071" t="b">
        <f t="shared" si="1560"/>
        <v>0</v>
      </c>
      <c r="BT1071" t="b">
        <f t="shared" si="1561"/>
        <v>0</v>
      </c>
      <c r="BU1071" t="b">
        <f t="shared" si="1562"/>
        <v>1</v>
      </c>
      <c r="BV1071" t="b">
        <f t="shared" si="1563"/>
        <v>0</v>
      </c>
      <c r="BW1071" t="b">
        <f t="shared" si="1564"/>
        <v>0</v>
      </c>
      <c r="BX1071" t="b">
        <f t="shared" si="1565"/>
        <v>0</v>
      </c>
      <c r="BY1071" t="b">
        <f t="shared" si="1566"/>
        <v>0</v>
      </c>
      <c r="BZ1071" t="b">
        <f t="shared" si="1567"/>
        <v>0</v>
      </c>
      <c r="CA1071" t="b">
        <f t="shared" si="1568"/>
        <v>0</v>
      </c>
      <c r="CB1071" t="b">
        <f t="shared" si="1569"/>
        <v>0</v>
      </c>
      <c r="CC1071" t="b">
        <f t="shared" si="1570"/>
        <v>0</v>
      </c>
      <c r="CD1071" t="b">
        <f t="shared" si="1571"/>
        <v>0</v>
      </c>
      <c r="CE1071" t="b">
        <f t="shared" si="1572"/>
        <v>0</v>
      </c>
      <c r="CF1071" t="b">
        <f t="shared" si="1573"/>
        <v>0</v>
      </c>
      <c r="CG1071" t="b">
        <f t="shared" si="1574"/>
        <v>0</v>
      </c>
      <c r="CH1071" t="b">
        <f t="shared" si="1575"/>
        <v>0</v>
      </c>
      <c r="CI1071" t="b">
        <f t="shared" si="1576"/>
        <v>0</v>
      </c>
      <c r="CJ1071" t="b">
        <f t="shared" si="1577"/>
        <v>0</v>
      </c>
      <c r="CK1071" t="b">
        <f t="shared" si="1578"/>
        <v>0</v>
      </c>
      <c r="CL1071" t="b">
        <f t="shared" si="1579"/>
        <v>0</v>
      </c>
      <c r="CM1071" t="b">
        <f t="shared" si="1580"/>
        <v>0</v>
      </c>
      <c r="CN1071" t="b">
        <f t="shared" si="1581"/>
        <v>0</v>
      </c>
      <c r="CO1071" t="b">
        <f t="shared" si="1582"/>
        <v>0</v>
      </c>
      <c r="CP1071" t="b">
        <f t="shared" si="1583"/>
        <v>0</v>
      </c>
      <c r="CQ1071" t="b">
        <f t="shared" si="1584"/>
        <v>0</v>
      </c>
      <c r="CR1071" t="b">
        <f t="shared" si="1585"/>
        <v>0</v>
      </c>
      <c r="CS1071" t="b">
        <f t="shared" si="1586"/>
        <v>0</v>
      </c>
      <c r="CT1071" t="b">
        <f t="shared" si="1587"/>
        <v>0</v>
      </c>
      <c r="CU1071" t="b">
        <f t="shared" si="1588"/>
        <v>0</v>
      </c>
      <c r="CV1071" t="b">
        <f t="shared" si="1589"/>
        <v>0</v>
      </c>
      <c r="CW1071" t="b">
        <f t="shared" si="1590"/>
        <v>0</v>
      </c>
      <c r="CX1071" t="b">
        <f t="shared" si="1591"/>
        <v>0</v>
      </c>
      <c r="CY1071" t="b">
        <f t="shared" si="1592"/>
        <v>0</v>
      </c>
      <c r="CZ1071" t="b">
        <f t="shared" si="1593"/>
        <v>0</v>
      </c>
      <c r="DA1071" t="b">
        <f t="shared" si="1594"/>
        <v>0</v>
      </c>
      <c r="DB1071" t="b">
        <f t="shared" si="1595"/>
        <v>0</v>
      </c>
      <c r="DC1071" t="b">
        <f t="shared" si="1596"/>
        <v>0</v>
      </c>
      <c r="DD1071" t="b">
        <f t="shared" si="1597"/>
        <v>0</v>
      </c>
    </row>
    <row r="1072" spans="1:108">
      <c r="A1072" s="7" t="s">
        <v>304</v>
      </c>
      <c r="C1072" t="s">
        <v>302</v>
      </c>
      <c r="D1072" s="4"/>
      <c r="E1072" s="4"/>
      <c r="F1072" t="s">
        <v>6127</v>
      </c>
      <c r="G1072" t="s">
        <v>303</v>
      </c>
      <c r="H1072" t="s">
        <v>7444</v>
      </c>
      <c r="I1072" t="s">
        <v>7417</v>
      </c>
      <c r="J1072" s="4" t="s">
        <v>16</v>
      </c>
      <c r="K1072" s="4" t="s">
        <v>16</v>
      </c>
      <c r="L1072" s="4" t="s">
        <v>6193</v>
      </c>
      <c r="M1072" t="s">
        <v>6079</v>
      </c>
      <c r="N1072" s="4" t="s">
        <v>305</v>
      </c>
      <c r="O1072" s="4" t="b">
        <f t="shared" si="1504"/>
        <v>1</v>
      </c>
      <c r="P1072" s="4" t="b">
        <f t="shared" si="1505"/>
        <v>1</v>
      </c>
      <c r="Q1072" s="4" t="b">
        <f t="shared" si="1506"/>
        <v>1</v>
      </c>
      <c r="R1072" s="4" t="b">
        <f t="shared" si="1507"/>
        <v>1</v>
      </c>
      <c r="S1072" s="4" t="b">
        <f t="shared" si="1508"/>
        <v>1</v>
      </c>
      <c r="T1072" s="4" t="b">
        <f t="shared" si="1509"/>
        <v>1</v>
      </c>
      <c r="U1072" s="4" t="b">
        <f t="shared" si="1510"/>
        <v>1</v>
      </c>
      <c r="V1072" s="4" t="b">
        <f t="shared" si="1511"/>
        <v>1</v>
      </c>
      <c r="W1072" s="4" t="b">
        <f t="shared" si="1512"/>
        <v>1</v>
      </c>
      <c r="X1072" s="4" t="b">
        <f t="shared" si="1513"/>
        <v>1</v>
      </c>
      <c r="Y1072" s="4" t="b">
        <f t="shared" si="1514"/>
        <v>0</v>
      </c>
      <c r="Z1072" s="4" t="b">
        <f t="shared" si="1515"/>
        <v>0</v>
      </c>
      <c r="AA1072" s="4" t="b">
        <f t="shared" si="1516"/>
        <v>1</v>
      </c>
      <c r="AB1072" s="4" t="b">
        <f t="shared" si="1517"/>
        <v>1</v>
      </c>
      <c r="AC1072" s="4" t="b">
        <f t="shared" si="1518"/>
        <v>0</v>
      </c>
      <c r="AD1072" s="4" t="b">
        <f t="shared" si="1519"/>
        <v>0</v>
      </c>
      <c r="AE1072" s="4" t="b">
        <f t="shared" si="1520"/>
        <v>0</v>
      </c>
      <c r="AF1072" s="4" t="b">
        <f t="shared" si="1521"/>
        <v>1</v>
      </c>
      <c r="AG1072" s="4" t="b">
        <f t="shared" si="1522"/>
        <v>0</v>
      </c>
      <c r="AH1072" s="4" t="b">
        <f t="shared" si="1523"/>
        <v>1</v>
      </c>
      <c r="AI1072" s="4" t="b">
        <f t="shared" si="1524"/>
        <v>1</v>
      </c>
      <c r="AJ1072" s="4" t="b">
        <f t="shared" si="1525"/>
        <v>0</v>
      </c>
      <c r="AK1072" s="4" t="b">
        <f t="shared" si="1526"/>
        <v>0</v>
      </c>
      <c r="AL1072" s="4" t="b">
        <f t="shared" si="1527"/>
        <v>0</v>
      </c>
      <c r="AM1072" s="4" t="b">
        <f t="shared" si="1528"/>
        <v>1</v>
      </c>
      <c r="AN1072" s="4" t="b">
        <f t="shared" si="1529"/>
        <v>0</v>
      </c>
      <c r="AO1072" s="4" t="b">
        <f t="shared" si="1530"/>
        <v>0</v>
      </c>
      <c r="AP1072" s="4" t="b">
        <f t="shared" si="1531"/>
        <v>0</v>
      </c>
      <c r="AQ1072" s="4" t="b">
        <f t="shared" si="1532"/>
        <v>0</v>
      </c>
      <c r="AR1072" s="4" t="b">
        <f t="shared" si="1533"/>
        <v>0</v>
      </c>
      <c r="AS1072" s="4" t="b">
        <f t="shared" si="1534"/>
        <v>0</v>
      </c>
      <c r="AT1072" s="4" t="b">
        <f t="shared" si="1535"/>
        <v>0</v>
      </c>
      <c r="AU1072" s="4" t="b">
        <f t="shared" si="1536"/>
        <v>0</v>
      </c>
      <c r="AV1072" s="4" t="b">
        <f t="shared" si="1537"/>
        <v>0</v>
      </c>
      <c r="AW1072" s="4" t="b">
        <f t="shared" si="1538"/>
        <v>1</v>
      </c>
      <c r="AX1072" s="4" t="b">
        <f t="shared" si="1539"/>
        <v>0</v>
      </c>
      <c r="AY1072" s="4" t="b">
        <f t="shared" si="1540"/>
        <v>0</v>
      </c>
      <c r="AZ1072" s="4" t="b">
        <f t="shared" si="1541"/>
        <v>1</v>
      </c>
      <c r="BA1072" s="4" t="b">
        <f t="shared" si="1542"/>
        <v>0</v>
      </c>
      <c r="BB1072" s="4" t="b">
        <f t="shared" si="1543"/>
        <v>0</v>
      </c>
      <c r="BC1072" s="4" t="b">
        <f t="shared" si="1544"/>
        <v>1</v>
      </c>
      <c r="BD1072" s="4" t="b">
        <f t="shared" si="1545"/>
        <v>1</v>
      </c>
      <c r="BE1072" s="4" t="b">
        <f t="shared" si="1546"/>
        <v>0</v>
      </c>
      <c r="BF1072" s="4" t="b">
        <f t="shared" si="1547"/>
        <v>0</v>
      </c>
      <c r="BG1072" s="4" t="b">
        <f t="shared" si="1548"/>
        <v>1</v>
      </c>
      <c r="BH1072" s="4" t="b">
        <f t="shared" si="1549"/>
        <v>1</v>
      </c>
      <c r="BI1072" s="4" t="b">
        <f t="shared" si="1550"/>
        <v>0</v>
      </c>
      <c r="BJ1072" s="4" t="b">
        <f t="shared" si="1551"/>
        <v>0</v>
      </c>
      <c r="BK1072" s="4" t="b">
        <f t="shared" si="1552"/>
        <v>0</v>
      </c>
      <c r="BL1072" s="4" t="b">
        <f t="shared" si="1553"/>
        <v>0</v>
      </c>
      <c r="BM1072" s="4" t="b">
        <f t="shared" si="1554"/>
        <v>1</v>
      </c>
      <c r="BN1072" s="4" t="b">
        <f t="shared" si="1555"/>
        <v>0</v>
      </c>
      <c r="BO1072" s="4" t="b">
        <f t="shared" si="1556"/>
        <v>0</v>
      </c>
      <c r="BP1072" s="4" t="b">
        <f t="shared" si="1557"/>
        <v>1</v>
      </c>
      <c r="BQ1072" s="4" t="b">
        <f t="shared" si="1558"/>
        <v>1</v>
      </c>
      <c r="BR1072" s="4" t="b">
        <f t="shared" si="1559"/>
        <v>0</v>
      </c>
      <c r="BS1072" s="4" t="b">
        <f t="shared" si="1560"/>
        <v>1</v>
      </c>
      <c r="BT1072" s="4" t="b">
        <f t="shared" si="1561"/>
        <v>0</v>
      </c>
      <c r="BU1072" s="4" t="b">
        <f t="shared" si="1562"/>
        <v>0</v>
      </c>
      <c r="BV1072" s="4" t="b">
        <f t="shared" si="1563"/>
        <v>0</v>
      </c>
      <c r="BW1072" s="4" t="b">
        <f t="shared" si="1564"/>
        <v>1</v>
      </c>
      <c r="BX1072" s="4" t="b">
        <f t="shared" si="1565"/>
        <v>0</v>
      </c>
      <c r="BY1072" s="4" t="b">
        <f t="shared" si="1566"/>
        <v>0</v>
      </c>
      <c r="BZ1072" s="4" t="b">
        <f t="shared" si="1567"/>
        <v>0</v>
      </c>
      <c r="CA1072" s="4" t="b">
        <f t="shared" si="1568"/>
        <v>0</v>
      </c>
      <c r="CB1072" s="4" t="b">
        <f t="shared" si="1569"/>
        <v>0</v>
      </c>
      <c r="CC1072" s="4" t="b">
        <f t="shared" si="1570"/>
        <v>0</v>
      </c>
      <c r="CD1072" s="4" t="b">
        <f t="shared" si="1571"/>
        <v>0</v>
      </c>
      <c r="CE1072" s="4" t="b">
        <f t="shared" si="1572"/>
        <v>0</v>
      </c>
      <c r="CF1072" s="4" t="b">
        <f t="shared" si="1573"/>
        <v>0</v>
      </c>
      <c r="CG1072" s="4" t="b">
        <f t="shared" si="1574"/>
        <v>1</v>
      </c>
      <c r="CH1072" s="4" t="b">
        <f t="shared" si="1575"/>
        <v>1</v>
      </c>
      <c r="CI1072" s="4" t="b">
        <f t="shared" si="1576"/>
        <v>0</v>
      </c>
      <c r="CJ1072" s="4" t="b">
        <f t="shared" si="1577"/>
        <v>1</v>
      </c>
      <c r="CK1072" s="4" t="b">
        <f t="shared" si="1578"/>
        <v>1</v>
      </c>
      <c r="CL1072" s="4" t="b">
        <f t="shared" si="1579"/>
        <v>0</v>
      </c>
      <c r="CM1072" s="4" t="b">
        <f t="shared" si="1580"/>
        <v>1</v>
      </c>
      <c r="CN1072" s="4" t="b">
        <f t="shared" si="1581"/>
        <v>0</v>
      </c>
      <c r="CO1072" s="4" t="b">
        <f t="shared" si="1582"/>
        <v>0</v>
      </c>
      <c r="CP1072" s="4" t="b">
        <f t="shared" si="1583"/>
        <v>0</v>
      </c>
      <c r="CQ1072" s="4" t="b">
        <f t="shared" si="1584"/>
        <v>0</v>
      </c>
      <c r="CR1072" s="4" t="b">
        <f t="shared" si="1585"/>
        <v>0</v>
      </c>
      <c r="CS1072" s="4" t="b">
        <f t="shared" si="1586"/>
        <v>0</v>
      </c>
      <c r="CT1072" s="4" t="b">
        <f t="shared" si="1587"/>
        <v>0</v>
      </c>
      <c r="CU1072" s="4" t="b">
        <f t="shared" si="1588"/>
        <v>0</v>
      </c>
      <c r="CV1072" s="4" t="b">
        <f t="shared" si="1589"/>
        <v>0</v>
      </c>
      <c r="CW1072" s="4" t="b">
        <f t="shared" si="1590"/>
        <v>0</v>
      </c>
      <c r="CX1072" s="4" t="b">
        <f t="shared" si="1591"/>
        <v>0</v>
      </c>
      <c r="CY1072" s="4" t="b">
        <f t="shared" si="1592"/>
        <v>0</v>
      </c>
      <c r="CZ1072" s="4" t="b">
        <f t="shared" si="1593"/>
        <v>0</v>
      </c>
      <c r="DA1072" s="4" t="b">
        <f t="shared" si="1594"/>
        <v>0</v>
      </c>
      <c r="DB1072" s="4" t="b">
        <f t="shared" si="1595"/>
        <v>0</v>
      </c>
      <c r="DC1072" s="4" t="b">
        <f t="shared" si="1596"/>
        <v>0</v>
      </c>
      <c r="DD1072" s="4" t="b">
        <f t="shared" si="1597"/>
        <v>0</v>
      </c>
    </row>
    <row r="1073" spans="1:108">
      <c r="A1073" s="4" t="s">
        <v>306</v>
      </c>
      <c r="C1073" t="s">
        <v>302</v>
      </c>
      <c r="D1073" s="4"/>
      <c r="E1073" s="4"/>
      <c r="F1073" t="s">
        <v>6127</v>
      </c>
      <c r="G1073" t="s">
        <v>303</v>
      </c>
      <c r="H1073" t="s">
        <v>7444</v>
      </c>
      <c r="I1073" t="s">
        <v>7417</v>
      </c>
      <c r="J1073" s="4" t="s">
        <v>307</v>
      </c>
      <c r="K1073" s="4" t="s">
        <v>143</v>
      </c>
      <c r="L1073" s="4" t="s">
        <v>6194</v>
      </c>
      <c r="M1073" t="s">
        <v>7567</v>
      </c>
      <c r="N1073" s="85" t="s">
        <v>7566</v>
      </c>
      <c r="O1073" s="4" t="b">
        <f t="shared" si="1504"/>
        <v>1</v>
      </c>
      <c r="P1073" s="4" t="b">
        <f t="shared" si="1505"/>
        <v>1</v>
      </c>
      <c r="Q1073" s="4" t="b">
        <f t="shared" si="1506"/>
        <v>1</v>
      </c>
      <c r="R1073" s="4" t="b">
        <f t="shared" si="1507"/>
        <v>1</v>
      </c>
      <c r="S1073" s="4" t="b">
        <f t="shared" si="1508"/>
        <v>1</v>
      </c>
      <c r="T1073" s="4" t="b">
        <f t="shared" si="1509"/>
        <v>1</v>
      </c>
      <c r="U1073" s="4" t="b">
        <f t="shared" si="1510"/>
        <v>1</v>
      </c>
      <c r="V1073" s="4" t="b">
        <f t="shared" si="1511"/>
        <v>1</v>
      </c>
      <c r="W1073" s="4" t="b">
        <f t="shared" si="1512"/>
        <v>1</v>
      </c>
      <c r="X1073" s="4" t="b">
        <f t="shared" si="1513"/>
        <v>1</v>
      </c>
      <c r="Y1073" s="4" t="b">
        <f t="shared" si="1514"/>
        <v>1</v>
      </c>
      <c r="Z1073" s="4" t="b">
        <f t="shared" si="1515"/>
        <v>0</v>
      </c>
      <c r="AA1073" s="4" t="b">
        <f t="shared" si="1516"/>
        <v>0</v>
      </c>
      <c r="AB1073" s="4" t="b">
        <f t="shared" si="1517"/>
        <v>1</v>
      </c>
      <c r="AC1073" s="4" t="b">
        <f t="shared" si="1518"/>
        <v>0</v>
      </c>
      <c r="AD1073" s="4" t="b">
        <f t="shared" si="1519"/>
        <v>1</v>
      </c>
      <c r="AE1073" s="4" t="b">
        <f t="shared" si="1520"/>
        <v>0</v>
      </c>
      <c r="AF1073" s="4" t="b">
        <f t="shared" si="1521"/>
        <v>0</v>
      </c>
      <c r="AG1073" s="4" t="b">
        <f t="shared" si="1522"/>
        <v>0</v>
      </c>
      <c r="AH1073" s="4" t="b">
        <f t="shared" si="1523"/>
        <v>1</v>
      </c>
      <c r="AI1073" s="4" t="b">
        <f t="shared" si="1524"/>
        <v>0</v>
      </c>
      <c r="AJ1073" s="4" t="b">
        <f t="shared" si="1525"/>
        <v>0</v>
      </c>
      <c r="AK1073" s="4" t="b">
        <f t="shared" si="1526"/>
        <v>0</v>
      </c>
      <c r="AL1073" s="4" t="b">
        <f t="shared" si="1527"/>
        <v>0</v>
      </c>
      <c r="AM1073" s="4" t="b">
        <f t="shared" si="1528"/>
        <v>1</v>
      </c>
      <c r="AN1073" s="4" t="b">
        <f t="shared" si="1529"/>
        <v>0</v>
      </c>
      <c r="AO1073" s="4" t="b">
        <f t="shared" si="1530"/>
        <v>0</v>
      </c>
      <c r="AP1073" s="4" t="b">
        <f t="shared" si="1531"/>
        <v>0</v>
      </c>
      <c r="AQ1073" s="4" t="b">
        <f t="shared" si="1532"/>
        <v>0</v>
      </c>
      <c r="AR1073" s="4" t="b">
        <f t="shared" si="1533"/>
        <v>0</v>
      </c>
      <c r="AS1073" s="4" t="b">
        <f t="shared" si="1534"/>
        <v>0</v>
      </c>
      <c r="AT1073" s="4" t="b">
        <f t="shared" si="1535"/>
        <v>1</v>
      </c>
      <c r="AU1073" s="4" t="b">
        <f t="shared" si="1536"/>
        <v>0</v>
      </c>
      <c r="AV1073" s="4" t="b">
        <f t="shared" si="1537"/>
        <v>1</v>
      </c>
      <c r="AW1073" s="4" t="b">
        <f t="shared" si="1538"/>
        <v>0</v>
      </c>
      <c r="AX1073" s="4" t="b">
        <f t="shared" si="1539"/>
        <v>0</v>
      </c>
      <c r="AY1073" s="4" t="b">
        <f t="shared" si="1540"/>
        <v>0</v>
      </c>
      <c r="AZ1073" s="4" t="b">
        <f t="shared" si="1541"/>
        <v>0</v>
      </c>
      <c r="BA1073" s="4" t="b">
        <f t="shared" si="1542"/>
        <v>1</v>
      </c>
      <c r="BB1073" s="4" t="b">
        <f t="shared" si="1543"/>
        <v>0</v>
      </c>
      <c r="BC1073" s="4" t="b">
        <f t="shared" si="1544"/>
        <v>0</v>
      </c>
      <c r="BD1073" s="4" t="b">
        <f t="shared" si="1545"/>
        <v>1</v>
      </c>
      <c r="BE1073" s="4" t="b">
        <f t="shared" si="1546"/>
        <v>0</v>
      </c>
      <c r="BF1073" s="4" t="b">
        <f t="shared" si="1547"/>
        <v>0</v>
      </c>
      <c r="BG1073" s="4" t="b">
        <f t="shared" si="1548"/>
        <v>0</v>
      </c>
      <c r="BH1073" s="4" t="b">
        <f t="shared" si="1549"/>
        <v>1</v>
      </c>
      <c r="BI1073" s="4" t="b">
        <f t="shared" si="1550"/>
        <v>0</v>
      </c>
      <c r="BJ1073" s="4" t="b">
        <f t="shared" si="1551"/>
        <v>0</v>
      </c>
      <c r="BK1073" s="4" t="b">
        <f t="shared" si="1552"/>
        <v>0</v>
      </c>
      <c r="BL1073" s="4" t="b">
        <f t="shared" si="1553"/>
        <v>0</v>
      </c>
      <c r="BM1073" s="4" t="b">
        <f t="shared" si="1554"/>
        <v>0</v>
      </c>
      <c r="BN1073" s="4" t="b">
        <f t="shared" si="1555"/>
        <v>0</v>
      </c>
      <c r="BO1073" s="4" t="b">
        <f t="shared" si="1556"/>
        <v>0</v>
      </c>
      <c r="BP1073" s="4" t="b">
        <f t="shared" si="1557"/>
        <v>1</v>
      </c>
      <c r="BQ1073" s="4" t="b">
        <f t="shared" si="1558"/>
        <v>1</v>
      </c>
      <c r="BR1073" s="4" t="b">
        <f t="shared" si="1559"/>
        <v>1</v>
      </c>
      <c r="BS1073" s="4" t="b">
        <f t="shared" si="1560"/>
        <v>1</v>
      </c>
      <c r="BT1073" s="4" t="b">
        <f t="shared" si="1561"/>
        <v>0</v>
      </c>
      <c r="BU1073" s="4" t="b">
        <f t="shared" si="1562"/>
        <v>1</v>
      </c>
      <c r="BV1073" s="4" t="b">
        <f t="shared" si="1563"/>
        <v>0</v>
      </c>
      <c r="BW1073" s="4" t="b">
        <f t="shared" si="1564"/>
        <v>0</v>
      </c>
      <c r="BX1073" s="4" t="b">
        <f t="shared" si="1565"/>
        <v>0</v>
      </c>
      <c r="BY1073" s="4" t="b">
        <f t="shared" si="1566"/>
        <v>0</v>
      </c>
      <c r="BZ1073" s="4" t="b">
        <f t="shared" si="1567"/>
        <v>0</v>
      </c>
      <c r="CA1073" s="4" t="b">
        <f t="shared" si="1568"/>
        <v>0</v>
      </c>
      <c r="CB1073" s="4" t="b">
        <f t="shared" si="1569"/>
        <v>1</v>
      </c>
      <c r="CC1073" s="4" t="b">
        <f t="shared" si="1570"/>
        <v>0</v>
      </c>
      <c r="CD1073" s="4" t="b">
        <f t="shared" si="1571"/>
        <v>0</v>
      </c>
      <c r="CE1073" s="4" t="b">
        <f t="shared" si="1572"/>
        <v>0</v>
      </c>
      <c r="CF1073" s="4" t="b">
        <f t="shared" si="1573"/>
        <v>0</v>
      </c>
      <c r="CG1073" s="4" t="b">
        <f t="shared" si="1574"/>
        <v>0</v>
      </c>
      <c r="CH1073" s="4" t="b">
        <f t="shared" si="1575"/>
        <v>0</v>
      </c>
      <c r="CI1073" s="4" t="b">
        <f t="shared" si="1576"/>
        <v>0</v>
      </c>
      <c r="CJ1073" s="4" t="b">
        <f t="shared" si="1577"/>
        <v>1</v>
      </c>
      <c r="CK1073" s="4" t="b">
        <f t="shared" si="1578"/>
        <v>1</v>
      </c>
      <c r="CL1073" s="4" t="b">
        <f t="shared" si="1579"/>
        <v>0</v>
      </c>
      <c r="CM1073" s="4" t="b">
        <f t="shared" si="1580"/>
        <v>0</v>
      </c>
      <c r="CN1073" s="4" t="b">
        <f t="shared" si="1581"/>
        <v>0</v>
      </c>
      <c r="CO1073" s="4" t="b">
        <f t="shared" si="1582"/>
        <v>0</v>
      </c>
      <c r="CP1073" s="4" t="b">
        <f t="shared" si="1583"/>
        <v>0</v>
      </c>
      <c r="CQ1073" s="4" t="b">
        <f t="shared" si="1584"/>
        <v>0</v>
      </c>
      <c r="CR1073" s="4" t="b">
        <f t="shared" si="1585"/>
        <v>0</v>
      </c>
      <c r="CS1073" s="4" t="b">
        <f t="shared" si="1586"/>
        <v>0</v>
      </c>
      <c r="CT1073" s="4" t="b">
        <f t="shared" si="1587"/>
        <v>0</v>
      </c>
      <c r="CU1073" s="4" t="b">
        <f t="shared" si="1588"/>
        <v>0</v>
      </c>
      <c r="CV1073" s="4" t="b">
        <f t="shared" si="1589"/>
        <v>0</v>
      </c>
      <c r="CW1073" s="4" t="b">
        <f t="shared" si="1590"/>
        <v>0</v>
      </c>
      <c r="CX1073" s="4" t="b">
        <f t="shared" si="1591"/>
        <v>0</v>
      </c>
      <c r="CY1073" s="4" t="b">
        <f t="shared" si="1592"/>
        <v>0</v>
      </c>
      <c r="CZ1073" s="4" t="b">
        <f t="shared" si="1593"/>
        <v>0</v>
      </c>
      <c r="DA1073" s="4" t="b">
        <f t="shared" si="1594"/>
        <v>0</v>
      </c>
      <c r="DB1073" s="4" t="b">
        <f t="shared" si="1595"/>
        <v>0</v>
      </c>
      <c r="DC1073" s="4" t="b">
        <f t="shared" si="1596"/>
        <v>0</v>
      </c>
      <c r="DD1073" s="4" t="b">
        <f t="shared" si="1597"/>
        <v>1</v>
      </c>
    </row>
    <row r="1074" spans="1:108">
      <c r="A1074" s="7" t="s">
        <v>308</v>
      </c>
      <c r="C1074" t="s">
        <v>302</v>
      </c>
      <c r="D1074" s="4"/>
      <c r="E1074" s="4"/>
      <c r="F1074" t="s">
        <v>6127</v>
      </c>
      <c r="G1074" t="s">
        <v>303</v>
      </c>
      <c r="H1074" t="s">
        <v>7444</v>
      </c>
      <c r="I1074" t="s">
        <v>7417</v>
      </c>
      <c r="J1074" s="4" t="s">
        <v>16</v>
      </c>
      <c r="K1074" s="4" t="s">
        <v>16</v>
      </c>
      <c r="L1074" s="4" t="s">
        <v>6195</v>
      </c>
      <c r="M1074" t="s">
        <v>6079</v>
      </c>
      <c r="N1074" s="4" t="s">
        <v>309</v>
      </c>
      <c r="O1074" s="4" t="b">
        <f t="shared" si="1504"/>
        <v>1</v>
      </c>
      <c r="P1074" s="4" t="b">
        <f t="shared" si="1505"/>
        <v>1</v>
      </c>
      <c r="Q1074" s="4" t="b">
        <f t="shared" si="1506"/>
        <v>1</v>
      </c>
      <c r="R1074" s="4" t="b">
        <f t="shared" si="1507"/>
        <v>1</v>
      </c>
      <c r="S1074" s="4" t="b">
        <f t="shared" si="1508"/>
        <v>1</v>
      </c>
      <c r="T1074" s="4" t="b">
        <f t="shared" si="1509"/>
        <v>1</v>
      </c>
      <c r="U1074" s="4" t="b">
        <f t="shared" si="1510"/>
        <v>1</v>
      </c>
      <c r="V1074" s="4" t="b">
        <f t="shared" si="1511"/>
        <v>0</v>
      </c>
      <c r="W1074" s="4" t="b">
        <f t="shared" si="1512"/>
        <v>0</v>
      </c>
      <c r="X1074" s="4" t="b">
        <f t="shared" si="1513"/>
        <v>0</v>
      </c>
      <c r="Y1074" s="4" t="b">
        <f t="shared" si="1514"/>
        <v>1</v>
      </c>
      <c r="Z1074" s="4" t="b">
        <f t="shared" si="1515"/>
        <v>0</v>
      </c>
      <c r="AA1074" s="4" t="b">
        <f t="shared" si="1516"/>
        <v>0</v>
      </c>
      <c r="AB1074" s="4" t="b">
        <f t="shared" si="1517"/>
        <v>1</v>
      </c>
      <c r="AC1074" s="4" t="b">
        <f t="shared" si="1518"/>
        <v>0</v>
      </c>
      <c r="AD1074" s="4" t="b">
        <f t="shared" si="1519"/>
        <v>0</v>
      </c>
      <c r="AE1074" s="4" t="b">
        <f t="shared" si="1520"/>
        <v>0</v>
      </c>
      <c r="AF1074" s="4" t="b">
        <f t="shared" si="1521"/>
        <v>0</v>
      </c>
      <c r="AG1074" s="4" t="b">
        <f t="shared" si="1522"/>
        <v>0</v>
      </c>
      <c r="AH1074" s="4" t="b">
        <f t="shared" si="1523"/>
        <v>1</v>
      </c>
      <c r="AI1074" s="4" t="b">
        <f t="shared" si="1524"/>
        <v>1</v>
      </c>
      <c r="AJ1074" s="4" t="b">
        <f t="shared" si="1525"/>
        <v>0</v>
      </c>
      <c r="AK1074" s="4" t="b">
        <f t="shared" si="1526"/>
        <v>0</v>
      </c>
      <c r="AL1074" s="4" t="b">
        <f t="shared" si="1527"/>
        <v>0</v>
      </c>
      <c r="AM1074" s="4" t="b">
        <f t="shared" si="1528"/>
        <v>0</v>
      </c>
      <c r="AN1074" s="4" t="b">
        <f t="shared" si="1529"/>
        <v>0</v>
      </c>
      <c r="AO1074" s="4" t="b">
        <f t="shared" si="1530"/>
        <v>0</v>
      </c>
      <c r="AP1074" s="4" t="b">
        <f t="shared" si="1531"/>
        <v>0</v>
      </c>
      <c r="AQ1074" s="4" t="b">
        <f t="shared" si="1532"/>
        <v>0</v>
      </c>
      <c r="AR1074" s="4" t="b">
        <f t="shared" si="1533"/>
        <v>0</v>
      </c>
      <c r="AS1074" s="4" t="b">
        <f t="shared" si="1534"/>
        <v>0</v>
      </c>
      <c r="AT1074" s="4" t="b">
        <f t="shared" si="1535"/>
        <v>0</v>
      </c>
      <c r="AU1074" s="4" t="b">
        <f t="shared" si="1536"/>
        <v>0</v>
      </c>
      <c r="AV1074" s="4" t="b">
        <f t="shared" si="1537"/>
        <v>0</v>
      </c>
      <c r="AW1074" s="4" t="b">
        <f t="shared" si="1538"/>
        <v>0</v>
      </c>
      <c r="AX1074" s="4" t="b">
        <f t="shared" si="1539"/>
        <v>0</v>
      </c>
      <c r="AY1074" s="4" t="b">
        <f t="shared" si="1540"/>
        <v>0</v>
      </c>
      <c r="AZ1074" s="4" t="b">
        <f t="shared" si="1541"/>
        <v>0</v>
      </c>
      <c r="BA1074" s="4" t="b">
        <f t="shared" si="1542"/>
        <v>0</v>
      </c>
      <c r="BB1074" s="4" t="b">
        <f t="shared" si="1543"/>
        <v>0</v>
      </c>
      <c r="BC1074" s="4" t="b">
        <f t="shared" si="1544"/>
        <v>0</v>
      </c>
      <c r="BD1074" s="4" t="b">
        <f t="shared" si="1545"/>
        <v>0</v>
      </c>
      <c r="BE1074" s="4" t="b">
        <f t="shared" si="1546"/>
        <v>0</v>
      </c>
      <c r="BF1074" s="4" t="b">
        <f t="shared" si="1547"/>
        <v>0</v>
      </c>
      <c r="BG1074" s="4" t="b">
        <f t="shared" si="1548"/>
        <v>0</v>
      </c>
      <c r="BH1074" s="4" t="b">
        <f t="shared" si="1549"/>
        <v>0</v>
      </c>
      <c r="BI1074" s="4" t="b">
        <f t="shared" si="1550"/>
        <v>0</v>
      </c>
      <c r="BJ1074" s="4" t="b">
        <f t="shared" si="1551"/>
        <v>0</v>
      </c>
      <c r="BK1074" s="4" t="b">
        <f t="shared" si="1552"/>
        <v>0</v>
      </c>
      <c r="BL1074" s="4" t="b">
        <f t="shared" si="1553"/>
        <v>0</v>
      </c>
      <c r="BM1074" s="4" t="b">
        <f t="shared" si="1554"/>
        <v>0</v>
      </c>
      <c r="BN1074" s="4" t="b">
        <f t="shared" si="1555"/>
        <v>0</v>
      </c>
      <c r="BO1074" s="4" t="b">
        <f t="shared" si="1556"/>
        <v>0</v>
      </c>
      <c r="BP1074" s="4" t="b">
        <f t="shared" si="1557"/>
        <v>0</v>
      </c>
      <c r="BQ1074" s="4" t="b">
        <f t="shared" si="1558"/>
        <v>0</v>
      </c>
      <c r="BR1074" s="4" t="b">
        <f t="shared" si="1559"/>
        <v>1</v>
      </c>
      <c r="BS1074" s="4" t="b">
        <f t="shared" si="1560"/>
        <v>1</v>
      </c>
      <c r="BT1074" s="4" t="b">
        <f t="shared" si="1561"/>
        <v>0</v>
      </c>
      <c r="BU1074" s="4" t="b">
        <f t="shared" si="1562"/>
        <v>0</v>
      </c>
      <c r="BV1074" s="4" t="b">
        <f t="shared" si="1563"/>
        <v>0</v>
      </c>
      <c r="BW1074" s="4" t="b">
        <f t="shared" si="1564"/>
        <v>0</v>
      </c>
      <c r="BX1074" s="4" t="b">
        <f t="shared" si="1565"/>
        <v>0</v>
      </c>
      <c r="BY1074" s="4" t="b">
        <f t="shared" si="1566"/>
        <v>0</v>
      </c>
      <c r="BZ1074" s="4" t="b">
        <f t="shared" si="1567"/>
        <v>0</v>
      </c>
      <c r="CA1074" s="4" t="b">
        <f t="shared" si="1568"/>
        <v>0</v>
      </c>
      <c r="CB1074" s="4" t="b">
        <f t="shared" si="1569"/>
        <v>1</v>
      </c>
      <c r="CC1074" s="4" t="b">
        <f t="shared" si="1570"/>
        <v>0</v>
      </c>
      <c r="CD1074" s="4" t="b">
        <f t="shared" si="1571"/>
        <v>0</v>
      </c>
      <c r="CE1074" s="4" t="b">
        <f t="shared" si="1572"/>
        <v>1</v>
      </c>
      <c r="CF1074" s="4" t="b">
        <f t="shared" si="1573"/>
        <v>0</v>
      </c>
      <c r="CG1074" s="4" t="b">
        <f t="shared" si="1574"/>
        <v>1</v>
      </c>
      <c r="CH1074" s="4" t="b">
        <f t="shared" si="1575"/>
        <v>0</v>
      </c>
      <c r="CI1074" s="4" t="b">
        <f t="shared" si="1576"/>
        <v>0</v>
      </c>
      <c r="CJ1074" s="4" t="b">
        <f t="shared" si="1577"/>
        <v>1</v>
      </c>
      <c r="CK1074" s="4" t="b">
        <f t="shared" si="1578"/>
        <v>1</v>
      </c>
      <c r="CL1074" s="4" t="b">
        <f t="shared" si="1579"/>
        <v>0</v>
      </c>
      <c r="CM1074" s="4" t="b">
        <f t="shared" si="1580"/>
        <v>1</v>
      </c>
      <c r="CN1074" s="4" t="b">
        <f t="shared" si="1581"/>
        <v>0</v>
      </c>
      <c r="CO1074" s="4" t="b">
        <f t="shared" si="1582"/>
        <v>0</v>
      </c>
      <c r="CP1074" s="4" t="b">
        <f t="shared" si="1583"/>
        <v>0</v>
      </c>
      <c r="CQ1074" s="4" t="b">
        <f t="shared" si="1584"/>
        <v>0</v>
      </c>
      <c r="CR1074" s="4" t="b">
        <f t="shared" si="1585"/>
        <v>0</v>
      </c>
      <c r="CS1074" s="4" t="b">
        <f t="shared" si="1586"/>
        <v>0</v>
      </c>
      <c r="CT1074" s="4" t="b">
        <f t="shared" si="1587"/>
        <v>0</v>
      </c>
      <c r="CU1074" s="4" t="b">
        <f t="shared" si="1588"/>
        <v>0</v>
      </c>
      <c r="CV1074" s="4" t="b">
        <f t="shared" si="1589"/>
        <v>0</v>
      </c>
      <c r="CW1074" s="4" t="b">
        <f t="shared" si="1590"/>
        <v>0</v>
      </c>
      <c r="CX1074" s="4" t="b">
        <f t="shared" si="1591"/>
        <v>0</v>
      </c>
      <c r="CY1074" s="4" t="b">
        <f t="shared" si="1592"/>
        <v>0</v>
      </c>
      <c r="CZ1074" s="4" t="b">
        <f t="shared" si="1593"/>
        <v>0</v>
      </c>
      <c r="DA1074" s="4" t="b">
        <f t="shared" si="1594"/>
        <v>0</v>
      </c>
      <c r="DB1074" s="4" t="b">
        <f t="shared" si="1595"/>
        <v>0</v>
      </c>
      <c r="DC1074" s="4" t="b">
        <f t="shared" si="1596"/>
        <v>0</v>
      </c>
      <c r="DD1074" s="4" t="b">
        <f t="shared" si="1597"/>
        <v>1</v>
      </c>
    </row>
    <row r="1075" spans="1:108">
      <c r="A1075" t="s">
        <v>310</v>
      </c>
      <c r="C1075" t="s">
        <v>302</v>
      </c>
      <c r="F1075" t="s">
        <v>6127</v>
      </c>
      <c r="G1075" t="s">
        <v>303</v>
      </c>
      <c r="H1075" t="s">
        <v>7444</v>
      </c>
      <c r="I1075" t="s">
        <v>7417</v>
      </c>
      <c r="J1075" t="s">
        <v>135</v>
      </c>
      <c r="K1075" t="s">
        <v>136</v>
      </c>
      <c r="L1075" t="s">
        <v>6196</v>
      </c>
      <c r="M1075" t="s">
        <v>6079</v>
      </c>
      <c r="N1075" t="s">
        <v>311</v>
      </c>
      <c r="O1075" t="b">
        <f t="shared" si="1504"/>
        <v>1</v>
      </c>
      <c r="P1075" t="b">
        <f t="shared" si="1505"/>
        <v>1</v>
      </c>
      <c r="Q1075" t="b">
        <f t="shared" si="1506"/>
        <v>1</v>
      </c>
      <c r="R1075" t="b">
        <f t="shared" si="1507"/>
        <v>0</v>
      </c>
      <c r="S1075" t="b">
        <f t="shared" si="1508"/>
        <v>1</v>
      </c>
      <c r="T1075" t="b">
        <f t="shared" si="1509"/>
        <v>1</v>
      </c>
      <c r="U1075" t="b">
        <f t="shared" si="1510"/>
        <v>1</v>
      </c>
      <c r="V1075" t="b">
        <f t="shared" si="1511"/>
        <v>0</v>
      </c>
      <c r="W1075" t="b">
        <f t="shared" si="1512"/>
        <v>0</v>
      </c>
      <c r="X1075" t="b">
        <f t="shared" si="1513"/>
        <v>1</v>
      </c>
      <c r="Y1075" t="b">
        <f t="shared" si="1514"/>
        <v>1</v>
      </c>
      <c r="Z1075" t="b">
        <f t="shared" si="1515"/>
        <v>0</v>
      </c>
      <c r="AA1075" t="b">
        <f t="shared" si="1516"/>
        <v>0</v>
      </c>
      <c r="AB1075" t="b">
        <f t="shared" si="1517"/>
        <v>1</v>
      </c>
      <c r="AC1075" t="b">
        <f t="shared" si="1518"/>
        <v>0</v>
      </c>
      <c r="AD1075" t="b">
        <f t="shared" si="1519"/>
        <v>0</v>
      </c>
      <c r="AE1075" t="b">
        <f t="shared" si="1520"/>
        <v>0</v>
      </c>
      <c r="AF1075" t="b">
        <f t="shared" si="1521"/>
        <v>0</v>
      </c>
      <c r="AG1075" t="b">
        <f t="shared" si="1522"/>
        <v>1</v>
      </c>
      <c r="AH1075" t="b">
        <f t="shared" si="1523"/>
        <v>1</v>
      </c>
      <c r="AI1075" t="b">
        <f t="shared" si="1524"/>
        <v>0</v>
      </c>
      <c r="AJ1075" t="b">
        <f t="shared" si="1525"/>
        <v>0</v>
      </c>
      <c r="AK1075" t="b">
        <f t="shared" si="1526"/>
        <v>0</v>
      </c>
      <c r="AL1075" t="b">
        <f t="shared" si="1527"/>
        <v>1</v>
      </c>
      <c r="AM1075" t="b">
        <f t="shared" si="1528"/>
        <v>0</v>
      </c>
      <c r="AN1075" t="b">
        <f t="shared" si="1529"/>
        <v>0</v>
      </c>
      <c r="AO1075" t="b">
        <f t="shared" si="1530"/>
        <v>0</v>
      </c>
      <c r="AP1075" t="b">
        <f t="shared" si="1531"/>
        <v>0</v>
      </c>
      <c r="AQ1075" t="b">
        <f t="shared" si="1532"/>
        <v>0</v>
      </c>
      <c r="AR1075" t="b">
        <f t="shared" si="1533"/>
        <v>0</v>
      </c>
      <c r="AS1075" t="b">
        <f t="shared" si="1534"/>
        <v>0</v>
      </c>
      <c r="AT1075" t="b">
        <f t="shared" si="1535"/>
        <v>0</v>
      </c>
      <c r="AU1075" t="b">
        <f t="shared" si="1536"/>
        <v>0</v>
      </c>
      <c r="AV1075" t="b">
        <f t="shared" si="1537"/>
        <v>0</v>
      </c>
      <c r="AW1075" t="b">
        <f t="shared" si="1538"/>
        <v>0</v>
      </c>
      <c r="AX1075" t="b">
        <f t="shared" si="1539"/>
        <v>0</v>
      </c>
      <c r="AY1075" t="b">
        <f t="shared" si="1540"/>
        <v>0</v>
      </c>
      <c r="AZ1075" t="b">
        <f t="shared" si="1541"/>
        <v>1</v>
      </c>
      <c r="BA1075" t="b">
        <f t="shared" si="1542"/>
        <v>0</v>
      </c>
      <c r="BB1075" t="b">
        <f t="shared" si="1543"/>
        <v>0</v>
      </c>
      <c r="BC1075" t="b">
        <f t="shared" si="1544"/>
        <v>0</v>
      </c>
      <c r="BD1075" t="b">
        <f t="shared" si="1545"/>
        <v>1</v>
      </c>
      <c r="BE1075" t="b">
        <f t="shared" si="1546"/>
        <v>0</v>
      </c>
      <c r="BF1075" t="b">
        <f t="shared" si="1547"/>
        <v>0</v>
      </c>
      <c r="BG1075" t="b">
        <f t="shared" si="1548"/>
        <v>0</v>
      </c>
      <c r="BH1075" t="b">
        <f t="shared" si="1549"/>
        <v>0</v>
      </c>
      <c r="BI1075" t="b">
        <f t="shared" si="1550"/>
        <v>0</v>
      </c>
      <c r="BJ1075" t="b">
        <f t="shared" si="1551"/>
        <v>0</v>
      </c>
      <c r="BK1075" t="b">
        <f t="shared" si="1552"/>
        <v>0</v>
      </c>
      <c r="BL1075" t="b">
        <f t="shared" si="1553"/>
        <v>0</v>
      </c>
      <c r="BM1075" t="b">
        <f t="shared" si="1554"/>
        <v>0</v>
      </c>
      <c r="BN1075" t="b">
        <f t="shared" si="1555"/>
        <v>1</v>
      </c>
      <c r="BO1075" t="b">
        <f t="shared" si="1556"/>
        <v>0</v>
      </c>
      <c r="BP1075" t="b">
        <f t="shared" si="1557"/>
        <v>1</v>
      </c>
      <c r="BQ1075" t="b">
        <f t="shared" si="1558"/>
        <v>1</v>
      </c>
      <c r="BR1075" t="b">
        <f t="shared" si="1559"/>
        <v>0</v>
      </c>
      <c r="BS1075" t="b">
        <f t="shared" si="1560"/>
        <v>0</v>
      </c>
      <c r="BT1075" t="b">
        <f t="shared" si="1561"/>
        <v>0</v>
      </c>
      <c r="BU1075" t="b">
        <f t="shared" si="1562"/>
        <v>0</v>
      </c>
      <c r="BV1075" t="b">
        <f t="shared" si="1563"/>
        <v>0</v>
      </c>
      <c r="BW1075" t="b">
        <f t="shared" si="1564"/>
        <v>0</v>
      </c>
      <c r="BX1075" t="b">
        <f t="shared" si="1565"/>
        <v>0</v>
      </c>
      <c r="BY1075" t="b">
        <f t="shared" si="1566"/>
        <v>0</v>
      </c>
      <c r="BZ1075" t="b">
        <f t="shared" si="1567"/>
        <v>0</v>
      </c>
      <c r="CA1075" t="b">
        <f t="shared" si="1568"/>
        <v>0</v>
      </c>
      <c r="CB1075" t="b">
        <f t="shared" si="1569"/>
        <v>0</v>
      </c>
      <c r="CC1075" t="b">
        <f t="shared" si="1570"/>
        <v>0</v>
      </c>
      <c r="CD1075" t="b">
        <f t="shared" si="1571"/>
        <v>0</v>
      </c>
      <c r="CE1075" t="b">
        <f t="shared" si="1572"/>
        <v>0</v>
      </c>
      <c r="CF1075" t="b">
        <f t="shared" si="1573"/>
        <v>0</v>
      </c>
      <c r="CG1075" t="b">
        <f t="shared" si="1574"/>
        <v>1</v>
      </c>
      <c r="CH1075" t="b">
        <f t="shared" si="1575"/>
        <v>0</v>
      </c>
      <c r="CI1075" t="b">
        <f t="shared" si="1576"/>
        <v>0</v>
      </c>
      <c r="CJ1075" t="b">
        <f t="shared" si="1577"/>
        <v>0</v>
      </c>
      <c r="CK1075" t="b">
        <f t="shared" si="1578"/>
        <v>0</v>
      </c>
      <c r="CL1075" t="b">
        <f t="shared" si="1579"/>
        <v>0</v>
      </c>
      <c r="CM1075" t="b">
        <f t="shared" si="1580"/>
        <v>1</v>
      </c>
      <c r="CN1075" t="b">
        <f t="shared" si="1581"/>
        <v>0</v>
      </c>
      <c r="CO1075" t="b">
        <f t="shared" si="1582"/>
        <v>0</v>
      </c>
      <c r="CP1075" t="b">
        <f t="shared" si="1583"/>
        <v>0</v>
      </c>
      <c r="CQ1075" t="b">
        <f t="shared" si="1584"/>
        <v>0</v>
      </c>
      <c r="CR1075" t="b">
        <f t="shared" si="1585"/>
        <v>0</v>
      </c>
      <c r="CS1075" t="b">
        <f t="shared" si="1586"/>
        <v>0</v>
      </c>
      <c r="CT1075" t="b">
        <f t="shared" si="1587"/>
        <v>0</v>
      </c>
      <c r="CU1075" t="b">
        <f t="shared" si="1588"/>
        <v>0</v>
      </c>
      <c r="CV1075" t="b">
        <f t="shared" si="1589"/>
        <v>0</v>
      </c>
      <c r="CW1075" t="b">
        <f t="shared" si="1590"/>
        <v>0</v>
      </c>
      <c r="CX1075" t="b">
        <f t="shared" si="1591"/>
        <v>0</v>
      </c>
      <c r="CY1075" t="b">
        <f t="shared" si="1592"/>
        <v>1</v>
      </c>
      <c r="CZ1075" t="b">
        <f t="shared" si="1593"/>
        <v>0</v>
      </c>
      <c r="DA1075" t="b">
        <f t="shared" si="1594"/>
        <v>0</v>
      </c>
      <c r="DB1075" t="b">
        <f t="shared" si="1595"/>
        <v>0</v>
      </c>
      <c r="DC1075" t="b">
        <f t="shared" si="1596"/>
        <v>0</v>
      </c>
      <c r="DD1075" t="b">
        <f t="shared" si="1597"/>
        <v>0</v>
      </c>
    </row>
    <row r="1076" spans="1:108">
      <c r="A1076" t="s">
        <v>312</v>
      </c>
      <c r="C1076" t="s">
        <v>302</v>
      </c>
      <c r="F1076" t="s">
        <v>6127</v>
      </c>
      <c r="G1076" t="s">
        <v>303</v>
      </c>
      <c r="H1076" t="s">
        <v>7444</v>
      </c>
      <c r="I1076" t="s">
        <v>7417</v>
      </c>
      <c r="J1076" t="s">
        <v>143</v>
      </c>
      <c r="K1076" t="s">
        <v>143</v>
      </c>
      <c r="L1076" t="s">
        <v>6197</v>
      </c>
      <c r="M1076" t="s">
        <v>6079</v>
      </c>
      <c r="N1076" t="s">
        <v>313</v>
      </c>
      <c r="O1076" t="b">
        <f t="shared" si="1504"/>
        <v>1</v>
      </c>
      <c r="P1076" t="b">
        <f t="shared" si="1505"/>
        <v>0</v>
      </c>
      <c r="Q1076" t="b">
        <f t="shared" si="1506"/>
        <v>0</v>
      </c>
      <c r="R1076" t="b">
        <f t="shared" si="1507"/>
        <v>0</v>
      </c>
      <c r="S1076" t="b">
        <f t="shared" si="1508"/>
        <v>1</v>
      </c>
      <c r="T1076" t="b">
        <f t="shared" si="1509"/>
        <v>0</v>
      </c>
      <c r="U1076" t="b">
        <f t="shared" si="1510"/>
        <v>1</v>
      </c>
      <c r="V1076" t="b">
        <f t="shared" si="1511"/>
        <v>0</v>
      </c>
      <c r="W1076" t="b">
        <f t="shared" si="1512"/>
        <v>0</v>
      </c>
      <c r="X1076" t="b">
        <f t="shared" si="1513"/>
        <v>1</v>
      </c>
      <c r="Y1076" t="b">
        <f t="shared" si="1514"/>
        <v>0</v>
      </c>
      <c r="Z1076" t="b">
        <f t="shared" si="1515"/>
        <v>0</v>
      </c>
      <c r="AA1076" t="b">
        <f t="shared" si="1516"/>
        <v>0</v>
      </c>
      <c r="AB1076" t="b">
        <f t="shared" si="1517"/>
        <v>1</v>
      </c>
      <c r="AC1076" t="b">
        <f t="shared" si="1518"/>
        <v>0</v>
      </c>
      <c r="AD1076" t="b">
        <f t="shared" si="1519"/>
        <v>0</v>
      </c>
      <c r="AE1076" t="b">
        <f t="shared" si="1520"/>
        <v>0</v>
      </c>
      <c r="AF1076" t="b">
        <f t="shared" si="1521"/>
        <v>0</v>
      </c>
      <c r="AG1076" t="b">
        <f t="shared" si="1522"/>
        <v>0</v>
      </c>
      <c r="AH1076" t="b">
        <f t="shared" si="1523"/>
        <v>0</v>
      </c>
      <c r="AI1076" t="b">
        <f t="shared" si="1524"/>
        <v>0</v>
      </c>
      <c r="AJ1076" t="b">
        <f t="shared" si="1525"/>
        <v>0</v>
      </c>
      <c r="AK1076" t="b">
        <f t="shared" si="1526"/>
        <v>0</v>
      </c>
      <c r="AL1076" t="b">
        <f t="shared" si="1527"/>
        <v>0</v>
      </c>
      <c r="AM1076" t="b">
        <f t="shared" si="1528"/>
        <v>0</v>
      </c>
      <c r="AN1076" t="b">
        <f t="shared" si="1529"/>
        <v>0</v>
      </c>
      <c r="AO1076" t="b">
        <f t="shared" si="1530"/>
        <v>0</v>
      </c>
      <c r="AP1076" t="b">
        <f t="shared" si="1531"/>
        <v>0</v>
      </c>
      <c r="AQ1076" t="b">
        <f t="shared" si="1532"/>
        <v>0</v>
      </c>
      <c r="AR1076" t="b">
        <f t="shared" si="1533"/>
        <v>0</v>
      </c>
      <c r="AS1076" t="b">
        <f t="shared" si="1534"/>
        <v>0</v>
      </c>
      <c r="AT1076" t="b">
        <f t="shared" si="1535"/>
        <v>0</v>
      </c>
      <c r="AU1076" t="b">
        <f t="shared" si="1536"/>
        <v>0</v>
      </c>
      <c r="AV1076" t="b">
        <f t="shared" si="1537"/>
        <v>0</v>
      </c>
      <c r="AW1076" t="b">
        <f t="shared" si="1538"/>
        <v>0</v>
      </c>
      <c r="AX1076" t="b">
        <f t="shared" si="1539"/>
        <v>0</v>
      </c>
      <c r="AY1076" t="b">
        <f t="shared" si="1540"/>
        <v>0</v>
      </c>
      <c r="AZ1076" t="b">
        <f t="shared" si="1541"/>
        <v>0</v>
      </c>
      <c r="BA1076" t="b">
        <f t="shared" si="1542"/>
        <v>0</v>
      </c>
      <c r="BB1076" t="b">
        <f t="shared" si="1543"/>
        <v>0</v>
      </c>
      <c r="BC1076" t="b">
        <f t="shared" si="1544"/>
        <v>0</v>
      </c>
      <c r="BD1076" t="b">
        <f t="shared" si="1545"/>
        <v>1</v>
      </c>
      <c r="BE1076" t="b">
        <f t="shared" si="1546"/>
        <v>0</v>
      </c>
      <c r="BF1076" t="b">
        <f t="shared" si="1547"/>
        <v>0</v>
      </c>
      <c r="BG1076" t="b">
        <f t="shared" si="1548"/>
        <v>0</v>
      </c>
      <c r="BH1076" t="b">
        <f t="shared" si="1549"/>
        <v>0</v>
      </c>
      <c r="BI1076" t="b">
        <f t="shared" si="1550"/>
        <v>0</v>
      </c>
      <c r="BJ1076" t="b">
        <f t="shared" si="1551"/>
        <v>0</v>
      </c>
      <c r="BK1076" t="b">
        <f t="shared" si="1552"/>
        <v>0</v>
      </c>
      <c r="BL1076" t="b">
        <f t="shared" si="1553"/>
        <v>0</v>
      </c>
      <c r="BM1076" t="b">
        <f t="shared" si="1554"/>
        <v>0</v>
      </c>
      <c r="BN1076" t="b">
        <f t="shared" si="1555"/>
        <v>0</v>
      </c>
      <c r="BO1076" t="b">
        <f t="shared" si="1556"/>
        <v>0</v>
      </c>
      <c r="BP1076" t="b">
        <f t="shared" si="1557"/>
        <v>0</v>
      </c>
      <c r="BQ1076" t="b">
        <f t="shared" si="1558"/>
        <v>1</v>
      </c>
      <c r="BR1076" t="b">
        <f t="shared" si="1559"/>
        <v>0</v>
      </c>
      <c r="BS1076" t="b">
        <f t="shared" si="1560"/>
        <v>0</v>
      </c>
      <c r="BT1076" t="b">
        <f t="shared" si="1561"/>
        <v>0</v>
      </c>
      <c r="BU1076" t="b">
        <f t="shared" si="1562"/>
        <v>0</v>
      </c>
      <c r="BV1076" t="b">
        <f t="shared" si="1563"/>
        <v>0</v>
      </c>
      <c r="BW1076" t="b">
        <f t="shared" si="1564"/>
        <v>0</v>
      </c>
      <c r="BX1076" t="b">
        <f t="shared" si="1565"/>
        <v>0</v>
      </c>
      <c r="BY1076" t="b">
        <f t="shared" si="1566"/>
        <v>0</v>
      </c>
      <c r="BZ1076" t="b">
        <f t="shared" si="1567"/>
        <v>0</v>
      </c>
      <c r="CA1076" t="b">
        <f t="shared" si="1568"/>
        <v>0</v>
      </c>
      <c r="CB1076" t="b">
        <f t="shared" si="1569"/>
        <v>0</v>
      </c>
      <c r="CC1076" t="b">
        <f t="shared" si="1570"/>
        <v>0</v>
      </c>
      <c r="CD1076" t="b">
        <f t="shared" si="1571"/>
        <v>0</v>
      </c>
      <c r="CE1076" t="b">
        <f t="shared" si="1572"/>
        <v>0</v>
      </c>
      <c r="CF1076" t="b">
        <f t="shared" si="1573"/>
        <v>0</v>
      </c>
      <c r="CG1076" t="b">
        <f t="shared" si="1574"/>
        <v>0</v>
      </c>
      <c r="CH1076" t="b">
        <f t="shared" si="1575"/>
        <v>0</v>
      </c>
      <c r="CI1076" t="b">
        <f t="shared" si="1576"/>
        <v>0</v>
      </c>
      <c r="CJ1076" t="b">
        <f t="shared" si="1577"/>
        <v>0</v>
      </c>
      <c r="CK1076" t="b">
        <f t="shared" si="1578"/>
        <v>1</v>
      </c>
      <c r="CL1076" t="b">
        <f t="shared" si="1579"/>
        <v>0</v>
      </c>
      <c r="CM1076" t="b">
        <f t="shared" si="1580"/>
        <v>0</v>
      </c>
      <c r="CN1076" t="b">
        <f t="shared" si="1581"/>
        <v>0</v>
      </c>
      <c r="CO1076" t="b">
        <f t="shared" si="1582"/>
        <v>0</v>
      </c>
      <c r="CP1076" t="b">
        <f t="shared" si="1583"/>
        <v>0</v>
      </c>
      <c r="CQ1076" t="b">
        <f t="shared" si="1584"/>
        <v>0</v>
      </c>
      <c r="CR1076" t="b">
        <f t="shared" si="1585"/>
        <v>0</v>
      </c>
      <c r="CS1076" t="b">
        <f t="shared" si="1586"/>
        <v>0</v>
      </c>
      <c r="CT1076" t="b">
        <f t="shared" si="1587"/>
        <v>0</v>
      </c>
      <c r="CU1076" t="b">
        <f t="shared" si="1588"/>
        <v>0</v>
      </c>
      <c r="CV1076" t="b">
        <f t="shared" si="1589"/>
        <v>0</v>
      </c>
      <c r="CW1076" t="b">
        <f t="shared" si="1590"/>
        <v>0</v>
      </c>
      <c r="CX1076" t="b">
        <f t="shared" si="1591"/>
        <v>0</v>
      </c>
      <c r="CY1076" t="b">
        <f t="shared" si="1592"/>
        <v>0</v>
      </c>
      <c r="CZ1076" t="b">
        <f t="shared" si="1593"/>
        <v>0</v>
      </c>
      <c r="DA1076" t="b">
        <f t="shared" si="1594"/>
        <v>0</v>
      </c>
      <c r="DB1076" t="b">
        <f t="shared" si="1595"/>
        <v>0</v>
      </c>
      <c r="DC1076" t="b">
        <f t="shared" si="1596"/>
        <v>0</v>
      </c>
      <c r="DD1076" t="b">
        <f t="shared" si="1597"/>
        <v>0</v>
      </c>
    </row>
    <row r="1077" spans="1:108">
      <c r="A1077" s="7" t="s">
        <v>314</v>
      </c>
      <c r="C1077" t="s">
        <v>302</v>
      </c>
      <c r="D1077" s="4"/>
      <c r="E1077" s="4"/>
      <c r="F1077" t="s">
        <v>6127</v>
      </c>
      <c r="G1077" t="s">
        <v>303</v>
      </c>
      <c r="H1077" t="s">
        <v>7444</v>
      </c>
      <c r="I1077" t="s">
        <v>7417</v>
      </c>
      <c r="J1077" s="4" t="s">
        <v>16</v>
      </c>
      <c r="K1077" s="4" t="s">
        <v>16</v>
      </c>
      <c r="L1077" s="4" t="s">
        <v>6198</v>
      </c>
      <c r="M1077" t="s">
        <v>6079</v>
      </c>
      <c r="N1077" s="4" t="s">
        <v>315</v>
      </c>
      <c r="O1077" s="4" t="b">
        <f t="shared" si="1504"/>
        <v>1</v>
      </c>
      <c r="P1077" s="4" t="b">
        <f t="shared" si="1505"/>
        <v>1</v>
      </c>
      <c r="Q1077" s="4" t="b">
        <f t="shared" si="1506"/>
        <v>1</v>
      </c>
      <c r="R1077" s="4" t="b">
        <f t="shared" si="1507"/>
        <v>0</v>
      </c>
      <c r="S1077" s="4" t="b">
        <f t="shared" si="1508"/>
        <v>1</v>
      </c>
      <c r="T1077" s="4" t="b">
        <f t="shared" si="1509"/>
        <v>0</v>
      </c>
      <c r="U1077" s="4" t="b">
        <f t="shared" si="1510"/>
        <v>1</v>
      </c>
      <c r="V1077" s="4" t="b">
        <f t="shared" si="1511"/>
        <v>1</v>
      </c>
      <c r="W1077" s="4" t="b">
        <f t="shared" si="1512"/>
        <v>0</v>
      </c>
      <c r="X1077" s="4" t="b">
        <f t="shared" si="1513"/>
        <v>1</v>
      </c>
      <c r="Y1077" s="4" t="b">
        <f t="shared" si="1514"/>
        <v>0</v>
      </c>
      <c r="Z1077" s="4" t="b">
        <f t="shared" si="1515"/>
        <v>0</v>
      </c>
      <c r="AA1077" s="4" t="b">
        <f t="shared" si="1516"/>
        <v>1</v>
      </c>
      <c r="AB1077" s="4" t="b">
        <f t="shared" si="1517"/>
        <v>1</v>
      </c>
      <c r="AC1077" s="4" t="b">
        <f t="shared" si="1518"/>
        <v>0</v>
      </c>
      <c r="AD1077" s="4" t="b">
        <f t="shared" si="1519"/>
        <v>0</v>
      </c>
      <c r="AE1077" s="4" t="b">
        <f t="shared" si="1520"/>
        <v>0</v>
      </c>
      <c r="AF1077" s="4" t="b">
        <f t="shared" si="1521"/>
        <v>0</v>
      </c>
      <c r="AG1077" s="4" t="b">
        <f t="shared" si="1522"/>
        <v>0</v>
      </c>
      <c r="AH1077" s="4" t="b">
        <f t="shared" si="1523"/>
        <v>1</v>
      </c>
      <c r="AI1077" s="4" t="b">
        <f t="shared" si="1524"/>
        <v>0</v>
      </c>
      <c r="AJ1077" s="4" t="b">
        <f t="shared" si="1525"/>
        <v>0</v>
      </c>
      <c r="AK1077" s="4" t="b">
        <f t="shared" si="1526"/>
        <v>0</v>
      </c>
      <c r="AL1077" s="4" t="b">
        <f t="shared" si="1527"/>
        <v>0</v>
      </c>
      <c r="AM1077" s="4" t="b">
        <f t="shared" si="1528"/>
        <v>0</v>
      </c>
      <c r="AN1077" s="4" t="b">
        <f t="shared" si="1529"/>
        <v>0</v>
      </c>
      <c r="AO1077" s="4" t="b">
        <f t="shared" si="1530"/>
        <v>0</v>
      </c>
      <c r="AP1077" s="4" t="b">
        <f t="shared" si="1531"/>
        <v>0</v>
      </c>
      <c r="AQ1077" s="4" t="b">
        <f t="shared" si="1532"/>
        <v>0</v>
      </c>
      <c r="AR1077" s="4" t="b">
        <f t="shared" si="1533"/>
        <v>0</v>
      </c>
      <c r="AS1077" s="4" t="b">
        <f t="shared" si="1534"/>
        <v>0</v>
      </c>
      <c r="AT1077" s="4" t="b">
        <f t="shared" si="1535"/>
        <v>0</v>
      </c>
      <c r="AU1077" s="4" t="b">
        <f t="shared" si="1536"/>
        <v>0</v>
      </c>
      <c r="AV1077" s="4" t="b">
        <f t="shared" si="1537"/>
        <v>0</v>
      </c>
      <c r="AW1077" s="4" t="b">
        <f t="shared" si="1538"/>
        <v>1</v>
      </c>
      <c r="AX1077" s="4" t="b">
        <f t="shared" si="1539"/>
        <v>0</v>
      </c>
      <c r="AY1077" s="4" t="b">
        <f t="shared" si="1540"/>
        <v>0</v>
      </c>
      <c r="AZ1077" s="4" t="b">
        <f t="shared" si="1541"/>
        <v>0</v>
      </c>
      <c r="BA1077" s="4" t="b">
        <f t="shared" si="1542"/>
        <v>0</v>
      </c>
      <c r="BB1077" s="4" t="b">
        <f t="shared" si="1543"/>
        <v>0</v>
      </c>
      <c r="BC1077" s="4" t="b">
        <f t="shared" si="1544"/>
        <v>0</v>
      </c>
      <c r="BD1077" s="4" t="b">
        <f t="shared" si="1545"/>
        <v>1</v>
      </c>
      <c r="BE1077" s="4" t="b">
        <f t="shared" si="1546"/>
        <v>0</v>
      </c>
      <c r="BF1077" s="4" t="b">
        <f t="shared" si="1547"/>
        <v>0</v>
      </c>
      <c r="BG1077" s="4" t="b">
        <f t="shared" si="1548"/>
        <v>0</v>
      </c>
      <c r="BH1077" s="4" t="b">
        <f t="shared" si="1549"/>
        <v>0</v>
      </c>
      <c r="BI1077" s="4" t="b">
        <f t="shared" si="1550"/>
        <v>0</v>
      </c>
      <c r="BJ1077" s="4" t="b">
        <f t="shared" si="1551"/>
        <v>0</v>
      </c>
      <c r="BK1077" s="4" t="b">
        <f t="shared" si="1552"/>
        <v>0</v>
      </c>
      <c r="BL1077" s="4" t="b">
        <f t="shared" si="1553"/>
        <v>0</v>
      </c>
      <c r="BM1077" s="4" t="b">
        <f t="shared" si="1554"/>
        <v>0</v>
      </c>
      <c r="BN1077" s="4" t="b">
        <f t="shared" si="1555"/>
        <v>0</v>
      </c>
      <c r="BO1077" s="4" t="b">
        <f t="shared" si="1556"/>
        <v>0</v>
      </c>
      <c r="BP1077" s="4" t="b">
        <f t="shared" si="1557"/>
        <v>0</v>
      </c>
      <c r="BQ1077" s="4" t="b">
        <f t="shared" si="1558"/>
        <v>1</v>
      </c>
      <c r="BR1077" s="4" t="b">
        <f t="shared" si="1559"/>
        <v>0</v>
      </c>
      <c r="BS1077" s="4" t="b">
        <f t="shared" si="1560"/>
        <v>1</v>
      </c>
      <c r="BT1077" s="4" t="b">
        <f t="shared" si="1561"/>
        <v>0</v>
      </c>
      <c r="BU1077" s="4" t="b">
        <f t="shared" si="1562"/>
        <v>0</v>
      </c>
      <c r="BV1077" s="4" t="b">
        <f t="shared" si="1563"/>
        <v>0</v>
      </c>
      <c r="BW1077" s="4" t="b">
        <f t="shared" si="1564"/>
        <v>0</v>
      </c>
      <c r="BX1077" s="4" t="b">
        <f t="shared" si="1565"/>
        <v>0</v>
      </c>
      <c r="BY1077" s="4" t="b">
        <f t="shared" si="1566"/>
        <v>0</v>
      </c>
      <c r="BZ1077" s="4" t="b">
        <f t="shared" si="1567"/>
        <v>0</v>
      </c>
      <c r="CA1077" s="4" t="b">
        <f t="shared" si="1568"/>
        <v>0</v>
      </c>
      <c r="CB1077" s="4" t="b">
        <f t="shared" si="1569"/>
        <v>0</v>
      </c>
      <c r="CC1077" s="4" t="b">
        <f t="shared" si="1570"/>
        <v>0</v>
      </c>
      <c r="CD1077" s="4" t="b">
        <f t="shared" si="1571"/>
        <v>0</v>
      </c>
      <c r="CE1077" s="4" t="b">
        <f t="shared" si="1572"/>
        <v>0</v>
      </c>
      <c r="CF1077" s="4" t="b">
        <f t="shared" si="1573"/>
        <v>0</v>
      </c>
      <c r="CG1077" s="4" t="b">
        <f t="shared" si="1574"/>
        <v>0</v>
      </c>
      <c r="CH1077" s="4" t="b">
        <f t="shared" si="1575"/>
        <v>0</v>
      </c>
      <c r="CI1077" s="4" t="b">
        <f t="shared" si="1576"/>
        <v>0</v>
      </c>
      <c r="CJ1077" s="4" t="b">
        <f t="shared" si="1577"/>
        <v>0</v>
      </c>
      <c r="CK1077" s="4" t="b">
        <f t="shared" si="1578"/>
        <v>1</v>
      </c>
      <c r="CL1077" s="4" t="b">
        <f t="shared" si="1579"/>
        <v>0</v>
      </c>
      <c r="CM1077" s="4" t="b">
        <f t="shared" si="1580"/>
        <v>0</v>
      </c>
      <c r="CN1077" s="4" t="b">
        <f t="shared" si="1581"/>
        <v>0</v>
      </c>
      <c r="CO1077" s="4" t="b">
        <f t="shared" si="1582"/>
        <v>0</v>
      </c>
      <c r="CP1077" s="4" t="b">
        <f t="shared" si="1583"/>
        <v>0</v>
      </c>
      <c r="CQ1077" s="4" t="b">
        <f t="shared" si="1584"/>
        <v>0</v>
      </c>
      <c r="CR1077" s="4" t="b">
        <f t="shared" si="1585"/>
        <v>0</v>
      </c>
      <c r="CS1077" s="4" t="b">
        <f t="shared" si="1586"/>
        <v>0</v>
      </c>
      <c r="CT1077" s="4" t="b">
        <f t="shared" si="1587"/>
        <v>0</v>
      </c>
      <c r="CU1077" s="4" t="b">
        <f t="shared" si="1588"/>
        <v>0</v>
      </c>
      <c r="CV1077" s="4" t="b">
        <f t="shared" si="1589"/>
        <v>0</v>
      </c>
      <c r="CW1077" s="4" t="b">
        <f t="shared" si="1590"/>
        <v>0</v>
      </c>
      <c r="CX1077" s="4" t="b">
        <f t="shared" si="1591"/>
        <v>0</v>
      </c>
      <c r="CY1077" s="4" t="b">
        <f t="shared" si="1592"/>
        <v>0</v>
      </c>
      <c r="CZ1077" s="4" t="b">
        <f t="shared" si="1593"/>
        <v>0</v>
      </c>
      <c r="DA1077" s="4" t="b">
        <f t="shared" si="1594"/>
        <v>0</v>
      </c>
      <c r="DB1077" s="4" t="b">
        <f t="shared" si="1595"/>
        <v>0</v>
      </c>
      <c r="DC1077" s="4" t="b">
        <f t="shared" si="1596"/>
        <v>0</v>
      </c>
      <c r="DD1077" s="4" t="b">
        <f t="shared" si="1597"/>
        <v>0</v>
      </c>
    </row>
    <row r="1078" spans="1:108">
      <c r="A1078" s="4" t="s">
        <v>316</v>
      </c>
      <c r="C1078" t="s">
        <v>317</v>
      </c>
      <c r="D1078" s="4"/>
      <c r="E1078" s="4"/>
      <c r="F1078" t="s">
        <v>6127</v>
      </c>
      <c r="G1078" t="s">
        <v>303</v>
      </c>
      <c r="H1078" t="s">
        <v>7444</v>
      </c>
      <c r="I1078" t="s">
        <v>7417</v>
      </c>
      <c r="J1078" s="4" t="s">
        <v>139</v>
      </c>
      <c r="K1078" s="4" t="s">
        <v>139</v>
      </c>
      <c r="L1078" s="88" t="s">
        <v>7695</v>
      </c>
      <c r="M1078" t="s">
        <v>6079</v>
      </c>
      <c r="N1078" s="88" t="s">
        <v>7694</v>
      </c>
      <c r="O1078" s="4" t="b">
        <f t="shared" si="1504"/>
        <v>1</v>
      </c>
      <c r="P1078" s="4" t="b">
        <f t="shared" si="1505"/>
        <v>1</v>
      </c>
      <c r="Q1078" s="4" t="b">
        <f t="shared" si="1506"/>
        <v>0</v>
      </c>
      <c r="R1078" s="4" t="b">
        <f t="shared" si="1507"/>
        <v>1</v>
      </c>
      <c r="S1078" s="4" t="b">
        <f t="shared" si="1508"/>
        <v>1</v>
      </c>
      <c r="T1078" s="4" t="b">
        <f t="shared" si="1509"/>
        <v>1</v>
      </c>
      <c r="U1078" s="4" t="b">
        <f t="shared" si="1510"/>
        <v>1</v>
      </c>
      <c r="V1078" s="4" t="b">
        <f t="shared" si="1511"/>
        <v>1</v>
      </c>
      <c r="W1078" s="4" t="b">
        <f t="shared" si="1512"/>
        <v>0</v>
      </c>
      <c r="X1078" s="4" t="b">
        <f t="shared" si="1513"/>
        <v>0</v>
      </c>
      <c r="Y1078" s="4" t="b">
        <f t="shared" si="1514"/>
        <v>1</v>
      </c>
      <c r="Z1078" s="4" t="b">
        <f t="shared" si="1515"/>
        <v>0</v>
      </c>
      <c r="AA1078" s="4" t="b">
        <f t="shared" si="1516"/>
        <v>1</v>
      </c>
      <c r="AB1078" s="4" t="b">
        <f t="shared" si="1517"/>
        <v>0</v>
      </c>
      <c r="AC1078" s="4" t="b">
        <f t="shared" si="1518"/>
        <v>0</v>
      </c>
      <c r="AD1078" s="4" t="b">
        <f t="shared" si="1519"/>
        <v>0</v>
      </c>
      <c r="AE1078" s="4" t="b">
        <f t="shared" si="1520"/>
        <v>0</v>
      </c>
      <c r="AF1078" s="4" t="b">
        <f t="shared" si="1521"/>
        <v>0</v>
      </c>
      <c r="AG1078" s="4" t="b">
        <f t="shared" si="1522"/>
        <v>1</v>
      </c>
      <c r="AH1078" s="4" t="b">
        <f t="shared" si="1523"/>
        <v>0</v>
      </c>
      <c r="AI1078" s="4" t="b">
        <f t="shared" si="1524"/>
        <v>0</v>
      </c>
      <c r="AJ1078" s="4" t="b">
        <f t="shared" si="1525"/>
        <v>0</v>
      </c>
      <c r="AK1078" s="4" t="b">
        <f t="shared" si="1526"/>
        <v>0</v>
      </c>
      <c r="AL1078" s="4" t="b">
        <f t="shared" si="1527"/>
        <v>0</v>
      </c>
      <c r="AM1078" s="4" t="b">
        <f t="shared" si="1528"/>
        <v>0</v>
      </c>
      <c r="AN1078" s="4" t="b">
        <f t="shared" si="1529"/>
        <v>0</v>
      </c>
      <c r="AO1078" s="4" t="b">
        <f t="shared" si="1530"/>
        <v>0</v>
      </c>
      <c r="AP1078" s="4" t="b">
        <f t="shared" si="1531"/>
        <v>0</v>
      </c>
      <c r="AQ1078" s="4" t="b">
        <f t="shared" si="1532"/>
        <v>0</v>
      </c>
      <c r="AR1078" s="4" t="b">
        <f t="shared" si="1533"/>
        <v>0</v>
      </c>
      <c r="AS1078" s="4" t="b">
        <f t="shared" si="1534"/>
        <v>0</v>
      </c>
      <c r="AT1078" s="4" t="b">
        <f t="shared" si="1535"/>
        <v>0</v>
      </c>
      <c r="AU1078" s="4" t="b">
        <f t="shared" si="1536"/>
        <v>0</v>
      </c>
      <c r="AV1078" s="4" t="b">
        <f t="shared" si="1537"/>
        <v>1</v>
      </c>
      <c r="AW1078" s="4" t="b">
        <f t="shared" si="1538"/>
        <v>0</v>
      </c>
      <c r="AX1078" s="4" t="b">
        <f t="shared" si="1539"/>
        <v>0</v>
      </c>
      <c r="AY1078" s="4" t="b">
        <f t="shared" si="1540"/>
        <v>0</v>
      </c>
      <c r="AZ1078" s="4" t="b">
        <f t="shared" si="1541"/>
        <v>0</v>
      </c>
      <c r="BA1078" s="4" t="b">
        <f t="shared" si="1542"/>
        <v>0</v>
      </c>
      <c r="BB1078" s="4" t="b">
        <f t="shared" si="1543"/>
        <v>0</v>
      </c>
      <c r="BC1078" s="4" t="b">
        <f t="shared" si="1544"/>
        <v>1</v>
      </c>
      <c r="BD1078" s="4" t="b">
        <f t="shared" si="1545"/>
        <v>0</v>
      </c>
      <c r="BE1078" s="4" t="b">
        <f t="shared" si="1546"/>
        <v>0</v>
      </c>
      <c r="BF1078" s="4" t="b">
        <f t="shared" si="1547"/>
        <v>0</v>
      </c>
      <c r="BG1078" s="4" t="b">
        <f t="shared" si="1548"/>
        <v>0</v>
      </c>
      <c r="BH1078" s="4" t="b">
        <f t="shared" si="1549"/>
        <v>0</v>
      </c>
      <c r="BI1078" s="4" t="b">
        <f t="shared" si="1550"/>
        <v>0</v>
      </c>
      <c r="BJ1078" s="4" t="b">
        <f t="shared" si="1551"/>
        <v>0</v>
      </c>
      <c r="BK1078" s="4" t="b">
        <f t="shared" si="1552"/>
        <v>0</v>
      </c>
      <c r="BL1078" s="4" t="b">
        <f t="shared" si="1553"/>
        <v>1</v>
      </c>
      <c r="BM1078" s="4" t="b">
        <f t="shared" si="1554"/>
        <v>0</v>
      </c>
      <c r="BN1078" s="4" t="b">
        <f t="shared" si="1555"/>
        <v>0</v>
      </c>
      <c r="BO1078" s="4" t="b">
        <f t="shared" si="1556"/>
        <v>0</v>
      </c>
      <c r="BP1078" s="4" t="b">
        <f t="shared" si="1557"/>
        <v>1</v>
      </c>
      <c r="BQ1078" s="4" t="b">
        <f t="shared" si="1558"/>
        <v>1</v>
      </c>
      <c r="BR1078" s="4" t="b">
        <f t="shared" si="1559"/>
        <v>0</v>
      </c>
      <c r="BS1078" s="4" t="b">
        <f t="shared" si="1560"/>
        <v>1</v>
      </c>
      <c r="BT1078" s="4" t="b">
        <f t="shared" si="1561"/>
        <v>0</v>
      </c>
      <c r="BU1078" s="4" t="b">
        <f t="shared" si="1562"/>
        <v>0</v>
      </c>
      <c r="BV1078" s="4" t="b">
        <f t="shared" si="1563"/>
        <v>0</v>
      </c>
      <c r="BW1078" s="4" t="b">
        <f t="shared" si="1564"/>
        <v>0</v>
      </c>
      <c r="BX1078" s="4" t="b">
        <f t="shared" si="1565"/>
        <v>0</v>
      </c>
      <c r="BY1078" s="4" t="b">
        <f t="shared" si="1566"/>
        <v>0</v>
      </c>
      <c r="BZ1078" s="4" t="b">
        <f t="shared" si="1567"/>
        <v>0</v>
      </c>
      <c r="CA1078" s="4" t="b">
        <f t="shared" si="1568"/>
        <v>1</v>
      </c>
      <c r="CB1078" s="4" t="b">
        <f t="shared" si="1569"/>
        <v>0</v>
      </c>
      <c r="CC1078" s="4" t="b">
        <f t="shared" si="1570"/>
        <v>0</v>
      </c>
      <c r="CD1078" s="4" t="b">
        <f t="shared" si="1571"/>
        <v>0</v>
      </c>
      <c r="CE1078" s="4" t="b">
        <f t="shared" si="1572"/>
        <v>0</v>
      </c>
      <c r="CF1078" s="4" t="b">
        <f t="shared" si="1573"/>
        <v>0</v>
      </c>
      <c r="CG1078" s="4" t="b">
        <f t="shared" si="1574"/>
        <v>1</v>
      </c>
      <c r="CH1078" s="4" t="b">
        <f t="shared" si="1575"/>
        <v>0</v>
      </c>
      <c r="CI1078" s="4" t="b">
        <f t="shared" si="1576"/>
        <v>0</v>
      </c>
      <c r="CJ1078" s="4" t="b">
        <f t="shared" si="1577"/>
        <v>0</v>
      </c>
      <c r="CK1078" s="4" t="b">
        <f t="shared" si="1578"/>
        <v>0</v>
      </c>
      <c r="CL1078" s="4" t="b">
        <f t="shared" si="1579"/>
        <v>0</v>
      </c>
      <c r="CM1078" s="4" t="b">
        <f t="shared" si="1580"/>
        <v>0</v>
      </c>
      <c r="CN1078" s="4" t="b">
        <f t="shared" si="1581"/>
        <v>0</v>
      </c>
      <c r="CO1078" s="4" t="b">
        <f t="shared" si="1582"/>
        <v>0</v>
      </c>
      <c r="CP1078" s="4" t="b">
        <f t="shared" si="1583"/>
        <v>0</v>
      </c>
      <c r="CQ1078" s="4" t="b">
        <f t="shared" si="1584"/>
        <v>0</v>
      </c>
      <c r="CR1078" s="4" t="b">
        <f t="shared" si="1585"/>
        <v>0</v>
      </c>
      <c r="CS1078" s="4" t="b">
        <f t="shared" si="1586"/>
        <v>0</v>
      </c>
      <c r="CT1078" s="4" t="b">
        <f t="shared" si="1587"/>
        <v>0</v>
      </c>
      <c r="CU1078" s="4" t="b">
        <f t="shared" si="1588"/>
        <v>0</v>
      </c>
      <c r="CV1078" s="4" t="b">
        <f t="shared" si="1589"/>
        <v>0</v>
      </c>
      <c r="CW1078" s="4" t="b">
        <f t="shared" si="1590"/>
        <v>0</v>
      </c>
      <c r="CX1078" s="4" t="b">
        <f t="shared" si="1591"/>
        <v>0</v>
      </c>
      <c r="CY1078" s="4" t="b">
        <f t="shared" si="1592"/>
        <v>0</v>
      </c>
      <c r="CZ1078" s="4" t="b">
        <f t="shared" si="1593"/>
        <v>0</v>
      </c>
      <c r="DA1078" s="4" t="b">
        <f t="shared" si="1594"/>
        <v>0</v>
      </c>
      <c r="DB1078" s="4" t="b">
        <f t="shared" si="1595"/>
        <v>0</v>
      </c>
      <c r="DC1078" s="4" t="b">
        <f t="shared" si="1596"/>
        <v>0</v>
      </c>
      <c r="DD1078" s="4" t="b">
        <f t="shared" si="1597"/>
        <v>0</v>
      </c>
    </row>
    <row r="1079" spans="1:108">
      <c r="A1079" t="s">
        <v>323</v>
      </c>
      <c r="C1079" t="s">
        <v>324</v>
      </c>
      <c r="F1079" t="s">
        <v>325</v>
      </c>
      <c r="G1079" t="s">
        <v>326</v>
      </c>
      <c r="H1079" t="s">
        <v>7444</v>
      </c>
      <c r="I1079" t="s">
        <v>7417</v>
      </c>
      <c r="J1079" t="s">
        <v>16</v>
      </c>
      <c r="K1079" t="s">
        <v>16</v>
      </c>
      <c r="L1079" t="s">
        <v>327</v>
      </c>
      <c r="M1079" t="s">
        <v>328</v>
      </c>
      <c r="N1079" t="s">
        <v>329</v>
      </c>
      <c r="O1079" t="b">
        <f t="shared" si="1504"/>
        <v>1</v>
      </c>
      <c r="P1079" t="b">
        <f t="shared" si="1505"/>
        <v>1</v>
      </c>
      <c r="Q1079" t="b">
        <f t="shared" si="1506"/>
        <v>1</v>
      </c>
      <c r="R1079" t="b">
        <f t="shared" si="1507"/>
        <v>1</v>
      </c>
      <c r="S1079" t="b">
        <f t="shared" si="1508"/>
        <v>1</v>
      </c>
      <c r="T1079" t="b">
        <f t="shared" si="1509"/>
        <v>1</v>
      </c>
      <c r="U1079" t="b">
        <f t="shared" si="1510"/>
        <v>1</v>
      </c>
      <c r="V1079" t="b">
        <f t="shared" si="1511"/>
        <v>1</v>
      </c>
      <c r="W1079" t="b">
        <f t="shared" si="1512"/>
        <v>1</v>
      </c>
      <c r="X1079" t="b">
        <f t="shared" si="1513"/>
        <v>1</v>
      </c>
      <c r="Y1079" t="b">
        <f t="shared" si="1514"/>
        <v>1</v>
      </c>
      <c r="Z1079" t="b">
        <f t="shared" si="1515"/>
        <v>0</v>
      </c>
      <c r="AA1079" t="b">
        <f t="shared" si="1516"/>
        <v>1</v>
      </c>
      <c r="AB1079" t="b">
        <f t="shared" si="1517"/>
        <v>0</v>
      </c>
      <c r="AC1079" t="b">
        <f t="shared" si="1518"/>
        <v>0</v>
      </c>
      <c r="AD1079" t="b">
        <f t="shared" si="1519"/>
        <v>0</v>
      </c>
      <c r="AE1079" t="b">
        <f t="shared" si="1520"/>
        <v>0</v>
      </c>
      <c r="AF1079" t="b">
        <f t="shared" si="1521"/>
        <v>0</v>
      </c>
      <c r="AG1079" t="b">
        <f t="shared" si="1522"/>
        <v>1</v>
      </c>
      <c r="AH1079" t="b">
        <f t="shared" si="1523"/>
        <v>1</v>
      </c>
      <c r="AI1079" t="b">
        <f t="shared" si="1524"/>
        <v>1</v>
      </c>
      <c r="AJ1079" t="b">
        <f t="shared" si="1525"/>
        <v>0</v>
      </c>
      <c r="AK1079" t="b">
        <f t="shared" si="1526"/>
        <v>0</v>
      </c>
      <c r="AL1079" t="b">
        <f t="shared" si="1527"/>
        <v>0</v>
      </c>
      <c r="AM1079" t="b">
        <f t="shared" si="1528"/>
        <v>1</v>
      </c>
      <c r="AN1079" t="b">
        <f t="shared" si="1529"/>
        <v>0</v>
      </c>
      <c r="AO1079" t="b">
        <f t="shared" si="1530"/>
        <v>0</v>
      </c>
      <c r="AP1079" t="b">
        <f t="shared" si="1531"/>
        <v>0</v>
      </c>
      <c r="AQ1079" t="b">
        <f t="shared" si="1532"/>
        <v>0</v>
      </c>
      <c r="AR1079" t="b">
        <f t="shared" si="1533"/>
        <v>0</v>
      </c>
      <c r="AS1079" t="b">
        <f t="shared" si="1534"/>
        <v>0</v>
      </c>
      <c r="AT1079" t="b">
        <f t="shared" si="1535"/>
        <v>0</v>
      </c>
      <c r="AU1079" t="b">
        <f t="shared" si="1536"/>
        <v>0</v>
      </c>
      <c r="AV1079" t="b">
        <f t="shared" si="1537"/>
        <v>1</v>
      </c>
      <c r="AW1079" t="b">
        <f t="shared" si="1538"/>
        <v>0</v>
      </c>
      <c r="AX1079" t="b">
        <f t="shared" si="1539"/>
        <v>0</v>
      </c>
      <c r="AY1079" t="b">
        <f t="shared" si="1540"/>
        <v>0</v>
      </c>
      <c r="AZ1079" t="b">
        <f t="shared" si="1541"/>
        <v>0</v>
      </c>
      <c r="BA1079" t="b">
        <f t="shared" si="1542"/>
        <v>0</v>
      </c>
      <c r="BB1079" t="b">
        <f t="shared" si="1543"/>
        <v>0</v>
      </c>
      <c r="BC1079" t="b">
        <f t="shared" si="1544"/>
        <v>0</v>
      </c>
      <c r="BD1079" t="b">
        <f t="shared" si="1545"/>
        <v>0</v>
      </c>
      <c r="BE1079" t="b">
        <f t="shared" si="1546"/>
        <v>0</v>
      </c>
      <c r="BF1079" t="b">
        <f t="shared" si="1547"/>
        <v>0</v>
      </c>
      <c r="BG1079" t="b">
        <f t="shared" si="1548"/>
        <v>0</v>
      </c>
      <c r="BH1079" t="b">
        <f t="shared" si="1549"/>
        <v>0</v>
      </c>
      <c r="BI1079" t="b">
        <f t="shared" si="1550"/>
        <v>0</v>
      </c>
      <c r="BJ1079" t="b">
        <f t="shared" si="1551"/>
        <v>0</v>
      </c>
      <c r="BK1079" t="b">
        <f t="shared" si="1552"/>
        <v>0</v>
      </c>
      <c r="BL1079" t="b">
        <f t="shared" si="1553"/>
        <v>0</v>
      </c>
      <c r="BM1079" t="b">
        <f t="shared" si="1554"/>
        <v>0</v>
      </c>
      <c r="BN1079" t="b">
        <f t="shared" si="1555"/>
        <v>0</v>
      </c>
      <c r="BO1079" t="b">
        <f t="shared" si="1556"/>
        <v>1</v>
      </c>
      <c r="BP1079" t="b">
        <f t="shared" si="1557"/>
        <v>1</v>
      </c>
      <c r="BQ1079" t="b">
        <f t="shared" si="1558"/>
        <v>0</v>
      </c>
      <c r="BR1079" t="b">
        <f t="shared" si="1559"/>
        <v>0</v>
      </c>
      <c r="BS1079" t="b">
        <f t="shared" si="1560"/>
        <v>1</v>
      </c>
      <c r="BT1079" t="b">
        <f t="shared" si="1561"/>
        <v>0</v>
      </c>
      <c r="BU1079" t="b">
        <f t="shared" si="1562"/>
        <v>1</v>
      </c>
      <c r="BV1079" t="b">
        <f t="shared" si="1563"/>
        <v>1</v>
      </c>
      <c r="BW1079" t="b">
        <f t="shared" si="1564"/>
        <v>0</v>
      </c>
      <c r="BX1079" t="b">
        <f t="shared" si="1565"/>
        <v>0</v>
      </c>
      <c r="BY1079" t="b">
        <f t="shared" si="1566"/>
        <v>0</v>
      </c>
      <c r="BZ1079" t="b">
        <f t="shared" si="1567"/>
        <v>0</v>
      </c>
      <c r="CA1079" t="b">
        <f t="shared" si="1568"/>
        <v>0</v>
      </c>
      <c r="CB1079" t="b">
        <f t="shared" si="1569"/>
        <v>1</v>
      </c>
      <c r="CC1079" t="b">
        <f t="shared" si="1570"/>
        <v>0</v>
      </c>
      <c r="CD1079" t="b">
        <f t="shared" si="1571"/>
        <v>1</v>
      </c>
      <c r="CE1079" t="b">
        <f t="shared" si="1572"/>
        <v>0</v>
      </c>
      <c r="CF1079" t="b">
        <f t="shared" si="1573"/>
        <v>1</v>
      </c>
      <c r="CG1079" t="b">
        <f t="shared" si="1574"/>
        <v>0</v>
      </c>
      <c r="CH1079" t="b">
        <f t="shared" si="1575"/>
        <v>0</v>
      </c>
      <c r="CI1079" t="b">
        <f t="shared" si="1576"/>
        <v>0</v>
      </c>
      <c r="CJ1079" t="b">
        <f t="shared" si="1577"/>
        <v>0</v>
      </c>
      <c r="CK1079" t="b">
        <f t="shared" si="1578"/>
        <v>0</v>
      </c>
      <c r="CL1079" t="b">
        <f t="shared" si="1579"/>
        <v>0</v>
      </c>
      <c r="CM1079" t="b">
        <f t="shared" si="1580"/>
        <v>0</v>
      </c>
      <c r="CN1079" t="b">
        <f t="shared" si="1581"/>
        <v>0</v>
      </c>
      <c r="CO1079" t="b">
        <f t="shared" si="1582"/>
        <v>0</v>
      </c>
      <c r="CP1079" t="b">
        <f t="shared" si="1583"/>
        <v>0</v>
      </c>
      <c r="CQ1079" t="b">
        <f t="shared" si="1584"/>
        <v>0</v>
      </c>
      <c r="CR1079" t="b">
        <f t="shared" si="1585"/>
        <v>0</v>
      </c>
      <c r="CS1079" t="b">
        <f t="shared" si="1586"/>
        <v>0</v>
      </c>
      <c r="CT1079" t="b">
        <f t="shared" si="1587"/>
        <v>0</v>
      </c>
      <c r="CU1079" t="b">
        <f t="shared" si="1588"/>
        <v>0</v>
      </c>
      <c r="CV1079" t="b">
        <f t="shared" si="1589"/>
        <v>0</v>
      </c>
      <c r="CW1079" t="b">
        <f t="shared" si="1590"/>
        <v>0</v>
      </c>
      <c r="CX1079" t="b">
        <f t="shared" si="1591"/>
        <v>0</v>
      </c>
      <c r="CY1079" t="b">
        <f t="shared" si="1592"/>
        <v>0</v>
      </c>
      <c r="CZ1079" t="b">
        <f t="shared" si="1593"/>
        <v>0</v>
      </c>
      <c r="DA1079" t="b">
        <f t="shared" si="1594"/>
        <v>0</v>
      </c>
      <c r="DB1079" t="b">
        <f t="shared" si="1595"/>
        <v>0</v>
      </c>
      <c r="DC1079" t="b">
        <f t="shared" si="1596"/>
        <v>0</v>
      </c>
      <c r="DD1079" t="b">
        <f t="shared" si="1597"/>
        <v>0</v>
      </c>
    </row>
    <row r="1080" spans="1:108">
      <c r="A1080" t="s">
        <v>330</v>
      </c>
      <c r="B1080" t="s">
        <v>331</v>
      </c>
      <c r="C1080" t="s">
        <v>331</v>
      </c>
      <c r="F1080" t="s">
        <v>325</v>
      </c>
      <c r="G1080" t="s">
        <v>326</v>
      </c>
      <c r="H1080" t="s">
        <v>7444</v>
      </c>
      <c r="I1080" t="s">
        <v>7417</v>
      </c>
      <c r="J1080" t="s">
        <v>108</v>
      </c>
      <c r="K1080" t="s">
        <v>109</v>
      </c>
      <c r="L1080" t="s">
        <v>6200</v>
      </c>
      <c r="M1080" t="s">
        <v>6079</v>
      </c>
      <c r="N1080" t="s">
        <v>332</v>
      </c>
      <c r="O1080" t="b">
        <f t="shared" si="1504"/>
        <v>1</v>
      </c>
      <c r="P1080" t="b">
        <f t="shared" si="1505"/>
        <v>0</v>
      </c>
      <c r="Q1080" t="b">
        <f t="shared" si="1506"/>
        <v>1</v>
      </c>
      <c r="R1080" t="b">
        <f t="shared" si="1507"/>
        <v>0</v>
      </c>
      <c r="S1080" t="b">
        <f t="shared" si="1508"/>
        <v>0</v>
      </c>
      <c r="T1080" t="b">
        <f t="shared" si="1509"/>
        <v>0</v>
      </c>
      <c r="U1080" t="b">
        <f t="shared" si="1510"/>
        <v>1</v>
      </c>
      <c r="V1080" t="b">
        <f t="shared" si="1511"/>
        <v>0</v>
      </c>
      <c r="W1080" t="b">
        <f t="shared" si="1512"/>
        <v>1</v>
      </c>
      <c r="X1080" t="b">
        <f t="shared" si="1513"/>
        <v>0</v>
      </c>
      <c r="Y1080" t="b">
        <f t="shared" si="1514"/>
        <v>0</v>
      </c>
      <c r="Z1080" t="b">
        <f t="shared" si="1515"/>
        <v>0</v>
      </c>
      <c r="AA1080" t="b">
        <f t="shared" si="1516"/>
        <v>0</v>
      </c>
      <c r="AB1080" t="b">
        <f t="shared" si="1517"/>
        <v>0</v>
      </c>
      <c r="AC1080" t="b">
        <f t="shared" si="1518"/>
        <v>0</v>
      </c>
      <c r="AD1080" t="b">
        <f t="shared" si="1519"/>
        <v>0</v>
      </c>
      <c r="AE1080" t="b">
        <f t="shared" si="1520"/>
        <v>0</v>
      </c>
      <c r="AF1080" t="b">
        <f t="shared" si="1521"/>
        <v>0</v>
      </c>
      <c r="AG1080" t="b">
        <f t="shared" si="1522"/>
        <v>0</v>
      </c>
      <c r="AH1080" t="b">
        <f t="shared" si="1523"/>
        <v>1</v>
      </c>
      <c r="AI1080" t="b">
        <f t="shared" si="1524"/>
        <v>0</v>
      </c>
      <c r="AJ1080" t="b">
        <f t="shared" si="1525"/>
        <v>0</v>
      </c>
      <c r="AK1080" t="b">
        <f t="shared" si="1526"/>
        <v>0</v>
      </c>
      <c r="AL1080" t="b">
        <f t="shared" si="1527"/>
        <v>0</v>
      </c>
      <c r="AM1080" t="b">
        <f t="shared" si="1528"/>
        <v>0</v>
      </c>
      <c r="AN1080" t="b">
        <f t="shared" si="1529"/>
        <v>0</v>
      </c>
      <c r="AO1080" t="b">
        <f t="shared" si="1530"/>
        <v>0</v>
      </c>
      <c r="AP1080" t="b">
        <f t="shared" si="1531"/>
        <v>0</v>
      </c>
      <c r="AQ1080" t="b">
        <f t="shared" si="1532"/>
        <v>0</v>
      </c>
      <c r="AR1080" t="b">
        <f t="shared" si="1533"/>
        <v>0</v>
      </c>
      <c r="AS1080" t="b">
        <f t="shared" si="1534"/>
        <v>0</v>
      </c>
      <c r="AT1080" t="b">
        <f t="shared" si="1535"/>
        <v>0</v>
      </c>
      <c r="AU1080" t="b">
        <f t="shared" si="1536"/>
        <v>0</v>
      </c>
      <c r="AV1080" t="b">
        <f t="shared" si="1537"/>
        <v>0</v>
      </c>
      <c r="AW1080" t="b">
        <f t="shared" si="1538"/>
        <v>0</v>
      </c>
      <c r="AX1080" t="b">
        <f t="shared" si="1539"/>
        <v>0</v>
      </c>
      <c r="AY1080" t="b">
        <f t="shared" si="1540"/>
        <v>0</v>
      </c>
      <c r="AZ1080" t="b">
        <f t="shared" si="1541"/>
        <v>0</v>
      </c>
      <c r="BA1080" t="b">
        <f t="shared" si="1542"/>
        <v>1</v>
      </c>
      <c r="BB1080" t="b">
        <f t="shared" si="1543"/>
        <v>0</v>
      </c>
      <c r="BC1080" t="b">
        <f t="shared" si="1544"/>
        <v>0</v>
      </c>
      <c r="BD1080" t="b">
        <f t="shared" si="1545"/>
        <v>0</v>
      </c>
      <c r="BE1080" t="b">
        <f t="shared" si="1546"/>
        <v>0</v>
      </c>
      <c r="BF1080" t="b">
        <f t="shared" si="1547"/>
        <v>0</v>
      </c>
      <c r="BG1080" t="b">
        <f t="shared" si="1548"/>
        <v>0</v>
      </c>
      <c r="BH1080" t="b">
        <f t="shared" si="1549"/>
        <v>0</v>
      </c>
      <c r="BI1080" t="b">
        <f t="shared" si="1550"/>
        <v>0</v>
      </c>
      <c r="BJ1080" t="b">
        <f t="shared" si="1551"/>
        <v>0</v>
      </c>
      <c r="BK1080" t="b">
        <f t="shared" si="1552"/>
        <v>0</v>
      </c>
      <c r="BL1080" t="b">
        <f t="shared" si="1553"/>
        <v>0</v>
      </c>
      <c r="BM1080" t="b">
        <f t="shared" si="1554"/>
        <v>0</v>
      </c>
      <c r="BN1080" t="b">
        <f t="shared" si="1555"/>
        <v>0</v>
      </c>
      <c r="BO1080" t="b">
        <f t="shared" si="1556"/>
        <v>0</v>
      </c>
      <c r="BP1080" t="b">
        <f t="shared" si="1557"/>
        <v>0</v>
      </c>
      <c r="BQ1080" t="b">
        <f t="shared" si="1558"/>
        <v>0</v>
      </c>
      <c r="BR1080" t="b">
        <f t="shared" si="1559"/>
        <v>0</v>
      </c>
      <c r="BS1080" t="b">
        <f t="shared" si="1560"/>
        <v>0</v>
      </c>
      <c r="BT1080" t="b">
        <f t="shared" si="1561"/>
        <v>0</v>
      </c>
      <c r="BU1080" t="b">
        <f t="shared" si="1562"/>
        <v>0</v>
      </c>
      <c r="BV1080" t="b">
        <f t="shared" si="1563"/>
        <v>0</v>
      </c>
      <c r="BW1080" t="b">
        <f t="shared" si="1564"/>
        <v>0</v>
      </c>
      <c r="BX1080" t="b">
        <f t="shared" si="1565"/>
        <v>0</v>
      </c>
      <c r="BY1080" t="b">
        <f t="shared" si="1566"/>
        <v>0</v>
      </c>
      <c r="BZ1080" t="b">
        <f t="shared" si="1567"/>
        <v>0</v>
      </c>
      <c r="CA1080" t="b">
        <f t="shared" si="1568"/>
        <v>0</v>
      </c>
      <c r="CB1080" t="b">
        <f t="shared" si="1569"/>
        <v>0</v>
      </c>
      <c r="CC1080" t="b">
        <f t="shared" si="1570"/>
        <v>0</v>
      </c>
      <c r="CD1080" t="b">
        <f t="shared" si="1571"/>
        <v>0</v>
      </c>
      <c r="CE1080" t="b">
        <f t="shared" si="1572"/>
        <v>0</v>
      </c>
      <c r="CF1080" t="b">
        <f t="shared" si="1573"/>
        <v>0</v>
      </c>
      <c r="CG1080" t="b">
        <f t="shared" si="1574"/>
        <v>0</v>
      </c>
      <c r="CH1080" t="b">
        <f t="shared" si="1575"/>
        <v>0</v>
      </c>
      <c r="CI1080" t="b">
        <f t="shared" si="1576"/>
        <v>0</v>
      </c>
      <c r="CJ1080" t="b">
        <f t="shared" si="1577"/>
        <v>0</v>
      </c>
      <c r="CK1080" t="b">
        <f t="shared" si="1578"/>
        <v>0</v>
      </c>
      <c r="CL1080" t="b">
        <f t="shared" si="1579"/>
        <v>0</v>
      </c>
      <c r="CM1080" t="b">
        <f t="shared" si="1580"/>
        <v>0</v>
      </c>
      <c r="CN1080" t="b">
        <f t="shared" si="1581"/>
        <v>0</v>
      </c>
      <c r="CO1080" t="b">
        <f t="shared" si="1582"/>
        <v>0</v>
      </c>
      <c r="CP1080" t="b">
        <f t="shared" si="1583"/>
        <v>0</v>
      </c>
      <c r="CQ1080" t="b">
        <f t="shared" si="1584"/>
        <v>0</v>
      </c>
      <c r="CR1080" t="b">
        <f t="shared" si="1585"/>
        <v>0</v>
      </c>
      <c r="CS1080" t="b">
        <f t="shared" si="1586"/>
        <v>0</v>
      </c>
      <c r="CT1080" t="b">
        <f t="shared" si="1587"/>
        <v>0</v>
      </c>
      <c r="CU1080" t="b">
        <f t="shared" si="1588"/>
        <v>0</v>
      </c>
      <c r="CV1080" t="b">
        <f t="shared" si="1589"/>
        <v>0</v>
      </c>
      <c r="CW1080" t="b">
        <f t="shared" si="1590"/>
        <v>0</v>
      </c>
      <c r="CX1080" t="b">
        <f t="shared" si="1591"/>
        <v>0</v>
      </c>
      <c r="CY1080" t="b">
        <f t="shared" si="1592"/>
        <v>0</v>
      </c>
      <c r="CZ1080" t="b">
        <f t="shared" si="1593"/>
        <v>0</v>
      </c>
      <c r="DA1080" t="b">
        <f t="shared" si="1594"/>
        <v>0</v>
      </c>
      <c r="DB1080" t="b">
        <f t="shared" si="1595"/>
        <v>0</v>
      </c>
      <c r="DC1080" t="b">
        <f t="shared" si="1596"/>
        <v>0</v>
      </c>
      <c r="DD1080" t="b">
        <f t="shared" si="1597"/>
        <v>0</v>
      </c>
    </row>
    <row r="1081" spans="1:108">
      <c r="A1081" s="4" t="s">
        <v>333</v>
      </c>
      <c r="B1081" t="s">
        <v>331</v>
      </c>
      <c r="C1081" t="s">
        <v>331</v>
      </c>
      <c r="D1081" s="4"/>
      <c r="E1081" s="4"/>
      <c r="F1081" t="s">
        <v>325</v>
      </c>
      <c r="G1081" t="s">
        <v>326</v>
      </c>
      <c r="H1081" t="s">
        <v>7444</v>
      </c>
      <c r="I1081" t="s">
        <v>7417</v>
      </c>
      <c r="J1081" s="4" t="s">
        <v>307</v>
      </c>
      <c r="K1081" s="4" t="s">
        <v>143</v>
      </c>
      <c r="L1081" s="4" t="s">
        <v>6201</v>
      </c>
      <c r="M1081" s="85" t="s">
        <v>7603</v>
      </c>
      <c r="N1081" s="85" t="s">
        <v>7602</v>
      </c>
      <c r="O1081" s="4" t="b">
        <f t="shared" si="1504"/>
        <v>1</v>
      </c>
      <c r="P1081" s="4" t="b">
        <f t="shared" si="1505"/>
        <v>0</v>
      </c>
      <c r="Q1081" s="4" t="b">
        <f t="shared" si="1506"/>
        <v>1</v>
      </c>
      <c r="R1081" s="4" t="b">
        <f t="shared" si="1507"/>
        <v>0</v>
      </c>
      <c r="S1081" s="4" t="b">
        <f t="shared" si="1508"/>
        <v>1</v>
      </c>
      <c r="T1081" s="4" t="b">
        <f t="shared" si="1509"/>
        <v>0</v>
      </c>
      <c r="U1081" s="4" t="b">
        <f t="shared" si="1510"/>
        <v>1</v>
      </c>
      <c r="V1081" s="4" t="b">
        <f t="shared" si="1511"/>
        <v>0</v>
      </c>
      <c r="W1081" s="4" t="b">
        <f t="shared" si="1512"/>
        <v>1</v>
      </c>
      <c r="X1081" s="4" t="b">
        <f t="shared" si="1513"/>
        <v>0</v>
      </c>
      <c r="Y1081" s="4" t="b">
        <f t="shared" si="1514"/>
        <v>0</v>
      </c>
      <c r="Z1081" s="4" t="b">
        <f t="shared" si="1515"/>
        <v>0</v>
      </c>
      <c r="AA1081" s="4" t="b">
        <f t="shared" si="1516"/>
        <v>0</v>
      </c>
      <c r="AB1081" s="4" t="b">
        <f t="shared" si="1517"/>
        <v>0</v>
      </c>
      <c r="AC1081" s="4" t="b">
        <f t="shared" si="1518"/>
        <v>0</v>
      </c>
      <c r="AD1081" s="4" t="b">
        <f t="shared" si="1519"/>
        <v>0</v>
      </c>
      <c r="AE1081" s="4" t="b">
        <f t="shared" si="1520"/>
        <v>0</v>
      </c>
      <c r="AF1081" s="4" t="b">
        <f t="shared" si="1521"/>
        <v>0</v>
      </c>
      <c r="AG1081" s="4" t="b">
        <f t="shared" si="1522"/>
        <v>0</v>
      </c>
      <c r="AH1081" s="4" t="b">
        <f t="shared" si="1523"/>
        <v>1</v>
      </c>
      <c r="AI1081" s="4" t="b">
        <f t="shared" si="1524"/>
        <v>0</v>
      </c>
      <c r="AJ1081" s="4" t="b">
        <f t="shared" si="1525"/>
        <v>0</v>
      </c>
      <c r="AK1081" s="4" t="b">
        <f t="shared" si="1526"/>
        <v>0</v>
      </c>
      <c r="AL1081" s="4" t="b">
        <f t="shared" si="1527"/>
        <v>0</v>
      </c>
      <c r="AM1081" s="4" t="b">
        <f t="shared" si="1528"/>
        <v>0</v>
      </c>
      <c r="AN1081" s="4" t="b">
        <f t="shared" si="1529"/>
        <v>0</v>
      </c>
      <c r="AO1081" s="4" t="b">
        <f t="shared" si="1530"/>
        <v>0</v>
      </c>
      <c r="AP1081" s="4" t="b">
        <f t="shared" si="1531"/>
        <v>0</v>
      </c>
      <c r="AQ1081" s="4" t="b">
        <f t="shared" si="1532"/>
        <v>0</v>
      </c>
      <c r="AR1081" s="4" t="b">
        <f t="shared" si="1533"/>
        <v>0</v>
      </c>
      <c r="AS1081" s="4" t="b">
        <f t="shared" si="1534"/>
        <v>0</v>
      </c>
      <c r="AT1081" s="4" t="b">
        <f t="shared" si="1535"/>
        <v>0</v>
      </c>
      <c r="AU1081" s="4" t="b">
        <f t="shared" si="1536"/>
        <v>0</v>
      </c>
      <c r="AV1081" s="4" t="b">
        <f t="shared" si="1537"/>
        <v>0</v>
      </c>
      <c r="AW1081" s="4" t="b">
        <f t="shared" si="1538"/>
        <v>0</v>
      </c>
      <c r="AX1081" s="4" t="b">
        <f t="shared" si="1539"/>
        <v>0</v>
      </c>
      <c r="AY1081" s="4" t="b">
        <f t="shared" si="1540"/>
        <v>0</v>
      </c>
      <c r="AZ1081" s="4" t="b">
        <f t="shared" si="1541"/>
        <v>0</v>
      </c>
      <c r="BA1081" s="4" t="b">
        <f t="shared" si="1542"/>
        <v>1</v>
      </c>
      <c r="BB1081" s="4" t="b">
        <f t="shared" si="1543"/>
        <v>0</v>
      </c>
      <c r="BC1081" s="4" t="b">
        <f t="shared" si="1544"/>
        <v>0</v>
      </c>
      <c r="BD1081" s="4" t="b">
        <f t="shared" si="1545"/>
        <v>0</v>
      </c>
      <c r="BE1081" s="4" t="b">
        <f t="shared" si="1546"/>
        <v>0</v>
      </c>
      <c r="BF1081" s="4" t="b">
        <f t="shared" si="1547"/>
        <v>0</v>
      </c>
      <c r="BG1081" s="4" t="b">
        <f t="shared" si="1548"/>
        <v>1</v>
      </c>
      <c r="BH1081" s="4" t="b">
        <f t="shared" si="1549"/>
        <v>0</v>
      </c>
      <c r="BI1081" s="4" t="b">
        <f t="shared" si="1550"/>
        <v>0</v>
      </c>
      <c r="BJ1081" s="4" t="b">
        <f t="shared" si="1551"/>
        <v>0</v>
      </c>
      <c r="BK1081" s="4" t="b">
        <f t="shared" si="1552"/>
        <v>0</v>
      </c>
      <c r="BL1081" s="4" t="b">
        <f t="shared" si="1553"/>
        <v>1</v>
      </c>
      <c r="BM1081" s="4" t="b">
        <f t="shared" si="1554"/>
        <v>0</v>
      </c>
      <c r="BN1081" s="4" t="b">
        <f t="shared" si="1555"/>
        <v>1</v>
      </c>
      <c r="BO1081" s="4" t="b">
        <f t="shared" si="1556"/>
        <v>0</v>
      </c>
      <c r="BP1081" s="4" t="b">
        <f t="shared" si="1557"/>
        <v>0</v>
      </c>
      <c r="BQ1081" s="4" t="b">
        <f t="shared" si="1558"/>
        <v>0</v>
      </c>
      <c r="BR1081" s="4" t="b">
        <f t="shared" si="1559"/>
        <v>0</v>
      </c>
      <c r="BS1081" s="4" t="b">
        <f t="shared" si="1560"/>
        <v>1</v>
      </c>
      <c r="BT1081" s="4" t="b">
        <f t="shared" si="1561"/>
        <v>0</v>
      </c>
      <c r="BU1081" s="4" t="b">
        <f t="shared" si="1562"/>
        <v>0</v>
      </c>
      <c r="BV1081" s="4" t="b">
        <f t="shared" si="1563"/>
        <v>0</v>
      </c>
      <c r="BW1081" s="4" t="b">
        <f t="shared" si="1564"/>
        <v>0</v>
      </c>
      <c r="BX1081" s="4" t="b">
        <f t="shared" si="1565"/>
        <v>0</v>
      </c>
      <c r="BY1081" s="4" t="b">
        <f t="shared" si="1566"/>
        <v>0</v>
      </c>
      <c r="BZ1081" s="4" t="b">
        <f t="shared" si="1567"/>
        <v>0</v>
      </c>
      <c r="CA1081" s="4" t="b">
        <f t="shared" si="1568"/>
        <v>0</v>
      </c>
      <c r="CB1081" s="4" t="b">
        <f t="shared" si="1569"/>
        <v>1</v>
      </c>
      <c r="CC1081" s="4" t="b">
        <f t="shared" si="1570"/>
        <v>0</v>
      </c>
      <c r="CD1081" s="4" t="b">
        <f t="shared" si="1571"/>
        <v>0</v>
      </c>
      <c r="CE1081" s="4" t="b">
        <f t="shared" si="1572"/>
        <v>0</v>
      </c>
      <c r="CF1081" s="4" t="b">
        <f t="shared" si="1573"/>
        <v>1</v>
      </c>
      <c r="CG1081" s="4" t="b">
        <f t="shared" si="1574"/>
        <v>0</v>
      </c>
      <c r="CH1081" s="4" t="b">
        <f t="shared" si="1575"/>
        <v>0</v>
      </c>
      <c r="CI1081" s="4" t="b">
        <f t="shared" si="1576"/>
        <v>0</v>
      </c>
      <c r="CJ1081" s="4" t="b">
        <f t="shared" si="1577"/>
        <v>0</v>
      </c>
      <c r="CK1081" s="4" t="b">
        <f t="shared" si="1578"/>
        <v>0</v>
      </c>
      <c r="CL1081" s="4" t="b">
        <f t="shared" si="1579"/>
        <v>0</v>
      </c>
      <c r="CM1081" s="4" t="b">
        <f t="shared" si="1580"/>
        <v>0</v>
      </c>
      <c r="CN1081" s="4" t="b">
        <f t="shared" si="1581"/>
        <v>0</v>
      </c>
      <c r="CO1081" s="4" t="b">
        <f t="shared" si="1582"/>
        <v>0</v>
      </c>
      <c r="CP1081" s="4" t="b">
        <f t="shared" si="1583"/>
        <v>0</v>
      </c>
      <c r="CQ1081" s="4" t="b">
        <f t="shared" si="1584"/>
        <v>0</v>
      </c>
      <c r="CR1081" s="4" t="b">
        <f t="shared" si="1585"/>
        <v>0</v>
      </c>
      <c r="CS1081" s="4" t="b">
        <f t="shared" si="1586"/>
        <v>0</v>
      </c>
      <c r="CT1081" s="4" t="b">
        <f t="shared" si="1587"/>
        <v>0</v>
      </c>
      <c r="CU1081" s="4" t="b">
        <f t="shared" si="1588"/>
        <v>0</v>
      </c>
      <c r="CV1081" s="4" t="b">
        <f t="shared" si="1589"/>
        <v>0</v>
      </c>
      <c r="CW1081" s="4" t="b">
        <f t="shared" si="1590"/>
        <v>0</v>
      </c>
      <c r="CX1081" s="4" t="b">
        <f t="shared" si="1591"/>
        <v>0</v>
      </c>
      <c r="CY1081" s="4" t="b">
        <f t="shared" si="1592"/>
        <v>0</v>
      </c>
      <c r="CZ1081" s="4" t="b">
        <f t="shared" si="1593"/>
        <v>0</v>
      </c>
      <c r="DA1081" s="4" t="b">
        <f t="shared" si="1594"/>
        <v>0</v>
      </c>
      <c r="DB1081" s="4" t="b">
        <f t="shared" si="1595"/>
        <v>0</v>
      </c>
      <c r="DC1081" s="4" t="b">
        <f t="shared" si="1596"/>
        <v>0</v>
      </c>
      <c r="DD1081" s="4" t="b">
        <f t="shared" si="1597"/>
        <v>0</v>
      </c>
    </row>
    <row r="1082" spans="1:108">
      <c r="A1082" s="4" t="s">
        <v>334</v>
      </c>
      <c r="B1082" t="s">
        <v>331</v>
      </c>
      <c r="C1082" t="s">
        <v>331</v>
      </c>
      <c r="F1082" t="s">
        <v>325</v>
      </c>
      <c r="G1082" t="s">
        <v>326</v>
      </c>
      <c r="H1082" t="s">
        <v>7444</v>
      </c>
      <c r="I1082" t="s">
        <v>7417</v>
      </c>
      <c r="J1082" t="s">
        <v>16</v>
      </c>
      <c r="K1082" t="s">
        <v>16</v>
      </c>
      <c r="L1082" t="s">
        <v>6202</v>
      </c>
      <c r="M1082" t="s">
        <v>6079</v>
      </c>
      <c r="N1082" t="s">
        <v>29</v>
      </c>
      <c r="O1082" t="b">
        <f t="shared" si="1504"/>
        <v>0</v>
      </c>
      <c r="P1082" t="b">
        <f t="shared" si="1505"/>
        <v>0</v>
      </c>
      <c r="Q1082" t="b">
        <f t="shared" si="1506"/>
        <v>1</v>
      </c>
      <c r="R1082" t="b">
        <f t="shared" si="1507"/>
        <v>0</v>
      </c>
      <c r="S1082" t="b">
        <f t="shared" si="1508"/>
        <v>0</v>
      </c>
      <c r="T1082" t="b">
        <f t="shared" si="1509"/>
        <v>0</v>
      </c>
      <c r="U1082" t="b">
        <f t="shared" si="1510"/>
        <v>1</v>
      </c>
      <c r="V1082" t="b">
        <f t="shared" si="1511"/>
        <v>0</v>
      </c>
      <c r="W1082" t="b">
        <f t="shared" si="1512"/>
        <v>0</v>
      </c>
      <c r="X1082" t="b">
        <f t="shared" si="1513"/>
        <v>0</v>
      </c>
      <c r="Y1082" t="b">
        <f t="shared" si="1514"/>
        <v>0</v>
      </c>
      <c r="Z1082" t="b">
        <f t="shared" si="1515"/>
        <v>0</v>
      </c>
      <c r="AA1082" t="b">
        <f t="shared" si="1516"/>
        <v>0</v>
      </c>
      <c r="AB1082" t="b">
        <f t="shared" si="1517"/>
        <v>0</v>
      </c>
      <c r="AC1082" t="b">
        <f t="shared" si="1518"/>
        <v>0</v>
      </c>
      <c r="AD1082" t="b">
        <f t="shared" si="1519"/>
        <v>0</v>
      </c>
      <c r="AE1082" t="b">
        <f t="shared" si="1520"/>
        <v>0</v>
      </c>
      <c r="AF1082" t="b">
        <f t="shared" si="1521"/>
        <v>0</v>
      </c>
      <c r="AG1082" t="b">
        <f t="shared" si="1522"/>
        <v>0</v>
      </c>
      <c r="AH1082" t="b">
        <f t="shared" si="1523"/>
        <v>1</v>
      </c>
      <c r="AI1082" t="b">
        <f t="shared" si="1524"/>
        <v>0</v>
      </c>
      <c r="AJ1082" t="b">
        <f t="shared" si="1525"/>
        <v>0</v>
      </c>
      <c r="AK1082" t="b">
        <f t="shared" si="1526"/>
        <v>0</v>
      </c>
      <c r="AL1082" t="b">
        <f t="shared" si="1527"/>
        <v>0</v>
      </c>
      <c r="AM1082" t="b">
        <f t="shared" si="1528"/>
        <v>0</v>
      </c>
      <c r="AN1082" t="b">
        <f t="shared" si="1529"/>
        <v>0</v>
      </c>
      <c r="AO1082" t="b">
        <f t="shared" si="1530"/>
        <v>0</v>
      </c>
      <c r="AP1082" t="b">
        <f t="shared" si="1531"/>
        <v>0</v>
      </c>
      <c r="AQ1082" t="b">
        <f t="shared" si="1532"/>
        <v>0</v>
      </c>
      <c r="AR1082" t="b">
        <f t="shared" si="1533"/>
        <v>0</v>
      </c>
      <c r="AS1082" t="b">
        <f t="shared" si="1534"/>
        <v>0</v>
      </c>
      <c r="AT1082" t="b">
        <f t="shared" si="1535"/>
        <v>0</v>
      </c>
      <c r="AU1082" t="b">
        <f t="shared" si="1536"/>
        <v>0</v>
      </c>
      <c r="AV1082" t="b">
        <f t="shared" si="1537"/>
        <v>0</v>
      </c>
      <c r="AW1082" t="b">
        <f t="shared" si="1538"/>
        <v>0</v>
      </c>
      <c r="AX1082" t="b">
        <f t="shared" si="1539"/>
        <v>0</v>
      </c>
      <c r="AY1082" t="b">
        <f t="shared" si="1540"/>
        <v>0</v>
      </c>
      <c r="AZ1082" t="b">
        <f t="shared" si="1541"/>
        <v>0</v>
      </c>
      <c r="BA1082" t="b">
        <f t="shared" si="1542"/>
        <v>0</v>
      </c>
      <c r="BB1082" t="b">
        <f t="shared" si="1543"/>
        <v>0</v>
      </c>
      <c r="BC1082" t="b">
        <f t="shared" si="1544"/>
        <v>0</v>
      </c>
      <c r="BD1082" t="b">
        <f t="shared" si="1545"/>
        <v>0</v>
      </c>
      <c r="BE1082" t="b">
        <f t="shared" si="1546"/>
        <v>0</v>
      </c>
      <c r="BF1082" t="b">
        <f t="shared" si="1547"/>
        <v>0</v>
      </c>
      <c r="BG1082" t="b">
        <f t="shared" si="1548"/>
        <v>0</v>
      </c>
      <c r="BH1082" t="b">
        <f t="shared" si="1549"/>
        <v>0</v>
      </c>
      <c r="BI1082" t="b">
        <f t="shared" si="1550"/>
        <v>0</v>
      </c>
      <c r="BJ1082" t="b">
        <f t="shared" si="1551"/>
        <v>0</v>
      </c>
      <c r="BK1082" t="b">
        <f t="shared" si="1552"/>
        <v>0</v>
      </c>
      <c r="BL1082" t="b">
        <f t="shared" si="1553"/>
        <v>0</v>
      </c>
      <c r="BM1082" t="b">
        <f t="shared" si="1554"/>
        <v>0</v>
      </c>
      <c r="BN1082" t="b">
        <f t="shared" si="1555"/>
        <v>0</v>
      </c>
      <c r="BO1082" t="b">
        <f t="shared" si="1556"/>
        <v>0</v>
      </c>
      <c r="BP1082" t="b">
        <f t="shared" si="1557"/>
        <v>0</v>
      </c>
      <c r="BQ1082" t="b">
        <f t="shared" si="1558"/>
        <v>0</v>
      </c>
      <c r="BR1082" t="b">
        <f t="shared" si="1559"/>
        <v>0</v>
      </c>
      <c r="BS1082" t="b">
        <f t="shared" si="1560"/>
        <v>0</v>
      </c>
      <c r="BT1082" t="b">
        <f t="shared" si="1561"/>
        <v>0</v>
      </c>
      <c r="BU1082" t="b">
        <f t="shared" si="1562"/>
        <v>0</v>
      </c>
      <c r="BV1082" t="b">
        <f t="shared" si="1563"/>
        <v>0</v>
      </c>
      <c r="BW1082" t="b">
        <f t="shared" si="1564"/>
        <v>0</v>
      </c>
      <c r="BX1082" t="b">
        <f t="shared" si="1565"/>
        <v>0</v>
      </c>
      <c r="BY1082" t="b">
        <f t="shared" si="1566"/>
        <v>0</v>
      </c>
      <c r="BZ1082" t="b">
        <f t="shared" si="1567"/>
        <v>0</v>
      </c>
      <c r="CA1082" t="b">
        <f t="shared" si="1568"/>
        <v>0</v>
      </c>
      <c r="CB1082" t="b">
        <f t="shared" si="1569"/>
        <v>0</v>
      </c>
      <c r="CC1082" t="b">
        <f t="shared" si="1570"/>
        <v>0</v>
      </c>
      <c r="CD1082" t="b">
        <f t="shared" si="1571"/>
        <v>0</v>
      </c>
      <c r="CE1082" t="b">
        <f t="shared" si="1572"/>
        <v>0</v>
      </c>
      <c r="CF1082" t="b">
        <f t="shared" si="1573"/>
        <v>0</v>
      </c>
      <c r="CG1082" t="b">
        <f t="shared" si="1574"/>
        <v>0</v>
      </c>
      <c r="CH1082" t="b">
        <f t="shared" si="1575"/>
        <v>0</v>
      </c>
      <c r="CI1082" t="b">
        <f t="shared" si="1576"/>
        <v>0</v>
      </c>
      <c r="CJ1082" t="b">
        <f t="shared" si="1577"/>
        <v>0</v>
      </c>
      <c r="CK1082" t="b">
        <f t="shared" si="1578"/>
        <v>0</v>
      </c>
      <c r="CL1082" t="b">
        <f t="shared" si="1579"/>
        <v>0</v>
      </c>
      <c r="CM1082" t="b">
        <f t="shared" si="1580"/>
        <v>0</v>
      </c>
      <c r="CN1082" t="b">
        <f t="shared" si="1581"/>
        <v>0</v>
      </c>
      <c r="CO1082" t="b">
        <f t="shared" si="1582"/>
        <v>0</v>
      </c>
      <c r="CP1082" t="b">
        <f t="shared" si="1583"/>
        <v>0</v>
      </c>
      <c r="CQ1082" t="b">
        <f t="shared" si="1584"/>
        <v>0</v>
      </c>
      <c r="CR1082" t="b">
        <f t="shared" si="1585"/>
        <v>0</v>
      </c>
      <c r="CS1082" t="b">
        <f t="shared" si="1586"/>
        <v>0</v>
      </c>
      <c r="CT1082" t="b">
        <f t="shared" si="1587"/>
        <v>0</v>
      </c>
      <c r="CU1082" t="b">
        <f t="shared" si="1588"/>
        <v>0</v>
      </c>
      <c r="CV1082" t="b">
        <f t="shared" si="1589"/>
        <v>0</v>
      </c>
      <c r="CW1082" t="b">
        <f t="shared" si="1590"/>
        <v>0</v>
      </c>
      <c r="CX1082" t="b">
        <f t="shared" si="1591"/>
        <v>0</v>
      </c>
      <c r="CY1082" t="b">
        <f t="shared" si="1592"/>
        <v>0</v>
      </c>
      <c r="CZ1082" t="b">
        <f t="shared" si="1593"/>
        <v>0</v>
      </c>
      <c r="DA1082" t="b">
        <f t="shared" si="1594"/>
        <v>0</v>
      </c>
      <c r="DB1082" t="b">
        <f t="shared" si="1595"/>
        <v>0</v>
      </c>
      <c r="DC1082" t="b">
        <f t="shared" si="1596"/>
        <v>0</v>
      </c>
      <c r="DD1082" t="b">
        <f t="shared" si="1597"/>
        <v>0</v>
      </c>
    </row>
    <row r="1083" spans="1:108">
      <c r="A1083" t="s">
        <v>335</v>
      </c>
      <c r="B1083" t="s">
        <v>331</v>
      </c>
      <c r="C1083" t="s">
        <v>331</v>
      </c>
      <c r="F1083" t="s">
        <v>325</v>
      </c>
      <c r="G1083" t="s">
        <v>326</v>
      </c>
      <c r="H1083" t="s">
        <v>7444</v>
      </c>
      <c r="I1083" t="s">
        <v>7417</v>
      </c>
      <c r="J1083" t="s">
        <v>108</v>
      </c>
      <c r="K1083" t="s">
        <v>109</v>
      </c>
      <c r="L1083" t="s">
        <v>6203</v>
      </c>
      <c r="M1083" t="s">
        <v>6079</v>
      </c>
      <c r="N1083" t="s">
        <v>336</v>
      </c>
      <c r="O1083" t="b">
        <f t="shared" si="1504"/>
        <v>0</v>
      </c>
      <c r="P1083" t="b">
        <f t="shared" si="1505"/>
        <v>0</v>
      </c>
      <c r="Q1083" t="b">
        <f t="shared" si="1506"/>
        <v>1</v>
      </c>
      <c r="R1083" t="b">
        <f t="shared" si="1507"/>
        <v>0</v>
      </c>
      <c r="S1083" t="b">
        <f t="shared" si="1508"/>
        <v>0</v>
      </c>
      <c r="T1083" t="b">
        <f t="shared" si="1509"/>
        <v>0</v>
      </c>
      <c r="U1083" t="b">
        <f t="shared" si="1510"/>
        <v>1</v>
      </c>
      <c r="V1083" t="b">
        <f t="shared" si="1511"/>
        <v>0</v>
      </c>
      <c r="W1083" t="b">
        <f t="shared" si="1512"/>
        <v>0</v>
      </c>
      <c r="X1083" t="b">
        <f t="shared" si="1513"/>
        <v>0</v>
      </c>
      <c r="Y1083" t="b">
        <f t="shared" si="1514"/>
        <v>0</v>
      </c>
      <c r="Z1083" t="b">
        <f t="shared" si="1515"/>
        <v>0</v>
      </c>
      <c r="AA1083" t="b">
        <f t="shared" si="1516"/>
        <v>0</v>
      </c>
      <c r="AB1083" t="b">
        <f t="shared" si="1517"/>
        <v>0</v>
      </c>
      <c r="AC1083" t="b">
        <f t="shared" si="1518"/>
        <v>0</v>
      </c>
      <c r="AD1083" t="b">
        <f t="shared" si="1519"/>
        <v>0</v>
      </c>
      <c r="AE1083" t="b">
        <f t="shared" si="1520"/>
        <v>0</v>
      </c>
      <c r="AF1083" t="b">
        <f t="shared" si="1521"/>
        <v>0</v>
      </c>
      <c r="AG1083" t="b">
        <f t="shared" si="1522"/>
        <v>0</v>
      </c>
      <c r="AH1083" t="b">
        <f t="shared" si="1523"/>
        <v>0</v>
      </c>
      <c r="AI1083" t="b">
        <f t="shared" si="1524"/>
        <v>0</v>
      </c>
      <c r="AJ1083" t="b">
        <f t="shared" si="1525"/>
        <v>0</v>
      </c>
      <c r="AK1083" t="b">
        <f t="shared" si="1526"/>
        <v>0</v>
      </c>
      <c r="AL1083" t="b">
        <f t="shared" si="1527"/>
        <v>0</v>
      </c>
      <c r="AM1083" t="b">
        <f t="shared" si="1528"/>
        <v>0</v>
      </c>
      <c r="AN1083" t="b">
        <f t="shared" si="1529"/>
        <v>0</v>
      </c>
      <c r="AO1083" t="b">
        <f t="shared" si="1530"/>
        <v>0</v>
      </c>
      <c r="AP1083" t="b">
        <f t="shared" si="1531"/>
        <v>0</v>
      </c>
      <c r="AQ1083" t="b">
        <f t="shared" si="1532"/>
        <v>0</v>
      </c>
      <c r="AR1083" t="b">
        <f t="shared" si="1533"/>
        <v>0</v>
      </c>
      <c r="AS1083" t="b">
        <f t="shared" si="1534"/>
        <v>0</v>
      </c>
      <c r="AT1083" t="b">
        <f t="shared" si="1535"/>
        <v>0</v>
      </c>
      <c r="AU1083" t="b">
        <f t="shared" si="1536"/>
        <v>0</v>
      </c>
      <c r="AV1083" t="b">
        <f t="shared" si="1537"/>
        <v>0</v>
      </c>
      <c r="AW1083" t="b">
        <f t="shared" si="1538"/>
        <v>0</v>
      </c>
      <c r="AX1083" t="b">
        <f t="shared" si="1539"/>
        <v>0</v>
      </c>
      <c r="AY1083" t="b">
        <f t="shared" si="1540"/>
        <v>0</v>
      </c>
      <c r="AZ1083" t="b">
        <f t="shared" si="1541"/>
        <v>0</v>
      </c>
      <c r="BA1083" t="b">
        <f t="shared" si="1542"/>
        <v>0</v>
      </c>
      <c r="BB1083" t="b">
        <f t="shared" si="1543"/>
        <v>0</v>
      </c>
      <c r="BC1083" t="b">
        <f t="shared" si="1544"/>
        <v>0</v>
      </c>
      <c r="BD1083" t="b">
        <f t="shared" si="1545"/>
        <v>0</v>
      </c>
      <c r="BE1083" t="b">
        <f t="shared" si="1546"/>
        <v>0</v>
      </c>
      <c r="BF1083" t="b">
        <f t="shared" si="1547"/>
        <v>0</v>
      </c>
      <c r="BG1083" t="b">
        <f t="shared" si="1548"/>
        <v>0</v>
      </c>
      <c r="BH1083" t="b">
        <f t="shared" si="1549"/>
        <v>0</v>
      </c>
      <c r="BI1083" t="b">
        <f t="shared" si="1550"/>
        <v>0</v>
      </c>
      <c r="BJ1083" t="b">
        <f t="shared" si="1551"/>
        <v>0</v>
      </c>
      <c r="BK1083" t="b">
        <f t="shared" si="1552"/>
        <v>0</v>
      </c>
      <c r="BL1083" t="b">
        <f t="shared" si="1553"/>
        <v>0</v>
      </c>
      <c r="BM1083" t="b">
        <f t="shared" si="1554"/>
        <v>0</v>
      </c>
      <c r="BN1083" t="b">
        <f t="shared" si="1555"/>
        <v>0</v>
      </c>
      <c r="BO1083" t="b">
        <f t="shared" si="1556"/>
        <v>0</v>
      </c>
      <c r="BP1083" t="b">
        <f t="shared" si="1557"/>
        <v>0</v>
      </c>
      <c r="BQ1083" t="b">
        <f t="shared" si="1558"/>
        <v>0</v>
      </c>
      <c r="BR1083" t="b">
        <f t="shared" si="1559"/>
        <v>0</v>
      </c>
      <c r="BS1083" t="b">
        <f t="shared" si="1560"/>
        <v>0</v>
      </c>
      <c r="BT1083" t="b">
        <f t="shared" si="1561"/>
        <v>0</v>
      </c>
      <c r="BU1083" t="b">
        <f t="shared" si="1562"/>
        <v>0</v>
      </c>
      <c r="BV1083" t="b">
        <f t="shared" si="1563"/>
        <v>0</v>
      </c>
      <c r="BW1083" t="b">
        <f t="shared" si="1564"/>
        <v>0</v>
      </c>
      <c r="BX1083" t="b">
        <f t="shared" si="1565"/>
        <v>0</v>
      </c>
      <c r="BY1083" t="b">
        <f t="shared" si="1566"/>
        <v>1</v>
      </c>
      <c r="BZ1083" t="b">
        <f t="shared" si="1567"/>
        <v>0</v>
      </c>
      <c r="CA1083" t="b">
        <f t="shared" si="1568"/>
        <v>0</v>
      </c>
      <c r="CB1083" t="b">
        <f t="shared" si="1569"/>
        <v>0</v>
      </c>
      <c r="CC1083" t="b">
        <f t="shared" si="1570"/>
        <v>0</v>
      </c>
      <c r="CD1083" t="b">
        <f t="shared" si="1571"/>
        <v>0</v>
      </c>
      <c r="CE1083" t="b">
        <f t="shared" si="1572"/>
        <v>0</v>
      </c>
      <c r="CF1083" t="b">
        <f t="shared" si="1573"/>
        <v>0</v>
      </c>
      <c r="CG1083" t="b">
        <f t="shared" si="1574"/>
        <v>0</v>
      </c>
      <c r="CH1083" t="b">
        <f t="shared" si="1575"/>
        <v>0</v>
      </c>
      <c r="CI1083" t="b">
        <f t="shared" si="1576"/>
        <v>0</v>
      </c>
      <c r="CJ1083" t="b">
        <f t="shared" si="1577"/>
        <v>1</v>
      </c>
      <c r="CK1083" t="b">
        <f t="shared" si="1578"/>
        <v>0</v>
      </c>
      <c r="CL1083" t="b">
        <f t="shared" si="1579"/>
        <v>0</v>
      </c>
      <c r="CM1083" t="b">
        <f t="shared" si="1580"/>
        <v>0</v>
      </c>
      <c r="CN1083" t="b">
        <f t="shared" si="1581"/>
        <v>0</v>
      </c>
      <c r="CO1083" t="b">
        <f t="shared" si="1582"/>
        <v>0</v>
      </c>
      <c r="CP1083" t="b">
        <f t="shared" si="1583"/>
        <v>0</v>
      </c>
      <c r="CQ1083" t="b">
        <f t="shared" si="1584"/>
        <v>0</v>
      </c>
      <c r="CR1083" t="b">
        <f t="shared" si="1585"/>
        <v>0</v>
      </c>
      <c r="CS1083" t="b">
        <f t="shared" si="1586"/>
        <v>0</v>
      </c>
      <c r="CT1083" t="b">
        <f t="shared" si="1587"/>
        <v>0</v>
      </c>
      <c r="CU1083" t="b">
        <f t="shared" si="1588"/>
        <v>0</v>
      </c>
      <c r="CV1083" t="b">
        <f t="shared" si="1589"/>
        <v>0</v>
      </c>
      <c r="CW1083" t="b">
        <f t="shared" si="1590"/>
        <v>0</v>
      </c>
      <c r="CX1083" t="b">
        <f t="shared" si="1591"/>
        <v>0</v>
      </c>
      <c r="CY1083" t="b">
        <f t="shared" si="1592"/>
        <v>0</v>
      </c>
      <c r="CZ1083" t="b">
        <f t="shared" si="1593"/>
        <v>0</v>
      </c>
      <c r="DA1083" t="b">
        <f t="shared" si="1594"/>
        <v>0</v>
      </c>
      <c r="DB1083" t="b">
        <f t="shared" si="1595"/>
        <v>0</v>
      </c>
      <c r="DC1083" t="b">
        <f t="shared" si="1596"/>
        <v>0</v>
      </c>
      <c r="DD1083" t="b">
        <f t="shared" si="1597"/>
        <v>0</v>
      </c>
    </row>
    <row r="1084" spans="1:108">
      <c r="A1084" t="s">
        <v>337</v>
      </c>
      <c r="B1084" t="s">
        <v>7358</v>
      </c>
      <c r="C1084" t="s">
        <v>331</v>
      </c>
      <c r="F1084" t="s">
        <v>325</v>
      </c>
      <c r="G1084" t="s">
        <v>326</v>
      </c>
      <c r="H1084" t="s">
        <v>7444</v>
      </c>
      <c r="I1084" t="s">
        <v>7417</v>
      </c>
      <c r="J1084" t="s">
        <v>338</v>
      </c>
      <c r="K1084" t="s">
        <v>109</v>
      </c>
      <c r="L1084" t="s">
        <v>6204</v>
      </c>
      <c r="M1084" t="s">
        <v>6079</v>
      </c>
      <c r="N1084" t="s">
        <v>339</v>
      </c>
      <c r="O1084" t="b">
        <f t="shared" si="1504"/>
        <v>0</v>
      </c>
      <c r="P1084" t="b">
        <f t="shared" si="1505"/>
        <v>0</v>
      </c>
      <c r="Q1084" t="b">
        <f t="shared" si="1506"/>
        <v>1</v>
      </c>
      <c r="R1084" t="b">
        <f t="shared" si="1507"/>
        <v>1</v>
      </c>
      <c r="S1084" t="b">
        <f t="shared" si="1508"/>
        <v>0</v>
      </c>
      <c r="T1084" t="b">
        <f t="shared" si="1509"/>
        <v>0</v>
      </c>
      <c r="U1084" t="b">
        <f t="shared" si="1510"/>
        <v>1</v>
      </c>
      <c r="V1084" t="b">
        <f t="shared" si="1511"/>
        <v>0</v>
      </c>
      <c r="W1084" t="b">
        <f t="shared" si="1512"/>
        <v>0</v>
      </c>
      <c r="X1084" t="b">
        <f t="shared" si="1513"/>
        <v>0</v>
      </c>
      <c r="Y1084" t="b">
        <f t="shared" si="1514"/>
        <v>1</v>
      </c>
      <c r="Z1084" t="b">
        <f t="shared" si="1515"/>
        <v>0</v>
      </c>
      <c r="AA1084" t="b">
        <f t="shared" si="1516"/>
        <v>0</v>
      </c>
      <c r="AB1084" t="b">
        <f t="shared" si="1517"/>
        <v>0</v>
      </c>
      <c r="AC1084" t="b">
        <f t="shared" si="1518"/>
        <v>0</v>
      </c>
      <c r="AD1084" t="b">
        <f t="shared" si="1519"/>
        <v>0</v>
      </c>
      <c r="AE1084" t="b">
        <f t="shared" si="1520"/>
        <v>0</v>
      </c>
      <c r="AF1084" t="b">
        <f t="shared" si="1521"/>
        <v>0</v>
      </c>
      <c r="AG1084" t="b">
        <f t="shared" si="1522"/>
        <v>0</v>
      </c>
      <c r="AH1084" t="b">
        <f t="shared" si="1523"/>
        <v>1</v>
      </c>
      <c r="AI1084" t="b">
        <f t="shared" si="1524"/>
        <v>0</v>
      </c>
      <c r="AJ1084" t="b">
        <f t="shared" si="1525"/>
        <v>0</v>
      </c>
      <c r="AK1084" t="b">
        <f t="shared" si="1526"/>
        <v>0</v>
      </c>
      <c r="AL1084" t="b">
        <f t="shared" si="1527"/>
        <v>0</v>
      </c>
      <c r="AM1084" t="b">
        <f t="shared" si="1528"/>
        <v>0</v>
      </c>
      <c r="AN1084" t="b">
        <f t="shared" si="1529"/>
        <v>0</v>
      </c>
      <c r="AO1084" t="b">
        <f t="shared" si="1530"/>
        <v>0</v>
      </c>
      <c r="AP1084" t="b">
        <f t="shared" si="1531"/>
        <v>0</v>
      </c>
      <c r="AQ1084" t="b">
        <f t="shared" si="1532"/>
        <v>0</v>
      </c>
      <c r="AR1084" t="b">
        <f t="shared" si="1533"/>
        <v>0</v>
      </c>
      <c r="AS1084" t="b">
        <f t="shared" si="1534"/>
        <v>0</v>
      </c>
      <c r="AT1084" t="b">
        <f t="shared" si="1535"/>
        <v>1</v>
      </c>
      <c r="AU1084" t="b">
        <f t="shared" si="1536"/>
        <v>0</v>
      </c>
      <c r="AV1084" t="b">
        <f t="shared" si="1537"/>
        <v>0</v>
      </c>
      <c r="AW1084" t="b">
        <f t="shared" si="1538"/>
        <v>0</v>
      </c>
      <c r="AX1084" t="b">
        <f t="shared" si="1539"/>
        <v>0</v>
      </c>
      <c r="AY1084" t="b">
        <f t="shared" si="1540"/>
        <v>0</v>
      </c>
      <c r="AZ1084" t="b">
        <f t="shared" si="1541"/>
        <v>0</v>
      </c>
      <c r="BA1084" t="b">
        <f t="shared" si="1542"/>
        <v>0</v>
      </c>
      <c r="BB1084" t="b">
        <f t="shared" si="1543"/>
        <v>0</v>
      </c>
      <c r="BC1084" t="b">
        <f t="shared" si="1544"/>
        <v>0</v>
      </c>
      <c r="BD1084" t="b">
        <f t="shared" si="1545"/>
        <v>0</v>
      </c>
      <c r="BE1084" t="b">
        <f t="shared" si="1546"/>
        <v>0</v>
      </c>
      <c r="BF1084" t="b">
        <f t="shared" si="1547"/>
        <v>0</v>
      </c>
      <c r="BG1084" t="b">
        <f t="shared" si="1548"/>
        <v>1</v>
      </c>
      <c r="BH1084" t="b">
        <f t="shared" si="1549"/>
        <v>0</v>
      </c>
      <c r="BI1084" t="b">
        <f t="shared" si="1550"/>
        <v>0</v>
      </c>
      <c r="BJ1084" t="b">
        <f t="shared" si="1551"/>
        <v>0</v>
      </c>
      <c r="BK1084" t="b">
        <f t="shared" si="1552"/>
        <v>0</v>
      </c>
      <c r="BL1084" t="b">
        <f t="shared" si="1553"/>
        <v>0</v>
      </c>
      <c r="BM1084" t="b">
        <f t="shared" si="1554"/>
        <v>0</v>
      </c>
      <c r="BN1084" t="b">
        <f t="shared" si="1555"/>
        <v>0</v>
      </c>
      <c r="BO1084" t="b">
        <f t="shared" si="1556"/>
        <v>0</v>
      </c>
      <c r="BP1084" t="b">
        <f t="shared" si="1557"/>
        <v>0</v>
      </c>
      <c r="BQ1084" t="b">
        <f t="shared" si="1558"/>
        <v>0</v>
      </c>
      <c r="BR1084" t="b">
        <f t="shared" si="1559"/>
        <v>0</v>
      </c>
      <c r="BS1084" t="b">
        <f t="shared" si="1560"/>
        <v>0</v>
      </c>
      <c r="BT1084" t="b">
        <f t="shared" si="1561"/>
        <v>0</v>
      </c>
      <c r="BU1084" t="b">
        <f t="shared" si="1562"/>
        <v>0</v>
      </c>
      <c r="BV1084" t="b">
        <f t="shared" si="1563"/>
        <v>0</v>
      </c>
      <c r="BW1084" t="b">
        <f t="shared" si="1564"/>
        <v>0</v>
      </c>
      <c r="BX1084" t="b">
        <f t="shared" si="1565"/>
        <v>0</v>
      </c>
      <c r="BY1084" t="b">
        <f t="shared" si="1566"/>
        <v>0</v>
      </c>
      <c r="BZ1084" t="b">
        <f t="shared" si="1567"/>
        <v>0</v>
      </c>
      <c r="CA1084" t="b">
        <f t="shared" si="1568"/>
        <v>0</v>
      </c>
      <c r="CB1084" t="b">
        <f t="shared" si="1569"/>
        <v>0</v>
      </c>
      <c r="CC1084" t="b">
        <f t="shared" si="1570"/>
        <v>0</v>
      </c>
      <c r="CD1084" t="b">
        <f t="shared" si="1571"/>
        <v>0</v>
      </c>
      <c r="CE1084" t="b">
        <f t="shared" si="1572"/>
        <v>0</v>
      </c>
      <c r="CF1084" t="b">
        <f t="shared" si="1573"/>
        <v>0</v>
      </c>
      <c r="CG1084" t="b">
        <f t="shared" si="1574"/>
        <v>0</v>
      </c>
      <c r="CH1084" t="b">
        <f t="shared" si="1575"/>
        <v>0</v>
      </c>
      <c r="CI1084" t="b">
        <f t="shared" si="1576"/>
        <v>0</v>
      </c>
      <c r="CJ1084" t="b">
        <f t="shared" si="1577"/>
        <v>0</v>
      </c>
      <c r="CK1084" t="b">
        <f t="shared" si="1578"/>
        <v>0</v>
      </c>
      <c r="CL1084" t="b">
        <f t="shared" si="1579"/>
        <v>0</v>
      </c>
      <c r="CM1084" t="b">
        <f t="shared" si="1580"/>
        <v>0</v>
      </c>
      <c r="CN1084" t="b">
        <f t="shared" si="1581"/>
        <v>0</v>
      </c>
      <c r="CO1084" t="b">
        <f t="shared" si="1582"/>
        <v>0</v>
      </c>
      <c r="CP1084" t="b">
        <f t="shared" si="1583"/>
        <v>0</v>
      </c>
      <c r="CQ1084" t="b">
        <f t="shared" si="1584"/>
        <v>0</v>
      </c>
      <c r="CR1084" t="b">
        <f t="shared" si="1585"/>
        <v>0</v>
      </c>
      <c r="CS1084" t="b">
        <f t="shared" si="1586"/>
        <v>0</v>
      </c>
      <c r="CT1084" t="b">
        <f t="shared" si="1587"/>
        <v>0</v>
      </c>
      <c r="CU1084" t="b">
        <f t="shared" si="1588"/>
        <v>0</v>
      </c>
      <c r="CV1084" t="b">
        <f t="shared" si="1589"/>
        <v>0</v>
      </c>
      <c r="CW1084" t="b">
        <f t="shared" si="1590"/>
        <v>0</v>
      </c>
      <c r="CX1084" t="b">
        <f t="shared" si="1591"/>
        <v>0</v>
      </c>
      <c r="CY1084" t="b">
        <f t="shared" si="1592"/>
        <v>0</v>
      </c>
      <c r="CZ1084" t="b">
        <f t="shared" si="1593"/>
        <v>0</v>
      </c>
      <c r="DA1084" t="b">
        <f t="shared" si="1594"/>
        <v>0</v>
      </c>
      <c r="DB1084" t="b">
        <f t="shared" si="1595"/>
        <v>0</v>
      </c>
      <c r="DC1084" t="b">
        <f t="shared" si="1596"/>
        <v>0</v>
      </c>
      <c r="DD1084" t="b">
        <f t="shared" si="1597"/>
        <v>0</v>
      </c>
    </row>
    <row r="1085" spans="1:108">
      <c r="A1085" s="7" t="s">
        <v>340</v>
      </c>
      <c r="B1085" t="s">
        <v>7358</v>
      </c>
      <c r="C1085" t="s">
        <v>331</v>
      </c>
      <c r="F1085" t="s">
        <v>325</v>
      </c>
      <c r="G1085" t="s">
        <v>326</v>
      </c>
      <c r="H1085" t="s">
        <v>7444</v>
      </c>
      <c r="I1085" t="s">
        <v>7417</v>
      </c>
      <c r="J1085" s="7" t="s">
        <v>139</v>
      </c>
      <c r="K1085" t="s">
        <v>139</v>
      </c>
      <c r="L1085" t="s">
        <v>6205</v>
      </c>
      <c r="M1085" t="s">
        <v>7605</v>
      </c>
      <c r="N1085" t="s">
        <v>7604</v>
      </c>
      <c r="O1085" t="b">
        <f t="shared" si="1504"/>
        <v>1</v>
      </c>
      <c r="P1085" t="b">
        <f t="shared" si="1505"/>
        <v>1</v>
      </c>
      <c r="Q1085" t="b">
        <f t="shared" si="1506"/>
        <v>1</v>
      </c>
      <c r="R1085" t="b">
        <f t="shared" si="1507"/>
        <v>1</v>
      </c>
      <c r="S1085" t="b">
        <f t="shared" si="1508"/>
        <v>1</v>
      </c>
      <c r="T1085" t="b">
        <f t="shared" si="1509"/>
        <v>1</v>
      </c>
      <c r="U1085" t="b">
        <f t="shared" si="1510"/>
        <v>1</v>
      </c>
      <c r="V1085" t="b">
        <f t="shared" si="1511"/>
        <v>1</v>
      </c>
      <c r="W1085" t="b">
        <f t="shared" si="1512"/>
        <v>1</v>
      </c>
      <c r="X1085" t="b">
        <f t="shared" si="1513"/>
        <v>1</v>
      </c>
      <c r="Y1085" t="b">
        <f t="shared" si="1514"/>
        <v>1</v>
      </c>
      <c r="Z1085" t="b">
        <f t="shared" si="1515"/>
        <v>1</v>
      </c>
      <c r="AA1085" t="b">
        <f t="shared" si="1516"/>
        <v>1</v>
      </c>
      <c r="AB1085" t="b">
        <f t="shared" si="1517"/>
        <v>0</v>
      </c>
      <c r="AC1085" t="b">
        <f t="shared" si="1518"/>
        <v>1</v>
      </c>
      <c r="AD1085" t="b">
        <f t="shared" si="1519"/>
        <v>0</v>
      </c>
      <c r="AE1085" t="b">
        <f t="shared" si="1520"/>
        <v>0</v>
      </c>
      <c r="AF1085" t="b">
        <f t="shared" si="1521"/>
        <v>0</v>
      </c>
      <c r="AG1085" t="b">
        <f t="shared" si="1522"/>
        <v>0</v>
      </c>
      <c r="AH1085" t="b">
        <f t="shared" si="1523"/>
        <v>1</v>
      </c>
      <c r="AI1085" t="b">
        <f t="shared" si="1524"/>
        <v>0</v>
      </c>
      <c r="AJ1085" t="b">
        <f t="shared" si="1525"/>
        <v>0</v>
      </c>
      <c r="AK1085" t="b">
        <f t="shared" si="1526"/>
        <v>0</v>
      </c>
      <c r="AL1085" t="b">
        <f t="shared" si="1527"/>
        <v>0</v>
      </c>
      <c r="AM1085" t="b">
        <f t="shared" si="1528"/>
        <v>0</v>
      </c>
      <c r="AN1085" t="b">
        <f t="shared" si="1529"/>
        <v>0</v>
      </c>
      <c r="AO1085" t="b">
        <f t="shared" si="1530"/>
        <v>0</v>
      </c>
      <c r="AP1085" t="b">
        <f t="shared" si="1531"/>
        <v>0</v>
      </c>
      <c r="AQ1085" t="b">
        <f t="shared" si="1532"/>
        <v>1</v>
      </c>
      <c r="AR1085" t="b">
        <f t="shared" si="1533"/>
        <v>0</v>
      </c>
      <c r="AS1085" t="b">
        <f t="shared" si="1534"/>
        <v>0</v>
      </c>
      <c r="AT1085" t="b">
        <f t="shared" si="1535"/>
        <v>0</v>
      </c>
      <c r="AU1085" t="b">
        <f t="shared" si="1536"/>
        <v>1</v>
      </c>
      <c r="AV1085" t="b">
        <f t="shared" si="1537"/>
        <v>0</v>
      </c>
      <c r="AW1085" t="b">
        <f t="shared" si="1538"/>
        <v>1</v>
      </c>
      <c r="AX1085" t="b">
        <f t="shared" si="1539"/>
        <v>0</v>
      </c>
      <c r="AY1085" t="b">
        <f t="shared" si="1540"/>
        <v>0</v>
      </c>
      <c r="AZ1085" t="b">
        <f t="shared" si="1541"/>
        <v>0</v>
      </c>
      <c r="BA1085" t="b">
        <f t="shared" si="1542"/>
        <v>0</v>
      </c>
      <c r="BB1085" t="b">
        <f t="shared" si="1543"/>
        <v>0</v>
      </c>
      <c r="BC1085" t="b">
        <f t="shared" si="1544"/>
        <v>0</v>
      </c>
      <c r="BD1085" t="b">
        <f t="shared" si="1545"/>
        <v>1</v>
      </c>
      <c r="BE1085" t="b">
        <f t="shared" si="1546"/>
        <v>0</v>
      </c>
      <c r="BF1085" t="b">
        <f t="shared" si="1547"/>
        <v>0</v>
      </c>
      <c r="BG1085" t="b">
        <f t="shared" si="1548"/>
        <v>0</v>
      </c>
      <c r="BH1085" t="b">
        <f t="shared" si="1549"/>
        <v>0</v>
      </c>
      <c r="BI1085" t="b">
        <f t="shared" si="1550"/>
        <v>0</v>
      </c>
      <c r="BJ1085" t="b">
        <f t="shared" si="1551"/>
        <v>1</v>
      </c>
      <c r="BK1085" t="b">
        <f t="shared" si="1552"/>
        <v>0</v>
      </c>
      <c r="BL1085" t="b">
        <f t="shared" si="1553"/>
        <v>0</v>
      </c>
      <c r="BM1085" t="b">
        <f t="shared" si="1554"/>
        <v>0</v>
      </c>
      <c r="BN1085" t="b">
        <f t="shared" si="1555"/>
        <v>0</v>
      </c>
      <c r="BO1085" t="b">
        <f t="shared" si="1556"/>
        <v>0</v>
      </c>
      <c r="BP1085" t="b">
        <f t="shared" si="1557"/>
        <v>1</v>
      </c>
      <c r="BQ1085" t="b">
        <f t="shared" si="1558"/>
        <v>0</v>
      </c>
      <c r="BR1085" t="b">
        <f t="shared" si="1559"/>
        <v>0</v>
      </c>
      <c r="BS1085" t="b">
        <f t="shared" si="1560"/>
        <v>0</v>
      </c>
      <c r="BT1085" t="b">
        <f t="shared" si="1561"/>
        <v>0</v>
      </c>
      <c r="BU1085" t="b">
        <f t="shared" si="1562"/>
        <v>0</v>
      </c>
      <c r="BV1085" t="b">
        <f t="shared" si="1563"/>
        <v>0</v>
      </c>
      <c r="BW1085" t="b">
        <f t="shared" si="1564"/>
        <v>0</v>
      </c>
      <c r="BX1085" t="b">
        <f t="shared" si="1565"/>
        <v>0</v>
      </c>
      <c r="BY1085" t="b">
        <f t="shared" si="1566"/>
        <v>0</v>
      </c>
      <c r="BZ1085" t="b">
        <f t="shared" si="1567"/>
        <v>0</v>
      </c>
      <c r="CA1085" t="b">
        <f t="shared" si="1568"/>
        <v>0</v>
      </c>
      <c r="CB1085" t="b">
        <f t="shared" si="1569"/>
        <v>1</v>
      </c>
      <c r="CC1085" t="b">
        <f t="shared" si="1570"/>
        <v>0</v>
      </c>
      <c r="CD1085" t="b">
        <f t="shared" si="1571"/>
        <v>0</v>
      </c>
      <c r="CE1085" t="b">
        <f t="shared" si="1572"/>
        <v>1</v>
      </c>
      <c r="CF1085" t="b">
        <f t="shared" si="1573"/>
        <v>0</v>
      </c>
      <c r="CG1085" t="b">
        <f t="shared" si="1574"/>
        <v>0</v>
      </c>
      <c r="CH1085" t="b">
        <f t="shared" si="1575"/>
        <v>0</v>
      </c>
      <c r="CI1085" t="b">
        <f t="shared" si="1576"/>
        <v>0</v>
      </c>
      <c r="CJ1085" t="b">
        <f t="shared" si="1577"/>
        <v>0</v>
      </c>
      <c r="CK1085" t="b">
        <f t="shared" si="1578"/>
        <v>1</v>
      </c>
      <c r="CL1085" t="b">
        <f t="shared" si="1579"/>
        <v>0</v>
      </c>
      <c r="CM1085" t="b">
        <f t="shared" si="1580"/>
        <v>0</v>
      </c>
      <c r="CN1085" t="b">
        <f t="shared" si="1581"/>
        <v>0</v>
      </c>
      <c r="CO1085" t="b">
        <f t="shared" si="1582"/>
        <v>0</v>
      </c>
      <c r="CP1085" t="b">
        <f t="shared" si="1583"/>
        <v>0</v>
      </c>
      <c r="CQ1085" t="b">
        <f t="shared" si="1584"/>
        <v>0</v>
      </c>
      <c r="CR1085" t="b">
        <f t="shared" si="1585"/>
        <v>0</v>
      </c>
      <c r="CS1085" t="b">
        <f t="shared" si="1586"/>
        <v>0</v>
      </c>
      <c r="CT1085" t="b">
        <f t="shared" si="1587"/>
        <v>0</v>
      </c>
      <c r="CU1085" t="b">
        <f t="shared" si="1588"/>
        <v>0</v>
      </c>
      <c r="CV1085" t="b">
        <f t="shared" si="1589"/>
        <v>0</v>
      </c>
      <c r="CW1085" t="b">
        <f t="shared" si="1590"/>
        <v>0</v>
      </c>
      <c r="CX1085" t="b">
        <f t="shared" si="1591"/>
        <v>0</v>
      </c>
      <c r="CY1085" t="b">
        <f t="shared" si="1592"/>
        <v>0</v>
      </c>
      <c r="CZ1085" t="b">
        <f t="shared" si="1593"/>
        <v>0</v>
      </c>
      <c r="DA1085" t="b">
        <f t="shared" si="1594"/>
        <v>0</v>
      </c>
      <c r="DB1085" t="b">
        <f t="shared" si="1595"/>
        <v>0</v>
      </c>
      <c r="DC1085" t="b">
        <f t="shared" si="1596"/>
        <v>0</v>
      </c>
      <c r="DD1085" t="b">
        <f t="shared" si="1597"/>
        <v>0</v>
      </c>
    </row>
    <row r="1086" spans="1:108">
      <c r="A1086" t="s">
        <v>341</v>
      </c>
      <c r="B1086" t="s">
        <v>7358</v>
      </c>
      <c r="C1086" t="s">
        <v>331</v>
      </c>
      <c r="F1086" t="s">
        <v>325</v>
      </c>
      <c r="G1086" t="s">
        <v>326</v>
      </c>
      <c r="H1086" t="s">
        <v>7444</v>
      </c>
      <c r="I1086" t="s">
        <v>7417</v>
      </c>
      <c r="J1086" t="s">
        <v>16</v>
      </c>
      <c r="K1086" t="s">
        <v>16</v>
      </c>
      <c r="L1086" t="s">
        <v>7717</v>
      </c>
      <c r="M1086" t="s">
        <v>7606</v>
      </c>
      <c r="N1086" t="s">
        <v>7716</v>
      </c>
      <c r="O1086" t="b">
        <f t="shared" si="1504"/>
        <v>1</v>
      </c>
      <c r="P1086" t="b">
        <f t="shared" si="1505"/>
        <v>1</v>
      </c>
      <c r="Q1086" t="b">
        <f t="shared" si="1506"/>
        <v>1</v>
      </c>
      <c r="R1086" t="b">
        <f t="shared" si="1507"/>
        <v>1</v>
      </c>
      <c r="S1086" t="b">
        <f t="shared" si="1508"/>
        <v>1</v>
      </c>
      <c r="T1086" t="b">
        <f t="shared" si="1509"/>
        <v>1</v>
      </c>
      <c r="U1086" t="b">
        <f t="shared" si="1510"/>
        <v>1</v>
      </c>
      <c r="V1086" t="b">
        <f t="shared" si="1511"/>
        <v>1</v>
      </c>
      <c r="W1086" t="b">
        <f t="shared" si="1512"/>
        <v>0</v>
      </c>
      <c r="X1086" t="b">
        <f t="shared" si="1513"/>
        <v>1</v>
      </c>
      <c r="Y1086" t="b">
        <f t="shared" si="1514"/>
        <v>1</v>
      </c>
      <c r="Z1086" t="b">
        <f t="shared" si="1515"/>
        <v>0</v>
      </c>
      <c r="AA1086" t="b">
        <f t="shared" si="1516"/>
        <v>1</v>
      </c>
      <c r="AB1086" t="b">
        <f t="shared" si="1517"/>
        <v>1</v>
      </c>
      <c r="AC1086" t="b">
        <f t="shared" si="1518"/>
        <v>0</v>
      </c>
      <c r="AD1086" t="b">
        <f t="shared" si="1519"/>
        <v>0</v>
      </c>
      <c r="AE1086" t="b">
        <f t="shared" si="1520"/>
        <v>0</v>
      </c>
      <c r="AF1086" t="b">
        <f t="shared" si="1521"/>
        <v>0</v>
      </c>
      <c r="AG1086" t="b">
        <f t="shared" si="1522"/>
        <v>1</v>
      </c>
      <c r="AH1086" t="b">
        <f t="shared" si="1523"/>
        <v>1</v>
      </c>
      <c r="AI1086" t="b">
        <f t="shared" si="1524"/>
        <v>0</v>
      </c>
      <c r="AJ1086" t="b">
        <f t="shared" si="1525"/>
        <v>0</v>
      </c>
      <c r="AK1086" t="b">
        <f t="shared" si="1526"/>
        <v>0</v>
      </c>
      <c r="AL1086" t="b">
        <f t="shared" si="1527"/>
        <v>0</v>
      </c>
      <c r="AM1086" t="b">
        <f t="shared" si="1528"/>
        <v>0</v>
      </c>
      <c r="AN1086" t="b">
        <f t="shared" si="1529"/>
        <v>0</v>
      </c>
      <c r="AO1086" t="b">
        <f t="shared" si="1530"/>
        <v>0</v>
      </c>
      <c r="AP1086" t="b">
        <f t="shared" si="1531"/>
        <v>0</v>
      </c>
      <c r="AQ1086" t="b">
        <f t="shared" si="1532"/>
        <v>0</v>
      </c>
      <c r="AR1086" t="b">
        <f t="shared" si="1533"/>
        <v>0</v>
      </c>
      <c r="AS1086" t="b">
        <f t="shared" si="1534"/>
        <v>0</v>
      </c>
      <c r="AT1086" t="b">
        <f t="shared" si="1535"/>
        <v>0</v>
      </c>
      <c r="AU1086" t="b">
        <f t="shared" si="1536"/>
        <v>0</v>
      </c>
      <c r="AV1086" t="b">
        <f t="shared" si="1537"/>
        <v>0</v>
      </c>
      <c r="AW1086" t="b">
        <f t="shared" si="1538"/>
        <v>1</v>
      </c>
      <c r="AX1086" t="b">
        <f t="shared" si="1539"/>
        <v>1</v>
      </c>
      <c r="AY1086" t="b">
        <f t="shared" si="1540"/>
        <v>0</v>
      </c>
      <c r="AZ1086" t="b">
        <f t="shared" si="1541"/>
        <v>0</v>
      </c>
      <c r="BA1086" t="b">
        <f t="shared" si="1542"/>
        <v>0</v>
      </c>
      <c r="BB1086" t="b">
        <f t="shared" si="1543"/>
        <v>0</v>
      </c>
      <c r="BC1086" t="b">
        <f t="shared" si="1544"/>
        <v>0</v>
      </c>
      <c r="BD1086" t="b">
        <f t="shared" si="1545"/>
        <v>0</v>
      </c>
      <c r="BE1086" t="b">
        <f t="shared" si="1546"/>
        <v>0</v>
      </c>
      <c r="BF1086" t="b">
        <f t="shared" si="1547"/>
        <v>1</v>
      </c>
      <c r="BG1086" t="b">
        <f t="shared" si="1548"/>
        <v>0</v>
      </c>
      <c r="BH1086" t="b">
        <f t="shared" si="1549"/>
        <v>0</v>
      </c>
      <c r="BI1086" t="b">
        <f t="shared" si="1550"/>
        <v>0</v>
      </c>
      <c r="BJ1086" t="b">
        <f t="shared" si="1551"/>
        <v>0</v>
      </c>
      <c r="BK1086" t="b">
        <f t="shared" si="1552"/>
        <v>0</v>
      </c>
      <c r="BL1086" t="b">
        <f t="shared" si="1553"/>
        <v>0</v>
      </c>
      <c r="BM1086" t="b">
        <f t="shared" si="1554"/>
        <v>0</v>
      </c>
      <c r="BN1086" t="b">
        <f t="shared" si="1555"/>
        <v>0</v>
      </c>
      <c r="BO1086" t="b">
        <f t="shared" si="1556"/>
        <v>0</v>
      </c>
      <c r="BP1086" t="b">
        <f t="shared" si="1557"/>
        <v>1</v>
      </c>
      <c r="BQ1086" t="b">
        <f t="shared" si="1558"/>
        <v>0</v>
      </c>
      <c r="BR1086" t="b">
        <f t="shared" si="1559"/>
        <v>0</v>
      </c>
      <c r="BS1086" t="b">
        <f t="shared" si="1560"/>
        <v>0</v>
      </c>
      <c r="BT1086" t="b">
        <f t="shared" si="1561"/>
        <v>0</v>
      </c>
      <c r="BU1086" t="b">
        <f t="shared" si="1562"/>
        <v>0</v>
      </c>
      <c r="BV1086" t="b">
        <f t="shared" si="1563"/>
        <v>1</v>
      </c>
      <c r="BW1086" t="b">
        <f t="shared" si="1564"/>
        <v>0</v>
      </c>
      <c r="BX1086" t="b">
        <f t="shared" si="1565"/>
        <v>0</v>
      </c>
      <c r="BY1086" t="b">
        <f t="shared" si="1566"/>
        <v>0</v>
      </c>
      <c r="BZ1086" t="b">
        <f t="shared" si="1567"/>
        <v>0</v>
      </c>
      <c r="CA1086" t="b">
        <f t="shared" si="1568"/>
        <v>0</v>
      </c>
      <c r="CB1086" t="b">
        <f t="shared" si="1569"/>
        <v>1</v>
      </c>
      <c r="CC1086" t="b">
        <f t="shared" si="1570"/>
        <v>0</v>
      </c>
      <c r="CD1086" t="b">
        <f t="shared" si="1571"/>
        <v>0</v>
      </c>
      <c r="CE1086" t="b">
        <f t="shared" si="1572"/>
        <v>0</v>
      </c>
      <c r="CF1086" t="b">
        <f t="shared" si="1573"/>
        <v>0</v>
      </c>
      <c r="CG1086" t="b">
        <f t="shared" si="1574"/>
        <v>0</v>
      </c>
      <c r="CH1086" t="b">
        <f t="shared" si="1575"/>
        <v>0</v>
      </c>
      <c r="CI1086" t="b">
        <f t="shared" si="1576"/>
        <v>0</v>
      </c>
      <c r="CJ1086" t="b">
        <f t="shared" si="1577"/>
        <v>0</v>
      </c>
      <c r="CK1086" t="b">
        <f t="shared" si="1578"/>
        <v>1</v>
      </c>
      <c r="CL1086" t="b">
        <f t="shared" si="1579"/>
        <v>0</v>
      </c>
      <c r="CM1086" t="b">
        <f t="shared" si="1580"/>
        <v>0</v>
      </c>
      <c r="CN1086" t="b">
        <f t="shared" si="1581"/>
        <v>0</v>
      </c>
      <c r="CO1086" t="b">
        <f t="shared" si="1582"/>
        <v>0</v>
      </c>
      <c r="CP1086" t="b">
        <f t="shared" si="1583"/>
        <v>0</v>
      </c>
      <c r="CQ1086" t="b">
        <f t="shared" si="1584"/>
        <v>0</v>
      </c>
      <c r="CR1086" t="b">
        <f t="shared" si="1585"/>
        <v>0</v>
      </c>
      <c r="CS1086" t="b">
        <f t="shared" si="1586"/>
        <v>0</v>
      </c>
      <c r="CT1086" t="b">
        <f t="shared" si="1587"/>
        <v>0</v>
      </c>
      <c r="CU1086" t="b">
        <f t="shared" si="1588"/>
        <v>0</v>
      </c>
      <c r="CV1086" t="b">
        <f t="shared" si="1589"/>
        <v>0</v>
      </c>
      <c r="CW1086" t="b">
        <f t="shared" si="1590"/>
        <v>0</v>
      </c>
      <c r="CX1086" t="b">
        <f t="shared" si="1591"/>
        <v>0</v>
      </c>
      <c r="CY1086" t="b">
        <f t="shared" si="1592"/>
        <v>0</v>
      </c>
      <c r="CZ1086" t="b">
        <f t="shared" si="1593"/>
        <v>0</v>
      </c>
      <c r="DA1086" t="b">
        <f t="shared" si="1594"/>
        <v>0</v>
      </c>
      <c r="DB1086" t="b">
        <f t="shared" si="1595"/>
        <v>0</v>
      </c>
      <c r="DC1086" t="b">
        <f t="shared" si="1596"/>
        <v>0</v>
      </c>
      <c r="DD1086" t="b">
        <f t="shared" si="1597"/>
        <v>0</v>
      </c>
    </row>
    <row r="1087" spans="1:108">
      <c r="A1087" t="s">
        <v>342</v>
      </c>
      <c r="B1087" t="s">
        <v>7358</v>
      </c>
      <c r="C1087" t="s">
        <v>331</v>
      </c>
      <c r="F1087" t="s">
        <v>325</v>
      </c>
      <c r="G1087" t="s">
        <v>326</v>
      </c>
      <c r="H1087" t="s">
        <v>7444</v>
      </c>
      <c r="I1087" t="s">
        <v>7417</v>
      </c>
      <c r="J1087" t="s">
        <v>113</v>
      </c>
      <c r="K1087" t="s">
        <v>114</v>
      </c>
      <c r="L1087" t="s">
        <v>6206</v>
      </c>
      <c r="M1087" t="s">
        <v>6079</v>
      </c>
      <c r="N1087" t="s">
        <v>343</v>
      </c>
      <c r="O1087" t="b">
        <f t="shared" si="1504"/>
        <v>1</v>
      </c>
      <c r="P1087" t="b">
        <f t="shared" si="1505"/>
        <v>1</v>
      </c>
      <c r="Q1087" t="b">
        <f t="shared" si="1506"/>
        <v>1</v>
      </c>
      <c r="R1087" t="b">
        <f t="shared" si="1507"/>
        <v>1</v>
      </c>
      <c r="S1087" t="b">
        <f t="shared" si="1508"/>
        <v>1</v>
      </c>
      <c r="T1087" t="b">
        <f t="shared" si="1509"/>
        <v>1</v>
      </c>
      <c r="U1087" t="b">
        <f t="shared" si="1510"/>
        <v>1</v>
      </c>
      <c r="V1087" t="b">
        <f t="shared" si="1511"/>
        <v>1</v>
      </c>
      <c r="W1087" t="b">
        <f t="shared" si="1512"/>
        <v>1</v>
      </c>
      <c r="X1087" t="b">
        <f t="shared" si="1513"/>
        <v>0</v>
      </c>
      <c r="Y1087" t="b">
        <f t="shared" si="1514"/>
        <v>0</v>
      </c>
      <c r="Z1087" t="b">
        <f t="shared" si="1515"/>
        <v>0</v>
      </c>
      <c r="AA1087" t="b">
        <f t="shared" si="1516"/>
        <v>1</v>
      </c>
      <c r="AB1087" t="b">
        <f t="shared" si="1517"/>
        <v>1</v>
      </c>
      <c r="AC1087" t="b">
        <f t="shared" si="1518"/>
        <v>0</v>
      </c>
      <c r="AD1087" t="b">
        <f t="shared" si="1519"/>
        <v>1</v>
      </c>
      <c r="AE1087" t="b">
        <f t="shared" si="1520"/>
        <v>0</v>
      </c>
      <c r="AF1087" t="b">
        <f t="shared" si="1521"/>
        <v>0</v>
      </c>
      <c r="AG1087" t="b">
        <f t="shared" si="1522"/>
        <v>0</v>
      </c>
      <c r="AH1087" t="b">
        <f t="shared" si="1523"/>
        <v>1</v>
      </c>
      <c r="AI1087" t="b">
        <f t="shared" si="1524"/>
        <v>0</v>
      </c>
      <c r="AJ1087" t="b">
        <f t="shared" si="1525"/>
        <v>0</v>
      </c>
      <c r="AK1087" t="b">
        <f t="shared" si="1526"/>
        <v>0</v>
      </c>
      <c r="AL1087" t="b">
        <f t="shared" si="1527"/>
        <v>1</v>
      </c>
      <c r="AM1087" t="b">
        <f t="shared" si="1528"/>
        <v>1</v>
      </c>
      <c r="AN1087" t="b">
        <f t="shared" si="1529"/>
        <v>0</v>
      </c>
      <c r="AO1087" t="b">
        <f t="shared" si="1530"/>
        <v>0</v>
      </c>
      <c r="AP1087" t="b">
        <f t="shared" si="1531"/>
        <v>0</v>
      </c>
      <c r="AQ1087" t="b">
        <f t="shared" si="1532"/>
        <v>0</v>
      </c>
      <c r="AR1087" t="b">
        <f t="shared" si="1533"/>
        <v>0</v>
      </c>
      <c r="AS1087" t="b">
        <f t="shared" si="1534"/>
        <v>0</v>
      </c>
      <c r="AT1087" t="b">
        <f t="shared" si="1535"/>
        <v>0</v>
      </c>
      <c r="AU1087" t="b">
        <f t="shared" si="1536"/>
        <v>0</v>
      </c>
      <c r="AV1087" t="b">
        <f t="shared" si="1537"/>
        <v>1</v>
      </c>
      <c r="AW1087" t="b">
        <f t="shared" si="1538"/>
        <v>1</v>
      </c>
      <c r="AX1087" t="b">
        <f t="shared" si="1539"/>
        <v>0</v>
      </c>
      <c r="AY1087" t="b">
        <f t="shared" si="1540"/>
        <v>0</v>
      </c>
      <c r="AZ1087" t="b">
        <f t="shared" si="1541"/>
        <v>1</v>
      </c>
      <c r="BA1087" t="b">
        <f t="shared" si="1542"/>
        <v>1</v>
      </c>
      <c r="BB1087" t="b">
        <f t="shared" si="1543"/>
        <v>0</v>
      </c>
      <c r="BC1087" t="b">
        <f t="shared" si="1544"/>
        <v>1</v>
      </c>
      <c r="BD1087" t="b">
        <f t="shared" si="1545"/>
        <v>0</v>
      </c>
      <c r="BE1087" t="b">
        <f t="shared" si="1546"/>
        <v>0</v>
      </c>
      <c r="BF1087" t="b">
        <f t="shared" si="1547"/>
        <v>0</v>
      </c>
      <c r="BG1087" t="b">
        <f t="shared" si="1548"/>
        <v>0</v>
      </c>
      <c r="BH1087" t="b">
        <f t="shared" si="1549"/>
        <v>0</v>
      </c>
      <c r="BI1087" t="b">
        <f t="shared" si="1550"/>
        <v>0</v>
      </c>
      <c r="BJ1087" t="b">
        <f t="shared" si="1551"/>
        <v>0</v>
      </c>
      <c r="BK1087" t="b">
        <f t="shared" si="1552"/>
        <v>0</v>
      </c>
      <c r="BL1087" t="b">
        <f t="shared" si="1553"/>
        <v>0</v>
      </c>
      <c r="BM1087" t="b">
        <f t="shared" si="1554"/>
        <v>0</v>
      </c>
      <c r="BN1087" t="b">
        <f t="shared" si="1555"/>
        <v>0</v>
      </c>
      <c r="BO1087" t="b">
        <f t="shared" si="1556"/>
        <v>0</v>
      </c>
      <c r="BP1087" t="b">
        <f t="shared" si="1557"/>
        <v>1</v>
      </c>
      <c r="BQ1087" t="b">
        <f t="shared" si="1558"/>
        <v>0</v>
      </c>
      <c r="BR1087" t="b">
        <f t="shared" si="1559"/>
        <v>0</v>
      </c>
      <c r="BS1087" t="b">
        <f t="shared" si="1560"/>
        <v>0</v>
      </c>
      <c r="BT1087" t="b">
        <f t="shared" si="1561"/>
        <v>0</v>
      </c>
      <c r="BU1087" t="b">
        <f t="shared" si="1562"/>
        <v>0</v>
      </c>
      <c r="BV1087" t="b">
        <f t="shared" si="1563"/>
        <v>0</v>
      </c>
      <c r="BW1087" t="b">
        <f t="shared" si="1564"/>
        <v>0</v>
      </c>
      <c r="BX1087" t="b">
        <f t="shared" si="1565"/>
        <v>0</v>
      </c>
      <c r="BY1087" t="b">
        <f t="shared" si="1566"/>
        <v>0</v>
      </c>
      <c r="BZ1087" t="b">
        <f t="shared" si="1567"/>
        <v>0</v>
      </c>
      <c r="CA1087" t="b">
        <f t="shared" si="1568"/>
        <v>0</v>
      </c>
      <c r="CB1087" t="b">
        <f t="shared" si="1569"/>
        <v>0</v>
      </c>
      <c r="CC1087" t="b">
        <f t="shared" si="1570"/>
        <v>0</v>
      </c>
      <c r="CD1087" t="b">
        <f t="shared" si="1571"/>
        <v>0</v>
      </c>
      <c r="CE1087" t="b">
        <f t="shared" si="1572"/>
        <v>1</v>
      </c>
      <c r="CF1087" t="b">
        <f t="shared" si="1573"/>
        <v>0</v>
      </c>
      <c r="CG1087" t="b">
        <f t="shared" si="1574"/>
        <v>1</v>
      </c>
      <c r="CH1087" t="b">
        <f t="shared" si="1575"/>
        <v>0</v>
      </c>
      <c r="CI1087" t="b">
        <f t="shared" si="1576"/>
        <v>0</v>
      </c>
      <c r="CJ1087" t="b">
        <f t="shared" si="1577"/>
        <v>0</v>
      </c>
      <c r="CK1087" t="b">
        <f t="shared" si="1578"/>
        <v>0</v>
      </c>
      <c r="CL1087" t="b">
        <f t="shared" si="1579"/>
        <v>0</v>
      </c>
      <c r="CM1087" t="b">
        <f t="shared" si="1580"/>
        <v>0</v>
      </c>
      <c r="CN1087" t="b">
        <f t="shared" si="1581"/>
        <v>0</v>
      </c>
      <c r="CO1087" t="b">
        <f t="shared" si="1582"/>
        <v>0</v>
      </c>
      <c r="CP1087" t="b">
        <f t="shared" si="1583"/>
        <v>0</v>
      </c>
      <c r="CQ1087" t="b">
        <f t="shared" si="1584"/>
        <v>0</v>
      </c>
      <c r="CR1087" t="b">
        <f t="shared" si="1585"/>
        <v>0</v>
      </c>
      <c r="CS1087" t="b">
        <f t="shared" si="1586"/>
        <v>0</v>
      </c>
      <c r="CT1087" t="b">
        <f t="shared" si="1587"/>
        <v>1</v>
      </c>
      <c r="CU1087" t="b">
        <f t="shared" si="1588"/>
        <v>0</v>
      </c>
      <c r="CV1087" t="b">
        <f t="shared" si="1589"/>
        <v>1</v>
      </c>
      <c r="CW1087" t="b">
        <f t="shared" si="1590"/>
        <v>0</v>
      </c>
      <c r="CX1087" t="b">
        <f t="shared" si="1591"/>
        <v>0</v>
      </c>
      <c r="CY1087" t="b">
        <f t="shared" si="1592"/>
        <v>0</v>
      </c>
      <c r="CZ1087" t="b">
        <f t="shared" si="1593"/>
        <v>0</v>
      </c>
      <c r="DA1087" t="b">
        <f t="shared" si="1594"/>
        <v>0</v>
      </c>
      <c r="DB1087" t="b">
        <f t="shared" si="1595"/>
        <v>0</v>
      </c>
      <c r="DC1087" t="b">
        <f t="shared" si="1596"/>
        <v>0</v>
      </c>
      <c r="DD1087" t="b">
        <f t="shared" si="1597"/>
        <v>0</v>
      </c>
    </row>
    <row r="1088" spans="1:108">
      <c r="A1088" t="s">
        <v>344</v>
      </c>
      <c r="B1088" t="s">
        <v>7358</v>
      </c>
      <c r="C1088" t="s">
        <v>331</v>
      </c>
      <c r="F1088" t="s">
        <v>325</v>
      </c>
      <c r="G1088" t="s">
        <v>326</v>
      </c>
      <c r="H1088" t="s">
        <v>7444</v>
      </c>
      <c r="I1088" t="s">
        <v>7417</v>
      </c>
      <c r="J1088" t="s">
        <v>16</v>
      </c>
      <c r="K1088" t="s">
        <v>16</v>
      </c>
      <c r="L1088" t="s">
        <v>6207</v>
      </c>
      <c r="M1088" t="s">
        <v>345</v>
      </c>
      <c r="N1088" t="s">
        <v>346</v>
      </c>
      <c r="O1088" t="b">
        <f t="shared" si="1504"/>
        <v>0</v>
      </c>
      <c r="P1088" t="b">
        <f t="shared" si="1505"/>
        <v>1</v>
      </c>
      <c r="Q1088" t="b">
        <f t="shared" si="1506"/>
        <v>0</v>
      </c>
      <c r="R1088" t="b">
        <f t="shared" si="1507"/>
        <v>0</v>
      </c>
      <c r="S1088" t="b">
        <f t="shared" si="1508"/>
        <v>0</v>
      </c>
      <c r="T1088" t="b">
        <f t="shared" si="1509"/>
        <v>1</v>
      </c>
      <c r="U1088" t="b">
        <f t="shared" si="1510"/>
        <v>0</v>
      </c>
      <c r="V1088" t="b">
        <f t="shared" si="1511"/>
        <v>1</v>
      </c>
      <c r="W1088" t="b">
        <f t="shared" si="1512"/>
        <v>0</v>
      </c>
      <c r="X1088" t="b">
        <f t="shared" si="1513"/>
        <v>1</v>
      </c>
      <c r="Y1088" t="b">
        <f t="shared" si="1514"/>
        <v>0</v>
      </c>
      <c r="Z1088" t="b">
        <f t="shared" si="1515"/>
        <v>0</v>
      </c>
      <c r="AA1088" t="b">
        <f t="shared" si="1516"/>
        <v>0</v>
      </c>
      <c r="AB1088" t="b">
        <f t="shared" si="1517"/>
        <v>0</v>
      </c>
      <c r="AC1088" t="b">
        <f t="shared" si="1518"/>
        <v>0</v>
      </c>
      <c r="AD1088" t="b">
        <f t="shared" si="1519"/>
        <v>0</v>
      </c>
      <c r="AE1088" t="b">
        <f t="shared" si="1520"/>
        <v>0</v>
      </c>
      <c r="AF1088" t="b">
        <f t="shared" si="1521"/>
        <v>0</v>
      </c>
      <c r="AG1088" t="b">
        <f t="shared" si="1522"/>
        <v>0</v>
      </c>
      <c r="AH1088" t="b">
        <f t="shared" si="1523"/>
        <v>0</v>
      </c>
      <c r="AI1088" t="b">
        <f t="shared" si="1524"/>
        <v>0</v>
      </c>
      <c r="AJ1088" t="b">
        <f t="shared" si="1525"/>
        <v>0</v>
      </c>
      <c r="AK1088" t="b">
        <f t="shared" si="1526"/>
        <v>0</v>
      </c>
      <c r="AL1088" t="b">
        <f t="shared" si="1527"/>
        <v>1</v>
      </c>
      <c r="AM1088" t="b">
        <f t="shared" si="1528"/>
        <v>0</v>
      </c>
      <c r="AN1088" t="b">
        <f t="shared" si="1529"/>
        <v>0</v>
      </c>
      <c r="AO1088" t="b">
        <f t="shared" si="1530"/>
        <v>0</v>
      </c>
      <c r="AP1088" t="b">
        <f t="shared" si="1531"/>
        <v>0</v>
      </c>
      <c r="AQ1088" t="b">
        <f t="shared" si="1532"/>
        <v>0</v>
      </c>
      <c r="AR1088" t="b">
        <f t="shared" si="1533"/>
        <v>0</v>
      </c>
      <c r="AS1088" t="b">
        <f t="shared" si="1534"/>
        <v>1</v>
      </c>
      <c r="AT1088" t="b">
        <f t="shared" si="1535"/>
        <v>0</v>
      </c>
      <c r="AU1088" t="b">
        <f t="shared" si="1536"/>
        <v>0</v>
      </c>
      <c r="AV1088" t="b">
        <f t="shared" si="1537"/>
        <v>1</v>
      </c>
      <c r="AW1088" t="b">
        <f t="shared" si="1538"/>
        <v>0</v>
      </c>
      <c r="AX1088" t="b">
        <f t="shared" si="1539"/>
        <v>0</v>
      </c>
      <c r="AY1088" t="b">
        <f t="shared" si="1540"/>
        <v>0</v>
      </c>
      <c r="AZ1088" t="b">
        <f t="shared" si="1541"/>
        <v>0</v>
      </c>
      <c r="BA1088" t="b">
        <f t="shared" si="1542"/>
        <v>0</v>
      </c>
      <c r="BB1088" t="b">
        <f t="shared" si="1543"/>
        <v>0</v>
      </c>
      <c r="BC1088" t="b">
        <f t="shared" si="1544"/>
        <v>0</v>
      </c>
      <c r="BD1088" t="b">
        <f t="shared" si="1545"/>
        <v>0</v>
      </c>
      <c r="BE1088" t="b">
        <f t="shared" si="1546"/>
        <v>0</v>
      </c>
      <c r="BF1088" t="b">
        <f t="shared" si="1547"/>
        <v>0</v>
      </c>
      <c r="BG1088" t="b">
        <f t="shared" si="1548"/>
        <v>0</v>
      </c>
      <c r="BH1088" t="b">
        <f t="shared" si="1549"/>
        <v>0</v>
      </c>
      <c r="BI1088" t="b">
        <f t="shared" si="1550"/>
        <v>0</v>
      </c>
      <c r="BJ1088" t="b">
        <f t="shared" si="1551"/>
        <v>0</v>
      </c>
      <c r="BK1088" t="b">
        <f t="shared" si="1552"/>
        <v>0</v>
      </c>
      <c r="BL1088" t="b">
        <f t="shared" si="1553"/>
        <v>0</v>
      </c>
      <c r="BM1088" t="b">
        <f t="shared" si="1554"/>
        <v>0</v>
      </c>
      <c r="BN1088" t="b">
        <f t="shared" si="1555"/>
        <v>0</v>
      </c>
      <c r="BO1088" t="b">
        <f t="shared" si="1556"/>
        <v>0</v>
      </c>
      <c r="BP1088" t="b">
        <f t="shared" si="1557"/>
        <v>1</v>
      </c>
      <c r="BQ1088" t="b">
        <f t="shared" si="1558"/>
        <v>0</v>
      </c>
      <c r="BR1088" t="b">
        <f t="shared" si="1559"/>
        <v>0</v>
      </c>
      <c r="BS1088" t="b">
        <f t="shared" si="1560"/>
        <v>0</v>
      </c>
      <c r="BT1088" t="b">
        <f t="shared" si="1561"/>
        <v>0</v>
      </c>
      <c r="BU1088" t="b">
        <f t="shared" si="1562"/>
        <v>0</v>
      </c>
      <c r="BV1088" t="b">
        <f t="shared" si="1563"/>
        <v>0</v>
      </c>
      <c r="BW1088" t="b">
        <f t="shared" si="1564"/>
        <v>0</v>
      </c>
      <c r="BX1088" t="b">
        <f t="shared" si="1565"/>
        <v>0</v>
      </c>
      <c r="BY1088" t="b">
        <f t="shared" si="1566"/>
        <v>0</v>
      </c>
      <c r="BZ1088" t="b">
        <f t="shared" si="1567"/>
        <v>0</v>
      </c>
      <c r="CA1088" t="b">
        <f t="shared" si="1568"/>
        <v>0</v>
      </c>
      <c r="CB1088" t="b">
        <f t="shared" si="1569"/>
        <v>0</v>
      </c>
      <c r="CC1088" t="b">
        <f t="shared" si="1570"/>
        <v>0</v>
      </c>
      <c r="CD1088" t="b">
        <f t="shared" si="1571"/>
        <v>0</v>
      </c>
      <c r="CE1088" t="b">
        <f t="shared" si="1572"/>
        <v>0</v>
      </c>
      <c r="CF1088" t="b">
        <f t="shared" si="1573"/>
        <v>0</v>
      </c>
      <c r="CG1088" t="b">
        <f t="shared" si="1574"/>
        <v>0</v>
      </c>
      <c r="CH1088" t="b">
        <f t="shared" si="1575"/>
        <v>1</v>
      </c>
      <c r="CI1088" t="b">
        <f t="shared" si="1576"/>
        <v>0</v>
      </c>
      <c r="CJ1088" t="b">
        <f t="shared" si="1577"/>
        <v>0</v>
      </c>
      <c r="CK1088" t="b">
        <f t="shared" si="1578"/>
        <v>0</v>
      </c>
      <c r="CL1088" t="b">
        <f t="shared" si="1579"/>
        <v>0</v>
      </c>
      <c r="CM1088" t="b">
        <f t="shared" si="1580"/>
        <v>0</v>
      </c>
      <c r="CN1088" t="b">
        <f t="shared" si="1581"/>
        <v>0</v>
      </c>
      <c r="CO1088" t="b">
        <f t="shared" si="1582"/>
        <v>0</v>
      </c>
      <c r="CP1088" t="b">
        <f t="shared" si="1583"/>
        <v>0</v>
      </c>
      <c r="CQ1088" t="b">
        <f t="shared" si="1584"/>
        <v>0</v>
      </c>
      <c r="CR1088" t="b">
        <f t="shared" si="1585"/>
        <v>0</v>
      </c>
      <c r="CS1088" t="b">
        <f t="shared" si="1586"/>
        <v>0</v>
      </c>
      <c r="CT1088" t="b">
        <f t="shared" si="1587"/>
        <v>0</v>
      </c>
      <c r="CU1088" t="b">
        <f t="shared" si="1588"/>
        <v>0</v>
      </c>
      <c r="CV1088" t="b">
        <f t="shared" si="1589"/>
        <v>0</v>
      </c>
      <c r="CW1088" t="b">
        <f t="shared" si="1590"/>
        <v>0</v>
      </c>
      <c r="CX1088" t="b">
        <f t="shared" si="1591"/>
        <v>0</v>
      </c>
      <c r="CY1088" t="b">
        <f t="shared" si="1592"/>
        <v>0</v>
      </c>
      <c r="CZ1088" t="b">
        <f t="shared" si="1593"/>
        <v>0</v>
      </c>
      <c r="DA1088" t="b">
        <f t="shared" si="1594"/>
        <v>0</v>
      </c>
      <c r="DB1088" t="b">
        <f t="shared" si="1595"/>
        <v>1</v>
      </c>
      <c r="DC1088" t="b">
        <f t="shared" si="1596"/>
        <v>0</v>
      </c>
      <c r="DD1088" t="b">
        <f t="shared" si="1597"/>
        <v>0</v>
      </c>
    </row>
    <row r="1089" spans="1:108">
      <c r="A1089" t="s">
        <v>347</v>
      </c>
      <c r="B1089" t="s">
        <v>7358</v>
      </c>
      <c r="C1089" t="s">
        <v>331</v>
      </c>
      <c r="F1089" t="s">
        <v>325</v>
      </c>
      <c r="G1089" t="s">
        <v>326</v>
      </c>
      <c r="H1089" t="s">
        <v>7444</v>
      </c>
      <c r="I1089" t="s">
        <v>7417</v>
      </c>
      <c r="J1089" t="s">
        <v>16</v>
      </c>
      <c r="K1089" t="s">
        <v>16</v>
      </c>
      <c r="L1089" t="s">
        <v>6183</v>
      </c>
      <c r="M1089" t="s">
        <v>6079</v>
      </c>
      <c r="N1089" t="s">
        <v>348</v>
      </c>
      <c r="O1089" t="b">
        <f t="shared" si="1504"/>
        <v>0</v>
      </c>
      <c r="P1089" t="b">
        <f t="shared" si="1505"/>
        <v>1</v>
      </c>
      <c r="Q1089" t="b">
        <f t="shared" si="1506"/>
        <v>1</v>
      </c>
      <c r="R1089" t="b">
        <f t="shared" si="1507"/>
        <v>0</v>
      </c>
      <c r="S1089" t="b">
        <f t="shared" si="1508"/>
        <v>0</v>
      </c>
      <c r="T1089" t="b">
        <f t="shared" si="1509"/>
        <v>0</v>
      </c>
      <c r="U1089" t="b">
        <f t="shared" si="1510"/>
        <v>1</v>
      </c>
      <c r="V1089" t="b">
        <f t="shared" si="1511"/>
        <v>1</v>
      </c>
      <c r="W1089" t="b">
        <f t="shared" si="1512"/>
        <v>0</v>
      </c>
      <c r="X1089" t="b">
        <f t="shared" si="1513"/>
        <v>0</v>
      </c>
      <c r="Y1089" t="b">
        <f t="shared" si="1514"/>
        <v>0</v>
      </c>
      <c r="Z1089" t="b">
        <f t="shared" si="1515"/>
        <v>0</v>
      </c>
      <c r="AA1089" t="b">
        <f t="shared" si="1516"/>
        <v>0</v>
      </c>
      <c r="AB1089" t="b">
        <f t="shared" si="1517"/>
        <v>0</v>
      </c>
      <c r="AC1089" t="b">
        <f t="shared" si="1518"/>
        <v>0</v>
      </c>
      <c r="AD1089" t="b">
        <f t="shared" si="1519"/>
        <v>0</v>
      </c>
      <c r="AE1089" t="b">
        <f t="shared" si="1520"/>
        <v>0</v>
      </c>
      <c r="AF1089" t="b">
        <f t="shared" si="1521"/>
        <v>0</v>
      </c>
      <c r="AG1089" t="b">
        <f t="shared" si="1522"/>
        <v>0</v>
      </c>
      <c r="AH1089" t="b">
        <f t="shared" si="1523"/>
        <v>1</v>
      </c>
      <c r="AI1089" t="b">
        <f t="shared" si="1524"/>
        <v>0</v>
      </c>
      <c r="AJ1089" t="b">
        <f t="shared" si="1525"/>
        <v>0</v>
      </c>
      <c r="AK1089" t="b">
        <f t="shared" si="1526"/>
        <v>0</v>
      </c>
      <c r="AL1089" t="b">
        <f t="shared" si="1527"/>
        <v>0</v>
      </c>
      <c r="AM1089" t="b">
        <f t="shared" si="1528"/>
        <v>0</v>
      </c>
      <c r="AN1089" t="b">
        <f t="shared" si="1529"/>
        <v>0</v>
      </c>
      <c r="AO1089" t="b">
        <f t="shared" si="1530"/>
        <v>0</v>
      </c>
      <c r="AP1089" t="b">
        <f t="shared" si="1531"/>
        <v>0</v>
      </c>
      <c r="AQ1089" t="b">
        <f t="shared" si="1532"/>
        <v>0</v>
      </c>
      <c r="AR1089" t="b">
        <f t="shared" si="1533"/>
        <v>0</v>
      </c>
      <c r="AS1089" t="b">
        <f t="shared" si="1534"/>
        <v>0</v>
      </c>
      <c r="AT1089" t="b">
        <f t="shared" si="1535"/>
        <v>0</v>
      </c>
      <c r="AU1089" t="b">
        <f t="shared" si="1536"/>
        <v>0</v>
      </c>
      <c r="AV1089" t="b">
        <f t="shared" si="1537"/>
        <v>1</v>
      </c>
      <c r="AW1089" t="b">
        <f t="shared" si="1538"/>
        <v>0</v>
      </c>
      <c r="AX1089" t="b">
        <f t="shared" si="1539"/>
        <v>0</v>
      </c>
      <c r="AY1089" t="b">
        <f t="shared" si="1540"/>
        <v>0</v>
      </c>
      <c r="AZ1089" t="b">
        <f t="shared" si="1541"/>
        <v>0</v>
      </c>
      <c r="BA1089" t="b">
        <f t="shared" si="1542"/>
        <v>0</v>
      </c>
      <c r="BB1089" t="b">
        <f t="shared" si="1543"/>
        <v>0</v>
      </c>
      <c r="BC1089" t="b">
        <f t="shared" si="1544"/>
        <v>0</v>
      </c>
      <c r="BD1089" t="b">
        <f t="shared" si="1545"/>
        <v>0</v>
      </c>
      <c r="BE1089" t="b">
        <f t="shared" si="1546"/>
        <v>0</v>
      </c>
      <c r="BF1089" t="b">
        <f t="shared" si="1547"/>
        <v>0</v>
      </c>
      <c r="BG1089" t="b">
        <f t="shared" si="1548"/>
        <v>0</v>
      </c>
      <c r="BH1089" t="b">
        <f t="shared" si="1549"/>
        <v>0</v>
      </c>
      <c r="BI1089" t="b">
        <f t="shared" si="1550"/>
        <v>0</v>
      </c>
      <c r="BJ1089" t="b">
        <f t="shared" si="1551"/>
        <v>0</v>
      </c>
      <c r="BK1089" t="b">
        <f t="shared" si="1552"/>
        <v>0</v>
      </c>
      <c r="BL1089" t="b">
        <f t="shared" si="1553"/>
        <v>0</v>
      </c>
      <c r="BM1089" t="b">
        <f t="shared" si="1554"/>
        <v>0</v>
      </c>
      <c r="BN1089" t="b">
        <f t="shared" si="1555"/>
        <v>0</v>
      </c>
      <c r="BO1089" t="b">
        <f t="shared" si="1556"/>
        <v>0</v>
      </c>
      <c r="BP1089" t="b">
        <f t="shared" si="1557"/>
        <v>0</v>
      </c>
      <c r="BQ1089" t="b">
        <f t="shared" si="1558"/>
        <v>0</v>
      </c>
      <c r="BR1089" t="b">
        <f t="shared" si="1559"/>
        <v>0</v>
      </c>
      <c r="BS1089" t="b">
        <f t="shared" si="1560"/>
        <v>0</v>
      </c>
      <c r="BT1089" t="b">
        <f t="shared" si="1561"/>
        <v>0</v>
      </c>
      <c r="BU1089" t="b">
        <f t="shared" si="1562"/>
        <v>0</v>
      </c>
      <c r="BV1089" t="b">
        <f t="shared" si="1563"/>
        <v>0</v>
      </c>
      <c r="BW1089" t="b">
        <f t="shared" si="1564"/>
        <v>0</v>
      </c>
      <c r="BX1089" t="b">
        <f t="shared" si="1565"/>
        <v>0</v>
      </c>
      <c r="BY1089" t="b">
        <f t="shared" si="1566"/>
        <v>0</v>
      </c>
      <c r="BZ1089" t="b">
        <f t="shared" si="1567"/>
        <v>0</v>
      </c>
      <c r="CA1089" t="b">
        <f t="shared" si="1568"/>
        <v>0</v>
      </c>
      <c r="CB1089" t="b">
        <f t="shared" si="1569"/>
        <v>0</v>
      </c>
      <c r="CC1089" t="b">
        <f t="shared" si="1570"/>
        <v>0</v>
      </c>
      <c r="CD1089" t="b">
        <f t="shared" si="1571"/>
        <v>0</v>
      </c>
      <c r="CE1089" t="b">
        <f t="shared" si="1572"/>
        <v>0</v>
      </c>
      <c r="CF1089" t="b">
        <f t="shared" si="1573"/>
        <v>0</v>
      </c>
      <c r="CG1089" t="b">
        <f t="shared" si="1574"/>
        <v>0</v>
      </c>
      <c r="CH1089" t="b">
        <f t="shared" si="1575"/>
        <v>0</v>
      </c>
      <c r="CI1089" t="b">
        <f t="shared" si="1576"/>
        <v>0</v>
      </c>
      <c r="CJ1089" t="b">
        <f t="shared" si="1577"/>
        <v>0</v>
      </c>
      <c r="CK1089" t="b">
        <f t="shared" si="1578"/>
        <v>0</v>
      </c>
      <c r="CL1089" t="b">
        <f t="shared" si="1579"/>
        <v>0</v>
      </c>
      <c r="CM1089" t="b">
        <f t="shared" si="1580"/>
        <v>0</v>
      </c>
      <c r="CN1089" t="b">
        <f t="shared" si="1581"/>
        <v>0</v>
      </c>
      <c r="CO1089" t="b">
        <f t="shared" si="1582"/>
        <v>0</v>
      </c>
      <c r="CP1089" t="b">
        <f t="shared" si="1583"/>
        <v>0</v>
      </c>
      <c r="CQ1089" t="b">
        <f t="shared" si="1584"/>
        <v>0</v>
      </c>
      <c r="CR1089" t="b">
        <f t="shared" si="1585"/>
        <v>0</v>
      </c>
      <c r="CS1089" t="b">
        <f t="shared" si="1586"/>
        <v>0</v>
      </c>
      <c r="CT1089" t="b">
        <f t="shared" si="1587"/>
        <v>0</v>
      </c>
      <c r="CU1089" t="b">
        <f t="shared" si="1588"/>
        <v>0</v>
      </c>
      <c r="CV1089" t="b">
        <f t="shared" si="1589"/>
        <v>0</v>
      </c>
      <c r="CW1089" t="b">
        <f t="shared" si="1590"/>
        <v>0</v>
      </c>
      <c r="CX1089" t="b">
        <f t="shared" si="1591"/>
        <v>0</v>
      </c>
      <c r="CY1089" t="b">
        <f t="shared" si="1592"/>
        <v>0</v>
      </c>
      <c r="CZ1089" t="b">
        <f t="shared" si="1593"/>
        <v>0</v>
      </c>
      <c r="DA1089" t="b">
        <f t="shared" si="1594"/>
        <v>0</v>
      </c>
      <c r="DB1089" t="b">
        <f t="shared" si="1595"/>
        <v>0</v>
      </c>
      <c r="DC1089" t="b">
        <f t="shared" si="1596"/>
        <v>0</v>
      </c>
      <c r="DD1089" t="b">
        <f t="shared" si="1597"/>
        <v>0</v>
      </c>
    </row>
    <row r="1090" spans="1:108">
      <c r="A1090" t="s">
        <v>349</v>
      </c>
      <c r="B1090" t="s">
        <v>7358</v>
      </c>
      <c r="C1090" t="s">
        <v>331</v>
      </c>
      <c r="F1090" t="s">
        <v>325</v>
      </c>
      <c r="G1090" t="s">
        <v>326</v>
      </c>
      <c r="H1090" t="s">
        <v>7444</v>
      </c>
      <c r="I1090" t="s">
        <v>7417</v>
      </c>
      <c r="J1090" t="s">
        <v>16</v>
      </c>
      <c r="K1090" t="s">
        <v>16</v>
      </c>
      <c r="L1090" t="s">
        <v>6208</v>
      </c>
      <c r="M1090" t="s">
        <v>6079</v>
      </c>
      <c r="N1090" t="s">
        <v>350</v>
      </c>
      <c r="O1090" t="b">
        <f t="shared" ref="O1090:O1153" si="1598">OR(ISNUMBER(FIND("Adana",N1090)),ISNUMBER(FIND("Hatay",N1090)),ISNUMBER(FIND("Kahramanmaraş",N1090)),ISNUMBER(FIND("Mersin",N1090)),ISNUMBER(FIND("Osmaniye",N1090)),ISNUMBER(FIND("Adıyaman",N1090)),ISNUMBER(FIND("Diyarbakır",N1090)),ISNUMBER(FIND("Gaziantep",N1090)),ISNUMBER(FIND("Mardin",N1090)),ISNUMBER(FIND("Şanlıurfa",N1090)),ISNUMBER(FIND("Siirt",N1090)),ISNUMBER(FIND("Karaman",N1090)),ISNUMBER(FIND("Niğde",N1090)),ISNUMBER(FIND("Elazığ",N1090)),ISNUMBER(FIND("Malatya",N1090)),ISNUMBER(FIND("Tunceli",N1090)))</f>
        <v>1</v>
      </c>
      <c r="P1090" t="b">
        <f t="shared" ref="P1090:P1153" si="1599">OR(ISNUMBER(FIND("Antalya",N1090)),ISNUMBER(FIND("Balıkesir",N1090)),ISNUMBER(FIND("Bursa",N1090)),ISNUMBER(FIND("Çanakkale",N1090)),ISNUMBER(FIND("İstanbul",N1090)),ISNUMBER(FIND("Kırklareli",N1090)),ISNUMBER(FIND("Tekirdağ",N1090)),ISNUMBER(FIND("Aydın",N1090)),ISNUMBER(FIND("İzmir",N1090)),ISNUMBER(FIND("Manisa",N1090)),ISNUMBER(FIND("Muğla",N1090)),ISNUMBER(FIND("Uşak",N1090)),ISNUMBER(FIND("Amasya",N1090)))</f>
        <v>1</v>
      </c>
      <c r="Q1090" t="b">
        <f t="shared" ref="Q1090:Q1153" si="1600">OR(ISNUMBER(FIND("Ankara",N1090)),ISNUMBER(FIND("Eskişehir",N1090)),ISNUMBER(FIND("Kayseri",N1090)),ISNUMBER(FIND("Kırşehir",N1090)),ISNUMBER(FIND("Konya",N1090)),ISNUMBER(FIND("Nevşehir",N1090)),ISNUMBER(FIND("Sivas",N1090)),ISNUMBER(FIND("Burdur",N1090)),ISNUMBER(FIND("Isparta",N1090)),ISNUMBER(FIND("Çorum",N1090)),ISNUMBER(FIND("Tokat",N1090)),ISNUMBER(FIND("Iğdır",N1090)),ISNUMBER(FIND("Van",N1090)))</f>
        <v>0</v>
      </c>
      <c r="R1090" t="b">
        <f t="shared" ref="R1090:R1153" si="1601">OR(ISNUMBER(FIND("Ağrı",N1090)),ISNUMBER(FIND("Erzincan",N1090)),ISNUMBER(FIND("Erzurum",N1090)),ISNUMBER(FIND("Kars",N1090)),ISNUMBER(FIND("Artvin",N1090)),ISNUMBER(FIND("Bolu",N1090)),ISNUMBER(FIND("Çankırı",N1090)),ISNUMBER(FIND("Düzce",N1090)),ISNUMBER(FIND("Karabük",N1090)),ISNUMBER(FIND("Kastamonu",N1090)),ISNUMBER(FIND("Ordu",N1090)),ISNUMBER(FIND("Samsun",N1090)),ISNUMBER(FIND("Sinop",N1090)),ISNUMBER(FIND("Zonguldak",N1090)),ISNUMBER(FIND("Bilecik",N1090)),ISNUMBER(FIND("Edirne",N1090)),ISNUMBER(FIND("Kocaeli",N1090)),ISNUMBER(FIND("Sakarya",N1090)),ISNUMBER(FIND("Afyonkarahisar",N1090)),ISNUMBER(FIND("Kütahya",N1090)))</f>
        <v>0</v>
      </c>
      <c r="S1090" t="b">
        <f t="shared" ref="S1090:S1153" si="1602">OR(ISNUMBER(FIND("Adana",N1090)),ISNUMBER(FIND("Antalya",N1090)),ISNUMBER(FIND("Burdur",N1090)),ISNUMBER(FIND("Hatay",N1090)),ISNUMBER(FIND("Isparta",N1090)),ISNUMBER(FIND("Kahramanmaraş",N1090)),ISNUMBER(FIND("Mersin",N1090)),ISNUMBER(FIND("Osmaniye",N1090)))</f>
        <v>1</v>
      </c>
      <c r="T1090" t="b">
        <f t="shared" ref="T1090:T1153" si="1603">OR(ISNUMBER(FIND("Afyonkarahisar",N1090)),ISNUMBER(FIND("Aydın",N1090)),ISNUMBER(FIND("Denizli",N1090)),ISNUMBER(FIND("İzmir",N1090)),ISNUMBER(FIND("Kütahya",N1090)),ISNUMBER(FIND("Manisa",N1090)),ISNUMBER(FIND("Muğla",N1090)),ISNUMBER(FIND("Uşak",N1090)))</f>
        <v>1</v>
      </c>
      <c r="U1090" t="b">
        <f t="shared" ref="U1090:U1153" si="1604">OR(ISNUMBER(FIND("Aksaray",N1090)),ISNUMBER(FIND("Ankara",N1090)),ISNUMBER(FIND("Çankırı",N1090)),ISNUMBER(FIND("Eskişehir",N1090)),ISNUMBER(FIND("Karaman",N1090)),ISNUMBER(FIND("Kayseri",N1090)),ISNUMBER(FIND("Kırıkkale",N1090)),ISNUMBER(FIND("Kırşehir",N1090)),ISNUMBER(FIND("Konya",N1090)),ISNUMBER(FIND("Nevşehir",N1090)),ISNUMBER(FIND("Niğde",N1090)),ISNUMBER(FIND("Sivas",N1090)),ISNUMBER(FIND("Yozgat",N1090)))</f>
        <v>0</v>
      </c>
      <c r="V1090" t="b">
        <f t="shared" ref="V1090:V1153" si="1605">OR(ISNUMBER(FIND("Balıkesir",N1090)),ISNUMBER(FIND("Bilecik",N1090)),ISNUMBER(FIND("Bursa",N1090)),ISNUMBER(FIND("Çanakkale",N1090)),ISNUMBER(FIND("Edirne",N1090)),ISNUMBER(FIND("İstanbul",N1090)),ISNUMBER(FIND("Kırklareli",N1090)),ISNUMBER(FIND("Kocaeli",N1090)),ISNUMBER(FIND("Sakarya",N1090)),ISNUMBER(FIND("Tekirdağ",N1090)),ISNUMBER(FIND("Yalova",N1090)))</f>
        <v>1</v>
      </c>
      <c r="W1090" t="b">
        <f t="shared" ref="W1090:W1153" si="1606">OR(ISNUMBER(FIND("Adıyaman",N1090)),ISNUMBER(FIND("Batman",N1090)),ISNUMBER(FIND("Diyarbakır",N1090)),ISNUMBER(FIND("Gaziantep",N1090)),ISNUMBER(FIND("Kilis",N1090)),ISNUMBER(FIND("Mardin",N1090)),ISNUMBER(FIND("Siirt",N1090)),ISNUMBER(FIND("Şanlıurfa",N1090)),ISNUMBER(FIND("Şırnak",N1090)))</f>
        <v>1</v>
      </c>
      <c r="X1090" t="b">
        <f t="shared" ref="X1090:X1153" si="1607">OR(ISNUMBER(FIND("Ağrı",N1090)),ISNUMBER(FIND("Ardahan",N1090)),ISNUMBER(FIND("Bingöl",N1090)),ISNUMBER(FIND("Bitlis",N1090)),ISNUMBER(FIND("Elazığ",N1090)),ISNUMBER(FIND("Erzincan",N1090)),ISNUMBER(FIND("Erzurum",N1090)),ISNUMBER(FIND("Hakkâri",N1090)),ISNUMBER(FIND("Iğdır",N1090)),ISNUMBER(FIND("Kars",N1090)),ISNUMBER(FIND("Malatya",N1090)),ISNUMBER(FIND("Muş",N1090)),ISNUMBER(FIND("Tunceli",N1090)),ISNUMBER(FIND("Van",N1090)))</f>
        <v>0</v>
      </c>
      <c r="Y1090" t="b">
        <f t="shared" ref="Y1090:Y1153" si="1608">OR(ISNUMBER(FIND("Amasya",N1090)),ISNUMBER(FIND("Artvin",N1090)),ISNUMBER(FIND("Bartın",N1090)),ISNUMBER(FIND("Bayburt",N1090)),ISNUMBER(FIND("Bolu",N1090)),ISNUMBER(FIND("Çorum",N1090)),ISNUMBER(FIND("Düzce",N1090)),ISNUMBER(FIND("Giresun",N1090)),ISNUMBER(FIND("Gümüşhane",N1090)),ISNUMBER(FIND("Karabük",N1090)),ISNUMBER(FIND("Kastamonu",N1090)),ISNUMBER(FIND("Ordu",N1090)),ISNUMBER(FIND("Rize",N1090)),ISNUMBER(FIND("Samsun",N1090)),ISNUMBER(FIND("Sinop",N1090)),ISNUMBER(FIND("Tokat",N1090)),ISNUMBER(FIND("Trabzon",N1090)),ISNUMBER(FIND("Zonguldak",N1090)))</f>
        <v>0</v>
      </c>
      <c r="Z1090" t="b">
        <f t="shared" ref="Z1090:Z1153" si="1609">OR(ISNUMBER(FIND("Artvin",N1090)),ISNUMBER(FIND("Bayburt",N1090)),ISNUMBER(FIND("Giresun",N1090)),ISNUMBER(FIND("Gümüşhane",N1090)),ISNUMBER(FIND("Ordu",N1090)),ISNUMBER(FIND("Rize",N1090)),ISNUMBER(FIND("Trabzon",N1090)))</f>
        <v>0</v>
      </c>
      <c r="AA1090" t="b">
        <f t="shared" ref="AA1090:AA1153" si="1610">OR(ISNUMBER(FIND("Çanakkale",N1090)),ISNUMBER(FIND("Edirne",N1090)),ISNUMBER(FIND("İstanbul",N1090)),ISNUMBER(FIND("Kırklareli",N1090)),ISNUMBER(FIND("Tekirdağ",N1090)))</f>
        <v>0</v>
      </c>
      <c r="AB1090" t="b">
        <f t="shared" ref="AB1090:AB1153" si="1611">ISNUMBER(FIND("Adana",N1090))</f>
        <v>1</v>
      </c>
      <c r="AC1090" t="b">
        <f t="shared" ref="AC1090:AC1153" si="1612">ISNUMBER(FIND("Adıyaman",N1090))</f>
        <v>0</v>
      </c>
      <c r="AD1090" t="b">
        <f t="shared" ref="AD1090:AD1153" si="1613">ISNUMBER(FIND("Afyonkarahisar",N1090))</f>
        <v>0</v>
      </c>
      <c r="AE1090" t="b">
        <f t="shared" ref="AE1090:AE1153" si="1614">ISNUMBER(FIND("Ağrı",N1090))</f>
        <v>0</v>
      </c>
      <c r="AF1090" t="b">
        <f t="shared" ref="AF1090:AF1153" si="1615">ISNUMBER(FIND("Aksaray",N1090))</f>
        <v>0</v>
      </c>
      <c r="AG1090" t="b">
        <f t="shared" ref="AG1090:AG1153" si="1616">ISNUMBER(FIND("Amasya",N1090))</f>
        <v>0</v>
      </c>
      <c r="AH1090" t="b">
        <f t="shared" ref="AH1090:AH1153" si="1617">ISNUMBER(FIND("Ankara",N1090))</f>
        <v>0</v>
      </c>
      <c r="AI1090" t="b">
        <f t="shared" ref="AI1090:AI1153" si="1618">ISNUMBER(FIND("Antalya",N1090))</f>
        <v>0</v>
      </c>
      <c r="AJ1090" t="b">
        <f t="shared" ref="AJ1090:AJ1153" si="1619">ISNUMBER(FIND("Ardahan",N1090))</f>
        <v>0</v>
      </c>
      <c r="AK1090" t="b">
        <f t="shared" ref="AK1090:AK1153" si="1620">ISNUMBER(FIND("Artvin",N1090))</f>
        <v>0</v>
      </c>
      <c r="AL1090" t="b">
        <f t="shared" ref="AL1090:AL1153" si="1621">ISNUMBER(FIND("Aydın",N1090))</f>
        <v>0</v>
      </c>
      <c r="AM1090" t="b">
        <f t="shared" ref="AM1090:AM1153" si="1622">ISNUMBER(FIND("Balıkesir",N1090))</f>
        <v>0</v>
      </c>
      <c r="AN1090" t="b">
        <f t="shared" ref="AN1090:AN1153" si="1623">ISNUMBER(FIND("Bartın",N1090))</f>
        <v>0</v>
      </c>
      <c r="AO1090" t="b">
        <f t="shared" ref="AO1090:AO1153" si="1624">ISNUMBER(FIND("Batman",N1090))</f>
        <v>0</v>
      </c>
      <c r="AP1090" t="b">
        <f t="shared" ref="AP1090:AP1153" si="1625">ISNUMBER(FIND("Bayburt",N1090))</f>
        <v>0</v>
      </c>
      <c r="AQ1090" t="b">
        <f t="shared" ref="AQ1090:AQ1153" si="1626">ISNUMBER(FIND("Bilecik",N1090))</f>
        <v>0</v>
      </c>
      <c r="AR1090" t="b">
        <f t="shared" ref="AR1090:AR1153" si="1627">ISNUMBER(FIND("Bingöl",N1090))</f>
        <v>0</v>
      </c>
      <c r="AS1090" t="b">
        <f t="shared" ref="AS1090:AS1153" si="1628">ISNUMBER(FIND("Bitlis",N1090))</f>
        <v>0</v>
      </c>
      <c r="AT1090" t="b">
        <f t="shared" ref="AT1090:AT1153" si="1629">ISNUMBER(FIND("Bolu",N1090))</f>
        <v>0</v>
      </c>
      <c r="AU1090" t="b">
        <f t="shared" ref="AU1090:AU1153" si="1630">ISNUMBER(FIND("Burdur",N1090))</f>
        <v>0</v>
      </c>
      <c r="AV1090" t="b">
        <f t="shared" ref="AV1090:AV1153" si="1631">ISNUMBER(FIND("Bursa",N1090))</f>
        <v>1</v>
      </c>
      <c r="AW1090" t="b">
        <f t="shared" ref="AW1090:AW1153" si="1632">ISNUMBER(FIND("Çanakkale",N1090))</f>
        <v>0</v>
      </c>
      <c r="AX1090" t="b">
        <f t="shared" ref="AX1090:AX1153" si="1633">ISNUMBER(FIND("Çankırı",N1090))</f>
        <v>0</v>
      </c>
      <c r="AY1090" t="b">
        <f t="shared" ref="AY1090:AY1153" si="1634">ISNUMBER(FIND("Çorum",N1090))</f>
        <v>0</v>
      </c>
      <c r="AZ1090" t="b">
        <f t="shared" ref="AZ1090:AZ1153" si="1635">ISNUMBER(FIND("Denizli",N1090))</f>
        <v>0</v>
      </c>
      <c r="BA1090" t="b">
        <f t="shared" ref="BA1090:BA1153" si="1636">ISNUMBER(FIND("Diyarbakır",N1090))</f>
        <v>1</v>
      </c>
      <c r="BB1090" t="b">
        <f t="shared" ref="BB1090:BB1153" si="1637">ISNUMBER(FIND("Düzce",N1090))</f>
        <v>0</v>
      </c>
      <c r="BC1090" t="b">
        <f t="shared" ref="BC1090:BC1153" si="1638">ISNUMBER(FIND("Edirne",N1090))</f>
        <v>0</v>
      </c>
      <c r="BD1090" t="b">
        <f t="shared" ref="BD1090:BD1153" si="1639">ISNUMBER(FIND("Elazığ",N1090))</f>
        <v>0</v>
      </c>
      <c r="BE1090" t="b">
        <f t="shared" ref="BE1090:BE1153" si="1640">ISNUMBER(FIND("Erzincan",N1090))</f>
        <v>0</v>
      </c>
      <c r="BF1090" t="b">
        <f t="shared" ref="BF1090:BF1153" si="1641">ISNUMBER(FIND("Erzurum",N1090))</f>
        <v>0</v>
      </c>
      <c r="BG1090" t="b">
        <f t="shared" ref="BG1090:BG1153" si="1642">ISNUMBER(FIND("Eskişehir",N1090))</f>
        <v>0</v>
      </c>
      <c r="BH1090" t="b">
        <f t="shared" ref="BH1090:BH1153" si="1643">ISNUMBER(FIND("Gaziantep",N1090))</f>
        <v>0</v>
      </c>
      <c r="BI1090" t="b">
        <f t="shared" ref="BI1090:BI1153" si="1644">ISNUMBER(FIND("Giresun",N1090))</f>
        <v>0</v>
      </c>
      <c r="BJ1090" t="b">
        <f t="shared" ref="BJ1090:BJ1153" si="1645">ISNUMBER(FIND("Gümüşhane",N1090))</f>
        <v>0</v>
      </c>
      <c r="BK1090" t="b">
        <f t="shared" ref="BK1090:BK1153" si="1646">ISNUMBER(FIND("Hakkâri",N1090))</f>
        <v>0</v>
      </c>
      <c r="BL1090" t="b">
        <f t="shared" ref="BL1090:BL1153" si="1647">ISNUMBER(FIND("Hatay",N1090))</f>
        <v>1</v>
      </c>
      <c r="BM1090" t="b">
        <f t="shared" ref="BM1090:BM1153" si="1648">ISNUMBER(FIND("Iğdır",N1090))</f>
        <v>0</v>
      </c>
      <c r="BN1090" t="b">
        <f t="shared" ref="BN1090:BN1153" si="1649">ISNUMBER(FIND("Isparta",N1090))</f>
        <v>0</v>
      </c>
      <c r="BO1090" t="b">
        <f t="shared" ref="BO1090:BO1153" si="1650">ISNUMBER(FIND("İstanbul",N1090))</f>
        <v>0</v>
      </c>
      <c r="BP1090" t="b">
        <f t="shared" ref="BP1090:BP1153" si="1651">ISNUMBER(FIND("İzmir",N1090))</f>
        <v>1</v>
      </c>
      <c r="BQ1090" t="b">
        <f t="shared" ref="BQ1090:BQ1153" si="1652">ISNUMBER(FIND("Kahramanmaraş",N1090))</f>
        <v>1</v>
      </c>
      <c r="BR1090" t="b">
        <f t="shared" ref="BR1090:BR1153" si="1653">ISNUMBER(FIND("Karabük",N1090))</f>
        <v>0</v>
      </c>
      <c r="BS1090" t="b">
        <f t="shared" ref="BS1090:BS1153" si="1654">ISNUMBER(FIND("Karaman",N1090))</f>
        <v>0</v>
      </c>
      <c r="BT1090" t="b">
        <f t="shared" ref="BT1090:BT1153" si="1655">ISNUMBER(FIND("Kars",N1090))</f>
        <v>0</v>
      </c>
      <c r="BU1090" t="b">
        <f t="shared" ref="BU1090:BU1153" si="1656">ISNUMBER(FIND("Kastamonu",N1090))</f>
        <v>0</v>
      </c>
      <c r="BV1090" t="b">
        <f t="shared" ref="BV1090:BV1153" si="1657">ISNUMBER(FIND("Kayseri",N1090))</f>
        <v>0</v>
      </c>
      <c r="BW1090" t="b">
        <f t="shared" ref="BW1090:BW1153" si="1658">ISNUMBER(FIND("Kırıkkale",N1090))</f>
        <v>0</v>
      </c>
      <c r="BX1090" t="b">
        <f t="shared" ref="BX1090:BX1153" si="1659">ISNUMBER(FIND("Kırklareli",N1090))</f>
        <v>0</v>
      </c>
      <c r="BY1090" t="b">
        <f t="shared" ref="BY1090:BY1153" si="1660">ISNUMBER(FIND("Kırşehir",N1090))</f>
        <v>0</v>
      </c>
      <c r="BZ1090" t="b">
        <f t="shared" ref="BZ1090:BZ1153" si="1661">ISNUMBER(FIND("Kilis",N1090))</f>
        <v>0</v>
      </c>
      <c r="CA1090" t="b">
        <f t="shared" ref="CA1090:CA1153" si="1662">ISNUMBER(FIND("Kocaeli",N1090))</f>
        <v>0</v>
      </c>
      <c r="CB1090" t="b">
        <f t="shared" ref="CB1090:CB1153" si="1663">ISNUMBER(FIND("Konya",N1090))</f>
        <v>0</v>
      </c>
      <c r="CC1090" t="b">
        <f t="shared" ref="CC1090:CC1153" si="1664">ISNUMBER(FIND("Kütahya",N1090))</f>
        <v>0</v>
      </c>
      <c r="CD1090" t="b">
        <f t="shared" ref="CD1090:CD1153" si="1665">ISNUMBER(FIND("Malatya",N1090))</f>
        <v>0</v>
      </c>
      <c r="CE1090" t="b">
        <f t="shared" ref="CE1090:CE1153" si="1666">ISNUMBER(FIND("Manisa",N1090))</f>
        <v>0</v>
      </c>
      <c r="CF1090" t="b">
        <f t="shared" ref="CF1090:CF1153" si="1667">ISNUMBER(FIND("Mardin",N1090))</f>
        <v>0</v>
      </c>
      <c r="CG1090" t="b">
        <f t="shared" ref="CG1090:CG1153" si="1668">ISNUMBER(FIND("Mersin",N1090))</f>
        <v>0</v>
      </c>
      <c r="CH1090" t="b">
        <f t="shared" ref="CH1090:CH1153" si="1669">ISNUMBER(FIND("Muğla",N1090))</f>
        <v>1</v>
      </c>
      <c r="CI1090" t="b">
        <f t="shared" ref="CI1090:CI1153" si="1670">ISNUMBER(FIND("Muş",N1090))</f>
        <v>0</v>
      </c>
      <c r="CJ1090" t="b">
        <f t="shared" ref="CJ1090:CJ1153" si="1671">ISNUMBER(FIND("Nevşehir",N1090))</f>
        <v>0</v>
      </c>
      <c r="CK1090" t="b">
        <f t="shared" ref="CK1090:CK1153" si="1672">ISNUMBER(FIND("Niğde",N1090))</f>
        <v>0</v>
      </c>
      <c r="CL1090" t="b">
        <f t="shared" ref="CL1090:CL1153" si="1673">ISNUMBER(FIND("Ordu",N1090))</f>
        <v>0</v>
      </c>
      <c r="CM1090" t="b">
        <f t="shared" ref="CM1090:CM1153" si="1674">ISNUMBER(FIND("Osmaniye",N1090))</f>
        <v>0</v>
      </c>
      <c r="CN1090" t="b">
        <f t="shared" ref="CN1090:CN1153" si="1675">ISNUMBER(FIND("Rize",N1090))</f>
        <v>0</v>
      </c>
      <c r="CO1090" t="b">
        <f t="shared" ref="CO1090:CO1153" si="1676">ISNUMBER(FIND("Sakarya",N1090))</f>
        <v>0</v>
      </c>
      <c r="CP1090" t="b">
        <f t="shared" ref="CP1090:CP1153" si="1677">ISNUMBER(FIND("Samsun",N1090))</f>
        <v>0</v>
      </c>
      <c r="CQ1090" t="b">
        <f t="shared" ref="CQ1090:CQ1153" si="1678">ISNUMBER(FIND("Siirt",N1090))</f>
        <v>0</v>
      </c>
      <c r="CR1090" t="b">
        <f t="shared" ref="CR1090:CR1153" si="1679">ISNUMBER(FIND("Sinop",N1090))</f>
        <v>0</v>
      </c>
      <c r="CS1090" t="b">
        <f t="shared" ref="CS1090:CS1153" si="1680">ISNUMBER(FIND("Sivas",N1090))</f>
        <v>0</v>
      </c>
      <c r="CT1090" t="b">
        <f t="shared" ref="CT1090:CT1153" si="1681">ISNUMBER(FIND("Şanlıurfa",N1090))</f>
        <v>0</v>
      </c>
      <c r="CU1090" t="b">
        <f t="shared" ref="CU1090:CU1153" si="1682">ISNUMBER(FIND("Şırnak",N1090))</f>
        <v>0</v>
      </c>
      <c r="CV1090" t="b">
        <f t="shared" ref="CV1090:CV1153" si="1683">ISNUMBER(FIND("Tekirdağ",N1090))</f>
        <v>0</v>
      </c>
      <c r="CW1090" t="b">
        <f t="shared" ref="CW1090:CW1153" si="1684">ISNUMBER(FIND("Tokat",N1090))</f>
        <v>0</v>
      </c>
      <c r="CX1090" t="b">
        <f t="shared" ref="CX1090:CX1153" si="1685">ISNUMBER(FIND("Trabzon",N1090))</f>
        <v>0</v>
      </c>
      <c r="CY1090" t="b">
        <f t="shared" ref="CY1090:CY1153" si="1686">ISNUMBER(FIND("Tunceli",N1090))</f>
        <v>0</v>
      </c>
      <c r="CZ1090" t="b">
        <f t="shared" ref="CZ1090:CZ1153" si="1687">ISNUMBER(FIND("Uşak",N1090))</f>
        <v>0</v>
      </c>
      <c r="DA1090" t="b">
        <f t="shared" ref="DA1090:DA1153" si="1688">ISNUMBER(FIND("Van",N1090))</f>
        <v>0</v>
      </c>
      <c r="DB1090" t="b">
        <f t="shared" ref="DB1090:DB1153" si="1689">ISNUMBER(FIND("Yalova",N1090))</f>
        <v>0</v>
      </c>
      <c r="DC1090" t="b">
        <f t="shared" ref="DC1090:DC1153" si="1690">ISNUMBER(FIND("Yozgat",N1090))</f>
        <v>0</v>
      </c>
      <c r="DD1090" t="b">
        <f t="shared" ref="DD1090:DD1153" si="1691">ISNUMBER(FIND("Zonguldak",N1090))</f>
        <v>0</v>
      </c>
    </row>
    <row r="1091" spans="1:108">
      <c r="A1091" t="s">
        <v>378</v>
      </c>
      <c r="C1091" t="s">
        <v>379</v>
      </c>
      <c r="F1091" t="s">
        <v>325</v>
      </c>
      <c r="G1091" t="s">
        <v>326</v>
      </c>
      <c r="H1091" t="s">
        <v>7444</v>
      </c>
      <c r="I1091" t="s">
        <v>7417</v>
      </c>
      <c r="J1091" t="s">
        <v>16</v>
      </c>
      <c r="K1091" t="s">
        <v>16</v>
      </c>
      <c r="L1091" t="s">
        <v>6213</v>
      </c>
      <c r="M1091" t="s">
        <v>380</v>
      </c>
      <c r="N1091" t="s">
        <v>381</v>
      </c>
      <c r="O1091" t="b">
        <f t="shared" si="1598"/>
        <v>0</v>
      </c>
      <c r="P1091" t="b">
        <f t="shared" si="1599"/>
        <v>1</v>
      </c>
      <c r="Q1091" t="b">
        <f t="shared" si="1600"/>
        <v>1</v>
      </c>
      <c r="R1091" t="b">
        <f t="shared" si="1601"/>
        <v>1</v>
      </c>
      <c r="S1091" t="b">
        <f t="shared" si="1602"/>
        <v>1</v>
      </c>
      <c r="T1091" t="b">
        <f t="shared" si="1603"/>
        <v>1</v>
      </c>
      <c r="U1091" t="b">
        <f t="shared" si="1604"/>
        <v>0</v>
      </c>
      <c r="V1091" t="b">
        <f t="shared" si="1605"/>
        <v>1</v>
      </c>
      <c r="W1091" t="b">
        <f t="shared" si="1606"/>
        <v>0</v>
      </c>
      <c r="X1091" t="b">
        <f t="shared" si="1607"/>
        <v>0</v>
      </c>
      <c r="Y1091" t="b">
        <f t="shared" si="1608"/>
        <v>1</v>
      </c>
      <c r="Z1091" t="b">
        <f t="shared" si="1609"/>
        <v>0</v>
      </c>
      <c r="AA1091" t="b">
        <f t="shared" si="1610"/>
        <v>1</v>
      </c>
      <c r="AB1091" t="b">
        <f t="shared" si="1611"/>
        <v>0</v>
      </c>
      <c r="AC1091" t="b">
        <f t="shared" si="1612"/>
        <v>0</v>
      </c>
      <c r="AD1091" t="b">
        <f t="shared" si="1613"/>
        <v>0</v>
      </c>
      <c r="AE1091" t="b">
        <f t="shared" si="1614"/>
        <v>0</v>
      </c>
      <c r="AF1091" t="b">
        <f t="shared" si="1615"/>
        <v>0</v>
      </c>
      <c r="AG1091" t="b">
        <f t="shared" si="1616"/>
        <v>0</v>
      </c>
      <c r="AH1091" t="b">
        <f t="shared" si="1617"/>
        <v>0</v>
      </c>
      <c r="AI1091" t="b">
        <f t="shared" si="1618"/>
        <v>1</v>
      </c>
      <c r="AJ1091" t="b">
        <f t="shared" si="1619"/>
        <v>0</v>
      </c>
      <c r="AK1091" t="b">
        <f t="shared" si="1620"/>
        <v>0</v>
      </c>
      <c r="AL1091" t="b">
        <f t="shared" si="1621"/>
        <v>1</v>
      </c>
      <c r="AM1091" t="b">
        <f t="shared" si="1622"/>
        <v>0</v>
      </c>
      <c r="AN1091" t="b">
        <f t="shared" si="1623"/>
        <v>0</v>
      </c>
      <c r="AO1091" t="b">
        <f t="shared" si="1624"/>
        <v>0</v>
      </c>
      <c r="AP1091" t="b">
        <f t="shared" si="1625"/>
        <v>0</v>
      </c>
      <c r="AQ1091" t="b">
        <f t="shared" si="1626"/>
        <v>0</v>
      </c>
      <c r="AR1091" t="b">
        <f t="shared" si="1627"/>
        <v>0</v>
      </c>
      <c r="AS1091" t="b">
        <f t="shared" si="1628"/>
        <v>0</v>
      </c>
      <c r="AT1091" t="b">
        <f t="shared" si="1629"/>
        <v>0</v>
      </c>
      <c r="AU1091" t="b">
        <f t="shared" si="1630"/>
        <v>0</v>
      </c>
      <c r="AV1091" t="b">
        <f t="shared" si="1631"/>
        <v>0</v>
      </c>
      <c r="AW1091" t="b">
        <f t="shared" si="1632"/>
        <v>1</v>
      </c>
      <c r="AX1091" t="b">
        <f t="shared" si="1633"/>
        <v>0</v>
      </c>
      <c r="AY1091" t="b">
        <f t="shared" si="1634"/>
        <v>0</v>
      </c>
      <c r="AZ1091" t="b">
        <f t="shared" si="1635"/>
        <v>0</v>
      </c>
      <c r="BA1091" t="b">
        <f t="shared" si="1636"/>
        <v>0</v>
      </c>
      <c r="BB1091" t="b">
        <f t="shared" si="1637"/>
        <v>0</v>
      </c>
      <c r="BC1091" t="b">
        <f t="shared" si="1638"/>
        <v>0</v>
      </c>
      <c r="BD1091" t="b">
        <f t="shared" si="1639"/>
        <v>0</v>
      </c>
      <c r="BE1091" t="b">
        <f t="shared" si="1640"/>
        <v>0</v>
      </c>
      <c r="BF1091" t="b">
        <f t="shared" si="1641"/>
        <v>0</v>
      </c>
      <c r="BG1091" t="b">
        <f t="shared" si="1642"/>
        <v>0</v>
      </c>
      <c r="BH1091" t="b">
        <f t="shared" si="1643"/>
        <v>0</v>
      </c>
      <c r="BI1091" t="b">
        <f t="shared" si="1644"/>
        <v>0</v>
      </c>
      <c r="BJ1091" t="b">
        <f t="shared" si="1645"/>
        <v>0</v>
      </c>
      <c r="BK1091" t="b">
        <f t="shared" si="1646"/>
        <v>0</v>
      </c>
      <c r="BL1091" t="b">
        <f t="shared" si="1647"/>
        <v>0</v>
      </c>
      <c r="BM1091" t="b">
        <f t="shared" si="1648"/>
        <v>0</v>
      </c>
      <c r="BN1091" t="b">
        <f t="shared" si="1649"/>
        <v>1</v>
      </c>
      <c r="BO1091" t="b">
        <f t="shared" si="1650"/>
        <v>0</v>
      </c>
      <c r="BP1091" t="b">
        <f t="shared" si="1651"/>
        <v>1</v>
      </c>
      <c r="BQ1091" t="b">
        <f t="shared" si="1652"/>
        <v>0</v>
      </c>
      <c r="BR1091" t="b">
        <f t="shared" si="1653"/>
        <v>0</v>
      </c>
      <c r="BS1091" t="b">
        <f t="shared" si="1654"/>
        <v>0</v>
      </c>
      <c r="BT1091" t="b">
        <f t="shared" si="1655"/>
        <v>0</v>
      </c>
      <c r="BU1091" t="b">
        <f t="shared" si="1656"/>
        <v>0</v>
      </c>
      <c r="BV1091" t="b">
        <f t="shared" si="1657"/>
        <v>0</v>
      </c>
      <c r="BW1091" t="b">
        <f t="shared" si="1658"/>
        <v>0</v>
      </c>
      <c r="BX1091" t="b">
        <f t="shared" si="1659"/>
        <v>0</v>
      </c>
      <c r="BY1091" t="b">
        <f t="shared" si="1660"/>
        <v>0</v>
      </c>
      <c r="BZ1091" t="b">
        <f t="shared" si="1661"/>
        <v>0</v>
      </c>
      <c r="CA1091" t="b">
        <f t="shared" si="1662"/>
        <v>1</v>
      </c>
      <c r="CB1091" t="b">
        <f t="shared" si="1663"/>
        <v>0</v>
      </c>
      <c r="CC1091" t="b">
        <f t="shared" si="1664"/>
        <v>0</v>
      </c>
      <c r="CD1091" t="b">
        <f t="shared" si="1665"/>
        <v>0</v>
      </c>
      <c r="CE1091" t="b">
        <f t="shared" si="1666"/>
        <v>1</v>
      </c>
      <c r="CF1091" t="b">
        <f t="shared" si="1667"/>
        <v>0</v>
      </c>
      <c r="CG1091" t="b">
        <f t="shared" si="1668"/>
        <v>0</v>
      </c>
      <c r="CH1091" t="b">
        <f t="shared" si="1669"/>
        <v>0</v>
      </c>
      <c r="CI1091" t="b">
        <f t="shared" si="1670"/>
        <v>0</v>
      </c>
      <c r="CJ1091" t="b">
        <f t="shared" si="1671"/>
        <v>0</v>
      </c>
      <c r="CK1091" t="b">
        <f t="shared" si="1672"/>
        <v>0</v>
      </c>
      <c r="CL1091" t="b">
        <f t="shared" si="1673"/>
        <v>0</v>
      </c>
      <c r="CM1091" t="b">
        <f t="shared" si="1674"/>
        <v>0</v>
      </c>
      <c r="CN1091" t="b">
        <f t="shared" si="1675"/>
        <v>0</v>
      </c>
      <c r="CO1091" t="b">
        <f t="shared" si="1676"/>
        <v>0</v>
      </c>
      <c r="CP1091" t="b">
        <f t="shared" si="1677"/>
        <v>1</v>
      </c>
      <c r="CQ1091" t="b">
        <f t="shared" si="1678"/>
        <v>0</v>
      </c>
      <c r="CR1091" t="b">
        <f t="shared" si="1679"/>
        <v>0</v>
      </c>
      <c r="CS1091" t="b">
        <f t="shared" si="1680"/>
        <v>0</v>
      </c>
      <c r="CT1091" t="b">
        <f t="shared" si="1681"/>
        <v>0</v>
      </c>
      <c r="CU1091" t="b">
        <f t="shared" si="1682"/>
        <v>0</v>
      </c>
      <c r="CV1091" t="b">
        <f t="shared" si="1683"/>
        <v>0</v>
      </c>
      <c r="CW1091" t="b">
        <f t="shared" si="1684"/>
        <v>0</v>
      </c>
      <c r="CX1091" t="b">
        <f t="shared" si="1685"/>
        <v>0</v>
      </c>
      <c r="CY1091" t="b">
        <f t="shared" si="1686"/>
        <v>0</v>
      </c>
      <c r="CZ1091" t="b">
        <f t="shared" si="1687"/>
        <v>0</v>
      </c>
      <c r="DA1091" t="b">
        <f t="shared" si="1688"/>
        <v>0</v>
      </c>
      <c r="DB1091" t="b">
        <f t="shared" si="1689"/>
        <v>0</v>
      </c>
      <c r="DC1091" t="b">
        <f t="shared" si="1690"/>
        <v>0</v>
      </c>
      <c r="DD1091" t="b">
        <f t="shared" si="1691"/>
        <v>0</v>
      </c>
    </row>
    <row r="1092" spans="1:108">
      <c r="A1092" t="s">
        <v>382</v>
      </c>
      <c r="C1092" t="s">
        <v>379</v>
      </c>
      <c r="F1092" t="s">
        <v>325</v>
      </c>
      <c r="G1092" t="s">
        <v>326</v>
      </c>
      <c r="H1092" t="s">
        <v>7444</v>
      </c>
      <c r="I1092" t="s">
        <v>7417</v>
      </c>
      <c r="J1092" t="s">
        <v>143</v>
      </c>
      <c r="K1092" t="s">
        <v>143</v>
      </c>
      <c r="L1092" t="s">
        <v>6214</v>
      </c>
      <c r="M1092" t="s">
        <v>6079</v>
      </c>
      <c r="N1092" t="s">
        <v>187</v>
      </c>
      <c r="O1092" t="b">
        <f t="shared" si="1598"/>
        <v>0</v>
      </c>
      <c r="P1092" t="b">
        <f t="shared" si="1599"/>
        <v>0</v>
      </c>
      <c r="Q1092" t="b">
        <f t="shared" si="1600"/>
        <v>0</v>
      </c>
      <c r="R1092" t="b">
        <f t="shared" si="1601"/>
        <v>0</v>
      </c>
      <c r="S1092" t="b">
        <f t="shared" si="1602"/>
        <v>0</v>
      </c>
      <c r="T1092" t="b">
        <f t="shared" si="1603"/>
        <v>0</v>
      </c>
      <c r="U1092" t="b">
        <f t="shared" si="1604"/>
        <v>0</v>
      </c>
      <c r="V1092" t="b">
        <f t="shared" si="1605"/>
        <v>0</v>
      </c>
      <c r="W1092" t="b">
        <f t="shared" si="1606"/>
        <v>0</v>
      </c>
      <c r="X1092" t="b">
        <f t="shared" si="1607"/>
        <v>0</v>
      </c>
      <c r="Y1092" t="b">
        <f t="shared" si="1608"/>
        <v>0</v>
      </c>
      <c r="Z1092" t="b">
        <f t="shared" si="1609"/>
        <v>0</v>
      </c>
      <c r="AA1092" t="b">
        <f t="shared" si="1610"/>
        <v>0</v>
      </c>
      <c r="AB1092" t="b">
        <f t="shared" si="1611"/>
        <v>0</v>
      </c>
      <c r="AC1092" t="b">
        <f t="shared" si="1612"/>
        <v>0</v>
      </c>
      <c r="AD1092" t="b">
        <f t="shared" si="1613"/>
        <v>0</v>
      </c>
      <c r="AE1092" t="b">
        <f t="shared" si="1614"/>
        <v>0</v>
      </c>
      <c r="AF1092" t="b">
        <f t="shared" si="1615"/>
        <v>0</v>
      </c>
      <c r="AG1092" t="b">
        <f t="shared" si="1616"/>
        <v>0</v>
      </c>
      <c r="AH1092" t="b">
        <f t="shared" si="1617"/>
        <v>0</v>
      </c>
      <c r="AI1092" t="b">
        <f t="shared" si="1618"/>
        <v>0</v>
      </c>
      <c r="AJ1092" t="b">
        <f t="shared" si="1619"/>
        <v>0</v>
      </c>
      <c r="AK1092" t="b">
        <f t="shared" si="1620"/>
        <v>0</v>
      </c>
      <c r="AL1092" t="b">
        <f t="shared" si="1621"/>
        <v>0</v>
      </c>
      <c r="AM1092" t="b">
        <f t="shared" si="1622"/>
        <v>0</v>
      </c>
      <c r="AN1092" t="b">
        <f t="shared" si="1623"/>
        <v>0</v>
      </c>
      <c r="AO1092" t="b">
        <f t="shared" si="1624"/>
        <v>0</v>
      </c>
      <c r="AP1092" t="b">
        <f t="shared" si="1625"/>
        <v>0</v>
      </c>
      <c r="AQ1092" t="b">
        <f t="shared" si="1626"/>
        <v>0</v>
      </c>
      <c r="AR1092" t="b">
        <f t="shared" si="1627"/>
        <v>0</v>
      </c>
      <c r="AS1092" t="b">
        <f t="shared" si="1628"/>
        <v>0</v>
      </c>
      <c r="AT1092" t="b">
        <f t="shared" si="1629"/>
        <v>0</v>
      </c>
      <c r="AU1092" t="b">
        <f t="shared" si="1630"/>
        <v>0</v>
      </c>
      <c r="AV1092" t="b">
        <f t="shared" si="1631"/>
        <v>0</v>
      </c>
      <c r="AW1092" t="b">
        <f t="shared" si="1632"/>
        <v>0</v>
      </c>
      <c r="AX1092" t="b">
        <f t="shared" si="1633"/>
        <v>0</v>
      </c>
      <c r="AY1092" t="b">
        <f t="shared" si="1634"/>
        <v>0</v>
      </c>
      <c r="AZ1092" t="b">
        <f t="shared" si="1635"/>
        <v>0</v>
      </c>
      <c r="BA1092" t="b">
        <f t="shared" si="1636"/>
        <v>0</v>
      </c>
      <c r="BB1092" t="b">
        <f t="shared" si="1637"/>
        <v>0</v>
      </c>
      <c r="BC1092" t="b">
        <f t="shared" si="1638"/>
        <v>0</v>
      </c>
      <c r="BD1092" t="b">
        <f t="shared" si="1639"/>
        <v>0</v>
      </c>
      <c r="BE1092" t="b">
        <f t="shared" si="1640"/>
        <v>0</v>
      </c>
      <c r="BF1092" t="b">
        <f t="shared" si="1641"/>
        <v>0</v>
      </c>
      <c r="BG1092" t="b">
        <f t="shared" si="1642"/>
        <v>0</v>
      </c>
      <c r="BH1092" t="b">
        <f t="shared" si="1643"/>
        <v>0</v>
      </c>
      <c r="BI1092" t="b">
        <f t="shared" si="1644"/>
        <v>0</v>
      </c>
      <c r="BJ1092" t="b">
        <f t="shared" si="1645"/>
        <v>0</v>
      </c>
      <c r="BK1092" t="b">
        <f t="shared" si="1646"/>
        <v>0</v>
      </c>
      <c r="BL1092" t="b">
        <f t="shared" si="1647"/>
        <v>0</v>
      </c>
      <c r="BM1092" t="b">
        <f t="shared" si="1648"/>
        <v>0</v>
      </c>
      <c r="BN1092" t="b">
        <f t="shared" si="1649"/>
        <v>0</v>
      </c>
      <c r="BO1092" t="b">
        <f t="shared" si="1650"/>
        <v>0</v>
      </c>
      <c r="BP1092" t="b">
        <f t="shared" si="1651"/>
        <v>0</v>
      </c>
      <c r="BQ1092" t="b">
        <f t="shared" si="1652"/>
        <v>0</v>
      </c>
      <c r="BR1092" t="b">
        <f t="shared" si="1653"/>
        <v>0</v>
      </c>
      <c r="BS1092" t="b">
        <f t="shared" si="1654"/>
        <v>0</v>
      </c>
      <c r="BT1092" t="b">
        <f t="shared" si="1655"/>
        <v>0</v>
      </c>
      <c r="BU1092" t="b">
        <f t="shared" si="1656"/>
        <v>0</v>
      </c>
      <c r="BV1092" t="b">
        <f t="shared" si="1657"/>
        <v>0</v>
      </c>
      <c r="BW1092" t="b">
        <f t="shared" si="1658"/>
        <v>0</v>
      </c>
      <c r="BX1092" t="b">
        <f t="shared" si="1659"/>
        <v>0</v>
      </c>
      <c r="BY1092" t="b">
        <f t="shared" si="1660"/>
        <v>0</v>
      </c>
      <c r="BZ1092" t="b">
        <f t="shared" si="1661"/>
        <v>0</v>
      </c>
      <c r="CA1092" t="b">
        <f t="shared" si="1662"/>
        <v>0</v>
      </c>
      <c r="CB1092" t="b">
        <f t="shared" si="1663"/>
        <v>0</v>
      </c>
      <c r="CC1092" t="b">
        <f t="shared" si="1664"/>
        <v>0</v>
      </c>
      <c r="CD1092" t="b">
        <f t="shared" si="1665"/>
        <v>0</v>
      </c>
      <c r="CE1092" t="b">
        <f t="shared" si="1666"/>
        <v>0</v>
      </c>
      <c r="CF1092" t="b">
        <f t="shared" si="1667"/>
        <v>0</v>
      </c>
      <c r="CG1092" t="b">
        <f t="shared" si="1668"/>
        <v>0</v>
      </c>
      <c r="CH1092" t="b">
        <f t="shared" si="1669"/>
        <v>0</v>
      </c>
      <c r="CI1092" t="b">
        <f t="shared" si="1670"/>
        <v>0</v>
      </c>
      <c r="CJ1092" t="b">
        <f t="shared" si="1671"/>
        <v>0</v>
      </c>
      <c r="CK1092" t="b">
        <f t="shared" si="1672"/>
        <v>0</v>
      </c>
      <c r="CL1092" t="b">
        <f t="shared" si="1673"/>
        <v>0</v>
      </c>
      <c r="CM1092" t="b">
        <f t="shared" si="1674"/>
        <v>0</v>
      </c>
      <c r="CN1092" t="b">
        <f t="shared" si="1675"/>
        <v>0</v>
      </c>
      <c r="CO1092" t="b">
        <f t="shared" si="1676"/>
        <v>0</v>
      </c>
      <c r="CP1092" t="b">
        <f t="shared" si="1677"/>
        <v>0</v>
      </c>
      <c r="CQ1092" t="b">
        <f t="shared" si="1678"/>
        <v>0</v>
      </c>
      <c r="CR1092" t="b">
        <f t="shared" si="1679"/>
        <v>0</v>
      </c>
      <c r="CS1092" t="b">
        <f t="shared" si="1680"/>
        <v>0</v>
      </c>
      <c r="CT1092" t="b">
        <f t="shared" si="1681"/>
        <v>0</v>
      </c>
      <c r="CU1092" t="b">
        <f t="shared" si="1682"/>
        <v>0</v>
      </c>
      <c r="CV1092" t="b">
        <f t="shared" si="1683"/>
        <v>0</v>
      </c>
      <c r="CW1092" t="b">
        <f t="shared" si="1684"/>
        <v>0</v>
      </c>
      <c r="CX1092" t="b">
        <f t="shared" si="1685"/>
        <v>0</v>
      </c>
      <c r="CY1092" t="b">
        <f t="shared" si="1686"/>
        <v>0</v>
      </c>
      <c r="CZ1092" t="b">
        <f t="shared" si="1687"/>
        <v>0</v>
      </c>
      <c r="DA1092" t="b">
        <f t="shared" si="1688"/>
        <v>0</v>
      </c>
      <c r="DB1092" t="b">
        <f t="shared" si="1689"/>
        <v>0</v>
      </c>
      <c r="DC1092" t="b">
        <f t="shared" si="1690"/>
        <v>0</v>
      </c>
      <c r="DD1092" t="b">
        <f t="shared" si="1691"/>
        <v>0</v>
      </c>
    </row>
    <row r="1093" spans="1:108">
      <c r="A1093" s="4" t="s">
        <v>383</v>
      </c>
      <c r="C1093" t="s">
        <v>379</v>
      </c>
      <c r="D1093" s="4"/>
      <c r="E1093" s="4"/>
      <c r="F1093" t="s">
        <v>325</v>
      </c>
      <c r="G1093" t="s">
        <v>326</v>
      </c>
      <c r="H1093" t="s">
        <v>7444</v>
      </c>
      <c r="I1093" t="s">
        <v>7417</v>
      </c>
      <c r="J1093" s="4" t="s">
        <v>362</v>
      </c>
      <c r="K1093" s="4" t="s">
        <v>136</v>
      </c>
      <c r="L1093" s="4" t="s">
        <v>6215</v>
      </c>
      <c r="M1093" t="s">
        <v>6079</v>
      </c>
      <c r="N1093" s="4" t="s">
        <v>384</v>
      </c>
      <c r="O1093" s="4" t="b">
        <f t="shared" si="1598"/>
        <v>1</v>
      </c>
      <c r="P1093" s="4" t="b">
        <f t="shared" si="1599"/>
        <v>0</v>
      </c>
      <c r="Q1093" s="4" t="b">
        <f t="shared" si="1600"/>
        <v>1</v>
      </c>
      <c r="R1093" s="4" t="b">
        <f t="shared" si="1601"/>
        <v>0</v>
      </c>
      <c r="S1093" s="4" t="b">
        <f t="shared" si="1602"/>
        <v>1</v>
      </c>
      <c r="T1093" s="4" t="b">
        <f t="shared" si="1603"/>
        <v>0</v>
      </c>
      <c r="U1093" s="4" t="b">
        <f t="shared" si="1604"/>
        <v>1</v>
      </c>
      <c r="V1093" s="4" t="b">
        <f t="shared" si="1605"/>
        <v>0</v>
      </c>
      <c r="W1093" s="4" t="b">
        <f t="shared" si="1606"/>
        <v>1</v>
      </c>
      <c r="X1093" s="4" t="b">
        <f t="shared" si="1607"/>
        <v>1</v>
      </c>
      <c r="Y1093" s="4" t="b">
        <f t="shared" si="1608"/>
        <v>0</v>
      </c>
      <c r="Z1093" s="4" t="b">
        <f t="shared" si="1609"/>
        <v>0</v>
      </c>
      <c r="AA1093" s="4" t="b">
        <f t="shared" si="1610"/>
        <v>0</v>
      </c>
      <c r="AB1093" s="4" t="b">
        <f t="shared" si="1611"/>
        <v>0</v>
      </c>
      <c r="AC1093" s="4" t="b">
        <f t="shared" si="1612"/>
        <v>1</v>
      </c>
      <c r="AD1093" s="4" t="b">
        <f t="shared" si="1613"/>
        <v>0</v>
      </c>
      <c r="AE1093" s="4" t="b">
        <f t="shared" si="1614"/>
        <v>0</v>
      </c>
      <c r="AF1093" s="4" t="b">
        <f t="shared" si="1615"/>
        <v>0</v>
      </c>
      <c r="AG1093" s="4" t="b">
        <f t="shared" si="1616"/>
        <v>0</v>
      </c>
      <c r="AH1093" s="4" t="b">
        <f t="shared" si="1617"/>
        <v>0</v>
      </c>
      <c r="AI1093" s="4" t="b">
        <f t="shared" si="1618"/>
        <v>0</v>
      </c>
      <c r="AJ1093" s="4" t="b">
        <f t="shared" si="1619"/>
        <v>0</v>
      </c>
      <c r="AK1093" s="4" t="b">
        <f t="shared" si="1620"/>
        <v>0</v>
      </c>
      <c r="AL1093" s="4" t="b">
        <f t="shared" si="1621"/>
        <v>0</v>
      </c>
      <c r="AM1093" s="4" t="b">
        <f t="shared" si="1622"/>
        <v>0</v>
      </c>
      <c r="AN1093" s="4" t="b">
        <f t="shared" si="1623"/>
        <v>0</v>
      </c>
      <c r="AO1093" s="4" t="b">
        <f t="shared" si="1624"/>
        <v>0</v>
      </c>
      <c r="AP1093" s="4" t="b">
        <f t="shared" si="1625"/>
        <v>0</v>
      </c>
      <c r="AQ1093" s="4" t="b">
        <f t="shared" si="1626"/>
        <v>0</v>
      </c>
      <c r="AR1093" s="4" t="b">
        <f t="shared" si="1627"/>
        <v>0</v>
      </c>
      <c r="AS1093" s="4" t="b">
        <f t="shared" si="1628"/>
        <v>0</v>
      </c>
      <c r="AT1093" s="4" t="b">
        <f t="shared" si="1629"/>
        <v>0</v>
      </c>
      <c r="AU1093" s="4" t="b">
        <f t="shared" si="1630"/>
        <v>0</v>
      </c>
      <c r="AV1093" s="4" t="b">
        <f t="shared" si="1631"/>
        <v>0</v>
      </c>
      <c r="AW1093" s="4" t="b">
        <f t="shared" si="1632"/>
        <v>0</v>
      </c>
      <c r="AX1093" s="4" t="b">
        <f t="shared" si="1633"/>
        <v>0</v>
      </c>
      <c r="AY1093" s="4" t="b">
        <f t="shared" si="1634"/>
        <v>0</v>
      </c>
      <c r="AZ1093" s="4" t="b">
        <f t="shared" si="1635"/>
        <v>0</v>
      </c>
      <c r="BA1093" s="4" t="b">
        <f t="shared" si="1636"/>
        <v>1</v>
      </c>
      <c r="BB1093" s="4" t="b">
        <f t="shared" si="1637"/>
        <v>0</v>
      </c>
      <c r="BC1093" s="4" t="b">
        <f t="shared" si="1638"/>
        <v>0</v>
      </c>
      <c r="BD1093" s="4" t="b">
        <f t="shared" si="1639"/>
        <v>1</v>
      </c>
      <c r="BE1093" s="4" t="b">
        <f t="shared" si="1640"/>
        <v>0</v>
      </c>
      <c r="BF1093" s="4" t="b">
        <f t="shared" si="1641"/>
        <v>0</v>
      </c>
      <c r="BG1093" s="4" t="b">
        <f t="shared" si="1642"/>
        <v>0</v>
      </c>
      <c r="BH1093" s="4" t="b">
        <f t="shared" si="1643"/>
        <v>1</v>
      </c>
      <c r="BI1093" s="4" t="b">
        <f t="shared" si="1644"/>
        <v>0</v>
      </c>
      <c r="BJ1093" s="4" t="b">
        <f t="shared" si="1645"/>
        <v>0</v>
      </c>
      <c r="BK1093" s="4" t="b">
        <f t="shared" si="1646"/>
        <v>0</v>
      </c>
      <c r="BL1093" s="4" t="b">
        <f t="shared" si="1647"/>
        <v>0</v>
      </c>
      <c r="BM1093" s="4" t="b">
        <f t="shared" si="1648"/>
        <v>0</v>
      </c>
      <c r="BN1093" s="4" t="b">
        <f t="shared" si="1649"/>
        <v>0</v>
      </c>
      <c r="BO1093" s="4" t="b">
        <f t="shared" si="1650"/>
        <v>0</v>
      </c>
      <c r="BP1093" s="4" t="b">
        <f t="shared" si="1651"/>
        <v>0</v>
      </c>
      <c r="BQ1093" s="4" t="b">
        <f t="shared" si="1652"/>
        <v>0</v>
      </c>
      <c r="BR1093" s="4" t="b">
        <f t="shared" si="1653"/>
        <v>0</v>
      </c>
      <c r="BS1093" s="4" t="b">
        <f t="shared" si="1654"/>
        <v>1</v>
      </c>
      <c r="BT1093" s="4" t="b">
        <f t="shared" si="1655"/>
        <v>0</v>
      </c>
      <c r="BU1093" s="4" t="b">
        <f t="shared" si="1656"/>
        <v>0</v>
      </c>
      <c r="BV1093" s="4" t="b">
        <f t="shared" si="1657"/>
        <v>1</v>
      </c>
      <c r="BW1093" s="4" t="b">
        <f t="shared" si="1658"/>
        <v>0</v>
      </c>
      <c r="BX1093" s="4" t="b">
        <f t="shared" si="1659"/>
        <v>0</v>
      </c>
      <c r="BY1093" s="4" t="b">
        <f t="shared" si="1660"/>
        <v>0</v>
      </c>
      <c r="BZ1093" s="4" t="b">
        <f t="shared" si="1661"/>
        <v>0</v>
      </c>
      <c r="CA1093" s="4" t="b">
        <f t="shared" si="1662"/>
        <v>0</v>
      </c>
      <c r="CB1093" s="4" t="b">
        <f t="shared" si="1663"/>
        <v>1</v>
      </c>
      <c r="CC1093" s="4" t="b">
        <f t="shared" si="1664"/>
        <v>0</v>
      </c>
      <c r="CD1093" s="4" t="b">
        <f t="shared" si="1665"/>
        <v>1</v>
      </c>
      <c r="CE1093" s="4" t="b">
        <f t="shared" si="1666"/>
        <v>0</v>
      </c>
      <c r="CF1093" s="4" t="b">
        <f t="shared" si="1667"/>
        <v>1</v>
      </c>
      <c r="CG1093" s="4" t="b">
        <f t="shared" si="1668"/>
        <v>1</v>
      </c>
      <c r="CH1093" s="4" t="b">
        <f t="shared" si="1669"/>
        <v>0</v>
      </c>
      <c r="CI1093" s="4" t="b">
        <f t="shared" si="1670"/>
        <v>0</v>
      </c>
      <c r="CJ1093" s="4" t="b">
        <f t="shared" si="1671"/>
        <v>0</v>
      </c>
      <c r="CK1093" s="4" t="b">
        <f t="shared" si="1672"/>
        <v>1</v>
      </c>
      <c r="CL1093" s="4" t="b">
        <f t="shared" si="1673"/>
        <v>0</v>
      </c>
      <c r="CM1093" s="4" t="b">
        <f t="shared" si="1674"/>
        <v>0</v>
      </c>
      <c r="CN1093" s="4" t="b">
        <f t="shared" si="1675"/>
        <v>0</v>
      </c>
      <c r="CO1093" s="4" t="b">
        <f t="shared" si="1676"/>
        <v>0</v>
      </c>
      <c r="CP1093" s="4" t="b">
        <f t="shared" si="1677"/>
        <v>0</v>
      </c>
      <c r="CQ1093" s="4" t="b">
        <f t="shared" si="1678"/>
        <v>0</v>
      </c>
      <c r="CR1093" s="4" t="b">
        <f t="shared" si="1679"/>
        <v>0</v>
      </c>
      <c r="CS1093" s="4" t="b">
        <f t="shared" si="1680"/>
        <v>0</v>
      </c>
      <c r="CT1093" s="4" t="b">
        <f t="shared" si="1681"/>
        <v>1</v>
      </c>
      <c r="CU1093" s="4" t="b">
        <f t="shared" si="1682"/>
        <v>0</v>
      </c>
      <c r="CV1093" s="4" t="b">
        <f t="shared" si="1683"/>
        <v>0</v>
      </c>
      <c r="CW1093" s="4" t="b">
        <f t="shared" si="1684"/>
        <v>0</v>
      </c>
      <c r="CX1093" s="4" t="b">
        <f t="shared" si="1685"/>
        <v>0</v>
      </c>
      <c r="CY1093" s="4" t="b">
        <f t="shared" si="1686"/>
        <v>0</v>
      </c>
      <c r="CZ1093" s="4" t="b">
        <f t="shared" si="1687"/>
        <v>0</v>
      </c>
      <c r="DA1093" s="4" t="b">
        <f t="shared" si="1688"/>
        <v>1</v>
      </c>
      <c r="DB1093" s="4" t="b">
        <f t="shared" si="1689"/>
        <v>0</v>
      </c>
      <c r="DC1093" s="4" t="b">
        <f t="shared" si="1690"/>
        <v>0</v>
      </c>
      <c r="DD1093" s="4" t="b">
        <f t="shared" si="1691"/>
        <v>0</v>
      </c>
    </row>
    <row r="1094" spans="1:108">
      <c r="A1094" t="s">
        <v>385</v>
      </c>
      <c r="C1094" t="s">
        <v>379</v>
      </c>
      <c r="F1094" t="s">
        <v>325</v>
      </c>
      <c r="G1094" t="s">
        <v>326</v>
      </c>
      <c r="H1094" t="s">
        <v>7444</v>
      </c>
      <c r="I1094" t="s">
        <v>7417</v>
      </c>
      <c r="J1094" t="s">
        <v>109</v>
      </c>
      <c r="K1094" t="s">
        <v>109</v>
      </c>
      <c r="L1094" t="s">
        <v>7715</v>
      </c>
      <c r="M1094" t="s">
        <v>6079</v>
      </c>
      <c r="N1094" t="s">
        <v>7714</v>
      </c>
      <c r="O1094" t="b">
        <f t="shared" si="1598"/>
        <v>1</v>
      </c>
      <c r="P1094" t="b">
        <f t="shared" si="1599"/>
        <v>1</v>
      </c>
      <c r="Q1094" t="b">
        <f t="shared" si="1600"/>
        <v>1</v>
      </c>
      <c r="R1094" t="b">
        <f t="shared" si="1601"/>
        <v>1</v>
      </c>
      <c r="S1094" t="b">
        <f t="shared" si="1602"/>
        <v>0</v>
      </c>
      <c r="T1094" t="b">
        <f t="shared" si="1603"/>
        <v>1</v>
      </c>
      <c r="U1094" t="b">
        <f t="shared" si="1604"/>
        <v>1</v>
      </c>
      <c r="V1094" t="b">
        <f t="shared" si="1605"/>
        <v>1</v>
      </c>
      <c r="W1094" t="b">
        <f t="shared" si="1606"/>
        <v>0</v>
      </c>
      <c r="X1094" t="b">
        <f t="shared" si="1607"/>
        <v>1</v>
      </c>
      <c r="Y1094" t="b">
        <f t="shared" si="1608"/>
        <v>1</v>
      </c>
      <c r="Z1094" t="b">
        <f t="shared" si="1609"/>
        <v>0</v>
      </c>
      <c r="AA1094" t="b">
        <f t="shared" si="1610"/>
        <v>1</v>
      </c>
      <c r="AB1094" t="b">
        <f t="shared" si="1611"/>
        <v>0</v>
      </c>
      <c r="AC1094" t="b">
        <f t="shared" si="1612"/>
        <v>0</v>
      </c>
      <c r="AD1094" t="b">
        <f t="shared" si="1613"/>
        <v>0</v>
      </c>
      <c r="AE1094" t="b">
        <f t="shared" si="1614"/>
        <v>0</v>
      </c>
      <c r="AF1094" t="b">
        <f t="shared" si="1615"/>
        <v>0</v>
      </c>
      <c r="AG1094" t="b">
        <f t="shared" si="1616"/>
        <v>1</v>
      </c>
      <c r="AH1094" t="b">
        <f t="shared" si="1617"/>
        <v>1</v>
      </c>
      <c r="AI1094" t="b">
        <f t="shared" si="1618"/>
        <v>0</v>
      </c>
      <c r="AJ1094" t="b">
        <f t="shared" si="1619"/>
        <v>0</v>
      </c>
      <c r="AK1094" t="b">
        <f t="shared" si="1620"/>
        <v>0</v>
      </c>
      <c r="AL1094" t="b">
        <f t="shared" si="1621"/>
        <v>0</v>
      </c>
      <c r="AM1094" t="b">
        <f t="shared" si="1622"/>
        <v>0</v>
      </c>
      <c r="AN1094" t="b">
        <f t="shared" si="1623"/>
        <v>0</v>
      </c>
      <c r="AO1094" t="b">
        <f t="shared" si="1624"/>
        <v>0</v>
      </c>
      <c r="AP1094" t="b">
        <f t="shared" si="1625"/>
        <v>0</v>
      </c>
      <c r="AQ1094" t="b">
        <f t="shared" si="1626"/>
        <v>0</v>
      </c>
      <c r="AR1094" t="b">
        <f t="shared" si="1627"/>
        <v>1</v>
      </c>
      <c r="AS1094" t="b">
        <f t="shared" si="1628"/>
        <v>0</v>
      </c>
      <c r="AT1094" t="b">
        <f t="shared" si="1629"/>
        <v>0</v>
      </c>
      <c r="AU1094" t="b">
        <f t="shared" si="1630"/>
        <v>0</v>
      </c>
      <c r="AV1094" t="b">
        <f t="shared" si="1631"/>
        <v>0</v>
      </c>
      <c r="AW1094" t="b">
        <f t="shared" si="1632"/>
        <v>0</v>
      </c>
      <c r="AX1094" t="b">
        <f t="shared" si="1633"/>
        <v>1</v>
      </c>
      <c r="AY1094" t="b">
        <f t="shared" si="1634"/>
        <v>0</v>
      </c>
      <c r="AZ1094" t="b">
        <f t="shared" si="1635"/>
        <v>0</v>
      </c>
      <c r="BA1094" t="b">
        <f t="shared" si="1636"/>
        <v>0</v>
      </c>
      <c r="BB1094" t="b">
        <f t="shared" si="1637"/>
        <v>0</v>
      </c>
      <c r="BC1094" t="b">
        <f t="shared" si="1638"/>
        <v>1</v>
      </c>
      <c r="BD1094" t="b">
        <f t="shared" si="1639"/>
        <v>1</v>
      </c>
      <c r="BE1094" t="b">
        <f t="shared" si="1640"/>
        <v>0</v>
      </c>
      <c r="BF1094" t="b">
        <f t="shared" si="1641"/>
        <v>0</v>
      </c>
      <c r="BG1094" t="b">
        <f t="shared" si="1642"/>
        <v>0</v>
      </c>
      <c r="BH1094" t="b">
        <f t="shared" si="1643"/>
        <v>0</v>
      </c>
      <c r="BI1094" t="b">
        <f t="shared" si="1644"/>
        <v>0</v>
      </c>
      <c r="BJ1094" t="b">
        <f t="shared" si="1645"/>
        <v>0</v>
      </c>
      <c r="BK1094" t="b">
        <f t="shared" si="1646"/>
        <v>0</v>
      </c>
      <c r="BL1094" t="b">
        <f t="shared" si="1647"/>
        <v>0</v>
      </c>
      <c r="BM1094" t="b">
        <f t="shared" si="1648"/>
        <v>0</v>
      </c>
      <c r="BN1094" t="b">
        <f t="shared" si="1649"/>
        <v>0</v>
      </c>
      <c r="BO1094" t="b">
        <f t="shared" si="1650"/>
        <v>0</v>
      </c>
      <c r="BP1094" t="b">
        <f t="shared" si="1651"/>
        <v>1</v>
      </c>
      <c r="BQ1094" t="b">
        <f t="shared" si="1652"/>
        <v>0</v>
      </c>
      <c r="BR1094" t="b">
        <f t="shared" si="1653"/>
        <v>0</v>
      </c>
      <c r="BS1094" t="b">
        <f t="shared" si="1654"/>
        <v>0</v>
      </c>
      <c r="BT1094" t="b">
        <f t="shared" si="1655"/>
        <v>1</v>
      </c>
      <c r="BU1094" t="b">
        <f t="shared" si="1656"/>
        <v>1</v>
      </c>
      <c r="BV1094" t="b">
        <f t="shared" si="1657"/>
        <v>1</v>
      </c>
      <c r="BW1094" t="b">
        <f t="shared" si="1658"/>
        <v>0</v>
      </c>
      <c r="BX1094" t="b">
        <f t="shared" si="1659"/>
        <v>0</v>
      </c>
      <c r="BY1094" t="b">
        <f t="shared" si="1660"/>
        <v>1</v>
      </c>
      <c r="BZ1094" t="b">
        <f t="shared" si="1661"/>
        <v>0</v>
      </c>
      <c r="CA1094" t="b">
        <f t="shared" si="1662"/>
        <v>0</v>
      </c>
      <c r="CB1094" t="b">
        <f t="shared" si="1663"/>
        <v>1</v>
      </c>
      <c r="CC1094" t="b">
        <f t="shared" si="1664"/>
        <v>0</v>
      </c>
      <c r="CD1094" t="b">
        <f t="shared" si="1665"/>
        <v>0</v>
      </c>
      <c r="CE1094" t="b">
        <f t="shared" si="1666"/>
        <v>1</v>
      </c>
      <c r="CF1094" t="b">
        <f t="shared" si="1667"/>
        <v>0</v>
      </c>
      <c r="CG1094" t="b">
        <f t="shared" si="1668"/>
        <v>0</v>
      </c>
      <c r="CH1094" t="b">
        <f t="shared" si="1669"/>
        <v>0</v>
      </c>
      <c r="CI1094" t="b">
        <f t="shared" si="1670"/>
        <v>0</v>
      </c>
      <c r="CJ1094" t="b">
        <f t="shared" si="1671"/>
        <v>0</v>
      </c>
      <c r="CK1094" t="b">
        <f t="shared" si="1672"/>
        <v>0</v>
      </c>
      <c r="CL1094" t="b">
        <f t="shared" si="1673"/>
        <v>0</v>
      </c>
      <c r="CM1094" t="b">
        <f t="shared" si="1674"/>
        <v>0</v>
      </c>
      <c r="CN1094" t="b">
        <f t="shared" si="1675"/>
        <v>0</v>
      </c>
      <c r="CO1094" t="b">
        <f t="shared" si="1676"/>
        <v>0</v>
      </c>
      <c r="CP1094" t="b">
        <f t="shared" si="1677"/>
        <v>0</v>
      </c>
      <c r="CQ1094" t="b">
        <f t="shared" si="1678"/>
        <v>0</v>
      </c>
      <c r="CR1094" t="b">
        <f t="shared" si="1679"/>
        <v>0</v>
      </c>
      <c r="CS1094" t="b">
        <f t="shared" si="1680"/>
        <v>0</v>
      </c>
      <c r="CT1094" t="b">
        <f t="shared" si="1681"/>
        <v>0</v>
      </c>
      <c r="CU1094" t="b">
        <f t="shared" si="1682"/>
        <v>0</v>
      </c>
      <c r="CV1094" t="b">
        <f t="shared" si="1683"/>
        <v>0</v>
      </c>
      <c r="CW1094" t="b">
        <f t="shared" si="1684"/>
        <v>0</v>
      </c>
      <c r="CX1094" t="b">
        <f t="shared" si="1685"/>
        <v>0</v>
      </c>
      <c r="CY1094" t="b">
        <f t="shared" si="1686"/>
        <v>0</v>
      </c>
      <c r="CZ1094" t="b">
        <f t="shared" si="1687"/>
        <v>0</v>
      </c>
      <c r="DA1094" t="b">
        <f t="shared" si="1688"/>
        <v>1</v>
      </c>
      <c r="DB1094" t="b">
        <f t="shared" si="1689"/>
        <v>0</v>
      </c>
      <c r="DC1094" t="b">
        <f t="shared" si="1690"/>
        <v>0</v>
      </c>
      <c r="DD1094" t="b">
        <f t="shared" si="1691"/>
        <v>0</v>
      </c>
    </row>
    <row r="1095" spans="1:108">
      <c r="A1095" t="s">
        <v>351</v>
      </c>
      <c r="C1095" t="s">
        <v>352</v>
      </c>
      <c r="F1095" t="s">
        <v>353</v>
      </c>
      <c r="G1095" t="s">
        <v>326</v>
      </c>
      <c r="H1095" t="s">
        <v>7444</v>
      </c>
      <c r="I1095" t="s">
        <v>7417</v>
      </c>
      <c r="J1095" t="s">
        <v>108</v>
      </c>
      <c r="K1095" t="s">
        <v>109</v>
      </c>
      <c r="L1095" t="s">
        <v>7719</v>
      </c>
      <c r="M1095" t="s">
        <v>6079</v>
      </c>
      <c r="N1095" t="s">
        <v>7718</v>
      </c>
      <c r="O1095" t="b">
        <f t="shared" si="1598"/>
        <v>0</v>
      </c>
      <c r="P1095" t="b">
        <f t="shared" si="1599"/>
        <v>1</v>
      </c>
      <c r="Q1095" t="b">
        <f t="shared" si="1600"/>
        <v>0</v>
      </c>
      <c r="R1095" t="b">
        <f t="shared" si="1601"/>
        <v>1</v>
      </c>
      <c r="S1095" t="b">
        <f t="shared" si="1602"/>
        <v>0</v>
      </c>
      <c r="T1095" t="b">
        <f t="shared" si="1603"/>
        <v>0</v>
      </c>
      <c r="U1095" t="b">
        <f t="shared" si="1604"/>
        <v>0</v>
      </c>
      <c r="V1095" t="b">
        <f t="shared" si="1605"/>
        <v>1</v>
      </c>
      <c r="W1095" t="b">
        <f t="shared" si="1606"/>
        <v>0</v>
      </c>
      <c r="X1095" t="b">
        <f t="shared" si="1607"/>
        <v>0</v>
      </c>
      <c r="Y1095" t="b">
        <f t="shared" si="1608"/>
        <v>1</v>
      </c>
      <c r="Z1095" t="b">
        <f t="shared" si="1609"/>
        <v>1</v>
      </c>
      <c r="AA1095" t="b">
        <f t="shared" si="1610"/>
        <v>1</v>
      </c>
      <c r="AB1095" t="b">
        <f t="shared" si="1611"/>
        <v>0</v>
      </c>
      <c r="AC1095" t="b">
        <f t="shared" si="1612"/>
        <v>0</v>
      </c>
      <c r="AD1095" t="b">
        <f t="shared" si="1613"/>
        <v>0</v>
      </c>
      <c r="AE1095" t="b">
        <f t="shared" si="1614"/>
        <v>0</v>
      </c>
      <c r="AF1095" t="b">
        <f t="shared" si="1615"/>
        <v>0</v>
      </c>
      <c r="AG1095" t="b">
        <f t="shared" si="1616"/>
        <v>1</v>
      </c>
      <c r="AH1095" t="b">
        <f t="shared" si="1617"/>
        <v>0</v>
      </c>
      <c r="AI1095" t="b">
        <f t="shared" si="1618"/>
        <v>0</v>
      </c>
      <c r="AJ1095" t="b">
        <f t="shared" si="1619"/>
        <v>0</v>
      </c>
      <c r="AK1095" t="b">
        <f t="shared" si="1620"/>
        <v>0</v>
      </c>
      <c r="AL1095" t="b">
        <f t="shared" si="1621"/>
        <v>0</v>
      </c>
      <c r="AM1095" t="b">
        <f t="shared" si="1622"/>
        <v>0</v>
      </c>
      <c r="AN1095" t="b">
        <f t="shared" si="1623"/>
        <v>0</v>
      </c>
      <c r="AO1095" t="b">
        <f t="shared" si="1624"/>
        <v>0</v>
      </c>
      <c r="AP1095" t="b">
        <f t="shared" si="1625"/>
        <v>0</v>
      </c>
      <c r="AQ1095" t="b">
        <f t="shared" si="1626"/>
        <v>0</v>
      </c>
      <c r="AR1095" t="b">
        <f t="shared" si="1627"/>
        <v>0</v>
      </c>
      <c r="AS1095" t="b">
        <f t="shared" si="1628"/>
        <v>0</v>
      </c>
      <c r="AT1095" t="b">
        <f t="shared" si="1629"/>
        <v>0</v>
      </c>
      <c r="AU1095" t="b">
        <f t="shared" si="1630"/>
        <v>0</v>
      </c>
      <c r="AV1095" t="b">
        <f t="shared" si="1631"/>
        <v>0</v>
      </c>
      <c r="AW1095" t="b">
        <f t="shared" si="1632"/>
        <v>0</v>
      </c>
      <c r="AX1095" t="b">
        <f t="shared" si="1633"/>
        <v>0</v>
      </c>
      <c r="AY1095" t="b">
        <f t="shared" si="1634"/>
        <v>0</v>
      </c>
      <c r="AZ1095" t="b">
        <f t="shared" si="1635"/>
        <v>0</v>
      </c>
      <c r="BA1095" t="b">
        <f t="shared" si="1636"/>
        <v>0</v>
      </c>
      <c r="BB1095" t="b">
        <f t="shared" si="1637"/>
        <v>0</v>
      </c>
      <c r="BC1095" t="b">
        <f t="shared" si="1638"/>
        <v>1</v>
      </c>
      <c r="BD1095" t="b">
        <f t="shared" si="1639"/>
        <v>0</v>
      </c>
      <c r="BE1095" t="b">
        <f t="shared" si="1640"/>
        <v>0</v>
      </c>
      <c r="BF1095" t="b">
        <f t="shared" si="1641"/>
        <v>0</v>
      </c>
      <c r="BG1095" t="b">
        <f t="shared" si="1642"/>
        <v>0</v>
      </c>
      <c r="BH1095" t="b">
        <f t="shared" si="1643"/>
        <v>0</v>
      </c>
      <c r="BI1095" t="b">
        <f t="shared" si="1644"/>
        <v>0</v>
      </c>
      <c r="BJ1095" t="b">
        <f t="shared" si="1645"/>
        <v>1</v>
      </c>
      <c r="BK1095" t="b">
        <f t="shared" si="1646"/>
        <v>0</v>
      </c>
      <c r="BL1095" t="b">
        <f t="shared" si="1647"/>
        <v>0</v>
      </c>
      <c r="BM1095" t="b">
        <f t="shared" si="1648"/>
        <v>0</v>
      </c>
      <c r="BN1095" t="b">
        <f t="shared" si="1649"/>
        <v>0</v>
      </c>
      <c r="BO1095" t="b">
        <f t="shared" si="1650"/>
        <v>0</v>
      </c>
      <c r="BP1095" t="b">
        <f t="shared" si="1651"/>
        <v>0</v>
      </c>
      <c r="BQ1095" t="b">
        <f t="shared" si="1652"/>
        <v>0</v>
      </c>
      <c r="BR1095" t="b">
        <f t="shared" si="1653"/>
        <v>0</v>
      </c>
      <c r="BS1095" t="b">
        <f t="shared" si="1654"/>
        <v>0</v>
      </c>
      <c r="BT1095" t="b">
        <f t="shared" si="1655"/>
        <v>0</v>
      </c>
      <c r="BU1095" t="b">
        <f t="shared" si="1656"/>
        <v>0</v>
      </c>
      <c r="BV1095" t="b">
        <f t="shared" si="1657"/>
        <v>0</v>
      </c>
      <c r="BW1095" t="b">
        <f t="shared" si="1658"/>
        <v>0</v>
      </c>
      <c r="BX1095" t="b">
        <f t="shared" si="1659"/>
        <v>0</v>
      </c>
      <c r="BY1095" t="b">
        <f t="shared" si="1660"/>
        <v>0</v>
      </c>
      <c r="BZ1095" t="b">
        <f t="shared" si="1661"/>
        <v>0</v>
      </c>
      <c r="CA1095" t="b">
        <f t="shared" si="1662"/>
        <v>0</v>
      </c>
      <c r="CB1095" t="b">
        <f t="shared" si="1663"/>
        <v>0</v>
      </c>
      <c r="CC1095" t="b">
        <f t="shared" si="1664"/>
        <v>0</v>
      </c>
      <c r="CD1095" t="b">
        <f t="shared" si="1665"/>
        <v>0</v>
      </c>
      <c r="CE1095" t="b">
        <f t="shared" si="1666"/>
        <v>0</v>
      </c>
      <c r="CF1095" t="b">
        <f t="shared" si="1667"/>
        <v>0</v>
      </c>
      <c r="CG1095" t="b">
        <f t="shared" si="1668"/>
        <v>0</v>
      </c>
      <c r="CH1095" t="b">
        <f t="shared" si="1669"/>
        <v>0</v>
      </c>
      <c r="CI1095" t="b">
        <f t="shared" si="1670"/>
        <v>0</v>
      </c>
      <c r="CJ1095" t="b">
        <f t="shared" si="1671"/>
        <v>0</v>
      </c>
      <c r="CK1095" t="b">
        <f t="shared" si="1672"/>
        <v>0</v>
      </c>
      <c r="CL1095" t="b">
        <f t="shared" si="1673"/>
        <v>0</v>
      </c>
      <c r="CM1095" t="b">
        <f t="shared" si="1674"/>
        <v>0</v>
      </c>
      <c r="CN1095" t="b">
        <f t="shared" si="1675"/>
        <v>0</v>
      </c>
      <c r="CO1095" t="b">
        <f t="shared" si="1676"/>
        <v>0</v>
      </c>
      <c r="CP1095" t="b">
        <f t="shared" si="1677"/>
        <v>0</v>
      </c>
      <c r="CQ1095" t="b">
        <f t="shared" si="1678"/>
        <v>0</v>
      </c>
      <c r="CR1095" t="b">
        <f t="shared" si="1679"/>
        <v>0</v>
      </c>
      <c r="CS1095" t="b">
        <f t="shared" si="1680"/>
        <v>0</v>
      </c>
      <c r="CT1095" t="b">
        <f t="shared" si="1681"/>
        <v>0</v>
      </c>
      <c r="CU1095" t="b">
        <f t="shared" si="1682"/>
        <v>0</v>
      </c>
      <c r="CV1095" t="b">
        <f t="shared" si="1683"/>
        <v>0</v>
      </c>
      <c r="CW1095" t="b">
        <f t="shared" si="1684"/>
        <v>0</v>
      </c>
      <c r="CX1095" t="b">
        <f t="shared" si="1685"/>
        <v>0</v>
      </c>
      <c r="CY1095" t="b">
        <f t="shared" si="1686"/>
        <v>0</v>
      </c>
      <c r="CZ1095" t="b">
        <f t="shared" si="1687"/>
        <v>0</v>
      </c>
      <c r="DA1095" t="b">
        <f t="shared" si="1688"/>
        <v>0</v>
      </c>
      <c r="DB1095" t="b">
        <f t="shared" si="1689"/>
        <v>0</v>
      </c>
      <c r="DC1095" t="b">
        <f t="shared" si="1690"/>
        <v>0</v>
      </c>
      <c r="DD1095" t="b">
        <f t="shared" si="1691"/>
        <v>0</v>
      </c>
    </row>
    <row r="1096" spans="1:108">
      <c r="A1096" t="s">
        <v>354</v>
      </c>
      <c r="C1096" t="s">
        <v>352</v>
      </c>
      <c r="F1096" t="s">
        <v>353</v>
      </c>
      <c r="G1096" t="s">
        <v>326</v>
      </c>
      <c r="H1096" t="s">
        <v>7444</v>
      </c>
      <c r="I1096" t="s">
        <v>7417</v>
      </c>
      <c r="J1096" t="s">
        <v>355</v>
      </c>
      <c r="K1096" t="s">
        <v>136</v>
      </c>
      <c r="L1096" t="s">
        <v>356</v>
      </c>
      <c r="M1096" t="s">
        <v>357</v>
      </c>
      <c r="N1096" t="s">
        <v>358</v>
      </c>
      <c r="O1096" t="b">
        <f t="shared" si="1598"/>
        <v>1</v>
      </c>
      <c r="P1096" t="b">
        <f t="shared" si="1599"/>
        <v>0</v>
      </c>
      <c r="Q1096" t="b">
        <f t="shared" si="1600"/>
        <v>1</v>
      </c>
      <c r="R1096" t="b">
        <f t="shared" si="1601"/>
        <v>1</v>
      </c>
      <c r="S1096" t="b">
        <f t="shared" si="1602"/>
        <v>0</v>
      </c>
      <c r="T1096" t="b">
        <f t="shared" si="1603"/>
        <v>0</v>
      </c>
      <c r="U1096" t="b">
        <f t="shared" si="1604"/>
        <v>1</v>
      </c>
      <c r="V1096" t="b">
        <f t="shared" si="1605"/>
        <v>1</v>
      </c>
      <c r="W1096" t="b">
        <f t="shared" si="1606"/>
        <v>0</v>
      </c>
      <c r="X1096" t="b">
        <f t="shared" si="1607"/>
        <v>1</v>
      </c>
      <c r="Y1096" t="b">
        <f t="shared" si="1608"/>
        <v>0</v>
      </c>
      <c r="Z1096" t="b">
        <f t="shared" si="1609"/>
        <v>0</v>
      </c>
      <c r="AA1096" t="b">
        <f t="shared" si="1610"/>
        <v>1</v>
      </c>
      <c r="AB1096" t="b">
        <f t="shared" si="1611"/>
        <v>0</v>
      </c>
      <c r="AC1096" t="b">
        <f t="shared" si="1612"/>
        <v>0</v>
      </c>
      <c r="AD1096" t="b">
        <f t="shared" si="1613"/>
        <v>0</v>
      </c>
      <c r="AE1096" t="b">
        <f t="shared" si="1614"/>
        <v>0</v>
      </c>
      <c r="AF1096" t="b">
        <f t="shared" si="1615"/>
        <v>0</v>
      </c>
      <c r="AG1096" t="b">
        <f t="shared" si="1616"/>
        <v>0</v>
      </c>
      <c r="AH1096" t="b">
        <f t="shared" si="1617"/>
        <v>0</v>
      </c>
      <c r="AI1096" t="b">
        <f t="shared" si="1618"/>
        <v>0</v>
      </c>
      <c r="AJ1096" t="b">
        <f t="shared" si="1619"/>
        <v>0</v>
      </c>
      <c r="AK1096" t="b">
        <f t="shared" si="1620"/>
        <v>0</v>
      </c>
      <c r="AL1096" t="b">
        <f t="shared" si="1621"/>
        <v>0</v>
      </c>
      <c r="AM1096" t="b">
        <f t="shared" si="1622"/>
        <v>0</v>
      </c>
      <c r="AN1096" t="b">
        <f t="shared" si="1623"/>
        <v>0</v>
      </c>
      <c r="AO1096" t="b">
        <f t="shared" si="1624"/>
        <v>0</v>
      </c>
      <c r="AP1096" t="b">
        <f t="shared" si="1625"/>
        <v>0</v>
      </c>
      <c r="AQ1096" t="b">
        <f t="shared" si="1626"/>
        <v>0</v>
      </c>
      <c r="AR1096" t="b">
        <f t="shared" si="1627"/>
        <v>0</v>
      </c>
      <c r="AS1096" t="b">
        <f t="shared" si="1628"/>
        <v>0</v>
      </c>
      <c r="AT1096" t="b">
        <f t="shared" si="1629"/>
        <v>0</v>
      </c>
      <c r="AU1096" t="b">
        <f t="shared" si="1630"/>
        <v>0</v>
      </c>
      <c r="AV1096" t="b">
        <f t="shared" si="1631"/>
        <v>0</v>
      </c>
      <c r="AW1096" t="b">
        <f t="shared" si="1632"/>
        <v>0</v>
      </c>
      <c r="AX1096" t="b">
        <f t="shared" si="1633"/>
        <v>0</v>
      </c>
      <c r="AY1096" t="b">
        <f t="shared" si="1634"/>
        <v>0</v>
      </c>
      <c r="AZ1096" t="b">
        <f t="shared" si="1635"/>
        <v>0</v>
      </c>
      <c r="BA1096" t="b">
        <f t="shared" si="1636"/>
        <v>0</v>
      </c>
      <c r="BB1096" t="b">
        <f t="shared" si="1637"/>
        <v>0</v>
      </c>
      <c r="BC1096" t="b">
        <f t="shared" si="1638"/>
        <v>1</v>
      </c>
      <c r="BD1096" t="b">
        <f t="shared" si="1639"/>
        <v>0</v>
      </c>
      <c r="BE1096" t="b">
        <f t="shared" si="1640"/>
        <v>0</v>
      </c>
      <c r="BF1096" t="b">
        <f t="shared" si="1641"/>
        <v>0</v>
      </c>
      <c r="BG1096" t="b">
        <f t="shared" si="1642"/>
        <v>0</v>
      </c>
      <c r="BH1096" t="b">
        <f t="shared" si="1643"/>
        <v>0</v>
      </c>
      <c r="BI1096" t="b">
        <f t="shared" si="1644"/>
        <v>0</v>
      </c>
      <c r="BJ1096" t="b">
        <f t="shared" si="1645"/>
        <v>0</v>
      </c>
      <c r="BK1096" t="b">
        <f t="shared" si="1646"/>
        <v>0</v>
      </c>
      <c r="BL1096" t="b">
        <f t="shared" si="1647"/>
        <v>0</v>
      </c>
      <c r="BM1096" t="b">
        <f t="shared" si="1648"/>
        <v>0</v>
      </c>
      <c r="BN1096" t="b">
        <f t="shared" si="1649"/>
        <v>0</v>
      </c>
      <c r="BO1096" t="b">
        <f t="shared" si="1650"/>
        <v>0</v>
      </c>
      <c r="BP1096" t="b">
        <f t="shared" si="1651"/>
        <v>0</v>
      </c>
      <c r="BQ1096" t="b">
        <f t="shared" si="1652"/>
        <v>0</v>
      </c>
      <c r="BR1096" t="b">
        <f t="shared" si="1653"/>
        <v>0</v>
      </c>
      <c r="BS1096" t="b">
        <f t="shared" si="1654"/>
        <v>0</v>
      </c>
      <c r="BT1096" t="b">
        <f t="shared" si="1655"/>
        <v>0</v>
      </c>
      <c r="BU1096" t="b">
        <f t="shared" si="1656"/>
        <v>0</v>
      </c>
      <c r="BV1096" t="b">
        <f t="shared" si="1657"/>
        <v>0</v>
      </c>
      <c r="BW1096" t="b">
        <f t="shared" si="1658"/>
        <v>0</v>
      </c>
      <c r="BX1096" t="b">
        <f t="shared" si="1659"/>
        <v>0</v>
      </c>
      <c r="BY1096" t="b">
        <f t="shared" si="1660"/>
        <v>0</v>
      </c>
      <c r="BZ1096" t="b">
        <f t="shared" si="1661"/>
        <v>0</v>
      </c>
      <c r="CA1096" t="b">
        <f t="shared" si="1662"/>
        <v>0</v>
      </c>
      <c r="CB1096" t="b">
        <f t="shared" si="1663"/>
        <v>0</v>
      </c>
      <c r="CC1096" t="b">
        <f t="shared" si="1664"/>
        <v>0</v>
      </c>
      <c r="CD1096" t="b">
        <f t="shared" si="1665"/>
        <v>1</v>
      </c>
      <c r="CE1096" t="b">
        <f t="shared" si="1666"/>
        <v>0</v>
      </c>
      <c r="CF1096" t="b">
        <f t="shared" si="1667"/>
        <v>0</v>
      </c>
      <c r="CG1096" t="b">
        <f t="shared" si="1668"/>
        <v>0</v>
      </c>
      <c r="CH1096" t="b">
        <f t="shared" si="1669"/>
        <v>0</v>
      </c>
      <c r="CI1096" t="b">
        <f t="shared" si="1670"/>
        <v>0</v>
      </c>
      <c r="CJ1096" t="b">
        <f t="shared" si="1671"/>
        <v>1</v>
      </c>
      <c r="CK1096" t="b">
        <f t="shared" si="1672"/>
        <v>0</v>
      </c>
      <c r="CL1096" t="b">
        <f t="shared" si="1673"/>
        <v>0</v>
      </c>
      <c r="CM1096" t="b">
        <f t="shared" si="1674"/>
        <v>0</v>
      </c>
      <c r="CN1096" t="b">
        <f t="shared" si="1675"/>
        <v>0</v>
      </c>
      <c r="CO1096" t="b">
        <f t="shared" si="1676"/>
        <v>0</v>
      </c>
      <c r="CP1096" t="b">
        <f t="shared" si="1677"/>
        <v>0</v>
      </c>
      <c r="CQ1096" t="b">
        <f t="shared" si="1678"/>
        <v>0</v>
      </c>
      <c r="CR1096" t="b">
        <f t="shared" si="1679"/>
        <v>0</v>
      </c>
      <c r="CS1096" t="b">
        <f t="shared" si="1680"/>
        <v>0</v>
      </c>
      <c r="CT1096" t="b">
        <f t="shared" si="1681"/>
        <v>0</v>
      </c>
      <c r="CU1096" t="b">
        <f t="shared" si="1682"/>
        <v>0</v>
      </c>
      <c r="CV1096" t="b">
        <f t="shared" si="1683"/>
        <v>0</v>
      </c>
      <c r="CW1096" t="b">
        <f t="shared" si="1684"/>
        <v>0</v>
      </c>
      <c r="CX1096" t="b">
        <f t="shared" si="1685"/>
        <v>0</v>
      </c>
      <c r="CY1096" t="b">
        <f t="shared" si="1686"/>
        <v>0</v>
      </c>
      <c r="CZ1096" t="b">
        <f t="shared" si="1687"/>
        <v>0</v>
      </c>
      <c r="DA1096" t="b">
        <f t="shared" si="1688"/>
        <v>0</v>
      </c>
      <c r="DB1096" t="b">
        <f t="shared" si="1689"/>
        <v>0</v>
      </c>
      <c r="DC1096" t="b">
        <f t="shared" si="1690"/>
        <v>0</v>
      </c>
      <c r="DD1096" t="b">
        <f t="shared" si="1691"/>
        <v>0</v>
      </c>
    </row>
    <row r="1097" spans="1:108">
      <c r="A1097" t="s">
        <v>359</v>
      </c>
      <c r="C1097" t="s">
        <v>352</v>
      </c>
      <c r="F1097" t="s">
        <v>353</v>
      </c>
      <c r="G1097" t="s">
        <v>326</v>
      </c>
      <c r="H1097" t="s">
        <v>7444</v>
      </c>
      <c r="I1097" t="s">
        <v>7417</v>
      </c>
      <c r="J1097" s="3" t="s">
        <v>124</v>
      </c>
      <c r="K1097" t="s">
        <v>16</v>
      </c>
      <c r="L1097" t="s">
        <v>356</v>
      </c>
      <c r="M1097" t="s">
        <v>6079</v>
      </c>
      <c r="N1097" t="s">
        <v>360</v>
      </c>
      <c r="O1097" t="b">
        <f t="shared" si="1598"/>
        <v>1</v>
      </c>
      <c r="P1097" t="b">
        <f t="shared" si="1599"/>
        <v>1</v>
      </c>
      <c r="Q1097" t="b">
        <f t="shared" si="1600"/>
        <v>0</v>
      </c>
      <c r="R1097" t="b">
        <f t="shared" si="1601"/>
        <v>0</v>
      </c>
      <c r="S1097" t="b">
        <f t="shared" si="1602"/>
        <v>1</v>
      </c>
      <c r="T1097" t="b">
        <f t="shared" si="1603"/>
        <v>1</v>
      </c>
      <c r="U1097" t="b">
        <f t="shared" si="1604"/>
        <v>0</v>
      </c>
      <c r="V1097" t="b">
        <f t="shared" si="1605"/>
        <v>0</v>
      </c>
      <c r="W1097" t="b">
        <f t="shared" si="1606"/>
        <v>0</v>
      </c>
      <c r="X1097" t="b">
        <f t="shared" si="1607"/>
        <v>0</v>
      </c>
      <c r="Y1097" t="b">
        <f t="shared" si="1608"/>
        <v>0</v>
      </c>
      <c r="Z1097" t="b">
        <f t="shared" si="1609"/>
        <v>0</v>
      </c>
      <c r="AA1097" t="b">
        <f t="shared" si="1610"/>
        <v>0</v>
      </c>
      <c r="AB1097" t="b">
        <f t="shared" si="1611"/>
        <v>1</v>
      </c>
      <c r="AC1097" t="b">
        <f t="shared" si="1612"/>
        <v>0</v>
      </c>
      <c r="AD1097" t="b">
        <f t="shared" si="1613"/>
        <v>0</v>
      </c>
      <c r="AE1097" t="b">
        <f t="shared" si="1614"/>
        <v>0</v>
      </c>
      <c r="AF1097" t="b">
        <f t="shared" si="1615"/>
        <v>0</v>
      </c>
      <c r="AG1097" t="b">
        <f t="shared" si="1616"/>
        <v>0</v>
      </c>
      <c r="AH1097" t="b">
        <f t="shared" si="1617"/>
        <v>0</v>
      </c>
      <c r="AI1097" t="b">
        <f t="shared" si="1618"/>
        <v>0</v>
      </c>
      <c r="AJ1097" t="b">
        <f t="shared" si="1619"/>
        <v>0</v>
      </c>
      <c r="AK1097" t="b">
        <f t="shared" si="1620"/>
        <v>0</v>
      </c>
      <c r="AL1097" t="b">
        <f t="shared" si="1621"/>
        <v>1</v>
      </c>
      <c r="AM1097" t="b">
        <f t="shared" si="1622"/>
        <v>0</v>
      </c>
      <c r="AN1097" t="b">
        <f t="shared" si="1623"/>
        <v>0</v>
      </c>
      <c r="AO1097" t="b">
        <f t="shared" si="1624"/>
        <v>0</v>
      </c>
      <c r="AP1097" t="b">
        <f t="shared" si="1625"/>
        <v>0</v>
      </c>
      <c r="AQ1097" t="b">
        <f t="shared" si="1626"/>
        <v>0</v>
      </c>
      <c r="AR1097" t="b">
        <f t="shared" si="1627"/>
        <v>0</v>
      </c>
      <c r="AS1097" t="b">
        <f t="shared" si="1628"/>
        <v>0</v>
      </c>
      <c r="AT1097" t="b">
        <f t="shared" si="1629"/>
        <v>0</v>
      </c>
      <c r="AU1097" t="b">
        <f t="shared" si="1630"/>
        <v>0</v>
      </c>
      <c r="AV1097" t="b">
        <f t="shared" si="1631"/>
        <v>0</v>
      </c>
      <c r="AW1097" t="b">
        <f t="shared" si="1632"/>
        <v>0</v>
      </c>
      <c r="AX1097" t="b">
        <f t="shared" si="1633"/>
        <v>0</v>
      </c>
      <c r="AY1097" t="b">
        <f t="shared" si="1634"/>
        <v>0</v>
      </c>
      <c r="AZ1097" t="b">
        <f t="shared" si="1635"/>
        <v>0</v>
      </c>
      <c r="BA1097" t="b">
        <f t="shared" si="1636"/>
        <v>0</v>
      </c>
      <c r="BB1097" t="b">
        <f t="shared" si="1637"/>
        <v>0</v>
      </c>
      <c r="BC1097" t="b">
        <f t="shared" si="1638"/>
        <v>0</v>
      </c>
      <c r="BD1097" t="b">
        <f t="shared" si="1639"/>
        <v>0</v>
      </c>
      <c r="BE1097" t="b">
        <f t="shared" si="1640"/>
        <v>0</v>
      </c>
      <c r="BF1097" t="b">
        <f t="shared" si="1641"/>
        <v>0</v>
      </c>
      <c r="BG1097" t="b">
        <f t="shared" si="1642"/>
        <v>0</v>
      </c>
      <c r="BH1097" t="b">
        <f t="shared" si="1643"/>
        <v>0</v>
      </c>
      <c r="BI1097" t="b">
        <f t="shared" si="1644"/>
        <v>0</v>
      </c>
      <c r="BJ1097" t="b">
        <f t="shared" si="1645"/>
        <v>0</v>
      </c>
      <c r="BK1097" t="b">
        <f t="shared" si="1646"/>
        <v>0</v>
      </c>
      <c r="BL1097" t="b">
        <f t="shared" si="1647"/>
        <v>0</v>
      </c>
      <c r="BM1097" t="b">
        <f t="shared" si="1648"/>
        <v>0</v>
      </c>
      <c r="BN1097" t="b">
        <f t="shared" si="1649"/>
        <v>0</v>
      </c>
      <c r="BO1097" t="b">
        <f t="shared" si="1650"/>
        <v>0</v>
      </c>
      <c r="BP1097" t="b">
        <f t="shared" si="1651"/>
        <v>0</v>
      </c>
      <c r="BQ1097" t="b">
        <f t="shared" si="1652"/>
        <v>0</v>
      </c>
      <c r="BR1097" t="b">
        <f t="shared" si="1653"/>
        <v>0</v>
      </c>
      <c r="BS1097" t="b">
        <f t="shared" si="1654"/>
        <v>0</v>
      </c>
      <c r="BT1097" t="b">
        <f t="shared" si="1655"/>
        <v>0</v>
      </c>
      <c r="BU1097" t="b">
        <f t="shared" si="1656"/>
        <v>0</v>
      </c>
      <c r="BV1097" t="b">
        <f t="shared" si="1657"/>
        <v>0</v>
      </c>
      <c r="BW1097" t="b">
        <f t="shared" si="1658"/>
        <v>0</v>
      </c>
      <c r="BX1097" t="b">
        <f t="shared" si="1659"/>
        <v>0</v>
      </c>
      <c r="BY1097" t="b">
        <f t="shared" si="1660"/>
        <v>0</v>
      </c>
      <c r="BZ1097" t="b">
        <f t="shared" si="1661"/>
        <v>0</v>
      </c>
      <c r="CA1097" t="b">
        <f t="shared" si="1662"/>
        <v>0</v>
      </c>
      <c r="CB1097" t="b">
        <f t="shared" si="1663"/>
        <v>0</v>
      </c>
      <c r="CC1097" t="b">
        <f t="shared" si="1664"/>
        <v>0</v>
      </c>
      <c r="CD1097" t="b">
        <f t="shared" si="1665"/>
        <v>0</v>
      </c>
      <c r="CE1097" t="b">
        <f t="shared" si="1666"/>
        <v>0</v>
      </c>
      <c r="CF1097" t="b">
        <f t="shared" si="1667"/>
        <v>0</v>
      </c>
      <c r="CG1097" t="b">
        <f t="shared" si="1668"/>
        <v>1</v>
      </c>
      <c r="CH1097" t="b">
        <f t="shared" si="1669"/>
        <v>0</v>
      </c>
      <c r="CI1097" t="b">
        <f t="shared" si="1670"/>
        <v>0</v>
      </c>
      <c r="CJ1097" t="b">
        <f t="shared" si="1671"/>
        <v>0</v>
      </c>
      <c r="CK1097" t="b">
        <f t="shared" si="1672"/>
        <v>0</v>
      </c>
      <c r="CL1097" t="b">
        <f t="shared" si="1673"/>
        <v>0</v>
      </c>
      <c r="CM1097" t="b">
        <f t="shared" si="1674"/>
        <v>0</v>
      </c>
      <c r="CN1097" t="b">
        <f t="shared" si="1675"/>
        <v>0</v>
      </c>
      <c r="CO1097" t="b">
        <f t="shared" si="1676"/>
        <v>0</v>
      </c>
      <c r="CP1097" t="b">
        <f t="shared" si="1677"/>
        <v>0</v>
      </c>
      <c r="CQ1097" t="b">
        <f t="shared" si="1678"/>
        <v>0</v>
      </c>
      <c r="CR1097" t="b">
        <f t="shared" si="1679"/>
        <v>0</v>
      </c>
      <c r="CS1097" t="b">
        <f t="shared" si="1680"/>
        <v>0</v>
      </c>
      <c r="CT1097" t="b">
        <f t="shared" si="1681"/>
        <v>0</v>
      </c>
      <c r="CU1097" t="b">
        <f t="shared" si="1682"/>
        <v>0</v>
      </c>
      <c r="CV1097" t="b">
        <f t="shared" si="1683"/>
        <v>0</v>
      </c>
      <c r="CW1097" t="b">
        <f t="shared" si="1684"/>
        <v>0</v>
      </c>
      <c r="CX1097" t="b">
        <f t="shared" si="1685"/>
        <v>0</v>
      </c>
      <c r="CY1097" t="b">
        <f t="shared" si="1686"/>
        <v>0</v>
      </c>
      <c r="CZ1097" t="b">
        <f t="shared" si="1687"/>
        <v>0</v>
      </c>
      <c r="DA1097" t="b">
        <f t="shared" si="1688"/>
        <v>0</v>
      </c>
      <c r="DB1097" t="b">
        <f t="shared" si="1689"/>
        <v>0</v>
      </c>
      <c r="DC1097" t="b">
        <f t="shared" si="1690"/>
        <v>0</v>
      </c>
      <c r="DD1097" t="b">
        <f t="shared" si="1691"/>
        <v>0</v>
      </c>
    </row>
    <row r="1098" spans="1:108">
      <c r="A1098" s="4" t="s">
        <v>361</v>
      </c>
      <c r="C1098" t="s">
        <v>352</v>
      </c>
      <c r="D1098" s="4"/>
      <c r="E1098" s="4"/>
      <c r="F1098" t="s">
        <v>353</v>
      </c>
      <c r="G1098" t="s">
        <v>326</v>
      </c>
      <c r="H1098" t="s">
        <v>7444</v>
      </c>
      <c r="I1098" t="s">
        <v>7417</v>
      </c>
      <c r="J1098" s="4" t="s">
        <v>362</v>
      </c>
      <c r="K1098" s="4" t="s">
        <v>136</v>
      </c>
      <c r="L1098" s="4" t="s">
        <v>6209</v>
      </c>
      <c r="M1098" s="4" t="s">
        <v>363</v>
      </c>
      <c r="N1098" s="4" t="s">
        <v>364</v>
      </c>
      <c r="O1098" s="4" t="b">
        <f t="shared" si="1598"/>
        <v>1</v>
      </c>
      <c r="P1098" s="4" t="b">
        <f t="shared" si="1599"/>
        <v>1</v>
      </c>
      <c r="Q1098" s="4" t="b">
        <f t="shared" si="1600"/>
        <v>1</v>
      </c>
      <c r="R1098" s="4" t="b">
        <f t="shared" si="1601"/>
        <v>0</v>
      </c>
      <c r="S1098" s="4" t="b">
        <f t="shared" si="1602"/>
        <v>1</v>
      </c>
      <c r="T1098" s="4" t="b">
        <f t="shared" si="1603"/>
        <v>1</v>
      </c>
      <c r="U1098" s="4" t="b">
        <f t="shared" si="1604"/>
        <v>1</v>
      </c>
      <c r="V1098" s="4" t="b">
        <f t="shared" si="1605"/>
        <v>0</v>
      </c>
      <c r="W1098" s="4" t="b">
        <f t="shared" si="1606"/>
        <v>1</v>
      </c>
      <c r="X1098" s="4" t="b">
        <f t="shared" si="1607"/>
        <v>0</v>
      </c>
      <c r="Y1098" s="4" t="b">
        <f t="shared" si="1608"/>
        <v>0</v>
      </c>
      <c r="Z1098" s="4" t="b">
        <f t="shared" si="1609"/>
        <v>0</v>
      </c>
      <c r="AA1098" s="4" t="b">
        <f t="shared" si="1610"/>
        <v>0</v>
      </c>
      <c r="AB1098" s="4" t="b">
        <f t="shared" si="1611"/>
        <v>1</v>
      </c>
      <c r="AC1098" s="4" t="b">
        <f t="shared" si="1612"/>
        <v>0</v>
      </c>
      <c r="AD1098" s="4" t="b">
        <f t="shared" si="1613"/>
        <v>0</v>
      </c>
      <c r="AE1098" s="4" t="b">
        <f t="shared" si="1614"/>
        <v>0</v>
      </c>
      <c r="AF1098" s="4" t="b">
        <f t="shared" si="1615"/>
        <v>0</v>
      </c>
      <c r="AG1098" s="4" t="b">
        <f t="shared" si="1616"/>
        <v>0</v>
      </c>
      <c r="AH1098" s="4" t="b">
        <f t="shared" si="1617"/>
        <v>1</v>
      </c>
      <c r="AI1098" s="4" t="b">
        <f t="shared" si="1618"/>
        <v>1</v>
      </c>
      <c r="AJ1098" s="4" t="b">
        <f t="shared" si="1619"/>
        <v>0</v>
      </c>
      <c r="AK1098" s="4" t="b">
        <f t="shared" si="1620"/>
        <v>0</v>
      </c>
      <c r="AL1098" s="4" t="b">
        <f t="shared" si="1621"/>
        <v>1</v>
      </c>
      <c r="AM1098" s="4" t="b">
        <f t="shared" si="1622"/>
        <v>0</v>
      </c>
      <c r="AN1098" s="4" t="b">
        <f t="shared" si="1623"/>
        <v>0</v>
      </c>
      <c r="AO1098" s="4" t="b">
        <f t="shared" si="1624"/>
        <v>0</v>
      </c>
      <c r="AP1098" s="4" t="b">
        <f t="shared" si="1625"/>
        <v>0</v>
      </c>
      <c r="AQ1098" s="4" t="b">
        <f t="shared" si="1626"/>
        <v>0</v>
      </c>
      <c r="AR1098" s="4" t="b">
        <f t="shared" si="1627"/>
        <v>0</v>
      </c>
      <c r="AS1098" s="4" t="b">
        <f t="shared" si="1628"/>
        <v>0</v>
      </c>
      <c r="AT1098" s="4" t="b">
        <f t="shared" si="1629"/>
        <v>0</v>
      </c>
      <c r="AU1098" s="4" t="b">
        <f t="shared" si="1630"/>
        <v>0</v>
      </c>
      <c r="AV1098" s="4" t="b">
        <f t="shared" si="1631"/>
        <v>0</v>
      </c>
      <c r="AW1098" s="4" t="b">
        <f t="shared" si="1632"/>
        <v>0</v>
      </c>
      <c r="AX1098" s="4" t="b">
        <f t="shared" si="1633"/>
        <v>0</v>
      </c>
      <c r="AY1098" s="4" t="b">
        <f t="shared" si="1634"/>
        <v>0</v>
      </c>
      <c r="AZ1098" s="4" t="b">
        <f t="shared" si="1635"/>
        <v>0</v>
      </c>
      <c r="BA1098" s="4" t="b">
        <f t="shared" si="1636"/>
        <v>1</v>
      </c>
      <c r="BB1098" s="4" t="b">
        <f t="shared" si="1637"/>
        <v>0</v>
      </c>
      <c r="BC1098" s="4" t="b">
        <f t="shared" si="1638"/>
        <v>0</v>
      </c>
      <c r="BD1098" s="4" t="b">
        <f t="shared" si="1639"/>
        <v>0</v>
      </c>
      <c r="BE1098" s="4" t="b">
        <f t="shared" si="1640"/>
        <v>0</v>
      </c>
      <c r="BF1098" s="4" t="b">
        <f t="shared" si="1641"/>
        <v>0</v>
      </c>
      <c r="BG1098" s="4" t="b">
        <f t="shared" si="1642"/>
        <v>1</v>
      </c>
      <c r="BH1098" s="4" t="b">
        <f t="shared" si="1643"/>
        <v>0</v>
      </c>
      <c r="BI1098" s="4" t="b">
        <f t="shared" si="1644"/>
        <v>0</v>
      </c>
      <c r="BJ1098" s="4" t="b">
        <f t="shared" si="1645"/>
        <v>0</v>
      </c>
      <c r="BK1098" s="4" t="b">
        <f t="shared" si="1646"/>
        <v>0</v>
      </c>
      <c r="BL1098" s="4" t="b">
        <f t="shared" si="1647"/>
        <v>1</v>
      </c>
      <c r="BM1098" s="4" t="b">
        <f t="shared" si="1648"/>
        <v>0</v>
      </c>
      <c r="BN1098" s="4" t="b">
        <f t="shared" si="1649"/>
        <v>0</v>
      </c>
      <c r="BO1098" s="4" t="b">
        <f t="shared" si="1650"/>
        <v>0</v>
      </c>
      <c r="BP1098" s="4" t="b">
        <f t="shared" si="1651"/>
        <v>1</v>
      </c>
      <c r="BQ1098" s="4" t="b">
        <f t="shared" si="1652"/>
        <v>1</v>
      </c>
      <c r="BR1098" s="4" t="b">
        <f t="shared" si="1653"/>
        <v>0</v>
      </c>
      <c r="BS1098" s="4" t="b">
        <f t="shared" si="1654"/>
        <v>1</v>
      </c>
      <c r="BT1098" s="4" t="b">
        <f t="shared" si="1655"/>
        <v>0</v>
      </c>
      <c r="BU1098" s="4" t="b">
        <f t="shared" si="1656"/>
        <v>0</v>
      </c>
      <c r="BV1098" s="4" t="b">
        <f t="shared" si="1657"/>
        <v>0</v>
      </c>
      <c r="BW1098" s="4" t="b">
        <f t="shared" si="1658"/>
        <v>0</v>
      </c>
      <c r="BX1098" s="4" t="b">
        <f t="shared" si="1659"/>
        <v>0</v>
      </c>
      <c r="BY1098" s="4" t="b">
        <f t="shared" si="1660"/>
        <v>0</v>
      </c>
      <c r="BZ1098" s="4" t="b">
        <f t="shared" si="1661"/>
        <v>0</v>
      </c>
      <c r="CA1098" s="4" t="b">
        <f t="shared" si="1662"/>
        <v>0</v>
      </c>
      <c r="CB1098" s="4" t="b">
        <f t="shared" si="1663"/>
        <v>0</v>
      </c>
      <c r="CC1098" s="4" t="b">
        <f t="shared" si="1664"/>
        <v>0</v>
      </c>
      <c r="CD1098" s="4" t="b">
        <f t="shared" si="1665"/>
        <v>0</v>
      </c>
      <c r="CE1098" s="4" t="b">
        <f t="shared" si="1666"/>
        <v>0</v>
      </c>
      <c r="CF1098" s="4" t="b">
        <f t="shared" si="1667"/>
        <v>0</v>
      </c>
      <c r="CG1098" s="4" t="b">
        <f t="shared" si="1668"/>
        <v>1</v>
      </c>
      <c r="CH1098" s="4" t="b">
        <f t="shared" si="1669"/>
        <v>0</v>
      </c>
      <c r="CI1098" s="4" t="b">
        <f t="shared" si="1670"/>
        <v>0</v>
      </c>
      <c r="CJ1098" s="4" t="b">
        <f t="shared" si="1671"/>
        <v>0</v>
      </c>
      <c r="CK1098" s="4" t="b">
        <f t="shared" si="1672"/>
        <v>0</v>
      </c>
      <c r="CL1098" s="4" t="b">
        <f t="shared" si="1673"/>
        <v>0</v>
      </c>
      <c r="CM1098" s="4" t="b">
        <f t="shared" si="1674"/>
        <v>0</v>
      </c>
      <c r="CN1098" s="4" t="b">
        <f t="shared" si="1675"/>
        <v>0</v>
      </c>
      <c r="CO1098" s="4" t="b">
        <f t="shared" si="1676"/>
        <v>0</v>
      </c>
      <c r="CP1098" s="4" t="b">
        <f t="shared" si="1677"/>
        <v>0</v>
      </c>
      <c r="CQ1098" s="4" t="b">
        <f t="shared" si="1678"/>
        <v>0</v>
      </c>
      <c r="CR1098" s="4" t="b">
        <f t="shared" si="1679"/>
        <v>0</v>
      </c>
      <c r="CS1098" s="4" t="b">
        <f t="shared" si="1680"/>
        <v>0</v>
      </c>
      <c r="CT1098" s="4" t="b">
        <f t="shared" si="1681"/>
        <v>0</v>
      </c>
      <c r="CU1098" s="4" t="b">
        <f t="shared" si="1682"/>
        <v>0</v>
      </c>
      <c r="CV1098" s="4" t="b">
        <f t="shared" si="1683"/>
        <v>0</v>
      </c>
      <c r="CW1098" s="4" t="b">
        <f t="shared" si="1684"/>
        <v>0</v>
      </c>
      <c r="CX1098" s="4" t="b">
        <f t="shared" si="1685"/>
        <v>0</v>
      </c>
      <c r="CY1098" s="4" t="b">
        <f t="shared" si="1686"/>
        <v>0</v>
      </c>
      <c r="CZ1098" s="4" t="b">
        <f t="shared" si="1687"/>
        <v>0</v>
      </c>
      <c r="DA1098" s="4" t="b">
        <f t="shared" si="1688"/>
        <v>0</v>
      </c>
      <c r="DB1098" s="4" t="b">
        <f t="shared" si="1689"/>
        <v>0</v>
      </c>
      <c r="DC1098" s="4" t="b">
        <f t="shared" si="1690"/>
        <v>0</v>
      </c>
      <c r="DD1098" s="4" t="b">
        <f t="shared" si="1691"/>
        <v>0</v>
      </c>
    </row>
    <row r="1099" spans="1:108">
      <c r="A1099" t="s">
        <v>365</v>
      </c>
      <c r="C1099" t="s">
        <v>352</v>
      </c>
      <c r="F1099" t="s">
        <v>353</v>
      </c>
      <c r="G1099" t="s">
        <v>326</v>
      </c>
      <c r="H1099" t="s">
        <v>7444</v>
      </c>
      <c r="I1099" t="s">
        <v>7417</v>
      </c>
      <c r="J1099" t="s">
        <v>183</v>
      </c>
      <c r="K1099" t="s">
        <v>183</v>
      </c>
      <c r="L1099" t="s">
        <v>6210</v>
      </c>
      <c r="M1099" t="s">
        <v>366</v>
      </c>
      <c r="N1099" t="s">
        <v>367</v>
      </c>
      <c r="O1099" t="b">
        <f t="shared" si="1598"/>
        <v>0</v>
      </c>
      <c r="P1099" t="b">
        <f t="shared" si="1599"/>
        <v>1</v>
      </c>
      <c r="Q1099" t="b">
        <f t="shared" si="1600"/>
        <v>1</v>
      </c>
      <c r="R1099" t="b">
        <f t="shared" si="1601"/>
        <v>1</v>
      </c>
      <c r="S1099" t="b">
        <f t="shared" si="1602"/>
        <v>0</v>
      </c>
      <c r="T1099" t="b">
        <f t="shared" si="1603"/>
        <v>1</v>
      </c>
      <c r="U1099" t="b">
        <f t="shared" si="1604"/>
        <v>1</v>
      </c>
      <c r="V1099" t="b">
        <f t="shared" si="1605"/>
        <v>1</v>
      </c>
      <c r="W1099" t="b">
        <f t="shared" si="1606"/>
        <v>0</v>
      </c>
      <c r="X1099" t="b">
        <f t="shared" si="1607"/>
        <v>0</v>
      </c>
      <c r="Y1099" t="b">
        <f t="shared" si="1608"/>
        <v>1</v>
      </c>
      <c r="Z1099" t="b">
        <f t="shared" si="1609"/>
        <v>0</v>
      </c>
      <c r="AA1099" t="b">
        <f t="shared" si="1610"/>
        <v>1</v>
      </c>
      <c r="AB1099" t="b">
        <f t="shared" si="1611"/>
        <v>0</v>
      </c>
      <c r="AC1099" t="b">
        <f t="shared" si="1612"/>
        <v>0</v>
      </c>
      <c r="AD1099" t="b">
        <f t="shared" si="1613"/>
        <v>0</v>
      </c>
      <c r="AE1099" t="b">
        <f t="shared" si="1614"/>
        <v>0</v>
      </c>
      <c r="AF1099" t="b">
        <f t="shared" si="1615"/>
        <v>0</v>
      </c>
      <c r="AG1099" t="b">
        <f t="shared" si="1616"/>
        <v>0</v>
      </c>
      <c r="AH1099" t="b">
        <f t="shared" si="1617"/>
        <v>0</v>
      </c>
      <c r="AI1099" t="b">
        <f t="shared" si="1618"/>
        <v>0</v>
      </c>
      <c r="AJ1099" t="b">
        <f t="shared" si="1619"/>
        <v>0</v>
      </c>
      <c r="AK1099" t="b">
        <f t="shared" si="1620"/>
        <v>0</v>
      </c>
      <c r="AL1099" t="b">
        <f t="shared" si="1621"/>
        <v>1</v>
      </c>
      <c r="AM1099" t="b">
        <f t="shared" si="1622"/>
        <v>1</v>
      </c>
      <c r="AN1099" t="b">
        <f t="shared" si="1623"/>
        <v>0</v>
      </c>
      <c r="AO1099" t="b">
        <f t="shared" si="1624"/>
        <v>0</v>
      </c>
      <c r="AP1099" t="b">
        <f t="shared" si="1625"/>
        <v>0</v>
      </c>
      <c r="AQ1099" t="b">
        <f t="shared" si="1626"/>
        <v>0</v>
      </c>
      <c r="AR1099" t="b">
        <f t="shared" si="1627"/>
        <v>0</v>
      </c>
      <c r="AS1099" t="b">
        <f t="shared" si="1628"/>
        <v>0</v>
      </c>
      <c r="AT1099" t="b">
        <f t="shared" si="1629"/>
        <v>0</v>
      </c>
      <c r="AU1099" t="b">
        <f t="shared" si="1630"/>
        <v>0</v>
      </c>
      <c r="AV1099" t="b">
        <f t="shared" si="1631"/>
        <v>0</v>
      </c>
      <c r="AW1099" t="b">
        <f t="shared" si="1632"/>
        <v>0</v>
      </c>
      <c r="AX1099" t="b">
        <f t="shared" si="1633"/>
        <v>0</v>
      </c>
      <c r="AY1099" t="b">
        <f t="shared" si="1634"/>
        <v>0</v>
      </c>
      <c r="AZ1099" t="b">
        <f t="shared" si="1635"/>
        <v>0</v>
      </c>
      <c r="BA1099" t="b">
        <f t="shared" si="1636"/>
        <v>0</v>
      </c>
      <c r="BB1099" t="b">
        <f t="shared" si="1637"/>
        <v>1</v>
      </c>
      <c r="BC1099" t="b">
        <f t="shared" si="1638"/>
        <v>1</v>
      </c>
      <c r="BD1099" t="b">
        <f t="shared" si="1639"/>
        <v>0</v>
      </c>
      <c r="BE1099" t="b">
        <f t="shared" si="1640"/>
        <v>0</v>
      </c>
      <c r="BF1099" t="b">
        <f t="shared" si="1641"/>
        <v>0</v>
      </c>
      <c r="BG1099" t="b">
        <f t="shared" si="1642"/>
        <v>1</v>
      </c>
      <c r="BH1099" t="b">
        <f t="shared" si="1643"/>
        <v>0</v>
      </c>
      <c r="BI1099" t="b">
        <f t="shared" si="1644"/>
        <v>0</v>
      </c>
      <c r="BJ1099" t="b">
        <f t="shared" si="1645"/>
        <v>0</v>
      </c>
      <c r="BK1099" t="b">
        <f t="shared" si="1646"/>
        <v>0</v>
      </c>
      <c r="BL1099" t="b">
        <f t="shared" si="1647"/>
        <v>0</v>
      </c>
      <c r="BM1099" t="b">
        <f t="shared" si="1648"/>
        <v>0</v>
      </c>
      <c r="BN1099" t="b">
        <f t="shared" si="1649"/>
        <v>0</v>
      </c>
      <c r="BO1099" t="b">
        <f t="shared" si="1650"/>
        <v>1</v>
      </c>
      <c r="BP1099" t="b">
        <f t="shared" si="1651"/>
        <v>1</v>
      </c>
      <c r="BQ1099" t="b">
        <f t="shared" si="1652"/>
        <v>0</v>
      </c>
      <c r="BR1099" t="b">
        <f t="shared" si="1653"/>
        <v>0</v>
      </c>
      <c r="BS1099" t="b">
        <f t="shared" si="1654"/>
        <v>0</v>
      </c>
      <c r="BT1099" t="b">
        <f t="shared" si="1655"/>
        <v>0</v>
      </c>
      <c r="BU1099" t="b">
        <f t="shared" si="1656"/>
        <v>0</v>
      </c>
      <c r="BV1099" t="b">
        <f t="shared" si="1657"/>
        <v>0</v>
      </c>
      <c r="BW1099" t="b">
        <f t="shared" si="1658"/>
        <v>0</v>
      </c>
      <c r="BX1099" t="b">
        <f t="shared" si="1659"/>
        <v>1</v>
      </c>
      <c r="BY1099" t="b">
        <f t="shared" si="1660"/>
        <v>0</v>
      </c>
      <c r="BZ1099" t="b">
        <f t="shared" si="1661"/>
        <v>0</v>
      </c>
      <c r="CA1099" t="b">
        <f t="shared" si="1662"/>
        <v>0</v>
      </c>
      <c r="CB1099" t="b">
        <f t="shared" si="1663"/>
        <v>0</v>
      </c>
      <c r="CC1099" t="b">
        <f t="shared" si="1664"/>
        <v>0</v>
      </c>
      <c r="CD1099" t="b">
        <f t="shared" si="1665"/>
        <v>0</v>
      </c>
      <c r="CE1099" t="b">
        <f t="shared" si="1666"/>
        <v>0</v>
      </c>
      <c r="CF1099" t="b">
        <f t="shared" si="1667"/>
        <v>0</v>
      </c>
      <c r="CG1099" t="b">
        <f t="shared" si="1668"/>
        <v>0</v>
      </c>
      <c r="CH1099" t="b">
        <f t="shared" si="1669"/>
        <v>0</v>
      </c>
      <c r="CI1099" t="b">
        <f t="shared" si="1670"/>
        <v>0</v>
      </c>
      <c r="CJ1099" t="b">
        <f t="shared" si="1671"/>
        <v>0</v>
      </c>
      <c r="CK1099" t="b">
        <f t="shared" si="1672"/>
        <v>0</v>
      </c>
      <c r="CL1099" t="b">
        <f t="shared" si="1673"/>
        <v>0</v>
      </c>
      <c r="CM1099" t="b">
        <f t="shared" si="1674"/>
        <v>0</v>
      </c>
      <c r="CN1099" t="b">
        <f t="shared" si="1675"/>
        <v>0</v>
      </c>
      <c r="CO1099" t="b">
        <f t="shared" si="1676"/>
        <v>0</v>
      </c>
      <c r="CP1099" t="b">
        <f t="shared" si="1677"/>
        <v>0</v>
      </c>
      <c r="CQ1099" t="b">
        <f t="shared" si="1678"/>
        <v>0</v>
      </c>
      <c r="CR1099" t="b">
        <f t="shared" si="1679"/>
        <v>0</v>
      </c>
      <c r="CS1099" t="b">
        <f t="shared" si="1680"/>
        <v>0</v>
      </c>
      <c r="CT1099" t="b">
        <f t="shared" si="1681"/>
        <v>0</v>
      </c>
      <c r="CU1099" t="b">
        <f t="shared" si="1682"/>
        <v>0</v>
      </c>
      <c r="CV1099" t="b">
        <f t="shared" si="1683"/>
        <v>0</v>
      </c>
      <c r="CW1099" t="b">
        <f t="shared" si="1684"/>
        <v>0</v>
      </c>
      <c r="CX1099" t="b">
        <f t="shared" si="1685"/>
        <v>0</v>
      </c>
      <c r="CY1099" t="b">
        <f t="shared" si="1686"/>
        <v>0</v>
      </c>
      <c r="CZ1099" t="b">
        <f t="shared" si="1687"/>
        <v>0</v>
      </c>
      <c r="DA1099" t="b">
        <f t="shared" si="1688"/>
        <v>0</v>
      </c>
      <c r="DB1099" t="b">
        <f t="shared" si="1689"/>
        <v>0</v>
      </c>
      <c r="DC1099" t="b">
        <f t="shared" si="1690"/>
        <v>0</v>
      </c>
      <c r="DD1099" t="b">
        <f t="shared" si="1691"/>
        <v>0</v>
      </c>
    </row>
    <row r="1100" spans="1:108">
      <c r="A1100" t="s">
        <v>368</v>
      </c>
      <c r="B1100" t="s">
        <v>369</v>
      </c>
      <c r="C1100" t="s">
        <v>374</v>
      </c>
      <c r="F1100" t="s">
        <v>370</v>
      </c>
      <c r="G1100" t="s">
        <v>326</v>
      </c>
      <c r="H1100" t="s">
        <v>7444</v>
      </c>
      <c r="I1100" t="s">
        <v>7417</v>
      </c>
      <c r="J1100" t="s">
        <v>16</v>
      </c>
      <c r="K1100" t="s">
        <v>16</v>
      </c>
      <c r="L1100" t="s">
        <v>6211</v>
      </c>
      <c r="M1100" t="s">
        <v>371</v>
      </c>
      <c r="N1100" t="s">
        <v>372</v>
      </c>
      <c r="O1100" t="b">
        <f t="shared" si="1598"/>
        <v>1</v>
      </c>
      <c r="P1100" t="b">
        <f t="shared" si="1599"/>
        <v>1</v>
      </c>
      <c r="Q1100" t="b">
        <f t="shared" si="1600"/>
        <v>1</v>
      </c>
      <c r="R1100" t="b">
        <f t="shared" si="1601"/>
        <v>0</v>
      </c>
      <c r="S1100" t="b">
        <f t="shared" si="1602"/>
        <v>1</v>
      </c>
      <c r="T1100" t="b">
        <f t="shared" si="1603"/>
        <v>1</v>
      </c>
      <c r="U1100" t="b">
        <f t="shared" si="1604"/>
        <v>1</v>
      </c>
      <c r="V1100" t="b">
        <f t="shared" si="1605"/>
        <v>1</v>
      </c>
      <c r="W1100" t="b">
        <f t="shared" si="1606"/>
        <v>1</v>
      </c>
      <c r="X1100" t="b">
        <f t="shared" si="1607"/>
        <v>1</v>
      </c>
      <c r="Y1100" t="b">
        <f t="shared" si="1608"/>
        <v>0</v>
      </c>
      <c r="Z1100" t="b">
        <f t="shared" si="1609"/>
        <v>0</v>
      </c>
      <c r="AA1100" t="b">
        <f t="shared" si="1610"/>
        <v>1</v>
      </c>
      <c r="AB1100" t="b">
        <f t="shared" si="1611"/>
        <v>0</v>
      </c>
      <c r="AC1100" t="b">
        <f t="shared" si="1612"/>
        <v>1</v>
      </c>
      <c r="AD1100" t="b">
        <f t="shared" si="1613"/>
        <v>0</v>
      </c>
      <c r="AE1100" t="b">
        <f t="shared" si="1614"/>
        <v>0</v>
      </c>
      <c r="AF1100" t="b">
        <f t="shared" si="1615"/>
        <v>0</v>
      </c>
      <c r="AG1100" t="b">
        <f t="shared" si="1616"/>
        <v>0</v>
      </c>
      <c r="AH1100" t="b">
        <f t="shared" si="1617"/>
        <v>0</v>
      </c>
      <c r="AI1100" t="b">
        <f t="shared" si="1618"/>
        <v>0</v>
      </c>
      <c r="AJ1100" t="b">
        <f t="shared" si="1619"/>
        <v>0</v>
      </c>
      <c r="AK1100" t="b">
        <f t="shared" si="1620"/>
        <v>0</v>
      </c>
      <c r="AL1100" t="b">
        <f t="shared" si="1621"/>
        <v>0</v>
      </c>
      <c r="AM1100" t="b">
        <f t="shared" si="1622"/>
        <v>1</v>
      </c>
      <c r="AN1100" t="b">
        <f t="shared" si="1623"/>
        <v>0</v>
      </c>
      <c r="AO1100" t="b">
        <f t="shared" si="1624"/>
        <v>0</v>
      </c>
      <c r="AP1100" t="b">
        <f t="shared" si="1625"/>
        <v>0</v>
      </c>
      <c r="AQ1100" t="b">
        <f t="shared" si="1626"/>
        <v>0</v>
      </c>
      <c r="AR1100" t="b">
        <f t="shared" si="1627"/>
        <v>0</v>
      </c>
      <c r="AS1100" t="b">
        <f t="shared" si="1628"/>
        <v>0</v>
      </c>
      <c r="AT1100" t="b">
        <f t="shared" si="1629"/>
        <v>0</v>
      </c>
      <c r="AU1100" t="b">
        <f t="shared" si="1630"/>
        <v>0</v>
      </c>
      <c r="AV1100" t="b">
        <f t="shared" si="1631"/>
        <v>0</v>
      </c>
      <c r="AW1100" t="b">
        <f t="shared" si="1632"/>
        <v>0</v>
      </c>
      <c r="AX1100" t="b">
        <f t="shared" si="1633"/>
        <v>0</v>
      </c>
      <c r="AY1100" t="b">
        <f t="shared" si="1634"/>
        <v>0</v>
      </c>
      <c r="AZ1100" t="b">
        <f t="shared" si="1635"/>
        <v>0</v>
      </c>
      <c r="BA1100" t="b">
        <f t="shared" si="1636"/>
        <v>0</v>
      </c>
      <c r="BB1100" t="b">
        <f t="shared" si="1637"/>
        <v>0</v>
      </c>
      <c r="BC1100" t="b">
        <f t="shared" si="1638"/>
        <v>0</v>
      </c>
      <c r="BD1100" t="b">
        <f t="shared" si="1639"/>
        <v>1</v>
      </c>
      <c r="BE1100" t="b">
        <f t="shared" si="1640"/>
        <v>0</v>
      </c>
      <c r="BF1100" t="b">
        <f t="shared" si="1641"/>
        <v>0</v>
      </c>
      <c r="BG1100" t="b">
        <f t="shared" si="1642"/>
        <v>1</v>
      </c>
      <c r="BH1100" t="b">
        <f t="shared" si="1643"/>
        <v>0</v>
      </c>
      <c r="BI1100" t="b">
        <f t="shared" si="1644"/>
        <v>0</v>
      </c>
      <c r="BJ1100" t="b">
        <f t="shared" si="1645"/>
        <v>0</v>
      </c>
      <c r="BK1100" t="b">
        <f t="shared" si="1646"/>
        <v>0</v>
      </c>
      <c r="BL1100" t="b">
        <f t="shared" si="1647"/>
        <v>1</v>
      </c>
      <c r="BM1100" t="b">
        <f t="shared" si="1648"/>
        <v>0</v>
      </c>
      <c r="BN1100" t="b">
        <f t="shared" si="1649"/>
        <v>0</v>
      </c>
      <c r="BO1100" t="b">
        <f t="shared" si="1650"/>
        <v>1</v>
      </c>
      <c r="BP1100" t="b">
        <f t="shared" si="1651"/>
        <v>1</v>
      </c>
      <c r="BQ1100" t="b">
        <f t="shared" si="1652"/>
        <v>0</v>
      </c>
      <c r="BR1100" t="b">
        <f t="shared" si="1653"/>
        <v>0</v>
      </c>
      <c r="BS1100" t="b">
        <f t="shared" si="1654"/>
        <v>0</v>
      </c>
      <c r="BT1100" t="b">
        <f t="shared" si="1655"/>
        <v>0</v>
      </c>
      <c r="BU1100" t="b">
        <f t="shared" si="1656"/>
        <v>0</v>
      </c>
      <c r="BV1100" t="b">
        <f t="shared" si="1657"/>
        <v>0</v>
      </c>
      <c r="BW1100" t="b">
        <f t="shared" si="1658"/>
        <v>0</v>
      </c>
      <c r="BX1100" t="b">
        <f t="shared" si="1659"/>
        <v>0</v>
      </c>
      <c r="BY1100" t="b">
        <f t="shared" si="1660"/>
        <v>0</v>
      </c>
      <c r="BZ1100" t="b">
        <f t="shared" si="1661"/>
        <v>0</v>
      </c>
      <c r="CA1100" t="b">
        <f t="shared" si="1662"/>
        <v>0</v>
      </c>
      <c r="CB1100" t="b">
        <f t="shared" si="1663"/>
        <v>0</v>
      </c>
      <c r="CC1100" t="b">
        <f t="shared" si="1664"/>
        <v>0</v>
      </c>
      <c r="CD1100" t="b">
        <f t="shared" si="1665"/>
        <v>0</v>
      </c>
      <c r="CE1100" t="b">
        <f t="shared" si="1666"/>
        <v>0</v>
      </c>
      <c r="CF1100" t="b">
        <f t="shared" si="1667"/>
        <v>0</v>
      </c>
      <c r="CG1100" t="b">
        <f t="shared" si="1668"/>
        <v>1</v>
      </c>
      <c r="CH1100" t="b">
        <f t="shared" si="1669"/>
        <v>1</v>
      </c>
      <c r="CI1100" t="b">
        <f t="shared" si="1670"/>
        <v>0</v>
      </c>
      <c r="CJ1100" t="b">
        <f t="shared" si="1671"/>
        <v>0</v>
      </c>
      <c r="CK1100" t="b">
        <f t="shared" si="1672"/>
        <v>0</v>
      </c>
      <c r="CL1100" t="b">
        <f t="shared" si="1673"/>
        <v>0</v>
      </c>
      <c r="CM1100" t="b">
        <f t="shared" si="1674"/>
        <v>0</v>
      </c>
      <c r="CN1100" t="b">
        <f t="shared" si="1675"/>
        <v>0</v>
      </c>
      <c r="CO1100" t="b">
        <f t="shared" si="1676"/>
        <v>0</v>
      </c>
      <c r="CP1100" t="b">
        <f t="shared" si="1677"/>
        <v>0</v>
      </c>
      <c r="CQ1100" t="b">
        <f t="shared" si="1678"/>
        <v>0</v>
      </c>
      <c r="CR1100" t="b">
        <f t="shared" si="1679"/>
        <v>0</v>
      </c>
      <c r="CS1100" t="b">
        <f t="shared" si="1680"/>
        <v>0</v>
      </c>
      <c r="CT1100" t="b">
        <f t="shared" si="1681"/>
        <v>0</v>
      </c>
      <c r="CU1100" t="b">
        <f t="shared" si="1682"/>
        <v>0</v>
      </c>
      <c r="CV1100" t="b">
        <f t="shared" si="1683"/>
        <v>0</v>
      </c>
      <c r="CW1100" t="b">
        <f t="shared" si="1684"/>
        <v>0</v>
      </c>
      <c r="CX1100" t="b">
        <f t="shared" si="1685"/>
        <v>0</v>
      </c>
      <c r="CY1100" t="b">
        <f t="shared" si="1686"/>
        <v>0</v>
      </c>
      <c r="CZ1100" t="b">
        <f t="shared" si="1687"/>
        <v>0</v>
      </c>
      <c r="DA1100" t="b">
        <f t="shared" si="1688"/>
        <v>0</v>
      </c>
      <c r="DB1100" t="b">
        <f t="shared" si="1689"/>
        <v>0</v>
      </c>
      <c r="DC1100" t="b">
        <f t="shared" si="1690"/>
        <v>0</v>
      </c>
      <c r="DD1100" t="b">
        <f t="shared" si="1691"/>
        <v>0</v>
      </c>
    </row>
    <row r="1101" spans="1:108">
      <c r="A1101" t="s">
        <v>373</v>
      </c>
      <c r="B1101" t="s">
        <v>374</v>
      </c>
      <c r="C1101" t="s">
        <v>374</v>
      </c>
      <c r="F1101" t="s">
        <v>370</v>
      </c>
      <c r="G1101" t="s">
        <v>326</v>
      </c>
      <c r="H1101" t="s">
        <v>7444</v>
      </c>
      <c r="I1101" t="s">
        <v>7417</v>
      </c>
      <c r="J1101" t="s">
        <v>16</v>
      </c>
      <c r="K1101" t="s">
        <v>16</v>
      </c>
      <c r="L1101" t="s">
        <v>7721</v>
      </c>
      <c r="M1101" t="s">
        <v>193</v>
      </c>
      <c r="N1101" t="s">
        <v>7720</v>
      </c>
      <c r="O1101" t="b">
        <f t="shared" si="1598"/>
        <v>1</v>
      </c>
      <c r="P1101" t="b">
        <f t="shared" si="1599"/>
        <v>1</v>
      </c>
      <c r="Q1101" t="b">
        <f t="shared" si="1600"/>
        <v>1</v>
      </c>
      <c r="R1101" t="b">
        <f t="shared" si="1601"/>
        <v>0</v>
      </c>
      <c r="S1101" t="b">
        <f t="shared" si="1602"/>
        <v>0</v>
      </c>
      <c r="T1101" t="b">
        <f t="shared" si="1603"/>
        <v>1</v>
      </c>
      <c r="U1101" t="b">
        <f t="shared" si="1604"/>
        <v>1</v>
      </c>
      <c r="V1101" t="b">
        <f t="shared" si="1605"/>
        <v>1</v>
      </c>
      <c r="W1101" t="b">
        <f t="shared" si="1606"/>
        <v>1</v>
      </c>
      <c r="X1101" t="b">
        <f t="shared" si="1607"/>
        <v>1</v>
      </c>
      <c r="Y1101" t="b">
        <f t="shared" si="1608"/>
        <v>1</v>
      </c>
      <c r="Z1101" t="b">
        <f t="shared" si="1609"/>
        <v>0</v>
      </c>
      <c r="AA1101" t="b">
        <f t="shared" si="1610"/>
        <v>0</v>
      </c>
      <c r="AB1101" t="b">
        <f t="shared" si="1611"/>
        <v>0</v>
      </c>
      <c r="AC1101" t="b">
        <f t="shared" si="1612"/>
        <v>0</v>
      </c>
      <c r="AD1101" t="b">
        <f t="shared" si="1613"/>
        <v>0</v>
      </c>
      <c r="AE1101" t="b">
        <f t="shared" si="1614"/>
        <v>0</v>
      </c>
      <c r="AF1101" t="b">
        <f t="shared" si="1615"/>
        <v>0</v>
      </c>
      <c r="AG1101" t="b">
        <f t="shared" si="1616"/>
        <v>1</v>
      </c>
      <c r="AH1101" t="b">
        <f t="shared" si="1617"/>
        <v>1</v>
      </c>
      <c r="AI1101" t="b">
        <f t="shared" si="1618"/>
        <v>0</v>
      </c>
      <c r="AJ1101" t="b">
        <f t="shared" si="1619"/>
        <v>0</v>
      </c>
      <c r="AK1101" t="b">
        <f t="shared" si="1620"/>
        <v>0</v>
      </c>
      <c r="AL1101" t="b">
        <f t="shared" si="1621"/>
        <v>0</v>
      </c>
      <c r="AM1101" t="b">
        <f t="shared" si="1622"/>
        <v>1</v>
      </c>
      <c r="AN1101" t="b">
        <f t="shared" si="1623"/>
        <v>0</v>
      </c>
      <c r="AO1101" t="b">
        <f t="shared" si="1624"/>
        <v>0</v>
      </c>
      <c r="AP1101" t="b">
        <f t="shared" si="1625"/>
        <v>0</v>
      </c>
      <c r="AQ1101" t="b">
        <f t="shared" si="1626"/>
        <v>0</v>
      </c>
      <c r="AR1101" t="b">
        <f t="shared" si="1627"/>
        <v>0</v>
      </c>
      <c r="AS1101" t="b">
        <f t="shared" si="1628"/>
        <v>1</v>
      </c>
      <c r="AT1101" t="b">
        <f t="shared" si="1629"/>
        <v>0</v>
      </c>
      <c r="AU1101" t="b">
        <f t="shared" si="1630"/>
        <v>0</v>
      </c>
      <c r="AV1101" t="b">
        <f t="shared" si="1631"/>
        <v>1</v>
      </c>
      <c r="AW1101" t="b">
        <f t="shared" si="1632"/>
        <v>0</v>
      </c>
      <c r="AX1101" t="b">
        <f t="shared" si="1633"/>
        <v>0</v>
      </c>
      <c r="AY1101" t="b">
        <f t="shared" si="1634"/>
        <v>0</v>
      </c>
      <c r="AZ1101" t="b">
        <f t="shared" si="1635"/>
        <v>0</v>
      </c>
      <c r="BA1101" t="b">
        <f t="shared" si="1636"/>
        <v>0</v>
      </c>
      <c r="BB1101" t="b">
        <f t="shared" si="1637"/>
        <v>0</v>
      </c>
      <c r="BC1101" t="b">
        <f t="shared" si="1638"/>
        <v>0</v>
      </c>
      <c r="BD1101" t="b">
        <f t="shared" si="1639"/>
        <v>0</v>
      </c>
      <c r="BE1101" t="b">
        <f t="shared" si="1640"/>
        <v>0</v>
      </c>
      <c r="BF1101" t="b">
        <f t="shared" si="1641"/>
        <v>0</v>
      </c>
      <c r="BG1101" t="b">
        <f t="shared" si="1642"/>
        <v>0</v>
      </c>
      <c r="BH1101" t="b">
        <f t="shared" si="1643"/>
        <v>0</v>
      </c>
      <c r="BI1101" t="b">
        <f t="shared" si="1644"/>
        <v>0</v>
      </c>
      <c r="BJ1101" t="b">
        <f t="shared" si="1645"/>
        <v>0</v>
      </c>
      <c r="BK1101" t="b">
        <f t="shared" si="1646"/>
        <v>1</v>
      </c>
      <c r="BL1101" t="b">
        <f t="shared" si="1647"/>
        <v>0</v>
      </c>
      <c r="BM1101" t="b">
        <f t="shared" si="1648"/>
        <v>0</v>
      </c>
      <c r="BN1101" t="b">
        <f t="shared" si="1649"/>
        <v>0</v>
      </c>
      <c r="BO1101" t="b">
        <f t="shared" si="1650"/>
        <v>0</v>
      </c>
      <c r="BP1101" t="b">
        <f t="shared" si="1651"/>
        <v>1</v>
      </c>
      <c r="BQ1101" t="b">
        <f t="shared" si="1652"/>
        <v>0</v>
      </c>
      <c r="BR1101" t="b">
        <f t="shared" si="1653"/>
        <v>0</v>
      </c>
      <c r="BS1101" t="b">
        <f t="shared" si="1654"/>
        <v>0</v>
      </c>
      <c r="BT1101" t="b">
        <f t="shared" si="1655"/>
        <v>0</v>
      </c>
      <c r="BU1101" t="b">
        <f t="shared" si="1656"/>
        <v>0</v>
      </c>
      <c r="BV1101" t="b">
        <f t="shared" si="1657"/>
        <v>0</v>
      </c>
      <c r="BW1101" t="b">
        <f t="shared" si="1658"/>
        <v>0</v>
      </c>
      <c r="BX1101" t="b">
        <f t="shared" si="1659"/>
        <v>0</v>
      </c>
      <c r="BY1101" t="b">
        <f t="shared" si="1660"/>
        <v>0</v>
      </c>
      <c r="BZ1101" t="b">
        <f t="shared" si="1661"/>
        <v>0</v>
      </c>
      <c r="CA1101" t="b">
        <f t="shared" si="1662"/>
        <v>0</v>
      </c>
      <c r="CB1101" t="b">
        <f t="shared" si="1663"/>
        <v>0</v>
      </c>
      <c r="CC1101" t="b">
        <f t="shared" si="1664"/>
        <v>0</v>
      </c>
      <c r="CD1101" t="b">
        <f t="shared" si="1665"/>
        <v>0</v>
      </c>
      <c r="CE1101" t="b">
        <f t="shared" si="1666"/>
        <v>1</v>
      </c>
      <c r="CF1101" t="b">
        <f t="shared" si="1667"/>
        <v>1</v>
      </c>
      <c r="CG1101" t="b">
        <f t="shared" si="1668"/>
        <v>0</v>
      </c>
      <c r="CH1101" t="b">
        <f t="shared" si="1669"/>
        <v>1</v>
      </c>
      <c r="CI1101" t="b">
        <f t="shared" si="1670"/>
        <v>0</v>
      </c>
      <c r="CJ1101" t="b">
        <f t="shared" si="1671"/>
        <v>0</v>
      </c>
      <c r="CK1101" t="b">
        <f t="shared" si="1672"/>
        <v>0</v>
      </c>
      <c r="CL1101" t="b">
        <f t="shared" si="1673"/>
        <v>0</v>
      </c>
      <c r="CM1101" t="b">
        <f t="shared" si="1674"/>
        <v>0</v>
      </c>
      <c r="CN1101" t="b">
        <f t="shared" si="1675"/>
        <v>0</v>
      </c>
      <c r="CO1101" t="b">
        <f t="shared" si="1676"/>
        <v>0</v>
      </c>
      <c r="CP1101" t="b">
        <f t="shared" si="1677"/>
        <v>0</v>
      </c>
      <c r="CQ1101" t="b">
        <f t="shared" si="1678"/>
        <v>0</v>
      </c>
      <c r="CR1101" t="b">
        <f t="shared" si="1679"/>
        <v>0</v>
      </c>
      <c r="CS1101" t="b">
        <f t="shared" si="1680"/>
        <v>0</v>
      </c>
      <c r="CT1101" t="b">
        <f t="shared" si="1681"/>
        <v>0</v>
      </c>
      <c r="CU1101" t="b">
        <f t="shared" si="1682"/>
        <v>0</v>
      </c>
      <c r="CV1101" t="b">
        <f t="shared" si="1683"/>
        <v>0</v>
      </c>
      <c r="CW1101" t="b">
        <f t="shared" si="1684"/>
        <v>0</v>
      </c>
      <c r="CX1101" t="b">
        <f t="shared" si="1685"/>
        <v>0</v>
      </c>
      <c r="CY1101" t="b">
        <f t="shared" si="1686"/>
        <v>0</v>
      </c>
      <c r="CZ1101" t="b">
        <f t="shared" si="1687"/>
        <v>0</v>
      </c>
      <c r="DA1101" t="b">
        <f t="shared" si="1688"/>
        <v>0</v>
      </c>
      <c r="DB1101" t="b">
        <f t="shared" si="1689"/>
        <v>0</v>
      </c>
      <c r="DC1101" t="b">
        <f t="shared" si="1690"/>
        <v>0</v>
      </c>
      <c r="DD1101" t="b">
        <f t="shared" si="1691"/>
        <v>0</v>
      </c>
    </row>
    <row r="1102" spans="1:108">
      <c r="A1102" t="s">
        <v>375</v>
      </c>
      <c r="C1102" t="s">
        <v>376</v>
      </c>
      <c r="F1102" t="s">
        <v>370</v>
      </c>
      <c r="G1102" t="s">
        <v>326</v>
      </c>
      <c r="H1102" t="s">
        <v>7444</v>
      </c>
      <c r="I1102" t="s">
        <v>7417</v>
      </c>
      <c r="J1102" t="s">
        <v>108</v>
      </c>
      <c r="K1102" t="s">
        <v>109</v>
      </c>
      <c r="L1102" t="s">
        <v>6212</v>
      </c>
      <c r="M1102" t="s">
        <v>221</v>
      </c>
      <c r="N1102" t="s">
        <v>377</v>
      </c>
      <c r="O1102" t="b">
        <f t="shared" si="1598"/>
        <v>0</v>
      </c>
      <c r="P1102" t="b">
        <f t="shared" si="1599"/>
        <v>1</v>
      </c>
      <c r="Q1102" t="b">
        <f t="shared" si="1600"/>
        <v>0</v>
      </c>
      <c r="R1102" t="b">
        <f t="shared" si="1601"/>
        <v>0</v>
      </c>
      <c r="S1102" t="b">
        <f t="shared" si="1602"/>
        <v>0</v>
      </c>
      <c r="T1102" t="b">
        <f t="shared" si="1603"/>
        <v>0</v>
      </c>
      <c r="U1102" t="b">
        <f t="shared" si="1604"/>
        <v>0</v>
      </c>
      <c r="V1102" t="b">
        <f t="shared" si="1605"/>
        <v>1</v>
      </c>
      <c r="W1102" t="b">
        <f t="shared" si="1606"/>
        <v>0</v>
      </c>
      <c r="X1102" t="b">
        <f t="shared" si="1607"/>
        <v>0</v>
      </c>
      <c r="Y1102" t="b">
        <f t="shared" si="1608"/>
        <v>1</v>
      </c>
      <c r="Z1102" t="b">
        <f t="shared" si="1609"/>
        <v>1</v>
      </c>
      <c r="AA1102" t="b">
        <f t="shared" si="1610"/>
        <v>1</v>
      </c>
      <c r="AB1102" t="b">
        <f t="shared" si="1611"/>
        <v>0</v>
      </c>
      <c r="AC1102" t="b">
        <f t="shared" si="1612"/>
        <v>0</v>
      </c>
      <c r="AD1102" t="b">
        <f t="shared" si="1613"/>
        <v>0</v>
      </c>
      <c r="AE1102" t="b">
        <f t="shared" si="1614"/>
        <v>0</v>
      </c>
      <c r="AF1102" t="b">
        <f t="shared" si="1615"/>
        <v>0</v>
      </c>
      <c r="AG1102" t="b">
        <f t="shared" si="1616"/>
        <v>0</v>
      </c>
      <c r="AH1102" t="b">
        <f t="shared" si="1617"/>
        <v>0</v>
      </c>
      <c r="AI1102" t="b">
        <f t="shared" si="1618"/>
        <v>0</v>
      </c>
      <c r="AJ1102" t="b">
        <f t="shared" si="1619"/>
        <v>0</v>
      </c>
      <c r="AK1102" t="b">
        <f t="shared" si="1620"/>
        <v>0</v>
      </c>
      <c r="AL1102" t="b">
        <f t="shared" si="1621"/>
        <v>0</v>
      </c>
      <c r="AM1102" t="b">
        <f t="shared" si="1622"/>
        <v>0</v>
      </c>
      <c r="AN1102" t="b">
        <f t="shared" si="1623"/>
        <v>0</v>
      </c>
      <c r="AO1102" t="b">
        <f t="shared" si="1624"/>
        <v>0</v>
      </c>
      <c r="AP1102" t="b">
        <f t="shared" si="1625"/>
        <v>0</v>
      </c>
      <c r="AQ1102" t="b">
        <f t="shared" si="1626"/>
        <v>0</v>
      </c>
      <c r="AR1102" t="b">
        <f t="shared" si="1627"/>
        <v>0</v>
      </c>
      <c r="AS1102" t="b">
        <f t="shared" si="1628"/>
        <v>0</v>
      </c>
      <c r="AT1102" t="b">
        <f t="shared" si="1629"/>
        <v>0</v>
      </c>
      <c r="AU1102" t="b">
        <f t="shared" si="1630"/>
        <v>0</v>
      </c>
      <c r="AV1102" t="b">
        <f t="shared" si="1631"/>
        <v>0</v>
      </c>
      <c r="AW1102" t="b">
        <f t="shared" si="1632"/>
        <v>0</v>
      </c>
      <c r="AX1102" t="b">
        <f t="shared" si="1633"/>
        <v>0</v>
      </c>
      <c r="AY1102" t="b">
        <f t="shared" si="1634"/>
        <v>0</v>
      </c>
      <c r="AZ1102" t="b">
        <f t="shared" si="1635"/>
        <v>0</v>
      </c>
      <c r="BA1102" t="b">
        <f t="shared" si="1636"/>
        <v>0</v>
      </c>
      <c r="BB1102" t="b">
        <f t="shared" si="1637"/>
        <v>0</v>
      </c>
      <c r="BC1102" t="b">
        <f t="shared" si="1638"/>
        <v>0</v>
      </c>
      <c r="BD1102" t="b">
        <f t="shared" si="1639"/>
        <v>0</v>
      </c>
      <c r="BE1102" t="b">
        <f t="shared" si="1640"/>
        <v>0</v>
      </c>
      <c r="BF1102" t="b">
        <f t="shared" si="1641"/>
        <v>0</v>
      </c>
      <c r="BG1102" t="b">
        <f t="shared" si="1642"/>
        <v>0</v>
      </c>
      <c r="BH1102" t="b">
        <f t="shared" si="1643"/>
        <v>0</v>
      </c>
      <c r="BI1102" t="b">
        <f t="shared" si="1644"/>
        <v>0</v>
      </c>
      <c r="BJ1102" t="b">
        <f t="shared" si="1645"/>
        <v>0</v>
      </c>
      <c r="BK1102" t="b">
        <f t="shared" si="1646"/>
        <v>0</v>
      </c>
      <c r="BL1102" t="b">
        <f t="shared" si="1647"/>
        <v>0</v>
      </c>
      <c r="BM1102" t="b">
        <f t="shared" si="1648"/>
        <v>0</v>
      </c>
      <c r="BN1102" t="b">
        <f t="shared" si="1649"/>
        <v>0</v>
      </c>
      <c r="BO1102" t="b">
        <f t="shared" si="1650"/>
        <v>1</v>
      </c>
      <c r="BP1102" t="b">
        <f t="shared" si="1651"/>
        <v>0</v>
      </c>
      <c r="BQ1102" t="b">
        <f t="shared" si="1652"/>
        <v>0</v>
      </c>
      <c r="BR1102" t="b">
        <f t="shared" si="1653"/>
        <v>0</v>
      </c>
      <c r="BS1102" t="b">
        <f t="shared" si="1654"/>
        <v>0</v>
      </c>
      <c r="BT1102" t="b">
        <f t="shared" si="1655"/>
        <v>0</v>
      </c>
      <c r="BU1102" t="b">
        <f t="shared" si="1656"/>
        <v>0</v>
      </c>
      <c r="BV1102" t="b">
        <f t="shared" si="1657"/>
        <v>0</v>
      </c>
      <c r="BW1102" t="b">
        <f t="shared" si="1658"/>
        <v>0</v>
      </c>
      <c r="BX1102" t="b">
        <f t="shared" si="1659"/>
        <v>0</v>
      </c>
      <c r="BY1102" t="b">
        <f t="shared" si="1660"/>
        <v>0</v>
      </c>
      <c r="BZ1102" t="b">
        <f t="shared" si="1661"/>
        <v>0</v>
      </c>
      <c r="CA1102" t="b">
        <f t="shared" si="1662"/>
        <v>0</v>
      </c>
      <c r="CB1102" t="b">
        <f t="shared" si="1663"/>
        <v>0</v>
      </c>
      <c r="CC1102" t="b">
        <f t="shared" si="1664"/>
        <v>0</v>
      </c>
      <c r="CD1102" t="b">
        <f t="shared" si="1665"/>
        <v>0</v>
      </c>
      <c r="CE1102" t="b">
        <f t="shared" si="1666"/>
        <v>0</v>
      </c>
      <c r="CF1102" t="b">
        <f t="shared" si="1667"/>
        <v>0</v>
      </c>
      <c r="CG1102" t="b">
        <f t="shared" si="1668"/>
        <v>0</v>
      </c>
      <c r="CH1102" t="b">
        <f t="shared" si="1669"/>
        <v>0</v>
      </c>
      <c r="CI1102" t="b">
        <f t="shared" si="1670"/>
        <v>0</v>
      </c>
      <c r="CJ1102" t="b">
        <f t="shared" si="1671"/>
        <v>0</v>
      </c>
      <c r="CK1102" t="b">
        <f t="shared" si="1672"/>
        <v>0</v>
      </c>
      <c r="CL1102" t="b">
        <f t="shared" si="1673"/>
        <v>0</v>
      </c>
      <c r="CM1102" t="b">
        <f t="shared" si="1674"/>
        <v>0</v>
      </c>
      <c r="CN1102" t="b">
        <f t="shared" si="1675"/>
        <v>1</v>
      </c>
      <c r="CO1102" t="b">
        <f t="shared" si="1676"/>
        <v>0</v>
      </c>
      <c r="CP1102" t="b">
        <f t="shared" si="1677"/>
        <v>0</v>
      </c>
      <c r="CQ1102" t="b">
        <f t="shared" si="1678"/>
        <v>0</v>
      </c>
      <c r="CR1102" t="b">
        <f t="shared" si="1679"/>
        <v>0</v>
      </c>
      <c r="CS1102" t="b">
        <f t="shared" si="1680"/>
        <v>0</v>
      </c>
      <c r="CT1102" t="b">
        <f t="shared" si="1681"/>
        <v>0</v>
      </c>
      <c r="CU1102" t="b">
        <f t="shared" si="1682"/>
        <v>0</v>
      </c>
      <c r="CV1102" t="b">
        <f t="shared" si="1683"/>
        <v>0</v>
      </c>
      <c r="CW1102" t="b">
        <f t="shared" si="1684"/>
        <v>0</v>
      </c>
      <c r="CX1102" t="b">
        <f t="shared" si="1685"/>
        <v>0</v>
      </c>
      <c r="CY1102" t="b">
        <f t="shared" si="1686"/>
        <v>0</v>
      </c>
      <c r="CZ1102" t="b">
        <f t="shared" si="1687"/>
        <v>0</v>
      </c>
      <c r="DA1102" t="b">
        <f t="shared" si="1688"/>
        <v>0</v>
      </c>
      <c r="DB1102" t="b">
        <f t="shared" si="1689"/>
        <v>0</v>
      </c>
      <c r="DC1102" t="b">
        <f t="shared" si="1690"/>
        <v>0</v>
      </c>
      <c r="DD1102" t="b">
        <f t="shared" si="1691"/>
        <v>0</v>
      </c>
    </row>
    <row r="1103" spans="1:108">
      <c r="A1103" s="9" t="s">
        <v>386</v>
      </c>
      <c r="C1103" t="s">
        <v>387</v>
      </c>
      <c r="G1103" t="s">
        <v>388</v>
      </c>
      <c r="H1103" t="s">
        <v>7444</v>
      </c>
      <c r="I1103" t="s">
        <v>7417</v>
      </c>
      <c r="J1103" t="s">
        <v>389</v>
      </c>
      <c r="K1103" t="s">
        <v>139</v>
      </c>
      <c r="L1103" t="s">
        <v>390</v>
      </c>
      <c r="M1103" t="s">
        <v>391</v>
      </c>
      <c r="N1103" t="s">
        <v>59</v>
      </c>
      <c r="O1103" t="b">
        <f t="shared" si="1598"/>
        <v>1</v>
      </c>
      <c r="P1103" t="b">
        <f t="shared" si="1599"/>
        <v>0</v>
      </c>
      <c r="Q1103" t="b">
        <f t="shared" si="1600"/>
        <v>0</v>
      </c>
      <c r="R1103" t="b">
        <f t="shared" si="1601"/>
        <v>0</v>
      </c>
      <c r="S1103" t="b">
        <f t="shared" si="1602"/>
        <v>1</v>
      </c>
      <c r="T1103" t="b">
        <f t="shared" si="1603"/>
        <v>0</v>
      </c>
      <c r="U1103" t="b">
        <f t="shared" si="1604"/>
        <v>0</v>
      </c>
      <c r="V1103" s="2" t="b">
        <f t="shared" si="1605"/>
        <v>0</v>
      </c>
      <c r="W1103" s="2" t="b">
        <f t="shared" si="1606"/>
        <v>0</v>
      </c>
      <c r="X1103" s="2" t="b">
        <f t="shared" si="1607"/>
        <v>0</v>
      </c>
      <c r="Y1103" s="2" t="b">
        <f t="shared" si="1608"/>
        <v>0</v>
      </c>
      <c r="Z1103" s="2" t="b">
        <f t="shared" si="1609"/>
        <v>0</v>
      </c>
      <c r="AA1103" s="2" t="b">
        <f t="shared" si="1610"/>
        <v>0</v>
      </c>
      <c r="AB1103" t="b">
        <f t="shared" si="1611"/>
        <v>0</v>
      </c>
      <c r="AC1103" t="b">
        <f t="shared" si="1612"/>
        <v>0</v>
      </c>
      <c r="AD1103" t="b">
        <f t="shared" si="1613"/>
        <v>0</v>
      </c>
      <c r="AE1103" t="b">
        <f t="shared" si="1614"/>
        <v>0</v>
      </c>
      <c r="AF1103" t="b">
        <f t="shared" si="1615"/>
        <v>0</v>
      </c>
      <c r="AG1103" t="b">
        <f t="shared" si="1616"/>
        <v>0</v>
      </c>
      <c r="AH1103" t="b">
        <f t="shared" si="1617"/>
        <v>0</v>
      </c>
      <c r="AI1103" t="b">
        <f t="shared" si="1618"/>
        <v>0</v>
      </c>
      <c r="AJ1103" t="b">
        <f t="shared" si="1619"/>
        <v>0</v>
      </c>
      <c r="AK1103" t="b">
        <f t="shared" si="1620"/>
        <v>0</v>
      </c>
      <c r="AL1103" t="b">
        <f t="shared" si="1621"/>
        <v>0</v>
      </c>
      <c r="AM1103" t="b">
        <f t="shared" si="1622"/>
        <v>0</v>
      </c>
      <c r="AN1103" t="b">
        <f t="shared" si="1623"/>
        <v>0</v>
      </c>
      <c r="AO1103" t="b">
        <f t="shared" si="1624"/>
        <v>0</v>
      </c>
      <c r="AP1103" t="b">
        <f t="shared" si="1625"/>
        <v>0</v>
      </c>
      <c r="AQ1103" t="b">
        <f t="shared" si="1626"/>
        <v>0</v>
      </c>
      <c r="AR1103" t="b">
        <f t="shared" si="1627"/>
        <v>0</v>
      </c>
      <c r="AS1103" t="b">
        <f t="shared" si="1628"/>
        <v>0</v>
      </c>
      <c r="AT1103" t="b">
        <f t="shared" si="1629"/>
        <v>0</v>
      </c>
      <c r="AU1103" t="b">
        <f t="shared" si="1630"/>
        <v>0</v>
      </c>
      <c r="AV1103" t="b">
        <f t="shared" si="1631"/>
        <v>0</v>
      </c>
      <c r="AW1103" t="b">
        <f t="shared" si="1632"/>
        <v>0</v>
      </c>
      <c r="AX1103" t="b">
        <f t="shared" si="1633"/>
        <v>0</v>
      </c>
      <c r="AY1103" t="b">
        <f t="shared" si="1634"/>
        <v>0</v>
      </c>
      <c r="AZ1103" t="b">
        <f t="shared" si="1635"/>
        <v>0</v>
      </c>
      <c r="BA1103" t="b">
        <f t="shared" si="1636"/>
        <v>0</v>
      </c>
      <c r="BB1103" t="b">
        <f t="shared" si="1637"/>
        <v>0</v>
      </c>
      <c r="BC1103" t="b">
        <f t="shared" si="1638"/>
        <v>0</v>
      </c>
      <c r="BD1103" t="b">
        <f t="shared" si="1639"/>
        <v>0</v>
      </c>
      <c r="BE1103" t="b">
        <f t="shared" si="1640"/>
        <v>0</v>
      </c>
      <c r="BF1103" t="b">
        <f t="shared" si="1641"/>
        <v>0</v>
      </c>
      <c r="BG1103" t="b">
        <f t="shared" si="1642"/>
        <v>0</v>
      </c>
      <c r="BH1103" t="b">
        <f t="shared" si="1643"/>
        <v>0</v>
      </c>
      <c r="BI1103" t="b">
        <f t="shared" si="1644"/>
        <v>0</v>
      </c>
      <c r="BJ1103" t="b">
        <f t="shared" si="1645"/>
        <v>0</v>
      </c>
      <c r="BK1103" t="b">
        <f t="shared" si="1646"/>
        <v>0</v>
      </c>
      <c r="BL1103" t="b">
        <f t="shared" si="1647"/>
        <v>1</v>
      </c>
      <c r="BM1103" t="b">
        <f t="shared" si="1648"/>
        <v>0</v>
      </c>
      <c r="BN1103" t="b">
        <f t="shared" si="1649"/>
        <v>0</v>
      </c>
      <c r="BO1103" t="b">
        <f t="shared" si="1650"/>
        <v>0</v>
      </c>
      <c r="BP1103" t="b">
        <f t="shared" si="1651"/>
        <v>0</v>
      </c>
      <c r="BQ1103" t="b">
        <f t="shared" si="1652"/>
        <v>0</v>
      </c>
      <c r="BR1103" t="b">
        <f t="shared" si="1653"/>
        <v>0</v>
      </c>
      <c r="BS1103" t="b">
        <f t="shared" si="1654"/>
        <v>0</v>
      </c>
      <c r="BT1103" t="b">
        <f t="shared" si="1655"/>
        <v>0</v>
      </c>
      <c r="BU1103" t="b">
        <f t="shared" si="1656"/>
        <v>0</v>
      </c>
      <c r="BV1103" t="b">
        <f t="shared" si="1657"/>
        <v>0</v>
      </c>
      <c r="BW1103" t="b">
        <f t="shared" si="1658"/>
        <v>0</v>
      </c>
      <c r="BX1103" t="b">
        <f t="shared" si="1659"/>
        <v>0</v>
      </c>
      <c r="BY1103" t="b">
        <f t="shared" si="1660"/>
        <v>0</v>
      </c>
      <c r="BZ1103" t="b">
        <f t="shared" si="1661"/>
        <v>0</v>
      </c>
      <c r="CA1103" t="b">
        <f t="shared" si="1662"/>
        <v>0</v>
      </c>
      <c r="CB1103" t="b">
        <f t="shared" si="1663"/>
        <v>0</v>
      </c>
      <c r="CC1103" t="b">
        <f t="shared" si="1664"/>
        <v>0</v>
      </c>
      <c r="CD1103" t="b">
        <f t="shared" si="1665"/>
        <v>0</v>
      </c>
      <c r="CE1103" t="b">
        <f t="shared" si="1666"/>
        <v>0</v>
      </c>
      <c r="CF1103" t="b">
        <f t="shared" si="1667"/>
        <v>0</v>
      </c>
      <c r="CG1103" t="b">
        <f t="shared" si="1668"/>
        <v>0</v>
      </c>
      <c r="CH1103" t="b">
        <f t="shared" si="1669"/>
        <v>0</v>
      </c>
      <c r="CI1103" t="b">
        <f t="shared" si="1670"/>
        <v>0</v>
      </c>
      <c r="CJ1103" t="b">
        <f t="shared" si="1671"/>
        <v>0</v>
      </c>
      <c r="CK1103" t="b">
        <f t="shared" si="1672"/>
        <v>0</v>
      </c>
      <c r="CL1103" t="b">
        <f t="shared" si="1673"/>
        <v>0</v>
      </c>
      <c r="CM1103" t="b">
        <f t="shared" si="1674"/>
        <v>0</v>
      </c>
      <c r="CN1103" t="b">
        <f t="shared" si="1675"/>
        <v>0</v>
      </c>
      <c r="CO1103" t="b">
        <f t="shared" si="1676"/>
        <v>0</v>
      </c>
      <c r="CP1103" t="b">
        <f t="shared" si="1677"/>
        <v>0</v>
      </c>
      <c r="CQ1103" t="b">
        <f t="shared" si="1678"/>
        <v>0</v>
      </c>
      <c r="CR1103" t="b">
        <f t="shared" si="1679"/>
        <v>0</v>
      </c>
      <c r="CS1103" t="b">
        <f t="shared" si="1680"/>
        <v>0</v>
      </c>
      <c r="CT1103" t="b">
        <f t="shared" si="1681"/>
        <v>0</v>
      </c>
      <c r="CU1103" t="b">
        <f t="shared" si="1682"/>
        <v>0</v>
      </c>
      <c r="CV1103" t="b">
        <f t="shared" si="1683"/>
        <v>0</v>
      </c>
      <c r="CW1103" t="b">
        <f t="shared" si="1684"/>
        <v>0</v>
      </c>
      <c r="CX1103" t="b">
        <f t="shared" si="1685"/>
        <v>0</v>
      </c>
      <c r="CY1103" t="b">
        <f t="shared" si="1686"/>
        <v>0</v>
      </c>
      <c r="CZ1103" t="b">
        <f t="shared" si="1687"/>
        <v>0</v>
      </c>
      <c r="DA1103" t="b">
        <f t="shared" si="1688"/>
        <v>0</v>
      </c>
      <c r="DB1103" t="b">
        <f t="shared" si="1689"/>
        <v>0</v>
      </c>
      <c r="DC1103" t="b">
        <f t="shared" si="1690"/>
        <v>0</v>
      </c>
      <c r="DD1103" t="b">
        <f t="shared" si="1691"/>
        <v>0</v>
      </c>
    </row>
    <row r="1104" spans="1:108">
      <c r="A1104" t="s">
        <v>392</v>
      </c>
      <c r="C1104" t="s">
        <v>387</v>
      </c>
      <c r="G1104" t="s">
        <v>388</v>
      </c>
      <c r="H1104" t="s">
        <v>7444</v>
      </c>
      <c r="I1104" t="s">
        <v>7417</v>
      </c>
      <c r="J1104" t="s">
        <v>393</v>
      </c>
      <c r="K1104" t="s">
        <v>136</v>
      </c>
      <c r="L1104" t="s">
        <v>6197</v>
      </c>
      <c r="M1104" t="s">
        <v>7562</v>
      </c>
      <c r="N1104" t="s">
        <v>7561</v>
      </c>
      <c r="O1104" t="b">
        <f t="shared" si="1598"/>
        <v>0</v>
      </c>
      <c r="P1104" t="b">
        <f t="shared" si="1599"/>
        <v>1</v>
      </c>
      <c r="Q1104" t="b">
        <f t="shared" si="1600"/>
        <v>0</v>
      </c>
      <c r="R1104" t="b">
        <f t="shared" si="1601"/>
        <v>0</v>
      </c>
      <c r="S1104" t="b">
        <f t="shared" si="1602"/>
        <v>0</v>
      </c>
      <c r="T1104" t="b">
        <f t="shared" si="1603"/>
        <v>1</v>
      </c>
      <c r="U1104" t="b">
        <f t="shared" si="1604"/>
        <v>0</v>
      </c>
      <c r="V1104" t="b">
        <f t="shared" si="1605"/>
        <v>1</v>
      </c>
      <c r="W1104" t="b">
        <f t="shared" si="1606"/>
        <v>0</v>
      </c>
      <c r="X1104" t="b">
        <f t="shared" si="1607"/>
        <v>0</v>
      </c>
      <c r="Y1104" t="b">
        <f t="shared" si="1608"/>
        <v>0</v>
      </c>
      <c r="Z1104" t="b">
        <f t="shared" si="1609"/>
        <v>0</v>
      </c>
      <c r="AA1104" t="b">
        <f t="shared" si="1610"/>
        <v>1</v>
      </c>
      <c r="AB1104" t="b">
        <f t="shared" si="1611"/>
        <v>0</v>
      </c>
      <c r="AC1104" t="b">
        <f t="shared" si="1612"/>
        <v>0</v>
      </c>
      <c r="AD1104" t="b">
        <f t="shared" si="1613"/>
        <v>0</v>
      </c>
      <c r="AE1104" t="b">
        <f t="shared" si="1614"/>
        <v>0</v>
      </c>
      <c r="AF1104" t="b">
        <f t="shared" si="1615"/>
        <v>0</v>
      </c>
      <c r="AG1104" t="b">
        <f t="shared" si="1616"/>
        <v>0</v>
      </c>
      <c r="AH1104" t="b">
        <f t="shared" si="1617"/>
        <v>0</v>
      </c>
      <c r="AI1104" t="b">
        <f t="shared" si="1618"/>
        <v>0</v>
      </c>
      <c r="AJ1104" t="b">
        <f t="shared" si="1619"/>
        <v>0</v>
      </c>
      <c r="AK1104" t="b">
        <f t="shared" si="1620"/>
        <v>0</v>
      </c>
      <c r="AL1104" t="b">
        <f t="shared" si="1621"/>
        <v>0</v>
      </c>
      <c r="AM1104" t="b">
        <f t="shared" si="1622"/>
        <v>0</v>
      </c>
      <c r="AN1104" t="b">
        <f t="shared" si="1623"/>
        <v>0</v>
      </c>
      <c r="AO1104" t="b">
        <f t="shared" si="1624"/>
        <v>0</v>
      </c>
      <c r="AP1104" t="b">
        <f t="shared" si="1625"/>
        <v>0</v>
      </c>
      <c r="AQ1104" t="b">
        <f t="shared" si="1626"/>
        <v>0</v>
      </c>
      <c r="AR1104" t="b">
        <f t="shared" si="1627"/>
        <v>0</v>
      </c>
      <c r="AS1104" t="b">
        <f t="shared" si="1628"/>
        <v>0</v>
      </c>
      <c r="AT1104" t="b">
        <f t="shared" si="1629"/>
        <v>0</v>
      </c>
      <c r="AU1104" t="b">
        <f t="shared" si="1630"/>
        <v>0</v>
      </c>
      <c r="AV1104" t="b">
        <f t="shared" si="1631"/>
        <v>0</v>
      </c>
      <c r="AW1104" t="b">
        <f t="shared" si="1632"/>
        <v>1</v>
      </c>
      <c r="AX1104" t="b">
        <f t="shared" si="1633"/>
        <v>0</v>
      </c>
      <c r="AY1104" t="b">
        <f t="shared" si="1634"/>
        <v>0</v>
      </c>
      <c r="AZ1104" t="b">
        <f t="shared" si="1635"/>
        <v>0</v>
      </c>
      <c r="BA1104" t="b">
        <f t="shared" si="1636"/>
        <v>0</v>
      </c>
      <c r="BB1104" t="b">
        <f t="shared" si="1637"/>
        <v>0</v>
      </c>
      <c r="BC1104" t="b">
        <f t="shared" si="1638"/>
        <v>0</v>
      </c>
      <c r="BD1104" t="b">
        <f t="shared" si="1639"/>
        <v>0</v>
      </c>
      <c r="BE1104" t="b">
        <f t="shared" si="1640"/>
        <v>0</v>
      </c>
      <c r="BF1104" t="b">
        <f t="shared" si="1641"/>
        <v>0</v>
      </c>
      <c r="BG1104" t="b">
        <f t="shared" si="1642"/>
        <v>0</v>
      </c>
      <c r="BH1104" t="b">
        <f t="shared" si="1643"/>
        <v>0</v>
      </c>
      <c r="BI1104" t="b">
        <f t="shared" si="1644"/>
        <v>0</v>
      </c>
      <c r="BJ1104" t="b">
        <f t="shared" si="1645"/>
        <v>0</v>
      </c>
      <c r="BK1104" t="b">
        <f t="shared" si="1646"/>
        <v>0</v>
      </c>
      <c r="BL1104" t="b">
        <f t="shared" si="1647"/>
        <v>0</v>
      </c>
      <c r="BM1104" t="b">
        <f t="shared" si="1648"/>
        <v>0</v>
      </c>
      <c r="BN1104" t="b">
        <f t="shared" si="1649"/>
        <v>0</v>
      </c>
      <c r="BO1104" t="b">
        <f t="shared" si="1650"/>
        <v>0</v>
      </c>
      <c r="BP1104" t="b">
        <f t="shared" si="1651"/>
        <v>1</v>
      </c>
      <c r="BQ1104" t="b">
        <f t="shared" si="1652"/>
        <v>0</v>
      </c>
      <c r="BR1104" t="b">
        <f t="shared" si="1653"/>
        <v>0</v>
      </c>
      <c r="BS1104" t="b">
        <f t="shared" si="1654"/>
        <v>0</v>
      </c>
      <c r="BT1104" t="b">
        <f t="shared" si="1655"/>
        <v>0</v>
      </c>
      <c r="BU1104" t="b">
        <f t="shared" si="1656"/>
        <v>0</v>
      </c>
      <c r="BV1104" t="b">
        <f t="shared" si="1657"/>
        <v>0</v>
      </c>
      <c r="BW1104" t="b">
        <f t="shared" si="1658"/>
        <v>0</v>
      </c>
      <c r="BX1104" t="b">
        <f t="shared" si="1659"/>
        <v>0</v>
      </c>
      <c r="BY1104" t="b">
        <f t="shared" si="1660"/>
        <v>0</v>
      </c>
      <c r="BZ1104" t="b">
        <f t="shared" si="1661"/>
        <v>0</v>
      </c>
      <c r="CA1104" t="b">
        <f t="shared" si="1662"/>
        <v>0</v>
      </c>
      <c r="CB1104" t="b">
        <f t="shared" si="1663"/>
        <v>0</v>
      </c>
      <c r="CC1104" t="b">
        <f t="shared" si="1664"/>
        <v>0</v>
      </c>
      <c r="CD1104" t="b">
        <f t="shared" si="1665"/>
        <v>0</v>
      </c>
      <c r="CE1104" t="b">
        <f t="shared" si="1666"/>
        <v>0</v>
      </c>
      <c r="CF1104" t="b">
        <f t="shared" si="1667"/>
        <v>0</v>
      </c>
      <c r="CG1104" t="b">
        <f t="shared" si="1668"/>
        <v>0</v>
      </c>
      <c r="CH1104" t="b">
        <f t="shared" si="1669"/>
        <v>0</v>
      </c>
      <c r="CI1104" t="b">
        <f t="shared" si="1670"/>
        <v>0</v>
      </c>
      <c r="CJ1104" t="b">
        <f t="shared" si="1671"/>
        <v>0</v>
      </c>
      <c r="CK1104" t="b">
        <f t="shared" si="1672"/>
        <v>0</v>
      </c>
      <c r="CL1104" t="b">
        <f t="shared" si="1673"/>
        <v>0</v>
      </c>
      <c r="CM1104" t="b">
        <f t="shared" si="1674"/>
        <v>0</v>
      </c>
      <c r="CN1104" t="b">
        <f t="shared" si="1675"/>
        <v>0</v>
      </c>
      <c r="CO1104" t="b">
        <f t="shared" si="1676"/>
        <v>0</v>
      </c>
      <c r="CP1104" t="b">
        <f t="shared" si="1677"/>
        <v>0</v>
      </c>
      <c r="CQ1104" t="b">
        <f t="shared" si="1678"/>
        <v>0</v>
      </c>
      <c r="CR1104" t="b">
        <f t="shared" si="1679"/>
        <v>0</v>
      </c>
      <c r="CS1104" t="b">
        <f t="shared" si="1680"/>
        <v>0</v>
      </c>
      <c r="CT1104" t="b">
        <f t="shared" si="1681"/>
        <v>0</v>
      </c>
      <c r="CU1104" t="b">
        <f t="shared" si="1682"/>
        <v>0</v>
      </c>
      <c r="CV1104" t="b">
        <f t="shared" si="1683"/>
        <v>0</v>
      </c>
      <c r="CW1104" t="b">
        <f t="shared" si="1684"/>
        <v>0</v>
      </c>
      <c r="CX1104" t="b">
        <f t="shared" si="1685"/>
        <v>0</v>
      </c>
      <c r="CY1104" t="b">
        <f t="shared" si="1686"/>
        <v>0</v>
      </c>
      <c r="CZ1104" t="b">
        <f t="shared" si="1687"/>
        <v>0</v>
      </c>
      <c r="DA1104" t="b">
        <f t="shared" si="1688"/>
        <v>0</v>
      </c>
      <c r="DB1104" t="b">
        <f t="shared" si="1689"/>
        <v>0</v>
      </c>
      <c r="DC1104" t="b">
        <f t="shared" si="1690"/>
        <v>0</v>
      </c>
      <c r="DD1104" t="b">
        <f t="shared" si="1691"/>
        <v>0</v>
      </c>
    </row>
    <row r="1105" spans="1:108">
      <c r="A1105" t="s">
        <v>394</v>
      </c>
      <c r="C1105" t="s">
        <v>395</v>
      </c>
      <c r="G1105" t="s">
        <v>388</v>
      </c>
      <c r="H1105" t="s">
        <v>7444</v>
      </c>
      <c r="I1105" t="s">
        <v>7417</v>
      </c>
      <c r="J1105" s="3" t="s">
        <v>124</v>
      </c>
      <c r="K1105" t="s">
        <v>16</v>
      </c>
      <c r="L1105" t="s">
        <v>7691</v>
      </c>
      <c r="M1105" t="s">
        <v>7563</v>
      </c>
      <c r="N1105" t="s">
        <v>7690</v>
      </c>
      <c r="O1105" t="b">
        <f t="shared" si="1598"/>
        <v>1</v>
      </c>
      <c r="P1105" t="b">
        <f t="shared" si="1599"/>
        <v>1</v>
      </c>
      <c r="Q1105" t="b">
        <f t="shared" si="1600"/>
        <v>0</v>
      </c>
      <c r="R1105" t="b">
        <f t="shared" si="1601"/>
        <v>1</v>
      </c>
      <c r="S1105" t="b">
        <f t="shared" si="1602"/>
        <v>1</v>
      </c>
      <c r="T1105" t="b">
        <f t="shared" si="1603"/>
        <v>1</v>
      </c>
      <c r="U1105" t="b">
        <f t="shared" si="1604"/>
        <v>0</v>
      </c>
      <c r="V1105" t="b">
        <f t="shared" si="1605"/>
        <v>1</v>
      </c>
      <c r="W1105" t="b">
        <f t="shared" si="1606"/>
        <v>0</v>
      </c>
      <c r="X1105" t="b">
        <f t="shared" si="1607"/>
        <v>1</v>
      </c>
      <c r="Y1105" t="b">
        <f t="shared" si="1608"/>
        <v>1</v>
      </c>
      <c r="Z1105" t="b">
        <f t="shared" si="1609"/>
        <v>0</v>
      </c>
      <c r="AA1105" t="b">
        <f t="shared" si="1610"/>
        <v>1</v>
      </c>
      <c r="AB1105" t="b">
        <f t="shared" si="1611"/>
        <v>1</v>
      </c>
      <c r="AC1105" t="b">
        <f t="shared" si="1612"/>
        <v>0</v>
      </c>
      <c r="AD1105" t="b">
        <f t="shared" si="1613"/>
        <v>0</v>
      </c>
      <c r="AE1105" t="b">
        <f t="shared" si="1614"/>
        <v>0</v>
      </c>
      <c r="AF1105" t="b">
        <f t="shared" si="1615"/>
        <v>0</v>
      </c>
      <c r="AG1105" t="b">
        <f t="shared" si="1616"/>
        <v>1</v>
      </c>
      <c r="AH1105" t="b">
        <f t="shared" si="1617"/>
        <v>0</v>
      </c>
      <c r="AI1105" t="b">
        <f t="shared" si="1618"/>
        <v>0</v>
      </c>
      <c r="AJ1105" t="b">
        <f t="shared" si="1619"/>
        <v>0</v>
      </c>
      <c r="AK1105" t="b">
        <f t="shared" si="1620"/>
        <v>0</v>
      </c>
      <c r="AL1105" t="b">
        <f t="shared" si="1621"/>
        <v>0</v>
      </c>
      <c r="AM1105" t="b">
        <f t="shared" si="1622"/>
        <v>0</v>
      </c>
      <c r="AN1105" t="b">
        <f t="shared" si="1623"/>
        <v>0</v>
      </c>
      <c r="AO1105" t="b">
        <f t="shared" si="1624"/>
        <v>0</v>
      </c>
      <c r="AP1105" t="b">
        <f t="shared" si="1625"/>
        <v>0</v>
      </c>
      <c r="AQ1105" t="b">
        <f t="shared" si="1626"/>
        <v>0</v>
      </c>
      <c r="AR1105" t="b">
        <f t="shared" si="1627"/>
        <v>0</v>
      </c>
      <c r="AS1105" t="b">
        <f t="shared" si="1628"/>
        <v>0</v>
      </c>
      <c r="AT1105" t="b">
        <f t="shared" si="1629"/>
        <v>0</v>
      </c>
      <c r="AU1105" t="b">
        <f t="shared" si="1630"/>
        <v>0</v>
      </c>
      <c r="AV1105" t="b">
        <f t="shared" si="1631"/>
        <v>0</v>
      </c>
      <c r="AW1105" t="b">
        <f t="shared" si="1632"/>
        <v>0</v>
      </c>
      <c r="AX1105" t="b">
        <f t="shared" si="1633"/>
        <v>0</v>
      </c>
      <c r="AY1105" t="b">
        <f t="shared" si="1634"/>
        <v>0</v>
      </c>
      <c r="AZ1105" t="b">
        <f t="shared" si="1635"/>
        <v>0</v>
      </c>
      <c r="BA1105" t="b">
        <f t="shared" si="1636"/>
        <v>0</v>
      </c>
      <c r="BB1105" t="b">
        <f t="shared" si="1637"/>
        <v>0</v>
      </c>
      <c r="BC1105" t="b">
        <f t="shared" si="1638"/>
        <v>1</v>
      </c>
      <c r="BD1105" t="b">
        <f t="shared" si="1639"/>
        <v>1</v>
      </c>
      <c r="BE1105" t="b">
        <f t="shared" si="1640"/>
        <v>0</v>
      </c>
      <c r="BF1105" t="b">
        <f t="shared" si="1641"/>
        <v>0</v>
      </c>
      <c r="BG1105" t="b">
        <f t="shared" si="1642"/>
        <v>0</v>
      </c>
      <c r="BH1105" t="b">
        <f t="shared" si="1643"/>
        <v>0</v>
      </c>
      <c r="BI1105" t="b">
        <f t="shared" si="1644"/>
        <v>0</v>
      </c>
      <c r="BJ1105" t="b">
        <f t="shared" si="1645"/>
        <v>0</v>
      </c>
      <c r="BK1105" t="b">
        <f t="shared" si="1646"/>
        <v>0</v>
      </c>
      <c r="BL1105" t="b">
        <f t="shared" si="1647"/>
        <v>0</v>
      </c>
      <c r="BM1105" t="b">
        <f t="shared" si="1648"/>
        <v>0</v>
      </c>
      <c r="BN1105" t="b">
        <f t="shared" si="1649"/>
        <v>0</v>
      </c>
      <c r="BO1105" t="b">
        <f t="shared" si="1650"/>
        <v>1</v>
      </c>
      <c r="BP1105" t="b">
        <f t="shared" si="1651"/>
        <v>1</v>
      </c>
      <c r="BQ1105" t="b">
        <f t="shared" si="1652"/>
        <v>0</v>
      </c>
      <c r="BR1105" t="b">
        <f t="shared" si="1653"/>
        <v>0</v>
      </c>
      <c r="BS1105" t="b">
        <f t="shared" si="1654"/>
        <v>0</v>
      </c>
      <c r="BT1105" t="b">
        <f t="shared" si="1655"/>
        <v>0</v>
      </c>
      <c r="BU1105" t="b">
        <f t="shared" si="1656"/>
        <v>0</v>
      </c>
      <c r="BV1105" t="b">
        <f t="shared" si="1657"/>
        <v>0</v>
      </c>
      <c r="BW1105" t="b">
        <f t="shared" si="1658"/>
        <v>0</v>
      </c>
      <c r="BX1105" t="b">
        <f t="shared" si="1659"/>
        <v>1</v>
      </c>
      <c r="BY1105" t="b">
        <f t="shared" si="1660"/>
        <v>0</v>
      </c>
      <c r="BZ1105" t="b">
        <f t="shared" si="1661"/>
        <v>0</v>
      </c>
      <c r="CA1105" t="b">
        <f t="shared" si="1662"/>
        <v>0</v>
      </c>
      <c r="CB1105" t="b">
        <f t="shared" si="1663"/>
        <v>0</v>
      </c>
      <c r="CC1105" t="b">
        <f t="shared" si="1664"/>
        <v>0</v>
      </c>
      <c r="CD1105" t="b">
        <f t="shared" si="1665"/>
        <v>0</v>
      </c>
      <c r="CE1105" t="b">
        <f t="shared" si="1666"/>
        <v>0</v>
      </c>
      <c r="CF1105" t="b">
        <f t="shared" si="1667"/>
        <v>0</v>
      </c>
      <c r="CG1105" t="b">
        <f t="shared" si="1668"/>
        <v>0</v>
      </c>
      <c r="CH1105" t="b">
        <f t="shared" si="1669"/>
        <v>0</v>
      </c>
      <c r="CI1105" t="b">
        <f t="shared" si="1670"/>
        <v>0</v>
      </c>
      <c r="CJ1105" t="b">
        <f t="shared" si="1671"/>
        <v>0</v>
      </c>
      <c r="CK1105" t="b">
        <f t="shared" si="1672"/>
        <v>0</v>
      </c>
      <c r="CL1105" t="b">
        <f t="shared" si="1673"/>
        <v>0</v>
      </c>
      <c r="CM1105" t="b">
        <f t="shared" si="1674"/>
        <v>0</v>
      </c>
      <c r="CN1105" t="b">
        <f t="shared" si="1675"/>
        <v>0</v>
      </c>
      <c r="CO1105" t="b">
        <f t="shared" si="1676"/>
        <v>0</v>
      </c>
      <c r="CP1105" t="b">
        <f t="shared" si="1677"/>
        <v>0</v>
      </c>
      <c r="CQ1105" t="b">
        <f t="shared" si="1678"/>
        <v>0</v>
      </c>
      <c r="CR1105" t="b">
        <f t="shared" si="1679"/>
        <v>0</v>
      </c>
      <c r="CS1105" t="b">
        <f t="shared" si="1680"/>
        <v>0</v>
      </c>
      <c r="CT1105" t="b">
        <f t="shared" si="1681"/>
        <v>0</v>
      </c>
      <c r="CU1105" t="b">
        <f t="shared" si="1682"/>
        <v>0</v>
      </c>
      <c r="CV1105" t="b">
        <f t="shared" si="1683"/>
        <v>1</v>
      </c>
      <c r="CW1105" t="b">
        <f t="shared" si="1684"/>
        <v>0</v>
      </c>
      <c r="CX1105" t="b">
        <f t="shared" si="1685"/>
        <v>0</v>
      </c>
      <c r="CY1105" t="b">
        <f t="shared" si="1686"/>
        <v>0</v>
      </c>
      <c r="CZ1105" t="b">
        <f t="shared" si="1687"/>
        <v>0</v>
      </c>
      <c r="DA1105" t="b">
        <f t="shared" si="1688"/>
        <v>0</v>
      </c>
      <c r="DB1105" t="b">
        <f t="shared" si="1689"/>
        <v>0</v>
      </c>
      <c r="DC1105" t="b">
        <f t="shared" si="1690"/>
        <v>0</v>
      </c>
      <c r="DD1105" t="b">
        <f t="shared" si="1691"/>
        <v>0</v>
      </c>
    </row>
    <row r="1106" spans="1:108">
      <c r="A1106" t="s">
        <v>396</v>
      </c>
      <c r="C1106" t="s">
        <v>395</v>
      </c>
      <c r="G1106" t="s">
        <v>388</v>
      </c>
      <c r="H1106" t="s">
        <v>7444</v>
      </c>
      <c r="I1106" t="s">
        <v>7417</v>
      </c>
      <c r="J1106" t="s">
        <v>16</v>
      </c>
      <c r="K1106" t="s">
        <v>16</v>
      </c>
      <c r="L1106" t="s">
        <v>6216</v>
      </c>
      <c r="M1106" t="s">
        <v>6079</v>
      </c>
      <c r="N1106" t="s">
        <v>397</v>
      </c>
      <c r="O1106" t="b">
        <f t="shared" si="1598"/>
        <v>0</v>
      </c>
      <c r="P1106" t="b">
        <f t="shared" si="1599"/>
        <v>1</v>
      </c>
      <c r="Q1106" t="b">
        <f t="shared" si="1600"/>
        <v>1</v>
      </c>
      <c r="R1106" t="b">
        <f t="shared" si="1601"/>
        <v>1</v>
      </c>
      <c r="S1106" t="b">
        <f t="shared" si="1602"/>
        <v>0</v>
      </c>
      <c r="T1106" t="b">
        <f t="shared" si="1603"/>
        <v>1</v>
      </c>
      <c r="U1106" t="b">
        <f t="shared" si="1604"/>
        <v>1</v>
      </c>
      <c r="V1106" t="b">
        <f t="shared" si="1605"/>
        <v>1</v>
      </c>
      <c r="W1106" t="b">
        <f t="shared" si="1606"/>
        <v>0</v>
      </c>
      <c r="X1106" t="b">
        <f t="shared" si="1607"/>
        <v>0</v>
      </c>
      <c r="Y1106" t="b">
        <f t="shared" si="1608"/>
        <v>1</v>
      </c>
      <c r="Z1106" t="b">
        <f t="shared" si="1609"/>
        <v>0</v>
      </c>
      <c r="AA1106" t="b">
        <f t="shared" si="1610"/>
        <v>0</v>
      </c>
      <c r="AB1106" t="b">
        <f t="shared" si="1611"/>
        <v>0</v>
      </c>
      <c r="AC1106" t="b">
        <f t="shared" si="1612"/>
        <v>0</v>
      </c>
      <c r="AD1106" t="b">
        <f t="shared" si="1613"/>
        <v>0</v>
      </c>
      <c r="AE1106" t="b">
        <f t="shared" si="1614"/>
        <v>0</v>
      </c>
      <c r="AF1106" t="b">
        <f t="shared" si="1615"/>
        <v>1</v>
      </c>
      <c r="AG1106" t="b">
        <f t="shared" si="1616"/>
        <v>0</v>
      </c>
      <c r="AH1106" t="b">
        <f t="shared" si="1617"/>
        <v>0</v>
      </c>
      <c r="AI1106" t="b">
        <f t="shared" si="1618"/>
        <v>0</v>
      </c>
      <c r="AJ1106" t="b">
        <f t="shared" si="1619"/>
        <v>0</v>
      </c>
      <c r="AK1106" t="b">
        <f t="shared" si="1620"/>
        <v>0</v>
      </c>
      <c r="AL1106" t="b">
        <f t="shared" si="1621"/>
        <v>0</v>
      </c>
      <c r="AM1106" t="b">
        <f t="shared" si="1622"/>
        <v>0</v>
      </c>
      <c r="AN1106" t="b">
        <f t="shared" si="1623"/>
        <v>0</v>
      </c>
      <c r="AO1106" t="b">
        <f t="shared" si="1624"/>
        <v>0</v>
      </c>
      <c r="AP1106" t="b">
        <f t="shared" si="1625"/>
        <v>0</v>
      </c>
      <c r="AQ1106" t="b">
        <f t="shared" si="1626"/>
        <v>0</v>
      </c>
      <c r="AR1106" t="b">
        <f t="shared" si="1627"/>
        <v>0</v>
      </c>
      <c r="AS1106" t="b">
        <f t="shared" si="1628"/>
        <v>0</v>
      </c>
      <c r="AT1106" t="b">
        <f t="shared" si="1629"/>
        <v>1</v>
      </c>
      <c r="AU1106" t="b">
        <f t="shared" si="1630"/>
        <v>0</v>
      </c>
      <c r="AV1106" t="b">
        <f t="shared" si="1631"/>
        <v>0</v>
      </c>
      <c r="AW1106" t="b">
        <f t="shared" si="1632"/>
        <v>0</v>
      </c>
      <c r="AX1106" t="b">
        <f t="shared" si="1633"/>
        <v>0</v>
      </c>
      <c r="AY1106" t="b">
        <f t="shared" si="1634"/>
        <v>0</v>
      </c>
      <c r="AZ1106" t="b">
        <f t="shared" si="1635"/>
        <v>0</v>
      </c>
      <c r="BA1106" t="b">
        <f t="shared" si="1636"/>
        <v>0</v>
      </c>
      <c r="BB1106" t="b">
        <f t="shared" si="1637"/>
        <v>0</v>
      </c>
      <c r="BC1106" t="b">
        <f t="shared" si="1638"/>
        <v>0</v>
      </c>
      <c r="BD1106" t="b">
        <f t="shared" si="1639"/>
        <v>0</v>
      </c>
      <c r="BE1106" t="b">
        <f t="shared" si="1640"/>
        <v>0</v>
      </c>
      <c r="BF1106" t="b">
        <f t="shared" si="1641"/>
        <v>0</v>
      </c>
      <c r="BG1106" t="b">
        <f t="shared" si="1642"/>
        <v>0</v>
      </c>
      <c r="BH1106" t="b">
        <f t="shared" si="1643"/>
        <v>0</v>
      </c>
      <c r="BI1106" t="b">
        <f t="shared" si="1644"/>
        <v>0</v>
      </c>
      <c r="BJ1106" t="b">
        <f t="shared" si="1645"/>
        <v>0</v>
      </c>
      <c r="BK1106" t="b">
        <f t="shared" si="1646"/>
        <v>0</v>
      </c>
      <c r="BL1106" t="b">
        <f t="shared" si="1647"/>
        <v>0</v>
      </c>
      <c r="BM1106" t="b">
        <f t="shared" si="1648"/>
        <v>0</v>
      </c>
      <c r="BN1106" t="b">
        <f t="shared" si="1649"/>
        <v>0</v>
      </c>
      <c r="BO1106" t="b">
        <f t="shared" si="1650"/>
        <v>0</v>
      </c>
      <c r="BP1106" t="b">
        <f t="shared" si="1651"/>
        <v>1</v>
      </c>
      <c r="BQ1106" t="b">
        <f t="shared" si="1652"/>
        <v>0</v>
      </c>
      <c r="BR1106" t="b">
        <f t="shared" si="1653"/>
        <v>0</v>
      </c>
      <c r="BS1106" t="b">
        <f t="shared" si="1654"/>
        <v>0</v>
      </c>
      <c r="BT1106" t="b">
        <f t="shared" si="1655"/>
        <v>0</v>
      </c>
      <c r="BU1106" t="b">
        <f t="shared" si="1656"/>
        <v>0</v>
      </c>
      <c r="BV1106" t="b">
        <f t="shared" si="1657"/>
        <v>0</v>
      </c>
      <c r="BW1106" t="b">
        <f t="shared" si="1658"/>
        <v>0</v>
      </c>
      <c r="BX1106" t="b">
        <f t="shared" si="1659"/>
        <v>0</v>
      </c>
      <c r="BY1106" t="b">
        <f t="shared" si="1660"/>
        <v>0</v>
      </c>
      <c r="BZ1106" t="b">
        <f t="shared" si="1661"/>
        <v>0</v>
      </c>
      <c r="CA1106" t="b">
        <f t="shared" si="1662"/>
        <v>0</v>
      </c>
      <c r="CB1106" t="b">
        <f t="shared" si="1663"/>
        <v>0</v>
      </c>
      <c r="CC1106" t="b">
        <f t="shared" si="1664"/>
        <v>0</v>
      </c>
      <c r="CD1106" t="b">
        <f t="shared" si="1665"/>
        <v>0</v>
      </c>
      <c r="CE1106" t="b">
        <f t="shared" si="1666"/>
        <v>0</v>
      </c>
      <c r="CF1106" t="b">
        <f t="shared" si="1667"/>
        <v>0</v>
      </c>
      <c r="CG1106" t="b">
        <f t="shared" si="1668"/>
        <v>0</v>
      </c>
      <c r="CH1106" t="b">
        <f t="shared" si="1669"/>
        <v>0</v>
      </c>
      <c r="CI1106" t="b">
        <f t="shared" si="1670"/>
        <v>0</v>
      </c>
      <c r="CJ1106" t="b">
        <f t="shared" si="1671"/>
        <v>0</v>
      </c>
      <c r="CK1106" t="b">
        <f t="shared" si="1672"/>
        <v>0</v>
      </c>
      <c r="CL1106" t="b">
        <f t="shared" si="1673"/>
        <v>0</v>
      </c>
      <c r="CM1106" t="b">
        <f t="shared" si="1674"/>
        <v>0</v>
      </c>
      <c r="CN1106" t="b">
        <f t="shared" si="1675"/>
        <v>0</v>
      </c>
      <c r="CO1106" t="b">
        <f t="shared" si="1676"/>
        <v>0</v>
      </c>
      <c r="CP1106" t="b">
        <f t="shared" si="1677"/>
        <v>0</v>
      </c>
      <c r="CQ1106" t="b">
        <f t="shared" si="1678"/>
        <v>0</v>
      </c>
      <c r="CR1106" t="b">
        <f t="shared" si="1679"/>
        <v>0</v>
      </c>
      <c r="CS1106" t="b">
        <f t="shared" si="1680"/>
        <v>0</v>
      </c>
      <c r="CT1106" t="b">
        <f t="shared" si="1681"/>
        <v>0</v>
      </c>
      <c r="CU1106" t="b">
        <f t="shared" si="1682"/>
        <v>0</v>
      </c>
      <c r="CV1106" t="b">
        <f t="shared" si="1683"/>
        <v>0</v>
      </c>
      <c r="CW1106" t="b">
        <f t="shared" si="1684"/>
        <v>1</v>
      </c>
      <c r="CX1106" t="b">
        <f t="shared" si="1685"/>
        <v>0</v>
      </c>
      <c r="CY1106" t="b">
        <f t="shared" si="1686"/>
        <v>0</v>
      </c>
      <c r="CZ1106" t="b">
        <f t="shared" si="1687"/>
        <v>0</v>
      </c>
      <c r="DA1106" t="b">
        <f t="shared" si="1688"/>
        <v>0</v>
      </c>
      <c r="DB1106" t="b">
        <f t="shared" si="1689"/>
        <v>1</v>
      </c>
      <c r="DC1106" t="b">
        <f t="shared" si="1690"/>
        <v>0</v>
      </c>
      <c r="DD1106" t="b">
        <f t="shared" si="1691"/>
        <v>0</v>
      </c>
    </row>
    <row r="1107" spans="1:108">
      <c r="A1107" t="s">
        <v>398</v>
      </c>
      <c r="C1107" t="s">
        <v>395</v>
      </c>
      <c r="G1107" t="s">
        <v>388</v>
      </c>
      <c r="H1107" t="s">
        <v>7444</v>
      </c>
      <c r="I1107" t="s">
        <v>7417</v>
      </c>
      <c r="J1107" t="s">
        <v>108</v>
      </c>
      <c r="K1107" t="s">
        <v>109</v>
      </c>
      <c r="L1107" t="s">
        <v>6217</v>
      </c>
      <c r="M1107" t="s">
        <v>6079</v>
      </c>
      <c r="N1107" t="s">
        <v>399</v>
      </c>
      <c r="O1107" t="b">
        <f t="shared" si="1598"/>
        <v>0</v>
      </c>
      <c r="P1107" t="b">
        <f t="shared" si="1599"/>
        <v>0</v>
      </c>
      <c r="Q1107" t="b">
        <f t="shared" si="1600"/>
        <v>1</v>
      </c>
      <c r="R1107" t="b">
        <f t="shared" si="1601"/>
        <v>1</v>
      </c>
      <c r="S1107" t="b">
        <f t="shared" si="1602"/>
        <v>0</v>
      </c>
      <c r="T1107" t="b">
        <f t="shared" si="1603"/>
        <v>0</v>
      </c>
      <c r="U1107" t="b">
        <f t="shared" si="1604"/>
        <v>1</v>
      </c>
      <c r="V1107" t="b">
        <f t="shared" si="1605"/>
        <v>0</v>
      </c>
      <c r="W1107" t="b">
        <f t="shared" si="1606"/>
        <v>0</v>
      </c>
      <c r="X1107" t="b">
        <f t="shared" si="1607"/>
        <v>0</v>
      </c>
      <c r="Y1107" t="b">
        <f t="shared" si="1608"/>
        <v>1</v>
      </c>
      <c r="Z1107" t="b">
        <f t="shared" si="1609"/>
        <v>0</v>
      </c>
      <c r="AA1107" t="b">
        <f t="shared" si="1610"/>
        <v>0</v>
      </c>
      <c r="AB1107" t="b">
        <f t="shared" si="1611"/>
        <v>0</v>
      </c>
      <c r="AC1107" t="b">
        <f t="shared" si="1612"/>
        <v>0</v>
      </c>
      <c r="AD1107" t="b">
        <f t="shared" si="1613"/>
        <v>0</v>
      </c>
      <c r="AE1107" t="b">
        <f t="shared" si="1614"/>
        <v>0</v>
      </c>
      <c r="AF1107" t="b">
        <f t="shared" si="1615"/>
        <v>0</v>
      </c>
      <c r="AG1107" t="b">
        <f t="shared" si="1616"/>
        <v>0</v>
      </c>
      <c r="AH1107" t="b">
        <f t="shared" si="1617"/>
        <v>0</v>
      </c>
      <c r="AI1107" t="b">
        <f t="shared" si="1618"/>
        <v>0</v>
      </c>
      <c r="AJ1107" t="b">
        <f t="shared" si="1619"/>
        <v>0</v>
      </c>
      <c r="AK1107" t="b">
        <f t="shared" si="1620"/>
        <v>0</v>
      </c>
      <c r="AL1107" t="b">
        <f t="shared" si="1621"/>
        <v>0</v>
      </c>
      <c r="AM1107" t="b">
        <f t="shared" si="1622"/>
        <v>0</v>
      </c>
      <c r="AN1107" t="b">
        <f t="shared" si="1623"/>
        <v>0</v>
      </c>
      <c r="AO1107" t="b">
        <f t="shared" si="1624"/>
        <v>0</v>
      </c>
      <c r="AP1107" t="b">
        <f t="shared" si="1625"/>
        <v>0</v>
      </c>
      <c r="AQ1107" t="b">
        <f t="shared" si="1626"/>
        <v>0</v>
      </c>
      <c r="AR1107" t="b">
        <f t="shared" si="1627"/>
        <v>0</v>
      </c>
      <c r="AS1107" t="b">
        <f t="shared" si="1628"/>
        <v>0</v>
      </c>
      <c r="AT1107" t="b">
        <f t="shared" si="1629"/>
        <v>0</v>
      </c>
      <c r="AU1107" t="b">
        <f t="shared" si="1630"/>
        <v>0</v>
      </c>
      <c r="AV1107" t="b">
        <f t="shared" si="1631"/>
        <v>0</v>
      </c>
      <c r="AW1107" t="b">
        <f t="shared" si="1632"/>
        <v>0</v>
      </c>
      <c r="AX1107" t="b">
        <f t="shared" si="1633"/>
        <v>0</v>
      </c>
      <c r="AY1107" t="b">
        <f t="shared" si="1634"/>
        <v>0</v>
      </c>
      <c r="AZ1107" t="b">
        <f t="shared" si="1635"/>
        <v>0</v>
      </c>
      <c r="BA1107" t="b">
        <f t="shared" si="1636"/>
        <v>0</v>
      </c>
      <c r="BB1107" t="b">
        <f t="shared" si="1637"/>
        <v>0</v>
      </c>
      <c r="BC1107" t="b">
        <f t="shared" si="1638"/>
        <v>0</v>
      </c>
      <c r="BD1107" t="b">
        <f t="shared" si="1639"/>
        <v>0</v>
      </c>
      <c r="BE1107" t="b">
        <f t="shared" si="1640"/>
        <v>0</v>
      </c>
      <c r="BF1107" t="b">
        <f t="shared" si="1641"/>
        <v>0</v>
      </c>
      <c r="BG1107" t="b">
        <f t="shared" si="1642"/>
        <v>0</v>
      </c>
      <c r="BH1107" t="b">
        <f t="shared" si="1643"/>
        <v>0</v>
      </c>
      <c r="BI1107" t="b">
        <f t="shared" si="1644"/>
        <v>0</v>
      </c>
      <c r="BJ1107" t="b">
        <f t="shared" si="1645"/>
        <v>0</v>
      </c>
      <c r="BK1107" t="b">
        <f t="shared" si="1646"/>
        <v>0</v>
      </c>
      <c r="BL1107" t="b">
        <f t="shared" si="1647"/>
        <v>0</v>
      </c>
      <c r="BM1107" t="b">
        <f t="shared" si="1648"/>
        <v>0</v>
      </c>
      <c r="BN1107" t="b">
        <f t="shared" si="1649"/>
        <v>0</v>
      </c>
      <c r="BO1107" t="b">
        <f t="shared" si="1650"/>
        <v>0</v>
      </c>
      <c r="BP1107" t="b">
        <f t="shared" si="1651"/>
        <v>0</v>
      </c>
      <c r="BQ1107" t="b">
        <f t="shared" si="1652"/>
        <v>0</v>
      </c>
      <c r="BR1107" t="b">
        <f t="shared" si="1653"/>
        <v>0</v>
      </c>
      <c r="BS1107" t="b">
        <f t="shared" si="1654"/>
        <v>0</v>
      </c>
      <c r="BT1107" t="b">
        <f t="shared" si="1655"/>
        <v>0</v>
      </c>
      <c r="BU1107" t="b">
        <f t="shared" si="1656"/>
        <v>0</v>
      </c>
      <c r="BV1107" t="b">
        <f t="shared" si="1657"/>
        <v>0</v>
      </c>
      <c r="BW1107" t="b">
        <f t="shared" si="1658"/>
        <v>0</v>
      </c>
      <c r="BX1107" t="b">
        <f t="shared" si="1659"/>
        <v>0</v>
      </c>
      <c r="BY1107" t="b">
        <f t="shared" si="1660"/>
        <v>0</v>
      </c>
      <c r="BZ1107" t="b">
        <f t="shared" si="1661"/>
        <v>0</v>
      </c>
      <c r="CA1107" t="b">
        <f t="shared" si="1662"/>
        <v>0</v>
      </c>
      <c r="CB1107" t="b">
        <f t="shared" si="1663"/>
        <v>1</v>
      </c>
      <c r="CC1107" t="b">
        <f t="shared" si="1664"/>
        <v>0</v>
      </c>
      <c r="CD1107" t="b">
        <f t="shared" si="1665"/>
        <v>0</v>
      </c>
      <c r="CE1107" t="b">
        <f t="shared" si="1666"/>
        <v>0</v>
      </c>
      <c r="CF1107" t="b">
        <f t="shared" si="1667"/>
        <v>0</v>
      </c>
      <c r="CG1107" t="b">
        <f t="shared" si="1668"/>
        <v>0</v>
      </c>
      <c r="CH1107" t="b">
        <f t="shared" si="1669"/>
        <v>0</v>
      </c>
      <c r="CI1107" t="b">
        <f t="shared" si="1670"/>
        <v>0</v>
      </c>
      <c r="CJ1107" t="b">
        <f t="shared" si="1671"/>
        <v>0</v>
      </c>
      <c r="CK1107" t="b">
        <f t="shared" si="1672"/>
        <v>0</v>
      </c>
      <c r="CL1107" t="b">
        <f t="shared" si="1673"/>
        <v>0</v>
      </c>
      <c r="CM1107" t="b">
        <f t="shared" si="1674"/>
        <v>0</v>
      </c>
      <c r="CN1107" t="b">
        <f t="shared" si="1675"/>
        <v>0</v>
      </c>
      <c r="CO1107" t="b">
        <f t="shared" si="1676"/>
        <v>0</v>
      </c>
      <c r="CP1107" t="b">
        <f t="shared" si="1677"/>
        <v>0</v>
      </c>
      <c r="CQ1107" t="b">
        <f t="shared" si="1678"/>
        <v>0</v>
      </c>
      <c r="CR1107" t="b">
        <f t="shared" si="1679"/>
        <v>1</v>
      </c>
      <c r="CS1107" t="b">
        <f t="shared" si="1680"/>
        <v>0</v>
      </c>
      <c r="CT1107" t="b">
        <f t="shared" si="1681"/>
        <v>0</v>
      </c>
      <c r="CU1107" t="b">
        <f t="shared" si="1682"/>
        <v>0</v>
      </c>
      <c r="CV1107" t="b">
        <f t="shared" si="1683"/>
        <v>0</v>
      </c>
      <c r="CW1107" t="b">
        <f t="shared" si="1684"/>
        <v>0</v>
      </c>
      <c r="CX1107" t="b">
        <f t="shared" si="1685"/>
        <v>0</v>
      </c>
      <c r="CY1107" t="b">
        <f t="shared" si="1686"/>
        <v>0</v>
      </c>
      <c r="CZ1107" t="b">
        <f t="shared" si="1687"/>
        <v>0</v>
      </c>
      <c r="DA1107" t="b">
        <f t="shared" si="1688"/>
        <v>0</v>
      </c>
      <c r="DB1107" t="b">
        <f t="shared" si="1689"/>
        <v>0</v>
      </c>
      <c r="DC1107" t="b">
        <f t="shared" si="1690"/>
        <v>0</v>
      </c>
      <c r="DD1107" t="b">
        <f t="shared" si="1691"/>
        <v>0</v>
      </c>
    </row>
    <row r="1108" spans="1:108">
      <c r="A1108" t="s">
        <v>400</v>
      </c>
      <c r="C1108" t="s">
        <v>401</v>
      </c>
      <c r="G1108" t="s">
        <v>388</v>
      </c>
      <c r="H1108" t="s">
        <v>7444</v>
      </c>
      <c r="I1108" t="s">
        <v>7417</v>
      </c>
      <c r="J1108" t="s">
        <v>362</v>
      </c>
      <c r="K1108" t="s">
        <v>136</v>
      </c>
      <c r="L1108" t="s">
        <v>7692</v>
      </c>
      <c r="M1108" t="s">
        <v>402</v>
      </c>
      <c r="N1108" t="s">
        <v>7693</v>
      </c>
      <c r="O1108" t="b">
        <f t="shared" si="1598"/>
        <v>1</v>
      </c>
      <c r="P1108" t="b">
        <f t="shared" si="1599"/>
        <v>1</v>
      </c>
      <c r="Q1108" t="b">
        <f t="shared" si="1600"/>
        <v>0</v>
      </c>
      <c r="R1108" t="b">
        <f t="shared" si="1601"/>
        <v>0</v>
      </c>
      <c r="S1108" t="b">
        <f t="shared" si="1602"/>
        <v>1</v>
      </c>
      <c r="T1108" t="b">
        <f t="shared" si="1603"/>
        <v>1</v>
      </c>
      <c r="U1108" t="b">
        <f t="shared" si="1604"/>
        <v>0</v>
      </c>
      <c r="V1108" t="b">
        <f t="shared" si="1605"/>
        <v>0</v>
      </c>
      <c r="W1108" t="b">
        <f t="shared" si="1606"/>
        <v>0</v>
      </c>
      <c r="X1108" t="b">
        <f t="shared" si="1607"/>
        <v>0</v>
      </c>
      <c r="Y1108" t="b">
        <f t="shared" si="1608"/>
        <v>1</v>
      </c>
      <c r="Z1108" t="b">
        <f t="shared" si="1609"/>
        <v>0</v>
      </c>
      <c r="AA1108" t="b">
        <f t="shared" si="1610"/>
        <v>0</v>
      </c>
      <c r="AB1108" t="b">
        <f t="shared" si="1611"/>
        <v>0</v>
      </c>
      <c r="AC1108" t="b">
        <f t="shared" si="1612"/>
        <v>0</v>
      </c>
      <c r="AD1108" t="b">
        <f t="shared" si="1613"/>
        <v>0</v>
      </c>
      <c r="AE1108" t="b">
        <f t="shared" si="1614"/>
        <v>0</v>
      </c>
      <c r="AF1108" t="b">
        <f t="shared" si="1615"/>
        <v>0</v>
      </c>
      <c r="AG1108" t="b">
        <f t="shared" si="1616"/>
        <v>1</v>
      </c>
      <c r="AH1108" t="b">
        <f t="shared" si="1617"/>
        <v>0</v>
      </c>
      <c r="AI1108" t="b">
        <f t="shared" si="1618"/>
        <v>0</v>
      </c>
      <c r="AJ1108" t="b">
        <f t="shared" si="1619"/>
        <v>0</v>
      </c>
      <c r="AK1108" t="b">
        <f t="shared" si="1620"/>
        <v>0</v>
      </c>
      <c r="AL1108" t="b">
        <f t="shared" si="1621"/>
        <v>0</v>
      </c>
      <c r="AM1108" t="b">
        <f t="shared" si="1622"/>
        <v>0</v>
      </c>
      <c r="AN1108" t="b">
        <f t="shared" si="1623"/>
        <v>0</v>
      </c>
      <c r="AO1108" t="b">
        <f t="shared" si="1624"/>
        <v>0</v>
      </c>
      <c r="AP1108" t="b">
        <f t="shared" si="1625"/>
        <v>0</v>
      </c>
      <c r="AQ1108" t="b">
        <f t="shared" si="1626"/>
        <v>0</v>
      </c>
      <c r="AR1108" t="b">
        <f t="shared" si="1627"/>
        <v>0</v>
      </c>
      <c r="AS1108" t="b">
        <f t="shared" si="1628"/>
        <v>0</v>
      </c>
      <c r="AT1108" t="b">
        <f t="shared" si="1629"/>
        <v>0</v>
      </c>
      <c r="AU1108" t="b">
        <f t="shared" si="1630"/>
        <v>0</v>
      </c>
      <c r="AV1108" t="b">
        <f t="shared" si="1631"/>
        <v>0</v>
      </c>
      <c r="AW1108" t="b">
        <f t="shared" si="1632"/>
        <v>0</v>
      </c>
      <c r="AX1108" t="b">
        <f t="shared" si="1633"/>
        <v>0</v>
      </c>
      <c r="AY1108" t="b">
        <f t="shared" si="1634"/>
        <v>0</v>
      </c>
      <c r="AZ1108" t="b">
        <f t="shared" si="1635"/>
        <v>0</v>
      </c>
      <c r="BA1108" t="b">
        <f t="shared" si="1636"/>
        <v>0</v>
      </c>
      <c r="BB1108" t="b">
        <f t="shared" si="1637"/>
        <v>0</v>
      </c>
      <c r="BC1108" t="b">
        <f t="shared" si="1638"/>
        <v>0</v>
      </c>
      <c r="BD1108" t="b">
        <f t="shared" si="1639"/>
        <v>0</v>
      </c>
      <c r="BE1108" t="b">
        <f t="shared" si="1640"/>
        <v>0</v>
      </c>
      <c r="BF1108" t="b">
        <f t="shared" si="1641"/>
        <v>0</v>
      </c>
      <c r="BG1108" t="b">
        <f t="shared" si="1642"/>
        <v>0</v>
      </c>
      <c r="BH1108" t="b">
        <f t="shared" si="1643"/>
        <v>0</v>
      </c>
      <c r="BI1108" t="b">
        <f t="shared" si="1644"/>
        <v>0</v>
      </c>
      <c r="BJ1108" t="b">
        <f t="shared" si="1645"/>
        <v>0</v>
      </c>
      <c r="BK1108" t="b">
        <f t="shared" si="1646"/>
        <v>0</v>
      </c>
      <c r="BL1108" t="b">
        <f t="shared" si="1647"/>
        <v>0</v>
      </c>
      <c r="BM1108" t="b">
        <f t="shared" si="1648"/>
        <v>0</v>
      </c>
      <c r="BN1108" t="b">
        <f t="shared" si="1649"/>
        <v>0</v>
      </c>
      <c r="BO1108" t="b">
        <f t="shared" si="1650"/>
        <v>0</v>
      </c>
      <c r="BP1108" t="b">
        <f t="shared" si="1651"/>
        <v>1</v>
      </c>
      <c r="BQ1108" t="b">
        <f t="shared" si="1652"/>
        <v>1</v>
      </c>
      <c r="BR1108" t="b">
        <f t="shared" si="1653"/>
        <v>0</v>
      </c>
      <c r="BS1108" t="b">
        <f t="shared" si="1654"/>
        <v>0</v>
      </c>
      <c r="BT1108" t="b">
        <f t="shared" si="1655"/>
        <v>0</v>
      </c>
      <c r="BU1108" t="b">
        <f t="shared" si="1656"/>
        <v>0</v>
      </c>
      <c r="BV1108" t="b">
        <f t="shared" si="1657"/>
        <v>0</v>
      </c>
      <c r="BW1108" t="b">
        <f t="shared" si="1658"/>
        <v>0</v>
      </c>
      <c r="BX1108" t="b">
        <f t="shared" si="1659"/>
        <v>0</v>
      </c>
      <c r="BY1108" t="b">
        <f t="shared" si="1660"/>
        <v>0</v>
      </c>
      <c r="BZ1108" t="b">
        <f t="shared" si="1661"/>
        <v>0</v>
      </c>
      <c r="CA1108" t="b">
        <f t="shared" si="1662"/>
        <v>0</v>
      </c>
      <c r="CB1108" t="b">
        <f t="shared" si="1663"/>
        <v>0</v>
      </c>
      <c r="CC1108" t="b">
        <f t="shared" si="1664"/>
        <v>0</v>
      </c>
      <c r="CD1108" t="b">
        <f t="shared" si="1665"/>
        <v>0</v>
      </c>
      <c r="CE1108" t="b">
        <f t="shared" si="1666"/>
        <v>0</v>
      </c>
      <c r="CF1108" t="b">
        <f t="shared" si="1667"/>
        <v>0</v>
      </c>
      <c r="CG1108" t="b">
        <f t="shared" si="1668"/>
        <v>1</v>
      </c>
      <c r="CH1108" t="b">
        <f t="shared" si="1669"/>
        <v>0</v>
      </c>
      <c r="CI1108" t="b">
        <f t="shared" si="1670"/>
        <v>0</v>
      </c>
      <c r="CJ1108" t="b">
        <f t="shared" si="1671"/>
        <v>0</v>
      </c>
      <c r="CK1108" t="b">
        <f t="shared" si="1672"/>
        <v>0</v>
      </c>
      <c r="CL1108" t="b">
        <f t="shared" si="1673"/>
        <v>0</v>
      </c>
      <c r="CM1108" t="b">
        <f t="shared" si="1674"/>
        <v>0</v>
      </c>
      <c r="CN1108" t="b">
        <f t="shared" si="1675"/>
        <v>0</v>
      </c>
      <c r="CO1108" t="b">
        <f t="shared" si="1676"/>
        <v>0</v>
      </c>
      <c r="CP1108" t="b">
        <f t="shared" si="1677"/>
        <v>0</v>
      </c>
      <c r="CQ1108" t="b">
        <f t="shared" si="1678"/>
        <v>0</v>
      </c>
      <c r="CR1108" t="b">
        <f t="shared" si="1679"/>
        <v>0</v>
      </c>
      <c r="CS1108" t="b">
        <f t="shared" si="1680"/>
        <v>0</v>
      </c>
      <c r="CT1108" t="b">
        <f t="shared" si="1681"/>
        <v>0</v>
      </c>
      <c r="CU1108" t="b">
        <f t="shared" si="1682"/>
        <v>0</v>
      </c>
      <c r="CV1108" t="b">
        <f t="shared" si="1683"/>
        <v>0</v>
      </c>
      <c r="CW1108" t="b">
        <f t="shared" si="1684"/>
        <v>0</v>
      </c>
      <c r="CX1108" t="b">
        <f t="shared" si="1685"/>
        <v>0</v>
      </c>
      <c r="CY1108" t="b">
        <f t="shared" si="1686"/>
        <v>0</v>
      </c>
      <c r="CZ1108" t="b">
        <f t="shared" si="1687"/>
        <v>0</v>
      </c>
      <c r="DA1108" t="b">
        <f t="shared" si="1688"/>
        <v>0</v>
      </c>
      <c r="DB1108" t="b">
        <f t="shared" si="1689"/>
        <v>0</v>
      </c>
      <c r="DC1108" t="b">
        <f t="shared" si="1690"/>
        <v>0</v>
      </c>
      <c r="DD1108" t="b">
        <f t="shared" si="1691"/>
        <v>0</v>
      </c>
    </row>
    <row r="1109" spans="1:108">
      <c r="A1109" t="s">
        <v>403</v>
      </c>
      <c r="C1109" t="s">
        <v>401</v>
      </c>
      <c r="G1109" t="s">
        <v>388</v>
      </c>
      <c r="H1109" t="s">
        <v>7444</v>
      </c>
      <c r="I1109" t="s">
        <v>7417</v>
      </c>
      <c r="J1109" t="s">
        <v>16</v>
      </c>
      <c r="K1109" t="s">
        <v>16</v>
      </c>
      <c r="L1109" t="s">
        <v>6218</v>
      </c>
      <c r="M1109" t="s">
        <v>6079</v>
      </c>
      <c r="N1109" t="s">
        <v>404</v>
      </c>
      <c r="O1109" t="b">
        <f t="shared" si="1598"/>
        <v>1</v>
      </c>
      <c r="P1109" t="b">
        <f t="shared" si="1599"/>
        <v>1</v>
      </c>
      <c r="Q1109" t="b">
        <f t="shared" si="1600"/>
        <v>0</v>
      </c>
      <c r="R1109" t="b">
        <f t="shared" si="1601"/>
        <v>1</v>
      </c>
      <c r="S1109" t="b">
        <f t="shared" si="1602"/>
        <v>0</v>
      </c>
      <c r="T1109" t="b">
        <f t="shared" si="1603"/>
        <v>0</v>
      </c>
      <c r="U1109" t="b">
        <f t="shared" si="1604"/>
        <v>0</v>
      </c>
      <c r="V1109" t="b">
        <f t="shared" si="1605"/>
        <v>1</v>
      </c>
      <c r="W1109" t="b">
        <f t="shared" si="1606"/>
        <v>1</v>
      </c>
      <c r="X1109" t="b">
        <f t="shared" si="1607"/>
        <v>0</v>
      </c>
      <c r="Y1109" t="b">
        <f t="shared" si="1608"/>
        <v>1</v>
      </c>
      <c r="Z1109" t="b">
        <f t="shared" si="1609"/>
        <v>1</v>
      </c>
      <c r="AA1109" t="b">
        <f t="shared" si="1610"/>
        <v>0</v>
      </c>
      <c r="AB1109" t="b">
        <f t="shared" si="1611"/>
        <v>0</v>
      </c>
      <c r="AC1109" t="b">
        <f t="shared" si="1612"/>
        <v>0</v>
      </c>
      <c r="AD1109" t="b">
        <f t="shared" si="1613"/>
        <v>0</v>
      </c>
      <c r="AE1109" t="b">
        <f t="shared" si="1614"/>
        <v>0</v>
      </c>
      <c r="AF1109" t="b">
        <f t="shared" si="1615"/>
        <v>0</v>
      </c>
      <c r="AG1109" t="b">
        <f t="shared" si="1616"/>
        <v>0</v>
      </c>
      <c r="AH1109" t="b">
        <f t="shared" si="1617"/>
        <v>0</v>
      </c>
      <c r="AI1109" t="b">
        <f t="shared" si="1618"/>
        <v>0</v>
      </c>
      <c r="AJ1109" t="b">
        <f t="shared" si="1619"/>
        <v>0</v>
      </c>
      <c r="AK1109" t="b">
        <f t="shared" si="1620"/>
        <v>1</v>
      </c>
      <c r="AL1109" t="b">
        <f t="shared" si="1621"/>
        <v>0</v>
      </c>
      <c r="AM1109" t="b">
        <f t="shared" si="1622"/>
        <v>0</v>
      </c>
      <c r="AN1109" t="b">
        <f t="shared" si="1623"/>
        <v>0</v>
      </c>
      <c r="AO1109" t="b">
        <f t="shared" si="1624"/>
        <v>0</v>
      </c>
      <c r="AP1109" t="b">
        <f t="shared" si="1625"/>
        <v>0</v>
      </c>
      <c r="AQ1109" t="b">
        <f t="shared" si="1626"/>
        <v>0</v>
      </c>
      <c r="AR1109" t="b">
        <f t="shared" si="1627"/>
        <v>0</v>
      </c>
      <c r="AS1109" t="b">
        <f t="shared" si="1628"/>
        <v>0</v>
      </c>
      <c r="AT1109" t="b">
        <f t="shared" si="1629"/>
        <v>0</v>
      </c>
      <c r="AU1109" t="b">
        <f t="shared" si="1630"/>
        <v>0</v>
      </c>
      <c r="AV1109" t="b">
        <f t="shared" si="1631"/>
        <v>1</v>
      </c>
      <c r="AW1109" t="b">
        <f t="shared" si="1632"/>
        <v>0</v>
      </c>
      <c r="AX1109" t="b">
        <f t="shared" si="1633"/>
        <v>0</v>
      </c>
      <c r="AY1109" t="b">
        <f t="shared" si="1634"/>
        <v>0</v>
      </c>
      <c r="AZ1109" t="b">
        <f t="shared" si="1635"/>
        <v>0</v>
      </c>
      <c r="BA1109" t="b">
        <f t="shared" si="1636"/>
        <v>0</v>
      </c>
      <c r="BB1109" t="b">
        <f t="shared" si="1637"/>
        <v>0</v>
      </c>
      <c r="BC1109" t="b">
        <f t="shared" si="1638"/>
        <v>0</v>
      </c>
      <c r="BD1109" t="b">
        <f t="shared" si="1639"/>
        <v>0</v>
      </c>
      <c r="BE1109" t="b">
        <f t="shared" si="1640"/>
        <v>0</v>
      </c>
      <c r="BF1109" t="b">
        <f t="shared" si="1641"/>
        <v>0</v>
      </c>
      <c r="BG1109" t="b">
        <f t="shared" si="1642"/>
        <v>0</v>
      </c>
      <c r="BH1109" t="b">
        <f t="shared" si="1643"/>
        <v>0</v>
      </c>
      <c r="BI1109" t="b">
        <f t="shared" si="1644"/>
        <v>0</v>
      </c>
      <c r="BJ1109" t="b">
        <f t="shared" si="1645"/>
        <v>0</v>
      </c>
      <c r="BK1109" t="b">
        <f t="shared" si="1646"/>
        <v>0</v>
      </c>
      <c r="BL1109" t="b">
        <f t="shared" si="1647"/>
        <v>0</v>
      </c>
      <c r="BM1109" t="b">
        <f t="shared" si="1648"/>
        <v>0</v>
      </c>
      <c r="BN1109" t="b">
        <f t="shared" si="1649"/>
        <v>0</v>
      </c>
      <c r="BO1109" t="b">
        <f t="shared" si="1650"/>
        <v>0</v>
      </c>
      <c r="BP1109" t="b">
        <f t="shared" si="1651"/>
        <v>0</v>
      </c>
      <c r="BQ1109" t="b">
        <f t="shared" si="1652"/>
        <v>0</v>
      </c>
      <c r="BR1109" t="b">
        <f t="shared" si="1653"/>
        <v>0</v>
      </c>
      <c r="BS1109" t="b">
        <f t="shared" si="1654"/>
        <v>0</v>
      </c>
      <c r="BT1109" t="b">
        <f t="shared" si="1655"/>
        <v>0</v>
      </c>
      <c r="BU1109" t="b">
        <f t="shared" si="1656"/>
        <v>0</v>
      </c>
      <c r="BV1109" t="b">
        <f t="shared" si="1657"/>
        <v>0</v>
      </c>
      <c r="BW1109" t="b">
        <f t="shared" si="1658"/>
        <v>0</v>
      </c>
      <c r="BX1109" t="b">
        <f t="shared" si="1659"/>
        <v>0</v>
      </c>
      <c r="BY1109" t="b">
        <f t="shared" si="1660"/>
        <v>0</v>
      </c>
      <c r="BZ1109" t="b">
        <f t="shared" si="1661"/>
        <v>0</v>
      </c>
      <c r="CA1109" t="b">
        <f t="shared" si="1662"/>
        <v>0</v>
      </c>
      <c r="CB1109" t="b">
        <f t="shared" si="1663"/>
        <v>0</v>
      </c>
      <c r="CC1109" t="b">
        <f t="shared" si="1664"/>
        <v>0</v>
      </c>
      <c r="CD1109" t="b">
        <f t="shared" si="1665"/>
        <v>0</v>
      </c>
      <c r="CE1109" t="b">
        <f t="shared" si="1666"/>
        <v>0</v>
      </c>
      <c r="CF1109" t="b">
        <f t="shared" si="1667"/>
        <v>1</v>
      </c>
      <c r="CG1109" t="b">
        <f t="shared" si="1668"/>
        <v>0</v>
      </c>
      <c r="CH1109" t="b">
        <f t="shared" si="1669"/>
        <v>0</v>
      </c>
      <c r="CI1109" t="b">
        <f t="shared" si="1670"/>
        <v>0</v>
      </c>
      <c r="CJ1109" t="b">
        <f t="shared" si="1671"/>
        <v>0</v>
      </c>
      <c r="CK1109" t="b">
        <f t="shared" si="1672"/>
        <v>0</v>
      </c>
      <c r="CL1109" t="b">
        <f t="shared" si="1673"/>
        <v>0</v>
      </c>
      <c r="CM1109" t="b">
        <f t="shared" si="1674"/>
        <v>0</v>
      </c>
      <c r="CN1109" t="b">
        <f t="shared" si="1675"/>
        <v>0</v>
      </c>
      <c r="CO1109" t="b">
        <f t="shared" si="1676"/>
        <v>0</v>
      </c>
      <c r="CP1109" t="b">
        <f t="shared" si="1677"/>
        <v>0</v>
      </c>
      <c r="CQ1109" t="b">
        <f t="shared" si="1678"/>
        <v>0</v>
      </c>
      <c r="CR1109" t="b">
        <f t="shared" si="1679"/>
        <v>0</v>
      </c>
      <c r="CS1109" t="b">
        <f t="shared" si="1680"/>
        <v>0</v>
      </c>
      <c r="CT1109" t="b">
        <f t="shared" si="1681"/>
        <v>0</v>
      </c>
      <c r="CU1109" t="b">
        <f t="shared" si="1682"/>
        <v>0</v>
      </c>
      <c r="CV1109" t="b">
        <f t="shared" si="1683"/>
        <v>0</v>
      </c>
      <c r="CW1109" t="b">
        <f t="shared" si="1684"/>
        <v>0</v>
      </c>
      <c r="CX1109" t="b">
        <f t="shared" si="1685"/>
        <v>0</v>
      </c>
      <c r="CY1109" t="b">
        <f t="shared" si="1686"/>
        <v>0</v>
      </c>
      <c r="CZ1109" t="b">
        <f t="shared" si="1687"/>
        <v>0</v>
      </c>
      <c r="DA1109" t="b">
        <f t="shared" si="1688"/>
        <v>0</v>
      </c>
      <c r="DB1109" t="b">
        <f t="shared" si="1689"/>
        <v>0</v>
      </c>
      <c r="DC1109" t="b">
        <f t="shared" si="1690"/>
        <v>0</v>
      </c>
      <c r="DD1109" t="b">
        <f t="shared" si="1691"/>
        <v>0</v>
      </c>
    </row>
    <row r="1110" spans="1:108">
      <c r="A1110" t="s">
        <v>405</v>
      </c>
      <c r="C1110" t="s">
        <v>401</v>
      </c>
      <c r="G1110" t="s">
        <v>388</v>
      </c>
      <c r="H1110" t="s">
        <v>7444</v>
      </c>
      <c r="I1110" t="s">
        <v>7417</v>
      </c>
      <c r="J1110" t="s">
        <v>108</v>
      </c>
      <c r="K1110" t="s">
        <v>109</v>
      </c>
      <c r="L1110" t="s">
        <v>6219</v>
      </c>
      <c r="M1110" t="s">
        <v>6079</v>
      </c>
      <c r="N1110" t="s">
        <v>406</v>
      </c>
      <c r="O1110" t="b">
        <f t="shared" si="1598"/>
        <v>1</v>
      </c>
      <c r="P1110" t="b">
        <f t="shared" si="1599"/>
        <v>1</v>
      </c>
      <c r="Q1110" t="b">
        <f t="shared" si="1600"/>
        <v>1</v>
      </c>
      <c r="R1110" t="b">
        <f t="shared" si="1601"/>
        <v>0</v>
      </c>
      <c r="S1110" t="b">
        <f t="shared" si="1602"/>
        <v>1</v>
      </c>
      <c r="T1110" t="b">
        <f t="shared" si="1603"/>
        <v>0</v>
      </c>
      <c r="U1110" t="b">
        <f t="shared" si="1604"/>
        <v>1</v>
      </c>
      <c r="V1110" t="b">
        <f t="shared" si="1605"/>
        <v>1</v>
      </c>
      <c r="W1110" t="b">
        <f t="shared" si="1606"/>
        <v>0</v>
      </c>
      <c r="X1110" t="b">
        <f t="shared" si="1607"/>
        <v>0</v>
      </c>
      <c r="Y1110" t="b">
        <f t="shared" si="1608"/>
        <v>0</v>
      </c>
      <c r="Z1110" t="b">
        <f t="shared" si="1609"/>
        <v>0</v>
      </c>
      <c r="AA1110" t="b">
        <f t="shared" si="1610"/>
        <v>1</v>
      </c>
      <c r="AB1110" t="b">
        <f t="shared" si="1611"/>
        <v>0</v>
      </c>
      <c r="AC1110" t="b">
        <f t="shared" si="1612"/>
        <v>0</v>
      </c>
      <c r="AD1110" t="b">
        <f t="shared" si="1613"/>
        <v>0</v>
      </c>
      <c r="AE1110" t="b">
        <f t="shared" si="1614"/>
        <v>0</v>
      </c>
      <c r="AF1110" t="b">
        <f t="shared" si="1615"/>
        <v>0</v>
      </c>
      <c r="AG1110" t="b">
        <f t="shared" si="1616"/>
        <v>0</v>
      </c>
      <c r="AH1110" t="b">
        <f t="shared" si="1617"/>
        <v>0</v>
      </c>
      <c r="AI1110" t="b">
        <f t="shared" si="1618"/>
        <v>0</v>
      </c>
      <c r="AJ1110" t="b">
        <f t="shared" si="1619"/>
        <v>0</v>
      </c>
      <c r="AK1110" t="b">
        <f t="shared" si="1620"/>
        <v>0</v>
      </c>
      <c r="AL1110" t="b">
        <f t="shared" si="1621"/>
        <v>0</v>
      </c>
      <c r="AM1110" t="b">
        <f t="shared" si="1622"/>
        <v>0</v>
      </c>
      <c r="AN1110" t="b">
        <f t="shared" si="1623"/>
        <v>0</v>
      </c>
      <c r="AO1110" t="b">
        <f t="shared" si="1624"/>
        <v>0</v>
      </c>
      <c r="AP1110" t="b">
        <f t="shared" si="1625"/>
        <v>0</v>
      </c>
      <c r="AQ1110" t="b">
        <f t="shared" si="1626"/>
        <v>0</v>
      </c>
      <c r="AR1110" t="b">
        <f t="shared" si="1627"/>
        <v>0</v>
      </c>
      <c r="AS1110" t="b">
        <f t="shared" si="1628"/>
        <v>0</v>
      </c>
      <c r="AT1110" t="b">
        <f t="shared" si="1629"/>
        <v>0</v>
      </c>
      <c r="AU1110" t="b">
        <f t="shared" si="1630"/>
        <v>0</v>
      </c>
      <c r="AV1110" t="b">
        <f t="shared" si="1631"/>
        <v>1</v>
      </c>
      <c r="AW1110" t="b">
        <f t="shared" si="1632"/>
        <v>0</v>
      </c>
      <c r="AX1110" t="b">
        <f t="shared" si="1633"/>
        <v>0</v>
      </c>
      <c r="AY1110" t="b">
        <f t="shared" si="1634"/>
        <v>0</v>
      </c>
      <c r="AZ1110" t="b">
        <f t="shared" si="1635"/>
        <v>0</v>
      </c>
      <c r="BA1110" t="b">
        <f t="shared" si="1636"/>
        <v>0</v>
      </c>
      <c r="BB1110" t="b">
        <f t="shared" si="1637"/>
        <v>0</v>
      </c>
      <c r="BC1110" t="b">
        <f t="shared" si="1638"/>
        <v>0</v>
      </c>
      <c r="BD1110" t="b">
        <f t="shared" si="1639"/>
        <v>0</v>
      </c>
      <c r="BE1110" t="b">
        <f t="shared" si="1640"/>
        <v>0</v>
      </c>
      <c r="BF1110" t="b">
        <f t="shared" si="1641"/>
        <v>0</v>
      </c>
      <c r="BG1110" t="b">
        <f t="shared" si="1642"/>
        <v>0</v>
      </c>
      <c r="BH1110" t="b">
        <f t="shared" si="1643"/>
        <v>0</v>
      </c>
      <c r="BI1110" t="b">
        <f t="shared" si="1644"/>
        <v>0</v>
      </c>
      <c r="BJ1110" t="b">
        <f t="shared" si="1645"/>
        <v>0</v>
      </c>
      <c r="BK1110" t="b">
        <f t="shared" si="1646"/>
        <v>0</v>
      </c>
      <c r="BL1110" t="b">
        <f t="shared" si="1647"/>
        <v>1</v>
      </c>
      <c r="BM1110" t="b">
        <f t="shared" si="1648"/>
        <v>0</v>
      </c>
      <c r="BN1110" t="b">
        <f t="shared" si="1649"/>
        <v>0</v>
      </c>
      <c r="BO1110" t="b">
        <f t="shared" si="1650"/>
        <v>1</v>
      </c>
      <c r="BP1110" t="b">
        <f t="shared" si="1651"/>
        <v>0</v>
      </c>
      <c r="BQ1110" t="b">
        <f t="shared" si="1652"/>
        <v>0</v>
      </c>
      <c r="BR1110" t="b">
        <f t="shared" si="1653"/>
        <v>0</v>
      </c>
      <c r="BS1110" t="b">
        <f t="shared" si="1654"/>
        <v>0</v>
      </c>
      <c r="BT1110" t="b">
        <f t="shared" si="1655"/>
        <v>0</v>
      </c>
      <c r="BU1110" t="b">
        <f t="shared" si="1656"/>
        <v>0</v>
      </c>
      <c r="BV1110" t="b">
        <f t="shared" si="1657"/>
        <v>0</v>
      </c>
      <c r="BW1110" t="b">
        <f t="shared" si="1658"/>
        <v>0</v>
      </c>
      <c r="BX1110" t="b">
        <f t="shared" si="1659"/>
        <v>0</v>
      </c>
      <c r="BY1110" t="b">
        <f t="shared" si="1660"/>
        <v>1</v>
      </c>
      <c r="BZ1110" t="b">
        <f t="shared" si="1661"/>
        <v>0</v>
      </c>
      <c r="CA1110" t="b">
        <f t="shared" si="1662"/>
        <v>0</v>
      </c>
      <c r="CB1110" t="b">
        <f t="shared" si="1663"/>
        <v>0</v>
      </c>
      <c r="CC1110" t="b">
        <f t="shared" si="1664"/>
        <v>0</v>
      </c>
      <c r="CD1110" t="b">
        <f t="shared" si="1665"/>
        <v>0</v>
      </c>
      <c r="CE1110" t="b">
        <f t="shared" si="1666"/>
        <v>0</v>
      </c>
      <c r="CF1110" t="b">
        <f t="shared" si="1667"/>
        <v>0</v>
      </c>
      <c r="CG1110" t="b">
        <f t="shared" si="1668"/>
        <v>0</v>
      </c>
      <c r="CH1110" t="b">
        <f t="shared" si="1669"/>
        <v>0</v>
      </c>
      <c r="CI1110" t="b">
        <f t="shared" si="1670"/>
        <v>0</v>
      </c>
      <c r="CJ1110" t="b">
        <f t="shared" si="1671"/>
        <v>0</v>
      </c>
      <c r="CK1110" t="b">
        <f t="shared" si="1672"/>
        <v>0</v>
      </c>
      <c r="CL1110" t="b">
        <f t="shared" si="1673"/>
        <v>0</v>
      </c>
      <c r="CM1110" t="b">
        <f t="shared" si="1674"/>
        <v>0</v>
      </c>
      <c r="CN1110" t="b">
        <f t="shared" si="1675"/>
        <v>0</v>
      </c>
      <c r="CO1110" t="b">
        <f t="shared" si="1676"/>
        <v>0</v>
      </c>
      <c r="CP1110" t="b">
        <f t="shared" si="1677"/>
        <v>0</v>
      </c>
      <c r="CQ1110" t="b">
        <f t="shared" si="1678"/>
        <v>0</v>
      </c>
      <c r="CR1110" t="b">
        <f t="shared" si="1679"/>
        <v>0</v>
      </c>
      <c r="CS1110" t="b">
        <f t="shared" si="1680"/>
        <v>0</v>
      </c>
      <c r="CT1110" t="b">
        <f t="shared" si="1681"/>
        <v>0</v>
      </c>
      <c r="CU1110" t="b">
        <f t="shared" si="1682"/>
        <v>0</v>
      </c>
      <c r="CV1110" t="b">
        <f t="shared" si="1683"/>
        <v>0</v>
      </c>
      <c r="CW1110" t="b">
        <f t="shared" si="1684"/>
        <v>0</v>
      </c>
      <c r="CX1110" t="b">
        <f t="shared" si="1685"/>
        <v>0</v>
      </c>
      <c r="CY1110" t="b">
        <f t="shared" si="1686"/>
        <v>0</v>
      </c>
      <c r="CZ1110" t="b">
        <f t="shared" si="1687"/>
        <v>0</v>
      </c>
      <c r="DA1110" t="b">
        <f t="shared" si="1688"/>
        <v>0</v>
      </c>
      <c r="DB1110" t="b">
        <f t="shared" si="1689"/>
        <v>0</v>
      </c>
      <c r="DC1110" t="b">
        <f t="shared" si="1690"/>
        <v>0</v>
      </c>
      <c r="DD1110" t="b">
        <f t="shared" si="1691"/>
        <v>0</v>
      </c>
    </row>
    <row r="1111" spans="1:108">
      <c r="A1111" t="s">
        <v>407</v>
      </c>
      <c r="C1111" t="s">
        <v>401</v>
      </c>
      <c r="G1111" t="s">
        <v>388</v>
      </c>
      <c r="H1111" t="s">
        <v>7444</v>
      </c>
      <c r="I1111" t="s">
        <v>7417</v>
      </c>
      <c r="J1111" s="3" t="s">
        <v>124</v>
      </c>
      <c r="K1111" t="s">
        <v>16</v>
      </c>
      <c r="L1111" t="s">
        <v>6220</v>
      </c>
      <c r="M1111" t="s">
        <v>6079</v>
      </c>
      <c r="N1111" t="s">
        <v>408</v>
      </c>
      <c r="O1111" t="b">
        <f t="shared" si="1598"/>
        <v>1</v>
      </c>
      <c r="P1111" t="b">
        <f t="shared" si="1599"/>
        <v>1</v>
      </c>
      <c r="Q1111" t="b">
        <f t="shared" si="1600"/>
        <v>1</v>
      </c>
      <c r="R1111" t="b">
        <f t="shared" si="1601"/>
        <v>1</v>
      </c>
      <c r="S1111" t="b">
        <f t="shared" si="1602"/>
        <v>1</v>
      </c>
      <c r="T1111" t="b">
        <f t="shared" si="1603"/>
        <v>1</v>
      </c>
      <c r="U1111" t="b">
        <f t="shared" si="1604"/>
        <v>1</v>
      </c>
      <c r="V1111" t="b">
        <f t="shared" si="1605"/>
        <v>1</v>
      </c>
      <c r="W1111" t="b">
        <f t="shared" si="1606"/>
        <v>1</v>
      </c>
      <c r="X1111" t="b">
        <f t="shared" si="1607"/>
        <v>0</v>
      </c>
      <c r="Y1111" t="b">
        <f t="shared" si="1608"/>
        <v>0</v>
      </c>
      <c r="Z1111" t="b">
        <f t="shared" si="1609"/>
        <v>0</v>
      </c>
      <c r="AA1111" t="b">
        <f t="shared" si="1610"/>
        <v>1</v>
      </c>
      <c r="AB1111" t="b">
        <f t="shared" si="1611"/>
        <v>0</v>
      </c>
      <c r="AC1111" t="b">
        <f t="shared" si="1612"/>
        <v>0</v>
      </c>
      <c r="AD1111" t="b">
        <f t="shared" si="1613"/>
        <v>0</v>
      </c>
      <c r="AE1111" t="b">
        <f t="shared" si="1614"/>
        <v>0</v>
      </c>
      <c r="AF1111" t="b">
        <f t="shared" si="1615"/>
        <v>0</v>
      </c>
      <c r="AG1111" t="b">
        <f t="shared" si="1616"/>
        <v>0</v>
      </c>
      <c r="AH1111" t="b">
        <f t="shared" si="1617"/>
        <v>1</v>
      </c>
      <c r="AI1111" t="b">
        <f t="shared" si="1618"/>
        <v>0</v>
      </c>
      <c r="AJ1111" t="b">
        <f t="shared" si="1619"/>
        <v>0</v>
      </c>
      <c r="AK1111" t="b">
        <f t="shared" si="1620"/>
        <v>0</v>
      </c>
      <c r="AL1111" t="b">
        <f t="shared" si="1621"/>
        <v>0</v>
      </c>
      <c r="AM1111" t="b">
        <f t="shared" si="1622"/>
        <v>0</v>
      </c>
      <c r="AN1111" t="b">
        <f t="shared" si="1623"/>
        <v>0</v>
      </c>
      <c r="AO1111" t="b">
        <f t="shared" si="1624"/>
        <v>0</v>
      </c>
      <c r="AP1111" t="b">
        <f t="shared" si="1625"/>
        <v>0</v>
      </c>
      <c r="AQ1111" t="b">
        <f t="shared" si="1626"/>
        <v>0</v>
      </c>
      <c r="AR1111" t="b">
        <f t="shared" si="1627"/>
        <v>0</v>
      </c>
      <c r="AS1111" t="b">
        <f t="shared" si="1628"/>
        <v>0</v>
      </c>
      <c r="AT1111" t="b">
        <f t="shared" si="1629"/>
        <v>0</v>
      </c>
      <c r="AU1111" t="b">
        <f t="shared" si="1630"/>
        <v>0</v>
      </c>
      <c r="AV1111" t="b">
        <f t="shared" si="1631"/>
        <v>1</v>
      </c>
      <c r="AW1111" t="b">
        <f t="shared" si="1632"/>
        <v>0</v>
      </c>
      <c r="AX1111" t="b">
        <f t="shared" si="1633"/>
        <v>0</v>
      </c>
      <c r="AY1111" t="b">
        <f t="shared" si="1634"/>
        <v>0</v>
      </c>
      <c r="AZ1111" t="b">
        <f t="shared" si="1635"/>
        <v>0</v>
      </c>
      <c r="BA1111" t="b">
        <f t="shared" si="1636"/>
        <v>0</v>
      </c>
      <c r="BB1111" t="b">
        <f t="shared" si="1637"/>
        <v>0</v>
      </c>
      <c r="BC1111" t="b">
        <f t="shared" si="1638"/>
        <v>1</v>
      </c>
      <c r="BD1111" t="b">
        <f t="shared" si="1639"/>
        <v>0</v>
      </c>
      <c r="BE1111" t="b">
        <f t="shared" si="1640"/>
        <v>0</v>
      </c>
      <c r="BF1111" t="b">
        <f t="shared" si="1641"/>
        <v>0</v>
      </c>
      <c r="BG1111" t="b">
        <f t="shared" si="1642"/>
        <v>0</v>
      </c>
      <c r="BH1111" t="b">
        <f t="shared" si="1643"/>
        <v>1</v>
      </c>
      <c r="BI1111" t="b">
        <f t="shared" si="1644"/>
        <v>0</v>
      </c>
      <c r="BJ1111" t="b">
        <f t="shared" si="1645"/>
        <v>0</v>
      </c>
      <c r="BK1111" t="b">
        <f t="shared" si="1646"/>
        <v>0</v>
      </c>
      <c r="BL1111" t="b">
        <f t="shared" si="1647"/>
        <v>0</v>
      </c>
      <c r="BM1111" t="b">
        <f t="shared" si="1648"/>
        <v>0</v>
      </c>
      <c r="BN1111" t="b">
        <f t="shared" si="1649"/>
        <v>0</v>
      </c>
      <c r="BO1111" t="b">
        <f t="shared" si="1650"/>
        <v>1</v>
      </c>
      <c r="BP1111" t="b">
        <f t="shared" si="1651"/>
        <v>1</v>
      </c>
      <c r="BQ1111" t="b">
        <f t="shared" si="1652"/>
        <v>0</v>
      </c>
      <c r="BR1111" t="b">
        <f t="shared" si="1653"/>
        <v>0</v>
      </c>
      <c r="BS1111" t="b">
        <f t="shared" si="1654"/>
        <v>0</v>
      </c>
      <c r="BT1111" t="b">
        <f t="shared" si="1655"/>
        <v>0</v>
      </c>
      <c r="BU1111" t="b">
        <f t="shared" si="1656"/>
        <v>0</v>
      </c>
      <c r="BV1111" t="b">
        <f t="shared" si="1657"/>
        <v>0</v>
      </c>
      <c r="BW1111" t="b">
        <f t="shared" si="1658"/>
        <v>0</v>
      </c>
      <c r="BX1111" t="b">
        <f t="shared" si="1659"/>
        <v>1</v>
      </c>
      <c r="BY1111" t="b">
        <f t="shared" si="1660"/>
        <v>0</v>
      </c>
      <c r="BZ1111" t="b">
        <f t="shared" si="1661"/>
        <v>1</v>
      </c>
      <c r="CA1111" t="b">
        <f t="shared" si="1662"/>
        <v>0</v>
      </c>
      <c r="CB1111" t="b">
        <f t="shared" si="1663"/>
        <v>0</v>
      </c>
      <c r="CC1111" t="b">
        <f t="shared" si="1664"/>
        <v>0</v>
      </c>
      <c r="CD1111" t="b">
        <f t="shared" si="1665"/>
        <v>0</v>
      </c>
      <c r="CE1111" t="b">
        <f t="shared" si="1666"/>
        <v>0</v>
      </c>
      <c r="CF1111" t="b">
        <f t="shared" si="1667"/>
        <v>1</v>
      </c>
      <c r="CG1111" t="b">
        <f t="shared" si="1668"/>
        <v>0</v>
      </c>
      <c r="CH1111" t="b">
        <f t="shared" si="1669"/>
        <v>0</v>
      </c>
      <c r="CI1111" t="b">
        <f t="shared" si="1670"/>
        <v>0</v>
      </c>
      <c r="CJ1111" t="b">
        <f t="shared" si="1671"/>
        <v>0</v>
      </c>
      <c r="CK1111" t="b">
        <f t="shared" si="1672"/>
        <v>0</v>
      </c>
      <c r="CL1111" t="b">
        <f t="shared" si="1673"/>
        <v>0</v>
      </c>
      <c r="CM1111" t="b">
        <f t="shared" si="1674"/>
        <v>1</v>
      </c>
      <c r="CN1111" t="b">
        <f t="shared" si="1675"/>
        <v>0</v>
      </c>
      <c r="CO1111" t="b">
        <f t="shared" si="1676"/>
        <v>0</v>
      </c>
      <c r="CP1111" t="b">
        <f t="shared" si="1677"/>
        <v>0</v>
      </c>
      <c r="CQ1111" t="b">
        <f t="shared" si="1678"/>
        <v>0</v>
      </c>
      <c r="CR1111" t="b">
        <f t="shared" si="1679"/>
        <v>0</v>
      </c>
      <c r="CS1111" t="b">
        <f t="shared" si="1680"/>
        <v>0</v>
      </c>
      <c r="CT1111" t="b">
        <f t="shared" si="1681"/>
        <v>0</v>
      </c>
      <c r="CU1111" t="b">
        <f t="shared" si="1682"/>
        <v>0</v>
      </c>
      <c r="CV1111" t="b">
        <f t="shared" si="1683"/>
        <v>1</v>
      </c>
      <c r="CW1111" t="b">
        <f t="shared" si="1684"/>
        <v>0</v>
      </c>
      <c r="CX1111" t="b">
        <f t="shared" si="1685"/>
        <v>0</v>
      </c>
      <c r="CY1111" t="b">
        <f t="shared" si="1686"/>
        <v>0</v>
      </c>
      <c r="CZ1111" t="b">
        <f t="shared" si="1687"/>
        <v>0</v>
      </c>
      <c r="DA1111" t="b">
        <f t="shared" si="1688"/>
        <v>0</v>
      </c>
      <c r="DB1111" t="b">
        <f t="shared" si="1689"/>
        <v>0</v>
      </c>
      <c r="DC1111" t="b">
        <f t="shared" si="1690"/>
        <v>0</v>
      </c>
      <c r="DD1111" t="b">
        <f t="shared" si="1691"/>
        <v>0</v>
      </c>
    </row>
    <row r="1112" spans="1:108">
      <c r="A1112" t="s">
        <v>714</v>
      </c>
      <c r="C1112" t="s">
        <v>715</v>
      </c>
      <c r="F1112" t="s">
        <v>6125</v>
      </c>
      <c r="G1112" t="s">
        <v>716</v>
      </c>
      <c r="H1112" t="s">
        <v>7444</v>
      </c>
      <c r="I1112" t="s">
        <v>7417</v>
      </c>
      <c r="J1112" t="s">
        <v>209</v>
      </c>
      <c r="K1112" t="s">
        <v>16</v>
      </c>
      <c r="L1112" t="s">
        <v>6197</v>
      </c>
      <c r="M1112" t="s">
        <v>6079</v>
      </c>
      <c r="N1112" t="s">
        <v>80</v>
      </c>
      <c r="O1112" t="b">
        <f t="shared" si="1598"/>
        <v>1</v>
      </c>
      <c r="P1112" t="b">
        <f t="shared" si="1599"/>
        <v>0</v>
      </c>
      <c r="Q1112" t="b">
        <f t="shared" si="1600"/>
        <v>0</v>
      </c>
      <c r="R1112" t="b">
        <f t="shared" si="1601"/>
        <v>0</v>
      </c>
      <c r="S1112" t="b">
        <f t="shared" si="1602"/>
        <v>1</v>
      </c>
      <c r="T1112" t="b">
        <f t="shared" si="1603"/>
        <v>0</v>
      </c>
      <c r="U1112" t="b">
        <f t="shared" si="1604"/>
        <v>0</v>
      </c>
      <c r="V1112" t="b">
        <f t="shared" si="1605"/>
        <v>0</v>
      </c>
      <c r="W1112" t="b">
        <f t="shared" si="1606"/>
        <v>0</v>
      </c>
      <c r="X1112" t="b">
        <f t="shared" si="1607"/>
        <v>0</v>
      </c>
      <c r="Y1112" t="b">
        <f t="shared" si="1608"/>
        <v>0</v>
      </c>
      <c r="Z1112" t="b">
        <f t="shared" si="1609"/>
        <v>0</v>
      </c>
      <c r="AA1112" t="b">
        <f t="shared" si="1610"/>
        <v>0</v>
      </c>
      <c r="AB1112" t="b">
        <f t="shared" si="1611"/>
        <v>0</v>
      </c>
      <c r="AC1112" t="b">
        <f t="shared" si="1612"/>
        <v>0</v>
      </c>
      <c r="AD1112" t="b">
        <f t="shared" si="1613"/>
        <v>0</v>
      </c>
      <c r="AE1112" t="b">
        <f t="shared" si="1614"/>
        <v>0</v>
      </c>
      <c r="AF1112" t="b">
        <f t="shared" si="1615"/>
        <v>0</v>
      </c>
      <c r="AG1112" t="b">
        <f t="shared" si="1616"/>
        <v>0</v>
      </c>
      <c r="AH1112" t="b">
        <f t="shared" si="1617"/>
        <v>0</v>
      </c>
      <c r="AI1112" t="b">
        <f t="shared" si="1618"/>
        <v>0</v>
      </c>
      <c r="AJ1112" t="b">
        <f t="shared" si="1619"/>
        <v>0</v>
      </c>
      <c r="AK1112" t="b">
        <f t="shared" si="1620"/>
        <v>0</v>
      </c>
      <c r="AL1112" t="b">
        <f t="shared" si="1621"/>
        <v>0</v>
      </c>
      <c r="AM1112" t="b">
        <f t="shared" si="1622"/>
        <v>0</v>
      </c>
      <c r="AN1112" t="b">
        <f t="shared" si="1623"/>
        <v>0</v>
      </c>
      <c r="AO1112" t="b">
        <f t="shared" si="1624"/>
        <v>0</v>
      </c>
      <c r="AP1112" t="b">
        <f t="shared" si="1625"/>
        <v>0</v>
      </c>
      <c r="AQ1112" t="b">
        <f t="shared" si="1626"/>
        <v>0</v>
      </c>
      <c r="AR1112" t="b">
        <f t="shared" si="1627"/>
        <v>0</v>
      </c>
      <c r="AS1112" t="b">
        <f t="shared" si="1628"/>
        <v>0</v>
      </c>
      <c r="AT1112" t="b">
        <f t="shared" si="1629"/>
        <v>0</v>
      </c>
      <c r="AU1112" t="b">
        <f t="shared" si="1630"/>
        <v>0</v>
      </c>
      <c r="AV1112" t="b">
        <f t="shared" si="1631"/>
        <v>0</v>
      </c>
      <c r="AW1112" t="b">
        <f t="shared" si="1632"/>
        <v>0</v>
      </c>
      <c r="AX1112" t="b">
        <f t="shared" si="1633"/>
        <v>0</v>
      </c>
      <c r="AY1112" t="b">
        <f t="shared" si="1634"/>
        <v>0</v>
      </c>
      <c r="AZ1112" t="b">
        <f t="shared" si="1635"/>
        <v>0</v>
      </c>
      <c r="BA1112" t="b">
        <f t="shared" si="1636"/>
        <v>0</v>
      </c>
      <c r="BB1112" t="b">
        <f t="shared" si="1637"/>
        <v>0</v>
      </c>
      <c r="BC1112" t="b">
        <f t="shared" si="1638"/>
        <v>0</v>
      </c>
      <c r="BD1112" t="b">
        <f t="shared" si="1639"/>
        <v>0</v>
      </c>
      <c r="BE1112" t="b">
        <f t="shared" si="1640"/>
        <v>0</v>
      </c>
      <c r="BF1112" t="b">
        <f t="shared" si="1641"/>
        <v>0</v>
      </c>
      <c r="BG1112" t="b">
        <f t="shared" si="1642"/>
        <v>0</v>
      </c>
      <c r="BH1112" t="b">
        <f t="shared" si="1643"/>
        <v>0</v>
      </c>
      <c r="BI1112" t="b">
        <f t="shared" si="1644"/>
        <v>0</v>
      </c>
      <c r="BJ1112" t="b">
        <f t="shared" si="1645"/>
        <v>0</v>
      </c>
      <c r="BK1112" t="b">
        <f t="shared" si="1646"/>
        <v>0</v>
      </c>
      <c r="BL1112" t="b">
        <f t="shared" si="1647"/>
        <v>0</v>
      </c>
      <c r="BM1112" t="b">
        <f t="shared" si="1648"/>
        <v>0</v>
      </c>
      <c r="BN1112" t="b">
        <f t="shared" si="1649"/>
        <v>0</v>
      </c>
      <c r="BO1112" t="b">
        <f t="shared" si="1650"/>
        <v>0</v>
      </c>
      <c r="BP1112" t="b">
        <f t="shared" si="1651"/>
        <v>0</v>
      </c>
      <c r="BQ1112" t="b">
        <f t="shared" si="1652"/>
        <v>0</v>
      </c>
      <c r="BR1112" t="b">
        <f t="shared" si="1653"/>
        <v>0</v>
      </c>
      <c r="BS1112" t="b">
        <f t="shared" si="1654"/>
        <v>0</v>
      </c>
      <c r="BT1112" t="b">
        <f t="shared" si="1655"/>
        <v>0</v>
      </c>
      <c r="BU1112" t="b">
        <f t="shared" si="1656"/>
        <v>0</v>
      </c>
      <c r="BV1112" t="b">
        <f t="shared" si="1657"/>
        <v>0</v>
      </c>
      <c r="BW1112" t="b">
        <f t="shared" si="1658"/>
        <v>0</v>
      </c>
      <c r="BX1112" t="b">
        <f t="shared" si="1659"/>
        <v>0</v>
      </c>
      <c r="BY1112" t="b">
        <f t="shared" si="1660"/>
        <v>0</v>
      </c>
      <c r="BZ1112" t="b">
        <f t="shared" si="1661"/>
        <v>0</v>
      </c>
      <c r="CA1112" t="b">
        <f t="shared" si="1662"/>
        <v>0</v>
      </c>
      <c r="CB1112" t="b">
        <f t="shared" si="1663"/>
        <v>0</v>
      </c>
      <c r="CC1112" t="b">
        <f t="shared" si="1664"/>
        <v>0</v>
      </c>
      <c r="CD1112" t="b">
        <f t="shared" si="1665"/>
        <v>0</v>
      </c>
      <c r="CE1112" t="b">
        <f t="shared" si="1666"/>
        <v>0</v>
      </c>
      <c r="CF1112" t="b">
        <f t="shared" si="1667"/>
        <v>0</v>
      </c>
      <c r="CG1112" t="b">
        <f t="shared" si="1668"/>
        <v>1</v>
      </c>
      <c r="CH1112" t="b">
        <f t="shared" si="1669"/>
        <v>0</v>
      </c>
      <c r="CI1112" t="b">
        <f t="shared" si="1670"/>
        <v>0</v>
      </c>
      <c r="CJ1112" t="b">
        <f t="shared" si="1671"/>
        <v>0</v>
      </c>
      <c r="CK1112" t="b">
        <f t="shared" si="1672"/>
        <v>0</v>
      </c>
      <c r="CL1112" t="b">
        <f t="shared" si="1673"/>
        <v>0</v>
      </c>
      <c r="CM1112" t="b">
        <f t="shared" si="1674"/>
        <v>0</v>
      </c>
      <c r="CN1112" t="b">
        <f t="shared" si="1675"/>
        <v>0</v>
      </c>
      <c r="CO1112" t="b">
        <f t="shared" si="1676"/>
        <v>0</v>
      </c>
      <c r="CP1112" t="b">
        <f t="shared" si="1677"/>
        <v>0</v>
      </c>
      <c r="CQ1112" t="b">
        <f t="shared" si="1678"/>
        <v>0</v>
      </c>
      <c r="CR1112" t="b">
        <f t="shared" si="1679"/>
        <v>0</v>
      </c>
      <c r="CS1112" t="b">
        <f t="shared" si="1680"/>
        <v>0</v>
      </c>
      <c r="CT1112" t="b">
        <f t="shared" si="1681"/>
        <v>0</v>
      </c>
      <c r="CU1112" t="b">
        <f t="shared" si="1682"/>
        <v>0</v>
      </c>
      <c r="CV1112" t="b">
        <f t="shared" si="1683"/>
        <v>0</v>
      </c>
      <c r="CW1112" t="b">
        <f t="shared" si="1684"/>
        <v>0</v>
      </c>
      <c r="CX1112" t="b">
        <f t="shared" si="1685"/>
        <v>0</v>
      </c>
      <c r="CY1112" t="b">
        <f t="shared" si="1686"/>
        <v>0</v>
      </c>
      <c r="CZ1112" t="b">
        <f t="shared" si="1687"/>
        <v>0</v>
      </c>
      <c r="DA1112" t="b">
        <f t="shared" si="1688"/>
        <v>0</v>
      </c>
      <c r="DB1112" t="b">
        <f t="shared" si="1689"/>
        <v>0</v>
      </c>
      <c r="DC1112" t="b">
        <f t="shared" si="1690"/>
        <v>0</v>
      </c>
      <c r="DD1112" t="b">
        <f t="shared" si="1691"/>
        <v>0</v>
      </c>
    </row>
    <row r="1113" spans="1:108">
      <c r="A1113" t="s">
        <v>717</v>
      </c>
      <c r="C1113" t="s">
        <v>718</v>
      </c>
      <c r="F1113" t="s">
        <v>6125</v>
      </c>
      <c r="G1113" t="s">
        <v>716</v>
      </c>
      <c r="H1113" t="s">
        <v>7444</v>
      </c>
      <c r="I1113" t="s">
        <v>7417</v>
      </c>
      <c r="J1113" t="s">
        <v>119</v>
      </c>
      <c r="K1113" t="s">
        <v>109</v>
      </c>
      <c r="L1113" t="s">
        <v>6197</v>
      </c>
      <c r="M1113" t="s">
        <v>6079</v>
      </c>
      <c r="N1113" t="s">
        <v>719</v>
      </c>
      <c r="O1113" t="b">
        <f t="shared" si="1598"/>
        <v>1</v>
      </c>
      <c r="P1113" t="b">
        <f t="shared" si="1599"/>
        <v>1</v>
      </c>
      <c r="Q1113" t="b">
        <f t="shared" si="1600"/>
        <v>1</v>
      </c>
      <c r="R1113" t="b">
        <f t="shared" si="1601"/>
        <v>0</v>
      </c>
      <c r="S1113" t="b">
        <f t="shared" si="1602"/>
        <v>1</v>
      </c>
      <c r="T1113" t="b">
        <f t="shared" si="1603"/>
        <v>0</v>
      </c>
      <c r="U1113" t="b">
        <f t="shared" si="1604"/>
        <v>1</v>
      </c>
      <c r="V1113" t="b">
        <f t="shared" si="1605"/>
        <v>1</v>
      </c>
      <c r="W1113" t="b">
        <f t="shared" si="1606"/>
        <v>0</v>
      </c>
      <c r="X1113" t="b">
        <f t="shared" si="1607"/>
        <v>0</v>
      </c>
      <c r="Y1113" t="b">
        <f t="shared" si="1608"/>
        <v>0</v>
      </c>
      <c r="Z1113" t="b">
        <f t="shared" si="1609"/>
        <v>0</v>
      </c>
      <c r="AA1113" t="b">
        <f t="shared" si="1610"/>
        <v>1</v>
      </c>
      <c r="AB1113" t="b">
        <f t="shared" si="1611"/>
        <v>1</v>
      </c>
      <c r="AC1113" t="b">
        <f t="shared" si="1612"/>
        <v>0</v>
      </c>
      <c r="AD1113" t="b">
        <f t="shared" si="1613"/>
        <v>0</v>
      </c>
      <c r="AE1113" t="b">
        <f t="shared" si="1614"/>
        <v>0</v>
      </c>
      <c r="AF1113" t="b">
        <f t="shared" si="1615"/>
        <v>0</v>
      </c>
      <c r="AG1113" t="b">
        <f t="shared" si="1616"/>
        <v>0</v>
      </c>
      <c r="AH1113" t="b">
        <f t="shared" si="1617"/>
        <v>0</v>
      </c>
      <c r="AI1113" t="b">
        <f t="shared" si="1618"/>
        <v>0</v>
      </c>
      <c r="AJ1113" t="b">
        <f t="shared" si="1619"/>
        <v>0</v>
      </c>
      <c r="AK1113" t="b">
        <f t="shared" si="1620"/>
        <v>0</v>
      </c>
      <c r="AL1113" t="b">
        <f t="shared" si="1621"/>
        <v>0</v>
      </c>
      <c r="AM1113" t="b">
        <f t="shared" si="1622"/>
        <v>0</v>
      </c>
      <c r="AN1113" t="b">
        <f t="shared" si="1623"/>
        <v>0</v>
      </c>
      <c r="AO1113" t="b">
        <f t="shared" si="1624"/>
        <v>0</v>
      </c>
      <c r="AP1113" t="b">
        <f t="shared" si="1625"/>
        <v>0</v>
      </c>
      <c r="AQ1113" t="b">
        <f t="shared" si="1626"/>
        <v>0</v>
      </c>
      <c r="AR1113" t="b">
        <f t="shared" si="1627"/>
        <v>0</v>
      </c>
      <c r="AS1113" t="b">
        <f t="shared" si="1628"/>
        <v>0</v>
      </c>
      <c r="AT1113" t="b">
        <f t="shared" si="1629"/>
        <v>0</v>
      </c>
      <c r="AU1113" t="b">
        <f t="shared" si="1630"/>
        <v>0</v>
      </c>
      <c r="AV1113" t="b">
        <f t="shared" si="1631"/>
        <v>0</v>
      </c>
      <c r="AW1113" t="b">
        <f t="shared" si="1632"/>
        <v>0</v>
      </c>
      <c r="AX1113" t="b">
        <f t="shared" si="1633"/>
        <v>0</v>
      </c>
      <c r="AY1113" t="b">
        <f t="shared" si="1634"/>
        <v>0</v>
      </c>
      <c r="AZ1113" t="b">
        <f t="shared" si="1635"/>
        <v>0</v>
      </c>
      <c r="BA1113" t="b">
        <f t="shared" si="1636"/>
        <v>0</v>
      </c>
      <c r="BB1113" t="b">
        <f t="shared" si="1637"/>
        <v>0</v>
      </c>
      <c r="BC1113" t="b">
        <f t="shared" si="1638"/>
        <v>0</v>
      </c>
      <c r="BD1113" t="b">
        <f t="shared" si="1639"/>
        <v>0</v>
      </c>
      <c r="BE1113" t="b">
        <f t="shared" si="1640"/>
        <v>0</v>
      </c>
      <c r="BF1113" t="b">
        <f t="shared" si="1641"/>
        <v>0</v>
      </c>
      <c r="BG1113" t="b">
        <f t="shared" si="1642"/>
        <v>0</v>
      </c>
      <c r="BH1113" t="b">
        <f t="shared" si="1643"/>
        <v>0</v>
      </c>
      <c r="BI1113" t="b">
        <f t="shared" si="1644"/>
        <v>0</v>
      </c>
      <c r="BJ1113" t="b">
        <f t="shared" si="1645"/>
        <v>0</v>
      </c>
      <c r="BK1113" t="b">
        <f t="shared" si="1646"/>
        <v>0</v>
      </c>
      <c r="BL1113" t="b">
        <f t="shared" si="1647"/>
        <v>0</v>
      </c>
      <c r="BM1113" t="b">
        <f t="shared" si="1648"/>
        <v>0</v>
      </c>
      <c r="BN1113" t="b">
        <f t="shared" si="1649"/>
        <v>0</v>
      </c>
      <c r="BO1113" t="b">
        <f t="shared" si="1650"/>
        <v>1</v>
      </c>
      <c r="BP1113" t="b">
        <f t="shared" si="1651"/>
        <v>0</v>
      </c>
      <c r="BQ1113" t="b">
        <f t="shared" si="1652"/>
        <v>0</v>
      </c>
      <c r="BR1113" t="b">
        <f t="shared" si="1653"/>
        <v>0</v>
      </c>
      <c r="BS1113" t="b">
        <f t="shared" si="1654"/>
        <v>0</v>
      </c>
      <c r="BT1113" t="b">
        <f t="shared" si="1655"/>
        <v>0</v>
      </c>
      <c r="BU1113" t="b">
        <f t="shared" si="1656"/>
        <v>0</v>
      </c>
      <c r="BV1113" t="b">
        <f t="shared" si="1657"/>
        <v>0</v>
      </c>
      <c r="BW1113" t="b">
        <f t="shared" si="1658"/>
        <v>0</v>
      </c>
      <c r="BX1113" t="b">
        <f t="shared" si="1659"/>
        <v>0</v>
      </c>
      <c r="BY1113" t="b">
        <f t="shared" si="1660"/>
        <v>0</v>
      </c>
      <c r="BZ1113" t="b">
        <f t="shared" si="1661"/>
        <v>0</v>
      </c>
      <c r="CA1113" t="b">
        <f t="shared" si="1662"/>
        <v>0</v>
      </c>
      <c r="CB1113" t="b">
        <f t="shared" si="1663"/>
        <v>1</v>
      </c>
      <c r="CC1113" t="b">
        <f t="shared" si="1664"/>
        <v>0</v>
      </c>
      <c r="CD1113" t="b">
        <f t="shared" si="1665"/>
        <v>0</v>
      </c>
      <c r="CE1113" t="b">
        <f t="shared" si="1666"/>
        <v>0</v>
      </c>
      <c r="CF1113" t="b">
        <f t="shared" si="1667"/>
        <v>0</v>
      </c>
      <c r="CG1113" t="b">
        <f t="shared" si="1668"/>
        <v>0</v>
      </c>
      <c r="CH1113" t="b">
        <f t="shared" si="1669"/>
        <v>0</v>
      </c>
      <c r="CI1113" t="b">
        <f t="shared" si="1670"/>
        <v>0</v>
      </c>
      <c r="CJ1113" t="b">
        <f t="shared" si="1671"/>
        <v>0</v>
      </c>
      <c r="CK1113" t="b">
        <f t="shared" si="1672"/>
        <v>0</v>
      </c>
      <c r="CL1113" t="b">
        <f t="shared" si="1673"/>
        <v>0</v>
      </c>
      <c r="CM1113" t="b">
        <f t="shared" si="1674"/>
        <v>0</v>
      </c>
      <c r="CN1113" t="b">
        <f t="shared" si="1675"/>
        <v>0</v>
      </c>
      <c r="CO1113" t="b">
        <f t="shared" si="1676"/>
        <v>0</v>
      </c>
      <c r="CP1113" t="b">
        <f t="shared" si="1677"/>
        <v>0</v>
      </c>
      <c r="CQ1113" t="b">
        <f t="shared" si="1678"/>
        <v>0</v>
      </c>
      <c r="CR1113" t="b">
        <f t="shared" si="1679"/>
        <v>0</v>
      </c>
      <c r="CS1113" t="b">
        <f t="shared" si="1680"/>
        <v>0</v>
      </c>
      <c r="CT1113" t="b">
        <f t="shared" si="1681"/>
        <v>0</v>
      </c>
      <c r="CU1113" t="b">
        <f t="shared" si="1682"/>
        <v>0</v>
      </c>
      <c r="CV1113" t="b">
        <f t="shared" si="1683"/>
        <v>0</v>
      </c>
      <c r="CW1113" t="b">
        <f t="shared" si="1684"/>
        <v>0</v>
      </c>
      <c r="CX1113" t="b">
        <f t="shared" si="1685"/>
        <v>0</v>
      </c>
      <c r="CY1113" t="b">
        <f t="shared" si="1686"/>
        <v>0</v>
      </c>
      <c r="CZ1113" t="b">
        <f t="shared" si="1687"/>
        <v>0</v>
      </c>
      <c r="DA1113" t="b">
        <f t="shared" si="1688"/>
        <v>0</v>
      </c>
      <c r="DB1113" t="b">
        <f t="shared" si="1689"/>
        <v>0</v>
      </c>
      <c r="DC1113" t="b">
        <f t="shared" si="1690"/>
        <v>0</v>
      </c>
      <c r="DD1113" t="b">
        <f t="shared" si="1691"/>
        <v>0</v>
      </c>
    </row>
    <row r="1114" spans="1:108">
      <c r="A1114" s="4" t="s">
        <v>720</v>
      </c>
      <c r="C1114" t="s">
        <v>718</v>
      </c>
      <c r="D1114" s="4"/>
      <c r="E1114" s="4"/>
      <c r="F1114" t="s">
        <v>6125</v>
      </c>
      <c r="G1114" t="s">
        <v>716</v>
      </c>
      <c r="H1114" t="s">
        <v>7444</v>
      </c>
      <c r="I1114" t="s">
        <v>7417</v>
      </c>
      <c r="J1114" s="4" t="s">
        <v>165</v>
      </c>
      <c r="K1114" s="4" t="s">
        <v>114</v>
      </c>
      <c r="L1114" s="88" t="s">
        <v>7685</v>
      </c>
      <c r="M1114" t="s">
        <v>6079</v>
      </c>
      <c r="N1114" s="88" t="s">
        <v>7684</v>
      </c>
      <c r="O1114" s="4" t="b">
        <f t="shared" si="1598"/>
        <v>1</v>
      </c>
      <c r="P1114" s="4" t="b">
        <f t="shared" si="1599"/>
        <v>1</v>
      </c>
      <c r="Q1114" s="4" t="b">
        <f t="shared" si="1600"/>
        <v>1</v>
      </c>
      <c r="R1114" s="4" t="b">
        <f t="shared" si="1601"/>
        <v>1</v>
      </c>
      <c r="S1114" s="4" t="b">
        <f t="shared" si="1602"/>
        <v>1</v>
      </c>
      <c r="T1114" s="4" t="b">
        <f t="shared" si="1603"/>
        <v>1</v>
      </c>
      <c r="U1114" s="4" t="b">
        <f t="shared" si="1604"/>
        <v>1</v>
      </c>
      <c r="V1114" s="4" t="b">
        <f t="shared" si="1605"/>
        <v>1</v>
      </c>
      <c r="W1114" s="4" t="b">
        <f t="shared" si="1606"/>
        <v>1</v>
      </c>
      <c r="X1114" s="4" t="b">
        <f t="shared" si="1607"/>
        <v>0</v>
      </c>
      <c r="Y1114" s="4" t="b">
        <f t="shared" si="1608"/>
        <v>1</v>
      </c>
      <c r="Z1114" s="4" t="b">
        <f t="shared" si="1609"/>
        <v>0</v>
      </c>
      <c r="AA1114" s="4" t="b">
        <f t="shared" si="1610"/>
        <v>1</v>
      </c>
      <c r="AB1114" s="4" t="b">
        <f t="shared" si="1611"/>
        <v>1</v>
      </c>
      <c r="AC1114" s="4" t="b">
        <f t="shared" si="1612"/>
        <v>0</v>
      </c>
      <c r="AD1114" s="4" t="b">
        <f t="shared" si="1613"/>
        <v>0</v>
      </c>
      <c r="AE1114" s="4" t="b">
        <f t="shared" si="1614"/>
        <v>0</v>
      </c>
      <c r="AF1114" s="4" t="b">
        <f t="shared" si="1615"/>
        <v>0</v>
      </c>
      <c r="AG1114" s="4" t="b">
        <f t="shared" si="1616"/>
        <v>1</v>
      </c>
      <c r="AH1114" s="4" t="b">
        <f t="shared" si="1617"/>
        <v>1</v>
      </c>
      <c r="AI1114" s="4" t="b">
        <f t="shared" si="1618"/>
        <v>1</v>
      </c>
      <c r="AJ1114" s="4" t="b">
        <f t="shared" si="1619"/>
        <v>0</v>
      </c>
      <c r="AK1114" s="4" t="b">
        <f t="shared" si="1620"/>
        <v>0</v>
      </c>
      <c r="AL1114" s="4" t="b">
        <f t="shared" si="1621"/>
        <v>0</v>
      </c>
      <c r="AM1114" s="4" t="b">
        <f t="shared" si="1622"/>
        <v>0</v>
      </c>
      <c r="AN1114" s="4" t="b">
        <f t="shared" si="1623"/>
        <v>1</v>
      </c>
      <c r="AO1114" s="4" t="b">
        <f t="shared" si="1624"/>
        <v>0</v>
      </c>
      <c r="AP1114" s="4" t="b">
        <f t="shared" si="1625"/>
        <v>0</v>
      </c>
      <c r="AQ1114" s="4" t="b">
        <f t="shared" si="1626"/>
        <v>0</v>
      </c>
      <c r="AR1114" s="4" t="b">
        <f t="shared" si="1627"/>
        <v>0</v>
      </c>
      <c r="AS1114" s="4" t="b">
        <f t="shared" si="1628"/>
        <v>0</v>
      </c>
      <c r="AT1114" s="4" t="b">
        <f t="shared" si="1629"/>
        <v>0</v>
      </c>
      <c r="AU1114" s="4" t="b">
        <f t="shared" si="1630"/>
        <v>0</v>
      </c>
      <c r="AV1114" s="4" t="b">
        <f t="shared" si="1631"/>
        <v>1</v>
      </c>
      <c r="AW1114" s="4" t="b">
        <f t="shared" si="1632"/>
        <v>1</v>
      </c>
      <c r="AX1114" s="4" t="b">
        <f t="shared" si="1633"/>
        <v>0</v>
      </c>
      <c r="AY1114" s="4" t="b">
        <f t="shared" si="1634"/>
        <v>0</v>
      </c>
      <c r="AZ1114" s="4" t="b">
        <f t="shared" si="1635"/>
        <v>0</v>
      </c>
      <c r="BA1114" s="4" t="b">
        <f t="shared" si="1636"/>
        <v>1</v>
      </c>
      <c r="BB1114" s="4" t="b">
        <f t="shared" si="1637"/>
        <v>0</v>
      </c>
      <c r="BC1114" s="4" t="b">
        <f t="shared" si="1638"/>
        <v>0</v>
      </c>
      <c r="BD1114" s="4" t="b">
        <f t="shared" si="1639"/>
        <v>0</v>
      </c>
      <c r="BE1114" s="4" t="b">
        <f t="shared" si="1640"/>
        <v>0</v>
      </c>
      <c r="BF1114" s="4" t="b">
        <f t="shared" si="1641"/>
        <v>0</v>
      </c>
      <c r="BG1114" s="4" t="b">
        <f t="shared" si="1642"/>
        <v>0</v>
      </c>
      <c r="BH1114" s="4" t="b">
        <f t="shared" si="1643"/>
        <v>0</v>
      </c>
      <c r="BI1114" s="4" t="b">
        <f t="shared" si="1644"/>
        <v>0</v>
      </c>
      <c r="BJ1114" s="4" t="b">
        <f t="shared" si="1645"/>
        <v>0</v>
      </c>
      <c r="BK1114" s="4" t="b">
        <f t="shared" si="1646"/>
        <v>0</v>
      </c>
      <c r="BL1114" s="4" t="b">
        <f t="shared" si="1647"/>
        <v>1</v>
      </c>
      <c r="BM1114" s="4" t="b">
        <f t="shared" si="1648"/>
        <v>0</v>
      </c>
      <c r="BN1114" s="4" t="b">
        <f t="shared" si="1649"/>
        <v>1</v>
      </c>
      <c r="BO1114" s="4" t="b">
        <f t="shared" si="1650"/>
        <v>0</v>
      </c>
      <c r="BP1114" s="4" t="b">
        <f t="shared" si="1651"/>
        <v>1</v>
      </c>
      <c r="BQ1114" s="4" t="b">
        <f t="shared" si="1652"/>
        <v>1</v>
      </c>
      <c r="BR1114" s="4" t="b">
        <f t="shared" si="1653"/>
        <v>0</v>
      </c>
      <c r="BS1114" s="4" t="b">
        <f t="shared" si="1654"/>
        <v>1</v>
      </c>
      <c r="BT1114" s="4" t="b">
        <f t="shared" si="1655"/>
        <v>0</v>
      </c>
      <c r="BU1114" s="4" t="b">
        <f t="shared" si="1656"/>
        <v>0</v>
      </c>
      <c r="BV1114" s="4" t="b">
        <f t="shared" si="1657"/>
        <v>0</v>
      </c>
      <c r="BW1114" s="4" t="b">
        <f t="shared" si="1658"/>
        <v>0</v>
      </c>
      <c r="BX1114" s="4" t="b">
        <f t="shared" si="1659"/>
        <v>0</v>
      </c>
      <c r="BY1114" s="4" t="b">
        <f t="shared" si="1660"/>
        <v>0</v>
      </c>
      <c r="BZ1114" s="4" t="b">
        <f t="shared" si="1661"/>
        <v>0</v>
      </c>
      <c r="CA1114" s="4" t="b">
        <f t="shared" si="1662"/>
        <v>1</v>
      </c>
      <c r="CB1114" s="4" t="b">
        <f t="shared" si="1663"/>
        <v>1</v>
      </c>
      <c r="CC1114" s="4" t="b">
        <f t="shared" si="1664"/>
        <v>0</v>
      </c>
      <c r="CD1114" s="4" t="b">
        <f t="shared" si="1665"/>
        <v>0</v>
      </c>
      <c r="CE1114" s="4" t="b">
        <f t="shared" si="1666"/>
        <v>0</v>
      </c>
      <c r="CF1114" s="4" t="b">
        <f t="shared" si="1667"/>
        <v>0</v>
      </c>
      <c r="CG1114" s="4" t="b">
        <f t="shared" si="1668"/>
        <v>1</v>
      </c>
      <c r="CH1114" s="4" t="b">
        <f t="shared" si="1669"/>
        <v>1</v>
      </c>
      <c r="CI1114" s="4" t="b">
        <f t="shared" si="1670"/>
        <v>0</v>
      </c>
      <c r="CJ1114" s="4" t="b">
        <f t="shared" si="1671"/>
        <v>0</v>
      </c>
      <c r="CK1114" s="4" t="b">
        <f t="shared" si="1672"/>
        <v>0</v>
      </c>
      <c r="CL1114" s="4" t="b">
        <f t="shared" si="1673"/>
        <v>0</v>
      </c>
      <c r="CM1114" s="4" t="b">
        <f t="shared" si="1674"/>
        <v>0</v>
      </c>
      <c r="CN1114" s="4" t="b">
        <f t="shared" si="1675"/>
        <v>0</v>
      </c>
      <c r="CO1114" s="4" t="b">
        <f t="shared" si="1676"/>
        <v>0</v>
      </c>
      <c r="CP1114" s="4" t="b">
        <f t="shared" si="1677"/>
        <v>0</v>
      </c>
      <c r="CQ1114" s="4" t="b">
        <f t="shared" si="1678"/>
        <v>0</v>
      </c>
      <c r="CR1114" s="4" t="b">
        <f t="shared" si="1679"/>
        <v>0</v>
      </c>
      <c r="CS1114" s="4" t="b">
        <f t="shared" si="1680"/>
        <v>0</v>
      </c>
      <c r="CT1114" s="4" t="b">
        <f t="shared" si="1681"/>
        <v>0</v>
      </c>
      <c r="CU1114" s="4" t="b">
        <f t="shared" si="1682"/>
        <v>0</v>
      </c>
      <c r="CV1114" s="4" t="b">
        <f t="shared" si="1683"/>
        <v>0</v>
      </c>
      <c r="CW1114" s="4" t="b">
        <f t="shared" si="1684"/>
        <v>0</v>
      </c>
      <c r="CX1114" s="4" t="b">
        <f t="shared" si="1685"/>
        <v>0</v>
      </c>
      <c r="CY1114" s="4" t="b">
        <f t="shared" si="1686"/>
        <v>0</v>
      </c>
      <c r="CZ1114" s="4" t="b">
        <f t="shared" si="1687"/>
        <v>0</v>
      </c>
      <c r="DA1114" s="4" t="b">
        <f t="shared" si="1688"/>
        <v>0</v>
      </c>
      <c r="DB1114" s="4" t="b">
        <f t="shared" si="1689"/>
        <v>0</v>
      </c>
      <c r="DC1114" s="4" t="b">
        <f t="shared" si="1690"/>
        <v>0</v>
      </c>
      <c r="DD1114" s="4" t="b">
        <f t="shared" si="1691"/>
        <v>1</v>
      </c>
    </row>
    <row r="1115" spans="1:108">
      <c r="A1115" s="4" t="s">
        <v>721</v>
      </c>
      <c r="C1115" t="s">
        <v>718</v>
      </c>
      <c r="D1115" s="4"/>
      <c r="E1115" s="4"/>
      <c r="F1115" t="s">
        <v>6125</v>
      </c>
      <c r="G1115" t="s">
        <v>716</v>
      </c>
      <c r="H1115" t="s">
        <v>7444</v>
      </c>
      <c r="I1115" t="s">
        <v>7417</v>
      </c>
      <c r="J1115" s="4" t="s">
        <v>119</v>
      </c>
      <c r="K1115" s="4" t="s">
        <v>109</v>
      </c>
      <c r="L1115" s="88" t="s">
        <v>7687</v>
      </c>
      <c r="M1115" t="s">
        <v>6079</v>
      </c>
      <c r="N1115" s="88" t="s">
        <v>7686</v>
      </c>
      <c r="O1115" s="4" t="b">
        <f t="shared" si="1598"/>
        <v>1</v>
      </c>
      <c r="P1115" s="4" t="b">
        <f t="shared" si="1599"/>
        <v>1</v>
      </c>
      <c r="Q1115" s="4" t="b">
        <f t="shared" si="1600"/>
        <v>1</v>
      </c>
      <c r="R1115" s="4" t="b">
        <f t="shared" si="1601"/>
        <v>1</v>
      </c>
      <c r="S1115" s="4" t="b">
        <f t="shared" si="1602"/>
        <v>1</v>
      </c>
      <c r="T1115" s="4" t="b">
        <f t="shared" si="1603"/>
        <v>1</v>
      </c>
      <c r="U1115" s="4" t="b">
        <f t="shared" si="1604"/>
        <v>1</v>
      </c>
      <c r="V1115" s="4" t="b">
        <f t="shared" si="1605"/>
        <v>1</v>
      </c>
      <c r="W1115" s="4" t="b">
        <f t="shared" si="1606"/>
        <v>0</v>
      </c>
      <c r="X1115" s="4" t="b">
        <f t="shared" si="1607"/>
        <v>1</v>
      </c>
      <c r="Y1115" s="4" t="b">
        <f t="shared" si="1608"/>
        <v>1</v>
      </c>
      <c r="Z1115" s="4" t="b">
        <f t="shared" si="1609"/>
        <v>0</v>
      </c>
      <c r="AA1115" s="4" t="b">
        <f t="shared" si="1610"/>
        <v>1</v>
      </c>
      <c r="AB1115" s="4" t="b">
        <f t="shared" si="1611"/>
        <v>1</v>
      </c>
      <c r="AC1115" s="4" t="b">
        <f t="shared" si="1612"/>
        <v>0</v>
      </c>
      <c r="AD1115" s="4" t="b">
        <f t="shared" si="1613"/>
        <v>1</v>
      </c>
      <c r="AE1115" s="4" t="b">
        <f t="shared" si="1614"/>
        <v>0</v>
      </c>
      <c r="AF1115" s="4" t="b">
        <f t="shared" si="1615"/>
        <v>0</v>
      </c>
      <c r="AG1115" s="4" t="b">
        <f t="shared" si="1616"/>
        <v>1</v>
      </c>
      <c r="AH1115" s="4" t="b">
        <f t="shared" si="1617"/>
        <v>1</v>
      </c>
      <c r="AI1115" s="4" t="b">
        <f t="shared" si="1618"/>
        <v>1</v>
      </c>
      <c r="AJ1115" s="4" t="b">
        <f t="shared" si="1619"/>
        <v>0</v>
      </c>
      <c r="AK1115" s="4" t="b">
        <f t="shared" si="1620"/>
        <v>0</v>
      </c>
      <c r="AL1115" s="4" t="b">
        <f t="shared" si="1621"/>
        <v>0</v>
      </c>
      <c r="AM1115" s="4" t="b">
        <f t="shared" si="1622"/>
        <v>0</v>
      </c>
      <c r="AN1115" s="4" t="b">
        <f t="shared" si="1623"/>
        <v>1</v>
      </c>
      <c r="AO1115" s="4" t="b">
        <f t="shared" si="1624"/>
        <v>0</v>
      </c>
      <c r="AP1115" s="4" t="b">
        <f t="shared" si="1625"/>
        <v>0</v>
      </c>
      <c r="AQ1115" s="4" t="b">
        <f t="shared" si="1626"/>
        <v>0</v>
      </c>
      <c r="AR1115" s="4" t="b">
        <f t="shared" si="1627"/>
        <v>0</v>
      </c>
      <c r="AS1115" s="4" t="b">
        <f t="shared" si="1628"/>
        <v>0</v>
      </c>
      <c r="AT1115" s="4" t="b">
        <f t="shared" si="1629"/>
        <v>0</v>
      </c>
      <c r="AU1115" s="4" t="b">
        <f t="shared" si="1630"/>
        <v>0</v>
      </c>
      <c r="AV1115" s="4" t="b">
        <f t="shared" si="1631"/>
        <v>1</v>
      </c>
      <c r="AW1115" s="4" t="b">
        <f t="shared" si="1632"/>
        <v>0</v>
      </c>
      <c r="AX1115" s="4" t="b">
        <f t="shared" si="1633"/>
        <v>0</v>
      </c>
      <c r="AY1115" s="4" t="b">
        <f t="shared" si="1634"/>
        <v>0</v>
      </c>
      <c r="AZ1115" s="4" t="b">
        <f t="shared" si="1635"/>
        <v>0</v>
      </c>
      <c r="BA1115" s="4" t="b">
        <f t="shared" si="1636"/>
        <v>0</v>
      </c>
      <c r="BB1115" s="4" t="b">
        <f t="shared" si="1637"/>
        <v>0</v>
      </c>
      <c r="BC1115" s="4" t="b">
        <f t="shared" si="1638"/>
        <v>0</v>
      </c>
      <c r="BD1115" s="4" t="b">
        <f t="shared" si="1639"/>
        <v>0</v>
      </c>
      <c r="BE1115" s="4" t="b">
        <f t="shared" si="1640"/>
        <v>0</v>
      </c>
      <c r="BF1115" s="4" t="b">
        <f t="shared" si="1641"/>
        <v>0</v>
      </c>
      <c r="BG1115" s="4" t="b">
        <f t="shared" si="1642"/>
        <v>0</v>
      </c>
      <c r="BH1115" s="4" t="b">
        <f t="shared" si="1643"/>
        <v>0</v>
      </c>
      <c r="BI1115" s="4" t="b">
        <f t="shared" si="1644"/>
        <v>0</v>
      </c>
      <c r="BJ1115" s="4" t="b">
        <f t="shared" si="1645"/>
        <v>0</v>
      </c>
      <c r="BK1115" s="4" t="b">
        <f t="shared" si="1646"/>
        <v>0</v>
      </c>
      <c r="BL1115" s="4" t="b">
        <f t="shared" si="1647"/>
        <v>1</v>
      </c>
      <c r="BM1115" s="4" t="b">
        <f t="shared" si="1648"/>
        <v>0</v>
      </c>
      <c r="BN1115" s="4" t="b">
        <f t="shared" si="1649"/>
        <v>0</v>
      </c>
      <c r="BO1115" s="4" t="b">
        <f t="shared" si="1650"/>
        <v>1</v>
      </c>
      <c r="BP1115" s="4" t="b">
        <f t="shared" si="1651"/>
        <v>0</v>
      </c>
      <c r="BQ1115" s="4" t="b">
        <f t="shared" si="1652"/>
        <v>1</v>
      </c>
      <c r="BR1115" s="4" t="b">
        <f t="shared" si="1653"/>
        <v>0</v>
      </c>
      <c r="BS1115" s="4" t="b">
        <f t="shared" si="1654"/>
        <v>1</v>
      </c>
      <c r="BT1115" s="4" t="b">
        <f t="shared" si="1655"/>
        <v>1</v>
      </c>
      <c r="BU1115" s="4" t="b">
        <f t="shared" si="1656"/>
        <v>1</v>
      </c>
      <c r="BV1115" s="4" t="b">
        <f t="shared" si="1657"/>
        <v>0</v>
      </c>
      <c r="BW1115" s="4" t="b">
        <f t="shared" si="1658"/>
        <v>0</v>
      </c>
      <c r="BX1115" s="4" t="b">
        <f t="shared" si="1659"/>
        <v>0</v>
      </c>
      <c r="BY1115" s="4" t="b">
        <f t="shared" si="1660"/>
        <v>1</v>
      </c>
      <c r="BZ1115" s="4" t="b">
        <f t="shared" si="1661"/>
        <v>0</v>
      </c>
      <c r="CA1115" s="4" t="b">
        <f t="shared" si="1662"/>
        <v>1</v>
      </c>
      <c r="CB1115" s="4" t="b">
        <f t="shared" si="1663"/>
        <v>0</v>
      </c>
      <c r="CC1115" s="4" t="b">
        <f t="shared" si="1664"/>
        <v>1</v>
      </c>
      <c r="CD1115" s="4" t="b">
        <f t="shared" si="1665"/>
        <v>0</v>
      </c>
      <c r="CE1115" s="4" t="b">
        <f t="shared" si="1666"/>
        <v>0</v>
      </c>
      <c r="CF1115" s="4" t="b">
        <f t="shared" si="1667"/>
        <v>0</v>
      </c>
      <c r="CG1115" s="4" t="b">
        <f t="shared" si="1668"/>
        <v>0</v>
      </c>
      <c r="CH1115" s="4" t="b">
        <f t="shared" si="1669"/>
        <v>0</v>
      </c>
      <c r="CI1115" s="4" t="b">
        <f t="shared" si="1670"/>
        <v>0</v>
      </c>
      <c r="CJ1115" s="4" t="b">
        <f t="shared" si="1671"/>
        <v>0</v>
      </c>
      <c r="CK1115" s="4" t="b">
        <f t="shared" si="1672"/>
        <v>0</v>
      </c>
      <c r="CL1115" s="4" t="b">
        <f t="shared" si="1673"/>
        <v>0</v>
      </c>
      <c r="CM1115" s="4" t="b">
        <f t="shared" si="1674"/>
        <v>1</v>
      </c>
      <c r="CN1115" s="4" t="b">
        <f t="shared" si="1675"/>
        <v>0</v>
      </c>
      <c r="CO1115" s="4" t="b">
        <f t="shared" si="1676"/>
        <v>0</v>
      </c>
      <c r="CP1115" s="4" t="b">
        <f t="shared" si="1677"/>
        <v>0</v>
      </c>
      <c r="CQ1115" s="4" t="b">
        <f t="shared" si="1678"/>
        <v>0</v>
      </c>
      <c r="CR1115" s="4" t="b">
        <f t="shared" si="1679"/>
        <v>0</v>
      </c>
      <c r="CS1115" s="4" t="b">
        <f t="shared" si="1680"/>
        <v>0</v>
      </c>
      <c r="CT1115" s="4" t="b">
        <f t="shared" si="1681"/>
        <v>0</v>
      </c>
      <c r="CU1115" s="4" t="b">
        <f t="shared" si="1682"/>
        <v>0</v>
      </c>
      <c r="CV1115" s="4" t="b">
        <f t="shared" si="1683"/>
        <v>0</v>
      </c>
      <c r="CW1115" s="4" t="b">
        <f t="shared" si="1684"/>
        <v>0</v>
      </c>
      <c r="CX1115" s="4" t="b">
        <f t="shared" si="1685"/>
        <v>0</v>
      </c>
      <c r="CY1115" s="4" t="b">
        <f t="shared" si="1686"/>
        <v>0</v>
      </c>
      <c r="CZ1115" s="4" t="b">
        <f t="shared" si="1687"/>
        <v>0</v>
      </c>
      <c r="DA1115" s="4" t="b">
        <f t="shared" si="1688"/>
        <v>0</v>
      </c>
      <c r="DB1115" s="4" t="b">
        <f t="shared" si="1689"/>
        <v>0</v>
      </c>
      <c r="DC1115" s="4" t="b">
        <f t="shared" si="1690"/>
        <v>1</v>
      </c>
      <c r="DD1115" s="4" t="b">
        <f t="shared" si="1691"/>
        <v>1</v>
      </c>
    </row>
    <row r="1116" spans="1:108">
      <c r="A1116" t="s">
        <v>722</v>
      </c>
      <c r="C1116" t="s">
        <v>718</v>
      </c>
      <c r="F1116" t="s">
        <v>6125</v>
      </c>
      <c r="G1116" t="s">
        <v>716</v>
      </c>
      <c r="H1116" t="s">
        <v>7444</v>
      </c>
      <c r="I1116" t="s">
        <v>7417</v>
      </c>
      <c r="J1116" t="s">
        <v>209</v>
      </c>
      <c r="K1116" t="s">
        <v>16</v>
      </c>
      <c r="L1116" t="s">
        <v>6197</v>
      </c>
      <c r="M1116" t="s">
        <v>6079</v>
      </c>
      <c r="N1116" t="s">
        <v>723</v>
      </c>
      <c r="O1116" t="b">
        <f t="shared" si="1598"/>
        <v>1</v>
      </c>
      <c r="P1116" t="b">
        <f t="shared" si="1599"/>
        <v>0</v>
      </c>
      <c r="Q1116" t="b">
        <f t="shared" si="1600"/>
        <v>0</v>
      </c>
      <c r="R1116" t="b">
        <f t="shared" si="1601"/>
        <v>0</v>
      </c>
      <c r="S1116" t="b">
        <f t="shared" si="1602"/>
        <v>1</v>
      </c>
      <c r="T1116" t="b">
        <f t="shared" si="1603"/>
        <v>0</v>
      </c>
      <c r="U1116" t="b">
        <f t="shared" si="1604"/>
        <v>0</v>
      </c>
      <c r="V1116" t="b">
        <f t="shared" si="1605"/>
        <v>0</v>
      </c>
      <c r="W1116" t="b">
        <f t="shared" si="1606"/>
        <v>0</v>
      </c>
      <c r="X1116" t="b">
        <f t="shared" si="1607"/>
        <v>0</v>
      </c>
      <c r="Y1116" t="b">
        <f t="shared" si="1608"/>
        <v>0</v>
      </c>
      <c r="Z1116" t="b">
        <f t="shared" si="1609"/>
        <v>0</v>
      </c>
      <c r="AA1116" t="b">
        <f t="shared" si="1610"/>
        <v>0</v>
      </c>
      <c r="AB1116" t="b">
        <f t="shared" si="1611"/>
        <v>0</v>
      </c>
      <c r="AC1116" t="b">
        <f t="shared" si="1612"/>
        <v>0</v>
      </c>
      <c r="AD1116" t="b">
        <f t="shared" si="1613"/>
        <v>0</v>
      </c>
      <c r="AE1116" t="b">
        <f t="shared" si="1614"/>
        <v>0</v>
      </c>
      <c r="AF1116" t="b">
        <f t="shared" si="1615"/>
        <v>0</v>
      </c>
      <c r="AG1116" t="b">
        <f t="shared" si="1616"/>
        <v>0</v>
      </c>
      <c r="AH1116" t="b">
        <f t="shared" si="1617"/>
        <v>0</v>
      </c>
      <c r="AI1116" t="b">
        <f t="shared" si="1618"/>
        <v>0</v>
      </c>
      <c r="AJ1116" t="b">
        <f t="shared" si="1619"/>
        <v>0</v>
      </c>
      <c r="AK1116" t="b">
        <f t="shared" si="1620"/>
        <v>0</v>
      </c>
      <c r="AL1116" t="b">
        <f t="shared" si="1621"/>
        <v>0</v>
      </c>
      <c r="AM1116" t="b">
        <f t="shared" si="1622"/>
        <v>0</v>
      </c>
      <c r="AN1116" t="b">
        <f t="shared" si="1623"/>
        <v>0</v>
      </c>
      <c r="AO1116" t="b">
        <f t="shared" si="1624"/>
        <v>0</v>
      </c>
      <c r="AP1116" t="b">
        <f t="shared" si="1625"/>
        <v>0</v>
      </c>
      <c r="AQ1116" t="b">
        <f t="shared" si="1626"/>
        <v>0</v>
      </c>
      <c r="AR1116" t="b">
        <f t="shared" si="1627"/>
        <v>0</v>
      </c>
      <c r="AS1116" t="b">
        <f t="shared" si="1628"/>
        <v>0</v>
      </c>
      <c r="AT1116" t="b">
        <f t="shared" si="1629"/>
        <v>0</v>
      </c>
      <c r="AU1116" t="b">
        <f t="shared" si="1630"/>
        <v>0</v>
      </c>
      <c r="AV1116" t="b">
        <f t="shared" si="1631"/>
        <v>0</v>
      </c>
      <c r="AW1116" t="b">
        <f t="shared" si="1632"/>
        <v>0</v>
      </c>
      <c r="AX1116" t="b">
        <f t="shared" si="1633"/>
        <v>0</v>
      </c>
      <c r="AY1116" t="b">
        <f t="shared" si="1634"/>
        <v>0</v>
      </c>
      <c r="AZ1116" t="b">
        <f t="shared" si="1635"/>
        <v>0</v>
      </c>
      <c r="BA1116" t="b">
        <f t="shared" si="1636"/>
        <v>0</v>
      </c>
      <c r="BB1116" t="b">
        <f t="shared" si="1637"/>
        <v>0</v>
      </c>
      <c r="BC1116" t="b">
        <f t="shared" si="1638"/>
        <v>0</v>
      </c>
      <c r="BD1116" t="b">
        <f t="shared" si="1639"/>
        <v>0</v>
      </c>
      <c r="BE1116" t="b">
        <f t="shared" si="1640"/>
        <v>0</v>
      </c>
      <c r="BF1116" t="b">
        <f t="shared" si="1641"/>
        <v>0</v>
      </c>
      <c r="BG1116" t="b">
        <f t="shared" si="1642"/>
        <v>0</v>
      </c>
      <c r="BH1116" t="b">
        <f t="shared" si="1643"/>
        <v>0</v>
      </c>
      <c r="BI1116" t="b">
        <f t="shared" si="1644"/>
        <v>0</v>
      </c>
      <c r="BJ1116" t="b">
        <f t="shared" si="1645"/>
        <v>0</v>
      </c>
      <c r="BK1116" t="b">
        <f t="shared" si="1646"/>
        <v>0</v>
      </c>
      <c r="BL1116" t="b">
        <f t="shared" si="1647"/>
        <v>0</v>
      </c>
      <c r="BM1116" t="b">
        <f t="shared" si="1648"/>
        <v>0</v>
      </c>
      <c r="BN1116" t="b">
        <f t="shared" si="1649"/>
        <v>0</v>
      </c>
      <c r="BO1116" t="b">
        <f t="shared" si="1650"/>
        <v>0</v>
      </c>
      <c r="BP1116" t="b">
        <f t="shared" si="1651"/>
        <v>0</v>
      </c>
      <c r="BQ1116" t="b">
        <f t="shared" si="1652"/>
        <v>1</v>
      </c>
      <c r="BR1116" t="b">
        <f t="shared" si="1653"/>
        <v>0</v>
      </c>
      <c r="BS1116" t="b">
        <f t="shared" si="1654"/>
        <v>0</v>
      </c>
      <c r="BT1116" t="b">
        <f t="shared" si="1655"/>
        <v>0</v>
      </c>
      <c r="BU1116" t="b">
        <f t="shared" si="1656"/>
        <v>0</v>
      </c>
      <c r="BV1116" t="b">
        <f t="shared" si="1657"/>
        <v>0</v>
      </c>
      <c r="BW1116" t="b">
        <f t="shared" si="1658"/>
        <v>0</v>
      </c>
      <c r="BX1116" t="b">
        <f t="shared" si="1659"/>
        <v>0</v>
      </c>
      <c r="BY1116" t="b">
        <f t="shared" si="1660"/>
        <v>0</v>
      </c>
      <c r="BZ1116" t="b">
        <f t="shared" si="1661"/>
        <v>0</v>
      </c>
      <c r="CA1116" t="b">
        <f t="shared" si="1662"/>
        <v>0</v>
      </c>
      <c r="CB1116" t="b">
        <f t="shared" si="1663"/>
        <v>0</v>
      </c>
      <c r="CC1116" t="b">
        <f t="shared" si="1664"/>
        <v>0</v>
      </c>
      <c r="CD1116" t="b">
        <f t="shared" si="1665"/>
        <v>0</v>
      </c>
      <c r="CE1116" t="b">
        <f t="shared" si="1666"/>
        <v>0</v>
      </c>
      <c r="CF1116" t="b">
        <f t="shared" si="1667"/>
        <v>0</v>
      </c>
      <c r="CG1116" t="b">
        <f t="shared" si="1668"/>
        <v>1</v>
      </c>
      <c r="CH1116" t="b">
        <f t="shared" si="1669"/>
        <v>0</v>
      </c>
      <c r="CI1116" t="b">
        <f t="shared" si="1670"/>
        <v>0</v>
      </c>
      <c r="CJ1116" t="b">
        <f t="shared" si="1671"/>
        <v>0</v>
      </c>
      <c r="CK1116" t="b">
        <f t="shared" si="1672"/>
        <v>0</v>
      </c>
      <c r="CL1116" t="b">
        <f t="shared" si="1673"/>
        <v>0</v>
      </c>
      <c r="CM1116" t="b">
        <f t="shared" si="1674"/>
        <v>0</v>
      </c>
      <c r="CN1116" t="b">
        <f t="shared" si="1675"/>
        <v>0</v>
      </c>
      <c r="CO1116" t="b">
        <f t="shared" si="1676"/>
        <v>0</v>
      </c>
      <c r="CP1116" t="b">
        <f t="shared" si="1677"/>
        <v>0</v>
      </c>
      <c r="CQ1116" t="b">
        <f t="shared" si="1678"/>
        <v>0</v>
      </c>
      <c r="CR1116" t="b">
        <f t="shared" si="1679"/>
        <v>0</v>
      </c>
      <c r="CS1116" t="b">
        <f t="shared" si="1680"/>
        <v>0</v>
      </c>
      <c r="CT1116" t="b">
        <f t="shared" si="1681"/>
        <v>0</v>
      </c>
      <c r="CU1116" t="b">
        <f t="shared" si="1682"/>
        <v>0</v>
      </c>
      <c r="CV1116" t="b">
        <f t="shared" si="1683"/>
        <v>0</v>
      </c>
      <c r="CW1116" t="b">
        <f t="shared" si="1684"/>
        <v>0</v>
      </c>
      <c r="CX1116" t="b">
        <f t="shared" si="1685"/>
        <v>0</v>
      </c>
      <c r="CY1116" t="b">
        <f t="shared" si="1686"/>
        <v>0</v>
      </c>
      <c r="CZ1116" t="b">
        <f t="shared" si="1687"/>
        <v>0</v>
      </c>
      <c r="DA1116" t="b">
        <f t="shared" si="1688"/>
        <v>0</v>
      </c>
      <c r="DB1116" t="b">
        <f t="shared" si="1689"/>
        <v>0</v>
      </c>
      <c r="DC1116" t="b">
        <f t="shared" si="1690"/>
        <v>0</v>
      </c>
      <c r="DD1116" t="b">
        <f t="shared" si="1691"/>
        <v>0</v>
      </c>
    </row>
    <row r="1117" spans="1:108">
      <c r="A1117" s="4" t="s">
        <v>724</v>
      </c>
      <c r="C1117" t="s">
        <v>718</v>
      </c>
      <c r="D1117" s="4"/>
      <c r="E1117" s="4"/>
      <c r="F1117" t="s">
        <v>6125</v>
      </c>
      <c r="G1117" t="s">
        <v>716</v>
      </c>
      <c r="H1117" t="s">
        <v>7444</v>
      </c>
      <c r="I1117" t="s">
        <v>7417</v>
      </c>
      <c r="J1117" s="4" t="s">
        <v>113</v>
      </c>
      <c r="K1117" s="4" t="s">
        <v>114</v>
      </c>
      <c r="L1117" s="88" t="s">
        <v>7689</v>
      </c>
      <c r="M1117" t="s">
        <v>6079</v>
      </c>
      <c r="N1117" s="88" t="s">
        <v>7688</v>
      </c>
      <c r="O1117" s="4" t="b">
        <f t="shared" si="1598"/>
        <v>1</v>
      </c>
      <c r="P1117" s="4" t="b">
        <f t="shared" si="1599"/>
        <v>1</v>
      </c>
      <c r="Q1117" s="4" t="b">
        <f t="shared" si="1600"/>
        <v>1</v>
      </c>
      <c r="R1117" s="4" t="b">
        <f t="shared" si="1601"/>
        <v>1</v>
      </c>
      <c r="S1117" s="4" t="b">
        <f t="shared" si="1602"/>
        <v>1</v>
      </c>
      <c r="T1117" s="4" t="b">
        <f t="shared" si="1603"/>
        <v>1</v>
      </c>
      <c r="U1117" s="4" t="b">
        <f t="shared" si="1604"/>
        <v>1</v>
      </c>
      <c r="V1117" s="4" t="b">
        <f t="shared" si="1605"/>
        <v>1</v>
      </c>
      <c r="W1117" s="4" t="b">
        <f t="shared" si="1606"/>
        <v>1</v>
      </c>
      <c r="X1117" s="4" t="b">
        <f t="shared" si="1607"/>
        <v>1</v>
      </c>
      <c r="Y1117" s="4" t="b">
        <f t="shared" si="1608"/>
        <v>1</v>
      </c>
      <c r="Z1117" s="4" t="b">
        <f t="shared" si="1609"/>
        <v>1</v>
      </c>
      <c r="AA1117" s="4" t="b">
        <f t="shared" si="1610"/>
        <v>1</v>
      </c>
      <c r="AB1117" s="4" t="b">
        <f t="shared" si="1611"/>
        <v>1</v>
      </c>
      <c r="AC1117" s="4" t="b">
        <f t="shared" si="1612"/>
        <v>0</v>
      </c>
      <c r="AD1117" s="4" t="b">
        <f t="shared" si="1613"/>
        <v>0</v>
      </c>
      <c r="AE1117" s="4" t="b">
        <f t="shared" si="1614"/>
        <v>0</v>
      </c>
      <c r="AF1117" s="4" t="b">
        <f t="shared" si="1615"/>
        <v>0</v>
      </c>
      <c r="AG1117" s="4" t="b">
        <f t="shared" si="1616"/>
        <v>1</v>
      </c>
      <c r="AH1117" s="4" t="b">
        <f t="shared" si="1617"/>
        <v>1</v>
      </c>
      <c r="AI1117" s="4" t="b">
        <f t="shared" si="1618"/>
        <v>1</v>
      </c>
      <c r="AJ1117" s="4" t="b">
        <f t="shared" si="1619"/>
        <v>0</v>
      </c>
      <c r="AK1117" s="4" t="b">
        <f t="shared" si="1620"/>
        <v>0</v>
      </c>
      <c r="AL1117" s="4" t="b">
        <f t="shared" si="1621"/>
        <v>0</v>
      </c>
      <c r="AM1117" s="4" t="b">
        <f t="shared" si="1622"/>
        <v>0</v>
      </c>
      <c r="AN1117" s="4" t="b">
        <f t="shared" si="1623"/>
        <v>1</v>
      </c>
      <c r="AO1117" s="4" t="b">
        <f t="shared" si="1624"/>
        <v>0</v>
      </c>
      <c r="AP1117" s="4" t="b">
        <f t="shared" si="1625"/>
        <v>1</v>
      </c>
      <c r="AQ1117" s="4" t="b">
        <f t="shared" si="1626"/>
        <v>0</v>
      </c>
      <c r="AR1117" s="4" t="b">
        <f t="shared" si="1627"/>
        <v>0</v>
      </c>
      <c r="AS1117" s="4" t="b">
        <f t="shared" si="1628"/>
        <v>0</v>
      </c>
      <c r="AT1117" s="4" t="b">
        <f t="shared" si="1629"/>
        <v>1</v>
      </c>
      <c r="AU1117" s="4" t="b">
        <f t="shared" si="1630"/>
        <v>0</v>
      </c>
      <c r="AV1117" s="4" t="b">
        <f t="shared" si="1631"/>
        <v>1</v>
      </c>
      <c r="AW1117" s="4" t="b">
        <f t="shared" si="1632"/>
        <v>1</v>
      </c>
      <c r="AX1117" s="4" t="b">
        <f t="shared" si="1633"/>
        <v>0</v>
      </c>
      <c r="AY1117" s="4" t="b">
        <f t="shared" si="1634"/>
        <v>0</v>
      </c>
      <c r="AZ1117" s="4" t="b">
        <f t="shared" si="1635"/>
        <v>0</v>
      </c>
      <c r="BA1117" s="4" t="b">
        <f t="shared" si="1636"/>
        <v>1</v>
      </c>
      <c r="BB1117" s="4" t="b">
        <f t="shared" si="1637"/>
        <v>0</v>
      </c>
      <c r="BC1117" s="4" t="b">
        <f t="shared" si="1638"/>
        <v>1</v>
      </c>
      <c r="BD1117" s="4" t="b">
        <f t="shared" si="1639"/>
        <v>0</v>
      </c>
      <c r="BE1117" s="4" t="b">
        <f t="shared" si="1640"/>
        <v>1</v>
      </c>
      <c r="BF1117" s="4" t="b">
        <f t="shared" si="1641"/>
        <v>1</v>
      </c>
      <c r="BG1117" s="4" t="b">
        <f t="shared" si="1642"/>
        <v>0</v>
      </c>
      <c r="BH1117" s="4" t="b">
        <f t="shared" si="1643"/>
        <v>1</v>
      </c>
      <c r="BI1117" s="4" t="b">
        <f t="shared" si="1644"/>
        <v>0</v>
      </c>
      <c r="BJ1117" s="4" t="b">
        <f t="shared" si="1645"/>
        <v>0</v>
      </c>
      <c r="BK1117" s="4" t="b">
        <f t="shared" si="1646"/>
        <v>0</v>
      </c>
      <c r="BL1117" s="4" t="b">
        <f t="shared" si="1647"/>
        <v>1</v>
      </c>
      <c r="BM1117" s="4" t="b">
        <f t="shared" si="1648"/>
        <v>0</v>
      </c>
      <c r="BN1117" s="4" t="b">
        <f t="shared" si="1649"/>
        <v>0</v>
      </c>
      <c r="BO1117" s="4" t="b">
        <f t="shared" si="1650"/>
        <v>1</v>
      </c>
      <c r="BP1117" s="4" t="b">
        <f t="shared" si="1651"/>
        <v>1</v>
      </c>
      <c r="BQ1117" s="4" t="b">
        <f t="shared" si="1652"/>
        <v>1</v>
      </c>
      <c r="BR1117" s="4" t="b">
        <f t="shared" si="1653"/>
        <v>1</v>
      </c>
      <c r="BS1117" s="4" t="b">
        <f t="shared" si="1654"/>
        <v>1</v>
      </c>
      <c r="BT1117" s="4" t="b">
        <f t="shared" si="1655"/>
        <v>0</v>
      </c>
      <c r="BU1117" s="4" t="b">
        <f t="shared" si="1656"/>
        <v>1</v>
      </c>
      <c r="BV1117" s="4" t="b">
        <f t="shared" si="1657"/>
        <v>1</v>
      </c>
      <c r="BW1117" s="4" t="b">
        <f t="shared" si="1658"/>
        <v>0</v>
      </c>
      <c r="BX1117" s="4" t="b">
        <f t="shared" si="1659"/>
        <v>0</v>
      </c>
      <c r="BY1117" s="4" t="b">
        <f t="shared" si="1660"/>
        <v>1</v>
      </c>
      <c r="BZ1117" s="4" t="b">
        <f t="shared" si="1661"/>
        <v>0</v>
      </c>
      <c r="CA1117" s="4" t="b">
        <f t="shared" si="1662"/>
        <v>1</v>
      </c>
      <c r="CB1117" s="4" t="b">
        <f t="shared" si="1663"/>
        <v>1</v>
      </c>
      <c r="CC1117" s="4" t="b">
        <f t="shared" si="1664"/>
        <v>0</v>
      </c>
      <c r="CD1117" s="4" t="b">
        <f t="shared" si="1665"/>
        <v>0</v>
      </c>
      <c r="CE1117" s="4" t="b">
        <f t="shared" si="1666"/>
        <v>0</v>
      </c>
      <c r="CF1117" s="4" t="b">
        <f t="shared" si="1667"/>
        <v>0</v>
      </c>
      <c r="CG1117" s="4" t="b">
        <f t="shared" si="1668"/>
        <v>1</v>
      </c>
      <c r="CH1117" s="4" t="b">
        <f t="shared" si="1669"/>
        <v>1</v>
      </c>
      <c r="CI1117" s="4" t="b">
        <f t="shared" si="1670"/>
        <v>0</v>
      </c>
      <c r="CJ1117" s="4" t="b">
        <f t="shared" si="1671"/>
        <v>1</v>
      </c>
      <c r="CK1117" s="4" t="b">
        <f t="shared" si="1672"/>
        <v>1</v>
      </c>
      <c r="CL1117" s="4" t="b">
        <f t="shared" si="1673"/>
        <v>1</v>
      </c>
      <c r="CM1117" s="4" t="b">
        <f t="shared" si="1674"/>
        <v>0</v>
      </c>
      <c r="CN1117" s="4" t="b">
        <f t="shared" si="1675"/>
        <v>0</v>
      </c>
      <c r="CO1117" s="4" t="b">
        <f t="shared" si="1676"/>
        <v>0</v>
      </c>
      <c r="CP1117" s="4" t="b">
        <f t="shared" si="1677"/>
        <v>0</v>
      </c>
      <c r="CQ1117" s="4" t="b">
        <f t="shared" si="1678"/>
        <v>0</v>
      </c>
      <c r="CR1117" s="4" t="b">
        <f t="shared" si="1679"/>
        <v>1</v>
      </c>
      <c r="CS1117" s="4" t="b">
        <f t="shared" si="1680"/>
        <v>1</v>
      </c>
      <c r="CT1117" s="4" t="b">
        <f t="shared" si="1681"/>
        <v>0</v>
      </c>
      <c r="CU1117" s="4" t="b">
        <f t="shared" si="1682"/>
        <v>0</v>
      </c>
      <c r="CV1117" s="4" t="b">
        <f t="shared" si="1683"/>
        <v>0</v>
      </c>
      <c r="CW1117" s="4" t="b">
        <f t="shared" si="1684"/>
        <v>0</v>
      </c>
      <c r="CX1117" s="4" t="b">
        <f t="shared" si="1685"/>
        <v>0</v>
      </c>
      <c r="CY1117" s="4" t="b">
        <f t="shared" si="1686"/>
        <v>0</v>
      </c>
      <c r="CZ1117" s="4" t="b">
        <f t="shared" si="1687"/>
        <v>0</v>
      </c>
      <c r="DA1117" s="4" t="b">
        <f t="shared" si="1688"/>
        <v>0</v>
      </c>
      <c r="DB1117" s="4" t="b">
        <f t="shared" si="1689"/>
        <v>0</v>
      </c>
      <c r="DC1117" s="4" t="b">
        <f t="shared" si="1690"/>
        <v>1</v>
      </c>
      <c r="DD1117" s="4" t="b">
        <f t="shared" si="1691"/>
        <v>1</v>
      </c>
    </row>
    <row r="1118" spans="1:108">
      <c r="A1118" t="s">
        <v>725</v>
      </c>
      <c r="C1118" t="s">
        <v>718</v>
      </c>
      <c r="F1118" t="s">
        <v>6125</v>
      </c>
      <c r="G1118" t="s">
        <v>716</v>
      </c>
      <c r="H1118" t="s">
        <v>7444</v>
      </c>
      <c r="I1118" t="s">
        <v>7417</v>
      </c>
      <c r="J1118" t="s">
        <v>135</v>
      </c>
      <c r="K1118" t="s">
        <v>136</v>
      </c>
      <c r="L1118" t="s">
        <v>726</v>
      </c>
      <c r="M1118" t="s">
        <v>6079</v>
      </c>
      <c r="N1118" s="4" t="s">
        <v>64</v>
      </c>
      <c r="O1118" s="4" t="b">
        <f t="shared" si="1598"/>
        <v>1</v>
      </c>
      <c r="P1118" t="b">
        <f t="shared" si="1599"/>
        <v>0</v>
      </c>
      <c r="Q1118" t="b">
        <f t="shared" si="1600"/>
        <v>0</v>
      </c>
      <c r="R1118" t="b">
        <f t="shared" si="1601"/>
        <v>0</v>
      </c>
      <c r="S1118" s="4" t="b">
        <f t="shared" si="1602"/>
        <v>1</v>
      </c>
      <c r="T1118" s="4" t="b">
        <f t="shared" si="1603"/>
        <v>0</v>
      </c>
      <c r="U1118" s="4" t="b">
        <f t="shared" si="1604"/>
        <v>0</v>
      </c>
      <c r="V1118" s="4" t="b">
        <f t="shared" si="1605"/>
        <v>0</v>
      </c>
      <c r="W1118" s="4" t="b">
        <f t="shared" si="1606"/>
        <v>0</v>
      </c>
      <c r="X1118" s="4" t="b">
        <f t="shared" si="1607"/>
        <v>0</v>
      </c>
      <c r="Y1118" s="4" t="b">
        <f t="shared" si="1608"/>
        <v>0</v>
      </c>
      <c r="Z1118" s="4" t="b">
        <f t="shared" si="1609"/>
        <v>0</v>
      </c>
      <c r="AA1118" s="4" t="b">
        <f t="shared" si="1610"/>
        <v>0</v>
      </c>
      <c r="AB1118" t="b">
        <f t="shared" si="1611"/>
        <v>0</v>
      </c>
      <c r="AC1118" t="b">
        <f t="shared" si="1612"/>
        <v>0</v>
      </c>
      <c r="AD1118" t="b">
        <f t="shared" si="1613"/>
        <v>0</v>
      </c>
      <c r="AE1118" t="b">
        <f t="shared" si="1614"/>
        <v>0</v>
      </c>
      <c r="AF1118" t="b">
        <f t="shared" si="1615"/>
        <v>0</v>
      </c>
      <c r="AG1118" t="b">
        <f t="shared" si="1616"/>
        <v>0</v>
      </c>
      <c r="AH1118" t="b">
        <f t="shared" si="1617"/>
        <v>0</v>
      </c>
      <c r="AI1118" t="b">
        <f t="shared" si="1618"/>
        <v>0</v>
      </c>
      <c r="AJ1118" t="b">
        <f t="shared" si="1619"/>
        <v>0</v>
      </c>
      <c r="AK1118" t="b">
        <f t="shared" si="1620"/>
        <v>0</v>
      </c>
      <c r="AL1118" t="b">
        <f t="shared" si="1621"/>
        <v>0</v>
      </c>
      <c r="AM1118" t="b">
        <f t="shared" si="1622"/>
        <v>0</v>
      </c>
      <c r="AN1118" t="b">
        <f t="shared" si="1623"/>
        <v>0</v>
      </c>
      <c r="AO1118" t="b">
        <f t="shared" si="1624"/>
        <v>0</v>
      </c>
      <c r="AP1118" t="b">
        <f t="shared" si="1625"/>
        <v>0</v>
      </c>
      <c r="AQ1118" t="b">
        <f t="shared" si="1626"/>
        <v>0</v>
      </c>
      <c r="AR1118" t="b">
        <f t="shared" si="1627"/>
        <v>0</v>
      </c>
      <c r="AS1118" t="b">
        <f t="shared" si="1628"/>
        <v>0</v>
      </c>
      <c r="AT1118" t="b">
        <f t="shared" si="1629"/>
        <v>0</v>
      </c>
      <c r="AU1118" t="b">
        <f t="shared" si="1630"/>
        <v>0</v>
      </c>
      <c r="AV1118" t="b">
        <f t="shared" si="1631"/>
        <v>0</v>
      </c>
      <c r="AW1118" t="b">
        <f t="shared" si="1632"/>
        <v>0</v>
      </c>
      <c r="AX1118" t="b">
        <f t="shared" si="1633"/>
        <v>0</v>
      </c>
      <c r="AY1118" t="b">
        <f t="shared" si="1634"/>
        <v>0</v>
      </c>
      <c r="AZ1118" t="b">
        <f t="shared" si="1635"/>
        <v>0</v>
      </c>
      <c r="BA1118" t="b">
        <f t="shared" si="1636"/>
        <v>0</v>
      </c>
      <c r="BB1118" t="b">
        <f t="shared" si="1637"/>
        <v>0</v>
      </c>
      <c r="BC1118" t="b">
        <f t="shared" si="1638"/>
        <v>0</v>
      </c>
      <c r="BD1118" t="b">
        <f t="shared" si="1639"/>
        <v>0</v>
      </c>
      <c r="BE1118" t="b">
        <f t="shared" si="1640"/>
        <v>0</v>
      </c>
      <c r="BF1118" t="b">
        <f t="shared" si="1641"/>
        <v>0</v>
      </c>
      <c r="BG1118" t="b">
        <f t="shared" si="1642"/>
        <v>0</v>
      </c>
      <c r="BH1118" t="b">
        <f t="shared" si="1643"/>
        <v>0</v>
      </c>
      <c r="BI1118" t="b">
        <f t="shared" si="1644"/>
        <v>0</v>
      </c>
      <c r="BJ1118" t="b">
        <f t="shared" si="1645"/>
        <v>0</v>
      </c>
      <c r="BK1118" t="b">
        <f t="shared" si="1646"/>
        <v>0</v>
      </c>
      <c r="BL1118" t="b">
        <f t="shared" si="1647"/>
        <v>0</v>
      </c>
      <c r="BM1118" t="b">
        <f t="shared" si="1648"/>
        <v>0</v>
      </c>
      <c r="BN1118" t="b">
        <f t="shared" si="1649"/>
        <v>0</v>
      </c>
      <c r="BO1118" t="b">
        <f t="shared" si="1650"/>
        <v>0</v>
      </c>
      <c r="BP1118" t="b">
        <f t="shared" si="1651"/>
        <v>0</v>
      </c>
      <c r="BQ1118" t="b">
        <f t="shared" si="1652"/>
        <v>1</v>
      </c>
      <c r="BR1118" t="b">
        <f t="shared" si="1653"/>
        <v>0</v>
      </c>
      <c r="BS1118" t="b">
        <f t="shared" si="1654"/>
        <v>0</v>
      </c>
      <c r="BT1118" t="b">
        <f t="shared" si="1655"/>
        <v>0</v>
      </c>
      <c r="BU1118" t="b">
        <f t="shared" si="1656"/>
        <v>0</v>
      </c>
      <c r="BV1118" t="b">
        <f t="shared" si="1657"/>
        <v>0</v>
      </c>
      <c r="BW1118" t="b">
        <f t="shared" si="1658"/>
        <v>0</v>
      </c>
      <c r="BX1118" t="b">
        <f t="shared" si="1659"/>
        <v>0</v>
      </c>
      <c r="BY1118" t="b">
        <f t="shared" si="1660"/>
        <v>0</v>
      </c>
      <c r="BZ1118" t="b">
        <f t="shared" si="1661"/>
        <v>0</v>
      </c>
      <c r="CA1118" t="b">
        <f t="shared" si="1662"/>
        <v>0</v>
      </c>
      <c r="CB1118" t="b">
        <f t="shared" si="1663"/>
        <v>0</v>
      </c>
      <c r="CC1118" t="b">
        <f t="shared" si="1664"/>
        <v>0</v>
      </c>
      <c r="CD1118" t="b">
        <f t="shared" si="1665"/>
        <v>0</v>
      </c>
      <c r="CE1118" t="b">
        <f t="shared" si="1666"/>
        <v>0</v>
      </c>
      <c r="CF1118" t="b">
        <f t="shared" si="1667"/>
        <v>0</v>
      </c>
      <c r="CG1118" t="b">
        <f t="shared" si="1668"/>
        <v>0</v>
      </c>
      <c r="CH1118" t="b">
        <f t="shared" si="1669"/>
        <v>0</v>
      </c>
      <c r="CI1118" t="b">
        <f t="shared" si="1670"/>
        <v>0</v>
      </c>
      <c r="CJ1118" t="b">
        <f t="shared" si="1671"/>
        <v>0</v>
      </c>
      <c r="CK1118" t="b">
        <f t="shared" si="1672"/>
        <v>0</v>
      </c>
      <c r="CL1118" t="b">
        <f t="shared" si="1673"/>
        <v>0</v>
      </c>
      <c r="CM1118" t="b">
        <f t="shared" si="1674"/>
        <v>0</v>
      </c>
      <c r="CN1118" t="b">
        <f t="shared" si="1675"/>
        <v>0</v>
      </c>
      <c r="CO1118" t="b">
        <f t="shared" si="1676"/>
        <v>0</v>
      </c>
      <c r="CP1118" t="b">
        <f t="shared" si="1677"/>
        <v>0</v>
      </c>
      <c r="CQ1118" t="b">
        <f t="shared" si="1678"/>
        <v>0</v>
      </c>
      <c r="CR1118" t="b">
        <f t="shared" si="1679"/>
        <v>0</v>
      </c>
      <c r="CS1118" t="b">
        <f t="shared" si="1680"/>
        <v>0</v>
      </c>
      <c r="CT1118" t="b">
        <f t="shared" si="1681"/>
        <v>0</v>
      </c>
      <c r="CU1118" t="b">
        <f t="shared" si="1682"/>
        <v>0</v>
      </c>
      <c r="CV1118" t="b">
        <f t="shared" si="1683"/>
        <v>0</v>
      </c>
      <c r="CW1118" t="b">
        <f t="shared" si="1684"/>
        <v>0</v>
      </c>
      <c r="CX1118" t="b">
        <f t="shared" si="1685"/>
        <v>0</v>
      </c>
      <c r="CY1118" t="b">
        <f t="shared" si="1686"/>
        <v>0</v>
      </c>
      <c r="CZ1118" t="b">
        <f t="shared" si="1687"/>
        <v>0</v>
      </c>
      <c r="DA1118" t="b">
        <f t="shared" si="1688"/>
        <v>0</v>
      </c>
      <c r="DB1118" t="b">
        <f t="shared" si="1689"/>
        <v>0</v>
      </c>
      <c r="DC1118" t="b">
        <f t="shared" si="1690"/>
        <v>0</v>
      </c>
      <c r="DD1118" t="b">
        <f t="shared" si="1691"/>
        <v>0</v>
      </c>
    </row>
    <row r="1119" spans="1:108">
      <c r="A1119" t="s">
        <v>727</v>
      </c>
      <c r="C1119" t="s">
        <v>718</v>
      </c>
      <c r="F1119" t="s">
        <v>6125</v>
      </c>
      <c r="G1119" t="s">
        <v>716</v>
      </c>
      <c r="H1119" t="s">
        <v>7444</v>
      </c>
      <c r="I1119" t="s">
        <v>7417</v>
      </c>
      <c r="J1119" t="s">
        <v>204</v>
      </c>
      <c r="K1119" t="s">
        <v>205</v>
      </c>
      <c r="L1119" t="s">
        <v>6324</v>
      </c>
      <c r="M1119" t="s">
        <v>6079</v>
      </c>
      <c r="N1119" t="s">
        <v>75</v>
      </c>
      <c r="O1119" t="b">
        <f t="shared" si="1598"/>
        <v>0</v>
      </c>
      <c r="P1119" t="b">
        <f t="shared" si="1599"/>
        <v>0</v>
      </c>
      <c r="Q1119" t="b">
        <f t="shared" si="1600"/>
        <v>1</v>
      </c>
      <c r="R1119" t="b">
        <f t="shared" si="1601"/>
        <v>0</v>
      </c>
      <c r="S1119" t="b">
        <f t="shared" si="1602"/>
        <v>0</v>
      </c>
      <c r="T1119" t="b">
        <f t="shared" si="1603"/>
        <v>0</v>
      </c>
      <c r="U1119" t="b">
        <f t="shared" si="1604"/>
        <v>1</v>
      </c>
      <c r="V1119" t="b">
        <f t="shared" si="1605"/>
        <v>0</v>
      </c>
      <c r="W1119" t="b">
        <f t="shared" si="1606"/>
        <v>0</v>
      </c>
      <c r="X1119" t="b">
        <f t="shared" si="1607"/>
        <v>0</v>
      </c>
      <c r="Y1119" t="b">
        <f t="shared" si="1608"/>
        <v>0</v>
      </c>
      <c r="Z1119" t="b">
        <f t="shared" si="1609"/>
        <v>0</v>
      </c>
      <c r="AA1119" t="b">
        <f t="shared" si="1610"/>
        <v>0</v>
      </c>
      <c r="AB1119" t="b">
        <f t="shared" si="1611"/>
        <v>0</v>
      </c>
      <c r="AC1119" t="b">
        <f t="shared" si="1612"/>
        <v>0</v>
      </c>
      <c r="AD1119" t="b">
        <f t="shared" si="1613"/>
        <v>0</v>
      </c>
      <c r="AE1119" t="b">
        <f t="shared" si="1614"/>
        <v>0</v>
      </c>
      <c r="AF1119" t="b">
        <f t="shared" si="1615"/>
        <v>0</v>
      </c>
      <c r="AG1119" t="b">
        <f t="shared" si="1616"/>
        <v>0</v>
      </c>
      <c r="AH1119" t="b">
        <f t="shared" si="1617"/>
        <v>0</v>
      </c>
      <c r="AI1119" t="b">
        <f t="shared" si="1618"/>
        <v>0</v>
      </c>
      <c r="AJ1119" t="b">
        <f t="shared" si="1619"/>
        <v>0</v>
      </c>
      <c r="AK1119" t="b">
        <f t="shared" si="1620"/>
        <v>0</v>
      </c>
      <c r="AL1119" t="b">
        <f t="shared" si="1621"/>
        <v>0</v>
      </c>
      <c r="AM1119" t="b">
        <f t="shared" si="1622"/>
        <v>0</v>
      </c>
      <c r="AN1119" t="b">
        <f t="shared" si="1623"/>
        <v>0</v>
      </c>
      <c r="AO1119" t="b">
        <f t="shared" si="1624"/>
        <v>0</v>
      </c>
      <c r="AP1119" t="b">
        <f t="shared" si="1625"/>
        <v>0</v>
      </c>
      <c r="AQ1119" t="b">
        <f t="shared" si="1626"/>
        <v>0</v>
      </c>
      <c r="AR1119" t="b">
        <f t="shared" si="1627"/>
        <v>0</v>
      </c>
      <c r="AS1119" t="b">
        <f t="shared" si="1628"/>
        <v>0</v>
      </c>
      <c r="AT1119" t="b">
        <f t="shared" si="1629"/>
        <v>0</v>
      </c>
      <c r="AU1119" t="b">
        <f t="shared" si="1630"/>
        <v>0</v>
      </c>
      <c r="AV1119" t="b">
        <f t="shared" si="1631"/>
        <v>0</v>
      </c>
      <c r="AW1119" t="b">
        <f t="shared" si="1632"/>
        <v>0</v>
      </c>
      <c r="AX1119" t="b">
        <f t="shared" si="1633"/>
        <v>0</v>
      </c>
      <c r="AY1119" t="b">
        <f t="shared" si="1634"/>
        <v>0</v>
      </c>
      <c r="AZ1119" t="b">
        <f t="shared" si="1635"/>
        <v>0</v>
      </c>
      <c r="BA1119" t="b">
        <f t="shared" si="1636"/>
        <v>0</v>
      </c>
      <c r="BB1119" t="b">
        <f t="shared" si="1637"/>
        <v>0</v>
      </c>
      <c r="BC1119" t="b">
        <f t="shared" si="1638"/>
        <v>0</v>
      </c>
      <c r="BD1119" t="b">
        <f t="shared" si="1639"/>
        <v>0</v>
      </c>
      <c r="BE1119" t="b">
        <f t="shared" si="1640"/>
        <v>0</v>
      </c>
      <c r="BF1119" t="b">
        <f t="shared" si="1641"/>
        <v>0</v>
      </c>
      <c r="BG1119" t="b">
        <f t="shared" si="1642"/>
        <v>0</v>
      </c>
      <c r="BH1119" t="b">
        <f t="shared" si="1643"/>
        <v>0</v>
      </c>
      <c r="BI1119" t="b">
        <f t="shared" si="1644"/>
        <v>0</v>
      </c>
      <c r="BJ1119" t="b">
        <f t="shared" si="1645"/>
        <v>0</v>
      </c>
      <c r="BK1119" t="b">
        <f t="shared" si="1646"/>
        <v>0</v>
      </c>
      <c r="BL1119" t="b">
        <f t="shared" si="1647"/>
        <v>0</v>
      </c>
      <c r="BM1119" t="b">
        <f t="shared" si="1648"/>
        <v>0</v>
      </c>
      <c r="BN1119" t="b">
        <f t="shared" si="1649"/>
        <v>0</v>
      </c>
      <c r="BO1119" t="b">
        <f t="shared" si="1650"/>
        <v>0</v>
      </c>
      <c r="BP1119" t="b">
        <f t="shared" si="1651"/>
        <v>0</v>
      </c>
      <c r="BQ1119" t="b">
        <f t="shared" si="1652"/>
        <v>0</v>
      </c>
      <c r="BR1119" t="b">
        <f t="shared" si="1653"/>
        <v>0</v>
      </c>
      <c r="BS1119" t="b">
        <f t="shared" si="1654"/>
        <v>0</v>
      </c>
      <c r="BT1119" t="b">
        <f t="shared" si="1655"/>
        <v>0</v>
      </c>
      <c r="BU1119" t="b">
        <f t="shared" si="1656"/>
        <v>0</v>
      </c>
      <c r="BV1119" t="b">
        <f t="shared" si="1657"/>
        <v>0</v>
      </c>
      <c r="BW1119" t="b">
        <f t="shared" si="1658"/>
        <v>0</v>
      </c>
      <c r="BX1119" t="b">
        <f t="shared" si="1659"/>
        <v>0</v>
      </c>
      <c r="BY1119" t="b">
        <f t="shared" si="1660"/>
        <v>0</v>
      </c>
      <c r="BZ1119" t="b">
        <f t="shared" si="1661"/>
        <v>0</v>
      </c>
      <c r="CA1119" t="b">
        <f t="shared" si="1662"/>
        <v>0</v>
      </c>
      <c r="CB1119" t="b">
        <f t="shared" si="1663"/>
        <v>1</v>
      </c>
      <c r="CC1119" t="b">
        <f t="shared" si="1664"/>
        <v>0</v>
      </c>
      <c r="CD1119" t="b">
        <f t="shared" si="1665"/>
        <v>0</v>
      </c>
      <c r="CE1119" t="b">
        <f t="shared" si="1666"/>
        <v>0</v>
      </c>
      <c r="CF1119" t="b">
        <f t="shared" si="1667"/>
        <v>0</v>
      </c>
      <c r="CG1119" t="b">
        <f t="shared" si="1668"/>
        <v>0</v>
      </c>
      <c r="CH1119" t="b">
        <f t="shared" si="1669"/>
        <v>0</v>
      </c>
      <c r="CI1119" t="b">
        <f t="shared" si="1670"/>
        <v>0</v>
      </c>
      <c r="CJ1119" t="b">
        <f t="shared" si="1671"/>
        <v>0</v>
      </c>
      <c r="CK1119" t="b">
        <f t="shared" si="1672"/>
        <v>0</v>
      </c>
      <c r="CL1119" t="b">
        <f t="shared" si="1673"/>
        <v>0</v>
      </c>
      <c r="CM1119" t="b">
        <f t="shared" si="1674"/>
        <v>0</v>
      </c>
      <c r="CN1119" t="b">
        <f t="shared" si="1675"/>
        <v>0</v>
      </c>
      <c r="CO1119" t="b">
        <f t="shared" si="1676"/>
        <v>0</v>
      </c>
      <c r="CP1119" t="b">
        <f t="shared" si="1677"/>
        <v>0</v>
      </c>
      <c r="CQ1119" t="b">
        <f t="shared" si="1678"/>
        <v>0</v>
      </c>
      <c r="CR1119" t="b">
        <f t="shared" si="1679"/>
        <v>0</v>
      </c>
      <c r="CS1119" t="b">
        <f t="shared" si="1680"/>
        <v>0</v>
      </c>
      <c r="CT1119" t="b">
        <f t="shared" si="1681"/>
        <v>0</v>
      </c>
      <c r="CU1119" t="b">
        <f t="shared" si="1682"/>
        <v>0</v>
      </c>
      <c r="CV1119" t="b">
        <f t="shared" si="1683"/>
        <v>0</v>
      </c>
      <c r="CW1119" t="b">
        <f t="shared" si="1684"/>
        <v>0</v>
      </c>
      <c r="CX1119" t="b">
        <f t="shared" si="1685"/>
        <v>0</v>
      </c>
      <c r="CY1119" t="b">
        <f t="shared" si="1686"/>
        <v>0</v>
      </c>
      <c r="CZ1119" t="b">
        <f t="shared" si="1687"/>
        <v>0</v>
      </c>
      <c r="DA1119" t="b">
        <f t="shared" si="1688"/>
        <v>0</v>
      </c>
      <c r="DB1119" t="b">
        <f t="shared" si="1689"/>
        <v>0</v>
      </c>
      <c r="DC1119" t="b">
        <f t="shared" si="1690"/>
        <v>0</v>
      </c>
      <c r="DD1119" t="b">
        <f t="shared" si="1691"/>
        <v>0</v>
      </c>
    </row>
    <row r="1120" spans="1:108">
      <c r="A1120" t="s">
        <v>741</v>
      </c>
      <c r="C1120" t="s">
        <v>742</v>
      </c>
      <c r="F1120" t="s">
        <v>6119</v>
      </c>
      <c r="G1120" t="s">
        <v>743</v>
      </c>
      <c r="H1120" t="s">
        <v>7444</v>
      </c>
      <c r="I1120" t="s">
        <v>7417</v>
      </c>
      <c r="J1120" t="s">
        <v>362</v>
      </c>
      <c r="K1120" t="s">
        <v>136</v>
      </c>
      <c r="L1120" t="s">
        <v>6328</v>
      </c>
      <c r="M1120" t="s">
        <v>6079</v>
      </c>
      <c r="N1120" t="s">
        <v>43</v>
      </c>
      <c r="O1120" t="b">
        <f t="shared" si="1598"/>
        <v>0</v>
      </c>
      <c r="P1120" t="b">
        <f t="shared" si="1599"/>
        <v>1</v>
      </c>
      <c r="Q1120" t="b">
        <f t="shared" si="1600"/>
        <v>0</v>
      </c>
      <c r="R1120" t="b">
        <f t="shared" si="1601"/>
        <v>0</v>
      </c>
      <c r="S1120" t="b">
        <f t="shared" si="1602"/>
        <v>0</v>
      </c>
      <c r="T1120" t="b">
        <f t="shared" si="1603"/>
        <v>0</v>
      </c>
      <c r="U1120" t="b">
        <f t="shared" si="1604"/>
        <v>0</v>
      </c>
      <c r="V1120" t="b">
        <f t="shared" si="1605"/>
        <v>1</v>
      </c>
      <c r="W1120" t="b">
        <f t="shared" si="1606"/>
        <v>0</v>
      </c>
      <c r="X1120" t="b">
        <f t="shared" si="1607"/>
        <v>0</v>
      </c>
      <c r="Y1120" t="b">
        <f t="shared" si="1608"/>
        <v>0</v>
      </c>
      <c r="Z1120" t="b">
        <f t="shared" si="1609"/>
        <v>0</v>
      </c>
      <c r="AA1120" t="b">
        <f t="shared" si="1610"/>
        <v>0</v>
      </c>
      <c r="AB1120" t="b">
        <f t="shared" si="1611"/>
        <v>0</v>
      </c>
      <c r="AC1120" t="b">
        <f t="shared" si="1612"/>
        <v>0</v>
      </c>
      <c r="AD1120" t="b">
        <f t="shared" si="1613"/>
        <v>0</v>
      </c>
      <c r="AE1120" t="b">
        <f t="shared" si="1614"/>
        <v>0</v>
      </c>
      <c r="AF1120" t="b">
        <f t="shared" si="1615"/>
        <v>0</v>
      </c>
      <c r="AG1120" t="b">
        <f t="shared" si="1616"/>
        <v>0</v>
      </c>
      <c r="AH1120" t="b">
        <f t="shared" si="1617"/>
        <v>0</v>
      </c>
      <c r="AI1120" t="b">
        <f t="shared" si="1618"/>
        <v>0</v>
      </c>
      <c r="AJ1120" t="b">
        <f t="shared" si="1619"/>
        <v>0</v>
      </c>
      <c r="AK1120" t="b">
        <f t="shared" si="1620"/>
        <v>0</v>
      </c>
      <c r="AL1120" t="b">
        <f t="shared" si="1621"/>
        <v>0</v>
      </c>
      <c r="AM1120" t="b">
        <f t="shared" si="1622"/>
        <v>0</v>
      </c>
      <c r="AN1120" t="b">
        <f t="shared" si="1623"/>
        <v>0</v>
      </c>
      <c r="AO1120" t="b">
        <f t="shared" si="1624"/>
        <v>0</v>
      </c>
      <c r="AP1120" t="b">
        <f t="shared" si="1625"/>
        <v>0</v>
      </c>
      <c r="AQ1120" t="b">
        <f t="shared" si="1626"/>
        <v>0</v>
      </c>
      <c r="AR1120" t="b">
        <f t="shared" si="1627"/>
        <v>0</v>
      </c>
      <c r="AS1120" t="b">
        <f t="shared" si="1628"/>
        <v>0</v>
      </c>
      <c r="AT1120" t="b">
        <f t="shared" si="1629"/>
        <v>0</v>
      </c>
      <c r="AU1120" t="b">
        <f t="shared" si="1630"/>
        <v>0</v>
      </c>
      <c r="AV1120" t="b">
        <f t="shared" si="1631"/>
        <v>1</v>
      </c>
      <c r="AW1120" t="b">
        <f t="shared" si="1632"/>
        <v>0</v>
      </c>
      <c r="AX1120" t="b">
        <f t="shared" si="1633"/>
        <v>0</v>
      </c>
      <c r="AY1120" t="b">
        <f t="shared" si="1634"/>
        <v>0</v>
      </c>
      <c r="AZ1120" t="b">
        <f t="shared" si="1635"/>
        <v>0</v>
      </c>
      <c r="BA1120" t="b">
        <f t="shared" si="1636"/>
        <v>0</v>
      </c>
      <c r="BB1120" t="b">
        <f t="shared" si="1637"/>
        <v>0</v>
      </c>
      <c r="BC1120" t="b">
        <f t="shared" si="1638"/>
        <v>0</v>
      </c>
      <c r="BD1120" t="b">
        <f t="shared" si="1639"/>
        <v>0</v>
      </c>
      <c r="BE1120" t="b">
        <f t="shared" si="1640"/>
        <v>0</v>
      </c>
      <c r="BF1120" t="b">
        <f t="shared" si="1641"/>
        <v>0</v>
      </c>
      <c r="BG1120" t="b">
        <f t="shared" si="1642"/>
        <v>0</v>
      </c>
      <c r="BH1120" t="b">
        <f t="shared" si="1643"/>
        <v>0</v>
      </c>
      <c r="BI1120" t="b">
        <f t="shared" si="1644"/>
        <v>0</v>
      </c>
      <c r="BJ1120" t="b">
        <f t="shared" si="1645"/>
        <v>0</v>
      </c>
      <c r="BK1120" t="b">
        <f t="shared" si="1646"/>
        <v>0</v>
      </c>
      <c r="BL1120" t="b">
        <f t="shared" si="1647"/>
        <v>0</v>
      </c>
      <c r="BM1120" t="b">
        <f t="shared" si="1648"/>
        <v>0</v>
      </c>
      <c r="BN1120" t="b">
        <f t="shared" si="1649"/>
        <v>0</v>
      </c>
      <c r="BO1120" t="b">
        <f t="shared" si="1650"/>
        <v>0</v>
      </c>
      <c r="BP1120" t="b">
        <f t="shared" si="1651"/>
        <v>0</v>
      </c>
      <c r="BQ1120" t="b">
        <f t="shared" si="1652"/>
        <v>0</v>
      </c>
      <c r="BR1120" t="b">
        <f t="shared" si="1653"/>
        <v>0</v>
      </c>
      <c r="BS1120" t="b">
        <f t="shared" si="1654"/>
        <v>0</v>
      </c>
      <c r="BT1120" t="b">
        <f t="shared" si="1655"/>
        <v>0</v>
      </c>
      <c r="BU1120" t="b">
        <f t="shared" si="1656"/>
        <v>0</v>
      </c>
      <c r="BV1120" t="b">
        <f t="shared" si="1657"/>
        <v>0</v>
      </c>
      <c r="BW1120" t="b">
        <f t="shared" si="1658"/>
        <v>0</v>
      </c>
      <c r="BX1120" t="b">
        <f t="shared" si="1659"/>
        <v>0</v>
      </c>
      <c r="BY1120" t="b">
        <f t="shared" si="1660"/>
        <v>0</v>
      </c>
      <c r="BZ1120" t="b">
        <f t="shared" si="1661"/>
        <v>0</v>
      </c>
      <c r="CA1120" t="b">
        <f t="shared" si="1662"/>
        <v>0</v>
      </c>
      <c r="CB1120" t="b">
        <f t="shared" si="1663"/>
        <v>0</v>
      </c>
      <c r="CC1120" t="b">
        <f t="shared" si="1664"/>
        <v>0</v>
      </c>
      <c r="CD1120" t="b">
        <f t="shared" si="1665"/>
        <v>0</v>
      </c>
      <c r="CE1120" t="b">
        <f t="shared" si="1666"/>
        <v>0</v>
      </c>
      <c r="CF1120" t="b">
        <f t="shared" si="1667"/>
        <v>0</v>
      </c>
      <c r="CG1120" t="b">
        <f t="shared" si="1668"/>
        <v>0</v>
      </c>
      <c r="CH1120" t="b">
        <f t="shared" si="1669"/>
        <v>0</v>
      </c>
      <c r="CI1120" t="b">
        <f t="shared" si="1670"/>
        <v>0</v>
      </c>
      <c r="CJ1120" t="b">
        <f t="shared" si="1671"/>
        <v>0</v>
      </c>
      <c r="CK1120" t="b">
        <f t="shared" si="1672"/>
        <v>0</v>
      </c>
      <c r="CL1120" t="b">
        <f t="shared" si="1673"/>
        <v>0</v>
      </c>
      <c r="CM1120" t="b">
        <f t="shared" si="1674"/>
        <v>0</v>
      </c>
      <c r="CN1120" t="b">
        <f t="shared" si="1675"/>
        <v>0</v>
      </c>
      <c r="CO1120" t="b">
        <f t="shared" si="1676"/>
        <v>0</v>
      </c>
      <c r="CP1120" t="b">
        <f t="shared" si="1677"/>
        <v>0</v>
      </c>
      <c r="CQ1120" t="b">
        <f t="shared" si="1678"/>
        <v>0</v>
      </c>
      <c r="CR1120" t="b">
        <f t="shared" si="1679"/>
        <v>0</v>
      </c>
      <c r="CS1120" t="b">
        <f t="shared" si="1680"/>
        <v>0</v>
      </c>
      <c r="CT1120" t="b">
        <f t="shared" si="1681"/>
        <v>0</v>
      </c>
      <c r="CU1120" t="b">
        <f t="shared" si="1682"/>
        <v>0</v>
      </c>
      <c r="CV1120" t="b">
        <f t="shared" si="1683"/>
        <v>0</v>
      </c>
      <c r="CW1120" t="b">
        <f t="shared" si="1684"/>
        <v>0</v>
      </c>
      <c r="CX1120" t="b">
        <f t="shared" si="1685"/>
        <v>0</v>
      </c>
      <c r="CY1120" t="b">
        <f t="shared" si="1686"/>
        <v>0</v>
      </c>
      <c r="CZ1120" t="b">
        <f t="shared" si="1687"/>
        <v>0</v>
      </c>
      <c r="DA1120" t="b">
        <f t="shared" si="1688"/>
        <v>0</v>
      </c>
      <c r="DB1120" t="b">
        <f t="shared" si="1689"/>
        <v>0</v>
      </c>
      <c r="DC1120" t="b">
        <f t="shared" si="1690"/>
        <v>0</v>
      </c>
      <c r="DD1120" t="b">
        <f t="shared" si="1691"/>
        <v>0</v>
      </c>
    </row>
    <row r="1121" spans="1:108">
      <c r="A1121" t="s">
        <v>748</v>
      </c>
      <c r="B1121" t="s">
        <v>7359</v>
      </c>
      <c r="C1121" t="s">
        <v>749</v>
      </c>
      <c r="F1121" t="s">
        <v>6121</v>
      </c>
      <c r="G1121" t="s">
        <v>743</v>
      </c>
      <c r="H1121" t="s">
        <v>7444</v>
      </c>
      <c r="I1121" t="s">
        <v>7417</v>
      </c>
      <c r="J1121" t="s">
        <v>321</v>
      </c>
      <c r="K1121" t="s">
        <v>16</v>
      </c>
      <c r="L1121" t="s">
        <v>6217</v>
      </c>
      <c r="M1121" t="s">
        <v>6079</v>
      </c>
      <c r="N1121" t="s">
        <v>750</v>
      </c>
      <c r="O1121" t="b">
        <f t="shared" si="1598"/>
        <v>1</v>
      </c>
      <c r="P1121" t="b">
        <f t="shared" si="1599"/>
        <v>0</v>
      </c>
      <c r="Q1121" t="b">
        <f t="shared" si="1600"/>
        <v>0</v>
      </c>
      <c r="R1121" t="b">
        <f t="shared" si="1601"/>
        <v>0</v>
      </c>
      <c r="S1121" t="b">
        <f t="shared" si="1602"/>
        <v>1</v>
      </c>
      <c r="T1121" t="b">
        <f t="shared" si="1603"/>
        <v>0</v>
      </c>
      <c r="U1121" t="b">
        <f t="shared" si="1604"/>
        <v>0</v>
      </c>
      <c r="V1121" t="b">
        <f t="shared" si="1605"/>
        <v>0</v>
      </c>
      <c r="W1121" t="b">
        <f t="shared" si="1606"/>
        <v>1</v>
      </c>
      <c r="X1121" t="b">
        <f t="shared" si="1607"/>
        <v>0</v>
      </c>
      <c r="Y1121" t="b">
        <f t="shared" si="1608"/>
        <v>0</v>
      </c>
      <c r="Z1121" t="b">
        <f t="shared" si="1609"/>
        <v>0</v>
      </c>
      <c r="AA1121" t="b">
        <f t="shared" si="1610"/>
        <v>0</v>
      </c>
      <c r="AB1121" t="b">
        <f t="shared" si="1611"/>
        <v>0</v>
      </c>
      <c r="AC1121" t="b">
        <f t="shared" si="1612"/>
        <v>0</v>
      </c>
      <c r="AD1121" t="b">
        <f t="shared" si="1613"/>
        <v>0</v>
      </c>
      <c r="AE1121" t="b">
        <f t="shared" si="1614"/>
        <v>0</v>
      </c>
      <c r="AF1121" t="b">
        <f t="shared" si="1615"/>
        <v>0</v>
      </c>
      <c r="AG1121" t="b">
        <f t="shared" si="1616"/>
        <v>0</v>
      </c>
      <c r="AH1121" t="b">
        <f t="shared" si="1617"/>
        <v>0</v>
      </c>
      <c r="AI1121" t="b">
        <f t="shared" si="1618"/>
        <v>0</v>
      </c>
      <c r="AJ1121" t="b">
        <f t="shared" si="1619"/>
        <v>0</v>
      </c>
      <c r="AK1121" t="b">
        <f t="shared" si="1620"/>
        <v>0</v>
      </c>
      <c r="AL1121" t="b">
        <f t="shared" si="1621"/>
        <v>0</v>
      </c>
      <c r="AM1121" t="b">
        <f t="shared" si="1622"/>
        <v>0</v>
      </c>
      <c r="AN1121" t="b">
        <f t="shared" si="1623"/>
        <v>0</v>
      </c>
      <c r="AO1121" t="b">
        <f t="shared" si="1624"/>
        <v>0</v>
      </c>
      <c r="AP1121" t="b">
        <f t="shared" si="1625"/>
        <v>0</v>
      </c>
      <c r="AQ1121" t="b">
        <f t="shared" si="1626"/>
        <v>0</v>
      </c>
      <c r="AR1121" t="b">
        <f t="shared" si="1627"/>
        <v>0</v>
      </c>
      <c r="AS1121" t="b">
        <f t="shared" si="1628"/>
        <v>0</v>
      </c>
      <c r="AT1121" t="b">
        <f t="shared" si="1629"/>
        <v>0</v>
      </c>
      <c r="AU1121" t="b">
        <f t="shared" si="1630"/>
        <v>0</v>
      </c>
      <c r="AV1121" t="b">
        <f t="shared" si="1631"/>
        <v>0</v>
      </c>
      <c r="AW1121" t="b">
        <f t="shared" si="1632"/>
        <v>0</v>
      </c>
      <c r="AX1121" t="b">
        <f t="shared" si="1633"/>
        <v>0</v>
      </c>
      <c r="AY1121" t="b">
        <f t="shared" si="1634"/>
        <v>0</v>
      </c>
      <c r="AZ1121" t="b">
        <f t="shared" si="1635"/>
        <v>0</v>
      </c>
      <c r="BA1121" t="b">
        <f t="shared" si="1636"/>
        <v>0</v>
      </c>
      <c r="BB1121" t="b">
        <f t="shared" si="1637"/>
        <v>0</v>
      </c>
      <c r="BC1121" t="b">
        <f t="shared" si="1638"/>
        <v>0</v>
      </c>
      <c r="BD1121" t="b">
        <f t="shared" si="1639"/>
        <v>0</v>
      </c>
      <c r="BE1121" t="b">
        <f t="shared" si="1640"/>
        <v>0</v>
      </c>
      <c r="BF1121" t="b">
        <f t="shared" si="1641"/>
        <v>0</v>
      </c>
      <c r="BG1121" t="b">
        <f t="shared" si="1642"/>
        <v>0</v>
      </c>
      <c r="BH1121" t="b">
        <f t="shared" si="1643"/>
        <v>0</v>
      </c>
      <c r="BI1121" t="b">
        <f t="shared" si="1644"/>
        <v>0</v>
      </c>
      <c r="BJ1121" t="b">
        <f t="shared" si="1645"/>
        <v>0</v>
      </c>
      <c r="BK1121" t="b">
        <f t="shared" si="1646"/>
        <v>0</v>
      </c>
      <c r="BL1121" t="b">
        <f t="shared" si="1647"/>
        <v>1</v>
      </c>
      <c r="BM1121" t="b">
        <f t="shared" si="1648"/>
        <v>0</v>
      </c>
      <c r="BN1121" t="b">
        <f t="shared" si="1649"/>
        <v>0</v>
      </c>
      <c r="BO1121" t="b">
        <f t="shared" si="1650"/>
        <v>0</v>
      </c>
      <c r="BP1121" t="b">
        <f t="shared" si="1651"/>
        <v>0</v>
      </c>
      <c r="BQ1121" t="b">
        <f t="shared" si="1652"/>
        <v>1</v>
      </c>
      <c r="BR1121" t="b">
        <f t="shared" si="1653"/>
        <v>0</v>
      </c>
      <c r="BS1121" t="b">
        <f t="shared" si="1654"/>
        <v>0</v>
      </c>
      <c r="BT1121" t="b">
        <f t="shared" si="1655"/>
        <v>0</v>
      </c>
      <c r="BU1121" t="b">
        <f t="shared" si="1656"/>
        <v>0</v>
      </c>
      <c r="BV1121" t="b">
        <f t="shared" si="1657"/>
        <v>0</v>
      </c>
      <c r="BW1121" t="b">
        <f t="shared" si="1658"/>
        <v>0</v>
      </c>
      <c r="BX1121" t="b">
        <f t="shared" si="1659"/>
        <v>0</v>
      </c>
      <c r="BY1121" t="b">
        <f t="shared" si="1660"/>
        <v>0</v>
      </c>
      <c r="BZ1121" t="b">
        <f t="shared" si="1661"/>
        <v>1</v>
      </c>
      <c r="CA1121" t="b">
        <f t="shared" si="1662"/>
        <v>0</v>
      </c>
      <c r="CB1121" t="b">
        <f t="shared" si="1663"/>
        <v>0</v>
      </c>
      <c r="CC1121" t="b">
        <f t="shared" si="1664"/>
        <v>0</v>
      </c>
      <c r="CD1121" t="b">
        <f t="shared" si="1665"/>
        <v>0</v>
      </c>
      <c r="CE1121" t="b">
        <f t="shared" si="1666"/>
        <v>0</v>
      </c>
      <c r="CF1121" t="b">
        <f t="shared" si="1667"/>
        <v>0</v>
      </c>
      <c r="CG1121" t="b">
        <f t="shared" si="1668"/>
        <v>1</v>
      </c>
      <c r="CH1121" t="b">
        <f t="shared" si="1669"/>
        <v>0</v>
      </c>
      <c r="CI1121" t="b">
        <f t="shared" si="1670"/>
        <v>0</v>
      </c>
      <c r="CJ1121" t="b">
        <f t="shared" si="1671"/>
        <v>0</v>
      </c>
      <c r="CK1121" t="b">
        <f t="shared" si="1672"/>
        <v>0</v>
      </c>
      <c r="CL1121" t="b">
        <f t="shared" si="1673"/>
        <v>0</v>
      </c>
      <c r="CM1121" t="b">
        <f t="shared" si="1674"/>
        <v>0</v>
      </c>
      <c r="CN1121" t="b">
        <f t="shared" si="1675"/>
        <v>0</v>
      </c>
      <c r="CO1121" t="b">
        <f t="shared" si="1676"/>
        <v>0</v>
      </c>
      <c r="CP1121" t="b">
        <f t="shared" si="1677"/>
        <v>0</v>
      </c>
      <c r="CQ1121" t="b">
        <f t="shared" si="1678"/>
        <v>0</v>
      </c>
      <c r="CR1121" t="b">
        <f t="shared" si="1679"/>
        <v>0</v>
      </c>
      <c r="CS1121" t="b">
        <f t="shared" si="1680"/>
        <v>0</v>
      </c>
      <c r="CT1121" t="b">
        <f t="shared" si="1681"/>
        <v>0</v>
      </c>
      <c r="CU1121" t="b">
        <f t="shared" si="1682"/>
        <v>0</v>
      </c>
      <c r="CV1121" t="b">
        <f t="shared" si="1683"/>
        <v>0</v>
      </c>
      <c r="CW1121" t="b">
        <f t="shared" si="1684"/>
        <v>0</v>
      </c>
      <c r="CX1121" t="b">
        <f t="shared" si="1685"/>
        <v>0</v>
      </c>
      <c r="CY1121" t="b">
        <f t="shared" si="1686"/>
        <v>0</v>
      </c>
      <c r="CZ1121" t="b">
        <f t="shared" si="1687"/>
        <v>0</v>
      </c>
      <c r="DA1121" t="b">
        <f t="shared" si="1688"/>
        <v>0</v>
      </c>
      <c r="DB1121" t="b">
        <f t="shared" si="1689"/>
        <v>0</v>
      </c>
      <c r="DC1121" t="b">
        <f t="shared" si="1690"/>
        <v>0</v>
      </c>
      <c r="DD1121" t="b">
        <f t="shared" si="1691"/>
        <v>0</v>
      </c>
    </row>
    <row r="1122" spans="1:108">
      <c r="A1122" s="11" t="s">
        <v>751</v>
      </c>
      <c r="B1122" t="s">
        <v>749</v>
      </c>
      <c r="C1122" t="s">
        <v>749</v>
      </c>
      <c r="D1122" s="4"/>
      <c r="E1122" s="4"/>
      <c r="F1122" t="s">
        <v>6121</v>
      </c>
      <c r="G1122" t="s">
        <v>743</v>
      </c>
      <c r="H1122" t="s">
        <v>7444</v>
      </c>
      <c r="I1122" t="s">
        <v>7417</v>
      </c>
      <c r="J1122" s="4" t="s">
        <v>307</v>
      </c>
      <c r="K1122" s="4" t="s">
        <v>143</v>
      </c>
      <c r="L1122" s="4" t="s">
        <v>6330</v>
      </c>
      <c r="M1122" t="s">
        <v>6079</v>
      </c>
      <c r="N1122" s="4" t="s">
        <v>752</v>
      </c>
      <c r="O1122" s="4" t="b">
        <f t="shared" si="1598"/>
        <v>1</v>
      </c>
      <c r="P1122" s="4" t="b">
        <f t="shared" si="1599"/>
        <v>1</v>
      </c>
      <c r="Q1122" s="4" t="b">
        <f t="shared" si="1600"/>
        <v>1</v>
      </c>
      <c r="R1122" s="4" t="b">
        <f t="shared" si="1601"/>
        <v>0</v>
      </c>
      <c r="S1122" s="4" t="b">
        <f t="shared" si="1602"/>
        <v>1</v>
      </c>
      <c r="T1122" s="4" t="b">
        <f t="shared" si="1603"/>
        <v>0</v>
      </c>
      <c r="U1122" s="4" t="b">
        <f t="shared" si="1604"/>
        <v>1</v>
      </c>
      <c r="V1122" s="4" t="b">
        <f t="shared" si="1605"/>
        <v>0</v>
      </c>
      <c r="W1122" s="4" t="b">
        <f t="shared" si="1606"/>
        <v>1</v>
      </c>
      <c r="X1122" s="4" t="b">
        <f t="shared" si="1607"/>
        <v>0</v>
      </c>
      <c r="Y1122" s="4" t="b">
        <f t="shared" si="1608"/>
        <v>0</v>
      </c>
      <c r="Z1122" s="4" t="b">
        <f t="shared" si="1609"/>
        <v>0</v>
      </c>
      <c r="AA1122" s="4" t="b">
        <f t="shared" si="1610"/>
        <v>0</v>
      </c>
      <c r="AB1122" s="4" t="b">
        <f t="shared" si="1611"/>
        <v>0</v>
      </c>
      <c r="AC1122" s="4" t="b">
        <f t="shared" si="1612"/>
        <v>0</v>
      </c>
      <c r="AD1122" s="4" t="b">
        <f t="shared" si="1613"/>
        <v>0</v>
      </c>
      <c r="AE1122" s="4" t="b">
        <f t="shared" si="1614"/>
        <v>0</v>
      </c>
      <c r="AF1122" s="4" t="b">
        <f t="shared" si="1615"/>
        <v>0</v>
      </c>
      <c r="AG1122" s="4" t="b">
        <f t="shared" si="1616"/>
        <v>0</v>
      </c>
      <c r="AH1122" s="4" t="b">
        <f t="shared" si="1617"/>
        <v>0</v>
      </c>
      <c r="AI1122" s="4" t="b">
        <f t="shared" si="1618"/>
        <v>1</v>
      </c>
      <c r="AJ1122" s="4" t="b">
        <f t="shared" si="1619"/>
        <v>0</v>
      </c>
      <c r="AK1122" s="4" t="b">
        <f t="shared" si="1620"/>
        <v>0</v>
      </c>
      <c r="AL1122" s="4" t="b">
        <f t="shared" si="1621"/>
        <v>0</v>
      </c>
      <c r="AM1122" s="4" t="b">
        <f t="shared" si="1622"/>
        <v>0</v>
      </c>
      <c r="AN1122" s="4" t="b">
        <f t="shared" si="1623"/>
        <v>0</v>
      </c>
      <c r="AO1122" s="4" t="b">
        <f t="shared" si="1624"/>
        <v>0</v>
      </c>
      <c r="AP1122" s="4" t="b">
        <f t="shared" si="1625"/>
        <v>0</v>
      </c>
      <c r="AQ1122" s="4" t="b">
        <f t="shared" si="1626"/>
        <v>0</v>
      </c>
      <c r="AR1122" s="4" t="b">
        <f t="shared" si="1627"/>
        <v>0</v>
      </c>
      <c r="AS1122" s="4" t="b">
        <f t="shared" si="1628"/>
        <v>0</v>
      </c>
      <c r="AT1122" s="4" t="b">
        <f t="shared" si="1629"/>
        <v>0</v>
      </c>
      <c r="AU1122" s="4" t="b">
        <f t="shared" si="1630"/>
        <v>0</v>
      </c>
      <c r="AV1122" s="4" t="b">
        <f t="shared" si="1631"/>
        <v>0</v>
      </c>
      <c r="AW1122" s="4" t="b">
        <f t="shared" si="1632"/>
        <v>0</v>
      </c>
      <c r="AX1122" s="4" t="b">
        <f t="shared" si="1633"/>
        <v>0</v>
      </c>
      <c r="AY1122" s="4" t="b">
        <f t="shared" si="1634"/>
        <v>0</v>
      </c>
      <c r="AZ1122" s="4" t="b">
        <f t="shared" si="1635"/>
        <v>0</v>
      </c>
      <c r="BA1122" s="4" t="b">
        <f t="shared" si="1636"/>
        <v>1</v>
      </c>
      <c r="BB1122" s="4" t="b">
        <f t="shared" si="1637"/>
        <v>0</v>
      </c>
      <c r="BC1122" s="4" t="b">
        <f t="shared" si="1638"/>
        <v>0</v>
      </c>
      <c r="BD1122" s="4" t="b">
        <f t="shared" si="1639"/>
        <v>0</v>
      </c>
      <c r="BE1122" s="4" t="b">
        <f t="shared" si="1640"/>
        <v>0</v>
      </c>
      <c r="BF1122" s="4" t="b">
        <f t="shared" si="1641"/>
        <v>0</v>
      </c>
      <c r="BG1122" s="4" t="b">
        <f t="shared" si="1642"/>
        <v>0</v>
      </c>
      <c r="BH1122" s="4" t="b">
        <f t="shared" si="1643"/>
        <v>0</v>
      </c>
      <c r="BI1122" s="4" t="b">
        <f t="shared" si="1644"/>
        <v>0</v>
      </c>
      <c r="BJ1122" s="4" t="b">
        <f t="shared" si="1645"/>
        <v>0</v>
      </c>
      <c r="BK1122" s="4" t="b">
        <f t="shared" si="1646"/>
        <v>0</v>
      </c>
      <c r="BL1122" s="4" t="b">
        <f t="shared" si="1647"/>
        <v>1</v>
      </c>
      <c r="BM1122" s="4" t="b">
        <f t="shared" si="1648"/>
        <v>0</v>
      </c>
      <c r="BN1122" s="4" t="b">
        <f t="shared" si="1649"/>
        <v>0</v>
      </c>
      <c r="BO1122" s="4" t="b">
        <f t="shared" si="1650"/>
        <v>0</v>
      </c>
      <c r="BP1122" s="4" t="b">
        <f t="shared" si="1651"/>
        <v>0</v>
      </c>
      <c r="BQ1122" s="4" t="b">
        <f t="shared" si="1652"/>
        <v>1</v>
      </c>
      <c r="BR1122" s="4" t="b">
        <f t="shared" si="1653"/>
        <v>0</v>
      </c>
      <c r="BS1122" s="4" t="b">
        <f t="shared" si="1654"/>
        <v>1</v>
      </c>
      <c r="BT1122" s="4" t="b">
        <f t="shared" si="1655"/>
        <v>0</v>
      </c>
      <c r="BU1122" s="4" t="b">
        <f t="shared" si="1656"/>
        <v>0</v>
      </c>
      <c r="BV1122" s="4" t="b">
        <f t="shared" si="1657"/>
        <v>0</v>
      </c>
      <c r="BW1122" s="4" t="b">
        <f t="shared" si="1658"/>
        <v>0</v>
      </c>
      <c r="BX1122" s="4" t="b">
        <f t="shared" si="1659"/>
        <v>0</v>
      </c>
      <c r="BY1122" s="4" t="b">
        <f t="shared" si="1660"/>
        <v>0</v>
      </c>
      <c r="BZ1122" s="4" t="b">
        <f t="shared" si="1661"/>
        <v>0</v>
      </c>
      <c r="CA1122" s="4" t="b">
        <f t="shared" si="1662"/>
        <v>0</v>
      </c>
      <c r="CB1122" s="4" t="b">
        <f t="shared" si="1663"/>
        <v>1</v>
      </c>
      <c r="CC1122" s="4" t="b">
        <f t="shared" si="1664"/>
        <v>0</v>
      </c>
      <c r="CD1122" s="4" t="b">
        <f t="shared" si="1665"/>
        <v>0</v>
      </c>
      <c r="CE1122" s="4" t="b">
        <f t="shared" si="1666"/>
        <v>0</v>
      </c>
      <c r="CF1122" s="4" t="b">
        <f t="shared" si="1667"/>
        <v>0</v>
      </c>
      <c r="CG1122" s="4" t="b">
        <f t="shared" si="1668"/>
        <v>1</v>
      </c>
      <c r="CH1122" s="4" t="b">
        <f t="shared" si="1669"/>
        <v>0</v>
      </c>
      <c r="CI1122" s="4" t="b">
        <f t="shared" si="1670"/>
        <v>0</v>
      </c>
      <c r="CJ1122" s="4" t="b">
        <f t="shared" si="1671"/>
        <v>0</v>
      </c>
      <c r="CK1122" s="4" t="b">
        <f t="shared" si="1672"/>
        <v>0</v>
      </c>
      <c r="CL1122" s="4" t="b">
        <f t="shared" si="1673"/>
        <v>0</v>
      </c>
      <c r="CM1122" s="4" t="b">
        <f t="shared" si="1674"/>
        <v>0</v>
      </c>
      <c r="CN1122" s="4" t="b">
        <f t="shared" si="1675"/>
        <v>0</v>
      </c>
      <c r="CO1122" s="4" t="b">
        <f t="shared" si="1676"/>
        <v>0</v>
      </c>
      <c r="CP1122" s="4" t="b">
        <f t="shared" si="1677"/>
        <v>0</v>
      </c>
      <c r="CQ1122" s="4" t="b">
        <f t="shared" si="1678"/>
        <v>0</v>
      </c>
      <c r="CR1122" s="4" t="b">
        <f t="shared" si="1679"/>
        <v>0</v>
      </c>
      <c r="CS1122" s="4" t="b">
        <f t="shared" si="1680"/>
        <v>0</v>
      </c>
      <c r="CT1122" s="4" t="b">
        <f t="shared" si="1681"/>
        <v>0</v>
      </c>
      <c r="CU1122" s="4" t="b">
        <f t="shared" si="1682"/>
        <v>0</v>
      </c>
      <c r="CV1122" s="4" t="b">
        <f t="shared" si="1683"/>
        <v>0</v>
      </c>
      <c r="CW1122" s="4" t="b">
        <f t="shared" si="1684"/>
        <v>0</v>
      </c>
      <c r="CX1122" s="4" t="b">
        <f t="shared" si="1685"/>
        <v>0</v>
      </c>
      <c r="CY1122" s="4" t="b">
        <f t="shared" si="1686"/>
        <v>0</v>
      </c>
      <c r="CZ1122" s="4" t="b">
        <f t="shared" si="1687"/>
        <v>0</v>
      </c>
      <c r="DA1122" s="4" t="b">
        <f t="shared" si="1688"/>
        <v>0</v>
      </c>
      <c r="DB1122" s="4" t="b">
        <f t="shared" si="1689"/>
        <v>0</v>
      </c>
      <c r="DC1122" s="4" t="b">
        <f t="shared" si="1690"/>
        <v>0</v>
      </c>
      <c r="DD1122" s="4" t="b">
        <f t="shared" si="1691"/>
        <v>0</v>
      </c>
    </row>
    <row r="1123" spans="1:108">
      <c r="A1123" s="4" t="s">
        <v>753</v>
      </c>
      <c r="B1123" t="s">
        <v>749</v>
      </c>
      <c r="C1123" t="s">
        <v>749</v>
      </c>
      <c r="D1123" s="4"/>
      <c r="E1123" s="4"/>
      <c r="F1123" t="s">
        <v>6121</v>
      </c>
      <c r="G1123" t="s">
        <v>743</v>
      </c>
      <c r="H1123" t="s">
        <v>7444</v>
      </c>
      <c r="I1123" t="s">
        <v>7417</v>
      </c>
      <c r="J1123" s="4" t="s">
        <v>119</v>
      </c>
      <c r="K1123" s="4" t="s">
        <v>109</v>
      </c>
      <c r="L1123" s="4" t="s">
        <v>6331</v>
      </c>
      <c r="M1123" t="s">
        <v>6079</v>
      </c>
      <c r="N1123" s="6" t="s">
        <v>219</v>
      </c>
      <c r="O1123" s="6" t="b">
        <f t="shared" si="1598"/>
        <v>1</v>
      </c>
      <c r="P1123" s="4" t="b">
        <f t="shared" si="1599"/>
        <v>1</v>
      </c>
      <c r="Q1123" s="4" t="b">
        <f t="shared" si="1600"/>
        <v>1</v>
      </c>
      <c r="R1123" s="4" t="b">
        <f t="shared" si="1601"/>
        <v>1</v>
      </c>
      <c r="S1123" s="6" t="b">
        <f t="shared" si="1602"/>
        <v>1</v>
      </c>
      <c r="T1123" s="6" t="b">
        <f t="shared" si="1603"/>
        <v>1</v>
      </c>
      <c r="U1123" s="6" t="b">
        <f t="shared" si="1604"/>
        <v>1</v>
      </c>
      <c r="V1123" s="6" t="b">
        <f t="shared" si="1605"/>
        <v>1</v>
      </c>
      <c r="W1123" s="6" t="b">
        <f t="shared" si="1606"/>
        <v>1</v>
      </c>
      <c r="X1123" s="6" t="b">
        <f t="shared" si="1607"/>
        <v>1</v>
      </c>
      <c r="Y1123" s="6" t="b">
        <f t="shared" si="1608"/>
        <v>1</v>
      </c>
      <c r="Z1123" s="6" t="b">
        <f t="shared" si="1609"/>
        <v>1</v>
      </c>
      <c r="AA1123" s="6" t="b">
        <f t="shared" si="1610"/>
        <v>1</v>
      </c>
      <c r="AB1123" s="4" t="b">
        <f t="shared" si="1611"/>
        <v>1</v>
      </c>
      <c r="AC1123" s="4" t="b">
        <f t="shared" si="1612"/>
        <v>1</v>
      </c>
      <c r="AD1123" s="4" t="b">
        <f t="shared" si="1613"/>
        <v>1</v>
      </c>
      <c r="AE1123" s="4" t="b">
        <f t="shared" si="1614"/>
        <v>1</v>
      </c>
      <c r="AF1123" s="4" t="b">
        <f t="shared" si="1615"/>
        <v>1</v>
      </c>
      <c r="AG1123" s="4" t="b">
        <f t="shared" si="1616"/>
        <v>1</v>
      </c>
      <c r="AH1123" s="4" t="b">
        <f t="shared" si="1617"/>
        <v>1</v>
      </c>
      <c r="AI1123" s="4" t="b">
        <f t="shared" si="1618"/>
        <v>1</v>
      </c>
      <c r="AJ1123" s="4" t="b">
        <f t="shared" si="1619"/>
        <v>1</v>
      </c>
      <c r="AK1123" s="4" t="b">
        <f t="shared" si="1620"/>
        <v>1</v>
      </c>
      <c r="AL1123" s="4" t="b">
        <f t="shared" si="1621"/>
        <v>1</v>
      </c>
      <c r="AM1123" s="4" t="b">
        <f t="shared" si="1622"/>
        <v>1</v>
      </c>
      <c r="AN1123" s="4" t="b">
        <f t="shared" si="1623"/>
        <v>1</v>
      </c>
      <c r="AO1123" s="4" t="b">
        <f t="shared" si="1624"/>
        <v>1</v>
      </c>
      <c r="AP1123" s="4" t="b">
        <f t="shared" si="1625"/>
        <v>1</v>
      </c>
      <c r="AQ1123" s="4" t="b">
        <f t="shared" si="1626"/>
        <v>1</v>
      </c>
      <c r="AR1123" s="4" t="b">
        <f t="shared" si="1627"/>
        <v>1</v>
      </c>
      <c r="AS1123" s="4" t="b">
        <f t="shared" si="1628"/>
        <v>1</v>
      </c>
      <c r="AT1123" s="4" t="b">
        <f t="shared" si="1629"/>
        <v>1</v>
      </c>
      <c r="AU1123" s="4" t="b">
        <f t="shared" si="1630"/>
        <v>1</v>
      </c>
      <c r="AV1123" s="4" t="b">
        <f t="shared" si="1631"/>
        <v>1</v>
      </c>
      <c r="AW1123" s="4" t="b">
        <f t="shared" si="1632"/>
        <v>1</v>
      </c>
      <c r="AX1123" s="4" t="b">
        <f t="shared" si="1633"/>
        <v>1</v>
      </c>
      <c r="AY1123" s="4" t="b">
        <f t="shared" si="1634"/>
        <v>1</v>
      </c>
      <c r="AZ1123" s="4" t="b">
        <f t="shared" si="1635"/>
        <v>1</v>
      </c>
      <c r="BA1123" s="4" t="b">
        <f t="shared" si="1636"/>
        <v>1</v>
      </c>
      <c r="BB1123" s="4" t="b">
        <f t="shared" si="1637"/>
        <v>1</v>
      </c>
      <c r="BC1123" s="4" t="b">
        <f t="shared" si="1638"/>
        <v>1</v>
      </c>
      <c r="BD1123" s="4" t="b">
        <f t="shared" si="1639"/>
        <v>1</v>
      </c>
      <c r="BE1123" s="4" t="b">
        <f t="shared" si="1640"/>
        <v>1</v>
      </c>
      <c r="BF1123" s="4" t="b">
        <f t="shared" si="1641"/>
        <v>1</v>
      </c>
      <c r="BG1123" s="4" t="b">
        <f t="shared" si="1642"/>
        <v>1</v>
      </c>
      <c r="BH1123" s="4" t="b">
        <f t="shared" si="1643"/>
        <v>1</v>
      </c>
      <c r="BI1123" s="4" t="b">
        <f t="shared" si="1644"/>
        <v>1</v>
      </c>
      <c r="BJ1123" s="4" t="b">
        <f t="shared" si="1645"/>
        <v>1</v>
      </c>
      <c r="BK1123" s="4" t="b">
        <f t="shared" si="1646"/>
        <v>1</v>
      </c>
      <c r="BL1123" s="4" t="b">
        <f t="shared" si="1647"/>
        <v>1</v>
      </c>
      <c r="BM1123" s="4" t="b">
        <f t="shared" si="1648"/>
        <v>1</v>
      </c>
      <c r="BN1123" s="4" t="b">
        <f t="shared" si="1649"/>
        <v>1</v>
      </c>
      <c r="BO1123" s="4" t="b">
        <f t="shared" si="1650"/>
        <v>1</v>
      </c>
      <c r="BP1123" s="4" t="b">
        <f t="shared" si="1651"/>
        <v>1</v>
      </c>
      <c r="BQ1123" s="4" t="b">
        <f t="shared" si="1652"/>
        <v>1</v>
      </c>
      <c r="BR1123" s="4" t="b">
        <f t="shared" si="1653"/>
        <v>1</v>
      </c>
      <c r="BS1123" s="4" t="b">
        <f t="shared" si="1654"/>
        <v>1</v>
      </c>
      <c r="BT1123" s="4" t="b">
        <f t="shared" si="1655"/>
        <v>1</v>
      </c>
      <c r="BU1123" s="4" t="b">
        <f t="shared" si="1656"/>
        <v>1</v>
      </c>
      <c r="BV1123" s="4" t="b">
        <f t="shared" si="1657"/>
        <v>1</v>
      </c>
      <c r="BW1123" s="4" t="b">
        <f t="shared" si="1658"/>
        <v>1</v>
      </c>
      <c r="BX1123" s="4" t="b">
        <f t="shared" si="1659"/>
        <v>1</v>
      </c>
      <c r="BY1123" s="4" t="b">
        <f t="shared" si="1660"/>
        <v>1</v>
      </c>
      <c r="BZ1123" s="4" t="b">
        <f t="shared" si="1661"/>
        <v>1</v>
      </c>
      <c r="CA1123" s="4" t="b">
        <f t="shared" si="1662"/>
        <v>1</v>
      </c>
      <c r="CB1123" s="4" t="b">
        <f t="shared" si="1663"/>
        <v>1</v>
      </c>
      <c r="CC1123" s="4" t="b">
        <f t="shared" si="1664"/>
        <v>1</v>
      </c>
      <c r="CD1123" s="4" t="b">
        <f t="shared" si="1665"/>
        <v>1</v>
      </c>
      <c r="CE1123" s="4" t="b">
        <f t="shared" si="1666"/>
        <v>1</v>
      </c>
      <c r="CF1123" s="4" t="b">
        <f t="shared" si="1667"/>
        <v>1</v>
      </c>
      <c r="CG1123" s="4" t="b">
        <f t="shared" si="1668"/>
        <v>1</v>
      </c>
      <c r="CH1123" s="4" t="b">
        <f t="shared" si="1669"/>
        <v>1</v>
      </c>
      <c r="CI1123" s="4" t="b">
        <f t="shared" si="1670"/>
        <v>1</v>
      </c>
      <c r="CJ1123" s="4" t="b">
        <f t="shared" si="1671"/>
        <v>1</v>
      </c>
      <c r="CK1123" s="4" t="b">
        <f t="shared" si="1672"/>
        <v>1</v>
      </c>
      <c r="CL1123" s="4" t="b">
        <f t="shared" si="1673"/>
        <v>1</v>
      </c>
      <c r="CM1123" s="4" t="b">
        <f t="shared" si="1674"/>
        <v>1</v>
      </c>
      <c r="CN1123" s="4" t="b">
        <f t="shared" si="1675"/>
        <v>1</v>
      </c>
      <c r="CO1123" s="4" t="b">
        <f t="shared" si="1676"/>
        <v>1</v>
      </c>
      <c r="CP1123" s="4" t="b">
        <f t="shared" si="1677"/>
        <v>1</v>
      </c>
      <c r="CQ1123" s="4" t="b">
        <f t="shared" si="1678"/>
        <v>1</v>
      </c>
      <c r="CR1123" s="4" t="b">
        <f t="shared" si="1679"/>
        <v>1</v>
      </c>
      <c r="CS1123" s="4" t="b">
        <f t="shared" si="1680"/>
        <v>1</v>
      </c>
      <c r="CT1123" s="4" t="b">
        <f t="shared" si="1681"/>
        <v>1</v>
      </c>
      <c r="CU1123" s="4" t="b">
        <f t="shared" si="1682"/>
        <v>1</v>
      </c>
      <c r="CV1123" s="4" t="b">
        <f t="shared" si="1683"/>
        <v>1</v>
      </c>
      <c r="CW1123" s="4" t="b">
        <f t="shared" si="1684"/>
        <v>1</v>
      </c>
      <c r="CX1123" s="4" t="b">
        <f t="shared" si="1685"/>
        <v>1</v>
      </c>
      <c r="CY1123" s="4" t="b">
        <f t="shared" si="1686"/>
        <v>1</v>
      </c>
      <c r="CZ1123" s="4" t="b">
        <f t="shared" si="1687"/>
        <v>1</v>
      </c>
      <c r="DA1123" s="4" t="b">
        <f t="shared" si="1688"/>
        <v>1</v>
      </c>
      <c r="DB1123" s="4" t="b">
        <f t="shared" si="1689"/>
        <v>1</v>
      </c>
      <c r="DC1123" s="4" t="b">
        <f t="shared" si="1690"/>
        <v>1</v>
      </c>
      <c r="DD1123" s="4" t="b">
        <f t="shared" si="1691"/>
        <v>1</v>
      </c>
    </row>
    <row r="1124" spans="1:108">
      <c r="A1124" t="s">
        <v>754</v>
      </c>
      <c r="B1124" t="s">
        <v>749</v>
      </c>
      <c r="C1124" t="s">
        <v>749</v>
      </c>
      <c r="F1124" t="s">
        <v>6121</v>
      </c>
      <c r="G1124" t="s">
        <v>743</v>
      </c>
      <c r="H1124" t="s">
        <v>7444</v>
      </c>
      <c r="I1124" t="s">
        <v>7417</v>
      </c>
      <c r="J1124" t="s">
        <v>119</v>
      </c>
      <c r="K1124" t="s">
        <v>109</v>
      </c>
      <c r="L1124" t="s">
        <v>6332</v>
      </c>
      <c r="M1124" t="s">
        <v>6079</v>
      </c>
      <c r="N1124" t="s">
        <v>755</v>
      </c>
      <c r="O1124" t="b">
        <f t="shared" si="1598"/>
        <v>1</v>
      </c>
      <c r="P1124" t="b">
        <f t="shared" si="1599"/>
        <v>1</v>
      </c>
      <c r="Q1124" t="b">
        <f t="shared" si="1600"/>
        <v>1</v>
      </c>
      <c r="R1124" t="b">
        <f t="shared" si="1601"/>
        <v>0</v>
      </c>
      <c r="S1124" t="b">
        <f t="shared" si="1602"/>
        <v>1</v>
      </c>
      <c r="T1124" t="b">
        <f t="shared" si="1603"/>
        <v>0</v>
      </c>
      <c r="U1124" t="b">
        <f t="shared" si="1604"/>
        <v>1</v>
      </c>
      <c r="V1124" t="b">
        <f t="shared" si="1605"/>
        <v>0</v>
      </c>
      <c r="W1124" t="b">
        <f t="shared" si="1606"/>
        <v>1</v>
      </c>
      <c r="X1124" t="b">
        <f t="shared" si="1607"/>
        <v>1</v>
      </c>
      <c r="Y1124" t="b">
        <f t="shared" si="1608"/>
        <v>1</v>
      </c>
      <c r="Z1124" t="b">
        <f t="shared" si="1609"/>
        <v>0</v>
      </c>
      <c r="AA1124" t="b">
        <f t="shared" si="1610"/>
        <v>0</v>
      </c>
      <c r="AB1124" t="b">
        <f t="shared" si="1611"/>
        <v>0</v>
      </c>
      <c r="AC1124" t="b">
        <f t="shared" si="1612"/>
        <v>0</v>
      </c>
      <c r="AD1124" t="b">
        <f t="shared" si="1613"/>
        <v>0</v>
      </c>
      <c r="AE1124" t="b">
        <f t="shared" si="1614"/>
        <v>0</v>
      </c>
      <c r="AF1124" t="b">
        <f t="shared" si="1615"/>
        <v>0</v>
      </c>
      <c r="AG1124" t="b">
        <f t="shared" si="1616"/>
        <v>1</v>
      </c>
      <c r="AH1124" t="b">
        <f t="shared" si="1617"/>
        <v>1</v>
      </c>
      <c r="AI1124" t="b">
        <f t="shared" si="1618"/>
        <v>0</v>
      </c>
      <c r="AJ1124" t="b">
        <f t="shared" si="1619"/>
        <v>0</v>
      </c>
      <c r="AK1124" t="b">
        <f t="shared" si="1620"/>
        <v>0</v>
      </c>
      <c r="AL1124" t="b">
        <f t="shared" si="1621"/>
        <v>0</v>
      </c>
      <c r="AM1124" t="b">
        <f t="shared" si="1622"/>
        <v>0</v>
      </c>
      <c r="AN1124" t="b">
        <f t="shared" si="1623"/>
        <v>0</v>
      </c>
      <c r="AO1124" t="b">
        <f t="shared" si="1624"/>
        <v>0</v>
      </c>
      <c r="AP1124" t="b">
        <f t="shared" si="1625"/>
        <v>0</v>
      </c>
      <c r="AQ1124" t="b">
        <f t="shared" si="1626"/>
        <v>0</v>
      </c>
      <c r="AR1124" t="b">
        <f t="shared" si="1627"/>
        <v>0</v>
      </c>
      <c r="AS1124" t="b">
        <f t="shared" si="1628"/>
        <v>0</v>
      </c>
      <c r="AT1124" t="b">
        <f t="shared" si="1629"/>
        <v>0</v>
      </c>
      <c r="AU1124" t="b">
        <f t="shared" si="1630"/>
        <v>0</v>
      </c>
      <c r="AV1124" t="b">
        <f t="shared" si="1631"/>
        <v>0</v>
      </c>
      <c r="AW1124" t="b">
        <f t="shared" si="1632"/>
        <v>0</v>
      </c>
      <c r="AX1124" t="b">
        <f t="shared" si="1633"/>
        <v>0</v>
      </c>
      <c r="AY1124" t="b">
        <f t="shared" si="1634"/>
        <v>0</v>
      </c>
      <c r="AZ1124" t="b">
        <f t="shared" si="1635"/>
        <v>0</v>
      </c>
      <c r="BA1124" t="b">
        <f t="shared" si="1636"/>
        <v>1</v>
      </c>
      <c r="BB1124" t="b">
        <f t="shared" si="1637"/>
        <v>0</v>
      </c>
      <c r="BC1124" t="b">
        <f t="shared" si="1638"/>
        <v>0</v>
      </c>
      <c r="BD1124" t="b">
        <f t="shared" si="1639"/>
        <v>0</v>
      </c>
      <c r="BE1124" t="b">
        <f t="shared" si="1640"/>
        <v>0</v>
      </c>
      <c r="BF1124" t="b">
        <f t="shared" si="1641"/>
        <v>0</v>
      </c>
      <c r="BG1124" t="b">
        <f t="shared" si="1642"/>
        <v>0</v>
      </c>
      <c r="BH1124" t="b">
        <f t="shared" si="1643"/>
        <v>0</v>
      </c>
      <c r="BI1124" t="b">
        <f t="shared" si="1644"/>
        <v>0</v>
      </c>
      <c r="BJ1124" t="b">
        <f t="shared" si="1645"/>
        <v>0</v>
      </c>
      <c r="BK1124" t="b">
        <f t="shared" si="1646"/>
        <v>0</v>
      </c>
      <c r="BL1124" t="b">
        <f t="shared" si="1647"/>
        <v>0</v>
      </c>
      <c r="BM1124" t="b">
        <f t="shared" si="1648"/>
        <v>0</v>
      </c>
      <c r="BN1124" t="b">
        <f t="shared" si="1649"/>
        <v>1</v>
      </c>
      <c r="BO1124" t="b">
        <f t="shared" si="1650"/>
        <v>0</v>
      </c>
      <c r="BP1124" t="b">
        <f t="shared" si="1651"/>
        <v>0</v>
      </c>
      <c r="BQ1124" t="b">
        <f t="shared" si="1652"/>
        <v>0</v>
      </c>
      <c r="BR1124" t="b">
        <f t="shared" si="1653"/>
        <v>0</v>
      </c>
      <c r="BS1124" t="b">
        <f t="shared" si="1654"/>
        <v>0</v>
      </c>
      <c r="BT1124" t="b">
        <f t="shared" si="1655"/>
        <v>0</v>
      </c>
      <c r="BU1124" t="b">
        <f t="shared" si="1656"/>
        <v>0</v>
      </c>
      <c r="BV1124" t="b">
        <f t="shared" si="1657"/>
        <v>0</v>
      </c>
      <c r="BW1124" t="b">
        <f t="shared" si="1658"/>
        <v>0</v>
      </c>
      <c r="BX1124" t="b">
        <f t="shared" si="1659"/>
        <v>0</v>
      </c>
      <c r="BY1124" t="b">
        <f t="shared" si="1660"/>
        <v>0</v>
      </c>
      <c r="BZ1124" t="b">
        <f t="shared" si="1661"/>
        <v>0</v>
      </c>
      <c r="CA1124" t="b">
        <f t="shared" si="1662"/>
        <v>0</v>
      </c>
      <c r="CB1124" t="b">
        <f t="shared" si="1663"/>
        <v>0</v>
      </c>
      <c r="CC1124" t="b">
        <f t="shared" si="1664"/>
        <v>0</v>
      </c>
      <c r="CD1124" t="b">
        <f t="shared" si="1665"/>
        <v>0</v>
      </c>
      <c r="CE1124" t="b">
        <f t="shared" si="1666"/>
        <v>0</v>
      </c>
      <c r="CF1124" t="b">
        <f t="shared" si="1667"/>
        <v>1</v>
      </c>
      <c r="CG1124" t="b">
        <f t="shared" si="1668"/>
        <v>0</v>
      </c>
      <c r="CH1124" t="b">
        <f t="shared" si="1669"/>
        <v>0</v>
      </c>
      <c r="CI1124" t="b">
        <f t="shared" si="1670"/>
        <v>1</v>
      </c>
      <c r="CJ1124" t="b">
        <f t="shared" si="1671"/>
        <v>0</v>
      </c>
      <c r="CK1124" t="b">
        <f t="shared" si="1672"/>
        <v>0</v>
      </c>
      <c r="CL1124" t="b">
        <f t="shared" si="1673"/>
        <v>0</v>
      </c>
      <c r="CM1124" t="b">
        <f t="shared" si="1674"/>
        <v>0</v>
      </c>
      <c r="CN1124" t="b">
        <f t="shared" si="1675"/>
        <v>0</v>
      </c>
      <c r="CO1124" t="b">
        <f t="shared" si="1676"/>
        <v>0</v>
      </c>
      <c r="CP1124" t="b">
        <f t="shared" si="1677"/>
        <v>0</v>
      </c>
      <c r="CQ1124" t="b">
        <f t="shared" si="1678"/>
        <v>0</v>
      </c>
      <c r="CR1124" t="b">
        <f t="shared" si="1679"/>
        <v>0</v>
      </c>
      <c r="CS1124" t="b">
        <f t="shared" si="1680"/>
        <v>0</v>
      </c>
      <c r="CT1124" t="b">
        <f t="shared" si="1681"/>
        <v>0</v>
      </c>
      <c r="CU1124" t="b">
        <f t="shared" si="1682"/>
        <v>0</v>
      </c>
      <c r="CV1124" t="b">
        <f t="shared" si="1683"/>
        <v>0</v>
      </c>
      <c r="CW1124" t="b">
        <f t="shared" si="1684"/>
        <v>0</v>
      </c>
      <c r="CX1124" t="b">
        <f t="shared" si="1685"/>
        <v>0</v>
      </c>
      <c r="CY1124" t="b">
        <f t="shared" si="1686"/>
        <v>0</v>
      </c>
      <c r="CZ1124" t="b">
        <f t="shared" si="1687"/>
        <v>0</v>
      </c>
      <c r="DA1124" t="b">
        <f t="shared" si="1688"/>
        <v>0</v>
      </c>
      <c r="DB1124" t="b">
        <f t="shared" si="1689"/>
        <v>0</v>
      </c>
      <c r="DC1124" t="b">
        <f t="shared" si="1690"/>
        <v>0</v>
      </c>
      <c r="DD1124" t="b">
        <f t="shared" si="1691"/>
        <v>0</v>
      </c>
    </row>
    <row r="1125" spans="1:108">
      <c r="A1125" t="s">
        <v>756</v>
      </c>
      <c r="B1125" t="s">
        <v>749</v>
      </c>
      <c r="C1125" t="s">
        <v>749</v>
      </c>
      <c r="F1125" t="s">
        <v>6121</v>
      </c>
      <c r="G1125" t="s">
        <v>743</v>
      </c>
      <c r="H1125" t="s">
        <v>7444</v>
      </c>
      <c r="I1125" t="s">
        <v>7417</v>
      </c>
      <c r="J1125" t="s">
        <v>108</v>
      </c>
      <c r="K1125" t="s">
        <v>109</v>
      </c>
      <c r="L1125" t="s">
        <v>6333</v>
      </c>
      <c r="M1125" t="s">
        <v>6079</v>
      </c>
      <c r="N1125" t="s">
        <v>757</v>
      </c>
      <c r="O1125" t="b">
        <f t="shared" si="1598"/>
        <v>0</v>
      </c>
      <c r="P1125" t="b">
        <f t="shared" si="1599"/>
        <v>0</v>
      </c>
      <c r="Q1125" t="b">
        <f t="shared" si="1600"/>
        <v>1</v>
      </c>
      <c r="R1125" t="b">
        <f t="shared" si="1601"/>
        <v>1</v>
      </c>
      <c r="S1125" t="b">
        <f t="shared" si="1602"/>
        <v>0</v>
      </c>
      <c r="T1125" t="b">
        <f t="shared" si="1603"/>
        <v>0</v>
      </c>
      <c r="U1125" t="b">
        <f t="shared" si="1604"/>
        <v>1</v>
      </c>
      <c r="V1125" t="b">
        <f t="shared" si="1605"/>
        <v>0</v>
      </c>
      <c r="W1125" t="b">
        <f t="shared" si="1606"/>
        <v>0</v>
      </c>
      <c r="X1125" t="b">
        <f t="shared" si="1607"/>
        <v>0</v>
      </c>
      <c r="Y1125" t="b">
        <f t="shared" si="1608"/>
        <v>1</v>
      </c>
      <c r="Z1125" t="b">
        <f t="shared" si="1609"/>
        <v>1</v>
      </c>
      <c r="AA1125" t="b">
        <f t="shared" si="1610"/>
        <v>0</v>
      </c>
      <c r="AB1125" t="b">
        <f t="shared" si="1611"/>
        <v>0</v>
      </c>
      <c r="AC1125" t="b">
        <f t="shared" si="1612"/>
        <v>0</v>
      </c>
      <c r="AD1125" t="b">
        <f t="shared" si="1613"/>
        <v>0</v>
      </c>
      <c r="AE1125" t="b">
        <f t="shared" si="1614"/>
        <v>0</v>
      </c>
      <c r="AF1125" t="b">
        <f t="shared" si="1615"/>
        <v>0</v>
      </c>
      <c r="AG1125" t="b">
        <f t="shared" si="1616"/>
        <v>0</v>
      </c>
      <c r="AH1125" t="b">
        <f t="shared" si="1617"/>
        <v>0</v>
      </c>
      <c r="AI1125" t="b">
        <f t="shared" si="1618"/>
        <v>0</v>
      </c>
      <c r="AJ1125" t="b">
        <f t="shared" si="1619"/>
        <v>0</v>
      </c>
      <c r="AK1125" t="b">
        <f t="shared" si="1620"/>
        <v>1</v>
      </c>
      <c r="AL1125" t="b">
        <f t="shared" si="1621"/>
        <v>0</v>
      </c>
      <c r="AM1125" t="b">
        <f t="shared" si="1622"/>
        <v>0</v>
      </c>
      <c r="AN1125" t="b">
        <f t="shared" si="1623"/>
        <v>0</v>
      </c>
      <c r="AO1125" t="b">
        <f t="shared" si="1624"/>
        <v>0</v>
      </c>
      <c r="AP1125" t="b">
        <f t="shared" si="1625"/>
        <v>0</v>
      </c>
      <c r="AQ1125" t="b">
        <f t="shared" si="1626"/>
        <v>0</v>
      </c>
      <c r="AR1125" t="b">
        <f t="shared" si="1627"/>
        <v>0</v>
      </c>
      <c r="AS1125" t="b">
        <f t="shared" si="1628"/>
        <v>0</v>
      </c>
      <c r="AT1125" t="b">
        <f t="shared" si="1629"/>
        <v>0</v>
      </c>
      <c r="AU1125" t="b">
        <f t="shared" si="1630"/>
        <v>0</v>
      </c>
      <c r="AV1125" t="b">
        <f t="shared" si="1631"/>
        <v>0</v>
      </c>
      <c r="AW1125" t="b">
        <f t="shared" si="1632"/>
        <v>0</v>
      </c>
      <c r="AX1125" t="b">
        <f t="shared" si="1633"/>
        <v>0</v>
      </c>
      <c r="AY1125" t="b">
        <f t="shared" si="1634"/>
        <v>0</v>
      </c>
      <c r="AZ1125" t="b">
        <f t="shared" si="1635"/>
        <v>0</v>
      </c>
      <c r="BA1125" t="b">
        <f t="shared" si="1636"/>
        <v>0</v>
      </c>
      <c r="BB1125" t="b">
        <f t="shared" si="1637"/>
        <v>0</v>
      </c>
      <c r="BC1125" t="b">
        <f t="shared" si="1638"/>
        <v>0</v>
      </c>
      <c r="BD1125" t="b">
        <f t="shared" si="1639"/>
        <v>0</v>
      </c>
      <c r="BE1125" t="b">
        <f t="shared" si="1640"/>
        <v>0</v>
      </c>
      <c r="BF1125" t="b">
        <f t="shared" si="1641"/>
        <v>0</v>
      </c>
      <c r="BG1125" t="b">
        <f t="shared" si="1642"/>
        <v>0</v>
      </c>
      <c r="BH1125" t="b">
        <f t="shared" si="1643"/>
        <v>0</v>
      </c>
      <c r="BI1125" t="b">
        <f t="shared" si="1644"/>
        <v>0</v>
      </c>
      <c r="BJ1125" t="b">
        <f t="shared" si="1645"/>
        <v>0</v>
      </c>
      <c r="BK1125" t="b">
        <f t="shared" si="1646"/>
        <v>0</v>
      </c>
      <c r="BL1125" t="b">
        <f t="shared" si="1647"/>
        <v>0</v>
      </c>
      <c r="BM1125" t="b">
        <f t="shared" si="1648"/>
        <v>0</v>
      </c>
      <c r="BN1125" t="b">
        <f t="shared" si="1649"/>
        <v>0</v>
      </c>
      <c r="BO1125" t="b">
        <f t="shared" si="1650"/>
        <v>0</v>
      </c>
      <c r="BP1125" t="b">
        <f t="shared" si="1651"/>
        <v>0</v>
      </c>
      <c r="BQ1125" t="b">
        <f t="shared" si="1652"/>
        <v>0</v>
      </c>
      <c r="BR1125" t="b">
        <f t="shared" si="1653"/>
        <v>0</v>
      </c>
      <c r="BS1125" t="b">
        <f t="shared" si="1654"/>
        <v>0</v>
      </c>
      <c r="BT1125" t="b">
        <f t="shared" si="1655"/>
        <v>0</v>
      </c>
      <c r="BU1125" t="b">
        <f t="shared" si="1656"/>
        <v>0</v>
      </c>
      <c r="BV1125" t="b">
        <f t="shared" si="1657"/>
        <v>1</v>
      </c>
      <c r="BW1125" t="b">
        <f t="shared" si="1658"/>
        <v>0</v>
      </c>
      <c r="BX1125" t="b">
        <f t="shared" si="1659"/>
        <v>0</v>
      </c>
      <c r="BY1125" t="b">
        <f t="shared" si="1660"/>
        <v>0</v>
      </c>
      <c r="BZ1125" t="b">
        <f t="shared" si="1661"/>
        <v>0</v>
      </c>
      <c r="CA1125" t="b">
        <f t="shared" si="1662"/>
        <v>0</v>
      </c>
      <c r="CB1125" t="b">
        <f t="shared" si="1663"/>
        <v>0</v>
      </c>
      <c r="CC1125" t="b">
        <f t="shared" si="1664"/>
        <v>0</v>
      </c>
      <c r="CD1125" t="b">
        <f t="shared" si="1665"/>
        <v>0</v>
      </c>
      <c r="CE1125" t="b">
        <f t="shared" si="1666"/>
        <v>0</v>
      </c>
      <c r="CF1125" t="b">
        <f t="shared" si="1667"/>
        <v>0</v>
      </c>
      <c r="CG1125" t="b">
        <f t="shared" si="1668"/>
        <v>0</v>
      </c>
      <c r="CH1125" t="b">
        <f t="shared" si="1669"/>
        <v>0</v>
      </c>
      <c r="CI1125" t="b">
        <f t="shared" si="1670"/>
        <v>0</v>
      </c>
      <c r="CJ1125" t="b">
        <f t="shared" si="1671"/>
        <v>0</v>
      </c>
      <c r="CK1125" t="b">
        <f t="shared" si="1672"/>
        <v>0</v>
      </c>
      <c r="CL1125" t="b">
        <f t="shared" si="1673"/>
        <v>0</v>
      </c>
      <c r="CM1125" t="b">
        <f t="shared" si="1674"/>
        <v>0</v>
      </c>
      <c r="CN1125" t="b">
        <f t="shared" si="1675"/>
        <v>0</v>
      </c>
      <c r="CO1125" t="b">
        <f t="shared" si="1676"/>
        <v>0</v>
      </c>
      <c r="CP1125" t="b">
        <f t="shared" si="1677"/>
        <v>0</v>
      </c>
      <c r="CQ1125" t="b">
        <f t="shared" si="1678"/>
        <v>0</v>
      </c>
      <c r="CR1125" t="b">
        <f t="shared" si="1679"/>
        <v>0</v>
      </c>
      <c r="CS1125" t="b">
        <f t="shared" si="1680"/>
        <v>0</v>
      </c>
      <c r="CT1125" t="b">
        <f t="shared" si="1681"/>
        <v>0</v>
      </c>
      <c r="CU1125" t="b">
        <f t="shared" si="1682"/>
        <v>0</v>
      </c>
      <c r="CV1125" t="b">
        <f t="shared" si="1683"/>
        <v>0</v>
      </c>
      <c r="CW1125" t="b">
        <f t="shared" si="1684"/>
        <v>0</v>
      </c>
      <c r="CX1125" t="b">
        <f t="shared" si="1685"/>
        <v>0</v>
      </c>
      <c r="CY1125" t="b">
        <f t="shared" si="1686"/>
        <v>0</v>
      </c>
      <c r="CZ1125" t="b">
        <f t="shared" si="1687"/>
        <v>0</v>
      </c>
      <c r="DA1125" t="b">
        <f t="shared" si="1688"/>
        <v>0</v>
      </c>
      <c r="DB1125" t="b">
        <f t="shared" si="1689"/>
        <v>0</v>
      </c>
      <c r="DC1125" t="b">
        <f t="shared" si="1690"/>
        <v>0</v>
      </c>
      <c r="DD1125" t="b">
        <f t="shared" si="1691"/>
        <v>0</v>
      </c>
    </row>
    <row r="1126" spans="1:108">
      <c r="A1126" t="s">
        <v>758</v>
      </c>
      <c r="B1126" t="s">
        <v>749</v>
      </c>
      <c r="C1126" t="s">
        <v>749</v>
      </c>
      <c r="F1126" t="s">
        <v>6121</v>
      </c>
      <c r="G1126" t="s">
        <v>743</v>
      </c>
      <c r="H1126" t="s">
        <v>7444</v>
      </c>
      <c r="I1126" t="s">
        <v>7417</v>
      </c>
      <c r="J1126" t="s">
        <v>147</v>
      </c>
      <c r="K1126" t="s">
        <v>16</v>
      </c>
      <c r="L1126" t="s">
        <v>7622</v>
      </c>
      <c r="M1126" t="s">
        <v>7565</v>
      </c>
      <c r="N1126" t="s">
        <v>7564</v>
      </c>
      <c r="O1126" t="b">
        <f t="shared" si="1598"/>
        <v>1</v>
      </c>
      <c r="P1126" t="b">
        <f t="shared" si="1599"/>
        <v>1</v>
      </c>
      <c r="Q1126" t="b">
        <f t="shared" si="1600"/>
        <v>1</v>
      </c>
      <c r="R1126" t="b">
        <f t="shared" si="1601"/>
        <v>0</v>
      </c>
      <c r="S1126" t="b">
        <f t="shared" si="1602"/>
        <v>1</v>
      </c>
      <c r="T1126" t="b">
        <f t="shared" si="1603"/>
        <v>1</v>
      </c>
      <c r="U1126" t="b">
        <f t="shared" si="1604"/>
        <v>1</v>
      </c>
      <c r="V1126" t="b">
        <f t="shared" si="1605"/>
        <v>1</v>
      </c>
      <c r="W1126" t="b">
        <f t="shared" si="1606"/>
        <v>0</v>
      </c>
      <c r="X1126" t="b">
        <f t="shared" si="1607"/>
        <v>1</v>
      </c>
      <c r="Y1126" t="b">
        <f t="shared" si="1608"/>
        <v>1</v>
      </c>
      <c r="Z1126" t="b">
        <f t="shared" si="1609"/>
        <v>0</v>
      </c>
      <c r="AA1126" t="b">
        <f t="shared" si="1610"/>
        <v>1</v>
      </c>
      <c r="AB1126" t="b">
        <f t="shared" si="1611"/>
        <v>1</v>
      </c>
      <c r="AC1126" t="b">
        <f t="shared" si="1612"/>
        <v>0</v>
      </c>
      <c r="AD1126" t="b">
        <f t="shared" si="1613"/>
        <v>0</v>
      </c>
      <c r="AE1126" t="b">
        <f t="shared" si="1614"/>
        <v>0</v>
      </c>
      <c r="AF1126" t="b">
        <f t="shared" si="1615"/>
        <v>0</v>
      </c>
      <c r="AG1126" t="b">
        <f t="shared" si="1616"/>
        <v>1</v>
      </c>
      <c r="AH1126" t="b">
        <f t="shared" si="1617"/>
        <v>1</v>
      </c>
      <c r="AI1126" t="b">
        <f t="shared" si="1618"/>
        <v>1</v>
      </c>
      <c r="AJ1126" t="b">
        <f t="shared" si="1619"/>
        <v>0</v>
      </c>
      <c r="AK1126" t="b">
        <f t="shared" si="1620"/>
        <v>0</v>
      </c>
      <c r="AL1126" t="b">
        <f t="shared" si="1621"/>
        <v>1</v>
      </c>
      <c r="AM1126" t="b">
        <f t="shared" si="1622"/>
        <v>1</v>
      </c>
      <c r="AN1126" t="b">
        <f t="shared" si="1623"/>
        <v>0</v>
      </c>
      <c r="AO1126" t="b">
        <f t="shared" si="1624"/>
        <v>0</v>
      </c>
      <c r="AP1126" t="b">
        <f t="shared" si="1625"/>
        <v>0</v>
      </c>
      <c r="AQ1126" t="b">
        <f t="shared" si="1626"/>
        <v>0</v>
      </c>
      <c r="AR1126" t="b">
        <f t="shared" si="1627"/>
        <v>0</v>
      </c>
      <c r="AS1126" t="b">
        <f t="shared" si="1628"/>
        <v>0</v>
      </c>
      <c r="AT1126" t="b">
        <f t="shared" si="1629"/>
        <v>0</v>
      </c>
      <c r="AU1126" t="b">
        <f t="shared" si="1630"/>
        <v>0</v>
      </c>
      <c r="AV1126" t="b">
        <f t="shared" si="1631"/>
        <v>0</v>
      </c>
      <c r="AW1126" t="b">
        <f t="shared" si="1632"/>
        <v>0</v>
      </c>
      <c r="AX1126" t="b">
        <f t="shared" si="1633"/>
        <v>0</v>
      </c>
      <c r="AY1126" t="b">
        <f t="shared" si="1634"/>
        <v>1</v>
      </c>
      <c r="AZ1126" t="b">
        <f t="shared" si="1635"/>
        <v>1</v>
      </c>
      <c r="BA1126" t="b">
        <f t="shared" si="1636"/>
        <v>0</v>
      </c>
      <c r="BB1126" t="b">
        <f t="shared" si="1637"/>
        <v>0</v>
      </c>
      <c r="BC1126" t="b">
        <f t="shared" si="1638"/>
        <v>0</v>
      </c>
      <c r="BD1126" t="b">
        <f t="shared" si="1639"/>
        <v>0</v>
      </c>
      <c r="BE1126" t="b">
        <f t="shared" si="1640"/>
        <v>0</v>
      </c>
      <c r="BF1126" t="b">
        <f t="shared" si="1641"/>
        <v>0</v>
      </c>
      <c r="BG1126" t="b">
        <f t="shared" si="1642"/>
        <v>0</v>
      </c>
      <c r="BH1126" t="b">
        <f t="shared" si="1643"/>
        <v>0</v>
      </c>
      <c r="BI1126" t="b">
        <f t="shared" si="1644"/>
        <v>0</v>
      </c>
      <c r="BJ1126" t="b">
        <f t="shared" si="1645"/>
        <v>0</v>
      </c>
      <c r="BK1126" t="b">
        <f t="shared" si="1646"/>
        <v>0</v>
      </c>
      <c r="BL1126" t="b">
        <f t="shared" si="1647"/>
        <v>0</v>
      </c>
      <c r="BM1126" t="b">
        <f t="shared" si="1648"/>
        <v>1</v>
      </c>
      <c r="BN1126" t="b">
        <f t="shared" si="1649"/>
        <v>0</v>
      </c>
      <c r="BO1126" t="b">
        <f t="shared" si="1650"/>
        <v>1</v>
      </c>
      <c r="BP1126" t="b">
        <f t="shared" si="1651"/>
        <v>1</v>
      </c>
      <c r="BQ1126" t="b">
        <f t="shared" si="1652"/>
        <v>1</v>
      </c>
      <c r="BR1126" t="b">
        <f t="shared" si="1653"/>
        <v>0</v>
      </c>
      <c r="BS1126" t="b">
        <f t="shared" si="1654"/>
        <v>0</v>
      </c>
      <c r="BT1126" t="b">
        <f t="shared" si="1655"/>
        <v>0</v>
      </c>
      <c r="BU1126" t="b">
        <f t="shared" si="1656"/>
        <v>0</v>
      </c>
      <c r="BV1126" t="b">
        <f t="shared" si="1657"/>
        <v>1</v>
      </c>
      <c r="BW1126" t="b">
        <f t="shared" si="1658"/>
        <v>0</v>
      </c>
      <c r="BX1126" t="b">
        <f t="shared" si="1659"/>
        <v>0</v>
      </c>
      <c r="BY1126" t="b">
        <f t="shared" si="1660"/>
        <v>0</v>
      </c>
      <c r="BZ1126" t="b">
        <f t="shared" si="1661"/>
        <v>0</v>
      </c>
      <c r="CA1126" t="b">
        <f t="shared" si="1662"/>
        <v>0</v>
      </c>
      <c r="CB1126" t="b">
        <f t="shared" si="1663"/>
        <v>0</v>
      </c>
      <c r="CC1126" t="b">
        <f t="shared" si="1664"/>
        <v>0</v>
      </c>
      <c r="CD1126" t="b">
        <f t="shared" si="1665"/>
        <v>0</v>
      </c>
      <c r="CE1126" t="b">
        <f t="shared" si="1666"/>
        <v>0</v>
      </c>
      <c r="CF1126" t="b">
        <f t="shared" si="1667"/>
        <v>0</v>
      </c>
      <c r="CG1126" t="b">
        <f t="shared" si="1668"/>
        <v>1</v>
      </c>
      <c r="CH1126" t="b">
        <f t="shared" si="1669"/>
        <v>1</v>
      </c>
      <c r="CI1126" t="b">
        <f t="shared" si="1670"/>
        <v>0</v>
      </c>
      <c r="CJ1126" t="b">
        <f t="shared" si="1671"/>
        <v>0</v>
      </c>
      <c r="CK1126" t="b">
        <f t="shared" si="1672"/>
        <v>0</v>
      </c>
      <c r="CL1126" t="b">
        <f t="shared" si="1673"/>
        <v>0</v>
      </c>
      <c r="CM1126" t="b">
        <f t="shared" si="1674"/>
        <v>0</v>
      </c>
      <c r="CN1126" t="b">
        <f t="shared" si="1675"/>
        <v>0</v>
      </c>
      <c r="CO1126" t="b">
        <f t="shared" si="1676"/>
        <v>0</v>
      </c>
      <c r="CP1126" t="b">
        <f t="shared" si="1677"/>
        <v>0</v>
      </c>
      <c r="CQ1126" t="b">
        <f t="shared" si="1678"/>
        <v>0</v>
      </c>
      <c r="CR1126" t="b">
        <f t="shared" si="1679"/>
        <v>0</v>
      </c>
      <c r="CS1126" t="b">
        <f t="shared" si="1680"/>
        <v>0</v>
      </c>
      <c r="CT1126" t="b">
        <f t="shared" si="1681"/>
        <v>0</v>
      </c>
      <c r="CU1126" t="b">
        <f t="shared" si="1682"/>
        <v>0</v>
      </c>
      <c r="CV1126" t="b">
        <f t="shared" si="1683"/>
        <v>0</v>
      </c>
      <c r="CW1126" t="b">
        <f t="shared" si="1684"/>
        <v>0</v>
      </c>
      <c r="CX1126" t="b">
        <f t="shared" si="1685"/>
        <v>0</v>
      </c>
      <c r="CY1126" t="b">
        <f t="shared" si="1686"/>
        <v>0</v>
      </c>
      <c r="CZ1126" t="b">
        <f t="shared" si="1687"/>
        <v>0</v>
      </c>
      <c r="DA1126" t="b">
        <f t="shared" si="1688"/>
        <v>0</v>
      </c>
      <c r="DB1126" t="b">
        <f t="shared" si="1689"/>
        <v>0</v>
      </c>
      <c r="DC1126" t="b">
        <f t="shared" si="1690"/>
        <v>1</v>
      </c>
      <c r="DD1126" t="b">
        <f t="shared" si="1691"/>
        <v>0</v>
      </c>
    </row>
    <row r="1127" spans="1:108">
      <c r="A1127" s="4" t="s">
        <v>759</v>
      </c>
      <c r="B1127" t="s">
        <v>749</v>
      </c>
      <c r="C1127" t="s">
        <v>749</v>
      </c>
      <c r="D1127" s="4"/>
      <c r="E1127" s="4"/>
      <c r="F1127" t="s">
        <v>6121</v>
      </c>
      <c r="G1127" t="s">
        <v>743</v>
      </c>
      <c r="H1127" t="s">
        <v>7444</v>
      </c>
      <c r="I1127" t="s">
        <v>7417</v>
      </c>
      <c r="J1127" s="4" t="s">
        <v>113</v>
      </c>
      <c r="K1127" s="4" t="s">
        <v>114</v>
      </c>
      <c r="L1127" s="4" t="s">
        <v>6334</v>
      </c>
      <c r="M1127" s="4" t="s">
        <v>221</v>
      </c>
      <c r="N1127" s="4" t="s">
        <v>760</v>
      </c>
      <c r="O1127" s="4" t="b">
        <f t="shared" si="1598"/>
        <v>1</v>
      </c>
      <c r="P1127" s="4" t="b">
        <f t="shared" si="1599"/>
        <v>1</v>
      </c>
      <c r="Q1127" s="4" t="b">
        <f t="shared" si="1600"/>
        <v>1</v>
      </c>
      <c r="R1127" s="4" t="b">
        <f t="shared" si="1601"/>
        <v>0</v>
      </c>
      <c r="S1127" s="4" t="b">
        <f t="shared" si="1602"/>
        <v>1</v>
      </c>
      <c r="T1127" s="4" t="b">
        <f t="shared" si="1603"/>
        <v>1</v>
      </c>
      <c r="U1127" s="4" t="b">
        <f t="shared" si="1604"/>
        <v>1</v>
      </c>
      <c r="V1127" s="4" t="b">
        <f t="shared" si="1605"/>
        <v>1</v>
      </c>
      <c r="W1127" s="4" t="b">
        <f t="shared" si="1606"/>
        <v>1</v>
      </c>
      <c r="X1127" s="4" t="b">
        <f t="shared" si="1607"/>
        <v>1</v>
      </c>
      <c r="Y1127" s="4" t="b">
        <f t="shared" si="1608"/>
        <v>1</v>
      </c>
      <c r="Z1127" s="4" t="b">
        <f t="shared" si="1609"/>
        <v>0</v>
      </c>
      <c r="AA1127" s="4" t="b">
        <f t="shared" si="1610"/>
        <v>1</v>
      </c>
      <c r="AB1127" s="4" t="b">
        <f t="shared" si="1611"/>
        <v>1</v>
      </c>
      <c r="AC1127" s="4" t="b">
        <f t="shared" si="1612"/>
        <v>1</v>
      </c>
      <c r="AD1127" s="4" t="b">
        <f t="shared" si="1613"/>
        <v>0</v>
      </c>
      <c r="AE1127" s="4" t="b">
        <f t="shared" si="1614"/>
        <v>0</v>
      </c>
      <c r="AF1127" s="4" t="b">
        <f t="shared" si="1615"/>
        <v>0</v>
      </c>
      <c r="AG1127" s="4" t="b">
        <f t="shared" si="1616"/>
        <v>1</v>
      </c>
      <c r="AH1127" s="4" t="b">
        <f t="shared" si="1617"/>
        <v>1</v>
      </c>
      <c r="AI1127" s="4" t="b">
        <f t="shared" si="1618"/>
        <v>1</v>
      </c>
      <c r="AJ1127" s="4" t="b">
        <f t="shared" si="1619"/>
        <v>0</v>
      </c>
      <c r="AK1127" s="4" t="b">
        <f t="shared" si="1620"/>
        <v>0</v>
      </c>
      <c r="AL1127" s="4" t="b">
        <f t="shared" si="1621"/>
        <v>1</v>
      </c>
      <c r="AM1127" s="4" t="b">
        <f t="shared" si="1622"/>
        <v>1</v>
      </c>
      <c r="AN1127" s="4" t="b">
        <f t="shared" si="1623"/>
        <v>0</v>
      </c>
      <c r="AO1127" s="4" t="b">
        <f t="shared" si="1624"/>
        <v>0</v>
      </c>
      <c r="AP1127" s="4" t="b">
        <f t="shared" si="1625"/>
        <v>0</v>
      </c>
      <c r="AQ1127" s="4" t="b">
        <f t="shared" si="1626"/>
        <v>0</v>
      </c>
      <c r="AR1127" s="4" t="b">
        <f t="shared" si="1627"/>
        <v>0</v>
      </c>
      <c r="AS1127" s="4" t="b">
        <f t="shared" si="1628"/>
        <v>0</v>
      </c>
      <c r="AT1127" s="4" t="b">
        <f t="shared" si="1629"/>
        <v>0</v>
      </c>
      <c r="AU1127" s="4" t="b">
        <f t="shared" si="1630"/>
        <v>0</v>
      </c>
      <c r="AV1127" s="4" t="b">
        <f t="shared" si="1631"/>
        <v>0</v>
      </c>
      <c r="AW1127" s="4" t="b">
        <f t="shared" si="1632"/>
        <v>0</v>
      </c>
      <c r="AX1127" s="4" t="b">
        <f t="shared" si="1633"/>
        <v>0</v>
      </c>
      <c r="AY1127" s="4" t="b">
        <f t="shared" si="1634"/>
        <v>0</v>
      </c>
      <c r="AZ1127" s="4" t="b">
        <f t="shared" si="1635"/>
        <v>1</v>
      </c>
      <c r="BA1127" s="4" t="b">
        <f t="shared" si="1636"/>
        <v>1</v>
      </c>
      <c r="BB1127" s="4" t="b">
        <f t="shared" si="1637"/>
        <v>0</v>
      </c>
      <c r="BC1127" s="4" t="b">
        <f t="shared" si="1638"/>
        <v>0</v>
      </c>
      <c r="BD1127" s="4" t="b">
        <f t="shared" si="1639"/>
        <v>1</v>
      </c>
      <c r="BE1127" s="4" t="b">
        <f t="shared" si="1640"/>
        <v>0</v>
      </c>
      <c r="BF1127" s="4" t="b">
        <f t="shared" si="1641"/>
        <v>0</v>
      </c>
      <c r="BG1127" s="4" t="b">
        <f t="shared" si="1642"/>
        <v>0</v>
      </c>
      <c r="BH1127" s="4" t="b">
        <f t="shared" si="1643"/>
        <v>0</v>
      </c>
      <c r="BI1127" s="4" t="b">
        <f t="shared" si="1644"/>
        <v>0</v>
      </c>
      <c r="BJ1127" s="4" t="b">
        <f t="shared" si="1645"/>
        <v>0</v>
      </c>
      <c r="BK1127" s="4" t="b">
        <f t="shared" si="1646"/>
        <v>0</v>
      </c>
      <c r="BL1127" s="4" t="b">
        <f t="shared" si="1647"/>
        <v>1</v>
      </c>
      <c r="BM1127" s="4" t="b">
        <f t="shared" si="1648"/>
        <v>0</v>
      </c>
      <c r="BN1127" s="4" t="b">
        <f t="shared" si="1649"/>
        <v>0</v>
      </c>
      <c r="BO1127" s="4" t="b">
        <f t="shared" si="1650"/>
        <v>1</v>
      </c>
      <c r="BP1127" s="4" t="b">
        <f t="shared" si="1651"/>
        <v>1</v>
      </c>
      <c r="BQ1127" s="4" t="b">
        <f t="shared" si="1652"/>
        <v>1</v>
      </c>
      <c r="BR1127" s="4" t="b">
        <f t="shared" si="1653"/>
        <v>0</v>
      </c>
      <c r="BS1127" s="4" t="b">
        <f t="shared" si="1654"/>
        <v>1</v>
      </c>
      <c r="BT1127" s="4" t="b">
        <f t="shared" si="1655"/>
        <v>0</v>
      </c>
      <c r="BU1127" s="4" t="b">
        <f t="shared" si="1656"/>
        <v>0</v>
      </c>
      <c r="BV1127" s="4" t="b">
        <f t="shared" si="1657"/>
        <v>1</v>
      </c>
      <c r="BW1127" s="4" t="b">
        <f t="shared" si="1658"/>
        <v>0</v>
      </c>
      <c r="BX1127" s="4" t="b">
        <f t="shared" si="1659"/>
        <v>0</v>
      </c>
      <c r="BY1127" s="4" t="b">
        <f t="shared" si="1660"/>
        <v>0</v>
      </c>
      <c r="BZ1127" s="4" t="b">
        <f t="shared" si="1661"/>
        <v>0</v>
      </c>
      <c r="CA1127" s="4" t="b">
        <f t="shared" si="1662"/>
        <v>0</v>
      </c>
      <c r="CB1127" s="4" t="b">
        <f t="shared" si="1663"/>
        <v>0</v>
      </c>
      <c r="CC1127" s="4" t="b">
        <f t="shared" si="1664"/>
        <v>0</v>
      </c>
      <c r="CD1127" s="4" t="b">
        <f t="shared" si="1665"/>
        <v>1</v>
      </c>
      <c r="CE1127" s="4" t="b">
        <f t="shared" si="1666"/>
        <v>1</v>
      </c>
      <c r="CF1127" s="4" t="b">
        <f t="shared" si="1667"/>
        <v>1</v>
      </c>
      <c r="CG1127" s="4" t="b">
        <f t="shared" si="1668"/>
        <v>1</v>
      </c>
      <c r="CH1127" s="4" t="b">
        <f t="shared" si="1669"/>
        <v>1</v>
      </c>
      <c r="CI1127" s="4" t="b">
        <f t="shared" si="1670"/>
        <v>0</v>
      </c>
      <c r="CJ1127" s="4" t="b">
        <f t="shared" si="1671"/>
        <v>1</v>
      </c>
      <c r="CK1127" s="4" t="b">
        <f t="shared" si="1672"/>
        <v>1</v>
      </c>
      <c r="CL1127" s="4" t="b">
        <f t="shared" si="1673"/>
        <v>0</v>
      </c>
      <c r="CM1127" s="4" t="b">
        <f t="shared" si="1674"/>
        <v>0</v>
      </c>
      <c r="CN1127" s="4" t="b">
        <f t="shared" si="1675"/>
        <v>0</v>
      </c>
      <c r="CO1127" s="4" t="b">
        <f t="shared" si="1676"/>
        <v>0</v>
      </c>
      <c r="CP1127" s="4" t="b">
        <f t="shared" si="1677"/>
        <v>0</v>
      </c>
      <c r="CQ1127" s="4" t="b">
        <f t="shared" si="1678"/>
        <v>1</v>
      </c>
      <c r="CR1127" s="4" t="b">
        <f t="shared" si="1679"/>
        <v>0</v>
      </c>
      <c r="CS1127" s="4" t="b">
        <f t="shared" si="1680"/>
        <v>0</v>
      </c>
      <c r="CT1127" s="4" t="b">
        <f t="shared" si="1681"/>
        <v>1</v>
      </c>
      <c r="CU1127" s="4" t="b">
        <f t="shared" si="1682"/>
        <v>0</v>
      </c>
      <c r="CV1127" s="4" t="b">
        <f t="shared" si="1683"/>
        <v>1</v>
      </c>
      <c r="CW1127" s="4" t="b">
        <f t="shared" si="1684"/>
        <v>0</v>
      </c>
      <c r="CX1127" s="4" t="b">
        <f t="shared" si="1685"/>
        <v>0</v>
      </c>
      <c r="CY1127" s="4" t="b">
        <f t="shared" si="1686"/>
        <v>0</v>
      </c>
      <c r="CZ1127" s="4" t="b">
        <f t="shared" si="1687"/>
        <v>1</v>
      </c>
      <c r="DA1127" s="4" t="b">
        <f t="shared" si="1688"/>
        <v>0</v>
      </c>
      <c r="DB1127" s="4" t="b">
        <f t="shared" si="1689"/>
        <v>0</v>
      </c>
      <c r="DC1127" s="4" t="b">
        <f t="shared" si="1690"/>
        <v>0</v>
      </c>
      <c r="DD1127" s="4" t="b">
        <f t="shared" si="1691"/>
        <v>0</v>
      </c>
    </row>
    <row r="1128" spans="1:108">
      <c r="A1128" t="s">
        <v>761</v>
      </c>
      <c r="B1128" t="s">
        <v>749</v>
      </c>
      <c r="C1128" t="s">
        <v>749</v>
      </c>
      <c r="F1128" t="s">
        <v>6121</v>
      </c>
      <c r="G1128" t="s">
        <v>743</v>
      </c>
      <c r="H1128" t="s">
        <v>7444</v>
      </c>
      <c r="I1128" t="s">
        <v>7417</v>
      </c>
      <c r="J1128" t="s">
        <v>321</v>
      </c>
      <c r="K1128" t="s">
        <v>16</v>
      </c>
      <c r="L1128" t="s">
        <v>6335</v>
      </c>
      <c r="M1128" t="s">
        <v>6079</v>
      </c>
      <c r="N1128" t="s">
        <v>762</v>
      </c>
      <c r="O1128" t="b">
        <f t="shared" si="1598"/>
        <v>1</v>
      </c>
      <c r="P1128" t="b">
        <f t="shared" si="1599"/>
        <v>1</v>
      </c>
      <c r="Q1128" t="b">
        <f t="shared" si="1600"/>
        <v>1</v>
      </c>
      <c r="R1128" t="b">
        <f t="shared" si="1601"/>
        <v>0</v>
      </c>
      <c r="S1128" t="b">
        <f t="shared" si="1602"/>
        <v>1</v>
      </c>
      <c r="T1128" t="b">
        <f t="shared" si="1603"/>
        <v>1</v>
      </c>
      <c r="U1128" t="b">
        <f t="shared" si="1604"/>
        <v>1</v>
      </c>
      <c r="V1128" t="b">
        <f t="shared" si="1605"/>
        <v>0</v>
      </c>
      <c r="W1128" t="b">
        <f t="shared" si="1606"/>
        <v>1</v>
      </c>
      <c r="X1128" t="b">
        <f t="shared" si="1607"/>
        <v>1</v>
      </c>
      <c r="Y1128" t="b">
        <f t="shared" si="1608"/>
        <v>1</v>
      </c>
      <c r="Z1128" t="b">
        <f t="shared" si="1609"/>
        <v>0</v>
      </c>
      <c r="AA1128" t="b">
        <f t="shared" si="1610"/>
        <v>0</v>
      </c>
      <c r="AB1128" t="b">
        <f t="shared" si="1611"/>
        <v>1</v>
      </c>
      <c r="AC1128" t="b">
        <f t="shared" si="1612"/>
        <v>0</v>
      </c>
      <c r="AD1128" t="b">
        <f t="shared" si="1613"/>
        <v>0</v>
      </c>
      <c r="AE1128" t="b">
        <f t="shared" si="1614"/>
        <v>0</v>
      </c>
      <c r="AF1128" t="b">
        <f t="shared" si="1615"/>
        <v>0</v>
      </c>
      <c r="AG1128" t="b">
        <f t="shared" si="1616"/>
        <v>1</v>
      </c>
      <c r="AH1128" t="b">
        <f t="shared" si="1617"/>
        <v>1</v>
      </c>
      <c r="AI1128" t="b">
        <f t="shared" si="1618"/>
        <v>0</v>
      </c>
      <c r="AJ1128" t="b">
        <f t="shared" si="1619"/>
        <v>0</v>
      </c>
      <c r="AK1128" t="b">
        <f t="shared" si="1620"/>
        <v>0</v>
      </c>
      <c r="AL1128" t="b">
        <f t="shared" si="1621"/>
        <v>0</v>
      </c>
      <c r="AM1128" t="b">
        <f t="shared" si="1622"/>
        <v>0</v>
      </c>
      <c r="AN1128" t="b">
        <f t="shared" si="1623"/>
        <v>0</v>
      </c>
      <c r="AO1128" t="b">
        <f t="shared" si="1624"/>
        <v>1</v>
      </c>
      <c r="AP1128" t="b">
        <f t="shared" si="1625"/>
        <v>0</v>
      </c>
      <c r="AQ1128" t="b">
        <f t="shared" si="1626"/>
        <v>0</v>
      </c>
      <c r="AR1128" t="b">
        <f t="shared" si="1627"/>
        <v>0</v>
      </c>
      <c r="AS1128" t="b">
        <f t="shared" si="1628"/>
        <v>0</v>
      </c>
      <c r="AT1128" t="b">
        <f t="shared" si="1629"/>
        <v>0</v>
      </c>
      <c r="AU1128" t="b">
        <f t="shared" si="1630"/>
        <v>0</v>
      </c>
      <c r="AV1128" t="b">
        <f t="shared" si="1631"/>
        <v>0</v>
      </c>
      <c r="AW1128" t="b">
        <f t="shared" si="1632"/>
        <v>0</v>
      </c>
      <c r="AX1128" t="b">
        <f t="shared" si="1633"/>
        <v>0</v>
      </c>
      <c r="AY1128" t="b">
        <f t="shared" si="1634"/>
        <v>0</v>
      </c>
      <c r="AZ1128" t="b">
        <f t="shared" si="1635"/>
        <v>0</v>
      </c>
      <c r="BA1128" t="b">
        <f t="shared" si="1636"/>
        <v>1</v>
      </c>
      <c r="BB1128" t="b">
        <f t="shared" si="1637"/>
        <v>0</v>
      </c>
      <c r="BC1128" t="b">
        <f t="shared" si="1638"/>
        <v>0</v>
      </c>
      <c r="BD1128" t="b">
        <f t="shared" si="1639"/>
        <v>0</v>
      </c>
      <c r="BE1128" t="b">
        <f t="shared" si="1640"/>
        <v>0</v>
      </c>
      <c r="BF1128" t="b">
        <f t="shared" si="1641"/>
        <v>0</v>
      </c>
      <c r="BG1128" t="b">
        <f t="shared" si="1642"/>
        <v>0</v>
      </c>
      <c r="BH1128" t="b">
        <f t="shared" si="1643"/>
        <v>0</v>
      </c>
      <c r="BI1128" t="b">
        <f t="shared" si="1644"/>
        <v>0</v>
      </c>
      <c r="BJ1128" t="b">
        <f t="shared" si="1645"/>
        <v>0</v>
      </c>
      <c r="BK1128" t="b">
        <f t="shared" si="1646"/>
        <v>0</v>
      </c>
      <c r="BL1128" t="b">
        <f t="shared" si="1647"/>
        <v>0</v>
      </c>
      <c r="BM1128" t="b">
        <f t="shared" si="1648"/>
        <v>0</v>
      </c>
      <c r="BN1128" t="b">
        <f t="shared" si="1649"/>
        <v>0</v>
      </c>
      <c r="BO1128" t="b">
        <f t="shared" si="1650"/>
        <v>0</v>
      </c>
      <c r="BP1128" t="b">
        <f t="shared" si="1651"/>
        <v>1</v>
      </c>
      <c r="BQ1128" t="b">
        <f t="shared" si="1652"/>
        <v>1</v>
      </c>
      <c r="BR1128" t="b">
        <f t="shared" si="1653"/>
        <v>0</v>
      </c>
      <c r="BS1128" t="b">
        <f t="shared" si="1654"/>
        <v>0</v>
      </c>
      <c r="BT1128" t="b">
        <f t="shared" si="1655"/>
        <v>0</v>
      </c>
      <c r="BU1128" t="b">
        <f t="shared" si="1656"/>
        <v>0</v>
      </c>
      <c r="BV1128" t="b">
        <f t="shared" si="1657"/>
        <v>1</v>
      </c>
      <c r="BW1128" t="b">
        <f t="shared" si="1658"/>
        <v>0</v>
      </c>
      <c r="BX1128" t="b">
        <f t="shared" si="1659"/>
        <v>0</v>
      </c>
      <c r="BY1128" t="b">
        <f t="shared" si="1660"/>
        <v>0</v>
      </c>
      <c r="BZ1128" t="b">
        <f t="shared" si="1661"/>
        <v>0</v>
      </c>
      <c r="CA1128" t="b">
        <f t="shared" si="1662"/>
        <v>0</v>
      </c>
      <c r="CB1128" t="b">
        <f t="shared" si="1663"/>
        <v>0</v>
      </c>
      <c r="CC1128" t="b">
        <f t="shared" si="1664"/>
        <v>0</v>
      </c>
      <c r="CD1128" t="b">
        <f t="shared" si="1665"/>
        <v>0</v>
      </c>
      <c r="CE1128" t="b">
        <f t="shared" si="1666"/>
        <v>1</v>
      </c>
      <c r="CF1128" t="b">
        <f t="shared" si="1667"/>
        <v>1</v>
      </c>
      <c r="CG1128" t="b">
        <f t="shared" si="1668"/>
        <v>1</v>
      </c>
      <c r="CH1128" t="b">
        <f t="shared" si="1669"/>
        <v>0</v>
      </c>
      <c r="CI1128" t="b">
        <f t="shared" si="1670"/>
        <v>0</v>
      </c>
      <c r="CJ1128" t="b">
        <f t="shared" si="1671"/>
        <v>0</v>
      </c>
      <c r="CK1128" t="b">
        <f t="shared" si="1672"/>
        <v>1</v>
      </c>
      <c r="CL1128" t="b">
        <f t="shared" si="1673"/>
        <v>0</v>
      </c>
      <c r="CM1128" t="b">
        <f t="shared" si="1674"/>
        <v>0</v>
      </c>
      <c r="CN1128" t="b">
        <f t="shared" si="1675"/>
        <v>0</v>
      </c>
      <c r="CO1128" t="b">
        <f t="shared" si="1676"/>
        <v>0</v>
      </c>
      <c r="CP1128" t="b">
        <f t="shared" si="1677"/>
        <v>0</v>
      </c>
      <c r="CQ1128" t="b">
        <f t="shared" si="1678"/>
        <v>0</v>
      </c>
      <c r="CR1128" t="b">
        <f t="shared" si="1679"/>
        <v>0</v>
      </c>
      <c r="CS1128" t="b">
        <f t="shared" si="1680"/>
        <v>0</v>
      </c>
      <c r="CT1128" t="b">
        <f t="shared" si="1681"/>
        <v>0</v>
      </c>
      <c r="CU1128" t="b">
        <f t="shared" si="1682"/>
        <v>0</v>
      </c>
      <c r="CV1128" t="b">
        <f t="shared" si="1683"/>
        <v>0</v>
      </c>
      <c r="CW1128" t="b">
        <f t="shared" si="1684"/>
        <v>0</v>
      </c>
      <c r="CX1128" t="b">
        <f t="shared" si="1685"/>
        <v>0</v>
      </c>
      <c r="CY1128" t="b">
        <f t="shared" si="1686"/>
        <v>0</v>
      </c>
      <c r="CZ1128" t="b">
        <f t="shared" si="1687"/>
        <v>0</v>
      </c>
      <c r="DA1128" t="b">
        <f t="shared" si="1688"/>
        <v>1</v>
      </c>
      <c r="DB1128" t="b">
        <f t="shared" si="1689"/>
        <v>0</v>
      </c>
      <c r="DC1128" t="b">
        <f t="shared" si="1690"/>
        <v>0</v>
      </c>
      <c r="DD1128" t="b">
        <f t="shared" si="1691"/>
        <v>0</v>
      </c>
    </row>
    <row r="1129" spans="1:108" ht="16.2">
      <c r="A1129" s="4" t="s">
        <v>763</v>
      </c>
      <c r="B1129" t="s">
        <v>749</v>
      </c>
      <c r="C1129" t="s">
        <v>749</v>
      </c>
      <c r="D1129" s="4"/>
      <c r="E1129" s="4"/>
      <c r="F1129" t="s">
        <v>6121</v>
      </c>
      <c r="G1129" t="s">
        <v>743</v>
      </c>
      <c r="H1129" t="s">
        <v>7444</v>
      </c>
      <c r="I1129" t="s">
        <v>7417</v>
      </c>
      <c r="J1129" s="4" t="s">
        <v>209</v>
      </c>
      <c r="K1129" s="4" t="s">
        <v>16</v>
      </c>
      <c r="L1129" s="4" t="s">
        <v>6336</v>
      </c>
      <c r="M1129" t="s">
        <v>6079</v>
      </c>
      <c r="N1129" s="4" t="s">
        <v>764</v>
      </c>
      <c r="O1129" s="4" t="b">
        <f t="shared" si="1598"/>
        <v>1</v>
      </c>
      <c r="P1129" s="4" t="b">
        <f t="shared" si="1599"/>
        <v>0</v>
      </c>
      <c r="Q1129" s="4" t="b">
        <f t="shared" si="1600"/>
        <v>0</v>
      </c>
      <c r="R1129" s="4" t="b">
        <f t="shared" si="1601"/>
        <v>0</v>
      </c>
      <c r="S1129" s="4" t="b">
        <f t="shared" si="1602"/>
        <v>1</v>
      </c>
      <c r="T1129" s="4" t="b">
        <f t="shared" si="1603"/>
        <v>0</v>
      </c>
      <c r="U1129" s="4" t="b">
        <f t="shared" si="1604"/>
        <v>1</v>
      </c>
      <c r="V1129" s="4" t="b">
        <f t="shared" si="1605"/>
        <v>0</v>
      </c>
      <c r="W1129" s="4" t="b">
        <f t="shared" si="1606"/>
        <v>1</v>
      </c>
      <c r="X1129" s="4" t="b">
        <f t="shared" si="1607"/>
        <v>0</v>
      </c>
      <c r="Y1129" s="4" t="b">
        <f t="shared" si="1608"/>
        <v>0</v>
      </c>
      <c r="Z1129" s="4" t="b">
        <f t="shared" si="1609"/>
        <v>0</v>
      </c>
      <c r="AA1129" s="4" t="b">
        <f t="shared" si="1610"/>
        <v>0</v>
      </c>
      <c r="AB1129" s="4" t="b">
        <f t="shared" si="1611"/>
        <v>1</v>
      </c>
      <c r="AC1129" s="4" t="b">
        <f t="shared" si="1612"/>
        <v>0</v>
      </c>
      <c r="AD1129" s="4" t="b">
        <f t="shared" si="1613"/>
        <v>0</v>
      </c>
      <c r="AE1129" s="4" t="b">
        <f t="shared" si="1614"/>
        <v>0</v>
      </c>
      <c r="AF1129" s="4" t="b">
        <f t="shared" si="1615"/>
        <v>0</v>
      </c>
      <c r="AG1129" s="4" t="b">
        <f t="shared" si="1616"/>
        <v>0</v>
      </c>
      <c r="AH1129" s="4" t="b">
        <f t="shared" si="1617"/>
        <v>0</v>
      </c>
      <c r="AI1129" s="4" t="b">
        <f t="shared" si="1618"/>
        <v>0</v>
      </c>
      <c r="AJ1129" s="4" t="b">
        <f t="shared" si="1619"/>
        <v>0</v>
      </c>
      <c r="AK1129" s="4" t="b">
        <f t="shared" si="1620"/>
        <v>0</v>
      </c>
      <c r="AL1129" s="4" t="b">
        <f t="shared" si="1621"/>
        <v>0</v>
      </c>
      <c r="AM1129" s="4" t="b">
        <f t="shared" si="1622"/>
        <v>0</v>
      </c>
      <c r="AN1129" s="4" t="b">
        <f t="shared" si="1623"/>
        <v>0</v>
      </c>
      <c r="AO1129" s="4" t="b">
        <f t="shared" si="1624"/>
        <v>0</v>
      </c>
      <c r="AP1129" s="4" t="b">
        <f t="shared" si="1625"/>
        <v>0</v>
      </c>
      <c r="AQ1129" s="4" t="b">
        <f t="shared" si="1626"/>
        <v>0</v>
      </c>
      <c r="AR1129" s="4" t="b">
        <f t="shared" si="1627"/>
        <v>0</v>
      </c>
      <c r="AS1129" s="4" t="b">
        <f t="shared" si="1628"/>
        <v>0</v>
      </c>
      <c r="AT1129" s="4" t="b">
        <f t="shared" si="1629"/>
        <v>0</v>
      </c>
      <c r="AU1129" s="4" t="b">
        <f t="shared" si="1630"/>
        <v>0</v>
      </c>
      <c r="AV1129" s="4" t="b">
        <f t="shared" si="1631"/>
        <v>0</v>
      </c>
      <c r="AW1129" s="4" t="b">
        <f t="shared" si="1632"/>
        <v>0</v>
      </c>
      <c r="AX1129" s="4" t="b">
        <f t="shared" si="1633"/>
        <v>0</v>
      </c>
      <c r="AY1129" s="4" t="b">
        <f t="shared" si="1634"/>
        <v>0</v>
      </c>
      <c r="AZ1129" s="4" t="b">
        <f t="shared" si="1635"/>
        <v>0</v>
      </c>
      <c r="BA1129" s="4" t="b">
        <f t="shared" si="1636"/>
        <v>0</v>
      </c>
      <c r="BB1129" s="4" t="b">
        <f t="shared" si="1637"/>
        <v>0</v>
      </c>
      <c r="BC1129" s="4" t="b">
        <f t="shared" si="1638"/>
        <v>0</v>
      </c>
      <c r="BD1129" s="4" t="b">
        <f t="shared" si="1639"/>
        <v>0</v>
      </c>
      <c r="BE1129" s="4" t="b">
        <f t="shared" si="1640"/>
        <v>0</v>
      </c>
      <c r="BF1129" s="4" t="b">
        <f t="shared" si="1641"/>
        <v>0</v>
      </c>
      <c r="BG1129" s="4" t="b">
        <f t="shared" si="1642"/>
        <v>0</v>
      </c>
      <c r="BH1129" s="4" t="b">
        <f t="shared" si="1643"/>
        <v>0</v>
      </c>
      <c r="BI1129" s="4" t="b">
        <f t="shared" si="1644"/>
        <v>0</v>
      </c>
      <c r="BJ1129" s="4" t="b">
        <f t="shared" si="1645"/>
        <v>0</v>
      </c>
      <c r="BK1129" s="4" t="b">
        <f t="shared" si="1646"/>
        <v>0</v>
      </c>
      <c r="BL1129" s="4" t="b">
        <f t="shared" si="1647"/>
        <v>1</v>
      </c>
      <c r="BM1129" s="4" t="b">
        <f t="shared" si="1648"/>
        <v>0</v>
      </c>
      <c r="BN1129" s="4" t="b">
        <f t="shared" si="1649"/>
        <v>0</v>
      </c>
      <c r="BO1129" s="4" t="b">
        <f t="shared" si="1650"/>
        <v>0</v>
      </c>
      <c r="BP1129" s="4" t="b">
        <f t="shared" si="1651"/>
        <v>0</v>
      </c>
      <c r="BQ1129" s="4" t="b">
        <f t="shared" si="1652"/>
        <v>0</v>
      </c>
      <c r="BR1129" s="4" t="b">
        <f t="shared" si="1653"/>
        <v>0</v>
      </c>
      <c r="BS1129" s="4" t="b">
        <f t="shared" si="1654"/>
        <v>1</v>
      </c>
      <c r="BT1129" s="4" t="b">
        <f t="shared" si="1655"/>
        <v>0</v>
      </c>
      <c r="BU1129" s="4" t="b">
        <f t="shared" si="1656"/>
        <v>0</v>
      </c>
      <c r="BV1129" s="4" t="b">
        <f t="shared" si="1657"/>
        <v>0</v>
      </c>
      <c r="BW1129" s="4" t="b">
        <f t="shared" si="1658"/>
        <v>0</v>
      </c>
      <c r="BX1129" s="4" t="b">
        <f t="shared" si="1659"/>
        <v>0</v>
      </c>
      <c r="BY1129" s="4" t="b">
        <f t="shared" si="1660"/>
        <v>0</v>
      </c>
      <c r="BZ1129" s="4" t="b">
        <f t="shared" si="1661"/>
        <v>0</v>
      </c>
      <c r="CA1129" s="4" t="b">
        <f t="shared" si="1662"/>
        <v>0</v>
      </c>
      <c r="CB1129" s="4" t="b">
        <f t="shared" si="1663"/>
        <v>0</v>
      </c>
      <c r="CC1129" s="4" t="b">
        <f t="shared" si="1664"/>
        <v>0</v>
      </c>
      <c r="CD1129" s="4" t="b">
        <f t="shared" si="1665"/>
        <v>0</v>
      </c>
      <c r="CE1129" s="4" t="b">
        <f t="shared" si="1666"/>
        <v>0</v>
      </c>
      <c r="CF1129" s="4" t="b">
        <f t="shared" si="1667"/>
        <v>1</v>
      </c>
      <c r="CG1129" s="4" t="b">
        <f t="shared" si="1668"/>
        <v>0</v>
      </c>
      <c r="CH1129" s="4" t="b">
        <f t="shared" si="1669"/>
        <v>0</v>
      </c>
      <c r="CI1129" s="4" t="b">
        <f t="shared" si="1670"/>
        <v>0</v>
      </c>
      <c r="CJ1129" s="4" t="b">
        <f t="shared" si="1671"/>
        <v>0</v>
      </c>
      <c r="CK1129" s="4" t="b">
        <f t="shared" si="1672"/>
        <v>0</v>
      </c>
      <c r="CL1129" s="4" t="b">
        <f t="shared" si="1673"/>
        <v>0</v>
      </c>
      <c r="CM1129" s="4" t="b">
        <f t="shared" si="1674"/>
        <v>0</v>
      </c>
      <c r="CN1129" s="4" t="b">
        <f t="shared" si="1675"/>
        <v>0</v>
      </c>
      <c r="CO1129" s="4" t="b">
        <f t="shared" si="1676"/>
        <v>0</v>
      </c>
      <c r="CP1129" s="4" t="b">
        <f t="shared" si="1677"/>
        <v>0</v>
      </c>
      <c r="CQ1129" s="4" t="b">
        <f t="shared" si="1678"/>
        <v>0</v>
      </c>
      <c r="CR1129" s="4" t="b">
        <f t="shared" si="1679"/>
        <v>0</v>
      </c>
      <c r="CS1129" s="4" t="b">
        <f t="shared" si="1680"/>
        <v>0</v>
      </c>
      <c r="CT1129" s="4" t="b">
        <f t="shared" si="1681"/>
        <v>1</v>
      </c>
      <c r="CU1129" s="4" t="b">
        <f t="shared" si="1682"/>
        <v>0</v>
      </c>
      <c r="CV1129" s="4" t="b">
        <f t="shared" si="1683"/>
        <v>0</v>
      </c>
      <c r="CW1129" s="4" t="b">
        <f t="shared" si="1684"/>
        <v>0</v>
      </c>
      <c r="CX1129" s="4" t="b">
        <f t="shared" si="1685"/>
        <v>0</v>
      </c>
      <c r="CY1129" s="4" t="b">
        <f t="shared" si="1686"/>
        <v>0</v>
      </c>
      <c r="CZ1129" s="4" t="b">
        <f t="shared" si="1687"/>
        <v>0</v>
      </c>
      <c r="DA1129" s="4" t="b">
        <f t="shared" si="1688"/>
        <v>0</v>
      </c>
      <c r="DB1129" s="4" t="b">
        <f t="shared" si="1689"/>
        <v>0</v>
      </c>
      <c r="DC1129" s="4" t="b">
        <f t="shared" si="1690"/>
        <v>0</v>
      </c>
      <c r="DD1129" s="4" t="b">
        <f t="shared" si="1691"/>
        <v>0</v>
      </c>
    </row>
    <row r="1130" spans="1:108">
      <c r="A1130" s="4" t="s">
        <v>765</v>
      </c>
      <c r="B1130" t="s">
        <v>749</v>
      </c>
      <c r="C1130" t="s">
        <v>749</v>
      </c>
      <c r="D1130" s="4"/>
      <c r="E1130" s="4"/>
      <c r="F1130" t="s">
        <v>6121</v>
      </c>
      <c r="G1130" t="s">
        <v>743</v>
      </c>
      <c r="H1130" t="s">
        <v>7444</v>
      </c>
      <c r="I1130" t="s">
        <v>7417</v>
      </c>
      <c r="J1130" s="4" t="s">
        <v>16</v>
      </c>
      <c r="K1130" s="4" t="s">
        <v>16</v>
      </c>
      <c r="L1130" s="4" t="s">
        <v>6337</v>
      </c>
      <c r="M1130" t="s">
        <v>6079</v>
      </c>
      <c r="N1130" s="4" t="s">
        <v>766</v>
      </c>
      <c r="O1130" s="4" t="b">
        <f t="shared" si="1598"/>
        <v>1</v>
      </c>
      <c r="P1130" s="4" t="b">
        <f t="shared" si="1599"/>
        <v>1</v>
      </c>
      <c r="Q1130" s="4" t="b">
        <f t="shared" si="1600"/>
        <v>1</v>
      </c>
      <c r="R1130" s="4" t="b">
        <f t="shared" si="1601"/>
        <v>1</v>
      </c>
      <c r="S1130" s="4" t="b">
        <f t="shared" si="1602"/>
        <v>0</v>
      </c>
      <c r="T1130" s="4" t="b">
        <f t="shared" si="1603"/>
        <v>0</v>
      </c>
      <c r="U1130" s="4" t="b">
        <f t="shared" si="1604"/>
        <v>1</v>
      </c>
      <c r="V1130" s="4" t="b">
        <f t="shared" si="1605"/>
        <v>0</v>
      </c>
      <c r="W1130" s="4" t="b">
        <f t="shared" si="1606"/>
        <v>0</v>
      </c>
      <c r="X1130" s="4" t="b">
        <f t="shared" si="1607"/>
        <v>1</v>
      </c>
      <c r="Y1130" s="4" t="b">
        <f t="shared" si="1608"/>
        <v>1</v>
      </c>
      <c r="Z1130" s="4" t="b">
        <f t="shared" si="1609"/>
        <v>0</v>
      </c>
      <c r="AA1130" s="4" t="b">
        <f t="shared" si="1610"/>
        <v>0</v>
      </c>
      <c r="AB1130" s="4" t="b">
        <f t="shared" si="1611"/>
        <v>0</v>
      </c>
      <c r="AC1130" s="4" t="b">
        <f t="shared" si="1612"/>
        <v>0</v>
      </c>
      <c r="AD1130" s="4" t="b">
        <f t="shared" si="1613"/>
        <v>0</v>
      </c>
      <c r="AE1130" s="4" t="b">
        <f t="shared" si="1614"/>
        <v>0</v>
      </c>
      <c r="AF1130" s="4" t="b">
        <f t="shared" si="1615"/>
        <v>0</v>
      </c>
      <c r="AG1130" s="4" t="b">
        <f t="shared" si="1616"/>
        <v>1</v>
      </c>
      <c r="AH1130" s="4" t="b">
        <f t="shared" si="1617"/>
        <v>1</v>
      </c>
      <c r="AI1130" s="4" t="b">
        <f t="shared" si="1618"/>
        <v>0</v>
      </c>
      <c r="AJ1130" s="4" t="b">
        <f t="shared" si="1619"/>
        <v>0</v>
      </c>
      <c r="AK1130" s="4" t="b">
        <f t="shared" si="1620"/>
        <v>0</v>
      </c>
      <c r="AL1130" s="4" t="b">
        <f t="shared" si="1621"/>
        <v>0</v>
      </c>
      <c r="AM1130" s="4" t="b">
        <f t="shared" si="1622"/>
        <v>0</v>
      </c>
      <c r="AN1130" s="4" t="b">
        <f t="shared" si="1623"/>
        <v>0</v>
      </c>
      <c r="AO1130" s="4" t="b">
        <f t="shared" si="1624"/>
        <v>0</v>
      </c>
      <c r="AP1130" s="4" t="b">
        <f t="shared" si="1625"/>
        <v>0</v>
      </c>
      <c r="AQ1130" s="4" t="b">
        <f t="shared" si="1626"/>
        <v>0</v>
      </c>
      <c r="AR1130" s="4" t="b">
        <f t="shared" si="1627"/>
        <v>0</v>
      </c>
      <c r="AS1130" s="4" t="b">
        <f t="shared" si="1628"/>
        <v>0</v>
      </c>
      <c r="AT1130" s="4" t="b">
        <f t="shared" si="1629"/>
        <v>0</v>
      </c>
      <c r="AU1130" s="4" t="b">
        <f t="shared" si="1630"/>
        <v>0</v>
      </c>
      <c r="AV1130" s="4" t="b">
        <f t="shared" si="1631"/>
        <v>0</v>
      </c>
      <c r="AW1130" s="4" t="b">
        <f t="shared" si="1632"/>
        <v>0</v>
      </c>
      <c r="AX1130" s="4" t="b">
        <f t="shared" si="1633"/>
        <v>0</v>
      </c>
      <c r="AY1130" s="4" t="b">
        <f t="shared" si="1634"/>
        <v>0</v>
      </c>
      <c r="AZ1130" s="4" t="b">
        <f t="shared" si="1635"/>
        <v>0</v>
      </c>
      <c r="BA1130" s="4" t="b">
        <f t="shared" si="1636"/>
        <v>0</v>
      </c>
      <c r="BB1130" s="4" t="b">
        <f t="shared" si="1637"/>
        <v>0</v>
      </c>
      <c r="BC1130" s="4" t="b">
        <f t="shared" si="1638"/>
        <v>0</v>
      </c>
      <c r="BD1130" s="4" t="b">
        <f t="shared" si="1639"/>
        <v>1</v>
      </c>
      <c r="BE1130" s="4" t="b">
        <f t="shared" si="1640"/>
        <v>0</v>
      </c>
      <c r="BF1130" s="4" t="b">
        <f t="shared" si="1641"/>
        <v>0</v>
      </c>
      <c r="BG1130" s="4" t="b">
        <f t="shared" si="1642"/>
        <v>0</v>
      </c>
      <c r="BH1130" s="4" t="b">
        <f t="shared" si="1643"/>
        <v>0</v>
      </c>
      <c r="BI1130" s="4" t="b">
        <f t="shared" si="1644"/>
        <v>0</v>
      </c>
      <c r="BJ1130" s="4" t="b">
        <f t="shared" si="1645"/>
        <v>0</v>
      </c>
      <c r="BK1130" s="4" t="b">
        <f t="shared" si="1646"/>
        <v>0</v>
      </c>
      <c r="BL1130" s="4" t="b">
        <f t="shared" si="1647"/>
        <v>0</v>
      </c>
      <c r="BM1130" s="4" t="b">
        <f t="shared" si="1648"/>
        <v>0</v>
      </c>
      <c r="BN1130" s="4" t="b">
        <f t="shared" si="1649"/>
        <v>0</v>
      </c>
      <c r="BO1130" s="4" t="b">
        <f t="shared" si="1650"/>
        <v>0</v>
      </c>
      <c r="BP1130" s="4" t="b">
        <f t="shared" si="1651"/>
        <v>0</v>
      </c>
      <c r="BQ1130" s="4" t="b">
        <f t="shared" si="1652"/>
        <v>0</v>
      </c>
      <c r="BR1130" s="4" t="b">
        <f t="shared" si="1653"/>
        <v>0</v>
      </c>
      <c r="BS1130" s="4" t="b">
        <f t="shared" si="1654"/>
        <v>1</v>
      </c>
      <c r="BT1130" s="4" t="b">
        <f t="shared" si="1655"/>
        <v>0</v>
      </c>
      <c r="BU1130" s="4" t="b">
        <f t="shared" si="1656"/>
        <v>1</v>
      </c>
      <c r="BV1130" s="4" t="b">
        <f t="shared" si="1657"/>
        <v>0</v>
      </c>
      <c r="BW1130" s="4" t="b">
        <f t="shared" si="1658"/>
        <v>0</v>
      </c>
      <c r="BX1130" s="4" t="b">
        <f t="shared" si="1659"/>
        <v>0</v>
      </c>
      <c r="BY1130" s="4" t="b">
        <f t="shared" si="1660"/>
        <v>0</v>
      </c>
      <c r="BZ1130" s="4" t="b">
        <f t="shared" si="1661"/>
        <v>0</v>
      </c>
      <c r="CA1130" s="4" t="b">
        <f t="shared" si="1662"/>
        <v>0</v>
      </c>
      <c r="CB1130" s="4" t="b">
        <f t="shared" si="1663"/>
        <v>0</v>
      </c>
      <c r="CC1130" s="4" t="b">
        <f t="shared" si="1664"/>
        <v>0</v>
      </c>
      <c r="CD1130" s="4" t="b">
        <f t="shared" si="1665"/>
        <v>1</v>
      </c>
      <c r="CE1130" s="4" t="b">
        <f t="shared" si="1666"/>
        <v>0</v>
      </c>
      <c r="CF1130" s="4" t="b">
        <f t="shared" si="1667"/>
        <v>0</v>
      </c>
      <c r="CG1130" s="4" t="b">
        <f t="shared" si="1668"/>
        <v>0</v>
      </c>
      <c r="CH1130" s="4" t="b">
        <f t="shared" si="1669"/>
        <v>0</v>
      </c>
      <c r="CI1130" s="4" t="b">
        <f t="shared" si="1670"/>
        <v>0</v>
      </c>
      <c r="CJ1130" s="4" t="b">
        <f t="shared" si="1671"/>
        <v>0</v>
      </c>
      <c r="CK1130" s="4" t="b">
        <f t="shared" si="1672"/>
        <v>0</v>
      </c>
      <c r="CL1130" s="4" t="b">
        <f t="shared" si="1673"/>
        <v>0</v>
      </c>
      <c r="CM1130" s="4" t="b">
        <f t="shared" si="1674"/>
        <v>0</v>
      </c>
      <c r="CN1130" s="4" t="b">
        <f t="shared" si="1675"/>
        <v>0</v>
      </c>
      <c r="CO1130" s="4" t="b">
        <f t="shared" si="1676"/>
        <v>0</v>
      </c>
      <c r="CP1130" s="4" t="b">
        <f t="shared" si="1677"/>
        <v>0</v>
      </c>
      <c r="CQ1130" s="4" t="b">
        <f t="shared" si="1678"/>
        <v>0</v>
      </c>
      <c r="CR1130" s="4" t="b">
        <f t="shared" si="1679"/>
        <v>1</v>
      </c>
      <c r="CS1130" s="4" t="b">
        <f t="shared" si="1680"/>
        <v>0</v>
      </c>
      <c r="CT1130" s="4" t="b">
        <f t="shared" si="1681"/>
        <v>0</v>
      </c>
      <c r="CU1130" s="4" t="b">
        <f t="shared" si="1682"/>
        <v>0</v>
      </c>
      <c r="CV1130" s="4" t="b">
        <f t="shared" si="1683"/>
        <v>0</v>
      </c>
      <c r="CW1130" s="4" t="b">
        <f t="shared" si="1684"/>
        <v>0</v>
      </c>
      <c r="CX1130" s="4" t="b">
        <f t="shared" si="1685"/>
        <v>0</v>
      </c>
      <c r="CY1130" s="4" t="b">
        <f t="shared" si="1686"/>
        <v>0</v>
      </c>
      <c r="CZ1130" s="4" t="b">
        <f t="shared" si="1687"/>
        <v>0</v>
      </c>
      <c r="DA1130" s="4" t="b">
        <f t="shared" si="1688"/>
        <v>0</v>
      </c>
      <c r="DB1130" s="4" t="b">
        <f t="shared" si="1689"/>
        <v>0</v>
      </c>
      <c r="DC1130" s="4" t="b">
        <f t="shared" si="1690"/>
        <v>0</v>
      </c>
      <c r="DD1130" s="4" t="b">
        <f t="shared" si="1691"/>
        <v>0</v>
      </c>
    </row>
    <row r="1131" spans="1:108">
      <c r="A1131" s="4" t="s">
        <v>767</v>
      </c>
      <c r="B1131" t="s">
        <v>7360</v>
      </c>
      <c r="C1131" t="s">
        <v>749</v>
      </c>
      <c r="D1131" s="4"/>
      <c r="E1131" s="4"/>
      <c r="F1131" t="s">
        <v>6121</v>
      </c>
      <c r="G1131" t="s">
        <v>743</v>
      </c>
      <c r="H1131" t="s">
        <v>7444</v>
      </c>
      <c r="I1131" t="s">
        <v>7417</v>
      </c>
      <c r="J1131" s="4" t="s">
        <v>16</v>
      </c>
      <c r="K1131" s="4" t="s">
        <v>16</v>
      </c>
      <c r="L1131" s="4" t="s">
        <v>6331</v>
      </c>
      <c r="M1131" t="s">
        <v>6079</v>
      </c>
      <c r="N1131" s="4" t="s">
        <v>219</v>
      </c>
      <c r="O1131" s="4" t="b">
        <f t="shared" si="1598"/>
        <v>1</v>
      </c>
      <c r="P1131" s="4" t="b">
        <f t="shared" si="1599"/>
        <v>1</v>
      </c>
      <c r="Q1131" s="4" t="b">
        <f t="shared" si="1600"/>
        <v>1</v>
      </c>
      <c r="R1131" s="4" t="b">
        <f t="shared" si="1601"/>
        <v>1</v>
      </c>
      <c r="S1131" s="4" t="b">
        <f t="shared" si="1602"/>
        <v>1</v>
      </c>
      <c r="T1131" s="4" t="b">
        <f t="shared" si="1603"/>
        <v>1</v>
      </c>
      <c r="U1131" s="4" t="b">
        <f t="shared" si="1604"/>
        <v>1</v>
      </c>
      <c r="V1131" s="4" t="b">
        <f t="shared" si="1605"/>
        <v>1</v>
      </c>
      <c r="W1131" s="4" t="b">
        <f t="shared" si="1606"/>
        <v>1</v>
      </c>
      <c r="X1131" s="4" t="b">
        <f t="shared" si="1607"/>
        <v>1</v>
      </c>
      <c r="Y1131" s="4" t="b">
        <f t="shared" si="1608"/>
        <v>1</v>
      </c>
      <c r="Z1131" s="4" t="b">
        <f t="shared" si="1609"/>
        <v>1</v>
      </c>
      <c r="AA1131" s="4" t="b">
        <f t="shared" si="1610"/>
        <v>1</v>
      </c>
      <c r="AB1131" s="4" t="b">
        <f t="shared" si="1611"/>
        <v>1</v>
      </c>
      <c r="AC1131" s="4" t="b">
        <f t="shared" si="1612"/>
        <v>1</v>
      </c>
      <c r="AD1131" s="4" t="b">
        <f t="shared" si="1613"/>
        <v>1</v>
      </c>
      <c r="AE1131" s="4" t="b">
        <f t="shared" si="1614"/>
        <v>1</v>
      </c>
      <c r="AF1131" s="4" t="b">
        <f t="shared" si="1615"/>
        <v>1</v>
      </c>
      <c r="AG1131" s="4" t="b">
        <f t="shared" si="1616"/>
        <v>1</v>
      </c>
      <c r="AH1131" s="4" t="b">
        <f t="shared" si="1617"/>
        <v>1</v>
      </c>
      <c r="AI1131" s="4" t="b">
        <f t="shared" si="1618"/>
        <v>1</v>
      </c>
      <c r="AJ1131" s="4" t="b">
        <f t="shared" si="1619"/>
        <v>1</v>
      </c>
      <c r="AK1131" s="4" t="b">
        <f t="shared" si="1620"/>
        <v>1</v>
      </c>
      <c r="AL1131" s="4" t="b">
        <f t="shared" si="1621"/>
        <v>1</v>
      </c>
      <c r="AM1131" s="4" t="b">
        <f t="shared" si="1622"/>
        <v>1</v>
      </c>
      <c r="AN1131" s="4" t="b">
        <f t="shared" si="1623"/>
        <v>1</v>
      </c>
      <c r="AO1131" s="4" t="b">
        <f t="shared" si="1624"/>
        <v>1</v>
      </c>
      <c r="AP1131" s="4" t="b">
        <f t="shared" si="1625"/>
        <v>1</v>
      </c>
      <c r="AQ1131" s="4" t="b">
        <f t="shared" si="1626"/>
        <v>1</v>
      </c>
      <c r="AR1131" s="4" t="b">
        <f t="shared" si="1627"/>
        <v>1</v>
      </c>
      <c r="AS1131" s="4" t="b">
        <f t="shared" si="1628"/>
        <v>1</v>
      </c>
      <c r="AT1131" s="4" t="b">
        <f t="shared" si="1629"/>
        <v>1</v>
      </c>
      <c r="AU1131" s="4" t="b">
        <f t="shared" si="1630"/>
        <v>1</v>
      </c>
      <c r="AV1131" s="4" t="b">
        <f t="shared" si="1631"/>
        <v>1</v>
      </c>
      <c r="AW1131" s="4" t="b">
        <f t="shared" si="1632"/>
        <v>1</v>
      </c>
      <c r="AX1131" s="4" t="b">
        <f t="shared" si="1633"/>
        <v>1</v>
      </c>
      <c r="AY1131" s="4" t="b">
        <f t="shared" si="1634"/>
        <v>1</v>
      </c>
      <c r="AZ1131" s="4" t="b">
        <f t="shared" si="1635"/>
        <v>1</v>
      </c>
      <c r="BA1131" s="4" t="b">
        <f t="shared" si="1636"/>
        <v>1</v>
      </c>
      <c r="BB1131" s="4" t="b">
        <f t="shared" si="1637"/>
        <v>1</v>
      </c>
      <c r="BC1131" s="4" t="b">
        <f t="shared" si="1638"/>
        <v>1</v>
      </c>
      <c r="BD1131" s="4" t="b">
        <f t="shared" si="1639"/>
        <v>1</v>
      </c>
      <c r="BE1131" s="4" t="b">
        <f t="shared" si="1640"/>
        <v>1</v>
      </c>
      <c r="BF1131" s="4" t="b">
        <f t="shared" si="1641"/>
        <v>1</v>
      </c>
      <c r="BG1131" s="4" t="b">
        <f t="shared" si="1642"/>
        <v>1</v>
      </c>
      <c r="BH1131" s="4" t="b">
        <f t="shared" si="1643"/>
        <v>1</v>
      </c>
      <c r="BI1131" s="4" t="b">
        <f t="shared" si="1644"/>
        <v>1</v>
      </c>
      <c r="BJ1131" s="4" t="b">
        <f t="shared" si="1645"/>
        <v>1</v>
      </c>
      <c r="BK1131" s="4" t="b">
        <f t="shared" si="1646"/>
        <v>1</v>
      </c>
      <c r="BL1131" s="4" t="b">
        <f t="shared" si="1647"/>
        <v>1</v>
      </c>
      <c r="BM1131" s="4" t="b">
        <f t="shared" si="1648"/>
        <v>1</v>
      </c>
      <c r="BN1131" s="4" t="b">
        <f t="shared" si="1649"/>
        <v>1</v>
      </c>
      <c r="BO1131" s="4" t="b">
        <f t="shared" si="1650"/>
        <v>1</v>
      </c>
      <c r="BP1131" s="4" t="b">
        <f t="shared" si="1651"/>
        <v>1</v>
      </c>
      <c r="BQ1131" s="4" t="b">
        <f t="shared" si="1652"/>
        <v>1</v>
      </c>
      <c r="BR1131" s="4" t="b">
        <f t="shared" si="1653"/>
        <v>1</v>
      </c>
      <c r="BS1131" s="4" t="b">
        <f t="shared" si="1654"/>
        <v>1</v>
      </c>
      <c r="BT1131" s="4" t="b">
        <f t="shared" si="1655"/>
        <v>1</v>
      </c>
      <c r="BU1131" s="4" t="b">
        <f t="shared" si="1656"/>
        <v>1</v>
      </c>
      <c r="BV1131" s="4" t="b">
        <f t="shared" si="1657"/>
        <v>1</v>
      </c>
      <c r="BW1131" s="4" t="b">
        <f t="shared" si="1658"/>
        <v>1</v>
      </c>
      <c r="BX1131" s="4" t="b">
        <f t="shared" si="1659"/>
        <v>1</v>
      </c>
      <c r="BY1131" s="4" t="b">
        <f t="shared" si="1660"/>
        <v>1</v>
      </c>
      <c r="BZ1131" s="4" t="b">
        <f t="shared" si="1661"/>
        <v>1</v>
      </c>
      <c r="CA1131" s="4" t="b">
        <f t="shared" si="1662"/>
        <v>1</v>
      </c>
      <c r="CB1131" s="4" t="b">
        <f t="shared" si="1663"/>
        <v>1</v>
      </c>
      <c r="CC1131" s="4" t="b">
        <f t="shared" si="1664"/>
        <v>1</v>
      </c>
      <c r="CD1131" s="4" t="b">
        <f t="shared" si="1665"/>
        <v>1</v>
      </c>
      <c r="CE1131" s="4" t="b">
        <f t="shared" si="1666"/>
        <v>1</v>
      </c>
      <c r="CF1131" s="4" t="b">
        <f t="shared" si="1667"/>
        <v>1</v>
      </c>
      <c r="CG1131" s="4" t="b">
        <f t="shared" si="1668"/>
        <v>1</v>
      </c>
      <c r="CH1131" s="4" t="b">
        <f t="shared" si="1669"/>
        <v>1</v>
      </c>
      <c r="CI1131" s="4" t="b">
        <f t="shared" si="1670"/>
        <v>1</v>
      </c>
      <c r="CJ1131" s="4" t="b">
        <f t="shared" si="1671"/>
        <v>1</v>
      </c>
      <c r="CK1131" s="4" t="b">
        <f t="shared" si="1672"/>
        <v>1</v>
      </c>
      <c r="CL1131" s="4" t="b">
        <f t="shared" si="1673"/>
        <v>1</v>
      </c>
      <c r="CM1131" s="4" t="b">
        <f t="shared" si="1674"/>
        <v>1</v>
      </c>
      <c r="CN1131" s="4" t="b">
        <f t="shared" si="1675"/>
        <v>1</v>
      </c>
      <c r="CO1131" s="4" t="b">
        <f t="shared" si="1676"/>
        <v>1</v>
      </c>
      <c r="CP1131" s="4" t="b">
        <f t="shared" si="1677"/>
        <v>1</v>
      </c>
      <c r="CQ1131" s="4" t="b">
        <f t="shared" si="1678"/>
        <v>1</v>
      </c>
      <c r="CR1131" s="4" t="b">
        <f t="shared" si="1679"/>
        <v>1</v>
      </c>
      <c r="CS1131" s="4" t="b">
        <f t="shared" si="1680"/>
        <v>1</v>
      </c>
      <c r="CT1131" s="4" t="b">
        <f t="shared" si="1681"/>
        <v>1</v>
      </c>
      <c r="CU1131" s="4" t="b">
        <f t="shared" si="1682"/>
        <v>1</v>
      </c>
      <c r="CV1131" s="4" t="b">
        <f t="shared" si="1683"/>
        <v>1</v>
      </c>
      <c r="CW1131" s="4" t="b">
        <f t="shared" si="1684"/>
        <v>1</v>
      </c>
      <c r="CX1131" s="4" t="b">
        <f t="shared" si="1685"/>
        <v>1</v>
      </c>
      <c r="CY1131" s="4" t="b">
        <f t="shared" si="1686"/>
        <v>1</v>
      </c>
      <c r="CZ1131" s="4" t="b">
        <f t="shared" si="1687"/>
        <v>1</v>
      </c>
      <c r="DA1131" s="4" t="b">
        <f t="shared" si="1688"/>
        <v>1</v>
      </c>
      <c r="DB1131" s="4" t="b">
        <f t="shared" si="1689"/>
        <v>1</v>
      </c>
      <c r="DC1131" s="4" t="b">
        <f t="shared" si="1690"/>
        <v>1</v>
      </c>
      <c r="DD1131" s="4" t="b">
        <f t="shared" si="1691"/>
        <v>1</v>
      </c>
    </row>
    <row r="1132" spans="1:108">
      <c r="A1132" s="4" t="s">
        <v>768</v>
      </c>
      <c r="B1132" t="s">
        <v>7360</v>
      </c>
      <c r="C1132" t="s">
        <v>749</v>
      </c>
      <c r="D1132" s="4"/>
      <c r="E1132" s="4"/>
      <c r="F1132" t="s">
        <v>6121</v>
      </c>
      <c r="G1132" t="s">
        <v>743</v>
      </c>
      <c r="H1132" t="s">
        <v>7444</v>
      </c>
      <c r="I1132" t="s">
        <v>7417</v>
      </c>
      <c r="J1132" s="4" t="s">
        <v>139</v>
      </c>
      <c r="K1132" s="4" t="s">
        <v>139</v>
      </c>
      <c r="L1132" s="4" t="s">
        <v>6338</v>
      </c>
      <c r="M1132" t="s">
        <v>6079</v>
      </c>
      <c r="N1132" s="4" t="s">
        <v>769</v>
      </c>
      <c r="O1132" s="4" t="b">
        <f t="shared" si="1598"/>
        <v>1</v>
      </c>
      <c r="P1132" s="4" t="b">
        <f t="shared" si="1599"/>
        <v>1</v>
      </c>
      <c r="Q1132" s="4" t="b">
        <f t="shared" si="1600"/>
        <v>1</v>
      </c>
      <c r="R1132" s="4" t="b">
        <f t="shared" si="1601"/>
        <v>0</v>
      </c>
      <c r="S1132" s="4" t="b">
        <f t="shared" si="1602"/>
        <v>1</v>
      </c>
      <c r="T1132" s="4" t="b">
        <f t="shared" si="1603"/>
        <v>1</v>
      </c>
      <c r="U1132" s="4" t="b">
        <f t="shared" si="1604"/>
        <v>1</v>
      </c>
      <c r="V1132" s="4" t="b">
        <f t="shared" si="1605"/>
        <v>0</v>
      </c>
      <c r="W1132" s="4" t="b">
        <f t="shared" si="1606"/>
        <v>1</v>
      </c>
      <c r="X1132" s="4" t="b">
        <f t="shared" si="1607"/>
        <v>1</v>
      </c>
      <c r="Y1132" s="4" t="b">
        <f t="shared" si="1608"/>
        <v>0</v>
      </c>
      <c r="Z1132" s="4" t="b">
        <f t="shared" si="1609"/>
        <v>0</v>
      </c>
      <c r="AA1132" s="4" t="b">
        <f t="shared" si="1610"/>
        <v>0</v>
      </c>
      <c r="AB1132" s="4" t="b">
        <f t="shared" si="1611"/>
        <v>1</v>
      </c>
      <c r="AC1132" s="4" t="b">
        <f t="shared" si="1612"/>
        <v>1</v>
      </c>
      <c r="AD1132" s="4" t="b">
        <f t="shared" si="1613"/>
        <v>0</v>
      </c>
      <c r="AE1132" s="4" t="b">
        <f t="shared" si="1614"/>
        <v>0</v>
      </c>
      <c r="AF1132" s="4" t="b">
        <f t="shared" si="1615"/>
        <v>0</v>
      </c>
      <c r="AG1132" s="4" t="b">
        <f t="shared" si="1616"/>
        <v>0</v>
      </c>
      <c r="AH1132" s="4" t="b">
        <f t="shared" si="1617"/>
        <v>1</v>
      </c>
      <c r="AI1132" s="4" t="b">
        <f t="shared" si="1618"/>
        <v>0</v>
      </c>
      <c r="AJ1132" s="4" t="b">
        <f t="shared" si="1619"/>
        <v>0</v>
      </c>
      <c r="AK1132" s="4" t="b">
        <f t="shared" si="1620"/>
        <v>0</v>
      </c>
      <c r="AL1132" s="4" t="b">
        <f t="shared" si="1621"/>
        <v>0</v>
      </c>
      <c r="AM1132" s="4" t="b">
        <f t="shared" si="1622"/>
        <v>0</v>
      </c>
      <c r="AN1132" s="4" t="b">
        <f t="shared" si="1623"/>
        <v>0</v>
      </c>
      <c r="AO1132" s="4" t="b">
        <f t="shared" si="1624"/>
        <v>0</v>
      </c>
      <c r="AP1132" s="4" t="b">
        <f t="shared" si="1625"/>
        <v>0</v>
      </c>
      <c r="AQ1132" s="4" t="b">
        <f t="shared" si="1626"/>
        <v>0</v>
      </c>
      <c r="AR1132" s="4" t="b">
        <f t="shared" si="1627"/>
        <v>0</v>
      </c>
      <c r="AS1132" s="4" t="b">
        <f t="shared" si="1628"/>
        <v>0</v>
      </c>
      <c r="AT1132" s="4" t="b">
        <f t="shared" si="1629"/>
        <v>0</v>
      </c>
      <c r="AU1132" s="4" t="b">
        <f t="shared" si="1630"/>
        <v>0</v>
      </c>
      <c r="AV1132" s="4" t="b">
        <f t="shared" si="1631"/>
        <v>0</v>
      </c>
      <c r="AW1132" s="4" t="b">
        <f t="shared" si="1632"/>
        <v>0</v>
      </c>
      <c r="AX1132" s="4" t="b">
        <f t="shared" si="1633"/>
        <v>0</v>
      </c>
      <c r="AY1132" s="4" t="b">
        <f t="shared" si="1634"/>
        <v>0</v>
      </c>
      <c r="AZ1132" s="4" t="b">
        <f t="shared" si="1635"/>
        <v>0</v>
      </c>
      <c r="BA1132" s="4" t="b">
        <f t="shared" si="1636"/>
        <v>1</v>
      </c>
      <c r="BB1132" s="4" t="b">
        <f t="shared" si="1637"/>
        <v>0</v>
      </c>
      <c r="BC1132" s="4" t="b">
        <f t="shared" si="1638"/>
        <v>0</v>
      </c>
      <c r="BD1132" s="4" t="b">
        <f t="shared" si="1639"/>
        <v>1</v>
      </c>
      <c r="BE1132" s="4" t="b">
        <f t="shared" si="1640"/>
        <v>0</v>
      </c>
      <c r="BF1132" s="4" t="b">
        <f t="shared" si="1641"/>
        <v>0</v>
      </c>
      <c r="BG1132" s="4" t="b">
        <f t="shared" si="1642"/>
        <v>0</v>
      </c>
      <c r="BH1132" s="4" t="b">
        <f t="shared" si="1643"/>
        <v>1</v>
      </c>
      <c r="BI1132" s="4" t="b">
        <f t="shared" si="1644"/>
        <v>0</v>
      </c>
      <c r="BJ1132" s="4" t="b">
        <f t="shared" si="1645"/>
        <v>0</v>
      </c>
      <c r="BK1132" s="4" t="b">
        <f t="shared" si="1646"/>
        <v>0</v>
      </c>
      <c r="BL1132" s="4" t="b">
        <f t="shared" si="1647"/>
        <v>1</v>
      </c>
      <c r="BM1132" s="4" t="b">
        <f t="shared" si="1648"/>
        <v>0</v>
      </c>
      <c r="BN1132" s="4" t="b">
        <f t="shared" si="1649"/>
        <v>0</v>
      </c>
      <c r="BO1132" s="4" t="b">
        <f t="shared" si="1650"/>
        <v>0</v>
      </c>
      <c r="BP1132" s="4" t="b">
        <f t="shared" si="1651"/>
        <v>1</v>
      </c>
      <c r="BQ1132" s="4" t="b">
        <f t="shared" si="1652"/>
        <v>1</v>
      </c>
      <c r="BR1132" s="4" t="b">
        <f t="shared" si="1653"/>
        <v>0</v>
      </c>
      <c r="BS1132" s="4" t="b">
        <f t="shared" si="1654"/>
        <v>1</v>
      </c>
      <c r="BT1132" s="4" t="b">
        <f t="shared" si="1655"/>
        <v>0</v>
      </c>
      <c r="BU1132" s="4" t="b">
        <f t="shared" si="1656"/>
        <v>0</v>
      </c>
      <c r="BV1132" s="4" t="b">
        <f t="shared" si="1657"/>
        <v>0</v>
      </c>
      <c r="BW1132" s="4" t="b">
        <f t="shared" si="1658"/>
        <v>0</v>
      </c>
      <c r="BX1132" s="4" t="b">
        <f t="shared" si="1659"/>
        <v>0</v>
      </c>
      <c r="BY1132" s="4" t="b">
        <f t="shared" si="1660"/>
        <v>0</v>
      </c>
      <c r="BZ1132" s="4" t="b">
        <f t="shared" si="1661"/>
        <v>1</v>
      </c>
      <c r="CA1132" s="4" t="b">
        <f t="shared" si="1662"/>
        <v>0</v>
      </c>
      <c r="CB1132" s="4" t="b">
        <f t="shared" si="1663"/>
        <v>0</v>
      </c>
      <c r="CC1132" s="4" t="b">
        <f t="shared" si="1664"/>
        <v>0</v>
      </c>
      <c r="CD1132" s="4" t="b">
        <f t="shared" si="1665"/>
        <v>0</v>
      </c>
      <c r="CE1132" s="4" t="b">
        <f t="shared" si="1666"/>
        <v>0</v>
      </c>
      <c r="CF1132" s="4" t="b">
        <f t="shared" si="1667"/>
        <v>1</v>
      </c>
      <c r="CG1132" s="4" t="b">
        <f t="shared" si="1668"/>
        <v>1</v>
      </c>
      <c r="CH1132" s="4" t="b">
        <f t="shared" si="1669"/>
        <v>0</v>
      </c>
      <c r="CI1132" s="4" t="b">
        <f t="shared" si="1670"/>
        <v>0</v>
      </c>
      <c r="CJ1132" s="4" t="b">
        <f t="shared" si="1671"/>
        <v>0</v>
      </c>
      <c r="CK1132" s="4" t="b">
        <f t="shared" si="1672"/>
        <v>0</v>
      </c>
      <c r="CL1132" s="4" t="b">
        <f t="shared" si="1673"/>
        <v>0</v>
      </c>
      <c r="CM1132" s="4" t="b">
        <f t="shared" si="1674"/>
        <v>1</v>
      </c>
      <c r="CN1132" s="4" t="b">
        <f t="shared" si="1675"/>
        <v>0</v>
      </c>
      <c r="CO1132" s="4" t="b">
        <f t="shared" si="1676"/>
        <v>0</v>
      </c>
      <c r="CP1132" s="4" t="b">
        <f t="shared" si="1677"/>
        <v>0</v>
      </c>
      <c r="CQ1132" s="4" t="b">
        <f t="shared" si="1678"/>
        <v>0</v>
      </c>
      <c r="CR1132" s="4" t="b">
        <f t="shared" si="1679"/>
        <v>0</v>
      </c>
      <c r="CS1132" s="4" t="b">
        <f t="shared" si="1680"/>
        <v>0</v>
      </c>
      <c r="CT1132" s="4" t="b">
        <f t="shared" si="1681"/>
        <v>1</v>
      </c>
      <c r="CU1132" s="4" t="b">
        <f t="shared" si="1682"/>
        <v>0</v>
      </c>
      <c r="CV1132" s="4" t="b">
        <f t="shared" si="1683"/>
        <v>0</v>
      </c>
      <c r="CW1132" s="4" t="b">
        <f t="shared" si="1684"/>
        <v>0</v>
      </c>
      <c r="CX1132" s="4" t="b">
        <f t="shared" si="1685"/>
        <v>0</v>
      </c>
      <c r="CY1132" s="4" t="b">
        <f t="shared" si="1686"/>
        <v>0</v>
      </c>
      <c r="CZ1132" s="4" t="b">
        <f t="shared" si="1687"/>
        <v>0</v>
      </c>
      <c r="DA1132" s="4" t="b">
        <f t="shared" si="1688"/>
        <v>0</v>
      </c>
      <c r="DB1132" s="4" t="b">
        <f t="shared" si="1689"/>
        <v>0</v>
      </c>
      <c r="DC1132" s="4" t="b">
        <f t="shared" si="1690"/>
        <v>0</v>
      </c>
      <c r="DD1132" s="4" t="b">
        <f t="shared" si="1691"/>
        <v>0</v>
      </c>
    </row>
    <row r="1133" spans="1:108">
      <c r="A1133" s="4" t="s">
        <v>770</v>
      </c>
      <c r="B1133" t="s">
        <v>7360</v>
      </c>
      <c r="C1133" t="s">
        <v>749</v>
      </c>
      <c r="F1133" t="s">
        <v>6121</v>
      </c>
      <c r="G1133" t="s">
        <v>743</v>
      </c>
      <c r="H1133" t="s">
        <v>7444</v>
      </c>
      <c r="I1133" t="s">
        <v>7417</v>
      </c>
      <c r="J1133" t="s">
        <v>147</v>
      </c>
      <c r="K1133" t="s">
        <v>16</v>
      </c>
      <c r="L1133" t="s">
        <v>6197</v>
      </c>
      <c r="M1133" t="s">
        <v>6079</v>
      </c>
      <c r="N1133" t="s">
        <v>23</v>
      </c>
      <c r="O1133" t="b">
        <f t="shared" si="1598"/>
        <v>1</v>
      </c>
      <c r="P1133" t="b">
        <f t="shared" si="1599"/>
        <v>0</v>
      </c>
      <c r="Q1133" t="b">
        <f t="shared" si="1600"/>
        <v>0</v>
      </c>
      <c r="R1133" t="b">
        <f t="shared" si="1601"/>
        <v>0</v>
      </c>
      <c r="S1133" t="b">
        <f t="shared" si="1602"/>
        <v>1</v>
      </c>
      <c r="T1133" t="b">
        <f t="shared" si="1603"/>
        <v>0</v>
      </c>
      <c r="U1133" t="b">
        <f t="shared" si="1604"/>
        <v>0</v>
      </c>
      <c r="V1133" t="b">
        <f t="shared" si="1605"/>
        <v>0</v>
      </c>
      <c r="W1133" t="b">
        <f t="shared" si="1606"/>
        <v>0</v>
      </c>
      <c r="X1133" t="b">
        <f t="shared" si="1607"/>
        <v>0</v>
      </c>
      <c r="Y1133" t="b">
        <f t="shared" si="1608"/>
        <v>0</v>
      </c>
      <c r="Z1133" t="b">
        <f t="shared" si="1609"/>
        <v>0</v>
      </c>
      <c r="AA1133" t="b">
        <f t="shared" si="1610"/>
        <v>0</v>
      </c>
      <c r="AB1133" t="b">
        <f t="shared" si="1611"/>
        <v>1</v>
      </c>
      <c r="AC1133" t="b">
        <f t="shared" si="1612"/>
        <v>0</v>
      </c>
      <c r="AD1133" t="b">
        <f t="shared" si="1613"/>
        <v>0</v>
      </c>
      <c r="AE1133" t="b">
        <f t="shared" si="1614"/>
        <v>0</v>
      </c>
      <c r="AF1133" t="b">
        <f t="shared" si="1615"/>
        <v>0</v>
      </c>
      <c r="AG1133" t="b">
        <f t="shared" si="1616"/>
        <v>0</v>
      </c>
      <c r="AH1133" t="b">
        <f t="shared" si="1617"/>
        <v>0</v>
      </c>
      <c r="AI1133" t="b">
        <f t="shared" si="1618"/>
        <v>0</v>
      </c>
      <c r="AJ1133" t="b">
        <f t="shared" si="1619"/>
        <v>0</v>
      </c>
      <c r="AK1133" t="b">
        <f t="shared" si="1620"/>
        <v>0</v>
      </c>
      <c r="AL1133" t="b">
        <f t="shared" si="1621"/>
        <v>0</v>
      </c>
      <c r="AM1133" t="b">
        <f t="shared" si="1622"/>
        <v>0</v>
      </c>
      <c r="AN1133" t="b">
        <f t="shared" si="1623"/>
        <v>0</v>
      </c>
      <c r="AO1133" t="b">
        <f t="shared" si="1624"/>
        <v>0</v>
      </c>
      <c r="AP1133" t="b">
        <f t="shared" si="1625"/>
        <v>0</v>
      </c>
      <c r="AQ1133" t="b">
        <f t="shared" si="1626"/>
        <v>0</v>
      </c>
      <c r="AR1133" t="b">
        <f t="shared" si="1627"/>
        <v>0</v>
      </c>
      <c r="AS1133" t="b">
        <f t="shared" si="1628"/>
        <v>0</v>
      </c>
      <c r="AT1133" t="b">
        <f t="shared" si="1629"/>
        <v>0</v>
      </c>
      <c r="AU1133" t="b">
        <f t="shared" si="1630"/>
        <v>0</v>
      </c>
      <c r="AV1133" t="b">
        <f t="shared" si="1631"/>
        <v>0</v>
      </c>
      <c r="AW1133" t="b">
        <f t="shared" si="1632"/>
        <v>0</v>
      </c>
      <c r="AX1133" t="b">
        <f t="shared" si="1633"/>
        <v>0</v>
      </c>
      <c r="AY1133" t="b">
        <f t="shared" si="1634"/>
        <v>0</v>
      </c>
      <c r="AZ1133" t="b">
        <f t="shared" si="1635"/>
        <v>0</v>
      </c>
      <c r="BA1133" t="b">
        <f t="shared" si="1636"/>
        <v>0</v>
      </c>
      <c r="BB1133" t="b">
        <f t="shared" si="1637"/>
        <v>0</v>
      </c>
      <c r="BC1133" t="b">
        <f t="shared" si="1638"/>
        <v>0</v>
      </c>
      <c r="BD1133" t="b">
        <f t="shared" si="1639"/>
        <v>0</v>
      </c>
      <c r="BE1133" t="b">
        <f t="shared" si="1640"/>
        <v>0</v>
      </c>
      <c r="BF1133" t="b">
        <f t="shared" si="1641"/>
        <v>0</v>
      </c>
      <c r="BG1133" t="b">
        <f t="shared" si="1642"/>
        <v>0</v>
      </c>
      <c r="BH1133" t="b">
        <f t="shared" si="1643"/>
        <v>0</v>
      </c>
      <c r="BI1133" t="b">
        <f t="shared" si="1644"/>
        <v>0</v>
      </c>
      <c r="BJ1133" t="b">
        <f t="shared" si="1645"/>
        <v>0</v>
      </c>
      <c r="BK1133" t="b">
        <f t="shared" si="1646"/>
        <v>0</v>
      </c>
      <c r="BL1133" t="b">
        <f t="shared" si="1647"/>
        <v>0</v>
      </c>
      <c r="BM1133" t="b">
        <f t="shared" si="1648"/>
        <v>0</v>
      </c>
      <c r="BN1133" t="b">
        <f t="shared" si="1649"/>
        <v>0</v>
      </c>
      <c r="BO1133" t="b">
        <f t="shared" si="1650"/>
        <v>0</v>
      </c>
      <c r="BP1133" t="b">
        <f t="shared" si="1651"/>
        <v>0</v>
      </c>
      <c r="BQ1133" t="b">
        <f t="shared" si="1652"/>
        <v>0</v>
      </c>
      <c r="BR1133" t="b">
        <f t="shared" si="1653"/>
        <v>0</v>
      </c>
      <c r="BS1133" t="b">
        <f t="shared" si="1654"/>
        <v>0</v>
      </c>
      <c r="BT1133" t="b">
        <f t="shared" si="1655"/>
        <v>0</v>
      </c>
      <c r="BU1133" t="b">
        <f t="shared" si="1656"/>
        <v>0</v>
      </c>
      <c r="BV1133" t="b">
        <f t="shared" si="1657"/>
        <v>0</v>
      </c>
      <c r="BW1133" t="b">
        <f t="shared" si="1658"/>
        <v>0</v>
      </c>
      <c r="BX1133" t="b">
        <f t="shared" si="1659"/>
        <v>0</v>
      </c>
      <c r="BY1133" t="b">
        <f t="shared" si="1660"/>
        <v>0</v>
      </c>
      <c r="BZ1133" t="b">
        <f t="shared" si="1661"/>
        <v>0</v>
      </c>
      <c r="CA1133" t="b">
        <f t="shared" si="1662"/>
        <v>0</v>
      </c>
      <c r="CB1133" t="b">
        <f t="shared" si="1663"/>
        <v>0</v>
      </c>
      <c r="CC1133" t="b">
        <f t="shared" si="1664"/>
        <v>0</v>
      </c>
      <c r="CD1133" t="b">
        <f t="shared" si="1665"/>
        <v>0</v>
      </c>
      <c r="CE1133" t="b">
        <f t="shared" si="1666"/>
        <v>0</v>
      </c>
      <c r="CF1133" t="b">
        <f t="shared" si="1667"/>
        <v>0</v>
      </c>
      <c r="CG1133" t="b">
        <f t="shared" si="1668"/>
        <v>0</v>
      </c>
      <c r="CH1133" t="b">
        <f t="shared" si="1669"/>
        <v>0</v>
      </c>
      <c r="CI1133" t="b">
        <f t="shared" si="1670"/>
        <v>0</v>
      </c>
      <c r="CJ1133" t="b">
        <f t="shared" si="1671"/>
        <v>0</v>
      </c>
      <c r="CK1133" t="b">
        <f t="shared" si="1672"/>
        <v>0</v>
      </c>
      <c r="CL1133" t="b">
        <f t="shared" si="1673"/>
        <v>0</v>
      </c>
      <c r="CM1133" t="b">
        <f t="shared" si="1674"/>
        <v>0</v>
      </c>
      <c r="CN1133" t="b">
        <f t="shared" si="1675"/>
        <v>0</v>
      </c>
      <c r="CO1133" t="b">
        <f t="shared" si="1676"/>
        <v>0</v>
      </c>
      <c r="CP1133" t="b">
        <f t="shared" si="1677"/>
        <v>0</v>
      </c>
      <c r="CQ1133" t="b">
        <f t="shared" si="1678"/>
        <v>0</v>
      </c>
      <c r="CR1133" t="b">
        <f t="shared" si="1679"/>
        <v>0</v>
      </c>
      <c r="CS1133" t="b">
        <f t="shared" si="1680"/>
        <v>0</v>
      </c>
      <c r="CT1133" t="b">
        <f t="shared" si="1681"/>
        <v>0</v>
      </c>
      <c r="CU1133" t="b">
        <f t="shared" si="1682"/>
        <v>0</v>
      </c>
      <c r="CV1133" t="b">
        <f t="shared" si="1683"/>
        <v>0</v>
      </c>
      <c r="CW1133" t="b">
        <f t="shared" si="1684"/>
        <v>0</v>
      </c>
      <c r="CX1133" t="b">
        <f t="shared" si="1685"/>
        <v>0</v>
      </c>
      <c r="CY1133" t="b">
        <f t="shared" si="1686"/>
        <v>0</v>
      </c>
      <c r="CZ1133" t="b">
        <f t="shared" si="1687"/>
        <v>0</v>
      </c>
      <c r="DA1133" t="b">
        <f t="shared" si="1688"/>
        <v>0</v>
      </c>
      <c r="DB1133" t="b">
        <f t="shared" si="1689"/>
        <v>0</v>
      </c>
      <c r="DC1133" t="b">
        <f t="shared" si="1690"/>
        <v>0</v>
      </c>
      <c r="DD1133" t="b">
        <f t="shared" si="1691"/>
        <v>0</v>
      </c>
    </row>
    <row r="1134" spans="1:108">
      <c r="A1134" t="s">
        <v>771</v>
      </c>
      <c r="B1134" t="s">
        <v>7360</v>
      </c>
      <c r="C1134" t="s">
        <v>749</v>
      </c>
      <c r="F1134" t="s">
        <v>6121</v>
      </c>
      <c r="G1134" t="s">
        <v>743</v>
      </c>
      <c r="H1134" t="s">
        <v>7444</v>
      </c>
      <c r="I1134" t="s">
        <v>7417</v>
      </c>
      <c r="J1134" t="s">
        <v>143</v>
      </c>
      <c r="K1134" t="s">
        <v>143</v>
      </c>
      <c r="L1134" t="s">
        <v>2107</v>
      </c>
      <c r="M1134" t="s">
        <v>6079</v>
      </c>
      <c r="N1134" t="s">
        <v>772</v>
      </c>
      <c r="O1134" t="b">
        <f t="shared" si="1598"/>
        <v>1</v>
      </c>
      <c r="P1134" t="b">
        <f t="shared" si="1599"/>
        <v>0</v>
      </c>
      <c r="Q1134" t="b">
        <f t="shared" si="1600"/>
        <v>0</v>
      </c>
      <c r="R1134" t="b">
        <f t="shared" si="1601"/>
        <v>0</v>
      </c>
      <c r="S1134" t="b">
        <f t="shared" si="1602"/>
        <v>0</v>
      </c>
      <c r="T1134" t="b">
        <f t="shared" si="1603"/>
        <v>0</v>
      </c>
      <c r="U1134" t="b">
        <f t="shared" si="1604"/>
        <v>0</v>
      </c>
      <c r="V1134" t="b">
        <f t="shared" si="1605"/>
        <v>0</v>
      </c>
      <c r="W1134" t="b">
        <f t="shared" si="1606"/>
        <v>1</v>
      </c>
      <c r="X1134" t="b">
        <f t="shared" si="1607"/>
        <v>1</v>
      </c>
      <c r="Y1134" t="b">
        <f t="shared" si="1608"/>
        <v>0</v>
      </c>
      <c r="Z1134" t="b">
        <f t="shared" si="1609"/>
        <v>0</v>
      </c>
      <c r="AA1134" t="b">
        <f t="shared" si="1610"/>
        <v>0</v>
      </c>
      <c r="AB1134" t="b">
        <f t="shared" si="1611"/>
        <v>0</v>
      </c>
      <c r="AC1134" t="b">
        <f t="shared" si="1612"/>
        <v>0</v>
      </c>
      <c r="AD1134" t="b">
        <f t="shared" si="1613"/>
        <v>0</v>
      </c>
      <c r="AE1134" t="b">
        <f t="shared" si="1614"/>
        <v>0</v>
      </c>
      <c r="AF1134" t="b">
        <f t="shared" si="1615"/>
        <v>0</v>
      </c>
      <c r="AG1134" t="b">
        <f t="shared" si="1616"/>
        <v>0</v>
      </c>
      <c r="AH1134" t="b">
        <f t="shared" si="1617"/>
        <v>0</v>
      </c>
      <c r="AI1134" t="b">
        <f t="shared" si="1618"/>
        <v>0</v>
      </c>
      <c r="AJ1134" t="b">
        <f t="shared" si="1619"/>
        <v>0</v>
      </c>
      <c r="AK1134" t="b">
        <f t="shared" si="1620"/>
        <v>0</v>
      </c>
      <c r="AL1134" t="b">
        <f t="shared" si="1621"/>
        <v>0</v>
      </c>
      <c r="AM1134" t="b">
        <f t="shared" si="1622"/>
        <v>0</v>
      </c>
      <c r="AN1134" t="b">
        <f t="shared" si="1623"/>
        <v>0</v>
      </c>
      <c r="AO1134" t="b">
        <f t="shared" si="1624"/>
        <v>0</v>
      </c>
      <c r="AP1134" t="b">
        <f t="shared" si="1625"/>
        <v>0</v>
      </c>
      <c r="AQ1134" t="b">
        <f t="shared" si="1626"/>
        <v>0</v>
      </c>
      <c r="AR1134" t="b">
        <f t="shared" si="1627"/>
        <v>0</v>
      </c>
      <c r="AS1134" t="b">
        <f t="shared" si="1628"/>
        <v>0</v>
      </c>
      <c r="AT1134" t="b">
        <f t="shared" si="1629"/>
        <v>0</v>
      </c>
      <c r="AU1134" t="b">
        <f t="shared" si="1630"/>
        <v>0</v>
      </c>
      <c r="AV1134" t="b">
        <f t="shared" si="1631"/>
        <v>0</v>
      </c>
      <c r="AW1134" t="b">
        <f t="shared" si="1632"/>
        <v>0</v>
      </c>
      <c r="AX1134" t="b">
        <f t="shared" si="1633"/>
        <v>0</v>
      </c>
      <c r="AY1134" t="b">
        <f t="shared" si="1634"/>
        <v>0</v>
      </c>
      <c r="AZ1134" t="b">
        <f t="shared" si="1635"/>
        <v>0</v>
      </c>
      <c r="BA1134" t="b">
        <f t="shared" si="1636"/>
        <v>1</v>
      </c>
      <c r="BB1134" t="b">
        <f t="shared" si="1637"/>
        <v>0</v>
      </c>
      <c r="BC1134" t="b">
        <f t="shared" si="1638"/>
        <v>0</v>
      </c>
      <c r="BD1134" t="b">
        <f t="shared" si="1639"/>
        <v>1</v>
      </c>
      <c r="BE1134" t="b">
        <f t="shared" si="1640"/>
        <v>0</v>
      </c>
      <c r="BF1134" t="b">
        <f t="shared" si="1641"/>
        <v>0</v>
      </c>
      <c r="BG1134" t="b">
        <f t="shared" si="1642"/>
        <v>0</v>
      </c>
      <c r="BH1134" t="b">
        <f t="shared" si="1643"/>
        <v>0</v>
      </c>
      <c r="BI1134" t="b">
        <f t="shared" si="1644"/>
        <v>0</v>
      </c>
      <c r="BJ1134" t="b">
        <f t="shared" si="1645"/>
        <v>0</v>
      </c>
      <c r="BK1134" t="b">
        <f t="shared" si="1646"/>
        <v>0</v>
      </c>
      <c r="BL1134" t="b">
        <f t="shared" si="1647"/>
        <v>0</v>
      </c>
      <c r="BM1134" t="b">
        <f t="shared" si="1648"/>
        <v>0</v>
      </c>
      <c r="BN1134" t="b">
        <f t="shared" si="1649"/>
        <v>0</v>
      </c>
      <c r="BO1134" t="b">
        <f t="shared" si="1650"/>
        <v>0</v>
      </c>
      <c r="BP1134" t="b">
        <f t="shared" si="1651"/>
        <v>0</v>
      </c>
      <c r="BQ1134" t="b">
        <f t="shared" si="1652"/>
        <v>0</v>
      </c>
      <c r="BR1134" t="b">
        <f t="shared" si="1653"/>
        <v>0</v>
      </c>
      <c r="BS1134" t="b">
        <f t="shared" si="1654"/>
        <v>0</v>
      </c>
      <c r="BT1134" t="b">
        <f t="shared" si="1655"/>
        <v>0</v>
      </c>
      <c r="BU1134" t="b">
        <f t="shared" si="1656"/>
        <v>0</v>
      </c>
      <c r="BV1134" t="b">
        <f t="shared" si="1657"/>
        <v>0</v>
      </c>
      <c r="BW1134" t="b">
        <f t="shared" si="1658"/>
        <v>0</v>
      </c>
      <c r="BX1134" t="b">
        <f t="shared" si="1659"/>
        <v>0</v>
      </c>
      <c r="BY1134" t="b">
        <f t="shared" si="1660"/>
        <v>0</v>
      </c>
      <c r="BZ1134" t="b">
        <f t="shared" si="1661"/>
        <v>0</v>
      </c>
      <c r="CA1134" t="b">
        <f t="shared" si="1662"/>
        <v>0</v>
      </c>
      <c r="CB1134" t="b">
        <f t="shared" si="1663"/>
        <v>0</v>
      </c>
      <c r="CC1134" t="b">
        <f t="shared" si="1664"/>
        <v>0</v>
      </c>
      <c r="CD1134" t="b">
        <f t="shared" si="1665"/>
        <v>0</v>
      </c>
      <c r="CE1134" t="b">
        <f t="shared" si="1666"/>
        <v>0</v>
      </c>
      <c r="CF1134" t="b">
        <f t="shared" si="1667"/>
        <v>1</v>
      </c>
      <c r="CG1134" t="b">
        <f t="shared" si="1668"/>
        <v>0</v>
      </c>
      <c r="CH1134" t="b">
        <f t="shared" si="1669"/>
        <v>0</v>
      </c>
      <c r="CI1134" t="b">
        <f t="shared" si="1670"/>
        <v>0</v>
      </c>
      <c r="CJ1134" t="b">
        <f t="shared" si="1671"/>
        <v>0</v>
      </c>
      <c r="CK1134" t="b">
        <f t="shared" si="1672"/>
        <v>0</v>
      </c>
      <c r="CL1134" t="b">
        <f t="shared" si="1673"/>
        <v>0</v>
      </c>
      <c r="CM1134" t="b">
        <f t="shared" si="1674"/>
        <v>0</v>
      </c>
      <c r="CN1134" t="b">
        <f t="shared" si="1675"/>
        <v>0</v>
      </c>
      <c r="CO1134" t="b">
        <f t="shared" si="1676"/>
        <v>0</v>
      </c>
      <c r="CP1134" t="b">
        <f t="shared" si="1677"/>
        <v>0</v>
      </c>
      <c r="CQ1134" t="b">
        <f t="shared" si="1678"/>
        <v>0</v>
      </c>
      <c r="CR1134" t="b">
        <f t="shared" si="1679"/>
        <v>0</v>
      </c>
      <c r="CS1134" t="b">
        <f t="shared" si="1680"/>
        <v>0</v>
      </c>
      <c r="CT1134" t="b">
        <f t="shared" si="1681"/>
        <v>0</v>
      </c>
      <c r="CU1134" t="b">
        <f t="shared" si="1682"/>
        <v>0</v>
      </c>
      <c r="CV1134" t="b">
        <f t="shared" si="1683"/>
        <v>0</v>
      </c>
      <c r="CW1134" t="b">
        <f t="shared" si="1684"/>
        <v>0</v>
      </c>
      <c r="CX1134" t="b">
        <f t="shared" si="1685"/>
        <v>0</v>
      </c>
      <c r="CY1134" t="b">
        <f t="shared" si="1686"/>
        <v>0</v>
      </c>
      <c r="CZ1134" t="b">
        <f t="shared" si="1687"/>
        <v>0</v>
      </c>
      <c r="DA1134" t="b">
        <f t="shared" si="1688"/>
        <v>0</v>
      </c>
      <c r="DB1134" t="b">
        <f t="shared" si="1689"/>
        <v>0</v>
      </c>
      <c r="DC1134" t="b">
        <f t="shared" si="1690"/>
        <v>0</v>
      </c>
      <c r="DD1134" t="b">
        <f t="shared" si="1691"/>
        <v>0</v>
      </c>
    </row>
    <row r="1135" spans="1:108">
      <c r="A1135" s="4" t="s">
        <v>744</v>
      </c>
      <c r="C1135" t="s">
        <v>745</v>
      </c>
      <c r="D1135" s="4"/>
      <c r="E1135" s="4"/>
      <c r="F1135" t="s">
        <v>6120</v>
      </c>
      <c r="G1135" t="s">
        <v>743</v>
      </c>
      <c r="H1135" t="s">
        <v>7444</v>
      </c>
      <c r="I1135" t="s">
        <v>7417</v>
      </c>
      <c r="J1135" s="4" t="s">
        <v>139</v>
      </c>
      <c r="K1135" s="4" t="s">
        <v>139</v>
      </c>
      <c r="L1135" s="4" t="s">
        <v>6156</v>
      </c>
      <c r="M1135" t="s">
        <v>6079</v>
      </c>
      <c r="N1135" s="4" t="s">
        <v>66</v>
      </c>
      <c r="O1135" s="4" t="b">
        <f t="shared" si="1598"/>
        <v>1</v>
      </c>
      <c r="P1135" s="4" t="b">
        <f t="shared" si="1599"/>
        <v>0</v>
      </c>
      <c r="Q1135" s="4" t="b">
        <f t="shared" si="1600"/>
        <v>0</v>
      </c>
      <c r="R1135" s="4" t="b">
        <f t="shared" si="1601"/>
        <v>0</v>
      </c>
      <c r="S1135" s="4" t="b">
        <f t="shared" si="1602"/>
        <v>0</v>
      </c>
      <c r="T1135" s="4" t="b">
        <f t="shared" si="1603"/>
        <v>0</v>
      </c>
      <c r="U1135" s="4" t="b">
        <f t="shared" si="1604"/>
        <v>1</v>
      </c>
      <c r="V1135" s="4" t="b">
        <f t="shared" si="1605"/>
        <v>0</v>
      </c>
      <c r="W1135" s="4" t="b">
        <f t="shared" si="1606"/>
        <v>0</v>
      </c>
      <c r="X1135" s="4" t="b">
        <f t="shared" si="1607"/>
        <v>0</v>
      </c>
      <c r="Y1135" s="4" t="b">
        <f t="shared" si="1608"/>
        <v>0</v>
      </c>
      <c r="Z1135" s="4" t="b">
        <f t="shared" si="1609"/>
        <v>0</v>
      </c>
      <c r="AA1135" s="4" t="b">
        <f t="shared" si="1610"/>
        <v>0</v>
      </c>
      <c r="AB1135" s="4" t="b">
        <f t="shared" si="1611"/>
        <v>0</v>
      </c>
      <c r="AC1135" s="4" t="b">
        <f t="shared" si="1612"/>
        <v>0</v>
      </c>
      <c r="AD1135" s="4" t="b">
        <f t="shared" si="1613"/>
        <v>0</v>
      </c>
      <c r="AE1135" s="4" t="b">
        <f t="shared" si="1614"/>
        <v>0</v>
      </c>
      <c r="AF1135" s="4" t="b">
        <f t="shared" si="1615"/>
        <v>0</v>
      </c>
      <c r="AG1135" s="4" t="b">
        <f t="shared" si="1616"/>
        <v>0</v>
      </c>
      <c r="AH1135" s="4" t="b">
        <f t="shared" si="1617"/>
        <v>0</v>
      </c>
      <c r="AI1135" s="4" t="b">
        <f t="shared" si="1618"/>
        <v>0</v>
      </c>
      <c r="AJ1135" s="4" t="b">
        <f t="shared" si="1619"/>
        <v>0</v>
      </c>
      <c r="AK1135" s="4" t="b">
        <f t="shared" si="1620"/>
        <v>0</v>
      </c>
      <c r="AL1135" s="4" t="b">
        <f t="shared" si="1621"/>
        <v>0</v>
      </c>
      <c r="AM1135" s="4" t="b">
        <f t="shared" si="1622"/>
        <v>0</v>
      </c>
      <c r="AN1135" s="4" t="b">
        <f t="shared" si="1623"/>
        <v>0</v>
      </c>
      <c r="AO1135" s="4" t="b">
        <f t="shared" si="1624"/>
        <v>0</v>
      </c>
      <c r="AP1135" s="4" t="b">
        <f t="shared" si="1625"/>
        <v>0</v>
      </c>
      <c r="AQ1135" s="4" t="b">
        <f t="shared" si="1626"/>
        <v>0</v>
      </c>
      <c r="AR1135" s="4" t="b">
        <f t="shared" si="1627"/>
        <v>0</v>
      </c>
      <c r="AS1135" s="4" t="b">
        <f t="shared" si="1628"/>
        <v>0</v>
      </c>
      <c r="AT1135" s="4" t="b">
        <f t="shared" si="1629"/>
        <v>0</v>
      </c>
      <c r="AU1135" s="4" t="b">
        <f t="shared" si="1630"/>
        <v>0</v>
      </c>
      <c r="AV1135" s="4" t="b">
        <f t="shared" si="1631"/>
        <v>0</v>
      </c>
      <c r="AW1135" s="4" t="b">
        <f t="shared" si="1632"/>
        <v>0</v>
      </c>
      <c r="AX1135" s="4" t="b">
        <f t="shared" si="1633"/>
        <v>0</v>
      </c>
      <c r="AY1135" s="4" t="b">
        <f t="shared" si="1634"/>
        <v>0</v>
      </c>
      <c r="AZ1135" s="4" t="b">
        <f t="shared" si="1635"/>
        <v>0</v>
      </c>
      <c r="BA1135" s="4" t="b">
        <f t="shared" si="1636"/>
        <v>0</v>
      </c>
      <c r="BB1135" s="4" t="b">
        <f t="shared" si="1637"/>
        <v>0</v>
      </c>
      <c r="BC1135" s="4" t="b">
        <f t="shared" si="1638"/>
        <v>0</v>
      </c>
      <c r="BD1135" s="4" t="b">
        <f t="shared" si="1639"/>
        <v>0</v>
      </c>
      <c r="BE1135" s="4" t="b">
        <f t="shared" si="1640"/>
        <v>0</v>
      </c>
      <c r="BF1135" s="4" t="b">
        <f t="shared" si="1641"/>
        <v>0</v>
      </c>
      <c r="BG1135" s="4" t="b">
        <f t="shared" si="1642"/>
        <v>0</v>
      </c>
      <c r="BH1135" s="4" t="b">
        <f t="shared" si="1643"/>
        <v>0</v>
      </c>
      <c r="BI1135" s="4" t="b">
        <f t="shared" si="1644"/>
        <v>0</v>
      </c>
      <c r="BJ1135" s="4" t="b">
        <f t="shared" si="1645"/>
        <v>0</v>
      </c>
      <c r="BK1135" s="4" t="b">
        <f t="shared" si="1646"/>
        <v>0</v>
      </c>
      <c r="BL1135" s="4" t="b">
        <f t="shared" si="1647"/>
        <v>0</v>
      </c>
      <c r="BM1135" s="4" t="b">
        <f t="shared" si="1648"/>
        <v>0</v>
      </c>
      <c r="BN1135" s="4" t="b">
        <f t="shared" si="1649"/>
        <v>0</v>
      </c>
      <c r="BO1135" s="4" t="b">
        <f t="shared" si="1650"/>
        <v>0</v>
      </c>
      <c r="BP1135" s="4" t="b">
        <f t="shared" si="1651"/>
        <v>0</v>
      </c>
      <c r="BQ1135" s="4" t="b">
        <f t="shared" si="1652"/>
        <v>0</v>
      </c>
      <c r="BR1135" s="4" t="b">
        <f t="shared" si="1653"/>
        <v>0</v>
      </c>
      <c r="BS1135" s="4" t="b">
        <f t="shared" si="1654"/>
        <v>1</v>
      </c>
      <c r="BT1135" s="4" t="b">
        <f t="shared" si="1655"/>
        <v>0</v>
      </c>
      <c r="BU1135" s="4" t="b">
        <f t="shared" si="1656"/>
        <v>0</v>
      </c>
      <c r="BV1135" s="4" t="b">
        <f t="shared" si="1657"/>
        <v>0</v>
      </c>
      <c r="BW1135" s="4" t="b">
        <f t="shared" si="1658"/>
        <v>0</v>
      </c>
      <c r="BX1135" s="4" t="b">
        <f t="shared" si="1659"/>
        <v>0</v>
      </c>
      <c r="BY1135" s="4" t="b">
        <f t="shared" si="1660"/>
        <v>0</v>
      </c>
      <c r="BZ1135" s="4" t="b">
        <f t="shared" si="1661"/>
        <v>0</v>
      </c>
      <c r="CA1135" s="4" t="b">
        <f t="shared" si="1662"/>
        <v>0</v>
      </c>
      <c r="CB1135" s="4" t="b">
        <f t="shared" si="1663"/>
        <v>0</v>
      </c>
      <c r="CC1135" s="4" t="b">
        <f t="shared" si="1664"/>
        <v>0</v>
      </c>
      <c r="CD1135" s="4" t="b">
        <f t="shared" si="1665"/>
        <v>0</v>
      </c>
      <c r="CE1135" s="4" t="b">
        <f t="shared" si="1666"/>
        <v>0</v>
      </c>
      <c r="CF1135" s="4" t="b">
        <f t="shared" si="1667"/>
        <v>0</v>
      </c>
      <c r="CG1135" s="4" t="b">
        <f t="shared" si="1668"/>
        <v>0</v>
      </c>
      <c r="CH1135" s="4" t="b">
        <f t="shared" si="1669"/>
        <v>0</v>
      </c>
      <c r="CI1135" s="4" t="b">
        <f t="shared" si="1670"/>
        <v>0</v>
      </c>
      <c r="CJ1135" s="4" t="b">
        <f t="shared" si="1671"/>
        <v>0</v>
      </c>
      <c r="CK1135" s="4" t="b">
        <f t="shared" si="1672"/>
        <v>0</v>
      </c>
      <c r="CL1135" s="4" t="b">
        <f t="shared" si="1673"/>
        <v>0</v>
      </c>
      <c r="CM1135" s="4" t="b">
        <f t="shared" si="1674"/>
        <v>0</v>
      </c>
      <c r="CN1135" s="4" t="b">
        <f t="shared" si="1675"/>
        <v>0</v>
      </c>
      <c r="CO1135" s="4" t="b">
        <f t="shared" si="1676"/>
        <v>0</v>
      </c>
      <c r="CP1135" s="4" t="b">
        <f t="shared" si="1677"/>
        <v>0</v>
      </c>
      <c r="CQ1135" s="4" t="b">
        <f t="shared" si="1678"/>
        <v>0</v>
      </c>
      <c r="CR1135" s="4" t="b">
        <f t="shared" si="1679"/>
        <v>0</v>
      </c>
      <c r="CS1135" s="4" t="b">
        <f t="shared" si="1680"/>
        <v>0</v>
      </c>
      <c r="CT1135" s="4" t="b">
        <f t="shared" si="1681"/>
        <v>0</v>
      </c>
      <c r="CU1135" s="4" t="b">
        <f t="shared" si="1682"/>
        <v>0</v>
      </c>
      <c r="CV1135" s="4" t="b">
        <f t="shared" si="1683"/>
        <v>0</v>
      </c>
      <c r="CW1135" s="4" t="b">
        <f t="shared" si="1684"/>
        <v>0</v>
      </c>
      <c r="CX1135" s="4" t="b">
        <f t="shared" si="1685"/>
        <v>0</v>
      </c>
      <c r="CY1135" s="4" t="b">
        <f t="shared" si="1686"/>
        <v>0</v>
      </c>
      <c r="CZ1135" s="4" t="b">
        <f t="shared" si="1687"/>
        <v>0</v>
      </c>
      <c r="DA1135" s="4" t="b">
        <f t="shared" si="1688"/>
        <v>0</v>
      </c>
      <c r="DB1135" s="4" t="b">
        <f t="shared" si="1689"/>
        <v>0</v>
      </c>
      <c r="DC1135" s="4" t="b">
        <f t="shared" si="1690"/>
        <v>0</v>
      </c>
      <c r="DD1135" s="4" t="b">
        <f t="shared" si="1691"/>
        <v>0</v>
      </c>
    </row>
    <row r="1136" spans="1:108">
      <c r="A1136" s="4" t="s">
        <v>746</v>
      </c>
      <c r="C1136" t="s">
        <v>745</v>
      </c>
      <c r="F1136" t="s">
        <v>6120</v>
      </c>
      <c r="G1136" t="s">
        <v>743</v>
      </c>
      <c r="H1136" t="s">
        <v>7444</v>
      </c>
      <c r="I1136" t="s">
        <v>7417</v>
      </c>
      <c r="J1136" s="4" t="s">
        <v>143</v>
      </c>
      <c r="K1136" t="s">
        <v>143</v>
      </c>
      <c r="L1136" t="s">
        <v>6329</v>
      </c>
      <c r="M1136" t="s">
        <v>6079</v>
      </c>
      <c r="N1136" t="s">
        <v>747</v>
      </c>
      <c r="O1136" t="b">
        <f t="shared" si="1598"/>
        <v>0</v>
      </c>
      <c r="P1136" t="b">
        <f t="shared" si="1599"/>
        <v>0</v>
      </c>
      <c r="Q1136" t="b">
        <f t="shared" si="1600"/>
        <v>1</v>
      </c>
      <c r="R1136" t="b">
        <f t="shared" si="1601"/>
        <v>0</v>
      </c>
      <c r="S1136" t="b">
        <f t="shared" si="1602"/>
        <v>0</v>
      </c>
      <c r="T1136" t="b">
        <f t="shared" si="1603"/>
        <v>0</v>
      </c>
      <c r="U1136" t="b">
        <f t="shared" si="1604"/>
        <v>1</v>
      </c>
      <c r="V1136" t="b">
        <f t="shared" si="1605"/>
        <v>0</v>
      </c>
      <c r="W1136" t="b">
        <f t="shared" si="1606"/>
        <v>0</v>
      </c>
      <c r="X1136" t="b">
        <f t="shared" si="1607"/>
        <v>0</v>
      </c>
      <c r="Y1136" t="b">
        <f t="shared" si="1608"/>
        <v>1</v>
      </c>
      <c r="Z1136" t="b">
        <f t="shared" si="1609"/>
        <v>0</v>
      </c>
      <c r="AA1136" t="b">
        <f t="shared" si="1610"/>
        <v>0</v>
      </c>
      <c r="AB1136" t="b">
        <f t="shared" si="1611"/>
        <v>0</v>
      </c>
      <c r="AC1136" t="b">
        <f t="shared" si="1612"/>
        <v>0</v>
      </c>
      <c r="AD1136" t="b">
        <f t="shared" si="1613"/>
        <v>0</v>
      </c>
      <c r="AE1136" t="b">
        <f t="shared" si="1614"/>
        <v>0</v>
      </c>
      <c r="AF1136" t="b">
        <f t="shared" si="1615"/>
        <v>1</v>
      </c>
      <c r="AG1136" t="b">
        <f t="shared" si="1616"/>
        <v>0</v>
      </c>
      <c r="AH1136" t="b">
        <f t="shared" si="1617"/>
        <v>0</v>
      </c>
      <c r="AI1136" t="b">
        <f t="shared" si="1618"/>
        <v>0</v>
      </c>
      <c r="AJ1136" t="b">
        <f t="shared" si="1619"/>
        <v>0</v>
      </c>
      <c r="AK1136" t="b">
        <f t="shared" si="1620"/>
        <v>0</v>
      </c>
      <c r="AL1136" t="b">
        <f t="shared" si="1621"/>
        <v>0</v>
      </c>
      <c r="AM1136" t="b">
        <f t="shared" si="1622"/>
        <v>0</v>
      </c>
      <c r="AN1136" t="b">
        <f t="shared" si="1623"/>
        <v>0</v>
      </c>
      <c r="AO1136" t="b">
        <f t="shared" si="1624"/>
        <v>0</v>
      </c>
      <c r="AP1136" t="b">
        <f t="shared" si="1625"/>
        <v>0</v>
      </c>
      <c r="AQ1136" t="b">
        <f t="shared" si="1626"/>
        <v>0</v>
      </c>
      <c r="AR1136" t="b">
        <f t="shared" si="1627"/>
        <v>0</v>
      </c>
      <c r="AS1136" t="b">
        <f t="shared" si="1628"/>
        <v>0</v>
      </c>
      <c r="AT1136" t="b">
        <f t="shared" si="1629"/>
        <v>0</v>
      </c>
      <c r="AU1136" t="b">
        <f t="shared" si="1630"/>
        <v>0</v>
      </c>
      <c r="AV1136" t="b">
        <f t="shared" si="1631"/>
        <v>0</v>
      </c>
      <c r="AW1136" t="b">
        <f t="shared" si="1632"/>
        <v>0</v>
      </c>
      <c r="AX1136" t="b">
        <f t="shared" si="1633"/>
        <v>0</v>
      </c>
      <c r="AY1136" t="b">
        <f t="shared" si="1634"/>
        <v>1</v>
      </c>
      <c r="AZ1136" t="b">
        <f t="shared" si="1635"/>
        <v>0</v>
      </c>
      <c r="BA1136" t="b">
        <f t="shared" si="1636"/>
        <v>0</v>
      </c>
      <c r="BB1136" t="b">
        <f t="shared" si="1637"/>
        <v>0</v>
      </c>
      <c r="BC1136" t="b">
        <f t="shared" si="1638"/>
        <v>0</v>
      </c>
      <c r="BD1136" t="b">
        <f t="shared" si="1639"/>
        <v>0</v>
      </c>
      <c r="BE1136" t="b">
        <f t="shared" si="1640"/>
        <v>0</v>
      </c>
      <c r="BF1136" t="b">
        <f t="shared" si="1641"/>
        <v>0</v>
      </c>
      <c r="BG1136" t="b">
        <f t="shared" si="1642"/>
        <v>0</v>
      </c>
      <c r="BH1136" t="b">
        <f t="shared" si="1643"/>
        <v>0</v>
      </c>
      <c r="BI1136" t="b">
        <f t="shared" si="1644"/>
        <v>0</v>
      </c>
      <c r="BJ1136" t="b">
        <f t="shared" si="1645"/>
        <v>0</v>
      </c>
      <c r="BK1136" t="b">
        <f t="shared" si="1646"/>
        <v>0</v>
      </c>
      <c r="BL1136" t="b">
        <f t="shared" si="1647"/>
        <v>0</v>
      </c>
      <c r="BM1136" t="b">
        <f t="shared" si="1648"/>
        <v>0</v>
      </c>
      <c r="BN1136" t="b">
        <f t="shared" si="1649"/>
        <v>0</v>
      </c>
      <c r="BO1136" t="b">
        <f t="shared" si="1650"/>
        <v>0</v>
      </c>
      <c r="BP1136" t="b">
        <f t="shared" si="1651"/>
        <v>0</v>
      </c>
      <c r="BQ1136" t="b">
        <f t="shared" si="1652"/>
        <v>0</v>
      </c>
      <c r="BR1136" t="b">
        <f t="shared" si="1653"/>
        <v>0</v>
      </c>
      <c r="BS1136" t="b">
        <f t="shared" si="1654"/>
        <v>0</v>
      </c>
      <c r="BT1136" t="b">
        <f t="shared" si="1655"/>
        <v>0</v>
      </c>
      <c r="BU1136" t="b">
        <f t="shared" si="1656"/>
        <v>0</v>
      </c>
      <c r="BV1136" t="b">
        <f t="shared" si="1657"/>
        <v>0</v>
      </c>
      <c r="BW1136" t="b">
        <f t="shared" si="1658"/>
        <v>0</v>
      </c>
      <c r="BX1136" t="b">
        <f t="shared" si="1659"/>
        <v>0</v>
      </c>
      <c r="BY1136" t="b">
        <f t="shared" si="1660"/>
        <v>0</v>
      </c>
      <c r="BZ1136" t="b">
        <f t="shared" si="1661"/>
        <v>0</v>
      </c>
      <c r="CA1136" t="b">
        <f t="shared" si="1662"/>
        <v>0</v>
      </c>
      <c r="CB1136" t="b">
        <f t="shared" si="1663"/>
        <v>0</v>
      </c>
      <c r="CC1136" t="b">
        <f t="shared" si="1664"/>
        <v>0</v>
      </c>
      <c r="CD1136" t="b">
        <f t="shared" si="1665"/>
        <v>0</v>
      </c>
      <c r="CE1136" t="b">
        <f t="shared" si="1666"/>
        <v>0</v>
      </c>
      <c r="CF1136" t="b">
        <f t="shared" si="1667"/>
        <v>0</v>
      </c>
      <c r="CG1136" t="b">
        <f t="shared" si="1668"/>
        <v>0</v>
      </c>
      <c r="CH1136" t="b">
        <f t="shared" si="1669"/>
        <v>0</v>
      </c>
      <c r="CI1136" t="b">
        <f t="shared" si="1670"/>
        <v>0</v>
      </c>
      <c r="CJ1136" t="b">
        <f t="shared" si="1671"/>
        <v>0</v>
      </c>
      <c r="CK1136" t="b">
        <f t="shared" si="1672"/>
        <v>0</v>
      </c>
      <c r="CL1136" t="b">
        <f t="shared" si="1673"/>
        <v>0</v>
      </c>
      <c r="CM1136" t="b">
        <f t="shared" si="1674"/>
        <v>0</v>
      </c>
      <c r="CN1136" t="b">
        <f t="shared" si="1675"/>
        <v>0</v>
      </c>
      <c r="CO1136" t="b">
        <f t="shared" si="1676"/>
        <v>0</v>
      </c>
      <c r="CP1136" t="b">
        <f t="shared" si="1677"/>
        <v>0</v>
      </c>
      <c r="CQ1136" t="b">
        <f t="shared" si="1678"/>
        <v>0</v>
      </c>
      <c r="CR1136" t="b">
        <f t="shared" si="1679"/>
        <v>0</v>
      </c>
      <c r="CS1136" t="b">
        <f t="shared" si="1680"/>
        <v>0</v>
      </c>
      <c r="CT1136" t="b">
        <f t="shared" si="1681"/>
        <v>0</v>
      </c>
      <c r="CU1136" t="b">
        <f t="shared" si="1682"/>
        <v>0</v>
      </c>
      <c r="CV1136" t="b">
        <f t="shared" si="1683"/>
        <v>0</v>
      </c>
      <c r="CW1136" t="b">
        <f t="shared" si="1684"/>
        <v>0</v>
      </c>
      <c r="CX1136" t="b">
        <f t="shared" si="1685"/>
        <v>0</v>
      </c>
      <c r="CY1136" t="b">
        <f t="shared" si="1686"/>
        <v>0</v>
      </c>
      <c r="CZ1136" t="b">
        <f t="shared" si="1687"/>
        <v>0</v>
      </c>
      <c r="DA1136" t="b">
        <f t="shared" si="1688"/>
        <v>0</v>
      </c>
      <c r="DB1136" t="b">
        <f t="shared" si="1689"/>
        <v>0</v>
      </c>
      <c r="DC1136" t="b">
        <f t="shared" si="1690"/>
        <v>0</v>
      </c>
      <c r="DD1136" t="b">
        <f t="shared" si="1691"/>
        <v>0</v>
      </c>
    </row>
    <row r="1137" spans="1:108">
      <c r="A1137" t="s">
        <v>773</v>
      </c>
      <c r="C1137" t="s">
        <v>774</v>
      </c>
      <c r="F1137" t="s">
        <v>6120</v>
      </c>
      <c r="G1137" t="s">
        <v>743</v>
      </c>
      <c r="H1137" t="s">
        <v>7444</v>
      </c>
      <c r="I1137" t="s">
        <v>7417</v>
      </c>
      <c r="J1137" t="s">
        <v>119</v>
      </c>
      <c r="K1137" t="s">
        <v>109</v>
      </c>
      <c r="L1137" t="s">
        <v>6339</v>
      </c>
      <c r="M1137" t="s">
        <v>345</v>
      </c>
      <c r="N1137" t="s">
        <v>775</v>
      </c>
      <c r="O1137" t="b">
        <f t="shared" si="1598"/>
        <v>1</v>
      </c>
      <c r="P1137" t="b">
        <f t="shared" si="1599"/>
        <v>1</v>
      </c>
      <c r="Q1137" t="b">
        <f t="shared" si="1600"/>
        <v>0</v>
      </c>
      <c r="R1137" t="b">
        <f t="shared" si="1601"/>
        <v>1</v>
      </c>
      <c r="S1137" t="b">
        <f t="shared" si="1602"/>
        <v>1</v>
      </c>
      <c r="T1137" t="b">
        <f t="shared" si="1603"/>
        <v>1</v>
      </c>
      <c r="U1137" t="b">
        <f t="shared" si="1604"/>
        <v>0</v>
      </c>
      <c r="V1137" t="b">
        <f t="shared" si="1605"/>
        <v>1</v>
      </c>
      <c r="W1137" t="b">
        <f t="shared" si="1606"/>
        <v>0</v>
      </c>
      <c r="X1137" t="b">
        <f t="shared" si="1607"/>
        <v>1</v>
      </c>
      <c r="Y1137" t="b">
        <f t="shared" si="1608"/>
        <v>0</v>
      </c>
      <c r="Z1137" t="b">
        <f t="shared" si="1609"/>
        <v>0</v>
      </c>
      <c r="AA1137" t="b">
        <f t="shared" si="1610"/>
        <v>1</v>
      </c>
      <c r="AB1137" t="b">
        <f t="shared" si="1611"/>
        <v>1</v>
      </c>
      <c r="AC1137" t="b">
        <f t="shared" si="1612"/>
        <v>0</v>
      </c>
      <c r="AD1137" t="b">
        <f t="shared" si="1613"/>
        <v>0</v>
      </c>
      <c r="AE1137" t="b">
        <f t="shared" si="1614"/>
        <v>0</v>
      </c>
      <c r="AF1137" t="b">
        <f t="shared" si="1615"/>
        <v>0</v>
      </c>
      <c r="AG1137" t="b">
        <f t="shared" si="1616"/>
        <v>0</v>
      </c>
      <c r="AH1137" t="b">
        <f t="shared" si="1617"/>
        <v>0</v>
      </c>
      <c r="AI1137" t="b">
        <f t="shared" si="1618"/>
        <v>1</v>
      </c>
      <c r="AJ1137" t="b">
        <f t="shared" si="1619"/>
        <v>0</v>
      </c>
      <c r="AK1137" t="b">
        <f t="shared" si="1620"/>
        <v>0</v>
      </c>
      <c r="AL1137" t="b">
        <f t="shared" si="1621"/>
        <v>0</v>
      </c>
      <c r="AM1137" t="b">
        <f t="shared" si="1622"/>
        <v>0</v>
      </c>
      <c r="AN1137" t="b">
        <f t="shared" si="1623"/>
        <v>0</v>
      </c>
      <c r="AO1137" t="b">
        <f t="shared" si="1624"/>
        <v>0</v>
      </c>
      <c r="AP1137" t="b">
        <f t="shared" si="1625"/>
        <v>0</v>
      </c>
      <c r="AQ1137" t="b">
        <f t="shared" si="1626"/>
        <v>0</v>
      </c>
      <c r="AR1137" t="b">
        <f t="shared" si="1627"/>
        <v>0</v>
      </c>
      <c r="AS1137" t="b">
        <f t="shared" si="1628"/>
        <v>0</v>
      </c>
      <c r="AT1137" t="b">
        <f t="shared" si="1629"/>
        <v>0</v>
      </c>
      <c r="AU1137" t="b">
        <f t="shared" si="1630"/>
        <v>0</v>
      </c>
      <c r="AV1137" t="b">
        <f t="shared" si="1631"/>
        <v>0</v>
      </c>
      <c r="AW1137" t="b">
        <f t="shared" si="1632"/>
        <v>1</v>
      </c>
      <c r="AX1137" t="b">
        <f t="shared" si="1633"/>
        <v>0</v>
      </c>
      <c r="AY1137" t="b">
        <f t="shared" si="1634"/>
        <v>0</v>
      </c>
      <c r="AZ1137" t="b">
        <f t="shared" si="1635"/>
        <v>0</v>
      </c>
      <c r="BA1137" t="b">
        <f t="shared" si="1636"/>
        <v>0</v>
      </c>
      <c r="BB1137" t="b">
        <f t="shared" si="1637"/>
        <v>0</v>
      </c>
      <c r="BC1137" t="b">
        <f t="shared" si="1638"/>
        <v>0</v>
      </c>
      <c r="BD1137" t="b">
        <f t="shared" si="1639"/>
        <v>0</v>
      </c>
      <c r="BE1137" t="b">
        <f t="shared" si="1640"/>
        <v>0</v>
      </c>
      <c r="BF1137" t="b">
        <f t="shared" si="1641"/>
        <v>1</v>
      </c>
      <c r="BG1137" t="b">
        <f t="shared" si="1642"/>
        <v>0</v>
      </c>
      <c r="BH1137" t="b">
        <f t="shared" si="1643"/>
        <v>0</v>
      </c>
      <c r="BI1137" t="b">
        <f t="shared" si="1644"/>
        <v>0</v>
      </c>
      <c r="BJ1137" t="b">
        <f t="shared" si="1645"/>
        <v>0</v>
      </c>
      <c r="BK1137" t="b">
        <f t="shared" si="1646"/>
        <v>0</v>
      </c>
      <c r="BL1137" t="b">
        <f t="shared" si="1647"/>
        <v>1</v>
      </c>
      <c r="BM1137" t="b">
        <f t="shared" si="1648"/>
        <v>0</v>
      </c>
      <c r="BN1137" t="b">
        <f t="shared" si="1649"/>
        <v>0</v>
      </c>
      <c r="BO1137" t="b">
        <f t="shared" si="1650"/>
        <v>0</v>
      </c>
      <c r="BP1137" t="b">
        <f t="shared" si="1651"/>
        <v>1</v>
      </c>
      <c r="BQ1137" t="b">
        <f t="shared" si="1652"/>
        <v>0</v>
      </c>
      <c r="BR1137" t="b">
        <f t="shared" si="1653"/>
        <v>0</v>
      </c>
      <c r="BS1137" t="b">
        <f t="shared" si="1654"/>
        <v>0</v>
      </c>
      <c r="BT1137" t="b">
        <f t="shared" si="1655"/>
        <v>0</v>
      </c>
      <c r="BU1137" t="b">
        <f t="shared" si="1656"/>
        <v>0</v>
      </c>
      <c r="BV1137" t="b">
        <f t="shared" si="1657"/>
        <v>0</v>
      </c>
      <c r="BW1137" t="b">
        <f t="shared" si="1658"/>
        <v>0</v>
      </c>
      <c r="BX1137" t="b">
        <f t="shared" si="1659"/>
        <v>0</v>
      </c>
      <c r="BY1137" t="b">
        <f t="shared" si="1660"/>
        <v>0</v>
      </c>
      <c r="BZ1137" t="b">
        <f t="shared" si="1661"/>
        <v>0</v>
      </c>
      <c r="CA1137" t="b">
        <f t="shared" si="1662"/>
        <v>0</v>
      </c>
      <c r="CB1137" t="b">
        <f t="shared" si="1663"/>
        <v>0</v>
      </c>
      <c r="CC1137" t="b">
        <f t="shared" si="1664"/>
        <v>0</v>
      </c>
      <c r="CD1137" t="b">
        <f t="shared" si="1665"/>
        <v>0</v>
      </c>
      <c r="CE1137" t="b">
        <f t="shared" si="1666"/>
        <v>0</v>
      </c>
      <c r="CF1137" t="b">
        <f t="shared" si="1667"/>
        <v>0</v>
      </c>
      <c r="CG1137" t="b">
        <f t="shared" si="1668"/>
        <v>1</v>
      </c>
      <c r="CH1137" t="b">
        <f t="shared" si="1669"/>
        <v>0</v>
      </c>
      <c r="CI1137" t="b">
        <f t="shared" si="1670"/>
        <v>0</v>
      </c>
      <c r="CJ1137" t="b">
        <f t="shared" si="1671"/>
        <v>0</v>
      </c>
      <c r="CK1137" t="b">
        <f t="shared" si="1672"/>
        <v>0</v>
      </c>
      <c r="CL1137" t="b">
        <f t="shared" si="1673"/>
        <v>0</v>
      </c>
      <c r="CM1137" t="b">
        <f t="shared" si="1674"/>
        <v>0</v>
      </c>
      <c r="CN1137" t="b">
        <f t="shared" si="1675"/>
        <v>0</v>
      </c>
      <c r="CO1137" t="b">
        <f t="shared" si="1676"/>
        <v>0</v>
      </c>
      <c r="CP1137" t="b">
        <f t="shared" si="1677"/>
        <v>0</v>
      </c>
      <c r="CQ1137" t="b">
        <f t="shared" si="1678"/>
        <v>0</v>
      </c>
      <c r="CR1137" t="b">
        <f t="shared" si="1679"/>
        <v>0</v>
      </c>
      <c r="CS1137" t="b">
        <f t="shared" si="1680"/>
        <v>0</v>
      </c>
      <c r="CT1137" t="b">
        <f t="shared" si="1681"/>
        <v>0</v>
      </c>
      <c r="CU1137" t="b">
        <f t="shared" si="1682"/>
        <v>0</v>
      </c>
      <c r="CV1137" t="b">
        <f t="shared" si="1683"/>
        <v>0</v>
      </c>
      <c r="CW1137" t="b">
        <f t="shared" si="1684"/>
        <v>0</v>
      </c>
      <c r="CX1137" t="b">
        <f t="shared" si="1685"/>
        <v>0</v>
      </c>
      <c r="CY1137" t="b">
        <f t="shared" si="1686"/>
        <v>0</v>
      </c>
      <c r="CZ1137" t="b">
        <f t="shared" si="1687"/>
        <v>0</v>
      </c>
      <c r="DA1137" t="b">
        <f t="shared" si="1688"/>
        <v>0</v>
      </c>
      <c r="DB1137" t="b">
        <f t="shared" si="1689"/>
        <v>0</v>
      </c>
      <c r="DC1137" t="b">
        <f t="shared" si="1690"/>
        <v>0</v>
      </c>
      <c r="DD1137" t="b">
        <f t="shared" si="1691"/>
        <v>0</v>
      </c>
    </row>
    <row r="1138" spans="1:108">
      <c r="A1138" t="s">
        <v>776</v>
      </c>
      <c r="C1138" t="s">
        <v>774</v>
      </c>
      <c r="F1138" t="s">
        <v>6120</v>
      </c>
      <c r="G1138" t="s">
        <v>743</v>
      </c>
      <c r="H1138" t="s">
        <v>7444</v>
      </c>
      <c r="I1138" t="s">
        <v>7417</v>
      </c>
      <c r="J1138" t="s">
        <v>204</v>
      </c>
      <c r="K1138" t="s">
        <v>205</v>
      </c>
      <c r="L1138" t="s">
        <v>6340</v>
      </c>
      <c r="M1138" t="s">
        <v>6079</v>
      </c>
      <c r="N1138" t="s">
        <v>777</v>
      </c>
      <c r="O1138" t="b">
        <f t="shared" si="1598"/>
        <v>0</v>
      </c>
      <c r="P1138" t="b">
        <f t="shared" si="1599"/>
        <v>0</v>
      </c>
      <c r="Q1138" t="b">
        <f t="shared" si="1600"/>
        <v>1</v>
      </c>
      <c r="R1138" t="b">
        <f t="shared" si="1601"/>
        <v>0</v>
      </c>
      <c r="S1138" t="b">
        <f t="shared" si="1602"/>
        <v>0</v>
      </c>
      <c r="T1138" t="b">
        <f t="shared" si="1603"/>
        <v>0</v>
      </c>
      <c r="U1138" t="b">
        <f t="shared" si="1604"/>
        <v>1</v>
      </c>
      <c r="V1138" t="b">
        <f t="shared" si="1605"/>
        <v>0</v>
      </c>
      <c r="W1138" t="b">
        <f t="shared" si="1606"/>
        <v>0</v>
      </c>
      <c r="X1138" t="b">
        <f t="shared" si="1607"/>
        <v>0</v>
      </c>
      <c r="Y1138" t="b">
        <f t="shared" si="1608"/>
        <v>1</v>
      </c>
      <c r="Z1138" t="b">
        <f t="shared" si="1609"/>
        <v>0</v>
      </c>
      <c r="AA1138" t="b">
        <f t="shared" si="1610"/>
        <v>0</v>
      </c>
      <c r="AB1138" t="b">
        <f t="shared" si="1611"/>
        <v>0</v>
      </c>
      <c r="AC1138" t="b">
        <f t="shared" si="1612"/>
        <v>0</v>
      </c>
      <c r="AD1138" t="b">
        <f t="shared" si="1613"/>
        <v>0</v>
      </c>
      <c r="AE1138" t="b">
        <f t="shared" si="1614"/>
        <v>0</v>
      </c>
      <c r="AF1138" t="b">
        <f t="shared" si="1615"/>
        <v>0</v>
      </c>
      <c r="AG1138" t="b">
        <f t="shared" si="1616"/>
        <v>0</v>
      </c>
      <c r="AH1138" t="b">
        <f t="shared" si="1617"/>
        <v>1</v>
      </c>
      <c r="AI1138" t="b">
        <f t="shared" si="1618"/>
        <v>0</v>
      </c>
      <c r="AJ1138" t="b">
        <f t="shared" si="1619"/>
        <v>0</v>
      </c>
      <c r="AK1138" t="b">
        <f t="shared" si="1620"/>
        <v>0</v>
      </c>
      <c r="AL1138" t="b">
        <f t="shared" si="1621"/>
        <v>0</v>
      </c>
      <c r="AM1138" t="b">
        <f t="shared" si="1622"/>
        <v>0</v>
      </c>
      <c r="AN1138" t="b">
        <f t="shared" si="1623"/>
        <v>0</v>
      </c>
      <c r="AO1138" t="b">
        <f t="shared" si="1624"/>
        <v>0</v>
      </c>
      <c r="AP1138" t="b">
        <f t="shared" si="1625"/>
        <v>0</v>
      </c>
      <c r="AQ1138" t="b">
        <f t="shared" si="1626"/>
        <v>0</v>
      </c>
      <c r="AR1138" t="b">
        <f t="shared" si="1627"/>
        <v>0</v>
      </c>
      <c r="AS1138" t="b">
        <f t="shared" si="1628"/>
        <v>0</v>
      </c>
      <c r="AT1138" t="b">
        <f t="shared" si="1629"/>
        <v>0</v>
      </c>
      <c r="AU1138" t="b">
        <f t="shared" si="1630"/>
        <v>0</v>
      </c>
      <c r="AV1138" t="b">
        <f t="shared" si="1631"/>
        <v>0</v>
      </c>
      <c r="AW1138" t="b">
        <f t="shared" si="1632"/>
        <v>0</v>
      </c>
      <c r="AX1138" t="b">
        <f t="shared" si="1633"/>
        <v>0</v>
      </c>
      <c r="AY1138" t="b">
        <f t="shared" si="1634"/>
        <v>1</v>
      </c>
      <c r="AZ1138" t="b">
        <f t="shared" si="1635"/>
        <v>0</v>
      </c>
      <c r="BA1138" t="b">
        <f t="shared" si="1636"/>
        <v>0</v>
      </c>
      <c r="BB1138" t="b">
        <f t="shared" si="1637"/>
        <v>0</v>
      </c>
      <c r="BC1138" t="b">
        <f t="shared" si="1638"/>
        <v>0</v>
      </c>
      <c r="BD1138" t="b">
        <f t="shared" si="1639"/>
        <v>0</v>
      </c>
      <c r="BE1138" t="b">
        <f t="shared" si="1640"/>
        <v>0</v>
      </c>
      <c r="BF1138" t="b">
        <f t="shared" si="1641"/>
        <v>0</v>
      </c>
      <c r="BG1138" t="b">
        <f t="shared" si="1642"/>
        <v>0</v>
      </c>
      <c r="BH1138" t="b">
        <f t="shared" si="1643"/>
        <v>0</v>
      </c>
      <c r="BI1138" t="b">
        <f t="shared" si="1644"/>
        <v>0</v>
      </c>
      <c r="BJ1138" t="b">
        <f t="shared" si="1645"/>
        <v>0</v>
      </c>
      <c r="BK1138" t="b">
        <f t="shared" si="1646"/>
        <v>0</v>
      </c>
      <c r="BL1138" t="b">
        <f t="shared" si="1647"/>
        <v>0</v>
      </c>
      <c r="BM1138" t="b">
        <f t="shared" si="1648"/>
        <v>0</v>
      </c>
      <c r="BN1138" t="b">
        <f t="shared" si="1649"/>
        <v>0</v>
      </c>
      <c r="BO1138" t="b">
        <f t="shared" si="1650"/>
        <v>0</v>
      </c>
      <c r="BP1138" t="b">
        <f t="shared" si="1651"/>
        <v>0</v>
      </c>
      <c r="BQ1138" t="b">
        <f t="shared" si="1652"/>
        <v>0</v>
      </c>
      <c r="BR1138" t="b">
        <f t="shared" si="1653"/>
        <v>0</v>
      </c>
      <c r="BS1138" t="b">
        <f t="shared" si="1654"/>
        <v>0</v>
      </c>
      <c r="BT1138" t="b">
        <f t="shared" si="1655"/>
        <v>0</v>
      </c>
      <c r="BU1138" t="b">
        <f t="shared" si="1656"/>
        <v>0</v>
      </c>
      <c r="BV1138" t="b">
        <f t="shared" si="1657"/>
        <v>0</v>
      </c>
      <c r="BW1138" t="b">
        <f t="shared" si="1658"/>
        <v>0</v>
      </c>
      <c r="BX1138" t="b">
        <f t="shared" si="1659"/>
        <v>0</v>
      </c>
      <c r="BY1138" t="b">
        <f t="shared" si="1660"/>
        <v>0</v>
      </c>
      <c r="BZ1138" t="b">
        <f t="shared" si="1661"/>
        <v>0</v>
      </c>
      <c r="CA1138" t="b">
        <f t="shared" si="1662"/>
        <v>0</v>
      </c>
      <c r="CB1138" t="b">
        <f t="shared" si="1663"/>
        <v>1</v>
      </c>
      <c r="CC1138" t="b">
        <f t="shared" si="1664"/>
        <v>0</v>
      </c>
      <c r="CD1138" t="b">
        <f t="shared" si="1665"/>
        <v>0</v>
      </c>
      <c r="CE1138" t="b">
        <f t="shared" si="1666"/>
        <v>0</v>
      </c>
      <c r="CF1138" t="b">
        <f t="shared" si="1667"/>
        <v>0</v>
      </c>
      <c r="CG1138" t="b">
        <f t="shared" si="1668"/>
        <v>0</v>
      </c>
      <c r="CH1138" t="b">
        <f t="shared" si="1669"/>
        <v>0</v>
      </c>
      <c r="CI1138" t="b">
        <f t="shared" si="1670"/>
        <v>0</v>
      </c>
      <c r="CJ1138" t="b">
        <f t="shared" si="1671"/>
        <v>0</v>
      </c>
      <c r="CK1138" t="b">
        <f t="shared" si="1672"/>
        <v>0</v>
      </c>
      <c r="CL1138" t="b">
        <f t="shared" si="1673"/>
        <v>0</v>
      </c>
      <c r="CM1138" t="b">
        <f t="shared" si="1674"/>
        <v>0</v>
      </c>
      <c r="CN1138" t="b">
        <f t="shared" si="1675"/>
        <v>0</v>
      </c>
      <c r="CO1138" t="b">
        <f t="shared" si="1676"/>
        <v>0</v>
      </c>
      <c r="CP1138" t="b">
        <f t="shared" si="1677"/>
        <v>0</v>
      </c>
      <c r="CQ1138" t="b">
        <f t="shared" si="1678"/>
        <v>0</v>
      </c>
      <c r="CR1138" t="b">
        <f t="shared" si="1679"/>
        <v>0</v>
      </c>
      <c r="CS1138" t="b">
        <f t="shared" si="1680"/>
        <v>0</v>
      </c>
      <c r="CT1138" t="b">
        <f t="shared" si="1681"/>
        <v>0</v>
      </c>
      <c r="CU1138" t="b">
        <f t="shared" si="1682"/>
        <v>0</v>
      </c>
      <c r="CV1138" t="b">
        <f t="shared" si="1683"/>
        <v>0</v>
      </c>
      <c r="CW1138" t="b">
        <f t="shared" si="1684"/>
        <v>0</v>
      </c>
      <c r="CX1138" t="b">
        <f t="shared" si="1685"/>
        <v>0</v>
      </c>
      <c r="CY1138" t="b">
        <f t="shared" si="1686"/>
        <v>0</v>
      </c>
      <c r="CZ1138" t="b">
        <f t="shared" si="1687"/>
        <v>0</v>
      </c>
      <c r="DA1138" t="b">
        <f t="shared" si="1688"/>
        <v>0</v>
      </c>
      <c r="DB1138" t="b">
        <f t="shared" si="1689"/>
        <v>0</v>
      </c>
      <c r="DC1138" t="b">
        <f t="shared" si="1690"/>
        <v>1</v>
      </c>
      <c r="DD1138" t="b">
        <f t="shared" si="1691"/>
        <v>0</v>
      </c>
    </row>
    <row r="1139" spans="1:108">
      <c r="A1139" t="s">
        <v>778</v>
      </c>
      <c r="C1139" t="s">
        <v>774</v>
      </c>
      <c r="F1139" t="s">
        <v>6120</v>
      </c>
      <c r="G1139" t="s">
        <v>743</v>
      </c>
      <c r="H1139" t="s">
        <v>7444</v>
      </c>
      <c r="I1139" t="s">
        <v>7417</v>
      </c>
      <c r="J1139" t="s">
        <v>16</v>
      </c>
      <c r="K1139" t="s">
        <v>16</v>
      </c>
      <c r="L1139" t="s">
        <v>6341</v>
      </c>
      <c r="M1139" t="s">
        <v>6079</v>
      </c>
      <c r="N1139" t="s">
        <v>779</v>
      </c>
      <c r="O1139" t="b">
        <f t="shared" si="1598"/>
        <v>0</v>
      </c>
      <c r="P1139" t="b">
        <f t="shared" si="1599"/>
        <v>1</v>
      </c>
      <c r="Q1139" t="b">
        <f t="shared" si="1600"/>
        <v>1</v>
      </c>
      <c r="R1139" t="b">
        <f t="shared" si="1601"/>
        <v>0</v>
      </c>
      <c r="S1139" t="b">
        <f t="shared" si="1602"/>
        <v>1</v>
      </c>
      <c r="T1139" t="b">
        <f t="shared" si="1603"/>
        <v>1</v>
      </c>
      <c r="U1139" t="b">
        <f t="shared" si="1604"/>
        <v>1</v>
      </c>
      <c r="V1139" t="b">
        <f t="shared" si="1605"/>
        <v>1</v>
      </c>
      <c r="W1139" t="b">
        <f t="shared" si="1606"/>
        <v>0</v>
      </c>
      <c r="X1139" t="b">
        <f t="shared" si="1607"/>
        <v>0</v>
      </c>
      <c r="Y1139" t="b">
        <f t="shared" si="1608"/>
        <v>0</v>
      </c>
      <c r="Z1139" t="b">
        <f t="shared" si="1609"/>
        <v>0</v>
      </c>
      <c r="AA1139" t="b">
        <f t="shared" si="1610"/>
        <v>1</v>
      </c>
      <c r="AB1139" t="b">
        <f t="shared" si="1611"/>
        <v>0</v>
      </c>
      <c r="AC1139" t="b">
        <f t="shared" si="1612"/>
        <v>0</v>
      </c>
      <c r="AD1139" t="b">
        <f t="shared" si="1613"/>
        <v>0</v>
      </c>
      <c r="AE1139" t="b">
        <f t="shared" si="1614"/>
        <v>0</v>
      </c>
      <c r="AF1139" t="b">
        <f t="shared" si="1615"/>
        <v>0</v>
      </c>
      <c r="AG1139" t="b">
        <f t="shared" si="1616"/>
        <v>0</v>
      </c>
      <c r="AH1139" t="b">
        <f t="shared" si="1617"/>
        <v>1</v>
      </c>
      <c r="AI1139" t="b">
        <f t="shared" si="1618"/>
        <v>1</v>
      </c>
      <c r="AJ1139" t="b">
        <f t="shared" si="1619"/>
        <v>0</v>
      </c>
      <c r="AK1139" t="b">
        <f t="shared" si="1620"/>
        <v>0</v>
      </c>
      <c r="AL1139" t="b">
        <f t="shared" si="1621"/>
        <v>0</v>
      </c>
      <c r="AM1139" t="b">
        <f t="shared" si="1622"/>
        <v>0</v>
      </c>
      <c r="AN1139" t="b">
        <f t="shared" si="1623"/>
        <v>0</v>
      </c>
      <c r="AO1139" t="b">
        <f t="shared" si="1624"/>
        <v>0</v>
      </c>
      <c r="AP1139" t="b">
        <f t="shared" si="1625"/>
        <v>0</v>
      </c>
      <c r="AQ1139" t="b">
        <f t="shared" si="1626"/>
        <v>0</v>
      </c>
      <c r="AR1139" t="b">
        <f t="shared" si="1627"/>
        <v>0</v>
      </c>
      <c r="AS1139" t="b">
        <f t="shared" si="1628"/>
        <v>0</v>
      </c>
      <c r="AT1139" t="b">
        <f t="shared" si="1629"/>
        <v>0</v>
      </c>
      <c r="AU1139" t="b">
        <f t="shared" si="1630"/>
        <v>0</v>
      </c>
      <c r="AV1139" t="b">
        <f t="shared" si="1631"/>
        <v>0</v>
      </c>
      <c r="AW1139" t="b">
        <f t="shared" si="1632"/>
        <v>1</v>
      </c>
      <c r="AX1139" t="b">
        <f t="shared" si="1633"/>
        <v>0</v>
      </c>
      <c r="AY1139" t="b">
        <f t="shared" si="1634"/>
        <v>0</v>
      </c>
      <c r="AZ1139" t="b">
        <f t="shared" si="1635"/>
        <v>0</v>
      </c>
      <c r="BA1139" t="b">
        <f t="shared" si="1636"/>
        <v>0</v>
      </c>
      <c r="BB1139" t="b">
        <f t="shared" si="1637"/>
        <v>0</v>
      </c>
      <c r="BC1139" t="b">
        <f t="shared" si="1638"/>
        <v>0</v>
      </c>
      <c r="BD1139" t="b">
        <f t="shared" si="1639"/>
        <v>0</v>
      </c>
      <c r="BE1139" t="b">
        <f t="shared" si="1640"/>
        <v>0</v>
      </c>
      <c r="BF1139" t="b">
        <f t="shared" si="1641"/>
        <v>0</v>
      </c>
      <c r="BG1139" t="b">
        <f t="shared" si="1642"/>
        <v>0</v>
      </c>
      <c r="BH1139" t="b">
        <f t="shared" si="1643"/>
        <v>0</v>
      </c>
      <c r="BI1139" t="b">
        <f t="shared" si="1644"/>
        <v>0</v>
      </c>
      <c r="BJ1139" t="b">
        <f t="shared" si="1645"/>
        <v>0</v>
      </c>
      <c r="BK1139" t="b">
        <f t="shared" si="1646"/>
        <v>0</v>
      </c>
      <c r="BL1139" t="b">
        <f t="shared" si="1647"/>
        <v>0</v>
      </c>
      <c r="BM1139" t="b">
        <f t="shared" si="1648"/>
        <v>0</v>
      </c>
      <c r="BN1139" t="b">
        <f t="shared" si="1649"/>
        <v>0</v>
      </c>
      <c r="BO1139" t="b">
        <f t="shared" si="1650"/>
        <v>0</v>
      </c>
      <c r="BP1139" t="b">
        <f t="shared" si="1651"/>
        <v>1</v>
      </c>
      <c r="BQ1139" t="b">
        <f t="shared" si="1652"/>
        <v>0</v>
      </c>
      <c r="BR1139" t="b">
        <f t="shared" si="1653"/>
        <v>0</v>
      </c>
      <c r="BS1139" t="b">
        <f t="shared" si="1654"/>
        <v>0</v>
      </c>
      <c r="BT1139" t="b">
        <f t="shared" si="1655"/>
        <v>0</v>
      </c>
      <c r="BU1139" t="b">
        <f t="shared" si="1656"/>
        <v>0</v>
      </c>
      <c r="BV1139" t="b">
        <f t="shared" si="1657"/>
        <v>0</v>
      </c>
      <c r="BW1139" t="b">
        <f t="shared" si="1658"/>
        <v>0</v>
      </c>
      <c r="BX1139" t="b">
        <f t="shared" si="1659"/>
        <v>0</v>
      </c>
      <c r="BY1139" t="b">
        <f t="shared" si="1660"/>
        <v>0</v>
      </c>
      <c r="BZ1139" t="b">
        <f t="shared" si="1661"/>
        <v>0</v>
      </c>
      <c r="CA1139" t="b">
        <f t="shared" si="1662"/>
        <v>0</v>
      </c>
      <c r="CB1139" t="b">
        <f t="shared" si="1663"/>
        <v>0</v>
      </c>
      <c r="CC1139" t="b">
        <f t="shared" si="1664"/>
        <v>0</v>
      </c>
      <c r="CD1139" t="b">
        <f t="shared" si="1665"/>
        <v>0</v>
      </c>
      <c r="CE1139" t="b">
        <f t="shared" si="1666"/>
        <v>0</v>
      </c>
      <c r="CF1139" t="b">
        <f t="shared" si="1667"/>
        <v>0</v>
      </c>
      <c r="CG1139" t="b">
        <f t="shared" si="1668"/>
        <v>0</v>
      </c>
      <c r="CH1139" t="b">
        <f t="shared" si="1669"/>
        <v>1</v>
      </c>
      <c r="CI1139" t="b">
        <f t="shared" si="1670"/>
        <v>0</v>
      </c>
      <c r="CJ1139" t="b">
        <f t="shared" si="1671"/>
        <v>0</v>
      </c>
      <c r="CK1139" t="b">
        <f t="shared" si="1672"/>
        <v>0</v>
      </c>
      <c r="CL1139" t="b">
        <f t="shared" si="1673"/>
        <v>0</v>
      </c>
      <c r="CM1139" t="b">
        <f t="shared" si="1674"/>
        <v>0</v>
      </c>
      <c r="CN1139" t="b">
        <f t="shared" si="1675"/>
        <v>0</v>
      </c>
      <c r="CO1139" t="b">
        <f t="shared" si="1676"/>
        <v>0</v>
      </c>
      <c r="CP1139" t="b">
        <f t="shared" si="1677"/>
        <v>0</v>
      </c>
      <c r="CQ1139" t="b">
        <f t="shared" si="1678"/>
        <v>0</v>
      </c>
      <c r="CR1139" t="b">
        <f t="shared" si="1679"/>
        <v>0</v>
      </c>
      <c r="CS1139" t="b">
        <f t="shared" si="1680"/>
        <v>0</v>
      </c>
      <c r="CT1139" t="b">
        <f t="shared" si="1681"/>
        <v>0</v>
      </c>
      <c r="CU1139" t="b">
        <f t="shared" si="1682"/>
        <v>0</v>
      </c>
      <c r="CV1139" t="b">
        <f t="shared" si="1683"/>
        <v>1</v>
      </c>
      <c r="CW1139" t="b">
        <f t="shared" si="1684"/>
        <v>0</v>
      </c>
      <c r="CX1139" t="b">
        <f t="shared" si="1685"/>
        <v>0</v>
      </c>
      <c r="CY1139" t="b">
        <f t="shared" si="1686"/>
        <v>0</v>
      </c>
      <c r="CZ1139" t="b">
        <f t="shared" si="1687"/>
        <v>0</v>
      </c>
      <c r="DA1139" t="b">
        <f t="shared" si="1688"/>
        <v>0</v>
      </c>
      <c r="DB1139" t="b">
        <f t="shared" si="1689"/>
        <v>0</v>
      </c>
      <c r="DC1139" t="b">
        <f t="shared" si="1690"/>
        <v>0</v>
      </c>
      <c r="DD1139" t="b">
        <f t="shared" si="1691"/>
        <v>0</v>
      </c>
    </row>
    <row r="1140" spans="1:108">
      <c r="A1140" t="s">
        <v>814</v>
      </c>
      <c r="C1140" t="s">
        <v>815</v>
      </c>
      <c r="G1140" t="s">
        <v>6128</v>
      </c>
      <c r="H1140" t="s">
        <v>7444</v>
      </c>
      <c r="I1140" t="s">
        <v>7417</v>
      </c>
      <c r="J1140" t="s">
        <v>139</v>
      </c>
      <c r="K1140" t="s">
        <v>139</v>
      </c>
      <c r="L1140" t="s">
        <v>6355</v>
      </c>
      <c r="M1140" t="s">
        <v>7569</v>
      </c>
      <c r="N1140" t="s">
        <v>7568</v>
      </c>
      <c r="O1140" t="b">
        <f t="shared" si="1598"/>
        <v>1</v>
      </c>
      <c r="P1140" t="b">
        <f t="shared" si="1599"/>
        <v>1</v>
      </c>
      <c r="Q1140" t="b">
        <f t="shared" si="1600"/>
        <v>1</v>
      </c>
      <c r="R1140" t="b">
        <f t="shared" si="1601"/>
        <v>1</v>
      </c>
      <c r="S1140" t="b">
        <f t="shared" si="1602"/>
        <v>1</v>
      </c>
      <c r="T1140" t="b">
        <f t="shared" si="1603"/>
        <v>0</v>
      </c>
      <c r="U1140" t="b">
        <f t="shared" si="1604"/>
        <v>1</v>
      </c>
      <c r="V1140" t="b">
        <f t="shared" si="1605"/>
        <v>1</v>
      </c>
      <c r="W1140" t="b">
        <f t="shared" si="1606"/>
        <v>0</v>
      </c>
      <c r="X1140" t="b">
        <f t="shared" si="1607"/>
        <v>1</v>
      </c>
      <c r="Y1140" t="b">
        <f t="shared" si="1608"/>
        <v>1</v>
      </c>
      <c r="Z1140" t="b">
        <f t="shared" si="1609"/>
        <v>0</v>
      </c>
      <c r="AA1140" t="b">
        <f t="shared" si="1610"/>
        <v>0</v>
      </c>
      <c r="AB1140" t="b">
        <f t="shared" si="1611"/>
        <v>1</v>
      </c>
      <c r="AC1140" t="b">
        <f t="shared" si="1612"/>
        <v>0</v>
      </c>
      <c r="AD1140" t="b">
        <f t="shared" si="1613"/>
        <v>0</v>
      </c>
      <c r="AE1140" t="b">
        <f t="shared" si="1614"/>
        <v>0</v>
      </c>
      <c r="AF1140" t="b">
        <f t="shared" si="1615"/>
        <v>0</v>
      </c>
      <c r="AG1140" t="b">
        <f t="shared" si="1616"/>
        <v>0</v>
      </c>
      <c r="AH1140" t="b">
        <f t="shared" si="1617"/>
        <v>1</v>
      </c>
      <c r="AI1140" t="b">
        <f t="shared" si="1618"/>
        <v>0</v>
      </c>
      <c r="AJ1140" t="b">
        <f t="shared" si="1619"/>
        <v>0</v>
      </c>
      <c r="AK1140" t="b">
        <f t="shared" si="1620"/>
        <v>0</v>
      </c>
      <c r="AL1140" t="b">
        <f t="shared" si="1621"/>
        <v>0</v>
      </c>
      <c r="AM1140" t="b">
        <f t="shared" si="1622"/>
        <v>0</v>
      </c>
      <c r="AN1140" t="b">
        <f t="shared" si="1623"/>
        <v>0</v>
      </c>
      <c r="AO1140" t="b">
        <f t="shared" si="1624"/>
        <v>0</v>
      </c>
      <c r="AP1140" t="b">
        <f t="shared" si="1625"/>
        <v>0</v>
      </c>
      <c r="AQ1140" t="b">
        <f t="shared" si="1626"/>
        <v>0</v>
      </c>
      <c r="AR1140" t="b">
        <f t="shared" si="1627"/>
        <v>1</v>
      </c>
      <c r="AS1140" t="b">
        <f t="shared" si="1628"/>
        <v>0</v>
      </c>
      <c r="AT1140" t="b">
        <f t="shared" si="1629"/>
        <v>0</v>
      </c>
      <c r="AU1140" t="b">
        <f t="shared" si="1630"/>
        <v>0</v>
      </c>
      <c r="AV1140" t="b">
        <f t="shared" si="1631"/>
        <v>1</v>
      </c>
      <c r="AW1140" t="b">
        <f t="shared" si="1632"/>
        <v>0</v>
      </c>
      <c r="AX1140" t="b">
        <f t="shared" si="1633"/>
        <v>1</v>
      </c>
      <c r="AY1140" t="b">
        <f t="shared" si="1634"/>
        <v>0</v>
      </c>
      <c r="AZ1140" t="b">
        <f t="shared" si="1635"/>
        <v>0</v>
      </c>
      <c r="BA1140" t="b">
        <f t="shared" si="1636"/>
        <v>0</v>
      </c>
      <c r="BB1140" t="b">
        <f t="shared" si="1637"/>
        <v>0</v>
      </c>
      <c r="BC1140" t="b">
        <f t="shared" si="1638"/>
        <v>0</v>
      </c>
      <c r="BD1140" t="b">
        <f t="shared" si="1639"/>
        <v>1</v>
      </c>
      <c r="BE1140" t="b">
        <f t="shared" si="1640"/>
        <v>0</v>
      </c>
      <c r="BF1140" t="b">
        <f t="shared" si="1641"/>
        <v>0</v>
      </c>
      <c r="BG1140" t="b">
        <f t="shared" si="1642"/>
        <v>0</v>
      </c>
      <c r="BH1140" t="b">
        <f t="shared" si="1643"/>
        <v>0</v>
      </c>
      <c r="BI1140" t="b">
        <f t="shared" si="1644"/>
        <v>0</v>
      </c>
      <c r="BJ1140" t="b">
        <f t="shared" si="1645"/>
        <v>0</v>
      </c>
      <c r="BK1140" t="b">
        <f t="shared" si="1646"/>
        <v>0</v>
      </c>
      <c r="BL1140" t="b">
        <f t="shared" si="1647"/>
        <v>0</v>
      </c>
      <c r="BM1140" t="b">
        <f t="shared" si="1648"/>
        <v>0</v>
      </c>
      <c r="BN1140" t="b">
        <f t="shared" si="1649"/>
        <v>0</v>
      </c>
      <c r="BO1140" t="b">
        <f t="shared" si="1650"/>
        <v>0</v>
      </c>
      <c r="BP1140" t="b">
        <f t="shared" si="1651"/>
        <v>0</v>
      </c>
      <c r="BQ1140" t="b">
        <f t="shared" si="1652"/>
        <v>0</v>
      </c>
      <c r="BR1140" t="b">
        <f t="shared" si="1653"/>
        <v>0</v>
      </c>
      <c r="BS1140" t="b">
        <f t="shared" si="1654"/>
        <v>0</v>
      </c>
      <c r="BT1140" t="b">
        <f t="shared" si="1655"/>
        <v>0</v>
      </c>
      <c r="BU1140" t="b">
        <f t="shared" si="1656"/>
        <v>1</v>
      </c>
      <c r="BV1140" t="b">
        <f t="shared" si="1657"/>
        <v>1</v>
      </c>
      <c r="BW1140" t="b">
        <f t="shared" si="1658"/>
        <v>0</v>
      </c>
      <c r="BX1140" t="b">
        <f t="shared" si="1659"/>
        <v>0</v>
      </c>
      <c r="BY1140" t="b">
        <f t="shared" si="1660"/>
        <v>1</v>
      </c>
      <c r="BZ1140" t="b">
        <f t="shared" si="1661"/>
        <v>0</v>
      </c>
      <c r="CA1140" t="b">
        <f t="shared" si="1662"/>
        <v>0</v>
      </c>
      <c r="CB1140" t="b">
        <f t="shared" si="1663"/>
        <v>0</v>
      </c>
      <c r="CC1140" t="b">
        <f t="shared" si="1664"/>
        <v>0</v>
      </c>
      <c r="CD1140" t="b">
        <f t="shared" si="1665"/>
        <v>0</v>
      </c>
      <c r="CE1140" t="b">
        <f t="shared" si="1666"/>
        <v>0</v>
      </c>
      <c r="CF1140" t="b">
        <f t="shared" si="1667"/>
        <v>0</v>
      </c>
      <c r="CG1140" t="b">
        <f t="shared" si="1668"/>
        <v>0</v>
      </c>
      <c r="CH1140" t="b">
        <f t="shared" si="1669"/>
        <v>0</v>
      </c>
      <c r="CI1140" t="b">
        <f t="shared" si="1670"/>
        <v>1</v>
      </c>
      <c r="CJ1140" t="b">
        <f t="shared" si="1671"/>
        <v>1</v>
      </c>
      <c r="CK1140" t="b">
        <f t="shared" si="1672"/>
        <v>0</v>
      </c>
      <c r="CL1140" t="b">
        <f t="shared" si="1673"/>
        <v>0</v>
      </c>
      <c r="CM1140" t="b">
        <f t="shared" si="1674"/>
        <v>0</v>
      </c>
      <c r="CN1140" t="b">
        <f t="shared" si="1675"/>
        <v>0</v>
      </c>
      <c r="CO1140" t="b">
        <f t="shared" si="1676"/>
        <v>0</v>
      </c>
      <c r="CP1140" t="b">
        <f t="shared" si="1677"/>
        <v>0</v>
      </c>
      <c r="CQ1140" t="b">
        <f t="shared" si="1678"/>
        <v>0</v>
      </c>
      <c r="CR1140" t="b">
        <f t="shared" si="1679"/>
        <v>0</v>
      </c>
      <c r="CS1140" t="b">
        <f t="shared" si="1680"/>
        <v>0</v>
      </c>
      <c r="CT1140" t="b">
        <f t="shared" si="1681"/>
        <v>0</v>
      </c>
      <c r="CU1140" t="b">
        <f t="shared" si="1682"/>
        <v>0</v>
      </c>
      <c r="CV1140" t="b">
        <f t="shared" si="1683"/>
        <v>0</v>
      </c>
      <c r="CW1140" t="b">
        <f t="shared" si="1684"/>
        <v>0</v>
      </c>
      <c r="CX1140" t="b">
        <f t="shared" si="1685"/>
        <v>0</v>
      </c>
      <c r="CY1140" t="b">
        <f t="shared" si="1686"/>
        <v>0</v>
      </c>
      <c r="CZ1140" t="b">
        <f t="shared" si="1687"/>
        <v>0</v>
      </c>
      <c r="DA1140" t="b">
        <f t="shared" si="1688"/>
        <v>0</v>
      </c>
      <c r="DB1140" t="b">
        <f t="shared" si="1689"/>
        <v>0</v>
      </c>
      <c r="DC1140" t="b">
        <f t="shared" si="1690"/>
        <v>0</v>
      </c>
      <c r="DD1140" t="b">
        <f t="shared" si="1691"/>
        <v>1</v>
      </c>
    </row>
    <row r="1141" spans="1:108">
      <c r="A1141" t="s">
        <v>817</v>
      </c>
      <c r="C1141" t="s">
        <v>815</v>
      </c>
      <c r="G1141" t="s">
        <v>6128</v>
      </c>
      <c r="H1141" t="s">
        <v>7444</v>
      </c>
      <c r="I1141" t="s">
        <v>7417</v>
      </c>
      <c r="J1141" t="s">
        <v>113</v>
      </c>
      <c r="K1141" t="s">
        <v>114</v>
      </c>
      <c r="L1141" t="s">
        <v>7697</v>
      </c>
      <c r="M1141" t="s">
        <v>6079</v>
      </c>
      <c r="N1141" t="s">
        <v>7696</v>
      </c>
      <c r="O1141" t="b">
        <f t="shared" si="1598"/>
        <v>1</v>
      </c>
      <c r="P1141" t="b">
        <f t="shared" si="1599"/>
        <v>1</v>
      </c>
      <c r="Q1141" t="b">
        <f t="shared" si="1600"/>
        <v>1</v>
      </c>
      <c r="R1141" t="b">
        <f t="shared" si="1601"/>
        <v>1</v>
      </c>
      <c r="S1141" t="b">
        <f t="shared" si="1602"/>
        <v>1</v>
      </c>
      <c r="T1141" t="b">
        <f t="shared" si="1603"/>
        <v>0</v>
      </c>
      <c r="U1141" t="b">
        <f t="shared" si="1604"/>
        <v>1</v>
      </c>
      <c r="V1141" t="b">
        <f t="shared" si="1605"/>
        <v>1</v>
      </c>
      <c r="W1141" t="b">
        <f t="shared" si="1606"/>
        <v>0</v>
      </c>
      <c r="X1141" t="b">
        <f t="shared" si="1607"/>
        <v>1</v>
      </c>
      <c r="Y1141" t="b">
        <f t="shared" si="1608"/>
        <v>1</v>
      </c>
      <c r="Z1141" t="b">
        <f t="shared" si="1609"/>
        <v>0</v>
      </c>
      <c r="AA1141" t="b">
        <f t="shared" si="1610"/>
        <v>1</v>
      </c>
      <c r="AB1141" t="b">
        <f t="shared" si="1611"/>
        <v>1</v>
      </c>
      <c r="AC1141" t="b">
        <f t="shared" si="1612"/>
        <v>0</v>
      </c>
      <c r="AD1141" t="b">
        <f t="shared" si="1613"/>
        <v>0</v>
      </c>
      <c r="AE1141" t="b">
        <f t="shared" si="1614"/>
        <v>0</v>
      </c>
      <c r="AF1141" t="b">
        <f t="shared" si="1615"/>
        <v>0</v>
      </c>
      <c r="AG1141" t="b">
        <f t="shared" si="1616"/>
        <v>1</v>
      </c>
      <c r="AH1141" t="b">
        <f t="shared" si="1617"/>
        <v>1</v>
      </c>
      <c r="AI1141" t="b">
        <f t="shared" si="1618"/>
        <v>1</v>
      </c>
      <c r="AJ1141" t="b">
        <f t="shared" si="1619"/>
        <v>0</v>
      </c>
      <c r="AK1141" t="b">
        <f t="shared" si="1620"/>
        <v>0</v>
      </c>
      <c r="AL1141" t="b">
        <f t="shared" si="1621"/>
        <v>0</v>
      </c>
      <c r="AM1141" t="b">
        <f t="shared" si="1622"/>
        <v>0</v>
      </c>
      <c r="AN1141" t="b">
        <f t="shared" si="1623"/>
        <v>0</v>
      </c>
      <c r="AO1141" t="b">
        <f t="shared" si="1624"/>
        <v>0</v>
      </c>
      <c r="AP1141" t="b">
        <f t="shared" si="1625"/>
        <v>0</v>
      </c>
      <c r="AQ1141" t="b">
        <f t="shared" si="1626"/>
        <v>0</v>
      </c>
      <c r="AR1141" t="b">
        <f t="shared" si="1627"/>
        <v>0</v>
      </c>
      <c r="AS1141" t="b">
        <f t="shared" si="1628"/>
        <v>0</v>
      </c>
      <c r="AT1141" t="b">
        <f t="shared" si="1629"/>
        <v>0</v>
      </c>
      <c r="AU1141" t="b">
        <f t="shared" si="1630"/>
        <v>0</v>
      </c>
      <c r="AV1141" t="b">
        <f t="shared" si="1631"/>
        <v>0</v>
      </c>
      <c r="AW1141" t="b">
        <f t="shared" si="1632"/>
        <v>0</v>
      </c>
      <c r="AX1141" t="b">
        <f t="shared" si="1633"/>
        <v>0</v>
      </c>
      <c r="AY1141" t="b">
        <f t="shared" si="1634"/>
        <v>0</v>
      </c>
      <c r="AZ1141" t="b">
        <f t="shared" si="1635"/>
        <v>0</v>
      </c>
      <c r="BA1141" t="b">
        <f t="shared" si="1636"/>
        <v>0</v>
      </c>
      <c r="BB1141" t="b">
        <f t="shared" si="1637"/>
        <v>1</v>
      </c>
      <c r="BC1141" t="b">
        <f t="shared" si="1638"/>
        <v>1</v>
      </c>
      <c r="BD1141" t="b">
        <f t="shared" si="1639"/>
        <v>0</v>
      </c>
      <c r="BE1141" t="b">
        <f t="shared" si="1640"/>
        <v>0</v>
      </c>
      <c r="BF1141" t="b">
        <f t="shared" si="1641"/>
        <v>1</v>
      </c>
      <c r="BG1141" t="b">
        <f t="shared" si="1642"/>
        <v>0</v>
      </c>
      <c r="BH1141" t="b">
        <f t="shared" si="1643"/>
        <v>0</v>
      </c>
      <c r="BI1141" t="b">
        <f t="shared" si="1644"/>
        <v>0</v>
      </c>
      <c r="BJ1141" t="b">
        <f t="shared" si="1645"/>
        <v>0</v>
      </c>
      <c r="BK1141" t="b">
        <f t="shared" si="1646"/>
        <v>0</v>
      </c>
      <c r="BL1141" t="b">
        <f t="shared" si="1647"/>
        <v>1</v>
      </c>
      <c r="BM1141" t="b">
        <f t="shared" si="1648"/>
        <v>0</v>
      </c>
      <c r="BN1141" t="b">
        <f t="shared" si="1649"/>
        <v>0</v>
      </c>
      <c r="BO1141" t="b">
        <f t="shared" si="1650"/>
        <v>0</v>
      </c>
      <c r="BP1141" t="b">
        <f t="shared" si="1651"/>
        <v>0</v>
      </c>
      <c r="BQ1141" t="b">
        <f t="shared" si="1652"/>
        <v>1</v>
      </c>
      <c r="BR1141" t="b">
        <f t="shared" si="1653"/>
        <v>0</v>
      </c>
      <c r="BS1141" t="b">
        <f t="shared" si="1654"/>
        <v>0</v>
      </c>
      <c r="BT1141" t="b">
        <f t="shared" si="1655"/>
        <v>0</v>
      </c>
      <c r="BU1141" t="b">
        <f t="shared" si="1656"/>
        <v>1</v>
      </c>
      <c r="BV1141" t="b">
        <f t="shared" si="1657"/>
        <v>1</v>
      </c>
      <c r="BW1141" t="b">
        <f t="shared" si="1658"/>
        <v>0</v>
      </c>
      <c r="BX1141" t="b">
        <f t="shared" si="1659"/>
        <v>0</v>
      </c>
      <c r="BY1141" t="b">
        <f t="shared" si="1660"/>
        <v>0</v>
      </c>
      <c r="BZ1141" t="b">
        <f t="shared" si="1661"/>
        <v>0</v>
      </c>
      <c r="CA1141" t="b">
        <f t="shared" si="1662"/>
        <v>0</v>
      </c>
      <c r="CB1141" t="b">
        <f t="shared" si="1663"/>
        <v>0</v>
      </c>
      <c r="CC1141" t="b">
        <f t="shared" si="1664"/>
        <v>0</v>
      </c>
      <c r="CD1141" t="b">
        <f t="shared" si="1665"/>
        <v>0</v>
      </c>
      <c r="CE1141" t="b">
        <f t="shared" si="1666"/>
        <v>0</v>
      </c>
      <c r="CF1141" t="b">
        <f t="shared" si="1667"/>
        <v>0</v>
      </c>
      <c r="CG1141" t="b">
        <f t="shared" si="1668"/>
        <v>1</v>
      </c>
      <c r="CH1141" t="b">
        <f t="shared" si="1669"/>
        <v>0</v>
      </c>
      <c r="CI1141" t="b">
        <f t="shared" si="1670"/>
        <v>0</v>
      </c>
      <c r="CJ1141" t="b">
        <f t="shared" si="1671"/>
        <v>0</v>
      </c>
      <c r="CK1141" t="b">
        <f t="shared" si="1672"/>
        <v>0</v>
      </c>
      <c r="CL1141" t="b">
        <f t="shared" si="1673"/>
        <v>0</v>
      </c>
      <c r="CM1141" t="b">
        <f t="shared" si="1674"/>
        <v>1</v>
      </c>
      <c r="CN1141" t="b">
        <f t="shared" si="1675"/>
        <v>0</v>
      </c>
      <c r="CO1141" t="b">
        <f t="shared" si="1676"/>
        <v>0</v>
      </c>
      <c r="CP1141" t="b">
        <f t="shared" si="1677"/>
        <v>0</v>
      </c>
      <c r="CQ1141" t="b">
        <f t="shared" si="1678"/>
        <v>0</v>
      </c>
      <c r="CR1141" t="b">
        <f t="shared" si="1679"/>
        <v>0</v>
      </c>
      <c r="CS1141" t="b">
        <f t="shared" si="1680"/>
        <v>0</v>
      </c>
      <c r="CT1141" t="b">
        <f t="shared" si="1681"/>
        <v>0</v>
      </c>
      <c r="CU1141" t="b">
        <f t="shared" si="1682"/>
        <v>0</v>
      </c>
      <c r="CV1141" t="b">
        <f t="shared" si="1683"/>
        <v>0</v>
      </c>
      <c r="CW1141" t="b">
        <f t="shared" si="1684"/>
        <v>0</v>
      </c>
      <c r="CX1141" t="b">
        <f t="shared" si="1685"/>
        <v>0</v>
      </c>
      <c r="CY1141" t="b">
        <f t="shared" si="1686"/>
        <v>0</v>
      </c>
      <c r="CZ1141" t="b">
        <f t="shared" si="1687"/>
        <v>0</v>
      </c>
      <c r="DA1141" t="b">
        <f t="shared" si="1688"/>
        <v>0</v>
      </c>
      <c r="DB1141" t="b">
        <f t="shared" si="1689"/>
        <v>0</v>
      </c>
      <c r="DC1141" t="b">
        <f t="shared" si="1690"/>
        <v>0</v>
      </c>
      <c r="DD1141" t="b">
        <f t="shared" si="1691"/>
        <v>0</v>
      </c>
    </row>
    <row r="1142" spans="1:108">
      <c r="A1142" s="4" t="s">
        <v>818</v>
      </c>
      <c r="C1142" t="s">
        <v>815</v>
      </c>
      <c r="D1142" s="4"/>
      <c r="E1142" s="4"/>
      <c r="G1142" t="s">
        <v>6128</v>
      </c>
      <c r="H1142" t="s">
        <v>7444</v>
      </c>
      <c r="I1142" t="s">
        <v>7417</v>
      </c>
      <c r="J1142" s="4" t="s">
        <v>113</v>
      </c>
      <c r="K1142" s="4" t="s">
        <v>114</v>
      </c>
      <c r="L1142" s="4" t="s">
        <v>6356</v>
      </c>
      <c r="M1142" t="s">
        <v>7571</v>
      </c>
      <c r="N1142" s="85" t="s">
        <v>7570</v>
      </c>
      <c r="O1142" s="4" t="b">
        <f t="shared" si="1598"/>
        <v>1</v>
      </c>
      <c r="P1142" s="4" t="b">
        <f t="shared" si="1599"/>
        <v>1</v>
      </c>
      <c r="Q1142" s="4" t="b">
        <f t="shared" si="1600"/>
        <v>1</v>
      </c>
      <c r="R1142" s="4" t="b">
        <f t="shared" si="1601"/>
        <v>1</v>
      </c>
      <c r="S1142" s="4" t="b">
        <f t="shared" si="1602"/>
        <v>1</v>
      </c>
      <c r="T1142" s="4" t="b">
        <f t="shared" si="1603"/>
        <v>1</v>
      </c>
      <c r="U1142" s="4" t="b">
        <f t="shared" si="1604"/>
        <v>1</v>
      </c>
      <c r="V1142" s="4" t="b">
        <f t="shared" si="1605"/>
        <v>0</v>
      </c>
      <c r="W1142" s="4" t="b">
        <f t="shared" si="1606"/>
        <v>1</v>
      </c>
      <c r="X1142" s="4" t="b">
        <f t="shared" si="1607"/>
        <v>1</v>
      </c>
      <c r="Y1142" s="4" t="b">
        <f t="shared" si="1608"/>
        <v>1</v>
      </c>
      <c r="Z1142" s="4" t="b">
        <f t="shared" si="1609"/>
        <v>1</v>
      </c>
      <c r="AA1142" s="4" t="b">
        <f t="shared" si="1610"/>
        <v>0</v>
      </c>
      <c r="AB1142" s="4" t="b">
        <f t="shared" si="1611"/>
        <v>1</v>
      </c>
      <c r="AC1142" s="4" t="b">
        <f t="shared" si="1612"/>
        <v>0</v>
      </c>
      <c r="AD1142" s="4" t="b">
        <f t="shared" si="1613"/>
        <v>0</v>
      </c>
      <c r="AE1142" s="4" t="b">
        <f t="shared" si="1614"/>
        <v>0</v>
      </c>
      <c r="AF1142" s="4" t="b">
        <f t="shared" si="1615"/>
        <v>0</v>
      </c>
      <c r="AG1142" s="4" t="b">
        <f t="shared" si="1616"/>
        <v>0</v>
      </c>
      <c r="AH1142" s="4" t="b">
        <f t="shared" si="1617"/>
        <v>1</v>
      </c>
      <c r="AI1142" s="4" t="b">
        <f t="shared" si="1618"/>
        <v>0</v>
      </c>
      <c r="AJ1142" s="4" t="b">
        <f t="shared" si="1619"/>
        <v>0</v>
      </c>
      <c r="AK1142" s="4" t="b">
        <f t="shared" si="1620"/>
        <v>0</v>
      </c>
      <c r="AL1142" s="4" t="b">
        <f t="shared" si="1621"/>
        <v>0</v>
      </c>
      <c r="AM1142" s="4" t="b">
        <f t="shared" si="1622"/>
        <v>0</v>
      </c>
      <c r="AN1142" s="4" t="b">
        <f t="shared" si="1623"/>
        <v>0</v>
      </c>
      <c r="AO1142" s="4" t="b">
        <f t="shared" si="1624"/>
        <v>0</v>
      </c>
      <c r="AP1142" s="4" t="b">
        <f t="shared" si="1625"/>
        <v>0</v>
      </c>
      <c r="AQ1142" s="4" t="b">
        <f t="shared" si="1626"/>
        <v>0</v>
      </c>
      <c r="AR1142" s="4" t="b">
        <f t="shared" si="1627"/>
        <v>1</v>
      </c>
      <c r="AS1142" s="4" t="b">
        <f t="shared" si="1628"/>
        <v>0</v>
      </c>
      <c r="AT1142" s="4" t="b">
        <f t="shared" si="1629"/>
        <v>0</v>
      </c>
      <c r="AU1142" s="4" t="b">
        <f t="shared" si="1630"/>
        <v>0</v>
      </c>
      <c r="AV1142" s="4" t="b">
        <f t="shared" si="1631"/>
        <v>0</v>
      </c>
      <c r="AW1142" s="4" t="b">
        <f t="shared" si="1632"/>
        <v>0</v>
      </c>
      <c r="AX1142" s="4" t="b">
        <f t="shared" si="1633"/>
        <v>0</v>
      </c>
      <c r="AY1142" s="4" t="b">
        <f t="shared" si="1634"/>
        <v>0</v>
      </c>
      <c r="AZ1142" s="4" t="b">
        <f t="shared" si="1635"/>
        <v>0</v>
      </c>
      <c r="BA1142" s="4" t="b">
        <f t="shared" si="1636"/>
        <v>0</v>
      </c>
      <c r="BB1142" s="4" t="b">
        <f t="shared" si="1637"/>
        <v>0</v>
      </c>
      <c r="BC1142" s="4" t="b">
        <f t="shared" si="1638"/>
        <v>0</v>
      </c>
      <c r="BD1142" s="4" t="b">
        <f t="shared" si="1639"/>
        <v>1</v>
      </c>
      <c r="BE1142" s="4" t="b">
        <f t="shared" si="1640"/>
        <v>0</v>
      </c>
      <c r="BF1142" s="4" t="b">
        <f t="shared" si="1641"/>
        <v>1</v>
      </c>
      <c r="BG1142" s="4" t="b">
        <f t="shared" si="1642"/>
        <v>0</v>
      </c>
      <c r="BH1142" s="4" t="b">
        <f t="shared" si="1643"/>
        <v>1</v>
      </c>
      <c r="BI1142" s="4" t="b">
        <f t="shared" si="1644"/>
        <v>0</v>
      </c>
      <c r="BJ1142" s="4" t="b">
        <f t="shared" si="1645"/>
        <v>1</v>
      </c>
      <c r="BK1142" s="4" t="b">
        <f t="shared" si="1646"/>
        <v>0</v>
      </c>
      <c r="BL1142" s="4" t="b">
        <f t="shared" si="1647"/>
        <v>1</v>
      </c>
      <c r="BM1142" s="4" t="b">
        <f t="shared" si="1648"/>
        <v>0</v>
      </c>
      <c r="BN1142" s="4" t="b">
        <f t="shared" si="1649"/>
        <v>0</v>
      </c>
      <c r="BO1142" s="4" t="b">
        <f t="shared" si="1650"/>
        <v>0</v>
      </c>
      <c r="BP1142" s="4" t="b">
        <f t="shared" si="1651"/>
        <v>1</v>
      </c>
      <c r="BQ1142" s="4" t="b">
        <f t="shared" si="1652"/>
        <v>0</v>
      </c>
      <c r="BR1142" s="4" t="b">
        <f t="shared" si="1653"/>
        <v>0</v>
      </c>
      <c r="BS1142" s="4" t="b">
        <f t="shared" si="1654"/>
        <v>1</v>
      </c>
      <c r="BT1142" s="4" t="b">
        <f t="shared" si="1655"/>
        <v>1</v>
      </c>
      <c r="BU1142" s="4" t="b">
        <f t="shared" si="1656"/>
        <v>0</v>
      </c>
      <c r="BV1142" s="4" t="b">
        <f t="shared" si="1657"/>
        <v>0</v>
      </c>
      <c r="BW1142" s="4" t="b">
        <f t="shared" si="1658"/>
        <v>0</v>
      </c>
      <c r="BX1142" s="4" t="b">
        <f t="shared" si="1659"/>
        <v>0</v>
      </c>
      <c r="BY1142" s="4" t="b">
        <f t="shared" si="1660"/>
        <v>0</v>
      </c>
      <c r="BZ1142" s="4" t="b">
        <f t="shared" si="1661"/>
        <v>0</v>
      </c>
      <c r="CA1142" s="4" t="b">
        <f t="shared" si="1662"/>
        <v>0</v>
      </c>
      <c r="CB1142" s="4" t="b">
        <f t="shared" si="1663"/>
        <v>1</v>
      </c>
      <c r="CC1142" s="4" t="b">
        <f t="shared" si="1664"/>
        <v>0</v>
      </c>
      <c r="CD1142" s="4" t="b">
        <f t="shared" si="1665"/>
        <v>0</v>
      </c>
      <c r="CE1142" s="4" t="b">
        <f t="shared" si="1666"/>
        <v>0</v>
      </c>
      <c r="CF1142" s="4" t="b">
        <f t="shared" si="1667"/>
        <v>0</v>
      </c>
      <c r="CG1142" s="4" t="b">
        <f t="shared" si="1668"/>
        <v>1</v>
      </c>
      <c r="CH1142" s="4" t="b">
        <f t="shared" si="1669"/>
        <v>0</v>
      </c>
      <c r="CI1142" s="4" t="b">
        <f t="shared" si="1670"/>
        <v>1</v>
      </c>
      <c r="CJ1142" s="4" t="b">
        <f t="shared" si="1671"/>
        <v>0</v>
      </c>
      <c r="CK1142" s="4" t="b">
        <f t="shared" si="1672"/>
        <v>1</v>
      </c>
      <c r="CL1142" s="4" t="b">
        <f t="shared" si="1673"/>
        <v>0</v>
      </c>
      <c r="CM1142" s="4" t="b">
        <f t="shared" si="1674"/>
        <v>0</v>
      </c>
      <c r="CN1142" s="4" t="b">
        <f t="shared" si="1675"/>
        <v>0</v>
      </c>
      <c r="CO1142" s="4" t="b">
        <f t="shared" si="1676"/>
        <v>0</v>
      </c>
      <c r="CP1142" s="4" t="b">
        <f t="shared" si="1677"/>
        <v>0</v>
      </c>
      <c r="CQ1142" s="4" t="b">
        <f t="shared" si="1678"/>
        <v>0</v>
      </c>
      <c r="CR1142" s="4" t="b">
        <f t="shared" si="1679"/>
        <v>0</v>
      </c>
      <c r="CS1142" s="4" t="b">
        <f t="shared" si="1680"/>
        <v>0</v>
      </c>
      <c r="CT1142" s="4" t="b">
        <f t="shared" si="1681"/>
        <v>0</v>
      </c>
      <c r="CU1142" s="4" t="b">
        <f t="shared" si="1682"/>
        <v>0</v>
      </c>
      <c r="CV1142" s="4" t="b">
        <f t="shared" si="1683"/>
        <v>0</v>
      </c>
      <c r="CW1142" s="4" t="b">
        <f t="shared" si="1684"/>
        <v>0</v>
      </c>
      <c r="CX1142" s="4" t="b">
        <f t="shared" si="1685"/>
        <v>0</v>
      </c>
      <c r="CY1142" s="4" t="b">
        <f t="shared" si="1686"/>
        <v>0</v>
      </c>
      <c r="CZ1142" s="4" t="b">
        <f t="shared" si="1687"/>
        <v>0</v>
      </c>
      <c r="DA1142" s="4" t="b">
        <f t="shared" si="1688"/>
        <v>0</v>
      </c>
      <c r="DB1142" s="4" t="b">
        <f t="shared" si="1689"/>
        <v>0</v>
      </c>
      <c r="DC1142" s="4" t="b">
        <f t="shared" si="1690"/>
        <v>0</v>
      </c>
      <c r="DD1142" s="4" t="b">
        <f t="shared" si="1691"/>
        <v>0</v>
      </c>
    </row>
    <row r="1143" spans="1:108">
      <c r="A1143" s="4" t="s">
        <v>819</v>
      </c>
      <c r="C1143" t="s">
        <v>815</v>
      </c>
      <c r="D1143" s="4"/>
      <c r="E1143" s="4"/>
      <c r="G1143" t="s">
        <v>6128</v>
      </c>
      <c r="H1143" t="s">
        <v>7444</v>
      </c>
      <c r="I1143" t="s">
        <v>7417</v>
      </c>
      <c r="J1143" s="4" t="s">
        <v>165</v>
      </c>
      <c r="K1143" s="4" t="s">
        <v>114</v>
      </c>
      <c r="L1143" s="88" t="s">
        <v>7699</v>
      </c>
      <c r="M1143" t="s">
        <v>6079</v>
      </c>
      <c r="N1143" s="89" t="s">
        <v>7698</v>
      </c>
      <c r="O1143" s="6" t="b">
        <f t="shared" si="1598"/>
        <v>1</v>
      </c>
      <c r="P1143" s="4" t="b">
        <f t="shared" si="1599"/>
        <v>1</v>
      </c>
      <c r="Q1143" s="4" t="b">
        <f t="shared" si="1600"/>
        <v>1</v>
      </c>
      <c r="R1143" s="4" t="b">
        <f t="shared" si="1601"/>
        <v>1</v>
      </c>
      <c r="S1143" s="6" t="b">
        <f t="shared" si="1602"/>
        <v>1</v>
      </c>
      <c r="T1143" s="6" t="b">
        <f t="shared" si="1603"/>
        <v>1</v>
      </c>
      <c r="U1143" s="6" t="b">
        <f t="shared" si="1604"/>
        <v>1</v>
      </c>
      <c r="V1143" s="6" t="b">
        <f t="shared" si="1605"/>
        <v>1</v>
      </c>
      <c r="W1143" s="6" t="b">
        <f t="shared" si="1606"/>
        <v>1</v>
      </c>
      <c r="X1143" s="6" t="b">
        <f t="shared" si="1607"/>
        <v>1</v>
      </c>
      <c r="Y1143" s="6" t="b">
        <f t="shared" si="1608"/>
        <v>1</v>
      </c>
      <c r="Z1143" s="6" t="b">
        <f t="shared" si="1609"/>
        <v>1</v>
      </c>
      <c r="AA1143" s="6" t="b">
        <f t="shared" si="1610"/>
        <v>0</v>
      </c>
      <c r="AB1143" s="4" t="b">
        <f t="shared" si="1611"/>
        <v>1</v>
      </c>
      <c r="AC1143" s="4" t="b">
        <f t="shared" si="1612"/>
        <v>0</v>
      </c>
      <c r="AD1143" s="4" t="b">
        <f t="shared" si="1613"/>
        <v>0</v>
      </c>
      <c r="AE1143" s="4" t="b">
        <f t="shared" si="1614"/>
        <v>0</v>
      </c>
      <c r="AF1143" s="4" t="b">
        <f t="shared" si="1615"/>
        <v>1</v>
      </c>
      <c r="AG1143" s="4" t="b">
        <f t="shared" si="1616"/>
        <v>1</v>
      </c>
      <c r="AH1143" s="4" t="b">
        <f t="shared" si="1617"/>
        <v>1</v>
      </c>
      <c r="AI1143" s="4" t="b">
        <f t="shared" si="1618"/>
        <v>1</v>
      </c>
      <c r="AJ1143" s="4" t="b">
        <f t="shared" si="1619"/>
        <v>0</v>
      </c>
      <c r="AK1143" s="4" t="b">
        <f t="shared" si="1620"/>
        <v>1</v>
      </c>
      <c r="AL1143" s="4" t="b">
        <f t="shared" si="1621"/>
        <v>1</v>
      </c>
      <c r="AM1143" s="4" t="b">
        <f t="shared" si="1622"/>
        <v>1</v>
      </c>
      <c r="AN1143" s="4" t="b">
        <f t="shared" si="1623"/>
        <v>1</v>
      </c>
      <c r="AO1143" s="4" t="b">
        <f t="shared" si="1624"/>
        <v>0</v>
      </c>
      <c r="AP1143" s="4" t="b">
        <f t="shared" si="1625"/>
        <v>1</v>
      </c>
      <c r="AQ1143" s="4" t="b">
        <f t="shared" si="1626"/>
        <v>1</v>
      </c>
      <c r="AR1143" s="4" t="b">
        <f t="shared" si="1627"/>
        <v>0</v>
      </c>
      <c r="AS1143" s="4" t="b">
        <f t="shared" si="1628"/>
        <v>0</v>
      </c>
      <c r="AT1143" s="4" t="b">
        <f t="shared" si="1629"/>
        <v>1</v>
      </c>
      <c r="AU1143" s="4" t="b">
        <f t="shared" si="1630"/>
        <v>0</v>
      </c>
      <c r="AV1143" s="4" t="b">
        <f t="shared" si="1631"/>
        <v>1</v>
      </c>
      <c r="AW1143" s="4" t="b">
        <f t="shared" si="1632"/>
        <v>0</v>
      </c>
      <c r="AX1143" s="4" t="b">
        <f t="shared" si="1633"/>
        <v>0</v>
      </c>
      <c r="AY1143" s="4" t="b">
        <f t="shared" si="1634"/>
        <v>0</v>
      </c>
      <c r="AZ1143" s="4" t="b">
        <f t="shared" si="1635"/>
        <v>0</v>
      </c>
      <c r="BA1143" s="4" t="b">
        <f t="shared" si="1636"/>
        <v>0</v>
      </c>
      <c r="BB1143" s="4" t="b">
        <f t="shared" si="1637"/>
        <v>0</v>
      </c>
      <c r="BC1143" s="4" t="b">
        <f t="shared" si="1638"/>
        <v>0</v>
      </c>
      <c r="BD1143" s="4" t="b">
        <f t="shared" si="1639"/>
        <v>0</v>
      </c>
      <c r="BE1143" s="4" t="b">
        <f t="shared" si="1640"/>
        <v>0</v>
      </c>
      <c r="BF1143" s="4" t="b">
        <f t="shared" si="1641"/>
        <v>1</v>
      </c>
      <c r="BG1143" s="4" t="b">
        <f t="shared" si="1642"/>
        <v>0</v>
      </c>
      <c r="BH1143" s="4" t="b">
        <f t="shared" si="1643"/>
        <v>1</v>
      </c>
      <c r="BI1143" s="4" t="b">
        <f t="shared" si="1644"/>
        <v>0</v>
      </c>
      <c r="BJ1143" s="4" t="b">
        <f t="shared" si="1645"/>
        <v>0</v>
      </c>
      <c r="BK1143" s="4" t="b">
        <f t="shared" si="1646"/>
        <v>0</v>
      </c>
      <c r="BL1143" s="4" t="b">
        <f t="shared" si="1647"/>
        <v>1</v>
      </c>
      <c r="BM1143" s="4" t="b">
        <f t="shared" si="1648"/>
        <v>0</v>
      </c>
      <c r="BN1143" s="4" t="b">
        <f t="shared" si="1649"/>
        <v>0</v>
      </c>
      <c r="BO1143" s="4" t="b">
        <f t="shared" si="1650"/>
        <v>0</v>
      </c>
      <c r="BP1143" s="4" t="b">
        <f t="shared" si="1651"/>
        <v>1</v>
      </c>
      <c r="BQ1143" s="4" t="b">
        <f t="shared" si="1652"/>
        <v>1</v>
      </c>
      <c r="BR1143" s="4" t="b">
        <f t="shared" si="1653"/>
        <v>0</v>
      </c>
      <c r="BS1143" s="4" t="b">
        <f t="shared" si="1654"/>
        <v>1</v>
      </c>
      <c r="BT1143" s="4" t="b">
        <f t="shared" si="1655"/>
        <v>1</v>
      </c>
      <c r="BU1143" s="4" t="b">
        <f t="shared" si="1656"/>
        <v>0</v>
      </c>
      <c r="BV1143" s="4" t="b">
        <f t="shared" si="1657"/>
        <v>1</v>
      </c>
      <c r="BW1143" s="4" t="b">
        <f t="shared" si="1658"/>
        <v>1</v>
      </c>
      <c r="BX1143" s="4" t="b">
        <f t="shared" si="1659"/>
        <v>0</v>
      </c>
      <c r="BY1143" s="4" t="b">
        <f t="shared" si="1660"/>
        <v>0</v>
      </c>
      <c r="BZ1143" s="4" t="b">
        <f t="shared" si="1661"/>
        <v>0</v>
      </c>
      <c r="CA1143" s="4" t="b">
        <f t="shared" si="1662"/>
        <v>0</v>
      </c>
      <c r="CB1143" s="4" t="b">
        <f t="shared" si="1663"/>
        <v>0</v>
      </c>
      <c r="CC1143" s="4" t="b">
        <f t="shared" si="1664"/>
        <v>1</v>
      </c>
      <c r="CD1143" s="4" t="b">
        <f t="shared" si="1665"/>
        <v>0</v>
      </c>
      <c r="CE1143" s="4" t="b">
        <f t="shared" si="1666"/>
        <v>1</v>
      </c>
      <c r="CF1143" s="4" t="b">
        <f t="shared" si="1667"/>
        <v>0</v>
      </c>
      <c r="CG1143" s="4" t="b">
        <f t="shared" si="1668"/>
        <v>1</v>
      </c>
      <c r="CH1143" s="4" t="b">
        <f t="shared" si="1669"/>
        <v>1</v>
      </c>
      <c r="CI1143" s="4" t="b">
        <f t="shared" si="1670"/>
        <v>0</v>
      </c>
      <c r="CJ1143" s="4" t="b">
        <f t="shared" si="1671"/>
        <v>1</v>
      </c>
      <c r="CK1143" s="4" t="b">
        <f t="shared" si="1672"/>
        <v>0</v>
      </c>
      <c r="CL1143" s="4" t="b">
        <f t="shared" si="1673"/>
        <v>0</v>
      </c>
      <c r="CM1143" s="4" t="b">
        <f t="shared" si="1674"/>
        <v>1</v>
      </c>
      <c r="CN1143" s="4" t="b">
        <f t="shared" si="1675"/>
        <v>0</v>
      </c>
      <c r="CO1143" s="4" t="b">
        <f t="shared" si="1676"/>
        <v>0</v>
      </c>
      <c r="CP1143" s="4" t="b">
        <f t="shared" si="1677"/>
        <v>1</v>
      </c>
      <c r="CQ1143" s="4" t="b">
        <f t="shared" si="1678"/>
        <v>0</v>
      </c>
      <c r="CR1143" s="4" t="b">
        <f t="shared" si="1679"/>
        <v>0</v>
      </c>
      <c r="CS1143" s="4" t="b">
        <f t="shared" si="1680"/>
        <v>0</v>
      </c>
      <c r="CT1143" s="4" t="b">
        <f t="shared" si="1681"/>
        <v>0</v>
      </c>
      <c r="CU1143" s="4" t="b">
        <f t="shared" si="1682"/>
        <v>0</v>
      </c>
      <c r="CV1143" s="4" t="b">
        <f t="shared" si="1683"/>
        <v>0</v>
      </c>
      <c r="CW1143" s="4" t="b">
        <f t="shared" si="1684"/>
        <v>1</v>
      </c>
      <c r="CX1143" s="4" t="b">
        <f t="shared" si="1685"/>
        <v>1</v>
      </c>
      <c r="CY1143" s="4" t="b">
        <f t="shared" si="1686"/>
        <v>0</v>
      </c>
      <c r="CZ1143" s="4" t="b">
        <f t="shared" si="1687"/>
        <v>0</v>
      </c>
      <c r="DA1143" s="4" t="b">
        <f t="shared" si="1688"/>
        <v>0</v>
      </c>
      <c r="DB1143" s="4" t="b">
        <f t="shared" si="1689"/>
        <v>0</v>
      </c>
      <c r="DC1143" s="4" t="b">
        <f t="shared" si="1690"/>
        <v>0</v>
      </c>
      <c r="DD1143" s="4" t="b">
        <f t="shared" si="1691"/>
        <v>1</v>
      </c>
    </row>
    <row r="1144" spans="1:108">
      <c r="A1144" t="s">
        <v>820</v>
      </c>
      <c r="C1144" t="s">
        <v>821</v>
      </c>
      <c r="G1144" t="s">
        <v>6128</v>
      </c>
      <c r="H1144" t="s">
        <v>7444</v>
      </c>
      <c r="I1144" t="s">
        <v>7417</v>
      </c>
      <c r="J1144" t="s">
        <v>147</v>
      </c>
      <c r="K1144" t="s">
        <v>16</v>
      </c>
      <c r="L1144" t="s">
        <v>7701</v>
      </c>
      <c r="M1144" t="s">
        <v>7572</v>
      </c>
      <c r="N1144" t="s">
        <v>7700</v>
      </c>
      <c r="O1144" t="b">
        <f t="shared" si="1598"/>
        <v>1</v>
      </c>
      <c r="P1144" t="b">
        <f t="shared" si="1599"/>
        <v>1</v>
      </c>
      <c r="Q1144" t="b">
        <f t="shared" si="1600"/>
        <v>1</v>
      </c>
      <c r="R1144" t="b">
        <f t="shared" si="1601"/>
        <v>1</v>
      </c>
      <c r="S1144" t="b">
        <f t="shared" si="1602"/>
        <v>1</v>
      </c>
      <c r="T1144" t="b">
        <f t="shared" si="1603"/>
        <v>1</v>
      </c>
      <c r="U1144" t="b">
        <f t="shared" si="1604"/>
        <v>1</v>
      </c>
      <c r="V1144" t="b">
        <f t="shared" si="1605"/>
        <v>1</v>
      </c>
      <c r="W1144" t="b">
        <f t="shared" si="1606"/>
        <v>0</v>
      </c>
      <c r="X1144" t="b">
        <f t="shared" si="1607"/>
        <v>0</v>
      </c>
      <c r="Y1144" t="b">
        <f t="shared" si="1608"/>
        <v>1</v>
      </c>
      <c r="Z1144" t="b">
        <f t="shared" si="1609"/>
        <v>0</v>
      </c>
      <c r="AA1144" t="b">
        <f t="shared" si="1610"/>
        <v>1</v>
      </c>
      <c r="AB1144" t="b">
        <f t="shared" si="1611"/>
        <v>1</v>
      </c>
      <c r="AC1144" t="b">
        <f t="shared" si="1612"/>
        <v>0</v>
      </c>
      <c r="AD1144" t="b">
        <f t="shared" si="1613"/>
        <v>0</v>
      </c>
      <c r="AE1144" t="b">
        <f t="shared" si="1614"/>
        <v>0</v>
      </c>
      <c r="AF1144" t="b">
        <f t="shared" si="1615"/>
        <v>0</v>
      </c>
      <c r="AG1144" t="b">
        <f t="shared" si="1616"/>
        <v>1</v>
      </c>
      <c r="AH1144" t="b">
        <f t="shared" si="1617"/>
        <v>0</v>
      </c>
      <c r="AI1144" t="b">
        <f t="shared" si="1618"/>
        <v>0</v>
      </c>
      <c r="AJ1144" t="b">
        <f t="shared" si="1619"/>
        <v>0</v>
      </c>
      <c r="AK1144" t="b">
        <f t="shared" si="1620"/>
        <v>0</v>
      </c>
      <c r="AL1144" t="b">
        <f t="shared" si="1621"/>
        <v>0</v>
      </c>
      <c r="AM1144" t="b">
        <f t="shared" si="1622"/>
        <v>1</v>
      </c>
      <c r="AN1144" t="b">
        <f t="shared" si="1623"/>
        <v>0</v>
      </c>
      <c r="AO1144" t="b">
        <f t="shared" si="1624"/>
        <v>0</v>
      </c>
      <c r="AP1144" t="b">
        <f t="shared" si="1625"/>
        <v>0</v>
      </c>
      <c r="AQ1144" t="b">
        <f t="shared" si="1626"/>
        <v>0</v>
      </c>
      <c r="AR1144" t="b">
        <f t="shared" si="1627"/>
        <v>0</v>
      </c>
      <c r="AS1144" t="b">
        <f t="shared" si="1628"/>
        <v>0</v>
      </c>
      <c r="AT1144" t="b">
        <f t="shared" si="1629"/>
        <v>0</v>
      </c>
      <c r="AU1144" t="b">
        <f t="shared" si="1630"/>
        <v>0</v>
      </c>
      <c r="AV1144" t="b">
        <f t="shared" si="1631"/>
        <v>1</v>
      </c>
      <c r="AW1144" t="b">
        <f t="shared" si="1632"/>
        <v>1</v>
      </c>
      <c r="AX1144" t="b">
        <f t="shared" si="1633"/>
        <v>0</v>
      </c>
      <c r="AY1144" t="b">
        <f t="shared" si="1634"/>
        <v>0</v>
      </c>
      <c r="AZ1144" t="b">
        <f t="shared" si="1635"/>
        <v>0</v>
      </c>
      <c r="BA1144" t="b">
        <f t="shared" si="1636"/>
        <v>0</v>
      </c>
      <c r="BB1144" t="b">
        <f t="shared" si="1637"/>
        <v>0</v>
      </c>
      <c r="BC1144" t="b">
        <f t="shared" si="1638"/>
        <v>0</v>
      </c>
      <c r="BD1144" t="b">
        <f t="shared" si="1639"/>
        <v>0</v>
      </c>
      <c r="BE1144" t="b">
        <f t="shared" si="1640"/>
        <v>0</v>
      </c>
      <c r="BF1144" t="b">
        <f t="shared" si="1641"/>
        <v>0</v>
      </c>
      <c r="BG1144" t="b">
        <f t="shared" si="1642"/>
        <v>0</v>
      </c>
      <c r="BH1144" t="b">
        <f t="shared" si="1643"/>
        <v>0</v>
      </c>
      <c r="BI1144" t="b">
        <f t="shared" si="1644"/>
        <v>0</v>
      </c>
      <c r="BJ1144" t="b">
        <f t="shared" si="1645"/>
        <v>0</v>
      </c>
      <c r="BK1144" t="b">
        <f t="shared" si="1646"/>
        <v>0</v>
      </c>
      <c r="BL1144" t="b">
        <f t="shared" si="1647"/>
        <v>1</v>
      </c>
      <c r="BM1144" t="b">
        <f t="shared" si="1648"/>
        <v>0</v>
      </c>
      <c r="BN1144" t="b">
        <f t="shared" si="1649"/>
        <v>0</v>
      </c>
      <c r="BO1144" t="b">
        <f t="shared" si="1650"/>
        <v>0</v>
      </c>
      <c r="BP1144" t="b">
        <f t="shared" si="1651"/>
        <v>1</v>
      </c>
      <c r="BQ1144" t="b">
        <f t="shared" si="1652"/>
        <v>0</v>
      </c>
      <c r="BR1144" t="b">
        <f t="shared" si="1653"/>
        <v>0</v>
      </c>
      <c r="BS1144" t="b">
        <f t="shared" si="1654"/>
        <v>0</v>
      </c>
      <c r="BT1144" t="b">
        <f t="shared" si="1655"/>
        <v>0</v>
      </c>
      <c r="BU1144" t="b">
        <f t="shared" si="1656"/>
        <v>1</v>
      </c>
      <c r="BV1144" t="b">
        <f t="shared" si="1657"/>
        <v>1</v>
      </c>
      <c r="BW1144" t="b">
        <f t="shared" si="1658"/>
        <v>0</v>
      </c>
      <c r="BX1144" t="b">
        <f t="shared" si="1659"/>
        <v>0</v>
      </c>
      <c r="BY1144" t="b">
        <f t="shared" si="1660"/>
        <v>0</v>
      </c>
      <c r="BZ1144" t="b">
        <f t="shared" si="1661"/>
        <v>0</v>
      </c>
      <c r="CA1144" t="b">
        <f t="shared" si="1662"/>
        <v>0</v>
      </c>
      <c r="CB1144" t="b">
        <f t="shared" si="1663"/>
        <v>0</v>
      </c>
      <c r="CC1144" t="b">
        <f t="shared" si="1664"/>
        <v>0</v>
      </c>
      <c r="CD1144" t="b">
        <f t="shared" si="1665"/>
        <v>0</v>
      </c>
      <c r="CE1144" t="b">
        <f t="shared" si="1666"/>
        <v>0</v>
      </c>
      <c r="CF1144" t="b">
        <f t="shared" si="1667"/>
        <v>0</v>
      </c>
      <c r="CG1144" t="b">
        <f t="shared" si="1668"/>
        <v>1</v>
      </c>
      <c r="CH1144" t="b">
        <f t="shared" si="1669"/>
        <v>0</v>
      </c>
      <c r="CI1144" t="b">
        <f t="shared" si="1670"/>
        <v>0</v>
      </c>
      <c r="CJ1144" t="b">
        <f t="shared" si="1671"/>
        <v>0</v>
      </c>
      <c r="CK1144" t="b">
        <f t="shared" si="1672"/>
        <v>0</v>
      </c>
      <c r="CL1144" t="b">
        <f t="shared" si="1673"/>
        <v>0</v>
      </c>
      <c r="CM1144" t="b">
        <f t="shared" si="1674"/>
        <v>0</v>
      </c>
      <c r="CN1144" t="b">
        <f t="shared" si="1675"/>
        <v>0</v>
      </c>
      <c r="CO1144" t="b">
        <f t="shared" si="1676"/>
        <v>0</v>
      </c>
      <c r="CP1144" t="b">
        <f t="shared" si="1677"/>
        <v>0</v>
      </c>
      <c r="CQ1144" t="b">
        <f t="shared" si="1678"/>
        <v>0</v>
      </c>
      <c r="CR1144" t="b">
        <f t="shared" si="1679"/>
        <v>0</v>
      </c>
      <c r="CS1144" t="b">
        <f t="shared" si="1680"/>
        <v>0</v>
      </c>
      <c r="CT1144" t="b">
        <f t="shared" si="1681"/>
        <v>0</v>
      </c>
      <c r="CU1144" t="b">
        <f t="shared" si="1682"/>
        <v>0</v>
      </c>
      <c r="CV1144" t="b">
        <f t="shared" si="1683"/>
        <v>0</v>
      </c>
      <c r="CW1144" t="b">
        <f t="shared" si="1684"/>
        <v>0</v>
      </c>
      <c r="CX1144" t="b">
        <f t="shared" si="1685"/>
        <v>0</v>
      </c>
      <c r="CY1144" t="b">
        <f t="shared" si="1686"/>
        <v>0</v>
      </c>
      <c r="CZ1144" t="b">
        <f t="shared" si="1687"/>
        <v>0</v>
      </c>
      <c r="DA1144" t="b">
        <f t="shared" si="1688"/>
        <v>0</v>
      </c>
      <c r="DB1144" t="b">
        <f t="shared" si="1689"/>
        <v>0</v>
      </c>
      <c r="DC1144" t="b">
        <f t="shared" si="1690"/>
        <v>0</v>
      </c>
      <c r="DD1144" t="b">
        <f t="shared" si="1691"/>
        <v>0</v>
      </c>
    </row>
    <row r="1145" spans="1:108">
      <c r="A1145" s="4" t="s">
        <v>822</v>
      </c>
      <c r="C1145" t="s">
        <v>821</v>
      </c>
      <c r="D1145" s="4"/>
      <c r="E1145" s="4"/>
      <c r="G1145" t="s">
        <v>6128</v>
      </c>
      <c r="H1145" t="s">
        <v>7444</v>
      </c>
      <c r="I1145" t="s">
        <v>7417</v>
      </c>
      <c r="J1145" s="4" t="s">
        <v>113</v>
      </c>
      <c r="K1145" s="4" t="s">
        <v>114</v>
      </c>
      <c r="L1145" s="4" t="s">
        <v>6357</v>
      </c>
      <c r="M1145" s="4" t="s">
        <v>221</v>
      </c>
      <c r="N1145" s="4" t="s">
        <v>823</v>
      </c>
      <c r="O1145" s="4" t="b">
        <f t="shared" si="1598"/>
        <v>1</v>
      </c>
      <c r="P1145" s="4" t="b">
        <f t="shared" si="1599"/>
        <v>1</v>
      </c>
      <c r="Q1145" s="4" t="b">
        <f t="shared" si="1600"/>
        <v>1</v>
      </c>
      <c r="R1145" s="4" t="b">
        <f t="shared" si="1601"/>
        <v>1</v>
      </c>
      <c r="S1145" s="4" t="b">
        <f t="shared" si="1602"/>
        <v>1</v>
      </c>
      <c r="T1145" s="4" t="b">
        <f t="shared" si="1603"/>
        <v>0</v>
      </c>
      <c r="U1145" s="4" t="b">
        <f t="shared" si="1604"/>
        <v>1</v>
      </c>
      <c r="V1145" s="4" t="b">
        <f t="shared" si="1605"/>
        <v>1</v>
      </c>
      <c r="W1145" s="4" t="b">
        <f t="shared" si="1606"/>
        <v>0</v>
      </c>
      <c r="X1145" s="4" t="b">
        <f t="shared" si="1607"/>
        <v>1</v>
      </c>
      <c r="Y1145" s="4" t="b">
        <f t="shared" si="1608"/>
        <v>1</v>
      </c>
      <c r="Z1145" s="4" t="b">
        <f t="shared" si="1609"/>
        <v>0</v>
      </c>
      <c r="AA1145" s="4" t="b">
        <f t="shared" si="1610"/>
        <v>1</v>
      </c>
      <c r="AB1145" s="4" t="b">
        <f t="shared" si="1611"/>
        <v>1</v>
      </c>
      <c r="AC1145" s="4" t="b">
        <f t="shared" si="1612"/>
        <v>0</v>
      </c>
      <c r="AD1145" s="4" t="b">
        <f t="shared" si="1613"/>
        <v>0</v>
      </c>
      <c r="AE1145" s="4" t="b">
        <f t="shared" si="1614"/>
        <v>0</v>
      </c>
      <c r="AF1145" s="4" t="b">
        <f t="shared" si="1615"/>
        <v>0</v>
      </c>
      <c r="AG1145" s="4" t="b">
        <f t="shared" si="1616"/>
        <v>0</v>
      </c>
      <c r="AH1145" s="4" t="b">
        <f t="shared" si="1617"/>
        <v>0</v>
      </c>
      <c r="AI1145" s="4" t="b">
        <f t="shared" si="1618"/>
        <v>1</v>
      </c>
      <c r="AJ1145" s="4" t="b">
        <f t="shared" si="1619"/>
        <v>0</v>
      </c>
      <c r="AK1145" s="4" t="b">
        <f t="shared" si="1620"/>
        <v>0</v>
      </c>
      <c r="AL1145" s="4" t="b">
        <f t="shared" si="1621"/>
        <v>0</v>
      </c>
      <c r="AM1145" s="4" t="b">
        <f t="shared" si="1622"/>
        <v>0</v>
      </c>
      <c r="AN1145" s="4" t="b">
        <f t="shared" si="1623"/>
        <v>0</v>
      </c>
      <c r="AO1145" s="4" t="b">
        <f t="shared" si="1624"/>
        <v>0</v>
      </c>
      <c r="AP1145" s="4" t="b">
        <f t="shared" si="1625"/>
        <v>0</v>
      </c>
      <c r="AQ1145" s="4" t="b">
        <f t="shared" si="1626"/>
        <v>0</v>
      </c>
      <c r="AR1145" s="4" t="b">
        <f t="shared" si="1627"/>
        <v>0</v>
      </c>
      <c r="AS1145" s="4" t="b">
        <f t="shared" si="1628"/>
        <v>0</v>
      </c>
      <c r="AT1145" s="4" t="b">
        <f t="shared" si="1629"/>
        <v>0</v>
      </c>
      <c r="AU1145" s="4" t="b">
        <f t="shared" si="1630"/>
        <v>0</v>
      </c>
      <c r="AV1145" s="4" t="b">
        <f t="shared" si="1631"/>
        <v>1</v>
      </c>
      <c r="AW1145" s="4" t="b">
        <f t="shared" si="1632"/>
        <v>0</v>
      </c>
      <c r="AX1145" s="4" t="b">
        <f t="shared" si="1633"/>
        <v>0</v>
      </c>
      <c r="AY1145" s="4" t="b">
        <f t="shared" si="1634"/>
        <v>0</v>
      </c>
      <c r="AZ1145" s="4" t="b">
        <f t="shared" si="1635"/>
        <v>0</v>
      </c>
      <c r="BA1145" s="4" t="b">
        <f t="shared" si="1636"/>
        <v>0</v>
      </c>
      <c r="BB1145" s="4" t="b">
        <f t="shared" si="1637"/>
        <v>0</v>
      </c>
      <c r="BC1145" s="4" t="b">
        <f t="shared" si="1638"/>
        <v>0</v>
      </c>
      <c r="BD1145" s="4" t="b">
        <f t="shared" si="1639"/>
        <v>0</v>
      </c>
      <c r="BE1145" s="4" t="b">
        <f t="shared" si="1640"/>
        <v>0</v>
      </c>
      <c r="BF1145" s="4" t="b">
        <f t="shared" si="1641"/>
        <v>1</v>
      </c>
      <c r="BG1145" s="4" t="b">
        <f t="shared" si="1642"/>
        <v>0</v>
      </c>
      <c r="BH1145" s="4" t="b">
        <f t="shared" si="1643"/>
        <v>0</v>
      </c>
      <c r="BI1145" s="4" t="b">
        <f t="shared" si="1644"/>
        <v>0</v>
      </c>
      <c r="BJ1145" s="4" t="b">
        <f t="shared" si="1645"/>
        <v>0</v>
      </c>
      <c r="BK1145" s="4" t="b">
        <f t="shared" si="1646"/>
        <v>0</v>
      </c>
      <c r="BL1145" s="4" t="b">
        <f t="shared" si="1647"/>
        <v>0</v>
      </c>
      <c r="BM1145" s="4" t="b">
        <f t="shared" si="1648"/>
        <v>0</v>
      </c>
      <c r="BN1145" s="4" t="b">
        <f t="shared" si="1649"/>
        <v>0</v>
      </c>
      <c r="BO1145" s="4" t="b">
        <f t="shared" si="1650"/>
        <v>1</v>
      </c>
      <c r="BP1145" s="4" t="b">
        <f t="shared" si="1651"/>
        <v>0</v>
      </c>
      <c r="BQ1145" s="4" t="b">
        <f t="shared" si="1652"/>
        <v>0</v>
      </c>
      <c r="BR1145" s="4" t="b">
        <f t="shared" si="1653"/>
        <v>0</v>
      </c>
      <c r="BS1145" s="4" t="b">
        <f t="shared" si="1654"/>
        <v>1</v>
      </c>
      <c r="BT1145" s="4" t="b">
        <f t="shared" si="1655"/>
        <v>0</v>
      </c>
      <c r="BU1145" s="4" t="b">
        <f t="shared" si="1656"/>
        <v>1</v>
      </c>
      <c r="BV1145" s="4" t="b">
        <f t="shared" si="1657"/>
        <v>1</v>
      </c>
      <c r="BW1145" s="4" t="b">
        <f t="shared" si="1658"/>
        <v>0</v>
      </c>
      <c r="BX1145" s="4" t="b">
        <f t="shared" si="1659"/>
        <v>0</v>
      </c>
      <c r="BY1145" s="4" t="b">
        <f t="shared" si="1660"/>
        <v>0</v>
      </c>
      <c r="BZ1145" s="4" t="b">
        <f t="shared" si="1661"/>
        <v>0</v>
      </c>
      <c r="CA1145" s="4" t="b">
        <f t="shared" si="1662"/>
        <v>0</v>
      </c>
      <c r="CB1145" s="4" t="b">
        <f t="shared" si="1663"/>
        <v>1</v>
      </c>
      <c r="CC1145" s="4" t="b">
        <f t="shared" si="1664"/>
        <v>0</v>
      </c>
      <c r="CD1145" s="4" t="b">
        <f t="shared" si="1665"/>
        <v>0</v>
      </c>
      <c r="CE1145" s="4" t="b">
        <f t="shared" si="1666"/>
        <v>0</v>
      </c>
      <c r="CF1145" s="4" t="b">
        <f t="shared" si="1667"/>
        <v>0</v>
      </c>
      <c r="CG1145" s="4" t="b">
        <f t="shared" si="1668"/>
        <v>1</v>
      </c>
      <c r="CH1145" s="4" t="b">
        <f t="shared" si="1669"/>
        <v>0</v>
      </c>
      <c r="CI1145" s="4" t="b">
        <f t="shared" si="1670"/>
        <v>0</v>
      </c>
      <c r="CJ1145" s="4" t="b">
        <f t="shared" si="1671"/>
        <v>0</v>
      </c>
      <c r="CK1145" s="4" t="b">
        <f t="shared" si="1672"/>
        <v>0</v>
      </c>
      <c r="CL1145" s="4" t="b">
        <f t="shared" si="1673"/>
        <v>0</v>
      </c>
      <c r="CM1145" s="4" t="b">
        <f t="shared" si="1674"/>
        <v>0</v>
      </c>
      <c r="CN1145" s="4" t="b">
        <f t="shared" si="1675"/>
        <v>0</v>
      </c>
      <c r="CO1145" s="4" t="b">
        <f t="shared" si="1676"/>
        <v>0</v>
      </c>
      <c r="CP1145" s="4" t="b">
        <f t="shared" si="1677"/>
        <v>0</v>
      </c>
      <c r="CQ1145" s="4" t="b">
        <f t="shared" si="1678"/>
        <v>0</v>
      </c>
      <c r="CR1145" s="4" t="b">
        <f t="shared" si="1679"/>
        <v>0</v>
      </c>
      <c r="CS1145" s="4" t="b">
        <f t="shared" si="1680"/>
        <v>0</v>
      </c>
      <c r="CT1145" s="4" t="b">
        <f t="shared" si="1681"/>
        <v>0</v>
      </c>
      <c r="CU1145" s="4" t="b">
        <f t="shared" si="1682"/>
        <v>0</v>
      </c>
      <c r="CV1145" s="4" t="b">
        <f t="shared" si="1683"/>
        <v>0</v>
      </c>
      <c r="CW1145" s="4" t="b">
        <f t="shared" si="1684"/>
        <v>0</v>
      </c>
      <c r="CX1145" s="4" t="b">
        <f t="shared" si="1685"/>
        <v>0</v>
      </c>
      <c r="CY1145" s="4" t="b">
        <f t="shared" si="1686"/>
        <v>0</v>
      </c>
      <c r="CZ1145" s="4" t="b">
        <f t="shared" si="1687"/>
        <v>0</v>
      </c>
      <c r="DA1145" s="4" t="b">
        <f t="shared" si="1688"/>
        <v>0</v>
      </c>
      <c r="DB1145" s="4" t="b">
        <f t="shared" si="1689"/>
        <v>0</v>
      </c>
      <c r="DC1145" s="4" t="b">
        <f t="shared" si="1690"/>
        <v>0</v>
      </c>
      <c r="DD1145" s="4" t="b">
        <f t="shared" si="1691"/>
        <v>0</v>
      </c>
    </row>
    <row r="1146" spans="1:108">
      <c r="A1146" s="4" t="s">
        <v>882</v>
      </c>
      <c r="C1146" t="s">
        <v>883</v>
      </c>
      <c r="D1146" s="4"/>
      <c r="E1146" s="4"/>
      <c r="F1146" t="s">
        <v>6087</v>
      </c>
      <c r="G1146" t="s">
        <v>851</v>
      </c>
      <c r="H1146" t="s">
        <v>7444</v>
      </c>
      <c r="I1146" t="s">
        <v>7417</v>
      </c>
      <c r="J1146" s="4" t="s">
        <v>16</v>
      </c>
      <c r="K1146" s="4" t="s">
        <v>16</v>
      </c>
      <c r="L1146" s="4" t="s">
        <v>6374</v>
      </c>
      <c r="M1146" t="s">
        <v>6079</v>
      </c>
      <c r="N1146" s="4" t="s">
        <v>884</v>
      </c>
      <c r="O1146" s="4" t="b">
        <f t="shared" si="1598"/>
        <v>1</v>
      </c>
      <c r="P1146" s="4" t="b">
        <f t="shared" si="1599"/>
        <v>1</v>
      </c>
      <c r="Q1146" s="4" t="b">
        <f t="shared" si="1600"/>
        <v>0</v>
      </c>
      <c r="R1146" s="4" t="b">
        <f t="shared" si="1601"/>
        <v>1</v>
      </c>
      <c r="S1146" s="4" t="b">
        <f t="shared" si="1602"/>
        <v>1</v>
      </c>
      <c r="T1146" s="4" t="b">
        <f t="shared" si="1603"/>
        <v>1</v>
      </c>
      <c r="U1146" s="4" t="b">
        <f t="shared" si="1604"/>
        <v>1</v>
      </c>
      <c r="V1146" s="4" t="b">
        <f t="shared" si="1605"/>
        <v>1</v>
      </c>
      <c r="W1146" s="4" t="b">
        <f t="shared" si="1606"/>
        <v>0</v>
      </c>
      <c r="X1146" s="4" t="b">
        <f t="shared" si="1607"/>
        <v>0</v>
      </c>
      <c r="Y1146" s="4" t="b">
        <f t="shared" si="1608"/>
        <v>1</v>
      </c>
      <c r="Z1146" s="4" t="b">
        <f t="shared" si="1609"/>
        <v>0</v>
      </c>
      <c r="AA1146" s="4" t="b">
        <f t="shared" si="1610"/>
        <v>1</v>
      </c>
      <c r="AB1146" s="4" t="b">
        <f t="shared" si="1611"/>
        <v>0</v>
      </c>
      <c r="AC1146" s="4" t="b">
        <f t="shared" si="1612"/>
        <v>0</v>
      </c>
      <c r="AD1146" s="4" t="b">
        <f t="shared" si="1613"/>
        <v>0</v>
      </c>
      <c r="AE1146" s="4" t="b">
        <f t="shared" si="1614"/>
        <v>0</v>
      </c>
      <c r="AF1146" s="4" t="b">
        <f t="shared" si="1615"/>
        <v>0</v>
      </c>
      <c r="AG1146" s="4" t="b">
        <f t="shared" si="1616"/>
        <v>0</v>
      </c>
      <c r="AH1146" s="4" t="b">
        <f t="shared" si="1617"/>
        <v>0</v>
      </c>
      <c r="AI1146" s="4" t="b">
        <f t="shared" si="1618"/>
        <v>1</v>
      </c>
      <c r="AJ1146" s="4" t="b">
        <f t="shared" si="1619"/>
        <v>0</v>
      </c>
      <c r="AK1146" s="4" t="b">
        <f t="shared" si="1620"/>
        <v>0</v>
      </c>
      <c r="AL1146" s="4" t="b">
        <f t="shared" si="1621"/>
        <v>0</v>
      </c>
      <c r="AM1146" s="4" t="b">
        <f t="shared" si="1622"/>
        <v>1</v>
      </c>
      <c r="AN1146" s="4" t="b">
        <f t="shared" si="1623"/>
        <v>1</v>
      </c>
      <c r="AO1146" s="4" t="b">
        <f t="shared" si="1624"/>
        <v>0</v>
      </c>
      <c r="AP1146" s="4" t="b">
        <f t="shared" si="1625"/>
        <v>0</v>
      </c>
      <c r="AQ1146" s="4" t="b">
        <f t="shared" si="1626"/>
        <v>1</v>
      </c>
      <c r="AR1146" s="4" t="b">
        <f t="shared" si="1627"/>
        <v>0</v>
      </c>
      <c r="AS1146" s="4" t="b">
        <f t="shared" si="1628"/>
        <v>0</v>
      </c>
      <c r="AT1146" s="4" t="b">
        <f t="shared" si="1629"/>
        <v>1</v>
      </c>
      <c r="AU1146" s="4" t="b">
        <f t="shared" si="1630"/>
        <v>0</v>
      </c>
      <c r="AV1146" s="4" t="b">
        <f t="shared" si="1631"/>
        <v>1</v>
      </c>
      <c r="AW1146" s="4" t="b">
        <f t="shared" si="1632"/>
        <v>0</v>
      </c>
      <c r="AX1146" s="4" t="b">
        <f t="shared" si="1633"/>
        <v>0</v>
      </c>
      <c r="AY1146" s="4" t="b">
        <f t="shared" si="1634"/>
        <v>0</v>
      </c>
      <c r="AZ1146" s="4" t="b">
        <f t="shared" si="1635"/>
        <v>0</v>
      </c>
      <c r="BA1146" s="4" t="b">
        <f t="shared" si="1636"/>
        <v>0</v>
      </c>
      <c r="BB1146" s="4" t="b">
        <f t="shared" si="1637"/>
        <v>1</v>
      </c>
      <c r="BC1146" s="4" t="b">
        <f t="shared" si="1638"/>
        <v>0</v>
      </c>
      <c r="BD1146" s="4" t="b">
        <f t="shared" si="1639"/>
        <v>0</v>
      </c>
      <c r="BE1146" s="4" t="b">
        <f t="shared" si="1640"/>
        <v>0</v>
      </c>
      <c r="BF1146" s="4" t="b">
        <f t="shared" si="1641"/>
        <v>0</v>
      </c>
      <c r="BG1146" s="4" t="b">
        <f t="shared" si="1642"/>
        <v>0</v>
      </c>
      <c r="BH1146" s="4" t="b">
        <f t="shared" si="1643"/>
        <v>0</v>
      </c>
      <c r="BI1146" s="4" t="b">
        <f t="shared" si="1644"/>
        <v>0</v>
      </c>
      <c r="BJ1146" s="4" t="b">
        <f t="shared" si="1645"/>
        <v>0</v>
      </c>
      <c r="BK1146" s="4" t="b">
        <f t="shared" si="1646"/>
        <v>0</v>
      </c>
      <c r="BL1146" s="4" t="b">
        <f t="shared" si="1647"/>
        <v>0</v>
      </c>
      <c r="BM1146" s="4" t="b">
        <f t="shared" si="1648"/>
        <v>0</v>
      </c>
      <c r="BN1146" s="4" t="b">
        <f t="shared" si="1649"/>
        <v>0</v>
      </c>
      <c r="BO1146" s="4" t="b">
        <f t="shared" si="1650"/>
        <v>1</v>
      </c>
      <c r="BP1146" s="4" t="b">
        <f t="shared" si="1651"/>
        <v>0</v>
      </c>
      <c r="BQ1146" s="4" t="b">
        <f t="shared" si="1652"/>
        <v>0</v>
      </c>
      <c r="BR1146" s="4" t="b">
        <f t="shared" si="1653"/>
        <v>0</v>
      </c>
      <c r="BS1146" s="4" t="b">
        <f t="shared" si="1654"/>
        <v>1</v>
      </c>
      <c r="BT1146" s="4" t="b">
        <f t="shared" si="1655"/>
        <v>0</v>
      </c>
      <c r="BU1146" s="4" t="b">
        <f t="shared" si="1656"/>
        <v>0</v>
      </c>
      <c r="BV1146" s="4" t="b">
        <f t="shared" si="1657"/>
        <v>0</v>
      </c>
      <c r="BW1146" s="4" t="b">
        <f t="shared" si="1658"/>
        <v>0</v>
      </c>
      <c r="BX1146" s="4" t="b">
        <f t="shared" si="1659"/>
        <v>0</v>
      </c>
      <c r="BY1146" s="4" t="b">
        <f t="shared" si="1660"/>
        <v>0</v>
      </c>
      <c r="BZ1146" s="4" t="b">
        <f t="shared" si="1661"/>
        <v>0</v>
      </c>
      <c r="CA1146" s="4" t="b">
        <f t="shared" si="1662"/>
        <v>1</v>
      </c>
      <c r="CB1146" s="4" t="b">
        <f t="shared" si="1663"/>
        <v>0</v>
      </c>
      <c r="CC1146" s="4" t="b">
        <f t="shared" si="1664"/>
        <v>0</v>
      </c>
      <c r="CD1146" s="4" t="b">
        <f t="shared" si="1665"/>
        <v>0</v>
      </c>
      <c r="CE1146" s="4" t="b">
        <f t="shared" si="1666"/>
        <v>0</v>
      </c>
      <c r="CF1146" s="4" t="b">
        <f t="shared" si="1667"/>
        <v>0</v>
      </c>
      <c r="CG1146" s="4" t="b">
        <f t="shared" si="1668"/>
        <v>0</v>
      </c>
      <c r="CH1146" s="4" t="b">
        <f t="shared" si="1669"/>
        <v>1</v>
      </c>
      <c r="CI1146" s="4" t="b">
        <f t="shared" si="1670"/>
        <v>0</v>
      </c>
      <c r="CJ1146" s="4" t="b">
        <f t="shared" si="1671"/>
        <v>0</v>
      </c>
      <c r="CK1146" s="4" t="b">
        <f t="shared" si="1672"/>
        <v>0</v>
      </c>
      <c r="CL1146" s="4" t="b">
        <f t="shared" si="1673"/>
        <v>0</v>
      </c>
      <c r="CM1146" s="4" t="b">
        <f t="shared" si="1674"/>
        <v>0</v>
      </c>
      <c r="CN1146" s="4" t="b">
        <f t="shared" si="1675"/>
        <v>0</v>
      </c>
      <c r="CO1146" s="4" t="b">
        <f t="shared" si="1676"/>
        <v>0</v>
      </c>
      <c r="CP1146" s="4" t="b">
        <f t="shared" si="1677"/>
        <v>0</v>
      </c>
      <c r="CQ1146" s="4" t="b">
        <f t="shared" si="1678"/>
        <v>0</v>
      </c>
      <c r="CR1146" s="4" t="b">
        <f t="shared" si="1679"/>
        <v>1</v>
      </c>
      <c r="CS1146" s="4" t="b">
        <f t="shared" si="1680"/>
        <v>0</v>
      </c>
      <c r="CT1146" s="4" t="b">
        <f t="shared" si="1681"/>
        <v>0</v>
      </c>
      <c r="CU1146" s="4" t="b">
        <f t="shared" si="1682"/>
        <v>0</v>
      </c>
      <c r="CV1146" s="4" t="b">
        <f t="shared" si="1683"/>
        <v>0</v>
      </c>
      <c r="CW1146" s="4" t="b">
        <f t="shared" si="1684"/>
        <v>0</v>
      </c>
      <c r="CX1146" s="4" t="b">
        <f t="shared" si="1685"/>
        <v>0</v>
      </c>
      <c r="CY1146" s="4" t="b">
        <f t="shared" si="1686"/>
        <v>0</v>
      </c>
      <c r="CZ1146" s="4" t="b">
        <f t="shared" si="1687"/>
        <v>0</v>
      </c>
      <c r="DA1146" s="4" t="b">
        <f t="shared" si="1688"/>
        <v>0</v>
      </c>
      <c r="DB1146" s="4" t="b">
        <f t="shared" si="1689"/>
        <v>0</v>
      </c>
      <c r="DC1146" s="4" t="b">
        <f t="shared" si="1690"/>
        <v>0</v>
      </c>
      <c r="DD1146" s="4" t="b">
        <f t="shared" si="1691"/>
        <v>1</v>
      </c>
    </row>
    <row r="1147" spans="1:108">
      <c r="A1147" t="s">
        <v>885</v>
      </c>
      <c r="C1147" t="s">
        <v>883</v>
      </c>
      <c r="F1147" t="s">
        <v>6087</v>
      </c>
      <c r="G1147" t="s">
        <v>851</v>
      </c>
      <c r="H1147" t="s">
        <v>7444</v>
      </c>
      <c r="I1147" t="s">
        <v>7417</v>
      </c>
      <c r="J1147" t="s">
        <v>119</v>
      </c>
      <c r="K1147" t="s">
        <v>109</v>
      </c>
      <c r="L1147" t="s">
        <v>6375</v>
      </c>
      <c r="M1147" t="s">
        <v>6079</v>
      </c>
      <c r="N1147" s="4" t="s">
        <v>886</v>
      </c>
      <c r="O1147" s="4" t="b">
        <f t="shared" si="1598"/>
        <v>0</v>
      </c>
      <c r="P1147" t="b">
        <f t="shared" si="1599"/>
        <v>1</v>
      </c>
      <c r="Q1147" t="b">
        <f t="shared" si="1600"/>
        <v>0</v>
      </c>
      <c r="R1147" t="b">
        <f t="shared" si="1601"/>
        <v>1</v>
      </c>
      <c r="S1147" s="4" t="b">
        <f t="shared" si="1602"/>
        <v>0</v>
      </c>
      <c r="T1147" s="4" t="b">
        <f t="shared" si="1603"/>
        <v>0</v>
      </c>
      <c r="U1147" s="4" t="b">
        <f t="shared" si="1604"/>
        <v>0</v>
      </c>
      <c r="V1147" s="4" t="b">
        <f t="shared" si="1605"/>
        <v>1</v>
      </c>
      <c r="W1147" s="4" t="b">
        <f t="shared" si="1606"/>
        <v>0</v>
      </c>
      <c r="X1147" s="4" t="b">
        <f t="shared" si="1607"/>
        <v>1</v>
      </c>
      <c r="Y1147" s="4" t="b">
        <f t="shared" si="1608"/>
        <v>0</v>
      </c>
      <c r="Z1147" s="4" t="b">
        <f t="shared" si="1609"/>
        <v>0</v>
      </c>
      <c r="AA1147" s="4" t="b">
        <f t="shared" si="1610"/>
        <v>1</v>
      </c>
      <c r="AB1147" t="b">
        <f t="shared" si="1611"/>
        <v>0</v>
      </c>
      <c r="AC1147" t="b">
        <f t="shared" si="1612"/>
        <v>0</v>
      </c>
      <c r="AD1147" t="b">
        <f t="shared" si="1613"/>
        <v>0</v>
      </c>
      <c r="AE1147" t="b">
        <f t="shared" si="1614"/>
        <v>0</v>
      </c>
      <c r="AF1147" t="b">
        <f t="shared" si="1615"/>
        <v>0</v>
      </c>
      <c r="AG1147" t="b">
        <f t="shared" si="1616"/>
        <v>0</v>
      </c>
      <c r="AH1147" t="b">
        <f t="shared" si="1617"/>
        <v>0</v>
      </c>
      <c r="AI1147" t="b">
        <f t="shared" si="1618"/>
        <v>0</v>
      </c>
      <c r="AJ1147" t="b">
        <f t="shared" si="1619"/>
        <v>0</v>
      </c>
      <c r="AK1147" t="b">
        <f t="shared" si="1620"/>
        <v>0</v>
      </c>
      <c r="AL1147" t="b">
        <f t="shared" si="1621"/>
        <v>0</v>
      </c>
      <c r="AM1147" t="b">
        <f t="shared" si="1622"/>
        <v>1</v>
      </c>
      <c r="AN1147" t="b">
        <f t="shared" si="1623"/>
        <v>0</v>
      </c>
      <c r="AO1147" t="b">
        <f t="shared" si="1624"/>
        <v>0</v>
      </c>
      <c r="AP1147" t="b">
        <f t="shared" si="1625"/>
        <v>0</v>
      </c>
      <c r="AQ1147" t="b">
        <f t="shared" si="1626"/>
        <v>0</v>
      </c>
      <c r="AR1147" t="b">
        <f t="shared" si="1627"/>
        <v>0</v>
      </c>
      <c r="AS1147" t="b">
        <f t="shared" si="1628"/>
        <v>0</v>
      </c>
      <c r="AT1147" t="b">
        <f t="shared" si="1629"/>
        <v>0</v>
      </c>
      <c r="AU1147" t="b">
        <f t="shared" si="1630"/>
        <v>0</v>
      </c>
      <c r="AV1147" t="b">
        <f t="shared" si="1631"/>
        <v>0</v>
      </c>
      <c r="AW1147" t="b">
        <f t="shared" si="1632"/>
        <v>0</v>
      </c>
      <c r="AX1147" t="b">
        <f t="shared" si="1633"/>
        <v>0</v>
      </c>
      <c r="AY1147" t="b">
        <f t="shared" si="1634"/>
        <v>0</v>
      </c>
      <c r="AZ1147" t="b">
        <f t="shared" si="1635"/>
        <v>0</v>
      </c>
      <c r="BA1147" t="b">
        <f t="shared" si="1636"/>
        <v>0</v>
      </c>
      <c r="BB1147" t="b">
        <f t="shared" si="1637"/>
        <v>0</v>
      </c>
      <c r="BC1147" t="b">
        <f t="shared" si="1638"/>
        <v>0</v>
      </c>
      <c r="BD1147" t="b">
        <f t="shared" si="1639"/>
        <v>0</v>
      </c>
      <c r="BE1147" t="b">
        <f t="shared" si="1640"/>
        <v>0</v>
      </c>
      <c r="BF1147" t="b">
        <f t="shared" si="1641"/>
        <v>1</v>
      </c>
      <c r="BG1147" t="b">
        <f t="shared" si="1642"/>
        <v>0</v>
      </c>
      <c r="BH1147" t="b">
        <f t="shared" si="1643"/>
        <v>0</v>
      </c>
      <c r="BI1147" t="b">
        <f t="shared" si="1644"/>
        <v>0</v>
      </c>
      <c r="BJ1147" t="b">
        <f t="shared" si="1645"/>
        <v>0</v>
      </c>
      <c r="BK1147" t="b">
        <f t="shared" si="1646"/>
        <v>0</v>
      </c>
      <c r="BL1147" t="b">
        <f t="shared" si="1647"/>
        <v>0</v>
      </c>
      <c r="BM1147" t="b">
        <f t="shared" si="1648"/>
        <v>0</v>
      </c>
      <c r="BN1147" t="b">
        <f t="shared" si="1649"/>
        <v>0</v>
      </c>
      <c r="BO1147" t="b">
        <f t="shared" si="1650"/>
        <v>1</v>
      </c>
      <c r="BP1147" t="b">
        <f t="shared" si="1651"/>
        <v>0</v>
      </c>
      <c r="BQ1147" t="b">
        <f t="shared" si="1652"/>
        <v>0</v>
      </c>
      <c r="BR1147" t="b">
        <f t="shared" si="1653"/>
        <v>0</v>
      </c>
      <c r="BS1147" t="b">
        <f t="shared" si="1654"/>
        <v>0</v>
      </c>
      <c r="BT1147" t="b">
        <f t="shared" si="1655"/>
        <v>0</v>
      </c>
      <c r="BU1147" t="b">
        <f t="shared" si="1656"/>
        <v>0</v>
      </c>
      <c r="BV1147" t="b">
        <f t="shared" si="1657"/>
        <v>0</v>
      </c>
      <c r="BW1147" t="b">
        <f t="shared" si="1658"/>
        <v>0</v>
      </c>
      <c r="BX1147" t="b">
        <f t="shared" si="1659"/>
        <v>0</v>
      </c>
      <c r="BY1147" t="b">
        <f t="shared" si="1660"/>
        <v>0</v>
      </c>
      <c r="BZ1147" t="b">
        <f t="shared" si="1661"/>
        <v>0</v>
      </c>
      <c r="CA1147" t="b">
        <f t="shared" si="1662"/>
        <v>0</v>
      </c>
      <c r="CB1147" t="b">
        <f t="shared" si="1663"/>
        <v>0</v>
      </c>
      <c r="CC1147" t="b">
        <f t="shared" si="1664"/>
        <v>0</v>
      </c>
      <c r="CD1147" t="b">
        <f t="shared" si="1665"/>
        <v>0</v>
      </c>
      <c r="CE1147" t="b">
        <f t="shared" si="1666"/>
        <v>0</v>
      </c>
      <c r="CF1147" t="b">
        <f t="shared" si="1667"/>
        <v>0</v>
      </c>
      <c r="CG1147" t="b">
        <f t="shared" si="1668"/>
        <v>0</v>
      </c>
      <c r="CH1147" t="b">
        <f t="shared" si="1669"/>
        <v>0</v>
      </c>
      <c r="CI1147" t="b">
        <f t="shared" si="1670"/>
        <v>0</v>
      </c>
      <c r="CJ1147" t="b">
        <f t="shared" si="1671"/>
        <v>0</v>
      </c>
      <c r="CK1147" t="b">
        <f t="shared" si="1672"/>
        <v>0</v>
      </c>
      <c r="CL1147" t="b">
        <f t="shared" si="1673"/>
        <v>0</v>
      </c>
      <c r="CM1147" t="b">
        <f t="shared" si="1674"/>
        <v>0</v>
      </c>
      <c r="CN1147" t="b">
        <f t="shared" si="1675"/>
        <v>0</v>
      </c>
      <c r="CO1147" t="b">
        <f t="shared" si="1676"/>
        <v>0</v>
      </c>
      <c r="CP1147" t="b">
        <f t="shared" si="1677"/>
        <v>0</v>
      </c>
      <c r="CQ1147" t="b">
        <f t="shared" si="1678"/>
        <v>0</v>
      </c>
      <c r="CR1147" t="b">
        <f t="shared" si="1679"/>
        <v>0</v>
      </c>
      <c r="CS1147" t="b">
        <f t="shared" si="1680"/>
        <v>0</v>
      </c>
      <c r="CT1147" t="b">
        <f t="shared" si="1681"/>
        <v>0</v>
      </c>
      <c r="CU1147" t="b">
        <f t="shared" si="1682"/>
        <v>0</v>
      </c>
      <c r="CV1147" t="b">
        <f t="shared" si="1683"/>
        <v>0</v>
      </c>
      <c r="CW1147" t="b">
        <f t="shared" si="1684"/>
        <v>0</v>
      </c>
      <c r="CX1147" t="b">
        <f t="shared" si="1685"/>
        <v>0</v>
      </c>
      <c r="CY1147" t="b">
        <f t="shared" si="1686"/>
        <v>0</v>
      </c>
      <c r="CZ1147" t="b">
        <f t="shared" si="1687"/>
        <v>0</v>
      </c>
      <c r="DA1147" t="b">
        <f t="shared" si="1688"/>
        <v>0</v>
      </c>
      <c r="DB1147" t="b">
        <f t="shared" si="1689"/>
        <v>0</v>
      </c>
      <c r="DC1147" t="b">
        <f t="shared" si="1690"/>
        <v>0</v>
      </c>
      <c r="DD1147" t="b">
        <f t="shared" si="1691"/>
        <v>0</v>
      </c>
    </row>
    <row r="1148" spans="1:108">
      <c r="A1148" t="s">
        <v>849</v>
      </c>
      <c r="B1148" t="s">
        <v>850</v>
      </c>
      <c r="C1148" t="s">
        <v>850</v>
      </c>
      <c r="F1148" t="s">
        <v>6091</v>
      </c>
      <c r="G1148" t="s">
        <v>851</v>
      </c>
      <c r="H1148" t="s">
        <v>7444</v>
      </c>
      <c r="I1148" t="s">
        <v>7417</v>
      </c>
      <c r="J1148" t="s">
        <v>16</v>
      </c>
      <c r="K1148" t="s">
        <v>16</v>
      </c>
      <c r="L1148" t="s">
        <v>6217</v>
      </c>
      <c r="M1148" t="s">
        <v>6079</v>
      </c>
      <c r="N1148" t="s">
        <v>80</v>
      </c>
      <c r="O1148" t="b">
        <f t="shared" si="1598"/>
        <v>1</v>
      </c>
      <c r="P1148" t="b">
        <f t="shared" si="1599"/>
        <v>0</v>
      </c>
      <c r="Q1148" t="b">
        <f t="shared" si="1600"/>
        <v>0</v>
      </c>
      <c r="R1148" t="b">
        <f t="shared" si="1601"/>
        <v>0</v>
      </c>
      <c r="S1148" t="b">
        <f t="shared" si="1602"/>
        <v>1</v>
      </c>
      <c r="T1148" t="b">
        <f t="shared" si="1603"/>
        <v>0</v>
      </c>
      <c r="U1148" t="b">
        <f t="shared" si="1604"/>
        <v>0</v>
      </c>
      <c r="V1148" t="b">
        <f t="shared" si="1605"/>
        <v>0</v>
      </c>
      <c r="W1148" t="b">
        <f t="shared" si="1606"/>
        <v>0</v>
      </c>
      <c r="X1148" t="b">
        <f t="shared" si="1607"/>
        <v>0</v>
      </c>
      <c r="Y1148" t="b">
        <f t="shared" si="1608"/>
        <v>0</v>
      </c>
      <c r="Z1148" t="b">
        <f t="shared" si="1609"/>
        <v>0</v>
      </c>
      <c r="AA1148" t="b">
        <f t="shared" si="1610"/>
        <v>0</v>
      </c>
      <c r="AB1148" t="b">
        <f t="shared" si="1611"/>
        <v>0</v>
      </c>
      <c r="AC1148" t="b">
        <f t="shared" si="1612"/>
        <v>0</v>
      </c>
      <c r="AD1148" t="b">
        <f t="shared" si="1613"/>
        <v>0</v>
      </c>
      <c r="AE1148" t="b">
        <f t="shared" si="1614"/>
        <v>0</v>
      </c>
      <c r="AF1148" t="b">
        <f t="shared" si="1615"/>
        <v>0</v>
      </c>
      <c r="AG1148" t="b">
        <f t="shared" si="1616"/>
        <v>0</v>
      </c>
      <c r="AH1148" t="b">
        <f t="shared" si="1617"/>
        <v>0</v>
      </c>
      <c r="AI1148" t="b">
        <f t="shared" si="1618"/>
        <v>0</v>
      </c>
      <c r="AJ1148" t="b">
        <f t="shared" si="1619"/>
        <v>0</v>
      </c>
      <c r="AK1148" t="b">
        <f t="shared" si="1620"/>
        <v>0</v>
      </c>
      <c r="AL1148" t="b">
        <f t="shared" si="1621"/>
        <v>0</v>
      </c>
      <c r="AM1148" t="b">
        <f t="shared" si="1622"/>
        <v>0</v>
      </c>
      <c r="AN1148" t="b">
        <f t="shared" si="1623"/>
        <v>0</v>
      </c>
      <c r="AO1148" t="b">
        <f t="shared" si="1624"/>
        <v>0</v>
      </c>
      <c r="AP1148" t="b">
        <f t="shared" si="1625"/>
        <v>0</v>
      </c>
      <c r="AQ1148" t="b">
        <f t="shared" si="1626"/>
        <v>0</v>
      </c>
      <c r="AR1148" t="b">
        <f t="shared" si="1627"/>
        <v>0</v>
      </c>
      <c r="AS1148" t="b">
        <f t="shared" si="1628"/>
        <v>0</v>
      </c>
      <c r="AT1148" t="b">
        <f t="shared" si="1629"/>
        <v>0</v>
      </c>
      <c r="AU1148" t="b">
        <f t="shared" si="1630"/>
        <v>0</v>
      </c>
      <c r="AV1148" t="b">
        <f t="shared" si="1631"/>
        <v>0</v>
      </c>
      <c r="AW1148" t="b">
        <f t="shared" si="1632"/>
        <v>0</v>
      </c>
      <c r="AX1148" t="b">
        <f t="shared" si="1633"/>
        <v>0</v>
      </c>
      <c r="AY1148" t="b">
        <f t="shared" si="1634"/>
        <v>0</v>
      </c>
      <c r="AZ1148" t="b">
        <f t="shared" si="1635"/>
        <v>0</v>
      </c>
      <c r="BA1148" t="b">
        <f t="shared" si="1636"/>
        <v>0</v>
      </c>
      <c r="BB1148" t="b">
        <f t="shared" si="1637"/>
        <v>0</v>
      </c>
      <c r="BC1148" t="b">
        <f t="shared" si="1638"/>
        <v>0</v>
      </c>
      <c r="BD1148" t="b">
        <f t="shared" si="1639"/>
        <v>0</v>
      </c>
      <c r="BE1148" t="b">
        <f t="shared" si="1640"/>
        <v>0</v>
      </c>
      <c r="BF1148" t="b">
        <f t="shared" si="1641"/>
        <v>0</v>
      </c>
      <c r="BG1148" t="b">
        <f t="shared" si="1642"/>
        <v>0</v>
      </c>
      <c r="BH1148" t="b">
        <f t="shared" si="1643"/>
        <v>0</v>
      </c>
      <c r="BI1148" t="b">
        <f t="shared" si="1644"/>
        <v>0</v>
      </c>
      <c r="BJ1148" t="b">
        <f t="shared" si="1645"/>
        <v>0</v>
      </c>
      <c r="BK1148" t="b">
        <f t="shared" si="1646"/>
        <v>0</v>
      </c>
      <c r="BL1148" t="b">
        <f t="shared" si="1647"/>
        <v>0</v>
      </c>
      <c r="BM1148" t="b">
        <f t="shared" si="1648"/>
        <v>0</v>
      </c>
      <c r="BN1148" t="b">
        <f t="shared" si="1649"/>
        <v>0</v>
      </c>
      <c r="BO1148" t="b">
        <f t="shared" si="1650"/>
        <v>0</v>
      </c>
      <c r="BP1148" t="b">
        <f t="shared" si="1651"/>
        <v>0</v>
      </c>
      <c r="BQ1148" t="b">
        <f t="shared" si="1652"/>
        <v>0</v>
      </c>
      <c r="BR1148" t="b">
        <f t="shared" si="1653"/>
        <v>0</v>
      </c>
      <c r="BS1148" t="b">
        <f t="shared" si="1654"/>
        <v>0</v>
      </c>
      <c r="BT1148" t="b">
        <f t="shared" si="1655"/>
        <v>0</v>
      </c>
      <c r="BU1148" t="b">
        <f t="shared" si="1656"/>
        <v>0</v>
      </c>
      <c r="BV1148" t="b">
        <f t="shared" si="1657"/>
        <v>0</v>
      </c>
      <c r="BW1148" t="b">
        <f t="shared" si="1658"/>
        <v>0</v>
      </c>
      <c r="BX1148" t="b">
        <f t="shared" si="1659"/>
        <v>0</v>
      </c>
      <c r="BY1148" t="b">
        <f t="shared" si="1660"/>
        <v>0</v>
      </c>
      <c r="BZ1148" t="b">
        <f t="shared" si="1661"/>
        <v>0</v>
      </c>
      <c r="CA1148" t="b">
        <f t="shared" si="1662"/>
        <v>0</v>
      </c>
      <c r="CB1148" t="b">
        <f t="shared" si="1663"/>
        <v>0</v>
      </c>
      <c r="CC1148" t="b">
        <f t="shared" si="1664"/>
        <v>0</v>
      </c>
      <c r="CD1148" t="b">
        <f t="shared" si="1665"/>
        <v>0</v>
      </c>
      <c r="CE1148" t="b">
        <f t="shared" si="1666"/>
        <v>0</v>
      </c>
      <c r="CF1148" t="b">
        <f t="shared" si="1667"/>
        <v>0</v>
      </c>
      <c r="CG1148" t="b">
        <f t="shared" si="1668"/>
        <v>1</v>
      </c>
      <c r="CH1148" t="b">
        <f t="shared" si="1669"/>
        <v>0</v>
      </c>
      <c r="CI1148" t="b">
        <f t="shared" si="1670"/>
        <v>0</v>
      </c>
      <c r="CJ1148" t="b">
        <f t="shared" si="1671"/>
        <v>0</v>
      </c>
      <c r="CK1148" t="b">
        <f t="shared" si="1672"/>
        <v>0</v>
      </c>
      <c r="CL1148" t="b">
        <f t="shared" si="1673"/>
        <v>0</v>
      </c>
      <c r="CM1148" t="b">
        <f t="shared" si="1674"/>
        <v>0</v>
      </c>
      <c r="CN1148" t="b">
        <f t="shared" si="1675"/>
        <v>0</v>
      </c>
      <c r="CO1148" t="b">
        <f t="shared" si="1676"/>
        <v>0</v>
      </c>
      <c r="CP1148" t="b">
        <f t="shared" si="1677"/>
        <v>0</v>
      </c>
      <c r="CQ1148" t="b">
        <f t="shared" si="1678"/>
        <v>0</v>
      </c>
      <c r="CR1148" t="b">
        <f t="shared" si="1679"/>
        <v>0</v>
      </c>
      <c r="CS1148" t="b">
        <f t="shared" si="1680"/>
        <v>0</v>
      </c>
      <c r="CT1148" t="b">
        <f t="shared" si="1681"/>
        <v>0</v>
      </c>
      <c r="CU1148" t="b">
        <f t="shared" si="1682"/>
        <v>0</v>
      </c>
      <c r="CV1148" t="b">
        <f t="shared" si="1683"/>
        <v>0</v>
      </c>
      <c r="CW1148" t="b">
        <f t="shared" si="1684"/>
        <v>0</v>
      </c>
      <c r="CX1148" t="b">
        <f t="shared" si="1685"/>
        <v>0</v>
      </c>
      <c r="CY1148" t="b">
        <f t="shared" si="1686"/>
        <v>0</v>
      </c>
      <c r="CZ1148" t="b">
        <f t="shared" si="1687"/>
        <v>0</v>
      </c>
      <c r="DA1148" t="b">
        <f t="shared" si="1688"/>
        <v>0</v>
      </c>
      <c r="DB1148" t="b">
        <f t="shared" si="1689"/>
        <v>0</v>
      </c>
      <c r="DC1148" t="b">
        <f t="shared" si="1690"/>
        <v>0</v>
      </c>
      <c r="DD1148" t="b">
        <f t="shared" si="1691"/>
        <v>0</v>
      </c>
    </row>
    <row r="1149" spans="1:108">
      <c r="A1149" t="s">
        <v>852</v>
      </c>
      <c r="B1149" t="s">
        <v>850</v>
      </c>
      <c r="C1149" t="s">
        <v>850</v>
      </c>
      <c r="F1149" t="s">
        <v>6091</v>
      </c>
      <c r="G1149" t="s">
        <v>851</v>
      </c>
      <c r="H1149" t="s">
        <v>7444</v>
      </c>
      <c r="I1149" t="s">
        <v>7417</v>
      </c>
      <c r="J1149" s="3" t="s">
        <v>124</v>
      </c>
      <c r="K1149" t="s">
        <v>16</v>
      </c>
      <c r="L1149" t="s">
        <v>6365</v>
      </c>
      <c r="M1149" t="s">
        <v>6079</v>
      </c>
      <c r="N1149" t="s">
        <v>853</v>
      </c>
      <c r="O1149" t="b">
        <f t="shared" si="1598"/>
        <v>1</v>
      </c>
      <c r="P1149" t="b">
        <f t="shared" si="1599"/>
        <v>0</v>
      </c>
      <c r="Q1149" t="b">
        <f t="shared" si="1600"/>
        <v>1</v>
      </c>
      <c r="R1149" t="b">
        <f t="shared" si="1601"/>
        <v>0</v>
      </c>
      <c r="S1149" t="b">
        <f t="shared" si="1602"/>
        <v>1</v>
      </c>
      <c r="T1149" t="b">
        <f t="shared" si="1603"/>
        <v>0</v>
      </c>
      <c r="U1149" t="b">
        <f t="shared" si="1604"/>
        <v>0</v>
      </c>
      <c r="V1149" t="b">
        <f t="shared" si="1605"/>
        <v>0</v>
      </c>
      <c r="W1149" t="b">
        <f t="shared" si="1606"/>
        <v>1</v>
      </c>
      <c r="X1149" t="b">
        <f t="shared" si="1607"/>
        <v>0</v>
      </c>
      <c r="Y1149" t="b">
        <f t="shared" si="1608"/>
        <v>1</v>
      </c>
      <c r="Z1149" t="b">
        <f t="shared" si="1609"/>
        <v>0</v>
      </c>
      <c r="AA1149" t="b">
        <f t="shared" si="1610"/>
        <v>0</v>
      </c>
      <c r="AB1149" t="b">
        <f t="shared" si="1611"/>
        <v>1</v>
      </c>
      <c r="AC1149" t="b">
        <f t="shared" si="1612"/>
        <v>0</v>
      </c>
      <c r="AD1149" t="b">
        <f t="shared" si="1613"/>
        <v>0</v>
      </c>
      <c r="AE1149" t="b">
        <f t="shared" si="1614"/>
        <v>0</v>
      </c>
      <c r="AF1149" t="b">
        <f t="shared" si="1615"/>
        <v>0</v>
      </c>
      <c r="AG1149" t="b">
        <f t="shared" si="1616"/>
        <v>0</v>
      </c>
      <c r="AH1149" t="b">
        <f t="shared" si="1617"/>
        <v>0</v>
      </c>
      <c r="AI1149" t="b">
        <f t="shared" si="1618"/>
        <v>0</v>
      </c>
      <c r="AJ1149" t="b">
        <f t="shared" si="1619"/>
        <v>0</v>
      </c>
      <c r="AK1149" t="b">
        <f t="shared" si="1620"/>
        <v>0</v>
      </c>
      <c r="AL1149" t="b">
        <f t="shared" si="1621"/>
        <v>0</v>
      </c>
      <c r="AM1149" t="b">
        <f t="shared" si="1622"/>
        <v>0</v>
      </c>
      <c r="AN1149" t="b">
        <f t="shared" si="1623"/>
        <v>0</v>
      </c>
      <c r="AO1149" t="b">
        <f t="shared" si="1624"/>
        <v>0</v>
      </c>
      <c r="AP1149" t="b">
        <f t="shared" si="1625"/>
        <v>0</v>
      </c>
      <c r="AQ1149" t="b">
        <f t="shared" si="1626"/>
        <v>0</v>
      </c>
      <c r="AR1149" t="b">
        <f t="shared" si="1627"/>
        <v>0</v>
      </c>
      <c r="AS1149" t="b">
        <f t="shared" si="1628"/>
        <v>0</v>
      </c>
      <c r="AT1149" t="b">
        <f t="shared" si="1629"/>
        <v>0</v>
      </c>
      <c r="AU1149" t="b">
        <f t="shared" si="1630"/>
        <v>0</v>
      </c>
      <c r="AV1149" t="b">
        <f t="shared" si="1631"/>
        <v>0</v>
      </c>
      <c r="AW1149" t="b">
        <f t="shared" si="1632"/>
        <v>0</v>
      </c>
      <c r="AX1149" t="b">
        <f t="shared" si="1633"/>
        <v>0</v>
      </c>
      <c r="AY1149" t="b">
        <f t="shared" si="1634"/>
        <v>0</v>
      </c>
      <c r="AZ1149" t="b">
        <f t="shared" si="1635"/>
        <v>0</v>
      </c>
      <c r="BA1149" t="b">
        <f t="shared" si="1636"/>
        <v>0</v>
      </c>
      <c r="BB1149" t="b">
        <f t="shared" si="1637"/>
        <v>0</v>
      </c>
      <c r="BC1149" t="b">
        <f t="shared" si="1638"/>
        <v>0</v>
      </c>
      <c r="BD1149" t="b">
        <f t="shared" si="1639"/>
        <v>0</v>
      </c>
      <c r="BE1149" t="b">
        <f t="shared" si="1640"/>
        <v>0</v>
      </c>
      <c r="BF1149" t="b">
        <f t="shared" si="1641"/>
        <v>0</v>
      </c>
      <c r="BG1149" t="b">
        <f t="shared" si="1642"/>
        <v>0</v>
      </c>
      <c r="BH1149" t="b">
        <f t="shared" si="1643"/>
        <v>1</v>
      </c>
      <c r="BI1149" t="b">
        <f t="shared" si="1644"/>
        <v>0</v>
      </c>
      <c r="BJ1149" t="b">
        <f t="shared" si="1645"/>
        <v>0</v>
      </c>
      <c r="BK1149" t="b">
        <f t="shared" si="1646"/>
        <v>0</v>
      </c>
      <c r="BL1149" t="b">
        <f t="shared" si="1647"/>
        <v>1</v>
      </c>
      <c r="BM1149" t="b">
        <f t="shared" si="1648"/>
        <v>0</v>
      </c>
      <c r="BN1149" t="b">
        <f t="shared" si="1649"/>
        <v>0</v>
      </c>
      <c r="BO1149" t="b">
        <f t="shared" si="1650"/>
        <v>0</v>
      </c>
      <c r="BP1149" t="b">
        <f t="shared" si="1651"/>
        <v>0</v>
      </c>
      <c r="BQ1149" t="b">
        <f t="shared" si="1652"/>
        <v>1</v>
      </c>
      <c r="BR1149" t="b">
        <f t="shared" si="1653"/>
        <v>0</v>
      </c>
      <c r="BS1149" t="b">
        <f t="shared" si="1654"/>
        <v>0</v>
      </c>
      <c r="BT1149" t="b">
        <f t="shared" si="1655"/>
        <v>0</v>
      </c>
      <c r="BU1149" t="b">
        <f t="shared" si="1656"/>
        <v>0</v>
      </c>
      <c r="BV1149" t="b">
        <f t="shared" si="1657"/>
        <v>0</v>
      </c>
      <c r="BW1149" t="b">
        <f t="shared" si="1658"/>
        <v>0</v>
      </c>
      <c r="BX1149" t="b">
        <f t="shared" si="1659"/>
        <v>0</v>
      </c>
      <c r="BY1149" t="b">
        <f t="shared" si="1660"/>
        <v>0</v>
      </c>
      <c r="BZ1149" t="b">
        <f t="shared" si="1661"/>
        <v>0</v>
      </c>
      <c r="CA1149" t="b">
        <f t="shared" si="1662"/>
        <v>0</v>
      </c>
      <c r="CB1149" t="b">
        <f t="shared" si="1663"/>
        <v>0</v>
      </c>
      <c r="CC1149" t="b">
        <f t="shared" si="1664"/>
        <v>0</v>
      </c>
      <c r="CD1149" t="b">
        <f t="shared" si="1665"/>
        <v>0</v>
      </c>
      <c r="CE1149" t="b">
        <f t="shared" si="1666"/>
        <v>0</v>
      </c>
      <c r="CF1149" t="b">
        <f t="shared" si="1667"/>
        <v>0</v>
      </c>
      <c r="CG1149" t="b">
        <f t="shared" si="1668"/>
        <v>1</v>
      </c>
      <c r="CH1149" t="b">
        <f t="shared" si="1669"/>
        <v>0</v>
      </c>
      <c r="CI1149" t="b">
        <f t="shared" si="1670"/>
        <v>0</v>
      </c>
      <c r="CJ1149" t="b">
        <f t="shared" si="1671"/>
        <v>0</v>
      </c>
      <c r="CK1149" t="b">
        <f t="shared" si="1672"/>
        <v>0</v>
      </c>
      <c r="CL1149" t="b">
        <f t="shared" si="1673"/>
        <v>0</v>
      </c>
      <c r="CM1149" t="b">
        <f t="shared" si="1674"/>
        <v>0</v>
      </c>
      <c r="CN1149" t="b">
        <f t="shared" si="1675"/>
        <v>0</v>
      </c>
      <c r="CO1149" t="b">
        <f t="shared" si="1676"/>
        <v>0</v>
      </c>
      <c r="CP1149" t="b">
        <f t="shared" si="1677"/>
        <v>0</v>
      </c>
      <c r="CQ1149" t="b">
        <f t="shared" si="1678"/>
        <v>0</v>
      </c>
      <c r="CR1149" t="b">
        <f t="shared" si="1679"/>
        <v>0</v>
      </c>
      <c r="CS1149" t="b">
        <f t="shared" si="1680"/>
        <v>0</v>
      </c>
      <c r="CT1149" t="b">
        <f t="shared" si="1681"/>
        <v>0</v>
      </c>
      <c r="CU1149" t="b">
        <f t="shared" si="1682"/>
        <v>0</v>
      </c>
      <c r="CV1149" t="b">
        <f t="shared" si="1683"/>
        <v>0</v>
      </c>
      <c r="CW1149" t="b">
        <f t="shared" si="1684"/>
        <v>1</v>
      </c>
      <c r="CX1149" t="b">
        <f t="shared" si="1685"/>
        <v>0</v>
      </c>
      <c r="CY1149" t="b">
        <f t="shared" si="1686"/>
        <v>0</v>
      </c>
      <c r="CZ1149" t="b">
        <f t="shared" si="1687"/>
        <v>0</v>
      </c>
      <c r="DA1149" t="b">
        <f t="shared" si="1688"/>
        <v>0</v>
      </c>
      <c r="DB1149" t="b">
        <f t="shared" si="1689"/>
        <v>0</v>
      </c>
      <c r="DC1149" t="b">
        <f t="shared" si="1690"/>
        <v>0</v>
      </c>
      <c r="DD1149" t="b">
        <f t="shared" si="1691"/>
        <v>0</v>
      </c>
    </row>
    <row r="1150" spans="1:108">
      <c r="A1150" s="4" t="s">
        <v>854</v>
      </c>
      <c r="B1150" t="s">
        <v>850</v>
      </c>
      <c r="C1150" t="s">
        <v>850</v>
      </c>
      <c r="D1150" s="4"/>
      <c r="E1150" s="4"/>
      <c r="F1150" t="s">
        <v>6091</v>
      </c>
      <c r="G1150" t="s">
        <v>851</v>
      </c>
      <c r="H1150" t="s">
        <v>7444</v>
      </c>
      <c r="I1150" t="s">
        <v>7417</v>
      </c>
      <c r="J1150" s="4" t="s">
        <v>307</v>
      </c>
      <c r="K1150" s="4" t="s">
        <v>143</v>
      </c>
      <c r="L1150" s="88" t="s">
        <v>7663</v>
      </c>
      <c r="M1150" t="s">
        <v>6079</v>
      </c>
      <c r="N1150" s="88" t="s">
        <v>7641</v>
      </c>
      <c r="O1150" s="4" t="b">
        <f t="shared" si="1598"/>
        <v>1</v>
      </c>
      <c r="P1150" s="4" t="b">
        <f t="shared" si="1599"/>
        <v>1</v>
      </c>
      <c r="Q1150" s="4" t="b">
        <f t="shared" si="1600"/>
        <v>1</v>
      </c>
      <c r="R1150" s="4" t="b">
        <f t="shared" si="1601"/>
        <v>1</v>
      </c>
      <c r="S1150" s="4" t="b">
        <f t="shared" si="1602"/>
        <v>1</v>
      </c>
      <c r="T1150" s="4" t="b">
        <f t="shared" si="1603"/>
        <v>0</v>
      </c>
      <c r="U1150" s="4" t="b">
        <f t="shared" si="1604"/>
        <v>1</v>
      </c>
      <c r="V1150" s="4" t="b">
        <f t="shared" si="1605"/>
        <v>1</v>
      </c>
      <c r="W1150" s="4" t="b">
        <f t="shared" si="1606"/>
        <v>1</v>
      </c>
      <c r="X1150" s="4" t="b">
        <f t="shared" si="1607"/>
        <v>1</v>
      </c>
      <c r="Y1150" s="4" t="b">
        <f t="shared" si="1608"/>
        <v>1</v>
      </c>
      <c r="Z1150" s="4" t="b">
        <f t="shared" si="1609"/>
        <v>0</v>
      </c>
      <c r="AA1150" s="4" t="b">
        <f t="shared" si="1610"/>
        <v>1</v>
      </c>
      <c r="AB1150" s="4" t="b">
        <f t="shared" si="1611"/>
        <v>1</v>
      </c>
      <c r="AC1150" s="4" t="b">
        <f t="shared" si="1612"/>
        <v>0</v>
      </c>
      <c r="AD1150" s="4" t="b">
        <f t="shared" si="1613"/>
        <v>0</v>
      </c>
      <c r="AE1150" s="4" t="b">
        <f t="shared" si="1614"/>
        <v>0</v>
      </c>
      <c r="AF1150" s="4" t="b">
        <f t="shared" si="1615"/>
        <v>0</v>
      </c>
      <c r="AG1150" s="4" t="b">
        <f t="shared" si="1616"/>
        <v>1</v>
      </c>
      <c r="AH1150" s="4" t="b">
        <f t="shared" si="1617"/>
        <v>1</v>
      </c>
      <c r="AI1150" s="4" t="b">
        <f t="shared" si="1618"/>
        <v>0</v>
      </c>
      <c r="AJ1150" s="4" t="b">
        <f t="shared" si="1619"/>
        <v>0</v>
      </c>
      <c r="AK1150" s="4" t="b">
        <f t="shared" si="1620"/>
        <v>0</v>
      </c>
      <c r="AL1150" s="4" t="b">
        <f t="shared" si="1621"/>
        <v>0</v>
      </c>
      <c r="AM1150" s="4" t="b">
        <f t="shared" si="1622"/>
        <v>0</v>
      </c>
      <c r="AN1150" s="4" t="b">
        <f t="shared" si="1623"/>
        <v>0</v>
      </c>
      <c r="AO1150" s="4" t="b">
        <f t="shared" si="1624"/>
        <v>0</v>
      </c>
      <c r="AP1150" s="4" t="b">
        <f t="shared" si="1625"/>
        <v>0</v>
      </c>
      <c r="AQ1150" s="4" t="b">
        <f t="shared" si="1626"/>
        <v>0</v>
      </c>
      <c r="AR1150" s="4" t="b">
        <f t="shared" si="1627"/>
        <v>0</v>
      </c>
      <c r="AS1150" s="4" t="b">
        <f t="shared" si="1628"/>
        <v>0</v>
      </c>
      <c r="AT1150" s="4" t="b">
        <f t="shared" si="1629"/>
        <v>0</v>
      </c>
      <c r="AU1150" s="4" t="b">
        <f t="shared" si="1630"/>
        <v>0</v>
      </c>
      <c r="AV1150" s="4" t="b">
        <f t="shared" si="1631"/>
        <v>0</v>
      </c>
      <c r="AW1150" s="4" t="b">
        <f t="shared" si="1632"/>
        <v>0</v>
      </c>
      <c r="AX1150" s="4" t="b">
        <f t="shared" si="1633"/>
        <v>0</v>
      </c>
      <c r="AY1150" s="4" t="b">
        <f t="shared" si="1634"/>
        <v>0</v>
      </c>
      <c r="AZ1150" s="4" t="b">
        <f t="shared" si="1635"/>
        <v>0</v>
      </c>
      <c r="BA1150" s="4" t="b">
        <f t="shared" si="1636"/>
        <v>0</v>
      </c>
      <c r="BB1150" s="4" t="b">
        <f t="shared" si="1637"/>
        <v>0</v>
      </c>
      <c r="BC1150" s="4" t="b">
        <f t="shared" si="1638"/>
        <v>1</v>
      </c>
      <c r="BD1150" s="4" t="b">
        <f t="shared" si="1639"/>
        <v>0</v>
      </c>
      <c r="BE1150" s="4" t="b">
        <f t="shared" si="1640"/>
        <v>0</v>
      </c>
      <c r="BF1150" s="4" t="b">
        <f t="shared" si="1641"/>
        <v>0</v>
      </c>
      <c r="BG1150" s="4" t="b">
        <f t="shared" si="1642"/>
        <v>0</v>
      </c>
      <c r="BH1150" s="4" t="b">
        <f t="shared" si="1643"/>
        <v>0</v>
      </c>
      <c r="BI1150" s="4" t="b">
        <f t="shared" si="1644"/>
        <v>0</v>
      </c>
      <c r="BJ1150" s="4" t="b">
        <f t="shared" si="1645"/>
        <v>0</v>
      </c>
      <c r="BK1150" s="4" t="b">
        <f t="shared" si="1646"/>
        <v>0</v>
      </c>
      <c r="BL1150" s="4" t="b">
        <f t="shared" si="1647"/>
        <v>0</v>
      </c>
      <c r="BM1150" s="4" t="b">
        <f t="shared" si="1648"/>
        <v>0</v>
      </c>
      <c r="BN1150" s="4" t="b">
        <f t="shared" si="1649"/>
        <v>0</v>
      </c>
      <c r="BO1150" s="4" t="b">
        <f t="shared" si="1650"/>
        <v>0</v>
      </c>
      <c r="BP1150" s="4" t="b">
        <f t="shared" si="1651"/>
        <v>0</v>
      </c>
      <c r="BQ1150" s="4" t="b">
        <f t="shared" si="1652"/>
        <v>1</v>
      </c>
      <c r="BR1150" s="4" t="b">
        <f t="shared" si="1653"/>
        <v>0</v>
      </c>
      <c r="BS1150" s="4" t="b">
        <f t="shared" si="1654"/>
        <v>1</v>
      </c>
      <c r="BT1150" s="4" t="b">
        <f t="shared" si="1655"/>
        <v>0</v>
      </c>
      <c r="BU1150" s="4" t="b">
        <f t="shared" si="1656"/>
        <v>0</v>
      </c>
      <c r="BV1150" s="4" t="b">
        <f t="shared" si="1657"/>
        <v>1</v>
      </c>
      <c r="BW1150" s="4" t="b">
        <f t="shared" si="1658"/>
        <v>0</v>
      </c>
      <c r="BX1150" s="4" t="b">
        <f t="shared" si="1659"/>
        <v>0</v>
      </c>
      <c r="BY1150" s="4" t="b">
        <f t="shared" si="1660"/>
        <v>0</v>
      </c>
      <c r="BZ1150" s="4" t="b">
        <f t="shared" si="1661"/>
        <v>0</v>
      </c>
      <c r="CA1150" s="4" t="b">
        <f t="shared" si="1662"/>
        <v>0</v>
      </c>
      <c r="CB1150" s="4" t="b">
        <f t="shared" si="1663"/>
        <v>1</v>
      </c>
      <c r="CC1150" s="4" t="b">
        <f t="shared" si="1664"/>
        <v>0</v>
      </c>
      <c r="CD1150" s="4" t="b">
        <f t="shared" si="1665"/>
        <v>1</v>
      </c>
      <c r="CE1150" s="4" t="b">
        <f t="shared" si="1666"/>
        <v>0</v>
      </c>
      <c r="CF1150" s="4" t="b">
        <f t="shared" si="1667"/>
        <v>1</v>
      </c>
      <c r="CG1150" s="4" t="b">
        <f t="shared" si="1668"/>
        <v>1</v>
      </c>
      <c r="CH1150" s="4" t="b">
        <f t="shared" si="1669"/>
        <v>0</v>
      </c>
      <c r="CI1150" s="4" t="b">
        <f t="shared" si="1670"/>
        <v>0</v>
      </c>
      <c r="CJ1150" s="4" t="b">
        <f t="shared" si="1671"/>
        <v>0</v>
      </c>
      <c r="CK1150" s="4" t="b">
        <f t="shared" si="1672"/>
        <v>0</v>
      </c>
      <c r="CL1150" s="4" t="b">
        <f t="shared" si="1673"/>
        <v>0</v>
      </c>
      <c r="CM1150" s="4" t="b">
        <f t="shared" si="1674"/>
        <v>0</v>
      </c>
      <c r="CN1150" s="4" t="b">
        <f t="shared" si="1675"/>
        <v>0</v>
      </c>
      <c r="CO1150" s="4" t="b">
        <f t="shared" si="1676"/>
        <v>0</v>
      </c>
      <c r="CP1150" s="4" t="b">
        <f t="shared" si="1677"/>
        <v>0</v>
      </c>
      <c r="CQ1150" s="4" t="b">
        <f t="shared" si="1678"/>
        <v>0</v>
      </c>
      <c r="CR1150" s="4" t="b">
        <f t="shared" si="1679"/>
        <v>0</v>
      </c>
      <c r="CS1150" s="4" t="b">
        <f t="shared" si="1680"/>
        <v>0</v>
      </c>
      <c r="CT1150" s="4" t="b">
        <f t="shared" si="1681"/>
        <v>0</v>
      </c>
      <c r="CU1150" s="4" t="b">
        <f t="shared" si="1682"/>
        <v>0</v>
      </c>
      <c r="CV1150" s="4" t="b">
        <f t="shared" si="1683"/>
        <v>0</v>
      </c>
      <c r="CW1150" s="4" t="b">
        <f t="shared" si="1684"/>
        <v>0</v>
      </c>
      <c r="CX1150" s="4" t="b">
        <f t="shared" si="1685"/>
        <v>0</v>
      </c>
      <c r="CY1150" s="4" t="b">
        <f t="shared" si="1686"/>
        <v>0</v>
      </c>
      <c r="CZ1150" s="4" t="b">
        <f t="shared" si="1687"/>
        <v>0</v>
      </c>
      <c r="DA1150" s="4" t="b">
        <f t="shared" si="1688"/>
        <v>0</v>
      </c>
      <c r="DB1150" s="4" t="b">
        <f t="shared" si="1689"/>
        <v>0</v>
      </c>
      <c r="DC1150" s="4" t="b">
        <f t="shared" si="1690"/>
        <v>0</v>
      </c>
      <c r="DD1150" s="4" t="b">
        <f t="shared" si="1691"/>
        <v>0</v>
      </c>
    </row>
    <row r="1151" spans="1:108">
      <c r="A1151" s="4" t="s">
        <v>855</v>
      </c>
      <c r="C1151" t="s">
        <v>856</v>
      </c>
      <c r="D1151" s="4"/>
      <c r="E1151" s="4"/>
      <c r="F1151" t="s">
        <v>6091</v>
      </c>
      <c r="G1151" t="s">
        <v>851</v>
      </c>
      <c r="H1151" t="s">
        <v>7444</v>
      </c>
      <c r="I1151" t="s">
        <v>7417</v>
      </c>
      <c r="J1151" s="4" t="s">
        <v>183</v>
      </c>
      <c r="K1151" s="4" t="s">
        <v>183</v>
      </c>
      <c r="L1151" s="88" t="s">
        <v>7664</v>
      </c>
      <c r="M1151" s="4" t="s">
        <v>857</v>
      </c>
      <c r="N1151" s="88" t="s">
        <v>7642</v>
      </c>
      <c r="O1151" s="4" t="b">
        <f t="shared" si="1598"/>
        <v>1</v>
      </c>
      <c r="P1151" s="4" t="b">
        <f t="shared" si="1599"/>
        <v>1</v>
      </c>
      <c r="Q1151" s="4" t="b">
        <f t="shared" si="1600"/>
        <v>1</v>
      </c>
      <c r="R1151" s="4" t="b">
        <f t="shared" si="1601"/>
        <v>1</v>
      </c>
      <c r="S1151" s="4" t="b">
        <f t="shared" si="1602"/>
        <v>1</v>
      </c>
      <c r="T1151" s="4" t="b">
        <f t="shared" si="1603"/>
        <v>1</v>
      </c>
      <c r="U1151" s="4" t="b">
        <f t="shared" si="1604"/>
        <v>1</v>
      </c>
      <c r="V1151" s="4" t="b">
        <f t="shared" si="1605"/>
        <v>1</v>
      </c>
      <c r="W1151" s="4" t="b">
        <f t="shared" si="1606"/>
        <v>0</v>
      </c>
      <c r="X1151" s="4" t="b">
        <f t="shared" si="1607"/>
        <v>0</v>
      </c>
      <c r="Y1151" s="4" t="b">
        <f t="shared" si="1608"/>
        <v>1</v>
      </c>
      <c r="Z1151" s="4" t="b">
        <f t="shared" si="1609"/>
        <v>0</v>
      </c>
      <c r="AA1151" s="4" t="b">
        <f t="shared" si="1610"/>
        <v>1</v>
      </c>
      <c r="AB1151" s="4" t="b">
        <f t="shared" si="1611"/>
        <v>1</v>
      </c>
      <c r="AC1151" s="4" t="b">
        <f t="shared" si="1612"/>
        <v>0</v>
      </c>
      <c r="AD1151" s="4" t="b">
        <f t="shared" si="1613"/>
        <v>0</v>
      </c>
      <c r="AE1151" s="4" t="b">
        <f t="shared" si="1614"/>
        <v>0</v>
      </c>
      <c r="AF1151" s="4" t="b">
        <f t="shared" si="1615"/>
        <v>0</v>
      </c>
      <c r="AG1151" s="4" t="b">
        <f t="shared" si="1616"/>
        <v>1</v>
      </c>
      <c r="AH1151" s="4" t="b">
        <f t="shared" si="1617"/>
        <v>1</v>
      </c>
      <c r="AI1151" s="4" t="b">
        <f t="shared" si="1618"/>
        <v>1</v>
      </c>
      <c r="AJ1151" s="4" t="b">
        <f t="shared" si="1619"/>
        <v>0</v>
      </c>
      <c r="AK1151" s="4" t="b">
        <f t="shared" si="1620"/>
        <v>0</v>
      </c>
      <c r="AL1151" s="4" t="b">
        <f t="shared" si="1621"/>
        <v>1</v>
      </c>
      <c r="AM1151" s="4" t="b">
        <f t="shared" si="1622"/>
        <v>0</v>
      </c>
      <c r="AN1151" s="4" t="b">
        <f t="shared" si="1623"/>
        <v>1</v>
      </c>
      <c r="AO1151" s="4" t="b">
        <f t="shared" si="1624"/>
        <v>0</v>
      </c>
      <c r="AP1151" s="4" t="b">
        <f t="shared" si="1625"/>
        <v>0</v>
      </c>
      <c r="AQ1151" s="4" t="b">
        <f t="shared" si="1626"/>
        <v>0</v>
      </c>
      <c r="AR1151" s="4" t="b">
        <f t="shared" si="1627"/>
        <v>0</v>
      </c>
      <c r="AS1151" s="4" t="b">
        <f t="shared" si="1628"/>
        <v>0</v>
      </c>
      <c r="AT1151" s="4" t="b">
        <f t="shared" si="1629"/>
        <v>0</v>
      </c>
      <c r="AU1151" s="4" t="b">
        <f t="shared" si="1630"/>
        <v>0</v>
      </c>
      <c r="AV1151" s="4" t="b">
        <f t="shared" si="1631"/>
        <v>1</v>
      </c>
      <c r="AW1151" s="4" t="b">
        <f t="shared" si="1632"/>
        <v>1</v>
      </c>
      <c r="AX1151" s="4" t="b">
        <f t="shared" si="1633"/>
        <v>0</v>
      </c>
      <c r="AY1151" s="4" t="b">
        <f t="shared" si="1634"/>
        <v>0</v>
      </c>
      <c r="AZ1151" s="4" t="b">
        <f t="shared" si="1635"/>
        <v>1</v>
      </c>
      <c r="BA1151" s="4" t="b">
        <f t="shared" si="1636"/>
        <v>0</v>
      </c>
      <c r="BB1151" s="4" t="b">
        <f t="shared" si="1637"/>
        <v>0</v>
      </c>
      <c r="BC1151" s="4" t="b">
        <f t="shared" si="1638"/>
        <v>1</v>
      </c>
      <c r="BD1151" s="4" t="b">
        <f t="shared" si="1639"/>
        <v>0</v>
      </c>
      <c r="BE1151" s="4" t="b">
        <f t="shared" si="1640"/>
        <v>0</v>
      </c>
      <c r="BF1151" s="4" t="b">
        <f t="shared" si="1641"/>
        <v>0</v>
      </c>
      <c r="BG1151" s="4" t="b">
        <f t="shared" si="1642"/>
        <v>1</v>
      </c>
      <c r="BH1151" s="4" t="b">
        <f t="shared" si="1643"/>
        <v>0</v>
      </c>
      <c r="BI1151" s="4" t="b">
        <f t="shared" si="1644"/>
        <v>0</v>
      </c>
      <c r="BJ1151" s="4" t="b">
        <f t="shared" si="1645"/>
        <v>0</v>
      </c>
      <c r="BK1151" s="4" t="b">
        <f t="shared" si="1646"/>
        <v>0</v>
      </c>
      <c r="BL1151" s="4" t="b">
        <f t="shared" si="1647"/>
        <v>1</v>
      </c>
      <c r="BM1151" s="4" t="b">
        <f t="shared" si="1648"/>
        <v>0</v>
      </c>
      <c r="BN1151" s="4" t="b">
        <f t="shared" si="1649"/>
        <v>1</v>
      </c>
      <c r="BO1151" s="4" t="b">
        <f t="shared" si="1650"/>
        <v>1</v>
      </c>
      <c r="BP1151" s="4" t="b">
        <f t="shared" si="1651"/>
        <v>1</v>
      </c>
      <c r="BQ1151" s="4" t="b">
        <f t="shared" si="1652"/>
        <v>1</v>
      </c>
      <c r="BR1151" s="4" t="b">
        <f t="shared" si="1653"/>
        <v>1</v>
      </c>
      <c r="BS1151" s="4" t="b">
        <f t="shared" si="1654"/>
        <v>1</v>
      </c>
      <c r="BT1151" s="4" t="b">
        <f t="shared" si="1655"/>
        <v>0</v>
      </c>
      <c r="BU1151" s="4" t="b">
        <f t="shared" si="1656"/>
        <v>0</v>
      </c>
      <c r="BV1151" s="4" t="b">
        <f t="shared" si="1657"/>
        <v>0</v>
      </c>
      <c r="BW1151" s="4" t="b">
        <f t="shared" si="1658"/>
        <v>0</v>
      </c>
      <c r="BX1151" s="4" t="b">
        <f t="shared" si="1659"/>
        <v>0</v>
      </c>
      <c r="BY1151" s="4" t="b">
        <f t="shared" si="1660"/>
        <v>0</v>
      </c>
      <c r="BZ1151" s="4" t="b">
        <f t="shared" si="1661"/>
        <v>0</v>
      </c>
      <c r="CA1151" s="4" t="b">
        <f t="shared" si="1662"/>
        <v>0</v>
      </c>
      <c r="CB1151" s="4" t="b">
        <f t="shared" si="1663"/>
        <v>0</v>
      </c>
      <c r="CC1151" s="4" t="b">
        <f t="shared" si="1664"/>
        <v>1</v>
      </c>
      <c r="CD1151" s="4" t="b">
        <f t="shared" si="1665"/>
        <v>0</v>
      </c>
      <c r="CE1151" s="4" t="b">
        <f t="shared" si="1666"/>
        <v>0</v>
      </c>
      <c r="CF1151" s="4" t="b">
        <f t="shared" si="1667"/>
        <v>0</v>
      </c>
      <c r="CG1151" s="4" t="b">
        <f t="shared" si="1668"/>
        <v>1</v>
      </c>
      <c r="CH1151" s="4" t="b">
        <f t="shared" si="1669"/>
        <v>1</v>
      </c>
      <c r="CI1151" s="4" t="b">
        <f t="shared" si="1670"/>
        <v>0</v>
      </c>
      <c r="CJ1151" s="4" t="b">
        <f t="shared" si="1671"/>
        <v>0</v>
      </c>
      <c r="CK1151" s="4" t="b">
        <f t="shared" si="1672"/>
        <v>0</v>
      </c>
      <c r="CL1151" s="4" t="b">
        <f t="shared" si="1673"/>
        <v>0</v>
      </c>
      <c r="CM1151" s="4" t="b">
        <f t="shared" si="1674"/>
        <v>0</v>
      </c>
      <c r="CN1151" s="4" t="b">
        <f t="shared" si="1675"/>
        <v>0</v>
      </c>
      <c r="CO1151" s="4" t="b">
        <f t="shared" si="1676"/>
        <v>0</v>
      </c>
      <c r="CP1151" s="4" t="b">
        <f t="shared" si="1677"/>
        <v>1</v>
      </c>
      <c r="CQ1151" s="4" t="b">
        <f t="shared" si="1678"/>
        <v>0</v>
      </c>
      <c r="CR1151" s="4" t="b">
        <f t="shared" si="1679"/>
        <v>0</v>
      </c>
      <c r="CS1151" s="4" t="b">
        <f t="shared" si="1680"/>
        <v>0</v>
      </c>
      <c r="CT1151" s="4" t="b">
        <f t="shared" si="1681"/>
        <v>0</v>
      </c>
      <c r="CU1151" s="4" t="b">
        <f t="shared" si="1682"/>
        <v>0</v>
      </c>
      <c r="CV1151" s="4" t="b">
        <f t="shared" si="1683"/>
        <v>1</v>
      </c>
      <c r="CW1151" s="4" t="b">
        <f t="shared" si="1684"/>
        <v>0</v>
      </c>
      <c r="CX1151" s="4" t="b">
        <f t="shared" si="1685"/>
        <v>0</v>
      </c>
      <c r="CY1151" s="4" t="b">
        <f t="shared" si="1686"/>
        <v>0</v>
      </c>
      <c r="CZ1151" s="4" t="b">
        <f t="shared" si="1687"/>
        <v>1</v>
      </c>
      <c r="DA1151" s="4" t="b">
        <f t="shared" si="1688"/>
        <v>0</v>
      </c>
      <c r="DB1151" s="4" t="b">
        <f t="shared" si="1689"/>
        <v>0</v>
      </c>
      <c r="DC1151" s="4" t="b">
        <f t="shared" si="1690"/>
        <v>0</v>
      </c>
      <c r="DD1151" s="4" t="b">
        <f t="shared" si="1691"/>
        <v>1</v>
      </c>
    </row>
    <row r="1152" spans="1:108">
      <c r="A1152" s="4" t="s">
        <v>858</v>
      </c>
      <c r="C1152" t="s">
        <v>856</v>
      </c>
      <c r="D1152" s="4"/>
      <c r="E1152" s="4"/>
      <c r="F1152" t="s">
        <v>6091</v>
      </c>
      <c r="G1152" t="s">
        <v>851</v>
      </c>
      <c r="H1152" t="s">
        <v>7444</v>
      </c>
      <c r="I1152" t="s">
        <v>7417</v>
      </c>
      <c r="J1152" s="4" t="s">
        <v>108</v>
      </c>
      <c r="K1152" s="4" t="s">
        <v>109</v>
      </c>
      <c r="L1152" s="4" t="s">
        <v>6366</v>
      </c>
      <c r="M1152" t="s">
        <v>6079</v>
      </c>
      <c r="N1152" s="4" t="s">
        <v>859</v>
      </c>
      <c r="O1152" s="4" t="b">
        <f t="shared" si="1598"/>
        <v>1</v>
      </c>
      <c r="P1152" s="4" t="b">
        <f t="shared" si="1599"/>
        <v>1</v>
      </c>
      <c r="Q1152" s="4" t="b">
        <f t="shared" si="1600"/>
        <v>1</v>
      </c>
      <c r="R1152" s="4" t="b">
        <f t="shared" si="1601"/>
        <v>1</v>
      </c>
      <c r="S1152" s="4" t="b">
        <f t="shared" si="1602"/>
        <v>1</v>
      </c>
      <c r="T1152" s="4" t="b">
        <f t="shared" si="1603"/>
        <v>1</v>
      </c>
      <c r="U1152" s="4" t="b">
        <f t="shared" si="1604"/>
        <v>1</v>
      </c>
      <c r="V1152" s="4" t="b">
        <f t="shared" si="1605"/>
        <v>1</v>
      </c>
      <c r="W1152" s="4" t="b">
        <f t="shared" si="1606"/>
        <v>0</v>
      </c>
      <c r="X1152" s="4" t="b">
        <f t="shared" si="1607"/>
        <v>0</v>
      </c>
      <c r="Y1152" s="4" t="b">
        <f t="shared" si="1608"/>
        <v>1</v>
      </c>
      <c r="Z1152" s="4" t="b">
        <f t="shared" si="1609"/>
        <v>0</v>
      </c>
      <c r="AA1152" s="4" t="b">
        <f t="shared" si="1610"/>
        <v>1</v>
      </c>
      <c r="AB1152" s="4" t="b">
        <f t="shared" si="1611"/>
        <v>0</v>
      </c>
      <c r="AC1152" s="4" t="b">
        <f t="shared" si="1612"/>
        <v>0</v>
      </c>
      <c r="AD1152" s="4" t="b">
        <f t="shared" si="1613"/>
        <v>0</v>
      </c>
      <c r="AE1152" s="4" t="b">
        <f t="shared" si="1614"/>
        <v>0</v>
      </c>
      <c r="AF1152" s="4" t="b">
        <f t="shared" si="1615"/>
        <v>0</v>
      </c>
      <c r="AG1152" s="4" t="b">
        <f t="shared" si="1616"/>
        <v>0</v>
      </c>
      <c r="AH1152" s="4" t="b">
        <f t="shared" si="1617"/>
        <v>1</v>
      </c>
      <c r="AI1152" s="4" t="b">
        <f t="shared" si="1618"/>
        <v>0</v>
      </c>
      <c r="AJ1152" s="4" t="b">
        <f t="shared" si="1619"/>
        <v>0</v>
      </c>
      <c r="AK1152" s="4" t="b">
        <f t="shared" si="1620"/>
        <v>0</v>
      </c>
      <c r="AL1152" s="4" t="b">
        <f t="shared" si="1621"/>
        <v>1</v>
      </c>
      <c r="AM1152" s="4" t="b">
        <f t="shared" si="1622"/>
        <v>0</v>
      </c>
      <c r="AN1152" s="4" t="b">
        <f t="shared" si="1623"/>
        <v>0</v>
      </c>
      <c r="AO1152" s="4" t="b">
        <f t="shared" si="1624"/>
        <v>0</v>
      </c>
      <c r="AP1152" s="4" t="b">
        <f t="shared" si="1625"/>
        <v>0</v>
      </c>
      <c r="AQ1152" s="4" t="b">
        <f t="shared" si="1626"/>
        <v>0</v>
      </c>
      <c r="AR1152" s="4" t="b">
        <f t="shared" si="1627"/>
        <v>0</v>
      </c>
      <c r="AS1152" s="4" t="b">
        <f t="shared" si="1628"/>
        <v>0</v>
      </c>
      <c r="AT1152" s="4" t="b">
        <f t="shared" si="1629"/>
        <v>0</v>
      </c>
      <c r="AU1152" s="4" t="b">
        <f t="shared" si="1630"/>
        <v>0</v>
      </c>
      <c r="AV1152" s="4" t="b">
        <f t="shared" si="1631"/>
        <v>0</v>
      </c>
      <c r="AW1152" s="4" t="b">
        <f t="shared" si="1632"/>
        <v>0</v>
      </c>
      <c r="AX1152" s="4" t="b">
        <f t="shared" si="1633"/>
        <v>0</v>
      </c>
      <c r="AY1152" s="4" t="b">
        <f t="shared" si="1634"/>
        <v>0</v>
      </c>
      <c r="AZ1152" s="4" t="b">
        <f t="shared" si="1635"/>
        <v>1</v>
      </c>
      <c r="BA1152" s="4" t="b">
        <f t="shared" si="1636"/>
        <v>0</v>
      </c>
      <c r="BB1152" s="4" t="b">
        <f t="shared" si="1637"/>
        <v>0</v>
      </c>
      <c r="BC1152" s="4" t="b">
        <f t="shared" si="1638"/>
        <v>1</v>
      </c>
      <c r="BD1152" s="4" t="b">
        <f t="shared" si="1639"/>
        <v>0</v>
      </c>
      <c r="BE1152" s="4" t="b">
        <f t="shared" si="1640"/>
        <v>0</v>
      </c>
      <c r="BF1152" s="4" t="b">
        <f t="shared" si="1641"/>
        <v>0</v>
      </c>
      <c r="BG1152" s="4" t="b">
        <f t="shared" si="1642"/>
        <v>0</v>
      </c>
      <c r="BH1152" s="4" t="b">
        <f t="shared" si="1643"/>
        <v>0</v>
      </c>
      <c r="BI1152" s="4" t="b">
        <f t="shared" si="1644"/>
        <v>0</v>
      </c>
      <c r="BJ1152" s="4" t="b">
        <f t="shared" si="1645"/>
        <v>0</v>
      </c>
      <c r="BK1152" s="4" t="b">
        <f t="shared" si="1646"/>
        <v>0</v>
      </c>
      <c r="BL1152" s="4" t="b">
        <f t="shared" si="1647"/>
        <v>0</v>
      </c>
      <c r="BM1152" s="4" t="b">
        <f t="shared" si="1648"/>
        <v>0</v>
      </c>
      <c r="BN1152" s="4" t="b">
        <f t="shared" si="1649"/>
        <v>0</v>
      </c>
      <c r="BO1152" s="4" t="b">
        <f t="shared" si="1650"/>
        <v>1</v>
      </c>
      <c r="BP1152" s="4" t="b">
        <f t="shared" si="1651"/>
        <v>1</v>
      </c>
      <c r="BQ1152" s="4" t="b">
        <f t="shared" si="1652"/>
        <v>1</v>
      </c>
      <c r="BR1152" s="4" t="b">
        <f t="shared" si="1653"/>
        <v>0</v>
      </c>
      <c r="BS1152" s="4" t="b">
        <f t="shared" si="1654"/>
        <v>1</v>
      </c>
      <c r="BT1152" s="4" t="b">
        <f t="shared" si="1655"/>
        <v>0</v>
      </c>
      <c r="BU1152" s="4" t="b">
        <f t="shared" si="1656"/>
        <v>0</v>
      </c>
      <c r="BV1152" s="4" t="b">
        <f t="shared" si="1657"/>
        <v>0</v>
      </c>
      <c r="BW1152" s="4" t="b">
        <f t="shared" si="1658"/>
        <v>0</v>
      </c>
      <c r="BX1152" s="4" t="b">
        <f t="shared" si="1659"/>
        <v>0</v>
      </c>
      <c r="BY1152" s="4" t="b">
        <f t="shared" si="1660"/>
        <v>0</v>
      </c>
      <c r="BZ1152" s="4" t="b">
        <f t="shared" si="1661"/>
        <v>0</v>
      </c>
      <c r="CA1152" s="4" t="b">
        <f t="shared" si="1662"/>
        <v>0</v>
      </c>
      <c r="CB1152" s="4" t="b">
        <f t="shared" si="1663"/>
        <v>0</v>
      </c>
      <c r="CC1152" s="4" t="b">
        <f t="shared" si="1664"/>
        <v>0</v>
      </c>
      <c r="CD1152" s="4" t="b">
        <f t="shared" si="1665"/>
        <v>0</v>
      </c>
      <c r="CE1152" s="4" t="b">
        <f t="shared" si="1666"/>
        <v>1</v>
      </c>
      <c r="CF1152" s="4" t="b">
        <f t="shared" si="1667"/>
        <v>0</v>
      </c>
      <c r="CG1152" s="4" t="b">
        <f t="shared" si="1668"/>
        <v>0</v>
      </c>
      <c r="CH1152" s="4" t="b">
        <f t="shared" si="1669"/>
        <v>1</v>
      </c>
      <c r="CI1152" s="4" t="b">
        <f t="shared" si="1670"/>
        <v>0</v>
      </c>
      <c r="CJ1152" s="4" t="b">
        <f t="shared" si="1671"/>
        <v>0</v>
      </c>
      <c r="CK1152" s="4" t="b">
        <f t="shared" si="1672"/>
        <v>0</v>
      </c>
      <c r="CL1152" s="4" t="b">
        <f t="shared" si="1673"/>
        <v>0</v>
      </c>
      <c r="CM1152" s="4" t="b">
        <f t="shared" si="1674"/>
        <v>0</v>
      </c>
      <c r="CN1152" s="4" t="b">
        <f t="shared" si="1675"/>
        <v>0</v>
      </c>
      <c r="CO1152" s="4" t="b">
        <f t="shared" si="1676"/>
        <v>0</v>
      </c>
      <c r="CP1152" s="4" t="b">
        <f t="shared" si="1677"/>
        <v>0</v>
      </c>
      <c r="CQ1152" s="4" t="b">
        <f t="shared" si="1678"/>
        <v>0</v>
      </c>
      <c r="CR1152" s="4" t="b">
        <f t="shared" si="1679"/>
        <v>1</v>
      </c>
      <c r="CS1152" s="4" t="b">
        <f t="shared" si="1680"/>
        <v>0</v>
      </c>
      <c r="CT1152" s="4" t="b">
        <f t="shared" si="1681"/>
        <v>0</v>
      </c>
      <c r="CU1152" s="4" t="b">
        <f t="shared" si="1682"/>
        <v>0</v>
      </c>
      <c r="CV1152" s="4" t="b">
        <f t="shared" si="1683"/>
        <v>1</v>
      </c>
      <c r="CW1152" s="4" t="b">
        <f t="shared" si="1684"/>
        <v>0</v>
      </c>
      <c r="CX1152" s="4" t="b">
        <f t="shared" si="1685"/>
        <v>0</v>
      </c>
      <c r="CY1152" s="4" t="b">
        <f t="shared" si="1686"/>
        <v>0</v>
      </c>
      <c r="CZ1152" s="4" t="b">
        <f t="shared" si="1687"/>
        <v>0</v>
      </c>
      <c r="DA1152" s="4" t="b">
        <f t="shared" si="1688"/>
        <v>0</v>
      </c>
      <c r="DB1152" s="4" t="b">
        <f t="shared" si="1689"/>
        <v>0</v>
      </c>
      <c r="DC1152" s="4" t="b">
        <f t="shared" si="1690"/>
        <v>0</v>
      </c>
      <c r="DD1152" s="4" t="b">
        <f t="shared" si="1691"/>
        <v>1</v>
      </c>
    </row>
    <row r="1153" spans="1:108">
      <c r="A1153" t="s">
        <v>860</v>
      </c>
      <c r="C1153" t="s">
        <v>856</v>
      </c>
      <c r="F1153" t="s">
        <v>6091</v>
      </c>
      <c r="G1153" t="s">
        <v>851</v>
      </c>
      <c r="H1153" t="s">
        <v>7444</v>
      </c>
      <c r="I1153" t="s">
        <v>7417</v>
      </c>
      <c r="J1153" t="s">
        <v>183</v>
      </c>
      <c r="K1153" t="s">
        <v>183</v>
      </c>
      <c r="L1153" t="s">
        <v>6367</v>
      </c>
      <c r="M1153" t="s">
        <v>6079</v>
      </c>
      <c r="N1153" t="s">
        <v>43</v>
      </c>
      <c r="O1153" t="b">
        <f t="shared" si="1598"/>
        <v>0</v>
      </c>
      <c r="P1153" t="b">
        <f t="shared" si="1599"/>
        <v>1</v>
      </c>
      <c r="Q1153" t="b">
        <f t="shared" si="1600"/>
        <v>0</v>
      </c>
      <c r="R1153" t="b">
        <f t="shared" si="1601"/>
        <v>0</v>
      </c>
      <c r="S1153" t="b">
        <f t="shared" si="1602"/>
        <v>0</v>
      </c>
      <c r="T1153" t="b">
        <f t="shared" si="1603"/>
        <v>0</v>
      </c>
      <c r="U1153" t="b">
        <f t="shared" si="1604"/>
        <v>0</v>
      </c>
      <c r="V1153" t="b">
        <f t="shared" si="1605"/>
        <v>1</v>
      </c>
      <c r="W1153" t="b">
        <f t="shared" si="1606"/>
        <v>0</v>
      </c>
      <c r="X1153" t="b">
        <f t="shared" si="1607"/>
        <v>0</v>
      </c>
      <c r="Y1153" t="b">
        <f t="shared" si="1608"/>
        <v>0</v>
      </c>
      <c r="Z1153" t="b">
        <f t="shared" si="1609"/>
        <v>0</v>
      </c>
      <c r="AA1153" t="b">
        <f t="shared" si="1610"/>
        <v>0</v>
      </c>
      <c r="AB1153" t="b">
        <f t="shared" si="1611"/>
        <v>0</v>
      </c>
      <c r="AC1153" t="b">
        <f t="shared" si="1612"/>
        <v>0</v>
      </c>
      <c r="AD1153" t="b">
        <f t="shared" si="1613"/>
        <v>0</v>
      </c>
      <c r="AE1153" t="b">
        <f t="shared" si="1614"/>
        <v>0</v>
      </c>
      <c r="AF1153" t="b">
        <f t="shared" si="1615"/>
        <v>0</v>
      </c>
      <c r="AG1153" t="b">
        <f t="shared" si="1616"/>
        <v>0</v>
      </c>
      <c r="AH1153" t="b">
        <f t="shared" si="1617"/>
        <v>0</v>
      </c>
      <c r="AI1153" t="b">
        <f t="shared" si="1618"/>
        <v>0</v>
      </c>
      <c r="AJ1153" t="b">
        <f t="shared" si="1619"/>
        <v>0</v>
      </c>
      <c r="AK1153" t="b">
        <f t="shared" si="1620"/>
        <v>0</v>
      </c>
      <c r="AL1153" t="b">
        <f t="shared" si="1621"/>
        <v>0</v>
      </c>
      <c r="AM1153" t="b">
        <f t="shared" si="1622"/>
        <v>0</v>
      </c>
      <c r="AN1153" t="b">
        <f t="shared" si="1623"/>
        <v>0</v>
      </c>
      <c r="AO1153" t="b">
        <f t="shared" si="1624"/>
        <v>0</v>
      </c>
      <c r="AP1153" t="b">
        <f t="shared" si="1625"/>
        <v>0</v>
      </c>
      <c r="AQ1153" t="b">
        <f t="shared" si="1626"/>
        <v>0</v>
      </c>
      <c r="AR1153" t="b">
        <f t="shared" si="1627"/>
        <v>0</v>
      </c>
      <c r="AS1153" t="b">
        <f t="shared" si="1628"/>
        <v>0</v>
      </c>
      <c r="AT1153" t="b">
        <f t="shared" si="1629"/>
        <v>0</v>
      </c>
      <c r="AU1153" t="b">
        <f t="shared" si="1630"/>
        <v>0</v>
      </c>
      <c r="AV1153" t="b">
        <f t="shared" si="1631"/>
        <v>1</v>
      </c>
      <c r="AW1153" t="b">
        <f t="shared" si="1632"/>
        <v>0</v>
      </c>
      <c r="AX1153" t="b">
        <f t="shared" si="1633"/>
        <v>0</v>
      </c>
      <c r="AY1153" t="b">
        <f t="shared" si="1634"/>
        <v>0</v>
      </c>
      <c r="AZ1153" t="b">
        <f t="shared" si="1635"/>
        <v>0</v>
      </c>
      <c r="BA1153" t="b">
        <f t="shared" si="1636"/>
        <v>0</v>
      </c>
      <c r="BB1153" t="b">
        <f t="shared" si="1637"/>
        <v>0</v>
      </c>
      <c r="BC1153" t="b">
        <f t="shared" si="1638"/>
        <v>0</v>
      </c>
      <c r="BD1153" t="b">
        <f t="shared" si="1639"/>
        <v>0</v>
      </c>
      <c r="BE1153" t="b">
        <f t="shared" si="1640"/>
        <v>0</v>
      </c>
      <c r="BF1153" t="b">
        <f t="shared" si="1641"/>
        <v>0</v>
      </c>
      <c r="BG1153" t="b">
        <f t="shared" si="1642"/>
        <v>0</v>
      </c>
      <c r="BH1153" t="b">
        <f t="shared" si="1643"/>
        <v>0</v>
      </c>
      <c r="BI1153" t="b">
        <f t="shared" si="1644"/>
        <v>0</v>
      </c>
      <c r="BJ1153" t="b">
        <f t="shared" si="1645"/>
        <v>0</v>
      </c>
      <c r="BK1153" t="b">
        <f t="shared" si="1646"/>
        <v>0</v>
      </c>
      <c r="BL1153" t="b">
        <f t="shared" si="1647"/>
        <v>0</v>
      </c>
      <c r="BM1153" t="b">
        <f t="shared" si="1648"/>
        <v>0</v>
      </c>
      <c r="BN1153" t="b">
        <f t="shared" si="1649"/>
        <v>0</v>
      </c>
      <c r="BO1153" t="b">
        <f t="shared" si="1650"/>
        <v>0</v>
      </c>
      <c r="BP1153" t="b">
        <f t="shared" si="1651"/>
        <v>0</v>
      </c>
      <c r="BQ1153" t="b">
        <f t="shared" si="1652"/>
        <v>0</v>
      </c>
      <c r="BR1153" t="b">
        <f t="shared" si="1653"/>
        <v>0</v>
      </c>
      <c r="BS1153" t="b">
        <f t="shared" si="1654"/>
        <v>0</v>
      </c>
      <c r="BT1153" t="b">
        <f t="shared" si="1655"/>
        <v>0</v>
      </c>
      <c r="BU1153" t="b">
        <f t="shared" si="1656"/>
        <v>0</v>
      </c>
      <c r="BV1153" t="b">
        <f t="shared" si="1657"/>
        <v>0</v>
      </c>
      <c r="BW1153" t="b">
        <f t="shared" si="1658"/>
        <v>0</v>
      </c>
      <c r="BX1153" t="b">
        <f t="shared" si="1659"/>
        <v>0</v>
      </c>
      <c r="BY1153" t="b">
        <f t="shared" si="1660"/>
        <v>0</v>
      </c>
      <c r="BZ1153" t="b">
        <f t="shared" si="1661"/>
        <v>0</v>
      </c>
      <c r="CA1153" t="b">
        <f t="shared" si="1662"/>
        <v>0</v>
      </c>
      <c r="CB1153" t="b">
        <f t="shared" si="1663"/>
        <v>0</v>
      </c>
      <c r="CC1153" t="b">
        <f t="shared" si="1664"/>
        <v>0</v>
      </c>
      <c r="CD1153" t="b">
        <f t="shared" si="1665"/>
        <v>0</v>
      </c>
      <c r="CE1153" t="b">
        <f t="shared" si="1666"/>
        <v>0</v>
      </c>
      <c r="CF1153" t="b">
        <f t="shared" si="1667"/>
        <v>0</v>
      </c>
      <c r="CG1153" t="b">
        <f t="shared" si="1668"/>
        <v>0</v>
      </c>
      <c r="CH1153" t="b">
        <f t="shared" si="1669"/>
        <v>0</v>
      </c>
      <c r="CI1153" t="b">
        <f t="shared" si="1670"/>
        <v>0</v>
      </c>
      <c r="CJ1153" t="b">
        <f t="shared" si="1671"/>
        <v>0</v>
      </c>
      <c r="CK1153" t="b">
        <f t="shared" si="1672"/>
        <v>0</v>
      </c>
      <c r="CL1153" t="b">
        <f t="shared" si="1673"/>
        <v>0</v>
      </c>
      <c r="CM1153" t="b">
        <f t="shared" si="1674"/>
        <v>0</v>
      </c>
      <c r="CN1153" t="b">
        <f t="shared" si="1675"/>
        <v>0</v>
      </c>
      <c r="CO1153" t="b">
        <f t="shared" si="1676"/>
        <v>0</v>
      </c>
      <c r="CP1153" t="b">
        <f t="shared" si="1677"/>
        <v>0</v>
      </c>
      <c r="CQ1153" t="b">
        <f t="shared" si="1678"/>
        <v>0</v>
      </c>
      <c r="CR1153" t="b">
        <f t="shared" si="1679"/>
        <v>0</v>
      </c>
      <c r="CS1153" t="b">
        <f t="shared" si="1680"/>
        <v>0</v>
      </c>
      <c r="CT1153" t="b">
        <f t="shared" si="1681"/>
        <v>0</v>
      </c>
      <c r="CU1153" t="b">
        <f t="shared" si="1682"/>
        <v>0</v>
      </c>
      <c r="CV1153" t="b">
        <f t="shared" si="1683"/>
        <v>0</v>
      </c>
      <c r="CW1153" t="b">
        <f t="shared" si="1684"/>
        <v>0</v>
      </c>
      <c r="CX1153" t="b">
        <f t="shared" si="1685"/>
        <v>0</v>
      </c>
      <c r="CY1153" t="b">
        <f t="shared" si="1686"/>
        <v>0</v>
      </c>
      <c r="CZ1153" t="b">
        <f t="shared" si="1687"/>
        <v>0</v>
      </c>
      <c r="DA1153" t="b">
        <f t="shared" si="1688"/>
        <v>0</v>
      </c>
      <c r="DB1153" t="b">
        <f t="shared" si="1689"/>
        <v>0</v>
      </c>
      <c r="DC1153" t="b">
        <f t="shared" si="1690"/>
        <v>0</v>
      </c>
      <c r="DD1153" t="b">
        <f t="shared" si="1691"/>
        <v>0</v>
      </c>
    </row>
    <row r="1154" spans="1:108">
      <c r="A1154" t="s">
        <v>864</v>
      </c>
      <c r="C1154" t="s">
        <v>865</v>
      </c>
      <c r="F1154" t="s">
        <v>6091</v>
      </c>
      <c r="G1154" t="s">
        <v>851</v>
      </c>
      <c r="H1154" t="s">
        <v>7444</v>
      </c>
      <c r="I1154" t="s">
        <v>7417</v>
      </c>
      <c r="J1154" t="s">
        <v>209</v>
      </c>
      <c r="K1154" t="s">
        <v>16</v>
      </c>
      <c r="L1154" t="s">
        <v>6369</v>
      </c>
      <c r="M1154" t="s">
        <v>866</v>
      </c>
      <c r="N1154" t="s">
        <v>867</v>
      </c>
      <c r="O1154" t="b">
        <f t="shared" ref="O1154:O1217" si="1692">OR(ISNUMBER(FIND("Adana",N1154)),ISNUMBER(FIND("Hatay",N1154)),ISNUMBER(FIND("Kahramanmaraş",N1154)),ISNUMBER(FIND("Mersin",N1154)),ISNUMBER(FIND("Osmaniye",N1154)),ISNUMBER(FIND("Adıyaman",N1154)),ISNUMBER(FIND("Diyarbakır",N1154)),ISNUMBER(FIND("Gaziantep",N1154)),ISNUMBER(FIND("Mardin",N1154)),ISNUMBER(FIND("Şanlıurfa",N1154)),ISNUMBER(FIND("Siirt",N1154)),ISNUMBER(FIND("Karaman",N1154)),ISNUMBER(FIND("Niğde",N1154)),ISNUMBER(FIND("Elazığ",N1154)),ISNUMBER(FIND("Malatya",N1154)),ISNUMBER(FIND("Tunceli",N1154)))</f>
        <v>1</v>
      </c>
      <c r="P1154" t="b">
        <f t="shared" ref="P1154:P1217" si="1693">OR(ISNUMBER(FIND("Antalya",N1154)),ISNUMBER(FIND("Balıkesir",N1154)),ISNUMBER(FIND("Bursa",N1154)),ISNUMBER(FIND("Çanakkale",N1154)),ISNUMBER(FIND("İstanbul",N1154)),ISNUMBER(FIND("Kırklareli",N1154)),ISNUMBER(FIND("Tekirdağ",N1154)),ISNUMBER(FIND("Aydın",N1154)),ISNUMBER(FIND("İzmir",N1154)),ISNUMBER(FIND("Manisa",N1154)),ISNUMBER(FIND("Muğla",N1154)),ISNUMBER(FIND("Uşak",N1154)),ISNUMBER(FIND("Amasya",N1154)))</f>
        <v>1</v>
      </c>
      <c r="Q1154" t="b">
        <f t="shared" ref="Q1154:Q1217" si="1694">OR(ISNUMBER(FIND("Ankara",N1154)),ISNUMBER(FIND("Eskişehir",N1154)),ISNUMBER(FIND("Kayseri",N1154)),ISNUMBER(FIND("Kırşehir",N1154)),ISNUMBER(FIND("Konya",N1154)),ISNUMBER(FIND("Nevşehir",N1154)),ISNUMBER(FIND("Sivas",N1154)),ISNUMBER(FIND("Burdur",N1154)),ISNUMBER(FIND("Isparta",N1154)),ISNUMBER(FIND("Çorum",N1154)),ISNUMBER(FIND("Tokat",N1154)),ISNUMBER(FIND("Iğdır",N1154)),ISNUMBER(FIND("Van",N1154)))</f>
        <v>0</v>
      </c>
      <c r="R1154" t="b">
        <f t="shared" ref="R1154:R1217" si="1695">OR(ISNUMBER(FIND("Ağrı",N1154)),ISNUMBER(FIND("Erzincan",N1154)),ISNUMBER(FIND("Erzurum",N1154)),ISNUMBER(FIND("Kars",N1154)),ISNUMBER(FIND("Artvin",N1154)),ISNUMBER(FIND("Bolu",N1154)),ISNUMBER(FIND("Çankırı",N1154)),ISNUMBER(FIND("Düzce",N1154)),ISNUMBER(FIND("Karabük",N1154)),ISNUMBER(FIND("Kastamonu",N1154)),ISNUMBER(FIND("Ordu",N1154)),ISNUMBER(FIND("Samsun",N1154)),ISNUMBER(FIND("Sinop",N1154)),ISNUMBER(FIND("Zonguldak",N1154)),ISNUMBER(FIND("Bilecik",N1154)),ISNUMBER(FIND("Edirne",N1154)),ISNUMBER(FIND("Kocaeli",N1154)),ISNUMBER(FIND("Sakarya",N1154)),ISNUMBER(FIND("Afyonkarahisar",N1154)),ISNUMBER(FIND("Kütahya",N1154)))</f>
        <v>1</v>
      </c>
      <c r="S1154" t="b">
        <f t="shared" ref="S1154:S1217" si="1696">OR(ISNUMBER(FIND("Adana",N1154)),ISNUMBER(FIND("Antalya",N1154)),ISNUMBER(FIND("Burdur",N1154)),ISNUMBER(FIND("Hatay",N1154)),ISNUMBER(FIND("Isparta",N1154)),ISNUMBER(FIND("Kahramanmaraş",N1154)),ISNUMBER(FIND("Mersin",N1154)),ISNUMBER(FIND("Osmaniye",N1154)))</f>
        <v>1</v>
      </c>
      <c r="T1154" t="b">
        <f t="shared" ref="T1154:T1217" si="1697">OR(ISNUMBER(FIND("Afyonkarahisar",N1154)),ISNUMBER(FIND("Aydın",N1154)),ISNUMBER(FIND("Denizli",N1154)),ISNUMBER(FIND("İzmir",N1154)),ISNUMBER(FIND("Kütahya",N1154)),ISNUMBER(FIND("Manisa",N1154)),ISNUMBER(FIND("Muğla",N1154)),ISNUMBER(FIND("Uşak",N1154)))</f>
        <v>1</v>
      </c>
      <c r="U1154" t="b">
        <f t="shared" ref="U1154:U1217" si="1698">OR(ISNUMBER(FIND("Aksaray",N1154)),ISNUMBER(FIND("Ankara",N1154)),ISNUMBER(FIND("Çankırı",N1154)),ISNUMBER(FIND("Eskişehir",N1154)),ISNUMBER(FIND("Karaman",N1154)),ISNUMBER(FIND("Kayseri",N1154)),ISNUMBER(FIND("Kırıkkale",N1154)),ISNUMBER(FIND("Kırşehir",N1154)),ISNUMBER(FIND("Konya",N1154)),ISNUMBER(FIND("Nevşehir",N1154)),ISNUMBER(FIND("Niğde",N1154)),ISNUMBER(FIND("Sivas",N1154)),ISNUMBER(FIND("Yozgat",N1154)))</f>
        <v>0</v>
      </c>
      <c r="V1154" t="b">
        <f t="shared" ref="V1154:V1217" si="1699">OR(ISNUMBER(FIND("Balıkesir",N1154)),ISNUMBER(FIND("Bilecik",N1154)),ISNUMBER(FIND("Bursa",N1154)),ISNUMBER(FIND("Çanakkale",N1154)),ISNUMBER(FIND("Edirne",N1154)),ISNUMBER(FIND("İstanbul",N1154)),ISNUMBER(FIND("Kırklareli",N1154)),ISNUMBER(FIND("Kocaeli",N1154)),ISNUMBER(FIND("Sakarya",N1154)),ISNUMBER(FIND("Tekirdağ",N1154)),ISNUMBER(FIND("Yalova",N1154)))</f>
        <v>1</v>
      </c>
      <c r="W1154" t="b">
        <f t="shared" ref="W1154:W1217" si="1700">OR(ISNUMBER(FIND("Adıyaman",N1154)),ISNUMBER(FIND("Batman",N1154)),ISNUMBER(FIND("Diyarbakır",N1154)),ISNUMBER(FIND("Gaziantep",N1154)),ISNUMBER(FIND("Kilis",N1154)),ISNUMBER(FIND("Mardin",N1154)),ISNUMBER(FIND("Siirt",N1154)),ISNUMBER(FIND("Şanlıurfa",N1154)),ISNUMBER(FIND("Şırnak",N1154)))</f>
        <v>0</v>
      </c>
      <c r="X1154" t="b">
        <f t="shared" ref="X1154:X1217" si="1701">OR(ISNUMBER(FIND("Ağrı",N1154)),ISNUMBER(FIND("Ardahan",N1154)),ISNUMBER(FIND("Bingöl",N1154)),ISNUMBER(FIND("Bitlis",N1154)),ISNUMBER(FIND("Elazığ",N1154)),ISNUMBER(FIND("Erzincan",N1154)),ISNUMBER(FIND("Erzurum",N1154)),ISNUMBER(FIND("Hakkâri",N1154)),ISNUMBER(FIND("Iğdır",N1154)),ISNUMBER(FIND("Kars",N1154)),ISNUMBER(FIND("Malatya",N1154)),ISNUMBER(FIND("Muş",N1154)),ISNUMBER(FIND("Tunceli",N1154)),ISNUMBER(FIND("Van",N1154)))</f>
        <v>0</v>
      </c>
      <c r="Y1154" t="b">
        <f t="shared" ref="Y1154:Y1217" si="1702">OR(ISNUMBER(FIND("Amasya",N1154)),ISNUMBER(FIND("Artvin",N1154)),ISNUMBER(FIND("Bartın",N1154)),ISNUMBER(FIND("Bayburt",N1154)),ISNUMBER(FIND("Bolu",N1154)),ISNUMBER(FIND("Çorum",N1154)),ISNUMBER(FIND("Düzce",N1154)),ISNUMBER(FIND("Giresun",N1154)),ISNUMBER(FIND("Gümüşhane",N1154)),ISNUMBER(FIND("Karabük",N1154)),ISNUMBER(FIND("Kastamonu",N1154)),ISNUMBER(FIND("Ordu",N1154)),ISNUMBER(FIND("Rize",N1154)),ISNUMBER(FIND("Samsun",N1154)),ISNUMBER(FIND("Sinop",N1154)),ISNUMBER(FIND("Tokat",N1154)),ISNUMBER(FIND("Trabzon",N1154)),ISNUMBER(FIND("Zonguldak",N1154)))</f>
        <v>0</v>
      </c>
      <c r="Z1154" t="b">
        <f t="shared" ref="Z1154:Z1217" si="1703">OR(ISNUMBER(FIND("Artvin",N1154)),ISNUMBER(FIND("Bayburt",N1154)),ISNUMBER(FIND("Giresun",N1154)),ISNUMBER(FIND("Gümüşhane",N1154)),ISNUMBER(FIND("Ordu",N1154)),ISNUMBER(FIND("Rize",N1154)),ISNUMBER(FIND("Trabzon",N1154)))</f>
        <v>0</v>
      </c>
      <c r="AA1154" t="b">
        <f t="shared" ref="AA1154:AA1217" si="1704">OR(ISNUMBER(FIND("Çanakkale",N1154)),ISNUMBER(FIND("Edirne",N1154)),ISNUMBER(FIND("İstanbul",N1154)),ISNUMBER(FIND("Kırklareli",N1154)),ISNUMBER(FIND("Tekirdağ",N1154)))</f>
        <v>1</v>
      </c>
      <c r="AB1154" t="b">
        <f t="shared" ref="AB1154:AB1217" si="1705">ISNUMBER(FIND("Adana",N1154))</f>
        <v>1</v>
      </c>
      <c r="AC1154" t="b">
        <f t="shared" ref="AC1154:AC1217" si="1706">ISNUMBER(FIND("Adıyaman",N1154))</f>
        <v>0</v>
      </c>
      <c r="AD1154" t="b">
        <f t="shared" ref="AD1154:AD1217" si="1707">ISNUMBER(FIND("Afyonkarahisar",N1154))</f>
        <v>0</v>
      </c>
      <c r="AE1154" t="b">
        <f t="shared" ref="AE1154:AE1217" si="1708">ISNUMBER(FIND("Ağrı",N1154))</f>
        <v>0</v>
      </c>
      <c r="AF1154" t="b">
        <f t="shared" ref="AF1154:AF1217" si="1709">ISNUMBER(FIND("Aksaray",N1154))</f>
        <v>0</v>
      </c>
      <c r="AG1154" t="b">
        <f t="shared" ref="AG1154:AG1217" si="1710">ISNUMBER(FIND("Amasya",N1154))</f>
        <v>0</v>
      </c>
      <c r="AH1154" t="b">
        <f t="shared" ref="AH1154:AH1217" si="1711">ISNUMBER(FIND("Ankara",N1154))</f>
        <v>0</v>
      </c>
      <c r="AI1154" t="b">
        <f t="shared" ref="AI1154:AI1217" si="1712">ISNUMBER(FIND("Antalya",N1154))</f>
        <v>1</v>
      </c>
      <c r="AJ1154" t="b">
        <f t="shared" ref="AJ1154:AJ1217" si="1713">ISNUMBER(FIND("Ardahan",N1154))</f>
        <v>0</v>
      </c>
      <c r="AK1154" t="b">
        <f t="shared" ref="AK1154:AK1217" si="1714">ISNUMBER(FIND("Artvin",N1154))</f>
        <v>0</v>
      </c>
      <c r="AL1154" t="b">
        <f t="shared" ref="AL1154:AL1217" si="1715">ISNUMBER(FIND("Aydın",N1154))</f>
        <v>1</v>
      </c>
      <c r="AM1154" t="b">
        <f t="shared" ref="AM1154:AM1217" si="1716">ISNUMBER(FIND("Balıkesir",N1154))</f>
        <v>1</v>
      </c>
      <c r="AN1154" t="b">
        <f t="shared" ref="AN1154:AN1217" si="1717">ISNUMBER(FIND("Bartın",N1154))</f>
        <v>0</v>
      </c>
      <c r="AO1154" t="b">
        <f t="shared" ref="AO1154:AO1217" si="1718">ISNUMBER(FIND("Batman",N1154))</f>
        <v>0</v>
      </c>
      <c r="AP1154" t="b">
        <f t="shared" ref="AP1154:AP1217" si="1719">ISNUMBER(FIND("Bayburt",N1154))</f>
        <v>0</v>
      </c>
      <c r="AQ1154" t="b">
        <f t="shared" ref="AQ1154:AQ1217" si="1720">ISNUMBER(FIND("Bilecik",N1154))</f>
        <v>0</v>
      </c>
      <c r="AR1154" t="b">
        <f t="shared" ref="AR1154:AR1217" si="1721">ISNUMBER(FIND("Bingöl",N1154))</f>
        <v>0</v>
      </c>
      <c r="AS1154" t="b">
        <f t="shared" ref="AS1154:AS1217" si="1722">ISNUMBER(FIND("Bitlis",N1154))</f>
        <v>0</v>
      </c>
      <c r="AT1154" t="b">
        <f t="shared" ref="AT1154:AT1217" si="1723">ISNUMBER(FIND("Bolu",N1154))</f>
        <v>0</v>
      </c>
      <c r="AU1154" t="b">
        <f t="shared" ref="AU1154:AU1217" si="1724">ISNUMBER(FIND("Burdur",N1154))</f>
        <v>0</v>
      </c>
      <c r="AV1154" t="b">
        <f t="shared" ref="AV1154:AV1217" si="1725">ISNUMBER(FIND("Bursa",N1154))</f>
        <v>0</v>
      </c>
      <c r="AW1154" t="b">
        <f t="shared" ref="AW1154:AW1217" si="1726">ISNUMBER(FIND("Çanakkale",N1154))</f>
        <v>1</v>
      </c>
      <c r="AX1154" t="b">
        <f t="shared" ref="AX1154:AX1217" si="1727">ISNUMBER(FIND("Çankırı",N1154))</f>
        <v>0</v>
      </c>
      <c r="AY1154" t="b">
        <f t="shared" ref="AY1154:AY1217" si="1728">ISNUMBER(FIND("Çorum",N1154))</f>
        <v>0</v>
      </c>
      <c r="AZ1154" t="b">
        <f t="shared" ref="AZ1154:AZ1217" si="1729">ISNUMBER(FIND("Denizli",N1154))</f>
        <v>0</v>
      </c>
      <c r="BA1154" t="b">
        <f t="shared" ref="BA1154:BA1217" si="1730">ISNUMBER(FIND("Diyarbakır",N1154))</f>
        <v>0</v>
      </c>
      <c r="BB1154" t="b">
        <f t="shared" ref="BB1154:BB1217" si="1731">ISNUMBER(FIND("Düzce",N1154))</f>
        <v>0</v>
      </c>
      <c r="BC1154" t="b">
        <f t="shared" ref="BC1154:BC1217" si="1732">ISNUMBER(FIND("Edirne",N1154))</f>
        <v>0</v>
      </c>
      <c r="BD1154" t="b">
        <f t="shared" ref="BD1154:BD1217" si="1733">ISNUMBER(FIND("Elazığ",N1154))</f>
        <v>0</v>
      </c>
      <c r="BE1154" t="b">
        <f t="shared" ref="BE1154:BE1217" si="1734">ISNUMBER(FIND("Erzincan",N1154))</f>
        <v>0</v>
      </c>
      <c r="BF1154" t="b">
        <f t="shared" ref="BF1154:BF1217" si="1735">ISNUMBER(FIND("Erzurum",N1154))</f>
        <v>0</v>
      </c>
      <c r="BG1154" t="b">
        <f t="shared" ref="BG1154:BG1217" si="1736">ISNUMBER(FIND("Eskişehir",N1154))</f>
        <v>0</v>
      </c>
      <c r="BH1154" t="b">
        <f t="shared" ref="BH1154:BH1217" si="1737">ISNUMBER(FIND("Gaziantep",N1154))</f>
        <v>0</v>
      </c>
      <c r="BI1154" t="b">
        <f t="shared" ref="BI1154:BI1217" si="1738">ISNUMBER(FIND("Giresun",N1154))</f>
        <v>0</v>
      </c>
      <c r="BJ1154" t="b">
        <f t="shared" ref="BJ1154:BJ1217" si="1739">ISNUMBER(FIND("Gümüşhane",N1154))</f>
        <v>0</v>
      </c>
      <c r="BK1154" t="b">
        <f t="shared" ref="BK1154:BK1217" si="1740">ISNUMBER(FIND("Hakkâri",N1154))</f>
        <v>0</v>
      </c>
      <c r="BL1154" t="b">
        <f t="shared" ref="BL1154:BL1217" si="1741">ISNUMBER(FIND("Hatay",N1154))</f>
        <v>1</v>
      </c>
      <c r="BM1154" t="b">
        <f t="shared" ref="BM1154:BM1217" si="1742">ISNUMBER(FIND("Iğdır",N1154))</f>
        <v>0</v>
      </c>
      <c r="BN1154" t="b">
        <f t="shared" ref="BN1154:BN1217" si="1743">ISNUMBER(FIND("Isparta",N1154))</f>
        <v>0</v>
      </c>
      <c r="BO1154" t="b">
        <f t="shared" ref="BO1154:BO1217" si="1744">ISNUMBER(FIND("İstanbul",N1154))</f>
        <v>1</v>
      </c>
      <c r="BP1154" t="b">
        <f t="shared" ref="BP1154:BP1217" si="1745">ISNUMBER(FIND("İzmir",N1154))</f>
        <v>1</v>
      </c>
      <c r="BQ1154" t="b">
        <f t="shared" ref="BQ1154:BQ1217" si="1746">ISNUMBER(FIND("Kahramanmaraş",N1154))</f>
        <v>0</v>
      </c>
      <c r="BR1154" t="b">
        <f t="shared" ref="BR1154:BR1217" si="1747">ISNUMBER(FIND("Karabük",N1154))</f>
        <v>0</v>
      </c>
      <c r="BS1154" t="b">
        <f t="shared" ref="BS1154:BS1217" si="1748">ISNUMBER(FIND("Karaman",N1154))</f>
        <v>0</v>
      </c>
      <c r="BT1154" t="b">
        <f t="shared" ref="BT1154:BT1217" si="1749">ISNUMBER(FIND("Kars",N1154))</f>
        <v>0</v>
      </c>
      <c r="BU1154" t="b">
        <f t="shared" ref="BU1154:BU1217" si="1750">ISNUMBER(FIND("Kastamonu",N1154))</f>
        <v>0</v>
      </c>
      <c r="BV1154" t="b">
        <f t="shared" ref="BV1154:BV1217" si="1751">ISNUMBER(FIND("Kayseri",N1154))</f>
        <v>0</v>
      </c>
      <c r="BW1154" t="b">
        <f t="shared" ref="BW1154:BW1217" si="1752">ISNUMBER(FIND("Kırıkkale",N1154))</f>
        <v>0</v>
      </c>
      <c r="BX1154" t="b">
        <f t="shared" ref="BX1154:BX1217" si="1753">ISNUMBER(FIND("Kırklareli",N1154))</f>
        <v>0</v>
      </c>
      <c r="BY1154" t="b">
        <f t="shared" ref="BY1154:BY1217" si="1754">ISNUMBER(FIND("Kırşehir",N1154))</f>
        <v>0</v>
      </c>
      <c r="BZ1154" t="b">
        <f t="shared" ref="BZ1154:BZ1217" si="1755">ISNUMBER(FIND("Kilis",N1154))</f>
        <v>0</v>
      </c>
      <c r="CA1154" t="b">
        <f t="shared" ref="CA1154:CA1217" si="1756">ISNUMBER(FIND("Kocaeli",N1154))</f>
        <v>1</v>
      </c>
      <c r="CB1154" t="b">
        <f t="shared" ref="CB1154:CB1217" si="1757">ISNUMBER(FIND("Konya",N1154))</f>
        <v>0</v>
      </c>
      <c r="CC1154" t="b">
        <f t="shared" ref="CC1154:CC1217" si="1758">ISNUMBER(FIND("Kütahya",N1154))</f>
        <v>0</v>
      </c>
      <c r="CD1154" t="b">
        <f t="shared" ref="CD1154:CD1217" si="1759">ISNUMBER(FIND("Malatya",N1154))</f>
        <v>0</v>
      </c>
      <c r="CE1154" t="b">
        <f t="shared" ref="CE1154:CE1217" si="1760">ISNUMBER(FIND("Manisa",N1154))</f>
        <v>1</v>
      </c>
      <c r="CF1154" t="b">
        <f t="shared" ref="CF1154:CF1217" si="1761">ISNUMBER(FIND("Mardin",N1154))</f>
        <v>0</v>
      </c>
      <c r="CG1154" t="b">
        <f t="shared" ref="CG1154:CG1217" si="1762">ISNUMBER(FIND("Mersin",N1154))</f>
        <v>1</v>
      </c>
      <c r="CH1154" t="b">
        <f t="shared" ref="CH1154:CH1217" si="1763">ISNUMBER(FIND("Muğla",N1154))</f>
        <v>1</v>
      </c>
      <c r="CI1154" t="b">
        <f t="shared" ref="CI1154:CI1217" si="1764">ISNUMBER(FIND("Muş",N1154))</f>
        <v>0</v>
      </c>
      <c r="CJ1154" t="b">
        <f t="shared" ref="CJ1154:CJ1217" si="1765">ISNUMBER(FIND("Nevşehir",N1154))</f>
        <v>0</v>
      </c>
      <c r="CK1154" t="b">
        <f t="shared" ref="CK1154:CK1217" si="1766">ISNUMBER(FIND("Niğde",N1154))</f>
        <v>0</v>
      </c>
      <c r="CL1154" t="b">
        <f t="shared" ref="CL1154:CL1217" si="1767">ISNUMBER(FIND("Ordu",N1154))</f>
        <v>0</v>
      </c>
      <c r="CM1154" t="b">
        <f t="shared" ref="CM1154:CM1217" si="1768">ISNUMBER(FIND("Osmaniye",N1154))</f>
        <v>0</v>
      </c>
      <c r="CN1154" t="b">
        <f t="shared" ref="CN1154:CN1217" si="1769">ISNUMBER(FIND("Rize",N1154))</f>
        <v>0</v>
      </c>
      <c r="CO1154" t="b">
        <f t="shared" ref="CO1154:CO1217" si="1770">ISNUMBER(FIND("Sakarya",N1154))</f>
        <v>1</v>
      </c>
      <c r="CP1154" t="b">
        <f t="shared" ref="CP1154:CP1217" si="1771">ISNUMBER(FIND("Samsun",N1154))</f>
        <v>0</v>
      </c>
      <c r="CQ1154" t="b">
        <f t="shared" ref="CQ1154:CQ1217" si="1772">ISNUMBER(FIND("Siirt",N1154))</f>
        <v>0</v>
      </c>
      <c r="CR1154" t="b">
        <f t="shared" ref="CR1154:CR1217" si="1773">ISNUMBER(FIND("Sinop",N1154))</f>
        <v>0</v>
      </c>
      <c r="CS1154" t="b">
        <f t="shared" ref="CS1154:CS1217" si="1774">ISNUMBER(FIND("Sivas",N1154))</f>
        <v>0</v>
      </c>
      <c r="CT1154" t="b">
        <f t="shared" ref="CT1154:CT1217" si="1775">ISNUMBER(FIND("Şanlıurfa",N1154))</f>
        <v>0</v>
      </c>
      <c r="CU1154" t="b">
        <f t="shared" ref="CU1154:CU1217" si="1776">ISNUMBER(FIND("Şırnak",N1154))</f>
        <v>0</v>
      </c>
      <c r="CV1154" t="b">
        <f t="shared" ref="CV1154:CV1217" si="1777">ISNUMBER(FIND("Tekirdağ",N1154))</f>
        <v>0</v>
      </c>
      <c r="CW1154" t="b">
        <f t="shared" ref="CW1154:CW1217" si="1778">ISNUMBER(FIND("Tokat",N1154))</f>
        <v>0</v>
      </c>
      <c r="CX1154" t="b">
        <f t="shared" ref="CX1154:CX1217" si="1779">ISNUMBER(FIND("Trabzon",N1154))</f>
        <v>0</v>
      </c>
      <c r="CY1154" t="b">
        <f t="shared" ref="CY1154:CY1217" si="1780">ISNUMBER(FIND("Tunceli",N1154))</f>
        <v>0</v>
      </c>
      <c r="CZ1154" t="b">
        <f t="shared" ref="CZ1154:CZ1217" si="1781">ISNUMBER(FIND("Uşak",N1154))</f>
        <v>0</v>
      </c>
      <c r="DA1154" t="b">
        <f t="shared" ref="DA1154:DA1217" si="1782">ISNUMBER(FIND("Van",N1154))</f>
        <v>0</v>
      </c>
      <c r="DB1154" t="b">
        <f t="shared" ref="DB1154:DB1217" si="1783">ISNUMBER(FIND("Yalova",N1154))</f>
        <v>0</v>
      </c>
      <c r="DC1154" t="b">
        <f t="shared" ref="DC1154:DC1217" si="1784">ISNUMBER(FIND("Yozgat",N1154))</f>
        <v>0</v>
      </c>
      <c r="DD1154" t="b">
        <f t="shared" ref="DD1154:DD1217" si="1785">ISNUMBER(FIND("Zonguldak",N1154))</f>
        <v>0</v>
      </c>
    </row>
    <row r="1155" spans="1:108">
      <c r="A1155" t="s">
        <v>871</v>
      </c>
      <c r="C1155" t="s">
        <v>872</v>
      </c>
      <c r="F1155" t="s">
        <v>6091</v>
      </c>
      <c r="G1155" t="s">
        <v>851</v>
      </c>
      <c r="H1155" t="s">
        <v>7444</v>
      </c>
      <c r="I1155" t="s">
        <v>7417</v>
      </c>
      <c r="J1155" t="s">
        <v>186</v>
      </c>
      <c r="K1155" t="s">
        <v>114</v>
      </c>
      <c r="L1155" t="s">
        <v>6371</v>
      </c>
      <c r="M1155" t="s">
        <v>6079</v>
      </c>
      <c r="N1155" t="s">
        <v>873</v>
      </c>
      <c r="O1155" t="b">
        <f t="shared" si="1692"/>
        <v>0</v>
      </c>
      <c r="P1155" t="b">
        <f t="shared" si="1693"/>
        <v>1</v>
      </c>
      <c r="Q1155" t="b">
        <f t="shared" si="1694"/>
        <v>1</v>
      </c>
      <c r="R1155" t="b">
        <f t="shared" si="1695"/>
        <v>0</v>
      </c>
      <c r="S1155" t="b">
        <f t="shared" si="1696"/>
        <v>1</v>
      </c>
      <c r="T1155" t="b">
        <f t="shared" si="1697"/>
        <v>1</v>
      </c>
      <c r="U1155" t="b">
        <f t="shared" si="1698"/>
        <v>1</v>
      </c>
      <c r="V1155" t="b">
        <f t="shared" si="1699"/>
        <v>1</v>
      </c>
      <c r="W1155" t="b">
        <f t="shared" si="1700"/>
        <v>0</v>
      </c>
      <c r="X1155" t="b">
        <f t="shared" si="1701"/>
        <v>0</v>
      </c>
      <c r="Y1155" t="b">
        <f t="shared" si="1702"/>
        <v>0</v>
      </c>
      <c r="Z1155" t="b">
        <f t="shared" si="1703"/>
        <v>0</v>
      </c>
      <c r="AA1155" t="b">
        <f t="shared" si="1704"/>
        <v>0</v>
      </c>
      <c r="AB1155" t="b">
        <f t="shared" si="1705"/>
        <v>0</v>
      </c>
      <c r="AC1155" t="b">
        <f t="shared" si="1706"/>
        <v>0</v>
      </c>
      <c r="AD1155" t="b">
        <f t="shared" si="1707"/>
        <v>0</v>
      </c>
      <c r="AE1155" t="b">
        <f t="shared" si="1708"/>
        <v>0</v>
      </c>
      <c r="AF1155" t="b">
        <f t="shared" si="1709"/>
        <v>0</v>
      </c>
      <c r="AG1155" t="b">
        <f t="shared" si="1710"/>
        <v>0</v>
      </c>
      <c r="AH1155" t="b">
        <f t="shared" si="1711"/>
        <v>1</v>
      </c>
      <c r="AI1155" t="b">
        <f t="shared" si="1712"/>
        <v>1</v>
      </c>
      <c r="AJ1155" t="b">
        <f t="shared" si="1713"/>
        <v>0</v>
      </c>
      <c r="AK1155" t="b">
        <f t="shared" si="1714"/>
        <v>0</v>
      </c>
      <c r="AL1155" t="b">
        <f t="shared" si="1715"/>
        <v>0</v>
      </c>
      <c r="AM1155" t="b">
        <f t="shared" si="1716"/>
        <v>1</v>
      </c>
      <c r="AN1155" t="b">
        <f t="shared" si="1717"/>
        <v>0</v>
      </c>
      <c r="AO1155" t="b">
        <f t="shared" si="1718"/>
        <v>0</v>
      </c>
      <c r="AP1155" t="b">
        <f t="shared" si="1719"/>
        <v>0</v>
      </c>
      <c r="AQ1155" t="b">
        <f t="shared" si="1720"/>
        <v>0</v>
      </c>
      <c r="AR1155" t="b">
        <f t="shared" si="1721"/>
        <v>0</v>
      </c>
      <c r="AS1155" t="b">
        <f t="shared" si="1722"/>
        <v>0</v>
      </c>
      <c r="AT1155" t="b">
        <f t="shared" si="1723"/>
        <v>0</v>
      </c>
      <c r="AU1155" t="b">
        <f t="shared" si="1724"/>
        <v>0</v>
      </c>
      <c r="AV1155" t="b">
        <f t="shared" si="1725"/>
        <v>1</v>
      </c>
      <c r="AW1155" t="b">
        <f t="shared" si="1726"/>
        <v>0</v>
      </c>
      <c r="AX1155" t="b">
        <f t="shared" si="1727"/>
        <v>0</v>
      </c>
      <c r="AY1155" t="b">
        <f t="shared" si="1728"/>
        <v>0</v>
      </c>
      <c r="AZ1155" t="b">
        <f t="shared" si="1729"/>
        <v>0</v>
      </c>
      <c r="BA1155" t="b">
        <f t="shared" si="1730"/>
        <v>0</v>
      </c>
      <c r="BB1155" t="b">
        <f t="shared" si="1731"/>
        <v>0</v>
      </c>
      <c r="BC1155" t="b">
        <f t="shared" si="1732"/>
        <v>0</v>
      </c>
      <c r="BD1155" t="b">
        <f t="shared" si="1733"/>
        <v>0</v>
      </c>
      <c r="BE1155" t="b">
        <f t="shared" si="1734"/>
        <v>0</v>
      </c>
      <c r="BF1155" t="b">
        <f t="shared" si="1735"/>
        <v>0</v>
      </c>
      <c r="BG1155" t="b">
        <f t="shared" si="1736"/>
        <v>0</v>
      </c>
      <c r="BH1155" t="b">
        <f t="shared" si="1737"/>
        <v>0</v>
      </c>
      <c r="BI1155" t="b">
        <f t="shared" si="1738"/>
        <v>0</v>
      </c>
      <c r="BJ1155" t="b">
        <f t="shared" si="1739"/>
        <v>0</v>
      </c>
      <c r="BK1155" t="b">
        <f t="shared" si="1740"/>
        <v>0</v>
      </c>
      <c r="BL1155" t="b">
        <f t="shared" si="1741"/>
        <v>0</v>
      </c>
      <c r="BM1155" t="b">
        <f t="shared" si="1742"/>
        <v>0</v>
      </c>
      <c r="BN1155" t="b">
        <f t="shared" si="1743"/>
        <v>0</v>
      </c>
      <c r="BO1155" t="b">
        <f t="shared" si="1744"/>
        <v>0</v>
      </c>
      <c r="BP1155" t="b">
        <f t="shared" si="1745"/>
        <v>1</v>
      </c>
      <c r="BQ1155" t="b">
        <f t="shared" si="1746"/>
        <v>0</v>
      </c>
      <c r="BR1155" t="b">
        <f t="shared" si="1747"/>
        <v>0</v>
      </c>
      <c r="BS1155" t="b">
        <f t="shared" si="1748"/>
        <v>0</v>
      </c>
      <c r="BT1155" t="b">
        <f t="shared" si="1749"/>
        <v>0</v>
      </c>
      <c r="BU1155" t="b">
        <f t="shared" si="1750"/>
        <v>0</v>
      </c>
      <c r="BV1155" t="b">
        <f t="shared" si="1751"/>
        <v>0</v>
      </c>
      <c r="BW1155" t="b">
        <f t="shared" si="1752"/>
        <v>0</v>
      </c>
      <c r="BX1155" t="b">
        <f t="shared" si="1753"/>
        <v>0</v>
      </c>
      <c r="BY1155" t="b">
        <f t="shared" si="1754"/>
        <v>0</v>
      </c>
      <c r="BZ1155" t="b">
        <f t="shared" si="1755"/>
        <v>0</v>
      </c>
      <c r="CA1155" t="b">
        <f t="shared" si="1756"/>
        <v>0</v>
      </c>
      <c r="CB1155" t="b">
        <f t="shared" si="1757"/>
        <v>0</v>
      </c>
      <c r="CC1155" t="b">
        <f t="shared" si="1758"/>
        <v>0</v>
      </c>
      <c r="CD1155" t="b">
        <f t="shared" si="1759"/>
        <v>0</v>
      </c>
      <c r="CE1155" t="b">
        <f t="shared" si="1760"/>
        <v>1</v>
      </c>
      <c r="CF1155" t="b">
        <f t="shared" si="1761"/>
        <v>0</v>
      </c>
      <c r="CG1155" t="b">
        <f t="shared" si="1762"/>
        <v>0</v>
      </c>
      <c r="CH1155" t="b">
        <f t="shared" si="1763"/>
        <v>1</v>
      </c>
      <c r="CI1155" t="b">
        <f t="shared" si="1764"/>
        <v>0</v>
      </c>
      <c r="CJ1155" t="b">
        <f t="shared" si="1765"/>
        <v>0</v>
      </c>
      <c r="CK1155" t="b">
        <f t="shared" si="1766"/>
        <v>0</v>
      </c>
      <c r="CL1155" t="b">
        <f t="shared" si="1767"/>
        <v>0</v>
      </c>
      <c r="CM1155" t="b">
        <f t="shared" si="1768"/>
        <v>0</v>
      </c>
      <c r="CN1155" t="b">
        <f t="shared" si="1769"/>
        <v>0</v>
      </c>
      <c r="CO1155" t="b">
        <f t="shared" si="1770"/>
        <v>0</v>
      </c>
      <c r="CP1155" t="b">
        <f t="shared" si="1771"/>
        <v>0</v>
      </c>
      <c r="CQ1155" t="b">
        <f t="shared" si="1772"/>
        <v>0</v>
      </c>
      <c r="CR1155" t="b">
        <f t="shared" si="1773"/>
        <v>0</v>
      </c>
      <c r="CS1155" t="b">
        <f t="shared" si="1774"/>
        <v>0</v>
      </c>
      <c r="CT1155" t="b">
        <f t="shared" si="1775"/>
        <v>0</v>
      </c>
      <c r="CU1155" t="b">
        <f t="shared" si="1776"/>
        <v>0</v>
      </c>
      <c r="CV1155" t="b">
        <f t="shared" si="1777"/>
        <v>0</v>
      </c>
      <c r="CW1155" t="b">
        <f t="shared" si="1778"/>
        <v>0</v>
      </c>
      <c r="CX1155" t="b">
        <f t="shared" si="1779"/>
        <v>0</v>
      </c>
      <c r="CY1155" t="b">
        <f t="shared" si="1780"/>
        <v>0</v>
      </c>
      <c r="CZ1155" t="b">
        <f t="shared" si="1781"/>
        <v>0</v>
      </c>
      <c r="DA1155" t="b">
        <f t="shared" si="1782"/>
        <v>0</v>
      </c>
      <c r="DB1155" t="b">
        <f t="shared" si="1783"/>
        <v>0</v>
      </c>
      <c r="DC1155" t="b">
        <f t="shared" si="1784"/>
        <v>0</v>
      </c>
      <c r="DD1155" t="b">
        <f t="shared" si="1785"/>
        <v>0</v>
      </c>
    </row>
    <row r="1156" spans="1:108">
      <c r="A1156" s="8" t="s">
        <v>874</v>
      </c>
      <c r="C1156" t="s">
        <v>875</v>
      </c>
      <c r="F1156" t="s">
        <v>6091</v>
      </c>
      <c r="G1156" t="s">
        <v>851</v>
      </c>
      <c r="H1156" t="s">
        <v>7444</v>
      </c>
      <c r="I1156" t="s">
        <v>7417</v>
      </c>
      <c r="J1156" t="s">
        <v>585</v>
      </c>
      <c r="K1156" t="s">
        <v>16</v>
      </c>
      <c r="L1156" t="s">
        <v>876</v>
      </c>
      <c r="M1156" t="s">
        <v>6079</v>
      </c>
      <c r="N1156" s="4" t="s">
        <v>55</v>
      </c>
      <c r="O1156" s="4" t="b">
        <f t="shared" si="1692"/>
        <v>1</v>
      </c>
      <c r="P1156" t="b">
        <f t="shared" si="1693"/>
        <v>0</v>
      </c>
      <c r="Q1156" t="b">
        <f t="shared" si="1694"/>
        <v>0</v>
      </c>
      <c r="R1156" t="b">
        <f t="shared" si="1695"/>
        <v>0</v>
      </c>
      <c r="S1156" s="4" t="b">
        <f t="shared" si="1696"/>
        <v>0</v>
      </c>
      <c r="T1156" s="4" t="b">
        <f t="shared" si="1697"/>
        <v>0</v>
      </c>
      <c r="U1156" s="4" t="b">
        <f t="shared" si="1698"/>
        <v>0</v>
      </c>
      <c r="V1156" s="4" t="b">
        <f t="shared" si="1699"/>
        <v>0</v>
      </c>
      <c r="W1156" s="4" t="b">
        <f t="shared" si="1700"/>
        <v>1</v>
      </c>
      <c r="X1156" s="4" t="b">
        <f t="shared" si="1701"/>
        <v>0</v>
      </c>
      <c r="Y1156" s="4" t="b">
        <f t="shared" si="1702"/>
        <v>0</v>
      </c>
      <c r="Z1156" s="4" t="b">
        <f t="shared" si="1703"/>
        <v>0</v>
      </c>
      <c r="AA1156" s="4" t="b">
        <f t="shared" si="1704"/>
        <v>0</v>
      </c>
      <c r="AB1156" t="b">
        <f t="shared" si="1705"/>
        <v>0</v>
      </c>
      <c r="AC1156" t="b">
        <f t="shared" si="1706"/>
        <v>0</v>
      </c>
      <c r="AD1156" t="b">
        <f t="shared" si="1707"/>
        <v>0</v>
      </c>
      <c r="AE1156" t="b">
        <f t="shared" si="1708"/>
        <v>0</v>
      </c>
      <c r="AF1156" t="b">
        <f t="shared" si="1709"/>
        <v>0</v>
      </c>
      <c r="AG1156" t="b">
        <f t="shared" si="1710"/>
        <v>0</v>
      </c>
      <c r="AH1156" t="b">
        <f t="shared" si="1711"/>
        <v>0</v>
      </c>
      <c r="AI1156" t="b">
        <f t="shared" si="1712"/>
        <v>0</v>
      </c>
      <c r="AJ1156" t="b">
        <f t="shared" si="1713"/>
        <v>0</v>
      </c>
      <c r="AK1156" t="b">
        <f t="shared" si="1714"/>
        <v>0</v>
      </c>
      <c r="AL1156" t="b">
        <f t="shared" si="1715"/>
        <v>0</v>
      </c>
      <c r="AM1156" t="b">
        <f t="shared" si="1716"/>
        <v>0</v>
      </c>
      <c r="AN1156" t="b">
        <f t="shared" si="1717"/>
        <v>0</v>
      </c>
      <c r="AO1156" t="b">
        <f t="shared" si="1718"/>
        <v>0</v>
      </c>
      <c r="AP1156" t="b">
        <f t="shared" si="1719"/>
        <v>0</v>
      </c>
      <c r="AQ1156" t="b">
        <f t="shared" si="1720"/>
        <v>0</v>
      </c>
      <c r="AR1156" t="b">
        <f t="shared" si="1721"/>
        <v>0</v>
      </c>
      <c r="AS1156" t="b">
        <f t="shared" si="1722"/>
        <v>0</v>
      </c>
      <c r="AT1156" t="b">
        <f t="shared" si="1723"/>
        <v>0</v>
      </c>
      <c r="AU1156" t="b">
        <f t="shared" si="1724"/>
        <v>0</v>
      </c>
      <c r="AV1156" t="b">
        <f t="shared" si="1725"/>
        <v>0</v>
      </c>
      <c r="AW1156" t="b">
        <f t="shared" si="1726"/>
        <v>0</v>
      </c>
      <c r="AX1156" t="b">
        <f t="shared" si="1727"/>
        <v>0</v>
      </c>
      <c r="AY1156" t="b">
        <f t="shared" si="1728"/>
        <v>0</v>
      </c>
      <c r="AZ1156" t="b">
        <f t="shared" si="1729"/>
        <v>0</v>
      </c>
      <c r="BA1156" t="b">
        <f t="shared" si="1730"/>
        <v>0</v>
      </c>
      <c r="BB1156" t="b">
        <f t="shared" si="1731"/>
        <v>0</v>
      </c>
      <c r="BC1156" t="b">
        <f t="shared" si="1732"/>
        <v>0</v>
      </c>
      <c r="BD1156" t="b">
        <f t="shared" si="1733"/>
        <v>0</v>
      </c>
      <c r="BE1156" t="b">
        <f t="shared" si="1734"/>
        <v>0</v>
      </c>
      <c r="BF1156" t="b">
        <f t="shared" si="1735"/>
        <v>0</v>
      </c>
      <c r="BG1156" t="b">
        <f t="shared" si="1736"/>
        <v>0</v>
      </c>
      <c r="BH1156" t="b">
        <f t="shared" si="1737"/>
        <v>1</v>
      </c>
      <c r="BI1156" t="b">
        <f t="shared" si="1738"/>
        <v>0</v>
      </c>
      <c r="BJ1156" t="b">
        <f t="shared" si="1739"/>
        <v>0</v>
      </c>
      <c r="BK1156" t="b">
        <f t="shared" si="1740"/>
        <v>0</v>
      </c>
      <c r="BL1156" t="b">
        <f t="shared" si="1741"/>
        <v>0</v>
      </c>
      <c r="BM1156" t="b">
        <f t="shared" si="1742"/>
        <v>0</v>
      </c>
      <c r="BN1156" t="b">
        <f t="shared" si="1743"/>
        <v>0</v>
      </c>
      <c r="BO1156" t="b">
        <f t="shared" si="1744"/>
        <v>0</v>
      </c>
      <c r="BP1156" t="b">
        <f t="shared" si="1745"/>
        <v>0</v>
      </c>
      <c r="BQ1156" t="b">
        <f t="shared" si="1746"/>
        <v>0</v>
      </c>
      <c r="BR1156" t="b">
        <f t="shared" si="1747"/>
        <v>0</v>
      </c>
      <c r="BS1156" t="b">
        <f t="shared" si="1748"/>
        <v>0</v>
      </c>
      <c r="BT1156" t="b">
        <f t="shared" si="1749"/>
        <v>0</v>
      </c>
      <c r="BU1156" t="b">
        <f t="shared" si="1750"/>
        <v>0</v>
      </c>
      <c r="BV1156" t="b">
        <f t="shared" si="1751"/>
        <v>0</v>
      </c>
      <c r="BW1156" t="b">
        <f t="shared" si="1752"/>
        <v>0</v>
      </c>
      <c r="BX1156" t="b">
        <f t="shared" si="1753"/>
        <v>0</v>
      </c>
      <c r="BY1156" t="b">
        <f t="shared" si="1754"/>
        <v>0</v>
      </c>
      <c r="BZ1156" t="b">
        <f t="shared" si="1755"/>
        <v>0</v>
      </c>
      <c r="CA1156" t="b">
        <f t="shared" si="1756"/>
        <v>0</v>
      </c>
      <c r="CB1156" t="b">
        <f t="shared" si="1757"/>
        <v>0</v>
      </c>
      <c r="CC1156" t="b">
        <f t="shared" si="1758"/>
        <v>0</v>
      </c>
      <c r="CD1156" t="b">
        <f t="shared" si="1759"/>
        <v>0</v>
      </c>
      <c r="CE1156" t="b">
        <f t="shared" si="1760"/>
        <v>0</v>
      </c>
      <c r="CF1156" t="b">
        <f t="shared" si="1761"/>
        <v>0</v>
      </c>
      <c r="CG1156" t="b">
        <f t="shared" si="1762"/>
        <v>0</v>
      </c>
      <c r="CH1156" t="b">
        <f t="shared" si="1763"/>
        <v>0</v>
      </c>
      <c r="CI1156" t="b">
        <f t="shared" si="1764"/>
        <v>0</v>
      </c>
      <c r="CJ1156" t="b">
        <f t="shared" si="1765"/>
        <v>0</v>
      </c>
      <c r="CK1156" t="b">
        <f t="shared" si="1766"/>
        <v>0</v>
      </c>
      <c r="CL1156" t="b">
        <f t="shared" si="1767"/>
        <v>0</v>
      </c>
      <c r="CM1156" t="b">
        <f t="shared" si="1768"/>
        <v>0</v>
      </c>
      <c r="CN1156" t="b">
        <f t="shared" si="1769"/>
        <v>0</v>
      </c>
      <c r="CO1156" t="b">
        <f t="shared" si="1770"/>
        <v>0</v>
      </c>
      <c r="CP1156" t="b">
        <f t="shared" si="1771"/>
        <v>0</v>
      </c>
      <c r="CQ1156" t="b">
        <f t="shared" si="1772"/>
        <v>0</v>
      </c>
      <c r="CR1156" t="b">
        <f t="shared" si="1773"/>
        <v>0</v>
      </c>
      <c r="CS1156" t="b">
        <f t="shared" si="1774"/>
        <v>0</v>
      </c>
      <c r="CT1156" t="b">
        <f t="shared" si="1775"/>
        <v>0</v>
      </c>
      <c r="CU1156" t="b">
        <f t="shared" si="1776"/>
        <v>0</v>
      </c>
      <c r="CV1156" t="b">
        <f t="shared" si="1777"/>
        <v>0</v>
      </c>
      <c r="CW1156" t="b">
        <f t="shared" si="1778"/>
        <v>0</v>
      </c>
      <c r="CX1156" t="b">
        <f t="shared" si="1779"/>
        <v>0</v>
      </c>
      <c r="CY1156" t="b">
        <f t="shared" si="1780"/>
        <v>0</v>
      </c>
      <c r="CZ1156" t="b">
        <f t="shared" si="1781"/>
        <v>0</v>
      </c>
      <c r="DA1156" t="b">
        <f t="shared" si="1782"/>
        <v>0</v>
      </c>
      <c r="DB1156" t="b">
        <f t="shared" si="1783"/>
        <v>0</v>
      </c>
      <c r="DC1156" t="b">
        <f t="shared" si="1784"/>
        <v>0</v>
      </c>
      <c r="DD1156" t="b">
        <f t="shared" si="1785"/>
        <v>0</v>
      </c>
    </row>
    <row r="1157" spans="1:108">
      <c r="A1157" t="s">
        <v>877</v>
      </c>
      <c r="C1157" t="s">
        <v>875</v>
      </c>
      <c r="F1157" t="s">
        <v>6091</v>
      </c>
      <c r="G1157" t="s">
        <v>851</v>
      </c>
      <c r="H1157" t="s">
        <v>7444</v>
      </c>
      <c r="I1157" t="s">
        <v>7417</v>
      </c>
      <c r="J1157" t="s">
        <v>135</v>
      </c>
      <c r="K1157" t="s">
        <v>136</v>
      </c>
      <c r="L1157" t="s">
        <v>6372</v>
      </c>
      <c r="M1157" t="s">
        <v>6079</v>
      </c>
      <c r="N1157" t="s">
        <v>878</v>
      </c>
      <c r="O1157" t="b">
        <f t="shared" si="1692"/>
        <v>1</v>
      </c>
      <c r="P1157" t="b">
        <f t="shared" si="1693"/>
        <v>1</v>
      </c>
      <c r="Q1157" t="b">
        <f t="shared" si="1694"/>
        <v>0</v>
      </c>
      <c r="R1157" t="b">
        <f t="shared" si="1695"/>
        <v>0</v>
      </c>
      <c r="S1157" t="b">
        <f t="shared" si="1696"/>
        <v>1</v>
      </c>
      <c r="T1157" t="b">
        <f t="shared" si="1697"/>
        <v>0</v>
      </c>
      <c r="U1157" t="b">
        <f t="shared" si="1698"/>
        <v>0</v>
      </c>
      <c r="V1157" t="b">
        <f t="shared" si="1699"/>
        <v>0</v>
      </c>
      <c r="W1157" t="b">
        <f t="shared" si="1700"/>
        <v>1</v>
      </c>
      <c r="X1157" t="b">
        <f t="shared" si="1701"/>
        <v>0</v>
      </c>
      <c r="Y1157" t="b">
        <f t="shared" si="1702"/>
        <v>0</v>
      </c>
      <c r="Z1157" t="b">
        <f t="shared" si="1703"/>
        <v>0</v>
      </c>
      <c r="AA1157" t="b">
        <f t="shared" si="1704"/>
        <v>0</v>
      </c>
      <c r="AB1157" t="b">
        <f t="shared" si="1705"/>
        <v>1</v>
      </c>
      <c r="AC1157" t="b">
        <f t="shared" si="1706"/>
        <v>0</v>
      </c>
      <c r="AD1157" t="b">
        <f t="shared" si="1707"/>
        <v>0</v>
      </c>
      <c r="AE1157" t="b">
        <f t="shared" si="1708"/>
        <v>0</v>
      </c>
      <c r="AF1157" t="b">
        <f t="shared" si="1709"/>
        <v>0</v>
      </c>
      <c r="AG1157" t="b">
        <f t="shared" si="1710"/>
        <v>0</v>
      </c>
      <c r="AH1157" t="b">
        <f t="shared" si="1711"/>
        <v>0</v>
      </c>
      <c r="AI1157" t="b">
        <f t="shared" si="1712"/>
        <v>1</v>
      </c>
      <c r="AJ1157" t="b">
        <f t="shared" si="1713"/>
        <v>0</v>
      </c>
      <c r="AK1157" t="b">
        <f t="shared" si="1714"/>
        <v>0</v>
      </c>
      <c r="AL1157" t="b">
        <f t="shared" si="1715"/>
        <v>0</v>
      </c>
      <c r="AM1157" t="b">
        <f t="shared" si="1716"/>
        <v>0</v>
      </c>
      <c r="AN1157" t="b">
        <f t="shared" si="1717"/>
        <v>0</v>
      </c>
      <c r="AO1157" t="b">
        <f t="shared" si="1718"/>
        <v>0</v>
      </c>
      <c r="AP1157" t="b">
        <f t="shared" si="1719"/>
        <v>0</v>
      </c>
      <c r="AQ1157" t="b">
        <f t="shared" si="1720"/>
        <v>0</v>
      </c>
      <c r="AR1157" t="b">
        <f t="shared" si="1721"/>
        <v>0</v>
      </c>
      <c r="AS1157" t="b">
        <f t="shared" si="1722"/>
        <v>0</v>
      </c>
      <c r="AT1157" t="b">
        <f t="shared" si="1723"/>
        <v>0</v>
      </c>
      <c r="AU1157" t="b">
        <f t="shared" si="1724"/>
        <v>0</v>
      </c>
      <c r="AV1157" t="b">
        <f t="shared" si="1725"/>
        <v>0</v>
      </c>
      <c r="AW1157" t="b">
        <f t="shared" si="1726"/>
        <v>0</v>
      </c>
      <c r="AX1157" t="b">
        <f t="shared" si="1727"/>
        <v>0</v>
      </c>
      <c r="AY1157" t="b">
        <f t="shared" si="1728"/>
        <v>0</v>
      </c>
      <c r="AZ1157" t="b">
        <f t="shared" si="1729"/>
        <v>0</v>
      </c>
      <c r="BA1157" t="b">
        <f t="shared" si="1730"/>
        <v>0</v>
      </c>
      <c r="BB1157" t="b">
        <f t="shared" si="1731"/>
        <v>0</v>
      </c>
      <c r="BC1157" t="b">
        <f t="shared" si="1732"/>
        <v>0</v>
      </c>
      <c r="BD1157" t="b">
        <f t="shared" si="1733"/>
        <v>0</v>
      </c>
      <c r="BE1157" t="b">
        <f t="shared" si="1734"/>
        <v>0</v>
      </c>
      <c r="BF1157" t="b">
        <f t="shared" si="1735"/>
        <v>0</v>
      </c>
      <c r="BG1157" t="b">
        <f t="shared" si="1736"/>
        <v>0</v>
      </c>
      <c r="BH1157" t="b">
        <f t="shared" si="1737"/>
        <v>1</v>
      </c>
      <c r="BI1157" t="b">
        <f t="shared" si="1738"/>
        <v>0</v>
      </c>
      <c r="BJ1157" t="b">
        <f t="shared" si="1739"/>
        <v>0</v>
      </c>
      <c r="BK1157" t="b">
        <f t="shared" si="1740"/>
        <v>0</v>
      </c>
      <c r="BL1157" t="b">
        <f t="shared" si="1741"/>
        <v>0</v>
      </c>
      <c r="BM1157" t="b">
        <f t="shared" si="1742"/>
        <v>0</v>
      </c>
      <c r="BN1157" t="b">
        <f t="shared" si="1743"/>
        <v>0</v>
      </c>
      <c r="BO1157" t="b">
        <f t="shared" si="1744"/>
        <v>0</v>
      </c>
      <c r="BP1157" t="b">
        <f t="shared" si="1745"/>
        <v>0</v>
      </c>
      <c r="BQ1157" t="b">
        <f t="shared" si="1746"/>
        <v>0</v>
      </c>
      <c r="BR1157" t="b">
        <f t="shared" si="1747"/>
        <v>0</v>
      </c>
      <c r="BS1157" t="b">
        <f t="shared" si="1748"/>
        <v>0</v>
      </c>
      <c r="BT1157" t="b">
        <f t="shared" si="1749"/>
        <v>0</v>
      </c>
      <c r="BU1157" t="b">
        <f t="shared" si="1750"/>
        <v>0</v>
      </c>
      <c r="BV1157" t="b">
        <f t="shared" si="1751"/>
        <v>0</v>
      </c>
      <c r="BW1157" t="b">
        <f t="shared" si="1752"/>
        <v>0</v>
      </c>
      <c r="BX1157" t="b">
        <f t="shared" si="1753"/>
        <v>0</v>
      </c>
      <c r="BY1157" t="b">
        <f t="shared" si="1754"/>
        <v>0</v>
      </c>
      <c r="BZ1157" t="b">
        <f t="shared" si="1755"/>
        <v>0</v>
      </c>
      <c r="CA1157" t="b">
        <f t="shared" si="1756"/>
        <v>0</v>
      </c>
      <c r="CB1157" t="b">
        <f t="shared" si="1757"/>
        <v>0</v>
      </c>
      <c r="CC1157" t="b">
        <f t="shared" si="1758"/>
        <v>0</v>
      </c>
      <c r="CD1157" t="b">
        <f t="shared" si="1759"/>
        <v>0</v>
      </c>
      <c r="CE1157" t="b">
        <f t="shared" si="1760"/>
        <v>0</v>
      </c>
      <c r="CF1157" t="b">
        <f t="shared" si="1761"/>
        <v>0</v>
      </c>
      <c r="CG1157" t="b">
        <f t="shared" si="1762"/>
        <v>0</v>
      </c>
      <c r="CH1157" t="b">
        <f t="shared" si="1763"/>
        <v>0</v>
      </c>
      <c r="CI1157" t="b">
        <f t="shared" si="1764"/>
        <v>0</v>
      </c>
      <c r="CJ1157" t="b">
        <f t="shared" si="1765"/>
        <v>0</v>
      </c>
      <c r="CK1157" t="b">
        <f t="shared" si="1766"/>
        <v>0</v>
      </c>
      <c r="CL1157" t="b">
        <f t="shared" si="1767"/>
        <v>0</v>
      </c>
      <c r="CM1157" t="b">
        <f t="shared" si="1768"/>
        <v>0</v>
      </c>
      <c r="CN1157" t="b">
        <f t="shared" si="1769"/>
        <v>0</v>
      </c>
      <c r="CO1157" t="b">
        <f t="shared" si="1770"/>
        <v>0</v>
      </c>
      <c r="CP1157" t="b">
        <f t="shared" si="1771"/>
        <v>0</v>
      </c>
      <c r="CQ1157" t="b">
        <f t="shared" si="1772"/>
        <v>0</v>
      </c>
      <c r="CR1157" t="b">
        <f t="shared" si="1773"/>
        <v>0</v>
      </c>
      <c r="CS1157" t="b">
        <f t="shared" si="1774"/>
        <v>0</v>
      </c>
      <c r="CT1157" t="b">
        <f t="shared" si="1775"/>
        <v>0</v>
      </c>
      <c r="CU1157" t="b">
        <f t="shared" si="1776"/>
        <v>0</v>
      </c>
      <c r="CV1157" t="b">
        <f t="shared" si="1777"/>
        <v>0</v>
      </c>
      <c r="CW1157" t="b">
        <f t="shared" si="1778"/>
        <v>0</v>
      </c>
      <c r="CX1157" t="b">
        <f t="shared" si="1779"/>
        <v>0</v>
      </c>
      <c r="CY1157" t="b">
        <f t="shared" si="1780"/>
        <v>0</v>
      </c>
      <c r="CZ1157" t="b">
        <f t="shared" si="1781"/>
        <v>0</v>
      </c>
      <c r="DA1157" t="b">
        <f t="shared" si="1782"/>
        <v>0</v>
      </c>
      <c r="DB1157" t="b">
        <f t="shared" si="1783"/>
        <v>0</v>
      </c>
      <c r="DC1157" t="b">
        <f t="shared" si="1784"/>
        <v>0</v>
      </c>
      <c r="DD1157" t="b">
        <f t="shared" si="1785"/>
        <v>0</v>
      </c>
    </row>
    <row r="1158" spans="1:108">
      <c r="A1158" s="4" t="s">
        <v>879</v>
      </c>
      <c r="C1158" t="s">
        <v>875</v>
      </c>
      <c r="D1158" s="4"/>
      <c r="E1158" s="4"/>
      <c r="F1158" t="s">
        <v>6091</v>
      </c>
      <c r="G1158" t="s">
        <v>851</v>
      </c>
      <c r="H1158" t="s">
        <v>7444</v>
      </c>
      <c r="I1158" t="s">
        <v>7417</v>
      </c>
      <c r="J1158" s="4" t="s">
        <v>113</v>
      </c>
      <c r="K1158" s="4" t="s">
        <v>114</v>
      </c>
      <c r="L1158" s="88" t="s">
        <v>7665</v>
      </c>
      <c r="M1158" s="4" t="s">
        <v>115</v>
      </c>
      <c r="N1158" s="88" t="s">
        <v>7643</v>
      </c>
      <c r="O1158" s="4" t="b">
        <f t="shared" si="1692"/>
        <v>1</v>
      </c>
      <c r="P1158" s="4" t="b">
        <f t="shared" si="1693"/>
        <v>1</v>
      </c>
      <c r="Q1158" s="4" t="b">
        <f t="shared" si="1694"/>
        <v>1</v>
      </c>
      <c r="R1158" s="4" t="b">
        <f t="shared" si="1695"/>
        <v>1</v>
      </c>
      <c r="S1158" s="4" t="b">
        <f t="shared" si="1696"/>
        <v>1</v>
      </c>
      <c r="T1158" s="4" t="b">
        <f t="shared" si="1697"/>
        <v>1</v>
      </c>
      <c r="U1158" s="4" t="b">
        <f t="shared" si="1698"/>
        <v>1</v>
      </c>
      <c r="V1158" s="4" t="b">
        <f t="shared" si="1699"/>
        <v>1</v>
      </c>
      <c r="W1158" s="4" t="b">
        <f t="shared" si="1700"/>
        <v>1</v>
      </c>
      <c r="X1158" s="4" t="b">
        <f t="shared" si="1701"/>
        <v>1</v>
      </c>
      <c r="Y1158" s="4" t="b">
        <f t="shared" si="1702"/>
        <v>1</v>
      </c>
      <c r="Z1158" s="4" t="b">
        <f t="shared" si="1703"/>
        <v>0</v>
      </c>
      <c r="AA1158" s="4" t="b">
        <f t="shared" si="1704"/>
        <v>1</v>
      </c>
      <c r="AB1158" s="4" t="b">
        <f t="shared" si="1705"/>
        <v>1</v>
      </c>
      <c r="AC1158" s="4" t="b">
        <f t="shared" si="1706"/>
        <v>0</v>
      </c>
      <c r="AD1158" s="4" t="b">
        <f t="shared" si="1707"/>
        <v>1</v>
      </c>
      <c r="AE1158" s="4" t="b">
        <f t="shared" si="1708"/>
        <v>1</v>
      </c>
      <c r="AF1158" s="4" t="b">
        <f t="shared" si="1709"/>
        <v>0</v>
      </c>
      <c r="AG1158" s="4" t="b">
        <f t="shared" si="1710"/>
        <v>1</v>
      </c>
      <c r="AH1158" s="4" t="b">
        <f t="shared" si="1711"/>
        <v>1</v>
      </c>
      <c r="AI1158" s="4" t="b">
        <f t="shared" si="1712"/>
        <v>1</v>
      </c>
      <c r="AJ1158" s="4" t="b">
        <f t="shared" si="1713"/>
        <v>0</v>
      </c>
      <c r="AK1158" s="4" t="b">
        <f t="shared" si="1714"/>
        <v>0</v>
      </c>
      <c r="AL1158" s="4" t="b">
        <f t="shared" si="1715"/>
        <v>1</v>
      </c>
      <c r="AM1158" s="4" t="b">
        <f t="shared" si="1716"/>
        <v>1</v>
      </c>
      <c r="AN1158" s="4" t="b">
        <f t="shared" si="1717"/>
        <v>0</v>
      </c>
      <c r="AO1158" s="4" t="b">
        <f t="shared" si="1718"/>
        <v>0</v>
      </c>
      <c r="AP1158" s="4" t="b">
        <f t="shared" si="1719"/>
        <v>0</v>
      </c>
      <c r="AQ1158" s="4" t="b">
        <f t="shared" si="1720"/>
        <v>0</v>
      </c>
      <c r="AR1158" s="4" t="b">
        <f t="shared" si="1721"/>
        <v>0</v>
      </c>
      <c r="AS1158" s="4" t="b">
        <f t="shared" si="1722"/>
        <v>0</v>
      </c>
      <c r="AT1158" s="4" t="b">
        <f t="shared" si="1723"/>
        <v>1</v>
      </c>
      <c r="AU1158" s="4" t="b">
        <f t="shared" si="1724"/>
        <v>0</v>
      </c>
      <c r="AV1158" s="4" t="b">
        <f t="shared" si="1725"/>
        <v>0</v>
      </c>
      <c r="AW1158" s="4" t="b">
        <f t="shared" si="1726"/>
        <v>0</v>
      </c>
      <c r="AX1158" s="4" t="b">
        <f t="shared" si="1727"/>
        <v>0</v>
      </c>
      <c r="AY1158" s="4" t="b">
        <f t="shared" si="1728"/>
        <v>0</v>
      </c>
      <c r="AZ1158" s="4" t="b">
        <f t="shared" si="1729"/>
        <v>0</v>
      </c>
      <c r="BA1158" s="4" t="b">
        <f t="shared" si="1730"/>
        <v>1</v>
      </c>
      <c r="BB1158" s="4" t="b">
        <f t="shared" si="1731"/>
        <v>0</v>
      </c>
      <c r="BC1158" s="4" t="b">
        <f t="shared" si="1732"/>
        <v>1</v>
      </c>
      <c r="BD1158" s="4" t="b">
        <f t="shared" si="1733"/>
        <v>0</v>
      </c>
      <c r="BE1158" s="4" t="b">
        <f t="shared" si="1734"/>
        <v>0</v>
      </c>
      <c r="BF1158" s="4" t="b">
        <f t="shared" si="1735"/>
        <v>0</v>
      </c>
      <c r="BG1158" s="4" t="b">
        <f t="shared" si="1736"/>
        <v>1</v>
      </c>
      <c r="BH1158" s="4" t="b">
        <f t="shared" si="1737"/>
        <v>1</v>
      </c>
      <c r="BI1158" s="4" t="b">
        <f t="shared" si="1738"/>
        <v>0</v>
      </c>
      <c r="BJ1158" s="4" t="b">
        <f t="shared" si="1739"/>
        <v>0</v>
      </c>
      <c r="BK1158" s="4" t="b">
        <f t="shared" si="1740"/>
        <v>0</v>
      </c>
      <c r="BL1158" s="4" t="b">
        <f t="shared" si="1741"/>
        <v>1</v>
      </c>
      <c r="BM1158" s="4" t="b">
        <f t="shared" si="1742"/>
        <v>0</v>
      </c>
      <c r="BN1158" s="4" t="b">
        <f t="shared" si="1743"/>
        <v>1</v>
      </c>
      <c r="BO1158" s="4" t="b">
        <f t="shared" si="1744"/>
        <v>0</v>
      </c>
      <c r="BP1158" s="4" t="b">
        <f t="shared" si="1745"/>
        <v>1</v>
      </c>
      <c r="BQ1158" s="4" t="b">
        <f t="shared" si="1746"/>
        <v>0</v>
      </c>
      <c r="BR1158" s="4" t="b">
        <f t="shared" si="1747"/>
        <v>0</v>
      </c>
      <c r="BS1158" s="4" t="b">
        <f t="shared" si="1748"/>
        <v>1</v>
      </c>
      <c r="BT1158" s="4" t="b">
        <f t="shared" si="1749"/>
        <v>0</v>
      </c>
      <c r="BU1158" s="4" t="b">
        <f t="shared" si="1750"/>
        <v>0</v>
      </c>
      <c r="BV1158" s="4" t="b">
        <f t="shared" si="1751"/>
        <v>1</v>
      </c>
      <c r="BW1158" s="4" t="b">
        <f t="shared" si="1752"/>
        <v>1</v>
      </c>
      <c r="BX1158" s="4" t="b">
        <f t="shared" si="1753"/>
        <v>0</v>
      </c>
      <c r="BY1158" s="4" t="b">
        <f t="shared" si="1754"/>
        <v>0</v>
      </c>
      <c r="BZ1158" s="4" t="b">
        <f t="shared" si="1755"/>
        <v>1</v>
      </c>
      <c r="CA1158" s="4" t="b">
        <f t="shared" si="1756"/>
        <v>0</v>
      </c>
      <c r="CB1158" s="4" t="b">
        <f t="shared" si="1757"/>
        <v>1</v>
      </c>
      <c r="CC1158" s="4" t="b">
        <f t="shared" si="1758"/>
        <v>0</v>
      </c>
      <c r="CD1158" s="4" t="b">
        <f t="shared" si="1759"/>
        <v>0</v>
      </c>
      <c r="CE1158" s="4" t="b">
        <f t="shared" si="1760"/>
        <v>0</v>
      </c>
      <c r="CF1158" s="4" t="b">
        <f t="shared" si="1761"/>
        <v>0</v>
      </c>
      <c r="CG1158" s="4" t="b">
        <f t="shared" si="1762"/>
        <v>1</v>
      </c>
      <c r="CH1158" s="4" t="b">
        <f t="shared" si="1763"/>
        <v>0</v>
      </c>
      <c r="CI1158" s="4" t="b">
        <f t="shared" si="1764"/>
        <v>0</v>
      </c>
      <c r="CJ1158" s="4" t="b">
        <f t="shared" si="1765"/>
        <v>0</v>
      </c>
      <c r="CK1158" s="4" t="b">
        <f t="shared" si="1766"/>
        <v>1</v>
      </c>
      <c r="CL1158" s="4" t="b">
        <f t="shared" si="1767"/>
        <v>0</v>
      </c>
      <c r="CM1158" s="4" t="b">
        <f t="shared" si="1768"/>
        <v>0</v>
      </c>
      <c r="CN1158" s="4" t="b">
        <f t="shared" si="1769"/>
        <v>0</v>
      </c>
      <c r="CO1158" s="4" t="b">
        <f t="shared" si="1770"/>
        <v>0</v>
      </c>
      <c r="CP1158" s="4" t="b">
        <f t="shared" si="1771"/>
        <v>0</v>
      </c>
      <c r="CQ1158" s="4" t="b">
        <f t="shared" si="1772"/>
        <v>0</v>
      </c>
      <c r="CR1158" s="4" t="b">
        <f t="shared" si="1773"/>
        <v>0</v>
      </c>
      <c r="CS1158" s="4" t="b">
        <f t="shared" si="1774"/>
        <v>0</v>
      </c>
      <c r="CT1158" s="4" t="b">
        <f t="shared" si="1775"/>
        <v>0</v>
      </c>
      <c r="CU1158" s="4" t="b">
        <f t="shared" si="1776"/>
        <v>0</v>
      </c>
      <c r="CV1158" s="4" t="b">
        <f t="shared" si="1777"/>
        <v>0</v>
      </c>
      <c r="CW1158" s="4" t="b">
        <f t="shared" si="1778"/>
        <v>0</v>
      </c>
      <c r="CX1158" s="4" t="b">
        <f t="shared" si="1779"/>
        <v>0</v>
      </c>
      <c r="CY1158" s="4" t="b">
        <f t="shared" si="1780"/>
        <v>0</v>
      </c>
      <c r="CZ1158" s="4" t="b">
        <f t="shared" si="1781"/>
        <v>1</v>
      </c>
      <c r="DA1158" s="4" t="b">
        <f t="shared" si="1782"/>
        <v>1</v>
      </c>
      <c r="DB1158" s="4" t="b">
        <f t="shared" si="1783"/>
        <v>0</v>
      </c>
      <c r="DC1158" s="4" t="b">
        <f t="shared" si="1784"/>
        <v>0</v>
      </c>
      <c r="DD1158" s="4" t="b">
        <f t="shared" si="1785"/>
        <v>0</v>
      </c>
    </row>
    <row r="1159" spans="1:108">
      <c r="A1159" s="4" t="s">
        <v>880</v>
      </c>
      <c r="C1159" t="s">
        <v>875</v>
      </c>
      <c r="D1159" s="4"/>
      <c r="E1159" s="4"/>
      <c r="F1159" t="s">
        <v>6091</v>
      </c>
      <c r="G1159" t="s">
        <v>851</v>
      </c>
      <c r="H1159" t="s">
        <v>7444</v>
      </c>
      <c r="I1159" t="s">
        <v>7417</v>
      </c>
      <c r="J1159" s="4" t="s">
        <v>139</v>
      </c>
      <c r="K1159" s="4" t="s">
        <v>139</v>
      </c>
      <c r="L1159" s="4" t="s">
        <v>6373</v>
      </c>
      <c r="M1159" s="4" t="s">
        <v>115</v>
      </c>
      <c r="N1159" s="4" t="s">
        <v>881</v>
      </c>
      <c r="O1159" s="4" t="b">
        <f t="shared" si="1692"/>
        <v>1</v>
      </c>
      <c r="P1159" s="4" t="b">
        <f t="shared" si="1693"/>
        <v>1</v>
      </c>
      <c r="Q1159" s="4" t="b">
        <f t="shared" si="1694"/>
        <v>1</v>
      </c>
      <c r="R1159" s="4" t="b">
        <f t="shared" si="1695"/>
        <v>1</v>
      </c>
      <c r="S1159" s="4" t="b">
        <f t="shared" si="1696"/>
        <v>1</v>
      </c>
      <c r="T1159" s="4" t="b">
        <f t="shared" si="1697"/>
        <v>1</v>
      </c>
      <c r="U1159" s="4" t="b">
        <f t="shared" si="1698"/>
        <v>1</v>
      </c>
      <c r="V1159" s="4" t="b">
        <f t="shared" si="1699"/>
        <v>1</v>
      </c>
      <c r="W1159" s="4" t="b">
        <f t="shared" si="1700"/>
        <v>0</v>
      </c>
      <c r="X1159" s="4" t="b">
        <f t="shared" si="1701"/>
        <v>0</v>
      </c>
      <c r="Y1159" s="4" t="b">
        <f t="shared" si="1702"/>
        <v>0</v>
      </c>
      <c r="Z1159" s="4" t="b">
        <f t="shared" si="1703"/>
        <v>0</v>
      </c>
      <c r="AA1159" s="4" t="b">
        <f t="shared" si="1704"/>
        <v>1</v>
      </c>
      <c r="AB1159" s="4" t="b">
        <f t="shared" si="1705"/>
        <v>1</v>
      </c>
      <c r="AC1159" s="4" t="b">
        <f t="shared" si="1706"/>
        <v>0</v>
      </c>
      <c r="AD1159" s="4" t="b">
        <f t="shared" si="1707"/>
        <v>1</v>
      </c>
      <c r="AE1159" s="4" t="b">
        <f t="shared" si="1708"/>
        <v>0</v>
      </c>
      <c r="AF1159" s="4" t="b">
        <f t="shared" si="1709"/>
        <v>0</v>
      </c>
      <c r="AG1159" s="4" t="b">
        <f t="shared" si="1710"/>
        <v>0</v>
      </c>
      <c r="AH1159" s="4" t="b">
        <f t="shared" si="1711"/>
        <v>1</v>
      </c>
      <c r="AI1159" s="4" t="b">
        <f t="shared" si="1712"/>
        <v>1</v>
      </c>
      <c r="AJ1159" s="4" t="b">
        <f t="shared" si="1713"/>
        <v>0</v>
      </c>
      <c r="AK1159" s="4" t="b">
        <f t="shared" si="1714"/>
        <v>0</v>
      </c>
      <c r="AL1159" s="4" t="b">
        <f t="shared" si="1715"/>
        <v>0</v>
      </c>
      <c r="AM1159" s="4" t="b">
        <f t="shared" si="1716"/>
        <v>0</v>
      </c>
      <c r="AN1159" s="4" t="b">
        <f t="shared" si="1717"/>
        <v>0</v>
      </c>
      <c r="AO1159" s="4" t="b">
        <f t="shared" si="1718"/>
        <v>0</v>
      </c>
      <c r="AP1159" s="4" t="b">
        <f t="shared" si="1719"/>
        <v>0</v>
      </c>
      <c r="AQ1159" s="4" t="b">
        <f t="shared" si="1720"/>
        <v>0</v>
      </c>
      <c r="AR1159" s="4" t="b">
        <f t="shared" si="1721"/>
        <v>0</v>
      </c>
      <c r="AS1159" s="4" t="b">
        <f t="shared" si="1722"/>
        <v>0</v>
      </c>
      <c r="AT1159" s="4" t="b">
        <f t="shared" si="1723"/>
        <v>0</v>
      </c>
      <c r="AU1159" s="4" t="b">
        <f t="shared" si="1724"/>
        <v>0</v>
      </c>
      <c r="AV1159" s="4" t="b">
        <f t="shared" si="1725"/>
        <v>0</v>
      </c>
      <c r="AW1159" s="4" t="b">
        <f t="shared" si="1726"/>
        <v>0</v>
      </c>
      <c r="AX1159" s="4" t="b">
        <f t="shared" si="1727"/>
        <v>0</v>
      </c>
      <c r="AY1159" s="4" t="b">
        <f t="shared" si="1728"/>
        <v>0</v>
      </c>
      <c r="AZ1159" s="4" t="b">
        <f t="shared" si="1729"/>
        <v>0</v>
      </c>
      <c r="BA1159" s="4" t="b">
        <f t="shared" si="1730"/>
        <v>0</v>
      </c>
      <c r="BB1159" s="4" t="b">
        <f t="shared" si="1731"/>
        <v>0</v>
      </c>
      <c r="BC1159" s="4" t="b">
        <f t="shared" si="1732"/>
        <v>1</v>
      </c>
      <c r="BD1159" s="4" t="b">
        <f t="shared" si="1733"/>
        <v>0</v>
      </c>
      <c r="BE1159" s="4" t="b">
        <f t="shared" si="1734"/>
        <v>0</v>
      </c>
      <c r="BF1159" s="4" t="b">
        <f t="shared" si="1735"/>
        <v>0</v>
      </c>
      <c r="BG1159" s="4" t="b">
        <f t="shared" si="1736"/>
        <v>1</v>
      </c>
      <c r="BH1159" s="4" t="b">
        <f t="shared" si="1737"/>
        <v>0</v>
      </c>
      <c r="BI1159" s="4" t="b">
        <f t="shared" si="1738"/>
        <v>0</v>
      </c>
      <c r="BJ1159" s="4" t="b">
        <f t="shared" si="1739"/>
        <v>0</v>
      </c>
      <c r="BK1159" s="4" t="b">
        <f t="shared" si="1740"/>
        <v>0</v>
      </c>
      <c r="BL1159" s="4" t="b">
        <f t="shared" si="1741"/>
        <v>0</v>
      </c>
      <c r="BM1159" s="4" t="b">
        <f t="shared" si="1742"/>
        <v>0</v>
      </c>
      <c r="BN1159" s="4" t="b">
        <f t="shared" si="1743"/>
        <v>0</v>
      </c>
      <c r="BO1159" s="4" t="b">
        <f t="shared" si="1744"/>
        <v>1</v>
      </c>
      <c r="BP1159" s="4" t="b">
        <f t="shared" si="1745"/>
        <v>0</v>
      </c>
      <c r="BQ1159" s="4" t="b">
        <f t="shared" si="1746"/>
        <v>1</v>
      </c>
      <c r="BR1159" s="4" t="b">
        <f t="shared" si="1747"/>
        <v>0</v>
      </c>
      <c r="BS1159" s="4" t="b">
        <f t="shared" si="1748"/>
        <v>1</v>
      </c>
      <c r="BT1159" s="4" t="b">
        <f t="shared" si="1749"/>
        <v>0</v>
      </c>
      <c r="BU1159" s="4" t="b">
        <f t="shared" si="1750"/>
        <v>0</v>
      </c>
      <c r="BV1159" s="4" t="b">
        <f t="shared" si="1751"/>
        <v>0</v>
      </c>
      <c r="BW1159" s="4" t="b">
        <f t="shared" si="1752"/>
        <v>0</v>
      </c>
      <c r="BX1159" s="4" t="b">
        <f t="shared" si="1753"/>
        <v>0</v>
      </c>
      <c r="BY1159" s="4" t="b">
        <f t="shared" si="1754"/>
        <v>0</v>
      </c>
      <c r="BZ1159" s="4" t="b">
        <f t="shared" si="1755"/>
        <v>0</v>
      </c>
      <c r="CA1159" s="4" t="b">
        <f t="shared" si="1756"/>
        <v>0</v>
      </c>
      <c r="CB1159" s="4" t="b">
        <f t="shared" si="1757"/>
        <v>1</v>
      </c>
      <c r="CC1159" s="4" t="b">
        <f t="shared" si="1758"/>
        <v>0</v>
      </c>
      <c r="CD1159" s="4" t="b">
        <f t="shared" si="1759"/>
        <v>0</v>
      </c>
      <c r="CE1159" s="4" t="b">
        <f t="shared" si="1760"/>
        <v>0</v>
      </c>
      <c r="CF1159" s="4" t="b">
        <f t="shared" si="1761"/>
        <v>0</v>
      </c>
      <c r="CG1159" s="4" t="b">
        <f t="shared" si="1762"/>
        <v>1</v>
      </c>
      <c r="CH1159" s="4" t="b">
        <f t="shared" si="1763"/>
        <v>0</v>
      </c>
      <c r="CI1159" s="4" t="b">
        <f t="shared" si="1764"/>
        <v>0</v>
      </c>
      <c r="CJ1159" s="4" t="b">
        <f t="shared" si="1765"/>
        <v>0</v>
      </c>
      <c r="CK1159" s="4" t="b">
        <f t="shared" si="1766"/>
        <v>1</v>
      </c>
      <c r="CL1159" s="4" t="b">
        <f t="shared" si="1767"/>
        <v>0</v>
      </c>
      <c r="CM1159" s="4" t="b">
        <f t="shared" si="1768"/>
        <v>0</v>
      </c>
      <c r="CN1159" s="4" t="b">
        <f t="shared" si="1769"/>
        <v>0</v>
      </c>
      <c r="CO1159" s="4" t="b">
        <f t="shared" si="1770"/>
        <v>0</v>
      </c>
      <c r="CP1159" s="4" t="b">
        <f t="shared" si="1771"/>
        <v>0</v>
      </c>
      <c r="CQ1159" s="4" t="b">
        <f t="shared" si="1772"/>
        <v>0</v>
      </c>
      <c r="CR1159" s="4" t="b">
        <f t="shared" si="1773"/>
        <v>0</v>
      </c>
      <c r="CS1159" s="4" t="b">
        <f t="shared" si="1774"/>
        <v>0</v>
      </c>
      <c r="CT1159" s="4" t="b">
        <f t="shared" si="1775"/>
        <v>0</v>
      </c>
      <c r="CU1159" s="4" t="b">
        <f t="shared" si="1776"/>
        <v>0</v>
      </c>
      <c r="CV1159" s="4" t="b">
        <f t="shared" si="1777"/>
        <v>0</v>
      </c>
      <c r="CW1159" s="4" t="b">
        <f t="shared" si="1778"/>
        <v>0</v>
      </c>
      <c r="CX1159" s="4" t="b">
        <f t="shared" si="1779"/>
        <v>0</v>
      </c>
      <c r="CY1159" s="4" t="b">
        <f t="shared" si="1780"/>
        <v>0</v>
      </c>
      <c r="CZ1159" s="4" t="b">
        <f t="shared" si="1781"/>
        <v>0</v>
      </c>
      <c r="DA1159" s="4" t="b">
        <f t="shared" si="1782"/>
        <v>0</v>
      </c>
      <c r="DB1159" s="4" t="b">
        <f t="shared" si="1783"/>
        <v>0</v>
      </c>
      <c r="DC1159" s="4" t="b">
        <f t="shared" si="1784"/>
        <v>0</v>
      </c>
      <c r="DD1159" s="4" t="b">
        <f t="shared" si="1785"/>
        <v>0</v>
      </c>
    </row>
    <row r="1160" spans="1:108">
      <c r="A1160" t="s">
        <v>887</v>
      </c>
      <c r="C1160" t="s">
        <v>888</v>
      </c>
      <c r="F1160" t="s">
        <v>6091</v>
      </c>
      <c r="G1160" t="s">
        <v>851</v>
      </c>
      <c r="H1160" t="s">
        <v>7444</v>
      </c>
      <c r="I1160" t="s">
        <v>7417</v>
      </c>
      <c r="J1160" t="s">
        <v>16</v>
      </c>
      <c r="K1160" t="s">
        <v>16</v>
      </c>
      <c r="L1160" t="s">
        <v>7666</v>
      </c>
      <c r="M1160" t="s">
        <v>6079</v>
      </c>
      <c r="N1160" s="88" t="s">
        <v>7644</v>
      </c>
      <c r="O1160" s="4" t="b">
        <f t="shared" si="1692"/>
        <v>1</v>
      </c>
      <c r="P1160" t="b">
        <f t="shared" si="1693"/>
        <v>1</v>
      </c>
      <c r="Q1160" t="b">
        <f t="shared" si="1694"/>
        <v>1</v>
      </c>
      <c r="R1160" t="b">
        <f t="shared" si="1695"/>
        <v>1</v>
      </c>
      <c r="S1160" s="4" t="b">
        <f t="shared" si="1696"/>
        <v>1</v>
      </c>
      <c r="T1160" s="4" t="b">
        <f t="shared" si="1697"/>
        <v>1</v>
      </c>
      <c r="U1160" s="4" t="b">
        <f t="shared" si="1698"/>
        <v>1</v>
      </c>
      <c r="V1160" s="4" t="b">
        <f t="shared" si="1699"/>
        <v>0</v>
      </c>
      <c r="W1160" s="4" t="b">
        <f t="shared" si="1700"/>
        <v>0</v>
      </c>
      <c r="X1160" s="4" t="b">
        <f t="shared" si="1701"/>
        <v>1</v>
      </c>
      <c r="Y1160" s="4" t="b">
        <f t="shared" si="1702"/>
        <v>1</v>
      </c>
      <c r="Z1160" s="4" t="b">
        <f t="shared" si="1703"/>
        <v>0</v>
      </c>
      <c r="AA1160" s="4" t="b">
        <f t="shared" si="1704"/>
        <v>0</v>
      </c>
      <c r="AB1160" t="b">
        <f t="shared" si="1705"/>
        <v>0</v>
      </c>
      <c r="AC1160" t="b">
        <f t="shared" si="1706"/>
        <v>0</v>
      </c>
      <c r="AD1160" t="b">
        <f t="shared" si="1707"/>
        <v>0</v>
      </c>
      <c r="AE1160" t="b">
        <f t="shared" si="1708"/>
        <v>0</v>
      </c>
      <c r="AF1160" t="b">
        <f t="shared" si="1709"/>
        <v>0</v>
      </c>
      <c r="AG1160" t="b">
        <f t="shared" si="1710"/>
        <v>1</v>
      </c>
      <c r="AH1160" t="b">
        <f t="shared" si="1711"/>
        <v>0</v>
      </c>
      <c r="AI1160" t="b">
        <f t="shared" si="1712"/>
        <v>0</v>
      </c>
      <c r="AJ1160" t="b">
        <f t="shared" si="1713"/>
        <v>0</v>
      </c>
      <c r="AK1160" t="b">
        <f t="shared" si="1714"/>
        <v>0</v>
      </c>
      <c r="AL1160" t="b">
        <f t="shared" si="1715"/>
        <v>0</v>
      </c>
      <c r="AM1160" t="b">
        <f t="shared" si="1716"/>
        <v>0</v>
      </c>
      <c r="AN1160" t="b">
        <f t="shared" si="1717"/>
        <v>0</v>
      </c>
      <c r="AO1160" t="b">
        <f t="shared" si="1718"/>
        <v>0</v>
      </c>
      <c r="AP1160" t="b">
        <f t="shared" si="1719"/>
        <v>0</v>
      </c>
      <c r="AQ1160" t="b">
        <f t="shared" si="1720"/>
        <v>0</v>
      </c>
      <c r="AR1160" t="b">
        <f t="shared" si="1721"/>
        <v>1</v>
      </c>
      <c r="AS1160" t="b">
        <f t="shared" si="1722"/>
        <v>0</v>
      </c>
      <c r="AT1160" t="b">
        <f t="shared" si="1723"/>
        <v>0</v>
      </c>
      <c r="AU1160" t="b">
        <f t="shared" si="1724"/>
        <v>0</v>
      </c>
      <c r="AV1160" t="b">
        <f t="shared" si="1725"/>
        <v>0</v>
      </c>
      <c r="AW1160" t="b">
        <f t="shared" si="1726"/>
        <v>0</v>
      </c>
      <c r="AX1160" t="b">
        <f t="shared" si="1727"/>
        <v>0</v>
      </c>
      <c r="AY1160" t="b">
        <f t="shared" si="1728"/>
        <v>0</v>
      </c>
      <c r="AZ1160" t="b">
        <f t="shared" si="1729"/>
        <v>0</v>
      </c>
      <c r="BA1160" t="b">
        <f t="shared" si="1730"/>
        <v>0</v>
      </c>
      <c r="BB1160" t="b">
        <f t="shared" si="1731"/>
        <v>0</v>
      </c>
      <c r="BC1160" t="b">
        <f t="shared" si="1732"/>
        <v>0</v>
      </c>
      <c r="BD1160" t="b">
        <f t="shared" si="1733"/>
        <v>0</v>
      </c>
      <c r="BE1160" t="b">
        <f t="shared" si="1734"/>
        <v>0</v>
      </c>
      <c r="BF1160" t="b">
        <f t="shared" si="1735"/>
        <v>1</v>
      </c>
      <c r="BG1160" t="b">
        <f t="shared" si="1736"/>
        <v>0</v>
      </c>
      <c r="BH1160" t="b">
        <f t="shared" si="1737"/>
        <v>0</v>
      </c>
      <c r="BI1160" t="b">
        <f t="shared" si="1738"/>
        <v>0</v>
      </c>
      <c r="BJ1160" t="b">
        <f t="shared" si="1739"/>
        <v>0</v>
      </c>
      <c r="BK1160" t="b">
        <f t="shared" si="1740"/>
        <v>0</v>
      </c>
      <c r="BL1160" t="b">
        <f t="shared" si="1741"/>
        <v>1</v>
      </c>
      <c r="BM1160" t="b">
        <f t="shared" si="1742"/>
        <v>0</v>
      </c>
      <c r="BN1160" t="b">
        <f t="shared" si="1743"/>
        <v>0</v>
      </c>
      <c r="BO1160" t="b">
        <f t="shared" si="1744"/>
        <v>0</v>
      </c>
      <c r="BP1160" t="b">
        <f t="shared" si="1745"/>
        <v>1</v>
      </c>
      <c r="BQ1160" t="b">
        <f t="shared" si="1746"/>
        <v>0</v>
      </c>
      <c r="BR1160" t="b">
        <f t="shared" si="1747"/>
        <v>0</v>
      </c>
      <c r="BS1160" t="b">
        <f t="shared" si="1748"/>
        <v>0</v>
      </c>
      <c r="BT1160" t="b">
        <f t="shared" si="1749"/>
        <v>0</v>
      </c>
      <c r="BU1160" t="b">
        <f t="shared" si="1750"/>
        <v>0</v>
      </c>
      <c r="BV1160" t="b">
        <f t="shared" si="1751"/>
        <v>0</v>
      </c>
      <c r="BW1160" t="b">
        <f t="shared" si="1752"/>
        <v>1</v>
      </c>
      <c r="BX1160" t="b">
        <f t="shared" si="1753"/>
        <v>0</v>
      </c>
      <c r="BY1160" t="b">
        <f t="shared" si="1754"/>
        <v>0</v>
      </c>
      <c r="BZ1160" t="b">
        <f t="shared" si="1755"/>
        <v>0</v>
      </c>
      <c r="CA1160" t="b">
        <f t="shared" si="1756"/>
        <v>0</v>
      </c>
      <c r="CB1160" t="b">
        <f t="shared" si="1757"/>
        <v>1</v>
      </c>
      <c r="CC1160" t="b">
        <f t="shared" si="1758"/>
        <v>0</v>
      </c>
      <c r="CD1160" t="b">
        <f t="shared" si="1759"/>
        <v>0</v>
      </c>
      <c r="CE1160" t="b">
        <f t="shared" si="1760"/>
        <v>1</v>
      </c>
      <c r="CF1160" t="b">
        <f t="shared" si="1761"/>
        <v>0</v>
      </c>
      <c r="CG1160" t="b">
        <f t="shared" si="1762"/>
        <v>0</v>
      </c>
      <c r="CH1160" t="b">
        <f t="shared" si="1763"/>
        <v>0</v>
      </c>
      <c r="CI1160" t="b">
        <f t="shared" si="1764"/>
        <v>0</v>
      </c>
      <c r="CJ1160" t="b">
        <f t="shared" si="1765"/>
        <v>0</v>
      </c>
      <c r="CK1160" t="b">
        <f t="shared" si="1766"/>
        <v>0</v>
      </c>
      <c r="CL1160" t="b">
        <f t="shared" si="1767"/>
        <v>0</v>
      </c>
      <c r="CM1160" t="b">
        <f t="shared" si="1768"/>
        <v>0</v>
      </c>
      <c r="CN1160" t="b">
        <f t="shared" si="1769"/>
        <v>0</v>
      </c>
      <c r="CO1160" t="b">
        <f t="shared" si="1770"/>
        <v>0</v>
      </c>
      <c r="CP1160" t="b">
        <f t="shared" si="1771"/>
        <v>0</v>
      </c>
      <c r="CQ1160" t="b">
        <f t="shared" si="1772"/>
        <v>0</v>
      </c>
      <c r="CR1160" t="b">
        <f t="shared" si="1773"/>
        <v>0</v>
      </c>
      <c r="CS1160" t="b">
        <f t="shared" si="1774"/>
        <v>0</v>
      </c>
      <c r="CT1160" t="b">
        <f t="shared" si="1775"/>
        <v>0</v>
      </c>
      <c r="CU1160" t="b">
        <f t="shared" si="1776"/>
        <v>0</v>
      </c>
      <c r="CV1160" t="b">
        <f t="shared" si="1777"/>
        <v>0</v>
      </c>
      <c r="CW1160" t="b">
        <f t="shared" si="1778"/>
        <v>0</v>
      </c>
      <c r="CX1160" t="b">
        <f t="shared" si="1779"/>
        <v>0</v>
      </c>
      <c r="CY1160" t="b">
        <f t="shared" si="1780"/>
        <v>0</v>
      </c>
      <c r="CZ1160" t="b">
        <f t="shared" si="1781"/>
        <v>0</v>
      </c>
      <c r="DA1160" t="b">
        <f t="shared" si="1782"/>
        <v>0</v>
      </c>
      <c r="DB1160" t="b">
        <f t="shared" si="1783"/>
        <v>0</v>
      </c>
      <c r="DC1160" t="b">
        <f t="shared" si="1784"/>
        <v>0</v>
      </c>
      <c r="DD1160" t="b">
        <f t="shared" si="1785"/>
        <v>0</v>
      </c>
    </row>
    <row r="1161" spans="1:108">
      <c r="A1161" t="s">
        <v>889</v>
      </c>
      <c r="C1161" t="s">
        <v>888</v>
      </c>
      <c r="F1161" t="s">
        <v>6091</v>
      </c>
      <c r="G1161" t="s">
        <v>851</v>
      </c>
      <c r="H1161" t="s">
        <v>7444</v>
      </c>
      <c r="I1161" t="s">
        <v>7417</v>
      </c>
      <c r="J1161" s="3" t="s">
        <v>124</v>
      </c>
      <c r="K1161" t="s">
        <v>16</v>
      </c>
      <c r="L1161" t="s">
        <v>7667</v>
      </c>
      <c r="M1161" t="s">
        <v>6079</v>
      </c>
      <c r="N1161" s="88" t="s">
        <v>7645</v>
      </c>
      <c r="O1161" s="4" t="b">
        <f t="shared" si="1692"/>
        <v>1</v>
      </c>
      <c r="P1161" t="b">
        <f t="shared" si="1693"/>
        <v>1</v>
      </c>
      <c r="Q1161" t="b">
        <f t="shared" si="1694"/>
        <v>1</v>
      </c>
      <c r="R1161" t="b">
        <f t="shared" si="1695"/>
        <v>0</v>
      </c>
      <c r="S1161" s="4" t="b">
        <f t="shared" si="1696"/>
        <v>1</v>
      </c>
      <c r="T1161" s="4" t="b">
        <f t="shared" si="1697"/>
        <v>1</v>
      </c>
      <c r="U1161" s="4" t="b">
        <f t="shared" si="1698"/>
        <v>1</v>
      </c>
      <c r="V1161" s="4" t="b">
        <f t="shared" si="1699"/>
        <v>0</v>
      </c>
      <c r="W1161" s="4" t="b">
        <f t="shared" si="1700"/>
        <v>0</v>
      </c>
      <c r="X1161" s="4" t="b">
        <f t="shared" si="1701"/>
        <v>1</v>
      </c>
      <c r="Y1161" s="4" t="b">
        <f t="shared" si="1702"/>
        <v>1</v>
      </c>
      <c r="Z1161" s="4" t="b">
        <f t="shared" si="1703"/>
        <v>0</v>
      </c>
      <c r="AA1161" s="4" t="b">
        <f t="shared" si="1704"/>
        <v>0</v>
      </c>
      <c r="AB1161" t="b">
        <f t="shared" si="1705"/>
        <v>0</v>
      </c>
      <c r="AC1161" t="b">
        <f t="shared" si="1706"/>
        <v>0</v>
      </c>
      <c r="AD1161" t="b">
        <f t="shared" si="1707"/>
        <v>0</v>
      </c>
      <c r="AE1161" t="b">
        <f t="shared" si="1708"/>
        <v>0</v>
      </c>
      <c r="AF1161" t="b">
        <f t="shared" si="1709"/>
        <v>0</v>
      </c>
      <c r="AG1161" t="b">
        <f t="shared" si="1710"/>
        <v>1</v>
      </c>
      <c r="AH1161" t="b">
        <f t="shared" si="1711"/>
        <v>0</v>
      </c>
      <c r="AI1161" t="b">
        <f t="shared" si="1712"/>
        <v>0</v>
      </c>
      <c r="AJ1161" t="b">
        <f t="shared" si="1713"/>
        <v>0</v>
      </c>
      <c r="AK1161" t="b">
        <f t="shared" si="1714"/>
        <v>0</v>
      </c>
      <c r="AL1161" t="b">
        <f t="shared" si="1715"/>
        <v>0</v>
      </c>
      <c r="AM1161" t="b">
        <f t="shared" si="1716"/>
        <v>0</v>
      </c>
      <c r="AN1161" t="b">
        <f t="shared" si="1717"/>
        <v>0</v>
      </c>
      <c r="AO1161" t="b">
        <f t="shared" si="1718"/>
        <v>0</v>
      </c>
      <c r="AP1161" t="b">
        <f t="shared" si="1719"/>
        <v>0</v>
      </c>
      <c r="AQ1161" t="b">
        <f t="shared" si="1720"/>
        <v>0</v>
      </c>
      <c r="AR1161" t="b">
        <f t="shared" si="1721"/>
        <v>1</v>
      </c>
      <c r="AS1161" t="b">
        <f t="shared" si="1722"/>
        <v>0</v>
      </c>
      <c r="AT1161" t="b">
        <f t="shared" si="1723"/>
        <v>0</v>
      </c>
      <c r="AU1161" t="b">
        <f t="shared" si="1724"/>
        <v>0</v>
      </c>
      <c r="AV1161" t="b">
        <f t="shared" si="1725"/>
        <v>0</v>
      </c>
      <c r="AW1161" t="b">
        <f t="shared" si="1726"/>
        <v>0</v>
      </c>
      <c r="AX1161" t="b">
        <f t="shared" si="1727"/>
        <v>0</v>
      </c>
      <c r="AY1161" t="b">
        <f t="shared" si="1728"/>
        <v>0</v>
      </c>
      <c r="AZ1161" t="b">
        <f t="shared" si="1729"/>
        <v>0</v>
      </c>
      <c r="BA1161" t="b">
        <f t="shared" si="1730"/>
        <v>0</v>
      </c>
      <c r="BB1161" t="b">
        <f t="shared" si="1731"/>
        <v>0</v>
      </c>
      <c r="BC1161" t="b">
        <f t="shared" si="1732"/>
        <v>0</v>
      </c>
      <c r="BD1161" t="b">
        <f t="shared" si="1733"/>
        <v>0</v>
      </c>
      <c r="BE1161" t="b">
        <f t="shared" si="1734"/>
        <v>0</v>
      </c>
      <c r="BF1161" t="b">
        <f t="shared" si="1735"/>
        <v>0</v>
      </c>
      <c r="BG1161" t="b">
        <f t="shared" si="1736"/>
        <v>0</v>
      </c>
      <c r="BH1161" t="b">
        <f t="shared" si="1737"/>
        <v>0</v>
      </c>
      <c r="BI1161" t="b">
        <f t="shared" si="1738"/>
        <v>0</v>
      </c>
      <c r="BJ1161" t="b">
        <f t="shared" si="1739"/>
        <v>0</v>
      </c>
      <c r="BK1161" t="b">
        <f t="shared" si="1740"/>
        <v>0</v>
      </c>
      <c r="BL1161" t="b">
        <f t="shared" si="1741"/>
        <v>1</v>
      </c>
      <c r="BM1161" t="b">
        <f t="shared" si="1742"/>
        <v>0</v>
      </c>
      <c r="BN1161" t="b">
        <f t="shared" si="1743"/>
        <v>0</v>
      </c>
      <c r="BO1161" t="b">
        <f t="shared" si="1744"/>
        <v>0</v>
      </c>
      <c r="BP1161" t="b">
        <f t="shared" si="1745"/>
        <v>0</v>
      </c>
      <c r="BQ1161" t="b">
        <f t="shared" si="1746"/>
        <v>1</v>
      </c>
      <c r="BR1161" t="b">
        <f t="shared" si="1747"/>
        <v>0</v>
      </c>
      <c r="BS1161" t="b">
        <f t="shared" si="1748"/>
        <v>0</v>
      </c>
      <c r="BT1161" t="b">
        <f t="shared" si="1749"/>
        <v>0</v>
      </c>
      <c r="BU1161" t="b">
        <f t="shared" si="1750"/>
        <v>0</v>
      </c>
      <c r="BV1161" t="b">
        <f t="shared" si="1751"/>
        <v>0</v>
      </c>
      <c r="BW1161" t="b">
        <f t="shared" si="1752"/>
        <v>0</v>
      </c>
      <c r="BX1161" t="b">
        <f t="shared" si="1753"/>
        <v>0</v>
      </c>
      <c r="BY1161" t="b">
        <f t="shared" si="1754"/>
        <v>0</v>
      </c>
      <c r="BZ1161" t="b">
        <f t="shared" si="1755"/>
        <v>0</v>
      </c>
      <c r="CA1161" t="b">
        <f t="shared" si="1756"/>
        <v>0</v>
      </c>
      <c r="CB1161" t="b">
        <f t="shared" si="1757"/>
        <v>1</v>
      </c>
      <c r="CC1161" t="b">
        <f t="shared" si="1758"/>
        <v>0</v>
      </c>
      <c r="CD1161" t="b">
        <f t="shared" si="1759"/>
        <v>0</v>
      </c>
      <c r="CE1161" t="b">
        <f t="shared" si="1760"/>
        <v>1</v>
      </c>
      <c r="CF1161" t="b">
        <f t="shared" si="1761"/>
        <v>0</v>
      </c>
      <c r="CG1161" t="b">
        <f t="shared" si="1762"/>
        <v>0</v>
      </c>
      <c r="CH1161" t="b">
        <f t="shared" si="1763"/>
        <v>0</v>
      </c>
      <c r="CI1161" t="b">
        <f t="shared" si="1764"/>
        <v>0</v>
      </c>
      <c r="CJ1161" t="b">
        <f t="shared" si="1765"/>
        <v>0</v>
      </c>
      <c r="CK1161" t="b">
        <f t="shared" si="1766"/>
        <v>0</v>
      </c>
      <c r="CL1161" t="b">
        <f t="shared" si="1767"/>
        <v>0</v>
      </c>
      <c r="CM1161" t="b">
        <f t="shared" si="1768"/>
        <v>0</v>
      </c>
      <c r="CN1161" t="b">
        <f t="shared" si="1769"/>
        <v>0</v>
      </c>
      <c r="CO1161" t="b">
        <f t="shared" si="1770"/>
        <v>0</v>
      </c>
      <c r="CP1161" t="b">
        <f t="shared" si="1771"/>
        <v>0</v>
      </c>
      <c r="CQ1161" t="b">
        <f t="shared" si="1772"/>
        <v>0</v>
      </c>
      <c r="CR1161" t="b">
        <f t="shared" si="1773"/>
        <v>0</v>
      </c>
      <c r="CS1161" t="b">
        <f t="shared" si="1774"/>
        <v>0</v>
      </c>
      <c r="CT1161" t="b">
        <f t="shared" si="1775"/>
        <v>0</v>
      </c>
      <c r="CU1161" t="b">
        <f t="shared" si="1776"/>
        <v>0</v>
      </c>
      <c r="CV1161" t="b">
        <f t="shared" si="1777"/>
        <v>0</v>
      </c>
      <c r="CW1161" t="b">
        <f t="shared" si="1778"/>
        <v>0</v>
      </c>
      <c r="CX1161" t="b">
        <f t="shared" si="1779"/>
        <v>0</v>
      </c>
      <c r="CY1161" t="b">
        <f t="shared" si="1780"/>
        <v>0</v>
      </c>
      <c r="CZ1161" t="b">
        <f t="shared" si="1781"/>
        <v>0</v>
      </c>
      <c r="DA1161" t="b">
        <f t="shared" si="1782"/>
        <v>0</v>
      </c>
      <c r="DB1161" t="b">
        <f t="shared" si="1783"/>
        <v>0</v>
      </c>
      <c r="DC1161" t="b">
        <f t="shared" si="1784"/>
        <v>0</v>
      </c>
      <c r="DD1161" t="b">
        <f t="shared" si="1785"/>
        <v>0</v>
      </c>
    </row>
    <row r="1162" spans="1:108">
      <c r="A1162" s="4" t="s">
        <v>890</v>
      </c>
      <c r="C1162" t="s">
        <v>888</v>
      </c>
      <c r="D1162" s="4"/>
      <c r="E1162" s="4"/>
      <c r="F1162" t="s">
        <v>6091</v>
      </c>
      <c r="G1162" t="s">
        <v>851</v>
      </c>
      <c r="H1162" t="s">
        <v>7444</v>
      </c>
      <c r="I1162" t="s">
        <v>7417</v>
      </c>
      <c r="J1162" s="4" t="s">
        <v>113</v>
      </c>
      <c r="K1162" s="4" t="s">
        <v>114</v>
      </c>
      <c r="L1162" s="88" t="s">
        <v>7668</v>
      </c>
      <c r="M1162" s="85" t="s">
        <v>7559</v>
      </c>
      <c r="N1162" s="88" t="s">
        <v>7646</v>
      </c>
      <c r="O1162" s="4" t="b">
        <f t="shared" si="1692"/>
        <v>1</v>
      </c>
      <c r="P1162" s="4" t="b">
        <f t="shared" si="1693"/>
        <v>1</v>
      </c>
      <c r="Q1162" s="4" t="b">
        <f t="shared" si="1694"/>
        <v>1</v>
      </c>
      <c r="R1162" s="4" t="b">
        <f t="shared" si="1695"/>
        <v>1</v>
      </c>
      <c r="S1162" s="4" t="b">
        <f t="shared" si="1696"/>
        <v>1</v>
      </c>
      <c r="T1162" s="4" t="b">
        <f t="shared" si="1697"/>
        <v>1</v>
      </c>
      <c r="U1162" s="4" t="b">
        <f t="shared" si="1698"/>
        <v>1</v>
      </c>
      <c r="V1162" s="4" t="b">
        <f t="shared" si="1699"/>
        <v>1</v>
      </c>
      <c r="W1162" s="4" t="b">
        <f t="shared" si="1700"/>
        <v>1</v>
      </c>
      <c r="X1162" s="4" t="b">
        <f t="shared" si="1701"/>
        <v>1</v>
      </c>
      <c r="Y1162" s="4" t="b">
        <f t="shared" si="1702"/>
        <v>1</v>
      </c>
      <c r="Z1162" s="4" t="b">
        <f t="shared" si="1703"/>
        <v>0</v>
      </c>
      <c r="AA1162" s="4" t="b">
        <f t="shared" si="1704"/>
        <v>1</v>
      </c>
      <c r="AB1162" s="4" t="b">
        <f t="shared" si="1705"/>
        <v>1</v>
      </c>
      <c r="AC1162" s="4" t="b">
        <f t="shared" si="1706"/>
        <v>1</v>
      </c>
      <c r="AD1162" s="4" t="b">
        <f t="shared" si="1707"/>
        <v>0</v>
      </c>
      <c r="AE1162" s="4" t="b">
        <f t="shared" si="1708"/>
        <v>0</v>
      </c>
      <c r="AF1162" s="4" t="b">
        <f t="shared" si="1709"/>
        <v>1</v>
      </c>
      <c r="AG1162" s="4" t="b">
        <f t="shared" si="1710"/>
        <v>1</v>
      </c>
      <c r="AH1162" s="4" t="b">
        <f t="shared" si="1711"/>
        <v>1</v>
      </c>
      <c r="AI1162" s="4" t="b">
        <f t="shared" si="1712"/>
        <v>1</v>
      </c>
      <c r="AJ1162" s="4" t="b">
        <f t="shared" si="1713"/>
        <v>0</v>
      </c>
      <c r="AK1162" s="4" t="b">
        <f t="shared" si="1714"/>
        <v>0</v>
      </c>
      <c r="AL1162" s="4" t="b">
        <f t="shared" si="1715"/>
        <v>1</v>
      </c>
      <c r="AM1162" s="4" t="b">
        <f t="shared" si="1716"/>
        <v>0</v>
      </c>
      <c r="AN1162" s="4" t="b">
        <f t="shared" si="1717"/>
        <v>0</v>
      </c>
      <c r="AO1162" s="4" t="b">
        <f t="shared" si="1718"/>
        <v>0</v>
      </c>
      <c r="AP1162" s="4" t="b">
        <f t="shared" si="1719"/>
        <v>0</v>
      </c>
      <c r="AQ1162" s="4" t="b">
        <f t="shared" si="1720"/>
        <v>0</v>
      </c>
      <c r="AR1162" s="4" t="b">
        <f t="shared" si="1721"/>
        <v>1</v>
      </c>
      <c r="AS1162" s="4" t="b">
        <f t="shared" si="1722"/>
        <v>0</v>
      </c>
      <c r="AT1162" s="4" t="b">
        <f t="shared" si="1723"/>
        <v>0</v>
      </c>
      <c r="AU1162" s="4" t="b">
        <f t="shared" si="1724"/>
        <v>0</v>
      </c>
      <c r="AV1162" s="4" t="b">
        <f t="shared" si="1725"/>
        <v>1</v>
      </c>
      <c r="AW1162" s="4" t="b">
        <f t="shared" si="1726"/>
        <v>1</v>
      </c>
      <c r="AX1162" s="4" t="b">
        <f t="shared" si="1727"/>
        <v>1</v>
      </c>
      <c r="AY1162" s="4" t="b">
        <f t="shared" si="1728"/>
        <v>1</v>
      </c>
      <c r="AZ1162" s="4" t="b">
        <f t="shared" si="1729"/>
        <v>0</v>
      </c>
      <c r="BA1162" s="4" t="b">
        <f t="shared" si="1730"/>
        <v>1</v>
      </c>
      <c r="BB1162" s="4" t="b">
        <f t="shared" si="1731"/>
        <v>1</v>
      </c>
      <c r="BC1162" s="4" t="b">
        <f t="shared" si="1732"/>
        <v>0</v>
      </c>
      <c r="BD1162" s="4" t="b">
        <f t="shared" si="1733"/>
        <v>0</v>
      </c>
      <c r="BE1162" s="4" t="b">
        <f t="shared" si="1734"/>
        <v>0</v>
      </c>
      <c r="BF1162" s="4" t="b">
        <f t="shared" si="1735"/>
        <v>0</v>
      </c>
      <c r="BG1162" s="4" t="b">
        <f t="shared" si="1736"/>
        <v>0</v>
      </c>
      <c r="BH1162" s="4" t="b">
        <f t="shared" si="1737"/>
        <v>1</v>
      </c>
      <c r="BI1162" s="4" t="b">
        <f t="shared" si="1738"/>
        <v>0</v>
      </c>
      <c r="BJ1162" s="4" t="b">
        <f t="shared" si="1739"/>
        <v>0</v>
      </c>
      <c r="BK1162" s="4" t="b">
        <f t="shared" si="1740"/>
        <v>0</v>
      </c>
      <c r="BL1162" s="4" t="b">
        <f t="shared" si="1741"/>
        <v>1</v>
      </c>
      <c r="BM1162" s="4" t="b">
        <f t="shared" si="1742"/>
        <v>0</v>
      </c>
      <c r="BN1162" s="4" t="b">
        <f t="shared" si="1743"/>
        <v>0</v>
      </c>
      <c r="BO1162" s="4" t="b">
        <f t="shared" si="1744"/>
        <v>1</v>
      </c>
      <c r="BP1162" s="4" t="b">
        <f t="shared" si="1745"/>
        <v>1</v>
      </c>
      <c r="BQ1162" s="4" t="b">
        <f t="shared" si="1746"/>
        <v>1</v>
      </c>
      <c r="BR1162" s="4" t="b">
        <f t="shared" si="1747"/>
        <v>0</v>
      </c>
      <c r="BS1162" s="4" t="b">
        <f t="shared" si="1748"/>
        <v>1</v>
      </c>
      <c r="BT1162" s="4" t="b">
        <f t="shared" si="1749"/>
        <v>0</v>
      </c>
      <c r="BU1162" s="4" t="b">
        <f t="shared" si="1750"/>
        <v>1</v>
      </c>
      <c r="BV1162" s="4" t="b">
        <f t="shared" si="1751"/>
        <v>1</v>
      </c>
      <c r="BW1162" s="4" t="b">
        <f t="shared" si="1752"/>
        <v>1</v>
      </c>
      <c r="BX1162" s="4" t="b">
        <f t="shared" si="1753"/>
        <v>0</v>
      </c>
      <c r="BY1162" s="4" t="b">
        <f t="shared" si="1754"/>
        <v>1</v>
      </c>
      <c r="BZ1162" s="4" t="b">
        <f t="shared" si="1755"/>
        <v>1</v>
      </c>
      <c r="CA1162" s="4" t="b">
        <f t="shared" si="1756"/>
        <v>1</v>
      </c>
      <c r="CB1162" s="4" t="b">
        <f t="shared" si="1757"/>
        <v>1</v>
      </c>
      <c r="CC1162" s="4" t="b">
        <f t="shared" si="1758"/>
        <v>0</v>
      </c>
      <c r="CD1162" s="4" t="b">
        <f t="shared" si="1759"/>
        <v>0</v>
      </c>
      <c r="CE1162" s="4" t="b">
        <f t="shared" si="1760"/>
        <v>0</v>
      </c>
      <c r="CF1162" s="4" t="b">
        <f t="shared" si="1761"/>
        <v>0</v>
      </c>
      <c r="CG1162" s="4" t="b">
        <f t="shared" si="1762"/>
        <v>1</v>
      </c>
      <c r="CH1162" s="4" t="b">
        <f t="shared" si="1763"/>
        <v>1</v>
      </c>
      <c r="CI1162" s="4" t="b">
        <f t="shared" si="1764"/>
        <v>1</v>
      </c>
      <c r="CJ1162" s="4" t="b">
        <f t="shared" si="1765"/>
        <v>1</v>
      </c>
      <c r="CK1162" s="4" t="b">
        <f t="shared" si="1766"/>
        <v>0</v>
      </c>
      <c r="CL1162" s="4" t="b">
        <f t="shared" si="1767"/>
        <v>0</v>
      </c>
      <c r="CM1162" s="4" t="b">
        <f t="shared" si="1768"/>
        <v>1</v>
      </c>
      <c r="CN1162" s="4" t="b">
        <f t="shared" si="1769"/>
        <v>0</v>
      </c>
      <c r="CO1162" s="4" t="b">
        <f t="shared" si="1770"/>
        <v>1</v>
      </c>
      <c r="CP1162" s="4" t="b">
        <f t="shared" si="1771"/>
        <v>0</v>
      </c>
      <c r="CQ1162" s="4" t="b">
        <f t="shared" si="1772"/>
        <v>0</v>
      </c>
      <c r="CR1162" s="4" t="b">
        <f t="shared" si="1773"/>
        <v>1</v>
      </c>
      <c r="CS1162" s="4" t="b">
        <f t="shared" si="1774"/>
        <v>0</v>
      </c>
      <c r="CT1162" s="4" t="b">
        <f t="shared" si="1775"/>
        <v>0</v>
      </c>
      <c r="CU1162" s="4" t="b">
        <f t="shared" si="1776"/>
        <v>0</v>
      </c>
      <c r="CV1162" s="4" t="b">
        <f t="shared" si="1777"/>
        <v>0</v>
      </c>
      <c r="CW1162" s="4" t="b">
        <f t="shared" si="1778"/>
        <v>1</v>
      </c>
      <c r="CX1162" s="4" t="b">
        <f t="shared" si="1779"/>
        <v>0</v>
      </c>
      <c r="CY1162" s="4" t="b">
        <f t="shared" si="1780"/>
        <v>0</v>
      </c>
      <c r="CZ1162" s="4" t="b">
        <f t="shared" si="1781"/>
        <v>0</v>
      </c>
      <c r="DA1162" s="4" t="b">
        <f t="shared" si="1782"/>
        <v>0</v>
      </c>
      <c r="DB1162" s="4" t="b">
        <f t="shared" si="1783"/>
        <v>0</v>
      </c>
      <c r="DC1162" s="4" t="b">
        <f t="shared" si="1784"/>
        <v>1</v>
      </c>
      <c r="DD1162" s="4" t="b">
        <f t="shared" si="1785"/>
        <v>0</v>
      </c>
    </row>
    <row r="1163" spans="1:108">
      <c r="A1163" t="s">
        <v>892</v>
      </c>
      <c r="C1163" t="s">
        <v>888</v>
      </c>
      <c r="F1163" t="s">
        <v>6091</v>
      </c>
      <c r="G1163" t="s">
        <v>851</v>
      </c>
      <c r="H1163" t="s">
        <v>7444</v>
      </c>
      <c r="I1163" t="s">
        <v>7417</v>
      </c>
      <c r="J1163" t="s">
        <v>119</v>
      </c>
      <c r="K1163" t="s">
        <v>109</v>
      </c>
      <c r="L1163" t="s">
        <v>6197</v>
      </c>
      <c r="M1163" t="s">
        <v>6079</v>
      </c>
      <c r="N1163" s="4" t="s">
        <v>893</v>
      </c>
      <c r="O1163" s="4" t="b">
        <f t="shared" si="1692"/>
        <v>0</v>
      </c>
      <c r="P1163" t="b">
        <f t="shared" si="1693"/>
        <v>0</v>
      </c>
      <c r="Q1163" t="b">
        <f t="shared" si="1694"/>
        <v>1</v>
      </c>
      <c r="R1163" t="b">
        <f t="shared" si="1695"/>
        <v>0</v>
      </c>
      <c r="S1163" s="4" t="b">
        <f t="shared" si="1696"/>
        <v>0</v>
      </c>
      <c r="T1163" s="4" t="b">
        <f t="shared" si="1697"/>
        <v>0</v>
      </c>
      <c r="U1163" s="4" t="b">
        <f t="shared" si="1698"/>
        <v>1</v>
      </c>
      <c r="V1163" s="4" t="b">
        <f t="shared" si="1699"/>
        <v>0</v>
      </c>
      <c r="W1163" s="4" t="b">
        <f t="shared" si="1700"/>
        <v>0</v>
      </c>
      <c r="X1163" s="4" t="b">
        <f t="shared" si="1701"/>
        <v>0</v>
      </c>
      <c r="Y1163" s="4" t="b">
        <f t="shared" si="1702"/>
        <v>0</v>
      </c>
      <c r="Z1163" s="4" t="b">
        <f t="shared" si="1703"/>
        <v>0</v>
      </c>
      <c r="AA1163" s="4" t="b">
        <f t="shared" si="1704"/>
        <v>0</v>
      </c>
      <c r="AB1163" t="b">
        <f t="shared" si="1705"/>
        <v>0</v>
      </c>
      <c r="AC1163" t="b">
        <f t="shared" si="1706"/>
        <v>0</v>
      </c>
      <c r="AD1163" t="b">
        <f t="shared" si="1707"/>
        <v>0</v>
      </c>
      <c r="AE1163" t="b">
        <f t="shared" si="1708"/>
        <v>0</v>
      </c>
      <c r="AF1163" t="b">
        <f t="shared" si="1709"/>
        <v>0</v>
      </c>
      <c r="AG1163" t="b">
        <f t="shared" si="1710"/>
        <v>0</v>
      </c>
      <c r="AH1163" t="b">
        <f t="shared" si="1711"/>
        <v>1</v>
      </c>
      <c r="AI1163" t="b">
        <f t="shared" si="1712"/>
        <v>0</v>
      </c>
      <c r="AJ1163" t="b">
        <f t="shared" si="1713"/>
        <v>0</v>
      </c>
      <c r="AK1163" t="b">
        <f t="shared" si="1714"/>
        <v>0</v>
      </c>
      <c r="AL1163" t="b">
        <f t="shared" si="1715"/>
        <v>0</v>
      </c>
      <c r="AM1163" t="b">
        <f t="shared" si="1716"/>
        <v>0</v>
      </c>
      <c r="AN1163" t="b">
        <f t="shared" si="1717"/>
        <v>0</v>
      </c>
      <c r="AO1163" t="b">
        <f t="shared" si="1718"/>
        <v>0</v>
      </c>
      <c r="AP1163" t="b">
        <f t="shared" si="1719"/>
        <v>0</v>
      </c>
      <c r="AQ1163" t="b">
        <f t="shared" si="1720"/>
        <v>0</v>
      </c>
      <c r="AR1163" t="b">
        <f t="shared" si="1721"/>
        <v>0</v>
      </c>
      <c r="AS1163" t="b">
        <f t="shared" si="1722"/>
        <v>0</v>
      </c>
      <c r="AT1163" t="b">
        <f t="shared" si="1723"/>
        <v>0</v>
      </c>
      <c r="AU1163" t="b">
        <f t="shared" si="1724"/>
        <v>0</v>
      </c>
      <c r="AV1163" t="b">
        <f t="shared" si="1725"/>
        <v>0</v>
      </c>
      <c r="AW1163" t="b">
        <f t="shared" si="1726"/>
        <v>0</v>
      </c>
      <c r="AX1163" t="b">
        <f t="shared" si="1727"/>
        <v>0</v>
      </c>
      <c r="AY1163" t="b">
        <f t="shared" si="1728"/>
        <v>0</v>
      </c>
      <c r="AZ1163" t="b">
        <f t="shared" si="1729"/>
        <v>0</v>
      </c>
      <c r="BA1163" t="b">
        <f t="shared" si="1730"/>
        <v>0</v>
      </c>
      <c r="BB1163" t="b">
        <f t="shared" si="1731"/>
        <v>0</v>
      </c>
      <c r="BC1163" t="b">
        <f t="shared" si="1732"/>
        <v>0</v>
      </c>
      <c r="BD1163" t="b">
        <f t="shared" si="1733"/>
        <v>0</v>
      </c>
      <c r="BE1163" t="b">
        <f t="shared" si="1734"/>
        <v>0</v>
      </c>
      <c r="BF1163" t="b">
        <f t="shared" si="1735"/>
        <v>0</v>
      </c>
      <c r="BG1163" t="b">
        <f t="shared" si="1736"/>
        <v>0</v>
      </c>
      <c r="BH1163" t="b">
        <f t="shared" si="1737"/>
        <v>0</v>
      </c>
      <c r="BI1163" t="b">
        <f t="shared" si="1738"/>
        <v>0</v>
      </c>
      <c r="BJ1163" t="b">
        <f t="shared" si="1739"/>
        <v>0</v>
      </c>
      <c r="BK1163" t="b">
        <f t="shared" si="1740"/>
        <v>0</v>
      </c>
      <c r="BL1163" t="b">
        <f t="shared" si="1741"/>
        <v>0</v>
      </c>
      <c r="BM1163" t="b">
        <f t="shared" si="1742"/>
        <v>0</v>
      </c>
      <c r="BN1163" t="b">
        <f t="shared" si="1743"/>
        <v>0</v>
      </c>
      <c r="BO1163" t="b">
        <f t="shared" si="1744"/>
        <v>0</v>
      </c>
      <c r="BP1163" t="b">
        <f t="shared" si="1745"/>
        <v>0</v>
      </c>
      <c r="BQ1163" t="b">
        <f t="shared" si="1746"/>
        <v>0</v>
      </c>
      <c r="BR1163" t="b">
        <f t="shared" si="1747"/>
        <v>0</v>
      </c>
      <c r="BS1163" t="b">
        <f t="shared" si="1748"/>
        <v>0</v>
      </c>
      <c r="BT1163" t="b">
        <f t="shared" si="1749"/>
        <v>0</v>
      </c>
      <c r="BU1163" t="b">
        <f t="shared" si="1750"/>
        <v>0</v>
      </c>
      <c r="BV1163" t="b">
        <f t="shared" si="1751"/>
        <v>1</v>
      </c>
      <c r="BW1163" t="b">
        <f t="shared" si="1752"/>
        <v>0</v>
      </c>
      <c r="BX1163" t="b">
        <f t="shared" si="1753"/>
        <v>0</v>
      </c>
      <c r="BY1163" t="b">
        <f t="shared" si="1754"/>
        <v>0</v>
      </c>
      <c r="BZ1163" t="b">
        <f t="shared" si="1755"/>
        <v>0</v>
      </c>
      <c r="CA1163" t="b">
        <f t="shared" si="1756"/>
        <v>0</v>
      </c>
      <c r="CB1163" t="b">
        <f t="shared" si="1757"/>
        <v>0</v>
      </c>
      <c r="CC1163" t="b">
        <f t="shared" si="1758"/>
        <v>0</v>
      </c>
      <c r="CD1163" t="b">
        <f t="shared" si="1759"/>
        <v>0</v>
      </c>
      <c r="CE1163" t="b">
        <f t="shared" si="1760"/>
        <v>0</v>
      </c>
      <c r="CF1163" t="b">
        <f t="shared" si="1761"/>
        <v>0</v>
      </c>
      <c r="CG1163" t="b">
        <f t="shared" si="1762"/>
        <v>0</v>
      </c>
      <c r="CH1163" t="b">
        <f t="shared" si="1763"/>
        <v>0</v>
      </c>
      <c r="CI1163" t="b">
        <f t="shared" si="1764"/>
        <v>0</v>
      </c>
      <c r="CJ1163" t="b">
        <f t="shared" si="1765"/>
        <v>0</v>
      </c>
      <c r="CK1163" t="b">
        <f t="shared" si="1766"/>
        <v>0</v>
      </c>
      <c r="CL1163" t="b">
        <f t="shared" si="1767"/>
        <v>0</v>
      </c>
      <c r="CM1163" t="b">
        <f t="shared" si="1768"/>
        <v>0</v>
      </c>
      <c r="CN1163" t="b">
        <f t="shared" si="1769"/>
        <v>0</v>
      </c>
      <c r="CO1163" t="b">
        <f t="shared" si="1770"/>
        <v>0</v>
      </c>
      <c r="CP1163" t="b">
        <f t="shared" si="1771"/>
        <v>0</v>
      </c>
      <c r="CQ1163" t="b">
        <f t="shared" si="1772"/>
        <v>0</v>
      </c>
      <c r="CR1163" t="b">
        <f t="shared" si="1773"/>
        <v>0</v>
      </c>
      <c r="CS1163" t="b">
        <f t="shared" si="1774"/>
        <v>0</v>
      </c>
      <c r="CT1163" t="b">
        <f t="shared" si="1775"/>
        <v>0</v>
      </c>
      <c r="CU1163" t="b">
        <f t="shared" si="1776"/>
        <v>0</v>
      </c>
      <c r="CV1163" t="b">
        <f t="shared" si="1777"/>
        <v>0</v>
      </c>
      <c r="CW1163" t="b">
        <f t="shared" si="1778"/>
        <v>0</v>
      </c>
      <c r="CX1163" t="b">
        <f t="shared" si="1779"/>
        <v>0</v>
      </c>
      <c r="CY1163" t="b">
        <f t="shared" si="1780"/>
        <v>0</v>
      </c>
      <c r="CZ1163" t="b">
        <f t="shared" si="1781"/>
        <v>0</v>
      </c>
      <c r="DA1163" t="b">
        <f t="shared" si="1782"/>
        <v>0</v>
      </c>
      <c r="DB1163" t="b">
        <f t="shared" si="1783"/>
        <v>0</v>
      </c>
      <c r="DC1163" t="b">
        <f t="shared" si="1784"/>
        <v>0</v>
      </c>
      <c r="DD1163" t="b">
        <f t="shared" si="1785"/>
        <v>0</v>
      </c>
    </row>
    <row r="1164" spans="1:108">
      <c r="A1164" s="4" t="s">
        <v>894</v>
      </c>
      <c r="C1164" t="s">
        <v>895</v>
      </c>
      <c r="D1164" s="4"/>
      <c r="E1164" s="4"/>
      <c r="F1164" t="s">
        <v>6091</v>
      </c>
      <c r="G1164" t="s">
        <v>851</v>
      </c>
      <c r="H1164" t="s">
        <v>7444</v>
      </c>
      <c r="I1164" t="s">
        <v>7417</v>
      </c>
      <c r="J1164" s="4" t="s">
        <v>16</v>
      </c>
      <c r="K1164" s="4" t="s">
        <v>16</v>
      </c>
      <c r="L1164" s="88" t="s">
        <v>7623</v>
      </c>
      <c r="M1164" s="4" t="s">
        <v>896</v>
      </c>
      <c r="N1164" s="4" t="s">
        <v>897</v>
      </c>
      <c r="O1164" s="4" t="b">
        <f t="shared" si="1692"/>
        <v>1</v>
      </c>
      <c r="P1164" s="4" t="b">
        <f t="shared" si="1693"/>
        <v>1</v>
      </c>
      <c r="Q1164" s="4" t="b">
        <f t="shared" si="1694"/>
        <v>1</v>
      </c>
      <c r="R1164" s="4" t="b">
        <f t="shared" si="1695"/>
        <v>0</v>
      </c>
      <c r="S1164" s="4" t="b">
        <f t="shared" si="1696"/>
        <v>1</v>
      </c>
      <c r="T1164" s="4" t="b">
        <f t="shared" si="1697"/>
        <v>1</v>
      </c>
      <c r="U1164" s="4" t="b">
        <f t="shared" si="1698"/>
        <v>1</v>
      </c>
      <c r="V1164" s="4" t="b">
        <f t="shared" si="1699"/>
        <v>1</v>
      </c>
      <c r="W1164" s="4" t="b">
        <f t="shared" si="1700"/>
        <v>1</v>
      </c>
      <c r="X1164" s="4" t="b">
        <f t="shared" si="1701"/>
        <v>1</v>
      </c>
      <c r="Y1164" s="4" t="b">
        <f t="shared" si="1702"/>
        <v>0</v>
      </c>
      <c r="Z1164" s="4" t="b">
        <f t="shared" si="1703"/>
        <v>0</v>
      </c>
      <c r="AA1164" s="4" t="b">
        <f t="shared" si="1704"/>
        <v>1</v>
      </c>
      <c r="AB1164" s="4" t="b">
        <f t="shared" si="1705"/>
        <v>1</v>
      </c>
      <c r="AC1164" s="4" t="b">
        <f t="shared" si="1706"/>
        <v>0</v>
      </c>
      <c r="AD1164" s="4" t="b">
        <f t="shared" si="1707"/>
        <v>0</v>
      </c>
      <c r="AE1164" s="4" t="b">
        <f t="shared" si="1708"/>
        <v>0</v>
      </c>
      <c r="AF1164" s="4" t="b">
        <f t="shared" si="1709"/>
        <v>0</v>
      </c>
      <c r="AG1164" s="4" t="b">
        <f t="shared" si="1710"/>
        <v>0</v>
      </c>
      <c r="AH1164" s="4" t="b">
        <f t="shared" si="1711"/>
        <v>1</v>
      </c>
      <c r="AI1164" s="4" t="b">
        <f t="shared" si="1712"/>
        <v>1</v>
      </c>
      <c r="AJ1164" s="4" t="b">
        <f t="shared" si="1713"/>
        <v>0</v>
      </c>
      <c r="AK1164" s="4" t="b">
        <f t="shared" si="1714"/>
        <v>0</v>
      </c>
      <c r="AL1164" s="4" t="b">
        <f t="shared" si="1715"/>
        <v>1</v>
      </c>
      <c r="AM1164" s="4" t="b">
        <f t="shared" si="1716"/>
        <v>1</v>
      </c>
      <c r="AN1164" s="4" t="b">
        <f t="shared" si="1717"/>
        <v>0</v>
      </c>
      <c r="AO1164" s="4" t="b">
        <f t="shared" si="1718"/>
        <v>0</v>
      </c>
      <c r="AP1164" s="4" t="b">
        <f t="shared" si="1719"/>
        <v>0</v>
      </c>
      <c r="AQ1164" s="4" t="b">
        <f t="shared" si="1720"/>
        <v>0</v>
      </c>
      <c r="AR1164" s="4" t="b">
        <f t="shared" si="1721"/>
        <v>0</v>
      </c>
      <c r="AS1164" s="4" t="b">
        <f t="shared" si="1722"/>
        <v>0</v>
      </c>
      <c r="AT1164" s="4" t="b">
        <f t="shared" si="1723"/>
        <v>0</v>
      </c>
      <c r="AU1164" s="4" t="b">
        <f t="shared" si="1724"/>
        <v>0</v>
      </c>
      <c r="AV1164" s="4" t="b">
        <f t="shared" si="1725"/>
        <v>0</v>
      </c>
      <c r="AW1164" s="4" t="b">
        <f t="shared" si="1726"/>
        <v>0</v>
      </c>
      <c r="AX1164" s="4" t="b">
        <f t="shared" si="1727"/>
        <v>0</v>
      </c>
      <c r="AY1164" s="4" t="b">
        <f t="shared" si="1728"/>
        <v>0</v>
      </c>
      <c r="AZ1164" s="4" t="b">
        <f t="shared" si="1729"/>
        <v>1</v>
      </c>
      <c r="BA1164" s="4" t="b">
        <f t="shared" si="1730"/>
        <v>0</v>
      </c>
      <c r="BB1164" s="4" t="b">
        <f t="shared" si="1731"/>
        <v>0</v>
      </c>
      <c r="BC1164" s="4" t="b">
        <f t="shared" si="1732"/>
        <v>0</v>
      </c>
      <c r="BD1164" s="4" t="b">
        <f t="shared" si="1733"/>
        <v>0</v>
      </c>
      <c r="BE1164" s="4" t="b">
        <f t="shared" si="1734"/>
        <v>0</v>
      </c>
      <c r="BF1164" s="4" t="b">
        <f t="shared" si="1735"/>
        <v>0</v>
      </c>
      <c r="BG1164" s="4" t="b">
        <f t="shared" si="1736"/>
        <v>0</v>
      </c>
      <c r="BH1164" s="4" t="b">
        <f t="shared" si="1737"/>
        <v>1</v>
      </c>
      <c r="BI1164" s="4" t="b">
        <f t="shared" si="1738"/>
        <v>0</v>
      </c>
      <c r="BJ1164" s="4" t="b">
        <f t="shared" si="1739"/>
        <v>0</v>
      </c>
      <c r="BK1164" s="4" t="b">
        <f t="shared" si="1740"/>
        <v>1</v>
      </c>
      <c r="BL1164" s="4" t="b">
        <f t="shared" si="1741"/>
        <v>1</v>
      </c>
      <c r="BM1164" s="4" t="b">
        <f t="shared" si="1742"/>
        <v>0</v>
      </c>
      <c r="BN1164" s="4" t="b">
        <f t="shared" si="1743"/>
        <v>1</v>
      </c>
      <c r="BO1164" s="4" t="b">
        <f t="shared" si="1744"/>
        <v>1</v>
      </c>
      <c r="BP1164" s="4" t="b">
        <f t="shared" si="1745"/>
        <v>1</v>
      </c>
      <c r="BQ1164" s="4" t="b">
        <f t="shared" si="1746"/>
        <v>0</v>
      </c>
      <c r="BR1164" s="4" t="b">
        <f t="shared" si="1747"/>
        <v>0</v>
      </c>
      <c r="BS1164" s="4" t="b">
        <f t="shared" si="1748"/>
        <v>1</v>
      </c>
      <c r="BT1164" s="4" t="b">
        <f t="shared" si="1749"/>
        <v>0</v>
      </c>
      <c r="BU1164" s="4" t="b">
        <f t="shared" si="1750"/>
        <v>0</v>
      </c>
      <c r="BV1164" s="4" t="b">
        <f t="shared" si="1751"/>
        <v>1</v>
      </c>
      <c r="BW1164" s="4" t="b">
        <f t="shared" si="1752"/>
        <v>1</v>
      </c>
      <c r="BX1164" s="4" t="b">
        <f t="shared" si="1753"/>
        <v>0</v>
      </c>
      <c r="BY1164" s="4" t="b">
        <f t="shared" si="1754"/>
        <v>0</v>
      </c>
      <c r="BZ1164" s="4" t="b">
        <f t="shared" si="1755"/>
        <v>0</v>
      </c>
      <c r="CA1164" s="4" t="b">
        <f t="shared" si="1756"/>
        <v>0</v>
      </c>
      <c r="CB1164" s="4" t="b">
        <f t="shared" si="1757"/>
        <v>1</v>
      </c>
      <c r="CC1164" s="4" t="b">
        <f t="shared" si="1758"/>
        <v>0</v>
      </c>
      <c r="CD1164" s="4" t="b">
        <f t="shared" si="1759"/>
        <v>1</v>
      </c>
      <c r="CE1164" s="4" t="b">
        <f t="shared" si="1760"/>
        <v>1</v>
      </c>
      <c r="CF1164" s="4" t="b">
        <f t="shared" si="1761"/>
        <v>1</v>
      </c>
      <c r="CG1164" s="4" t="b">
        <f t="shared" si="1762"/>
        <v>1</v>
      </c>
      <c r="CH1164" s="4" t="b">
        <f t="shared" si="1763"/>
        <v>1</v>
      </c>
      <c r="CI1164" s="4" t="b">
        <f t="shared" si="1764"/>
        <v>0</v>
      </c>
      <c r="CJ1164" s="4" t="b">
        <f t="shared" si="1765"/>
        <v>0</v>
      </c>
      <c r="CK1164" s="4" t="b">
        <f t="shared" si="1766"/>
        <v>0</v>
      </c>
      <c r="CL1164" s="4" t="b">
        <f t="shared" si="1767"/>
        <v>0</v>
      </c>
      <c r="CM1164" s="4" t="b">
        <f t="shared" si="1768"/>
        <v>0</v>
      </c>
      <c r="CN1164" s="4" t="b">
        <f t="shared" si="1769"/>
        <v>0</v>
      </c>
      <c r="CO1164" s="4" t="b">
        <f t="shared" si="1770"/>
        <v>0</v>
      </c>
      <c r="CP1164" s="4" t="b">
        <f t="shared" si="1771"/>
        <v>0</v>
      </c>
      <c r="CQ1164" s="4" t="b">
        <f t="shared" si="1772"/>
        <v>0</v>
      </c>
      <c r="CR1164" s="4" t="b">
        <f t="shared" si="1773"/>
        <v>0</v>
      </c>
      <c r="CS1164" s="4" t="b">
        <f t="shared" si="1774"/>
        <v>0</v>
      </c>
      <c r="CT1164" s="4" t="b">
        <f t="shared" si="1775"/>
        <v>0</v>
      </c>
      <c r="CU1164" s="4" t="b">
        <f t="shared" si="1776"/>
        <v>0</v>
      </c>
      <c r="CV1164" s="4" t="b">
        <f t="shared" si="1777"/>
        <v>0</v>
      </c>
      <c r="CW1164" s="4" t="b">
        <f t="shared" si="1778"/>
        <v>0</v>
      </c>
      <c r="CX1164" s="4" t="b">
        <f t="shared" si="1779"/>
        <v>0</v>
      </c>
      <c r="CY1164" s="4" t="b">
        <f t="shared" si="1780"/>
        <v>0</v>
      </c>
      <c r="CZ1164" s="4" t="b">
        <f t="shared" si="1781"/>
        <v>0</v>
      </c>
      <c r="DA1164" s="4" t="b">
        <f t="shared" si="1782"/>
        <v>0</v>
      </c>
      <c r="DB1164" s="4" t="b">
        <f t="shared" si="1783"/>
        <v>1</v>
      </c>
      <c r="DC1164" s="4" t="b">
        <f t="shared" si="1784"/>
        <v>0</v>
      </c>
      <c r="DD1164" s="4" t="b">
        <f t="shared" si="1785"/>
        <v>0</v>
      </c>
    </row>
    <row r="1165" spans="1:108">
      <c r="A1165" s="4" t="s">
        <v>898</v>
      </c>
      <c r="C1165" t="s">
        <v>895</v>
      </c>
      <c r="D1165" s="4"/>
      <c r="E1165" s="4"/>
      <c r="F1165" t="s">
        <v>6091</v>
      </c>
      <c r="G1165" t="s">
        <v>851</v>
      </c>
      <c r="H1165" t="s">
        <v>7444</v>
      </c>
      <c r="I1165" t="s">
        <v>7417</v>
      </c>
      <c r="J1165" s="4" t="s">
        <v>165</v>
      </c>
      <c r="K1165" s="4" t="s">
        <v>114</v>
      </c>
      <c r="L1165" s="4" t="s">
        <v>6376</v>
      </c>
      <c r="M1165" t="s">
        <v>6079</v>
      </c>
      <c r="N1165" s="4" t="s">
        <v>899</v>
      </c>
      <c r="O1165" s="4" t="b">
        <f t="shared" si="1692"/>
        <v>1</v>
      </c>
      <c r="P1165" s="4" t="b">
        <f t="shared" si="1693"/>
        <v>1</v>
      </c>
      <c r="Q1165" s="4" t="b">
        <f t="shared" si="1694"/>
        <v>1</v>
      </c>
      <c r="R1165" s="4" t="b">
        <f t="shared" si="1695"/>
        <v>1</v>
      </c>
      <c r="S1165" s="4" t="b">
        <f t="shared" si="1696"/>
        <v>1</v>
      </c>
      <c r="T1165" s="4" t="b">
        <f t="shared" si="1697"/>
        <v>1</v>
      </c>
      <c r="U1165" s="4" t="b">
        <f t="shared" si="1698"/>
        <v>1</v>
      </c>
      <c r="V1165" s="4" t="b">
        <f t="shared" si="1699"/>
        <v>1</v>
      </c>
      <c r="W1165" s="4" t="b">
        <f t="shared" si="1700"/>
        <v>1</v>
      </c>
      <c r="X1165" s="4" t="b">
        <f t="shared" si="1701"/>
        <v>1</v>
      </c>
      <c r="Y1165" s="4" t="b">
        <f t="shared" si="1702"/>
        <v>1</v>
      </c>
      <c r="Z1165" s="4" t="b">
        <f t="shared" si="1703"/>
        <v>1</v>
      </c>
      <c r="AA1165" s="4" t="b">
        <f t="shared" si="1704"/>
        <v>1</v>
      </c>
      <c r="AB1165" s="4" t="b">
        <f t="shared" si="1705"/>
        <v>1</v>
      </c>
      <c r="AC1165" s="4" t="b">
        <f t="shared" si="1706"/>
        <v>0</v>
      </c>
      <c r="AD1165" s="4" t="b">
        <f t="shared" si="1707"/>
        <v>1</v>
      </c>
      <c r="AE1165" s="4" t="b">
        <f t="shared" si="1708"/>
        <v>1</v>
      </c>
      <c r="AF1165" s="4" t="b">
        <f t="shared" si="1709"/>
        <v>1</v>
      </c>
      <c r="AG1165" s="4" t="b">
        <f t="shared" si="1710"/>
        <v>1</v>
      </c>
      <c r="AH1165" s="4" t="b">
        <f t="shared" si="1711"/>
        <v>1</v>
      </c>
      <c r="AI1165" s="4" t="b">
        <f t="shared" si="1712"/>
        <v>1</v>
      </c>
      <c r="AJ1165" s="4" t="b">
        <f t="shared" si="1713"/>
        <v>0</v>
      </c>
      <c r="AK1165" s="4" t="b">
        <f t="shared" si="1714"/>
        <v>1</v>
      </c>
      <c r="AL1165" s="4" t="b">
        <f t="shared" si="1715"/>
        <v>1</v>
      </c>
      <c r="AM1165" s="4" t="b">
        <f t="shared" si="1716"/>
        <v>1</v>
      </c>
      <c r="AN1165" s="4" t="b">
        <f t="shared" si="1717"/>
        <v>1</v>
      </c>
      <c r="AO1165" s="4" t="b">
        <f t="shared" si="1718"/>
        <v>0</v>
      </c>
      <c r="AP1165" s="4" t="b">
        <f t="shared" si="1719"/>
        <v>1</v>
      </c>
      <c r="AQ1165" s="4" t="b">
        <f t="shared" si="1720"/>
        <v>1</v>
      </c>
      <c r="AR1165" s="4" t="b">
        <f t="shared" si="1721"/>
        <v>1</v>
      </c>
      <c r="AS1165" s="4" t="b">
        <f t="shared" si="1722"/>
        <v>0</v>
      </c>
      <c r="AT1165" s="4" t="b">
        <f t="shared" si="1723"/>
        <v>1</v>
      </c>
      <c r="AU1165" s="4" t="b">
        <f t="shared" si="1724"/>
        <v>1</v>
      </c>
      <c r="AV1165" s="4" t="b">
        <f t="shared" si="1725"/>
        <v>1</v>
      </c>
      <c r="AW1165" s="4" t="b">
        <f t="shared" si="1726"/>
        <v>1</v>
      </c>
      <c r="AX1165" s="4" t="b">
        <f t="shared" si="1727"/>
        <v>1</v>
      </c>
      <c r="AY1165" s="4" t="b">
        <f t="shared" si="1728"/>
        <v>1</v>
      </c>
      <c r="AZ1165" s="4" t="b">
        <f t="shared" si="1729"/>
        <v>1</v>
      </c>
      <c r="BA1165" s="4" t="b">
        <f t="shared" si="1730"/>
        <v>1</v>
      </c>
      <c r="BB1165" s="4" t="b">
        <f t="shared" si="1731"/>
        <v>0</v>
      </c>
      <c r="BC1165" s="4" t="b">
        <f t="shared" si="1732"/>
        <v>1</v>
      </c>
      <c r="BD1165" s="4" t="b">
        <f t="shared" si="1733"/>
        <v>1</v>
      </c>
      <c r="BE1165" s="4" t="b">
        <f t="shared" si="1734"/>
        <v>1</v>
      </c>
      <c r="BF1165" s="4" t="b">
        <f t="shared" si="1735"/>
        <v>1</v>
      </c>
      <c r="BG1165" s="4" t="b">
        <f t="shared" si="1736"/>
        <v>1</v>
      </c>
      <c r="BH1165" s="4" t="b">
        <f t="shared" si="1737"/>
        <v>1</v>
      </c>
      <c r="BI1165" s="4" t="b">
        <f t="shared" si="1738"/>
        <v>1</v>
      </c>
      <c r="BJ1165" s="4" t="b">
        <f t="shared" si="1739"/>
        <v>0</v>
      </c>
      <c r="BK1165" s="4" t="b">
        <f t="shared" si="1740"/>
        <v>1</v>
      </c>
      <c r="BL1165" s="4" t="b">
        <f t="shared" si="1741"/>
        <v>1</v>
      </c>
      <c r="BM1165" s="4" t="b">
        <f t="shared" si="1742"/>
        <v>1</v>
      </c>
      <c r="BN1165" s="4" t="b">
        <f t="shared" si="1743"/>
        <v>1</v>
      </c>
      <c r="BO1165" s="4" t="b">
        <f t="shared" si="1744"/>
        <v>1</v>
      </c>
      <c r="BP1165" s="4" t="b">
        <f t="shared" si="1745"/>
        <v>1</v>
      </c>
      <c r="BQ1165" s="4" t="b">
        <f t="shared" si="1746"/>
        <v>1</v>
      </c>
      <c r="BR1165" s="4" t="b">
        <f t="shared" si="1747"/>
        <v>1</v>
      </c>
      <c r="BS1165" s="4" t="b">
        <f t="shared" si="1748"/>
        <v>1</v>
      </c>
      <c r="BT1165" s="4" t="b">
        <f t="shared" si="1749"/>
        <v>1</v>
      </c>
      <c r="BU1165" s="4" t="b">
        <f t="shared" si="1750"/>
        <v>1</v>
      </c>
      <c r="BV1165" s="4" t="b">
        <f t="shared" si="1751"/>
        <v>1</v>
      </c>
      <c r="BW1165" s="4" t="b">
        <f t="shared" si="1752"/>
        <v>0</v>
      </c>
      <c r="BX1165" s="4" t="b">
        <f t="shared" si="1753"/>
        <v>1</v>
      </c>
      <c r="BY1165" s="4" t="b">
        <f t="shared" si="1754"/>
        <v>1</v>
      </c>
      <c r="BZ1165" s="4" t="b">
        <f t="shared" si="1755"/>
        <v>1</v>
      </c>
      <c r="CA1165" s="4" t="b">
        <f t="shared" si="1756"/>
        <v>0</v>
      </c>
      <c r="CB1165" s="4" t="b">
        <f t="shared" si="1757"/>
        <v>1</v>
      </c>
      <c r="CC1165" s="4" t="b">
        <f t="shared" si="1758"/>
        <v>1</v>
      </c>
      <c r="CD1165" s="4" t="b">
        <f t="shared" si="1759"/>
        <v>1</v>
      </c>
      <c r="CE1165" s="4" t="b">
        <f t="shared" si="1760"/>
        <v>1</v>
      </c>
      <c r="CF1165" s="4" t="b">
        <f t="shared" si="1761"/>
        <v>0</v>
      </c>
      <c r="CG1165" s="4" t="b">
        <f t="shared" si="1762"/>
        <v>1</v>
      </c>
      <c r="CH1165" s="4" t="b">
        <f t="shared" si="1763"/>
        <v>1</v>
      </c>
      <c r="CI1165" s="4" t="b">
        <f t="shared" si="1764"/>
        <v>1</v>
      </c>
      <c r="CJ1165" s="4" t="b">
        <f t="shared" si="1765"/>
        <v>1</v>
      </c>
      <c r="CK1165" s="4" t="b">
        <f t="shared" si="1766"/>
        <v>1</v>
      </c>
      <c r="CL1165" s="4" t="b">
        <f t="shared" si="1767"/>
        <v>0</v>
      </c>
      <c r="CM1165" s="4" t="b">
        <f t="shared" si="1768"/>
        <v>1</v>
      </c>
      <c r="CN1165" s="4" t="b">
        <f t="shared" si="1769"/>
        <v>1</v>
      </c>
      <c r="CO1165" s="4" t="b">
        <f t="shared" si="1770"/>
        <v>0</v>
      </c>
      <c r="CP1165" s="4" t="b">
        <f t="shared" si="1771"/>
        <v>0</v>
      </c>
      <c r="CQ1165" s="4" t="b">
        <f t="shared" si="1772"/>
        <v>0</v>
      </c>
      <c r="CR1165" s="4" t="b">
        <f t="shared" si="1773"/>
        <v>1</v>
      </c>
      <c r="CS1165" s="4" t="b">
        <f t="shared" si="1774"/>
        <v>1</v>
      </c>
      <c r="CT1165" s="4" t="b">
        <f t="shared" si="1775"/>
        <v>0</v>
      </c>
      <c r="CU1165" s="4" t="b">
        <f t="shared" si="1776"/>
        <v>0</v>
      </c>
      <c r="CV1165" s="4" t="b">
        <f t="shared" si="1777"/>
        <v>1</v>
      </c>
      <c r="CW1165" s="4" t="b">
        <f t="shared" si="1778"/>
        <v>0</v>
      </c>
      <c r="CX1165" s="4" t="b">
        <f t="shared" si="1779"/>
        <v>1</v>
      </c>
      <c r="CY1165" s="4" t="b">
        <f t="shared" si="1780"/>
        <v>1</v>
      </c>
      <c r="CZ1165" s="4" t="b">
        <f t="shared" si="1781"/>
        <v>1</v>
      </c>
      <c r="DA1165" s="4" t="b">
        <f t="shared" si="1782"/>
        <v>1</v>
      </c>
      <c r="DB1165" s="4" t="b">
        <f t="shared" si="1783"/>
        <v>0</v>
      </c>
      <c r="DC1165" s="4" t="b">
        <f t="shared" si="1784"/>
        <v>1</v>
      </c>
      <c r="DD1165" s="4" t="b">
        <f t="shared" si="1785"/>
        <v>0</v>
      </c>
    </row>
    <row r="1166" spans="1:108">
      <c r="A1166" t="s">
        <v>900</v>
      </c>
      <c r="C1166" t="s">
        <v>895</v>
      </c>
      <c r="F1166" t="s">
        <v>6091</v>
      </c>
      <c r="G1166" t="s">
        <v>851</v>
      </c>
      <c r="H1166" t="s">
        <v>7444</v>
      </c>
      <c r="I1166" t="s">
        <v>7417</v>
      </c>
      <c r="J1166" t="s">
        <v>143</v>
      </c>
      <c r="K1166" t="s">
        <v>143</v>
      </c>
      <c r="L1166" t="s">
        <v>7624</v>
      </c>
      <c r="M1166" t="s">
        <v>6079</v>
      </c>
      <c r="N1166" s="4" t="s">
        <v>69</v>
      </c>
      <c r="O1166" s="4" t="b">
        <f t="shared" si="1692"/>
        <v>0</v>
      </c>
      <c r="P1166" t="b">
        <f t="shared" si="1693"/>
        <v>0</v>
      </c>
      <c r="Q1166" t="b">
        <f t="shared" si="1694"/>
        <v>1</v>
      </c>
      <c r="R1166" t="b">
        <f t="shared" si="1695"/>
        <v>0</v>
      </c>
      <c r="S1166" s="4" t="b">
        <f t="shared" si="1696"/>
        <v>0</v>
      </c>
      <c r="T1166" s="4" t="b">
        <f t="shared" si="1697"/>
        <v>0</v>
      </c>
      <c r="U1166" s="4" t="b">
        <f t="shared" si="1698"/>
        <v>1</v>
      </c>
      <c r="V1166" s="4" t="b">
        <f t="shared" si="1699"/>
        <v>0</v>
      </c>
      <c r="W1166" s="4" t="b">
        <f t="shared" si="1700"/>
        <v>0</v>
      </c>
      <c r="X1166" s="4" t="b">
        <f t="shared" si="1701"/>
        <v>0</v>
      </c>
      <c r="Y1166" s="4" t="b">
        <f t="shared" si="1702"/>
        <v>0</v>
      </c>
      <c r="Z1166" s="4" t="b">
        <f t="shared" si="1703"/>
        <v>0</v>
      </c>
      <c r="AA1166" s="4" t="b">
        <f t="shared" si="1704"/>
        <v>0</v>
      </c>
      <c r="AB1166" t="b">
        <f t="shared" si="1705"/>
        <v>0</v>
      </c>
      <c r="AC1166" t="b">
        <f t="shared" si="1706"/>
        <v>0</v>
      </c>
      <c r="AD1166" t="b">
        <f t="shared" si="1707"/>
        <v>0</v>
      </c>
      <c r="AE1166" t="b">
        <f t="shared" si="1708"/>
        <v>0</v>
      </c>
      <c r="AF1166" t="b">
        <f t="shared" si="1709"/>
        <v>0</v>
      </c>
      <c r="AG1166" t="b">
        <f t="shared" si="1710"/>
        <v>0</v>
      </c>
      <c r="AH1166" t="b">
        <f t="shared" si="1711"/>
        <v>0</v>
      </c>
      <c r="AI1166" t="b">
        <f t="shared" si="1712"/>
        <v>0</v>
      </c>
      <c r="AJ1166" t="b">
        <f t="shared" si="1713"/>
        <v>0</v>
      </c>
      <c r="AK1166" t="b">
        <f t="shared" si="1714"/>
        <v>0</v>
      </c>
      <c r="AL1166" t="b">
        <f t="shared" si="1715"/>
        <v>0</v>
      </c>
      <c r="AM1166" t="b">
        <f t="shared" si="1716"/>
        <v>0</v>
      </c>
      <c r="AN1166" t="b">
        <f t="shared" si="1717"/>
        <v>0</v>
      </c>
      <c r="AO1166" t="b">
        <f t="shared" si="1718"/>
        <v>0</v>
      </c>
      <c r="AP1166" t="b">
        <f t="shared" si="1719"/>
        <v>0</v>
      </c>
      <c r="AQ1166" t="b">
        <f t="shared" si="1720"/>
        <v>0</v>
      </c>
      <c r="AR1166" t="b">
        <f t="shared" si="1721"/>
        <v>0</v>
      </c>
      <c r="AS1166" t="b">
        <f t="shared" si="1722"/>
        <v>0</v>
      </c>
      <c r="AT1166" t="b">
        <f t="shared" si="1723"/>
        <v>0</v>
      </c>
      <c r="AU1166" t="b">
        <f t="shared" si="1724"/>
        <v>0</v>
      </c>
      <c r="AV1166" t="b">
        <f t="shared" si="1725"/>
        <v>0</v>
      </c>
      <c r="AW1166" t="b">
        <f t="shared" si="1726"/>
        <v>0</v>
      </c>
      <c r="AX1166" t="b">
        <f t="shared" si="1727"/>
        <v>0</v>
      </c>
      <c r="AY1166" t="b">
        <f t="shared" si="1728"/>
        <v>0</v>
      </c>
      <c r="AZ1166" t="b">
        <f t="shared" si="1729"/>
        <v>0</v>
      </c>
      <c r="BA1166" t="b">
        <f t="shared" si="1730"/>
        <v>0</v>
      </c>
      <c r="BB1166" t="b">
        <f t="shared" si="1731"/>
        <v>0</v>
      </c>
      <c r="BC1166" t="b">
        <f t="shared" si="1732"/>
        <v>0</v>
      </c>
      <c r="BD1166" t="b">
        <f t="shared" si="1733"/>
        <v>0</v>
      </c>
      <c r="BE1166" t="b">
        <f t="shared" si="1734"/>
        <v>0</v>
      </c>
      <c r="BF1166" t="b">
        <f t="shared" si="1735"/>
        <v>0</v>
      </c>
      <c r="BG1166" t="b">
        <f t="shared" si="1736"/>
        <v>0</v>
      </c>
      <c r="BH1166" t="b">
        <f t="shared" si="1737"/>
        <v>0</v>
      </c>
      <c r="BI1166" t="b">
        <f t="shared" si="1738"/>
        <v>0</v>
      </c>
      <c r="BJ1166" t="b">
        <f t="shared" si="1739"/>
        <v>0</v>
      </c>
      <c r="BK1166" t="b">
        <f t="shared" si="1740"/>
        <v>0</v>
      </c>
      <c r="BL1166" t="b">
        <f t="shared" si="1741"/>
        <v>0</v>
      </c>
      <c r="BM1166" t="b">
        <f t="shared" si="1742"/>
        <v>0</v>
      </c>
      <c r="BN1166" t="b">
        <f t="shared" si="1743"/>
        <v>0</v>
      </c>
      <c r="BO1166" t="b">
        <f t="shared" si="1744"/>
        <v>0</v>
      </c>
      <c r="BP1166" t="b">
        <f t="shared" si="1745"/>
        <v>0</v>
      </c>
      <c r="BQ1166" t="b">
        <f t="shared" si="1746"/>
        <v>0</v>
      </c>
      <c r="BR1166" t="b">
        <f t="shared" si="1747"/>
        <v>0</v>
      </c>
      <c r="BS1166" t="b">
        <f t="shared" si="1748"/>
        <v>0</v>
      </c>
      <c r="BT1166" t="b">
        <f t="shared" si="1749"/>
        <v>0</v>
      </c>
      <c r="BU1166" t="b">
        <f t="shared" si="1750"/>
        <v>0</v>
      </c>
      <c r="BV1166" t="b">
        <f t="shared" si="1751"/>
        <v>1</v>
      </c>
      <c r="BW1166" t="b">
        <f t="shared" si="1752"/>
        <v>0</v>
      </c>
      <c r="BX1166" t="b">
        <f t="shared" si="1753"/>
        <v>0</v>
      </c>
      <c r="BY1166" t="b">
        <f t="shared" si="1754"/>
        <v>0</v>
      </c>
      <c r="BZ1166" t="b">
        <f t="shared" si="1755"/>
        <v>0</v>
      </c>
      <c r="CA1166" t="b">
        <f t="shared" si="1756"/>
        <v>0</v>
      </c>
      <c r="CB1166" t="b">
        <f t="shared" si="1757"/>
        <v>0</v>
      </c>
      <c r="CC1166" t="b">
        <f t="shared" si="1758"/>
        <v>0</v>
      </c>
      <c r="CD1166" t="b">
        <f t="shared" si="1759"/>
        <v>0</v>
      </c>
      <c r="CE1166" t="b">
        <f t="shared" si="1760"/>
        <v>0</v>
      </c>
      <c r="CF1166" t="b">
        <f t="shared" si="1761"/>
        <v>0</v>
      </c>
      <c r="CG1166" t="b">
        <f t="shared" si="1762"/>
        <v>0</v>
      </c>
      <c r="CH1166" t="b">
        <f t="shared" si="1763"/>
        <v>0</v>
      </c>
      <c r="CI1166" t="b">
        <f t="shared" si="1764"/>
        <v>0</v>
      </c>
      <c r="CJ1166" t="b">
        <f t="shared" si="1765"/>
        <v>0</v>
      </c>
      <c r="CK1166" t="b">
        <f t="shared" si="1766"/>
        <v>0</v>
      </c>
      <c r="CL1166" t="b">
        <f t="shared" si="1767"/>
        <v>0</v>
      </c>
      <c r="CM1166" t="b">
        <f t="shared" si="1768"/>
        <v>0</v>
      </c>
      <c r="CN1166" t="b">
        <f t="shared" si="1769"/>
        <v>0</v>
      </c>
      <c r="CO1166" t="b">
        <f t="shared" si="1770"/>
        <v>0</v>
      </c>
      <c r="CP1166" t="b">
        <f t="shared" si="1771"/>
        <v>0</v>
      </c>
      <c r="CQ1166" t="b">
        <f t="shared" si="1772"/>
        <v>0</v>
      </c>
      <c r="CR1166" t="b">
        <f t="shared" si="1773"/>
        <v>0</v>
      </c>
      <c r="CS1166" t="b">
        <f t="shared" si="1774"/>
        <v>0</v>
      </c>
      <c r="CT1166" t="b">
        <f t="shared" si="1775"/>
        <v>0</v>
      </c>
      <c r="CU1166" t="b">
        <f t="shared" si="1776"/>
        <v>0</v>
      </c>
      <c r="CV1166" t="b">
        <f t="shared" si="1777"/>
        <v>0</v>
      </c>
      <c r="CW1166" t="b">
        <f t="shared" si="1778"/>
        <v>0</v>
      </c>
      <c r="CX1166" t="b">
        <f t="shared" si="1779"/>
        <v>0</v>
      </c>
      <c r="CY1166" t="b">
        <f t="shared" si="1780"/>
        <v>0</v>
      </c>
      <c r="CZ1166" t="b">
        <f t="shared" si="1781"/>
        <v>0</v>
      </c>
      <c r="DA1166" t="b">
        <f t="shared" si="1782"/>
        <v>0</v>
      </c>
      <c r="DB1166" t="b">
        <f t="shared" si="1783"/>
        <v>0</v>
      </c>
      <c r="DC1166" t="b">
        <f t="shared" si="1784"/>
        <v>0</v>
      </c>
      <c r="DD1166" t="b">
        <f t="shared" si="1785"/>
        <v>0</v>
      </c>
    </row>
    <row r="1167" spans="1:108">
      <c r="A1167" t="s">
        <v>901</v>
      </c>
      <c r="C1167" t="s">
        <v>895</v>
      </c>
      <c r="F1167" t="s">
        <v>6091</v>
      </c>
      <c r="G1167" t="s">
        <v>851</v>
      </c>
      <c r="H1167" t="s">
        <v>7444</v>
      </c>
      <c r="I1167" t="s">
        <v>7417</v>
      </c>
      <c r="J1167" t="s">
        <v>119</v>
      </c>
      <c r="K1167" t="s">
        <v>109</v>
      </c>
      <c r="L1167" t="s">
        <v>7669</v>
      </c>
      <c r="M1167" t="s">
        <v>7560</v>
      </c>
      <c r="N1167" t="s">
        <v>7647</v>
      </c>
      <c r="O1167" t="b">
        <f t="shared" si="1692"/>
        <v>1</v>
      </c>
      <c r="P1167" t="b">
        <f t="shared" si="1693"/>
        <v>1</v>
      </c>
      <c r="Q1167" t="b">
        <f t="shared" si="1694"/>
        <v>1</v>
      </c>
      <c r="R1167" t="b">
        <f t="shared" si="1695"/>
        <v>1</v>
      </c>
      <c r="S1167" t="b">
        <f t="shared" si="1696"/>
        <v>1</v>
      </c>
      <c r="T1167" t="b">
        <f t="shared" si="1697"/>
        <v>1</v>
      </c>
      <c r="U1167" t="b">
        <f t="shared" si="1698"/>
        <v>1</v>
      </c>
      <c r="V1167" t="b">
        <f t="shared" si="1699"/>
        <v>0</v>
      </c>
      <c r="W1167" t="b">
        <f t="shared" si="1700"/>
        <v>1</v>
      </c>
      <c r="X1167" t="b">
        <f t="shared" si="1701"/>
        <v>1</v>
      </c>
      <c r="Y1167" t="b">
        <f t="shared" si="1702"/>
        <v>1</v>
      </c>
      <c r="Z1167" t="b">
        <f t="shared" si="1703"/>
        <v>0</v>
      </c>
      <c r="AA1167" t="b">
        <f t="shared" si="1704"/>
        <v>0</v>
      </c>
      <c r="AB1167" t="b">
        <f t="shared" si="1705"/>
        <v>0</v>
      </c>
      <c r="AC1167" t="b">
        <f t="shared" si="1706"/>
        <v>0</v>
      </c>
      <c r="AD1167" t="b">
        <f t="shared" si="1707"/>
        <v>0</v>
      </c>
      <c r="AE1167" t="b">
        <f t="shared" si="1708"/>
        <v>0</v>
      </c>
      <c r="AF1167" t="b">
        <f t="shared" si="1709"/>
        <v>0</v>
      </c>
      <c r="AG1167" t="b">
        <f t="shared" si="1710"/>
        <v>1</v>
      </c>
      <c r="AH1167" t="b">
        <f t="shared" si="1711"/>
        <v>1</v>
      </c>
      <c r="AI1167" t="b">
        <f t="shared" si="1712"/>
        <v>0</v>
      </c>
      <c r="AJ1167" t="b">
        <f t="shared" si="1713"/>
        <v>0</v>
      </c>
      <c r="AK1167" t="b">
        <f t="shared" si="1714"/>
        <v>0</v>
      </c>
      <c r="AL1167" t="b">
        <f t="shared" si="1715"/>
        <v>0</v>
      </c>
      <c r="AM1167" t="b">
        <f t="shared" si="1716"/>
        <v>0</v>
      </c>
      <c r="AN1167" t="b">
        <f t="shared" si="1717"/>
        <v>0</v>
      </c>
      <c r="AO1167" t="b">
        <f t="shared" si="1718"/>
        <v>0</v>
      </c>
      <c r="AP1167" t="b">
        <f t="shared" si="1719"/>
        <v>0</v>
      </c>
      <c r="AQ1167" t="b">
        <f t="shared" si="1720"/>
        <v>0</v>
      </c>
      <c r="AR1167" t="b">
        <f t="shared" si="1721"/>
        <v>1</v>
      </c>
      <c r="AS1167" t="b">
        <f t="shared" si="1722"/>
        <v>0</v>
      </c>
      <c r="AT1167" t="b">
        <f t="shared" si="1723"/>
        <v>1</v>
      </c>
      <c r="AU1167" t="b">
        <f t="shared" si="1724"/>
        <v>0</v>
      </c>
      <c r="AV1167" t="b">
        <f t="shared" si="1725"/>
        <v>0</v>
      </c>
      <c r="AW1167" t="b">
        <f t="shared" si="1726"/>
        <v>0</v>
      </c>
      <c r="AX1167" t="b">
        <f t="shared" si="1727"/>
        <v>0</v>
      </c>
      <c r="AY1167" t="b">
        <f t="shared" si="1728"/>
        <v>0</v>
      </c>
      <c r="AZ1167" t="b">
        <f t="shared" si="1729"/>
        <v>0</v>
      </c>
      <c r="BA1167" t="b">
        <f t="shared" si="1730"/>
        <v>1</v>
      </c>
      <c r="BB1167" t="b">
        <f t="shared" si="1731"/>
        <v>0</v>
      </c>
      <c r="BC1167" t="b">
        <f t="shared" si="1732"/>
        <v>0</v>
      </c>
      <c r="BD1167" t="b">
        <f t="shared" si="1733"/>
        <v>1</v>
      </c>
      <c r="BE1167" t="b">
        <f t="shared" si="1734"/>
        <v>0</v>
      </c>
      <c r="BF1167" t="b">
        <f t="shared" si="1735"/>
        <v>0</v>
      </c>
      <c r="BG1167" t="b">
        <f t="shared" si="1736"/>
        <v>0</v>
      </c>
      <c r="BH1167" t="b">
        <f t="shared" si="1737"/>
        <v>0</v>
      </c>
      <c r="BI1167" t="b">
        <f t="shared" si="1738"/>
        <v>0</v>
      </c>
      <c r="BJ1167" t="b">
        <f t="shared" si="1739"/>
        <v>0</v>
      </c>
      <c r="BK1167" t="b">
        <f t="shared" si="1740"/>
        <v>0</v>
      </c>
      <c r="BL1167" t="b">
        <f t="shared" si="1741"/>
        <v>0</v>
      </c>
      <c r="BM1167" t="b">
        <f t="shared" si="1742"/>
        <v>0</v>
      </c>
      <c r="BN1167" t="b">
        <f t="shared" si="1743"/>
        <v>0</v>
      </c>
      <c r="BO1167" t="b">
        <f t="shared" si="1744"/>
        <v>0</v>
      </c>
      <c r="BP1167" t="b">
        <f t="shared" si="1745"/>
        <v>1</v>
      </c>
      <c r="BQ1167" t="b">
        <f t="shared" si="1746"/>
        <v>1</v>
      </c>
      <c r="BR1167" t="b">
        <f t="shared" si="1747"/>
        <v>0</v>
      </c>
      <c r="BS1167" t="b">
        <f t="shared" si="1748"/>
        <v>0</v>
      </c>
      <c r="BT1167" t="b">
        <f t="shared" si="1749"/>
        <v>0</v>
      </c>
      <c r="BU1167" t="b">
        <f t="shared" si="1750"/>
        <v>1</v>
      </c>
      <c r="BV1167" t="b">
        <f t="shared" si="1751"/>
        <v>1</v>
      </c>
      <c r="BW1167" t="b">
        <f t="shared" si="1752"/>
        <v>0</v>
      </c>
      <c r="BX1167" t="b">
        <f t="shared" si="1753"/>
        <v>0</v>
      </c>
      <c r="BY1167" t="b">
        <f t="shared" si="1754"/>
        <v>0</v>
      </c>
      <c r="BZ1167" t="b">
        <f t="shared" si="1755"/>
        <v>0</v>
      </c>
      <c r="CA1167" t="b">
        <f t="shared" si="1756"/>
        <v>0</v>
      </c>
      <c r="CB1167" t="b">
        <f t="shared" si="1757"/>
        <v>0</v>
      </c>
      <c r="CC1167" t="b">
        <f t="shared" si="1758"/>
        <v>0</v>
      </c>
      <c r="CD1167" t="b">
        <f t="shared" si="1759"/>
        <v>1</v>
      </c>
      <c r="CE1167" t="b">
        <f t="shared" si="1760"/>
        <v>0</v>
      </c>
      <c r="CF1167" t="b">
        <f t="shared" si="1761"/>
        <v>0</v>
      </c>
      <c r="CG1167" t="b">
        <f t="shared" si="1762"/>
        <v>0</v>
      </c>
      <c r="CH1167" t="b">
        <f t="shared" si="1763"/>
        <v>0</v>
      </c>
      <c r="CI1167" t="b">
        <f t="shared" si="1764"/>
        <v>0</v>
      </c>
      <c r="CJ1167" t="b">
        <f t="shared" si="1765"/>
        <v>0</v>
      </c>
      <c r="CK1167" t="b">
        <f t="shared" si="1766"/>
        <v>1</v>
      </c>
      <c r="CL1167" t="b">
        <f t="shared" si="1767"/>
        <v>0</v>
      </c>
      <c r="CM1167" t="b">
        <f t="shared" si="1768"/>
        <v>0</v>
      </c>
      <c r="CN1167" t="b">
        <f t="shared" si="1769"/>
        <v>0</v>
      </c>
      <c r="CO1167" t="b">
        <f t="shared" si="1770"/>
        <v>0</v>
      </c>
      <c r="CP1167" t="b">
        <f t="shared" si="1771"/>
        <v>0</v>
      </c>
      <c r="CQ1167" t="b">
        <f t="shared" si="1772"/>
        <v>0</v>
      </c>
      <c r="CR1167" t="b">
        <f t="shared" si="1773"/>
        <v>0</v>
      </c>
      <c r="CS1167" t="b">
        <f t="shared" si="1774"/>
        <v>0</v>
      </c>
      <c r="CT1167" t="b">
        <f t="shared" si="1775"/>
        <v>0</v>
      </c>
      <c r="CU1167" t="b">
        <f t="shared" si="1776"/>
        <v>0</v>
      </c>
      <c r="CV1167" t="b">
        <f t="shared" si="1777"/>
        <v>0</v>
      </c>
      <c r="CW1167" t="b">
        <f t="shared" si="1778"/>
        <v>0</v>
      </c>
      <c r="CX1167" t="b">
        <f t="shared" si="1779"/>
        <v>0</v>
      </c>
      <c r="CY1167" t="b">
        <f t="shared" si="1780"/>
        <v>0</v>
      </c>
      <c r="CZ1167" t="b">
        <f t="shared" si="1781"/>
        <v>0</v>
      </c>
      <c r="DA1167" t="b">
        <f t="shared" si="1782"/>
        <v>0</v>
      </c>
      <c r="DB1167" t="b">
        <f t="shared" si="1783"/>
        <v>0</v>
      </c>
      <c r="DC1167" t="b">
        <f t="shared" si="1784"/>
        <v>0</v>
      </c>
      <c r="DD1167" t="b">
        <f t="shared" si="1785"/>
        <v>0</v>
      </c>
    </row>
    <row r="1168" spans="1:108">
      <c r="A1168" s="4" t="s">
        <v>902</v>
      </c>
      <c r="C1168" t="s">
        <v>903</v>
      </c>
      <c r="D1168" s="4"/>
      <c r="E1168" s="4"/>
      <c r="F1168" t="s">
        <v>6091</v>
      </c>
      <c r="G1168" t="s">
        <v>851</v>
      </c>
      <c r="H1168" t="s">
        <v>7444</v>
      </c>
      <c r="I1168" t="s">
        <v>7417</v>
      </c>
      <c r="J1168" s="4" t="s">
        <v>139</v>
      </c>
      <c r="K1168" s="4" t="s">
        <v>139</v>
      </c>
      <c r="L1168" s="4" t="s">
        <v>6377</v>
      </c>
      <c r="M1168" t="s">
        <v>6079</v>
      </c>
      <c r="N1168" s="4" t="s">
        <v>904</v>
      </c>
      <c r="O1168" s="4" t="b">
        <f t="shared" si="1692"/>
        <v>1</v>
      </c>
      <c r="P1168" s="4" t="b">
        <f t="shared" si="1693"/>
        <v>1</v>
      </c>
      <c r="Q1168" s="4" t="b">
        <f t="shared" si="1694"/>
        <v>1</v>
      </c>
      <c r="R1168" s="4" t="b">
        <f t="shared" si="1695"/>
        <v>1</v>
      </c>
      <c r="S1168" s="4" t="b">
        <f t="shared" si="1696"/>
        <v>1</v>
      </c>
      <c r="T1168" s="4" t="b">
        <f t="shared" si="1697"/>
        <v>1</v>
      </c>
      <c r="U1168" s="4" t="b">
        <f t="shared" si="1698"/>
        <v>1</v>
      </c>
      <c r="V1168" s="4" t="b">
        <f t="shared" si="1699"/>
        <v>1</v>
      </c>
      <c r="W1168" s="4" t="b">
        <f t="shared" si="1700"/>
        <v>0</v>
      </c>
      <c r="X1168" s="4" t="b">
        <f t="shared" si="1701"/>
        <v>1</v>
      </c>
      <c r="Y1168" s="4" t="b">
        <f t="shared" si="1702"/>
        <v>1</v>
      </c>
      <c r="Z1168" s="4" t="b">
        <f t="shared" si="1703"/>
        <v>1</v>
      </c>
      <c r="AA1168" s="4" t="b">
        <f t="shared" si="1704"/>
        <v>0</v>
      </c>
      <c r="AB1168" s="4" t="b">
        <f t="shared" si="1705"/>
        <v>0</v>
      </c>
      <c r="AC1168" s="4" t="b">
        <f t="shared" si="1706"/>
        <v>0</v>
      </c>
      <c r="AD1168" s="4" t="b">
        <f t="shared" si="1707"/>
        <v>1</v>
      </c>
      <c r="AE1168" s="4" t="b">
        <f t="shared" si="1708"/>
        <v>0</v>
      </c>
      <c r="AF1168" s="4" t="b">
        <f t="shared" si="1709"/>
        <v>0</v>
      </c>
      <c r="AG1168" s="4" t="b">
        <f t="shared" si="1710"/>
        <v>0</v>
      </c>
      <c r="AH1168" s="4" t="b">
        <f t="shared" si="1711"/>
        <v>1</v>
      </c>
      <c r="AI1168" s="4" t="b">
        <f t="shared" si="1712"/>
        <v>1</v>
      </c>
      <c r="AJ1168" s="4" t="b">
        <f t="shared" si="1713"/>
        <v>0</v>
      </c>
      <c r="AK1168" s="4" t="b">
        <f t="shared" si="1714"/>
        <v>1</v>
      </c>
      <c r="AL1168" s="4" t="b">
        <f t="shared" si="1715"/>
        <v>0</v>
      </c>
      <c r="AM1168" s="4" t="b">
        <f t="shared" si="1716"/>
        <v>0</v>
      </c>
      <c r="AN1168" s="4" t="b">
        <f t="shared" si="1717"/>
        <v>0</v>
      </c>
      <c r="AO1168" s="4" t="b">
        <f t="shared" si="1718"/>
        <v>0</v>
      </c>
      <c r="AP1168" s="4" t="b">
        <f t="shared" si="1719"/>
        <v>0</v>
      </c>
      <c r="AQ1168" s="4" t="b">
        <f t="shared" si="1720"/>
        <v>0</v>
      </c>
      <c r="AR1168" s="4" t="b">
        <f t="shared" si="1721"/>
        <v>0</v>
      </c>
      <c r="AS1168" s="4" t="b">
        <f t="shared" si="1722"/>
        <v>0</v>
      </c>
      <c r="AT1168" s="4" t="b">
        <f t="shared" si="1723"/>
        <v>0</v>
      </c>
      <c r="AU1168" s="4" t="b">
        <f t="shared" si="1724"/>
        <v>0</v>
      </c>
      <c r="AV1168" s="4" t="b">
        <f t="shared" si="1725"/>
        <v>0</v>
      </c>
      <c r="AW1168" s="4" t="b">
        <f t="shared" si="1726"/>
        <v>0</v>
      </c>
      <c r="AX1168" s="4" t="b">
        <f t="shared" si="1727"/>
        <v>1</v>
      </c>
      <c r="AY1168" s="4" t="b">
        <f t="shared" si="1728"/>
        <v>1</v>
      </c>
      <c r="AZ1168" s="4" t="b">
        <f t="shared" si="1729"/>
        <v>0</v>
      </c>
      <c r="BA1168" s="4" t="b">
        <f t="shared" si="1730"/>
        <v>0</v>
      </c>
      <c r="BB1168" s="4" t="b">
        <f t="shared" si="1731"/>
        <v>0</v>
      </c>
      <c r="BC1168" s="4" t="b">
        <f t="shared" si="1732"/>
        <v>0</v>
      </c>
      <c r="BD1168" s="4" t="b">
        <f t="shared" si="1733"/>
        <v>1</v>
      </c>
      <c r="BE1168" s="4" t="b">
        <f t="shared" si="1734"/>
        <v>1</v>
      </c>
      <c r="BF1168" s="4" t="b">
        <f t="shared" si="1735"/>
        <v>1</v>
      </c>
      <c r="BG1168" s="4" t="b">
        <f t="shared" si="1736"/>
        <v>1</v>
      </c>
      <c r="BH1168" s="4" t="b">
        <f t="shared" si="1737"/>
        <v>0</v>
      </c>
      <c r="BI1168" s="4" t="b">
        <f t="shared" si="1738"/>
        <v>0</v>
      </c>
      <c r="BJ1168" s="4" t="b">
        <f t="shared" si="1739"/>
        <v>0</v>
      </c>
      <c r="BK1168" s="4" t="b">
        <f t="shared" si="1740"/>
        <v>0</v>
      </c>
      <c r="BL1168" s="4" t="b">
        <f t="shared" si="1741"/>
        <v>0</v>
      </c>
      <c r="BM1168" s="4" t="b">
        <f t="shared" si="1742"/>
        <v>0</v>
      </c>
      <c r="BN1168" s="4" t="b">
        <f t="shared" si="1743"/>
        <v>1</v>
      </c>
      <c r="BO1168" s="4" t="b">
        <f t="shared" si="1744"/>
        <v>0</v>
      </c>
      <c r="BP1168" s="4" t="b">
        <f t="shared" si="1745"/>
        <v>1</v>
      </c>
      <c r="BQ1168" s="4" t="b">
        <f t="shared" si="1746"/>
        <v>0</v>
      </c>
      <c r="BR1168" s="4" t="b">
        <f t="shared" si="1747"/>
        <v>1</v>
      </c>
      <c r="BS1168" s="4" t="b">
        <f t="shared" si="1748"/>
        <v>1</v>
      </c>
      <c r="BT1168" s="4" t="b">
        <f t="shared" si="1749"/>
        <v>1</v>
      </c>
      <c r="BU1168" s="4" t="b">
        <f t="shared" si="1750"/>
        <v>1</v>
      </c>
      <c r="BV1168" s="4" t="b">
        <f t="shared" si="1751"/>
        <v>0</v>
      </c>
      <c r="BW1168" s="4" t="b">
        <f t="shared" si="1752"/>
        <v>0</v>
      </c>
      <c r="BX1168" s="4" t="b">
        <f t="shared" si="1753"/>
        <v>0</v>
      </c>
      <c r="BY1168" s="4" t="b">
        <f t="shared" si="1754"/>
        <v>1</v>
      </c>
      <c r="BZ1168" s="4" t="b">
        <f t="shared" si="1755"/>
        <v>0</v>
      </c>
      <c r="CA1168" s="4" t="b">
        <f t="shared" si="1756"/>
        <v>0</v>
      </c>
      <c r="CB1168" s="4" t="b">
        <f t="shared" si="1757"/>
        <v>0</v>
      </c>
      <c r="CC1168" s="4" t="b">
        <f t="shared" si="1758"/>
        <v>0</v>
      </c>
      <c r="CD1168" s="4" t="b">
        <f t="shared" si="1759"/>
        <v>1</v>
      </c>
      <c r="CE1168" s="4" t="b">
        <f t="shared" si="1760"/>
        <v>0</v>
      </c>
      <c r="CF1168" s="4" t="b">
        <f t="shared" si="1761"/>
        <v>0</v>
      </c>
      <c r="CG1168" s="4" t="b">
        <f t="shared" si="1762"/>
        <v>0</v>
      </c>
      <c r="CH1168" s="4" t="b">
        <f t="shared" si="1763"/>
        <v>0</v>
      </c>
      <c r="CI1168" s="4" t="b">
        <f t="shared" si="1764"/>
        <v>0</v>
      </c>
      <c r="CJ1168" s="4" t="b">
        <f t="shared" si="1765"/>
        <v>0</v>
      </c>
      <c r="CK1168" s="4" t="b">
        <f t="shared" si="1766"/>
        <v>0</v>
      </c>
      <c r="CL1168" s="4" t="b">
        <f t="shared" si="1767"/>
        <v>0</v>
      </c>
      <c r="CM1168" s="4" t="b">
        <f t="shared" si="1768"/>
        <v>0</v>
      </c>
      <c r="CN1168" s="4" t="b">
        <f t="shared" si="1769"/>
        <v>0</v>
      </c>
      <c r="CO1168" s="4" t="b">
        <f t="shared" si="1770"/>
        <v>1</v>
      </c>
      <c r="CP1168" s="4" t="b">
        <f t="shared" si="1771"/>
        <v>0</v>
      </c>
      <c r="CQ1168" s="4" t="b">
        <f t="shared" si="1772"/>
        <v>0</v>
      </c>
      <c r="CR1168" s="4" t="b">
        <f t="shared" si="1773"/>
        <v>0</v>
      </c>
      <c r="CS1168" s="4" t="b">
        <f t="shared" si="1774"/>
        <v>0</v>
      </c>
      <c r="CT1168" s="4" t="b">
        <f t="shared" si="1775"/>
        <v>0</v>
      </c>
      <c r="CU1168" s="4" t="b">
        <f t="shared" si="1776"/>
        <v>0</v>
      </c>
      <c r="CV1168" s="4" t="b">
        <f t="shared" si="1777"/>
        <v>0</v>
      </c>
      <c r="CW1168" s="4" t="b">
        <f t="shared" si="1778"/>
        <v>0</v>
      </c>
      <c r="CX1168" s="4" t="b">
        <f t="shared" si="1779"/>
        <v>0</v>
      </c>
      <c r="CY1168" s="4" t="b">
        <f t="shared" si="1780"/>
        <v>1</v>
      </c>
      <c r="CZ1168" s="4" t="b">
        <f t="shared" si="1781"/>
        <v>0</v>
      </c>
      <c r="DA1168" s="4" t="b">
        <f t="shared" si="1782"/>
        <v>1</v>
      </c>
      <c r="DB1168" s="4" t="b">
        <f t="shared" si="1783"/>
        <v>0</v>
      </c>
      <c r="DC1168" s="4" t="b">
        <f t="shared" si="1784"/>
        <v>0</v>
      </c>
      <c r="DD1168" s="4" t="b">
        <f t="shared" si="1785"/>
        <v>1</v>
      </c>
    </row>
    <row r="1169" spans="1:108">
      <c r="A1169" s="4" t="s">
        <v>905</v>
      </c>
      <c r="C1169" t="s">
        <v>903</v>
      </c>
      <c r="D1169" s="4"/>
      <c r="E1169" s="4"/>
      <c r="F1169" t="s">
        <v>6091</v>
      </c>
      <c r="G1169" t="s">
        <v>851</v>
      </c>
      <c r="H1169" t="s">
        <v>7444</v>
      </c>
      <c r="I1169" t="s">
        <v>7417</v>
      </c>
      <c r="J1169" s="4" t="s">
        <v>307</v>
      </c>
      <c r="K1169" s="4" t="s">
        <v>143</v>
      </c>
      <c r="L1169" s="88" t="s">
        <v>7670</v>
      </c>
      <c r="M1169" s="4" t="s">
        <v>906</v>
      </c>
      <c r="N1169" s="88" t="s">
        <v>7648</v>
      </c>
      <c r="O1169" s="4" t="b">
        <f t="shared" si="1692"/>
        <v>1</v>
      </c>
      <c r="P1169" s="4" t="b">
        <f t="shared" si="1693"/>
        <v>1</v>
      </c>
      <c r="Q1169" s="4" t="b">
        <f t="shared" si="1694"/>
        <v>1</v>
      </c>
      <c r="R1169" s="4" t="b">
        <f t="shared" si="1695"/>
        <v>1</v>
      </c>
      <c r="S1169" s="4" t="b">
        <f t="shared" si="1696"/>
        <v>1</v>
      </c>
      <c r="T1169" s="4" t="b">
        <f t="shared" si="1697"/>
        <v>1</v>
      </c>
      <c r="U1169" s="4" t="b">
        <f t="shared" si="1698"/>
        <v>1</v>
      </c>
      <c r="V1169" s="4" t="b">
        <f t="shared" si="1699"/>
        <v>1</v>
      </c>
      <c r="W1169" s="4" t="b">
        <f t="shared" si="1700"/>
        <v>1</v>
      </c>
      <c r="X1169" s="4" t="b">
        <f t="shared" si="1701"/>
        <v>1</v>
      </c>
      <c r="Y1169" s="4" t="b">
        <f t="shared" si="1702"/>
        <v>1</v>
      </c>
      <c r="Z1169" s="4" t="b">
        <f t="shared" si="1703"/>
        <v>0</v>
      </c>
      <c r="AA1169" s="4" t="b">
        <f t="shared" si="1704"/>
        <v>1</v>
      </c>
      <c r="AB1169" s="4" t="b">
        <f t="shared" si="1705"/>
        <v>1</v>
      </c>
      <c r="AC1169" s="4" t="b">
        <f t="shared" si="1706"/>
        <v>0</v>
      </c>
      <c r="AD1169" s="4" t="b">
        <f t="shared" si="1707"/>
        <v>1</v>
      </c>
      <c r="AE1169" s="4" t="b">
        <f t="shared" si="1708"/>
        <v>0</v>
      </c>
      <c r="AF1169" s="4" t="b">
        <f t="shared" si="1709"/>
        <v>0</v>
      </c>
      <c r="AG1169" s="4" t="b">
        <f t="shared" si="1710"/>
        <v>1</v>
      </c>
      <c r="AH1169" s="4" t="b">
        <f t="shared" si="1711"/>
        <v>1</v>
      </c>
      <c r="AI1169" s="4" t="b">
        <f t="shared" si="1712"/>
        <v>1</v>
      </c>
      <c r="AJ1169" s="4" t="b">
        <f t="shared" si="1713"/>
        <v>0</v>
      </c>
      <c r="AK1169" s="4" t="b">
        <f t="shared" si="1714"/>
        <v>0</v>
      </c>
      <c r="AL1169" s="4" t="b">
        <f t="shared" si="1715"/>
        <v>1</v>
      </c>
      <c r="AM1169" s="4" t="b">
        <f t="shared" si="1716"/>
        <v>0</v>
      </c>
      <c r="AN1169" s="4" t="b">
        <f t="shared" si="1717"/>
        <v>0</v>
      </c>
      <c r="AO1169" s="4" t="b">
        <f t="shared" si="1718"/>
        <v>0</v>
      </c>
      <c r="AP1169" s="4" t="b">
        <f t="shared" si="1719"/>
        <v>0</v>
      </c>
      <c r="AQ1169" s="4" t="b">
        <f t="shared" si="1720"/>
        <v>1</v>
      </c>
      <c r="AR1169" s="4" t="b">
        <f t="shared" si="1721"/>
        <v>0</v>
      </c>
      <c r="AS1169" s="4" t="b">
        <f t="shared" si="1722"/>
        <v>1</v>
      </c>
      <c r="AT1169" s="4" t="b">
        <f t="shared" si="1723"/>
        <v>0</v>
      </c>
      <c r="AU1169" s="4" t="b">
        <f t="shared" si="1724"/>
        <v>1</v>
      </c>
      <c r="AV1169" s="4" t="b">
        <f t="shared" si="1725"/>
        <v>1</v>
      </c>
      <c r="AW1169" s="4" t="b">
        <f t="shared" si="1726"/>
        <v>1</v>
      </c>
      <c r="AX1169" s="4" t="b">
        <f t="shared" si="1727"/>
        <v>1</v>
      </c>
      <c r="AY1169" s="4" t="b">
        <f t="shared" si="1728"/>
        <v>0</v>
      </c>
      <c r="AZ1169" s="4" t="b">
        <f t="shared" si="1729"/>
        <v>1</v>
      </c>
      <c r="BA1169" s="4" t="b">
        <f t="shared" si="1730"/>
        <v>1</v>
      </c>
      <c r="BB1169" s="4" t="b">
        <f t="shared" si="1731"/>
        <v>0</v>
      </c>
      <c r="BC1169" s="4" t="b">
        <f t="shared" si="1732"/>
        <v>0</v>
      </c>
      <c r="BD1169" s="4" t="b">
        <f t="shared" si="1733"/>
        <v>1</v>
      </c>
      <c r="BE1169" s="4" t="b">
        <f t="shared" si="1734"/>
        <v>0</v>
      </c>
      <c r="BF1169" s="4" t="b">
        <f t="shared" si="1735"/>
        <v>0</v>
      </c>
      <c r="BG1169" s="4" t="b">
        <f t="shared" si="1736"/>
        <v>1</v>
      </c>
      <c r="BH1169" s="4" t="b">
        <f t="shared" si="1737"/>
        <v>0</v>
      </c>
      <c r="BI1169" s="4" t="b">
        <f t="shared" si="1738"/>
        <v>0</v>
      </c>
      <c r="BJ1169" s="4" t="b">
        <f t="shared" si="1739"/>
        <v>0</v>
      </c>
      <c r="BK1169" s="4" t="b">
        <f t="shared" si="1740"/>
        <v>0</v>
      </c>
      <c r="BL1169" s="4" t="b">
        <f t="shared" si="1741"/>
        <v>1</v>
      </c>
      <c r="BM1169" s="4" t="b">
        <f t="shared" si="1742"/>
        <v>0</v>
      </c>
      <c r="BN1169" s="4" t="b">
        <f t="shared" si="1743"/>
        <v>1</v>
      </c>
      <c r="BO1169" s="4" t="b">
        <f t="shared" si="1744"/>
        <v>1</v>
      </c>
      <c r="BP1169" s="4" t="b">
        <f t="shared" si="1745"/>
        <v>1</v>
      </c>
      <c r="BQ1169" s="4" t="b">
        <f t="shared" si="1746"/>
        <v>0</v>
      </c>
      <c r="BR1169" s="4" t="b">
        <f t="shared" si="1747"/>
        <v>1</v>
      </c>
      <c r="BS1169" s="4" t="b">
        <f t="shared" si="1748"/>
        <v>1</v>
      </c>
      <c r="BT1169" s="4" t="b">
        <f t="shared" si="1749"/>
        <v>0</v>
      </c>
      <c r="BU1169" s="4" t="b">
        <f t="shared" si="1750"/>
        <v>1</v>
      </c>
      <c r="BV1169" s="4" t="b">
        <f t="shared" si="1751"/>
        <v>1</v>
      </c>
      <c r="BW1169" s="4" t="b">
        <f t="shared" si="1752"/>
        <v>1</v>
      </c>
      <c r="BX1169" s="4" t="b">
        <f t="shared" si="1753"/>
        <v>1</v>
      </c>
      <c r="BY1169" s="4" t="b">
        <f t="shared" si="1754"/>
        <v>0</v>
      </c>
      <c r="BZ1169" s="4" t="b">
        <f t="shared" si="1755"/>
        <v>0</v>
      </c>
      <c r="CA1169" s="4" t="b">
        <f t="shared" si="1756"/>
        <v>0</v>
      </c>
      <c r="CB1169" s="4" t="b">
        <f t="shared" si="1757"/>
        <v>1</v>
      </c>
      <c r="CC1169" s="4" t="b">
        <f t="shared" si="1758"/>
        <v>1</v>
      </c>
      <c r="CD1169" s="4" t="b">
        <f t="shared" si="1759"/>
        <v>0</v>
      </c>
      <c r="CE1169" s="4" t="b">
        <f t="shared" si="1760"/>
        <v>1</v>
      </c>
      <c r="CF1169" s="4" t="b">
        <f t="shared" si="1761"/>
        <v>0</v>
      </c>
      <c r="CG1169" s="4" t="b">
        <f t="shared" si="1762"/>
        <v>1</v>
      </c>
      <c r="CH1169" s="4" t="b">
        <f t="shared" si="1763"/>
        <v>1</v>
      </c>
      <c r="CI1169" s="4" t="b">
        <f t="shared" si="1764"/>
        <v>0</v>
      </c>
      <c r="CJ1169" s="4" t="b">
        <f t="shared" si="1765"/>
        <v>0</v>
      </c>
      <c r="CK1169" s="4" t="b">
        <f t="shared" si="1766"/>
        <v>1</v>
      </c>
      <c r="CL1169" s="4" t="b">
        <f t="shared" si="1767"/>
        <v>0</v>
      </c>
      <c r="CM1169" s="4" t="b">
        <f t="shared" si="1768"/>
        <v>0</v>
      </c>
      <c r="CN1169" s="4" t="b">
        <f t="shared" si="1769"/>
        <v>0</v>
      </c>
      <c r="CO1169" s="4" t="b">
        <f t="shared" si="1770"/>
        <v>1</v>
      </c>
      <c r="CP1169" s="4" t="b">
        <f t="shared" si="1771"/>
        <v>1</v>
      </c>
      <c r="CQ1169" s="4" t="b">
        <f t="shared" si="1772"/>
        <v>0</v>
      </c>
      <c r="CR1169" s="4" t="b">
        <f t="shared" si="1773"/>
        <v>0</v>
      </c>
      <c r="CS1169" s="4" t="b">
        <f t="shared" si="1774"/>
        <v>0</v>
      </c>
      <c r="CT1169" s="4" t="b">
        <f t="shared" si="1775"/>
        <v>0</v>
      </c>
      <c r="CU1169" s="4" t="b">
        <f t="shared" si="1776"/>
        <v>0</v>
      </c>
      <c r="CV1169" s="4" t="b">
        <f t="shared" si="1777"/>
        <v>0</v>
      </c>
      <c r="CW1169" s="4" t="b">
        <f t="shared" si="1778"/>
        <v>0</v>
      </c>
      <c r="CX1169" s="4" t="b">
        <f t="shared" si="1779"/>
        <v>0</v>
      </c>
      <c r="CY1169" s="4" t="b">
        <f t="shared" si="1780"/>
        <v>0</v>
      </c>
      <c r="CZ1169" s="4" t="b">
        <f t="shared" si="1781"/>
        <v>1</v>
      </c>
      <c r="DA1169" s="4" t="b">
        <f t="shared" si="1782"/>
        <v>0</v>
      </c>
      <c r="DB1169" s="4" t="b">
        <f t="shared" si="1783"/>
        <v>0</v>
      </c>
      <c r="DC1169" s="4" t="b">
        <f t="shared" si="1784"/>
        <v>0</v>
      </c>
      <c r="DD1169" s="4" t="b">
        <f t="shared" si="1785"/>
        <v>1</v>
      </c>
    </row>
    <row r="1170" spans="1:108">
      <c r="A1170" t="s">
        <v>929</v>
      </c>
      <c r="C1170" t="s">
        <v>930</v>
      </c>
      <c r="F1170" t="s">
        <v>6091</v>
      </c>
      <c r="G1170" t="s">
        <v>851</v>
      </c>
      <c r="H1170" t="s">
        <v>7444</v>
      </c>
      <c r="I1170" t="s">
        <v>7417</v>
      </c>
      <c r="J1170" t="s">
        <v>143</v>
      </c>
      <c r="K1170" t="s">
        <v>143</v>
      </c>
      <c r="L1170" t="s">
        <v>6380</v>
      </c>
      <c r="M1170" t="s">
        <v>6079</v>
      </c>
      <c r="N1170" t="s">
        <v>931</v>
      </c>
      <c r="O1170" t="b">
        <f t="shared" si="1692"/>
        <v>1</v>
      </c>
      <c r="P1170" t="b">
        <f t="shared" si="1693"/>
        <v>0</v>
      </c>
      <c r="Q1170" t="b">
        <f t="shared" si="1694"/>
        <v>1</v>
      </c>
      <c r="R1170" t="b">
        <f t="shared" si="1695"/>
        <v>1</v>
      </c>
      <c r="S1170" t="b">
        <f t="shared" si="1696"/>
        <v>0</v>
      </c>
      <c r="T1170" t="b">
        <f t="shared" si="1697"/>
        <v>0</v>
      </c>
      <c r="U1170" t="b">
        <f t="shared" si="1698"/>
        <v>1</v>
      </c>
      <c r="V1170" t="b">
        <f t="shared" si="1699"/>
        <v>0</v>
      </c>
      <c r="W1170" t="b">
        <f t="shared" si="1700"/>
        <v>1</v>
      </c>
      <c r="X1170" t="b">
        <f t="shared" si="1701"/>
        <v>1</v>
      </c>
      <c r="Y1170" t="b">
        <f t="shared" si="1702"/>
        <v>0</v>
      </c>
      <c r="Z1170" t="b">
        <f t="shared" si="1703"/>
        <v>0</v>
      </c>
      <c r="AA1170" t="b">
        <f t="shared" si="1704"/>
        <v>0</v>
      </c>
      <c r="AB1170" t="b">
        <f t="shared" si="1705"/>
        <v>0</v>
      </c>
      <c r="AC1170" t="b">
        <f t="shared" si="1706"/>
        <v>0</v>
      </c>
      <c r="AD1170" t="b">
        <f t="shared" si="1707"/>
        <v>0</v>
      </c>
      <c r="AE1170" t="b">
        <f t="shared" si="1708"/>
        <v>0</v>
      </c>
      <c r="AF1170" t="b">
        <f t="shared" si="1709"/>
        <v>0</v>
      </c>
      <c r="AG1170" t="b">
        <f t="shared" si="1710"/>
        <v>0</v>
      </c>
      <c r="AH1170" t="b">
        <f t="shared" si="1711"/>
        <v>1</v>
      </c>
      <c r="AI1170" t="b">
        <f t="shared" si="1712"/>
        <v>0</v>
      </c>
      <c r="AJ1170" t="b">
        <f t="shared" si="1713"/>
        <v>0</v>
      </c>
      <c r="AK1170" t="b">
        <f t="shared" si="1714"/>
        <v>0</v>
      </c>
      <c r="AL1170" t="b">
        <f t="shared" si="1715"/>
        <v>0</v>
      </c>
      <c r="AM1170" t="b">
        <f t="shared" si="1716"/>
        <v>0</v>
      </c>
      <c r="AN1170" t="b">
        <f t="shared" si="1717"/>
        <v>0</v>
      </c>
      <c r="AO1170" t="b">
        <f t="shared" si="1718"/>
        <v>0</v>
      </c>
      <c r="AP1170" t="b">
        <f t="shared" si="1719"/>
        <v>0</v>
      </c>
      <c r="AQ1170" t="b">
        <f t="shared" si="1720"/>
        <v>0</v>
      </c>
      <c r="AR1170" t="b">
        <f t="shared" si="1721"/>
        <v>0</v>
      </c>
      <c r="AS1170" t="b">
        <f t="shared" si="1722"/>
        <v>0</v>
      </c>
      <c r="AT1170" t="b">
        <f t="shared" si="1723"/>
        <v>0</v>
      </c>
      <c r="AU1170" t="b">
        <f t="shared" si="1724"/>
        <v>0</v>
      </c>
      <c r="AV1170" t="b">
        <f t="shared" si="1725"/>
        <v>0</v>
      </c>
      <c r="AW1170" t="b">
        <f t="shared" si="1726"/>
        <v>0</v>
      </c>
      <c r="AX1170" t="b">
        <f t="shared" si="1727"/>
        <v>0</v>
      </c>
      <c r="AY1170" t="b">
        <f t="shared" si="1728"/>
        <v>0</v>
      </c>
      <c r="AZ1170" t="b">
        <f t="shared" si="1729"/>
        <v>0</v>
      </c>
      <c r="BA1170" t="b">
        <f t="shared" si="1730"/>
        <v>1</v>
      </c>
      <c r="BB1170" t="b">
        <f t="shared" si="1731"/>
        <v>0</v>
      </c>
      <c r="BC1170" t="b">
        <f t="shared" si="1732"/>
        <v>0</v>
      </c>
      <c r="BD1170" t="b">
        <f t="shared" si="1733"/>
        <v>0</v>
      </c>
      <c r="BE1170" t="b">
        <f t="shared" si="1734"/>
        <v>0</v>
      </c>
      <c r="BF1170" t="b">
        <f t="shared" si="1735"/>
        <v>1</v>
      </c>
      <c r="BG1170" t="b">
        <f t="shared" si="1736"/>
        <v>0</v>
      </c>
      <c r="BH1170" t="b">
        <f t="shared" si="1737"/>
        <v>1</v>
      </c>
      <c r="BI1170" t="b">
        <f t="shared" si="1738"/>
        <v>0</v>
      </c>
      <c r="BJ1170" t="b">
        <f t="shared" si="1739"/>
        <v>0</v>
      </c>
      <c r="BK1170" t="b">
        <f t="shared" si="1740"/>
        <v>0</v>
      </c>
      <c r="BL1170" t="b">
        <f t="shared" si="1741"/>
        <v>0</v>
      </c>
      <c r="BM1170" t="b">
        <f t="shared" si="1742"/>
        <v>0</v>
      </c>
      <c r="BN1170" t="b">
        <f t="shared" si="1743"/>
        <v>0</v>
      </c>
      <c r="BO1170" t="b">
        <f t="shared" si="1744"/>
        <v>0</v>
      </c>
      <c r="BP1170" t="b">
        <f t="shared" si="1745"/>
        <v>0</v>
      </c>
      <c r="BQ1170" t="b">
        <f t="shared" si="1746"/>
        <v>0</v>
      </c>
      <c r="BR1170" t="b">
        <f t="shared" si="1747"/>
        <v>0</v>
      </c>
      <c r="BS1170" t="b">
        <f t="shared" si="1748"/>
        <v>0</v>
      </c>
      <c r="BT1170" t="b">
        <f t="shared" si="1749"/>
        <v>0</v>
      </c>
      <c r="BU1170" t="b">
        <f t="shared" si="1750"/>
        <v>0</v>
      </c>
      <c r="BV1170" t="b">
        <f t="shared" si="1751"/>
        <v>0</v>
      </c>
      <c r="BW1170" t="b">
        <f t="shared" si="1752"/>
        <v>0</v>
      </c>
      <c r="BX1170" t="b">
        <f t="shared" si="1753"/>
        <v>0</v>
      </c>
      <c r="BY1170" t="b">
        <f t="shared" si="1754"/>
        <v>0</v>
      </c>
      <c r="BZ1170" t="b">
        <f t="shared" si="1755"/>
        <v>0</v>
      </c>
      <c r="CA1170" t="b">
        <f t="shared" si="1756"/>
        <v>0</v>
      </c>
      <c r="CB1170" t="b">
        <f t="shared" si="1757"/>
        <v>0</v>
      </c>
      <c r="CC1170" t="b">
        <f t="shared" si="1758"/>
        <v>0</v>
      </c>
      <c r="CD1170" t="b">
        <f t="shared" si="1759"/>
        <v>0</v>
      </c>
      <c r="CE1170" t="b">
        <f t="shared" si="1760"/>
        <v>0</v>
      </c>
      <c r="CF1170" t="b">
        <f t="shared" si="1761"/>
        <v>0</v>
      </c>
      <c r="CG1170" t="b">
        <f t="shared" si="1762"/>
        <v>0</v>
      </c>
      <c r="CH1170" t="b">
        <f t="shared" si="1763"/>
        <v>0</v>
      </c>
      <c r="CI1170" t="b">
        <f t="shared" si="1764"/>
        <v>0</v>
      </c>
      <c r="CJ1170" t="b">
        <f t="shared" si="1765"/>
        <v>0</v>
      </c>
      <c r="CK1170" t="b">
        <f t="shared" si="1766"/>
        <v>0</v>
      </c>
      <c r="CL1170" t="b">
        <f t="shared" si="1767"/>
        <v>0</v>
      </c>
      <c r="CM1170" t="b">
        <f t="shared" si="1768"/>
        <v>0</v>
      </c>
      <c r="CN1170" t="b">
        <f t="shared" si="1769"/>
        <v>0</v>
      </c>
      <c r="CO1170" t="b">
        <f t="shared" si="1770"/>
        <v>0</v>
      </c>
      <c r="CP1170" t="b">
        <f t="shared" si="1771"/>
        <v>0</v>
      </c>
      <c r="CQ1170" t="b">
        <f t="shared" si="1772"/>
        <v>0</v>
      </c>
      <c r="CR1170" t="b">
        <f t="shared" si="1773"/>
        <v>0</v>
      </c>
      <c r="CS1170" t="b">
        <f t="shared" si="1774"/>
        <v>0</v>
      </c>
      <c r="CT1170" t="b">
        <f t="shared" si="1775"/>
        <v>0</v>
      </c>
      <c r="CU1170" t="b">
        <f t="shared" si="1776"/>
        <v>0</v>
      </c>
      <c r="CV1170" t="b">
        <f t="shared" si="1777"/>
        <v>0</v>
      </c>
      <c r="CW1170" t="b">
        <f t="shared" si="1778"/>
        <v>0</v>
      </c>
      <c r="CX1170" t="b">
        <f t="shared" si="1779"/>
        <v>0</v>
      </c>
      <c r="CY1170" t="b">
        <f t="shared" si="1780"/>
        <v>0</v>
      </c>
      <c r="CZ1170" t="b">
        <f t="shared" si="1781"/>
        <v>0</v>
      </c>
      <c r="DA1170" t="b">
        <f t="shared" si="1782"/>
        <v>0</v>
      </c>
      <c r="DB1170" t="b">
        <f t="shared" si="1783"/>
        <v>0</v>
      </c>
      <c r="DC1170" t="b">
        <f t="shared" si="1784"/>
        <v>0</v>
      </c>
      <c r="DD1170" t="b">
        <f t="shared" si="1785"/>
        <v>0</v>
      </c>
    </row>
    <row r="1171" spans="1:108">
      <c r="A1171" s="4" t="s">
        <v>932</v>
      </c>
      <c r="C1171" t="s">
        <v>933</v>
      </c>
      <c r="D1171" s="4"/>
      <c r="E1171" s="4"/>
      <c r="F1171" t="s">
        <v>6091</v>
      </c>
      <c r="G1171" t="s">
        <v>851</v>
      </c>
      <c r="H1171" t="s">
        <v>7444</v>
      </c>
      <c r="I1171" t="s">
        <v>7417</v>
      </c>
      <c r="J1171" s="4" t="s">
        <v>186</v>
      </c>
      <c r="K1171" s="4" t="s">
        <v>114</v>
      </c>
      <c r="L1171" s="88" t="s">
        <v>7671</v>
      </c>
      <c r="M1171" s="4" t="s">
        <v>934</v>
      </c>
      <c r="N1171" s="88" t="s">
        <v>7649</v>
      </c>
      <c r="O1171" s="4" t="b">
        <f t="shared" si="1692"/>
        <v>1</v>
      </c>
      <c r="P1171" s="4" t="b">
        <f t="shared" si="1693"/>
        <v>1</v>
      </c>
      <c r="Q1171" s="4" t="b">
        <f t="shared" si="1694"/>
        <v>1</v>
      </c>
      <c r="R1171" s="4" t="b">
        <f t="shared" si="1695"/>
        <v>1</v>
      </c>
      <c r="S1171" s="4" t="b">
        <f t="shared" si="1696"/>
        <v>1</v>
      </c>
      <c r="T1171" s="4" t="b">
        <f t="shared" si="1697"/>
        <v>1</v>
      </c>
      <c r="U1171" s="4" t="b">
        <f t="shared" si="1698"/>
        <v>1</v>
      </c>
      <c r="V1171" s="4" t="b">
        <f t="shared" si="1699"/>
        <v>1</v>
      </c>
      <c r="W1171" s="4" t="b">
        <f t="shared" si="1700"/>
        <v>1</v>
      </c>
      <c r="X1171" s="4" t="b">
        <f t="shared" si="1701"/>
        <v>1</v>
      </c>
      <c r="Y1171" s="4" t="b">
        <f t="shared" si="1702"/>
        <v>1</v>
      </c>
      <c r="Z1171" s="4" t="b">
        <f t="shared" si="1703"/>
        <v>1</v>
      </c>
      <c r="AA1171" s="4" t="b">
        <f t="shared" si="1704"/>
        <v>1</v>
      </c>
      <c r="AB1171" s="4" t="b">
        <f t="shared" si="1705"/>
        <v>1</v>
      </c>
      <c r="AC1171" s="4" t="b">
        <f t="shared" si="1706"/>
        <v>0</v>
      </c>
      <c r="AD1171" s="4" t="b">
        <f t="shared" si="1707"/>
        <v>1</v>
      </c>
      <c r="AE1171" s="4" t="b">
        <f t="shared" si="1708"/>
        <v>0</v>
      </c>
      <c r="AF1171" s="4" t="b">
        <f t="shared" si="1709"/>
        <v>0</v>
      </c>
      <c r="AG1171" s="4" t="b">
        <f t="shared" si="1710"/>
        <v>1</v>
      </c>
      <c r="AH1171" s="4" t="b">
        <f t="shared" si="1711"/>
        <v>1</v>
      </c>
      <c r="AI1171" s="4" t="b">
        <f t="shared" si="1712"/>
        <v>1</v>
      </c>
      <c r="AJ1171" s="4" t="b">
        <f t="shared" si="1713"/>
        <v>0</v>
      </c>
      <c r="AK1171" s="4" t="b">
        <f t="shared" si="1714"/>
        <v>0</v>
      </c>
      <c r="AL1171" s="4" t="b">
        <f t="shared" si="1715"/>
        <v>1</v>
      </c>
      <c r="AM1171" s="4" t="b">
        <f t="shared" si="1716"/>
        <v>1</v>
      </c>
      <c r="AN1171" s="4" t="b">
        <f t="shared" si="1717"/>
        <v>1</v>
      </c>
      <c r="AO1171" s="4" t="b">
        <f t="shared" si="1718"/>
        <v>0</v>
      </c>
      <c r="AP1171" s="4" t="b">
        <f t="shared" si="1719"/>
        <v>0</v>
      </c>
      <c r="AQ1171" s="4" t="b">
        <f t="shared" si="1720"/>
        <v>1</v>
      </c>
      <c r="AR1171" s="4" t="b">
        <f t="shared" si="1721"/>
        <v>0</v>
      </c>
      <c r="AS1171" s="4" t="b">
        <f t="shared" si="1722"/>
        <v>0</v>
      </c>
      <c r="AT1171" s="4" t="b">
        <f t="shared" si="1723"/>
        <v>0</v>
      </c>
      <c r="AU1171" s="4" t="b">
        <f t="shared" si="1724"/>
        <v>1</v>
      </c>
      <c r="AV1171" s="4" t="b">
        <f t="shared" si="1725"/>
        <v>1</v>
      </c>
      <c r="AW1171" s="4" t="b">
        <f t="shared" si="1726"/>
        <v>1</v>
      </c>
      <c r="AX1171" s="4" t="b">
        <f t="shared" si="1727"/>
        <v>1</v>
      </c>
      <c r="AY1171" s="4" t="b">
        <f t="shared" si="1728"/>
        <v>0</v>
      </c>
      <c r="AZ1171" s="4" t="b">
        <f t="shared" si="1729"/>
        <v>1</v>
      </c>
      <c r="BA1171" s="4" t="b">
        <f t="shared" si="1730"/>
        <v>0</v>
      </c>
      <c r="BB1171" s="4" t="b">
        <f t="shared" si="1731"/>
        <v>0</v>
      </c>
      <c r="BC1171" s="4" t="b">
        <f t="shared" si="1732"/>
        <v>1</v>
      </c>
      <c r="BD1171" s="4" t="b">
        <f t="shared" si="1733"/>
        <v>1</v>
      </c>
      <c r="BE1171" s="4" t="b">
        <f t="shared" si="1734"/>
        <v>1</v>
      </c>
      <c r="BF1171" s="4" t="b">
        <f t="shared" si="1735"/>
        <v>1</v>
      </c>
      <c r="BG1171" s="4" t="b">
        <f t="shared" si="1736"/>
        <v>1</v>
      </c>
      <c r="BH1171" s="4" t="b">
        <f t="shared" si="1737"/>
        <v>1</v>
      </c>
      <c r="BI1171" s="4" t="b">
        <f t="shared" si="1738"/>
        <v>1</v>
      </c>
      <c r="BJ1171" s="4" t="b">
        <f t="shared" si="1739"/>
        <v>0</v>
      </c>
      <c r="BK1171" s="4" t="b">
        <f t="shared" si="1740"/>
        <v>1</v>
      </c>
      <c r="BL1171" s="4" t="b">
        <f t="shared" si="1741"/>
        <v>1</v>
      </c>
      <c r="BM1171" s="4" t="b">
        <f t="shared" si="1742"/>
        <v>1</v>
      </c>
      <c r="BN1171" s="4" t="b">
        <f t="shared" si="1743"/>
        <v>1</v>
      </c>
      <c r="BO1171" s="4" t="b">
        <f t="shared" si="1744"/>
        <v>1</v>
      </c>
      <c r="BP1171" s="4" t="b">
        <f t="shared" si="1745"/>
        <v>1</v>
      </c>
      <c r="BQ1171" s="4" t="b">
        <f t="shared" si="1746"/>
        <v>1</v>
      </c>
      <c r="BR1171" s="4" t="b">
        <f t="shared" si="1747"/>
        <v>0</v>
      </c>
      <c r="BS1171" s="4" t="b">
        <f t="shared" si="1748"/>
        <v>1</v>
      </c>
      <c r="BT1171" s="4" t="b">
        <f t="shared" si="1749"/>
        <v>1</v>
      </c>
      <c r="BU1171" s="4" t="b">
        <f t="shared" si="1750"/>
        <v>0</v>
      </c>
      <c r="BV1171" s="4" t="b">
        <f t="shared" si="1751"/>
        <v>1</v>
      </c>
      <c r="BW1171" s="4" t="b">
        <f t="shared" si="1752"/>
        <v>0</v>
      </c>
      <c r="BX1171" s="4" t="b">
        <f t="shared" si="1753"/>
        <v>1</v>
      </c>
      <c r="BY1171" s="4" t="b">
        <f t="shared" si="1754"/>
        <v>0</v>
      </c>
      <c r="BZ1171" s="4" t="b">
        <f t="shared" si="1755"/>
        <v>1</v>
      </c>
      <c r="CA1171" s="4" t="b">
        <f t="shared" si="1756"/>
        <v>1</v>
      </c>
      <c r="CB1171" s="4" t="b">
        <f t="shared" si="1757"/>
        <v>1</v>
      </c>
      <c r="CC1171" s="4" t="b">
        <f t="shared" si="1758"/>
        <v>1</v>
      </c>
      <c r="CD1171" s="4" t="b">
        <f t="shared" si="1759"/>
        <v>0</v>
      </c>
      <c r="CE1171" s="4" t="b">
        <f t="shared" si="1760"/>
        <v>1</v>
      </c>
      <c r="CF1171" s="4" t="b">
        <f t="shared" si="1761"/>
        <v>1</v>
      </c>
      <c r="CG1171" s="4" t="b">
        <f t="shared" si="1762"/>
        <v>1</v>
      </c>
      <c r="CH1171" s="4" t="b">
        <f t="shared" si="1763"/>
        <v>1</v>
      </c>
      <c r="CI1171" s="4" t="b">
        <f t="shared" si="1764"/>
        <v>0</v>
      </c>
      <c r="CJ1171" s="4" t="b">
        <f t="shared" si="1765"/>
        <v>0</v>
      </c>
      <c r="CK1171" s="4" t="b">
        <f t="shared" si="1766"/>
        <v>1</v>
      </c>
      <c r="CL1171" s="4" t="b">
        <f t="shared" si="1767"/>
        <v>0</v>
      </c>
      <c r="CM1171" s="4" t="b">
        <f t="shared" si="1768"/>
        <v>1</v>
      </c>
      <c r="CN1171" s="4" t="b">
        <f t="shared" si="1769"/>
        <v>1</v>
      </c>
      <c r="CO1171" s="4" t="b">
        <f t="shared" si="1770"/>
        <v>0</v>
      </c>
      <c r="CP1171" s="4" t="b">
        <f t="shared" si="1771"/>
        <v>0</v>
      </c>
      <c r="CQ1171" s="4" t="b">
        <f t="shared" si="1772"/>
        <v>0</v>
      </c>
      <c r="CR1171" s="4" t="b">
        <f t="shared" si="1773"/>
        <v>1</v>
      </c>
      <c r="CS1171" s="4" t="b">
        <f t="shared" si="1774"/>
        <v>0</v>
      </c>
      <c r="CT1171" s="4" t="b">
        <f t="shared" si="1775"/>
        <v>1</v>
      </c>
      <c r="CU1171" s="4" t="b">
        <f t="shared" si="1776"/>
        <v>0</v>
      </c>
      <c r="CV1171" s="4" t="b">
        <f t="shared" si="1777"/>
        <v>0</v>
      </c>
      <c r="CW1171" s="4" t="b">
        <f t="shared" si="1778"/>
        <v>0</v>
      </c>
      <c r="CX1171" s="4" t="b">
        <f t="shared" si="1779"/>
        <v>1</v>
      </c>
      <c r="CY1171" s="4" t="b">
        <f t="shared" si="1780"/>
        <v>1</v>
      </c>
      <c r="CZ1171" s="4" t="b">
        <f t="shared" si="1781"/>
        <v>1</v>
      </c>
      <c r="DA1171" s="4" t="b">
        <f t="shared" si="1782"/>
        <v>1</v>
      </c>
      <c r="DB1171" s="4" t="b">
        <f t="shared" si="1783"/>
        <v>0</v>
      </c>
      <c r="DC1171" s="4" t="b">
        <f t="shared" si="1784"/>
        <v>0</v>
      </c>
      <c r="DD1171" s="4" t="b">
        <f t="shared" si="1785"/>
        <v>0</v>
      </c>
    </row>
    <row r="1172" spans="1:108">
      <c r="A1172" s="4" t="s">
        <v>935</v>
      </c>
      <c r="C1172" t="s">
        <v>933</v>
      </c>
      <c r="D1172" s="4"/>
      <c r="E1172" s="4"/>
      <c r="F1172" t="s">
        <v>6091</v>
      </c>
      <c r="G1172" t="s">
        <v>851</v>
      </c>
      <c r="H1172" t="s">
        <v>7444</v>
      </c>
      <c r="I1172" t="s">
        <v>7417</v>
      </c>
      <c r="J1172" s="4" t="s">
        <v>113</v>
      </c>
      <c r="K1172" s="4" t="s">
        <v>114</v>
      </c>
      <c r="L1172" s="88" t="s">
        <v>7672</v>
      </c>
      <c r="M1172" s="4" t="s">
        <v>345</v>
      </c>
      <c r="N1172" s="89" t="s">
        <v>7650</v>
      </c>
      <c r="O1172" s="6" t="b">
        <f t="shared" si="1692"/>
        <v>1</v>
      </c>
      <c r="P1172" s="4" t="b">
        <f t="shared" si="1693"/>
        <v>1</v>
      </c>
      <c r="Q1172" s="4" t="b">
        <f t="shared" si="1694"/>
        <v>1</v>
      </c>
      <c r="R1172" s="4" t="b">
        <f t="shared" si="1695"/>
        <v>1</v>
      </c>
      <c r="S1172" s="6" t="b">
        <f t="shared" si="1696"/>
        <v>1</v>
      </c>
      <c r="T1172" s="6" t="b">
        <f t="shared" si="1697"/>
        <v>1</v>
      </c>
      <c r="U1172" s="6" t="b">
        <f t="shared" si="1698"/>
        <v>1</v>
      </c>
      <c r="V1172" s="6" t="b">
        <f t="shared" si="1699"/>
        <v>1</v>
      </c>
      <c r="W1172" s="6" t="b">
        <f t="shared" si="1700"/>
        <v>1</v>
      </c>
      <c r="X1172" s="6" t="b">
        <f t="shared" si="1701"/>
        <v>1</v>
      </c>
      <c r="Y1172" s="6" t="b">
        <f t="shared" si="1702"/>
        <v>1</v>
      </c>
      <c r="Z1172" s="6" t="b">
        <f t="shared" si="1703"/>
        <v>0</v>
      </c>
      <c r="AA1172" s="6" t="b">
        <f t="shared" si="1704"/>
        <v>1</v>
      </c>
      <c r="AB1172" s="4" t="b">
        <f t="shared" si="1705"/>
        <v>1</v>
      </c>
      <c r="AC1172" s="4" t="b">
        <f t="shared" si="1706"/>
        <v>0</v>
      </c>
      <c r="AD1172" s="4" t="b">
        <f t="shared" si="1707"/>
        <v>1</v>
      </c>
      <c r="AE1172" s="4" t="b">
        <f t="shared" si="1708"/>
        <v>1</v>
      </c>
      <c r="AF1172" s="4" t="b">
        <f t="shared" si="1709"/>
        <v>1</v>
      </c>
      <c r="AG1172" s="4" t="b">
        <f t="shared" si="1710"/>
        <v>1</v>
      </c>
      <c r="AH1172" s="4" t="b">
        <f t="shared" si="1711"/>
        <v>1</v>
      </c>
      <c r="AI1172" s="4" t="b">
        <f t="shared" si="1712"/>
        <v>1</v>
      </c>
      <c r="AJ1172" s="4" t="b">
        <f t="shared" si="1713"/>
        <v>1</v>
      </c>
      <c r="AK1172" s="4" t="b">
        <f t="shared" si="1714"/>
        <v>0</v>
      </c>
      <c r="AL1172" s="4" t="b">
        <f t="shared" si="1715"/>
        <v>0</v>
      </c>
      <c r="AM1172" s="4" t="b">
        <f t="shared" si="1716"/>
        <v>0</v>
      </c>
      <c r="AN1172" s="4" t="b">
        <f t="shared" si="1717"/>
        <v>0</v>
      </c>
      <c r="AO1172" s="4" t="b">
        <f t="shared" si="1718"/>
        <v>0</v>
      </c>
      <c r="AP1172" s="4" t="b">
        <f t="shared" si="1719"/>
        <v>0</v>
      </c>
      <c r="AQ1172" s="4" t="b">
        <f t="shared" si="1720"/>
        <v>0</v>
      </c>
      <c r="AR1172" s="4" t="b">
        <f t="shared" si="1721"/>
        <v>0</v>
      </c>
      <c r="AS1172" s="4" t="b">
        <f t="shared" si="1722"/>
        <v>0</v>
      </c>
      <c r="AT1172" s="4" t="b">
        <f t="shared" si="1723"/>
        <v>0</v>
      </c>
      <c r="AU1172" s="4" t="b">
        <f t="shared" si="1724"/>
        <v>1</v>
      </c>
      <c r="AV1172" s="4" t="b">
        <f t="shared" si="1725"/>
        <v>0</v>
      </c>
      <c r="AW1172" s="4" t="b">
        <f t="shared" si="1726"/>
        <v>1</v>
      </c>
      <c r="AX1172" s="4" t="b">
        <f t="shared" si="1727"/>
        <v>1</v>
      </c>
      <c r="AY1172" s="4" t="b">
        <f t="shared" si="1728"/>
        <v>1</v>
      </c>
      <c r="AZ1172" s="4" t="b">
        <f t="shared" si="1729"/>
        <v>0</v>
      </c>
      <c r="BA1172" s="4" t="b">
        <f t="shared" si="1730"/>
        <v>1</v>
      </c>
      <c r="BB1172" s="4" t="b">
        <f t="shared" si="1731"/>
        <v>0</v>
      </c>
      <c r="BC1172" s="4" t="b">
        <f t="shared" si="1732"/>
        <v>0</v>
      </c>
      <c r="BD1172" s="4" t="b">
        <f t="shared" si="1733"/>
        <v>1</v>
      </c>
      <c r="BE1172" s="4" t="b">
        <f t="shared" si="1734"/>
        <v>1</v>
      </c>
      <c r="BF1172" s="4" t="b">
        <f t="shared" si="1735"/>
        <v>1</v>
      </c>
      <c r="BG1172" s="4" t="b">
        <f t="shared" si="1736"/>
        <v>1</v>
      </c>
      <c r="BH1172" s="4" t="b">
        <f t="shared" si="1737"/>
        <v>1</v>
      </c>
      <c r="BI1172" s="4" t="b">
        <f t="shared" si="1738"/>
        <v>0</v>
      </c>
      <c r="BJ1172" s="4" t="b">
        <f t="shared" si="1739"/>
        <v>0</v>
      </c>
      <c r="BK1172" s="4" t="b">
        <f t="shared" si="1740"/>
        <v>0</v>
      </c>
      <c r="BL1172" s="4" t="b">
        <f t="shared" si="1741"/>
        <v>1</v>
      </c>
      <c r="BM1172" s="4" t="b">
        <f t="shared" si="1742"/>
        <v>0</v>
      </c>
      <c r="BN1172" s="4" t="b">
        <f t="shared" si="1743"/>
        <v>1</v>
      </c>
      <c r="BO1172" s="4" t="b">
        <f t="shared" si="1744"/>
        <v>1</v>
      </c>
      <c r="BP1172" s="4" t="b">
        <f t="shared" si="1745"/>
        <v>1</v>
      </c>
      <c r="BQ1172" s="4" t="b">
        <f t="shared" si="1746"/>
        <v>1</v>
      </c>
      <c r="BR1172" s="4" t="b">
        <f t="shared" si="1747"/>
        <v>0</v>
      </c>
      <c r="BS1172" s="4" t="b">
        <f t="shared" si="1748"/>
        <v>1</v>
      </c>
      <c r="BT1172" s="4" t="b">
        <f t="shared" si="1749"/>
        <v>1</v>
      </c>
      <c r="BU1172" s="4" t="b">
        <f t="shared" si="1750"/>
        <v>1</v>
      </c>
      <c r="BV1172" s="4" t="b">
        <f t="shared" si="1751"/>
        <v>1</v>
      </c>
      <c r="BW1172" s="4" t="b">
        <f t="shared" si="1752"/>
        <v>1</v>
      </c>
      <c r="BX1172" s="4" t="b">
        <f t="shared" si="1753"/>
        <v>0</v>
      </c>
      <c r="BY1172" s="4" t="b">
        <f t="shared" si="1754"/>
        <v>1</v>
      </c>
      <c r="BZ1172" s="4" t="b">
        <f t="shared" si="1755"/>
        <v>0</v>
      </c>
      <c r="CA1172" s="4" t="b">
        <f t="shared" si="1756"/>
        <v>0</v>
      </c>
      <c r="CB1172" s="4" t="b">
        <f t="shared" si="1757"/>
        <v>1</v>
      </c>
      <c r="CC1172" s="4" t="b">
        <f t="shared" si="1758"/>
        <v>0</v>
      </c>
      <c r="CD1172" s="4" t="b">
        <f t="shared" si="1759"/>
        <v>1</v>
      </c>
      <c r="CE1172" s="4" t="b">
        <f t="shared" si="1760"/>
        <v>0</v>
      </c>
      <c r="CF1172" s="4" t="b">
        <f t="shared" si="1761"/>
        <v>0</v>
      </c>
      <c r="CG1172" s="4" t="b">
        <f t="shared" si="1762"/>
        <v>1</v>
      </c>
      <c r="CH1172" s="4" t="b">
        <f t="shared" si="1763"/>
        <v>1</v>
      </c>
      <c r="CI1172" s="4" t="b">
        <f t="shared" si="1764"/>
        <v>0</v>
      </c>
      <c r="CJ1172" s="4" t="b">
        <f t="shared" si="1765"/>
        <v>1</v>
      </c>
      <c r="CK1172" s="4" t="b">
        <f t="shared" si="1766"/>
        <v>1</v>
      </c>
      <c r="CL1172" s="4" t="b">
        <f t="shared" si="1767"/>
        <v>0</v>
      </c>
      <c r="CM1172" s="4" t="b">
        <f t="shared" si="1768"/>
        <v>1</v>
      </c>
      <c r="CN1172" s="4" t="b">
        <f t="shared" si="1769"/>
        <v>0</v>
      </c>
      <c r="CO1172" s="4" t="b">
        <f t="shared" si="1770"/>
        <v>0</v>
      </c>
      <c r="CP1172" s="4" t="b">
        <f t="shared" si="1771"/>
        <v>0</v>
      </c>
      <c r="CQ1172" s="4" t="b">
        <f t="shared" si="1772"/>
        <v>0</v>
      </c>
      <c r="CR1172" s="4" t="b">
        <f t="shared" si="1773"/>
        <v>0</v>
      </c>
      <c r="CS1172" s="4" t="b">
        <f t="shared" si="1774"/>
        <v>1</v>
      </c>
      <c r="CT1172" s="4" t="b">
        <f t="shared" si="1775"/>
        <v>0</v>
      </c>
      <c r="CU1172" s="4" t="b">
        <f t="shared" si="1776"/>
        <v>0</v>
      </c>
      <c r="CV1172" s="4" t="b">
        <f t="shared" si="1777"/>
        <v>0</v>
      </c>
      <c r="CW1172" s="4" t="b">
        <f t="shared" si="1778"/>
        <v>0</v>
      </c>
      <c r="CX1172" s="4" t="b">
        <f t="shared" si="1779"/>
        <v>0</v>
      </c>
      <c r="CY1172" s="4" t="b">
        <f t="shared" si="1780"/>
        <v>1</v>
      </c>
      <c r="CZ1172" s="4" t="b">
        <f t="shared" si="1781"/>
        <v>0</v>
      </c>
      <c r="DA1172" s="4" t="b">
        <f t="shared" si="1782"/>
        <v>1</v>
      </c>
      <c r="DB1172" s="4" t="b">
        <f t="shared" si="1783"/>
        <v>1</v>
      </c>
      <c r="DC1172" s="4" t="b">
        <f t="shared" si="1784"/>
        <v>1</v>
      </c>
      <c r="DD1172" s="4" t="b">
        <f t="shared" si="1785"/>
        <v>0</v>
      </c>
    </row>
    <row r="1173" spans="1:108">
      <c r="A1173" s="4" t="s">
        <v>936</v>
      </c>
      <c r="C1173" t="s">
        <v>937</v>
      </c>
      <c r="D1173" s="4"/>
      <c r="E1173" s="4"/>
      <c r="F1173" t="s">
        <v>6091</v>
      </c>
      <c r="G1173" t="s">
        <v>851</v>
      </c>
      <c r="H1173" t="s">
        <v>7444</v>
      </c>
      <c r="I1173" t="s">
        <v>7417</v>
      </c>
      <c r="J1173" s="4" t="s">
        <v>113</v>
      </c>
      <c r="K1173" s="4" t="s">
        <v>114</v>
      </c>
      <c r="L1173" s="88" t="s">
        <v>7673</v>
      </c>
      <c r="M1173" s="4" t="s">
        <v>938</v>
      </c>
      <c r="N1173" s="88" t="s">
        <v>7651</v>
      </c>
      <c r="O1173" s="4" t="b">
        <f t="shared" si="1692"/>
        <v>1</v>
      </c>
      <c r="P1173" s="4" t="b">
        <f t="shared" si="1693"/>
        <v>1</v>
      </c>
      <c r="Q1173" s="4" t="b">
        <f t="shared" si="1694"/>
        <v>1</v>
      </c>
      <c r="R1173" s="4" t="b">
        <f t="shared" si="1695"/>
        <v>1</v>
      </c>
      <c r="S1173" s="4" t="b">
        <f t="shared" si="1696"/>
        <v>1</v>
      </c>
      <c r="T1173" s="4" t="b">
        <f t="shared" si="1697"/>
        <v>1</v>
      </c>
      <c r="U1173" s="4" t="b">
        <f t="shared" si="1698"/>
        <v>1</v>
      </c>
      <c r="V1173" s="4" t="b">
        <f t="shared" si="1699"/>
        <v>1</v>
      </c>
      <c r="W1173" s="4" t="b">
        <f t="shared" si="1700"/>
        <v>0</v>
      </c>
      <c r="X1173" s="4" t="b">
        <f t="shared" si="1701"/>
        <v>1</v>
      </c>
      <c r="Y1173" s="4" t="b">
        <f t="shared" si="1702"/>
        <v>1</v>
      </c>
      <c r="Z1173" s="4" t="b">
        <f t="shared" si="1703"/>
        <v>1</v>
      </c>
      <c r="AA1173" s="4" t="b">
        <f t="shared" si="1704"/>
        <v>1</v>
      </c>
      <c r="AB1173" s="4" t="b">
        <f t="shared" si="1705"/>
        <v>0</v>
      </c>
      <c r="AC1173" s="4" t="b">
        <f t="shared" si="1706"/>
        <v>0</v>
      </c>
      <c r="AD1173" s="4" t="b">
        <f t="shared" si="1707"/>
        <v>0</v>
      </c>
      <c r="AE1173" s="4" t="b">
        <f t="shared" si="1708"/>
        <v>0</v>
      </c>
      <c r="AF1173" s="4" t="b">
        <f t="shared" si="1709"/>
        <v>0</v>
      </c>
      <c r="AG1173" s="4" t="b">
        <f t="shared" si="1710"/>
        <v>1</v>
      </c>
      <c r="AH1173" s="4" t="b">
        <f t="shared" si="1711"/>
        <v>1</v>
      </c>
      <c r="AI1173" s="4" t="b">
        <f t="shared" si="1712"/>
        <v>1</v>
      </c>
      <c r="AJ1173" s="4" t="b">
        <f t="shared" si="1713"/>
        <v>0</v>
      </c>
      <c r="AK1173" s="4" t="b">
        <f t="shared" si="1714"/>
        <v>1</v>
      </c>
      <c r="AL1173" s="4" t="b">
        <f t="shared" si="1715"/>
        <v>1</v>
      </c>
      <c r="AM1173" s="4" t="b">
        <f t="shared" si="1716"/>
        <v>1</v>
      </c>
      <c r="AN1173" s="4" t="b">
        <f t="shared" si="1717"/>
        <v>1</v>
      </c>
      <c r="AO1173" s="4" t="b">
        <f t="shared" si="1718"/>
        <v>0</v>
      </c>
      <c r="AP1173" s="4" t="b">
        <f t="shared" si="1719"/>
        <v>0</v>
      </c>
      <c r="AQ1173" s="4" t="b">
        <f t="shared" si="1720"/>
        <v>0</v>
      </c>
      <c r="AR1173" s="4" t="b">
        <f t="shared" si="1721"/>
        <v>0</v>
      </c>
      <c r="AS1173" s="4" t="b">
        <f t="shared" si="1722"/>
        <v>0</v>
      </c>
      <c r="AT1173" s="4" t="b">
        <f t="shared" si="1723"/>
        <v>0</v>
      </c>
      <c r="AU1173" s="4" t="b">
        <f t="shared" si="1724"/>
        <v>0</v>
      </c>
      <c r="AV1173" s="4" t="b">
        <f t="shared" si="1725"/>
        <v>1</v>
      </c>
      <c r="AW1173" s="4" t="b">
        <f t="shared" si="1726"/>
        <v>1</v>
      </c>
      <c r="AX1173" s="4" t="b">
        <f t="shared" si="1727"/>
        <v>0</v>
      </c>
      <c r="AY1173" s="4" t="b">
        <f t="shared" si="1728"/>
        <v>1</v>
      </c>
      <c r="AZ1173" s="4" t="b">
        <f t="shared" si="1729"/>
        <v>1</v>
      </c>
      <c r="BA1173" s="4" t="b">
        <f t="shared" si="1730"/>
        <v>0</v>
      </c>
      <c r="BB1173" s="4" t="b">
        <f t="shared" si="1731"/>
        <v>0</v>
      </c>
      <c r="BC1173" s="4" t="b">
        <f t="shared" si="1732"/>
        <v>0</v>
      </c>
      <c r="BD1173" s="4" t="b">
        <f t="shared" si="1733"/>
        <v>0</v>
      </c>
      <c r="BE1173" s="4" t="b">
        <f t="shared" si="1734"/>
        <v>1</v>
      </c>
      <c r="BF1173" s="4" t="b">
        <f t="shared" si="1735"/>
        <v>1</v>
      </c>
      <c r="BG1173" s="4" t="b">
        <f t="shared" si="1736"/>
        <v>0</v>
      </c>
      <c r="BH1173" s="4" t="b">
        <f t="shared" si="1737"/>
        <v>0</v>
      </c>
      <c r="BI1173" s="4" t="b">
        <f t="shared" si="1738"/>
        <v>0</v>
      </c>
      <c r="BJ1173" s="4" t="b">
        <f t="shared" si="1739"/>
        <v>0</v>
      </c>
      <c r="BK1173" s="4" t="b">
        <f t="shared" si="1740"/>
        <v>0</v>
      </c>
      <c r="BL1173" s="4" t="b">
        <f t="shared" si="1741"/>
        <v>0</v>
      </c>
      <c r="BM1173" s="4" t="b">
        <f t="shared" si="1742"/>
        <v>1</v>
      </c>
      <c r="BN1173" s="4" t="b">
        <f t="shared" si="1743"/>
        <v>1</v>
      </c>
      <c r="BO1173" s="4" t="b">
        <f t="shared" si="1744"/>
        <v>1</v>
      </c>
      <c r="BP1173" s="4" t="b">
        <f t="shared" si="1745"/>
        <v>1</v>
      </c>
      <c r="BQ1173" s="4" t="b">
        <f t="shared" si="1746"/>
        <v>0</v>
      </c>
      <c r="BR1173" s="4" t="b">
        <f t="shared" si="1747"/>
        <v>0</v>
      </c>
      <c r="BS1173" s="4" t="b">
        <f t="shared" si="1748"/>
        <v>1</v>
      </c>
      <c r="BT1173" s="4" t="b">
        <f t="shared" si="1749"/>
        <v>1</v>
      </c>
      <c r="BU1173" s="4" t="b">
        <f t="shared" si="1750"/>
        <v>1</v>
      </c>
      <c r="BV1173" s="4" t="b">
        <f t="shared" si="1751"/>
        <v>0</v>
      </c>
      <c r="BW1173" s="4" t="b">
        <f t="shared" si="1752"/>
        <v>0</v>
      </c>
      <c r="BX1173" s="4" t="b">
        <f t="shared" si="1753"/>
        <v>0</v>
      </c>
      <c r="BY1173" s="4" t="b">
        <f t="shared" si="1754"/>
        <v>1</v>
      </c>
      <c r="BZ1173" s="4" t="b">
        <f t="shared" si="1755"/>
        <v>0</v>
      </c>
      <c r="CA1173" s="4" t="b">
        <f t="shared" si="1756"/>
        <v>0</v>
      </c>
      <c r="CB1173" s="4" t="b">
        <f t="shared" si="1757"/>
        <v>1</v>
      </c>
      <c r="CC1173" s="4" t="b">
        <f t="shared" si="1758"/>
        <v>0</v>
      </c>
      <c r="CD1173" s="4" t="b">
        <f t="shared" si="1759"/>
        <v>0</v>
      </c>
      <c r="CE1173" s="4" t="b">
        <f t="shared" si="1760"/>
        <v>1</v>
      </c>
      <c r="CF1173" s="4" t="b">
        <f t="shared" si="1761"/>
        <v>0</v>
      </c>
      <c r="CG1173" s="4" t="b">
        <f t="shared" si="1762"/>
        <v>0</v>
      </c>
      <c r="CH1173" s="4" t="b">
        <f t="shared" si="1763"/>
        <v>0</v>
      </c>
      <c r="CI1173" s="4" t="b">
        <f t="shared" si="1764"/>
        <v>0</v>
      </c>
      <c r="CJ1173" s="4" t="b">
        <f t="shared" si="1765"/>
        <v>0</v>
      </c>
      <c r="CK1173" s="4" t="b">
        <f t="shared" si="1766"/>
        <v>1</v>
      </c>
      <c r="CL1173" s="4" t="b">
        <f t="shared" si="1767"/>
        <v>0</v>
      </c>
      <c r="CM1173" s="4" t="b">
        <f t="shared" si="1768"/>
        <v>0</v>
      </c>
      <c r="CN1173" s="4" t="b">
        <f t="shared" si="1769"/>
        <v>0</v>
      </c>
      <c r="CO1173" s="4" t="b">
        <f t="shared" si="1770"/>
        <v>0</v>
      </c>
      <c r="CP1173" s="4" t="b">
        <f t="shared" si="1771"/>
        <v>0</v>
      </c>
      <c r="CQ1173" s="4" t="b">
        <f t="shared" si="1772"/>
        <v>0</v>
      </c>
      <c r="CR1173" s="4" t="b">
        <f t="shared" si="1773"/>
        <v>0</v>
      </c>
      <c r="CS1173" s="4" t="b">
        <f t="shared" si="1774"/>
        <v>0</v>
      </c>
      <c r="CT1173" s="4" t="b">
        <f t="shared" si="1775"/>
        <v>0</v>
      </c>
      <c r="CU1173" s="4" t="b">
        <f t="shared" si="1776"/>
        <v>0</v>
      </c>
      <c r="CV1173" s="4" t="b">
        <f t="shared" si="1777"/>
        <v>1</v>
      </c>
      <c r="CW1173" s="4" t="b">
        <f t="shared" si="1778"/>
        <v>0</v>
      </c>
      <c r="CX1173" s="4" t="b">
        <f t="shared" si="1779"/>
        <v>0</v>
      </c>
      <c r="CY1173" s="4" t="b">
        <f t="shared" si="1780"/>
        <v>0</v>
      </c>
      <c r="CZ1173" s="4" t="b">
        <f t="shared" si="1781"/>
        <v>0</v>
      </c>
      <c r="DA1173" s="4" t="b">
        <f t="shared" si="1782"/>
        <v>0</v>
      </c>
      <c r="DB1173" s="4" t="b">
        <f t="shared" si="1783"/>
        <v>0</v>
      </c>
      <c r="DC1173" s="4" t="b">
        <f t="shared" si="1784"/>
        <v>0</v>
      </c>
      <c r="DD1173" s="4" t="b">
        <f t="shared" si="1785"/>
        <v>1</v>
      </c>
    </row>
    <row r="1174" spans="1:108">
      <c r="A1174" s="4" t="s">
        <v>907</v>
      </c>
      <c r="C1174" t="s">
        <v>908</v>
      </c>
      <c r="D1174" s="4"/>
      <c r="E1174" s="60" t="s">
        <v>6089</v>
      </c>
      <c r="F1174" t="s">
        <v>6088</v>
      </c>
      <c r="G1174" t="s">
        <v>851</v>
      </c>
      <c r="H1174" t="s">
        <v>7444</v>
      </c>
      <c r="I1174" t="s">
        <v>7417</v>
      </c>
      <c r="J1174" s="4" t="s">
        <v>113</v>
      </c>
      <c r="K1174" s="4" t="s">
        <v>114</v>
      </c>
      <c r="L1174" s="88" t="s">
        <v>7674</v>
      </c>
      <c r="M1174" t="s">
        <v>6079</v>
      </c>
      <c r="N1174" s="88" t="s">
        <v>7652</v>
      </c>
      <c r="O1174" s="4" t="b">
        <f t="shared" si="1692"/>
        <v>1</v>
      </c>
      <c r="P1174" s="4" t="b">
        <f t="shared" si="1693"/>
        <v>1</v>
      </c>
      <c r="Q1174" s="4" t="b">
        <f t="shared" si="1694"/>
        <v>1</v>
      </c>
      <c r="R1174" s="4" t="b">
        <f t="shared" si="1695"/>
        <v>1</v>
      </c>
      <c r="S1174" s="4" t="b">
        <f t="shared" si="1696"/>
        <v>1</v>
      </c>
      <c r="T1174" s="4" t="b">
        <f t="shared" si="1697"/>
        <v>1</v>
      </c>
      <c r="U1174" s="4" t="b">
        <f t="shared" si="1698"/>
        <v>1</v>
      </c>
      <c r="V1174" s="4" t="b">
        <f t="shared" si="1699"/>
        <v>1</v>
      </c>
      <c r="W1174" s="4" t="b">
        <f t="shared" si="1700"/>
        <v>1</v>
      </c>
      <c r="X1174" s="4" t="b">
        <f t="shared" si="1701"/>
        <v>1</v>
      </c>
      <c r="Y1174" s="4" t="b">
        <f t="shared" si="1702"/>
        <v>1</v>
      </c>
      <c r="Z1174" s="4" t="b">
        <f t="shared" si="1703"/>
        <v>1</v>
      </c>
      <c r="AA1174" s="4" t="b">
        <f t="shared" si="1704"/>
        <v>1</v>
      </c>
      <c r="AB1174" s="4" t="b">
        <f t="shared" si="1705"/>
        <v>1</v>
      </c>
      <c r="AC1174" s="4" t="b">
        <f t="shared" si="1706"/>
        <v>1</v>
      </c>
      <c r="AD1174" s="4" t="b">
        <f t="shared" si="1707"/>
        <v>0</v>
      </c>
      <c r="AE1174" s="4" t="b">
        <f t="shared" si="1708"/>
        <v>0</v>
      </c>
      <c r="AF1174" s="4" t="b">
        <f t="shared" si="1709"/>
        <v>0</v>
      </c>
      <c r="AG1174" s="4" t="b">
        <f t="shared" si="1710"/>
        <v>1</v>
      </c>
      <c r="AH1174" s="4" t="b">
        <f t="shared" si="1711"/>
        <v>1</v>
      </c>
      <c r="AI1174" s="4" t="b">
        <f t="shared" si="1712"/>
        <v>1</v>
      </c>
      <c r="AJ1174" s="4" t="b">
        <f t="shared" si="1713"/>
        <v>0</v>
      </c>
      <c r="AK1174" s="4" t="b">
        <f t="shared" si="1714"/>
        <v>1</v>
      </c>
      <c r="AL1174" s="4" t="b">
        <f t="shared" si="1715"/>
        <v>1</v>
      </c>
      <c r="AM1174" s="4" t="b">
        <f t="shared" si="1716"/>
        <v>1</v>
      </c>
      <c r="AN1174" s="4" t="b">
        <f t="shared" si="1717"/>
        <v>0</v>
      </c>
      <c r="AO1174" s="4" t="b">
        <f t="shared" si="1718"/>
        <v>1</v>
      </c>
      <c r="AP1174" s="4" t="b">
        <f t="shared" si="1719"/>
        <v>1</v>
      </c>
      <c r="AQ1174" s="4" t="b">
        <f t="shared" si="1720"/>
        <v>0</v>
      </c>
      <c r="AR1174" s="4" t="b">
        <f t="shared" si="1721"/>
        <v>0</v>
      </c>
      <c r="AS1174" s="4" t="b">
        <f t="shared" si="1722"/>
        <v>0</v>
      </c>
      <c r="AT1174" s="4" t="b">
        <f t="shared" si="1723"/>
        <v>0</v>
      </c>
      <c r="AU1174" s="4" t="b">
        <f t="shared" si="1724"/>
        <v>1</v>
      </c>
      <c r="AV1174" s="4" t="b">
        <f t="shared" si="1725"/>
        <v>1</v>
      </c>
      <c r="AW1174" s="4" t="b">
        <f t="shared" si="1726"/>
        <v>1</v>
      </c>
      <c r="AX1174" s="4" t="b">
        <f t="shared" si="1727"/>
        <v>0</v>
      </c>
      <c r="AY1174" s="4" t="b">
        <f t="shared" si="1728"/>
        <v>1</v>
      </c>
      <c r="AZ1174" s="4" t="b">
        <f t="shared" si="1729"/>
        <v>1</v>
      </c>
      <c r="BA1174" s="4" t="b">
        <f t="shared" si="1730"/>
        <v>1</v>
      </c>
      <c r="BB1174" s="4" t="b">
        <f t="shared" si="1731"/>
        <v>0</v>
      </c>
      <c r="BC1174" s="4" t="b">
        <f t="shared" si="1732"/>
        <v>1</v>
      </c>
      <c r="BD1174" s="4" t="b">
        <f t="shared" si="1733"/>
        <v>1</v>
      </c>
      <c r="BE1174" s="4" t="b">
        <f t="shared" si="1734"/>
        <v>1</v>
      </c>
      <c r="BF1174" s="4" t="b">
        <f t="shared" si="1735"/>
        <v>1</v>
      </c>
      <c r="BG1174" s="4" t="b">
        <f t="shared" si="1736"/>
        <v>1</v>
      </c>
      <c r="BH1174" s="4" t="b">
        <f t="shared" si="1737"/>
        <v>0</v>
      </c>
      <c r="BI1174" s="4" t="b">
        <f t="shared" si="1738"/>
        <v>0</v>
      </c>
      <c r="BJ1174" s="4" t="b">
        <f t="shared" si="1739"/>
        <v>0</v>
      </c>
      <c r="BK1174" s="4" t="b">
        <f t="shared" si="1740"/>
        <v>0</v>
      </c>
      <c r="BL1174" s="4" t="b">
        <f t="shared" si="1741"/>
        <v>1</v>
      </c>
      <c r="BM1174" s="4" t="b">
        <f t="shared" si="1742"/>
        <v>1</v>
      </c>
      <c r="BN1174" s="4" t="b">
        <f t="shared" si="1743"/>
        <v>1</v>
      </c>
      <c r="BO1174" s="4" t="b">
        <f t="shared" si="1744"/>
        <v>1</v>
      </c>
      <c r="BP1174" s="4" t="b">
        <f t="shared" si="1745"/>
        <v>1</v>
      </c>
      <c r="BQ1174" s="4" t="b">
        <f t="shared" si="1746"/>
        <v>1</v>
      </c>
      <c r="BR1174" s="4" t="b">
        <f t="shared" si="1747"/>
        <v>0</v>
      </c>
      <c r="BS1174" s="4" t="b">
        <f t="shared" si="1748"/>
        <v>1</v>
      </c>
      <c r="BT1174" s="4" t="b">
        <f t="shared" si="1749"/>
        <v>1</v>
      </c>
      <c r="BU1174" s="4" t="b">
        <f t="shared" si="1750"/>
        <v>1</v>
      </c>
      <c r="BV1174" s="4" t="b">
        <f t="shared" si="1751"/>
        <v>1</v>
      </c>
      <c r="BW1174" s="4" t="b">
        <f t="shared" si="1752"/>
        <v>0</v>
      </c>
      <c r="BX1174" s="4" t="b">
        <f t="shared" si="1753"/>
        <v>1</v>
      </c>
      <c r="BY1174" s="4" t="b">
        <f t="shared" si="1754"/>
        <v>0</v>
      </c>
      <c r="BZ1174" s="4" t="b">
        <f t="shared" si="1755"/>
        <v>1</v>
      </c>
      <c r="CA1174" s="4" t="b">
        <f t="shared" si="1756"/>
        <v>1</v>
      </c>
      <c r="CB1174" s="4" t="b">
        <f t="shared" si="1757"/>
        <v>1</v>
      </c>
      <c r="CC1174" s="4" t="b">
        <f t="shared" si="1758"/>
        <v>0</v>
      </c>
      <c r="CD1174" s="4" t="b">
        <f t="shared" si="1759"/>
        <v>0</v>
      </c>
      <c r="CE1174" s="4" t="b">
        <f t="shared" si="1760"/>
        <v>1</v>
      </c>
      <c r="CF1174" s="4" t="b">
        <f t="shared" si="1761"/>
        <v>1</v>
      </c>
      <c r="CG1174" s="4" t="b">
        <f t="shared" si="1762"/>
        <v>1</v>
      </c>
      <c r="CH1174" s="4" t="b">
        <f t="shared" si="1763"/>
        <v>1</v>
      </c>
      <c r="CI1174" s="4" t="b">
        <f t="shared" si="1764"/>
        <v>1</v>
      </c>
      <c r="CJ1174" s="4" t="b">
        <f t="shared" si="1765"/>
        <v>0</v>
      </c>
      <c r="CK1174" s="4" t="b">
        <f t="shared" si="1766"/>
        <v>1</v>
      </c>
      <c r="CL1174" s="4" t="b">
        <f t="shared" si="1767"/>
        <v>0</v>
      </c>
      <c r="CM1174" s="4" t="b">
        <f t="shared" si="1768"/>
        <v>1</v>
      </c>
      <c r="CN1174" s="4" t="b">
        <f t="shared" si="1769"/>
        <v>0</v>
      </c>
      <c r="CO1174" s="4" t="b">
        <f t="shared" si="1770"/>
        <v>0</v>
      </c>
      <c r="CP1174" s="4" t="b">
        <f t="shared" si="1771"/>
        <v>0</v>
      </c>
      <c r="CQ1174" s="4" t="b">
        <f t="shared" si="1772"/>
        <v>1</v>
      </c>
      <c r="CR1174" s="4" t="b">
        <f t="shared" si="1773"/>
        <v>0</v>
      </c>
      <c r="CS1174" s="4" t="b">
        <f t="shared" si="1774"/>
        <v>0</v>
      </c>
      <c r="CT1174" s="4" t="b">
        <f t="shared" si="1775"/>
        <v>1</v>
      </c>
      <c r="CU1174" s="4" t="b">
        <f t="shared" si="1776"/>
        <v>1</v>
      </c>
      <c r="CV1174" s="4" t="b">
        <f t="shared" si="1777"/>
        <v>1</v>
      </c>
      <c r="CW1174" s="4" t="b">
        <f t="shared" si="1778"/>
        <v>1</v>
      </c>
      <c r="CX1174" s="4" t="b">
        <f t="shared" si="1779"/>
        <v>0</v>
      </c>
      <c r="CY1174" s="4" t="b">
        <f t="shared" si="1780"/>
        <v>0</v>
      </c>
      <c r="CZ1174" s="4" t="b">
        <f t="shared" si="1781"/>
        <v>0</v>
      </c>
      <c r="DA1174" s="4" t="b">
        <f t="shared" si="1782"/>
        <v>1</v>
      </c>
      <c r="DB1174" s="4" t="b">
        <f t="shared" si="1783"/>
        <v>1</v>
      </c>
      <c r="DC1174" s="4" t="b">
        <f t="shared" si="1784"/>
        <v>1</v>
      </c>
      <c r="DD1174" s="4" t="b">
        <f t="shared" si="1785"/>
        <v>0</v>
      </c>
    </row>
    <row r="1175" spans="1:108">
      <c r="A1175" t="s">
        <v>909</v>
      </c>
      <c r="C1175" t="s">
        <v>908</v>
      </c>
      <c r="E1175" s="60" t="s">
        <v>6089</v>
      </c>
      <c r="F1175" t="s">
        <v>6088</v>
      </c>
      <c r="G1175" t="s">
        <v>851</v>
      </c>
      <c r="H1175" t="s">
        <v>7444</v>
      </c>
      <c r="I1175" t="s">
        <v>7417</v>
      </c>
      <c r="J1175" t="s">
        <v>165</v>
      </c>
      <c r="K1175" t="s">
        <v>114</v>
      </c>
      <c r="L1175" t="s">
        <v>7675</v>
      </c>
      <c r="M1175" t="s">
        <v>6079</v>
      </c>
      <c r="N1175" t="s">
        <v>7653</v>
      </c>
      <c r="O1175" t="b">
        <f t="shared" si="1692"/>
        <v>1</v>
      </c>
      <c r="P1175" t="b">
        <f t="shared" si="1693"/>
        <v>1</v>
      </c>
      <c r="Q1175" t="b">
        <f t="shared" si="1694"/>
        <v>1</v>
      </c>
      <c r="R1175" t="b">
        <f t="shared" si="1695"/>
        <v>1</v>
      </c>
      <c r="S1175" t="b">
        <f t="shared" si="1696"/>
        <v>1</v>
      </c>
      <c r="T1175" t="b">
        <f t="shared" si="1697"/>
        <v>0</v>
      </c>
      <c r="U1175" t="b">
        <f t="shared" si="1698"/>
        <v>1</v>
      </c>
      <c r="V1175" t="b">
        <f t="shared" si="1699"/>
        <v>1</v>
      </c>
      <c r="W1175" t="b">
        <f t="shared" si="1700"/>
        <v>1</v>
      </c>
      <c r="X1175" t="b">
        <f t="shared" si="1701"/>
        <v>0</v>
      </c>
      <c r="Y1175" t="b">
        <f t="shared" si="1702"/>
        <v>1</v>
      </c>
      <c r="Z1175" t="b">
        <f t="shared" si="1703"/>
        <v>0</v>
      </c>
      <c r="AA1175" t="b">
        <f t="shared" si="1704"/>
        <v>1</v>
      </c>
      <c r="AB1175" t="b">
        <f t="shared" si="1705"/>
        <v>1</v>
      </c>
      <c r="AC1175" t="b">
        <f t="shared" si="1706"/>
        <v>0</v>
      </c>
      <c r="AD1175" t="b">
        <f t="shared" si="1707"/>
        <v>0</v>
      </c>
      <c r="AE1175" t="b">
        <f t="shared" si="1708"/>
        <v>0</v>
      </c>
      <c r="AF1175" t="b">
        <f t="shared" si="1709"/>
        <v>0</v>
      </c>
      <c r="AG1175" t="b">
        <f t="shared" si="1710"/>
        <v>1</v>
      </c>
      <c r="AH1175" t="b">
        <f t="shared" si="1711"/>
        <v>1</v>
      </c>
      <c r="AI1175" t="b">
        <f t="shared" si="1712"/>
        <v>1</v>
      </c>
      <c r="AJ1175" t="b">
        <f t="shared" si="1713"/>
        <v>0</v>
      </c>
      <c r="AK1175" t="b">
        <f t="shared" si="1714"/>
        <v>0</v>
      </c>
      <c r="AL1175" t="b">
        <f t="shared" si="1715"/>
        <v>0</v>
      </c>
      <c r="AM1175" t="b">
        <f t="shared" si="1716"/>
        <v>0</v>
      </c>
      <c r="AN1175" t="b">
        <f t="shared" si="1717"/>
        <v>0</v>
      </c>
      <c r="AO1175" t="b">
        <f t="shared" si="1718"/>
        <v>0</v>
      </c>
      <c r="AP1175" t="b">
        <f t="shared" si="1719"/>
        <v>0</v>
      </c>
      <c r="AQ1175" t="b">
        <f t="shared" si="1720"/>
        <v>0</v>
      </c>
      <c r="AR1175" t="b">
        <f t="shared" si="1721"/>
        <v>0</v>
      </c>
      <c r="AS1175" t="b">
        <f t="shared" si="1722"/>
        <v>0</v>
      </c>
      <c r="AT1175" t="b">
        <f t="shared" si="1723"/>
        <v>1</v>
      </c>
      <c r="AU1175" t="b">
        <f t="shared" si="1724"/>
        <v>0</v>
      </c>
      <c r="AV1175" t="b">
        <f t="shared" si="1725"/>
        <v>0</v>
      </c>
      <c r="AW1175" t="b">
        <f t="shared" si="1726"/>
        <v>0</v>
      </c>
      <c r="AX1175" t="b">
        <f t="shared" si="1727"/>
        <v>0</v>
      </c>
      <c r="AY1175" t="b">
        <f t="shared" si="1728"/>
        <v>0</v>
      </c>
      <c r="AZ1175" t="b">
        <f t="shared" si="1729"/>
        <v>0</v>
      </c>
      <c r="BA1175" t="b">
        <f t="shared" si="1730"/>
        <v>0</v>
      </c>
      <c r="BB1175" t="b">
        <f t="shared" si="1731"/>
        <v>0</v>
      </c>
      <c r="BC1175" t="b">
        <f t="shared" si="1732"/>
        <v>1</v>
      </c>
      <c r="BD1175" t="b">
        <f t="shared" si="1733"/>
        <v>0</v>
      </c>
      <c r="BE1175" t="b">
        <f t="shared" si="1734"/>
        <v>0</v>
      </c>
      <c r="BF1175" t="b">
        <f t="shared" si="1735"/>
        <v>0</v>
      </c>
      <c r="BG1175" t="b">
        <f t="shared" si="1736"/>
        <v>0</v>
      </c>
      <c r="BH1175" t="b">
        <f t="shared" si="1737"/>
        <v>1</v>
      </c>
      <c r="BI1175" t="b">
        <f t="shared" si="1738"/>
        <v>0</v>
      </c>
      <c r="BJ1175" t="b">
        <f t="shared" si="1739"/>
        <v>0</v>
      </c>
      <c r="BK1175" t="b">
        <f t="shared" si="1740"/>
        <v>0</v>
      </c>
      <c r="BL1175" t="b">
        <f t="shared" si="1741"/>
        <v>1</v>
      </c>
      <c r="BM1175" t="b">
        <f t="shared" si="1742"/>
        <v>0</v>
      </c>
      <c r="BN1175" t="b">
        <f t="shared" si="1743"/>
        <v>0</v>
      </c>
      <c r="BO1175" t="b">
        <f t="shared" si="1744"/>
        <v>0</v>
      </c>
      <c r="BP1175" t="b">
        <f t="shared" si="1745"/>
        <v>0</v>
      </c>
      <c r="BQ1175" t="b">
        <f t="shared" si="1746"/>
        <v>1</v>
      </c>
      <c r="BR1175" t="b">
        <f t="shared" si="1747"/>
        <v>0</v>
      </c>
      <c r="BS1175" t="b">
        <f t="shared" si="1748"/>
        <v>0</v>
      </c>
      <c r="BT1175" t="b">
        <f t="shared" si="1749"/>
        <v>0</v>
      </c>
      <c r="BU1175" t="b">
        <f t="shared" si="1750"/>
        <v>0</v>
      </c>
      <c r="BV1175" t="b">
        <f t="shared" si="1751"/>
        <v>1</v>
      </c>
      <c r="BW1175" t="b">
        <f t="shared" si="1752"/>
        <v>0</v>
      </c>
      <c r="BX1175" t="b">
        <f t="shared" si="1753"/>
        <v>0</v>
      </c>
      <c r="BY1175" t="b">
        <f t="shared" si="1754"/>
        <v>0</v>
      </c>
      <c r="BZ1175" t="b">
        <f t="shared" si="1755"/>
        <v>1</v>
      </c>
      <c r="CA1175" t="b">
        <f t="shared" si="1756"/>
        <v>0</v>
      </c>
      <c r="CB1175" t="b">
        <f t="shared" si="1757"/>
        <v>0</v>
      </c>
      <c r="CC1175" t="b">
        <f t="shared" si="1758"/>
        <v>0</v>
      </c>
      <c r="CD1175" t="b">
        <f t="shared" si="1759"/>
        <v>0</v>
      </c>
      <c r="CE1175" t="b">
        <f t="shared" si="1760"/>
        <v>0</v>
      </c>
      <c r="CF1175" t="b">
        <f t="shared" si="1761"/>
        <v>0</v>
      </c>
      <c r="CG1175" t="b">
        <f t="shared" si="1762"/>
        <v>1</v>
      </c>
      <c r="CH1175" t="b">
        <f t="shared" si="1763"/>
        <v>0</v>
      </c>
      <c r="CI1175" t="b">
        <f t="shared" si="1764"/>
        <v>0</v>
      </c>
      <c r="CJ1175" t="b">
        <f t="shared" si="1765"/>
        <v>1</v>
      </c>
      <c r="CK1175" t="b">
        <f t="shared" si="1766"/>
        <v>1</v>
      </c>
      <c r="CL1175" t="b">
        <f t="shared" si="1767"/>
        <v>0</v>
      </c>
      <c r="CM1175" t="b">
        <f t="shared" si="1768"/>
        <v>1</v>
      </c>
      <c r="CN1175" t="b">
        <f t="shared" si="1769"/>
        <v>0</v>
      </c>
      <c r="CO1175" t="b">
        <f t="shared" si="1770"/>
        <v>0</v>
      </c>
      <c r="CP1175" t="b">
        <f t="shared" si="1771"/>
        <v>0</v>
      </c>
      <c r="CQ1175" t="b">
        <f t="shared" si="1772"/>
        <v>0</v>
      </c>
      <c r="CR1175" t="b">
        <f t="shared" si="1773"/>
        <v>0</v>
      </c>
      <c r="CS1175" t="b">
        <f t="shared" si="1774"/>
        <v>0</v>
      </c>
      <c r="CT1175" t="b">
        <f t="shared" si="1775"/>
        <v>0</v>
      </c>
      <c r="CU1175" t="b">
        <f t="shared" si="1776"/>
        <v>0</v>
      </c>
      <c r="CV1175" t="b">
        <f t="shared" si="1777"/>
        <v>0</v>
      </c>
      <c r="CW1175" t="b">
        <f t="shared" si="1778"/>
        <v>0</v>
      </c>
      <c r="CX1175" t="b">
        <f t="shared" si="1779"/>
        <v>0</v>
      </c>
      <c r="CY1175" t="b">
        <f t="shared" si="1780"/>
        <v>0</v>
      </c>
      <c r="CZ1175" t="b">
        <f t="shared" si="1781"/>
        <v>0</v>
      </c>
      <c r="DA1175" t="b">
        <f t="shared" si="1782"/>
        <v>0</v>
      </c>
      <c r="DB1175" t="b">
        <f t="shared" si="1783"/>
        <v>0</v>
      </c>
      <c r="DC1175" t="b">
        <f t="shared" si="1784"/>
        <v>1</v>
      </c>
      <c r="DD1175" t="b">
        <f t="shared" si="1785"/>
        <v>1</v>
      </c>
    </row>
    <row r="1176" spans="1:108">
      <c r="A1176" s="4" t="s">
        <v>910</v>
      </c>
      <c r="C1176" t="s">
        <v>908</v>
      </c>
      <c r="D1176" s="4"/>
      <c r="E1176" s="60" t="s">
        <v>6089</v>
      </c>
      <c r="F1176" t="s">
        <v>6088</v>
      </c>
      <c r="G1176" t="s">
        <v>851</v>
      </c>
      <c r="H1176" t="s">
        <v>7444</v>
      </c>
      <c r="I1176" t="s">
        <v>7417</v>
      </c>
      <c r="J1176" s="4" t="s">
        <v>113</v>
      </c>
      <c r="K1176" s="4" t="s">
        <v>114</v>
      </c>
      <c r="L1176" s="88" t="s">
        <v>7676</v>
      </c>
      <c r="M1176" t="s">
        <v>6079</v>
      </c>
      <c r="N1176" s="88" t="s">
        <v>7654</v>
      </c>
      <c r="O1176" s="4" t="b">
        <f t="shared" si="1692"/>
        <v>1</v>
      </c>
      <c r="P1176" s="4" t="b">
        <f t="shared" si="1693"/>
        <v>1</v>
      </c>
      <c r="Q1176" s="4" t="b">
        <f t="shared" si="1694"/>
        <v>1</v>
      </c>
      <c r="R1176" s="4" t="b">
        <f t="shared" si="1695"/>
        <v>1</v>
      </c>
      <c r="S1176" s="4" t="b">
        <f t="shared" si="1696"/>
        <v>1</v>
      </c>
      <c r="T1176" s="4" t="b">
        <f t="shared" si="1697"/>
        <v>1</v>
      </c>
      <c r="U1176" s="4" t="b">
        <f t="shared" si="1698"/>
        <v>1</v>
      </c>
      <c r="V1176" s="4" t="b">
        <f t="shared" si="1699"/>
        <v>1</v>
      </c>
      <c r="W1176" s="4" t="b">
        <f t="shared" si="1700"/>
        <v>1</v>
      </c>
      <c r="X1176" s="4" t="b">
        <f t="shared" si="1701"/>
        <v>1</v>
      </c>
      <c r="Y1176" s="4" t="b">
        <f t="shared" si="1702"/>
        <v>1</v>
      </c>
      <c r="Z1176" s="4" t="b">
        <f t="shared" si="1703"/>
        <v>1</v>
      </c>
      <c r="AA1176" s="4" t="b">
        <f t="shared" si="1704"/>
        <v>1</v>
      </c>
      <c r="AB1176" s="4" t="b">
        <f t="shared" si="1705"/>
        <v>1</v>
      </c>
      <c r="AC1176" s="4" t="b">
        <f t="shared" si="1706"/>
        <v>0</v>
      </c>
      <c r="AD1176" s="4" t="b">
        <f t="shared" si="1707"/>
        <v>1</v>
      </c>
      <c r="AE1176" s="4" t="b">
        <f t="shared" si="1708"/>
        <v>0</v>
      </c>
      <c r="AF1176" s="4" t="b">
        <f t="shared" si="1709"/>
        <v>0</v>
      </c>
      <c r="AG1176" s="4" t="b">
        <f t="shared" si="1710"/>
        <v>1</v>
      </c>
      <c r="AH1176" s="4" t="b">
        <f t="shared" si="1711"/>
        <v>1</v>
      </c>
      <c r="AI1176" s="4" t="b">
        <f t="shared" si="1712"/>
        <v>1</v>
      </c>
      <c r="AJ1176" s="4" t="b">
        <f t="shared" si="1713"/>
        <v>0</v>
      </c>
      <c r="AK1176" s="4" t="b">
        <f t="shared" si="1714"/>
        <v>1</v>
      </c>
      <c r="AL1176" s="4" t="b">
        <f t="shared" si="1715"/>
        <v>1</v>
      </c>
      <c r="AM1176" s="4" t="b">
        <f t="shared" si="1716"/>
        <v>1</v>
      </c>
      <c r="AN1176" s="4" t="b">
        <f t="shared" si="1717"/>
        <v>1</v>
      </c>
      <c r="AO1176" s="4" t="b">
        <f t="shared" si="1718"/>
        <v>0</v>
      </c>
      <c r="AP1176" s="4" t="b">
        <f t="shared" si="1719"/>
        <v>1</v>
      </c>
      <c r="AQ1176" s="4" t="b">
        <f t="shared" si="1720"/>
        <v>1</v>
      </c>
      <c r="AR1176" s="4" t="b">
        <f t="shared" si="1721"/>
        <v>0</v>
      </c>
      <c r="AS1176" s="4" t="b">
        <f t="shared" si="1722"/>
        <v>0</v>
      </c>
      <c r="AT1176" s="4" t="b">
        <f t="shared" si="1723"/>
        <v>0</v>
      </c>
      <c r="AU1176" s="4" t="b">
        <f t="shared" si="1724"/>
        <v>1</v>
      </c>
      <c r="AV1176" s="4" t="b">
        <f t="shared" si="1725"/>
        <v>1</v>
      </c>
      <c r="AW1176" s="4" t="b">
        <f t="shared" si="1726"/>
        <v>1</v>
      </c>
      <c r="AX1176" s="4" t="b">
        <f t="shared" si="1727"/>
        <v>0</v>
      </c>
      <c r="AY1176" s="4" t="b">
        <f t="shared" si="1728"/>
        <v>1</v>
      </c>
      <c r="AZ1176" s="4" t="b">
        <f t="shared" si="1729"/>
        <v>1</v>
      </c>
      <c r="BA1176" s="4" t="b">
        <f t="shared" si="1730"/>
        <v>1</v>
      </c>
      <c r="BB1176" s="4" t="b">
        <f t="shared" si="1731"/>
        <v>0</v>
      </c>
      <c r="BC1176" s="4" t="b">
        <f t="shared" si="1732"/>
        <v>1</v>
      </c>
      <c r="BD1176" s="4" t="b">
        <f t="shared" si="1733"/>
        <v>0</v>
      </c>
      <c r="BE1176" s="4" t="b">
        <f t="shared" si="1734"/>
        <v>1</v>
      </c>
      <c r="BF1176" s="4" t="b">
        <f t="shared" si="1735"/>
        <v>1</v>
      </c>
      <c r="BG1176" s="4" t="b">
        <f t="shared" si="1736"/>
        <v>1</v>
      </c>
      <c r="BH1176" s="4" t="b">
        <f t="shared" si="1737"/>
        <v>1</v>
      </c>
      <c r="BI1176" s="4" t="b">
        <f t="shared" si="1738"/>
        <v>0</v>
      </c>
      <c r="BJ1176" s="4" t="b">
        <f t="shared" si="1739"/>
        <v>0</v>
      </c>
      <c r="BK1176" s="4" t="b">
        <f t="shared" si="1740"/>
        <v>0</v>
      </c>
      <c r="BL1176" s="4" t="b">
        <f t="shared" si="1741"/>
        <v>1</v>
      </c>
      <c r="BM1176" s="4" t="b">
        <f t="shared" si="1742"/>
        <v>0</v>
      </c>
      <c r="BN1176" s="4" t="b">
        <f t="shared" si="1743"/>
        <v>1</v>
      </c>
      <c r="BO1176" s="4" t="b">
        <f t="shared" si="1744"/>
        <v>1</v>
      </c>
      <c r="BP1176" s="4" t="b">
        <f t="shared" si="1745"/>
        <v>1</v>
      </c>
      <c r="BQ1176" s="4" t="b">
        <f t="shared" si="1746"/>
        <v>1</v>
      </c>
      <c r="BR1176" s="4" t="b">
        <f t="shared" si="1747"/>
        <v>0</v>
      </c>
      <c r="BS1176" s="4" t="b">
        <f t="shared" si="1748"/>
        <v>1</v>
      </c>
      <c r="BT1176" s="4" t="b">
        <f t="shared" si="1749"/>
        <v>1</v>
      </c>
      <c r="BU1176" s="4" t="b">
        <f t="shared" si="1750"/>
        <v>1</v>
      </c>
      <c r="BV1176" s="4" t="b">
        <f t="shared" si="1751"/>
        <v>1</v>
      </c>
      <c r="BW1176" s="4" t="b">
        <f t="shared" si="1752"/>
        <v>0</v>
      </c>
      <c r="BX1176" s="4" t="b">
        <f t="shared" si="1753"/>
        <v>0</v>
      </c>
      <c r="BY1176" s="4" t="b">
        <f t="shared" si="1754"/>
        <v>0</v>
      </c>
      <c r="BZ1176" s="4" t="b">
        <f t="shared" si="1755"/>
        <v>1</v>
      </c>
      <c r="CA1176" s="4" t="b">
        <f t="shared" si="1756"/>
        <v>1</v>
      </c>
      <c r="CB1176" s="4" t="b">
        <f t="shared" si="1757"/>
        <v>1</v>
      </c>
      <c r="CC1176" s="4" t="b">
        <f t="shared" si="1758"/>
        <v>0</v>
      </c>
      <c r="CD1176" s="4" t="b">
        <f t="shared" si="1759"/>
        <v>0</v>
      </c>
      <c r="CE1176" s="4" t="b">
        <f t="shared" si="1760"/>
        <v>1</v>
      </c>
      <c r="CF1176" s="4" t="b">
        <f t="shared" si="1761"/>
        <v>1</v>
      </c>
      <c r="CG1176" s="4" t="b">
        <f t="shared" si="1762"/>
        <v>1</v>
      </c>
      <c r="CH1176" s="4" t="b">
        <f t="shared" si="1763"/>
        <v>1</v>
      </c>
      <c r="CI1176" s="4" t="b">
        <f t="shared" si="1764"/>
        <v>0</v>
      </c>
      <c r="CJ1176" s="4" t="b">
        <f t="shared" si="1765"/>
        <v>1</v>
      </c>
      <c r="CK1176" s="4" t="b">
        <f t="shared" si="1766"/>
        <v>0</v>
      </c>
      <c r="CL1176" s="4" t="b">
        <f t="shared" si="1767"/>
        <v>0</v>
      </c>
      <c r="CM1176" s="4" t="b">
        <f t="shared" si="1768"/>
        <v>1</v>
      </c>
      <c r="CN1176" s="4" t="b">
        <f t="shared" si="1769"/>
        <v>0</v>
      </c>
      <c r="CO1176" s="4" t="b">
        <f t="shared" si="1770"/>
        <v>1</v>
      </c>
      <c r="CP1176" s="4" t="b">
        <f t="shared" si="1771"/>
        <v>0</v>
      </c>
      <c r="CQ1176" s="4" t="b">
        <f t="shared" si="1772"/>
        <v>0</v>
      </c>
      <c r="CR1176" s="4" t="b">
        <f t="shared" si="1773"/>
        <v>0</v>
      </c>
      <c r="CS1176" s="4" t="b">
        <f t="shared" si="1774"/>
        <v>0</v>
      </c>
      <c r="CT1176" s="4" t="b">
        <f t="shared" si="1775"/>
        <v>0</v>
      </c>
      <c r="CU1176" s="4" t="b">
        <f t="shared" si="1776"/>
        <v>0</v>
      </c>
      <c r="CV1176" s="4" t="b">
        <f t="shared" si="1777"/>
        <v>1</v>
      </c>
      <c r="CW1176" s="4" t="b">
        <f t="shared" si="1778"/>
        <v>0</v>
      </c>
      <c r="CX1176" s="4" t="b">
        <f t="shared" si="1779"/>
        <v>0</v>
      </c>
      <c r="CY1176" s="4" t="b">
        <f t="shared" si="1780"/>
        <v>0</v>
      </c>
      <c r="CZ1176" s="4" t="b">
        <f t="shared" si="1781"/>
        <v>1</v>
      </c>
      <c r="DA1176" s="4" t="b">
        <f t="shared" si="1782"/>
        <v>0</v>
      </c>
      <c r="DB1176" s="4" t="b">
        <f t="shared" si="1783"/>
        <v>0</v>
      </c>
      <c r="DC1176" s="4" t="b">
        <f t="shared" si="1784"/>
        <v>0</v>
      </c>
      <c r="DD1176" s="4" t="b">
        <f t="shared" si="1785"/>
        <v>1</v>
      </c>
    </row>
    <row r="1177" spans="1:108">
      <c r="A1177" t="s">
        <v>911</v>
      </c>
      <c r="C1177" t="s">
        <v>908</v>
      </c>
      <c r="E1177" s="60" t="s">
        <v>6089</v>
      </c>
      <c r="F1177" t="s">
        <v>6088</v>
      </c>
      <c r="G1177" t="s">
        <v>851</v>
      </c>
      <c r="H1177" t="s">
        <v>7444</v>
      </c>
      <c r="I1177" t="s">
        <v>7417</v>
      </c>
      <c r="J1177" t="s">
        <v>119</v>
      </c>
      <c r="K1177" t="s">
        <v>109</v>
      </c>
      <c r="L1177" t="s">
        <v>7677</v>
      </c>
      <c r="M1177" t="s">
        <v>193</v>
      </c>
      <c r="N1177" t="s">
        <v>7655</v>
      </c>
      <c r="O1177" t="b">
        <f t="shared" si="1692"/>
        <v>1</v>
      </c>
      <c r="P1177" t="b">
        <f t="shared" si="1693"/>
        <v>1</v>
      </c>
      <c r="Q1177" t="b">
        <f t="shared" si="1694"/>
        <v>1</v>
      </c>
      <c r="R1177" t="b">
        <f t="shared" si="1695"/>
        <v>1</v>
      </c>
      <c r="S1177" t="b">
        <f t="shared" si="1696"/>
        <v>1</v>
      </c>
      <c r="T1177" t="b">
        <f t="shared" si="1697"/>
        <v>1</v>
      </c>
      <c r="U1177" t="b">
        <f t="shared" si="1698"/>
        <v>1</v>
      </c>
      <c r="V1177" t="b">
        <f t="shared" si="1699"/>
        <v>1</v>
      </c>
      <c r="W1177" t="b">
        <f t="shared" si="1700"/>
        <v>0</v>
      </c>
      <c r="X1177" t="b">
        <f t="shared" si="1701"/>
        <v>1</v>
      </c>
      <c r="Y1177" t="b">
        <f t="shared" si="1702"/>
        <v>1</v>
      </c>
      <c r="Z1177" t="b">
        <f t="shared" si="1703"/>
        <v>1</v>
      </c>
      <c r="AA1177" t="b">
        <f t="shared" si="1704"/>
        <v>0</v>
      </c>
      <c r="AB1177" t="b">
        <f t="shared" si="1705"/>
        <v>1</v>
      </c>
      <c r="AC1177" t="b">
        <f t="shared" si="1706"/>
        <v>0</v>
      </c>
      <c r="AD1177" t="b">
        <f t="shared" si="1707"/>
        <v>0</v>
      </c>
      <c r="AE1177" t="b">
        <f t="shared" si="1708"/>
        <v>0</v>
      </c>
      <c r="AF1177" t="b">
        <f t="shared" si="1709"/>
        <v>0</v>
      </c>
      <c r="AG1177" t="b">
        <f t="shared" si="1710"/>
        <v>1</v>
      </c>
      <c r="AH1177" t="b">
        <f t="shared" si="1711"/>
        <v>1</v>
      </c>
      <c r="AI1177" t="b">
        <f t="shared" si="1712"/>
        <v>0</v>
      </c>
      <c r="AJ1177" t="b">
        <f t="shared" si="1713"/>
        <v>0</v>
      </c>
      <c r="AK1177" t="b">
        <f t="shared" si="1714"/>
        <v>1</v>
      </c>
      <c r="AL1177" t="b">
        <f t="shared" si="1715"/>
        <v>0</v>
      </c>
      <c r="AM1177" t="b">
        <f t="shared" si="1716"/>
        <v>1</v>
      </c>
      <c r="AN1177" t="b">
        <f t="shared" si="1717"/>
        <v>0</v>
      </c>
      <c r="AO1177" t="b">
        <f t="shared" si="1718"/>
        <v>0</v>
      </c>
      <c r="AP1177" t="b">
        <f t="shared" si="1719"/>
        <v>0</v>
      </c>
      <c r="AQ1177" t="b">
        <f t="shared" si="1720"/>
        <v>0</v>
      </c>
      <c r="AR1177" t="b">
        <f t="shared" si="1721"/>
        <v>0</v>
      </c>
      <c r="AS1177" t="b">
        <f t="shared" si="1722"/>
        <v>0</v>
      </c>
      <c r="AT1177" t="b">
        <f t="shared" si="1723"/>
        <v>0</v>
      </c>
      <c r="AU1177" t="b">
        <f t="shared" si="1724"/>
        <v>0</v>
      </c>
      <c r="AV1177" t="b">
        <f t="shared" si="1725"/>
        <v>0</v>
      </c>
      <c r="AW1177" t="b">
        <f t="shared" si="1726"/>
        <v>0</v>
      </c>
      <c r="AX1177" t="b">
        <f t="shared" si="1727"/>
        <v>0</v>
      </c>
      <c r="AY1177" t="b">
        <f t="shared" si="1728"/>
        <v>0</v>
      </c>
      <c r="AZ1177" t="b">
        <f t="shared" si="1729"/>
        <v>0</v>
      </c>
      <c r="BA1177" t="b">
        <f t="shared" si="1730"/>
        <v>0</v>
      </c>
      <c r="BB1177" t="b">
        <f t="shared" si="1731"/>
        <v>0</v>
      </c>
      <c r="BC1177" t="b">
        <f t="shared" si="1732"/>
        <v>0</v>
      </c>
      <c r="BD1177" t="b">
        <f t="shared" si="1733"/>
        <v>1</v>
      </c>
      <c r="BE1177" t="b">
        <f t="shared" si="1734"/>
        <v>0</v>
      </c>
      <c r="BF1177" t="b">
        <f t="shared" si="1735"/>
        <v>1</v>
      </c>
      <c r="BG1177" t="b">
        <f t="shared" si="1736"/>
        <v>0</v>
      </c>
      <c r="BH1177" t="b">
        <f t="shared" si="1737"/>
        <v>0</v>
      </c>
      <c r="BI1177" t="b">
        <f t="shared" si="1738"/>
        <v>0</v>
      </c>
      <c r="BJ1177" t="b">
        <f t="shared" si="1739"/>
        <v>0</v>
      </c>
      <c r="BK1177" t="b">
        <f t="shared" si="1740"/>
        <v>0</v>
      </c>
      <c r="BL1177" t="b">
        <f t="shared" si="1741"/>
        <v>0</v>
      </c>
      <c r="BM1177" t="b">
        <f t="shared" si="1742"/>
        <v>0</v>
      </c>
      <c r="BN1177" t="b">
        <f t="shared" si="1743"/>
        <v>0</v>
      </c>
      <c r="BO1177" t="b">
        <f t="shared" si="1744"/>
        <v>0</v>
      </c>
      <c r="BP1177" t="b">
        <f t="shared" si="1745"/>
        <v>1</v>
      </c>
      <c r="BQ1177" t="b">
        <f t="shared" si="1746"/>
        <v>0</v>
      </c>
      <c r="BR1177" t="b">
        <f t="shared" si="1747"/>
        <v>0</v>
      </c>
      <c r="BS1177" t="b">
        <f t="shared" si="1748"/>
        <v>0</v>
      </c>
      <c r="BT1177" t="b">
        <f t="shared" si="1749"/>
        <v>1</v>
      </c>
      <c r="BU1177" t="b">
        <f t="shared" si="1750"/>
        <v>1</v>
      </c>
      <c r="BV1177" t="b">
        <f t="shared" si="1751"/>
        <v>1</v>
      </c>
      <c r="BW1177" t="b">
        <f t="shared" si="1752"/>
        <v>0</v>
      </c>
      <c r="BX1177" t="b">
        <f t="shared" si="1753"/>
        <v>0</v>
      </c>
      <c r="BY1177" t="b">
        <f t="shared" si="1754"/>
        <v>0</v>
      </c>
      <c r="BZ1177" t="b">
        <f t="shared" si="1755"/>
        <v>0</v>
      </c>
      <c r="CA1177" t="b">
        <f t="shared" si="1756"/>
        <v>0</v>
      </c>
      <c r="CB1177" t="b">
        <f t="shared" si="1757"/>
        <v>0</v>
      </c>
      <c r="CC1177" t="b">
        <f t="shared" si="1758"/>
        <v>0</v>
      </c>
      <c r="CD1177" t="b">
        <f t="shared" si="1759"/>
        <v>0</v>
      </c>
      <c r="CE1177" t="b">
        <f t="shared" si="1760"/>
        <v>0</v>
      </c>
      <c r="CF1177" t="b">
        <f t="shared" si="1761"/>
        <v>0</v>
      </c>
      <c r="CG1177" t="b">
        <f t="shared" si="1762"/>
        <v>0</v>
      </c>
      <c r="CH1177" t="b">
        <f t="shared" si="1763"/>
        <v>1</v>
      </c>
      <c r="CI1177" t="b">
        <f t="shared" si="1764"/>
        <v>0</v>
      </c>
      <c r="CJ1177" t="b">
        <f t="shared" si="1765"/>
        <v>0</v>
      </c>
      <c r="CK1177" t="b">
        <f t="shared" si="1766"/>
        <v>1</v>
      </c>
      <c r="CL1177" t="b">
        <f t="shared" si="1767"/>
        <v>0</v>
      </c>
      <c r="CM1177" t="b">
        <f t="shared" si="1768"/>
        <v>0</v>
      </c>
      <c r="CN1177" t="b">
        <f t="shared" si="1769"/>
        <v>0</v>
      </c>
      <c r="CO1177" t="b">
        <f t="shared" si="1770"/>
        <v>0</v>
      </c>
      <c r="CP1177" t="b">
        <f t="shared" si="1771"/>
        <v>0</v>
      </c>
      <c r="CQ1177" t="b">
        <f t="shared" si="1772"/>
        <v>0</v>
      </c>
      <c r="CR1177" t="b">
        <f t="shared" si="1773"/>
        <v>0</v>
      </c>
      <c r="CS1177" t="b">
        <f t="shared" si="1774"/>
        <v>0</v>
      </c>
      <c r="CT1177" t="b">
        <f t="shared" si="1775"/>
        <v>0</v>
      </c>
      <c r="CU1177" t="b">
        <f t="shared" si="1776"/>
        <v>0</v>
      </c>
      <c r="CV1177" t="b">
        <f t="shared" si="1777"/>
        <v>0</v>
      </c>
      <c r="CW1177" t="b">
        <f t="shared" si="1778"/>
        <v>0</v>
      </c>
      <c r="CX1177" t="b">
        <f t="shared" si="1779"/>
        <v>0</v>
      </c>
      <c r="CY1177" t="b">
        <f t="shared" si="1780"/>
        <v>0</v>
      </c>
      <c r="CZ1177" t="b">
        <f t="shared" si="1781"/>
        <v>0</v>
      </c>
      <c r="DA1177" t="b">
        <f t="shared" si="1782"/>
        <v>0</v>
      </c>
      <c r="DB1177" t="b">
        <f t="shared" si="1783"/>
        <v>0</v>
      </c>
      <c r="DC1177" t="b">
        <f t="shared" si="1784"/>
        <v>0</v>
      </c>
      <c r="DD1177" t="b">
        <f t="shared" si="1785"/>
        <v>0</v>
      </c>
    </row>
    <row r="1178" spans="1:108">
      <c r="A1178" t="s">
        <v>912</v>
      </c>
      <c r="C1178" t="s">
        <v>908</v>
      </c>
      <c r="E1178" s="60" t="s">
        <v>6089</v>
      </c>
      <c r="F1178" t="s">
        <v>6088</v>
      </c>
      <c r="G1178" t="s">
        <v>851</v>
      </c>
      <c r="H1178" t="s">
        <v>7444</v>
      </c>
      <c r="I1178" t="s">
        <v>7417</v>
      </c>
      <c r="J1178" t="s">
        <v>16</v>
      </c>
      <c r="K1178" t="s">
        <v>16</v>
      </c>
      <c r="L1178" t="s">
        <v>6378</v>
      </c>
      <c r="M1178" t="s">
        <v>6079</v>
      </c>
      <c r="N1178" t="s">
        <v>913</v>
      </c>
      <c r="O1178" t="b">
        <f t="shared" si="1692"/>
        <v>1</v>
      </c>
      <c r="P1178" t="b">
        <f t="shared" si="1693"/>
        <v>1</v>
      </c>
      <c r="Q1178" t="b">
        <f t="shared" si="1694"/>
        <v>1</v>
      </c>
      <c r="R1178" t="b">
        <f t="shared" si="1695"/>
        <v>1</v>
      </c>
      <c r="S1178" t="b">
        <f t="shared" si="1696"/>
        <v>0</v>
      </c>
      <c r="T1178" t="b">
        <f t="shared" si="1697"/>
        <v>1</v>
      </c>
      <c r="U1178" t="b">
        <f t="shared" si="1698"/>
        <v>1</v>
      </c>
      <c r="V1178" t="b">
        <f t="shared" si="1699"/>
        <v>0</v>
      </c>
      <c r="W1178" t="b">
        <f t="shared" si="1700"/>
        <v>1</v>
      </c>
      <c r="X1178" t="b">
        <f t="shared" si="1701"/>
        <v>0</v>
      </c>
      <c r="Y1178" t="b">
        <f t="shared" si="1702"/>
        <v>1</v>
      </c>
      <c r="Z1178" t="b">
        <f t="shared" si="1703"/>
        <v>0</v>
      </c>
      <c r="AA1178" t="b">
        <f t="shared" si="1704"/>
        <v>0</v>
      </c>
      <c r="AB1178" t="b">
        <f t="shared" si="1705"/>
        <v>0</v>
      </c>
      <c r="AC1178" t="b">
        <f t="shared" si="1706"/>
        <v>0</v>
      </c>
      <c r="AD1178" t="b">
        <f t="shared" si="1707"/>
        <v>0</v>
      </c>
      <c r="AE1178" t="b">
        <f t="shared" si="1708"/>
        <v>0</v>
      </c>
      <c r="AF1178" t="b">
        <f t="shared" si="1709"/>
        <v>0</v>
      </c>
      <c r="AG1178" t="b">
        <f t="shared" si="1710"/>
        <v>0</v>
      </c>
      <c r="AH1178" t="b">
        <f t="shared" si="1711"/>
        <v>1</v>
      </c>
      <c r="AI1178" t="b">
        <f t="shared" si="1712"/>
        <v>0</v>
      </c>
      <c r="AJ1178" t="b">
        <f t="shared" si="1713"/>
        <v>0</v>
      </c>
      <c r="AK1178" t="b">
        <f t="shared" si="1714"/>
        <v>0</v>
      </c>
      <c r="AL1178" t="b">
        <f t="shared" si="1715"/>
        <v>0</v>
      </c>
      <c r="AM1178" t="b">
        <f t="shared" si="1716"/>
        <v>0</v>
      </c>
      <c r="AN1178" t="b">
        <f t="shared" si="1717"/>
        <v>0</v>
      </c>
      <c r="AO1178" t="b">
        <f t="shared" si="1718"/>
        <v>0</v>
      </c>
      <c r="AP1178" t="b">
        <f t="shared" si="1719"/>
        <v>0</v>
      </c>
      <c r="AQ1178" t="b">
        <f t="shared" si="1720"/>
        <v>0</v>
      </c>
      <c r="AR1178" t="b">
        <f t="shared" si="1721"/>
        <v>0</v>
      </c>
      <c r="AS1178" t="b">
        <f t="shared" si="1722"/>
        <v>0</v>
      </c>
      <c r="AT1178" t="b">
        <f t="shared" si="1723"/>
        <v>1</v>
      </c>
      <c r="AU1178" t="b">
        <f t="shared" si="1724"/>
        <v>0</v>
      </c>
      <c r="AV1178" t="b">
        <f t="shared" si="1725"/>
        <v>0</v>
      </c>
      <c r="AW1178" t="b">
        <f t="shared" si="1726"/>
        <v>0</v>
      </c>
      <c r="AX1178" t="b">
        <f t="shared" si="1727"/>
        <v>0</v>
      </c>
      <c r="AY1178" t="b">
        <f t="shared" si="1728"/>
        <v>0</v>
      </c>
      <c r="AZ1178" t="b">
        <f t="shared" si="1729"/>
        <v>0</v>
      </c>
      <c r="BA1178" t="b">
        <f t="shared" si="1730"/>
        <v>1</v>
      </c>
      <c r="BB1178" t="b">
        <f t="shared" si="1731"/>
        <v>0</v>
      </c>
      <c r="BC1178" t="b">
        <f t="shared" si="1732"/>
        <v>0</v>
      </c>
      <c r="BD1178" t="b">
        <f t="shared" si="1733"/>
        <v>0</v>
      </c>
      <c r="BE1178" t="b">
        <f t="shared" si="1734"/>
        <v>0</v>
      </c>
      <c r="BF1178" t="b">
        <f t="shared" si="1735"/>
        <v>0</v>
      </c>
      <c r="BG1178" t="b">
        <f t="shared" si="1736"/>
        <v>0</v>
      </c>
      <c r="BH1178" t="b">
        <f t="shared" si="1737"/>
        <v>0</v>
      </c>
      <c r="BI1178" t="b">
        <f t="shared" si="1738"/>
        <v>0</v>
      </c>
      <c r="BJ1178" t="b">
        <f t="shared" si="1739"/>
        <v>0</v>
      </c>
      <c r="BK1178" t="b">
        <f t="shared" si="1740"/>
        <v>0</v>
      </c>
      <c r="BL1178" t="b">
        <f t="shared" si="1741"/>
        <v>0</v>
      </c>
      <c r="BM1178" t="b">
        <f t="shared" si="1742"/>
        <v>0</v>
      </c>
      <c r="BN1178" t="b">
        <f t="shared" si="1743"/>
        <v>0</v>
      </c>
      <c r="BO1178" t="b">
        <f t="shared" si="1744"/>
        <v>0</v>
      </c>
      <c r="BP1178" t="b">
        <f t="shared" si="1745"/>
        <v>1</v>
      </c>
      <c r="BQ1178" t="b">
        <f t="shared" si="1746"/>
        <v>0</v>
      </c>
      <c r="BR1178" t="b">
        <f t="shared" si="1747"/>
        <v>0</v>
      </c>
      <c r="BS1178" t="b">
        <f t="shared" si="1748"/>
        <v>0</v>
      </c>
      <c r="BT1178" t="b">
        <f t="shared" si="1749"/>
        <v>0</v>
      </c>
      <c r="BU1178" t="b">
        <f t="shared" si="1750"/>
        <v>0</v>
      </c>
      <c r="BV1178" t="b">
        <f t="shared" si="1751"/>
        <v>1</v>
      </c>
      <c r="BW1178" t="b">
        <f t="shared" si="1752"/>
        <v>0</v>
      </c>
      <c r="BX1178" t="b">
        <f t="shared" si="1753"/>
        <v>0</v>
      </c>
      <c r="BY1178" t="b">
        <f t="shared" si="1754"/>
        <v>0</v>
      </c>
      <c r="BZ1178" t="b">
        <f t="shared" si="1755"/>
        <v>0</v>
      </c>
      <c r="CA1178" t="b">
        <f t="shared" si="1756"/>
        <v>0</v>
      </c>
      <c r="CB1178" t="b">
        <f t="shared" si="1757"/>
        <v>1</v>
      </c>
      <c r="CC1178" t="b">
        <f t="shared" si="1758"/>
        <v>0</v>
      </c>
      <c r="CD1178" t="b">
        <f t="shared" si="1759"/>
        <v>0</v>
      </c>
      <c r="CE1178" t="b">
        <f t="shared" si="1760"/>
        <v>0</v>
      </c>
      <c r="CF1178" t="b">
        <f t="shared" si="1761"/>
        <v>0</v>
      </c>
      <c r="CG1178" t="b">
        <f t="shared" si="1762"/>
        <v>0</v>
      </c>
      <c r="CH1178" t="b">
        <f t="shared" si="1763"/>
        <v>0</v>
      </c>
      <c r="CI1178" t="b">
        <f t="shared" si="1764"/>
        <v>0</v>
      </c>
      <c r="CJ1178" t="b">
        <f t="shared" si="1765"/>
        <v>0</v>
      </c>
      <c r="CK1178" t="b">
        <f t="shared" si="1766"/>
        <v>0</v>
      </c>
      <c r="CL1178" t="b">
        <f t="shared" si="1767"/>
        <v>0</v>
      </c>
      <c r="CM1178" t="b">
        <f t="shared" si="1768"/>
        <v>0</v>
      </c>
      <c r="CN1178" t="b">
        <f t="shared" si="1769"/>
        <v>0</v>
      </c>
      <c r="CO1178" t="b">
        <f t="shared" si="1770"/>
        <v>0</v>
      </c>
      <c r="CP1178" t="b">
        <f t="shared" si="1771"/>
        <v>0</v>
      </c>
      <c r="CQ1178" t="b">
        <f t="shared" si="1772"/>
        <v>0</v>
      </c>
      <c r="CR1178" t="b">
        <f t="shared" si="1773"/>
        <v>0</v>
      </c>
      <c r="CS1178" t="b">
        <f t="shared" si="1774"/>
        <v>0</v>
      </c>
      <c r="CT1178" t="b">
        <f t="shared" si="1775"/>
        <v>0</v>
      </c>
      <c r="CU1178" t="b">
        <f t="shared" si="1776"/>
        <v>0</v>
      </c>
      <c r="CV1178" t="b">
        <f t="shared" si="1777"/>
        <v>0</v>
      </c>
      <c r="CW1178" t="b">
        <f t="shared" si="1778"/>
        <v>0</v>
      </c>
      <c r="CX1178" t="b">
        <f t="shared" si="1779"/>
        <v>0</v>
      </c>
      <c r="CY1178" t="b">
        <f t="shared" si="1780"/>
        <v>0</v>
      </c>
      <c r="CZ1178" t="b">
        <f t="shared" si="1781"/>
        <v>0</v>
      </c>
      <c r="DA1178" t="b">
        <f t="shared" si="1782"/>
        <v>0</v>
      </c>
      <c r="DB1178" t="b">
        <f t="shared" si="1783"/>
        <v>0</v>
      </c>
      <c r="DC1178" t="b">
        <f t="shared" si="1784"/>
        <v>0</v>
      </c>
      <c r="DD1178" t="b">
        <f t="shared" si="1785"/>
        <v>1</v>
      </c>
    </row>
    <row r="1179" spans="1:108">
      <c r="A1179" t="s">
        <v>914</v>
      </c>
      <c r="C1179" t="s">
        <v>908</v>
      </c>
      <c r="E1179" s="60" t="s">
        <v>6089</v>
      </c>
      <c r="F1179" t="s">
        <v>6088</v>
      </c>
      <c r="G1179" t="s">
        <v>851</v>
      </c>
      <c r="H1179" t="s">
        <v>7444</v>
      </c>
      <c r="I1179" t="s">
        <v>7417</v>
      </c>
      <c r="J1179" t="s">
        <v>165</v>
      </c>
      <c r="K1179" t="s">
        <v>114</v>
      </c>
      <c r="L1179" t="s">
        <v>7678</v>
      </c>
      <c r="M1179" t="s">
        <v>915</v>
      </c>
      <c r="N1179" t="s">
        <v>7656</v>
      </c>
      <c r="O1179" t="b">
        <f t="shared" si="1692"/>
        <v>1</v>
      </c>
      <c r="P1179" t="b">
        <f t="shared" si="1693"/>
        <v>1</v>
      </c>
      <c r="Q1179" t="b">
        <f t="shared" si="1694"/>
        <v>1</v>
      </c>
      <c r="R1179" t="b">
        <f t="shared" si="1695"/>
        <v>1</v>
      </c>
      <c r="S1179" t="b">
        <f t="shared" si="1696"/>
        <v>1</v>
      </c>
      <c r="T1179" t="b">
        <f t="shared" si="1697"/>
        <v>1</v>
      </c>
      <c r="U1179" t="b">
        <f t="shared" si="1698"/>
        <v>1</v>
      </c>
      <c r="V1179" t="b">
        <f t="shared" si="1699"/>
        <v>1</v>
      </c>
      <c r="W1179" t="b">
        <f t="shared" si="1700"/>
        <v>1</v>
      </c>
      <c r="X1179" t="b">
        <f t="shared" si="1701"/>
        <v>1</v>
      </c>
      <c r="Y1179" t="b">
        <f t="shared" si="1702"/>
        <v>1</v>
      </c>
      <c r="Z1179" t="b">
        <f t="shared" si="1703"/>
        <v>1</v>
      </c>
      <c r="AA1179" t="b">
        <f t="shared" si="1704"/>
        <v>1</v>
      </c>
      <c r="AB1179" t="b">
        <f t="shared" si="1705"/>
        <v>1</v>
      </c>
      <c r="AC1179" t="b">
        <f t="shared" si="1706"/>
        <v>0</v>
      </c>
      <c r="AD1179" t="b">
        <f t="shared" si="1707"/>
        <v>0</v>
      </c>
      <c r="AE1179" t="b">
        <f t="shared" si="1708"/>
        <v>0</v>
      </c>
      <c r="AF1179" t="b">
        <f t="shared" si="1709"/>
        <v>0</v>
      </c>
      <c r="AG1179" t="b">
        <f t="shared" si="1710"/>
        <v>1</v>
      </c>
      <c r="AH1179" t="b">
        <f t="shared" si="1711"/>
        <v>1</v>
      </c>
      <c r="AI1179" t="b">
        <f t="shared" si="1712"/>
        <v>1</v>
      </c>
      <c r="AJ1179" t="b">
        <f t="shared" si="1713"/>
        <v>0</v>
      </c>
      <c r="AK1179" t="b">
        <f t="shared" si="1714"/>
        <v>1</v>
      </c>
      <c r="AL1179" t="b">
        <f t="shared" si="1715"/>
        <v>1</v>
      </c>
      <c r="AM1179" t="b">
        <f t="shared" si="1716"/>
        <v>0</v>
      </c>
      <c r="AN1179" t="b">
        <f t="shared" si="1717"/>
        <v>0</v>
      </c>
      <c r="AO1179" t="b">
        <f t="shared" si="1718"/>
        <v>0</v>
      </c>
      <c r="AP1179" t="b">
        <f t="shared" si="1719"/>
        <v>1</v>
      </c>
      <c r="AQ1179" t="b">
        <f t="shared" si="1720"/>
        <v>0</v>
      </c>
      <c r="AR1179" t="b">
        <f t="shared" si="1721"/>
        <v>0</v>
      </c>
      <c r="AS1179" t="b">
        <f t="shared" si="1722"/>
        <v>0</v>
      </c>
      <c r="AT1179" t="b">
        <f t="shared" si="1723"/>
        <v>0</v>
      </c>
      <c r="AU1179" t="b">
        <f t="shared" si="1724"/>
        <v>0</v>
      </c>
      <c r="AV1179" t="b">
        <f t="shared" si="1725"/>
        <v>1</v>
      </c>
      <c r="AW1179" t="b">
        <f t="shared" si="1726"/>
        <v>1</v>
      </c>
      <c r="AX1179" t="b">
        <f t="shared" si="1727"/>
        <v>0</v>
      </c>
      <c r="AY1179" t="b">
        <f t="shared" si="1728"/>
        <v>1</v>
      </c>
      <c r="AZ1179" t="b">
        <f t="shared" si="1729"/>
        <v>1</v>
      </c>
      <c r="BA1179" t="b">
        <f t="shared" si="1730"/>
        <v>1</v>
      </c>
      <c r="BB1179" t="b">
        <f t="shared" si="1731"/>
        <v>0</v>
      </c>
      <c r="BC1179" t="b">
        <f t="shared" si="1732"/>
        <v>1</v>
      </c>
      <c r="BD1179" t="b">
        <f t="shared" si="1733"/>
        <v>0</v>
      </c>
      <c r="BE1179" t="b">
        <f t="shared" si="1734"/>
        <v>1</v>
      </c>
      <c r="BF1179" t="b">
        <f t="shared" si="1735"/>
        <v>1</v>
      </c>
      <c r="BG1179" t="b">
        <f t="shared" si="1736"/>
        <v>1</v>
      </c>
      <c r="BH1179" t="b">
        <f t="shared" si="1737"/>
        <v>0</v>
      </c>
      <c r="BI1179" t="b">
        <f t="shared" si="1738"/>
        <v>0</v>
      </c>
      <c r="BJ1179" t="b">
        <f t="shared" si="1739"/>
        <v>0</v>
      </c>
      <c r="BK1179" t="b">
        <f t="shared" si="1740"/>
        <v>0</v>
      </c>
      <c r="BL1179" t="b">
        <f t="shared" si="1741"/>
        <v>1</v>
      </c>
      <c r="BM1179" t="b">
        <f t="shared" si="1742"/>
        <v>0</v>
      </c>
      <c r="BN1179" t="b">
        <f t="shared" si="1743"/>
        <v>0</v>
      </c>
      <c r="BO1179" t="b">
        <f t="shared" si="1744"/>
        <v>1</v>
      </c>
      <c r="BP1179" t="b">
        <f t="shared" si="1745"/>
        <v>1</v>
      </c>
      <c r="BQ1179" t="b">
        <f t="shared" si="1746"/>
        <v>1</v>
      </c>
      <c r="BR1179" t="b">
        <f t="shared" si="1747"/>
        <v>1</v>
      </c>
      <c r="BS1179" t="b">
        <f t="shared" si="1748"/>
        <v>0</v>
      </c>
      <c r="BT1179" t="b">
        <f t="shared" si="1749"/>
        <v>1</v>
      </c>
      <c r="BU1179" t="b">
        <f t="shared" si="1750"/>
        <v>0</v>
      </c>
      <c r="BV1179" t="b">
        <f t="shared" si="1751"/>
        <v>1</v>
      </c>
      <c r="BW1179" t="b">
        <f t="shared" si="1752"/>
        <v>0</v>
      </c>
      <c r="BX1179" t="b">
        <f t="shared" si="1753"/>
        <v>0</v>
      </c>
      <c r="BY1179" t="b">
        <f t="shared" si="1754"/>
        <v>0</v>
      </c>
      <c r="BZ1179" t="b">
        <f t="shared" si="1755"/>
        <v>1</v>
      </c>
      <c r="CA1179" t="b">
        <f t="shared" si="1756"/>
        <v>1</v>
      </c>
      <c r="CB1179" t="b">
        <f t="shared" si="1757"/>
        <v>1</v>
      </c>
      <c r="CC1179" t="b">
        <f t="shared" si="1758"/>
        <v>0</v>
      </c>
      <c r="CD1179" t="b">
        <f t="shared" si="1759"/>
        <v>0</v>
      </c>
      <c r="CE1179" t="b">
        <f t="shared" si="1760"/>
        <v>1</v>
      </c>
      <c r="CF1179" t="b">
        <f t="shared" si="1761"/>
        <v>0</v>
      </c>
      <c r="CG1179" t="b">
        <f t="shared" si="1762"/>
        <v>1</v>
      </c>
      <c r="CH1179" t="b">
        <f t="shared" si="1763"/>
        <v>1</v>
      </c>
      <c r="CI1179" t="b">
        <f t="shared" si="1764"/>
        <v>0</v>
      </c>
      <c r="CJ1179" t="b">
        <f t="shared" si="1765"/>
        <v>1</v>
      </c>
      <c r="CK1179" t="b">
        <f t="shared" si="1766"/>
        <v>0</v>
      </c>
      <c r="CL1179" t="b">
        <f t="shared" si="1767"/>
        <v>0</v>
      </c>
      <c r="CM1179" t="b">
        <f t="shared" si="1768"/>
        <v>1</v>
      </c>
      <c r="CN1179" t="b">
        <f t="shared" si="1769"/>
        <v>0</v>
      </c>
      <c r="CO1179" t="b">
        <f t="shared" si="1770"/>
        <v>1</v>
      </c>
      <c r="CP1179" t="b">
        <f t="shared" si="1771"/>
        <v>0</v>
      </c>
      <c r="CQ1179" t="b">
        <f t="shared" si="1772"/>
        <v>0</v>
      </c>
      <c r="CR1179" t="b">
        <f t="shared" si="1773"/>
        <v>0</v>
      </c>
      <c r="CS1179" t="b">
        <f t="shared" si="1774"/>
        <v>0</v>
      </c>
      <c r="CT1179" t="b">
        <f t="shared" si="1775"/>
        <v>0</v>
      </c>
      <c r="CU1179" t="b">
        <f t="shared" si="1776"/>
        <v>0</v>
      </c>
      <c r="CV1179" t="b">
        <f t="shared" si="1777"/>
        <v>0</v>
      </c>
      <c r="CW1179" t="b">
        <f t="shared" si="1778"/>
        <v>0</v>
      </c>
      <c r="CX1179" t="b">
        <f t="shared" si="1779"/>
        <v>0</v>
      </c>
      <c r="CY1179" t="b">
        <f t="shared" si="1780"/>
        <v>0</v>
      </c>
      <c r="CZ1179" t="b">
        <f t="shared" si="1781"/>
        <v>0</v>
      </c>
      <c r="DA1179" t="b">
        <f t="shared" si="1782"/>
        <v>0</v>
      </c>
      <c r="DB1179" t="b">
        <f t="shared" si="1783"/>
        <v>0</v>
      </c>
      <c r="DC1179" t="b">
        <f t="shared" si="1784"/>
        <v>0</v>
      </c>
      <c r="DD1179" t="b">
        <f t="shared" si="1785"/>
        <v>1</v>
      </c>
    </row>
    <row r="1180" spans="1:108">
      <c r="A1180" t="s">
        <v>916</v>
      </c>
      <c r="C1180" t="s">
        <v>908</v>
      </c>
      <c r="E1180" s="60" t="s">
        <v>6089</v>
      </c>
      <c r="F1180" t="s">
        <v>6088</v>
      </c>
      <c r="G1180" t="s">
        <v>851</v>
      </c>
      <c r="H1180" t="s">
        <v>7444</v>
      </c>
      <c r="I1180" t="s">
        <v>7417</v>
      </c>
      <c r="J1180" t="s">
        <v>165</v>
      </c>
      <c r="K1180" t="s">
        <v>114</v>
      </c>
      <c r="L1180" t="s">
        <v>7679</v>
      </c>
      <c r="M1180" t="s">
        <v>6079</v>
      </c>
      <c r="N1180" t="s">
        <v>7657</v>
      </c>
      <c r="O1180" t="b">
        <f t="shared" si="1692"/>
        <v>1</v>
      </c>
      <c r="P1180" t="b">
        <f t="shared" si="1693"/>
        <v>1</v>
      </c>
      <c r="Q1180" t="b">
        <f t="shared" si="1694"/>
        <v>1</v>
      </c>
      <c r="R1180" t="b">
        <f t="shared" si="1695"/>
        <v>1</v>
      </c>
      <c r="S1180" t="b">
        <f t="shared" si="1696"/>
        <v>1</v>
      </c>
      <c r="T1180" t="b">
        <f t="shared" si="1697"/>
        <v>1</v>
      </c>
      <c r="U1180" t="b">
        <f t="shared" si="1698"/>
        <v>1</v>
      </c>
      <c r="V1180" t="b">
        <f t="shared" si="1699"/>
        <v>1</v>
      </c>
      <c r="W1180" t="b">
        <f t="shared" si="1700"/>
        <v>1</v>
      </c>
      <c r="X1180" t="b">
        <f t="shared" si="1701"/>
        <v>1</v>
      </c>
      <c r="Y1180" t="b">
        <f t="shared" si="1702"/>
        <v>1</v>
      </c>
      <c r="Z1180" t="b">
        <f t="shared" si="1703"/>
        <v>1</v>
      </c>
      <c r="AA1180" t="b">
        <f t="shared" si="1704"/>
        <v>1</v>
      </c>
      <c r="AB1180" t="b">
        <f t="shared" si="1705"/>
        <v>1</v>
      </c>
      <c r="AC1180" t="b">
        <f t="shared" si="1706"/>
        <v>0</v>
      </c>
      <c r="AD1180" t="b">
        <f t="shared" si="1707"/>
        <v>0</v>
      </c>
      <c r="AE1180" t="b">
        <f t="shared" si="1708"/>
        <v>0</v>
      </c>
      <c r="AF1180" t="b">
        <f t="shared" si="1709"/>
        <v>0</v>
      </c>
      <c r="AG1180" t="b">
        <f t="shared" si="1710"/>
        <v>1</v>
      </c>
      <c r="AH1180" t="b">
        <f t="shared" si="1711"/>
        <v>0</v>
      </c>
      <c r="AI1180" t="b">
        <f t="shared" si="1712"/>
        <v>1</v>
      </c>
      <c r="AJ1180" t="b">
        <f t="shared" si="1713"/>
        <v>0</v>
      </c>
      <c r="AK1180" t="b">
        <f t="shared" si="1714"/>
        <v>1</v>
      </c>
      <c r="AL1180" t="b">
        <f t="shared" si="1715"/>
        <v>1</v>
      </c>
      <c r="AM1180" t="b">
        <f t="shared" si="1716"/>
        <v>0</v>
      </c>
      <c r="AN1180" t="b">
        <f t="shared" si="1717"/>
        <v>0</v>
      </c>
      <c r="AO1180" t="b">
        <f t="shared" si="1718"/>
        <v>0</v>
      </c>
      <c r="AP1180" t="b">
        <f t="shared" si="1719"/>
        <v>1</v>
      </c>
      <c r="AQ1180" t="b">
        <f t="shared" si="1720"/>
        <v>0</v>
      </c>
      <c r="AR1180" t="b">
        <f t="shared" si="1721"/>
        <v>0</v>
      </c>
      <c r="AS1180" t="b">
        <f t="shared" si="1722"/>
        <v>0</v>
      </c>
      <c r="AT1180" t="b">
        <f t="shared" si="1723"/>
        <v>0</v>
      </c>
      <c r="AU1180" t="b">
        <f t="shared" si="1724"/>
        <v>0</v>
      </c>
      <c r="AV1180" t="b">
        <f t="shared" si="1725"/>
        <v>0</v>
      </c>
      <c r="AW1180" t="b">
        <f t="shared" si="1726"/>
        <v>1</v>
      </c>
      <c r="AX1180" t="b">
        <f t="shared" si="1727"/>
        <v>0</v>
      </c>
      <c r="AY1180" t="b">
        <f t="shared" si="1728"/>
        <v>0</v>
      </c>
      <c r="AZ1180" t="b">
        <f t="shared" si="1729"/>
        <v>1</v>
      </c>
      <c r="BA1180" t="b">
        <f t="shared" si="1730"/>
        <v>1</v>
      </c>
      <c r="BB1180" t="b">
        <f t="shared" si="1731"/>
        <v>0</v>
      </c>
      <c r="BC1180" t="b">
        <f t="shared" si="1732"/>
        <v>1</v>
      </c>
      <c r="BD1180" t="b">
        <f t="shared" si="1733"/>
        <v>1</v>
      </c>
      <c r="BE1180" t="b">
        <f t="shared" si="1734"/>
        <v>1</v>
      </c>
      <c r="BF1180" t="b">
        <f t="shared" si="1735"/>
        <v>1</v>
      </c>
      <c r="BG1180" t="b">
        <f t="shared" si="1736"/>
        <v>0</v>
      </c>
      <c r="BH1180" t="b">
        <f t="shared" si="1737"/>
        <v>1</v>
      </c>
      <c r="BI1180" t="b">
        <f t="shared" si="1738"/>
        <v>0</v>
      </c>
      <c r="BJ1180" t="b">
        <f t="shared" si="1739"/>
        <v>0</v>
      </c>
      <c r="BK1180" t="b">
        <f t="shared" si="1740"/>
        <v>0</v>
      </c>
      <c r="BL1180" t="b">
        <f t="shared" si="1741"/>
        <v>1</v>
      </c>
      <c r="BM1180" t="b">
        <f t="shared" si="1742"/>
        <v>0</v>
      </c>
      <c r="BN1180" t="b">
        <f t="shared" si="1743"/>
        <v>0</v>
      </c>
      <c r="BO1180" t="b">
        <f t="shared" si="1744"/>
        <v>0</v>
      </c>
      <c r="BP1180" t="b">
        <f t="shared" si="1745"/>
        <v>1</v>
      </c>
      <c r="BQ1180" t="b">
        <f t="shared" si="1746"/>
        <v>1</v>
      </c>
      <c r="BR1180" t="b">
        <f t="shared" si="1747"/>
        <v>0</v>
      </c>
      <c r="BS1180" t="b">
        <f t="shared" si="1748"/>
        <v>0</v>
      </c>
      <c r="BT1180" t="b">
        <f t="shared" si="1749"/>
        <v>0</v>
      </c>
      <c r="BU1180" t="b">
        <f t="shared" si="1750"/>
        <v>0</v>
      </c>
      <c r="BV1180" t="b">
        <f t="shared" si="1751"/>
        <v>1</v>
      </c>
      <c r="BW1180" t="b">
        <f t="shared" si="1752"/>
        <v>0</v>
      </c>
      <c r="BX1180" t="b">
        <f t="shared" si="1753"/>
        <v>0</v>
      </c>
      <c r="BY1180" t="b">
        <f t="shared" si="1754"/>
        <v>0</v>
      </c>
      <c r="BZ1180" t="b">
        <f t="shared" si="1755"/>
        <v>1</v>
      </c>
      <c r="CA1180" t="b">
        <f t="shared" si="1756"/>
        <v>0</v>
      </c>
      <c r="CB1180" t="b">
        <f t="shared" si="1757"/>
        <v>0</v>
      </c>
      <c r="CC1180" t="b">
        <f t="shared" si="1758"/>
        <v>0</v>
      </c>
      <c r="CD1180" t="b">
        <f t="shared" si="1759"/>
        <v>0</v>
      </c>
      <c r="CE1180" t="b">
        <f t="shared" si="1760"/>
        <v>0</v>
      </c>
      <c r="CF1180" t="b">
        <f t="shared" si="1761"/>
        <v>0</v>
      </c>
      <c r="CG1180" t="b">
        <f t="shared" si="1762"/>
        <v>1</v>
      </c>
      <c r="CH1180" t="b">
        <f t="shared" si="1763"/>
        <v>1</v>
      </c>
      <c r="CI1180" t="b">
        <f t="shared" si="1764"/>
        <v>0</v>
      </c>
      <c r="CJ1180" t="b">
        <f t="shared" si="1765"/>
        <v>0</v>
      </c>
      <c r="CK1180" t="b">
        <f t="shared" si="1766"/>
        <v>0</v>
      </c>
      <c r="CL1180" t="b">
        <f t="shared" si="1767"/>
        <v>0</v>
      </c>
      <c r="CM1180" t="b">
        <f t="shared" si="1768"/>
        <v>1</v>
      </c>
      <c r="CN1180" t="b">
        <f t="shared" si="1769"/>
        <v>0</v>
      </c>
      <c r="CO1180" t="b">
        <f t="shared" si="1770"/>
        <v>0</v>
      </c>
      <c r="CP1180" t="b">
        <f t="shared" si="1771"/>
        <v>0</v>
      </c>
      <c r="CQ1180" t="b">
        <f t="shared" si="1772"/>
        <v>0</v>
      </c>
      <c r="CR1180" t="b">
        <f t="shared" si="1773"/>
        <v>0</v>
      </c>
      <c r="CS1180" t="b">
        <f t="shared" si="1774"/>
        <v>0</v>
      </c>
      <c r="CT1180" t="b">
        <f t="shared" si="1775"/>
        <v>0</v>
      </c>
      <c r="CU1180" t="b">
        <f t="shared" si="1776"/>
        <v>0</v>
      </c>
      <c r="CV1180" t="b">
        <f t="shared" si="1777"/>
        <v>0</v>
      </c>
      <c r="CW1180" t="b">
        <f t="shared" si="1778"/>
        <v>0</v>
      </c>
      <c r="CX1180" t="b">
        <f t="shared" si="1779"/>
        <v>0</v>
      </c>
      <c r="CY1180" t="b">
        <f t="shared" si="1780"/>
        <v>0</v>
      </c>
      <c r="CZ1180" t="b">
        <f t="shared" si="1781"/>
        <v>0</v>
      </c>
      <c r="DA1180" t="b">
        <f t="shared" si="1782"/>
        <v>0</v>
      </c>
      <c r="DB1180" t="b">
        <f t="shared" si="1783"/>
        <v>0</v>
      </c>
      <c r="DC1180" t="b">
        <f t="shared" si="1784"/>
        <v>0</v>
      </c>
      <c r="DD1180" t="b">
        <f t="shared" si="1785"/>
        <v>0</v>
      </c>
    </row>
    <row r="1181" spans="1:108">
      <c r="A1181" s="4" t="s">
        <v>861</v>
      </c>
      <c r="C1181" t="s">
        <v>862</v>
      </c>
      <c r="E1181" t="s">
        <v>6090</v>
      </c>
      <c r="F1181" t="s">
        <v>6088</v>
      </c>
      <c r="G1181" t="s">
        <v>851</v>
      </c>
      <c r="H1181" t="s">
        <v>7444</v>
      </c>
      <c r="I1181" t="s">
        <v>7417</v>
      </c>
      <c r="J1181" s="4" t="s">
        <v>160</v>
      </c>
      <c r="K1181" t="s">
        <v>160</v>
      </c>
      <c r="L1181" t="s">
        <v>6368</v>
      </c>
      <c r="M1181" t="s">
        <v>221</v>
      </c>
      <c r="N1181" t="s">
        <v>863</v>
      </c>
      <c r="O1181" t="b">
        <f t="shared" si="1692"/>
        <v>0</v>
      </c>
      <c r="P1181" t="b">
        <f t="shared" si="1693"/>
        <v>1</v>
      </c>
      <c r="Q1181" t="b">
        <f t="shared" si="1694"/>
        <v>0</v>
      </c>
      <c r="R1181" t="b">
        <f t="shared" si="1695"/>
        <v>1</v>
      </c>
      <c r="S1181" t="b">
        <f t="shared" si="1696"/>
        <v>0</v>
      </c>
      <c r="T1181" t="b">
        <f t="shared" si="1697"/>
        <v>1</v>
      </c>
      <c r="U1181" t="b">
        <f t="shared" si="1698"/>
        <v>0</v>
      </c>
      <c r="V1181" t="b">
        <f t="shared" si="1699"/>
        <v>1</v>
      </c>
      <c r="W1181" t="b">
        <f t="shared" si="1700"/>
        <v>0</v>
      </c>
      <c r="X1181" t="b">
        <f t="shared" si="1701"/>
        <v>0</v>
      </c>
      <c r="Y1181" t="b">
        <f t="shared" si="1702"/>
        <v>0</v>
      </c>
      <c r="Z1181" t="b">
        <f t="shared" si="1703"/>
        <v>0</v>
      </c>
      <c r="AA1181" t="b">
        <f t="shared" si="1704"/>
        <v>1</v>
      </c>
      <c r="AB1181" t="b">
        <f t="shared" si="1705"/>
        <v>0</v>
      </c>
      <c r="AC1181" t="b">
        <f t="shared" si="1706"/>
        <v>0</v>
      </c>
      <c r="AD1181" t="b">
        <f t="shared" si="1707"/>
        <v>0</v>
      </c>
      <c r="AE1181" t="b">
        <f t="shared" si="1708"/>
        <v>0</v>
      </c>
      <c r="AF1181" t="b">
        <f t="shared" si="1709"/>
        <v>0</v>
      </c>
      <c r="AG1181" t="b">
        <f t="shared" si="1710"/>
        <v>0</v>
      </c>
      <c r="AH1181" t="b">
        <f t="shared" si="1711"/>
        <v>0</v>
      </c>
      <c r="AI1181" t="b">
        <f t="shared" si="1712"/>
        <v>0</v>
      </c>
      <c r="AJ1181" t="b">
        <f t="shared" si="1713"/>
        <v>0</v>
      </c>
      <c r="AK1181" t="b">
        <f t="shared" si="1714"/>
        <v>0</v>
      </c>
      <c r="AL1181" t="b">
        <f t="shared" si="1715"/>
        <v>0</v>
      </c>
      <c r="AM1181" t="b">
        <f t="shared" si="1716"/>
        <v>0</v>
      </c>
      <c r="AN1181" t="b">
        <f t="shared" si="1717"/>
        <v>0</v>
      </c>
      <c r="AO1181" t="b">
        <f t="shared" si="1718"/>
        <v>0</v>
      </c>
      <c r="AP1181" t="b">
        <f t="shared" si="1719"/>
        <v>0</v>
      </c>
      <c r="AQ1181" t="b">
        <f t="shared" si="1720"/>
        <v>0</v>
      </c>
      <c r="AR1181" t="b">
        <f t="shared" si="1721"/>
        <v>0</v>
      </c>
      <c r="AS1181" t="b">
        <f t="shared" si="1722"/>
        <v>0</v>
      </c>
      <c r="AT1181" t="b">
        <f t="shared" si="1723"/>
        <v>0</v>
      </c>
      <c r="AU1181" t="b">
        <f t="shared" si="1724"/>
        <v>0</v>
      </c>
      <c r="AV1181" t="b">
        <f t="shared" si="1725"/>
        <v>0</v>
      </c>
      <c r="AW1181" t="b">
        <f t="shared" si="1726"/>
        <v>0</v>
      </c>
      <c r="AX1181" t="b">
        <f t="shared" si="1727"/>
        <v>0</v>
      </c>
      <c r="AY1181" t="b">
        <f t="shared" si="1728"/>
        <v>0</v>
      </c>
      <c r="AZ1181" t="b">
        <f t="shared" si="1729"/>
        <v>0</v>
      </c>
      <c r="BA1181" t="b">
        <f t="shared" si="1730"/>
        <v>0</v>
      </c>
      <c r="BB1181" t="b">
        <f t="shared" si="1731"/>
        <v>0</v>
      </c>
      <c r="BC1181" t="b">
        <f t="shared" si="1732"/>
        <v>1</v>
      </c>
      <c r="BD1181" t="b">
        <f t="shared" si="1733"/>
        <v>0</v>
      </c>
      <c r="BE1181" t="b">
        <f t="shared" si="1734"/>
        <v>0</v>
      </c>
      <c r="BF1181" t="b">
        <f t="shared" si="1735"/>
        <v>0</v>
      </c>
      <c r="BG1181" t="b">
        <f t="shared" si="1736"/>
        <v>0</v>
      </c>
      <c r="BH1181" t="b">
        <f t="shared" si="1737"/>
        <v>0</v>
      </c>
      <c r="BI1181" t="b">
        <f t="shared" si="1738"/>
        <v>0</v>
      </c>
      <c r="BJ1181" t="b">
        <f t="shared" si="1739"/>
        <v>0</v>
      </c>
      <c r="BK1181" t="b">
        <f t="shared" si="1740"/>
        <v>0</v>
      </c>
      <c r="BL1181" t="b">
        <f t="shared" si="1741"/>
        <v>0</v>
      </c>
      <c r="BM1181" t="b">
        <f t="shared" si="1742"/>
        <v>0</v>
      </c>
      <c r="BN1181" t="b">
        <f t="shared" si="1743"/>
        <v>0</v>
      </c>
      <c r="BO1181" t="b">
        <f t="shared" si="1744"/>
        <v>1</v>
      </c>
      <c r="BP1181" t="b">
        <f t="shared" si="1745"/>
        <v>1</v>
      </c>
      <c r="BQ1181" t="b">
        <f t="shared" si="1746"/>
        <v>0</v>
      </c>
      <c r="BR1181" t="b">
        <f t="shared" si="1747"/>
        <v>0</v>
      </c>
      <c r="BS1181" t="b">
        <f t="shared" si="1748"/>
        <v>0</v>
      </c>
      <c r="BT1181" t="b">
        <f t="shared" si="1749"/>
        <v>0</v>
      </c>
      <c r="BU1181" t="b">
        <f t="shared" si="1750"/>
        <v>0</v>
      </c>
      <c r="BV1181" t="b">
        <f t="shared" si="1751"/>
        <v>0</v>
      </c>
      <c r="BW1181" t="b">
        <f t="shared" si="1752"/>
        <v>0</v>
      </c>
      <c r="BX1181" t="b">
        <f t="shared" si="1753"/>
        <v>0</v>
      </c>
      <c r="BY1181" t="b">
        <f t="shared" si="1754"/>
        <v>0</v>
      </c>
      <c r="BZ1181" t="b">
        <f t="shared" si="1755"/>
        <v>0</v>
      </c>
      <c r="CA1181" t="b">
        <f t="shared" si="1756"/>
        <v>0</v>
      </c>
      <c r="CB1181" t="b">
        <f t="shared" si="1757"/>
        <v>0</v>
      </c>
      <c r="CC1181" t="b">
        <f t="shared" si="1758"/>
        <v>0</v>
      </c>
      <c r="CD1181" t="b">
        <f t="shared" si="1759"/>
        <v>0</v>
      </c>
      <c r="CE1181" t="b">
        <f t="shared" si="1760"/>
        <v>0</v>
      </c>
      <c r="CF1181" t="b">
        <f t="shared" si="1761"/>
        <v>0</v>
      </c>
      <c r="CG1181" t="b">
        <f t="shared" si="1762"/>
        <v>0</v>
      </c>
      <c r="CH1181" t="b">
        <f t="shared" si="1763"/>
        <v>0</v>
      </c>
      <c r="CI1181" t="b">
        <f t="shared" si="1764"/>
        <v>0</v>
      </c>
      <c r="CJ1181" t="b">
        <f t="shared" si="1765"/>
        <v>0</v>
      </c>
      <c r="CK1181" t="b">
        <f t="shared" si="1766"/>
        <v>0</v>
      </c>
      <c r="CL1181" t="b">
        <f t="shared" si="1767"/>
        <v>0</v>
      </c>
      <c r="CM1181" t="b">
        <f t="shared" si="1768"/>
        <v>0</v>
      </c>
      <c r="CN1181" t="b">
        <f t="shared" si="1769"/>
        <v>0</v>
      </c>
      <c r="CO1181" t="b">
        <f t="shared" si="1770"/>
        <v>0</v>
      </c>
      <c r="CP1181" t="b">
        <f t="shared" si="1771"/>
        <v>0</v>
      </c>
      <c r="CQ1181" t="b">
        <f t="shared" si="1772"/>
        <v>0</v>
      </c>
      <c r="CR1181" t="b">
        <f t="shared" si="1773"/>
        <v>0</v>
      </c>
      <c r="CS1181" t="b">
        <f t="shared" si="1774"/>
        <v>0</v>
      </c>
      <c r="CT1181" t="b">
        <f t="shared" si="1775"/>
        <v>0</v>
      </c>
      <c r="CU1181" t="b">
        <f t="shared" si="1776"/>
        <v>0</v>
      </c>
      <c r="CV1181" t="b">
        <f t="shared" si="1777"/>
        <v>0</v>
      </c>
      <c r="CW1181" t="b">
        <f t="shared" si="1778"/>
        <v>0</v>
      </c>
      <c r="CX1181" t="b">
        <f t="shared" si="1779"/>
        <v>0</v>
      </c>
      <c r="CY1181" t="b">
        <f t="shared" si="1780"/>
        <v>0</v>
      </c>
      <c r="CZ1181" t="b">
        <f t="shared" si="1781"/>
        <v>0</v>
      </c>
      <c r="DA1181" t="b">
        <f t="shared" si="1782"/>
        <v>0</v>
      </c>
      <c r="DB1181" t="b">
        <f t="shared" si="1783"/>
        <v>0</v>
      </c>
      <c r="DC1181" t="b">
        <f t="shared" si="1784"/>
        <v>0</v>
      </c>
      <c r="DD1181" t="b">
        <f t="shared" si="1785"/>
        <v>0</v>
      </c>
    </row>
    <row r="1182" spans="1:108">
      <c r="A1182" t="s">
        <v>868</v>
      </c>
      <c r="C1182" t="s">
        <v>869</v>
      </c>
      <c r="E1182" t="s">
        <v>6090</v>
      </c>
      <c r="F1182" t="s">
        <v>6088</v>
      </c>
      <c r="G1182" t="s">
        <v>851</v>
      </c>
      <c r="H1182" t="s">
        <v>7444</v>
      </c>
      <c r="I1182" t="s">
        <v>7417</v>
      </c>
      <c r="J1182" t="s">
        <v>147</v>
      </c>
      <c r="K1182" t="s">
        <v>16</v>
      </c>
      <c r="L1182" t="s">
        <v>6370</v>
      </c>
      <c r="M1182" t="s">
        <v>6079</v>
      </c>
      <c r="N1182" t="s">
        <v>870</v>
      </c>
      <c r="O1182" t="b">
        <f t="shared" si="1692"/>
        <v>1</v>
      </c>
      <c r="P1182" t="b">
        <f t="shared" si="1693"/>
        <v>0</v>
      </c>
      <c r="Q1182" t="b">
        <f t="shared" si="1694"/>
        <v>0</v>
      </c>
      <c r="R1182" t="b">
        <f t="shared" si="1695"/>
        <v>0</v>
      </c>
      <c r="S1182" t="b">
        <f t="shared" si="1696"/>
        <v>1</v>
      </c>
      <c r="T1182" t="b">
        <f t="shared" si="1697"/>
        <v>0</v>
      </c>
      <c r="U1182" t="b">
        <f t="shared" si="1698"/>
        <v>0</v>
      </c>
      <c r="V1182" t="b">
        <f t="shared" si="1699"/>
        <v>0</v>
      </c>
      <c r="W1182" t="b">
        <f t="shared" si="1700"/>
        <v>1</v>
      </c>
      <c r="X1182" t="b">
        <f t="shared" si="1701"/>
        <v>0</v>
      </c>
      <c r="Y1182" t="b">
        <f t="shared" si="1702"/>
        <v>0</v>
      </c>
      <c r="Z1182" t="b">
        <f t="shared" si="1703"/>
        <v>0</v>
      </c>
      <c r="AA1182" t="b">
        <f t="shared" si="1704"/>
        <v>0</v>
      </c>
      <c r="AB1182" t="b">
        <f t="shared" si="1705"/>
        <v>0</v>
      </c>
      <c r="AC1182" t="b">
        <f t="shared" si="1706"/>
        <v>0</v>
      </c>
      <c r="AD1182" t="b">
        <f t="shared" si="1707"/>
        <v>0</v>
      </c>
      <c r="AE1182" t="b">
        <f t="shared" si="1708"/>
        <v>0</v>
      </c>
      <c r="AF1182" t="b">
        <f t="shared" si="1709"/>
        <v>0</v>
      </c>
      <c r="AG1182" t="b">
        <f t="shared" si="1710"/>
        <v>0</v>
      </c>
      <c r="AH1182" t="b">
        <f t="shared" si="1711"/>
        <v>0</v>
      </c>
      <c r="AI1182" t="b">
        <f t="shared" si="1712"/>
        <v>0</v>
      </c>
      <c r="AJ1182" t="b">
        <f t="shared" si="1713"/>
        <v>0</v>
      </c>
      <c r="AK1182" t="b">
        <f t="shared" si="1714"/>
        <v>0</v>
      </c>
      <c r="AL1182" t="b">
        <f t="shared" si="1715"/>
        <v>0</v>
      </c>
      <c r="AM1182" t="b">
        <f t="shared" si="1716"/>
        <v>0</v>
      </c>
      <c r="AN1182" t="b">
        <f t="shared" si="1717"/>
        <v>0</v>
      </c>
      <c r="AO1182" t="b">
        <f t="shared" si="1718"/>
        <v>0</v>
      </c>
      <c r="AP1182" t="b">
        <f t="shared" si="1719"/>
        <v>0</v>
      </c>
      <c r="AQ1182" t="b">
        <f t="shared" si="1720"/>
        <v>0</v>
      </c>
      <c r="AR1182" t="b">
        <f t="shared" si="1721"/>
        <v>0</v>
      </c>
      <c r="AS1182" t="b">
        <f t="shared" si="1722"/>
        <v>0</v>
      </c>
      <c r="AT1182" t="b">
        <f t="shared" si="1723"/>
        <v>0</v>
      </c>
      <c r="AU1182" t="b">
        <f t="shared" si="1724"/>
        <v>0</v>
      </c>
      <c r="AV1182" t="b">
        <f t="shared" si="1725"/>
        <v>0</v>
      </c>
      <c r="AW1182" t="b">
        <f t="shared" si="1726"/>
        <v>0</v>
      </c>
      <c r="AX1182" t="b">
        <f t="shared" si="1727"/>
        <v>0</v>
      </c>
      <c r="AY1182" t="b">
        <f t="shared" si="1728"/>
        <v>0</v>
      </c>
      <c r="AZ1182" t="b">
        <f t="shared" si="1729"/>
        <v>0</v>
      </c>
      <c r="BA1182" t="b">
        <f t="shared" si="1730"/>
        <v>1</v>
      </c>
      <c r="BB1182" t="b">
        <f t="shared" si="1731"/>
        <v>0</v>
      </c>
      <c r="BC1182" t="b">
        <f t="shared" si="1732"/>
        <v>0</v>
      </c>
      <c r="BD1182" t="b">
        <f t="shared" si="1733"/>
        <v>0</v>
      </c>
      <c r="BE1182" t="b">
        <f t="shared" si="1734"/>
        <v>0</v>
      </c>
      <c r="BF1182" t="b">
        <f t="shared" si="1735"/>
        <v>0</v>
      </c>
      <c r="BG1182" t="b">
        <f t="shared" si="1736"/>
        <v>0</v>
      </c>
      <c r="BH1182" t="b">
        <f t="shared" si="1737"/>
        <v>0</v>
      </c>
      <c r="BI1182" t="b">
        <f t="shared" si="1738"/>
        <v>0</v>
      </c>
      <c r="BJ1182" t="b">
        <f t="shared" si="1739"/>
        <v>0</v>
      </c>
      <c r="BK1182" t="b">
        <f t="shared" si="1740"/>
        <v>0</v>
      </c>
      <c r="BL1182" t="b">
        <f t="shared" si="1741"/>
        <v>1</v>
      </c>
      <c r="BM1182" t="b">
        <f t="shared" si="1742"/>
        <v>0</v>
      </c>
      <c r="BN1182" t="b">
        <f t="shared" si="1743"/>
        <v>0</v>
      </c>
      <c r="BO1182" t="b">
        <f t="shared" si="1744"/>
        <v>0</v>
      </c>
      <c r="BP1182" t="b">
        <f t="shared" si="1745"/>
        <v>0</v>
      </c>
      <c r="BQ1182" t="b">
        <f t="shared" si="1746"/>
        <v>0</v>
      </c>
      <c r="BR1182" t="b">
        <f t="shared" si="1747"/>
        <v>0</v>
      </c>
      <c r="BS1182" t="b">
        <f t="shared" si="1748"/>
        <v>0</v>
      </c>
      <c r="BT1182" t="b">
        <f t="shared" si="1749"/>
        <v>0</v>
      </c>
      <c r="BU1182" t="b">
        <f t="shared" si="1750"/>
        <v>0</v>
      </c>
      <c r="BV1182" t="b">
        <f t="shared" si="1751"/>
        <v>0</v>
      </c>
      <c r="BW1182" t="b">
        <f t="shared" si="1752"/>
        <v>0</v>
      </c>
      <c r="BX1182" t="b">
        <f t="shared" si="1753"/>
        <v>0</v>
      </c>
      <c r="BY1182" t="b">
        <f t="shared" si="1754"/>
        <v>0</v>
      </c>
      <c r="BZ1182" t="b">
        <f t="shared" si="1755"/>
        <v>0</v>
      </c>
      <c r="CA1182" t="b">
        <f t="shared" si="1756"/>
        <v>0</v>
      </c>
      <c r="CB1182" t="b">
        <f t="shared" si="1757"/>
        <v>0</v>
      </c>
      <c r="CC1182" t="b">
        <f t="shared" si="1758"/>
        <v>0</v>
      </c>
      <c r="CD1182" t="b">
        <f t="shared" si="1759"/>
        <v>0</v>
      </c>
      <c r="CE1182" t="b">
        <f t="shared" si="1760"/>
        <v>0</v>
      </c>
      <c r="CF1182" t="b">
        <f t="shared" si="1761"/>
        <v>0</v>
      </c>
      <c r="CG1182" t="b">
        <f t="shared" si="1762"/>
        <v>0</v>
      </c>
      <c r="CH1182" t="b">
        <f t="shared" si="1763"/>
        <v>0</v>
      </c>
      <c r="CI1182" t="b">
        <f t="shared" si="1764"/>
        <v>0</v>
      </c>
      <c r="CJ1182" t="b">
        <f t="shared" si="1765"/>
        <v>0</v>
      </c>
      <c r="CK1182" t="b">
        <f t="shared" si="1766"/>
        <v>0</v>
      </c>
      <c r="CL1182" t="b">
        <f t="shared" si="1767"/>
        <v>0</v>
      </c>
      <c r="CM1182" t="b">
        <f t="shared" si="1768"/>
        <v>0</v>
      </c>
      <c r="CN1182" t="b">
        <f t="shared" si="1769"/>
        <v>0</v>
      </c>
      <c r="CO1182" t="b">
        <f t="shared" si="1770"/>
        <v>0</v>
      </c>
      <c r="CP1182" t="b">
        <f t="shared" si="1771"/>
        <v>0</v>
      </c>
      <c r="CQ1182" t="b">
        <f t="shared" si="1772"/>
        <v>0</v>
      </c>
      <c r="CR1182" t="b">
        <f t="shared" si="1773"/>
        <v>0</v>
      </c>
      <c r="CS1182" t="b">
        <f t="shared" si="1774"/>
        <v>0</v>
      </c>
      <c r="CT1182" t="b">
        <f t="shared" si="1775"/>
        <v>0</v>
      </c>
      <c r="CU1182" t="b">
        <f t="shared" si="1776"/>
        <v>0</v>
      </c>
      <c r="CV1182" t="b">
        <f t="shared" si="1777"/>
        <v>0</v>
      </c>
      <c r="CW1182" t="b">
        <f t="shared" si="1778"/>
        <v>0</v>
      </c>
      <c r="CX1182" t="b">
        <f t="shared" si="1779"/>
        <v>0</v>
      </c>
      <c r="CY1182" t="b">
        <f t="shared" si="1780"/>
        <v>0</v>
      </c>
      <c r="CZ1182" t="b">
        <f t="shared" si="1781"/>
        <v>0</v>
      </c>
      <c r="DA1182" t="b">
        <f t="shared" si="1782"/>
        <v>0</v>
      </c>
      <c r="DB1182" t="b">
        <f t="shared" si="1783"/>
        <v>0</v>
      </c>
      <c r="DC1182" t="b">
        <f t="shared" si="1784"/>
        <v>0</v>
      </c>
      <c r="DD1182" t="b">
        <f t="shared" si="1785"/>
        <v>0</v>
      </c>
    </row>
    <row r="1183" spans="1:108">
      <c r="A1183" s="4" t="s">
        <v>917</v>
      </c>
      <c r="C1183" t="s">
        <v>918</v>
      </c>
      <c r="D1183" s="4"/>
      <c r="E1183" s="4" t="s">
        <v>6090</v>
      </c>
      <c r="F1183" t="s">
        <v>6088</v>
      </c>
      <c r="G1183" t="s">
        <v>851</v>
      </c>
      <c r="H1183" t="s">
        <v>7444</v>
      </c>
      <c r="I1183" t="s">
        <v>7417</v>
      </c>
      <c r="J1183" s="4" t="s">
        <v>113</v>
      </c>
      <c r="K1183" s="4" t="s">
        <v>114</v>
      </c>
      <c r="L1183" s="88" t="s">
        <v>7680</v>
      </c>
      <c r="M1183" t="s">
        <v>6079</v>
      </c>
      <c r="N1183" s="88" t="s">
        <v>7658</v>
      </c>
      <c r="O1183" s="4" t="b">
        <f t="shared" si="1692"/>
        <v>1</v>
      </c>
      <c r="P1183" s="4" t="b">
        <f t="shared" si="1693"/>
        <v>1</v>
      </c>
      <c r="Q1183" s="4" t="b">
        <f t="shared" si="1694"/>
        <v>1</v>
      </c>
      <c r="R1183" s="4" t="b">
        <f t="shared" si="1695"/>
        <v>1</v>
      </c>
      <c r="S1183" s="4" t="b">
        <f t="shared" si="1696"/>
        <v>1</v>
      </c>
      <c r="T1183" s="4" t="b">
        <f t="shared" si="1697"/>
        <v>1</v>
      </c>
      <c r="U1183" s="4" t="b">
        <f t="shared" si="1698"/>
        <v>1</v>
      </c>
      <c r="V1183" s="4" t="b">
        <f t="shared" si="1699"/>
        <v>0</v>
      </c>
      <c r="W1183" s="4" t="b">
        <f t="shared" si="1700"/>
        <v>0</v>
      </c>
      <c r="X1183" s="4" t="b">
        <f t="shared" si="1701"/>
        <v>1</v>
      </c>
      <c r="Y1183" s="4" t="b">
        <f t="shared" si="1702"/>
        <v>1</v>
      </c>
      <c r="Z1183" s="4" t="b">
        <f t="shared" si="1703"/>
        <v>0</v>
      </c>
      <c r="AA1183" s="4" t="b">
        <f t="shared" si="1704"/>
        <v>0</v>
      </c>
      <c r="AB1183" s="4" t="b">
        <f t="shared" si="1705"/>
        <v>1</v>
      </c>
      <c r="AC1183" s="4" t="b">
        <f t="shared" si="1706"/>
        <v>0</v>
      </c>
      <c r="AD1183" s="4" t="b">
        <f t="shared" si="1707"/>
        <v>0</v>
      </c>
      <c r="AE1183" s="4" t="b">
        <f t="shared" si="1708"/>
        <v>0</v>
      </c>
      <c r="AF1183" s="4" t="b">
        <f t="shared" si="1709"/>
        <v>0</v>
      </c>
      <c r="AG1183" s="4" t="b">
        <f t="shared" si="1710"/>
        <v>1</v>
      </c>
      <c r="AH1183" s="4" t="b">
        <f t="shared" si="1711"/>
        <v>0</v>
      </c>
      <c r="AI1183" s="4" t="b">
        <f t="shared" si="1712"/>
        <v>1</v>
      </c>
      <c r="AJ1183" s="4" t="b">
        <f t="shared" si="1713"/>
        <v>0</v>
      </c>
      <c r="AK1183" s="4" t="b">
        <f t="shared" si="1714"/>
        <v>0</v>
      </c>
      <c r="AL1183" s="4" t="b">
        <f t="shared" si="1715"/>
        <v>0</v>
      </c>
      <c r="AM1183" s="4" t="b">
        <f t="shared" si="1716"/>
        <v>0</v>
      </c>
      <c r="AN1183" s="4" t="b">
        <f t="shared" si="1717"/>
        <v>0</v>
      </c>
      <c r="AO1183" s="4" t="b">
        <f t="shared" si="1718"/>
        <v>0</v>
      </c>
      <c r="AP1183" s="4" t="b">
        <f t="shared" si="1719"/>
        <v>0</v>
      </c>
      <c r="AQ1183" s="4" t="b">
        <f t="shared" si="1720"/>
        <v>0</v>
      </c>
      <c r="AR1183" s="4" t="b">
        <f t="shared" si="1721"/>
        <v>0</v>
      </c>
      <c r="AS1183" s="4" t="b">
        <f t="shared" si="1722"/>
        <v>0</v>
      </c>
      <c r="AT1183" s="4" t="b">
        <f t="shared" si="1723"/>
        <v>0</v>
      </c>
      <c r="AU1183" s="4" t="b">
        <f t="shared" si="1724"/>
        <v>0</v>
      </c>
      <c r="AV1183" s="4" t="b">
        <f t="shared" si="1725"/>
        <v>0</v>
      </c>
      <c r="AW1183" s="4" t="b">
        <f t="shared" si="1726"/>
        <v>0</v>
      </c>
      <c r="AX1183" s="4" t="b">
        <f t="shared" si="1727"/>
        <v>1</v>
      </c>
      <c r="AY1183" s="4" t="b">
        <f t="shared" si="1728"/>
        <v>1</v>
      </c>
      <c r="AZ1183" s="4" t="b">
        <f t="shared" si="1729"/>
        <v>1</v>
      </c>
      <c r="BA1183" s="4" t="b">
        <f t="shared" si="1730"/>
        <v>0</v>
      </c>
      <c r="BB1183" s="4" t="b">
        <f t="shared" si="1731"/>
        <v>0</v>
      </c>
      <c r="BC1183" s="4" t="b">
        <f t="shared" si="1732"/>
        <v>0</v>
      </c>
      <c r="BD1183" s="4" t="b">
        <f t="shared" si="1733"/>
        <v>1</v>
      </c>
      <c r="BE1183" s="4" t="b">
        <f t="shared" si="1734"/>
        <v>0</v>
      </c>
      <c r="BF1183" s="4" t="b">
        <f t="shared" si="1735"/>
        <v>0</v>
      </c>
      <c r="BG1183" s="4" t="b">
        <f t="shared" si="1736"/>
        <v>0</v>
      </c>
      <c r="BH1183" s="4" t="b">
        <f t="shared" si="1737"/>
        <v>0</v>
      </c>
      <c r="BI1183" s="4" t="b">
        <f t="shared" si="1738"/>
        <v>0</v>
      </c>
      <c r="BJ1183" s="4" t="b">
        <f t="shared" si="1739"/>
        <v>0</v>
      </c>
      <c r="BK1183" s="4" t="b">
        <f t="shared" si="1740"/>
        <v>0</v>
      </c>
      <c r="BL1183" s="4" t="b">
        <f t="shared" si="1741"/>
        <v>0</v>
      </c>
      <c r="BM1183" s="4" t="b">
        <f t="shared" si="1742"/>
        <v>0</v>
      </c>
      <c r="BN1183" s="4" t="b">
        <f t="shared" si="1743"/>
        <v>0</v>
      </c>
      <c r="BO1183" s="4" t="b">
        <f t="shared" si="1744"/>
        <v>0</v>
      </c>
      <c r="BP1183" s="4" t="b">
        <f t="shared" si="1745"/>
        <v>0</v>
      </c>
      <c r="BQ1183" s="4" t="b">
        <f t="shared" si="1746"/>
        <v>1</v>
      </c>
      <c r="BR1183" s="4" t="b">
        <f t="shared" si="1747"/>
        <v>0</v>
      </c>
      <c r="BS1183" s="4" t="b">
        <f t="shared" si="1748"/>
        <v>1</v>
      </c>
      <c r="BT1183" s="4" t="b">
        <f t="shared" si="1749"/>
        <v>0</v>
      </c>
      <c r="BU1183" s="4" t="b">
        <f t="shared" si="1750"/>
        <v>0</v>
      </c>
      <c r="BV1183" s="4" t="b">
        <f t="shared" si="1751"/>
        <v>1</v>
      </c>
      <c r="BW1183" s="4" t="b">
        <f t="shared" si="1752"/>
        <v>0</v>
      </c>
      <c r="BX1183" s="4" t="b">
        <f t="shared" si="1753"/>
        <v>0</v>
      </c>
      <c r="BY1183" s="4" t="b">
        <f t="shared" si="1754"/>
        <v>0</v>
      </c>
      <c r="BZ1183" s="4" t="b">
        <f t="shared" si="1755"/>
        <v>0</v>
      </c>
      <c r="CA1183" s="4" t="b">
        <f t="shared" si="1756"/>
        <v>0</v>
      </c>
      <c r="CB1183" s="4" t="b">
        <f t="shared" si="1757"/>
        <v>1</v>
      </c>
      <c r="CC1183" s="4" t="b">
        <f t="shared" si="1758"/>
        <v>0</v>
      </c>
      <c r="CD1183" s="4" t="b">
        <f t="shared" si="1759"/>
        <v>0</v>
      </c>
      <c r="CE1183" s="4" t="b">
        <f t="shared" si="1760"/>
        <v>0</v>
      </c>
      <c r="CF1183" s="4" t="b">
        <f t="shared" si="1761"/>
        <v>0</v>
      </c>
      <c r="CG1183" s="4" t="b">
        <f t="shared" si="1762"/>
        <v>1</v>
      </c>
      <c r="CH1183" s="4" t="b">
        <f t="shared" si="1763"/>
        <v>0</v>
      </c>
      <c r="CI1183" s="4" t="b">
        <f t="shared" si="1764"/>
        <v>0</v>
      </c>
      <c r="CJ1183" s="4" t="b">
        <f t="shared" si="1765"/>
        <v>0</v>
      </c>
      <c r="CK1183" s="4" t="b">
        <f t="shared" si="1766"/>
        <v>1</v>
      </c>
      <c r="CL1183" s="4" t="b">
        <f t="shared" si="1767"/>
        <v>0</v>
      </c>
      <c r="CM1183" s="4" t="b">
        <f t="shared" si="1768"/>
        <v>0</v>
      </c>
      <c r="CN1183" s="4" t="b">
        <f t="shared" si="1769"/>
        <v>0</v>
      </c>
      <c r="CO1183" s="4" t="b">
        <f t="shared" si="1770"/>
        <v>0</v>
      </c>
      <c r="CP1183" s="4" t="b">
        <f t="shared" si="1771"/>
        <v>0</v>
      </c>
      <c r="CQ1183" s="4" t="b">
        <f t="shared" si="1772"/>
        <v>0</v>
      </c>
      <c r="CR1183" s="4" t="b">
        <f t="shared" si="1773"/>
        <v>0</v>
      </c>
      <c r="CS1183" s="4" t="b">
        <f t="shared" si="1774"/>
        <v>0</v>
      </c>
      <c r="CT1183" s="4" t="b">
        <f t="shared" si="1775"/>
        <v>0</v>
      </c>
      <c r="CU1183" s="4" t="b">
        <f t="shared" si="1776"/>
        <v>0</v>
      </c>
      <c r="CV1183" s="4" t="b">
        <f t="shared" si="1777"/>
        <v>0</v>
      </c>
      <c r="CW1183" s="4" t="b">
        <f t="shared" si="1778"/>
        <v>0</v>
      </c>
      <c r="CX1183" s="4" t="b">
        <f t="shared" si="1779"/>
        <v>0</v>
      </c>
      <c r="CY1183" s="4" t="b">
        <f t="shared" si="1780"/>
        <v>0</v>
      </c>
      <c r="CZ1183" s="4" t="b">
        <f t="shared" si="1781"/>
        <v>0</v>
      </c>
      <c r="DA1183" s="4" t="b">
        <f t="shared" si="1782"/>
        <v>0</v>
      </c>
      <c r="DB1183" s="4" t="b">
        <f t="shared" si="1783"/>
        <v>0</v>
      </c>
      <c r="DC1183" s="4" t="b">
        <f t="shared" si="1784"/>
        <v>0</v>
      </c>
      <c r="DD1183" s="4" t="b">
        <f t="shared" si="1785"/>
        <v>0</v>
      </c>
    </row>
    <row r="1184" spans="1:108">
      <c r="A1184" t="s">
        <v>919</v>
      </c>
      <c r="C1184" t="s">
        <v>918</v>
      </c>
      <c r="E1184" s="4" t="s">
        <v>6090</v>
      </c>
      <c r="F1184" t="s">
        <v>6088</v>
      </c>
      <c r="G1184" t="s">
        <v>851</v>
      </c>
      <c r="H1184" t="s">
        <v>7444</v>
      </c>
      <c r="I1184" t="s">
        <v>7417</v>
      </c>
      <c r="J1184" t="s">
        <v>16</v>
      </c>
      <c r="K1184" t="s">
        <v>16</v>
      </c>
      <c r="L1184" t="s">
        <v>7681</v>
      </c>
      <c r="M1184" t="s">
        <v>920</v>
      </c>
      <c r="N1184" t="s">
        <v>7659</v>
      </c>
      <c r="O1184" t="b">
        <f t="shared" si="1692"/>
        <v>1</v>
      </c>
      <c r="P1184" t="b">
        <f t="shared" si="1693"/>
        <v>1</v>
      </c>
      <c r="Q1184" t="b">
        <f t="shared" si="1694"/>
        <v>1</v>
      </c>
      <c r="R1184" t="b">
        <f t="shared" si="1695"/>
        <v>1</v>
      </c>
      <c r="S1184" t="b">
        <f t="shared" si="1696"/>
        <v>1</v>
      </c>
      <c r="T1184" t="b">
        <f t="shared" si="1697"/>
        <v>1</v>
      </c>
      <c r="U1184" t="b">
        <f t="shared" si="1698"/>
        <v>1</v>
      </c>
      <c r="V1184" t="b">
        <f t="shared" si="1699"/>
        <v>1</v>
      </c>
      <c r="W1184" t="b">
        <f t="shared" si="1700"/>
        <v>1</v>
      </c>
      <c r="X1184" t="b">
        <f t="shared" si="1701"/>
        <v>0</v>
      </c>
      <c r="Y1184" t="b">
        <f t="shared" si="1702"/>
        <v>1</v>
      </c>
      <c r="Z1184" t="b">
        <f t="shared" si="1703"/>
        <v>0</v>
      </c>
      <c r="AA1184" t="b">
        <f t="shared" si="1704"/>
        <v>1</v>
      </c>
      <c r="AB1184" t="b">
        <f t="shared" si="1705"/>
        <v>1</v>
      </c>
      <c r="AC1184" t="b">
        <f t="shared" si="1706"/>
        <v>0</v>
      </c>
      <c r="AD1184" t="b">
        <f t="shared" si="1707"/>
        <v>0</v>
      </c>
      <c r="AE1184" t="b">
        <f t="shared" si="1708"/>
        <v>0</v>
      </c>
      <c r="AF1184" t="b">
        <f t="shared" si="1709"/>
        <v>0</v>
      </c>
      <c r="AG1184" t="b">
        <f t="shared" si="1710"/>
        <v>1</v>
      </c>
      <c r="AH1184" t="b">
        <f t="shared" si="1711"/>
        <v>0</v>
      </c>
      <c r="AI1184" t="b">
        <f t="shared" si="1712"/>
        <v>1</v>
      </c>
      <c r="AJ1184" t="b">
        <f t="shared" si="1713"/>
        <v>0</v>
      </c>
      <c r="AK1184" t="b">
        <f t="shared" si="1714"/>
        <v>0</v>
      </c>
      <c r="AL1184" t="b">
        <f t="shared" si="1715"/>
        <v>0</v>
      </c>
      <c r="AM1184" t="b">
        <f t="shared" si="1716"/>
        <v>0</v>
      </c>
      <c r="AN1184" t="b">
        <f t="shared" si="1717"/>
        <v>0</v>
      </c>
      <c r="AO1184" t="b">
        <f t="shared" si="1718"/>
        <v>0</v>
      </c>
      <c r="AP1184" t="b">
        <f t="shared" si="1719"/>
        <v>0</v>
      </c>
      <c r="AQ1184" t="b">
        <f t="shared" si="1720"/>
        <v>0</v>
      </c>
      <c r="AR1184" t="b">
        <f t="shared" si="1721"/>
        <v>0</v>
      </c>
      <c r="AS1184" t="b">
        <f t="shared" si="1722"/>
        <v>0</v>
      </c>
      <c r="AT1184" t="b">
        <f t="shared" si="1723"/>
        <v>0</v>
      </c>
      <c r="AU1184" t="b">
        <f t="shared" si="1724"/>
        <v>0</v>
      </c>
      <c r="AV1184" t="b">
        <f t="shared" si="1725"/>
        <v>0</v>
      </c>
      <c r="AW1184" t="b">
        <f t="shared" si="1726"/>
        <v>0</v>
      </c>
      <c r="AX1184" t="b">
        <f t="shared" si="1727"/>
        <v>1</v>
      </c>
      <c r="AY1184" t="b">
        <f t="shared" si="1728"/>
        <v>0</v>
      </c>
      <c r="AZ1184" t="b">
        <f t="shared" si="1729"/>
        <v>0</v>
      </c>
      <c r="BA1184" t="b">
        <f t="shared" si="1730"/>
        <v>0</v>
      </c>
      <c r="BB1184" t="b">
        <f t="shared" si="1731"/>
        <v>0</v>
      </c>
      <c r="BC1184" t="b">
        <f t="shared" si="1732"/>
        <v>0</v>
      </c>
      <c r="BD1184" t="b">
        <f t="shared" si="1733"/>
        <v>0</v>
      </c>
      <c r="BE1184" t="b">
        <f t="shared" si="1734"/>
        <v>0</v>
      </c>
      <c r="BF1184" t="b">
        <f t="shared" si="1735"/>
        <v>0</v>
      </c>
      <c r="BG1184" t="b">
        <f t="shared" si="1736"/>
        <v>1</v>
      </c>
      <c r="BH1184" t="b">
        <f t="shared" si="1737"/>
        <v>0</v>
      </c>
      <c r="BI1184" t="b">
        <f t="shared" si="1738"/>
        <v>0</v>
      </c>
      <c r="BJ1184" t="b">
        <f t="shared" si="1739"/>
        <v>0</v>
      </c>
      <c r="BK1184" t="b">
        <f t="shared" si="1740"/>
        <v>0</v>
      </c>
      <c r="BL1184" t="b">
        <f t="shared" si="1741"/>
        <v>0</v>
      </c>
      <c r="BM1184" t="b">
        <f t="shared" si="1742"/>
        <v>0</v>
      </c>
      <c r="BN1184" t="b">
        <f t="shared" si="1743"/>
        <v>0</v>
      </c>
      <c r="BO1184" t="b">
        <f t="shared" si="1744"/>
        <v>1</v>
      </c>
      <c r="BP1184" t="b">
        <f t="shared" si="1745"/>
        <v>1</v>
      </c>
      <c r="BQ1184" t="b">
        <f t="shared" si="1746"/>
        <v>1</v>
      </c>
      <c r="BR1184" t="b">
        <f t="shared" si="1747"/>
        <v>0</v>
      </c>
      <c r="BS1184" t="b">
        <f t="shared" si="1748"/>
        <v>0</v>
      </c>
      <c r="BT1184" t="b">
        <f t="shared" si="1749"/>
        <v>0</v>
      </c>
      <c r="BU1184" t="b">
        <f t="shared" si="1750"/>
        <v>0</v>
      </c>
      <c r="BV1184" t="b">
        <f t="shared" si="1751"/>
        <v>0</v>
      </c>
      <c r="BW1184" t="b">
        <f t="shared" si="1752"/>
        <v>0</v>
      </c>
      <c r="BX1184" t="b">
        <f t="shared" si="1753"/>
        <v>0</v>
      </c>
      <c r="BY1184" t="b">
        <f t="shared" si="1754"/>
        <v>0</v>
      </c>
      <c r="BZ1184" t="b">
        <f t="shared" si="1755"/>
        <v>1</v>
      </c>
      <c r="CA1184" t="b">
        <f t="shared" si="1756"/>
        <v>0</v>
      </c>
      <c r="CB1184" t="b">
        <f t="shared" si="1757"/>
        <v>0</v>
      </c>
      <c r="CC1184" t="b">
        <f t="shared" si="1758"/>
        <v>0</v>
      </c>
      <c r="CD1184" t="b">
        <f t="shared" si="1759"/>
        <v>0</v>
      </c>
      <c r="CE1184" t="b">
        <f t="shared" si="1760"/>
        <v>0</v>
      </c>
      <c r="CF1184" t="b">
        <f t="shared" si="1761"/>
        <v>0</v>
      </c>
      <c r="CG1184" t="b">
        <f t="shared" si="1762"/>
        <v>1</v>
      </c>
      <c r="CH1184" t="b">
        <f t="shared" si="1763"/>
        <v>0</v>
      </c>
      <c r="CI1184" t="b">
        <f t="shared" si="1764"/>
        <v>0</v>
      </c>
      <c r="CJ1184" t="b">
        <f t="shared" si="1765"/>
        <v>0</v>
      </c>
      <c r="CK1184" t="b">
        <f t="shared" si="1766"/>
        <v>1</v>
      </c>
      <c r="CL1184" t="b">
        <f t="shared" si="1767"/>
        <v>0</v>
      </c>
      <c r="CM1184" t="b">
        <f t="shared" si="1768"/>
        <v>0</v>
      </c>
      <c r="CN1184" t="b">
        <f t="shared" si="1769"/>
        <v>0</v>
      </c>
      <c r="CO1184" t="b">
        <f t="shared" si="1770"/>
        <v>0</v>
      </c>
      <c r="CP1184" t="b">
        <f t="shared" si="1771"/>
        <v>0</v>
      </c>
      <c r="CQ1184" t="b">
        <f t="shared" si="1772"/>
        <v>0</v>
      </c>
      <c r="CR1184" t="b">
        <f t="shared" si="1773"/>
        <v>0</v>
      </c>
      <c r="CS1184" t="b">
        <f t="shared" si="1774"/>
        <v>0</v>
      </c>
      <c r="CT1184" t="b">
        <f t="shared" si="1775"/>
        <v>0</v>
      </c>
      <c r="CU1184" t="b">
        <f t="shared" si="1776"/>
        <v>0</v>
      </c>
      <c r="CV1184" t="b">
        <f t="shared" si="1777"/>
        <v>0</v>
      </c>
      <c r="CW1184" t="b">
        <f t="shared" si="1778"/>
        <v>0</v>
      </c>
      <c r="CX1184" t="b">
        <f t="shared" si="1779"/>
        <v>0</v>
      </c>
      <c r="CY1184" t="b">
        <f t="shared" si="1780"/>
        <v>0</v>
      </c>
      <c r="CZ1184" t="b">
        <f t="shared" si="1781"/>
        <v>0</v>
      </c>
      <c r="DA1184" t="b">
        <f t="shared" si="1782"/>
        <v>0</v>
      </c>
      <c r="DB1184" t="b">
        <f t="shared" si="1783"/>
        <v>0</v>
      </c>
      <c r="DC1184" t="b">
        <f t="shared" si="1784"/>
        <v>0</v>
      </c>
      <c r="DD1184" t="b">
        <f t="shared" si="1785"/>
        <v>0</v>
      </c>
    </row>
    <row r="1185" spans="1:108">
      <c r="A1185" t="s">
        <v>921</v>
      </c>
      <c r="C1185" t="s">
        <v>918</v>
      </c>
      <c r="E1185" s="4" t="s">
        <v>6090</v>
      </c>
      <c r="F1185" t="s">
        <v>6088</v>
      </c>
      <c r="G1185" t="s">
        <v>851</v>
      </c>
      <c r="H1185" t="s">
        <v>7444</v>
      </c>
      <c r="I1185" t="s">
        <v>7417</v>
      </c>
      <c r="J1185" t="s">
        <v>16</v>
      </c>
      <c r="K1185" t="s">
        <v>16</v>
      </c>
      <c r="L1185" t="s">
        <v>6379</v>
      </c>
      <c r="M1185" t="s">
        <v>6079</v>
      </c>
      <c r="N1185" t="s">
        <v>922</v>
      </c>
      <c r="O1185" t="b">
        <f t="shared" si="1692"/>
        <v>1</v>
      </c>
      <c r="P1185" t="b">
        <f t="shared" si="1693"/>
        <v>1</v>
      </c>
      <c r="Q1185" t="b">
        <f t="shared" si="1694"/>
        <v>0</v>
      </c>
      <c r="R1185" t="b">
        <f t="shared" si="1695"/>
        <v>0</v>
      </c>
      <c r="S1185" t="b">
        <f t="shared" si="1696"/>
        <v>1</v>
      </c>
      <c r="T1185" t="b">
        <f t="shared" si="1697"/>
        <v>0</v>
      </c>
      <c r="U1185" t="b">
        <f t="shared" si="1698"/>
        <v>0</v>
      </c>
      <c r="V1185" t="b">
        <f t="shared" si="1699"/>
        <v>1</v>
      </c>
      <c r="W1185" t="b">
        <f t="shared" si="1700"/>
        <v>1</v>
      </c>
      <c r="X1185" t="b">
        <f t="shared" si="1701"/>
        <v>0</v>
      </c>
      <c r="Y1185" t="b">
        <f t="shared" si="1702"/>
        <v>0</v>
      </c>
      <c r="Z1185" t="b">
        <f t="shared" si="1703"/>
        <v>0</v>
      </c>
      <c r="AA1185" t="b">
        <f t="shared" si="1704"/>
        <v>1</v>
      </c>
      <c r="AB1185" t="b">
        <f t="shared" si="1705"/>
        <v>1</v>
      </c>
      <c r="AC1185" t="b">
        <f t="shared" si="1706"/>
        <v>0</v>
      </c>
      <c r="AD1185" t="b">
        <f t="shared" si="1707"/>
        <v>0</v>
      </c>
      <c r="AE1185" t="b">
        <f t="shared" si="1708"/>
        <v>0</v>
      </c>
      <c r="AF1185" t="b">
        <f t="shared" si="1709"/>
        <v>0</v>
      </c>
      <c r="AG1185" t="b">
        <f t="shared" si="1710"/>
        <v>0</v>
      </c>
      <c r="AH1185" t="b">
        <f t="shared" si="1711"/>
        <v>0</v>
      </c>
      <c r="AI1185" t="b">
        <f t="shared" si="1712"/>
        <v>1</v>
      </c>
      <c r="AJ1185" t="b">
        <f t="shared" si="1713"/>
        <v>0</v>
      </c>
      <c r="AK1185" t="b">
        <f t="shared" si="1714"/>
        <v>0</v>
      </c>
      <c r="AL1185" t="b">
        <f t="shared" si="1715"/>
        <v>0</v>
      </c>
      <c r="AM1185" t="b">
        <f t="shared" si="1716"/>
        <v>0</v>
      </c>
      <c r="AN1185" t="b">
        <f t="shared" si="1717"/>
        <v>0</v>
      </c>
      <c r="AO1185" t="b">
        <f t="shared" si="1718"/>
        <v>0</v>
      </c>
      <c r="AP1185" t="b">
        <f t="shared" si="1719"/>
        <v>0</v>
      </c>
      <c r="AQ1185" t="b">
        <f t="shared" si="1720"/>
        <v>0</v>
      </c>
      <c r="AR1185" t="b">
        <f t="shared" si="1721"/>
        <v>0</v>
      </c>
      <c r="AS1185" t="b">
        <f t="shared" si="1722"/>
        <v>0</v>
      </c>
      <c r="AT1185" t="b">
        <f t="shared" si="1723"/>
        <v>0</v>
      </c>
      <c r="AU1185" t="b">
        <f t="shared" si="1724"/>
        <v>0</v>
      </c>
      <c r="AV1185" t="b">
        <f t="shared" si="1725"/>
        <v>0</v>
      </c>
      <c r="AW1185" t="b">
        <f t="shared" si="1726"/>
        <v>0</v>
      </c>
      <c r="AX1185" t="b">
        <f t="shared" si="1727"/>
        <v>0</v>
      </c>
      <c r="AY1185" t="b">
        <f t="shared" si="1728"/>
        <v>0</v>
      </c>
      <c r="AZ1185" t="b">
        <f t="shared" si="1729"/>
        <v>0</v>
      </c>
      <c r="BA1185" t="b">
        <f t="shared" si="1730"/>
        <v>0</v>
      </c>
      <c r="BB1185" t="b">
        <f t="shared" si="1731"/>
        <v>0</v>
      </c>
      <c r="BC1185" t="b">
        <f t="shared" si="1732"/>
        <v>0</v>
      </c>
      <c r="BD1185" t="b">
        <f t="shared" si="1733"/>
        <v>0</v>
      </c>
      <c r="BE1185" t="b">
        <f t="shared" si="1734"/>
        <v>0</v>
      </c>
      <c r="BF1185" t="b">
        <f t="shared" si="1735"/>
        <v>0</v>
      </c>
      <c r="BG1185" t="b">
        <f t="shared" si="1736"/>
        <v>0</v>
      </c>
      <c r="BH1185" t="b">
        <f t="shared" si="1737"/>
        <v>1</v>
      </c>
      <c r="BI1185" t="b">
        <f t="shared" si="1738"/>
        <v>0</v>
      </c>
      <c r="BJ1185" t="b">
        <f t="shared" si="1739"/>
        <v>0</v>
      </c>
      <c r="BK1185" t="b">
        <f t="shared" si="1740"/>
        <v>0</v>
      </c>
      <c r="BL1185" t="b">
        <f t="shared" si="1741"/>
        <v>1</v>
      </c>
      <c r="BM1185" t="b">
        <f t="shared" si="1742"/>
        <v>0</v>
      </c>
      <c r="BN1185" t="b">
        <f t="shared" si="1743"/>
        <v>0</v>
      </c>
      <c r="BO1185" t="b">
        <f t="shared" si="1744"/>
        <v>1</v>
      </c>
      <c r="BP1185" t="b">
        <f t="shared" si="1745"/>
        <v>0</v>
      </c>
      <c r="BQ1185" t="b">
        <f t="shared" si="1746"/>
        <v>1</v>
      </c>
      <c r="BR1185" t="b">
        <f t="shared" si="1747"/>
        <v>0</v>
      </c>
      <c r="BS1185" t="b">
        <f t="shared" si="1748"/>
        <v>0</v>
      </c>
      <c r="BT1185" t="b">
        <f t="shared" si="1749"/>
        <v>0</v>
      </c>
      <c r="BU1185" t="b">
        <f t="shared" si="1750"/>
        <v>0</v>
      </c>
      <c r="BV1185" t="b">
        <f t="shared" si="1751"/>
        <v>0</v>
      </c>
      <c r="BW1185" t="b">
        <f t="shared" si="1752"/>
        <v>0</v>
      </c>
      <c r="BX1185" t="b">
        <f t="shared" si="1753"/>
        <v>0</v>
      </c>
      <c r="BY1185" t="b">
        <f t="shared" si="1754"/>
        <v>0</v>
      </c>
      <c r="BZ1185" t="b">
        <f t="shared" si="1755"/>
        <v>0</v>
      </c>
      <c r="CA1185" t="b">
        <f t="shared" si="1756"/>
        <v>0</v>
      </c>
      <c r="CB1185" t="b">
        <f t="shared" si="1757"/>
        <v>0</v>
      </c>
      <c r="CC1185" t="b">
        <f t="shared" si="1758"/>
        <v>0</v>
      </c>
      <c r="CD1185" t="b">
        <f t="shared" si="1759"/>
        <v>0</v>
      </c>
      <c r="CE1185" t="b">
        <f t="shared" si="1760"/>
        <v>0</v>
      </c>
      <c r="CF1185" t="b">
        <f t="shared" si="1761"/>
        <v>0</v>
      </c>
      <c r="CG1185" t="b">
        <f t="shared" si="1762"/>
        <v>1</v>
      </c>
      <c r="CH1185" t="b">
        <f t="shared" si="1763"/>
        <v>0</v>
      </c>
      <c r="CI1185" t="b">
        <f t="shared" si="1764"/>
        <v>0</v>
      </c>
      <c r="CJ1185" t="b">
        <f t="shared" si="1765"/>
        <v>0</v>
      </c>
      <c r="CK1185" t="b">
        <f t="shared" si="1766"/>
        <v>0</v>
      </c>
      <c r="CL1185" t="b">
        <f t="shared" si="1767"/>
        <v>0</v>
      </c>
      <c r="CM1185" t="b">
        <f t="shared" si="1768"/>
        <v>0</v>
      </c>
      <c r="CN1185" t="b">
        <f t="shared" si="1769"/>
        <v>0</v>
      </c>
      <c r="CO1185" t="b">
        <f t="shared" si="1770"/>
        <v>0</v>
      </c>
      <c r="CP1185" t="b">
        <f t="shared" si="1771"/>
        <v>0</v>
      </c>
      <c r="CQ1185" t="b">
        <f t="shared" si="1772"/>
        <v>0</v>
      </c>
      <c r="CR1185" t="b">
        <f t="shared" si="1773"/>
        <v>0</v>
      </c>
      <c r="CS1185" t="b">
        <f t="shared" si="1774"/>
        <v>0</v>
      </c>
      <c r="CT1185" t="b">
        <f t="shared" si="1775"/>
        <v>0</v>
      </c>
      <c r="CU1185" t="b">
        <f t="shared" si="1776"/>
        <v>0</v>
      </c>
      <c r="CV1185" t="b">
        <f t="shared" si="1777"/>
        <v>0</v>
      </c>
      <c r="CW1185" t="b">
        <f t="shared" si="1778"/>
        <v>0</v>
      </c>
      <c r="CX1185" t="b">
        <f t="shared" si="1779"/>
        <v>0</v>
      </c>
      <c r="CY1185" t="b">
        <f t="shared" si="1780"/>
        <v>0</v>
      </c>
      <c r="CZ1185" t="b">
        <f t="shared" si="1781"/>
        <v>0</v>
      </c>
      <c r="DA1185" t="b">
        <f t="shared" si="1782"/>
        <v>0</v>
      </c>
      <c r="DB1185" t="b">
        <f t="shared" si="1783"/>
        <v>0</v>
      </c>
      <c r="DC1185" t="b">
        <f t="shared" si="1784"/>
        <v>0</v>
      </c>
      <c r="DD1185" t="b">
        <f t="shared" si="1785"/>
        <v>0</v>
      </c>
    </row>
    <row r="1186" spans="1:108">
      <c r="A1186" s="4" t="s">
        <v>923</v>
      </c>
      <c r="C1186" t="s">
        <v>924</v>
      </c>
      <c r="D1186" s="4"/>
      <c r="E1186" s="4" t="s">
        <v>6090</v>
      </c>
      <c r="F1186" t="s">
        <v>6088</v>
      </c>
      <c r="G1186" t="s">
        <v>851</v>
      </c>
      <c r="H1186" t="s">
        <v>7444</v>
      </c>
      <c r="I1186" t="s">
        <v>7417</v>
      </c>
      <c r="J1186" s="4" t="s">
        <v>16</v>
      </c>
      <c r="K1186" s="4" t="s">
        <v>16</v>
      </c>
      <c r="L1186" s="88" t="s">
        <v>7625</v>
      </c>
      <c r="M1186" t="s">
        <v>6079</v>
      </c>
      <c r="N1186" s="4" t="s">
        <v>925</v>
      </c>
      <c r="O1186" s="4" t="b">
        <f t="shared" si="1692"/>
        <v>1</v>
      </c>
      <c r="P1186" s="4" t="b">
        <f t="shared" si="1693"/>
        <v>1</v>
      </c>
      <c r="Q1186" s="4" t="b">
        <f t="shared" si="1694"/>
        <v>1</v>
      </c>
      <c r="R1186" s="4" t="b">
        <f t="shared" si="1695"/>
        <v>1</v>
      </c>
      <c r="S1186" s="4" t="b">
        <f t="shared" si="1696"/>
        <v>1</v>
      </c>
      <c r="T1186" s="4" t="b">
        <f t="shared" si="1697"/>
        <v>0</v>
      </c>
      <c r="U1186" s="4" t="b">
        <f t="shared" si="1698"/>
        <v>1</v>
      </c>
      <c r="V1186" s="4" t="b">
        <f t="shared" si="1699"/>
        <v>1</v>
      </c>
      <c r="W1186" s="4" t="b">
        <f t="shared" si="1700"/>
        <v>1</v>
      </c>
      <c r="X1186" s="4" t="b">
        <f t="shared" si="1701"/>
        <v>1</v>
      </c>
      <c r="Y1186" s="4" t="b">
        <f t="shared" si="1702"/>
        <v>0</v>
      </c>
      <c r="Z1186" s="4" t="b">
        <f t="shared" si="1703"/>
        <v>0</v>
      </c>
      <c r="AA1186" s="4" t="b">
        <f t="shared" si="1704"/>
        <v>1</v>
      </c>
      <c r="AB1186" s="4" t="b">
        <f t="shared" si="1705"/>
        <v>0</v>
      </c>
      <c r="AC1186" s="4" t="b">
        <f t="shared" si="1706"/>
        <v>0</v>
      </c>
      <c r="AD1186" s="4" t="b">
        <f t="shared" si="1707"/>
        <v>0</v>
      </c>
      <c r="AE1186" s="4" t="b">
        <f t="shared" si="1708"/>
        <v>0</v>
      </c>
      <c r="AF1186" s="4" t="b">
        <f t="shared" si="1709"/>
        <v>0</v>
      </c>
      <c r="AG1186" s="4" t="b">
        <f t="shared" si="1710"/>
        <v>0</v>
      </c>
      <c r="AH1186" s="4" t="b">
        <f t="shared" si="1711"/>
        <v>0</v>
      </c>
      <c r="AI1186" s="4" t="b">
        <f t="shared" si="1712"/>
        <v>0</v>
      </c>
      <c r="AJ1186" s="4" t="b">
        <f t="shared" si="1713"/>
        <v>0</v>
      </c>
      <c r="AK1186" s="4" t="b">
        <f t="shared" si="1714"/>
        <v>0</v>
      </c>
      <c r="AL1186" s="4" t="b">
        <f t="shared" si="1715"/>
        <v>0</v>
      </c>
      <c r="AM1186" s="4" t="b">
        <f t="shared" si="1716"/>
        <v>1</v>
      </c>
      <c r="AN1186" s="4" t="b">
        <f t="shared" si="1717"/>
        <v>0</v>
      </c>
      <c r="AO1186" s="4" t="b">
        <f t="shared" si="1718"/>
        <v>0</v>
      </c>
      <c r="AP1186" s="4" t="b">
        <f t="shared" si="1719"/>
        <v>0</v>
      </c>
      <c r="AQ1186" s="4" t="b">
        <f t="shared" si="1720"/>
        <v>1</v>
      </c>
      <c r="AR1186" s="4" t="b">
        <f t="shared" si="1721"/>
        <v>0</v>
      </c>
      <c r="AS1186" s="4" t="b">
        <f t="shared" si="1722"/>
        <v>0</v>
      </c>
      <c r="AT1186" s="4" t="b">
        <f t="shared" si="1723"/>
        <v>0</v>
      </c>
      <c r="AU1186" s="4" t="b">
        <f t="shared" si="1724"/>
        <v>0</v>
      </c>
      <c r="AV1186" s="4" t="b">
        <f t="shared" si="1725"/>
        <v>0</v>
      </c>
      <c r="AW1186" s="4" t="b">
        <f t="shared" si="1726"/>
        <v>0</v>
      </c>
      <c r="AX1186" s="4" t="b">
        <f t="shared" si="1727"/>
        <v>0</v>
      </c>
      <c r="AY1186" s="4" t="b">
        <f t="shared" si="1728"/>
        <v>0</v>
      </c>
      <c r="AZ1186" s="4" t="b">
        <f t="shared" si="1729"/>
        <v>0</v>
      </c>
      <c r="BA1186" s="4" t="b">
        <f t="shared" si="1730"/>
        <v>1</v>
      </c>
      <c r="BB1186" s="4" t="b">
        <f t="shared" si="1731"/>
        <v>0</v>
      </c>
      <c r="BC1186" s="4" t="b">
        <f t="shared" si="1732"/>
        <v>1</v>
      </c>
      <c r="BD1186" s="4" t="b">
        <f t="shared" si="1733"/>
        <v>1</v>
      </c>
      <c r="BE1186" s="4" t="b">
        <f t="shared" si="1734"/>
        <v>0</v>
      </c>
      <c r="BF1186" s="4" t="b">
        <f t="shared" si="1735"/>
        <v>0</v>
      </c>
      <c r="BG1186" s="4" t="b">
        <f t="shared" si="1736"/>
        <v>0</v>
      </c>
      <c r="BH1186" s="4" t="b">
        <f t="shared" si="1737"/>
        <v>0</v>
      </c>
      <c r="BI1186" s="4" t="b">
        <f t="shared" si="1738"/>
        <v>0</v>
      </c>
      <c r="BJ1186" s="4" t="b">
        <f t="shared" si="1739"/>
        <v>0</v>
      </c>
      <c r="BK1186" s="4" t="b">
        <f t="shared" si="1740"/>
        <v>0</v>
      </c>
      <c r="BL1186" s="4" t="b">
        <f t="shared" si="1741"/>
        <v>0</v>
      </c>
      <c r="BM1186" s="4" t="b">
        <f t="shared" si="1742"/>
        <v>0</v>
      </c>
      <c r="BN1186" s="4" t="b">
        <f t="shared" si="1743"/>
        <v>1</v>
      </c>
      <c r="BO1186" s="4" t="b">
        <f t="shared" si="1744"/>
        <v>0</v>
      </c>
      <c r="BP1186" s="4" t="b">
        <f t="shared" si="1745"/>
        <v>0</v>
      </c>
      <c r="BQ1186" s="4" t="b">
        <f t="shared" si="1746"/>
        <v>0</v>
      </c>
      <c r="BR1186" s="4" t="b">
        <f t="shared" si="1747"/>
        <v>0</v>
      </c>
      <c r="BS1186" s="4" t="b">
        <f t="shared" si="1748"/>
        <v>1</v>
      </c>
      <c r="BT1186" s="4" t="b">
        <f t="shared" si="1749"/>
        <v>0</v>
      </c>
      <c r="BU1186" s="4" t="b">
        <f t="shared" si="1750"/>
        <v>0</v>
      </c>
      <c r="BV1186" s="4" t="b">
        <f t="shared" si="1751"/>
        <v>1</v>
      </c>
      <c r="BW1186" s="4" t="b">
        <f t="shared" si="1752"/>
        <v>0</v>
      </c>
      <c r="BX1186" s="4" t="b">
        <f t="shared" si="1753"/>
        <v>0</v>
      </c>
      <c r="BY1186" s="4" t="b">
        <f t="shared" si="1754"/>
        <v>1</v>
      </c>
      <c r="BZ1186" s="4" t="b">
        <f t="shared" si="1755"/>
        <v>0</v>
      </c>
      <c r="CA1186" s="4" t="b">
        <f t="shared" si="1756"/>
        <v>0</v>
      </c>
      <c r="CB1186" s="4" t="b">
        <f t="shared" si="1757"/>
        <v>1</v>
      </c>
      <c r="CC1186" s="4" t="b">
        <f t="shared" si="1758"/>
        <v>0</v>
      </c>
      <c r="CD1186" s="4" t="b">
        <f t="shared" si="1759"/>
        <v>0</v>
      </c>
      <c r="CE1186" s="4" t="b">
        <f t="shared" si="1760"/>
        <v>0</v>
      </c>
      <c r="CF1186" s="4" t="b">
        <f t="shared" si="1761"/>
        <v>1</v>
      </c>
      <c r="CG1186" s="4" t="b">
        <f t="shared" si="1762"/>
        <v>0</v>
      </c>
      <c r="CH1186" s="4" t="b">
        <f t="shared" si="1763"/>
        <v>0</v>
      </c>
      <c r="CI1186" s="4" t="b">
        <f t="shared" si="1764"/>
        <v>0</v>
      </c>
      <c r="CJ1186" s="4" t="b">
        <f t="shared" si="1765"/>
        <v>0</v>
      </c>
      <c r="CK1186" s="4" t="b">
        <f t="shared" si="1766"/>
        <v>0</v>
      </c>
      <c r="CL1186" s="4" t="b">
        <f t="shared" si="1767"/>
        <v>0</v>
      </c>
      <c r="CM1186" s="4" t="b">
        <f t="shared" si="1768"/>
        <v>0</v>
      </c>
      <c r="CN1186" s="4" t="b">
        <f t="shared" si="1769"/>
        <v>0</v>
      </c>
      <c r="CO1186" s="4" t="b">
        <f t="shared" si="1770"/>
        <v>0</v>
      </c>
      <c r="CP1186" s="4" t="b">
        <f t="shared" si="1771"/>
        <v>0</v>
      </c>
      <c r="CQ1186" s="4" t="b">
        <f t="shared" si="1772"/>
        <v>0</v>
      </c>
      <c r="CR1186" s="4" t="b">
        <f t="shared" si="1773"/>
        <v>0</v>
      </c>
      <c r="CS1186" s="4" t="b">
        <f t="shared" si="1774"/>
        <v>0</v>
      </c>
      <c r="CT1186" s="4" t="b">
        <f t="shared" si="1775"/>
        <v>0</v>
      </c>
      <c r="CU1186" s="4" t="b">
        <f t="shared" si="1776"/>
        <v>0</v>
      </c>
      <c r="CV1186" s="4" t="b">
        <f t="shared" si="1777"/>
        <v>0</v>
      </c>
      <c r="CW1186" s="4" t="b">
        <f t="shared" si="1778"/>
        <v>0</v>
      </c>
      <c r="CX1186" s="4" t="b">
        <f t="shared" si="1779"/>
        <v>0</v>
      </c>
      <c r="CY1186" s="4" t="b">
        <f t="shared" si="1780"/>
        <v>0</v>
      </c>
      <c r="CZ1186" s="4" t="b">
        <f t="shared" si="1781"/>
        <v>0</v>
      </c>
      <c r="DA1186" s="4" t="b">
        <f t="shared" si="1782"/>
        <v>0</v>
      </c>
      <c r="DB1186" s="4" t="b">
        <f t="shared" si="1783"/>
        <v>0</v>
      </c>
      <c r="DC1186" s="4" t="b">
        <f t="shared" si="1784"/>
        <v>0</v>
      </c>
      <c r="DD1186" s="4" t="b">
        <f t="shared" si="1785"/>
        <v>0</v>
      </c>
    </row>
    <row r="1187" spans="1:108">
      <c r="A1187" s="11" t="s">
        <v>926</v>
      </c>
      <c r="C1187" t="s">
        <v>924</v>
      </c>
      <c r="E1187" s="4" t="s">
        <v>6090</v>
      </c>
      <c r="F1187" t="s">
        <v>6088</v>
      </c>
      <c r="G1187" t="s">
        <v>851</v>
      </c>
      <c r="H1187" t="s">
        <v>7444</v>
      </c>
      <c r="I1187" t="s">
        <v>7417</v>
      </c>
      <c r="J1187" t="s">
        <v>362</v>
      </c>
      <c r="K1187" t="s">
        <v>136</v>
      </c>
      <c r="L1187" t="s">
        <v>6217</v>
      </c>
      <c r="M1187" t="s">
        <v>6079</v>
      </c>
      <c r="N1187" s="4" t="s">
        <v>927</v>
      </c>
      <c r="O1187" s="4" t="b">
        <f t="shared" si="1692"/>
        <v>1</v>
      </c>
      <c r="P1187" t="b">
        <f t="shared" si="1693"/>
        <v>1</v>
      </c>
      <c r="Q1187" t="b">
        <f t="shared" si="1694"/>
        <v>0</v>
      </c>
      <c r="R1187" t="b">
        <f t="shared" si="1695"/>
        <v>0</v>
      </c>
      <c r="S1187" s="4" t="b">
        <f t="shared" si="1696"/>
        <v>1</v>
      </c>
      <c r="T1187" s="4" t="b">
        <f t="shared" si="1697"/>
        <v>0</v>
      </c>
      <c r="U1187" s="4" t="b">
        <f t="shared" si="1698"/>
        <v>0</v>
      </c>
      <c r="V1187" s="4" t="b">
        <f t="shared" si="1699"/>
        <v>0</v>
      </c>
      <c r="W1187" s="4" t="b">
        <f t="shared" si="1700"/>
        <v>1</v>
      </c>
      <c r="X1187" s="4" t="b">
        <f t="shared" si="1701"/>
        <v>0</v>
      </c>
      <c r="Y1187" s="4" t="b">
        <f t="shared" si="1702"/>
        <v>0</v>
      </c>
      <c r="Z1187" s="4" t="b">
        <f t="shared" si="1703"/>
        <v>0</v>
      </c>
      <c r="AA1187" s="4" t="b">
        <f t="shared" si="1704"/>
        <v>0</v>
      </c>
      <c r="AB1187" t="b">
        <f t="shared" si="1705"/>
        <v>0</v>
      </c>
      <c r="AC1187" t="b">
        <f t="shared" si="1706"/>
        <v>0</v>
      </c>
      <c r="AD1187" t="b">
        <f t="shared" si="1707"/>
        <v>0</v>
      </c>
      <c r="AE1187" t="b">
        <f t="shared" si="1708"/>
        <v>0</v>
      </c>
      <c r="AF1187" t="b">
        <f t="shared" si="1709"/>
        <v>0</v>
      </c>
      <c r="AG1187" t="b">
        <f t="shared" si="1710"/>
        <v>0</v>
      </c>
      <c r="AH1187" t="b">
        <f t="shared" si="1711"/>
        <v>0</v>
      </c>
      <c r="AI1187" t="b">
        <f t="shared" si="1712"/>
        <v>1</v>
      </c>
      <c r="AJ1187" t="b">
        <f t="shared" si="1713"/>
        <v>0</v>
      </c>
      <c r="AK1187" t="b">
        <f t="shared" si="1714"/>
        <v>0</v>
      </c>
      <c r="AL1187" t="b">
        <f t="shared" si="1715"/>
        <v>0</v>
      </c>
      <c r="AM1187" t="b">
        <f t="shared" si="1716"/>
        <v>0</v>
      </c>
      <c r="AN1187" t="b">
        <f t="shared" si="1717"/>
        <v>0</v>
      </c>
      <c r="AO1187" t="b">
        <f t="shared" si="1718"/>
        <v>0</v>
      </c>
      <c r="AP1187" t="b">
        <f t="shared" si="1719"/>
        <v>0</v>
      </c>
      <c r="AQ1187" t="b">
        <f t="shared" si="1720"/>
        <v>0</v>
      </c>
      <c r="AR1187" t="b">
        <f t="shared" si="1721"/>
        <v>0</v>
      </c>
      <c r="AS1187" t="b">
        <f t="shared" si="1722"/>
        <v>0</v>
      </c>
      <c r="AT1187" t="b">
        <f t="shared" si="1723"/>
        <v>0</v>
      </c>
      <c r="AU1187" t="b">
        <f t="shared" si="1724"/>
        <v>0</v>
      </c>
      <c r="AV1187" t="b">
        <f t="shared" si="1725"/>
        <v>0</v>
      </c>
      <c r="AW1187" t="b">
        <f t="shared" si="1726"/>
        <v>0</v>
      </c>
      <c r="AX1187" t="b">
        <f t="shared" si="1727"/>
        <v>0</v>
      </c>
      <c r="AY1187" t="b">
        <f t="shared" si="1728"/>
        <v>0</v>
      </c>
      <c r="AZ1187" t="b">
        <f t="shared" si="1729"/>
        <v>0</v>
      </c>
      <c r="BA1187" t="b">
        <f t="shared" si="1730"/>
        <v>0</v>
      </c>
      <c r="BB1187" t="b">
        <f t="shared" si="1731"/>
        <v>0</v>
      </c>
      <c r="BC1187" t="b">
        <f t="shared" si="1732"/>
        <v>0</v>
      </c>
      <c r="BD1187" t="b">
        <f t="shared" si="1733"/>
        <v>0</v>
      </c>
      <c r="BE1187" t="b">
        <f t="shared" si="1734"/>
        <v>0</v>
      </c>
      <c r="BF1187" t="b">
        <f t="shared" si="1735"/>
        <v>0</v>
      </c>
      <c r="BG1187" t="b">
        <f t="shared" si="1736"/>
        <v>0</v>
      </c>
      <c r="BH1187" t="b">
        <f t="shared" si="1737"/>
        <v>1</v>
      </c>
      <c r="BI1187" t="b">
        <f t="shared" si="1738"/>
        <v>0</v>
      </c>
      <c r="BJ1187" t="b">
        <f t="shared" si="1739"/>
        <v>0</v>
      </c>
      <c r="BK1187" t="b">
        <f t="shared" si="1740"/>
        <v>0</v>
      </c>
      <c r="BL1187" t="b">
        <f t="shared" si="1741"/>
        <v>1</v>
      </c>
      <c r="BM1187" t="b">
        <f t="shared" si="1742"/>
        <v>0</v>
      </c>
      <c r="BN1187" t="b">
        <f t="shared" si="1743"/>
        <v>0</v>
      </c>
      <c r="BO1187" t="b">
        <f t="shared" si="1744"/>
        <v>0</v>
      </c>
      <c r="BP1187" t="b">
        <f t="shared" si="1745"/>
        <v>0</v>
      </c>
      <c r="BQ1187" t="b">
        <f t="shared" si="1746"/>
        <v>0</v>
      </c>
      <c r="BR1187" t="b">
        <f t="shared" si="1747"/>
        <v>0</v>
      </c>
      <c r="BS1187" t="b">
        <f t="shared" si="1748"/>
        <v>0</v>
      </c>
      <c r="BT1187" t="b">
        <f t="shared" si="1749"/>
        <v>0</v>
      </c>
      <c r="BU1187" t="b">
        <f t="shared" si="1750"/>
        <v>0</v>
      </c>
      <c r="BV1187" t="b">
        <f t="shared" si="1751"/>
        <v>0</v>
      </c>
      <c r="BW1187" t="b">
        <f t="shared" si="1752"/>
        <v>0</v>
      </c>
      <c r="BX1187" t="b">
        <f t="shared" si="1753"/>
        <v>0</v>
      </c>
      <c r="BY1187" t="b">
        <f t="shared" si="1754"/>
        <v>0</v>
      </c>
      <c r="BZ1187" t="b">
        <f t="shared" si="1755"/>
        <v>0</v>
      </c>
      <c r="CA1187" t="b">
        <f t="shared" si="1756"/>
        <v>0</v>
      </c>
      <c r="CB1187" t="b">
        <f t="shared" si="1757"/>
        <v>0</v>
      </c>
      <c r="CC1187" t="b">
        <f t="shared" si="1758"/>
        <v>0</v>
      </c>
      <c r="CD1187" t="b">
        <f t="shared" si="1759"/>
        <v>0</v>
      </c>
      <c r="CE1187" t="b">
        <f t="shared" si="1760"/>
        <v>0</v>
      </c>
      <c r="CF1187" t="b">
        <f t="shared" si="1761"/>
        <v>0</v>
      </c>
      <c r="CG1187" t="b">
        <f t="shared" si="1762"/>
        <v>0</v>
      </c>
      <c r="CH1187" t="b">
        <f t="shared" si="1763"/>
        <v>0</v>
      </c>
      <c r="CI1187" t="b">
        <f t="shared" si="1764"/>
        <v>0</v>
      </c>
      <c r="CJ1187" t="b">
        <f t="shared" si="1765"/>
        <v>0</v>
      </c>
      <c r="CK1187" t="b">
        <f t="shared" si="1766"/>
        <v>0</v>
      </c>
      <c r="CL1187" t="b">
        <f t="shared" si="1767"/>
        <v>0</v>
      </c>
      <c r="CM1187" t="b">
        <f t="shared" si="1768"/>
        <v>0</v>
      </c>
      <c r="CN1187" t="b">
        <f t="shared" si="1769"/>
        <v>0</v>
      </c>
      <c r="CO1187" t="b">
        <f t="shared" si="1770"/>
        <v>0</v>
      </c>
      <c r="CP1187" t="b">
        <f t="shared" si="1771"/>
        <v>0</v>
      </c>
      <c r="CQ1187" t="b">
        <f t="shared" si="1772"/>
        <v>0</v>
      </c>
      <c r="CR1187" t="b">
        <f t="shared" si="1773"/>
        <v>0</v>
      </c>
      <c r="CS1187" t="b">
        <f t="shared" si="1774"/>
        <v>0</v>
      </c>
      <c r="CT1187" t="b">
        <f t="shared" si="1775"/>
        <v>0</v>
      </c>
      <c r="CU1187" t="b">
        <f t="shared" si="1776"/>
        <v>0</v>
      </c>
      <c r="CV1187" t="b">
        <f t="shared" si="1777"/>
        <v>0</v>
      </c>
      <c r="CW1187" t="b">
        <f t="shared" si="1778"/>
        <v>0</v>
      </c>
      <c r="CX1187" t="b">
        <f t="shared" si="1779"/>
        <v>0</v>
      </c>
      <c r="CY1187" t="b">
        <f t="shared" si="1780"/>
        <v>0</v>
      </c>
      <c r="CZ1187" t="b">
        <f t="shared" si="1781"/>
        <v>0</v>
      </c>
      <c r="DA1187" t="b">
        <f t="shared" si="1782"/>
        <v>0</v>
      </c>
      <c r="DB1187" t="b">
        <f t="shared" si="1783"/>
        <v>0</v>
      </c>
      <c r="DC1187" t="b">
        <f t="shared" si="1784"/>
        <v>0</v>
      </c>
      <c r="DD1187" t="b">
        <f t="shared" si="1785"/>
        <v>0</v>
      </c>
    </row>
    <row r="1188" spans="1:108">
      <c r="A1188" t="s">
        <v>928</v>
      </c>
      <c r="C1188" t="s">
        <v>924</v>
      </c>
      <c r="E1188" s="4" t="s">
        <v>6090</v>
      </c>
      <c r="F1188" t="s">
        <v>6088</v>
      </c>
      <c r="G1188" t="s">
        <v>851</v>
      </c>
      <c r="H1188" t="s">
        <v>7444</v>
      </c>
      <c r="I1188" t="s">
        <v>7417</v>
      </c>
      <c r="J1188" t="s">
        <v>119</v>
      </c>
      <c r="K1188" t="s">
        <v>109</v>
      </c>
      <c r="L1188" t="s">
        <v>7682</v>
      </c>
      <c r="M1188" t="s">
        <v>6079</v>
      </c>
      <c r="N1188" t="s">
        <v>7660</v>
      </c>
      <c r="O1188" t="b">
        <f t="shared" si="1692"/>
        <v>1</v>
      </c>
      <c r="P1188" t="b">
        <f t="shared" si="1693"/>
        <v>1</v>
      </c>
      <c r="Q1188" t="b">
        <f t="shared" si="1694"/>
        <v>1</v>
      </c>
      <c r="R1188" t="b">
        <f t="shared" si="1695"/>
        <v>1</v>
      </c>
      <c r="S1188" t="b">
        <f t="shared" si="1696"/>
        <v>1</v>
      </c>
      <c r="T1188" t="b">
        <f t="shared" si="1697"/>
        <v>1</v>
      </c>
      <c r="U1188" t="b">
        <f t="shared" si="1698"/>
        <v>1</v>
      </c>
      <c r="V1188" t="b">
        <f t="shared" si="1699"/>
        <v>1</v>
      </c>
      <c r="W1188" t="b">
        <f t="shared" si="1700"/>
        <v>1</v>
      </c>
      <c r="X1188" t="b">
        <f t="shared" si="1701"/>
        <v>1</v>
      </c>
      <c r="Y1188" t="b">
        <f t="shared" si="1702"/>
        <v>1</v>
      </c>
      <c r="Z1188" t="b">
        <f t="shared" si="1703"/>
        <v>0</v>
      </c>
      <c r="AA1188" t="b">
        <f t="shared" si="1704"/>
        <v>1</v>
      </c>
      <c r="AB1188" t="b">
        <f t="shared" si="1705"/>
        <v>0</v>
      </c>
      <c r="AC1188" t="b">
        <f t="shared" si="1706"/>
        <v>0</v>
      </c>
      <c r="AD1188" t="b">
        <f t="shared" si="1707"/>
        <v>0</v>
      </c>
      <c r="AE1188" t="b">
        <f t="shared" si="1708"/>
        <v>1</v>
      </c>
      <c r="AF1188" t="b">
        <f t="shared" si="1709"/>
        <v>0</v>
      </c>
      <c r="AG1188" t="b">
        <f t="shared" si="1710"/>
        <v>1</v>
      </c>
      <c r="AH1188" t="b">
        <f t="shared" si="1711"/>
        <v>1</v>
      </c>
      <c r="AI1188" t="b">
        <f t="shared" si="1712"/>
        <v>0</v>
      </c>
      <c r="AJ1188" t="b">
        <f t="shared" si="1713"/>
        <v>0</v>
      </c>
      <c r="AK1188" t="b">
        <f t="shared" si="1714"/>
        <v>0</v>
      </c>
      <c r="AL1188" t="b">
        <f t="shared" si="1715"/>
        <v>0</v>
      </c>
      <c r="AM1188" t="b">
        <f t="shared" si="1716"/>
        <v>0</v>
      </c>
      <c r="AN1188" t="b">
        <f t="shared" si="1717"/>
        <v>0</v>
      </c>
      <c r="AO1188" t="b">
        <f t="shared" si="1718"/>
        <v>0</v>
      </c>
      <c r="AP1188" t="b">
        <f t="shared" si="1719"/>
        <v>0</v>
      </c>
      <c r="AQ1188" t="b">
        <f t="shared" si="1720"/>
        <v>0</v>
      </c>
      <c r="AR1188" t="b">
        <f t="shared" si="1721"/>
        <v>0</v>
      </c>
      <c r="AS1188" t="b">
        <f t="shared" si="1722"/>
        <v>0</v>
      </c>
      <c r="AT1188" t="b">
        <f t="shared" si="1723"/>
        <v>1</v>
      </c>
      <c r="AU1188" t="b">
        <f t="shared" si="1724"/>
        <v>1</v>
      </c>
      <c r="AV1188" t="b">
        <f t="shared" si="1725"/>
        <v>0</v>
      </c>
      <c r="AW1188" t="b">
        <f t="shared" si="1726"/>
        <v>0</v>
      </c>
      <c r="AX1188" t="b">
        <f t="shared" si="1727"/>
        <v>1</v>
      </c>
      <c r="AY1188" t="b">
        <f t="shared" si="1728"/>
        <v>1</v>
      </c>
      <c r="AZ1188" t="b">
        <f t="shared" si="1729"/>
        <v>0</v>
      </c>
      <c r="BA1188" t="b">
        <f t="shared" si="1730"/>
        <v>1</v>
      </c>
      <c r="BB1188" t="b">
        <f t="shared" si="1731"/>
        <v>1</v>
      </c>
      <c r="BC1188" t="b">
        <f t="shared" si="1732"/>
        <v>1</v>
      </c>
      <c r="BD1188" t="b">
        <f t="shared" si="1733"/>
        <v>0</v>
      </c>
      <c r="BE1188" t="b">
        <f t="shared" si="1734"/>
        <v>0</v>
      </c>
      <c r="BF1188" t="b">
        <f t="shared" si="1735"/>
        <v>1</v>
      </c>
      <c r="BG1188" t="b">
        <f t="shared" si="1736"/>
        <v>0</v>
      </c>
      <c r="BH1188" t="b">
        <f t="shared" si="1737"/>
        <v>0</v>
      </c>
      <c r="BI1188" t="b">
        <f t="shared" si="1738"/>
        <v>0</v>
      </c>
      <c r="BJ1188" t="b">
        <f t="shared" si="1739"/>
        <v>0</v>
      </c>
      <c r="BK1188" t="b">
        <f t="shared" si="1740"/>
        <v>0</v>
      </c>
      <c r="BL1188" t="b">
        <f t="shared" si="1741"/>
        <v>0</v>
      </c>
      <c r="BM1188" t="b">
        <f t="shared" si="1742"/>
        <v>0</v>
      </c>
      <c r="BN1188" t="b">
        <f t="shared" si="1743"/>
        <v>1</v>
      </c>
      <c r="BO1188" t="b">
        <f t="shared" si="1744"/>
        <v>1</v>
      </c>
      <c r="BP1188" t="b">
        <f t="shared" si="1745"/>
        <v>0</v>
      </c>
      <c r="BQ1188" t="b">
        <f t="shared" si="1746"/>
        <v>0</v>
      </c>
      <c r="BR1188" t="b">
        <f t="shared" si="1747"/>
        <v>1</v>
      </c>
      <c r="BS1188" t="b">
        <f t="shared" si="1748"/>
        <v>0</v>
      </c>
      <c r="BT1188" t="b">
        <f t="shared" si="1749"/>
        <v>1</v>
      </c>
      <c r="BU1188" t="b">
        <f t="shared" si="1750"/>
        <v>0</v>
      </c>
      <c r="BV1188" t="b">
        <f t="shared" si="1751"/>
        <v>1</v>
      </c>
      <c r="BW1188" t="b">
        <f t="shared" si="1752"/>
        <v>0</v>
      </c>
      <c r="BX1188" t="b">
        <f t="shared" si="1753"/>
        <v>0</v>
      </c>
      <c r="BY1188" t="b">
        <f t="shared" si="1754"/>
        <v>1</v>
      </c>
      <c r="BZ1188" t="b">
        <f t="shared" si="1755"/>
        <v>0</v>
      </c>
      <c r="CA1188" t="b">
        <f t="shared" si="1756"/>
        <v>0</v>
      </c>
      <c r="CB1188" t="b">
        <f t="shared" si="1757"/>
        <v>0</v>
      </c>
      <c r="CC1188" t="b">
        <f t="shared" si="1758"/>
        <v>0</v>
      </c>
      <c r="CD1188" t="b">
        <f t="shared" si="1759"/>
        <v>0</v>
      </c>
      <c r="CE1188" t="b">
        <f t="shared" si="1760"/>
        <v>0</v>
      </c>
      <c r="CF1188" t="b">
        <f t="shared" si="1761"/>
        <v>0</v>
      </c>
      <c r="CG1188" t="b">
        <f t="shared" si="1762"/>
        <v>0</v>
      </c>
      <c r="CH1188" t="b">
        <f t="shared" si="1763"/>
        <v>0</v>
      </c>
      <c r="CI1188" t="b">
        <f t="shared" si="1764"/>
        <v>0</v>
      </c>
      <c r="CJ1188" t="b">
        <f t="shared" si="1765"/>
        <v>1</v>
      </c>
      <c r="CK1188" t="b">
        <f t="shared" si="1766"/>
        <v>0</v>
      </c>
      <c r="CL1188" t="b">
        <f t="shared" si="1767"/>
        <v>0</v>
      </c>
      <c r="CM1188" t="b">
        <f t="shared" si="1768"/>
        <v>0</v>
      </c>
      <c r="CN1188" t="b">
        <f t="shared" si="1769"/>
        <v>0</v>
      </c>
      <c r="CO1188" t="b">
        <f t="shared" si="1770"/>
        <v>0</v>
      </c>
      <c r="CP1188" t="b">
        <f t="shared" si="1771"/>
        <v>0</v>
      </c>
      <c r="CQ1188" t="b">
        <f t="shared" si="1772"/>
        <v>0</v>
      </c>
      <c r="CR1188" t="b">
        <f t="shared" si="1773"/>
        <v>0</v>
      </c>
      <c r="CS1188" t="b">
        <f t="shared" si="1774"/>
        <v>1</v>
      </c>
      <c r="CT1188" t="b">
        <f t="shared" si="1775"/>
        <v>0</v>
      </c>
      <c r="CU1188" t="b">
        <f t="shared" si="1776"/>
        <v>0</v>
      </c>
      <c r="CV1188" t="b">
        <f t="shared" si="1777"/>
        <v>0</v>
      </c>
      <c r="CW1188" t="b">
        <f t="shared" si="1778"/>
        <v>0</v>
      </c>
      <c r="CX1188" t="b">
        <f t="shared" si="1779"/>
        <v>0</v>
      </c>
      <c r="CY1188" t="b">
        <f t="shared" si="1780"/>
        <v>0</v>
      </c>
      <c r="CZ1188" t="b">
        <f t="shared" si="1781"/>
        <v>1</v>
      </c>
      <c r="DA1188" t="b">
        <f t="shared" si="1782"/>
        <v>0</v>
      </c>
      <c r="DB1188" t="b">
        <f t="shared" si="1783"/>
        <v>0</v>
      </c>
      <c r="DC1188" t="b">
        <f t="shared" si="1784"/>
        <v>0</v>
      </c>
      <c r="DD1188" t="b">
        <f t="shared" si="1785"/>
        <v>0</v>
      </c>
    </row>
    <row r="1189" spans="1:108">
      <c r="A1189" t="s">
        <v>2354</v>
      </c>
      <c r="C1189" t="s">
        <v>2355</v>
      </c>
      <c r="G1189" t="s">
        <v>2356</v>
      </c>
      <c r="H1189" t="s">
        <v>7444</v>
      </c>
      <c r="I1189" t="s">
        <v>7417</v>
      </c>
      <c r="J1189" t="s">
        <v>362</v>
      </c>
      <c r="K1189" t="s">
        <v>136</v>
      </c>
      <c r="L1189" t="s">
        <v>6217</v>
      </c>
      <c r="M1189" t="s">
        <v>6079</v>
      </c>
      <c r="N1189" t="s">
        <v>55</v>
      </c>
      <c r="O1189" t="b">
        <f t="shared" si="1692"/>
        <v>1</v>
      </c>
      <c r="P1189" t="b">
        <f t="shared" si="1693"/>
        <v>0</v>
      </c>
      <c r="Q1189" t="b">
        <f t="shared" si="1694"/>
        <v>0</v>
      </c>
      <c r="R1189" t="b">
        <f t="shared" si="1695"/>
        <v>0</v>
      </c>
      <c r="S1189" t="b">
        <f t="shared" si="1696"/>
        <v>0</v>
      </c>
      <c r="T1189" t="b">
        <f t="shared" si="1697"/>
        <v>0</v>
      </c>
      <c r="U1189" t="b">
        <f t="shared" si="1698"/>
        <v>0</v>
      </c>
      <c r="V1189" t="b">
        <f t="shared" si="1699"/>
        <v>0</v>
      </c>
      <c r="W1189" t="b">
        <f t="shared" si="1700"/>
        <v>1</v>
      </c>
      <c r="X1189" t="b">
        <f t="shared" si="1701"/>
        <v>0</v>
      </c>
      <c r="Y1189" t="b">
        <f t="shared" si="1702"/>
        <v>0</v>
      </c>
      <c r="Z1189" t="b">
        <f t="shared" si="1703"/>
        <v>0</v>
      </c>
      <c r="AA1189" t="b">
        <f t="shared" si="1704"/>
        <v>0</v>
      </c>
      <c r="AB1189" t="b">
        <f t="shared" si="1705"/>
        <v>0</v>
      </c>
      <c r="AC1189" t="b">
        <f t="shared" si="1706"/>
        <v>0</v>
      </c>
      <c r="AD1189" t="b">
        <f t="shared" si="1707"/>
        <v>0</v>
      </c>
      <c r="AE1189" t="b">
        <f t="shared" si="1708"/>
        <v>0</v>
      </c>
      <c r="AF1189" t="b">
        <f t="shared" si="1709"/>
        <v>0</v>
      </c>
      <c r="AG1189" t="b">
        <f t="shared" si="1710"/>
        <v>0</v>
      </c>
      <c r="AH1189" t="b">
        <f t="shared" si="1711"/>
        <v>0</v>
      </c>
      <c r="AI1189" t="b">
        <f t="shared" si="1712"/>
        <v>0</v>
      </c>
      <c r="AJ1189" t="b">
        <f t="shared" si="1713"/>
        <v>0</v>
      </c>
      <c r="AK1189" t="b">
        <f t="shared" si="1714"/>
        <v>0</v>
      </c>
      <c r="AL1189" t="b">
        <f t="shared" si="1715"/>
        <v>0</v>
      </c>
      <c r="AM1189" t="b">
        <f t="shared" si="1716"/>
        <v>0</v>
      </c>
      <c r="AN1189" t="b">
        <f t="shared" si="1717"/>
        <v>0</v>
      </c>
      <c r="AO1189" t="b">
        <f t="shared" si="1718"/>
        <v>0</v>
      </c>
      <c r="AP1189" t="b">
        <f t="shared" si="1719"/>
        <v>0</v>
      </c>
      <c r="AQ1189" t="b">
        <f t="shared" si="1720"/>
        <v>0</v>
      </c>
      <c r="AR1189" t="b">
        <f t="shared" si="1721"/>
        <v>0</v>
      </c>
      <c r="AS1189" t="b">
        <f t="shared" si="1722"/>
        <v>0</v>
      </c>
      <c r="AT1189" t="b">
        <f t="shared" si="1723"/>
        <v>0</v>
      </c>
      <c r="AU1189" t="b">
        <f t="shared" si="1724"/>
        <v>0</v>
      </c>
      <c r="AV1189" t="b">
        <f t="shared" si="1725"/>
        <v>0</v>
      </c>
      <c r="AW1189" t="b">
        <f t="shared" si="1726"/>
        <v>0</v>
      </c>
      <c r="AX1189" t="b">
        <f t="shared" si="1727"/>
        <v>0</v>
      </c>
      <c r="AY1189" t="b">
        <f t="shared" si="1728"/>
        <v>0</v>
      </c>
      <c r="AZ1189" t="b">
        <f t="shared" si="1729"/>
        <v>0</v>
      </c>
      <c r="BA1189" t="b">
        <f t="shared" si="1730"/>
        <v>0</v>
      </c>
      <c r="BB1189" t="b">
        <f t="shared" si="1731"/>
        <v>0</v>
      </c>
      <c r="BC1189" t="b">
        <f t="shared" si="1732"/>
        <v>0</v>
      </c>
      <c r="BD1189" t="b">
        <f t="shared" si="1733"/>
        <v>0</v>
      </c>
      <c r="BE1189" t="b">
        <f t="shared" si="1734"/>
        <v>0</v>
      </c>
      <c r="BF1189" t="b">
        <f t="shared" si="1735"/>
        <v>0</v>
      </c>
      <c r="BG1189" t="b">
        <f t="shared" si="1736"/>
        <v>0</v>
      </c>
      <c r="BH1189" t="b">
        <f t="shared" si="1737"/>
        <v>1</v>
      </c>
      <c r="BI1189" t="b">
        <f t="shared" si="1738"/>
        <v>0</v>
      </c>
      <c r="BJ1189" t="b">
        <f t="shared" si="1739"/>
        <v>0</v>
      </c>
      <c r="BK1189" t="b">
        <f t="shared" si="1740"/>
        <v>0</v>
      </c>
      <c r="BL1189" t="b">
        <f t="shared" si="1741"/>
        <v>0</v>
      </c>
      <c r="BM1189" t="b">
        <f t="shared" si="1742"/>
        <v>0</v>
      </c>
      <c r="BN1189" t="b">
        <f t="shared" si="1743"/>
        <v>0</v>
      </c>
      <c r="BO1189" t="b">
        <f t="shared" si="1744"/>
        <v>0</v>
      </c>
      <c r="BP1189" t="b">
        <f t="shared" si="1745"/>
        <v>0</v>
      </c>
      <c r="BQ1189" t="b">
        <f t="shared" si="1746"/>
        <v>0</v>
      </c>
      <c r="BR1189" t="b">
        <f t="shared" si="1747"/>
        <v>0</v>
      </c>
      <c r="BS1189" t="b">
        <f t="shared" si="1748"/>
        <v>0</v>
      </c>
      <c r="BT1189" t="b">
        <f t="shared" si="1749"/>
        <v>0</v>
      </c>
      <c r="BU1189" t="b">
        <f t="shared" si="1750"/>
        <v>0</v>
      </c>
      <c r="BV1189" t="b">
        <f t="shared" si="1751"/>
        <v>0</v>
      </c>
      <c r="BW1189" t="b">
        <f t="shared" si="1752"/>
        <v>0</v>
      </c>
      <c r="BX1189" t="b">
        <f t="shared" si="1753"/>
        <v>0</v>
      </c>
      <c r="BY1189" t="b">
        <f t="shared" si="1754"/>
        <v>0</v>
      </c>
      <c r="BZ1189" t="b">
        <f t="shared" si="1755"/>
        <v>0</v>
      </c>
      <c r="CA1189" t="b">
        <f t="shared" si="1756"/>
        <v>0</v>
      </c>
      <c r="CB1189" t="b">
        <f t="shared" si="1757"/>
        <v>0</v>
      </c>
      <c r="CC1189" t="b">
        <f t="shared" si="1758"/>
        <v>0</v>
      </c>
      <c r="CD1189" t="b">
        <f t="shared" si="1759"/>
        <v>0</v>
      </c>
      <c r="CE1189" t="b">
        <f t="shared" si="1760"/>
        <v>0</v>
      </c>
      <c r="CF1189" t="b">
        <f t="shared" si="1761"/>
        <v>0</v>
      </c>
      <c r="CG1189" t="b">
        <f t="shared" si="1762"/>
        <v>0</v>
      </c>
      <c r="CH1189" t="b">
        <f t="shared" si="1763"/>
        <v>0</v>
      </c>
      <c r="CI1189" t="b">
        <f t="shared" si="1764"/>
        <v>0</v>
      </c>
      <c r="CJ1189" t="b">
        <f t="shared" si="1765"/>
        <v>0</v>
      </c>
      <c r="CK1189" t="b">
        <f t="shared" si="1766"/>
        <v>0</v>
      </c>
      <c r="CL1189" t="b">
        <f t="shared" si="1767"/>
        <v>0</v>
      </c>
      <c r="CM1189" t="b">
        <f t="shared" si="1768"/>
        <v>0</v>
      </c>
      <c r="CN1189" t="b">
        <f t="shared" si="1769"/>
        <v>0</v>
      </c>
      <c r="CO1189" t="b">
        <f t="shared" si="1770"/>
        <v>0</v>
      </c>
      <c r="CP1189" t="b">
        <f t="shared" si="1771"/>
        <v>0</v>
      </c>
      <c r="CQ1189" t="b">
        <f t="shared" si="1772"/>
        <v>0</v>
      </c>
      <c r="CR1189" t="b">
        <f t="shared" si="1773"/>
        <v>0</v>
      </c>
      <c r="CS1189" t="b">
        <f t="shared" si="1774"/>
        <v>0</v>
      </c>
      <c r="CT1189" t="b">
        <f t="shared" si="1775"/>
        <v>0</v>
      </c>
      <c r="CU1189" t="b">
        <f t="shared" si="1776"/>
        <v>0</v>
      </c>
      <c r="CV1189" t="b">
        <f t="shared" si="1777"/>
        <v>0</v>
      </c>
      <c r="CW1189" t="b">
        <f t="shared" si="1778"/>
        <v>0</v>
      </c>
      <c r="CX1189" t="b">
        <f t="shared" si="1779"/>
        <v>0</v>
      </c>
      <c r="CY1189" t="b">
        <f t="shared" si="1780"/>
        <v>0</v>
      </c>
      <c r="CZ1189" t="b">
        <f t="shared" si="1781"/>
        <v>0</v>
      </c>
      <c r="DA1189" t="b">
        <f t="shared" si="1782"/>
        <v>0</v>
      </c>
      <c r="DB1189" t="b">
        <f t="shared" si="1783"/>
        <v>0</v>
      </c>
      <c r="DC1189" t="b">
        <f t="shared" si="1784"/>
        <v>0</v>
      </c>
      <c r="DD1189" t="b">
        <f t="shared" si="1785"/>
        <v>0</v>
      </c>
    </row>
    <row r="1190" spans="1:108">
      <c r="A1190" t="s">
        <v>2357</v>
      </c>
      <c r="C1190" t="s">
        <v>2355</v>
      </c>
      <c r="G1190" t="s">
        <v>2356</v>
      </c>
      <c r="H1190" t="s">
        <v>7444</v>
      </c>
      <c r="I1190" t="s">
        <v>7417</v>
      </c>
      <c r="J1190" t="s">
        <v>16</v>
      </c>
      <c r="K1190" t="s">
        <v>16</v>
      </c>
      <c r="L1190" t="s">
        <v>6850</v>
      </c>
      <c r="M1190" t="s">
        <v>6079</v>
      </c>
      <c r="N1190" t="s">
        <v>2358</v>
      </c>
      <c r="O1190" t="b">
        <f t="shared" si="1692"/>
        <v>1</v>
      </c>
      <c r="P1190" t="b">
        <f t="shared" si="1693"/>
        <v>1</v>
      </c>
      <c r="Q1190" t="b">
        <f t="shared" si="1694"/>
        <v>1</v>
      </c>
      <c r="R1190" t="b">
        <f t="shared" si="1695"/>
        <v>1</v>
      </c>
      <c r="S1190" t="b">
        <f t="shared" si="1696"/>
        <v>1</v>
      </c>
      <c r="T1190" t="b">
        <f t="shared" si="1697"/>
        <v>0</v>
      </c>
      <c r="U1190" t="b">
        <f t="shared" si="1698"/>
        <v>1</v>
      </c>
      <c r="V1190" t="b">
        <f t="shared" si="1699"/>
        <v>1</v>
      </c>
      <c r="W1190" t="b">
        <f t="shared" si="1700"/>
        <v>1</v>
      </c>
      <c r="X1190" t="b">
        <f t="shared" si="1701"/>
        <v>1</v>
      </c>
      <c r="Y1190" t="b">
        <f t="shared" si="1702"/>
        <v>0</v>
      </c>
      <c r="Z1190" t="b">
        <f t="shared" si="1703"/>
        <v>0</v>
      </c>
      <c r="AA1190" t="b">
        <f t="shared" si="1704"/>
        <v>0</v>
      </c>
      <c r="AB1190" t="b">
        <f t="shared" si="1705"/>
        <v>0</v>
      </c>
      <c r="AC1190" t="b">
        <f t="shared" si="1706"/>
        <v>0</v>
      </c>
      <c r="AD1190" t="b">
        <f t="shared" si="1707"/>
        <v>0</v>
      </c>
      <c r="AE1190" t="b">
        <f t="shared" si="1708"/>
        <v>0</v>
      </c>
      <c r="AF1190" t="b">
        <f t="shared" si="1709"/>
        <v>0</v>
      </c>
      <c r="AG1190" t="b">
        <f t="shared" si="1710"/>
        <v>0</v>
      </c>
      <c r="AH1190" t="b">
        <f t="shared" si="1711"/>
        <v>1</v>
      </c>
      <c r="AI1190" t="b">
        <f t="shared" si="1712"/>
        <v>0</v>
      </c>
      <c r="AJ1190" t="b">
        <f t="shared" si="1713"/>
        <v>0</v>
      </c>
      <c r="AK1190" t="b">
        <f t="shared" si="1714"/>
        <v>0</v>
      </c>
      <c r="AL1190" t="b">
        <f t="shared" si="1715"/>
        <v>0</v>
      </c>
      <c r="AM1190" t="b">
        <f t="shared" si="1716"/>
        <v>0</v>
      </c>
      <c r="AN1190" t="b">
        <f t="shared" si="1717"/>
        <v>0</v>
      </c>
      <c r="AO1190" t="b">
        <f t="shared" si="1718"/>
        <v>0</v>
      </c>
      <c r="AP1190" t="b">
        <f t="shared" si="1719"/>
        <v>0</v>
      </c>
      <c r="AQ1190" t="b">
        <f t="shared" si="1720"/>
        <v>0</v>
      </c>
      <c r="AR1190" t="b">
        <f t="shared" si="1721"/>
        <v>0</v>
      </c>
      <c r="AS1190" t="b">
        <f t="shared" si="1722"/>
        <v>0</v>
      </c>
      <c r="AT1190" t="b">
        <f t="shared" si="1723"/>
        <v>0</v>
      </c>
      <c r="AU1190" t="b">
        <f t="shared" si="1724"/>
        <v>0</v>
      </c>
      <c r="AV1190" t="b">
        <f t="shared" si="1725"/>
        <v>1</v>
      </c>
      <c r="AW1190" t="b">
        <f t="shared" si="1726"/>
        <v>0</v>
      </c>
      <c r="AX1190" t="b">
        <f t="shared" si="1727"/>
        <v>0</v>
      </c>
      <c r="AY1190" t="b">
        <f t="shared" si="1728"/>
        <v>0</v>
      </c>
      <c r="AZ1190" t="b">
        <f t="shared" si="1729"/>
        <v>0</v>
      </c>
      <c r="BA1190" t="b">
        <f t="shared" si="1730"/>
        <v>0</v>
      </c>
      <c r="BB1190" t="b">
        <f t="shared" si="1731"/>
        <v>0</v>
      </c>
      <c r="BC1190" t="b">
        <f t="shared" si="1732"/>
        <v>0</v>
      </c>
      <c r="BD1190" t="b">
        <f t="shared" si="1733"/>
        <v>0</v>
      </c>
      <c r="BE1190" t="b">
        <f t="shared" si="1734"/>
        <v>0</v>
      </c>
      <c r="BF1190" t="b">
        <f t="shared" si="1735"/>
        <v>1</v>
      </c>
      <c r="BG1190" t="b">
        <f t="shared" si="1736"/>
        <v>0</v>
      </c>
      <c r="BH1190" t="b">
        <f t="shared" si="1737"/>
        <v>1</v>
      </c>
      <c r="BI1190" t="b">
        <f t="shared" si="1738"/>
        <v>0</v>
      </c>
      <c r="BJ1190" t="b">
        <f t="shared" si="1739"/>
        <v>0</v>
      </c>
      <c r="BK1190" t="b">
        <f t="shared" si="1740"/>
        <v>0</v>
      </c>
      <c r="BL1190" t="b">
        <f t="shared" si="1741"/>
        <v>0</v>
      </c>
      <c r="BM1190" t="b">
        <f t="shared" si="1742"/>
        <v>0</v>
      </c>
      <c r="BN1190" t="b">
        <f t="shared" si="1743"/>
        <v>0</v>
      </c>
      <c r="BO1190" t="b">
        <f t="shared" si="1744"/>
        <v>0</v>
      </c>
      <c r="BP1190" t="b">
        <f t="shared" si="1745"/>
        <v>0</v>
      </c>
      <c r="BQ1190" t="b">
        <f t="shared" si="1746"/>
        <v>0</v>
      </c>
      <c r="BR1190" t="b">
        <f t="shared" si="1747"/>
        <v>0</v>
      </c>
      <c r="BS1190" t="b">
        <f t="shared" si="1748"/>
        <v>0</v>
      </c>
      <c r="BT1190" t="b">
        <f t="shared" si="1749"/>
        <v>0</v>
      </c>
      <c r="BU1190" t="b">
        <f t="shared" si="1750"/>
        <v>0</v>
      </c>
      <c r="BV1190" t="b">
        <f t="shared" si="1751"/>
        <v>1</v>
      </c>
      <c r="BW1190" t="b">
        <f t="shared" si="1752"/>
        <v>0</v>
      </c>
      <c r="BX1190" t="b">
        <f t="shared" si="1753"/>
        <v>0</v>
      </c>
      <c r="BY1190" t="b">
        <f t="shared" si="1754"/>
        <v>0</v>
      </c>
      <c r="BZ1190" t="b">
        <f t="shared" si="1755"/>
        <v>0</v>
      </c>
      <c r="CA1190" t="b">
        <f t="shared" si="1756"/>
        <v>0</v>
      </c>
      <c r="CB1190" t="b">
        <f t="shared" si="1757"/>
        <v>0</v>
      </c>
      <c r="CC1190" t="b">
        <f t="shared" si="1758"/>
        <v>0</v>
      </c>
      <c r="CD1190" t="b">
        <f t="shared" si="1759"/>
        <v>0</v>
      </c>
      <c r="CE1190" t="b">
        <f t="shared" si="1760"/>
        <v>0</v>
      </c>
      <c r="CF1190" t="b">
        <f t="shared" si="1761"/>
        <v>0</v>
      </c>
      <c r="CG1190" t="b">
        <f t="shared" si="1762"/>
        <v>0</v>
      </c>
      <c r="CH1190" t="b">
        <f t="shared" si="1763"/>
        <v>0</v>
      </c>
      <c r="CI1190" t="b">
        <f t="shared" si="1764"/>
        <v>0</v>
      </c>
      <c r="CJ1190" t="b">
        <f t="shared" si="1765"/>
        <v>0</v>
      </c>
      <c r="CK1190" t="b">
        <f t="shared" si="1766"/>
        <v>0</v>
      </c>
      <c r="CL1190" t="b">
        <f t="shared" si="1767"/>
        <v>0</v>
      </c>
      <c r="CM1190" t="b">
        <f t="shared" si="1768"/>
        <v>1</v>
      </c>
      <c r="CN1190" t="b">
        <f t="shared" si="1769"/>
        <v>0</v>
      </c>
      <c r="CO1190" t="b">
        <f t="shared" si="1770"/>
        <v>0</v>
      </c>
      <c r="CP1190" t="b">
        <f t="shared" si="1771"/>
        <v>0</v>
      </c>
      <c r="CQ1190" t="b">
        <f t="shared" si="1772"/>
        <v>0</v>
      </c>
      <c r="CR1190" t="b">
        <f t="shared" si="1773"/>
        <v>0</v>
      </c>
      <c r="CS1190" t="b">
        <f t="shared" si="1774"/>
        <v>0</v>
      </c>
      <c r="CT1190" t="b">
        <f t="shared" si="1775"/>
        <v>0</v>
      </c>
      <c r="CU1190" t="b">
        <f t="shared" si="1776"/>
        <v>0</v>
      </c>
      <c r="CV1190" t="b">
        <f t="shared" si="1777"/>
        <v>0</v>
      </c>
      <c r="CW1190" t="b">
        <f t="shared" si="1778"/>
        <v>0</v>
      </c>
      <c r="CX1190" t="b">
        <f t="shared" si="1779"/>
        <v>0</v>
      </c>
      <c r="CY1190" t="b">
        <f t="shared" si="1780"/>
        <v>0</v>
      </c>
      <c r="CZ1190" t="b">
        <f t="shared" si="1781"/>
        <v>0</v>
      </c>
      <c r="DA1190" t="b">
        <f t="shared" si="1782"/>
        <v>1</v>
      </c>
      <c r="DB1190" t="b">
        <f t="shared" si="1783"/>
        <v>0</v>
      </c>
      <c r="DC1190" t="b">
        <f t="shared" si="1784"/>
        <v>0</v>
      </c>
      <c r="DD1190" t="b">
        <f t="shared" si="1785"/>
        <v>0</v>
      </c>
    </row>
    <row r="1191" spans="1:108">
      <c r="A1191" s="4" t="s">
        <v>2359</v>
      </c>
      <c r="C1191" t="s">
        <v>2360</v>
      </c>
      <c r="D1191" s="4"/>
      <c r="E1191" s="4"/>
      <c r="G1191" t="s">
        <v>2356</v>
      </c>
      <c r="H1191" t="s">
        <v>7444</v>
      </c>
      <c r="I1191" t="s">
        <v>7417</v>
      </c>
      <c r="J1191" s="4" t="s">
        <v>139</v>
      </c>
      <c r="K1191" s="4" t="s">
        <v>139</v>
      </c>
      <c r="L1191" s="88" t="s">
        <v>7703</v>
      </c>
      <c r="M1191" t="s">
        <v>7573</v>
      </c>
      <c r="N1191" s="88" t="s">
        <v>7702</v>
      </c>
      <c r="O1191" s="4" t="b">
        <f t="shared" si="1692"/>
        <v>1</v>
      </c>
      <c r="P1191" s="4" t="b">
        <f t="shared" si="1693"/>
        <v>1</v>
      </c>
      <c r="Q1191" s="4" t="b">
        <f t="shared" si="1694"/>
        <v>1</v>
      </c>
      <c r="R1191" s="4" t="b">
        <f t="shared" si="1695"/>
        <v>1</v>
      </c>
      <c r="S1191" s="4" t="b">
        <f t="shared" si="1696"/>
        <v>1</v>
      </c>
      <c r="T1191" s="4" t="b">
        <f t="shared" si="1697"/>
        <v>1</v>
      </c>
      <c r="U1191" s="4" t="b">
        <f t="shared" si="1698"/>
        <v>1</v>
      </c>
      <c r="V1191" s="4" t="b">
        <f t="shared" si="1699"/>
        <v>1</v>
      </c>
      <c r="W1191" s="4" t="b">
        <f t="shared" si="1700"/>
        <v>1</v>
      </c>
      <c r="X1191" s="4" t="b">
        <f t="shared" si="1701"/>
        <v>1</v>
      </c>
      <c r="Y1191" s="4" t="b">
        <f t="shared" si="1702"/>
        <v>1</v>
      </c>
      <c r="Z1191" s="4" t="b">
        <f t="shared" si="1703"/>
        <v>0</v>
      </c>
      <c r="AA1191" s="4" t="b">
        <f t="shared" si="1704"/>
        <v>1</v>
      </c>
      <c r="AB1191" s="4" t="b">
        <f t="shared" si="1705"/>
        <v>0</v>
      </c>
      <c r="AC1191" s="4" t="b">
        <f t="shared" si="1706"/>
        <v>0</v>
      </c>
      <c r="AD1191" s="4" t="b">
        <f t="shared" si="1707"/>
        <v>0</v>
      </c>
      <c r="AE1191" s="4" t="b">
        <f t="shared" si="1708"/>
        <v>0</v>
      </c>
      <c r="AF1191" s="4" t="b">
        <f t="shared" si="1709"/>
        <v>0</v>
      </c>
      <c r="AG1191" s="4" t="b">
        <f t="shared" si="1710"/>
        <v>1</v>
      </c>
      <c r="AH1191" s="4" t="b">
        <f t="shared" si="1711"/>
        <v>1</v>
      </c>
      <c r="AI1191" s="4" t="b">
        <f t="shared" si="1712"/>
        <v>0</v>
      </c>
      <c r="AJ1191" s="4" t="b">
        <f t="shared" si="1713"/>
        <v>0</v>
      </c>
      <c r="AK1191" s="4" t="b">
        <f t="shared" si="1714"/>
        <v>0</v>
      </c>
      <c r="AL1191" s="4" t="b">
        <f t="shared" si="1715"/>
        <v>0</v>
      </c>
      <c r="AM1191" s="4" t="b">
        <f t="shared" si="1716"/>
        <v>0</v>
      </c>
      <c r="AN1191" s="4" t="b">
        <f t="shared" si="1717"/>
        <v>0</v>
      </c>
      <c r="AO1191" s="4" t="b">
        <f t="shared" si="1718"/>
        <v>0</v>
      </c>
      <c r="AP1191" s="4" t="b">
        <f t="shared" si="1719"/>
        <v>0</v>
      </c>
      <c r="AQ1191" s="4" t="b">
        <f t="shared" si="1720"/>
        <v>0</v>
      </c>
      <c r="AR1191" s="4" t="b">
        <f t="shared" si="1721"/>
        <v>0</v>
      </c>
      <c r="AS1191" s="4" t="b">
        <f t="shared" si="1722"/>
        <v>0</v>
      </c>
      <c r="AT1191" s="4" t="b">
        <f t="shared" si="1723"/>
        <v>0</v>
      </c>
      <c r="AU1191" s="4" t="b">
        <f t="shared" si="1724"/>
        <v>0</v>
      </c>
      <c r="AV1191" s="4" t="b">
        <f t="shared" si="1725"/>
        <v>0</v>
      </c>
      <c r="AW1191" s="4" t="b">
        <f t="shared" si="1726"/>
        <v>0</v>
      </c>
      <c r="AX1191" s="4" t="b">
        <f t="shared" si="1727"/>
        <v>0</v>
      </c>
      <c r="AY1191" s="4" t="b">
        <f t="shared" si="1728"/>
        <v>0</v>
      </c>
      <c r="AZ1191" s="4" t="b">
        <f t="shared" si="1729"/>
        <v>0</v>
      </c>
      <c r="BA1191" s="4" t="b">
        <f t="shared" si="1730"/>
        <v>0</v>
      </c>
      <c r="BB1191" s="4" t="b">
        <f t="shared" si="1731"/>
        <v>0</v>
      </c>
      <c r="BC1191" s="4" t="b">
        <f t="shared" si="1732"/>
        <v>1</v>
      </c>
      <c r="BD1191" s="4" t="b">
        <f t="shared" si="1733"/>
        <v>1</v>
      </c>
      <c r="BE1191" s="4" t="b">
        <f t="shared" si="1734"/>
        <v>0</v>
      </c>
      <c r="BF1191" s="4" t="b">
        <f t="shared" si="1735"/>
        <v>0</v>
      </c>
      <c r="BG1191" s="4" t="b">
        <f t="shared" si="1736"/>
        <v>0</v>
      </c>
      <c r="BH1191" s="4" t="b">
        <f t="shared" si="1737"/>
        <v>1</v>
      </c>
      <c r="BI1191" s="4" t="b">
        <f t="shared" si="1738"/>
        <v>0</v>
      </c>
      <c r="BJ1191" s="4" t="b">
        <f t="shared" si="1739"/>
        <v>0</v>
      </c>
      <c r="BK1191" s="4" t="b">
        <f t="shared" si="1740"/>
        <v>0</v>
      </c>
      <c r="BL1191" s="4" t="b">
        <f t="shared" si="1741"/>
        <v>1</v>
      </c>
      <c r="BM1191" s="4" t="b">
        <f t="shared" si="1742"/>
        <v>0</v>
      </c>
      <c r="BN1191" s="4" t="b">
        <f t="shared" si="1743"/>
        <v>1</v>
      </c>
      <c r="BO1191" s="4" t="b">
        <f t="shared" si="1744"/>
        <v>0</v>
      </c>
      <c r="BP1191" s="4" t="b">
        <f t="shared" si="1745"/>
        <v>1</v>
      </c>
      <c r="BQ1191" s="4" t="b">
        <f t="shared" si="1746"/>
        <v>0</v>
      </c>
      <c r="BR1191" s="4" t="b">
        <f t="shared" si="1747"/>
        <v>0</v>
      </c>
      <c r="BS1191" s="4" t="b">
        <f t="shared" si="1748"/>
        <v>1</v>
      </c>
      <c r="BT1191" s="4" t="b">
        <f t="shared" si="1749"/>
        <v>0</v>
      </c>
      <c r="BU1191" s="4" t="b">
        <f t="shared" si="1750"/>
        <v>1</v>
      </c>
      <c r="BV1191" s="4" t="b">
        <f t="shared" si="1751"/>
        <v>1</v>
      </c>
      <c r="BW1191" s="4" t="b">
        <f t="shared" si="1752"/>
        <v>0</v>
      </c>
      <c r="BX1191" s="4" t="b">
        <f t="shared" si="1753"/>
        <v>0</v>
      </c>
      <c r="BY1191" s="4" t="b">
        <f t="shared" si="1754"/>
        <v>0</v>
      </c>
      <c r="BZ1191" s="4" t="b">
        <f t="shared" si="1755"/>
        <v>0</v>
      </c>
      <c r="CA1191" s="4" t="b">
        <f t="shared" si="1756"/>
        <v>0</v>
      </c>
      <c r="CB1191" s="4" t="b">
        <f t="shared" si="1757"/>
        <v>0</v>
      </c>
      <c r="CC1191" s="4" t="b">
        <f t="shared" si="1758"/>
        <v>0</v>
      </c>
      <c r="CD1191" s="4" t="b">
        <f t="shared" si="1759"/>
        <v>1</v>
      </c>
      <c r="CE1191" s="4" t="b">
        <f t="shared" si="1760"/>
        <v>0</v>
      </c>
      <c r="CF1191" s="4" t="b">
        <f t="shared" si="1761"/>
        <v>0</v>
      </c>
      <c r="CG1191" s="4" t="b">
        <f t="shared" si="1762"/>
        <v>1</v>
      </c>
      <c r="CH1191" s="4" t="b">
        <f t="shared" si="1763"/>
        <v>0</v>
      </c>
      <c r="CI1191" s="4" t="b">
        <f t="shared" si="1764"/>
        <v>0</v>
      </c>
      <c r="CJ1191" s="4" t="b">
        <f t="shared" si="1765"/>
        <v>0</v>
      </c>
      <c r="CK1191" s="4" t="b">
        <f t="shared" si="1766"/>
        <v>1</v>
      </c>
      <c r="CL1191" s="4" t="b">
        <f t="shared" si="1767"/>
        <v>0</v>
      </c>
      <c r="CM1191" s="4" t="b">
        <f t="shared" si="1768"/>
        <v>0</v>
      </c>
      <c r="CN1191" s="4" t="b">
        <f t="shared" si="1769"/>
        <v>0</v>
      </c>
      <c r="CO1191" s="4" t="b">
        <f t="shared" si="1770"/>
        <v>0</v>
      </c>
      <c r="CP1191" s="4" t="b">
        <f t="shared" si="1771"/>
        <v>0</v>
      </c>
      <c r="CQ1191" s="4" t="b">
        <f t="shared" si="1772"/>
        <v>0</v>
      </c>
      <c r="CR1191" s="4" t="b">
        <f t="shared" si="1773"/>
        <v>0</v>
      </c>
      <c r="CS1191" s="4" t="b">
        <f t="shared" si="1774"/>
        <v>0</v>
      </c>
      <c r="CT1191" s="4" t="b">
        <f t="shared" si="1775"/>
        <v>0</v>
      </c>
      <c r="CU1191" s="4" t="b">
        <f t="shared" si="1776"/>
        <v>0</v>
      </c>
      <c r="CV1191" s="4" t="b">
        <f t="shared" si="1777"/>
        <v>0</v>
      </c>
      <c r="CW1191" s="4" t="b">
        <f t="shared" si="1778"/>
        <v>0</v>
      </c>
      <c r="CX1191" s="4" t="b">
        <f t="shared" si="1779"/>
        <v>0</v>
      </c>
      <c r="CY1191" s="4" t="b">
        <f t="shared" si="1780"/>
        <v>0</v>
      </c>
      <c r="CZ1191" s="4" t="b">
        <f t="shared" si="1781"/>
        <v>0</v>
      </c>
      <c r="DA1191" s="4" t="b">
        <f t="shared" si="1782"/>
        <v>0</v>
      </c>
      <c r="DB1191" s="4" t="b">
        <f t="shared" si="1783"/>
        <v>0</v>
      </c>
      <c r="DC1191" s="4" t="b">
        <f t="shared" si="1784"/>
        <v>0</v>
      </c>
      <c r="DD1191" s="4" t="b">
        <f t="shared" si="1785"/>
        <v>0</v>
      </c>
    </row>
    <row r="1192" spans="1:108">
      <c r="A1192" s="4" t="s">
        <v>2361</v>
      </c>
      <c r="C1192" t="s">
        <v>2362</v>
      </c>
      <c r="D1192" s="4"/>
      <c r="E1192" s="4"/>
      <c r="G1192" t="s">
        <v>2356</v>
      </c>
      <c r="H1192" t="s">
        <v>7444</v>
      </c>
      <c r="I1192" t="s">
        <v>7417</v>
      </c>
      <c r="J1192" s="4" t="s">
        <v>108</v>
      </c>
      <c r="K1192" s="4" t="s">
        <v>109</v>
      </c>
      <c r="L1192" s="4" t="s">
        <v>6851</v>
      </c>
      <c r="M1192" s="4" t="s">
        <v>200</v>
      </c>
      <c r="N1192" s="4" t="s">
        <v>2363</v>
      </c>
      <c r="O1192" s="4" t="b">
        <f t="shared" si="1692"/>
        <v>1</v>
      </c>
      <c r="P1192" s="4" t="b">
        <f t="shared" si="1693"/>
        <v>0</v>
      </c>
      <c r="Q1192" s="4" t="b">
        <f t="shared" si="1694"/>
        <v>1</v>
      </c>
      <c r="R1192" s="4" t="b">
        <f t="shared" si="1695"/>
        <v>1</v>
      </c>
      <c r="S1192" s="4" t="b">
        <f t="shared" si="1696"/>
        <v>0</v>
      </c>
      <c r="T1192" s="4" t="b">
        <f t="shared" si="1697"/>
        <v>0</v>
      </c>
      <c r="U1192" s="4" t="b">
        <f t="shared" si="1698"/>
        <v>1</v>
      </c>
      <c r="V1192" s="4" t="b">
        <f t="shared" si="1699"/>
        <v>0</v>
      </c>
      <c r="W1192" s="4" t="b">
        <f t="shared" si="1700"/>
        <v>0</v>
      </c>
      <c r="X1192" s="4" t="b">
        <f t="shared" si="1701"/>
        <v>0</v>
      </c>
      <c r="Y1192" s="4" t="b">
        <f t="shared" si="1702"/>
        <v>1</v>
      </c>
      <c r="Z1192" s="4" t="b">
        <f t="shared" si="1703"/>
        <v>0</v>
      </c>
      <c r="AA1192" s="4" t="b">
        <f t="shared" si="1704"/>
        <v>0</v>
      </c>
      <c r="AB1192" s="4" t="b">
        <f t="shared" si="1705"/>
        <v>0</v>
      </c>
      <c r="AC1192" s="4" t="b">
        <f t="shared" si="1706"/>
        <v>0</v>
      </c>
      <c r="AD1192" s="4" t="b">
        <f t="shared" si="1707"/>
        <v>0</v>
      </c>
      <c r="AE1192" s="4" t="b">
        <f t="shared" si="1708"/>
        <v>0</v>
      </c>
      <c r="AF1192" s="4" t="b">
        <f t="shared" si="1709"/>
        <v>0</v>
      </c>
      <c r="AG1192" s="4" t="b">
        <f t="shared" si="1710"/>
        <v>0</v>
      </c>
      <c r="AH1192" s="4" t="b">
        <f t="shared" si="1711"/>
        <v>1</v>
      </c>
      <c r="AI1192" s="4" t="b">
        <f t="shared" si="1712"/>
        <v>0</v>
      </c>
      <c r="AJ1192" s="4" t="b">
        <f t="shared" si="1713"/>
        <v>0</v>
      </c>
      <c r="AK1192" s="4" t="b">
        <f t="shared" si="1714"/>
        <v>0</v>
      </c>
      <c r="AL1192" s="4" t="b">
        <f t="shared" si="1715"/>
        <v>0</v>
      </c>
      <c r="AM1192" s="4" t="b">
        <f t="shared" si="1716"/>
        <v>0</v>
      </c>
      <c r="AN1192" s="4" t="b">
        <f t="shared" si="1717"/>
        <v>0</v>
      </c>
      <c r="AO1192" s="4" t="b">
        <f t="shared" si="1718"/>
        <v>0</v>
      </c>
      <c r="AP1192" s="4" t="b">
        <f t="shared" si="1719"/>
        <v>0</v>
      </c>
      <c r="AQ1192" s="4" t="b">
        <f t="shared" si="1720"/>
        <v>0</v>
      </c>
      <c r="AR1192" s="4" t="b">
        <f t="shared" si="1721"/>
        <v>0</v>
      </c>
      <c r="AS1192" s="4" t="b">
        <f t="shared" si="1722"/>
        <v>0</v>
      </c>
      <c r="AT1192" s="4" t="b">
        <f t="shared" si="1723"/>
        <v>1</v>
      </c>
      <c r="AU1192" s="4" t="b">
        <f t="shared" si="1724"/>
        <v>0</v>
      </c>
      <c r="AV1192" s="4" t="b">
        <f t="shared" si="1725"/>
        <v>0</v>
      </c>
      <c r="AW1192" s="4" t="b">
        <f t="shared" si="1726"/>
        <v>0</v>
      </c>
      <c r="AX1192" s="4" t="b">
        <f t="shared" si="1727"/>
        <v>0</v>
      </c>
      <c r="AY1192" s="4" t="b">
        <f t="shared" si="1728"/>
        <v>0</v>
      </c>
      <c r="AZ1192" s="4" t="b">
        <f t="shared" si="1729"/>
        <v>0</v>
      </c>
      <c r="BA1192" s="4" t="b">
        <f t="shared" si="1730"/>
        <v>0</v>
      </c>
      <c r="BB1192" s="4" t="b">
        <f t="shared" si="1731"/>
        <v>0</v>
      </c>
      <c r="BC1192" s="4" t="b">
        <f t="shared" si="1732"/>
        <v>0</v>
      </c>
      <c r="BD1192" s="4" t="b">
        <f t="shared" si="1733"/>
        <v>0</v>
      </c>
      <c r="BE1192" s="4" t="b">
        <f t="shared" si="1734"/>
        <v>0</v>
      </c>
      <c r="BF1192" s="4" t="b">
        <f t="shared" si="1735"/>
        <v>0</v>
      </c>
      <c r="BG1192" s="4" t="b">
        <f t="shared" si="1736"/>
        <v>0</v>
      </c>
      <c r="BH1192" s="4" t="b">
        <f t="shared" si="1737"/>
        <v>0</v>
      </c>
      <c r="BI1192" s="4" t="b">
        <f t="shared" si="1738"/>
        <v>0</v>
      </c>
      <c r="BJ1192" s="4" t="b">
        <f t="shared" si="1739"/>
        <v>0</v>
      </c>
      <c r="BK1192" s="4" t="b">
        <f t="shared" si="1740"/>
        <v>0</v>
      </c>
      <c r="BL1192" s="4" t="b">
        <f t="shared" si="1741"/>
        <v>0</v>
      </c>
      <c r="BM1192" s="4" t="b">
        <f t="shared" si="1742"/>
        <v>0</v>
      </c>
      <c r="BN1192" s="4" t="b">
        <f t="shared" si="1743"/>
        <v>0</v>
      </c>
      <c r="BO1192" s="4" t="b">
        <f t="shared" si="1744"/>
        <v>0</v>
      </c>
      <c r="BP1192" s="4" t="b">
        <f t="shared" si="1745"/>
        <v>0</v>
      </c>
      <c r="BQ1192" s="4" t="b">
        <f t="shared" si="1746"/>
        <v>0</v>
      </c>
      <c r="BR1192" s="4" t="b">
        <f t="shared" si="1747"/>
        <v>0</v>
      </c>
      <c r="BS1192" s="4" t="b">
        <f t="shared" si="1748"/>
        <v>1</v>
      </c>
      <c r="BT1192" s="4" t="b">
        <f t="shared" si="1749"/>
        <v>0</v>
      </c>
      <c r="BU1192" s="4" t="b">
        <f t="shared" si="1750"/>
        <v>0</v>
      </c>
      <c r="BV1192" s="4" t="b">
        <f t="shared" si="1751"/>
        <v>1</v>
      </c>
      <c r="BW1192" s="4" t="b">
        <f t="shared" si="1752"/>
        <v>0</v>
      </c>
      <c r="BX1192" s="4" t="b">
        <f t="shared" si="1753"/>
        <v>0</v>
      </c>
      <c r="BY1192" s="4" t="b">
        <f t="shared" si="1754"/>
        <v>0</v>
      </c>
      <c r="BZ1192" s="4" t="b">
        <f t="shared" si="1755"/>
        <v>0</v>
      </c>
      <c r="CA1192" s="4" t="b">
        <f t="shared" si="1756"/>
        <v>0</v>
      </c>
      <c r="CB1192" s="4" t="b">
        <f t="shared" si="1757"/>
        <v>0</v>
      </c>
      <c r="CC1192" s="4" t="b">
        <f t="shared" si="1758"/>
        <v>0</v>
      </c>
      <c r="CD1192" s="4" t="b">
        <f t="shared" si="1759"/>
        <v>0</v>
      </c>
      <c r="CE1192" s="4" t="b">
        <f t="shared" si="1760"/>
        <v>0</v>
      </c>
      <c r="CF1192" s="4" t="b">
        <f t="shared" si="1761"/>
        <v>0</v>
      </c>
      <c r="CG1192" s="4" t="b">
        <f t="shared" si="1762"/>
        <v>0</v>
      </c>
      <c r="CH1192" s="4" t="b">
        <f t="shared" si="1763"/>
        <v>0</v>
      </c>
      <c r="CI1192" s="4" t="b">
        <f t="shared" si="1764"/>
        <v>0</v>
      </c>
      <c r="CJ1192" s="4" t="b">
        <f t="shared" si="1765"/>
        <v>0</v>
      </c>
      <c r="CK1192" s="4" t="b">
        <f t="shared" si="1766"/>
        <v>0</v>
      </c>
      <c r="CL1192" s="4" t="b">
        <f t="shared" si="1767"/>
        <v>0</v>
      </c>
      <c r="CM1192" s="4" t="b">
        <f t="shared" si="1768"/>
        <v>0</v>
      </c>
      <c r="CN1192" s="4" t="b">
        <f t="shared" si="1769"/>
        <v>0</v>
      </c>
      <c r="CO1192" s="4" t="b">
        <f t="shared" si="1770"/>
        <v>0</v>
      </c>
      <c r="CP1192" s="4" t="b">
        <f t="shared" si="1771"/>
        <v>0</v>
      </c>
      <c r="CQ1192" s="4" t="b">
        <f t="shared" si="1772"/>
        <v>0</v>
      </c>
      <c r="CR1192" s="4" t="b">
        <f t="shared" si="1773"/>
        <v>0</v>
      </c>
      <c r="CS1192" s="4" t="b">
        <f t="shared" si="1774"/>
        <v>1</v>
      </c>
      <c r="CT1192" s="4" t="b">
        <f t="shared" si="1775"/>
        <v>0</v>
      </c>
      <c r="CU1192" s="4" t="b">
        <f t="shared" si="1776"/>
        <v>0</v>
      </c>
      <c r="CV1192" s="4" t="b">
        <f t="shared" si="1777"/>
        <v>0</v>
      </c>
      <c r="CW1192" s="4" t="b">
        <f t="shared" si="1778"/>
        <v>0</v>
      </c>
      <c r="CX1192" s="4" t="b">
        <f t="shared" si="1779"/>
        <v>0</v>
      </c>
      <c r="CY1192" s="4" t="b">
        <f t="shared" si="1780"/>
        <v>0</v>
      </c>
      <c r="CZ1192" s="4" t="b">
        <f t="shared" si="1781"/>
        <v>0</v>
      </c>
      <c r="DA1192" s="4" t="b">
        <f t="shared" si="1782"/>
        <v>0</v>
      </c>
      <c r="DB1192" s="4" t="b">
        <f t="shared" si="1783"/>
        <v>0</v>
      </c>
      <c r="DC1192" s="4" t="b">
        <f t="shared" si="1784"/>
        <v>0</v>
      </c>
      <c r="DD1192" s="4" t="b">
        <f t="shared" si="1785"/>
        <v>0</v>
      </c>
    </row>
    <row r="1193" spans="1:108">
      <c r="A1193" t="s">
        <v>2364</v>
      </c>
      <c r="C1193" t="s">
        <v>2362</v>
      </c>
      <c r="G1193" t="s">
        <v>2356</v>
      </c>
      <c r="H1193" t="s">
        <v>7444</v>
      </c>
      <c r="I1193" t="s">
        <v>7417</v>
      </c>
      <c r="J1193" t="s">
        <v>143</v>
      </c>
      <c r="K1193" t="s">
        <v>143</v>
      </c>
      <c r="L1193" t="s">
        <v>6852</v>
      </c>
      <c r="M1193" t="s">
        <v>6079</v>
      </c>
      <c r="N1193" t="s">
        <v>2365</v>
      </c>
      <c r="O1193" t="b">
        <f t="shared" si="1692"/>
        <v>1</v>
      </c>
      <c r="P1193" t="b">
        <f t="shared" si="1693"/>
        <v>0</v>
      </c>
      <c r="Q1193" t="b">
        <f t="shared" si="1694"/>
        <v>1</v>
      </c>
      <c r="R1193" t="b">
        <f t="shared" si="1695"/>
        <v>0</v>
      </c>
      <c r="S1193" t="b">
        <f t="shared" si="1696"/>
        <v>0</v>
      </c>
      <c r="T1193" t="b">
        <f t="shared" si="1697"/>
        <v>0</v>
      </c>
      <c r="U1193" t="b">
        <f t="shared" si="1698"/>
        <v>1</v>
      </c>
      <c r="V1193" t="b">
        <f t="shared" si="1699"/>
        <v>0</v>
      </c>
      <c r="W1193" t="b">
        <f t="shared" si="1700"/>
        <v>0</v>
      </c>
      <c r="X1193" t="b">
        <f t="shared" si="1701"/>
        <v>0</v>
      </c>
      <c r="Y1193" t="b">
        <f t="shared" si="1702"/>
        <v>0</v>
      </c>
      <c r="Z1193" t="b">
        <f t="shared" si="1703"/>
        <v>0</v>
      </c>
      <c r="AA1193" t="b">
        <f t="shared" si="1704"/>
        <v>0</v>
      </c>
      <c r="AB1193" t="b">
        <f t="shared" si="1705"/>
        <v>0</v>
      </c>
      <c r="AC1193" t="b">
        <f t="shared" si="1706"/>
        <v>0</v>
      </c>
      <c r="AD1193" t="b">
        <f t="shared" si="1707"/>
        <v>0</v>
      </c>
      <c r="AE1193" t="b">
        <f t="shared" si="1708"/>
        <v>0</v>
      </c>
      <c r="AF1193" t="b">
        <f t="shared" si="1709"/>
        <v>0</v>
      </c>
      <c r="AG1193" t="b">
        <f t="shared" si="1710"/>
        <v>0</v>
      </c>
      <c r="AH1193" t="b">
        <f t="shared" si="1711"/>
        <v>1</v>
      </c>
      <c r="AI1193" t="b">
        <f t="shared" si="1712"/>
        <v>0</v>
      </c>
      <c r="AJ1193" t="b">
        <f t="shared" si="1713"/>
        <v>0</v>
      </c>
      <c r="AK1193" t="b">
        <f t="shared" si="1714"/>
        <v>0</v>
      </c>
      <c r="AL1193" t="b">
        <f t="shared" si="1715"/>
        <v>0</v>
      </c>
      <c r="AM1193" t="b">
        <f t="shared" si="1716"/>
        <v>0</v>
      </c>
      <c r="AN1193" t="b">
        <f t="shared" si="1717"/>
        <v>0</v>
      </c>
      <c r="AO1193" t="b">
        <f t="shared" si="1718"/>
        <v>0</v>
      </c>
      <c r="AP1193" t="b">
        <f t="shared" si="1719"/>
        <v>0</v>
      </c>
      <c r="AQ1193" t="b">
        <f t="shared" si="1720"/>
        <v>0</v>
      </c>
      <c r="AR1193" t="b">
        <f t="shared" si="1721"/>
        <v>0</v>
      </c>
      <c r="AS1193" t="b">
        <f t="shared" si="1722"/>
        <v>0</v>
      </c>
      <c r="AT1193" t="b">
        <f t="shared" si="1723"/>
        <v>0</v>
      </c>
      <c r="AU1193" t="b">
        <f t="shared" si="1724"/>
        <v>0</v>
      </c>
      <c r="AV1193" t="b">
        <f t="shared" si="1725"/>
        <v>0</v>
      </c>
      <c r="AW1193" t="b">
        <f t="shared" si="1726"/>
        <v>0</v>
      </c>
      <c r="AX1193" t="b">
        <f t="shared" si="1727"/>
        <v>0</v>
      </c>
      <c r="AY1193" t="b">
        <f t="shared" si="1728"/>
        <v>0</v>
      </c>
      <c r="AZ1193" t="b">
        <f t="shared" si="1729"/>
        <v>0</v>
      </c>
      <c r="BA1193" t="b">
        <f t="shared" si="1730"/>
        <v>0</v>
      </c>
      <c r="BB1193" t="b">
        <f t="shared" si="1731"/>
        <v>0</v>
      </c>
      <c r="BC1193" t="b">
        <f t="shared" si="1732"/>
        <v>0</v>
      </c>
      <c r="BD1193" t="b">
        <f t="shared" si="1733"/>
        <v>0</v>
      </c>
      <c r="BE1193" t="b">
        <f t="shared" si="1734"/>
        <v>0</v>
      </c>
      <c r="BF1193" t="b">
        <f t="shared" si="1735"/>
        <v>0</v>
      </c>
      <c r="BG1193" t="b">
        <f t="shared" si="1736"/>
        <v>0</v>
      </c>
      <c r="BH1193" t="b">
        <f t="shared" si="1737"/>
        <v>0</v>
      </c>
      <c r="BI1193" t="b">
        <f t="shared" si="1738"/>
        <v>0</v>
      </c>
      <c r="BJ1193" t="b">
        <f t="shared" si="1739"/>
        <v>0</v>
      </c>
      <c r="BK1193" t="b">
        <f t="shared" si="1740"/>
        <v>0</v>
      </c>
      <c r="BL1193" t="b">
        <f t="shared" si="1741"/>
        <v>0</v>
      </c>
      <c r="BM1193" t="b">
        <f t="shared" si="1742"/>
        <v>0</v>
      </c>
      <c r="BN1193" t="b">
        <f t="shared" si="1743"/>
        <v>0</v>
      </c>
      <c r="BO1193" t="b">
        <f t="shared" si="1744"/>
        <v>0</v>
      </c>
      <c r="BP1193" t="b">
        <f t="shared" si="1745"/>
        <v>0</v>
      </c>
      <c r="BQ1193" t="b">
        <f t="shared" si="1746"/>
        <v>0</v>
      </c>
      <c r="BR1193" t="b">
        <f t="shared" si="1747"/>
        <v>0</v>
      </c>
      <c r="BS1193" t="b">
        <f t="shared" si="1748"/>
        <v>0</v>
      </c>
      <c r="BT1193" t="b">
        <f t="shared" si="1749"/>
        <v>0</v>
      </c>
      <c r="BU1193" t="b">
        <f t="shared" si="1750"/>
        <v>0</v>
      </c>
      <c r="BV1193" t="b">
        <f t="shared" si="1751"/>
        <v>1</v>
      </c>
      <c r="BW1193" t="b">
        <f t="shared" si="1752"/>
        <v>0</v>
      </c>
      <c r="BX1193" t="b">
        <f t="shared" si="1753"/>
        <v>0</v>
      </c>
      <c r="BY1193" t="b">
        <f t="shared" si="1754"/>
        <v>0</v>
      </c>
      <c r="BZ1193" t="b">
        <f t="shared" si="1755"/>
        <v>0</v>
      </c>
      <c r="CA1193" t="b">
        <f t="shared" si="1756"/>
        <v>0</v>
      </c>
      <c r="CB1193" t="b">
        <f t="shared" si="1757"/>
        <v>1</v>
      </c>
      <c r="CC1193" t="b">
        <f t="shared" si="1758"/>
        <v>0</v>
      </c>
      <c r="CD1193" t="b">
        <f t="shared" si="1759"/>
        <v>0</v>
      </c>
      <c r="CE1193" t="b">
        <f t="shared" si="1760"/>
        <v>0</v>
      </c>
      <c r="CF1193" t="b">
        <f t="shared" si="1761"/>
        <v>0</v>
      </c>
      <c r="CG1193" t="b">
        <f t="shared" si="1762"/>
        <v>0</v>
      </c>
      <c r="CH1193" t="b">
        <f t="shared" si="1763"/>
        <v>0</v>
      </c>
      <c r="CI1193" t="b">
        <f t="shared" si="1764"/>
        <v>0</v>
      </c>
      <c r="CJ1193" t="b">
        <f t="shared" si="1765"/>
        <v>0</v>
      </c>
      <c r="CK1193" t="b">
        <f t="shared" si="1766"/>
        <v>1</v>
      </c>
      <c r="CL1193" t="b">
        <f t="shared" si="1767"/>
        <v>0</v>
      </c>
      <c r="CM1193" t="b">
        <f t="shared" si="1768"/>
        <v>0</v>
      </c>
      <c r="CN1193" t="b">
        <f t="shared" si="1769"/>
        <v>0</v>
      </c>
      <c r="CO1193" t="b">
        <f t="shared" si="1770"/>
        <v>0</v>
      </c>
      <c r="CP1193" t="b">
        <f t="shared" si="1771"/>
        <v>0</v>
      </c>
      <c r="CQ1193" t="b">
        <f t="shared" si="1772"/>
        <v>0</v>
      </c>
      <c r="CR1193" t="b">
        <f t="shared" si="1773"/>
        <v>0</v>
      </c>
      <c r="CS1193" t="b">
        <f t="shared" si="1774"/>
        <v>0</v>
      </c>
      <c r="CT1193" t="b">
        <f t="shared" si="1775"/>
        <v>0</v>
      </c>
      <c r="CU1193" t="b">
        <f t="shared" si="1776"/>
        <v>0</v>
      </c>
      <c r="CV1193" t="b">
        <f t="shared" si="1777"/>
        <v>0</v>
      </c>
      <c r="CW1193" t="b">
        <f t="shared" si="1778"/>
        <v>0</v>
      </c>
      <c r="CX1193" t="b">
        <f t="shared" si="1779"/>
        <v>0</v>
      </c>
      <c r="CY1193" t="b">
        <f t="shared" si="1780"/>
        <v>0</v>
      </c>
      <c r="CZ1193" t="b">
        <f t="shared" si="1781"/>
        <v>0</v>
      </c>
      <c r="DA1193" t="b">
        <f t="shared" si="1782"/>
        <v>0</v>
      </c>
      <c r="DB1193" t="b">
        <f t="shared" si="1783"/>
        <v>0</v>
      </c>
      <c r="DC1193" t="b">
        <f t="shared" si="1784"/>
        <v>0</v>
      </c>
      <c r="DD1193" t="b">
        <f t="shared" si="1785"/>
        <v>0</v>
      </c>
    </row>
    <row r="1194" spans="1:108">
      <c r="A1194" s="4" t="s">
        <v>2366</v>
      </c>
      <c r="C1194" t="s">
        <v>2367</v>
      </c>
      <c r="D1194" s="4"/>
      <c r="E1194" s="4"/>
      <c r="G1194" t="s">
        <v>2356</v>
      </c>
      <c r="H1194" t="s">
        <v>7444</v>
      </c>
      <c r="I1194" t="s">
        <v>7417</v>
      </c>
      <c r="J1194" s="4" t="s">
        <v>139</v>
      </c>
      <c r="K1194" s="4" t="s">
        <v>139</v>
      </c>
      <c r="L1194" s="4" t="s">
        <v>6853</v>
      </c>
      <c r="M1194" s="4" t="s">
        <v>402</v>
      </c>
      <c r="N1194" s="4" t="s">
        <v>2368</v>
      </c>
      <c r="O1194" s="4" t="b">
        <f t="shared" si="1692"/>
        <v>1</v>
      </c>
      <c r="P1194" s="4" t="b">
        <f t="shared" si="1693"/>
        <v>1</v>
      </c>
      <c r="Q1194" s="4" t="b">
        <f t="shared" si="1694"/>
        <v>1</v>
      </c>
      <c r="R1194" s="4" t="b">
        <f t="shared" si="1695"/>
        <v>1</v>
      </c>
      <c r="S1194" s="4" t="b">
        <f t="shared" si="1696"/>
        <v>1</v>
      </c>
      <c r="T1194" s="4" t="b">
        <f t="shared" si="1697"/>
        <v>1</v>
      </c>
      <c r="U1194" s="4" t="b">
        <f t="shared" si="1698"/>
        <v>1</v>
      </c>
      <c r="V1194" s="4" t="b">
        <f t="shared" si="1699"/>
        <v>1</v>
      </c>
      <c r="W1194" s="4" t="b">
        <f t="shared" si="1700"/>
        <v>1</v>
      </c>
      <c r="X1194" s="4" t="b">
        <f t="shared" si="1701"/>
        <v>0</v>
      </c>
      <c r="Y1194" s="4" t="b">
        <f t="shared" si="1702"/>
        <v>0</v>
      </c>
      <c r="Z1194" s="4" t="b">
        <f t="shared" si="1703"/>
        <v>0</v>
      </c>
      <c r="AA1194" s="4" t="b">
        <f t="shared" si="1704"/>
        <v>1</v>
      </c>
      <c r="AB1194" s="4" t="b">
        <f t="shared" si="1705"/>
        <v>0</v>
      </c>
      <c r="AC1194" s="4" t="b">
        <f t="shared" si="1706"/>
        <v>0</v>
      </c>
      <c r="AD1194" s="4" t="b">
        <f t="shared" si="1707"/>
        <v>1</v>
      </c>
      <c r="AE1194" s="4" t="b">
        <f t="shared" si="1708"/>
        <v>0</v>
      </c>
      <c r="AF1194" s="4" t="b">
        <f t="shared" si="1709"/>
        <v>0</v>
      </c>
      <c r="AG1194" s="4" t="b">
        <f t="shared" si="1710"/>
        <v>0</v>
      </c>
      <c r="AH1194" s="4" t="b">
        <f t="shared" si="1711"/>
        <v>0</v>
      </c>
      <c r="AI1194" s="4" t="b">
        <f t="shared" si="1712"/>
        <v>0</v>
      </c>
      <c r="AJ1194" s="4" t="b">
        <f t="shared" si="1713"/>
        <v>0</v>
      </c>
      <c r="AK1194" s="4" t="b">
        <f t="shared" si="1714"/>
        <v>0</v>
      </c>
      <c r="AL1194" s="4" t="b">
        <f t="shared" si="1715"/>
        <v>1</v>
      </c>
      <c r="AM1194" s="4" t="b">
        <f t="shared" si="1716"/>
        <v>0</v>
      </c>
      <c r="AN1194" s="4" t="b">
        <f t="shared" si="1717"/>
        <v>0</v>
      </c>
      <c r="AO1194" s="4" t="b">
        <f t="shared" si="1718"/>
        <v>0</v>
      </c>
      <c r="AP1194" s="4" t="b">
        <f t="shared" si="1719"/>
        <v>0</v>
      </c>
      <c r="AQ1194" s="4" t="b">
        <f t="shared" si="1720"/>
        <v>1</v>
      </c>
      <c r="AR1194" s="4" t="b">
        <f t="shared" si="1721"/>
        <v>0</v>
      </c>
      <c r="AS1194" s="4" t="b">
        <f t="shared" si="1722"/>
        <v>0</v>
      </c>
      <c r="AT1194" s="4" t="b">
        <f t="shared" si="1723"/>
        <v>0</v>
      </c>
      <c r="AU1194" s="4" t="b">
        <f t="shared" si="1724"/>
        <v>1</v>
      </c>
      <c r="AV1194" s="4" t="b">
        <f t="shared" si="1725"/>
        <v>1</v>
      </c>
      <c r="AW1194" s="4" t="b">
        <f t="shared" si="1726"/>
        <v>1</v>
      </c>
      <c r="AX1194" s="4" t="b">
        <f t="shared" si="1727"/>
        <v>0</v>
      </c>
      <c r="AY1194" s="4" t="b">
        <f t="shared" si="1728"/>
        <v>0</v>
      </c>
      <c r="AZ1194" s="4" t="b">
        <f t="shared" si="1729"/>
        <v>0</v>
      </c>
      <c r="BA1194" s="4" t="b">
        <f t="shared" si="1730"/>
        <v>0</v>
      </c>
      <c r="BB1194" s="4" t="b">
        <f t="shared" si="1731"/>
        <v>0</v>
      </c>
      <c r="BC1194" s="4" t="b">
        <f t="shared" si="1732"/>
        <v>1</v>
      </c>
      <c r="BD1194" s="4" t="b">
        <f t="shared" si="1733"/>
        <v>0</v>
      </c>
      <c r="BE1194" s="4" t="b">
        <f t="shared" si="1734"/>
        <v>0</v>
      </c>
      <c r="BF1194" s="4" t="b">
        <f t="shared" si="1735"/>
        <v>0</v>
      </c>
      <c r="BG1194" s="4" t="b">
        <f t="shared" si="1736"/>
        <v>0</v>
      </c>
      <c r="BH1194" s="4" t="b">
        <f t="shared" si="1737"/>
        <v>1</v>
      </c>
      <c r="BI1194" s="4" t="b">
        <f t="shared" si="1738"/>
        <v>0</v>
      </c>
      <c r="BJ1194" s="4" t="b">
        <f t="shared" si="1739"/>
        <v>0</v>
      </c>
      <c r="BK1194" s="4" t="b">
        <f t="shared" si="1740"/>
        <v>0</v>
      </c>
      <c r="BL1194" s="4" t="b">
        <f t="shared" si="1741"/>
        <v>1</v>
      </c>
      <c r="BM1194" s="4" t="b">
        <f t="shared" si="1742"/>
        <v>0</v>
      </c>
      <c r="BN1194" s="4" t="b">
        <f t="shared" si="1743"/>
        <v>1</v>
      </c>
      <c r="BO1194" s="4" t="b">
        <f t="shared" si="1744"/>
        <v>0</v>
      </c>
      <c r="BP1194" s="4" t="b">
        <f t="shared" si="1745"/>
        <v>1</v>
      </c>
      <c r="BQ1194" s="4" t="b">
        <f t="shared" si="1746"/>
        <v>1</v>
      </c>
      <c r="BR1194" s="4" t="b">
        <f t="shared" si="1747"/>
        <v>0</v>
      </c>
      <c r="BS1194" s="4" t="b">
        <f t="shared" si="1748"/>
        <v>1</v>
      </c>
      <c r="BT1194" s="4" t="b">
        <f t="shared" si="1749"/>
        <v>0</v>
      </c>
      <c r="BU1194" s="4" t="b">
        <f t="shared" si="1750"/>
        <v>0</v>
      </c>
      <c r="BV1194" s="4" t="b">
        <f t="shared" si="1751"/>
        <v>0</v>
      </c>
      <c r="BW1194" s="4" t="b">
        <f t="shared" si="1752"/>
        <v>0</v>
      </c>
      <c r="BX1194" s="4" t="b">
        <f t="shared" si="1753"/>
        <v>0</v>
      </c>
      <c r="BY1194" s="4" t="b">
        <f t="shared" si="1754"/>
        <v>0</v>
      </c>
      <c r="BZ1194" s="4" t="b">
        <f t="shared" si="1755"/>
        <v>1</v>
      </c>
      <c r="CA1194" s="4" t="b">
        <f t="shared" si="1756"/>
        <v>0</v>
      </c>
      <c r="CB1194" s="4" t="b">
        <f t="shared" si="1757"/>
        <v>0</v>
      </c>
      <c r="CC1194" s="4" t="b">
        <f t="shared" si="1758"/>
        <v>1</v>
      </c>
      <c r="CD1194" s="4" t="b">
        <f t="shared" si="1759"/>
        <v>0</v>
      </c>
      <c r="CE1194" s="4" t="b">
        <f t="shared" si="1760"/>
        <v>1</v>
      </c>
      <c r="CF1194" s="4" t="b">
        <f t="shared" si="1761"/>
        <v>0</v>
      </c>
      <c r="CG1194" s="4" t="b">
        <f t="shared" si="1762"/>
        <v>1</v>
      </c>
      <c r="CH1194" s="4" t="b">
        <f t="shared" si="1763"/>
        <v>1</v>
      </c>
      <c r="CI1194" s="4" t="b">
        <f t="shared" si="1764"/>
        <v>0</v>
      </c>
      <c r="CJ1194" s="4" t="b">
        <f t="shared" si="1765"/>
        <v>0</v>
      </c>
      <c r="CK1194" s="4" t="b">
        <f t="shared" si="1766"/>
        <v>0</v>
      </c>
      <c r="CL1194" s="4" t="b">
        <f t="shared" si="1767"/>
        <v>0</v>
      </c>
      <c r="CM1194" s="4" t="b">
        <f t="shared" si="1768"/>
        <v>0</v>
      </c>
      <c r="CN1194" s="4" t="b">
        <f t="shared" si="1769"/>
        <v>0</v>
      </c>
      <c r="CO1194" s="4" t="b">
        <f t="shared" si="1770"/>
        <v>0</v>
      </c>
      <c r="CP1194" s="4" t="b">
        <f t="shared" si="1771"/>
        <v>0</v>
      </c>
      <c r="CQ1194" s="4" t="b">
        <f t="shared" si="1772"/>
        <v>1</v>
      </c>
      <c r="CR1194" s="4" t="b">
        <f t="shared" si="1773"/>
        <v>0</v>
      </c>
      <c r="CS1194" s="4" t="b">
        <f t="shared" si="1774"/>
        <v>0</v>
      </c>
      <c r="CT1194" s="4" t="b">
        <f t="shared" si="1775"/>
        <v>1</v>
      </c>
      <c r="CU1194" s="4" t="b">
        <f t="shared" si="1776"/>
        <v>0</v>
      </c>
      <c r="CV1194" s="4" t="b">
        <f t="shared" si="1777"/>
        <v>1</v>
      </c>
      <c r="CW1194" s="4" t="b">
        <f t="shared" si="1778"/>
        <v>0</v>
      </c>
      <c r="CX1194" s="4" t="b">
        <f t="shared" si="1779"/>
        <v>0</v>
      </c>
      <c r="CY1194" s="4" t="b">
        <f t="shared" si="1780"/>
        <v>0</v>
      </c>
      <c r="CZ1194" s="4" t="b">
        <f t="shared" si="1781"/>
        <v>1</v>
      </c>
      <c r="DA1194" s="4" t="b">
        <f t="shared" si="1782"/>
        <v>0</v>
      </c>
      <c r="DB1194" s="4" t="b">
        <f t="shared" si="1783"/>
        <v>0</v>
      </c>
      <c r="DC1194" s="4" t="b">
        <f t="shared" si="1784"/>
        <v>0</v>
      </c>
      <c r="DD1194" s="4" t="b">
        <f t="shared" si="1785"/>
        <v>0</v>
      </c>
    </row>
    <row r="1195" spans="1:108">
      <c r="A1195" s="4" t="s">
        <v>2369</v>
      </c>
      <c r="C1195" t="s">
        <v>2370</v>
      </c>
      <c r="D1195" s="4"/>
      <c r="E1195" s="4"/>
      <c r="G1195" t="s">
        <v>2356</v>
      </c>
      <c r="H1195" t="s">
        <v>7444</v>
      </c>
      <c r="I1195" t="s">
        <v>7417</v>
      </c>
      <c r="J1195" s="4" t="s">
        <v>16</v>
      </c>
      <c r="K1195" s="4" t="s">
        <v>16</v>
      </c>
      <c r="L1195" s="88" t="s">
        <v>7705</v>
      </c>
      <c r="M1195" s="4" t="s">
        <v>115</v>
      </c>
      <c r="N1195" s="88" t="s">
        <v>7704</v>
      </c>
      <c r="O1195" s="4" t="b">
        <f t="shared" si="1692"/>
        <v>1</v>
      </c>
      <c r="P1195" s="4" t="b">
        <f t="shared" si="1693"/>
        <v>1</v>
      </c>
      <c r="Q1195" s="4" t="b">
        <f t="shared" si="1694"/>
        <v>1</v>
      </c>
      <c r="R1195" s="4" t="b">
        <f t="shared" si="1695"/>
        <v>1</v>
      </c>
      <c r="S1195" s="4" t="b">
        <f t="shared" si="1696"/>
        <v>1</v>
      </c>
      <c r="T1195" s="4" t="b">
        <f t="shared" si="1697"/>
        <v>1</v>
      </c>
      <c r="U1195" s="4" t="b">
        <f t="shared" si="1698"/>
        <v>1</v>
      </c>
      <c r="V1195" s="4" t="b">
        <f t="shared" si="1699"/>
        <v>1</v>
      </c>
      <c r="W1195" s="4" t="b">
        <f t="shared" si="1700"/>
        <v>1</v>
      </c>
      <c r="X1195" s="4" t="b">
        <f t="shared" si="1701"/>
        <v>1</v>
      </c>
      <c r="Y1195" s="4" t="b">
        <f t="shared" si="1702"/>
        <v>1</v>
      </c>
      <c r="Z1195" s="4" t="b">
        <f t="shared" si="1703"/>
        <v>1</v>
      </c>
      <c r="AA1195" s="4" t="b">
        <f t="shared" si="1704"/>
        <v>1</v>
      </c>
      <c r="AB1195" s="4" t="b">
        <f t="shared" si="1705"/>
        <v>1</v>
      </c>
      <c r="AC1195" s="4" t="b">
        <f t="shared" si="1706"/>
        <v>0</v>
      </c>
      <c r="AD1195" s="4" t="b">
        <f t="shared" si="1707"/>
        <v>1</v>
      </c>
      <c r="AE1195" s="4" t="b">
        <f t="shared" si="1708"/>
        <v>0</v>
      </c>
      <c r="AF1195" s="4" t="b">
        <f t="shared" si="1709"/>
        <v>0</v>
      </c>
      <c r="AG1195" s="4" t="b">
        <f t="shared" si="1710"/>
        <v>1</v>
      </c>
      <c r="AH1195" s="4" t="b">
        <f t="shared" si="1711"/>
        <v>1</v>
      </c>
      <c r="AI1195" s="4" t="b">
        <f t="shared" si="1712"/>
        <v>1</v>
      </c>
      <c r="AJ1195" s="4" t="b">
        <f t="shared" si="1713"/>
        <v>0</v>
      </c>
      <c r="AK1195" s="4" t="b">
        <f t="shared" si="1714"/>
        <v>1</v>
      </c>
      <c r="AL1195" s="4" t="b">
        <f t="shared" si="1715"/>
        <v>1</v>
      </c>
      <c r="AM1195" s="4" t="b">
        <f t="shared" si="1716"/>
        <v>1</v>
      </c>
      <c r="AN1195" s="4" t="b">
        <f t="shared" si="1717"/>
        <v>0</v>
      </c>
      <c r="AO1195" s="4" t="b">
        <f t="shared" si="1718"/>
        <v>0</v>
      </c>
      <c r="AP1195" s="4" t="b">
        <f t="shared" si="1719"/>
        <v>0</v>
      </c>
      <c r="AQ1195" s="4" t="b">
        <f t="shared" si="1720"/>
        <v>1</v>
      </c>
      <c r="AR1195" s="4" t="b">
        <f t="shared" si="1721"/>
        <v>0</v>
      </c>
      <c r="AS1195" s="4" t="b">
        <f t="shared" si="1722"/>
        <v>0</v>
      </c>
      <c r="AT1195" s="4" t="b">
        <f t="shared" si="1723"/>
        <v>0</v>
      </c>
      <c r="AU1195" s="4" t="b">
        <f t="shared" si="1724"/>
        <v>0</v>
      </c>
      <c r="AV1195" s="4" t="b">
        <f t="shared" si="1725"/>
        <v>1</v>
      </c>
      <c r="AW1195" s="4" t="b">
        <f t="shared" si="1726"/>
        <v>1</v>
      </c>
      <c r="AX1195" s="4" t="b">
        <f t="shared" si="1727"/>
        <v>0</v>
      </c>
      <c r="AY1195" s="4" t="b">
        <f t="shared" si="1728"/>
        <v>1</v>
      </c>
      <c r="AZ1195" s="4" t="b">
        <f t="shared" si="1729"/>
        <v>1</v>
      </c>
      <c r="BA1195" s="4" t="b">
        <f t="shared" si="1730"/>
        <v>0</v>
      </c>
      <c r="BB1195" s="4" t="b">
        <f t="shared" si="1731"/>
        <v>1</v>
      </c>
      <c r="BC1195" s="4" t="b">
        <f t="shared" si="1732"/>
        <v>1</v>
      </c>
      <c r="BD1195" s="4" t="b">
        <f t="shared" si="1733"/>
        <v>1</v>
      </c>
      <c r="BE1195" s="4" t="b">
        <f t="shared" si="1734"/>
        <v>1</v>
      </c>
      <c r="BF1195" s="4" t="b">
        <f t="shared" si="1735"/>
        <v>1</v>
      </c>
      <c r="BG1195" s="4" t="b">
        <f t="shared" si="1736"/>
        <v>1</v>
      </c>
      <c r="BH1195" s="4" t="b">
        <f t="shared" si="1737"/>
        <v>1</v>
      </c>
      <c r="BI1195" s="4" t="b">
        <f t="shared" si="1738"/>
        <v>0</v>
      </c>
      <c r="BJ1195" s="4" t="b">
        <f t="shared" si="1739"/>
        <v>0</v>
      </c>
      <c r="BK1195" s="4" t="b">
        <f t="shared" si="1740"/>
        <v>0</v>
      </c>
      <c r="BL1195" s="4" t="b">
        <f t="shared" si="1741"/>
        <v>1</v>
      </c>
      <c r="BM1195" s="4" t="b">
        <f t="shared" si="1742"/>
        <v>0</v>
      </c>
      <c r="BN1195" s="4" t="b">
        <f t="shared" si="1743"/>
        <v>1</v>
      </c>
      <c r="BO1195" s="4" t="b">
        <f t="shared" si="1744"/>
        <v>1</v>
      </c>
      <c r="BP1195" s="4" t="b">
        <f t="shared" si="1745"/>
        <v>1</v>
      </c>
      <c r="BQ1195" s="4" t="b">
        <f t="shared" si="1746"/>
        <v>1</v>
      </c>
      <c r="BR1195" s="4" t="b">
        <f t="shared" si="1747"/>
        <v>0</v>
      </c>
      <c r="BS1195" s="4" t="b">
        <f t="shared" si="1748"/>
        <v>1</v>
      </c>
      <c r="BT1195" s="4" t="b">
        <f t="shared" si="1749"/>
        <v>0</v>
      </c>
      <c r="BU1195" s="4" t="b">
        <f t="shared" si="1750"/>
        <v>0</v>
      </c>
      <c r="BV1195" s="4" t="b">
        <f t="shared" si="1751"/>
        <v>1</v>
      </c>
      <c r="BW1195" s="4" t="b">
        <f t="shared" si="1752"/>
        <v>1</v>
      </c>
      <c r="BX1195" s="4" t="b">
        <f t="shared" si="1753"/>
        <v>0</v>
      </c>
      <c r="BY1195" s="4" t="b">
        <f t="shared" si="1754"/>
        <v>1</v>
      </c>
      <c r="BZ1195" s="4" t="b">
        <f t="shared" si="1755"/>
        <v>0</v>
      </c>
      <c r="CA1195" s="4" t="b">
        <f t="shared" si="1756"/>
        <v>1</v>
      </c>
      <c r="CB1195" s="4" t="b">
        <f t="shared" si="1757"/>
        <v>1</v>
      </c>
      <c r="CC1195" s="4" t="b">
        <f t="shared" si="1758"/>
        <v>1</v>
      </c>
      <c r="CD1195" s="4" t="b">
        <f t="shared" si="1759"/>
        <v>0</v>
      </c>
      <c r="CE1195" s="4" t="b">
        <f t="shared" si="1760"/>
        <v>1</v>
      </c>
      <c r="CF1195" s="4" t="b">
        <f t="shared" si="1761"/>
        <v>1</v>
      </c>
      <c r="CG1195" s="4" t="b">
        <f t="shared" si="1762"/>
        <v>1</v>
      </c>
      <c r="CH1195" s="4" t="b">
        <f t="shared" si="1763"/>
        <v>1</v>
      </c>
      <c r="CI1195" s="4" t="b">
        <f t="shared" si="1764"/>
        <v>0</v>
      </c>
      <c r="CJ1195" s="4" t="b">
        <f t="shared" si="1765"/>
        <v>0</v>
      </c>
      <c r="CK1195" s="4" t="b">
        <f t="shared" si="1766"/>
        <v>0</v>
      </c>
      <c r="CL1195" s="4" t="b">
        <f t="shared" si="1767"/>
        <v>0</v>
      </c>
      <c r="CM1195" s="4" t="b">
        <f t="shared" si="1768"/>
        <v>1</v>
      </c>
      <c r="CN1195" s="4" t="b">
        <f t="shared" si="1769"/>
        <v>0</v>
      </c>
      <c r="CO1195" s="4" t="b">
        <f t="shared" si="1770"/>
        <v>0</v>
      </c>
      <c r="CP1195" s="4" t="b">
        <f t="shared" si="1771"/>
        <v>0</v>
      </c>
      <c r="CQ1195" s="4" t="b">
        <f t="shared" si="1772"/>
        <v>0</v>
      </c>
      <c r="CR1195" s="4" t="b">
        <f t="shared" si="1773"/>
        <v>1</v>
      </c>
      <c r="CS1195" s="4" t="b">
        <f t="shared" si="1774"/>
        <v>0</v>
      </c>
      <c r="CT1195" s="4" t="b">
        <f t="shared" si="1775"/>
        <v>0</v>
      </c>
      <c r="CU1195" s="4" t="b">
        <f t="shared" si="1776"/>
        <v>0</v>
      </c>
      <c r="CV1195" s="4" t="b">
        <f t="shared" si="1777"/>
        <v>1</v>
      </c>
      <c r="CW1195" s="4" t="b">
        <f t="shared" si="1778"/>
        <v>0</v>
      </c>
      <c r="CX1195" s="4" t="b">
        <f t="shared" si="1779"/>
        <v>0</v>
      </c>
      <c r="CY1195" s="4" t="b">
        <f t="shared" si="1780"/>
        <v>0</v>
      </c>
      <c r="CZ1195" s="4" t="b">
        <f t="shared" si="1781"/>
        <v>1</v>
      </c>
      <c r="DA1195" s="4" t="b">
        <f t="shared" si="1782"/>
        <v>0</v>
      </c>
      <c r="DB1195" s="4" t="b">
        <f t="shared" si="1783"/>
        <v>0</v>
      </c>
      <c r="DC1195" s="4" t="b">
        <f t="shared" si="1784"/>
        <v>0</v>
      </c>
      <c r="DD1195" s="4" t="b">
        <f t="shared" si="1785"/>
        <v>1</v>
      </c>
    </row>
    <row r="1196" spans="1:108">
      <c r="A1196" t="s">
        <v>2371</v>
      </c>
      <c r="C1196" t="s">
        <v>2370</v>
      </c>
      <c r="G1196" t="s">
        <v>2356</v>
      </c>
      <c r="H1196" t="s">
        <v>7444</v>
      </c>
      <c r="I1196" t="s">
        <v>7417</v>
      </c>
      <c r="J1196" t="s">
        <v>109</v>
      </c>
      <c r="K1196" t="s">
        <v>109</v>
      </c>
      <c r="L1196" t="s">
        <v>6854</v>
      </c>
      <c r="M1196" t="s">
        <v>6079</v>
      </c>
      <c r="N1196" t="s">
        <v>2372</v>
      </c>
      <c r="O1196" t="b">
        <f t="shared" si="1692"/>
        <v>0</v>
      </c>
      <c r="P1196" t="b">
        <f t="shared" si="1693"/>
        <v>0</v>
      </c>
      <c r="Q1196" t="b">
        <f t="shared" si="1694"/>
        <v>1</v>
      </c>
      <c r="R1196" t="b">
        <f t="shared" si="1695"/>
        <v>1</v>
      </c>
      <c r="S1196" t="b">
        <f t="shared" si="1696"/>
        <v>0</v>
      </c>
      <c r="T1196" t="b">
        <f t="shared" si="1697"/>
        <v>0</v>
      </c>
      <c r="U1196" t="b">
        <f t="shared" si="1698"/>
        <v>1</v>
      </c>
      <c r="V1196" t="b">
        <f t="shared" si="1699"/>
        <v>0</v>
      </c>
      <c r="W1196" t="b">
        <f t="shared" si="1700"/>
        <v>0</v>
      </c>
      <c r="X1196" t="b">
        <f t="shared" si="1701"/>
        <v>0</v>
      </c>
      <c r="Y1196" t="b">
        <f t="shared" si="1702"/>
        <v>1</v>
      </c>
      <c r="Z1196" t="b">
        <f t="shared" si="1703"/>
        <v>0</v>
      </c>
      <c r="AA1196" t="b">
        <f t="shared" si="1704"/>
        <v>0</v>
      </c>
      <c r="AB1196" t="b">
        <f t="shared" si="1705"/>
        <v>0</v>
      </c>
      <c r="AC1196" t="b">
        <f t="shared" si="1706"/>
        <v>0</v>
      </c>
      <c r="AD1196" t="b">
        <f t="shared" si="1707"/>
        <v>0</v>
      </c>
      <c r="AE1196" t="b">
        <f t="shared" si="1708"/>
        <v>0</v>
      </c>
      <c r="AF1196" t="b">
        <f t="shared" si="1709"/>
        <v>0</v>
      </c>
      <c r="AG1196" t="b">
        <f t="shared" si="1710"/>
        <v>0</v>
      </c>
      <c r="AH1196" t="b">
        <f t="shared" si="1711"/>
        <v>0</v>
      </c>
      <c r="AI1196" t="b">
        <f t="shared" si="1712"/>
        <v>0</v>
      </c>
      <c r="AJ1196" t="b">
        <f t="shared" si="1713"/>
        <v>0</v>
      </c>
      <c r="AK1196" t="b">
        <f t="shared" si="1714"/>
        <v>0</v>
      </c>
      <c r="AL1196" t="b">
        <f t="shared" si="1715"/>
        <v>0</v>
      </c>
      <c r="AM1196" t="b">
        <f t="shared" si="1716"/>
        <v>0</v>
      </c>
      <c r="AN1196" t="b">
        <f t="shared" si="1717"/>
        <v>0</v>
      </c>
      <c r="AO1196" t="b">
        <f t="shared" si="1718"/>
        <v>0</v>
      </c>
      <c r="AP1196" t="b">
        <f t="shared" si="1719"/>
        <v>0</v>
      </c>
      <c r="AQ1196" t="b">
        <f t="shared" si="1720"/>
        <v>0</v>
      </c>
      <c r="AR1196" t="b">
        <f t="shared" si="1721"/>
        <v>0</v>
      </c>
      <c r="AS1196" t="b">
        <f t="shared" si="1722"/>
        <v>0</v>
      </c>
      <c r="AT1196" t="b">
        <f t="shared" si="1723"/>
        <v>0</v>
      </c>
      <c r="AU1196" t="b">
        <f t="shared" si="1724"/>
        <v>0</v>
      </c>
      <c r="AV1196" t="b">
        <f t="shared" si="1725"/>
        <v>0</v>
      </c>
      <c r="AW1196" t="b">
        <f t="shared" si="1726"/>
        <v>0</v>
      </c>
      <c r="AX1196" t="b">
        <f t="shared" si="1727"/>
        <v>0</v>
      </c>
      <c r="AY1196" t="b">
        <f t="shared" si="1728"/>
        <v>0</v>
      </c>
      <c r="AZ1196" t="b">
        <f t="shared" si="1729"/>
        <v>0</v>
      </c>
      <c r="BA1196" t="b">
        <f t="shared" si="1730"/>
        <v>0</v>
      </c>
      <c r="BB1196" t="b">
        <f t="shared" si="1731"/>
        <v>0</v>
      </c>
      <c r="BC1196" t="b">
        <f t="shared" si="1732"/>
        <v>0</v>
      </c>
      <c r="BD1196" t="b">
        <f t="shared" si="1733"/>
        <v>0</v>
      </c>
      <c r="BE1196" t="b">
        <f t="shared" si="1734"/>
        <v>0</v>
      </c>
      <c r="BF1196" t="b">
        <f t="shared" si="1735"/>
        <v>0</v>
      </c>
      <c r="BG1196" t="b">
        <f t="shared" si="1736"/>
        <v>0</v>
      </c>
      <c r="BH1196" t="b">
        <f t="shared" si="1737"/>
        <v>0</v>
      </c>
      <c r="BI1196" t="b">
        <f t="shared" si="1738"/>
        <v>0</v>
      </c>
      <c r="BJ1196" t="b">
        <f t="shared" si="1739"/>
        <v>0</v>
      </c>
      <c r="BK1196" t="b">
        <f t="shared" si="1740"/>
        <v>0</v>
      </c>
      <c r="BL1196" t="b">
        <f t="shared" si="1741"/>
        <v>0</v>
      </c>
      <c r="BM1196" t="b">
        <f t="shared" si="1742"/>
        <v>0</v>
      </c>
      <c r="BN1196" t="b">
        <f t="shared" si="1743"/>
        <v>0</v>
      </c>
      <c r="BO1196" t="b">
        <f t="shared" si="1744"/>
        <v>0</v>
      </c>
      <c r="BP1196" t="b">
        <f t="shared" si="1745"/>
        <v>0</v>
      </c>
      <c r="BQ1196" t="b">
        <f t="shared" si="1746"/>
        <v>0</v>
      </c>
      <c r="BR1196" t="b">
        <f t="shared" si="1747"/>
        <v>0</v>
      </c>
      <c r="BS1196" t="b">
        <f t="shared" si="1748"/>
        <v>0</v>
      </c>
      <c r="BT1196" t="b">
        <f t="shared" si="1749"/>
        <v>0</v>
      </c>
      <c r="BU1196" t="b">
        <f t="shared" si="1750"/>
        <v>1</v>
      </c>
      <c r="BV1196" t="b">
        <f t="shared" si="1751"/>
        <v>0</v>
      </c>
      <c r="BW1196" t="b">
        <f t="shared" si="1752"/>
        <v>0</v>
      </c>
      <c r="BX1196" t="b">
        <f t="shared" si="1753"/>
        <v>0</v>
      </c>
      <c r="BY1196" t="b">
        <f t="shared" si="1754"/>
        <v>0</v>
      </c>
      <c r="BZ1196" t="b">
        <f t="shared" si="1755"/>
        <v>0</v>
      </c>
      <c r="CA1196" t="b">
        <f t="shared" si="1756"/>
        <v>0</v>
      </c>
      <c r="CB1196" t="b">
        <f t="shared" si="1757"/>
        <v>1</v>
      </c>
      <c r="CC1196" t="b">
        <f t="shared" si="1758"/>
        <v>0</v>
      </c>
      <c r="CD1196" t="b">
        <f t="shared" si="1759"/>
        <v>0</v>
      </c>
      <c r="CE1196" t="b">
        <f t="shared" si="1760"/>
        <v>0</v>
      </c>
      <c r="CF1196" t="b">
        <f t="shared" si="1761"/>
        <v>0</v>
      </c>
      <c r="CG1196" t="b">
        <f t="shared" si="1762"/>
        <v>0</v>
      </c>
      <c r="CH1196" t="b">
        <f t="shared" si="1763"/>
        <v>0</v>
      </c>
      <c r="CI1196" t="b">
        <f t="shared" si="1764"/>
        <v>0</v>
      </c>
      <c r="CJ1196" t="b">
        <f t="shared" si="1765"/>
        <v>0</v>
      </c>
      <c r="CK1196" t="b">
        <f t="shared" si="1766"/>
        <v>0</v>
      </c>
      <c r="CL1196" t="b">
        <f t="shared" si="1767"/>
        <v>0</v>
      </c>
      <c r="CM1196" t="b">
        <f t="shared" si="1768"/>
        <v>0</v>
      </c>
      <c r="CN1196" t="b">
        <f t="shared" si="1769"/>
        <v>0</v>
      </c>
      <c r="CO1196" t="b">
        <f t="shared" si="1770"/>
        <v>0</v>
      </c>
      <c r="CP1196" t="b">
        <f t="shared" si="1771"/>
        <v>0</v>
      </c>
      <c r="CQ1196" t="b">
        <f t="shared" si="1772"/>
        <v>0</v>
      </c>
      <c r="CR1196" t="b">
        <f t="shared" si="1773"/>
        <v>0</v>
      </c>
      <c r="CS1196" t="b">
        <f t="shared" si="1774"/>
        <v>0</v>
      </c>
      <c r="CT1196" t="b">
        <f t="shared" si="1775"/>
        <v>0</v>
      </c>
      <c r="CU1196" t="b">
        <f t="shared" si="1776"/>
        <v>0</v>
      </c>
      <c r="CV1196" t="b">
        <f t="shared" si="1777"/>
        <v>0</v>
      </c>
      <c r="CW1196" t="b">
        <f t="shared" si="1778"/>
        <v>0</v>
      </c>
      <c r="CX1196" t="b">
        <f t="shared" si="1779"/>
        <v>0</v>
      </c>
      <c r="CY1196" t="b">
        <f t="shared" si="1780"/>
        <v>0</v>
      </c>
      <c r="CZ1196" t="b">
        <f t="shared" si="1781"/>
        <v>0</v>
      </c>
      <c r="DA1196" t="b">
        <f t="shared" si="1782"/>
        <v>0</v>
      </c>
      <c r="DB1196" t="b">
        <f t="shared" si="1783"/>
        <v>0</v>
      </c>
      <c r="DC1196" t="b">
        <f t="shared" si="1784"/>
        <v>0</v>
      </c>
      <c r="DD1196" t="b">
        <f t="shared" si="1785"/>
        <v>0</v>
      </c>
    </row>
    <row r="1197" spans="1:108">
      <c r="A1197" t="s">
        <v>2373</v>
      </c>
      <c r="C1197" t="s">
        <v>2374</v>
      </c>
      <c r="G1197" t="s">
        <v>2356</v>
      </c>
      <c r="H1197" t="s">
        <v>7444</v>
      </c>
      <c r="I1197" t="s">
        <v>7417</v>
      </c>
      <c r="J1197" t="s">
        <v>139</v>
      </c>
      <c r="K1197" t="s">
        <v>139</v>
      </c>
      <c r="L1197" t="s">
        <v>6855</v>
      </c>
      <c r="M1197" t="s">
        <v>345</v>
      </c>
      <c r="N1197" t="s">
        <v>2375</v>
      </c>
      <c r="O1197" t="b">
        <f t="shared" si="1692"/>
        <v>1</v>
      </c>
      <c r="P1197" t="b">
        <f t="shared" si="1693"/>
        <v>1</v>
      </c>
      <c r="Q1197" t="b">
        <f t="shared" si="1694"/>
        <v>0</v>
      </c>
      <c r="R1197" t="b">
        <f t="shared" si="1695"/>
        <v>0</v>
      </c>
      <c r="S1197" t="b">
        <f t="shared" si="1696"/>
        <v>1</v>
      </c>
      <c r="T1197" t="b">
        <f t="shared" si="1697"/>
        <v>1</v>
      </c>
      <c r="U1197" t="b">
        <f t="shared" si="1698"/>
        <v>0</v>
      </c>
      <c r="V1197" t="b">
        <f t="shared" si="1699"/>
        <v>0</v>
      </c>
      <c r="W1197" t="b">
        <f t="shared" si="1700"/>
        <v>0</v>
      </c>
      <c r="X1197" t="b">
        <f t="shared" si="1701"/>
        <v>0</v>
      </c>
      <c r="Y1197" t="b">
        <f t="shared" si="1702"/>
        <v>0</v>
      </c>
      <c r="Z1197" t="b">
        <f t="shared" si="1703"/>
        <v>0</v>
      </c>
      <c r="AA1197" t="b">
        <f t="shared" si="1704"/>
        <v>0</v>
      </c>
      <c r="AB1197" t="b">
        <f t="shared" si="1705"/>
        <v>1</v>
      </c>
      <c r="AC1197" t="b">
        <f t="shared" si="1706"/>
        <v>0</v>
      </c>
      <c r="AD1197" t="b">
        <f t="shared" si="1707"/>
        <v>0</v>
      </c>
      <c r="AE1197" t="b">
        <f t="shared" si="1708"/>
        <v>0</v>
      </c>
      <c r="AF1197" t="b">
        <f t="shared" si="1709"/>
        <v>0</v>
      </c>
      <c r="AG1197" t="b">
        <f t="shared" si="1710"/>
        <v>0</v>
      </c>
      <c r="AH1197" t="b">
        <f t="shared" si="1711"/>
        <v>0</v>
      </c>
      <c r="AI1197" t="b">
        <f t="shared" si="1712"/>
        <v>1</v>
      </c>
      <c r="AJ1197" t="b">
        <f t="shared" si="1713"/>
        <v>0</v>
      </c>
      <c r="AK1197" t="b">
        <f t="shared" si="1714"/>
        <v>0</v>
      </c>
      <c r="AL1197" t="b">
        <f t="shared" si="1715"/>
        <v>0</v>
      </c>
      <c r="AM1197" t="b">
        <f t="shared" si="1716"/>
        <v>0</v>
      </c>
      <c r="AN1197" t="b">
        <f t="shared" si="1717"/>
        <v>0</v>
      </c>
      <c r="AO1197" t="b">
        <f t="shared" si="1718"/>
        <v>0</v>
      </c>
      <c r="AP1197" t="b">
        <f t="shared" si="1719"/>
        <v>0</v>
      </c>
      <c r="AQ1197" t="b">
        <f t="shared" si="1720"/>
        <v>0</v>
      </c>
      <c r="AR1197" t="b">
        <f t="shared" si="1721"/>
        <v>0</v>
      </c>
      <c r="AS1197" t="b">
        <f t="shared" si="1722"/>
        <v>0</v>
      </c>
      <c r="AT1197" t="b">
        <f t="shared" si="1723"/>
        <v>0</v>
      </c>
      <c r="AU1197" t="b">
        <f t="shared" si="1724"/>
        <v>0</v>
      </c>
      <c r="AV1197" t="b">
        <f t="shared" si="1725"/>
        <v>0</v>
      </c>
      <c r="AW1197" t="b">
        <f t="shared" si="1726"/>
        <v>0</v>
      </c>
      <c r="AX1197" t="b">
        <f t="shared" si="1727"/>
        <v>0</v>
      </c>
      <c r="AY1197" t="b">
        <f t="shared" si="1728"/>
        <v>0</v>
      </c>
      <c r="AZ1197" t="b">
        <f t="shared" si="1729"/>
        <v>0</v>
      </c>
      <c r="BA1197" t="b">
        <f t="shared" si="1730"/>
        <v>0</v>
      </c>
      <c r="BB1197" t="b">
        <f t="shared" si="1731"/>
        <v>0</v>
      </c>
      <c r="BC1197" t="b">
        <f t="shared" si="1732"/>
        <v>0</v>
      </c>
      <c r="BD1197" t="b">
        <f t="shared" si="1733"/>
        <v>0</v>
      </c>
      <c r="BE1197" t="b">
        <f t="shared" si="1734"/>
        <v>0</v>
      </c>
      <c r="BF1197" t="b">
        <f t="shared" si="1735"/>
        <v>0</v>
      </c>
      <c r="BG1197" t="b">
        <f t="shared" si="1736"/>
        <v>0</v>
      </c>
      <c r="BH1197" t="b">
        <f t="shared" si="1737"/>
        <v>0</v>
      </c>
      <c r="BI1197" t="b">
        <f t="shared" si="1738"/>
        <v>0</v>
      </c>
      <c r="BJ1197" t="b">
        <f t="shared" si="1739"/>
        <v>0</v>
      </c>
      <c r="BK1197" t="b">
        <f t="shared" si="1740"/>
        <v>0</v>
      </c>
      <c r="BL1197" t="b">
        <f t="shared" si="1741"/>
        <v>0</v>
      </c>
      <c r="BM1197" t="b">
        <f t="shared" si="1742"/>
        <v>0</v>
      </c>
      <c r="BN1197" t="b">
        <f t="shared" si="1743"/>
        <v>0</v>
      </c>
      <c r="BO1197" t="b">
        <f t="shared" si="1744"/>
        <v>0</v>
      </c>
      <c r="BP1197" t="b">
        <f t="shared" si="1745"/>
        <v>1</v>
      </c>
      <c r="BQ1197" t="b">
        <f t="shared" si="1746"/>
        <v>0</v>
      </c>
      <c r="BR1197" t="b">
        <f t="shared" si="1747"/>
        <v>0</v>
      </c>
      <c r="BS1197" t="b">
        <f t="shared" si="1748"/>
        <v>0</v>
      </c>
      <c r="BT1197" t="b">
        <f t="shared" si="1749"/>
        <v>0</v>
      </c>
      <c r="BU1197" t="b">
        <f t="shared" si="1750"/>
        <v>0</v>
      </c>
      <c r="BV1197" t="b">
        <f t="shared" si="1751"/>
        <v>0</v>
      </c>
      <c r="BW1197" t="b">
        <f t="shared" si="1752"/>
        <v>0</v>
      </c>
      <c r="BX1197" t="b">
        <f t="shared" si="1753"/>
        <v>0</v>
      </c>
      <c r="BY1197" t="b">
        <f t="shared" si="1754"/>
        <v>0</v>
      </c>
      <c r="BZ1197" t="b">
        <f t="shared" si="1755"/>
        <v>0</v>
      </c>
      <c r="CA1197" t="b">
        <f t="shared" si="1756"/>
        <v>0</v>
      </c>
      <c r="CB1197" t="b">
        <f t="shared" si="1757"/>
        <v>0</v>
      </c>
      <c r="CC1197" t="b">
        <f t="shared" si="1758"/>
        <v>0</v>
      </c>
      <c r="CD1197" t="b">
        <f t="shared" si="1759"/>
        <v>0</v>
      </c>
      <c r="CE1197" t="b">
        <f t="shared" si="1760"/>
        <v>0</v>
      </c>
      <c r="CF1197" t="b">
        <f t="shared" si="1761"/>
        <v>0</v>
      </c>
      <c r="CG1197" t="b">
        <f t="shared" si="1762"/>
        <v>1</v>
      </c>
      <c r="CH1197" t="b">
        <f t="shared" si="1763"/>
        <v>0</v>
      </c>
      <c r="CI1197" t="b">
        <f t="shared" si="1764"/>
        <v>0</v>
      </c>
      <c r="CJ1197" t="b">
        <f t="shared" si="1765"/>
        <v>0</v>
      </c>
      <c r="CK1197" t="b">
        <f t="shared" si="1766"/>
        <v>0</v>
      </c>
      <c r="CL1197" t="b">
        <f t="shared" si="1767"/>
        <v>0</v>
      </c>
      <c r="CM1197" t="b">
        <f t="shared" si="1768"/>
        <v>0</v>
      </c>
      <c r="CN1197" t="b">
        <f t="shared" si="1769"/>
        <v>0</v>
      </c>
      <c r="CO1197" t="b">
        <f t="shared" si="1770"/>
        <v>0</v>
      </c>
      <c r="CP1197" t="b">
        <f t="shared" si="1771"/>
        <v>0</v>
      </c>
      <c r="CQ1197" t="b">
        <f t="shared" si="1772"/>
        <v>0</v>
      </c>
      <c r="CR1197" t="b">
        <f t="shared" si="1773"/>
        <v>0</v>
      </c>
      <c r="CS1197" t="b">
        <f t="shared" si="1774"/>
        <v>0</v>
      </c>
      <c r="CT1197" t="b">
        <f t="shared" si="1775"/>
        <v>0</v>
      </c>
      <c r="CU1197" t="b">
        <f t="shared" si="1776"/>
        <v>0</v>
      </c>
      <c r="CV1197" t="b">
        <f t="shared" si="1777"/>
        <v>0</v>
      </c>
      <c r="CW1197" t="b">
        <f t="shared" si="1778"/>
        <v>0</v>
      </c>
      <c r="CX1197" t="b">
        <f t="shared" si="1779"/>
        <v>0</v>
      </c>
      <c r="CY1197" t="b">
        <f t="shared" si="1780"/>
        <v>0</v>
      </c>
      <c r="CZ1197" t="b">
        <f t="shared" si="1781"/>
        <v>0</v>
      </c>
      <c r="DA1197" t="b">
        <f t="shared" si="1782"/>
        <v>0</v>
      </c>
      <c r="DB1197" t="b">
        <f t="shared" si="1783"/>
        <v>0</v>
      </c>
      <c r="DC1197" t="b">
        <f t="shared" si="1784"/>
        <v>0</v>
      </c>
      <c r="DD1197" t="b">
        <f t="shared" si="1785"/>
        <v>0</v>
      </c>
    </row>
    <row r="1198" spans="1:108">
      <c r="A1198" t="s">
        <v>2376</v>
      </c>
      <c r="C1198" t="s">
        <v>2377</v>
      </c>
      <c r="G1198" t="s">
        <v>2356</v>
      </c>
      <c r="H1198" t="s">
        <v>7444</v>
      </c>
      <c r="I1198" t="s">
        <v>7417</v>
      </c>
      <c r="J1198" t="s">
        <v>16</v>
      </c>
      <c r="K1198" t="s">
        <v>16</v>
      </c>
      <c r="L1198" t="s">
        <v>7626</v>
      </c>
      <c r="M1198" t="s">
        <v>6079</v>
      </c>
      <c r="N1198" t="s">
        <v>2378</v>
      </c>
      <c r="O1198" t="b">
        <f t="shared" si="1692"/>
        <v>1</v>
      </c>
      <c r="P1198" t="b">
        <f t="shared" si="1693"/>
        <v>1</v>
      </c>
      <c r="Q1198" t="b">
        <f t="shared" si="1694"/>
        <v>1</v>
      </c>
      <c r="R1198" t="b">
        <f t="shared" si="1695"/>
        <v>1</v>
      </c>
      <c r="S1198" t="b">
        <f t="shared" si="1696"/>
        <v>1</v>
      </c>
      <c r="T1198" t="b">
        <f t="shared" si="1697"/>
        <v>0</v>
      </c>
      <c r="U1198" t="b">
        <f t="shared" si="1698"/>
        <v>1</v>
      </c>
      <c r="V1198" t="b">
        <f t="shared" si="1699"/>
        <v>1</v>
      </c>
      <c r="W1198" t="b">
        <f t="shared" si="1700"/>
        <v>1</v>
      </c>
      <c r="X1198" t="b">
        <f t="shared" si="1701"/>
        <v>1</v>
      </c>
      <c r="Y1198" t="b">
        <f t="shared" si="1702"/>
        <v>1</v>
      </c>
      <c r="Z1198" t="b">
        <f t="shared" si="1703"/>
        <v>0</v>
      </c>
      <c r="AA1198" t="b">
        <f t="shared" si="1704"/>
        <v>1</v>
      </c>
      <c r="AB1198" t="b">
        <f t="shared" si="1705"/>
        <v>1</v>
      </c>
      <c r="AC1198" t="b">
        <f t="shared" si="1706"/>
        <v>0</v>
      </c>
      <c r="AD1198" t="b">
        <f t="shared" si="1707"/>
        <v>0</v>
      </c>
      <c r="AE1198" t="b">
        <f t="shared" si="1708"/>
        <v>0</v>
      </c>
      <c r="AF1198" t="b">
        <f t="shared" si="1709"/>
        <v>0</v>
      </c>
      <c r="AG1198" t="b">
        <f t="shared" si="1710"/>
        <v>0</v>
      </c>
      <c r="AH1198" t="b">
        <f t="shared" si="1711"/>
        <v>1</v>
      </c>
      <c r="AI1198" t="b">
        <f t="shared" si="1712"/>
        <v>1</v>
      </c>
      <c r="AJ1198" t="b">
        <f t="shared" si="1713"/>
        <v>0</v>
      </c>
      <c r="AK1198" t="b">
        <f t="shared" si="1714"/>
        <v>0</v>
      </c>
      <c r="AL1198" t="b">
        <f t="shared" si="1715"/>
        <v>0</v>
      </c>
      <c r="AM1198" t="b">
        <f t="shared" si="1716"/>
        <v>0</v>
      </c>
      <c r="AN1198" t="b">
        <f t="shared" si="1717"/>
        <v>0</v>
      </c>
      <c r="AO1198" t="b">
        <f t="shared" si="1718"/>
        <v>0</v>
      </c>
      <c r="AP1198" t="b">
        <f t="shared" si="1719"/>
        <v>0</v>
      </c>
      <c r="AQ1198" t="b">
        <f t="shared" si="1720"/>
        <v>0</v>
      </c>
      <c r="AR1198" t="b">
        <f t="shared" si="1721"/>
        <v>0</v>
      </c>
      <c r="AS1198" t="b">
        <f t="shared" si="1722"/>
        <v>0</v>
      </c>
      <c r="AT1198" t="b">
        <f t="shared" si="1723"/>
        <v>0</v>
      </c>
      <c r="AU1198" t="b">
        <f t="shared" si="1724"/>
        <v>0</v>
      </c>
      <c r="AV1198" t="b">
        <f t="shared" si="1725"/>
        <v>1</v>
      </c>
      <c r="AW1198" t="b">
        <f t="shared" si="1726"/>
        <v>1</v>
      </c>
      <c r="AX1198" t="b">
        <f t="shared" si="1727"/>
        <v>0</v>
      </c>
      <c r="AY1198" t="b">
        <f t="shared" si="1728"/>
        <v>0</v>
      </c>
      <c r="AZ1198" t="b">
        <f t="shared" si="1729"/>
        <v>0</v>
      </c>
      <c r="BA1198" t="b">
        <f t="shared" si="1730"/>
        <v>0</v>
      </c>
      <c r="BB1198" t="b">
        <f t="shared" si="1731"/>
        <v>0</v>
      </c>
      <c r="BC1198" t="b">
        <f t="shared" si="1732"/>
        <v>1</v>
      </c>
      <c r="BD1198" t="b">
        <f t="shared" si="1733"/>
        <v>0</v>
      </c>
      <c r="BE1198" t="b">
        <f t="shared" si="1734"/>
        <v>0</v>
      </c>
      <c r="BF1198" t="b">
        <f t="shared" si="1735"/>
        <v>1</v>
      </c>
      <c r="BG1198" t="b">
        <f t="shared" si="1736"/>
        <v>0</v>
      </c>
      <c r="BH1198" t="b">
        <f t="shared" si="1737"/>
        <v>1</v>
      </c>
      <c r="BI1198" t="b">
        <f t="shared" si="1738"/>
        <v>0</v>
      </c>
      <c r="BJ1198" t="b">
        <f t="shared" si="1739"/>
        <v>0</v>
      </c>
      <c r="BK1198" t="b">
        <f t="shared" si="1740"/>
        <v>0</v>
      </c>
      <c r="BL1198" t="b">
        <f t="shared" si="1741"/>
        <v>1</v>
      </c>
      <c r="BM1198" t="b">
        <f t="shared" si="1742"/>
        <v>0</v>
      </c>
      <c r="BN1198" t="b">
        <f t="shared" si="1743"/>
        <v>0</v>
      </c>
      <c r="BO1198" t="b">
        <f t="shared" si="1744"/>
        <v>0</v>
      </c>
      <c r="BP1198" t="b">
        <f t="shared" si="1745"/>
        <v>0</v>
      </c>
      <c r="BQ1198" t="b">
        <f t="shared" si="1746"/>
        <v>1</v>
      </c>
      <c r="BR1198" t="b">
        <f t="shared" si="1747"/>
        <v>1</v>
      </c>
      <c r="BS1198" t="b">
        <f t="shared" si="1748"/>
        <v>0</v>
      </c>
      <c r="BT1198" t="b">
        <f t="shared" si="1749"/>
        <v>0</v>
      </c>
      <c r="BU1198" t="b">
        <f t="shared" si="1750"/>
        <v>1</v>
      </c>
      <c r="BV1198" t="b">
        <f t="shared" si="1751"/>
        <v>1</v>
      </c>
      <c r="BW1198" t="b">
        <f t="shared" si="1752"/>
        <v>0</v>
      </c>
      <c r="BX1198" t="b">
        <f t="shared" si="1753"/>
        <v>0</v>
      </c>
      <c r="BY1198" t="b">
        <f t="shared" si="1754"/>
        <v>1</v>
      </c>
      <c r="BZ1198" t="b">
        <f t="shared" si="1755"/>
        <v>0</v>
      </c>
      <c r="CA1198" t="b">
        <f t="shared" si="1756"/>
        <v>0</v>
      </c>
      <c r="CB1198" t="b">
        <f t="shared" si="1757"/>
        <v>0</v>
      </c>
      <c r="CC1198" t="b">
        <f t="shared" si="1758"/>
        <v>0</v>
      </c>
      <c r="CD1198" t="b">
        <f t="shared" si="1759"/>
        <v>0</v>
      </c>
      <c r="CE1198" t="b">
        <f t="shared" si="1760"/>
        <v>0</v>
      </c>
      <c r="CF1198" t="b">
        <f t="shared" si="1761"/>
        <v>0</v>
      </c>
      <c r="CG1198" t="b">
        <f t="shared" si="1762"/>
        <v>1</v>
      </c>
      <c r="CH1198" t="b">
        <f t="shared" si="1763"/>
        <v>0</v>
      </c>
      <c r="CI1198" t="b">
        <f t="shared" si="1764"/>
        <v>0</v>
      </c>
      <c r="CJ1198" t="b">
        <f t="shared" si="1765"/>
        <v>1</v>
      </c>
      <c r="CK1198" t="b">
        <f t="shared" si="1766"/>
        <v>1</v>
      </c>
      <c r="CL1198" t="b">
        <f t="shared" si="1767"/>
        <v>0</v>
      </c>
      <c r="CM1198" t="b">
        <f t="shared" si="1768"/>
        <v>1</v>
      </c>
      <c r="CN1198" t="b">
        <f t="shared" si="1769"/>
        <v>0</v>
      </c>
      <c r="CO1198" t="b">
        <f t="shared" si="1770"/>
        <v>0</v>
      </c>
      <c r="CP1198" t="b">
        <f t="shared" si="1771"/>
        <v>0</v>
      </c>
      <c r="CQ1198" t="b">
        <f t="shared" si="1772"/>
        <v>0</v>
      </c>
      <c r="CR1198" t="b">
        <f t="shared" si="1773"/>
        <v>0</v>
      </c>
      <c r="CS1198" t="b">
        <f t="shared" si="1774"/>
        <v>0</v>
      </c>
      <c r="CT1198" t="b">
        <f t="shared" si="1775"/>
        <v>0</v>
      </c>
      <c r="CU1198" t="b">
        <f t="shared" si="1776"/>
        <v>0</v>
      </c>
      <c r="CV1198" t="b">
        <f t="shared" si="1777"/>
        <v>0</v>
      </c>
      <c r="CW1198" t="b">
        <f t="shared" si="1778"/>
        <v>0</v>
      </c>
      <c r="CX1198" t="b">
        <f t="shared" si="1779"/>
        <v>0</v>
      </c>
      <c r="CY1198" t="b">
        <f t="shared" si="1780"/>
        <v>0</v>
      </c>
      <c r="CZ1198" t="b">
        <f t="shared" si="1781"/>
        <v>0</v>
      </c>
      <c r="DA1198" t="b">
        <f t="shared" si="1782"/>
        <v>0</v>
      </c>
      <c r="DB1198" t="b">
        <f t="shared" si="1783"/>
        <v>0</v>
      </c>
      <c r="DC1198" t="b">
        <f t="shared" si="1784"/>
        <v>0</v>
      </c>
      <c r="DD1198" t="b">
        <f t="shared" si="1785"/>
        <v>0</v>
      </c>
    </row>
    <row r="1199" spans="1:108">
      <c r="A1199" s="4" t="s">
        <v>2379</v>
      </c>
      <c r="C1199" t="s">
        <v>2377</v>
      </c>
      <c r="D1199" s="4"/>
      <c r="E1199" s="4"/>
      <c r="G1199" t="s">
        <v>2356</v>
      </c>
      <c r="H1199" t="s">
        <v>7444</v>
      </c>
      <c r="I1199" t="s">
        <v>7417</v>
      </c>
      <c r="J1199" s="4" t="s">
        <v>139</v>
      </c>
      <c r="K1199" s="4" t="s">
        <v>139</v>
      </c>
      <c r="L1199" s="4" t="s">
        <v>6856</v>
      </c>
      <c r="M1199" t="s">
        <v>7575</v>
      </c>
      <c r="N1199" s="86" t="s">
        <v>7574</v>
      </c>
      <c r="O1199" s="6" t="b">
        <f t="shared" si="1692"/>
        <v>1</v>
      </c>
      <c r="P1199" s="4" t="b">
        <f t="shared" si="1693"/>
        <v>1</v>
      </c>
      <c r="Q1199" s="4" t="b">
        <f t="shared" si="1694"/>
        <v>1</v>
      </c>
      <c r="R1199" s="4" t="b">
        <f t="shared" si="1695"/>
        <v>1</v>
      </c>
      <c r="S1199" s="6" t="b">
        <f t="shared" si="1696"/>
        <v>1</v>
      </c>
      <c r="T1199" s="6" t="b">
        <f t="shared" si="1697"/>
        <v>1</v>
      </c>
      <c r="U1199" s="6" t="b">
        <f t="shared" si="1698"/>
        <v>1</v>
      </c>
      <c r="V1199" s="6" t="b">
        <f t="shared" si="1699"/>
        <v>1</v>
      </c>
      <c r="W1199" s="6" t="b">
        <f t="shared" si="1700"/>
        <v>1</v>
      </c>
      <c r="X1199" s="6" t="b">
        <f t="shared" si="1701"/>
        <v>1</v>
      </c>
      <c r="Y1199" s="6" t="b">
        <f t="shared" si="1702"/>
        <v>1</v>
      </c>
      <c r="Z1199" s="6" t="b">
        <f t="shared" si="1703"/>
        <v>1</v>
      </c>
      <c r="AA1199" s="6" t="b">
        <f t="shared" si="1704"/>
        <v>1</v>
      </c>
      <c r="AB1199" s="4" t="b">
        <f t="shared" si="1705"/>
        <v>1</v>
      </c>
      <c r="AC1199" s="4" t="b">
        <f t="shared" si="1706"/>
        <v>0</v>
      </c>
      <c r="AD1199" s="4" t="b">
        <f t="shared" si="1707"/>
        <v>1</v>
      </c>
      <c r="AE1199" s="4" t="b">
        <f t="shared" si="1708"/>
        <v>1</v>
      </c>
      <c r="AF1199" s="4" t="b">
        <f t="shared" si="1709"/>
        <v>1</v>
      </c>
      <c r="AG1199" s="4" t="b">
        <f t="shared" si="1710"/>
        <v>0</v>
      </c>
      <c r="AH1199" s="4" t="b">
        <f t="shared" si="1711"/>
        <v>1</v>
      </c>
      <c r="AI1199" s="4" t="b">
        <f t="shared" si="1712"/>
        <v>0</v>
      </c>
      <c r="AJ1199" s="4" t="b">
        <f t="shared" si="1713"/>
        <v>0</v>
      </c>
      <c r="AK1199" s="4" t="b">
        <f t="shared" si="1714"/>
        <v>0</v>
      </c>
      <c r="AL1199" s="4" t="b">
        <f t="shared" si="1715"/>
        <v>1</v>
      </c>
      <c r="AM1199" s="4" t="b">
        <f t="shared" si="1716"/>
        <v>1</v>
      </c>
      <c r="AN1199" s="4" t="b">
        <f t="shared" si="1717"/>
        <v>1</v>
      </c>
      <c r="AO1199" s="4" t="b">
        <f t="shared" si="1718"/>
        <v>0</v>
      </c>
      <c r="AP1199" s="4" t="b">
        <f t="shared" si="1719"/>
        <v>1</v>
      </c>
      <c r="AQ1199" s="4" t="b">
        <f t="shared" si="1720"/>
        <v>0</v>
      </c>
      <c r="AR1199" s="4" t="b">
        <f t="shared" si="1721"/>
        <v>0</v>
      </c>
      <c r="AS1199" s="4" t="b">
        <f t="shared" si="1722"/>
        <v>0</v>
      </c>
      <c r="AT1199" s="4" t="b">
        <f t="shared" si="1723"/>
        <v>1</v>
      </c>
      <c r="AU1199" s="4" t="b">
        <f t="shared" si="1724"/>
        <v>1</v>
      </c>
      <c r="AV1199" s="4" t="b">
        <f t="shared" si="1725"/>
        <v>1</v>
      </c>
      <c r="AW1199" s="4" t="b">
        <f t="shared" si="1726"/>
        <v>1</v>
      </c>
      <c r="AX1199" s="4" t="b">
        <f t="shared" si="1727"/>
        <v>1</v>
      </c>
      <c r="AY1199" s="4" t="b">
        <f t="shared" si="1728"/>
        <v>1</v>
      </c>
      <c r="AZ1199" s="4" t="b">
        <f t="shared" si="1729"/>
        <v>1</v>
      </c>
      <c r="BA1199" s="4" t="b">
        <f t="shared" si="1730"/>
        <v>1</v>
      </c>
      <c r="BB1199" s="4" t="b">
        <f t="shared" si="1731"/>
        <v>0</v>
      </c>
      <c r="BC1199" s="4" t="b">
        <f t="shared" si="1732"/>
        <v>1</v>
      </c>
      <c r="BD1199" s="4" t="b">
        <f t="shared" si="1733"/>
        <v>0</v>
      </c>
      <c r="BE1199" s="4" t="b">
        <f t="shared" si="1734"/>
        <v>0</v>
      </c>
      <c r="BF1199" s="4" t="b">
        <f t="shared" si="1735"/>
        <v>1</v>
      </c>
      <c r="BG1199" s="4" t="b">
        <f t="shared" si="1736"/>
        <v>1</v>
      </c>
      <c r="BH1199" s="4" t="b">
        <f t="shared" si="1737"/>
        <v>0</v>
      </c>
      <c r="BI1199" s="4" t="b">
        <f t="shared" si="1738"/>
        <v>0</v>
      </c>
      <c r="BJ1199" s="4" t="b">
        <f t="shared" si="1739"/>
        <v>0</v>
      </c>
      <c r="BK1199" s="4" t="b">
        <f t="shared" si="1740"/>
        <v>0</v>
      </c>
      <c r="BL1199" s="4" t="b">
        <f t="shared" si="1741"/>
        <v>1</v>
      </c>
      <c r="BM1199" s="4" t="b">
        <f t="shared" si="1742"/>
        <v>1</v>
      </c>
      <c r="BN1199" s="4" t="b">
        <f t="shared" si="1743"/>
        <v>1</v>
      </c>
      <c r="BO1199" s="4" t="b">
        <f t="shared" si="1744"/>
        <v>1</v>
      </c>
      <c r="BP1199" s="4" t="b">
        <f t="shared" si="1745"/>
        <v>1</v>
      </c>
      <c r="BQ1199" s="4" t="b">
        <f t="shared" si="1746"/>
        <v>1</v>
      </c>
      <c r="BR1199" s="4" t="b">
        <f t="shared" si="1747"/>
        <v>1</v>
      </c>
      <c r="BS1199" s="4" t="b">
        <f t="shared" si="1748"/>
        <v>1</v>
      </c>
      <c r="BT1199" s="4" t="b">
        <f t="shared" si="1749"/>
        <v>1</v>
      </c>
      <c r="BU1199" s="4" t="b">
        <f t="shared" si="1750"/>
        <v>1</v>
      </c>
      <c r="BV1199" s="4" t="b">
        <f t="shared" si="1751"/>
        <v>0</v>
      </c>
      <c r="BW1199" s="4" t="b">
        <f t="shared" si="1752"/>
        <v>0</v>
      </c>
      <c r="BX1199" s="4" t="b">
        <f t="shared" si="1753"/>
        <v>1</v>
      </c>
      <c r="BY1199" s="4" t="b">
        <f t="shared" si="1754"/>
        <v>1</v>
      </c>
      <c r="BZ1199" s="4" t="b">
        <f t="shared" si="1755"/>
        <v>0</v>
      </c>
      <c r="CA1199" s="4" t="b">
        <f t="shared" si="1756"/>
        <v>0</v>
      </c>
      <c r="CB1199" s="4" t="b">
        <f t="shared" si="1757"/>
        <v>1</v>
      </c>
      <c r="CC1199" s="4" t="b">
        <f t="shared" si="1758"/>
        <v>1</v>
      </c>
      <c r="CD1199" s="4" t="b">
        <f t="shared" si="1759"/>
        <v>0</v>
      </c>
      <c r="CE1199" s="4" t="b">
        <f t="shared" si="1760"/>
        <v>1</v>
      </c>
      <c r="CF1199" s="4" t="b">
        <f t="shared" si="1761"/>
        <v>1</v>
      </c>
      <c r="CG1199" s="4" t="b">
        <f t="shared" si="1762"/>
        <v>1</v>
      </c>
      <c r="CH1199" s="4" t="b">
        <f t="shared" si="1763"/>
        <v>1</v>
      </c>
      <c r="CI1199" s="4" t="b">
        <f t="shared" si="1764"/>
        <v>0</v>
      </c>
      <c r="CJ1199" s="4" t="b">
        <f t="shared" si="1765"/>
        <v>0</v>
      </c>
      <c r="CK1199" s="4" t="b">
        <f t="shared" si="1766"/>
        <v>1</v>
      </c>
      <c r="CL1199" s="4" t="b">
        <f t="shared" si="1767"/>
        <v>0</v>
      </c>
      <c r="CM1199" s="4" t="b">
        <f t="shared" si="1768"/>
        <v>1</v>
      </c>
      <c r="CN1199" s="4" t="b">
        <f t="shared" si="1769"/>
        <v>0</v>
      </c>
      <c r="CO1199" s="4" t="b">
        <f t="shared" si="1770"/>
        <v>0</v>
      </c>
      <c r="CP1199" s="4" t="b">
        <f t="shared" si="1771"/>
        <v>0</v>
      </c>
      <c r="CQ1199" s="4" t="b">
        <f t="shared" si="1772"/>
        <v>0</v>
      </c>
      <c r="CR1199" s="4" t="b">
        <f t="shared" si="1773"/>
        <v>0</v>
      </c>
      <c r="CS1199" s="4" t="b">
        <f t="shared" si="1774"/>
        <v>0</v>
      </c>
      <c r="CT1199" s="4" t="b">
        <f t="shared" si="1775"/>
        <v>0</v>
      </c>
      <c r="CU1199" s="4" t="b">
        <f t="shared" si="1776"/>
        <v>0</v>
      </c>
      <c r="CV1199" s="4" t="b">
        <f t="shared" si="1777"/>
        <v>0</v>
      </c>
      <c r="CW1199" s="4" t="b">
        <f t="shared" si="1778"/>
        <v>0</v>
      </c>
      <c r="CX1199" s="4" t="b">
        <f t="shared" si="1779"/>
        <v>0</v>
      </c>
      <c r="CY1199" s="4" t="b">
        <f t="shared" si="1780"/>
        <v>0</v>
      </c>
      <c r="CZ1199" s="4" t="b">
        <f t="shared" si="1781"/>
        <v>1</v>
      </c>
      <c r="DA1199" s="4" t="b">
        <f t="shared" si="1782"/>
        <v>0</v>
      </c>
      <c r="DB1199" s="4" t="b">
        <f t="shared" si="1783"/>
        <v>0</v>
      </c>
      <c r="DC1199" s="4" t="b">
        <f t="shared" si="1784"/>
        <v>0</v>
      </c>
      <c r="DD1199" s="4" t="b">
        <f t="shared" si="1785"/>
        <v>1</v>
      </c>
    </row>
    <row r="1200" spans="1:108">
      <c r="A1200" s="4" t="s">
        <v>2380</v>
      </c>
      <c r="C1200" t="s">
        <v>2381</v>
      </c>
      <c r="D1200" s="4"/>
      <c r="E1200" s="4"/>
      <c r="G1200" t="s">
        <v>2356</v>
      </c>
      <c r="H1200" t="s">
        <v>7444</v>
      </c>
      <c r="I1200" t="s">
        <v>7417</v>
      </c>
      <c r="J1200" s="4" t="s">
        <v>16</v>
      </c>
      <c r="K1200" s="4" t="s">
        <v>16</v>
      </c>
      <c r="L1200" s="88" t="s">
        <v>7707</v>
      </c>
      <c r="M1200" s="4" t="s">
        <v>115</v>
      </c>
      <c r="N1200" s="88" t="s">
        <v>7706</v>
      </c>
      <c r="O1200" s="4" t="b">
        <f t="shared" si="1692"/>
        <v>1</v>
      </c>
      <c r="P1200" s="4" t="b">
        <f t="shared" si="1693"/>
        <v>1</v>
      </c>
      <c r="Q1200" s="4" t="b">
        <f t="shared" si="1694"/>
        <v>1</v>
      </c>
      <c r="R1200" s="4" t="b">
        <f t="shared" si="1695"/>
        <v>1</v>
      </c>
      <c r="S1200" s="4" t="b">
        <f t="shared" si="1696"/>
        <v>1</v>
      </c>
      <c r="T1200" s="4" t="b">
        <f t="shared" si="1697"/>
        <v>1</v>
      </c>
      <c r="U1200" s="4" t="b">
        <f t="shared" si="1698"/>
        <v>1</v>
      </c>
      <c r="V1200" s="4" t="b">
        <f t="shared" si="1699"/>
        <v>1</v>
      </c>
      <c r="W1200" s="4" t="b">
        <f t="shared" si="1700"/>
        <v>1</v>
      </c>
      <c r="X1200" s="4" t="b">
        <f t="shared" si="1701"/>
        <v>0</v>
      </c>
      <c r="Y1200" s="4" t="b">
        <f t="shared" si="1702"/>
        <v>1</v>
      </c>
      <c r="Z1200" s="4" t="b">
        <f t="shared" si="1703"/>
        <v>0</v>
      </c>
      <c r="AA1200" s="4" t="b">
        <f t="shared" si="1704"/>
        <v>1</v>
      </c>
      <c r="AB1200" s="4" t="b">
        <f t="shared" si="1705"/>
        <v>1</v>
      </c>
      <c r="AC1200" s="4" t="b">
        <f t="shared" si="1706"/>
        <v>0</v>
      </c>
      <c r="AD1200" s="4" t="b">
        <f t="shared" si="1707"/>
        <v>1</v>
      </c>
      <c r="AE1200" s="4" t="b">
        <f t="shared" si="1708"/>
        <v>0</v>
      </c>
      <c r="AF1200" s="4" t="b">
        <f t="shared" si="1709"/>
        <v>0</v>
      </c>
      <c r="AG1200" s="4" t="b">
        <f t="shared" si="1710"/>
        <v>1</v>
      </c>
      <c r="AH1200" s="4" t="b">
        <f t="shared" si="1711"/>
        <v>1</v>
      </c>
      <c r="AI1200" s="4" t="b">
        <f t="shared" si="1712"/>
        <v>1</v>
      </c>
      <c r="AJ1200" s="4" t="b">
        <f t="shared" si="1713"/>
        <v>0</v>
      </c>
      <c r="AK1200" s="4" t="b">
        <f t="shared" si="1714"/>
        <v>0</v>
      </c>
      <c r="AL1200" s="4" t="b">
        <f t="shared" si="1715"/>
        <v>0</v>
      </c>
      <c r="AM1200" s="4" t="b">
        <f t="shared" si="1716"/>
        <v>1</v>
      </c>
      <c r="AN1200" s="4" t="b">
        <f t="shared" si="1717"/>
        <v>0</v>
      </c>
      <c r="AO1200" s="4" t="b">
        <f t="shared" si="1718"/>
        <v>0</v>
      </c>
      <c r="AP1200" s="4" t="b">
        <f t="shared" si="1719"/>
        <v>0</v>
      </c>
      <c r="AQ1200" s="4" t="b">
        <f t="shared" si="1720"/>
        <v>1</v>
      </c>
      <c r="AR1200" s="4" t="b">
        <f t="shared" si="1721"/>
        <v>0</v>
      </c>
      <c r="AS1200" s="4" t="b">
        <f t="shared" si="1722"/>
        <v>0</v>
      </c>
      <c r="AT1200" s="4" t="b">
        <f t="shared" si="1723"/>
        <v>0</v>
      </c>
      <c r="AU1200" s="4" t="b">
        <f t="shared" si="1724"/>
        <v>0</v>
      </c>
      <c r="AV1200" s="4" t="b">
        <f t="shared" si="1725"/>
        <v>1</v>
      </c>
      <c r="AW1200" s="4" t="b">
        <f t="shared" si="1726"/>
        <v>0</v>
      </c>
      <c r="AX1200" s="4" t="b">
        <f t="shared" si="1727"/>
        <v>0</v>
      </c>
      <c r="AY1200" s="4" t="b">
        <f t="shared" si="1728"/>
        <v>0</v>
      </c>
      <c r="AZ1200" s="4" t="b">
        <f t="shared" si="1729"/>
        <v>0</v>
      </c>
      <c r="BA1200" s="4" t="b">
        <f t="shared" si="1730"/>
        <v>0</v>
      </c>
      <c r="BB1200" s="4" t="b">
        <f t="shared" si="1731"/>
        <v>0</v>
      </c>
      <c r="BC1200" s="4" t="b">
        <f t="shared" si="1732"/>
        <v>1</v>
      </c>
      <c r="BD1200" s="4" t="b">
        <f t="shared" si="1733"/>
        <v>0</v>
      </c>
      <c r="BE1200" s="4" t="b">
        <f t="shared" si="1734"/>
        <v>0</v>
      </c>
      <c r="BF1200" s="4" t="b">
        <f t="shared" si="1735"/>
        <v>0</v>
      </c>
      <c r="BG1200" s="4" t="b">
        <f t="shared" si="1736"/>
        <v>1</v>
      </c>
      <c r="BH1200" s="4" t="b">
        <f t="shared" si="1737"/>
        <v>1</v>
      </c>
      <c r="BI1200" s="4" t="b">
        <f t="shared" si="1738"/>
        <v>0</v>
      </c>
      <c r="BJ1200" s="4" t="b">
        <f t="shared" si="1739"/>
        <v>0</v>
      </c>
      <c r="BK1200" s="4" t="b">
        <f t="shared" si="1740"/>
        <v>0</v>
      </c>
      <c r="BL1200" s="4" t="b">
        <f t="shared" si="1741"/>
        <v>0</v>
      </c>
      <c r="BM1200" s="4" t="b">
        <f t="shared" si="1742"/>
        <v>0</v>
      </c>
      <c r="BN1200" s="4" t="b">
        <f t="shared" si="1743"/>
        <v>0</v>
      </c>
      <c r="BO1200" s="4" t="b">
        <f t="shared" si="1744"/>
        <v>1</v>
      </c>
      <c r="BP1200" s="4" t="b">
        <f t="shared" si="1745"/>
        <v>0</v>
      </c>
      <c r="BQ1200" s="4" t="b">
        <f t="shared" si="1746"/>
        <v>0</v>
      </c>
      <c r="BR1200" s="4" t="b">
        <f t="shared" si="1747"/>
        <v>0</v>
      </c>
      <c r="BS1200" s="4" t="b">
        <f t="shared" si="1748"/>
        <v>1</v>
      </c>
      <c r="BT1200" s="4" t="b">
        <f t="shared" si="1749"/>
        <v>0</v>
      </c>
      <c r="BU1200" s="4" t="b">
        <f t="shared" si="1750"/>
        <v>0</v>
      </c>
      <c r="BV1200" s="4" t="b">
        <f t="shared" si="1751"/>
        <v>1</v>
      </c>
      <c r="BW1200" s="4" t="b">
        <f t="shared" si="1752"/>
        <v>0</v>
      </c>
      <c r="BX1200" s="4" t="b">
        <f t="shared" si="1753"/>
        <v>0</v>
      </c>
      <c r="BY1200" s="4" t="b">
        <f t="shared" si="1754"/>
        <v>0</v>
      </c>
      <c r="BZ1200" s="4" t="b">
        <f t="shared" si="1755"/>
        <v>0</v>
      </c>
      <c r="CA1200" s="4" t="b">
        <f t="shared" si="1756"/>
        <v>0</v>
      </c>
      <c r="CB1200" s="4" t="b">
        <f t="shared" si="1757"/>
        <v>0</v>
      </c>
      <c r="CC1200" s="4" t="b">
        <f t="shared" si="1758"/>
        <v>1</v>
      </c>
      <c r="CD1200" s="4" t="b">
        <f t="shared" si="1759"/>
        <v>0</v>
      </c>
      <c r="CE1200" s="4" t="b">
        <f t="shared" si="1760"/>
        <v>0</v>
      </c>
      <c r="CF1200" s="4" t="b">
        <f t="shared" si="1761"/>
        <v>0</v>
      </c>
      <c r="CG1200" s="4" t="b">
        <f t="shared" si="1762"/>
        <v>1</v>
      </c>
      <c r="CH1200" s="4" t="b">
        <f t="shared" si="1763"/>
        <v>0</v>
      </c>
      <c r="CI1200" s="4" t="b">
        <f t="shared" si="1764"/>
        <v>0</v>
      </c>
      <c r="CJ1200" s="4" t="b">
        <f t="shared" si="1765"/>
        <v>0</v>
      </c>
      <c r="CK1200" s="4" t="b">
        <f t="shared" si="1766"/>
        <v>0</v>
      </c>
      <c r="CL1200" s="4" t="b">
        <f t="shared" si="1767"/>
        <v>0</v>
      </c>
      <c r="CM1200" s="4" t="b">
        <f t="shared" si="1768"/>
        <v>0</v>
      </c>
      <c r="CN1200" s="4" t="b">
        <f t="shared" si="1769"/>
        <v>0</v>
      </c>
      <c r="CO1200" s="4" t="b">
        <f t="shared" si="1770"/>
        <v>0</v>
      </c>
      <c r="CP1200" s="4" t="b">
        <f t="shared" si="1771"/>
        <v>0</v>
      </c>
      <c r="CQ1200" s="4" t="b">
        <f t="shared" si="1772"/>
        <v>0</v>
      </c>
      <c r="CR1200" s="4" t="b">
        <f t="shared" si="1773"/>
        <v>0</v>
      </c>
      <c r="CS1200" s="4" t="b">
        <f t="shared" si="1774"/>
        <v>0</v>
      </c>
      <c r="CT1200" s="4" t="b">
        <f t="shared" si="1775"/>
        <v>0</v>
      </c>
      <c r="CU1200" s="4" t="b">
        <f t="shared" si="1776"/>
        <v>0</v>
      </c>
      <c r="CV1200" s="4" t="b">
        <f t="shared" si="1777"/>
        <v>1</v>
      </c>
      <c r="CW1200" s="4" t="b">
        <f t="shared" si="1778"/>
        <v>0</v>
      </c>
      <c r="CX1200" s="4" t="b">
        <f t="shared" si="1779"/>
        <v>0</v>
      </c>
      <c r="CY1200" s="4" t="b">
        <f t="shared" si="1780"/>
        <v>0</v>
      </c>
      <c r="CZ1200" s="4" t="b">
        <f t="shared" si="1781"/>
        <v>1</v>
      </c>
      <c r="DA1200" s="4" t="b">
        <f t="shared" si="1782"/>
        <v>0</v>
      </c>
      <c r="DB1200" s="4" t="b">
        <f t="shared" si="1783"/>
        <v>0</v>
      </c>
      <c r="DC1200" s="4" t="b">
        <f t="shared" si="1784"/>
        <v>0</v>
      </c>
      <c r="DD1200" s="4" t="b">
        <f t="shared" si="1785"/>
        <v>0</v>
      </c>
    </row>
    <row r="1201" spans="1:108">
      <c r="A1201" s="4" t="s">
        <v>2382</v>
      </c>
      <c r="C1201" t="s">
        <v>2381</v>
      </c>
      <c r="D1201" s="4"/>
      <c r="E1201" s="4"/>
      <c r="G1201" t="s">
        <v>2356</v>
      </c>
      <c r="H1201" t="s">
        <v>7444</v>
      </c>
      <c r="I1201" t="s">
        <v>7417</v>
      </c>
      <c r="J1201" s="4" t="s">
        <v>139</v>
      </c>
      <c r="K1201" s="4" t="s">
        <v>139</v>
      </c>
      <c r="L1201" s="88" t="s">
        <v>7709</v>
      </c>
      <c r="M1201" t="s">
        <v>7576</v>
      </c>
      <c r="N1201" s="88" t="s">
        <v>7708</v>
      </c>
      <c r="O1201" s="4" t="b">
        <f t="shared" si="1692"/>
        <v>1</v>
      </c>
      <c r="P1201" s="4" t="b">
        <f t="shared" si="1693"/>
        <v>1</v>
      </c>
      <c r="Q1201" s="4" t="b">
        <f t="shared" si="1694"/>
        <v>1</v>
      </c>
      <c r="R1201" s="4" t="b">
        <f t="shared" si="1695"/>
        <v>1</v>
      </c>
      <c r="S1201" s="4" t="b">
        <f t="shared" si="1696"/>
        <v>1</v>
      </c>
      <c r="T1201" s="4" t="b">
        <f t="shared" si="1697"/>
        <v>0</v>
      </c>
      <c r="U1201" s="4" t="b">
        <f t="shared" si="1698"/>
        <v>1</v>
      </c>
      <c r="V1201" s="4" t="b">
        <f t="shared" si="1699"/>
        <v>1</v>
      </c>
      <c r="W1201" s="4" t="b">
        <f t="shared" si="1700"/>
        <v>1</v>
      </c>
      <c r="X1201" s="4" t="b">
        <f t="shared" si="1701"/>
        <v>1</v>
      </c>
      <c r="Y1201" s="4" t="b">
        <f t="shared" si="1702"/>
        <v>1</v>
      </c>
      <c r="Z1201" s="4" t="b">
        <f t="shared" si="1703"/>
        <v>0</v>
      </c>
      <c r="AA1201" s="4" t="b">
        <f t="shared" si="1704"/>
        <v>1</v>
      </c>
      <c r="AB1201" s="4" t="b">
        <f t="shared" si="1705"/>
        <v>1</v>
      </c>
      <c r="AC1201" s="4" t="b">
        <f t="shared" si="1706"/>
        <v>0</v>
      </c>
      <c r="AD1201" s="4" t="b">
        <f t="shared" si="1707"/>
        <v>0</v>
      </c>
      <c r="AE1201" s="4" t="b">
        <f t="shared" si="1708"/>
        <v>1</v>
      </c>
      <c r="AF1201" s="4" t="b">
        <f t="shared" si="1709"/>
        <v>0</v>
      </c>
      <c r="AG1201" s="4" t="b">
        <f t="shared" si="1710"/>
        <v>1</v>
      </c>
      <c r="AH1201" s="4" t="b">
        <f t="shared" si="1711"/>
        <v>1</v>
      </c>
      <c r="AI1201" s="4" t="b">
        <f t="shared" si="1712"/>
        <v>1</v>
      </c>
      <c r="AJ1201" s="4" t="b">
        <f t="shared" si="1713"/>
        <v>0</v>
      </c>
      <c r="AK1201" s="4" t="b">
        <f t="shared" si="1714"/>
        <v>0</v>
      </c>
      <c r="AL1201" s="4" t="b">
        <f t="shared" si="1715"/>
        <v>0</v>
      </c>
      <c r="AM1201" s="4" t="b">
        <f t="shared" si="1716"/>
        <v>0</v>
      </c>
      <c r="AN1201" s="4" t="b">
        <f t="shared" si="1717"/>
        <v>0</v>
      </c>
      <c r="AO1201" s="4" t="b">
        <f t="shared" si="1718"/>
        <v>0</v>
      </c>
      <c r="AP1201" s="4" t="b">
        <f t="shared" si="1719"/>
        <v>0</v>
      </c>
      <c r="AQ1201" s="4" t="b">
        <f t="shared" si="1720"/>
        <v>0</v>
      </c>
      <c r="AR1201" s="4" t="b">
        <f t="shared" si="1721"/>
        <v>0</v>
      </c>
      <c r="AS1201" s="4" t="b">
        <f t="shared" si="1722"/>
        <v>0</v>
      </c>
      <c r="AT1201" s="4" t="b">
        <f t="shared" si="1723"/>
        <v>0</v>
      </c>
      <c r="AU1201" s="4" t="b">
        <f t="shared" si="1724"/>
        <v>0</v>
      </c>
      <c r="AV1201" s="4" t="b">
        <f t="shared" si="1725"/>
        <v>0</v>
      </c>
      <c r="AW1201" s="4" t="b">
        <f t="shared" si="1726"/>
        <v>0</v>
      </c>
      <c r="AX1201" s="4" t="b">
        <f t="shared" si="1727"/>
        <v>0</v>
      </c>
      <c r="AY1201" s="4" t="b">
        <f t="shared" si="1728"/>
        <v>0</v>
      </c>
      <c r="AZ1201" s="4" t="b">
        <f t="shared" si="1729"/>
        <v>0</v>
      </c>
      <c r="BA1201" s="4" t="b">
        <f t="shared" si="1730"/>
        <v>1</v>
      </c>
      <c r="BB1201" s="4" t="b">
        <f t="shared" si="1731"/>
        <v>0</v>
      </c>
      <c r="BC1201" s="4" t="b">
        <f t="shared" si="1732"/>
        <v>1</v>
      </c>
      <c r="BD1201" s="4" t="b">
        <f t="shared" si="1733"/>
        <v>0</v>
      </c>
      <c r="BE1201" s="4" t="b">
        <f t="shared" si="1734"/>
        <v>0</v>
      </c>
      <c r="BF1201" s="4" t="b">
        <f t="shared" si="1735"/>
        <v>1</v>
      </c>
      <c r="BG1201" s="4" t="b">
        <f t="shared" si="1736"/>
        <v>0</v>
      </c>
      <c r="BH1201" s="4" t="b">
        <f t="shared" si="1737"/>
        <v>1</v>
      </c>
      <c r="BI1201" s="4" t="b">
        <f t="shared" si="1738"/>
        <v>0</v>
      </c>
      <c r="BJ1201" s="4" t="b">
        <f t="shared" si="1739"/>
        <v>0</v>
      </c>
      <c r="BK1201" s="4" t="b">
        <f t="shared" si="1740"/>
        <v>0</v>
      </c>
      <c r="BL1201" s="4" t="b">
        <f t="shared" si="1741"/>
        <v>1</v>
      </c>
      <c r="BM1201" s="4" t="b">
        <f t="shared" si="1742"/>
        <v>0</v>
      </c>
      <c r="BN1201" s="4" t="b">
        <f t="shared" si="1743"/>
        <v>0</v>
      </c>
      <c r="BO1201" s="4" t="b">
        <f t="shared" si="1744"/>
        <v>0</v>
      </c>
      <c r="BP1201" s="4" t="b">
        <f t="shared" si="1745"/>
        <v>0</v>
      </c>
      <c r="BQ1201" s="4" t="b">
        <f t="shared" si="1746"/>
        <v>1</v>
      </c>
      <c r="BR1201" s="4" t="b">
        <f t="shared" si="1747"/>
        <v>1</v>
      </c>
      <c r="BS1201" s="4" t="b">
        <f t="shared" si="1748"/>
        <v>1</v>
      </c>
      <c r="BT1201" s="4" t="b">
        <f t="shared" si="1749"/>
        <v>0</v>
      </c>
      <c r="BU1201" s="4" t="b">
        <f t="shared" si="1750"/>
        <v>0</v>
      </c>
      <c r="BV1201" s="4" t="b">
        <f t="shared" si="1751"/>
        <v>1</v>
      </c>
      <c r="BW1201" s="4" t="b">
        <f t="shared" si="1752"/>
        <v>0</v>
      </c>
      <c r="BX1201" s="4" t="b">
        <f t="shared" si="1753"/>
        <v>0</v>
      </c>
      <c r="BY1201" s="4" t="b">
        <f t="shared" si="1754"/>
        <v>1</v>
      </c>
      <c r="BZ1201" s="4" t="b">
        <f t="shared" si="1755"/>
        <v>0</v>
      </c>
      <c r="CA1201" s="4" t="b">
        <f t="shared" si="1756"/>
        <v>0</v>
      </c>
      <c r="CB1201" s="4" t="b">
        <f t="shared" si="1757"/>
        <v>1</v>
      </c>
      <c r="CC1201" s="4" t="b">
        <f t="shared" si="1758"/>
        <v>0</v>
      </c>
      <c r="CD1201" s="4" t="b">
        <f t="shared" si="1759"/>
        <v>0</v>
      </c>
      <c r="CE1201" s="4" t="b">
        <f t="shared" si="1760"/>
        <v>0</v>
      </c>
      <c r="CF1201" s="4" t="b">
        <f t="shared" si="1761"/>
        <v>1</v>
      </c>
      <c r="CG1201" s="4" t="b">
        <f t="shared" si="1762"/>
        <v>1</v>
      </c>
      <c r="CH1201" s="4" t="b">
        <f t="shared" si="1763"/>
        <v>0</v>
      </c>
      <c r="CI1201" s="4" t="b">
        <f t="shared" si="1764"/>
        <v>0</v>
      </c>
      <c r="CJ1201" s="4" t="b">
        <f t="shared" si="1765"/>
        <v>0</v>
      </c>
      <c r="CK1201" s="4" t="b">
        <f t="shared" si="1766"/>
        <v>1</v>
      </c>
      <c r="CL1201" s="4" t="b">
        <f t="shared" si="1767"/>
        <v>0</v>
      </c>
      <c r="CM1201" s="4" t="b">
        <f t="shared" si="1768"/>
        <v>0</v>
      </c>
      <c r="CN1201" s="4" t="b">
        <f t="shared" si="1769"/>
        <v>0</v>
      </c>
      <c r="CO1201" s="4" t="b">
        <f t="shared" si="1770"/>
        <v>0</v>
      </c>
      <c r="CP1201" s="4" t="b">
        <f t="shared" si="1771"/>
        <v>0</v>
      </c>
      <c r="CQ1201" s="4" t="b">
        <f t="shared" si="1772"/>
        <v>0</v>
      </c>
      <c r="CR1201" s="4" t="b">
        <f t="shared" si="1773"/>
        <v>0</v>
      </c>
      <c r="CS1201" s="4" t="b">
        <f t="shared" si="1774"/>
        <v>0</v>
      </c>
      <c r="CT1201" s="4" t="b">
        <f t="shared" si="1775"/>
        <v>0</v>
      </c>
      <c r="CU1201" s="4" t="b">
        <f t="shared" si="1776"/>
        <v>0</v>
      </c>
      <c r="CV1201" s="4" t="b">
        <f t="shared" si="1777"/>
        <v>0</v>
      </c>
      <c r="CW1201" s="4" t="b">
        <f t="shared" si="1778"/>
        <v>0</v>
      </c>
      <c r="CX1201" s="4" t="b">
        <f t="shared" si="1779"/>
        <v>0</v>
      </c>
      <c r="CY1201" s="4" t="b">
        <f t="shared" si="1780"/>
        <v>0</v>
      </c>
      <c r="CZ1201" s="4" t="b">
        <f t="shared" si="1781"/>
        <v>0</v>
      </c>
      <c r="DA1201" s="4" t="b">
        <f t="shared" si="1782"/>
        <v>0</v>
      </c>
      <c r="DB1201" s="4" t="b">
        <f t="shared" si="1783"/>
        <v>0</v>
      </c>
      <c r="DC1201" s="4" t="b">
        <f t="shared" si="1784"/>
        <v>0</v>
      </c>
      <c r="DD1201" s="4" t="b">
        <f t="shared" si="1785"/>
        <v>0</v>
      </c>
    </row>
    <row r="1202" spans="1:108">
      <c r="A1202" t="s">
        <v>2383</v>
      </c>
      <c r="C1202" t="s">
        <v>2381</v>
      </c>
      <c r="G1202" t="s">
        <v>2356</v>
      </c>
      <c r="H1202" t="s">
        <v>7444</v>
      </c>
      <c r="I1202" t="s">
        <v>7417</v>
      </c>
      <c r="J1202" t="s">
        <v>124</v>
      </c>
      <c r="K1202" t="s">
        <v>16</v>
      </c>
      <c r="L1202" t="s">
        <v>6857</v>
      </c>
      <c r="M1202" t="s">
        <v>6079</v>
      </c>
      <c r="N1202" t="s">
        <v>2384</v>
      </c>
      <c r="O1202" t="b">
        <f t="shared" si="1692"/>
        <v>1</v>
      </c>
      <c r="P1202" t="b">
        <f t="shared" si="1693"/>
        <v>0</v>
      </c>
      <c r="Q1202" t="b">
        <f t="shared" si="1694"/>
        <v>1</v>
      </c>
      <c r="R1202" t="b">
        <f t="shared" si="1695"/>
        <v>0</v>
      </c>
      <c r="S1202" t="b">
        <f t="shared" si="1696"/>
        <v>1</v>
      </c>
      <c r="T1202" t="b">
        <f t="shared" si="1697"/>
        <v>0</v>
      </c>
      <c r="U1202" t="b">
        <f t="shared" si="1698"/>
        <v>1</v>
      </c>
      <c r="V1202" t="b">
        <f t="shared" si="1699"/>
        <v>0</v>
      </c>
      <c r="W1202" t="b">
        <f t="shared" si="1700"/>
        <v>1</v>
      </c>
      <c r="X1202" t="b">
        <f t="shared" si="1701"/>
        <v>0</v>
      </c>
      <c r="Y1202" t="b">
        <f t="shared" si="1702"/>
        <v>0</v>
      </c>
      <c r="Z1202" t="b">
        <f t="shared" si="1703"/>
        <v>0</v>
      </c>
      <c r="AA1202" t="b">
        <f t="shared" si="1704"/>
        <v>0</v>
      </c>
      <c r="AB1202" t="b">
        <f t="shared" si="1705"/>
        <v>1</v>
      </c>
      <c r="AC1202" t="b">
        <f t="shared" si="1706"/>
        <v>0</v>
      </c>
      <c r="AD1202" t="b">
        <f t="shared" si="1707"/>
        <v>0</v>
      </c>
      <c r="AE1202" t="b">
        <f t="shared" si="1708"/>
        <v>0</v>
      </c>
      <c r="AF1202" t="b">
        <f t="shared" si="1709"/>
        <v>0</v>
      </c>
      <c r="AG1202" t="b">
        <f t="shared" si="1710"/>
        <v>0</v>
      </c>
      <c r="AH1202" t="b">
        <f t="shared" si="1711"/>
        <v>1</v>
      </c>
      <c r="AI1202" t="b">
        <f t="shared" si="1712"/>
        <v>0</v>
      </c>
      <c r="AJ1202" t="b">
        <f t="shared" si="1713"/>
        <v>0</v>
      </c>
      <c r="AK1202" t="b">
        <f t="shared" si="1714"/>
        <v>0</v>
      </c>
      <c r="AL1202" t="b">
        <f t="shared" si="1715"/>
        <v>0</v>
      </c>
      <c r="AM1202" t="b">
        <f t="shared" si="1716"/>
        <v>0</v>
      </c>
      <c r="AN1202" t="b">
        <f t="shared" si="1717"/>
        <v>0</v>
      </c>
      <c r="AO1202" t="b">
        <f t="shared" si="1718"/>
        <v>0</v>
      </c>
      <c r="AP1202" t="b">
        <f t="shared" si="1719"/>
        <v>0</v>
      </c>
      <c r="AQ1202" t="b">
        <f t="shared" si="1720"/>
        <v>0</v>
      </c>
      <c r="AR1202" t="b">
        <f t="shared" si="1721"/>
        <v>0</v>
      </c>
      <c r="AS1202" t="b">
        <f t="shared" si="1722"/>
        <v>0</v>
      </c>
      <c r="AT1202" t="b">
        <f t="shared" si="1723"/>
        <v>0</v>
      </c>
      <c r="AU1202" t="b">
        <f t="shared" si="1724"/>
        <v>0</v>
      </c>
      <c r="AV1202" t="b">
        <f t="shared" si="1725"/>
        <v>0</v>
      </c>
      <c r="AW1202" t="b">
        <f t="shared" si="1726"/>
        <v>0</v>
      </c>
      <c r="AX1202" t="b">
        <f t="shared" si="1727"/>
        <v>0</v>
      </c>
      <c r="AY1202" t="b">
        <f t="shared" si="1728"/>
        <v>0</v>
      </c>
      <c r="AZ1202" t="b">
        <f t="shared" si="1729"/>
        <v>0</v>
      </c>
      <c r="BA1202" t="b">
        <f t="shared" si="1730"/>
        <v>1</v>
      </c>
      <c r="BB1202" t="b">
        <f t="shared" si="1731"/>
        <v>0</v>
      </c>
      <c r="BC1202" t="b">
        <f t="shared" si="1732"/>
        <v>0</v>
      </c>
      <c r="BD1202" t="b">
        <f t="shared" si="1733"/>
        <v>0</v>
      </c>
      <c r="BE1202" t="b">
        <f t="shared" si="1734"/>
        <v>0</v>
      </c>
      <c r="BF1202" t="b">
        <f t="shared" si="1735"/>
        <v>0</v>
      </c>
      <c r="BG1202" t="b">
        <f t="shared" si="1736"/>
        <v>0</v>
      </c>
      <c r="BH1202" t="b">
        <f t="shared" si="1737"/>
        <v>1</v>
      </c>
      <c r="BI1202" t="b">
        <f t="shared" si="1738"/>
        <v>0</v>
      </c>
      <c r="BJ1202" t="b">
        <f t="shared" si="1739"/>
        <v>0</v>
      </c>
      <c r="BK1202" t="b">
        <f t="shared" si="1740"/>
        <v>0</v>
      </c>
      <c r="BL1202" t="b">
        <f t="shared" si="1741"/>
        <v>1</v>
      </c>
      <c r="BM1202" t="b">
        <f t="shared" si="1742"/>
        <v>0</v>
      </c>
      <c r="BN1202" t="b">
        <f t="shared" si="1743"/>
        <v>0</v>
      </c>
      <c r="BO1202" t="b">
        <f t="shared" si="1744"/>
        <v>0</v>
      </c>
      <c r="BP1202" t="b">
        <f t="shared" si="1745"/>
        <v>0</v>
      </c>
      <c r="BQ1202" t="b">
        <f t="shared" si="1746"/>
        <v>1</v>
      </c>
      <c r="BR1202" t="b">
        <f t="shared" si="1747"/>
        <v>0</v>
      </c>
      <c r="BS1202" t="b">
        <f t="shared" si="1748"/>
        <v>0</v>
      </c>
      <c r="BT1202" t="b">
        <f t="shared" si="1749"/>
        <v>0</v>
      </c>
      <c r="BU1202" t="b">
        <f t="shared" si="1750"/>
        <v>0</v>
      </c>
      <c r="BV1202" t="b">
        <f t="shared" si="1751"/>
        <v>1</v>
      </c>
      <c r="BW1202" t="b">
        <f t="shared" si="1752"/>
        <v>0</v>
      </c>
      <c r="BX1202" t="b">
        <f t="shared" si="1753"/>
        <v>0</v>
      </c>
      <c r="BY1202" t="b">
        <f t="shared" si="1754"/>
        <v>0</v>
      </c>
      <c r="BZ1202" t="b">
        <f t="shared" si="1755"/>
        <v>0</v>
      </c>
      <c r="CA1202" t="b">
        <f t="shared" si="1756"/>
        <v>0</v>
      </c>
      <c r="CB1202" t="b">
        <f t="shared" si="1757"/>
        <v>0</v>
      </c>
      <c r="CC1202" t="b">
        <f t="shared" si="1758"/>
        <v>0</v>
      </c>
      <c r="CD1202" t="b">
        <f t="shared" si="1759"/>
        <v>0</v>
      </c>
      <c r="CE1202" t="b">
        <f t="shared" si="1760"/>
        <v>0</v>
      </c>
      <c r="CF1202" t="b">
        <f t="shared" si="1761"/>
        <v>0</v>
      </c>
      <c r="CG1202" t="b">
        <f t="shared" si="1762"/>
        <v>1</v>
      </c>
      <c r="CH1202" t="b">
        <f t="shared" si="1763"/>
        <v>0</v>
      </c>
      <c r="CI1202" t="b">
        <f t="shared" si="1764"/>
        <v>0</v>
      </c>
      <c r="CJ1202" t="b">
        <f t="shared" si="1765"/>
        <v>1</v>
      </c>
      <c r="CK1202" t="b">
        <f t="shared" si="1766"/>
        <v>0</v>
      </c>
      <c r="CL1202" t="b">
        <f t="shared" si="1767"/>
        <v>0</v>
      </c>
      <c r="CM1202" t="b">
        <f t="shared" si="1768"/>
        <v>0</v>
      </c>
      <c r="CN1202" t="b">
        <f t="shared" si="1769"/>
        <v>0</v>
      </c>
      <c r="CO1202" t="b">
        <f t="shared" si="1770"/>
        <v>0</v>
      </c>
      <c r="CP1202" t="b">
        <f t="shared" si="1771"/>
        <v>0</v>
      </c>
      <c r="CQ1202" t="b">
        <f t="shared" si="1772"/>
        <v>0</v>
      </c>
      <c r="CR1202" t="b">
        <f t="shared" si="1773"/>
        <v>0</v>
      </c>
      <c r="CS1202" t="b">
        <f t="shared" si="1774"/>
        <v>0</v>
      </c>
      <c r="CT1202" t="b">
        <f t="shared" si="1775"/>
        <v>0</v>
      </c>
      <c r="CU1202" t="b">
        <f t="shared" si="1776"/>
        <v>0</v>
      </c>
      <c r="CV1202" t="b">
        <f t="shared" si="1777"/>
        <v>0</v>
      </c>
      <c r="CW1202" t="b">
        <f t="shared" si="1778"/>
        <v>0</v>
      </c>
      <c r="CX1202" t="b">
        <f t="shared" si="1779"/>
        <v>0</v>
      </c>
      <c r="CY1202" t="b">
        <f t="shared" si="1780"/>
        <v>0</v>
      </c>
      <c r="CZ1202" t="b">
        <f t="shared" si="1781"/>
        <v>0</v>
      </c>
      <c r="DA1202" t="b">
        <f t="shared" si="1782"/>
        <v>0</v>
      </c>
      <c r="DB1202" t="b">
        <f t="shared" si="1783"/>
        <v>0</v>
      </c>
      <c r="DC1202" t="b">
        <f t="shared" si="1784"/>
        <v>0</v>
      </c>
      <c r="DD1202" t="b">
        <f t="shared" si="1785"/>
        <v>0</v>
      </c>
    </row>
    <row r="1203" spans="1:108">
      <c r="A1203" s="4" t="s">
        <v>2385</v>
      </c>
      <c r="B1203" t="s">
        <v>7404</v>
      </c>
      <c r="C1203" t="s">
        <v>2386</v>
      </c>
      <c r="D1203" s="4"/>
      <c r="E1203" s="4"/>
      <c r="G1203" t="s">
        <v>2356</v>
      </c>
      <c r="H1203" t="s">
        <v>7444</v>
      </c>
      <c r="I1203" t="s">
        <v>7417</v>
      </c>
      <c r="J1203" s="4" t="s">
        <v>139</v>
      </c>
      <c r="K1203" s="4" t="s">
        <v>139</v>
      </c>
      <c r="L1203" s="88" t="s">
        <v>7711</v>
      </c>
      <c r="M1203" s="85" t="s">
        <v>7577</v>
      </c>
      <c r="N1203" s="88" t="s">
        <v>7710</v>
      </c>
      <c r="O1203" s="4" t="b">
        <f t="shared" si="1692"/>
        <v>1</v>
      </c>
      <c r="P1203" s="4" t="b">
        <f t="shared" si="1693"/>
        <v>1</v>
      </c>
      <c r="Q1203" s="4" t="b">
        <f t="shared" si="1694"/>
        <v>1</v>
      </c>
      <c r="R1203" s="4" t="b">
        <f t="shared" si="1695"/>
        <v>1</v>
      </c>
      <c r="S1203" s="4" t="b">
        <f t="shared" si="1696"/>
        <v>1</v>
      </c>
      <c r="T1203" s="4" t="b">
        <f t="shared" si="1697"/>
        <v>1</v>
      </c>
      <c r="U1203" s="4" t="b">
        <f t="shared" si="1698"/>
        <v>1</v>
      </c>
      <c r="V1203" s="4" t="b">
        <f t="shared" si="1699"/>
        <v>1</v>
      </c>
      <c r="W1203" s="4" t="b">
        <f t="shared" si="1700"/>
        <v>1</v>
      </c>
      <c r="X1203" s="4" t="b">
        <f t="shared" si="1701"/>
        <v>1</v>
      </c>
      <c r="Y1203" s="4" t="b">
        <f t="shared" si="1702"/>
        <v>1</v>
      </c>
      <c r="Z1203" s="4" t="b">
        <f t="shared" si="1703"/>
        <v>1</v>
      </c>
      <c r="AA1203" s="4" t="b">
        <f t="shared" si="1704"/>
        <v>1</v>
      </c>
      <c r="AB1203" s="4" t="b">
        <f t="shared" si="1705"/>
        <v>1</v>
      </c>
      <c r="AC1203" s="4" t="b">
        <f t="shared" si="1706"/>
        <v>0</v>
      </c>
      <c r="AD1203" s="4" t="b">
        <f t="shared" si="1707"/>
        <v>0</v>
      </c>
      <c r="AE1203" s="4" t="b">
        <f t="shared" si="1708"/>
        <v>0</v>
      </c>
      <c r="AF1203" s="4" t="b">
        <f t="shared" si="1709"/>
        <v>0</v>
      </c>
      <c r="AG1203" s="4" t="b">
        <f t="shared" si="1710"/>
        <v>1</v>
      </c>
      <c r="AH1203" s="4" t="b">
        <f t="shared" si="1711"/>
        <v>1</v>
      </c>
      <c r="AI1203" s="4" t="b">
        <f t="shared" si="1712"/>
        <v>1</v>
      </c>
      <c r="AJ1203" s="4" t="b">
        <f t="shared" si="1713"/>
        <v>0</v>
      </c>
      <c r="AK1203" s="4" t="b">
        <f t="shared" si="1714"/>
        <v>0</v>
      </c>
      <c r="AL1203" s="4" t="b">
        <f t="shared" si="1715"/>
        <v>0</v>
      </c>
      <c r="AM1203" s="4" t="b">
        <f t="shared" si="1716"/>
        <v>1</v>
      </c>
      <c r="AN1203" s="4" t="b">
        <f t="shared" si="1717"/>
        <v>0</v>
      </c>
      <c r="AO1203" s="4" t="b">
        <f t="shared" si="1718"/>
        <v>0</v>
      </c>
      <c r="AP1203" s="4" t="b">
        <f t="shared" si="1719"/>
        <v>1</v>
      </c>
      <c r="AQ1203" s="4" t="b">
        <f t="shared" si="1720"/>
        <v>0</v>
      </c>
      <c r="AR1203" s="4" t="b">
        <f t="shared" si="1721"/>
        <v>0</v>
      </c>
      <c r="AS1203" s="4" t="b">
        <f t="shared" si="1722"/>
        <v>0</v>
      </c>
      <c r="AT1203" s="4" t="b">
        <f t="shared" si="1723"/>
        <v>1</v>
      </c>
      <c r="AU1203" s="4" t="b">
        <f t="shared" si="1724"/>
        <v>0</v>
      </c>
      <c r="AV1203" s="4" t="b">
        <f t="shared" si="1725"/>
        <v>0</v>
      </c>
      <c r="AW1203" s="4" t="b">
        <f t="shared" si="1726"/>
        <v>1</v>
      </c>
      <c r="AX1203" s="4" t="b">
        <f t="shared" si="1727"/>
        <v>1</v>
      </c>
      <c r="AY1203" s="4" t="b">
        <f t="shared" si="1728"/>
        <v>1</v>
      </c>
      <c r="AZ1203" s="4" t="b">
        <f t="shared" si="1729"/>
        <v>0</v>
      </c>
      <c r="BA1203" s="4" t="b">
        <f t="shared" si="1730"/>
        <v>1</v>
      </c>
      <c r="BB1203" s="4" t="b">
        <f t="shared" si="1731"/>
        <v>0</v>
      </c>
      <c r="BC1203" s="4" t="b">
        <f t="shared" si="1732"/>
        <v>1</v>
      </c>
      <c r="BD1203" s="4" t="b">
        <f t="shared" si="1733"/>
        <v>1</v>
      </c>
      <c r="BE1203" s="4" t="b">
        <f t="shared" si="1734"/>
        <v>1</v>
      </c>
      <c r="BF1203" s="4" t="b">
        <f t="shared" si="1735"/>
        <v>1</v>
      </c>
      <c r="BG1203" s="4" t="b">
        <f t="shared" si="1736"/>
        <v>1</v>
      </c>
      <c r="BH1203" s="4" t="b">
        <f t="shared" si="1737"/>
        <v>1</v>
      </c>
      <c r="BI1203" s="4" t="b">
        <f t="shared" si="1738"/>
        <v>0</v>
      </c>
      <c r="BJ1203" s="4" t="b">
        <f t="shared" si="1739"/>
        <v>0</v>
      </c>
      <c r="BK1203" s="4" t="b">
        <f t="shared" si="1740"/>
        <v>0</v>
      </c>
      <c r="BL1203" s="4" t="b">
        <f t="shared" si="1741"/>
        <v>1</v>
      </c>
      <c r="BM1203" s="4" t="b">
        <f t="shared" si="1742"/>
        <v>0</v>
      </c>
      <c r="BN1203" s="4" t="b">
        <f t="shared" si="1743"/>
        <v>1</v>
      </c>
      <c r="BO1203" s="4" t="b">
        <f t="shared" si="1744"/>
        <v>1</v>
      </c>
      <c r="BP1203" s="4" t="b">
        <f t="shared" si="1745"/>
        <v>1</v>
      </c>
      <c r="BQ1203" s="4" t="b">
        <f t="shared" si="1746"/>
        <v>1</v>
      </c>
      <c r="BR1203" s="4" t="b">
        <f t="shared" si="1747"/>
        <v>1</v>
      </c>
      <c r="BS1203" s="4" t="b">
        <f t="shared" si="1748"/>
        <v>1</v>
      </c>
      <c r="BT1203" s="4" t="b">
        <f t="shared" si="1749"/>
        <v>0</v>
      </c>
      <c r="BU1203" s="4" t="b">
        <f t="shared" si="1750"/>
        <v>1</v>
      </c>
      <c r="BV1203" s="4" t="b">
        <f t="shared" si="1751"/>
        <v>1</v>
      </c>
      <c r="BW1203" s="4" t="b">
        <f t="shared" si="1752"/>
        <v>1</v>
      </c>
      <c r="BX1203" s="4" t="b">
        <f t="shared" si="1753"/>
        <v>0</v>
      </c>
      <c r="BY1203" s="4" t="b">
        <f t="shared" si="1754"/>
        <v>1</v>
      </c>
      <c r="BZ1203" s="4" t="b">
        <f t="shared" si="1755"/>
        <v>1</v>
      </c>
      <c r="CA1203" s="4" t="b">
        <f t="shared" si="1756"/>
        <v>0</v>
      </c>
      <c r="CB1203" s="4" t="b">
        <f t="shared" si="1757"/>
        <v>1</v>
      </c>
      <c r="CC1203" s="4" t="b">
        <f t="shared" si="1758"/>
        <v>0</v>
      </c>
      <c r="CD1203" s="4" t="b">
        <f t="shared" si="1759"/>
        <v>1</v>
      </c>
      <c r="CE1203" s="4" t="b">
        <f t="shared" si="1760"/>
        <v>0</v>
      </c>
      <c r="CF1203" s="4" t="b">
        <f t="shared" si="1761"/>
        <v>1</v>
      </c>
      <c r="CG1203" s="4" t="b">
        <f t="shared" si="1762"/>
        <v>1</v>
      </c>
      <c r="CH1203" s="4" t="b">
        <f t="shared" si="1763"/>
        <v>1</v>
      </c>
      <c r="CI1203" s="4" t="b">
        <f t="shared" si="1764"/>
        <v>0</v>
      </c>
      <c r="CJ1203" s="4" t="b">
        <f t="shared" si="1765"/>
        <v>1</v>
      </c>
      <c r="CK1203" s="4" t="b">
        <f t="shared" si="1766"/>
        <v>1</v>
      </c>
      <c r="CL1203" s="4" t="b">
        <f t="shared" si="1767"/>
        <v>0</v>
      </c>
      <c r="CM1203" s="4" t="b">
        <f t="shared" si="1768"/>
        <v>0</v>
      </c>
      <c r="CN1203" s="4" t="b">
        <f t="shared" si="1769"/>
        <v>0</v>
      </c>
      <c r="CO1203" s="4" t="b">
        <f t="shared" si="1770"/>
        <v>0</v>
      </c>
      <c r="CP1203" s="4" t="b">
        <f t="shared" si="1771"/>
        <v>0</v>
      </c>
      <c r="CQ1203" s="4" t="b">
        <f t="shared" si="1772"/>
        <v>0</v>
      </c>
      <c r="CR1203" s="4" t="b">
        <f t="shared" si="1773"/>
        <v>0</v>
      </c>
      <c r="CS1203" s="4" t="b">
        <f t="shared" si="1774"/>
        <v>1</v>
      </c>
      <c r="CT1203" s="4" t="b">
        <f t="shared" si="1775"/>
        <v>1</v>
      </c>
      <c r="CU1203" s="4" t="b">
        <f t="shared" si="1776"/>
        <v>0</v>
      </c>
      <c r="CV1203" s="4" t="b">
        <f t="shared" si="1777"/>
        <v>0</v>
      </c>
      <c r="CW1203" s="4" t="b">
        <f t="shared" si="1778"/>
        <v>0</v>
      </c>
      <c r="CX1203" s="4" t="b">
        <f t="shared" si="1779"/>
        <v>0</v>
      </c>
      <c r="CY1203" s="4" t="b">
        <f t="shared" si="1780"/>
        <v>0</v>
      </c>
      <c r="CZ1203" s="4" t="b">
        <f t="shared" si="1781"/>
        <v>0</v>
      </c>
      <c r="DA1203" s="4" t="b">
        <f t="shared" si="1782"/>
        <v>1</v>
      </c>
      <c r="DB1203" s="4" t="b">
        <f t="shared" si="1783"/>
        <v>0</v>
      </c>
      <c r="DC1203" s="4" t="b">
        <f t="shared" si="1784"/>
        <v>1</v>
      </c>
      <c r="DD1203" s="4" t="b">
        <f t="shared" si="1785"/>
        <v>1</v>
      </c>
    </row>
    <row r="1204" spans="1:108">
      <c r="A1204" s="4" t="s">
        <v>2387</v>
      </c>
      <c r="B1204" t="s">
        <v>2386</v>
      </c>
      <c r="C1204" t="s">
        <v>2386</v>
      </c>
      <c r="D1204" s="4"/>
      <c r="E1204" s="4"/>
      <c r="G1204" t="s">
        <v>2356</v>
      </c>
      <c r="H1204" t="s">
        <v>7444</v>
      </c>
      <c r="I1204" t="s">
        <v>7417</v>
      </c>
      <c r="J1204" s="4" t="s">
        <v>209</v>
      </c>
      <c r="K1204" s="4" t="s">
        <v>16</v>
      </c>
      <c r="L1204" s="88" t="s">
        <v>7713</v>
      </c>
      <c r="M1204" t="s">
        <v>6079</v>
      </c>
      <c r="N1204" s="88" t="s">
        <v>7712</v>
      </c>
      <c r="O1204" s="4" t="b">
        <f t="shared" si="1692"/>
        <v>1</v>
      </c>
      <c r="P1204" s="4" t="b">
        <f t="shared" si="1693"/>
        <v>1</v>
      </c>
      <c r="Q1204" s="4" t="b">
        <f t="shared" si="1694"/>
        <v>1</v>
      </c>
      <c r="R1204" s="4" t="b">
        <f t="shared" si="1695"/>
        <v>1</v>
      </c>
      <c r="S1204" s="4" t="b">
        <f t="shared" si="1696"/>
        <v>1</v>
      </c>
      <c r="T1204" s="4" t="b">
        <f t="shared" si="1697"/>
        <v>1</v>
      </c>
      <c r="U1204" s="4" t="b">
        <f t="shared" si="1698"/>
        <v>1</v>
      </c>
      <c r="V1204" s="4" t="b">
        <f t="shared" si="1699"/>
        <v>1</v>
      </c>
      <c r="W1204" s="4" t="b">
        <f t="shared" si="1700"/>
        <v>1</v>
      </c>
      <c r="X1204" s="4" t="b">
        <f t="shared" si="1701"/>
        <v>0</v>
      </c>
      <c r="Y1204" s="4" t="b">
        <f t="shared" si="1702"/>
        <v>1</v>
      </c>
      <c r="Z1204" s="4" t="b">
        <f t="shared" si="1703"/>
        <v>0</v>
      </c>
      <c r="AA1204" s="4" t="b">
        <f t="shared" si="1704"/>
        <v>1</v>
      </c>
      <c r="AB1204" s="4" t="b">
        <f t="shared" si="1705"/>
        <v>1</v>
      </c>
      <c r="AC1204" s="4" t="b">
        <f t="shared" si="1706"/>
        <v>0</v>
      </c>
      <c r="AD1204" s="4" t="b">
        <f t="shared" si="1707"/>
        <v>0</v>
      </c>
      <c r="AE1204" s="4" t="b">
        <f t="shared" si="1708"/>
        <v>0</v>
      </c>
      <c r="AF1204" s="4" t="b">
        <f t="shared" si="1709"/>
        <v>0</v>
      </c>
      <c r="AG1204" s="4" t="b">
        <f t="shared" si="1710"/>
        <v>1</v>
      </c>
      <c r="AH1204" s="4" t="b">
        <f t="shared" si="1711"/>
        <v>1</v>
      </c>
      <c r="AI1204" s="4" t="b">
        <f t="shared" si="1712"/>
        <v>1</v>
      </c>
      <c r="AJ1204" s="4" t="b">
        <f t="shared" si="1713"/>
        <v>0</v>
      </c>
      <c r="AK1204" s="4" t="b">
        <f t="shared" si="1714"/>
        <v>0</v>
      </c>
      <c r="AL1204" s="4" t="b">
        <f t="shared" si="1715"/>
        <v>1</v>
      </c>
      <c r="AM1204" s="4" t="b">
        <f t="shared" si="1716"/>
        <v>0</v>
      </c>
      <c r="AN1204" s="4" t="b">
        <f t="shared" si="1717"/>
        <v>0</v>
      </c>
      <c r="AO1204" s="4" t="b">
        <f t="shared" si="1718"/>
        <v>0</v>
      </c>
      <c r="AP1204" s="4" t="b">
        <f t="shared" si="1719"/>
        <v>0</v>
      </c>
      <c r="AQ1204" s="4" t="b">
        <f t="shared" si="1720"/>
        <v>0</v>
      </c>
      <c r="AR1204" s="4" t="b">
        <f t="shared" si="1721"/>
        <v>0</v>
      </c>
      <c r="AS1204" s="4" t="b">
        <f t="shared" si="1722"/>
        <v>0</v>
      </c>
      <c r="AT1204" s="4" t="b">
        <f t="shared" si="1723"/>
        <v>0</v>
      </c>
      <c r="AU1204" s="4" t="b">
        <f t="shared" si="1724"/>
        <v>0</v>
      </c>
      <c r="AV1204" s="4" t="b">
        <f t="shared" si="1725"/>
        <v>0</v>
      </c>
      <c r="AW1204" s="4" t="b">
        <f t="shared" si="1726"/>
        <v>1</v>
      </c>
      <c r="AX1204" s="4" t="b">
        <f t="shared" si="1727"/>
        <v>0</v>
      </c>
      <c r="AY1204" s="4" t="b">
        <f t="shared" si="1728"/>
        <v>0</v>
      </c>
      <c r="AZ1204" s="4" t="b">
        <f t="shared" si="1729"/>
        <v>0</v>
      </c>
      <c r="BA1204" s="4" t="b">
        <f t="shared" si="1730"/>
        <v>0</v>
      </c>
      <c r="BB1204" s="4" t="b">
        <f t="shared" si="1731"/>
        <v>0</v>
      </c>
      <c r="BC1204" s="4" t="b">
        <f t="shared" si="1732"/>
        <v>0</v>
      </c>
      <c r="BD1204" s="4" t="b">
        <f t="shared" si="1733"/>
        <v>0</v>
      </c>
      <c r="BE1204" s="4" t="b">
        <f t="shared" si="1734"/>
        <v>0</v>
      </c>
      <c r="BF1204" s="4" t="b">
        <f t="shared" si="1735"/>
        <v>0</v>
      </c>
      <c r="BG1204" s="4" t="b">
        <f t="shared" si="1736"/>
        <v>0</v>
      </c>
      <c r="BH1204" s="4" t="b">
        <f t="shared" si="1737"/>
        <v>0</v>
      </c>
      <c r="BI1204" s="4" t="b">
        <f t="shared" si="1738"/>
        <v>0</v>
      </c>
      <c r="BJ1204" s="4" t="b">
        <f t="shared" si="1739"/>
        <v>0</v>
      </c>
      <c r="BK1204" s="4" t="b">
        <f t="shared" si="1740"/>
        <v>0</v>
      </c>
      <c r="BL1204" s="4" t="b">
        <f t="shared" si="1741"/>
        <v>1</v>
      </c>
      <c r="BM1204" s="4" t="b">
        <f t="shared" si="1742"/>
        <v>0</v>
      </c>
      <c r="BN1204" s="4" t="b">
        <f t="shared" si="1743"/>
        <v>0</v>
      </c>
      <c r="BO1204" s="4" t="b">
        <f t="shared" si="1744"/>
        <v>1</v>
      </c>
      <c r="BP1204" s="4" t="b">
        <f t="shared" si="1745"/>
        <v>1</v>
      </c>
      <c r="BQ1204" s="4" t="b">
        <f t="shared" si="1746"/>
        <v>0</v>
      </c>
      <c r="BR1204" s="4" t="b">
        <f t="shared" si="1747"/>
        <v>0</v>
      </c>
      <c r="BS1204" s="4" t="b">
        <f t="shared" si="1748"/>
        <v>1</v>
      </c>
      <c r="BT1204" s="4" t="b">
        <f t="shared" si="1749"/>
        <v>0</v>
      </c>
      <c r="BU1204" s="4" t="b">
        <f t="shared" si="1750"/>
        <v>1</v>
      </c>
      <c r="BV1204" s="4" t="b">
        <f t="shared" si="1751"/>
        <v>0</v>
      </c>
      <c r="BW1204" s="4" t="b">
        <f t="shared" si="1752"/>
        <v>0</v>
      </c>
      <c r="BX1204" s="4" t="b">
        <f t="shared" si="1753"/>
        <v>0</v>
      </c>
      <c r="BY1204" s="4" t="b">
        <f t="shared" si="1754"/>
        <v>0</v>
      </c>
      <c r="BZ1204" s="4" t="b">
        <f t="shared" si="1755"/>
        <v>1</v>
      </c>
      <c r="CA1204" s="4" t="b">
        <f t="shared" si="1756"/>
        <v>0</v>
      </c>
      <c r="CB1204" s="4" t="b">
        <f t="shared" si="1757"/>
        <v>1</v>
      </c>
      <c r="CC1204" s="4" t="b">
        <f t="shared" si="1758"/>
        <v>0</v>
      </c>
      <c r="CD1204" s="4" t="b">
        <f t="shared" si="1759"/>
        <v>0</v>
      </c>
      <c r="CE1204" s="4" t="b">
        <f t="shared" si="1760"/>
        <v>0</v>
      </c>
      <c r="CF1204" s="4" t="b">
        <f t="shared" si="1761"/>
        <v>0</v>
      </c>
      <c r="CG1204" s="4" t="b">
        <f t="shared" si="1762"/>
        <v>1</v>
      </c>
      <c r="CH1204" s="4" t="b">
        <f t="shared" si="1763"/>
        <v>1</v>
      </c>
      <c r="CI1204" s="4" t="b">
        <f t="shared" si="1764"/>
        <v>0</v>
      </c>
      <c r="CJ1204" s="4" t="b">
        <f t="shared" si="1765"/>
        <v>0</v>
      </c>
      <c r="CK1204" s="4" t="b">
        <f t="shared" si="1766"/>
        <v>1</v>
      </c>
      <c r="CL1204" s="4" t="b">
        <f t="shared" si="1767"/>
        <v>0</v>
      </c>
      <c r="CM1204" s="4" t="b">
        <f t="shared" si="1768"/>
        <v>1</v>
      </c>
      <c r="CN1204" s="4" t="b">
        <f t="shared" si="1769"/>
        <v>0</v>
      </c>
      <c r="CO1204" s="4" t="b">
        <f t="shared" si="1770"/>
        <v>0</v>
      </c>
      <c r="CP1204" s="4" t="b">
        <f t="shared" si="1771"/>
        <v>0</v>
      </c>
      <c r="CQ1204" s="4" t="b">
        <f t="shared" si="1772"/>
        <v>0</v>
      </c>
      <c r="CR1204" s="4" t="b">
        <f t="shared" si="1773"/>
        <v>1</v>
      </c>
      <c r="CS1204" s="4" t="b">
        <f t="shared" si="1774"/>
        <v>0</v>
      </c>
      <c r="CT1204" s="4" t="b">
        <f t="shared" si="1775"/>
        <v>0</v>
      </c>
      <c r="CU1204" s="4" t="b">
        <f t="shared" si="1776"/>
        <v>0</v>
      </c>
      <c r="CV1204" s="4" t="b">
        <f t="shared" si="1777"/>
        <v>0</v>
      </c>
      <c r="CW1204" s="4" t="b">
        <f t="shared" si="1778"/>
        <v>0</v>
      </c>
      <c r="CX1204" s="4" t="b">
        <f t="shared" si="1779"/>
        <v>0</v>
      </c>
      <c r="CY1204" s="4" t="b">
        <f t="shared" si="1780"/>
        <v>0</v>
      </c>
      <c r="CZ1204" s="4" t="b">
        <f t="shared" si="1781"/>
        <v>0</v>
      </c>
      <c r="DA1204" s="4" t="b">
        <f t="shared" si="1782"/>
        <v>0</v>
      </c>
      <c r="DB1204" s="4" t="b">
        <f t="shared" si="1783"/>
        <v>0</v>
      </c>
      <c r="DC1204" s="4" t="b">
        <f t="shared" si="1784"/>
        <v>0</v>
      </c>
      <c r="DD1204" s="4" t="b">
        <f t="shared" si="1785"/>
        <v>0</v>
      </c>
    </row>
    <row r="1205" spans="1:108">
      <c r="A1205" s="7" t="s">
        <v>2388</v>
      </c>
      <c r="B1205" t="s">
        <v>2386</v>
      </c>
      <c r="C1205" t="s">
        <v>2386</v>
      </c>
      <c r="G1205" t="s">
        <v>2356</v>
      </c>
      <c r="H1205" t="s">
        <v>7444</v>
      </c>
      <c r="I1205" t="s">
        <v>7417</v>
      </c>
      <c r="J1205" s="4" t="s">
        <v>183</v>
      </c>
      <c r="K1205" t="s">
        <v>183</v>
      </c>
      <c r="L1205" t="s">
        <v>6858</v>
      </c>
      <c r="M1205" t="s">
        <v>6079</v>
      </c>
      <c r="N1205" t="s">
        <v>62</v>
      </c>
      <c r="O1205" t="b">
        <f t="shared" si="1692"/>
        <v>0</v>
      </c>
      <c r="P1205" t="b">
        <f t="shared" si="1693"/>
        <v>1</v>
      </c>
      <c r="Q1205" t="b">
        <f t="shared" si="1694"/>
        <v>0</v>
      </c>
      <c r="R1205" t="b">
        <f t="shared" si="1695"/>
        <v>0</v>
      </c>
      <c r="S1205" t="b">
        <f t="shared" si="1696"/>
        <v>0</v>
      </c>
      <c r="T1205" t="b">
        <f t="shared" si="1697"/>
        <v>0</v>
      </c>
      <c r="U1205" t="b">
        <f t="shared" si="1698"/>
        <v>0</v>
      </c>
      <c r="V1205" t="b">
        <f t="shared" si="1699"/>
        <v>1</v>
      </c>
      <c r="W1205" t="b">
        <f t="shared" si="1700"/>
        <v>0</v>
      </c>
      <c r="X1205" t="b">
        <f t="shared" si="1701"/>
        <v>0</v>
      </c>
      <c r="Y1205" t="b">
        <f t="shared" si="1702"/>
        <v>0</v>
      </c>
      <c r="Z1205" t="b">
        <f t="shared" si="1703"/>
        <v>0</v>
      </c>
      <c r="AA1205" t="b">
        <f t="shared" si="1704"/>
        <v>1</v>
      </c>
      <c r="AB1205" t="b">
        <f t="shared" si="1705"/>
        <v>0</v>
      </c>
      <c r="AC1205" t="b">
        <f t="shared" si="1706"/>
        <v>0</v>
      </c>
      <c r="AD1205" t="b">
        <f t="shared" si="1707"/>
        <v>0</v>
      </c>
      <c r="AE1205" t="b">
        <f t="shared" si="1708"/>
        <v>0</v>
      </c>
      <c r="AF1205" t="b">
        <f t="shared" si="1709"/>
        <v>0</v>
      </c>
      <c r="AG1205" t="b">
        <f t="shared" si="1710"/>
        <v>0</v>
      </c>
      <c r="AH1205" t="b">
        <f t="shared" si="1711"/>
        <v>0</v>
      </c>
      <c r="AI1205" t="b">
        <f t="shared" si="1712"/>
        <v>0</v>
      </c>
      <c r="AJ1205" t="b">
        <f t="shared" si="1713"/>
        <v>0</v>
      </c>
      <c r="AK1205" t="b">
        <f t="shared" si="1714"/>
        <v>0</v>
      </c>
      <c r="AL1205" t="b">
        <f t="shared" si="1715"/>
        <v>0</v>
      </c>
      <c r="AM1205" t="b">
        <f t="shared" si="1716"/>
        <v>0</v>
      </c>
      <c r="AN1205" t="b">
        <f t="shared" si="1717"/>
        <v>0</v>
      </c>
      <c r="AO1205" t="b">
        <f t="shared" si="1718"/>
        <v>0</v>
      </c>
      <c r="AP1205" t="b">
        <f t="shared" si="1719"/>
        <v>0</v>
      </c>
      <c r="AQ1205" t="b">
        <f t="shared" si="1720"/>
        <v>0</v>
      </c>
      <c r="AR1205" t="b">
        <f t="shared" si="1721"/>
        <v>0</v>
      </c>
      <c r="AS1205" t="b">
        <f t="shared" si="1722"/>
        <v>0</v>
      </c>
      <c r="AT1205" t="b">
        <f t="shared" si="1723"/>
        <v>0</v>
      </c>
      <c r="AU1205" t="b">
        <f t="shared" si="1724"/>
        <v>0</v>
      </c>
      <c r="AV1205" t="b">
        <f t="shared" si="1725"/>
        <v>0</v>
      </c>
      <c r="AW1205" t="b">
        <f t="shared" si="1726"/>
        <v>0</v>
      </c>
      <c r="AX1205" t="b">
        <f t="shared" si="1727"/>
        <v>0</v>
      </c>
      <c r="AY1205" t="b">
        <f t="shared" si="1728"/>
        <v>0</v>
      </c>
      <c r="AZ1205" t="b">
        <f t="shared" si="1729"/>
        <v>0</v>
      </c>
      <c r="BA1205" t="b">
        <f t="shared" si="1730"/>
        <v>0</v>
      </c>
      <c r="BB1205" t="b">
        <f t="shared" si="1731"/>
        <v>0</v>
      </c>
      <c r="BC1205" t="b">
        <f t="shared" si="1732"/>
        <v>0</v>
      </c>
      <c r="BD1205" t="b">
        <f t="shared" si="1733"/>
        <v>0</v>
      </c>
      <c r="BE1205" t="b">
        <f t="shared" si="1734"/>
        <v>0</v>
      </c>
      <c r="BF1205" t="b">
        <f t="shared" si="1735"/>
        <v>0</v>
      </c>
      <c r="BG1205" t="b">
        <f t="shared" si="1736"/>
        <v>0</v>
      </c>
      <c r="BH1205" t="b">
        <f t="shared" si="1737"/>
        <v>0</v>
      </c>
      <c r="BI1205" t="b">
        <f t="shared" si="1738"/>
        <v>0</v>
      </c>
      <c r="BJ1205" t="b">
        <f t="shared" si="1739"/>
        <v>0</v>
      </c>
      <c r="BK1205" t="b">
        <f t="shared" si="1740"/>
        <v>0</v>
      </c>
      <c r="BL1205" t="b">
        <f t="shared" si="1741"/>
        <v>0</v>
      </c>
      <c r="BM1205" t="b">
        <f t="shared" si="1742"/>
        <v>0</v>
      </c>
      <c r="BN1205" t="b">
        <f t="shared" si="1743"/>
        <v>0</v>
      </c>
      <c r="BO1205" t="b">
        <f t="shared" si="1744"/>
        <v>1</v>
      </c>
      <c r="BP1205" t="b">
        <f t="shared" si="1745"/>
        <v>0</v>
      </c>
      <c r="BQ1205" t="b">
        <f t="shared" si="1746"/>
        <v>0</v>
      </c>
      <c r="BR1205" t="b">
        <f t="shared" si="1747"/>
        <v>0</v>
      </c>
      <c r="BS1205" t="b">
        <f t="shared" si="1748"/>
        <v>0</v>
      </c>
      <c r="BT1205" t="b">
        <f t="shared" si="1749"/>
        <v>0</v>
      </c>
      <c r="BU1205" t="b">
        <f t="shared" si="1750"/>
        <v>0</v>
      </c>
      <c r="BV1205" t="b">
        <f t="shared" si="1751"/>
        <v>0</v>
      </c>
      <c r="BW1205" t="b">
        <f t="shared" si="1752"/>
        <v>0</v>
      </c>
      <c r="BX1205" t="b">
        <f t="shared" si="1753"/>
        <v>0</v>
      </c>
      <c r="BY1205" t="b">
        <f t="shared" si="1754"/>
        <v>0</v>
      </c>
      <c r="BZ1205" t="b">
        <f t="shared" si="1755"/>
        <v>0</v>
      </c>
      <c r="CA1205" t="b">
        <f t="shared" si="1756"/>
        <v>0</v>
      </c>
      <c r="CB1205" t="b">
        <f t="shared" si="1757"/>
        <v>0</v>
      </c>
      <c r="CC1205" t="b">
        <f t="shared" si="1758"/>
        <v>0</v>
      </c>
      <c r="CD1205" t="b">
        <f t="shared" si="1759"/>
        <v>0</v>
      </c>
      <c r="CE1205" t="b">
        <f t="shared" si="1760"/>
        <v>0</v>
      </c>
      <c r="CF1205" t="b">
        <f t="shared" si="1761"/>
        <v>0</v>
      </c>
      <c r="CG1205" t="b">
        <f t="shared" si="1762"/>
        <v>0</v>
      </c>
      <c r="CH1205" t="b">
        <f t="shared" si="1763"/>
        <v>0</v>
      </c>
      <c r="CI1205" t="b">
        <f t="shared" si="1764"/>
        <v>0</v>
      </c>
      <c r="CJ1205" t="b">
        <f t="shared" si="1765"/>
        <v>0</v>
      </c>
      <c r="CK1205" t="b">
        <f t="shared" si="1766"/>
        <v>0</v>
      </c>
      <c r="CL1205" t="b">
        <f t="shared" si="1767"/>
        <v>0</v>
      </c>
      <c r="CM1205" t="b">
        <f t="shared" si="1768"/>
        <v>0</v>
      </c>
      <c r="CN1205" t="b">
        <f t="shared" si="1769"/>
        <v>0</v>
      </c>
      <c r="CO1205" t="b">
        <f t="shared" si="1770"/>
        <v>0</v>
      </c>
      <c r="CP1205" t="b">
        <f t="shared" si="1771"/>
        <v>0</v>
      </c>
      <c r="CQ1205" t="b">
        <f t="shared" si="1772"/>
        <v>0</v>
      </c>
      <c r="CR1205" t="b">
        <f t="shared" si="1773"/>
        <v>0</v>
      </c>
      <c r="CS1205" t="b">
        <f t="shared" si="1774"/>
        <v>0</v>
      </c>
      <c r="CT1205" t="b">
        <f t="shared" si="1775"/>
        <v>0</v>
      </c>
      <c r="CU1205" t="b">
        <f t="shared" si="1776"/>
        <v>0</v>
      </c>
      <c r="CV1205" t="b">
        <f t="shared" si="1777"/>
        <v>0</v>
      </c>
      <c r="CW1205" t="b">
        <f t="shared" si="1778"/>
        <v>0</v>
      </c>
      <c r="CX1205" t="b">
        <f t="shared" si="1779"/>
        <v>0</v>
      </c>
      <c r="CY1205" t="b">
        <f t="shared" si="1780"/>
        <v>0</v>
      </c>
      <c r="CZ1205" t="b">
        <f t="shared" si="1781"/>
        <v>0</v>
      </c>
      <c r="DA1205" t="b">
        <f t="shared" si="1782"/>
        <v>0</v>
      </c>
      <c r="DB1205" t="b">
        <f t="shared" si="1783"/>
        <v>0</v>
      </c>
      <c r="DC1205" t="b">
        <f t="shared" si="1784"/>
        <v>0</v>
      </c>
      <c r="DD1205" t="b">
        <f t="shared" si="1785"/>
        <v>0</v>
      </c>
    </row>
    <row r="1206" spans="1:108">
      <c r="A1206" t="s">
        <v>2389</v>
      </c>
      <c r="B1206" t="s">
        <v>7405</v>
      </c>
      <c r="C1206" t="s">
        <v>2386</v>
      </c>
      <c r="G1206" t="s">
        <v>2356</v>
      </c>
      <c r="H1206" t="s">
        <v>7444</v>
      </c>
      <c r="I1206" t="s">
        <v>7417</v>
      </c>
      <c r="J1206" t="s">
        <v>109</v>
      </c>
      <c r="K1206" t="s">
        <v>109</v>
      </c>
      <c r="L1206" t="s">
        <v>6859</v>
      </c>
      <c r="M1206" t="s">
        <v>6079</v>
      </c>
      <c r="N1206" t="s">
        <v>2390</v>
      </c>
      <c r="O1206" t="b">
        <f t="shared" si="1692"/>
        <v>1</v>
      </c>
      <c r="P1206" t="b">
        <f t="shared" si="1693"/>
        <v>0</v>
      </c>
      <c r="Q1206" t="b">
        <f t="shared" si="1694"/>
        <v>0</v>
      </c>
      <c r="R1206" t="b">
        <f t="shared" si="1695"/>
        <v>0</v>
      </c>
      <c r="S1206" t="b">
        <f t="shared" si="1696"/>
        <v>1</v>
      </c>
      <c r="T1206" t="b">
        <f t="shared" si="1697"/>
        <v>0</v>
      </c>
      <c r="U1206" t="b">
        <f t="shared" si="1698"/>
        <v>1</v>
      </c>
      <c r="V1206" t="b">
        <f t="shared" si="1699"/>
        <v>0</v>
      </c>
      <c r="W1206" t="b">
        <f t="shared" si="1700"/>
        <v>0</v>
      </c>
      <c r="X1206" t="b">
        <f t="shared" si="1701"/>
        <v>0</v>
      </c>
      <c r="Y1206" t="b">
        <f t="shared" si="1702"/>
        <v>0</v>
      </c>
      <c r="Z1206" t="b">
        <f t="shared" si="1703"/>
        <v>0</v>
      </c>
      <c r="AA1206" t="b">
        <f t="shared" si="1704"/>
        <v>0</v>
      </c>
      <c r="AB1206" t="b">
        <f t="shared" si="1705"/>
        <v>0</v>
      </c>
      <c r="AC1206" t="b">
        <f t="shared" si="1706"/>
        <v>0</v>
      </c>
      <c r="AD1206" t="b">
        <f t="shared" si="1707"/>
        <v>0</v>
      </c>
      <c r="AE1206" t="b">
        <f t="shared" si="1708"/>
        <v>0</v>
      </c>
      <c r="AF1206" t="b">
        <f t="shared" si="1709"/>
        <v>0</v>
      </c>
      <c r="AG1206" t="b">
        <f t="shared" si="1710"/>
        <v>0</v>
      </c>
      <c r="AH1206" t="b">
        <f t="shared" si="1711"/>
        <v>0</v>
      </c>
      <c r="AI1206" t="b">
        <f t="shared" si="1712"/>
        <v>0</v>
      </c>
      <c r="AJ1206" t="b">
        <f t="shared" si="1713"/>
        <v>0</v>
      </c>
      <c r="AK1206" t="b">
        <f t="shared" si="1714"/>
        <v>0</v>
      </c>
      <c r="AL1206" t="b">
        <f t="shared" si="1715"/>
        <v>0</v>
      </c>
      <c r="AM1206" t="b">
        <f t="shared" si="1716"/>
        <v>0</v>
      </c>
      <c r="AN1206" t="b">
        <f t="shared" si="1717"/>
        <v>0</v>
      </c>
      <c r="AO1206" t="b">
        <f t="shared" si="1718"/>
        <v>0</v>
      </c>
      <c r="AP1206" t="b">
        <f t="shared" si="1719"/>
        <v>0</v>
      </c>
      <c r="AQ1206" t="b">
        <f t="shared" si="1720"/>
        <v>0</v>
      </c>
      <c r="AR1206" t="b">
        <f t="shared" si="1721"/>
        <v>0</v>
      </c>
      <c r="AS1206" t="b">
        <f t="shared" si="1722"/>
        <v>0</v>
      </c>
      <c r="AT1206" t="b">
        <f t="shared" si="1723"/>
        <v>0</v>
      </c>
      <c r="AU1206" t="b">
        <f t="shared" si="1724"/>
        <v>0</v>
      </c>
      <c r="AV1206" t="b">
        <f t="shared" si="1725"/>
        <v>0</v>
      </c>
      <c r="AW1206" t="b">
        <f t="shared" si="1726"/>
        <v>0</v>
      </c>
      <c r="AX1206" t="b">
        <f t="shared" si="1727"/>
        <v>0</v>
      </c>
      <c r="AY1206" t="b">
        <f t="shared" si="1728"/>
        <v>0</v>
      </c>
      <c r="AZ1206" t="b">
        <f t="shared" si="1729"/>
        <v>0</v>
      </c>
      <c r="BA1206" t="b">
        <f t="shared" si="1730"/>
        <v>0</v>
      </c>
      <c r="BB1206" t="b">
        <f t="shared" si="1731"/>
        <v>0</v>
      </c>
      <c r="BC1206" t="b">
        <f t="shared" si="1732"/>
        <v>0</v>
      </c>
      <c r="BD1206" t="b">
        <f t="shared" si="1733"/>
        <v>0</v>
      </c>
      <c r="BE1206" t="b">
        <f t="shared" si="1734"/>
        <v>0</v>
      </c>
      <c r="BF1206" t="b">
        <f t="shared" si="1735"/>
        <v>0</v>
      </c>
      <c r="BG1206" t="b">
        <f t="shared" si="1736"/>
        <v>0</v>
      </c>
      <c r="BH1206" t="b">
        <f t="shared" si="1737"/>
        <v>0</v>
      </c>
      <c r="BI1206" t="b">
        <f t="shared" si="1738"/>
        <v>0</v>
      </c>
      <c r="BJ1206" t="b">
        <f t="shared" si="1739"/>
        <v>0</v>
      </c>
      <c r="BK1206" t="b">
        <f t="shared" si="1740"/>
        <v>0</v>
      </c>
      <c r="BL1206" t="b">
        <f t="shared" si="1741"/>
        <v>0</v>
      </c>
      <c r="BM1206" t="b">
        <f t="shared" si="1742"/>
        <v>0</v>
      </c>
      <c r="BN1206" t="b">
        <f t="shared" si="1743"/>
        <v>0</v>
      </c>
      <c r="BO1206" t="b">
        <f t="shared" si="1744"/>
        <v>0</v>
      </c>
      <c r="BP1206" t="b">
        <f t="shared" si="1745"/>
        <v>0</v>
      </c>
      <c r="BQ1206" t="b">
        <f t="shared" si="1746"/>
        <v>1</v>
      </c>
      <c r="BR1206" t="b">
        <f t="shared" si="1747"/>
        <v>0</v>
      </c>
      <c r="BS1206" t="b">
        <f t="shared" si="1748"/>
        <v>0</v>
      </c>
      <c r="BT1206" t="b">
        <f t="shared" si="1749"/>
        <v>0</v>
      </c>
      <c r="BU1206" t="b">
        <f t="shared" si="1750"/>
        <v>0</v>
      </c>
      <c r="BV1206" t="b">
        <f t="shared" si="1751"/>
        <v>0</v>
      </c>
      <c r="BW1206" t="b">
        <f t="shared" si="1752"/>
        <v>0</v>
      </c>
      <c r="BX1206" t="b">
        <f t="shared" si="1753"/>
        <v>0</v>
      </c>
      <c r="BY1206" t="b">
        <f t="shared" si="1754"/>
        <v>0</v>
      </c>
      <c r="BZ1206" t="b">
        <f t="shared" si="1755"/>
        <v>0</v>
      </c>
      <c r="CA1206" t="b">
        <f t="shared" si="1756"/>
        <v>0</v>
      </c>
      <c r="CB1206" t="b">
        <f t="shared" si="1757"/>
        <v>0</v>
      </c>
      <c r="CC1206" t="b">
        <f t="shared" si="1758"/>
        <v>0</v>
      </c>
      <c r="CD1206" t="b">
        <f t="shared" si="1759"/>
        <v>0</v>
      </c>
      <c r="CE1206" t="b">
        <f t="shared" si="1760"/>
        <v>0</v>
      </c>
      <c r="CF1206" t="b">
        <f t="shared" si="1761"/>
        <v>0</v>
      </c>
      <c r="CG1206" t="b">
        <f t="shared" si="1762"/>
        <v>0</v>
      </c>
      <c r="CH1206" t="b">
        <f t="shared" si="1763"/>
        <v>0</v>
      </c>
      <c r="CI1206" t="b">
        <f t="shared" si="1764"/>
        <v>0</v>
      </c>
      <c r="CJ1206" t="b">
        <f t="shared" si="1765"/>
        <v>0</v>
      </c>
      <c r="CK1206" t="b">
        <f t="shared" si="1766"/>
        <v>1</v>
      </c>
      <c r="CL1206" t="b">
        <f t="shared" si="1767"/>
        <v>0</v>
      </c>
      <c r="CM1206" t="b">
        <f t="shared" si="1768"/>
        <v>0</v>
      </c>
      <c r="CN1206" t="b">
        <f t="shared" si="1769"/>
        <v>0</v>
      </c>
      <c r="CO1206" t="b">
        <f t="shared" si="1770"/>
        <v>0</v>
      </c>
      <c r="CP1206" t="b">
        <f t="shared" si="1771"/>
        <v>0</v>
      </c>
      <c r="CQ1206" t="b">
        <f t="shared" si="1772"/>
        <v>0</v>
      </c>
      <c r="CR1206" t="b">
        <f t="shared" si="1773"/>
        <v>0</v>
      </c>
      <c r="CS1206" t="b">
        <f t="shared" si="1774"/>
        <v>0</v>
      </c>
      <c r="CT1206" t="b">
        <f t="shared" si="1775"/>
        <v>0</v>
      </c>
      <c r="CU1206" t="b">
        <f t="shared" si="1776"/>
        <v>0</v>
      </c>
      <c r="CV1206" t="b">
        <f t="shared" si="1777"/>
        <v>0</v>
      </c>
      <c r="CW1206" t="b">
        <f t="shared" si="1778"/>
        <v>0</v>
      </c>
      <c r="CX1206" t="b">
        <f t="shared" si="1779"/>
        <v>0</v>
      </c>
      <c r="CY1206" t="b">
        <f t="shared" si="1780"/>
        <v>0</v>
      </c>
      <c r="CZ1206" t="b">
        <f t="shared" si="1781"/>
        <v>0</v>
      </c>
      <c r="DA1206" t="b">
        <f t="shared" si="1782"/>
        <v>0</v>
      </c>
      <c r="DB1206" t="b">
        <f t="shared" si="1783"/>
        <v>0</v>
      </c>
      <c r="DC1206" t="b">
        <f t="shared" si="1784"/>
        <v>0</v>
      </c>
      <c r="DD1206" t="b">
        <f t="shared" si="1785"/>
        <v>0</v>
      </c>
    </row>
    <row r="1207" spans="1:108">
      <c r="A1207" t="s">
        <v>2391</v>
      </c>
      <c r="C1207" t="s">
        <v>2392</v>
      </c>
      <c r="G1207" t="s">
        <v>2356</v>
      </c>
      <c r="H1207" t="s">
        <v>7444</v>
      </c>
      <c r="I1207" t="s">
        <v>7417</v>
      </c>
      <c r="J1207" t="s">
        <v>108</v>
      </c>
      <c r="K1207" t="s">
        <v>109</v>
      </c>
      <c r="L1207" t="s">
        <v>7627</v>
      </c>
      <c r="M1207" t="s">
        <v>6079</v>
      </c>
      <c r="N1207" s="4" t="s">
        <v>69</v>
      </c>
      <c r="O1207" s="4" t="b">
        <f t="shared" si="1692"/>
        <v>0</v>
      </c>
      <c r="P1207" t="b">
        <f t="shared" si="1693"/>
        <v>0</v>
      </c>
      <c r="Q1207" t="b">
        <f t="shared" si="1694"/>
        <v>1</v>
      </c>
      <c r="R1207" t="b">
        <f t="shared" si="1695"/>
        <v>0</v>
      </c>
      <c r="S1207" s="4" t="b">
        <f t="shared" si="1696"/>
        <v>0</v>
      </c>
      <c r="T1207" s="4" t="b">
        <f t="shared" si="1697"/>
        <v>0</v>
      </c>
      <c r="U1207" s="4" t="b">
        <f t="shared" si="1698"/>
        <v>1</v>
      </c>
      <c r="V1207" s="4" t="b">
        <f t="shared" si="1699"/>
        <v>0</v>
      </c>
      <c r="W1207" s="4" t="b">
        <f t="shared" si="1700"/>
        <v>0</v>
      </c>
      <c r="X1207" s="4" t="b">
        <f t="shared" si="1701"/>
        <v>0</v>
      </c>
      <c r="Y1207" s="4" t="b">
        <f t="shared" si="1702"/>
        <v>0</v>
      </c>
      <c r="Z1207" s="4" t="b">
        <f t="shared" si="1703"/>
        <v>0</v>
      </c>
      <c r="AA1207" s="4" t="b">
        <f t="shared" si="1704"/>
        <v>0</v>
      </c>
      <c r="AB1207" t="b">
        <f t="shared" si="1705"/>
        <v>0</v>
      </c>
      <c r="AC1207" t="b">
        <f t="shared" si="1706"/>
        <v>0</v>
      </c>
      <c r="AD1207" t="b">
        <f t="shared" si="1707"/>
        <v>0</v>
      </c>
      <c r="AE1207" t="b">
        <f t="shared" si="1708"/>
        <v>0</v>
      </c>
      <c r="AF1207" t="b">
        <f t="shared" si="1709"/>
        <v>0</v>
      </c>
      <c r="AG1207" t="b">
        <f t="shared" si="1710"/>
        <v>0</v>
      </c>
      <c r="AH1207" t="b">
        <f t="shared" si="1711"/>
        <v>0</v>
      </c>
      <c r="AI1207" t="b">
        <f t="shared" si="1712"/>
        <v>0</v>
      </c>
      <c r="AJ1207" t="b">
        <f t="shared" si="1713"/>
        <v>0</v>
      </c>
      <c r="AK1207" t="b">
        <f t="shared" si="1714"/>
        <v>0</v>
      </c>
      <c r="AL1207" t="b">
        <f t="shared" si="1715"/>
        <v>0</v>
      </c>
      <c r="AM1207" t="b">
        <f t="shared" si="1716"/>
        <v>0</v>
      </c>
      <c r="AN1207" t="b">
        <f t="shared" si="1717"/>
        <v>0</v>
      </c>
      <c r="AO1207" t="b">
        <f t="shared" si="1718"/>
        <v>0</v>
      </c>
      <c r="AP1207" t="b">
        <f t="shared" si="1719"/>
        <v>0</v>
      </c>
      <c r="AQ1207" t="b">
        <f t="shared" si="1720"/>
        <v>0</v>
      </c>
      <c r="AR1207" t="b">
        <f t="shared" si="1721"/>
        <v>0</v>
      </c>
      <c r="AS1207" t="b">
        <f t="shared" si="1722"/>
        <v>0</v>
      </c>
      <c r="AT1207" t="b">
        <f t="shared" si="1723"/>
        <v>0</v>
      </c>
      <c r="AU1207" t="b">
        <f t="shared" si="1724"/>
        <v>0</v>
      </c>
      <c r="AV1207" t="b">
        <f t="shared" si="1725"/>
        <v>0</v>
      </c>
      <c r="AW1207" t="b">
        <f t="shared" si="1726"/>
        <v>0</v>
      </c>
      <c r="AX1207" t="b">
        <f t="shared" si="1727"/>
        <v>0</v>
      </c>
      <c r="AY1207" t="b">
        <f t="shared" si="1728"/>
        <v>0</v>
      </c>
      <c r="AZ1207" t="b">
        <f t="shared" si="1729"/>
        <v>0</v>
      </c>
      <c r="BA1207" t="b">
        <f t="shared" si="1730"/>
        <v>0</v>
      </c>
      <c r="BB1207" t="b">
        <f t="shared" si="1731"/>
        <v>0</v>
      </c>
      <c r="BC1207" t="b">
        <f t="shared" si="1732"/>
        <v>0</v>
      </c>
      <c r="BD1207" t="b">
        <f t="shared" si="1733"/>
        <v>0</v>
      </c>
      <c r="BE1207" t="b">
        <f t="shared" si="1734"/>
        <v>0</v>
      </c>
      <c r="BF1207" t="b">
        <f t="shared" si="1735"/>
        <v>0</v>
      </c>
      <c r="BG1207" t="b">
        <f t="shared" si="1736"/>
        <v>0</v>
      </c>
      <c r="BH1207" t="b">
        <f t="shared" si="1737"/>
        <v>0</v>
      </c>
      <c r="BI1207" t="b">
        <f t="shared" si="1738"/>
        <v>0</v>
      </c>
      <c r="BJ1207" t="b">
        <f t="shared" si="1739"/>
        <v>0</v>
      </c>
      <c r="BK1207" t="b">
        <f t="shared" si="1740"/>
        <v>0</v>
      </c>
      <c r="BL1207" t="b">
        <f t="shared" si="1741"/>
        <v>0</v>
      </c>
      <c r="BM1207" t="b">
        <f t="shared" si="1742"/>
        <v>0</v>
      </c>
      <c r="BN1207" t="b">
        <f t="shared" si="1743"/>
        <v>0</v>
      </c>
      <c r="BO1207" t="b">
        <f t="shared" si="1744"/>
        <v>0</v>
      </c>
      <c r="BP1207" t="b">
        <f t="shared" si="1745"/>
        <v>0</v>
      </c>
      <c r="BQ1207" t="b">
        <f t="shared" si="1746"/>
        <v>0</v>
      </c>
      <c r="BR1207" t="b">
        <f t="shared" si="1747"/>
        <v>0</v>
      </c>
      <c r="BS1207" t="b">
        <f t="shared" si="1748"/>
        <v>0</v>
      </c>
      <c r="BT1207" t="b">
        <f t="shared" si="1749"/>
        <v>0</v>
      </c>
      <c r="BU1207" t="b">
        <f t="shared" si="1750"/>
        <v>0</v>
      </c>
      <c r="BV1207" t="b">
        <f t="shared" si="1751"/>
        <v>1</v>
      </c>
      <c r="BW1207" t="b">
        <f t="shared" si="1752"/>
        <v>0</v>
      </c>
      <c r="BX1207" t="b">
        <f t="shared" si="1753"/>
        <v>0</v>
      </c>
      <c r="BY1207" t="b">
        <f t="shared" si="1754"/>
        <v>0</v>
      </c>
      <c r="BZ1207" t="b">
        <f t="shared" si="1755"/>
        <v>0</v>
      </c>
      <c r="CA1207" t="b">
        <f t="shared" si="1756"/>
        <v>0</v>
      </c>
      <c r="CB1207" t="b">
        <f t="shared" si="1757"/>
        <v>0</v>
      </c>
      <c r="CC1207" t="b">
        <f t="shared" si="1758"/>
        <v>0</v>
      </c>
      <c r="CD1207" t="b">
        <f t="shared" si="1759"/>
        <v>0</v>
      </c>
      <c r="CE1207" t="b">
        <f t="shared" si="1760"/>
        <v>0</v>
      </c>
      <c r="CF1207" t="b">
        <f t="shared" si="1761"/>
        <v>0</v>
      </c>
      <c r="CG1207" t="b">
        <f t="shared" si="1762"/>
        <v>0</v>
      </c>
      <c r="CH1207" t="b">
        <f t="shared" si="1763"/>
        <v>0</v>
      </c>
      <c r="CI1207" t="b">
        <f t="shared" si="1764"/>
        <v>0</v>
      </c>
      <c r="CJ1207" t="b">
        <f t="shared" si="1765"/>
        <v>0</v>
      </c>
      <c r="CK1207" t="b">
        <f t="shared" si="1766"/>
        <v>0</v>
      </c>
      <c r="CL1207" t="b">
        <f t="shared" si="1767"/>
        <v>0</v>
      </c>
      <c r="CM1207" t="b">
        <f t="shared" si="1768"/>
        <v>0</v>
      </c>
      <c r="CN1207" t="b">
        <f t="shared" si="1769"/>
        <v>0</v>
      </c>
      <c r="CO1207" t="b">
        <f t="shared" si="1770"/>
        <v>0</v>
      </c>
      <c r="CP1207" t="b">
        <f t="shared" si="1771"/>
        <v>0</v>
      </c>
      <c r="CQ1207" t="b">
        <f t="shared" si="1772"/>
        <v>0</v>
      </c>
      <c r="CR1207" t="b">
        <f t="shared" si="1773"/>
        <v>0</v>
      </c>
      <c r="CS1207" t="b">
        <f t="shared" si="1774"/>
        <v>0</v>
      </c>
      <c r="CT1207" t="b">
        <f t="shared" si="1775"/>
        <v>0</v>
      </c>
      <c r="CU1207" t="b">
        <f t="shared" si="1776"/>
        <v>0</v>
      </c>
      <c r="CV1207" t="b">
        <f t="shared" si="1777"/>
        <v>0</v>
      </c>
      <c r="CW1207" t="b">
        <f t="shared" si="1778"/>
        <v>0</v>
      </c>
      <c r="CX1207" t="b">
        <f t="shared" si="1779"/>
        <v>0</v>
      </c>
      <c r="CY1207" t="b">
        <f t="shared" si="1780"/>
        <v>0</v>
      </c>
      <c r="CZ1207" t="b">
        <f t="shared" si="1781"/>
        <v>0</v>
      </c>
      <c r="DA1207" t="b">
        <f t="shared" si="1782"/>
        <v>0</v>
      </c>
      <c r="DB1207" t="b">
        <f t="shared" si="1783"/>
        <v>0</v>
      </c>
      <c r="DC1207" t="b">
        <f t="shared" si="1784"/>
        <v>0</v>
      </c>
      <c r="DD1207" t="b">
        <f t="shared" si="1785"/>
        <v>0</v>
      </c>
    </row>
    <row r="1208" spans="1:108">
      <c r="A1208" t="s">
        <v>2393</v>
      </c>
      <c r="B1208" t="s">
        <v>2394</v>
      </c>
      <c r="C1208" t="s">
        <v>2394</v>
      </c>
      <c r="G1208" t="s">
        <v>2395</v>
      </c>
      <c r="H1208" t="s">
        <v>7444</v>
      </c>
      <c r="I1208" t="s">
        <v>7417</v>
      </c>
      <c r="J1208" t="s">
        <v>147</v>
      </c>
      <c r="K1208" t="s">
        <v>16</v>
      </c>
      <c r="L1208" t="s">
        <v>6860</v>
      </c>
      <c r="M1208" t="s">
        <v>6079</v>
      </c>
      <c r="N1208" t="s">
        <v>2396</v>
      </c>
      <c r="O1208" t="b">
        <f t="shared" si="1692"/>
        <v>1</v>
      </c>
      <c r="P1208" t="b">
        <f t="shared" si="1693"/>
        <v>1</v>
      </c>
      <c r="Q1208" t="b">
        <f t="shared" si="1694"/>
        <v>1</v>
      </c>
      <c r="R1208" t="b">
        <f t="shared" si="1695"/>
        <v>0</v>
      </c>
      <c r="S1208" t="b">
        <f t="shared" si="1696"/>
        <v>1</v>
      </c>
      <c r="T1208" t="b">
        <f t="shared" si="1697"/>
        <v>1</v>
      </c>
      <c r="U1208" t="b">
        <f t="shared" si="1698"/>
        <v>1</v>
      </c>
      <c r="V1208" t="b">
        <f t="shared" si="1699"/>
        <v>1</v>
      </c>
      <c r="W1208" t="b">
        <f t="shared" si="1700"/>
        <v>1</v>
      </c>
      <c r="X1208" t="b">
        <f t="shared" si="1701"/>
        <v>1</v>
      </c>
      <c r="Y1208" t="b">
        <f t="shared" si="1702"/>
        <v>0</v>
      </c>
      <c r="Z1208" t="b">
        <f t="shared" si="1703"/>
        <v>0</v>
      </c>
      <c r="AA1208" t="b">
        <f t="shared" si="1704"/>
        <v>1</v>
      </c>
      <c r="AB1208" t="b">
        <f t="shared" si="1705"/>
        <v>1</v>
      </c>
      <c r="AC1208" t="b">
        <f t="shared" si="1706"/>
        <v>0</v>
      </c>
      <c r="AD1208" t="b">
        <f t="shared" si="1707"/>
        <v>0</v>
      </c>
      <c r="AE1208" t="b">
        <f t="shared" si="1708"/>
        <v>0</v>
      </c>
      <c r="AF1208" t="b">
        <f t="shared" si="1709"/>
        <v>0</v>
      </c>
      <c r="AG1208" t="b">
        <f t="shared" si="1710"/>
        <v>0</v>
      </c>
      <c r="AH1208" t="b">
        <f t="shared" si="1711"/>
        <v>0</v>
      </c>
      <c r="AI1208" t="b">
        <f t="shared" si="1712"/>
        <v>1</v>
      </c>
      <c r="AJ1208" t="b">
        <f t="shared" si="1713"/>
        <v>0</v>
      </c>
      <c r="AK1208" t="b">
        <f t="shared" si="1714"/>
        <v>0</v>
      </c>
      <c r="AL1208" t="b">
        <f t="shared" si="1715"/>
        <v>1</v>
      </c>
      <c r="AM1208" t="b">
        <f t="shared" si="1716"/>
        <v>0</v>
      </c>
      <c r="AN1208" t="b">
        <f t="shared" si="1717"/>
        <v>0</v>
      </c>
      <c r="AO1208" t="b">
        <f t="shared" si="1718"/>
        <v>0</v>
      </c>
      <c r="AP1208" t="b">
        <f t="shared" si="1719"/>
        <v>0</v>
      </c>
      <c r="AQ1208" t="b">
        <f t="shared" si="1720"/>
        <v>0</v>
      </c>
      <c r="AR1208" t="b">
        <f t="shared" si="1721"/>
        <v>0</v>
      </c>
      <c r="AS1208" t="b">
        <f t="shared" si="1722"/>
        <v>0</v>
      </c>
      <c r="AT1208" t="b">
        <f t="shared" si="1723"/>
        <v>0</v>
      </c>
      <c r="AU1208" t="b">
        <f t="shared" si="1724"/>
        <v>0</v>
      </c>
      <c r="AV1208" t="b">
        <f t="shared" si="1725"/>
        <v>0</v>
      </c>
      <c r="AW1208" t="b">
        <f t="shared" si="1726"/>
        <v>1</v>
      </c>
      <c r="AX1208" t="b">
        <f t="shared" si="1727"/>
        <v>0</v>
      </c>
      <c r="AY1208" t="b">
        <f t="shared" si="1728"/>
        <v>0</v>
      </c>
      <c r="AZ1208" t="b">
        <f t="shared" si="1729"/>
        <v>0</v>
      </c>
      <c r="BA1208" t="b">
        <f t="shared" si="1730"/>
        <v>1</v>
      </c>
      <c r="BB1208" t="b">
        <f t="shared" si="1731"/>
        <v>0</v>
      </c>
      <c r="BC1208" t="b">
        <f t="shared" si="1732"/>
        <v>0</v>
      </c>
      <c r="BD1208" t="b">
        <f t="shared" si="1733"/>
        <v>1</v>
      </c>
      <c r="BE1208" t="b">
        <f t="shared" si="1734"/>
        <v>0</v>
      </c>
      <c r="BF1208" t="b">
        <f t="shared" si="1735"/>
        <v>0</v>
      </c>
      <c r="BG1208" t="b">
        <f t="shared" si="1736"/>
        <v>0</v>
      </c>
      <c r="BH1208" t="b">
        <f t="shared" si="1737"/>
        <v>1</v>
      </c>
      <c r="BI1208" t="b">
        <f t="shared" si="1738"/>
        <v>0</v>
      </c>
      <c r="BJ1208" t="b">
        <f t="shared" si="1739"/>
        <v>0</v>
      </c>
      <c r="BK1208" t="b">
        <f t="shared" si="1740"/>
        <v>0</v>
      </c>
      <c r="BL1208" t="b">
        <f t="shared" si="1741"/>
        <v>1</v>
      </c>
      <c r="BM1208" t="b">
        <f t="shared" si="1742"/>
        <v>0</v>
      </c>
      <c r="BN1208" t="b">
        <f t="shared" si="1743"/>
        <v>0</v>
      </c>
      <c r="BO1208" t="b">
        <f t="shared" si="1744"/>
        <v>0</v>
      </c>
      <c r="BP1208" t="b">
        <f t="shared" si="1745"/>
        <v>0</v>
      </c>
      <c r="BQ1208" t="b">
        <f t="shared" si="1746"/>
        <v>1</v>
      </c>
      <c r="BR1208" t="b">
        <f t="shared" si="1747"/>
        <v>0</v>
      </c>
      <c r="BS1208" t="b">
        <f t="shared" si="1748"/>
        <v>0</v>
      </c>
      <c r="BT1208" t="b">
        <f t="shared" si="1749"/>
        <v>0</v>
      </c>
      <c r="BU1208" t="b">
        <f t="shared" si="1750"/>
        <v>0</v>
      </c>
      <c r="BV1208" t="b">
        <f t="shared" si="1751"/>
        <v>0</v>
      </c>
      <c r="BW1208" t="b">
        <f t="shared" si="1752"/>
        <v>0</v>
      </c>
      <c r="BX1208" t="b">
        <f t="shared" si="1753"/>
        <v>0</v>
      </c>
      <c r="BY1208" t="b">
        <f t="shared" si="1754"/>
        <v>0</v>
      </c>
      <c r="BZ1208" t="b">
        <f t="shared" si="1755"/>
        <v>0</v>
      </c>
      <c r="CA1208" t="b">
        <f t="shared" si="1756"/>
        <v>0</v>
      </c>
      <c r="CB1208" t="b">
        <f t="shared" si="1757"/>
        <v>1</v>
      </c>
      <c r="CC1208" t="b">
        <f t="shared" si="1758"/>
        <v>0</v>
      </c>
      <c r="CD1208" t="b">
        <f t="shared" si="1759"/>
        <v>0</v>
      </c>
      <c r="CE1208" t="b">
        <f t="shared" si="1760"/>
        <v>0</v>
      </c>
      <c r="CF1208" t="b">
        <f t="shared" si="1761"/>
        <v>0</v>
      </c>
      <c r="CG1208" t="b">
        <f t="shared" si="1762"/>
        <v>1</v>
      </c>
      <c r="CH1208" t="b">
        <f t="shared" si="1763"/>
        <v>0</v>
      </c>
      <c r="CI1208" t="b">
        <f t="shared" si="1764"/>
        <v>0</v>
      </c>
      <c r="CJ1208" t="b">
        <f t="shared" si="1765"/>
        <v>1</v>
      </c>
      <c r="CK1208" t="b">
        <f t="shared" si="1766"/>
        <v>0</v>
      </c>
      <c r="CL1208" t="b">
        <f t="shared" si="1767"/>
        <v>0</v>
      </c>
      <c r="CM1208" t="b">
        <f t="shared" si="1768"/>
        <v>0</v>
      </c>
      <c r="CN1208" t="b">
        <f t="shared" si="1769"/>
        <v>0</v>
      </c>
      <c r="CO1208" t="b">
        <f t="shared" si="1770"/>
        <v>0</v>
      </c>
      <c r="CP1208" t="b">
        <f t="shared" si="1771"/>
        <v>0</v>
      </c>
      <c r="CQ1208" t="b">
        <f t="shared" si="1772"/>
        <v>0</v>
      </c>
      <c r="CR1208" t="b">
        <f t="shared" si="1773"/>
        <v>0</v>
      </c>
      <c r="CS1208" t="b">
        <f t="shared" si="1774"/>
        <v>0</v>
      </c>
      <c r="CT1208" t="b">
        <f t="shared" si="1775"/>
        <v>0</v>
      </c>
      <c r="CU1208" t="b">
        <f t="shared" si="1776"/>
        <v>0</v>
      </c>
      <c r="CV1208" t="b">
        <f t="shared" si="1777"/>
        <v>0</v>
      </c>
      <c r="CW1208" t="b">
        <f t="shared" si="1778"/>
        <v>0</v>
      </c>
      <c r="CX1208" t="b">
        <f t="shared" si="1779"/>
        <v>0</v>
      </c>
      <c r="CY1208" t="b">
        <f t="shared" si="1780"/>
        <v>0</v>
      </c>
      <c r="CZ1208" t="b">
        <f t="shared" si="1781"/>
        <v>0</v>
      </c>
      <c r="DA1208" t="b">
        <f t="shared" si="1782"/>
        <v>0</v>
      </c>
      <c r="DB1208" t="b">
        <f t="shared" si="1783"/>
        <v>0</v>
      </c>
      <c r="DC1208" t="b">
        <f t="shared" si="1784"/>
        <v>0</v>
      </c>
      <c r="DD1208" t="b">
        <f t="shared" si="1785"/>
        <v>0</v>
      </c>
    </row>
    <row r="1209" spans="1:108">
      <c r="A1209" s="1" t="s">
        <v>2835</v>
      </c>
      <c r="C1209" t="s">
        <v>2836</v>
      </c>
      <c r="F1209" t="s">
        <v>6136</v>
      </c>
      <c r="G1209" t="s">
        <v>2837</v>
      </c>
      <c r="H1209" t="s">
        <v>7444</v>
      </c>
      <c r="I1209" t="s">
        <v>7417</v>
      </c>
      <c r="J1209" s="1" t="s">
        <v>393</v>
      </c>
      <c r="K1209" t="s">
        <v>136</v>
      </c>
      <c r="L1209" t="s">
        <v>7025</v>
      </c>
      <c r="M1209" t="s">
        <v>6079</v>
      </c>
      <c r="N1209" t="s">
        <v>2838</v>
      </c>
      <c r="O1209" t="b">
        <f t="shared" si="1692"/>
        <v>0</v>
      </c>
      <c r="P1209" t="b">
        <f t="shared" si="1693"/>
        <v>0</v>
      </c>
      <c r="Q1209" t="b">
        <f t="shared" si="1694"/>
        <v>0</v>
      </c>
      <c r="R1209" t="b">
        <f t="shared" si="1695"/>
        <v>1</v>
      </c>
      <c r="S1209" t="b">
        <f t="shared" si="1696"/>
        <v>0</v>
      </c>
      <c r="T1209" t="b">
        <f t="shared" si="1697"/>
        <v>0</v>
      </c>
      <c r="U1209" t="b">
        <f t="shared" si="1698"/>
        <v>1</v>
      </c>
      <c r="V1209" t="b">
        <f t="shared" si="1699"/>
        <v>0</v>
      </c>
      <c r="W1209" t="b">
        <f t="shared" si="1700"/>
        <v>0</v>
      </c>
      <c r="X1209" t="b">
        <f t="shared" si="1701"/>
        <v>1</v>
      </c>
      <c r="Y1209" t="b">
        <f t="shared" si="1702"/>
        <v>0</v>
      </c>
      <c r="Z1209" t="b">
        <f t="shared" si="1703"/>
        <v>0</v>
      </c>
      <c r="AA1209" t="b">
        <f t="shared" si="1704"/>
        <v>0</v>
      </c>
      <c r="AB1209" t="b">
        <f t="shared" si="1705"/>
        <v>0</v>
      </c>
      <c r="AC1209" t="b">
        <f t="shared" si="1706"/>
        <v>0</v>
      </c>
      <c r="AD1209" t="b">
        <f t="shared" si="1707"/>
        <v>0</v>
      </c>
      <c r="AE1209" t="b">
        <f t="shared" si="1708"/>
        <v>0</v>
      </c>
      <c r="AF1209" t="b">
        <f t="shared" si="1709"/>
        <v>1</v>
      </c>
      <c r="AG1209" t="b">
        <f t="shared" si="1710"/>
        <v>0</v>
      </c>
      <c r="AH1209" t="b">
        <f t="shared" si="1711"/>
        <v>0</v>
      </c>
      <c r="AI1209" t="b">
        <f t="shared" si="1712"/>
        <v>0</v>
      </c>
      <c r="AJ1209" t="b">
        <f t="shared" si="1713"/>
        <v>0</v>
      </c>
      <c r="AK1209" t="b">
        <f t="shared" si="1714"/>
        <v>0</v>
      </c>
      <c r="AL1209" t="b">
        <f t="shared" si="1715"/>
        <v>0</v>
      </c>
      <c r="AM1209" t="b">
        <f t="shared" si="1716"/>
        <v>0</v>
      </c>
      <c r="AN1209" t="b">
        <f t="shared" si="1717"/>
        <v>0</v>
      </c>
      <c r="AO1209" t="b">
        <f t="shared" si="1718"/>
        <v>0</v>
      </c>
      <c r="AP1209" t="b">
        <f t="shared" si="1719"/>
        <v>0</v>
      </c>
      <c r="AQ1209" t="b">
        <f t="shared" si="1720"/>
        <v>0</v>
      </c>
      <c r="AR1209" t="b">
        <f t="shared" si="1721"/>
        <v>0</v>
      </c>
      <c r="AS1209" t="b">
        <f t="shared" si="1722"/>
        <v>0</v>
      </c>
      <c r="AT1209" t="b">
        <f t="shared" si="1723"/>
        <v>0</v>
      </c>
      <c r="AU1209" t="b">
        <f t="shared" si="1724"/>
        <v>0</v>
      </c>
      <c r="AV1209" t="b">
        <f t="shared" si="1725"/>
        <v>0</v>
      </c>
      <c r="AW1209" t="b">
        <f t="shared" si="1726"/>
        <v>0</v>
      </c>
      <c r="AX1209" t="b">
        <f t="shared" si="1727"/>
        <v>0</v>
      </c>
      <c r="AY1209" t="b">
        <f t="shared" si="1728"/>
        <v>0</v>
      </c>
      <c r="AZ1209" t="b">
        <f t="shared" si="1729"/>
        <v>0</v>
      </c>
      <c r="BA1209" t="b">
        <f t="shared" si="1730"/>
        <v>0</v>
      </c>
      <c r="BB1209" t="b">
        <f t="shared" si="1731"/>
        <v>0</v>
      </c>
      <c r="BC1209" t="b">
        <f t="shared" si="1732"/>
        <v>0</v>
      </c>
      <c r="BD1209" t="b">
        <f t="shared" si="1733"/>
        <v>0</v>
      </c>
      <c r="BE1209" t="b">
        <f t="shared" si="1734"/>
        <v>0</v>
      </c>
      <c r="BF1209" t="b">
        <f t="shared" si="1735"/>
        <v>1</v>
      </c>
      <c r="BG1209" t="b">
        <f t="shared" si="1736"/>
        <v>0</v>
      </c>
      <c r="BH1209" t="b">
        <f t="shared" si="1737"/>
        <v>0</v>
      </c>
      <c r="BI1209" t="b">
        <f t="shared" si="1738"/>
        <v>0</v>
      </c>
      <c r="BJ1209" t="b">
        <f t="shared" si="1739"/>
        <v>0</v>
      </c>
      <c r="BK1209" t="b">
        <f t="shared" si="1740"/>
        <v>0</v>
      </c>
      <c r="BL1209" t="b">
        <f t="shared" si="1741"/>
        <v>0</v>
      </c>
      <c r="BM1209" t="b">
        <f t="shared" si="1742"/>
        <v>0</v>
      </c>
      <c r="BN1209" t="b">
        <f t="shared" si="1743"/>
        <v>0</v>
      </c>
      <c r="BO1209" t="b">
        <f t="shared" si="1744"/>
        <v>0</v>
      </c>
      <c r="BP1209" t="b">
        <f t="shared" si="1745"/>
        <v>0</v>
      </c>
      <c r="BQ1209" t="b">
        <f t="shared" si="1746"/>
        <v>0</v>
      </c>
      <c r="BR1209" t="b">
        <f t="shared" si="1747"/>
        <v>0</v>
      </c>
      <c r="BS1209" t="b">
        <f t="shared" si="1748"/>
        <v>0</v>
      </c>
      <c r="BT1209" t="b">
        <f t="shared" si="1749"/>
        <v>1</v>
      </c>
      <c r="BU1209" t="b">
        <f t="shared" si="1750"/>
        <v>0</v>
      </c>
      <c r="BV1209" t="b">
        <f t="shared" si="1751"/>
        <v>0</v>
      </c>
      <c r="BW1209" t="b">
        <f t="shared" si="1752"/>
        <v>0</v>
      </c>
      <c r="BX1209" t="b">
        <f t="shared" si="1753"/>
        <v>0</v>
      </c>
      <c r="BY1209" t="b">
        <f t="shared" si="1754"/>
        <v>0</v>
      </c>
      <c r="BZ1209" t="b">
        <f t="shared" si="1755"/>
        <v>0</v>
      </c>
      <c r="CA1209" t="b">
        <f t="shared" si="1756"/>
        <v>0</v>
      </c>
      <c r="CB1209" t="b">
        <f t="shared" si="1757"/>
        <v>0</v>
      </c>
      <c r="CC1209" t="b">
        <f t="shared" si="1758"/>
        <v>0</v>
      </c>
      <c r="CD1209" t="b">
        <f t="shared" si="1759"/>
        <v>0</v>
      </c>
      <c r="CE1209" t="b">
        <f t="shared" si="1760"/>
        <v>0</v>
      </c>
      <c r="CF1209" t="b">
        <f t="shared" si="1761"/>
        <v>0</v>
      </c>
      <c r="CG1209" t="b">
        <f t="shared" si="1762"/>
        <v>0</v>
      </c>
      <c r="CH1209" t="b">
        <f t="shared" si="1763"/>
        <v>0</v>
      </c>
      <c r="CI1209" t="b">
        <f t="shared" si="1764"/>
        <v>0</v>
      </c>
      <c r="CJ1209" t="b">
        <f t="shared" si="1765"/>
        <v>0</v>
      </c>
      <c r="CK1209" t="b">
        <f t="shared" si="1766"/>
        <v>0</v>
      </c>
      <c r="CL1209" t="b">
        <f t="shared" si="1767"/>
        <v>0</v>
      </c>
      <c r="CM1209" t="b">
        <f t="shared" si="1768"/>
        <v>0</v>
      </c>
      <c r="CN1209" t="b">
        <f t="shared" si="1769"/>
        <v>0</v>
      </c>
      <c r="CO1209" t="b">
        <f t="shared" si="1770"/>
        <v>0</v>
      </c>
      <c r="CP1209" t="b">
        <f t="shared" si="1771"/>
        <v>0</v>
      </c>
      <c r="CQ1209" t="b">
        <f t="shared" si="1772"/>
        <v>0</v>
      </c>
      <c r="CR1209" t="b">
        <f t="shared" si="1773"/>
        <v>0</v>
      </c>
      <c r="CS1209" t="b">
        <f t="shared" si="1774"/>
        <v>0</v>
      </c>
      <c r="CT1209" t="b">
        <f t="shared" si="1775"/>
        <v>0</v>
      </c>
      <c r="CU1209" t="b">
        <f t="shared" si="1776"/>
        <v>0</v>
      </c>
      <c r="CV1209" t="b">
        <f t="shared" si="1777"/>
        <v>0</v>
      </c>
      <c r="CW1209" t="b">
        <f t="shared" si="1778"/>
        <v>0</v>
      </c>
      <c r="CX1209" t="b">
        <f t="shared" si="1779"/>
        <v>0</v>
      </c>
      <c r="CY1209" t="b">
        <f t="shared" si="1780"/>
        <v>0</v>
      </c>
      <c r="CZ1209" t="b">
        <f t="shared" si="1781"/>
        <v>0</v>
      </c>
      <c r="DA1209" t="b">
        <f t="shared" si="1782"/>
        <v>0</v>
      </c>
      <c r="DB1209" t="b">
        <f t="shared" si="1783"/>
        <v>0</v>
      </c>
      <c r="DC1209" t="b">
        <f t="shared" si="1784"/>
        <v>0</v>
      </c>
      <c r="DD1209" t="b">
        <f t="shared" si="1785"/>
        <v>0</v>
      </c>
    </row>
    <row r="1210" spans="1:108">
      <c r="A1210" s="1" t="s">
        <v>2839</v>
      </c>
      <c r="C1210" t="s">
        <v>2836</v>
      </c>
      <c r="F1210" t="s">
        <v>6136</v>
      </c>
      <c r="G1210" t="s">
        <v>2837</v>
      </c>
      <c r="H1210" t="s">
        <v>7444</v>
      </c>
      <c r="I1210" t="s">
        <v>7417</v>
      </c>
      <c r="J1210" s="1" t="s">
        <v>135</v>
      </c>
      <c r="K1210" t="s">
        <v>136</v>
      </c>
      <c r="L1210" t="s">
        <v>7026</v>
      </c>
      <c r="M1210" t="s">
        <v>6079</v>
      </c>
      <c r="N1210" t="s">
        <v>2840</v>
      </c>
      <c r="O1210" t="b">
        <f t="shared" si="1692"/>
        <v>0</v>
      </c>
      <c r="P1210" t="b">
        <f t="shared" si="1693"/>
        <v>0</v>
      </c>
      <c r="Q1210" t="b">
        <f t="shared" si="1694"/>
        <v>1</v>
      </c>
      <c r="R1210" t="b">
        <f t="shared" si="1695"/>
        <v>1</v>
      </c>
      <c r="S1210" t="b">
        <f t="shared" si="1696"/>
        <v>0</v>
      </c>
      <c r="T1210" t="b">
        <f t="shared" si="1697"/>
        <v>0</v>
      </c>
      <c r="U1210" t="b">
        <f t="shared" si="1698"/>
        <v>1</v>
      </c>
      <c r="V1210" t="b">
        <f t="shared" si="1699"/>
        <v>0</v>
      </c>
      <c r="W1210" t="b">
        <f t="shared" si="1700"/>
        <v>0</v>
      </c>
      <c r="X1210" t="b">
        <f t="shared" si="1701"/>
        <v>1</v>
      </c>
      <c r="Y1210" t="b">
        <f t="shared" si="1702"/>
        <v>0</v>
      </c>
      <c r="Z1210" t="b">
        <f t="shared" si="1703"/>
        <v>0</v>
      </c>
      <c r="AA1210" t="b">
        <f t="shared" si="1704"/>
        <v>0</v>
      </c>
      <c r="AB1210" t="b">
        <f t="shared" si="1705"/>
        <v>0</v>
      </c>
      <c r="AC1210" t="b">
        <f t="shared" si="1706"/>
        <v>0</v>
      </c>
      <c r="AD1210" t="b">
        <f t="shared" si="1707"/>
        <v>0</v>
      </c>
      <c r="AE1210" t="b">
        <f t="shared" si="1708"/>
        <v>1</v>
      </c>
      <c r="AF1210" t="b">
        <f t="shared" si="1709"/>
        <v>0</v>
      </c>
      <c r="AG1210" t="b">
        <f t="shared" si="1710"/>
        <v>0</v>
      </c>
      <c r="AH1210" t="b">
        <f t="shared" si="1711"/>
        <v>1</v>
      </c>
      <c r="AI1210" t="b">
        <f t="shared" si="1712"/>
        <v>0</v>
      </c>
      <c r="AJ1210" t="b">
        <f t="shared" si="1713"/>
        <v>0</v>
      </c>
      <c r="AK1210" t="b">
        <f t="shared" si="1714"/>
        <v>0</v>
      </c>
      <c r="AL1210" t="b">
        <f t="shared" si="1715"/>
        <v>0</v>
      </c>
      <c r="AM1210" t="b">
        <f t="shared" si="1716"/>
        <v>0</v>
      </c>
      <c r="AN1210" t="b">
        <f t="shared" si="1717"/>
        <v>0</v>
      </c>
      <c r="AO1210" t="b">
        <f t="shared" si="1718"/>
        <v>0</v>
      </c>
      <c r="AP1210" t="b">
        <f t="shared" si="1719"/>
        <v>0</v>
      </c>
      <c r="AQ1210" t="b">
        <f t="shared" si="1720"/>
        <v>0</v>
      </c>
      <c r="AR1210" t="b">
        <f t="shared" si="1721"/>
        <v>0</v>
      </c>
      <c r="AS1210" t="b">
        <f t="shared" si="1722"/>
        <v>1</v>
      </c>
      <c r="AT1210" t="b">
        <f t="shared" si="1723"/>
        <v>0</v>
      </c>
      <c r="AU1210" t="b">
        <f t="shared" si="1724"/>
        <v>0</v>
      </c>
      <c r="AV1210" t="b">
        <f t="shared" si="1725"/>
        <v>0</v>
      </c>
      <c r="AW1210" t="b">
        <f t="shared" si="1726"/>
        <v>0</v>
      </c>
      <c r="AX1210" t="b">
        <f t="shared" si="1727"/>
        <v>0</v>
      </c>
      <c r="AY1210" t="b">
        <f t="shared" si="1728"/>
        <v>0</v>
      </c>
      <c r="AZ1210" t="b">
        <f t="shared" si="1729"/>
        <v>0</v>
      </c>
      <c r="BA1210" t="b">
        <f t="shared" si="1730"/>
        <v>0</v>
      </c>
      <c r="BB1210" t="b">
        <f t="shared" si="1731"/>
        <v>0</v>
      </c>
      <c r="BC1210" t="b">
        <f t="shared" si="1732"/>
        <v>0</v>
      </c>
      <c r="BD1210" t="b">
        <f t="shared" si="1733"/>
        <v>0</v>
      </c>
      <c r="BE1210" t="b">
        <f t="shared" si="1734"/>
        <v>0</v>
      </c>
      <c r="BF1210" t="b">
        <f t="shared" si="1735"/>
        <v>0</v>
      </c>
      <c r="BG1210" t="b">
        <f t="shared" si="1736"/>
        <v>0</v>
      </c>
      <c r="BH1210" t="b">
        <f t="shared" si="1737"/>
        <v>0</v>
      </c>
      <c r="BI1210" t="b">
        <f t="shared" si="1738"/>
        <v>0</v>
      </c>
      <c r="BJ1210" t="b">
        <f t="shared" si="1739"/>
        <v>0</v>
      </c>
      <c r="BK1210" t="b">
        <f t="shared" si="1740"/>
        <v>0</v>
      </c>
      <c r="BL1210" t="b">
        <f t="shared" si="1741"/>
        <v>0</v>
      </c>
      <c r="BM1210" t="b">
        <f t="shared" si="1742"/>
        <v>0</v>
      </c>
      <c r="BN1210" t="b">
        <f t="shared" si="1743"/>
        <v>0</v>
      </c>
      <c r="BO1210" t="b">
        <f t="shared" si="1744"/>
        <v>0</v>
      </c>
      <c r="BP1210" t="b">
        <f t="shared" si="1745"/>
        <v>0</v>
      </c>
      <c r="BQ1210" t="b">
        <f t="shared" si="1746"/>
        <v>0</v>
      </c>
      <c r="BR1210" t="b">
        <f t="shared" si="1747"/>
        <v>0</v>
      </c>
      <c r="BS1210" t="b">
        <f t="shared" si="1748"/>
        <v>0</v>
      </c>
      <c r="BT1210" t="b">
        <f t="shared" si="1749"/>
        <v>0</v>
      </c>
      <c r="BU1210" t="b">
        <f t="shared" si="1750"/>
        <v>0</v>
      </c>
      <c r="BV1210" t="b">
        <f t="shared" si="1751"/>
        <v>1</v>
      </c>
      <c r="BW1210" t="b">
        <f t="shared" si="1752"/>
        <v>0</v>
      </c>
      <c r="BX1210" t="b">
        <f t="shared" si="1753"/>
        <v>0</v>
      </c>
      <c r="BY1210" t="b">
        <f t="shared" si="1754"/>
        <v>0</v>
      </c>
      <c r="BZ1210" t="b">
        <f t="shared" si="1755"/>
        <v>0</v>
      </c>
      <c r="CA1210" t="b">
        <f t="shared" si="1756"/>
        <v>0</v>
      </c>
      <c r="CB1210" t="b">
        <f t="shared" si="1757"/>
        <v>0</v>
      </c>
      <c r="CC1210" t="b">
        <f t="shared" si="1758"/>
        <v>0</v>
      </c>
      <c r="CD1210" t="b">
        <f t="shared" si="1759"/>
        <v>0</v>
      </c>
      <c r="CE1210" t="b">
        <f t="shared" si="1760"/>
        <v>0</v>
      </c>
      <c r="CF1210" t="b">
        <f t="shared" si="1761"/>
        <v>0</v>
      </c>
      <c r="CG1210" t="b">
        <f t="shared" si="1762"/>
        <v>0</v>
      </c>
      <c r="CH1210" t="b">
        <f t="shared" si="1763"/>
        <v>0</v>
      </c>
      <c r="CI1210" t="b">
        <f t="shared" si="1764"/>
        <v>0</v>
      </c>
      <c r="CJ1210" t="b">
        <f t="shared" si="1765"/>
        <v>0</v>
      </c>
      <c r="CK1210" t="b">
        <f t="shared" si="1766"/>
        <v>0</v>
      </c>
      <c r="CL1210" t="b">
        <f t="shared" si="1767"/>
        <v>0</v>
      </c>
      <c r="CM1210" t="b">
        <f t="shared" si="1768"/>
        <v>0</v>
      </c>
      <c r="CN1210" t="b">
        <f t="shared" si="1769"/>
        <v>0</v>
      </c>
      <c r="CO1210" t="b">
        <f t="shared" si="1770"/>
        <v>0</v>
      </c>
      <c r="CP1210" t="b">
        <f t="shared" si="1771"/>
        <v>0</v>
      </c>
      <c r="CQ1210" t="b">
        <f t="shared" si="1772"/>
        <v>0</v>
      </c>
      <c r="CR1210" t="b">
        <f t="shared" si="1773"/>
        <v>0</v>
      </c>
      <c r="CS1210" t="b">
        <f t="shared" si="1774"/>
        <v>0</v>
      </c>
      <c r="CT1210" t="b">
        <f t="shared" si="1775"/>
        <v>0</v>
      </c>
      <c r="CU1210" t="b">
        <f t="shared" si="1776"/>
        <v>0</v>
      </c>
      <c r="CV1210" t="b">
        <f t="shared" si="1777"/>
        <v>0</v>
      </c>
      <c r="CW1210" t="b">
        <f t="shared" si="1778"/>
        <v>0</v>
      </c>
      <c r="CX1210" t="b">
        <f t="shared" si="1779"/>
        <v>0</v>
      </c>
      <c r="CY1210" t="b">
        <f t="shared" si="1780"/>
        <v>0</v>
      </c>
      <c r="CZ1210" t="b">
        <f t="shared" si="1781"/>
        <v>0</v>
      </c>
      <c r="DA1210" t="b">
        <f t="shared" si="1782"/>
        <v>1</v>
      </c>
      <c r="DB1210" t="b">
        <f t="shared" si="1783"/>
        <v>0</v>
      </c>
      <c r="DC1210" t="b">
        <f t="shared" si="1784"/>
        <v>0</v>
      </c>
      <c r="DD1210" t="b">
        <f t="shared" si="1785"/>
        <v>0</v>
      </c>
    </row>
    <row r="1211" spans="1:108">
      <c r="A1211" s="1" t="s">
        <v>2841</v>
      </c>
      <c r="C1211" t="s">
        <v>2836</v>
      </c>
      <c r="F1211" t="s">
        <v>6136</v>
      </c>
      <c r="G1211" t="s">
        <v>2837</v>
      </c>
      <c r="H1211" t="s">
        <v>7444</v>
      </c>
      <c r="I1211" t="s">
        <v>7417</v>
      </c>
      <c r="J1211" s="1" t="s">
        <v>165</v>
      </c>
      <c r="K1211" t="s">
        <v>114</v>
      </c>
      <c r="L1211" t="s">
        <v>7027</v>
      </c>
      <c r="M1211" t="s">
        <v>6079</v>
      </c>
      <c r="N1211" t="s">
        <v>2842</v>
      </c>
      <c r="O1211" t="b">
        <f t="shared" si="1692"/>
        <v>0</v>
      </c>
      <c r="P1211" t="b">
        <f t="shared" si="1693"/>
        <v>1</v>
      </c>
      <c r="Q1211" t="b">
        <f t="shared" si="1694"/>
        <v>0</v>
      </c>
      <c r="R1211" t="b">
        <f t="shared" si="1695"/>
        <v>0</v>
      </c>
      <c r="S1211" t="b">
        <f t="shared" si="1696"/>
        <v>0</v>
      </c>
      <c r="T1211" t="b">
        <f t="shared" si="1697"/>
        <v>0</v>
      </c>
      <c r="U1211" t="b">
        <f t="shared" si="1698"/>
        <v>0</v>
      </c>
      <c r="V1211" t="b">
        <f t="shared" si="1699"/>
        <v>1</v>
      </c>
      <c r="W1211" t="b">
        <f t="shared" si="1700"/>
        <v>0</v>
      </c>
      <c r="X1211" t="b">
        <f t="shared" si="1701"/>
        <v>0</v>
      </c>
      <c r="Y1211" t="b">
        <f t="shared" si="1702"/>
        <v>0</v>
      </c>
      <c r="Z1211" t="b">
        <f t="shared" si="1703"/>
        <v>0</v>
      </c>
      <c r="AA1211" t="b">
        <f t="shared" si="1704"/>
        <v>1</v>
      </c>
      <c r="AB1211" t="b">
        <f t="shared" si="1705"/>
        <v>0</v>
      </c>
      <c r="AC1211" t="b">
        <f t="shared" si="1706"/>
        <v>0</v>
      </c>
      <c r="AD1211" t="b">
        <f t="shared" si="1707"/>
        <v>0</v>
      </c>
      <c r="AE1211" t="b">
        <f t="shared" si="1708"/>
        <v>0</v>
      </c>
      <c r="AF1211" t="b">
        <f t="shared" si="1709"/>
        <v>0</v>
      </c>
      <c r="AG1211" t="b">
        <f t="shared" si="1710"/>
        <v>0</v>
      </c>
      <c r="AH1211" t="b">
        <f t="shared" si="1711"/>
        <v>0</v>
      </c>
      <c r="AI1211" t="b">
        <f t="shared" si="1712"/>
        <v>0</v>
      </c>
      <c r="AJ1211" t="b">
        <f t="shared" si="1713"/>
        <v>0</v>
      </c>
      <c r="AK1211" t="b">
        <f t="shared" si="1714"/>
        <v>0</v>
      </c>
      <c r="AL1211" t="b">
        <f t="shared" si="1715"/>
        <v>0</v>
      </c>
      <c r="AM1211" t="b">
        <f t="shared" si="1716"/>
        <v>0</v>
      </c>
      <c r="AN1211" t="b">
        <f t="shared" si="1717"/>
        <v>0</v>
      </c>
      <c r="AO1211" t="b">
        <f t="shared" si="1718"/>
        <v>0</v>
      </c>
      <c r="AP1211" t="b">
        <f t="shared" si="1719"/>
        <v>0</v>
      </c>
      <c r="AQ1211" t="b">
        <f t="shared" si="1720"/>
        <v>0</v>
      </c>
      <c r="AR1211" t="b">
        <f t="shared" si="1721"/>
        <v>0</v>
      </c>
      <c r="AS1211" t="b">
        <f t="shared" si="1722"/>
        <v>0</v>
      </c>
      <c r="AT1211" t="b">
        <f t="shared" si="1723"/>
        <v>0</v>
      </c>
      <c r="AU1211" t="b">
        <f t="shared" si="1724"/>
        <v>0</v>
      </c>
      <c r="AV1211" t="b">
        <f t="shared" si="1725"/>
        <v>0</v>
      </c>
      <c r="AW1211" t="b">
        <f t="shared" si="1726"/>
        <v>1</v>
      </c>
      <c r="AX1211" t="b">
        <f t="shared" si="1727"/>
        <v>0</v>
      </c>
      <c r="AY1211" t="b">
        <f t="shared" si="1728"/>
        <v>0</v>
      </c>
      <c r="AZ1211" t="b">
        <f t="shared" si="1729"/>
        <v>0</v>
      </c>
      <c r="BA1211" t="b">
        <f t="shared" si="1730"/>
        <v>0</v>
      </c>
      <c r="BB1211" t="b">
        <f t="shared" si="1731"/>
        <v>0</v>
      </c>
      <c r="BC1211" t="b">
        <f t="shared" si="1732"/>
        <v>0</v>
      </c>
      <c r="BD1211" t="b">
        <f t="shared" si="1733"/>
        <v>0</v>
      </c>
      <c r="BE1211" t="b">
        <f t="shared" si="1734"/>
        <v>0</v>
      </c>
      <c r="BF1211" t="b">
        <f t="shared" si="1735"/>
        <v>0</v>
      </c>
      <c r="BG1211" t="b">
        <f t="shared" si="1736"/>
        <v>0</v>
      </c>
      <c r="BH1211" t="b">
        <f t="shared" si="1737"/>
        <v>0</v>
      </c>
      <c r="BI1211" t="b">
        <f t="shared" si="1738"/>
        <v>0</v>
      </c>
      <c r="BJ1211" t="b">
        <f t="shared" si="1739"/>
        <v>0</v>
      </c>
      <c r="BK1211" t="b">
        <f t="shared" si="1740"/>
        <v>0</v>
      </c>
      <c r="BL1211" t="b">
        <f t="shared" si="1741"/>
        <v>0</v>
      </c>
      <c r="BM1211" t="b">
        <f t="shared" si="1742"/>
        <v>0</v>
      </c>
      <c r="BN1211" t="b">
        <f t="shared" si="1743"/>
        <v>0</v>
      </c>
      <c r="BO1211" t="b">
        <f t="shared" si="1744"/>
        <v>0</v>
      </c>
      <c r="BP1211" t="b">
        <f t="shared" si="1745"/>
        <v>0</v>
      </c>
      <c r="BQ1211" t="b">
        <f t="shared" si="1746"/>
        <v>0</v>
      </c>
      <c r="BR1211" t="b">
        <f t="shared" si="1747"/>
        <v>0</v>
      </c>
      <c r="BS1211" t="b">
        <f t="shared" si="1748"/>
        <v>0</v>
      </c>
      <c r="BT1211" t="b">
        <f t="shared" si="1749"/>
        <v>0</v>
      </c>
      <c r="BU1211" t="b">
        <f t="shared" si="1750"/>
        <v>0</v>
      </c>
      <c r="BV1211" t="b">
        <f t="shared" si="1751"/>
        <v>0</v>
      </c>
      <c r="BW1211" t="b">
        <f t="shared" si="1752"/>
        <v>0</v>
      </c>
      <c r="BX1211" t="b">
        <f t="shared" si="1753"/>
        <v>1</v>
      </c>
      <c r="BY1211" t="b">
        <f t="shared" si="1754"/>
        <v>0</v>
      </c>
      <c r="BZ1211" t="b">
        <f t="shared" si="1755"/>
        <v>0</v>
      </c>
      <c r="CA1211" t="b">
        <f t="shared" si="1756"/>
        <v>0</v>
      </c>
      <c r="CB1211" t="b">
        <f t="shared" si="1757"/>
        <v>0</v>
      </c>
      <c r="CC1211" t="b">
        <f t="shared" si="1758"/>
        <v>0</v>
      </c>
      <c r="CD1211" t="b">
        <f t="shared" si="1759"/>
        <v>0</v>
      </c>
      <c r="CE1211" t="b">
        <f t="shared" si="1760"/>
        <v>0</v>
      </c>
      <c r="CF1211" t="b">
        <f t="shared" si="1761"/>
        <v>0</v>
      </c>
      <c r="CG1211" t="b">
        <f t="shared" si="1762"/>
        <v>0</v>
      </c>
      <c r="CH1211" t="b">
        <f t="shared" si="1763"/>
        <v>0</v>
      </c>
      <c r="CI1211" t="b">
        <f t="shared" si="1764"/>
        <v>0</v>
      </c>
      <c r="CJ1211" t="b">
        <f t="shared" si="1765"/>
        <v>0</v>
      </c>
      <c r="CK1211" t="b">
        <f t="shared" si="1766"/>
        <v>0</v>
      </c>
      <c r="CL1211" t="b">
        <f t="shared" si="1767"/>
        <v>0</v>
      </c>
      <c r="CM1211" t="b">
        <f t="shared" si="1768"/>
        <v>0</v>
      </c>
      <c r="CN1211" t="b">
        <f t="shared" si="1769"/>
        <v>0</v>
      </c>
      <c r="CO1211" t="b">
        <f t="shared" si="1770"/>
        <v>0</v>
      </c>
      <c r="CP1211" t="b">
        <f t="shared" si="1771"/>
        <v>0</v>
      </c>
      <c r="CQ1211" t="b">
        <f t="shared" si="1772"/>
        <v>0</v>
      </c>
      <c r="CR1211" t="b">
        <f t="shared" si="1773"/>
        <v>0</v>
      </c>
      <c r="CS1211" t="b">
        <f t="shared" si="1774"/>
        <v>0</v>
      </c>
      <c r="CT1211" t="b">
        <f t="shared" si="1775"/>
        <v>0</v>
      </c>
      <c r="CU1211" t="b">
        <f t="shared" si="1776"/>
        <v>0</v>
      </c>
      <c r="CV1211" t="b">
        <f t="shared" si="1777"/>
        <v>0</v>
      </c>
      <c r="CW1211" t="b">
        <f t="shared" si="1778"/>
        <v>0</v>
      </c>
      <c r="CX1211" t="b">
        <f t="shared" si="1779"/>
        <v>0</v>
      </c>
      <c r="CY1211" t="b">
        <f t="shared" si="1780"/>
        <v>0</v>
      </c>
      <c r="CZ1211" t="b">
        <f t="shared" si="1781"/>
        <v>0</v>
      </c>
      <c r="DA1211" t="b">
        <f t="shared" si="1782"/>
        <v>0</v>
      </c>
      <c r="DB1211" t="b">
        <f t="shared" si="1783"/>
        <v>0</v>
      </c>
      <c r="DC1211" t="b">
        <f t="shared" si="1784"/>
        <v>0</v>
      </c>
      <c r="DD1211" t="b">
        <f t="shared" si="1785"/>
        <v>0</v>
      </c>
    </row>
    <row r="1212" spans="1:108">
      <c r="A1212" s="1" t="s">
        <v>2843</v>
      </c>
      <c r="C1212" t="s">
        <v>2836</v>
      </c>
      <c r="F1212" t="s">
        <v>6136</v>
      </c>
      <c r="G1212" t="s">
        <v>2837</v>
      </c>
      <c r="H1212" t="s">
        <v>7444</v>
      </c>
      <c r="I1212" t="s">
        <v>7417</v>
      </c>
      <c r="J1212" s="1" t="s">
        <v>108</v>
      </c>
      <c r="K1212" t="s">
        <v>109</v>
      </c>
      <c r="L1212" t="s">
        <v>7028</v>
      </c>
      <c r="M1212" t="s">
        <v>6079</v>
      </c>
      <c r="N1212" t="s">
        <v>2844</v>
      </c>
      <c r="O1212" t="b">
        <f t="shared" si="1692"/>
        <v>1</v>
      </c>
      <c r="P1212" t="b">
        <f t="shared" si="1693"/>
        <v>1</v>
      </c>
      <c r="Q1212" t="b">
        <f t="shared" si="1694"/>
        <v>1</v>
      </c>
      <c r="R1212" t="b">
        <f t="shared" si="1695"/>
        <v>1</v>
      </c>
      <c r="S1212" t="b">
        <f t="shared" si="1696"/>
        <v>0</v>
      </c>
      <c r="T1212" t="b">
        <f t="shared" si="1697"/>
        <v>1</v>
      </c>
      <c r="U1212" t="b">
        <f t="shared" si="1698"/>
        <v>1</v>
      </c>
      <c r="V1212" t="b">
        <f t="shared" si="1699"/>
        <v>0</v>
      </c>
      <c r="W1212" t="b">
        <f t="shared" si="1700"/>
        <v>0</v>
      </c>
      <c r="X1212" t="b">
        <f t="shared" si="1701"/>
        <v>1</v>
      </c>
      <c r="Y1212" t="b">
        <f t="shared" si="1702"/>
        <v>1</v>
      </c>
      <c r="Z1212" t="b">
        <f t="shared" si="1703"/>
        <v>0</v>
      </c>
      <c r="AA1212" t="b">
        <f t="shared" si="1704"/>
        <v>0</v>
      </c>
      <c r="AB1212" t="b">
        <f t="shared" si="1705"/>
        <v>0</v>
      </c>
      <c r="AC1212" t="b">
        <f t="shared" si="1706"/>
        <v>0</v>
      </c>
      <c r="AD1212" t="b">
        <f t="shared" si="1707"/>
        <v>1</v>
      </c>
      <c r="AE1212" t="b">
        <f t="shared" si="1708"/>
        <v>0</v>
      </c>
      <c r="AF1212" t="b">
        <f t="shared" si="1709"/>
        <v>0</v>
      </c>
      <c r="AG1212" t="b">
        <f t="shared" si="1710"/>
        <v>0</v>
      </c>
      <c r="AH1212" t="b">
        <f t="shared" si="1711"/>
        <v>1</v>
      </c>
      <c r="AI1212" t="b">
        <f t="shared" si="1712"/>
        <v>0</v>
      </c>
      <c r="AJ1212" t="b">
        <f t="shared" si="1713"/>
        <v>0</v>
      </c>
      <c r="AK1212" t="b">
        <f t="shared" si="1714"/>
        <v>0</v>
      </c>
      <c r="AL1212" t="b">
        <f t="shared" si="1715"/>
        <v>0</v>
      </c>
      <c r="AM1212" t="b">
        <f t="shared" si="1716"/>
        <v>0</v>
      </c>
      <c r="AN1212" t="b">
        <f t="shared" si="1717"/>
        <v>0</v>
      </c>
      <c r="AO1212" t="b">
        <f t="shared" si="1718"/>
        <v>0</v>
      </c>
      <c r="AP1212" t="b">
        <f t="shared" si="1719"/>
        <v>0</v>
      </c>
      <c r="AQ1212" t="b">
        <f t="shared" si="1720"/>
        <v>0</v>
      </c>
      <c r="AR1212" t="b">
        <f t="shared" si="1721"/>
        <v>0</v>
      </c>
      <c r="AS1212" t="b">
        <f t="shared" si="1722"/>
        <v>0</v>
      </c>
      <c r="AT1212" t="b">
        <f t="shared" si="1723"/>
        <v>0</v>
      </c>
      <c r="AU1212" t="b">
        <f t="shared" si="1724"/>
        <v>0</v>
      </c>
      <c r="AV1212" t="b">
        <f t="shared" si="1725"/>
        <v>0</v>
      </c>
      <c r="AW1212" t="b">
        <f t="shared" si="1726"/>
        <v>0</v>
      </c>
      <c r="AX1212" t="b">
        <f t="shared" si="1727"/>
        <v>1</v>
      </c>
      <c r="AY1212" t="b">
        <f t="shared" si="1728"/>
        <v>0</v>
      </c>
      <c r="AZ1212" t="b">
        <f t="shared" si="1729"/>
        <v>0</v>
      </c>
      <c r="BA1212" t="b">
        <f t="shared" si="1730"/>
        <v>0</v>
      </c>
      <c r="BB1212" t="b">
        <f t="shared" si="1731"/>
        <v>0</v>
      </c>
      <c r="BC1212" t="b">
        <f t="shared" si="1732"/>
        <v>0</v>
      </c>
      <c r="BD1212" t="b">
        <f t="shared" si="1733"/>
        <v>0</v>
      </c>
      <c r="BE1212" t="b">
        <f t="shared" si="1734"/>
        <v>1</v>
      </c>
      <c r="BF1212" t="b">
        <f t="shared" si="1735"/>
        <v>1</v>
      </c>
      <c r="BG1212" t="b">
        <f t="shared" si="1736"/>
        <v>1</v>
      </c>
      <c r="BH1212" t="b">
        <f t="shared" si="1737"/>
        <v>0</v>
      </c>
      <c r="BI1212" t="b">
        <f t="shared" si="1738"/>
        <v>0</v>
      </c>
      <c r="BJ1212" t="b">
        <f t="shared" si="1739"/>
        <v>0</v>
      </c>
      <c r="BK1212" t="b">
        <f t="shared" si="1740"/>
        <v>0</v>
      </c>
      <c r="BL1212" t="b">
        <f t="shared" si="1741"/>
        <v>0</v>
      </c>
      <c r="BM1212" t="b">
        <f t="shared" si="1742"/>
        <v>0</v>
      </c>
      <c r="BN1212" t="b">
        <f t="shared" si="1743"/>
        <v>0</v>
      </c>
      <c r="BO1212" t="b">
        <f t="shared" si="1744"/>
        <v>0</v>
      </c>
      <c r="BP1212" t="b">
        <f t="shared" si="1745"/>
        <v>1</v>
      </c>
      <c r="BQ1212" t="b">
        <f t="shared" si="1746"/>
        <v>0</v>
      </c>
      <c r="BR1212" t="b">
        <f t="shared" si="1747"/>
        <v>0</v>
      </c>
      <c r="BS1212" t="b">
        <f t="shared" si="1748"/>
        <v>0</v>
      </c>
      <c r="BT1212" t="b">
        <f t="shared" si="1749"/>
        <v>0</v>
      </c>
      <c r="BU1212" t="b">
        <f t="shared" si="1750"/>
        <v>0</v>
      </c>
      <c r="BV1212" t="b">
        <f t="shared" si="1751"/>
        <v>1</v>
      </c>
      <c r="BW1212" t="b">
        <f t="shared" si="1752"/>
        <v>1</v>
      </c>
      <c r="BX1212" t="b">
        <f t="shared" si="1753"/>
        <v>0</v>
      </c>
      <c r="BY1212" t="b">
        <f t="shared" si="1754"/>
        <v>1</v>
      </c>
      <c r="BZ1212" t="b">
        <f t="shared" si="1755"/>
        <v>0</v>
      </c>
      <c r="CA1212" t="b">
        <f t="shared" si="1756"/>
        <v>0</v>
      </c>
      <c r="CB1212" t="b">
        <f t="shared" si="1757"/>
        <v>0</v>
      </c>
      <c r="CC1212" t="b">
        <f t="shared" si="1758"/>
        <v>0</v>
      </c>
      <c r="CD1212" t="b">
        <f t="shared" si="1759"/>
        <v>0</v>
      </c>
      <c r="CE1212" t="b">
        <f t="shared" si="1760"/>
        <v>0</v>
      </c>
      <c r="CF1212" t="b">
        <f t="shared" si="1761"/>
        <v>0</v>
      </c>
      <c r="CG1212" t="b">
        <f t="shared" si="1762"/>
        <v>0</v>
      </c>
      <c r="CH1212" t="b">
        <f t="shared" si="1763"/>
        <v>0</v>
      </c>
      <c r="CI1212" t="b">
        <f t="shared" si="1764"/>
        <v>0</v>
      </c>
      <c r="CJ1212" t="b">
        <f t="shared" si="1765"/>
        <v>1</v>
      </c>
      <c r="CK1212" t="b">
        <f t="shared" si="1766"/>
        <v>1</v>
      </c>
      <c r="CL1212" t="b">
        <f t="shared" si="1767"/>
        <v>0</v>
      </c>
      <c r="CM1212" t="b">
        <f t="shared" si="1768"/>
        <v>0</v>
      </c>
      <c r="CN1212" t="b">
        <f t="shared" si="1769"/>
        <v>0</v>
      </c>
      <c r="CO1212" t="b">
        <f t="shared" si="1770"/>
        <v>0</v>
      </c>
      <c r="CP1212" t="b">
        <f t="shared" si="1771"/>
        <v>1</v>
      </c>
      <c r="CQ1212" t="b">
        <f t="shared" si="1772"/>
        <v>0</v>
      </c>
      <c r="CR1212" t="b">
        <f t="shared" si="1773"/>
        <v>0</v>
      </c>
      <c r="CS1212" t="b">
        <f t="shared" si="1774"/>
        <v>0</v>
      </c>
      <c r="CT1212" t="b">
        <f t="shared" si="1775"/>
        <v>0</v>
      </c>
      <c r="CU1212" t="b">
        <f t="shared" si="1776"/>
        <v>0</v>
      </c>
      <c r="CV1212" t="b">
        <f t="shared" si="1777"/>
        <v>0</v>
      </c>
      <c r="CW1212" t="b">
        <f t="shared" si="1778"/>
        <v>0</v>
      </c>
      <c r="CX1212" t="b">
        <f t="shared" si="1779"/>
        <v>0</v>
      </c>
      <c r="CY1212" t="b">
        <f t="shared" si="1780"/>
        <v>0</v>
      </c>
      <c r="CZ1212" t="b">
        <f t="shared" si="1781"/>
        <v>0</v>
      </c>
      <c r="DA1212" t="b">
        <f t="shared" si="1782"/>
        <v>0</v>
      </c>
      <c r="DB1212" t="b">
        <f t="shared" si="1783"/>
        <v>0</v>
      </c>
      <c r="DC1212" t="b">
        <f t="shared" si="1784"/>
        <v>0</v>
      </c>
      <c r="DD1212" t="b">
        <f t="shared" si="1785"/>
        <v>0</v>
      </c>
    </row>
    <row r="1213" spans="1:108">
      <c r="A1213" s="1" t="s">
        <v>2845</v>
      </c>
      <c r="C1213" t="s">
        <v>2836</v>
      </c>
      <c r="F1213" t="s">
        <v>6136</v>
      </c>
      <c r="G1213" t="s">
        <v>2837</v>
      </c>
      <c r="H1213" t="s">
        <v>7444</v>
      </c>
      <c r="I1213" t="s">
        <v>7417</v>
      </c>
      <c r="J1213" s="1" t="s">
        <v>109</v>
      </c>
      <c r="K1213" t="s">
        <v>109</v>
      </c>
      <c r="L1213" t="s">
        <v>7029</v>
      </c>
      <c r="M1213" t="s">
        <v>6079</v>
      </c>
      <c r="N1213" t="s">
        <v>53</v>
      </c>
      <c r="O1213" t="b">
        <f t="shared" si="1692"/>
        <v>0</v>
      </c>
      <c r="P1213" t="b">
        <f t="shared" si="1693"/>
        <v>0</v>
      </c>
      <c r="Q1213" t="b">
        <f t="shared" si="1694"/>
        <v>0</v>
      </c>
      <c r="R1213" t="b">
        <f t="shared" si="1695"/>
        <v>1</v>
      </c>
      <c r="S1213" t="b">
        <f t="shared" si="1696"/>
        <v>0</v>
      </c>
      <c r="T1213" t="b">
        <f t="shared" si="1697"/>
        <v>0</v>
      </c>
      <c r="U1213" t="b">
        <f t="shared" si="1698"/>
        <v>0</v>
      </c>
      <c r="V1213" t="b">
        <f t="shared" si="1699"/>
        <v>0</v>
      </c>
      <c r="W1213" t="b">
        <f t="shared" si="1700"/>
        <v>0</v>
      </c>
      <c r="X1213" t="b">
        <f t="shared" si="1701"/>
        <v>1</v>
      </c>
      <c r="Y1213" t="b">
        <f t="shared" si="1702"/>
        <v>0</v>
      </c>
      <c r="Z1213" t="b">
        <f t="shared" si="1703"/>
        <v>0</v>
      </c>
      <c r="AA1213" t="b">
        <f t="shared" si="1704"/>
        <v>0</v>
      </c>
      <c r="AB1213" t="b">
        <f t="shared" si="1705"/>
        <v>0</v>
      </c>
      <c r="AC1213" t="b">
        <f t="shared" si="1706"/>
        <v>0</v>
      </c>
      <c r="AD1213" t="b">
        <f t="shared" si="1707"/>
        <v>0</v>
      </c>
      <c r="AE1213" t="b">
        <f t="shared" si="1708"/>
        <v>0</v>
      </c>
      <c r="AF1213" t="b">
        <f t="shared" si="1709"/>
        <v>0</v>
      </c>
      <c r="AG1213" t="b">
        <f t="shared" si="1710"/>
        <v>0</v>
      </c>
      <c r="AH1213" t="b">
        <f t="shared" si="1711"/>
        <v>0</v>
      </c>
      <c r="AI1213" t="b">
        <f t="shared" si="1712"/>
        <v>0</v>
      </c>
      <c r="AJ1213" t="b">
        <f t="shared" si="1713"/>
        <v>0</v>
      </c>
      <c r="AK1213" t="b">
        <f t="shared" si="1714"/>
        <v>0</v>
      </c>
      <c r="AL1213" t="b">
        <f t="shared" si="1715"/>
        <v>0</v>
      </c>
      <c r="AM1213" t="b">
        <f t="shared" si="1716"/>
        <v>0</v>
      </c>
      <c r="AN1213" t="b">
        <f t="shared" si="1717"/>
        <v>0</v>
      </c>
      <c r="AO1213" t="b">
        <f t="shared" si="1718"/>
        <v>0</v>
      </c>
      <c r="AP1213" t="b">
        <f t="shared" si="1719"/>
        <v>0</v>
      </c>
      <c r="AQ1213" t="b">
        <f t="shared" si="1720"/>
        <v>0</v>
      </c>
      <c r="AR1213" t="b">
        <f t="shared" si="1721"/>
        <v>0</v>
      </c>
      <c r="AS1213" t="b">
        <f t="shared" si="1722"/>
        <v>0</v>
      </c>
      <c r="AT1213" t="b">
        <f t="shared" si="1723"/>
        <v>0</v>
      </c>
      <c r="AU1213" t="b">
        <f t="shared" si="1724"/>
        <v>0</v>
      </c>
      <c r="AV1213" t="b">
        <f t="shared" si="1725"/>
        <v>0</v>
      </c>
      <c r="AW1213" t="b">
        <f t="shared" si="1726"/>
        <v>0</v>
      </c>
      <c r="AX1213" t="b">
        <f t="shared" si="1727"/>
        <v>0</v>
      </c>
      <c r="AY1213" t="b">
        <f t="shared" si="1728"/>
        <v>0</v>
      </c>
      <c r="AZ1213" t="b">
        <f t="shared" si="1729"/>
        <v>0</v>
      </c>
      <c r="BA1213" t="b">
        <f t="shared" si="1730"/>
        <v>0</v>
      </c>
      <c r="BB1213" t="b">
        <f t="shared" si="1731"/>
        <v>0</v>
      </c>
      <c r="BC1213" t="b">
        <f t="shared" si="1732"/>
        <v>0</v>
      </c>
      <c r="BD1213" t="b">
        <f t="shared" si="1733"/>
        <v>0</v>
      </c>
      <c r="BE1213" t="b">
        <f t="shared" si="1734"/>
        <v>0</v>
      </c>
      <c r="BF1213" t="b">
        <f t="shared" si="1735"/>
        <v>1</v>
      </c>
      <c r="BG1213" t="b">
        <f t="shared" si="1736"/>
        <v>0</v>
      </c>
      <c r="BH1213" t="b">
        <f t="shared" si="1737"/>
        <v>0</v>
      </c>
      <c r="BI1213" t="b">
        <f t="shared" si="1738"/>
        <v>0</v>
      </c>
      <c r="BJ1213" t="b">
        <f t="shared" si="1739"/>
        <v>0</v>
      </c>
      <c r="BK1213" t="b">
        <f t="shared" si="1740"/>
        <v>0</v>
      </c>
      <c r="BL1213" t="b">
        <f t="shared" si="1741"/>
        <v>0</v>
      </c>
      <c r="BM1213" t="b">
        <f t="shared" si="1742"/>
        <v>0</v>
      </c>
      <c r="BN1213" t="b">
        <f t="shared" si="1743"/>
        <v>0</v>
      </c>
      <c r="BO1213" t="b">
        <f t="shared" si="1744"/>
        <v>0</v>
      </c>
      <c r="BP1213" t="b">
        <f t="shared" si="1745"/>
        <v>0</v>
      </c>
      <c r="BQ1213" t="b">
        <f t="shared" si="1746"/>
        <v>0</v>
      </c>
      <c r="BR1213" t="b">
        <f t="shared" si="1747"/>
        <v>0</v>
      </c>
      <c r="BS1213" t="b">
        <f t="shared" si="1748"/>
        <v>0</v>
      </c>
      <c r="BT1213" t="b">
        <f t="shared" si="1749"/>
        <v>0</v>
      </c>
      <c r="BU1213" t="b">
        <f t="shared" si="1750"/>
        <v>0</v>
      </c>
      <c r="BV1213" t="b">
        <f t="shared" si="1751"/>
        <v>0</v>
      </c>
      <c r="BW1213" t="b">
        <f t="shared" si="1752"/>
        <v>0</v>
      </c>
      <c r="BX1213" t="b">
        <f t="shared" si="1753"/>
        <v>0</v>
      </c>
      <c r="BY1213" t="b">
        <f t="shared" si="1754"/>
        <v>0</v>
      </c>
      <c r="BZ1213" t="b">
        <f t="shared" si="1755"/>
        <v>0</v>
      </c>
      <c r="CA1213" t="b">
        <f t="shared" si="1756"/>
        <v>0</v>
      </c>
      <c r="CB1213" t="b">
        <f t="shared" si="1757"/>
        <v>0</v>
      </c>
      <c r="CC1213" t="b">
        <f t="shared" si="1758"/>
        <v>0</v>
      </c>
      <c r="CD1213" t="b">
        <f t="shared" si="1759"/>
        <v>0</v>
      </c>
      <c r="CE1213" t="b">
        <f t="shared" si="1760"/>
        <v>0</v>
      </c>
      <c r="CF1213" t="b">
        <f t="shared" si="1761"/>
        <v>0</v>
      </c>
      <c r="CG1213" t="b">
        <f t="shared" si="1762"/>
        <v>0</v>
      </c>
      <c r="CH1213" t="b">
        <f t="shared" si="1763"/>
        <v>0</v>
      </c>
      <c r="CI1213" t="b">
        <f t="shared" si="1764"/>
        <v>0</v>
      </c>
      <c r="CJ1213" t="b">
        <f t="shared" si="1765"/>
        <v>0</v>
      </c>
      <c r="CK1213" t="b">
        <f t="shared" si="1766"/>
        <v>0</v>
      </c>
      <c r="CL1213" t="b">
        <f t="shared" si="1767"/>
        <v>0</v>
      </c>
      <c r="CM1213" t="b">
        <f t="shared" si="1768"/>
        <v>0</v>
      </c>
      <c r="CN1213" t="b">
        <f t="shared" si="1769"/>
        <v>0</v>
      </c>
      <c r="CO1213" t="b">
        <f t="shared" si="1770"/>
        <v>0</v>
      </c>
      <c r="CP1213" t="b">
        <f t="shared" si="1771"/>
        <v>0</v>
      </c>
      <c r="CQ1213" t="b">
        <f t="shared" si="1772"/>
        <v>0</v>
      </c>
      <c r="CR1213" t="b">
        <f t="shared" si="1773"/>
        <v>0</v>
      </c>
      <c r="CS1213" t="b">
        <f t="shared" si="1774"/>
        <v>0</v>
      </c>
      <c r="CT1213" t="b">
        <f t="shared" si="1775"/>
        <v>0</v>
      </c>
      <c r="CU1213" t="b">
        <f t="shared" si="1776"/>
        <v>0</v>
      </c>
      <c r="CV1213" t="b">
        <f t="shared" si="1777"/>
        <v>0</v>
      </c>
      <c r="CW1213" t="b">
        <f t="shared" si="1778"/>
        <v>0</v>
      </c>
      <c r="CX1213" t="b">
        <f t="shared" si="1779"/>
        <v>0</v>
      </c>
      <c r="CY1213" t="b">
        <f t="shared" si="1780"/>
        <v>0</v>
      </c>
      <c r="CZ1213" t="b">
        <f t="shared" si="1781"/>
        <v>0</v>
      </c>
      <c r="DA1213" t="b">
        <f t="shared" si="1782"/>
        <v>0</v>
      </c>
      <c r="DB1213" t="b">
        <f t="shared" si="1783"/>
        <v>0</v>
      </c>
      <c r="DC1213" t="b">
        <f t="shared" si="1784"/>
        <v>0</v>
      </c>
      <c r="DD1213" t="b">
        <f t="shared" si="1785"/>
        <v>0</v>
      </c>
    </row>
    <row r="1214" spans="1:108">
      <c r="A1214" s="1" t="s">
        <v>2846</v>
      </c>
      <c r="C1214" t="s">
        <v>2847</v>
      </c>
      <c r="F1214" t="s">
        <v>6136</v>
      </c>
      <c r="G1214" t="s">
        <v>2837</v>
      </c>
      <c r="H1214" t="s">
        <v>7444</v>
      </c>
      <c r="I1214" t="s">
        <v>7417</v>
      </c>
      <c r="J1214" s="1" t="s">
        <v>165</v>
      </c>
      <c r="K1214" t="s">
        <v>114</v>
      </c>
      <c r="L1214" t="s">
        <v>7030</v>
      </c>
      <c r="M1214" t="s">
        <v>6079</v>
      </c>
      <c r="N1214" t="s">
        <v>2848</v>
      </c>
      <c r="O1214" t="b">
        <f t="shared" si="1692"/>
        <v>0</v>
      </c>
      <c r="P1214" t="b">
        <f t="shared" si="1693"/>
        <v>1</v>
      </c>
      <c r="Q1214" t="b">
        <f t="shared" si="1694"/>
        <v>1</v>
      </c>
      <c r="R1214" t="b">
        <f t="shared" si="1695"/>
        <v>1</v>
      </c>
      <c r="S1214" t="b">
        <f t="shared" si="1696"/>
        <v>0</v>
      </c>
      <c r="T1214" t="b">
        <f t="shared" si="1697"/>
        <v>1</v>
      </c>
      <c r="U1214" t="b">
        <f t="shared" si="1698"/>
        <v>1</v>
      </c>
      <c r="V1214" t="b">
        <f t="shared" si="1699"/>
        <v>1</v>
      </c>
      <c r="W1214" t="b">
        <f t="shared" si="1700"/>
        <v>0</v>
      </c>
      <c r="X1214" t="b">
        <f t="shared" si="1701"/>
        <v>1</v>
      </c>
      <c r="Y1214" t="b">
        <f t="shared" si="1702"/>
        <v>0</v>
      </c>
      <c r="Z1214" t="b">
        <f t="shared" si="1703"/>
        <v>0</v>
      </c>
      <c r="AA1214" t="b">
        <f t="shared" si="1704"/>
        <v>0</v>
      </c>
      <c r="AB1214" t="b">
        <f t="shared" si="1705"/>
        <v>0</v>
      </c>
      <c r="AC1214" t="b">
        <f t="shared" si="1706"/>
        <v>0</v>
      </c>
      <c r="AD1214" t="b">
        <f t="shared" si="1707"/>
        <v>1</v>
      </c>
      <c r="AE1214" t="b">
        <f t="shared" si="1708"/>
        <v>0</v>
      </c>
      <c r="AF1214" t="b">
        <f t="shared" si="1709"/>
        <v>0</v>
      </c>
      <c r="AG1214" t="b">
        <f t="shared" si="1710"/>
        <v>0</v>
      </c>
      <c r="AH1214" t="b">
        <f t="shared" si="1711"/>
        <v>1</v>
      </c>
      <c r="AI1214" t="b">
        <f t="shared" si="1712"/>
        <v>0</v>
      </c>
      <c r="AJ1214" t="b">
        <f t="shared" si="1713"/>
        <v>0</v>
      </c>
      <c r="AK1214" t="b">
        <f t="shared" si="1714"/>
        <v>0</v>
      </c>
      <c r="AL1214" t="b">
        <f t="shared" si="1715"/>
        <v>1</v>
      </c>
      <c r="AM1214" t="b">
        <f t="shared" si="1716"/>
        <v>0</v>
      </c>
      <c r="AN1214" t="b">
        <f t="shared" si="1717"/>
        <v>0</v>
      </c>
      <c r="AO1214" t="b">
        <f t="shared" si="1718"/>
        <v>0</v>
      </c>
      <c r="AP1214" t="b">
        <f t="shared" si="1719"/>
        <v>0</v>
      </c>
      <c r="AQ1214" t="b">
        <f t="shared" si="1720"/>
        <v>0</v>
      </c>
      <c r="AR1214" t="b">
        <f t="shared" si="1721"/>
        <v>0</v>
      </c>
      <c r="AS1214" t="b">
        <f t="shared" si="1722"/>
        <v>0</v>
      </c>
      <c r="AT1214" t="b">
        <f t="shared" si="1723"/>
        <v>0</v>
      </c>
      <c r="AU1214" t="b">
        <f t="shared" si="1724"/>
        <v>0</v>
      </c>
      <c r="AV1214" t="b">
        <f t="shared" si="1725"/>
        <v>0</v>
      </c>
      <c r="AW1214" t="b">
        <f t="shared" si="1726"/>
        <v>0</v>
      </c>
      <c r="AX1214" t="b">
        <f t="shared" si="1727"/>
        <v>0</v>
      </c>
      <c r="AY1214" t="b">
        <f t="shared" si="1728"/>
        <v>0</v>
      </c>
      <c r="AZ1214" t="b">
        <f t="shared" si="1729"/>
        <v>0</v>
      </c>
      <c r="BA1214" t="b">
        <f t="shared" si="1730"/>
        <v>0</v>
      </c>
      <c r="BB1214" t="b">
        <f t="shared" si="1731"/>
        <v>0</v>
      </c>
      <c r="BC1214" t="b">
        <f t="shared" si="1732"/>
        <v>0</v>
      </c>
      <c r="BD1214" t="b">
        <f t="shared" si="1733"/>
        <v>0</v>
      </c>
      <c r="BE1214" t="b">
        <f t="shared" si="1734"/>
        <v>0</v>
      </c>
      <c r="BF1214" t="b">
        <f t="shared" si="1735"/>
        <v>0</v>
      </c>
      <c r="BG1214" t="b">
        <f t="shared" si="1736"/>
        <v>0</v>
      </c>
      <c r="BH1214" t="b">
        <f t="shared" si="1737"/>
        <v>0</v>
      </c>
      <c r="BI1214" t="b">
        <f t="shared" si="1738"/>
        <v>0</v>
      </c>
      <c r="BJ1214" t="b">
        <f t="shared" si="1739"/>
        <v>0</v>
      </c>
      <c r="BK1214" t="b">
        <f t="shared" si="1740"/>
        <v>0</v>
      </c>
      <c r="BL1214" t="b">
        <f t="shared" si="1741"/>
        <v>0</v>
      </c>
      <c r="BM1214" t="b">
        <f t="shared" si="1742"/>
        <v>0</v>
      </c>
      <c r="BN1214" t="b">
        <f t="shared" si="1743"/>
        <v>0</v>
      </c>
      <c r="BO1214" t="b">
        <f t="shared" si="1744"/>
        <v>0</v>
      </c>
      <c r="BP1214" t="b">
        <f t="shared" si="1745"/>
        <v>0</v>
      </c>
      <c r="BQ1214" t="b">
        <f t="shared" si="1746"/>
        <v>0</v>
      </c>
      <c r="BR1214" t="b">
        <f t="shared" si="1747"/>
        <v>0</v>
      </c>
      <c r="BS1214" t="b">
        <f t="shared" si="1748"/>
        <v>0</v>
      </c>
      <c r="BT1214" t="b">
        <f t="shared" si="1749"/>
        <v>1</v>
      </c>
      <c r="BU1214" t="b">
        <f t="shared" si="1750"/>
        <v>0</v>
      </c>
      <c r="BV1214" t="b">
        <f t="shared" si="1751"/>
        <v>0</v>
      </c>
      <c r="BW1214" t="b">
        <f t="shared" si="1752"/>
        <v>0</v>
      </c>
      <c r="BX1214" t="b">
        <f t="shared" si="1753"/>
        <v>0</v>
      </c>
      <c r="BY1214" t="b">
        <f t="shared" si="1754"/>
        <v>0</v>
      </c>
      <c r="BZ1214" t="b">
        <f t="shared" si="1755"/>
        <v>0</v>
      </c>
      <c r="CA1214" t="b">
        <f t="shared" si="1756"/>
        <v>1</v>
      </c>
      <c r="CB1214" t="b">
        <f t="shared" si="1757"/>
        <v>0</v>
      </c>
      <c r="CC1214" t="b">
        <f t="shared" si="1758"/>
        <v>0</v>
      </c>
      <c r="CD1214" t="b">
        <f t="shared" si="1759"/>
        <v>0</v>
      </c>
      <c r="CE1214" t="b">
        <f t="shared" si="1760"/>
        <v>0</v>
      </c>
      <c r="CF1214" t="b">
        <f t="shared" si="1761"/>
        <v>0</v>
      </c>
      <c r="CG1214" t="b">
        <f t="shared" si="1762"/>
        <v>0</v>
      </c>
      <c r="CH1214" t="b">
        <f t="shared" si="1763"/>
        <v>0</v>
      </c>
      <c r="CI1214" t="b">
        <f t="shared" si="1764"/>
        <v>0</v>
      </c>
      <c r="CJ1214" t="b">
        <f t="shared" si="1765"/>
        <v>0</v>
      </c>
      <c r="CK1214" t="b">
        <f t="shared" si="1766"/>
        <v>0</v>
      </c>
      <c r="CL1214" t="b">
        <f t="shared" si="1767"/>
        <v>0</v>
      </c>
      <c r="CM1214" t="b">
        <f t="shared" si="1768"/>
        <v>0</v>
      </c>
      <c r="CN1214" t="b">
        <f t="shared" si="1769"/>
        <v>0</v>
      </c>
      <c r="CO1214" t="b">
        <f t="shared" si="1770"/>
        <v>0</v>
      </c>
      <c r="CP1214" t="b">
        <f t="shared" si="1771"/>
        <v>0</v>
      </c>
      <c r="CQ1214" t="b">
        <f t="shared" si="1772"/>
        <v>0</v>
      </c>
      <c r="CR1214" t="b">
        <f t="shared" si="1773"/>
        <v>0</v>
      </c>
      <c r="CS1214" t="b">
        <f t="shared" si="1774"/>
        <v>0</v>
      </c>
      <c r="CT1214" t="b">
        <f t="shared" si="1775"/>
        <v>0</v>
      </c>
      <c r="CU1214" t="b">
        <f t="shared" si="1776"/>
        <v>0</v>
      </c>
      <c r="CV1214" t="b">
        <f t="shared" si="1777"/>
        <v>0</v>
      </c>
      <c r="CW1214" t="b">
        <f t="shared" si="1778"/>
        <v>0</v>
      </c>
      <c r="CX1214" t="b">
        <f t="shared" si="1779"/>
        <v>0</v>
      </c>
      <c r="CY1214" t="b">
        <f t="shared" si="1780"/>
        <v>0</v>
      </c>
      <c r="CZ1214" t="b">
        <f t="shared" si="1781"/>
        <v>0</v>
      </c>
      <c r="DA1214" t="b">
        <f t="shared" si="1782"/>
        <v>0</v>
      </c>
      <c r="DB1214" t="b">
        <f t="shared" si="1783"/>
        <v>0</v>
      </c>
      <c r="DC1214" t="b">
        <f t="shared" si="1784"/>
        <v>0</v>
      </c>
      <c r="DD1214" t="b">
        <f t="shared" si="1785"/>
        <v>0</v>
      </c>
    </row>
    <row r="1215" spans="1:108">
      <c r="A1215" s="1" t="s">
        <v>2849</v>
      </c>
      <c r="C1215" t="s">
        <v>2847</v>
      </c>
      <c r="F1215" t="s">
        <v>6136</v>
      </c>
      <c r="G1215" t="s">
        <v>2837</v>
      </c>
      <c r="H1215" t="s">
        <v>7444</v>
      </c>
      <c r="I1215" t="s">
        <v>7417</v>
      </c>
      <c r="J1215" s="1" t="s">
        <v>165</v>
      </c>
      <c r="K1215" t="s">
        <v>114</v>
      </c>
      <c r="L1215" t="s">
        <v>7723</v>
      </c>
      <c r="M1215" t="s">
        <v>6079</v>
      </c>
      <c r="N1215" t="s">
        <v>7722</v>
      </c>
      <c r="O1215" t="b">
        <f t="shared" si="1692"/>
        <v>0</v>
      </c>
      <c r="P1215" t="b">
        <f t="shared" si="1693"/>
        <v>1</v>
      </c>
      <c r="Q1215" t="b">
        <f t="shared" si="1694"/>
        <v>0</v>
      </c>
      <c r="R1215" t="b">
        <f t="shared" si="1695"/>
        <v>1</v>
      </c>
      <c r="S1215" t="b">
        <f t="shared" si="1696"/>
        <v>0</v>
      </c>
      <c r="T1215" t="b">
        <f t="shared" si="1697"/>
        <v>0</v>
      </c>
      <c r="U1215" t="b">
        <f t="shared" si="1698"/>
        <v>1</v>
      </c>
      <c r="V1215" t="b">
        <f t="shared" si="1699"/>
        <v>1</v>
      </c>
      <c r="W1215" t="b">
        <f t="shared" si="1700"/>
        <v>0</v>
      </c>
      <c r="X1215" t="b">
        <f t="shared" si="1701"/>
        <v>1</v>
      </c>
      <c r="Y1215" t="b">
        <f t="shared" si="1702"/>
        <v>1</v>
      </c>
      <c r="Z1215" t="b">
        <f t="shared" si="1703"/>
        <v>0</v>
      </c>
      <c r="AA1215" t="b">
        <f t="shared" si="1704"/>
        <v>0</v>
      </c>
      <c r="AB1215" t="b">
        <f t="shared" si="1705"/>
        <v>0</v>
      </c>
      <c r="AC1215" t="b">
        <f t="shared" si="1706"/>
        <v>0</v>
      </c>
      <c r="AD1215" t="b">
        <f t="shared" si="1707"/>
        <v>0</v>
      </c>
      <c r="AE1215" t="b">
        <f t="shared" si="1708"/>
        <v>0</v>
      </c>
      <c r="AF1215" t="b">
        <f t="shared" si="1709"/>
        <v>0</v>
      </c>
      <c r="AG1215" t="b">
        <f t="shared" si="1710"/>
        <v>1</v>
      </c>
      <c r="AH1215" t="b">
        <f t="shared" si="1711"/>
        <v>0</v>
      </c>
      <c r="AI1215" t="b">
        <f t="shared" si="1712"/>
        <v>0</v>
      </c>
      <c r="AJ1215" t="b">
        <f t="shared" si="1713"/>
        <v>0</v>
      </c>
      <c r="AK1215" t="b">
        <f t="shared" si="1714"/>
        <v>0</v>
      </c>
      <c r="AL1215" t="b">
        <f t="shared" si="1715"/>
        <v>0</v>
      </c>
      <c r="AM1215" t="b">
        <f t="shared" si="1716"/>
        <v>1</v>
      </c>
      <c r="AN1215" t="b">
        <f t="shared" si="1717"/>
        <v>1</v>
      </c>
      <c r="AO1215" t="b">
        <f t="shared" si="1718"/>
        <v>0</v>
      </c>
      <c r="AP1215" t="b">
        <f t="shared" si="1719"/>
        <v>0</v>
      </c>
      <c r="AQ1215" t="b">
        <f t="shared" si="1720"/>
        <v>0</v>
      </c>
      <c r="AR1215" t="b">
        <f t="shared" si="1721"/>
        <v>0</v>
      </c>
      <c r="AS1215" t="b">
        <f t="shared" si="1722"/>
        <v>0</v>
      </c>
      <c r="AT1215" t="b">
        <f t="shared" si="1723"/>
        <v>0</v>
      </c>
      <c r="AU1215" t="b">
        <f t="shared" si="1724"/>
        <v>0</v>
      </c>
      <c r="AV1215" t="b">
        <f t="shared" si="1725"/>
        <v>0</v>
      </c>
      <c r="AW1215" t="b">
        <f t="shared" si="1726"/>
        <v>0</v>
      </c>
      <c r="AX1215" t="b">
        <f t="shared" si="1727"/>
        <v>1</v>
      </c>
      <c r="AY1215" t="b">
        <f t="shared" si="1728"/>
        <v>0</v>
      </c>
      <c r="AZ1215" t="b">
        <f t="shared" si="1729"/>
        <v>0</v>
      </c>
      <c r="BA1215" t="b">
        <f t="shared" si="1730"/>
        <v>0</v>
      </c>
      <c r="BB1215" t="b">
        <f t="shared" si="1731"/>
        <v>0</v>
      </c>
      <c r="BC1215" t="b">
        <f t="shared" si="1732"/>
        <v>0</v>
      </c>
      <c r="BD1215" t="b">
        <f t="shared" si="1733"/>
        <v>0</v>
      </c>
      <c r="BE1215" t="b">
        <f t="shared" si="1734"/>
        <v>0</v>
      </c>
      <c r="BF1215" t="b">
        <f t="shared" si="1735"/>
        <v>1</v>
      </c>
      <c r="BG1215" t="b">
        <f t="shared" si="1736"/>
        <v>0</v>
      </c>
      <c r="BH1215" t="b">
        <f t="shared" si="1737"/>
        <v>0</v>
      </c>
      <c r="BI1215" t="b">
        <f t="shared" si="1738"/>
        <v>0</v>
      </c>
      <c r="BJ1215" t="b">
        <f t="shared" si="1739"/>
        <v>0</v>
      </c>
      <c r="BK1215" t="b">
        <f t="shared" si="1740"/>
        <v>0</v>
      </c>
      <c r="BL1215" t="b">
        <f t="shared" si="1741"/>
        <v>0</v>
      </c>
      <c r="BM1215" t="b">
        <f t="shared" si="1742"/>
        <v>0</v>
      </c>
      <c r="BN1215" t="b">
        <f t="shared" si="1743"/>
        <v>0</v>
      </c>
      <c r="BO1215" t="b">
        <f t="shared" si="1744"/>
        <v>0</v>
      </c>
      <c r="BP1215" t="b">
        <f t="shared" si="1745"/>
        <v>0</v>
      </c>
      <c r="BQ1215" t="b">
        <f t="shared" si="1746"/>
        <v>0</v>
      </c>
      <c r="BR1215" t="b">
        <f t="shared" si="1747"/>
        <v>0</v>
      </c>
      <c r="BS1215" t="b">
        <f t="shared" si="1748"/>
        <v>0</v>
      </c>
      <c r="BT1215" t="b">
        <f t="shared" si="1749"/>
        <v>0</v>
      </c>
      <c r="BU1215" t="b">
        <f t="shared" si="1750"/>
        <v>1</v>
      </c>
      <c r="BV1215" t="b">
        <f t="shared" si="1751"/>
        <v>0</v>
      </c>
      <c r="BW1215" t="b">
        <f t="shared" si="1752"/>
        <v>0</v>
      </c>
      <c r="BX1215" t="b">
        <f t="shared" si="1753"/>
        <v>0</v>
      </c>
      <c r="BY1215" t="b">
        <f t="shared" si="1754"/>
        <v>0</v>
      </c>
      <c r="BZ1215" t="b">
        <f t="shared" si="1755"/>
        <v>0</v>
      </c>
      <c r="CA1215" t="b">
        <f t="shared" si="1756"/>
        <v>0</v>
      </c>
      <c r="CB1215" t="b">
        <f t="shared" si="1757"/>
        <v>0</v>
      </c>
      <c r="CC1215" t="b">
        <f t="shared" si="1758"/>
        <v>0</v>
      </c>
      <c r="CD1215" t="b">
        <f t="shared" si="1759"/>
        <v>0</v>
      </c>
      <c r="CE1215" t="b">
        <f t="shared" si="1760"/>
        <v>0</v>
      </c>
      <c r="CF1215" t="b">
        <f t="shared" si="1761"/>
        <v>0</v>
      </c>
      <c r="CG1215" t="b">
        <f t="shared" si="1762"/>
        <v>0</v>
      </c>
      <c r="CH1215" t="b">
        <f t="shared" si="1763"/>
        <v>0</v>
      </c>
      <c r="CI1215" t="b">
        <f t="shared" si="1764"/>
        <v>0</v>
      </c>
      <c r="CJ1215" t="b">
        <f t="shared" si="1765"/>
        <v>0</v>
      </c>
      <c r="CK1215" t="b">
        <f t="shared" si="1766"/>
        <v>0</v>
      </c>
      <c r="CL1215" t="b">
        <f t="shared" si="1767"/>
        <v>0</v>
      </c>
      <c r="CM1215" t="b">
        <f t="shared" si="1768"/>
        <v>0</v>
      </c>
      <c r="CN1215" t="b">
        <f t="shared" si="1769"/>
        <v>0</v>
      </c>
      <c r="CO1215" t="b">
        <f t="shared" si="1770"/>
        <v>0</v>
      </c>
      <c r="CP1215" t="b">
        <f t="shared" si="1771"/>
        <v>1</v>
      </c>
      <c r="CQ1215" t="b">
        <f t="shared" si="1772"/>
        <v>0</v>
      </c>
      <c r="CR1215" t="b">
        <f t="shared" si="1773"/>
        <v>0</v>
      </c>
      <c r="CS1215" t="b">
        <f t="shared" si="1774"/>
        <v>0</v>
      </c>
      <c r="CT1215" t="b">
        <f t="shared" si="1775"/>
        <v>0</v>
      </c>
      <c r="CU1215" t="b">
        <f t="shared" si="1776"/>
        <v>0</v>
      </c>
      <c r="CV1215" t="b">
        <f t="shared" si="1777"/>
        <v>0</v>
      </c>
      <c r="CW1215" t="b">
        <f t="shared" si="1778"/>
        <v>0</v>
      </c>
      <c r="CX1215" t="b">
        <f t="shared" si="1779"/>
        <v>0</v>
      </c>
      <c r="CY1215" t="b">
        <f t="shared" si="1780"/>
        <v>0</v>
      </c>
      <c r="CZ1215" t="b">
        <f t="shared" si="1781"/>
        <v>0</v>
      </c>
      <c r="DA1215" t="b">
        <f t="shared" si="1782"/>
        <v>0</v>
      </c>
      <c r="DB1215" t="b">
        <f t="shared" si="1783"/>
        <v>0</v>
      </c>
      <c r="DC1215" t="b">
        <f t="shared" si="1784"/>
        <v>0</v>
      </c>
      <c r="DD1215" t="b">
        <f t="shared" si="1785"/>
        <v>0</v>
      </c>
    </row>
    <row r="1216" spans="1:108">
      <c r="A1216" t="s">
        <v>3305</v>
      </c>
      <c r="B1216" t="s">
        <v>7411</v>
      </c>
      <c r="C1216" t="s">
        <v>3306</v>
      </c>
      <c r="F1216" t="s">
        <v>6096</v>
      </c>
      <c r="G1216" t="s">
        <v>3097</v>
      </c>
      <c r="H1216" t="s">
        <v>7444</v>
      </c>
      <c r="I1216" t="s">
        <v>7417</v>
      </c>
      <c r="J1216" t="s">
        <v>16</v>
      </c>
      <c r="K1216" t="s">
        <v>16</v>
      </c>
      <c r="L1216" t="s">
        <v>6162</v>
      </c>
      <c r="M1216" t="s">
        <v>6079</v>
      </c>
      <c r="N1216" t="s">
        <v>63</v>
      </c>
      <c r="O1216" t="b">
        <f t="shared" si="1692"/>
        <v>0</v>
      </c>
      <c r="P1216" t="b">
        <f t="shared" si="1693"/>
        <v>1</v>
      </c>
      <c r="Q1216" t="b">
        <f t="shared" si="1694"/>
        <v>0</v>
      </c>
      <c r="R1216" t="b">
        <f t="shared" si="1695"/>
        <v>0</v>
      </c>
      <c r="S1216" t="b">
        <f t="shared" si="1696"/>
        <v>0</v>
      </c>
      <c r="T1216" t="b">
        <f t="shared" si="1697"/>
        <v>1</v>
      </c>
      <c r="U1216" t="b">
        <f t="shared" si="1698"/>
        <v>0</v>
      </c>
      <c r="V1216" t="b">
        <f t="shared" si="1699"/>
        <v>0</v>
      </c>
      <c r="W1216" t="b">
        <f t="shared" si="1700"/>
        <v>0</v>
      </c>
      <c r="X1216" t="b">
        <f t="shared" si="1701"/>
        <v>0</v>
      </c>
      <c r="Y1216" t="b">
        <f t="shared" si="1702"/>
        <v>0</v>
      </c>
      <c r="Z1216" t="b">
        <f t="shared" si="1703"/>
        <v>0</v>
      </c>
      <c r="AA1216" t="b">
        <f t="shared" si="1704"/>
        <v>0</v>
      </c>
      <c r="AB1216" t="b">
        <f t="shared" si="1705"/>
        <v>0</v>
      </c>
      <c r="AC1216" t="b">
        <f t="shared" si="1706"/>
        <v>0</v>
      </c>
      <c r="AD1216" t="b">
        <f t="shared" si="1707"/>
        <v>0</v>
      </c>
      <c r="AE1216" t="b">
        <f t="shared" si="1708"/>
        <v>0</v>
      </c>
      <c r="AF1216" t="b">
        <f t="shared" si="1709"/>
        <v>0</v>
      </c>
      <c r="AG1216" t="b">
        <f t="shared" si="1710"/>
        <v>0</v>
      </c>
      <c r="AH1216" t="b">
        <f t="shared" si="1711"/>
        <v>0</v>
      </c>
      <c r="AI1216" t="b">
        <f t="shared" si="1712"/>
        <v>0</v>
      </c>
      <c r="AJ1216" t="b">
        <f t="shared" si="1713"/>
        <v>0</v>
      </c>
      <c r="AK1216" t="b">
        <f t="shared" si="1714"/>
        <v>0</v>
      </c>
      <c r="AL1216" t="b">
        <f t="shared" si="1715"/>
        <v>0</v>
      </c>
      <c r="AM1216" t="b">
        <f t="shared" si="1716"/>
        <v>0</v>
      </c>
      <c r="AN1216" t="b">
        <f t="shared" si="1717"/>
        <v>0</v>
      </c>
      <c r="AO1216" t="b">
        <f t="shared" si="1718"/>
        <v>0</v>
      </c>
      <c r="AP1216" t="b">
        <f t="shared" si="1719"/>
        <v>0</v>
      </c>
      <c r="AQ1216" t="b">
        <f t="shared" si="1720"/>
        <v>0</v>
      </c>
      <c r="AR1216" t="b">
        <f t="shared" si="1721"/>
        <v>0</v>
      </c>
      <c r="AS1216" t="b">
        <f t="shared" si="1722"/>
        <v>0</v>
      </c>
      <c r="AT1216" t="b">
        <f t="shared" si="1723"/>
        <v>0</v>
      </c>
      <c r="AU1216" t="b">
        <f t="shared" si="1724"/>
        <v>0</v>
      </c>
      <c r="AV1216" t="b">
        <f t="shared" si="1725"/>
        <v>0</v>
      </c>
      <c r="AW1216" t="b">
        <f t="shared" si="1726"/>
        <v>0</v>
      </c>
      <c r="AX1216" t="b">
        <f t="shared" si="1727"/>
        <v>0</v>
      </c>
      <c r="AY1216" t="b">
        <f t="shared" si="1728"/>
        <v>0</v>
      </c>
      <c r="AZ1216" t="b">
        <f t="shared" si="1729"/>
        <v>0</v>
      </c>
      <c r="BA1216" t="b">
        <f t="shared" si="1730"/>
        <v>0</v>
      </c>
      <c r="BB1216" t="b">
        <f t="shared" si="1731"/>
        <v>0</v>
      </c>
      <c r="BC1216" t="b">
        <f t="shared" si="1732"/>
        <v>0</v>
      </c>
      <c r="BD1216" t="b">
        <f t="shared" si="1733"/>
        <v>0</v>
      </c>
      <c r="BE1216" t="b">
        <f t="shared" si="1734"/>
        <v>0</v>
      </c>
      <c r="BF1216" t="b">
        <f t="shared" si="1735"/>
        <v>0</v>
      </c>
      <c r="BG1216" t="b">
        <f t="shared" si="1736"/>
        <v>0</v>
      </c>
      <c r="BH1216" t="b">
        <f t="shared" si="1737"/>
        <v>0</v>
      </c>
      <c r="BI1216" t="b">
        <f t="shared" si="1738"/>
        <v>0</v>
      </c>
      <c r="BJ1216" t="b">
        <f t="shared" si="1739"/>
        <v>0</v>
      </c>
      <c r="BK1216" t="b">
        <f t="shared" si="1740"/>
        <v>0</v>
      </c>
      <c r="BL1216" t="b">
        <f t="shared" si="1741"/>
        <v>0</v>
      </c>
      <c r="BM1216" t="b">
        <f t="shared" si="1742"/>
        <v>0</v>
      </c>
      <c r="BN1216" t="b">
        <f t="shared" si="1743"/>
        <v>0</v>
      </c>
      <c r="BO1216" t="b">
        <f t="shared" si="1744"/>
        <v>0</v>
      </c>
      <c r="BP1216" t="b">
        <f t="shared" si="1745"/>
        <v>1</v>
      </c>
      <c r="BQ1216" t="b">
        <f t="shared" si="1746"/>
        <v>0</v>
      </c>
      <c r="BR1216" t="b">
        <f t="shared" si="1747"/>
        <v>0</v>
      </c>
      <c r="BS1216" t="b">
        <f t="shared" si="1748"/>
        <v>0</v>
      </c>
      <c r="BT1216" t="b">
        <f t="shared" si="1749"/>
        <v>0</v>
      </c>
      <c r="BU1216" t="b">
        <f t="shared" si="1750"/>
        <v>0</v>
      </c>
      <c r="BV1216" t="b">
        <f t="shared" si="1751"/>
        <v>0</v>
      </c>
      <c r="BW1216" t="b">
        <f t="shared" si="1752"/>
        <v>0</v>
      </c>
      <c r="BX1216" t="b">
        <f t="shared" si="1753"/>
        <v>0</v>
      </c>
      <c r="BY1216" t="b">
        <f t="shared" si="1754"/>
        <v>0</v>
      </c>
      <c r="BZ1216" t="b">
        <f t="shared" si="1755"/>
        <v>0</v>
      </c>
      <c r="CA1216" t="b">
        <f t="shared" si="1756"/>
        <v>0</v>
      </c>
      <c r="CB1216" t="b">
        <f t="shared" si="1757"/>
        <v>0</v>
      </c>
      <c r="CC1216" t="b">
        <f t="shared" si="1758"/>
        <v>0</v>
      </c>
      <c r="CD1216" t="b">
        <f t="shared" si="1759"/>
        <v>0</v>
      </c>
      <c r="CE1216" t="b">
        <f t="shared" si="1760"/>
        <v>0</v>
      </c>
      <c r="CF1216" t="b">
        <f t="shared" si="1761"/>
        <v>0</v>
      </c>
      <c r="CG1216" t="b">
        <f t="shared" si="1762"/>
        <v>0</v>
      </c>
      <c r="CH1216" t="b">
        <f t="shared" si="1763"/>
        <v>0</v>
      </c>
      <c r="CI1216" t="b">
        <f t="shared" si="1764"/>
        <v>0</v>
      </c>
      <c r="CJ1216" t="b">
        <f t="shared" si="1765"/>
        <v>0</v>
      </c>
      <c r="CK1216" t="b">
        <f t="shared" si="1766"/>
        <v>0</v>
      </c>
      <c r="CL1216" t="b">
        <f t="shared" si="1767"/>
        <v>0</v>
      </c>
      <c r="CM1216" t="b">
        <f t="shared" si="1768"/>
        <v>0</v>
      </c>
      <c r="CN1216" t="b">
        <f t="shared" si="1769"/>
        <v>0</v>
      </c>
      <c r="CO1216" t="b">
        <f t="shared" si="1770"/>
        <v>0</v>
      </c>
      <c r="CP1216" t="b">
        <f t="shared" si="1771"/>
        <v>0</v>
      </c>
      <c r="CQ1216" t="b">
        <f t="shared" si="1772"/>
        <v>0</v>
      </c>
      <c r="CR1216" t="b">
        <f t="shared" si="1773"/>
        <v>0</v>
      </c>
      <c r="CS1216" t="b">
        <f t="shared" si="1774"/>
        <v>0</v>
      </c>
      <c r="CT1216" t="b">
        <f t="shared" si="1775"/>
        <v>0</v>
      </c>
      <c r="CU1216" t="b">
        <f t="shared" si="1776"/>
        <v>0</v>
      </c>
      <c r="CV1216" t="b">
        <f t="shared" si="1777"/>
        <v>0</v>
      </c>
      <c r="CW1216" t="b">
        <f t="shared" si="1778"/>
        <v>0</v>
      </c>
      <c r="CX1216" t="b">
        <f t="shared" si="1779"/>
        <v>0</v>
      </c>
      <c r="CY1216" t="b">
        <f t="shared" si="1780"/>
        <v>0</v>
      </c>
      <c r="CZ1216" t="b">
        <f t="shared" si="1781"/>
        <v>0</v>
      </c>
      <c r="DA1216" t="b">
        <f t="shared" si="1782"/>
        <v>0</v>
      </c>
      <c r="DB1216" t="b">
        <f t="shared" si="1783"/>
        <v>0</v>
      </c>
      <c r="DC1216" t="b">
        <f t="shared" si="1784"/>
        <v>0</v>
      </c>
      <c r="DD1216" t="b">
        <f t="shared" si="1785"/>
        <v>0</v>
      </c>
    </row>
    <row r="1217" spans="1:108">
      <c r="A1217" s="4" t="s">
        <v>3307</v>
      </c>
      <c r="B1217" t="s">
        <v>7411</v>
      </c>
      <c r="C1217" t="s">
        <v>3306</v>
      </c>
      <c r="D1217" s="4"/>
      <c r="E1217" s="4"/>
      <c r="F1217" t="s">
        <v>6096</v>
      </c>
      <c r="G1217" t="s">
        <v>3097</v>
      </c>
      <c r="H1217" t="s">
        <v>7444</v>
      </c>
      <c r="I1217" t="s">
        <v>7417</v>
      </c>
      <c r="J1217" s="4" t="s">
        <v>124</v>
      </c>
      <c r="K1217" s="4" t="s">
        <v>16</v>
      </c>
      <c r="L1217" s="4" t="s">
        <v>7173</v>
      </c>
      <c r="M1217" s="4" t="s">
        <v>221</v>
      </c>
      <c r="N1217" s="4" t="s">
        <v>3308</v>
      </c>
      <c r="O1217" s="4" t="b">
        <f t="shared" si="1692"/>
        <v>1</v>
      </c>
      <c r="P1217" s="4" t="b">
        <f t="shared" si="1693"/>
        <v>1</v>
      </c>
      <c r="Q1217" s="4" t="b">
        <f t="shared" si="1694"/>
        <v>1</v>
      </c>
      <c r="R1217" s="4" t="b">
        <f t="shared" si="1695"/>
        <v>1</v>
      </c>
      <c r="S1217" s="4" t="b">
        <f t="shared" si="1696"/>
        <v>1</v>
      </c>
      <c r="T1217" s="4" t="b">
        <f t="shared" si="1697"/>
        <v>0</v>
      </c>
      <c r="U1217" s="4" t="b">
        <f t="shared" si="1698"/>
        <v>1</v>
      </c>
      <c r="V1217" s="4" t="b">
        <f t="shared" si="1699"/>
        <v>1</v>
      </c>
      <c r="W1217" s="4" t="b">
        <f t="shared" si="1700"/>
        <v>0</v>
      </c>
      <c r="X1217" s="4" t="b">
        <f t="shared" si="1701"/>
        <v>0</v>
      </c>
      <c r="Y1217" s="4" t="b">
        <f t="shared" si="1702"/>
        <v>0</v>
      </c>
      <c r="Z1217" s="4" t="b">
        <f t="shared" si="1703"/>
        <v>0</v>
      </c>
      <c r="AA1217" s="4" t="b">
        <f t="shared" si="1704"/>
        <v>1</v>
      </c>
      <c r="AB1217" s="4" t="b">
        <f t="shared" si="1705"/>
        <v>1</v>
      </c>
      <c r="AC1217" s="4" t="b">
        <f t="shared" si="1706"/>
        <v>0</v>
      </c>
      <c r="AD1217" s="4" t="b">
        <f t="shared" si="1707"/>
        <v>0</v>
      </c>
      <c r="AE1217" s="4" t="b">
        <f t="shared" si="1708"/>
        <v>0</v>
      </c>
      <c r="AF1217" s="4" t="b">
        <f t="shared" si="1709"/>
        <v>0</v>
      </c>
      <c r="AG1217" s="4" t="b">
        <f t="shared" si="1710"/>
        <v>0</v>
      </c>
      <c r="AH1217" s="4" t="b">
        <f t="shared" si="1711"/>
        <v>1</v>
      </c>
      <c r="AI1217" s="4" t="b">
        <f t="shared" si="1712"/>
        <v>0</v>
      </c>
      <c r="AJ1217" s="4" t="b">
        <f t="shared" si="1713"/>
        <v>0</v>
      </c>
      <c r="AK1217" s="4" t="b">
        <f t="shared" si="1714"/>
        <v>0</v>
      </c>
      <c r="AL1217" s="4" t="b">
        <f t="shared" si="1715"/>
        <v>0</v>
      </c>
      <c r="AM1217" s="4" t="b">
        <f t="shared" si="1716"/>
        <v>0</v>
      </c>
      <c r="AN1217" s="4" t="b">
        <f t="shared" si="1717"/>
        <v>0</v>
      </c>
      <c r="AO1217" s="4" t="b">
        <f t="shared" si="1718"/>
        <v>0</v>
      </c>
      <c r="AP1217" s="4" t="b">
        <f t="shared" si="1719"/>
        <v>0</v>
      </c>
      <c r="AQ1217" s="4" t="b">
        <f t="shared" si="1720"/>
        <v>0</v>
      </c>
      <c r="AR1217" s="4" t="b">
        <f t="shared" si="1721"/>
        <v>0</v>
      </c>
      <c r="AS1217" s="4" t="b">
        <f t="shared" si="1722"/>
        <v>0</v>
      </c>
      <c r="AT1217" s="4" t="b">
        <f t="shared" si="1723"/>
        <v>0</v>
      </c>
      <c r="AU1217" s="4" t="b">
        <f t="shared" si="1724"/>
        <v>0</v>
      </c>
      <c r="AV1217" s="4" t="b">
        <f t="shared" si="1725"/>
        <v>1</v>
      </c>
      <c r="AW1217" s="4" t="b">
        <f t="shared" si="1726"/>
        <v>0</v>
      </c>
      <c r="AX1217" s="4" t="b">
        <f t="shared" si="1727"/>
        <v>0</v>
      </c>
      <c r="AY1217" s="4" t="b">
        <f t="shared" si="1728"/>
        <v>0</v>
      </c>
      <c r="AZ1217" s="4" t="b">
        <f t="shared" si="1729"/>
        <v>0</v>
      </c>
      <c r="BA1217" s="4" t="b">
        <f t="shared" si="1730"/>
        <v>0</v>
      </c>
      <c r="BB1217" s="4" t="b">
        <f t="shared" si="1731"/>
        <v>0</v>
      </c>
      <c r="BC1217" s="4" t="b">
        <f t="shared" si="1732"/>
        <v>1</v>
      </c>
      <c r="BD1217" s="4" t="b">
        <f t="shared" si="1733"/>
        <v>0</v>
      </c>
      <c r="BE1217" s="4" t="b">
        <f t="shared" si="1734"/>
        <v>0</v>
      </c>
      <c r="BF1217" s="4" t="b">
        <f t="shared" si="1735"/>
        <v>0</v>
      </c>
      <c r="BG1217" s="4" t="b">
        <f t="shared" si="1736"/>
        <v>1</v>
      </c>
      <c r="BH1217" s="4" t="b">
        <f t="shared" si="1737"/>
        <v>0</v>
      </c>
      <c r="BI1217" s="4" t="b">
        <f t="shared" si="1738"/>
        <v>0</v>
      </c>
      <c r="BJ1217" s="4" t="b">
        <f t="shared" si="1739"/>
        <v>0</v>
      </c>
      <c r="BK1217" s="4" t="b">
        <f t="shared" si="1740"/>
        <v>0</v>
      </c>
      <c r="BL1217" s="4" t="b">
        <f t="shared" si="1741"/>
        <v>1</v>
      </c>
      <c r="BM1217" s="4" t="b">
        <f t="shared" si="1742"/>
        <v>0</v>
      </c>
      <c r="BN1217" s="4" t="b">
        <f t="shared" si="1743"/>
        <v>1</v>
      </c>
      <c r="BO1217" s="4" t="b">
        <f t="shared" si="1744"/>
        <v>1</v>
      </c>
      <c r="BP1217" s="4" t="b">
        <f t="shared" si="1745"/>
        <v>0</v>
      </c>
      <c r="BQ1217" s="4" t="b">
        <f t="shared" si="1746"/>
        <v>0</v>
      </c>
      <c r="BR1217" s="4" t="b">
        <f t="shared" si="1747"/>
        <v>0</v>
      </c>
      <c r="BS1217" s="4" t="b">
        <f t="shared" si="1748"/>
        <v>1</v>
      </c>
      <c r="BT1217" s="4" t="b">
        <f t="shared" si="1749"/>
        <v>0</v>
      </c>
      <c r="BU1217" s="4" t="b">
        <f t="shared" si="1750"/>
        <v>0</v>
      </c>
      <c r="BV1217" s="4" t="b">
        <f t="shared" si="1751"/>
        <v>1</v>
      </c>
      <c r="BW1217" s="4" t="b">
        <f t="shared" si="1752"/>
        <v>0</v>
      </c>
      <c r="BX1217" s="4" t="b">
        <f t="shared" si="1753"/>
        <v>0</v>
      </c>
      <c r="BY1217" s="4" t="b">
        <f t="shared" si="1754"/>
        <v>0</v>
      </c>
      <c r="BZ1217" s="4" t="b">
        <f t="shared" si="1755"/>
        <v>0</v>
      </c>
      <c r="CA1217" s="4" t="b">
        <f t="shared" si="1756"/>
        <v>0</v>
      </c>
      <c r="CB1217" s="4" t="b">
        <f t="shared" si="1757"/>
        <v>1</v>
      </c>
      <c r="CC1217" s="4" t="b">
        <f t="shared" si="1758"/>
        <v>0</v>
      </c>
      <c r="CD1217" s="4" t="b">
        <f t="shared" si="1759"/>
        <v>0</v>
      </c>
      <c r="CE1217" s="4" t="b">
        <f t="shared" si="1760"/>
        <v>0</v>
      </c>
      <c r="CF1217" s="4" t="b">
        <f t="shared" si="1761"/>
        <v>0</v>
      </c>
      <c r="CG1217" s="4" t="b">
        <f t="shared" si="1762"/>
        <v>0</v>
      </c>
      <c r="CH1217" s="4" t="b">
        <f t="shared" si="1763"/>
        <v>0</v>
      </c>
      <c r="CI1217" s="4" t="b">
        <f t="shared" si="1764"/>
        <v>0</v>
      </c>
      <c r="CJ1217" s="4" t="b">
        <f t="shared" si="1765"/>
        <v>0</v>
      </c>
      <c r="CK1217" s="4" t="b">
        <f t="shared" si="1766"/>
        <v>0</v>
      </c>
      <c r="CL1217" s="4" t="b">
        <f t="shared" si="1767"/>
        <v>0</v>
      </c>
      <c r="CM1217" s="4" t="b">
        <f t="shared" si="1768"/>
        <v>0</v>
      </c>
      <c r="CN1217" s="4" t="b">
        <f t="shared" si="1769"/>
        <v>0</v>
      </c>
      <c r="CO1217" s="4" t="b">
        <f t="shared" si="1770"/>
        <v>0</v>
      </c>
      <c r="CP1217" s="4" t="b">
        <f t="shared" si="1771"/>
        <v>0</v>
      </c>
      <c r="CQ1217" s="4" t="b">
        <f t="shared" si="1772"/>
        <v>0</v>
      </c>
      <c r="CR1217" s="4" t="b">
        <f t="shared" si="1773"/>
        <v>0</v>
      </c>
      <c r="CS1217" s="4" t="b">
        <f t="shared" si="1774"/>
        <v>0</v>
      </c>
      <c r="CT1217" s="4" t="b">
        <f t="shared" si="1775"/>
        <v>0</v>
      </c>
      <c r="CU1217" s="4" t="b">
        <f t="shared" si="1776"/>
        <v>0</v>
      </c>
      <c r="CV1217" s="4" t="b">
        <f t="shared" si="1777"/>
        <v>0</v>
      </c>
      <c r="CW1217" s="4" t="b">
        <f t="shared" si="1778"/>
        <v>0</v>
      </c>
      <c r="CX1217" s="4" t="b">
        <f t="shared" si="1779"/>
        <v>0</v>
      </c>
      <c r="CY1217" s="4" t="b">
        <f t="shared" si="1780"/>
        <v>0</v>
      </c>
      <c r="CZ1217" s="4" t="b">
        <f t="shared" si="1781"/>
        <v>0</v>
      </c>
      <c r="DA1217" s="4" t="b">
        <f t="shared" si="1782"/>
        <v>0</v>
      </c>
      <c r="DB1217" s="4" t="b">
        <f t="shared" si="1783"/>
        <v>0</v>
      </c>
      <c r="DC1217" s="4" t="b">
        <f t="shared" si="1784"/>
        <v>0</v>
      </c>
      <c r="DD1217" s="4" t="b">
        <f t="shared" si="1785"/>
        <v>0</v>
      </c>
    </row>
    <row r="1218" spans="1:108">
      <c r="A1218" t="s">
        <v>3309</v>
      </c>
      <c r="B1218" t="s">
        <v>7411</v>
      </c>
      <c r="C1218" t="s">
        <v>3306</v>
      </c>
      <c r="F1218" t="s">
        <v>6096</v>
      </c>
      <c r="G1218" t="s">
        <v>3097</v>
      </c>
      <c r="H1218" t="s">
        <v>7444</v>
      </c>
      <c r="I1218" t="s">
        <v>7417</v>
      </c>
      <c r="J1218" t="s">
        <v>1248</v>
      </c>
      <c r="K1218" t="s">
        <v>109</v>
      </c>
      <c r="L1218" t="s">
        <v>7116</v>
      </c>
      <c r="M1218" t="s">
        <v>6079</v>
      </c>
      <c r="N1218" t="s">
        <v>3310</v>
      </c>
      <c r="O1218" t="b">
        <f t="shared" ref="O1218:O1282" si="1786">OR(ISNUMBER(FIND("Adana",N1218)),ISNUMBER(FIND("Hatay",N1218)),ISNUMBER(FIND("Kahramanmaraş",N1218)),ISNUMBER(FIND("Mersin",N1218)),ISNUMBER(FIND("Osmaniye",N1218)),ISNUMBER(FIND("Adıyaman",N1218)),ISNUMBER(FIND("Diyarbakır",N1218)),ISNUMBER(FIND("Gaziantep",N1218)),ISNUMBER(FIND("Mardin",N1218)),ISNUMBER(FIND("Şanlıurfa",N1218)),ISNUMBER(FIND("Siirt",N1218)),ISNUMBER(FIND("Karaman",N1218)),ISNUMBER(FIND("Niğde",N1218)),ISNUMBER(FIND("Elazığ",N1218)),ISNUMBER(FIND("Malatya",N1218)),ISNUMBER(FIND("Tunceli",N1218)))</f>
        <v>1</v>
      </c>
      <c r="P1218" t="b">
        <f t="shared" ref="P1218:P1282" si="1787">OR(ISNUMBER(FIND("Antalya",N1218)),ISNUMBER(FIND("Balıkesir",N1218)),ISNUMBER(FIND("Bursa",N1218)),ISNUMBER(FIND("Çanakkale",N1218)),ISNUMBER(FIND("İstanbul",N1218)),ISNUMBER(FIND("Kırklareli",N1218)),ISNUMBER(FIND("Tekirdağ",N1218)),ISNUMBER(FIND("Aydın",N1218)),ISNUMBER(FIND("İzmir",N1218)),ISNUMBER(FIND("Manisa",N1218)),ISNUMBER(FIND("Muğla",N1218)),ISNUMBER(FIND("Uşak",N1218)),ISNUMBER(FIND("Amasya",N1218)))</f>
        <v>0</v>
      </c>
      <c r="Q1218" t="b">
        <f t="shared" ref="Q1218:Q1282" si="1788">OR(ISNUMBER(FIND("Ankara",N1218)),ISNUMBER(FIND("Eskişehir",N1218)),ISNUMBER(FIND("Kayseri",N1218)),ISNUMBER(FIND("Kırşehir",N1218)),ISNUMBER(FIND("Konya",N1218)),ISNUMBER(FIND("Nevşehir",N1218)),ISNUMBER(FIND("Sivas",N1218)),ISNUMBER(FIND("Burdur",N1218)),ISNUMBER(FIND("Isparta",N1218)),ISNUMBER(FIND("Çorum",N1218)),ISNUMBER(FIND("Tokat",N1218)),ISNUMBER(FIND("Iğdır",N1218)),ISNUMBER(FIND("Van",N1218)))</f>
        <v>0</v>
      </c>
      <c r="R1218" t="b">
        <f t="shared" ref="R1218:R1282" si="1789">OR(ISNUMBER(FIND("Ağrı",N1218)),ISNUMBER(FIND("Erzincan",N1218)),ISNUMBER(FIND("Erzurum",N1218)),ISNUMBER(FIND("Kars",N1218)),ISNUMBER(FIND("Artvin",N1218)),ISNUMBER(FIND("Bolu",N1218)),ISNUMBER(FIND("Çankırı",N1218)),ISNUMBER(FIND("Düzce",N1218)),ISNUMBER(FIND("Karabük",N1218)),ISNUMBER(FIND("Kastamonu",N1218)),ISNUMBER(FIND("Ordu",N1218)),ISNUMBER(FIND("Samsun",N1218)),ISNUMBER(FIND("Sinop",N1218)),ISNUMBER(FIND("Zonguldak",N1218)),ISNUMBER(FIND("Bilecik",N1218)),ISNUMBER(FIND("Edirne",N1218)),ISNUMBER(FIND("Kocaeli",N1218)),ISNUMBER(FIND("Sakarya",N1218)),ISNUMBER(FIND("Afyonkarahisar",N1218)),ISNUMBER(FIND("Kütahya",N1218)))</f>
        <v>0</v>
      </c>
      <c r="S1218" t="b">
        <f t="shared" ref="S1218:S1282" si="1790">OR(ISNUMBER(FIND("Adana",N1218)),ISNUMBER(FIND("Antalya",N1218)),ISNUMBER(FIND("Burdur",N1218)),ISNUMBER(FIND("Hatay",N1218)),ISNUMBER(FIND("Isparta",N1218)),ISNUMBER(FIND("Kahramanmaraş",N1218)),ISNUMBER(FIND("Mersin",N1218)),ISNUMBER(FIND("Osmaniye",N1218)))</f>
        <v>1</v>
      </c>
      <c r="T1218" t="b">
        <f t="shared" ref="T1218:T1282" si="1791">OR(ISNUMBER(FIND("Afyonkarahisar",N1218)),ISNUMBER(FIND("Aydın",N1218)),ISNUMBER(FIND("Denizli",N1218)),ISNUMBER(FIND("İzmir",N1218)),ISNUMBER(FIND("Kütahya",N1218)),ISNUMBER(FIND("Manisa",N1218)),ISNUMBER(FIND("Muğla",N1218)),ISNUMBER(FIND("Uşak",N1218)))</f>
        <v>0</v>
      </c>
      <c r="U1218" t="b">
        <f t="shared" ref="U1218:U1282" si="1792">OR(ISNUMBER(FIND("Aksaray",N1218)),ISNUMBER(FIND("Ankara",N1218)),ISNUMBER(FIND("Çankırı",N1218)),ISNUMBER(FIND("Eskişehir",N1218)),ISNUMBER(FIND("Karaman",N1218)),ISNUMBER(FIND("Kayseri",N1218)),ISNUMBER(FIND("Kırıkkale",N1218)),ISNUMBER(FIND("Kırşehir",N1218)),ISNUMBER(FIND("Konya",N1218)),ISNUMBER(FIND("Nevşehir",N1218)),ISNUMBER(FIND("Niğde",N1218)),ISNUMBER(FIND("Sivas",N1218)),ISNUMBER(FIND("Yozgat",N1218)))</f>
        <v>0</v>
      </c>
      <c r="V1218" t="b">
        <f t="shared" ref="V1218:V1282" si="1793">OR(ISNUMBER(FIND("Balıkesir",N1218)),ISNUMBER(FIND("Bilecik",N1218)),ISNUMBER(FIND("Bursa",N1218)),ISNUMBER(FIND("Çanakkale",N1218)),ISNUMBER(FIND("Edirne",N1218)),ISNUMBER(FIND("İstanbul",N1218)),ISNUMBER(FIND("Kırklareli",N1218)),ISNUMBER(FIND("Kocaeli",N1218)),ISNUMBER(FIND("Sakarya",N1218)),ISNUMBER(FIND("Tekirdağ",N1218)),ISNUMBER(FIND("Yalova",N1218)))</f>
        <v>0</v>
      </c>
      <c r="W1218" t="b">
        <f t="shared" ref="W1218:W1282" si="1794">OR(ISNUMBER(FIND("Adıyaman",N1218)),ISNUMBER(FIND("Batman",N1218)),ISNUMBER(FIND("Diyarbakır",N1218)),ISNUMBER(FIND("Gaziantep",N1218)),ISNUMBER(FIND("Kilis",N1218)),ISNUMBER(FIND("Mardin",N1218)),ISNUMBER(FIND("Siirt",N1218)),ISNUMBER(FIND("Şanlıurfa",N1218)),ISNUMBER(FIND("Şırnak",N1218)))</f>
        <v>0</v>
      </c>
      <c r="X1218" t="b">
        <f t="shared" ref="X1218:X1282" si="1795">OR(ISNUMBER(FIND("Ağrı",N1218)),ISNUMBER(FIND("Ardahan",N1218)),ISNUMBER(FIND("Bingöl",N1218)),ISNUMBER(FIND("Bitlis",N1218)),ISNUMBER(FIND("Elazığ",N1218)),ISNUMBER(FIND("Erzincan",N1218)),ISNUMBER(FIND("Erzurum",N1218)),ISNUMBER(FIND("Hakkâri",N1218)),ISNUMBER(FIND("Iğdır",N1218)),ISNUMBER(FIND("Kars",N1218)),ISNUMBER(FIND("Malatya",N1218)),ISNUMBER(FIND("Muş",N1218)),ISNUMBER(FIND("Tunceli",N1218)),ISNUMBER(FIND("Van",N1218)))</f>
        <v>1</v>
      </c>
      <c r="Y1218" t="b">
        <f t="shared" ref="Y1218:Y1282" si="1796">OR(ISNUMBER(FIND("Amasya",N1218)),ISNUMBER(FIND("Artvin",N1218)),ISNUMBER(FIND("Bartın",N1218)),ISNUMBER(FIND("Bayburt",N1218)),ISNUMBER(FIND("Bolu",N1218)),ISNUMBER(FIND("Çorum",N1218)),ISNUMBER(FIND("Düzce",N1218)),ISNUMBER(FIND("Giresun",N1218)),ISNUMBER(FIND("Gümüşhane",N1218)),ISNUMBER(FIND("Karabük",N1218)),ISNUMBER(FIND("Kastamonu",N1218)),ISNUMBER(FIND("Ordu",N1218)),ISNUMBER(FIND("Rize",N1218)),ISNUMBER(FIND("Samsun",N1218)),ISNUMBER(FIND("Sinop",N1218)),ISNUMBER(FIND("Tokat",N1218)),ISNUMBER(FIND("Trabzon",N1218)),ISNUMBER(FIND("Zonguldak",N1218)))</f>
        <v>0</v>
      </c>
      <c r="Z1218" t="b">
        <f t="shared" ref="Z1218:Z1282" si="1797">OR(ISNUMBER(FIND("Artvin",N1218)),ISNUMBER(FIND("Bayburt",N1218)),ISNUMBER(FIND("Giresun",N1218)),ISNUMBER(FIND("Gümüşhane",N1218)),ISNUMBER(FIND("Ordu",N1218)),ISNUMBER(FIND("Rize",N1218)),ISNUMBER(FIND("Trabzon",N1218)))</f>
        <v>0</v>
      </c>
      <c r="AA1218" t="b">
        <f t="shared" ref="AA1218:AA1282" si="1798">OR(ISNUMBER(FIND("Çanakkale",N1218)),ISNUMBER(FIND("Edirne",N1218)),ISNUMBER(FIND("İstanbul",N1218)),ISNUMBER(FIND("Kırklareli",N1218)),ISNUMBER(FIND("Tekirdağ",N1218)))</f>
        <v>0</v>
      </c>
      <c r="AB1218" t="b">
        <f t="shared" ref="AB1218:AB1282" si="1799">ISNUMBER(FIND("Adana",N1218))</f>
        <v>0</v>
      </c>
      <c r="AC1218" t="b">
        <f t="shared" ref="AC1218:AC1282" si="1800">ISNUMBER(FIND("Adıyaman",N1218))</f>
        <v>0</v>
      </c>
      <c r="AD1218" t="b">
        <f t="shared" ref="AD1218:AD1282" si="1801">ISNUMBER(FIND("Afyonkarahisar",N1218))</f>
        <v>0</v>
      </c>
      <c r="AE1218" t="b">
        <f t="shared" ref="AE1218:AE1282" si="1802">ISNUMBER(FIND("Ağrı",N1218))</f>
        <v>0</v>
      </c>
      <c r="AF1218" t="b">
        <f t="shared" ref="AF1218:AF1282" si="1803">ISNUMBER(FIND("Aksaray",N1218))</f>
        <v>0</v>
      </c>
      <c r="AG1218" t="b">
        <f t="shared" ref="AG1218:AG1282" si="1804">ISNUMBER(FIND("Amasya",N1218))</f>
        <v>0</v>
      </c>
      <c r="AH1218" t="b">
        <f t="shared" ref="AH1218:AH1282" si="1805">ISNUMBER(FIND("Ankara",N1218))</f>
        <v>0</v>
      </c>
      <c r="AI1218" t="b">
        <f t="shared" ref="AI1218:AI1282" si="1806">ISNUMBER(FIND("Antalya",N1218))</f>
        <v>0</v>
      </c>
      <c r="AJ1218" t="b">
        <f t="shared" ref="AJ1218:AJ1282" si="1807">ISNUMBER(FIND("Ardahan",N1218))</f>
        <v>0</v>
      </c>
      <c r="AK1218" t="b">
        <f t="shared" ref="AK1218:AK1282" si="1808">ISNUMBER(FIND("Artvin",N1218))</f>
        <v>0</v>
      </c>
      <c r="AL1218" t="b">
        <f t="shared" ref="AL1218:AL1282" si="1809">ISNUMBER(FIND("Aydın",N1218))</f>
        <v>0</v>
      </c>
      <c r="AM1218" t="b">
        <f t="shared" ref="AM1218:AM1282" si="1810">ISNUMBER(FIND("Balıkesir",N1218))</f>
        <v>0</v>
      </c>
      <c r="AN1218" t="b">
        <f t="shared" ref="AN1218:AN1282" si="1811">ISNUMBER(FIND("Bartın",N1218))</f>
        <v>0</v>
      </c>
      <c r="AO1218" t="b">
        <f t="shared" ref="AO1218:AO1282" si="1812">ISNUMBER(FIND("Batman",N1218))</f>
        <v>0</v>
      </c>
      <c r="AP1218" t="b">
        <f t="shared" ref="AP1218:AP1282" si="1813">ISNUMBER(FIND("Bayburt",N1218))</f>
        <v>0</v>
      </c>
      <c r="AQ1218" t="b">
        <f t="shared" ref="AQ1218:AQ1282" si="1814">ISNUMBER(FIND("Bilecik",N1218))</f>
        <v>0</v>
      </c>
      <c r="AR1218" t="b">
        <f t="shared" ref="AR1218:AR1282" si="1815">ISNUMBER(FIND("Bingöl",N1218))</f>
        <v>0</v>
      </c>
      <c r="AS1218" t="b">
        <f t="shared" ref="AS1218:AS1282" si="1816">ISNUMBER(FIND("Bitlis",N1218))</f>
        <v>1</v>
      </c>
      <c r="AT1218" t="b">
        <f t="shared" ref="AT1218:AT1282" si="1817">ISNUMBER(FIND("Bolu",N1218))</f>
        <v>0</v>
      </c>
      <c r="AU1218" t="b">
        <f t="shared" ref="AU1218:AU1282" si="1818">ISNUMBER(FIND("Burdur",N1218))</f>
        <v>0</v>
      </c>
      <c r="AV1218" t="b">
        <f t="shared" ref="AV1218:AV1282" si="1819">ISNUMBER(FIND("Bursa",N1218))</f>
        <v>0</v>
      </c>
      <c r="AW1218" t="b">
        <f t="shared" ref="AW1218:AW1282" si="1820">ISNUMBER(FIND("Çanakkale",N1218))</f>
        <v>0</v>
      </c>
      <c r="AX1218" t="b">
        <f t="shared" ref="AX1218:AX1282" si="1821">ISNUMBER(FIND("Çankırı",N1218))</f>
        <v>0</v>
      </c>
      <c r="AY1218" t="b">
        <f t="shared" ref="AY1218:AY1282" si="1822">ISNUMBER(FIND("Çorum",N1218))</f>
        <v>0</v>
      </c>
      <c r="AZ1218" t="b">
        <f t="shared" ref="AZ1218:AZ1282" si="1823">ISNUMBER(FIND("Denizli",N1218))</f>
        <v>0</v>
      </c>
      <c r="BA1218" t="b">
        <f t="shared" ref="BA1218:BA1282" si="1824">ISNUMBER(FIND("Diyarbakır",N1218))</f>
        <v>0</v>
      </c>
      <c r="BB1218" t="b">
        <f t="shared" ref="BB1218:BB1282" si="1825">ISNUMBER(FIND("Düzce",N1218))</f>
        <v>0</v>
      </c>
      <c r="BC1218" t="b">
        <f t="shared" ref="BC1218:BC1282" si="1826">ISNUMBER(FIND("Edirne",N1218))</f>
        <v>0</v>
      </c>
      <c r="BD1218" t="b">
        <f t="shared" ref="BD1218:BD1282" si="1827">ISNUMBER(FIND("Elazığ",N1218))</f>
        <v>0</v>
      </c>
      <c r="BE1218" t="b">
        <f t="shared" ref="BE1218:BE1282" si="1828">ISNUMBER(FIND("Erzincan",N1218))</f>
        <v>0</v>
      </c>
      <c r="BF1218" t="b">
        <f t="shared" ref="BF1218:BF1282" si="1829">ISNUMBER(FIND("Erzurum",N1218))</f>
        <v>0</v>
      </c>
      <c r="BG1218" t="b">
        <f t="shared" ref="BG1218:BG1282" si="1830">ISNUMBER(FIND("Eskişehir",N1218))</f>
        <v>0</v>
      </c>
      <c r="BH1218" t="b">
        <f t="shared" ref="BH1218:BH1282" si="1831">ISNUMBER(FIND("Gaziantep",N1218))</f>
        <v>0</v>
      </c>
      <c r="BI1218" t="b">
        <f t="shared" ref="BI1218:BI1282" si="1832">ISNUMBER(FIND("Giresun",N1218))</f>
        <v>0</v>
      </c>
      <c r="BJ1218" t="b">
        <f t="shared" ref="BJ1218:BJ1282" si="1833">ISNUMBER(FIND("Gümüşhane",N1218))</f>
        <v>0</v>
      </c>
      <c r="BK1218" t="b">
        <f t="shared" ref="BK1218:BK1282" si="1834">ISNUMBER(FIND("Hakkâri",N1218))</f>
        <v>0</v>
      </c>
      <c r="BL1218" t="b">
        <f t="shared" ref="BL1218:BL1282" si="1835">ISNUMBER(FIND("Hatay",N1218))</f>
        <v>0</v>
      </c>
      <c r="BM1218" t="b">
        <f t="shared" ref="BM1218:BM1282" si="1836">ISNUMBER(FIND("Iğdır",N1218))</f>
        <v>0</v>
      </c>
      <c r="BN1218" t="b">
        <f t="shared" ref="BN1218:BN1282" si="1837">ISNUMBER(FIND("Isparta",N1218))</f>
        <v>0</v>
      </c>
      <c r="BO1218" t="b">
        <f t="shared" ref="BO1218:BO1282" si="1838">ISNUMBER(FIND("İstanbul",N1218))</f>
        <v>0</v>
      </c>
      <c r="BP1218" t="b">
        <f t="shared" ref="BP1218:BP1282" si="1839">ISNUMBER(FIND("İzmir",N1218))</f>
        <v>0</v>
      </c>
      <c r="BQ1218" t="b">
        <f t="shared" ref="BQ1218:BQ1282" si="1840">ISNUMBER(FIND("Kahramanmaraş",N1218))</f>
        <v>0</v>
      </c>
      <c r="BR1218" t="b">
        <f t="shared" ref="BR1218:BR1282" si="1841">ISNUMBER(FIND("Karabük",N1218))</f>
        <v>0</v>
      </c>
      <c r="BS1218" t="b">
        <f t="shared" ref="BS1218:BS1282" si="1842">ISNUMBER(FIND("Karaman",N1218))</f>
        <v>0</v>
      </c>
      <c r="BT1218" t="b">
        <f t="shared" ref="BT1218:BT1282" si="1843">ISNUMBER(FIND("Kars",N1218))</f>
        <v>0</v>
      </c>
      <c r="BU1218" t="b">
        <f t="shared" ref="BU1218:BU1282" si="1844">ISNUMBER(FIND("Kastamonu",N1218))</f>
        <v>0</v>
      </c>
      <c r="BV1218" t="b">
        <f t="shared" ref="BV1218:BV1282" si="1845">ISNUMBER(FIND("Kayseri",N1218))</f>
        <v>0</v>
      </c>
      <c r="BW1218" t="b">
        <f t="shared" ref="BW1218:BW1282" si="1846">ISNUMBER(FIND("Kırıkkale",N1218))</f>
        <v>0</v>
      </c>
      <c r="BX1218" t="b">
        <f t="shared" ref="BX1218:BX1282" si="1847">ISNUMBER(FIND("Kırklareli",N1218))</f>
        <v>0</v>
      </c>
      <c r="BY1218" t="b">
        <f t="shared" ref="BY1218:BY1282" si="1848">ISNUMBER(FIND("Kırşehir",N1218))</f>
        <v>0</v>
      </c>
      <c r="BZ1218" t="b">
        <f t="shared" ref="BZ1218:BZ1282" si="1849">ISNUMBER(FIND("Kilis",N1218))</f>
        <v>0</v>
      </c>
      <c r="CA1218" t="b">
        <f t="shared" ref="CA1218:CA1282" si="1850">ISNUMBER(FIND("Kocaeli",N1218))</f>
        <v>0</v>
      </c>
      <c r="CB1218" t="b">
        <f t="shared" ref="CB1218:CB1282" si="1851">ISNUMBER(FIND("Konya",N1218))</f>
        <v>0</v>
      </c>
      <c r="CC1218" t="b">
        <f t="shared" ref="CC1218:CC1282" si="1852">ISNUMBER(FIND("Kütahya",N1218))</f>
        <v>0</v>
      </c>
      <c r="CD1218" t="b">
        <f t="shared" ref="CD1218:CD1282" si="1853">ISNUMBER(FIND("Malatya",N1218))</f>
        <v>0</v>
      </c>
      <c r="CE1218" t="b">
        <f t="shared" ref="CE1218:CE1282" si="1854">ISNUMBER(FIND("Manisa",N1218))</f>
        <v>0</v>
      </c>
      <c r="CF1218" t="b">
        <f t="shared" ref="CF1218:CF1282" si="1855">ISNUMBER(FIND("Mardin",N1218))</f>
        <v>0</v>
      </c>
      <c r="CG1218" t="b">
        <f t="shared" ref="CG1218:CG1282" si="1856">ISNUMBER(FIND("Mersin",N1218))</f>
        <v>1</v>
      </c>
      <c r="CH1218" t="b">
        <f t="shared" ref="CH1218:CH1282" si="1857">ISNUMBER(FIND("Muğla",N1218))</f>
        <v>0</v>
      </c>
      <c r="CI1218" t="b">
        <f t="shared" ref="CI1218:CI1282" si="1858">ISNUMBER(FIND("Muş",N1218))</f>
        <v>0</v>
      </c>
      <c r="CJ1218" t="b">
        <f t="shared" ref="CJ1218:CJ1282" si="1859">ISNUMBER(FIND("Nevşehir",N1218))</f>
        <v>0</v>
      </c>
      <c r="CK1218" t="b">
        <f t="shared" ref="CK1218:CK1282" si="1860">ISNUMBER(FIND("Niğde",N1218))</f>
        <v>0</v>
      </c>
      <c r="CL1218" t="b">
        <f t="shared" ref="CL1218:CL1282" si="1861">ISNUMBER(FIND("Ordu",N1218))</f>
        <v>0</v>
      </c>
      <c r="CM1218" t="b">
        <f t="shared" ref="CM1218:CM1282" si="1862">ISNUMBER(FIND("Osmaniye",N1218))</f>
        <v>0</v>
      </c>
      <c r="CN1218" t="b">
        <f t="shared" ref="CN1218:CN1282" si="1863">ISNUMBER(FIND("Rize",N1218))</f>
        <v>0</v>
      </c>
      <c r="CO1218" t="b">
        <f t="shared" ref="CO1218:CO1282" si="1864">ISNUMBER(FIND("Sakarya",N1218))</f>
        <v>0</v>
      </c>
      <c r="CP1218" t="b">
        <f t="shared" ref="CP1218:CP1282" si="1865">ISNUMBER(FIND("Samsun",N1218))</f>
        <v>0</v>
      </c>
      <c r="CQ1218" t="b">
        <f t="shared" ref="CQ1218:CQ1282" si="1866">ISNUMBER(FIND("Siirt",N1218))</f>
        <v>0</v>
      </c>
      <c r="CR1218" t="b">
        <f t="shared" ref="CR1218:CR1282" si="1867">ISNUMBER(FIND("Sinop",N1218))</f>
        <v>0</v>
      </c>
      <c r="CS1218" t="b">
        <f t="shared" ref="CS1218:CS1282" si="1868">ISNUMBER(FIND("Sivas",N1218))</f>
        <v>0</v>
      </c>
      <c r="CT1218" t="b">
        <f t="shared" ref="CT1218:CT1282" si="1869">ISNUMBER(FIND("Şanlıurfa",N1218))</f>
        <v>0</v>
      </c>
      <c r="CU1218" t="b">
        <f t="shared" ref="CU1218:CU1282" si="1870">ISNUMBER(FIND("Şırnak",N1218))</f>
        <v>0</v>
      </c>
      <c r="CV1218" t="b">
        <f t="shared" ref="CV1218:CV1282" si="1871">ISNUMBER(FIND("Tekirdağ",N1218))</f>
        <v>0</v>
      </c>
      <c r="CW1218" t="b">
        <f t="shared" ref="CW1218:CW1282" si="1872">ISNUMBER(FIND("Tokat",N1218))</f>
        <v>0</v>
      </c>
      <c r="CX1218" t="b">
        <f t="shared" ref="CX1218:CX1282" si="1873">ISNUMBER(FIND("Trabzon",N1218))</f>
        <v>0</v>
      </c>
      <c r="CY1218" t="b">
        <f t="shared" ref="CY1218:CY1282" si="1874">ISNUMBER(FIND("Tunceli",N1218))</f>
        <v>0</v>
      </c>
      <c r="CZ1218" t="b">
        <f t="shared" ref="CZ1218:CZ1282" si="1875">ISNUMBER(FIND("Uşak",N1218))</f>
        <v>0</v>
      </c>
      <c r="DA1218" t="b">
        <f t="shared" ref="DA1218:DA1282" si="1876">ISNUMBER(FIND("Van",N1218))</f>
        <v>0</v>
      </c>
      <c r="DB1218" t="b">
        <f t="shared" ref="DB1218:DB1282" si="1877">ISNUMBER(FIND("Yalova",N1218))</f>
        <v>0</v>
      </c>
      <c r="DC1218" t="b">
        <f t="shared" ref="DC1218:DC1282" si="1878">ISNUMBER(FIND("Yozgat",N1218))</f>
        <v>0</v>
      </c>
      <c r="DD1218" t="b">
        <f t="shared" ref="DD1218:DD1282" si="1879">ISNUMBER(FIND("Zonguldak",N1218))</f>
        <v>0</v>
      </c>
    </row>
    <row r="1219" spans="1:108">
      <c r="A1219" t="s">
        <v>3311</v>
      </c>
      <c r="B1219" t="s">
        <v>7412</v>
      </c>
      <c r="C1219" t="s">
        <v>3306</v>
      </c>
      <c r="F1219" t="s">
        <v>6096</v>
      </c>
      <c r="G1219" t="s">
        <v>3097</v>
      </c>
      <c r="H1219" t="s">
        <v>7444</v>
      </c>
      <c r="I1219" t="s">
        <v>7417</v>
      </c>
      <c r="J1219" t="s">
        <v>108</v>
      </c>
      <c r="K1219" t="s">
        <v>109</v>
      </c>
      <c r="L1219" t="s">
        <v>7174</v>
      </c>
      <c r="M1219" t="s">
        <v>6079</v>
      </c>
      <c r="N1219" t="s">
        <v>3312</v>
      </c>
      <c r="O1219" t="b">
        <f t="shared" si="1786"/>
        <v>1</v>
      </c>
      <c r="P1219" t="b">
        <f t="shared" si="1787"/>
        <v>1</v>
      </c>
      <c r="Q1219" t="b">
        <f t="shared" si="1788"/>
        <v>1</v>
      </c>
      <c r="R1219" t="b">
        <f t="shared" si="1789"/>
        <v>1</v>
      </c>
      <c r="S1219" t="b">
        <f t="shared" si="1790"/>
        <v>1</v>
      </c>
      <c r="T1219" t="b">
        <f t="shared" si="1791"/>
        <v>0</v>
      </c>
      <c r="U1219" t="b">
        <f t="shared" si="1792"/>
        <v>0</v>
      </c>
      <c r="V1219" t="b">
        <f t="shared" si="1793"/>
        <v>1</v>
      </c>
      <c r="W1219" t="b">
        <f t="shared" si="1794"/>
        <v>0</v>
      </c>
      <c r="X1219" t="b">
        <f t="shared" si="1795"/>
        <v>1</v>
      </c>
      <c r="Y1219" t="b">
        <f t="shared" si="1796"/>
        <v>0</v>
      </c>
      <c r="Z1219" t="b">
        <f t="shared" si="1797"/>
        <v>0</v>
      </c>
      <c r="AA1219" t="b">
        <f t="shared" si="1798"/>
        <v>1</v>
      </c>
      <c r="AB1219" t="b">
        <f t="shared" si="1799"/>
        <v>0</v>
      </c>
      <c r="AC1219" t="b">
        <f t="shared" si="1800"/>
        <v>0</v>
      </c>
      <c r="AD1219" t="b">
        <f t="shared" si="1801"/>
        <v>0</v>
      </c>
      <c r="AE1219" t="b">
        <f t="shared" si="1802"/>
        <v>0</v>
      </c>
      <c r="AF1219" t="b">
        <f t="shared" si="1803"/>
        <v>0</v>
      </c>
      <c r="AG1219" t="b">
        <f t="shared" si="1804"/>
        <v>0</v>
      </c>
      <c r="AH1219" t="b">
        <f t="shared" si="1805"/>
        <v>0</v>
      </c>
      <c r="AI1219" t="b">
        <f t="shared" si="1806"/>
        <v>0</v>
      </c>
      <c r="AJ1219" t="b">
        <f t="shared" si="1807"/>
        <v>0</v>
      </c>
      <c r="AK1219" t="b">
        <f t="shared" si="1808"/>
        <v>0</v>
      </c>
      <c r="AL1219" t="b">
        <f t="shared" si="1809"/>
        <v>0</v>
      </c>
      <c r="AM1219" t="b">
        <f t="shared" si="1810"/>
        <v>0</v>
      </c>
      <c r="AN1219" t="b">
        <f t="shared" si="1811"/>
        <v>0</v>
      </c>
      <c r="AO1219" t="b">
        <f t="shared" si="1812"/>
        <v>0</v>
      </c>
      <c r="AP1219" t="b">
        <f t="shared" si="1813"/>
        <v>0</v>
      </c>
      <c r="AQ1219" t="b">
        <f t="shared" si="1814"/>
        <v>0</v>
      </c>
      <c r="AR1219" t="b">
        <f t="shared" si="1815"/>
        <v>0</v>
      </c>
      <c r="AS1219" t="b">
        <f t="shared" si="1816"/>
        <v>1</v>
      </c>
      <c r="AT1219" t="b">
        <f t="shared" si="1817"/>
        <v>0</v>
      </c>
      <c r="AU1219" t="b">
        <f t="shared" si="1818"/>
        <v>0</v>
      </c>
      <c r="AV1219" t="b">
        <f t="shared" si="1819"/>
        <v>0</v>
      </c>
      <c r="AW1219" t="b">
        <f t="shared" si="1820"/>
        <v>1</v>
      </c>
      <c r="AX1219" t="b">
        <f t="shared" si="1821"/>
        <v>0</v>
      </c>
      <c r="AY1219" t="b">
        <f t="shared" si="1822"/>
        <v>0</v>
      </c>
      <c r="AZ1219" t="b">
        <f t="shared" si="1823"/>
        <v>0</v>
      </c>
      <c r="BA1219" t="b">
        <f t="shared" si="1824"/>
        <v>0</v>
      </c>
      <c r="BB1219" t="b">
        <f t="shared" si="1825"/>
        <v>0</v>
      </c>
      <c r="BC1219" t="b">
        <f t="shared" si="1826"/>
        <v>1</v>
      </c>
      <c r="BD1219" t="b">
        <f t="shared" si="1827"/>
        <v>0</v>
      </c>
      <c r="BE1219" t="b">
        <f t="shared" si="1828"/>
        <v>0</v>
      </c>
      <c r="BF1219" t="b">
        <f t="shared" si="1829"/>
        <v>0</v>
      </c>
      <c r="BG1219" t="b">
        <f t="shared" si="1830"/>
        <v>0</v>
      </c>
      <c r="BH1219" t="b">
        <f t="shared" si="1831"/>
        <v>0</v>
      </c>
      <c r="BI1219" t="b">
        <f t="shared" si="1832"/>
        <v>0</v>
      </c>
      <c r="BJ1219" t="b">
        <f t="shared" si="1833"/>
        <v>0</v>
      </c>
      <c r="BK1219" t="b">
        <f t="shared" si="1834"/>
        <v>0</v>
      </c>
      <c r="BL1219" t="b">
        <f t="shared" si="1835"/>
        <v>0</v>
      </c>
      <c r="BM1219" t="b">
        <f t="shared" si="1836"/>
        <v>0</v>
      </c>
      <c r="BN1219" t="b">
        <f t="shared" si="1837"/>
        <v>0</v>
      </c>
      <c r="BO1219" t="b">
        <f t="shared" si="1838"/>
        <v>1</v>
      </c>
      <c r="BP1219" t="b">
        <f t="shared" si="1839"/>
        <v>0</v>
      </c>
      <c r="BQ1219" t="b">
        <f t="shared" si="1840"/>
        <v>0</v>
      </c>
      <c r="BR1219" t="b">
        <f t="shared" si="1841"/>
        <v>0</v>
      </c>
      <c r="BS1219" t="b">
        <f t="shared" si="1842"/>
        <v>0</v>
      </c>
      <c r="BT1219" t="b">
        <f t="shared" si="1843"/>
        <v>0</v>
      </c>
      <c r="BU1219" t="b">
        <f t="shared" si="1844"/>
        <v>0</v>
      </c>
      <c r="BV1219" t="b">
        <f t="shared" si="1845"/>
        <v>0</v>
      </c>
      <c r="BW1219" t="b">
        <f t="shared" si="1846"/>
        <v>0</v>
      </c>
      <c r="BX1219" t="b">
        <f t="shared" si="1847"/>
        <v>1</v>
      </c>
      <c r="BY1219" t="b">
        <f t="shared" si="1848"/>
        <v>0</v>
      </c>
      <c r="BZ1219" t="b">
        <f t="shared" si="1849"/>
        <v>0</v>
      </c>
      <c r="CA1219" t="b">
        <f t="shared" si="1850"/>
        <v>0</v>
      </c>
      <c r="CB1219" t="b">
        <f t="shared" si="1851"/>
        <v>0</v>
      </c>
      <c r="CC1219" t="b">
        <f t="shared" si="1852"/>
        <v>0</v>
      </c>
      <c r="CD1219" t="b">
        <f t="shared" si="1853"/>
        <v>0</v>
      </c>
      <c r="CE1219" t="b">
        <f t="shared" si="1854"/>
        <v>0</v>
      </c>
      <c r="CF1219" t="b">
        <f t="shared" si="1855"/>
        <v>0</v>
      </c>
      <c r="CG1219" t="b">
        <f t="shared" si="1856"/>
        <v>0</v>
      </c>
      <c r="CH1219" t="b">
        <f t="shared" si="1857"/>
        <v>0</v>
      </c>
      <c r="CI1219" t="b">
        <f t="shared" si="1858"/>
        <v>0</v>
      </c>
      <c r="CJ1219" t="b">
        <f t="shared" si="1859"/>
        <v>0</v>
      </c>
      <c r="CK1219" t="b">
        <f t="shared" si="1860"/>
        <v>0</v>
      </c>
      <c r="CL1219" t="b">
        <f t="shared" si="1861"/>
        <v>0</v>
      </c>
      <c r="CM1219" t="b">
        <f t="shared" si="1862"/>
        <v>1</v>
      </c>
      <c r="CN1219" t="b">
        <f t="shared" si="1863"/>
        <v>0</v>
      </c>
      <c r="CO1219" t="b">
        <f t="shared" si="1864"/>
        <v>0</v>
      </c>
      <c r="CP1219" t="b">
        <f t="shared" si="1865"/>
        <v>0</v>
      </c>
      <c r="CQ1219" t="b">
        <f t="shared" si="1866"/>
        <v>0</v>
      </c>
      <c r="CR1219" t="b">
        <f t="shared" si="1867"/>
        <v>0</v>
      </c>
      <c r="CS1219" t="b">
        <f t="shared" si="1868"/>
        <v>0</v>
      </c>
      <c r="CT1219" t="b">
        <f t="shared" si="1869"/>
        <v>0</v>
      </c>
      <c r="CU1219" t="b">
        <f t="shared" si="1870"/>
        <v>0</v>
      </c>
      <c r="CV1219" t="b">
        <f t="shared" si="1871"/>
        <v>1</v>
      </c>
      <c r="CW1219" t="b">
        <f t="shared" si="1872"/>
        <v>0</v>
      </c>
      <c r="CX1219" t="b">
        <f t="shared" si="1873"/>
        <v>0</v>
      </c>
      <c r="CY1219" t="b">
        <f t="shared" si="1874"/>
        <v>0</v>
      </c>
      <c r="CZ1219" t="b">
        <f t="shared" si="1875"/>
        <v>0</v>
      </c>
      <c r="DA1219" t="b">
        <f t="shared" si="1876"/>
        <v>1</v>
      </c>
      <c r="DB1219" t="b">
        <f t="shared" si="1877"/>
        <v>0</v>
      </c>
      <c r="DC1219" t="b">
        <f t="shared" si="1878"/>
        <v>0</v>
      </c>
      <c r="DD1219" t="b">
        <f t="shared" si="1879"/>
        <v>0</v>
      </c>
    </row>
    <row r="1220" spans="1:108">
      <c r="A1220" t="s">
        <v>3313</v>
      </c>
      <c r="B1220" t="s">
        <v>3306</v>
      </c>
      <c r="C1220" t="s">
        <v>3306</v>
      </c>
      <c r="F1220" t="s">
        <v>6096</v>
      </c>
      <c r="G1220" t="s">
        <v>3097</v>
      </c>
      <c r="H1220" t="s">
        <v>7444</v>
      </c>
      <c r="I1220" t="s">
        <v>7417</v>
      </c>
      <c r="J1220" t="s">
        <v>16</v>
      </c>
      <c r="K1220" t="s">
        <v>16</v>
      </c>
      <c r="L1220" t="s">
        <v>7175</v>
      </c>
      <c r="M1220" t="s">
        <v>6079</v>
      </c>
      <c r="N1220" t="s">
        <v>3314</v>
      </c>
      <c r="O1220" t="b">
        <f t="shared" si="1786"/>
        <v>1</v>
      </c>
      <c r="P1220" t="b">
        <f t="shared" si="1787"/>
        <v>0</v>
      </c>
      <c r="Q1220" t="b">
        <f t="shared" si="1788"/>
        <v>1</v>
      </c>
      <c r="R1220" t="b">
        <f t="shared" si="1789"/>
        <v>0</v>
      </c>
      <c r="S1220" t="b">
        <f t="shared" si="1790"/>
        <v>1</v>
      </c>
      <c r="T1220" t="b">
        <f t="shared" si="1791"/>
        <v>0</v>
      </c>
      <c r="U1220" t="b">
        <f t="shared" si="1792"/>
        <v>1</v>
      </c>
      <c r="V1220" t="b">
        <f t="shared" si="1793"/>
        <v>0</v>
      </c>
      <c r="W1220" t="b">
        <f t="shared" si="1794"/>
        <v>0</v>
      </c>
      <c r="X1220" t="b">
        <f t="shared" si="1795"/>
        <v>0</v>
      </c>
      <c r="Y1220" t="b">
        <f t="shared" si="1796"/>
        <v>0</v>
      </c>
      <c r="Z1220" t="b">
        <f t="shared" si="1797"/>
        <v>0</v>
      </c>
      <c r="AA1220" t="b">
        <f t="shared" si="1798"/>
        <v>0</v>
      </c>
      <c r="AB1220" t="b">
        <f t="shared" si="1799"/>
        <v>0</v>
      </c>
      <c r="AC1220" t="b">
        <f t="shared" si="1800"/>
        <v>0</v>
      </c>
      <c r="AD1220" t="b">
        <f t="shared" si="1801"/>
        <v>0</v>
      </c>
      <c r="AE1220" t="b">
        <f t="shared" si="1802"/>
        <v>0</v>
      </c>
      <c r="AF1220" t="b">
        <f t="shared" si="1803"/>
        <v>0</v>
      </c>
      <c r="AG1220" t="b">
        <f t="shared" si="1804"/>
        <v>0</v>
      </c>
      <c r="AH1220" t="b">
        <f t="shared" si="1805"/>
        <v>1</v>
      </c>
      <c r="AI1220" t="b">
        <f t="shared" si="1806"/>
        <v>0</v>
      </c>
      <c r="AJ1220" t="b">
        <f t="shared" si="1807"/>
        <v>0</v>
      </c>
      <c r="AK1220" t="b">
        <f t="shared" si="1808"/>
        <v>0</v>
      </c>
      <c r="AL1220" t="b">
        <f t="shared" si="1809"/>
        <v>0</v>
      </c>
      <c r="AM1220" t="b">
        <f t="shared" si="1810"/>
        <v>0</v>
      </c>
      <c r="AN1220" t="b">
        <f t="shared" si="1811"/>
        <v>0</v>
      </c>
      <c r="AO1220" t="b">
        <f t="shared" si="1812"/>
        <v>0</v>
      </c>
      <c r="AP1220" t="b">
        <f t="shared" si="1813"/>
        <v>0</v>
      </c>
      <c r="AQ1220" t="b">
        <f t="shared" si="1814"/>
        <v>0</v>
      </c>
      <c r="AR1220" t="b">
        <f t="shared" si="1815"/>
        <v>0</v>
      </c>
      <c r="AS1220" t="b">
        <f t="shared" si="1816"/>
        <v>0</v>
      </c>
      <c r="AT1220" t="b">
        <f t="shared" si="1817"/>
        <v>0</v>
      </c>
      <c r="AU1220" t="b">
        <f t="shared" si="1818"/>
        <v>0</v>
      </c>
      <c r="AV1220" t="b">
        <f t="shared" si="1819"/>
        <v>0</v>
      </c>
      <c r="AW1220" t="b">
        <f t="shared" si="1820"/>
        <v>0</v>
      </c>
      <c r="AX1220" t="b">
        <f t="shared" si="1821"/>
        <v>0</v>
      </c>
      <c r="AY1220" t="b">
        <f t="shared" si="1822"/>
        <v>0</v>
      </c>
      <c r="AZ1220" t="b">
        <f t="shared" si="1823"/>
        <v>0</v>
      </c>
      <c r="BA1220" t="b">
        <f t="shared" si="1824"/>
        <v>0</v>
      </c>
      <c r="BB1220" t="b">
        <f t="shared" si="1825"/>
        <v>0</v>
      </c>
      <c r="BC1220" t="b">
        <f t="shared" si="1826"/>
        <v>0</v>
      </c>
      <c r="BD1220" t="b">
        <f t="shared" si="1827"/>
        <v>0</v>
      </c>
      <c r="BE1220" t="b">
        <f t="shared" si="1828"/>
        <v>0</v>
      </c>
      <c r="BF1220" t="b">
        <f t="shared" si="1829"/>
        <v>0</v>
      </c>
      <c r="BG1220" t="b">
        <f t="shared" si="1830"/>
        <v>0</v>
      </c>
      <c r="BH1220" t="b">
        <f t="shared" si="1831"/>
        <v>0</v>
      </c>
      <c r="BI1220" t="b">
        <f t="shared" si="1832"/>
        <v>0</v>
      </c>
      <c r="BJ1220" t="b">
        <f t="shared" si="1833"/>
        <v>0</v>
      </c>
      <c r="BK1220" t="b">
        <f t="shared" si="1834"/>
        <v>0</v>
      </c>
      <c r="BL1220" t="b">
        <f t="shared" si="1835"/>
        <v>1</v>
      </c>
      <c r="BM1220" t="b">
        <f t="shared" si="1836"/>
        <v>0</v>
      </c>
      <c r="BN1220" t="b">
        <f t="shared" si="1837"/>
        <v>1</v>
      </c>
      <c r="BO1220" t="b">
        <f t="shared" si="1838"/>
        <v>0</v>
      </c>
      <c r="BP1220" t="b">
        <f t="shared" si="1839"/>
        <v>0</v>
      </c>
      <c r="BQ1220" t="b">
        <f t="shared" si="1840"/>
        <v>1</v>
      </c>
      <c r="BR1220" t="b">
        <f t="shared" si="1841"/>
        <v>0</v>
      </c>
      <c r="BS1220" t="b">
        <f t="shared" si="1842"/>
        <v>0</v>
      </c>
      <c r="BT1220" t="b">
        <f t="shared" si="1843"/>
        <v>0</v>
      </c>
      <c r="BU1220" t="b">
        <f t="shared" si="1844"/>
        <v>0</v>
      </c>
      <c r="BV1220" t="b">
        <f t="shared" si="1845"/>
        <v>0</v>
      </c>
      <c r="BW1220" t="b">
        <f t="shared" si="1846"/>
        <v>0</v>
      </c>
      <c r="BX1220" t="b">
        <f t="shared" si="1847"/>
        <v>0</v>
      </c>
      <c r="BY1220" t="b">
        <f t="shared" si="1848"/>
        <v>0</v>
      </c>
      <c r="BZ1220" t="b">
        <f t="shared" si="1849"/>
        <v>0</v>
      </c>
      <c r="CA1220" t="b">
        <f t="shared" si="1850"/>
        <v>0</v>
      </c>
      <c r="CB1220" t="b">
        <f t="shared" si="1851"/>
        <v>0</v>
      </c>
      <c r="CC1220" t="b">
        <f t="shared" si="1852"/>
        <v>0</v>
      </c>
      <c r="CD1220" t="b">
        <f t="shared" si="1853"/>
        <v>0</v>
      </c>
      <c r="CE1220" t="b">
        <f t="shared" si="1854"/>
        <v>0</v>
      </c>
      <c r="CF1220" t="b">
        <f t="shared" si="1855"/>
        <v>0</v>
      </c>
      <c r="CG1220" t="b">
        <f t="shared" si="1856"/>
        <v>0</v>
      </c>
      <c r="CH1220" t="b">
        <f t="shared" si="1857"/>
        <v>0</v>
      </c>
      <c r="CI1220" t="b">
        <f t="shared" si="1858"/>
        <v>0</v>
      </c>
      <c r="CJ1220" t="b">
        <f t="shared" si="1859"/>
        <v>0</v>
      </c>
      <c r="CK1220" t="b">
        <f t="shared" si="1860"/>
        <v>0</v>
      </c>
      <c r="CL1220" t="b">
        <f t="shared" si="1861"/>
        <v>0</v>
      </c>
      <c r="CM1220" t="b">
        <f t="shared" si="1862"/>
        <v>0</v>
      </c>
      <c r="CN1220" t="b">
        <f t="shared" si="1863"/>
        <v>0</v>
      </c>
      <c r="CO1220" t="b">
        <f t="shared" si="1864"/>
        <v>0</v>
      </c>
      <c r="CP1220" t="b">
        <f t="shared" si="1865"/>
        <v>0</v>
      </c>
      <c r="CQ1220" t="b">
        <f t="shared" si="1866"/>
        <v>0</v>
      </c>
      <c r="CR1220" t="b">
        <f t="shared" si="1867"/>
        <v>0</v>
      </c>
      <c r="CS1220" t="b">
        <f t="shared" si="1868"/>
        <v>0</v>
      </c>
      <c r="CT1220" t="b">
        <f t="shared" si="1869"/>
        <v>0</v>
      </c>
      <c r="CU1220" t="b">
        <f t="shared" si="1870"/>
        <v>0</v>
      </c>
      <c r="CV1220" t="b">
        <f t="shared" si="1871"/>
        <v>0</v>
      </c>
      <c r="CW1220" t="b">
        <f t="shared" si="1872"/>
        <v>0</v>
      </c>
      <c r="CX1220" t="b">
        <f t="shared" si="1873"/>
        <v>0</v>
      </c>
      <c r="CY1220" t="b">
        <f t="shared" si="1874"/>
        <v>0</v>
      </c>
      <c r="CZ1220" t="b">
        <f t="shared" si="1875"/>
        <v>0</v>
      </c>
      <c r="DA1220" t="b">
        <f t="shared" si="1876"/>
        <v>0</v>
      </c>
      <c r="DB1220" t="b">
        <f t="shared" si="1877"/>
        <v>0</v>
      </c>
      <c r="DC1220" t="b">
        <f t="shared" si="1878"/>
        <v>0</v>
      </c>
      <c r="DD1220" t="b">
        <f t="shared" si="1879"/>
        <v>0</v>
      </c>
    </row>
    <row r="1221" spans="1:108">
      <c r="A1221" t="s">
        <v>3315</v>
      </c>
      <c r="B1221" t="s">
        <v>3306</v>
      </c>
      <c r="C1221" t="s">
        <v>3306</v>
      </c>
      <c r="F1221" t="s">
        <v>6096</v>
      </c>
      <c r="G1221" t="s">
        <v>3097</v>
      </c>
      <c r="H1221" t="s">
        <v>7444</v>
      </c>
      <c r="I1221" t="s">
        <v>7417</v>
      </c>
      <c r="J1221" t="s">
        <v>113</v>
      </c>
      <c r="K1221" t="s">
        <v>114</v>
      </c>
      <c r="L1221" t="s">
        <v>7628</v>
      </c>
      <c r="M1221" t="s">
        <v>6079</v>
      </c>
      <c r="N1221" t="s">
        <v>3316</v>
      </c>
      <c r="O1221" t="b">
        <f t="shared" si="1786"/>
        <v>0</v>
      </c>
      <c r="P1221" t="b">
        <f t="shared" si="1787"/>
        <v>0</v>
      </c>
      <c r="Q1221" t="b">
        <f t="shared" si="1788"/>
        <v>1</v>
      </c>
      <c r="R1221" t="b">
        <f t="shared" si="1789"/>
        <v>0</v>
      </c>
      <c r="S1221" t="b">
        <f t="shared" si="1790"/>
        <v>0</v>
      </c>
      <c r="T1221" t="b">
        <f t="shared" si="1791"/>
        <v>0</v>
      </c>
      <c r="U1221" t="b">
        <f t="shared" si="1792"/>
        <v>1</v>
      </c>
      <c r="V1221" t="b">
        <f t="shared" si="1793"/>
        <v>0</v>
      </c>
      <c r="W1221" t="b">
        <f t="shared" si="1794"/>
        <v>0</v>
      </c>
      <c r="X1221" t="b">
        <f t="shared" si="1795"/>
        <v>0</v>
      </c>
      <c r="Y1221" t="b">
        <f t="shared" si="1796"/>
        <v>0</v>
      </c>
      <c r="Z1221" t="b">
        <f t="shared" si="1797"/>
        <v>0</v>
      </c>
      <c r="AA1221" t="b">
        <f t="shared" si="1798"/>
        <v>0</v>
      </c>
      <c r="AB1221" t="b">
        <f t="shared" si="1799"/>
        <v>0</v>
      </c>
      <c r="AC1221" t="b">
        <f t="shared" si="1800"/>
        <v>0</v>
      </c>
      <c r="AD1221" t="b">
        <f t="shared" si="1801"/>
        <v>0</v>
      </c>
      <c r="AE1221" t="b">
        <f t="shared" si="1802"/>
        <v>0</v>
      </c>
      <c r="AF1221" t="b">
        <f t="shared" si="1803"/>
        <v>0</v>
      </c>
      <c r="AG1221" t="b">
        <f t="shared" si="1804"/>
        <v>0</v>
      </c>
      <c r="AH1221" t="b">
        <f t="shared" si="1805"/>
        <v>0</v>
      </c>
      <c r="AI1221" t="b">
        <f t="shared" si="1806"/>
        <v>0</v>
      </c>
      <c r="AJ1221" t="b">
        <f t="shared" si="1807"/>
        <v>0</v>
      </c>
      <c r="AK1221" t="b">
        <f t="shared" si="1808"/>
        <v>0</v>
      </c>
      <c r="AL1221" t="b">
        <f t="shared" si="1809"/>
        <v>0</v>
      </c>
      <c r="AM1221" t="b">
        <f t="shared" si="1810"/>
        <v>0</v>
      </c>
      <c r="AN1221" t="b">
        <f t="shared" si="1811"/>
        <v>0</v>
      </c>
      <c r="AO1221" t="b">
        <f t="shared" si="1812"/>
        <v>0</v>
      </c>
      <c r="AP1221" t="b">
        <f t="shared" si="1813"/>
        <v>0</v>
      </c>
      <c r="AQ1221" t="b">
        <f t="shared" si="1814"/>
        <v>0</v>
      </c>
      <c r="AR1221" t="b">
        <f t="shared" si="1815"/>
        <v>0</v>
      </c>
      <c r="AS1221" t="b">
        <f t="shared" si="1816"/>
        <v>0</v>
      </c>
      <c r="AT1221" t="b">
        <f t="shared" si="1817"/>
        <v>0</v>
      </c>
      <c r="AU1221" t="b">
        <f t="shared" si="1818"/>
        <v>0</v>
      </c>
      <c r="AV1221" t="b">
        <f t="shared" si="1819"/>
        <v>0</v>
      </c>
      <c r="AW1221" t="b">
        <f t="shared" si="1820"/>
        <v>0</v>
      </c>
      <c r="AX1221" t="b">
        <f t="shared" si="1821"/>
        <v>0</v>
      </c>
      <c r="AY1221" t="b">
        <f t="shared" si="1822"/>
        <v>0</v>
      </c>
      <c r="AZ1221" t="b">
        <f t="shared" si="1823"/>
        <v>0</v>
      </c>
      <c r="BA1221" t="b">
        <f t="shared" si="1824"/>
        <v>0</v>
      </c>
      <c r="BB1221" t="b">
        <f t="shared" si="1825"/>
        <v>0</v>
      </c>
      <c r="BC1221" t="b">
        <f t="shared" si="1826"/>
        <v>0</v>
      </c>
      <c r="BD1221" t="b">
        <f t="shared" si="1827"/>
        <v>0</v>
      </c>
      <c r="BE1221" t="b">
        <f t="shared" si="1828"/>
        <v>0</v>
      </c>
      <c r="BF1221" t="b">
        <f t="shared" si="1829"/>
        <v>0</v>
      </c>
      <c r="BG1221" t="b">
        <f t="shared" si="1830"/>
        <v>0</v>
      </c>
      <c r="BH1221" t="b">
        <f t="shared" si="1831"/>
        <v>0</v>
      </c>
      <c r="BI1221" t="b">
        <f t="shared" si="1832"/>
        <v>0</v>
      </c>
      <c r="BJ1221" t="b">
        <f t="shared" si="1833"/>
        <v>0</v>
      </c>
      <c r="BK1221" t="b">
        <f t="shared" si="1834"/>
        <v>0</v>
      </c>
      <c r="BL1221" t="b">
        <f t="shared" si="1835"/>
        <v>0</v>
      </c>
      <c r="BM1221" t="b">
        <f t="shared" si="1836"/>
        <v>0</v>
      </c>
      <c r="BN1221" t="b">
        <f t="shared" si="1837"/>
        <v>0</v>
      </c>
      <c r="BO1221" t="b">
        <f t="shared" si="1838"/>
        <v>0</v>
      </c>
      <c r="BP1221" t="b">
        <f t="shared" si="1839"/>
        <v>0</v>
      </c>
      <c r="BQ1221" t="b">
        <f t="shared" si="1840"/>
        <v>0</v>
      </c>
      <c r="BR1221" t="b">
        <f t="shared" si="1841"/>
        <v>0</v>
      </c>
      <c r="BS1221" t="b">
        <f t="shared" si="1842"/>
        <v>0</v>
      </c>
      <c r="BT1221" t="b">
        <f t="shared" si="1843"/>
        <v>0</v>
      </c>
      <c r="BU1221" t="b">
        <f t="shared" si="1844"/>
        <v>0</v>
      </c>
      <c r="BV1221" t="b">
        <f t="shared" si="1845"/>
        <v>1</v>
      </c>
      <c r="BW1221" t="b">
        <f t="shared" si="1846"/>
        <v>0</v>
      </c>
      <c r="BX1221" t="b">
        <f t="shared" si="1847"/>
        <v>0</v>
      </c>
      <c r="BY1221" t="b">
        <f t="shared" si="1848"/>
        <v>1</v>
      </c>
      <c r="BZ1221" t="b">
        <f t="shared" si="1849"/>
        <v>0</v>
      </c>
      <c r="CA1221" t="b">
        <f t="shared" si="1850"/>
        <v>0</v>
      </c>
      <c r="CB1221" t="b">
        <f t="shared" si="1851"/>
        <v>0</v>
      </c>
      <c r="CC1221" t="b">
        <f t="shared" si="1852"/>
        <v>0</v>
      </c>
      <c r="CD1221" t="b">
        <f t="shared" si="1853"/>
        <v>0</v>
      </c>
      <c r="CE1221" t="b">
        <f t="shared" si="1854"/>
        <v>0</v>
      </c>
      <c r="CF1221" t="b">
        <f t="shared" si="1855"/>
        <v>0</v>
      </c>
      <c r="CG1221" t="b">
        <f t="shared" si="1856"/>
        <v>0</v>
      </c>
      <c r="CH1221" t="b">
        <f t="shared" si="1857"/>
        <v>0</v>
      </c>
      <c r="CI1221" t="b">
        <f t="shared" si="1858"/>
        <v>0</v>
      </c>
      <c r="CJ1221" t="b">
        <f t="shared" si="1859"/>
        <v>0</v>
      </c>
      <c r="CK1221" t="b">
        <f t="shared" si="1860"/>
        <v>0</v>
      </c>
      <c r="CL1221" t="b">
        <f t="shared" si="1861"/>
        <v>0</v>
      </c>
      <c r="CM1221" t="b">
        <f t="shared" si="1862"/>
        <v>0</v>
      </c>
      <c r="CN1221" t="b">
        <f t="shared" si="1863"/>
        <v>0</v>
      </c>
      <c r="CO1221" t="b">
        <f t="shared" si="1864"/>
        <v>0</v>
      </c>
      <c r="CP1221" t="b">
        <f t="shared" si="1865"/>
        <v>0</v>
      </c>
      <c r="CQ1221" t="b">
        <f t="shared" si="1866"/>
        <v>0</v>
      </c>
      <c r="CR1221" t="b">
        <f t="shared" si="1867"/>
        <v>0</v>
      </c>
      <c r="CS1221" t="b">
        <f t="shared" si="1868"/>
        <v>0</v>
      </c>
      <c r="CT1221" t="b">
        <f t="shared" si="1869"/>
        <v>0</v>
      </c>
      <c r="CU1221" t="b">
        <f t="shared" si="1870"/>
        <v>0</v>
      </c>
      <c r="CV1221" t="b">
        <f t="shared" si="1871"/>
        <v>0</v>
      </c>
      <c r="CW1221" t="b">
        <f t="shared" si="1872"/>
        <v>0</v>
      </c>
      <c r="CX1221" t="b">
        <f t="shared" si="1873"/>
        <v>0</v>
      </c>
      <c r="CY1221" t="b">
        <f t="shared" si="1874"/>
        <v>0</v>
      </c>
      <c r="CZ1221" t="b">
        <f t="shared" si="1875"/>
        <v>0</v>
      </c>
      <c r="DA1221" t="b">
        <f t="shared" si="1876"/>
        <v>0</v>
      </c>
      <c r="DB1221" t="b">
        <f t="shared" si="1877"/>
        <v>0</v>
      </c>
      <c r="DC1221" t="b">
        <f t="shared" si="1878"/>
        <v>0</v>
      </c>
      <c r="DD1221" t="b">
        <f t="shared" si="1879"/>
        <v>0</v>
      </c>
    </row>
    <row r="1222" spans="1:108">
      <c r="A1222" t="s">
        <v>3317</v>
      </c>
      <c r="B1222" t="s">
        <v>3306</v>
      </c>
      <c r="C1222" t="s">
        <v>3306</v>
      </c>
      <c r="F1222" t="s">
        <v>6096</v>
      </c>
      <c r="G1222" t="s">
        <v>3097</v>
      </c>
      <c r="H1222" t="s">
        <v>7444</v>
      </c>
      <c r="I1222" t="s">
        <v>7417</v>
      </c>
      <c r="J1222" t="s">
        <v>124</v>
      </c>
      <c r="K1222" t="s">
        <v>16</v>
      </c>
      <c r="L1222" t="s">
        <v>7176</v>
      </c>
      <c r="M1222" t="s">
        <v>6079</v>
      </c>
      <c r="N1222" t="s">
        <v>3318</v>
      </c>
      <c r="O1222" t="b">
        <f t="shared" si="1786"/>
        <v>0</v>
      </c>
      <c r="P1222" t="b">
        <f t="shared" si="1787"/>
        <v>1</v>
      </c>
      <c r="Q1222" t="b">
        <f t="shared" si="1788"/>
        <v>0</v>
      </c>
      <c r="R1222" t="b">
        <f t="shared" si="1789"/>
        <v>0</v>
      </c>
      <c r="S1222" t="b">
        <f t="shared" si="1790"/>
        <v>0</v>
      </c>
      <c r="T1222" t="b">
        <f t="shared" si="1791"/>
        <v>0</v>
      </c>
      <c r="U1222" t="b">
        <f t="shared" si="1792"/>
        <v>0</v>
      </c>
      <c r="V1222" t="b">
        <f t="shared" si="1793"/>
        <v>1</v>
      </c>
      <c r="W1222" t="b">
        <f t="shared" si="1794"/>
        <v>0</v>
      </c>
      <c r="X1222" t="b">
        <f t="shared" si="1795"/>
        <v>1</v>
      </c>
      <c r="Y1222" t="b">
        <f t="shared" si="1796"/>
        <v>0</v>
      </c>
      <c r="Z1222" t="b">
        <f t="shared" si="1797"/>
        <v>0</v>
      </c>
      <c r="AA1222" t="b">
        <f t="shared" si="1798"/>
        <v>0</v>
      </c>
      <c r="AB1222" t="b">
        <f t="shared" si="1799"/>
        <v>0</v>
      </c>
      <c r="AC1222" t="b">
        <f t="shared" si="1800"/>
        <v>0</v>
      </c>
      <c r="AD1222" t="b">
        <f t="shared" si="1801"/>
        <v>0</v>
      </c>
      <c r="AE1222" t="b">
        <f t="shared" si="1802"/>
        <v>0</v>
      </c>
      <c r="AF1222" t="b">
        <f t="shared" si="1803"/>
        <v>0</v>
      </c>
      <c r="AG1222" t="b">
        <f t="shared" si="1804"/>
        <v>0</v>
      </c>
      <c r="AH1222" t="b">
        <f t="shared" si="1805"/>
        <v>0</v>
      </c>
      <c r="AI1222" t="b">
        <f t="shared" si="1806"/>
        <v>0</v>
      </c>
      <c r="AJ1222" t="b">
        <f t="shared" si="1807"/>
        <v>0</v>
      </c>
      <c r="AK1222" t="b">
        <f t="shared" si="1808"/>
        <v>0</v>
      </c>
      <c r="AL1222" t="b">
        <f t="shared" si="1809"/>
        <v>0</v>
      </c>
      <c r="AM1222" t="b">
        <f t="shared" si="1810"/>
        <v>0</v>
      </c>
      <c r="AN1222" t="b">
        <f t="shared" si="1811"/>
        <v>0</v>
      </c>
      <c r="AO1222" t="b">
        <f t="shared" si="1812"/>
        <v>0</v>
      </c>
      <c r="AP1222" t="b">
        <f t="shared" si="1813"/>
        <v>0</v>
      </c>
      <c r="AQ1222" t="b">
        <f t="shared" si="1814"/>
        <v>0</v>
      </c>
      <c r="AR1222" t="b">
        <f t="shared" si="1815"/>
        <v>0</v>
      </c>
      <c r="AS1222" t="b">
        <f t="shared" si="1816"/>
        <v>1</v>
      </c>
      <c r="AT1222" t="b">
        <f t="shared" si="1817"/>
        <v>0</v>
      </c>
      <c r="AU1222" t="b">
        <f t="shared" si="1818"/>
        <v>0</v>
      </c>
      <c r="AV1222" t="b">
        <f t="shared" si="1819"/>
        <v>1</v>
      </c>
      <c r="AW1222" t="b">
        <f t="shared" si="1820"/>
        <v>0</v>
      </c>
      <c r="AX1222" t="b">
        <f t="shared" si="1821"/>
        <v>0</v>
      </c>
      <c r="AY1222" t="b">
        <f t="shared" si="1822"/>
        <v>0</v>
      </c>
      <c r="AZ1222" t="b">
        <f t="shared" si="1823"/>
        <v>0</v>
      </c>
      <c r="BA1222" t="b">
        <f t="shared" si="1824"/>
        <v>0</v>
      </c>
      <c r="BB1222" t="b">
        <f t="shared" si="1825"/>
        <v>0</v>
      </c>
      <c r="BC1222" t="b">
        <f t="shared" si="1826"/>
        <v>0</v>
      </c>
      <c r="BD1222" t="b">
        <f t="shared" si="1827"/>
        <v>0</v>
      </c>
      <c r="BE1222" t="b">
        <f t="shared" si="1828"/>
        <v>0</v>
      </c>
      <c r="BF1222" t="b">
        <f t="shared" si="1829"/>
        <v>0</v>
      </c>
      <c r="BG1222" t="b">
        <f t="shared" si="1830"/>
        <v>0</v>
      </c>
      <c r="BH1222" t="b">
        <f t="shared" si="1831"/>
        <v>0</v>
      </c>
      <c r="BI1222" t="b">
        <f t="shared" si="1832"/>
        <v>0</v>
      </c>
      <c r="BJ1222" t="b">
        <f t="shared" si="1833"/>
        <v>0</v>
      </c>
      <c r="BK1222" t="b">
        <f t="shared" si="1834"/>
        <v>0</v>
      </c>
      <c r="BL1222" t="b">
        <f t="shared" si="1835"/>
        <v>0</v>
      </c>
      <c r="BM1222" t="b">
        <f t="shared" si="1836"/>
        <v>0</v>
      </c>
      <c r="BN1222" t="b">
        <f t="shared" si="1837"/>
        <v>0</v>
      </c>
      <c r="BO1222" t="b">
        <f t="shared" si="1838"/>
        <v>0</v>
      </c>
      <c r="BP1222" t="b">
        <f t="shared" si="1839"/>
        <v>0</v>
      </c>
      <c r="BQ1222" t="b">
        <f t="shared" si="1840"/>
        <v>0</v>
      </c>
      <c r="BR1222" t="b">
        <f t="shared" si="1841"/>
        <v>0</v>
      </c>
      <c r="BS1222" t="b">
        <f t="shared" si="1842"/>
        <v>0</v>
      </c>
      <c r="BT1222" t="b">
        <f t="shared" si="1843"/>
        <v>0</v>
      </c>
      <c r="BU1222" t="b">
        <f t="shared" si="1844"/>
        <v>0</v>
      </c>
      <c r="BV1222" t="b">
        <f t="shared" si="1845"/>
        <v>0</v>
      </c>
      <c r="BW1222" t="b">
        <f t="shared" si="1846"/>
        <v>0</v>
      </c>
      <c r="BX1222" t="b">
        <f t="shared" si="1847"/>
        <v>0</v>
      </c>
      <c r="BY1222" t="b">
        <f t="shared" si="1848"/>
        <v>0</v>
      </c>
      <c r="BZ1222" t="b">
        <f t="shared" si="1849"/>
        <v>0</v>
      </c>
      <c r="CA1222" t="b">
        <f t="shared" si="1850"/>
        <v>0</v>
      </c>
      <c r="CB1222" t="b">
        <f t="shared" si="1851"/>
        <v>0</v>
      </c>
      <c r="CC1222" t="b">
        <f t="shared" si="1852"/>
        <v>0</v>
      </c>
      <c r="CD1222" t="b">
        <f t="shared" si="1853"/>
        <v>0</v>
      </c>
      <c r="CE1222" t="b">
        <f t="shared" si="1854"/>
        <v>0</v>
      </c>
      <c r="CF1222" t="b">
        <f t="shared" si="1855"/>
        <v>0</v>
      </c>
      <c r="CG1222" t="b">
        <f t="shared" si="1856"/>
        <v>0</v>
      </c>
      <c r="CH1222" t="b">
        <f t="shared" si="1857"/>
        <v>0</v>
      </c>
      <c r="CI1222" t="b">
        <f t="shared" si="1858"/>
        <v>0</v>
      </c>
      <c r="CJ1222" t="b">
        <f t="shared" si="1859"/>
        <v>0</v>
      </c>
      <c r="CK1222" t="b">
        <f t="shared" si="1860"/>
        <v>0</v>
      </c>
      <c r="CL1222" t="b">
        <f t="shared" si="1861"/>
        <v>0</v>
      </c>
      <c r="CM1222" t="b">
        <f t="shared" si="1862"/>
        <v>0</v>
      </c>
      <c r="CN1222" t="b">
        <f t="shared" si="1863"/>
        <v>0</v>
      </c>
      <c r="CO1222" t="b">
        <f t="shared" si="1864"/>
        <v>0</v>
      </c>
      <c r="CP1222" t="b">
        <f t="shared" si="1865"/>
        <v>0</v>
      </c>
      <c r="CQ1222" t="b">
        <f t="shared" si="1866"/>
        <v>0</v>
      </c>
      <c r="CR1222" t="b">
        <f t="shared" si="1867"/>
        <v>0</v>
      </c>
      <c r="CS1222" t="b">
        <f t="shared" si="1868"/>
        <v>0</v>
      </c>
      <c r="CT1222" t="b">
        <f t="shared" si="1869"/>
        <v>0</v>
      </c>
      <c r="CU1222" t="b">
        <f t="shared" si="1870"/>
        <v>0</v>
      </c>
      <c r="CV1222" t="b">
        <f t="shared" si="1871"/>
        <v>0</v>
      </c>
      <c r="CW1222" t="b">
        <f t="shared" si="1872"/>
        <v>0</v>
      </c>
      <c r="CX1222" t="b">
        <f t="shared" si="1873"/>
        <v>0</v>
      </c>
      <c r="CY1222" t="b">
        <f t="shared" si="1874"/>
        <v>0</v>
      </c>
      <c r="CZ1222" t="b">
        <f t="shared" si="1875"/>
        <v>0</v>
      </c>
      <c r="DA1222" t="b">
        <f t="shared" si="1876"/>
        <v>0</v>
      </c>
      <c r="DB1222" t="b">
        <f t="shared" si="1877"/>
        <v>0</v>
      </c>
      <c r="DC1222" t="b">
        <f t="shared" si="1878"/>
        <v>0</v>
      </c>
      <c r="DD1222" t="b">
        <f t="shared" si="1879"/>
        <v>0</v>
      </c>
    </row>
    <row r="1223" spans="1:108">
      <c r="A1223" t="s">
        <v>3319</v>
      </c>
      <c r="B1223" t="s">
        <v>3306</v>
      </c>
      <c r="C1223" t="s">
        <v>3306</v>
      </c>
      <c r="F1223" t="s">
        <v>6096</v>
      </c>
      <c r="G1223" t="s">
        <v>3097</v>
      </c>
      <c r="H1223" t="s">
        <v>7444</v>
      </c>
      <c r="I1223" t="s">
        <v>7417</v>
      </c>
      <c r="J1223" t="s">
        <v>355</v>
      </c>
      <c r="K1223" t="s">
        <v>136</v>
      </c>
      <c r="L1223" t="s">
        <v>7177</v>
      </c>
      <c r="M1223" t="s">
        <v>221</v>
      </c>
      <c r="N1223" t="s">
        <v>3320</v>
      </c>
      <c r="O1223" t="b">
        <f t="shared" si="1786"/>
        <v>0</v>
      </c>
      <c r="P1223" t="b">
        <f t="shared" si="1787"/>
        <v>1</v>
      </c>
      <c r="Q1223" t="b">
        <f t="shared" si="1788"/>
        <v>0</v>
      </c>
      <c r="R1223" t="b">
        <f t="shared" si="1789"/>
        <v>0</v>
      </c>
      <c r="S1223" t="b">
        <f t="shared" si="1790"/>
        <v>0</v>
      </c>
      <c r="T1223" t="b">
        <f t="shared" si="1791"/>
        <v>1</v>
      </c>
      <c r="U1223" t="b">
        <f t="shared" si="1792"/>
        <v>0</v>
      </c>
      <c r="V1223" t="b">
        <f t="shared" si="1793"/>
        <v>1</v>
      </c>
      <c r="W1223" t="b">
        <f t="shared" si="1794"/>
        <v>0</v>
      </c>
      <c r="X1223" t="b">
        <f t="shared" si="1795"/>
        <v>0</v>
      </c>
      <c r="Y1223" t="b">
        <f t="shared" si="1796"/>
        <v>0</v>
      </c>
      <c r="Z1223" t="b">
        <f t="shared" si="1797"/>
        <v>0</v>
      </c>
      <c r="AA1223" t="b">
        <f t="shared" si="1798"/>
        <v>1</v>
      </c>
      <c r="AB1223" t="b">
        <f t="shared" si="1799"/>
        <v>0</v>
      </c>
      <c r="AC1223" t="b">
        <f t="shared" si="1800"/>
        <v>0</v>
      </c>
      <c r="AD1223" t="b">
        <f t="shared" si="1801"/>
        <v>0</v>
      </c>
      <c r="AE1223" t="b">
        <f t="shared" si="1802"/>
        <v>0</v>
      </c>
      <c r="AF1223" t="b">
        <f t="shared" si="1803"/>
        <v>0</v>
      </c>
      <c r="AG1223" t="b">
        <f t="shared" si="1804"/>
        <v>0</v>
      </c>
      <c r="AH1223" t="b">
        <f t="shared" si="1805"/>
        <v>0</v>
      </c>
      <c r="AI1223" t="b">
        <f t="shared" si="1806"/>
        <v>0</v>
      </c>
      <c r="AJ1223" t="b">
        <f t="shared" si="1807"/>
        <v>0</v>
      </c>
      <c r="AK1223" t="b">
        <f t="shared" si="1808"/>
        <v>0</v>
      </c>
      <c r="AL1223" t="b">
        <f t="shared" si="1809"/>
        <v>0</v>
      </c>
      <c r="AM1223" t="b">
        <f t="shared" si="1810"/>
        <v>0</v>
      </c>
      <c r="AN1223" t="b">
        <f t="shared" si="1811"/>
        <v>0</v>
      </c>
      <c r="AO1223" t="b">
        <f t="shared" si="1812"/>
        <v>0</v>
      </c>
      <c r="AP1223" t="b">
        <f t="shared" si="1813"/>
        <v>0</v>
      </c>
      <c r="AQ1223" t="b">
        <f t="shared" si="1814"/>
        <v>0</v>
      </c>
      <c r="AR1223" t="b">
        <f t="shared" si="1815"/>
        <v>0</v>
      </c>
      <c r="AS1223" t="b">
        <f t="shared" si="1816"/>
        <v>0</v>
      </c>
      <c r="AT1223" t="b">
        <f t="shared" si="1817"/>
        <v>0</v>
      </c>
      <c r="AU1223" t="b">
        <f t="shared" si="1818"/>
        <v>0</v>
      </c>
      <c r="AV1223" t="b">
        <f t="shared" si="1819"/>
        <v>0</v>
      </c>
      <c r="AW1223" t="b">
        <f t="shared" si="1820"/>
        <v>1</v>
      </c>
      <c r="AX1223" t="b">
        <f t="shared" si="1821"/>
        <v>0</v>
      </c>
      <c r="AY1223" t="b">
        <f t="shared" si="1822"/>
        <v>0</v>
      </c>
      <c r="AZ1223" t="b">
        <f t="shared" si="1823"/>
        <v>0</v>
      </c>
      <c r="BA1223" t="b">
        <f t="shared" si="1824"/>
        <v>0</v>
      </c>
      <c r="BB1223" t="b">
        <f t="shared" si="1825"/>
        <v>0</v>
      </c>
      <c r="BC1223" t="b">
        <f t="shared" si="1826"/>
        <v>0</v>
      </c>
      <c r="BD1223" t="b">
        <f t="shared" si="1827"/>
        <v>0</v>
      </c>
      <c r="BE1223" t="b">
        <f t="shared" si="1828"/>
        <v>0</v>
      </c>
      <c r="BF1223" t="b">
        <f t="shared" si="1829"/>
        <v>0</v>
      </c>
      <c r="BG1223" t="b">
        <f t="shared" si="1830"/>
        <v>0</v>
      </c>
      <c r="BH1223" t="b">
        <f t="shared" si="1831"/>
        <v>0</v>
      </c>
      <c r="BI1223" t="b">
        <f t="shared" si="1832"/>
        <v>0</v>
      </c>
      <c r="BJ1223" t="b">
        <f t="shared" si="1833"/>
        <v>0</v>
      </c>
      <c r="BK1223" t="b">
        <f t="shared" si="1834"/>
        <v>0</v>
      </c>
      <c r="BL1223" t="b">
        <f t="shared" si="1835"/>
        <v>0</v>
      </c>
      <c r="BM1223" t="b">
        <f t="shared" si="1836"/>
        <v>0</v>
      </c>
      <c r="BN1223" t="b">
        <f t="shared" si="1837"/>
        <v>0</v>
      </c>
      <c r="BO1223" t="b">
        <f t="shared" si="1838"/>
        <v>1</v>
      </c>
      <c r="BP1223" t="b">
        <f t="shared" si="1839"/>
        <v>1</v>
      </c>
      <c r="BQ1223" t="b">
        <f t="shared" si="1840"/>
        <v>0</v>
      </c>
      <c r="BR1223" t="b">
        <f t="shared" si="1841"/>
        <v>0</v>
      </c>
      <c r="BS1223" t="b">
        <f t="shared" si="1842"/>
        <v>0</v>
      </c>
      <c r="BT1223" t="b">
        <f t="shared" si="1843"/>
        <v>0</v>
      </c>
      <c r="BU1223" t="b">
        <f t="shared" si="1844"/>
        <v>0</v>
      </c>
      <c r="BV1223" t="b">
        <f t="shared" si="1845"/>
        <v>0</v>
      </c>
      <c r="BW1223" t="b">
        <f t="shared" si="1846"/>
        <v>0</v>
      </c>
      <c r="BX1223" t="b">
        <f t="shared" si="1847"/>
        <v>0</v>
      </c>
      <c r="BY1223" t="b">
        <f t="shared" si="1848"/>
        <v>0</v>
      </c>
      <c r="BZ1223" t="b">
        <f t="shared" si="1849"/>
        <v>0</v>
      </c>
      <c r="CA1223" t="b">
        <f t="shared" si="1850"/>
        <v>0</v>
      </c>
      <c r="CB1223" t="b">
        <f t="shared" si="1851"/>
        <v>0</v>
      </c>
      <c r="CC1223" t="b">
        <f t="shared" si="1852"/>
        <v>0</v>
      </c>
      <c r="CD1223" t="b">
        <f t="shared" si="1853"/>
        <v>0</v>
      </c>
      <c r="CE1223" t="b">
        <f t="shared" si="1854"/>
        <v>0</v>
      </c>
      <c r="CF1223" t="b">
        <f t="shared" si="1855"/>
        <v>0</v>
      </c>
      <c r="CG1223" t="b">
        <f t="shared" si="1856"/>
        <v>0</v>
      </c>
      <c r="CH1223" t="b">
        <f t="shared" si="1857"/>
        <v>0</v>
      </c>
      <c r="CI1223" t="b">
        <f t="shared" si="1858"/>
        <v>0</v>
      </c>
      <c r="CJ1223" t="b">
        <f t="shared" si="1859"/>
        <v>0</v>
      </c>
      <c r="CK1223" t="b">
        <f t="shared" si="1860"/>
        <v>0</v>
      </c>
      <c r="CL1223" t="b">
        <f t="shared" si="1861"/>
        <v>0</v>
      </c>
      <c r="CM1223" t="b">
        <f t="shared" si="1862"/>
        <v>0</v>
      </c>
      <c r="CN1223" t="b">
        <f t="shared" si="1863"/>
        <v>0</v>
      </c>
      <c r="CO1223" t="b">
        <f t="shared" si="1864"/>
        <v>0</v>
      </c>
      <c r="CP1223" t="b">
        <f t="shared" si="1865"/>
        <v>0</v>
      </c>
      <c r="CQ1223" t="b">
        <f t="shared" si="1866"/>
        <v>0</v>
      </c>
      <c r="CR1223" t="b">
        <f t="shared" si="1867"/>
        <v>0</v>
      </c>
      <c r="CS1223" t="b">
        <f t="shared" si="1868"/>
        <v>0</v>
      </c>
      <c r="CT1223" t="b">
        <f t="shared" si="1869"/>
        <v>0</v>
      </c>
      <c r="CU1223" t="b">
        <f t="shared" si="1870"/>
        <v>0</v>
      </c>
      <c r="CV1223" t="b">
        <f t="shared" si="1871"/>
        <v>0</v>
      </c>
      <c r="CW1223" t="b">
        <f t="shared" si="1872"/>
        <v>0</v>
      </c>
      <c r="CX1223" t="b">
        <f t="shared" si="1873"/>
        <v>0</v>
      </c>
      <c r="CY1223" t="b">
        <f t="shared" si="1874"/>
        <v>0</v>
      </c>
      <c r="CZ1223" t="b">
        <f t="shared" si="1875"/>
        <v>0</v>
      </c>
      <c r="DA1223" t="b">
        <f t="shared" si="1876"/>
        <v>0</v>
      </c>
      <c r="DB1223" t="b">
        <f t="shared" si="1877"/>
        <v>0</v>
      </c>
      <c r="DC1223" t="b">
        <f t="shared" si="1878"/>
        <v>0</v>
      </c>
      <c r="DD1223" t="b">
        <f t="shared" si="1879"/>
        <v>0</v>
      </c>
    </row>
    <row r="1224" spans="1:108">
      <c r="A1224" t="s">
        <v>3321</v>
      </c>
      <c r="B1224" t="s">
        <v>3306</v>
      </c>
      <c r="C1224" t="s">
        <v>3306</v>
      </c>
      <c r="F1224" t="s">
        <v>6096</v>
      </c>
      <c r="G1224" t="s">
        <v>3097</v>
      </c>
      <c r="H1224" t="s">
        <v>7444</v>
      </c>
      <c r="I1224" t="s">
        <v>7417</v>
      </c>
      <c r="J1224" t="s">
        <v>139</v>
      </c>
      <c r="K1224" t="s">
        <v>139</v>
      </c>
      <c r="L1224" t="s">
        <v>7990</v>
      </c>
      <c r="M1224" t="s">
        <v>6079</v>
      </c>
      <c r="N1224" t="s">
        <v>7989</v>
      </c>
      <c r="O1224" t="b">
        <f t="shared" si="1786"/>
        <v>1</v>
      </c>
      <c r="P1224" t="b">
        <f t="shared" si="1787"/>
        <v>1</v>
      </c>
      <c r="Q1224" t="b">
        <f t="shared" si="1788"/>
        <v>1</v>
      </c>
      <c r="R1224" t="b">
        <f t="shared" si="1789"/>
        <v>1</v>
      </c>
      <c r="S1224" t="b">
        <f t="shared" si="1790"/>
        <v>1</v>
      </c>
      <c r="T1224" t="b">
        <f t="shared" si="1791"/>
        <v>1</v>
      </c>
      <c r="U1224" t="b">
        <f t="shared" si="1792"/>
        <v>1</v>
      </c>
      <c r="V1224" t="b">
        <f t="shared" si="1793"/>
        <v>1</v>
      </c>
      <c r="W1224" t="b">
        <f t="shared" si="1794"/>
        <v>1</v>
      </c>
      <c r="X1224" t="b">
        <f t="shared" si="1795"/>
        <v>1</v>
      </c>
      <c r="Y1224" t="b">
        <f t="shared" si="1796"/>
        <v>1</v>
      </c>
      <c r="Z1224" t="b">
        <f t="shared" si="1797"/>
        <v>0</v>
      </c>
      <c r="AA1224" t="b">
        <f t="shared" si="1798"/>
        <v>1</v>
      </c>
      <c r="AB1224" t="b">
        <f t="shared" si="1799"/>
        <v>1</v>
      </c>
      <c r="AC1224" t="b">
        <f t="shared" si="1800"/>
        <v>1</v>
      </c>
      <c r="AD1224" t="b">
        <f t="shared" si="1801"/>
        <v>0</v>
      </c>
      <c r="AE1224" t="b">
        <f t="shared" si="1802"/>
        <v>0</v>
      </c>
      <c r="AF1224" t="b">
        <f t="shared" si="1803"/>
        <v>0</v>
      </c>
      <c r="AG1224" t="b">
        <f t="shared" si="1804"/>
        <v>1</v>
      </c>
      <c r="AH1224" t="b">
        <f t="shared" si="1805"/>
        <v>1</v>
      </c>
      <c r="AI1224" t="b">
        <f t="shared" si="1806"/>
        <v>1</v>
      </c>
      <c r="AJ1224" t="b">
        <f t="shared" si="1807"/>
        <v>0</v>
      </c>
      <c r="AK1224" t="b">
        <f t="shared" si="1808"/>
        <v>0</v>
      </c>
      <c r="AL1224" t="b">
        <f t="shared" si="1809"/>
        <v>0</v>
      </c>
      <c r="AM1224" t="b">
        <f t="shared" si="1810"/>
        <v>1</v>
      </c>
      <c r="AN1224" t="b">
        <f t="shared" si="1811"/>
        <v>0</v>
      </c>
      <c r="AO1224" t="b">
        <f t="shared" si="1812"/>
        <v>0</v>
      </c>
      <c r="AP1224" t="b">
        <f t="shared" si="1813"/>
        <v>0</v>
      </c>
      <c r="AQ1224" t="b">
        <f t="shared" si="1814"/>
        <v>0</v>
      </c>
      <c r="AR1224" t="b">
        <f t="shared" si="1815"/>
        <v>0</v>
      </c>
      <c r="AS1224" t="b">
        <f t="shared" si="1816"/>
        <v>0</v>
      </c>
      <c r="AT1224" t="b">
        <f t="shared" si="1817"/>
        <v>0</v>
      </c>
      <c r="AU1224" t="b">
        <f t="shared" si="1818"/>
        <v>0</v>
      </c>
      <c r="AV1224" t="b">
        <f t="shared" si="1819"/>
        <v>1</v>
      </c>
      <c r="AW1224" t="b">
        <f t="shared" si="1820"/>
        <v>0</v>
      </c>
      <c r="AX1224" t="b">
        <f t="shared" si="1821"/>
        <v>0</v>
      </c>
      <c r="AY1224" t="b">
        <f t="shared" si="1822"/>
        <v>0</v>
      </c>
      <c r="AZ1224" t="b">
        <f t="shared" si="1823"/>
        <v>0</v>
      </c>
      <c r="BA1224" t="b">
        <f t="shared" si="1824"/>
        <v>0</v>
      </c>
      <c r="BB1224" t="b">
        <f t="shared" si="1825"/>
        <v>0</v>
      </c>
      <c r="BC1224" t="b">
        <f t="shared" si="1826"/>
        <v>1</v>
      </c>
      <c r="BD1224" t="b">
        <f t="shared" si="1827"/>
        <v>1</v>
      </c>
      <c r="BE1224" t="b">
        <f t="shared" si="1828"/>
        <v>0</v>
      </c>
      <c r="BF1224" t="b">
        <f t="shared" si="1829"/>
        <v>0</v>
      </c>
      <c r="BG1224" t="b">
        <f t="shared" si="1830"/>
        <v>0</v>
      </c>
      <c r="BH1224" t="b">
        <f t="shared" si="1831"/>
        <v>0</v>
      </c>
      <c r="BI1224" t="b">
        <f t="shared" si="1832"/>
        <v>0</v>
      </c>
      <c r="BJ1224" t="b">
        <f t="shared" si="1833"/>
        <v>0</v>
      </c>
      <c r="BK1224" t="b">
        <f t="shared" si="1834"/>
        <v>0</v>
      </c>
      <c r="BL1224" t="b">
        <f t="shared" si="1835"/>
        <v>1</v>
      </c>
      <c r="BM1224" t="b">
        <f t="shared" si="1836"/>
        <v>0</v>
      </c>
      <c r="BN1224" t="b">
        <f t="shared" si="1837"/>
        <v>0</v>
      </c>
      <c r="BO1224" t="b">
        <f t="shared" si="1838"/>
        <v>1</v>
      </c>
      <c r="BP1224" t="b">
        <f t="shared" si="1839"/>
        <v>1</v>
      </c>
      <c r="BQ1224" t="b">
        <f t="shared" si="1840"/>
        <v>1</v>
      </c>
      <c r="BR1224" t="b">
        <f t="shared" si="1841"/>
        <v>0</v>
      </c>
      <c r="BS1224" t="b">
        <f t="shared" si="1842"/>
        <v>0</v>
      </c>
      <c r="BT1224" t="b">
        <f t="shared" si="1843"/>
        <v>0</v>
      </c>
      <c r="BU1224" t="b">
        <f t="shared" si="1844"/>
        <v>0</v>
      </c>
      <c r="BV1224" t="b">
        <f t="shared" si="1845"/>
        <v>1</v>
      </c>
      <c r="BW1224" t="b">
        <f t="shared" si="1846"/>
        <v>0</v>
      </c>
      <c r="BX1224" t="b">
        <f t="shared" si="1847"/>
        <v>0</v>
      </c>
      <c r="BY1224" t="b">
        <f t="shared" si="1848"/>
        <v>0</v>
      </c>
      <c r="BZ1224" t="b">
        <f t="shared" si="1849"/>
        <v>0</v>
      </c>
      <c r="CA1224" t="b">
        <f t="shared" si="1850"/>
        <v>0</v>
      </c>
      <c r="CB1224" t="b">
        <f t="shared" si="1851"/>
        <v>1</v>
      </c>
      <c r="CC1224" t="b">
        <f t="shared" si="1852"/>
        <v>0</v>
      </c>
      <c r="CD1224" t="b">
        <f t="shared" si="1853"/>
        <v>1</v>
      </c>
      <c r="CE1224" t="b">
        <f t="shared" si="1854"/>
        <v>1</v>
      </c>
      <c r="CF1224" t="b">
        <f t="shared" si="1855"/>
        <v>0</v>
      </c>
      <c r="CG1224" t="b">
        <f t="shared" si="1856"/>
        <v>1</v>
      </c>
      <c r="CH1224" t="b">
        <f t="shared" si="1857"/>
        <v>0</v>
      </c>
      <c r="CI1224" t="b">
        <f t="shared" si="1858"/>
        <v>0</v>
      </c>
      <c r="CJ1224" t="b">
        <f t="shared" si="1859"/>
        <v>0</v>
      </c>
      <c r="CK1224" t="b">
        <f t="shared" si="1860"/>
        <v>0</v>
      </c>
      <c r="CL1224" t="b">
        <f t="shared" si="1861"/>
        <v>0</v>
      </c>
      <c r="CM1224" t="b">
        <f t="shared" si="1862"/>
        <v>0</v>
      </c>
      <c r="CN1224" t="b">
        <f t="shared" si="1863"/>
        <v>0</v>
      </c>
      <c r="CO1224" t="b">
        <f t="shared" si="1864"/>
        <v>0</v>
      </c>
      <c r="CP1224" t="b">
        <f t="shared" si="1865"/>
        <v>0</v>
      </c>
      <c r="CQ1224" t="b">
        <f t="shared" si="1866"/>
        <v>0</v>
      </c>
      <c r="CR1224" t="b">
        <f t="shared" si="1867"/>
        <v>0</v>
      </c>
      <c r="CS1224" t="b">
        <f t="shared" si="1868"/>
        <v>0</v>
      </c>
      <c r="CT1224" t="b">
        <f t="shared" si="1869"/>
        <v>0</v>
      </c>
      <c r="CU1224" t="b">
        <f t="shared" si="1870"/>
        <v>0</v>
      </c>
      <c r="CV1224" t="b">
        <f t="shared" si="1871"/>
        <v>0</v>
      </c>
      <c r="CW1224" t="b">
        <f t="shared" si="1872"/>
        <v>1</v>
      </c>
      <c r="CX1224" t="b">
        <f t="shared" si="1873"/>
        <v>0</v>
      </c>
      <c r="CY1224" t="b">
        <f t="shared" si="1874"/>
        <v>0</v>
      </c>
      <c r="CZ1224" t="b">
        <f t="shared" si="1875"/>
        <v>0</v>
      </c>
      <c r="DA1224" t="b">
        <f t="shared" si="1876"/>
        <v>0</v>
      </c>
      <c r="DB1224" t="b">
        <f t="shared" si="1877"/>
        <v>0</v>
      </c>
      <c r="DC1224" t="b">
        <f t="shared" si="1878"/>
        <v>0</v>
      </c>
      <c r="DD1224" t="b">
        <f t="shared" si="1879"/>
        <v>0</v>
      </c>
    </row>
    <row r="1225" spans="1:108">
      <c r="A1225" t="s">
        <v>3322</v>
      </c>
      <c r="B1225" t="s">
        <v>3306</v>
      </c>
      <c r="C1225" t="s">
        <v>3306</v>
      </c>
      <c r="F1225" t="s">
        <v>6096</v>
      </c>
      <c r="G1225" t="s">
        <v>3097</v>
      </c>
      <c r="H1225" t="s">
        <v>7444</v>
      </c>
      <c r="I1225" t="s">
        <v>7417</v>
      </c>
      <c r="J1225" t="s">
        <v>16</v>
      </c>
      <c r="K1225" t="s">
        <v>16</v>
      </c>
      <c r="L1225" t="s">
        <v>7178</v>
      </c>
      <c r="M1225" t="s">
        <v>6079</v>
      </c>
      <c r="N1225" t="s">
        <v>3323</v>
      </c>
      <c r="O1225" t="b">
        <f t="shared" si="1786"/>
        <v>1</v>
      </c>
      <c r="P1225" t="b">
        <f t="shared" si="1787"/>
        <v>0</v>
      </c>
      <c r="Q1225" t="b">
        <f t="shared" si="1788"/>
        <v>0</v>
      </c>
      <c r="R1225" t="b">
        <f t="shared" si="1789"/>
        <v>1</v>
      </c>
      <c r="S1225" t="b">
        <f t="shared" si="1790"/>
        <v>1</v>
      </c>
      <c r="T1225" t="b">
        <f t="shared" si="1791"/>
        <v>0</v>
      </c>
      <c r="U1225" t="b">
        <f t="shared" si="1792"/>
        <v>0</v>
      </c>
      <c r="V1225" t="b">
        <f t="shared" si="1793"/>
        <v>0</v>
      </c>
      <c r="W1225" t="b">
        <f t="shared" si="1794"/>
        <v>0</v>
      </c>
      <c r="X1225" t="b">
        <f t="shared" si="1795"/>
        <v>1</v>
      </c>
      <c r="Y1225" t="b">
        <f t="shared" si="1796"/>
        <v>0</v>
      </c>
      <c r="Z1225" t="b">
        <f t="shared" si="1797"/>
        <v>0</v>
      </c>
      <c r="AA1225" t="b">
        <f t="shared" si="1798"/>
        <v>0</v>
      </c>
      <c r="AB1225" t="b">
        <f t="shared" si="1799"/>
        <v>0</v>
      </c>
      <c r="AC1225" t="b">
        <f t="shared" si="1800"/>
        <v>0</v>
      </c>
      <c r="AD1225" t="b">
        <f t="shared" si="1801"/>
        <v>0</v>
      </c>
      <c r="AE1225" t="b">
        <f t="shared" si="1802"/>
        <v>0</v>
      </c>
      <c r="AF1225" t="b">
        <f t="shared" si="1803"/>
        <v>0</v>
      </c>
      <c r="AG1225" t="b">
        <f t="shared" si="1804"/>
        <v>0</v>
      </c>
      <c r="AH1225" t="b">
        <f t="shared" si="1805"/>
        <v>0</v>
      </c>
      <c r="AI1225" t="b">
        <f t="shared" si="1806"/>
        <v>0</v>
      </c>
      <c r="AJ1225" t="b">
        <f t="shared" si="1807"/>
        <v>0</v>
      </c>
      <c r="AK1225" t="b">
        <f t="shared" si="1808"/>
        <v>0</v>
      </c>
      <c r="AL1225" t="b">
        <f t="shared" si="1809"/>
        <v>0</v>
      </c>
      <c r="AM1225" t="b">
        <f t="shared" si="1810"/>
        <v>0</v>
      </c>
      <c r="AN1225" t="b">
        <f t="shared" si="1811"/>
        <v>0</v>
      </c>
      <c r="AO1225" t="b">
        <f t="shared" si="1812"/>
        <v>0</v>
      </c>
      <c r="AP1225" t="b">
        <f t="shared" si="1813"/>
        <v>0</v>
      </c>
      <c r="AQ1225" t="b">
        <f t="shared" si="1814"/>
        <v>0</v>
      </c>
      <c r="AR1225" t="b">
        <f t="shared" si="1815"/>
        <v>0</v>
      </c>
      <c r="AS1225" t="b">
        <f t="shared" si="1816"/>
        <v>0</v>
      </c>
      <c r="AT1225" t="b">
        <f t="shared" si="1817"/>
        <v>0</v>
      </c>
      <c r="AU1225" t="b">
        <f t="shared" si="1818"/>
        <v>0</v>
      </c>
      <c r="AV1225" t="b">
        <f t="shared" si="1819"/>
        <v>0</v>
      </c>
      <c r="AW1225" t="b">
        <f t="shared" si="1820"/>
        <v>0</v>
      </c>
      <c r="AX1225" t="b">
        <f t="shared" si="1821"/>
        <v>0</v>
      </c>
      <c r="AY1225" t="b">
        <f t="shared" si="1822"/>
        <v>0</v>
      </c>
      <c r="AZ1225" t="b">
        <f t="shared" si="1823"/>
        <v>0</v>
      </c>
      <c r="BA1225" t="b">
        <f t="shared" si="1824"/>
        <v>0</v>
      </c>
      <c r="BB1225" t="b">
        <f t="shared" si="1825"/>
        <v>0</v>
      </c>
      <c r="BC1225" t="b">
        <f t="shared" si="1826"/>
        <v>0</v>
      </c>
      <c r="BD1225" t="b">
        <f t="shared" si="1827"/>
        <v>0</v>
      </c>
      <c r="BE1225" t="b">
        <f t="shared" si="1828"/>
        <v>0</v>
      </c>
      <c r="BF1225" t="b">
        <f t="shared" si="1829"/>
        <v>1</v>
      </c>
      <c r="BG1225" t="b">
        <f t="shared" si="1830"/>
        <v>0</v>
      </c>
      <c r="BH1225" t="b">
        <f t="shared" si="1831"/>
        <v>0</v>
      </c>
      <c r="BI1225" t="b">
        <f t="shared" si="1832"/>
        <v>0</v>
      </c>
      <c r="BJ1225" t="b">
        <f t="shared" si="1833"/>
        <v>0</v>
      </c>
      <c r="BK1225" t="b">
        <f t="shared" si="1834"/>
        <v>0</v>
      </c>
      <c r="BL1225" t="b">
        <f t="shared" si="1835"/>
        <v>1</v>
      </c>
      <c r="BM1225" t="b">
        <f t="shared" si="1836"/>
        <v>0</v>
      </c>
      <c r="BN1225" t="b">
        <f t="shared" si="1837"/>
        <v>0</v>
      </c>
      <c r="BO1225" t="b">
        <f t="shared" si="1838"/>
        <v>0</v>
      </c>
      <c r="BP1225" t="b">
        <f t="shared" si="1839"/>
        <v>0</v>
      </c>
      <c r="BQ1225" t="b">
        <f t="shared" si="1840"/>
        <v>0</v>
      </c>
      <c r="BR1225" t="b">
        <f t="shared" si="1841"/>
        <v>0</v>
      </c>
      <c r="BS1225" t="b">
        <f t="shared" si="1842"/>
        <v>0</v>
      </c>
      <c r="BT1225" t="b">
        <f t="shared" si="1843"/>
        <v>0</v>
      </c>
      <c r="BU1225" t="b">
        <f t="shared" si="1844"/>
        <v>0</v>
      </c>
      <c r="BV1225" t="b">
        <f t="shared" si="1845"/>
        <v>0</v>
      </c>
      <c r="BW1225" t="b">
        <f t="shared" si="1846"/>
        <v>0</v>
      </c>
      <c r="BX1225" t="b">
        <f t="shared" si="1847"/>
        <v>0</v>
      </c>
      <c r="BY1225" t="b">
        <f t="shared" si="1848"/>
        <v>0</v>
      </c>
      <c r="BZ1225" t="b">
        <f t="shared" si="1849"/>
        <v>0</v>
      </c>
      <c r="CA1225" t="b">
        <f t="shared" si="1850"/>
        <v>0</v>
      </c>
      <c r="CB1225" t="b">
        <f t="shared" si="1851"/>
        <v>0</v>
      </c>
      <c r="CC1225" t="b">
        <f t="shared" si="1852"/>
        <v>0</v>
      </c>
      <c r="CD1225" t="b">
        <f t="shared" si="1853"/>
        <v>0</v>
      </c>
      <c r="CE1225" t="b">
        <f t="shared" si="1854"/>
        <v>0</v>
      </c>
      <c r="CF1225" t="b">
        <f t="shared" si="1855"/>
        <v>0</v>
      </c>
      <c r="CG1225" t="b">
        <f t="shared" si="1856"/>
        <v>0</v>
      </c>
      <c r="CH1225" t="b">
        <f t="shared" si="1857"/>
        <v>0</v>
      </c>
      <c r="CI1225" t="b">
        <f t="shared" si="1858"/>
        <v>0</v>
      </c>
      <c r="CJ1225" t="b">
        <f t="shared" si="1859"/>
        <v>0</v>
      </c>
      <c r="CK1225" t="b">
        <f t="shared" si="1860"/>
        <v>0</v>
      </c>
      <c r="CL1225" t="b">
        <f t="shared" si="1861"/>
        <v>0</v>
      </c>
      <c r="CM1225" t="b">
        <f t="shared" si="1862"/>
        <v>0</v>
      </c>
      <c r="CN1225" t="b">
        <f t="shared" si="1863"/>
        <v>0</v>
      </c>
      <c r="CO1225" t="b">
        <f t="shared" si="1864"/>
        <v>0</v>
      </c>
      <c r="CP1225" t="b">
        <f t="shared" si="1865"/>
        <v>0</v>
      </c>
      <c r="CQ1225" t="b">
        <f t="shared" si="1866"/>
        <v>0</v>
      </c>
      <c r="CR1225" t="b">
        <f t="shared" si="1867"/>
        <v>0</v>
      </c>
      <c r="CS1225" t="b">
        <f t="shared" si="1868"/>
        <v>0</v>
      </c>
      <c r="CT1225" t="b">
        <f t="shared" si="1869"/>
        <v>0</v>
      </c>
      <c r="CU1225" t="b">
        <f t="shared" si="1870"/>
        <v>0</v>
      </c>
      <c r="CV1225" t="b">
        <f t="shared" si="1871"/>
        <v>0</v>
      </c>
      <c r="CW1225" t="b">
        <f t="shared" si="1872"/>
        <v>0</v>
      </c>
      <c r="CX1225" t="b">
        <f t="shared" si="1873"/>
        <v>0</v>
      </c>
      <c r="CY1225" t="b">
        <f t="shared" si="1874"/>
        <v>0</v>
      </c>
      <c r="CZ1225" t="b">
        <f t="shared" si="1875"/>
        <v>0</v>
      </c>
      <c r="DA1225" t="b">
        <f t="shared" si="1876"/>
        <v>0</v>
      </c>
      <c r="DB1225" t="b">
        <f t="shared" si="1877"/>
        <v>0</v>
      </c>
      <c r="DC1225" t="b">
        <f t="shared" si="1878"/>
        <v>0</v>
      </c>
      <c r="DD1225" t="b">
        <f t="shared" si="1879"/>
        <v>0</v>
      </c>
    </row>
    <row r="1226" spans="1:108">
      <c r="A1226" t="s">
        <v>3324</v>
      </c>
      <c r="B1226" t="s">
        <v>3306</v>
      </c>
      <c r="C1226" t="s">
        <v>3306</v>
      </c>
      <c r="F1226" t="s">
        <v>6096</v>
      </c>
      <c r="G1226" t="s">
        <v>3097</v>
      </c>
      <c r="H1226" t="s">
        <v>7444</v>
      </c>
      <c r="I1226" t="s">
        <v>7417</v>
      </c>
      <c r="J1226" t="s">
        <v>143</v>
      </c>
      <c r="K1226" t="s">
        <v>143</v>
      </c>
      <c r="L1226" t="s">
        <v>7179</v>
      </c>
      <c r="M1226" t="s">
        <v>6079</v>
      </c>
      <c r="N1226" t="s">
        <v>3325</v>
      </c>
      <c r="O1226" t="b">
        <f t="shared" si="1786"/>
        <v>1</v>
      </c>
      <c r="P1226" t="b">
        <f t="shared" si="1787"/>
        <v>1</v>
      </c>
      <c r="Q1226" t="b">
        <f t="shared" si="1788"/>
        <v>1</v>
      </c>
      <c r="R1226" t="b">
        <f t="shared" si="1789"/>
        <v>0</v>
      </c>
      <c r="S1226" t="b">
        <f t="shared" si="1790"/>
        <v>1</v>
      </c>
      <c r="T1226" t="b">
        <f t="shared" si="1791"/>
        <v>0</v>
      </c>
      <c r="U1226" t="b">
        <f t="shared" si="1792"/>
        <v>1</v>
      </c>
      <c r="V1226" t="b">
        <f t="shared" si="1793"/>
        <v>1</v>
      </c>
      <c r="W1226" t="b">
        <f t="shared" si="1794"/>
        <v>1</v>
      </c>
      <c r="X1226" t="b">
        <f t="shared" si="1795"/>
        <v>0</v>
      </c>
      <c r="Y1226" t="b">
        <f t="shared" si="1796"/>
        <v>0</v>
      </c>
      <c r="Z1226" t="b">
        <f t="shared" si="1797"/>
        <v>0</v>
      </c>
      <c r="AA1226" t="b">
        <f t="shared" si="1798"/>
        <v>1</v>
      </c>
      <c r="AB1226" t="b">
        <f t="shared" si="1799"/>
        <v>0</v>
      </c>
      <c r="AC1226" t="b">
        <f t="shared" si="1800"/>
        <v>1</v>
      </c>
      <c r="AD1226" t="b">
        <f t="shared" si="1801"/>
        <v>0</v>
      </c>
      <c r="AE1226" t="b">
        <f t="shared" si="1802"/>
        <v>0</v>
      </c>
      <c r="AF1226" t="b">
        <f t="shared" si="1803"/>
        <v>0</v>
      </c>
      <c r="AG1226" t="b">
        <f t="shared" si="1804"/>
        <v>0</v>
      </c>
      <c r="AH1226" t="b">
        <f t="shared" si="1805"/>
        <v>1</v>
      </c>
      <c r="AI1226" t="b">
        <f t="shared" si="1806"/>
        <v>0</v>
      </c>
      <c r="AJ1226" t="b">
        <f t="shared" si="1807"/>
        <v>0</v>
      </c>
      <c r="AK1226" t="b">
        <f t="shared" si="1808"/>
        <v>0</v>
      </c>
      <c r="AL1226" t="b">
        <f t="shared" si="1809"/>
        <v>0</v>
      </c>
      <c r="AM1226" t="b">
        <f t="shared" si="1810"/>
        <v>0</v>
      </c>
      <c r="AN1226" t="b">
        <f t="shared" si="1811"/>
        <v>0</v>
      </c>
      <c r="AO1226" t="b">
        <f t="shared" si="1812"/>
        <v>0</v>
      </c>
      <c r="AP1226" t="b">
        <f t="shared" si="1813"/>
        <v>0</v>
      </c>
      <c r="AQ1226" t="b">
        <f t="shared" si="1814"/>
        <v>0</v>
      </c>
      <c r="AR1226" t="b">
        <f t="shared" si="1815"/>
        <v>0</v>
      </c>
      <c r="AS1226" t="b">
        <f t="shared" si="1816"/>
        <v>0</v>
      </c>
      <c r="AT1226" t="b">
        <f t="shared" si="1817"/>
        <v>0</v>
      </c>
      <c r="AU1226" t="b">
        <f t="shared" si="1818"/>
        <v>0</v>
      </c>
      <c r="AV1226" t="b">
        <f t="shared" si="1819"/>
        <v>0</v>
      </c>
      <c r="AW1226" t="b">
        <f t="shared" si="1820"/>
        <v>1</v>
      </c>
      <c r="AX1226" t="b">
        <f t="shared" si="1821"/>
        <v>0</v>
      </c>
      <c r="AY1226" t="b">
        <f t="shared" si="1822"/>
        <v>0</v>
      </c>
      <c r="AZ1226" t="b">
        <f t="shared" si="1823"/>
        <v>0</v>
      </c>
      <c r="BA1226" t="b">
        <f t="shared" si="1824"/>
        <v>0</v>
      </c>
      <c r="BB1226" t="b">
        <f t="shared" si="1825"/>
        <v>0</v>
      </c>
      <c r="BC1226" t="b">
        <f t="shared" si="1826"/>
        <v>0</v>
      </c>
      <c r="BD1226" t="b">
        <f t="shared" si="1827"/>
        <v>0</v>
      </c>
      <c r="BE1226" t="b">
        <f t="shared" si="1828"/>
        <v>0</v>
      </c>
      <c r="BF1226" t="b">
        <f t="shared" si="1829"/>
        <v>0</v>
      </c>
      <c r="BG1226" t="b">
        <f t="shared" si="1830"/>
        <v>1</v>
      </c>
      <c r="BH1226" t="b">
        <f t="shared" si="1831"/>
        <v>1</v>
      </c>
      <c r="BI1226" t="b">
        <f t="shared" si="1832"/>
        <v>0</v>
      </c>
      <c r="BJ1226" t="b">
        <f t="shared" si="1833"/>
        <v>0</v>
      </c>
      <c r="BK1226" t="b">
        <f t="shared" si="1834"/>
        <v>0</v>
      </c>
      <c r="BL1226" t="b">
        <f t="shared" si="1835"/>
        <v>1</v>
      </c>
      <c r="BM1226" t="b">
        <f t="shared" si="1836"/>
        <v>0</v>
      </c>
      <c r="BN1226" t="b">
        <f t="shared" si="1837"/>
        <v>0</v>
      </c>
      <c r="BO1226" t="b">
        <f t="shared" si="1838"/>
        <v>0</v>
      </c>
      <c r="BP1226" t="b">
        <f t="shared" si="1839"/>
        <v>0</v>
      </c>
      <c r="BQ1226" t="b">
        <f t="shared" si="1840"/>
        <v>1</v>
      </c>
      <c r="BR1226" t="b">
        <f t="shared" si="1841"/>
        <v>0</v>
      </c>
      <c r="BS1226" t="b">
        <f t="shared" si="1842"/>
        <v>0</v>
      </c>
      <c r="BT1226" t="b">
        <f t="shared" si="1843"/>
        <v>0</v>
      </c>
      <c r="BU1226" t="b">
        <f t="shared" si="1844"/>
        <v>0</v>
      </c>
      <c r="BV1226" t="b">
        <f t="shared" si="1845"/>
        <v>0</v>
      </c>
      <c r="BW1226" t="b">
        <f t="shared" si="1846"/>
        <v>0</v>
      </c>
      <c r="BX1226" t="b">
        <f t="shared" si="1847"/>
        <v>0</v>
      </c>
      <c r="BY1226" t="b">
        <f t="shared" si="1848"/>
        <v>0</v>
      </c>
      <c r="BZ1226" t="b">
        <f t="shared" si="1849"/>
        <v>0</v>
      </c>
      <c r="CA1226" t="b">
        <f t="shared" si="1850"/>
        <v>0</v>
      </c>
      <c r="CB1226" t="b">
        <f t="shared" si="1851"/>
        <v>1</v>
      </c>
      <c r="CC1226" t="b">
        <f t="shared" si="1852"/>
        <v>0</v>
      </c>
      <c r="CD1226" t="b">
        <f t="shared" si="1853"/>
        <v>0</v>
      </c>
      <c r="CE1226" t="b">
        <f t="shared" si="1854"/>
        <v>0</v>
      </c>
      <c r="CF1226" t="b">
        <f t="shared" si="1855"/>
        <v>0</v>
      </c>
      <c r="CG1226" t="b">
        <f t="shared" si="1856"/>
        <v>0</v>
      </c>
      <c r="CH1226" t="b">
        <f t="shared" si="1857"/>
        <v>0</v>
      </c>
      <c r="CI1226" t="b">
        <f t="shared" si="1858"/>
        <v>0</v>
      </c>
      <c r="CJ1226" t="b">
        <f t="shared" si="1859"/>
        <v>0</v>
      </c>
      <c r="CK1226" t="b">
        <f t="shared" si="1860"/>
        <v>0</v>
      </c>
      <c r="CL1226" t="b">
        <f t="shared" si="1861"/>
        <v>0</v>
      </c>
      <c r="CM1226" t="b">
        <f t="shared" si="1862"/>
        <v>0</v>
      </c>
      <c r="CN1226" t="b">
        <f t="shared" si="1863"/>
        <v>0</v>
      </c>
      <c r="CO1226" t="b">
        <f t="shared" si="1864"/>
        <v>0</v>
      </c>
      <c r="CP1226" t="b">
        <f t="shared" si="1865"/>
        <v>0</v>
      </c>
      <c r="CQ1226" t="b">
        <f t="shared" si="1866"/>
        <v>0</v>
      </c>
      <c r="CR1226" t="b">
        <f t="shared" si="1867"/>
        <v>0</v>
      </c>
      <c r="CS1226" t="b">
        <f t="shared" si="1868"/>
        <v>0</v>
      </c>
      <c r="CT1226" t="b">
        <f t="shared" si="1869"/>
        <v>0</v>
      </c>
      <c r="CU1226" t="b">
        <f t="shared" si="1870"/>
        <v>0</v>
      </c>
      <c r="CV1226" t="b">
        <f t="shared" si="1871"/>
        <v>0</v>
      </c>
      <c r="CW1226" t="b">
        <f t="shared" si="1872"/>
        <v>0</v>
      </c>
      <c r="CX1226" t="b">
        <f t="shared" si="1873"/>
        <v>0</v>
      </c>
      <c r="CY1226" t="b">
        <f t="shared" si="1874"/>
        <v>0</v>
      </c>
      <c r="CZ1226" t="b">
        <f t="shared" si="1875"/>
        <v>0</v>
      </c>
      <c r="DA1226" t="b">
        <f t="shared" si="1876"/>
        <v>0</v>
      </c>
      <c r="DB1226" t="b">
        <f t="shared" si="1877"/>
        <v>0</v>
      </c>
      <c r="DC1226" t="b">
        <f t="shared" si="1878"/>
        <v>0</v>
      </c>
      <c r="DD1226" t="b">
        <f t="shared" si="1879"/>
        <v>0</v>
      </c>
    </row>
    <row r="1227" spans="1:108">
      <c r="A1227" t="s">
        <v>3326</v>
      </c>
      <c r="B1227" t="s">
        <v>3306</v>
      </c>
      <c r="C1227" t="s">
        <v>3306</v>
      </c>
      <c r="F1227" t="s">
        <v>6096</v>
      </c>
      <c r="G1227" t="s">
        <v>3097</v>
      </c>
      <c r="H1227" t="s">
        <v>7444</v>
      </c>
      <c r="I1227" t="s">
        <v>7417</v>
      </c>
      <c r="J1227" t="s">
        <v>355</v>
      </c>
      <c r="K1227" t="s">
        <v>136</v>
      </c>
      <c r="L1227" t="s">
        <v>7180</v>
      </c>
      <c r="M1227" t="s">
        <v>6079</v>
      </c>
      <c r="N1227" t="s">
        <v>3327</v>
      </c>
      <c r="O1227" t="b">
        <f t="shared" si="1786"/>
        <v>1</v>
      </c>
      <c r="P1227" t="b">
        <f t="shared" si="1787"/>
        <v>1</v>
      </c>
      <c r="Q1227" t="b">
        <f t="shared" si="1788"/>
        <v>1</v>
      </c>
      <c r="R1227" t="b">
        <f t="shared" si="1789"/>
        <v>0</v>
      </c>
      <c r="S1227" t="b">
        <f t="shared" si="1790"/>
        <v>1</v>
      </c>
      <c r="T1227" t="b">
        <f t="shared" si="1791"/>
        <v>0</v>
      </c>
      <c r="U1227" t="b">
        <f t="shared" si="1792"/>
        <v>1</v>
      </c>
      <c r="V1227" t="b">
        <f t="shared" si="1793"/>
        <v>1</v>
      </c>
      <c r="W1227" t="b">
        <f t="shared" si="1794"/>
        <v>0</v>
      </c>
      <c r="X1227" t="b">
        <f t="shared" si="1795"/>
        <v>0</v>
      </c>
      <c r="Y1227" t="b">
        <f t="shared" si="1796"/>
        <v>0</v>
      </c>
      <c r="Z1227" t="b">
        <f t="shared" si="1797"/>
        <v>0</v>
      </c>
      <c r="AA1227" t="b">
        <f t="shared" si="1798"/>
        <v>0</v>
      </c>
      <c r="AB1227" t="b">
        <f t="shared" si="1799"/>
        <v>0</v>
      </c>
      <c r="AC1227" t="b">
        <f t="shared" si="1800"/>
        <v>0</v>
      </c>
      <c r="AD1227" t="b">
        <f t="shared" si="1801"/>
        <v>0</v>
      </c>
      <c r="AE1227" t="b">
        <f t="shared" si="1802"/>
        <v>0</v>
      </c>
      <c r="AF1227" t="b">
        <f t="shared" si="1803"/>
        <v>0</v>
      </c>
      <c r="AG1227" t="b">
        <f t="shared" si="1804"/>
        <v>0</v>
      </c>
      <c r="AH1227" t="b">
        <f t="shared" si="1805"/>
        <v>0</v>
      </c>
      <c r="AI1227" t="b">
        <f t="shared" si="1806"/>
        <v>0</v>
      </c>
      <c r="AJ1227" t="b">
        <f t="shared" si="1807"/>
        <v>0</v>
      </c>
      <c r="AK1227" t="b">
        <f t="shared" si="1808"/>
        <v>0</v>
      </c>
      <c r="AL1227" t="b">
        <f t="shared" si="1809"/>
        <v>0</v>
      </c>
      <c r="AM1227" t="b">
        <f t="shared" si="1810"/>
        <v>0</v>
      </c>
      <c r="AN1227" t="b">
        <f t="shared" si="1811"/>
        <v>0</v>
      </c>
      <c r="AO1227" t="b">
        <f t="shared" si="1812"/>
        <v>0</v>
      </c>
      <c r="AP1227" t="b">
        <f t="shared" si="1813"/>
        <v>0</v>
      </c>
      <c r="AQ1227" t="b">
        <f t="shared" si="1814"/>
        <v>0</v>
      </c>
      <c r="AR1227" t="b">
        <f t="shared" si="1815"/>
        <v>0</v>
      </c>
      <c r="AS1227" t="b">
        <f t="shared" si="1816"/>
        <v>0</v>
      </c>
      <c r="AT1227" t="b">
        <f t="shared" si="1817"/>
        <v>0</v>
      </c>
      <c r="AU1227" t="b">
        <f t="shared" si="1818"/>
        <v>0</v>
      </c>
      <c r="AV1227" t="b">
        <f t="shared" si="1819"/>
        <v>1</v>
      </c>
      <c r="AW1227" t="b">
        <f t="shared" si="1820"/>
        <v>0</v>
      </c>
      <c r="AX1227" t="b">
        <f t="shared" si="1821"/>
        <v>0</v>
      </c>
      <c r="AY1227" t="b">
        <f t="shared" si="1822"/>
        <v>0</v>
      </c>
      <c r="AZ1227" t="b">
        <f t="shared" si="1823"/>
        <v>0</v>
      </c>
      <c r="BA1227" t="b">
        <f t="shared" si="1824"/>
        <v>0</v>
      </c>
      <c r="BB1227" t="b">
        <f t="shared" si="1825"/>
        <v>0</v>
      </c>
      <c r="BC1227" t="b">
        <f t="shared" si="1826"/>
        <v>0</v>
      </c>
      <c r="BD1227" t="b">
        <f t="shared" si="1827"/>
        <v>0</v>
      </c>
      <c r="BE1227" t="b">
        <f t="shared" si="1828"/>
        <v>0</v>
      </c>
      <c r="BF1227" t="b">
        <f t="shared" si="1829"/>
        <v>0</v>
      </c>
      <c r="BG1227" t="b">
        <f t="shared" si="1830"/>
        <v>0</v>
      </c>
      <c r="BH1227" t="b">
        <f t="shared" si="1831"/>
        <v>0</v>
      </c>
      <c r="BI1227" t="b">
        <f t="shared" si="1832"/>
        <v>0</v>
      </c>
      <c r="BJ1227" t="b">
        <f t="shared" si="1833"/>
        <v>0</v>
      </c>
      <c r="BK1227" t="b">
        <f t="shared" si="1834"/>
        <v>0</v>
      </c>
      <c r="BL1227" t="b">
        <f t="shared" si="1835"/>
        <v>0</v>
      </c>
      <c r="BM1227" t="b">
        <f t="shared" si="1836"/>
        <v>0</v>
      </c>
      <c r="BN1227" t="b">
        <f t="shared" si="1837"/>
        <v>0</v>
      </c>
      <c r="BO1227" t="b">
        <f t="shared" si="1838"/>
        <v>0</v>
      </c>
      <c r="BP1227" t="b">
        <f t="shared" si="1839"/>
        <v>0</v>
      </c>
      <c r="BQ1227" t="b">
        <f t="shared" si="1840"/>
        <v>0</v>
      </c>
      <c r="BR1227" t="b">
        <f t="shared" si="1841"/>
        <v>0</v>
      </c>
      <c r="BS1227" t="b">
        <f t="shared" si="1842"/>
        <v>0</v>
      </c>
      <c r="BT1227" t="b">
        <f t="shared" si="1843"/>
        <v>0</v>
      </c>
      <c r="BU1227" t="b">
        <f t="shared" si="1844"/>
        <v>0</v>
      </c>
      <c r="BV1227" t="b">
        <f t="shared" si="1845"/>
        <v>1</v>
      </c>
      <c r="BW1227" t="b">
        <f t="shared" si="1846"/>
        <v>0</v>
      </c>
      <c r="BX1227" t="b">
        <f t="shared" si="1847"/>
        <v>0</v>
      </c>
      <c r="BY1227" t="b">
        <f t="shared" si="1848"/>
        <v>1</v>
      </c>
      <c r="BZ1227" t="b">
        <f t="shared" si="1849"/>
        <v>0</v>
      </c>
      <c r="CA1227" t="b">
        <f t="shared" si="1850"/>
        <v>0</v>
      </c>
      <c r="CB1227" t="b">
        <f t="shared" si="1851"/>
        <v>0</v>
      </c>
      <c r="CC1227" t="b">
        <f t="shared" si="1852"/>
        <v>0</v>
      </c>
      <c r="CD1227" t="b">
        <f t="shared" si="1853"/>
        <v>0</v>
      </c>
      <c r="CE1227" t="b">
        <f t="shared" si="1854"/>
        <v>0</v>
      </c>
      <c r="CF1227" t="b">
        <f t="shared" si="1855"/>
        <v>0</v>
      </c>
      <c r="CG1227" t="b">
        <f t="shared" si="1856"/>
        <v>1</v>
      </c>
      <c r="CH1227" t="b">
        <f t="shared" si="1857"/>
        <v>0</v>
      </c>
      <c r="CI1227" t="b">
        <f t="shared" si="1858"/>
        <v>0</v>
      </c>
      <c r="CJ1227" t="b">
        <f t="shared" si="1859"/>
        <v>0</v>
      </c>
      <c r="CK1227" t="b">
        <f t="shared" si="1860"/>
        <v>0</v>
      </c>
      <c r="CL1227" t="b">
        <f t="shared" si="1861"/>
        <v>0</v>
      </c>
      <c r="CM1227" t="b">
        <f t="shared" si="1862"/>
        <v>0</v>
      </c>
      <c r="CN1227" t="b">
        <f t="shared" si="1863"/>
        <v>0</v>
      </c>
      <c r="CO1227" t="b">
        <f t="shared" si="1864"/>
        <v>0</v>
      </c>
      <c r="CP1227" t="b">
        <f t="shared" si="1865"/>
        <v>0</v>
      </c>
      <c r="CQ1227" t="b">
        <f t="shared" si="1866"/>
        <v>0</v>
      </c>
      <c r="CR1227" t="b">
        <f t="shared" si="1867"/>
        <v>0</v>
      </c>
      <c r="CS1227" t="b">
        <f t="shared" si="1868"/>
        <v>0</v>
      </c>
      <c r="CT1227" t="b">
        <f t="shared" si="1869"/>
        <v>0</v>
      </c>
      <c r="CU1227" t="b">
        <f t="shared" si="1870"/>
        <v>0</v>
      </c>
      <c r="CV1227" t="b">
        <f t="shared" si="1871"/>
        <v>0</v>
      </c>
      <c r="CW1227" t="b">
        <f t="shared" si="1872"/>
        <v>0</v>
      </c>
      <c r="CX1227" t="b">
        <f t="shared" si="1873"/>
        <v>0</v>
      </c>
      <c r="CY1227" t="b">
        <f t="shared" si="1874"/>
        <v>0</v>
      </c>
      <c r="CZ1227" t="b">
        <f t="shared" si="1875"/>
        <v>0</v>
      </c>
      <c r="DA1227" t="b">
        <f t="shared" si="1876"/>
        <v>0</v>
      </c>
      <c r="DB1227" t="b">
        <f t="shared" si="1877"/>
        <v>0</v>
      </c>
      <c r="DC1227" t="b">
        <f t="shared" si="1878"/>
        <v>1</v>
      </c>
      <c r="DD1227" t="b">
        <f t="shared" si="1879"/>
        <v>0</v>
      </c>
    </row>
    <row r="1228" spans="1:108">
      <c r="A1228" t="s">
        <v>3328</v>
      </c>
      <c r="B1228" t="s">
        <v>3306</v>
      </c>
      <c r="C1228" t="s">
        <v>3306</v>
      </c>
      <c r="F1228" t="s">
        <v>6096</v>
      </c>
      <c r="G1228" t="s">
        <v>3097</v>
      </c>
      <c r="H1228" t="s">
        <v>7444</v>
      </c>
      <c r="I1228" t="s">
        <v>7417</v>
      </c>
      <c r="J1228" t="s">
        <v>362</v>
      </c>
      <c r="K1228" t="s">
        <v>136</v>
      </c>
      <c r="L1228" t="s">
        <v>7116</v>
      </c>
      <c r="M1228" t="s">
        <v>6079</v>
      </c>
      <c r="N1228" t="s">
        <v>3329</v>
      </c>
      <c r="O1228" t="b">
        <f t="shared" si="1786"/>
        <v>1</v>
      </c>
      <c r="P1228" t="b">
        <f t="shared" si="1787"/>
        <v>1</v>
      </c>
      <c r="Q1228" t="b">
        <f t="shared" si="1788"/>
        <v>1</v>
      </c>
      <c r="R1228" t="b">
        <f t="shared" si="1789"/>
        <v>0</v>
      </c>
      <c r="S1228" t="b">
        <f t="shared" si="1790"/>
        <v>0</v>
      </c>
      <c r="T1228" t="b">
        <f t="shared" si="1791"/>
        <v>0</v>
      </c>
      <c r="U1228" t="b">
        <f t="shared" si="1792"/>
        <v>1</v>
      </c>
      <c r="V1228" t="b">
        <f t="shared" si="1793"/>
        <v>1</v>
      </c>
      <c r="W1228" t="b">
        <f t="shared" si="1794"/>
        <v>0</v>
      </c>
      <c r="X1228" t="b">
        <f t="shared" si="1795"/>
        <v>1</v>
      </c>
      <c r="Y1228" t="b">
        <f t="shared" si="1796"/>
        <v>0</v>
      </c>
      <c r="Z1228" t="b">
        <f t="shared" si="1797"/>
        <v>0</v>
      </c>
      <c r="AA1228" t="b">
        <f t="shared" si="1798"/>
        <v>0</v>
      </c>
      <c r="AB1228" t="b">
        <f t="shared" si="1799"/>
        <v>0</v>
      </c>
      <c r="AC1228" t="b">
        <f t="shared" si="1800"/>
        <v>0</v>
      </c>
      <c r="AD1228" t="b">
        <f t="shared" si="1801"/>
        <v>0</v>
      </c>
      <c r="AE1228" t="b">
        <f t="shared" si="1802"/>
        <v>0</v>
      </c>
      <c r="AF1228" t="b">
        <f t="shared" si="1803"/>
        <v>0</v>
      </c>
      <c r="AG1228" t="b">
        <f t="shared" si="1804"/>
        <v>0</v>
      </c>
      <c r="AH1228" t="b">
        <f t="shared" si="1805"/>
        <v>1</v>
      </c>
      <c r="AI1228" t="b">
        <f t="shared" si="1806"/>
        <v>0</v>
      </c>
      <c r="AJ1228" t="b">
        <f t="shared" si="1807"/>
        <v>0</v>
      </c>
      <c r="AK1228" t="b">
        <f t="shared" si="1808"/>
        <v>0</v>
      </c>
      <c r="AL1228" t="b">
        <f t="shared" si="1809"/>
        <v>0</v>
      </c>
      <c r="AM1228" t="b">
        <f t="shared" si="1810"/>
        <v>0</v>
      </c>
      <c r="AN1228" t="b">
        <f t="shared" si="1811"/>
        <v>0</v>
      </c>
      <c r="AO1228" t="b">
        <f t="shared" si="1812"/>
        <v>0</v>
      </c>
      <c r="AP1228" t="b">
        <f t="shared" si="1813"/>
        <v>0</v>
      </c>
      <c r="AQ1228" t="b">
        <f t="shared" si="1814"/>
        <v>0</v>
      </c>
      <c r="AR1228" t="b">
        <f t="shared" si="1815"/>
        <v>0</v>
      </c>
      <c r="AS1228" t="b">
        <f t="shared" si="1816"/>
        <v>0</v>
      </c>
      <c r="AT1228" t="b">
        <f t="shared" si="1817"/>
        <v>0</v>
      </c>
      <c r="AU1228" t="b">
        <f t="shared" si="1818"/>
        <v>0</v>
      </c>
      <c r="AV1228" t="b">
        <f t="shared" si="1819"/>
        <v>1</v>
      </c>
      <c r="AW1228" t="b">
        <f t="shared" si="1820"/>
        <v>0</v>
      </c>
      <c r="AX1228" t="b">
        <f t="shared" si="1821"/>
        <v>0</v>
      </c>
      <c r="AY1228" t="b">
        <f t="shared" si="1822"/>
        <v>0</v>
      </c>
      <c r="AZ1228" t="b">
        <f t="shared" si="1823"/>
        <v>0</v>
      </c>
      <c r="BA1228" t="b">
        <f t="shared" si="1824"/>
        <v>0</v>
      </c>
      <c r="BB1228" t="b">
        <f t="shared" si="1825"/>
        <v>0</v>
      </c>
      <c r="BC1228" t="b">
        <f t="shared" si="1826"/>
        <v>0</v>
      </c>
      <c r="BD1228" t="b">
        <f t="shared" si="1827"/>
        <v>0</v>
      </c>
      <c r="BE1228" t="b">
        <f t="shared" si="1828"/>
        <v>0</v>
      </c>
      <c r="BF1228" t="b">
        <f t="shared" si="1829"/>
        <v>0</v>
      </c>
      <c r="BG1228" t="b">
        <f t="shared" si="1830"/>
        <v>0</v>
      </c>
      <c r="BH1228" t="b">
        <f t="shared" si="1831"/>
        <v>0</v>
      </c>
      <c r="BI1228" t="b">
        <f t="shared" si="1832"/>
        <v>0</v>
      </c>
      <c r="BJ1228" t="b">
        <f t="shared" si="1833"/>
        <v>0</v>
      </c>
      <c r="BK1228" t="b">
        <f t="shared" si="1834"/>
        <v>0</v>
      </c>
      <c r="BL1228" t="b">
        <f t="shared" si="1835"/>
        <v>0</v>
      </c>
      <c r="BM1228" t="b">
        <f t="shared" si="1836"/>
        <v>0</v>
      </c>
      <c r="BN1228" t="b">
        <f t="shared" si="1837"/>
        <v>0</v>
      </c>
      <c r="BO1228" t="b">
        <f t="shared" si="1838"/>
        <v>0</v>
      </c>
      <c r="BP1228" t="b">
        <f t="shared" si="1839"/>
        <v>0</v>
      </c>
      <c r="BQ1228" t="b">
        <f t="shared" si="1840"/>
        <v>0</v>
      </c>
      <c r="BR1228" t="b">
        <f t="shared" si="1841"/>
        <v>0</v>
      </c>
      <c r="BS1228" t="b">
        <f t="shared" si="1842"/>
        <v>0</v>
      </c>
      <c r="BT1228" t="b">
        <f t="shared" si="1843"/>
        <v>0</v>
      </c>
      <c r="BU1228" t="b">
        <f t="shared" si="1844"/>
        <v>0</v>
      </c>
      <c r="BV1228" t="b">
        <f t="shared" si="1845"/>
        <v>0</v>
      </c>
      <c r="BW1228" t="b">
        <f t="shared" si="1846"/>
        <v>0</v>
      </c>
      <c r="BX1228" t="b">
        <f t="shared" si="1847"/>
        <v>0</v>
      </c>
      <c r="BY1228" t="b">
        <f t="shared" si="1848"/>
        <v>0</v>
      </c>
      <c r="BZ1228" t="b">
        <f t="shared" si="1849"/>
        <v>0</v>
      </c>
      <c r="CA1228" t="b">
        <f t="shared" si="1850"/>
        <v>0</v>
      </c>
      <c r="CB1228" t="b">
        <f t="shared" si="1851"/>
        <v>1</v>
      </c>
      <c r="CC1228" t="b">
        <f t="shared" si="1852"/>
        <v>0</v>
      </c>
      <c r="CD1228" t="b">
        <f t="shared" si="1853"/>
        <v>1</v>
      </c>
      <c r="CE1228" t="b">
        <f t="shared" si="1854"/>
        <v>0</v>
      </c>
      <c r="CF1228" t="b">
        <f t="shared" si="1855"/>
        <v>0</v>
      </c>
      <c r="CG1228" t="b">
        <f t="shared" si="1856"/>
        <v>0</v>
      </c>
      <c r="CH1228" t="b">
        <f t="shared" si="1857"/>
        <v>0</v>
      </c>
      <c r="CI1228" t="b">
        <f t="shared" si="1858"/>
        <v>0</v>
      </c>
      <c r="CJ1228" t="b">
        <f t="shared" si="1859"/>
        <v>0</v>
      </c>
      <c r="CK1228" t="b">
        <f t="shared" si="1860"/>
        <v>1</v>
      </c>
      <c r="CL1228" t="b">
        <f t="shared" si="1861"/>
        <v>0</v>
      </c>
      <c r="CM1228" t="b">
        <f t="shared" si="1862"/>
        <v>0</v>
      </c>
      <c r="CN1228" t="b">
        <f t="shared" si="1863"/>
        <v>0</v>
      </c>
      <c r="CO1228" t="b">
        <f t="shared" si="1864"/>
        <v>0</v>
      </c>
      <c r="CP1228" t="b">
        <f t="shared" si="1865"/>
        <v>0</v>
      </c>
      <c r="CQ1228" t="b">
        <f t="shared" si="1866"/>
        <v>0</v>
      </c>
      <c r="CR1228" t="b">
        <f t="shared" si="1867"/>
        <v>0</v>
      </c>
      <c r="CS1228" t="b">
        <f t="shared" si="1868"/>
        <v>0</v>
      </c>
      <c r="CT1228" t="b">
        <f t="shared" si="1869"/>
        <v>0</v>
      </c>
      <c r="CU1228" t="b">
        <f t="shared" si="1870"/>
        <v>0</v>
      </c>
      <c r="CV1228" t="b">
        <f t="shared" si="1871"/>
        <v>0</v>
      </c>
      <c r="CW1228" t="b">
        <f t="shared" si="1872"/>
        <v>0</v>
      </c>
      <c r="CX1228" t="b">
        <f t="shared" si="1873"/>
        <v>0</v>
      </c>
      <c r="CY1228" t="b">
        <f t="shared" si="1874"/>
        <v>0</v>
      </c>
      <c r="CZ1228" t="b">
        <f t="shared" si="1875"/>
        <v>0</v>
      </c>
      <c r="DA1228" t="b">
        <f t="shared" si="1876"/>
        <v>0</v>
      </c>
      <c r="DB1228" t="b">
        <f t="shared" si="1877"/>
        <v>0</v>
      </c>
      <c r="DC1228" t="b">
        <f t="shared" si="1878"/>
        <v>0</v>
      </c>
      <c r="DD1228" t="b">
        <f t="shared" si="1879"/>
        <v>0</v>
      </c>
    </row>
    <row r="1229" spans="1:108">
      <c r="A1229" t="s">
        <v>3190</v>
      </c>
      <c r="C1229" t="s">
        <v>3191</v>
      </c>
      <c r="E1229" t="s">
        <v>6098</v>
      </c>
      <c r="F1229" t="s">
        <v>6097</v>
      </c>
      <c r="G1229" t="s">
        <v>3097</v>
      </c>
      <c r="H1229" t="s">
        <v>7444</v>
      </c>
      <c r="I1229" t="s">
        <v>7417</v>
      </c>
      <c r="J1229" t="s">
        <v>124</v>
      </c>
      <c r="K1229" t="s">
        <v>16</v>
      </c>
      <c r="L1229" t="s">
        <v>7137</v>
      </c>
      <c r="M1229" t="s">
        <v>6079</v>
      </c>
      <c r="N1229" t="s">
        <v>3192</v>
      </c>
      <c r="O1229" t="b">
        <f t="shared" si="1786"/>
        <v>1</v>
      </c>
      <c r="P1229" t="b">
        <f t="shared" si="1787"/>
        <v>1</v>
      </c>
      <c r="Q1229" t="b">
        <f t="shared" si="1788"/>
        <v>0</v>
      </c>
      <c r="R1229" t="b">
        <f t="shared" si="1789"/>
        <v>0</v>
      </c>
      <c r="S1229" t="b">
        <f t="shared" si="1790"/>
        <v>1</v>
      </c>
      <c r="T1229" t="b">
        <f t="shared" si="1791"/>
        <v>0</v>
      </c>
      <c r="U1229" t="b">
        <f t="shared" si="1792"/>
        <v>0</v>
      </c>
      <c r="V1229" t="b">
        <f t="shared" si="1793"/>
        <v>1</v>
      </c>
      <c r="W1229" t="b">
        <f t="shared" si="1794"/>
        <v>1</v>
      </c>
      <c r="X1229" t="b">
        <f t="shared" si="1795"/>
        <v>1</v>
      </c>
      <c r="Y1229" t="b">
        <f t="shared" si="1796"/>
        <v>0</v>
      </c>
      <c r="Z1229" t="b">
        <f t="shared" si="1797"/>
        <v>0</v>
      </c>
      <c r="AA1229" t="b">
        <f t="shared" si="1798"/>
        <v>0</v>
      </c>
      <c r="AB1229" t="b">
        <f t="shared" si="1799"/>
        <v>1</v>
      </c>
      <c r="AC1229" t="b">
        <f t="shared" si="1800"/>
        <v>1</v>
      </c>
      <c r="AD1229" t="b">
        <f t="shared" si="1801"/>
        <v>0</v>
      </c>
      <c r="AE1229" t="b">
        <f t="shared" si="1802"/>
        <v>0</v>
      </c>
      <c r="AF1229" t="b">
        <f t="shared" si="1803"/>
        <v>0</v>
      </c>
      <c r="AG1229" t="b">
        <f t="shared" si="1804"/>
        <v>0</v>
      </c>
      <c r="AH1229" t="b">
        <f t="shared" si="1805"/>
        <v>0</v>
      </c>
      <c r="AI1229" t="b">
        <f t="shared" si="1806"/>
        <v>0</v>
      </c>
      <c r="AJ1229" t="b">
        <f t="shared" si="1807"/>
        <v>0</v>
      </c>
      <c r="AK1229" t="b">
        <f t="shared" si="1808"/>
        <v>0</v>
      </c>
      <c r="AL1229" t="b">
        <f t="shared" si="1809"/>
        <v>0</v>
      </c>
      <c r="AM1229" t="b">
        <f t="shared" si="1810"/>
        <v>0</v>
      </c>
      <c r="AN1229" t="b">
        <f t="shared" si="1811"/>
        <v>0</v>
      </c>
      <c r="AO1229" t="b">
        <f t="shared" si="1812"/>
        <v>0</v>
      </c>
      <c r="AP1229" t="b">
        <f t="shared" si="1813"/>
        <v>0</v>
      </c>
      <c r="AQ1229" t="b">
        <f t="shared" si="1814"/>
        <v>0</v>
      </c>
      <c r="AR1229" t="b">
        <f t="shared" si="1815"/>
        <v>0</v>
      </c>
      <c r="AS1229" t="b">
        <f t="shared" si="1816"/>
        <v>1</v>
      </c>
      <c r="AT1229" t="b">
        <f t="shared" si="1817"/>
        <v>0</v>
      </c>
      <c r="AU1229" t="b">
        <f t="shared" si="1818"/>
        <v>0</v>
      </c>
      <c r="AV1229" t="b">
        <f t="shared" si="1819"/>
        <v>1</v>
      </c>
      <c r="AW1229" t="b">
        <f t="shared" si="1820"/>
        <v>0</v>
      </c>
      <c r="AX1229" t="b">
        <f t="shared" si="1821"/>
        <v>0</v>
      </c>
      <c r="AY1229" t="b">
        <f t="shared" si="1822"/>
        <v>0</v>
      </c>
      <c r="AZ1229" t="b">
        <f t="shared" si="1823"/>
        <v>0</v>
      </c>
      <c r="BA1229" t="b">
        <f t="shared" si="1824"/>
        <v>0</v>
      </c>
      <c r="BB1229" t="b">
        <f t="shared" si="1825"/>
        <v>0</v>
      </c>
      <c r="BC1229" t="b">
        <f t="shared" si="1826"/>
        <v>0</v>
      </c>
      <c r="BD1229" t="b">
        <f t="shared" si="1827"/>
        <v>0</v>
      </c>
      <c r="BE1229" t="b">
        <f t="shared" si="1828"/>
        <v>0</v>
      </c>
      <c r="BF1229" t="b">
        <f t="shared" si="1829"/>
        <v>0</v>
      </c>
      <c r="BG1229" t="b">
        <f t="shared" si="1830"/>
        <v>0</v>
      </c>
      <c r="BH1229" t="b">
        <f t="shared" si="1831"/>
        <v>0</v>
      </c>
      <c r="BI1229" t="b">
        <f t="shared" si="1832"/>
        <v>0</v>
      </c>
      <c r="BJ1229" t="b">
        <f t="shared" si="1833"/>
        <v>0</v>
      </c>
      <c r="BK1229" t="b">
        <f t="shared" si="1834"/>
        <v>0</v>
      </c>
      <c r="BL1229" t="b">
        <f t="shared" si="1835"/>
        <v>1</v>
      </c>
      <c r="BM1229" t="b">
        <f t="shared" si="1836"/>
        <v>0</v>
      </c>
      <c r="BN1229" t="b">
        <f t="shared" si="1837"/>
        <v>0</v>
      </c>
      <c r="BO1229" t="b">
        <f t="shared" si="1838"/>
        <v>0</v>
      </c>
      <c r="BP1229" t="b">
        <f t="shared" si="1839"/>
        <v>0</v>
      </c>
      <c r="BQ1229" t="b">
        <f t="shared" si="1840"/>
        <v>0</v>
      </c>
      <c r="BR1229" t="b">
        <f t="shared" si="1841"/>
        <v>0</v>
      </c>
      <c r="BS1229" t="b">
        <f t="shared" si="1842"/>
        <v>0</v>
      </c>
      <c r="BT1229" t="b">
        <f t="shared" si="1843"/>
        <v>0</v>
      </c>
      <c r="BU1229" t="b">
        <f t="shared" si="1844"/>
        <v>0</v>
      </c>
      <c r="BV1229" t="b">
        <f t="shared" si="1845"/>
        <v>0</v>
      </c>
      <c r="BW1229" t="b">
        <f t="shared" si="1846"/>
        <v>0</v>
      </c>
      <c r="BX1229" t="b">
        <f t="shared" si="1847"/>
        <v>0</v>
      </c>
      <c r="BY1229" t="b">
        <f t="shared" si="1848"/>
        <v>0</v>
      </c>
      <c r="BZ1229" t="b">
        <f t="shared" si="1849"/>
        <v>0</v>
      </c>
      <c r="CA1229" t="b">
        <f t="shared" si="1850"/>
        <v>0</v>
      </c>
      <c r="CB1229" t="b">
        <f t="shared" si="1851"/>
        <v>0</v>
      </c>
      <c r="CC1229" t="b">
        <f t="shared" si="1852"/>
        <v>0</v>
      </c>
      <c r="CD1229" t="b">
        <f t="shared" si="1853"/>
        <v>0</v>
      </c>
      <c r="CE1229" t="b">
        <f t="shared" si="1854"/>
        <v>0</v>
      </c>
      <c r="CF1229" t="b">
        <f t="shared" si="1855"/>
        <v>0</v>
      </c>
      <c r="CG1229" t="b">
        <f t="shared" si="1856"/>
        <v>1</v>
      </c>
      <c r="CH1229" t="b">
        <f t="shared" si="1857"/>
        <v>0</v>
      </c>
      <c r="CI1229" t="b">
        <f t="shared" si="1858"/>
        <v>0</v>
      </c>
      <c r="CJ1229" t="b">
        <f t="shared" si="1859"/>
        <v>0</v>
      </c>
      <c r="CK1229" t="b">
        <f t="shared" si="1860"/>
        <v>0</v>
      </c>
      <c r="CL1229" t="b">
        <f t="shared" si="1861"/>
        <v>0</v>
      </c>
      <c r="CM1229" t="b">
        <f t="shared" si="1862"/>
        <v>0</v>
      </c>
      <c r="CN1229" t="b">
        <f t="shared" si="1863"/>
        <v>0</v>
      </c>
      <c r="CO1229" t="b">
        <f t="shared" si="1864"/>
        <v>0</v>
      </c>
      <c r="CP1229" t="b">
        <f t="shared" si="1865"/>
        <v>0</v>
      </c>
      <c r="CQ1229" t="b">
        <f t="shared" si="1866"/>
        <v>0</v>
      </c>
      <c r="CR1229" t="b">
        <f t="shared" si="1867"/>
        <v>0</v>
      </c>
      <c r="CS1229" t="b">
        <f t="shared" si="1868"/>
        <v>0</v>
      </c>
      <c r="CT1229" t="b">
        <f t="shared" si="1869"/>
        <v>0</v>
      </c>
      <c r="CU1229" t="b">
        <f t="shared" si="1870"/>
        <v>0</v>
      </c>
      <c r="CV1229" t="b">
        <f t="shared" si="1871"/>
        <v>0</v>
      </c>
      <c r="CW1229" t="b">
        <f t="shared" si="1872"/>
        <v>0</v>
      </c>
      <c r="CX1229" t="b">
        <f t="shared" si="1873"/>
        <v>0</v>
      </c>
      <c r="CY1229" t="b">
        <f t="shared" si="1874"/>
        <v>0</v>
      </c>
      <c r="CZ1229" t="b">
        <f t="shared" si="1875"/>
        <v>0</v>
      </c>
      <c r="DA1229" t="b">
        <f t="shared" si="1876"/>
        <v>0</v>
      </c>
      <c r="DB1229" t="b">
        <f t="shared" si="1877"/>
        <v>0</v>
      </c>
      <c r="DC1229" t="b">
        <f t="shared" si="1878"/>
        <v>0</v>
      </c>
      <c r="DD1229" t="b">
        <f t="shared" si="1879"/>
        <v>0</v>
      </c>
    </row>
    <row r="1230" spans="1:108">
      <c r="A1230" t="s">
        <v>3412</v>
      </c>
      <c r="C1230" t="s">
        <v>3413</v>
      </c>
      <c r="E1230" t="s">
        <v>6098</v>
      </c>
      <c r="F1230" t="s">
        <v>6097</v>
      </c>
      <c r="G1230" t="s">
        <v>3097</v>
      </c>
      <c r="H1230" t="s">
        <v>7444</v>
      </c>
      <c r="I1230" t="s">
        <v>7417</v>
      </c>
      <c r="J1230" t="s">
        <v>250</v>
      </c>
      <c r="K1230" t="s">
        <v>109</v>
      </c>
      <c r="L1230" t="s">
        <v>7201</v>
      </c>
      <c r="M1230" t="s">
        <v>221</v>
      </c>
      <c r="N1230" t="s">
        <v>3414</v>
      </c>
      <c r="O1230" t="b">
        <f t="shared" si="1786"/>
        <v>1</v>
      </c>
      <c r="P1230" t="b">
        <f t="shared" si="1787"/>
        <v>1</v>
      </c>
      <c r="Q1230" t="b">
        <f t="shared" si="1788"/>
        <v>1</v>
      </c>
      <c r="R1230" t="b">
        <f t="shared" si="1789"/>
        <v>1</v>
      </c>
      <c r="S1230" t="b">
        <f t="shared" si="1790"/>
        <v>0</v>
      </c>
      <c r="T1230" t="b">
        <f t="shared" si="1791"/>
        <v>0</v>
      </c>
      <c r="U1230" t="b">
        <f t="shared" si="1792"/>
        <v>1</v>
      </c>
      <c r="V1230" t="b">
        <f t="shared" si="1793"/>
        <v>1</v>
      </c>
      <c r="W1230" t="b">
        <f t="shared" si="1794"/>
        <v>1</v>
      </c>
      <c r="X1230" t="b">
        <f t="shared" si="1795"/>
        <v>1</v>
      </c>
      <c r="Y1230" t="b">
        <f t="shared" si="1796"/>
        <v>1</v>
      </c>
      <c r="Z1230" t="b">
        <f t="shared" si="1797"/>
        <v>0</v>
      </c>
      <c r="AA1230" t="b">
        <f t="shared" si="1798"/>
        <v>1</v>
      </c>
      <c r="AB1230" t="b">
        <f t="shared" si="1799"/>
        <v>0</v>
      </c>
      <c r="AC1230" t="b">
        <f t="shared" si="1800"/>
        <v>0</v>
      </c>
      <c r="AD1230" t="b">
        <f t="shared" si="1801"/>
        <v>0</v>
      </c>
      <c r="AE1230" t="b">
        <f t="shared" si="1802"/>
        <v>0</v>
      </c>
      <c r="AF1230" t="b">
        <f t="shared" si="1803"/>
        <v>0</v>
      </c>
      <c r="AG1230" t="b">
        <f t="shared" si="1804"/>
        <v>0</v>
      </c>
      <c r="AH1230" t="b">
        <f t="shared" si="1805"/>
        <v>1</v>
      </c>
      <c r="AI1230" t="b">
        <f t="shared" si="1806"/>
        <v>0</v>
      </c>
      <c r="AJ1230" t="b">
        <f t="shared" si="1807"/>
        <v>0</v>
      </c>
      <c r="AK1230" t="b">
        <f t="shared" si="1808"/>
        <v>0</v>
      </c>
      <c r="AL1230" t="b">
        <f t="shared" si="1809"/>
        <v>0</v>
      </c>
      <c r="AM1230" t="b">
        <f t="shared" si="1810"/>
        <v>0</v>
      </c>
      <c r="AN1230" t="b">
        <f t="shared" si="1811"/>
        <v>1</v>
      </c>
      <c r="AO1230" t="b">
        <f t="shared" si="1812"/>
        <v>0</v>
      </c>
      <c r="AP1230" t="b">
        <f t="shared" si="1813"/>
        <v>0</v>
      </c>
      <c r="AQ1230" t="b">
        <f t="shared" si="1814"/>
        <v>0</v>
      </c>
      <c r="AR1230" t="b">
        <f t="shared" si="1815"/>
        <v>0</v>
      </c>
      <c r="AS1230" t="b">
        <f t="shared" si="1816"/>
        <v>1</v>
      </c>
      <c r="AT1230" t="b">
        <f t="shared" si="1817"/>
        <v>1</v>
      </c>
      <c r="AU1230" t="b">
        <f t="shared" si="1818"/>
        <v>0</v>
      </c>
      <c r="AV1230" t="b">
        <f t="shared" si="1819"/>
        <v>1</v>
      </c>
      <c r="AW1230" t="b">
        <f t="shared" si="1820"/>
        <v>0</v>
      </c>
      <c r="AX1230" t="b">
        <f t="shared" si="1821"/>
        <v>1</v>
      </c>
      <c r="AY1230" t="b">
        <f t="shared" si="1822"/>
        <v>0</v>
      </c>
      <c r="AZ1230" t="b">
        <f t="shared" si="1823"/>
        <v>0</v>
      </c>
      <c r="BA1230" t="b">
        <f t="shared" si="1824"/>
        <v>1</v>
      </c>
      <c r="BB1230" t="b">
        <f t="shared" si="1825"/>
        <v>0</v>
      </c>
      <c r="BC1230" t="b">
        <f t="shared" si="1826"/>
        <v>0</v>
      </c>
      <c r="BD1230" t="b">
        <f t="shared" si="1827"/>
        <v>1</v>
      </c>
      <c r="BE1230" t="b">
        <f t="shared" si="1828"/>
        <v>0</v>
      </c>
      <c r="BF1230" t="b">
        <f t="shared" si="1829"/>
        <v>0</v>
      </c>
      <c r="BG1230" t="b">
        <f t="shared" si="1830"/>
        <v>0</v>
      </c>
      <c r="BH1230" t="b">
        <f t="shared" si="1831"/>
        <v>0</v>
      </c>
      <c r="BI1230" t="b">
        <f t="shared" si="1832"/>
        <v>0</v>
      </c>
      <c r="BJ1230" t="b">
        <f t="shared" si="1833"/>
        <v>0</v>
      </c>
      <c r="BK1230" t="b">
        <f t="shared" si="1834"/>
        <v>0</v>
      </c>
      <c r="BL1230" t="b">
        <f t="shared" si="1835"/>
        <v>0</v>
      </c>
      <c r="BM1230" t="b">
        <f t="shared" si="1836"/>
        <v>0</v>
      </c>
      <c r="BN1230" t="b">
        <f t="shared" si="1837"/>
        <v>0</v>
      </c>
      <c r="BO1230" t="b">
        <f t="shared" si="1838"/>
        <v>1</v>
      </c>
      <c r="BP1230" t="b">
        <f t="shared" si="1839"/>
        <v>0</v>
      </c>
      <c r="BQ1230" t="b">
        <f t="shared" si="1840"/>
        <v>0</v>
      </c>
      <c r="BR1230" t="b">
        <f t="shared" si="1841"/>
        <v>0</v>
      </c>
      <c r="BS1230" t="b">
        <f t="shared" si="1842"/>
        <v>0</v>
      </c>
      <c r="BT1230" t="b">
        <f t="shared" si="1843"/>
        <v>0</v>
      </c>
      <c r="BU1230" t="b">
        <f t="shared" si="1844"/>
        <v>1</v>
      </c>
      <c r="BV1230" t="b">
        <f t="shared" si="1845"/>
        <v>0</v>
      </c>
      <c r="BW1230" t="b">
        <f t="shared" si="1846"/>
        <v>0</v>
      </c>
      <c r="BX1230" t="b">
        <f t="shared" si="1847"/>
        <v>0</v>
      </c>
      <c r="BY1230" t="b">
        <f t="shared" si="1848"/>
        <v>0</v>
      </c>
      <c r="BZ1230" t="b">
        <f t="shared" si="1849"/>
        <v>0</v>
      </c>
      <c r="CA1230" t="b">
        <f t="shared" si="1850"/>
        <v>0</v>
      </c>
      <c r="CB1230" t="b">
        <f t="shared" si="1851"/>
        <v>0</v>
      </c>
      <c r="CC1230" t="b">
        <f t="shared" si="1852"/>
        <v>0</v>
      </c>
      <c r="CD1230" t="b">
        <f t="shared" si="1853"/>
        <v>0</v>
      </c>
      <c r="CE1230" t="b">
        <f t="shared" si="1854"/>
        <v>0</v>
      </c>
      <c r="CF1230" t="b">
        <f t="shared" si="1855"/>
        <v>0</v>
      </c>
      <c r="CG1230" t="b">
        <f t="shared" si="1856"/>
        <v>0</v>
      </c>
      <c r="CH1230" t="b">
        <f t="shared" si="1857"/>
        <v>0</v>
      </c>
      <c r="CI1230" t="b">
        <f t="shared" si="1858"/>
        <v>0</v>
      </c>
      <c r="CJ1230" t="b">
        <f t="shared" si="1859"/>
        <v>0</v>
      </c>
      <c r="CK1230" t="b">
        <f t="shared" si="1860"/>
        <v>0</v>
      </c>
      <c r="CL1230" t="b">
        <f t="shared" si="1861"/>
        <v>0</v>
      </c>
      <c r="CM1230" t="b">
        <f t="shared" si="1862"/>
        <v>0</v>
      </c>
      <c r="CN1230" t="b">
        <f t="shared" si="1863"/>
        <v>0</v>
      </c>
      <c r="CO1230" t="b">
        <f t="shared" si="1864"/>
        <v>0</v>
      </c>
      <c r="CP1230" t="b">
        <f t="shared" si="1865"/>
        <v>1</v>
      </c>
      <c r="CQ1230" t="b">
        <f t="shared" si="1866"/>
        <v>0</v>
      </c>
      <c r="CR1230" t="b">
        <f t="shared" si="1867"/>
        <v>0</v>
      </c>
      <c r="CS1230" t="b">
        <f t="shared" si="1868"/>
        <v>0</v>
      </c>
      <c r="CT1230" t="b">
        <f t="shared" si="1869"/>
        <v>0</v>
      </c>
      <c r="CU1230" t="b">
        <f t="shared" si="1870"/>
        <v>0</v>
      </c>
      <c r="CV1230" t="b">
        <f t="shared" si="1871"/>
        <v>0</v>
      </c>
      <c r="CW1230" t="b">
        <f t="shared" si="1872"/>
        <v>0</v>
      </c>
      <c r="CX1230" t="b">
        <f t="shared" si="1873"/>
        <v>0</v>
      </c>
      <c r="CY1230" t="b">
        <f t="shared" si="1874"/>
        <v>0</v>
      </c>
      <c r="CZ1230" t="b">
        <f t="shared" si="1875"/>
        <v>0</v>
      </c>
      <c r="DA1230" t="b">
        <f t="shared" si="1876"/>
        <v>0</v>
      </c>
      <c r="DB1230" t="b">
        <f t="shared" si="1877"/>
        <v>1</v>
      </c>
      <c r="DC1230" t="b">
        <f t="shared" si="1878"/>
        <v>0</v>
      </c>
      <c r="DD1230" t="b">
        <f t="shared" si="1879"/>
        <v>1</v>
      </c>
    </row>
    <row r="1231" spans="1:108">
      <c r="A1231" t="s">
        <v>3415</v>
      </c>
      <c r="C1231" t="s">
        <v>3413</v>
      </c>
      <c r="E1231" t="s">
        <v>6098</v>
      </c>
      <c r="F1231" t="s">
        <v>6097</v>
      </c>
      <c r="G1231" t="s">
        <v>3097</v>
      </c>
      <c r="H1231" t="s">
        <v>7444</v>
      </c>
      <c r="I1231" t="s">
        <v>7417</v>
      </c>
      <c r="J1231" t="s">
        <v>109</v>
      </c>
      <c r="K1231" t="s">
        <v>109</v>
      </c>
      <c r="L1231" t="s">
        <v>7202</v>
      </c>
      <c r="M1231" t="s">
        <v>6079</v>
      </c>
      <c r="N1231" t="s">
        <v>3416</v>
      </c>
      <c r="O1231" t="b">
        <f t="shared" si="1786"/>
        <v>1</v>
      </c>
      <c r="P1231" t="b">
        <f t="shared" si="1787"/>
        <v>1</v>
      </c>
      <c r="Q1231" t="b">
        <f t="shared" si="1788"/>
        <v>1</v>
      </c>
      <c r="R1231" t="b">
        <f t="shared" si="1789"/>
        <v>1</v>
      </c>
      <c r="S1231" t="b">
        <f t="shared" si="1790"/>
        <v>1</v>
      </c>
      <c r="T1231" t="b">
        <f t="shared" si="1791"/>
        <v>0</v>
      </c>
      <c r="U1231" t="b">
        <f t="shared" si="1792"/>
        <v>1</v>
      </c>
      <c r="V1231" t="b">
        <f t="shared" si="1793"/>
        <v>1</v>
      </c>
      <c r="W1231" t="b">
        <f t="shared" si="1794"/>
        <v>0</v>
      </c>
      <c r="X1231" t="b">
        <f t="shared" si="1795"/>
        <v>0</v>
      </c>
      <c r="Y1231" t="b">
        <f t="shared" si="1796"/>
        <v>1</v>
      </c>
      <c r="Z1231" t="b">
        <f t="shared" si="1797"/>
        <v>1</v>
      </c>
      <c r="AA1231" t="b">
        <f t="shared" si="1798"/>
        <v>1</v>
      </c>
      <c r="AB1231" t="b">
        <f t="shared" si="1799"/>
        <v>1</v>
      </c>
      <c r="AC1231" t="b">
        <f t="shared" si="1800"/>
        <v>0</v>
      </c>
      <c r="AD1231" t="b">
        <f t="shared" si="1801"/>
        <v>0</v>
      </c>
      <c r="AE1231" t="b">
        <f t="shared" si="1802"/>
        <v>0</v>
      </c>
      <c r="AF1231" t="b">
        <f t="shared" si="1803"/>
        <v>0</v>
      </c>
      <c r="AG1231" t="b">
        <f t="shared" si="1804"/>
        <v>0</v>
      </c>
      <c r="AH1231" t="b">
        <f t="shared" si="1805"/>
        <v>0</v>
      </c>
      <c r="AI1231" t="b">
        <f t="shared" si="1806"/>
        <v>0</v>
      </c>
      <c r="AJ1231" t="b">
        <f t="shared" si="1807"/>
        <v>0</v>
      </c>
      <c r="AK1231" t="b">
        <f t="shared" si="1808"/>
        <v>0</v>
      </c>
      <c r="AL1231" t="b">
        <f t="shared" si="1809"/>
        <v>0</v>
      </c>
      <c r="AM1231" t="b">
        <f t="shared" si="1810"/>
        <v>0</v>
      </c>
      <c r="AN1231" t="b">
        <f t="shared" si="1811"/>
        <v>0</v>
      </c>
      <c r="AO1231" t="b">
        <f t="shared" si="1812"/>
        <v>0</v>
      </c>
      <c r="AP1231" t="b">
        <f t="shared" si="1813"/>
        <v>0</v>
      </c>
      <c r="AQ1231" t="b">
        <f t="shared" si="1814"/>
        <v>0</v>
      </c>
      <c r="AR1231" t="b">
        <f t="shared" si="1815"/>
        <v>0</v>
      </c>
      <c r="AS1231" t="b">
        <f t="shared" si="1816"/>
        <v>0</v>
      </c>
      <c r="AT1231" t="b">
        <f t="shared" si="1817"/>
        <v>1</v>
      </c>
      <c r="AU1231" t="b">
        <f t="shared" si="1818"/>
        <v>0</v>
      </c>
      <c r="AV1231" t="b">
        <f t="shared" si="1819"/>
        <v>1</v>
      </c>
      <c r="AW1231" t="b">
        <f t="shared" si="1820"/>
        <v>0</v>
      </c>
      <c r="AX1231" t="b">
        <f t="shared" si="1821"/>
        <v>0</v>
      </c>
      <c r="AY1231" t="b">
        <f t="shared" si="1822"/>
        <v>0</v>
      </c>
      <c r="AZ1231" t="b">
        <f t="shared" si="1823"/>
        <v>0</v>
      </c>
      <c r="BA1231" t="b">
        <f t="shared" si="1824"/>
        <v>0</v>
      </c>
      <c r="BB1231" t="b">
        <f t="shared" si="1825"/>
        <v>0</v>
      </c>
      <c r="BC1231" t="b">
        <f t="shared" si="1826"/>
        <v>0</v>
      </c>
      <c r="BD1231" t="b">
        <f t="shared" si="1827"/>
        <v>0</v>
      </c>
      <c r="BE1231" t="b">
        <f t="shared" si="1828"/>
        <v>0</v>
      </c>
      <c r="BF1231" t="b">
        <f t="shared" si="1829"/>
        <v>0</v>
      </c>
      <c r="BG1231" t="b">
        <f t="shared" si="1830"/>
        <v>0</v>
      </c>
      <c r="BH1231" t="b">
        <f t="shared" si="1831"/>
        <v>0</v>
      </c>
      <c r="BI1231" t="b">
        <f t="shared" si="1832"/>
        <v>0</v>
      </c>
      <c r="BJ1231" t="b">
        <f t="shared" si="1833"/>
        <v>0</v>
      </c>
      <c r="BK1231" t="b">
        <f t="shared" si="1834"/>
        <v>0</v>
      </c>
      <c r="BL1231" t="b">
        <f t="shared" si="1835"/>
        <v>0</v>
      </c>
      <c r="BM1231" t="b">
        <f t="shared" si="1836"/>
        <v>0</v>
      </c>
      <c r="BN1231" t="b">
        <f t="shared" si="1837"/>
        <v>0</v>
      </c>
      <c r="BO1231" t="b">
        <f t="shared" si="1838"/>
        <v>1</v>
      </c>
      <c r="BP1231" t="b">
        <f t="shared" si="1839"/>
        <v>0</v>
      </c>
      <c r="BQ1231" t="b">
        <f t="shared" si="1840"/>
        <v>0</v>
      </c>
      <c r="BR1231" t="b">
        <f t="shared" si="1841"/>
        <v>0</v>
      </c>
      <c r="BS1231" t="b">
        <f t="shared" si="1842"/>
        <v>0</v>
      </c>
      <c r="BT1231" t="b">
        <f t="shared" si="1843"/>
        <v>0</v>
      </c>
      <c r="BU1231" t="b">
        <f t="shared" si="1844"/>
        <v>0</v>
      </c>
      <c r="BV1231" t="b">
        <f t="shared" si="1845"/>
        <v>1</v>
      </c>
      <c r="BW1231" t="b">
        <f t="shared" si="1846"/>
        <v>0</v>
      </c>
      <c r="BX1231" t="b">
        <f t="shared" si="1847"/>
        <v>0</v>
      </c>
      <c r="BY1231" t="b">
        <f t="shared" si="1848"/>
        <v>0</v>
      </c>
      <c r="BZ1231" t="b">
        <f t="shared" si="1849"/>
        <v>0</v>
      </c>
      <c r="CA1231" t="b">
        <f t="shared" si="1850"/>
        <v>0</v>
      </c>
      <c r="CB1231" t="b">
        <f t="shared" si="1851"/>
        <v>0</v>
      </c>
      <c r="CC1231" t="b">
        <f t="shared" si="1852"/>
        <v>0</v>
      </c>
      <c r="CD1231" t="b">
        <f t="shared" si="1853"/>
        <v>0</v>
      </c>
      <c r="CE1231" t="b">
        <f t="shared" si="1854"/>
        <v>0</v>
      </c>
      <c r="CF1231" t="b">
        <f t="shared" si="1855"/>
        <v>0</v>
      </c>
      <c r="CG1231" t="b">
        <f t="shared" si="1856"/>
        <v>0</v>
      </c>
      <c r="CH1231" t="b">
        <f t="shared" si="1857"/>
        <v>0</v>
      </c>
      <c r="CI1231" t="b">
        <f t="shared" si="1858"/>
        <v>0</v>
      </c>
      <c r="CJ1231" t="b">
        <f t="shared" si="1859"/>
        <v>0</v>
      </c>
      <c r="CK1231" t="b">
        <f t="shared" si="1860"/>
        <v>0</v>
      </c>
      <c r="CL1231" t="b">
        <f t="shared" si="1861"/>
        <v>1</v>
      </c>
      <c r="CM1231" t="b">
        <f t="shared" si="1862"/>
        <v>0</v>
      </c>
      <c r="CN1231" t="b">
        <f t="shared" si="1863"/>
        <v>0</v>
      </c>
      <c r="CO1231" t="b">
        <f t="shared" si="1864"/>
        <v>0</v>
      </c>
      <c r="CP1231" t="b">
        <f t="shared" si="1865"/>
        <v>0</v>
      </c>
      <c r="CQ1231" t="b">
        <f t="shared" si="1866"/>
        <v>0</v>
      </c>
      <c r="CR1231" t="b">
        <f t="shared" si="1867"/>
        <v>0</v>
      </c>
      <c r="CS1231" t="b">
        <f t="shared" si="1868"/>
        <v>0</v>
      </c>
      <c r="CT1231" t="b">
        <f t="shared" si="1869"/>
        <v>0</v>
      </c>
      <c r="CU1231" t="b">
        <f t="shared" si="1870"/>
        <v>0</v>
      </c>
      <c r="CV1231" t="b">
        <f t="shared" si="1871"/>
        <v>0</v>
      </c>
      <c r="CW1231" t="b">
        <f t="shared" si="1872"/>
        <v>0</v>
      </c>
      <c r="CX1231" t="b">
        <f t="shared" si="1873"/>
        <v>0</v>
      </c>
      <c r="CY1231" t="b">
        <f t="shared" si="1874"/>
        <v>0</v>
      </c>
      <c r="CZ1231" t="b">
        <f t="shared" si="1875"/>
        <v>0</v>
      </c>
      <c r="DA1231" t="b">
        <f t="shared" si="1876"/>
        <v>0</v>
      </c>
      <c r="DB1231" t="b">
        <f t="shared" si="1877"/>
        <v>0</v>
      </c>
      <c r="DC1231" t="b">
        <f t="shared" si="1878"/>
        <v>0</v>
      </c>
      <c r="DD1231" t="b">
        <f t="shared" si="1879"/>
        <v>0</v>
      </c>
    </row>
    <row r="1232" spans="1:108">
      <c r="A1232" s="4" t="s">
        <v>3417</v>
      </c>
      <c r="C1232" t="s">
        <v>3413</v>
      </c>
      <c r="D1232" s="4"/>
      <c r="E1232" s="4" t="s">
        <v>6098</v>
      </c>
      <c r="F1232" t="s">
        <v>6097</v>
      </c>
      <c r="G1232" t="s">
        <v>3097</v>
      </c>
      <c r="H1232" t="s">
        <v>7444</v>
      </c>
      <c r="I1232" t="s">
        <v>7417</v>
      </c>
      <c r="J1232" s="4" t="s">
        <v>362</v>
      </c>
      <c r="K1232" s="4" t="s">
        <v>136</v>
      </c>
      <c r="L1232" s="88" t="s">
        <v>7629</v>
      </c>
      <c r="M1232" s="4" t="s">
        <v>3146</v>
      </c>
      <c r="N1232" s="4" t="s">
        <v>3418</v>
      </c>
      <c r="O1232" s="4" t="b">
        <f t="shared" si="1786"/>
        <v>1</v>
      </c>
      <c r="P1232" s="4" t="b">
        <f t="shared" si="1787"/>
        <v>1</v>
      </c>
      <c r="Q1232" s="4" t="b">
        <f t="shared" si="1788"/>
        <v>1</v>
      </c>
      <c r="R1232" s="4" t="b">
        <f t="shared" si="1789"/>
        <v>0</v>
      </c>
      <c r="S1232" s="4" t="b">
        <f t="shared" si="1790"/>
        <v>1</v>
      </c>
      <c r="T1232" s="4" t="b">
        <f t="shared" si="1791"/>
        <v>1</v>
      </c>
      <c r="U1232" s="4" t="b">
        <f t="shared" si="1792"/>
        <v>1</v>
      </c>
      <c r="V1232" s="4" t="b">
        <f t="shared" si="1793"/>
        <v>1</v>
      </c>
      <c r="W1232" s="4" t="b">
        <f t="shared" si="1794"/>
        <v>1</v>
      </c>
      <c r="X1232" s="4" t="b">
        <f t="shared" si="1795"/>
        <v>0</v>
      </c>
      <c r="Y1232" s="4" t="b">
        <f t="shared" si="1796"/>
        <v>0</v>
      </c>
      <c r="Z1232" s="4" t="b">
        <f t="shared" si="1797"/>
        <v>0</v>
      </c>
      <c r="AA1232" s="4" t="b">
        <f t="shared" si="1798"/>
        <v>1</v>
      </c>
      <c r="AB1232" s="4" t="b">
        <f t="shared" si="1799"/>
        <v>1</v>
      </c>
      <c r="AC1232" s="4" t="b">
        <f t="shared" si="1800"/>
        <v>1</v>
      </c>
      <c r="AD1232" s="4" t="b">
        <f t="shared" si="1801"/>
        <v>0</v>
      </c>
      <c r="AE1232" s="4" t="b">
        <f t="shared" si="1802"/>
        <v>0</v>
      </c>
      <c r="AF1232" s="4" t="b">
        <f t="shared" si="1803"/>
        <v>0</v>
      </c>
      <c r="AG1232" s="4" t="b">
        <f t="shared" si="1804"/>
        <v>0</v>
      </c>
      <c r="AH1232" s="4" t="b">
        <f t="shared" si="1805"/>
        <v>1</v>
      </c>
      <c r="AI1232" s="4" t="b">
        <f t="shared" si="1806"/>
        <v>0</v>
      </c>
      <c r="AJ1232" s="4" t="b">
        <f t="shared" si="1807"/>
        <v>0</v>
      </c>
      <c r="AK1232" s="4" t="b">
        <f t="shared" si="1808"/>
        <v>0</v>
      </c>
      <c r="AL1232" s="4" t="b">
        <f t="shared" si="1809"/>
        <v>0</v>
      </c>
      <c r="AM1232" s="4" t="b">
        <f t="shared" si="1810"/>
        <v>0</v>
      </c>
      <c r="AN1232" s="4" t="b">
        <f t="shared" si="1811"/>
        <v>0</v>
      </c>
      <c r="AO1232" s="4" t="b">
        <f t="shared" si="1812"/>
        <v>0</v>
      </c>
      <c r="AP1232" s="4" t="b">
        <f t="shared" si="1813"/>
        <v>0</v>
      </c>
      <c r="AQ1232" s="4" t="b">
        <f t="shared" si="1814"/>
        <v>0</v>
      </c>
      <c r="AR1232" s="4" t="b">
        <f t="shared" si="1815"/>
        <v>0</v>
      </c>
      <c r="AS1232" s="4" t="b">
        <f t="shared" si="1816"/>
        <v>0</v>
      </c>
      <c r="AT1232" s="4" t="b">
        <f t="shared" si="1817"/>
        <v>0</v>
      </c>
      <c r="AU1232" s="4" t="b">
        <f t="shared" si="1818"/>
        <v>0</v>
      </c>
      <c r="AV1232" s="4" t="b">
        <f t="shared" si="1819"/>
        <v>0</v>
      </c>
      <c r="AW1232" s="4" t="b">
        <f t="shared" si="1820"/>
        <v>0</v>
      </c>
      <c r="AX1232" s="4" t="b">
        <f t="shared" si="1821"/>
        <v>0</v>
      </c>
      <c r="AY1232" s="4" t="b">
        <f t="shared" si="1822"/>
        <v>0</v>
      </c>
      <c r="AZ1232" s="4" t="b">
        <f t="shared" si="1823"/>
        <v>0</v>
      </c>
      <c r="BA1232" s="4" t="b">
        <f t="shared" si="1824"/>
        <v>1</v>
      </c>
      <c r="BB1232" s="4" t="b">
        <f t="shared" si="1825"/>
        <v>0</v>
      </c>
      <c r="BC1232" s="4" t="b">
        <f t="shared" si="1826"/>
        <v>0</v>
      </c>
      <c r="BD1232" s="4" t="b">
        <f t="shared" si="1827"/>
        <v>0</v>
      </c>
      <c r="BE1232" s="4" t="b">
        <f t="shared" si="1828"/>
        <v>0</v>
      </c>
      <c r="BF1232" s="4" t="b">
        <f t="shared" si="1829"/>
        <v>0</v>
      </c>
      <c r="BG1232" s="4" t="b">
        <f t="shared" si="1830"/>
        <v>0</v>
      </c>
      <c r="BH1232" s="4" t="b">
        <f t="shared" si="1831"/>
        <v>1</v>
      </c>
      <c r="BI1232" s="4" t="b">
        <f t="shared" si="1832"/>
        <v>0</v>
      </c>
      <c r="BJ1232" s="4" t="b">
        <f t="shared" si="1833"/>
        <v>0</v>
      </c>
      <c r="BK1232" s="4" t="b">
        <f t="shared" si="1834"/>
        <v>0</v>
      </c>
      <c r="BL1232" s="4" t="b">
        <f t="shared" si="1835"/>
        <v>1</v>
      </c>
      <c r="BM1232" s="4" t="b">
        <f t="shared" si="1836"/>
        <v>0</v>
      </c>
      <c r="BN1232" s="4" t="b">
        <f t="shared" si="1837"/>
        <v>0</v>
      </c>
      <c r="BO1232" s="4" t="b">
        <f t="shared" si="1838"/>
        <v>1</v>
      </c>
      <c r="BP1232" s="4" t="b">
        <f t="shared" si="1839"/>
        <v>1</v>
      </c>
      <c r="BQ1232" s="4" t="b">
        <f t="shared" si="1840"/>
        <v>1</v>
      </c>
      <c r="BR1232" s="4" t="b">
        <f t="shared" si="1841"/>
        <v>0</v>
      </c>
      <c r="BS1232" s="4" t="b">
        <f t="shared" si="1842"/>
        <v>1</v>
      </c>
      <c r="BT1232" s="4" t="b">
        <f t="shared" si="1843"/>
        <v>0</v>
      </c>
      <c r="BU1232" s="4" t="b">
        <f t="shared" si="1844"/>
        <v>0</v>
      </c>
      <c r="BV1232" s="4" t="b">
        <f t="shared" si="1845"/>
        <v>1</v>
      </c>
      <c r="BW1232" s="4" t="b">
        <f t="shared" si="1846"/>
        <v>0</v>
      </c>
      <c r="BX1232" s="4" t="b">
        <f t="shared" si="1847"/>
        <v>0</v>
      </c>
      <c r="BY1232" s="4" t="b">
        <f t="shared" si="1848"/>
        <v>0</v>
      </c>
      <c r="BZ1232" s="4" t="b">
        <f t="shared" si="1849"/>
        <v>0</v>
      </c>
      <c r="CA1232" s="4" t="b">
        <f t="shared" si="1850"/>
        <v>0</v>
      </c>
      <c r="CB1232" s="4" t="b">
        <f t="shared" si="1851"/>
        <v>0</v>
      </c>
      <c r="CC1232" s="4" t="b">
        <f t="shared" si="1852"/>
        <v>0</v>
      </c>
      <c r="CD1232" s="4" t="b">
        <f t="shared" si="1853"/>
        <v>0</v>
      </c>
      <c r="CE1232" s="4" t="b">
        <f t="shared" si="1854"/>
        <v>0</v>
      </c>
      <c r="CF1232" s="4" t="b">
        <f t="shared" si="1855"/>
        <v>0</v>
      </c>
      <c r="CG1232" s="4" t="b">
        <f t="shared" si="1856"/>
        <v>1</v>
      </c>
      <c r="CH1232" s="4" t="b">
        <f t="shared" si="1857"/>
        <v>0</v>
      </c>
      <c r="CI1232" s="4" t="b">
        <f t="shared" si="1858"/>
        <v>0</v>
      </c>
      <c r="CJ1232" s="4" t="b">
        <f t="shared" si="1859"/>
        <v>0</v>
      </c>
      <c r="CK1232" s="4" t="b">
        <f t="shared" si="1860"/>
        <v>0</v>
      </c>
      <c r="CL1232" s="4" t="b">
        <f t="shared" si="1861"/>
        <v>0</v>
      </c>
      <c r="CM1232" s="4" t="b">
        <f t="shared" si="1862"/>
        <v>0</v>
      </c>
      <c r="CN1232" s="4" t="b">
        <f t="shared" si="1863"/>
        <v>0</v>
      </c>
      <c r="CO1232" s="4" t="b">
        <f t="shared" si="1864"/>
        <v>0</v>
      </c>
      <c r="CP1232" s="4" t="b">
        <f t="shared" si="1865"/>
        <v>0</v>
      </c>
      <c r="CQ1232" s="4" t="b">
        <f t="shared" si="1866"/>
        <v>1</v>
      </c>
      <c r="CR1232" s="4" t="b">
        <f t="shared" si="1867"/>
        <v>0</v>
      </c>
      <c r="CS1232" s="4" t="b">
        <f t="shared" si="1868"/>
        <v>0</v>
      </c>
      <c r="CT1232" s="4" t="b">
        <f t="shared" si="1869"/>
        <v>0</v>
      </c>
      <c r="CU1232" s="4" t="b">
        <f t="shared" si="1870"/>
        <v>0</v>
      </c>
      <c r="CV1232" s="4" t="b">
        <f t="shared" si="1871"/>
        <v>0</v>
      </c>
      <c r="CW1232" s="4" t="b">
        <f t="shared" si="1872"/>
        <v>0</v>
      </c>
      <c r="CX1232" s="4" t="b">
        <f t="shared" si="1873"/>
        <v>0</v>
      </c>
      <c r="CY1232" s="4" t="b">
        <f t="shared" si="1874"/>
        <v>0</v>
      </c>
      <c r="CZ1232" s="4" t="b">
        <f t="shared" si="1875"/>
        <v>0</v>
      </c>
      <c r="DA1232" s="4" t="b">
        <f t="shared" si="1876"/>
        <v>0</v>
      </c>
      <c r="DB1232" s="4" t="b">
        <f t="shared" si="1877"/>
        <v>0</v>
      </c>
      <c r="DC1232" s="4" t="b">
        <f t="shared" si="1878"/>
        <v>0</v>
      </c>
      <c r="DD1232" s="4" t="b">
        <f t="shared" si="1879"/>
        <v>0</v>
      </c>
    </row>
    <row r="1233" spans="1:108">
      <c r="A1233" t="s">
        <v>3129</v>
      </c>
      <c r="B1233" t="s">
        <v>3130</v>
      </c>
      <c r="C1233" t="s">
        <v>3130</v>
      </c>
      <c r="E1233" t="s">
        <v>6099</v>
      </c>
      <c r="F1233" t="s">
        <v>6097</v>
      </c>
      <c r="G1233" t="s">
        <v>3097</v>
      </c>
      <c r="H1233" t="s">
        <v>7444</v>
      </c>
      <c r="I1233" t="s">
        <v>7417</v>
      </c>
      <c r="J1233" t="s">
        <v>109</v>
      </c>
      <c r="K1233" t="s">
        <v>109</v>
      </c>
      <c r="L1233" t="s">
        <v>7116</v>
      </c>
      <c r="M1233" t="s">
        <v>6079</v>
      </c>
      <c r="N1233" t="s">
        <v>29</v>
      </c>
      <c r="O1233" t="b">
        <f t="shared" si="1786"/>
        <v>0</v>
      </c>
      <c r="P1233" t="b">
        <f t="shared" si="1787"/>
        <v>0</v>
      </c>
      <c r="Q1233" t="b">
        <f t="shared" si="1788"/>
        <v>1</v>
      </c>
      <c r="R1233" t="b">
        <f t="shared" si="1789"/>
        <v>0</v>
      </c>
      <c r="S1233" t="b">
        <f t="shared" si="1790"/>
        <v>0</v>
      </c>
      <c r="T1233" t="b">
        <f t="shared" si="1791"/>
        <v>0</v>
      </c>
      <c r="U1233" t="b">
        <f t="shared" si="1792"/>
        <v>1</v>
      </c>
      <c r="V1233" t="b">
        <f t="shared" si="1793"/>
        <v>0</v>
      </c>
      <c r="W1233" t="b">
        <f t="shared" si="1794"/>
        <v>0</v>
      </c>
      <c r="X1233" t="b">
        <f t="shared" si="1795"/>
        <v>0</v>
      </c>
      <c r="Y1233" t="b">
        <f t="shared" si="1796"/>
        <v>0</v>
      </c>
      <c r="Z1233" t="b">
        <f t="shared" si="1797"/>
        <v>0</v>
      </c>
      <c r="AA1233" t="b">
        <f t="shared" si="1798"/>
        <v>0</v>
      </c>
      <c r="AB1233" t="b">
        <f t="shared" si="1799"/>
        <v>0</v>
      </c>
      <c r="AC1233" t="b">
        <f t="shared" si="1800"/>
        <v>0</v>
      </c>
      <c r="AD1233" t="b">
        <f t="shared" si="1801"/>
        <v>0</v>
      </c>
      <c r="AE1233" t="b">
        <f t="shared" si="1802"/>
        <v>0</v>
      </c>
      <c r="AF1233" t="b">
        <f t="shared" si="1803"/>
        <v>0</v>
      </c>
      <c r="AG1233" t="b">
        <f t="shared" si="1804"/>
        <v>0</v>
      </c>
      <c r="AH1233" t="b">
        <f t="shared" si="1805"/>
        <v>1</v>
      </c>
      <c r="AI1233" t="b">
        <f t="shared" si="1806"/>
        <v>0</v>
      </c>
      <c r="AJ1233" t="b">
        <f t="shared" si="1807"/>
        <v>0</v>
      </c>
      <c r="AK1233" t="b">
        <f t="shared" si="1808"/>
        <v>0</v>
      </c>
      <c r="AL1233" t="b">
        <f t="shared" si="1809"/>
        <v>0</v>
      </c>
      <c r="AM1233" t="b">
        <f t="shared" si="1810"/>
        <v>0</v>
      </c>
      <c r="AN1233" t="b">
        <f t="shared" si="1811"/>
        <v>0</v>
      </c>
      <c r="AO1233" t="b">
        <f t="shared" si="1812"/>
        <v>0</v>
      </c>
      <c r="AP1233" t="b">
        <f t="shared" si="1813"/>
        <v>0</v>
      </c>
      <c r="AQ1233" t="b">
        <f t="shared" si="1814"/>
        <v>0</v>
      </c>
      <c r="AR1233" t="b">
        <f t="shared" si="1815"/>
        <v>0</v>
      </c>
      <c r="AS1233" t="b">
        <f t="shared" si="1816"/>
        <v>0</v>
      </c>
      <c r="AT1233" t="b">
        <f t="shared" si="1817"/>
        <v>0</v>
      </c>
      <c r="AU1233" t="b">
        <f t="shared" si="1818"/>
        <v>0</v>
      </c>
      <c r="AV1233" t="b">
        <f t="shared" si="1819"/>
        <v>0</v>
      </c>
      <c r="AW1233" t="b">
        <f t="shared" si="1820"/>
        <v>0</v>
      </c>
      <c r="AX1233" t="b">
        <f t="shared" si="1821"/>
        <v>0</v>
      </c>
      <c r="AY1233" t="b">
        <f t="shared" si="1822"/>
        <v>0</v>
      </c>
      <c r="AZ1233" t="b">
        <f t="shared" si="1823"/>
        <v>0</v>
      </c>
      <c r="BA1233" t="b">
        <f t="shared" si="1824"/>
        <v>0</v>
      </c>
      <c r="BB1233" t="b">
        <f t="shared" si="1825"/>
        <v>0</v>
      </c>
      <c r="BC1233" t="b">
        <f t="shared" si="1826"/>
        <v>0</v>
      </c>
      <c r="BD1233" t="b">
        <f t="shared" si="1827"/>
        <v>0</v>
      </c>
      <c r="BE1233" t="b">
        <f t="shared" si="1828"/>
        <v>0</v>
      </c>
      <c r="BF1233" t="b">
        <f t="shared" si="1829"/>
        <v>0</v>
      </c>
      <c r="BG1233" t="b">
        <f t="shared" si="1830"/>
        <v>0</v>
      </c>
      <c r="BH1233" t="b">
        <f t="shared" si="1831"/>
        <v>0</v>
      </c>
      <c r="BI1233" t="b">
        <f t="shared" si="1832"/>
        <v>0</v>
      </c>
      <c r="BJ1233" t="b">
        <f t="shared" si="1833"/>
        <v>0</v>
      </c>
      <c r="BK1233" t="b">
        <f t="shared" si="1834"/>
        <v>0</v>
      </c>
      <c r="BL1233" t="b">
        <f t="shared" si="1835"/>
        <v>0</v>
      </c>
      <c r="BM1233" t="b">
        <f t="shared" si="1836"/>
        <v>0</v>
      </c>
      <c r="BN1233" t="b">
        <f t="shared" si="1837"/>
        <v>0</v>
      </c>
      <c r="BO1233" t="b">
        <f t="shared" si="1838"/>
        <v>0</v>
      </c>
      <c r="BP1233" t="b">
        <f t="shared" si="1839"/>
        <v>0</v>
      </c>
      <c r="BQ1233" t="b">
        <f t="shared" si="1840"/>
        <v>0</v>
      </c>
      <c r="BR1233" t="b">
        <f t="shared" si="1841"/>
        <v>0</v>
      </c>
      <c r="BS1233" t="b">
        <f t="shared" si="1842"/>
        <v>0</v>
      </c>
      <c r="BT1233" t="b">
        <f t="shared" si="1843"/>
        <v>0</v>
      </c>
      <c r="BU1233" t="b">
        <f t="shared" si="1844"/>
        <v>0</v>
      </c>
      <c r="BV1233" t="b">
        <f t="shared" si="1845"/>
        <v>0</v>
      </c>
      <c r="BW1233" t="b">
        <f t="shared" si="1846"/>
        <v>0</v>
      </c>
      <c r="BX1233" t="b">
        <f t="shared" si="1847"/>
        <v>0</v>
      </c>
      <c r="BY1233" t="b">
        <f t="shared" si="1848"/>
        <v>0</v>
      </c>
      <c r="BZ1233" t="b">
        <f t="shared" si="1849"/>
        <v>0</v>
      </c>
      <c r="CA1233" t="b">
        <f t="shared" si="1850"/>
        <v>0</v>
      </c>
      <c r="CB1233" t="b">
        <f t="shared" si="1851"/>
        <v>0</v>
      </c>
      <c r="CC1233" t="b">
        <f t="shared" si="1852"/>
        <v>0</v>
      </c>
      <c r="CD1233" t="b">
        <f t="shared" si="1853"/>
        <v>0</v>
      </c>
      <c r="CE1233" t="b">
        <f t="shared" si="1854"/>
        <v>0</v>
      </c>
      <c r="CF1233" t="b">
        <f t="shared" si="1855"/>
        <v>0</v>
      </c>
      <c r="CG1233" t="b">
        <f t="shared" si="1856"/>
        <v>0</v>
      </c>
      <c r="CH1233" t="b">
        <f t="shared" si="1857"/>
        <v>0</v>
      </c>
      <c r="CI1233" t="b">
        <f t="shared" si="1858"/>
        <v>0</v>
      </c>
      <c r="CJ1233" t="b">
        <f t="shared" si="1859"/>
        <v>0</v>
      </c>
      <c r="CK1233" t="b">
        <f t="shared" si="1860"/>
        <v>0</v>
      </c>
      <c r="CL1233" t="b">
        <f t="shared" si="1861"/>
        <v>0</v>
      </c>
      <c r="CM1233" t="b">
        <f t="shared" si="1862"/>
        <v>0</v>
      </c>
      <c r="CN1233" t="b">
        <f t="shared" si="1863"/>
        <v>0</v>
      </c>
      <c r="CO1233" t="b">
        <f t="shared" si="1864"/>
        <v>0</v>
      </c>
      <c r="CP1233" t="b">
        <f t="shared" si="1865"/>
        <v>0</v>
      </c>
      <c r="CQ1233" t="b">
        <f t="shared" si="1866"/>
        <v>0</v>
      </c>
      <c r="CR1233" t="b">
        <f t="shared" si="1867"/>
        <v>0</v>
      </c>
      <c r="CS1233" t="b">
        <f t="shared" si="1868"/>
        <v>0</v>
      </c>
      <c r="CT1233" t="b">
        <f t="shared" si="1869"/>
        <v>0</v>
      </c>
      <c r="CU1233" t="b">
        <f t="shared" si="1870"/>
        <v>0</v>
      </c>
      <c r="CV1233" t="b">
        <f t="shared" si="1871"/>
        <v>0</v>
      </c>
      <c r="CW1233" t="b">
        <f t="shared" si="1872"/>
        <v>0</v>
      </c>
      <c r="CX1233" t="b">
        <f t="shared" si="1873"/>
        <v>0</v>
      </c>
      <c r="CY1233" t="b">
        <f t="shared" si="1874"/>
        <v>0</v>
      </c>
      <c r="CZ1233" t="b">
        <f t="shared" si="1875"/>
        <v>0</v>
      </c>
      <c r="DA1233" t="b">
        <f t="shared" si="1876"/>
        <v>0</v>
      </c>
      <c r="DB1233" t="b">
        <f t="shared" si="1877"/>
        <v>0</v>
      </c>
      <c r="DC1233" t="b">
        <f t="shared" si="1878"/>
        <v>0</v>
      </c>
      <c r="DD1233" t="b">
        <f t="shared" si="1879"/>
        <v>0</v>
      </c>
    </row>
    <row r="1234" spans="1:108">
      <c r="A1234" t="s">
        <v>3131</v>
      </c>
      <c r="B1234" t="s">
        <v>3130</v>
      </c>
      <c r="C1234" t="s">
        <v>3130</v>
      </c>
      <c r="E1234" t="s">
        <v>6099</v>
      </c>
      <c r="F1234" t="s">
        <v>6097</v>
      </c>
      <c r="G1234" t="s">
        <v>3097</v>
      </c>
      <c r="H1234" t="s">
        <v>7444</v>
      </c>
      <c r="I1234" t="s">
        <v>7417</v>
      </c>
      <c r="J1234" t="s">
        <v>16</v>
      </c>
      <c r="K1234" t="s">
        <v>16</v>
      </c>
      <c r="L1234" t="s">
        <v>7117</v>
      </c>
      <c r="M1234" t="s">
        <v>221</v>
      </c>
      <c r="N1234" t="s">
        <v>3132</v>
      </c>
      <c r="O1234" t="b">
        <f t="shared" si="1786"/>
        <v>1</v>
      </c>
      <c r="P1234" t="b">
        <f t="shared" si="1787"/>
        <v>1</v>
      </c>
      <c r="Q1234" t="b">
        <f t="shared" si="1788"/>
        <v>0</v>
      </c>
      <c r="R1234" t="b">
        <f t="shared" si="1789"/>
        <v>0</v>
      </c>
      <c r="S1234" t="b">
        <f t="shared" si="1790"/>
        <v>1</v>
      </c>
      <c r="T1234" t="b">
        <f t="shared" si="1791"/>
        <v>1</v>
      </c>
      <c r="U1234" t="b">
        <f t="shared" si="1792"/>
        <v>0</v>
      </c>
      <c r="V1234" t="b">
        <f t="shared" si="1793"/>
        <v>1</v>
      </c>
      <c r="W1234" t="b">
        <f t="shared" si="1794"/>
        <v>1</v>
      </c>
      <c r="X1234" t="b">
        <f t="shared" si="1795"/>
        <v>0</v>
      </c>
      <c r="Y1234" t="b">
        <f t="shared" si="1796"/>
        <v>0</v>
      </c>
      <c r="Z1234" t="b">
        <f t="shared" si="1797"/>
        <v>0</v>
      </c>
      <c r="AA1234" t="b">
        <f t="shared" si="1798"/>
        <v>1</v>
      </c>
      <c r="AB1234" t="b">
        <f t="shared" si="1799"/>
        <v>1</v>
      </c>
      <c r="AC1234" t="b">
        <f t="shared" si="1800"/>
        <v>0</v>
      </c>
      <c r="AD1234" t="b">
        <f t="shared" si="1801"/>
        <v>0</v>
      </c>
      <c r="AE1234" t="b">
        <f t="shared" si="1802"/>
        <v>0</v>
      </c>
      <c r="AF1234" t="b">
        <f t="shared" si="1803"/>
        <v>0</v>
      </c>
      <c r="AG1234" t="b">
        <f t="shared" si="1804"/>
        <v>0</v>
      </c>
      <c r="AH1234" t="b">
        <f t="shared" si="1805"/>
        <v>0</v>
      </c>
      <c r="AI1234" t="b">
        <f t="shared" si="1806"/>
        <v>0</v>
      </c>
      <c r="AJ1234" t="b">
        <f t="shared" si="1807"/>
        <v>0</v>
      </c>
      <c r="AK1234" t="b">
        <f t="shared" si="1808"/>
        <v>0</v>
      </c>
      <c r="AL1234" t="b">
        <f t="shared" si="1809"/>
        <v>0</v>
      </c>
      <c r="AM1234" t="b">
        <f t="shared" si="1810"/>
        <v>0</v>
      </c>
      <c r="AN1234" t="b">
        <f t="shared" si="1811"/>
        <v>0</v>
      </c>
      <c r="AO1234" t="b">
        <f t="shared" si="1812"/>
        <v>0</v>
      </c>
      <c r="AP1234" t="b">
        <f t="shared" si="1813"/>
        <v>0</v>
      </c>
      <c r="AQ1234" t="b">
        <f t="shared" si="1814"/>
        <v>0</v>
      </c>
      <c r="AR1234" t="b">
        <f t="shared" si="1815"/>
        <v>0</v>
      </c>
      <c r="AS1234" t="b">
        <f t="shared" si="1816"/>
        <v>0</v>
      </c>
      <c r="AT1234" t="b">
        <f t="shared" si="1817"/>
        <v>0</v>
      </c>
      <c r="AU1234" t="b">
        <f t="shared" si="1818"/>
        <v>0</v>
      </c>
      <c r="AV1234" t="b">
        <f t="shared" si="1819"/>
        <v>0</v>
      </c>
      <c r="AW1234" t="b">
        <f t="shared" si="1820"/>
        <v>0</v>
      </c>
      <c r="AX1234" t="b">
        <f t="shared" si="1821"/>
        <v>0</v>
      </c>
      <c r="AY1234" t="b">
        <f t="shared" si="1822"/>
        <v>0</v>
      </c>
      <c r="AZ1234" t="b">
        <f t="shared" si="1823"/>
        <v>0</v>
      </c>
      <c r="BA1234" t="b">
        <f t="shared" si="1824"/>
        <v>1</v>
      </c>
      <c r="BB1234" t="b">
        <f t="shared" si="1825"/>
        <v>0</v>
      </c>
      <c r="BC1234" t="b">
        <f t="shared" si="1826"/>
        <v>0</v>
      </c>
      <c r="BD1234" t="b">
        <f t="shared" si="1827"/>
        <v>0</v>
      </c>
      <c r="BE1234" t="b">
        <f t="shared" si="1828"/>
        <v>0</v>
      </c>
      <c r="BF1234" t="b">
        <f t="shared" si="1829"/>
        <v>0</v>
      </c>
      <c r="BG1234" t="b">
        <f t="shared" si="1830"/>
        <v>0</v>
      </c>
      <c r="BH1234" t="b">
        <f t="shared" si="1831"/>
        <v>0</v>
      </c>
      <c r="BI1234" t="b">
        <f t="shared" si="1832"/>
        <v>0</v>
      </c>
      <c r="BJ1234" t="b">
        <f t="shared" si="1833"/>
        <v>0</v>
      </c>
      <c r="BK1234" t="b">
        <f t="shared" si="1834"/>
        <v>0</v>
      </c>
      <c r="BL1234" t="b">
        <f t="shared" si="1835"/>
        <v>1</v>
      </c>
      <c r="BM1234" t="b">
        <f t="shared" si="1836"/>
        <v>0</v>
      </c>
      <c r="BN1234" t="b">
        <f t="shared" si="1837"/>
        <v>0</v>
      </c>
      <c r="BO1234" t="b">
        <f t="shared" si="1838"/>
        <v>1</v>
      </c>
      <c r="BP1234" t="b">
        <f t="shared" si="1839"/>
        <v>0</v>
      </c>
      <c r="BQ1234" t="b">
        <f t="shared" si="1840"/>
        <v>0</v>
      </c>
      <c r="BR1234" t="b">
        <f t="shared" si="1841"/>
        <v>0</v>
      </c>
      <c r="BS1234" t="b">
        <f t="shared" si="1842"/>
        <v>0</v>
      </c>
      <c r="BT1234" t="b">
        <f t="shared" si="1843"/>
        <v>0</v>
      </c>
      <c r="BU1234" t="b">
        <f t="shared" si="1844"/>
        <v>0</v>
      </c>
      <c r="BV1234" t="b">
        <f t="shared" si="1845"/>
        <v>0</v>
      </c>
      <c r="BW1234" t="b">
        <f t="shared" si="1846"/>
        <v>0</v>
      </c>
      <c r="BX1234" t="b">
        <f t="shared" si="1847"/>
        <v>0</v>
      </c>
      <c r="BY1234" t="b">
        <f t="shared" si="1848"/>
        <v>0</v>
      </c>
      <c r="BZ1234" t="b">
        <f t="shared" si="1849"/>
        <v>0</v>
      </c>
      <c r="CA1234" t="b">
        <f t="shared" si="1850"/>
        <v>0</v>
      </c>
      <c r="CB1234" t="b">
        <f t="shared" si="1851"/>
        <v>0</v>
      </c>
      <c r="CC1234" t="b">
        <f t="shared" si="1852"/>
        <v>0</v>
      </c>
      <c r="CD1234" t="b">
        <f t="shared" si="1853"/>
        <v>0</v>
      </c>
      <c r="CE1234" t="b">
        <f t="shared" si="1854"/>
        <v>0</v>
      </c>
      <c r="CF1234" t="b">
        <f t="shared" si="1855"/>
        <v>1</v>
      </c>
      <c r="CG1234" t="b">
        <f t="shared" si="1856"/>
        <v>0</v>
      </c>
      <c r="CH1234" t="b">
        <f t="shared" si="1857"/>
        <v>1</v>
      </c>
      <c r="CI1234" t="b">
        <f t="shared" si="1858"/>
        <v>0</v>
      </c>
      <c r="CJ1234" t="b">
        <f t="shared" si="1859"/>
        <v>0</v>
      </c>
      <c r="CK1234" t="b">
        <f t="shared" si="1860"/>
        <v>0</v>
      </c>
      <c r="CL1234" t="b">
        <f t="shared" si="1861"/>
        <v>0</v>
      </c>
      <c r="CM1234" t="b">
        <f t="shared" si="1862"/>
        <v>0</v>
      </c>
      <c r="CN1234" t="b">
        <f t="shared" si="1863"/>
        <v>0</v>
      </c>
      <c r="CO1234" t="b">
        <f t="shared" si="1864"/>
        <v>0</v>
      </c>
      <c r="CP1234" t="b">
        <f t="shared" si="1865"/>
        <v>0</v>
      </c>
      <c r="CQ1234" t="b">
        <f t="shared" si="1866"/>
        <v>0</v>
      </c>
      <c r="CR1234" t="b">
        <f t="shared" si="1867"/>
        <v>0</v>
      </c>
      <c r="CS1234" t="b">
        <f t="shared" si="1868"/>
        <v>0</v>
      </c>
      <c r="CT1234" t="b">
        <f t="shared" si="1869"/>
        <v>0</v>
      </c>
      <c r="CU1234" t="b">
        <f t="shared" si="1870"/>
        <v>0</v>
      </c>
      <c r="CV1234" t="b">
        <f t="shared" si="1871"/>
        <v>0</v>
      </c>
      <c r="CW1234" t="b">
        <f t="shared" si="1872"/>
        <v>0</v>
      </c>
      <c r="CX1234" t="b">
        <f t="shared" si="1873"/>
        <v>0</v>
      </c>
      <c r="CY1234" t="b">
        <f t="shared" si="1874"/>
        <v>0</v>
      </c>
      <c r="CZ1234" t="b">
        <f t="shared" si="1875"/>
        <v>0</v>
      </c>
      <c r="DA1234" t="b">
        <f t="shared" si="1876"/>
        <v>0</v>
      </c>
      <c r="DB1234" t="b">
        <f t="shared" si="1877"/>
        <v>0</v>
      </c>
      <c r="DC1234" t="b">
        <f t="shared" si="1878"/>
        <v>0</v>
      </c>
      <c r="DD1234" t="b">
        <f t="shared" si="1879"/>
        <v>0</v>
      </c>
    </row>
    <row r="1235" spans="1:108">
      <c r="A1235" t="s">
        <v>3133</v>
      </c>
      <c r="B1235" t="s">
        <v>7413</v>
      </c>
      <c r="C1235" t="s">
        <v>3130</v>
      </c>
      <c r="E1235" t="s">
        <v>6099</v>
      </c>
      <c r="F1235" t="s">
        <v>6097</v>
      </c>
      <c r="G1235" t="s">
        <v>3097</v>
      </c>
      <c r="H1235" t="s">
        <v>7444</v>
      </c>
      <c r="I1235" t="s">
        <v>7417</v>
      </c>
      <c r="J1235" t="s">
        <v>108</v>
      </c>
      <c r="K1235" t="s">
        <v>109</v>
      </c>
      <c r="L1235" t="s">
        <v>7118</v>
      </c>
      <c r="M1235" t="s">
        <v>6079</v>
      </c>
      <c r="N1235" t="s">
        <v>3134</v>
      </c>
      <c r="O1235" t="b">
        <f t="shared" si="1786"/>
        <v>0</v>
      </c>
      <c r="P1235" t="b">
        <f t="shared" si="1787"/>
        <v>1</v>
      </c>
      <c r="Q1235" t="b">
        <f t="shared" si="1788"/>
        <v>0</v>
      </c>
      <c r="R1235" t="b">
        <f t="shared" si="1789"/>
        <v>1</v>
      </c>
      <c r="S1235" t="b">
        <f t="shared" si="1790"/>
        <v>0</v>
      </c>
      <c r="T1235" t="b">
        <f t="shared" si="1791"/>
        <v>0</v>
      </c>
      <c r="U1235" t="b">
        <f t="shared" si="1792"/>
        <v>0</v>
      </c>
      <c r="V1235" t="b">
        <f t="shared" si="1793"/>
        <v>1</v>
      </c>
      <c r="W1235" t="b">
        <f t="shared" si="1794"/>
        <v>0</v>
      </c>
      <c r="X1235" t="b">
        <f t="shared" si="1795"/>
        <v>0</v>
      </c>
      <c r="Y1235" t="b">
        <f t="shared" si="1796"/>
        <v>1</v>
      </c>
      <c r="Z1235" t="b">
        <f t="shared" si="1797"/>
        <v>1</v>
      </c>
      <c r="AA1235" t="b">
        <f t="shared" si="1798"/>
        <v>1</v>
      </c>
      <c r="AB1235" t="b">
        <f t="shared" si="1799"/>
        <v>0</v>
      </c>
      <c r="AC1235" t="b">
        <f t="shared" si="1800"/>
        <v>0</v>
      </c>
      <c r="AD1235" t="b">
        <f t="shared" si="1801"/>
        <v>0</v>
      </c>
      <c r="AE1235" t="b">
        <f t="shared" si="1802"/>
        <v>0</v>
      </c>
      <c r="AF1235" t="b">
        <f t="shared" si="1803"/>
        <v>0</v>
      </c>
      <c r="AG1235" t="b">
        <f t="shared" si="1804"/>
        <v>0</v>
      </c>
      <c r="AH1235" t="b">
        <f t="shared" si="1805"/>
        <v>0</v>
      </c>
      <c r="AI1235" t="b">
        <f t="shared" si="1806"/>
        <v>0</v>
      </c>
      <c r="AJ1235" t="b">
        <f t="shared" si="1807"/>
        <v>0</v>
      </c>
      <c r="AK1235" t="b">
        <f t="shared" si="1808"/>
        <v>1</v>
      </c>
      <c r="AL1235" t="b">
        <f t="shared" si="1809"/>
        <v>0</v>
      </c>
      <c r="AM1235" t="b">
        <f t="shared" si="1810"/>
        <v>0</v>
      </c>
      <c r="AN1235" t="b">
        <f t="shared" si="1811"/>
        <v>0</v>
      </c>
      <c r="AO1235" t="b">
        <f t="shared" si="1812"/>
        <v>0</v>
      </c>
      <c r="AP1235" t="b">
        <f t="shared" si="1813"/>
        <v>0</v>
      </c>
      <c r="AQ1235" t="b">
        <f t="shared" si="1814"/>
        <v>0</v>
      </c>
      <c r="AR1235" t="b">
        <f t="shared" si="1815"/>
        <v>0</v>
      </c>
      <c r="AS1235" t="b">
        <f t="shared" si="1816"/>
        <v>0</v>
      </c>
      <c r="AT1235" t="b">
        <f t="shared" si="1817"/>
        <v>0</v>
      </c>
      <c r="AU1235" t="b">
        <f t="shared" si="1818"/>
        <v>0</v>
      </c>
      <c r="AV1235" t="b">
        <f t="shared" si="1819"/>
        <v>0</v>
      </c>
      <c r="AW1235" t="b">
        <f t="shared" si="1820"/>
        <v>0</v>
      </c>
      <c r="AX1235" t="b">
        <f t="shared" si="1821"/>
        <v>0</v>
      </c>
      <c r="AY1235" t="b">
        <f t="shared" si="1822"/>
        <v>0</v>
      </c>
      <c r="AZ1235" t="b">
        <f t="shared" si="1823"/>
        <v>0</v>
      </c>
      <c r="BA1235" t="b">
        <f t="shared" si="1824"/>
        <v>0</v>
      </c>
      <c r="BB1235" t="b">
        <f t="shared" si="1825"/>
        <v>0</v>
      </c>
      <c r="BC1235" t="b">
        <f t="shared" si="1826"/>
        <v>0</v>
      </c>
      <c r="BD1235" t="b">
        <f t="shared" si="1827"/>
        <v>0</v>
      </c>
      <c r="BE1235" t="b">
        <f t="shared" si="1828"/>
        <v>0</v>
      </c>
      <c r="BF1235" t="b">
        <f t="shared" si="1829"/>
        <v>0</v>
      </c>
      <c r="BG1235" t="b">
        <f t="shared" si="1830"/>
        <v>0</v>
      </c>
      <c r="BH1235" t="b">
        <f t="shared" si="1831"/>
        <v>0</v>
      </c>
      <c r="BI1235" t="b">
        <f t="shared" si="1832"/>
        <v>0</v>
      </c>
      <c r="BJ1235" t="b">
        <f t="shared" si="1833"/>
        <v>0</v>
      </c>
      <c r="BK1235" t="b">
        <f t="shared" si="1834"/>
        <v>0</v>
      </c>
      <c r="BL1235" t="b">
        <f t="shared" si="1835"/>
        <v>0</v>
      </c>
      <c r="BM1235" t="b">
        <f t="shared" si="1836"/>
        <v>0</v>
      </c>
      <c r="BN1235" t="b">
        <f t="shared" si="1837"/>
        <v>0</v>
      </c>
      <c r="BO1235" t="b">
        <f t="shared" si="1838"/>
        <v>1</v>
      </c>
      <c r="BP1235" t="b">
        <f t="shared" si="1839"/>
        <v>0</v>
      </c>
      <c r="BQ1235" t="b">
        <f t="shared" si="1840"/>
        <v>0</v>
      </c>
      <c r="BR1235" t="b">
        <f t="shared" si="1841"/>
        <v>0</v>
      </c>
      <c r="BS1235" t="b">
        <f t="shared" si="1842"/>
        <v>0</v>
      </c>
      <c r="BT1235" t="b">
        <f t="shared" si="1843"/>
        <v>0</v>
      </c>
      <c r="BU1235" t="b">
        <f t="shared" si="1844"/>
        <v>0</v>
      </c>
      <c r="BV1235" t="b">
        <f t="shared" si="1845"/>
        <v>0</v>
      </c>
      <c r="BW1235" t="b">
        <f t="shared" si="1846"/>
        <v>0</v>
      </c>
      <c r="BX1235" t="b">
        <f t="shared" si="1847"/>
        <v>0</v>
      </c>
      <c r="BY1235" t="b">
        <f t="shared" si="1848"/>
        <v>0</v>
      </c>
      <c r="BZ1235" t="b">
        <f t="shared" si="1849"/>
        <v>0</v>
      </c>
      <c r="CA1235" t="b">
        <f t="shared" si="1850"/>
        <v>0</v>
      </c>
      <c r="CB1235" t="b">
        <f t="shared" si="1851"/>
        <v>0</v>
      </c>
      <c r="CC1235" t="b">
        <f t="shared" si="1852"/>
        <v>0</v>
      </c>
      <c r="CD1235" t="b">
        <f t="shared" si="1853"/>
        <v>0</v>
      </c>
      <c r="CE1235" t="b">
        <f t="shared" si="1854"/>
        <v>0</v>
      </c>
      <c r="CF1235" t="b">
        <f t="shared" si="1855"/>
        <v>0</v>
      </c>
      <c r="CG1235" t="b">
        <f t="shared" si="1856"/>
        <v>0</v>
      </c>
      <c r="CH1235" t="b">
        <f t="shared" si="1857"/>
        <v>0</v>
      </c>
      <c r="CI1235" t="b">
        <f t="shared" si="1858"/>
        <v>0</v>
      </c>
      <c r="CJ1235" t="b">
        <f t="shared" si="1859"/>
        <v>0</v>
      </c>
      <c r="CK1235" t="b">
        <f t="shared" si="1860"/>
        <v>0</v>
      </c>
      <c r="CL1235" t="b">
        <f t="shared" si="1861"/>
        <v>0</v>
      </c>
      <c r="CM1235" t="b">
        <f t="shared" si="1862"/>
        <v>0</v>
      </c>
      <c r="CN1235" t="b">
        <f t="shared" si="1863"/>
        <v>0</v>
      </c>
      <c r="CO1235" t="b">
        <f t="shared" si="1864"/>
        <v>0</v>
      </c>
      <c r="CP1235" t="b">
        <f t="shared" si="1865"/>
        <v>0</v>
      </c>
      <c r="CQ1235" t="b">
        <f t="shared" si="1866"/>
        <v>0</v>
      </c>
      <c r="CR1235" t="b">
        <f t="shared" si="1867"/>
        <v>0</v>
      </c>
      <c r="CS1235" t="b">
        <f t="shared" si="1868"/>
        <v>0</v>
      </c>
      <c r="CT1235" t="b">
        <f t="shared" si="1869"/>
        <v>0</v>
      </c>
      <c r="CU1235" t="b">
        <f t="shared" si="1870"/>
        <v>0</v>
      </c>
      <c r="CV1235" t="b">
        <f t="shared" si="1871"/>
        <v>0</v>
      </c>
      <c r="CW1235" t="b">
        <f t="shared" si="1872"/>
        <v>0</v>
      </c>
      <c r="CX1235" t="b">
        <f t="shared" si="1873"/>
        <v>0</v>
      </c>
      <c r="CY1235" t="b">
        <f t="shared" si="1874"/>
        <v>0</v>
      </c>
      <c r="CZ1235" t="b">
        <f t="shared" si="1875"/>
        <v>0</v>
      </c>
      <c r="DA1235" t="b">
        <f t="shared" si="1876"/>
        <v>0</v>
      </c>
      <c r="DB1235" t="b">
        <f t="shared" si="1877"/>
        <v>0</v>
      </c>
      <c r="DC1235" t="b">
        <f t="shared" si="1878"/>
        <v>0</v>
      </c>
      <c r="DD1235" t="b">
        <f t="shared" si="1879"/>
        <v>0</v>
      </c>
    </row>
    <row r="1236" spans="1:108">
      <c r="A1236" s="4" t="s">
        <v>3135</v>
      </c>
      <c r="B1236" t="s">
        <v>7413</v>
      </c>
      <c r="C1236" t="s">
        <v>3130</v>
      </c>
      <c r="D1236" s="4"/>
      <c r="E1236" s="4" t="s">
        <v>6099</v>
      </c>
      <c r="F1236" t="s">
        <v>6097</v>
      </c>
      <c r="G1236" t="s">
        <v>3097</v>
      </c>
      <c r="H1236" t="s">
        <v>7444</v>
      </c>
      <c r="I1236" t="s">
        <v>7417</v>
      </c>
      <c r="J1236" s="4" t="s">
        <v>16</v>
      </c>
      <c r="K1236" s="4" t="s">
        <v>16</v>
      </c>
      <c r="L1236" s="4" t="s">
        <v>7119</v>
      </c>
      <c r="M1236" t="s">
        <v>6079</v>
      </c>
      <c r="N1236" s="4" t="s">
        <v>3136</v>
      </c>
      <c r="O1236" s="4" t="b">
        <f t="shared" si="1786"/>
        <v>1</v>
      </c>
      <c r="P1236" s="4" t="b">
        <f t="shared" si="1787"/>
        <v>0</v>
      </c>
      <c r="Q1236" s="4" t="b">
        <f t="shared" si="1788"/>
        <v>0</v>
      </c>
      <c r="R1236" s="4" t="b">
        <f t="shared" si="1789"/>
        <v>1</v>
      </c>
      <c r="S1236" s="4" t="b">
        <f t="shared" si="1790"/>
        <v>1</v>
      </c>
      <c r="T1236" s="4" t="b">
        <f t="shared" si="1791"/>
        <v>0</v>
      </c>
      <c r="U1236" s="4" t="b">
        <f t="shared" si="1792"/>
        <v>1</v>
      </c>
      <c r="V1236" s="4" t="b">
        <f t="shared" si="1793"/>
        <v>0</v>
      </c>
      <c r="W1236" s="4" t="b">
        <f t="shared" si="1794"/>
        <v>1</v>
      </c>
      <c r="X1236" s="4" t="b">
        <f t="shared" si="1795"/>
        <v>1</v>
      </c>
      <c r="Y1236" s="4" t="b">
        <f t="shared" si="1796"/>
        <v>0</v>
      </c>
      <c r="Z1236" s="4" t="b">
        <f t="shared" si="1797"/>
        <v>0</v>
      </c>
      <c r="AA1236" s="4" t="b">
        <f t="shared" si="1798"/>
        <v>0</v>
      </c>
      <c r="AB1236" s="4" t="b">
        <f t="shared" si="1799"/>
        <v>1</v>
      </c>
      <c r="AC1236" s="4" t="b">
        <f t="shared" si="1800"/>
        <v>0</v>
      </c>
      <c r="AD1236" s="4" t="b">
        <f t="shared" si="1801"/>
        <v>0</v>
      </c>
      <c r="AE1236" s="4" t="b">
        <f t="shared" si="1802"/>
        <v>0</v>
      </c>
      <c r="AF1236" s="4" t="b">
        <f t="shared" si="1803"/>
        <v>0</v>
      </c>
      <c r="AG1236" s="4" t="b">
        <f t="shared" si="1804"/>
        <v>0</v>
      </c>
      <c r="AH1236" s="4" t="b">
        <f t="shared" si="1805"/>
        <v>0</v>
      </c>
      <c r="AI1236" s="4" t="b">
        <f t="shared" si="1806"/>
        <v>0</v>
      </c>
      <c r="AJ1236" s="4" t="b">
        <f t="shared" si="1807"/>
        <v>0</v>
      </c>
      <c r="AK1236" s="4" t="b">
        <f t="shared" si="1808"/>
        <v>0</v>
      </c>
      <c r="AL1236" s="4" t="b">
        <f t="shared" si="1809"/>
        <v>0</v>
      </c>
      <c r="AM1236" s="4" t="b">
        <f t="shared" si="1810"/>
        <v>0</v>
      </c>
      <c r="AN1236" s="4" t="b">
        <f t="shared" si="1811"/>
        <v>0</v>
      </c>
      <c r="AO1236" s="4" t="b">
        <f t="shared" si="1812"/>
        <v>0</v>
      </c>
      <c r="AP1236" s="4" t="b">
        <f t="shared" si="1813"/>
        <v>0</v>
      </c>
      <c r="AQ1236" s="4" t="b">
        <f t="shared" si="1814"/>
        <v>0</v>
      </c>
      <c r="AR1236" s="4" t="b">
        <f t="shared" si="1815"/>
        <v>0</v>
      </c>
      <c r="AS1236" s="4" t="b">
        <f t="shared" si="1816"/>
        <v>0</v>
      </c>
      <c r="AT1236" s="4" t="b">
        <f t="shared" si="1817"/>
        <v>0</v>
      </c>
      <c r="AU1236" s="4" t="b">
        <f t="shared" si="1818"/>
        <v>0</v>
      </c>
      <c r="AV1236" s="4" t="b">
        <f t="shared" si="1819"/>
        <v>0</v>
      </c>
      <c r="AW1236" s="4" t="b">
        <f t="shared" si="1820"/>
        <v>0</v>
      </c>
      <c r="AX1236" s="4" t="b">
        <f t="shared" si="1821"/>
        <v>0</v>
      </c>
      <c r="AY1236" s="4" t="b">
        <f t="shared" si="1822"/>
        <v>0</v>
      </c>
      <c r="AZ1236" s="4" t="b">
        <f t="shared" si="1823"/>
        <v>0</v>
      </c>
      <c r="BA1236" s="4" t="b">
        <f t="shared" si="1824"/>
        <v>1</v>
      </c>
      <c r="BB1236" s="4" t="b">
        <f t="shared" si="1825"/>
        <v>0</v>
      </c>
      <c r="BC1236" s="4" t="b">
        <f t="shared" si="1826"/>
        <v>0</v>
      </c>
      <c r="BD1236" s="4" t="b">
        <f t="shared" si="1827"/>
        <v>0</v>
      </c>
      <c r="BE1236" s="4" t="b">
        <f t="shared" si="1828"/>
        <v>1</v>
      </c>
      <c r="BF1236" s="4" t="b">
        <f t="shared" si="1829"/>
        <v>1</v>
      </c>
      <c r="BG1236" s="4" t="b">
        <f t="shared" si="1830"/>
        <v>0</v>
      </c>
      <c r="BH1236" s="4" t="b">
        <f t="shared" si="1831"/>
        <v>0</v>
      </c>
      <c r="BI1236" s="4" t="b">
        <f t="shared" si="1832"/>
        <v>0</v>
      </c>
      <c r="BJ1236" s="4" t="b">
        <f t="shared" si="1833"/>
        <v>0</v>
      </c>
      <c r="BK1236" s="4" t="b">
        <f t="shared" si="1834"/>
        <v>0</v>
      </c>
      <c r="BL1236" s="4" t="b">
        <f t="shared" si="1835"/>
        <v>1</v>
      </c>
      <c r="BM1236" s="4" t="b">
        <f t="shared" si="1836"/>
        <v>0</v>
      </c>
      <c r="BN1236" s="4" t="b">
        <f t="shared" si="1837"/>
        <v>0</v>
      </c>
      <c r="BO1236" s="4" t="b">
        <f t="shared" si="1838"/>
        <v>0</v>
      </c>
      <c r="BP1236" s="4" t="b">
        <f t="shared" si="1839"/>
        <v>0</v>
      </c>
      <c r="BQ1236" s="4" t="b">
        <f t="shared" si="1840"/>
        <v>1</v>
      </c>
      <c r="BR1236" s="4" t="b">
        <f t="shared" si="1841"/>
        <v>0</v>
      </c>
      <c r="BS1236" s="4" t="b">
        <f t="shared" si="1842"/>
        <v>1</v>
      </c>
      <c r="BT1236" s="4" t="b">
        <f t="shared" si="1843"/>
        <v>0</v>
      </c>
      <c r="BU1236" s="4" t="b">
        <f t="shared" si="1844"/>
        <v>0</v>
      </c>
      <c r="BV1236" s="4" t="b">
        <f t="shared" si="1845"/>
        <v>0</v>
      </c>
      <c r="BW1236" s="4" t="b">
        <f t="shared" si="1846"/>
        <v>0</v>
      </c>
      <c r="BX1236" s="4" t="b">
        <f t="shared" si="1847"/>
        <v>0</v>
      </c>
      <c r="BY1236" s="4" t="b">
        <f t="shared" si="1848"/>
        <v>0</v>
      </c>
      <c r="BZ1236" s="4" t="b">
        <f t="shared" si="1849"/>
        <v>0</v>
      </c>
      <c r="CA1236" s="4" t="b">
        <f t="shared" si="1850"/>
        <v>0</v>
      </c>
      <c r="CB1236" s="4" t="b">
        <f t="shared" si="1851"/>
        <v>0</v>
      </c>
      <c r="CC1236" s="4" t="b">
        <f t="shared" si="1852"/>
        <v>0</v>
      </c>
      <c r="CD1236" s="4" t="b">
        <f t="shared" si="1853"/>
        <v>0</v>
      </c>
      <c r="CE1236" s="4" t="b">
        <f t="shared" si="1854"/>
        <v>0</v>
      </c>
      <c r="CF1236" s="4" t="b">
        <f t="shared" si="1855"/>
        <v>0</v>
      </c>
      <c r="CG1236" s="4" t="b">
        <f t="shared" si="1856"/>
        <v>1</v>
      </c>
      <c r="CH1236" s="4" t="b">
        <f t="shared" si="1857"/>
        <v>0</v>
      </c>
      <c r="CI1236" s="4" t="b">
        <f t="shared" si="1858"/>
        <v>0</v>
      </c>
      <c r="CJ1236" s="4" t="b">
        <f t="shared" si="1859"/>
        <v>0</v>
      </c>
      <c r="CK1236" s="4" t="b">
        <f t="shared" si="1860"/>
        <v>0</v>
      </c>
      <c r="CL1236" s="4" t="b">
        <f t="shared" si="1861"/>
        <v>0</v>
      </c>
      <c r="CM1236" s="4" t="b">
        <f t="shared" si="1862"/>
        <v>0</v>
      </c>
      <c r="CN1236" s="4" t="b">
        <f t="shared" si="1863"/>
        <v>0</v>
      </c>
      <c r="CO1236" s="4" t="b">
        <f t="shared" si="1864"/>
        <v>0</v>
      </c>
      <c r="CP1236" s="4" t="b">
        <f t="shared" si="1865"/>
        <v>0</v>
      </c>
      <c r="CQ1236" s="4" t="b">
        <f t="shared" si="1866"/>
        <v>0</v>
      </c>
      <c r="CR1236" s="4" t="b">
        <f t="shared" si="1867"/>
        <v>0</v>
      </c>
      <c r="CS1236" s="4" t="b">
        <f t="shared" si="1868"/>
        <v>0</v>
      </c>
      <c r="CT1236" s="4" t="b">
        <f t="shared" si="1869"/>
        <v>0</v>
      </c>
      <c r="CU1236" s="4" t="b">
        <f t="shared" si="1870"/>
        <v>0</v>
      </c>
      <c r="CV1236" s="4" t="b">
        <f t="shared" si="1871"/>
        <v>0</v>
      </c>
      <c r="CW1236" s="4" t="b">
        <f t="shared" si="1872"/>
        <v>0</v>
      </c>
      <c r="CX1236" s="4" t="b">
        <f t="shared" si="1873"/>
        <v>0</v>
      </c>
      <c r="CY1236" s="4" t="b">
        <f t="shared" si="1874"/>
        <v>1</v>
      </c>
      <c r="CZ1236" s="4" t="b">
        <f t="shared" si="1875"/>
        <v>0</v>
      </c>
      <c r="DA1236" s="4" t="b">
        <f t="shared" si="1876"/>
        <v>0</v>
      </c>
      <c r="DB1236" s="4" t="b">
        <f t="shared" si="1877"/>
        <v>0</v>
      </c>
      <c r="DC1236" s="4" t="b">
        <f t="shared" si="1878"/>
        <v>0</v>
      </c>
      <c r="DD1236" s="4" t="b">
        <f t="shared" si="1879"/>
        <v>0</v>
      </c>
    </row>
    <row r="1237" spans="1:108">
      <c r="A1237" s="95" t="s">
        <v>5887</v>
      </c>
      <c r="B1237" t="s">
        <v>7413</v>
      </c>
      <c r="C1237" t="s">
        <v>3130</v>
      </c>
      <c r="D1237" s="4"/>
      <c r="E1237" s="4" t="s">
        <v>6099</v>
      </c>
      <c r="F1237" t="s">
        <v>6097</v>
      </c>
      <c r="G1237" t="s">
        <v>3097</v>
      </c>
      <c r="H1237" t="s">
        <v>7444</v>
      </c>
      <c r="I1237" t="s">
        <v>7417</v>
      </c>
      <c r="J1237" s="94" t="s">
        <v>108</v>
      </c>
      <c r="K1237" s="94" t="s">
        <v>109</v>
      </c>
      <c r="L1237" s="94" t="s">
        <v>7939</v>
      </c>
      <c r="N1237" s="94" t="s">
        <v>28</v>
      </c>
      <c r="O1237" s="4" t="b">
        <f>OR(ISNUMBER(FIND("Adana",N1237)),ISNUMBER(FIND("Hatay",N1237)),ISNUMBER(FIND("Kahramanmaraş",N1237)),ISNUMBER(FIND("Mersin",N1237)),ISNUMBER(FIND("Osmaniye",N1237)),ISNUMBER(FIND("Adıyaman",N1237)),ISNUMBER(FIND("Diyarbakır",N1237)),ISNUMBER(FIND("Gaziantep",N1237)),ISNUMBER(FIND("Mardin",N1237)),ISNUMBER(FIND("Şanlıurfa",N1237)),ISNUMBER(FIND("Siirt",N1237)),ISNUMBER(FIND("Karaman",N1237)),ISNUMBER(FIND("Niğde",N1237)),ISNUMBER(FIND("Elazığ",N1237)),ISNUMBER(FIND("Malatya",N1237)),ISNUMBER(FIND("Tunceli",N1237)))</f>
        <v>0</v>
      </c>
      <c r="P1237" s="4" t="b">
        <f>OR(ISNUMBER(FIND("Antalya",N1237)),ISNUMBER(FIND("Balıkesir",N1237)),ISNUMBER(FIND("Bursa",N1237)),ISNUMBER(FIND("Çanakkale",N1237)),ISNUMBER(FIND("İstanbul",N1237)),ISNUMBER(FIND("Kırklareli",N1237)),ISNUMBER(FIND("Tekirdağ",N1237)),ISNUMBER(FIND("Aydın",N1237)),ISNUMBER(FIND("İzmir",N1237)),ISNUMBER(FIND("Manisa",N1237)),ISNUMBER(FIND("Muğla",N1237)),ISNUMBER(FIND("Uşak",N1237)),ISNUMBER(FIND("Amasya",N1237)))</f>
        <v>1</v>
      </c>
      <c r="Q1237" s="4" t="b">
        <f>OR(ISNUMBER(FIND("Ankara",N1237)),ISNUMBER(FIND("Eskişehir",N1237)),ISNUMBER(FIND("Kayseri",N1237)),ISNUMBER(FIND("Kırşehir",N1237)),ISNUMBER(FIND("Konya",N1237)),ISNUMBER(FIND("Nevşehir",N1237)),ISNUMBER(FIND("Sivas",N1237)),ISNUMBER(FIND("Burdur",N1237)),ISNUMBER(FIND("Isparta",N1237)),ISNUMBER(FIND("Çorum",N1237)),ISNUMBER(FIND("Tokat",N1237)),ISNUMBER(FIND("Iğdır",N1237)),ISNUMBER(FIND("Van",N1237)))</f>
        <v>0</v>
      </c>
      <c r="R1237" s="4" t="b">
        <f>OR(ISNUMBER(FIND("Ağrı",N1237)),ISNUMBER(FIND("Erzincan",N1237)),ISNUMBER(FIND("Erzurum",N1237)),ISNUMBER(FIND("Kars",N1237)),ISNUMBER(FIND("Artvin",N1237)),ISNUMBER(FIND("Bolu",N1237)),ISNUMBER(FIND("Çankırı",N1237)),ISNUMBER(FIND("Düzce",N1237)),ISNUMBER(FIND("Karabük",N1237)),ISNUMBER(FIND("Kastamonu",N1237)),ISNUMBER(FIND("Ordu",N1237)),ISNUMBER(FIND("Samsun",N1237)),ISNUMBER(FIND("Sinop",N1237)),ISNUMBER(FIND("Zonguldak",N1237)),ISNUMBER(FIND("Bilecik",N1237)),ISNUMBER(FIND("Edirne",N1237)),ISNUMBER(FIND("Kocaeli",N1237)),ISNUMBER(FIND("Sakarya",N1237)),ISNUMBER(FIND("Afyonkarahisar",N1237)),ISNUMBER(FIND("Kütahya",N1237)))</f>
        <v>0</v>
      </c>
      <c r="S1237" s="4" t="b">
        <f>OR(ISNUMBER(FIND("Adana",N1237)),ISNUMBER(FIND("Antalya",N1237)),ISNUMBER(FIND("Burdur",N1237)),ISNUMBER(FIND("Hatay",N1237)),ISNUMBER(FIND("Isparta",N1237)),ISNUMBER(FIND("Kahramanmaraş",N1237)),ISNUMBER(FIND("Mersin",N1237)),ISNUMBER(FIND("Osmaniye",N1237)))</f>
        <v>0</v>
      </c>
      <c r="T1237" s="4" t="b">
        <f>OR(ISNUMBER(FIND("Afyonkarahisar",N1237)),ISNUMBER(FIND("Aydın",N1237)),ISNUMBER(FIND("Denizli",N1237)),ISNUMBER(FIND("İzmir",N1237)),ISNUMBER(FIND("Kütahya",N1237)),ISNUMBER(FIND("Manisa",N1237)),ISNUMBER(FIND("Muğla",N1237)),ISNUMBER(FIND("Uşak",N1237)))</f>
        <v>0</v>
      </c>
      <c r="U1237" s="4" t="b">
        <f>OR(ISNUMBER(FIND("Aksaray",N1237)),ISNUMBER(FIND("Ankara",N1237)),ISNUMBER(FIND("Çankırı",N1237)),ISNUMBER(FIND("Eskişehir",N1237)),ISNUMBER(FIND("Karaman",N1237)),ISNUMBER(FIND("Kayseri",N1237)),ISNUMBER(FIND("Kırıkkale",N1237)),ISNUMBER(FIND("Kırşehir",N1237)),ISNUMBER(FIND("Konya",N1237)),ISNUMBER(FIND("Nevşehir",N1237)),ISNUMBER(FIND("Niğde",N1237)),ISNUMBER(FIND("Sivas",N1237)),ISNUMBER(FIND("Yozgat",N1237)))</f>
        <v>0</v>
      </c>
      <c r="V1237" s="4" t="b">
        <f>OR(ISNUMBER(FIND("Balıkesir",N1237)),ISNUMBER(FIND("Bilecik",N1237)),ISNUMBER(FIND("Bursa",N1237)),ISNUMBER(FIND("Çanakkale",N1237)),ISNUMBER(FIND("Edirne",N1237)),ISNUMBER(FIND("İstanbul",N1237)),ISNUMBER(FIND("Kırklareli",N1237)),ISNUMBER(FIND("Kocaeli",N1237)),ISNUMBER(FIND("Sakarya",N1237)),ISNUMBER(FIND("Tekirdağ",N1237)),ISNUMBER(FIND("Yalova",N1237)))</f>
        <v>0</v>
      </c>
      <c r="W1237" s="4" t="b">
        <f>OR(ISNUMBER(FIND("Adıyaman",N1237)),ISNUMBER(FIND("Batman",N1237)),ISNUMBER(FIND("Diyarbakır",N1237)),ISNUMBER(FIND("Gaziantep",N1237)),ISNUMBER(FIND("Kilis",N1237)),ISNUMBER(FIND("Mardin",N1237)),ISNUMBER(FIND("Siirt",N1237)),ISNUMBER(FIND("Şanlıurfa",N1237)),ISNUMBER(FIND("Şırnak",N1237)))</f>
        <v>0</v>
      </c>
      <c r="X1237" s="4" t="b">
        <f>OR(ISNUMBER(FIND("Ağrı",N1237)),ISNUMBER(FIND("Ardahan",N1237)),ISNUMBER(FIND("Bingöl",N1237)),ISNUMBER(FIND("Bitlis",N1237)),ISNUMBER(FIND("Elazığ",N1237)),ISNUMBER(FIND("Erzincan",N1237)),ISNUMBER(FIND("Erzurum",N1237)),ISNUMBER(FIND("Hakkâri",N1237)),ISNUMBER(FIND("Iğdır",N1237)),ISNUMBER(FIND("Kars",N1237)),ISNUMBER(FIND("Malatya",N1237)),ISNUMBER(FIND("Muş",N1237)),ISNUMBER(FIND("Tunceli",N1237)),ISNUMBER(FIND("Van",N1237)))</f>
        <v>0</v>
      </c>
      <c r="Y1237" s="4" t="b">
        <f>OR(ISNUMBER(FIND("Amasya",N1237)),ISNUMBER(FIND("Artvin",N1237)),ISNUMBER(FIND("Bartın",N1237)),ISNUMBER(FIND("Bayburt",N1237)),ISNUMBER(FIND("Bolu",N1237)),ISNUMBER(FIND("Çorum",N1237)),ISNUMBER(FIND("Düzce",N1237)),ISNUMBER(FIND("Giresun",N1237)),ISNUMBER(FIND("Gümüşhane",N1237)),ISNUMBER(FIND("Karabük",N1237)),ISNUMBER(FIND("Kastamonu",N1237)),ISNUMBER(FIND("Ordu",N1237)),ISNUMBER(FIND("Rize",N1237)),ISNUMBER(FIND("Samsun",N1237)),ISNUMBER(FIND("Sinop",N1237)),ISNUMBER(FIND("Tokat",N1237)),ISNUMBER(FIND("Trabzon",N1237)),ISNUMBER(FIND("Zonguldak",N1237)))</f>
        <v>1</v>
      </c>
      <c r="Z1237" s="4" t="b">
        <f>OR(ISNUMBER(FIND("Artvin",N1237)),ISNUMBER(FIND("Bayburt",N1237)),ISNUMBER(FIND("Giresun",N1237)),ISNUMBER(FIND("Gümüşhane",N1237)),ISNUMBER(FIND("Ordu",N1237)),ISNUMBER(FIND("Rize",N1237)),ISNUMBER(FIND("Trabzon",N1237)))</f>
        <v>0</v>
      </c>
      <c r="AA1237" s="4" t="b">
        <f>OR(ISNUMBER(FIND("Çanakkale",N1237)),ISNUMBER(FIND("Edirne",N1237)),ISNUMBER(FIND("İstanbul",N1237)),ISNUMBER(FIND("Kırklareli",N1237)),ISNUMBER(FIND("Tekirdağ",N1237)))</f>
        <v>0</v>
      </c>
      <c r="AB1237" s="4" t="b">
        <f>ISNUMBER(FIND("Adana",N1237))</f>
        <v>0</v>
      </c>
      <c r="AC1237" s="4" t="b">
        <f>ISNUMBER(FIND("Adıyaman",N1237))</f>
        <v>0</v>
      </c>
      <c r="AD1237" s="4" t="b">
        <f>ISNUMBER(FIND("Afyonkarahisar",N1237))</f>
        <v>0</v>
      </c>
      <c r="AE1237" s="4" t="b">
        <f>ISNUMBER(FIND("Ağrı",N1237))</f>
        <v>0</v>
      </c>
      <c r="AF1237" s="4" t="b">
        <f>ISNUMBER(FIND("Aksaray",N1237))</f>
        <v>0</v>
      </c>
      <c r="AG1237" s="4" t="b">
        <f>ISNUMBER(FIND("Amasya",N1237))</f>
        <v>1</v>
      </c>
      <c r="AH1237" s="4" t="b">
        <f>ISNUMBER(FIND("Ankara",N1237))</f>
        <v>0</v>
      </c>
      <c r="AI1237" s="4" t="b">
        <f>ISNUMBER(FIND("Antalya",N1237))</f>
        <v>0</v>
      </c>
      <c r="AJ1237" s="4" t="b">
        <f>ISNUMBER(FIND("Ardahan",N1237))</f>
        <v>0</v>
      </c>
      <c r="AK1237" s="4" t="b">
        <f>ISNUMBER(FIND("Artvin",N1237))</f>
        <v>0</v>
      </c>
      <c r="AL1237" s="4" t="b">
        <f>ISNUMBER(FIND("Aydın",N1237))</f>
        <v>0</v>
      </c>
      <c r="AM1237" s="4" t="b">
        <f>ISNUMBER(FIND("Balıkesir",N1237))</f>
        <v>0</v>
      </c>
      <c r="AN1237" s="4" t="b">
        <f>ISNUMBER(FIND("Bartın",N1237))</f>
        <v>0</v>
      </c>
      <c r="AO1237" s="4" t="b">
        <f>ISNUMBER(FIND("Batman",N1237))</f>
        <v>0</v>
      </c>
      <c r="AP1237" s="4" t="b">
        <f>ISNUMBER(FIND("Bayburt",N1237))</f>
        <v>0</v>
      </c>
      <c r="AQ1237" s="4" t="b">
        <f>ISNUMBER(FIND("Bilecik",N1237))</f>
        <v>0</v>
      </c>
      <c r="AR1237" s="4" t="b">
        <f>ISNUMBER(FIND("Bingöl",N1237))</f>
        <v>0</v>
      </c>
      <c r="AS1237" s="4" t="b">
        <f>ISNUMBER(FIND("Bitlis",N1237))</f>
        <v>0</v>
      </c>
      <c r="AT1237" s="4" t="b">
        <f>ISNUMBER(FIND("Bolu",N1237))</f>
        <v>0</v>
      </c>
      <c r="AU1237" s="4" t="b">
        <f>ISNUMBER(FIND("Burdur",N1237))</f>
        <v>0</v>
      </c>
      <c r="AV1237" s="4" t="b">
        <f>ISNUMBER(FIND("Bursa",N1237))</f>
        <v>0</v>
      </c>
      <c r="AW1237" s="4" t="b">
        <f>ISNUMBER(FIND("Çanakkale",N1237))</f>
        <v>0</v>
      </c>
      <c r="AX1237" s="4" t="b">
        <f>ISNUMBER(FIND("Çankırı",N1237))</f>
        <v>0</v>
      </c>
      <c r="AY1237" s="4" t="b">
        <f>ISNUMBER(FIND("Çorum",N1237))</f>
        <v>0</v>
      </c>
      <c r="AZ1237" s="4" t="b">
        <f>ISNUMBER(FIND("Denizli",N1237))</f>
        <v>0</v>
      </c>
      <c r="BA1237" s="4" t="b">
        <f>ISNUMBER(FIND("Diyarbakır",N1237))</f>
        <v>0</v>
      </c>
      <c r="BB1237" s="4" t="b">
        <f>ISNUMBER(FIND("Düzce",N1237))</f>
        <v>0</v>
      </c>
      <c r="BC1237" s="4" t="b">
        <f>ISNUMBER(FIND("Edirne",N1237))</f>
        <v>0</v>
      </c>
      <c r="BD1237" s="4" t="b">
        <f>ISNUMBER(FIND("Elazığ",N1237))</f>
        <v>0</v>
      </c>
      <c r="BE1237" s="4" t="b">
        <f>ISNUMBER(FIND("Erzincan",N1237))</f>
        <v>0</v>
      </c>
      <c r="BF1237" s="4" t="b">
        <f>ISNUMBER(FIND("Erzurum",N1237))</f>
        <v>0</v>
      </c>
      <c r="BG1237" s="4" t="b">
        <f>ISNUMBER(FIND("Eskişehir",N1237))</f>
        <v>0</v>
      </c>
      <c r="BH1237" s="4" t="b">
        <f>ISNUMBER(FIND("Gaziantep",N1237))</f>
        <v>0</v>
      </c>
      <c r="BI1237" s="4" t="b">
        <f>ISNUMBER(FIND("Giresun",N1237))</f>
        <v>0</v>
      </c>
      <c r="BJ1237" s="4" t="b">
        <f>ISNUMBER(FIND("Gümüşhane",N1237))</f>
        <v>0</v>
      </c>
      <c r="BK1237" s="4" t="b">
        <f>ISNUMBER(FIND("Hakkâri",N1237))</f>
        <v>0</v>
      </c>
      <c r="BL1237" s="4" t="b">
        <f>ISNUMBER(FIND("Hatay",N1237))</f>
        <v>0</v>
      </c>
      <c r="BM1237" s="4" t="b">
        <f>ISNUMBER(FIND("Iğdır",N1237))</f>
        <v>0</v>
      </c>
      <c r="BN1237" s="4" t="b">
        <f>ISNUMBER(FIND("Isparta",N1237))</f>
        <v>0</v>
      </c>
      <c r="BO1237" s="4" t="b">
        <f>ISNUMBER(FIND("İstanbul",N1237))</f>
        <v>0</v>
      </c>
      <c r="BP1237" s="4" t="b">
        <f>ISNUMBER(FIND("İzmir",N1237))</f>
        <v>0</v>
      </c>
      <c r="BQ1237" s="4" t="b">
        <f>ISNUMBER(FIND("Kahramanmaraş",N1237))</f>
        <v>0</v>
      </c>
      <c r="BR1237" s="4" t="b">
        <f>ISNUMBER(FIND("Karabük",N1237))</f>
        <v>0</v>
      </c>
      <c r="BS1237" s="4" t="b">
        <f>ISNUMBER(FIND("Karaman",N1237))</f>
        <v>0</v>
      </c>
      <c r="BT1237" s="4" t="b">
        <f>ISNUMBER(FIND("Kars",N1237))</f>
        <v>0</v>
      </c>
      <c r="BU1237" s="4" t="b">
        <f>ISNUMBER(FIND("Kastamonu",N1237))</f>
        <v>0</v>
      </c>
      <c r="BV1237" s="4" t="b">
        <f>ISNUMBER(FIND("Kayseri",N1237))</f>
        <v>0</v>
      </c>
      <c r="BW1237" s="4" t="b">
        <f>ISNUMBER(FIND("Kırıkkale",N1237))</f>
        <v>0</v>
      </c>
      <c r="BX1237" s="4" t="b">
        <f>ISNUMBER(FIND("Kırklareli",N1237))</f>
        <v>0</v>
      </c>
      <c r="BY1237" s="4" t="b">
        <f>ISNUMBER(FIND("Kırşehir",N1237))</f>
        <v>0</v>
      </c>
      <c r="BZ1237" s="4" t="b">
        <f>ISNUMBER(FIND("Kilis",N1237))</f>
        <v>0</v>
      </c>
      <c r="CA1237" s="4" t="b">
        <f>ISNUMBER(FIND("Kocaeli",N1237))</f>
        <v>0</v>
      </c>
      <c r="CB1237" s="4" t="b">
        <f>ISNUMBER(FIND("Konya",N1237))</f>
        <v>0</v>
      </c>
      <c r="CC1237" s="4" t="b">
        <f>ISNUMBER(FIND("Kütahya",N1237))</f>
        <v>0</v>
      </c>
      <c r="CD1237" s="4" t="b">
        <f>ISNUMBER(FIND("Malatya",N1237))</f>
        <v>0</v>
      </c>
      <c r="CE1237" s="4" t="b">
        <f>ISNUMBER(FIND("Manisa",N1237))</f>
        <v>0</v>
      </c>
      <c r="CF1237" s="4" t="b">
        <f>ISNUMBER(FIND("Mardin",N1237))</f>
        <v>0</v>
      </c>
      <c r="CG1237" s="4" t="b">
        <f>ISNUMBER(FIND("Mersin",N1237))</f>
        <v>0</v>
      </c>
      <c r="CH1237" s="4" t="b">
        <f>ISNUMBER(FIND("Muğla",N1237))</f>
        <v>0</v>
      </c>
      <c r="CI1237" s="4" t="b">
        <f>ISNUMBER(FIND("Muş",N1237))</f>
        <v>0</v>
      </c>
      <c r="CJ1237" s="4" t="b">
        <f>ISNUMBER(FIND("Nevşehir",N1237))</f>
        <v>0</v>
      </c>
      <c r="CK1237" s="4" t="b">
        <f>ISNUMBER(FIND("Niğde",N1237))</f>
        <v>0</v>
      </c>
      <c r="CL1237" s="4" t="b">
        <f>ISNUMBER(FIND("Ordu",N1237))</f>
        <v>0</v>
      </c>
      <c r="CM1237" s="4" t="b">
        <f>ISNUMBER(FIND("Osmaniye",N1237))</f>
        <v>0</v>
      </c>
      <c r="CN1237" s="4" t="b">
        <f>ISNUMBER(FIND("Rize",N1237))</f>
        <v>0</v>
      </c>
      <c r="CO1237" s="4" t="b">
        <f>ISNUMBER(FIND("Sakarya",N1237))</f>
        <v>0</v>
      </c>
      <c r="CP1237" s="4" t="b">
        <f>ISNUMBER(FIND("Samsun",N1237))</f>
        <v>0</v>
      </c>
      <c r="CQ1237" s="4" t="b">
        <f>ISNUMBER(FIND("Siirt",N1237))</f>
        <v>0</v>
      </c>
      <c r="CR1237" s="4" t="b">
        <f>ISNUMBER(FIND("Sinop",N1237))</f>
        <v>0</v>
      </c>
      <c r="CS1237" s="4" t="b">
        <f>ISNUMBER(FIND("Sivas",N1237))</f>
        <v>0</v>
      </c>
      <c r="CT1237" s="4" t="b">
        <f>ISNUMBER(FIND("Şanlıurfa",N1237))</f>
        <v>0</v>
      </c>
      <c r="CU1237" s="4" t="b">
        <f>ISNUMBER(FIND("Şırnak",N1237))</f>
        <v>0</v>
      </c>
      <c r="CV1237" s="4" t="b">
        <f>ISNUMBER(FIND("Tekirdağ",N1237))</f>
        <v>0</v>
      </c>
      <c r="CW1237" s="4" t="b">
        <f>ISNUMBER(FIND("Tokat",N1237))</f>
        <v>0</v>
      </c>
      <c r="CX1237" s="4" t="b">
        <f>ISNUMBER(FIND("Trabzon",N1237))</f>
        <v>0</v>
      </c>
      <c r="CY1237" s="4" t="b">
        <f>ISNUMBER(FIND("Tunceli",N1237))</f>
        <v>0</v>
      </c>
      <c r="CZ1237" s="4" t="b">
        <f>ISNUMBER(FIND("Uşak",N1237))</f>
        <v>0</v>
      </c>
      <c r="DA1237" s="4" t="b">
        <f>ISNUMBER(FIND("Van",N1237))</f>
        <v>0</v>
      </c>
      <c r="DB1237" s="4" t="b">
        <f>ISNUMBER(FIND("Yalova",N1237))</f>
        <v>0</v>
      </c>
      <c r="DC1237" s="4" t="b">
        <f>ISNUMBER(FIND("Yozgat",N1237))</f>
        <v>0</v>
      </c>
      <c r="DD1237" s="4" t="b">
        <f>ISNUMBER(FIND("Zonguldak",N1237))</f>
        <v>0</v>
      </c>
    </row>
    <row r="1238" spans="1:108">
      <c r="A1238" s="7" t="s">
        <v>3137</v>
      </c>
      <c r="B1238" t="s">
        <v>7413</v>
      </c>
      <c r="C1238" t="s">
        <v>3130</v>
      </c>
      <c r="E1238" t="s">
        <v>6099</v>
      </c>
      <c r="F1238" t="s">
        <v>6097</v>
      </c>
      <c r="G1238" t="s">
        <v>3097</v>
      </c>
      <c r="H1238" t="s">
        <v>7444</v>
      </c>
      <c r="I1238" t="s">
        <v>7417</v>
      </c>
      <c r="J1238" s="4" t="s">
        <v>119</v>
      </c>
      <c r="K1238" t="s">
        <v>109</v>
      </c>
      <c r="L1238" t="s">
        <v>7120</v>
      </c>
      <c r="M1238" t="s">
        <v>6079</v>
      </c>
      <c r="N1238" t="s">
        <v>3138</v>
      </c>
      <c r="O1238" t="b">
        <f t="shared" si="1786"/>
        <v>0</v>
      </c>
      <c r="P1238" t="b">
        <f t="shared" si="1787"/>
        <v>1</v>
      </c>
      <c r="Q1238" t="b">
        <f t="shared" si="1788"/>
        <v>0</v>
      </c>
      <c r="R1238" t="b">
        <f t="shared" si="1789"/>
        <v>1</v>
      </c>
      <c r="S1238" t="b">
        <f t="shared" si="1790"/>
        <v>0</v>
      </c>
      <c r="T1238" t="b">
        <f t="shared" si="1791"/>
        <v>1</v>
      </c>
      <c r="U1238" t="b">
        <f t="shared" si="1792"/>
        <v>0</v>
      </c>
      <c r="V1238" t="b">
        <f t="shared" si="1793"/>
        <v>1</v>
      </c>
      <c r="W1238" t="b">
        <f t="shared" si="1794"/>
        <v>0</v>
      </c>
      <c r="X1238" t="b">
        <f t="shared" si="1795"/>
        <v>1</v>
      </c>
      <c r="Y1238" t="b">
        <f t="shared" si="1796"/>
        <v>1</v>
      </c>
      <c r="Z1238" t="b">
        <f t="shared" si="1797"/>
        <v>0</v>
      </c>
      <c r="AA1238" t="b">
        <f t="shared" si="1798"/>
        <v>1</v>
      </c>
      <c r="AB1238" t="b">
        <f t="shared" si="1799"/>
        <v>0</v>
      </c>
      <c r="AC1238" t="b">
        <f t="shared" si="1800"/>
        <v>0</v>
      </c>
      <c r="AD1238" t="b">
        <f t="shared" si="1801"/>
        <v>0</v>
      </c>
      <c r="AE1238" t="b">
        <f t="shared" si="1802"/>
        <v>0</v>
      </c>
      <c r="AF1238" t="b">
        <f t="shared" si="1803"/>
        <v>0</v>
      </c>
      <c r="AG1238" t="b">
        <f t="shared" si="1804"/>
        <v>0</v>
      </c>
      <c r="AH1238" t="b">
        <f t="shared" si="1805"/>
        <v>0</v>
      </c>
      <c r="AI1238" t="b">
        <f t="shared" si="1806"/>
        <v>0</v>
      </c>
      <c r="AJ1238" t="b">
        <f t="shared" si="1807"/>
        <v>0</v>
      </c>
      <c r="AK1238" t="b">
        <f t="shared" si="1808"/>
        <v>0</v>
      </c>
      <c r="AL1238" t="b">
        <f t="shared" si="1809"/>
        <v>0</v>
      </c>
      <c r="AM1238" t="b">
        <f t="shared" si="1810"/>
        <v>0</v>
      </c>
      <c r="AN1238" t="b">
        <f t="shared" si="1811"/>
        <v>0</v>
      </c>
      <c r="AO1238" t="b">
        <f t="shared" si="1812"/>
        <v>0</v>
      </c>
      <c r="AP1238" t="b">
        <f t="shared" si="1813"/>
        <v>0</v>
      </c>
      <c r="AQ1238" t="b">
        <f t="shared" si="1814"/>
        <v>0</v>
      </c>
      <c r="AR1238" t="b">
        <f t="shared" si="1815"/>
        <v>0</v>
      </c>
      <c r="AS1238" t="b">
        <f t="shared" si="1816"/>
        <v>0</v>
      </c>
      <c r="AT1238" t="b">
        <f t="shared" si="1817"/>
        <v>0</v>
      </c>
      <c r="AU1238" t="b">
        <f t="shared" si="1818"/>
        <v>0</v>
      </c>
      <c r="AV1238" t="b">
        <f t="shared" si="1819"/>
        <v>1</v>
      </c>
      <c r="AW1238" t="b">
        <f t="shared" si="1820"/>
        <v>0</v>
      </c>
      <c r="AX1238" t="b">
        <f t="shared" si="1821"/>
        <v>0</v>
      </c>
      <c r="AY1238" t="b">
        <f t="shared" si="1822"/>
        <v>0</v>
      </c>
      <c r="AZ1238" t="b">
        <f t="shared" si="1823"/>
        <v>0</v>
      </c>
      <c r="BA1238" t="b">
        <f t="shared" si="1824"/>
        <v>0</v>
      </c>
      <c r="BB1238" t="b">
        <f t="shared" si="1825"/>
        <v>0</v>
      </c>
      <c r="BC1238" t="b">
        <f t="shared" si="1826"/>
        <v>1</v>
      </c>
      <c r="BD1238" t="b">
        <f t="shared" si="1827"/>
        <v>0</v>
      </c>
      <c r="BE1238" t="b">
        <f t="shared" si="1828"/>
        <v>0</v>
      </c>
      <c r="BF1238" t="b">
        <f t="shared" si="1829"/>
        <v>1</v>
      </c>
      <c r="BG1238" t="b">
        <f t="shared" si="1830"/>
        <v>0</v>
      </c>
      <c r="BH1238" t="b">
        <f t="shared" si="1831"/>
        <v>0</v>
      </c>
      <c r="BI1238" t="b">
        <f t="shared" si="1832"/>
        <v>0</v>
      </c>
      <c r="BJ1238" t="b">
        <f t="shared" si="1833"/>
        <v>0</v>
      </c>
      <c r="BK1238" t="b">
        <f t="shared" si="1834"/>
        <v>0</v>
      </c>
      <c r="BL1238" t="b">
        <f t="shared" si="1835"/>
        <v>0</v>
      </c>
      <c r="BM1238" t="b">
        <f t="shared" si="1836"/>
        <v>0</v>
      </c>
      <c r="BN1238" t="b">
        <f t="shared" si="1837"/>
        <v>0</v>
      </c>
      <c r="BO1238" t="b">
        <f t="shared" si="1838"/>
        <v>0</v>
      </c>
      <c r="BP1238" t="b">
        <f t="shared" si="1839"/>
        <v>1</v>
      </c>
      <c r="BQ1238" t="b">
        <f t="shared" si="1840"/>
        <v>0</v>
      </c>
      <c r="BR1238" t="b">
        <f t="shared" si="1841"/>
        <v>0</v>
      </c>
      <c r="BS1238" t="b">
        <f t="shared" si="1842"/>
        <v>0</v>
      </c>
      <c r="BT1238" t="b">
        <f t="shared" si="1843"/>
        <v>0</v>
      </c>
      <c r="BU1238" t="b">
        <f t="shared" si="1844"/>
        <v>0</v>
      </c>
      <c r="BV1238" t="b">
        <f t="shared" si="1845"/>
        <v>0</v>
      </c>
      <c r="BW1238" t="b">
        <f t="shared" si="1846"/>
        <v>0</v>
      </c>
      <c r="BX1238" t="b">
        <f t="shared" si="1847"/>
        <v>0</v>
      </c>
      <c r="BY1238" t="b">
        <f t="shared" si="1848"/>
        <v>0</v>
      </c>
      <c r="BZ1238" t="b">
        <f t="shared" si="1849"/>
        <v>0</v>
      </c>
      <c r="CA1238" t="b">
        <f t="shared" si="1850"/>
        <v>0</v>
      </c>
      <c r="CB1238" t="b">
        <f t="shared" si="1851"/>
        <v>0</v>
      </c>
      <c r="CC1238" t="b">
        <f t="shared" si="1852"/>
        <v>0</v>
      </c>
      <c r="CD1238" t="b">
        <f t="shared" si="1853"/>
        <v>0</v>
      </c>
      <c r="CE1238" t="b">
        <f t="shared" si="1854"/>
        <v>0</v>
      </c>
      <c r="CF1238" t="b">
        <f t="shared" si="1855"/>
        <v>0</v>
      </c>
      <c r="CG1238" t="b">
        <f t="shared" si="1856"/>
        <v>0</v>
      </c>
      <c r="CH1238" t="b">
        <f t="shared" si="1857"/>
        <v>0</v>
      </c>
      <c r="CI1238" t="b">
        <f t="shared" si="1858"/>
        <v>0</v>
      </c>
      <c r="CJ1238" t="b">
        <f t="shared" si="1859"/>
        <v>0</v>
      </c>
      <c r="CK1238" t="b">
        <f t="shared" si="1860"/>
        <v>0</v>
      </c>
      <c r="CL1238" t="b">
        <f t="shared" si="1861"/>
        <v>0</v>
      </c>
      <c r="CM1238" t="b">
        <f t="shared" si="1862"/>
        <v>0</v>
      </c>
      <c r="CN1238" t="b">
        <f t="shared" si="1863"/>
        <v>0</v>
      </c>
      <c r="CO1238" t="b">
        <f t="shared" si="1864"/>
        <v>0</v>
      </c>
      <c r="CP1238" t="b">
        <f t="shared" si="1865"/>
        <v>0</v>
      </c>
      <c r="CQ1238" t="b">
        <f t="shared" si="1866"/>
        <v>0</v>
      </c>
      <c r="CR1238" t="b">
        <f t="shared" si="1867"/>
        <v>1</v>
      </c>
      <c r="CS1238" t="b">
        <f t="shared" si="1868"/>
        <v>0</v>
      </c>
      <c r="CT1238" t="b">
        <f t="shared" si="1869"/>
        <v>0</v>
      </c>
      <c r="CU1238" t="b">
        <f t="shared" si="1870"/>
        <v>0</v>
      </c>
      <c r="CV1238" t="b">
        <f t="shared" si="1871"/>
        <v>0</v>
      </c>
      <c r="CW1238" t="b">
        <f t="shared" si="1872"/>
        <v>0</v>
      </c>
      <c r="CX1238" t="b">
        <f t="shared" si="1873"/>
        <v>0</v>
      </c>
      <c r="CY1238" t="b">
        <f t="shared" si="1874"/>
        <v>0</v>
      </c>
      <c r="CZ1238" t="b">
        <f t="shared" si="1875"/>
        <v>0</v>
      </c>
      <c r="DA1238" t="b">
        <f t="shared" si="1876"/>
        <v>0</v>
      </c>
      <c r="DB1238" t="b">
        <f t="shared" si="1877"/>
        <v>0</v>
      </c>
      <c r="DC1238" t="b">
        <f t="shared" si="1878"/>
        <v>0</v>
      </c>
      <c r="DD1238" t="b">
        <f t="shared" si="1879"/>
        <v>0</v>
      </c>
    </row>
    <row r="1239" spans="1:108">
      <c r="A1239" t="s">
        <v>3163</v>
      </c>
      <c r="C1239" t="s">
        <v>3164</v>
      </c>
      <c r="E1239" t="s">
        <v>6099</v>
      </c>
      <c r="F1239" t="s">
        <v>6097</v>
      </c>
      <c r="G1239" t="s">
        <v>3097</v>
      </c>
      <c r="H1239" t="s">
        <v>7444</v>
      </c>
      <c r="I1239" t="s">
        <v>7417</v>
      </c>
      <c r="J1239" t="s">
        <v>108</v>
      </c>
      <c r="K1239" t="s">
        <v>109</v>
      </c>
      <c r="L1239" t="s">
        <v>7129</v>
      </c>
      <c r="M1239" t="s">
        <v>6079</v>
      </c>
      <c r="N1239" t="s">
        <v>3165</v>
      </c>
      <c r="O1239" t="b">
        <f t="shared" si="1786"/>
        <v>0</v>
      </c>
      <c r="P1239" t="b">
        <f t="shared" si="1787"/>
        <v>1</v>
      </c>
      <c r="Q1239" t="b">
        <f t="shared" si="1788"/>
        <v>0</v>
      </c>
      <c r="R1239" t="b">
        <f t="shared" si="1789"/>
        <v>0</v>
      </c>
      <c r="S1239" t="b">
        <f t="shared" si="1790"/>
        <v>0</v>
      </c>
      <c r="T1239" t="b">
        <f t="shared" si="1791"/>
        <v>1</v>
      </c>
      <c r="U1239" t="b">
        <f t="shared" si="1792"/>
        <v>0</v>
      </c>
      <c r="V1239" t="b">
        <f t="shared" si="1793"/>
        <v>0</v>
      </c>
      <c r="W1239" t="b">
        <f t="shared" si="1794"/>
        <v>0</v>
      </c>
      <c r="X1239" t="b">
        <f t="shared" si="1795"/>
        <v>1</v>
      </c>
      <c r="Y1239" t="b">
        <f t="shared" si="1796"/>
        <v>0</v>
      </c>
      <c r="Z1239" t="b">
        <f t="shared" si="1797"/>
        <v>0</v>
      </c>
      <c r="AA1239" t="b">
        <f t="shared" si="1798"/>
        <v>0</v>
      </c>
      <c r="AB1239" t="b">
        <f t="shared" si="1799"/>
        <v>0</v>
      </c>
      <c r="AC1239" t="b">
        <f t="shared" si="1800"/>
        <v>0</v>
      </c>
      <c r="AD1239" t="b">
        <f t="shared" si="1801"/>
        <v>0</v>
      </c>
      <c r="AE1239" t="b">
        <f t="shared" si="1802"/>
        <v>0</v>
      </c>
      <c r="AF1239" t="b">
        <f t="shared" si="1803"/>
        <v>0</v>
      </c>
      <c r="AG1239" t="b">
        <f t="shared" si="1804"/>
        <v>0</v>
      </c>
      <c r="AH1239" t="b">
        <f t="shared" si="1805"/>
        <v>0</v>
      </c>
      <c r="AI1239" t="b">
        <f t="shared" si="1806"/>
        <v>0</v>
      </c>
      <c r="AJ1239" t="b">
        <f t="shared" si="1807"/>
        <v>0</v>
      </c>
      <c r="AK1239" t="b">
        <f t="shared" si="1808"/>
        <v>0</v>
      </c>
      <c r="AL1239" t="b">
        <f t="shared" si="1809"/>
        <v>0</v>
      </c>
      <c r="AM1239" t="b">
        <f t="shared" si="1810"/>
        <v>0</v>
      </c>
      <c r="AN1239" t="b">
        <f t="shared" si="1811"/>
        <v>0</v>
      </c>
      <c r="AO1239" t="b">
        <f t="shared" si="1812"/>
        <v>0</v>
      </c>
      <c r="AP1239" t="b">
        <f t="shared" si="1813"/>
        <v>0</v>
      </c>
      <c r="AQ1239" t="b">
        <f t="shared" si="1814"/>
        <v>0</v>
      </c>
      <c r="AR1239" t="b">
        <f t="shared" si="1815"/>
        <v>0</v>
      </c>
      <c r="AS1239" t="b">
        <f t="shared" si="1816"/>
        <v>1</v>
      </c>
      <c r="AT1239" t="b">
        <f t="shared" si="1817"/>
        <v>0</v>
      </c>
      <c r="AU1239" t="b">
        <f t="shared" si="1818"/>
        <v>0</v>
      </c>
      <c r="AV1239" t="b">
        <f t="shared" si="1819"/>
        <v>0</v>
      </c>
      <c r="AW1239" t="b">
        <f t="shared" si="1820"/>
        <v>0</v>
      </c>
      <c r="AX1239" t="b">
        <f t="shared" si="1821"/>
        <v>0</v>
      </c>
      <c r="AY1239" t="b">
        <f t="shared" si="1822"/>
        <v>0</v>
      </c>
      <c r="AZ1239" t="b">
        <f t="shared" si="1823"/>
        <v>0</v>
      </c>
      <c r="BA1239" t="b">
        <f t="shared" si="1824"/>
        <v>0</v>
      </c>
      <c r="BB1239" t="b">
        <f t="shared" si="1825"/>
        <v>0</v>
      </c>
      <c r="BC1239" t="b">
        <f t="shared" si="1826"/>
        <v>0</v>
      </c>
      <c r="BD1239" t="b">
        <f t="shared" si="1827"/>
        <v>0</v>
      </c>
      <c r="BE1239" t="b">
        <f t="shared" si="1828"/>
        <v>0</v>
      </c>
      <c r="BF1239" t="b">
        <f t="shared" si="1829"/>
        <v>0</v>
      </c>
      <c r="BG1239" t="b">
        <f t="shared" si="1830"/>
        <v>0</v>
      </c>
      <c r="BH1239" t="b">
        <f t="shared" si="1831"/>
        <v>0</v>
      </c>
      <c r="BI1239" t="b">
        <f t="shared" si="1832"/>
        <v>0</v>
      </c>
      <c r="BJ1239" t="b">
        <f t="shared" si="1833"/>
        <v>0</v>
      </c>
      <c r="BK1239" t="b">
        <f t="shared" si="1834"/>
        <v>0</v>
      </c>
      <c r="BL1239" t="b">
        <f t="shared" si="1835"/>
        <v>0</v>
      </c>
      <c r="BM1239" t="b">
        <f t="shared" si="1836"/>
        <v>0</v>
      </c>
      <c r="BN1239" t="b">
        <f t="shared" si="1837"/>
        <v>0</v>
      </c>
      <c r="BO1239" t="b">
        <f t="shared" si="1838"/>
        <v>0</v>
      </c>
      <c r="BP1239" t="b">
        <f t="shared" si="1839"/>
        <v>1</v>
      </c>
      <c r="BQ1239" t="b">
        <f t="shared" si="1840"/>
        <v>0</v>
      </c>
      <c r="BR1239" t="b">
        <f t="shared" si="1841"/>
        <v>0</v>
      </c>
      <c r="BS1239" t="b">
        <f t="shared" si="1842"/>
        <v>0</v>
      </c>
      <c r="BT1239" t="b">
        <f t="shared" si="1843"/>
        <v>0</v>
      </c>
      <c r="BU1239" t="b">
        <f t="shared" si="1844"/>
        <v>0</v>
      </c>
      <c r="BV1239" t="b">
        <f t="shared" si="1845"/>
        <v>0</v>
      </c>
      <c r="BW1239" t="b">
        <f t="shared" si="1846"/>
        <v>0</v>
      </c>
      <c r="BX1239" t="b">
        <f t="shared" si="1847"/>
        <v>0</v>
      </c>
      <c r="BY1239" t="b">
        <f t="shared" si="1848"/>
        <v>0</v>
      </c>
      <c r="BZ1239" t="b">
        <f t="shared" si="1849"/>
        <v>0</v>
      </c>
      <c r="CA1239" t="b">
        <f t="shared" si="1850"/>
        <v>0</v>
      </c>
      <c r="CB1239" t="b">
        <f t="shared" si="1851"/>
        <v>0</v>
      </c>
      <c r="CC1239" t="b">
        <f t="shared" si="1852"/>
        <v>0</v>
      </c>
      <c r="CD1239" t="b">
        <f t="shared" si="1853"/>
        <v>0</v>
      </c>
      <c r="CE1239" t="b">
        <f t="shared" si="1854"/>
        <v>0</v>
      </c>
      <c r="CF1239" t="b">
        <f t="shared" si="1855"/>
        <v>0</v>
      </c>
      <c r="CG1239" t="b">
        <f t="shared" si="1856"/>
        <v>0</v>
      </c>
      <c r="CH1239" t="b">
        <f t="shared" si="1857"/>
        <v>0</v>
      </c>
      <c r="CI1239" t="b">
        <f t="shared" si="1858"/>
        <v>0</v>
      </c>
      <c r="CJ1239" t="b">
        <f t="shared" si="1859"/>
        <v>0</v>
      </c>
      <c r="CK1239" t="b">
        <f t="shared" si="1860"/>
        <v>0</v>
      </c>
      <c r="CL1239" t="b">
        <f t="shared" si="1861"/>
        <v>0</v>
      </c>
      <c r="CM1239" t="b">
        <f t="shared" si="1862"/>
        <v>0</v>
      </c>
      <c r="CN1239" t="b">
        <f t="shared" si="1863"/>
        <v>0</v>
      </c>
      <c r="CO1239" t="b">
        <f t="shared" si="1864"/>
        <v>0</v>
      </c>
      <c r="CP1239" t="b">
        <f t="shared" si="1865"/>
        <v>0</v>
      </c>
      <c r="CQ1239" t="b">
        <f t="shared" si="1866"/>
        <v>0</v>
      </c>
      <c r="CR1239" t="b">
        <f t="shared" si="1867"/>
        <v>0</v>
      </c>
      <c r="CS1239" t="b">
        <f t="shared" si="1868"/>
        <v>0</v>
      </c>
      <c r="CT1239" t="b">
        <f t="shared" si="1869"/>
        <v>0</v>
      </c>
      <c r="CU1239" t="b">
        <f t="shared" si="1870"/>
        <v>0</v>
      </c>
      <c r="CV1239" t="b">
        <f t="shared" si="1871"/>
        <v>0</v>
      </c>
      <c r="CW1239" t="b">
        <f t="shared" si="1872"/>
        <v>0</v>
      </c>
      <c r="CX1239" t="b">
        <f t="shared" si="1873"/>
        <v>0</v>
      </c>
      <c r="CY1239" t="b">
        <f t="shared" si="1874"/>
        <v>0</v>
      </c>
      <c r="CZ1239" t="b">
        <f t="shared" si="1875"/>
        <v>0</v>
      </c>
      <c r="DA1239" t="b">
        <f t="shared" si="1876"/>
        <v>0</v>
      </c>
      <c r="DB1239" t="b">
        <f t="shared" si="1877"/>
        <v>0</v>
      </c>
      <c r="DC1239" t="b">
        <f t="shared" si="1878"/>
        <v>0</v>
      </c>
      <c r="DD1239" t="b">
        <f t="shared" si="1879"/>
        <v>0</v>
      </c>
    </row>
    <row r="1240" spans="1:108">
      <c r="A1240" s="4" t="s">
        <v>3166</v>
      </c>
      <c r="C1240" t="s">
        <v>3164</v>
      </c>
      <c r="D1240" s="4"/>
      <c r="E1240" t="s">
        <v>6099</v>
      </c>
      <c r="F1240" t="s">
        <v>6097</v>
      </c>
      <c r="G1240" t="s">
        <v>3097</v>
      </c>
      <c r="H1240" t="s">
        <v>7444</v>
      </c>
      <c r="I1240" t="s">
        <v>7417</v>
      </c>
      <c r="J1240" s="4" t="s">
        <v>139</v>
      </c>
      <c r="K1240" s="4" t="s">
        <v>139</v>
      </c>
      <c r="L1240" s="94" t="s">
        <v>7942</v>
      </c>
      <c r="M1240" t="s">
        <v>6079</v>
      </c>
      <c r="N1240" s="94" t="s">
        <v>7941</v>
      </c>
      <c r="O1240" s="4" t="b">
        <f t="shared" si="1786"/>
        <v>1</v>
      </c>
      <c r="P1240" s="4" t="b">
        <f t="shared" si="1787"/>
        <v>1</v>
      </c>
      <c r="Q1240" s="4" t="b">
        <f t="shared" si="1788"/>
        <v>1</v>
      </c>
      <c r="R1240" s="4" t="b">
        <f t="shared" si="1789"/>
        <v>0</v>
      </c>
      <c r="S1240" s="4" t="b">
        <f t="shared" si="1790"/>
        <v>1</v>
      </c>
      <c r="T1240" s="4" t="b">
        <f t="shared" si="1791"/>
        <v>1</v>
      </c>
      <c r="U1240" s="4" t="b">
        <f t="shared" si="1792"/>
        <v>1</v>
      </c>
      <c r="V1240" s="4" t="b">
        <f t="shared" si="1793"/>
        <v>1</v>
      </c>
      <c r="W1240" s="4" t="b">
        <f t="shared" si="1794"/>
        <v>0</v>
      </c>
      <c r="X1240" s="4" t="b">
        <f t="shared" si="1795"/>
        <v>1</v>
      </c>
      <c r="Y1240" s="4" t="b">
        <f t="shared" si="1796"/>
        <v>1</v>
      </c>
      <c r="Z1240" s="4" t="b">
        <f t="shared" si="1797"/>
        <v>0</v>
      </c>
      <c r="AA1240" s="4" t="b">
        <f t="shared" si="1798"/>
        <v>1</v>
      </c>
      <c r="AB1240" s="4" t="b">
        <f t="shared" si="1799"/>
        <v>1</v>
      </c>
      <c r="AC1240" s="4" t="b">
        <f t="shared" si="1800"/>
        <v>0</v>
      </c>
      <c r="AD1240" s="4" t="b">
        <f t="shared" si="1801"/>
        <v>0</v>
      </c>
      <c r="AE1240" s="4" t="b">
        <f t="shared" si="1802"/>
        <v>0</v>
      </c>
      <c r="AF1240" s="4" t="b">
        <f t="shared" si="1803"/>
        <v>0</v>
      </c>
      <c r="AG1240" s="4" t="b">
        <f t="shared" si="1804"/>
        <v>1</v>
      </c>
      <c r="AH1240" s="4" t="b">
        <f t="shared" si="1805"/>
        <v>1</v>
      </c>
      <c r="AI1240" s="4" t="b">
        <f t="shared" si="1806"/>
        <v>1</v>
      </c>
      <c r="AJ1240" s="4" t="b">
        <f t="shared" si="1807"/>
        <v>0</v>
      </c>
      <c r="AK1240" s="4" t="b">
        <f t="shared" si="1808"/>
        <v>0</v>
      </c>
      <c r="AL1240" s="4" t="b">
        <f t="shared" si="1809"/>
        <v>0</v>
      </c>
      <c r="AM1240" s="4" t="b">
        <f t="shared" si="1810"/>
        <v>0</v>
      </c>
      <c r="AN1240" s="4" t="b">
        <f t="shared" si="1811"/>
        <v>0</v>
      </c>
      <c r="AO1240" s="4" t="b">
        <f t="shared" si="1812"/>
        <v>0</v>
      </c>
      <c r="AP1240" s="4" t="b">
        <f t="shared" si="1813"/>
        <v>0</v>
      </c>
      <c r="AQ1240" s="4" t="b">
        <f t="shared" si="1814"/>
        <v>0</v>
      </c>
      <c r="AR1240" s="4" t="b">
        <f t="shared" si="1815"/>
        <v>0</v>
      </c>
      <c r="AS1240" s="4" t="b">
        <f t="shared" si="1816"/>
        <v>1</v>
      </c>
      <c r="AT1240" s="4" t="b">
        <f t="shared" si="1817"/>
        <v>0</v>
      </c>
      <c r="AU1240" s="4" t="b">
        <f t="shared" si="1818"/>
        <v>1</v>
      </c>
      <c r="AV1240" s="4" t="b">
        <f t="shared" si="1819"/>
        <v>1</v>
      </c>
      <c r="AW1240" s="4" t="b">
        <f t="shared" si="1820"/>
        <v>0</v>
      </c>
      <c r="AX1240" s="4" t="b">
        <f t="shared" si="1821"/>
        <v>0</v>
      </c>
      <c r="AY1240" s="4" t="b">
        <f t="shared" si="1822"/>
        <v>0</v>
      </c>
      <c r="AZ1240" s="4" t="b">
        <f t="shared" si="1823"/>
        <v>0</v>
      </c>
      <c r="BA1240" s="4" t="b">
        <f t="shared" si="1824"/>
        <v>0</v>
      </c>
      <c r="BB1240" s="4" t="b">
        <f t="shared" si="1825"/>
        <v>0</v>
      </c>
      <c r="BC1240" s="4" t="b">
        <f t="shared" si="1826"/>
        <v>0</v>
      </c>
      <c r="BD1240" s="4" t="b">
        <f t="shared" si="1827"/>
        <v>0</v>
      </c>
      <c r="BE1240" s="4" t="b">
        <f t="shared" si="1828"/>
        <v>0</v>
      </c>
      <c r="BF1240" s="4" t="b">
        <f t="shared" si="1829"/>
        <v>0</v>
      </c>
      <c r="BG1240" s="4" t="b">
        <f t="shared" si="1830"/>
        <v>1</v>
      </c>
      <c r="BH1240" s="4" t="b">
        <f t="shared" si="1831"/>
        <v>0</v>
      </c>
      <c r="BI1240" s="4" t="b">
        <f t="shared" si="1832"/>
        <v>0</v>
      </c>
      <c r="BJ1240" s="4" t="b">
        <f t="shared" si="1833"/>
        <v>0</v>
      </c>
      <c r="BK1240" s="4" t="b">
        <f t="shared" si="1834"/>
        <v>0</v>
      </c>
      <c r="BL1240" s="4" t="b">
        <f t="shared" si="1835"/>
        <v>0</v>
      </c>
      <c r="BM1240" s="4" t="b">
        <f t="shared" si="1836"/>
        <v>0</v>
      </c>
      <c r="BN1240" s="4" t="b">
        <f t="shared" si="1837"/>
        <v>1</v>
      </c>
      <c r="BO1240" s="4" t="b">
        <f t="shared" si="1838"/>
        <v>1</v>
      </c>
      <c r="BP1240" s="4" t="b">
        <f t="shared" si="1839"/>
        <v>1</v>
      </c>
      <c r="BQ1240" s="4" t="b">
        <f t="shared" si="1840"/>
        <v>1</v>
      </c>
      <c r="BR1240" s="4" t="b">
        <f t="shared" si="1841"/>
        <v>0</v>
      </c>
      <c r="BS1240" s="4" t="b">
        <f t="shared" si="1842"/>
        <v>1</v>
      </c>
      <c r="BT1240" s="4" t="b">
        <f t="shared" si="1843"/>
        <v>0</v>
      </c>
      <c r="BU1240" s="4" t="b">
        <f t="shared" si="1844"/>
        <v>0</v>
      </c>
      <c r="BV1240" s="4" t="b">
        <f t="shared" si="1845"/>
        <v>1</v>
      </c>
      <c r="BW1240" s="4" t="b">
        <f t="shared" si="1846"/>
        <v>0</v>
      </c>
      <c r="BX1240" s="4" t="b">
        <f t="shared" si="1847"/>
        <v>0</v>
      </c>
      <c r="BY1240" s="4" t="b">
        <f t="shared" si="1848"/>
        <v>0</v>
      </c>
      <c r="BZ1240" s="4" t="b">
        <f t="shared" si="1849"/>
        <v>0</v>
      </c>
      <c r="CA1240" s="4" t="b">
        <f t="shared" si="1850"/>
        <v>0</v>
      </c>
      <c r="CB1240" s="4" t="b">
        <f t="shared" si="1851"/>
        <v>0</v>
      </c>
      <c r="CC1240" s="4" t="b">
        <f t="shared" si="1852"/>
        <v>0</v>
      </c>
      <c r="CD1240" s="4" t="b">
        <f t="shared" si="1853"/>
        <v>0</v>
      </c>
      <c r="CE1240" s="4" t="b">
        <f t="shared" si="1854"/>
        <v>0</v>
      </c>
      <c r="CF1240" s="4" t="b">
        <f t="shared" si="1855"/>
        <v>0</v>
      </c>
      <c r="CG1240" s="4" t="b">
        <f t="shared" si="1856"/>
        <v>1</v>
      </c>
      <c r="CH1240" s="4" t="b">
        <f t="shared" si="1857"/>
        <v>1</v>
      </c>
      <c r="CI1240" s="4" t="b">
        <f t="shared" si="1858"/>
        <v>0</v>
      </c>
      <c r="CJ1240" s="4" t="b">
        <f t="shared" si="1859"/>
        <v>0</v>
      </c>
      <c r="CK1240" s="4" t="b">
        <f t="shared" si="1860"/>
        <v>0</v>
      </c>
      <c r="CL1240" s="4" t="b">
        <f t="shared" si="1861"/>
        <v>0</v>
      </c>
      <c r="CM1240" s="4" t="b">
        <f t="shared" si="1862"/>
        <v>0</v>
      </c>
      <c r="CN1240" s="4" t="b">
        <f t="shared" si="1863"/>
        <v>0</v>
      </c>
      <c r="CO1240" s="4" t="b">
        <f t="shared" si="1864"/>
        <v>0</v>
      </c>
      <c r="CP1240" s="4" t="b">
        <f t="shared" si="1865"/>
        <v>0</v>
      </c>
      <c r="CQ1240" s="4" t="b">
        <f t="shared" si="1866"/>
        <v>0</v>
      </c>
      <c r="CR1240" s="4" t="b">
        <f t="shared" si="1867"/>
        <v>0</v>
      </c>
      <c r="CS1240" s="4" t="b">
        <f t="shared" si="1868"/>
        <v>0</v>
      </c>
      <c r="CT1240" s="4" t="b">
        <f t="shared" si="1869"/>
        <v>0</v>
      </c>
      <c r="CU1240" s="4" t="b">
        <f t="shared" si="1870"/>
        <v>0</v>
      </c>
      <c r="CV1240" s="4" t="b">
        <f t="shared" si="1871"/>
        <v>0</v>
      </c>
      <c r="CW1240" s="4" t="b">
        <f t="shared" si="1872"/>
        <v>0</v>
      </c>
      <c r="CX1240" s="4" t="b">
        <f t="shared" si="1873"/>
        <v>0</v>
      </c>
      <c r="CY1240" s="4" t="b">
        <f t="shared" si="1874"/>
        <v>0</v>
      </c>
      <c r="CZ1240" s="4" t="b">
        <f t="shared" si="1875"/>
        <v>0</v>
      </c>
      <c r="DA1240" s="4" t="b">
        <f t="shared" si="1876"/>
        <v>0</v>
      </c>
      <c r="DB1240" s="4" t="b">
        <f t="shared" si="1877"/>
        <v>0</v>
      </c>
      <c r="DC1240" s="4" t="b">
        <f t="shared" si="1878"/>
        <v>0</v>
      </c>
      <c r="DD1240" s="4" t="b">
        <f t="shared" si="1879"/>
        <v>0</v>
      </c>
    </row>
    <row r="1241" spans="1:108">
      <c r="A1241" t="s">
        <v>3167</v>
      </c>
      <c r="C1241" t="s">
        <v>3164</v>
      </c>
      <c r="E1241" t="s">
        <v>6099</v>
      </c>
      <c r="F1241" t="s">
        <v>6097</v>
      </c>
      <c r="G1241" t="s">
        <v>3097</v>
      </c>
      <c r="H1241" t="s">
        <v>7444</v>
      </c>
      <c r="I1241" t="s">
        <v>7417</v>
      </c>
      <c r="J1241" t="s">
        <v>124</v>
      </c>
      <c r="K1241" t="s">
        <v>16</v>
      </c>
      <c r="L1241" t="s">
        <v>7130</v>
      </c>
      <c r="M1241" t="s">
        <v>6079</v>
      </c>
      <c r="N1241" t="s">
        <v>3168</v>
      </c>
      <c r="O1241" t="b">
        <f t="shared" si="1786"/>
        <v>1</v>
      </c>
      <c r="P1241" t="b">
        <f t="shared" si="1787"/>
        <v>0</v>
      </c>
      <c r="Q1241" t="b">
        <f t="shared" si="1788"/>
        <v>1</v>
      </c>
      <c r="R1241" t="b">
        <f t="shared" si="1789"/>
        <v>1</v>
      </c>
      <c r="S1241" t="b">
        <f t="shared" si="1790"/>
        <v>1</v>
      </c>
      <c r="T1241" t="b">
        <f t="shared" si="1791"/>
        <v>0</v>
      </c>
      <c r="U1241" t="b">
        <f t="shared" si="1792"/>
        <v>1</v>
      </c>
      <c r="V1241" t="b">
        <f t="shared" si="1793"/>
        <v>0</v>
      </c>
      <c r="W1241" t="b">
        <f t="shared" si="1794"/>
        <v>0</v>
      </c>
      <c r="X1241" t="b">
        <f t="shared" si="1795"/>
        <v>1</v>
      </c>
      <c r="Y1241" t="b">
        <f t="shared" si="1796"/>
        <v>0</v>
      </c>
      <c r="Z1241" t="b">
        <f t="shared" si="1797"/>
        <v>0</v>
      </c>
      <c r="AA1241" t="b">
        <f t="shared" si="1798"/>
        <v>0</v>
      </c>
      <c r="AB1241" t="b">
        <f t="shared" si="1799"/>
        <v>1</v>
      </c>
      <c r="AC1241" t="b">
        <f t="shared" si="1800"/>
        <v>0</v>
      </c>
      <c r="AD1241" t="b">
        <f t="shared" si="1801"/>
        <v>0</v>
      </c>
      <c r="AE1241" t="b">
        <f t="shared" si="1802"/>
        <v>0</v>
      </c>
      <c r="AF1241" t="b">
        <f t="shared" si="1803"/>
        <v>0</v>
      </c>
      <c r="AG1241" t="b">
        <f t="shared" si="1804"/>
        <v>0</v>
      </c>
      <c r="AH1241" t="b">
        <f t="shared" si="1805"/>
        <v>1</v>
      </c>
      <c r="AI1241" t="b">
        <f t="shared" si="1806"/>
        <v>0</v>
      </c>
      <c r="AJ1241" t="b">
        <f t="shared" si="1807"/>
        <v>0</v>
      </c>
      <c r="AK1241" t="b">
        <f t="shared" si="1808"/>
        <v>0</v>
      </c>
      <c r="AL1241" t="b">
        <f t="shared" si="1809"/>
        <v>0</v>
      </c>
      <c r="AM1241" t="b">
        <f t="shared" si="1810"/>
        <v>0</v>
      </c>
      <c r="AN1241" t="b">
        <f t="shared" si="1811"/>
        <v>0</v>
      </c>
      <c r="AO1241" t="b">
        <f t="shared" si="1812"/>
        <v>0</v>
      </c>
      <c r="AP1241" t="b">
        <f t="shared" si="1813"/>
        <v>0</v>
      </c>
      <c r="AQ1241" t="b">
        <f t="shared" si="1814"/>
        <v>0</v>
      </c>
      <c r="AR1241" t="b">
        <f t="shared" si="1815"/>
        <v>0</v>
      </c>
      <c r="AS1241" t="b">
        <f t="shared" si="1816"/>
        <v>0</v>
      </c>
      <c r="AT1241" t="b">
        <f t="shared" si="1817"/>
        <v>0</v>
      </c>
      <c r="AU1241" t="b">
        <f t="shared" si="1818"/>
        <v>0</v>
      </c>
      <c r="AV1241" t="b">
        <f t="shared" si="1819"/>
        <v>0</v>
      </c>
      <c r="AW1241" t="b">
        <f t="shared" si="1820"/>
        <v>0</v>
      </c>
      <c r="AX1241" t="b">
        <f t="shared" si="1821"/>
        <v>0</v>
      </c>
      <c r="AY1241" t="b">
        <f t="shared" si="1822"/>
        <v>0</v>
      </c>
      <c r="AZ1241" t="b">
        <f t="shared" si="1823"/>
        <v>0</v>
      </c>
      <c r="BA1241" t="b">
        <f t="shared" si="1824"/>
        <v>0</v>
      </c>
      <c r="BB1241" t="b">
        <f t="shared" si="1825"/>
        <v>0</v>
      </c>
      <c r="BC1241" t="b">
        <f t="shared" si="1826"/>
        <v>0</v>
      </c>
      <c r="BD1241" t="b">
        <f t="shared" si="1827"/>
        <v>0</v>
      </c>
      <c r="BE1241" t="b">
        <f t="shared" si="1828"/>
        <v>1</v>
      </c>
      <c r="BF1241" t="b">
        <f t="shared" si="1829"/>
        <v>0</v>
      </c>
      <c r="BG1241" t="b">
        <f t="shared" si="1830"/>
        <v>0</v>
      </c>
      <c r="BH1241" t="b">
        <f t="shared" si="1831"/>
        <v>0</v>
      </c>
      <c r="BI1241" t="b">
        <f t="shared" si="1832"/>
        <v>0</v>
      </c>
      <c r="BJ1241" t="b">
        <f t="shared" si="1833"/>
        <v>0</v>
      </c>
      <c r="BK1241" t="b">
        <f t="shared" si="1834"/>
        <v>0</v>
      </c>
      <c r="BL1241" t="b">
        <f t="shared" si="1835"/>
        <v>0</v>
      </c>
      <c r="BM1241" t="b">
        <f t="shared" si="1836"/>
        <v>0</v>
      </c>
      <c r="BN1241" t="b">
        <f t="shared" si="1837"/>
        <v>0</v>
      </c>
      <c r="BO1241" t="b">
        <f t="shared" si="1838"/>
        <v>0</v>
      </c>
      <c r="BP1241" t="b">
        <f t="shared" si="1839"/>
        <v>0</v>
      </c>
      <c r="BQ1241" t="b">
        <f t="shared" si="1840"/>
        <v>0</v>
      </c>
      <c r="BR1241" t="b">
        <f t="shared" si="1841"/>
        <v>0</v>
      </c>
      <c r="BS1241" t="b">
        <f t="shared" si="1842"/>
        <v>0</v>
      </c>
      <c r="BT1241" t="b">
        <f t="shared" si="1843"/>
        <v>0</v>
      </c>
      <c r="BU1241" t="b">
        <f t="shared" si="1844"/>
        <v>0</v>
      </c>
      <c r="BV1241" t="b">
        <f t="shared" si="1845"/>
        <v>0</v>
      </c>
      <c r="BW1241" t="b">
        <f t="shared" si="1846"/>
        <v>0</v>
      </c>
      <c r="BX1241" t="b">
        <f t="shared" si="1847"/>
        <v>0</v>
      </c>
      <c r="BY1241" t="b">
        <f t="shared" si="1848"/>
        <v>0</v>
      </c>
      <c r="BZ1241" t="b">
        <f t="shared" si="1849"/>
        <v>0</v>
      </c>
      <c r="CA1241" t="b">
        <f t="shared" si="1850"/>
        <v>0</v>
      </c>
      <c r="CB1241" t="b">
        <f t="shared" si="1851"/>
        <v>0</v>
      </c>
      <c r="CC1241" t="b">
        <f t="shared" si="1852"/>
        <v>0</v>
      </c>
      <c r="CD1241" t="b">
        <f t="shared" si="1853"/>
        <v>0</v>
      </c>
      <c r="CE1241" t="b">
        <f t="shared" si="1854"/>
        <v>0</v>
      </c>
      <c r="CF1241" t="b">
        <f t="shared" si="1855"/>
        <v>0</v>
      </c>
      <c r="CG1241" t="b">
        <f t="shared" si="1856"/>
        <v>0</v>
      </c>
      <c r="CH1241" t="b">
        <f t="shared" si="1857"/>
        <v>0</v>
      </c>
      <c r="CI1241" t="b">
        <f t="shared" si="1858"/>
        <v>0</v>
      </c>
      <c r="CJ1241" t="b">
        <f t="shared" si="1859"/>
        <v>0</v>
      </c>
      <c r="CK1241" t="b">
        <f t="shared" si="1860"/>
        <v>1</v>
      </c>
      <c r="CL1241" t="b">
        <f t="shared" si="1861"/>
        <v>0</v>
      </c>
      <c r="CM1241" t="b">
        <f t="shared" si="1862"/>
        <v>0</v>
      </c>
      <c r="CN1241" t="b">
        <f t="shared" si="1863"/>
        <v>0</v>
      </c>
      <c r="CO1241" t="b">
        <f t="shared" si="1864"/>
        <v>0</v>
      </c>
      <c r="CP1241" t="b">
        <f t="shared" si="1865"/>
        <v>0</v>
      </c>
      <c r="CQ1241" t="b">
        <f t="shared" si="1866"/>
        <v>0</v>
      </c>
      <c r="CR1241" t="b">
        <f t="shared" si="1867"/>
        <v>0</v>
      </c>
      <c r="CS1241" t="b">
        <f t="shared" si="1868"/>
        <v>0</v>
      </c>
      <c r="CT1241" t="b">
        <f t="shared" si="1869"/>
        <v>0</v>
      </c>
      <c r="CU1241" t="b">
        <f t="shared" si="1870"/>
        <v>0</v>
      </c>
      <c r="CV1241" t="b">
        <f t="shared" si="1871"/>
        <v>0</v>
      </c>
      <c r="CW1241" t="b">
        <f t="shared" si="1872"/>
        <v>0</v>
      </c>
      <c r="CX1241" t="b">
        <f t="shared" si="1873"/>
        <v>0</v>
      </c>
      <c r="CY1241" t="b">
        <f t="shared" si="1874"/>
        <v>0</v>
      </c>
      <c r="CZ1241" t="b">
        <f t="shared" si="1875"/>
        <v>0</v>
      </c>
      <c r="DA1241" t="b">
        <f t="shared" si="1876"/>
        <v>0</v>
      </c>
      <c r="DB1241" t="b">
        <f t="shared" si="1877"/>
        <v>0</v>
      </c>
      <c r="DC1241" t="b">
        <f t="shared" si="1878"/>
        <v>0</v>
      </c>
      <c r="DD1241" t="b">
        <f t="shared" si="1879"/>
        <v>0</v>
      </c>
    </row>
    <row r="1242" spans="1:108">
      <c r="A1242" t="s">
        <v>3169</v>
      </c>
      <c r="C1242" t="s">
        <v>3164</v>
      </c>
      <c r="E1242" t="s">
        <v>6099</v>
      </c>
      <c r="F1242" t="s">
        <v>6097</v>
      </c>
      <c r="G1242" t="s">
        <v>3097</v>
      </c>
      <c r="H1242" t="s">
        <v>7444</v>
      </c>
      <c r="I1242" t="s">
        <v>7417</v>
      </c>
      <c r="J1242" t="s">
        <v>108</v>
      </c>
      <c r="K1242" t="s">
        <v>109</v>
      </c>
      <c r="L1242" t="s">
        <v>7131</v>
      </c>
      <c r="M1242" t="s">
        <v>6079</v>
      </c>
      <c r="N1242" t="s">
        <v>3170</v>
      </c>
      <c r="O1242" t="b">
        <f t="shared" si="1786"/>
        <v>0</v>
      </c>
      <c r="P1242" t="b">
        <f t="shared" si="1787"/>
        <v>1</v>
      </c>
      <c r="Q1242" t="b">
        <f t="shared" si="1788"/>
        <v>1</v>
      </c>
      <c r="R1242" t="b">
        <f t="shared" si="1789"/>
        <v>0</v>
      </c>
      <c r="S1242" t="b">
        <f t="shared" si="1790"/>
        <v>1</v>
      </c>
      <c r="T1242" t="b">
        <f t="shared" si="1791"/>
        <v>0</v>
      </c>
      <c r="U1242" t="b">
        <f t="shared" si="1792"/>
        <v>1</v>
      </c>
      <c r="V1242" t="b">
        <f t="shared" si="1793"/>
        <v>1</v>
      </c>
      <c r="W1242" t="b">
        <f t="shared" si="1794"/>
        <v>0</v>
      </c>
      <c r="X1242" t="b">
        <f t="shared" si="1795"/>
        <v>0</v>
      </c>
      <c r="Y1242" t="b">
        <f t="shared" si="1796"/>
        <v>0</v>
      </c>
      <c r="Z1242" t="b">
        <f t="shared" si="1797"/>
        <v>0</v>
      </c>
      <c r="AA1242" t="b">
        <f t="shared" si="1798"/>
        <v>0</v>
      </c>
      <c r="AB1242" t="b">
        <f t="shared" si="1799"/>
        <v>0</v>
      </c>
      <c r="AC1242" t="b">
        <f t="shared" si="1800"/>
        <v>0</v>
      </c>
      <c r="AD1242" t="b">
        <f t="shared" si="1801"/>
        <v>0</v>
      </c>
      <c r="AE1242" t="b">
        <f t="shared" si="1802"/>
        <v>0</v>
      </c>
      <c r="AF1242" t="b">
        <f t="shared" si="1803"/>
        <v>0</v>
      </c>
      <c r="AG1242" t="b">
        <f t="shared" si="1804"/>
        <v>0</v>
      </c>
      <c r="AH1242" t="b">
        <f t="shared" si="1805"/>
        <v>1</v>
      </c>
      <c r="AI1242" t="b">
        <f t="shared" si="1806"/>
        <v>0</v>
      </c>
      <c r="AJ1242" t="b">
        <f t="shared" si="1807"/>
        <v>0</v>
      </c>
      <c r="AK1242" t="b">
        <f t="shared" si="1808"/>
        <v>0</v>
      </c>
      <c r="AL1242" t="b">
        <f t="shared" si="1809"/>
        <v>0</v>
      </c>
      <c r="AM1242" t="b">
        <f t="shared" si="1810"/>
        <v>0</v>
      </c>
      <c r="AN1242" t="b">
        <f t="shared" si="1811"/>
        <v>0</v>
      </c>
      <c r="AO1242" t="b">
        <f t="shared" si="1812"/>
        <v>0</v>
      </c>
      <c r="AP1242" t="b">
        <f t="shared" si="1813"/>
        <v>0</v>
      </c>
      <c r="AQ1242" t="b">
        <f t="shared" si="1814"/>
        <v>0</v>
      </c>
      <c r="AR1242" t="b">
        <f t="shared" si="1815"/>
        <v>0</v>
      </c>
      <c r="AS1242" t="b">
        <f t="shared" si="1816"/>
        <v>0</v>
      </c>
      <c r="AT1242" t="b">
        <f t="shared" si="1817"/>
        <v>0</v>
      </c>
      <c r="AU1242" t="b">
        <f t="shared" si="1818"/>
        <v>0</v>
      </c>
      <c r="AV1242" t="b">
        <f t="shared" si="1819"/>
        <v>1</v>
      </c>
      <c r="AW1242" t="b">
        <f t="shared" si="1820"/>
        <v>0</v>
      </c>
      <c r="AX1242" t="b">
        <f t="shared" si="1821"/>
        <v>0</v>
      </c>
      <c r="AY1242" t="b">
        <f t="shared" si="1822"/>
        <v>0</v>
      </c>
      <c r="AZ1242" t="b">
        <f t="shared" si="1823"/>
        <v>0</v>
      </c>
      <c r="BA1242" t="b">
        <f t="shared" si="1824"/>
        <v>0</v>
      </c>
      <c r="BB1242" t="b">
        <f t="shared" si="1825"/>
        <v>0</v>
      </c>
      <c r="BC1242" t="b">
        <f t="shared" si="1826"/>
        <v>0</v>
      </c>
      <c r="BD1242" t="b">
        <f t="shared" si="1827"/>
        <v>0</v>
      </c>
      <c r="BE1242" t="b">
        <f t="shared" si="1828"/>
        <v>0</v>
      </c>
      <c r="BF1242" t="b">
        <f t="shared" si="1829"/>
        <v>0</v>
      </c>
      <c r="BG1242" t="b">
        <f t="shared" si="1830"/>
        <v>0</v>
      </c>
      <c r="BH1242" t="b">
        <f t="shared" si="1831"/>
        <v>0</v>
      </c>
      <c r="BI1242" t="b">
        <f t="shared" si="1832"/>
        <v>0</v>
      </c>
      <c r="BJ1242" t="b">
        <f t="shared" si="1833"/>
        <v>0</v>
      </c>
      <c r="BK1242" t="b">
        <f t="shared" si="1834"/>
        <v>0</v>
      </c>
      <c r="BL1242" t="b">
        <f t="shared" si="1835"/>
        <v>0</v>
      </c>
      <c r="BM1242" t="b">
        <f t="shared" si="1836"/>
        <v>0</v>
      </c>
      <c r="BN1242" t="b">
        <f t="shared" si="1837"/>
        <v>1</v>
      </c>
      <c r="BO1242" t="b">
        <f t="shared" si="1838"/>
        <v>0</v>
      </c>
      <c r="BP1242" t="b">
        <f t="shared" si="1839"/>
        <v>0</v>
      </c>
      <c r="BQ1242" t="b">
        <f t="shared" si="1840"/>
        <v>0</v>
      </c>
      <c r="BR1242" t="b">
        <f t="shared" si="1841"/>
        <v>0</v>
      </c>
      <c r="BS1242" t="b">
        <f t="shared" si="1842"/>
        <v>0</v>
      </c>
      <c r="BT1242" t="b">
        <f t="shared" si="1843"/>
        <v>0</v>
      </c>
      <c r="BU1242" t="b">
        <f t="shared" si="1844"/>
        <v>0</v>
      </c>
      <c r="BV1242" t="b">
        <f t="shared" si="1845"/>
        <v>0</v>
      </c>
      <c r="BW1242" t="b">
        <f t="shared" si="1846"/>
        <v>0</v>
      </c>
      <c r="BX1242" t="b">
        <f t="shared" si="1847"/>
        <v>0</v>
      </c>
      <c r="BY1242" t="b">
        <f t="shared" si="1848"/>
        <v>0</v>
      </c>
      <c r="BZ1242" t="b">
        <f t="shared" si="1849"/>
        <v>0</v>
      </c>
      <c r="CA1242" t="b">
        <f t="shared" si="1850"/>
        <v>0</v>
      </c>
      <c r="CB1242" t="b">
        <f t="shared" si="1851"/>
        <v>0</v>
      </c>
      <c r="CC1242" t="b">
        <f t="shared" si="1852"/>
        <v>0</v>
      </c>
      <c r="CD1242" t="b">
        <f t="shared" si="1853"/>
        <v>0</v>
      </c>
      <c r="CE1242" t="b">
        <f t="shared" si="1854"/>
        <v>0</v>
      </c>
      <c r="CF1242" t="b">
        <f t="shared" si="1855"/>
        <v>0</v>
      </c>
      <c r="CG1242" t="b">
        <f t="shared" si="1856"/>
        <v>0</v>
      </c>
      <c r="CH1242" t="b">
        <f t="shared" si="1857"/>
        <v>0</v>
      </c>
      <c r="CI1242" t="b">
        <f t="shared" si="1858"/>
        <v>0</v>
      </c>
      <c r="CJ1242" t="b">
        <f t="shared" si="1859"/>
        <v>0</v>
      </c>
      <c r="CK1242" t="b">
        <f t="shared" si="1860"/>
        <v>0</v>
      </c>
      <c r="CL1242" t="b">
        <f t="shared" si="1861"/>
        <v>0</v>
      </c>
      <c r="CM1242" t="b">
        <f t="shared" si="1862"/>
        <v>0</v>
      </c>
      <c r="CN1242" t="b">
        <f t="shared" si="1863"/>
        <v>0</v>
      </c>
      <c r="CO1242" t="b">
        <f t="shared" si="1864"/>
        <v>0</v>
      </c>
      <c r="CP1242" t="b">
        <f t="shared" si="1865"/>
        <v>0</v>
      </c>
      <c r="CQ1242" t="b">
        <f t="shared" si="1866"/>
        <v>0</v>
      </c>
      <c r="CR1242" t="b">
        <f t="shared" si="1867"/>
        <v>0</v>
      </c>
      <c r="CS1242" t="b">
        <f t="shared" si="1868"/>
        <v>0</v>
      </c>
      <c r="CT1242" t="b">
        <f t="shared" si="1869"/>
        <v>0</v>
      </c>
      <c r="CU1242" t="b">
        <f t="shared" si="1870"/>
        <v>0</v>
      </c>
      <c r="CV1242" t="b">
        <f t="shared" si="1871"/>
        <v>0</v>
      </c>
      <c r="CW1242" t="b">
        <f t="shared" si="1872"/>
        <v>0</v>
      </c>
      <c r="CX1242" t="b">
        <f t="shared" si="1873"/>
        <v>0</v>
      </c>
      <c r="CY1242" t="b">
        <f t="shared" si="1874"/>
        <v>0</v>
      </c>
      <c r="CZ1242" t="b">
        <f t="shared" si="1875"/>
        <v>0</v>
      </c>
      <c r="DA1242" t="b">
        <f t="shared" si="1876"/>
        <v>0</v>
      </c>
      <c r="DB1242" t="b">
        <f t="shared" si="1877"/>
        <v>0</v>
      </c>
      <c r="DC1242" t="b">
        <f t="shared" si="1878"/>
        <v>0</v>
      </c>
      <c r="DD1242" t="b">
        <f t="shared" si="1879"/>
        <v>0</v>
      </c>
    </row>
    <row r="1243" spans="1:108">
      <c r="A1243" t="s">
        <v>3171</v>
      </c>
      <c r="C1243" t="s">
        <v>3164</v>
      </c>
      <c r="E1243" t="s">
        <v>6099</v>
      </c>
      <c r="F1243" t="s">
        <v>6097</v>
      </c>
      <c r="G1243" t="s">
        <v>3097</v>
      </c>
      <c r="H1243" t="s">
        <v>7444</v>
      </c>
      <c r="I1243" t="s">
        <v>7417</v>
      </c>
      <c r="J1243" t="s">
        <v>183</v>
      </c>
      <c r="K1243" t="s">
        <v>183</v>
      </c>
      <c r="L1243" t="s">
        <v>7630</v>
      </c>
      <c r="M1243" t="s">
        <v>6079</v>
      </c>
      <c r="N1243" t="s">
        <v>3172</v>
      </c>
      <c r="O1243" t="b">
        <f t="shared" si="1786"/>
        <v>1</v>
      </c>
      <c r="P1243" t="b">
        <f t="shared" si="1787"/>
        <v>0</v>
      </c>
      <c r="Q1243" t="b">
        <f t="shared" si="1788"/>
        <v>1</v>
      </c>
      <c r="R1243" t="b">
        <f t="shared" si="1789"/>
        <v>0</v>
      </c>
      <c r="S1243" t="b">
        <f t="shared" si="1790"/>
        <v>1</v>
      </c>
      <c r="T1243" t="b">
        <f t="shared" si="1791"/>
        <v>0</v>
      </c>
      <c r="U1243" t="b">
        <f t="shared" si="1792"/>
        <v>1</v>
      </c>
      <c r="V1243" t="b">
        <f t="shared" si="1793"/>
        <v>1</v>
      </c>
      <c r="W1243" t="b">
        <f t="shared" si="1794"/>
        <v>0</v>
      </c>
      <c r="X1243" t="b">
        <f t="shared" si="1795"/>
        <v>1</v>
      </c>
      <c r="Y1243" t="b">
        <f t="shared" si="1796"/>
        <v>0</v>
      </c>
      <c r="Z1243" t="b">
        <f t="shared" si="1797"/>
        <v>0</v>
      </c>
      <c r="AA1243" t="b">
        <f t="shared" si="1798"/>
        <v>0</v>
      </c>
      <c r="AB1243" t="b">
        <f t="shared" si="1799"/>
        <v>0</v>
      </c>
      <c r="AC1243" t="b">
        <f t="shared" si="1800"/>
        <v>0</v>
      </c>
      <c r="AD1243" t="b">
        <f t="shared" si="1801"/>
        <v>0</v>
      </c>
      <c r="AE1243" t="b">
        <f t="shared" si="1802"/>
        <v>0</v>
      </c>
      <c r="AF1243" t="b">
        <f t="shared" si="1803"/>
        <v>0</v>
      </c>
      <c r="AG1243" t="b">
        <f t="shared" si="1804"/>
        <v>0</v>
      </c>
      <c r="AH1243" t="b">
        <f t="shared" si="1805"/>
        <v>0</v>
      </c>
      <c r="AI1243" t="b">
        <f t="shared" si="1806"/>
        <v>0</v>
      </c>
      <c r="AJ1243" t="b">
        <f t="shared" si="1807"/>
        <v>0</v>
      </c>
      <c r="AK1243" t="b">
        <f t="shared" si="1808"/>
        <v>0</v>
      </c>
      <c r="AL1243" t="b">
        <f t="shared" si="1809"/>
        <v>0</v>
      </c>
      <c r="AM1243" t="b">
        <f t="shared" si="1810"/>
        <v>0</v>
      </c>
      <c r="AN1243" t="b">
        <f t="shared" si="1811"/>
        <v>0</v>
      </c>
      <c r="AO1243" t="b">
        <f t="shared" si="1812"/>
        <v>0</v>
      </c>
      <c r="AP1243" t="b">
        <f t="shared" si="1813"/>
        <v>0</v>
      </c>
      <c r="AQ1243" t="b">
        <f t="shared" si="1814"/>
        <v>0</v>
      </c>
      <c r="AR1243" t="b">
        <f t="shared" si="1815"/>
        <v>0</v>
      </c>
      <c r="AS1243" t="b">
        <f t="shared" si="1816"/>
        <v>1</v>
      </c>
      <c r="AT1243" t="b">
        <f t="shared" si="1817"/>
        <v>0</v>
      </c>
      <c r="AU1243" t="b">
        <f t="shared" si="1818"/>
        <v>0</v>
      </c>
      <c r="AV1243" t="b">
        <f t="shared" si="1819"/>
        <v>0</v>
      </c>
      <c r="AW1243" t="b">
        <f t="shared" si="1820"/>
        <v>0</v>
      </c>
      <c r="AX1243" t="b">
        <f t="shared" si="1821"/>
        <v>0</v>
      </c>
      <c r="AY1243" t="b">
        <f t="shared" si="1822"/>
        <v>0</v>
      </c>
      <c r="AZ1243" t="b">
        <f t="shared" si="1823"/>
        <v>0</v>
      </c>
      <c r="BA1243" t="b">
        <f t="shared" si="1824"/>
        <v>0</v>
      </c>
      <c r="BB1243" t="b">
        <f t="shared" si="1825"/>
        <v>0</v>
      </c>
      <c r="BC1243" t="b">
        <f t="shared" si="1826"/>
        <v>0</v>
      </c>
      <c r="BD1243" t="b">
        <f t="shared" si="1827"/>
        <v>0</v>
      </c>
      <c r="BE1243" t="b">
        <f t="shared" si="1828"/>
        <v>0</v>
      </c>
      <c r="BF1243" t="b">
        <f t="shared" si="1829"/>
        <v>0</v>
      </c>
      <c r="BG1243" t="b">
        <f t="shared" si="1830"/>
        <v>0</v>
      </c>
      <c r="BH1243" t="b">
        <f t="shared" si="1831"/>
        <v>0</v>
      </c>
      <c r="BI1243" t="b">
        <f t="shared" si="1832"/>
        <v>0</v>
      </c>
      <c r="BJ1243" t="b">
        <f t="shared" si="1833"/>
        <v>0</v>
      </c>
      <c r="BK1243" t="b">
        <f t="shared" si="1834"/>
        <v>1</v>
      </c>
      <c r="BL1243" t="b">
        <f t="shared" si="1835"/>
        <v>0</v>
      </c>
      <c r="BM1243" t="b">
        <f t="shared" si="1836"/>
        <v>0</v>
      </c>
      <c r="BN1243" t="b">
        <f t="shared" si="1837"/>
        <v>0</v>
      </c>
      <c r="BO1243" t="b">
        <f t="shared" si="1838"/>
        <v>0</v>
      </c>
      <c r="BP1243" t="b">
        <f t="shared" si="1839"/>
        <v>0</v>
      </c>
      <c r="BQ1243" t="b">
        <f t="shared" si="1840"/>
        <v>0</v>
      </c>
      <c r="BR1243" t="b">
        <f t="shared" si="1841"/>
        <v>0</v>
      </c>
      <c r="BS1243" t="b">
        <f t="shared" si="1842"/>
        <v>0</v>
      </c>
      <c r="BT1243" t="b">
        <f t="shared" si="1843"/>
        <v>0</v>
      </c>
      <c r="BU1243" t="b">
        <f t="shared" si="1844"/>
        <v>0</v>
      </c>
      <c r="BV1243" t="b">
        <f t="shared" si="1845"/>
        <v>1</v>
      </c>
      <c r="BW1243" t="b">
        <f t="shared" si="1846"/>
        <v>0</v>
      </c>
      <c r="BX1243" t="b">
        <f t="shared" si="1847"/>
        <v>0</v>
      </c>
      <c r="BY1243" t="b">
        <f t="shared" si="1848"/>
        <v>0</v>
      </c>
      <c r="BZ1243" t="b">
        <f t="shared" si="1849"/>
        <v>0</v>
      </c>
      <c r="CA1243" t="b">
        <f t="shared" si="1850"/>
        <v>0</v>
      </c>
      <c r="CB1243" t="b">
        <f t="shared" si="1851"/>
        <v>0</v>
      </c>
      <c r="CC1243" t="b">
        <f t="shared" si="1852"/>
        <v>0</v>
      </c>
      <c r="CD1243" t="b">
        <f t="shared" si="1853"/>
        <v>0</v>
      </c>
      <c r="CE1243" t="b">
        <f t="shared" si="1854"/>
        <v>0</v>
      </c>
      <c r="CF1243" t="b">
        <f t="shared" si="1855"/>
        <v>0</v>
      </c>
      <c r="CG1243" t="b">
        <f t="shared" si="1856"/>
        <v>1</v>
      </c>
      <c r="CH1243" t="b">
        <f t="shared" si="1857"/>
        <v>0</v>
      </c>
      <c r="CI1243" t="b">
        <f t="shared" si="1858"/>
        <v>0</v>
      </c>
      <c r="CJ1243" t="b">
        <f t="shared" si="1859"/>
        <v>0</v>
      </c>
      <c r="CK1243" t="b">
        <f t="shared" si="1860"/>
        <v>0</v>
      </c>
      <c r="CL1243" t="b">
        <f t="shared" si="1861"/>
        <v>0</v>
      </c>
      <c r="CM1243" t="b">
        <f t="shared" si="1862"/>
        <v>0</v>
      </c>
      <c r="CN1243" t="b">
        <f t="shared" si="1863"/>
        <v>0</v>
      </c>
      <c r="CO1243" t="b">
        <f t="shared" si="1864"/>
        <v>0</v>
      </c>
      <c r="CP1243" t="b">
        <f t="shared" si="1865"/>
        <v>0</v>
      </c>
      <c r="CQ1243" t="b">
        <f t="shared" si="1866"/>
        <v>0</v>
      </c>
      <c r="CR1243" t="b">
        <f t="shared" si="1867"/>
        <v>0</v>
      </c>
      <c r="CS1243" t="b">
        <f t="shared" si="1868"/>
        <v>0</v>
      </c>
      <c r="CT1243" t="b">
        <f t="shared" si="1869"/>
        <v>0</v>
      </c>
      <c r="CU1243" t="b">
        <f t="shared" si="1870"/>
        <v>0</v>
      </c>
      <c r="CV1243" t="b">
        <f t="shared" si="1871"/>
        <v>0</v>
      </c>
      <c r="CW1243" t="b">
        <f t="shared" si="1872"/>
        <v>0</v>
      </c>
      <c r="CX1243" t="b">
        <f t="shared" si="1873"/>
        <v>0</v>
      </c>
      <c r="CY1243" t="b">
        <f t="shared" si="1874"/>
        <v>0</v>
      </c>
      <c r="CZ1243" t="b">
        <f t="shared" si="1875"/>
        <v>0</v>
      </c>
      <c r="DA1243" t="b">
        <f t="shared" si="1876"/>
        <v>0</v>
      </c>
      <c r="DB1243" t="b">
        <f t="shared" si="1877"/>
        <v>1</v>
      </c>
      <c r="DC1243" t="b">
        <f t="shared" si="1878"/>
        <v>0</v>
      </c>
      <c r="DD1243" t="b">
        <f t="shared" si="1879"/>
        <v>0</v>
      </c>
    </row>
    <row r="1244" spans="1:108">
      <c r="A1244" t="s">
        <v>3173</v>
      </c>
      <c r="C1244" t="s">
        <v>3164</v>
      </c>
      <c r="E1244" t="s">
        <v>6099</v>
      </c>
      <c r="F1244" t="s">
        <v>6097</v>
      </c>
      <c r="G1244" t="s">
        <v>3097</v>
      </c>
      <c r="H1244" t="s">
        <v>7444</v>
      </c>
      <c r="I1244" t="s">
        <v>7417</v>
      </c>
      <c r="J1244" t="s">
        <v>204</v>
      </c>
      <c r="K1244" t="s">
        <v>205</v>
      </c>
      <c r="L1244" t="s">
        <v>7130</v>
      </c>
      <c r="M1244" t="s">
        <v>3174</v>
      </c>
      <c r="N1244" t="s">
        <v>3175</v>
      </c>
      <c r="O1244" t="b">
        <f t="shared" si="1786"/>
        <v>1</v>
      </c>
      <c r="P1244" t="b">
        <f t="shared" si="1787"/>
        <v>0</v>
      </c>
      <c r="Q1244" t="b">
        <f t="shared" si="1788"/>
        <v>1</v>
      </c>
      <c r="R1244" t="b">
        <f t="shared" si="1789"/>
        <v>0</v>
      </c>
      <c r="S1244" t="b">
        <f t="shared" si="1790"/>
        <v>0</v>
      </c>
      <c r="T1244" t="b">
        <f t="shared" si="1791"/>
        <v>0</v>
      </c>
      <c r="U1244" t="b">
        <f t="shared" si="1792"/>
        <v>1</v>
      </c>
      <c r="V1244" t="b">
        <f t="shared" si="1793"/>
        <v>0</v>
      </c>
      <c r="W1244" t="b">
        <f t="shared" si="1794"/>
        <v>0</v>
      </c>
      <c r="X1244" t="b">
        <f t="shared" si="1795"/>
        <v>0</v>
      </c>
      <c r="Y1244" t="b">
        <f t="shared" si="1796"/>
        <v>0</v>
      </c>
      <c r="Z1244" t="b">
        <f t="shared" si="1797"/>
        <v>0</v>
      </c>
      <c r="AA1244" t="b">
        <f t="shared" si="1798"/>
        <v>0</v>
      </c>
      <c r="AB1244" t="b">
        <f t="shared" si="1799"/>
        <v>0</v>
      </c>
      <c r="AC1244" t="b">
        <f t="shared" si="1800"/>
        <v>0</v>
      </c>
      <c r="AD1244" t="b">
        <f t="shared" si="1801"/>
        <v>0</v>
      </c>
      <c r="AE1244" t="b">
        <f t="shared" si="1802"/>
        <v>0</v>
      </c>
      <c r="AF1244" t="b">
        <f t="shared" si="1803"/>
        <v>0</v>
      </c>
      <c r="AG1244" t="b">
        <f t="shared" si="1804"/>
        <v>0</v>
      </c>
      <c r="AH1244" t="b">
        <f t="shared" si="1805"/>
        <v>1</v>
      </c>
      <c r="AI1244" t="b">
        <f t="shared" si="1806"/>
        <v>0</v>
      </c>
      <c r="AJ1244" t="b">
        <f t="shared" si="1807"/>
        <v>0</v>
      </c>
      <c r="AK1244" t="b">
        <f t="shared" si="1808"/>
        <v>0</v>
      </c>
      <c r="AL1244" t="b">
        <f t="shared" si="1809"/>
        <v>0</v>
      </c>
      <c r="AM1244" t="b">
        <f t="shared" si="1810"/>
        <v>0</v>
      </c>
      <c r="AN1244" t="b">
        <f t="shared" si="1811"/>
        <v>0</v>
      </c>
      <c r="AO1244" t="b">
        <f t="shared" si="1812"/>
        <v>0</v>
      </c>
      <c r="AP1244" t="b">
        <f t="shared" si="1813"/>
        <v>0</v>
      </c>
      <c r="AQ1244" t="b">
        <f t="shared" si="1814"/>
        <v>0</v>
      </c>
      <c r="AR1244" t="b">
        <f t="shared" si="1815"/>
        <v>0</v>
      </c>
      <c r="AS1244" t="b">
        <f t="shared" si="1816"/>
        <v>0</v>
      </c>
      <c r="AT1244" t="b">
        <f t="shared" si="1817"/>
        <v>0</v>
      </c>
      <c r="AU1244" t="b">
        <f t="shared" si="1818"/>
        <v>0</v>
      </c>
      <c r="AV1244" t="b">
        <f t="shared" si="1819"/>
        <v>0</v>
      </c>
      <c r="AW1244" t="b">
        <f t="shared" si="1820"/>
        <v>0</v>
      </c>
      <c r="AX1244" t="b">
        <f t="shared" si="1821"/>
        <v>0</v>
      </c>
      <c r="AY1244" t="b">
        <f t="shared" si="1822"/>
        <v>0</v>
      </c>
      <c r="AZ1244" t="b">
        <f t="shared" si="1823"/>
        <v>0</v>
      </c>
      <c r="BA1244" t="b">
        <f t="shared" si="1824"/>
        <v>0</v>
      </c>
      <c r="BB1244" t="b">
        <f t="shared" si="1825"/>
        <v>0</v>
      </c>
      <c r="BC1244" t="b">
        <f t="shared" si="1826"/>
        <v>0</v>
      </c>
      <c r="BD1244" t="b">
        <f t="shared" si="1827"/>
        <v>0</v>
      </c>
      <c r="BE1244" t="b">
        <f t="shared" si="1828"/>
        <v>0</v>
      </c>
      <c r="BF1244" t="b">
        <f t="shared" si="1829"/>
        <v>0</v>
      </c>
      <c r="BG1244" t="b">
        <f t="shared" si="1830"/>
        <v>0</v>
      </c>
      <c r="BH1244" t="b">
        <f t="shared" si="1831"/>
        <v>0</v>
      </c>
      <c r="BI1244" t="b">
        <f t="shared" si="1832"/>
        <v>0</v>
      </c>
      <c r="BJ1244" t="b">
        <f t="shared" si="1833"/>
        <v>0</v>
      </c>
      <c r="BK1244" t="b">
        <f t="shared" si="1834"/>
        <v>0</v>
      </c>
      <c r="BL1244" t="b">
        <f t="shared" si="1835"/>
        <v>0</v>
      </c>
      <c r="BM1244" t="b">
        <f t="shared" si="1836"/>
        <v>0</v>
      </c>
      <c r="BN1244" t="b">
        <f t="shared" si="1837"/>
        <v>0</v>
      </c>
      <c r="BO1244" t="b">
        <f t="shared" si="1838"/>
        <v>0</v>
      </c>
      <c r="BP1244" t="b">
        <f t="shared" si="1839"/>
        <v>0</v>
      </c>
      <c r="BQ1244" t="b">
        <f t="shared" si="1840"/>
        <v>0</v>
      </c>
      <c r="BR1244" t="b">
        <f t="shared" si="1841"/>
        <v>0</v>
      </c>
      <c r="BS1244" t="b">
        <f t="shared" si="1842"/>
        <v>0</v>
      </c>
      <c r="BT1244" t="b">
        <f t="shared" si="1843"/>
        <v>0</v>
      </c>
      <c r="BU1244" t="b">
        <f t="shared" si="1844"/>
        <v>0</v>
      </c>
      <c r="BV1244" t="b">
        <f t="shared" si="1845"/>
        <v>1</v>
      </c>
      <c r="BW1244" t="b">
        <f t="shared" si="1846"/>
        <v>0</v>
      </c>
      <c r="BX1244" t="b">
        <f t="shared" si="1847"/>
        <v>0</v>
      </c>
      <c r="BY1244" t="b">
        <f t="shared" si="1848"/>
        <v>0</v>
      </c>
      <c r="BZ1244" t="b">
        <f t="shared" si="1849"/>
        <v>0</v>
      </c>
      <c r="CA1244" t="b">
        <f t="shared" si="1850"/>
        <v>0</v>
      </c>
      <c r="CB1244" t="b">
        <f t="shared" si="1851"/>
        <v>0</v>
      </c>
      <c r="CC1244" t="b">
        <f t="shared" si="1852"/>
        <v>0</v>
      </c>
      <c r="CD1244" t="b">
        <f t="shared" si="1853"/>
        <v>0</v>
      </c>
      <c r="CE1244" t="b">
        <f t="shared" si="1854"/>
        <v>0</v>
      </c>
      <c r="CF1244" t="b">
        <f t="shared" si="1855"/>
        <v>0</v>
      </c>
      <c r="CG1244" t="b">
        <f t="shared" si="1856"/>
        <v>0</v>
      </c>
      <c r="CH1244" t="b">
        <f t="shared" si="1857"/>
        <v>0</v>
      </c>
      <c r="CI1244" t="b">
        <f t="shared" si="1858"/>
        <v>0</v>
      </c>
      <c r="CJ1244" t="b">
        <f t="shared" si="1859"/>
        <v>0</v>
      </c>
      <c r="CK1244" t="b">
        <f t="shared" si="1860"/>
        <v>1</v>
      </c>
      <c r="CL1244" t="b">
        <f t="shared" si="1861"/>
        <v>0</v>
      </c>
      <c r="CM1244" t="b">
        <f t="shared" si="1862"/>
        <v>0</v>
      </c>
      <c r="CN1244" t="b">
        <f t="shared" si="1863"/>
        <v>0</v>
      </c>
      <c r="CO1244" t="b">
        <f t="shared" si="1864"/>
        <v>0</v>
      </c>
      <c r="CP1244" t="b">
        <f t="shared" si="1865"/>
        <v>0</v>
      </c>
      <c r="CQ1244" t="b">
        <f t="shared" si="1866"/>
        <v>0</v>
      </c>
      <c r="CR1244" t="b">
        <f t="shared" si="1867"/>
        <v>0</v>
      </c>
      <c r="CS1244" t="b">
        <f t="shared" si="1868"/>
        <v>0</v>
      </c>
      <c r="CT1244" t="b">
        <f t="shared" si="1869"/>
        <v>0</v>
      </c>
      <c r="CU1244" t="b">
        <f t="shared" si="1870"/>
        <v>0</v>
      </c>
      <c r="CV1244" t="b">
        <f t="shared" si="1871"/>
        <v>0</v>
      </c>
      <c r="CW1244" t="b">
        <f t="shared" si="1872"/>
        <v>0</v>
      </c>
      <c r="CX1244" t="b">
        <f t="shared" si="1873"/>
        <v>0</v>
      </c>
      <c r="CY1244" t="b">
        <f t="shared" si="1874"/>
        <v>0</v>
      </c>
      <c r="CZ1244" t="b">
        <f t="shared" si="1875"/>
        <v>0</v>
      </c>
      <c r="DA1244" t="b">
        <f t="shared" si="1876"/>
        <v>0</v>
      </c>
      <c r="DB1244" t="b">
        <f t="shared" si="1877"/>
        <v>0</v>
      </c>
      <c r="DC1244" t="b">
        <f t="shared" si="1878"/>
        <v>0</v>
      </c>
      <c r="DD1244" t="b">
        <f t="shared" si="1879"/>
        <v>0</v>
      </c>
    </row>
    <row r="1245" spans="1:108">
      <c r="A1245" t="s">
        <v>3176</v>
      </c>
      <c r="C1245" t="s">
        <v>3177</v>
      </c>
      <c r="E1245" t="s">
        <v>6099</v>
      </c>
      <c r="F1245" t="s">
        <v>6097</v>
      </c>
      <c r="G1245" t="s">
        <v>3097</v>
      </c>
      <c r="H1245" t="s">
        <v>7444</v>
      </c>
      <c r="I1245" t="s">
        <v>7417</v>
      </c>
      <c r="J1245" t="s">
        <v>165</v>
      </c>
      <c r="K1245" t="s">
        <v>114</v>
      </c>
      <c r="L1245" t="s">
        <v>7132</v>
      </c>
      <c r="M1245" t="s">
        <v>7579</v>
      </c>
      <c r="N1245" t="s">
        <v>7578</v>
      </c>
      <c r="O1245" t="b">
        <f t="shared" si="1786"/>
        <v>1</v>
      </c>
      <c r="P1245" t="b">
        <f t="shared" si="1787"/>
        <v>1</v>
      </c>
      <c r="Q1245" t="b">
        <f t="shared" si="1788"/>
        <v>1</v>
      </c>
      <c r="R1245" t="b">
        <f t="shared" si="1789"/>
        <v>1</v>
      </c>
      <c r="S1245" t="b">
        <f t="shared" si="1790"/>
        <v>1</v>
      </c>
      <c r="T1245" t="b">
        <f t="shared" si="1791"/>
        <v>1</v>
      </c>
      <c r="U1245" t="b">
        <f t="shared" si="1792"/>
        <v>1</v>
      </c>
      <c r="V1245" t="b">
        <f t="shared" si="1793"/>
        <v>1</v>
      </c>
      <c r="W1245" t="b">
        <f t="shared" si="1794"/>
        <v>0</v>
      </c>
      <c r="X1245" t="b">
        <f t="shared" si="1795"/>
        <v>1</v>
      </c>
      <c r="Y1245" t="b">
        <f t="shared" si="1796"/>
        <v>1</v>
      </c>
      <c r="Z1245" t="b">
        <f t="shared" si="1797"/>
        <v>0</v>
      </c>
      <c r="AA1245" t="b">
        <f t="shared" si="1798"/>
        <v>1</v>
      </c>
      <c r="AB1245" t="b">
        <f t="shared" si="1799"/>
        <v>0</v>
      </c>
      <c r="AC1245" t="b">
        <f t="shared" si="1800"/>
        <v>0</v>
      </c>
      <c r="AD1245" t="b">
        <f t="shared" si="1801"/>
        <v>0</v>
      </c>
      <c r="AE1245" t="b">
        <f t="shared" si="1802"/>
        <v>0</v>
      </c>
      <c r="AF1245" t="b">
        <f t="shared" si="1803"/>
        <v>0</v>
      </c>
      <c r="AG1245" t="b">
        <f t="shared" si="1804"/>
        <v>0</v>
      </c>
      <c r="AH1245" t="b">
        <f t="shared" si="1805"/>
        <v>1</v>
      </c>
      <c r="AI1245" t="b">
        <f t="shared" si="1806"/>
        <v>1</v>
      </c>
      <c r="AJ1245" t="b">
        <f t="shared" si="1807"/>
        <v>0</v>
      </c>
      <c r="AK1245" t="b">
        <f t="shared" si="1808"/>
        <v>0</v>
      </c>
      <c r="AL1245" t="b">
        <f t="shared" si="1809"/>
        <v>0</v>
      </c>
      <c r="AM1245" t="b">
        <f t="shared" si="1810"/>
        <v>0</v>
      </c>
      <c r="AN1245" t="b">
        <f t="shared" si="1811"/>
        <v>0</v>
      </c>
      <c r="AO1245" t="b">
        <f t="shared" si="1812"/>
        <v>0</v>
      </c>
      <c r="AP1245" t="b">
        <f t="shared" si="1813"/>
        <v>0</v>
      </c>
      <c r="AQ1245" t="b">
        <f t="shared" si="1814"/>
        <v>1</v>
      </c>
      <c r="AR1245" t="b">
        <f t="shared" si="1815"/>
        <v>0</v>
      </c>
      <c r="AS1245" t="b">
        <f t="shared" si="1816"/>
        <v>0</v>
      </c>
      <c r="AT1245" t="b">
        <f t="shared" si="1817"/>
        <v>1</v>
      </c>
      <c r="AU1245" t="b">
        <f t="shared" si="1818"/>
        <v>0</v>
      </c>
      <c r="AV1245" t="b">
        <f t="shared" si="1819"/>
        <v>0</v>
      </c>
      <c r="AW1245" t="b">
        <f t="shared" si="1820"/>
        <v>1</v>
      </c>
      <c r="AX1245" t="b">
        <f t="shared" si="1821"/>
        <v>0</v>
      </c>
      <c r="AY1245" t="b">
        <f t="shared" si="1822"/>
        <v>1</v>
      </c>
      <c r="AZ1245" t="b">
        <f t="shared" si="1823"/>
        <v>0</v>
      </c>
      <c r="BA1245" t="b">
        <f t="shared" si="1824"/>
        <v>0</v>
      </c>
      <c r="BB1245" t="b">
        <f t="shared" si="1825"/>
        <v>0</v>
      </c>
      <c r="BC1245" t="b">
        <f t="shared" si="1826"/>
        <v>0</v>
      </c>
      <c r="BD1245" t="b">
        <f t="shared" si="1827"/>
        <v>0</v>
      </c>
      <c r="BE1245" t="b">
        <f t="shared" si="1828"/>
        <v>0</v>
      </c>
      <c r="BF1245" t="b">
        <f t="shared" si="1829"/>
        <v>1</v>
      </c>
      <c r="BG1245" t="b">
        <f t="shared" si="1830"/>
        <v>1</v>
      </c>
      <c r="BH1245" t="b">
        <f t="shared" si="1831"/>
        <v>0</v>
      </c>
      <c r="BI1245" t="b">
        <f t="shared" si="1832"/>
        <v>0</v>
      </c>
      <c r="BJ1245" t="b">
        <f t="shared" si="1833"/>
        <v>0</v>
      </c>
      <c r="BK1245" t="b">
        <f t="shared" si="1834"/>
        <v>0</v>
      </c>
      <c r="BL1245" t="b">
        <f t="shared" si="1835"/>
        <v>0</v>
      </c>
      <c r="BM1245" t="b">
        <f t="shared" si="1836"/>
        <v>0</v>
      </c>
      <c r="BN1245" t="b">
        <f t="shared" si="1837"/>
        <v>1</v>
      </c>
      <c r="BO1245" t="b">
        <f t="shared" si="1838"/>
        <v>1</v>
      </c>
      <c r="BP1245" t="b">
        <f t="shared" si="1839"/>
        <v>0</v>
      </c>
      <c r="BQ1245" t="b">
        <f t="shared" si="1840"/>
        <v>0</v>
      </c>
      <c r="BR1245" t="b">
        <f t="shared" si="1841"/>
        <v>0</v>
      </c>
      <c r="BS1245" t="b">
        <f t="shared" si="1842"/>
        <v>0</v>
      </c>
      <c r="BT1245" t="b">
        <f t="shared" si="1843"/>
        <v>1</v>
      </c>
      <c r="BU1245" t="b">
        <f t="shared" si="1844"/>
        <v>1</v>
      </c>
      <c r="BV1245" t="b">
        <f t="shared" si="1845"/>
        <v>0</v>
      </c>
      <c r="BW1245" t="b">
        <f t="shared" si="1846"/>
        <v>0</v>
      </c>
      <c r="BX1245" t="b">
        <f t="shared" si="1847"/>
        <v>0</v>
      </c>
      <c r="BY1245" t="b">
        <f t="shared" si="1848"/>
        <v>1</v>
      </c>
      <c r="BZ1245" t="b">
        <f t="shared" si="1849"/>
        <v>0</v>
      </c>
      <c r="CA1245" t="b">
        <f t="shared" si="1850"/>
        <v>0</v>
      </c>
      <c r="CB1245" t="b">
        <f t="shared" si="1851"/>
        <v>1</v>
      </c>
      <c r="CC1245" t="b">
        <f t="shared" si="1852"/>
        <v>1</v>
      </c>
      <c r="CD1245" t="b">
        <f t="shared" si="1853"/>
        <v>0</v>
      </c>
      <c r="CE1245" t="b">
        <f t="shared" si="1854"/>
        <v>1</v>
      </c>
      <c r="CF1245" t="b">
        <f t="shared" si="1855"/>
        <v>0</v>
      </c>
      <c r="CG1245" t="b">
        <f t="shared" si="1856"/>
        <v>1</v>
      </c>
      <c r="CH1245" t="b">
        <f t="shared" si="1857"/>
        <v>1</v>
      </c>
      <c r="CI1245" t="b">
        <f t="shared" si="1858"/>
        <v>0</v>
      </c>
      <c r="CJ1245" t="b">
        <f t="shared" si="1859"/>
        <v>0</v>
      </c>
      <c r="CK1245" t="b">
        <f t="shared" si="1860"/>
        <v>0</v>
      </c>
      <c r="CL1245" t="b">
        <f t="shared" si="1861"/>
        <v>0</v>
      </c>
      <c r="CM1245" t="b">
        <f t="shared" si="1862"/>
        <v>0</v>
      </c>
      <c r="CN1245" t="b">
        <f t="shared" si="1863"/>
        <v>0</v>
      </c>
      <c r="CO1245" t="b">
        <f t="shared" si="1864"/>
        <v>0</v>
      </c>
      <c r="CP1245" t="b">
        <f t="shared" si="1865"/>
        <v>0</v>
      </c>
      <c r="CQ1245" t="b">
        <f t="shared" si="1866"/>
        <v>0</v>
      </c>
      <c r="CR1245" t="b">
        <f t="shared" si="1867"/>
        <v>0</v>
      </c>
      <c r="CS1245" t="b">
        <f t="shared" si="1868"/>
        <v>0</v>
      </c>
      <c r="CT1245" t="b">
        <f t="shared" si="1869"/>
        <v>0</v>
      </c>
      <c r="CU1245" t="b">
        <f t="shared" si="1870"/>
        <v>0</v>
      </c>
      <c r="CV1245" t="b">
        <f t="shared" si="1871"/>
        <v>0</v>
      </c>
      <c r="CW1245" t="b">
        <f t="shared" si="1872"/>
        <v>1</v>
      </c>
      <c r="CX1245" t="b">
        <f t="shared" si="1873"/>
        <v>0</v>
      </c>
      <c r="CY1245" t="b">
        <f t="shared" si="1874"/>
        <v>0</v>
      </c>
      <c r="CZ1245" t="b">
        <f t="shared" si="1875"/>
        <v>0</v>
      </c>
      <c r="DA1245" t="b">
        <f t="shared" si="1876"/>
        <v>0</v>
      </c>
      <c r="DB1245" t="b">
        <f t="shared" si="1877"/>
        <v>0</v>
      </c>
      <c r="DC1245" t="b">
        <f t="shared" si="1878"/>
        <v>0</v>
      </c>
      <c r="DD1245" t="b">
        <f t="shared" si="1879"/>
        <v>0</v>
      </c>
    </row>
    <row r="1246" spans="1:108">
      <c r="A1246" t="s">
        <v>3202</v>
      </c>
      <c r="C1246" t="s">
        <v>3203</v>
      </c>
      <c r="E1246" t="s">
        <v>6099</v>
      </c>
      <c r="F1246" t="s">
        <v>6097</v>
      </c>
      <c r="G1246" t="s">
        <v>3097</v>
      </c>
      <c r="H1246" t="s">
        <v>7444</v>
      </c>
      <c r="I1246" t="s">
        <v>7417</v>
      </c>
      <c r="J1246" t="s">
        <v>355</v>
      </c>
      <c r="K1246" t="s">
        <v>136</v>
      </c>
      <c r="L1246" t="s">
        <v>7116</v>
      </c>
      <c r="M1246" t="s">
        <v>6079</v>
      </c>
      <c r="N1246" t="s">
        <v>3204</v>
      </c>
      <c r="O1246" t="b">
        <f t="shared" si="1786"/>
        <v>1</v>
      </c>
      <c r="P1246" t="b">
        <f t="shared" si="1787"/>
        <v>1</v>
      </c>
      <c r="Q1246" t="b">
        <f t="shared" si="1788"/>
        <v>1</v>
      </c>
      <c r="R1246" t="b">
        <f t="shared" si="1789"/>
        <v>0</v>
      </c>
      <c r="S1246" t="b">
        <f t="shared" si="1790"/>
        <v>0</v>
      </c>
      <c r="T1246" t="b">
        <f t="shared" si="1791"/>
        <v>0</v>
      </c>
      <c r="U1246" t="b">
        <f t="shared" si="1792"/>
        <v>1</v>
      </c>
      <c r="V1246" t="b">
        <f t="shared" si="1793"/>
        <v>1</v>
      </c>
      <c r="W1246" t="b">
        <f t="shared" si="1794"/>
        <v>0</v>
      </c>
      <c r="X1246" t="b">
        <f t="shared" si="1795"/>
        <v>1</v>
      </c>
      <c r="Y1246" t="b">
        <f t="shared" si="1796"/>
        <v>0</v>
      </c>
      <c r="Z1246" t="b">
        <f t="shared" si="1797"/>
        <v>0</v>
      </c>
      <c r="AA1246" t="b">
        <f t="shared" si="1798"/>
        <v>0</v>
      </c>
      <c r="AB1246" t="b">
        <f t="shared" si="1799"/>
        <v>0</v>
      </c>
      <c r="AC1246" t="b">
        <f t="shared" si="1800"/>
        <v>0</v>
      </c>
      <c r="AD1246" t="b">
        <f t="shared" si="1801"/>
        <v>0</v>
      </c>
      <c r="AE1246" t="b">
        <f t="shared" si="1802"/>
        <v>0</v>
      </c>
      <c r="AF1246" t="b">
        <f t="shared" si="1803"/>
        <v>0</v>
      </c>
      <c r="AG1246" t="b">
        <f t="shared" si="1804"/>
        <v>0</v>
      </c>
      <c r="AH1246" t="b">
        <f t="shared" si="1805"/>
        <v>1</v>
      </c>
      <c r="AI1246" t="b">
        <f t="shared" si="1806"/>
        <v>0</v>
      </c>
      <c r="AJ1246" t="b">
        <f t="shared" si="1807"/>
        <v>0</v>
      </c>
      <c r="AK1246" t="b">
        <f t="shared" si="1808"/>
        <v>0</v>
      </c>
      <c r="AL1246" t="b">
        <f t="shared" si="1809"/>
        <v>0</v>
      </c>
      <c r="AM1246" t="b">
        <f t="shared" si="1810"/>
        <v>0</v>
      </c>
      <c r="AN1246" t="b">
        <f t="shared" si="1811"/>
        <v>0</v>
      </c>
      <c r="AO1246" t="b">
        <f t="shared" si="1812"/>
        <v>0</v>
      </c>
      <c r="AP1246" t="b">
        <f t="shared" si="1813"/>
        <v>0</v>
      </c>
      <c r="AQ1246" t="b">
        <f t="shared" si="1814"/>
        <v>0</v>
      </c>
      <c r="AR1246" t="b">
        <f t="shared" si="1815"/>
        <v>0</v>
      </c>
      <c r="AS1246" t="b">
        <f t="shared" si="1816"/>
        <v>1</v>
      </c>
      <c r="AT1246" t="b">
        <f t="shared" si="1817"/>
        <v>0</v>
      </c>
      <c r="AU1246" t="b">
        <f t="shared" si="1818"/>
        <v>0</v>
      </c>
      <c r="AV1246" t="b">
        <f t="shared" si="1819"/>
        <v>1</v>
      </c>
      <c r="AW1246" t="b">
        <f t="shared" si="1820"/>
        <v>0</v>
      </c>
      <c r="AX1246" t="b">
        <f t="shared" si="1821"/>
        <v>0</v>
      </c>
      <c r="AY1246" t="b">
        <f t="shared" si="1822"/>
        <v>0</v>
      </c>
      <c r="AZ1246" t="b">
        <f t="shared" si="1823"/>
        <v>0</v>
      </c>
      <c r="BA1246" t="b">
        <f t="shared" si="1824"/>
        <v>0</v>
      </c>
      <c r="BB1246" t="b">
        <f t="shared" si="1825"/>
        <v>0</v>
      </c>
      <c r="BC1246" t="b">
        <f t="shared" si="1826"/>
        <v>0</v>
      </c>
      <c r="BD1246" t="b">
        <f t="shared" si="1827"/>
        <v>0</v>
      </c>
      <c r="BE1246" t="b">
        <f t="shared" si="1828"/>
        <v>0</v>
      </c>
      <c r="BF1246" t="b">
        <f t="shared" si="1829"/>
        <v>0</v>
      </c>
      <c r="BG1246" t="b">
        <f t="shared" si="1830"/>
        <v>0</v>
      </c>
      <c r="BH1246" t="b">
        <f t="shared" si="1831"/>
        <v>0</v>
      </c>
      <c r="BI1246" t="b">
        <f t="shared" si="1832"/>
        <v>0</v>
      </c>
      <c r="BJ1246" t="b">
        <f t="shared" si="1833"/>
        <v>0</v>
      </c>
      <c r="BK1246" t="b">
        <f t="shared" si="1834"/>
        <v>0</v>
      </c>
      <c r="BL1246" t="b">
        <f t="shared" si="1835"/>
        <v>0</v>
      </c>
      <c r="BM1246" t="b">
        <f t="shared" si="1836"/>
        <v>0</v>
      </c>
      <c r="BN1246" t="b">
        <f t="shared" si="1837"/>
        <v>0</v>
      </c>
      <c r="BO1246" t="b">
        <f t="shared" si="1838"/>
        <v>0</v>
      </c>
      <c r="BP1246" t="b">
        <f t="shared" si="1839"/>
        <v>0</v>
      </c>
      <c r="BQ1246" t="b">
        <f t="shared" si="1840"/>
        <v>0</v>
      </c>
      <c r="BR1246" t="b">
        <f t="shared" si="1841"/>
        <v>0</v>
      </c>
      <c r="BS1246" t="b">
        <f t="shared" si="1842"/>
        <v>0</v>
      </c>
      <c r="BT1246" t="b">
        <f t="shared" si="1843"/>
        <v>0</v>
      </c>
      <c r="BU1246" t="b">
        <f t="shared" si="1844"/>
        <v>0</v>
      </c>
      <c r="BV1246" t="b">
        <f t="shared" si="1845"/>
        <v>0</v>
      </c>
      <c r="BW1246" t="b">
        <f t="shared" si="1846"/>
        <v>0</v>
      </c>
      <c r="BX1246" t="b">
        <f t="shared" si="1847"/>
        <v>0</v>
      </c>
      <c r="BY1246" t="b">
        <f t="shared" si="1848"/>
        <v>0</v>
      </c>
      <c r="BZ1246" t="b">
        <f t="shared" si="1849"/>
        <v>0</v>
      </c>
      <c r="CA1246" t="b">
        <f t="shared" si="1850"/>
        <v>0</v>
      </c>
      <c r="CB1246" t="b">
        <f t="shared" si="1851"/>
        <v>0</v>
      </c>
      <c r="CC1246" t="b">
        <f t="shared" si="1852"/>
        <v>0</v>
      </c>
      <c r="CD1246" t="b">
        <f t="shared" si="1853"/>
        <v>0</v>
      </c>
      <c r="CE1246" t="b">
        <f t="shared" si="1854"/>
        <v>0</v>
      </c>
      <c r="CF1246" t="b">
        <f t="shared" si="1855"/>
        <v>0</v>
      </c>
      <c r="CG1246" t="b">
        <f t="shared" si="1856"/>
        <v>0</v>
      </c>
      <c r="CH1246" t="b">
        <f t="shared" si="1857"/>
        <v>0</v>
      </c>
      <c r="CI1246" t="b">
        <f t="shared" si="1858"/>
        <v>0</v>
      </c>
      <c r="CJ1246" t="b">
        <f t="shared" si="1859"/>
        <v>0</v>
      </c>
      <c r="CK1246" t="b">
        <f t="shared" si="1860"/>
        <v>1</v>
      </c>
      <c r="CL1246" t="b">
        <f t="shared" si="1861"/>
        <v>0</v>
      </c>
      <c r="CM1246" t="b">
        <f t="shared" si="1862"/>
        <v>0</v>
      </c>
      <c r="CN1246" t="b">
        <f t="shared" si="1863"/>
        <v>0</v>
      </c>
      <c r="CO1246" t="b">
        <f t="shared" si="1864"/>
        <v>0</v>
      </c>
      <c r="CP1246" t="b">
        <f t="shared" si="1865"/>
        <v>0</v>
      </c>
      <c r="CQ1246" t="b">
        <f t="shared" si="1866"/>
        <v>0</v>
      </c>
      <c r="CR1246" t="b">
        <f t="shared" si="1867"/>
        <v>0</v>
      </c>
      <c r="CS1246" t="b">
        <f t="shared" si="1868"/>
        <v>0</v>
      </c>
      <c r="CT1246" t="b">
        <f t="shared" si="1869"/>
        <v>0</v>
      </c>
      <c r="CU1246" t="b">
        <f t="shared" si="1870"/>
        <v>0</v>
      </c>
      <c r="CV1246" t="b">
        <f t="shared" si="1871"/>
        <v>0</v>
      </c>
      <c r="CW1246" t="b">
        <f t="shared" si="1872"/>
        <v>0</v>
      </c>
      <c r="CX1246" t="b">
        <f t="shared" si="1873"/>
        <v>0</v>
      </c>
      <c r="CY1246" t="b">
        <f t="shared" si="1874"/>
        <v>0</v>
      </c>
      <c r="CZ1246" t="b">
        <f t="shared" si="1875"/>
        <v>0</v>
      </c>
      <c r="DA1246" t="b">
        <f t="shared" si="1876"/>
        <v>0</v>
      </c>
      <c r="DB1246" t="b">
        <f t="shared" si="1877"/>
        <v>0</v>
      </c>
      <c r="DC1246" t="b">
        <f t="shared" si="1878"/>
        <v>0</v>
      </c>
      <c r="DD1246" t="b">
        <f t="shared" si="1879"/>
        <v>0</v>
      </c>
    </row>
    <row r="1247" spans="1:108">
      <c r="A1247" t="s">
        <v>3205</v>
      </c>
      <c r="C1247" t="s">
        <v>3203</v>
      </c>
      <c r="E1247" t="s">
        <v>6099</v>
      </c>
      <c r="F1247" t="s">
        <v>6097</v>
      </c>
      <c r="G1247" t="s">
        <v>3097</v>
      </c>
      <c r="H1247" t="s">
        <v>7444</v>
      </c>
      <c r="I1247" t="s">
        <v>7417</v>
      </c>
      <c r="J1247" t="s">
        <v>16</v>
      </c>
      <c r="K1247" t="s">
        <v>16</v>
      </c>
      <c r="L1247" t="s">
        <v>7116</v>
      </c>
      <c r="M1247" t="s">
        <v>6079</v>
      </c>
      <c r="N1247" t="s">
        <v>3206</v>
      </c>
      <c r="O1247" t="b">
        <f t="shared" si="1786"/>
        <v>1</v>
      </c>
      <c r="P1247" t="b">
        <f t="shared" si="1787"/>
        <v>0</v>
      </c>
      <c r="Q1247" t="b">
        <f t="shared" si="1788"/>
        <v>0</v>
      </c>
      <c r="R1247" t="b">
        <f t="shared" si="1789"/>
        <v>0</v>
      </c>
      <c r="S1247" t="b">
        <f t="shared" si="1790"/>
        <v>1</v>
      </c>
      <c r="T1247" t="b">
        <f t="shared" si="1791"/>
        <v>0</v>
      </c>
      <c r="U1247" t="b">
        <f t="shared" si="1792"/>
        <v>0</v>
      </c>
      <c r="V1247" t="b">
        <f t="shared" si="1793"/>
        <v>0</v>
      </c>
      <c r="W1247" t="b">
        <f t="shared" si="1794"/>
        <v>0</v>
      </c>
      <c r="X1247" t="b">
        <f t="shared" si="1795"/>
        <v>0</v>
      </c>
      <c r="Y1247" t="b">
        <f t="shared" si="1796"/>
        <v>0</v>
      </c>
      <c r="Z1247" t="b">
        <f t="shared" si="1797"/>
        <v>0</v>
      </c>
      <c r="AA1247" t="b">
        <f t="shared" si="1798"/>
        <v>0</v>
      </c>
      <c r="AB1247" t="b">
        <f t="shared" si="1799"/>
        <v>1</v>
      </c>
      <c r="AC1247" t="b">
        <f t="shared" si="1800"/>
        <v>0</v>
      </c>
      <c r="AD1247" t="b">
        <f t="shared" si="1801"/>
        <v>0</v>
      </c>
      <c r="AE1247" t="b">
        <f t="shared" si="1802"/>
        <v>0</v>
      </c>
      <c r="AF1247" t="b">
        <f t="shared" si="1803"/>
        <v>0</v>
      </c>
      <c r="AG1247" t="b">
        <f t="shared" si="1804"/>
        <v>0</v>
      </c>
      <c r="AH1247" t="b">
        <f t="shared" si="1805"/>
        <v>0</v>
      </c>
      <c r="AI1247" t="b">
        <f t="shared" si="1806"/>
        <v>0</v>
      </c>
      <c r="AJ1247" t="b">
        <f t="shared" si="1807"/>
        <v>0</v>
      </c>
      <c r="AK1247" t="b">
        <f t="shared" si="1808"/>
        <v>0</v>
      </c>
      <c r="AL1247" t="b">
        <f t="shared" si="1809"/>
        <v>0</v>
      </c>
      <c r="AM1247" t="b">
        <f t="shared" si="1810"/>
        <v>0</v>
      </c>
      <c r="AN1247" t="b">
        <f t="shared" si="1811"/>
        <v>0</v>
      </c>
      <c r="AO1247" t="b">
        <f t="shared" si="1812"/>
        <v>0</v>
      </c>
      <c r="AP1247" t="b">
        <f t="shared" si="1813"/>
        <v>0</v>
      </c>
      <c r="AQ1247" t="b">
        <f t="shared" si="1814"/>
        <v>0</v>
      </c>
      <c r="AR1247" t="b">
        <f t="shared" si="1815"/>
        <v>0</v>
      </c>
      <c r="AS1247" t="b">
        <f t="shared" si="1816"/>
        <v>0</v>
      </c>
      <c r="AT1247" t="b">
        <f t="shared" si="1817"/>
        <v>0</v>
      </c>
      <c r="AU1247" t="b">
        <f t="shared" si="1818"/>
        <v>0</v>
      </c>
      <c r="AV1247" t="b">
        <f t="shared" si="1819"/>
        <v>0</v>
      </c>
      <c r="AW1247" t="b">
        <f t="shared" si="1820"/>
        <v>0</v>
      </c>
      <c r="AX1247" t="b">
        <f t="shared" si="1821"/>
        <v>0</v>
      </c>
      <c r="AY1247" t="b">
        <f t="shared" si="1822"/>
        <v>0</v>
      </c>
      <c r="AZ1247" t="b">
        <f t="shared" si="1823"/>
        <v>0</v>
      </c>
      <c r="BA1247" t="b">
        <f t="shared" si="1824"/>
        <v>0</v>
      </c>
      <c r="BB1247" t="b">
        <f t="shared" si="1825"/>
        <v>0</v>
      </c>
      <c r="BC1247" t="b">
        <f t="shared" si="1826"/>
        <v>0</v>
      </c>
      <c r="BD1247" t="b">
        <f t="shared" si="1827"/>
        <v>0</v>
      </c>
      <c r="BE1247" t="b">
        <f t="shared" si="1828"/>
        <v>0</v>
      </c>
      <c r="BF1247" t="b">
        <f t="shared" si="1829"/>
        <v>0</v>
      </c>
      <c r="BG1247" t="b">
        <f t="shared" si="1830"/>
        <v>0</v>
      </c>
      <c r="BH1247" t="b">
        <f t="shared" si="1831"/>
        <v>0</v>
      </c>
      <c r="BI1247" t="b">
        <f t="shared" si="1832"/>
        <v>0</v>
      </c>
      <c r="BJ1247" t="b">
        <f t="shared" si="1833"/>
        <v>0</v>
      </c>
      <c r="BK1247" t="b">
        <f t="shared" si="1834"/>
        <v>0</v>
      </c>
      <c r="BL1247" t="b">
        <f t="shared" si="1835"/>
        <v>1</v>
      </c>
      <c r="BM1247" t="b">
        <f t="shared" si="1836"/>
        <v>0</v>
      </c>
      <c r="BN1247" t="b">
        <f t="shared" si="1837"/>
        <v>0</v>
      </c>
      <c r="BO1247" t="b">
        <f t="shared" si="1838"/>
        <v>0</v>
      </c>
      <c r="BP1247" t="b">
        <f t="shared" si="1839"/>
        <v>0</v>
      </c>
      <c r="BQ1247" t="b">
        <f t="shared" si="1840"/>
        <v>1</v>
      </c>
      <c r="BR1247" t="b">
        <f t="shared" si="1841"/>
        <v>0</v>
      </c>
      <c r="BS1247" t="b">
        <f t="shared" si="1842"/>
        <v>0</v>
      </c>
      <c r="BT1247" t="b">
        <f t="shared" si="1843"/>
        <v>0</v>
      </c>
      <c r="BU1247" t="b">
        <f t="shared" si="1844"/>
        <v>0</v>
      </c>
      <c r="BV1247" t="b">
        <f t="shared" si="1845"/>
        <v>0</v>
      </c>
      <c r="BW1247" t="b">
        <f t="shared" si="1846"/>
        <v>0</v>
      </c>
      <c r="BX1247" t="b">
        <f t="shared" si="1847"/>
        <v>0</v>
      </c>
      <c r="BY1247" t="b">
        <f t="shared" si="1848"/>
        <v>0</v>
      </c>
      <c r="BZ1247" t="b">
        <f t="shared" si="1849"/>
        <v>0</v>
      </c>
      <c r="CA1247" t="b">
        <f t="shared" si="1850"/>
        <v>0</v>
      </c>
      <c r="CB1247" t="b">
        <f t="shared" si="1851"/>
        <v>0</v>
      </c>
      <c r="CC1247" t="b">
        <f t="shared" si="1852"/>
        <v>0</v>
      </c>
      <c r="CD1247" t="b">
        <f t="shared" si="1853"/>
        <v>0</v>
      </c>
      <c r="CE1247" t="b">
        <f t="shared" si="1854"/>
        <v>0</v>
      </c>
      <c r="CF1247" t="b">
        <f t="shared" si="1855"/>
        <v>0</v>
      </c>
      <c r="CG1247" t="b">
        <f t="shared" si="1856"/>
        <v>0</v>
      </c>
      <c r="CH1247" t="b">
        <f t="shared" si="1857"/>
        <v>0</v>
      </c>
      <c r="CI1247" t="b">
        <f t="shared" si="1858"/>
        <v>0</v>
      </c>
      <c r="CJ1247" t="b">
        <f t="shared" si="1859"/>
        <v>0</v>
      </c>
      <c r="CK1247" t="b">
        <f t="shared" si="1860"/>
        <v>0</v>
      </c>
      <c r="CL1247" t="b">
        <f t="shared" si="1861"/>
        <v>0</v>
      </c>
      <c r="CM1247" t="b">
        <f t="shared" si="1862"/>
        <v>0</v>
      </c>
      <c r="CN1247" t="b">
        <f t="shared" si="1863"/>
        <v>0</v>
      </c>
      <c r="CO1247" t="b">
        <f t="shared" si="1864"/>
        <v>0</v>
      </c>
      <c r="CP1247" t="b">
        <f t="shared" si="1865"/>
        <v>0</v>
      </c>
      <c r="CQ1247" t="b">
        <f t="shared" si="1866"/>
        <v>0</v>
      </c>
      <c r="CR1247" t="b">
        <f t="shared" si="1867"/>
        <v>0</v>
      </c>
      <c r="CS1247" t="b">
        <f t="shared" si="1868"/>
        <v>0</v>
      </c>
      <c r="CT1247" t="b">
        <f t="shared" si="1869"/>
        <v>0</v>
      </c>
      <c r="CU1247" t="b">
        <f t="shared" si="1870"/>
        <v>0</v>
      </c>
      <c r="CV1247" t="b">
        <f t="shared" si="1871"/>
        <v>0</v>
      </c>
      <c r="CW1247" t="b">
        <f t="shared" si="1872"/>
        <v>0</v>
      </c>
      <c r="CX1247" t="b">
        <f t="shared" si="1873"/>
        <v>0</v>
      </c>
      <c r="CY1247" t="b">
        <f t="shared" si="1874"/>
        <v>0</v>
      </c>
      <c r="CZ1247" t="b">
        <f t="shared" si="1875"/>
        <v>0</v>
      </c>
      <c r="DA1247" t="b">
        <f t="shared" si="1876"/>
        <v>0</v>
      </c>
      <c r="DB1247" t="b">
        <f t="shared" si="1877"/>
        <v>0</v>
      </c>
      <c r="DC1247" t="b">
        <f t="shared" si="1878"/>
        <v>0</v>
      </c>
      <c r="DD1247" t="b">
        <f t="shared" si="1879"/>
        <v>0</v>
      </c>
    </row>
    <row r="1248" spans="1:108">
      <c r="A1248" t="s">
        <v>3207</v>
      </c>
      <c r="C1248" t="s">
        <v>3203</v>
      </c>
      <c r="E1248" t="s">
        <v>6099</v>
      </c>
      <c r="F1248" t="s">
        <v>6097</v>
      </c>
      <c r="G1248" t="s">
        <v>3097</v>
      </c>
      <c r="H1248" t="s">
        <v>7444</v>
      </c>
      <c r="I1248" t="s">
        <v>7417</v>
      </c>
      <c r="J1248" t="s">
        <v>109</v>
      </c>
      <c r="K1248" t="s">
        <v>109</v>
      </c>
      <c r="L1248" t="s">
        <v>7944</v>
      </c>
      <c r="M1248" t="s">
        <v>6079</v>
      </c>
      <c r="N1248" t="s">
        <v>7943</v>
      </c>
      <c r="O1248" t="b">
        <f t="shared" si="1786"/>
        <v>0</v>
      </c>
      <c r="P1248" t="b">
        <f t="shared" si="1787"/>
        <v>1</v>
      </c>
      <c r="Q1248" t="b">
        <f t="shared" si="1788"/>
        <v>1</v>
      </c>
      <c r="R1248" t="b">
        <f t="shared" si="1789"/>
        <v>1</v>
      </c>
      <c r="S1248" t="b">
        <f t="shared" si="1790"/>
        <v>0</v>
      </c>
      <c r="T1248" t="b">
        <f t="shared" si="1791"/>
        <v>0</v>
      </c>
      <c r="U1248" t="b">
        <f t="shared" si="1792"/>
        <v>1</v>
      </c>
      <c r="V1248" t="b">
        <f t="shared" si="1793"/>
        <v>1</v>
      </c>
      <c r="W1248" t="b">
        <f t="shared" si="1794"/>
        <v>0</v>
      </c>
      <c r="X1248" t="b">
        <f t="shared" si="1795"/>
        <v>0</v>
      </c>
      <c r="Y1248" t="b">
        <f t="shared" si="1796"/>
        <v>1</v>
      </c>
      <c r="Z1248" t="b">
        <f t="shared" si="1797"/>
        <v>0</v>
      </c>
      <c r="AA1248" t="b">
        <f t="shared" si="1798"/>
        <v>1</v>
      </c>
      <c r="AB1248" t="b">
        <f t="shared" si="1799"/>
        <v>0</v>
      </c>
      <c r="AC1248" t="b">
        <f t="shared" si="1800"/>
        <v>0</v>
      </c>
      <c r="AD1248" t="b">
        <f t="shared" si="1801"/>
        <v>0</v>
      </c>
      <c r="AE1248" t="b">
        <f t="shared" si="1802"/>
        <v>0</v>
      </c>
      <c r="AF1248" t="b">
        <f t="shared" si="1803"/>
        <v>0</v>
      </c>
      <c r="AG1248" t="b">
        <f t="shared" si="1804"/>
        <v>1</v>
      </c>
      <c r="AH1248" t="b">
        <f t="shared" si="1805"/>
        <v>0</v>
      </c>
      <c r="AI1248" t="b">
        <f t="shared" si="1806"/>
        <v>0</v>
      </c>
      <c r="AJ1248" t="b">
        <f t="shared" si="1807"/>
        <v>0</v>
      </c>
      <c r="AK1248" t="b">
        <f t="shared" si="1808"/>
        <v>0</v>
      </c>
      <c r="AL1248" t="b">
        <f t="shared" si="1809"/>
        <v>0</v>
      </c>
      <c r="AM1248" t="b">
        <f t="shared" si="1810"/>
        <v>0</v>
      </c>
      <c r="AN1248" t="b">
        <f t="shared" si="1811"/>
        <v>0</v>
      </c>
      <c r="AO1248" t="b">
        <f t="shared" si="1812"/>
        <v>0</v>
      </c>
      <c r="AP1248" t="b">
        <f t="shared" si="1813"/>
        <v>0</v>
      </c>
      <c r="AQ1248" t="b">
        <f t="shared" si="1814"/>
        <v>0</v>
      </c>
      <c r="AR1248" t="b">
        <f t="shared" si="1815"/>
        <v>0</v>
      </c>
      <c r="AS1248" t="b">
        <f t="shared" si="1816"/>
        <v>0</v>
      </c>
      <c r="AT1248" t="b">
        <f t="shared" si="1817"/>
        <v>0</v>
      </c>
      <c r="AU1248" t="b">
        <f t="shared" si="1818"/>
        <v>0</v>
      </c>
      <c r="AV1248" t="b">
        <f t="shared" si="1819"/>
        <v>0</v>
      </c>
      <c r="AW1248" t="b">
        <f t="shared" si="1820"/>
        <v>0</v>
      </c>
      <c r="AX1248" t="b">
        <f t="shared" si="1821"/>
        <v>0</v>
      </c>
      <c r="AY1248" t="b">
        <f t="shared" si="1822"/>
        <v>0</v>
      </c>
      <c r="AZ1248" t="b">
        <f t="shared" si="1823"/>
        <v>0</v>
      </c>
      <c r="BA1248" t="b">
        <f t="shared" si="1824"/>
        <v>0</v>
      </c>
      <c r="BB1248" t="b">
        <f t="shared" si="1825"/>
        <v>0</v>
      </c>
      <c r="BC1248" t="b">
        <f t="shared" si="1826"/>
        <v>1</v>
      </c>
      <c r="BD1248" t="b">
        <f t="shared" si="1827"/>
        <v>0</v>
      </c>
      <c r="BE1248" t="b">
        <f t="shared" si="1828"/>
        <v>0</v>
      </c>
      <c r="BF1248" t="b">
        <f t="shared" si="1829"/>
        <v>0</v>
      </c>
      <c r="BG1248" t="b">
        <f t="shared" si="1830"/>
        <v>0</v>
      </c>
      <c r="BH1248" t="b">
        <f t="shared" si="1831"/>
        <v>0</v>
      </c>
      <c r="BI1248" t="b">
        <f t="shared" si="1832"/>
        <v>0</v>
      </c>
      <c r="BJ1248" t="b">
        <f t="shared" si="1833"/>
        <v>0</v>
      </c>
      <c r="BK1248" t="b">
        <f t="shared" si="1834"/>
        <v>0</v>
      </c>
      <c r="BL1248" t="b">
        <f t="shared" si="1835"/>
        <v>0</v>
      </c>
      <c r="BM1248" t="b">
        <f t="shared" si="1836"/>
        <v>0</v>
      </c>
      <c r="BN1248" t="b">
        <f t="shared" si="1837"/>
        <v>0</v>
      </c>
      <c r="BO1248" t="b">
        <f t="shared" si="1838"/>
        <v>0</v>
      </c>
      <c r="BP1248" t="b">
        <f t="shared" si="1839"/>
        <v>0</v>
      </c>
      <c r="BQ1248" t="b">
        <f t="shared" si="1840"/>
        <v>0</v>
      </c>
      <c r="BR1248" t="b">
        <f t="shared" si="1841"/>
        <v>0</v>
      </c>
      <c r="BS1248" t="b">
        <f t="shared" si="1842"/>
        <v>0</v>
      </c>
      <c r="BT1248" t="b">
        <f t="shared" si="1843"/>
        <v>0</v>
      </c>
      <c r="BU1248" t="b">
        <f t="shared" si="1844"/>
        <v>0</v>
      </c>
      <c r="BV1248" t="b">
        <f t="shared" si="1845"/>
        <v>1</v>
      </c>
      <c r="BW1248" t="b">
        <f t="shared" si="1846"/>
        <v>0</v>
      </c>
      <c r="BX1248" t="b">
        <f t="shared" si="1847"/>
        <v>0</v>
      </c>
      <c r="BY1248" t="b">
        <f t="shared" si="1848"/>
        <v>0</v>
      </c>
      <c r="BZ1248" t="b">
        <f t="shared" si="1849"/>
        <v>0</v>
      </c>
      <c r="CA1248" t="b">
        <f t="shared" si="1850"/>
        <v>0</v>
      </c>
      <c r="CB1248" t="b">
        <f t="shared" si="1851"/>
        <v>0</v>
      </c>
      <c r="CC1248" t="b">
        <f t="shared" si="1852"/>
        <v>0</v>
      </c>
      <c r="CD1248" t="b">
        <f t="shared" si="1853"/>
        <v>0</v>
      </c>
      <c r="CE1248" t="b">
        <f t="shared" si="1854"/>
        <v>0</v>
      </c>
      <c r="CF1248" t="b">
        <f t="shared" si="1855"/>
        <v>0</v>
      </c>
      <c r="CG1248" t="b">
        <f t="shared" si="1856"/>
        <v>0</v>
      </c>
      <c r="CH1248" t="b">
        <f t="shared" si="1857"/>
        <v>0</v>
      </c>
      <c r="CI1248" t="b">
        <f t="shared" si="1858"/>
        <v>0</v>
      </c>
      <c r="CJ1248" t="b">
        <f t="shared" si="1859"/>
        <v>0</v>
      </c>
      <c r="CK1248" t="b">
        <f t="shared" si="1860"/>
        <v>0</v>
      </c>
      <c r="CL1248" t="b">
        <f t="shared" si="1861"/>
        <v>0</v>
      </c>
      <c r="CM1248" t="b">
        <f t="shared" si="1862"/>
        <v>0</v>
      </c>
      <c r="CN1248" t="b">
        <f t="shared" si="1863"/>
        <v>0</v>
      </c>
      <c r="CO1248" t="b">
        <f t="shared" si="1864"/>
        <v>0</v>
      </c>
      <c r="CP1248" t="b">
        <f t="shared" si="1865"/>
        <v>0</v>
      </c>
      <c r="CQ1248" t="b">
        <f t="shared" si="1866"/>
        <v>0</v>
      </c>
      <c r="CR1248" t="b">
        <f t="shared" si="1867"/>
        <v>0</v>
      </c>
      <c r="CS1248" t="b">
        <f t="shared" si="1868"/>
        <v>0</v>
      </c>
      <c r="CT1248" t="b">
        <f t="shared" si="1869"/>
        <v>0</v>
      </c>
      <c r="CU1248" t="b">
        <f t="shared" si="1870"/>
        <v>0</v>
      </c>
      <c r="CV1248" t="b">
        <f t="shared" si="1871"/>
        <v>0</v>
      </c>
      <c r="CW1248" t="b">
        <f t="shared" si="1872"/>
        <v>0</v>
      </c>
      <c r="CX1248" t="b">
        <f t="shared" si="1873"/>
        <v>0</v>
      </c>
      <c r="CY1248" t="b">
        <f t="shared" si="1874"/>
        <v>0</v>
      </c>
      <c r="CZ1248" t="b">
        <f t="shared" si="1875"/>
        <v>0</v>
      </c>
      <c r="DA1248" t="b">
        <f t="shared" si="1876"/>
        <v>0</v>
      </c>
      <c r="DB1248" t="b">
        <f t="shared" si="1877"/>
        <v>0</v>
      </c>
      <c r="DC1248" t="b">
        <f t="shared" si="1878"/>
        <v>0</v>
      </c>
      <c r="DD1248" t="b">
        <f t="shared" si="1879"/>
        <v>0</v>
      </c>
    </row>
    <row r="1249" spans="1:108">
      <c r="A1249" t="s">
        <v>3208</v>
      </c>
      <c r="C1249" t="s">
        <v>3203</v>
      </c>
      <c r="E1249" t="s">
        <v>6099</v>
      </c>
      <c r="F1249" t="s">
        <v>6097</v>
      </c>
      <c r="G1249" t="s">
        <v>3097</v>
      </c>
      <c r="H1249" t="s">
        <v>7444</v>
      </c>
      <c r="I1249" t="s">
        <v>7417</v>
      </c>
      <c r="J1249" t="s">
        <v>119</v>
      </c>
      <c r="K1249" t="s">
        <v>109</v>
      </c>
      <c r="L1249" t="s">
        <v>7630</v>
      </c>
      <c r="M1249" t="s">
        <v>6079</v>
      </c>
      <c r="N1249" t="s">
        <v>3209</v>
      </c>
      <c r="O1249" t="b">
        <f t="shared" si="1786"/>
        <v>1</v>
      </c>
      <c r="P1249" t="b">
        <f t="shared" si="1787"/>
        <v>0</v>
      </c>
      <c r="Q1249" t="b">
        <f t="shared" si="1788"/>
        <v>1</v>
      </c>
      <c r="R1249" t="b">
        <f t="shared" si="1789"/>
        <v>0</v>
      </c>
      <c r="S1249" t="b">
        <f t="shared" si="1790"/>
        <v>0</v>
      </c>
      <c r="T1249" t="b">
        <f t="shared" si="1791"/>
        <v>0</v>
      </c>
      <c r="U1249" t="b">
        <f t="shared" si="1792"/>
        <v>1</v>
      </c>
      <c r="V1249" t="b">
        <f t="shared" si="1793"/>
        <v>0</v>
      </c>
      <c r="W1249" t="b">
        <f t="shared" si="1794"/>
        <v>0</v>
      </c>
      <c r="X1249" t="b">
        <f t="shared" si="1795"/>
        <v>1</v>
      </c>
      <c r="Y1249" t="b">
        <f t="shared" si="1796"/>
        <v>0</v>
      </c>
      <c r="Z1249" t="b">
        <f t="shared" si="1797"/>
        <v>0</v>
      </c>
      <c r="AA1249" t="b">
        <f t="shared" si="1798"/>
        <v>0</v>
      </c>
      <c r="AB1249" t="b">
        <f t="shared" si="1799"/>
        <v>0</v>
      </c>
      <c r="AC1249" t="b">
        <f t="shared" si="1800"/>
        <v>0</v>
      </c>
      <c r="AD1249" t="b">
        <f t="shared" si="1801"/>
        <v>0</v>
      </c>
      <c r="AE1249" t="b">
        <f t="shared" si="1802"/>
        <v>0</v>
      </c>
      <c r="AF1249" t="b">
        <f t="shared" si="1803"/>
        <v>0</v>
      </c>
      <c r="AG1249" t="b">
        <f t="shared" si="1804"/>
        <v>0</v>
      </c>
      <c r="AH1249" t="b">
        <f t="shared" si="1805"/>
        <v>1</v>
      </c>
      <c r="AI1249" t="b">
        <f t="shared" si="1806"/>
        <v>0</v>
      </c>
      <c r="AJ1249" t="b">
        <f t="shared" si="1807"/>
        <v>0</v>
      </c>
      <c r="AK1249" t="b">
        <f t="shared" si="1808"/>
        <v>0</v>
      </c>
      <c r="AL1249" t="b">
        <f t="shared" si="1809"/>
        <v>0</v>
      </c>
      <c r="AM1249" t="b">
        <f t="shared" si="1810"/>
        <v>0</v>
      </c>
      <c r="AN1249" t="b">
        <f t="shared" si="1811"/>
        <v>0</v>
      </c>
      <c r="AO1249" t="b">
        <f t="shared" si="1812"/>
        <v>0</v>
      </c>
      <c r="AP1249" t="b">
        <f t="shared" si="1813"/>
        <v>0</v>
      </c>
      <c r="AQ1249" t="b">
        <f t="shared" si="1814"/>
        <v>0</v>
      </c>
      <c r="AR1249" t="b">
        <f t="shared" si="1815"/>
        <v>0</v>
      </c>
      <c r="AS1249" t="b">
        <f t="shared" si="1816"/>
        <v>0</v>
      </c>
      <c r="AT1249" t="b">
        <f t="shared" si="1817"/>
        <v>0</v>
      </c>
      <c r="AU1249" t="b">
        <f t="shared" si="1818"/>
        <v>0</v>
      </c>
      <c r="AV1249" t="b">
        <f t="shared" si="1819"/>
        <v>0</v>
      </c>
      <c r="AW1249" t="b">
        <f t="shared" si="1820"/>
        <v>0</v>
      </c>
      <c r="AX1249" t="b">
        <f t="shared" si="1821"/>
        <v>0</v>
      </c>
      <c r="AY1249" t="b">
        <f t="shared" si="1822"/>
        <v>0</v>
      </c>
      <c r="AZ1249" t="b">
        <f t="shared" si="1823"/>
        <v>0</v>
      </c>
      <c r="BA1249" t="b">
        <f t="shared" si="1824"/>
        <v>0</v>
      </c>
      <c r="BB1249" t="b">
        <f t="shared" si="1825"/>
        <v>0</v>
      </c>
      <c r="BC1249" t="b">
        <f t="shared" si="1826"/>
        <v>0</v>
      </c>
      <c r="BD1249" t="b">
        <f t="shared" si="1827"/>
        <v>0</v>
      </c>
      <c r="BE1249" t="b">
        <f t="shared" si="1828"/>
        <v>0</v>
      </c>
      <c r="BF1249" t="b">
        <f t="shared" si="1829"/>
        <v>0</v>
      </c>
      <c r="BG1249" t="b">
        <f t="shared" si="1830"/>
        <v>0</v>
      </c>
      <c r="BH1249" t="b">
        <f t="shared" si="1831"/>
        <v>0</v>
      </c>
      <c r="BI1249" t="b">
        <f t="shared" si="1832"/>
        <v>0</v>
      </c>
      <c r="BJ1249" t="b">
        <f t="shared" si="1833"/>
        <v>0</v>
      </c>
      <c r="BK1249" t="b">
        <f t="shared" si="1834"/>
        <v>0</v>
      </c>
      <c r="BL1249" t="b">
        <f t="shared" si="1835"/>
        <v>0</v>
      </c>
      <c r="BM1249" t="b">
        <f t="shared" si="1836"/>
        <v>0</v>
      </c>
      <c r="BN1249" t="b">
        <f t="shared" si="1837"/>
        <v>0</v>
      </c>
      <c r="BO1249" t="b">
        <f t="shared" si="1838"/>
        <v>0</v>
      </c>
      <c r="BP1249" t="b">
        <f t="shared" si="1839"/>
        <v>0</v>
      </c>
      <c r="BQ1249" t="b">
        <f t="shared" si="1840"/>
        <v>0</v>
      </c>
      <c r="BR1249" t="b">
        <f t="shared" si="1841"/>
        <v>0</v>
      </c>
      <c r="BS1249" t="b">
        <f t="shared" si="1842"/>
        <v>0</v>
      </c>
      <c r="BT1249" t="b">
        <f t="shared" si="1843"/>
        <v>0</v>
      </c>
      <c r="BU1249" t="b">
        <f t="shared" si="1844"/>
        <v>0</v>
      </c>
      <c r="BV1249" t="b">
        <f t="shared" si="1845"/>
        <v>1</v>
      </c>
      <c r="BW1249" t="b">
        <f t="shared" si="1846"/>
        <v>0</v>
      </c>
      <c r="BX1249" t="b">
        <f t="shared" si="1847"/>
        <v>0</v>
      </c>
      <c r="BY1249" t="b">
        <f t="shared" si="1848"/>
        <v>0</v>
      </c>
      <c r="BZ1249" t="b">
        <f t="shared" si="1849"/>
        <v>0</v>
      </c>
      <c r="CA1249" t="b">
        <f t="shared" si="1850"/>
        <v>0</v>
      </c>
      <c r="CB1249" t="b">
        <f t="shared" si="1851"/>
        <v>0</v>
      </c>
      <c r="CC1249" t="b">
        <f t="shared" si="1852"/>
        <v>0</v>
      </c>
      <c r="CD1249" t="b">
        <f t="shared" si="1853"/>
        <v>0</v>
      </c>
      <c r="CE1249" t="b">
        <f t="shared" si="1854"/>
        <v>0</v>
      </c>
      <c r="CF1249" t="b">
        <f t="shared" si="1855"/>
        <v>0</v>
      </c>
      <c r="CG1249" t="b">
        <f t="shared" si="1856"/>
        <v>0</v>
      </c>
      <c r="CH1249" t="b">
        <f t="shared" si="1857"/>
        <v>0</v>
      </c>
      <c r="CI1249" t="b">
        <f t="shared" si="1858"/>
        <v>0</v>
      </c>
      <c r="CJ1249" t="b">
        <f t="shared" si="1859"/>
        <v>0</v>
      </c>
      <c r="CK1249" t="b">
        <f t="shared" si="1860"/>
        <v>0</v>
      </c>
      <c r="CL1249" t="b">
        <f t="shared" si="1861"/>
        <v>0</v>
      </c>
      <c r="CM1249" t="b">
        <f t="shared" si="1862"/>
        <v>0</v>
      </c>
      <c r="CN1249" t="b">
        <f t="shared" si="1863"/>
        <v>0</v>
      </c>
      <c r="CO1249" t="b">
        <f t="shared" si="1864"/>
        <v>0</v>
      </c>
      <c r="CP1249" t="b">
        <f t="shared" si="1865"/>
        <v>0</v>
      </c>
      <c r="CQ1249" t="b">
        <f t="shared" si="1866"/>
        <v>0</v>
      </c>
      <c r="CR1249" t="b">
        <f t="shared" si="1867"/>
        <v>0</v>
      </c>
      <c r="CS1249" t="b">
        <f t="shared" si="1868"/>
        <v>0</v>
      </c>
      <c r="CT1249" t="b">
        <f t="shared" si="1869"/>
        <v>0</v>
      </c>
      <c r="CU1249" t="b">
        <f t="shared" si="1870"/>
        <v>0</v>
      </c>
      <c r="CV1249" t="b">
        <f t="shared" si="1871"/>
        <v>0</v>
      </c>
      <c r="CW1249" t="b">
        <f t="shared" si="1872"/>
        <v>0</v>
      </c>
      <c r="CX1249" t="b">
        <f t="shared" si="1873"/>
        <v>0</v>
      </c>
      <c r="CY1249" t="b">
        <f t="shared" si="1874"/>
        <v>1</v>
      </c>
      <c r="CZ1249" t="b">
        <f t="shared" si="1875"/>
        <v>0</v>
      </c>
      <c r="DA1249" t="b">
        <f t="shared" si="1876"/>
        <v>0</v>
      </c>
      <c r="DB1249" t="b">
        <f t="shared" si="1877"/>
        <v>0</v>
      </c>
      <c r="DC1249" t="b">
        <f t="shared" si="1878"/>
        <v>0</v>
      </c>
      <c r="DD1249" t="b">
        <f t="shared" si="1879"/>
        <v>0</v>
      </c>
    </row>
    <row r="1250" spans="1:108">
      <c r="A1250" t="s">
        <v>3265</v>
      </c>
      <c r="C1250" t="s">
        <v>3266</v>
      </c>
      <c r="E1250" t="s">
        <v>6099</v>
      </c>
      <c r="F1250" t="s">
        <v>6097</v>
      </c>
      <c r="G1250" t="s">
        <v>3097</v>
      </c>
      <c r="H1250" t="s">
        <v>7444</v>
      </c>
      <c r="I1250" t="s">
        <v>7417</v>
      </c>
      <c r="J1250" t="s">
        <v>16</v>
      </c>
      <c r="K1250" t="s">
        <v>16</v>
      </c>
      <c r="L1250" t="s">
        <v>7160</v>
      </c>
      <c r="M1250" t="s">
        <v>6079</v>
      </c>
      <c r="N1250" t="s">
        <v>3267</v>
      </c>
      <c r="O1250" t="b">
        <f t="shared" si="1786"/>
        <v>0</v>
      </c>
      <c r="P1250" t="b">
        <f t="shared" si="1787"/>
        <v>1</v>
      </c>
      <c r="Q1250" t="b">
        <f t="shared" si="1788"/>
        <v>1</v>
      </c>
      <c r="R1250" t="b">
        <f t="shared" si="1789"/>
        <v>0</v>
      </c>
      <c r="S1250" t="b">
        <f t="shared" si="1790"/>
        <v>1</v>
      </c>
      <c r="T1250" t="b">
        <f t="shared" si="1791"/>
        <v>0</v>
      </c>
      <c r="U1250" t="b">
        <f t="shared" si="1792"/>
        <v>1</v>
      </c>
      <c r="V1250" t="b">
        <f t="shared" si="1793"/>
        <v>0</v>
      </c>
      <c r="W1250" t="b">
        <f t="shared" si="1794"/>
        <v>0</v>
      </c>
      <c r="X1250" t="b">
        <f t="shared" si="1795"/>
        <v>0</v>
      </c>
      <c r="Y1250" t="b">
        <f t="shared" si="1796"/>
        <v>0</v>
      </c>
      <c r="Z1250" t="b">
        <f t="shared" si="1797"/>
        <v>0</v>
      </c>
      <c r="AA1250" t="b">
        <f t="shared" si="1798"/>
        <v>0</v>
      </c>
      <c r="AB1250" t="b">
        <f t="shared" si="1799"/>
        <v>0</v>
      </c>
      <c r="AC1250" t="b">
        <f t="shared" si="1800"/>
        <v>0</v>
      </c>
      <c r="AD1250" t="b">
        <f t="shared" si="1801"/>
        <v>0</v>
      </c>
      <c r="AE1250" t="b">
        <f t="shared" si="1802"/>
        <v>0</v>
      </c>
      <c r="AF1250" t="b">
        <f t="shared" si="1803"/>
        <v>0</v>
      </c>
      <c r="AG1250" t="b">
        <f t="shared" si="1804"/>
        <v>0</v>
      </c>
      <c r="AH1250" t="b">
        <f t="shared" si="1805"/>
        <v>0</v>
      </c>
      <c r="AI1250" t="b">
        <f t="shared" si="1806"/>
        <v>1</v>
      </c>
      <c r="AJ1250" t="b">
        <f t="shared" si="1807"/>
        <v>0</v>
      </c>
      <c r="AK1250" t="b">
        <f t="shared" si="1808"/>
        <v>0</v>
      </c>
      <c r="AL1250" t="b">
        <f t="shared" si="1809"/>
        <v>0</v>
      </c>
      <c r="AM1250" t="b">
        <f t="shared" si="1810"/>
        <v>0</v>
      </c>
      <c r="AN1250" t="b">
        <f t="shared" si="1811"/>
        <v>0</v>
      </c>
      <c r="AO1250" t="b">
        <f t="shared" si="1812"/>
        <v>0</v>
      </c>
      <c r="AP1250" t="b">
        <f t="shared" si="1813"/>
        <v>0</v>
      </c>
      <c r="AQ1250" t="b">
        <f t="shared" si="1814"/>
        <v>0</v>
      </c>
      <c r="AR1250" t="b">
        <f t="shared" si="1815"/>
        <v>0</v>
      </c>
      <c r="AS1250" t="b">
        <f t="shared" si="1816"/>
        <v>0</v>
      </c>
      <c r="AT1250" t="b">
        <f t="shared" si="1817"/>
        <v>0</v>
      </c>
      <c r="AU1250" t="b">
        <f t="shared" si="1818"/>
        <v>0</v>
      </c>
      <c r="AV1250" t="b">
        <f t="shared" si="1819"/>
        <v>0</v>
      </c>
      <c r="AW1250" t="b">
        <f t="shared" si="1820"/>
        <v>0</v>
      </c>
      <c r="AX1250" t="b">
        <f t="shared" si="1821"/>
        <v>0</v>
      </c>
      <c r="AY1250" t="b">
        <f t="shared" si="1822"/>
        <v>0</v>
      </c>
      <c r="AZ1250" t="b">
        <f t="shared" si="1823"/>
        <v>0</v>
      </c>
      <c r="BA1250" t="b">
        <f t="shared" si="1824"/>
        <v>0</v>
      </c>
      <c r="BB1250" t="b">
        <f t="shared" si="1825"/>
        <v>0</v>
      </c>
      <c r="BC1250" t="b">
        <f t="shared" si="1826"/>
        <v>0</v>
      </c>
      <c r="BD1250" t="b">
        <f t="shared" si="1827"/>
        <v>0</v>
      </c>
      <c r="BE1250" t="b">
        <f t="shared" si="1828"/>
        <v>0</v>
      </c>
      <c r="BF1250" t="b">
        <f t="shared" si="1829"/>
        <v>0</v>
      </c>
      <c r="BG1250" t="b">
        <f t="shared" si="1830"/>
        <v>0</v>
      </c>
      <c r="BH1250" t="b">
        <f t="shared" si="1831"/>
        <v>0</v>
      </c>
      <c r="BI1250" t="b">
        <f t="shared" si="1832"/>
        <v>0</v>
      </c>
      <c r="BJ1250" t="b">
        <f t="shared" si="1833"/>
        <v>0</v>
      </c>
      <c r="BK1250" t="b">
        <f t="shared" si="1834"/>
        <v>0</v>
      </c>
      <c r="BL1250" t="b">
        <f t="shared" si="1835"/>
        <v>0</v>
      </c>
      <c r="BM1250" t="b">
        <f t="shared" si="1836"/>
        <v>0</v>
      </c>
      <c r="BN1250" t="b">
        <f t="shared" si="1837"/>
        <v>0</v>
      </c>
      <c r="BO1250" t="b">
        <f t="shared" si="1838"/>
        <v>0</v>
      </c>
      <c r="BP1250" t="b">
        <f t="shared" si="1839"/>
        <v>0</v>
      </c>
      <c r="BQ1250" t="b">
        <f t="shared" si="1840"/>
        <v>0</v>
      </c>
      <c r="BR1250" t="b">
        <f t="shared" si="1841"/>
        <v>0</v>
      </c>
      <c r="BS1250" t="b">
        <f t="shared" si="1842"/>
        <v>0</v>
      </c>
      <c r="BT1250" t="b">
        <f t="shared" si="1843"/>
        <v>0</v>
      </c>
      <c r="BU1250" t="b">
        <f t="shared" si="1844"/>
        <v>0</v>
      </c>
      <c r="BV1250" t="b">
        <f t="shared" si="1845"/>
        <v>1</v>
      </c>
      <c r="BW1250" t="b">
        <f t="shared" si="1846"/>
        <v>0</v>
      </c>
      <c r="BX1250" t="b">
        <f t="shared" si="1847"/>
        <v>0</v>
      </c>
      <c r="BY1250" t="b">
        <f t="shared" si="1848"/>
        <v>0</v>
      </c>
      <c r="BZ1250" t="b">
        <f t="shared" si="1849"/>
        <v>0</v>
      </c>
      <c r="CA1250" t="b">
        <f t="shared" si="1850"/>
        <v>0</v>
      </c>
      <c r="CB1250" t="b">
        <f t="shared" si="1851"/>
        <v>0</v>
      </c>
      <c r="CC1250" t="b">
        <f t="shared" si="1852"/>
        <v>0</v>
      </c>
      <c r="CD1250" t="b">
        <f t="shared" si="1853"/>
        <v>0</v>
      </c>
      <c r="CE1250" t="b">
        <f t="shared" si="1854"/>
        <v>0</v>
      </c>
      <c r="CF1250" t="b">
        <f t="shared" si="1855"/>
        <v>0</v>
      </c>
      <c r="CG1250" t="b">
        <f t="shared" si="1856"/>
        <v>0</v>
      </c>
      <c r="CH1250" t="b">
        <f t="shared" si="1857"/>
        <v>0</v>
      </c>
      <c r="CI1250" t="b">
        <f t="shared" si="1858"/>
        <v>0</v>
      </c>
      <c r="CJ1250" t="b">
        <f t="shared" si="1859"/>
        <v>0</v>
      </c>
      <c r="CK1250" t="b">
        <f t="shared" si="1860"/>
        <v>0</v>
      </c>
      <c r="CL1250" t="b">
        <f t="shared" si="1861"/>
        <v>0</v>
      </c>
      <c r="CM1250" t="b">
        <f t="shared" si="1862"/>
        <v>0</v>
      </c>
      <c r="CN1250" t="b">
        <f t="shared" si="1863"/>
        <v>0</v>
      </c>
      <c r="CO1250" t="b">
        <f t="shared" si="1864"/>
        <v>0</v>
      </c>
      <c r="CP1250" t="b">
        <f t="shared" si="1865"/>
        <v>0</v>
      </c>
      <c r="CQ1250" t="b">
        <f t="shared" si="1866"/>
        <v>0</v>
      </c>
      <c r="CR1250" t="b">
        <f t="shared" si="1867"/>
        <v>0</v>
      </c>
      <c r="CS1250" t="b">
        <f t="shared" si="1868"/>
        <v>0</v>
      </c>
      <c r="CT1250" t="b">
        <f t="shared" si="1869"/>
        <v>0</v>
      </c>
      <c r="CU1250" t="b">
        <f t="shared" si="1870"/>
        <v>0</v>
      </c>
      <c r="CV1250" t="b">
        <f t="shared" si="1871"/>
        <v>0</v>
      </c>
      <c r="CW1250" t="b">
        <f t="shared" si="1872"/>
        <v>0</v>
      </c>
      <c r="CX1250" t="b">
        <f t="shared" si="1873"/>
        <v>0</v>
      </c>
      <c r="CY1250" t="b">
        <f t="shared" si="1874"/>
        <v>0</v>
      </c>
      <c r="CZ1250" t="b">
        <f t="shared" si="1875"/>
        <v>0</v>
      </c>
      <c r="DA1250" t="b">
        <f t="shared" si="1876"/>
        <v>0</v>
      </c>
      <c r="DB1250" t="b">
        <f t="shared" si="1877"/>
        <v>0</v>
      </c>
      <c r="DC1250" t="b">
        <f t="shared" si="1878"/>
        <v>0</v>
      </c>
      <c r="DD1250" t="b">
        <f t="shared" si="1879"/>
        <v>0</v>
      </c>
    </row>
    <row r="1251" spans="1:108">
      <c r="A1251" s="4" t="s">
        <v>3356</v>
      </c>
      <c r="C1251" t="s">
        <v>3357</v>
      </c>
      <c r="D1251" s="4"/>
      <c r="E1251" s="4" t="s">
        <v>6099</v>
      </c>
      <c r="F1251" t="s">
        <v>6097</v>
      </c>
      <c r="G1251" t="s">
        <v>3097</v>
      </c>
      <c r="H1251" t="s">
        <v>7444</v>
      </c>
      <c r="I1251" t="s">
        <v>7417</v>
      </c>
      <c r="J1251" s="4" t="s">
        <v>119</v>
      </c>
      <c r="K1251" s="4" t="s">
        <v>109</v>
      </c>
      <c r="L1251" s="94" t="s">
        <v>7946</v>
      </c>
      <c r="M1251" t="s">
        <v>6079</v>
      </c>
      <c r="N1251" s="94" t="s">
        <v>7945</v>
      </c>
      <c r="O1251" s="4" t="b">
        <f t="shared" si="1786"/>
        <v>1</v>
      </c>
      <c r="P1251" s="4" t="b">
        <f t="shared" si="1787"/>
        <v>1</v>
      </c>
      <c r="Q1251" s="4" t="b">
        <f t="shared" si="1788"/>
        <v>1</v>
      </c>
      <c r="R1251" s="4" t="b">
        <f t="shared" si="1789"/>
        <v>1</v>
      </c>
      <c r="S1251" s="4" t="b">
        <f t="shared" si="1790"/>
        <v>1</v>
      </c>
      <c r="T1251" s="4" t="b">
        <f t="shared" si="1791"/>
        <v>1</v>
      </c>
      <c r="U1251" s="4" t="b">
        <f t="shared" si="1792"/>
        <v>1</v>
      </c>
      <c r="V1251" s="4" t="b">
        <f t="shared" si="1793"/>
        <v>1</v>
      </c>
      <c r="W1251" s="4" t="b">
        <f t="shared" si="1794"/>
        <v>0</v>
      </c>
      <c r="X1251" s="4" t="b">
        <f t="shared" si="1795"/>
        <v>1</v>
      </c>
      <c r="Y1251" s="4" t="b">
        <f t="shared" si="1796"/>
        <v>1</v>
      </c>
      <c r="Z1251" s="4" t="b">
        <f t="shared" si="1797"/>
        <v>1</v>
      </c>
      <c r="AA1251" s="4" t="b">
        <f t="shared" si="1798"/>
        <v>1</v>
      </c>
      <c r="AB1251" s="4" t="b">
        <f t="shared" si="1799"/>
        <v>0</v>
      </c>
      <c r="AC1251" s="4" t="b">
        <f t="shared" si="1800"/>
        <v>0</v>
      </c>
      <c r="AD1251" s="4" t="b">
        <f t="shared" si="1801"/>
        <v>0</v>
      </c>
      <c r="AE1251" s="4" t="b">
        <f t="shared" si="1802"/>
        <v>0</v>
      </c>
      <c r="AF1251" s="4" t="b">
        <f t="shared" si="1803"/>
        <v>0</v>
      </c>
      <c r="AG1251" s="4" t="b">
        <f t="shared" si="1804"/>
        <v>1</v>
      </c>
      <c r="AH1251" s="4" t="b">
        <f t="shared" si="1805"/>
        <v>1</v>
      </c>
      <c r="AI1251" s="4" t="b">
        <f t="shared" si="1806"/>
        <v>1</v>
      </c>
      <c r="AJ1251" s="4" t="b">
        <f t="shared" si="1807"/>
        <v>0</v>
      </c>
      <c r="AK1251" s="4" t="b">
        <f t="shared" si="1808"/>
        <v>0</v>
      </c>
      <c r="AL1251" s="4" t="b">
        <f t="shared" si="1809"/>
        <v>0</v>
      </c>
      <c r="AM1251" s="4" t="b">
        <f t="shared" si="1810"/>
        <v>0</v>
      </c>
      <c r="AN1251" s="4" t="b">
        <f t="shared" si="1811"/>
        <v>0</v>
      </c>
      <c r="AO1251" s="4" t="b">
        <f t="shared" si="1812"/>
        <v>0</v>
      </c>
      <c r="AP1251" s="4" t="b">
        <f t="shared" si="1813"/>
        <v>0</v>
      </c>
      <c r="AQ1251" s="4" t="b">
        <f t="shared" si="1814"/>
        <v>0</v>
      </c>
      <c r="AR1251" s="4" t="b">
        <f t="shared" si="1815"/>
        <v>0</v>
      </c>
      <c r="AS1251" s="4" t="b">
        <f t="shared" si="1816"/>
        <v>0</v>
      </c>
      <c r="AT1251" s="4" t="b">
        <f t="shared" si="1817"/>
        <v>1</v>
      </c>
      <c r="AU1251" s="4" t="b">
        <f t="shared" si="1818"/>
        <v>0</v>
      </c>
      <c r="AV1251" s="4" t="b">
        <f t="shared" si="1819"/>
        <v>0</v>
      </c>
      <c r="AW1251" s="4" t="b">
        <f t="shared" si="1820"/>
        <v>1</v>
      </c>
      <c r="AX1251" s="4" t="b">
        <f t="shared" si="1821"/>
        <v>0</v>
      </c>
      <c r="AY1251" s="4" t="b">
        <f t="shared" si="1822"/>
        <v>0</v>
      </c>
      <c r="AZ1251" s="4" t="b">
        <f t="shared" si="1823"/>
        <v>0</v>
      </c>
      <c r="BA1251" s="4" t="b">
        <f t="shared" si="1824"/>
        <v>0</v>
      </c>
      <c r="BB1251" s="4" t="b">
        <f t="shared" si="1825"/>
        <v>0</v>
      </c>
      <c r="BC1251" s="4" t="b">
        <f t="shared" si="1826"/>
        <v>0</v>
      </c>
      <c r="BD1251" s="4" t="b">
        <f t="shared" si="1827"/>
        <v>0</v>
      </c>
      <c r="BE1251" s="4" t="b">
        <f t="shared" si="1828"/>
        <v>0</v>
      </c>
      <c r="BF1251" s="4" t="b">
        <f t="shared" si="1829"/>
        <v>1</v>
      </c>
      <c r="BG1251" s="4" t="b">
        <f t="shared" si="1830"/>
        <v>0</v>
      </c>
      <c r="BH1251" s="4" t="b">
        <f t="shared" si="1831"/>
        <v>0</v>
      </c>
      <c r="BI1251" s="4" t="b">
        <f t="shared" si="1832"/>
        <v>0</v>
      </c>
      <c r="BJ1251" s="4" t="b">
        <f t="shared" si="1833"/>
        <v>0</v>
      </c>
      <c r="BK1251" s="4" t="b">
        <f t="shared" si="1834"/>
        <v>0</v>
      </c>
      <c r="BL1251" s="4" t="b">
        <f t="shared" si="1835"/>
        <v>1</v>
      </c>
      <c r="BM1251" s="4" t="b">
        <f t="shared" si="1836"/>
        <v>0</v>
      </c>
      <c r="BN1251" s="4" t="b">
        <f t="shared" si="1837"/>
        <v>0</v>
      </c>
      <c r="BO1251" s="4" t="b">
        <f t="shared" si="1838"/>
        <v>0</v>
      </c>
      <c r="BP1251" s="4" t="b">
        <f t="shared" si="1839"/>
        <v>1</v>
      </c>
      <c r="BQ1251" s="4" t="b">
        <f t="shared" si="1840"/>
        <v>0</v>
      </c>
      <c r="BR1251" s="4" t="b">
        <f t="shared" si="1841"/>
        <v>0</v>
      </c>
      <c r="BS1251" s="4" t="b">
        <f t="shared" si="1842"/>
        <v>1</v>
      </c>
      <c r="BT1251" s="4" t="b">
        <f t="shared" si="1843"/>
        <v>0</v>
      </c>
      <c r="BU1251" s="4" t="b">
        <f t="shared" si="1844"/>
        <v>0</v>
      </c>
      <c r="BV1251" s="4" t="b">
        <f t="shared" si="1845"/>
        <v>0</v>
      </c>
      <c r="BW1251" s="4" t="b">
        <f t="shared" si="1846"/>
        <v>0</v>
      </c>
      <c r="BX1251" s="4" t="b">
        <f t="shared" si="1847"/>
        <v>0</v>
      </c>
      <c r="BY1251" s="4" t="b">
        <f t="shared" si="1848"/>
        <v>0</v>
      </c>
      <c r="BZ1251" s="4" t="b">
        <f t="shared" si="1849"/>
        <v>0</v>
      </c>
      <c r="CA1251" s="4" t="b">
        <f t="shared" si="1850"/>
        <v>0</v>
      </c>
      <c r="CB1251" s="4" t="b">
        <f t="shared" si="1851"/>
        <v>1</v>
      </c>
      <c r="CC1251" s="4" t="b">
        <f t="shared" si="1852"/>
        <v>0</v>
      </c>
      <c r="CD1251" s="4" t="b">
        <f t="shared" si="1853"/>
        <v>0</v>
      </c>
      <c r="CE1251" s="4" t="b">
        <f t="shared" si="1854"/>
        <v>0</v>
      </c>
      <c r="CF1251" s="4" t="b">
        <f t="shared" si="1855"/>
        <v>0</v>
      </c>
      <c r="CG1251" s="4" t="b">
        <f t="shared" si="1856"/>
        <v>0</v>
      </c>
      <c r="CH1251" s="4" t="b">
        <f t="shared" si="1857"/>
        <v>0</v>
      </c>
      <c r="CI1251" s="4" t="b">
        <f t="shared" si="1858"/>
        <v>0</v>
      </c>
      <c r="CJ1251" s="4" t="b">
        <f t="shared" si="1859"/>
        <v>1</v>
      </c>
      <c r="CK1251" s="4" t="b">
        <f t="shared" si="1860"/>
        <v>0</v>
      </c>
      <c r="CL1251" s="4" t="b">
        <f t="shared" si="1861"/>
        <v>1</v>
      </c>
      <c r="CM1251" s="4" t="b">
        <f t="shared" si="1862"/>
        <v>0</v>
      </c>
      <c r="CN1251" s="4" t="b">
        <f t="shared" si="1863"/>
        <v>0</v>
      </c>
      <c r="CO1251" s="4" t="b">
        <f t="shared" si="1864"/>
        <v>0</v>
      </c>
      <c r="CP1251" s="4" t="b">
        <f t="shared" si="1865"/>
        <v>0</v>
      </c>
      <c r="CQ1251" s="4" t="b">
        <f t="shared" si="1866"/>
        <v>0</v>
      </c>
      <c r="CR1251" s="4" t="b">
        <f t="shared" si="1867"/>
        <v>1</v>
      </c>
      <c r="CS1251" s="4" t="b">
        <f t="shared" si="1868"/>
        <v>0</v>
      </c>
      <c r="CT1251" s="4" t="b">
        <f t="shared" si="1869"/>
        <v>0</v>
      </c>
      <c r="CU1251" s="4" t="b">
        <f t="shared" si="1870"/>
        <v>0</v>
      </c>
      <c r="CV1251" s="4" t="b">
        <f t="shared" si="1871"/>
        <v>0</v>
      </c>
      <c r="CW1251" s="4" t="b">
        <f t="shared" si="1872"/>
        <v>0</v>
      </c>
      <c r="CX1251" s="4" t="b">
        <f t="shared" si="1873"/>
        <v>0</v>
      </c>
      <c r="CY1251" s="4" t="b">
        <f t="shared" si="1874"/>
        <v>0</v>
      </c>
      <c r="CZ1251" s="4" t="b">
        <f t="shared" si="1875"/>
        <v>0</v>
      </c>
      <c r="DA1251" s="4" t="b">
        <f t="shared" si="1876"/>
        <v>0</v>
      </c>
      <c r="DB1251" s="4" t="b">
        <f t="shared" si="1877"/>
        <v>0</v>
      </c>
      <c r="DC1251" s="4" t="b">
        <f t="shared" si="1878"/>
        <v>0</v>
      </c>
      <c r="DD1251" s="4" t="b">
        <f t="shared" si="1879"/>
        <v>1</v>
      </c>
    </row>
    <row r="1252" spans="1:108">
      <c r="A1252" s="7" t="s">
        <v>3358</v>
      </c>
      <c r="C1252" t="s">
        <v>3357</v>
      </c>
      <c r="E1252" s="4" t="s">
        <v>6099</v>
      </c>
      <c r="F1252" t="s">
        <v>6097</v>
      </c>
      <c r="G1252" t="s">
        <v>3097</v>
      </c>
      <c r="H1252" t="s">
        <v>7444</v>
      </c>
      <c r="I1252" t="s">
        <v>7417</v>
      </c>
      <c r="J1252" s="4" t="s">
        <v>16</v>
      </c>
      <c r="K1252" t="s">
        <v>16</v>
      </c>
      <c r="L1252" t="s">
        <v>7948</v>
      </c>
      <c r="M1252" t="s">
        <v>6079</v>
      </c>
      <c r="N1252" t="s">
        <v>7947</v>
      </c>
      <c r="O1252" t="b">
        <f t="shared" si="1786"/>
        <v>1</v>
      </c>
      <c r="P1252" t="b">
        <f t="shared" si="1787"/>
        <v>1</v>
      </c>
      <c r="Q1252" t="b">
        <f t="shared" si="1788"/>
        <v>0</v>
      </c>
      <c r="R1252" t="b">
        <f t="shared" si="1789"/>
        <v>0</v>
      </c>
      <c r="S1252" t="b">
        <f t="shared" si="1790"/>
        <v>1</v>
      </c>
      <c r="T1252" t="b">
        <f t="shared" si="1791"/>
        <v>0</v>
      </c>
      <c r="U1252" t="b">
        <f t="shared" si="1792"/>
        <v>0</v>
      </c>
      <c r="V1252" t="b">
        <f t="shared" si="1793"/>
        <v>0</v>
      </c>
      <c r="W1252" t="b">
        <f t="shared" si="1794"/>
        <v>1</v>
      </c>
      <c r="X1252" t="b">
        <f t="shared" si="1795"/>
        <v>0</v>
      </c>
      <c r="Y1252" t="b">
        <f t="shared" si="1796"/>
        <v>1</v>
      </c>
      <c r="Z1252" t="b">
        <f t="shared" si="1797"/>
        <v>0</v>
      </c>
      <c r="AA1252" t="b">
        <f t="shared" si="1798"/>
        <v>0</v>
      </c>
      <c r="AB1252" t="b">
        <f t="shared" si="1799"/>
        <v>1</v>
      </c>
      <c r="AC1252" t="b">
        <f t="shared" si="1800"/>
        <v>0</v>
      </c>
      <c r="AD1252" t="b">
        <f t="shared" si="1801"/>
        <v>0</v>
      </c>
      <c r="AE1252" t="b">
        <f t="shared" si="1802"/>
        <v>0</v>
      </c>
      <c r="AF1252" t="b">
        <f t="shared" si="1803"/>
        <v>0</v>
      </c>
      <c r="AG1252" t="b">
        <f t="shared" si="1804"/>
        <v>1</v>
      </c>
      <c r="AH1252" t="b">
        <f t="shared" si="1805"/>
        <v>0</v>
      </c>
      <c r="AI1252" t="b">
        <f t="shared" si="1806"/>
        <v>1</v>
      </c>
      <c r="AJ1252" t="b">
        <f t="shared" si="1807"/>
        <v>0</v>
      </c>
      <c r="AK1252" t="b">
        <f t="shared" si="1808"/>
        <v>0</v>
      </c>
      <c r="AL1252" t="b">
        <f t="shared" si="1809"/>
        <v>0</v>
      </c>
      <c r="AM1252" t="b">
        <f t="shared" si="1810"/>
        <v>0</v>
      </c>
      <c r="AN1252" t="b">
        <f t="shared" si="1811"/>
        <v>0</v>
      </c>
      <c r="AO1252" t="b">
        <f t="shared" si="1812"/>
        <v>0</v>
      </c>
      <c r="AP1252" t="b">
        <f t="shared" si="1813"/>
        <v>0</v>
      </c>
      <c r="AQ1252" t="b">
        <f t="shared" si="1814"/>
        <v>0</v>
      </c>
      <c r="AR1252" t="b">
        <f t="shared" si="1815"/>
        <v>0</v>
      </c>
      <c r="AS1252" t="b">
        <f t="shared" si="1816"/>
        <v>0</v>
      </c>
      <c r="AT1252" t="b">
        <f t="shared" si="1817"/>
        <v>0</v>
      </c>
      <c r="AU1252" t="b">
        <f t="shared" si="1818"/>
        <v>0</v>
      </c>
      <c r="AV1252" t="b">
        <f t="shared" si="1819"/>
        <v>0</v>
      </c>
      <c r="AW1252" t="b">
        <f t="shared" si="1820"/>
        <v>0</v>
      </c>
      <c r="AX1252" t="b">
        <f t="shared" si="1821"/>
        <v>0</v>
      </c>
      <c r="AY1252" t="b">
        <f t="shared" si="1822"/>
        <v>0</v>
      </c>
      <c r="AZ1252" t="b">
        <f t="shared" si="1823"/>
        <v>0</v>
      </c>
      <c r="BA1252" t="b">
        <f t="shared" si="1824"/>
        <v>0</v>
      </c>
      <c r="BB1252" t="b">
        <f t="shared" si="1825"/>
        <v>0</v>
      </c>
      <c r="BC1252" t="b">
        <f t="shared" si="1826"/>
        <v>0</v>
      </c>
      <c r="BD1252" t="b">
        <f t="shared" si="1827"/>
        <v>0</v>
      </c>
      <c r="BE1252" t="b">
        <f t="shared" si="1828"/>
        <v>0</v>
      </c>
      <c r="BF1252" t="b">
        <f t="shared" si="1829"/>
        <v>0</v>
      </c>
      <c r="BG1252" t="b">
        <f t="shared" si="1830"/>
        <v>0</v>
      </c>
      <c r="BH1252" t="b">
        <f t="shared" si="1831"/>
        <v>1</v>
      </c>
      <c r="BI1252" t="b">
        <f t="shared" si="1832"/>
        <v>0</v>
      </c>
      <c r="BJ1252" t="b">
        <f t="shared" si="1833"/>
        <v>0</v>
      </c>
      <c r="BK1252" t="b">
        <f t="shared" si="1834"/>
        <v>0</v>
      </c>
      <c r="BL1252" t="b">
        <f t="shared" si="1835"/>
        <v>1</v>
      </c>
      <c r="BM1252" t="b">
        <f t="shared" si="1836"/>
        <v>0</v>
      </c>
      <c r="BN1252" t="b">
        <f t="shared" si="1837"/>
        <v>0</v>
      </c>
      <c r="BO1252" t="b">
        <f t="shared" si="1838"/>
        <v>0</v>
      </c>
      <c r="BP1252" t="b">
        <f t="shared" si="1839"/>
        <v>0</v>
      </c>
      <c r="BQ1252" t="b">
        <f t="shared" si="1840"/>
        <v>0</v>
      </c>
      <c r="BR1252" t="b">
        <f t="shared" si="1841"/>
        <v>0</v>
      </c>
      <c r="BS1252" t="b">
        <f t="shared" si="1842"/>
        <v>0</v>
      </c>
      <c r="BT1252" t="b">
        <f t="shared" si="1843"/>
        <v>0</v>
      </c>
      <c r="BU1252" t="b">
        <f t="shared" si="1844"/>
        <v>0</v>
      </c>
      <c r="BV1252" t="b">
        <f t="shared" si="1845"/>
        <v>0</v>
      </c>
      <c r="BW1252" t="b">
        <f t="shared" si="1846"/>
        <v>0</v>
      </c>
      <c r="BX1252" t="b">
        <f t="shared" si="1847"/>
        <v>0</v>
      </c>
      <c r="BY1252" t="b">
        <f t="shared" si="1848"/>
        <v>0</v>
      </c>
      <c r="BZ1252" t="b">
        <f t="shared" si="1849"/>
        <v>0</v>
      </c>
      <c r="CA1252" t="b">
        <f t="shared" si="1850"/>
        <v>0</v>
      </c>
      <c r="CB1252" t="b">
        <f t="shared" si="1851"/>
        <v>0</v>
      </c>
      <c r="CC1252" t="b">
        <f t="shared" si="1852"/>
        <v>0</v>
      </c>
      <c r="CD1252" t="b">
        <f t="shared" si="1853"/>
        <v>0</v>
      </c>
      <c r="CE1252" t="b">
        <f t="shared" si="1854"/>
        <v>0</v>
      </c>
      <c r="CF1252" t="b">
        <f t="shared" si="1855"/>
        <v>0</v>
      </c>
      <c r="CG1252" t="b">
        <f t="shared" si="1856"/>
        <v>1</v>
      </c>
      <c r="CH1252" t="b">
        <f t="shared" si="1857"/>
        <v>0</v>
      </c>
      <c r="CI1252" t="b">
        <f t="shared" si="1858"/>
        <v>0</v>
      </c>
      <c r="CJ1252" t="b">
        <f t="shared" si="1859"/>
        <v>0</v>
      </c>
      <c r="CK1252" t="b">
        <f t="shared" si="1860"/>
        <v>0</v>
      </c>
      <c r="CL1252" t="b">
        <f t="shared" si="1861"/>
        <v>0</v>
      </c>
      <c r="CM1252" t="b">
        <f t="shared" si="1862"/>
        <v>0</v>
      </c>
      <c r="CN1252" t="b">
        <f t="shared" si="1863"/>
        <v>0</v>
      </c>
      <c r="CO1252" t="b">
        <f t="shared" si="1864"/>
        <v>0</v>
      </c>
      <c r="CP1252" t="b">
        <f t="shared" si="1865"/>
        <v>0</v>
      </c>
      <c r="CQ1252" t="b">
        <f t="shared" si="1866"/>
        <v>0</v>
      </c>
      <c r="CR1252" t="b">
        <f t="shared" si="1867"/>
        <v>0</v>
      </c>
      <c r="CS1252" t="b">
        <f t="shared" si="1868"/>
        <v>0</v>
      </c>
      <c r="CT1252" t="b">
        <f t="shared" si="1869"/>
        <v>0</v>
      </c>
      <c r="CU1252" t="b">
        <f t="shared" si="1870"/>
        <v>0</v>
      </c>
      <c r="CV1252" t="b">
        <f t="shared" si="1871"/>
        <v>0</v>
      </c>
      <c r="CW1252" t="b">
        <f t="shared" si="1872"/>
        <v>0</v>
      </c>
      <c r="CX1252" t="b">
        <f t="shared" si="1873"/>
        <v>0</v>
      </c>
      <c r="CY1252" t="b">
        <f t="shared" si="1874"/>
        <v>0</v>
      </c>
      <c r="CZ1252" t="b">
        <f t="shared" si="1875"/>
        <v>0</v>
      </c>
      <c r="DA1252" t="b">
        <f t="shared" si="1876"/>
        <v>0</v>
      </c>
      <c r="DB1252" t="b">
        <f t="shared" si="1877"/>
        <v>0</v>
      </c>
      <c r="DC1252" t="b">
        <f t="shared" si="1878"/>
        <v>0</v>
      </c>
      <c r="DD1252" t="b">
        <f t="shared" si="1879"/>
        <v>0</v>
      </c>
    </row>
    <row r="1253" spans="1:108">
      <c r="A1253" s="4" t="s">
        <v>3359</v>
      </c>
      <c r="C1253" t="s">
        <v>3357</v>
      </c>
      <c r="D1253" s="4"/>
      <c r="E1253" s="4" t="s">
        <v>6099</v>
      </c>
      <c r="F1253" t="s">
        <v>6097</v>
      </c>
      <c r="G1253" t="s">
        <v>3097</v>
      </c>
      <c r="H1253" t="s">
        <v>7444</v>
      </c>
      <c r="I1253" t="s">
        <v>7417</v>
      </c>
      <c r="J1253" s="4" t="s">
        <v>113</v>
      </c>
      <c r="K1253" s="4" t="s">
        <v>114</v>
      </c>
      <c r="L1253" s="4" t="s">
        <v>7187</v>
      </c>
      <c r="M1253" t="s">
        <v>6079</v>
      </c>
      <c r="N1253" s="4" t="s">
        <v>3360</v>
      </c>
      <c r="O1253" s="4" t="b">
        <f t="shared" si="1786"/>
        <v>1</v>
      </c>
      <c r="P1253" s="4" t="b">
        <f t="shared" si="1787"/>
        <v>1</v>
      </c>
      <c r="Q1253" s="4" t="b">
        <f t="shared" si="1788"/>
        <v>1</v>
      </c>
      <c r="R1253" s="4" t="b">
        <f t="shared" si="1789"/>
        <v>1</v>
      </c>
      <c r="S1253" s="4" t="b">
        <f t="shared" si="1790"/>
        <v>1</v>
      </c>
      <c r="T1253" s="4" t="b">
        <f t="shared" si="1791"/>
        <v>0</v>
      </c>
      <c r="U1253" s="4" t="b">
        <f t="shared" si="1792"/>
        <v>1</v>
      </c>
      <c r="V1253" s="4" t="b">
        <f t="shared" si="1793"/>
        <v>1</v>
      </c>
      <c r="W1253" s="4" t="b">
        <f t="shared" si="1794"/>
        <v>0</v>
      </c>
      <c r="X1253" s="4" t="b">
        <f t="shared" si="1795"/>
        <v>0</v>
      </c>
      <c r="Y1253" s="4" t="b">
        <f t="shared" si="1796"/>
        <v>1</v>
      </c>
      <c r="Z1253" s="4" t="b">
        <f t="shared" si="1797"/>
        <v>0</v>
      </c>
      <c r="AA1253" s="4" t="b">
        <f t="shared" si="1798"/>
        <v>0</v>
      </c>
      <c r="AB1253" s="4" t="b">
        <f t="shared" si="1799"/>
        <v>1</v>
      </c>
      <c r="AC1253" s="4" t="b">
        <f t="shared" si="1800"/>
        <v>0</v>
      </c>
      <c r="AD1253" s="4" t="b">
        <f t="shared" si="1801"/>
        <v>0</v>
      </c>
      <c r="AE1253" s="4" t="b">
        <f t="shared" si="1802"/>
        <v>0</v>
      </c>
      <c r="AF1253" s="4" t="b">
        <f t="shared" si="1803"/>
        <v>0</v>
      </c>
      <c r="AG1253" s="4" t="b">
        <f t="shared" si="1804"/>
        <v>0</v>
      </c>
      <c r="AH1253" s="4" t="b">
        <f t="shared" si="1805"/>
        <v>0</v>
      </c>
      <c r="AI1253" s="4" t="b">
        <f t="shared" si="1806"/>
        <v>0</v>
      </c>
      <c r="AJ1253" s="4" t="b">
        <f t="shared" si="1807"/>
        <v>0</v>
      </c>
      <c r="AK1253" s="4" t="b">
        <f t="shared" si="1808"/>
        <v>0</v>
      </c>
      <c r="AL1253" s="4" t="b">
        <f t="shared" si="1809"/>
        <v>0</v>
      </c>
      <c r="AM1253" s="4" t="b">
        <f t="shared" si="1810"/>
        <v>0</v>
      </c>
      <c r="AN1253" s="4" t="b">
        <f t="shared" si="1811"/>
        <v>0</v>
      </c>
      <c r="AO1253" s="4" t="b">
        <f t="shared" si="1812"/>
        <v>0</v>
      </c>
      <c r="AP1253" s="4" t="b">
        <f t="shared" si="1813"/>
        <v>0</v>
      </c>
      <c r="AQ1253" s="4" t="b">
        <f t="shared" si="1814"/>
        <v>0</v>
      </c>
      <c r="AR1253" s="4" t="b">
        <f t="shared" si="1815"/>
        <v>0</v>
      </c>
      <c r="AS1253" s="4" t="b">
        <f t="shared" si="1816"/>
        <v>0</v>
      </c>
      <c r="AT1253" s="4" t="b">
        <f t="shared" si="1817"/>
        <v>0</v>
      </c>
      <c r="AU1253" s="4" t="b">
        <f t="shared" si="1818"/>
        <v>0</v>
      </c>
      <c r="AV1253" s="4" t="b">
        <f t="shared" si="1819"/>
        <v>1</v>
      </c>
      <c r="AW1253" s="4" t="b">
        <f t="shared" si="1820"/>
        <v>0</v>
      </c>
      <c r="AX1253" s="4" t="b">
        <f t="shared" si="1821"/>
        <v>0</v>
      </c>
      <c r="AY1253" s="4" t="b">
        <f t="shared" si="1822"/>
        <v>0</v>
      </c>
      <c r="AZ1253" s="4" t="b">
        <f t="shared" si="1823"/>
        <v>0</v>
      </c>
      <c r="BA1253" s="4" t="b">
        <f t="shared" si="1824"/>
        <v>0</v>
      </c>
      <c r="BB1253" s="4" t="b">
        <f t="shared" si="1825"/>
        <v>0</v>
      </c>
      <c r="BC1253" s="4" t="b">
        <f t="shared" si="1826"/>
        <v>0</v>
      </c>
      <c r="BD1253" s="4" t="b">
        <f t="shared" si="1827"/>
        <v>0</v>
      </c>
      <c r="BE1253" s="4" t="b">
        <f t="shared" si="1828"/>
        <v>0</v>
      </c>
      <c r="BF1253" s="4" t="b">
        <f t="shared" si="1829"/>
        <v>0</v>
      </c>
      <c r="BG1253" s="4" t="b">
        <f t="shared" si="1830"/>
        <v>0</v>
      </c>
      <c r="BH1253" s="4" t="b">
        <f t="shared" si="1831"/>
        <v>0</v>
      </c>
      <c r="BI1253" s="4" t="b">
        <f t="shared" si="1832"/>
        <v>0</v>
      </c>
      <c r="BJ1253" s="4" t="b">
        <f t="shared" si="1833"/>
        <v>0</v>
      </c>
      <c r="BK1253" s="4" t="b">
        <f t="shared" si="1834"/>
        <v>0</v>
      </c>
      <c r="BL1253" s="4" t="b">
        <f t="shared" si="1835"/>
        <v>0</v>
      </c>
      <c r="BM1253" s="4" t="b">
        <f t="shared" si="1836"/>
        <v>0</v>
      </c>
      <c r="BN1253" s="4" t="b">
        <f t="shared" si="1837"/>
        <v>1</v>
      </c>
      <c r="BO1253" s="4" t="b">
        <f t="shared" si="1838"/>
        <v>0</v>
      </c>
      <c r="BP1253" s="4" t="b">
        <f t="shared" si="1839"/>
        <v>0</v>
      </c>
      <c r="BQ1253" s="4" t="b">
        <f t="shared" si="1840"/>
        <v>1</v>
      </c>
      <c r="BR1253" s="4" t="b">
        <f t="shared" si="1841"/>
        <v>1</v>
      </c>
      <c r="BS1253" s="4" t="b">
        <f t="shared" si="1842"/>
        <v>1</v>
      </c>
      <c r="BT1253" s="4" t="b">
        <f t="shared" si="1843"/>
        <v>0</v>
      </c>
      <c r="BU1253" s="4" t="b">
        <f t="shared" si="1844"/>
        <v>0</v>
      </c>
      <c r="BV1253" s="4" t="b">
        <f t="shared" si="1845"/>
        <v>0</v>
      </c>
      <c r="BW1253" s="4" t="b">
        <f t="shared" si="1846"/>
        <v>0</v>
      </c>
      <c r="BX1253" s="4" t="b">
        <f t="shared" si="1847"/>
        <v>0</v>
      </c>
      <c r="BY1253" s="4" t="b">
        <f t="shared" si="1848"/>
        <v>0</v>
      </c>
      <c r="BZ1253" s="4" t="b">
        <f t="shared" si="1849"/>
        <v>0</v>
      </c>
      <c r="CA1253" s="4" t="b">
        <f t="shared" si="1850"/>
        <v>0</v>
      </c>
      <c r="CB1253" s="4" t="b">
        <f t="shared" si="1851"/>
        <v>1</v>
      </c>
      <c r="CC1253" s="4" t="b">
        <f t="shared" si="1852"/>
        <v>0</v>
      </c>
      <c r="CD1253" s="4" t="b">
        <f t="shared" si="1853"/>
        <v>0</v>
      </c>
      <c r="CE1253" s="4" t="b">
        <f t="shared" si="1854"/>
        <v>0</v>
      </c>
      <c r="CF1253" s="4" t="b">
        <f t="shared" si="1855"/>
        <v>0</v>
      </c>
      <c r="CG1253" s="4" t="b">
        <f t="shared" si="1856"/>
        <v>0</v>
      </c>
      <c r="CH1253" s="4" t="b">
        <f t="shared" si="1857"/>
        <v>0</v>
      </c>
      <c r="CI1253" s="4" t="b">
        <f t="shared" si="1858"/>
        <v>0</v>
      </c>
      <c r="CJ1253" s="4" t="b">
        <f t="shared" si="1859"/>
        <v>0</v>
      </c>
      <c r="CK1253" s="4" t="b">
        <f t="shared" si="1860"/>
        <v>0</v>
      </c>
      <c r="CL1253" s="4" t="b">
        <f t="shared" si="1861"/>
        <v>0</v>
      </c>
      <c r="CM1253" s="4" t="b">
        <f t="shared" si="1862"/>
        <v>0</v>
      </c>
      <c r="CN1253" s="4" t="b">
        <f t="shared" si="1863"/>
        <v>0</v>
      </c>
      <c r="CO1253" s="4" t="b">
        <f t="shared" si="1864"/>
        <v>0</v>
      </c>
      <c r="CP1253" s="4" t="b">
        <f t="shared" si="1865"/>
        <v>0</v>
      </c>
      <c r="CQ1253" s="4" t="b">
        <f t="shared" si="1866"/>
        <v>0</v>
      </c>
      <c r="CR1253" s="4" t="b">
        <f t="shared" si="1867"/>
        <v>0</v>
      </c>
      <c r="CS1253" s="4" t="b">
        <f t="shared" si="1868"/>
        <v>0</v>
      </c>
      <c r="CT1253" s="4" t="b">
        <f t="shared" si="1869"/>
        <v>0</v>
      </c>
      <c r="CU1253" s="4" t="b">
        <f t="shared" si="1870"/>
        <v>0</v>
      </c>
      <c r="CV1253" s="4" t="b">
        <f t="shared" si="1871"/>
        <v>0</v>
      </c>
      <c r="CW1253" s="4" t="b">
        <f t="shared" si="1872"/>
        <v>0</v>
      </c>
      <c r="CX1253" s="4" t="b">
        <f t="shared" si="1873"/>
        <v>0</v>
      </c>
      <c r="CY1253" s="4" t="b">
        <f t="shared" si="1874"/>
        <v>0</v>
      </c>
      <c r="CZ1253" s="4" t="b">
        <f t="shared" si="1875"/>
        <v>0</v>
      </c>
      <c r="DA1253" s="4" t="b">
        <f t="shared" si="1876"/>
        <v>0</v>
      </c>
      <c r="DB1253" s="4" t="b">
        <f t="shared" si="1877"/>
        <v>0</v>
      </c>
      <c r="DC1253" s="4" t="b">
        <f t="shared" si="1878"/>
        <v>0</v>
      </c>
      <c r="DD1253" s="4" t="b">
        <f t="shared" si="1879"/>
        <v>0</v>
      </c>
    </row>
    <row r="1254" spans="1:108">
      <c r="A1254" t="s">
        <v>3361</v>
      </c>
      <c r="C1254" t="s">
        <v>3357</v>
      </c>
      <c r="E1254" s="4" t="s">
        <v>6099</v>
      </c>
      <c r="F1254" t="s">
        <v>6097</v>
      </c>
      <c r="G1254" t="s">
        <v>3097</v>
      </c>
      <c r="H1254" t="s">
        <v>7444</v>
      </c>
      <c r="I1254" t="s">
        <v>7417</v>
      </c>
      <c r="J1254" t="s">
        <v>109</v>
      </c>
      <c r="K1254" t="s">
        <v>109</v>
      </c>
      <c r="L1254" t="s">
        <v>6217</v>
      </c>
      <c r="M1254" t="s">
        <v>6079</v>
      </c>
      <c r="N1254" t="s">
        <v>3362</v>
      </c>
      <c r="O1254" t="b">
        <f t="shared" si="1786"/>
        <v>0</v>
      </c>
      <c r="P1254" t="b">
        <f t="shared" si="1787"/>
        <v>0</v>
      </c>
      <c r="Q1254" t="b">
        <f t="shared" si="1788"/>
        <v>1</v>
      </c>
      <c r="R1254" t="b">
        <f t="shared" si="1789"/>
        <v>1</v>
      </c>
      <c r="S1254" t="b">
        <f t="shared" si="1790"/>
        <v>0</v>
      </c>
      <c r="T1254" t="b">
        <f t="shared" si="1791"/>
        <v>0</v>
      </c>
      <c r="U1254" t="b">
        <f t="shared" si="1792"/>
        <v>1</v>
      </c>
      <c r="V1254" t="b">
        <f t="shared" si="1793"/>
        <v>0</v>
      </c>
      <c r="W1254" t="b">
        <f t="shared" si="1794"/>
        <v>0</v>
      </c>
      <c r="X1254" t="b">
        <f t="shared" si="1795"/>
        <v>0</v>
      </c>
      <c r="Y1254" t="b">
        <f t="shared" si="1796"/>
        <v>0</v>
      </c>
      <c r="Z1254" t="b">
        <f t="shared" si="1797"/>
        <v>0</v>
      </c>
      <c r="AA1254" t="b">
        <f t="shared" si="1798"/>
        <v>0</v>
      </c>
      <c r="AB1254" t="b">
        <f t="shared" si="1799"/>
        <v>0</v>
      </c>
      <c r="AC1254" t="b">
        <f t="shared" si="1800"/>
        <v>0</v>
      </c>
      <c r="AD1254" t="b">
        <f t="shared" si="1801"/>
        <v>0</v>
      </c>
      <c r="AE1254" t="b">
        <f t="shared" si="1802"/>
        <v>0</v>
      </c>
      <c r="AF1254" t="b">
        <f t="shared" si="1803"/>
        <v>0</v>
      </c>
      <c r="AG1254" t="b">
        <f t="shared" si="1804"/>
        <v>0</v>
      </c>
      <c r="AH1254" t="b">
        <f t="shared" si="1805"/>
        <v>0</v>
      </c>
      <c r="AI1254" t="b">
        <f t="shared" si="1806"/>
        <v>0</v>
      </c>
      <c r="AJ1254" t="b">
        <f t="shared" si="1807"/>
        <v>0</v>
      </c>
      <c r="AK1254" t="b">
        <f t="shared" si="1808"/>
        <v>0</v>
      </c>
      <c r="AL1254" t="b">
        <f t="shared" si="1809"/>
        <v>0</v>
      </c>
      <c r="AM1254" t="b">
        <f t="shared" si="1810"/>
        <v>0</v>
      </c>
      <c r="AN1254" t="b">
        <f t="shared" si="1811"/>
        <v>0</v>
      </c>
      <c r="AO1254" t="b">
        <f t="shared" si="1812"/>
        <v>0</v>
      </c>
      <c r="AP1254" t="b">
        <f t="shared" si="1813"/>
        <v>0</v>
      </c>
      <c r="AQ1254" t="b">
        <f t="shared" si="1814"/>
        <v>0</v>
      </c>
      <c r="AR1254" t="b">
        <f t="shared" si="1815"/>
        <v>0</v>
      </c>
      <c r="AS1254" t="b">
        <f t="shared" si="1816"/>
        <v>0</v>
      </c>
      <c r="AT1254" t="b">
        <f t="shared" si="1817"/>
        <v>0</v>
      </c>
      <c r="AU1254" t="b">
        <f t="shared" si="1818"/>
        <v>0</v>
      </c>
      <c r="AV1254" t="b">
        <f t="shared" si="1819"/>
        <v>0</v>
      </c>
      <c r="AW1254" t="b">
        <f t="shared" si="1820"/>
        <v>0</v>
      </c>
      <c r="AX1254" t="b">
        <f t="shared" si="1821"/>
        <v>1</v>
      </c>
      <c r="AY1254" t="b">
        <f t="shared" si="1822"/>
        <v>0</v>
      </c>
      <c r="AZ1254" t="b">
        <f t="shared" si="1823"/>
        <v>0</v>
      </c>
      <c r="BA1254" t="b">
        <f t="shared" si="1824"/>
        <v>0</v>
      </c>
      <c r="BB1254" t="b">
        <f t="shared" si="1825"/>
        <v>0</v>
      </c>
      <c r="BC1254" t="b">
        <f t="shared" si="1826"/>
        <v>0</v>
      </c>
      <c r="BD1254" t="b">
        <f t="shared" si="1827"/>
        <v>0</v>
      </c>
      <c r="BE1254" t="b">
        <f t="shared" si="1828"/>
        <v>0</v>
      </c>
      <c r="BF1254" t="b">
        <f t="shared" si="1829"/>
        <v>0</v>
      </c>
      <c r="BG1254" t="b">
        <f t="shared" si="1830"/>
        <v>0</v>
      </c>
      <c r="BH1254" t="b">
        <f t="shared" si="1831"/>
        <v>0</v>
      </c>
      <c r="BI1254" t="b">
        <f t="shared" si="1832"/>
        <v>0</v>
      </c>
      <c r="BJ1254" t="b">
        <f t="shared" si="1833"/>
        <v>0</v>
      </c>
      <c r="BK1254" t="b">
        <f t="shared" si="1834"/>
        <v>0</v>
      </c>
      <c r="BL1254" t="b">
        <f t="shared" si="1835"/>
        <v>0</v>
      </c>
      <c r="BM1254" t="b">
        <f t="shared" si="1836"/>
        <v>0</v>
      </c>
      <c r="BN1254" t="b">
        <f t="shared" si="1837"/>
        <v>0</v>
      </c>
      <c r="BO1254" t="b">
        <f t="shared" si="1838"/>
        <v>0</v>
      </c>
      <c r="BP1254" t="b">
        <f t="shared" si="1839"/>
        <v>0</v>
      </c>
      <c r="BQ1254" t="b">
        <f t="shared" si="1840"/>
        <v>0</v>
      </c>
      <c r="BR1254" t="b">
        <f t="shared" si="1841"/>
        <v>0</v>
      </c>
      <c r="BS1254" t="b">
        <f t="shared" si="1842"/>
        <v>0</v>
      </c>
      <c r="BT1254" t="b">
        <f t="shared" si="1843"/>
        <v>0</v>
      </c>
      <c r="BU1254" t="b">
        <f t="shared" si="1844"/>
        <v>0</v>
      </c>
      <c r="BV1254" t="b">
        <f t="shared" si="1845"/>
        <v>0</v>
      </c>
      <c r="BW1254" t="b">
        <f t="shared" si="1846"/>
        <v>0</v>
      </c>
      <c r="BX1254" t="b">
        <f t="shared" si="1847"/>
        <v>0</v>
      </c>
      <c r="BY1254" t="b">
        <f t="shared" si="1848"/>
        <v>0</v>
      </c>
      <c r="BZ1254" t="b">
        <f t="shared" si="1849"/>
        <v>0</v>
      </c>
      <c r="CA1254" t="b">
        <f t="shared" si="1850"/>
        <v>0</v>
      </c>
      <c r="CB1254" t="b">
        <f t="shared" si="1851"/>
        <v>0</v>
      </c>
      <c r="CC1254" t="b">
        <f t="shared" si="1852"/>
        <v>0</v>
      </c>
      <c r="CD1254" t="b">
        <f t="shared" si="1853"/>
        <v>0</v>
      </c>
      <c r="CE1254" t="b">
        <f t="shared" si="1854"/>
        <v>0</v>
      </c>
      <c r="CF1254" t="b">
        <f t="shared" si="1855"/>
        <v>0</v>
      </c>
      <c r="CG1254" t="b">
        <f t="shared" si="1856"/>
        <v>0</v>
      </c>
      <c r="CH1254" t="b">
        <f t="shared" si="1857"/>
        <v>0</v>
      </c>
      <c r="CI1254" t="b">
        <f t="shared" si="1858"/>
        <v>0</v>
      </c>
      <c r="CJ1254" t="b">
        <f t="shared" si="1859"/>
        <v>1</v>
      </c>
      <c r="CK1254" t="b">
        <f t="shared" si="1860"/>
        <v>0</v>
      </c>
      <c r="CL1254" t="b">
        <f t="shared" si="1861"/>
        <v>0</v>
      </c>
      <c r="CM1254" t="b">
        <f t="shared" si="1862"/>
        <v>0</v>
      </c>
      <c r="CN1254" t="b">
        <f t="shared" si="1863"/>
        <v>0</v>
      </c>
      <c r="CO1254" t="b">
        <f t="shared" si="1864"/>
        <v>0</v>
      </c>
      <c r="CP1254" t="b">
        <f t="shared" si="1865"/>
        <v>0</v>
      </c>
      <c r="CQ1254" t="b">
        <f t="shared" si="1866"/>
        <v>0</v>
      </c>
      <c r="CR1254" t="b">
        <f t="shared" si="1867"/>
        <v>0</v>
      </c>
      <c r="CS1254" t="b">
        <f t="shared" si="1868"/>
        <v>0</v>
      </c>
      <c r="CT1254" t="b">
        <f t="shared" si="1869"/>
        <v>0</v>
      </c>
      <c r="CU1254" t="b">
        <f t="shared" si="1870"/>
        <v>0</v>
      </c>
      <c r="CV1254" t="b">
        <f t="shared" si="1871"/>
        <v>0</v>
      </c>
      <c r="CW1254" t="b">
        <f t="shared" si="1872"/>
        <v>0</v>
      </c>
      <c r="CX1254" t="b">
        <f t="shared" si="1873"/>
        <v>0</v>
      </c>
      <c r="CY1254" t="b">
        <f t="shared" si="1874"/>
        <v>0</v>
      </c>
      <c r="CZ1254" t="b">
        <f t="shared" si="1875"/>
        <v>0</v>
      </c>
      <c r="DA1254" t="b">
        <f t="shared" si="1876"/>
        <v>0</v>
      </c>
      <c r="DB1254" t="b">
        <f t="shared" si="1877"/>
        <v>0</v>
      </c>
      <c r="DC1254" t="b">
        <f t="shared" si="1878"/>
        <v>0</v>
      </c>
      <c r="DD1254" t="b">
        <f t="shared" si="1879"/>
        <v>0</v>
      </c>
    </row>
    <row r="1255" spans="1:108">
      <c r="A1255" s="4" t="s">
        <v>3363</v>
      </c>
      <c r="C1255" t="s">
        <v>3357</v>
      </c>
      <c r="D1255" s="4"/>
      <c r="E1255" s="4" t="s">
        <v>6099</v>
      </c>
      <c r="F1255" t="s">
        <v>6097</v>
      </c>
      <c r="G1255" t="s">
        <v>3097</v>
      </c>
      <c r="H1255" t="s">
        <v>7444</v>
      </c>
      <c r="I1255" t="s">
        <v>7417</v>
      </c>
      <c r="J1255" s="4" t="s">
        <v>109</v>
      </c>
      <c r="K1255" s="4" t="s">
        <v>109</v>
      </c>
      <c r="L1255" s="94" t="s">
        <v>7950</v>
      </c>
      <c r="M1255" s="4" t="s">
        <v>221</v>
      </c>
      <c r="N1255" s="94" t="s">
        <v>7949</v>
      </c>
      <c r="O1255" s="4" t="b">
        <f t="shared" si="1786"/>
        <v>1</v>
      </c>
      <c r="P1255" s="4" t="b">
        <f t="shared" si="1787"/>
        <v>1</v>
      </c>
      <c r="Q1255" s="4" t="b">
        <f t="shared" si="1788"/>
        <v>0</v>
      </c>
      <c r="R1255" s="4" t="b">
        <f t="shared" si="1789"/>
        <v>1</v>
      </c>
      <c r="S1255" s="4" t="b">
        <f t="shared" si="1790"/>
        <v>1</v>
      </c>
      <c r="T1255" s="4" t="b">
        <f t="shared" si="1791"/>
        <v>1</v>
      </c>
      <c r="U1255" s="4" t="b">
        <f t="shared" si="1792"/>
        <v>1</v>
      </c>
      <c r="V1255" s="4" t="b">
        <f t="shared" si="1793"/>
        <v>1</v>
      </c>
      <c r="W1255" s="4" t="b">
        <f t="shared" si="1794"/>
        <v>0</v>
      </c>
      <c r="X1255" s="4" t="b">
        <f t="shared" si="1795"/>
        <v>1</v>
      </c>
      <c r="Y1255" s="4" t="b">
        <f t="shared" si="1796"/>
        <v>1</v>
      </c>
      <c r="Z1255" s="4" t="b">
        <f t="shared" si="1797"/>
        <v>1</v>
      </c>
      <c r="AA1255" s="4" t="b">
        <f t="shared" si="1798"/>
        <v>1</v>
      </c>
      <c r="AB1255" s="4" t="b">
        <f t="shared" si="1799"/>
        <v>1</v>
      </c>
      <c r="AC1255" s="4" t="b">
        <f t="shared" si="1800"/>
        <v>0</v>
      </c>
      <c r="AD1255" s="4" t="b">
        <f t="shared" si="1801"/>
        <v>0</v>
      </c>
      <c r="AE1255" s="4" t="b">
        <f t="shared" si="1802"/>
        <v>0</v>
      </c>
      <c r="AF1255" s="4" t="b">
        <f t="shared" si="1803"/>
        <v>0</v>
      </c>
      <c r="AG1255" s="4" t="b">
        <f t="shared" si="1804"/>
        <v>1</v>
      </c>
      <c r="AH1255" s="4" t="b">
        <f t="shared" si="1805"/>
        <v>0</v>
      </c>
      <c r="AI1255" s="4" t="b">
        <f t="shared" si="1806"/>
        <v>1</v>
      </c>
      <c r="AJ1255" s="4" t="b">
        <f t="shared" si="1807"/>
        <v>0</v>
      </c>
      <c r="AK1255" s="4" t="b">
        <f t="shared" si="1808"/>
        <v>0</v>
      </c>
      <c r="AL1255" s="4" t="b">
        <f t="shared" si="1809"/>
        <v>0</v>
      </c>
      <c r="AM1255" s="4" t="b">
        <f t="shared" si="1810"/>
        <v>1</v>
      </c>
      <c r="AN1255" s="4" t="b">
        <f t="shared" si="1811"/>
        <v>0</v>
      </c>
      <c r="AO1255" s="4" t="b">
        <f t="shared" si="1812"/>
        <v>0</v>
      </c>
      <c r="AP1255" s="4" t="b">
        <f t="shared" si="1813"/>
        <v>0</v>
      </c>
      <c r="AQ1255" s="4" t="b">
        <f t="shared" si="1814"/>
        <v>0</v>
      </c>
      <c r="AR1255" s="4" t="b">
        <f t="shared" si="1815"/>
        <v>0</v>
      </c>
      <c r="AS1255" s="4" t="b">
        <f t="shared" si="1816"/>
        <v>0</v>
      </c>
      <c r="AT1255" s="4" t="b">
        <f t="shared" si="1817"/>
        <v>0</v>
      </c>
      <c r="AU1255" s="4" t="b">
        <f t="shared" si="1818"/>
        <v>0</v>
      </c>
      <c r="AV1255" s="4" t="b">
        <f t="shared" si="1819"/>
        <v>1</v>
      </c>
      <c r="AW1255" s="4" t="b">
        <f t="shared" si="1820"/>
        <v>0</v>
      </c>
      <c r="AX1255" s="4" t="b">
        <f t="shared" si="1821"/>
        <v>0</v>
      </c>
      <c r="AY1255" s="4" t="b">
        <f t="shared" si="1822"/>
        <v>0</v>
      </c>
      <c r="AZ1255" s="4" t="b">
        <f t="shared" si="1823"/>
        <v>0</v>
      </c>
      <c r="BA1255" s="4" t="b">
        <f t="shared" si="1824"/>
        <v>0</v>
      </c>
      <c r="BB1255" s="4" t="b">
        <f t="shared" si="1825"/>
        <v>1</v>
      </c>
      <c r="BC1255" s="4" t="b">
        <f t="shared" si="1826"/>
        <v>0</v>
      </c>
      <c r="BD1255" s="4" t="b">
        <f t="shared" si="1827"/>
        <v>0</v>
      </c>
      <c r="BE1255" s="4" t="b">
        <f t="shared" si="1828"/>
        <v>0</v>
      </c>
      <c r="BF1255" s="4" t="b">
        <f t="shared" si="1829"/>
        <v>0</v>
      </c>
      <c r="BG1255" s="4" t="b">
        <f t="shared" si="1830"/>
        <v>0</v>
      </c>
      <c r="BH1255" s="4" t="b">
        <f t="shared" si="1831"/>
        <v>0</v>
      </c>
      <c r="BI1255" s="4" t="b">
        <f t="shared" si="1832"/>
        <v>0</v>
      </c>
      <c r="BJ1255" s="4" t="b">
        <f t="shared" si="1833"/>
        <v>0</v>
      </c>
      <c r="BK1255" s="4" t="b">
        <f t="shared" si="1834"/>
        <v>0</v>
      </c>
      <c r="BL1255" s="4" t="b">
        <f t="shared" si="1835"/>
        <v>1</v>
      </c>
      <c r="BM1255" s="4" t="b">
        <f t="shared" si="1836"/>
        <v>0</v>
      </c>
      <c r="BN1255" s="4" t="b">
        <f t="shared" si="1837"/>
        <v>0</v>
      </c>
      <c r="BO1255" s="4" t="b">
        <f t="shared" si="1838"/>
        <v>1</v>
      </c>
      <c r="BP1255" s="4" t="b">
        <f t="shared" si="1839"/>
        <v>1</v>
      </c>
      <c r="BQ1255" s="4" t="b">
        <f t="shared" si="1840"/>
        <v>1</v>
      </c>
      <c r="BR1255" s="4" t="b">
        <f t="shared" si="1841"/>
        <v>0</v>
      </c>
      <c r="BS1255" s="4" t="b">
        <f t="shared" si="1842"/>
        <v>1</v>
      </c>
      <c r="BT1255" s="4" t="b">
        <f t="shared" si="1843"/>
        <v>0</v>
      </c>
      <c r="BU1255" s="4" t="b">
        <f t="shared" si="1844"/>
        <v>0</v>
      </c>
      <c r="BV1255" s="4" t="b">
        <f t="shared" si="1845"/>
        <v>0</v>
      </c>
      <c r="BW1255" s="4" t="b">
        <f t="shared" si="1846"/>
        <v>0</v>
      </c>
      <c r="BX1255" s="4" t="b">
        <f t="shared" si="1847"/>
        <v>0</v>
      </c>
      <c r="BY1255" s="4" t="b">
        <f t="shared" si="1848"/>
        <v>0</v>
      </c>
      <c r="BZ1255" s="4" t="b">
        <f t="shared" si="1849"/>
        <v>0</v>
      </c>
      <c r="CA1255" s="4" t="b">
        <f t="shared" si="1850"/>
        <v>1</v>
      </c>
      <c r="CB1255" s="4" t="b">
        <f t="shared" si="1851"/>
        <v>0</v>
      </c>
      <c r="CC1255" s="4" t="b">
        <f t="shared" si="1852"/>
        <v>0</v>
      </c>
      <c r="CD1255" s="4" t="b">
        <f t="shared" si="1853"/>
        <v>0</v>
      </c>
      <c r="CE1255" s="4" t="b">
        <f t="shared" si="1854"/>
        <v>0</v>
      </c>
      <c r="CF1255" s="4" t="b">
        <f t="shared" si="1855"/>
        <v>0</v>
      </c>
      <c r="CG1255" s="4" t="b">
        <f t="shared" si="1856"/>
        <v>1</v>
      </c>
      <c r="CH1255" s="4" t="b">
        <f t="shared" si="1857"/>
        <v>0</v>
      </c>
      <c r="CI1255" s="4" t="b">
        <f t="shared" si="1858"/>
        <v>1</v>
      </c>
      <c r="CJ1255" s="4" t="b">
        <f t="shared" si="1859"/>
        <v>0</v>
      </c>
      <c r="CK1255" s="4" t="b">
        <f t="shared" si="1860"/>
        <v>0</v>
      </c>
      <c r="CL1255" s="4" t="b">
        <f t="shared" si="1861"/>
        <v>1</v>
      </c>
      <c r="CM1255" s="4" t="b">
        <f t="shared" si="1862"/>
        <v>1</v>
      </c>
      <c r="CN1255" s="4" t="b">
        <f t="shared" si="1863"/>
        <v>0</v>
      </c>
      <c r="CO1255" s="4" t="b">
        <f t="shared" si="1864"/>
        <v>0</v>
      </c>
      <c r="CP1255" s="4" t="b">
        <f t="shared" si="1865"/>
        <v>0</v>
      </c>
      <c r="CQ1255" s="4" t="b">
        <f t="shared" si="1866"/>
        <v>0</v>
      </c>
      <c r="CR1255" s="4" t="b">
        <f t="shared" si="1867"/>
        <v>0</v>
      </c>
      <c r="CS1255" s="4" t="b">
        <f t="shared" si="1868"/>
        <v>0</v>
      </c>
      <c r="CT1255" s="4" t="b">
        <f t="shared" si="1869"/>
        <v>0</v>
      </c>
      <c r="CU1255" s="4" t="b">
        <f t="shared" si="1870"/>
        <v>0</v>
      </c>
      <c r="CV1255" s="4" t="b">
        <f t="shared" si="1871"/>
        <v>0</v>
      </c>
      <c r="CW1255" s="4" t="b">
        <f t="shared" si="1872"/>
        <v>0</v>
      </c>
      <c r="CX1255" s="4" t="b">
        <f t="shared" si="1873"/>
        <v>0</v>
      </c>
      <c r="CY1255" s="4" t="b">
        <f t="shared" si="1874"/>
        <v>0</v>
      </c>
      <c r="CZ1255" s="4" t="b">
        <f t="shared" si="1875"/>
        <v>0</v>
      </c>
      <c r="DA1255" s="4" t="b">
        <f t="shared" si="1876"/>
        <v>0</v>
      </c>
      <c r="DB1255" s="4" t="b">
        <f t="shared" si="1877"/>
        <v>0</v>
      </c>
      <c r="DC1255" s="4" t="b">
        <f t="shared" si="1878"/>
        <v>0</v>
      </c>
      <c r="DD1255" s="4" t="b">
        <f t="shared" si="1879"/>
        <v>0</v>
      </c>
    </row>
    <row r="1256" spans="1:108">
      <c r="A1256" t="s">
        <v>3364</v>
      </c>
      <c r="C1256" t="s">
        <v>3357</v>
      </c>
      <c r="E1256" s="4" t="s">
        <v>6099</v>
      </c>
      <c r="F1256" t="s">
        <v>6097</v>
      </c>
      <c r="G1256" t="s">
        <v>3097</v>
      </c>
      <c r="H1256" t="s">
        <v>7444</v>
      </c>
      <c r="I1256" t="s">
        <v>7417</v>
      </c>
      <c r="J1256" t="s">
        <v>113</v>
      </c>
      <c r="K1256" t="s">
        <v>114</v>
      </c>
      <c r="L1256" t="s">
        <v>7188</v>
      </c>
      <c r="M1256" t="s">
        <v>6079</v>
      </c>
      <c r="N1256" t="s">
        <v>3365</v>
      </c>
      <c r="O1256" t="b">
        <f t="shared" si="1786"/>
        <v>1</v>
      </c>
      <c r="P1256" t="b">
        <f t="shared" si="1787"/>
        <v>1</v>
      </c>
      <c r="Q1256" t="b">
        <f t="shared" si="1788"/>
        <v>1</v>
      </c>
      <c r="R1256" t="b">
        <f t="shared" si="1789"/>
        <v>0</v>
      </c>
      <c r="S1256" t="b">
        <f t="shared" si="1790"/>
        <v>0</v>
      </c>
      <c r="T1256" t="b">
        <f t="shared" si="1791"/>
        <v>1</v>
      </c>
      <c r="U1256" t="b">
        <f t="shared" si="1792"/>
        <v>1</v>
      </c>
      <c r="V1256" t="b">
        <f t="shared" si="1793"/>
        <v>0</v>
      </c>
      <c r="W1256" t="b">
        <f t="shared" si="1794"/>
        <v>0</v>
      </c>
      <c r="X1256" t="b">
        <f t="shared" si="1795"/>
        <v>1</v>
      </c>
      <c r="Y1256" t="b">
        <f t="shared" si="1796"/>
        <v>0</v>
      </c>
      <c r="Z1256" t="b">
        <f t="shared" si="1797"/>
        <v>0</v>
      </c>
      <c r="AA1256" t="b">
        <f t="shared" si="1798"/>
        <v>0</v>
      </c>
      <c r="AB1256" t="b">
        <f t="shared" si="1799"/>
        <v>0</v>
      </c>
      <c r="AC1256" t="b">
        <f t="shared" si="1800"/>
        <v>0</v>
      </c>
      <c r="AD1256" t="b">
        <f t="shared" si="1801"/>
        <v>0</v>
      </c>
      <c r="AE1256" t="b">
        <f t="shared" si="1802"/>
        <v>0</v>
      </c>
      <c r="AF1256" t="b">
        <f t="shared" si="1803"/>
        <v>0</v>
      </c>
      <c r="AG1256" t="b">
        <f t="shared" si="1804"/>
        <v>0</v>
      </c>
      <c r="AH1256" t="b">
        <f t="shared" si="1805"/>
        <v>1</v>
      </c>
      <c r="AI1256" t="b">
        <f t="shared" si="1806"/>
        <v>0</v>
      </c>
      <c r="AJ1256" t="b">
        <f t="shared" si="1807"/>
        <v>0</v>
      </c>
      <c r="AK1256" t="b">
        <f t="shared" si="1808"/>
        <v>0</v>
      </c>
      <c r="AL1256" t="b">
        <f t="shared" si="1809"/>
        <v>0</v>
      </c>
      <c r="AM1256" t="b">
        <f t="shared" si="1810"/>
        <v>0</v>
      </c>
      <c r="AN1256" t="b">
        <f t="shared" si="1811"/>
        <v>0</v>
      </c>
      <c r="AO1256" t="b">
        <f t="shared" si="1812"/>
        <v>0</v>
      </c>
      <c r="AP1256" t="b">
        <f t="shared" si="1813"/>
        <v>0</v>
      </c>
      <c r="AQ1256" t="b">
        <f t="shared" si="1814"/>
        <v>0</v>
      </c>
      <c r="AR1256" t="b">
        <f t="shared" si="1815"/>
        <v>0</v>
      </c>
      <c r="AS1256" t="b">
        <f t="shared" si="1816"/>
        <v>1</v>
      </c>
      <c r="AT1256" t="b">
        <f t="shared" si="1817"/>
        <v>0</v>
      </c>
      <c r="AU1256" t="b">
        <f t="shared" si="1818"/>
        <v>0</v>
      </c>
      <c r="AV1256" t="b">
        <f t="shared" si="1819"/>
        <v>0</v>
      </c>
      <c r="AW1256" t="b">
        <f t="shared" si="1820"/>
        <v>0</v>
      </c>
      <c r="AX1256" t="b">
        <f t="shared" si="1821"/>
        <v>0</v>
      </c>
      <c r="AY1256" t="b">
        <f t="shared" si="1822"/>
        <v>0</v>
      </c>
      <c r="AZ1256" t="b">
        <f t="shared" si="1823"/>
        <v>0</v>
      </c>
      <c r="BA1256" t="b">
        <f t="shared" si="1824"/>
        <v>0</v>
      </c>
      <c r="BB1256" t="b">
        <f t="shared" si="1825"/>
        <v>0</v>
      </c>
      <c r="BC1256" t="b">
        <f t="shared" si="1826"/>
        <v>0</v>
      </c>
      <c r="BD1256" t="b">
        <f t="shared" si="1827"/>
        <v>1</v>
      </c>
      <c r="BE1256" t="b">
        <f t="shared" si="1828"/>
        <v>0</v>
      </c>
      <c r="BF1256" t="b">
        <f t="shared" si="1829"/>
        <v>0</v>
      </c>
      <c r="BG1256" t="b">
        <f t="shared" si="1830"/>
        <v>1</v>
      </c>
      <c r="BH1256" t="b">
        <f t="shared" si="1831"/>
        <v>0</v>
      </c>
      <c r="BI1256" t="b">
        <f t="shared" si="1832"/>
        <v>0</v>
      </c>
      <c r="BJ1256" t="b">
        <f t="shared" si="1833"/>
        <v>0</v>
      </c>
      <c r="BK1256" t="b">
        <f t="shared" si="1834"/>
        <v>0</v>
      </c>
      <c r="BL1256" t="b">
        <f t="shared" si="1835"/>
        <v>0</v>
      </c>
      <c r="BM1256" t="b">
        <f t="shared" si="1836"/>
        <v>0</v>
      </c>
      <c r="BN1256" t="b">
        <f t="shared" si="1837"/>
        <v>0</v>
      </c>
      <c r="BO1256" t="b">
        <f t="shared" si="1838"/>
        <v>0</v>
      </c>
      <c r="BP1256" t="b">
        <f t="shared" si="1839"/>
        <v>1</v>
      </c>
      <c r="BQ1256" t="b">
        <f t="shared" si="1840"/>
        <v>0</v>
      </c>
      <c r="BR1256" t="b">
        <f t="shared" si="1841"/>
        <v>0</v>
      </c>
      <c r="BS1256" t="b">
        <f t="shared" si="1842"/>
        <v>0</v>
      </c>
      <c r="BT1256" t="b">
        <f t="shared" si="1843"/>
        <v>0</v>
      </c>
      <c r="BU1256" t="b">
        <f t="shared" si="1844"/>
        <v>0</v>
      </c>
      <c r="BV1256" t="b">
        <f t="shared" si="1845"/>
        <v>0</v>
      </c>
      <c r="BW1256" t="b">
        <f t="shared" si="1846"/>
        <v>0</v>
      </c>
      <c r="BX1256" t="b">
        <f t="shared" si="1847"/>
        <v>0</v>
      </c>
      <c r="BY1256" t="b">
        <f t="shared" si="1848"/>
        <v>0</v>
      </c>
      <c r="BZ1256" t="b">
        <f t="shared" si="1849"/>
        <v>0</v>
      </c>
      <c r="CA1256" t="b">
        <f t="shared" si="1850"/>
        <v>0</v>
      </c>
      <c r="CB1256" t="b">
        <f t="shared" si="1851"/>
        <v>0</v>
      </c>
      <c r="CC1256" t="b">
        <f t="shared" si="1852"/>
        <v>0</v>
      </c>
      <c r="CD1256" t="b">
        <f t="shared" si="1853"/>
        <v>0</v>
      </c>
      <c r="CE1256" t="b">
        <f t="shared" si="1854"/>
        <v>0</v>
      </c>
      <c r="CF1256" t="b">
        <f t="shared" si="1855"/>
        <v>0</v>
      </c>
      <c r="CG1256" t="b">
        <f t="shared" si="1856"/>
        <v>0</v>
      </c>
      <c r="CH1256" t="b">
        <f t="shared" si="1857"/>
        <v>0</v>
      </c>
      <c r="CI1256" t="b">
        <f t="shared" si="1858"/>
        <v>0</v>
      </c>
      <c r="CJ1256" t="b">
        <f t="shared" si="1859"/>
        <v>0</v>
      </c>
      <c r="CK1256" t="b">
        <f t="shared" si="1860"/>
        <v>0</v>
      </c>
      <c r="CL1256" t="b">
        <f t="shared" si="1861"/>
        <v>0</v>
      </c>
      <c r="CM1256" t="b">
        <f t="shared" si="1862"/>
        <v>0</v>
      </c>
      <c r="CN1256" t="b">
        <f t="shared" si="1863"/>
        <v>0</v>
      </c>
      <c r="CO1256" t="b">
        <f t="shared" si="1864"/>
        <v>0</v>
      </c>
      <c r="CP1256" t="b">
        <f t="shared" si="1865"/>
        <v>0</v>
      </c>
      <c r="CQ1256" t="b">
        <f t="shared" si="1866"/>
        <v>0</v>
      </c>
      <c r="CR1256" t="b">
        <f t="shared" si="1867"/>
        <v>0</v>
      </c>
      <c r="CS1256" t="b">
        <f t="shared" si="1868"/>
        <v>0</v>
      </c>
      <c r="CT1256" t="b">
        <f t="shared" si="1869"/>
        <v>0</v>
      </c>
      <c r="CU1256" t="b">
        <f t="shared" si="1870"/>
        <v>0</v>
      </c>
      <c r="CV1256" t="b">
        <f t="shared" si="1871"/>
        <v>0</v>
      </c>
      <c r="CW1256" t="b">
        <f t="shared" si="1872"/>
        <v>0</v>
      </c>
      <c r="CX1256" t="b">
        <f t="shared" si="1873"/>
        <v>0</v>
      </c>
      <c r="CY1256" t="b">
        <f t="shared" si="1874"/>
        <v>0</v>
      </c>
      <c r="CZ1256" t="b">
        <f t="shared" si="1875"/>
        <v>0</v>
      </c>
      <c r="DA1256" t="b">
        <f t="shared" si="1876"/>
        <v>1</v>
      </c>
      <c r="DB1256" t="b">
        <f t="shared" si="1877"/>
        <v>0</v>
      </c>
      <c r="DC1256" t="b">
        <f t="shared" si="1878"/>
        <v>0</v>
      </c>
      <c r="DD1256" t="b">
        <f t="shared" si="1879"/>
        <v>0</v>
      </c>
    </row>
    <row r="1257" spans="1:108">
      <c r="A1257" t="s">
        <v>3384</v>
      </c>
      <c r="C1257" t="s">
        <v>3385</v>
      </c>
      <c r="E1257" t="s">
        <v>6099</v>
      </c>
      <c r="F1257" t="s">
        <v>6097</v>
      </c>
      <c r="G1257" t="s">
        <v>3097</v>
      </c>
      <c r="H1257" t="s">
        <v>7444</v>
      </c>
      <c r="I1257" t="s">
        <v>7417</v>
      </c>
      <c r="J1257" t="s">
        <v>183</v>
      </c>
      <c r="K1257" t="s">
        <v>183</v>
      </c>
      <c r="L1257" t="s">
        <v>7193</v>
      </c>
      <c r="M1257" t="s">
        <v>221</v>
      </c>
      <c r="N1257" t="s">
        <v>3386</v>
      </c>
      <c r="O1257" t="b">
        <f t="shared" si="1786"/>
        <v>1</v>
      </c>
      <c r="P1257" t="b">
        <f t="shared" si="1787"/>
        <v>1</v>
      </c>
      <c r="Q1257" t="b">
        <f t="shared" si="1788"/>
        <v>0</v>
      </c>
      <c r="R1257" t="b">
        <f t="shared" si="1789"/>
        <v>0</v>
      </c>
      <c r="S1257" t="b">
        <f t="shared" si="1790"/>
        <v>1</v>
      </c>
      <c r="T1257" t="b">
        <f t="shared" si="1791"/>
        <v>0</v>
      </c>
      <c r="U1257" t="b">
        <f t="shared" si="1792"/>
        <v>0</v>
      </c>
      <c r="V1257" t="b">
        <f t="shared" si="1793"/>
        <v>1</v>
      </c>
      <c r="W1257" t="b">
        <f t="shared" si="1794"/>
        <v>0</v>
      </c>
      <c r="X1257" t="b">
        <f t="shared" si="1795"/>
        <v>1</v>
      </c>
      <c r="Y1257" t="b">
        <f t="shared" si="1796"/>
        <v>0</v>
      </c>
      <c r="Z1257" t="b">
        <f t="shared" si="1797"/>
        <v>0</v>
      </c>
      <c r="AA1257" t="b">
        <f t="shared" si="1798"/>
        <v>1</v>
      </c>
      <c r="AB1257" t="b">
        <f t="shared" si="1799"/>
        <v>0</v>
      </c>
      <c r="AC1257" t="b">
        <f t="shared" si="1800"/>
        <v>0</v>
      </c>
      <c r="AD1257" t="b">
        <f t="shared" si="1801"/>
        <v>0</v>
      </c>
      <c r="AE1257" t="b">
        <f t="shared" si="1802"/>
        <v>0</v>
      </c>
      <c r="AF1257" t="b">
        <f t="shared" si="1803"/>
        <v>0</v>
      </c>
      <c r="AG1257" t="b">
        <f t="shared" si="1804"/>
        <v>0</v>
      </c>
      <c r="AH1257" t="b">
        <f t="shared" si="1805"/>
        <v>0</v>
      </c>
      <c r="AI1257" t="b">
        <f t="shared" si="1806"/>
        <v>0</v>
      </c>
      <c r="AJ1257" t="b">
        <f t="shared" si="1807"/>
        <v>0</v>
      </c>
      <c r="AK1257" t="b">
        <f t="shared" si="1808"/>
        <v>0</v>
      </c>
      <c r="AL1257" t="b">
        <f t="shared" si="1809"/>
        <v>0</v>
      </c>
      <c r="AM1257" t="b">
        <f t="shared" si="1810"/>
        <v>0</v>
      </c>
      <c r="AN1257" t="b">
        <f t="shared" si="1811"/>
        <v>0</v>
      </c>
      <c r="AO1257" t="b">
        <f t="shared" si="1812"/>
        <v>0</v>
      </c>
      <c r="AP1257" t="b">
        <f t="shared" si="1813"/>
        <v>0</v>
      </c>
      <c r="AQ1257" t="b">
        <f t="shared" si="1814"/>
        <v>0</v>
      </c>
      <c r="AR1257" t="b">
        <f t="shared" si="1815"/>
        <v>0</v>
      </c>
      <c r="AS1257" t="b">
        <f t="shared" si="1816"/>
        <v>1</v>
      </c>
      <c r="AT1257" t="b">
        <f t="shared" si="1817"/>
        <v>0</v>
      </c>
      <c r="AU1257" t="b">
        <f t="shared" si="1818"/>
        <v>0</v>
      </c>
      <c r="AV1257" t="b">
        <f t="shared" si="1819"/>
        <v>0</v>
      </c>
      <c r="AW1257" t="b">
        <f t="shared" si="1820"/>
        <v>0</v>
      </c>
      <c r="AX1257" t="b">
        <f t="shared" si="1821"/>
        <v>0</v>
      </c>
      <c r="AY1257" t="b">
        <f t="shared" si="1822"/>
        <v>0</v>
      </c>
      <c r="AZ1257" t="b">
        <f t="shared" si="1823"/>
        <v>0</v>
      </c>
      <c r="BA1257" t="b">
        <f t="shared" si="1824"/>
        <v>0</v>
      </c>
      <c r="BB1257" t="b">
        <f t="shared" si="1825"/>
        <v>0</v>
      </c>
      <c r="BC1257" t="b">
        <f t="shared" si="1826"/>
        <v>0</v>
      </c>
      <c r="BD1257" t="b">
        <f t="shared" si="1827"/>
        <v>0</v>
      </c>
      <c r="BE1257" t="b">
        <f t="shared" si="1828"/>
        <v>0</v>
      </c>
      <c r="BF1257" t="b">
        <f t="shared" si="1829"/>
        <v>0</v>
      </c>
      <c r="BG1257" t="b">
        <f t="shared" si="1830"/>
        <v>0</v>
      </c>
      <c r="BH1257" t="b">
        <f t="shared" si="1831"/>
        <v>0</v>
      </c>
      <c r="BI1257" t="b">
        <f t="shared" si="1832"/>
        <v>0</v>
      </c>
      <c r="BJ1257" t="b">
        <f t="shared" si="1833"/>
        <v>0</v>
      </c>
      <c r="BK1257" t="b">
        <f t="shared" si="1834"/>
        <v>0</v>
      </c>
      <c r="BL1257" t="b">
        <f t="shared" si="1835"/>
        <v>1</v>
      </c>
      <c r="BM1257" t="b">
        <f t="shared" si="1836"/>
        <v>0</v>
      </c>
      <c r="BN1257" t="b">
        <f t="shared" si="1837"/>
        <v>0</v>
      </c>
      <c r="BO1257" t="b">
        <f t="shared" si="1838"/>
        <v>1</v>
      </c>
      <c r="BP1257" t="b">
        <f t="shared" si="1839"/>
        <v>0</v>
      </c>
      <c r="BQ1257" t="b">
        <f t="shared" si="1840"/>
        <v>0</v>
      </c>
      <c r="BR1257" t="b">
        <f t="shared" si="1841"/>
        <v>0</v>
      </c>
      <c r="BS1257" t="b">
        <f t="shared" si="1842"/>
        <v>0</v>
      </c>
      <c r="BT1257" t="b">
        <f t="shared" si="1843"/>
        <v>0</v>
      </c>
      <c r="BU1257" t="b">
        <f t="shared" si="1844"/>
        <v>0</v>
      </c>
      <c r="BV1257" t="b">
        <f t="shared" si="1845"/>
        <v>0</v>
      </c>
      <c r="BW1257" t="b">
        <f t="shared" si="1846"/>
        <v>0</v>
      </c>
      <c r="BX1257" t="b">
        <f t="shared" si="1847"/>
        <v>0</v>
      </c>
      <c r="BY1257" t="b">
        <f t="shared" si="1848"/>
        <v>0</v>
      </c>
      <c r="BZ1257" t="b">
        <f t="shared" si="1849"/>
        <v>0</v>
      </c>
      <c r="CA1257" t="b">
        <f t="shared" si="1850"/>
        <v>0</v>
      </c>
      <c r="CB1257" t="b">
        <f t="shared" si="1851"/>
        <v>0</v>
      </c>
      <c r="CC1257" t="b">
        <f t="shared" si="1852"/>
        <v>0</v>
      </c>
      <c r="CD1257" t="b">
        <f t="shared" si="1853"/>
        <v>0</v>
      </c>
      <c r="CE1257" t="b">
        <f t="shared" si="1854"/>
        <v>0</v>
      </c>
      <c r="CF1257" t="b">
        <f t="shared" si="1855"/>
        <v>0</v>
      </c>
      <c r="CG1257" t="b">
        <f t="shared" si="1856"/>
        <v>0</v>
      </c>
      <c r="CH1257" t="b">
        <f t="shared" si="1857"/>
        <v>0</v>
      </c>
      <c r="CI1257" t="b">
        <f t="shared" si="1858"/>
        <v>0</v>
      </c>
      <c r="CJ1257" t="b">
        <f t="shared" si="1859"/>
        <v>0</v>
      </c>
      <c r="CK1257" t="b">
        <f t="shared" si="1860"/>
        <v>0</v>
      </c>
      <c r="CL1257" t="b">
        <f t="shared" si="1861"/>
        <v>0</v>
      </c>
      <c r="CM1257" t="b">
        <f t="shared" si="1862"/>
        <v>0</v>
      </c>
      <c r="CN1257" t="b">
        <f t="shared" si="1863"/>
        <v>0</v>
      </c>
      <c r="CO1257" t="b">
        <f t="shared" si="1864"/>
        <v>0</v>
      </c>
      <c r="CP1257" t="b">
        <f t="shared" si="1865"/>
        <v>0</v>
      </c>
      <c r="CQ1257" t="b">
        <f t="shared" si="1866"/>
        <v>0</v>
      </c>
      <c r="CR1257" t="b">
        <f t="shared" si="1867"/>
        <v>0</v>
      </c>
      <c r="CS1257" t="b">
        <f t="shared" si="1868"/>
        <v>0</v>
      </c>
      <c r="CT1257" t="b">
        <f t="shared" si="1869"/>
        <v>0</v>
      </c>
      <c r="CU1257" t="b">
        <f t="shared" si="1870"/>
        <v>0</v>
      </c>
      <c r="CV1257" t="b">
        <f t="shared" si="1871"/>
        <v>0</v>
      </c>
      <c r="CW1257" t="b">
        <f t="shared" si="1872"/>
        <v>0</v>
      </c>
      <c r="CX1257" t="b">
        <f t="shared" si="1873"/>
        <v>0</v>
      </c>
      <c r="CY1257" t="b">
        <f t="shared" si="1874"/>
        <v>0</v>
      </c>
      <c r="CZ1257" t="b">
        <f t="shared" si="1875"/>
        <v>0</v>
      </c>
      <c r="DA1257" t="b">
        <f t="shared" si="1876"/>
        <v>0</v>
      </c>
      <c r="DB1257" t="b">
        <f t="shared" si="1877"/>
        <v>0</v>
      </c>
      <c r="DC1257" t="b">
        <f t="shared" si="1878"/>
        <v>0</v>
      </c>
      <c r="DD1257" t="b">
        <f t="shared" si="1879"/>
        <v>0</v>
      </c>
    </row>
    <row r="1258" spans="1:108">
      <c r="A1258" t="s">
        <v>3387</v>
      </c>
      <c r="C1258" t="s">
        <v>3385</v>
      </c>
      <c r="E1258" t="s">
        <v>6099</v>
      </c>
      <c r="F1258" t="s">
        <v>6097</v>
      </c>
      <c r="G1258" t="s">
        <v>3097</v>
      </c>
      <c r="H1258" t="s">
        <v>7444</v>
      </c>
      <c r="I1258" t="s">
        <v>7417</v>
      </c>
      <c r="J1258" t="s">
        <v>109</v>
      </c>
      <c r="K1258" t="s">
        <v>109</v>
      </c>
      <c r="L1258" t="s">
        <v>7630</v>
      </c>
      <c r="M1258" t="s">
        <v>6079</v>
      </c>
      <c r="N1258" t="s">
        <v>3388</v>
      </c>
      <c r="O1258" t="b">
        <f t="shared" si="1786"/>
        <v>0</v>
      </c>
      <c r="P1258" t="b">
        <f t="shared" si="1787"/>
        <v>0</v>
      </c>
      <c r="Q1258" t="b">
        <f t="shared" si="1788"/>
        <v>1</v>
      </c>
      <c r="R1258" t="b">
        <f t="shared" si="1789"/>
        <v>0</v>
      </c>
      <c r="S1258" t="b">
        <f t="shared" si="1790"/>
        <v>0</v>
      </c>
      <c r="T1258" t="b">
        <f t="shared" si="1791"/>
        <v>0</v>
      </c>
      <c r="U1258" t="b">
        <f t="shared" si="1792"/>
        <v>1</v>
      </c>
      <c r="V1258" t="b">
        <f t="shared" si="1793"/>
        <v>0</v>
      </c>
      <c r="W1258" t="b">
        <f t="shared" si="1794"/>
        <v>0</v>
      </c>
      <c r="X1258" t="b">
        <f t="shared" si="1795"/>
        <v>0</v>
      </c>
      <c r="Y1258" t="b">
        <f t="shared" si="1796"/>
        <v>0</v>
      </c>
      <c r="Z1258" t="b">
        <f t="shared" si="1797"/>
        <v>0</v>
      </c>
      <c r="AA1258" t="b">
        <f t="shared" si="1798"/>
        <v>0</v>
      </c>
      <c r="AB1258" t="b">
        <f t="shared" si="1799"/>
        <v>0</v>
      </c>
      <c r="AC1258" t="b">
        <f t="shared" si="1800"/>
        <v>0</v>
      </c>
      <c r="AD1258" t="b">
        <f t="shared" si="1801"/>
        <v>0</v>
      </c>
      <c r="AE1258" t="b">
        <f t="shared" si="1802"/>
        <v>0</v>
      </c>
      <c r="AF1258" t="b">
        <f t="shared" si="1803"/>
        <v>0</v>
      </c>
      <c r="AG1258" t="b">
        <f t="shared" si="1804"/>
        <v>0</v>
      </c>
      <c r="AH1258" t="b">
        <f t="shared" si="1805"/>
        <v>0</v>
      </c>
      <c r="AI1258" t="b">
        <f t="shared" si="1806"/>
        <v>0</v>
      </c>
      <c r="AJ1258" t="b">
        <f t="shared" si="1807"/>
        <v>0</v>
      </c>
      <c r="AK1258" t="b">
        <f t="shared" si="1808"/>
        <v>0</v>
      </c>
      <c r="AL1258" t="b">
        <f t="shared" si="1809"/>
        <v>0</v>
      </c>
      <c r="AM1258" t="b">
        <f t="shared" si="1810"/>
        <v>0</v>
      </c>
      <c r="AN1258" t="b">
        <f t="shared" si="1811"/>
        <v>0</v>
      </c>
      <c r="AO1258" t="b">
        <f t="shared" si="1812"/>
        <v>0</v>
      </c>
      <c r="AP1258" t="b">
        <f t="shared" si="1813"/>
        <v>0</v>
      </c>
      <c r="AQ1258" t="b">
        <f t="shared" si="1814"/>
        <v>0</v>
      </c>
      <c r="AR1258" t="b">
        <f t="shared" si="1815"/>
        <v>0</v>
      </c>
      <c r="AS1258" t="b">
        <f t="shared" si="1816"/>
        <v>0</v>
      </c>
      <c r="AT1258" t="b">
        <f t="shared" si="1817"/>
        <v>0</v>
      </c>
      <c r="AU1258" t="b">
        <f t="shared" si="1818"/>
        <v>0</v>
      </c>
      <c r="AV1258" t="b">
        <f t="shared" si="1819"/>
        <v>0</v>
      </c>
      <c r="AW1258" t="b">
        <f t="shared" si="1820"/>
        <v>0</v>
      </c>
      <c r="AX1258" t="b">
        <f t="shared" si="1821"/>
        <v>0</v>
      </c>
      <c r="AY1258" t="b">
        <f t="shared" si="1822"/>
        <v>0</v>
      </c>
      <c r="AZ1258" t="b">
        <f t="shared" si="1823"/>
        <v>0</v>
      </c>
      <c r="BA1258" t="b">
        <f t="shared" si="1824"/>
        <v>0</v>
      </c>
      <c r="BB1258" t="b">
        <f t="shared" si="1825"/>
        <v>0</v>
      </c>
      <c r="BC1258" t="b">
        <f t="shared" si="1826"/>
        <v>0</v>
      </c>
      <c r="BD1258" t="b">
        <f t="shared" si="1827"/>
        <v>0</v>
      </c>
      <c r="BE1258" t="b">
        <f t="shared" si="1828"/>
        <v>0</v>
      </c>
      <c r="BF1258" t="b">
        <f t="shared" si="1829"/>
        <v>0</v>
      </c>
      <c r="BG1258" t="b">
        <f t="shared" si="1830"/>
        <v>0</v>
      </c>
      <c r="BH1258" t="b">
        <f t="shared" si="1831"/>
        <v>0</v>
      </c>
      <c r="BI1258" t="b">
        <f t="shared" si="1832"/>
        <v>0</v>
      </c>
      <c r="BJ1258" t="b">
        <f t="shared" si="1833"/>
        <v>0</v>
      </c>
      <c r="BK1258" t="b">
        <f t="shared" si="1834"/>
        <v>0</v>
      </c>
      <c r="BL1258" t="b">
        <f t="shared" si="1835"/>
        <v>0</v>
      </c>
      <c r="BM1258" t="b">
        <f t="shared" si="1836"/>
        <v>0</v>
      </c>
      <c r="BN1258" t="b">
        <f t="shared" si="1837"/>
        <v>0</v>
      </c>
      <c r="BO1258" t="b">
        <f t="shared" si="1838"/>
        <v>0</v>
      </c>
      <c r="BP1258" t="b">
        <f t="shared" si="1839"/>
        <v>0</v>
      </c>
      <c r="BQ1258" t="b">
        <f t="shared" si="1840"/>
        <v>0</v>
      </c>
      <c r="BR1258" t="b">
        <f t="shared" si="1841"/>
        <v>0</v>
      </c>
      <c r="BS1258" t="b">
        <f t="shared" si="1842"/>
        <v>0</v>
      </c>
      <c r="BT1258" t="b">
        <f t="shared" si="1843"/>
        <v>0</v>
      </c>
      <c r="BU1258" t="b">
        <f t="shared" si="1844"/>
        <v>0</v>
      </c>
      <c r="BV1258" t="b">
        <f t="shared" si="1845"/>
        <v>1</v>
      </c>
      <c r="BW1258" t="b">
        <f t="shared" si="1846"/>
        <v>0</v>
      </c>
      <c r="BX1258" t="b">
        <f t="shared" si="1847"/>
        <v>0</v>
      </c>
      <c r="BY1258" t="b">
        <f t="shared" si="1848"/>
        <v>0</v>
      </c>
      <c r="BZ1258" t="b">
        <f t="shared" si="1849"/>
        <v>0</v>
      </c>
      <c r="CA1258" t="b">
        <f t="shared" si="1850"/>
        <v>0</v>
      </c>
      <c r="CB1258" t="b">
        <f t="shared" si="1851"/>
        <v>1</v>
      </c>
      <c r="CC1258" t="b">
        <f t="shared" si="1852"/>
        <v>0</v>
      </c>
      <c r="CD1258" t="b">
        <f t="shared" si="1853"/>
        <v>0</v>
      </c>
      <c r="CE1258" t="b">
        <f t="shared" si="1854"/>
        <v>0</v>
      </c>
      <c r="CF1258" t="b">
        <f t="shared" si="1855"/>
        <v>0</v>
      </c>
      <c r="CG1258" t="b">
        <f t="shared" si="1856"/>
        <v>0</v>
      </c>
      <c r="CH1258" t="b">
        <f t="shared" si="1857"/>
        <v>0</v>
      </c>
      <c r="CI1258" t="b">
        <f t="shared" si="1858"/>
        <v>0</v>
      </c>
      <c r="CJ1258" t="b">
        <f t="shared" si="1859"/>
        <v>0</v>
      </c>
      <c r="CK1258" t="b">
        <f t="shared" si="1860"/>
        <v>0</v>
      </c>
      <c r="CL1258" t="b">
        <f t="shared" si="1861"/>
        <v>0</v>
      </c>
      <c r="CM1258" t="b">
        <f t="shared" si="1862"/>
        <v>0</v>
      </c>
      <c r="CN1258" t="b">
        <f t="shared" si="1863"/>
        <v>0</v>
      </c>
      <c r="CO1258" t="b">
        <f t="shared" si="1864"/>
        <v>0</v>
      </c>
      <c r="CP1258" t="b">
        <f t="shared" si="1865"/>
        <v>0</v>
      </c>
      <c r="CQ1258" t="b">
        <f t="shared" si="1866"/>
        <v>0</v>
      </c>
      <c r="CR1258" t="b">
        <f t="shared" si="1867"/>
        <v>0</v>
      </c>
      <c r="CS1258" t="b">
        <f t="shared" si="1868"/>
        <v>0</v>
      </c>
      <c r="CT1258" t="b">
        <f t="shared" si="1869"/>
        <v>0</v>
      </c>
      <c r="CU1258" t="b">
        <f t="shared" si="1870"/>
        <v>0</v>
      </c>
      <c r="CV1258" t="b">
        <f t="shared" si="1871"/>
        <v>0</v>
      </c>
      <c r="CW1258" t="b">
        <f t="shared" si="1872"/>
        <v>0</v>
      </c>
      <c r="CX1258" t="b">
        <f t="shared" si="1873"/>
        <v>0</v>
      </c>
      <c r="CY1258" t="b">
        <f t="shared" si="1874"/>
        <v>0</v>
      </c>
      <c r="CZ1258" t="b">
        <f t="shared" si="1875"/>
        <v>0</v>
      </c>
      <c r="DA1258" t="b">
        <f t="shared" si="1876"/>
        <v>0</v>
      </c>
      <c r="DB1258" t="b">
        <f t="shared" si="1877"/>
        <v>0</v>
      </c>
      <c r="DC1258" t="b">
        <f t="shared" si="1878"/>
        <v>0</v>
      </c>
      <c r="DD1258" t="b">
        <f t="shared" si="1879"/>
        <v>0</v>
      </c>
    </row>
    <row r="1259" spans="1:108">
      <c r="A1259" t="s">
        <v>3389</v>
      </c>
      <c r="C1259" t="s">
        <v>3385</v>
      </c>
      <c r="E1259" t="s">
        <v>6099</v>
      </c>
      <c r="F1259" t="s">
        <v>6097</v>
      </c>
      <c r="G1259" t="s">
        <v>3097</v>
      </c>
      <c r="H1259" t="s">
        <v>7444</v>
      </c>
      <c r="I1259" t="s">
        <v>7417</v>
      </c>
      <c r="J1259" t="s">
        <v>124</v>
      </c>
      <c r="K1259" t="s">
        <v>16</v>
      </c>
      <c r="L1259" t="s">
        <v>7194</v>
      </c>
      <c r="M1259" t="s">
        <v>345</v>
      </c>
      <c r="N1259" t="s">
        <v>3390</v>
      </c>
      <c r="O1259" t="b">
        <f t="shared" si="1786"/>
        <v>1</v>
      </c>
      <c r="P1259" t="b">
        <f t="shared" si="1787"/>
        <v>1</v>
      </c>
      <c r="Q1259" t="b">
        <f t="shared" si="1788"/>
        <v>0</v>
      </c>
      <c r="R1259" t="b">
        <f t="shared" si="1789"/>
        <v>0</v>
      </c>
      <c r="S1259" t="b">
        <f t="shared" si="1790"/>
        <v>1</v>
      </c>
      <c r="T1259" t="b">
        <f t="shared" si="1791"/>
        <v>1</v>
      </c>
      <c r="U1259" t="b">
        <f t="shared" si="1792"/>
        <v>0</v>
      </c>
      <c r="V1259" t="b">
        <f t="shared" si="1793"/>
        <v>1</v>
      </c>
      <c r="W1259" t="b">
        <f t="shared" si="1794"/>
        <v>0</v>
      </c>
      <c r="X1259" t="b">
        <f t="shared" si="1795"/>
        <v>0</v>
      </c>
      <c r="Y1259" t="b">
        <f t="shared" si="1796"/>
        <v>0</v>
      </c>
      <c r="Z1259" t="b">
        <f t="shared" si="1797"/>
        <v>0</v>
      </c>
      <c r="AA1259" t="b">
        <f t="shared" si="1798"/>
        <v>0</v>
      </c>
      <c r="AB1259" t="b">
        <f t="shared" si="1799"/>
        <v>0</v>
      </c>
      <c r="AC1259" t="b">
        <f t="shared" si="1800"/>
        <v>0</v>
      </c>
      <c r="AD1259" t="b">
        <f t="shared" si="1801"/>
        <v>0</v>
      </c>
      <c r="AE1259" t="b">
        <f t="shared" si="1802"/>
        <v>0</v>
      </c>
      <c r="AF1259" t="b">
        <f t="shared" si="1803"/>
        <v>0</v>
      </c>
      <c r="AG1259" t="b">
        <f t="shared" si="1804"/>
        <v>0</v>
      </c>
      <c r="AH1259" t="b">
        <f t="shared" si="1805"/>
        <v>0</v>
      </c>
      <c r="AI1259" t="b">
        <f t="shared" si="1806"/>
        <v>0</v>
      </c>
      <c r="AJ1259" t="b">
        <f t="shared" si="1807"/>
        <v>0</v>
      </c>
      <c r="AK1259" t="b">
        <f t="shared" si="1808"/>
        <v>0</v>
      </c>
      <c r="AL1259" t="b">
        <f t="shared" si="1809"/>
        <v>0</v>
      </c>
      <c r="AM1259" t="b">
        <f t="shared" si="1810"/>
        <v>0</v>
      </c>
      <c r="AN1259" t="b">
        <f t="shared" si="1811"/>
        <v>0</v>
      </c>
      <c r="AO1259" t="b">
        <f t="shared" si="1812"/>
        <v>0</v>
      </c>
      <c r="AP1259" t="b">
        <f t="shared" si="1813"/>
        <v>0</v>
      </c>
      <c r="AQ1259" t="b">
        <f t="shared" si="1814"/>
        <v>0</v>
      </c>
      <c r="AR1259" t="b">
        <f t="shared" si="1815"/>
        <v>0</v>
      </c>
      <c r="AS1259" t="b">
        <f t="shared" si="1816"/>
        <v>0</v>
      </c>
      <c r="AT1259" t="b">
        <f t="shared" si="1817"/>
        <v>0</v>
      </c>
      <c r="AU1259" t="b">
        <f t="shared" si="1818"/>
        <v>0</v>
      </c>
      <c r="AV1259" t="b">
        <f t="shared" si="1819"/>
        <v>1</v>
      </c>
      <c r="AW1259" t="b">
        <f t="shared" si="1820"/>
        <v>0</v>
      </c>
      <c r="AX1259" t="b">
        <f t="shared" si="1821"/>
        <v>0</v>
      </c>
      <c r="AY1259" t="b">
        <f t="shared" si="1822"/>
        <v>0</v>
      </c>
      <c r="AZ1259" t="b">
        <f t="shared" si="1823"/>
        <v>0</v>
      </c>
      <c r="BA1259" t="b">
        <f t="shared" si="1824"/>
        <v>0</v>
      </c>
      <c r="BB1259" t="b">
        <f t="shared" si="1825"/>
        <v>0</v>
      </c>
      <c r="BC1259" t="b">
        <f t="shared" si="1826"/>
        <v>0</v>
      </c>
      <c r="BD1259" t="b">
        <f t="shared" si="1827"/>
        <v>0</v>
      </c>
      <c r="BE1259" t="b">
        <f t="shared" si="1828"/>
        <v>0</v>
      </c>
      <c r="BF1259" t="b">
        <f t="shared" si="1829"/>
        <v>0</v>
      </c>
      <c r="BG1259" t="b">
        <f t="shared" si="1830"/>
        <v>0</v>
      </c>
      <c r="BH1259" t="b">
        <f t="shared" si="1831"/>
        <v>0</v>
      </c>
      <c r="BI1259" t="b">
        <f t="shared" si="1832"/>
        <v>0</v>
      </c>
      <c r="BJ1259" t="b">
        <f t="shared" si="1833"/>
        <v>0</v>
      </c>
      <c r="BK1259" t="b">
        <f t="shared" si="1834"/>
        <v>0</v>
      </c>
      <c r="BL1259" t="b">
        <f t="shared" si="1835"/>
        <v>1</v>
      </c>
      <c r="BM1259" t="b">
        <f t="shared" si="1836"/>
        <v>0</v>
      </c>
      <c r="BN1259" t="b">
        <f t="shared" si="1837"/>
        <v>0</v>
      </c>
      <c r="BO1259" t="b">
        <f t="shared" si="1838"/>
        <v>0</v>
      </c>
      <c r="BP1259" t="b">
        <f t="shared" si="1839"/>
        <v>1</v>
      </c>
      <c r="BQ1259" t="b">
        <f t="shared" si="1840"/>
        <v>0</v>
      </c>
      <c r="BR1259" t="b">
        <f t="shared" si="1841"/>
        <v>0</v>
      </c>
      <c r="BS1259" t="b">
        <f t="shared" si="1842"/>
        <v>0</v>
      </c>
      <c r="BT1259" t="b">
        <f t="shared" si="1843"/>
        <v>0</v>
      </c>
      <c r="BU1259" t="b">
        <f t="shared" si="1844"/>
        <v>0</v>
      </c>
      <c r="BV1259" t="b">
        <f t="shared" si="1845"/>
        <v>0</v>
      </c>
      <c r="BW1259" t="b">
        <f t="shared" si="1846"/>
        <v>0</v>
      </c>
      <c r="BX1259" t="b">
        <f t="shared" si="1847"/>
        <v>0</v>
      </c>
      <c r="BY1259" t="b">
        <f t="shared" si="1848"/>
        <v>0</v>
      </c>
      <c r="BZ1259" t="b">
        <f t="shared" si="1849"/>
        <v>0</v>
      </c>
      <c r="CA1259" t="b">
        <f t="shared" si="1850"/>
        <v>0</v>
      </c>
      <c r="CB1259" t="b">
        <f t="shared" si="1851"/>
        <v>0</v>
      </c>
      <c r="CC1259" t="b">
        <f t="shared" si="1852"/>
        <v>0</v>
      </c>
      <c r="CD1259" t="b">
        <f t="shared" si="1853"/>
        <v>0</v>
      </c>
      <c r="CE1259" t="b">
        <f t="shared" si="1854"/>
        <v>0</v>
      </c>
      <c r="CF1259" t="b">
        <f t="shared" si="1855"/>
        <v>0</v>
      </c>
      <c r="CG1259" t="b">
        <f t="shared" si="1856"/>
        <v>0</v>
      </c>
      <c r="CH1259" t="b">
        <f t="shared" si="1857"/>
        <v>0</v>
      </c>
      <c r="CI1259" t="b">
        <f t="shared" si="1858"/>
        <v>0</v>
      </c>
      <c r="CJ1259" t="b">
        <f t="shared" si="1859"/>
        <v>0</v>
      </c>
      <c r="CK1259" t="b">
        <f t="shared" si="1860"/>
        <v>0</v>
      </c>
      <c r="CL1259" t="b">
        <f t="shared" si="1861"/>
        <v>0</v>
      </c>
      <c r="CM1259" t="b">
        <f t="shared" si="1862"/>
        <v>0</v>
      </c>
      <c r="CN1259" t="b">
        <f t="shared" si="1863"/>
        <v>0</v>
      </c>
      <c r="CO1259" t="b">
        <f t="shared" si="1864"/>
        <v>0</v>
      </c>
      <c r="CP1259" t="b">
        <f t="shared" si="1865"/>
        <v>0</v>
      </c>
      <c r="CQ1259" t="b">
        <f t="shared" si="1866"/>
        <v>0</v>
      </c>
      <c r="CR1259" t="b">
        <f t="shared" si="1867"/>
        <v>0</v>
      </c>
      <c r="CS1259" t="b">
        <f t="shared" si="1868"/>
        <v>0</v>
      </c>
      <c r="CT1259" t="b">
        <f t="shared" si="1869"/>
        <v>0</v>
      </c>
      <c r="CU1259" t="b">
        <f t="shared" si="1870"/>
        <v>0</v>
      </c>
      <c r="CV1259" t="b">
        <f t="shared" si="1871"/>
        <v>0</v>
      </c>
      <c r="CW1259" t="b">
        <f t="shared" si="1872"/>
        <v>0</v>
      </c>
      <c r="CX1259" t="b">
        <f t="shared" si="1873"/>
        <v>0</v>
      </c>
      <c r="CY1259" t="b">
        <f t="shared" si="1874"/>
        <v>0</v>
      </c>
      <c r="CZ1259" t="b">
        <f t="shared" si="1875"/>
        <v>0</v>
      </c>
      <c r="DA1259" t="b">
        <f t="shared" si="1876"/>
        <v>0</v>
      </c>
      <c r="DB1259" t="b">
        <f t="shared" si="1877"/>
        <v>0</v>
      </c>
      <c r="DC1259" t="b">
        <f t="shared" si="1878"/>
        <v>0</v>
      </c>
      <c r="DD1259" t="b">
        <f t="shared" si="1879"/>
        <v>0</v>
      </c>
    </row>
    <row r="1260" spans="1:108">
      <c r="A1260" t="s">
        <v>3391</v>
      </c>
      <c r="C1260" t="s">
        <v>3385</v>
      </c>
      <c r="E1260" t="s">
        <v>6099</v>
      </c>
      <c r="F1260" t="s">
        <v>6097</v>
      </c>
      <c r="G1260" t="s">
        <v>3097</v>
      </c>
      <c r="H1260" t="s">
        <v>7444</v>
      </c>
      <c r="I1260" t="s">
        <v>7417</v>
      </c>
      <c r="J1260" t="s">
        <v>16</v>
      </c>
      <c r="K1260" t="s">
        <v>16</v>
      </c>
      <c r="L1260" t="s">
        <v>7195</v>
      </c>
      <c r="M1260" t="s">
        <v>6079</v>
      </c>
      <c r="N1260" t="s">
        <v>3392</v>
      </c>
      <c r="O1260" t="b">
        <f t="shared" si="1786"/>
        <v>1</v>
      </c>
      <c r="P1260" t="b">
        <f t="shared" si="1787"/>
        <v>1</v>
      </c>
      <c r="Q1260" t="b">
        <f t="shared" si="1788"/>
        <v>0</v>
      </c>
      <c r="R1260" t="b">
        <f t="shared" si="1789"/>
        <v>1</v>
      </c>
      <c r="S1260" t="b">
        <f t="shared" si="1790"/>
        <v>1</v>
      </c>
      <c r="T1260" t="b">
        <f t="shared" si="1791"/>
        <v>1</v>
      </c>
      <c r="U1260" t="b">
        <f t="shared" si="1792"/>
        <v>0</v>
      </c>
      <c r="V1260" t="b">
        <f t="shared" si="1793"/>
        <v>1</v>
      </c>
      <c r="W1260" t="b">
        <f t="shared" si="1794"/>
        <v>0</v>
      </c>
      <c r="X1260" t="b">
        <f t="shared" si="1795"/>
        <v>0</v>
      </c>
      <c r="Y1260" t="b">
        <f t="shared" si="1796"/>
        <v>0</v>
      </c>
      <c r="Z1260" t="b">
        <f t="shared" si="1797"/>
        <v>0</v>
      </c>
      <c r="AA1260" t="b">
        <f t="shared" si="1798"/>
        <v>1</v>
      </c>
      <c r="AB1260" t="b">
        <f t="shared" si="1799"/>
        <v>1</v>
      </c>
      <c r="AC1260" t="b">
        <f t="shared" si="1800"/>
        <v>0</v>
      </c>
      <c r="AD1260" t="b">
        <f t="shared" si="1801"/>
        <v>0</v>
      </c>
      <c r="AE1260" t="b">
        <f t="shared" si="1802"/>
        <v>0</v>
      </c>
      <c r="AF1260" t="b">
        <f t="shared" si="1803"/>
        <v>0</v>
      </c>
      <c r="AG1260" t="b">
        <f t="shared" si="1804"/>
        <v>0</v>
      </c>
      <c r="AH1260" t="b">
        <f t="shared" si="1805"/>
        <v>0</v>
      </c>
      <c r="AI1260" t="b">
        <f t="shared" si="1806"/>
        <v>1</v>
      </c>
      <c r="AJ1260" t="b">
        <f t="shared" si="1807"/>
        <v>0</v>
      </c>
      <c r="AK1260" t="b">
        <f t="shared" si="1808"/>
        <v>0</v>
      </c>
      <c r="AL1260" t="b">
        <f t="shared" si="1809"/>
        <v>1</v>
      </c>
      <c r="AM1260" t="b">
        <f t="shared" si="1810"/>
        <v>0</v>
      </c>
      <c r="AN1260" t="b">
        <f t="shared" si="1811"/>
        <v>0</v>
      </c>
      <c r="AO1260" t="b">
        <f t="shared" si="1812"/>
        <v>0</v>
      </c>
      <c r="AP1260" t="b">
        <f t="shared" si="1813"/>
        <v>0</v>
      </c>
      <c r="AQ1260" t="b">
        <f t="shared" si="1814"/>
        <v>0</v>
      </c>
      <c r="AR1260" t="b">
        <f t="shared" si="1815"/>
        <v>0</v>
      </c>
      <c r="AS1260" t="b">
        <f t="shared" si="1816"/>
        <v>0</v>
      </c>
      <c r="AT1260" t="b">
        <f t="shared" si="1817"/>
        <v>0</v>
      </c>
      <c r="AU1260" t="b">
        <f t="shared" si="1818"/>
        <v>0</v>
      </c>
      <c r="AV1260" t="b">
        <f t="shared" si="1819"/>
        <v>1</v>
      </c>
      <c r="AW1260" t="b">
        <f t="shared" si="1820"/>
        <v>1</v>
      </c>
      <c r="AX1260" t="b">
        <f t="shared" si="1821"/>
        <v>0</v>
      </c>
      <c r="AY1260" t="b">
        <f t="shared" si="1822"/>
        <v>0</v>
      </c>
      <c r="AZ1260" t="b">
        <f t="shared" si="1823"/>
        <v>0</v>
      </c>
      <c r="BA1260" t="b">
        <f t="shared" si="1824"/>
        <v>0</v>
      </c>
      <c r="BB1260" t="b">
        <f t="shared" si="1825"/>
        <v>0</v>
      </c>
      <c r="BC1260" t="b">
        <f t="shared" si="1826"/>
        <v>1</v>
      </c>
      <c r="BD1260" t="b">
        <f t="shared" si="1827"/>
        <v>0</v>
      </c>
      <c r="BE1260" t="b">
        <f t="shared" si="1828"/>
        <v>0</v>
      </c>
      <c r="BF1260" t="b">
        <f t="shared" si="1829"/>
        <v>0</v>
      </c>
      <c r="BG1260" t="b">
        <f t="shared" si="1830"/>
        <v>0</v>
      </c>
      <c r="BH1260" t="b">
        <f t="shared" si="1831"/>
        <v>0</v>
      </c>
      <c r="BI1260" t="b">
        <f t="shared" si="1832"/>
        <v>0</v>
      </c>
      <c r="BJ1260" t="b">
        <f t="shared" si="1833"/>
        <v>0</v>
      </c>
      <c r="BK1260" t="b">
        <f t="shared" si="1834"/>
        <v>0</v>
      </c>
      <c r="BL1260" t="b">
        <f t="shared" si="1835"/>
        <v>1</v>
      </c>
      <c r="BM1260" t="b">
        <f t="shared" si="1836"/>
        <v>0</v>
      </c>
      <c r="BN1260" t="b">
        <f t="shared" si="1837"/>
        <v>0</v>
      </c>
      <c r="BO1260" t="b">
        <f t="shared" si="1838"/>
        <v>0</v>
      </c>
      <c r="BP1260" t="b">
        <f t="shared" si="1839"/>
        <v>1</v>
      </c>
      <c r="BQ1260" t="b">
        <f t="shared" si="1840"/>
        <v>0</v>
      </c>
      <c r="BR1260" t="b">
        <f t="shared" si="1841"/>
        <v>0</v>
      </c>
      <c r="BS1260" t="b">
        <f t="shared" si="1842"/>
        <v>0</v>
      </c>
      <c r="BT1260" t="b">
        <f t="shared" si="1843"/>
        <v>0</v>
      </c>
      <c r="BU1260" t="b">
        <f t="shared" si="1844"/>
        <v>0</v>
      </c>
      <c r="BV1260" t="b">
        <f t="shared" si="1845"/>
        <v>0</v>
      </c>
      <c r="BW1260" t="b">
        <f t="shared" si="1846"/>
        <v>0</v>
      </c>
      <c r="BX1260" t="b">
        <f t="shared" si="1847"/>
        <v>0</v>
      </c>
      <c r="BY1260" t="b">
        <f t="shared" si="1848"/>
        <v>0</v>
      </c>
      <c r="BZ1260" t="b">
        <f t="shared" si="1849"/>
        <v>0</v>
      </c>
      <c r="CA1260" t="b">
        <f t="shared" si="1850"/>
        <v>0</v>
      </c>
      <c r="CB1260" t="b">
        <f t="shared" si="1851"/>
        <v>0</v>
      </c>
      <c r="CC1260" t="b">
        <f t="shared" si="1852"/>
        <v>0</v>
      </c>
      <c r="CD1260" t="b">
        <f t="shared" si="1853"/>
        <v>0</v>
      </c>
      <c r="CE1260" t="b">
        <f t="shared" si="1854"/>
        <v>1</v>
      </c>
      <c r="CF1260" t="b">
        <f t="shared" si="1855"/>
        <v>0</v>
      </c>
      <c r="CG1260" t="b">
        <f t="shared" si="1856"/>
        <v>0</v>
      </c>
      <c r="CH1260" t="b">
        <f t="shared" si="1857"/>
        <v>0</v>
      </c>
      <c r="CI1260" t="b">
        <f t="shared" si="1858"/>
        <v>0</v>
      </c>
      <c r="CJ1260" t="b">
        <f t="shared" si="1859"/>
        <v>0</v>
      </c>
      <c r="CK1260" t="b">
        <f t="shared" si="1860"/>
        <v>0</v>
      </c>
      <c r="CL1260" t="b">
        <f t="shared" si="1861"/>
        <v>0</v>
      </c>
      <c r="CM1260" t="b">
        <f t="shared" si="1862"/>
        <v>0</v>
      </c>
      <c r="CN1260" t="b">
        <f t="shared" si="1863"/>
        <v>0</v>
      </c>
      <c r="CO1260" t="b">
        <f t="shared" si="1864"/>
        <v>0</v>
      </c>
      <c r="CP1260" t="b">
        <f t="shared" si="1865"/>
        <v>0</v>
      </c>
      <c r="CQ1260" t="b">
        <f t="shared" si="1866"/>
        <v>0</v>
      </c>
      <c r="CR1260" t="b">
        <f t="shared" si="1867"/>
        <v>0</v>
      </c>
      <c r="CS1260" t="b">
        <f t="shared" si="1868"/>
        <v>0</v>
      </c>
      <c r="CT1260" t="b">
        <f t="shared" si="1869"/>
        <v>0</v>
      </c>
      <c r="CU1260" t="b">
        <f t="shared" si="1870"/>
        <v>0</v>
      </c>
      <c r="CV1260" t="b">
        <f t="shared" si="1871"/>
        <v>1</v>
      </c>
      <c r="CW1260" t="b">
        <f t="shared" si="1872"/>
        <v>0</v>
      </c>
      <c r="CX1260" t="b">
        <f t="shared" si="1873"/>
        <v>0</v>
      </c>
      <c r="CY1260" t="b">
        <f t="shared" si="1874"/>
        <v>0</v>
      </c>
      <c r="CZ1260" t="b">
        <f t="shared" si="1875"/>
        <v>0</v>
      </c>
      <c r="DA1260" t="b">
        <f t="shared" si="1876"/>
        <v>0</v>
      </c>
      <c r="DB1260" t="b">
        <f t="shared" si="1877"/>
        <v>0</v>
      </c>
      <c r="DC1260" t="b">
        <f t="shared" si="1878"/>
        <v>0</v>
      </c>
      <c r="DD1260" t="b">
        <f t="shared" si="1879"/>
        <v>0</v>
      </c>
    </row>
    <row r="1261" spans="1:108">
      <c r="A1261" t="s">
        <v>3396</v>
      </c>
      <c r="C1261" t="s">
        <v>3397</v>
      </c>
      <c r="E1261" t="s">
        <v>6099</v>
      </c>
      <c r="F1261" t="s">
        <v>6097</v>
      </c>
      <c r="G1261" t="s">
        <v>3097</v>
      </c>
      <c r="H1261" t="s">
        <v>7444</v>
      </c>
      <c r="I1261" t="s">
        <v>7417</v>
      </c>
      <c r="J1261" t="s">
        <v>124</v>
      </c>
      <c r="K1261" t="s">
        <v>16</v>
      </c>
      <c r="L1261" t="s">
        <v>6328</v>
      </c>
      <c r="M1261" t="s">
        <v>6079</v>
      </c>
      <c r="N1261" t="s">
        <v>29</v>
      </c>
      <c r="O1261" t="b">
        <f t="shared" si="1786"/>
        <v>0</v>
      </c>
      <c r="P1261" t="b">
        <f t="shared" si="1787"/>
        <v>0</v>
      </c>
      <c r="Q1261" t="b">
        <f t="shared" si="1788"/>
        <v>1</v>
      </c>
      <c r="R1261" t="b">
        <f t="shared" si="1789"/>
        <v>0</v>
      </c>
      <c r="S1261" t="b">
        <f t="shared" si="1790"/>
        <v>0</v>
      </c>
      <c r="T1261" t="b">
        <f t="shared" si="1791"/>
        <v>0</v>
      </c>
      <c r="U1261" t="b">
        <f t="shared" si="1792"/>
        <v>1</v>
      </c>
      <c r="V1261" t="b">
        <f t="shared" si="1793"/>
        <v>0</v>
      </c>
      <c r="W1261" t="b">
        <f t="shared" si="1794"/>
        <v>0</v>
      </c>
      <c r="X1261" t="b">
        <f t="shared" si="1795"/>
        <v>0</v>
      </c>
      <c r="Y1261" t="b">
        <f t="shared" si="1796"/>
        <v>0</v>
      </c>
      <c r="Z1261" t="b">
        <f t="shared" si="1797"/>
        <v>0</v>
      </c>
      <c r="AA1261" t="b">
        <f t="shared" si="1798"/>
        <v>0</v>
      </c>
      <c r="AB1261" t="b">
        <f t="shared" si="1799"/>
        <v>0</v>
      </c>
      <c r="AC1261" t="b">
        <f t="shared" si="1800"/>
        <v>0</v>
      </c>
      <c r="AD1261" t="b">
        <f t="shared" si="1801"/>
        <v>0</v>
      </c>
      <c r="AE1261" t="b">
        <f t="shared" si="1802"/>
        <v>0</v>
      </c>
      <c r="AF1261" t="b">
        <f t="shared" si="1803"/>
        <v>0</v>
      </c>
      <c r="AG1261" t="b">
        <f t="shared" si="1804"/>
        <v>0</v>
      </c>
      <c r="AH1261" t="b">
        <f t="shared" si="1805"/>
        <v>1</v>
      </c>
      <c r="AI1261" t="b">
        <f t="shared" si="1806"/>
        <v>0</v>
      </c>
      <c r="AJ1261" t="b">
        <f t="shared" si="1807"/>
        <v>0</v>
      </c>
      <c r="AK1261" t="b">
        <f t="shared" si="1808"/>
        <v>0</v>
      </c>
      <c r="AL1261" t="b">
        <f t="shared" si="1809"/>
        <v>0</v>
      </c>
      <c r="AM1261" t="b">
        <f t="shared" si="1810"/>
        <v>0</v>
      </c>
      <c r="AN1261" t="b">
        <f t="shared" si="1811"/>
        <v>0</v>
      </c>
      <c r="AO1261" t="b">
        <f t="shared" si="1812"/>
        <v>0</v>
      </c>
      <c r="AP1261" t="b">
        <f t="shared" si="1813"/>
        <v>0</v>
      </c>
      <c r="AQ1261" t="b">
        <f t="shared" si="1814"/>
        <v>0</v>
      </c>
      <c r="AR1261" t="b">
        <f t="shared" si="1815"/>
        <v>0</v>
      </c>
      <c r="AS1261" t="b">
        <f t="shared" si="1816"/>
        <v>0</v>
      </c>
      <c r="AT1261" t="b">
        <f t="shared" si="1817"/>
        <v>0</v>
      </c>
      <c r="AU1261" t="b">
        <f t="shared" si="1818"/>
        <v>0</v>
      </c>
      <c r="AV1261" t="b">
        <f t="shared" si="1819"/>
        <v>0</v>
      </c>
      <c r="AW1261" t="b">
        <f t="shared" si="1820"/>
        <v>0</v>
      </c>
      <c r="AX1261" t="b">
        <f t="shared" si="1821"/>
        <v>0</v>
      </c>
      <c r="AY1261" t="b">
        <f t="shared" si="1822"/>
        <v>0</v>
      </c>
      <c r="AZ1261" t="b">
        <f t="shared" si="1823"/>
        <v>0</v>
      </c>
      <c r="BA1261" t="b">
        <f t="shared" si="1824"/>
        <v>0</v>
      </c>
      <c r="BB1261" t="b">
        <f t="shared" si="1825"/>
        <v>0</v>
      </c>
      <c r="BC1261" t="b">
        <f t="shared" si="1826"/>
        <v>0</v>
      </c>
      <c r="BD1261" t="b">
        <f t="shared" si="1827"/>
        <v>0</v>
      </c>
      <c r="BE1261" t="b">
        <f t="shared" si="1828"/>
        <v>0</v>
      </c>
      <c r="BF1261" t="b">
        <f t="shared" si="1829"/>
        <v>0</v>
      </c>
      <c r="BG1261" t="b">
        <f t="shared" si="1830"/>
        <v>0</v>
      </c>
      <c r="BH1261" t="b">
        <f t="shared" si="1831"/>
        <v>0</v>
      </c>
      <c r="BI1261" t="b">
        <f t="shared" si="1832"/>
        <v>0</v>
      </c>
      <c r="BJ1261" t="b">
        <f t="shared" si="1833"/>
        <v>0</v>
      </c>
      <c r="BK1261" t="b">
        <f t="shared" si="1834"/>
        <v>0</v>
      </c>
      <c r="BL1261" t="b">
        <f t="shared" si="1835"/>
        <v>0</v>
      </c>
      <c r="BM1261" t="b">
        <f t="shared" si="1836"/>
        <v>0</v>
      </c>
      <c r="BN1261" t="b">
        <f t="shared" si="1837"/>
        <v>0</v>
      </c>
      <c r="BO1261" t="b">
        <f t="shared" si="1838"/>
        <v>0</v>
      </c>
      <c r="BP1261" t="b">
        <f t="shared" si="1839"/>
        <v>0</v>
      </c>
      <c r="BQ1261" t="b">
        <f t="shared" si="1840"/>
        <v>0</v>
      </c>
      <c r="BR1261" t="b">
        <f t="shared" si="1841"/>
        <v>0</v>
      </c>
      <c r="BS1261" t="b">
        <f t="shared" si="1842"/>
        <v>0</v>
      </c>
      <c r="BT1261" t="b">
        <f t="shared" si="1843"/>
        <v>0</v>
      </c>
      <c r="BU1261" t="b">
        <f t="shared" si="1844"/>
        <v>0</v>
      </c>
      <c r="BV1261" t="b">
        <f t="shared" si="1845"/>
        <v>0</v>
      </c>
      <c r="BW1261" t="b">
        <f t="shared" si="1846"/>
        <v>0</v>
      </c>
      <c r="BX1261" t="b">
        <f t="shared" si="1847"/>
        <v>0</v>
      </c>
      <c r="BY1261" t="b">
        <f t="shared" si="1848"/>
        <v>0</v>
      </c>
      <c r="BZ1261" t="b">
        <f t="shared" si="1849"/>
        <v>0</v>
      </c>
      <c r="CA1261" t="b">
        <f t="shared" si="1850"/>
        <v>0</v>
      </c>
      <c r="CB1261" t="b">
        <f t="shared" si="1851"/>
        <v>0</v>
      </c>
      <c r="CC1261" t="b">
        <f t="shared" si="1852"/>
        <v>0</v>
      </c>
      <c r="CD1261" t="b">
        <f t="shared" si="1853"/>
        <v>0</v>
      </c>
      <c r="CE1261" t="b">
        <f t="shared" si="1854"/>
        <v>0</v>
      </c>
      <c r="CF1261" t="b">
        <f t="shared" si="1855"/>
        <v>0</v>
      </c>
      <c r="CG1261" t="b">
        <f t="shared" si="1856"/>
        <v>0</v>
      </c>
      <c r="CH1261" t="b">
        <f t="shared" si="1857"/>
        <v>0</v>
      </c>
      <c r="CI1261" t="b">
        <f t="shared" si="1858"/>
        <v>0</v>
      </c>
      <c r="CJ1261" t="b">
        <f t="shared" si="1859"/>
        <v>0</v>
      </c>
      <c r="CK1261" t="b">
        <f t="shared" si="1860"/>
        <v>0</v>
      </c>
      <c r="CL1261" t="b">
        <f t="shared" si="1861"/>
        <v>0</v>
      </c>
      <c r="CM1261" t="b">
        <f t="shared" si="1862"/>
        <v>0</v>
      </c>
      <c r="CN1261" t="b">
        <f t="shared" si="1863"/>
        <v>0</v>
      </c>
      <c r="CO1261" t="b">
        <f t="shared" si="1864"/>
        <v>0</v>
      </c>
      <c r="CP1261" t="b">
        <f t="shared" si="1865"/>
        <v>0</v>
      </c>
      <c r="CQ1261" t="b">
        <f t="shared" si="1866"/>
        <v>0</v>
      </c>
      <c r="CR1261" t="b">
        <f t="shared" si="1867"/>
        <v>0</v>
      </c>
      <c r="CS1261" t="b">
        <f t="shared" si="1868"/>
        <v>0</v>
      </c>
      <c r="CT1261" t="b">
        <f t="shared" si="1869"/>
        <v>0</v>
      </c>
      <c r="CU1261" t="b">
        <f t="shared" si="1870"/>
        <v>0</v>
      </c>
      <c r="CV1261" t="b">
        <f t="shared" si="1871"/>
        <v>0</v>
      </c>
      <c r="CW1261" t="b">
        <f t="shared" si="1872"/>
        <v>0</v>
      </c>
      <c r="CX1261" t="b">
        <f t="shared" si="1873"/>
        <v>0</v>
      </c>
      <c r="CY1261" t="b">
        <f t="shared" si="1874"/>
        <v>0</v>
      </c>
      <c r="CZ1261" t="b">
        <f t="shared" si="1875"/>
        <v>0</v>
      </c>
      <c r="DA1261" t="b">
        <f t="shared" si="1876"/>
        <v>0</v>
      </c>
      <c r="DB1261" t="b">
        <f t="shared" si="1877"/>
        <v>0</v>
      </c>
      <c r="DC1261" t="b">
        <f t="shared" si="1878"/>
        <v>0</v>
      </c>
      <c r="DD1261" t="b">
        <f t="shared" si="1879"/>
        <v>0</v>
      </c>
    </row>
    <row r="1262" spans="1:108">
      <c r="A1262" t="s">
        <v>3398</v>
      </c>
      <c r="C1262" t="s">
        <v>3397</v>
      </c>
      <c r="E1262" t="s">
        <v>6099</v>
      </c>
      <c r="F1262" t="s">
        <v>6097</v>
      </c>
      <c r="G1262" t="s">
        <v>3097</v>
      </c>
      <c r="H1262" t="s">
        <v>7444</v>
      </c>
      <c r="I1262" t="s">
        <v>7417</v>
      </c>
      <c r="J1262" t="s">
        <v>16</v>
      </c>
      <c r="K1262" t="s">
        <v>16</v>
      </c>
      <c r="L1262" t="s">
        <v>7196</v>
      </c>
      <c r="M1262" t="s">
        <v>6079</v>
      </c>
      <c r="N1262" t="s">
        <v>3399</v>
      </c>
      <c r="O1262" t="b">
        <f t="shared" si="1786"/>
        <v>1</v>
      </c>
      <c r="P1262" t="b">
        <f t="shared" si="1787"/>
        <v>0</v>
      </c>
      <c r="Q1262" t="b">
        <f t="shared" si="1788"/>
        <v>1</v>
      </c>
      <c r="R1262" t="b">
        <f t="shared" si="1789"/>
        <v>0</v>
      </c>
      <c r="S1262" t="b">
        <f t="shared" si="1790"/>
        <v>1</v>
      </c>
      <c r="T1262" t="b">
        <f t="shared" si="1791"/>
        <v>0</v>
      </c>
      <c r="U1262" t="b">
        <f t="shared" si="1792"/>
        <v>1</v>
      </c>
      <c r="V1262" t="b">
        <f t="shared" si="1793"/>
        <v>0</v>
      </c>
      <c r="W1262" t="b">
        <f t="shared" si="1794"/>
        <v>1</v>
      </c>
      <c r="X1262" t="b">
        <f t="shared" si="1795"/>
        <v>0</v>
      </c>
      <c r="Y1262" t="b">
        <f t="shared" si="1796"/>
        <v>0</v>
      </c>
      <c r="Z1262" t="b">
        <f t="shared" si="1797"/>
        <v>0</v>
      </c>
      <c r="AA1262" t="b">
        <f t="shared" si="1798"/>
        <v>0</v>
      </c>
      <c r="AB1262" t="b">
        <f t="shared" si="1799"/>
        <v>0</v>
      </c>
      <c r="AC1262" t="b">
        <f t="shared" si="1800"/>
        <v>0</v>
      </c>
      <c r="AD1262" t="b">
        <f t="shared" si="1801"/>
        <v>0</v>
      </c>
      <c r="AE1262" t="b">
        <f t="shared" si="1802"/>
        <v>0</v>
      </c>
      <c r="AF1262" t="b">
        <f t="shared" si="1803"/>
        <v>0</v>
      </c>
      <c r="AG1262" t="b">
        <f t="shared" si="1804"/>
        <v>0</v>
      </c>
      <c r="AH1262" t="b">
        <f t="shared" si="1805"/>
        <v>1</v>
      </c>
      <c r="AI1262" t="b">
        <f t="shared" si="1806"/>
        <v>0</v>
      </c>
      <c r="AJ1262" t="b">
        <f t="shared" si="1807"/>
        <v>0</v>
      </c>
      <c r="AK1262" t="b">
        <f t="shared" si="1808"/>
        <v>0</v>
      </c>
      <c r="AL1262" t="b">
        <f t="shared" si="1809"/>
        <v>0</v>
      </c>
      <c r="AM1262" t="b">
        <f t="shared" si="1810"/>
        <v>0</v>
      </c>
      <c r="AN1262" t="b">
        <f t="shared" si="1811"/>
        <v>0</v>
      </c>
      <c r="AO1262" t="b">
        <f t="shared" si="1812"/>
        <v>0</v>
      </c>
      <c r="AP1262" t="b">
        <f t="shared" si="1813"/>
        <v>0</v>
      </c>
      <c r="AQ1262" t="b">
        <f t="shared" si="1814"/>
        <v>0</v>
      </c>
      <c r="AR1262" t="b">
        <f t="shared" si="1815"/>
        <v>0</v>
      </c>
      <c r="AS1262" t="b">
        <f t="shared" si="1816"/>
        <v>0</v>
      </c>
      <c r="AT1262" t="b">
        <f t="shared" si="1817"/>
        <v>0</v>
      </c>
      <c r="AU1262" t="b">
        <f t="shared" si="1818"/>
        <v>0</v>
      </c>
      <c r="AV1262" t="b">
        <f t="shared" si="1819"/>
        <v>0</v>
      </c>
      <c r="AW1262" t="b">
        <f t="shared" si="1820"/>
        <v>0</v>
      </c>
      <c r="AX1262" t="b">
        <f t="shared" si="1821"/>
        <v>0</v>
      </c>
      <c r="AY1262" t="b">
        <f t="shared" si="1822"/>
        <v>0</v>
      </c>
      <c r="AZ1262" t="b">
        <f t="shared" si="1823"/>
        <v>0</v>
      </c>
      <c r="BA1262" t="b">
        <f t="shared" si="1824"/>
        <v>1</v>
      </c>
      <c r="BB1262" t="b">
        <f t="shared" si="1825"/>
        <v>0</v>
      </c>
      <c r="BC1262" t="b">
        <f t="shared" si="1826"/>
        <v>0</v>
      </c>
      <c r="BD1262" t="b">
        <f t="shared" si="1827"/>
        <v>0</v>
      </c>
      <c r="BE1262" t="b">
        <f t="shared" si="1828"/>
        <v>0</v>
      </c>
      <c r="BF1262" t="b">
        <f t="shared" si="1829"/>
        <v>0</v>
      </c>
      <c r="BG1262" t="b">
        <f t="shared" si="1830"/>
        <v>0</v>
      </c>
      <c r="BH1262" t="b">
        <f t="shared" si="1831"/>
        <v>0</v>
      </c>
      <c r="BI1262" t="b">
        <f t="shared" si="1832"/>
        <v>0</v>
      </c>
      <c r="BJ1262" t="b">
        <f t="shared" si="1833"/>
        <v>0</v>
      </c>
      <c r="BK1262" t="b">
        <f t="shared" si="1834"/>
        <v>0</v>
      </c>
      <c r="BL1262" t="b">
        <f t="shared" si="1835"/>
        <v>0</v>
      </c>
      <c r="BM1262" t="b">
        <f t="shared" si="1836"/>
        <v>0</v>
      </c>
      <c r="BN1262" t="b">
        <f t="shared" si="1837"/>
        <v>0</v>
      </c>
      <c r="BO1262" t="b">
        <f t="shared" si="1838"/>
        <v>0</v>
      </c>
      <c r="BP1262" t="b">
        <f t="shared" si="1839"/>
        <v>0</v>
      </c>
      <c r="BQ1262" t="b">
        <f t="shared" si="1840"/>
        <v>0</v>
      </c>
      <c r="BR1262" t="b">
        <f t="shared" si="1841"/>
        <v>0</v>
      </c>
      <c r="BS1262" t="b">
        <f t="shared" si="1842"/>
        <v>0</v>
      </c>
      <c r="BT1262" t="b">
        <f t="shared" si="1843"/>
        <v>0</v>
      </c>
      <c r="BU1262" t="b">
        <f t="shared" si="1844"/>
        <v>0</v>
      </c>
      <c r="BV1262" t="b">
        <f t="shared" si="1845"/>
        <v>0</v>
      </c>
      <c r="BW1262" t="b">
        <f t="shared" si="1846"/>
        <v>0</v>
      </c>
      <c r="BX1262" t="b">
        <f t="shared" si="1847"/>
        <v>0</v>
      </c>
      <c r="BY1262" t="b">
        <f t="shared" si="1848"/>
        <v>0</v>
      </c>
      <c r="BZ1262" t="b">
        <f t="shared" si="1849"/>
        <v>0</v>
      </c>
      <c r="CA1262" t="b">
        <f t="shared" si="1850"/>
        <v>0</v>
      </c>
      <c r="CB1262" t="b">
        <f t="shared" si="1851"/>
        <v>0</v>
      </c>
      <c r="CC1262" t="b">
        <f t="shared" si="1852"/>
        <v>0</v>
      </c>
      <c r="CD1262" t="b">
        <f t="shared" si="1853"/>
        <v>0</v>
      </c>
      <c r="CE1262" t="b">
        <f t="shared" si="1854"/>
        <v>0</v>
      </c>
      <c r="CF1262" t="b">
        <f t="shared" si="1855"/>
        <v>0</v>
      </c>
      <c r="CG1262" t="b">
        <f t="shared" si="1856"/>
        <v>1</v>
      </c>
      <c r="CH1262" t="b">
        <f t="shared" si="1857"/>
        <v>0</v>
      </c>
      <c r="CI1262" t="b">
        <f t="shared" si="1858"/>
        <v>0</v>
      </c>
      <c r="CJ1262" t="b">
        <f t="shared" si="1859"/>
        <v>0</v>
      </c>
      <c r="CK1262" t="b">
        <f t="shared" si="1860"/>
        <v>0</v>
      </c>
      <c r="CL1262" t="b">
        <f t="shared" si="1861"/>
        <v>0</v>
      </c>
      <c r="CM1262" t="b">
        <f t="shared" si="1862"/>
        <v>0</v>
      </c>
      <c r="CN1262" t="b">
        <f t="shared" si="1863"/>
        <v>0</v>
      </c>
      <c r="CO1262" t="b">
        <f t="shared" si="1864"/>
        <v>0</v>
      </c>
      <c r="CP1262" t="b">
        <f t="shared" si="1865"/>
        <v>0</v>
      </c>
      <c r="CQ1262" t="b">
        <f t="shared" si="1866"/>
        <v>0</v>
      </c>
      <c r="CR1262" t="b">
        <f t="shared" si="1867"/>
        <v>0</v>
      </c>
      <c r="CS1262" t="b">
        <f t="shared" si="1868"/>
        <v>0</v>
      </c>
      <c r="CT1262" t="b">
        <f t="shared" si="1869"/>
        <v>0</v>
      </c>
      <c r="CU1262" t="b">
        <f t="shared" si="1870"/>
        <v>0</v>
      </c>
      <c r="CV1262" t="b">
        <f t="shared" si="1871"/>
        <v>0</v>
      </c>
      <c r="CW1262" t="b">
        <f t="shared" si="1872"/>
        <v>0</v>
      </c>
      <c r="CX1262" t="b">
        <f t="shared" si="1873"/>
        <v>0</v>
      </c>
      <c r="CY1262" t="b">
        <f t="shared" si="1874"/>
        <v>0</v>
      </c>
      <c r="CZ1262" t="b">
        <f t="shared" si="1875"/>
        <v>0</v>
      </c>
      <c r="DA1262" t="b">
        <f t="shared" si="1876"/>
        <v>0</v>
      </c>
      <c r="DB1262" t="b">
        <f t="shared" si="1877"/>
        <v>0</v>
      </c>
      <c r="DC1262" t="b">
        <f t="shared" si="1878"/>
        <v>0</v>
      </c>
      <c r="DD1262" t="b">
        <f t="shared" si="1879"/>
        <v>0</v>
      </c>
    </row>
    <row r="1263" spans="1:108">
      <c r="A1263" t="s">
        <v>3106</v>
      </c>
      <c r="C1263" t="s">
        <v>3107</v>
      </c>
      <c r="E1263" t="s">
        <v>6100</v>
      </c>
      <c r="F1263" t="s">
        <v>6097</v>
      </c>
      <c r="G1263" t="s">
        <v>3097</v>
      </c>
      <c r="H1263" t="s">
        <v>7444</v>
      </c>
      <c r="I1263" t="s">
        <v>7417</v>
      </c>
      <c r="J1263" t="s">
        <v>204</v>
      </c>
      <c r="K1263" t="s">
        <v>205</v>
      </c>
      <c r="L1263" t="s">
        <v>7111</v>
      </c>
      <c r="M1263" t="s">
        <v>6079</v>
      </c>
      <c r="N1263" t="s">
        <v>24</v>
      </c>
      <c r="O1263" t="b">
        <f t="shared" si="1786"/>
        <v>1</v>
      </c>
      <c r="P1263" t="b">
        <f t="shared" si="1787"/>
        <v>0</v>
      </c>
      <c r="Q1263" t="b">
        <f t="shared" si="1788"/>
        <v>0</v>
      </c>
      <c r="R1263" t="b">
        <f t="shared" si="1789"/>
        <v>0</v>
      </c>
      <c r="S1263" t="b">
        <f t="shared" si="1790"/>
        <v>0</v>
      </c>
      <c r="T1263" t="b">
        <f t="shared" si="1791"/>
        <v>0</v>
      </c>
      <c r="U1263" t="b">
        <f t="shared" si="1792"/>
        <v>0</v>
      </c>
      <c r="V1263" t="b">
        <f t="shared" si="1793"/>
        <v>0</v>
      </c>
      <c r="W1263" t="b">
        <f t="shared" si="1794"/>
        <v>1</v>
      </c>
      <c r="X1263" t="b">
        <f t="shared" si="1795"/>
        <v>0</v>
      </c>
      <c r="Y1263" t="b">
        <f t="shared" si="1796"/>
        <v>0</v>
      </c>
      <c r="Z1263" t="b">
        <f t="shared" si="1797"/>
        <v>0</v>
      </c>
      <c r="AA1263" t="b">
        <f t="shared" si="1798"/>
        <v>0</v>
      </c>
      <c r="AB1263" t="b">
        <f t="shared" si="1799"/>
        <v>0</v>
      </c>
      <c r="AC1263" t="b">
        <f t="shared" si="1800"/>
        <v>1</v>
      </c>
      <c r="AD1263" t="b">
        <f t="shared" si="1801"/>
        <v>0</v>
      </c>
      <c r="AE1263" t="b">
        <f t="shared" si="1802"/>
        <v>0</v>
      </c>
      <c r="AF1263" t="b">
        <f t="shared" si="1803"/>
        <v>0</v>
      </c>
      <c r="AG1263" t="b">
        <f t="shared" si="1804"/>
        <v>0</v>
      </c>
      <c r="AH1263" t="b">
        <f t="shared" si="1805"/>
        <v>0</v>
      </c>
      <c r="AI1263" t="b">
        <f t="shared" si="1806"/>
        <v>0</v>
      </c>
      <c r="AJ1263" t="b">
        <f t="shared" si="1807"/>
        <v>0</v>
      </c>
      <c r="AK1263" t="b">
        <f t="shared" si="1808"/>
        <v>0</v>
      </c>
      <c r="AL1263" t="b">
        <f t="shared" si="1809"/>
        <v>0</v>
      </c>
      <c r="AM1263" t="b">
        <f t="shared" si="1810"/>
        <v>0</v>
      </c>
      <c r="AN1263" t="b">
        <f t="shared" si="1811"/>
        <v>0</v>
      </c>
      <c r="AO1263" t="b">
        <f t="shared" si="1812"/>
        <v>0</v>
      </c>
      <c r="AP1263" t="b">
        <f t="shared" si="1813"/>
        <v>0</v>
      </c>
      <c r="AQ1263" t="b">
        <f t="shared" si="1814"/>
        <v>0</v>
      </c>
      <c r="AR1263" t="b">
        <f t="shared" si="1815"/>
        <v>0</v>
      </c>
      <c r="AS1263" t="b">
        <f t="shared" si="1816"/>
        <v>0</v>
      </c>
      <c r="AT1263" t="b">
        <f t="shared" si="1817"/>
        <v>0</v>
      </c>
      <c r="AU1263" t="b">
        <f t="shared" si="1818"/>
        <v>0</v>
      </c>
      <c r="AV1263" t="b">
        <f t="shared" si="1819"/>
        <v>0</v>
      </c>
      <c r="AW1263" t="b">
        <f t="shared" si="1820"/>
        <v>0</v>
      </c>
      <c r="AX1263" t="b">
        <f t="shared" si="1821"/>
        <v>0</v>
      </c>
      <c r="AY1263" t="b">
        <f t="shared" si="1822"/>
        <v>0</v>
      </c>
      <c r="AZ1263" t="b">
        <f t="shared" si="1823"/>
        <v>0</v>
      </c>
      <c r="BA1263" t="b">
        <f t="shared" si="1824"/>
        <v>0</v>
      </c>
      <c r="BB1263" t="b">
        <f t="shared" si="1825"/>
        <v>0</v>
      </c>
      <c r="BC1263" t="b">
        <f t="shared" si="1826"/>
        <v>0</v>
      </c>
      <c r="BD1263" t="b">
        <f t="shared" si="1827"/>
        <v>0</v>
      </c>
      <c r="BE1263" t="b">
        <f t="shared" si="1828"/>
        <v>0</v>
      </c>
      <c r="BF1263" t="b">
        <f t="shared" si="1829"/>
        <v>0</v>
      </c>
      <c r="BG1263" t="b">
        <f t="shared" si="1830"/>
        <v>0</v>
      </c>
      <c r="BH1263" t="b">
        <f t="shared" si="1831"/>
        <v>0</v>
      </c>
      <c r="BI1263" t="b">
        <f t="shared" si="1832"/>
        <v>0</v>
      </c>
      <c r="BJ1263" t="b">
        <f t="shared" si="1833"/>
        <v>0</v>
      </c>
      <c r="BK1263" t="b">
        <f t="shared" si="1834"/>
        <v>0</v>
      </c>
      <c r="BL1263" t="b">
        <f t="shared" si="1835"/>
        <v>0</v>
      </c>
      <c r="BM1263" t="b">
        <f t="shared" si="1836"/>
        <v>0</v>
      </c>
      <c r="BN1263" t="b">
        <f t="shared" si="1837"/>
        <v>0</v>
      </c>
      <c r="BO1263" t="b">
        <f t="shared" si="1838"/>
        <v>0</v>
      </c>
      <c r="BP1263" t="b">
        <f t="shared" si="1839"/>
        <v>0</v>
      </c>
      <c r="BQ1263" t="b">
        <f t="shared" si="1840"/>
        <v>0</v>
      </c>
      <c r="BR1263" t="b">
        <f t="shared" si="1841"/>
        <v>0</v>
      </c>
      <c r="BS1263" t="b">
        <f t="shared" si="1842"/>
        <v>0</v>
      </c>
      <c r="BT1263" t="b">
        <f t="shared" si="1843"/>
        <v>0</v>
      </c>
      <c r="BU1263" t="b">
        <f t="shared" si="1844"/>
        <v>0</v>
      </c>
      <c r="BV1263" t="b">
        <f t="shared" si="1845"/>
        <v>0</v>
      </c>
      <c r="BW1263" t="b">
        <f t="shared" si="1846"/>
        <v>0</v>
      </c>
      <c r="BX1263" t="b">
        <f t="shared" si="1847"/>
        <v>0</v>
      </c>
      <c r="BY1263" t="b">
        <f t="shared" si="1848"/>
        <v>0</v>
      </c>
      <c r="BZ1263" t="b">
        <f t="shared" si="1849"/>
        <v>0</v>
      </c>
      <c r="CA1263" t="b">
        <f t="shared" si="1850"/>
        <v>0</v>
      </c>
      <c r="CB1263" t="b">
        <f t="shared" si="1851"/>
        <v>0</v>
      </c>
      <c r="CC1263" t="b">
        <f t="shared" si="1852"/>
        <v>0</v>
      </c>
      <c r="CD1263" t="b">
        <f t="shared" si="1853"/>
        <v>0</v>
      </c>
      <c r="CE1263" t="b">
        <f t="shared" si="1854"/>
        <v>0</v>
      </c>
      <c r="CF1263" t="b">
        <f t="shared" si="1855"/>
        <v>0</v>
      </c>
      <c r="CG1263" t="b">
        <f t="shared" si="1856"/>
        <v>0</v>
      </c>
      <c r="CH1263" t="b">
        <f t="shared" si="1857"/>
        <v>0</v>
      </c>
      <c r="CI1263" t="b">
        <f t="shared" si="1858"/>
        <v>0</v>
      </c>
      <c r="CJ1263" t="b">
        <f t="shared" si="1859"/>
        <v>0</v>
      </c>
      <c r="CK1263" t="b">
        <f t="shared" si="1860"/>
        <v>0</v>
      </c>
      <c r="CL1263" t="b">
        <f t="shared" si="1861"/>
        <v>0</v>
      </c>
      <c r="CM1263" t="b">
        <f t="shared" si="1862"/>
        <v>0</v>
      </c>
      <c r="CN1263" t="b">
        <f t="shared" si="1863"/>
        <v>0</v>
      </c>
      <c r="CO1263" t="b">
        <f t="shared" si="1864"/>
        <v>0</v>
      </c>
      <c r="CP1263" t="b">
        <f t="shared" si="1865"/>
        <v>0</v>
      </c>
      <c r="CQ1263" t="b">
        <f t="shared" si="1866"/>
        <v>0</v>
      </c>
      <c r="CR1263" t="b">
        <f t="shared" si="1867"/>
        <v>0</v>
      </c>
      <c r="CS1263" t="b">
        <f t="shared" si="1868"/>
        <v>0</v>
      </c>
      <c r="CT1263" t="b">
        <f t="shared" si="1869"/>
        <v>0</v>
      </c>
      <c r="CU1263" t="b">
        <f t="shared" si="1870"/>
        <v>0</v>
      </c>
      <c r="CV1263" t="b">
        <f t="shared" si="1871"/>
        <v>0</v>
      </c>
      <c r="CW1263" t="b">
        <f t="shared" si="1872"/>
        <v>0</v>
      </c>
      <c r="CX1263" t="b">
        <f t="shared" si="1873"/>
        <v>0</v>
      </c>
      <c r="CY1263" t="b">
        <f t="shared" si="1874"/>
        <v>0</v>
      </c>
      <c r="CZ1263" t="b">
        <f t="shared" si="1875"/>
        <v>0</v>
      </c>
      <c r="DA1263" t="b">
        <f t="shared" si="1876"/>
        <v>0</v>
      </c>
      <c r="DB1263" t="b">
        <f t="shared" si="1877"/>
        <v>0</v>
      </c>
      <c r="DC1263" t="b">
        <f t="shared" si="1878"/>
        <v>0</v>
      </c>
      <c r="DD1263" t="b">
        <f t="shared" si="1879"/>
        <v>0</v>
      </c>
    </row>
    <row r="1264" spans="1:108">
      <c r="A1264" t="s">
        <v>3108</v>
      </c>
      <c r="C1264" t="s">
        <v>3109</v>
      </c>
      <c r="E1264" t="s">
        <v>6100</v>
      </c>
      <c r="F1264" t="s">
        <v>6097</v>
      </c>
      <c r="G1264" t="s">
        <v>3097</v>
      </c>
      <c r="H1264" t="s">
        <v>7444</v>
      </c>
      <c r="I1264" t="s">
        <v>7417</v>
      </c>
      <c r="J1264" t="s">
        <v>16</v>
      </c>
      <c r="K1264" t="s">
        <v>16</v>
      </c>
      <c r="L1264" t="s">
        <v>7112</v>
      </c>
      <c r="M1264" t="s">
        <v>221</v>
      </c>
      <c r="N1264" t="s">
        <v>3110</v>
      </c>
      <c r="O1264" t="b">
        <f t="shared" si="1786"/>
        <v>1</v>
      </c>
      <c r="P1264" t="b">
        <f t="shared" si="1787"/>
        <v>1</v>
      </c>
      <c r="Q1264" t="b">
        <f t="shared" si="1788"/>
        <v>1</v>
      </c>
      <c r="R1264" t="b">
        <f t="shared" si="1789"/>
        <v>1</v>
      </c>
      <c r="S1264" t="b">
        <f t="shared" si="1790"/>
        <v>1</v>
      </c>
      <c r="T1264" t="b">
        <f t="shared" si="1791"/>
        <v>0</v>
      </c>
      <c r="U1264" t="b">
        <f t="shared" si="1792"/>
        <v>1</v>
      </c>
      <c r="V1264" t="b">
        <f t="shared" si="1793"/>
        <v>1</v>
      </c>
      <c r="W1264" t="b">
        <f t="shared" si="1794"/>
        <v>0</v>
      </c>
      <c r="X1264" t="b">
        <f t="shared" si="1795"/>
        <v>0</v>
      </c>
      <c r="Y1264" t="b">
        <f t="shared" si="1796"/>
        <v>0</v>
      </c>
      <c r="Z1264" t="b">
        <f t="shared" si="1797"/>
        <v>0</v>
      </c>
      <c r="AA1264" t="b">
        <f t="shared" si="1798"/>
        <v>1</v>
      </c>
      <c r="AB1264" t="b">
        <f t="shared" si="1799"/>
        <v>0</v>
      </c>
      <c r="AC1264" t="b">
        <f t="shared" si="1800"/>
        <v>0</v>
      </c>
      <c r="AD1264" t="b">
        <f t="shared" si="1801"/>
        <v>0</v>
      </c>
      <c r="AE1264" t="b">
        <f t="shared" si="1802"/>
        <v>0</v>
      </c>
      <c r="AF1264" t="b">
        <f t="shared" si="1803"/>
        <v>0</v>
      </c>
      <c r="AG1264" t="b">
        <f t="shared" si="1804"/>
        <v>0</v>
      </c>
      <c r="AH1264" t="b">
        <f t="shared" si="1805"/>
        <v>1</v>
      </c>
      <c r="AI1264" t="b">
        <f t="shared" si="1806"/>
        <v>0</v>
      </c>
      <c r="AJ1264" t="b">
        <f t="shared" si="1807"/>
        <v>0</v>
      </c>
      <c r="AK1264" t="b">
        <f t="shared" si="1808"/>
        <v>0</v>
      </c>
      <c r="AL1264" t="b">
        <f t="shared" si="1809"/>
        <v>0</v>
      </c>
      <c r="AM1264" t="b">
        <f t="shared" si="1810"/>
        <v>0</v>
      </c>
      <c r="AN1264" t="b">
        <f t="shared" si="1811"/>
        <v>0</v>
      </c>
      <c r="AO1264" t="b">
        <f t="shared" si="1812"/>
        <v>0</v>
      </c>
      <c r="AP1264" t="b">
        <f t="shared" si="1813"/>
        <v>0</v>
      </c>
      <c r="AQ1264" t="b">
        <f t="shared" si="1814"/>
        <v>0</v>
      </c>
      <c r="AR1264" t="b">
        <f t="shared" si="1815"/>
        <v>0</v>
      </c>
      <c r="AS1264" t="b">
        <f t="shared" si="1816"/>
        <v>0</v>
      </c>
      <c r="AT1264" t="b">
        <f t="shared" si="1817"/>
        <v>0</v>
      </c>
      <c r="AU1264" t="b">
        <f t="shared" si="1818"/>
        <v>0</v>
      </c>
      <c r="AV1264" t="b">
        <f t="shared" si="1819"/>
        <v>0</v>
      </c>
      <c r="AW1264" t="b">
        <f t="shared" si="1820"/>
        <v>0</v>
      </c>
      <c r="AX1264" t="b">
        <f t="shared" si="1821"/>
        <v>0</v>
      </c>
      <c r="AY1264" t="b">
        <f t="shared" si="1822"/>
        <v>0</v>
      </c>
      <c r="AZ1264" t="b">
        <f t="shared" si="1823"/>
        <v>0</v>
      </c>
      <c r="BA1264" t="b">
        <f t="shared" si="1824"/>
        <v>0</v>
      </c>
      <c r="BB1264" t="b">
        <f t="shared" si="1825"/>
        <v>0</v>
      </c>
      <c r="BC1264" t="b">
        <f t="shared" si="1826"/>
        <v>1</v>
      </c>
      <c r="BD1264" t="b">
        <f t="shared" si="1827"/>
        <v>0</v>
      </c>
      <c r="BE1264" t="b">
        <f t="shared" si="1828"/>
        <v>0</v>
      </c>
      <c r="BF1264" t="b">
        <f t="shared" si="1829"/>
        <v>0</v>
      </c>
      <c r="BG1264" t="b">
        <f t="shared" si="1830"/>
        <v>0</v>
      </c>
      <c r="BH1264" t="b">
        <f t="shared" si="1831"/>
        <v>0</v>
      </c>
      <c r="BI1264" t="b">
        <f t="shared" si="1832"/>
        <v>0</v>
      </c>
      <c r="BJ1264" t="b">
        <f t="shared" si="1833"/>
        <v>0</v>
      </c>
      <c r="BK1264" t="b">
        <f t="shared" si="1834"/>
        <v>0</v>
      </c>
      <c r="BL1264" t="b">
        <f t="shared" si="1835"/>
        <v>1</v>
      </c>
      <c r="BM1264" t="b">
        <f t="shared" si="1836"/>
        <v>0</v>
      </c>
      <c r="BN1264" t="b">
        <f t="shared" si="1837"/>
        <v>0</v>
      </c>
      <c r="BO1264" t="b">
        <f t="shared" si="1838"/>
        <v>1</v>
      </c>
      <c r="BP1264" t="b">
        <f t="shared" si="1839"/>
        <v>0</v>
      </c>
      <c r="BQ1264" t="b">
        <f t="shared" si="1840"/>
        <v>0</v>
      </c>
      <c r="BR1264" t="b">
        <f t="shared" si="1841"/>
        <v>0</v>
      </c>
      <c r="BS1264" t="b">
        <f t="shared" si="1842"/>
        <v>0</v>
      </c>
      <c r="BT1264" t="b">
        <f t="shared" si="1843"/>
        <v>0</v>
      </c>
      <c r="BU1264" t="b">
        <f t="shared" si="1844"/>
        <v>0</v>
      </c>
      <c r="BV1264" t="b">
        <f t="shared" si="1845"/>
        <v>0</v>
      </c>
      <c r="BW1264" t="b">
        <f t="shared" si="1846"/>
        <v>0</v>
      </c>
      <c r="BX1264" t="b">
        <f t="shared" si="1847"/>
        <v>0</v>
      </c>
      <c r="BY1264" t="b">
        <f t="shared" si="1848"/>
        <v>0</v>
      </c>
      <c r="BZ1264" t="b">
        <f t="shared" si="1849"/>
        <v>0</v>
      </c>
      <c r="CA1264" t="b">
        <f t="shared" si="1850"/>
        <v>0</v>
      </c>
      <c r="CB1264" t="b">
        <f t="shared" si="1851"/>
        <v>0</v>
      </c>
      <c r="CC1264" t="b">
        <f t="shared" si="1852"/>
        <v>0</v>
      </c>
      <c r="CD1264" t="b">
        <f t="shared" si="1853"/>
        <v>0</v>
      </c>
      <c r="CE1264" t="b">
        <f t="shared" si="1854"/>
        <v>0</v>
      </c>
      <c r="CF1264" t="b">
        <f t="shared" si="1855"/>
        <v>0</v>
      </c>
      <c r="CG1264" t="b">
        <f t="shared" si="1856"/>
        <v>0</v>
      </c>
      <c r="CH1264" t="b">
        <f t="shared" si="1857"/>
        <v>0</v>
      </c>
      <c r="CI1264" t="b">
        <f t="shared" si="1858"/>
        <v>0</v>
      </c>
      <c r="CJ1264" t="b">
        <f t="shared" si="1859"/>
        <v>0</v>
      </c>
      <c r="CK1264" t="b">
        <f t="shared" si="1860"/>
        <v>0</v>
      </c>
      <c r="CL1264" t="b">
        <f t="shared" si="1861"/>
        <v>0</v>
      </c>
      <c r="CM1264" t="b">
        <f t="shared" si="1862"/>
        <v>0</v>
      </c>
      <c r="CN1264" t="b">
        <f t="shared" si="1863"/>
        <v>0</v>
      </c>
      <c r="CO1264" t="b">
        <f t="shared" si="1864"/>
        <v>0</v>
      </c>
      <c r="CP1264" t="b">
        <f t="shared" si="1865"/>
        <v>0</v>
      </c>
      <c r="CQ1264" t="b">
        <f t="shared" si="1866"/>
        <v>0</v>
      </c>
      <c r="CR1264" t="b">
        <f t="shared" si="1867"/>
        <v>0</v>
      </c>
      <c r="CS1264" t="b">
        <f t="shared" si="1868"/>
        <v>0</v>
      </c>
      <c r="CT1264" t="b">
        <f t="shared" si="1869"/>
        <v>0</v>
      </c>
      <c r="CU1264" t="b">
        <f t="shared" si="1870"/>
        <v>0</v>
      </c>
      <c r="CV1264" t="b">
        <f t="shared" si="1871"/>
        <v>0</v>
      </c>
      <c r="CW1264" t="b">
        <f t="shared" si="1872"/>
        <v>0</v>
      </c>
      <c r="CX1264" t="b">
        <f t="shared" si="1873"/>
        <v>0</v>
      </c>
      <c r="CY1264" t="b">
        <f t="shared" si="1874"/>
        <v>0</v>
      </c>
      <c r="CZ1264" t="b">
        <f t="shared" si="1875"/>
        <v>0</v>
      </c>
      <c r="DA1264" t="b">
        <f t="shared" si="1876"/>
        <v>0</v>
      </c>
      <c r="DB1264" t="b">
        <f t="shared" si="1877"/>
        <v>0</v>
      </c>
      <c r="DC1264" t="b">
        <f t="shared" si="1878"/>
        <v>0</v>
      </c>
      <c r="DD1264" t="b">
        <f t="shared" si="1879"/>
        <v>0</v>
      </c>
    </row>
    <row r="1265" spans="1:108">
      <c r="A1265" s="4" t="s">
        <v>3111</v>
      </c>
      <c r="C1265" t="s">
        <v>3112</v>
      </c>
      <c r="D1265" s="4"/>
      <c r="E1265" s="4" t="s">
        <v>6100</v>
      </c>
      <c r="F1265" t="s">
        <v>6097</v>
      </c>
      <c r="G1265" t="s">
        <v>3097</v>
      </c>
      <c r="H1265" t="s">
        <v>7444</v>
      </c>
      <c r="I1265" t="s">
        <v>7417</v>
      </c>
      <c r="J1265" s="4" t="s">
        <v>113</v>
      </c>
      <c r="K1265" s="4" t="s">
        <v>114</v>
      </c>
      <c r="L1265" s="94" t="s">
        <v>7952</v>
      </c>
      <c r="M1265" s="4" t="s">
        <v>3113</v>
      </c>
      <c r="N1265" s="94" t="s">
        <v>7951</v>
      </c>
      <c r="O1265" s="4" t="b">
        <f t="shared" si="1786"/>
        <v>1</v>
      </c>
      <c r="P1265" s="4" t="b">
        <f t="shared" si="1787"/>
        <v>1</v>
      </c>
      <c r="Q1265" s="4" t="b">
        <f t="shared" si="1788"/>
        <v>1</v>
      </c>
      <c r="R1265" s="4" t="b">
        <f t="shared" si="1789"/>
        <v>1</v>
      </c>
      <c r="S1265" s="4" t="b">
        <f t="shared" si="1790"/>
        <v>1</v>
      </c>
      <c r="T1265" s="4" t="b">
        <f t="shared" si="1791"/>
        <v>1</v>
      </c>
      <c r="U1265" s="4" t="b">
        <f t="shared" si="1792"/>
        <v>1</v>
      </c>
      <c r="V1265" s="4" t="b">
        <f t="shared" si="1793"/>
        <v>1</v>
      </c>
      <c r="W1265" s="4" t="b">
        <f t="shared" si="1794"/>
        <v>1</v>
      </c>
      <c r="X1265" s="4" t="b">
        <f t="shared" si="1795"/>
        <v>1</v>
      </c>
      <c r="Y1265" s="4" t="b">
        <f t="shared" si="1796"/>
        <v>1</v>
      </c>
      <c r="Z1265" s="4" t="b">
        <f t="shared" si="1797"/>
        <v>0</v>
      </c>
      <c r="AA1265" s="4" t="b">
        <f t="shared" si="1798"/>
        <v>1</v>
      </c>
      <c r="AB1265" s="4" t="b">
        <f t="shared" si="1799"/>
        <v>1</v>
      </c>
      <c r="AC1265" s="4" t="b">
        <f t="shared" si="1800"/>
        <v>1</v>
      </c>
      <c r="AD1265" s="4" t="b">
        <f t="shared" si="1801"/>
        <v>0</v>
      </c>
      <c r="AE1265" s="4" t="b">
        <f t="shared" si="1802"/>
        <v>0</v>
      </c>
      <c r="AF1265" s="4" t="b">
        <f t="shared" si="1803"/>
        <v>0</v>
      </c>
      <c r="AG1265" s="4" t="b">
        <f t="shared" si="1804"/>
        <v>1</v>
      </c>
      <c r="AH1265" s="4" t="b">
        <f t="shared" si="1805"/>
        <v>1</v>
      </c>
      <c r="AI1265" s="4" t="b">
        <f t="shared" si="1806"/>
        <v>1</v>
      </c>
      <c r="AJ1265" s="4" t="b">
        <f t="shared" si="1807"/>
        <v>0</v>
      </c>
      <c r="AK1265" s="4" t="b">
        <f t="shared" si="1808"/>
        <v>0</v>
      </c>
      <c r="AL1265" s="4" t="b">
        <f t="shared" si="1809"/>
        <v>0</v>
      </c>
      <c r="AM1265" s="4" t="b">
        <f t="shared" si="1810"/>
        <v>1</v>
      </c>
      <c r="AN1265" s="4" t="b">
        <f t="shared" si="1811"/>
        <v>0</v>
      </c>
      <c r="AO1265" s="4" t="b">
        <f t="shared" si="1812"/>
        <v>0</v>
      </c>
      <c r="AP1265" s="4" t="b">
        <f t="shared" si="1813"/>
        <v>0</v>
      </c>
      <c r="AQ1265" s="4" t="b">
        <f t="shared" si="1814"/>
        <v>0</v>
      </c>
      <c r="AR1265" s="4" t="b">
        <f t="shared" si="1815"/>
        <v>1</v>
      </c>
      <c r="AS1265" s="4" t="b">
        <f t="shared" si="1816"/>
        <v>0</v>
      </c>
      <c r="AT1265" s="4" t="b">
        <f t="shared" si="1817"/>
        <v>1</v>
      </c>
      <c r="AU1265" s="4" t="b">
        <f t="shared" si="1818"/>
        <v>0</v>
      </c>
      <c r="AV1265" s="4" t="b">
        <f t="shared" si="1819"/>
        <v>0</v>
      </c>
      <c r="AW1265" s="4" t="b">
        <f t="shared" si="1820"/>
        <v>0</v>
      </c>
      <c r="AX1265" s="4" t="b">
        <f t="shared" si="1821"/>
        <v>0</v>
      </c>
      <c r="AY1265" s="4" t="b">
        <f t="shared" si="1822"/>
        <v>1</v>
      </c>
      <c r="AZ1265" s="4" t="b">
        <f t="shared" si="1823"/>
        <v>0</v>
      </c>
      <c r="BA1265" s="4" t="b">
        <f t="shared" si="1824"/>
        <v>0</v>
      </c>
      <c r="BB1265" s="4" t="b">
        <f t="shared" si="1825"/>
        <v>0</v>
      </c>
      <c r="BC1265" s="4" t="b">
        <f t="shared" si="1826"/>
        <v>1</v>
      </c>
      <c r="BD1265" s="4" t="b">
        <f t="shared" si="1827"/>
        <v>1</v>
      </c>
      <c r="BE1265" s="4" t="b">
        <f t="shared" si="1828"/>
        <v>0</v>
      </c>
      <c r="BF1265" s="4" t="b">
        <f t="shared" si="1829"/>
        <v>1</v>
      </c>
      <c r="BG1265" s="4" t="b">
        <f t="shared" si="1830"/>
        <v>1</v>
      </c>
      <c r="BH1265" s="4" t="b">
        <f t="shared" si="1831"/>
        <v>0</v>
      </c>
      <c r="BI1265" s="4" t="b">
        <f t="shared" si="1832"/>
        <v>0</v>
      </c>
      <c r="BJ1265" s="4" t="b">
        <f t="shared" si="1833"/>
        <v>0</v>
      </c>
      <c r="BK1265" s="4" t="b">
        <f t="shared" si="1834"/>
        <v>0</v>
      </c>
      <c r="BL1265" s="4" t="b">
        <f t="shared" si="1835"/>
        <v>0</v>
      </c>
      <c r="BM1265" s="4" t="b">
        <f t="shared" si="1836"/>
        <v>0</v>
      </c>
      <c r="BN1265" s="4" t="b">
        <f t="shared" si="1837"/>
        <v>0</v>
      </c>
      <c r="BO1265" s="4" t="b">
        <f t="shared" si="1838"/>
        <v>1</v>
      </c>
      <c r="BP1265" s="4" t="b">
        <f t="shared" si="1839"/>
        <v>0</v>
      </c>
      <c r="BQ1265" s="4" t="b">
        <f t="shared" si="1840"/>
        <v>1</v>
      </c>
      <c r="BR1265" s="4" t="b">
        <f t="shared" si="1841"/>
        <v>1</v>
      </c>
      <c r="BS1265" s="4" t="b">
        <f t="shared" si="1842"/>
        <v>1</v>
      </c>
      <c r="BT1265" s="4" t="b">
        <f t="shared" si="1843"/>
        <v>1</v>
      </c>
      <c r="BU1265" s="4" t="b">
        <f t="shared" si="1844"/>
        <v>0</v>
      </c>
      <c r="BV1265" s="4" t="b">
        <f t="shared" si="1845"/>
        <v>1</v>
      </c>
      <c r="BW1265" s="4" t="b">
        <f t="shared" si="1846"/>
        <v>0</v>
      </c>
      <c r="BX1265" s="4" t="b">
        <f t="shared" si="1847"/>
        <v>0</v>
      </c>
      <c r="BY1265" s="4" t="b">
        <f t="shared" si="1848"/>
        <v>1</v>
      </c>
      <c r="BZ1265" s="4" t="b">
        <f t="shared" si="1849"/>
        <v>0</v>
      </c>
      <c r="CA1265" s="4" t="b">
        <f t="shared" si="1850"/>
        <v>0</v>
      </c>
      <c r="CB1265" s="4" t="b">
        <f t="shared" si="1851"/>
        <v>1</v>
      </c>
      <c r="CC1265" s="4" t="b">
        <f t="shared" si="1852"/>
        <v>1</v>
      </c>
      <c r="CD1265" s="4" t="b">
        <f t="shared" si="1853"/>
        <v>0</v>
      </c>
      <c r="CE1265" s="4" t="b">
        <f t="shared" si="1854"/>
        <v>0</v>
      </c>
      <c r="CF1265" s="4" t="b">
        <f t="shared" si="1855"/>
        <v>1</v>
      </c>
      <c r="CG1265" s="4" t="b">
        <f t="shared" si="1856"/>
        <v>0</v>
      </c>
      <c r="CH1265" s="4" t="b">
        <f t="shared" si="1857"/>
        <v>1</v>
      </c>
      <c r="CI1265" s="4" t="b">
        <f t="shared" si="1858"/>
        <v>0</v>
      </c>
      <c r="CJ1265" s="4" t="b">
        <f t="shared" si="1859"/>
        <v>0</v>
      </c>
      <c r="CK1265" s="4" t="b">
        <f t="shared" si="1860"/>
        <v>1</v>
      </c>
      <c r="CL1265" s="4" t="b">
        <f t="shared" si="1861"/>
        <v>0</v>
      </c>
      <c r="CM1265" s="4" t="b">
        <f t="shared" si="1862"/>
        <v>1</v>
      </c>
      <c r="CN1265" s="4" t="b">
        <f t="shared" si="1863"/>
        <v>0</v>
      </c>
      <c r="CO1265" s="4" t="b">
        <f t="shared" si="1864"/>
        <v>0</v>
      </c>
      <c r="CP1265" s="4" t="b">
        <f t="shared" si="1865"/>
        <v>1</v>
      </c>
      <c r="CQ1265" s="4" t="b">
        <f t="shared" si="1866"/>
        <v>0</v>
      </c>
      <c r="CR1265" s="4" t="b">
        <f t="shared" si="1867"/>
        <v>1</v>
      </c>
      <c r="CS1265" s="4" t="b">
        <f t="shared" si="1868"/>
        <v>0</v>
      </c>
      <c r="CT1265" s="4" t="b">
        <f t="shared" si="1869"/>
        <v>0</v>
      </c>
      <c r="CU1265" s="4" t="b">
        <f t="shared" si="1870"/>
        <v>0</v>
      </c>
      <c r="CV1265" s="4" t="b">
        <f t="shared" si="1871"/>
        <v>0</v>
      </c>
      <c r="CW1265" s="4" t="b">
        <f t="shared" si="1872"/>
        <v>0</v>
      </c>
      <c r="CX1265" s="4" t="b">
        <f t="shared" si="1873"/>
        <v>0</v>
      </c>
      <c r="CY1265" s="4" t="b">
        <f t="shared" si="1874"/>
        <v>0</v>
      </c>
      <c r="CZ1265" s="4" t="b">
        <f t="shared" si="1875"/>
        <v>0</v>
      </c>
      <c r="DA1265" s="4" t="b">
        <f t="shared" si="1876"/>
        <v>0</v>
      </c>
      <c r="DB1265" s="4" t="b">
        <f t="shared" si="1877"/>
        <v>0</v>
      </c>
      <c r="DC1265" s="4" t="b">
        <f t="shared" si="1878"/>
        <v>0</v>
      </c>
      <c r="DD1265" s="4" t="b">
        <f t="shared" si="1879"/>
        <v>0</v>
      </c>
    </row>
    <row r="1266" spans="1:108">
      <c r="A1266" s="4" t="s">
        <v>3126</v>
      </c>
      <c r="C1266" t="s">
        <v>3127</v>
      </c>
      <c r="D1266" s="4"/>
      <c r="E1266" s="4" t="s">
        <v>6100</v>
      </c>
      <c r="F1266" t="s">
        <v>6097</v>
      </c>
      <c r="G1266" t="s">
        <v>3097</v>
      </c>
      <c r="H1266" t="s">
        <v>7444</v>
      </c>
      <c r="I1266" t="s">
        <v>7417</v>
      </c>
      <c r="J1266" s="4" t="s">
        <v>307</v>
      </c>
      <c r="K1266" s="4" t="s">
        <v>143</v>
      </c>
      <c r="L1266" s="88" t="s">
        <v>7631</v>
      </c>
      <c r="M1266" t="s">
        <v>6079</v>
      </c>
      <c r="N1266" s="4" t="s">
        <v>3128</v>
      </c>
      <c r="O1266" s="4" t="b">
        <f t="shared" si="1786"/>
        <v>1</v>
      </c>
      <c r="P1266" s="4" t="b">
        <f t="shared" si="1787"/>
        <v>1</v>
      </c>
      <c r="Q1266" s="4" t="b">
        <f t="shared" si="1788"/>
        <v>1</v>
      </c>
      <c r="R1266" s="4" t="b">
        <f t="shared" si="1789"/>
        <v>0</v>
      </c>
      <c r="S1266" s="4" t="b">
        <f t="shared" si="1790"/>
        <v>1</v>
      </c>
      <c r="T1266" s="4" t="b">
        <f t="shared" si="1791"/>
        <v>1</v>
      </c>
      <c r="U1266" s="4" t="b">
        <f t="shared" si="1792"/>
        <v>1</v>
      </c>
      <c r="V1266" s="4" t="b">
        <f t="shared" si="1793"/>
        <v>0</v>
      </c>
      <c r="W1266" s="4" t="b">
        <f t="shared" si="1794"/>
        <v>0</v>
      </c>
      <c r="X1266" s="4" t="b">
        <f t="shared" si="1795"/>
        <v>1</v>
      </c>
      <c r="Y1266" s="4" t="b">
        <f t="shared" si="1796"/>
        <v>0</v>
      </c>
      <c r="Z1266" s="4" t="b">
        <f t="shared" si="1797"/>
        <v>0</v>
      </c>
      <c r="AA1266" s="4" t="b">
        <f t="shared" si="1798"/>
        <v>0</v>
      </c>
      <c r="AB1266" s="4" t="b">
        <f t="shared" si="1799"/>
        <v>0</v>
      </c>
      <c r="AC1266" s="4" t="b">
        <f t="shared" si="1800"/>
        <v>0</v>
      </c>
      <c r="AD1266" s="4" t="b">
        <f t="shared" si="1801"/>
        <v>0</v>
      </c>
      <c r="AE1266" s="4" t="b">
        <f t="shared" si="1802"/>
        <v>0</v>
      </c>
      <c r="AF1266" s="4" t="b">
        <f t="shared" si="1803"/>
        <v>0</v>
      </c>
      <c r="AG1266" s="4" t="b">
        <f t="shared" si="1804"/>
        <v>0</v>
      </c>
      <c r="AH1266" s="4" t="b">
        <f t="shared" si="1805"/>
        <v>0</v>
      </c>
      <c r="AI1266" s="4" t="b">
        <f t="shared" si="1806"/>
        <v>1</v>
      </c>
      <c r="AJ1266" s="4" t="b">
        <f t="shared" si="1807"/>
        <v>0</v>
      </c>
      <c r="AK1266" s="4" t="b">
        <f t="shared" si="1808"/>
        <v>0</v>
      </c>
      <c r="AL1266" s="4" t="b">
        <f t="shared" si="1809"/>
        <v>1</v>
      </c>
      <c r="AM1266" s="4" t="b">
        <f t="shared" si="1810"/>
        <v>0</v>
      </c>
      <c r="AN1266" s="4" t="b">
        <f t="shared" si="1811"/>
        <v>0</v>
      </c>
      <c r="AO1266" s="4" t="b">
        <f t="shared" si="1812"/>
        <v>0</v>
      </c>
      <c r="AP1266" s="4" t="b">
        <f t="shared" si="1813"/>
        <v>0</v>
      </c>
      <c r="AQ1266" s="4" t="b">
        <f t="shared" si="1814"/>
        <v>0</v>
      </c>
      <c r="AR1266" s="4" t="b">
        <f t="shared" si="1815"/>
        <v>0</v>
      </c>
      <c r="AS1266" s="4" t="b">
        <f t="shared" si="1816"/>
        <v>0</v>
      </c>
      <c r="AT1266" s="4" t="b">
        <f t="shared" si="1817"/>
        <v>0</v>
      </c>
      <c r="AU1266" s="4" t="b">
        <f t="shared" si="1818"/>
        <v>0</v>
      </c>
      <c r="AV1266" s="4" t="b">
        <f t="shared" si="1819"/>
        <v>0</v>
      </c>
      <c r="AW1266" s="4" t="b">
        <f t="shared" si="1820"/>
        <v>0</v>
      </c>
      <c r="AX1266" s="4" t="b">
        <f t="shared" si="1821"/>
        <v>0</v>
      </c>
      <c r="AY1266" s="4" t="b">
        <f t="shared" si="1822"/>
        <v>0</v>
      </c>
      <c r="AZ1266" s="4" t="b">
        <f t="shared" si="1823"/>
        <v>0</v>
      </c>
      <c r="BA1266" s="4" t="b">
        <f t="shared" si="1824"/>
        <v>0</v>
      </c>
      <c r="BB1266" s="4" t="b">
        <f t="shared" si="1825"/>
        <v>0</v>
      </c>
      <c r="BC1266" s="4" t="b">
        <f t="shared" si="1826"/>
        <v>0</v>
      </c>
      <c r="BD1266" s="4" t="b">
        <f t="shared" si="1827"/>
        <v>0</v>
      </c>
      <c r="BE1266" s="4" t="b">
        <f t="shared" si="1828"/>
        <v>0</v>
      </c>
      <c r="BF1266" s="4" t="b">
        <f t="shared" si="1829"/>
        <v>0</v>
      </c>
      <c r="BG1266" s="4" t="b">
        <f t="shared" si="1830"/>
        <v>0</v>
      </c>
      <c r="BH1266" s="4" t="b">
        <f t="shared" si="1831"/>
        <v>0</v>
      </c>
      <c r="BI1266" s="4" t="b">
        <f t="shared" si="1832"/>
        <v>0</v>
      </c>
      <c r="BJ1266" s="4" t="b">
        <f t="shared" si="1833"/>
        <v>0</v>
      </c>
      <c r="BK1266" s="4" t="b">
        <f t="shared" si="1834"/>
        <v>0</v>
      </c>
      <c r="BL1266" s="4" t="b">
        <f t="shared" si="1835"/>
        <v>0</v>
      </c>
      <c r="BM1266" s="4" t="b">
        <f t="shared" si="1836"/>
        <v>0</v>
      </c>
      <c r="BN1266" s="4" t="b">
        <f t="shared" si="1837"/>
        <v>0</v>
      </c>
      <c r="BO1266" s="4" t="b">
        <f t="shared" si="1838"/>
        <v>0</v>
      </c>
      <c r="BP1266" s="4" t="b">
        <f t="shared" si="1839"/>
        <v>0</v>
      </c>
      <c r="BQ1266" s="4" t="b">
        <f t="shared" si="1840"/>
        <v>1</v>
      </c>
      <c r="BR1266" s="4" t="b">
        <f t="shared" si="1841"/>
        <v>0</v>
      </c>
      <c r="BS1266" s="4" t="b">
        <f t="shared" si="1842"/>
        <v>1</v>
      </c>
      <c r="BT1266" s="4" t="b">
        <f t="shared" si="1843"/>
        <v>0</v>
      </c>
      <c r="BU1266" s="4" t="b">
        <f t="shared" si="1844"/>
        <v>0</v>
      </c>
      <c r="BV1266" s="4" t="b">
        <f t="shared" si="1845"/>
        <v>1</v>
      </c>
      <c r="BW1266" s="4" t="b">
        <f t="shared" si="1846"/>
        <v>0</v>
      </c>
      <c r="BX1266" s="4" t="b">
        <f t="shared" si="1847"/>
        <v>0</v>
      </c>
      <c r="BY1266" s="4" t="b">
        <f t="shared" si="1848"/>
        <v>0</v>
      </c>
      <c r="BZ1266" s="4" t="b">
        <f t="shared" si="1849"/>
        <v>0</v>
      </c>
      <c r="CA1266" s="4" t="b">
        <f t="shared" si="1850"/>
        <v>0</v>
      </c>
      <c r="CB1266" s="4" t="b">
        <f t="shared" si="1851"/>
        <v>0</v>
      </c>
      <c r="CC1266" s="4" t="b">
        <f t="shared" si="1852"/>
        <v>0</v>
      </c>
      <c r="CD1266" s="4" t="b">
        <f t="shared" si="1853"/>
        <v>0</v>
      </c>
      <c r="CE1266" s="4" t="b">
        <f t="shared" si="1854"/>
        <v>0</v>
      </c>
      <c r="CF1266" s="4" t="b">
        <f t="shared" si="1855"/>
        <v>0</v>
      </c>
      <c r="CG1266" s="4" t="b">
        <f t="shared" si="1856"/>
        <v>0</v>
      </c>
      <c r="CH1266" s="4" t="b">
        <f t="shared" si="1857"/>
        <v>0</v>
      </c>
      <c r="CI1266" s="4" t="b">
        <f t="shared" si="1858"/>
        <v>0</v>
      </c>
      <c r="CJ1266" s="4" t="b">
        <f t="shared" si="1859"/>
        <v>0</v>
      </c>
      <c r="CK1266" s="4" t="b">
        <f t="shared" si="1860"/>
        <v>0</v>
      </c>
      <c r="CL1266" s="4" t="b">
        <f t="shared" si="1861"/>
        <v>0</v>
      </c>
      <c r="CM1266" s="4" t="b">
        <f t="shared" si="1862"/>
        <v>0</v>
      </c>
      <c r="CN1266" s="4" t="b">
        <f t="shared" si="1863"/>
        <v>0</v>
      </c>
      <c r="CO1266" s="4" t="b">
        <f t="shared" si="1864"/>
        <v>0</v>
      </c>
      <c r="CP1266" s="4" t="b">
        <f t="shared" si="1865"/>
        <v>0</v>
      </c>
      <c r="CQ1266" s="4" t="b">
        <f t="shared" si="1866"/>
        <v>0</v>
      </c>
      <c r="CR1266" s="4" t="b">
        <f t="shared" si="1867"/>
        <v>0</v>
      </c>
      <c r="CS1266" s="4" t="b">
        <f t="shared" si="1868"/>
        <v>0</v>
      </c>
      <c r="CT1266" s="4" t="b">
        <f t="shared" si="1869"/>
        <v>0</v>
      </c>
      <c r="CU1266" s="4" t="b">
        <f t="shared" si="1870"/>
        <v>0</v>
      </c>
      <c r="CV1266" s="4" t="b">
        <f t="shared" si="1871"/>
        <v>0</v>
      </c>
      <c r="CW1266" s="4" t="b">
        <f t="shared" si="1872"/>
        <v>0</v>
      </c>
      <c r="CX1266" s="4" t="b">
        <f t="shared" si="1873"/>
        <v>0</v>
      </c>
      <c r="CY1266" s="4" t="b">
        <f t="shared" si="1874"/>
        <v>1</v>
      </c>
      <c r="CZ1266" s="4" t="b">
        <f t="shared" si="1875"/>
        <v>0</v>
      </c>
      <c r="DA1266" s="4" t="b">
        <f t="shared" si="1876"/>
        <v>0</v>
      </c>
      <c r="DB1266" s="4" t="b">
        <f t="shared" si="1877"/>
        <v>0</v>
      </c>
      <c r="DC1266" s="4" t="b">
        <f t="shared" si="1878"/>
        <v>0</v>
      </c>
      <c r="DD1266" s="4" t="b">
        <f t="shared" si="1879"/>
        <v>0</v>
      </c>
    </row>
    <row r="1267" spans="1:108">
      <c r="A1267" t="s">
        <v>3139</v>
      </c>
      <c r="C1267" t="s">
        <v>3140</v>
      </c>
      <c r="E1267" t="s">
        <v>6100</v>
      </c>
      <c r="F1267" t="s">
        <v>6097</v>
      </c>
      <c r="G1267" t="s">
        <v>3097</v>
      </c>
      <c r="H1267" t="s">
        <v>7444</v>
      </c>
      <c r="I1267" t="s">
        <v>7417</v>
      </c>
      <c r="J1267" t="s">
        <v>362</v>
      </c>
      <c r="K1267" t="s">
        <v>136</v>
      </c>
      <c r="L1267" t="s">
        <v>7954</v>
      </c>
      <c r="M1267" t="s">
        <v>6079</v>
      </c>
      <c r="N1267" t="s">
        <v>7953</v>
      </c>
      <c r="O1267" t="b">
        <f t="shared" si="1786"/>
        <v>1</v>
      </c>
      <c r="P1267" t="b">
        <f t="shared" si="1787"/>
        <v>1</v>
      </c>
      <c r="Q1267" t="b">
        <f t="shared" si="1788"/>
        <v>0</v>
      </c>
      <c r="R1267" t="b">
        <f t="shared" si="1789"/>
        <v>0</v>
      </c>
      <c r="S1267" t="b">
        <f t="shared" si="1790"/>
        <v>0</v>
      </c>
      <c r="T1267" t="b">
        <f t="shared" si="1791"/>
        <v>0</v>
      </c>
      <c r="U1267" t="b">
        <f t="shared" si="1792"/>
        <v>0</v>
      </c>
      <c r="V1267" t="b">
        <f t="shared" si="1793"/>
        <v>0</v>
      </c>
      <c r="W1267" t="b">
        <f t="shared" si="1794"/>
        <v>0</v>
      </c>
      <c r="X1267" t="b">
        <f t="shared" si="1795"/>
        <v>1</v>
      </c>
      <c r="Y1267" t="b">
        <f t="shared" si="1796"/>
        <v>1</v>
      </c>
      <c r="Z1267" t="b">
        <f t="shared" si="1797"/>
        <v>0</v>
      </c>
      <c r="AA1267" t="b">
        <f t="shared" si="1798"/>
        <v>0</v>
      </c>
      <c r="AB1267" t="b">
        <f t="shared" si="1799"/>
        <v>0</v>
      </c>
      <c r="AC1267" t="b">
        <f t="shared" si="1800"/>
        <v>0</v>
      </c>
      <c r="AD1267" t="b">
        <f t="shared" si="1801"/>
        <v>0</v>
      </c>
      <c r="AE1267" t="b">
        <f t="shared" si="1802"/>
        <v>0</v>
      </c>
      <c r="AF1267" t="b">
        <f t="shared" si="1803"/>
        <v>0</v>
      </c>
      <c r="AG1267" t="b">
        <f t="shared" si="1804"/>
        <v>1</v>
      </c>
      <c r="AH1267" t="b">
        <f t="shared" si="1805"/>
        <v>0</v>
      </c>
      <c r="AI1267" t="b">
        <f t="shared" si="1806"/>
        <v>0</v>
      </c>
      <c r="AJ1267" t="b">
        <f t="shared" si="1807"/>
        <v>0</v>
      </c>
      <c r="AK1267" t="b">
        <f t="shared" si="1808"/>
        <v>0</v>
      </c>
      <c r="AL1267" t="b">
        <f t="shared" si="1809"/>
        <v>0</v>
      </c>
      <c r="AM1267" t="b">
        <f t="shared" si="1810"/>
        <v>0</v>
      </c>
      <c r="AN1267" t="b">
        <f t="shared" si="1811"/>
        <v>0</v>
      </c>
      <c r="AO1267" t="b">
        <f t="shared" si="1812"/>
        <v>0</v>
      </c>
      <c r="AP1267" t="b">
        <f t="shared" si="1813"/>
        <v>0</v>
      </c>
      <c r="AQ1267" t="b">
        <f t="shared" si="1814"/>
        <v>0</v>
      </c>
      <c r="AR1267" t="b">
        <f t="shared" si="1815"/>
        <v>0</v>
      </c>
      <c r="AS1267" t="b">
        <f t="shared" si="1816"/>
        <v>0</v>
      </c>
      <c r="AT1267" t="b">
        <f t="shared" si="1817"/>
        <v>0</v>
      </c>
      <c r="AU1267" t="b">
        <f t="shared" si="1818"/>
        <v>0</v>
      </c>
      <c r="AV1267" t="b">
        <f t="shared" si="1819"/>
        <v>0</v>
      </c>
      <c r="AW1267" t="b">
        <f t="shared" si="1820"/>
        <v>0</v>
      </c>
      <c r="AX1267" t="b">
        <f t="shared" si="1821"/>
        <v>0</v>
      </c>
      <c r="AY1267" t="b">
        <f t="shared" si="1822"/>
        <v>0</v>
      </c>
      <c r="AZ1267" t="b">
        <f t="shared" si="1823"/>
        <v>0</v>
      </c>
      <c r="BA1267" t="b">
        <f t="shared" si="1824"/>
        <v>0</v>
      </c>
      <c r="BB1267" t="b">
        <f t="shared" si="1825"/>
        <v>0</v>
      </c>
      <c r="BC1267" t="b">
        <f t="shared" si="1826"/>
        <v>0</v>
      </c>
      <c r="BD1267" t="b">
        <f t="shared" si="1827"/>
        <v>0</v>
      </c>
      <c r="BE1267" t="b">
        <f t="shared" si="1828"/>
        <v>0</v>
      </c>
      <c r="BF1267" t="b">
        <f t="shared" si="1829"/>
        <v>0</v>
      </c>
      <c r="BG1267" t="b">
        <f t="shared" si="1830"/>
        <v>0</v>
      </c>
      <c r="BH1267" t="b">
        <f t="shared" si="1831"/>
        <v>0</v>
      </c>
      <c r="BI1267" t="b">
        <f t="shared" si="1832"/>
        <v>0</v>
      </c>
      <c r="BJ1267" t="b">
        <f t="shared" si="1833"/>
        <v>0</v>
      </c>
      <c r="BK1267" t="b">
        <f t="shared" si="1834"/>
        <v>0</v>
      </c>
      <c r="BL1267" t="b">
        <f t="shared" si="1835"/>
        <v>0</v>
      </c>
      <c r="BM1267" t="b">
        <f t="shared" si="1836"/>
        <v>0</v>
      </c>
      <c r="BN1267" t="b">
        <f t="shared" si="1837"/>
        <v>0</v>
      </c>
      <c r="BO1267" t="b">
        <f t="shared" si="1838"/>
        <v>0</v>
      </c>
      <c r="BP1267" t="b">
        <f t="shared" si="1839"/>
        <v>0</v>
      </c>
      <c r="BQ1267" t="b">
        <f t="shared" si="1840"/>
        <v>0</v>
      </c>
      <c r="BR1267" t="b">
        <f t="shared" si="1841"/>
        <v>0</v>
      </c>
      <c r="BS1267" t="b">
        <f t="shared" si="1842"/>
        <v>0</v>
      </c>
      <c r="BT1267" t="b">
        <f t="shared" si="1843"/>
        <v>0</v>
      </c>
      <c r="BU1267" t="b">
        <f t="shared" si="1844"/>
        <v>0</v>
      </c>
      <c r="BV1267" t="b">
        <f t="shared" si="1845"/>
        <v>0</v>
      </c>
      <c r="BW1267" t="b">
        <f t="shared" si="1846"/>
        <v>0</v>
      </c>
      <c r="BX1267" t="b">
        <f t="shared" si="1847"/>
        <v>0</v>
      </c>
      <c r="BY1267" t="b">
        <f t="shared" si="1848"/>
        <v>0</v>
      </c>
      <c r="BZ1267" t="b">
        <f t="shared" si="1849"/>
        <v>0</v>
      </c>
      <c r="CA1267" t="b">
        <f t="shared" si="1850"/>
        <v>0</v>
      </c>
      <c r="CB1267" t="b">
        <f t="shared" si="1851"/>
        <v>0</v>
      </c>
      <c r="CC1267" t="b">
        <f t="shared" si="1852"/>
        <v>0</v>
      </c>
      <c r="CD1267" t="b">
        <f t="shared" si="1853"/>
        <v>1</v>
      </c>
      <c r="CE1267" t="b">
        <f t="shared" si="1854"/>
        <v>0</v>
      </c>
      <c r="CF1267" t="b">
        <f t="shared" si="1855"/>
        <v>0</v>
      </c>
      <c r="CG1267" t="b">
        <f t="shared" si="1856"/>
        <v>0</v>
      </c>
      <c r="CH1267" t="b">
        <f t="shared" si="1857"/>
        <v>0</v>
      </c>
      <c r="CI1267" t="b">
        <f t="shared" si="1858"/>
        <v>0</v>
      </c>
      <c r="CJ1267" t="b">
        <f t="shared" si="1859"/>
        <v>0</v>
      </c>
      <c r="CK1267" t="b">
        <f t="shared" si="1860"/>
        <v>0</v>
      </c>
      <c r="CL1267" t="b">
        <f t="shared" si="1861"/>
        <v>0</v>
      </c>
      <c r="CM1267" t="b">
        <f t="shared" si="1862"/>
        <v>0</v>
      </c>
      <c r="CN1267" t="b">
        <f t="shared" si="1863"/>
        <v>0</v>
      </c>
      <c r="CO1267" t="b">
        <f t="shared" si="1864"/>
        <v>0</v>
      </c>
      <c r="CP1267" t="b">
        <f t="shared" si="1865"/>
        <v>0</v>
      </c>
      <c r="CQ1267" t="b">
        <f t="shared" si="1866"/>
        <v>0</v>
      </c>
      <c r="CR1267" t="b">
        <f t="shared" si="1867"/>
        <v>0</v>
      </c>
      <c r="CS1267" t="b">
        <f t="shared" si="1868"/>
        <v>0</v>
      </c>
      <c r="CT1267" t="b">
        <f t="shared" si="1869"/>
        <v>0</v>
      </c>
      <c r="CU1267" t="b">
        <f t="shared" si="1870"/>
        <v>0</v>
      </c>
      <c r="CV1267" t="b">
        <f t="shared" si="1871"/>
        <v>0</v>
      </c>
      <c r="CW1267" t="b">
        <f t="shared" si="1872"/>
        <v>0</v>
      </c>
      <c r="CX1267" t="b">
        <f t="shared" si="1873"/>
        <v>0</v>
      </c>
      <c r="CY1267" t="b">
        <f t="shared" si="1874"/>
        <v>0</v>
      </c>
      <c r="CZ1267" t="b">
        <f t="shared" si="1875"/>
        <v>0</v>
      </c>
      <c r="DA1267" t="b">
        <f t="shared" si="1876"/>
        <v>0</v>
      </c>
      <c r="DB1267" t="b">
        <f t="shared" si="1877"/>
        <v>0</v>
      </c>
      <c r="DC1267" t="b">
        <f t="shared" si="1878"/>
        <v>0</v>
      </c>
      <c r="DD1267" t="b">
        <f t="shared" si="1879"/>
        <v>0</v>
      </c>
    </row>
    <row r="1268" spans="1:108">
      <c r="A1268" s="4" t="s">
        <v>3141</v>
      </c>
      <c r="C1268" t="s">
        <v>3140</v>
      </c>
      <c r="D1268" s="4"/>
      <c r="E1268" t="s">
        <v>6100</v>
      </c>
      <c r="F1268" t="s">
        <v>6097</v>
      </c>
      <c r="G1268" t="s">
        <v>3097</v>
      </c>
      <c r="H1268" t="s">
        <v>7444</v>
      </c>
      <c r="I1268" t="s">
        <v>7417</v>
      </c>
      <c r="J1268" s="4" t="s">
        <v>139</v>
      </c>
      <c r="K1268" s="4" t="s">
        <v>139</v>
      </c>
      <c r="L1268" s="94" t="s">
        <v>7956</v>
      </c>
      <c r="M1268" t="s">
        <v>6079</v>
      </c>
      <c r="N1268" s="94" t="s">
        <v>7955</v>
      </c>
      <c r="O1268" s="4" t="b">
        <f t="shared" si="1786"/>
        <v>1</v>
      </c>
      <c r="P1268" s="4" t="b">
        <f t="shared" si="1787"/>
        <v>1</v>
      </c>
      <c r="Q1268" s="4" t="b">
        <f t="shared" si="1788"/>
        <v>1</v>
      </c>
      <c r="R1268" s="4" t="b">
        <f t="shared" si="1789"/>
        <v>0</v>
      </c>
      <c r="S1268" s="4" t="b">
        <f t="shared" si="1790"/>
        <v>1</v>
      </c>
      <c r="T1268" s="4" t="b">
        <f t="shared" si="1791"/>
        <v>1</v>
      </c>
      <c r="U1268" s="4" t="b">
        <f t="shared" si="1792"/>
        <v>1</v>
      </c>
      <c r="V1268" s="4" t="b">
        <f t="shared" si="1793"/>
        <v>1</v>
      </c>
      <c r="W1268" s="4" t="b">
        <f t="shared" si="1794"/>
        <v>1</v>
      </c>
      <c r="X1268" s="4" t="b">
        <f t="shared" si="1795"/>
        <v>0</v>
      </c>
      <c r="Y1268" s="4" t="b">
        <f t="shared" si="1796"/>
        <v>1</v>
      </c>
      <c r="Z1268" s="4" t="b">
        <f t="shared" si="1797"/>
        <v>0</v>
      </c>
      <c r="AA1268" s="4" t="b">
        <f t="shared" si="1798"/>
        <v>1</v>
      </c>
      <c r="AB1268" s="4" t="b">
        <f t="shared" si="1799"/>
        <v>1</v>
      </c>
      <c r="AC1268" s="4" t="b">
        <f t="shared" si="1800"/>
        <v>1</v>
      </c>
      <c r="AD1268" s="4" t="b">
        <f t="shared" si="1801"/>
        <v>0</v>
      </c>
      <c r="AE1268" s="4" t="b">
        <f t="shared" si="1802"/>
        <v>0</v>
      </c>
      <c r="AF1268" s="4" t="b">
        <f t="shared" si="1803"/>
        <v>0</v>
      </c>
      <c r="AG1268" s="4" t="b">
        <f t="shared" si="1804"/>
        <v>1</v>
      </c>
      <c r="AH1268" s="4" t="b">
        <f t="shared" si="1805"/>
        <v>1</v>
      </c>
      <c r="AI1268" s="4" t="b">
        <f t="shared" si="1806"/>
        <v>1</v>
      </c>
      <c r="AJ1268" s="4" t="b">
        <f t="shared" si="1807"/>
        <v>0</v>
      </c>
      <c r="AK1268" s="4" t="b">
        <f t="shared" si="1808"/>
        <v>0</v>
      </c>
      <c r="AL1268" s="4" t="b">
        <f t="shared" si="1809"/>
        <v>0</v>
      </c>
      <c r="AM1268" s="4" t="b">
        <f t="shared" si="1810"/>
        <v>0</v>
      </c>
      <c r="AN1268" s="4" t="b">
        <f t="shared" si="1811"/>
        <v>0</v>
      </c>
      <c r="AO1268" s="4" t="b">
        <f t="shared" si="1812"/>
        <v>0</v>
      </c>
      <c r="AP1268" s="4" t="b">
        <f t="shared" si="1813"/>
        <v>0</v>
      </c>
      <c r="AQ1268" s="4" t="b">
        <f t="shared" si="1814"/>
        <v>0</v>
      </c>
      <c r="AR1268" s="4" t="b">
        <f t="shared" si="1815"/>
        <v>0</v>
      </c>
      <c r="AS1268" s="4" t="b">
        <f t="shared" si="1816"/>
        <v>0</v>
      </c>
      <c r="AT1268" s="4" t="b">
        <f t="shared" si="1817"/>
        <v>0</v>
      </c>
      <c r="AU1268" s="4" t="b">
        <f t="shared" si="1818"/>
        <v>0</v>
      </c>
      <c r="AV1268" s="4" t="b">
        <f t="shared" si="1819"/>
        <v>0</v>
      </c>
      <c r="AW1268" s="4" t="b">
        <f t="shared" si="1820"/>
        <v>1</v>
      </c>
      <c r="AX1268" s="4" t="b">
        <f t="shared" si="1821"/>
        <v>0</v>
      </c>
      <c r="AY1268" s="4" t="b">
        <f t="shared" si="1822"/>
        <v>0</v>
      </c>
      <c r="AZ1268" s="4" t="b">
        <f t="shared" si="1823"/>
        <v>0</v>
      </c>
      <c r="BA1268" s="4" t="b">
        <f t="shared" si="1824"/>
        <v>0</v>
      </c>
      <c r="BB1268" s="4" t="b">
        <f t="shared" si="1825"/>
        <v>0</v>
      </c>
      <c r="BC1268" s="4" t="b">
        <f t="shared" si="1826"/>
        <v>0</v>
      </c>
      <c r="BD1268" s="4" t="b">
        <f t="shared" si="1827"/>
        <v>0</v>
      </c>
      <c r="BE1268" s="4" t="b">
        <f t="shared" si="1828"/>
        <v>0</v>
      </c>
      <c r="BF1268" s="4" t="b">
        <f t="shared" si="1829"/>
        <v>0</v>
      </c>
      <c r="BG1268" s="4" t="b">
        <f t="shared" si="1830"/>
        <v>1</v>
      </c>
      <c r="BH1268" s="4" t="b">
        <f t="shared" si="1831"/>
        <v>1</v>
      </c>
      <c r="BI1268" s="4" t="b">
        <f t="shared" si="1832"/>
        <v>0</v>
      </c>
      <c r="BJ1268" s="4" t="b">
        <f t="shared" si="1833"/>
        <v>0</v>
      </c>
      <c r="BK1268" s="4" t="b">
        <f t="shared" si="1834"/>
        <v>0</v>
      </c>
      <c r="BL1268" s="4" t="b">
        <f t="shared" si="1835"/>
        <v>1</v>
      </c>
      <c r="BM1268" s="4" t="b">
        <f t="shared" si="1836"/>
        <v>0</v>
      </c>
      <c r="BN1268" s="4" t="b">
        <f t="shared" si="1837"/>
        <v>1</v>
      </c>
      <c r="BO1268" s="4" t="b">
        <f t="shared" si="1838"/>
        <v>0</v>
      </c>
      <c r="BP1268" s="4" t="b">
        <f t="shared" si="1839"/>
        <v>1</v>
      </c>
      <c r="BQ1268" s="4" t="b">
        <f t="shared" si="1840"/>
        <v>1</v>
      </c>
      <c r="BR1268" s="4" t="b">
        <f t="shared" si="1841"/>
        <v>0</v>
      </c>
      <c r="BS1268" s="4" t="b">
        <f t="shared" si="1842"/>
        <v>1</v>
      </c>
      <c r="BT1268" s="4" t="b">
        <f t="shared" si="1843"/>
        <v>0</v>
      </c>
      <c r="BU1268" s="4" t="b">
        <f t="shared" si="1844"/>
        <v>0</v>
      </c>
      <c r="BV1268" s="4" t="b">
        <f t="shared" si="1845"/>
        <v>1</v>
      </c>
      <c r="BW1268" s="4" t="b">
        <f t="shared" si="1846"/>
        <v>0</v>
      </c>
      <c r="BX1268" s="4" t="b">
        <f t="shared" si="1847"/>
        <v>0</v>
      </c>
      <c r="BY1268" s="4" t="b">
        <f t="shared" si="1848"/>
        <v>1</v>
      </c>
      <c r="BZ1268" s="4" t="b">
        <f t="shared" si="1849"/>
        <v>0</v>
      </c>
      <c r="CA1268" s="4" t="b">
        <f t="shared" si="1850"/>
        <v>0</v>
      </c>
      <c r="CB1268" s="4" t="b">
        <f t="shared" si="1851"/>
        <v>1</v>
      </c>
      <c r="CC1268" s="4" t="b">
        <f t="shared" si="1852"/>
        <v>0</v>
      </c>
      <c r="CD1268" s="4" t="b">
        <f t="shared" si="1853"/>
        <v>0</v>
      </c>
      <c r="CE1268" s="4" t="b">
        <f t="shared" si="1854"/>
        <v>1</v>
      </c>
      <c r="CF1268" s="4" t="b">
        <f t="shared" si="1855"/>
        <v>1</v>
      </c>
      <c r="CG1268" s="4" t="b">
        <f t="shared" si="1856"/>
        <v>1</v>
      </c>
      <c r="CH1268" s="4" t="b">
        <f t="shared" si="1857"/>
        <v>1</v>
      </c>
      <c r="CI1268" s="4" t="b">
        <f t="shared" si="1858"/>
        <v>0</v>
      </c>
      <c r="CJ1268" s="4" t="b">
        <f t="shared" si="1859"/>
        <v>0</v>
      </c>
      <c r="CK1268" s="4" t="b">
        <f t="shared" si="1860"/>
        <v>1</v>
      </c>
      <c r="CL1268" s="4" t="b">
        <f t="shared" si="1861"/>
        <v>0</v>
      </c>
      <c r="CM1268" s="4" t="b">
        <f t="shared" si="1862"/>
        <v>0</v>
      </c>
      <c r="CN1268" s="4" t="b">
        <f t="shared" si="1863"/>
        <v>0</v>
      </c>
      <c r="CO1268" s="4" t="b">
        <f t="shared" si="1864"/>
        <v>0</v>
      </c>
      <c r="CP1268" s="4" t="b">
        <f t="shared" si="1865"/>
        <v>0</v>
      </c>
      <c r="CQ1268" s="4" t="b">
        <f t="shared" si="1866"/>
        <v>1</v>
      </c>
      <c r="CR1268" s="4" t="b">
        <f t="shared" si="1867"/>
        <v>0</v>
      </c>
      <c r="CS1268" s="4" t="b">
        <f t="shared" si="1868"/>
        <v>0</v>
      </c>
      <c r="CT1268" s="4" t="b">
        <f t="shared" si="1869"/>
        <v>0</v>
      </c>
      <c r="CU1268" s="4" t="b">
        <f t="shared" si="1870"/>
        <v>0</v>
      </c>
      <c r="CV1268" s="4" t="b">
        <f t="shared" si="1871"/>
        <v>0</v>
      </c>
      <c r="CW1268" s="4" t="b">
        <f t="shared" si="1872"/>
        <v>0</v>
      </c>
      <c r="CX1268" s="4" t="b">
        <f t="shared" si="1873"/>
        <v>0</v>
      </c>
      <c r="CY1268" s="4" t="b">
        <f t="shared" si="1874"/>
        <v>0</v>
      </c>
      <c r="CZ1268" s="4" t="b">
        <f t="shared" si="1875"/>
        <v>0</v>
      </c>
      <c r="DA1268" s="4" t="b">
        <f t="shared" si="1876"/>
        <v>0</v>
      </c>
      <c r="DB1268" s="4" t="b">
        <f t="shared" si="1877"/>
        <v>0</v>
      </c>
      <c r="DC1268" s="4" t="b">
        <f t="shared" si="1878"/>
        <v>0</v>
      </c>
      <c r="DD1268" s="4" t="b">
        <f t="shared" si="1879"/>
        <v>0</v>
      </c>
    </row>
    <row r="1269" spans="1:108">
      <c r="A1269" t="s">
        <v>3142</v>
      </c>
      <c r="C1269" t="s">
        <v>3140</v>
      </c>
      <c r="E1269" t="s">
        <v>6100</v>
      </c>
      <c r="F1269" t="s">
        <v>6097</v>
      </c>
      <c r="G1269" t="s">
        <v>3097</v>
      </c>
      <c r="H1269" t="s">
        <v>7444</v>
      </c>
      <c r="I1269" t="s">
        <v>7417</v>
      </c>
      <c r="J1269" t="s">
        <v>119</v>
      </c>
      <c r="K1269" t="s">
        <v>109</v>
      </c>
      <c r="L1269" t="s">
        <v>7121</v>
      </c>
      <c r="M1269" t="s">
        <v>6079</v>
      </c>
      <c r="N1269" t="s">
        <v>3143</v>
      </c>
      <c r="O1269" t="b">
        <f t="shared" si="1786"/>
        <v>1</v>
      </c>
      <c r="P1269" t="b">
        <f t="shared" si="1787"/>
        <v>1</v>
      </c>
      <c r="Q1269" t="b">
        <f t="shared" si="1788"/>
        <v>1</v>
      </c>
      <c r="R1269" t="b">
        <f t="shared" si="1789"/>
        <v>1</v>
      </c>
      <c r="S1269" t="b">
        <f t="shared" si="1790"/>
        <v>1</v>
      </c>
      <c r="T1269" t="b">
        <f t="shared" si="1791"/>
        <v>0</v>
      </c>
      <c r="U1269" t="b">
        <f t="shared" si="1792"/>
        <v>1</v>
      </c>
      <c r="V1269" t="b">
        <f t="shared" si="1793"/>
        <v>0</v>
      </c>
      <c r="W1269" t="b">
        <f t="shared" si="1794"/>
        <v>0</v>
      </c>
      <c r="X1269" t="b">
        <f t="shared" si="1795"/>
        <v>1</v>
      </c>
      <c r="Y1269" t="b">
        <f t="shared" si="1796"/>
        <v>1</v>
      </c>
      <c r="Z1269" t="b">
        <f t="shared" si="1797"/>
        <v>0</v>
      </c>
      <c r="AA1269" t="b">
        <f t="shared" si="1798"/>
        <v>0</v>
      </c>
      <c r="AB1269" t="b">
        <f t="shared" si="1799"/>
        <v>0</v>
      </c>
      <c r="AC1269" t="b">
        <f t="shared" si="1800"/>
        <v>0</v>
      </c>
      <c r="AD1269" t="b">
        <f t="shared" si="1801"/>
        <v>0</v>
      </c>
      <c r="AE1269" t="b">
        <f t="shared" si="1802"/>
        <v>0</v>
      </c>
      <c r="AF1269" t="b">
        <f t="shared" si="1803"/>
        <v>0</v>
      </c>
      <c r="AG1269" t="b">
        <f t="shared" si="1804"/>
        <v>0</v>
      </c>
      <c r="AH1269" t="b">
        <f t="shared" si="1805"/>
        <v>1</v>
      </c>
      <c r="AI1269" t="b">
        <f t="shared" si="1806"/>
        <v>1</v>
      </c>
      <c r="AJ1269" t="b">
        <f t="shared" si="1807"/>
        <v>0</v>
      </c>
      <c r="AK1269" t="b">
        <f t="shared" si="1808"/>
        <v>0</v>
      </c>
      <c r="AL1269" t="b">
        <f t="shared" si="1809"/>
        <v>0</v>
      </c>
      <c r="AM1269" t="b">
        <f t="shared" si="1810"/>
        <v>0</v>
      </c>
      <c r="AN1269" t="b">
        <f t="shared" si="1811"/>
        <v>0</v>
      </c>
      <c r="AO1269" t="b">
        <f t="shared" si="1812"/>
        <v>0</v>
      </c>
      <c r="AP1269" t="b">
        <f t="shared" si="1813"/>
        <v>0</v>
      </c>
      <c r="AQ1269" t="b">
        <f t="shared" si="1814"/>
        <v>0</v>
      </c>
      <c r="AR1269" t="b">
        <f t="shared" si="1815"/>
        <v>0</v>
      </c>
      <c r="AS1269" t="b">
        <f t="shared" si="1816"/>
        <v>0</v>
      </c>
      <c r="AT1269" t="b">
        <f t="shared" si="1817"/>
        <v>0</v>
      </c>
      <c r="AU1269" t="b">
        <f t="shared" si="1818"/>
        <v>0</v>
      </c>
      <c r="AV1269" t="b">
        <f t="shared" si="1819"/>
        <v>0</v>
      </c>
      <c r="AW1269" t="b">
        <f t="shared" si="1820"/>
        <v>0</v>
      </c>
      <c r="AX1269" t="b">
        <f t="shared" si="1821"/>
        <v>1</v>
      </c>
      <c r="AY1269" t="b">
        <f t="shared" si="1822"/>
        <v>1</v>
      </c>
      <c r="AZ1269" t="b">
        <f t="shared" si="1823"/>
        <v>0</v>
      </c>
      <c r="BA1269" t="b">
        <f t="shared" si="1824"/>
        <v>0</v>
      </c>
      <c r="BB1269" t="b">
        <f t="shared" si="1825"/>
        <v>0</v>
      </c>
      <c r="BC1269" t="b">
        <f t="shared" si="1826"/>
        <v>0</v>
      </c>
      <c r="BD1269" t="b">
        <f t="shared" si="1827"/>
        <v>1</v>
      </c>
      <c r="BE1269" t="b">
        <f t="shared" si="1828"/>
        <v>0</v>
      </c>
      <c r="BF1269" t="b">
        <f t="shared" si="1829"/>
        <v>0</v>
      </c>
      <c r="BG1269" t="b">
        <f t="shared" si="1830"/>
        <v>1</v>
      </c>
      <c r="BH1269" t="b">
        <f t="shared" si="1831"/>
        <v>0</v>
      </c>
      <c r="BI1269" t="b">
        <f t="shared" si="1832"/>
        <v>0</v>
      </c>
      <c r="BJ1269" t="b">
        <f t="shared" si="1833"/>
        <v>0</v>
      </c>
      <c r="BK1269" t="b">
        <f t="shared" si="1834"/>
        <v>0</v>
      </c>
      <c r="BL1269" t="b">
        <f t="shared" si="1835"/>
        <v>0</v>
      </c>
      <c r="BM1269" t="b">
        <f t="shared" si="1836"/>
        <v>0</v>
      </c>
      <c r="BN1269" t="b">
        <f t="shared" si="1837"/>
        <v>1</v>
      </c>
      <c r="BO1269" t="b">
        <f t="shared" si="1838"/>
        <v>0</v>
      </c>
      <c r="BP1269" t="b">
        <f t="shared" si="1839"/>
        <v>0</v>
      </c>
      <c r="BQ1269" t="b">
        <f t="shared" si="1840"/>
        <v>0</v>
      </c>
      <c r="BR1269" t="b">
        <f t="shared" si="1841"/>
        <v>0</v>
      </c>
      <c r="BS1269" t="b">
        <f t="shared" si="1842"/>
        <v>0</v>
      </c>
      <c r="BT1269" t="b">
        <f t="shared" si="1843"/>
        <v>0</v>
      </c>
      <c r="BU1269" t="b">
        <f t="shared" si="1844"/>
        <v>0</v>
      </c>
      <c r="BV1269" t="b">
        <f t="shared" si="1845"/>
        <v>1</v>
      </c>
      <c r="BW1269" t="b">
        <f t="shared" si="1846"/>
        <v>0</v>
      </c>
      <c r="BX1269" t="b">
        <f t="shared" si="1847"/>
        <v>0</v>
      </c>
      <c r="BY1269" t="b">
        <f t="shared" si="1848"/>
        <v>1</v>
      </c>
      <c r="BZ1269" t="b">
        <f t="shared" si="1849"/>
        <v>0</v>
      </c>
      <c r="CA1269" t="b">
        <f t="shared" si="1850"/>
        <v>0</v>
      </c>
      <c r="CB1269" t="b">
        <f t="shared" si="1851"/>
        <v>1</v>
      </c>
      <c r="CC1269" t="b">
        <f t="shared" si="1852"/>
        <v>0</v>
      </c>
      <c r="CD1269" t="b">
        <f t="shared" si="1853"/>
        <v>0</v>
      </c>
      <c r="CE1269" t="b">
        <f t="shared" si="1854"/>
        <v>0</v>
      </c>
      <c r="CF1269" t="b">
        <f t="shared" si="1855"/>
        <v>0</v>
      </c>
      <c r="CG1269" t="b">
        <f t="shared" si="1856"/>
        <v>1</v>
      </c>
      <c r="CH1269" t="b">
        <f t="shared" si="1857"/>
        <v>0</v>
      </c>
      <c r="CI1269" t="b">
        <f t="shared" si="1858"/>
        <v>0</v>
      </c>
      <c r="CJ1269" t="b">
        <f t="shared" si="1859"/>
        <v>1</v>
      </c>
      <c r="CK1269" t="b">
        <f t="shared" si="1860"/>
        <v>1</v>
      </c>
      <c r="CL1269" t="b">
        <f t="shared" si="1861"/>
        <v>0</v>
      </c>
      <c r="CM1269" t="b">
        <f t="shared" si="1862"/>
        <v>0</v>
      </c>
      <c r="CN1269" t="b">
        <f t="shared" si="1863"/>
        <v>0</v>
      </c>
      <c r="CO1269" t="b">
        <f t="shared" si="1864"/>
        <v>0</v>
      </c>
      <c r="CP1269" t="b">
        <f t="shared" si="1865"/>
        <v>0</v>
      </c>
      <c r="CQ1269" t="b">
        <f t="shared" si="1866"/>
        <v>0</v>
      </c>
      <c r="CR1269" t="b">
        <f t="shared" si="1867"/>
        <v>1</v>
      </c>
      <c r="CS1269" t="b">
        <f t="shared" si="1868"/>
        <v>0</v>
      </c>
      <c r="CT1269" t="b">
        <f t="shared" si="1869"/>
        <v>0</v>
      </c>
      <c r="CU1269" t="b">
        <f t="shared" si="1870"/>
        <v>0</v>
      </c>
      <c r="CV1269" t="b">
        <f t="shared" si="1871"/>
        <v>0</v>
      </c>
      <c r="CW1269" t="b">
        <f t="shared" si="1872"/>
        <v>0</v>
      </c>
      <c r="CX1269" t="b">
        <f t="shared" si="1873"/>
        <v>0</v>
      </c>
      <c r="CY1269" t="b">
        <f t="shared" si="1874"/>
        <v>0</v>
      </c>
      <c r="CZ1269" t="b">
        <f t="shared" si="1875"/>
        <v>0</v>
      </c>
      <c r="DA1269" t="b">
        <f t="shared" si="1876"/>
        <v>1</v>
      </c>
      <c r="DB1269" t="b">
        <f t="shared" si="1877"/>
        <v>0</v>
      </c>
      <c r="DC1269" t="b">
        <f t="shared" si="1878"/>
        <v>1</v>
      </c>
      <c r="DD1269" t="b">
        <f t="shared" si="1879"/>
        <v>1</v>
      </c>
    </row>
    <row r="1270" spans="1:108">
      <c r="A1270" t="s">
        <v>3144</v>
      </c>
      <c r="C1270" t="s">
        <v>3140</v>
      </c>
      <c r="E1270" t="s">
        <v>6100</v>
      </c>
      <c r="F1270" t="s">
        <v>6097</v>
      </c>
      <c r="G1270" t="s">
        <v>3097</v>
      </c>
      <c r="H1270" t="s">
        <v>7444</v>
      </c>
      <c r="I1270" t="s">
        <v>7417</v>
      </c>
      <c r="J1270" t="s">
        <v>165</v>
      </c>
      <c r="K1270" t="s">
        <v>114</v>
      </c>
      <c r="L1270" t="s">
        <v>7122</v>
      </c>
      <c r="M1270" t="s">
        <v>7581</v>
      </c>
      <c r="N1270" t="s">
        <v>7580</v>
      </c>
      <c r="O1270" t="b">
        <f t="shared" si="1786"/>
        <v>1</v>
      </c>
      <c r="P1270" t="b">
        <f t="shared" si="1787"/>
        <v>1</v>
      </c>
      <c r="Q1270" t="b">
        <f t="shared" si="1788"/>
        <v>1</v>
      </c>
      <c r="R1270" t="b">
        <f t="shared" si="1789"/>
        <v>1</v>
      </c>
      <c r="S1270" t="b">
        <f t="shared" si="1790"/>
        <v>1</v>
      </c>
      <c r="T1270" t="b">
        <f t="shared" si="1791"/>
        <v>1</v>
      </c>
      <c r="U1270" t="b">
        <f t="shared" si="1792"/>
        <v>1</v>
      </c>
      <c r="V1270" t="b">
        <f t="shared" si="1793"/>
        <v>1</v>
      </c>
      <c r="W1270" t="b">
        <f t="shared" si="1794"/>
        <v>0</v>
      </c>
      <c r="X1270" t="b">
        <f t="shared" si="1795"/>
        <v>1</v>
      </c>
      <c r="Y1270" t="b">
        <f t="shared" si="1796"/>
        <v>1</v>
      </c>
      <c r="Z1270" t="b">
        <f t="shared" si="1797"/>
        <v>0</v>
      </c>
      <c r="AA1270" t="b">
        <f t="shared" si="1798"/>
        <v>1</v>
      </c>
      <c r="AB1270" t="b">
        <f t="shared" si="1799"/>
        <v>1</v>
      </c>
      <c r="AC1270" t="b">
        <f t="shared" si="1800"/>
        <v>0</v>
      </c>
      <c r="AD1270" t="b">
        <f t="shared" si="1801"/>
        <v>0</v>
      </c>
      <c r="AE1270" t="b">
        <f t="shared" si="1802"/>
        <v>0</v>
      </c>
      <c r="AF1270" t="b">
        <f t="shared" si="1803"/>
        <v>0</v>
      </c>
      <c r="AG1270" t="b">
        <f t="shared" si="1804"/>
        <v>0</v>
      </c>
      <c r="AH1270" t="b">
        <f t="shared" si="1805"/>
        <v>1</v>
      </c>
      <c r="AI1270" t="b">
        <f t="shared" si="1806"/>
        <v>1</v>
      </c>
      <c r="AJ1270" t="b">
        <f t="shared" si="1807"/>
        <v>0</v>
      </c>
      <c r="AK1270" t="b">
        <f t="shared" si="1808"/>
        <v>0</v>
      </c>
      <c r="AL1270" t="b">
        <f t="shared" si="1809"/>
        <v>0</v>
      </c>
      <c r="AM1270" t="b">
        <f t="shared" si="1810"/>
        <v>0</v>
      </c>
      <c r="AN1270" t="b">
        <f t="shared" si="1811"/>
        <v>0</v>
      </c>
      <c r="AO1270" t="b">
        <f t="shared" si="1812"/>
        <v>0</v>
      </c>
      <c r="AP1270" t="b">
        <f t="shared" si="1813"/>
        <v>0</v>
      </c>
      <c r="AQ1270" t="b">
        <f t="shared" si="1814"/>
        <v>0</v>
      </c>
      <c r="AR1270" t="b">
        <f t="shared" si="1815"/>
        <v>0</v>
      </c>
      <c r="AS1270" t="b">
        <f t="shared" si="1816"/>
        <v>0</v>
      </c>
      <c r="AT1270" t="b">
        <f t="shared" si="1817"/>
        <v>1</v>
      </c>
      <c r="AU1270" t="b">
        <f t="shared" si="1818"/>
        <v>0</v>
      </c>
      <c r="AV1270" t="b">
        <f t="shared" si="1819"/>
        <v>0</v>
      </c>
      <c r="AW1270" t="b">
        <f t="shared" si="1820"/>
        <v>1</v>
      </c>
      <c r="AX1270" t="b">
        <f t="shared" si="1821"/>
        <v>0</v>
      </c>
      <c r="AY1270" t="b">
        <f t="shared" si="1822"/>
        <v>1</v>
      </c>
      <c r="AZ1270" t="b">
        <f t="shared" si="1823"/>
        <v>1</v>
      </c>
      <c r="BA1270" t="b">
        <f t="shared" si="1824"/>
        <v>0</v>
      </c>
      <c r="BB1270" t="b">
        <f t="shared" si="1825"/>
        <v>0</v>
      </c>
      <c r="BC1270" t="b">
        <f t="shared" si="1826"/>
        <v>1</v>
      </c>
      <c r="BD1270" t="b">
        <f t="shared" si="1827"/>
        <v>0</v>
      </c>
      <c r="BE1270" t="b">
        <f t="shared" si="1828"/>
        <v>1</v>
      </c>
      <c r="BF1270" t="b">
        <f t="shared" si="1829"/>
        <v>0</v>
      </c>
      <c r="BG1270" t="b">
        <f t="shared" si="1830"/>
        <v>1</v>
      </c>
      <c r="BH1270" t="b">
        <f t="shared" si="1831"/>
        <v>0</v>
      </c>
      <c r="BI1270" t="b">
        <f t="shared" si="1832"/>
        <v>0</v>
      </c>
      <c r="BJ1270" t="b">
        <f t="shared" si="1833"/>
        <v>0</v>
      </c>
      <c r="BK1270" t="b">
        <f t="shared" si="1834"/>
        <v>0</v>
      </c>
      <c r="BL1270" t="b">
        <f t="shared" si="1835"/>
        <v>1</v>
      </c>
      <c r="BM1270" t="b">
        <f t="shared" si="1836"/>
        <v>0</v>
      </c>
      <c r="BN1270" t="b">
        <f t="shared" si="1837"/>
        <v>0</v>
      </c>
      <c r="BO1270" t="b">
        <f t="shared" si="1838"/>
        <v>0</v>
      </c>
      <c r="BP1270" t="b">
        <f t="shared" si="1839"/>
        <v>1</v>
      </c>
      <c r="BQ1270" t="b">
        <f t="shared" si="1840"/>
        <v>1</v>
      </c>
      <c r="BR1270" t="b">
        <f t="shared" si="1841"/>
        <v>0</v>
      </c>
      <c r="BS1270" t="b">
        <f t="shared" si="1842"/>
        <v>1</v>
      </c>
      <c r="BT1270" t="b">
        <f t="shared" si="1843"/>
        <v>0</v>
      </c>
      <c r="BU1270" t="b">
        <f t="shared" si="1844"/>
        <v>0</v>
      </c>
      <c r="BV1270" t="b">
        <f t="shared" si="1845"/>
        <v>1</v>
      </c>
      <c r="BW1270" t="b">
        <f t="shared" si="1846"/>
        <v>0</v>
      </c>
      <c r="BX1270" t="b">
        <f t="shared" si="1847"/>
        <v>0</v>
      </c>
      <c r="BY1270" t="b">
        <f t="shared" si="1848"/>
        <v>1</v>
      </c>
      <c r="BZ1270" t="b">
        <f t="shared" si="1849"/>
        <v>0</v>
      </c>
      <c r="CA1270" t="b">
        <f t="shared" si="1850"/>
        <v>0</v>
      </c>
      <c r="CB1270" t="b">
        <f t="shared" si="1851"/>
        <v>1</v>
      </c>
      <c r="CC1270" t="b">
        <f t="shared" si="1852"/>
        <v>0</v>
      </c>
      <c r="CD1270" t="b">
        <f t="shared" si="1853"/>
        <v>0</v>
      </c>
      <c r="CE1270" t="b">
        <f t="shared" si="1854"/>
        <v>0</v>
      </c>
      <c r="CF1270" t="b">
        <f t="shared" si="1855"/>
        <v>0</v>
      </c>
      <c r="CG1270" t="b">
        <f t="shared" si="1856"/>
        <v>1</v>
      </c>
      <c r="CH1270" t="b">
        <f t="shared" si="1857"/>
        <v>1</v>
      </c>
      <c r="CI1270" t="b">
        <f t="shared" si="1858"/>
        <v>0</v>
      </c>
      <c r="CJ1270" t="b">
        <f t="shared" si="1859"/>
        <v>0</v>
      </c>
      <c r="CK1270" t="b">
        <f t="shared" si="1860"/>
        <v>1</v>
      </c>
      <c r="CL1270" t="b">
        <f t="shared" si="1861"/>
        <v>0</v>
      </c>
      <c r="CM1270" t="b">
        <f t="shared" si="1862"/>
        <v>0</v>
      </c>
      <c r="CN1270" t="b">
        <f t="shared" si="1863"/>
        <v>0</v>
      </c>
      <c r="CO1270" t="b">
        <f t="shared" si="1864"/>
        <v>0</v>
      </c>
      <c r="CP1270" t="b">
        <f t="shared" si="1865"/>
        <v>0</v>
      </c>
      <c r="CQ1270" t="b">
        <f t="shared" si="1866"/>
        <v>0</v>
      </c>
      <c r="CR1270" t="b">
        <f t="shared" si="1867"/>
        <v>0</v>
      </c>
      <c r="CS1270" t="b">
        <f t="shared" si="1868"/>
        <v>0</v>
      </c>
      <c r="CT1270" t="b">
        <f t="shared" si="1869"/>
        <v>0</v>
      </c>
      <c r="CU1270" t="b">
        <f t="shared" si="1870"/>
        <v>0</v>
      </c>
      <c r="CV1270" t="b">
        <f t="shared" si="1871"/>
        <v>0</v>
      </c>
      <c r="CW1270" t="b">
        <f t="shared" si="1872"/>
        <v>0</v>
      </c>
      <c r="CX1270" t="b">
        <f t="shared" si="1873"/>
        <v>0</v>
      </c>
      <c r="CY1270" t="b">
        <f t="shared" si="1874"/>
        <v>0</v>
      </c>
      <c r="CZ1270" t="b">
        <f t="shared" si="1875"/>
        <v>0</v>
      </c>
      <c r="DA1270" t="b">
        <f t="shared" si="1876"/>
        <v>0</v>
      </c>
      <c r="DB1270" t="b">
        <f t="shared" si="1877"/>
        <v>0</v>
      </c>
      <c r="DC1270" t="b">
        <f t="shared" si="1878"/>
        <v>1</v>
      </c>
      <c r="DD1270" t="b">
        <f t="shared" si="1879"/>
        <v>0</v>
      </c>
    </row>
    <row r="1271" spans="1:108">
      <c r="A1271" s="4" t="s">
        <v>3145</v>
      </c>
      <c r="C1271" t="s">
        <v>3140</v>
      </c>
      <c r="D1271" s="4"/>
      <c r="E1271" t="s">
        <v>6100</v>
      </c>
      <c r="F1271" t="s">
        <v>6097</v>
      </c>
      <c r="G1271" t="s">
        <v>3097</v>
      </c>
      <c r="H1271" t="s">
        <v>7444</v>
      </c>
      <c r="I1271" t="s">
        <v>7417</v>
      </c>
      <c r="J1271" s="4" t="s">
        <v>165</v>
      </c>
      <c r="K1271" s="4" t="s">
        <v>114</v>
      </c>
      <c r="L1271" s="94" t="s">
        <v>7958</v>
      </c>
      <c r="M1271" s="4" t="s">
        <v>3146</v>
      </c>
      <c r="N1271" s="94" t="s">
        <v>7957</v>
      </c>
      <c r="O1271" s="4" t="b">
        <f t="shared" si="1786"/>
        <v>1</v>
      </c>
      <c r="P1271" s="4" t="b">
        <f t="shared" si="1787"/>
        <v>1</v>
      </c>
      <c r="Q1271" s="4" t="b">
        <f t="shared" si="1788"/>
        <v>1</v>
      </c>
      <c r="R1271" s="4" t="b">
        <f t="shared" si="1789"/>
        <v>1</v>
      </c>
      <c r="S1271" s="4" t="b">
        <f t="shared" si="1790"/>
        <v>1</v>
      </c>
      <c r="T1271" s="4" t="b">
        <f t="shared" si="1791"/>
        <v>1</v>
      </c>
      <c r="U1271" s="4" t="b">
        <f t="shared" si="1792"/>
        <v>1</v>
      </c>
      <c r="V1271" s="4" t="b">
        <f t="shared" si="1793"/>
        <v>1</v>
      </c>
      <c r="W1271" s="4" t="b">
        <f t="shared" si="1794"/>
        <v>1</v>
      </c>
      <c r="X1271" s="4" t="b">
        <f t="shared" si="1795"/>
        <v>1</v>
      </c>
      <c r="Y1271" s="4" t="b">
        <f t="shared" si="1796"/>
        <v>1</v>
      </c>
      <c r="Z1271" s="4" t="b">
        <f t="shared" si="1797"/>
        <v>0</v>
      </c>
      <c r="AA1271" s="4" t="b">
        <f t="shared" si="1798"/>
        <v>1</v>
      </c>
      <c r="AB1271" s="4" t="b">
        <f t="shared" si="1799"/>
        <v>1</v>
      </c>
      <c r="AC1271" s="4" t="b">
        <f t="shared" si="1800"/>
        <v>0</v>
      </c>
      <c r="AD1271" s="4" t="b">
        <f t="shared" si="1801"/>
        <v>0</v>
      </c>
      <c r="AE1271" s="4" t="b">
        <f t="shared" si="1802"/>
        <v>0</v>
      </c>
      <c r="AF1271" s="4" t="b">
        <f t="shared" si="1803"/>
        <v>0</v>
      </c>
      <c r="AG1271" s="4" t="b">
        <f t="shared" si="1804"/>
        <v>1</v>
      </c>
      <c r="AH1271" s="4" t="b">
        <f t="shared" si="1805"/>
        <v>1</v>
      </c>
      <c r="AI1271" s="4" t="b">
        <f t="shared" si="1806"/>
        <v>1</v>
      </c>
      <c r="AJ1271" s="4" t="b">
        <f t="shared" si="1807"/>
        <v>0</v>
      </c>
      <c r="AK1271" s="4" t="b">
        <f t="shared" si="1808"/>
        <v>0</v>
      </c>
      <c r="AL1271" s="4" t="b">
        <f t="shared" si="1809"/>
        <v>0</v>
      </c>
      <c r="AM1271" s="4" t="b">
        <f t="shared" si="1810"/>
        <v>0</v>
      </c>
      <c r="AN1271" s="4" t="b">
        <f t="shared" si="1811"/>
        <v>0</v>
      </c>
      <c r="AO1271" s="4" t="b">
        <f t="shared" si="1812"/>
        <v>0</v>
      </c>
      <c r="AP1271" s="4" t="b">
        <f t="shared" si="1813"/>
        <v>0</v>
      </c>
      <c r="AQ1271" s="4" t="b">
        <f t="shared" si="1814"/>
        <v>0</v>
      </c>
      <c r="AR1271" s="4" t="b">
        <f t="shared" si="1815"/>
        <v>0</v>
      </c>
      <c r="AS1271" s="4" t="b">
        <f t="shared" si="1816"/>
        <v>0</v>
      </c>
      <c r="AT1271" s="4" t="b">
        <f t="shared" si="1817"/>
        <v>0</v>
      </c>
      <c r="AU1271" s="4" t="b">
        <f t="shared" si="1818"/>
        <v>1</v>
      </c>
      <c r="AV1271" s="4" t="b">
        <f t="shared" si="1819"/>
        <v>0</v>
      </c>
      <c r="AW1271" s="4" t="b">
        <f t="shared" si="1820"/>
        <v>1</v>
      </c>
      <c r="AX1271" s="4" t="b">
        <f t="shared" si="1821"/>
        <v>0</v>
      </c>
      <c r="AY1271" s="4" t="b">
        <f t="shared" si="1822"/>
        <v>1</v>
      </c>
      <c r="AZ1271" s="4" t="b">
        <f t="shared" si="1823"/>
        <v>0</v>
      </c>
      <c r="BA1271" s="4" t="b">
        <f t="shared" si="1824"/>
        <v>0</v>
      </c>
      <c r="BB1271" s="4" t="b">
        <f t="shared" si="1825"/>
        <v>0</v>
      </c>
      <c r="BC1271" s="4" t="b">
        <f t="shared" si="1826"/>
        <v>1</v>
      </c>
      <c r="BD1271" s="4" t="b">
        <f t="shared" si="1827"/>
        <v>0</v>
      </c>
      <c r="BE1271" s="4" t="b">
        <f t="shared" si="1828"/>
        <v>1</v>
      </c>
      <c r="BF1271" s="4" t="b">
        <f t="shared" si="1829"/>
        <v>1</v>
      </c>
      <c r="BG1271" s="4" t="b">
        <f t="shared" si="1830"/>
        <v>1</v>
      </c>
      <c r="BH1271" s="4" t="b">
        <f t="shared" si="1831"/>
        <v>0</v>
      </c>
      <c r="BI1271" s="4" t="b">
        <f t="shared" si="1832"/>
        <v>0</v>
      </c>
      <c r="BJ1271" s="4" t="b">
        <f t="shared" si="1833"/>
        <v>0</v>
      </c>
      <c r="BK1271" s="4" t="b">
        <f t="shared" si="1834"/>
        <v>0</v>
      </c>
      <c r="BL1271" s="4" t="b">
        <f t="shared" si="1835"/>
        <v>1</v>
      </c>
      <c r="BM1271" s="4" t="b">
        <f t="shared" si="1836"/>
        <v>0</v>
      </c>
      <c r="BN1271" s="4" t="b">
        <f t="shared" si="1837"/>
        <v>0</v>
      </c>
      <c r="BO1271" s="4" t="b">
        <f t="shared" si="1838"/>
        <v>0</v>
      </c>
      <c r="BP1271" s="4" t="b">
        <f t="shared" si="1839"/>
        <v>1</v>
      </c>
      <c r="BQ1271" s="4" t="b">
        <f t="shared" si="1840"/>
        <v>1</v>
      </c>
      <c r="BR1271" s="4" t="b">
        <f t="shared" si="1841"/>
        <v>1</v>
      </c>
      <c r="BS1271" s="4" t="b">
        <f t="shared" si="1842"/>
        <v>1</v>
      </c>
      <c r="BT1271" s="4" t="b">
        <f t="shared" si="1843"/>
        <v>0</v>
      </c>
      <c r="BU1271" s="4" t="b">
        <f t="shared" si="1844"/>
        <v>0</v>
      </c>
      <c r="BV1271" s="4" t="b">
        <f t="shared" si="1845"/>
        <v>1</v>
      </c>
      <c r="BW1271" s="4" t="b">
        <f t="shared" si="1846"/>
        <v>0</v>
      </c>
      <c r="BX1271" s="4" t="b">
        <f t="shared" si="1847"/>
        <v>0</v>
      </c>
      <c r="BY1271" s="4" t="b">
        <f t="shared" si="1848"/>
        <v>1</v>
      </c>
      <c r="BZ1271" s="4" t="b">
        <f t="shared" si="1849"/>
        <v>0</v>
      </c>
      <c r="CA1271" s="4" t="b">
        <f t="shared" si="1850"/>
        <v>0</v>
      </c>
      <c r="CB1271" s="4" t="b">
        <f t="shared" si="1851"/>
        <v>1</v>
      </c>
      <c r="CC1271" s="4" t="b">
        <f t="shared" si="1852"/>
        <v>0</v>
      </c>
      <c r="CD1271" s="4" t="b">
        <f t="shared" si="1853"/>
        <v>0</v>
      </c>
      <c r="CE1271" s="4" t="b">
        <f t="shared" si="1854"/>
        <v>0</v>
      </c>
      <c r="CF1271" s="4" t="b">
        <f t="shared" si="1855"/>
        <v>0</v>
      </c>
      <c r="CG1271" s="4" t="b">
        <f t="shared" si="1856"/>
        <v>1</v>
      </c>
      <c r="CH1271" s="4" t="b">
        <f t="shared" si="1857"/>
        <v>0</v>
      </c>
      <c r="CI1271" s="4" t="b">
        <f t="shared" si="1858"/>
        <v>0</v>
      </c>
      <c r="CJ1271" s="4" t="b">
        <f t="shared" si="1859"/>
        <v>1</v>
      </c>
      <c r="CK1271" s="4" t="b">
        <f t="shared" si="1860"/>
        <v>1</v>
      </c>
      <c r="CL1271" s="4" t="b">
        <f t="shared" si="1861"/>
        <v>0</v>
      </c>
      <c r="CM1271" s="4" t="b">
        <f t="shared" si="1862"/>
        <v>0</v>
      </c>
      <c r="CN1271" s="4" t="b">
        <f t="shared" si="1863"/>
        <v>0</v>
      </c>
      <c r="CO1271" s="4" t="b">
        <f t="shared" si="1864"/>
        <v>0</v>
      </c>
      <c r="CP1271" s="4" t="b">
        <f t="shared" si="1865"/>
        <v>0</v>
      </c>
      <c r="CQ1271" s="4" t="b">
        <f t="shared" si="1866"/>
        <v>1</v>
      </c>
      <c r="CR1271" s="4" t="b">
        <f t="shared" si="1867"/>
        <v>0</v>
      </c>
      <c r="CS1271" s="4" t="b">
        <f t="shared" si="1868"/>
        <v>0</v>
      </c>
      <c r="CT1271" s="4" t="b">
        <f t="shared" si="1869"/>
        <v>0</v>
      </c>
      <c r="CU1271" s="4" t="b">
        <f t="shared" si="1870"/>
        <v>0</v>
      </c>
      <c r="CV1271" s="4" t="b">
        <f t="shared" si="1871"/>
        <v>0</v>
      </c>
      <c r="CW1271" s="4" t="b">
        <f t="shared" si="1872"/>
        <v>0</v>
      </c>
      <c r="CX1271" s="4" t="b">
        <f t="shared" si="1873"/>
        <v>0</v>
      </c>
      <c r="CY1271" s="4" t="b">
        <f t="shared" si="1874"/>
        <v>0</v>
      </c>
      <c r="CZ1271" s="4" t="b">
        <f t="shared" si="1875"/>
        <v>0</v>
      </c>
      <c r="DA1271" s="4" t="b">
        <f t="shared" si="1876"/>
        <v>0</v>
      </c>
      <c r="DB1271" s="4" t="b">
        <f t="shared" si="1877"/>
        <v>0</v>
      </c>
      <c r="DC1271" s="4" t="b">
        <f t="shared" si="1878"/>
        <v>1</v>
      </c>
      <c r="DD1271" s="4" t="b">
        <f t="shared" si="1879"/>
        <v>0</v>
      </c>
    </row>
    <row r="1272" spans="1:108">
      <c r="A1272" t="s">
        <v>3147</v>
      </c>
      <c r="C1272" t="s">
        <v>3140</v>
      </c>
      <c r="E1272" t="s">
        <v>6100</v>
      </c>
      <c r="F1272" t="s">
        <v>6097</v>
      </c>
      <c r="G1272" t="s">
        <v>3097</v>
      </c>
      <c r="H1272" t="s">
        <v>7444</v>
      </c>
      <c r="I1272" t="s">
        <v>7417</v>
      </c>
      <c r="J1272" t="s">
        <v>362</v>
      </c>
      <c r="K1272" t="s">
        <v>136</v>
      </c>
      <c r="L1272" t="s">
        <v>7123</v>
      </c>
      <c r="M1272" t="s">
        <v>6079</v>
      </c>
      <c r="N1272" s="4" t="s">
        <v>51</v>
      </c>
      <c r="O1272" s="4" t="b">
        <f t="shared" si="1786"/>
        <v>1</v>
      </c>
      <c r="P1272" t="b">
        <f t="shared" si="1787"/>
        <v>0</v>
      </c>
      <c r="Q1272" t="b">
        <f t="shared" si="1788"/>
        <v>0</v>
      </c>
      <c r="R1272" t="b">
        <f t="shared" si="1789"/>
        <v>0</v>
      </c>
      <c r="S1272" s="4" t="b">
        <f t="shared" si="1790"/>
        <v>0</v>
      </c>
      <c r="T1272" s="4" t="b">
        <f t="shared" si="1791"/>
        <v>0</v>
      </c>
      <c r="U1272" s="4" t="b">
        <f t="shared" si="1792"/>
        <v>0</v>
      </c>
      <c r="V1272" s="4" t="b">
        <f t="shared" si="1793"/>
        <v>0</v>
      </c>
      <c r="W1272" s="4" t="b">
        <f t="shared" si="1794"/>
        <v>0</v>
      </c>
      <c r="X1272" s="4" t="b">
        <f t="shared" si="1795"/>
        <v>1</v>
      </c>
      <c r="Y1272" s="4" t="b">
        <f t="shared" si="1796"/>
        <v>0</v>
      </c>
      <c r="Z1272" s="4" t="b">
        <f t="shared" si="1797"/>
        <v>0</v>
      </c>
      <c r="AA1272" s="4" t="b">
        <f t="shared" si="1798"/>
        <v>0</v>
      </c>
      <c r="AB1272" t="b">
        <f t="shared" si="1799"/>
        <v>0</v>
      </c>
      <c r="AC1272" t="b">
        <f t="shared" si="1800"/>
        <v>0</v>
      </c>
      <c r="AD1272" t="b">
        <f t="shared" si="1801"/>
        <v>0</v>
      </c>
      <c r="AE1272" t="b">
        <f t="shared" si="1802"/>
        <v>0</v>
      </c>
      <c r="AF1272" t="b">
        <f t="shared" si="1803"/>
        <v>0</v>
      </c>
      <c r="AG1272" t="b">
        <f t="shared" si="1804"/>
        <v>0</v>
      </c>
      <c r="AH1272" t="b">
        <f t="shared" si="1805"/>
        <v>0</v>
      </c>
      <c r="AI1272" t="b">
        <f t="shared" si="1806"/>
        <v>0</v>
      </c>
      <c r="AJ1272" t="b">
        <f t="shared" si="1807"/>
        <v>0</v>
      </c>
      <c r="AK1272" t="b">
        <f t="shared" si="1808"/>
        <v>0</v>
      </c>
      <c r="AL1272" t="b">
        <f t="shared" si="1809"/>
        <v>0</v>
      </c>
      <c r="AM1272" t="b">
        <f t="shared" si="1810"/>
        <v>0</v>
      </c>
      <c r="AN1272" t="b">
        <f t="shared" si="1811"/>
        <v>0</v>
      </c>
      <c r="AO1272" t="b">
        <f t="shared" si="1812"/>
        <v>0</v>
      </c>
      <c r="AP1272" t="b">
        <f t="shared" si="1813"/>
        <v>0</v>
      </c>
      <c r="AQ1272" t="b">
        <f t="shared" si="1814"/>
        <v>0</v>
      </c>
      <c r="AR1272" t="b">
        <f t="shared" si="1815"/>
        <v>0</v>
      </c>
      <c r="AS1272" t="b">
        <f t="shared" si="1816"/>
        <v>0</v>
      </c>
      <c r="AT1272" t="b">
        <f t="shared" si="1817"/>
        <v>0</v>
      </c>
      <c r="AU1272" t="b">
        <f t="shared" si="1818"/>
        <v>0</v>
      </c>
      <c r="AV1272" t="b">
        <f t="shared" si="1819"/>
        <v>0</v>
      </c>
      <c r="AW1272" t="b">
        <f t="shared" si="1820"/>
        <v>0</v>
      </c>
      <c r="AX1272" t="b">
        <f t="shared" si="1821"/>
        <v>0</v>
      </c>
      <c r="AY1272" t="b">
        <f t="shared" si="1822"/>
        <v>0</v>
      </c>
      <c r="AZ1272" t="b">
        <f t="shared" si="1823"/>
        <v>0</v>
      </c>
      <c r="BA1272" t="b">
        <f t="shared" si="1824"/>
        <v>0</v>
      </c>
      <c r="BB1272" t="b">
        <f t="shared" si="1825"/>
        <v>0</v>
      </c>
      <c r="BC1272" t="b">
        <f t="shared" si="1826"/>
        <v>0</v>
      </c>
      <c r="BD1272" t="b">
        <f t="shared" si="1827"/>
        <v>1</v>
      </c>
      <c r="BE1272" t="b">
        <f t="shared" si="1828"/>
        <v>0</v>
      </c>
      <c r="BF1272" t="b">
        <f t="shared" si="1829"/>
        <v>0</v>
      </c>
      <c r="BG1272" t="b">
        <f t="shared" si="1830"/>
        <v>0</v>
      </c>
      <c r="BH1272" t="b">
        <f t="shared" si="1831"/>
        <v>0</v>
      </c>
      <c r="BI1272" t="b">
        <f t="shared" si="1832"/>
        <v>0</v>
      </c>
      <c r="BJ1272" t="b">
        <f t="shared" si="1833"/>
        <v>0</v>
      </c>
      <c r="BK1272" t="b">
        <f t="shared" si="1834"/>
        <v>0</v>
      </c>
      <c r="BL1272" t="b">
        <f t="shared" si="1835"/>
        <v>0</v>
      </c>
      <c r="BM1272" t="b">
        <f t="shared" si="1836"/>
        <v>0</v>
      </c>
      <c r="BN1272" t="b">
        <f t="shared" si="1837"/>
        <v>0</v>
      </c>
      <c r="BO1272" t="b">
        <f t="shared" si="1838"/>
        <v>0</v>
      </c>
      <c r="BP1272" t="b">
        <f t="shared" si="1839"/>
        <v>0</v>
      </c>
      <c r="BQ1272" t="b">
        <f t="shared" si="1840"/>
        <v>0</v>
      </c>
      <c r="BR1272" t="b">
        <f t="shared" si="1841"/>
        <v>0</v>
      </c>
      <c r="BS1272" t="b">
        <f t="shared" si="1842"/>
        <v>0</v>
      </c>
      <c r="BT1272" t="b">
        <f t="shared" si="1843"/>
        <v>0</v>
      </c>
      <c r="BU1272" t="b">
        <f t="shared" si="1844"/>
        <v>0</v>
      </c>
      <c r="BV1272" t="b">
        <f t="shared" si="1845"/>
        <v>0</v>
      </c>
      <c r="BW1272" t="b">
        <f t="shared" si="1846"/>
        <v>0</v>
      </c>
      <c r="BX1272" t="b">
        <f t="shared" si="1847"/>
        <v>0</v>
      </c>
      <c r="BY1272" t="b">
        <f t="shared" si="1848"/>
        <v>0</v>
      </c>
      <c r="BZ1272" t="b">
        <f t="shared" si="1849"/>
        <v>0</v>
      </c>
      <c r="CA1272" t="b">
        <f t="shared" si="1850"/>
        <v>0</v>
      </c>
      <c r="CB1272" t="b">
        <f t="shared" si="1851"/>
        <v>0</v>
      </c>
      <c r="CC1272" t="b">
        <f t="shared" si="1852"/>
        <v>0</v>
      </c>
      <c r="CD1272" t="b">
        <f t="shared" si="1853"/>
        <v>0</v>
      </c>
      <c r="CE1272" t="b">
        <f t="shared" si="1854"/>
        <v>0</v>
      </c>
      <c r="CF1272" t="b">
        <f t="shared" si="1855"/>
        <v>0</v>
      </c>
      <c r="CG1272" t="b">
        <f t="shared" si="1856"/>
        <v>0</v>
      </c>
      <c r="CH1272" t="b">
        <f t="shared" si="1857"/>
        <v>0</v>
      </c>
      <c r="CI1272" t="b">
        <f t="shared" si="1858"/>
        <v>0</v>
      </c>
      <c r="CJ1272" t="b">
        <f t="shared" si="1859"/>
        <v>0</v>
      </c>
      <c r="CK1272" t="b">
        <f t="shared" si="1860"/>
        <v>0</v>
      </c>
      <c r="CL1272" t="b">
        <f t="shared" si="1861"/>
        <v>0</v>
      </c>
      <c r="CM1272" t="b">
        <f t="shared" si="1862"/>
        <v>0</v>
      </c>
      <c r="CN1272" t="b">
        <f t="shared" si="1863"/>
        <v>0</v>
      </c>
      <c r="CO1272" t="b">
        <f t="shared" si="1864"/>
        <v>0</v>
      </c>
      <c r="CP1272" t="b">
        <f t="shared" si="1865"/>
        <v>0</v>
      </c>
      <c r="CQ1272" t="b">
        <f t="shared" si="1866"/>
        <v>0</v>
      </c>
      <c r="CR1272" t="b">
        <f t="shared" si="1867"/>
        <v>0</v>
      </c>
      <c r="CS1272" t="b">
        <f t="shared" si="1868"/>
        <v>0</v>
      </c>
      <c r="CT1272" t="b">
        <f t="shared" si="1869"/>
        <v>0</v>
      </c>
      <c r="CU1272" t="b">
        <f t="shared" si="1870"/>
        <v>0</v>
      </c>
      <c r="CV1272" t="b">
        <f t="shared" si="1871"/>
        <v>0</v>
      </c>
      <c r="CW1272" t="b">
        <f t="shared" si="1872"/>
        <v>0</v>
      </c>
      <c r="CX1272" t="b">
        <f t="shared" si="1873"/>
        <v>0</v>
      </c>
      <c r="CY1272" t="b">
        <f t="shared" si="1874"/>
        <v>0</v>
      </c>
      <c r="CZ1272" t="b">
        <f t="shared" si="1875"/>
        <v>0</v>
      </c>
      <c r="DA1272" t="b">
        <f t="shared" si="1876"/>
        <v>0</v>
      </c>
      <c r="DB1272" t="b">
        <f t="shared" si="1877"/>
        <v>0</v>
      </c>
      <c r="DC1272" t="b">
        <f t="shared" si="1878"/>
        <v>0</v>
      </c>
      <c r="DD1272" t="b">
        <f t="shared" si="1879"/>
        <v>0</v>
      </c>
    </row>
    <row r="1273" spans="1:108">
      <c r="A1273" t="s">
        <v>3148</v>
      </c>
      <c r="C1273" t="s">
        <v>3140</v>
      </c>
      <c r="E1273" t="s">
        <v>6100</v>
      </c>
      <c r="F1273" t="s">
        <v>6097</v>
      </c>
      <c r="G1273" t="s">
        <v>3097</v>
      </c>
      <c r="H1273" t="s">
        <v>7444</v>
      </c>
      <c r="I1273" t="s">
        <v>7417</v>
      </c>
      <c r="J1273" t="s">
        <v>183</v>
      </c>
      <c r="K1273" t="s">
        <v>183</v>
      </c>
      <c r="L1273" t="s">
        <v>7124</v>
      </c>
      <c r="M1273" t="s">
        <v>6079</v>
      </c>
      <c r="N1273" t="s">
        <v>3149</v>
      </c>
      <c r="O1273" t="b">
        <f t="shared" si="1786"/>
        <v>1</v>
      </c>
      <c r="P1273" t="b">
        <f t="shared" si="1787"/>
        <v>1</v>
      </c>
      <c r="Q1273" t="b">
        <f t="shared" si="1788"/>
        <v>1</v>
      </c>
      <c r="R1273" t="b">
        <f t="shared" si="1789"/>
        <v>0</v>
      </c>
      <c r="S1273" t="b">
        <f t="shared" si="1790"/>
        <v>1</v>
      </c>
      <c r="T1273" t="b">
        <f t="shared" si="1791"/>
        <v>1</v>
      </c>
      <c r="U1273" t="b">
        <f t="shared" si="1792"/>
        <v>1</v>
      </c>
      <c r="V1273" t="b">
        <f t="shared" si="1793"/>
        <v>1</v>
      </c>
      <c r="W1273" t="b">
        <f t="shared" si="1794"/>
        <v>0</v>
      </c>
      <c r="X1273" t="b">
        <f t="shared" si="1795"/>
        <v>0</v>
      </c>
      <c r="Y1273" t="b">
        <f t="shared" si="1796"/>
        <v>0</v>
      </c>
      <c r="Z1273" t="b">
        <f t="shared" si="1797"/>
        <v>0</v>
      </c>
      <c r="AA1273" t="b">
        <f t="shared" si="1798"/>
        <v>0</v>
      </c>
      <c r="AB1273" t="b">
        <f t="shared" si="1799"/>
        <v>1</v>
      </c>
      <c r="AC1273" t="b">
        <f t="shared" si="1800"/>
        <v>0</v>
      </c>
      <c r="AD1273" t="b">
        <f t="shared" si="1801"/>
        <v>0</v>
      </c>
      <c r="AE1273" t="b">
        <f t="shared" si="1802"/>
        <v>0</v>
      </c>
      <c r="AF1273" t="b">
        <f t="shared" si="1803"/>
        <v>0</v>
      </c>
      <c r="AG1273" t="b">
        <f t="shared" si="1804"/>
        <v>0</v>
      </c>
      <c r="AH1273" t="b">
        <f t="shared" si="1805"/>
        <v>1</v>
      </c>
      <c r="AI1273" t="b">
        <f t="shared" si="1806"/>
        <v>0</v>
      </c>
      <c r="AJ1273" t="b">
        <f t="shared" si="1807"/>
        <v>0</v>
      </c>
      <c r="AK1273" t="b">
        <f t="shared" si="1808"/>
        <v>0</v>
      </c>
      <c r="AL1273" t="b">
        <f t="shared" si="1809"/>
        <v>0</v>
      </c>
      <c r="AM1273" t="b">
        <f t="shared" si="1810"/>
        <v>0</v>
      </c>
      <c r="AN1273" t="b">
        <f t="shared" si="1811"/>
        <v>0</v>
      </c>
      <c r="AO1273" t="b">
        <f t="shared" si="1812"/>
        <v>0</v>
      </c>
      <c r="AP1273" t="b">
        <f t="shared" si="1813"/>
        <v>0</v>
      </c>
      <c r="AQ1273" t="b">
        <f t="shared" si="1814"/>
        <v>0</v>
      </c>
      <c r="AR1273" t="b">
        <f t="shared" si="1815"/>
        <v>0</v>
      </c>
      <c r="AS1273" t="b">
        <f t="shared" si="1816"/>
        <v>0</v>
      </c>
      <c r="AT1273" t="b">
        <f t="shared" si="1817"/>
        <v>0</v>
      </c>
      <c r="AU1273" t="b">
        <f t="shared" si="1818"/>
        <v>0</v>
      </c>
      <c r="AV1273" t="b">
        <f t="shared" si="1819"/>
        <v>1</v>
      </c>
      <c r="AW1273" t="b">
        <f t="shared" si="1820"/>
        <v>0</v>
      </c>
      <c r="AX1273" t="b">
        <f t="shared" si="1821"/>
        <v>0</v>
      </c>
      <c r="AY1273" t="b">
        <f t="shared" si="1822"/>
        <v>0</v>
      </c>
      <c r="AZ1273" t="b">
        <f t="shared" si="1823"/>
        <v>0</v>
      </c>
      <c r="BA1273" t="b">
        <f t="shared" si="1824"/>
        <v>0</v>
      </c>
      <c r="BB1273" t="b">
        <f t="shared" si="1825"/>
        <v>0</v>
      </c>
      <c r="BC1273" t="b">
        <f t="shared" si="1826"/>
        <v>0</v>
      </c>
      <c r="BD1273" t="b">
        <f t="shared" si="1827"/>
        <v>0</v>
      </c>
      <c r="BE1273" t="b">
        <f t="shared" si="1828"/>
        <v>0</v>
      </c>
      <c r="BF1273" t="b">
        <f t="shared" si="1829"/>
        <v>0</v>
      </c>
      <c r="BG1273" t="b">
        <f t="shared" si="1830"/>
        <v>0</v>
      </c>
      <c r="BH1273" t="b">
        <f t="shared" si="1831"/>
        <v>0</v>
      </c>
      <c r="BI1273" t="b">
        <f t="shared" si="1832"/>
        <v>0</v>
      </c>
      <c r="BJ1273" t="b">
        <f t="shared" si="1833"/>
        <v>0</v>
      </c>
      <c r="BK1273" t="b">
        <f t="shared" si="1834"/>
        <v>0</v>
      </c>
      <c r="BL1273" t="b">
        <f t="shared" si="1835"/>
        <v>0</v>
      </c>
      <c r="BM1273" t="b">
        <f t="shared" si="1836"/>
        <v>0</v>
      </c>
      <c r="BN1273" t="b">
        <f t="shared" si="1837"/>
        <v>0</v>
      </c>
      <c r="BO1273" t="b">
        <f t="shared" si="1838"/>
        <v>0</v>
      </c>
      <c r="BP1273" t="b">
        <f t="shared" si="1839"/>
        <v>0</v>
      </c>
      <c r="BQ1273" t="b">
        <f t="shared" si="1840"/>
        <v>0</v>
      </c>
      <c r="BR1273" t="b">
        <f t="shared" si="1841"/>
        <v>0</v>
      </c>
      <c r="BS1273" t="b">
        <f t="shared" si="1842"/>
        <v>0</v>
      </c>
      <c r="BT1273" t="b">
        <f t="shared" si="1843"/>
        <v>0</v>
      </c>
      <c r="BU1273" t="b">
        <f t="shared" si="1844"/>
        <v>0</v>
      </c>
      <c r="BV1273" t="b">
        <f t="shared" si="1845"/>
        <v>0</v>
      </c>
      <c r="BW1273" t="b">
        <f t="shared" si="1846"/>
        <v>0</v>
      </c>
      <c r="BX1273" t="b">
        <f t="shared" si="1847"/>
        <v>0</v>
      </c>
      <c r="BY1273" t="b">
        <f t="shared" si="1848"/>
        <v>0</v>
      </c>
      <c r="BZ1273" t="b">
        <f t="shared" si="1849"/>
        <v>0</v>
      </c>
      <c r="CA1273" t="b">
        <f t="shared" si="1850"/>
        <v>0</v>
      </c>
      <c r="CB1273" t="b">
        <f t="shared" si="1851"/>
        <v>1</v>
      </c>
      <c r="CC1273" t="b">
        <f t="shared" si="1852"/>
        <v>0</v>
      </c>
      <c r="CD1273" t="b">
        <f t="shared" si="1853"/>
        <v>0</v>
      </c>
      <c r="CE1273" t="b">
        <f t="shared" si="1854"/>
        <v>0</v>
      </c>
      <c r="CF1273" t="b">
        <f t="shared" si="1855"/>
        <v>0</v>
      </c>
      <c r="CG1273" t="b">
        <f t="shared" si="1856"/>
        <v>1</v>
      </c>
      <c r="CH1273" t="b">
        <f t="shared" si="1857"/>
        <v>1</v>
      </c>
      <c r="CI1273" t="b">
        <f t="shared" si="1858"/>
        <v>0</v>
      </c>
      <c r="CJ1273" t="b">
        <f t="shared" si="1859"/>
        <v>0</v>
      </c>
      <c r="CK1273" t="b">
        <f t="shared" si="1860"/>
        <v>0</v>
      </c>
      <c r="CL1273" t="b">
        <f t="shared" si="1861"/>
        <v>0</v>
      </c>
      <c r="CM1273" t="b">
        <f t="shared" si="1862"/>
        <v>0</v>
      </c>
      <c r="CN1273" t="b">
        <f t="shared" si="1863"/>
        <v>0</v>
      </c>
      <c r="CO1273" t="b">
        <f t="shared" si="1864"/>
        <v>0</v>
      </c>
      <c r="CP1273" t="b">
        <f t="shared" si="1865"/>
        <v>0</v>
      </c>
      <c r="CQ1273" t="b">
        <f t="shared" si="1866"/>
        <v>0</v>
      </c>
      <c r="CR1273" t="b">
        <f t="shared" si="1867"/>
        <v>0</v>
      </c>
      <c r="CS1273" t="b">
        <f t="shared" si="1868"/>
        <v>0</v>
      </c>
      <c r="CT1273" t="b">
        <f t="shared" si="1869"/>
        <v>0</v>
      </c>
      <c r="CU1273" t="b">
        <f t="shared" si="1870"/>
        <v>0</v>
      </c>
      <c r="CV1273" t="b">
        <f t="shared" si="1871"/>
        <v>0</v>
      </c>
      <c r="CW1273" t="b">
        <f t="shared" si="1872"/>
        <v>0</v>
      </c>
      <c r="CX1273" t="b">
        <f t="shared" si="1873"/>
        <v>0</v>
      </c>
      <c r="CY1273" t="b">
        <f t="shared" si="1874"/>
        <v>0</v>
      </c>
      <c r="CZ1273" t="b">
        <f t="shared" si="1875"/>
        <v>0</v>
      </c>
      <c r="DA1273" t="b">
        <f t="shared" si="1876"/>
        <v>0</v>
      </c>
      <c r="DB1273" t="b">
        <f t="shared" si="1877"/>
        <v>0</v>
      </c>
      <c r="DC1273" t="b">
        <f t="shared" si="1878"/>
        <v>0</v>
      </c>
      <c r="DD1273" t="b">
        <f t="shared" si="1879"/>
        <v>0</v>
      </c>
    </row>
    <row r="1274" spans="1:108">
      <c r="A1274" t="s">
        <v>3150</v>
      </c>
      <c r="C1274" t="s">
        <v>3140</v>
      </c>
      <c r="E1274" t="s">
        <v>6100</v>
      </c>
      <c r="F1274" t="s">
        <v>6097</v>
      </c>
      <c r="G1274" t="s">
        <v>3097</v>
      </c>
      <c r="H1274" t="s">
        <v>7444</v>
      </c>
      <c r="I1274" t="s">
        <v>7417</v>
      </c>
      <c r="J1274" t="s">
        <v>113</v>
      </c>
      <c r="K1274" t="s">
        <v>114</v>
      </c>
      <c r="L1274" t="s">
        <v>7960</v>
      </c>
      <c r="M1274" t="s">
        <v>221</v>
      </c>
      <c r="N1274" t="s">
        <v>7959</v>
      </c>
      <c r="O1274" t="b">
        <f t="shared" si="1786"/>
        <v>1</v>
      </c>
      <c r="P1274" t="b">
        <f t="shared" si="1787"/>
        <v>1</v>
      </c>
      <c r="Q1274" t="b">
        <f t="shared" si="1788"/>
        <v>1</v>
      </c>
      <c r="R1274" t="b">
        <f t="shared" si="1789"/>
        <v>1</v>
      </c>
      <c r="S1274" t="b">
        <f t="shared" si="1790"/>
        <v>1</v>
      </c>
      <c r="T1274" t="b">
        <f t="shared" si="1791"/>
        <v>1</v>
      </c>
      <c r="U1274" t="b">
        <f t="shared" si="1792"/>
        <v>1</v>
      </c>
      <c r="V1274" t="b">
        <f t="shared" si="1793"/>
        <v>1</v>
      </c>
      <c r="W1274" t="b">
        <f t="shared" si="1794"/>
        <v>1</v>
      </c>
      <c r="X1274" t="b">
        <f t="shared" si="1795"/>
        <v>1</v>
      </c>
      <c r="Y1274" t="b">
        <f t="shared" si="1796"/>
        <v>1</v>
      </c>
      <c r="Z1274" t="b">
        <f t="shared" si="1797"/>
        <v>0</v>
      </c>
      <c r="AA1274" t="b">
        <f t="shared" si="1798"/>
        <v>1</v>
      </c>
      <c r="AB1274" t="b">
        <f t="shared" si="1799"/>
        <v>1</v>
      </c>
      <c r="AC1274" t="b">
        <f t="shared" si="1800"/>
        <v>1</v>
      </c>
      <c r="AD1274" t="b">
        <f t="shared" si="1801"/>
        <v>1</v>
      </c>
      <c r="AE1274" t="b">
        <f t="shared" si="1802"/>
        <v>0</v>
      </c>
      <c r="AF1274" t="b">
        <f t="shared" si="1803"/>
        <v>0</v>
      </c>
      <c r="AG1274" t="b">
        <f t="shared" si="1804"/>
        <v>1</v>
      </c>
      <c r="AH1274" t="b">
        <f t="shared" si="1805"/>
        <v>1</v>
      </c>
      <c r="AI1274" t="b">
        <f t="shared" si="1806"/>
        <v>1</v>
      </c>
      <c r="AJ1274" t="b">
        <f t="shared" si="1807"/>
        <v>0</v>
      </c>
      <c r="AK1274" t="b">
        <f t="shared" si="1808"/>
        <v>0</v>
      </c>
      <c r="AL1274" t="b">
        <f t="shared" si="1809"/>
        <v>0</v>
      </c>
      <c r="AM1274" t="b">
        <f t="shared" si="1810"/>
        <v>0</v>
      </c>
      <c r="AN1274" t="b">
        <f t="shared" si="1811"/>
        <v>0</v>
      </c>
      <c r="AO1274" t="b">
        <f t="shared" si="1812"/>
        <v>0</v>
      </c>
      <c r="AP1274" t="b">
        <f t="shared" si="1813"/>
        <v>0</v>
      </c>
      <c r="AQ1274" t="b">
        <f t="shared" si="1814"/>
        <v>0</v>
      </c>
      <c r="AR1274" t="b">
        <f t="shared" si="1815"/>
        <v>0</v>
      </c>
      <c r="AS1274" t="b">
        <f t="shared" si="1816"/>
        <v>0</v>
      </c>
      <c r="AT1274" t="b">
        <f t="shared" si="1817"/>
        <v>0</v>
      </c>
      <c r="AU1274" t="b">
        <f t="shared" si="1818"/>
        <v>0</v>
      </c>
      <c r="AV1274" t="b">
        <f t="shared" si="1819"/>
        <v>1</v>
      </c>
      <c r="AW1274" t="b">
        <f t="shared" si="1820"/>
        <v>0</v>
      </c>
      <c r="AX1274" t="b">
        <f t="shared" si="1821"/>
        <v>1</v>
      </c>
      <c r="AY1274" t="b">
        <f t="shared" si="1822"/>
        <v>0</v>
      </c>
      <c r="AZ1274" t="b">
        <f t="shared" si="1823"/>
        <v>1</v>
      </c>
      <c r="BA1274" t="b">
        <f t="shared" si="1824"/>
        <v>0</v>
      </c>
      <c r="BB1274" t="b">
        <f t="shared" si="1825"/>
        <v>0</v>
      </c>
      <c r="BC1274" t="b">
        <f t="shared" si="1826"/>
        <v>1</v>
      </c>
      <c r="BD1274" t="b">
        <f t="shared" si="1827"/>
        <v>1</v>
      </c>
      <c r="BE1274" t="b">
        <f t="shared" si="1828"/>
        <v>0</v>
      </c>
      <c r="BF1274" t="b">
        <f t="shared" si="1829"/>
        <v>1</v>
      </c>
      <c r="BG1274" t="b">
        <f t="shared" si="1830"/>
        <v>0</v>
      </c>
      <c r="BH1274" t="b">
        <f t="shared" si="1831"/>
        <v>0</v>
      </c>
      <c r="BI1274" t="b">
        <f t="shared" si="1832"/>
        <v>0</v>
      </c>
      <c r="BJ1274" t="b">
        <f t="shared" si="1833"/>
        <v>0</v>
      </c>
      <c r="BK1274" t="b">
        <f t="shared" si="1834"/>
        <v>0</v>
      </c>
      <c r="BL1274" t="b">
        <f t="shared" si="1835"/>
        <v>1</v>
      </c>
      <c r="BM1274" t="b">
        <f t="shared" si="1836"/>
        <v>0</v>
      </c>
      <c r="BN1274" t="b">
        <f t="shared" si="1837"/>
        <v>1</v>
      </c>
      <c r="BO1274" t="b">
        <f t="shared" si="1838"/>
        <v>1</v>
      </c>
      <c r="BP1274" t="b">
        <f t="shared" si="1839"/>
        <v>1</v>
      </c>
      <c r="BQ1274" t="b">
        <f t="shared" si="1840"/>
        <v>1</v>
      </c>
      <c r="BR1274" t="b">
        <f t="shared" si="1841"/>
        <v>1</v>
      </c>
      <c r="BS1274" t="b">
        <f t="shared" si="1842"/>
        <v>0</v>
      </c>
      <c r="BT1274" t="b">
        <f t="shared" si="1843"/>
        <v>1</v>
      </c>
      <c r="BU1274" t="b">
        <f t="shared" si="1844"/>
        <v>1</v>
      </c>
      <c r="BV1274" t="b">
        <f t="shared" si="1845"/>
        <v>1</v>
      </c>
      <c r="BW1274" t="b">
        <f t="shared" si="1846"/>
        <v>0</v>
      </c>
      <c r="BX1274" t="b">
        <f t="shared" si="1847"/>
        <v>0</v>
      </c>
      <c r="BY1274" t="b">
        <f t="shared" si="1848"/>
        <v>1</v>
      </c>
      <c r="BZ1274" t="b">
        <f t="shared" si="1849"/>
        <v>0</v>
      </c>
      <c r="CA1274" t="b">
        <f t="shared" si="1850"/>
        <v>0</v>
      </c>
      <c r="CB1274" t="b">
        <f t="shared" si="1851"/>
        <v>0</v>
      </c>
      <c r="CC1274" t="b">
        <f t="shared" si="1852"/>
        <v>0</v>
      </c>
      <c r="CD1274" t="b">
        <f t="shared" si="1853"/>
        <v>0</v>
      </c>
      <c r="CE1274" t="b">
        <f t="shared" si="1854"/>
        <v>0</v>
      </c>
      <c r="CF1274" t="b">
        <f t="shared" si="1855"/>
        <v>0</v>
      </c>
      <c r="CG1274" t="b">
        <f t="shared" si="1856"/>
        <v>1</v>
      </c>
      <c r="CH1274" t="b">
        <f t="shared" si="1857"/>
        <v>0</v>
      </c>
      <c r="CI1274" t="b">
        <f t="shared" si="1858"/>
        <v>0</v>
      </c>
      <c r="CJ1274" t="b">
        <f t="shared" si="1859"/>
        <v>0</v>
      </c>
      <c r="CK1274" t="b">
        <f t="shared" si="1860"/>
        <v>0</v>
      </c>
      <c r="CL1274" t="b">
        <f t="shared" si="1861"/>
        <v>0</v>
      </c>
      <c r="CM1274" t="b">
        <f t="shared" si="1862"/>
        <v>1</v>
      </c>
      <c r="CN1274" t="b">
        <f t="shared" si="1863"/>
        <v>0</v>
      </c>
      <c r="CO1274" t="b">
        <f t="shared" si="1864"/>
        <v>0</v>
      </c>
      <c r="CP1274" t="b">
        <f t="shared" si="1865"/>
        <v>0</v>
      </c>
      <c r="CQ1274" t="b">
        <f t="shared" si="1866"/>
        <v>0</v>
      </c>
      <c r="CR1274" t="b">
        <f t="shared" si="1867"/>
        <v>0</v>
      </c>
      <c r="CS1274" t="b">
        <f t="shared" si="1868"/>
        <v>0</v>
      </c>
      <c r="CT1274" t="b">
        <f t="shared" si="1869"/>
        <v>0</v>
      </c>
      <c r="CU1274" t="b">
        <f t="shared" si="1870"/>
        <v>0</v>
      </c>
      <c r="CV1274" t="b">
        <f t="shared" si="1871"/>
        <v>0</v>
      </c>
      <c r="CW1274" t="b">
        <f t="shared" si="1872"/>
        <v>0</v>
      </c>
      <c r="CX1274" t="b">
        <f t="shared" si="1873"/>
        <v>0</v>
      </c>
      <c r="CY1274" t="b">
        <f t="shared" si="1874"/>
        <v>0</v>
      </c>
      <c r="CZ1274" t="b">
        <f t="shared" si="1875"/>
        <v>0</v>
      </c>
      <c r="DA1274" t="b">
        <f t="shared" si="1876"/>
        <v>0</v>
      </c>
      <c r="DB1274" t="b">
        <f t="shared" si="1877"/>
        <v>0</v>
      </c>
      <c r="DC1274" t="b">
        <f t="shared" si="1878"/>
        <v>1</v>
      </c>
      <c r="DD1274" t="b">
        <f t="shared" si="1879"/>
        <v>1</v>
      </c>
    </row>
    <row r="1275" spans="1:108">
      <c r="A1275" s="4" t="s">
        <v>3151</v>
      </c>
      <c r="C1275" t="s">
        <v>3140</v>
      </c>
      <c r="D1275" s="4"/>
      <c r="E1275" t="s">
        <v>6100</v>
      </c>
      <c r="F1275" t="s">
        <v>6097</v>
      </c>
      <c r="G1275" t="s">
        <v>3097</v>
      </c>
      <c r="H1275" t="s">
        <v>7444</v>
      </c>
      <c r="I1275" t="s">
        <v>7417</v>
      </c>
      <c r="J1275" s="4" t="s">
        <v>307</v>
      </c>
      <c r="K1275" s="4" t="s">
        <v>143</v>
      </c>
      <c r="L1275" s="4" t="s">
        <v>7125</v>
      </c>
      <c r="M1275" t="s">
        <v>7583</v>
      </c>
      <c r="N1275" s="85" t="s">
        <v>7582</v>
      </c>
      <c r="O1275" s="4" t="b">
        <f t="shared" si="1786"/>
        <v>1</v>
      </c>
      <c r="P1275" s="4" t="b">
        <f t="shared" si="1787"/>
        <v>0</v>
      </c>
      <c r="Q1275" s="4" t="b">
        <f t="shared" si="1788"/>
        <v>1</v>
      </c>
      <c r="R1275" s="4" t="b">
        <f t="shared" si="1789"/>
        <v>0</v>
      </c>
      <c r="S1275" s="4" t="b">
        <f t="shared" si="1790"/>
        <v>1</v>
      </c>
      <c r="T1275" s="4" t="b">
        <f t="shared" si="1791"/>
        <v>0</v>
      </c>
      <c r="U1275" s="4" t="b">
        <f t="shared" si="1792"/>
        <v>1</v>
      </c>
      <c r="V1275" s="4" t="b">
        <f t="shared" si="1793"/>
        <v>0</v>
      </c>
      <c r="W1275" s="4" t="b">
        <f t="shared" si="1794"/>
        <v>1</v>
      </c>
      <c r="X1275" s="4" t="b">
        <f t="shared" si="1795"/>
        <v>0</v>
      </c>
      <c r="Y1275" s="4" t="b">
        <f t="shared" si="1796"/>
        <v>0</v>
      </c>
      <c r="Z1275" s="4" t="b">
        <f t="shared" si="1797"/>
        <v>0</v>
      </c>
      <c r="AA1275" s="4" t="b">
        <f t="shared" si="1798"/>
        <v>0</v>
      </c>
      <c r="AB1275" s="4" t="b">
        <f t="shared" si="1799"/>
        <v>1</v>
      </c>
      <c r="AC1275" s="4" t="b">
        <f t="shared" si="1800"/>
        <v>0</v>
      </c>
      <c r="AD1275" s="4" t="b">
        <f t="shared" si="1801"/>
        <v>0</v>
      </c>
      <c r="AE1275" s="4" t="b">
        <f t="shared" si="1802"/>
        <v>0</v>
      </c>
      <c r="AF1275" s="4" t="b">
        <f t="shared" si="1803"/>
        <v>0</v>
      </c>
      <c r="AG1275" s="4" t="b">
        <f t="shared" si="1804"/>
        <v>0</v>
      </c>
      <c r="AH1275" s="4" t="b">
        <f t="shared" si="1805"/>
        <v>1</v>
      </c>
      <c r="AI1275" s="4" t="b">
        <f t="shared" si="1806"/>
        <v>0</v>
      </c>
      <c r="AJ1275" s="4" t="b">
        <f t="shared" si="1807"/>
        <v>0</v>
      </c>
      <c r="AK1275" s="4" t="b">
        <f t="shared" si="1808"/>
        <v>0</v>
      </c>
      <c r="AL1275" s="4" t="b">
        <f t="shared" si="1809"/>
        <v>0</v>
      </c>
      <c r="AM1275" s="4" t="b">
        <f t="shared" si="1810"/>
        <v>0</v>
      </c>
      <c r="AN1275" s="4" t="b">
        <f t="shared" si="1811"/>
        <v>0</v>
      </c>
      <c r="AO1275" s="4" t="b">
        <f t="shared" si="1812"/>
        <v>0</v>
      </c>
      <c r="AP1275" s="4" t="b">
        <f t="shared" si="1813"/>
        <v>0</v>
      </c>
      <c r="AQ1275" s="4" t="b">
        <f t="shared" si="1814"/>
        <v>0</v>
      </c>
      <c r="AR1275" s="4" t="b">
        <f t="shared" si="1815"/>
        <v>0</v>
      </c>
      <c r="AS1275" s="4" t="b">
        <f t="shared" si="1816"/>
        <v>0</v>
      </c>
      <c r="AT1275" s="4" t="b">
        <f t="shared" si="1817"/>
        <v>0</v>
      </c>
      <c r="AU1275" s="4" t="b">
        <f t="shared" si="1818"/>
        <v>0</v>
      </c>
      <c r="AV1275" s="4" t="b">
        <f t="shared" si="1819"/>
        <v>0</v>
      </c>
      <c r="AW1275" s="4" t="b">
        <f t="shared" si="1820"/>
        <v>0</v>
      </c>
      <c r="AX1275" s="4" t="b">
        <f t="shared" si="1821"/>
        <v>0</v>
      </c>
      <c r="AY1275" s="4" t="b">
        <f t="shared" si="1822"/>
        <v>0</v>
      </c>
      <c r="AZ1275" s="4" t="b">
        <f t="shared" si="1823"/>
        <v>0</v>
      </c>
      <c r="BA1275" s="4" t="b">
        <f t="shared" si="1824"/>
        <v>0</v>
      </c>
      <c r="BB1275" s="4" t="b">
        <f t="shared" si="1825"/>
        <v>0</v>
      </c>
      <c r="BC1275" s="4" t="b">
        <f t="shared" si="1826"/>
        <v>0</v>
      </c>
      <c r="BD1275" s="4" t="b">
        <f t="shared" si="1827"/>
        <v>0</v>
      </c>
      <c r="BE1275" s="4" t="b">
        <f t="shared" si="1828"/>
        <v>0</v>
      </c>
      <c r="BF1275" s="4" t="b">
        <f t="shared" si="1829"/>
        <v>0</v>
      </c>
      <c r="BG1275" s="4" t="b">
        <f t="shared" si="1830"/>
        <v>1</v>
      </c>
      <c r="BH1275" s="4" t="b">
        <f t="shared" si="1831"/>
        <v>1</v>
      </c>
      <c r="BI1275" s="4" t="b">
        <f t="shared" si="1832"/>
        <v>0</v>
      </c>
      <c r="BJ1275" s="4" t="b">
        <f t="shared" si="1833"/>
        <v>0</v>
      </c>
      <c r="BK1275" s="4" t="b">
        <f t="shared" si="1834"/>
        <v>0</v>
      </c>
      <c r="BL1275" s="4" t="b">
        <f t="shared" si="1835"/>
        <v>0</v>
      </c>
      <c r="BM1275" s="4" t="b">
        <f t="shared" si="1836"/>
        <v>0</v>
      </c>
      <c r="BN1275" s="4" t="b">
        <f t="shared" si="1837"/>
        <v>0</v>
      </c>
      <c r="BO1275" s="4" t="b">
        <f t="shared" si="1838"/>
        <v>0</v>
      </c>
      <c r="BP1275" s="4" t="b">
        <f t="shared" si="1839"/>
        <v>0</v>
      </c>
      <c r="BQ1275" s="4" t="b">
        <f t="shared" si="1840"/>
        <v>1</v>
      </c>
      <c r="BR1275" s="4" t="b">
        <f t="shared" si="1841"/>
        <v>0</v>
      </c>
      <c r="BS1275" s="4" t="b">
        <f t="shared" si="1842"/>
        <v>1</v>
      </c>
      <c r="BT1275" s="4" t="b">
        <f t="shared" si="1843"/>
        <v>0</v>
      </c>
      <c r="BU1275" s="4" t="b">
        <f t="shared" si="1844"/>
        <v>0</v>
      </c>
      <c r="BV1275" s="4" t="b">
        <f t="shared" si="1845"/>
        <v>1</v>
      </c>
      <c r="BW1275" s="4" t="b">
        <f t="shared" si="1846"/>
        <v>0</v>
      </c>
      <c r="BX1275" s="4" t="b">
        <f t="shared" si="1847"/>
        <v>0</v>
      </c>
      <c r="BY1275" s="4" t="b">
        <f t="shared" si="1848"/>
        <v>0</v>
      </c>
      <c r="BZ1275" s="4" t="b">
        <f t="shared" si="1849"/>
        <v>0</v>
      </c>
      <c r="CA1275" s="4" t="b">
        <f t="shared" si="1850"/>
        <v>0</v>
      </c>
      <c r="CB1275" s="4" t="b">
        <f t="shared" si="1851"/>
        <v>1</v>
      </c>
      <c r="CC1275" s="4" t="b">
        <f t="shared" si="1852"/>
        <v>0</v>
      </c>
      <c r="CD1275" s="4" t="b">
        <f t="shared" si="1853"/>
        <v>0</v>
      </c>
      <c r="CE1275" s="4" t="b">
        <f t="shared" si="1854"/>
        <v>0</v>
      </c>
      <c r="CF1275" s="4" t="b">
        <f t="shared" si="1855"/>
        <v>0</v>
      </c>
      <c r="CG1275" s="4" t="b">
        <f t="shared" si="1856"/>
        <v>0</v>
      </c>
      <c r="CH1275" s="4" t="b">
        <f t="shared" si="1857"/>
        <v>0</v>
      </c>
      <c r="CI1275" s="4" t="b">
        <f t="shared" si="1858"/>
        <v>0</v>
      </c>
      <c r="CJ1275" s="4" t="b">
        <f t="shared" si="1859"/>
        <v>0</v>
      </c>
      <c r="CK1275" s="4" t="b">
        <f t="shared" si="1860"/>
        <v>1</v>
      </c>
      <c r="CL1275" s="4" t="b">
        <f t="shared" si="1861"/>
        <v>0</v>
      </c>
      <c r="CM1275" s="4" t="b">
        <f t="shared" si="1862"/>
        <v>0</v>
      </c>
      <c r="CN1275" s="4" t="b">
        <f t="shared" si="1863"/>
        <v>0</v>
      </c>
      <c r="CO1275" s="4" t="b">
        <f t="shared" si="1864"/>
        <v>0</v>
      </c>
      <c r="CP1275" s="4" t="b">
        <f t="shared" si="1865"/>
        <v>0</v>
      </c>
      <c r="CQ1275" s="4" t="b">
        <f t="shared" si="1866"/>
        <v>0</v>
      </c>
      <c r="CR1275" s="4" t="b">
        <f t="shared" si="1867"/>
        <v>0</v>
      </c>
      <c r="CS1275" s="4" t="b">
        <f t="shared" si="1868"/>
        <v>0</v>
      </c>
      <c r="CT1275" s="4" t="b">
        <f t="shared" si="1869"/>
        <v>0</v>
      </c>
      <c r="CU1275" s="4" t="b">
        <f t="shared" si="1870"/>
        <v>0</v>
      </c>
      <c r="CV1275" s="4" t="b">
        <f t="shared" si="1871"/>
        <v>0</v>
      </c>
      <c r="CW1275" s="4" t="b">
        <f t="shared" si="1872"/>
        <v>0</v>
      </c>
      <c r="CX1275" s="4" t="b">
        <f t="shared" si="1873"/>
        <v>0</v>
      </c>
      <c r="CY1275" s="4" t="b">
        <f t="shared" si="1874"/>
        <v>0</v>
      </c>
      <c r="CZ1275" s="4" t="b">
        <f t="shared" si="1875"/>
        <v>0</v>
      </c>
      <c r="DA1275" s="4" t="b">
        <f t="shared" si="1876"/>
        <v>0</v>
      </c>
      <c r="DB1275" s="4" t="b">
        <f t="shared" si="1877"/>
        <v>0</v>
      </c>
      <c r="DC1275" s="4" t="b">
        <f t="shared" si="1878"/>
        <v>0</v>
      </c>
      <c r="DD1275" s="4" t="b">
        <f t="shared" si="1879"/>
        <v>0</v>
      </c>
    </row>
    <row r="1276" spans="1:108">
      <c r="A1276" t="s">
        <v>3152</v>
      </c>
      <c r="C1276" t="s">
        <v>3140</v>
      </c>
      <c r="E1276" t="s">
        <v>6100</v>
      </c>
      <c r="F1276" t="s">
        <v>6097</v>
      </c>
      <c r="G1276" t="s">
        <v>3097</v>
      </c>
      <c r="H1276" t="s">
        <v>7444</v>
      </c>
      <c r="I1276" t="s">
        <v>7417</v>
      </c>
      <c r="J1276" t="s">
        <v>139</v>
      </c>
      <c r="K1276" t="s">
        <v>139</v>
      </c>
      <c r="L1276" t="s">
        <v>7962</v>
      </c>
      <c r="M1276" t="s">
        <v>6079</v>
      </c>
      <c r="N1276" t="s">
        <v>7961</v>
      </c>
      <c r="O1276" t="b">
        <f t="shared" si="1786"/>
        <v>0</v>
      </c>
      <c r="P1276" t="b">
        <f t="shared" si="1787"/>
        <v>1</v>
      </c>
      <c r="Q1276" t="b">
        <f t="shared" si="1788"/>
        <v>1</v>
      </c>
      <c r="R1276" t="b">
        <f t="shared" si="1789"/>
        <v>1</v>
      </c>
      <c r="S1276" t="b">
        <f t="shared" si="1790"/>
        <v>0</v>
      </c>
      <c r="T1276" t="b">
        <f t="shared" si="1791"/>
        <v>0</v>
      </c>
      <c r="U1276" t="b">
        <f t="shared" si="1792"/>
        <v>1</v>
      </c>
      <c r="V1276" t="b">
        <f t="shared" si="1793"/>
        <v>0</v>
      </c>
      <c r="W1276" t="b">
        <f t="shared" si="1794"/>
        <v>0</v>
      </c>
      <c r="X1276" t="b">
        <f t="shared" si="1795"/>
        <v>1</v>
      </c>
      <c r="Y1276" t="b">
        <f t="shared" si="1796"/>
        <v>1</v>
      </c>
      <c r="Z1276" t="b">
        <f t="shared" si="1797"/>
        <v>0</v>
      </c>
      <c r="AA1276" t="b">
        <f t="shared" si="1798"/>
        <v>0</v>
      </c>
      <c r="AB1276" t="b">
        <f t="shared" si="1799"/>
        <v>0</v>
      </c>
      <c r="AC1276" t="b">
        <f t="shared" si="1800"/>
        <v>0</v>
      </c>
      <c r="AD1276" t="b">
        <f t="shared" si="1801"/>
        <v>0</v>
      </c>
      <c r="AE1276" t="b">
        <f t="shared" si="1802"/>
        <v>0</v>
      </c>
      <c r="AF1276" t="b">
        <f t="shared" si="1803"/>
        <v>0</v>
      </c>
      <c r="AG1276" t="b">
        <f t="shared" si="1804"/>
        <v>1</v>
      </c>
      <c r="AH1276" t="b">
        <f t="shared" si="1805"/>
        <v>0</v>
      </c>
      <c r="AI1276" t="b">
        <f t="shared" si="1806"/>
        <v>0</v>
      </c>
      <c r="AJ1276" t="b">
        <f t="shared" si="1807"/>
        <v>0</v>
      </c>
      <c r="AK1276" t="b">
        <f t="shared" si="1808"/>
        <v>0</v>
      </c>
      <c r="AL1276" t="b">
        <f t="shared" si="1809"/>
        <v>0</v>
      </c>
      <c r="AM1276" t="b">
        <f t="shared" si="1810"/>
        <v>0</v>
      </c>
      <c r="AN1276" t="b">
        <f t="shared" si="1811"/>
        <v>0</v>
      </c>
      <c r="AO1276" t="b">
        <f t="shared" si="1812"/>
        <v>0</v>
      </c>
      <c r="AP1276" t="b">
        <f t="shared" si="1813"/>
        <v>0</v>
      </c>
      <c r="AQ1276" t="b">
        <f t="shared" si="1814"/>
        <v>0</v>
      </c>
      <c r="AR1276" t="b">
        <f t="shared" si="1815"/>
        <v>0</v>
      </c>
      <c r="AS1276" t="b">
        <f t="shared" si="1816"/>
        <v>0</v>
      </c>
      <c r="AT1276" t="b">
        <f t="shared" si="1817"/>
        <v>0</v>
      </c>
      <c r="AU1276" t="b">
        <f t="shared" si="1818"/>
        <v>0</v>
      </c>
      <c r="AV1276" t="b">
        <f t="shared" si="1819"/>
        <v>0</v>
      </c>
      <c r="AW1276" t="b">
        <f t="shared" si="1820"/>
        <v>0</v>
      </c>
      <c r="AX1276" t="b">
        <f t="shared" si="1821"/>
        <v>0</v>
      </c>
      <c r="AY1276" t="b">
        <f t="shared" si="1822"/>
        <v>0</v>
      </c>
      <c r="AZ1276" t="b">
        <f t="shared" si="1823"/>
        <v>0</v>
      </c>
      <c r="BA1276" t="b">
        <f t="shared" si="1824"/>
        <v>0</v>
      </c>
      <c r="BB1276" t="b">
        <f t="shared" si="1825"/>
        <v>0</v>
      </c>
      <c r="BC1276" t="b">
        <f t="shared" si="1826"/>
        <v>0</v>
      </c>
      <c r="BD1276" t="b">
        <f t="shared" si="1827"/>
        <v>0</v>
      </c>
      <c r="BE1276" t="b">
        <f t="shared" si="1828"/>
        <v>0</v>
      </c>
      <c r="BF1276" t="b">
        <f t="shared" si="1829"/>
        <v>0</v>
      </c>
      <c r="BG1276" t="b">
        <f t="shared" si="1830"/>
        <v>0</v>
      </c>
      <c r="BH1276" t="b">
        <f t="shared" si="1831"/>
        <v>0</v>
      </c>
      <c r="BI1276" t="b">
        <f t="shared" si="1832"/>
        <v>0</v>
      </c>
      <c r="BJ1276" t="b">
        <f t="shared" si="1833"/>
        <v>0</v>
      </c>
      <c r="BK1276" t="b">
        <f t="shared" si="1834"/>
        <v>0</v>
      </c>
      <c r="BL1276" t="b">
        <f t="shared" si="1835"/>
        <v>0</v>
      </c>
      <c r="BM1276" t="b">
        <f t="shared" si="1836"/>
        <v>0</v>
      </c>
      <c r="BN1276" t="b">
        <f t="shared" si="1837"/>
        <v>0</v>
      </c>
      <c r="BO1276" t="b">
        <f t="shared" si="1838"/>
        <v>0</v>
      </c>
      <c r="BP1276" t="b">
        <f t="shared" si="1839"/>
        <v>0</v>
      </c>
      <c r="BQ1276" t="b">
        <f t="shared" si="1840"/>
        <v>0</v>
      </c>
      <c r="BR1276" t="b">
        <f t="shared" si="1841"/>
        <v>0</v>
      </c>
      <c r="BS1276" t="b">
        <f t="shared" si="1842"/>
        <v>0</v>
      </c>
      <c r="BT1276" t="b">
        <f t="shared" si="1843"/>
        <v>1</v>
      </c>
      <c r="BU1276" t="b">
        <f t="shared" si="1844"/>
        <v>0</v>
      </c>
      <c r="BV1276" t="b">
        <f t="shared" si="1845"/>
        <v>1</v>
      </c>
      <c r="BW1276" t="b">
        <f t="shared" si="1846"/>
        <v>0</v>
      </c>
      <c r="BX1276" t="b">
        <f t="shared" si="1847"/>
        <v>0</v>
      </c>
      <c r="BY1276" t="b">
        <f t="shared" si="1848"/>
        <v>0</v>
      </c>
      <c r="BZ1276" t="b">
        <f t="shared" si="1849"/>
        <v>0</v>
      </c>
      <c r="CA1276" t="b">
        <f t="shared" si="1850"/>
        <v>0</v>
      </c>
      <c r="CB1276" t="b">
        <f t="shared" si="1851"/>
        <v>0</v>
      </c>
      <c r="CC1276" t="b">
        <f t="shared" si="1852"/>
        <v>0</v>
      </c>
      <c r="CD1276" t="b">
        <f t="shared" si="1853"/>
        <v>0</v>
      </c>
      <c r="CE1276" t="b">
        <f t="shared" si="1854"/>
        <v>0</v>
      </c>
      <c r="CF1276" t="b">
        <f t="shared" si="1855"/>
        <v>0</v>
      </c>
      <c r="CG1276" t="b">
        <f t="shared" si="1856"/>
        <v>0</v>
      </c>
      <c r="CH1276" t="b">
        <f t="shared" si="1857"/>
        <v>0</v>
      </c>
      <c r="CI1276" t="b">
        <f t="shared" si="1858"/>
        <v>0</v>
      </c>
      <c r="CJ1276" t="b">
        <f t="shared" si="1859"/>
        <v>0</v>
      </c>
      <c r="CK1276" t="b">
        <f t="shared" si="1860"/>
        <v>0</v>
      </c>
      <c r="CL1276" t="b">
        <f t="shared" si="1861"/>
        <v>0</v>
      </c>
      <c r="CM1276" t="b">
        <f t="shared" si="1862"/>
        <v>0</v>
      </c>
      <c r="CN1276" t="b">
        <f t="shared" si="1863"/>
        <v>0</v>
      </c>
      <c r="CO1276" t="b">
        <f t="shared" si="1864"/>
        <v>0</v>
      </c>
      <c r="CP1276" t="b">
        <f t="shared" si="1865"/>
        <v>0</v>
      </c>
      <c r="CQ1276" t="b">
        <f t="shared" si="1866"/>
        <v>0</v>
      </c>
      <c r="CR1276" t="b">
        <f t="shared" si="1867"/>
        <v>0</v>
      </c>
      <c r="CS1276" t="b">
        <f t="shared" si="1868"/>
        <v>0</v>
      </c>
      <c r="CT1276" t="b">
        <f t="shared" si="1869"/>
        <v>0</v>
      </c>
      <c r="CU1276" t="b">
        <f t="shared" si="1870"/>
        <v>0</v>
      </c>
      <c r="CV1276" t="b">
        <f t="shared" si="1871"/>
        <v>0</v>
      </c>
      <c r="CW1276" t="b">
        <f t="shared" si="1872"/>
        <v>0</v>
      </c>
      <c r="CX1276" t="b">
        <f t="shared" si="1873"/>
        <v>0</v>
      </c>
      <c r="CY1276" t="b">
        <f t="shared" si="1874"/>
        <v>0</v>
      </c>
      <c r="CZ1276" t="b">
        <f t="shared" si="1875"/>
        <v>0</v>
      </c>
      <c r="DA1276" t="b">
        <f t="shared" si="1876"/>
        <v>0</v>
      </c>
      <c r="DB1276" t="b">
        <f t="shared" si="1877"/>
        <v>0</v>
      </c>
      <c r="DC1276" t="b">
        <f t="shared" si="1878"/>
        <v>0</v>
      </c>
      <c r="DD1276" t="b">
        <f t="shared" si="1879"/>
        <v>0</v>
      </c>
    </row>
    <row r="1277" spans="1:108">
      <c r="A1277" t="s">
        <v>3153</v>
      </c>
      <c r="C1277" t="s">
        <v>3140</v>
      </c>
      <c r="E1277" t="s">
        <v>6100</v>
      </c>
      <c r="F1277" t="s">
        <v>6097</v>
      </c>
      <c r="G1277" t="s">
        <v>3097</v>
      </c>
      <c r="H1277" t="s">
        <v>7444</v>
      </c>
      <c r="I1277" t="s">
        <v>7417</v>
      </c>
      <c r="J1277" t="s">
        <v>124</v>
      </c>
      <c r="K1277" t="s">
        <v>16</v>
      </c>
      <c r="L1277" t="s">
        <v>7126</v>
      </c>
      <c r="M1277" t="s">
        <v>6079</v>
      </c>
      <c r="N1277" t="s">
        <v>3154</v>
      </c>
      <c r="O1277" t="b">
        <f t="shared" si="1786"/>
        <v>1</v>
      </c>
      <c r="P1277" t="b">
        <f t="shared" si="1787"/>
        <v>1</v>
      </c>
      <c r="Q1277" t="b">
        <f t="shared" si="1788"/>
        <v>0</v>
      </c>
      <c r="R1277" t="b">
        <f t="shared" si="1789"/>
        <v>0</v>
      </c>
      <c r="S1277" t="b">
        <f t="shared" si="1790"/>
        <v>1</v>
      </c>
      <c r="T1277" t="b">
        <f t="shared" si="1791"/>
        <v>1</v>
      </c>
      <c r="U1277" t="b">
        <f t="shared" si="1792"/>
        <v>0</v>
      </c>
      <c r="V1277" t="b">
        <f t="shared" si="1793"/>
        <v>0</v>
      </c>
      <c r="W1277" t="b">
        <f t="shared" si="1794"/>
        <v>1</v>
      </c>
      <c r="X1277" t="b">
        <f t="shared" si="1795"/>
        <v>0</v>
      </c>
      <c r="Y1277" t="b">
        <f t="shared" si="1796"/>
        <v>0</v>
      </c>
      <c r="Z1277" t="b">
        <f t="shared" si="1797"/>
        <v>0</v>
      </c>
      <c r="AA1277" t="b">
        <f t="shared" si="1798"/>
        <v>0</v>
      </c>
      <c r="AB1277" t="b">
        <f t="shared" si="1799"/>
        <v>0</v>
      </c>
      <c r="AC1277" t="b">
        <f t="shared" si="1800"/>
        <v>1</v>
      </c>
      <c r="AD1277" t="b">
        <f t="shared" si="1801"/>
        <v>0</v>
      </c>
      <c r="AE1277" t="b">
        <f t="shared" si="1802"/>
        <v>0</v>
      </c>
      <c r="AF1277" t="b">
        <f t="shared" si="1803"/>
        <v>0</v>
      </c>
      <c r="AG1277" t="b">
        <f t="shared" si="1804"/>
        <v>0</v>
      </c>
      <c r="AH1277" t="b">
        <f t="shared" si="1805"/>
        <v>0</v>
      </c>
      <c r="AI1277" t="b">
        <f t="shared" si="1806"/>
        <v>0</v>
      </c>
      <c r="AJ1277" t="b">
        <f t="shared" si="1807"/>
        <v>0</v>
      </c>
      <c r="AK1277" t="b">
        <f t="shared" si="1808"/>
        <v>0</v>
      </c>
      <c r="AL1277" t="b">
        <f t="shared" si="1809"/>
        <v>0</v>
      </c>
      <c r="AM1277" t="b">
        <f t="shared" si="1810"/>
        <v>0</v>
      </c>
      <c r="AN1277" t="b">
        <f t="shared" si="1811"/>
        <v>0</v>
      </c>
      <c r="AO1277" t="b">
        <f t="shared" si="1812"/>
        <v>0</v>
      </c>
      <c r="AP1277" t="b">
        <f t="shared" si="1813"/>
        <v>0</v>
      </c>
      <c r="AQ1277" t="b">
        <f t="shared" si="1814"/>
        <v>0</v>
      </c>
      <c r="AR1277" t="b">
        <f t="shared" si="1815"/>
        <v>0</v>
      </c>
      <c r="AS1277" t="b">
        <f t="shared" si="1816"/>
        <v>0</v>
      </c>
      <c r="AT1277" t="b">
        <f t="shared" si="1817"/>
        <v>0</v>
      </c>
      <c r="AU1277" t="b">
        <f t="shared" si="1818"/>
        <v>0</v>
      </c>
      <c r="AV1277" t="b">
        <f t="shared" si="1819"/>
        <v>0</v>
      </c>
      <c r="AW1277" t="b">
        <f t="shared" si="1820"/>
        <v>0</v>
      </c>
      <c r="AX1277" t="b">
        <f t="shared" si="1821"/>
        <v>0</v>
      </c>
      <c r="AY1277" t="b">
        <f t="shared" si="1822"/>
        <v>0</v>
      </c>
      <c r="AZ1277" t="b">
        <f t="shared" si="1823"/>
        <v>0</v>
      </c>
      <c r="BA1277" t="b">
        <f t="shared" si="1824"/>
        <v>0</v>
      </c>
      <c r="BB1277" t="b">
        <f t="shared" si="1825"/>
        <v>0</v>
      </c>
      <c r="BC1277" t="b">
        <f t="shared" si="1826"/>
        <v>0</v>
      </c>
      <c r="BD1277" t="b">
        <f t="shared" si="1827"/>
        <v>0</v>
      </c>
      <c r="BE1277" t="b">
        <f t="shared" si="1828"/>
        <v>0</v>
      </c>
      <c r="BF1277" t="b">
        <f t="shared" si="1829"/>
        <v>0</v>
      </c>
      <c r="BG1277" t="b">
        <f t="shared" si="1830"/>
        <v>0</v>
      </c>
      <c r="BH1277" t="b">
        <f t="shared" si="1831"/>
        <v>0</v>
      </c>
      <c r="BI1277" t="b">
        <f t="shared" si="1832"/>
        <v>0</v>
      </c>
      <c r="BJ1277" t="b">
        <f t="shared" si="1833"/>
        <v>0</v>
      </c>
      <c r="BK1277" t="b">
        <f t="shared" si="1834"/>
        <v>0</v>
      </c>
      <c r="BL1277" t="b">
        <f t="shared" si="1835"/>
        <v>1</v>
      </c>
      <c r="BM1277" t="b">
        <f t="shared" si="1836"/>
        <v>0</v>
      </c>
      <c r="BN1277" t="b">
        <f t="shared" si="1837"/>
        <v>0</v>
      </c>
      <c r="BO1277" t="b">
        <f t="shared" si="1838"/>
        <v>0</v>
      </c>
      <c r="BP1277" t="b">
        <f t="shared" si="1839"/>
        <v>1</v>
      </c>
      <c r="BQ1277" t="b">
        <f t="shared" si="1840"/>
        <v>0</v>
      </c>
      <c r="BR1277" t="b">
        <f t="shared" si="1841"/>
        <v>0</v>
      </c>
      <c r="BS1277" t="b">
        <f t="shared" si="1842"/>
        <v>0</v>
      </c>
      <c r="BT1277" t="b">
        <f t="shared" si="1843"/>
        <v>0</v>
      </c>
      <c r="BU1277" t="b">
        <f t="shared" si="1844"/>
        <v>0</v>
      </c>
      <c r="BV1277" t="b">
        <f t="shared" si="1845"/>
        <v>0</v>
      </c>
      <c r="BW1277" t="b">
        <f t="shared" si="1846"/>
        <v>0</v>
      </c>
      <c r="BX1277" t="b">
        <f t="shared" si="1847"/>
        <v>0</v>
      </c>
      <c r="BY1277" t="b">
        <f t="shared" si="1848"/>
        <v>0</v>
      </c>
      <c r="BZ1277" t="b">
        <f t="shared" si="1849"/>
        <v>0</v>
      </c>
      <c r="CA1277" t="b">
        <f t="shared" si="1850"/>
        <v>0</v>
      </c>
      <c r="CB1277" t="b">
        <f t="shared" si="1851"/>
        <v>0</v>
      </c>
      <c r="CC1277" t="b">
        <f t="shared" si="1852"/>
        <v>0</v>
      </c>
      <c r="CD1277" t="b">
        <f t="shared" si="1853"/>
        <v>0</v>
      </c>
      <c r="CE1277" t="b">
        <f t="shared" si="1854"/>
        <v>0</v>
      </c>
      <c r="CF1277" t="b">
        <f t="shared" si="1855"/>
        <v>0</v>
      </c>
      <c r="CG1277" t="b">
        <f t="shared" si="1856"/>
        <v>0</v>
      </c>
      <c r="CH1277" t="b">
        <f t="shared" si="1857"/>
        <v>0</v>
      </c>
      <c r="CI1277" t="b">
        <f t="shared" si="1858"/>
        <v>0</v>
      </c>
      <c r="CJ1277" t="b">
        <f t="shared" si="1859"/>
        <v>0</v>
      </c>
      <c r="CK1277" t="b">
        <f t="shared" si="1860"/>
        <v>0</v>
      </c>
      <c r="CL1277" t="b">
        <f t="shared" si="1861"/>
        <v>0</v>
      </c>
      <c r="CM1277" t="b">
        <f t="shared" si="1862"/>
        <v>0</v>
      </c>
      <c r="CN1277" t="b">
        <f t="shared" si="1863"/>
        <v>0</v>
      </c>
      <c r="CO1277" t="b">
        <f t="shared" si="1864"/>
        <v>0</v>
      </c>
      <c r="CP1277" t="b">
        <f t="shared" si="1865"/>
        <v>0</v>
      </c>
      <c r="CQ1277" t="b">
        <f t="shared" si="1866"/>
        <v>0</v>
      </c>
      <c r="CR1277" t="b">
        <f t="shared" si="1867"/>
        <v>0</v>
      </c>
      <c r="CS1277" t="b">
        <f t="shared" si="1868"/>
        <v>0</v>
      </c>
      <c r="CT1277" t="b">
        <f t="shared" si="1869"/>
        <v>0</v>
      </c>
      <c r="CU1277" t="b">
        <f t="shared" si="1870"/>
        <v>0</v>
      </c>
      <c r="CV1277" t="b">
        <f t="shared" si="1871"/>
        <v>0</v>
      </c>
      <c r="CW1277" t="b">
        <f t="shared" si="1872"/>
        <v>0</v>
      </c>
      <c r="CX1277" t="b">
        <f t="shared" si="1873"/>
        <v>0</v>
      </c>
      <c r="CY1277" t="b">
        <f t="shared" si="1874"/>
        <v>0</v>
      </c>
      <c r="CZ1277" t="b">
        <f t="shared" si="1875"/>
        <v>0</v>
      </c>
      <c r="DA1277" t="b">
        <f t="shared" si="1876"/>
        <v>0</v>
      </c>
      <c r="DB1277" t="b">
        <f t="shared" si="1877"/>
        <v>0</v>
      </c>
      <c r="DC1277" t="b">
        <f t="shared" si="1878"/>
        <v>0</v>
      </c>
      <c r="DD1277" t="b">
        <f t="shared" si="1879"/>
        <v>0</v>
      </c>
    </row>
    <row r="1278" spans="1:108">
      <c r="A1278" t="s">
        <v>3155</v>
      </c>
      <c r="C1278" t="s">
        <v>3140</v>
      </c>
      <c r="E1278" t="s">
        <v>6100</v>
      </c>
      <c r="F1278" t="s">
        <v>6097</v>
      </c>
      <c r="G1278" t="s">
        <v>3097</v>
      </c>
      <c r="H1278" t="s">
        <v>7444</v>
      </c>
      <c r="I1278" t="s">
        <v>7417</v>
      </c>
      <c r="J1278" t="s">
        <v>143</v>
      </c>
      <c r="K1278" t="s">
        <v>143</v>
      </c>
      <c r="L1278" t="s">
        <v>6235</v>
      </c>
      <c r="M1278" t="s">
        <v>6079</v>
      </c>
      <c r="N1278" t="s">
        <v>48</v>
      </c>
      <c r="O1278" t="b">
        <f t="shared" si="1786"/>
        <v>1</v>
      </c>
      <c r="P1278" t="b">
        <f t="shared" si="1787"/>
        <v>0</v>
      </c>
      <c r="Q1278" t="b">
        <f t="shared" si="1788"/>
        <v>0</v>
      </c>
      <c r="R1278" t="b">
        <f t="shared" si="1789"/>
        <v>0</v>
      </c>
      <c r="S1278" t="b">
        <f t="shared" si="1790"/>
        <v>0</v>
      </c>
      <c r="T1278" t="b">
        <f t="shared" si="1791"/>
        <v>0</v>
      </c>
      <c r="U1278" t="b">
        <f t="shared" si="1792"/>
        <v>0</v>
      </c>
      <c r="V1278" t="b">
        <f t="shared" si="1793"/>
        <v>0</v>
      </c>
      <c r="W1278" t="b">
        <f t="shared" si="1794"/>
        <v>1</v>
      </c>
      <c r="X1278" t="b">
        <f t="shared" si="1795"/>
        <v>0</v>
      </c>
      <c r="Y1278" t="b">
        <f t="shared" si="1796"/>
        <v>0</v>
      </c>
      <c r="Z1278" t="b">
        <f t="shared" si="1797"/>
        <v>0</v>
      </c>
      <c r="AA1278" t="b">
        <f t="shared" si="1798"/>
        <v>0</v>
      </c>
      <c r="AB1278" t="b">
        <f t="shared" si="1799"/>
        <v>0</v>
      </c>
      <c r="AC1278" t="b">
        <f t="shared" si="1800"/>
        <v>0</v>
      </c>
      <c r="AD1278" t="b">
        <f t="shared" si="1801"/>
        <v>0</v>
      </c>
      <c r="AE1278" t="b">
        <f t="shared" si="1802"/>
        <v>0</v>
      </c>
      <c r="AF1278" t="b">
        <f t="shared" si="1803"/>
        <v>0</v>
      </c>
      <c r="AG1278" t="b">
        <f t="shared" si="1804"/>
        <v>0</v>
      </c>
      <c r="AH1278" t="b">
        <f t="shared" si="1805"/>
        <v>0</v>
      </c>
      <c r="AI1278" t="b">
        <f t="shared" si="1806"/>
        <v>0</v>
      </c>
      <c r="AJ1278" t="b">
        <f t="shared" si="1807"/>
        <v>0</v>
      </c>
      <c r="AK1278" t="b">
        <f t="shared" si="1808"/>
        <v>0</v>
      </c>
      <c r="AL1278" t="b">
        <f t="shared" si="1809"/>
        <v>0</v>
      </c>
      <c r="AM1278" t="b">
        <f t="shared" si="1810"/>
        <v>0</v>
      </c>
      <c r="AN1278" t="b">
        <f t="shared" si="1811"/>
        <v>0</v>
      </c>
      <c r="AO1278" t="b">
        <f t="shared" si="1812"/>
        <v>0</v>
      </c>
      <c r="AP1278" t="b">
        <f t="shared" si="1813"/>
        <v>0</v>
      </c>
      <c r="AQ1278" t="b">
        <f t="shared" si="1814"/>
        <v>0</v>
      </c>
      <c r="AR1278" t="b">
        <f t="shared" si="1815"/>
        <v>0</v>
      </c>
      <c r="AS1278" t="b">
        <f t="shared" si="1816"/>
        <v>0</v>
      </c>
      <c r="AT1278" t="b">
        <f t="shared" si="1817"/>
        <v>0</v>
      </c>
      <c r="AU1278" t="b">
        <f t="shared" si="1818"/>
        <v>0</v>
      </c>
      <c r="AV1278" t="b">
        <f t="shared" si="1819"/>
        <v>0</v>
      </c>
      <c r="AW1278" t="b">
        <f t="shared" si="1820"/>
        <v>0</v>
      </c>
      <c r="AX1278" t="b">
        <f t="shared" si="1821"/>
        <v>0</v>
      </c>
      <c r="AY1278" t="b">
        <f t="shared" si="1822"/>
        <v>0</v>
      </c>
      <c r="AZ1278" t="b">
        <f t="shared" si="1823"/>
        <v>0</v>
      </c>
      <c r="BA1278" t="b">
        <f t="shared" si="1824"/>
        <v>1</v>
      </c>
      <c r="BB1278" t="b">
        <f t="shared" si="1825"/>
        <v>0</v>
      </c>
      <c r="BC1278" t="b">
        <f t="shared" si="1826"/>
        <v>0</v>
      </c>
      <c r="BD1278" t="b">
        <f t="shared" si="1827"/>
        <v>0</v>
      </c>
      <c r="BE1278" t="b">
        <f t="shared" si="1828"/>
        <v>0</v>
      </c>
      <c r="BF1278" t="b">
        <f t="shared" si="1829"/>
        <v>0</v>
      </c>
      <c r="BG1278" t="b">
        <f t="shared" si="1830"/>
        <v>0</v>
      </c>
      <c r="BH1278" t="b">
        <f t="shared" si="1831"/>
        <v>0</v>
      </c>
      <c r="BI1278" t="b">
        <f t="shared" si="1832"/>
        <v>0</v>
      </c>
      <c r="BJ1278" t="b">
        <f t="shared" si="1833"/>
        <v>0</v>
      </c>
      <c r="BK1278" t="b">
        <f t="shared" si="1834"/>
        <v>0</v>
      </c>
      <c r="BL1278" t="b">
        <f t="shared" si="1835"/>
        <v>0</v>
      </c>
      <c r="BM1278" t="b">
        <f t="shared" si="1836"/>
        <v>0</v>
      </c>
      <c r="BN1278" t="b">
        <f t="shared" si="1837"/>
        <v>0</v>
      </c>
      <c r="BO1278" t="b">
        <f t="shared" si="1838"/>
        <v>0</v>
      </c>
      <c r="BP1278" t="b">
        <f t="shared" si="1839"/>
        <v>0</v>
      </c>
      <c r="BQ1278" t="b">
        <f t="shared" si="1840"/>
        <v>0</v>
      </c>
      <c r="BR1278" t="b">
        <f t="shared" si="1841"/>
        <v>0</v>
      </c>
      <c r="BS1278" t="b">
        <f t="shared" si="1842"/>
        <v>0</v>
      </c>
      <c r="BT1278" t="b">
        <f t="shared" si="1843"/>
        <v>0</v>
      </c>
      <c r="BU1278" t="b">
        <f t="shared" si="1844"/>
        <v>0</v>
      </c>
      <c r="BV1278" t="b">
        <f t="shared" si="1845"/>
        <v>0</v>
      </c>
      <c r="BW1278" t="b">
        <f t="shared" si="1846"/>
        <v>0</v>
      </c>
      <c r="BX1278" t="b">
        <f t="shared" si="1847"/>
        <v>0</v>
      </c>
      <c r="BY1278" t="b">
        <f t="shared" si="1848"/>
        <v>0</v>
      </c>
      <c r="BZ1278" t="b">
        <f t="shared" si="1849"/>
        <v>0</v>
      </c>
      <c r="CA1278" t="b">
        <f t="shared" si="1850"/>
        <v>0</v>
      </c>
      <c r="CB1278" t="b">
        <f t="shared" si="1851"/>
        <v>0</v>
      </c>
      <c r="CC1278" t="b">
        <f t="shared" si="1852"/>
        <v>0</v>
      </c>
      <c r="CD1278" t="b">
        <f t="shared" si="1853"/>
        <v>0</v>
      </c>
      <c r="CE1278" t="b">
        <f t="shared" si="1854"/>
        <v>0</v>
      </c>
      <c r="CF1278" t="b">
        <f t="shared" si="1855"/>
        <v>0</v>
      </c>
      <c r="CG1278" t="b">
        <f t="shared" si="1856"/>
        <v>0</v>
      </c>
      <c r="CH1278" t="b">
        <f t="shared" si="1857"/>
        <v>0</v>
      </c>
      <c r="CI1278" t="b">
        <f t="shared" si="1858"/>
        <v>0</v>
      </c>
      <c r="CJ1278" t="b">
        <f t="shared" si="1859"/>
        <v>0</v>
      </c>
      <c r="CK1278" t="b">
        <f t="shared" si="1860"/>
        <v>0</v>
      </c>
      <c r="CL1278" t="b">
        <f t="shared" si="1861"/>
        <v>0</v>
      </c>
      <c r="CM1278" t="b">
        <f t="shared" si="1862"/>
        <v>0</v>
      </c>
      <c r="CN1278" t="b">
        <f t="shared" si="1863"/>
        <v>0</v>
      </c>
      <c r="CO1278" t="b">
        <f t="shared" si="1864"/>
        <v>0</v>
      </c>
      <c r="CP1278" t="b">
        <f t="shared" si="1865"/>
        <v>0</v>
      </c>
      <c r="CQ1278" t="b">
        <f t="shared" si="1866"/>
        <v>0</v>
      </c>
      <c r="CR1278" t="b">
        <f t="shared" si="1867"/>
        <v>0</v>
      </c>
      <c r="CS1278" t="b">
        <f t="shared" si="1868"/>
        <v>0</v>
      </c>
      <c r="CT1278" t="b">
        <f t="shared" si="1869"/>
        <v>0</v>
      </c>
      <c r="CU1278" t="b">
        <f t="shared" si="1870"/>
        <v>0</v>
      </c>
      <c r="CV1278" t="b">
        <f t="shared" si="1871"/>
        <v>0</v>
      </c>
      <c r="CW1278" t="b">
        <f t="shared" si="1872"/>
        <v>0</v>
      </c>
      <c r="CX1278" t="b">
        <f t="shared" si="1873"/>
        <v>0</v>
      </c>
      <c r="CY1278" t="b">
        <f t="shared" si="1874"/>
        <v>0</v>
      </c>
      <c r="CZ1278" t="b">
        <f t="shared" si="1875"/>
        <v>0</v>
      </c>
      <c r="DA1278" t="b">
        <f t="shared" si="1876"/>
        <v>0</v>
      </c>
      <c r="DB1278" t="b">
        <f t="shared" si="1877"/>
        <v>0</v>
      </c>
      <c r="DC1278" t="b">
        <f t="shared" si="1878"/>
        <v>0</v>
      </c>
      <c r="DD1278" t="b">
        <f t="shared" si="1879"/>
        <v>0</v>
      </c>
    </row>
    <row r="1279" spans="1:108">
      <c r="A1279" t="s">
        <v>3156</v>
      </c>
      <c r="C1279" t="s">
        <v>3140</v>
      </c>
      <c r="E1279" t="s">
        <v>6100</v>
      </c>
      <c r="F1279" t="s">
        <v>6097</v>
      </c>
      <c r="G1279" t="s">
        <v>3097</v>
      </c>
      <c r="H1279" t="s">
        <v>7444</v>
      </c>
      <c r="I1279" t="s">
        <v>7417</v>
      </c>
      <c r="J1279" t="s">
        <v>143</v>
      </c>
      <c r="K1279" t="s">
        <v>143</v>
      </c>
      <c r="L1279" t="s">
        <v>7964</v>
      </c>
      <c r="M1279" t="s">
        <v>6079</v>
      </c>
      <c r="N1279" s="94" t="s">
        <v>7963</v>
      </c>
      <c r="O1279" s="20" t="b">
        <f t="shared" si="1786"/>
        <v>0</v>
      </c>
      <c r="P1279" t="b">
        <f t="shared" si="1787"/>
        <v>1</v>
      </c>
      <c r="Q1279" t="b">
        <f t="shared" si="1788"/>
        <v>1</v>
      </c>
      <c r="R1279" t="b">
        <f t="shared" si="1789"/>
        <v>0</v>
      </c>
      <c r="S1279" s="20" t="b">
        <f t="shared" si="1790"/>
        <v>0</v>
      </c>
      <c r="T1279" s="20" t="b">
        <f t="shared" si="1791"/>
        <v>0</v>
      </c>
      <c r="U1279" s="20" t="b">
        <f t="shared" si="1792"/>
        <v>1</v>
      </c>
      <c r="V1279" s="20" t="b">
        <f t="shared" si="1793"/>
        <v>0</v>
      </c>
      <c r="W1279" s="20" t="b">
        <f t="shared" si="1794"/>
        <v>0</v>
      </c>
      <c r="X1279" s="20" t="b">
        <f t="shared" si="1795"/>
        <v>0</v>
      </c>
      <c r="Y1279" s="20" t="b">
        <f t="shared" si="1796"/>
        <v>1</v>
      </c>
      <c r="Z1279" s="20" t="b">
        <f t="shared" si="1797"/>
        <v>0</v>
      </c>
      <c r="AA1279" s="20" t="b">
        <f t="shared" si="1798"/>
        <v>0</v>
      </c>
      <c r="AB1279" t="b">
        <f t="shared" si="1799"/>
        <v>0</v>
      </c>
      <c r="AC1279" t="b">
        <f t="shared" si="1800"/>
        <v>0</v>
      </c>
      <c r="AD1279" t="b">
        <f t="shared" si="1801"/>
        <v>0</v>
      </c>
      <c r="AE1279" t="b">
        <f t="shared" si="1802"/>
        <v>0</v>
      </c>
      <c r="AF1279" t="b">
        <f t="shared" si="1803"/>
        <v>0</v>
      </c>
      <c r="AG1279" t="b">
        <f t="shared" si="1804"/>
        <v>1</v>
      </c>
      <c r="AH1279" t="b">
        <f t="shared" si="1805"/>
        <v>0</v>
      </c>
      <c r="AI1279" t="b">
        <f t="shared" si="1806"/>
        <v>0</v>
      </c>
      <c r="AJ1279" t="b">
        <f t="shared" si="1807"/>
        <v>0</v>
      </c>
      <c r="AK1279" t="b">
        <f t="shared" si="1808"/>
        <v>0</v>
      </c>
      <c r="AL1279" t="b">
        <f t="shared" si="1809"/>
        <v>0</v>
      </c>
      <c r="AM1279" t="b">
        <f t="shared" si="1810"/>
        <v>0</v>
      </c>
      <c r="AN1279" t="b">
        <f t="shared" si="1811"/>
        <v>0</v>
      </c>
      <c r="AO1279" t="b">
        <f t="shared" si="1812"/>
        <v>0</v>
      </c>
      <c r="AP1279" t="b">
        <f t="shared" si="1813"/>
        <v>0</v>
      </c>
      <c r="AQ1279" t="b">
        <f t="shared" si="1814"/>
        <v>0</v>
      </c>
      <c r="AR1279" t="b">
        <f t="shared" si="1815"/>
        <v>0</v>
      </c>
      <c r="AS1279" t="b">
        <f t="shared" si="1816"/>
        <v>0</v>
      </c>
      <c r="AT1279" t="b">
        <f t="shared" si="1817"/>
        <v>0</v>
      </c>
      <c r="AU1279" t="b">
        <f t="shared" si="1818"/>
        <v>0</v>
      </c>
      <c r="AV1279" t="b">
        <f t="shared" si="1819"/>
        <v>0</v>
      </c>
      <c r="AW1279" t="b">
        <f t="shared" si="1820"/>
        <v>0</v>
      </c>
      <c r="AX1279" t="b">
        <f t="shared" si="1821"/>
        <v>0</v>
      </c>
      <c r="AY1279" t="b">
        <f t="shared" si="1822"/>
        <v>0</v>
      </c>
      <c r="AZ1279" t="b">
        <f t="shared" si="1823"/>
        <v>0</v>
      </c>
      <c r="BA1279" t="b">
        <f t="shared" si="1824"/>
        <v>0</v>
      </c>
      <c r="BB1279" t="b">
        <f t="shared" si="1825"/>
        <v>0</v>
      </c>
      <c r="BC1279" t="b">
        <f t="shared" si="1826"/>
        <v>0</v>
      </c>
      <c r="BD1279" t="b">
        <f t="shared" si="1827"/>
        <v>0</v>
      </c>
      <c r="BE1279" t="b">
        <f t="shared" si="1828"/>
        <v>0</v>
      </c>
      <c r="BF1279" t="b">
        <f t="shared" si="1829"/>
        <v>0</v>
      </c>
      <c r="BG1279" t="b">
        <f t="shared" si="1830"/>
        <v>0</v>
      </c>
      <c r="BH1279" t="b">
        <f t="shared" si="1831"/>
        <v>0</v>
      </c>
      <c r="BI1279" t="b">
        <f t="shared" si="1832"/>
        <v>0</v>
      </c>
      <c r="BJ1279" t="b">
        <f t="shared" si="1833"/>
        <v>0</v>
      </c>
      <c r="BK1279" t="b">
        <f t="shared" si="1834"/>
        <v>0</v>
      </c>
      <c r="BL1279" t="b">
        <f t="shared" si="1835"/>
        <v>0</v>
      </c>
      <c r="BM1279" t="b">
        <f t="shared" si="1836"/>
        <v>0</v>
      </c>
      <c r="BN1279" t="b">
        <f t="shared" si="1837"/>
        <v>0</v>
      </c>
      <c r="BO1279" t="b">
        <f t="shared" si="1838"/>
        <v>0</v>
      </c>
      <c r="BP1279" t="b">
        <f t="shared" si="1839"/>
        <v>0</v>
      </c>
      <c r="BQ1279" t="b">
        <f t="shared" si="1840"/>
        <v>0</v>
      </c>
      <c r="BR1279" t="b">
        <f t="shared" si="1841"/>
        <v>0</v>
      </c>
      <c r="BS1279" t="b">
        <f t="shared" si="1842"/>
        <v>0</v>
      </c>
      <c r="BT1279" t="b">
        <f t="shared" si="1843"/>
        <v>0</v>
      </c>
      <c r="BU1279" t="b">
        <f t="shared" si="1844"/>
        <v>0</v>
      </c>
      <c r="BV1279" t="b">
        <f t="shared" si="1845"/>
        <v>1</v>
      </c>
      <c r="BW1279" t="b">
        <f t="shared" si="1846"/>
        <v>0</v>
      </c>
      <c r="BX1279" t="b">
        <f t="shared" si="1847"/>
        <v>0</v>
      </c>
      <c r="BY1279" t="b">
        <f t="shared" si="1848"/>
        <v>0</v>
      </c>
      <c r="BZ1279" t="b">
        <f t="shared" si="1849"/>
        <v>0</v>
      </c>
      <c r="CA1279" t="b">
        <f t="shared" si="1850"/>
        <v>0</v>
      </c>
      <c r="CB1279" t="b">
        <f t="shared" si="1851"/>
        <v>0</v>
      </c>
      <c r="CC1279" t="b">
        <f t="shared" si="1852"/>
        <v>0</v>
      </c>
      <c r="CD1279" t="b">
        <f t="shared" si="1853"/>
        <v>0</v>
      </c>
      <c r="CE1279" t="b">
        <f t="shared" si="1854"/>
        <v>0</v>
      </c>
      <c r="CF1279" t="b">
        <f t="shared" si="1855"/>
        <v>0</v>
      </c>
      <c r="CG1279" t="b">
        <f t="shared" si="1856"/>
        <v>0</v>
      </c>
      <c r="CH1279" t="b">
        <f t="shared" si="1857"/>
        <v>0</v>
      </c>
      <c r="CI1279" t="b">
        <f t="shared" si="1858"/>
        <v>0</v>
      </c>
      <c r="CJ1279" t="b">
        <f t="shared" si="1859"/>
        <v>0</v>
      </c>
      <c r="CK1279" t="b">
        <f t="shared" si="1860"/>
        <v>0</v>
      </c>
      <c r="CL1279" t="b">
        <f t="shared" si="1861"/>
        <v>0</v>
      </c>
      <c r="CM1279" t="b">
        <f t="shared" si="1862"/>
        <v>0</v>
      </c>
      <c r="CN1279" t="b">
        <f t="shared" si="1863"/>
        <v>0</v>
      </c>
      <c r="CO1279" t="b">
        <f t="shared" si="1864"/>
        <v>0</v>
      </c>
      <c r="CP1279" t="b">
        <f t="shared" si="1865"/>
        <v>0</v>
      </c>
      <c r="CQ1279" t="b">
        <f t="shared" si="1866"/>
        <v>0</v>
      </c>
      <c r="CR1279" t="b">
        <f t="shared" si="1867"/>
        <v>0</v>
      </c>
      <c r="CS1279" t="b">
        <f t="shared" si="1868"/>
        <v>0</v>
      </c>
      <c r="CT1279" t="b">
        <f t="shared" si="1869"/>
        <v>0</v>
      </c>
      <c r="CU1279" t="b">
        <f t="shared" si="1870"/>
        <v>0</v>
      </c>
      <c r="CV1279" t="b">
        <f t="shared" si="1871"/>
        <v>0</v>
      </c>
      <c r="CW1279" t="b">
        <f t="shared" si="1872"/>
        <v>0</v>
      </c>
      <c r="CX1279" t="b">
        <f t="shared" si="1873"/>
        <v>0</v>
      </c>
      <c r="CY1279" t="b">
        <f t="shared" si="1874"/>
        <v>0</v>
      </c>
      <c r="CZ1279" t="b">
        <f t="shared" si="1875"/>
        <v>0</v>
      </c>
      <c r="DA1279" t="b">
        <f t="shared" si="1876"/>
        <v>0</v>
      </c>
      <c r="DB1279" t="b">
        <f t="shared" si="1877"/>
        <v>0</v>
      </c>
      <c r="DC1279" t="b">
        <f t="shared" si="1878"/>
        <v>0</v>
      </c>
      <c r="DD1279" t="b">
        <f t="shared" si="1879"/>
        <v>0</v>
      </c>
    </row>
    <row r="1280" spans="1:108">
      <c r="A1280" s="4" t="s">
        <v>3157</v>
      </c>
      <c r="C1280" t="s">
        <v>3140</v>
      </c>
      <c r="D1280" s="4"/>
      <c r="E1280" t="s">
        <v>6100</v>
      </c>
      <c r="F1280" t="s">
        <v>6097</v>
      </c>
      <c r="G1280" t="s">
        <v>3097</v>
      </c>
      <c r="H1280" t="s">
        <v>7444</v>
      </c>
      <c r="I1280" t="s">
        <v>7417</v>
      </c>
      <c r="J1280" s="4" t="s">
        <v>362</v>
      </c>
      <c r="K1280" s="4" t="s">
        <v>136</v>
      </c>
      <c r="L1280" s="4" t="s">
        <v>7127</v>
      </c>
      <c r="M1280" t="s">
        <v>6079</v>
      </c>
      <c r="N1280" s="4" t="s">
        <v>3158</v>
      </c>
      <c r="O1280" s="4" t="b">
        <f t="shared" si="1786"/>
        <v>1</v>
      </c>
      <c r="P1280" s="4" t="b">
        <f t="shared" si="1787"/>
        <v>1</v>
      </c>
      <c r="Q1280" s="4" t="b">
        <f t="shared" si="1788"/>
        <v>1</v>
      </c>
      <c r="R1280" s="4" t="b">
        <f t="shared" si="1789"/>
        <v>1</v>
      </c>
      <c r="S1280" s="4" t="b">
        <f t="shared" si="1790"/>
        <v>1</v>
      </c>
      <c r="T1280" s="4" t="b">
        <f t="shared" si="1791"/>
        <v>1</v>
      </c>
      <c r="U1280" s="4" t="b">
        <f t="shared" si="1792"/>
        <v>1</v>
      </c>
      <c r="V1280" s="4" t="b">
        <f t="shared" si="1793"/>
        <v>0</v>
      </c>
      <c r="W1280" s="4" t="b">
        <f t="shared" si="1794"/>
        <v>1</v>
      </c>
      <c r="X1280" s="4" t="b">
        <f t="shared" si="1795"/>
        <v>1</v>
      </c>
      <c r="Y1280" s="4" t="b">
        <f t="shared" si="1796"/>
        <v>1</v>
      </c>
      <c r="Z1280" s="4" t="b">
        <f t="shared" si="1797"/>
        <v>0</v>
      </c>
      <c r="AA1280" s="4" t="b">
        <f t="shared" si="1798"/>
        <v>0</v>
      </c>
      <c r="AB1280" s="4" t="b">
        <f t="shared" si="1799"/>
        <v>0</v>
      </c>
      <c r="AC1280" s="4" t="b">
        <f t="shared" si="1800"/>
        <v>0</v>
      </c>
      <c r="AD1280" s="4" t="b">
        <f t="shared" si="1801"/>
        <v>0</v>
      </c>
      <c r="AE1280" s="4" t="b">
        <f t="shared" si="1802"/>
        <v>0</v>
      </c>
      <c r="AF1280" s="4" t="b">
        <f t="shared" si="1803"/>
        <v>0</v>
      </c>
      <c r="AG1280" s="4" t="b">
        <f t="shared" si="1804"/>
        <v>0</v>
      </c>
      <c r="AH1280" s="4" t="b">
        <f t="shared" si="1805"/>
        <v>1</v>
      </c>
      <c r="AI1280" s="4" t="b">
        <f t="shared" si="1806"/>
        <v>0</v>
      </c>
      <c r="AJ1280" s="4" t="b">
        <f t="shared" si="1807"/>
        <v>0</v>
      </c>
      <c r="AK1280" s="4" t="b">
        <f t="shared" si="1808"/>
        <v>0</v>
      </c>
      <c r="AL1280" s="4" t="b">
        <f t="shared" si="1809"/>
        <v>0</v>
      </c>
      <c r="AM1280" s="4" t="b">
        <f t="shared" si="1810"/>
        <v>0</v>
      </c>
      <c r="AN1280" s="4" t="b">
        <f t="shared" si="1811"/>
        <v>0</v>
      </c>
      <c r="AO1280" s="4" t="b">
        <f t="shared" si="1812"/>
        <v>0</v>
      </c>
      <c r="AP1280" s="4" t="b">
        <f t="shared" si="1813"/>
        <v>0</v>
      </c>
      <c r="AQ1280" s="4" t="b">
        <f t="shared" si="1814"/>
        <v>0</v>
      </c>
      <c r="AR1280" s="4" t="b">
        <f t="shared" si="1815"/>
        <v>0</v>
      </c>
      <c r="AS1280" s="4" t="b">
        <f t="shared" si="1816"/>
        <v>0</v>
      </c>
      <c r="AT1280" s="4" t="b">
        <f t="shared" si="1817"/>
        <v>0</v>
      </c>
      <c r="AU1280" s="4" t="b">
        <f t="shared" si="1818"/>
        <v>0</v>
      </c>
      <c r="AV1280" s="4" t="b">
        <f t="shared" si="1819"/>
        <v>0</v>
      </c>
      <c r="AW1280" s="4" t="b">
        <f t="shared" si="1820"/>
        <v>0</v>
      </c>
      <c r="AX1280" s="4" t="b">
        <f t="shared" si="1821"/>
        <v>0</v>
      </c>
      <c r="AY1280" s="4" t="b">
        <f t="shared" si="1822"/>
        <v>0</v>
      </c>
      <c r="AZ1280" s="4" t="b">
        <f t="shared" si="1823"/>
        <v>0</v>
      </c>
      <c r="BA1280" s="4" t="b">
        <f t="shared" si="1824"/>
        <v>0</v>
      </c>
      <c r="BB1280" s="4" t="b">
        <f t="shared" si="1825"/>
        <v>0</v>
      </c>
      <c r="BC1280" s="4" t="b">
        <f t="shared" si="1826"/>
        <v>0</v>
      </c>
      <c r="BD1280" s="4" t="b">
        <f t="shared" si="1827"/>
        <v>1</v>
      </c>
      <c r="BE1280" s="4" t="b">
        <f t="shared" si="1828"/>
        <v>0</v>
      </c>
      <c r="BF1280" s="4" t="b">
        <f t="shared" si="1829"/>
        <v>1</v>
      </c>
      <c r="BG1280" s="4" t="b">
        <f t="shared" si="1830"/>
        <v>1</v>
      </c>
      <c r="BH1280" s="4" t="b">
        <f t="shared" si="1831"/>
        <v>1</v>
      </c>
      <c r="BI1280" s="4" t="b">
        <f t="shared" si="1832"/>
        <v>0</v>
      </c>
      <c r="BJ1280" s="4" t="b">
        <f t="shared" si="1833"/>
        <v>0</v>
      </c>
      <c r="BK1280" s="4" t="b">
        <f t="shared" si="1834"/>
        <v>0</v>
      </c>
      <c r="BL1280" s="4" t="b">
        <f t="shared" si="1835"/>
        <v>0</v>
      </c>
      <c r="BM1280" s="4" t="b">
        <f t="shared" si="1836"/>
        <v>0</v>
      </c>
      <c r="BN1280" s="4" t="b">
        <f t="shared" si="1837"/>
        <v>0</v>
      </c>
      <c r="BO1280" s="4" t="b">
        <f t="shared" si="1838"/>
        <v>0</v>
      </c>
      <c r="BP1280" s="4" t="b">
        <f t="shared" si="1839"/>
        <v>1</v>
      </c>
      <c r="BQ1280" s="4" t="b">
        <f t="shared" si="1840"/>
        <v>1</v>
      </c>
      <c r="BR1280" s="4" t="b">
        <f t="shared" si="1841"/>
        <v>1</v>
      </c>
      <c r="BS1280" s="4" t="b">
        <f t="shared" si="1842"/>
        <v>1</v>
      </c>
      <c r="BT1280" s="4" t="b">
        <f t="shared" si="1843"/>
        <v>0</v>
      </c>
      <c r="BU1280" s="4" t="b">
        <f t="shared" si="1844"/>
        <v>0</v>
      </c>
      <c r="BV1280" s="4" t="b">
        <f t="shared" si="1845"/>
        <v>1</v>
      </c>
      <c r="BW1280" s="4" t="b">
        <f t="shared" si="1846"/>
        <v>0</v>
      </c>
      <c r="BX1280" s="4" t="b">
        <f t="shared" si="1847"/>
        <v>0</v>
      </c>
      <c r="BY1280" s="4" t="b">
        <f t="shared" si="1848"/>
        <v>0</v>
      </c>
      <c r="BZ1280" s="4" t="b">
        <f t="shared" si="1849"/>
        <v>0</v>
      </c>
      <c r="CA1280" s="4" t="b">
        <f t="shared" si="1850"/>
        <v>0</v>
      </c>
      <c r="CB1280" s="4" t="b">
        <f t="shared" si="1851"/>
        <v>1</v>
      </c>
      <c r="CC1280" s="4" t="b">
        <f t="shared" si="1852"/>
        <v>0</v>
      </c>
      <c r="CD1280" s="4" t="b">
        <f t="shared" si="1853"/>
        <v>1</v>
      </c>
      <c r="CE1280" s="4" t="b">
        <f t="shared" si="1854"/>
        <v>1</v>
      </c>
      <c r="CF1280" s="4" t="b">
        <f t="shared" si="1855"/>
        <v>0</v>
      </c>
      <c r="CG1280" s="4" t="b">
        <f t="shared" si="1856"/>
        <v>1</v>
      </c>
      <c r="CH1280" s="4" t="b">
        <f t="shared" si="1857"/>
        <v>0</v>
      </c>
      <c r="CI1280" s="4" t="b">
        <f t="shared" si="1858"/>
        <v>0</v>
      </c>
      <c r="CJ1280" s="4" t="b">
        <f t="shared" si="1859"/>
        <v>0</v>
      </c>
      <c r="CK1280" s="4" t="b">
        <f t="shared" si="1860"/>
        <v>1</v>
      </c>
      <c r="CL1280" s="4" t="b">
        <f t="shared" si="1861"/>
        <v>0</v>
      </c>
      <c r="CM1280" s="4" t="b">
        <f t="shared" si="1862"/>
        <v>0</v>
      </c>
      <c r="CN1280" s="4" t="b">
        <f t="shared" si="1863"/>
        <v>0</v>
      </c>
      <c r="CO1280" s="4" t="b">
        <f t="shared" si="1864"/>
        <v>0</v>
      </c>
      <c r="CP1280" s="4" t="b">
        <f t="shared" si="1865"/>
        <v>0</v>
      </c>
      <c r="CQ1280" s="4" t="b">
        <f t="shared" si="1866"/>
        <v>0</v>
      </c>
      <c r="CR1280" s="4" t="b">
        <f t="shared" si="1867"/>
        <v>0</v>
      </c>
      <c r="CS1280" s="4" t="b">
        <f t="shared" si="1868"/>
        <v>0</v>
      </c>
      <c r="CT1280" s="4" t="b">
        <f t="shared" si="1869"/>
        <v>0</v>
      </c>
      <c r="CU1280" s="4" t="b">
        <f t="shared" si="1870"/>
        <v>0</v>
      </c>
      <c r="CV1280" s="4" t="b">
        <f t="shared" si="1871"/>
        <v>0</v>
      </c>
      <c r="CW1280" s="4" t="b">
        <f t="shared" si="1872"/>
        <v>0</v>
      </c>
      <c r="CX1280" s="4" t="b">
        <f t="shared" si="1873"/>
        <v>0</v>
      </c>
      <c r="CY1280" s="4" t="b">
        <f t="shared" si="1874"/>
        <v>0</v>
      </c>
      <c r="CZ1280" s="4" t="b">
        <f t="shared" si="1875"/>
        <v>0</v>
      </c>
      <c r="DA1280" s="4" t="b">
        <f t="shared" si="1876"/>
        <v>0</v>
      </c>
      <c r="DB1280" s="4" t="b">
        <f t="shared" si="1877"/>
        <v>0</v>
      </c>
      <c r="DC1280" s="4" t="b">
        <f t="shared" si="1878"/>
        <v>0</v>
      </c>
      <c r="DD1280" s="4" t="b">
        <f t="shared" si="1879"/>
        <v>0</v>
      </c>
    </row>
    <row r="1281" spans="1:108">
      <c r="A1281" t="s">
        <v>3159</v>
      </c>
      <c r="C1281" t="s">
        <v>3140</v>
      </c>
      <c r="E1281" t="s">
        <v>6100</v>
      </c>
      <c r="F1281" t="s">
        <v>6097</v>
      </c>
      <c r="G1281" t="s">
        <v>3097</v>
      </c>
      <c r="H1281" t="s">
        <v>7444</v>
      </c>
      <c r="I1281" t="s">
        <v>7417</v>
      </c>
      <c r="J1281" t="s">
        <v>393</v>
      </c>
      <c r="K1281" t="s">
        <v>136</v>
      </c>
      <c r="L1281" t="s">
        <v>7966</v>
      </c>
      <c r="M1281" t="s">
        <v>6079</v>
      </c>
      <c r="N1281" t="s">
        <v>7965</v>
      </c>
      <c r="O1281" t="b">
        <f t="shared" si="1786"/>
        <v>1</v>
      </c>
      <c r="P1281" t="b">
        <f t="shared" si="1787"/>
        <v>1</v>
      </c>
      <c r="Q1281" t="b">
        <f t="shared" si="1788"/>
        <v>1</v>
      </c>
      <c r="R1281" t="b">
        <f t="shared" si="1789"/>
        <v>0</v>
      </c>
      <c r="S1281" t="b">
        <f t="shared" si="1790"/>
        <v>1</v>
      </c>
      <c r="T1281" t="b">
        <f t="shared" si="1791"/>
        <v>0</v>
      </c>
      <c r="U1281" t="b">
        <f t="shared" si="1792"/>
        <v>1</v>
      </c>
      <c r="V1281" t="b">
        <f t="shared" si="1793"/>
        <v>1</v>
      </c>
      <c r="W1281" t="b">
        <f t="shared" si="1794"/>
        <v>0</v>
      </c>
      <c r="X1281" t="b">
        <f t="shared" si="1795"/>
        <v>0</v>
      </c>
      <c r="Y1281" t="b">
        <f t="shared" si="1796"/>
        <v>1</v>
      </c>
      <c r="Z1281" t="b">
        <f t="shared" si="1797"/>
        <v>0</v>
      </c>
      <c r="AA1281" t="b">
        <f t="shared" si="1798"/>
        <v>1</v>
      </c>
      <c r="AB1281" t="b">
        <f t="shared" si="1799"/>
        <v>0</v>
      </c>
      <c r="AC1281" t="b">
        <f t="shared" si="1800"/>
        <v>0</v>
      </c>
      <c r="AD1281" t="b">
        <f t="shared" si="1801"/>
        <v>0</v>
      </c>
      <c r="AE1281" t="b">
        <f t="shared" si="1802"/>
        <v>0</v>
      </c>
      <c r="AF1281" t="b">
        <f t="shared" si="1803"/>
        <v>0</v>
      </c>
      <c r="AG1281" t="b">
        <f t="shared" si="1804"/>
        <v>1</v>
      </c>
      <c r="AH1281" t="b">
        <f t="shared" si="1805"/>
        <v>0</v>
      </c>
      <c r="AI1281" t="b">
        <f t="shared" si="1806"/>
        <v>0</v>
      </c>
      <c r="AJ1281" t="b">
        <f t="shared" si="1807"/>
        <v>0</v>
      </c>
      <c r="AK1281" t="b">
        <f t="shared" si="1808"/>
        <v>0</v>
      </c>
      <c r="AL1281" t="b">
        <f t="shared" si="1809"/>
        <v>0</v>
      </c>
      <c r="AM1281" t="b">
        <f t="shared" si="1810"/>
        <v>0</v>
      </c>
      <c r="AN1281" t="b">
        <f t="shared" si="1811"/>
        <v>0</v>
      </c>
      <c r="AO1281" t="b">
        <f t="shared" si="1812"/>
        <v>0</v>
      </c>
      <c r="AP1281" t="b">
        <f t="shared" si="1813"/>
        <v>0</v>
      </c>
      <c r="AQ1281" t="b">
        <f t="shared" si="1814"/>
        <v>0</v>
      </c>
      <c r="AR1281" t="b">
        <f t="shared" si="1815"/>
        <v>0</v>
      </c>
      <c r="AS1281" t="b">
        <f t="shared" si="1816"/>
        <v>0</v>
      </c>
      <c r="AT1281" t="b">
        <f t="shared" si="1817"/>
        <v>0</v>
      </c>
      <c r="AU1281" t="b">
        <f t="shared" si="1818"/>
        <v>0</v>
      </c>
      <c r="AV1281" t="b">
        <f t="shared" si="1819"/>
        <v>0</v>
      </c>
      <c r="AW1281" t="b">
        <f t="shared" si="1820"/>
        <v>0</v>
      </c>
      <c r="AX1281" t="b">
        <f t="shared" si="1821"/>
        <v>0</v>
      </c>
      <c r="AY1281" t="b">
        <f t="shared" si="1822"/>
        <v>0</v>
      </c>
      <c r="AZ1281" t="b">
        <f t="shared" si="1823"/>
        <v>0</v>
      </c>
      <c r="BA1281" t="b">
        <f t="shared" si="1824"/>
        <v>0</v>
      </c>
      <c r="BB1281" t="b">
        <f t="shared" si="1825"/>
        <v>0</v>
      </c>
      <c r="BC1281" t="b">
        <f t="shared" si="1826"/>
        <v>0</v>
      </c>
      <c r="BD1281" t="b">
        <f t="shared" si="1827"/>
        <v>0</v>
      </c>
      <c r="BE1281" t="b">
        <f t="shared" si="1828"/>
        <v>0</v>
      </c>
      <c r="BF1281" t="b">
        <f t="shared" si="1829"/>
        <v>0</v>
      </c>
      <c r="BG1281" t="b">
        <f t="shared" si="1830"/>
        <v>0</v>
      </c>
      <c r="BH1281" t="b">
        <f t="shared" si="1831"/>
        <v>0</v>
      </c>
      <c r="BI1281" t="b">
        <f t="shared" si="1832"/>
        <v>0</v>
      </c>
      <c r="BJ1281" t="b">
        <f t="shared" si="1833"/>
        <v>0</v>
      </c>
      <c r="BK1281" t="b">
        <f t="shared" si="1834"/>
        <v>0</v>
      </c>
      <c r="BL1281" t="b">
        <f t="shared" si="1835"/>
        <v>1</v>
      </c>
      <c r="BM1281" t="b">
        <f t="shared" si="1836"/>
        <v>0</v>
      </c>
      <c r="BN1281" t="b">
        <f t="shared" si="1837"/>
        <v>0</v>
      </c>
      <c r="BO1281" t="b">
        <f t="shared" si="1838"/>
        <v>1</v>
      </c>
      <c r="BP1281" t="b">
        <f t="shared" si="1839"/>
        <v>0</v>
      </c>
      <c r="BQ1281" t="b">
        <f t="shared" si="1840"/>
        <v>0</v>
      </c>
      <c r="BR1281" t="b">
        <f t="shared" si="1841"/>
        <v>0</v>
      </c>
      <c r="BS1281" t="b">
        <f t="shared" si="1842"/>
        <v>0</v>
      </c>
      <c r="BT1281" t="b">
        <f t="shared" si="1843"/>
        <v>0</v>
      </c>
      <c r="BU1281" t="b">
        <f t="shared" si="1844"/>
        <v>0</v>
      </c>
      <c r="BV1281" t="b">
        <f t="shared" si="1845"/>
        <v>0</v>
      </c>
      <c r="BW1281" t="b">
        <f t="shared" si="1846"/>
        <v>0</v>
      </c>
      <c r="BX1281" t="b">
        <f t="shared" si="1847"/>
        <v>0</v>
      </c>
      <c r="BY1281" t="b">
        <f t="shared" si="1848"/>
        <v>0</v>
      </c>
      <c r="BZ1281" t="b">
        <f t="shared" si="1849"/>
        <v>0</v>
      </c>
      <c r="CA1281" t="b">
        <f t="shared" si="1850"/>
        <v>0</v>
      </c>
      <c r="CB1281" t="b">
        <f t="shared" si="1851"/>
        <v>1</v>
      </c>
      <c r="CC1281" t="b">
        <f t="shared" si="1852"/>
        <v>0</v>
      </c>
      <c r="CD1281" t="b">
        <f t="shared" si="1853"/>
        <v>0</v>
      </c>
      <c r="CE1281" t="b">
        <f t="shared" si="1854"/>
        <v>0</v>
      </c>
      <c r="CF1281" t="b">
        <f t="shared" si="1855"/>
        <v>0</v>
      </c>
      <c r="CG1281" t="b">
        <f t="shared" si="1856"/>
        <v>1</v>
      </c>
      <c r="CH1281" t="b">
        <f t="shared" si="1857"/>
        <v>0</v>
      </c>
      <c r="CI1281" t="b">
        <f t="shared" si="1858"/>
        <v>0</v>
      </c>
      <c r="CJ1281" t="b">
        <f t="shared" si="1859"/>
        <v>0</v>
      </c>
      <c r="CK1281" t="b">
        <f t="shared" si="1860"/>
        <v>0</v>
      </c>
      <c r="CL1281" t="b">
        <f t="shared" si="1861"/>
        <v>0</v>
      </c>
      <c r="CM1281" t="b">
        <f t="shared" si="1862"/>
        <v>0</v>
      </c>
      <c r="CN1281" t="b">
        <f t="shared" si="1863"/>
        <v>0</v>
      </c>
      <c r="CO1281" t="b">
        <f t="shared" si="1864"/>
        <v>0</v>
      </c>
      <c r="CP1281" t="b">
        <f t="shared" si="1865"/>
        <v>0</v>
      </c>
      <c r="CQ1281" t="b">
        <f t="shared" si="1866"/>
        <v>0</v>
      </c>
      <c r="CR1281" t="b">
        <f t="shared" si="1867"/>
        <v>0</v>
      </c>
      <c r="CS1281" t="b">
        <f t="shared" si="1868"/>
        <v>0</v>
      </c>
      <c r="CT1281" t="b">
        <f t="shared" si="1869"/>
        <v>0</v>
      </c>
      <c r="CU1281" t="b">
        <f t="shared" si="1870"/>
        <v>0</v>
      </c>
      <c r="CV1281" t="b">
        <f t="shared" si="1871"/>
        <v>0</v>
      </c>
      <c r="CW1281" t="b">
        <f t="shared" si="1872"/>
        <v>0</v>
      </c>
      <c r="CX1281" t="b">
        <f t="shared" si="1873"/>
        <v>0</v>
      </c>
      <c r="CY1281" t="b">
        <f t="shared" si="1874"/>
        <v>0</v>
      </c>
      <c r="CZ1281" t="b">
        <f t="shared" si="1875"/>
        <v>0</v>
      </c>
      <c r="DA1281" t="b">
        <f t="shared" si="1876"/>
        <v>0</v>
      </c>
      <c r="DB1281" t="b">
        <f t="shared" si="1877"/>
        <v>0</v>
      </c>
      <c r="DC1281" t="b">
        <f t="shared" si="1878"/>
        <v>0</v>
      </c>
      <c r="DD1281" t="b">
        <f t="shared" si="1879"/>
        <v>0</v>
      </c>
    </row>
    <row r="1282" spans="1:108">
      <c r="A1282" s="4" t="s">
        <v>3160</v>
      </c>
      <c r="C1282" t="s">
        <v>3140</v>
      </c>
      <c r="D1282" s="4"/>
      <c r="E1282" t="s">
        <v>6100</v>
      </c>
      <c r="F1282" t="s">
        <v>6097</v>
      </c>
      <c r="G1282" t="s">
        <v>3097</v>
      </c>
      <c r="H1282" t="s">
        <v>7444</v>
      </c>
      <c r="I1282" t="s">
        <v>7417</v>
      </c>
      <c r="J1282" s="4" t="s">
        <v>143</v>
      </c>
      <c r="K1282" s="4" t="s">
        <v>143</v>
      </c>
      <c r="L1282" s="94" t="s">
        <v>7968</v>
      </c>
      <c r="M1282" t="s">
        <v>6079</v>
      </c>
      <c r="N1282" s="94" t="s">
        <v>7967</v>
      </c>
      <c r="O1282" s="4" t="b">
        <f t="shared" si="1786"/>
        <v>1</v>
      </c>
      <c r="P1282" s="4" t="b">
        <f t="shared" si="1787"/>
        <v>1</v>
      </c>
      <c r="Q1282" s="4" t="b">
        <f t="shared" si="1788"/>
        <v>1</v>
      </c>
      <c r="R1282" s="4" t="b">
        <f t="shared" si="1789"/>
        <v>0</v>
      </c>
      <c r="S1282" s="4" t="b">
        <f t="shared" si="1790"/>
        <v>1</v>
      </c>
      <c r="T1282" s="4" t="b">
        <f t="shared" si="1791"/>
        <v>0</v>
      </c>
      <c r="U1282" s="4" t="b">
        <f t="shared" si="1792"/>
        <v>1</v>
      </c>
      <c r="V1282" s="4" t="b">
        <f t="shared" si="1793"/>
        <v>0</v>
      </c>
      <c r="W1282" s="4" t="b">
        <f t="shared" si="1794"/>
        <v>1</v>
      </c>
      <c r="X1282" s="4" t="b">
        <f t="shared" si="1795"/>
        <v>1</v>
      </c>
      <c r="Y1282" s="4" t="b">
        <f t="shared" si="1796"/>
        <v>1</v>
      </c>
      <c r="Z1282" s="4" t="b">
        <f t="shared" si="1797"/>
        <v>0</v>
      </c>
      <c r="AA1282" s="4" t="b">
        <f t="shared" si="1798"/>
        <v>0</v>
      </c>
      <c r="AB1282" s="4" t="b">
        <f t="shared" si="1799"/>
        <v>1</v>
      </c>
      <c r="AC1282" s="4" t="b">
        <f t="shared" si="1800"/>
        <v>0</v>
      </c>
      <c r="AD1282" s="4" t="b">
        <f t="shared" si="1801"/>
        <v>0</v>
      </c>
      <c r="AE1282" s="4" t="b">
        <f t="shared" si="1802"/>
        <v>0</v>
      </c>
      <c r="AF1282" s="4" t="b">
        <f t="shared" si="1803"/>
        <v>0</v>
      </c>
      <c r="AG1282" s="4" t="b">
        <f t="shared" si="1804"/>
        <v>1</v>
      </c>
      <c r="AH1282" s="4" t="b">
        <f t="shared" si="1805"/>
        <v>1</v>
      </c>
      <c r="AI1282" s="4" t="b">
        <f t="shared" si="1806"/>
        <v>0</v>
      </c>
      <c r="AJ1282" s="4" t="b">
        <f t="shared" si="1807"/>
        <v>0</v>
      </c>
      <c r="AK1282" s="4" t="b">
        <f t="shared" si="1808"/>
        <v>0</v>
      </c>
      <c r="AL1282" s="4" t="b">
        <f t="shared" si="1809"/>
        <v>0</v>
      </c>
      <c r="AM1282" s="4" t="b">
        <f t="shared" si="1810"/>
        <v>0</v>
      </c>
      <c r="AN1282" s="4" t="b">
        <f t="shared" si="1811"/>
        <v>0</v>
      </c>
      <c r="AO1282" s="4" t="b">
        <f t="shared" si="1812"/>
        <v>0</v>
      </c>
      <c r="AP1282" s="4" t="b">
        <f t="shared" si="1813"/>
        <v>0</v>
      </c>
      <c r="AQ1282" s="4" t="b">
        <f t="shared" si="1814"/>
        <v>0</v>
      </c>
      <c r="AR1282" s="4" t="b">
        <f t="shared" si="1815"/>
        <v>0</v>
      </c>
      <c r="AS1282" s="4" t="b">
        <f t="shared" si="1816"/>
        <v>0</v>
      </c>
      <c r="AT1282" s="4" t="b">
        <f t="shared" si="1817"/>
        <v>0</v>
      </c>
      <c r="AU1282" s="4" t="b">
        <f t="shared" si="1818"/>
        <v>0</v>
      </c>
      <c r="AV1282" s="4" t="b">
        <f t="shared" si="1819"/>
        <v>0</v>
      </c>
      <c r="AW1282" s="4" t="b">
        <f t="shared" si="1820"/>
        <v>0</v>
      </c>
      <c r="AX1282" s="4" t="b">
        <f t="shared" si="1821"/>
        <v>0</v>
      </c>
      <c r="AY1282" s="4" t="b">
        <f t="shared" si="1822"/>
        <v>0</v>
      </c>
      <c r="AZ1282" s="4" t="b">
        <f t="shared" si="1823"/>
        <v>0</v>
      </c>
      <c r="BA1282" s="4" t="b">
        <f t="shared" si="1824"/>
        <v>0</v>
      </c>
      <c r="BB1282" s="4" t="b">
        <f t="shared" si="1825"/>
        <v>0</v>
      </c>
      <c r="BC1282" s="4" t="b">
        <f t="shared" si="1826"/>
        <v>0</v>
      </c>
      <c r="BD1282" s="4" t="b">
        <f t="shared" si="1827"/>
        <v>0</v>
      </c>
      <c r="BE1282" s="4" t="b">
        <f t="shared" si="1828"/>
        <v>0</v>
      </c>
      <c r="BF1282" s="4" t="b">
        <f t="shared" si="1829"/>
        <v>0</v>
      </c>
      <c r="BG1282" s="4" t="b">
        <f t="shared" si="1830"/>
        <v>0</v>
      </c>
      <c r="BH1282" s="4" t="b">
        <f t="shared" si="1831"/>
        <v>1</v>
      </c>
      <c r="BI1282" s="4" t="b">
        <f t="shared" si="1832"/>
        <v>0</v>
      </c>
      <c r="BJ1282" s="4" t="b">
        <f t="shared" si="1833"/>
        <v>0</v>
      </c>
      <c r="BK1282" s="4" t="b">
        <f t="shared" si="1834"/>
        <v>0</v>
      </c>
      <c r="BL1282" s="4" t="b">
        <f t="shared" si="1835"/>
        <v>0</v>
      </c>
      <c r="BM1282" s="4" t="b">
        <f t="shared" si="1836"/>
        <v>0</v>
      </c>
      <c r="BN1282" s="4" t="b">
        <f t="shared" si="1837"/>
        <v>0</v>
      </c>
      <c r="BO1282" s="4" t="b">
        <f t="shared" si="1838"/>
        <v>0</v>
      </c>
      <c r="BP1282" s="4" t="b">
        <f t="shared" si="1839"/>
        <v>0</v>
      </c>
      <c r="BQ1282" s="4" t="b">
        <f t="shared" si="1840"/>
        <v>0</v>
      </c>
      <c r="BR1282" s="4" t="b">
        <f t="shared" si="1841"/>
        <v>0</v>
      </c>
      <c r="BS1282" s="4" t="b">
        <f t="shared" si="1842"/>
        <v>1</v>
      </c>
      <c r="BT1282" s="4" t="b">
        <f t="shared" si="1843"/>
        <v>0</v>
      </c>
      <c r="BU1282" s="4" t="b">
        <f t="shared" si="1844"/>
        <v>0</v>
      </c>
      <c r="BV1282" s="4" t="b">
        <f t="shared" si="1845"/>
        <v>1</v>
      </c>
      <c r="BW1282" s="4" t="b">
        <f t="shared" si="1846"/>
        <v>0</v>
      </c>
      <c r="BX1282" s="4" t="b">
        <f t="shared" si="1847"/>
        <v>0</v>
      </c>
      <c r="BY1282" s="4" t="b">
        <f t="shared" si="1848"/>
        <v>0</v>
      </c>
      <c r="BZ1282" s="4" t="b">
        <f t="shared" si="1849"/>
        <v>0</v>
      </c>
      <c r="CA1282" s="4" t="b">
        <f t="shared" si="1850"/>
        <v>0</v>
      </c>
      <c r="CB1282" s="4" t="b">
        <f t="shared" si="1851"/>
        <v>1</v>
      </c>
      <c r="CC1282" s="4" t="b">
        <f t="shared" si="1852"/>
        <v>0</v>
      </c>
      <c r="CD1282" s="4" t="b">
        <f t="shared" si="1853"/>
        <v>1</v>
      </c>
      <c r="CE1282" s="4" t="b">
        <f t="shared" si="1854"/>
        <v>0</v>
      </c>
      <c r="CF1282" s="4" t="b">
        <f t="shared" si="1855"/>
        <v>1</v>
      </c>
      <c r="CG1282" s="4" t="b">
        <f t="shared" si="1856"/>
        <v>0</v>
      </c>
      <c r="CH1282" s="4" t="b">
        <f t="shared" si="1857"/>
        <v>0</v>
      </c>
      <c r="CI1282" s="4" t="b">
        <f t="shared" si="1858"/>
        <v>0</v>
      </c>
      <c r="CJ1282" s="4" t="b">
        <f t="shared" si="1859"/>
        <v>0</v>
      </c>
      <c r="CK1282" s="4" t="b">
        <f t="shared" si="1860"/>
        <v>1</v>
      </c>
      <c r="CL1282" s="4" t="b">
        <f t="shared" si="1861"/>
        <v>0</v>
      </c>
      <c r="CM1282" s="4" t="b">
        <f t="shared" si="1862"/>
        <v>0</v>
      </c>
      <c r="CN1282" s="4" t="b">
        <f t="shared" si="1863"/>
        <v>0</v>
      </c>
      <c r="CO1282" s="4" t="b">
        <f t="shared" si="1864"/>
        <v>0</v>
      </c>
      <c r="CP1282" s="4" t="b">
        <f t="shared" si="1865"/>
        <v>0</v>
      </c>
      <c r="CQ1282" s="4" t="b">
        <f t="shared" si="1866"/>
        <v>0</v>
      </c>
      <c r="CR1282" s="4" t="b">
        <f t="shared" si="1867"/>
        <v>0</v>
      </c>
      <c r="CS1282" s="4" t="b">
        <f t="shared" si="1868"/>
        <v>0</v>
      </c>
      <c r="CT1282" s="4" t="b">
        <f t="shared" si="1869"/>
        <v>0</v>
      </c>
      <c r="CU1282" s="4" t="b">
        <f t="shared" si="1870"/>
        <v>0</v>
      </c>
      <c r="CV1282" s="4" t="b">
        <f t="shared" si="1871"/>
        <v>0</v>
      </c>
      <c r="CW1282" s="4" t="b">
        <f t="shared" si="1872"/>
        <v>0</v>
      </c>
      <c r="CX1282" s="4" t="b">
        <f t="shared" si="1873"/>
        <v>0</v>
      </c>
      <c r="CY1282" s="4" t="b">
        <f t="shared" si="1874"/>
        <v>0</v>
      </c>
      <c r="CZ1282" s="4" t="b">
        <f t="shared" si="1875"/>
        <v>0</v>
      </c>
      <c r="DA1282" s="4" t="b">
        <f t="shared" si="1876"/>
        <v>0</v>
      </c>
      <c r="DB1282" s="4" t="b">
        <f t="shared" si="1877"/>
        <v>0</v>
      </c>
      <c r="DC1282" s="4" t="b">
        <f t="shared" si="1878"/>
        <v>0</v>
      </c>
      <c r="DD1282" s="4" t="b">
        <f t="shared" si="1879"/>
        <v>0</v>
      </c>
    </row>
    <row r="1283" spans="1:108">
      <c r="A1283" s="4" t="s">
        <v>3161</v>
      </c>
      <c r="C1283" t="s">
        <v>3140</v>
      </c>
      <c r="E1283" t="s">
        <v>6100</v>
      </c>
      <c r="F1283" t="s">
        <v>6097</v>
      </c>
      <c r="G1283" t="s">
        <v>3097</v>
      </c>
      <c r="H1283" t="s">
        <v>7444</v>
      </c>
      <c r="I1283" t="s">
        <v>7417</v>
      </c>
      <c r="J1283" s="4" t="s">
        <v>143</v>
      </c>
      <c r="K1283" t="s">
        <v>143</v>
      </c>
      <c r="L1283" t="s">
        <v>7128</v>
      </c>
      <c r="M1283" t="s">
        <v>6079</v>
      </c>
      <c r="N1283" t="s">
        <v>64</v>
      </c>
      <c r="O1283" t="b">
        <f t="shared" ref="O1283:O1346" si="1880">OR(ISNUMBER(FIND("Adana",N1283)),ISNUMBER(FIND("Hatay",N1283)),ISNUMBER(FIND("Kahramanmaraş",N1283)),ISNUMBER(FIND("Mersin",N1283)),ISNUMBER(FIND("Osmaniye",N1283)),ISNUMBER(FIND("Adıyaman",N1283)),ISNUMBER(FIND("Diyarbakır",N1283)),ISNUMBER(FIND("Gaziantep",N1283)),ISNUMBER(FIND("Mardin",N1283)),ISNUMBER(FIND("Şanlıurfa",N1283)),ISNUMBER(FIND("Siirt",N1283)),ISNUMBER(FIND("Karaman",N1283)),ISNUMBER(FIND("Niğde",N1283)),ISNUMBER(FIND("Elazığ",N1283)),ISNUMBER(FIND("Malatya",N1283)),ISNUMBER(FIND("Tunceli",N1283)))</f>
        <v>1</v>
      </c>
      <c r="P1283" t="b">
        <f t="shared" ref="P1283:P1346" si="1881">OR(ISNUMBER(FIND("Antalya",N1283)),ISNUMBER(FIND("Balıkesir",N1283)),ISNUMBER(FIND("Bursa",N1283)),ISNUMBER(FIND("Çanakkale",N1283)),ISNUMBER(FIND("İstanbul",N1283)),ISNUMBER(FIND("Kırklareli",N1283)),ISNUMBER(FIND("Tekirdağ",N1283)),ISNUMBER(FIND("Aydın",N1283)),ISNUMBER(FIND("İzmir",N1283)),ISNUMBER(FIND("Manisa",N1283)),ISNUMBER(FIND("Muğla",N1283)),ISNUMBER(FIND("Uşak",N1283)),ISNUMBER(FIND("Amasya",N1283)))</f>
        <v>0</v>
      </c>
      <c r="Q1283" t="b">
        <f t="shared" ref="Q1283:Q1346" si="1882">OR(ISNUMBER(FIND("Ankara",N1283)),ISNUMBER(FIND("Eskişehir",N1283)),ISNUMBER(FIND("Kayseri",N1283)),ISNUMBER(FIND("Kırşehir",N1283)),ISNUMBER(FIND("Konya",N1283)),ISNUMBER(FIND("Nevşehir",N1283)),ISNUMBER(FIND("Sivas",N1283)),ISNUMBER(FIND("Burdur",N1283)),ISNUMBER(FIND("Isparta",N1283)),ISNUMBER(FIND("Çorum",N1283)),ISNUMBER(FIND("Tokat",N1283)),ISNUMBER(FIND("Iğdır",N1283)),ISNUMBER(FIND("Van",N1283)))</f>
        <v>0</v>
      </c>
      <c r="R1283" t="b">
        <f t="shared" ref="R1283:R1346" si="1883">OR(ISNUMBER(FIND("Ağrı",N1283)),ISNUMBER(FIND("Erzincan",N1283)),ISNUMBER(FIND("Erzurum",N1283)),ISNUMBER(FIND("Kars",N1283)),ISNUMBER(FIND("Artvin",N1283)),ISNUMBER(FIND("Bolu",N1283)),ISNUMBER(FIND("Çankırı",N1283)),ISNUMBER(FIND("Düzce",N1283)),ISNUMBER(FIND("Karabük",N1283)),ISNUMBER(FIND("Kastamonu",N1283)),ISNUMBER(FIND("Ordu",N1283)),ISNUMBER(FIND("Samsun",N1283)),ISNUMBER(FIND("Sinop",N1283)),ISNUMBER(FIND("Zonguldak",N1283)),ISNUMBER(FIND("Bilecik",N1283)),ISNUMBER(FIND("Edirne",N1283)),ISNUMBER(FIND("Kocaeli",N1283)),ISNUMBER(FIND("Sakarya",N1283)),ISNUMBER(FIND("Afyonkarahisar",N1283)),ISNUMBER(FIND("Kütahya",N1283)))</f>
        <v>0</v>
      </c>
      <c r="S1283" t="b">
        <f t="shared" ref="S1283:S1346" si="1884">OR(ISNUMBER(FIND("Adana",N1283)),ISNUMBER(FIND("Antalya",N1283)),ISNUMBER(FIND("Burdur",N1283)),ISNUMBER(FIND("Hatay",N1283)),ISNUMBER(FIND("Isparta",N1283)),ISNUMBER(FIND("Kahramanmaraş",N1283)),ISNUMBER(FIND("Mersin",N1283)),ISNUMBER(FIND("Osmaniye",N1283)))</f>
        <v>1</v>
      </c>
      <c r="T1283" t="b">
        <f t="shared" ref="T1283:T1346" si="1885">OR(ISNUMBER(FIND("Afyonkarahisar",N1283)),ISNUMBER(FIND("Aydın",N1283)),ISNUMBER(FIND("Denizli",N1283)),ISNUMBER(FIND("İzmir",N1283)),ISNUMBER(FIND("Kütahya",N1283)),ISNUMBER(FIND("Manisa",N1283)),ISNUMBER(FIND("Muğla",N1283)),ISNUMBER(FIND("Uşak",N1283)))</f>
        <v>0</v>
      </c>
      <c r="U1283" t="b">
        <f t="shared" ref="U1283:U1346" si="1886">OR(ISNUMBER(FIND("Aksaray",N1283)),ISNUMBER(FIND("Ankara",N1283)),ISNUMBER(FIND("Çankırı",N1283)),ISNUMBER(FIND("Eskişehir",N1283)),ISNUMBER(FIND("Karaman",N1283)),ISNUMBER(FIND("Kayseri",N1283)),ISNUMBER(FIND("Kırıkkale",N1283)),ISNUMBER(FIND("Kırşehir",N1283)),ISNUMBER(FIND("Konya",N1283)),ISNUMBER(FIND("Nevşehir",N1283)),ISNUMBER(FIND("Niğde",N1283)),ISNUMBER(FIND("Sivas",N1283)),ISNUMBER(FIND("Yozgat",N1283)))</f>
        <v>0</v>
      </c>
      <c r="V1283" t="b">
        <f t="shared" ref="V1283:V1346" si="1887">OR(ISNUMBER(FIND("Balıkesir",N1283)),ISNUMBER(FIND("Bilecik",N1283)),ISNUMBER(FIND("Bursa",N1283)),ISNUMBER(FIND("Çanakkale",N1283)),ISNUMBER(FIND("Edirne",N1283)),ISNUMBER(FIND("İstanbul",N1283)),ISNUMBER(FIND("Kırklareli",N1283)),ISNUMBER(FIND("Kocaeli",N1283)),ISNUMBER(FIND("Sakarya",N1283)),ISNUMBER(FIND("Tekirdağ",N1283)),ISNUMBER(FIND("Yalova",N1283)))</f>
        <v>0</v>
      </c>
      <c r="W1283" t="b">
        <f t="shared" ref="W1283:W1346" si="1888">OR(ISNUMBER(FIND("Adıyaman",N1283)),ISNUMBER(FIND("Batman",N1283)),ISNUMBER(FIND("Diyarbakır",N1283)),ISNUMBER(FIND("Gaziantep",N1283)),ISNUMBER(FIND("Kilis",N1283)),ISNUMBER(FIND("Mardin",N1283)),ISNUMBER(FIND("Siirt",N1283)),ISNUMBER(FIND("Şanlıurfa",N1283)),ISNUMBER(FIND("Şırnak",N1283)))</f>
        <v>0</v>
      </c>
      <c r="X1283" t="b">
        <f t="shared" ref="X1283:X1346" si="1889">OR(ISNUMBER(FIND("Ağrı",N1283)),ISNUMBER(FIND("Ardahan",N1283)),ISNUMBER(FIND("Bingöl",N1283)),ISNUMBER(FIND("Bitlis",N1283)),ISNUMBER(FIND("Elazığ",N1283)),ISNUMBER(FIND("Erzincan",N1283)),ISNUMBER(FIND("Erzurum",N1283)),ISNUMBER(FIND("Hakkâri",N1283)),ISNUMBER(FIND("Iğdır",N1283)),ISNUMBER(FIND("Kars",N1283)),ISNUMBER(FIND("Malatya",N1283)),ISNUMBER(FIND("Muş",N1283)),ISNUMBER(FIND("Tunceli",N1283)),ISNUMBER(FIND("Van",N1283)))</f>
        <v>0</v>
      </c>
      <c r="Y1283" t="b">
        <f t="shared" ref="Y1283:Y1346" si="1890">OR(ISNUMBER(FIND("Amasya",N1283)),ISNUMBER(FIND("Artvin",N1283)),ISNUMBER(FIND("Bartın",N1283)),ISNUMBER(FIND("Bayburt",N1283)),ISNUMBER(FIND("Bolu",N1283)),ISNUMBER(FIND("Çorum",N1283)),ISNUMBER(FIND("Düzce",N1283)),ISNUMBER(FIND("Giresun",N1283)),ISNUMBER(FIND("Gümüşhane",N1283)),ISNUMBER(FIND("Karabük",N1283)),ISNUMBER(FIND("Kastamonu",N1283)),ISNUMBER(FIND("Ordu",N1283)),ISNUMBER(FIND("Rize",N1283)),ISNUMBER(FIND("Samsun",N1283)),ISNUMBER(FIND("Sinop",N1283)),ISNUMBER(FIND("Tokat",N1283)),ISNUMBER(FIND("Trabzon",N1283)),ISNUMBER(FIND("Zonguldak",N1283)))</f>
        <v>0</v>
      </c>
      <c r="Z1283" t="b">
        <f t="shared" ref="Z1283:Z1346" si="1891">OR(ISNUMBER(FIND("Artvin",N1283)),ISNUMBER(FIND("Bayburt",N1283)),ISNUMBER(FIND("Giresun",N1283)),ISNUMBER(FIND("Gümüşhane",N1283)),ISNUMBER(FIND("Ordu",N1283)),ISNUMBER(FIND("Rize",N1283)),ISNUMBER(FIND("Trabzon",N1283)))</f>
        <v>0</v>
      </c>
      <c r="AA1283" t="b">
        <f t="shared" ref="AA1283:AA1346" si="1892">OR(ISNUMBER(FIND("Çanakkale",N1283)),ISNUMBER(FIND("Edirne",N1283)),ISNUMBER(FIND("İstanbul",N1283)),ISNUMBER(FIND("Kırklareli",N1283)),ISNUMBER(FIND("Tekirdağ",N1283)))</f>
        <v>0</v>
      </c>
      <c r="AB1283" t="b">
        <f t="shared" ref="AB1283:AB1346" si="1893">ISNUMBER(FIND("Adana",N1283))</f>
        <v>0</v>
      </c>
      <c r="AC1283" t="b">
        <f t="shared" ref="AC1283:AC1346" si="1894">ISNUMBER(FIND("Adıyaman",N1283))</f>
        <v>0</v>
      </c>
      <c r="AD1283" t="b">
        <f t="shared" ref="AD1283:AD1346" si="1895">ISNUMBER(FIND("Afyonkarahisar",N1283))</f>
        <v>0</v>
      </c>
      <c r="AE1283" t="b">
        <f t="shared" ref="AE1283:AE1346" si="1896">ISNUMBER(FIND("Ağrı",N1283))</f>
        <v>0</v>
      </c>
      <c r="AF1283" t="b">
        <f t="shared" ref="AF1283:AF1346" si="1897">ISNUMBER(FIND("Aksaray",N1283))</f>
        <v>0</v>
      </c>
      <c r="AG1283" t="b">
        <f t="shared" ref="AG1283:AG1346" si="1898">ISNUMBER(FIND("Amasya",N1283))</f>
        <v>0</v>
      </c>
      <c r="AH1283" t="b">
        <f t="shared" ref="AH1283:AH1346" si="1899">ISNUMBER(FIND("Ankara",N1283))</f>
        <v>0</v>
      </c>
      <c r="AI1283" t="b">
        <f t="shared" ref="AI1283:AI1346" si="1900">ISNUMBER(FIND("Antalya",N1283))</f>
        <v>0</v>
      </c>
      <c r="AJ1283" t="b">
        <f t="shared" ref="AJ1283:AJ1346" si="1901">ISNUMBER(FIND("Ardahan",N1283))</f>
        <v>0</v>
      </c>
      <c r="AK1283" t="b">
        <f t="shared" ref="AK1283:AK1346" si="1902">ISNUMBER(FIND("Artvin",N1283))</f>
        <v>0</v>
      </c>
      <c r="AL1283" t="b">
        <f t="shared" ref="AL1283:AL1346" si="1903">ISNUMBER(FIND("Aydın",N1283))</f>
        <v>0</v>
      </c>
      <c r="AM1283" t="b">
        <f t="shared" ref="AM1283:AM1346" si="1904">ISNUMBER(FIND("Balıkesir",N1283))</f>
        <v>0</v>
      </c>
      <c r="AN1283" t="b">
        <f t="shared" ref="AN1283:AN1346" si="1905">ISNUMBER(FIND("Bartın",N1283))</f>
        <v>0</v>
      </c>
      <c r="AO1283" t="b">
        <f t="shared" ref="AO1283:AO1346" si="1906">ISNUMBER(FIND("Batman",N1283))</f>
        <v>0</v>
      </c>
      <c r="AP1283" t="b">
        <f t="shared" ref="AP1283:AP1346" si="1907">ISNUMBER(FIND("Bayburt",N1283))</f>
        <v>0</v>
      </c>
      <c r="AQ1283" t="b">
        <f t="shared" ref="AQ1283:AQ1346" si="1908">ISNUMBER(FIND("Bilecik",N1283))</f>
        <v>0</v>
      </c>
      <c r="AR1283" t="b">
        <f t="shared" ref="AR1283:AR1346" si="1909">ISNUMBER(FIND("Bingöl",N1283))</f>
        <v>0</v>
      </c>
      <c r="AS1283" t="b">
        <f t="shared" ref="AS1283:AS1346" si="1910">ISNUMBER(FIND("Bitlis",N1283))</f>
        <v>0</v>
      </c>
      <c r="AT1283" t="b">
        <f t="shared" ref="AT1283:AT1346" si="1911">ISNUMBER(FIND("Bolu",N1283))</f>
        <v>0</v>
      </c>
      <c r="AU1283" t="b">
        <f t="shared" ref="AU1283:AU1346" si="1912">ISNUMBER(FIND("Burdur",N1283))</f>
        <v>0</v>
      </c>
      <c r="AV1283" t="b">
        <f t="shared" ref="AV1283:AV1346" si="1913">ISNUMBER(FIND("Bursa",N1283))</f>
        <v>0</v>
      </c>
      <c r="AW1283" t="b">
        <f t="shared" ref="AW1283:AW1346" si="1914">ISNUMBER(FIND("Çanakkale",N1283))</f>
        <v>0</v>
      </c>
      <c r="AX1283" t="b">
        <f t="shared" ref="AX1283:AX1346" si="1915">ISNUMBER(FIND("Çankırı",N1283))</f>
        <v>0</v>
      </c>
      <c r="AY1283" t="b">
        <f t="shared" ref="AY1283:AY1346" si="1916">ISNUMBER(FIND("Çorum",N1283))</f>
        <v>0</v>
      </c>
      <c r="AZ1283" t="b">
        <f t="shared" ref="AZ1283:AZ1346" si="1917">ISNUMBER(FIND("Denizli",N1283))</f>
        <v>0</v>
      </c>
      <c r="BA1283" t="b">
        <f t="shared" ref="BA1283:BA1346" si="1918">ISNUMBER(FIND("Diyarbakır",N1283))</f>
        <v>0</v>
      </c>
      <c r="BB1283" t="b">
        <f t="shared" ref="BB1283:BB1346" si="1919">ISNUMBER(FIND("Düzce",N1283))</f>
        <v>0</v>
      </c>
      <c r="BC1283" t="b">
        <f t="shared" ref="BC1283:BC1346" si="1920">ISNUMBER(FIND("Edirne",N1283))</f>
        <v>0</v>
      </c>
      <c r="BD1283" t="b">
        <f t="shared" ref="BD1283:BD1346" si="1921">ISNUMBER(FIND("Elazığ",N1283))</f>
        <v>0</v>
      </c>
      <c r="BE1283" t="b">
        <f t="shared" ref="BE1283:BE1346" si="1922">ISNUMBER(FIND("Erzincan",N1283))</f>
        <v>0</v>
      </c>
      <c r="BF1283" t="b">
        <f t="shared" ref="BF1283:BF1346" si="1923">ISNUMBER(FIND("Erzurum",N1283))</f>
        <v>0</v>
      </c>
      <c r="BG1283" t="b">
        <f t="shared" ref="BG1283:BG1346" si="1924">ISNUMBER(FIND("Eskişehir",N1283))</f>
        <v>0</v>
      </c>
      <c r="BH1283" t="b">
        <f t="shared" ref="BH1283:BH1346" si="1925">ISNUMBER(FIND("Gaziantep",N1283))</f>
        <v>0</v>
      </c>
      <c r="BI1283" t="b">
        <f t="shared" ref="BI1283:BI1346" si="1926">ISNUMBER(FIND("Giresun",N1283))</f>
        <v>0</v>
      </c>
      <c r="BJ1283" t="b">
        <f t="shared" ref="BJ1283:BJ1346" si="1927">ISNUMBER(FIND("Gümüşhane",N1283))</f>
        <v>0</v>
      </c>
      <c r="BK1283" t="b">
        <f t="shared" ref="BK1283:BK1346" si="1928">ISNUMBER(FIND("Hakkâri",N1283))</f>
        <v>0</v>
      </c>
      <c r="BL1283" t="b">
        <f t="shared" ref="BL1283:BL1346" si="1929">ISNUMBER(FIND("Hatay",N1283))</f>
        <v>0</v>
      </c>
      <c r="BM1283" t="b">
        <f t="shared" ref="BM1283:BM1346" si="1930">ISNUMBER(FIND("Iğdır",N1283))</f>
        <v>0</v>
      </c>
      <c r="BN1283" t="b">
        <f t="shared" ref="BN1283:BN1346" si="1931">ISNUMBER(FIND("Isparta",N1283))</f>
        <v>0</v>
      </c>
      <c r="BO1283" t="b">
        <f t="shared" ref="BO1283:BO1346" si="1932">ISNUMBER(FIND("İstanbul",N1283))</f>
        <v>0</v>
      </c>
      <c r="BP1283" t="b">
        <f t="shared" ref="BP1283:BP1346" si="1933">ISNUMBER(FIND("İzmir",N1283))</f>
        <v>0</v>
      </c>
      <c r="BQ1283" t="b">
        <f t="shared" ref="BQ1283:BQ1346" si="1934">ISNUMBER(FIND("Kahramanmaraş",N1283))</f>
        <v>1</v>
      </c>
      <c r="BR1283" t="b">
        <f t="shared" ref="BR1283:BR1346" si="1935">ISNUMBER(FIND("Karabük",N1283))</f>
        <v>0</v>
      </c>
      <c r="BS1283" t="b">
        <f t="shared" ref="BS1283:BS1346" si="1936">ISNUMBER(FIND("Karaman",N1283))</f>
        <v>0</v>
      </c>
      <c r="BT1283" t="b">
        <f t="shared" ref="BT1283:BT1346" si="1937">ISNUMBER(FIND("Kars",N1283))</f>
        <v>0</v>
      </c>
      <c r="BU1283" t="b">
        <f t="shared" ref="BU1283:BU1346" si="1938">ISNUMBER(FIND("Kastamonu",N1283))</f>
        <v>0</v>
      </c>
      <c r="BV1283" t="b">
        <f t="shared" ref="BV1283:BV1346" si="1939">ISNUMBER(FIND("Kayseri",N1283))</f>
        <v>0</v>
      </c>
      <c r="BW1283" t="b">
        <f t="shared" ref="BW1283:BW1346" si="1940">ISNUMBER(FIND("Kırıkkale",N1283))</f>
        <v>0</v>
      </c>
      <c r="BX1283" t="b">
        <f t="shared" ref="BX1283:BX1346" si="1941">ISNUMBER(FIND("Kırklareli",N1283))</f>
        <v>0</v>
      </c>
      <c r="BY1283" t="b">
        <f t="shared" ref="BY1283:BY1346" si="1942">ISNUMBER(FIND("Kırşehir",N1283))</f>
        <v>0</v>
      </c>
      <c r="BZ1283" t="b">
        <f t="shared" ref="BZ1283:BZ1346" si="1943">ISNUMBER(FIND("Kilis",N1283))</f>
        <v>0</v>
      </c>
      <c r="CA1283" t="b">
        <f t="shared" ref="CA1283:CA1346" si="1944">ISNUMBER(FIND("Kocaeli",N1283))</f>
        <v>0</v>
      </c>
      <c r="CB1283" t="b">
        <f t="shared" ref="CB1283:CB1346" si="1945">ISNUMBER(FIND("Konya",N1283))</f>
        <v>0</v>
      </c>
      <c r="CC1283" t="b">
        <f t="shared" ref="CC1283:CC1346" si="1946">ISNUMBER(FIND("Kütahya",N1283))</f>
        <v>0</v>
      </c>
      <c r="CD1283" t="b">
        <f t="shared" ref="CD1283:CD1346" si="1947">ISNUMBER(FIND("Malatya",N1283))</f>
        <v>0</v>
      </c>
      <c r="CE1283" t="b">
        <f t="shared" ref="CE1283:CE1346" si="1948">ISNUMBER(FIND("Manisa",N1283))</f>
        <v>0</v>
      </c>
      <c r="CF1283" t="b">
        <f t="shared" ref="CF1283:CF1346" si="1949">ISNUMBER(FIND("Mardin",N1283))</f>
        <v>0</v>
      </c>
      <c r="CG1283" t="b">
        <f t="shared" ref="CG1283:CG1346" si="1950">ISNUMBER(FIND("Mersin",N1283))</f>
        <v>0</v>
      </c>
      <c r="CH1283" t="b">
        <f t="shared" ref="CH1283:CH1346" si="1951">ISNUMBER(FIND("Muğla",N1283))</f>
        <v>0</v>
      </c>
      <c r="CI1283" t="b">
        <f t="shared" ref="CI1283:CI1346" si="1952">ISNUMBER(FIND("Muş",N1283))</f>
        <v>0</v>
      </c>
      <c r="CJ1283" t="b">
        <f t="shared" ref="CJ1283:CJ1346" si="1953">ISNUMBER(FIND("Nevşehir",N1283))</f>
        <v>0</v>
      </c>
      <c r="CK1283" t="b">
        <f t="shared" ref="CK1283:CK1346" si="1954">ISNUMBER(FIND("Niğde",N1283))</f>
        <v>0</v>
      </c>
      <c r="CL1283" t="b">
        <f t="shared" ref="CL1283:CL1346" si="1955">ISNUMBER(FIND("Ordu",N1283))</f>
        <v>0</v>
      </c>
      <c r="CM1283" t="b">
        <f t="shared" ref="CM1283:CM1346" si="1956">ISNUMBER(FIND("Osmaniye",N1283))</f>
        <v>0</v>
      </c>
      <c r="CN1283" t="b">
        <f t="shared" ref="CN1283:CN1346" si="1957">ISNUMBER(FIND("Rize",N1283))</f>
        <v>0</v>
      </c>
      <c r="CO1283" t="b">
        <f t="shared" ref="CO1283:CO1346" si="1958">ISNUMBER(FIND("Sakarya",N1283))</f>
        <v>0</v>
      </c>
      <c r="CP1283" t="b">
        <f t="shared" ref="CP1283:CP1346" si="1959">ISNUMBER(FIND("Samsun",N1283))</f>
        <v>0</v>
      </c>
      <c r="CQ1283" t="b">
        <f t="shared" ref="CQ1283:CQ1346" si="1960">ISNUMBER(FIND("Siirt",N1283))</f>
        <v>0</v>
      </c>
      <c r="CR1283" t="b">
        <f t="shared" ref="CR1283:CR1346" si="1961">ISNUMBER(FIND("Sinop",N1283))</f>
        <v>0</v>
      </c>
      <c r="CS1283" t="b">
        <f t="shared" ref="CS1283:CS1346" si="1962">ISNUMBER(FIND("Sivas",N1283))</f>
        <v>0</v>
      </c>
      <c r="CT1283" t="b">
        <f t="shared" ref="CT1283:CT1346" si="1963">ISNUMBER(FIND("Şanlıurfa",N1283))</f>
        <v>0</v>
      </c>
      <c r="CU1283" t="b">
        <f t="shared" ref="CU1283:CU1346" si="1964">ISNUMBER(FIND("Şırnak",N1283))</f>
        <v>0</v>
      </c>
      <c r="CV1283" t="b">
        <f t="shared" ref="CV1283:CV1346" si="1965">ISNUMBER(FIND("Tekirdağ",N1283))</f>
        <v>0</v>
      </c>
      <c r="CW1283" t="b">
        <f t="shared" ref="CW1283:CW1346" si="1966">ISNUMBER(FIND("Tokat",N1283))</f>
        <v>0</v>
      </c>
      <c r="CX1283" t="b">
        <f t="shared" ref="CX1283:CX1346" si="1967">ISNUMBER(FIND("Trabzon",N1283))</f>
        <v>0</v>
      </c>
      <c r="CY1283" t="b">
        <f t="shared" ref="CY1283:CY1346" si="1968">ISNUMBER(FIND("Tunceli",N1283))</f>
        <v>0</v>
      </c>
      <c r="CZ1283" t="b">
        <f t="shared" ref="CZ1283:CZ1346" si="1969">ISNUMBER(FIND("Uşak",N1283))</f>
        <v>0</v>
      </c>
      <c r="DA1283" t="b">
        <f t="shared" ref="DA1283:DA1346" si="1970">ISNUMBER(FIND("Van",N1283))</f>
        <v>0</v>
      </c>
      <c r="DB1283" t="b">
        <f t="shared" ref="DB1283:DB1346" si="1971">ISNUMBER(FIND("Yalova",N1283))</f>
        <v>0</v>
      </c>
      <c r="DC1283" t="b">
        <f t="shared" ref="DC1283:DC1346" si="1972">ISNUMBER(FIND("Yozgat",N1283))</f>
        <v>0</v>
      </c>
      <c r="DD1283" t="b">
        <f t="shared" ref="DD1283:DD1346" si="1973">ISNUMBER(FIND("Zonguldak",N1283))</f>
        <v>0</v>
      </c>
    </row>
    <row r="1284" spans="1:108">
      <c r="A1284" s="4" t="s">
        <v>3162</v>
      </c>
      <c r="C1284" t="s">
        <v>3140</v>
      </c>
      <c r="D1284" s="4"/>
      <c r="E1284" t="s">
        <v>6100</v>
      </c>
      <c r="F1284" t="s">
        <v>6097</v>
      </c>
      <c r="G1284" t="s">
        <v>3097</v>
      </c>
      <c r="H1284" t="s">
        <v>7444</v>
      </c>
      <c r="I1284" t="s">
        <v>7417</v>
      </c>
      <c r="J1284" s="4" t="s">
        <v>113</v>
      </c>
      <c r="K1284" s="4" t="s">
        <v>114</v>
      </c>
      <c r="L1284" s="94" t="s">
        <v>7969</v>
      </c>
      <c r="M1284" s="4" t="s">
        <v>345</v>
      </c>
      <c r="N1284" s="94" t="s">
        <v>7970</v>
      </c>
      <c r="O1284" s="4" t="b">
        <f t="shared" si="1880"/>
        <v>1</v>
      </c>
      <c r="P1284" s="4" t="b">
        <f t="shared" si="1881"/>
        <v>1</v>
      </c>
      <c r="Q1284" s="4" t="b">
        <f t="shared" si="1882"/>
        <v>1</v>
      </c>
      <c r="R1284" s="4" t="b">
        <f t="shared" si="1883"/>
        <v>1</v>
      </c>
      <c r="S1284" s="4" t="b">
        <f t="shared" si="1884"/>
        <v>1</v>
      </c>
      <c r="T1284" s="4" t="b">
        <f t="shared" si="1885"/>
        <v>1</v>
      </c>
      <c r="U1284" s="4" t="b">
        <f t="shared" si="1886"/>
        <v>1</v>
      </c>
      <c r="V1284" s="4" t="b">
        <f t="shared" si="1887"/>
        <v>1</v>
      </c>
      <c r="W1284" s="4" t="b">
        <f t="shared" si="1888"/>
        <v>1</v>
      </c>
      <c r="X1284" s="4" t="b">
        <f t="shared" si="1889"/>
        <v>0</v>
      </c>
      <c r="Y1284" s="4" t="b">
        <f t="shared" si="1890"/>
        <v>1</v>
      </c>
      <c r="Z1284" s="4" t="b">
        <f t="shared" si="1891"/>
        <v>1</v>
      </c>
      <c r="AA1284" s="4" t="b">
        <f t="shared" si="1892"/>
        <v>1</v>
      </c>
      <c r="AB1284" s="4" t="b">
        <f t="shared" si="1893"/>
        <v>1</v>
      </c>
      <c r="AC1284" s="4" t="b">
        <f t="shared" si="1894"/>
        <v>0</v>
      </c>
      <c r="AD1284" s="4" t="b">
        <f t="shared" si="1895"/>
        <v>1</v>
      </c>
      <c r="AE1284" s="4" t="b">
        <f t="shared" si="1896"/>
        <v>0</v>
      </c>
      <c r="AF1284" s="4" t="b">
        <f t="shared" si="1897"/>
        <v>1</v>
      </c>
      <c r="AG1284" s="4" t="b">
        <f t="shared" si="1898"/>
        <v>1</v>
      </c>
      <c r="AH1284" s="4" t="b">
        <f t="shared" si="1899"/>
        <v>1</v>
      </c>
      <c r="AI1284" s="4" t="b">
        <f t="shared" si="1900"/>
        <v>0</v>
      </c>
      <c r="AJ1284" s="4" t="b">
        <f t="shared" si="1901"/>
        <v>0</v>
      </c>
      <c r="AK1284" s="4" t="b">
        <f t="shared" si="1902"/>
        <v>1</v>
      </c>
      <c r="AL1284" s="4" t="b">
        <f t="shared" si="1903"/>
        <v>0</v>
      </c>
      <c r="AM1284" s="4" t="b">
        <f t="shared" si="1904"/>
        <v>0</v>
      </c>
      <c r="AN1284" s="4" t="b">
        <f t="shared" si="1905"/>
        <v>0</v>
      </c>
      <c r="AO1284" s="4" t="b">
        <f t="shared" si="1906"/>
        <v>0</v>
      </c>
      <c r="AP1284" s="4" t="b">
        <f t="shared" si="1907"/>
        <v>0</v>
      </c>
      <c r="AQ1284" s="4" t="b">
        <f t="shared" si="1908"/>
        <v>0</v>
      </c>
      <c r="AR1284" s="4" t="b">
        <f t="shared" si="1909"/>
        <v>0</v>
      </c>
      <c r="AS1284" s="4" t="b">
        <f t="shared" si="1910"/>
        <v>0</v>
      </c>
      <c r="AT1284" s="4" t="b">
        <f t="shared" si="1911"/>
        <v>1</v>
      </c>
      <c r="AU1284" s="4" t="b">
        <f t="shared" si="1912"/>
        <v>0</v>
      </c>
      <c r="AV1284" s="4" t="b">
        <f t="shared" si="1913"/>
        <v>1</v>
      </c>
      <c r="AW1284" s="4" t="b">
        <f t="shared" si="1914"/>
        <v>0</v>
      </c>
      <c r="AX1284" s="4" t="b">
        <f t="shared" si="1915"/>
        <v>1</v>
      </c>
      <c r="AY1284" s="4" t="b">
        <f t="shared" si="1916"/>
        <v>1</v>
      </c>
      <c r="AZ1284" s="4" t="b">
        <f t="shared" si="1917"/>
        <v>0</v>
      </c>
      <c r="BA1284" s="4" t="b">
        <f t="shared" si="1918"/>
        <v>1</v>
      </c>
      <c r="BB1284" s="4" t="b">
        <f t="shared" si="1919"/>
        <v>1</v>
      </c>
      <c r="BC1284" s="4" t="b">
        <f t="shared" si="1920"/>
        <v>1</v>
      </c>
      <c r="BD1284" s="4" t="b">
        <f t="shared" si="1921"/>
        <v>0</v>
      </c>
      <c r="BE1284" s="4" t="b">
        <f t="shared" si="1922"/>
        <v>0</v>
      </c>
      <c r="BF1284" s="4" t="b">
        <f t="shared" si="1923"/>
        <v>0</v>
      </c>
      <c r="BG1284" s="4" t="b">
        <f t="shared" si="1924"/>
        <v>0</v>
      </c>
      <c r="BH1284" s="4" t="b">
        <f t="shared" si="1925"/>
        <v>0</v>
      </c>
      <c r="BI1284" s="4" t="b">
        <f t="shared" si="1926"/>
        <v>0</v>
      </c>
      <c r="BJ1284" s="4" t="b">
        <f t="shared" si="1927"/>
        <v>0</v>
      </c>
      <c r="BK1284" s="4" t="b">
        <f t="shared" si="1928"/>
        <v>0</v>
      </c>
      <c r="BL1284" s="4" t="b">
        <f t="shared" si="1929"/>
        <v>1</v>
      </c>
      <c r="BM1284" s="4" t="b">
        <f t="shared" si="1930"/>
        <v>0</v>
      </c>
      <c r="BN1284" s="4" t="b">
        <f t="shared" si="1931"/>
        <v>1</v>
      </c>
      <c r="BO1284" s="4" t="b">
        <f t="shared" si="1932"/>
        <v>1</v>
      </c>
      <c r="BP1284" s="4" t="b">
        <f t="shared" si="1933"/>
        <v>1</v>
      </c>
      <c r="BQ1284" s="4" t="b">
        <f t="shared" si="1934"/>
        <v>1</v>
      </c>
      <c r="BR1284" s="4" t="b">
        <f t="shared" si="1935"/>
        <v>0</v>
      </c>
      <c r="BS1284" s="4" t="b">
        <f t="shared" si="1936"/>
        <v>1</v>
      </c>
      <c r="BT1284" s="4" t="b">
        <f t="shared" si="1937"/>
        <v>0</v>
      </c>
      <c r="BU1284" s="4" t="b">
        <f t="shared" si="1938"/>
        <v>0</v>
      </c>
      <c r="BV1284" s="4" t="b">
        <f t="shared" si="1939"/>
        <v>1</v>
      </c>
      <c r="BW1284" s="4" t="b">
        <f t="shared" si="1940"/>
        <v>1</v>
      </c>
      <c r="BX1284" s="4" t="b">
        <f t="shared" si="1941"/>
        <v>0</v>
      </c>
      <c r="BY1284" s="4" t="b">
        <f t="shared" si="1942"/>
        <v>0</v>
      </c>
      <c r="BZ1284" s="4" t="b">
        <f t="shared" si="1943"/>
        <v>0</v>
      </c>
      <c r="CA1284" s="4" t="b">
        <f t="shared" si="1944"/>
        <v>0</v>
      </c>
      <c r="CB1284" s="4" t="b">
        <f t="shared" si="1945"/>
        <v>1</v>
      </c>
      <c r="CC1284" s="4" t="b">
        <f t="shared" si="1946"/>
        <v>0</v>
      </c>
      <c r="CD1284" s="4" t="b">
        <f t="shared" si="1947"/>
        <v>0</v>
      </c>
      <c r="CE1284" s="4" t="b">
        <f t="shared" si="1948"/>
        <v>0</v>
      </c>
      <c r="CF1284" s="4" t="b">
        <f t="shared" si="1949"/>
        <v>1</v>
      </c>
      <c r="CG1284" s="4" t="b">
        <f t="shared" si="1950"/>
        <v>0</v>
      </c>
      <c r="CH1284" s="4" t="b">
        <f t="shared" si="1951"/>
        <v>0</v>
      </c>
      <c r="CI1284" s="4" t="b">
        <f t="shared" si="1952"/>
        <v>0</v>
      </c>
      <c r="CJ1284" s="4" t="b">
        <f t="shared" si="1953"/>
        <v>1</v>
      </c>
      <c r="CK1284" s="4" t="b">
        <f t="shared" si="1954"/>
        <v>1</v>
      </c>
      <c r="CL1284" s="4" t="b">
        <f t="shared" si="1955"/>
        <v>0</v>
      </c>
      <c r="CM1284" s="4" t="b">
        <f t="shared" si="1956"/>
        <v>0</v>
      </c>
      <c r="CN1284" s="4" t="b">
        <f t="shared" si="1957"/>
        <v>0</v>
      </c>
      <c r="CO1284" s="4" t="b">
        <f t="shared" si="1958"/>
        <v>0</v>
      </c>
      <c r="CP1284" s="4" t="b">
        <f t="shared" si="1959"/>
        <v>0</v>
      </c>
      <c r="CQ1284" s="4" t="b">
        <f t="shared" si="1960"/>
        <v>0</v>
      </c>
      <c r="CR1284" s="4" t="b">
        <f t="shared" si="1961"/>
        <v>0</v>
      </c>
      <c r="CS1284" s="4" t="b">
        <f t="shared" si="1962"/>
        <v>0</v>
      </c>
      <c r="CT1284" s="4" t="b">
        <f t="shared" si="1963"/>
        <v>0</v>
      </c>
      <c r="CU1284" s="4" t="b">
        <f t="shared" si="1964"/>
        <v>0</v>
      </c>
      <c r="CV1284" s="4" t="b">
        <f t="shared" si="1965"/>
        <v>0</v>
      </c>
      <c r="CW1284" s="4" t="b">
        <f t="shared" si="1966"/>
        <v>0</v>
      </c>
      <c r="CX1284" s="4" t="b">
        <f t="shared" si="1967"/>
        <v>0</v>
      </c>
      <c r="CY1284" s="4" t="b">
        <f t="shared" si="1968"/>
        <v>0</v>
      </c>
      <c r="CZ1284" s="4" t="b">
        <f t="shared" si="1969"/>
        <v>0</v>
      </c>
      <c r="DA1284" s="4" t="b">
        <f t="shared" si="1970"/>
        <v>0</v>
      </c>
      <c r="DB1284" s="4" t="b">
        <f t="shared" si="1971"/>
        <v>0</v>
      </c>
      <c r="DC1284" s="4" t="b">
        <f t="shared" si="1972"/>
        <v>0</v>
      </c>
      <c r="DD1284" s="4" t="b">
        <f t="shared" si="1973"/>
        <v>0</v>
      </c>
    </row>
    <row r="1285" spans="1:108">
      <c r="A1285" t="s">
        <v>3178</v>
      </c>
      <c r="C1285" t="s">
        <v>3179</v>
      </c>
      <c r="E1285" t="s">
        <v>6100</v>
      </c>
      <c r="F1285" t="s">
        <v>6097</v>
      </c>
      <c r="G1285" t="s">
        <v>3097</v>
      </c>
      <c r="H1285" t="s">
        <v>7444</v>
      </c>
      <c r="I1285" t="s">
        <v>7417</v>
      </c>
      <c r="J1285" t="s">
        <v>147</v>
      </c>
      <c r="K1285" t="s">
        <v>16</v>
      </c>
      <c r="L1285" t="s">
        <v>7133</v>
      </c>
      <c r="M1285" t="s">
        <v>6079</v>
      </c>
      <c r="N1285" t="s">
        <v>3180</v>
      </c>
      <c r="O1285" t="b">
        <f t="shared" si="1880"/>
        <v>1</v>
      </c>
      <c r="P1285" t="b">
        <f t="shared" si="1881"/>
        <v>0</v>
      </c>
      <c r="Q1285" t="b">
        <f t="shared" si="1882"/>
        <v>1</v>
      </c>
      <c r="R1285" t="b">
        <f t="shared" si="1883"/>
        <v>0</v>
      </c>
      <c r="S1285" t="b">
        <f t="shared" si="1884"/>
        <v>1</v>
      </c>
      <c r="T1285" t="b">
        <f t="shared" si="1885"/>
        <v>0</v>
      </c>
      <c r="U1285" t="b">
        <f t="shared" si="1886"/>
        <v>1</v>
      </c>
      <c r="V1285" t="b">
        <f t="shared" si="1887"/>
        <v>0</v>
      </c>
      <c r="W1285" t="b">
        <f t="shared" si="1888"/>
        <v>1</v>
      </c>
      <c r="X1285" t="b">
        <f t="shared" si="1889"/>
        <v>1</v>
      </c>
      <c r="Y1285" t="b">
        <f t="shared" si="1890"/>
        <v>1</v>
      </c>
      <c r="Z1285" t="b">
        <f t="shared" si="1891"/>
        <v>0</v>
      </c>
      <c r="AA1285" t="b">
        <f t="shared" si="1892"/>
        <v>0</v>
      </c>
      <c r="AB1285" t="b">
        <f t="shared" si="1893"/>
        <v>0</v>
      </c>
      <c r="AC1285" t="b">
        <f t="shared" si="1894"/>
        <v>0</v>
      </c>
      <c r="AD1285" t="b">
        <f t="shared" si="1895"/>
        <v>0</v>
      </c>
      <c r="AE1285" t="b">
        <f t="shared" si="1896"/>
        <v>0</v>
      </c>
      <c r="AF1285" t="b">
        <f t="shared" si="1897"/>
        <v>1</v>
      </c>
      <c r="AG1285" t="b">
        <f t="shared" si="1898"/>
        <v>0</v>
      </c>
      <c r="AH1285" t="b">
        <f t="shared" si="1899"/>
        <v>1</v>
      </c>
      <c r="AI1285" t="b">
        <f t="shared" si="1900"/>
        <v>0</v>
      </c>
      <c r="AJ1285" t="b">
        <f t="shared" si="1901"/>
        <v>0</v>
      </c>
      <c r="AK1285" t="b">
        <f t="shared" si="1902"/>
        <v>0</v>
      </c>
      <c r="AL1285" t="b">
        <f t="shared" si="1903"/>
        <v>0</v>
      </c>
      <c r="AM1285" t="b">
        <f t="shared" si="1904"/>
        <v>0</v>
      </c>
      <c r="AN1285" t="b">
        <f t="shared" si="1905"/>
        <v>0</v>
      </c>
      <c r="AO1285" t="b">
        <f t="shared" si="1906"/>
        <v>0</v>
      </c>
      <c r="AP1285" t="b">
        <f t="shared" si="1907"/>
        <v>0</v>
      </c>
      <c r="AQ1285" t="b">
        <f t="shared" si="1908"/>
        <v>0</v>
      </c>
      <c r="AR1285" t="b">
        <f t="shared" si="1909"/>
        <v>0</v>
      </c>
      <c r="AS1285" t="b">
        <f t="shared" si="1910"/>
        <v>0</v>
      </c>
      <c r="AT1285" t="b">
        <f t="shared" si="1911"/>
        <v>0</v>
      </c>
      <c r="AU1285" t="b">
        <f t="shared" si="1912"/>
        <v>0</v>
      </c>
      <c r="AV1285" t="b">
        <f t="shared" si="1913"/>
        <v>0</v>
      </c>
      <c r="AW1285" t="b">
        <f t="shared" si="1914"/>
        <v>0</v>
      </c>
      <c r="AX1285" t="b">
        <f t="shared" si="1915"/>
        <v>0</v>
      </c>
      <c r="AY1285" t="b">
        <f t="shared" si="1916"/>
        <v>1</v>
      </c>
      <c r="AZ1285" t="b">
        <f t="shared" si="1917"/>
        <v>0</v>
      </c>
      <c r="BA1285" t="b">
        <f t="shared" si="1918"/>
        <v>1</v>
      </c>
      <c r="BB1285" t="b">
        <f t="shared" si="1919"/>
        <v>0</v>
      </c>
      <c r="BC1285" t="b">
        <f t="shared" si="1920"/>
        <v>0</v>
      </c>
      <c r="BD1285" t="b">
        <f t="shared" si="1921"/>
        <v>0</v>
      </c>
      <c r="BE1285" t="b">
        <f t="shared" si="1922"/>
        <v>0</v>
      </c>
      <c r="BF1285" t="b">
        <f t="shared" si="1923"/>
        <v>0</v>
      </c>
      <c r="BG1285" t="b">
        <f t="shared" si="1924"/>
        <v>0</v>
      </c>
      <c r="BH1285" t="b">
        <f t="shared" si="1925"/>
        <v>0</v>
      </c>
      <c r="BI1285" t="b">
        <f t="shared" si="1926"/>
        <v>0</v>
      </c>
      <c r="BJ1285" t="b">
        <f t="shared" si="1927"/>
        <v>0</v>
      </c>
      <c r="BK1285" t="b">
        <f t="shared" si="1928"/>
        <v>0</v>
      </c>
      <c r="BL1285" t="b">
        <f t="shared" si="1929"/>
        <v>1</v>
      </c>
      <c r="BM1285" t="b">
        <f t="shared" si="1930"/>
        <v>0</v>
      </c>
      <c r="BN1285" t="b">
        <f t="shared" si="1931"/>
        <v>0</v>
      </c>
      <c r="BO1285" t="b">
        <f t="shared" si="1932"/>
        <v>0</v>
      </c>
      <c r="BP1285" t="b">
        <f t="shared" si="1933"/>
        <v>0</v>
      </c>
      <c r="BQ1285" t="b">
        <f t="shared" si="1934"/>
        <v>0</v>
      </c>
      <c r="BR1285" t="b">
        <f t="shared" si="1935"/>
        <v>0</v>
      </c>
      <c r="BS1285" t="b">
        <f t="shared" si="1936"/>
        <v>0</v>
      </c>
      <c r="BT1285" t="b">
        <f t="shared" si="1937"/>
        <v>0</v>
      </c>
      <c r="BU1285" t="b">
        <f t="shared" si="1938"/>
        <v>0</v>
      </c>
      <c r="BV1285" t="b">
        <f t="shared" si="1939"/>
        <v>0</v>
      </c>
      <c r="BW1285" t="b">
        <f t="shared" si="1940"/>
        <v>0</v>
      </c>
      <c r="BX1285" t="b">
        <f t="shared" si="1941"/>
        <v>0</v>
      </c>
      <c r="BY1285" t="b">
        <f t="shared" si="1942"/>
        <v>1</v>
      </c>
      <c r="BZ1285" t="b">
        <f t="shared" si="1943"/>
        <v>0</v>
      </c>
      <c r="CA1285" t="b">
        <f t="shared" si="1944"/>
        <v>0</v>
      </c>
      <c r="CB1285" t="b">
        <f t="shared" si="1945"/>
        <v>0</v>
      </c>
      <c r="CC1285" t="b">
        <f t="shared" si="1946"/>
        <v>0</v>
      </c>
      <c r="CD1285" t="b">
        <f t="shared" si="1947"/>
        <v>1</v>
      </c>
      <c r="CE1285" t="b">
        <f t="shared" si="1948"/>
        <v>0</v>
      </c>
      <c r="CF1285" t="b">
        <f t="shared" si="1949"/>
        <v>0</v>
      </c>
      <c r="CG1285" t="b">
        <f t="shared" si="1950"/>
        <v>0</v>
      </c>
      <c r="CH1285" t="b">
        <f t="shared" si="1951"/>
        <v>0</v>
      </c>
      <c r="CI1285" t="b">
        <f t="shared" si="1952"/>
        <v>0</v>
      </c>
      <c r="CJ1285" t="b">
        <f t="shared" si="1953"/>
        <v>1</v>
      </c>
      <c r="CK1285" t="b">
        <f t="shared" si="1954"/>
        <v>1</v>
      </c>
      <c r="CL1285" t="b">
        <f t="shared" si="1955"/>
        <v>0</v>
      </c>
      <c r="CM1285" t="b">
        <f t="shared" si="1956"/>
        <v>0</v>
      </c>
      <c r="CN1285" t="b">
        <f t="shared" si="1957"/>
        <v>0</v>
      </c>
      <c r="CO1285" t="b">
        <f t="shared" si="1958"/>
        <v>0</v>
      </c>
      <c r="CP1285" t="b">
        <f t="shared" si="1959"/>
        <v>0</v>
      </c>
      <c r="CQ1285" t="b">
        <f t="shared" si="1960"/>
        <v>0</v>
      </c>
      <c r="CR1285" t="b">
        <f t="shared" si="1961"/>
        <v>0</v>
      </c>
      <c r="CS1285" t="b">
        <f t="shared" si="1962"/>
        <v>0</v>
      </c>
      <c r="CT1285" t="b">
        <f t="shared" si="1963"/>
        <v>0</v>
      </c>
      <c r="CU1285" t="b">
        <f t="shared" si="1964"/>
        <v>0</v>
      </c>
      <c r="CV1285" t="b">
        <f t="shared" si="1965"/>
        <v>0</v>
      </c>
      <c r="CW1285" t="b">
        <f t="shared" si="1966"/>
        <v>0</v>
      </c>
      <c r="CX1285" t="b">
        <f t="shared" si="1967"/>
        <v>0</v>
      </c>
      <c r="CY1285" t="b">
        <f t="shared" si="1968"/>
        <v>0</v>
      </c>
      <c r="CZ1285" t="b">
        <f t="shared" si="1969"/>
        <v>0</v>
      </c>
      <c r="DA1285" t="b">
        <f t="shared" si="1970"/>
        <v>0</v>
      </c>
      <c r="DB1285" t="b">
        <f t="shared" si="1971"/>
        <v>0</v>
      </c>
      <c r="DC1285" t="b">
        <f t="shared" si="1972"/>
        <v>0</v>
      </c>
      <c r="DD1285" t="b">
        <f t="shared" si="1973"/>
        <v>0</v>
      </c>
    </row>
    <row r="1286" spans="1:108">
      <c r="A1286" t="s">
        <v>3181</v>
      </c>
      <c r="C1286" t="s">
        <v>3179</v>
      </c>
      <c r="E1286" t="s">
        <v>6100</v>
      </c>
      <c r="F1286" t="s">
        <v>6097</v>
      </c>
      <c r="G1286" t="s">
        <v>3097</v>
      </c>
      <c r="H1286" t="s">
        <v>7444</v>
      </c>
      <c r="I1286" t="s">
        <v>7417</v>
      </c>
      <c r="J1286" t="s">
        <v>108</v>
      </c>
      <c r="K1286" t="s">
        <v>109</v>
      </c>
      <c r="L1286" t="s">
        <v>7134</v>
      </c>
      <c r="M1286" t="s">
        <v>115</v>
      </c>
      <c r="N1286" t="s">
        <v>3182</v>
      </c>
      <c r="O1286" t="b">
        <f t="shared" si="1880"/>
        <v>1</v>
      </c>
      <c r="P1286" t="b">
        <f t="shared" si="1881"/>
        <v>1</v>
      </c>
      <c r="Q1286" t="b">
        <f t="shared" si="1882"/>
        <v>1</v>
      </c>
      <c r="R1286" t="b">
        <f t="shared" si="1883"/>
        <v>1</v>
      </c>
      <c r="S1286" t="b">
        <f t="shared" si="1884"/>
        <v>0</v>
      </c>
      <c r="T1286" t="b">
        <f t="shared" si="1885"/>
        <v>0</v>
      </c>
      <c r="U1286" t="b">
        <f t="shared" si="1886"/>
        <v>1</v>
      </c>
      <c r="V1286" t="b">
        <f t="shared" si="1887"/>
        <v>1</v>
      </c>
      <c r="W1286" t="b">
        <f t="shared" si="1888"/>
        <v>0</v>
      </c>
      <c r="X1286" t="b">
        <f t="shared" si="1889"/>
        <v>1</v>
      </c>
      <c r="Y1286" t="b">
        <f t="shared" si="1890"/>
        <v>1</v>
      </c>
      <c r="Z1286" t="b">
        <f t="shared" si="1891"/>
        <v>0</v>
      </c>
      <c r="AA1286" t="b">
        <f t="shared" si="1892"/>
        <v>0</v>
      </c>
      <c r="AB1286" t="b">
        <f t="shared" si="1893"/>
        <v>0</v>
      </c>
      <c r="AC1286" t="b">
        <f t="shared" si="1894"/>
        <v>0</v>
      </c>
      <c r="AD1286" t="b">
        <f t="shared" si="1895"/>
        <v>0</v>
      </c>
      <c r="AE1286" t="b">
        <f t="shared" si="1896"/>
        <v>0</v>
      </c>
      <c r="AF1286" t="b">
        <f t="shared" si="1897"/>
        <v>0</v>
      </c>
      <c r="AG1286" t="b">
        <f t="shared" si="1898"/>
        <v>0</v>
      </c>
      <c r="AH1286" t="b">
        <f t="shared" si="1899"/>
        <v>0</v>
      </c>
      <c r="AI1286" t="b">
        <f t="shared" si="1900"/>
        <v>0</v>
      </c>
      <c r="AJ1286" t="b">
        <f t="shared" si="1901"/>
        <v>0</v>
      </c>
      <c r="AK1286" t="b">
        <f t="shared" si="1902"/>
        <v>0</v>
      </c>
      <c r="AL1286" t="b">
        <f t="shared" si="1903"/>
        <v>0</v>
      </c>
      <c r="AM1286" t="b">
        <f t="shared" si="1904"/>
        <v>0</v>
      </c>
      <c r="AN1286" t="b">
        <f t="shared" si="1905"/>
        <v>0</v>
      </c>
      <c r="AO1286" t="b">
        <f t="shared" si="1906"/>
        <v>0</v>
      </c>
      <c r="AP1286" t="b">
        <f t="shared" si="1907"/>
        <v>0</v>
      </c>
      <c r="AQ1286" t="b">
        <f t="shared" si="1908"/>
        <v>0</v>
      </c>
      <c r="AR1286" t="b">
        <f t="shared" si="1909"/>
        <v>0</v>
      </c>
      <c r="AS1286" t="b">
        <f t="shared" si="1910"/>
        <v>0</v>
      </c>
      <c r="AT1286" t="b">
        <f t="shared" si="1911"/>
        <v>0</v>
      </c>
      <c r="AU1286" t="b">
        <f t="shared" si="1912"/>
        <v>0</v>
      </c>
      <c r="AV1286" t="b">
        <f t="shared" si="1913"/>
        <v>1</v>
      </c>
      <c r="AW1286" t="b">
        <f t="shared" si="1914"/>
        <v>0</v>
      </c>
      <c r="AX1286" t="b">
        <f t="shared" si="1915"/>
        <v>0</v>
      </c>
      <c r="AY1286" t="b">
        <f t="shared" si="1916"/>
        <v>0</v>
      </c>
      <c r="AZ1286" t="b">
        <f t="shared" si="1917"/>
        <v>0</v>
      </c>
      <c r="BA1286" t="b">
        <f t="shared" si="1918"/>
        <v>0</v>
      </c>
      <c r="BB1286" t="b">
        <f t="shared" si="1919"/>
        <v>0</v>
      </c>
      <c r="BC1286" t="b">
        <f t="shared" si="1920"/>
        <v>0</v>
      </c>
      <c r="BD1286" t="b">
        <f t="shared" si="1921"/>
        <v>1</v>
      </c>
      <c r="BE1286" t="b">
        <f t="shared" si="1922"/>
        <v>0</v>
      </c>
      <c r="BF1286" t="b">
        <f t="shared" si="1923"/>
        <v>0</v>
      </c>
      <c r="BG1286" t="b">
        <f t="shared" si="1924"/>
        <v>1</v>
      </c>
      <c r="BH1286" t="b">
        <f t="shared" si="1925"/>
        <v>0</v>
      </c>
      <c r="BI1286" t="b">
        <f t="shared" si="1926"/>
        <v>0</v>
      </c>
      <c r="BJ1286" t="b">
        <f t="shared" si="1927"/>
        <v>0</v>
      </c>
      <c r="BK1286" t="b">
        <f t="shared" si="1928"/>
        <v>0</v>
      </c>
      <c r="BL1286" t="b">
        <f t="shared" si="1929"/>
        <v>0</v>
      </c>
      <c r="BM1286" t="b">
        <f t="shared" si="1930"/>
        <v>0</v>
      </c>
      <c r="BN1286" t="b">
        <f t="shared" si="1931"/>
        <v>0</v>
      </c>
      <c r="BO1286" t="b">
        <f t="shared" si="1932"/>
        <v>0</v>
      </c>
      <c r="BP1286" t="b">
        <f t="shared" si="1933"/>
        <v>0</v>
      </c>
      <c r="BQ1286" t="b">
        <f t="shared" si="1934"/>
        <v>0</v>
      </c>
      <c r="BR1286" t="b">
        <f t="shared" si="1935"/>
        <v>0</v>
      </c>
      <c r="BS1286" t="b">
        <f t="shared" si="1936"/>
        <v>0</v>
      </c>
      <c r="BT1286" t="b">
        <f t="shared" si="1937"/>
        <v>0</v>
      </c>
      <c r="BU1286" t="b">
        <f t="shared" si="1938"/>
        <v>1</v>
      </c>
      <c r="BV1286" t="b">
        <f t="shared" si="1939"/>
        <v>0</v>
      </c>
      <c r="BW1286" t="b">
        <f t="shared" si="1940"/>
        <v>0</v>
      </c>
      <c r="BX1286" t="b">
        <f t="shared" si="1941"/>
        <v>0</v>
      </c>
      <c r="BY1286" t="b">
        <f t="shared" si="1942"/>
        <v>0</v>
      </c>
      <c r="BZ1286" t="b">
        <f t="shared" si="1943"/>
        <v>0</v>
      </c>
      <c r="CA1286" t="b">
        <f t="shared" si="1944"/>
        <v>0</v>
      </c>
      <c r="CB1286" t="b">
        <f t="shared" si="1945"/>
        <v>0</v>
      </c>
      <c r="CC1286" t="b">
        <f t="shared" si="1946"/>
        <v>0</v>
      </c>
      <c r="CD1286" t="b">
        <f t="shared" si="1947"/>
        <v>0</v>
      </c>
      <c r="CE1286" t="b">
        <f t="shared" si="1948"/>
        <v>0</v>
      </c>
      <c r="CF1286" t="b">
        <f t="shared" si="1949"/>
        <v>0</v>
      </c>
      <c r="CG1286" t="b">
        <f t="shared" si="1950"/>
        <v>0</v>
      </c>
      <c r="CH1286" t="b">
        <f t="shared" si="1951"/>
        <v>0</v>
      </c>
      <c r="CI1286" t="b">
        <f t="shared" si="1952"/>
        <v>0</v>
      </c>
      <c r="CJ1286" t="b">
        <f t="shared" si="1953"/>
        <v>0</v>
      </c>
      <c r="CK1286" t="b">
        <f t="shared" si="1954"/>
        <v>1</v>
      </c>
      <c r="CL1286" t="b">
        <f t="shared" si="1955"/>
        <v>0</v>
      </c>
      <c r="CM1286" t="b">
        <f t="shared" si="1956"/>
        <v>0</v>
      </c>
      <c r="CN1286" t="b">
        <f t="shared" si="1957"/>
        <v>0</v>
      </c>
      <c r="CO1286" t="b">
        <f t="shared" si="1958"/>
        <v>0</v>
      </c>
      <c r="CP1286" t="b">
        <f t="shared" si="1959"/>
        <v>0</v>
      </c>
      <c r="CQ1286" t="b">
        <f t="shared" si="1960"/>
        <v>0</v>
      </c>
      <c r="CR1286" t="b">
        <f t="shared" si="1961"/>
        <v>1</v>
      </c>
      <c r="CS1286" t="b">
        <f t="shared" si="1962"/>
        <v>0</v>
      </c>
      <c r="CT1286" t="b">
        <f t="shared" si="1963"/>
        <v>0</v>
      </c>
      <c r="CU1286" t="b">
        <f t="shared" si="1964"/>
        <v>0</v>
      </c>
      <c r="CV1286" t="b">
        <f t="shared" si="1965"/>
        <v>0</v>
      </c>
      <c r="CW1286" t="b">
        <f t="shared" si="1966"/>
        <v>0</v>
      </c>
      <c r="CX1286" t="b">
        <f t="shared" si="1967"/>
        <v>0</v>
      </c>
      <c r="CY1286" t="b">
        <f t="shared" si="1968"/>
        <v>0</v>
      </c>
      <c r="CZ1286" t="b">
        <f t="shared" si="1969"/>
        <v>0</v>
      </c>
      <c r="DA1286" t="b">
        <f t="shared" si="1970"/>
        <v>0</v>
      </c>
      <c r="DB1286" t="b">
        <f t="shared" si="1971"/>
        <v>0</v>
      </c>
      <c r="DC1286" t="b">
        <f t="shared" si="1972"/>
        <v>0</v>
      </c>
      <c r="DD1286" t="b">
        <f t="shared" si="1973"/>
        <v>0</v>
      </c>
    </row>
    <row r="1287" spans="1:108">
      <c r="A1287" s="4" t="s">
        <v>3210</v>
      </c>
      <c r="C1287" t="s">
        <v>3211</v>
      </c>
      <c r="D1287" s="4"/>
      <c r="E1287" s="4" t="s">
        <v>6100</v>
      </c>
      <c r="F1287" t="s">
        <v>6097</v>
      </c>
      <c r="G1287" t="s">
        <v>3097</v>
      </c>
      <c r="H1287" t="s">
        <v>7444</v>
      </c>
      <c r="I1287" t="s">
        <v>7417</v>
      </c>
      <c r="J1287" s="4" t="s">
        <v>139</v>
      </c>
      <c r="K1287" s="4" t="s">
        <v>139</v>
      </c>
      <c r="L1287" s="94" t="s">
        <v>7972</v>
      </c>
      <c r="M1287" s="85" t="s">
        <v>7584</v>
      </c>
      <c r="N1287" s="94" t="s">
        <v>7971</v>
      </c>
      <c r="O1287" s="4" t="b">
        <f t="shared" si="1880"/>
        <v>1</v>
      </c>
      <c r="P1287" s="4" t="b">
        <f t="shared" si="1881"/>
        <v>1</v>
      </c>
      <c r="Q1287" s="4" t="b">
        <f t="shared" si="1882"/>
        <v>1</v>
      </c>
      <c r="R1287" s="4" t="b">
        <f t="shared" si="1883"/>
        <v>1</v>
      </c>
      <c r="S1287" s="4" t="b">
        <f t="shared" si="1884"/>
        <v>1</v>
      </c>
      <c r="T1287" s="4" t="b">
        <f t="shared" si="1885"/>
        <v>1</v>
      </c>
      <c r="U1287" s="4" t="b">
        <f t="shared" si="1886"/>
        <v>1</v>
      </c>
      <c r="V1287" s="4" t="b">
        <f t="shared" si="1887"/>
        <v>1</v>
      </c>
      <c r="W1287" s="4" t="b">
        <f t="shared" si="1888"/>
        <v>0</v>
      </c>
      <c r="X1287" s="4" t="b">
        <f t="shared" si="1889"/>
        <v>1</v>
      </c>
      <c r="Y1287" s="4" t="b">
        <f t="shared" si="1890"/>
        <v>1</v>
      </c>
      <c r="Z1287" s="4" t="b">
        <f t="shared" si="1891"/>
        <v>0</v>
      </c>
      <c r="AA1287" s="4" t="b">
        <f t="shared" si="1892"/>
        <v>1</v>
      </c>
      <c r="AB1287" s="4" t="b">
        <f t="shared" si="1893"/>
        <v>1</v>
      </c>
      <c r="AC1287" s="4" t="b">
        <f t="shared" si="1894"/>
        <v>0</v>
      </c>
      <c r="AD1287" s="4" t="b">
        <f t="shared" si="1895"/>
        <v>1</v>
      </c>
      <c r="AE1287" s="4" t="b">
        <f t="shared" si="1896"/>
        <v>0</v>
      </c>
      <c r="AF1287" s="4" t="b">
        <f t="shared" si="1897"/>
        <v>1</v>
      </c>
      <c r="AG1287" s="4" t="b">
        <f t="shared" si="1898"/>
        <v>1</v>
      </c>
      <c r="AH1287" s="4" t="b">
        <f t="shared" si="1899"/>
        <v>1</v>
      </c>
      <c r="AI1287" s="4" t="b">
        <f t="shared" si="1900"/>
        <v>1</v>
      </c>
      <c r="AJ1287" s="4" t="b">
        <f t="shared" si="1901"/>
        <v>0</v>
      </c>
      <c r="AK1287" s="4" t="b">
        <f t="shared" si="1902"/>
        <v>0</v>
      </c>
      <c r="AL1287" s="4" t="b">
        <f t="shared" si="1903"/>
        <v>0</v>
      </c>
      <c r="AM1287" s="4" t="b">
        <f t="shared" si="1904"/>
        <v>1</v>
      </c>
      <c r="AN1287" s="4" t="b">
        <f t="shared" si="1905"/>
        <v>0</v>
      </c>
      <c r="AO1287" s="4" t="b">
        <f t="shared" si="1906"/>
        <v>0</v>
      </c>
      <c r="AP1287" s="4" t="b">
        <f t="shared" si="1907"/>
        <v>0</v>
      </c>
      <c r="AQ1287" s="4" t="b">
        <f t="shared" si="1908"/>
        <v>1</v>
      </c>
      <c r="AR1287" s="4" t="b">
        <f t="shared" si="1909"/>
        <v>0</v>
      </c>
      <c r="AS1287" s="4" t="b">
        <f t="shared" si="1910"/>
        <v>0</v>
      </c>
      <c r="AT1287" s="4" t="b">
        <f t="shared" si="1911"/>
        <v>0</v>
      </c>
      <c r="AU1287" s="4" t="b">
        <f t="shared" si="1912"/>
        <v>0</v>
      </c>
      <c r="AV1287" s="4" t="b">
        <f t="shared" si="1913"/>
        <v>0</v>
      </c>
      <c r="AW1287" s="4" t="b">
        <f t="shared" si="1914"/>
        <v>1</v>
      </c>
      <c r="AX1287" s="4" t="b">
        <f t="shared" si="1915"/>
        <v>0</v>
      </c>
      <c r="AY1287" s="4" t="b">
        <f t="shared" si="1916"/>
        <v>1</v>
      </c>
      <c r="AZ1287" s="4" t="b">
        <f t="shared" si="1917"/>
        <v>0</v>
      </c>
      <c r="BA1287" s="4" t="b">
        <f t="shared" si="1918"/>
        <v>0</v>
      </c>
      <c r="BB1287" s="4" t="b">
        <f t="shared" si="1919"/>
        <v>0</v>
      </c>
      <c r="BC1287" s="4" t="b">
        <f t="shared" si="1920"/>
        <v>1</v>
      </c>
      <c r="BD1287" s="4" t="b">
        <f t="shared" si="1921"/>
        <v>1</v>
      </c>
      <c r="BE1287" s="4" t="b">
        <f t="shared" si="1922"/>
        <v>1</v>
      </c>
      <c r="BF1287" s="4" t="b">
        <f t="shared" si="1923"/>
        <v>0</v>
      </c>
      <c r="BG1287" s="4" t="b">
        <f t="shared" si="1924"/>
        <v>1</v>
      </c>
      <c r="BH1287" s="4" t="b">
        <f t="shared" si="1925"/>
        <v>0</v>
      </c>
      <c r="BI1287" s="4" t="b">
        <f t="shared" si="1926"/>
        <v>0</v>
      </c>
      <c r="BJ1287" s="4" t="b">
        <f t="shared" si="1927"/>
        <v>0</v>
      </c>
      <c r="BK1287" s="4" t="b">
        <f t="shared" si="1928"/>
        <v>0</v>
      </c>
      <c r="BL1287" s="4" t="b">
        <f t="shared" si="1929"/>
        <v>1</v>
      </c>
      <c r="BM1287" s="4" t="b">
        <f t="shared" si="1930"/>
        <v>0</v>
      </c>
      <c r="BN1287" s="4" t="b">
        <f t="shared" si="1931"/>
        <v>1</v>
      </c>
      <c r="BO1287" s="4" t="b">
        <f t="shared" si="1932"/>
        <v>0</v>
      </c>
      <c r="BP1287" s="4" t="b">
        <f t="shared" si="1933"/>
        <v>1</v>
      </c>
      <c r="BQ1287" s="4" t="b">
        <f t="shared" si="1934"/>
        <v>1</v>
      </c>
      <c r="BR1287" s="4" t="b">
        <f t="shared" si="1935"/>
        <v>0</v>
      </c>
      <c r="BS1287" s="4" t="b">
        <f t="shared" si="1936"/>
        <v>1</v>
      </c>
      <c r="BT1287" s="4" t="b">
        <f t="shared" si="1937"/>
        <v>0</v>
      </c>
      <c r="BU1287" s="4" t="b">
        <f t="shared" si="1938"/>
        <v>1</v>
      </c>
      <c r="BV1287" s="4" t="b">
        <f t="shared" si="1939"/>
        <v>1</v>
      </c>
      <c r="BW1287" s="4" t="b">
        <f t="shared" si="1940"/>
        <v>1</v>
      </c>
      <c r="BX1287" s="4" t="b">
        <f t="shared" si="1941"/>
        <v>1</v>
      </c>
      <c r="BY1287" s="4" t="b">
        <f t="shared" si="1942"/>
        <v>0</v>
      </c>
      <c r="BZ1287" s="4" t="b">
        <f t="shared" si="1943"/>
        <v>0</v>
      </c>
      <c r="CA1287" s="4" t="b">
        <f t="shared" si="1944"/>
        <v>0</v>
      </c>
      <c r="CB1287" s="4" t="b">
        <f t="shared" si="1945"/>
        <v>1</v>
      </c>
      <c r="CC1287" s="4" t="b">
        <f t="shared" si="1946"/>
        <v>0</v>
      </c>
      <c r="CD1287" s="4" t="b">
        <f t="shared" si="1947"/>
        <v>0</v>
      </c>
      <c r="CE1287" s="4" t="b">
        <f t="shared" si="1948"/>
        <v>1</v>
      </c>
      <c r="CF1287" s="4" t="b">
        <f t="shared" si="1949"/>
        <v>0</v>
      </c>
      <c r="CG1287" s="4" t="b">
        <f t="shared" si="1950"/>
        <v>1</v>
      </c>
      <c r="CH1287" s="4" t="b">
        <f t="shared" si="1951"/>
        <v>1</v>
      </c>
      <c r="CI1287" s="4" t="b">
        <f t="shared" si="1952"/>
        <v>0</v>
      </c>
      <c r="CJ1287" s="4" t="b">
        <f t="shared" si="1953"/>
        <v>0</v>
      </c>
      <c r="CK1287" s="4" t="b">
        <f t="shared" si="1954"/>
        <v>0</v>
      </c>
      <c r="CL1287" s="4" t="b">
        <f t="shared" si="1955"/>
        <v>0</v>
      </c>
      <c r="CM1287" s="4" t="b">
        <f t="shared" si="1956"/>
        <v>1</v>
      </c>
      <c r="CN1287" s="4" t="b">
        <f t="shared" si="1957"/>
        <v>0</v>
      </c>
      <c r="CO1287" s="4" t="b">
        <f t="shared" si="1958"/>
        <v>0</v>
      </c>
      <c r="CP1287" s="4" t="b">
        <f t="shared" si="1959"/>
        <v>0</v>
      </c>
      <c r="CQ1287" s="4" t="b">
        <f t="shared" si="1960"/>
        <v>0</v>
      </c>
      <c r="CR1287" s="4" t="b">
        <f t="shared" si="1961"/>
        <v>0</v>
      </c>
      <c r="CS1287" s="4" t="b">
        <f t="shared" si="1962"/>
        <v>0</v>
      </c>
      <c r="CT1287" s="4" t="b">
        <f t="shared" si="1963"/>
        <v>0</v>
      </c>
      <c r="CU1287" s="4" t="b">
        <f t="shared" si="1964"/>
        <v>0</v>
      </c>
      <c r="CV1287" s="4" t="b">
        <f t="shared" si="1965"/>
        <v>0</v>
      </c>
      <c r="CW1287" s="4" t="b">
        <f t="shared" si="1966"/>
        <v>0</v>
      </c>
      <c r="CX1287" s="4" t="b">
        <f t="shared" si="1967"/>
        <v>0</v>
      </c>
      <c r="CY1287" s="4" t="b">
        <f t="shared" si="1968"/>
        <v>0</v>
      </c>
      <c r="CZ1287" s="4" t="b">
        <f t="shared" si="1969"/>
        <v>1</v>
      </c>
      <c r="DA1287" s="4" t="b">
        <f t="shared" si="1970"/>
        <v>0</v>
      </c>
      <c r="DB1287" s="4" t="b">
        <f t="shared" si="1971"/>
        <v>0</v>
      </c>
      <c r="DC1287" s="4" t="b">
        <f t="shared" si="1972"/>
        <v>0</v>
      </c>
      <c r="DD1287" s="4" t="b">
        <f t="shared" si="1973"/>
        <v>0</v>
      </c>
    </row>
    <row r="1288" spans="1:108">
      <c r="A1288" t="s">
        <v>3212</v>
      </c>
      <c r="C1288" t="s">
        <v>3211</v>
      </c>
      <c r="E1288" t="s">
        <v>6100</v>
      </c>
      <c r="F1288" t="s">
        <v>6097</v>
      </c>
      <c r="G1288" t="s">
        <v>3097</v>
      </c>
      <c r="H1288" t="s">
        <v>7444</v>
      </c>
      <c r="I1288" t="s">
        <v>7417</v>
      </c>
      <c r="J1288" t="s">
        <v>16</v>
      </c>
      <c r="K1288" t="s">
        <v>16</v>
      </c>
      <c r="L1288" t="s">
        <v>7140</v>
      </c>
      <c r="M1288" t="s">
        <v>513</v>
      </c>
      <c r="N1288" t="s">
        <v>3213</v>
      </c>
      <c r="O1288" t="b">
        <f t="shared" si="1880"/>
        <v>1</v>
      </c>
      <c r="P1288" t="b">
        <f t="shared" si="1881"/>
        <v>1</v>
      </c>
      <c r="Q1288" t="b">
        <f t="shared" si="1882"/>
        <v>1</v>
      </c>
      <c r="R1288" t="b">
        <f t="shared" si="1883"/>
        <v>0</v>
      </c>
      <c r="S1288" t="b">
        <f t="shared" si="1884"/>
        <v>1</v>
      </c>
      <c r="T1288" t="b">
        <f t="shared" si="1885"/>
        <v>1</v>
      </c>
      <c r="U1288" t="b">
        <f t="shared" si="1886"/>
        <v>1</v>
      </c>
      <c r="V1288" t="b">
        <f t="shared" si="1887"/>
        <v>0</v>
      </c>
      <c r="W1288" t="b">
        <f t="shared" si="1888"/>
        <v>1</v>
      </c>
      <c r="X1288" t="b">
        <f t="shared" si="1889"/>
        <v>1</v>
      </c>
      <c r="Y1288" t="b">
        <f t="shared" si="1890"/>
        <v>1</v>
      </c>
      <c r="Z1288" t="b">
        <f t="shared" si="1891"/>
        <v>0</v>
      </c>
      <c r="AA1288" t="b">
        <f t="shared" si="1892"/>
        <v>0</v>
      </c>
      <c r="AB1288" t="b">
        <f t="shared" si="1893"/>
        <v>1</v>
      </c>
      <c r="AC1288" t="b">
        <f t="shared" si="1894"/>
        <v>1</v>
      </c>
      <c r="AD1288" t="b">
        <f t="shared" si="1895"/>
        <v>0</v>
      </c>
      <c r="AE1288" t="b">
        <f t="shared" si="1896"/>
        <v>0</v>
      </c>
      <c r="AF1288" t="b">
        <f t="shared" si="1897"/>
        <v>0</v>
      </c>
      <c r="AG1288" t="b">
        <f t="shared" si="1898"/>
        <v>0</v>
      </c>
      <c r="AH1288" t="b">
        <f t="shared" si="1899"/>
        <v>1</v>
      </c>
      <c r="AI1288" t="b">
        <f t="shared" si="1900"/>
        <v>0</v>
      </c>
      <c r="AJ1288" t="b">
        <f t="shared" si="1901"/>
        <v>0</v>
      </c>
      <c r="AK1288" t="b">
        <f t="shared" si="1902"/>
        <v>0</v>
      </c>
      <c r="AL1288" t="b">
        <f t="shared" si="1903"/>
        <v>0</v>
      </c>
      <c r="AM1288" t="b">
        <f t="shared" si="1904"/>
        <v>0</v>
      </c>
      <c r="AN1288" t="b">
        <f t="shared" si="1905"/>
        <v>0</v>
      </c>
      <c r="AO1288" t="b">
        <f t="shared" si="1906"/>
        <v>0</v>
      </c>
      <c r="AP1288" t="b">
        <f t="shared" si="1907"/>
        <v>0</v>
      </c>
      <c r="AQ1288" t="b">
        <f t="shared" si="1908"/>
        <v>0</v>
      </c>
      <c r="AR1288" t="b">
        <f t="shared" si="1909"/>
        <v>0</v>
      </c>
      <c r="AS1288" t="b">
        <f t="shared" si="1910"/>
        <v>0</v>
      </c>
      <c r="AT1288" t="b">
        <f t="shared" si="1911"/>
        <v>0</v>
      </c>
      <c r="AU1288" t="b">
        <f t="shared" si="1912"/>
        <v>0</v>
      </c>
      <c r="AV1288" t="b">
        <f t="shared" si="1913"/>
        <v>0</v>
      </c>
      <c r="AW1288" t="b">
        <f t="shared" si="1914"/>
        <v>0</v>
      </c>
      <c r="AX1288" t="b">
        <f t="shared" si="1915"/>
        <v>0</v>
      </c>
      <c r="AY1288" t="b">
        <f t="shared" si="1916"/>
        <v>0</v>
      </c>
      <c r="AZ1288" t="b">
        <f t="shared" si="1917"/>
        <v>0</v>
      </c>
      <c r="BA1288" t="b">
        <f t="shared" si="1918"/>
        <v>1</v>
      </c>
      <c r="BB1288" t="b">
        <f t="shared" si="1919"/>
        <v>0</v>
      </c>
      <c r="BC1288" t="b">
        <f t="shared" si="1920"/>
        <v>0</v>
      </c>
      <c r="BD1288" t="b">
        <f t="shared" si="1921"/>
        <v>0</v>
      </c>
      <c r="BE1288" t="b">
        <f t="shared" si="1922"/>
        <v>0</v>
      </c>
      <c r="BF1288" t="b">
        <f t="shared" si="1923"/>
        <v>0</v>
      </c>
      <c r="BG1288" t="b">
        <f t="shared" si="1924"/>
        <v>0</v>
      </c>
      <c r="BH1288" t="b">
        <f t="shared" si="1925"/>
        <v>1</v>
      </c>
      <c r="BI1288" t="b">
        <f t="shared" si="1926"/>
        <v>0</v>
      </c>
      <c r="BJ1288" t="b">
        <f t="shared" si="1927"/>
        <v>0</v>
      </c>
      <c r="BK1288" t="b">
        <f t="shared" si="1928"/>
        <v>0</v>
      </c>
      <c r="BL1288" t="b">
        <f t="shared" si="1929"/>
        <v>1</v>
      </c>
      <c r="BM1288" t="b">
        <f t="shared" si="1930"/>
        <v>0</v>
      </c>
      <c r="BN1288" t="b">
        <f t="shared" si="1931"/>
        <v>0</v>
      </c>
      <c r="BO1288" t="b">
        <f t="shared" si="1932"/>
        <v>0</v>
      </c>
      <c r="BP1288" t="b">
        <f t="shared" si="1933"/>
        <v>1</v>
      </c>
      <c r="BQ1288" t="b">
        <f t="shared" si="1934"/>
        <v>0</v>
      </c>
      <c r="BR1288" t="b">
        <f t="shared" si="1935"/>
        <v>0</v>
      </c>
      <c r="BS1288" t="b">
        <f t="shared" si="1936"/>
        <v>0</v>
      </c>
      <c r="BT1288" t="b">
        <f t="shared" si="1937"/>
        <v>0</v>
      </c>
      <c r="BU1288" t="b">
        <f t="shared" si="1938"/>
        <v>0</v>
      </c>
      <c r="BV1288" t="b">
        <f t="shared" si="1939"/>
        <v>0</v>
      </c>
      <c r="BW1288" t="b">
        <f t="shared" si="1940"/>
        <v>0</v>
      </c>
      <c r="BX1288" t="b">
        <f t="shared" si="1941"/>
        <v>0</v>
      </c>
      <c r="BY1288" t="b">
        <f t="shared" si="1942"/>
        <v>0</v>
      </c>
      <c r="BZ1288" t="b">
        <f t="shared" si="1943"/>
        <v>0</v>
      </c>
      <c r="CA1288" t="b">
        <f t="shared" si="1944"/>
        <v>0</v>
      </c>
      <c r="CB1288" t="b">
        <f t="shared" si="1945"/>
        <v>0</v>
      </c>
      <c r="CC1288" t="b">
        <f t="shared" si="1946"/>
        <v>0</v>
      </c>
      <c r="CD1288" t="b">
        <f t="shared" si="1947"/>
        <v>1</v>
      </c>
      <c r="CE1288" t="b">
        <f t="shared" si="1948"/>
        <v>0</v>
      </c>
      <c r="CF1288" t="b">
        <f t="shared" si="1949"/>
        <v>1</v>
      </c>
      <c r="CG1288" t="b">
        <f t="shared" si="1950"/>
        <v>1</v>
      </c>
      <c r="CH1288" t="b">
        <f t="shared" si="1951"/>
        <v>1</v>
      </c>
      <c r="CI1288" t="b">
        <f t="shared" si="1952"/>
        <v>0</v>
      </c>
      <c r="CJ1288" t="b">
        <f t="shared" si="1953"/>
        <v>0</v>
      </c>
      <c r="CK1288" t="b">
        <f t="shared" si="1954"/>
        <v>0</v>
      </c>
      <c r="CL1288" t="b">
        <f t="shared" si="1955"/>
        <v>0</v>
      </c>
      <c r="CM1288" t="b">
        <f t="shared" si="1956"/>
        <v>0</v>
      </c>
      <c r="CN1288" t="b">
        <f t="shared" si="1957"/>
        <v>0</v>
      </c>
      <c r="CO1288" t="b">
        <f t="shared" si="1958"/>
        <v>0</v>
      </c>
      <c r="CP1288" t="b">
        <f t="shared" si="1959"/>
        <v>0</v>
      </c>
      <c r="CQ1288" t="b">
        <f t="shared" si="1960"/>
        <v>0</v>
      </c>
      <c r="CR1288" t="b">
        <f t="shared" si="1961"/>
        <v>0</v>
      </c>
      <c r="CS1288" t="b">
        <f t="shared" si="1962"/>
        <v>0</v>
      </c>
      <c r="CT1288" t="b">
        <f t="shared" si="1963"/>
        <v>0</v>
      </c>
      <c r="CU1288" t="b">
        <f t="shared" si="1964"/>
        <v>0</v>
      </c>
      <c r="CV1288" t="b">
        <f t="shared" si="1965"/>
        <v>0</v>
      </c>
      <c r="CW1288" t="b">
        <f t="shared" si="1966"/>
        <v>1</v>
      </c>
      <c r="CX1288" t="b">
        <f t="shared" si="1967"/>
        <v>0</v>
      </c>
      <c r="CY1288" t="b">
        <f t="shared" si="1968"/>
        <v>1</v>
      </c>
      <c r="CZ1288" t="b">
        <f t="shared" si="1969"/>
        <v>0</v>
      </c>
      <c r="DA1288" t="b">
        <f t="shared" si="1970"/>
        <v>0</v>
      </c>
      <c r="DB1288" t="b">
        <f t="shared" si="1971"/>
        <v>0</v>
      </c>
      <c r="DC1288" t="b">
        <f t="shared" si="1972"/>
        <v>0</v>
      </c>
      <c r="DD1288" t="b">
        <f t="shared" si="1973"/>
        <v>0</v>
      </c>
    </row>
    <row r="1289" spans="1:108">
      <c r="A1289" s="4" t="s">
        <v>3263</v>
      </c>
      <c r="C1289" t="s">
        <v>3264</v>
      </c>
      <c r="D1289" s="4"/>
      <c r="E1289" s="4" t="s">
        <v>6100</v>
      </c>
      <c r="F1289" t="s">
        <v>6097</v>
      </c>
      <c r="G1289" t="s">
        <v>3097</v>
      </c>
      <c r="H1289" t="s">
        <v>7444</v>
      </c>
      <c r="I1289" t="s">
        <v>7417</v>
      </c>
      <c r="J1289" s="4" t="s">
        <v>139</v>
      </c>
      <c r="K1289" s="4" t="s">
        <v>139</v>
      </c>
      <c r="L1289" s="94" t="s">
        <v>7974</v>
      </c>
      <c r="M1289" s="85" t="s">
        <v>7585</v>
      </c>
      <c r="N1289" s="94" t="s">
        <v>7973</v>
      </c>
      <c r="O1289" s="4" t="b">
        <f t="shared" si="1880"/>
        <v>1</v>
      </c>
      <c r="P1289" s="4" t="b">
        <f t="shared" si="1881"/>
        <v>1</v>
      </c>
      <c r="Q1289" s="4" t="b">
        <f t="shared" si="1882"/>
        <v>1</v>
      </c>
      <c r="R1289" s="4" t="b">
        <f t="shared" si="1883"/>
        <v>0</v>
      </c>
      <c r="S1289" s="4" t="b">
        <f t="shared" si="1884"/>
        <v>1</v>
      </c>
      <c r="T1289" s="4" t="b">
        <f t="shared" si="1885"/>
        <v>1</v>
      </c>
      <c r="U1289" s="4" t="b">
        <f t="shared" si="1886"/>
        <v>1</v>
      </c>
      <c r="V1289" s="4" t="b">
        <f t="shared" si="1887"/>
        <v>0</v>
      </c>
      <c r="W1289" s="4" t="b">
        <f t="shared" si="1888"/>
        <v>1</v>
      </c>
      <c r="X1289" s="4" t="b">
        <f t="shared" si="1889"/>
        <v>1</v>
      </c>
      <c r="Y1289" s="4" t="b">
        <f t="shared" si="1890"/>
        <v>1</v>
      </c>
      <c r="Z1289" s="4" t="b">
        <f t="shared" si="1891"/>
        <v>0</v>
      </c>
      <c r="AA1289" s="4" t="b">
        <f t="shared" si="1892"/>
        <v>0</v>
      </c>
      <c r="AB1289" s="4" t="b">
        <f t="shared" si="1893"/>
        <v>1</v>
      </c>
      <c r="AC1289" s="4" t="b">
        <f t="shared" si="1894"/>
        <v>0</v>
      </c>
      <c r="AD1289" s="4" t="b">
        <f t="shared" si="1895"/>
        <v>0</v>
      </c>
      <c r="AE1289" s="4" t="b">
        <f t="shared" si="1896"/>
        <v>0</v>
      </c>
      <c r="AF1289" s="4" t="b">
        <f t="shared" si="1897"/>
        <v>1</v>
      </c>
      <c r="AG1289" s="4" t="b">
        <f t="shared" si="1898"/>
        <v>1</v>
      </c>
      <c r="AH1289" s="4" t="b">
        <f t="shared" si="1899"/>
        <v>1</v>
      </c>
      <c r="AI1289" s="4" t="b">
        <f t="shared" si="1900"/>
        <v>0</v>
      </c>
      <c r="AJ1289" s="4" t="b">
        <f t="shared" si="1901"/>
        <v>0</v>
      </c>
      <c r="AK1289" s="4" t="b">
        <f t="shared" si="1902"/>
        <v>0</v>
      </c>
      <c r="AL1289" s="4" t="b">
        <f t="shared" si="1903"/>
        <v>0</v>
      </c>
      <c r="AM1289" s="4" t="b">
        <f t="shared" si="1904"/>
        <v>0</v>
      </c>
      <c r="AN1289" s="4" t="b">
        <f t="shared" si="1905"/>
        <v>0</v>
      </c>
      <c r="AO1289" s="4" t="b">
        <f t="shared" si="1906"/>
        <v>0</v>
      </c>
      <c r="AP1289" s="4" t="b">
        <f t="shared" si="1907"/>
        <v>0</v>
      </c>
      <c r="AQ1289" s="4" t="b">
        <f t="shared" si="1908"/>
        <v>0</v>
      </c>
      <c r="AR1289" s="4" t="b">
        <f t="shared" si="1909"/>
        <v>0</v>
      </c>
      <c r="AS1289" s="4" t="b">
        <f t="shared" si="1910"/>
        <v>0</v>
      </c>
      <c r="AT1289" s="4" t="b">
        <f t="shared" si="1911"/>
        <v>0</v>
      </c>
      <c r="AU1289" s="4" t="b">
        <f t="shared" si="1912"/>
        <v>0</v>
      </c>
      <c r="AV1289" s="4" t="b">
        <f t="shared" si="1913"/>
        <v>0</v>
      </c>
      <c r="AW1289" s="4" t="b">
        <f t="shared" si="1914"/>
        <v>0</v>
      </c>
      <c r="AX1289" s="4" t="b">
        <f t="shared" si="1915"/>
        <v>0</v>
      </c>
      <c r="AY1289" s="4" t="b">
        <f t="shared" si="1916"/>
        <v>0</v>
      </c>
      <c r="AZ1289" s="4" t="b">
        <f t="shared" si="1917"/>
        <v>0</v>
      </c>
      <c r="BA1289" s="4" t="b">
        <f t="shared" si="1918"/>
        <v>1</v>
      </c>
      <c r="BB1289" s="4" t="b">
        <f t="shared" si="1919"/>
        <v>0</v>
      </c>
      <c r="BC1289" s="4" t="b">
        <f t="shared" si="1920"/>
        <v>0</v>
      </c>
      <c r="BD1289" s="4" t="b">
        <f t="shared" si="1921"/>
        <v>1</v>
      </c>
      <c r="BE1289" s="4" t="b">
        <f t="shared" si="1922"/>
        <v>0</v>
      </c>
      <c r="BF1289" s="4" t="b">
        <f t="shared" si="1923"/>
        <v>0</v>
      </c>
      <c r="BG1289" s="4" t="b">
        <f t="shared" si="1924"/>
        <v>1</v>
      </c>
      <c r="BH1289" s="4" t="b">
        <f t="shared" si="1925"/>
        <v>0</v>
      </c>
      <c r="BI1289" s="4" t="b">
        <f t="shared" si="1926"/>
        <v>0</v>
      </c>
      <c r="BJ1289" s="4" t="b">
        <f t="shared" si="1927"/>
        <v>0</v>
      </c>
      <c r="BK1289" s="4" t="b">
        <f t="shared" si="1928"/>
        <v>0</v>
      </c>
      <c r="BL1289" s="4" t="b">
        <f t="shared" si="1929"/>
        <v>1</v>
      </c>
      <c r="BM1289" s="4" t="b">
        <f t="shared" si="1930"/>
        <v>1</v>
      </c>
      <c r="BN1289" s="4" t="b">
        <f t="shared" si="1931"/>
        <v>0</v>
      </c>
      <c r="BO1289" s="4" t="b">
        <f t="shared" si="1932"/>
        <v>0</v>
      </c>
      <c r="BP1289" s="4" t="b">
        <f t="shared" si="1933"/>
        <v>1</v>
      </c>
      <c r="BQ1289" s="4" t="b">
        <f t="shared" si="1934"/>
        <v>0</v>
      </c>
      <c r="BR1289" s="4" t="b">
        <f t="shared" si="1935"/>
        <v>0</v>
      </c>
      <c r="BS1289" s="4" t="b">
        <f t="shared" si="1936"/>
        <v>1</v>
      </c>
      <c r="BT1289" s="4" t="b">
        <f t="shared" si="1937"/>
        <v>0</v>
      </c>
      <c r="BU1289" s="4" t="b">
        <f t="shared" si="1938"/>
        <v>0</v>
      </c>
      <c r="BV1289" s="4" t="b">
        <f t="shared" si="1939"/>
        <v>1</v>
      </c>
      <c r="BW1289" s="4" t="b">
        <f t="shared" si="1940"/>
        <v>0</v>
      </c>
      <c r="BX1289" s="4" t="b">
        <f t="shared" si="1941"/>
        <v>0</v>
      </c>
      <c r="BY1289" s="4" t="b">
        <f t="shared" si="1942"/>
        <v>0</v>
      </c>
      <c r="BZ1289" s="4" t="b">
        <f t="shared" si="1943"/>
        <v>0</v>
      </c>
      <c r="CA1289" s="4" t="b">
        <f t="shared" si="1944"/>
        <v>0</v>
      </c>
      <c r="CB1289" s="4" t="b">
        <f t="shared" si="1945"/>
        <v>1</v>
      </c>
      <c r="CC1289" s="4" t="b">
        <f t="shared" si="1946"/>
        <v>0</v>
      </c>
      <c r="CD1289" s="4" t="b">
        <f t="shared" si="1947"/>
        <v>1</v>
      </c>
      <c r="CE1289" s="4" t="b">
        <f t="shared" si="1948"/>
        <v>0</v>
      </c>
      <c r="CF1289" s="4" t="b">
        <f t="shared" si="1949"/>
        <v>0</v>
      </c>
      <c r="CG1289" s="4" t="b">
        <f t="shared" si="1950"/>
        <v>0</v>
      </c>
      <c r="CH1289" s="4" t="b">
        <f t="shared" si="1951"/>
        <v>1</v>
      </c>
      <c r="CI1289" s="4" t="b">
        <f t="shared" si="1952"/>
        <v>0</v>
      </c>
      <c r="CJ1289" s="4" t="b">
        <f t="shared" si="1953"/>
        <v>0</v>
      </c>
      <c r="CK1289" s="4" t="b">
        <f t="shared" si="1954"/>
        <v>1</v>
      </c>
      <c r="CL1289" s="4" t="b">
        <f t="shared" si="1955"/>
        <v>0</v>
      </c>
      <c r="CM1289" s="4" t="b">
        <f t="shared" si="1956"/>
        <v>0</v>
      </c>
      <c r="CN1289" s="4" t="b">
        <f t="shared" si="1957"/>
        <v>0</v>
      </c>
      <c r="CO1289" s="4" t="b">
        <f t="shared" si="1958"/>
        <v>0</v>
      </c>
      <c r="CP1289" s="4" t="b">
        <f t="shared" si="1959"/>
        <v>0</v>
      </c>
      <c r="CQ1289" s="4" t="b">
        <f t="shared" si="1960"/>
        <v>0</v>
      </c>
      <c r="CR1289" s="4" t="b">
        <f t="shared" si="1961"/>
        <v>0</v>
      </c>
      <c r="CS1289" s="4" t="b">
        <f t="shared" si="1962"/>
        <v>0</v>
      </c>
      <c r="CT1289" s="4" t="b">
        <f t="shared" si="1963"/>
        <v>0</v>
      </c>
      <c r="CU1289" s="4" t="b">
        <f t="shared" si="1964"/>
        <v>0</v>
      </c>
      <c r="CV1289" s="4" t="b">
        <f t="shared" si="1965"/>
        <v>0</v>
      </c>
      <c r="CW1289" s="4" t="b">
        <f t="shared" si="1966"/>
        <v>0</v>
      </c>
      <c r="CX1289" s="4" t="b">
        <f t="shared" si="1967"/>
        <v>0</v>
      </c>
      <c r="CY1289" s="4" t="b">
        <f t="shared" si="1968"/>
        <v>0</v>
      </c>
      <c r="CZ1289" s="4" t="b">
        <f t="shared" si="1969"/>
        <v>1</v>
      </c>
      <c r="DA1289" s="4" t="b">
        <f t="shared" si="1970"/>
        <v>0</v>
      </c>
      <c r="DB1289" s="4" t="b">
        <f t="shared" si="1971"/>
        <v>0</v>
      </c>
      <c r="DC1289" s="4" t="b">
        <f t="shared" si="1972"/>
        <v>0</v>
      </c>
      <c r="DD1289" s="4" t="b">
        <f t="shared" si="1973"/>
        <v>0</v>
      </c>
    </row>
    <row r="1290" spans="1:108">
      <c r="A1290" t="s">
        <v>3297</v>
      </c>
      <c r="C1290" t="s">
        <v>3298</v>
      </c>
      <c r="E1290" t="s">
        <v>6100</v>
      </c>
      <c r="F1290" t="s">
        <v>6097</v>
      </c>
      <c r="G1290" t="s">
        <v>3097</v>
      </c>
      <c r="H1290" t="s">
        <v>7444</v>
      </c>
      <c r="I1290" t="s">
        <v>7417</v>
      </c>
      <c r="J1290" t="s">
        <v>204</v>
      </c>
      <c r="K1290" t="s">
        <v>205</v>
      </c>
      <c r="L1290" t="s">
        <v>7170</v>
      </c>
      <c r="M1290" t="s">
        <v>6079</v>
      </c>
      <c r="N1290" t="s">
        <v>64</v>
      </c>
      <c r="O1290" t="b">
        <f t="shared" si="1880"/>
        <v>1</v>
      </c>
      <c r="P1290" t="b">
        <f t="shared" si="1881"/>
        <v>0</v>
      </c>
      <c r="Q1290" t="b">
        <f t="shared" si="1882"/>
        <v>0</v>
      </c>
      <c r="R1290" t="b">
        <f t="shared" si="1883"/>
        <v>0</v>
      </c>
      <c r="S1290" t="b">
        <f t="shared" si="1884"/>
        <v>1</v>
      </c>
      <c r="T1290" t="b">
        <f t="shared" si="1885"/>
        <v>0</v>
      </c>
      <c r="U1290" t="b">
        <f t="shared" si="1886"/>
        <v>0</v>
      </c>
      <c r="V1290" t="b">
        <f t="shared" si="1887"/>
        <v>0</v>
      </c>
      <c r="W1290" t="b">
        <f t="shared" si="1888"/>
        <v>0</v>
      </c>
      <c r="X1290" t="b">
        <f t="shared" si="1889"/>
        <v>0</v>
      </c>
      <c r="Y1290" t="b">
        <f t="shared" si="1890"/>
        <v>0</v>
      </c>
      <c r="Z1290" t="b">
        <f t="shared" si="1891"/>
        <v>0</v>
      </c>
      <c r="AA1290" t="b">
        <f t="shared" si="1892"/>
        <v>0</v>
      </c>
      <c r="AB1290" t="b">
        <f t="shared" si="1893"/>
        <v>0</v>
      </c>
      <c r="AC1290" t="b">
        <f t="shared" si="1894"/>
        <v>0</v>
      </c>
      <c r="AD1290" t="b">
        <f t="shared" si="1895"/>
        <v>0</v>
      </c>
      <c r="AE1290" t="b">
        <f t="shared" si="1896"/>
        <v>0</v>
      </c>
      <c r="AF1290" t="b">
        <f t="shared" si="1897"/>
        <v>0</v>
      </c>
      <c r="AG1290" t="b">
        <f t="shared" si="1898"/>
        <v>0</v>
      </c>
      <c r="AH1290" t="b">
        <f t="shared" si="1899"/>
        <v>0</v>
      </c>
      <c r="AI1290" t="b">
        <f t="shared" si="1900"/>
        <v>0</v>
      </c>
      <c r="AJ1290" t="b">
        <f t="shared" si="1901"/>
        <v>0</v>
      </c>
      <c r="AK1290" t="b">
        <f t="shared" si="1902"/>
        <v>0</v>
      </c>
      <c r="AL1290" t="b">
        <f t="shared" si="1903"/>
        <v>0</v>
      </c>
      <c r="AM1290" t="b">
        <f t="shared" si="1904"/>
        <v>0</v>
      </c>
      <c r="AN1290" t="b">
        <f t="shared" si="1905"/>
        <v>0</v>
      </c>
      <c r="AO1290" t="b">
        <f t="shared" si="1906"/>
        <v>0</v>
      </c>
      <c r="AP1290" t="b">
        <f t="shared" si="1907"/>
        <v>0</v>
      </c>
      <c r="AQ1290" t="b">
        <f t="shared" si="1908"/>
        <v>0</v>
      </c>
      <c r="AR1290" t="b">
        <f t="shared" si="1909"/>
        <v>0</v>
      </c>
      <c r="AS1290" t="b">
        <f t="shared" si="1910"/>
        <v>0</v>
      </c>
      <c r="AT1290" t="b">
        <f t="shared" si="1911"/>
        <v>0</v>
      </c>
      <c r="AU1290" t="b">
        <f t="shared" si="1912"/>
        <v>0</v>
      </c>
      <c r="AV1290" t="b">
        <f t="shared" si="1913"/>
        <v>0</v>
      </c>
      <c r="AW1290" t="b">
        <f t="shared" si="1914"/>
        <v>0</v>
      </c>
      <c r="AX1290" t="b">
        <f t="shared" si="1915"/>
        <v>0</v>
      </c>
      <c r="AY1290" t="b">
        <f t="shared" si="1916"/>
        <v>0</v>
      </c>
      <c r="AZ1290" t="b">
        <f t="shared" si="1917"/>
        <v>0</v>
      </c>
      <c r="BA1290" t="b">
        <f t="shared" si="1918"/>
        <v>0</v>
      </c>
      <c r="BB1290" t="b">
        <f t="shared" si="1919"/>
        <v>0</v>
      </c>
      <c r="BC1290" t="b">
        <f t="shared" si="1920"/>
        <v>0</v>
      </c>
      <c r="BD1290" t="b">
        <f t="shared" si="1921"/>
        <v>0</v>
      </c>
      <c r="BE1290" t="b">
        <f t="shared" si="1922"/>
        <v>0</v>
      </c>
      <c r="BF1290" t="b">
        <f t="shared" si="1923"/>
        <v>0</v>
      </c>
      <c r="BG1290" t="b">
        <f t="shared" si="1924"/>
        <v>0</v>
      </c>
      <c r="BH1290" t="b">
        <f t="shared" si="1925"/>
        <v>0</v>
      </c>
      <c r="BI1290" t="b">
        <f t="shared" si="1926"/>
        <v>0</v>
      </c>
      <c r="BJ1290" t="b">
        <f t="shared" si="1927"/>
        <v>0</v>
      </c>
      <c r="BK1290" t="b">
        <f t="shared" si="1928"/>
        <v>0</v>
      </c>
      <c r="BL1290" t="b">
        <f t="shared" si="1929"/>
        <v>0</v>
      </c>
      <c r="BM1290" t="b">
        <f t="shared" si="1930"/>
        <v>0</v>
      </c>
      <c r="BN1290" t="b">
        <f t="shared" si="1931"/>
        <v>0</v>
      </c>
      <c r="BO1290" t="b">
        <f t="shared" si="1932"/>
        <v>0</v>
      </c>
      <c r="BP1290" t="b">
        <f t="shared" si="1933"/>
        <v>0</v>
      </c>
      <c r="BQ1290" t="b">
        <f t="shared" si="1934"/>
        <v>1</v>
      </c>
      <c r="BR1290" t="b">
        <f t="shared" si="1935"/>
        <v>0</v>
      </c>
      <c r="BS1290" t="b">
        <f t="shared" si="1936"/>
        <v>0</v>
      </c>
      <c r="BT1290" t="b">
        <f t="shared" si="1937"/>
        <v>0</v>
      </c>
      <c r="BU1290" t="b">
        <f t="shared" si="1938"/>
        <v>0</v>
      </c>
      <c r="BV1290" t="b">
        <f t="shared" si="1939"/>
        <v>0</v>
      </c>
      <c r="BW1290" t="b">
        <f t="shared" si="1940"/>
        <v>0</v>
      </c>
      <c r="BX1290" t="b">
        <f t="shared" si="1941"/>
        <v>0</v>
      </c>
      <c r="BY1290" t="b">
        <f t="shared" si="1942"/>
        <v>0</v>
      </c>
      <c r="BZ1290" t="b">
        <f t="shared" si="1943"/>
        <v>0</v>
      </c>
      <c r="CA1290" t="b">
        <f t="shared" si="1944"/>
        <v>0</v>
      </c>
      <c r="CB1290" t="b">
        <f t="shared" si="1945"/>
        <v>0</v>
      </c>
      <c r="CC1290" t="b">
        <f t="shared" si="1946"/>
        <v>0</v>
      </c>
      <c r="CD1290" t="b">
        <f t="shared" si="1947"/>
        <v>0</v>
      </c>
      <c r="CE1290" t="b">
        <f t="shared" si="1948"/>
        <v>0</v>
      </c>
      <c r="CF1290" t="b">
        <f t="shared" si="1949"/>
        <v>0</v>
      </c>
      <c r="CG1290" t="b">
        <f t="shared" si="1950"/>
        <v>0</v>
      </c>
      <c r="CH1290" t="b">
        <f t="shared" si="1951"/>
        <v>0</v>
      </c>
      <c r="CI1290" t="b">
        <f t="shared" si="1952"/>
        <v>0</v>
      </c>
      <c r="CJ1290" t="b">
        <f t="shared" si="1953"/>
        <v>0</v>
      </c>
      <c r="CK1290" t="b">
        <f t="shared" si="1954"/>
        <v>0</v>
      </c>
      <c r="CL1290" t="b">
        <f t="shared" si="1955"/>
        <v>0</v>
      </c>
      <c r="CM1290" t="b">
        <f t="shared" si="1956"/>
        <v>0</v>
      </c>
      <c r="CN1290" t="b">
        <f t="shared" si="1957"/>
        <v>0</v>
      </c>
      <c r="CO1290" t="b">
        <f t="shared" si="1958"/>
        <v>0</v>
      </c>
      <c r="CP1290" t="b">
        <f t="shared" si="1959"/>
        <v>0</v>
      </c>
      <c r="CQ1290" t="b">
        <f t="shared" si="1960"/>
        <v>0</v>
      </c>
      <c r="CR1290" t="b">
        <f t="shared" si="1961"/>
        <v>0</v>
      </c>
      <c r="CS1290" t="b">
        <f t="shared" si="1962"/>
        <v>0</v>
      </c>
      <c r="CT1290" t="b">
        <f t="shared" si="1963"/>
        <v>0</v>
      </c>
      <c r="CU1290" t="b">
        <f t="shared" si="1964"/>
        <v>0</v>
      </c>
      <c r="CV1290" t="b">
        <f t="shared" si="1965"/>
        <v>0</v>
      </c>
      <c r="CW1290" t="b">
        <f t="shared" si="1966"/>
        <v>0</v>
      </c>
      <c r="CX1290" t="b">
        <f t="shared" si="1967"/>
        <v>0</v>
      </c>
      <c r="CY1290" t="b">
        <f t="shared" si="1968"/>
        <v>0</v>
      </c>
      <c r="CZ1290" t="b">
        <f t="shared" si="1969"/>
        <v>0</v>
      </c>
      <c r="DA1290" t="b">
        <f t="shared" si="1970"/>
        <v>0</v>
      </c>
      <c r="DB1290" t="b">
        <f t="shared" si="1971"/>
        <v>0</v>
      </c>
      <c r="DC1290" t="b">
        <f t="shared" si="1972"/>
        <v>0</v>
      </c>
      <c r="DD1290" t="b">
        <f t="shared" si="1973"/>
        <v>0</v>
      </c>
    </row>
    <row r="1291" spans="1:108">
      <c r="A1291" t="s">
        <v>3299</v>
      </c>
      <c r="C1291" t="s">
        <v>3298</v>
      </c>
      <c r="E1291" t="s">
        <v>6100</v>
      </c>
      <c r="F1291" t="s">
        <v>6097</v>
      </c>
      <c r="G1291" t="s">
        <v>3097</v>
      </c>
      <c r="H1291" t="s">
        <v>7444</v>
      </c>
      <c r="I1291" t="s">
        <v>7417</v>
      </c>
      <c r="J1291" t="s">
        <v>143</v>
      </c>
      <c r="K1291" t="s">
        <v>143</v>
      </c>
      <c r="L1291" t="s">
        <v>7171</v>
      </c>
      <c r="M1291" t="s">
        <v>6079</v>
      </c>
      <c r="N1291" t="s">
        <v>3300</v>
      </c>
      <c r="O1291" t="b">
        <f t="shared" si="1880"/>
        <v>1</v>
      </c>
      <c r="P1291" t="b">
        <f t="shared" si="1881"/>
        <v>0</v>
      </c>
      <c r="Q1291" t="b">
        <f t="shared" si="1882"/>
        <v>1</v>
      </c>
      <c r="R1291" t="b">
        <f t="shared" si="1883"/>
        <v>0</v>
      </c>
      <c r="S1291" t="b">
        <f t="shared" si="1884"/>
        <v>1</v>
      </c>
      <c r="T1291" t="b">
        <f t="shared" si="1885"/>
        <v>0</v>
      </c>
      <c r="U1291" t="b">
        <f t="shared" si="1886"/>
        <v>1</v>
      </c>
      <c r="V1291" t="b">
        <f t="shared" si="1887"/>
        <v>0</v>
      </c>
      <c r="W1291" t="b">
        <f t="shared" si="1888"/>
        <v>0</v>
      </c>
      <c r="X1291" t="b">
        <f t="shared" si="1889"/>
        <v>0</v>
      </c>
      <c r="Y1291" t="b">
        <f t="shared" si="1890"/>
        <v>0</v>
      </c>
      <c r="Z1291" t="b">
        <f t="shared" si="1891"/>
        <v>0</v>
      </c>
      <c r="AA1291" t="b">
        <f t="shared" si="1892"/>
        <v>0</v>
      </c>
      <c r="AB1291" t="b">
        <f t="shared" si="1893"/>
        <v>0</v>
      </c>
      <c r="AC1291" t="b">
        <f t="shared" si="1894"/>
        <v>0</v>
      </c>
      <c r="AD1291" t="b">
        <f t="shared" si="1895"/>
        <v>0</v>
      </c>
      <c r="AE1291" t="b">
        <f t="shared" si="1896"/>
        <v>0</v>
      </c>
      <c r="AF1291" t="b">
        <f t="shared" si="1897"/>
        <v>0</v>
      </c>
      <c r="AG1291" t="b">
        <f t="shared" si="1898"/>
        <v>0</v>
      </c>
      <c r="AH1291" t="b">
        <f t="shared" si="1899"/>
        <v>1</v>
      </c>
      <c r="AI1291" t="b">
        <f t="shared" si="1900"/>
        <v>0</v>
      </c>
      <c r="AJ1291" t="b">
        <f t="shared" si="1901"/>
        <v>0</v>
      </c>
      <c r="AK1291" t="b">
        <f t="shared" si="1902"/>
        <v>0</v>
      </c>
      <c r="AL1291" t="b">
        <f t="shared" si="1903"/>
        <v>0</v>
      </c>
      <c r="AM1291" t="b">
        <f t="shared" si="1904"/>
        <v>0</v>
      </c>
      <c r="AN1291" t="b">
        <f t="shared" si="1905"/>
        <v>0</v>
      </c>
      <c r="AO1291" t="b">
        <f t="shared" si="1906"/>
        <v>0</v>
      </c>
      <c r="AP1291" t="b">
        <f t="shared" si="1907"/>
        <v>0</v>
      </c>
      <c r="AQ1291" t="b">
        <f t="shared" si="1908"/>
        <v>0</v>
      </c>
      <c r="AR1291" t="b">
        <f t="shared" si="1909"/>
        <v>0</v>
      </c>
      <c r="AS1291" t="b">
        <f t="shared" si="1910"/>
        <v>0</v>
      </c>
      <c r="AT1291" t="b">
        <f t="shared" si="1911"/>
        <v>0</v>
      </c>
      <c r="AU1291" t="b">
        <f t="shared" si="1912"/>
        <v>0</v>
      </c>
      <c r="AV1291" t="b">
        <f t="shared" si="1913"/>
        <v>0</v>
      </c>
      <c r="AW1291" t="b">
        <f t="shared" si="1914"/>
        <v>0</v>
      </c>
      <c r="AX1291" t="b">
        <f t="shared" si="1915"/>
        <v>0</v>
      </c>
      <c r="AY1291" t="b">
        <f t="shared" si="1916"/>
        <v>0</v>
      </c>
      <c r="AZ1291" t="b">
        <f t="shared" si="1917"/>
        <v>0</v>
      </c>
      <c r="BA1291" t="b">
        <f t="shared" si="1918"/>
        <v>0</v>
      </c>
      <c r="BB1291" t="b">
        <f t="shared" si="1919"/>
        <v>0</v>
      </c>
      <c r="BC1291" t="b">
        <f t="shared" si="1920"/>
        <v>0</v>
      </c>
      <c r="BD1291" t="b">
        <f t="shared" si="1921"/>
        <v>0</v>
      </c>
      <c r="BE1291" t="b">
        <f t="shared" si="1922"/>
        <v>0</v>
      </c>
      <c r="BF1291" t="b">
        <f t="shared" si="1923"/>
        <v>0</v>
      </c>
      <c r="BG1291" t="b">
        <f t="shared" si="1924"/>
        <v>0</v>
      </c>
      <c r="BH1291" t="b">
        <f t="shared" si="1925"/>
        <v>0</v>
      </c>
      <c r="BI1291" t="b">
        <f t="shared" si="1926"/>
        <v>0</v>
      </c>
      <c r="BJ1291" t="b">
        <f t="shared" si="1927"/>
        <v>0</v>
      </c>
      <c r="BK1291" t="b">
        <f t="shared" si="1928"/>
        <v>0</v>
      </c>
      <c r="BL1291" t="b">
        <f t="shared" si="1929"/>
        <v>0</v>
      </c>
      <c r="BM1291" t="b">
        <f t="shared" si="1930"/>
        <v>0</v>
      </c>
      <c r="BN1291" t="b">
        <f t="shared" si="1931"/>
        <v>0</v>
      </c>
      <c r="BO1291" t="b">
        <f t="shared" si="1932"/>
        <v>0</v>
      </c>
      <c r="BP1291" t="b">
        <f t="shared" si="1933"/>
        <v>0</v>
      </c>
      <c r="BQ1291" t="b">
        <f t="shared" si="1934"/>
        <v>1</v>
      </c>
      <c r="BR1291" t="b">
        <f t="shared" si="1935"/>
        <v>0</v>
      </c>
      <c r="BS1291" t="b">
        <f t="shared" si="1936"/>
        <v>0</v>
      </c>
      <c r="BT1291" t="b">
        <f t="shared" si="1937"/>
        <v>0</v>
      </c>
      <c r="BU1291" t="b">
        <f t="shared" si="1938"/>
        <v>0</v>
      </c>
      <c r="BV1291" t="b">
        <f t="shared" si="1939"/>
        <v>1</v>
      </c>
      <c r="BW1291" t="b">
        <f t="shared" si="1940"/>
        <v>0</v>
      </c>
      <c r="BX1291" t="b">
        <f t="shared" si="1941"/>
        <v>0</v>
      </c>
      <c r="BY1291" t="b">
        <f t="shared" si="1942"/>
        <v>0</v>
      </c>
      <c r="BZ1291" t="b">
        <f t="shared" si="1943"/>
        <v>0</v>
      </c>
      <c r="CA1291" t="b">
        <f t="shared" si="1944"/>
        <v>0</v>
      </c>
      <c r="CB1291" t="b">
        <f t="shared" si="1945"/>
        <v>0</v>
      </c>
      <c r="CC1291" t="b">
        <f t="shared" si="1946"/>
        <v>0</v>
      </c>
      <c r="CD1291" t="b">
        <f t="shared" si="1947"/>
        <v>0</v>
      </c>
      <c r="CE1291" t="b">
        <f t="shared" si="1948"/>
        <v>0</v>
      </c>
      <c r="CF1291" t="b">
        <f t="shared" si="1949"/>
        <v>0</v>
      </c>
      <c r="CG1291" t="b">
        <f t="shared" si="1950"/>
        <v>0</v>
      </c>
      <c r="CH1291" t="b">
        <f t="shared" si="1951"/>
        <v>0</v>
      </c>
      <c r="CI1291" t="b">
        <f t="shared" si="1952"/>
        <v>0</v>
      </c>
      <c r="CJ1291" t="b">
        <f t="shared" si="1953"/>
        <v>0</v>
      </c>
      <c r="CK1291" t="b">
        <f t="shared" si="1954"/>
        <v>0</v>
      </c>
      <c r="CL1291" t="b">
        <f t="shared" si="1955"/>
        <v>0</v>
      </c>
      <c r="CM1291" t="b">
        <f t="shared" si="1956"/>
        <v>0</v>
      </c>
      <c r="CN1291" t="b">
        <f t="shared" si="1957"/>
        <v>0</v>
      </c>
      <c r="CO1291" t="b">
        <f t="shared" si="1958"/>
        <v>0</v>
      </c>
      <c r="CP1291" t="b">
        <f t="shared" si="1959"/>
        <v>0</v>
      </c>
      <c r="CQ1291" t="b">
        <f t="shared" si="1960"/>
        <v>0</v>
      </c>
      <c r="CR1291" t="b">
        <f t="shared" si="1961"/>
        <v>0</v>
      </c>
      <c r="CS1291" t="b">
        <f t="shared" si="1962"/>
        <v>0</v>
      </c>
      <c r="CT1291" t="b">
        <f t="shared" si="1963"/>
        <v>0</v>
      </c>
      <c r="CU1291" t="b">
        <f t="shared" si="1964"/>
        <v>0</v>
      </c>
      <c r="CV1291" t="b">
        <f t="shared" si="1965"/>
        <v>0</v>
      </c>
      <c r="CW1291" t="b">
        <f t="shared" si="1966"/>
        <v>0</v>
      </c>
      <c r="CX1291" t="b">
        <f t="shared" si="1967"/>
        <v>0</v>
      </c>
      <c r="CY1291" t="b">
        <f t="shared" si="1968"/>
        <v>0</v>
      </c>
      <c r="CZ1291" t="b">
        <f t="shared" si="1969"/>
        <v>0</v>
      </c>
      <c r="DA1291" t="b">
        <f t="shared" si="1970"/>
        <v>0</v>
      </c>
      <c r="DB1291" t="b">
        <f t="shared" si="1971"/>
        <v>0</v>
      </c>
      <c r="DC1291" t="b">
        <f t="shared" si="1972"/>
        <v>0</v>
      </c>
      <c r="DD1291" t="b">
        <f t="shared" si="1973"/>
        <v>0</v>
      </c>
    </row>
    <row r="1292" spans="1:108">
      <c r="A1292" t="s">
        <v>3301</v>
      </c>
      <c r="C1292" t="s">
        <v>3298</v>
      </c>
      <c r="E1292" t="s">
        <v>6100</v>
      </c>
      <c r="F1292" t="s">
        <v>6097</v>
      </c>
      <c r="G1292" t="s">
        <v>3097</v>
      </c>
      <c r="H1292" t="s">
        <v>7444</v>
      </c>
      <c r="I1292" t="s">
        <v>7417</v>
      </c>
      <c r="J1292" t="s">
        <v>108</v>
      </c>
      <c r="K1292" t="s">
        <v>109</v>
      </c>
      <c r="L1292" t="s">
        <v>7116</v>
      </c>
      <c r="M1292" t="s">
        <v>6079</v>
      </c>
      <c r="N1292" t="s">
        <v>54</v>
      </c>
      <c r="O1292" t="b">
        <f t="shared" si="1880"/>
        <v>0</v>
      </c>
      <c r="P1292" t="b">
        <f t="shared" si="1881"/>
        <v>0</v>
      </c>
      <c r="Q1292" t="b">
        <f t="shared" si="1882"/>
        <v>1</v>
      </c>
      <c r="R1292" t="b">
        <f t="shared" si="1883"/>
        <v>0</v>
      </c>
      <c r="S1292" t="b">
        <f t="shared" si="1884"/>
        <v>0</v>
      </c>
      <c r="T1292" t="b">
        <f t="shared" si="1885"/>
        <v>0</v>
      </c>
      <c r="U1292" t="b">
        <f t="shared" si="1886"/>
        <v>1</v>
      </c>
      <c r="V1292" t="b">
        <f t="shared" si="1887"/>
        <v>0</v>
      </c>
      <c r="W1292" t="b">
        <f t="shared" si="1888"/>
        <v>0</v>
      </c>
      <c r="X1292" t="b">
        <f t="shared" si="1889"/>
        <v>0</v>
      </c>
      <c r="Y1292" t="b">
        <f t="shared" si="1890"/>
        <v>0</v>
      </c>
      <c r="Z1292" t="b">
        <f t="shared" si="1891"/>
        <v>0</v>
      </c>
      <c r="AA1292" t="b">
        <f t="shared" si="1892"/>
        <v>0</v>
      </c>
      <c r="AB1292" t="b">
        <f t="shared" si="1893"/>
        <v>0</v>
      </c>
      <c r="AC1292" t="b">
        <f t="shared" si="1894"/>
        <v>0</v>
      </c>
      <c r="AD1292" t="b">
        <f t="shared" si="1895"/>
        <v>0</v>
      </c>
      <c r="AE1292" t="b">
        <f t="shared" si="1896"/>
        <v>0</v>
      </c>
      <c r="AF1292" t="b">
        <f t="shared" si="1897"/>
        <v>0</v>
      </c>
      <c r="AG1292" t="b">
        <f t="shared" si="1898"/>
        <v>0</v>
      </c>
      <c r="AH1292" t="b">
        <f t="shared" si="1899"/>
        <v>0</v>
      </c>
      <c r="AI1292" t="b">
        <f t="shared" si="1900"/>
        <v>0</v>
      </c>
      <c r="AJ1292" t="b">
        <f t="shared" si="1901"/>
        <v>0</v>
      </c>
      <c r="AK1292" t="b">
        <f t="shared" si="1902"/>
        <v>0</v>
      </c>
      <c r="AL1292" t="b">
        <f t="shared" si="1903"/>
        <v>0</v>
      </c>
      <c r="AM1292" t="b">
        <f t="shared" si="1904"/>
        <v>0</v>
      </c>
      <c r="AN1292" t="b">
        <f t="shared" si="1905"/>
        <v>0</v>
      </c>
      <c r="AO1292" t="b">
        <f t="shared" si="1906"/>
        <v>0</v>
      </c>
      <c r="AP1292" t="b">
        <f t="shared" si="1907"/>
        <v>0</v>
      </c>
      <c r="AQ1292" t="b">
        <f t="shared" si="1908"/>
        <v>0</v>
      </c>
      <c r="AR1292" t="b">
        <f t="shared" si="1909"/>
        <v>0</v>
      </c>
      <c r="AS1292" t="b">
        <f t="shared" si="1910"/>
        <v>0</v>
      </c>
      <c r="AT1292" t="b">
        <f t="shared" si="1911"/>
        <v>0</v>
      </c>
      <c r="AU1292" t="b">
        <f t="shared" si="1912"/>
        <v>0</v>
      </c>
      <c r="AV1292" t="b">
        <f t="shared" si="1913"/>
        <v>0</v>
      </c>
      <c r="AW1292" t="b">
        <f t="shared" si="1914"/>
        <v>0</v>
      </c>
      <c r="AX1292" t="b">
        <f t="shared" si="1915"/>
        <v>0</v>
      </c>
      <c r="AY1292" t="b">
        <f t="shared" si="1916"/>
        <v>0</v>
      </c>
      <c r="AZ1292" t="b">
        <f t="shared" si="1917"/>
        <v>0</v>
      </c>
      <c r="BA1292" t="b">
        <f t="shared" si="1918"/>
        <v>0</v>
      </c>
      <c r="BB1292" t="b">
        <f t="shared" si="1919"/>
        <v>0</v>
      </c>
      <c r="BC1292" t="b">
        <f t="shared" si="1920"/>
        <v>0</v>
      </c>
      <c r="BD1292" t="b">
        <f t="shared" si="1921"/>
        <v>0</v>
      </c>
      <c r="BE1292" t="b">
        <f t="shared" si="1922"/>
        <v>0</v>
      </c>
      <c r="BF1292" t="b">
        <f t="shared" si="1923"/>
        <v>0</v>
      </c>
      <c r="BG1292" t="b">
        <f t="shared" si="1924"/>
        <v>1</v>
      </c>
      <c r="BH1292" t="b">
        <f t="shared" si="1925"/>
        <v>0</v>
      </c>
      <c r="BI1292" t="b">
        <f t="shared" si="1926"/>
        <v>0</v>
      </c>
      <c r="BJ1292" t="b">
        <f t="shared" si="1927"/>
        <v>0</v>
      </c>
      <c r="BK1292" t="b">
        <f t="shared" si="1928"/>
        <v>0</v>
      </c>
      <c r="BL1292" t="b">
        <f t="shared" si="1929"/>
        <v>0</v>
      </c>
      <c r="BM1292" t="b">
        <f t="shared" si="1930"/>
        <v>0</v>
      </c>
      <c r="BN1292" t="b">
        <f t="shared" si="1931"/>
        <v>0</v>
      </c>
      <c r="BO1292" t="b">
        <f t="shared" si="1932"/>
        <v>0</v>
      </c>
      <c r="BP1292" t="b">
        <f t="shared" si="1933"/>
        <v>0</v>
      </c>
      <c r="BQ1292" t="b">
        <f t="shared" si="1934"/>
        <v>0</v>
      </c>
      <c r="BR1292" t="b">
        <f t="shared" si="1935"/>
        <v>0</v>
      </c>
      <c r="BS1292" t="b">
        <f t="shared" si="1936"/>
        <v>0</v>
      </c>
      <c r="BT1292" t="b">
        <f t="shared" si="1937"/>
        <v>0</v>
      </c>
      <c r="BU1292" t="b">
        <f t="shared" si="1938"/>
        <v>0</v>
      </c>
      <c r="BV1292" t="b">
        <f t="shared" si="1939"/>
        <v>0</v>
      </c>
      <c r="BW1292" t="b">
        <f t="shared" si="1940"/>
        <v>0</v>
      </c>
      <c r="BX1292" t="b">
        <f t="shared" si="1941"/>
        <v>0</v>
      </c>
      <c r="BY1292" t="b">
        <f t="shared" si="1942"/>
        <v>0</v>
      </c>
      <c r="BZ1292" t="b">
        <f t="shared" si="1943"/>
        <v>0</v>
      </c>
      <c r="CA1292" t="b">
        <f t="shared" si="1944"/>
        <v>0</v>
      </c>
      <c r="CB1292" t="b">
        <f t="shared" si="1945"/>
        <v>0</v>
      </c>
      <c r="CC1292" t="b">
        <f t="shared" si="1946"/>
        <v>0</v>
      </c>
      <c r="CD1292" t="b">
        <f t="shared" si="1947"/>
        <v>0</v>
      </c>
      <c r="CE1292" t="b">
        <f t="shared" si="1948"/>
        <v>0</v>
      </c>
      <c r="CF1292" t="b">
        <f t="shared" si="1949"/>
        <v>0</v>
      </c>
      <c r="CG1292" t="b">
        <f t="shared" si="1950"/>
        <v>0</v>
      </c>
      <c r="CH1292" t="b">
        <f t="shared" si="1951"/>
        <v>0</v>
      </c>
      <c r="CI1292" t="b">
        <f t="shared" si="1952"/>
        <v>0</v>
      </c>
      <c r="CJ1292" t="b">
        <f t="shared" si="1953"/>
        <v>0</v>
      </c>
      <c r="CK1292" t="b">
        <f t="shared" si="1954"/>
        <v>0</v>
      </c>
      <c r="CL1292" t="b">
        <f t="shared" si="1955"/>
        <v>0</v>
      </c>
      <c r="CM1292" t="b">
        <f t="shared" si="1956"/>
        <v>0</v>
      </c>
      <c r="CN1292" t="b">
        <f t="shared" si="1957"/>
        <v>0</v>
      </c>
      <c r="CO1292" t="b">
        <f t="shared" si="1958"/>
        <v>0</v>
      </c>
      <c r="CP1292" t="b">
        <f t="shared" si="1959"/>
        <v>0</v>
      </c>
      <c r="CQ1292" t="b">
        <f t="shared" si="1960"/>
        <v>0</v>
      </c>
      <c r="CR1292" t="b">
        <f t="shared" si="1961"/>
        <v>0</v>
      </c>
      <c r="CS1292" t="b">
        <f t="shared" si="1962"/>
        <v>0</v>
      </c>
      <c r="CT1292" t="b">
        <f t="shared" si="1963"/>
        <v>0</v>
      </c>
      <c r="CU1292" t="b">
        <f t="shared" si="1964"/>
        <v>0</v>
      </c>
      <c r="CV1292" t="b">
        <f t="shared" si="1965"/>
        <v>0</v>
      </c>
      <c r="CW1292" t="b">
        <f t="shared" si="1966"/>
        <v>0</v>
      </c>
      <c r="CX1292" t="b">
        <f t="shared" si="1967"/>
        <v>0</v>
      </c>
      <c r="CY1292" t="b">
        <f t="shared" si="1968"/>
        <v>0</v>
      </c>
      <c r="CZ1292" t="b">
        <f t="shared" si="1969"/>
        <v>0</v>
      </c>
      <c r="DA1292" t="b">
        <f t="shared" si="1970"/>
        <v>0</v>
      </c>
      <c r="DB1292" t="b">
        <f t="shared" si="1971"/>
        <v>0</v>
      </c>
      <c r="DC1292" t="b">
        <f t="shared" si="1972"/>
        <v>0</v>
      </c>
      <c r="DD1292" t="b">
        <f t="shared" si="1973"/>
        <v>0</v>
      </c>
    </row>
    <row r="1293" spans="1:108">
      <c r="A1293" s="4" t="s">
        <v>3302</v>
      </c>
      <c r="C1293" t="s">
        <v>3298</v>
      </c>
      <c r="D1293" s="4"/>
      <c r="E1293" t="s">
        <v>6100</v>
      </c>
      <c r="F1293" t="s">
        <v>6097</v>
      </c>
      <c r="G1293" t="s">
        <v>3097</v>
      </c>
      <c r="H1293" t="s">
        <v>7444</v>
      </c>
      <c r="I1293" t="s">
        <v>7417</v>
      </c>
      <c r="J1293" s="4" t="s">
        <v>143</v>
      </c>
      <c r="K1293" s="4" t="s">
        <v>143</v>
      </c>
      <c r="L1293" s="4" t="s">
        <v>6513</v>
      </c>
      <c r="M1293" t="s">
        <v>6079</v>
      </c>
      <c r="N1293" s="4" t="s">
        <v>1245</v>
      </c>
      <c r="O1293" s="4" t="b">
        <f t="shared" si="1880"/>
        <v>1</v>
      </c>
      <c r="P1293" s="4" t="b">
        <f t="shared" si="1881"/>
        <v>0</v>
      </c>
      <c r="Q1293" s="4" t="b">
        <f t="shared" si="1882"/>
        <v>1</v>
      </c>
      <c r="R1293" s="4" t="b">
        <f t="shared" si="1883"/>
        <v>0</v>
      </c>
      <c r="S1293" s="4" t="b">
        <f t="shared" si="1884"/>
        <v>0</v>
      </c>
      <c r="T1293" s="4" t="b">
        <f t="shared" si="1885"/>
        <v>0</v>
      </c>
      <c r="U1293" s="4" t="b">
        <f t="shared" si="1886"/>
        <v>1</v>
      </c>
      <c r="V1293" s="4" t="b">
        <f t="shared" si="1887"/>
        <v>0</v>
      </c>
      <c r="W1293" s="4" t="b">
        <f t="shared" si="1888"/>
        <v>0</v>
      </c>
      <c r="X1293" s="4" t="b">
        <f t="shared" si="1889"/>
        <v>0</v>
      </c>
      <c r="Y1293" s="4" t="b">
        <f t="shared" si="1890"/>
        <v>0</v>
      </c>
      <c r="Z1293" s="4" t="b">
        <f t="shared" si="1891"/>
        <v>0</v>
      </c>
      <c r="AA1293" s="4" t="b">
        <f t="shared" si="1892"/>
        <v>0</v>
      </c>
      <c r="AB1293" s="4" t="b">
        <f t="shared" si="1893"/>
        <v>0</v>
      </c>
      <c r="AC1293" s="4" t="b">
        <f t="shared" si="1894"/>
        <v>0</v>
      </c>
      <c r="AD1293" s="4" t="b">
        <f t="shared" si="1895"/>
        <v>0</v>
      </c>
      <c r="AE1293" s="4" t="b">
        <f t="shared" si="1896"/>
        <v>0</v>
      </c>
      <c r="AF1293" s="4" t="b">
        <f t="shared" si="1897"/>
        <v>0</v>
      </c>
      <c r="AG1293" s="4" t="b">
        <f t="shared" si="1898"/>
        <v>0</v>
      </c>
      <c r="AH1293" s="4" t="b">
        <f t="shared" si="1899"/>
        <v>1</v>
      </c>
      <c r="AI1293" s="4" t="b">
        <f t="shared" si="1900"/>
        <v>0</v>
      </c>
      <c r="AJ1293" s="4" t="b">
        <f t="shared" si="1901"/>
        <v>0</v>
      </c>
      <c r="AK1293" s="4" t="b">
        <f t="shared" si="1902"/>
        <v>0</v>
      </c>
      <c r="AL1293" s="4" t="b">
        <f t="shared" si="1903"/>
        <v>0</v>
      </c>
      <c r="AM1293" s="4" t="b">
        <f t="shared" si="1904"/>
        <v>0</v>
      </c>
      <c r="AN1293" s="4" t="b">
        <f t="shared" si="1905"/>
        <v>0</v>
      </c>
      <c r="AO1293" s="4" t="b">
        <f t="shared" si="1906"/>
        <v>0</v>
      </c>
      <c r="AP1293" s="4" t="b">
        <f t="shared" si="1907"/>
        <v>0</v>
      </c>
      <c r="AQ1293" s="4" t="b">
        <f t="shared" si="1908"/>
        <v>0</v>
      </c>
      <c r="AR1293" s="4" t="b">
        <f t="shared" si="1909"/>
        <v>0</v>
      </c>
      <c r="AS1293" s="4" t="b">
        <f t="shared" si="1910"/>
        <v>0</v>
      </c>
      <c r="AT1293" s="4" t="b">
        <f t="shared" si="1911"/>
        <v>0</v>
      </c>
      <c r="AU1293" s="4" t="b">
        <f t="shared" si="1912"/>
        <v>0</v>
      </c>
      <c r="AV1293" s="4" t="b">
        <f t="shared" si="1913"/>
        <v>0</v>
      </c>
      <c r="AW1293" s="4" t="b">
        <f t="shared" si="1914"/>
        <v>0</v>
      </c>
      <c r="AX1293" s="4" t="b">
        <f t="shared" si="1915"/>
        <v>0</v>
      </c>
      <c r="AY1293" s="4" t="b">
        <f t="shared" si="1916"/>
        <v>0</v>
      </c>
      <c r="AZ1293" s="4" t="b">
        <f t="shared" si="1917"/>
        <v>0</v>
      </c>
      <c r="BA1293" s="4" t="b">
        <f t="shared" si="1918"/>
        <v>0</v>
      </c>
      <c r="BB1293" s="4" t="b">
        <f t="shared" si="1919"/>
        <v>0</v>
      </c>
      <c r="BC1293" s="4" t="b">
        <f t="shared" si="1920"/>
        <v>0</v>
      </c>
      <c r="BD1293" s="4" t="b">
        <f t="shared" si="1921"/>
        <v>0</v>
      </c>
      <c r="BE1293" s="4" t="b">
        <f t="shared" si="1922"/>
        <v>0</v>
      </c>
      <c r="BF1293" s="4" t="b">
        <f t="shared" si="1923"/>
        <v>0</v>
      </c>
      <c r="BG1293" s="4" t="b">
        <f t="shared" si="1924"/>
        <v>0</v>
      </c>
      <c r="BH1293" s="4" t="b">
        <f t="shared" si="1925"/>
        <v>0</v>
      </c>
      <c r="BI1293" s="4" t="b">
        <f t="shared" si="1926"/>
        <v>0</v>
      </c>
      <c r="BJ1293" s="4" t="b">
        <f t="shared" si="1927"/>
        <v>0</v>
      </c>
      <c r="BK1293" s="4" t="b">
        <f t="shared" si="1928"/>
        <v>0</v>
      </c>
      <c r="BL1293" s="4" t="b">
        <f t="shared" si="1929"/>
        <v>0</v>
      </c>
      <c r="BM1293" s="4" t="b">
        <f t="shared" si="1930"/>
        <v>0</v>
      </c>
      <c r="BN1293" s="4" t="b">
        <f t="shared" si="1931"/>
        <v>0</v>
      </c>
      <c r="BO1293" s="4" t="b">
        <f t="shared" si="1932"/>
        <v>0</v>
      </c>
      <c r="BP1293" s="4" t="b">
        <f t="shared" si="1933"/>
        <v>0</v>
      </c>
      <c r="BQ1293" s="4" t="b">
        <f t="shared" si="1934"/>
        <v>0</v>
      </c>
      <c r="BR1293" s="4" t="b">
        <f t="shared" si="1935"/>
        <v>0</v>
      </c>
      <c r="BS1293" s="4" t="b">
        <f t="shared" si="1936"/>
        <v>1</v>
      </c>
      <c r="BT1293" s="4" t="b">
        <f t="shared" si="1937"/>
        <v>0</v>
      </c>
      <c r="BU1293" s="4" t="b">
        <f t="shared" si="1938"/>
        <v>0</v>
      </c>
      <c r="BV1293" s="4" t="b">
        <f t="shared" si="1939"/>
        <v>0</v>
      </c>
      <c r="BW1293" s="4" t="b">
        <f t="shared" si="1940"/>
        <v>0</v>
      </c>
      <c r="BX1293" s="4" t="b">
        <f t="shared" si="1941"/>
        <v>0</v>
      </c>
      <c r="BY1293" s="4" t="b">
        <f t="shared" si="1942"/>
        <v>0</v>
      </c>
      <c r="BZ1293" s="4" t="b">
        <f t="shared" si="1943"/>
        <v>0</v>
      </c>
      <c r="CA1293" s="4" t="b">
        <f t="shared" si="1944"/>
        <v>0</v>
      </c>
      <c r="CB1293" s="4" t="b">
        <f t="shared" si="1945"/>
        <v>0</v>
      </c>
      <c r="CC1293" s="4" t="b">
        <f t="shared" si="1946"/>
        <v>0</v>
      </c>
      <c r="CD1293" s="4" t="b">
        <f t="shared" si="1947"/>
        <v>0</v>
      </c>
      <c r="CE1293" s="4" t="b">
        <f t="shared" si="1948"/>
        <v>0</v>
      </c>
      <c r="CF1293" s="4" t="b">
        <f t="shared" si="1949"/>
        <v>0</v>
      </c>
      <c r="CG1293" s="4" t="b">
        <f t="shared" si="1950"/>
        <v>0</v>
      </c>
      <c r="CH1293" s="4" t="b">
        <f t="shared" si="1951"/>
        <v>0</v>
      </c>
      <c r="CI1293" s="4" t="b">
        <f t="shared" si="1952"/>
        <v>0</v>
      </c>
      <c r="CJ1293" s="4" t="b">
        <f t="shared" si="1953"/>
        <v>0</v>
      </c>
      <c r="CK1293" s="4" t="b">
        <f t="shared" si="1954"/>
        <v>0</v>
      </c>
      <c r="CL1293" s="4" t="b">
        <f t="shared" si="1955"/>
        <v>0</v>
      </c>
      <c r="CM1293" s="4" t="b">
        <f t="shared" si="1956"/>
        <v>0</v>
      </c>
      <c r="CN1293" s="4" t="b">
        <f t="shared" si="1957"/>
        <v>0</v>
      </c>
      <c r="CO1293" s="4" t="b">
        <f t="shared" si="1958"/>
        <v>0</v>
      </c>
      <c r="CP1293" s="4" t="b">
        <f t="shared" si="1959"/>
        <v>0</v>
      </c>
      <c r="CQ1293" s="4" t="b">
        <f t="shared" si="1960"/>
        <v>0</v>
      </c>
      <c r="CR1293" s="4" t="b">
        <f t="shared" si="1961"/>
        <v>0</v>
      </c>
      <c r="CS1293" s="4" t="b">
        <f t="shared" si="1962"/>
        <v>0</v>
      </c>
      <c r="CT1293" s="4" t="b">
        <f t="shared" si="1963"/>
        <v>0</v>
      </c>
      <c r="CU1293" s="4" t="b">
        <f t="shared" si="1964"/>
        <v>0</v>
      </c>
      <c r="CV1293" s="4" t="b">
        <f t="shared" si="1965"/>
        <v>0</v>
      </c>
      <c r="CW1293" s="4" t="b">
        <f t="shared" si="1966"/>
        <v>0</v>
      </c>
      <c r="CX1293" s="4" t="b">
        <f t="shared" si="1967"/>
        <v>0</v>
      </c>
      <c r="CY1293" s="4" t="b">
        <f t="shared" si="1968"/>
        <v>0</v>
      </c>
      <c r="CZ1293" s="4" t="b">
        <f t="shared" si="1969"/>
        <v>0</v>
      </c>
      <c r="DA1293" s="4" t="b">
        <f t="shared" si="1970"/>
        <v>0</v>
      </c>
      <c r="DB1293" s="4" t="b">
        <f t="shared" si="1971"/>
        <v>0</v>
      </c>
      <c r="DC1293" s="4" t="b">
        <f t="shared" si="1972"/>
        <v>0</v>
      </c>
      <c r="DD1293" s="4" t="b">
        <f t="shared" si="1973"/>
        <v>0</v>
      </c>
    </row>
    <row r="1294" spans="1:108">
      <c r="A1294" t="s">
        <v>3303</v>
      </c>
      <c r="C1294" t="s">
        <v>3298</v>
      </c>
      <c r="E1294" t="s">
        <v>6100</v>
      </c>
      <c r="F1294" t="s">
        <v>6097</v>
      </c>
      <c r="G1294" t="s">
        <v>3097</v>
      </c>
      <c r="H1294" t="s">
        <v>7444</v>
      </c>
      <c r="I1294" t="s">
        <v>7417</v>
      </c>
      <c r="J1294" t="s">
        <v>183</v>
      </c>
      <c r="K1294" t="s">
        <v>183</v>
      </c>
      <c r="L1294" t="s">
        <v>7172</v>
      </c>
      <c r="M1294" t="s">
        <v>6079</v>
      </c>
      <c r="N1294" t="s">
        <v>3304</v>
      </c>
      <c r="O1294" t="b">
        <f t="shared" si="1880"/>
        <v>0</v>
      </c>
      <c r="P1294" t="b">
        <f t="shared" si="1881"/>
        <v>1</v>
      </c>
      <c r="Q1294" t="b">
        <f t="shared" si="1882"/>
        <v>1</v>
      </c>
      <c r="R1294" t="b">
        <f t="shared" si="1883"/>
        <v>0</v>
      </c>
      <c r="S1294" t="b">
        <f t="shared" si="1884"/>
        <v>0</v>
      </c>
      <c r="T1294" t="b">
        <f t="shared" si="1885"/>
        <v>1</v>
      </c>
      <c r="U1294" t="b">
        <f t="shared" si="1886"/>
        <v>1</v>
      </c>
      <c r="V1294" t="b">
        <f t="shared" si="1887"/>
        <v>0</v>
      </c>
      <c r="W1294" t="b">
        <f t="shared" si="1888"/>
        <v>0</v>
      </c>
      <c r="X1294" t="b">
        <f t="shared" si="1889"/>
        <v>0</v>
      </c>
      <c r="Y1294" t="b">
        <f t="shared" si="1890"/>
        <v>0</v>
      </c>
      <c r="Z1294" t="b">
        <f t="shared" si="1891"/>
        <v>0</v>
      </c>
      <c r="AA1294" t="b">
        <f t="shared" si="1892"/>
        <v>0</v>
      </c>
      <c r="AB1294" t="b">
        <f t="shared" si="1893"/>
        <v>0</v>
      </c>
      <c r="AC1294" t="b">
        <f t="shared" si="1894"/>
        <v>0</v>
      </c>
      <c r="AD1294" t="b">
        <f t="shared" si="1895"/>
        <v>0</v>
      </c>
      <c r="AE1294" t="b">
        <f t="shared" si="1896"/>
        <v>0</v>
      </c>
      <c r="AF1294" t="b">
        <f t="shared" si="1897"/>
        <v>0</v>
      </c>
      <c r="AG1294" t="b">
        <f t="shared" si="1898"/>
        <v>0</v>
      </c>
      <c r="AH1294" t="b">
        <f t="shared" si="1899"/>
        <v>1</v>
      </c>
      <c r="AI1294" t="b">
        <f t="shared" si="1900"/>
        <v>0</v>
      </c>
      <c r="AJ1294" t="b">
        <f t="shared" si="1901"/>
        <v>0</v>
      </c>
      <c r="AK1294" t="b">
        <f t="shared" si="1902"/>
        <v>0</v>
      </c>
      <c r="AL1294" t="b">
        <f t="shared" si="1903"/>
        <v>1</v>
      </c>
      <c r="AM1294" t="b">
        <f t="shared" si="1904"/>
        <v>0</v>
      </c>
      <c r="AN1294" t="b">
        <f t="shared" si="1905"/>
        <v>0</v>
      </c>
      <c r="AO1294" t="b">
        <f t="shared" si="1906"/>
        <v>0</v>
      </c>
      <c r="AP1294" t="b">
        <f t="shared" si="1907"/>
        <v>0</v>
      </c>
      <c r="AQ1294" t="b">
        <f t="shared" si="1908"/>
        <v>0</v>
      </c>
      <c r="AR1294" t="b">
        <f t="shared" si="1909"/>
        <v>0</v>
      </c>
      <c r="AS1294" t="b">
        <f t="shared" si="1910"/>
        <v>0</v>
      </c>
      <c r="AT1294" t="b">
        <f t="shared" si="1911"/>
        <v>0</v>
      </c>
      <c r="AU1294" t="b">
        <f t="shared" si="1912"/>
        <v>0</v>
      </c>
      <c r="AV1294" t="b">
        <f t="shared" si="1913"/>
        <v>0</v>
      </c>
      <c r="AW1294" t="b">
        <f t="shared" si="1914"/>
        <v>0</v>
      </c>
      <c r="AX1294" t="b">
        <f t="shared" si="1915"/>
        <v>0</v>
      </c>
      <c r="AY1294" t="b">
        <f t="shared" si="1916"/>
        <v>0</v>
      </c>
      <c r="AZ1294" t="b">
        <f t="shared" si="1917"/>
        <v>0</v>
      </c>
      <c r="BA1294" t="b">
        <f t="shared" si="1918"/>
        <v>0</v>
      </c>
      <c r="BB1294" t="b">
        <f t="shared" si="1919"/>
        <v>0</v>
      </c>
      <c r="BC1294" t="b">
        <f t="shared" si="1920"/>
        <v>0</v>
      </c>
      <c r="BD1294" t="b">
        <f t="shared" si="1921"/>
        <v>0</v>
      </c>
      <c r="BE1294" t="b">
        <f t="shared" si="1922"/>
        <v>0</v>
      </c>
      <c r="BF1294" t="b">
        <f t="shared" si="1923"/>
        <v>0</v>
      </c>
      <c r="BG1294" t="b">
        <f t="shared" si="1924"/>
        <v>0</v>
      </c>
      <c r="BH1294" t="b">
        <f t="shared" si="1925"/>
        <v>0</v>
      </c>
      <c r="BI1294" t="b">
        <f t="shared" si="1926"/>
        <v>0</v>
      </c>
      <c r="BJ1294" t="b">
        <f t="shared" si="1927"/>
        <v>0</v>
      </c>
      <c r="BK1294" t="b">
        <f t="shared" si="1928"/>
        <v>0</v>
      </c>
      <c r="BL1294" t="b">
        <f t="shared" si="1929"/>
        <v>0</v>
      </c>
      <c r="BM1294" t="b">
        <f t="shared" si="1930"/>
        <v>0</v>
      </c>
      <c r="BN1294" t="b">
        <f t="shared" si="1931"/>
        <v>0</v>
      </c>
      <c r="BO1294" t="b">
        <f t="shared" si="1932"/>
        <v>0</v>
      </c>
      <c r="BP1294" t="b">
        <f t="shared" si="1933"/>
        <v>0</v>
      </c>
      <c r="BQ1294" t="b">
        <f t="shared" si="1934"/>
        <v>0</v>
      </c>
      <c r="BR1294" t="b">
        <f t="shared" si="1935"/>
        <v>0</v>
      </c>
      <c r="BS1294" t="b">
        <f t="shared" si="1936"/>
        <v>0</v>
      </c>
      <c r="BT1294" t="b">
        <f t="shared" si="1937"/>
        <v>0</v>
      </c>
      <c r="BU1294" t="b">
        <f t="shared" si="1938"/>
        <v>0</v>
      </c>
      <c r="BV1294" t="b">
        <f t="shared" si="1939"/>
        <v>0</v>
      </c>
      <c r="BW1294" t="b">
        <f t="shared" si="1940"/>
        <v>0</v>
      </c>
      <c r="BX1294" t="b">
        <f t="shared" si="1941"/>
        <v>0</v>
      </c>
      <c r="BY1294" t="b">
        <f t="shared" si="1942"/>
        <v>0</v>
      </c>
      <c r="BZ1294" t="b">
        <f t="shared" si="1943"/>
        <v>0</v>
      </c>
      <c r="CA1294" t="b">
        <f t="shared" si="1944"/>
        <v>0</v>
      </c>
      <c r="CB1294" t="b">
        <f t="shared" si="1945"/>
        <v>0</v>
      </c>
      <c r="CC1294" t="b">
        <f t="shared" si="1946"/>
        <v>0</v>
      </c>
      <c r="CD1294" t="b">
        <f t="shared" si="1947"/>
        <v>0</v>
      </c>
      <c r="CE1294" t="b">
        <f t="shared" si="1948"/>
        <v>1</v>
      </c>
      <c r="CF1294" t="b">
        <f t="shared" si="1949"/>
        <v>0</v>
      </c>
      <c r="CG1294" t="b">
        <f t="shared" si="1950"/>
        <v>0</v>
      </c>
      <c r="CH1294" t="b">
        <f t="shared" si="1951"/>
        <v>0</v>
      </c>
      <c r="CI1294" t="b">
        <f t="shared" si="1952"/>
        <v>0</v>
      </c>
      <c r="CJ1294" t="b">
        <f t="shared" si="1953"/>
        <v>0</v>
      </c>
      <c r="CK1294" t="b">
        <f t="shared" si="1954"/>
        <v>0</v>
      </c>
      <c r="CL1294" t="b">
        <f t="shared" si="1955"/>
        <v>0</v>
      </c>
      <c r="CM1294" t="b">
        <f t="shared" si="1956"/>
        <v>0</v>
      </c>
      <c r="CN1294" t="b">
        <f t="shared" si="1957"/>
        <v>0</v>
      </c>
      <c r="CO1294" t="b">
        <f t="shared" si="1958"/>
        <v>0</v>
      </c>
      <c r="CP1294" t="b">
        <f t="shared" si="1959"/>
        <v>0</v>
      </c>
      <c r="CQ1294" t="b">
        <f t="shared" si="1960"/>
        <v>0</v>
      </c>
      <c r="CR1294" t="b">
        <f t="shared" si="1961"/>
        <v>0</v>
      </c>
      <c r="CS1294" t="b">
        <f t="shared" si="1962"/>
        <v>0</v>
      </c>
      <c r="CT1294" t="b">
        <f t="shared" si="1963"/>
        <v>0</v>
      </c>
      <c r="CU1294" t="b">
        <f t="shared" si="1964"/>
        <v>0</v>
      </c>
      <c r="CV1294" t="b">
        <f t="shared" si="1965"/>
        <v>0</v>
      </c>
      <c r="CW1294" t="b">
        <f t="shared" si="1966"/>
        <v>0</v>
      </c>
      <c r="CX1294" t="b">
        <f t="shared" si="1967"/>
        <v>0</v>
      </c>
      <c r="CY1294" t="b">
        <f t="shared" si="1968"/>
        <v>0</v>
      </c>
      <c r="CZ1294" t="b">
        <f t="shared" si="1969"/>
        <v>0</v>
      </c>
      <c r="DA1294" t="b">
        <f t="shared" si="1970"/>
        <v>0</v>
      </c>
      <c r="DB1294" t="b">
        <f t="shared" si="1971"/>
        <v>0</v>
      </c>
      <c r="DC1294" t="b">
        <f t="shared" si="1972"/>
        <v>0</v>
      </c>
      <c r="DD1294" t="b">
        <f t="shared" si="1973"/>
        <v>0</v>
      </c>
    </row>
    <row r="1295" spans="1:108">
      <c r="A1295" s="4" t="s">
        <v>3333</v>
      </c>
      <c r="C1295" t="s">
        <v>3334</v>
      </c>
      <c r="D1295" s="4"/>
      <c r="E1295" s="4" t="s">
        <v>6100</v>
      </c>
      <c r="F1295" t="s">
        <v>6097</v>
      </c>
      <c r="G1295" t="s">
        <v>3097</v>
      </c>
      <c r="H1295" t="s">
        <v>7444</v>
      </c>
      <c r="I1295" t="s">
        <v>7417</v>
      </c>
      <c r="J1295" s="4" t="s">
        <v>119</v>
      </c>
      <c r="K1295" s="4" t="s">
        <v>109</v>
      </c>
      <c r="L1295" s="4" t="s">
        <v>7181</v>
      </c>
      <c r="M1295" s="4" t="s">
        <v>345</v>
      </c>
      <c r="N1295" s="4" t="s">
        <v>3335</v>
      </c>
      <c r="O1295" s="4" t="b">
        <f t="shared" si="1880"/>
        <v>1</v>
      </c>
      <c r="P1295" s="4" t="b">
        <f t="shared" si="1881"/>
        <v>1</v>
      </c>
      <c r="Q1295" s="4" t="b">
        <f t="shared" si="1882"/>
        <v>1</v>
      </c>
      <c r="R1295" s="4" t="b">
        <f t="shared" si="1883"/>
        <v>1</v>
      </c>
      <c r="S1295" s="4" t="b">
        <f t="shared" si="1884"/>
        <v>0</v>
      </c>
      <c r="T1295" s="4" t="b">
        <f t="shared" si="1885"/>
        <v>1</v>
      </c>
      <c r="U1295" s="4" t="b">
        <f t="shared" si="1886"/>
        <v>1</v>
      </c>
      <c r="V1295" s="4" t="b">
        <f t="shared" si="1887"/>
        <v>1</v>
      </c>
      <c r="W1295" s="4" t="b">
        <f t="shared" si="1888"/>
        <v>0</v>
      </c>
      <c r="X1295" s="4" t="b">
        <f t="shared" si="1889"/>
        <v>1</v>
      </c>
      <c r="Y1295" s="4" t="b">
        <f t="shared" si="1890"/>
        <v>1</v>
      </c>
      <c r="Z1295" s="4" t="b">
        <f t="shared" si="1891"/>
        <v>0</v>
      </c>
      <c r="AA1295" s="4" t="b">
        <f t="shared" si="1892"/>
        <v>1</v>
      </c>
      <c r="AB1295" s="4" t="b">
        <f t="shared" si="1893"/>
        <v>0</v>
      </c>
      <c r="AC1295" s="4" t="b">
        <f t="shared" si="1894"/>
        <v>0</v>
      </c>
      <c r="AD1295" s="4" t="b">
        <f t="shared" si="1895"/>
        <v>0</v>
      </c>
      <c r="AE1295" s="4" t="b">
        <f t="shared" si="1896"/>
        <v>0</v>
      </c>
      <c r="AF1295" s="4" t="b">
        <f t="shared" si="1897"/>
        <v>1</v>
      </c>
      <c r="AG1295" s="4" t="b">
        <f t="shared" si="1898"/>
        <v>0</v>
      </c>
      <c r="AH1295" s="4" t="b">
        <f t="shared" si="1899"/>
        <v>1</v>
      </c>
      <c r="AI1295" s="4" t="b">
        <f t="shared" si="1900"/>
        <v>0</v>
      </c>
      <c r="AJ1295" s="4" t="b">
        <f t="shared" si="1901"/>
        <v>0</v>
      </c>
      <c r="AK1295" s="4" t="b">
        <f t="shared" si="1902"/>
        <v>0</v>
      </c>
      <c r="AL1295" s="4" t="b">
        <f t="shared" si="1903"/>
        <v>0</v>
      </c>
      <c r="AM1295" s="4" t="b">
        <f t="shared" si="1904"/>
        <v>0</v>
      </c>
      <c r="AN1295" s="4" t="b">
        <f t="shared" si="1905"/>
        <v>0</v>
      </c>
      <c r="AO1295" s="4" t="b">
        <f t="shared" si="1906"/>
        <v>0</v>
      </c>
      <c r="AP1295" s="4" t="b">
        <f t="shared" si="1907"/>
        <v>0</v>
      </c>
      <c r="AQ1295" s="4" t="b">
        <f t="shared" si="1908"/>
        <v>0</v>
      </c>
      <c r="AR1295" s="4" t="b">
        <f t="shared" si="1909"/>
        <v>0</v>
      </c>
      <c r="AS1295" s="4" t="b">
        <f t="shared" si="1910"/>
        <v>0</v>
      </c>
      <c r="AT1295" s="4" t="b">
        <f t="shared" si="1911"/>
        <v>0</v>
      </c>
      <c r="AU1295" s="4" t="b">
        <f t="shared" si="1912"/>
        <v>0</v>
      </c>
      <c r="AV1295" s="4" t="b">
        <f t="shared" si="1913"/>
        <v>1</v>
      </c>
      <c r="AW1295" s="4" t="b">
        <f t="shared" si="1914"/>
        <v>0</v>
      </c>
      <c r="AX1295" s="4" t="b">
        <f t="shared" si="1915"/>
        <v>0</v>
      </c>
      <c r="AY1295" s="4" t="b">
        <f t="shared" si="1916"/>
        <v>0</v>
      </c>
      <c r="AZ1295" s="4" t="b">
        <f t="shared" si="1917"/>
        <v>0</v>
      </c>
      <c r="BA1295" s="4" t="b">
        <f t="shared" si="1918"/>
        <v>0</v>
      </c>
      <c r="BB1295" s="4" t="b">
        <f t="shared" si="1919"/>
        <v>0</v>
      </c>
      <c r="BC1295" s="4" t="b">
        <f t="shared" si="1920"/>
        <v>1</v>
      </c>
      <c r="BD1295" s="4" t="b">
        <f t="shared" si="1921"/>
        <v>0</v>
      </c>
      <c r="BE1295" s="4" t="b">
        <f t="shared" si="1922"/>
        <v>0</v>
      </c>
      <c r="BF1295" s="4" t="b">
        <f t="shared" si="1923"/>
        <v>1</v>
      </c>
      <c r="BG1295" s="4" t="b">
        <f t="shared" si="1924"/>
        <v>0</v>
      </c>
      <c r="BH1295" s="4" t="b">
        <f t="shared" si="1925"/>
        <v>0</v>
      </c>
      <c r="BI1295" s="4" t="b">
        <f t="shared" si="1926"/>
        <v>0</v>
      </c>
      <c r="BJ1295" s="4" t="b">
        <f t="shared" si="1927"/>
        <v>0</v>
      </c>
      <c r="BK1295" s="4" t="b">
        <f t="shared" si="1928"/>
        <v>0</v>
      </c>
      <c r="BL1295" s="4" t="b">
        <f t="shared" si="1929"/>
        <v>0</v>
      </c>
      <c r="BM1295" s="4" t="b">
        <f t="shared" si="1930"/>
        <v>0</v>
      </c>
      <c r="BN1295" s="4" t="b">
        <f t="shared" si="1931"/>
        <v>0</v>
      </c>
      <c r="BO1295" s="4" t="b">
        <f t="shared" si="1932"/>
        <v>0</v>
      </c>
      <c r="BP1295" s="4" t="b">
        <f t="shared" si="1933"/>
        <v>1</v>
      </c>
      <c r="BQ1295" s="4" t="b">
        <f t="shared" si="1934"/>
        <v>0</v>
      </c>
      <c r="BR1295" s="4" t="b">
        <f t="shared" si="1935"/>
        <v>0</v>
      </c>
      <c r="BS1295" s="4" t="b">
        <f t="shared" si="1936"/>
        <v>1</v>
      </c>
      <c r="BT1295" s="4" t="b">
        <f t="shared" si="1937"/>
        <v>0</v>
      </c>
      <c r="BU1295" s="4" t="b">
        <f t="shared" si="1938"/>
        <v>1</v>
      </c>
      <c r="BV1295" s="4" t="b">
        <f t="shared" si="1939"/>
        <v>1</v>
      </c>
      <c r="BW1295" s="4" t="b">
        <f t="shared" si="1940"/>
        <v>0</v>
      </c>
      <c r="BX1295" s="4" t="b">
        <f t="shared" si="1941"/>
        <v>0</v>
      </c>
      <c r="BY1295" s="4" t="b">
        <f t="shared" si="1942"/>
        <v>0</v>
      </c>
      <c r="BZ1295" s="4" t="b">
        <f t="shared" si="1943"/>
        <v>0</v>
      </c>
      <c r="CA1295" s="4" t="b">
        <f t="shared" si="1944"/>
        <v>0</v>
      </c>
      <c r="CB1295" s="4" t="b">
        <f t="shared" si="1945"/>
        <v>0</v>
      </c>
      <c r="CC1295" s="4" t="b">
        <f t="shared" si="1946"/>
        <v>0</v>
      </c>
      <c r="CD1295" s="4" t="b">
        <f t="shared" si="1947"/>
        <v>0</v>
      </c>
      <c r="CE1295" s="4" t="b">
        <f t="shared" si="1948"/>
        <v>0</v>
      </c>
      <c r="CF1295" s="4" t="b">
        <f t="shared" si="1949"/>
        <v>0</v>
      </c>
      <c r="CG1295" s="4" t="b">
        <f t="shared" si="1950"/>
        <v>0</v>
      </c>
      <c r="CH1295" s="4" t="b">
        <f t="shared" si="1951"/>
        <v>0</v>
      </c>
      <c r="CI1295" s="4" t="b">
        <f t="shared" si="1952"/>
        <v>0</v>
      </c>
      <c r="CJ1295" s="4" t="b">
        <f t="shared" si="1953"/>
        <v>0</v>
      </c>
      <c r="CK1295" s="4" t="b">
        <f t="shared" si="1954"/>
        <v>0</v>
      </c>
      <c r="CL1295" s="4" t="b">
        <f t="shared" si="1955"/>
        <v>0</v>
      </c>
      <c r="CM1295" s="4" t="b">
        <f t="shared" si="1956"/>
        <v>0</v>
      </c>
      <c r="CN1295" s="4" t="b">
        <f t="shared" si="1957"/>
        <v>0</v>
      </c>
      <c r="CO1295" s="4" t="b">
        <f t="shared" si="1958"/>
        <v>0</v>
      </c>
      <c r="CP1295" s="4" t="b">
        <f t="shared" si="1959"/>
        <v>0</v>
      </c>
      <c r="CQ1295" s="4" t="b">
        <f t="shared" si="1960"/>
        <v>0</v>
      </c>
      <c r="CR1295" s="4" t="b">
        <f t="shared" si="1961"/>
        <v>1</v>
      </c>
      <c r="CS1295" s="4" t="b">
        <f t="shared" si="1962"/>
        <v>0</v>
      </c>
      <c r="CT1295" s="4" t="b">
        <f t="shared" si="1963"/>
        <v>0</v>
      </c>
      <c r="CU1295" s="4" t="b">
        <f t="shared" si="1964"/>
        <v>0</v>
      </c>
      <c r="CV1295" s="4" t="b">
        <f t="shared" si="1965"/>
        <v>0</v>
      </c>
      <c r="CW1295" s="4" t="b">
        <f t="shared" si="1966"/>
        <v>0</v>
      </c>
      <c r="CX1295" s="4" t="b">
        <f t="shared" si="1967"/>
        <v>0</v>
      </c>
      <c r="CY1295" s="4" t="b">
        <f t="shared" si="1968"/>
        <v>0</v>
      </c>
      <c r="CZ1295" s="4" t="b">
        <f t="shared" si="1969"/>
        <v>0</v>
      </c>
      <c r="DA1295" s="4" t="b">
        <f t="shared" si="1970"/>
        <v>0</v>
      </c>
      <c r="DB1295" s="4" t="b">
        <f t="shared" si="1971"/>
        <v>0</v>
      </c>
      <c r="DC1295" s="4" t="b">
        <f t="shared" si="1972"/>
        <v>0</v>
      </c>
      <c r="DD1295" s="4" t="b">
        <f t="shared" si="1973"/>
        <v>0</v>
      </c>
    </row>
    <row r="1296" spans="1:108">
      <c r="A1296" t="s">
        <v>3400</v>
      </c>
      <c r="B1296" t="s">
        <v>3401</v>
      </c>
      <c r="C1296" t="s">
        <v>3401</v>
      </c>
      <c r="E1296" t="s">
        <v>6100</v>
      </c>
      <c r="F1296" t="s">
        <v>6097</v>
      </c>
      <c r="G1296" t="s">
        <v>3097</v>
      </c>
      <c r="H1296" t="s">
        <v>7444</v>
      </c>
      <c r="I1296" t="s">
        <v>7417</v>
      </c>
      <c r="J1296" t="s">
        <v>108</v>
      </c>
      <c r="K1296" t="s">
        <v>109</v>
      </c>
      <c r="L1296" t="s">
        <v>7197</v>
      </c>
      <c r="M1296" t="s">
        <v>6079</v>
      </c>
      <c r="N1296" t="s">
        <v>3402</v>
      </c>
      <c r="O1296" t="b">
        <f t="shared" si="1880"/>
        <v>0</v>
      </c>
      <c r="P1296" t="b">
        <f t="shared" si="1881"/>
        <v>1</v>
      </c>
      <c r="Q1296" t="b">
        <f t="shared" si="1882"/>
        <v>1</v>
      </c>
      <c r="R1296" t="b">
        <f t="shared" si="1883"/>
        <v>0</v>
      </c>
      <c r="S1296" t="b">
        <f t="shared" si="1884"/>
        <v>0</v>
      </c>
      <c r="T1296" t="b">
        <f t="shared" si="1885"/>
        <v>0</v>
      </c>
      <c r="U1296" t="b">
        <f t="shared" si="1886"/>
        <v>1</v>
      </c>
      <c r="V1296" t="b">
        <f t="shared" si="1887"/>
        <v>1</v>
      </c>
      <c r="W1296" t="b">
        <f t="shared" si="1888"/>
        <v>0</v>
      </c>
      <c r="X1296" t="b">
        <f t="shared" si="1889"/>
        <v>1</v>
      </c>
      <c r="Y1296" t="b">
        <f t="shared" si="1890"/>
        <v>0</v>
      </c>
      <c r="Z1296" t="b">
        <f t="shared" si="1891"/>
        <v>0</v>
      </c>
      <c r="AA1296" t="b">
        <f t="shared" si="1892"/>
        <v>0</v>
      </c>
      <c r="AB1296" t="b">
        <f t="shared" si="1893"/>
        <v>0</v>
      </c>
      <c r="AC1296" t="b">
        <f t="shared" si="1894"/>
        <v>0</v>
      </c>
      <c r="AD1296" t="b">
        <f t="shared" si="1895"/>
        <v>0</v>
      </c>
      <c r="AE1296" t="b">
        <f t="shared" si="1896"/>
        <v>0</v>
      </c>
      <c r="AF1296" t="b">
        <f t="shared" si="1897"/>
        <v>0</v>
      </c>
      <c r="AG1296" t="b">
        <f t="shared" si="1898"/>
        <v>0</v>
      </c>
      <c r="AH1296" t="b">
        <f t="shared" si="1899"/>
        <v>0</v>
      </c>
      <c r="AI1296" t="b">
        <f t="shared" si="1900"/>
        <v>0</v>
      </c>
      <c r="AJ1296" t="b">
        <f t="shared" si="1901"/>
        <v>0</v>
      </c>
      <c r="AK1296" t="b">
        <f t="shared" si="1902"/>
        <v>0</v>
      </c>
      <c r="AL1296" t="b">
        <f t="shared" si="1903"/>
        <v>0</v>
      </c>
      <c r="AM1296" t="b">
        <f t="shared" si="1904"/>
        <v>0</v>
      </c>
      <c r="AN1296" t="b">
        <f t="shared" si="1905"/>
        <v>0</v>
      </c>
      <c r="AO1296" t="b">
        <f t="shared" si="1906"/>
        <v>0</v>
      </c>
      <c r="AP1296" t="b">
        <f t="shared" si="1907"/>
        <v>0</v>
      </c>
      <c r="AQ1296" t="b">
        <f t="shared" si="1908"/>
        <v>0</v>
      </c>
      <c r="AR1296" t="b">
        <f t="shared" si="1909"/>
        <v>0</v>
      </c>
      <c r="AS1296" t="b">
        <f t="shared" si="1910"/>
        <v>0</v>
      </c>
      <c r="AT1296" t="b">
        <f t="shared" si="1911"/>
        <v>0</v>
      </c>
      <c r="AU1296" t="b">
        <f t="shared" si="1912"/>
        <v>0</v>
      </c>
      <c r="AV1296" t="b">
        <f t="shared" si="1913"/>
        <v>1</v>
      </c>
      <c r="AW1296" t="b">
        <f t="shared" si="1914"/>
        <v>0</v>
      </c>
      <c r="AX1296" t="b">
        <f t="shared" si="1915"/>
        <v>0</v>
      </c>
      <c r="AY1296" t="b">
        <f t="shared" si="1916"/>
        <v>0</v>
      </c>
      <c r="AZ1296" t="b">
        <f t="shared" si="1917"/>
        <v>0</v>
      </c>
      <c r="BA1296" t="b">
        <f t="shared" si="1918"/>
        <v>0</v>
      </c>
      <c r="BB1296" t="b">
        <f t="shared" si="1919"/>
        <v>0</v>
      </c>
      <c r="BC1296" t="b">
        <f t="shared" si="1920"/>
        <v>0</v>
      </c>
      <c r="BD1296" t="b">
        <f t="shared" si="1921"/>
        <v>0</v>
      </c>
      <c r="BE1296" t="b">
        <f t="shared" si="1922"/>
        <v>0</v>
      </c>
      <c r="BF1296" t="b">
        <f t="shared" si="1923"/>
        <v>0</v>
      </c>
      <c r="BG1296" t="b">
        <f t="shared" si="1924"/>
        <v>0</v>
      </c>
      <c r="BH1296" t="b">
        <f t="shared" si="1925"/>
        <v>0</v>
      </c>
      <c r="BI1296" t="b">
        <f t="shared" si="1926"/>
        <v>0</v>
      </c>
      <c r="BJ1296" t="b">
        <f t="shared" si="1927"/>
        <v>0</v>
      </c>
      <c r="BK1296" t="b">
        <f t="shared" si="1928"/>
        <v>0</v>
      </c>
      <c r="BL1296" t="b">
        <f t="shared" si="1929"/>
        <v>0</v>
      </c>
      <c r="BM1296" t="b">
        <f t="shared" si="1930"/>
        <v>0</v>
      </c>
      <c r="BN1296" t="b">
        <f t="shared" si="1931"/>
        <v>0</v>
      </c>
      <c r="BO1296" t="b">
        <f t="shared" si="1932"/>
        <v>0</v>
      </c>
      <c r="BP1296" t="b">
        <f t="shared" si="1933"/>
        <v>0</v>
      </c>
      <c r="BQ1296" t="b">
        <f t="shared" si="1934"/>
        <v>0</v>
      </c>
      <c r="BR1296" t="b">
        <f t="shared" si="1935"/>
        <v>0</v>
      </c>
      <c r="BS1296" t="b">
        <f t="shared" si="1936"/>
        <v>0</v>
      </c>
      <c r="BT1296" t="b">
        <f t="shared" si="1937"/>
        <v>0</v>
      </c>
      <c r="BU1296" t="b">
        <f t="shared" si="1938"/>
        <v>0</v>
      </c>
      <c r="BV1296" t="b">
        <f t="shared" si="1939"/>
        <v>1</v>
      </c>
      <c r="BW1296" t="b">
        <f t="shared" si="1940"/>
        <v>0</v>
      </c>
      <c r="BX1296" t="b">
        <f t="shared" si="1941"/>
        <v>0</v>
      </c>
      <c r="BY1296" t="b">
        <f t="shared" si="1942"/>
        <v>0</v>
      </c>
      <c r="BZ1296" t="b">
        <f t="shared" si="1943"/>
        <v>0</v>
      </c>
      <c r="CA1296" t="b">
        <f t="shared" si="1944"/>
        <v>0</v>
      </c>
      <c r="CB1296" t="b">
        <f t="shared" si="1945"/>
        <v>0</v>
      </c>
      <c r="CC1296" t="b">
        <f t="shared" si="1946"/>
        <v>0</v>
      </c>
      <c r="CD1296" t="b">
        <f t="shared" si="1947"/>
        <v>0</v>
      </c>
      <c r="CE1296" t="b">
        <f t="shared" si="1948"/>
        <v>0</v>
      </c>
      <c r="CF1296" t="b">
        <f t="shared" si="1949"/>
        <v>0</v>
      </c>
      <c r="CG1296" t="b">
        <f t="shared" si="1950"/>
        <v>0</v>
      </c>
      <c r="CH1296" t="b">
        <f t="shared" si="1951"/>
        <v>0</v>
      </c>
      <c r="CI1296" t="b">
        <f t="shared" si="1952"/>
        <v>0</v>
      </c>
      <c r="CJ1296" t="b">
        <f t="shared" si="1953"/>
        <v>0</v>
      </c>
      <c r="CK1296" t="b">
        <f t="shared" si="1954"/>
        <v>0</v>
      </c>
      <c r="CL1296" t="b">
        <f t="shared" si="1955"/>
        <v>0</v>
      </c>
      <c r="CM1296" t="b">
        <f t="shared" si="1956"/>
        <v>0</v>
      </c>
      <c r="CN1296" t="b">
        <f t="shared" si="1957"/>
        <v>0</v>
      </c>
      <c r="CO1296" t="b">
        <f t="shared" si="1958"/>
        <v>0</v>
      </c>
      <c r="CP1296" t="b">
        <f t="shared" si="1959"/>
        <v>0</v>
      </c>
      <c r="CQ1296" t="b">
        <f t="shared" si="1960"/>
        <v>0</v>
      </c>
      <c r="CR1296" t="b">
        <f t="shared" si="1961"/>
        <v>0</v>
      </c>
      <c r="CS1296" t="b">
        <f t="shared" si="1962"/>
        <v>0</v>
      </c>
      <c r="CT1296" t="b">
        <f t="shared" si="1963"/>
        <v>0</v>
      </c>
      <c r="CU1296" t="b">
        <f t="shared" si="1964"/>
        <v>0</v>
      </c>
      <c r="CV1296" t="b">
        <f t="shared" si="1965"/>
        <v>0</v>
      </c>
      <c r="CW1296" t="b">
        <f t="shared" si="1966"/>
        <v>0</v>
      </c>
      <c r="CX1296" t="b">
        <f t="shared" si="1967"/>
        <v>0</v>
      </c>
      <c r="CY1296" t="b">
        <f t="shared" si="1968"/>
        <v>0</v>
      </c>
      <c r="CZ1296" t="b">
        <f t="shared" si="1969"/>
        <v>0</v>
      </c>
      <c r="DA1296" t="b">
        <f t="shared" si="1970"/>
        <v>1</v>
      </c>
      <c r="DB1296" t="b">
        <f t="shared" si="1971"/>
        <v>0</v>
      </c>
      <c r="DC1296" t="b">
        <f t="shared" si="1972"/>
        <v>0</v>
      </c>
      <c r="DD1296" t="b">
        <f t="shared" si="1973"/>
        <v>0</v>
      </c>
    </row>
    <row r="1297" spans="1:108">
      <c r="A1297" t="s">
        <v>3403</v>
      </c>
      <c r="B1297" t="s">
        <v>3401</v>
      </c>
      <c r="C1297" t="s">
        <v>3401</v>
      </c>
      <c r="E1297" t="s">
        <v>6100</v>
      </c>
      <c r="F1297" t="s">
        <v>6097</v>
      </c>
      <c r="G1297" t="s">
        <v>3097</v>
      </c>
      <c r="H1297" t="s">
        <v>7444</v>
      </c>
      <c r="I1297" t="s">
        <v>7417</v>
      </c>
      <c r="J1297" t="s">
        <v>124</v>
      </c>
      <c r="K1297" t="s">
        <v>16</v>
      </c>
      <c r="L1297" t="s">
        <v>6184</v>
      </c>
      <c r="M1297" t="s">
        <v>6079</v>
      </c>
      <c r="N1297" t="s">
        <v>43</v>
      </c>
      <c r="O1297" t="b">
        <f t="shared" si="1880"/>
        <v>0</v>
      </c>
      <c r="P1297" t="b">
        <f t="shared" si="1881"/>
        <v>1</v>
      </c>
      <c r="Q1297" t="b">
        <f t="shared" si="1882"/>
        <v>0</v>
      </c>
      <c r="R1297" t="b">
        <f t="shared" si="1883"/>
        <v>0</v>
      </c>
      <c r="S1297" t="b">
        <f t="shared" si="1884"/>
        <v>0</v>
      </c>
      <c r="T1297" t="b">
        <f t="shared" si="1885"/>
        <v>0</v>
      </c>
      <c r="U1297" t="b">
        <f t="shared" si="1886"/>
        <v>0</v>
      </c>
      <c r="V1297" t="b">
        <f t="shared" si="1887"/>
        <v>1</v>
      </c>
      <c r="W1297" t="b">
        <f t="shared" si="1888"/>
        <v>0</v>
      </c>
      <c r="X1297" t="b">
        <f t="shared" si="1889"/>
        <v>0</v>
      </c>
      <c r="Y1297" t="b">
        <f t="shared" si="1890"/>
        <v>0</v>
      </c>
      <c r="Z1297" t="b">
        <f t="shared" si="1891"/>
        <v>0</v>
      </c>
      <c r="AA1297" t="b">
        <f t="shared" si="1892"/>
        <v>0</v>
      </c>
      <c r="AB1297" t="b">
        <f t="shared" si="1893"/>
        <v>0</v>
      </c>
      <c r="AC1297" t="b">
        <f t="shared" si="1894"/>
        <v>0</v>
      </c>
      <c r="AD1297" t="b">
        <f t="shared" si="1895"/>
        <v>0</v>
      </c>
      <c r="AE1297" t="b">
        <f t="shared" si="1896"/>
        <v>0</v>
      </c>
      <c r="AF1297" t="b">
        <f t="shared" si="1897"/>
        <v>0</v>
      </c>
      <c r="AG1297" t="b">
        <f t="shared" si="1898"/>
        <v>0</v>
      </c>
      <c r="AH1297" t="b">
        <f t="shared" si="1899"/>
        <v>0</v>
      </c>
      <c r="AI1297" t="b">
        <f t="shared" si="1900"/>
        <v>0</v>
      </c>
      <c r="AJ1297" t="b">
        <f t="shared" si="1901"/>
        <v>0</v>
      </c>
      <c r="AK1297" t="b">
        <f t="shared" si="1902"/>
        <v>0</v>
      </c>
      <c r="AL1297" t="b">
        <f t="shared" si="1903"/>
        <v>0</v>
      </c>
      <c r="AM1297" t="b">
        <f t="shared" si="1904"/>
        <v>0</v>
      </c>
      <c r="AN1297" t="b">
        <f t="shared" si="1905"/>
        <v>0</v>
      </c>
      <c r="AO1297" t="b">
        <f t="shared" si="1906"/>
        <v>0</v>
      </c>
      <c r="AP1297" t="b">
        <f t="shared" si="1907"/>
        <v>0</v>
      </c>
      <c r="AQ1297" t="b">
        <f t="shared" si="1908"/>
        <v>0</v>
      </c>
      <c r="AR1297" t="b">
        <f t="shared" si="1909"/>
        <v>0</v>
      </c>
      <c r="AS1297" t="b">
        <f t="shared" si="1910"/>
        <v>0</v>
      </c>
      <c r="AT1297" t="b">
        <f t="shared" si="1911"/>
        <v>0</v>
      </c>
      <c r="AU1297" t="b">
        <f t="shared" si="1912"/>
        <v>0</v>
      </c>
      <c r="AV1297" t="b">
        <f t="shared" si="1913"/>
        <v>1</v>
      </c>
      <c r="AW1297" t="b">
        <f t="shared" si="1914"/>
        <v>0</v>
      </c>
      <c r="AX1297" t="b">
        <f t="shared" si="1915"/>
        <v>0</v>
      </c>
      <c r="AY1297" t="b">
        <f t="shared" si="1916"/>
        <v>0</v>
      </c>
      <c r="AZ1297" t="b">
        <f t="shared" si="1917"/>
        <v>0</v>
      </c>
      <c r="BA1297" t="b">
        <f t="shared" si="1918"/>
        <v>0</v>
      </c>
      <c r="BB1297" t="b">
        <f t="shared" si="1919"/>
        <v>0</v>
      </c>
      <c r="BC1297" t="b">
        <f t="shared" si="1920"/>
        <v>0</v>
      </c>
      <c r="BD1297" t="b">
        <f t="shared" si="1921"/>
        <v>0</v>
      </c>
      <c r="BE1297" t="b">
        <f t="shared" si="1922"/>
        <v>0</v>
      </c>
      <c r="BF1297" t="b">
        <f t="shared" si="1923"/>
        <v>0</v>
      </c>
      <c r="BG1297" t="b">
        <f t="shared" si="1924"/>
        <v>0</v>
      </c>
      <c r="BH1297" t="b">
        <f t="shared" si="1925"/>
        <v>0</v>
      </c>
      <c r="BI1297" t="b">
        <f t="shared" si="1926"/>
        <v>0</v>
      </c>
      <c r="BJ1297" t="b">
        <f t="shared" si="1927"/>
        <v>0</v>
      </c>
      <c r="BK1297" t="b">
        <f t="shared" si="1928"/>
        <v>0</v>
      </c>
      <c r="BL1297" t="b">
        <f t="shared" si="1929"/>
        <v>0</v>
      </c>
      <c r="BM1297" t="b">
        <f t="shared" si="1930"/>
        <v>0</v>
      </c>
      <c r="BN1297" t="b">
        <f t="shared" si="1931"/>
        <v>0</v>
      </c>
      <c r="BO1297" t="b">
        <f t="shared" si="1932"/>
        <v>0</v>
      </c>
      <c r="BP1297" t="b">
        <f t="shared" si="1933"/>
        <v>0</v>
      </c>
      <c r="BQ1297" t="b">
        <f t="shared" si="1934"/>
        <v>0</v>
      </c>
      <c r="BR1297" t="b">
        <f t="shared" si="1935"/>
        <v>0</v>
      </c>
      <c r="BS1297" t="b">
        <f t="shared" si="1936"/>
        <v>0</v>
      </c>
      <c r="BT1297" t="b">
        <f t="shared" si="1937"/>
        <v>0</v>
      </c>
      <c r="BU1297" t="b">
        <f t="shared" si="1938"/>
        <v>0</v>
      </c>
      <c r="BV1297" t="b">
        <f t="shared" si="1939"/>
        <v>0</v>
      </c>
      <c r="BW1297" t="b">
        <f t="shared" si="1940"/>
        <v>0</v>
      </c>
      <c r="BX1297" t="b">
        <f t="shared" si="1941"/>
        <v>0</v>
      </c>
      <c r="BY1297" t="b">
        <f t="shared" si="1942"/>
        <v>0</v>
      </c>
      <c r="BZ1297" t="b">
        <f t="shared" si="1943"/>
        <v>0</v>
      </c>
      <c r="CA1297" t="b">
        <f t="shared" si="1944"/>
        <v>0</v>
      </c>
      <c r="CB1297" t="b">
        <f t="shared" si="1945"/>
        <v>0</v>
      </c>
      <c r="CC1297" t="b">
        <f t="shared" si="1946"/>
        <v>0</v>
      </c>
      <c r="CD1297" t="b">
        <f t="shared" si="1947"/>
        <v>0</v>
      </c>
      <c r="CE1297" t="b">
        <f t="shared" si="1948"/>
        <v>0</v>
      </c>
      <c r="CF1297" t="b">
        <f t="shared" si="1949"/>
        <v>0</v>
      </c>
      <c r="CG1297" t="b">
        <f t="shared" si="1950"/>
        <v>0</v>
      </c>
      <c r="CH1297" t="b">
        <f t="shared" si="1951"/>
        <v>0</v>
      </c>
      <c r="CI1297" t="b">
        <f t="shared" si="1952"/>
        <v>0</v>
      </c>
      <c r="CJ1297" t="b">
        <f t="shared" si="1953"/>
        <v>0</v>
      </c>
      <c r="CK1297" t="b">
        <f t="shared" si="1954"/>
        <v>0</v>
      </c>
      <c r="CL1297" t="b">
        <f t="shared" si="1955"/>
        <v>0</v>
      </c>
      <c r="CM1297" t="b">
        <f t="shared" si="1956"/>
        <v>0</v>
      </c>
      <c r="CN1297" t="b">
        <f t="shared" si="1957"/>
        <v>0</v>
      </c>
      <c r="CO1297" t="b">
        <f t="shared" si="1958"/>
        <v>0</v>
      </c>
      <c r="CP1297" t="b">
        <f t="shared" si="1959"/>
        <v>0</v>
      </c>
      <c r="CQ1297" t="b">
        <f t="shared" si="1960"/>
        <v>0</v>
      </c>
      <c r="CR1297" t="b">
        <f t="shared" si="1961"/>
        <v>0</v>
      </c>
      <c r="CS1297" t="b">
        <f t="shared" si="1962"/>
        <v>0</v>
      </c>
      <c r="CT1297" t="b">
        <f t="shared" si="1963"/>
        <v>0</v>
      </c>
      <c r="CU1297" t="b">
        <f t="shared" si="1964"/>
        <v>0</v>
      </c>
      <c r="CV1297" t="b">
        <f t="shared" si="1965"/>
        <v>0</v>
      </c>
      <c r="CW1297" t="b">
        <f t="shared" si="1966"/>
        <v>0</v>
      </c>
      <c r="CX1297" t="b">
        <f t="shared" si="1967"/>
        <v>0</v>
      </c>
      <c r="CY1297" t="b">
        <f t="shared" si="1968"/>
        <v>0</v>
      </c>
      <c r="CZ1297" t="b">
        <f t="shared" si="1969"/>
        <v>0</v>
      </c>
      <c r="DA1297" t="b">
        <f t="shared" si="1970"/>
        <v>0</v>
      </c>
      <c r="DB1297" t="b">
        <f t="shared" si="1971"/>
        <v>0</v>
      </c>
      <c r="DC1297" t="b">
        <f t="shared" si="1972"/>
        <v>0</v>
      </c>
      <c r="DD1297" t="b">
        <f t="shared" si="1973"/>
        <v>0</v>
      </c>
    </row>
    <row r="1298" spans="1:108">
      <c r="A1298" t="s">
        <v>3404</v>
      </c>
      <c r="B1298" t="s">
        <v>3401</v>
      </c>
      <c r="C1298" t="s">
        <v>3401</v>
      </c>
      <c r="E1298" t="s">
        <v>6100</v>
      </c>
      <c r="F1298" t="s">
        <v>6097</v>
      </c>
      <c r="G1298" t="s">
        <v>3097</v>
      </c>
      <c r="H1298" t="s">
        <v>7444</v>
      </c>
      <c r="I1298" t="s">
        <v>7417</v>
      </c>
      <c r="J1298" t="s">
        <v>108</v>
      </c>
      <c r="K1298" t="s">
        <v>109</v>
      </c>
      <c r="L1298" t="s">
        <v>7198</v>
      </c>
      <c r="M1298" t="s">
        <v>6079</v>
      </c>
      <c r="N1298" t="s">
        <v>3405</v>
      </c>
      <c r="O1298" t="b">
        <f t="shared" si="1880"/>
        <v>1</v>
      </c>
      <c r="P1298" t="b">
        <f t="shared" si="1881"/>
        <v>1</v>
      </c>
      <c r="Q1298" t="b">
        <f t="shared" si="1882"/>
        <v>0</v>
      </c>
      <c r="R1298" t="b">
        <f t="shared" si="1883"/>
        <v>0</v>
      </c>
      <c r="S1298" t="b">
        <f t="shared" si="1884"/>
        <v>0</v>
      </c>
      <c r="T1298" t="b">
        <f t="shared" si="1885"/>
        <v>0</v>
      </c>
      <c r="U1298" t="b">
        <f t="shared" si="1886"/>
        <v>1</v>
      </c>
      <c r="V1298" t="b">
        <f t="shared" si="1887"/>
        <v>1</v>
      </c>
      <c r="W1298" t="b">
        <f t="shared" si="1888"/>
        <v>0</v>
      </c>
      <c r="X1298" t="b">
        <f t="shared" si="1889"/>
        <v>0</v>
      </c>
      <c r="Y1298" t="b">
        <f t="shared" si="1890"/>
        <v>0</v>
      </c>
      <c r="Z1298" t="b">
        <f t="shared" si="1891"/>
        <v>0</v>
      </c>
      <c r="AA1298" t="b">
        <f t="shared" si="1892"/>
        <v>0</v>
      </c>
      <c r="AB1298" t="b">
        <f t="shared" si="1893"/>
        <v>0</v>
      </c>
      <c r="AC1298" t="b">
        <f t="shared" si="1894"/>
        <v>0</v>
      </c>
      <c r="AD1298" t="b">
        <f t="shared" si="1895"/>
        <v>0</v>
      </c>
      <c r="AE1298" t="b">
        <f t="shared" si="1896"/>
        <v>0</v>
      </c>
      <c r="AF1298" t="b">
        <f t="shared" si="1897"/>
        <v>0</v>
      </c>
      <c r="AG1298" t="b">
        <f t="shared" si="1898"/>
        <v>0</v>
      </c>
      <c r="AH1298" t="b">
        <f t="shared" si="1899"/>
        <v>0</v>
      </c>
      <c r="AI1298" t="b">
        <f t="shared" si="1900"/>
        <v>0</v>
      </c>
      <c r="AJ1298" t="b">
        <f t="shared" si="1901"/>
        <v>0</v>
      </c>
      <c r="AK1298" t="b">
        <f t="shared" si="1902"/>
        <v>0</v>
      </c>
      <c r="AL1298" t="b">
        <f t="shared" si="1903"/>
        <v>0</v>
      </c>
      <c r="AM1298" t="b">
        <f t="shared" si="1904"/>
        <v>1</v>
      </c>
      <c r="AN1298" t="b">
        <f t="shared" si="1905"/>
        <v>0</v>
      </c>
      <c r="AO1298" t="b">
        <f t="shared" si="1906"/>
        <v>0</v>
      </c>
      <c r="AP1298" t="b">
        <f t="shared" si="1907"/>
        <v>0</v>
      </c>
      <c r="AQ1298" t="b">
        <f t="shared" si="1908"/>
        <v>0</v>
      </c>
      <c r="AR1298" t="b">
        <f t="shared" si="1909"/>
        <v>0</v>
      </c>
      <c r="AS1298" t="b">
        <f t="shared" si="1910"/>
        <v>0</v>
      </c>
      <c r="AT1298" t="b">
        <f t="shared" si="1911"/>
        <v>0</v>
      </c>
      <c r="AU1298" t="b">
        <f t="shared" si="1912"/>
        <v>0</v>
      </c>
      <c r="AV1298" t="b">
        <f t="shared" si="1913"/>
        <v>0</v>
      </c>
      <c r="AW1298" t="b">
        <f t="shared" si="1914"/>
        <v>0</v>
      </c>
      <c r="AX1298" t="b">
        <f t="shared" si="1915"/>
        <v>0</v>
      </c>
      <c r="AY1298" t="b">
        <f t="shared" si="1916"/>
        <v>0</v>
      </c>
      <c r="AZ1298" t="b">
        <f t="shared" si="1917"/>
        <v>0</v>
      </c>
      <c r="BA1298" t="b">
        <f t="shared" si="1918"/>
        <v>0</v>
      </c>
      <c r="BB1298" t="b">
        <f t="shared" si="1919"/>
        <v>0</v>
      </c>
      <c r="BC1298" t="b">
        <f t="shared" si="1920"/>
        <v>0</v>
      </c>
      <c r="BD1298" t="b">
        <f t="shared" si="1921"/>
        <v>0</v>
      </c>
      <c r="BE1298" t="b">
        <f t="shared" si="1922"/>
        <v>0</v>
      </c>
      <c r="BF1298" t="b">
        <f t="shared" si="1923"/>
        <v>0</v>
      </c>
      <c r="BG1298" t="b">
        <f t="shared" si="1924"/>
        <v>0</v>
      </c>
      <c r="BH1298" t="b">
        <f t="shared" si="1925"/>
        <v>0</v>
      </c>
      <c r="BI1298" t="b">
        <f t="shared" si="1926"/>
        <v>0</v>
      </c>
      <c r="BJ1298" t="b">
        <f t="shared" si="1927"/>
        <v>0</v>
      </c>
      <c r="BK1298" t="b">
        <f t="shared" si="1928"/>
        <v>0</v>
      </c>
      <c r="BL1298" t="b">
        <f t="shared" si="1929"/>
        <v>0</v>
      </c>
      <c r="BM1298" t="b">
        <f t="shared" si="1930"/>
        <v>0</v>
      </c>
      <c r="BN1298" t="b">
        <f t="shared" si="1931"/>
        <v>0</v>
      </c>
      <c r="BO1298" t="b">
        <f t="shared" si="1932"/>
        <v>0</v>
      </c>
      <c r="BP1298" t="b">
        <f t="shared" si="1933"/>
        <v>0</v>
      </c>
      <c r="BQ1298" t="b">
        <f t="shared" si="1934"/>
        <v>0</v>
      </c>
      <c r="BR1298" t="b">
        <f t="shared" si="1935"/>
        <v>0</v>
      </c>
      <c r="BS1298" t="b">
        <f t="shared" si="1936"/>
        <v>0</v>
      </c>
      <c r="BT1298" t="b">
        <f t="shared" si="1937"/>
        <v>0</v>
      </c>
      <c r="BU1298" t="b">
        <f t="shared" si="1938"/>
        <v>0</v>
      </c>
      <c r="BV1298" t="b">
        <f t="shared" si="1939"/>
        <v>0</v>
      </c>
      <c r="BW1298" t="b">
        <f t="shared" si="1940"/>
        <v>0</v>
      </c>
      <c r="BX1298" t="b">
        <f t="shared" si="1941"/>
        <v>0</v>
      </c>
      <c r="BY1298" t="b">
        <f t="shared" si="1942"/>
        <v>0</v>
      </c>
      <c r="BZ1298" t="b">
        <f t="shared" si="1943"/>
        <v>0</v>
      </c>
      <c r="CA1298" t="b">
        <f t="shared" si="1944"/>
        <v>0</v>
      </c>
      <c r="CB1298" t="b">
        <f t="shared" si="1945"/>
        <v>0</v>
      </c>
      <c r="CC1298" t="b">
        <f t="shared" si="1946"/>
        <v>0</v>
      </c>
      <c r="CD1298" t="b">
        <f t="shared" si="1947"/>
        <v>0</v>
      </c>
      <c r="CE1298" t="b">
        <f t="shared" si="1948"/>
        <v>0</v>
      </c>
      <c r="CF1298" t="b">
        <f t="shared" si="1949"/>
        <v>0</v>
      </c>
      <c r="CG1298" t="b">
        <f t="shared" si="1950"/>
        <v>0</v>
      </c>
      <c r="CH1298" t="b">
        <f t="shared" si="1951"/>
        <v>0</v>
      </c>
      <c r="CI1298" t="b">
        <f t="shared" si="1952"/>
        <v>0</v>
      </c>
      <c r="CJ1298" t="b">
        <f t="shared" si="1953"/>
        <v>0</v>
      </c>
      <c r="CK1298" t="b">
        <f t="shared" si="1954"/>
        <v>1</v>
      </c>
      <c r="CL1298" t="b">
        <f t="shared" si="1955"/>
        <v>0</v>
      </c>
      <c r="CM1298" t="b">
        <f t="shared" si="1956"/>
        <v>0</v>
      </c>
      <c r="CN1298" t="b">
        <f t="shared" si="1957"/>
        <v>0</v>
      </c>
      <c r="CO1298" t="b">
        <f t="shared" si="1958"/>
        <v>0</v>
      </c>
      <c r="CP1298" t="b">
        <f t="shared" si="1959"/>
        <v>0</v>
      </c>
      <c r="CQ1298" t="b">
        <f t="shared" si="1960"/>
        <v>0</v>
      </c>
      <c r="CR1298" t="b">
        <f t="shared" si="1961"/>
        <v>0</v>
      </c>
      <c r="CS1298" t="b">
        <f t="shared" si="1962"/>
        <v>0</v>
      </c>
      <c r="CT1298" t="b">
        <f t="shared" si="1963"/>
        <v>0</v>
      </c>
      <c r="CU1298" t="b">
        <f t="shared" si="1964"/>
        <v>0</v>
      </c>
      <c r="CV1298" t="b">
        <f t="shared" si="1965"/>
        <v>0</v>
      </c>
      <c r="CW1298" t="b">
        <f t="shared" si="1966"/>
        <v>0</v>
      </c>
      <c r="CX1298" t="b">
        <f t="shared" si="1967"/>
        <v>0</v>
      </c>
      <c r="CY1298" t="b">
        <f t="shared" si="1968"/>
        <v>0</v>
      </c>
      <c r="CZ1298" t="b">
        <f t="shared" si="1969"/>
        <v>0</v>
      </c>
      <c r="DA1298" t="b">
        <f t="shared" si="1970"/>
        <v>0</v>
      </c>
      <c r="DB1298" t="b">
        <f t="shared" si="1971"/>
        <v>0</v>
      </c>
      <c r="DC1298" t="b">
        <f t="shared" si="1972"/>
        <v>0</v>
      </c>
      <c r="DD1298" t="b">
        <f t="shared" si="1973"/>
        <v>0</v>
      </c>
    </row>
    <row r="1299" spans="1:108">
      <c r="A1299" t="s">
        <v>3406</v>
      </c>
      <c r="B1299" t="s">
        <v>3401</v>
      </c>
      <c r="C1299" t="s">
        <v>3401</v>
      </c>
      <c r="E1299" t="s">
        <v>6100</v>
      </c>
      <c r="F1299" t="s">
        <v>6097</v>
      </c>
      <c r="G1299" t="s">
        <v>3097</v>
      </c>
      <c r="H1299" t="s">
        <v>7444</v>
      </c>
      <c r="I1299" t="s">
        <v>7417</v>
      </c>
      <c r="J1299" t="s">
        <v>183</v>
      </c>
      <c r="K1299" t="s">
        <v>183</v>
      </c>
      <c r="L1299" t="s">
        <v>7975</v>
      </c>
      <c r="M1299" t="s">
        <v>6079</v>
      </c>
      <c r="N1299" t="s">
        <v>7976</v>
      </c>
      <c r="O1299" t="b">
        <f t="shared" si="1880"/>
        <v>1</v>
      </c>
      <c r="P1299" t="b">
        <f t="shared" si="1881"/>
        <v>1</v>
      </c>
      <c r="Q1299" t="b">
        <f t="shared" si="1882"/>
        <v>0</v>
      </c>
      <c r="R1299" t="b">
        <f t="shared" si="1883"/>
        <v>1</v>
      </c>
      <c r="S1299" t="b">
        <f t="shared" si="1884"/>
        <v>1</v>
      </c>
      <c r="T1299" t="b">
        <f t="shared" si="1885"/>
        <v>0</v>
      </c>
      <c r="U1299" t="b">
        <f t="shared" si="1886"/>
        <v>0</v>
      </c>
      <c r="V1299" t="b">
        <f t="shared" si="1887"/>
        <v>1</v>
      </c>
      <c r="W1299" t="b">
        <f t="shared" si="1888"/>
        <v>0</v>
      </c>
      <c r="X1299" t="b">
        <f t="shared" si="1889"/>
        <v>0</v>
      </c>
      <c r="Y1299" t="b">
        <f t="shared" si="1890"/>
        <v>1</v>
      </c>
      <c r="Z1299" t="b">
        <f t="shared" si="1891"/>
        <v>0</v>
      </c>
      <c r="AA1299" t="b">
        <f t="shared" si="1892"/>
        <v>1</v>
      </c>
      <c r="AB1299" t="b">
        <f t="shared" si="1893"/>
        <v>0</v>
      </c>
      <c r="AC1299" t="b">
        <f t="shared" si="1894"/>
        <v>0</v>
      </c>
      <c r="AD1299" t="b">
        <f t="shared" si="1895"/>
        <v>0</v>
      </c>
      <c r="AE1299" t="b">
        <f t="shared" si="1896"/>
        <v>0</v>
      </c>
      <c r="AF1299" t="b">
        <f t="shared" si="1897"/>
        <v>0</v>
      </c>
      <c r="AG1299" t="b">
        <f t="shared" si="1898"/>
        <v>1</v>
      </c>
      <c r="AH1299" t="b">
        <f t="shared" si="1899"/>
        <v>0</v>
      </c>
      <c r="AI1299" t="b">
        <f t="shared" si="1900"/>
        <v>0</v>
      </c>
      <c r="AJ1299" t="b">
        <f t="shared" si="1901"/>
        <v>0</v>
      </c>
      <c r="AK1299" t="b">
        <f t="shared" si="1902"/>
        <v>0</v>
      </c>
      <c r="AL1299" t="b">
        <f t="shared" si="1903"/>
        <v>0</v>
      </c>
      <c r="AM1299" t="b">
        <f t="shared" si="1904"/>
        <v>0</v>
      </c>
      <c r="AN1299" t="b">
        <f t="shared" si="1905"/>
        <v>0</v>
      </c>
      <c r="AO1299" t="b">
        <f t="shared" si="1906"/>
        <v>0</v>
      </c>
      <c r="AP1299" t="b">
        <f t="shared" si="1907"/>
        <v>0</v>
      </c>
      <c r="AQ1299" t="b">
        <f t="shared" si="1908"/>
        <v>0</v>
      </c>
      <c r="AR1299" t="b">
        <f t="shared" si="1909"/>
        <v>0</v>
      </c>
      <c r="AS1299" t="b">
        <f t="shared" si="1910"/>
        <v>0</v>
      </c>
      <c r="AT1299" t="b">
        <f t="shared" si="1911"/>
        <v>0</v>
      </c>
      <c r="AU1299" t="b">
        <f t="shared" si="1912"/>
        <v>0</v>
      </c>
      <c r="AV1299" t="b">
        <f t="shared" si="1913"/>
        <v>0</v>
      </c>
      <c r="AW1299" t="b">
        <f t="shared" si="1914"/>
        <v>0</v>
      </c>
      <c r="AX1299" t="b">
        <f t="shared" si="1915"/>
        <v>0</v>
      </c>
      <c r="AY1299" t="b">
        <f t="shared" si="1916"/>
        <v>0</v>
      </c>
      <c r="AZ1299" t="b">
        <f t="shared" si="1917"/>
        <v>0</v>
      </c>
      <c r="BA1299" t="b">
        <f t="shared" si="1918"/>
        <v>0</v>
      </c>
      <c r="BB1299" t="b">
        <f t="shared" si="1919"/>
        <v>0</v>
      </c>
      <c r="BC1299" t="b">
        <f t="shared" si="1920"/>
        <v>1</v>
      </c>
      <c r="BD1299" t="b">
        <f t="shared" si="1921"/>
        <v>0</v>
      </c>
      <c r="BE1299" t="b">
        <f t="shared" si="1922"/>
        <v>0</v>
      </c>
      <c r="BF1299" t="b">
        <f t="shared" si="1923"/>
        <v>0</v>
      </c>
      <c r="BG1299" t="b">
        <f t="shared" si="1924"/>
        <v>0</v>
      </c>
      <c r="BH1299" t="b">
        <f t="shared" si="1925"/>
        <v>0</v>
      </c>
      <c r="BI1299" t="b">
        <f t="shared" si="1926"/>
        <v>0</v>
      </c>
      <c r="BJ1299" t="b">
        <f t="shared" si="1927"/>
        <v>0</v>
      </c>
      <c r="BK1299" t="b">
        <f t="shared" si="1928"/>
        <v>0</v>
      </c>
      <c r="BL1299" t="b">
        <f t="shared" si="1929"/>
        <v>1</v>
      </c>
      <c r="BM1299" t="b">
        <f t="shared" si="1930"/>
        <v>0</v>
      </c>
      <c r="BN1299" t="b">
        <f t="shared" si="1931"/>
        <v>0</v>
      </c>
      <c r="BO1299" t="b">
        <f t="shared" si="1932"/>
        <v>0</v>
      </c>
      <c r="BP1299" t="b">
        <f t="shared" si="1933"/>
        <v>0</v>
      </c>
      <c r="BQ1299" t="b">
        <f t="shared" si="1934"/>
        <v>0</v>
      </c>
      <c r="BR1299" t="b">
        <f t="shared" si="1935"/>
        <v>0</v>
      </c>
      <c r="BS1299" t="b">
        <f t="shared" si="1936"/>
        <v>0</v>
      </c>
      <c r="BT1299" t="b">
        <f t="shared" si="1937"/>
        <v>0</v>
      </c>
      <c r="BU1299" t="b">
        <f t="shared" si="1938"/>
        <v>0</v>
      </c>
      <c r="BV1299" t="b">
        <f t="shared" si="1939"/>
        <v>0</v>
      </c>
      <c r="BW1299" t="b">
        <f t="shared" si="1940"/>
        <v>0</v>
      </c>
      <c r="BX1299" t="b">
        <f t="shared" si="1941"/>
        <v>0</v>
      </c>
      <c r="BY1299" t="b">
        <f t="shared" si="1942"/>
        <v>0</v>
      </c>
      <c r="BZ1299" t="b">
        <f t="shared" si="1943"/>
        <v>0</v>
      </c>
      <c r="CA1299" t="b">
        <f t="shared" si="1944"/>
        <v>0</v>
      </c>
      <c r="CB1299" t="b">
        <f t="shared" si="1945"/>
        <v>0</v>
      </c>
      <c r="CC1299" t="b">
        <f t="shared" si="1946"/>
        <v>0</v>
      </c>
      <c r="CD1299" t="b">
        <f t="shared" si="1947"/>
        <v>0</v>
      </c>
      <c r="CE1299" t="b">
        <f t="shared" si="1948"/>
        <v>0</v>
      </c>
      <c r="CF1299" t="b">
        <f t="shared" si="1949"/>
        <v>0</v>
      </c>
      <c r="CG1299" t="b">
        <f t="shared" si="1950"/>
        <v>0</v>
      </c>
      <c r="CH1299" t="b">
        <f t="shared" si="1951"/>
        <v>0</v>
      </c>
      <c r="CI1299" t="b">
        <f t="shared" si="1952"/>
        <v>0</v>
      </c>
      <c r="CJ1299" t="b">
        <f t="shared" si="1953"/>
        <v>0</v>
      </c>
      <c r="CK1299" t="b">
        <f t="shared" si="1954"/>
        <v>0</v>
      </c>
      <c r="CL1299" t="b">
        <f t="shared" si="1955"/>
        <v>0</v>
      </c>
      <c r="CM1299" t="b">
        <f t="shared" si="1956"/>
        <v>0</v>
      </c>
      <c r="CN1299" t="b">
        <f t="shared" si="1957"/>
        <v>0</v>
      </c>
      <c r="CO1299" t="b">
        <f t="shared" si="1958"/>
        <v>0</v>
      </c>
      <c r="CP1299" t="b">
        <f t="shared" si="1959"/>
        <v>0</v>
      </c>
      <c r="CQ1299" t="b">
        <f t="shared" si="1960"/>
        <v>0</v>
      </c>
      <c r="CR1299" t="b">
        <f t="shared" si="1961"/>
        <v>0</v>
      </c>
      <c r="CS1299" t="b">
        <f t="shared" si="1962"/>
        <v>0</v>
      </c>
      <c r="CT1299" t="b">
        <f t="shared" si="1963"/>
        <v>0</v>
      </c>
      <c r="CU1299" t="b">
        <f t="shared" si="1964"/>
        <v>0</v>
      </c>
      <c r="CV1299" t="b">
        <f t="shared" si="1965"/>
        <v>0</v>
      </c>
      <c r="CW1299" t="b">
        <f t="shared" si="1966"/>
        <v>0</v>
      </c>
      <c r="CX1299" t="b">
        <f t="shared" si="1967"/>
        <v>0</v>
      </c>
      <c r="CY1299" t="b">
        <f t="shared" si="1968"/>
        <v>0</v>
      </c>
      <c r="CZ1299" t="b">
        <f t="shared" si="1969"/>
        <v>0</v>
      </c>
      <c r="DA1299" t="b">
        <f t="shared" si="1970"/>
        <v>0</v>
      </c>
      <c r="DB1299" t="b">
        <f t="shared" si="1971"/>
        <v>0</v>
      </c>
      <c r="DC1299" t="b">
        <f t="shared" si="1972"/>
        <v>0</v>
      </c>
      <c r="DD1299" t="b">
        <f t="shared" si="1973"/>
        <v>0</v>
      </c>
    </row>
    <row r="1300" spans="1:108">
      <c r="A1300" t="s">
        <v>3407</v>
      </c>
      <c r="B1300" t="s">
        <v>3401</v>
      </c>
      <c r="C1300" t="s">
        <v>3401</v>
      </c>
      <c r="E1300" t="s">
        <v>6100</v>
      </c>
      <c r="F1300" t="s">
        <v>6097</v>
      </c>
      <c r="G1300" t="s">
        <v>3097</v>
      </c>
      <c r="H1300" t="s">
        <v>7444</v>
      </c>
      <c r="I1300" t="s">
        <v>7417</v>
      </c>
      <c r="J1300" t="s">
        <v>183</v>
      </c>
      <c r="K1300" t="s">
        <v>183</v>
      </c>
      <c r="L1300" t="s">
        <v>7199</v>
      </c>
      <c r="M1300" t="s">
        <v>221</v>
      </c>
      <c r="N1300" t="s">
        <v>3408</v>
      </c>
      <c r="O1300" t="b">
        <f t="shared" si="1880"/>
        <v>0</v>
      </c>
      <c r="P1300" t="b">
        <f t="shared" si="1881"/>
        <v>1</v>
      </c>
      <c r="Q1300" t="b">
        <f t="shared" si="1882"/>
        <v>1</v>
      </c>
      <c r="R1300" t="b">
        <f t="shared" si="1883"/>
        <v>0</v>
      </c>
      <c r="S1300" t="b">
        <f t="shared" si="1884"/>
        <v>0</v>
      </c>
      <c r="T1300" t="b">
        <f t="shared" si="1885"/>
        <v>1</v>
      </c>
      <c r="U1300" t="b">
        <f t="shared" si="1886"/>
        <v>1</v>
      </c>
      <c r="V1300" t="b">
        <f t="shared" si="1887"/>
        <v>1</v>
      </c>
      <c r="W1300" t="b">
        <f t="shared" si="1888"/>
        <v>0</v>
      </c>
      <c r="X1300" t="b">
        <f t="shared" si="1889"/>
        <v>0</v>
      </c>
      <c r="Y1300" t="b">
        <f t="shared" si="1890"/>
        <v>0</v>
      </c>
      <c r="Z1300" t="b">
        <f t="shared" si="1891"/>
        <v>0</v>
      </c>
      <c r="AA1300" t="b">
        <f t="shared" si="1892"/>
        <v>1</v>
      </c>
      <c r="AB1300" t="b">
        <f t="shared" si="1893"/>
        <v>0</v>
      </c>
      <c r="AC1300" t="b">
        <f t="shared" si="1894"/>
        <v>0</v>
      </c>
      <c r="AD1300" t="b">
        <f t="shared" si="1895"/>
        <v>0</v>
      </c>
      <c r="AE1300" t="b">
        <f t="shared" si="1896"/>
        <v>0</v>
      </c>
      <c r="AF1300" t="b">
        <f t="shared" si="1897"/>
        <v>0</v>
      </c>
      <c r="AG1300" t="b">
        <f t="shared" si="1898"/>
        <v>0</v>
      </c>
      <c r="AH1300" t="b">
        <f t="shared" si="1899"/>
        <v>0</v>
      </c>
      <c r="AI1300" t="b">
        <f t="shared" si="1900"/>
        <v>0</v>
      </c>
      <c r="AJ1300" t="b">
        <f t="shared" si="1901"/>
        <v>0</v>
      </c>
      <c r="AK1300" t="b">
        <f t="shared" si="1902"/>
        <v>0</v>
      </c>
      <c r="AL1300" t="b">
        <f t="shared" si="1903"/>
        <v>1</v>
      </c>
      <c r="AM1300" t="b">
        <f t="shared" si="1904"/>
        <v>0</v>
      </c>
      <c r="AN1300" t="b">
        <f t="shared" si="1905"/>
        <v>0</v>
      </c>
      <c r="AO1300" t="b">
        <f t="shared" si="1906"/>
        <v>0</v>
      </c>
      <c r="AP1300" t="b">
        <f t="shared" si="1907"/>
        <v>0</v>
      </c>
      <c r="AQ1300" t="b">
        <f t="shared" si="1908"/>
        <v>0</v>
      </c>
      <c r="AR1300" t="b">
        <f t="shared" si="1909"/>
        <v>0</v>
      </c>
      <c r="AS1300" t="b">
        <f t="shared" si="1910"/>
        <v>0</v>
      </c>
      <c r="AT1300" t="b">
        <f t="shared" si="1911"/>
        <v>0</v>
      </c>
      <c r="AU1300" t="b">
        <f t="shared" si="1912"/>
        <v>0</v>
      </c>
      <c r="AV1300" t="b">
        <f t="shared" si="1913"/>
        <v>0</v>
      </c>
      <c r="AW1300" t="b">
        <f t="shared" si="1914"/>
        <v>0</v>
      </c>
      <c r="AX1300" t="b">
        <f t="shared" si="1915"/>
        <v>0</v>
      </c>
      <c r="AY1300" t="b">
        <f t="shared" si="1916"/>
        <v>0</v>
      </c>
      <c r="AZ1300" t="b">
        <f t="shared" si="1917"/>
        <v>0</v>
      </c>
      <c r="BA1300" t="b">
        <f t="shared" si="1918"/>
        <v>0</v>
      </c>
      <c r="BB1300" t="b">
        <f t="shared" si="1919"/>
        <v>0</v>
      </c>
      <c r="BC1300" t="b">
        <f t="shared" si="1920"/>
        <v>0</v>
      </c>
      <c r="BD1300" t="b">
        <f t="shared" si="1921"/>
        <v>0</v>
      </c>
      <c r="BE1300" t="b">
        <f t="shared" si="1922"/>
        <v>0</v>
      </c>
      <c r="BF1300" t="b">
        <f t="shared" si="1923"/>
        <v>0</v>
      </c>
      <c r="BG1300" t="b">
        <f t="shared" si="1924"/>
        <v>0</v>
      </c>
      <c r="BH1300" t="b">
        <f t="shared" si="1925"/>
        <v>0</v>
      </c>
      <c r="BI1300" t="b">
        <f t="shared" si="1926"/>
        <v>0</v>
      </c>
      <c r="BJ1300" t="b">
        <f t="shared" si="1927"/>
        <v>0</v>
      </c>
      <c r="BK1300" t="b">
        <f t="shared" si="1928"/>
        <v>0</v>
      </c>
      <c r="BL1300" t="b">
        <f t="shared" si="1929"/>
        <v>0</v>
      </c>
      <c r="BM1300" t="b">
        <f t="shared" si="1930"/>
        <v>0</v>
      </c>
      <c r="BN1300" t="b">
        <f t="shared" si="1931"/>
        <v>0</v>
      </c>
      <c r="BO1300" t="b">
        <f t="shared" si="1932"/>
        <v>1</v>
      </c>
      <c r="BP1300" t="b">
        <f t="shared" si="1933"/>
        <v>1</v>
      </c>
      <c r="BQ1300" t="b">
        <f t="shared" si="1934"/>
        <v>0</v>
      </c>
      <c r="BR1300" t="b">
        <f t="shared" si="1935"/>
        <v>0</v>
      </c>
      <c r="BS1300" t="b">
        <f t="shared" si="1936"/>
        <v>0</v>
      </c>
      <c r="BT1300" t="b">
        <f t="shared" si="1937"/>
        <v>0</v>
      </c>
      <c r="BU1300" t="b">
        <f t="shared" si="1938"/>
        <v>0</v>
      </c>
      <c r="BV1300" t="b">
        <f t="shared" si="1939"/>
        <v>0</v>
      </c>
      <c r="BW1300" t="b">
        <f t="shared" si="1940"/>
        <v>0</v>
      </c>
      <c r="BX1300" t="b">
        <f t="shared" si="1941"/>
        <v>0</v>
      </c>
      <c r="BY1300" t="b">
        <f t="shared" si="1942"/>
        <v>0</v>
      </c>
      <c r="BZ1300" t="b">
        <f t="shared" si="1943"/>
        <v>0</v>
      </c>
      <c r="CA1300" t="b">
        <f t="shared" si="1944"/>
        <v>0</v>
      </c>
      <c r="CB1300" t="b">
        <f t="shared" si="1945"/>
        <v>0</v>
      </c>
      <c r="CC1300" t="b">
        <f t="shared" si="1946"/>
        <v>0</v>
      </c>
      <c r="CD1300" t="b">
        <f t="shared" si="1947"/>
        <v>0</v>
      </c>
      <c r="CE1300" t="b">
        <f t="shared" si="1948"/>
        <v>0</v>
      </c>
      <c r="CF1300" t="b">
        <f t="shared" si="1949"/>
        <v>0</v>
      </c>
      <c r="CG1300" t="b">
        <f t="shared" si="1950"/>
        <v>0</v>
      </c>
      <c r="CH1300" t="b">
        <f t="shared" si="1951"/>
        <v>0</v>
      </c>
      <c r="CI1300" t="b">
        <f t="shared" si="1952"/>
        <v>0</v>
      </c>
      <c r="CJ1300" t="b">
        <f t="shared" si="1953"/>
        <v>1</v>
      </c>
      <c r="CK1300" t="b">
        <f t="shared" si="1954"/>
        <v>0</v>
      </c>
      <c r="CL1300" t="b">
        <f t="shared" si="1955"/>
        <v>0</v>
      </c>
      <c r="CM1300" t="b">
        <f t="shared" si="1956"/>
        <v>0</v>
      </c>
      <c r="CN1300" t="b">
        <f t="shared" si="1957"/>
        <v>0</v>
      </c>
      <c r="CO1300" t="b">
        <f t="shared" si="1958"/>
        <v>0</v>
      </c>
      <c r="CP1300" t="b">
        <f t="shared" si="1959"/>
        <v>0</v>
      </c>
      <c r="CQ1300" t="b">
        <f t="shared" si="1960"/>
        <v>0</v>
      </c>
      <c r="CR1300" t="b">
        <f t="shared" si="1961"/>
        <v>0</v>
      </c>
      <c r="CS1300" t="b">
        <f t="shared" si="1962"/>
        <v>0</v>
      </c>
      <c r="CT1300" t="b">
        <f t="shared" si="1963"/>
        <v>0</v>
      </c>
      <c r="CU1300" t="b">
        <f t="shared" si="1964"/>
        <v>0</v>
      </c>
      <c r="CV1300" t="b">
        <f t="shared" si="1965"/>
        <v>0</v>
      </c>
      <c r="CW1300" t="b">
        <f t="shared" si="1966"/>
        <v>0</v>
      </c>
      <c r="CX1300" t="b">
        <f t="shared" si="1967"/>
        <v>0</v>
      </c>
      <c r="CY1300" t="b">
        <f t="shared" si="1968"/>
        <v>0</v>
      </c>
      <c r="CZ1300" t="b">
        <f t="shared" si="1969"/>
        <v>0</v>
      </c>
      <c r="DA1300" t="b">
        <f t="shared" si="1970"/>
        <v>0</v>
      </c>
      <c r="DB1300" t="b">
        <f t="shared" si="1971"/>
        <v>0</v>
      </c>
      <c r="DC1300" t="b">
        <f t="shared" si="1972"/>
        <v>1</v>
      </c>
      <c r="DD1300" t="b">
        <f t="shared" si="1973"/>
        <v>0</v>
      </c>
    </row>
    <row r="1301" spans="1:108">
      <c r="A1301" s="4" t="s">
        <v>3120</v>
      </c>
      <c r="C1301" t="s">
        <v>3121</v>
      </c>
      <c r="D1301" s="4"/>
      <c r="E1301" s="4" t="s">
        <v>6101</v>
      </c>
      <c r="F1301" t="s">
        <v>6097</v>
      </c>
      <c r="G1301" t="s">
        <v>3097</v>
      </c>
      <c r="H1301" t="s">
        <v>7444</v>
      </c>
      <c r="I1301" t="s">
        <v>7417</v>
      </c>
      <c r="J1301" s="4" t="s">
        <v>139</v>
      </c>
      <c r="K1301" s="4" t="s">
        <v>139</v>
      </c>
      <c r="L1301" s="4" t="s">
        <v>7114</v>
      </c>
      <c r="M1301" s="4" t="s">
        <v>345</v>
      </c>
      <c r="N1301" s="4" t="s">
        <v>3122</v>
      </c>
      <c r="O1301" s="4" t="b">
        <f t="shared" si="1880"/>
        <v>1</v>
      </c>
      <c r="P1301" s="4" t="b">
        <f t="shared" si="1881"/>
        <v>1</v>
      </c>
      <c r="Q1301" s="4" t="b">
        <f t="shared" si="1882"/>
        <v>1</v>
      </c>
      <c r="R1301" s="4" t="b">
        <f t="shared" si="1883"/>
        <v>1</v>
      </c>
      <c r="S1301" s="4" t="b">
        <f t="shared" si="1884"/>
        <v>1</v>
      </c>
      <c r="T1301" s="4" t="b">
        <f t="shared" si="1885"/>
        <v>1</v>
      </c>
      <c r="U1301" s="4" t="b">
        <f t="shared" si="1886"/>
        <v>1</v>
      </c>
      <c r="V1301" s="4" t="b">
        <f t="shared" si="1887"/>
        <v>1</v>
      </c>
      <c r="W1301" s="4" t="b">
        <f t="shared" si="1888"/>
        <v>1</v>
      </c>
      <c r="X1301" s="4" t="b">
        <f t="shared" si="1889"/>
        <v>0</v>
      </c>
      <c r="Y1301" s="4" t="b">
        <f t="shared" si="1890"/>
        <v>0</v>
      </c>
      <c r="Z1301" s="4" t="b">
        <f t="shared" si="1891"/>
        <v>0</v>
      </c>
      <c r="AA1301" s="4" t="b">
        <f t="shared" si="1892"/>
        <v>0</v>
      </c>
      <c r="AB1301" s="4" t="b">
        <f t="shared" si="1893"/>
        <v>1</v>
      </c>
      <c r="AC1301" s="4" t="b">
        <f t="shared" si="1894"/>
        <v>0</v>
      </c>
      <c r="AD1301" s="4" t="b">
        <f t="shared" si="1895"/>
        <v>0</v>
      </c>
      <c r="AE1301" s="4" t="b">
        <f t="shared" si="1896"/>
        <v>0</v>
      </c>
      <c r="AF1301" s="4" t="b">
        <f t="shared" si="1897"/>
        <v>0</v>
      </c>
      <c r="AG1301" s="4" t="b">
        <f t="shared" si="1898"/>
        <v>0</v>
      </c>
      <c r="AH1301" s="4" t="b">
        <f t="shared" si="1899"/>
        <v>1</v>
      </c>
      <c r="AI1301" s="4" t="b">
        <f t="shared" si="1900"/>
        <v>0</v>
      </c>
      <c r="AJ1301" s="4" t="b">
        <f t="shared" si="1901"/>
        <v>0</v>
      </c>
      <c r="AK1301" s="4" t="b">
        <f t="shared" si="1902"/>
        <v>0</v>
      </c>
      <c r="AL1301" s="4" t="b">
        <f t="shared" si="1903"/>
        <v>0</v>
      </c>
      <c r="AM1301" s="4" t="b">
        <f t="shared" si="1904"/>
        <v>0</v>
      </c>
      <c r="AN1301" s="4" t="b">
        <f t="shared" si="1905"/>
        <v>0</v>
      </c>
      <c r="AO1301" s="4" t="b">
        <f t="shared" si="1906"/>
        <v>0</v>
      </c>
      <c r="AP1301" s="4" t="b">
        <f t="shared" si="1907"/>
        <v>0</v>
      </c>
      <c r="AQ1301" s="4" t="b">
        <f t="shared" si="1908"/>
        <v>0</v>
      </c>
      <c r="AR1301" s="4" t="b">
        <f t="shared" si="1909"/>
        <v>0</v>
      </c>
      <c r="AS1301" s="4" t="b">
        <f t="shared" si="1910"/>
        <v>0</v>
      </c>
      <c r="AT1301" s="4" t="b">
        <f t="shared" si="1911"/>
        <v>0</v>
      </c>
      <c r="AU1301" s="4" t="b">
        <f t="shared" si="1912"/>
        <v>0</v>
      </c>
      <c r="AV1301" s="4" t="b">
        <f t="shared" si="1913"/>
        <v>0</v>
      </c>
      <c r="AW1301" s="4" t="b">
        <f t="shared" si="1914"/>
        <v>0</v>
      </c>
      <c r="AX1301" s="4" t="b">
        <f t="shared" si="1915"/>
        <v>0</v>
      </c>
      <c r="AY1301" s="4" t="b">
        <f t="shared" si="1916"/>
        <v>0</v>
      </c>
      <c r="AZ1301" s="4" t="b">
        <f t="shared" si="1917"/>
        <v>0</v>
      </c>
      <c r="BA1301" s="4" t="b">
        <f t="shared" si="1918"/>
        <v>1</v>
      </c>
      <c r="BB1301" s="4" t="b">
        <f t="shared" si="1919"/>
        <v>0</v>
      </c>
      <c r="BC1301" s="4" t="b">
        <f t="shared" si="1920"/>
        <v>0</v>
      </c>
      <c r="BD1301" s="4" t="b">
        <f t="shared" si="1921"/>
        <v>0</v>
      </c>
      <c r="BE1301" s="4" t="b">
        <f t="shared" si="1922"/>
        <v>0</v>
      </c>
      <c r="BF1301" s="4" t="b">
        <f t="shared" si="1923"/>
        <v>0</v>
      </c>
      <c r="BG1301" s="4" t="b">
        <f t="shared" si="1924"/>
        <v>1</v>
      </c>
      <c r="BH1301" s="4" t="b">
        <f t="shared" si="1925"/>
        <v>1</v>
      </c>
      <c r="BI1301" s="4" t="b">
        <f t="shared" si="1926"/>
        <v>0</v>
      </c>
      <c r="BJ1301" s="4" t="b">
        <f t="shared" si="1927"/>
        <v>0</v>
      </c>
      <c r="BK1301" s="4" t="b">
        <f t="shared" si="1928"/>
        <v>0</v>
      </c>
      <c r="BL1301" s="4" t="b">
        <f t="shared" si="1929"/>
        <v>0</v>
      </c>
      <c r="BM1301" s="4" t="b">
        <f t="shared" si="1930"/>
        <v>0</v>
      </c>
      <c r="BN1301" s="4" t="b">
        <f t="shared" si="1931"/>
        <v>0</v>
      </c>
      <c r="BO1301" s="4" t="b">
        <f t="shared" si="1932"/>
        <v>0</v>
      </c>
      <c r="BP1301" s="4" t="b">
        <f t="shared" si="1933"/>
        <v>1</v>
      </c>
      <c r="BQ1301" s="4" t="b">
        <f t="shared" si="1934"/>
        <v>1</v>
      </c>
      <c r="BR1301" s="4" t="b">
        <f t="shared" si="1935"/>
        <v>0</v>
      </c>
      <c r="BS1301" s="4" t="b">
        <f t="shared" si="1936"/>
        <v>1</v>
      </c>
      <c r="BT1301" s="4" t="b">
        <f t="shared" si="1937"/>
        <v>0</v>
      </c>
      <c r="BU1301" s="4" t="b">
        <f t="shared" si="1938"/>
        <v>0</v>
      </c>
      <c r="BV1301" s="4" t="b">
        <f t="shared" si="1939"/>
        <v>0</v>
      </c>
      <c r="BW1301" s="4" t="b">
        <f t="shared" si="1940"/>
        <v>0</v>
      </c>
      <c r="BX1301" s="4" t="b">
        <f t="shared" si="1941"/>
        <v>0</v>
      </c>
      <c r="BY1301" s="4" t="b">
        <f t="shared" si="1942"/>
        <v>0</v>
      </c>
      <c r="BZ1301" s="4" t="b">
        <f t="shared" si="1943"/>
        <v>0</v>
      </c>
      <c r="CA1301" s="4" t="b">
        <f t="shared" si="1944"/>
        <v>1</v>
      </c>
      <c r="CB1301" s="4" t="b">
        <f t="shared" si="1945"/>
        <v>0</v>
      </c>
      <c r="CC1301" s="4" t="b">
        <f t="shared" si="1946"/>
        <v>0</v>
      </c>
      <c r="CD1301" s="4" t="b">
        <f t="shared" si="1947"/>
        <v>0</v>
      </c>
      <c r="CE1301" s="4" t="b">
        <f t="shared" si="1948"/>
        <v>1</v>
      </c>
      <c r="CF1301" s="4" t="b">
        <f t="shared" si="1949"/>
        <v>0</v>
      </c>
      <c r="CG1301" s="4" t="b">
        <f t="shared" si="1950"/>
        <v>1</v>
      </c>
      <c r="CH1301" s="4" t="b">
        <f t="shared" si="1951"/>
        <v>0</v>
      </c>
      <c r="CI1301" s="4" t="b">
        <f t="shared" si="1952"/>
        <v>0</v>
      </c>
      <c r="CJ1301" s="4" t="b">
        <f t="shared" si="1953"/>
        <v>1</v>
      </c>
      <c r="CK1301" s="4" t="b">
        <f t="shared" si="1954"/>
        <v>0</v>
      </c>
      <c r="CL1301" s="4" t="b">
        <f t="shared" si="1955"/>
        <v>0</v>
      </c>
      <c r="CM1301" s="4" t="b">
        <f t="shared" si="1956"/>
        <v>0</v>
      </c>
      <c r="CN1301" s="4" t="b">
        <f t="shared" si="1957"/>
        <v>0</v>
      </c>
      <c r="CO1301" s="4" t="b">
        <f t="shared" si="1958"/>
        <v>0</v>
      </c>
      <c r="CP1301" s="4" t="b">
        <f t="shared" si="1959"/>
        <v>0</v>
      </c>
      <c r="CQ1301" s="4" t="b">
        <f t="shared" si="1960"/>
        <v>1</v>
      </c>
      <c r="CR1301" s="4" t="b">
        <f t="shared" si="1961"/>
        <v>0</v>
      </c>
      <c r="CS1301" s="4" t="b">
        <f t="shared" si="1962"/>
        <v>0</v>
      </c>
      <c r="CT1301" s="4" t="b">
        <f t="shared" si="1963"/>
        <v>0</v>
      </c>
      <c r="CU1301" s="4" t="b">
        <f t="shared" si="1964"/>
        <v>0</v>
      </c>
      <c r="CV1301" s="4" t="b">
        <f t="shared" si="1965"/>
        <v>0</v>
      </c>
      <c r="CW1301" s="4" t="b">
        <f t="shared" si="1966"/>
        <v>0</v>
      </c>
      <c r="CX1301" s="4" t="b">
        <f t="shared" si="1967"/>
        <v>0</v>
      </c>
      <c r="CY1301" s="4" t="b">
        <f t="shared" si="1968"/>
        <v>0</v>
      </c>
      <c r="CZ1301" s="4" t="b">
        <f t="shared" si="1969"/>
        <v>0</v>
      </c>
      <c r="DA1301" s="4" t="b">
        <f t="shared" si="1970"/>
        <v>0</v>
      </c>
      <c r="DB1301" s="4" t="b">
        <f t="shared" si="1971"/>
        <v>0</v>
      </c>
      <c r="DC1301" s="4" t="b">
        <f t="shared" si="1972"/>
        <v>0</v>
      </c>
      <c r="DD1301" s="4" t="b">
        <f t="shared" si="1973"/>
        <v>0</v>
      </c>
    </row>
    <row r="1302" spans="1:108">
      <c r="A1302" s="4" t="s">
        <v>3220</v>
      </c>
      <c r="C1302" t="s">
        <v>3221</v>
      </c>
      <c r="D1302" s="4"/>
      <c r="E1302" s="4" t="s">
        <v>6101</v>
      </c>
      <c r="F1302" t="s">
        <v>6097</v>
      </c>
      <c r="G1302" t="s">
        <v>3097</v>
      </c>
      <c r="H1302" t="s">
        <v>7444</v>
      </c>
      <c r="I1302" t="s">
        <v>7417</v>
      </c>
      <c r="J1302" s="4" t="s">
        <v>124</v>
      </c>
      <c r="K1302" s="4" t="s">
        <v>16</v>
      </c>
      <c r="L1302" s="94" t="s">
        <v>7141</v>
      </c>
      <c r="M1302" s="85" t="s">
        <v>7587</v>
      </c>
      <c r="N1302" s="85" t="s">
        <v>7586</v>
      </c>
      <c r="O1302" s="4" t="b">
        <f t="shared" si="1880"/>
        <v>1</v>
      </c>
      <c r="P1302" s="4" t="b">
        <f t="shared" si="1881"/>
        <v>1</v>
      </c>
      <c r="Q1302" s="4" t="b">
        <f t="shared" si="1882"/>
        <v>1</v>
      </c>
      <c r="R1302" s="4" t="b">
        <f t="shared" si="1883"/>
        <v>1</v>
      </c>
      <c r="S1302" s="4" t="b">
        <f t="shared" si="1884"/>
        <v>1</v>
      </c>
      <c r="T1302" s="4" t="b">
        <f t="shared" si="1885"/>
        <v>1</v>
      </c>
      <c r="U1302" s="4" t="b">
        <f t="shared" si="1886"/>
        <v>1</v>
      </c>
      <c r="V1302" s="4" t="b">
        <f t="shared" si="1887"/>
        <v>1</v>
      </c>
      <c r="W1302" s="4" t="b">
        <f t="shared" si="1888"/>
        <v>1</v>
      </c>
      <c r="X1302" s="4" t="b">
        <f t="shared" si="1889"/>
        <v>1</v>
      </c>
      <c r="Y1302" s="4" t="b">
        <f t="shared" si="1890"/>
        <v>1</v>
      </c>
      <c r="Z1302" s="4" t="b">
        <f t="shared" si="1891"/>
        <v>0</v>
      </c>
      <c r="AA1302" s="4" t="b">
        <f t="shared" si="1892"/>
        <v>1</v>
      </c>
      <c r="AB1302" s="4" t="b">
        <f t="shared" si="1893"/>
        <v>1</v>
      </c>
      <c r="AC1302" s="4" t="b">
        <f t="shared" si="1894"/>
        <v>0</v>
      </c>
      <c r="AD1302" s="4" t="b">
        <f t="shared" si="1895"/>
        <v>0</v>
      </c>
      <c r="AE1302" s="4" t="b">
        <f t="shared" si="1896"/>
        <v>0</v>
      </c>
      <c r="AF1302" s="4" t="b">
        <f t="shared" si="1897"/>
        <v>0</v>
      </c>
      <c r="AG1302" s="4" t="b">
        <f t="shared" si="1898"/>
        <v>1</v>
      </c>
      <c r="AH1302" s="4" t="b">
        <f t="shared" si="1899"/>
        <v>1</v>
      </c>
      <c r="AI1302" s="4" t="b">
        <f t="shared" si="1900"/>
        <v>1</v>
      </c>
      <c r="AJ1302" s="4" t="b">
        <f t="shared" si="1901"/>
        <v>0</v>
      </c>
      <c r="AK1302" s="4" t="b">
        <f t="shared" si="1902"/>
        <v>0</v>
      </c>
      <c r="AL1302" s="4" t="b">
        <f t="shared" si="1903"/>
        <v>1</v>
      </c>
      <c r="AM1302" s="4" t="b">
        <f t="shared" si="1904"/>
        <v>1</v>
      </c>
      <c r="AN1302" s="4" t="b">
        <f t="shared" si="1905"/>
        <v>0</v>
      </c>
      <c r="AO1302" s="4" t="b">
        <f t="shared" si="1906"/>
        <v>0</v>
      </c>
      <c r="AP1302" s="4" t="b">
        <f t="shared" si="1907"/>
        <v>0</v>
      </c>
      <c r="AQ1302" s="4" t="b">
        <f t="shared" si="1908"/>
        <v>0</v>
      </c>
      <c r="AR1302" s="4" t="b">
        <f t="shared" si="1909"/>
        <v>0</v>
      </c>
      <c r="AS1302" s="4" t="b">
        <f t="shared" si="1910"/>
        <v>0</v>
      </c>
      <c r="AT1302" s="4" t="b">
        <f t="shared" si="1911"/>
        <v>0</v>
      </c>
      <c r="AU1302" s="4" t="b">
        <f t="shared" si="1912"/>
        <v>0</v>
      </c>
      <c r="AV1302" s="4" t="b">
        <f t="shared" si="1913"/>
        <v>1</v>
      </c>
      <c r="AW1302" s="4" t="b">
        <f t="shared" si="1914"/>
        <v>1</v>
      </c>
      <c r="AX1302" s="4" t="b">
        <f t="shared" si="1915"/>
        <v>0</v>
      </c>
      <c r="AY1302" s="4" t="b">
        <f t="shared" si="1916"/>
        <v>0</v>
      </c>
      <c r="AZ1302" s="4" t="b">
        <f t="shared" si="1917"/>
        <v>0</v>
      </c>
      <c r="BA1302" s="4" t="b">
        <f t="shared" si="1918"/>
        <v>1</v>
      </c>
      <c r="BB1302" s="4" t="b">
        <f t="shared" si="1919"/>
        <v>0</v>
      </c>
      <c r="BC1302" s="4" t="b">
        <f t="shared" si="1920"/>
        <v>0</v>
      </c>
      <c r="BD1302" s="4" t="b">
        <f t="shared" si="1921"/>
        <v>1</v>
      </c>
      <c r="BE1302" s="4" t="b">
        <f t="shared" si="1922"/>
        <v>1</v>
      </c>
      <c r="BF1302" s="4" t="b">
        <f t="shared" si="1923"/>
        <v>0</v>
      </c>
      <c r="BG1302" s="4" t="b">
        <f t="shared" si="1924"/>
        <v>0</v>
      </c>
      <c r="BH1302" s="4" t="b">
        <f t="shared" si="1925"/>
        <v>1</v>
      </c>
      <c r="BI1302" s="4" t="b">
        <f t="shared" si="1926"/>
        <v>0</v>
      </c>
      <c r="BJ1302" s="4" t="b">
        <f t="shared" si="1927"/>
        <v>0</v>
      </c>
      <c r="BK1302" s="4" t="b">
        <f t="shared" si="1928"/>
        <v>0</v>
      </c>
      <c r="BL1302" s="4" t="b">
        <f t="shared" si="1929"/>
        <v>1</v>
      </c>
      <c r="BM1302" s="4" t="b">
        <f t="shared" si="1930"/>
        <v>0</v>
      </c>
      <c r="BN1302" s="4" t="b">
        <f t="shared" si="1931"/>
        <v>1</v>
      </c>
      <c r="BO1302" s="4" t="b">
        <f t="shared" si="1932"/>
        <v>1</v>
      </c>
      <c r="BP1302" s="4" t="b">
        <f t="shared" si="1933"/>
        <v>1</v>
      </c>
      <c r="BQ1302" s="4" t="b">
        <f t="shared" si="1934"/>
        <v>0</v>
      </c>
      <c r="BR1302" s="4" t="b">
        <f t="shared" si="1935"/>
        <v>0</v>
      </c>
      <c r="BS1302" s="4" t="b">
        <f t="shared" si="1936"/>
        <v>1</v>
      </c>
      <c r="BT1302" s="4" t="b">
        <f t="shared" si="1937"/>
        <v>0</v>
      </c>
      <c r="BU1302" s="4" t="b">
        <f t="shared" si="1938"/>
        <v>0</v>
      </c>
      <c r="BV1302" s="4" t="b">
        <f t="shared" si="1939"/>
        <v>1</v>
      </c>
      <c r="BW1302" s="4" t="b">
        <f t="shared" si="1940"/>
        <v>0</v>
      </c>
      <c r="BX1302" s="4" t="b">
        <f t="shared" si="1941"/>
        <v>0</v>
      </c>
      <c r="BY1302" s="4" t="b">
        <f t="shared" si="1942"/>
        <v>1</v>
      </c>
      <c r="BZ1302" s="4" t="b">
        <f t="shared" si="1943"/>
        <v>1</v>
      </c>
      <c r="CA1302" s="4" t="b">
        <f t="shared" si="1944"/>
        <v>1</v>
      </c>
      <c r="CB1302" s="4" t="b">
        <f t="shared" si="1945"/>
        <v>1</v>
      </c>
      <c r="CC1302" s="4" t="b">
        <f t="shared" si="1946"/>
        <v>0</v>
      </c>
      <c r="CD1302" s="4" t="b">
        <f t="shared" si="1947"/>
        <v>1</v>
      </c>
      <c r="CE1302" s="4" t="b">
        <f t="shared" si="1948"/>
        <v>1</v>
      </c>
      <c r="CF1302" s="4" t="b">
        <f t="shared" si="1949"/>
        <v>0</v>
      </c>
      <c r="CG1302" s="4" t="b">
        <f t="shared" si="1950"/>
        <v>1</v>
      </c>
      <c r="CH1302" s="4" t="b">
        <f t="shared" si="1951"/>
        <v>1</v>
      </c>
      <c r="CI1302" s="4" t="b">
        <f t="shared" si="1952"/>
        <v>0</v>
      </c>
      <c r="CJ1302" s="4" t="b">
        <f t="shared" si="1953"/>
        <v>0</v>
      </c>
      <c r="CK1302" s="4" t="b">
        <f t="shared" si="1954"/>
        <v>1</v>
      </c>
      <c r="CL1302" s="4" t="b">
        <f t="shared" si="1955"/>
        <v>0</v>
      </c>
      <c r="CM1302" s="4" t="b">
        <f t="shared" si="1956"/>
        <v>0</v>
      </c>
      <c r="CN1302" s="4" t="b">
        <f t="shared" si="1957"/>
        <v>0</v>
      </c>
      <c r="CO1302" s="4" t="b">
        <f t="shared" si="1958"/>
        <v>1</v>
      </c>
      <c r="CP1302" s="4" t="b">
        <f t="shared" si="1959"/>
        <v>0</v>
      </c>
      <c r="CQ1302" s="4" t="b">
        <f t="shared" si="1960"/>
        <v>0</v>
      </c>
      <c r="CR1302" s="4" t="b">
        <f t="shared" si="1961"/>
        <v>1</v>
      </c>
      <c r="CS1302" s="4" t="b">
        <f t="shared" si="1962"/>
        <v>1</v>
      </c>
      <c r="CT1302" s="4" t="b">
        <f t="shared" si="1963"/>
        <v>0</v>
      </c>
      <c r="CU1302" s="4" t="b">
        <f t="shared" si="1964"/>
        <v>0</v>
      </c>
      <c r="CV1302" s="4" t="b">
        <f t="shared" si="1965"/>
        <v>0</v>
      </c>
      <c r="CW1302" s="4" t="b">
        <f t="shared" si="1966"/>
        <v>1</v>
      </c>
      <c r="CX1302" s="4" t="b">
        <f t="shared" si="1967"/>
        <v>0</v>
      </c>
      <c r="CY1302" s="4" t="b">
        <f t="shared" si="1968"/>
        <v>0</v>
      </c>
      <c r="CZ1302" s="4" t="b">
        <f t="shared" si="1969"/>
        <v>1</v>
      </c>
      <c r="DA1302" s="4" t="b">
        <f t="shared" si="1970"/>
        <v>0</v>
      </c>
      <c r="DB1302" s="4" t="b">
        <f t="shared" si="1971"/>
        <v>0</v>
      </c>
      <c r="DC1302" s="4" t="b">
        <f t="shared" si="1972"/>
        <v>0</v>
      </c>
      <c r="DD1302" s="4" t="b">
        <f t="shared" si="1973"/>
        <v>1</v>
      </c>
    </row>
    <row r="1303" spans="1:108">
      <c r="A1303" t="s">
        <v>3222</v>
      </c>
      <c r="C1303" t="s">
        <v>3221</v>
      </c>
      <c r="E1303" s="4" t="s">
        <v>6101</v>
      </c>
      <c r="F1303" t="s">
        <v>6097</v>
      </c>
      <c r="G1303" t="s">
        <v>3097</v>
      </c>
      <c r="H1303" t="s">
        <v>7444</v>
      </c>
      <c r="I1303" t="s">
        <v>7417</v>
      </c>
      <c r="J1303" t="s">
        <v>209</v>
      </c>
      <c r="K1303" t="s">
        <v>16</v>
      </c>
      <c r="L1303" t="s">
        <v>7142</v>
      </c>
      <c r="M1303" t="s">
        <v>6079</v>
      </c>
      <c r="N1303" t="s">
        <v>3223</v>
      </c>
      <c r="O1303" t="b">
        <f t="shared" si="1880"/>
        <v>1</v>
      </c>
      <c r="P1303" t="b">
        <f t="shared" si="1881"/>
        <v>1</v>
      </c>
      <c r="Q1303" t="b">
        <f t="shared" si="1882"/>
        <v>1</v>
      </c>
      <c r="R1303" t="b">
        <f t="shared" si="1883"/>
        <v>0</v>
      </c>
      <c r="S1303" t="b">
        <f t="shared" si="1884"/>
        <v>1</v>
      </c>
      <c r="T1303" t="b">
        <f t="shared" si="1885"/>
        <v>0</v>
      </c>
      <c r="U1303" t="b">
        <f t="shared" si="1886"/>
        <v>1</v>
      </c>
      <c r="V1303" t="b">
        <f t="shared" si="1887"/>
        <v>1</v>
      </c>
      <c r="W1303" t="b">
        <f t="shared" si="1888"/>
        <v>0</v>
      </c>
      <c r="X1303" t="b">
        <f t="shared" si="1889"/>
        <v>0</v>
      </c>
      <c r="Y1303" t="b">
        <f t="shared" si="1890"/>
        <v>0</v>
      </c>
      <c r="Z1303" t="b">
        <f t="shared" si="1891"/>
        <v>0</v>
      </c>
      <c r="AA1303" t="b">
        <f t="shared" si="1892"/>
        <v>1</v>
      </c>
      <c r="AB1303" t="b">
        <f t="shared" si="1893"/>
        <v>0</v>
      </c>
      <c r="AC1303" t="b">
        <f t="shared" si="1894"/>
        <v>0</v>
      </c>
      <c r="AD1303" t="b">
        <f t="shared" si="1895"/>
        <v>0</v>
      </c>
      <c r="AE1303" t="b">
        <f t="shared" si="1896"/>
        <v>0</v>
      </c>
      <c r="AF1303" t="b">
        <f t="shared" si="1897"/>
        <v>0</v>
      </c>
      <c r="AG1303" t="b">
        <f t="shared" si="1898"/>
        <v>0</v>
      </c>
      <c r="AH1303" t="b">
        <f t="shared" si="1899"/>
        <v>0</v>
      </c>
      <c r="AI1303" t="b">
        <f t="shared" si="1900"/>
        <v>0</v>
      </c>
      <c r="AJ1303" t="b">
        <f t="shared" si="1901"/>
        <v>0</v>
      </c>
      <c r="AK1303" t="b">
        <f t="shared" si="1902"/>
        <v>0</v>
      </c>
      <c r="AL1303" t="b">
        <f t="shared" si="1903"/>
        <v>0</v>
      </c>
      <c r="AM1303" t="b">
        <f t="shared" si="1904"/>
        <v>0</v>
      </c>
      <c r="AN1303" t="b">
        <f t="shared" si="1905"/>
        <v>0</v>
      </c>
      <c r="AO1303" t="b">
        <f t="shared" si="1906"/>
        <v>0</v>
      </c>
      <c r="AP1303" t="b">
        <f t="shared" si="1907"/>
        <v>0</v>
      </c>
      <c r="AQ1303" t="b">
        <f t="shared" si="1908"/>
        <v>0</v>
      </c>
      <c r="AR1303" t="b">
        <f t="shared" si="1909"/>
        <v>0</v>
      </c>
      <c r="AS1303" t="b">
        <f t="shared" si="1910"/>
        <v>0</v>
      </c>
      <c r="AT1303" t="b">
        <f t="shared" si="1911"/>
        <v>0</v>
      </c>
      <c r="AU1303" t="b">
        <f t="shared" si="1912"/>
        <v>0</v>
      </c>
      <c r="AV1303" t="b">
        <f t="shared" si="1913"/>
        <v>0</v>
      </c>
      <c r="AW1303" t="b">
        <f t="shared" si="1914"/>
        <v>0</v>
      </c>
      <c r="AX1303" t="b">
        <f t="shared" si="1915"/>
        <v>0</v>
      </c>
      <c r="AY1303" t="b">
        <f t="shared" si="1916"/>
        <v>0</v>
      </c>
      <c r="AZ1303" t="b">
        <f t="shared" si="1917"/>
        <v>0</v>
      </c>
      <c r="BA1303" t="b">
        <f t="shared" si="1918"/>
        <v>0</v>
      </c>
      <c r="BB1303" t="b">
        <f t="shared" si="1919"/>
        <v>0</v>
      </c>
      <c r="BC1303" t="b">
        <f t="shared" si="1920"/>
        <v>0</v>
      </c>
      <c r="BD1303" t="b">
        <f t="shared" si="1921"/>
        <v>0</v>
      </c>
      <c r="BE1303" t="b">
        <f t="shared" si="1922"/>
        <v>0</v>
      </c>
      <c r="BF1303" t="b">
        <f t="shared" si="1923"/>
        <v>0</v>
      </c>
      <c r="BG1303" t="b">
        <f t="shared" si="1924"/>
        <v>0</v>
      </c>
      <c r="BH1303" t="b">
        <f t="shared" si="1925"/>
        <v>0</v>
      </c>
      <c r="BI1303" t="b">
        <f t="shared" si="1926"/>
        <v>0</v>
      </c>
      <c r="BJ1303" t="b">
        <f t="shared" si="1927"/>
        <v>0</v>
      </c>
      <c r="BK1303" t="b">
        <f t="shared" si="1928"/>
        <v>0</v>
      </c>
      <c r="BL1303" t="b">
        <f t="shared" si="1929"/>
        <v>0</v>
      </c>
      <c r="BM1303" t="b">
        <f t="shared" si="1930"/>
        <v>0</v>
      </c>
      <c r="BN1303" t="b">
        <f t="shared" si="1931"/>
        <v>0</v>
      </c>
      <c r="BO1303" t="b">
        <f t="shared" si="1932"/>
        <v>1</v>
      </c>
      <c r="BP1303" t="b">
        <f t="shared" si="1933"/>
        <v>0</v>
      </c>
      <c r="BQ1303" t="b">
        <f t="shared" si="1934"/>
        <v>1</v>
      </c>
      <c r="BR1303" t="b">
        <f t="shared" si="1935"/>
        <v>0</v>
      </c>
      <c r="BS1303" t="b">
        <f t="shared" si="1936"/>
        <v>0</v>
      </c>
      <c r="BT1303" t="b">
        <f t="shared" si="1937"/>
        <v>0</v>
      </c>
      <c r="BU1303" t="b">
        <f t="shared" si="1938"/>
        <v>0</v>
      </c>
      <c r="BV1303" t="b">
        <f t="shared" si="1939"/>
        <v>1</v>
      </c>
      <c r="BW1303" t="b">
        <f t="shared" si="1940"/>
        <v>0</v>
      </c>
      <c r="BX1303" t="b">
        <f t="shared" si="1941"/>
        <v>0</v>
      </c>
      <c r="BY1303" t="b">
        <f t="shared" si="1942"/>
        <v>0</v>
      </c>
      <c r="BZ1303" t="b">
        <f t="shared" si="1943"/>
        <v>0</v>
      </c>
      <c r="CA1303" t="b">
        <f t="shared" si="1944"/>
        <v>0</v>
      </c>
      <c r="CB1303" t="b">
        <f t="shared" si="1945"/>
        <v>0</v>
      </c>
      <c r="CC1303" t="b">
        <f t="shared" si="1946"/>
        <v>0</v>
      </c>
      <c r="CD1303" t="b">
        <f t="shared" si="1947"/>
        <v>0</v>
      </c>
      <c r="CE1303" t="b">
        <f t="shared" si="1948"/>
        <v>0</v>
      </c>
      <c r="CF1303" t="b">
        <f t="shared" si="1949"/>
        <v>0</v>
      </c>
      <c r="CG1303" t="b">
        <f t="shared" si="1950"/>
        <v>0</v>
      </c>
      <c r="CH1303" t="b">
        <f t="shared" si="1951"/>
        <v>0</v>
      </c>
      <c r="CI1303" t="b">
        <f t="shared" si="1952"/>
        <v>0</v>
      </c>
      <c r="CJ1303" t="b">
        <f t="shared" si="1953"/>
        <v>0</v>
      </c>
      <c r="CK1303" t="b">
        <f t="shared" si="1954"/>
        <v>0</v>
      </c>
      <c r="CL1303" t="b">
        <f t="shared" si="1955"/>
        <v>0</v>
      </c>
      <c r="CM1303" t="b">
        <f t="shared" si="1956"/>
        <v>0</v>
      </c>
      <c r="CN1303" t="b">
        <f t="shared" si="1957"/>
        <v>0</v>
      </c>
      <c r="CO1303" t="b">
        <f t="shared" si="1958"/>
        <v>0</v>
      </c>
      <c r="CP1303" t="b">
        <f t="shared" si="1959"/>
        <v>0</v>
      </c>
      <c r="CQ1303" t="b">
        <f t="shared" si="1960"/>
        <v>0</v>
      </c>
      <c r="CR1303" t="b">
        <f t="shared" si="1961"/>
        <v>0</v>
      </c>
      <c r="CS1303" t="b">
        <f t="shared" si="1962"/>
        <v>0</v>
      </c>
      <c r="CT1303" t="b">
        <f t="shared" si="1963"/>
        <v>0</v>
      </c>
      <c r="CU1303" t="b">
        <f t="shared" si="1964"/>
        <v>0</v>
      </c>
      <c r="CV1303" t="b">
        <f t="shared" si="1965"/>
        <v>0</v>
      </c>
      <c r="CW1303" t="b">
        <f t="shared" si="1966"/>
        <v>0</v>
      </c>
      <c r="CX1303" t="b">
        <f t="shared" si="1967"/>
        <v>0</v>
      </c>
      <c r="CY1303" t="b">
        <f t="shared" si="1968"/>
        <v>0</v>
      </c>
      <c r="CZ1303" t="b">
        <f t="shared" si="1969"/>
        <v>0</v>
      </c>
      <c r="DA1303" t="b">
        <f t="shared" si="1970"/>
        <v>0</v>
      </c>
      <c r="DB1303" t="b">
        <f t="shared" si="1971"/>
        <v>0</v>
      </c>
      <c r="DC1303" t="b">
        <f t="shared" si="1972"/>
        <v>0</v>
      </c>
      <c r="DD1303" t="b">
        <f t="shared" si="1973"/>
        <v>0</v>
      </c>
    </row>
    <row r="1304" spans="1:108">
      <c r="A1304" t="s">
        <v>3224</v>
      </c>
      <c r="C1304" t="s">
        <v>3221</v>
      </c>
      <c r="E1304" s="4" t="s">
        <v>6101</v>
      </c>
      <c r="F1304" t="s">
        <v>6097</v>
      </c>
      <c r="G1304" t="s">
        <v>3097</v>
      </c>
      <c r="H1304" t="s">
        <v>7444</v>
      </c>
      <c r="I1304" t="s">
        <v>7417</v>
      </c>
      <c r="J1304" t="s">
        <v>209</v>
      </c>
      <c r="K1304" t="s">
        <v>16</v>
      </c>
      <c r="L1304" t="s">
        <v>7143</v>
      </c>
      <c r="M1304" t="s">
        <v>6079</v>
      </c>
      <c r="N1304" t="s">
        <v>3225</v>
      </c>
      <c r="O1304" t="b">
        <f t="shared" si="1880"/>
        <v>1</v>
      </c>
      <c r="P1304" t="b">
        <f t="shared" si="1881"/>
        <v>1</v>
      </c>
      <c r="Q1304" t="b">
        <f t="shared" si="1882"/>
        <v>0</v>
      </c>
      <c r="R1304" t="b">
        <f t="shared" si="1883"/>
        <v>0</v>
      </c>
      <c r="S1304" t="b">
        <f t="shared" si="1884"/>
        <v>1</v>
      </c>
      <c r="T1304" t="b">
        <f t="shared" si="1885"/>
        <v>0</v>
      </c>
      <c r="U1304" t="b">
        <f t="shared" si="1886"/>
        <v>0</v>
      </c>
      <c r="V1304" t="b">
        <f t="shared" si="1887"/>
        <v>1</v>
      </c>
      <c r="W1304" t="b">
        <f t="shared" si="1888"/>
        <v>1</v>
      </c>
      <c r="X1304" t="b">
        <f t="shared" si="1889"/>
        <v>0</v>
      </c>
      <c r="Y1304" t="b">
        <f t="shared" si="1890"/>
        <v>0</v>
      </c>
      <c r="Z1304" t="b">
        <f t="shared" si="1891"/>
        <v>0</v>
      </c>
      <c r="AA1304" t="b">
        <f t="shared" si="1892"/>
        <v>1</v>
      </c>
      <c r="AB1304" t="b">
        <f t="shared" si="1893"/>
        <v>1</v>
      </c>
      <c r="AC1304" t="b">
        <f t="shared" si="1894"/>
        <v>0</v>
      </c>
      <c r="AD1304" t="b">
        <f t="shared" si="1895"/>
        <v>0</v>
      </c>
      <c r="AE1304" t="b">
        <f t="shared" si="1896"/>
        <v>0</v>
      </c>
      <c r="AF1304" t="b">
        <f t="shared" si="1897"/>
        <v>0</v>
      </c>
      <c r="AG1304" t="b">
        <f t="shared" si="1898"/>
        <v>0</v>
      </c>
      <c r="AH1304" t="b">
        <f t="shared" si="1899"/>
        <v>0</v>
      </c>
      <c r="AI1304" t="b">
        <f t="shared" si="1900"/>
        <v>0</v>
      </c>
      <c r="AJ1304" t="b">
        <f t="shared" si="1901"/>
        <v>0</v>
      </c>
      <c r="AK1304" t="b">
        <f t="shared" si="1902"/>
        <v>0</v>
      </c>
      <c r="AL1304" t="b">
        <f t="shared" si="1903"/>
        <v>0</v>
      </c>
      <c r="AM1304" t="b">
        <f t="shared" si="1904"/>
        <v>0</v>
      </c>
      <c r="AN1304" t="b">
        <f t="shared" si="1905"/>
        <v>0</v>
      </c>
      <c r="AO1304" t="b">
        <f t="shared" si="1906"/>
        <v>0</v>
      </c>
      <c r="AP1304" t="b">
        <f t="shared" si="1907"/>
        <v>0</v>
      </c>
      <c r="AQ1304" t="b">
        <f t="shared" si="1908"/>
        <v>0</v>
      </c>
      <c r="AR1304" t="b">
        <f t="shared" si="1909"/>
        <v>0</v>
      </c>
      <c r="AS1304" t="b">
        <f t="shared" si="1910"/>
        <v>0</v>
      </c>
      <c r="AT1304" t="b">
        <f t="shared" si="1911"/>
        <v>0</v>
      </c>
      <c r="AU1304" t="b">
        <f t="shared" si="1912"/>
        <v>0</v>
      </c>
      <c r="AV1304" t="b">
        <f t="shared" si="1913"/>
        <v>0</v>
      </c>
      <c r="AW1304" t="b">
        <f t="shared" si="1914"/>
        <v>0</v>
      </c>
      <c r="AX1304" t="b">
        <f t="shared" si="1915"/>
        <v>0</v>
      </c>
      <c r="AY1304" t="b">
        <f t="shared" si="1916"/>
        <v>0</v>
      </c>
      <c r="AZ1304" t="b">
        <f t="shared" si="1917"/>
        <v>0</v>
      </c>
      <c r="BA1304" t="b">
        <f t="shared" si="1918"/>
        <v>1</v>
      </c>
      <c r="BB1304" t="b">
        <f t="shared" si="1919"/>
        <v>0</v>
      </c>
      <c r="BC1304" t="b">
        <f t="shared" si="1920"/>
        <v>0</v>
      </c>
      <c r="BD1304" t="b">
        <f t="shared" si="1921"/>
        <v>0</v>
      </c>
      <c r="BE1304" t="b">
        <f t="shared" si="1922"/>
        <v>0</v>
      </c>
      <c r="BF1304" t="b">
        <f t="shared" si="1923"/>
        <v>0</v>
      </c>
      <c r="BG1304" t="b">
        <f t="shared" si="1924"/>
        <v>0</v>
      </c>
      <c r="BH1304" t="b">
        <f t="shared" si="1925"/>
        <v>0</v>
      </c>
      <c r="BI1304" t="b">
        <f t="shared" si="1926"/>
        <v>0</v>
      </c>
      <c r="BJ1304" t="b">
        <f t="shared" si="1927"/>
        <v>0</v>
      </c>
      <c r="BK1304" t="b">
        <f t="shared" si="1928"/>
        <v>0</v>
      </c>
      <c r="BL1304" t="b">
        <f t="shared" si="1929"/>
        <v>1</v>
      </c>
      <c r="BM1304" t="b">
        <f t="shared" si="1930"/>
        <v>0</v>
      </c>
      <c r="BN1304" t="b">
        <f t="shared" si="1931"/>
        <v>0</v>
      </c>
      <c r="BO1304" t="b">
        <f t="shared" si="1932"/>
        <v>1</v>
      </c>
      <c r="BP1304" t="b">
        <f t="shared" si="1933"/>
        <v>0</v>
      </c>
      <c r="BQ1304" t="b">
        <f t="shared" si="1934"/>
        <v>0</v>
      </c>
      <c r="BR1304" t="b">
        <f t="shared" si="1935"/>
        <v>0</v>
      </c>
      <c r="BS1304" t="b">
        <f t="shared" si="1936"/>
        <v>0</v>
      </c>
      <c r="BT1304" t="b">
        <f t="shared" si="1937"/>
        <v>0</v>
      </c>
      <c r="BU1304" t="b">
        <f t="shared" si="1938"/>
        <v>0</v>
      </c>
      <c r="BV1304" t="b">
        <f t="shared" si="1939"/>
        <v>0</v>
      </c>
      <c r="BW1304" t="b">
        <f t="shared" si="1940"/>
        <v>0</v>
      </c>
      <c r="BX1304" t="b">
        <f t="shared" si="1941"/>
        <v>0</v>
      </c>
      <c r="BY1304" t="b">
        <f t="shared" si="1942"/>
        <v>0</v>
      </c>
      <c r="BZ1304" t="b">
        <f t="shared" si="1943"/>
        <v>0</v>
      </c>
      <c r="CA1304" t="b">
        <f t="shared" si="1944"/>
        <v>0</v>
      </c>
      <c r="CB1304" t="b">
        <f t="shared" si="1945"/>
        <v>0</v>
      </c>
      <c r="CC1304" t="b">
        <f t="shared" si="1946"/>
        <v>0</v>
      </c>
      <c r="CD1304" t="b">
        <f t="shared" si="1947"/>
        <v>0</v>
      </c>
      <c r="CE1304" t="b">
        <f t="shared" si="1948"/>
        <v>0</v>
      </c>
      <c r="CF1304" t="b">
        <f t="shared" si="1949"/>
        <v>0</v>
      </c>
      <c r="CG1304" t="b">
        <f t="shared" si="1950"/>
        <v>0</v>
      </c>
      <c r="CH1304" t="b">
        <f t="shared" si="1951"/>
        <v>0</v>
      </c>
      <c r="CI1304" t="b">
        <f t="shared" si="1952"/>
        <v>0</v>
      </c>
      <c r="CJ1304" t="b">
        <f t="shared" si="1953"/>
        <v>0</v>
      </c>
      <c r="CK1304" t="b">
        <f t="shared" si="1954"/>
        <v>0</v>
      </c>
      <c r="CL1304" t="b">
        <f t="shared" si="1955"/>
        <v>0</v>
      </c>
      <c r="CM1304" t="b">
        <f t="shared" si="1956"/>
        <v>0</v>
      </c>
      <c r="CN1304" t="b">
        <f t="shared" si="1957"/>
        <v>0</v>
      </c>
      <c r="CO1304" t="b">
        <f t="shared" si="1958"/>
        <v>0</v>
      </c>
      <c r="CP1304" t="b">
        <f t="shared" si="1959"/>
        <v>0</v>
      </c>
      <c r="CQ1304" t="b">
        <f t="shared" si="1960"/>
        <v>0</v>
      </c>
      <c r="CR1304" t="b">
        <f t="shared" si="1961"/>
        <v>0</v>
      </c>
      <c r="CS1304" t="b">
        <f t="shared" si="1962"/>
        <v>0</v>
      </c>
      <c r="CT1304" t="b">
        <f t="shared" si="1963"/>
        <v>0</v>
      </c>
      <c r="CU1304" t="b">
        <f t="shared" si="1964"/>
        <v>0</v>
      </c>
      <c r="CV1304" t="b">
        <f t="shared" si="1965"/>
        <v>0</v>
      </c>
      <c r="CW1304" t="b">
        <f t="shared" si="1966"/>
        <v>0</v>
      </c>
      <c r="CX1304" t="b">
        <f t="shared" si="1967"/>
        <v>0</v>
      </c>
      <c r="CY1304" t="b">
        <f t="shared" si="1968"/>
        <v>0</v>
      </c>
      <c r="CZ1304" t="b">
        <f t="shared" si="1969"/>
        <v>0</v>
      </c>
      <c r="DA1304" t="b">
        <f t="shared" si="1970"/>
        <v>0</v>
      </c>
      <c r="DB1304" t="b">
        <f t="shared" si="1971"/>
        <v>0</v>
      </c>
      <c r="DC1304" t="b">
        <f t="shared" si="1972"/>
        <v>0</v>
      </c>
      <c r="DD1304" t="b">
        <f t="shared" si="1973"/>
        <v>0</v>
      </c>
    </row>
    <row r="1305" spans="1:108">
      <c r="A1305" t="s">
        <v>3226</v>
      </c>
      <c r="C1305" t="s">
        <v>3221</v>
      </c>
      <c r="E1305" s="4" t="s">
        <v>6101</v>
      </c>
      <c r="F1305" t="s">
        <v>6097</v>
      </c>
      <c r="G1305" t="s">
        <v>3097</v>
      </c>
      <c r="H1305" t="s">
        <v>7444</v>
      </c>
      <c r="I1305" t="s">
        <v>7417</v>
      </c>
      <c r="J1305" t="s">
        <v>124</v>
      </c>
      <c r="K1305" t="s">
        <v>16</v>
      </c>
      <c r="L1305" t="s">
        <v>7638</v>
      </c>
      <c r="M1305" t="s">
        <v>345</v>
      </c>
      <c r="N1305" t="s">
        <v>7637</v>
      </c>
      <c r="O1305" t="b">
        <f t="shared" si="1880"/>
        <v>1</v>
      </c>
      <c r="P1305" t="b">
        <f t="shared" si="1881"/>
        <v>1</v>
      </c>
      <c r="Q1305" t="b">
        <f t="shared" si="1882"/>
        <v>0</v>
      </c>
      <c r="R1305" t="b">
        <f t="shared" si="1883"/>
        <v>0</v>
      </c>
      <c r="S1305" t="b">
        <f t="shared" si="1884"/>
        <v>1</v>
      </c>
      <c r="T1305" t="b">
        <f t="shared" si="1885"/>
        <v>1</v>
      </c>
      <c r="U1305" t="b">
        <f t="shared" si="1886"/>
        <v>0</v>
      </c>
      <c r="V1305" t="b">
        <f t="shared" si="1887"/>
        <v>0</v>
      </c>
      <c r="W1305" t="b">
        <f t="shared" si="1888"/>
        <v>1</v>
      </c>
      <c r="X1305" t="b">
        <f t="shared" si="1889"/>
        <v>0</v>
      </c>
      <c r="Y1305" t="b">
        <f t="shared" si="1890"/>
        <v>0</v>
      </c>
      <c r="Z1305" t="b">
        <f t="shared" si="1891"/>
        <v>0</v>
      </c>
      <c r="AA1305" t="b">
        <f t="shared" si="1892"/>
        <v>0</v>
      </c>
      <c r="AB1305" t="b">
        <f t="shared" si="1893"/>
        <v>1</v>
      </c>
      <c r="AC1305" t="b">
        <f t="shared" si="1894"/>
        <v>0</v>
      </c>
      <c r="AD1305" t="b">
        <f t="shared" si="1895"/>
        <v>0</v>
      </c>
      <c r="AE1305" t="b">
        <f t="shared" si="1896"/>
        <v>0</v>
      </c>
      <c r="AF1305" t="b">
        <f t="shared" si="1897"/>
        <v>0</v>
      </c>
      <c r="AG1305" t="b">
        <f t="shared" si="1898"/>
        <v>0</v>
      </c>
      <c r="AH1305" t="b">
        <f t="shared" si="1899"/>
        <v>0</v>
      </c>
      <c r="AI1305" t="b">
        <f t="shared" si="1900"/>
        <v>0</v>
      </c>
      <c r="AJ1305" t="b">
        <f t="shared" si="1901"/>
        <v>0</v>
      </c>
      <c r="AK1305" t="b">
        <f t="shared" si="1902"/>
        <v>0</v>
      </c>
      <c r="AL1305" t="b">
        <f t="shared" si="1903"/>
        <v>0</v>
      </c>
      <c r="AM1305" t="b">
        <f t="shared" si="1904"/>
        <v>0</v>
      </c>
      <c r="AN1305" t="b">
        <f t="shared" si="1905"/>
        <v>0</v>
      </c>
      <c r="AO1305" t="b">
        <f t="shared" si="1906"/>
        <v>0</v>
      </c>
      <c r="AP1305" t="b">
        <f t="shared" si="1907"/>
        <v>0</v>
      </c>
      <c r="AQ1305" t="b">
        <f t="shared" si="1908"/>
        <v>0</v>
      </c>
      <c r="AR1305" t="b">
        <f t="shared" si="1909"/>
        <v>0</v>
      </c>
      <c r="AS1305" t="b">
        <f t="shared" si="1910"/>
        <v>0</v>
      </c>
      <c r="AT1305" t="b">
        <f t="shared" si="1911"/>
        <v>0</v>
      </c>
      <c r="AU1305" t="b">
        <f t="shared" si="1912"/>
        <v>0</v>
      </c>
      <c r="AV1305" t="b">
        <f t="shared" si="1913"/>
        <v>0</v>
      </c>
      <c r="AW1305" t="b">
        <f t="shared" si="1914"/>
        <v>0</v>
      </c>
      <c r="AX1305" t="b">
        <f t="shared" si="1915"/>
        <v>0</v>
      </c>
      <c r="AY1305" t="b">
        <f t="shared" si="1916"/>
        <v>0</v>
      </c>
      <c r="AZ1305" t="b">
        <f t="shared" si="1917"/>
        <v>0</v>
      </c>
      <c r="BA1305" t="b">
        <f t="shared" si="1918"/>
        <v>1</v>
      </c>
      <c r="BB1305" t="b">
        <f t="shared" si="1919"/>
        <v>0</v>
      </c>
      <c r="BC1305" t="b">
        <f t="shared" si="1920"/>
        <v>0</v>
      </c>
      <c r="BD1305" t="b">
        <f t="shared" si="1921"/>
        <v>0</v>
      </c>
      <c r="BE1305" t="b">
        <f t="shared" si="1922"/>
        <v>0</v>
      </c>
      <c r="BF1305" t="b">
        <f t="shared" si="1923"/>
        <v>0</v>
      </c>
      <c r="BG1305" t="b">
        <f t="shared" si="1924"/>
        <v>0</v>
      </c>
      <c r="BH1305" t="b">
        <f t="shared" si="1925"/>
        <v>0</v>
      </c>
      <c r="BI1305" t="b">
        <f t="shared" si="1926"/>
        <v>0</v>
      </c>
      <c r="BJ1305" t="b">
        <f t="shared" si="1927"/>
        <v>0</v>
      </c>
      <c r="BK1305" t="b">
        <f t="shared" si="1928"/>
        <v>0</v>
      </c>
      <c r="BL1305" t="b">
        <f t="shared" si="1929"/>
        <v>1</v>
      </c>
      <c r="BM1305" t="b">
        <f t="shared" si="1930"/>
        <v>0</v>
      </c>
      <c r="BN1305" t="b">
        <f t="shared" si="1931"/>
        <v>0</v>
      </c>
      <c r="BO1305" t="b">
        <f t="shared" si="1932"/>
        <v>0</v>
      </c>
      <c r="BP1305" t="b">
        <f t="shared" si="1933"/>
        <v>1</v>
      </c>
      <c r="BQ1305" t="b">
        <f t="shared" si="1934"/>
        <v>1</v>
      </c>
      <c r="BR1305" t="b">
        <f t="shared" si="1935"/>
        <v>0</v>
      </c>
      <c r="BS1305" t="b">
        <f t="shared" si="1936"/>
        <v>0</v>
      </c>
      <c r="BT1305" t="b">
        <f t="shared" si="1937"/>
        <v>0</v>
      </c>
      <c r="BU1305" t="b">
        <f t="shared" si="1938"/>
        <v>0</v>
      </c>
      <c r="BV1305" t="b">
        <f t="shared" si="1939"/>
        <v>0</v>
      </c>
      <c r="BW1305" t="b">
        <f t="shared" si="1940"/>
        <v>0</v>
      </c>
      <c r="BX1305" t="b">
        <f t="shared" si="1941"/>
        <v>0</v>
      </c>
      <c r="BY1305" t="b">
        <f t="shared" si="1942"/>
        <v>0</v>
      </c>
      <c r="BZ1305" t="b">
        <f t="shared" si="1943"/>
        <v>0</v>
      </c>
      <c r="CA1305" t="b">
        <f t="shared" si="1944"/>
        <v>0</v>
      </c>
      <c r="CB1305" t="b">
        <f t="shared" si="1945"/>
        <v>0</v>
      </c>
      <c r="CC1305" t="b">
        <f t="shared" si="1946"/>
        <v>0</v>
      </c>
      <c r="CD1305" t="b">
        <f t="shared" si="1947"/>
        <v>0</v>
      </c>
      <c r="CE1305" t="b">
        <f t="shared" si="1948"/>
        <v>0</v>
      </c>
      <c r="CF1305" t="b">
        <f t="shared" si="1949"/>
        <v>0</v>
      </c>
      <c r="CG1305" t="b">
        <f t="shared" si="1950"/>
        <v>0</v>
      </c>
      <c r="CH1305" t="b">
        <f t="shared" si="1951"/>
        <v>0</v>
      </c>
      <c r="CI1305" t="b">
        <f t="shared" si="1952"/>
        <v>0</v>
      </c>
      <c r="CJ1305" t="b">
        <f t="shared" si="1953"/>
        <v>0</v>
      </c>
      <c r="CK1305" t="b">
        <f t="shared" si="1954"/>
        <v>0</v>
      </c>
      <c r="CL1305" t="b">
        <f t="shared" si="1955"/>
        <v>0</v>
      </c>
      <c r="CM1305" t="b">
        <f t="shared" si="1956"/>
        <v>0</v>
      </c>
      <c r="CN1305" t="b">
        <f t="shared" si="1957"/>
        <v>0</v>
      </c>
      <c r="CO1305" t="b">
        <f t="shared" si="1958"/>
        <v>0</v>
      </c>
      <c r="CP1305" t="b">
        <f t="shared" si="1959"/>
        <v>0</v>
      </c>
      <c r="CQ1305" t="b">
        <f t="shared" si="1960"/>
        <v>0</v>
      </c>
      <c r="CR1305" t="b">
        <f t="shared" si="1961"/>
        <v>0</v>
      </c>
      <c r="CS1305" t="b">
        <f t="shared" si="1962"/>
        <v>0</v>
      </c>
      <c r="CT1305" t="b">
        <f t="shared" si="1963"/>
        <v>0</v>
      </c>
      <c r="CU1305" t="b">
        <f t="shared" si="1964"/>
        <v>0</v>
      </c>
      <c r="CV1305" t="b">
        <f t="shared" si="1965"/>
        <v>0</v>
      </c>
      <c r="CW1305" t="b">
        <f t="shared" si="1966"/>
        <v>0</v>
      </c>
      <c r="CX1305" t="b">
        <f t="shared" si="1967"/>
        <v>0</v>
      </c>
      <c r="CY1305" t="b">
        <f t="shared" si="1968"/>
        <v>0</v>
      </c>
      <c r="CZ1305" t="b">
        <f t="shared" si="1969"/>
        <v>0</v>
      </c>
      <c r="DA1305" t="b">
        <f t="shared" si="1970"/>
        <v>0</v>
      </c>
      <c r="DB1305" t="b">
        <f t="shared" si="1971"/>
        <v>0</v>
      </c>
      <c r="DC1305" t="b">
        <f t="shared" si="1972"/>
        <v>0</v>
      </c>
      <c r="DD1305" t="b">
        <f t="shared" si="1973"/>
        <v>0</v>
      </c>
    </row>
    <row r="1306" spans="1:108">
      <c r="A1306" s="4" t="s">
        <v>3227</v>
      </c>
      <c r="C1306" t="s">
        <v>3221</v>
      </c>
      <c r="D1306" s="4"/>
      <c r="E1306" s="4" t="s">
        <v>6101</v>
      </c>
      <c r="F1306" t="s">
        <v>6097</v>
      </c>
      <c r="G1306" t="s">
        <v>3097</v>
      </c>
      <c r="H1306" t="s">
        <v>7444</v>
      </c>
      <c r="I1306" t="s">
        <v>7417</v>
      </c>
      <c r="J1306" s="4" t="s">
        <v>307</v>
      </c>
      <c r="K1306" s="4" t="s">
        <v>143</v>
      </c>
      <c r="L1306" s="4" t="s">
        <v>7144</v>
      </c>
      <c r="M1306" s="4" t="s">
        <v>2420</v>
      </c>
      <c r="N1306" s="4" t="s">
        <v>3228</v>
      </c>
      <c r="O1306" s="4" t="b">
        <f t="shared" si="1880"/>
        <v>1</v>
      </c>
      <c r="P1306" s="4" t="b">
        <f t="shared" si="1881"/>
        <v>1</v>
      </c>
      <c r="Q1306" s="4" t="b">
        <f t="shared" si="1882"/>
        <v>1</v>
      </c>
      <c r="R1306" s="4" t="b">
        <f t="shared" si="1883"/>
        <v>1</v>
      </c>
      <c r="S1306" s="4" t="b">
        <f t="shared" si="1884"/>
        <v>1</v>
      </c>
      <c r="T1306" s="4" t="b">
        <f t="shared" si="1885"/>
        <v>0</v>
      </c>
      <c r="U1306" s="4" t="b">
        <f t="shared" si="1886"/>
        <v>1</v>
      </c>
      <c r="V1306" s="4" t="b">
        <f t="shared" si="1887"/>
        <v>0</v>
      </c>
      <c r="W1306" s="4" t="b">
        <f t="shared" si="1888"/>
        <v>1</v>
      </c>
      <c r="X1306" s="4" t="b">
        <f t="shared" si="1889"/>
        <v>1</v>
      </c>
      <c r="Y1306" s="4" t="b">
        <f t="shared" si="1890"/>
        <v>1</v>
      </c>
      <c r="Z1306" s="4" t="b">
        <f t="shared" si="1891"/>
        <v>1</v>
      </c>
      <c r="AA1306" s="4" t="b">
        <f t="shared" si="1892"/>
        <v>0</v>
      </c>
      <c r="AB1306" s="4" t="b">
        <f t="shared" si="1893"/>
        <v>0</v>
      </c>
      <c r="AC1306" s="4" t="b">
        <f t="shared" si="1894"/>
        <v>0</v>
      </c>
      <c r="AD1306" s="4" t="b">
        <f t="shared" si="1895"/>
        <v>0</v>
      </c>
      <c r="AE1306" s="4" t="b">
        <f t="shared" si="1896"/>
        <v>0</v>
      </c>
      <c r="AF1306" s="4" t="b">
        <f t="shared" si="1897"/>
        <v>0</v>
      </c>
      <c r="AG1306" s="4" t="b">
        <f t="shared" si="1898"/>
        <v>0</v>
      </c>
      <c r="AH1306" s="4" t="b">
        <f t="shared" si="1899"/>
        <v>0</v>
      </c>
      <c r="AI1306" s="4" t="b">
        <f t="shared" si="1900"/>
        <v>1</v>
      </c>
      <c r="AJ1306" s="4" t="b">
        <f t="shared" si="1901"/>
        <v>0</v>
      </c>
      <c r="AK1306" s="4" t="b">
        <f t="shared" si="1902"/>
        <v>1</v>
      </c>
      <c r="AL1306" s="4" t="b">
        <f t="shared" si="1903"/>
        <v>0</v>
      </c>
      <c r="AM1306" s="4" t="b">
        <f t="shared" si="1904"/>
        <v>0</v>
      </c>
      <c r="AN1306" s="4" t="b">
        <f t="shared" si="1905"/>
        <v>0</v>
      </c>
      <c r="AO1306" s="4" t="b">
        <f t="shared" si="1906"/>
        <v>0</v>
      </c>
      <c r="AP1306" s="4" t="b">
        <f t="shared" si="1907"/>
        <v>0</v>
      </c>
      <c r="AQ1306" s="4" t="b">
        <f t="shared" si="1908"/>
        <v>0</v>
      </c>
      <c r="AR1306" s="4" t="b">
        <f t="shared" si="1909"/>
        <v>0</v>
      </c>
      <c r="AS1306" s="4" t="b">
        <f t="shared" si="1910"/>
        <v>0</v>
      </c>
      <c r="AT1306" s="4" t="b">
        <f t="shared" si="1911"/>
        <v>0</v>
      </c>
      <c r="AU1306" s="4" t="b">
        <f t="shared" si="1912"/>
        <v>0</v>
      </c>
      <c r="AV1306" s="4" t="b">
        <f t="shared" si="1913"/>
        <v>0</v>
      </c>
      <c r="AW1306" s="4" t="b">
        <f t="shared" si="1914"/>
        <v>0</v>
      </c>
      <c r="AX1306" s="4" t="b">
        <f t="shared" si="1915"/>
        <v>0</v>
      </c>
      <c r="AY1306" s="4" t="b">
        <f t="shared" si="1916"/>
        <v>0</v>
      </c>
      <c r="AZ1306" s="4" t="b">
        <f t="shared" si="1917"/>
        <v>0</v>
      </c>
      <c r="BA1306" s="4" t="b">
        <f t="shared" si="1918"/>
        <v>1</v>
      </c>
      <c r="BB1306" s="4" t="b">
        <f t="shared" si="1919"/>
        <v>0</v>
      </c>
      <c r="BC1306" s="4" t="b">
        <f t="shared" si="1920"/>
        <v>0</v>
      </c>
      <c r="BD1306" s="4" t="b">
        <f t="shared" si="1921"/>
        <v>0</v>
      </c>
      <c r="BE1306" s="4" t="b">
        <f t="shared" si="1922"/>
        <v>0</v>
      </c>
      <c r="BF1306" s="4" t="b">
        <f t="shared" si="1923"/>
        <v>0</v>
      </c>
      <c r="BG1306" s="4" t="b">
        <f t="shared" si="1924"/>
        <v>0</v>
      </c>
      <c r="BH1306" s="4" t="b">
        <f t="shared" si="1925"/>
        <v>0</v>
      </c>
      <c r="BI1306" s="4" t="b">
        <f t="shared" si="1926"/>
        <v>0</v>
      </c>
      <c r="BJ1306" s="4" t="b">
        <f t="shared" si="1927"/>
        <v>0</v>
      </c>
      <c r="BK1306" s="4" t="b">
        <f t="shared" si="1928"/>
        <v>0</v>
      </c>
      <c r="BL1306" s="4" t="b">
        <f t="shared" si="1929"/>
        <v>1</v>
      </c>
      <c r="BM1306" s="4" t="b">
        <f t="shared" si="1930"/>
        <v>0</v>
      </c>
      <c r="BN1306" s="4" t="b">
        <f t="shared" si="1931"/>
        <v>0</v>
      </c>
      <c r="BO1306" s="4" t="b">
        <f t="shared" si="1932"/>
        <v>0</v>
      </c>
      <c r="BP1306" s="4" t="b">
        <f t="shared" si="1933"/>
        <v>0</v>
      </c>
      <c r="BQ1306" s="4" t="b">
        <f t="shared" si="1934"/>
        <v>1</v>
      </c>
      <c r="BR1306" s="4" t="b">
        <f t="shared" si="1935"/>
        <v>0</v>
      </c>
      <c r="BS1306" s="4" t="b">
        <f t="shared" si="1936"/>
        <v>1</v>
      </c>
      <c r="BT1306" s="4" t="b">
        <f t="shared" si="1937"/>
        <v>0</v>
      </c>
      <c r="BU1306" s="4" t="b">
        <f t="shared" si="1938"/>
        <v>0</v>
      </c>
      <c r="BV1306" s="4" t="b">
        <f t="shared" si="1939"/>
        <v>1</v>
      </c>
      <c r="BW1306" s="4" t="b">
        <f t="shared" si="1940"/>
        <v>0</v>
      </c>
      <c r="BX1306" s="4" t="b">
        <f t="shared" si="1941"/>
        <v>0</v>
      </c>
      <c r="BY1306" s="4" t="b">
        <f t="shared" si="1942"/>
        <v>0</v>
      </c>
      <c r="BZ1306" s="4" t="b">
        <f t="shared" si="1943"/>
        <v>0</v>
      </c>
      <c r="CA1306" s="4" t="b">
        <f t="shared" si="1944"/>
        <v>0</v>
      </c>
      <c r="CB1306" s="4" t="b">
        <f t="shared" si="1945"/>
        <v>1</v>
      </c>
      <c r="CC1306" s="4" t="b">
        <f t="shared" si="1946"/>
        <v>0</v>
      </c>
      <c r="CD1306" s="4" t="b">
        <f t="shared" si="1947"/>
        <v>1</v>
      </c>
      <c r="CE1306" s="4" t="b">
        <f t="shared" si="1948"/>
        <v>0</v>
      </c>
      <c r="CF1306" s="4" t="b">
        <f t="shared" si="1949"/>
        <v>1</v>
      </c>
      <c r="CG1306" s="4" t="b">
        <f t="shared" si="1950"/>
        <v>1</v>
      </c>
      <c r="CH1306" s="4" t="b">
        <f t="shared" si="1951"/>
        <v>0</v>
      </c>
      <c r="CI1306" s="4" t="b">
        <f t="shared" si="1952"/>
        <v>0</v>
      </c>
      <c r="CJ1306" s="4" t="b">
        <f t="shared" si="1953"/>
        <v>0</v>
      </c>
      <c r="CK1306" s="4" t="b">
        <f t="shared" si="1954"/>
        <v>1</v>
      </c>
      <c r="CL1306" s="4" t="b">
        <f t="shared" si="1955"/>
        <v>0</v>
      </c>
      <c r="CM1306" s="4" t="b">
        <f t="shared" si="1956"/>
        <v>0</v>
      </c>
      <c r="CN1306" s="4" t="b">
        <f t="shared" si="1957"/>
        <v>0</v>
      </c>
      <c r="CO1306" s="4" t="b">
        <f t="shared" si="1958"/>
        <v>0</v>
      </c>
      <c r="CP1306" s="4" t="b">
        <f t="shared" si="1959"/>
        <v>0</v>
      </c>
      <c r="CQ1306" s="4" t="b">
        <f t="shared" si="1960"/>
        <v>1</v>
      </c>
      <c r="CR1306" s="4" t="b">
        <f t="shared" si="1961"/>
        <v>0</v>
      </c>
      <c r="CS1306" s="4" t="b">
        <f t="shared" si="1962"/>
        <v>0</v>
      </c>
      <c r="CT1306" s="4" t="b">
        <f t="shared" si="1963"/>
        <v>0</v>
      </c>
      <c r="CU1306" s="4" t="b">
        <f t="shared" si="1964"/>
        <v>0</v>
      </c>
      <c r="CV1306" s="4" t="b">
        <f t="shared" si="1965"/>
        <v>0</v>
      </c>
      <c r="CW1306" s="4" t="b">
        <f t="shared" si="1966"/>
        <v>0</v>
      </c>
      <c r="CX1306" s="4" t="b">
        <f t="shared" si="1967"/>
        <v>0</v>
      </c>
      <c r="CY1306" s="4" t="b">
        <f t="shared" si="1968"/>
        <v>1</v>
      </c>
      <c r="CZ1306" s="4" t="b">
        <f t="shared" si="1969"/>
        <v>0</v>
      </c>
      <c r="DA1306" s="4" t="b">
        <f t="shared" si="1970"/>
        <v>0</v>
      </c>
      <c r="DB1306" s="4" t="b">
        <f t="shared" si="1971"/>
        <v>0</v>
      </c>
      <c r="DC1306" s="4" t="b">
        <f t="shared" si="1972"/>
        <v>0</v>
      </c>
      <c r="DD1306" s="4" t="b">
        <f t="shared" si="1973"/>
        <v>0</v>
      </c>
    </row>
    <row r="1307" spans="1:108">
      <c r="A1307" t="s">
        <v>3187</v>
      </c>
      <c r="C1307" t="s">
        <v>3188</v>
      </c>
      <c r="E1307" t="s">
        <v>6102</v>
      </c>
      <c r="F1307" t="s">
        <v>6097</v>
      </c>
      <c r="G1307" t="s">
        <v>3097</v>
      </c>
      <c r="H1307" t="s">
        <v>7444</v>
      </c>
      <c r="I1307" t="s">
        <v>7417</v>
      </c>
      <c r="J1307" t="s">
        <v>150</v>
      </c>
      <c r="K1307" t="s">
        <v>143</v>
      </c>
      <c r="L1307" t="s">
        <v>7136</v>
      </c>
      <c r="M1307" t="s">
        <v>6079</v>
      </c>
      <c r="N1307" t="s">
        <v>3189</v>
      </c>
      <c r="O1307" t="b">
        <f t="shared" si="1880"/>
        <v>1</v>
      </c>
      <c r="P1307" t="b">
        <f t="shared" si="1881"/>
        <v>0</v>
      </c>
      <c r="Q1307" t="b">
        <f t="shared" si="1882"/>
        <v>1</v>
      </c>
      <c r="R1307" t="b">
        <f t="shared" si="1883"/>
        <v>0</v>
      </c>
      <c r="S1307" t="b">
        <f t="shared" si="1884"/>
        <v>0</v>
      </c>
      <c r="T1307" t="b">
        <f t="shared" si="1885"/>
        <v>0</v>
      </c>
      <c r="U1307" t="b">
        <f t="shared" si="1886"/>
        <v>1</v>
      </c>
      <c r="V1307" t="b">
        <f t="shared" si="1887"/>
        <v>0</v>
      </c>
      <c r="W1307" t="b">
        <f t="shared" si="1888"/>
        <v>0</v>
      </c>
      <c r="X1307" t="b">
        <f t="shared" si="1889"/>
        <v>0</v>
      </c>
      <c r="Y1307" t="b">
        <f t="shared" si="1890"/>
        <v>0</v>
      </c>
      <c r="Z1307" t="b">
        <f t="shared" si="1891"/>
        <v>0</v>
      </c>
      <c r="AA1307" t="b">
        <f t="shared" si="1892"/>
        <v>0</v>
      </c>
      <c r="AB1307" t="b">
        <f t="shared" si="1893"/>
        <v>0</v>
      </c>
      <c r="AC1307" t="b">
        <f t="shared" si="1894"/>
        <v>0</v>
      </c>
      <c r="AD1307" t="b">
        <f t="shared" si="1895"/>
        <v>0</v>
      </c>
      <c r="AE1307" t="b">
        <f t="shared" si="1896"/>
        <v>0</v>
      </c>
      <c r="AF1307" t="b">
        <f t="shared" si="1897"/>
        <v>0</v>
      </c>
      <c r="AG1307" t="b">
        <f t="shared" si="1898"/>
        <v>0</v>
      </c>
      <c r="AH1307" t="b">
        <f t="shared" si="1899"/>
        <v>0</v>
      </c>
      <c r="AI1307" t="b">
        <f t="shared" si="1900"/>
        <v>0</v>
      </c>
      <c r="AJ1307" t="b">
        <f t="shared" si="1901"/>
        <v>0</v>
      </c>
      <c r="AK1307" t="b">
        <f t="shared" si="1902"/>
        <v>0</v>
      </c>
      <c r="AL1307" t="b">
        <f t="shared" si="1903"/>
        <v>0</v>
      </c>
      <c r="AM1307" t="b">
        <f t="shared" si="1904"/>
        <v>0</v>
      </c>
      <c r="AN1307" t="b">
        <f t="shared" si="1905"/>
        <v>0</v>
      </c>
      <c r="AO1307" t="b">
        <f t="shared" si="1906"/>
        <v>0</v>
      </c>
      <c r="AP1307" t="b">
        <f t="shared" si="1907"/>
        <v>0</v>
      </c>
      <c r="AQ1307" t="b">
        <f t="shared" si="1908"/>
        <v>0</v>
      </c>
      <c r="AR1307" t="b">
        <f t="shared" si="1909"/>
        <v>0</v>
      </c>
      <c r="AS1307" t="b">
        <f t="shared" si="1910"/>
        <v>0</v>
      </c>
      <c r="AT1307" t="b">
        <f t="shared" si="1911"/>
        <v>0</v>
      </c>
      <c r="AU1307" t="b">
        <f t="shared" si="1912"/>
        <v>0</v>
      </c>
      <c r="AV1307" t="b">
        <f t="shared" si="1913"/>
        <v>0</v>
      </c>
      <c r="AW1307" t="b">
        <f t="shared" si="1914"/>
        <v>0</v>
      </c>
      <c r="AX1307" t="b">
        <f t="shared" si="1915"/>
        <v>0</v>
      </c>
      <c r="AY1307" t="b">
        <f t="shared" si="1916"/>
        <v>0</v>
      </c>
      <c r="AZ1307" t="b">
        <f t="shared" si="1917"/>
        <v>0</v>
      </c>
      <c r="BA1307" t="b">
        <f t="shared" si="1918"/>
        <v>0</v>
      </c>
      <c r="BB1307" t="b">
        <f t="shared" si="1919"/>
        <v>0</v>
      </c>
      <c r="BC1307" t="b">
        <f t="shared" si="1920"/>
        <v>0</v>
      </c>
      <c r="BD1307" t="b">
        <f t="shared" si="1921"/>
        <v>0</v>
      </c>
      <c r="BE1307" t="b">
        <f t="shared" si="1922"/>
        <v>0</v>
      </c>
      <c r="BF1307" t="b">
        <f t="shared" si="1923"/>
        <v>0</v>
      </c>
      <c r="BG1307" t="b">
        <f t="shared" si="1924"/>
        <v>0</v>
      </c>
      <c r="BH1307" t="b">
        <f t="shared" si="1925"/>
        <v>0</v>
      </c>
      <c r="BI1307" t="b">
        <f t="shared" si="1926"/>
        <v>0</v>
      </c>
      <c r="BJ1307" t="b">
        <f t="shared" si="1927"/>
        <v>0</v>
      </c>
      <c r="BK1307" t="b">
        <f t="shared" si="1928"/>
        <v>0</v>
      </c>
      <c r="BL1307" t="b">
        <f t="shared" si="1929"/>
        <v>0</v>
      </c>
      <c r="BM1307" t="b">
        <f t="shared" si="1930"/>
        <v>0</v>
      </c>
      <c r="BN1307" t="b">
        <f t="shared" si="1931"/>
        <v>0</v>
      </c>
      <c r="BO1307" t="b">
        <f t="shared" si="1932"/>
        <v>0</v>
      </c>
      <c r="BP1307" t="b">
        <f t="shared" si="1933"/>
        <v>0</v>
      </c>
      <c r="BQ1307" t="b">
        <f t="shared" si="1934"/>
        <v>0</v>
      </c>
      <c r="BR1307" t="b">
        <f t="shared" si="1935"/>
        <v>0</v>
      </c>
      <c r="BS1307" t="b">
        <f t="shared" si="1936"/>
        <v>0</v>
      </c>
      <c r="BT1307" t="b">
        <f t="shared" si="1937"/>
        <v>0</v>
      </c>
      <c r="BU1307" t="b">
        <f t="shared" si="1938"/>
        <v>0</v>
      </c>
      <c r="BV1307" t="b">
        <f t="shared" si="1939"/>
        <v>1</v>
      </c>
      <c r="BW1307" t="b">
        <f t="shared" si="1940"/>
        <v>0</v>
      </c>
      <c r="BX1307" t="b">
        <f t="shared" si="1941"/>
        <v>0</v>
      </c>
      <c r="BY1307" t="b">
        <f t="shared" si="1942"/>
        <v>0</v>
      </c>
      <c r="BZ1307" t="b">
        <f t="shared" si="1943"/>
        <v>0</v>
      </c>
      <c r="CA1307" t="b">
        <f t="shared" si="1944"/>
        <v>0</v>
      </c>
      <c r="CB1307" t="b">
        <f t="shared" si="1945"/>
        <v>0</v>
      </c>
      <c r="CC1307" t="b">
        <f t="shared" si="1946"/>
        <v>0</v>
      </c>
      <c r="CD1307" t="b">
        <f t="shared" si="1947"/>
        <v>0</v>
      </c>
      <c r="CE1307" t="b">
        <f t="shared" si="1948"/>
        <v>0</v>
      </c>
      <c r="CF1307" t="b">
        <f t="shared" si="1949"/>
        <v>0</v>
      </c>
      <c r="CG1307" t="b">
        <f t="shared" si="1950"/>
        <v>0</v>
      </c>
      <c r="CH1307" t="b">
        <f t="shared" si="1951"/>
        <v>0</v>
      </c>
      <c r="CI1307" t="b">
        <f t="shared" si="1952"/>
        <v>0</v>
      </c>
      <c r="CJ1307" t="b">
        <f t="shared" si="1953"/>
        <v>0</v>
      </c>
      <c r="CK1307" t="b">
        <f t="shared" si="1954"/>
        <v>1</v>
      </c>
      <c r="CL1307" t="b">
        <f t="shared" si="1955"/>
        <v>0</v>
      </c>
      <c r="CM1307" t="b">
        <f t="shared" si="1956"/>
        <v>0</v>
      </c>
      <c r="CN1307" t="b">
        <f t="shared" si="1957"/>
        <v>0</v>
      </c>
      <c r="CO1307" t="b">
        <f t="shared" si="1958"/>
        <v>0</v>
      </c>
      <c r="CP1307" t="b">
        <f t="shared" si="1959"/>
        <v>0</v>
      </c>
      <c r="CQ1307" t="b">
        <f t="shared" si="1960"/>
        <v>0</v>
      </c>
      <c r="CR1307" t="b">
        <f t="shared" si="1961"/>
        <v>0</v>
      </c>
      <c r="CS1307" t="b">
        <f t="shared" si="1962"/>
        <v>0</v>
      </c>
      <c r="CT1307" t="b">
        <f t="shared" si="1963"/>
        <v>0</v>
      </c>
      <c r="CU1307" t="b">
        <f t="shared" si="1964"/>
        <v>0</v>
      </c>
      <c r="CV1307" t="b">
        <f t="shared" si="1965"/>
        <v>0</v>
      </c>
      <c r="CW1307" t="b">
        <f t="shared" si="1966"/>
        <v>0</v>
      </c>
      <c r="CX1307" t="b">
        <f t="shared" si="1967"/>
        <v>0</v>
      </c>
      <c r="CY1307" t="b">
        <f t="shared" si="1968"/>
        <v>0</v>
      </c>
      <c r="CZ1307" t="b">
        <f t="shared" si="1969"/>
        <v>0</v>
      </c>
      <c r="DA1307" t="b">
        <f t="shared" si="1970"/>
        <v>0</v>
      </c>
      <c r="DB1307" t="b">
        <f t="shared" si="1971"/>
        <v>0</v>
      </c>
      <c r="DC1307" t="b">
        <f t="shared" si="1972"/>
        <v>0</v>
      </c>
      <c r="DD1307" t="b">
        <f t="shared" si="1973"/>
        <v>0</v>
      </c>
    </row>
    <row r="1308" spans="1:108">
      <c r="A1308" t="s">
        <v>3198</v>
      </c>
      <c r="C1308" t="s">
        <v>3199</v>
      </c>
      <c r="E1308" t="s">
        <v>6102</v>
      </c>
      <c r="F1308" t="s">
        <v>6097</v>
      </c>
      <c r="G1308" t="s">
        <v>3097</v>
      </c>
      <c r="H1308" t="s">
        <v>7444</v>
      </c>
      <c r="I1308" t="s">
        <v>7417</v>
      </c>
      <c r="J1308" t="s">
        <v>139</v>
      </c>
      <c r="K1308" t="s">
        <v>139</v>
      </c>
      <c r="L1308" t="s">
        <v>7632</v>
      </c>
      <c r="M1308" t="s">
        <v>3200</v>
      </c>
      <c r="N1308" t="s">
        <v>3201</v>
      </c>
      <c r="O1308" t="b">
        <f t="shared" si="1880"/>
        <v>1</v>
      </c>
      <c r="P1308" t="b">
        <f t="shared" si="1881"/>
        <v>1</v>
      </c>
      <c r="Q1308" t="b">
        <f t="shared" si="1882"/>
        <v>1</v>
      </c>
      <c r="R1308" t="b">
        <f t="shared" si="1883"/>
        <v>1</v>
      </c>
      <c r="S1308" t="b">
        <f t="shared" si="1884"/>
        <v>1</v>
      </c>
      <c r="T1308" t="b">
        <f t="shared" si="1885"/>
        <v>1</v>
      </c>
      <c r="U1308" t="b">
        <f t="shared" si="1886"/>
        <v>1</v>
      </c>
      <c r="V1308" t="b">
        <f t="shared" si="1887"/>
        <v>1</v>
      </c>
      <c r="W1308" t="b">
        <f t="shared" si="1888"/>
        <v>1</v>
      </c>
      <c r="X1308" t="b">
        <f t="shared" si="1889"/>
        <v>1</v>
      </c>
      <c r="Y1308" t="b">
        <f t="shared" si="1890"/>
        <v>0</v>
      </c>
      <c r="Z1308" t="b">
        <f t="shared" si="1891"/>
        <v>0</v>
      </c>
      <c r="AA1308" t="b">
        <f t="shared" si="1892"/>
        <v>1</v>
      </c>
      <c r="AB1308" t="b">
        <f t="shared" si="1893"/>
        <v>1</v>
      </c>
      <c r="AC1308" t="b">
        <f t="shared" si="1894"/>
        <v>0</v>
      </c>
      <c r="AD1308" t="b">
        <f t="shared" si="1895"/>
        <v>0</v>
      </c>
      <c r="AE1308" t="b">
        <f t="shared" si="1896"/>
        <v>0</v>
      </c>
      <c r="AF1308" t="b">
        <f t="shared" si="1897"/>
        <v>0</v>
      </c>
      <c r="AG1308" t="b">
        <f t="shared" si="1898"/>
        <v>0</v>
      </c>
      <c r="AH1308" t="b">
        <f t="shared" si="1899"/>
        <v>1</v>
      </c>
      <c r="AI1308" t="b">
        <f t="shared" si="1900"/>
        <v>0</v>
      </c>
      <c r="AJ1308" t="b">
        <f t="shared" si="1901"/>
        <v>0</v>
      </c>
      <c r="AK1308" t="b">
        <f t="shared" si="1902"/>
        <v>0</v>
      </c>
      <c r="AL1308" t="b">
        <f t="shared" si="1903"/>
        <v>0</v>
      </c>
      <c r="AM1308" t="b">
        <f t="shared" si="1904"/>
        <v>0</v>
      </c>
      <c r="AN1308" t="b">
        <f t="shared" si="1905"/>
        <v>0</v>
      </c>
      <c r="AO1308" t="b">
        <f t="shared" si="1906"/>
        <v>0</v>
      </c>
      <c r="AP1308" t="b">
        <f t="shared" si="1907"/>
        <v>0</v>
      </c>
      <c r="AQ1308" t="b">
        <f t="shared" si="1908"/>
        <v>0</v>
      </c>
      <c r="AR1308" t="b">
        <f t="shared" si="1909"/>
        <v>0</v>
      </c>
      <c r="AS1308" t="b">
        <f t="shared" si="1910"/>
        <v>0</v>
      </c>
      <c r="AT1308" t="b">
        <f t="shared" si="1911"/>
        <v>0</v>
      </c>
      <c r="AU1308" t="b">
        <f t="shared" si="1912"/>
        <v>0</v>
      </c>
      <c r="AV1308" t="b">
        <f t="shared" si="1913"/>
        <v>1</v>
      </c>
      <c r="AW1308" t="b">
        <f t="shared" si="1914"/>
        <v>0</v>
      </c>
      <c r="AX1308" t="b">
        <f t="shared" si="1915"/>
        <v>0</v>
      </c>
      <c r="AY1308" t="b">
        <f t="shared" si="1916"/>
        <v>0</v>
      </c>
      <c r="AZ1308" t="b">
        <f t="shared" si="1917"/>
        <v>0</v>
      </c>
      <c r="BA1308" t="b">
        <f t="shared" si="1918"/>
        <v>0</v>
      </c>
      <c r="BB1308" t="b">
        <f t="shared" si="1919"/>
        <v>0</v>
      </c>
      <c r="BC1308" t="b">
        <f t="shared" si="1920"/>
        <v>0</v>
      </c>
      <c r="BD1308" t="b">
        <f t="shared" si="1921"/>
        <v>0</v>
      </c>
      <c r="BE1308" t="b">
        <f t="shared" si="1922"/>
        <v>0</v>
      </c>
      <c r="BF1308" t="b">
        <f t="shared" si="1923"/>
        <v>0</v>
      </c>
      <c r="BG1308" t="b">
        <f t="shared" si="1924"/>
        <v>1</v>
      </c>
      <c r="BH1308" t="b">
        <f t="shared" si="1925"/>
        <v>0</v>
      </c>
      <c r="BI1308" t="b">
        <f t="shared" si="1926"/>
        <v>0</v>
      </c>
      <c r="BJ1308" t="b">
        <f t="shared" si="1927"/>
        <v>0</v>
      </c>
      <c r="BK1308" t="b">
        <f t="shared" si="1928"/>
        <v>0</v>
      </c>
      <c r="BL1308" t="b">
        <f t="shared" si="1929"/>
        <v>1</v>
      </c>
      <c r="BM1308" t="b">
        <f t="shared" si="1930"/>
        <v>0</v>
      </c>
      <c r="BN1308" t="b">
        <f t="shared" si="1931"/>
        <v>0</v>
      </c>
      <c r="BO1308" t="b">
        <f t="shared" si="1932"/>
        <v>1</v>
      </c>
      <c r="BP1308" t="b">
        <f t="shared" si="1933"/>
        <v>1</v>
      </c>
      <c r="BQ1308" t="b">
        <f t="shared" si="1934"/>
        <v>0</v>
      </c>
      <c r="BR1308" t="b">
        <f t="shared" si="1935"/>
        <v>0</v>
      </c>
      <c r="BS1308" t="b">
        <f t="shared" si="1936"/>
        <v>0</v>
      </c>
      <c r="BT1308" t="b">
        <f t="shared" si="1937"/>
        <v>1</v>
      </c>
      <c r="BU1308" t="b">
        <f t="shared" si="1938"/>
        <v>0</v>
      </c>
      <c r="BV1308" t="b">
        <f t="shared" si="1939"/>
        <v>1</v>
      </c>
      <c r="BW1308" t="b">
        <f t="shared" si="1940"/>
        <v>0</v>
      </c>
      <c r="BX1308" t="b">
        <f t="shared" si="1941"/>
        <v>0</v>
      </c>
      <c r="BY1308" t="b">
        <f t="shared" si="1942"/>
        <v>0</v>
      </c>
      <c r="BZ1308" t="b">
        <f t="shared" si="1943"/>
        <v>0</v>
      </c>
      <c r="CA1308" t="b">
        <f t="shared" si="1944"/>
        <v>0</v>
      </c>
      <c r="CB1308" t="b">
        <f t="shared" si="1945"/>
        <v>0</v>
      </c>
      <c r="CC1308" t="b">
        <f t="shared" si="1946"/>
        <v>0</v>
      </c>
      <c r="CD1308" t="b">
        <f t="shared" si="1947"/>
        <v>0</v>
      </c>
      <c r="CE1308" t="b">
        <f t="shared" si="1948"/>
        <v>0</v>
      </c>
      <c r="CF1308" t="b">
        <f t="shared" si="1949"/>
        <v>0</v>
      </c>
      <c r="CG1308" t="b">
        <f t="shared" si="1950"/>
        <v>0</v>
      </c>
      <c r="CH1308" t="b">
        <f t="shared" si="1951"/>
        <v>1</v>
      </c>
      <c r="CI1308" t="b">
        <f t="shared" si="1952"/>
        <v>0</v>
      </c>
      <c r="CJ1308" t="b">
        <f t="shared" si="1953"/>
        <v>0</v>
      </c>
      <c r="CK1308" t="b">
        <f t="shared" si="1954"/>
        <v>1</v>
      </c>
      <c r="CL1308" t="b">
        <f t="shared" si="1955"/>
        <v>0</v>
      </c>
      <c r="CM1308" t="b">
        <f t="shared" si="1956"/>
        <v>0</v>
      </c>
      <c r="CN1308" t="b">
        <f t="shared" si="1957"/>
        <v>0</v>
      </c>
      <c r="CO1308" t="b">
        <f t="shared" si="1958"/>
        <v>0</v>
      </c>
      <c r="CP1308" t="b">
        <f t="shared" si="1959"/>
        <v>0</v>
      </c>
      <c r="CQ1308" t="b">
        <f t="shared" si="1960"/>
        <v>0</v>
      </c>
      <c r="CR1308" t="b">
        <f t="shared" si="1961"/>
        <v>0</v>
      </c>
      <c r="CS1308" t="b">
        <f t="shared" si="1962"/>
        <v>0</v>
      </c>
      <c r="CT1308" t="b">
        <f t="shared" si="1963"/>
        <v>1</v>
      </c>
      <c r="CU1308" t="b">
        <f t="shared" si="1964"/>
        <v>0</v>
      </c>
      <c r="CV1308" t="b">
        <f t="shared" si="1965"/>
        <v>0</v>
      </c>
      <c r="CW1308" t="b">
        <f t="shared" si="1966"/>
        <v>0</v>
      </c>
      <c r="CX1308" t="b">
        <f t="shared" si="1967"/>
        <v>0</v>
      </c>
      <c r="CY1308" t="b">
        <f t="shared" si="1968"/>
        <v>0</v>
      </c>
      <c r="CZ1308" t="b">
        <f t="shared" si="1969"/>
        <v>0</v>
      </c>
      <c r="DA1308" t="b">
        <f t="shared" si="1970"/>
        <v>0</v>
      </c>
      <c r="DB1308" t="b">
        <f t="shared" si="1971"/>
        <v>0</v>
      </c>
      <c r="DC1308" t="b">
        <f t="shared" si="1972"/>
        <v>0</v>
      </c>
      <c r="DD1308" t="b">
        <f t="shared" si="1973"/>
        <v>0</v>
      </c>
    </row>
    <row r="1309" spans="1:108">
      <c r="A1309" s="4" t="s">
        <v>3214</v>
      </c>
      <c r="C1309" t="s">
        <v>3215</v>
      </c>
      <c r="D1309" s="4"/>
      <c r="E1309" s="4" t="s">
        <v>6102</v>
      </c>
      <c r="F1309" t="s">
        <v>6097</v>
      </c>
      <c r="G1309" t="s">
        <v>3097</v>
      </c>
      <c r="H1309" t="s">
        <v>7444</v>
      </c>
      <c r="I1309" t="s">
        <v>7417</v>
      </c>
      <c r="J1309" s="4" t="s">
        <v>139</v>
      </c>
      <c r="K1309" s="4" t="s">
        <v>139</v>
      </c>
      <c r="L1309" s="94" t="s">
        <v>7978</v>
      </c>
      <c r="M1309" s="85" t="s">
        <v>7588</v>
      </c>
      <c r="N1309" s="94" t="s">
        <v>7977</v>
      </c>
      <c r="O1309" s="4" t="b">
        <f t="shared" si="1880"/>
        <v>1</v>
      </c>
      <c r="P1309" s="4" t="b">
        <f t="shared" si="1881"/>
        <v>1</v>
      </c>
      <c r="Q1309" s="4" t="b">
        <f t="shared" si="1882"/>
        <v>1</v>
      </c>
      <c r="R1309" s="4" t="b">
        <f t="shared" si="1883"/>
        <v>1</v>
      </c>
      <c r="S1309" s="4" t="b">
        <f t="shared" si="1884"/>
        <v>1</v>
      </c>
      <c r="T1309" s="4" t="b">
        <f t="shared" si="1885"/>
        <v>1</v>
      </c>
      <c r="U1309" s="4" t="b">
        <f t="shared" si="1886"/>
        <v>1</v>
      </c>
      <c r="V1309" s="4" t="b">
        <f t="shared" si="1887"/>
        <v>1</v>
      </c>
      <c r="W1309" s="4" t="b">
        <f t="shared" si="1888"/>
        <v>1</v>
      </c>
      <c r="X1309" s="4" t="b">
        <f t="shared" si="1889"/>
        <v>1</v>
      </c>
      <c r="Y1309" s="4" t="b">
        <f t="shared" si="1890"/>
        <v>1</v>
      </c>
      <c r="Z1309" s="4" t="b">
        <f t="shared" si="1891"/>
        <v>0</v>
      </c>
      <c r="AA1309" s="4" t="b">
        <f t="shared" si="1892"/>
        <v>1</v>
      </c>
      <c r="AB1309" s="4" t="b">
        <f t="shared" si="1893"/>
        <v>0</v>
      </c>
      <c r="AC1309" s="4" t="b">
        <f t="shared" si="1894"/>
        <v>0</v>
      </c>
      <c r="AD1309" s="4" t="b">
        <f t="shared" si="1895"/>
        <v>1</v>
      </c>
      <c r="AE1309" s="4" t="b">
        <f t="shared" si="1896"/>
        <v>0</v>
      </c>
      <c r="AF1309" s="4" t="b">
        <f t="shared" si="1897"/>
        <v>0</v>
      </c>
      <c r="AG1309" s="4" t="b">
        <f t="shared" si="1898"/>
        <v>1</v>
      </c>
      <c r="AH1309" s="4" t="b">
        <f t="shared" si="1899"/>
        <v>1</v>
      </c>
      <c r="AI1309" s="4" t="b">
        <f t="shared" si="1900"/>
        <v>1</v>
      </c>
      <c r="AJ1309" s="4" t="b">
        <f t="shared" si="1901"/>
        <v>0</v>
      </c>
      <c r="AK1309" s="4" t="b">
        <f t="shared" si="1902"/>
        <v>0</v>
      </c>
      <c r="AL1309" s="4" t="b">
        <f t="shared" si="1903"/>
        <v>0</v>
      </c>
      <c r="AM1309" s="4" t="b">
        <f t="shared" si="1904"/>
        <v>1</v>
      </c>
      <c r="AN1309" s="4" t="b">
        <f t="shared" si="1905"/>
        <v>0</v>
      </c>
      <c r="AO1309" s="4" t="b">
        <f t="shared" si="1906"/>
        <v>0</v>
      </c>
      <c r="AP1309" s="4" t="b">
        <f t="shared" si="1907"/>
        <v>0</v>
      </c>
      <c r="AQ1309" s="4" t="b">
        <f t="shared" si="1908"/>
        <v>0</v>
      </c>
      <c r="AR1309" s="4" t="b">
        <f t="shared" si="1909"/>
        <v>0</v>
      </c>
      <c r="AS1309" s="4" t="b">
        <f t="shared" si="1910"/>
        <v>0</v>
      </c>
      <c r="AT1309" s="4" t="b">
        <f t="shared" si="1911"/>
        <v>0</v>
      </c>
      <c r="AU1309" s="4" t="b">
        <f t="shared" si="1912"/>
        <v>0</v>
      </c>
      <c r="AV1309" s="4" t="b">
        <f t="shared" si="1913"/>
        <v>1</v>
      </c>
      <c r="AW1309" s="4" t="b">
        <f t="shared" si="1914"/>
        <v>0</v>
      </c>
      <c r="AX1309" s="4" t="b">
        <f t="shared" si="1915"/>
        <v>0</v>
      </c>
      <c r="AY1309" s="4" t="b">
        <f t="shared" si="1916"/>
        <v>0</v>
      </c>
      <c r="AZ1309" s="4" t="b">
        <f t="shared" si="1917"/>
        <v>0</v>
      </c>
      <c r="BA1309" s="4" t="b">
        <f t="shared" si="1918"/>
        <v>1</v>
      </c>
      <c r="BB1309" s="4" t="b">
        <f t="shared" si="1919"/>
        <v>0</v>
      </c>
      <c r="BC1309" s="4" t="b">
        <f t="shared" si="1920"/>
        <v>1</v>
      </c>
      <c r="BD1309" s="4" t="b">
        <f t="shared" si="1921"/>
        <v>0</v>
      </c>
      <c r="BE1309" s="4" t="b">
        <f t="shared" si="1922"/>
        <v>1</v>
      </c>
      <c r="BF1309" s="4" t="b">
        <f t="shared" si="1923"/>
        <v>0</v>
      </c>
      <c r="BG1309" s="4" t="b">
        <f t="shared" si="1924"/>
        <v>1</v>
      </c>
      <c r="BH1309" s="4" t="b">
        <f t="shared" si="1925"/>
        <v>0</v>
      </c>
      <c r="BI1309" s="4" t="b">
        <f t="shared" si="1926"/>
        <v>0</v>
      </c>
      <c r="BJ1309" s="4" t="b">
        <f t="shared" si="1927"/>
        <v>0</v>
      </c>
      <c r="BK1309" s="4" t="b">
        <f t="shared" si="1928"/>
        <v>0</v>
      </c>
      <c r="BL1309" s="4" t="b">
        <f t="shared" si="1929"/>
        <v>1</v>
      </c>
      <c r="BM1309" s="4" t="b">
        <f t="shared" si="1930"/>
        <v>0</v>
      </c>
      <c r="BN1309" s="4" t="b">
        <f t="shared" si="1931"/>
        <v>0</v>
      </c>
      <c r="BO1309" s="4" t="b">
        <f t="shared" si="1932"/>
        <v>1</v>
      </c>
      <c r="BP1309" s="4" t="b">
        <f t="shared" si="1933"/>
        <v>1</v>
      </c>
      <c r="BQ1309" s="4" t="b">
        <f t="shared" si="1934"/>
        <v>1</v>
      </c>
      <c r="BR1309" s="4" t="b">
        <f t="shared" si="1935"/>
        <v>0</v>
      </c>
      <c r="BS1309" s="4" t="b">
        <f t="shared" si="1936"/>
        <v>1</v>
      </c>
      <c r="BT1309" s="4" t="b">
        <f t="shared" si="1937"/>
        <v>1</v>
      </c>
      <c r="BU1309" s="4" t="b">
        <f t="shared" si="1938"/>
        <v>0</v>
      </c>
      <c r="BV1309" s="4" t="b">
        <f t="shared" si="1939"/>
        <v>1</v>
      </c>
      <c r="BW1309" s="4" t="b">
        <f t="shared" si="1940"/>
        <v>0</v>
      </c>
      <c r="BX1309" s="4" t="b">
        <f t="shared" si="1941"/>
        <v>0</v>
      </c>
      <c r="BY1309" s="4" t="b">
        <f t="shared" si="1942"/>
        <v>1</v>
      </c>
      <c r="BZ1309" s="4" t="b">
        <f t="shared" si="1943"/>
        <v>0</v>
      </c>
      <c r="CA1309" s="4" t="b">
        <f t="shared" si="1944"/>
        <v>1</v>
      </c>
      <c r="CB1309" s="4" t="b">
        <f t="shared" si="1945"/>
        <v>1</v>
      </c>
      <c r="CC1309" s="4" t="b">
        <f t="shared" si="1946"/>
        <v>0</v>
      </c>
      <c r="CD1309" s="4" t="b">
        <f t="shared" si="1947"/>
        <v>0</v>
      </c>
      <c r="CE1309" s="4" t="b">
        <f t="shared" si="1948"/>
        <v>1</v>
      </c>
      <c r="CF1309" s="4" t="b">
        <f t="shared" si="1949"/>
        <v>0</v>
      </c>
      <c r="CG1309" s="4" t="b">
        <f t="shared" si="1950"/>
        <v>0</v>
      </c>
      <c r="CH1309" s="4" t="b">
        <f t="shared" si="1951"/>
        <v>1</v>
      </c>
      <c r="CI1309" s="4" t="b">
        <f t="shared" si="1952"/>
        <v>1</v>
      </c>
      <c r="CJ1309" s="4" t="b">
        <f t="shared" si="1953"/>
        <v>0</v>
      </c>
      <c r="CK1309" s="4" t="b">
        <f t="shared" si="1954"/>
        <v>0</v>
      </c>
      <c r="CL1309" s="4" t="b">
        <f t="shared" si="1955"/>
        <v>0</v>
      </c>
      <c r="CM1309" s="4" t="b">
        <f t="shared" si="1956"/>
        <v>0</v>
      </c>
      <c r="CN1309" s="4" t="b">
        <f t="shared" si="1957"/>
        <v>0</v>
      </c>
      <c r="CO1309" s="4" t="b">
        <f t="shared" si="1958"/>
        <v>1</v>
      </c>
      <c r="CP1309" s="4" t="b">
        <f t="shared" si="1959"/>
        <v>0</v>
      </c>
      <c r="CQ1309" s="4" t="b">
        <f t="shared" si="1960"/>
        <v>1</v>
      </c>
      <c r="CR1309" s="4" t="b">
        <f t="shared" si="1961"/>
        <v>0</v>
      </c>
      <c r="CS1309" s="4" t="b">
        <f t="shared" si="1962"/>
        <v>0</v>
      </c>
      <c r="CT1309" s="4" t="b">
        <f t="shared" si="1963"/>
        <v>0</v>
      </c>
      <c r="CU1309" s="4" t="b">
        <f t="shared" si="1964"/>
        <v>0</v>
      </c>
      <c r="CV1309" s="4" t="b">
        <f t="shared" si="1965"/>
        <v>0</v>
      </c>
      <c r="CW1309" s="4" t="b">
        <f t="shared" si="1966"/>
        <v>0</v>
      </c>
      <c r="CX1309" s="4" t="b">
        <f t="shared" si="1967"/>
        <v>0</v>
      </c>
      <c r="CY1309" s="4" t="b">
        <f t="shared" si="1968"/>
        <v>0</v>
      </c>
      <c r="CZ1309" s="4" t="b">
        <f t="shared" si="1969"/>
        <v>0</v>
      </c>
      <c r="DA1309" s="4" t="b">
        <f t="shared" si="1970"/>
        <v>1</v>
      </c>
      <c r="DB1309" s="4" t="b">
        <f t="shared" si="1971"/>
        <v>0</v>
      </c>
      <c r="DC1309" s="4" t="b">
        <f t="shared" si="1972"/>
        <v>0</v>
      </c>
      <c r="DD1309" s="4" t="b">
        <f t="shared" si="1973"/>
        <v>0</v>
      </c>
    </row>
    <row r="1310" spans="1:108">
      <c r="A1310" s="4" t="s">
        <v>3216</v>
      </c>
      <c r="C1310" t="s">
        <v>3217</v>
      </c>
      <c r="D1310" s="4"/>
      <c r="E1310" s="4" t="s">
        <v>6102</v>
      </c>
      <c r="F1310" t="s">
        <v>6097</v>
      </c>
      <c r="G1310" t="s">
        <v>3097</v>
      </c>
      <c r="H1310" t="s">
        <v>7444</v>
      </c>
      <c r="I1310" t="s">
        <v>7417</v>
      </c>
      <c r="J1310" s="4" t="s">
        <v>139</v>
      </c>
      <c r="K1310" s="4" t="s">
        <v>139</v>
      </c>
      <c r="L1310" s="94" t="s">
        <v>7980</v>
      </c>
      <c r="M1310" t="s">
        <v>6079</v>
      </c>
      <c r="N1310" s="94" t="s">
        <v>7979</v>
      </c>
      <c r="O1310" s="4" t="b">
        <f t="shared" si="1880"/>
        <v>1</v>
      </c>
      <c r="P1310" s="4" t="b">
        <f t="shared" si="1881"/>
        <v>1</v>
      </c>
      <c r="Q1310" s="4" t="b">
        <f t="shared" si="1882"/>
        <v>1</v>
      </c>
      <c r="R1310" s="4" t="b">
        <f t="shared" si="1883"/>
        <v>1</v>
      </c>
      <c r="S1310" s="4" t="b">
        <f t="shared" si="1884"/>
        <v>1</v>
      </c>
      <c r="T1310" s="4" t="b">
        <f t="shared" si="1885"/>
        <v>0</v>
      </c>
      <c r="U1310" s="4" t="b">
        <f t="shared" si="1886"/>
        <v>1</v>
      </c>
      <c r="V1310" s="4" t="b">
        <f t="shared" si="1887"/>
        <v>1</v>
      </c>
      <c r="W1310" s="4" t="b">
        <f t="shared" si="1888"/>
        <v>1</v>
      </c>
      <c r="X1310" s="4" t="b">
        <f t="shared" si="1889"/>
        <v>1</v>
      </c>
      <c r="Y1310" s="4" t="b">
        <f t="shared" si="1890"/>
        <v>1</v>
      </c>
      <c r="Z1310" s="4" t="b">
        <f t="shared" si="1891"/>
        <v>0</v>
      </c>
      <c r="AA1310" s="4" t="b">
        <f t="shared" si="1892"/>
        <v>0</v>
      </c>
      <c r="AB1310" s="4" t="b">
        <f t="shared" si="1893"/>
        <v>1</v>
      </c>
      <c r="AC1310" s="4" t="b">
        <f t="shared" si="1894"/>
        <v>0</v>
      </c>
      <c r="AD1310" s="4" t="b">
        <f t="shared" si="1895"/>
        <v>0</v>
      </c>
      <c r="AE1310" s="4" t="b">
        <f t="shared" si="1896"/>
        <v>1</v>
      </c>
      <c r="AF1310" s="4" t="b">
        <f t="shared" si="1897"/>
        <v>0</v>
      </c>
      <c r="AG1310" s="4" t="b">
        <f t="shared" si="1898"/>
        <v>1</v>
      </c>
      <c r="AH1310" s="4" t="b">
        <f t="shared" si="1899"/>
        <v>1</v>
      </c>
      <c r="AI1310" s="4" t="b">
        <f t="shared" si="1900"/>
        <v>0</v>
      </c>
      <c r="AJ1310" s="4" t="b">
        <f t="shared" si="1901"/>
        <v>0</v>
      </c>
      <c r="AK1310" s="4" t="b">
        <f t="shared" si="1902"/>
        <v>0</v>
      </c>
      <c r="AL1310" s="4" t="b">
        <f t="shared" si="1903"/>
        <v>0</v>
      </c>
      <c r="AM1310" s="4" t="b">
        <f t="shared" si="1904"/>
        <v>0</v>
      </c>
      <c r="AN1310" s="4" t="b">
        <f t="shared" si="1905"/>
        <v>0</v>
      </c>
      <c r="AO1310" s="4" t="b">
        <f t="shared" si="1906"/>
        <v>0</v>
      </c>
      <c r="AP1310" s="4" t="b">
        <f t="shared" si="1907"/>
        <v>0</v>
      </c>
      <c r="AQ1310" s="4" t="b">
        <f t="shared" si="1908"/>
        <v>0</v>
      </c>
      <c r="AR1310" s="4" t="b">
        <f t="shared" si="1909"/>
        <v>0</v>
      </c>
      <c r="AS1310" s="4" t="b">
        <f t="shared" si="1910"/>
        <v>0</v>
      </c>
      <c r="AT1310" s="4" t="b">
        <f t="shared" si="1911"/>
        <v>0</v>
      </c>
      <c r="AU1310" s="4" t="b">
        <f t="shared" si="1912"/>
        <v>0</v>
      </c>
      <c r="AV1310" s="4" t="b">
        <f t="shared" si="1913"/>
        <v>1</v>
      </c>
      <c r="AW1310" s="4" t="b">
        <f t="shared" si="1914"/>
        <v>0</v>
      </c>
      <c r="AX1310" s="4" t="b">
        <f t="shared" si="1915"/>
        <v>0</v>
      </c>
      <c r="AY1310" s="4" t="b">
        <f t="shared" si="1916"/>
        <v>0</v>
      </c>
      <c r="AZ1310" s="4" t="b">
        <f t="shared" si="1917"/>
        <v>0</v>
      </c>
      <c r="BA1310" s="4" t="b">
        <f t="shared" si="1918"/>
        <v>0</v>
      </c>
      <c r="BB1310" s="4" t="b">
        <f t="shared" si="1919"/>
        <v>0</v>
      </c>
      <c r="BC1310" s="4" t="b">
        <f t="shared" si="1920"/>
        <v>0</v>
      </c>
      <c r="BD1310" s="4" t="b">
        <f t="shared" si="1921"/>
        <v>1</v>
      </c>
      <c r="BE1310" s="4" t="b">
        <f t="shared" si="1922"/>
        <v>0</v>
      </c>
      <c r="BF1310" s="4" t="b">
        <f t="shared" si="1923"/>
        <v>1</v>
      </c>
      <c r="BG1310" s="4" t="b">
        <f t="shared" si="1924"/>
        <v>0</v>
      </c>
      <c r="BH1310" s="4" t="b">
        <f t="shared" si="1925"/>
        <v>1</v>
      </c>
      <c r="BI1310" s="4" t="b">
        <f t="shared" si="1926"/>
        <v>0</v>
      </c>
      <c r="BJ1310" s="4" t="b">
        <f t="shared" si="1927"/>
        <v>0</v>
      </c>
      <c r="BK1310" s="4" t="b">
        <f t="shared" si="1928"/>
        <v>1</v>
      </c>
      <c r="BL1310" s="4" t="b">
        <f t="shared" si="1929"/>
        <v>0</v>
      </c>
      <c r="BM1310" s="4" t="b">
        <f t="shared" si="1930"/>
        <v>0</v>
      </c>
      <c r="BN1310" s="4" t="b">
        <f t="shared" si="1931"/>
        <v>0</v>
      </c>
      <c r="BO1310" s="4" t="b">
        <f t="shared" si="1932"/>
        <v>0</v>
      </c>
      <c r="BP1310" s="4" t="b">
        <f t="shared" si="1933"/>
        <v>0</v>
      </c>
      <c r="BQ1310" s="4" t="b">
        <f t="shared" si="1934"/>
        <v>0</v>
      </c>
      <c r="BR1310" s="4" t="b">
        <f t="shared" si="1935"/>
        <v>0</v>
      </c>
      <c r="BS1310" s="4" t="b">
        <f t="shared" si="1936"/>
        <v>1</v>
      </c>
      <c r="BT1310" s="4" t="b">
        <f t="shared" si="1937"/>
        <v>0</v>
      </c>
      <c r="BU1310" s="4" t="b">
        <f t="shared" si="1938"/>
        <v>0</v>
      </c>
      <c r="BV1310" s="4" t="b">
        <f t="shared" si="1939"/>
        <v>0</v>
      </c>
      <c r="BW1310" s="4" t="b">
        <f t="shared" si="1940"/>
        <v>0</v>
      </c>
      <c r="BX1310" s="4" t="b">
        <f t="shared" si="1941"/>
        <v>0</v>
      </c>
      <c r="BY1310" s="4" t="b">
        <f t="shared" si="1942"/>
        <v>0</v>
      </c>
      <c r="BZ1310" s="4" t="b">
        <f t="shared" si="1943"/>
        <v>0</v>
      </c>
      <c r="CA1310" s="4" t="b">
        <f t="shared" si="1944"/>
        <v>0</v>
      </c>
      <c r="CB1310" s="4" t="b">
        <f t="shared" si="1945"/>
        <v>1</v>
      </c>
      <c r="CC1310" s="4" t="b">
        <f t="shared" si="1946"/>
        <v>0</v>
      </c>
      <c r="CD1310" s="4" t="b">
        <f t="shared" si="1947"/>
        <v>1</v>
      </c>
      <c r="CE1310" s="4" t="b">
        <f t="shared" si="1948"/>
        <v>0</v>
      </c>
      <c r="CF1310" s="4" t="b">
        <f t="shared" si="1949"/>
        <v>0</v>
      </c>
      <c r="CG1310" s="4" t="b">
        <f t="shared" si="1950"/>
        <v>0</v>
      </c>
      <c r="CH1310" s="4" t="b">
        <f t="shared" si="1951"/>
        <v>0</v>
      </c>
      <c r="CI1310" s="4" t="b">
        <f t="shared" si="1952"/>
        <v>0</v>
      </c>
      <c r="CJ1310" s="4" t="b">
        <f t="shared" si="1953"/>
        <v>0</v>
      </c>
      <c r="CK1310" s="4" t="b">
        <f t="shared" si="1954"/>
        <v>1</v>
      </c>
      <c r="CL1310" s="4" t="b">
        <f t="shared" si="1955"/>
        <v>0</v>
      </c>
      <c r="CM1310" s="4" t="b">
        <f t="shared" si="1956"/>
        <v>0</v>
      </c>
      <c r="CN1310" s="4" t="b">
        <f t="shared" si="1957"/>
        <v>0</v>
      </c>
      <c r="CO1310" s="4" t="b">
        <f t="shared" si="1958"/>
        <v>0</v>
      </c>
      <c r="CP1310" s="4" t="b">
        <f t="shared" si="1959"/>
        <v>0</v>
      </c>
      <c r="CQ1310" s="4" t="b">
        <f t="shared" si="1960"/>
        <v>0</v>
      </c>
      <c r="CR1310" s="4" t="b">
        <f t="shared" si="1961"/>
        <v>0</v>
      </c>
      <c r="CS1310" s="4" t="b">
        <f t="shared" si="1962"/>
        <v>0</v>
      </c>
      <c r="CT1310" s="4" t="b">
        <f t="shared" si="1963"/>
        <v>0</v>
      </c>
      <c r="CU1310" s="4" t="b">
        <f t="shared" si="1964"/>
        <v>0</v>
      </c>
      <c r="CV1310" s="4" t="b">
        <f t="shared" si="1965"/>
        <v>0</v>
      </c>
      <c r="CW1310" s="4" t="b">
        <f t="shared" si="1966"/>
        <v>1</v>
      </c>
      <c r="CX1310" s="4" t="b">
        <f t="shared" si="1967"/>
        <v>0</v>
      </c>
      <c r="CY1310" s="4" t="b">
        <f t="shared" si="1968"/>
        <v>0</v>
      </c>
      <c r="CZ1310" s="4" t="b">
        <f t="shared" si="1969"/>
        <v>0</v>
      </c>
      <c r="DA1310" s="4" t="b">
        <f t="shared" si="1970"/>
        <v>1</v>
      </c>
      <c r="DB1310" s="4" t="b">
        <f t="shared" si="1971"/>
        <v>0</v>
      </c>
      <c r="DC1310" s="4" t="b">
        <f t="shared" si="1972"/>
        <v>0</v>
      </c>
      <c r="DD1310" s="4" t="b">
        <f t="shared" si="1973"/>
        <v>0</v>
      </c>
    </row>
    <row r="1311" spans="1:108">
      <c r="A1311" s="4" t="s">
        <v>3218</v>
      </c>
      <c r="C1311" t="s">
        <v>3217</v>
      </c>
      <c r="D1311" s="4"/>
      <c r="E1311" s="4" t="s">
        <v>6102</v>
      </c>
      <c r="F1311" t="s">
        <v>6097</v>
      </c>
      <c r="G1311" t="s">
        <v>3097</v>
      </c>
      <c r="H1311" t="s">
        <v>7444</v>
      </c>
      <c r="I1311" t="s">
        <v>7417</v>
      </c>
      <c r="J1311" s="4" t="s">
        <v>16</v>
      </c>
      <c r="K1311" s="4" t="s">
        <v>16</v>
      </c>
      <c r="L1311" s="94" t="s">
        <v>7982</v>
      </c>
      <c r="M1311" s="4" t="s">
        <v>3219</v>
      </c>
      <c r="N1311" s="94" t="s">
        <v>7981</v>
      </c>
      <c r="O1311" s="4" t="b">
        <f t="shared" si="1880"/>
        <v>1</v>
      </c>
      <c r="P1311" s="4" t="b">
        <f t="shared" si="1881"/>
        <v>1</v>
      </c>
      <c r="Q1311" s="4" t="b">
        <f t="shared" si="1882"/>
        <v>1</v>
      </c>
      <c r="R1311" s="4" t="b">
        <f t="shared" si="1883"/>
        <v>1</v>
      </c>
      <c r="S1311" s="4" t="b">
        <f t="shared" si="1884"/>
        <v>1</v>
      </c>
      <c r="T1311" s="4" t="b">
        <f t="shared" si="1885"/>
        <v>1</v>
      </c>
      <c r="U1311" s="4" t="b">
        <f t="shared" si="1886"/>
        <v>1</v>
      </c>
      <c r="V1311" s="4" t="b">
        <f t="shared" si="1887"/>
        <v>1</v>
      </c>
      <c r="W1311" s="4" t="b">
        <f t="shared" si="1888"/>
        <v>1</v>
      </c>
      <c r="X1311" s="4" t="b">
        <f t="shared" si="1889"/>
        <v>1</v>
      </c>
      <c r="Y1311" s="4" t="b">
        <f t="shared" si="1890"/>
        <v>1</v>
      </c>
      <c r="Z1311" s="4" t="b">
        <f t="shared" si="1891"/>
        <v>0</v>
      </c>
      <c r="AA1311" s="4" t="b">
        <f t="shared" si="1892"/>
        <v>1</v>
      </c>
      <c r="AB1311" s="4" t="b">
        <f t="shared" si="1893"/>
        <v>1</v>
      </c>
      <c r="AC1311" s="4" t="b">
        <f t="shared" si="1894"/>
        <v>1</v>
      </c>
      <c r="AD1311" s="4" t="b">
        <f t="shared" si="1895"/>
        <v>0</v>
      </c>
      <c r="AE1311" s="4" t="b">
        <f t="shared" si="1896"/>
        <v>0</v>
      </c>
      <c r="AF1311" s="4" t="b">
        <f t="shared" si="1897"/>
        <v>0</v>
      </c>
      <c r="AG1311" s="4" t="b">
        <f t="shared" si="1898"/>
        <v>1</v>
      </c>
      <c r="AH1311" s="4" t="b">
        <f t="shared" si="1899"/>
        <v>1</v>
      </c>
      <c r="AI1311" s="4" t="b">
        <f t="shared" si="1900"/>
        <v>1</v>
      </c>
      <c r="AJ1311" s="4" t="b">
        <f t="shared" si="1901"/>
        <v>0</v>
      </c>
      <c r="AK1311" s="4" t="b">
        <f t="shared" si="1902"/>
        <v>0</v>
      </c>
      <c r="AL1311" s="4" t="b">
        <f t="shared" si="1903"/>
        <v>0</v>
      </c>
      <c r="AM1311" s="4" t="b">
        <f t="shared" si="1904"/>
        <v>0</v>
      </c>
      <c r="AN1311" s="4" t="b">
        <f t="shared" si="1905"/>
        <v>0</v>
      </c>
      <c r="AO1311" s="4" t="b">
        <f t="shared" si="1906"/>
        <v>0</v>
      </c>
      <c r="AP1311" s="4" t="b">
        <f t="shared" si="1907"/>
        <v>0</v>
      </c>
      <c r="AQ1311" s="4" t="b">
        <f t="shared" si="1908"/>
        <v>0</v>
      </c>
      <c r="AR1311" s="4" t="b">
        <f t="shared" si="1909"/>
        <v>0</v>
      </c>
      <c r="AS1311" s="4" t="b">
        <f t="shared" si="1910"/>
        <v>0</v>
      </c>
      <c r="AT1311" s="4" t="b">
        <f t="shared" si="1911"/>
        <v>0</v>
      </c>
      <c r="AU1311" s="4" t="b">
        <f t="shared" si="1912"/>
        <v>0</v>
      </c>
      <c r="AV1311" s="4" t="b">
        <f t="shared" si="1913"/>
        <v>1</v>
      </c>
      <c r="AW1311" s="4" t="b">
        <f t="shared" si="1914"/>
        <v>0</v>
      </c>
      <c r="AX1311" s="4" t="b">
        <f t="shared" si="1915"/>
        <v>0</v>
      </c>
      <c r="AY1311" s="4" t="b">
        <f t="shared" si="1916"/>
        <v>0</v>
      </c>
      <c r="AZ1311" s="4" t="b">
        <f t="shared" si="1917"/>
        <v>0</v>
      </c>
      <c r="BA1311" s="4" t="b">
        <f t="shared" si="1918"/>
        <v>0</v>
      </c>
      <c r="BB1311" s="4" t="b">
        <f t="shared" si="1919"/>
        <v>0</v>
      </c>
      <c r="BC1311" s="4" t="b">
        <f t="shared" si="1920"/>
        <v>1</v>
      </c>
      <c r="BD1311" s="4" t="b">
        <f t="shared" si="1921"/>
        <v>1</v>
      </c>
      <c r="BE1311" s="4" t="b">
        <f t="shared" si="1922"/>
        <v>0</v>
      </c>
      <c r="BF1311" s="4" t="b">
        <f t="shared" si="1923"/>
        <v>0</v>
      </c>
      <c r="BG1311" s="4" t="b">
        <f t="shared" si="1924"/>
        <v>1</v>
      </c>
      <c r="BH1311" s="4" t="b">
        <f t="shared" si="1925"/>
        <v>0</v>
      </c>
      <c r="BI1311" s="4" t="b">
        <f t="shared" si="1926"/>
        <v>0</v>
      </c>
      <c r="BJ1311" s="4" t="b">
        <f t="shared" si="1927"/>
        <v>0</v>
      </c>
      <c r="BK1311" s="4" t="b">
        <f t="shared" si="1928"/>
        <v>0</v>
      </c>
      <c r="BL1311" s="4" t="b">
        <f t="shared" si="1929"/>
        <v>1</v>
      </c>
      <c r="BM1311" s="4" t="b">
        <f t="shared" si="1930"/>
        <v>0</v>
      </c>
      <c r="BN1311" s="4" t="b">
        <f t="shared" si="1931"/>
        <v>0</v>
      </c>
      <c r="BO1311" s="4" t="b">
        <f t="shared" si="1932"/>
        <v>1</v>
      </c>
      <c r="BP1311" s="4" t="b">
        <f t="shared" si="1933"/>
        <v>1</v>
      </c>
      <c r="BQ1311" s="4" t="b">
        <f t="shared" si="1934"/>
        <v>1</v>
      </c>
      <c r="BR1311" s="4" t="b">
        <f t="shared" si="1935"/>
        <v>0</v>
      </c>
      <c r="BS1311" s="4" t="b">
        <f t="shared" si="1936"/>
        <v>1</v>
      </c>
      <c r="BT1311" s="4" t="b">
        <f t="shared" si="1937"/>
        <v>0</v>
      </c>
      <c r="BU1311" s="4" t="b">
        <f t="shared" si="1938"/>
        <v>0</v>
      </c>
      <c r="BV1311" s="4" t="b">
        <f t="shared" si="1939"/>
        <v>1</v>
      </c>
      <c r="BW1311" s="4" t="b">
        <f t="shared" si="1940"/>
        <v>0</v>
      </c>
      <c r="BX1311" s="4" t="b">
        <f t="shared" si="1941"/>
        <v>0</v>
      </c>
      <c r="BY1311" s="4" t="b">
        <f t="shared" si="1942"/>
        <v>0</v>
      </c>
      <c r="BZ1311" s="4" t="b">
        <f t="shared" si="1943"/>
        <v>0</v>
      </c>
      <c r="CA1311" s="4" t="b">
        <f t="shared" si="1944"/>
        <v>0</v>
      </c>
      <c r="CB1311" s="4" t="b">
        <f t="shared" si="1945"/>
        <v>1</v>
      </c>
      <c r="CC1311" s="4" t="b">
        <f t="shared" si="1946"/>
        <v>1</v>
      </c>
      <c r="CD1311" s="4" t="b">
        <f t="shared" si="1947"/>
        <v>1</v>
      </c>
      <c r="CE1311" s="4" t="b">
        <f t="shared" si="1948"/>
        <v>0</v>
      </c>
      <c r="CF1311" s="4" t="b">
        <f t="shared" si="1949"/>
        <v>0</v>
      </c>
      <c r="CG1311" s="4" t="b">
        <f t="shared" si="1950"/>
        <v>0</v>
      </c>
      <c r="CH1311" s="4" t="b">
        <f t="shared" si="1951"/>
        <v>1</v>
      </c>
      <c r="CI1311" s="4" t="b">
        <f t="shared" si="1952"/>
        <v>0</v>
      </c>
      <c r="CJ1311" s="4" t="b">
        <f t="shared" si="1953"/>
        <v>0</v>
      </c>
      <c r="CK1311" s="4" t="b">
        <f t="shared" si="1954"/>
        <v>0</v>
      </c>
      <c r="CL1311" s="4" t="b">
        <f t="shared" si="1955"/>
        <v>0</v>
      </c>
      <c r="CM1311" s="4" t="b">
        <f t="shared" si="1956"/>
        <v>0</v>
      </c>
      <c r="CN1311" s="4" t="b">
        <f t="shared" si="1957"/>
        <v>0</v>
      </c>
      <c r="CO1311" s="4" t="b">
        <f t="shared" si="1958"/>
        <v>0</v>
      </c>
      <c r="CP1311" s="4" t="b">
        <f t="shared" si="1959"/>
        <v>0</v>
      </c>
      <c r="CQ1311" s="4" t="b">
        <f t="shared" si="1960"/>
        <v>0</v>
      </c>
      <c r="CR1311" s="4" t="b">
        <f t="shared" si="1961"/>
        <v>0</v>
      </c>
      <c r="CS1311" s="4" t="b">
        <f t="shared" si="1962"/>
        <v>0</v>
      </c>
      <c r="CT1311" s="4" t="b">
        <f t="shared" si="1963"/>
        <v>0</v>
      </c>
      <c r="CU1311" s="4" t="b">
        <f t="shared" si="1964"/>
        <v>0</v>
      </c>
      <c r="CV1311" s="4" t="b">
        <f t="shared" si="1965"/>
        <v>0</v>
      </c>
      <c r="CW1311" s="4" t="b">
        <f t="shared" si="1966"/>
        <v>0</v>
      </c>
      <c r="CX1311" s="4" t="b">
        <f t="shared" si="1967"/>
        <v>0</v>
      </c>
      <c r="CY1311" s="4" t="b">
        <f t="shared" si="1968"/>
        <v>0</v>
      </c>
      <c r="CZ1311" s="4" t="b">
        <f t="shared" si="1969"/>
        <v>0</v>
      </c>
      <c r="DA1311" s="4" t="b">
        <f t="shared" si="1970"/>
        <v>1</v>
      </c>
      <c r="DB1311" s="4" t="b">
        <f t="shared" si="1971"/>
        <v>0</v>
      </c>
      <c r="DC1311" s="4" t="b">
        <f t="shared" si="1972"/>
        <v>0</v>
      </c>
      <c r="DD1311" s="4" t="b">
        <f t="shared" si="1973"/>
        <v>0</v>
      </c>
    </row>
    <row r="1312" spans="1:108">
      <c r="A1312" t="s">
        <v>3231</v>
      </c>
      <c r="C1312" t="s">
        <v>3232</v>
      </c>
      <c r="E1312" t="s">
        <v>6102</v>
      </c>
      <c r="F1312" t="s">
        <v>6097</v>
      </c>
      <c r="G1312" t="s">
        <v>3097</v>
      </c>
      <c r="H1312" t="s">
        <v>7444</v>
      </c>
      <c r="I1312" t="s">
        <v>7417</v>
      </c>
      <c r="J1312" t="s">
        <v>124</v>
      </c>
      <c r="K1312" t="s">
        <v>16</v>
      </c>
      <c r="L1312" t="s">
        <v>7145</v>
      </c>
      <c r="M1312" t="s">
        <v>6079</v>
      </c>
      <c r="N1312" t="s">
        <v>3233</v>
      </c>
      <c r="O1312" t="b">
        <f t="shared" si="1880"/>
        <v>1</v>
      </c>
      <c r="P1312" t="b">
        <f t="shared" si="1881"/>
        <v>1</v>
      </c>
      <c r="Q1312" t="b">
        <f t="shared" si="1882"/>
        <v>0</v>
      </c>
      <c r="R1312" t="b">
        <f t="shared" si="1883"/>
        <v>0</v>
      </c>
      <c r="S1312" t="b">
        <f t="shared" si="1884"/>
        <v>1</v>
      </c>
      <c r="T1312" t="b">
        <f t="shared" si="1885"/>
        <v>0</v>
      </c>
      <c r="U1312" t="b">
        <f t="shared" si="1886"/>
        <v>0</v>
      </c>
      <c r="V1312" t="b">
        <f t="shared" si="1887"/>
        <v>1</v>
      </c>
      <c r="W1312" t="b">
        <f t="shared" si="1888"/>
        <v>1</v>
      </c>
      <c r="X1312" t="b">
        <f t="shared" si="1889"/>
        <v>0</v>
      </c>
      <c r="Y1312" t="b">
        <f t="shared" si="1890"/>
        <v>0</v>
      </c>
      <c r="Z1312" t="b">
        <f t="shared" si="1891"/>
        <v>0</v>
      </c>
      <c r="AA1312" t="b">
        <f t="shared" si="1892"/>
        <v>1</v>
      </c>
      <c r="AB1312" t="b">
        <f t="shared" si="1893"/>
        <v>0</v>
      </c>
      <c r="AC1312" t="b">
        <f t="shared" si="1894"/>
        <v>1</v>
      </c>
      <c r="AD1312" t="b">
        <f t="shared" si="1895"/>
        <v>0</v>
      </c>
      <c r="AE1312" t="b">
        <f t="shared" si="1896"/>
        <v>0</v>
      </c>
      <c r="AF1312" t="b">
        <f t="shared" si="1897"/>
        <v>0</v>
      </c>
      <c r="AG1312" t="b">
        <f t="shared" si="1898"/>
        <v>0</v>
      </c>
      <c r="AH1312" t="b">
        <f t="shared" si="1899"/>
        <v>0</v>
      </c>
      <c r="AI1312" t="b">
        <f t="shared" si="1900"/>
        <v>0</v>
      </c>
      <c r="AJ1312" t="b">
        <f t="shared" si="1901"/>
        <v>0</v>
      </c>
      <c r="AK1312" t="b">
        <f t="shared" si="1902"/>
        <v>0</v>
      </c>
      <c r="AL1312" t="b">
        <f t="shared" si="1903"/>
        <v>0</v>
      </c>
      <c r="AM1312" t="b">
        <f t="shared" si="1904"/>
        <v>0</v>
      </c>
      <c r="AN1312" t="b">
        <f t="shared" si="1905"/>
        <v>0</v>
      </c>
      <c r="AO1312" t="b">
        <f t="shared" si="1906"/>
        <v>0</v>
      </c>
      <c r="AP1312" t="b">
        <f t="shared" si="1907"/>
        <v>0</v>
      </c>
      <c r="AQ1312" t="b">
        <f t="shared" si="1908"/>
        <v>0</v>
      </c>
      <c r="AR1312" t="b">
        <f t="shared" si="1909"/>
        <v>0</v>
      </c>
      <c r="AS1312" t="b">
        <f t="shared" si="1910"/>
        <v>0</v>
      </c>
      <c r="AT1312" t="b">
        <f t="shared" si="1911"/>
        <v>0</v>
      </c>
      <c r="AU1312" t="b">
        <f t="shared" si="1912"/>
        <v>0</v>
      </c>
      <c r="AV1312" t="b">
        <f t="shared" si="1913"/>
        <v>0</v>
      </c>
      <c r="AW1312" t="b">
        <f t="shared" si="1914"/>
        <v>0</v>
      </c>
      <c r="AX1312" t="b">
        <f t="shared" si="1915"/>
        <v>0</v>
      </c>
      <c r="AY1312" t="b">
        <f t="shared" si="1916"/>
        <v>0</v>
      </c>
      <c r="AZ1312" t="b">
        <f t="shared" si="1917"/>
        <v>0</v>
      </c>
      <c r="BA1312" t="b">
        <f t="shared" si="1918"/>
        <v>0</v>
      </c>
      <c r="BB1312" t="b">
        <f t="shared" si="1919"/>
        <v>0</v>
      </c>
      <c r="BC1312" t="b">
        <f t="shared" si="1920"/>
        <v>0</v>
      </c>
      <c r="BD1312" t="b">
        <f t="shared" si="1921"/>
        <v>0</v>
      </c>
      <c r="BE1312" t="b">
        <f t="shared" si="1922"/>
        <v>0</v>
      </c>
      <c r="BF1312" t="b">
        <f t="shared" si="1923"/>
        <v>0</v>
      </c>
      <c r="BG1312" t="b">
        <f t="shared" si="1924"/>
        <v>0</v>
      </c>
      <c r="BH1312" t="b">
        <f t="shared" si="1925"/>
        <v>0</v>
      </c>
      <c r="BI1312" t="b">
        <f t="shared" si="1926"/>
        <v>0</v>
      </c>
      <c r="BJ1312" t="b">
        <f t="shared" si="1927"/>
        <v>0</v>
      </c>
      <c r="BK1312" t="b">
        <f t="shared" si="1928"/>
        <v>0</v>
      </c>
      <c r="BL1312" t="b">
        <f t="shared" si="1929"/>
        <v>1</v>
      </c>
      <c r="BM1312" t="b">
        <f t="shared" si="1930"/>
        <v>0</v>
      </c>
      <c r="BN1312" t="b">
        <f t="shared" si="1931"/>
        <v>0</v>
      </c>
      <c r="BO1312" t="b">
        <f t="shared" si="1932"/>
        <v>1</v>
      </c>
      <c r="BP1312" t="b">
        <f t="shared" si="1933"/>
        <v>0</v>
      </c>
      <c r="BQ1312" t="b">
        <f t="shared" si="1934"/>
        <v>1</v>
      </c>
      <c r="BR1312" t="b">
        <f t="shared" si="1935"/>
        <v>0</v>
      </c>
      <c r="BS1312" t="b">
        <f t="shared" si="1936"/>
        <v>0</v>
      </c>
      <c r="BT1312" t="b">
        <f t="shared" si="1937"/>
        <v>0</v>
      </c>
      <c r="BU1312" t="b">
        <f t="shared" si="1938"/>
        <v>0</v>
      </c>
      <c r="BV1312" t="b">
        <f t="shared" si="1939"/>
        <v>0</v>
      </c>
      <c r="BW1312" t="b">
        <f t="shared" si="1940"/>
        <v>0</v>
      </c>
      <c r="BX1312" t="b">
        <f t="shared" si="1941"/>
        <v>0</v>
      </c>
      <c r="BY1312" t="b">
        <f t="shared" si="1942"/>
        <v>0</v>
      </c>
      <c r="BZ1312" t="b">
        <f t="shared" si="1943"/>
        <v>0</v>
      </c>
      <c r="CA1312" t="b">
        <f t="shared" si="1944"/>
        <v>0</v>
      </c>
      <c r="CB1312" t="b">
        <f t="shared" si="1945"/>
        <v>0</v>
      </c>
      <c r="CC1312" t="b">
        <f t="shared" si="1946"/>
        <v>0</v>
      </c>
      <c r="CD1312" t="b">
        <f t="shared" si="1947"/>
        <v>0</v>
      </c>
      <c r="CE1312" t="b">
        <f t="shared" si="1948"/>
        <v>0</v>
      </c>
      <c r="CF1312" t="b">
        <f t="shared" si="1949"/>
        <v>0</v>
      </c>
      <c r="CG1312" t="b">
        <f t="shared" si="1950"/>
        <v>1</v>
      </c>
      <c r="CH1312" t="b">
        <f t="shared" si="1951"/>
        <v>0</v>
      </c>
      <c r="CI1312" t="b">
        <f t="shared" si="1952"/>
        <v>0</v>
      </c>
      <c r="CJ1312" t="b">
        <f t="shared" si="1953"/>
        <v>0</v>
      </c>
      <c r="CK1312" t="b">
        <f t="shared" si="1954"/>
        <v>0</v>
      </c>
      <c r="CL1312" t="b">
        <f t="shared" si="1955"/>
        <v>0</v>
      </c>
      <c r="CM1312" t="b">
        <f t="shared" si="1956"/>
        <v>1</v>
      </c>
      <c r="CN1312" t="b">
        <f t="shared" si="1957"/>
        <v>0</v>
      </c>
      <c r="CO1312" t="b">
        <f t="shared" si="1958"/>
        <v>0</v>
      </c>
      <c r="CP1312" t="b">
        <f t="shared" si="1959"/>
        <v>0</v>
      </c>
      <c r="CQ1312" t="b">
        <f t="shared" si="1960"/>
        <v>0</v>
      </c>
      <c r="CR1312" t="b">
        <f t="shared" si="1961"/>
        <v>0</v>
      </c>
      <c r="CS1312" t="b">
        <f t="shared" si="1962"/>
        <v>0</v>
      </c>
      <c r="CT1312" t="b">
        <f t="shared" si="1963"/>
        <v>0</v>
      </c>
      <c r="CU1312" t="b">
        <f t="shared" si="1964"/>
        <v>0</v>
      </c>
      <c r="CV1312" t="b">
        <f t="shared" si="1965"/>
        <v>0</v>
      </c>
      <c r="CW1312" t="b">
        <f t="shared" si="1966"/>
        <v>0</v>
      </c>
      <c r="CX1312" t="b">
        <f t="shared" si="1967"/>
        <v>0</v>
      </c>
      <c r="CY1312" t="b">
        <f t="shared" si="1968"/>
        <v>0</v>
      </c>
      <c r="CZ1312" t="b">
        <f t="shared" si="1969"/>
        <v>0</v>
      </c>
      <c r="DA1312" t="b">
        <f t="shared" si="1970"/>
        <v>0</v>
      </c>
      <c r="DB1312" t="b">
        <f t="shared" si="1971"/>
        <v>0</v>
      </c>
      <c r="DC1312" t="b">
        <f t="shared" si="1972"/>
        <v>0</v>
      </c>
      <c r="DD1312" t="b">
        <f t="shared" si="1973"/>
        <v>0</v>
      </c>
    </row>
    <row r="1313" spans="1:108">
      <c r="A1313" t="s">
        <v>3234</v>
      </c>
      <c r="C1313" t="s">
        <v>3232</v>
      </c>
      <c r="E1313" t="s">
        <v>6102</v>
      </c>
      <c r="F1313" t="s">
        <v>6097</v>
      </c>
      <c r="G1313" t="s">
        <v>3097</v>
      </c>
      <c r="H1313" t="s">
        <v>7444</v>
      </c>
      <c r="I1313" t="s">
        <v>7417</v>
      </c>
      <c r="J1313" t="s">
        <v>119</v>
      </c>
      <c r="K1313" t="s">
        <v>109</v>
      </c>
      <c r="L1313" t="s">
        <v>7633</v>
      </c>
      <c r="M1313" t="s">
        <v>6079</v>
      </c>
      <c r="N1313" t="s">
        <v>3235</v>
      </c>
      <c r="O1313" t="b">
        <f t="shared" si="1880"/>
        <v>0</v>
      </c>
      <c r="P1313" t="b">
        <f t="shared" si="1881"/>
        <v>1</v>
      </c>
      <c r="Q1313" t="b">
        <f t="shared" si="1882"/>
        <v>1</v>
      </c>
      <c r="R1313" t="b">
        <f t="shared" si="1883"/>
        <v>1</v>
      </c>
      <c r="S1313" t="b">
        <f t="shared" si="1884"/>
        <v>0</v>
      </c>
      <c r="T1313" t="b">
        <f t="shared" si="1885"/>
        <v>1</v>
      </c>
      <c r="U1313" t="b">
        <f t="shared" si="1886"/>
        <v>1</v>
      </c>
      <c r="V1313" t="b">
        <f t="shared" si="1887"/>
        <v>1</v>
      </c>
      <c r="W1313" t="b">
        <f t="shared" si="1888"/>
        <v>0</v>
      </c>
      <c r="X1313" t="b">
        <f t="shared" si="1889"/>
        <v>0</v>
      </c>
      <c r="Y1313" t="b">
        <f t="shared" si="1890"/>
        <v>0</v>
      </c>
      <c r="Z1313" t="b">
        <f t="shared" si="1891"/>
        <v>0</v>
      </c>
      <c r="AA1313" t="b">
        <f t="shared" si="1892"/>
        <v>1</v>
      </c>
      <c r="AB1313" t="b">
        <f t="shared" si="1893"/>
        <v>0</v>
      </c>
      <c r="AC1313" t="b">
        <f t="shared" si="1894"/>
        <v>0</v>
      </c>
      <c r="AD1313" t="b">
        <f t="shared" si="1895"/>
        <v>1</v>
      </c>
      <c r="AE1313" t="b">
        <f t="shared" si="1896"/>
        <v>0</v>
      </c>
      <c r="AF1313" t="b">
        <f t="shared" si="1897"/>
        <v>0</v>
      </c>
      <c r="AG1313" t="b">
        <f t="shared" si="1898"/>
        <v>0</v>
      </c>
      <c r="AH1313" t="b">
        <f t="shared" si="1899"/>
        <v>1</v>
      </c>
      <c r="AI1313" t="b">
        <f t="shared" si="1900"/>
        <v>0</v>
      </c>
      <c r="AJ1313" t="b">
        <f t="shared" si="1901"/>
        <v>0</v>
      </c>
      <c r="AK1313" t="b">
        <f t="shared" si="1902"/>
        <v>0</v>
      </c>
      <c r="AL1313" t="b">
        <f t="shared" si="1903"/>
        <v>0</v>
      </c>
      <c r="AM1313" t="b">
        <f t="shared" si="1904"/>
        <v>0</v>
      </c>
      <c r="AN1313" t="b">
        <f t="shared" si="1905"/>
        <v>0</v>
      </c>
      <c r="AO1313" t="b">
        <f t="shared" si="1906"/>
        <v>0</v>
      </c>
      <c r="AP1313" t="b">
        <f t="shared" si="1907"/>
        <v>0</v>
      </c>
      <c r="AQ1313" t="b">
        <f t="shared" si="1908"/>
        <v>0</v>
      </c>
      <c r="AR1313" t="b">
        <f t="shared" si="1909"/>
        <v>0</v>
      </c>
      <c r="AS1313" t="b">
        <f t="shared" si="1910"/>
        <v>0</v>
      </c>
      <c r="AT1313" t="b">
        <f t="shared" si="1911"/>
        <v>0</v>
      </c>
      <c r="AU1313" t="b">
        <f t="shared" si="1912"/>
        <v>0</v>
      </c>
      <c r="AV1313" t="b">
        <f t="shared" si="1913"/>
        <v>0</v>
      </c>
      <c r="AW1313" t="b">
        <f t="shared" si="1914"/>
        <v>0</v>
      </c>
      <c r="AX1313" t="b">
        <f t="shared" si="1915"/>
        <v>0</v>
      </c>
      <c r="AY1313" t="b">
        <f t="shared" si="1916"/>
        <v>0</v>
      </c>
      <c r="AZ1313" t="b">
        <f t="shared" si="1917"/>
        <v>0</v>
      </c>
      <c r="BA1313" t="b">
        <f t="shared" si="1918"/>
        <v>0</v>
      </c>
      <c r="BB1313" t="b">
        <f t="shared" si="1919"/>
        <v>0</v>
      </c>
      <c r="BC1313" t="b">
        <f t="shared" si="1920"/>
        <v>1</v>
      </c>
      <c r="BD1313" t="b">
        <f t="shared" si="1921"/>
        <v>0</v>
      </c>
      <c r="BE1313" t="b">
        <f t="shared" si="1922"/>
        <v>0</v>
      </c>
      <c r="BF1313" t="b">
        <f t="shared" si="1923"/>
        <v>0</v>
      </c>
      <c r="BG1313" t="b">
        <f t="shared" si="1924"/>
        <v>0</v>
      </c>
      <c r="BH1313" t="b">
        <f t="shared" si="1925"/>
        <v>0</v>
      </c>
      <c r="BI1313" t="b">
        <f t="shared" si="1926"/>
        <v>0</v>
      </c>
      <c r="BJ1313" t="b">
        <f t="shared" si="1927"/>
        <v>0</v>
      </c>
      <c r="BK1313" t="b">
        <f t="shared" si="1928"/>
        <v>0</v>
      </c>
      <c r="BL1313" t="b">
        <f t="shared" si="1929"/>
        <v>0</v>
      </c>
      <c r="BM1313" t="b">
        <f t="shared" si="1930"/>
        <v>0</v>
      </c>
      <c r="BN1313" t="b">
        <f t="shared" si="1931"/>
        <v>0</v>
      </c>
      <c r="BO1313" t="b">
        <f t="shared" si="1932"/>
        <v>0</v>
      </c>
      <c r="BP1313" t="b">
        <f t="shared" si="1933"/>
        <v>1</v>
      </c>
      <c r="BQ1313" t="b">
        <f t="shared" si="1934"/>
        <v>0</v>
      </c>
      <c r="BR1313" t="b">
        <f t="shared" si="1935"/>
        <v>0</v>
      </c>
      <c r="BS1313" t="b">
        <f t="shared" si="1936"/>
        <v>0</v>
      </c>
      <c r="BT1313" t="b">
        <f t="shared" si="1937"/>
        <v>0</v>
      </c>
      <c r="BU1313" t="b">
        <f t="shared" si="1938"/>
        <v>0</v>
      </c>
      <c r="BV1313" t="b">
        <f t="shared" si="1939"/>
        <v>1</v>
      </c>
      <c r="BW1313" t="b">
        <f t="shared" si="1940"/>
        <v>0</v>
      </c>
      <c r="BX1313" t="b">
        <f t="shared" si="1941"/>
        <v>0</v>
      </c>
      <c r="BY1313" t="b">
        <f t="shared" si="1942"/>
        <v>0</v>
      </c>
      <c r="BZ1313" t="b">
        <f t="shared" si="1943"/>
        <v>0</v>
      </c>
      <c r="CA1313" t="b">
        <f t="shared" si="1944"/>
        <v>0</v>
      </c>
      <c r="CB1313" t="b">
        <f t="shared" si="1945"/>
        <v>0</v>
      </c>
      <c r="CC1313" t="b">
        <f t="shared" si="1946"/>
        <v>0</v>
      </c>
      <c r="CD1313" t="b">
        <f t="shared" si="1947"/>
        <v>0</v>
      </c>
      <c r="CE1313" t="b">
        <f t="shared" si="1948"/>
        <v>0</v>
      </c>
      <c r="CF1313" t="b">
        <f t="shared" si="1949"/>
        <v>0</v>
      </c>
      <c r="CG1313" t="b">
        <f t="shared" si="1950"/>
        <v>0</v>
      </c>
      <c r="CH1313" t="b">
        <f t="shared" si="1951"/>
        <v>0</v>
      </c>
      <c r="CI1313" t="b">
        <f t="shared" si="1952"/>
        <v>0</v>
      </c>
      <c r="CJ1313" t="b">
        <f t="shared" si="1953"/>
        <v>0</v>
      </c>
      <c r="CK1313" t="b">
        <f t="shared" si="1954"/>
        <v>0</v>
      </c>
      <c r="CL1313" t="b">
        <f t="shared" si="1955"/>
        <v>0</v>
      </c>
      <c r="CM1313" t="b">
        <f t="shared" si="1956"/>
        <v>0</v>
      </c>
      <c r="CN1313" t="b">
        <f t="shared" si="1957"/>
        <v>0</v>
      </c>
      <c r="CO1313" t="b">
        <f t="shared" si="1958"/>
        <v>0</v>
      </c>
      <c r="CP1313" t="b">
        <f t="shared" si="1959"/>
        <v>0</v>
      </c>
      <c r="CQ1313" t="b">
        <f t="shared" si="1960"/>
        <v>0</v>
      </c>
      <c r="CR1313" t="b">
        <f t="shared" si="1961"/>
        <v>0</v>
      </c>
      <c r="CS1313" t="b">
        <f t="shared" si="1962"/>
        <v>0</v>
      </c>
      <c r="CT1313" t="b">
        <f t="shared" si="1963"/>
        <v>0</v>
      </c>
      <c r="CU1313" t="b">
        <f t="shared" si="1964"/>
        <v>0</v>
      </c>
      <c r="CV1313" t="b">
        <f t="shared" si="1965"/>
        <v>0</v>
      </c>
      <c r="CW1313" t="b">
        <f t="shared" si="1966"/>
        <v>0</v>
      </c>
      <c r="CX1313" t="b">
        <f t="shared" si="1967"/>
        <v>0</v>
      </c>
      <c r="CY1313" t="b">
        <f t="shared" si="1968"/>
        <v>0</v>
      </c>
      <c r="CZ1313" t="b">
        <f t="shared" si="1969"/>
        <v>0</v>
      </c>
      <c r="DA1313" t="b">
        <f t="shared" si="1970"/>
        <v>0</v>
      </c>
      <c r="DB1313" t="b">
        <f t="shared" si="1971"/>
        <v>0</v>
      </c>
      <c r="DC1313" t="b">
        <f t="shared" si="1972"/>
        <v>0</v>
      </c>
      <c r="DD1313" t="b">
        <f t="shared" si="1973"/>
        <v>0</v>
      </c>
    </row>
    <row r="1314" spans="1:108">
      <c r="A1314" t="s">
        <v>3236</v>
      </c>
      <c r="C1314" t="s">
        <v>3232</v>
      </c>
      <c r="E1314" t="s">
        <v>6102</v>
      </c>
      <c r="F1314" t="s">
        <v>6097</v>
      </c>
      <c r="G1314" t="s">
        <v>3097</v>
      </c>
      <c r="H1314" t="s">
        <v>7444</v>
      </c>
      <c r="I1314" t="s">
        <v>7417</v>
      </c>
      <c r="J1314" t="s">
        <v>393</v>
      </c>
      <c r="K1314" t="s">
        <v>136</v>
      </c>
      <c r="L1314" t="s">
        <v>7146</v>
      </c>
      <c r="M1314" t="s">
        <v>221</v>
      </c>
      <c r="N1314" t="s">
        <v>3237</v>
      </c>
      <c r="O1314" t="b">
        <f t="shared" si="1880"/>
        <v>1</v>
      </c>
      <c r="P1314" t="b">
        <f t="shared" si="1881"/>
        <v>1</v>
      </c>
      <c r="Q1314" t="b">
        <f t="shared" si="1882"/>
        <v>1</v>
      </c>
      <c r="R1314" t="b">
        <f t="shared" si="1883"/>
        <v>1</v>
      </c>
      <c r="S1314" t="b">
        <f t="shared" si="1884"/>
        <v>1</v>
      </c>
      <c r="T1314" t="b">
        <f t="shared" si="1885"/>
        <v>1</v>
      </c>
      <c r="U1314" t="b">
        <f t="shared" si="1886"/>
        <v>1</v>
      </c>
      <c r="V1314" t="b">
        <f t="shared" si="1887"/>
        <v>1</v>
      </c>
      <c r="W1314" t="b">
        <f t="shared" si="1888"/>
        <v>1</v>
      </c>
      <c r="X1314" t="b">
        <f t="shared" si="1889"/>
        <v>1</v>
      </c>
      <c r="Y1314" t="b">
        <f t="shared" si="1890"/>
        <v>0</v>
      </c>
      <c r="Z1314" t="b">
        <f t="shared" si="1891"/>
        <v>0</v>
      </c>
      <c r="AA1314" t="b">
        <f t="shared" si="1892"/>
        <v>1</v>
      </c>
      <c r="AB1314" t="b">
        <f t="shared" si="1893"/>
        <v>1</v>
      </c>
      <c r="AC1314" t="b">
        <f t="shared" si="1894"/>
        <v>0</v>
      </c>
      <c r="AD1314" t="b">
        <f t="shared" si="1895"/>
        <v>1</v>
      </c>
      <c r="AE1314" t="b">
        <f t="shared" si="1896"/>
        <v>0</v>
      </c>
      <c r="AF1314" t="b">
        <f t="shared" si="1897"/>
        <v>0</v>
      </c>
      <c r="AG1314" t="b">
        <f t="shared" si="1898"/>
        <v>0</v>
      </c>
      <c r="AH1314" t="b">
        <f t="shared" si="1899"/>
        <v>1</v>
      </c>
      <c r="AI1314" t="b">
        <f t="shared" si="1900"/>
        <v>0</v>
      </c>
      <c r="AJ1314" t="b">
        <f t="shared" si="1901"/>
        <v>0</v>
      </c>
      <c r="AK1314" t="b">
        <f t="shared" si="1902"/>
        <v>0</v>
      </c>
      <c r="AL1314" t="b">
        <f t="shared" si="1903"/>
        <v>0</v>
      </c>
      <c r="AM1314" t="b">
        <f t="shared" si="1904"/>
        <v>0</v>
      </c>
      <c r="AN1314" t="b">
        <f t="shared" si="1905"/>
        <v>0</v>
      </c>
      <c r="AO1314" t="b">
        <f t="shared" si="1906"/>
        <v>0</v>
      </c>
      <c r="AP1314" t="b">
        <f t="shared" si="1907"/>
        <v>0</v>
      </c>
      <c r="AQ1314" t="b">
        <f t="shared" si="1908"/>
        <v>0</v>
      </c>
      <c r="AR1314" t="b">
        <f t="shared" si="1909"/>
        <v>1</v>
      </c>
      <c r="AS1314" t="b">
        <f t="shared" si="1910"/>
        <v>0</v>
      </c>
      <c r="AT1314" t="b">
        <f t="shared" si="1911"/>
        <v>0</v>
      </c>
      <c r="AU1314" t="b">
        <f t="shared" si="1912"/>
        <v>0</v>
      </c>
      <c r="AV1314" t="b">
        <f t="shared" si="1913"/>
        <v>1</v>
      </c>
      <c r="AW1314" t="b">
        <f t="shared" si="1914"/>
        <v>1</v>
      </c>
      <c r="AX1314" t="b">
        <f t="shared" si="1915"/>
        <v>0</v>
      </c>
      <c r="AY1314" t="b">
        <f t="shared" si="1916"/>
        <v>0</v>
      </c>
      <c r="AZ1314" t="b">
        <f t="shared" si="1917"/>
        <v>0</v>
      </c>
      <c r="BA1314" t="b">
        <f t="shared" si="1918"/>
        <v>1</v>
      </c>
      <c r="BB1314" t="b">
        <f t="shared" si="1919"/>
        <v>0</v>
      </c>
      <c r="BC1314" t="b">
        <f t="shared" si="1920"/>
        <v>0</v>
      </c>
      <c r="BD1314" t="b">
        <f t="shared" si="1921"/>
        <v>1</v>
      </c>
      <c r="BE1314" t="b">
        <f t="shared" si="1922"/>
        <v>0</v>
      </c>
      <c r="BF1314" t="b">
        <f t="shared" si="1923"/>
        <v>0</v>
      </c>
      <c r="BG1314" t="b">
        <f t="shared" si="1924"/>
        <v>0</v>
      </c>
      <c r="BH1314" t="b">
        <f t="shared" si="1925"/>
        <v>1</v>
      </c>
      <c r="BI1314" t="b">
        <f t="shared" si="1926"/>
        <v>0</v>
      </c>
      <c r="BJ1314" t="b">
        <f t="shared" si="1927"/>
        <v>0</v>
      </c>
      <c r="BK1314" t="b">
        <f t="shared" si="1928"/>
        <v>0</v>
      </c>
      <c r="BL1314" t="b">
        <f t="shared" si="1929"/>
        <v>1</v>
      </c>
      <c r="BM1314" t="b">
        <f t="shared" si="1930"/>
        <v>0</v>
      </c>
      <c r="BN1314" t="b">
        <f t="shared" si="1931"/>
        <v>0</v>
      </c>
      <c r="BO1314" t="b">
        <f t="shared" si="1932"/>
        <v>1</v>
      </c>
      <c r="BP1314" t="b">
        <f t="shared" si="1933"/>
        <v>1</v>
      </c>
      <c r="BQ1314" t="b">
        <f t="shared" si="1934"/>
        <v>1</v>
      </c>
      <c r="BR1314" t="b">
        <f t="shared" si="1935"/>
        <v>0</v>
      </c>
      <c r="BS1314" t="b">
        <f t="shared" si="1936"/>
        <v>0</v>
      </c>
      <c r="BT1314" t="b">
        <f t="shared" si="1937"/>
        <v>0</v>
      </c>
      <c r="BU1314" t="b">
        <f t="shared" si="1938"/>
        <v>0</v>
      </c>
      <c r="BV1314" t="b">
        <f t="shared" si="1939"/>
        <v>0</v>
      </c>
      <c r="BW1314" t="b">
        <f t="shared" si="1940"/>
        <v>0</v>
      </c>
      <c r="BX1314" t="b">
        <f t="shared" si="1941"/>
        <v>0</v>
      </c>
      <c r="BY1314" t="b">
        <f t="shared" si="1942"/>
        <v>0</v>
      </c>
      <c r="BZ1314" t="b">
        <f t="shared" si="1943"/>
        <v>1</v>
      </c>
      <c r="CA1314" t="b">
        <f t="shared" si="1944"/>
        <v>0</v>
      </c>
      <c r="CB1314" t="b">
        <f t="shared" si="1945"/>
        <v>0</v>
      </c>
      <c r="CC1314" t="b">
        <f t="shared" si="1946"/>
        <v>0</v>
      </c>
      <c r="CD1314" t="b">
        <f t="shared" si="1947"/>
        <v>0</v>
      </c>
      <c r="CE1314" t="b">
        <f t="shared" si="1948"/>
        <v>0</v>
      </c>
      <c r="CF1314" t="b">
        <f t="shared" si="1949"/>
        <v>0</v>
      </c>
      <c r="CG1314" t="b">
        <f t="shared" si="1950"/>
        <v>0</v>
      </c>
      <c r="CH1314" t="b">
        <f t="shared" si="1951"/>
        <v>0</v>
      </c>
      <c r="CI1314" t="b">
        <f t="shared" si="1952"/>
        <v>0</v>
      </c>
      <c r="CJ1314" t="b">
        <f t="shared" si="1953"/>
        <v>0</v>
      </c>
      <c r="CK1314" t="b">
        <f t="shared" si="1954"/>
        <v>0</v>
      </c>
      <c r="CL1314" t="b">
        <f t="shared" si="1955"/>
        <v>0</v>
      </c>
      <c r="CM1314" t="b">
        <f t="shared" si="1956"/>
        <v>0</v>
      </c>
      <c r="CN1314" t="b">
        <f t="shared" si="1957"/>
        <v>0</v>
      </c>
      <c r="CO1314" t="b">
        <f t="shared" si="1958"/>
        <v>0</v>
      </c>
      <c r="CP1314" t="b">
        <f t="shared" si="1959"/>
        <v>0</v>
      </c>
      <c r="CQ1314" t="b">
        <f t="shared" si="1960"/>
        <v>1</v>
      </c>
      <c r="CR1314" t="b">
        <f t="shared" si="1961"/>
        <v>0</v>
      </c>
      <c r="CS1314" t="b">
        <f t="shared" si="1962"/>
        <v>0</v>
      </c>
      <c r="CT1314" t="b">
        <f t="shared" si="1963"/>
        <v>1</v>
      </c>
      <c r="CU1314" t="b">
        <f t="shared" si="1964"/>
        <v>0</v>
      </c>
      <c r="CV1314" t="b">
        <f t="shared" si="1965"/>
        <v>0</v>
      </c>
      <c r="CW1314" t="b">
        <f t="shared" si="1966"/>
        <v>0</v>
      </c>
      <c r="CX1314" t="b">
        <f t="shared" si="1967"/>
        <v>0</v>
      </c>
      <c r="CY1314" t="b">
        <f t="shared" si="1968"/>
        <v>0</v>
      </c>
      <c r="CZ1314" t="b">
        <f t="shared" si="1969"/>
        <v>0</v>
      </c>
      <c r="DA1314" t="b">
        <f t="shared" si="1970"/>
        <v>0</v>
      </c>
      <c r="DB1314" t="b">
        <f t="shared" si="1971"/>
        <v>0</v>
      </c>
      <c r="DC1314" t="b">
        <f t="shared" si="1972"/>
        <v>0</v>
      </c>
      <c r="DD1314" t="b">
        <f t="shared" si="1973"/>
        <v>0</v>
      </c>
    </row>
    <row r="1315" spans="1:108">
      <c r="A1315" t="s">
        <v>3238</v>
      </c>
      <c r="C1315" t="s">
        <v>3232</v>
      </c>
      <c r="E1315" t="s">
        <v>6102</v>
      </c>
      <c r="F1315" t="s">
        <v>6097</v>
      </c>
      <c r="G1315" t="s">
        <v>3097</v>
      </c>
      <c r="H1315" t="s">
        <v>7444</v>
      </c>
      <c r="I1315" t="s">
        <v>7417</v>
      </c>
      <c r="J1315" t="s">
        <v>109</v>
      </c>
      <c r="K1315" t="s">
        <v>109</v>
      </c>
      <c r="L1315" t="s">
        <v>7147</v>
      </c>
      <c r="M1315" t="s">
        <v>345</v>
      </c>
      <c r="N1315" t="s">
        <v>2110</v>
      </c>
      <c r="O1315" t="b">
        <f t="shared" si="1880"/>
        <v>0</v>
      </c>
      <c r="P1315" t="b">
        <f t="shared" si="1881"/>
        <v>1</v>
      </c>
      <c r="Q1315" t="b">
        <f t="shared" si="1882"/>
        <v>0</v>
      </c>
      <c r="R1315" t="b">
        <f t="shared" si="1883"/>
        <v>0</v>
      </c>
      <c r="S1315" t="b">
        <f t="shared" si="1884"/>
        <v>0</v>
      </c>
      <c r="T1315" t="b">
        <f t="shared" si="1885"/>
        <v>1</v>
      </c>
      <c r="U1315" t="b">
        <f t="shared" si="1886"/>
        <v>0</v>
      </c>
      <c r="V1315" t="b">
        <f t="shared" si="1887"/>
        <v>1</v>
      </c>
      <c r="W1315" t="b">
        <f t="shared" si="1888"/>
        <v>0</v>
      </c>
      <c r="X1315" t="b">
        <f t="shared" si="1889"/>
        <v>0</v>
      </c>
      <c r="Y1315" t="b">
        <f t="shared" si="1890"/>
        <v>0</v>
      </c>
      <c r="Z1315" t="b">
        <f t="shared" si="1891"/>
        <v>0</v>
      </c>
      <c r="AA1315" t="b">
        <f t="shared" si="1892"/>
        <v>0</v>
      </c>
      <c r="AB1315" t="b">
        <f t="shared" si="1893"/>
        <v>0</v>
      </c>
      <c r="AC1315" t="b">
        <f t="shared" si="1894"/>
        <v>0</v>
      </c>
      <c r="AD1315" t="b">
        <f t="shared" si="1895"/>
        <v>0</v>
      </c>
      <c r="AE1315" t="b">
        <f t="shared" si="1896"/>
        <v>0</v>
      </c>
      <c r="AF1315" t="b">
        <f t="shared" si="1897"/>
        <v>0</v>
      </c>
      <c r="AG1315" t="b">
        <f t="shared" si="1898"/>
        <v>0</v>
      </c>
      <c r="AH1315" t="b">
        <f t="shared" si="1899"/>
        <v>0</v>
      </c>
      <c r="AI1315" t="b">
        <f t="shared" si="1900"/>
        <v>0</v>
      </c>
      <c r="AJ1315" t="b">
        <f t="shared" si="1901"/>
        <v>0</v>
      </c>
      <c r="AK1315" t="b">
        <f t="shared" si="1902"/>
        <v>0</v>
      </c>
      <c r="AL1315" t="b">
        <f t="shared" si="1903"/>
        <v>0</v>
      </c>
      <c r="AM1315" t="b">
        <f t="shared" si="1904"/>
        <v>0</v>
      </c>
      <c r="AN1315" t="b">
        <f t="shared" si="1905"/>
        <v>0</v>
      </c>
      <c r="AO1315" t="b">
        <f t="shared" si="1906"/>
        <v>0</v>
      </c>
      <c r="AP1315" t="b">
        <f t="shared" si="1907"/>
        <v>0</v>
      </c>
      <c r="AQ1315" t="b">
        <f t="shared" si="1908"/>
        <v>0</v>
      </c>
      <c r="AR1315" t="b">
        <f t="shared" si="1909"/>
        <v>0</v>
      </c>
      <c r="AS1315" t="b">
        <f t="shared" si="1910"/>
        <v>0</v>
      </c>
      <c r="AT1315" t="b">
        <f t="shared" si="1911"/>
        <v>0</v>
      </c>
      <c r="AU1315" t="b">
        <f t="shared" si="1912"/>
        <v>0</v>
      </c>
      <c r="AV1315" t="b">
        <f t="shared" si="1913"/>
        <v>1</v>
      </c>
      <c r="AW1315" t="b">
        <f t="shared" si="1914"/>
        <v>0</v>
      </c>
      <c r="AX1315" t="b">
        <f t="shared" si="1915"/>
        <v>0</v>
      </c>
      <c r="AY1315" t="b">
        <f t="shared" si="1916"/>
        <v>0</v>
      </c>
      <c r="AZ1315" t="b">
        <f t="shared" si="1917"/>
        <v>0</v>
      </c>
      <c r="BA1315" t="b">
        <f t="shared" si="1918"/>
        <v>0</v>
      </c>
      <c r="BB1315" t="b">
        <f t="shared" si="1919"/>
        <v>0</v>
      </c>
      <c r="BC1315" t="b">
        <f t="shared" si="1920"/>
        <v>0</v>
      </c>
      <c r="BD1315" t="b">
        <f t="shared" si="1921"/>
        <v>0</v>
      </c>
      <c r="BE1315" t="b">
        <f t="shared" si="1922"/>
        <v>0</v>
      </c>
      <c r="BF1315" t="b">
        <f t="shared" si="1923"/>
        <v>0</v>
      </c>
      <c r="BG1315" t="b">
        <f t="shared" si="1924"/>
        <v>0</v>
      </c>
      <c r="BH1315" t="b">
        <f t="shared" si="1925"/>
        <v>0</v>
      </c>
      <c r="BI1315" t="b">
        <f t="shared" si="1926"/>
        <v>0</v>
      </c>
      <c r="BJ1315" t="b">
        <f t="shared" si="1927"/>
        <v>0</v>
      </c>
      <c r="BK1315" t="b">
        <f t="shared" si="1928"/>
        <v>0</v>
      </c>
      <c r="BL1315" t="b">
        <f t="shared" si="1929"/>
        <v>0</v>
      </c>
      <c r="BM1315" t="b">
        <f t="shared" si="1930"/>
        <v>0</v>
      </c>
      <c r="BN1315" t="b">
        <f t="shared" si="1931"/>
        <v>0</v>
      </c>
      <c r="BO1315" t="b">
        <f t="shared" si="1932"/>
        <v>0</v>
      </c>
      <c r="BP1315" t="b">
        <f t="shared" si="1933"/>
        <v>1</v>
      </c>
      <c r="BQ1315" t="b">
        <f t="shared" si="1934"/>
        <v>0</v>
      </c>
      <c r="BR1315" t="b">
        <f t="shared" si="1935"/>
        <v>0</v>
      </c>
      <c r="BS1315" t="b">
        <f t="shared" si="1936"/>
        <v>0</v>
      </c>
      <c r="BT1315" t="b">
        <f t="shared" si="1937"/>
        <v>0</v>
      </c>
      <c r="BU1315" t="b">
        <f t="shared" si="1938"/>
        <v>0</v>
      </c>
      <c r="BV1315" t="b">
        <f t="shared" si="1939"/>
        <v>0</v>
      </c>
      <c r="BW1315" t="b">
        <f t="shared" si="1940"/>
        <v>0</v>
      </c>
      <c r="BX1315" t="b">
        <f t="shared" si="1941"/>
        <v>0</v>
      </c>
      <c r="BY1315" t="b">
        <f t="shared" si="1942"/>
        <v>0</v>
      </c>
      <c r="BZ1315" t="b">
        <f t="shared" si="1943"/>
        <v>0</v>
      </c>
      <c r="CA1315" t="b">
        <f t="shared" si="1944"/>
        <v>0</v>
      </c>
      <c r="CB1315" t="b">
        <f t="shared" si="1945"/>
        <v>0</v>
      </c>
      <c r="CC1315" t="b">
        <f t="shared" si="1946"/>
        <v>0</v>
      </c>
      <c r="CD1315" t="b">
        <f t="shared" si="1947"/>
        <v>0</v>
      </c>
      <c r="CE1315" t="b">
        <f t="shared" si="1948"/>
        <v>0</v>
      </c>
      <c r="CF1315" t="b">
        <f t="shared" si="1949"/>
        <v>0</v>
      </c>
      <c r="CG1315" t="b">
        <f t="shared" si="1950"/>
        <v>0</v>
      </c>
      <c r="CH1315" t="b">
        <f t="shared" si="1951"/>
        <v>0</v>
      </c>
      <c r="CI1315" t="b">
        <f t="shared" si="1952"/>
        <v>0</v>
      </c>
      <c r="CJ1315" t="b">
        <f t="shared" si="1953"/>
        <v>0</v>
      </c>
      <c r="CK1315" t="b">
        <f t="shared" si="1954"/>
        <v>0</v>
      </c>
      <c r="CL1315" t="b">
        <f t="shared" si="1955"/>
        <v>0</v>
      </c>
      <c r="CM1315" t="b">
        <f t="shared" si="1956"/>
        <v>0</v>
      </c>
      <c r="CN1315" t="b">
        <f t="shared" si="1957"/>
        <v>0</v>
      </c>
      <c r="CO1315" t="b">
        <f t="shared" si="1958"/>
        <v>0</v>
      </c>
      <c r="CP1315" t="b">
        <f t="shared" si="1959"/>
        <v>0</v>
      </c>
      <c r="CQ1315" t="b">
        <f t="shared" si="1960"/>
        <v>0</v>
      </c>
      <c r="CR1315" t="b">
        <f t="shared" si="1961"/>
        <v>0</v>
      </c>
      <c r="CS1315" t="b">
        <f t="shared" si="1962"/>
        <v>0</v>
      </c>
      <c r="CT1315" t="b">
        <f t="shared" si="1963"/>
        <v>0</v>
      </c>
      <c r="CU1315" t="b">
        <f t="shared" si="1964"/>
        <v>0</v>
      </c>
      <c r="CV1315" t="b">
        <f t="shared" si="1965"/>
        <v>0</v>
      </c>
      <c r="CW1315" t="b">
        <f t="shared" si="1966"/>
        <v>0</v>
      </c>
      <c r="CX1315" t="b">
        <f t="shared" si="1967"/>
        <v>0</v>
      </c>
      <c r="CY1315" t="b">
        <f t="shared" si="1968"/>
        <v>0</v>
      </c>
      <c r="CZ1315" t="b">
        <f t="shared" si="1969"/>
        <v>0</v>
      </c>
      <c r="DA1315" t="b">
        <f t="shared" si="1970"/>
        <v>0</v>
      </c>
      <c r="DB1315" t="b">
        <f t="shared" si="1971"/>
        <v>0</v>
      </c>
      <c r="DC1315" t="b">
        <f t="shared" si="1972"/>
        <v>0</v>
      </c>
      <c r="DD1315" t="b">
        <f t="shared" si="1973"/>
        <v>0</v>
      </c>
    </row>
    <row r="1316" spans="1:108">
      <c r="A1316" t="s">
        <v>3239</v>
      </c>
      <c r="C1316" t="s">
        <v>3232</v>
      </c>
      <c r="E1316" t="s">
        <v>6102</v>
      </c>
      <c r="F1316" t="s">
        <v>6097</v>
      </c>
      <c r="G1316" t="s">
        <v>3097</v>
      </c>
      <c r="H1316" t="s">
        <v>7444</v>
      </c>
      <c r="I1316" t="s">
        <v>7417</v>
      </c>
      <c r="J1316" t="s">
        <v>183</v>
      </c>
      <c r="K1316" t="s">
        <v>183</v>
      </c>
      <c r="L1316" t="s">
        <v>7986</v>
      </c>
      <c r="M1316" t="s">
        <v>891</v>
      </c>
      <c r="N1316" t="s">
        <v>7985</v>
      </c>
      <c r="O1316" t="b">
        <f t="shared" si="1880"/>
        <v>1</v>
      </c>
      <c r="P1316" t="b">
        <f t="shared" si="1881"/>
        <v>1</v>
      </c>
      <c r="Q1316" t="b">
        <f t="shared" si="1882"/>
        <v>0</v>
      </c>
      <c r="R1316" t="b">
        <f t="shared" si="1883"/>
        <v>1</v>
      </c>
      <c r="S1316" t="b">
        <f t="shared" si="1884"/>
        <v>1</v>
      </c>
      <c r="T1316" t="b">
        <f t="shared" si="1885"/>
        <v>1</v>
      </c>
      <c r="U1316" t="b">
        <f t="shared" si="1886"/>
        <v>0</v>
      </c>
      <c r="V1316" t="b">
        <f t="shared" si="1887"/>
        <v>1</v>
      </c>
      <c r="W1316" t="b">
        <f t="shared" si="1888"/>
        <v>0</v>
      </c>
      <c r="X1316" t="b">
        <f t="shared" si="1889"/>
        <v>1</v>
      </c>
      <c r="Y1316" t="b">
        <f t="shared" si="1890"/>
        <v>1</v>
      </c>
      <c r="Z1316" t="b">
        <f t="shared" si="1891"/>
        <v>0</v>
      </c>
      <c r="AA1316" t="b">
        <f t="shared" si="1892"/>
        <v>1</v>
      </c>
      <c r="AB1316" t="b">
        <f t="shared" si="1893"/>
        <v>1</v>
      </c>
      <c r="AC1316" t="b">
        <f t="shared" si="1894"/>
        <v>0</v>
      </c>
      <c r="AD1316" t="b">
        <f t="shared" si="1895"/>
        <v>1</v>
      </c>
      <c r="AE1316" t="b">
        <f t="shared" si="1896"/>
        <v>0</v>
      </c>
      <c r="AF1316" t="b">
        <f t="shared" si="1897"/>
        <v>0</v>
      </c>
      <c r="AG1316" t="b">
        <f t="shared" si="1898"/>
        <v>1</v>
      </c>
      <c r="AH1316" t="b">
        <f t="shared" si="1899"/>
        <v>0</v>
      </c>
      <c r="AI1316" t="b">
        <f t="shared" si="1900"/>
        <v>1</v>
      </c>
      <c r="AJ1316" t="b">
        <f t="shared" si="1901"/>
        <v>0</v>
      </c>
      <c r="AK1316" t="b">
        <f t="shared" si="1902"/>
        <v>0</v>
      </c>
      <c r="AL1316" t="b">
        <f t="shared" si="1903"/>
        <v>0</v>
      </c>
      <c r="AM1316" t="b">
        <f t="shared" si="1904"/>
        <v>0</v>
      </c>
      <c r="AN1316" t="b">
        <f t="shared" si="1905"/>
        <v>0</v>
      </c>
      <c r="AO1316" t="b">
        <f t="shared" si="1906"/>
        <v>0</v>
      </c>
      <c r="AP1316" t="b">
        <f t="shared" si="1907"/>
        <v>0</v>
      </c>
      <c r="AQ1316" t="b">
        <f t="shared" si="1908"/>
        <v>0</v>
      </c>
      <c r="AR1316" t="b">
        <f t="shared" si="1909"/>
        <v>0</v>
      </c>
      <c r="AS1316" t="b">
        <f t="shared" si="1910"/>
        <v>0</v>
      </c>
      <c r="AT1316" t="b">
        <f t="shared" si="1911"/>
        <v>0</v>
      </c>
      <c r="AU1316" t="b">
        <f t="shared" si="1912"/>
        <v>0</v>
      </c>
      <c r="AV1316" t="b">
        <f t="shared" si="1913"/>
        <v>0</v>
      </c>
      <c r="AW1316" t="b">
        <f t="shared" si="1914"/>
        <v>0</v>
      </c>
      <c r="AX1316" t="b">
        <f t="shared" si="1915"/>
        <v>0</v>
      </c>
      <c r="AY1316" t="b">
        <f t="shared" si="1916"/>
        <v>0</v>
      </c>
      <c r="AZ1316" t="b">
        <f t="shared" si="1917"/>
        <v>0</v>
      </c>
      <c r="BA1316" t="b">
        <f t="shared" si="1918"/>
        <v>0</v>
      </c>
      <c r="BB1316" t="b">
        <f t="shared" si="1919"/>
        <v>0</v>
      </c>
      <c r="BC1316" t="b">
        <f t="shared" si="1920"/>
        <v>0</v>
      </c>
      <c r="BD1316" t="b">
        <f t="shared" si="1921"/>
        <v>0</v>
      </c>
      <c r="BE1316" t="b">
        <f t="shared" si="1922"/>
        <v>0</v>
      </c>
      <c r="BF1316" t="b">
        <f t="shared" si="1923"/>
        <v>0</v>
      </c>
      <c r="BG1316" t="b">
        <f t="shared" si="1924"/>
        <v>0</v>
      </c>
      <c r="BH1316" t="b">
        <f t="shared" si="1925"/>
        <v>0</v>
      </c>
      <c r="BI1316" t="b">
        <f t="shared" si="1926"/>
        <v>0</v>
      </c>
      <c r="BJ1316" t="b">
        <f t="shared" si="1927"/>
        <v>0</v>
      </c>
      <c r="BK1316" t="b">
        <f t="shared" si="1928"/>
        <v>0</v>
      </c>
      <c r="BL1316" t="b">
        <f t="shared" si="1929"/>
        <v>0</v>
      </c>
      <c r="BM1316" t="b">
        <f t="shared" si="1930"/>
        <v>0</v>
      </c>
      <c r="BN1316" t="b">
        <f t="shared" si="1931"/>
        <v>0</v>
      </c>
      <c r="BO1316" t="b">
        <f t="shared" si="1932"/>
        <v>1</v>
      </c>
      <c r="BP1316" t="b">
        <f t="shared" si="1933"/>
        <v>0</v>
      </c>
      <c r="BQ1316" t="b">
        <f t="shared" si="1934"/>
        <v>0</v>
      </c>
      <c r="BR1316" t="b">
        <f t="shared" si="1935"/>
        <v>0</v>
      </c>
      <c r="BS1316" t="b">
        <f t="shared" si="1936"/>
        <v>0</v>
      </c>
      <c r="BT1316" t="b">
        <f t="shared" si="1937"/>
        <v>1</v>
      </c>
      <c r="BU1316" t="b">
        <f t="shared" si="1938"/>
        <v>0</v>
      </c>
      <c r="BV1316" t="b">
        <f t="shared" si="1939"/>
        <v>0</v>
      </c>
      <c r="BW1316" t="b">
        <f t="shared" si="1940"/>
        <v>0</v>
      </c>
      <c r="BX1316" t="b">
        <f t="shared" si="1941"/>
        <v>0</v>
      </c>
      <c r="BY1316" t="b">
        <f t="shared" si="1942"/>
        <v>0</v>
      </c>
      <c r="BZ1316" t="b">
        <f t="shared" si="1943"/>
        <v>0</v>
      </c>
      <c r="CA1316" t="b">
        <f t="shared" si="1944"/>
        <v>0</v>
      </c>
      <c r="CB1316" t="b">
        <f t="shared" si="1945"/>
        <v>0</v>
      </c>
      <c r="CC1316" t="b">
        <f t="shared" si="1946"/>
        <v>0</v>
      </c>
      <c r="CD1316" t="b">
        <f t="shared" si="1947"/>
        <v>0</v>
      </c>
      <c r="CE1316" t="b">
        <f t="shared" si="1948"/>
        <v>0</v>
      </c>
      <c r="CF1316" t="b">
        <f t="shared" si="1949"/>
        <v>0</v>
      </c>
      <c r="CG1316" t="b">
        <f t="shared" si="1950"/>
        <v>1</v>
      </c>
      <c r="CH1316" t="b">
        <f t="shared" si="1951"/>
        <v>0</v>
      </c>
      <c r="CI1316" t="b">
        <f t="shared" si="1952"/>
        <v>0</v>
      </c>
      <c r="CJ1316" t="b">
        <f t="shared" si="1953"/>
        <v>0</v>
      </c>
      <c r="CK1316" t="b">
        <f t="shared" si="1954"/>
        <v>0</v>
      </c>
      <c r="CL1316" t="b">
        <f t="shared" si="1955"/>
        <v>0</v>
      </c>
      <c r="CM1316" t="b">
        <f t="shared" si="1956"/>
        <v>1</v>
      </c>
      <c r="CN1316" t="b">
        <f t="shared" si="1957"/>
        <v>0</v>
      </c>
      <c r="CO1316" t="b">
        <f t="shared" si="1958"/>
        <v>0</v>
      </c>
      <c r="CP1316" t="b">
        <f t="shared" si="1959"/>
        <v>0</v>
      </c>
      <c r="CQ1316" t="b">
        <f t="shared" si="1960"/>
        <v>0</v>
      </c>
      <c r="CR1316" t="b">
        <f t="shared" si="1961"/>
        <v>1</v>
      </c>
      <c r="CS1316" t="b">
        <f t="shared" si="1962"/>
        <v>0</v>
      </c>
      <c r="CT1316" t="b">
        <f t="shared" si="1963"/>
        <v>0</v>
      </c>
      <c r="CU1316" t="b">
        <f t="shared" si="1964"/>
        <v>0</v>
      </c>
      <c r="CV1316" t="b">
        <f t="shared" si="1965"/>
        <v>0</v>
      </c>
      <c r="CW1316" t="b">
        <f t="shared" si="1966"/>
        <v>0</v>
      </c>
      <c r="CX1316" t="b">
        <f t="shared" si="1967"/>
        <v>0</v>
      </c>
      <c r="CY1316" t="b">
        <f t="shared" si="1968"/>
        <v>0</v>
      </c>
      <c r="CZ1316" t="b">
        <f t="shared" si="1969"/>
        <v>0</v>
      </c>
      <c r="DA1316" t="b">
        <f t="shared" si="1970"/>
        <v>0</v>
      </c>
      <c r="DB1316" t="b">
        <f t="shared" si="1971"/>
        <v>0</v>
      </c>
      <c r="DC1316" t="b">
        <f t="shared" si="1972"/>
        <v>0</v>
      </c>
      <c r="DD1316" t="b">
        <f t="shared" si="1973"/>
        <v>1</v>
      </c>
    </row>
    <row r="1317" spans="1:108">
      <c r="A1317" t="s">
        <v>3240</v>
      </c>
      <c r="C1317" t="s">
        <v>3232</v>
      </c>
      <c r="E1317" t="s">
        <v>6102</v>
      </c>
      <c r="F1317" t="s">
        <v>6097</v>
      </c>
      <c r="G1317" t="s">
        <v>3097</v>
      </c>
      <c r="H1317" t="s">
        <v>7444</v>
      </c>
      <c r="I1317" t="s">
        <v>7417</v>
      </c>
      <c r="J1317" t="s">
        <v>108</v>
      </c>
      <c r="K1317" t="s">
        <v>109</v>
      </c>
      <c r="L1317" t="s">
        <v>7148</v>
      </c>
      <c r="M1317" t="s">
        <v>6079</v>
      </c>
      <c r="N1317" t="s">
        <v>3241</v>
      </c>
      <c r="O1317" t="b">
        <f t="shared" si="1880"/>
        <v>1</v>
      </c>
      <c r="P1317" t="b">
        <f t="shared" si="1881"/>
        <v>1</v>
      </c>
      <c r="Q1317" t="b">
        <f t="shared" si="1882"/>
        <v>0</v>
      </c>
      <c r="R1317" t="b">
        <f t="shared" si="1883"/>
        <v>0</v>
      </c>
      <c r="S1317" t="b">
        <f t="shared" si="1884"/>
        <v>1</v>
      </c>
      <c r="T1317" t="b">
        <f t="shared" si="1885"/>
        <v>1</v>
      </c>
      <c r="U1317" t="b">
        <f t="shared" si="1886"/>
        <v>0</v>
      </c>
      <c r="V1317" t="b">
        <f t="shared" si="1887"/>
        <v>0</v>
      </c>
      <c r="W1317" t="b">
        <f t="shared" si="1888"/>
        <v>0</v>
      </c>
      <c r="X1317" t="b">
        <f t="shared" si="1889"/>
        <v>0</v>
      </c>
      <c r="Y1317" t="b">
        <f t="shared" si="1890"/>
        <v>0</v>
      </c>
      <c r="Z1317" t="b">
        <f t="shared" si="1891"/>
        <v>0</v>
      </c>
      <c r="AA1317" t="b">
        <f t="shared" si="1892"/>
        <v>0</v>
      </c>
      <c r="AB1317" t="b">
        <f t="shared" si="1893"/>
        <v>0</v>
      </c>
      <c r="AC1317" t="b">
        <f t="shared" si="1894"/>
        <v>0</v>
      </c>
      <c r="AD1317" t="b">
        <f t="shared" si="1895"/>
        <v>0</v>
      </c>
      <c r="AE1317" t="b">
        <f t="shared" si="1896"/>
        <v>0</v>
      </c>
      <c r="AF1317" t="b">
        <f t="shared" si="1897"/>
        <v>0</v>
      </c>
      <c r="AG1317" t="b">
        <f t="shared" si="1898"/>
        <v>0</v>
      </c>
      <c r="AH1317" t="b">
        <f t="shared" si="1899"/>
        <v>0</v>
      </c>
      <c r="AI1317" t="b">
        <f t="shared" si="1900"/>
        <v>1</v>
      </c>
      <c r="AJ1317" t="b">
        <f t="shared" si="1901"/>
        <v>0</v>
      </c>
      <c r="AK1317" t="b">
        <f t="shared" si="1902"/>
        <v>0</v>
      </c>
      <c r="AL1317" t="b">
        <f t="shared" si="1903"/>
        <v>0</v>
      </c>
      <c r="AM1317" t="b">
        <f t="shared" si="1904"/>
        <v>0</v>
      </c>
      <c r="AN1317" t="b">
        <f t="shared" si="1905"/>
        <v>0</v>
      </c>
      <c r="AO1317" t="b">
        <f t="shared" si="1906"/>
        <v>0</v>
      </c>
      <c r="AP1317" t="b">
        <f t="shared" si="1907"/>
        <v>0</v>
      </c>
      <c r="AQ1317" t="b">
        <f t="shared" si="1908"/>
        <v>0</v>
      </c>
      <c r="AR1317" t="b">
        <f t="shared" si="1909"/>
        <v>0</v>
      </c>
      <c r="AS1317" t="b">
        <f t="shared" si="1910"/>
        <v>0</v>
      </c>
      <c r="AT1317" t="b">
        <f t="shared" si="1911"/>
        <v>0</v>
      </c>
      <c r="AU1317" t="b">
        <f t="shared" si="1912"/>
        <v>0</v>
      </c>
      <c r="AV1317" t="b">
        <f t="shared" si="1913"/>
        <v>0</v>
      </c>
      <c r="AW1317" t="b">
        <f t="shared" si="1914"/>
        <v>0</v>
      </c>
      <c r="AX1317" t="b">
        <f t="shared" si="1915"/>
        <v>0</v>
      </c>
      <c r="AY1317" t="b">
        <f t="shared" si="1916"/>
        <v>0</v>
      </c>
      <c r="AZ1317" t="b">
        <f t="shared" si="1917"/>
        <v>0</v>
      </c>
      <c r="BA1317" t="b">
        <f t="shared" si="1918"/>
        <v>0</v>
      </c>
      <c r="BB1317" t="b">
        <f t="shared" si="1919"/>
        <v>0</v>
      </c>
      <c r="BC1317" t="b">
        <f t="shared" si="1920"/>
        <v>0</v>
      </c>
      <c r="BD1317" t="b">
        <f t="shared" si="1921"/>
        <v>0</v>
      </c>
      <c r="BE1317" t="b">
        <f t="shared" si="1922"/>
        <v>0</v>
      </c>
      <c r="BF1317" t="b">
        <f t="shared" si="1923"/>
        <v>0</v>
      </c>
      <c r="BG1317" t="b">
        <f t="shared" si="1924"/>
        <v>0</v>
      </c>
      <c r="BH1317" t="b">
        <f t="shared" si="1925"/>
        <v>0</v>
      </c>
      <c r="BI1317" t="b">
        <f t="shared" si="1926"/>
        <v>0</v>
      </c>
      <c r="BJ1317" t="b">
        <f t="shared" si="1927"/>
        <v>0</v>
      </c>
      <c r="BK1317" t="b">
        <f t="shared" si="1928"/>
        <v>0</v>
      </c>
      <c r="BL1317" t="b">
        <f t="shared" si="1929"/>
        <v>0</v>
      </c>
      <c r="BM1317" t="b">
        <f t="shared" si="1930"/>
        <v>0</v>
      </c>
      <c r="BN1317" t="b">
        <f t="shared" si="1931"/>
        <v>0</v>
      </c>
      <c r="BO1317" t="b">
        <f t="shared" si="1932"/>
        <v>0</v>
      </c>
      <c r="BP1317" t="b">
        <f t="shared" si="1933"/>
        <v>1</v>
      </c>
      <c r="BQ1317" t="b">
        <f t="shared" si="1934"/>
        <v>1</v>
      </c>
      <c r="BR1317" t="b">
        <f t="shared" si="1935"/>
        <v>0</v>
      </c>
      <c r="BS1317" t="b">
        <f t="shared" si="1936"/>
        <v>0</v>
      </c>
      <c r="BT1317" t="b">
        <f t="shared" si="1937"/>
        <v>0</v>
      </c>
      <c r="BU1317" t="b">
        <f t="shared" si="1938"/>
        <v>0</v>
      </c>
      <c r="BV1317" t="b">
        <f t="shared" si="1939"/>
        <v>0</v>
      </c>
      <c r="BW1317" t="b">
        <f t="shared" si="1940"/>
        <v>0</v>
      </c>
      <c r="BX1317" t="b">
        <f t="shared" si="1941"/>
        <v>0</v>
      </c>
      <c r="BY1317" t="b">
        <f t="shared" si="1942"/>
        <v>0</v>
      </c>
      <c r="BZ1317" t="b">
        <f t="shared" si="1943"/>
        <v>0</v>
      </c>
      <c r="CA1317" t="b">
        <f t="shared" si="1944"/>
        <v>0</v>
      </c>
      <c r="CB1317" t="b">
        <f t="shared" si="1945"/>
        <v>0</v>
      </c>
      <c r="CC1317" t="b">
        <f t="shared" si="1946"/>
        <v>0</v>
      </c>
      <c r="CD1317" t="b">
        <f t="shared" si="1947"/>
        <v>0</v>
      </c>
      <c r="CE1317" t="b">
        <f t="shared" si="1948"/>
        <v>0</v>
      </c>
      <c r="CF1317" t="b">
        <f t="shared" si="1949"/>
        <v>0</v>
      </c>
      <c r="CG1317" t="b">
        <f t="shared" si="1950"/>
        <v>1</v>
      </c>
      <c r="CH1317" t="b">
        <f t="shared" si="1951"/>
        <v>0</v>
      </c>
      <c r="CI1317" t="b">
        <f t="shared" si="1952"/>
        <v>0</v>
      </c>
      <c r="CJ1317" t="b">
        <f t="shared" si="1953"/>
        <v>0</v>
      </c>
      <c r="CK1317" t="b">
        <f t="shared" si="1954"/>
        <v>0</v>
      </c>
      <c r="CL1317" t="b">
        <f t="shared" si="1955"/>
        <v>0</v>
      </c>
      <c r="CM1317" t="b">
        <f t="shared" si="1956"/>
        <v>0</v>
      </c>
      <c r="CN1317" t="b">
        <f t="shared" si="1957"/>
        <v>0</v>
      </c>
      <c r="CO1317" t="b">
        <f t="shared" si="1958"/>
        <v>0</v>
      </c>
      <c r="CP1317" t="b">
        <f t="shared" si="1959"/>
        <v>0</v>
      </c>
      <c r="CQ1317" t="b">
        <f t="shared" si="1960"/>
        <v>0</v>
      </c>
      <c r="CR1317" t="b">
        <f t="shared" si="1961"/>
        <v>0</v>
      </c>
      <c r="CS1317" t="b">
        <f t="shared" si="1962"/>
        <v>0</v>
      </c>
      <c r="CT1317" t="b">
        <f t="shared" si="1963"/>
        <v>0</v>
      </c>
      <c r="CU1317" t="b">
        <f t="shared" si="1964"/>
        <v>0</v>
      </c>
      <c r="CV1317" t="b">
        <f t="shared" si="1965"/>
        <v>0</v>
      </c>
      <c r="CW1317" t="b">
        <f t="shared" si="1966"/>
        <v>0</v>
      </c>
      <c r="CX1317" t="b">
        <f t="shared" si="1967"/>
        <v>0</v>
      </c>
      <c r="CY1317" t="b">
        <f t="shared" si="1968"/>
        <v>0</v>
      </c>
      <c r="CZ1317" t="b">
        <f t="shared" si="1969"/>
        <v>0</v>
      </c>
      <c r="DA1317" t="b">
        <f t="shared" si="1970"/>
        <v>0</v>
      </c>
      <c r="DB1317" t="b">
        <f t="shared" si="1971"/>
        <v>0</v>
      </c>
      <c r="DC1317" t="b">
        <f t="shared" si="1972"/>
        <v>0</v>
      </c>
      <c r="DD1317" t="b">
        <f t="shared" si="1973"/>
        <v>0</v>
      </c>
    </row>
    <row r="1318" spans="1:108">
      <c r="A1318" t="s">
        <v>3242</v>
      </c>
      <c r="C1318" t="s">
        <v>3232</v>
      </c>
      <c r="E1318" t="s">
        <v>6102</v>
      </c>
      <c r="F1318" t="s">
        <v>6097</v>
      </c>
      <c r="G1318" t="s">
        <v>3097</v>
      </c>
      <c r="H1318" t="s">
        <v>7444</v>
      </c>
      <c r="I1318" t="s">
        <v>7417</v>
      </c>
      <c r="J1318" t="s">
        <v>16</v>
      </c>
      <c r="K1318" t="s">
        <v>16</v>
      </c>
      <c r="L1318" t="s">
        <v>7149</v>
      </c>
      <c r="M1318" t="s">
        <v>6079</v>
      </c>
      <c r="N1318" t="s">
        <v>3243</v>
      </c>
      <c r="O1318" t="b">
        <f t="shared" si="1880"/>
        <v>1</v>
      </c>
      <c r="P1318" t="b">
        <f t="shared" si="1881"/>
        <v>0</v>
      </c>
      <c r="Q1318" t="b">
        <f t="shared" si="1882"/>
        <v>1</v>
      </c>
      <c r="R1318" t="b">
        <f t="shared" si="1883"/>
        <v>0</v>
      </c>
      <c r="S1318" t="b">
        <f t="shared" si="1884"/>
        <v>1</v>
      </c>
      <c r="T1318" t="b">
        <f t="shared" si="1885"/>
        <v>0</v>
      </c>
      <c r="U1318" t="b">
        <f t="shared" si="1886"/>
        <v>1</v>
      </c>
      <c r="V1318" t="b">
        <f t="shared" si="1887"/>
        <v>0</v>
      </c>
      <c r="W1318" t="b">
        <f t="shared" si="1888"/>
        <v>1</v>
      </c>
      <c r="X1318" t="b">
        <f t="shared" si="1889"/>
        <v>0</v>
      </c>
      <c r="Y1318" t="b">
        <f t="shared" si="1890"/>
        <v>0</v>
      </c>
      <c r="Z1318" t="b">
        <f t="shared" si="1891"/>
        <v>0</v>
      </c>
      <c r="AA1318" t="b">
        <f t="shared" si="1892"/>
        <v>0</v>
      </c>
      <c r="AB1318" t="b">
        <f t="shared" si="1893"/>
        <v>0</v>
      </c>
      <c r="AC1318" t="b">
        <f t="shared" si="1894"/>
        <v>0</v>
      </c>
      <c r="AD1318" t="b">
        <f t="shared" si="1895"/>
        <v>0</v>
      </c>
      <c r="AE1318" t="b">
        <f t="shared" si="1896"/>
        <v>0</v>
      </c>
      <c r="AF1318" t="b">
        <f t="shared" si="1897"/>
        <v>0</v>
      </c>
      <c r="AG1318" t="b">
        <f t="shared" si="1898"/>
        <v>0</v>
      </c>
      <c r="AH1318" t="b">
        <f t="shared" si="1899"/>
        <v>1</v>
      </c>
      <c r="AI1318" t="b">
        <f t="shared" si="1900"/>
        <v>0</v>
      </c>
      <c r="AJ1318" t="b">
        <f t="shared" si="1901"/>
        <v>0</v>
      </c>
      <c r="AK1318" t="b">
        <f t="shared" si="1902"/>
        <v>0</v>
      </c>
      <c r="AL1318" t="b">
        <f t="shared" si="1903"/>
        <v>0</v>
      </c>
      <c r="AM1318" t="b">
        <f t="shared" si="1904"/>
        <v>0</v>
      </c>
      <c r="AN1318" t="b">
        <f t="shared" si="1905"/>
        <v>0</v>
      </c>
      <c r="AO1318" t="b">
        <f t="shared" si="1906"/>
        <v>0</v>
      </c>
      <c r="AP1318" t="b">
        <f t="shared" si="1907"/>
        <v>0</v>
      </c>
      <c r="AQ1318" t="b">
        <f t="shared" si="1908"/>
        <v>0</v>
      </c>
      <c r="AR1318" t="b">
        <f t="shared" si="1909"/>
        <v>0</v>
      </c>
      <c r="AS1318" t="b">
        <f t="shared" si="1910"/>
        <v>0</v>
      </c>
      <c r="AT1318" t="b">
        <f t="shared" si="1911"/>
        <v>0</v>
      </c>
      <c r="AU1318" t="b">
        <f t="shared" si="1912"/>
        <v>0</v>
      </c>
      <c r="AV1318" t="b">
        <f t="shared" si="1913"/>
        <v>0</v>
      </c>
      <c r="AW1318" t="b">
        <f t="shared" si="1914"/>
        <v>0</v>
      </c>
      <c r="AX1318" t="b">
        <f t="shared" si="1915"/>
        <v>0</v>
      </c>
      <c r="AY1318" t="b">
        <f t="shared" si="1916"/>
        <v>0</v>
      </c>
      <c r="AZ1318" t="b">
        <f t="shared" si="1917"/>
        <v>0</v>
      </c>
      <c r="BA1318" t="b">
        <f t="shared" si="1918"/>
        <v>1</v>
      </c>
      <c r="BB1318" t="b">
        <f t="shared" si="1919"/>
        <v>0</v>
      </c>
      <c r="BC1318" t="b">
        <f t="shared" si="1920"/>
        <v>0</v>
      </c>
      <c r="BD1318" t="b">
        <f t="shared" si="1921"/>
        <v>0</v>
      </c>
      <c r="BE1318" t="b">
        <f t="shared" si="1922"/>
        <v>0</v>
      </c>
      <c r="BF1318" t="b">
        <f t="shared" si="1923"/>
        <v>0</v>
      </c>
      <c r="BG1318" t="b">
        <f t="shared" si="1924"/>
        <v>0</v>
      </c>
      <c r="BH1318" t="b">
        <f t="shared" si="1925"/>
        <v>0</v>
      </c>
      <c r="BI1318" t="b">
        <f t="shared" si="1926"/>
        <v>0</v>
      </c>
      <c r="BJ1318" t="b">
        <f t="shared" si="1927"/>
        <v>0</v>
      </c>
      <c r="BK1318" t="b">
        <f t="shared" si="1928"/>
        <v>0</v>
      </c>
      <c r="BL1318" t="b">
        <f t="shared" si="1929"/>
        <v>1</v>
      </c>
      <c r="BM1318" t="b">
        <f t="shared" si="1930"/>
        <v>0</v>
      </c>
      <c r="BN1318" t="b">
        <f t="shared" si="1931"/>
        <v>0</v>
      </c>
      <c r="BO1318" t="b">
        <f t="shared" si="1932"/>
        <v>0</v>
      </c>
      <c r="BP1318" t="b">
        <f t="shared" si="1933"/>
        <v>0</v>
      </c>
      <c r="BQ1318" t="b">
        <f t="shared" si="1934"/>
        <v>0</v>
      </c>
      <c r="BR1318" t="b">
        <f t="shared" si="1935"/>
        <v>0</v>
      </c>
      <c r="BS1318" t="b">
        <f t="shared" si="1936"/>
        <v>0</v>
      </c>
      <c r="BT1318" t="b">
        <f t="shared" si="1937"/>
        <v>0</v>
      </c>
      <c r="BU1318" t="b">
        <f t="shared" si="1938"/>
        <v>0</v>
      </c>
      <c r="BV1318" t="b">
        <f t="shared" si="1939"/>
        <v>0</v>
      </c>
      <c r="BW1318" t="b">
        <f t="shared" si="1940"/>
        <v>0</v>
      </c>
      <c r="BX1318" t="b">
        <f t="shared" si="1941"/>
        <v>0</v>
      </c>
      <c r="BY1318" t="b">
        <f t="shared" si="1942"/>
        <v>0</v>
      </c>
      <c r="BZ1318" t="b">
        <f t="shared" si="1943"/>
        <v>0</v>
      </c>
      <c r="CA1318" t="b">
        <f t="shared" si="1944"/>
        <v>0</v>
      </c>
      <c r="CB1318" t="b">
        <f t="shared" si="1945"/>
        <v>0</v>
      </c>
      <c r="CC1318" t="b">
        <f t="shared" si="1946"/>
        <v>0</v>
      </c>
      <c r="CD1318" t="b">
        <f t="shared" si="1947"/>
        <v>0</v>
      </c>
      <c r="CE1318" t="b">
        <f t="shared" si="1948"/>
        <v>0</v>
      </c>
      <c r="CF1318" t="b">
        <f t="shared" si="1949"/>
        <v>0</v>
      </c>
      <c r="CG1318" t="b">
        <f t="shared" si="1950"/>
        <v>0</v>
      </c>
      <c r="CH1318" t="b">
        <f t="shared" si="1951"/>
        <v>0</v>
      </c>
      <c r="CI1318" t="b">
        <f t="shared" si="1952"/>
        <v>0</v>
      </c>
      <c r="CJ1318" t="b">
        <f t="shared" si="1953"/>
        <v>0</v>
      </c>
      <c r="CK1318" t="b">
        <f t="shared" si="1954"/>
        <v>0</v>
      </c>
      <c r="CL1318" t="b">
        <f t="shared" si="1955"/>
        <v>0</v>
      </c>
      <c r="CM1318" t="b">
        <f t="shared" si="1956"/>
        <v>0</v>
      </c>
      <c r="CN1318" t="b">
        <f t="shared" si="1957"/>
        <v>0</v>
      </c>
      <c r="CO1318" t="b">
        <f t="shared" si="1958"/>
        <v>0</v>
      </c>
      <c r="CP1318" t="b">
        <f t="shared" si="1959"/>
        <v>0</v>
      </c>
      <c r="CQ1318" t="b">
        <f t="shared" si="1960"/>
        <v>0</v>
      </c>
      <c r="CR1318" t="b">
        <f t="shared" si="1961"/>
        <v>0</v>
      </c>
      <c r="CS1318" t="b">
        <f t="shared" si="1962"/>
        <v>0</v>
      </c>
      <c r="CT1318" t="b">
        <f t="shared" si="1963"/>
        <v>0</v>
      </c>
      <c r="CU1318" t="b">
        <f t="shared" si="1964"/>
        <v>0</v>
      </c>
      <c r="CV1318" t="b">
        <f t="shared" si="1965"/>
        <v>0</v>
      </c>
      <c r="CW1318" t="b">
        <f t="shared" si="1966"/>
        <v>0</v>
      </c>
      <c r="CX1318" t="b">
        <f t="shared" si="1967"/>
        <v>0</v>
      </c>
      <c r="CY1318" t="b">
        <f t="shared" si="1968"/>
        <v>0</v>
      </c>
      <c r="CZ1318" t="b">
        <f t="shared" si="1969"/>
        <v>0</v>
      </c>
      <c r="DA1318" t="b">
        <f t="shared" si="1970"/>
        <v>0</v>
      </c>
      <c r="DB1318" t="b">
        <f t="shared" si="1971"/>
        <v>0</v>
      </c>
      <c r="DC1318" t="b">
        <f t="shared" si="1972"/>
        <v>0</v>
      </c>
      <c r="DD1318" t="b">
        <f t="shared" si="1973"/>
        <v>0</v>
      </c>
    </row>
    <row r="1319" spans="1:108">
      <c r="A1319" t="s">
        <v>3244</v>
      </c>
      <c r="C1319" t="s">
        <v>3232</v>
      </c>
      <c r="E1319" t="s">
        <v>6102</v>
      </c>
      <c r="F1319" t="s">
        <v>6097</v>
      </c>
      <c r="G1319" t="s">
        <v>3097</v>
      </c>
      <c r="H1319" t="s">
        <v>7444</v>
      </c>
      <c r="I1319" t="s">
        <v>7417</v>
      </c>
      <c r="J1319" t="s">
        <v>362</v>
      </c>
      <c r="K1319" t="s">
        <v>136</v>
      </c>
      <c r="L1319" t="s">
        <v>7150</v>
      </c>
      <c r="M1319" t="s">
        <v>7452</v>
      </c>
      <c r="N1319" t="s">
        <v>7451</v>
      </c>
      <c r="O1319" t="b">
        <f t="shared" si="1880"/>
        <v>1</v>
      </c>
      <c r="P1319" t="b">
        <f t="shared" si="1881"/>
        <v>0</v>
      </c>
      <c r="Q1319" t="b">
        <f t="shared" si="1882"/>
        <v>1</v>
      </c>
      <c r="R1319" t="b">
        <f t="shared" si="1883"/>
        <v>0</v>
      </c>
      <c r="S1319" t="b">
        <f t="shared" si="1884"/>
        <v>1</v>
      </c>
      <c r="T1319" t="b">
        <f t="shared" si="1885"/>
        <v>0</v>
      </c>
      <c r="U1319" t="b">
        <f t="shared" si="1886"/>
        <v>1</v>
      </c>
      <c r="V1319" t="b">
        <f t="shared" si="1887"/>
        <v>0</v>
      </c>
      <c r="W1319" t="b">
        <f t="shared" si="1888"/>
        <v>1</v>
      </c>
      <c r="X1319" t="b">
        <f t="shared" si="1889"/>
        <v>1</v>
      </c>
      <c r="Y1319" t="b">
        <f t="shared" si="1890"/>
        <v>0</v>
      </c>
      <c r="Z1319" t="b">
        <f t="shared" si="1891"/>
        <v>0</v>
      </c>
      <c r="AA1319" t="b">
        <f t="shared" si="1892"/>
        <v>0</v>
      </c>
      <c r="AB1319" t="b">
        <f t="shared" si="1893"/>
        <v>0</v>
      </c>
      <c r="AC1319" t="b">
        <f t="shared" si="1894"/>
        <v>0</v>
      </c>
      <c r="AD1319" t="b">
        <f t="shared" si="1895"/>
        <v>0</v>
      </c>
      <c r="AE1319" t="b">
        <f t="shared" si="1896"/>
        <v>0</v>
      </c>
      <c r="AF1319" t="b">
        <f t="shared" si="1897"/>
        <v>0</v>
      </c>
      <c r="AG1319" t="b">
        <f t="shared" si="1898"/>
        <v>0</v>
      </c>
      <c r="AH1319" t="b">
        <f t="shared" si="1899"/>
        <v>1</v>
      </c>
      <c r="AI1319" t="b">
        <f t="shared" si="1900"/>
        <v>0</v>
      </c>
      <c r="AJ1319" t="b">
        <f t="shared" si="1901"/>
        <v>0</v>
      </c>
      <c r="AK1319" t="b">
        <f t="shared" si="1902"/>
        <v>0</v>
      </c>
      <c r="AL1319" t="b">
        <f t="shared" si="1903"/>
        <v>0</v>
      </c>
      <c r="AM1319" t="b">
        <f t="shared" si="1904"/>
        <v>0</v>
      </c>
      <c r="AN1319" t="b">
        <f t="shared" si="1905"/>
        <v>0</v>
      </c>
      <c r="AO1319" t="b">
        <f t="shared" si="1906"/>
        <v>0</v>
      </c>
      <c r="AP1319" t="b">
        <f t="shared" si="1907"/>
        <v>0</v>
      </c>
      <c r="AQ1319" t="b">
        <f t="shared" si="1908"/>
        <v>0</v>
      </c>
      <c r="AR1319" t="b">
        <f t="shared" si="1909"/>
        <v>1</v>
      </c>
      <c r="AS1319" t="b">
        <f t="shared" si="1910"/>
        <v>0</v>
      </c>
      <c r="AT1319" t="b">
        <f t="shared" si="1911"/>
        <v>0</v>
      </c>
      <c r="AU1319" t="b">
        <f t="shared" si="1912"/>
        <v>0</v>
      </c>
      <c r="AV1319" t="b">
        <f t="shared" si="1913"/>
        <v>0</v>
      </c>
      <c r="AW1319" t="b">
        <f t="shared" si="1914"/>
        <v>0</v>
      </c>
      <c r="AX1319" t="b">
        <f t="shared" si="1915"/>
        <v>0</v>
      </c>
      <c r="AY1319" t="b">
        <f t="shared" si="1916"/>
        <v>0</v>
      </c>
      <c r="AZ1319" t="b">
        <f t="shared" si="1917"/>
        <v>0</v>
      </c>
      <c r="BA1319" t="b">
        <f t="shared" si="1918"/>
        <v>1</v>
      </c>
      <c r="BB1319" t="b">
        <f t="shared" si="1919"/>
        <v>0</v>
      </c>
      <c r="BC1319" t="b">
        <f t="shared" si="1920"/>
        <v>0</v>
      </c>
      <c r="BD1319" t="b">
        <f t="shared" si="1921"/>
        <v>0</v>
      </c>
      <c r="BE1319" t="b">
        <f t="shared" si="1922"/>
        <v>0</v>
      </c>
      <c r="BF1319" t="b">
        <f t="shared" si="1923"/>
        <v>0</v>
      </c>
      <c r="BG1319" t="b">
        <f t="shared" si="1924"/>
        <v>0</v>
      </c>
      <c r="BH1319" t="b">
        <f t="shared" si="1925"/>
        <v>0</v>
      </c>
      <c r="BI1319" t="b">
        <f t="shared" si="1926"/>
        <v>0</v>
      </c>
      <c r="BJ1319" t="b">
        <f t="shared" si="1927"/>
        <v>0</v>
      </c>
      <c r="BK1319" t="b">
        <f t="shared" si="1928"/>
        <v>0</v>
      </c>
      <c r="BL1319" t="b">
        <f t="shared" si="1929"/>
        <v>1</v>
      </c>
      <c r="BM1319" t="b">
        <f t="shared" si="1930"/>
        <v>0</v>
      </c>
      <c r="BN1319" t="b">
        <f t="shared" si="1931"/>
        <v>0</v>
      </c>
      <c r="BO1319" t="b">
        <f t="shared" si="1932"/>
        <v>0</v>
      </c>
      <c r="BP1319" t="b">
        <f t="shared" si="1933"/>
        <v>0</v>
      </c>
      <c r="BQ1319" t="b">
        <f t="shared" si="1934"/>
        <v>1</v>
      </c>
      <c r="BR1319" t="b">
        <f t="shared" si="1935"/>
        <v>0</v>
      </c>
      <c r="BS1319" t="b">
        <f t="shared" si="1936"/>
        <v>1</v>
      </c>
      <c r="BT1319" t="b">
        <f t="shared" si="1937"/>
        <v>0</v>
      </c>
      <c r="BU1319" t="b">
        <f t="shared" si="1938"/>
        <v>0</v>
      </c>
      <c r="BV1319" t="b">
        <f t="shared" si="1939"/>
        <v>0</v>
      </c>
      <c r="BW1319" t="b">
        <f t="shared" si="1940"/>
        <v>0</v>
      </c>
      <c r="BX1319" t="b">
        <f t="shared" si="1941"/>
        <v>0</v>
      </c>
      <c r="BY1319" t="b">
        <f t="shared" si="1942"/>
        <v>0</v>
      </c>
      <c r="BZ1319" t="b">
        <f t="shared" si="1943"/>
        <v>0</v>
      </c>
      <c r="CA1319" t="b">
        <f t="shared" si="1944"/>
        <v>0</v>
      </c>
      <c r="CB1319" t="b">
        <f t="shared" si="1945"/>
        <v>1</v>
      </c>
      <c r="CC1319" t="b">
        <f t="shared" si="1946"/>
        <v>0</v>
      </c>
      <c r="CD1319" t="b">
        <f t="shared" si="1947"/>
        <v>0</v>
      </c>
      <c r="CE1319" t="b">
        <f t="shared" si="1948"/>
        <v>0</v>
      </c>
      <c r="CF1319" t="b">
        <f t="shared" si="1949"/>
        <v>0</v>
      </c>
      <c r="CG1319" t="b">
        <f t="shared" si="1950"/>
        <v>0</v>
      </c>
      <c r="CH1319" t="b">
        <f t="shared" si="1951"/>
        <v>0</v>
      </c>
      <c r="CI1319" t="b">
        <f t="shared" si="1952"/>
        <v>0</v>
      </c>
      <c r="CJ1319" t="b">
        <f t="shared" si="1953"/>
        <v>0</v>
      </c>
      <c r="CK1319" t="b">
        <f t="shared" si="1954"/>
        <v>0</v>
      </c>
      <c r="CL1319" t="b">
        <f t="shared" si="1955"/>
        <v>0</v>
      </c>
      <c r="CM1319" t="b">
        <f t="shared" si="1956"/>
        <v>0</v>
      </c>
      <c r="CN1319" t="b">
        <f t="shared" si="1957"/>
        <v>0</v>
      </c>
      <c r="CO1319" t="b">
        <f t="shared" si="1958"/>
        <v>0</v>
      </c>
      <c r="CP1319" t="b">
        <f t="shared" si="1959"/>
        <v>0</v>
      </c>
      <c r="CQ1319" t="b">
        <f t="shared" si="1960"/>
        <v>1</v>
      </c>
      <c r="CR1319" t="b">
        <f t="shared" si="1961"/>
        <v>0</v>
      </c>
      <c r="CS1319" t="b">
        <f t="shared" si="1962"/>
        <v>0</v>
      </c>
      <c r="CT1319" t="b">
        <f t="shared" si="1963"/>
        <v>1</v>
      </c>
      <c r="CU1319" t="b">
        <f t="shared" si="1964"/>
        <v>0</v>
      </c>
      <c r="CV1319" t="b">
        <f t="shared" si="1965"/>
        <v>0</v>
      </c>
      <c r="CW1319" t="b">
        <f t="shared" si="1966"/>
        <v>0</v>
      </c>
      <c r="CX1319" t="b">
        <f t="shared" si="1967"/>
        <v>0</v>
      </c>
      <c r="CY1319" t="b">
        <f t="shared" si="1968"/>
        <v>0</v>
      </c>
      <c r="CZ1319" t="b">
        <f t="shared" si="1969"/>
        <v>0</v>
      </c>
      <c r="DA1319" t="b">
        <f t="shared" si="1970"/>
        <v>0</v>
      </c>
      <c r="DB1319" t="b">
        <f t="shared" si="1971"/>
        <v>0</v>
      </c>
      <c r="DC1319" t="b">
        <f t="shared" si="1972"/>
        <v>0</v>
      </c>
      <c r="DD1319" t="b">
        <f t="shared" si="1973"/>
        <v>0</v>
      </c>
    </row>
    <row r="1320" spans="1:108">
      <c r="A1320" t="s">
        <v>3245</v>
      </c>
      <c r="C1320" t="s">
        <v>3232</v>
      </c>
      <c r="E1320" t="s">
        <v>6102</v>
      </c>
      <c r="F1320" t="s">
        <v>6097</v>
      </c>
      <c r="G1320" t="s">
        <v>3097</v>
      </c>
      <c r="H1320" t="s">
        <v>7444</v>
      </c>
      <c r="I1320" t="s">
        <v>7417</v>
      </c>
      <c r="J1320" t="s">
        <v>1168</v>
      </c>
      <c r="K1320" t="s">
        <v>136</v>
      </c>
      <c r="L1320" t="s">
        <v>7151</v>
      </c>
      <c r="M1320" t="s">
        <v>6079</v>
      </c>
      <c r="N1320" t="s">
        <v>3246</v>
      </c>
      <c r="O1320" t="b">
        <f t="shared" si="1880"/>
        <v>1</v>
      </c>
      <c r="P1320" t="b">
        <f t="shared" si="1881"/>
        <v>0</v>
      </c>
      <c r="Q1320" t="b">
        <f t="shared" si="1882"/>
        <v>1</v>
      </c>
      <c r="R1320" t="b">
        <f t="shared" si="1883"/>
        <v>0</v>
      </c>
      <c r="S1320" t="b">
        <f t="shared" si="1884"/>
        <v>1</v>
      </c>
      <c r="T1320" t="b">
        <f t="shared" si="1885"/>
        <v>0</v>
      </c>
      <c r="U1320" t="b">
        <f t="shared" si="1886"/>
        <v>1</v>
      </c>
      <c r="V1320" t="b">
        <f t="shared" si="1887"/>
        <v>0</v>
      </c>
      <c r="W1320" t="b">
        <f t="shared" si="1888"/>
        <v>0</v>
      </c>
      <c r="X1320" t="b">
        <f t="shared" si="1889"/>
        <v>0</v>
      </c>
      <c r="Y1320" t="b">
        <f t="shared" si="1890"/>
        <v>0</v>
      </c>
      <c r="Z1320" t="b">
        <f t="shared" si="1891"/>
        <v>0</v>
      </c>
      <c r="AA1320" t="b">
        <f t="shared" si="1892"/>
        <v>0</v>
      </c>
      <c r="AB1320" t="b">
        <f t="shared" si="1893"/>
        <v>1</v>
      </c>
      <c r="AC1320" t="b">
        <f t="shared" si="1894"/>
        <v>0</v>
      </c>
      <c r="AD1320" t="b">
        <f t="shared" si="1895"/>
        <v>0</v>
      </c>
      <c r="AE1320" t="b">
        <f t="shared" si="1896"/>
        <v>0</v>
      </c>
      <c r="AF1320" t="b">
        <f t="shared" si="1897"/>
        <v>0</v>
      </c>
      <c r="AG1320" t="b">
        <f t="shared" si="1898"/>
        <v>0</v>
      </c>
      <c r="AH1320" t="b">
        <f t="shared" si="1899"/>
        <v>1</v>
      </c>
      <c r="AI1320" t="b">
        <f t="shared" si="1900"/>
        <v>0</v>
      </c>
      <c r="AJ1320" t="b">
        <f t="shared" si="1901"/>
        <v>0</v>
      </c>
      <c r="AK1320" t="b">
        <f t="shared" si="1902"/>
        <v>0</v>
      </c>
      <c r="AL1320" t="b">
        <f t="shared" si="1903"/>
        <v>0</v>
      </c>
      <c r="AM1320" t="b">
        <f t="shared" si="1904"/>
        <v>0</v>
      </c>
      <c r="AN1320" t="b">
        <f t="shared" si="1905"/>
        <v>0</v>
      </c>
      <c r="AO1320" t="b">
        <f t="shared" si="1906"/>
        <v>0</v>
      </c>
      <c r="AP1320" t="b">
        <f t="shared" si="1907"/>
        <v>0</v>
      </c>
      <c r="AQ1320" t="b">
        <f t="shared" si="1908"/>
        <v>0</v>
      </c>
      <c r="AR1320" t="b">
        <f t="shared" si="1909"/>
        <v>0</v>
      </c>
      <c r="AS1320" t="b">
        <f t="shared" si="1910"/>
        <v>0</v>
      </c>
      <c r="AT1320" t="b">
        <f t="shared" si="1911"/>
        <v>0</v>
      </c>
      <c r="AU1320" t="b">
        <f t="shared" si="1912"/>
        <v>0</v>
      </c>
      <c r="AV1320" t="b">
        <f t="shared" si="1913"/>
        <v>0</v>
      </c>
      <c r="AW1320" t="b">
        <f t="shared" si="1914"/>
        <v>0</v>
      </c>
      <c r="AX1320" t="b">
        <f t="shared" si="1915"/>
        <v>0</v>
      </c>
      <c r="AY1320" t="b">
        <f t="shared" si="1916"/>
        <v>0</v>
      </c>
      <c r="AZ1320" t="b">
        <f t="shared" si="1917"/>
        <v>0</v>
      </c>
      <c r="BA1320" t="b">
        <f t="shared" si="1918"/>
        <v>0</v>
      </c>
      <c r="BB1320" t="b">
        <f t="shared" si="1919"/>
        <v>0</v>
      </c>
      <c r="BC1320" t="b">
        <f t="shared" si="1920"/>
        <v>0</v>
      </c>
      <c r="BD1320" t="b">
        <f t="shared" si="1921"/>
        <v>0</v>
      </c>
      <c r="BE1320" t="b">
        <f t="shared" si="1922"/>
        <v>0</v>
      </c>
      <c r="BF1320" t="b">
        <f t="shared" si="1923"/>
        <v>0</v>
      </c>
      <c r="BG1320" t="b">
        <f t="shared" si="1924"/>
        <v>0</v>
      </c>
      <c r="BH1320" t="b">
        <f t="shared" si="1925"/>
        <v>0</v>
      </c>
      <c r="BI1320" t="b">
        <f t="shared" si="1926"/>
        <v>0</v>
      </c>
      <c r="BJ1320" t="b">
        <f t="shared" si="1927"/>
        <v>0</v>
      </c>
      <c r="BK1320" t="b">
        <f t="shared" si="1928"/>
        <v>0</v>
      </c>
      <c r="BL1320" t="b">
        <f t="shared" si="1929"/>
        <v>1</v>
      </c>
      <c r="BM1320" t="b">
        <f t="shared" si="1930"/>
        <v>0</v>
      </c>
      <c r="BN1320" t="b">
        <f t="shared" si="1931"/>
        <v>0</v>
      </c>
      <c r="BO1320" t="b">
        <f t="shared" si="1932"/>
        <v>0</v>
      </c>
      <c r="BP1320" t="b">
        <f t="shared" si="1933"/>
        <v>0</v>
      </c>
      <c r="BQ1320" t="b">
        <f t="shared" si="1934"/>
        <v>0</v>
      </c>
      <c r="BR1320" t="b">
        <f t="shared" si="1935"/>
        <v>0</v>
      </c>
      <c r="BS1320" t="b">
        <f t="shared" si="1936"/>
        <v>0</v>
      </c>
      <c r="BT1320" t="b">
        <f t="shared" si="1937"/>
        <v>0</v>
      </c>
      <c r="BU1320" t="b">
        <f t="shared" si="1938"/>
        <v>0</v>
      </c>
      <c r="BV1320" t="b">
        <f t="shared" si="1939"/>
        <v>1</v>
      </c>
      <c r="BW1320" t="b">
        <f t="shared" si="1940"/>
        <v>0</v>
      </c>
      <c r="BX1320" t="b">
        <f t="shared" si="1941"/>
        <v>0</v>
      </c>
      <c r="BY1320" t="b">
        <f t="shared" si="1942"/>
        <v>0</v>
      </c>
      <c r="BZ1320" t="b">
        <f t="shared" si="1943"/>
        <v>0</v>
      </c>
      <c r="CA1320" t="b">
        <f t="shared" si="1944"/>
        <v>0</v>
      </c>
      <c r="CB1320" t="b">
        <f t="shared" si="1945"/>
        <v>0</v>
      </c>
      <c r="CC1320" t="b">
        <f t="shared" si="1946"/>
        <v>0</v>
      </c>
      <c r="CD1320" t="b">
        <f t="shared" si="1947"/>
        <v>0</v>
      </c>
      <c r="CE1320" t="b">
        <f t="shared" si="1948"/>
        <v>0</v>
      </c>
      <c r="CF1320" t="b">
        <f t="shared" si="1949"/>
        <v>0</v>
      </c>
      <c r="CG1320" t="b">
        <f t="shared" si="1950"/>
        <v>1</v>
      </c>
      <c r="CH1320" t="b">
        <f t="shared" si="1951"/>
        <v>0</v>
      </c>
      <c r="CI1320" t="b">
        <f t="shared" si="1952"/>
        <v>0</v>
      </c>
      <c r="CJ1320" t="b">
        <f t="shared" si="1953"/>
        <v>0</v>
      </c>
      <c r="CK1320" t="b">
        <f t="shared" si="1954"/>
        <v>1</v>
      </c>
      <c r="CL1320" t="b">
        <f t="shared" si="1955"/>
        <v>0</v>
      </c>
      <c r="CM1320" t="b">
        <f t="shared" si="1956"/>
        <v>0</v>
      </c>
      <c r="CN1320" t="b">
        <f t="shared" si="1957"/>
        <v>0</v>
      </c>
      <c r="CO1320" t="b">
        <f t="shared" si="1958"/>
        <v>0</v>
      </c>
      <c r="CP1320" t="b">
        <f t="shared" si="1959"/>
        <v>0</v>
      </c>
      <c r="CQ1320" t="b">
        <f t="shared" si="1960"/>
        <v>0</v>
      </c>
      <c r="CR1320" t="b">
        <f t="shared" si="1961"/>
        <v>0</v>
      </c>
      <c r="CS1320" t="b">
        <f t="shared" si="1962"/>
        <v>0</v>
      </c>
      <c r="CT1320" t="b">
        <f t="shared" si="1963"/>
        <v>0</v>
      </c>
      <c r="CU1320" t="b">
        <f t="shared" si="1964"/>
        <v>0</v>
      </c>
      <c r="CV1320" t="b">
        <f t="shared" si="1965"/>
        <v>0</v>
      </c>
      <c r="CW1320" t="b">
        <f t="shared" si="1966"/>
        <v>0</v>
      </c>
      <c r="CX1320" t="b">
        <f t="shared" si="1967"/>
        <v>0</v>
      </c>
      <c r="CY1320" t="b">
        <f t="shared" si="1968"/>
        <v>0</v>
      </c>
      <c r="CZ1320" t="b">
        <f t="shared" si="1969"/>
        <v>0</v>
      </c>
      <c r="DA1320" t="b">
        <f t="shared" si="1970"/>
        <v>0</v>
      </c>
      <c r="DB1320" t="b">
        <f t="shared" si="1971"/>
        <v>0</v>
      </c>
      <c r="DC1320" t="b">
        <f t="shared" si="1972"/>
        <v>0</v>
      </c>
      <c r="DD1320" t="b">
        <f t="shared" si="1973"/>
        <v>0</v>
      </c>
    </row>
    <row r="1321" spans="1:108">
      <c r="A1321" t="s">
        <v>3247</v>
      </c>
      <c r="C1321" t="s">
        <v>3232</v>
      </c>
      <c r="E1321" t="s">
        <v>6102</v>
      </c>
      <c r="F1321" t="s">
        <v>6097</v>
      </c>
      <c r="G1321" t="s">
        <v>3097</v>
      </c>
      <c r="H1321" t="s">
        <v>7444</v>
      </c>
      <c r="I1321" t="s">
        <v>7417</v>
      </c>
      <c r="J1321" t="s">
        <v>113</v>
      </c>
      <c r="K1321" t="s">
        <v>114</v>
      </c>
      <c r="L1321" t="s">
        <v>7152</v>
      </c>
      <c r="M1321" t="s">
        <v>7590</v>
      </c>
      <c r="N1321" t="s">
        <v>7589</v>
      </c>
      <c r="O1321" t="b">
        <f t="shared" si="1880"/>
        <v>1</v>
      </c>
      <c r="P1321" t="b">
        <f t="shared" si="1881"/>
        <v>1</v>
      </c>
      <c r="Q1321" t="b">
        <f t="shared" si="1882"/>
        <v>1</v>
      </c>
      <c r="R1321" t="b">
        <f t="shared" si="1883"/>
        <v>1</v>
      </c>
      <c r="S1321" t="b">
        <f t="shared" si="1884"/>
        <v>1</v>
      </c>
      <c r="T1321" t="b">
        <f t="shared" si="1885"/>
        <v>1</v>
      </c>
      <c r="U1321" t="b">
        <f t="shared" si="1886"/>
        <v>1</v>
      </c>
      <c r="V1321" t="b">
        <f t="shared" si="1887"/>
        <v>1</v>
      </c>
      <c r="W1321" t="b">
        <f t="shared" si="1888"/>
        <v>1</v>
      </c>
      <c r="X1321" t="b">
        <f t="shared" si="1889"/>
        <v>1</v>
      </c>
      <c r="Y1321" t="b">
        <f t="shared" si="1890"/>
        <v>1</v>
      </c>
      <c r="Z1321" t="b">
        <f t="shared" si="1891"/>
        <v>0</v>
      </c>
      <c r="AA1321" t="b">
        <f t="shared" si="1892"/>
        <v>1</v>
      </c>
      <c r="AB1321" t="b">
        <f t="shared" si="1893"/>
        <v>0</v>
      </c>
      <c r="AC1321" t="b">
        <f t="shared" si="1894"/>
        <v>0</v>
      </c>
      <c r="AD1321" t="b">
        <f t="shared" si="1895"/>
        <v>0</v>
      </c>
      <c r="AE1321" t="b">
        <f t="shared" si="1896"/>
        <v>0</v>
      </c>
      <c r="AF1321" t="b">
        <f t="shared" si="1897"/>
        <v>0</v>
      </c>
      <c r="AG1321" t="b">
        <f t="shared" si="1898"/>
        <v>0</v>
      </c>
      <c r="AH1321" t="b">
        <f t="shared" si="1899"/>
        <v>1</v>
      </c>
      <c r="AI1321" t="b">
        <f t="shared" si="1900"/>
        <v>1</v>
      </c>
      <c r="AJ1321" t="b">
        <f t="shared" si="1901"/>
        <v>0</v>
      </c>
      <c r="AK1321" t="b">
        <f t="shared" si="1902"/>
        <v>0</v>
      </c>
      <c r="AL1321" t="b">
        <f t="shared" si="1903"/>
        <v>0</v>
      </c>
      <c r="AM1321" t="b">
        <f t="shared" si="1904"/>
        <v>1</v>
      </c>
      <c r="AN1321" t="b">
        <f t="shared" si="1905"/>
        <v>0</v>
      </c>
      <c r="AO1321" t="b">
        <f t="shared" si="1906"/>
        <v>0</v>
      </c>
      <c r="AP1321" t="b">
        <f t="shared" si="1907"/>
        <v>0</v>
      </c>
      <c r="AQ1321" t="b">
        <f t="shared" si="1908"/>
        <v>0</v>
      </c>
      <c r="AR1321" t="b">
        <f t="shared" si="1909"/>
        <v>1</v>
      </c>
      <c r="AS1321" t="b">
        <f t="shared" si="1910"/>
        <v>0</v>
      </c>
      <c r="AT1321" t="b">
        <f t="shared" si="1911"/>
        <v>1</v>
      </c>
      <c r="AU1321" t="b">
        <f t="shared" si="1912"/>
        <v>0</v>
      </c>
      <c r="AV1321" t="b">
        <f t="shared" si="1913"/>
        <v>1</v>
      </c>
      <c r="AW1321" t="b">
        <f t="shared" si="1914"/>
        <v>0</v>
      </c>
      <c r="AX1321" t="b">
        <f t="shared" si="1915"/>
        <v>0</v>
      </c>
      <c r="AY1321" t="b">
        <f t="shared" si="1916"/>
        <v>0</v>
      </c>
      <c r="AZ1321" t="b">
        <f t="shared" si="1917"/>
        <v>0</v>
      </c>
      <c r="BA1321" t="b">
        <f t="shared" si="1918"/>
        <v>1</v>
      </c>
      <c r="BB1321" t="b">
        <f t="shared" si="1919"/>
        <v>0</v>
      </c>
      <c r="BC1321" t="b">
        <f t="shared" si="1920"/>
        <v>1</v>
      </c>
      <c r="BD1321" t="b">
        <f t="shared" si="1921"/>
        <v>0</v>
      </c>
      <c r="BE1321" t="b">
        <f t="shared" si="1922"/>
        <v>0</v>
      </c>
      <c r="BF1321" t="b">
        <f t="shared" si="1923"/>
        <v>0</v>
      </c>
      <c r="BG1321" t="b">
        <f t="shared" si="1924"/>
        <v>0</v>
      </c>
      <c r="BH1321" t="b">
        <f t="shared" si="1925"/>
        <v>1</v>
      </c>
      <c r="BI1321" t="b">
        <f t="shared" si="1926"/>
        <v>0</v>
      </c>
      <c r="BJ1321" t="b">
        <f t="shared" si="1927"/>
        <v>0</v>
      </c>
      <c r="BK1321" t="b">
        <f t="shared" si="1928"/>
        <v>0</v>
      </c>
      <c r="BL1321" t="b">
        <f t="shared" si="1929"/>
        <v>1</v>
      </c>
      <c r="BM1321" t="b">
        <f t="shared" si="1930"/>
        <v>0</v>
      </c>
      <c r="BN1321" t="b">
        <f t="shared" si="1931"/>
        <v>0</v>
      </c>
      <c r="BO1321" t="b">
        <f t="shared" si="1932"/>
        <v>1</v>
      </c>
      <c r="BP1321" t="b">
        <f t="shared" si="1933"/>
        <v>1</v>
      </c>
      <c r="BQ1321" t="b">
        <f t="shared" si="1934"/>
        <v>1</v>
      </c>
      <c r="BR1321" t="b">
        <f t="shared" si="1935"/>
        <v>0</v>
      </c>
      <c r="BS1321" t="b">
        <f t="shared" si="1936"/>
        <v>0</v>
      </c>
      <c r="BT1321" t="b">
        <f t="shared" si="1937"/>
        <v>0</v>
      </c>
      <c r="BU1321" t="b">
        <f t="shared" si="1938"/>
        <v>1</v>
      </c>
      <c r="BV1321" t="b">
        <f t="shared" si="1939"/>
        <v>1</v>
      </c>
      <c r="BW1321" t="b">
        <f t="shared" si="1940"/>
        <v>0</v>
      </c>
      <c r="BX1321" t="b">
        <f t="shared" si="1941"/>
        <v>0</v>
      </c>
      <c r="BY1321" t="b">
        <f t="shared" si="1942"/>
        <v>0</v>
      </c>
      <c r="BZ1321" t="b">
        <f t="shared" si="1943"/>
        <v>0</v>
      </c>
      <c r="CA1321" t="b">
        <f t="shared" si="1944"/>
        <v>0</v>
      </c>
      <c r="CB1321" t="b">
        <f t="shared" si="1945"/>
        <v>1</v>
      </c>
      <c r="CC1321" t="b">
        <f t="shared" si="1946"/>
        <v>1</v>
      </c>
      <c r="CD1321" t="b">
        <f t="shared" si="1947"/>
        <v>0</v>
      </c>
      <c r="CE1321" t="b">
        <f t="shared" si="1948"/>
        <v>0</v>
      </c>
      <c r="CF1321" t="b">
        <f t="shared" si="1949"/>
        <v>0</v>
      </c>
      <c r="CG1321" t="b">
        <f t="shared" si="1950"/>
        <v>0</v>
      </c>
      <c r="CH1321" t="b">
        <f t="shared" si="1951"/>
        <v>1</v>
      </c>
      <c r="CI1321" t="b">
        <f t="shared" si="1952"/>
        <v>0</v>
      </c>
      <c r="CJ1321" t="b">
        <f t="shared" si="1953"/>
        <v>0</v>
      </c>
      <c r="CK1321" t="b">
        <f t="shared" si="1954"/>
        <v>0</v>
      </c>
      <c r="CL1321" t="b">
        <f t="shared" si="1955"/>
        <v>0</v>
      </c>
      <c r="CM1321" t="b">
        <f t="shared" si="1956"/>
        <v>1</v>
      </c>
      <c r="CN1321" t="b">
        <f t="shared" si="1957"/>
        <v>0</v>
      </c>
      <c r="CO1321" t="b">
        <f t="shared" si="1958"/>
        <v>0</v>
      </c>
      <c r="CP1321" t="b">
        <f t="shared" si="1959"/>
        <v>0</v>
      </c>
      <c r="CQ1321" t="b">
        <f t="shared" si="1960"/>
        <v>0</v>
      </c>
      <c r="CR1321" t="b">
        <f t="shared" si="1961"/>
        <v>0</v>
      </c>
      <c r="CS1321" t="b">
        <f t="shared" si="1962"/>
        <v>0</v>
      </c>
      <c r="CT1321" t="b">
        <f t="shared" si="1963"/>
        <v>0</v>
      </c>
      <c r="CU1321" t="b">
        <f t="shared" si="1964"/>
        <v>0</v>
      </c>
      <c r="CV1321" t="b">
        <f t="shared" si="1965"/>
        <v>0</v>
      </c>
      <c r="CW1321" t="b">
        <f t="shared" si="1966"/>
        <v>0</v>
      </c>
      <c r="CX1321" t="b">
        <f t="shared" si="1967"/>
        <v>0</v>
      </c>
      <c r="CY1321" t="b">
        <f t="shared" si="1968"/>
        <v>0</v>
      </c>
      <c r="CZ1321" t="b">
        <f t="shared" si="1969"/>
        <v>0</v>
      </c>
      <c r="DA1321" t="b">
        <f t="shared" si="1970"/>
        <v>0</v>
      </c>
      <c r="DB1321" t="b">
        <f t="shared" si="1971"/>
        <v>0</v>
      </c>
      <c r="DC1321" t="b">
        <f t="shared" si="1972"/>
        <v>0</v>
      </c>
      <c r="DD1321" t="b">
        <f t="shared" si="1973"/>
        <v>0</v>
      </c>
    </row>
    <row r="1322" spans="1:108">
      <c r="A1322" t="s">
        <v>3248</v>
      </c>
      <c r="C1322" t="s">
        <v>3232</v>
      </c>
      <c r="E1322" t="s">
        <v>6102</v>
      </c>
      <c r="F1322" t="s">
        <v>6097</v>
      </c>
      <c r="G1322" t="s">
        <v>3097</v>
      </c>
      <c r="H1322" t="s">
        <v>7444</v>
      </c>
      <c r="I1322" t="s">
        <v>7417</v>
      </c>
      <c r="J1322" t="s">
        <v>16</v>
      </c>
      <c r="K1322" t="s">
        <v>16</v>
      </c>
      <c r="L1322" t="s">
        <v>7153</v>
      </c>
      <c r="M1322" t="s">
        <v>6079</v>
      </c>
      <c r="N1322" t="s">
        <v>3249</v>
      </c>
      <c r="O1322" t="b">
        <f t="shared" si="1880"/>
        <v>0</v>
      </c>
      <c r="P1322" t="b">
        <f t="shared" si="1881"/>
        <v>1</v>
      </c>
      <c r="Q1322" t="b">
        <f t="shared" si="1882"/>
        <v>1</v>
      </c>
      <c r="R1322" t="b">
        <f t="shared" si="1883"/>
        <v>1</v>
      </c>
      <c r="S1322" t="b">
        <f t="shared" si="1884"/>
        <v>0</v>
      </c>
      <c r="T1322" t="b">
        <f t="shared" si="1885"/>
        <v>0</v>
      </c>
      <c r="U1322" t="b">
        <f t="shared" si="1886"/>
        <v>1</v>
      </c>
      <c r="V1322" t="b">
        <f t="shared" si="1887"/>
        <v>1</v>
      </c>
      <c r="W1322" t="b">
        <f t="shared" si="1888"/>
        <v>0</v>
      </c>
      <c r="X1322" t="b">
        <f t="shared" si="1889"/>
        <v>0</v>
      </c>
      <c r="Y1322" t="b">
        <f t="shared" si="1890"/>
        <v>1</v>
      </c>
      <c r="Z1322" t="b">
        <f t="shared" si="1891"/>
        <v>0</v>
      </c>
      <c r="AA1322" t="b">
        <f t="shared" si="1892"/>
        <v>1</v>
      </c>
      <c r="AB1322" t="b">
        <f t="shared" si="1893"/>
        <v>0</v>
      </c>
      <c r="AC1322" t="b">
        <f t="shared" si="1894"/>
        <v>0</v>
      </c>
      <c r="AD1322" t="b">
        <f t="shared" si="1895"/>
        <v>0</v>
      </c>
      <c r="AE1322" t="b">
        <f t="shared" si="1896"/>
        <v>0</v>
      </c>
      <c r="AF1322" t="b">
        <f t="shared" si="1897"/>
        <v>0</v>
      </c>
      <c r="AG1322" t="b">
        <f t="shared" si="1898"/>
        <v>0</v>
      </c>
      <c r="AH1322" t="b">
        <f t="shared" si="1899"/>
        <v>1</v>
      </c>
      <c r="AI1322" t="b">
        <f t="shared" si="1900"/>
        <v>0</v>
      </c>
      <c r="AJ1322" t="b">
        <f t="shared" si="1901"/>
        <v>0</v>
      </c>
      <c r="AK1322" t="b">
        <f t="shared" si="1902"/>
        <v>0</v>
      </c>
      <c r="AL1322" t="b">
        <f t="shared" si="1903"/>
        <v>0</v>
      </c>
      <c r="AM1322" t="b">
        <f t="shared" si="1904"/>
        <v>0</v>
      </c>
      <c r="AN1322" t="b">
        <f t="shared" si="1905"/>
        <v>0</v>
      </c>
      <c r="AO1322" t="b">
        <f t="shared" si="1906"/>
        <v>0</v>
      </c>
      <c r="AP1322" t="b">
        <f t="shared" si="1907"/>
        <v>0</v>
      </c>
      <c r="AQ1322" t="b">
        <f t="shared" si="1908"/>
        <v>0</v>
      </c>
      <c r="AR1322" t="b">
        <f t="shared" si="1909"/>
        <v>0</v>
      </c>
      <c r="AS1322" t="b">
        <f t="shared" si="1910"/>
        <v>0</v>
      </c>
      <c r="AT1322" t="b">
        <f t="shared" si="1911"/>
        <v>0</v>
      </c>
      <c r="AU1322" t="b">
        <f t="shared" si="1912"/>
        <v>0</v>
      </c>
      <c r="AV1322" t="b">
        <f t="shared" si="1913"/>
        <v>1</v>
      </c>
      <c r="AW1322" t="b">
        <f t="shared" si="1914"/>
        <v>1</v>
      </c>
      <c r="AX1322" t="b">
        <f t="shared" si="1915"/>
        <v>0</v>
      </c>
      <c r="AY1322" t="b">
        <f t="shared" si="1916"/>
        <v>0</v>
      </c>
      <c r="AZ1322" t="b">
        <f t="shared" si="1917"/>
        <v>0</v>
      </c>
      <c r="BA1322" t="b">
        <f t="shared" si="1918"/>
        <v>0</v>
      </c>
      <c r="BB1322" t="b">
        <f t="shared" si="1919"/>
        <v>0</v>
      </c>
      <c r="BC1322" t="b">
        <f t="shared" si="1920"/>
        <v>1</v>
      </c>
      <c r="BD1322" t="b">
        <f t="shared" si="1921"/>
        <v>0</v>
      </c>
      <c r="BE1322" t="b">
        <f t="shared" si="1922"/>
        <v>0</v>
      </c>
      <c r="BF1322" t="b">
        <f t="shared" si="1923"/>
        <v>0</v>
      </c>
      <c r="BG1322" t="b">
        <f t="shared" si="1924"/>
        <v>0</v>
      </c>
      <c r="BH1322" t="b">
        <f t="shared" si="1925"/>
        <v>0</v>
      </c>
      <c r="BI1322" t="b">
        <f t="shared" si="1926"/>
        <v>0</v>
      </c>
      <c r="BJ1322" t="b">
        <f t="shared" si="1927"/>
        <v>0</v>
      </c>
      <c r="BK1322" t="b">
        <f t="shared" si="1928"/>
        <v>0</v>
      </c>
      <c r="BL1322" t="b">
        <f t="shared" si="1929"/>
        <v>0</v>
      </c>
      <c r="BM1322" t="b">
        <f t="shared" si="1930"/>
        <v>0</v>
      </c>
      <c r="BN1322" t="b">
        <f t="shared" si="1931"/>
        <v>0</v>
      </c>
      <c r="BO1322" t="b">
        <f t="shared" si="1932"/>
        <v>1</v>
      </c>
      <c r="BP1322" t="b">
        <f t="shared" si="1933"/>
        <v>0</v>
      </c>
      <c r="BQ1322" t="b">
        <f t="shared" si="1934"/>
        <v>0</v>
      </c>
      <c r="BR1322" t="b">
        <f t="shared" si="1935"/>
        <v>0</v>
      </c>
      <c r="BS1322" t="b">
        <f t="shared" si="1936"/>
        <v>0</v>
      </c>
      <c r="BT1322" t="b">
        <f t="shared" si="1937"/>
        <v>0</v>
      </c>
      <c r="BU1322" t="b">
        <f t="shared" si="1938"/>
        <v>0</v>
      </c>
      <c r="BV1322" t="b">
        <f t="shared" si="1939"/>
        <v>0</v>
      </c>
      <c r="BW1322" t="b">
        <f t="shared" si="1940"/>
        <v>0</v>
      </c>
      <c r="BX1322" t="b">
        <f t="shared" si="1941"/>
        <v>1</v>
      </c>
      <c r="BY1322" t="b">
        <f t="shared" si="1942"/>
        <v>0</v>
      </c>
      <c r="BZ1322" t="b">
        <f t="shared" si="1943"/>
        <v>0</v>
      </c>
      <c r="CA1322" t="b">
        <f t="shared" si="1944"/>
        <v>0</v>
      </c>
      <c r="CB1322" t="b">
        <f t="shared" si="1945"/>
        <v>0</v>
      </c>
      <c r="CC1322" t="b">
        <f t="shared" si="1946"/>
        <v>0</v>
      </c>
      <c r="CD1322" t="b">
        <f t="shared" si="1947"/>
        <v>0</v>
      </c>
      <c r="CE1322" t="b">
        <f t="shared" si="1948"/>
        <v>0</v>
      </c>
      <c r="CF1322" t="b">
        <f t="shared" si="1949"/>
        <v>0</v>
      </c>
      <c r="CG1322" t="b">
        <f t="shared" si="1950"/>
        <v>0</v>
      </c>
      <c r="CH1322" t="b">
        <f t="shared" si="1951"/>
        <v>0</v>
      </c>
      <c r="CI1322" t="b">
        <f t="shared" si="1952"/>
        <v>0</v>
      </c>
      <c r="CJ1322" t="b">
        <f t="shared" si="1953"/>
        <v>0</v>
      </c>
      <c r="CK1322" t="b">
        <f t="shared" si="1954"/>
        <v>0</v>
      </c>
      <c r="CL1322" t="b">
        <f t="shared" si="1955"/>
        <v>0</v>
      </c>
      <c r="CM1322" t="b">
        <f t="shared" si="1956"/>
        <v>0</v>
      </c>
      <c r="CN1322" t="b">
        <f t="shared" si="1957"/>
        <v>0</v>
      </c>
      <c r="CO1322" t="b">
        <f t="shared" si="1958"/>
        <v>0</v>
      </c>
      <c r="CP1322" t="b">
        <f t="shared" si="1959"/>
        <v>0</v>
      </c>
      <c r="CQ1322" t="b">
        <f t="shared" si="1960"/>
        <v>0</v>
      </c>
      <c r="CR1322" t="b">
        <f t="shared" si="1961"/>
        <v>0</v>
      </c>
      <c r="CS1322" t="b">
        <f t="shared" si="1962"/>
        <v>0</v>
      </c>
      <c r="CT1322" t="b">
        <f t="shared" si="1963"/>
        <v>0</v>
      </c>
      <c r="CU1322" t="b">
        <f t="shared" si="1964"/>
        <v>0</v>
      </c>
      <c r="CV1322" t="b">
        <f t="shared" si="1965"/>
        <v>1</v>
      </c>
      <c r="CW1322" t="b">
        <f t="shared" si="1966"/>
        <v>1</v>
      </c>
      <c r="CX1322" t="b">
        <f t="shared" si="1967"/>
        <v>0</v>
      </c>
      <c r="CY1322" t="b">
        <f t="shared" si="1968"/>
        <v>0</v>
      </c>
      <c r="CZ1322" t="b">
        <f t="shared" si="1969"/>
        <v>0</v>
      </c>
      <c r="DA1322" t="b">
        <f t="shared" si="1970"/>
        <v>0</v>
      </c>
      <c r="DB1322" t="b">
        <f t="shared" si="1971"/>
        <v>0</v>
      </c>
      <c r="DC1322" t="b">
        <f t="shared" si="1972"/>
        <v>0</v>
      </c>
      <c r="DD1322" t="b">
        <f t="shared" si="1973"/>
        <v>0</v>
      </c>
    </row>
    <row r="1323" spans="1:108">
      <c r="A1323" t="s">
        <v>3250</v>
      </c>
      <c r="C1323" t="s">
        <v>3232</v>
      </c>
      <c r="E1323" t="s">
        <v>6102</v>
      </c>
      <c r="F1323" t="s">
        <v>6097</v>
      </c>
      <c r="G1323" t="s">
        <v>3097</v>
      </c>
      <c r="H1323" t="s">
        <v>7444</v>
      </c>
      <c r="I1323" t="s">
        <v>7417</v>
      </c>
      <c r="J1323" t="s">
        <v>362</v>
      </c>
      <c r="K1323" t="s">
        <v>136</v>
      </c>
      <c r="L1323" t="s">
        <v>7147</v>
      </c>
      <c r="M1323" t="s">
        <v>6079</v>
      </c>
      <c r="N1323" t="s">
        <v>59</v>
      </c>
      <c r="O1323" t="b">
        <f t="shared" si="1880"/>
        <v>1</v>
      </c>
      <c r="P1323" t="b">
        <f t="shared" si="1881"/>
        <v>0</v>
      </c>
      <c r="Q1323" t="b">
        <f t="shared" si="1882"/>
        <v>0</v>
      </c>
      <c r="R1323" t="b">
        <f t="shared" si="1883"/>
        <v>0</v>
      </c>
      <c r="S1323" t="b">
        <f t="shared" si="1884"/>
        <v>1</v>
      </c>
      <c r="T1323" t="b">
        <f t="shared" si="1885"/>
        <v>0</v>
      </c>
      <c r="U1323" t="b">
        <f t="shared" si="1886"/>
        <v>0</v>
      </c>
      <c r="V1323" t="b">
        <f t="shared" si="1887"/>
        <v>0</v>
      </c>
      <c r="W1323" t="b">
        <f t="shared" si="1888"/>
        <v>0</v>
      </c>
      <c r="X1323" t="b">
        <f t="shared" si="1889"/>
        <v>0</v>
      </c>
      <c r="Y1323" t="b">
        <f t="shared" si="1890"/>
        <v>0</v>
      </c>
      <c r="Z1323" t="b">
        <f t="shared" si="1891"/>
        <v>0</v>
      </c>
      <c r="AA1323" t="b">
        <f t="shared" si="1892"/>
        <v>0</v>
      </c>
      <c r="AB1323" t="b">
        <f t="shared" si="1893"/>
        <v>0</v>
      </c>
      <c r="AC1323" t="b">
        <f t="shared" si="1894"/>
        <v>0</v>
      </c>
      <c r="AD1323" t="b">
        <f t="shared" si="1895"/>
        <v>0</v>
      </c>
      <c r="AE1323" t="b">
        <f t="shared" si="1896"/>
        <v>0</v>
      </c>
      <c r="AF1323" t="b">
        <f t="shared" si="1897"/>
        <v>0</v>
      </c>
      <c r="AG1323" t="b">
        <f t="shared" si="1898"/>
        <v>0</v>
      </c>
      <c r="AH1323" t="b">
        <f t="shared" si="1899"/>
        <v>0</v>
      </c>
      <c r="AI1323" t="b">
        <f t="shared" si="1900"/>
        <v>0</v>
      </c>
      <c r="AJ1323" t="b">
        <f t="shared" si="1901"/>
        <v>0</v>
      </c>
      <c r="AK1323" t="b">
        <f t="shared" si="1902"/>
        <v>0</v>
      </c>
      <c r="AL1323" t="b">
        <f t="shared" si="1903"/>
        <v>0</v>
      </c>
      <c r="AM1323" t="b">
        <f t="shared" si="1904"/>
        <v>0</v>
      </c>
      <c r="AN1323" t="b">
        <f t="shared" si="1905"/>
        <v>0</v>
      </c>
      <c r="AO1323" t="b">
        <f t="shared" si="1906"/>
        <v>0</v>
      </c>
      <c r="AP1323" t="b">
        <f t="shared" si="1907"/>
        <v>0</v>
      </c>
      <c r="AQ1323" t="b">
        <f t="shared" si="1908"/>
        <v>0</v>
      </c>
      <c r="AR1323" t="b">
        <f t="shared" si="1909"/>
        <v>0</v>
      </c>
      <c r="AS1323" t="b">
        <f t="shared" si="1910"/>
        <v>0</v>
      </c>
      <c r="AT1323" t="b">
        <f t="shared" si="1911"/>
        <v>0</v>
      </c>
      <c r="AU1323" t="b">
        <f t="shared" si="1912"/>
        <v>0</v>
      </c>
      <c r="AV1323" t="b">
        <f t="shared" si="1913"/>
        <v>0</v>
      </c>
      <c r="AW1323" t="b">
        <f t="shared" si="1914"/>
        <v>0</v>
      </c>
      <c r="AX1323" t="b">
        <f t="shared" si="1915"/>
        <v>0</v>
      </c>
      <c r="AY1323" t="b">
        <f t="shared" si="1916"/>
        <v>0</v>
      </c>
      <c r="AZ1323" t="b">
        <f t="shared" si="1917"/>
        <v>0</v>
      </c>
      <c r="BA1323" t="b">
        <f t="shared" si="1918"/>
        <v>0</v>
      </c>
      <c r="BB1323" t="b">
        <f t="shared" si="1919"/>
        <v>0</v>
      </c>
      <c r="BC1323" t="b">
        <f t="shared" si="1920"/>
        <v>0</v>
      </c>
      <c r="BD1323" t="b">
        <f t="shared" si="1921"/>
        <v>0</v>
      </c>
      <c r="BE1323" t="b">
        <f t="shared" si="1922"/>
        <v>0</v>
      </c>
      <c r="BF1323" t="b">
        <f t="shared" si="1923"/>
        <v>0</v>
      </c>
      <c r="BG1323" t="b">
        <f t="shared" si="1924"/>
        <v>0</v>
      </c>
      <c r="BH1323" t="b">
        <f t="shared" si="1925"/>
        <v>0</v>
      </c>
      <c r="BI1323" t="b">
        <f t="shared" si="1926"/>
        <v>0</v>
      </c>
      <c r="BJ1323" t="b">
        <f t="shared" si="1927"/>
        <v>0</v>
      </c>
      <c r="BK1323" t="b">
        <f t="shared" si="1928"/>
        <v>0</v>
      </c>
      <c r="BL1323" t="b">
        <f t="shared" si="1929"/>
        <v>1</v>
      </c>
      <c r="BM1323" t="b">
        <f t="shared" si="1930"/>
        <v>0</v>
      </c>
      <c r="BN1323" t="b">
        <f t="shared" si="1931"/>
        <v>0</v>
      </c>
      <c r="BO1323" t="b">
        <f t="shared" si="1932"/>
        <v>0</v>
      </c>
      <c r="BP1323" t="b">
        <f t="shared" si="1933"/>
        <v>0</v>
      </c>
      <c r="BQ1323" t="b">
        <f t="shared" si="1934"/>
        <v>0</v>
      </c>
      <c r="BR1323" t="b">
        <f t="shared" si="1935"/>
        <v>0</v>
      </c>
      <c r="BS1323" t="b">
        <f t="shared" si="1936"/>
        <v>0</v>
      </c>
      <c r="BT1323" t="b">
        <f t="shared" si="1937"/>
        <v>0</v>
      </c>
      <c r="BU1323" t="b">
        <f t="shared" si="1938"/>
        <v>0</v>
      </c>
      <c r="BV1323" t="b">
        <f t="shared" si="1939"/>
        <v>0</v>
      </c>
      <c r="BW1323" t="b">
        <f t="shared" si="1940"/>
        <v>0</v>
      </c>
      <c r="BX1323" t="b">
        <f t="shared" si="1941"/>
        <v>0</v>
      </c>
      <c r="BY1323" t="b">
        <f t="shared" si="1942"/>
        <v>0</v>
      </c>
      <c r="BZ1323" t="b">
        <f t="shared" si="1943"/>
        <v>0</v>
      </c>
      <c r="CA1323" t="b">
        <f t="shared" si="1944"/>
        <v>0</v>
      </c>
      <c r="CB1323" t="b">
        <f t="shared" si="1945"/>
        <v>0</v>
      </c>
      <c r="CC1323" t="b">
        <f t="shared" si="1946"/>
        <v>0</v>
      </c>
      <c r="CD1323" t="b">
        <f t="shared" si="1947"/>
        <v>0</v>
      </c>
      <c r="CE1323" t="b">
        <f t="shared" si="1948"/>
        <v>0</v>
      </c>
      <c r="CF1323" t="b">
        <f t="shared" si="1949"/>
        <v>0</v>
      </c>
      <c r="CG1323" t="b">
        <f t="shared" si="1950"/>
        <v>0</v>
      </c>
      <c r="CH1323" t="b">
        <f t="shared" si="1951"/>
        <v>0</v>
      </c>
      <c r="CI1323" t="b">
        <f t="shared" si="1952"/>
        <v>0</v>
      </c>
      <c r="CJ1323" t="b">
        <f t="shared" si="1953"/>
        <v>0</v>
      </c>
      <c r="CK1323" t="b">
        <f t="shared" si="1954"/>
        <v>0</v>
      </c>
      <c r="CL1323" t="b">
        <f t="shared" si="1955"/>
        <v>0</v>
      </c>
      <c r="CM1323" t="b">
        <f t="shared" si="1956"/>
        <v>0</v>
      </c>
      <c r="CN1323" t="b">
        <f t="shared" si="1957"/>
        <v>0</v>
      </c>
      <c r="CO1323" t="b">
        <f t="shared" si="1958"/>
        <v>0</v>
      </c>
      <c r="CP1323" t="b">
        <f t="shared" si="1959"/>
        <v>0</v>
      </c>
      <c r="CQ1323" t="b">
        <f t="shared" si="1960"/>
        <v>0</v>
      </c>
      <c r="CR1323" t="b">
        <f t="shared" si="1961"/>
        <v>0</v>
      </c>
      <c r="CS1323" t="b">
        <f t="shared" si="1962"/>
        <v>0</v>
      </c>
      <c r="CT1323" t="b">
        <f t="shared" si="1963"/>
        <v>0</v>
      </c>
      <c r="CU1323" t="b">
        <f t="shared" si="1964"/>
        <v>0</v>
      </c>
      <c r="CV1323" t="b">
        <f t="shared" si="1965"/>
        <v>0</v>
      </c>
      <c r="CW1323" t="b">
        <f t="shared" si="1966"/>
        <v>0</v>
      </c>
      <c r="CX1323" t="b">
        <f t="shared" si="1967"/>
        <v>0</v>
      </c>
      <c r="CY1323" t="b">
        <f t="shared" si="1968"/>
        <v>0</v>
      </c>
      <c r="CZ1323" t="b">
        <f t="shared" si="1969"/>
        <v>0</v>
      </c>
      <c r="DA1323" t="b">
        <f t="shared" si="1970"/>
        <v>0</v>
      </c>
      <c r="DB1323" t="b">
        <f t="shared" si="1971"/>
        <v>0</v>
      </c>
      <c r="DC1323" t="b">
        <f t="shared" si="1972"/>
        <v>0</v>
      </c>
      <c r="DD1323" t="b">
        <f t="shared" si="1973"/>
        <v>0</v>
      </c>
    </row>
    <row r="1324" spans="1:108">
      <c r="A1324" t="s">
        <v>3251</v>
      </c>
      <c r="C1324" t="s">
        <v>3232</v>
      </c>
      <c r="E1324" t="s">
        <v>6102</v>
      </c>
      <c r="F1324" t="s">
        <v>6097</v>
      </c>
      <c r="G1324" t="s">
        <v>3097</v>
      </c>
      <c r="H1324" t="s">
        <v>7444</v>
      </c>
      <c r="I1324" t="s">
        <v>7417</v>
      </c>
      <c r="J1324" t="s">
        <v>119</v>
      </c>
      <c r="K1324" t="s">
        <v>109</v>
      </c>
      <c r="L1324" t="s">
        <v>7984</v>
      </c>
      <c r="M1324" t="s">
        <v>7591</v>
      </c>
      <c r="N1324" t="s">
        <v>7983</v>
      </c>
      <c r="O1324" t="b">
        <f t="shared" si="1880"/>
        <v>1</v>
      </c>
      <c r="P1324" t="b">
        <f t="shared" si="1881"/>
        <v>1</v>
      </c>
      <c r="Q1324" t="b">
        <f t="shared" si="1882"/>
        <v>1</v>
      </c>
      <c r="R1324" t="b">
        <f t="shared" si="1883"/>
        <v>1</v>
      </c>
      <c r="S1324" t="b">
        <f t="shared" si="1884"/>
        <v>1</v>
      </c>
      <c r="T1324" t="b">
        <f t="shared" si="1885"/>
        <v>1</v>
      </c>
      <c r="U1324" t="b">
        <f t="shared" si="1886"/>
        <v>1</v>
      </c>
      <c r="V1324" t="b">
        <f t="shared" si="1887"/>
        <v>1</v>
      </c>
      <c r="W1324" t="b">
        <f t="shared" si="1888"/>
        <v>1</v>
      </c>
      <c r="X1324" t="b">
        <f t="shared" si="1889"/>
        <v>1</v>
      </c>
      <c r="Y1324" t="b">
        <f t="shared" si="1890"/>
        <v>1</v>
      </c>
      <c r="Z1324" t="b">
        <f t="shared" si="1891"/>
        <v>0</v>
      </c>
      <c r="AA1324" t="b">
        <f t="shared" si="1892"/>
        <v>1</v>
      </c>
      <c r="AB1324" t="b">
        <f t="shared" si="1893"/>
        <v>1</v>
      </c>
      <c r="AC1324" t="b">
        <f t="shared" si="1894"/>
        <v>0</v>
      </c>
      <c r="AD1324" t="b">
        <f t="shared" si="1895"/>
        <v>0</v>
      </c>
      <c r="AE1324" t="b">
        <f t="shared" si="1896"/>
        <v>0</v>
      </c>
      <c r="AF1324" t="b">
        <f t="shared" si="1897"/>
        <v>0</v>
      </c>
      <c r="AG1324" t="b">
        <f t="shared" si="1898"/>
        <v>1</v>
      </c>
      <c r="AH1324" t="b">
        <f t="shared" si="1899"/>
        <v>0</v>
      </c>
      <c r="AI1324" t="b">
        <f t="shared" si="1900"/>
        <v>0</v>
      </c>
      <c r="AJ1324" t="b">
        <f t="shared" si="1901"/>
        <v>0</v>
      </c>
      <c r="AK1324" t="b">
        <f t="shared" si="1902"/>
        <v>0</v>
      </c>
      <c r="AL1324" t="b">
        <f t="shared" si="1903"/>
        <v>1</v>
      </c>
      <c r="AM1324" t="b">
        <f t="shared" si="1904"/>
        <v>0</v>
      </c>
      <c r="AN1324" t="b">
        <f t="shared" si="1905"/>
        <v>0</v>
      </c>
      <c r="AO1324" t="b">
        <f t="shared" si="1906"/>
        <v>0</v>
      </c>
      <c r="AP1324" t="b">
        <f t="shared" si="1907"/>
        <v>0</v>
      </c>
      <c r="AQ1324" t="b">
        <f t="shared" si="1908"/>
        <v>0</v>
      </c>
      <c r="AR1324" t="b">
        <f t="shared" si="1909"/>
        <v>0</v>
      </c>
      <c r="AS1324" t="b">
        <f t="shared" si="1910"/>
        <v>0</v>
      </c>
      <c r="AT1324" t="b">
        <f t="shared" si="1911"/>
        <v>0</v>
      </c>
      <c r="AU1324" t="b">
        <f t="shared" si="1912"/>
        <v>0</v>
      </c>
      <c r="AV1324" t="b">
        <f t="shared" si="1913"/>
        <v>1</v>
      </c>
      <c r="AW1324" t="b">
        <f t="shared" si="1914"/>
        <v>0</v>
      </c>
      <c r="AX1324" t="b">
        <f t="shared" si="1915"/>
        <v>0</v>
      </c>
      <c r="AY1324" t="b">
        <f t="shared" si="1916"/>
        <v>0</v>
      </c>
      <c r="AZ1324" t="b">
        <f t="shared" si="1917"/>
        <v>0</v>
      </c>
      <c r="BA1324" t="b">
        <f t="shared" si="1918"/>
        <v>1</v>
      </c>
      <c r="BB1324" t="b">
        <f t="shared" si="1919"/>
        <v>0</v>
      </c>
      <c r="BC1324" t="b">
        <f t="shared" si="1920"/>
        <v>1</v>
      </c>
      <c r="BD1324" t="b">
        <f t="shared" si="1921"/>
        <v>0</v>
      </c>
      <c r="BE1324" t="b">
        <f t="shared" si="1922"/>
        <v>0</v>
      </c>
      <c r="BF1324" t="b">
        <f t="shared" si="1923"/>
        <v>1</v>
      </c>
      <c r="BG1324" t="b">
        <f t="shared" si="1924"/>
        <v>1</v>
      </c>
      <c r="BH1324" t="b">
        <f t="shared" si="1925"/>
        <v>0</v>
      </c>
      <c r="BI1324" t="b">
        <f t="shared" si="1926"/>
        <v>0</v>
      </c>
      <c r="BJ1324" t="b">
        <f t="shared" si="1927"/>
        <v>0</v>
      </c>
      <c r="BK1324" t="b">
        <f t="shared" si="1928"/>
        <v>0</v>
      </c>
      <c r="BL1324" t="b">
        <f t="shared" si="1929"/>
        <v>0</v>
      </c>
      <c r="BM1324" t="b">
        <f t="shared" si="1930"/>
        <v>0</v>
      </c>
      <c r="BN1324" t="b">
        <f t="shared" si="1931"/>
        <v>0</v>
      </c>
      <c r="BO1324" t="b">
        <f t="shared" si="1932"/>
        <v>1</v>
      </c>
      <c r="BP1324" t="b">
        <f t="shared" si="1933"/>
        <v>1</v>
      </c>
      <c r="BQ1324" t="b">
        <f t="shared" si="1934"/>
        <v>0</v>
      </c>
      <c r="BR1324" t="b">
        <f t="shared" si="1935"/>
        <v>0</v>
      </c>
      <c r="BS1324" t="b">
        <f t="shared" si="1936"/>
        <v>0</v>
      </c>
      <c r="BT1324" t="b">
        <f t="shared" si="1937"/>
        <v>0</v>
      </c>
      <c r="BU1324" t="b">
        <f t="shared" si="1938"/>
        <v>1</v>
      </c>
      <c r="BV1324" t="b">
        <f t="shared" si="1939"/>
        <v>1</v>
      </c>
      <c r="BW1324" t="b">
        <f t="shared" si="1940"/>
        <v>0</v>
      </c>
      <c r="BX1324" t="b">
        <f t="shared" si="1941"/>
        <v>1</v>
      </c>
      <c r="BY1324" t="b">
        <f t="shared" si="1942"/>
        <v>0</v>
      </c>
      <c r="BZ1324" t="b">
        <f t="shared" si="1943"/>
        <v>0</v>
      </c>
      <c r="CA1324" t="b">
        <f t="shared" si="1944"/>
        <v>0</v>
      </c>
      <c r="CB1324" t="b">
        <f t="shared" si="1945"/>
        <v>0</v>
      </c>
      <c r="CC1324" t="b">
        <f t="shared" si="1946"/>
        <v>1</v>
      </c>
      <c r="CD1324" t="b">
        <f t="shared" si="1947"/>
        <v>0</v>
      </c>
      <c r="CE1324" t="b">
        <f t="shared" si="1948"/>
        <v>1</v>
      </c>
      <c r="CF1324" t="b">
        <f t="shared" si="1949"/>
        <v>0</v>
      </c>
      <c r="CG1324" t="b">
        <f t="shared" si="1950"/>
        <v>0</v>
      </c>
      <c r="CH1324" t="b">
        <f t="shared" si="1951"/>
        <v>0</v>
      </c>
      <c r="CI1324" t="b">
        <f t="shared" si="1952"/>
        <v>0</v>
      </c>
      <c r="CJ1324" t="b">
        <f t="shared" si="1953"/>
        <v>0</v>
      </c>
      <c r="CK1324" t="b">
        <f t="shared" si="1954"/>
        <v>0</v>
      </c>
      <c r="CL1324" t="b">
        <f t="shared" si="1955"/>
        <v>0</v>
      </c>
      <c r="CM1324" t="b">
        <f t="shared" si="1956"/>
        <v>0</v>
      </c>
      <c r="CN1324" t="b">
        <f t="shared" si="1957"/>
        <v>0</v>
      </c>
      <c r="CO1324" t="b">
        <f t="shared" si="1958"/>
        <v>0</v>
      </c>
      <c r="CP1324" t="b">
        <f t="shared" si="1959"/>
        <v>0</v>
      </c>
      <c r="CQ1324" t="b">
        <f t="shared" si="1960"/>
        <v>0</v>
      </c>
      <c r="CR1324" t="b">
        <f t="shared" si="1961"/>
        <v>1</v>
      </c>
      <c r="CS1324" t="b">
        <f t="shared" si="1962"/>
        <v>0</v>
      </c>
      <c r="CT1324" t="b">
        <f t="shared" si="1963"/>
        <v>0</v>
      </c>
      <c r="CU1324" t="b">
        <f t="shared" si="1964"/>
        <v>0</v>
      </c>
      <c r="CV1324" t="b">
        <f t="shared" si="1965"/>
        <v>0</v>
      </c>
      <c r="CW1324" t="b">
        <f t="shared" si="1966"/>
        <v>1</v>
      </c>
      <c r="CX1324" t="b">
        <f t="shared" si="1967"/>
        <v>0</v>
      </c>
      <c r="CY1324" t="b">
        <f t="shared" si="1968"/>
        <v>0</v>
      </c>
      <c r="CZ1324" t="b">
        <f t="shared" si="1969"/>
        <v>0</v>
      </c>
      <c r="DA1324" t="b">
        <f t="shared" si="1970"/>
        <v>0</v>
      </c>
      <c r="DB1324" t="b">
        <f t="shared" si="1971"/>
        <v>0</v>
      </c>
      <c r="DC1324" t="b">
        <f t="shared" si="1972"/>
        <v>0</v>
      </c>
      <c r="DD1324" t="b">
        <f t="shared" si="1973"/>
        <v>0</v>
      </c>
    </row>
    <row r="1325" spans="1:108">
      <c r="A1325" t="s">
        <v>3252</v>
      </c>
      <c r="C1325" t="s">
        <v>3232</v>
      </c>
      <c r="E1325" t="s">
        <v>6102</v>
      </c>
      <c r="F1325" t="s">
        <v>6097</v>
      </c>
      <c r="G1325" t="s">
        <v>3097</v>
      </c>
      <c r="H1325" t="s">
        <v>7444</v>
      </c>
      <c r="I1325" t="s">
        <v>7417</v>
      </c>
      <c r="J1325" t="s">
        <v>204</v>
      </c>
      <c r="K1325" t="s">
        <v>205</v>
      </c>
      <c r="L1325" t="s">
        <v>7154</v>
      </c>
      <c r="M1325" t="s">
        <v>6079</v>
      </c>
      <c r="N1325" t="s">
        <v>51</v>
      </c>
      <c r="O1325" t="b">
        <f t="shared" si="1880"/>
        <v>1</v>
      </c>
      <c r="P1325" t="b">
        <f t="shared" si="1881"/>
        <v>0</v>
      </c>
      <c r="Q1325" t="b">
        <f t="shared" si="1882"/>
        <v>0</v>
      </c>
      <c r="R1325" t="b">
        <f t="shared" si="1883"/>
        <v>0</v>
      </c>
      <c r="S1325" t="b">
        <f t="shared" si="1884"/>
        <v>0</v>
      </c>
      <c r="T1325" t="b">
        <f t="shared" si="1885"/>
        <v>0</v>
      </c>
      <c r="U1325" t="b">
        <f t="shared" si="1886"/>
        <v>0</v>
      </c>
      <c r="V1325" t="b">
        <f t="shared" si="1887"/>
        <v>0</v>
      </c>
      <c r="W1325" t="b">
        <f t="shared" si="1888"/>
        <v>0</v>
      </c>
      <c r="X1325" t="b">
        <f t="shared" si="1889"/>
        <v>1</v>
      </c>
      <c r="Y1325" t="b">
        <f t="shared" si="1890"/>
        <v>0</v>
      </c>
      <c r="Z1325" t="b">
        <f t="shared" si="1891"/>
        <v>0</v>
      </c>
      <c r="AA1325" t="b">
        <f t="shared" si="1892"/>
        <v>0</v>
      </c>
      <c r="AB1325" t="b">
        <f t="shared" si="1893"/>
        <v>0</v>
      </c>
      <c r="AC1325" t="b">
        <f t="shared" si="1894"/>
        <v>0</v>
      </c>
      <c r="AD1325" t="b">
        <f t="shared" si="1895"/>
        <v>0</v>
      </c>
      <c r="AE1325" t="b">
        <f t="shared" si="1896"/>
        <v>0</v>
      </c>
      <c r="AF1325" t="b">
        <f t="shared" si="1897"/>
        <v>0</v>
      </c>
      <c r="AG1325" t="b">
        <f t="shared" si="1898"/>
        <v>0</v>
      </c>
      <c r="AH1325" t="b">
        <f t="shared" si="1899"/>
        <v>0</v>
      </c>
      <c r="AI1325" t="b">
        <f t="shared" si="1900"/>
        <v>0</v>
      </c>
      <c r="AJ1325" t="b">
        <f t="shared" si="1901"/>
        <v>0</v>
      </c>
      <c r="AK1325" t="b">
        <f t="shared" si="1902"/>
        <v>0</v>
      </c>
      <c r="AL1325" t="b">
        <f t="shared" si="1903"/>
        <v>0</v>
      </c>
      <c r="AM1325" t="b">
        <f t="shared" si="1904"/>
        <v>0</v>
      </c>
      <c r="AN1325" t="b">
        <f t="shared" si="1905"/>
        <v>0</v>
      </c>
      <c r="AO1325" t="b">
        <f t="shared" si="1906"/>
        <v>0</v>
      </c>
      <c r="AP1325" t="b">
        <f t="shared" si="1907"/>
        <v>0</v>
      </c>
      <c r="AQ1325" t="b">
        <f t="shared" si="1908"/>
        <v>0</v>
      </c>
      <c r="AR1325" t="b">
        <f t="shared" si="1909"/>
        <v>0</v>
      </c>
      <c r="AS1325" t="b">
        <f t="shared" si="1910"/>
        <v>0</v>
      </c>
      <c r="AT1325" t="b">
        <f t="shared" si="1911"/>
        <v>0</v>
      </c>
      <c r="AU1325" t="b">
        <f t="shared" si="1912"/>
        <v>0</v>
      </c>
      <c r="AV1325" t="b">
        <f t="shared" si="1913"/>
        <v>0</v>
      </c>
      <c r="AW1325" t="b">
        <f t="shared" si="1914"/>
        <v>0</v>
      </c>
      <c r="AX1325" t="b">
        <f t="shared" si="1915"/>
        <v>0</v>
      </c>
      <c r="AY1325" t="b">
        <f t="shared" si="1916"/>
        <v>0</v>
      </c>
      <c r="AZ1325" t="b">
        <f t="shared" si="1917"/>
        <v>0</v>
      </c>
      <c r="BA1325" t="b">
        <f t="shared" si="1918"/>
        <v>0</v>
      </c>
      <c r="BB1325" t="b">
        <f t="shared" si="1919"/>
        <v>0</v>
      </c>
      <c r="BC1325" t="b">
        <f t="shared" si="1920"/>
        <v>0</v>
      </c>
      <c r="BD1325" t="b">
        <f t="shared" si="1921"/>
        <v>1</v>
      </c>
      <c r="BE1325" t="b">
        <f t="shared" si="1922"/>
        <v>0</v>
      </c>
      <c r="BF1325" t="b">
        <f t="shared" si="1923"/>
        <v>0</v>
      </c>
      <c r="BG1325" t="b">
        <f t="shared" si="1924"/>
        <v>0</v>
      </c>
      <c r="BH1325" t="b">
        <f t="shared" si="1925"/>
        <v>0</v>
      </c>
      <c r="BI1325" t="b">
        <f t="shared" si="1926"/>
        <v>0</v>
      </c>
      <c r="BJ1325" t="b">
        <f t="shared" si="1927"/>
        <v>0</v>
      </c>
      <c r="BK1325" t="b">
        <f t="shared" si="1928"/>
        <v>0</v>
      </c>
      <c r="BL1325" t="b">
        <f t="shared" si="1929"/>
        <v>0</v>
      </c>
      <c r="BM1325" t="b">
        <f t="shared" si="1930"/>
        <v>0</v>
      </c>
      <c r="BN1325" t="b">
        <f t="shared" si="1931"/>
        <v>0</v>
      </c>
      <c r="BO1325" t="b">
        <f t="shared" si="1932"/>
        <v>0</v>
      </c>
      <c r="BP1325" t="b">
        <f t="shared" si="1933"/>
        <v>0</v>
      </c>
      <c r="BQ1325" t="b">
        <f t="shared" si="1934"/>
        <v>0</v>
      </c>
      <c r="BR1325" t="b">
        <f t="shared" si="1935"/>
        <v>0</v>
      </c>
      <c r="BS1325" t="b">
        <f t="shared" si="1936"/>
        <v>0</v>
      </c>
      <c r="BT1325" t="b">
        <f t="shared" si="1937"/>
        <v>0</v>
      </c>
      <c r="BU1325" t="b">
        <f t="shared" si="1938"/>
        <v>0</v>
      </c>
      <c r="BV1325" t="b">
        <f t="shared" si="1939"/>
        <v>0</v>
      </c>
      <c r="BW1325" t="b">
        <f t="shared" si="1940"/>
        <v>0</v>
      </c>
      <c r="BX1325" t="b">
        <f t="shared" si="1941"/>
        <v>0</v>
      </c>
      <c r="BY1325" t="b">
        <f t="shared" si="1942"/>
        <v>0</v>
      </c>
      <c r="BZ1325" t="b">
        <f t="shared" si="1943"/>
        <v>0</v>
      </c>
      <c r="CA1325" t="b">
        <f t="shared" si="1944"/>
        <v>0</v>
      </c>
      <c r="CB1325" t="b">
        <f t="shared" si="1945"/>
        <v>0</v>
      </c>
      <c r="CC1325" t="b">
        <f t="shared" si="1946"/>
        <v>0</v>
      </c>
      <c r="CD1325" t="b">
        <f t="shared" si="1947"/>
        <v>0</v>
      </c>
      <c r="CE1325" t="b">
        <f t="shared" si="1948"/>
        <v>0</v>
      </c>
      <c r="CF1325" t="b">
        <f t="shared" si="1949"/>
        <v>0</v>
      </c>
      <c r="CG1325" t="b">
        <f t="shared" si="1950"/>
        <v>0</v>
      </c>
      <c r="CH1325" t="b">
        <f t="shared" si="1951"/>
        <v>0</v>
      </c>
      <c r="CI1325" t="b">
        <f t="shared" si="1952"/>
        <v>0</v>
      </c>
      <c r="CJ1325" t="b">
        <f t="shared" si="1953"/>
        <v>0</v>
      </c>
      <c r="CK1325" t="b">
        <f t="shared" si="1954"/>
        <v>0</v>
      </c>
      <c r="CL1325" t="b">
        <f t="shared" si="1955"/>
        <v>0</v>
      </c>
      <c r="CM1325" t="b">
        <f t="shared" si="1956"/>
        <v>0</v>
      </c>
      <c r="CN1325" t="b">
        <f t="shared" si="1957"/>
        <v>0</v>
      </c>
      <c r="CO1325" t="b">
        <f t="shared" si="1958"/>
        <v>0</v>
      </c>
      <c r="CP1325" t="b">
        <f t="shared" si="1959"/>
        <v>0</v>
      </c>
      <c r="CQ1325" t="b">
        <f t="shared" si="1960"/>
        <v>0</v>
      </c>
      <c r="CR1325" t="b">
        <f t="shared" si="1961"/>
        <v>0</v>
      </c>
      <c r="CS1325" t="b">
        <f t="shared" si="1962"/>
        <v>0</v>
      </c>
      <c r="CT1325" t="b">
        <f t="shared" si="1963"/>
        <v>0</v>
      </c>
      <c r="CU1325" t="b">
        <f t="shared" si="1964"/>
        <v>0</v>
      </c>
      <c r="CV1325" t="b">
        <f t="shared" si="1965"/>
        <v>0</v>
      </c>
      <c r="CW1325" t="b">
        <f t="shared" si="1966"/>
        <v>0</v>
      </c>
      <c r="CX1325" t="b">
        <f t="shared" si="1967"/>
        <v>0</v>
      </c>
      <c r="CY1325" t="b">
        <f t="shared" si="1968"/>
        <v>0</v>
      </c>
      <c r="CZ1325" t="b">
        <f t="shared" si="1969"/>
        <v>0</v>
      </c>
      <c r="DA1325" t="b">
        <f t="shared" si="1970"/>
        <v>0</v>
      </c>
      <c r="DB1325" t="b">
        <f t="shared" si="1971"/>
        <v>0</v>
      </c>
      <c r="DC1325" t="b">
        <f t="shared" si="1972"/>
        <v>0</v>
      </c>
      <c r="DD1325" t="b">
        <f t="shared" si="1973"/>
        <v>0</v>
      </c>
    </row>
    <row r="1326" spans="1:108">
      <c r="A1326" t="s">
        <v>3253</v>
      </c>
      <c r="C1326" t="s">
        <v>3232</v>
      </c>
      <c r="E1326" t="s">
        <v>6102</v>
      </c>
      <c r="F1326" t="s">
        <v>6097</v>
      </c>
      <c r="G1326" t="s">
        <v>3097</v>
      </c>
      <c r="H1326" t="s">
        <v>7444</v>
      </c>
      <c r="I1326" t="s">
        <v>7417</v>
      </c>
      <c r="J1326" t="s">
        <v>362</v>
      </c>
      <c r="K1326" t="s">
        <v>136</v>
      </c>
      <c r="L1326" t="s">
        <v>7155</v>
      </c>
      <c r="M1326" t="s">
        <v>6079</v>
      </c>
      <c r="N1326" t="s">
        <v>3254</v>
      </c>
      <c r="O1326" t="b">
        <f t="shared" si="1880"/>
        <v>1</v>
      </c>
      <c r="P1326" t="b">
        <f t="shared" si="1881"/>
        <v>0</v>
      </c>
      <c r="Q1326" t="b">
        <f t="shared" si="1882"/>
        <v>0</v>
      </c>
      <c r="R1326" t="b">
        <f t="shared" si="1883"/>
        <v>0</v>
      </c>
      <c r="S1326" t="b">
        <f t="shared" si="1884"/>
        <v>1</v>
      </c>
      <c r="T1326" t="b">
        <f t="shared" si="1885"/>
        <v>0</v>
      </c>
      <c r="U1326" t="b">
        <f t="shared" si="1886"/>
        <v>0</v>
      </c>
      <c r="V1326" t="b">
        <f t="shared" si="1887"/>
        <v>0</v>
      </c>
      <c r="W1326" t="b">
        <f t="shared" si="1888"/>
        <v>0</v>
      </c>
      <c r="X1326" t="b">
        <f t="shared" si="1889"/>
        <v>1</v>
      </c>
      <c r="Y1326" t="b">
        <f t="shared" si="1890"/>
        <v>0</v>
      </c>
      <c r="Z1326" t="b">
        <f t="shared" si="1891"/>
        <v>0</v>
      </c>
      <c r="AA1326" t="b">
        <f t="shared" si="1892"/>
        <v>0</v>
      </c>
      <c r="AB1326" t="b">
        <f t="shared" si="1893"/>
        <v>0</v>
      </c>
      <c r="AC1326" t="b">
        <f t="shared" si="1894"/>
        <v>0</v>
      </c>
      <c r="AD1326" t="b">
        <f t="shared" si="1895"/>
        <v>0</v>
      </c>
      <c r="AE1326" t="b">
        <f t="shared" si="1896"/>
        <v>0</v>
      </c>
      <c r="AF1326" t="b">
        <f t="shared" si="1897"/>
        <v>0</v>
      </c>
      <c r="AG1326" t="b">
        <f t="shared" si="1898"/>
        <v>0</v>
      </c>
      <c r="AH1326" t="b">
        <f t="shared" si="1899"/>
        <v>0</v>
      </c>
      <c r="AI1326" t="b">
        <f t="shared" si="1900"/>
        <v>0</v>
      </c>
      <c r="AJ1326" t="b">
        <f t="shared" si="1901"/>
        <v>0</v>
      </c>
      <c r="AK1326" t="b">
        <f t="shared" si="1902"/>
        <v>0</v>
      </c>
      <c r="AL1326" t="b">
        <f t="shared" si="1903"/>
        <v>0</v>
      </c>
      <c r="AM1326" t="b">
        <f t="shared" si="1904"/>
        <v>0</v>
      </c>
      <c r="AN1326" t="b">
        <f t="shared" si="1905"/>
        <v>0</v>
      </c>
      <c r="AO1326" t="b">
        <f t="shared" si="1906"/>
        <v>0</v>
      </c>
      <c r="AP1326" t="b">
        <f t="shared" si="1907"/>
        <v>0</v>
      </c>
      <c r="AQ1326" t="b">
        <f t="shared" si="1908"/>
        <v>0</v>
      </c>
      <c r="AR1326" t="b">
        <f t="shared" si="1909"/>
        <v>0</v>
      </c>
      <c r="AS1326" t="b">
        <f t="shared" si="1910"/>
        <v>0</v>
      </c>
      <c r="AT1326" t="b">
        <f t="shared" si="1911"/>
        <v>0</v>
      </c>
      <c r="AU1326" t="b">
        <f t="shared" si="1912"/>
        <v>0</v>
      </c>
      <c r="AV1326" t="b">
        <f t="shared" si="1913"/>
        <v>0</v>
      </c>
      <c r="AW1326" t="b">
        <f t="shared" si="1914"/>
        <v>0</v>
      </c>
      <c r="AX1326" t="b">
        <f t="shared" si="1915"/>
        <v>0</v>
      </c>
      <c r="AY1326" t="b">
        <f t="shared" si="1916"/>
        <v>0</v>
      </c>
      <c r="AZ1326" t="b">
        <f t="shared" si="1917"/>
        <v>0</v>
      </c>
      <c r="BA1326" t="b">
        <f t="shared" si="1918"/>
        <v>0</v>
      </c>
      <c r="BB1326" t="b">
        <f t="shared" si="1919"/>
        <v>0</v>
      </c>
      <c r="BC1326" t="b">
        <f t="shared" si="1920"/>
        <v>0</v>
      </c>
      <c r="BD1326" t="b">
        <f t="shared" si="1921"/>
        <v>0</v>
      </c>
      <c r="BE1326" t="b">
        <f t="shared" si="1922"/>
        <v>0</v>
      </c>
      <c r="BF1326" t="b">
        <f t="shared" si="1923"/>
        <v>0</v>
      </c>
      <c r="BG1326" t="b">
        <f t="shared" si="1924"/>
        <v>0</v>
      </c>
      <c r="BH1326" t="b">
        <f t="shared" si="1925"/>
        <v>0</v>
      </c>
      <c r="BI1326" t="b">
        <f t="shared" si="1926"/>
        <v>0</v>
      </c>
      <c r="BJ1326" t="b">
        <f t="shared" si="1927"/>
        <v>0</v>
      </c>
      <c r="BK1326" t="b">
        <f t="shared" si="1928"/>
        <v>0</v>
      </c>
      <c r="BL1326" t="b">
        <f t="shared" si="1929"/>
        <v>1</v>
      </c>
      <c r="BM1326" t="b">
        <f t="shared" si="1930"/>
        <v>0</v>
      </c>
      <c r="BN1326" t="b">
        <f t="shared" si="1931"/>
        <v>0</v>
      </c>
      <c r="BO1326" t="b">
        <f t="shared" si="1932"/>
        <v>0</v>
      </c>
      <c r="BP1326" t="b">
        <f t="shared" si="1933"/>
        <v>0</v>
      </c>
      <c r="BQ1326" t="b">
        <f t="shared" si="1934"/>
        <v>0</v>
      </c>
      <c r="BR1326" t="b">
        <f t="shared" si="1935"/>
        <v>0</v>
      </c>
      <c r="BS1326" t="b">
        <f t="shared" si="1936"/>
        <v>0</v>
      </c>
      <c r="BT1326" t="b">
        <f t="shared" si="1937"/>
        <v>0</v>
      </c>
      <c r="BU1326" t="b">
        <f t="shared" si="1938"/>
        <v>0</v>
      </c>
      <c r="BV1326" t="b">
        <f t="shared" si="1939"/>
        <v>0</v>
      </c>
      <c r="BW1326" t="b">
        <f t="shared" si="1940"/>
        <v>0</v>
      </c>
      <c r="BX1326" t="b">
        <f t="shared" si="1941"/>
        <v>0</v>
      </c>
      <c r="BY1326" t="b">
        <f t="shared" si="1942"/>
        <v>0</v>
      </c>
      <c r="BZ1326" t="b">
        <f t="shared" si="1943"/>
        <v>0</v>
      </c>
      <c r="CA1326" t="b">
        <f t="shared" si="1944"/>
        <v>0</v>
      </c>
      <c r="CB1326" t="b">
        <f t="shared" si="1945"/>
        <v>0</v>
      </c>
      <c r="CC1326" t="b">
        <f t="shared" si="1946"/>
        <v>0</v>
      </c>
      <c r="CD1326" t="b">
        <f t="shared" si="1947"/>
        <v>0</v>
      </c>
      <c r="CE1326" t="b">
        <f t="shared" si="1948"/>
        <v>0</v>
      </c>
      <c r="CF1326" t="b">
        <f t="shared" si="1949"/>
        <v>0</v>
      </c>
      <c r="CG1326" t="b">
        <f t="shared" si="1950"/>
        <v>0</v>
      </c>
      <c r="CH1326" t="b">
        <f t="shared" si="1951"/>
        <v>0</v>
      </c>
      <c r="CI1326" t="b">
        <f t="shared" si="1952"/>
        <v>0</v>
      </c>
      <c r="CJ1326" t="b">
        <f t="shared" si="1953"/>
        <v>0</v>
      </c>
      <c r="CK1326" t="b">
        <f t="shared" si="1954"/>
        <v>0</v>
      </c>
      <c r="CL1326" t="b">
        <f t="shared" si="1955"/>
        <v>0</v>
      </c>
      <c r="CM1326" t="b">
        <f t="shared" si="1956"/>
        <v>0</v>
      </c>
      <c r="CN1326" t="b">
        <f t="shared" si="1957"/>
        <v>0</v>
      </c>
      <c r="CO1326" t="b">
        <f t="shared" si="1958"/>
        <v>0</v>
      </c>
      <c r="CP1326" t="b">
        <f t="shared" si="1959"/>
        <v>0</v>
      </c>
      <c r="CQ1326" t="b">
        <f t="shared" si="1960"/>
        <v>0</v>
      </c>
      <c r="CR1326" t="b">
        <f t="shared" si="1961"/>
        <v>0</v>
      </c>
      <c r="CS1326" t="b">
        <f t="shared" si="1962"/>
        <v>0</v>
      </c>
      <c r="CT1326" t="b">
        <f t="shared" si="1963"/>
        <v>0</v>
      </c>
      <c r="CU1326" t="b">
        <f t="shared" si="1964"/>
        <v>0</v>
      </c>
      <c r="CV1326" t="b">
        <f t="shared" si="1965"/>
        <v>0</v>
      </c>
      <c r="CW1326" t="b">
        <f t="shared" si="1966"/>
        <v>0</v>
      </c>
      <c r="CX1326" t="b">
        <f t="shared" si="1967"/>
        <v>0</v>
      </c>
      <c r="CY1326" t="b">
        <f t="shared" si="1968"/>
        <v>1</v>
      </c>
      <c r="CZ1326" t="b">
        <f t="shared" si="1969"/>
        <v>0</v>
      </c>
      <c r="DA1326" t="b">
        <f t="shared" si="1970"/>
        <v>0</v>
      </c>
      <c r="DB1326" t="b">
        <f t="shared" si="1971"/>
        <v>0</v>
      </c>
      <c r="DC1326" t="b">
        <f t="shared" si="1972"/>
        <v>0</v>
      </c>
      <c r="DD1326" t="b">
        <f t="shared" si="1973"/>
        <v>0</v>
      </c>
    </row>
    <row r="1327" spans="1:108">
      <c r="A1327" s="4" t="s">
        <v>3255</v>
      </c>
      <c r="C1327" t="s">
        <v>3232</v>
      </c>
      <c r="D1327" s="4"/>
      <c r="E1327" t="s">
        <v>6102</v>
      </c>
      <c r="F1327" t="s">
        <v>6097</v>
      </c>
      <c r="G1327" t="s">
        <v>3097</v>
      </c>
      <c r="H1327" t="s">
        <v>7444</v>
      </c>
      <c r="I1327" t="s">
        <v>7417</v>
      </c>
      <c r="J1327" s="4" t="s">
        <v>16</v>
      </c>
      <c r="K1327" s="4" t="s">
        <v>16</v>
      </c>
      <c r="L1327" s="4" t="s">
        <v>7156</v>
      </c>
      <c r="M1327" t="s">
        <v>6079</v>
      </c>
      <c r="N1327" s="4" t="s">
        <v>3256</v>
      </c>
      <c r="O1327" s="4" t="b">
        <f t="shared" si="1880"/>
        <v>1</v>
      </c>
      <c r="P1327" s="4" t="b">
        <f t="shared" si="1881"/>
        <v>0</v>
      </c>
      <c r="Q1327" s="4" t="b">
        <f t="shared" si="1882"/>
        <v>1</v>
      </c>
      <c r="R1327" s="4" t="b">
        <f t="shared" si="1883"/>
        <v>0</v>
      </c>
      <c r="S1327" s="4" t="b">
        <f t="shared" si="1884"/>
        <v>1</v>
      </c>
      <c r="T1327" s="4" t="b">
        <f t="shared" si="1885"/>
        <v>0</v>
      </c>
      <c r="U1327" s="4" t="b">
        <f t="shared" si="1886"/>
        <v>1</v>
      </c>
      <c r="V1327" s="4" t="b">
        <f t="shared" si="1887"/>
        <v>0</v>
      </c>
      <c r="W1327" s="4" t="b">
        <f t="shared" si="1888"/>
        <v>1</v>
      </c>
      <c r="X1327" s="4" t="b">
        <f t="shared" si="1889"/>
        <v>0</v>
      </c>
      <c r="Y1327" s="4" t="b">
        <f t="shared" si="1890"/>
        <v>0</v>
      </c>
      <c r="Z1327" s="4" t="b">
        <f t="shared" si="1891"/>
        <v>0</v>
      </c>
      <c r="AA1327" s="4" t="b">
        <f t="shared" si="1892"/>
        <v>0</v>
      </c>
      <c r="AB1327" s="4" t="b">
        <f t="shared" si="1893"/>
        <v>0</v>
      </c>
      <c r="AC1327" s="4" t="b">
        <f t="shared" si="1894"/>
        <v>0</v>
      </c>
      <c r="AD1327" s="4" t="b">
        <f t="shared" si="1895"/>
        <v>0</v>
      </c>
      <c r="AE1327" s="4" t="b">
        <f t="shared" si="1896"/>
        <v>0</v>
      </c>
      <c r="AF1327" s="4" t="b">
        <f t="shared" si="1897"/>
        <v>0</v>
      </c>
      <c r="AG1327" s="4" t="b">
        <f t="shared" si="1898"/>
        <v>0</v>
      </c>
      <c r="AH1327" s="4" t="b">
        <f t="shared" si="1899"/>
        <v>0</v>
      </c>
      <c r="AI1327" s="4" t="b">
        <f t="shared" si="1900"/>
        <v>0</v>
      </c>
      <c r="AJ1327" s="4" t="b">
        <f t="shared" si="1901"/>
        <v>0</v>
      </c>
      <c r="AK1327" s="4" t="b">
        <f t="shared" si="1902"/>
        <v>0</v>
      </c>
      <c r="AL1327" s="4" t="b">
        <f t="shared" si="1903"/>
        <v>0</v>
      </c>
      <c r="AM1327" s="4" t="b">
        <f t="shared" si="1904"/>
        <v>0</v>
      </c>
      <c r="AN1327" s="4" t="b">
        <f t="shared" si="1905"/>
        <v>0</v>
      </c>
      <c r="AO1327" s="4" t="b">
        <f t="shared" si="1906"/>
        <v>0</v>
      </c>
      <c r="AP1327" s="4" t="b">
        <f t="shared" si="1907"/>
        <v>0</v>
      </c>
      <c r="AQ1327" s="4" t="b">
        <f t="shared" si="1908"/>
        <v>0</v>
      </c>
      <c r="AR1327" s="4" t="b">
        <f t="shared" si="1909"/>
        <v>0</v>
      </c>
      <c r="AS1327" s="4" t="b">
        <f t="shared" si="1910"/>
        <v>0</v>
      </c>
      <c r="AT1327" s="4" t="b">
        <f t="shared" si="1911"/>
        <v>0</v>
      </c>
      <c r="AU1327" s="4" t="b">
        <f t="shared" si="1912"/>
        <v>0</v>
      </c>
      <c r="AV1327" s="4" t="b">
        <f t="shared" si="1913"/>
        <v>0</v>
      </c>
      <c r="AW1327" s="4" t="b">
        <f t="shared" si="1914"/>
        <v>0</v>
      </c>
      <c r="AX1327" s="4" t="b">
        <f t="shared" si="1915"/>
        <v>0</v>
      </c>
      <c r="AY1327" s="4" t="b">
        <f t="shared" si="1916"/>
        <v>0</v>
      </c>
      <c r="AZ1327" s="4" t="b">
        <f t="shared" si="1917"/>
        <v>0</v>
      </c>
      <c r="BA1327" s="4" t="b">
        <f t="shared" si="1918"/>
        <v>1</v>
      </c>
      <c r="BB1327" s="4" t="b">
        <f t="shared" si="1919"/>
        <v>0</v>
      </c>
      <c r="BC1327" s="4" t="b">
        <f t="shared" si="1920"/>
        <v>0</v>
      </c>
      <c r="BD1327" s="4" t="b">
        <f t="shared" si="1921"/>
        <v>0</v>
      </c>
      <c r="BE1327" s="4" t="b">
        <f t="shared" si="1922"/>
        <v>0</v>
      </c>
      <c r="BF1327" s="4" t="b">
        <f t="shared" si="1923"/>
        <v>0</v>
      </c>
      <c r="BG1327" s="4" t="b">
        <f t="shared" si="1924"/>
        <v>0</v>
      </c>
      <c r="BH1327" s="4" t="b">
        <f t="shared" si="1925"/>
        <v>0</v>
      </c>
      <c r="BI1327" s="4" t="b">
        <f t="shared" si="1926"/>
        <v>0</v>
      </c>
      <c r="BJ1327" s="4" t="b">
        <f t="shared" si="1927"/>
        <v>0</v>
      </c>
      <c r="BK1327" s="4" t="b">
        <f t="shared" si="1928"/>
        <v>0</v>
      </c>
      <c r="BL1327" s="4" t="b">
        <f t="shared" si="1929"/>
        <v>1</v>
      </c>
      <c r="BM1327" s="4" t="b">
        <f t="shared" si="1930"/>
        <v>0</v>
      </c>
      <c r="BN1327" s="4" t="b">
        <f t="shared" si="1931"/>
        <v>0</v>
      </c>
      <c r="BO1327" s="4" t="b">
        <f t="shared" si="1932"/>
        <v>0</v>
      </c>
      <c r="BP1327" s="4" t="b">
        <f t="shared" si="1933"/>
        <v>0</v>
      </c>
      <c r="BQ1327" s="4" t="b">
        <f t="shared" si="1934"/>
        <v>0</v>
      </c>
      <c r="BR1327" s="4" t="b">
        <f t="shared" si="1935"/>
        <v>0</v>
      </c>
      <c r="BS1327" s="4" t="b">
        <f t="shared" si="1936"/>
        <v>1</v>
      </c>
      <c r="BT1327" s="4" t="b">
        <f t="shared" si="1937"/>
        <v>0</v>
      </c>
      <c r="BU1327" s="4" t="b">
        <f t="shared" si="1938"/>
        <v>0</v>
      </c>
      <c r="BV1327" s="4" t="b">
        <f t="shared" si="1939"/>
        <v>0</v>
      </c>
      <c r="BW1327" s="4" t="b">
        <f t="shared" si="1940"/>
        <v>0</v>
      </c>
      <c r="BX1327" s="4" t="b">
        <f t="shared" si="1941"/>
        <v>0</v>
      </c>
      <c r="BY1327" s="4" t="b">
        <f t="shared" si="1942"/>
        <v>1</v>
      </c>
      <c r="BZ1327" s="4" t="b">
        <f t="shared" si="1943"/>
        <v>0</v>
      </c>
      <c r="CA1327" s="4" t="b">
        <f t="shared" si="1944"/>
        <v>0</v>
      </c>
      <c r="CB1327" s="4" t="b">
        <f t="shared" si="1945"/>
        <v>0</v>
      </c>
      <c r="CC1327" s="4" t="b">
        <f t="shared" si="1946"/>
        <v>0</v>
      </c>
      <c r="CD1327" s="4" t="b">
        <f t="shared" si="1947"/>
        <v>0</v>
      </c>
      <c r="CE1327" s="4" t="b">
        <f t="shared" si="1948"/>
        <v>0</v>
      </c>
      <c r="CF1327" s="4" t="b">
        <f t="shared" si="1949"/>
        <v>0</v>
      </c>
      <c r="CG1327" s="4" t="b">
        <f t="shared" si="1950"/>
        <v>0</v>
      </c>
      <c r="CH1327" s="4" t="b">
        <f t="shared" si="1951"/>
        <v>0</v>
      </c>
      <c r="CI1327" s="4" t="b">
        <f t="shared" si="1952"/>
        <v>0</v>
      </c>
      <c r="CJ1327" s="4" t="b">
        <f t="shared" si="1953"/>
        <v>0</v>
      </c>
      <c r="CK1327" s="4" t="b">
        <f t="shared" si="1954"/>
        <v>0</v>
      </c>
      <c r="CL1327" s="4" t="b">
        <f t="shared" si="1955"/>
        <v>0</v>
      </c>
      <c r="CM1327" s="4" t="b">
        <f t="shared" si="1956"/>
        <v>0</v>
      </c>
      <c r="CN1327" s="4" t="b">
        <f t="shared" si="1957"/>
        <v>0</v>
      </c>
      <c r="CO1327" s="4" t="b">
        <f t="shared" si="1958"/>
        <v>0</v>
      </c>
      <c r="CP1327" s="4" t="b">
        <f t="shared" si="1959"/>
        <v>0</v>
      </c>
      <c r="CQ1327" s="4" t="b">
        <f t="shared" si="1960"/>
        <v>0</v>
      </c>
      <c r="CR1327" s="4" t="b">
        <f t="shared" si="1961"/>
        <v>0</v>
      </c>
      <c r="CS1327" s="4" t="b">
        <f t="shared" si="1962"/>
        <v>0</v>
      </c>
      <c r="CT1327" s="4" t="b">
        <f t="shared" si="1963"/>
        <v>0</v>
      </c>
      <c r="CU1327" s="4" t="b">
        <f t="shared" si="1964"/>
        <v>0</v>
      </c>
      <c r="CV1327" s="4" t="b">
        <f t="shared" si="1965"/>
        <v>0</v>
      </c>
      <c r="CW1327" s="4" t="b">
        <f t="shared" si="1966"/>
        <v>0</v>
      </c>
      <c r="CX1327" s="4" t="b">
        <f t="shared" si="1967"/>
        <v>0</v>
      </c>
      <c r="CY1327" s="4" t="b">
        <f t="shared" si="1968"/>
        <v>0</v>
      </c>
      <c r="CZ1327" s="4" t="b">
        <f t="shared" si="1969"/>
        <v>0</v>
      </c>
      <c r="DA1327" s="4" t="b">
        <f t="shared" si="1970"/>
        <v>0</v>
      </c>
      <c r="DB1327" s="4" t="b">
        <f t="shared" si="1971"/>
        <v>0</v>
      </c>
      <c r="DC1327" s="4" t="b">
        <f t="shared" si="1972"/>
        <v>0</v>
      </c>
      <c r="DD1327" s="4" t="b">
        <f t="shared" si="1973"/>
        <v>0</v>
      </c>
    </row>
    <row r="1328" spans="1:108">
      <c r="A1328" t="s">
        <v>3257</v>
      </c>
      <c r="C1328" t="s">
        <v>3232</v>
      </c>
      <c r="E1328" t="s">
        <v>6102</v>
      </c>
      <c r="F1328" t="s">
        <v>6097</v>
      </c>
      <c r="G1328" t="s">
        <v>3097</v>
      </c>
      <c r="H1328" t="s">
        <v>7444</v>
      </c>
      <c r="I1328" t="s">
        <v>7417</v>
      </c>
      <c r="J1328" t="s">
        <v>204</v>
      </c>
      <c r="K1328" t="s">
        <v>205</v>
      </c>
      <c r="L1328" t="s">
        <v>7157</v>
      </c>
      <c r="M1328" t="s">
        <v>6079</v>
      </c>
      <c r="N1328" t="s">
        <v>3056</v>
      </c>
      <c r="O1328" t="b">
        <f t="shared" si="1880"/>
        <v>1</v>
      </c>
      <c r="P1328" t="b">
        <f t="shared" si="1881"/>
        <v>0</v>
      </c>
      <c r="Q1328" t="b">
        <f t="shared" si="1882"/>
        <v>0</v>
      </c>
      <c r="R1328" t="b">
        <f t="shared" si="1883"/>
        <v>0</v>
      </c>
      <c r="S1328" t="b">
        <f t="shared" si="1884"/>
        <v>0</v>
      </c>
      <c r="T1328" t="b">
        <f t="shared" si="1885"/>
        <v>0</v>
      </c>
      <c r="U1328" t="b">
        <f t="shared" si="1886"/>
        <v>0</v>
      </c>
      <c r="V1328" t="b">
        <f t="shared" si="1887"/>
        <v>0</v>
      </c>
      <c r="W1328" t="b">
        <f t="shared" si="1888"/>
        <v>0</v>
      </c>
      <c r="X1328" t="b">
        <f t="shared" si="1889"/>
        <v>1</v>
      </c>
      <c r="Y1328" t="b">
        <f t="shared" si="1890"/>
        <v>0</v>
      </c>
      <c r="Z1328" t="b">
        <f t="shared" si="1891"/>
        <v>0</v>
      </c>
      <c r="AA1328" t="b">
        <f t="shared" si="1892"/>
        <v>0</v>
      </c>
      <c r="AB1328" t="b">
        <f t="shared" si="1893"/>
        <v>0</v>
      </c>
      <c r="AC1328" t="b">
        <f t="shared" si="1894"/>
        <v>0</v>
      </c>
      <c r="AD1328" t="b">
        <f t="shared" si="1895"/>
        <v>0</v>
      </c>
      <c r="AE1328" t="b">
        <f t="shared" si="1896"/>
        <v>0</v>
      </c>
      <c r="AF1328" t="b">
        <f t="shared" si="1897"/>
        <v>0</v>
      </c>
      <c r="AG1328" t="b">
        <f t="shared" si="1898"/>
        <v>0</v>
      </c>
      <c r="AH1328" t="b">
        <f t="shared" si="1899"/>
        <v>0</v>
      </c>
      <c r="AI1328" t="b">
        <f t="shared" si="1900"/>
        <v>0</v>
      </c>
      <c r="AJ1328" t="b">
        <f t="shared" si="1901"/>
        <v>0</v>
      </c>
      <c r="AK1328" t="b">
        <f t="shared" si="1902"/>
        <v>0</v>
      </c>
      <c r="AL1328" t="b">
        <f t="shared" si="1903"/>
        <v>0</v>
      </c>
      <c r="AM1328" t="b">
        <f t="shared" si="1904"/>
        <v>0</v>
      </c>
      <c r="AN1328" t="b">
        <f t="shared" si="1905"/>
        <v>0</v>
      </c>
      <c r="AO1328" t="b">
        <f t="shared" si="1906"/>
        <v>0</v>
      </c>
      <c r="AP1328" t="b">
        <f t="shared" si="1907"/>
        <v>0</v>
      </c>
      <c r="AQ1328" t="b">
        <f t="shared" si="1908"/>
        <v>0</v>
      </c>
      <c r="AR1328" t="b">
        <f t="shared" si="1909"/>
        <v>0</v>
      </c>
      <c r="AS1328" t="b">
        <f t="shared" si="1910"/>
        <v>0</v>
      </c>
      <c r="AT1328" t="b">
        <f t="shared" si="1911"/>
        <v>0</v>
      </c>
      <c r="AU1328" t="b">
        <f t="shared" si="1912"/>
        <v>0</v>
      </c>
      <c r="AV1328" t="b">
        <f t="shared" si="1913"/>
        <v>0</v>
      </c>
      <c r="AW1328" t="b">
        <f t="shared" si="1914"/>
        <v>0</v>
      </c>
      <c r="AX1328" t="b">
        <f t="shared" si="1915"/>
        <v>0</v>
      </c>
      <c r="AY1328" t="b">
        <f t="shared" si="1916"/>
        <v>0</v>
      </c>
      <c r="AZ1328" t="b">
        <f t="shared" si="1917"/>
        <v>0</v>
      </c>
      <c r="BA1328" t="b">
        <f t="shared" si="1918"/>
        <v>0</v>
      </c>
      <c r="BB1328" t="b">
        <f t="shared" si="1919"/>
        <v>0</v>
      </c>
      <c r="BC1328" t="b">
        <f t="shared" si="1920"/>
        <v>0</v>
      </c>
      <c r="BD1328" t="b">
        <f t="shared" si="1921"/>
        <v>1</v>
      </c>
      <c r="BE1328" t="b">
        <f t="shared" si="1922"/>
        <v>0</v>
      </c>
      <c r="BF1328" t="b">
        <f t="shared" si="1923"/>
        <v>0</v>
      </c>
      <c r="BG1328" t="b">
        <f t="shared" si="1924"/>
        <v>0</v>
      </c>
      <c r="BH1328" t="b">
        <f t="shared" si="1925"/>
        <v>0</v>
      </c>
      <c r="BI1328" t="b">
        <f t="shared" si="1926"/>
        <v>0</v>
      </c>
      <c r="BJ1328" t="b">
        <f t="shared" si="1927"/>
        <v>0</v>
      </c>
      <c r="BK1328" t="b">
        <f t="shared" si="1928"/>
        <v>0</v>
      </c>
      <c r="BL1328" t="b">
        <f t="shared" si="1929"/>
        <v>0</v>
      </c>
      <c r="BM1328" t="b">
        <f t="shared" si="1930"/>
        <v>0</v>
      </c>
      <c r="BN1328" t="b">
        <f t="shared" si="1931"/>
        <v>0</v>
      </c>
      <c r="BO1328" t="b">
        <f t="shared" si="1932"/>
        <v>0</v>
      </c>
      <c r="BP1328" t="b">
        <f t="shared" si="1933"/>
        <v>0</v>
      </c>
      <c r="BQ1328" t="b">
        <f t="shared" si="1934"/>
        <v>0</v>
      </c>
      <c r="BR1328" t="b">
        <f t="shared" si="1935"/>
        <v>0</v>
      </c>
      <c r="BS1328" t="b">
        <f t="shared" si="1936"/>
        <v>0</v>
      </c>
      <c r="BT1328" t="b">
        <f t="shared" si="1937"/>
        <v>0</v>
      </c>
      <c r="BU1328" t="b">
        <f t="shared" si="1938"/>
        <v>0</v>
      </c>
      <c r="BV1328" t="b">
        <f t="shared" si="1939"/>
        <v>0</v>
      </c>
      <c r="BW1328" t="b">
        <f t="shared" si="1940"/>
        <v>0</v>
      </c>
      <c r="BX1328" t="b">
        <f t="shared" si="1941"/>
        <v>0</v>
      </c>
      <c r="BY1328" t="b">
        <f t="shared" si="1942"/>
        <v>0</v>
      </c>
      <c r="BZ1328" t="b">
        <f t="shared" si="1943"/>
        <v>0</v>
      </c>
      <c r="CA1328" t="b">
        <f t="shared" si="1944"/>
        <v>0</v>
      </c>
      <c r="CB1328" t="b">
        <f t="shared" si="1945"/>
        <v>0</v>
      </c>
      <c r="CC1328" t="b">
        <f t="shared" si="1946"/>
        <v>0</v>
      </c>
      <c r="CD1328" t="b">
        <f t="shared" si="1947"/>
        <v>1</v>
      </c>
      <c r="CE1328" t="b">
        <f t="shared" si="1948"/>
        <v>0</v>
      </c>
      <c r="CF1328" t="b">
        <f t="shared" si="1949"/>
        <v>0</v>
      </c>
      <c r="CG1328" t="b">
        <f t="shared" si="1950"/>
        <v>0</v>
      </c>
      <c r="CH1328" t="b">
        <f t="shared" si="1951"/>
        <v>0</v>
      </c>
      <c r="CI1328" t="b">
        <f t="shared" si="1952"/>
        <v>0</v>
      </c>
      <c r="CJ1328" t="b">
        <f t="shared" si="1953"/>
        <v>0</v>
      </c>
      <c r="CK1328" t="b">
        <f t="shared" si="1954"/>
        <v>0</v>
      </c>
      <c r="CL1328" t="b">
        <f t="shared" si="1955"/>
        <v>0</v>
      </c>
      <c r="CM1328" t="b">
        <f t="shared" si="1956"/>
        <v>0</v>
      </c>
      <c r="CN1328" t="b">
        <f t="shared" si="1957"/>
        <v>0</v>
      </c>
      <c r="CO1328" t="b">
        <f t="shared" si="1958"/>
        <v>0</v>
      </c>
      <c r="CP1328" t="b">
        <f t="shared" si="1959"/>
        <v>0</v>
      </c>
      <c r="CQ1328" t="b">
        <f t="shared" si="1960"/>
        <v>0</v>
      </c>
      <c r="CR1328" t="b">
        <f t="shared" si="1961"/>
        <v>0</v>
      </c>
      <c r="CS1328" t="b">
        <f t="shared" si="1962"/>
        <v>0</v>
      </c>
      <c r="CT1328" t="b">
        <f t="shared" si="1963"/>
        <v>0</v>
      </c>
      <c r="CU1328" t="b">
        <f t="shared" si="1964"/>
        <v>0</v>
      </c>
      <c r="CV1328" t="b">
        <f t="shared" si="1965"/>
        <v>0</v>
      </c>
      <c r="CW1328" t="b">
        <f t="shared" si="1966"/>
        <v>0</v>
      </c>
      <c r="CX1328" t="b">
        <f t="shared" si="1967"/>
        <v>0</v>
      </c>
      <c r="CY1328" t="b">
        <f t="shared" si="1968"/>
        <v>0</v>
      </c>
      <c r="CZ1328" t="b">
        <f t="shared" si="1969"/>
        <v>0</v>
      </c>
      <c r="DA1328" t="b">
        <f t="shared" si="1970"/>
        <v>0</v>
      </c>
      <c r="DB1328" t="b">
        <f t="shared" si="1971"/>
        <v>0</v>
      </c>
      <c r="DC1328" t="b">
        <f t="shared" si="1972"/>
        <v>0</v>
      </c>
      <c r="DD1328" t="b">
        <f t="shared" si="1973"/>
        <v>0</v>
      </c>
    </row>
    <row r="1329" spans="1:108">
      <c r="A1329" t="s">
        <v>3258</v>
      </c>
      <c r="C1329" t="s">
        <v>3232</v>
      </c>
      <c r="E1329" t="s">
        <v>6102</v>
      </c>
      <c r="F1329" t="s">
        <v>6097</v>
      </c>
      <c r="G1329" t="s">
        <v>3097</v>
      </c>
      <c r="H1329" t="s">
        <v>7444</v>
      </c>
      <c r="I1329" t="s">
        <v>7417</v>
      </c>
      <c r="J1329" t="s">
        <v>124</v>
      </c>
      <c r="K1329" t="s">
        <v>16</v>
      </c>
      <c r="L1329" t="s">
        <v>7158</v>
      </c>
      <c r="M1329" t="s">
        <v>6079</v>
      </c>
      <c r="N1329" t="s">
        <v>3259</v>
      </c>
      <c r="O1329" t="b">
        <f t="shared" si="1880"/>
        <v>1</v>
      </c>
      <c r="P1329" t="b">
        <f t="shared" si="1881"/>
        <v>0</v>
      </c>
      <c r="Q1329" t="b">
        <f t="shared" si="1882"/>
        <v>1</v>
      </c>
      <c r="R1329" t="b">
        <f t="shared" si="1883"/>
        <v>1</v>
      </c>
      <c r="S1329" t="b">
        <f t="shared" si="1884"/>
        <v>1</v>
      </c>
      <c r="T1329" t="b">
        <f t="shared" si="1885"/>
        <v>0</v>
      </c>
      <c r="U1329" t="b">
        <f t="shared" si="1886"/>
        <v>1</v>
      </c>
      <c r="V1329" t="b">
        <f t="shared" si="1887"/>
        <v>0</v>
      </c>
      <c r="W1329" t="b">
        <f t="shared" si="1888"/>
        <v>1</v>
      </c>
      <c r="X1329" t="b">
        <f t="shared" si="1889"/>
        <v>1</v>
      </c>
      <c r="Y1329" t="b">
        <f t="shared" si="1890"/>
        <v>1</v>
      </c>
      <c r="Z1329" t="b">
        <f t="shared" si="1891"/>
        <v>0</v>
      </c>
      <c r="AA1329" t="b">
        <f t="shared" si="1892"/>
        <v>0</v>
      </c>
      <c r="AB1329" t="b">
        <f t="shared" si="1893"/>
        <v>0</v>
      </c>
      <c r="AC1329" t="b">
        <f t="shared" si="1894"/>
        <v>0</v>
      </c>
      <c r="AD1329" t="b">
        <f t="shared" si="1895"/>
        <v>0</v>
      </c>
      <c r="AE1329" t="b">
        <f t="shared" si="1896"/>
        <v>0</v>
      </c>
      <c r="AF1329" t="b">
        <f t="shared" si="1897"/>
        <v>0</v>
      </c>
      <c r="AG1329" t="b">
        <f t="shared" si="1898"/>
        <v>0</v>
      </c>
      <c r="AH1329" t="b">
        <f t="shared" si="1899"/>
        <v>0</v>
      </c>
      <c r="AI1329" t="b">
        <f t="shared" si="1900"/>
        <v>0</v>
      </c>
      <c r="AJ1329" t="b">
        <f t="shared" si="1901"/>
        <v>0</v>
      </c>
      <c r="AK1329" t="b">
        <f t="shared" si="1902"/>
        <v>0</v>
      </c>
      <c r="AL1329" t="b">
        <f t="shared" si="1903"/>
        <v>0</v>
      </c>
      <c r="AM1329" t="b">
        <f t="shared" si="1904"/>
        <v>0</v>
      </c>
      <c r="AN1329" t="b">
        <f t="shared" si="1905"/>
        <v>0</v>
      </c>
      <c r="AO1329" t="b">
        <f t="shared" si="1906"/>
        <v>0</v>
      </c>
      <c r="AP1329" t="b">
        <f t="shared" si="1907"/>
        <v>0</v>
      </c>
      <c r="AQ1329" t="b">
        <f t="shared" si="1908"/>
        <v>0</v>
      </c>
      <c r="AR1329" t="b">
        <f t="shared" si="1909"/>
        <v>0</v>
      </c>
      <c r="AS1329" t="b">
        <f t="shared" si="1910"/>
        <v>0</v>
      </c>
      <c r="AT1329" t="b">
        <f t="shared" si="1911"/>
        <v>0</v>
      </c>
      <c r="AU1329" t="b">
        <f t="shared" si="1912"/>
        <v>0</v>
      </c>
      <c r="AV1329" t="b">
        <f t="shared" si="1913"/>
        <v>0</v>
      </c>
      <c r="AW1329" t="b">
        <f t="shared" si="1914"/>
        <v>0</v>
      </c>
      <c r="AX1329" t="b">
        <f t="shared" si="1915"/>
        <v>0</v>
      </c>
      <c r="AY1329" t="b">
        <f t="shared" si="1916"/>
        <v>0</v>
      </c>
      <c r="AZ1329" t="b">
        <f t="shared" si="1917"/>
        <v>0</v>
      </c>
      <c r="BA1329" t="b">
        <f t="shared" si="1918"/>
        <v>1</v>
      </c>
      <c r="BB1329" t="b">
        <f t="shared" si="1919"/>
        <v>0</v>
      </c>
      <c r="BC1329" t="b">
        <f t="shared" si="1920"/>
        <v>0</v>
      </c>
      <c r="BD1329" t="b">
        <f t="shared" si="1921"/>
        <v>0</v>
      </c>
      <c r="BE1329" t="b">
        <f t="shared" si="1922"/>
        <v>0</v>
      </c>
      <c r="BF1329" t="b">
        <f t="shared" si="1923"/>
        <v>0</v>
      </c>
      <c r="BG1329" t="b">
        <f t="shared" si="1924"/>
        <v>0</v>
      </c>
      <c r="BH1329" t="b">
        <f t="shared" si="1925"/>
        <v>0</v>
      </c>
      <c r="BI1329" t="b">
        <f t="shared" si="1926"/>
        <v>0</v>
      </c>
      <c r="BJ1329" t="b">
        <f t="shared" si="1927"/>
        <v>0</v>
      </c>
      <c r="BK1329" t="b">
        <f t="shared" si="1928"/>
        <v>0</v>
      </c>
      <c r="BL1329" t="b">
        <f t="shared" si="1929"/>
        <v>0</v>
      </c>
      <c r="BM1329" t="b">
        <f t="shared" si="1930"/>
        <v>0</v>
      </c>
      <c r="BN1329" t="b">
        <f t="shared" si="1931"/>
        <v>0</v>
      </c>
      <c r="BO1329" t="b">
        <f t="shared" si="1932"/>
        <v>0</v>
      </c>
      <c r="BP1329" t="b">
        <f t="shared" si="1933"/>
        <v>0</v>
      </c>
      <c r="BQ1329" t="b">
        <f t="shared" si="1934"/>
        <v>0</v>
      </c>
      <c r="BR1329" t="b">
        <f t="shared" si="1935"/>
        <v>0</v>
      </c>
      <c r="BS1329" t="b">
        <f t="shared" si="1936"/>
        <v>0</v>
      </c>
      <c r="BT1329" t="b">
        <f t="shared" si="1937"/>
        <v>1</v>
      </c>
      <c r="BU1329" t="b">
        <f t="shared" si="1938"/>
        <v>0</v>
      </c>
      <c r="BV1329" t="b">
        <f t="shared" si="1939"/>
        <v>1</v>
      </c>
      <c r="BW1329" t="b">
        <f t="shared" si="1940"/>
        <v>0</v>
      </c>
      <c r="BX1329" t="b">
        <f t="shared" si="1941"/>
        <v>0</v>
      </c>
      <c r="BY1329" t="b">
        <f t="shared" si="1942"/>
        <v>0</v>
      </c>
      <c r="BZ1329" t="b">
        <f t="shared" si="1943"/>
        <v>0</v>
      </c>
      <c r="CA1329" t="b">
        <f t="shared" si="1944"/>
        <v>0</v>
      </c>
      <c r="CB1329" t="b">
        <f t="shared" si="1945"/>
        <v>0</v>
      </c>
      <c r="CC1329" t="b">
        <f t="shared" si="1946"/>
        <v>0</v>
      </c>
      <c r="CD1329" t="b">
        <f t="shared" si="1947"/>
        <v>0</v>
      </c>
      <c r="CE1329" t="b">
        <f t="shared" si="1948"/>
        <v>0</v>
      </c>
      <c r="CF1329" t="b">
        <f t="shared" si="1949"/>
        <v>0</v>
      </c>
      <c r="CG1329" t="b">
        <f t="shared" si="1950"/>
        <v>1</v>
      </c>
      <c r="CH1329" t="b">
        <f t="shared" si="1951"/>
        <v>0</v>
      </c>
      <c r="CI1329" t="b">
        <f t="shared" si="1952"/>
        <v>0</v>
      </c>
      <c r="CJ1329" t="b">
        <f t="shared" si="1953"/>
        <v>0</v>
      </c>
      <c r="CK1329" t="b">
        <f t="shared" si="1954"/>
        <v>0</v>
      </c>
      <c r="CL1329" t="b">
        <f t="shared" si="1955"/>
        <v>0</v>
      </c>
      <c r="CM1329" t="b">
        <f t="shared" si="1956"/>
        <v>0</v>
      </c>
      <c r="CN1329" t="b">
        <f t="shared" si="1957"/>
        <v>0</v>
      </c>
      <c r="CO1329" t="b">
        <f t="shared" si="1958"/>
        <v>0</v>
      </c>
      <c r="CP1329" t="b">
        <f t="shared" si="1959"/>
        <v>0</v>
      </c>
      <c r="CQ1329" t="b">
        <f t="shared" si="1960"/>
        <v>0</v>
      </c>
      <c r="CR1329" t="b">
        <f t="shared" si="1961"/>
        <v>0</v>
      </c>
      <c r="CS1329" t="b">
        <f t="shared" si="1962"/>
        <v>0</v>
      </c>
      <c r="CT1329" t="b">
        <f t="shared" si="1963"/>
        <v>0</v>
      </c>
      <c r="CU1329" t="b">
        <f t="shared" si="1964"/>
        <v>0</v>
      </c>
      <c r="CV1329" t="b">
        <f t="shared" si="1965"/>
        <v>0</v>
      </c>
      <c r="CW1329" t="b">
        <f t="shared" si="1966"/>
        <v>1</v>
      </c>
      <c r="CX1329" t="b">
        <f t="shared" si="1967"/>
        <v>0</v>
      </c>
      <c r="CY1329" t="b">
        <f t="shared" si="1968"/>
        <v>0</v>
      </c>
      <c r="CZ1329" t="b">
        <f t="shared" si="1969"/>
        <v>0</v>
      </c>
      <c r="DA1329" t="b">
        <f t="shared" si="1970"/>
        <v>0</v>
      </c>
      <c r="DB1329" t="b">
        <f t="shared" si="1971"/>
        <v>0</v>
      </c>
      <c r="DC1329" t="b">
        <f t="shared" si="1972"/>
        <v>0</v>
      </c>
      <c r="DD1329" t="b">
        <f t="shared" si="1973"/>
        <v>0</v>
      </c>
    </row>
    <row r="1330" spans="1:108">
      <c r="A1330" t="s">
        <v>3291</v>
      </c>
      <c r="C1330" t="s">
        <v>3292</v>
      </c>
      <c r="E1330" t="s">
        <v>6102</v>
      </c>
      <c r="F1330" t="s">
        <v>6097</v>
      </c>
      <c r="G1330" t="s">
        <v>3097</v>
      </c>
      <c r="H1330" t="s">
        <v>7444</v>
      </c>
      <c r="I1330" t="s">
        <v>7417</v>
      </c>
      <c r="J1330" t="s">
        <v>139</v>
      </c>
      <c r="K1330" t="s">
        <v>139</v>
      </c>
      <c r="L1330" t="s">
        <v>7168</v>
      </c>
      <c r="M1330" t="s">
        <v>6079</v>
      </c>
      <c r="N1330" t="s">
        <v>3293</v>
      </c>
      <c r="O1330" t="b">
        <f t="shared" si="1880"/>
        <v>1</v>
      </c>
      <c r="P1330" t="b">
        <f t="shared" si="1881"/>
        <v>1</v>
      </c>
      <c r="Q1330" t="b">
        <f t="shared" si="1882"/>
        <v>1</v>
      </c>
      <c r="R1330" t="b">
        <f t="shared" si="1883"/>
        <v>1</v>
      </c>
      <c r="S1330" t="b">
        <f t="shared" si="1884"/>
        <v>1</v>
      </c>
      <c r="T1330" t="b">
        <f t="shared" si="1885"/>
        <v>0</v>
      </c>
      <c r="U1330" t="b">
        <f t="shared" si="1886"/>
        <v>1</v>
      </c>
      <c r="V1330" t="b">
        <f t="shared" si="1887"/>
        <v>1</v>
      </c>
      <c r="W1330" t="b">
        <f t="shared" si="1888"/>
        <v>0</v>
      </c>
      <c r="X1330" t="b">
        <f t="shared" si="1889"/>
        <v>1</v>
      </c>
      <c r="Y1330" t="b">
        <f t="shared" si="1890"/>
        <v>1</v>
      </c>
      <c r="Z1330" t="b">
        <f t="shared" si="1891"/>
        <v>0</v>
      </c>
      <c r="AA1330" t="b">
        <f t="shared" si="1892"/>
        <v>0</v>
      </c>
      <c r="AB1330" t="b">
        <f t="shared" si="1893"/>
        <v>0</v>
      </c>
      <c r="AC1330" t="b">
        <f t="shared" si="1894"/>
        <v>0</v>
      </c>
      <c r="AD1330" t="b">
        <f t="shared" si="1895"/>
        <v>0</v>
      </c>
      <c r="AE1330" t="b">
        <f t="shared" si="1896"/>
        <v>0</v>
      </c>
      <c r="AF1330" t="b">
        <f t="shared" si="1897"/>
        <v>0</v>
      </c>
      <c r="AG1330" t="b">
        <f t="shared" si="1898"/>
        <v>1</v>
      </c>
      <c r="AH1330" t="b">
        <f t="shared" si="1899"/>
        <v>1</v>
      </c>
      <c r="AI1330" t="b">
        <f t="shared" si="1900"/>
        <v>0</v>
      </c>
      <c r="AJ1330" t="b">
        <f t="shared" si="1901"/>
        <v>0</v>
      </c>
      <c r="AK1330" t="b">
        <f t="shared" si="1902"/>
        <v>0</v>
      </c>
      <c r="AL1330" t="b">
        <f t="shared" si="1903"/>
        <v>0</v>
      </c>
      <c r="AM1330" t="b">
        <f t="shared" si="1904"/>
        <v>0</v>
      </c>
      <c r="AN1330" t="b">
        <f t="shared" si="1905"/>
        <v>0</v>
      </c>
      <c r="AO1330" t="b">
        <f t="shared" si="1906"/>
        <v>0</v>
      </c>
      <c r="AP1330" t="b">
        <f t="shared" si="1907"/>
        <v>0</v>
      </c>
      <c r="AQ1330" t="b">
        <f t="shared" si="1908"/>
        <v>0</v>
      </c>
      <c r="AR1330" t="b">
        <f t="shared" si="1909"/>
        <v>0</v>
      </c>
      <c r="AS1330" t="b">
        <f t="shared" si="1910"/>
        <v>1</v>
      </c>
      <c r="AT1330" t="b">
        <f t="shared" si="1911"/>
        <v>0</v>
      </c>
      <c r="AU1330" t="b">
        <f t="shared" si="1912"/>
        <v>1</v>
      </c>
      <c r="AV1330" t="b">
        <f t="shared" si="1913"/>
        <v>1</v>
      </c>
      <c r="AW1330" t="b">
        <f t="shared" si="1914"/>
        <v>0</v>
      </c>
      <c r="AX1330" t="b">
        <f t="shared" si="1915"/>
        <v>0</v>
      </c>
      <c r="AY1330" t="b">
        <f t="shared" si="1916"/>
        <v>0</v>
      </c>
      <c r="AZ1330" t="b">
        <f t="shared" si="1917"/>
        <v>0</v>
      </c>
      <c r="BA1330" t="b">
        <f t="shared" si="1918"/>
        <v>0</v>
      </c>
      <c r="BB1330" t="b">
        <f t="shared" si="1919"/>
        <v>0</v>
      </c>
      <c r="BC1330" t="b">
        <f t="shared" si="1920"/>
        <v>0</v>
      </c>
      <c r="BD1330" t="b">
        <f t="shared" si="1921"/>
        <v>1</v>
      </c>
      <c r="BE1330" t="b">
        <f t="shared" si="1922"/>
        <v>1</v>
      </c>
      <c r="BF1330" t="b">
        <f t="shared" si="1923"/>
        <v>0</v>
      </c>
      <c r="BG1330" t="b">
        <f t="shared" si="1924"/>
        <v>0</v>
      </c>
      <c r="BH1330" t="b">
        <f t="shared" si="1925"/>
        <v>0</v>
      </c>
      <c r="BI1330" t="b">
        <f t="shared" si="1926"/>
        <v>0</v>
      </c>
      <c r="BJ1330" t="b">
        <f t="shared" si="1927"/>
        <v>0</v>
      </c>
      <c r="BK1330" t="b">
        <f t="shared" si="1928"/>
        <v>0</v>
      </c>
      <c r="BL1330" t="b">
        <f t="shared" si="1929"/>
        <v>1</v>
      </c>
      <c r="BM1330" t="b">
        <f t="shared" si="1930"/>
        <v>0</v>
      </c>
      <c r="BN1330" t="b">
        <f t="shared" si="1931"/>
        <v>0</v>
      </c>
      <c r="BO1330" t="b">
        <f t="shared" si="1932"/>
        <v>0</v>
      </c>
      <c r="BP1330" t="b">
        <f t="shared" si="1933"/>
        <v>0</v>
      </c>
      <c r="BQ1330" t="b">
        <f t="shared" si="1934"/>
        <v>0</v>
      </c>
      <c r="BR1330" t="b">
        <f t="shared" si="1935"/>
        <v>0</v>
      </c>
      <c r="BS1330" t="b">
        <f t="shared" si="1936"/>
        <v>0</v>
      </c>
      <c r="BT1330" t="b">
        <f t="shared" si="1937"/>
        <v>0</v>
      </c>
      <c r="BU1330" t="b">
        <f t="shared" si="1938"/>
        <v>0</v>
      </c>
      <c r="BV1330" t="b">
        <f t="shared" si="1939"/>
        <v>1</v>
      </c>
      <c r="BW1330" t="b">
        <f t="shared" si="1940"/>
        <v>0</v>
      </c>
      <c r="BX1330" t="b">
        <f t="shared" si="1941"/>
        <v>0</v>
      </c>
      <c r="BY1330" t="b">
        <f t="shared" si="1942"/>
        <v>0</v>
      </c>
      <c r="BZ1330" t="b">
        <f t="shared" si="1943"/>
        <v>0</v>
      </c>
      <c r="CA1330" t="b">
        <f t="shared" si="1944"/>
        <v>0</v>
      </c>
      <c r="CB1330" t="b">
        <f t="shared" si="1945"/>
        <v>0</v>
      </c>
      <c r="CC1330" t="b">
        <f t="shared" si="1946"/>
        <v>0</v>
      </c>
      <c r="CD1330" t="b">
        <f t="shared" si="1947"/>
        <v>0</v>
      </c>
      <c r="CE1330" t="b">
        <f t="shared" si="1948"/>
        <v>0</v>
      </c>
      <c r="CF1330" t="b">
        <f t="shared" si="1949"/>
        <v>0</v>
      </c>
      <c r="CG1330" t="b">
        <f t="shared" si="1950"/>
        <v>0</v>
      </c>
      <c r="CH1330" t="b">
        <f t="shared" si="1951"/>
        <v>0</v>
      </c>
      <c r="CI1330" t="b">
        <f t="shared" si="1952"/>
        <v>0</v>
      </c>
      <c r="CJ1330" t="b">
        <f t="shared" si="1953"/>
        <v>0</v>
      </c>
      <c r="CK1330" t="b">
        <f t="shared" si="1954"/>
        <v>1</v>
      </c>
      <c r="CL1330" t="b">
        <f t="shared" si="1955"/>
        <v>0</v>
      </c>
      <c r="CM1330" t="b">
        <f t="shared" si="1956"/>
        <v>0</v>
      </c>
      <c r="CN1330" t="b">
        <f t="shared" si="1957"/>
        <v>0</v>
      </c>
      <c r="CO1330" t="b">
        <f t="shared" si="1958"/>
        <v>0</v>
      </c>
      <c r="CP1330" t="b">
        <f t="shared" si="1959"/>
        <v>0</v>
      </c>
      <c r="CQ1330" t="b">
        <f t="shared" si="1960"/>
        <v>0</v>
      </c>
      <c r="CR1330" t="b">
        <f t="shared" si="1961"/>
        <v>0</v>
      </c>
      <c r="CS1330" t="b">
        <f t="shared" si="1962"/>
        <v>0</v>
      </c>
      <c r="CT1330" t="b">
        <f t="shared" si="1963"/>
        <v>0</v>
      </c>
      <c r="CU1330" t="b">
        <f t="shared" si="1964"/>
        <v>0</v>
      </c>
      <c r="CV1330" t="b">
        <f t="shared" si="1965"/>
        <v>0</v>
      </c>
      <c r="CW1330" t="b">
        <f t="shared" si="1966"/>
        <v>0</v>
      </c>
      <c r="CX1330" t="b">
        <f t="shared" si="1967"/>
        <v>0</v>
      </c>
      <c r="CY1330" t="b">
        <f t="shared" si="1968"/>
        <v>0</v>
      </c>
      <c r="CZ1330" t="b">
        <f t="shared" si="1969"/>
        <v>0</v>
      </c>
      <c r="DA1330" t="b">
        <f t="shared" si="1970"/>
        <v>0</v>
      </c>
      <c r="DB1330" t="b">
        <f t="shared" si="1971"/>
        <v>0</v>
      </c>
      <c r="DC1330" t="b">
        <f t="shared" si="1972"/>
        <v>0</v>
      </c>
      <c r="DD1330" t="b">
        <f t="shared" si="1973"/>
        <v>0</v>
      </c>
    </row>
    <row r="1331" spans="1:108">
      <c r="A1331" s="7" t="s">
        <v>3294</v>
      </c>
      <c r="C1331" t="s">
        <v>3295</v>
      </c>
      <c r="E1331" t="s">
        <v>6102</v>
      </c>
      <c r="F1331" t="s">
        <v>6097</v>
      </c>
      <c r="G1331" t="s">
        <v>3097</v>
      </c>
      <c r="H1331" t="s">
        <v>7444</v>
      </c>
      <c r="I1331" t="s">
        <v>7417</v>
      </c>
      <c r="J1331" s="4" t="s">
        <v>16</v>
      </c>
      <c r="K1331" t="s">
        <v>16</v>
      </c>
      <c r="L1331" t="s">
        <v>7169</v>
      </c>
      <c r="M1331" t="s">
        <v>6079</v>
      </c>
      <c r="N1331" t="s">
        <v>3296</v>
      </c>
      <c r="O1331" t="b">
        <f t="shared" si="1880"/>
        <v>1</v>
      </c>
      <c r="P1331" t="b">
        <f t="shared" si="1881"/>
        <v>0</v>
      </c>
      <c r="Q1331" t="b">
        <f t="shared" si="1882"/>
        <v>1</v>
      </c>
      <c r="R1331" t="b">
        <f t="shared" si="1883"/>
        <v>0</v>
      </c>
      <c r="S1331" t="b">
        <f t="shared" si="1884"/>
        <v>1</v>
      </c>
      <c r="T1331" t="b">
        <f t="shared" si="1885"/>
        <v>0</v>
      </c>
      <c r="U1331" t="b">
        <f t="shared" si="1886"/>
        <v>1</v>
      </c>
      <c r="V1331" t="b">
        <f t="shared" si="1887"/>
        <v>0</v>
      </c>
      <c r="W1331" t="b">
        <f t="shared" si="1888"/>
        <v>1</v>
      </c>
      <c r="X1331" t="b">
        <f t="shared" si="1889"/>
        <v>0</v>
      </c>
      <c r="Y1331" t="b">
        <f t="shared" si="1890"/>
        <v>0</v>
      </c>
      <c r="Z1331" t="b">
        <f t="shared" si="1891"/>
        <v>0</v>
      </c>
      <c r="AA1331" t="b">
        <f t="shared" si="1892"/>
        <v>0</v>
      </c>
      <c r="AB1331" t="b">
        <f t="shared" si="1893"/>
        <v>0</v>
      </c>
      <c r="AC1331" t="b">
        <f t="shared" si="1894"/>
        <v>0</v>
      </c>
      <c r="AD1331" t="b">
        <f t="shared" si="1895"/>
        <v>0</v>
      </c>
      <c r="AE1331" t="b">
        <f t="shared" si="1896"/>
        <v>0</v>
      </c>
      <c r="AF1331" t="b">
        <f t="shared" si="1897"/>
        <v>0</v>
      </c>
      <c r="AG1331" t="b">
        <f t="shared" si="1898"/>
        <v>0</v>
      </c>
      <c r="AH1331" t="b">
        <f t="shared" si="1899"/>
        <v>1</v>
      </c>
      <c r="AI1331" t="b">
        <f t="shared" si="1900"/>
        <v>0</v>
      </c>
      <c r="AJ1331" t="b">
        <f t="shared" si="1901"/>
        <v>0</v>
      </c>
      <c r="AK1331" t="b">
        <f t="shared" si="1902"/>
        <v>0</v>
      </c>
      <c r="AL1331" t="b">
        <f t="shared" si="1903"/>
        <v>0</v>
      </c>
      <c r="AM1331" t="b">
        <f t="shared" si="1904"/>
        <v>0</v>
      </c>
      <c r="AN1331" t="b">
        <f t="shared" si="1905"/>
        <v>0</v>
      </c>
      <c r="AO1331" t="b">
        <f t="shared" si="1906"/>
        <v>0</v>
      </c>
      <c r="AP1331" t="b">
        <f t="shared" si="1907"/>
        <v>0</v>
      </c>
      <c r="AQ1331" t="b">
        <f t="shared" si="1908"/>
        <v>0</v>
      </c>
      <c r="AR1331" t="b">
        <f t="shared" si="1909"/>
        <v>0</v>
      </c>
      <c r="AS1331" t="b">
        <f t="shared" si="1910"/>
        <v>0</v>
      </c>
      <c r="AT1331" t="b">
        <f t="shared" si="1911"/>
        <v>0</v>
      </c>
      <c r="AU1331" t="b">
        <f t="shared" si="1912"/>
        <v>0</v>
      </c>
      <c r="AV1331" t="b">
        <f t="shared" si="1913"/>
        <v>0</v>
      </c>
      <c r="AW1331" t="b">
        <f t="shared" si="1914"/>
        <v>0</v>
      </c>
      <c r="AX1331" t="b">
        <f t="shared" si="1915"/>
        <v>0</v>
      </c>
      <c r="AY1331" t="b">
        <f t="shared" si="1916"/>
        <v>0</v>
      </c>
      <c r="AZ1331" t="b">
        <f t="shared" si="1917"/>
        <v>0</v>
      </c>
      <c r="BA1331" t="b">
        <f t="shared" si="1918"/>
        <v>0</v>
      </c>
      <c r="BB1331" t="b">
        <f t="shared" si="1919"/>
        <v>0</v>
      </c>
      <c r="BC1331" t="b">
        <f t="shared" si="1920"/>
        <v>0</v>
      </c>
      <c r="BD1331" t="b">
        <f t="shared" si="1921"/>
        <v>0</v>
      </c>
      <c r="BE1331" t="b">
        <f t="shared" si="1922"/>
        <v>0</v>
      </c>
      <c r="BF1331" t="b">
        <f t="shared" si="1923"/>
        <v>0</v>
      </c>
      <c r="BG1331" t="b">
        <f t="shared" si="1924"/>
        <v>0</v>
      </c>
      <c r="BH1331" t="b">
        <f t="shared" si="1925"/>
        <v>1</v>
      </c>
      <c r="BI1331" t="b">
        <f t="shared" si="1926"/>
        <v>0</v>
      </c>
      <c r="BJ1331" t="b">
        <f t="shared" si="1927"/>
        <v>0</v>
      </c>
      <c r="BK1331" t="b">
        <f t="shared" si="1928"/>
        <v>0</v>
      </c>
      <c r="BL1331" t="b">
        <f t="shared" si="1929"/>
        <v>1</v>
      </c>
      <c r="BM1331" t="b">
        <f t="shared" si="1930"/>
        <v>0</v>
      </c>
      <c r="BN1331" t="b">
        <f t="shared" si="1931"/>
        <v>0</v>
      </c>
      <c r="BO1331" t="b">
        <f t="shared" si="1932"/>
        <v>0</v>
      </c>
      <c r="BP1331" t="b">
        <f t="shared" si="1933"/>
        <v>0</v>
      </c>
      <c r="BQ1331" t="b">
        <f t="shared" si="1934"/>
        <v>0</v>
      </c>
      <c r="BR1331" t="b">
        <f t="shared" si="1935"/>
        <v>0</v>
      </c>
      <c r="BS1331" t="b">
        <f t="shared" si="1936"/>
        <v>0</v>
      </c>
      <c r="BT1331" t="b">
        <f t="shared" si="1937"/>
        <v>0</v>
      </c>
      <c r="BU1331" t="b">
        <f t="shared" si="1938"/>
        <v>0</v>
      </c>
      <c r="BV1331" t="b">
        <f t="shared" si="1939"/>
        <v>0</v>
      </c>
      <c r="BW1331" t="b">
        <f t="shared" si="1940"/>
        <v>0</v>
      </c>
      <c r="BX1331" t="b">
        <f t="shared" si="1941"/>
        <v>0</v>
      </c>
      <c r="BY1331" t="b">
        <f t="shared" si="1942"/>
        <v>0</v>
      </c>
      <c r="BZ1331" t="b">
        <f t="shared" si="1943"/>
        <v>0</v>
      </c>
      <c r="CA1331" t="b">
        <f t="shared" si="1944"/>
        <v>0</v>
      </c>
      <c r="CB1331" t="b">
        <f t="shared" si="1945"/>
        <v>0</v>
      </c>
      <c r="CC1331" t="b">
        <f t="shared" si="1946"/>
        <v>0</v>
      </c>
      <c r="CD1331" t="b">
        <f t="shared" si="1947"/>
        <v>0</v>
      </c>
      <c r="CE1331" t="b">
        <f t="shared" si="1948"/>
        <v>0</v>
      </c>
      <c r="CF1331" t="b">
        <f t="shared" si="1949"/>
        <v>0</v>
      </c>
      <c r="CG1331" t="b">
        <f t="shared" si="1950"/>
        <v>0</v>
      </c>
      <c r="CH1331" t="b">
        <f t="shared" si="1951"/>
        <v>0</v>
      </c>
      <c r="CI1331" t="b">
        <f t="shared" si="1952"/>
        <v>0</v>
      </c>
      <c r="CJ1331" t="b">
        <f t="shared" si="1953"/>
        <v>0</v>
      </c>
      <c r="CK1331" t="b">
        <f t="shared" si="1954"/>
        <v>0</v>
      </c>
      <c r="CL1331" t="b">
        <f t="shared" si="1955"/>
        <v>0</v>
      </c>
      <c r="CM1331" t="b">
        <f t="shared" si="1956"/>
        <v>0</v>
      </c>
      <c r="CN1331" t="b">
        <f t="shared" si="1957"/>
        <v>0</v>
      </c>
      <c r="CO1331" t="b">
        <f t="shared" si="1958"/>
        <v>0</v>
      </c>
      <c r="CP1331" t="b">
        <f t="shared" si="1959"/>
        <v>0</v>
      </c>
      <c r="CQ1331" t="b">
        <f t="shared" si="1960"/>
        <v>0</v>
      </c>
      <c r="CR1331" t="b">
        <f t="shared" si="1961"/>
        <v>0</v>
      </c>
      <c r="CS1331" t="b">
        <f t="shared" si="1962"/>
        <v>0</v>
      </c>
      <c r="CT1331" t="b">
        <f t="shared" si="1963"/>
        <v>0</v>
      </c>
      <c r="CU1331" t="b">
        <f t="shared" si="1964"/>
        <v>0</v>
      </c>
      <c r="CV1331" t="b">
        <f t="shared" si="1965"/>
        <v>0</v>
      </c>
      <c r="CW1331" t="b">
        <f t="shared" si="1966"/>
        <v>0</v>
      </c>
      <c r="CX1331" t="b">
        <f t="shared" si="1967"/>
        <v>0</v>
      </c>
      <c r="CY1331" t="b">
        <f t="shared" si="1968"/>
        <v>0</v>
      </c>
      <c r="CZ1331" t="b">
        <f t="shared" si="1969"/>
        <v>0</v>
      </c>
      <c r="DA1331" t="b">
        <f t="shared" si="1970"/>
        <v>0</v>
      </c>
      <c r="DB1331" t="b">
        <f t="shared" si="1971"/>
        <v>0</v>
      </c>
      <c r="DC1331" t="b">
        <f t="shared" si="1972"/>
        <v>0</v>
      </c>
      <c r="DD1331" t="b">
        <f t="shared" si="1973"/>
        <v>0</v>
      </c>
    </row>
    <row r="1332" spans="1:108">
      <c r="A1332" t="s">
        <v>3330</v>
      </c>
      <c r="C1332" t="s">
        <v>3331</v>
      </c>
      <c r="E1332" t="s">
        <v>6102</v>
      </c>
      <c r="F1332" t="s">
        <v>6097</v>
      </c>
      <c r="G1332" t="s">
        <v>3097</v>
      </c>
      <c r="H1332" t="s">
        <v>7444</v>
      </c>
      <c r="I1332" t="s">
        <v>7417</v>
      </c>
      <c r="J1332" t="s">
        <v>124</v>
      </c>
      <c r="K1332" t="s">
        <v>16</v>
      </c>
      <c r="L1332" t="s">
        <v>7634</v>
      </c>
      <c r="M1332" t="s">
        <v>2965</v>
      </c>
      <c r="N1332" t="s">
        <v>3332</v>
      </c>
      <c r="O1332" t="b">
        <f t="shared" si="1880"/>
        <v>1</v>
      </c>
      <c r="P1332" t="b">
        <f t="shared" si="1881"/>
        <v>1</v>
      </c>
      <c r="Q1332" t="b">
        <f t="shared" si="1882"/>
        <v>1</v>
      </c>
      <c r="R1332" t="b">
        <f t="shared" si="1883"/>
        <v>0</v>
      </c>
      <c r="S1332" t="b">
        <f t="shared" si="1884"/>
        <v>1</v>
      </c>
      <c r="T1332" t="b">
        <f t="shared" si="1885"/>
        <v>1</v>
      </c>
      <c r="U1332" t="b">
        <f t="shared" si="1886"/>
        <v>1</v>
      </c>
      <c r="V1332" t="b">
        <f t="shared" si="1887"/>
        <v>1</v>
      </c>
      <c r="W1332" t="b">
        <f t="shared" si="1888"/>
        <v>0</v>
      </c>
      <c r="X1332" t="b">
        <f t="shared" si="1889"/>
        <v>1</v>
      </c>
      <c r="Y1332" t="b">
        <f t="shared" si="1890"/>
        <v>0</v>
      </c>
      <c r="Z1332" t="b">
        <f t="shared" si="1891"/>
        <v>0</v>
      </c>
      <c r="AA1332" t="b">
        <f t="shared" si="1892"/>
        <v>0</v>
      </c>
      <c r="AB1332" t="b">
        <f t="shared" si="1893"/>
        <v>0</v>
      </c>
      <c r="AC1332" t="b">
        <f t="shared" si="1894"/>
        <v>0</v>
      </c>
      <c r="AD1332" t="b">
        <f t="shared" si="1895"/>
        <v>0</v>
      </c>
      <c r="AE1332" t="b">
        <f t="shared" si="1896"/>
        <v>0</v>
      </c>
      <c r="AF1332" t="b">
        <f t="shared" si="1897"/>
        <v>0</v>
      </c>
      <c r="AG1332" t="b">
        <f t="shared" si="1898"/>
        <v>0</v>
      </c>
      <c r="AH1332" t="b">
        <f t="shared" si="1899"/>
        <v>1</v>
      </c>
      <c r="AI1332" t="b">
        <f t="shared" si="1900"/>
        <v>1</v>
      </c>
      <c r="AJ1332" t="b">
        <f t="shared" si="1901"/>
        <v>0</v>
      </c>
      <c r="AK1332" t="b">
        <f t="shared" si="1902"/>
        <v>0</v>
      </c>
      <c r="AL1332" t="b">
        <f t="shared" si="1903"/>
        <v>0</v>
      </c>
      <c r="AM1332" t="b">
        <f t="shared" si="1904"/>
        <v>1</v>
      </c>
      <c r="AN1332" t="b">
        <f t="shared" si="1905"/>
        <v>0</v>
      </c>
      <c r="AO1332" t="b">
        <f t="shared" si="1906"/>
        <v>0</v>
      </c>
      <c r="AP1332" t="b">
        <f t="shared" si="1907"/>
        <v>0</v>
      </c>
      <c r="AQ1332" t="b">
        <f t="shared" si="1908"/>
        <v>0</v>
      </c>
      <c r="AR1332" t="b">
        <f t="shared" si="1909"/>
        <v>0</v>
      </c>
      <c r="AS1332" t="b">
        <f t="shared" si="1910"/>
        <v>0</v>
      </c>
      <c r="AT1332" t="b">
        <f t="shared" si="1911"/>
        <v>0</v>
      </c>
      <c r="AU1332" t="b">
        <f t="shared" si="1912"/>
        <v>0</v>
      </c>
      <c r="AV1332" t="b">
        <f t="shared" si="1913"/>
        <v>1</v>
      </c>
      <c r="AW1332" t="b">
        <f t="shared" si="1914"/>
        <v>0</v>
      </c>
      <c r="AX1332" t="b">
        <f t="shared" si="1915"/>
        <v>0</v>
      </c>
      <c r="AY1332" t="b">
        <f t="shared" si="1916"/>
        <v>0</v>
      </c>
      <c r="AZ1332" t="b">
        <f t="shared" si="1917"/>
        <v>0</v>
      </c>
      <c r="BA1332" t="b">
        <f t="shared" si="1918"/>
        <v>0</v>
      </c>
      <c r="BB1332" t="b">
        <f t="shared" si="1919"/>
        <v>0</v>
      </c>
      <c r="BC1332" t="b">
        <f t="shared" si="1920"/>
        <v>0</v>
      </c>
      <c r="BD1332" t="b">
        <f t="shared" si="1921"/>
        <v>1</v>
      </c>
      <c r="BE1332" t="b">
        <f t="shared" si="1922"/>
        <v>0</v>
      </c>
      <c r="BF1332" t="b">
        <f t="shared" si="1923"/>
        <v>0</v>
      </c>
      <c r="BG1332" t="b">
        <f t="shared" si="1924"/>
        <v>0</v>
      </c>
      <c r="BH1332" t="b">
        <f t="shared" si="1925"/>
        <v>0</v>
      </c>
      <c r="BI1332" t="b">
        <f t="shared" si="1926"/>
        <v>0</v>
      </c>
      <c r="BJ1332" t="b">
        <f t="shared" si="1927"/>
        <v>0</v>
      </c>
      <c r="BK1332" t="b">
        <f t="shared" si="1928"/>
        <v>0</v>
      </c>
      <c r="BL1332" t="b">
        <f t="shared" si="1929"/>
        <v>1</v>
      </c>
      <c r="BM1332" t="b">
        <f t="shared" si="1930"/>
        <v>0</v>
      </c>
      <c r="BN1332" t="b">
        <f t="shared" si="1931"/>
        <v>0</v>
      </c>
      <c r="BO1332" t="b">
        <f t="shared" si="1932"/>
        <v>0</v>
      </c>
      <c r="BP1332" t="b">
        <f t="shared" si="1933"/>
        <v>1</v>
      </c>
      <c r="BQ1332" t="b">
        <f t="shared" si="1934"/>
        <v>1</v>
      </c>
      <c r="BR1332" t="b">
        <f t="shared" si="1935"/>
        <v>0</v>
      </c>
      <c r="BS1332" t="b">
        <f t="shared" si="1936"/>
        <v>0</v>
      </c>
      <c r="BT1332" t="b">
        <f t="shared" si="1937"/>
        <v>0</v>
      </c>
      <c r="BU1332" t="b">
        <f t="shared" si="1938"/>
        <v>0</v>
      </c>
      <c r="BV1332" t="b">
        <f t="shared" si="1939"/>
        <v>1</v>
      </c>
      <c r="BW1332" t="b">
        <f t="shared" si="1940"/>
        <v>0</v>
      </c>
      <c r="BX1332" t="b">
        <f t="shared" si="1941"/>
        <v>0</v>
      </c>
      <c r="BY1332" t="b">
        <f t="shared" si="1942"/>
        <v>0</v>
      </c>
      <c r="BZ1332" t="b">
        <f t="shared" si="1943"/>
        <v>0</v>
      </c>
      <c r="CA1332" t="b">
        <f t="shared" si="1944"/>
        <v>0</v>
      </c>
      <c r="CB1332" t="b">
        <f t="shared" si="1945"/>
        <v>0</v>
      </c>
      <c r="CC1332" t="b">
        <f t="shared" si="1946"/>
        <v>0</v>
      </c>
      <c r="CD1332" t="b">
        <f t="shared" si="1947"/>
        <v>1</v>
      </c>
      <c r="CE1332" t="b">
        <f t="shared" si="1948"/>
        <v>0</v>
      </c>
      <c r="CF1332" t="b">
        <f t="shared" si="1949"/>
        <v>0</v>
      </c>
      <c r="CG1332" t="b">
        <f t="shared" si="1950"/>
        <v>0</v>
      </c>
      <c r="CH1332" t="b">
        <f t="shared" si="1951"/>
        <v>0</v>
      </c>
      <c r="CI1332" t="b">
        <f t="shared" si="1952"/>
        <v>0</v>
      </c>
      <c r="CJ1332" t="b">
        <f t="shared" si="1953"/>
        <v>0</v>
      </c>
      <c r="CK1332" t="b">
        <f t="shared" si="1954"/>
        <v>1</v>
      </c>
      <c r="CL1332" t="b">
        <f t="shared" si="1955"/>
        <v>0</v>
      </c>
      <c r="CM1332" t="b">
        <f t="shared" si="1956"/>
        <v>0</v>
      </c>
      <c r="CN1332" t="b">
        <f t="shared" si="1957"/>
        <v>0</v>
      </c>
      <c r="CO1332" t="b">
        <f t="shared" si="1958"/>
        <v>0</v>
      </c>
      <c r="CP1332" t="b">
        <f t="shared" si="1959"/>
        <v>0</v>
      </c>
      <c r="CQ1332" t="b">
        <f t="shared" si="1960"/>
        <v>0</v>
      </c>
      <c r="CR1332" t="b">
        <f t="shared" si="1961"/>
        <v>0</v>
      </c>
      <c r="CS1332" t="b">
        <f t="shared" si="1962"/>
        <v>0</v>
      </c>
      <c r="CT1332" t="b">
        <f t="shared" si="1963"/>
        <v>0</v>
      </c>
      <c r="CU1332" t="b">
        <f t="shared" si="1964"/>
        <v>0</v>
      </c>
      <c r="CV1332" t="b">
        <f t="shared" si="1965"/>
        <v>0</v>
      </c>
      <c r="CW1332" t="b">
        <f t="shared" si="1966"/>
        <v>0</v>
      </c>
      <c r="CX1332" t="b">
        <f t="shared" si="1967"/>
        <v>0</v>
      </c>
      <c r="CY1332" t="b">
        <f t="shared" si="1968"/>
        <v>0</v>
      </c>
      <c r="CZ1332" t="b">
        <f t="shared" si="1969"/>
        <v>0</v>
      </c>
      <c r="DA1332" t="b">
        <f t="shared" si="1970"/>
        <v>0</v>
      </c>
      <c r="DB1332" t="b">
        <f t="shared" si="1971"/>
        <v>0</v>
      </c>
      <c r="DC1332" t="b">
        <f t="shared" si="1972"/>
        <v>0</v>
      </c>
      <c r="DD1332" t="b">
        <f t="shared" si="1973"/>
        <v>0</v>
      </c>
    </row>
    <row r="1333" spans="1:108">
      <c r="A1333" t="s">
        <v>3366</v>
      </c>
      <c r="C1333" t="s">
        <v>3367</v>
      </c>
      <c r="E1333" t="s">
        <v>6102</v>
      </c>
      <c r="F1333" t="s">
        <v>6097</v>
      </c>
      <c r="G1333" t="s">
        <v>3097</v>
      </c>
      <c r="H1333" t="s">
        <v>7444</v>
      </c>
      <c r="I1333" t="s">
        <v>7417</v>
      </c>
      <c r="J1333" t="s">
        <v>119</v>
      </c>
      <c r="K1333" t="s">
        <v>109</v>
      </c>
      <c r="L1333" t="s">
        <v>7147</v>
      </c>
      <c r="M1333" t="s">
        <v>6079</v>
      </c>
      <c r="N1333" t="s">
        <v>69</v>
      </c>
      <c r="O1333" t="b">
        <f t="shared" si="1880"/>
        <v>0</v>
      </c>
      <c r="P1333" t="b">
        <f t="shared" si="1881"/>
        <v>0</v>
      </c>
      <c r="Q1333" t="b">
        <f t="shared" si="1882"/>
        <v>1</v>
      </c>
      <c r="R1333" t="b">
        <f t="shared" si="1883"/>
        <v>0</v>
      </c>
      <c r="S1333" t="b">
        <f t="shared" si="1884"/>
        <v>0</v>
      </c>
      <c r="T1333" t="b">
        <f t="shared" si="1885"/>
        <v>0</v>
      </c>
      <c r="U1333" t="b">
        <f t="shared" si="1886"/>
        <v>1</v>
      </c>
      <c r="V1333" t="b">
        <f t="shared" si="1887"/>
        <v>0</v>
      </c>
      <c r="W1333" t="b">
        <f t="shared" si="1888"/>
        <v>0</v>
      </c>
      <c r="X1333" t="b">
        <f t="shared" si="1889"/>
        <v>0</v>
      </c>
      <c r="Y1333" t="b">
        <f t="shared" si="1890"/>
        <v>0</v>
      </c>
      <c r="Z1333" t="b">
        <f t="shared" si="1891"/>
        <v>0</v>
      </c>
      <c r="AA1333" t="b">
        <f t="shared" si="1892"/>
        <v>0</v>
      </c>
      <c r="AB1333" t="b">
        <f t="shared" si="1893"/>
        <v>0</v>
      </c>
      <c r="AC1333" t="b">
        <f t="shared" si="1894"/>
        <v>0</v>
      </c>
      <c r="AD1333" t="b">
        <f t="shared" si="1895"/>
        <v>0</v>
      </c>
      <c r="AE1333" t="b">
        <f t="shared" si="1896"/>
        <v>0</v>
      </c>
      <c r="AF1333" t="b">
        <f t="shared" si="1897"/>
        <v>0</v>
      </c>
      <c r="AG1333" t="b">
        <f t="shared" si="1898"/>
        <v>0</v>
      </c>
      <c r="AH1333" t="b">
        <f t="shared" si="1899"/>
        <v>0</v>
      </c>
      <c r="AI1333" t="b">
        <f t="shared" si="1900"/>
        <v>0</v>
      </c>
      <c r="AJ1333" t="b">
        <f t="shared" si="1901"/>
        <v>0</v>
      </c>
      <c r="AK1333" t="b">
        <f t="shared" si="1902"/>
        <v>0</v>
      </c>
      <c r="AL1333" t="b">
        <f t="shared" si="1903"/>
        <v>0</v>
      </c>
      <c r="AM1333" t="b">
        <f t="shared" si="1904"/>
        <v>0</v>
      </c>
      <c r="AN1333" t="b">
        <f t="shared" si="1905"/>
        <v>0</v>
      </c>
      <c r="AO1333" t="b">
        <f t="shared" si="1906"/>
        <v>0</v>
      </c>
      <c r="AP1333" t="b">
        <f t="shared" si="1907"/>
        <v>0</v>
      </c>
      <c r="AQ1333" t="b">
        <f t="shared" si="1908"/>
        <v>0</v>
      </c>
      <c r="AR1333" t="b">
        <f t="shared" si="1909"/>
        <v>0</v>
      </c>
      <c r="AS1333" t="b">
        <f t="shared" si="1910"/>
        <v>0</v>
      </c>
      <c r="AT1333" t="b">
        <f t="shared" si="1911"/>
        <v>0</v>
      </c>
      <c r="AU1333" t="b">
        <f t="shared" si="1912"/>
        <v>0</v>
      </c>
      <c r="AV1333" t="b">
        <f t="shared" si="1913"/>
        <v>0</v>
      </c>
      <c r="AW1333" t="b">
        <f t="shared" si="1914"/>
        <v>0</v>
      </c>
      <c r="AX1333" t="b">
        <f t="shared" si="1915"/>
        <v>0</v>
      </c>
      <c r="AY1333" t="b">
        <f t="shared" si="1916"/>
        <v>0</v>
      </c>
      <c r="AZ1333" t="b">
        <f t="shared" si="1917"/>
        <v>0</v>
      </c>
      <c r="BA1333" t="b">
        <f t="shared" si="1918"/>
        <v>0</v>
      </c>
      <c r="BB1333" t="b">
        <f t="shared" si="1919"/>
        <v>0</v>
      </c>
      <c r="BC1333" t="b">
        <f t="shared" si="1920"/>
        <v>0</v>
      </c>
      <c r="BD1333" t="b">
        <f t="shared" si="1921"/>
        <v>0</v>
      </c>
      <c r="BE1333" t="b">
        <f t="shared" si="1922"/>
        <v>0</v>
      </c>
      <c r="BF1333" t="b">
        <f t="shared" si="1923"/>
        <v>0</v>
      </c>
      <c r="BG1333" t="b">
        <f t="shared" si="1924"/>
        <v>0</v>
      </c>
      <c r="BH1333" t="b">
        <f t="shared" si="1925"/>
        <v>0</v>
      </c>
      <c r="BI1333" t="b">
        <f t="shared" si="1926"/>
        <v>0</v>
      </c>
      <c r="BJ1333" t="b">
        <f t="shared" si="1927"/>
        <v>0</v>
      </c>
      <c r="BK1333" t="b">
        <f t="shared" si="1928"/>
        <v>0</v>
      </c>
      <c r="BL1333" t="b">
        <f t="shared" si="1929"/>
        <v>0</v>
      </c>
      <c r="BM1333" t="b">
        <f t="shared" si="1930"/>
        <v>0</v>
      </c>
      <c r="BN1333" t="b">
        <f t="shared" si="1931"/>
        <v>0</v>
      </c>
      <c r="BO1333" t="b">
        <f t="shared" si="1932"/>
        <v>0</v>
      </c>
      <c r="BP1333" t="b">
        <f t="shared" si="1933"/>
        <v>0</v>
      </c>
      <c r="BQ1333" t="b">
        <f t="shared" si="1934"/>
        <v>0</v>
      </c>
      <c r="BR1333" t="b">
        <f t="shared" si="1935"/>
        <v>0</v>
      </c>
      <c r="BS1333" t="b">
        <f t="shared" si="1936"/>
        <v>0</v>
      </c>
      <c r="BT1333" t="b">
        <f t="shared" si="1937"/>
        <v>0</v>
      </c>
      <c r="BU1333" t="b">
        <f t="shared" si="1938"/>
        <v>0</v>
      </c>
      <c r="BV1333" t="b">
        <f t="shared" si="1939"/>
        <v>1</v>
      </c>
      <c r="BW1333" t="b">
        <f t="shared" si="1940"/>
        <v>0</v>
      </c>
      <c r="BX1333" t="b">
        <f t="shared" si="1941"/>
        <v>0</v>
      </c>
      <c r="BY1333" t="b">
        <f t="shared" si="1942"/>
        <v>0</v>
      </c>
      <c r="BZ1333" t="b">
        <f t="shared" si="1943"/>
        <v>0</v>
      </c>
      <c r="CA1333" t="b">
        <f t="shared" si="1944"/>
        <v>0</v>
      </c>
      <c r="CB1333" t="b">
        <f t="shared" si="1945"/>
        <v>0</v>
      </c>
      <c r="CC1333" t="b">
        <f t="shared" si="1946"/>
        <v>0</v>
      </c>
      <c r="CD1333" t="b">
        <f t="shared" si="1947"/>
        <v>0</v>
      </c>
      <c r="CE1333" t="b">
        <f t="shared" si="1948"/>
        <v>0</v>
      </c>
      <c r="CF1333" t="b">
        <f t="shared" si="1949"/>
        <v>0</v>
      </c>
      <c r="CG1333" t="b">
        <f t="shared" si="1950"/>
        <v>0</v>
      </c>
      <c r="CH1333" t="b">
        <f t="shared" si="1951"/>
        <v>0</v>
      </c>
      <c r="CI1333" t="b">
        <f t="shared" si="1952"/>
        <v>0</v>
      </c>
      <c r="CJ1333" t="b">
        <f t="shared" si="1953"/>
        <v>0</v>
      </c>
      <c r="CK1333" t="b">
        <f t="shared" si="1954"/>
        <v>0</v>
      </c>
      <c r="CL1333" t="b">
        <f t="shared" si="1955"/>
        <v>0</v>
      </c>
      <c r="CM1333" t="b">
        <f t="shared" si="1956"/>
        <v>0</v>
      </c>
      <c r="CN1333" t="b">
        <f t="shared" si="1957"/>
        <v>0</v>
      </c>
      <c r="CO1333" t="b">
        <f t="shared" si="1958"/>
        <v>0</v>
      </c>
      <c r="CP1333" t="b">
        <f t="shared" si="1959"/>
        <v>0</v>
      </c>
      <c r="CQ1333" t="b">
        <f t="shared" si="1960"/>
        <v>0</v>
      </c>
      <c r="CR1333" t="b">
        <f t="shared" si="1961"/>
        <v>0</v>
      </c>
      <c r="CS1333" t="b">
        <f t="shared" si="1962"/>
        <v>0</v>
      </c>
      <c r="CT1333" t="b">
        <f t="shared" si="1963"/>
        <v>0</v>
      </c>
      <c r="CU1333" t="b">
        <f t="shared" si="1964"/>
        <v>0</v>
      </c>
      <c r="CV1333" t="b">
        <f t="shared" si="1965"/>
        <v>0</v>
      </c>
      <c r="CW1333" t="b">
        <f t="shared" si="1966"/>
        <v>0</v>
      </c>
      <c r="CX1333" t="b">
        <f t="shared" si="1967"/>
        <v>0</v>
      </c>
      <c r="CY1333" t="b">
        <f t="shared" si="1968"/>
        <v>0</v>
      </c>
      <c r="CZ1333" t="b">
        <f t="shared" si="1969"/>
        <v>0</v>
      </c>
      <c r="DA1333" t="b">
        <f t="shared" si="1970"/>
        <v>0</v>
      </c>
      <c r="DB1333" t="b">
        <f t="shared" si="1971"/>
        <v>0</v>
      </c>
      <c r="DC1333" t="b">
        <f t="shared" si="1972"/>
        <v>0</v>
      </c>
      <c r="DD1333" t="b">
        <f t="shared" si="1973"/>
        <v>0</v>
      </c>
    </row>
    <row r="1334" spans="1:108">
      <c r="A1334" s="4" t="s">
        <v>3268</v>
      </c>
      <c r="C1334" t="s">
        <v>3269</v>
      </c>
      <c r="E1334" t="s">
        <v>6103</v>
      </c>
      <c r="F1334" t="s">
        <v>6097</v>
      </c>
      <c r="G1334" t="s">
        <v>3097</v>
      </c>
      <c r="H1334" t="s">
        <v>7444</v>
      </c>
      <c r="I1334" t="s">
        <v>7417</v>
      </c>
      <c r="J1334" s="4" t="s">
        <v>1168</v>
      </c>
      <c r="K1334" t="s">
        <v>136</v>
      </c>
      <c r="L1334" t="s">
        <v>6388</v>
      </c>
      <c r="M1334" t="s">
        <v>6079</v>
      </c>
      <c r="N1334" t="s">
        <v>88</v>
      </c>
      <c r="O1334" t="b">
        <f t="shared" si="1880"/>
        <v>0</v>
      </c>
      <c r="P1334" t="b">
        <f t="shared" si="1881"/>
        <v>0</v>
      </c>
      <c r="Q1334" t="b">
        <f t="shared" si="1882"/>
        <v>0</v>
      </c>
      <c r="R1334" t="b">
        <f t="shared" si="1883"/>
        <v>1</v>
      </c>
      <c r="S1334" t="b">
        <f t="shared" si="1884"/>
        <v>0</v>
      </c>
      <c r="T1334" t="b">
        <f t="shared" si="1885"/>
        <v>0</v>
      </c>
      <c r="U1334" t="b">
        <f t="shared" si="1886"/>
        <v>0</v>
      </c>
      <c r="V1334" t="b">
        <f t="shared" si="1887"/>
        <v>1</v>
      </c>
      <c r="W1334" t="b">
        <f t="shared" si="1888"/>
        <v>0</v>
      </c>
      <c r="X1334" t="b">
        <f t="shared" si="1889"/>
        <v>0</v>
      </c>
      <c r="Y1334" t="b">
        <f t="shared" si="1890"/>
        <v>0</v>
      </c>
      <c r="Z1334" t="b">
        <f t="shared" si="1891"/>
        <v>0</v>
      </c>
      <c r="AA1334" t="b">
        <f t="shared" si="1892"/>
        <v>0</v>
      </c>
      <c r="AB1334" t="b">
        <f t="shared" si="1893"/>
        <v>0</v>
      </c>
      <c r="AC1334" t="b">
        <f t="shared" si="1894"/>
        <v>0</v>
      </c>
      <c r="AD1334" t="b">
        <f t="shared" si="1895"/>
        <v>0</v>
      </c>
      <c r="AE1334" t="b">
        <f t="shared" si="1896"/>
        <v>0</v>
      </c>
      <c r="AF1334" t="b">
        <f t="shared" si="1897"/>
        <v>0</v>
      </c>
      <c r="AG1334" t="b">
        <f t="shared" si="1898"/>
        <v>0</v>
      </c>
      <c r="AH1334" t="b">
        <f t="shared" si="1899"/>
        <v>0</v>
      </c>
      <c r="AI1334" t="b">
        <f t="shared" si="1900"/>
        <v>0</v>
      </c>
      <c r="AJ1334" t="b">
        <f t="shared" si="1901"/>
        <v>0</v>
      </c>
      <c r="AK1334" t="b">
        <f t="shared" si="1902"/>
        <v>0</v>
      </c>
      <c r="AL1334" t="b">
        <f t="shared" si="1903"/>
        <v>0</v>
      </c>
      <c r="AM1334" t="b">
        <f t="shared" si="1904"/>
        <v>0</v>
      </c>
      <c r="AN1334" t="b">
        <f t="shared" si="1905"/>
        <v>0</v>
      </c>
      <c r="AO1334" t="b">
        <f t="shared" si="1906"/>
        <v>0</v>
      </c>
      <c r="AP1334" t="b">
        <f t="shared" si="1907"/>
        <v>0</v>
      </c>
      <c r="AQ1334" t="b">
        <f t="shared" si="1908"/>
        <v>0</v>
      </c>
      <c r="AR1334" t="b">
        <f t="shared" si="1909"/>
        <v>0</v>
      </c>
      <c r="AS1334" t="b">
        <f t="shared" si="1910"/>
        <v>0</v>
      </c>
      <c r="AT1334" t="b">
        <f t="shared" si="1911"/>
        <v>0</v>
      </c>
      <c r="AU1334" t="b">
        <f t="shared" si="1912"/>
        <v>0</v>
      </c>
      <c r="AV1334" t="b">
        <f t="shared" si="1913"/>
        <v>0</v>
      </c>
      <c r="AW1334" t="b">
        <f t="shared" si="1914"/>
        <v>0</v>
      </c>
      <c r="AX1334" t="b">
        <f t="shared" si="1915"/>
        <v>0</v>
      </c>
      <c r="AY1334" t="b">
        <f t="shared" si="1916"/>
        <v>0</v>
      </c>
      <c r="AZ1334" t="b">
        <f t="shared" si="1917"/>
        <v>0</v>
      </c>
      <c r="BA1334" t="b">
        <f t="shared" si="1918"/>
        <v>0</v>
      </c>
      <c r="BB1334" t="b">
        <f t="shared" si="1919"/>
        <v>0</v>
      </c>
      <c r="BC1334" t="b">
        <f t="shared" si="1920"/>
        <v>0</v>
      </c>
      <c r="BD1334" t="b">
        <f t="shared" si="1921"/>
        <v>0</v>
      </c>
      <c r="BE1334" t="b">
        <f t="shared" si="1922"/>
        <v>0</v>
      </c>
      <c r="BF1334" t="b">
        <f t="shared" si="1923"/>
        <v>0</v>
      </c>
      <c r="BG1334" t="b">
        <f t="shared" si="1924"/>
        <v>0</v>
      </c>
      <c r="BH1334" t="b">
        <f t="shared" si="1925"/>
        <v>0</v>
      </c>
      <c r="BI1334" t="b">
        <f t="shared" si="1926"/>
        <v>0</v>
      </c>
      <c r="BJ1334" t="b">
        <f t="shared" si="1927"/>
        <v>0</v>
      </c>
      <c r="BK1334" t="b">
        <f t="shared" si="1928"/>
        <v>0</v>
      </c>
      <c r="BL1334" t="b">
        <f t="shared" si="1929"/>
        <v>0</v>
      </c>
      <c r="BM1334" t="b">
        <f t="shared" si="1930"/>
        <v>0</v>
      </c>
      <c r="BN1334" t="b">
        <f t="shared" si="1931"/>
        <v>0</v>
      </c>
      <c r="BO1334" t="b">
        <f t="shared" si="1932"/>
        <v>0</v>
      </c>
      <c r="BP1334" t="b">
        <f t="shared" si="1933"/>
        <v>0</v>
      </c>
      <c r="BQ1334" t="b">
        <f t="shared" si="1934"/>
        <v>0</v>
      </c>
      <c r="BR1334" t="b">
        <f t="shared" si="1935"/>
        <v>0</v>
      </c>
      <c r="BS1334" t="b">
        <f t="shared" si="1936"/>
        <v>0</v>
      </c>
      <c r="BT1334" t="b">
        <f t="shared" si="1937"/>
        <v>0</v>
      </c>
      <c r="BU1334" t="b">
        <f t="shared" si="1938"/>
        <v>0</v>
      </c>
      <c r="BV1334" t="b">
        <f t="shared" si="1939"/>
        <v>0</v>
      </c>
      <c r="BW1334" t="b">
        <f t="shared" si="1940"/>
        <v>0</v>
      </c>
      <c r="BX1334" t="b">
        <f t="shared" si="1941"/>
        <v>0</v>
      </c>
      <c r="BY1334" t="b">
        <f t="shared" si="1942"/>
        <v>0</v>
      </c>
      <c r="BZ1334" t="b">
        <f t="shared" si="1943"/>
        <v>0</v>
      </c>
      <c r="CA1334" t="b">
        <f t="shared" si="1944"/>
        <v>0</v>
      </c>
      <c r="CB1334" t="b">
        <f t="shared" si="1945"/>
        <v>0</v>
      </c>
      <c r="CC1334" t="b">
        <f t="shared" si="1946"/>
        <v>0</v>
      </c>
      <c r="CD1334" t="b">
        <f t="shared" si="1947"/>
        <v>0</v>
      </c>
      <c r="CE1334" t="b">
        <f t="shared" si="1948"/>
        <v>0</v>
      </c>
      <c r="CF1334" t="b">
        <f t="shared" si="1949"/>
        <v>0</v>
      </c>
      <c r="CG1334" t="b">
        <f t="shared" si="1950"/>
        <v>0</v>
      </c>
      <c r="CH1334" t="b">
        <f t="shared" si="1951"/>
        <v>0</v>
      </c>
      <c r="CI1334" t="b">
        <f t="shared" si="1952"/>
        <v>0</v>
      </c>
      <c r="CJ1334" t="b">
        <f t="shared" si="1953"/>
        <v>0</v>
      </c>
      <c r="CK1334" t="b">
        <f t="shared" si="1954"/>
        <v>0</v>
      </c>
      <c r="CL1334" t="b">
        <f t="shared" si="1955"/>
        <v>0</v>
      </c>
      <c r="CM1334" t="b">
        <f t="shared" si="1956"/>
        <v>0</v>
      </c>
      <c r="CN1334" t="b">
        <f t="shared" si="1957"/>
        <v>0</v>
      </c>
      <c r="CO1334" t="b">
        <f t="shared" si="1958"/>
        <v>1</v>
      </c>
      <c r="CP1334" t="b">
        <f t="shared" si="1959"/>
        <v>0</v>
      </c>
      <c r="CQ1334" t="b">
        <f t="shared" si="1960"/>
        <v>0</v>
      </c>
      <c r="CR1334" t="b">
        <f t="shared" si="1961"/>
        <v>0</v>
      </c>
      <c r="CS1334" t="b">
        <f t="shared" si="1962"/>
        <v>0</v>
      </c>
      <c r="CT1334" t="b">
        <f t="shared" si="1963"/>
        <v>0</v>
      </c>
      <c r="CU1334" t="b">
        <f t="shared" si="1964"/>
        <v>0</v>
      </c>
      <c r="CV1334" t="b">
        <f t="shared" si="1965"/>
        <v>0</v>
      </c>
      <c r="CW1334" t="b">
        <f t="shared" si="1966"/>
        <v>0</v>
      </c>
      <c r="CX1334" t="b">
        <f t="shared" si="1967"/>
        <v>0</v>
      </c>
      <c r="CY1334" t="b">
        <f t="shared" si="1968"/>
        <v>0</v>
      </c>
      <c r="CZ1334" t="b">
        <f t="shared" si="1969"/>
        <v>0</v>
      </c>
      <c r="DA1334" t="b">
        <f t="shared" si="1970"/>
        <v>0</v>
      </c>
      <c r="DB1334" t="b">
        <f t="shared" si="1971"/>
        <v>0</v>
      </c>
      <c r="DC1334" t="b">
        <f t="shared" si="1972"/>
        <v>0</v>
      </c>
      <c r="DD1334" t="b">
        <f t="shared" si="1973"/>
        <v>0</v>
      </c>
    </row>
    <row r="1335" spans="1:108">
      <c r="A1335" s="4" t="s">
        <v>3270</v>
      </c>
      <c r="C1335" t="s">
        <v>3271</v>
      </c>
      <c r="D1335" s="4"/>
      <c r="E1335" s="4" t="s">
        <v>6103</v>
      </c>
      <c r="F1335" t="s">
        <v>6097</v>
      </c>
      <c r="G1335" t="s">
        <v>3097</v>
      </c>
      <c r="H1335" t="s">
        <v>7444</v>
      </c>
      <c r="I1335" t="s">
        <v>7417</v>
      </c>
      <c r="J1335" s="4" t="s">
        <v>16</v>
      </c>
      <c r="K1335" s="4" t="s">
        <v>16</v>
      </c>
      <c r="L1335" s="4" t="s">
        <v>7161</v>
      </c>
      <c r="M1335" s="4" t="s">
        <v>3272</v>
      </c>
      <c r="N1335" s="4" t="s">
        <v>3273</v>
      </c>
      <c r="O1335" s="4" t="b">
        <f t="shared" si="1880"/>
        <v>1</v>
      </c>
      <c r="P1335" s="4" t="b">
        <f t="shared" si="1881"/>
        <v>1</v>
      </c>
      <c r="Q1335" s="4" t="b">
        <f t="shared" si="1882"/>
        <v>0</v>
      </c>
      <c r="R1335" s="4" t="b">
        <f t="shared" si="1883"/>
        <v>1</v>
      </c>
      <c r="S1335" s="4" t="b">
        <f t="shared" si="1884"/>
        <v>1</v>
      </c>
      <c r="T1335" s="4" t="b">
        <f t="shared" si="1885"/>
        <v>1</v>
      </c>
      <c r="U1335" s="4" t="b">
        <f t="shared" si="1886"/>
        <v>1</v>
      </c>
      <c r="V1335" s="4" t="b">
        <f t="shared" si="1887"/>
        <v>1</v>
      </c>
      <c r="W1335" s="4" t="b">
        <f t="shared" si="1888"/>
        <v>0</v>
      </c>
      <c r="X1335" s="4" t="b">
        <f t="shared" si="1889"/>
        <v>0</v>
      </c>
      <c r="Y1335" s="4" t="b">
        <f t="shared" si="1890"/>
        <v>1</v>
      </c>
      <c r="Z1335" s="4" t="b">
        <f t="shared" si="1891"/>
        <v>0</v>
      </c>
      <c r="AA1335" s="4" t="b">
        <f t="shared" si="1892"/>
        <v>1</v>
      </c>
      <c r="AB1335" s="4" t="b">
        <f t="shared" si="1893"/>
        <v>0</v>
      </c>
      <c r="AC1335" s="4" t="b">
        <f t="shared" si="1894"/>
        <v>0</v>
      </c>
      <c r="AD1335" s="4" t="b">
        <f t="shared" si="1895"/>
        <v>0</v>
      </c>
      <c r="AE1335" s="4" t="b">
        <f t="shared" si="1896"/>
        <v>0</v>
      </c>
      <c r="AF1335" s="4" t="b">
        <f t="shared" si="1897"/>
        <v>0</v>
      </c>
      <c r="AG1335" s="4" t="b">
        <f t="shared" si="1898"/>
        <v>0</v>
      </c>
      <c r="AH1335" s="4" t="b">
        <f t="shared" si="1899"/>
        <v>0</v>
      </c>
      <c r="AI1335" s="4" t="b">
        <f t="shared" si="1900"/>
        <v>0</v>
      </c>
      <c r="AJ1335" s="4" t="b">
        <f t="shared" si="1901"/>
        <v>0</v>
      </c>
      <c r="AK1335" s="4" t="b">
        <f t="shared" si="1902"/>
        <v>0</v>
      </c>
      <c r="AL1335" s="4" t="b">
        <f t="shared" si="1903"/>
        <v>0</v>
      </c>
      <c r="AM1335" s="4" t="b">
        <f t="shared" si="1904"/>
        <v>0</v>
      </c>
      <c r="AN1335" s="4" t="b">
        <f t="shared" si="1905"/>
        <v>0</v>
      </c>
      <c r="AO1335" s="4" t="b">
        <f t="shared" si="1906"/>
        <v>0</v>
      </c>
      <c r="AP1335" s="4" t="b">
        <f t="shared" si="1907"/>
        <v>0</v>
      </c>
      <c r="AQ1335" s="4" t="b">
        <f t="shared" si="1908"/>
        <v>0</v>
      </c>
      <c r="AR1335" s="4" t="b">
        <f t="shared" si="1909"/>
        <v>0</v>
      </c>
      <c r="AS1335" s="4" t="b">
        <f t="shared" si="1910"/>
        <v>0</v>
      </c>
      <c r="AT1335" s="4" t="b">
        <f t="shared" si="1911"/>
        <v>0</v>
      </c>
      <c r="AU1335" s="4" t="b">
        <f t="shared" si="1912"/>
        <v>0</v>
      </c>
      <c r="AV1335" s="4" t="b">
        <f t="shared" si="1913"/>
        <v>0</v>
      </c>
      <c r="AW1335" s="4" t="b">
        <f t="shared" si="1914"/>
        <v>0</v>
      </c>
      <c r="AX1335" s="4" t="b">
        <f t="shared" si="1915"/>
        <v>0</v>
      </c>
      <c r="AY1335" s="4" t="b">
        <f t="shared" si="1916"/>
        <v>0</v>
      </c>
      <c r="AZ1335" s="4" t="b">
        <f t="shared" si="1917"/>
        <v>0</v>
      </c>
      <c r="BA1335" s="4" t="b">
        <f t="shared" si="1918"/>
        <v>0</v>
      </c>
      <c r="BB1335" s="4" t="b">
        <f t="shared" si="1919"/>
        <v>0</v>
      </c>
      <c r="BC1335" s="4" t="b">
        <f t="shared" si="1920"/>
        <v>0</v>
      </c>
      <c r="BD1335" s="4" t="b">
        <f t="shared" si="1921"/>
        <v>0</v>
      </c>
      <c r="BE1335" s="4" t="b">
        <f t="shared" si="1922"/>
        <v>0</v>
      </c>
      <c r="BF1335" s="4" t="b">
        <f t="shared" si="1923"/>
        <v>0</v>
      </c>
      <c r="BG1335" s="4" t="b">
        <f t="shared" si="1924"/>
        <v>0</v>
      </c>
      <c r="BH1335" s="4" t="b">
        <f t="shared" si="1925"/>
        <v>0</v>
      </c>
      <c r="BI1335" s="4" t="b">
        <f t="shared" si="1926"/>
        <v>0</v>
      </c>
      <c r="BJ1335" s="4" t="b">
        <f t="shared" si="1927"/>
        <v>0</v>
      </c>
      <c r="BK1335" s="4" t="b">
        <f t="shared" si="1928"/>
        <v>0</v>
      </c>
      <c r="BL1335" s="4" t="b">
        <f t="shared" si="1929"/>
        <v>1</v>
      </c>
      <c r="BM1335" s="4" t="b">
        <f t="shared" si="1930"/>
        <v>0</v>
      </c>
      <c r="BN1335" s="4" t="b">
        <f t="shared" si="1931"/>
        <v>0</v>
      </c>
      <c r="BO1335" s="4" t="b">
        <f t="shared" si="1932"/>
        <v>1</v>
      </c>
      <c r="BP1335" s="4" t="b">
        <f t="shared" si="1933"/>
        <v>1</v>
      </c>
      <c r="BQ1335" s="4" t="b">
        <f t="shared" si="1934"/>
        <v>0</v>
      </c>
      <c r="BR1335" s="4" t="b">
        <f t="shared" si="1935"/>
        <v>0</v>
      </c>
      <c r="BS1335" s="4" t="b">
        <f t="shared" si="1936"/>
        <v>1</v>
      </c>
      <c r="BT1335" s="4" t="b">
        <f t="shared" si="1937"/>
        <v>0</v>
      </c>
      <c r="BU1335" s="4" t="b">
        <f t="shared" si="1938"/>
        <v>0</v>
      </c>
      <c r="BV1335" s="4" t="b">
        <f t="shared" si="1939"/>
        <v>0</v>
      </c>
      <c r="BW1335" s="4" t="b">
        <f t="shared" si="1940"/>
        <v>0</v>
      </c>
      <c r="BX1335" s="4" t="b">
        <f t="shared" si="1941"/>
        <v>0</v>
      </c>
      <c r="BY1335" s="4" t="b">
        <f t="shared" si="1942"/>
        <v>0</v>
      </c>
      <c r="BZ1335" s="4" t="b">
        <f t="shared" si="1943"/>
        <v>0</v>
      </c>
      <c r="CA1335" s="4" t="b">
        <f t="shared" si="1944"/>
        <v>0</v>
      </c>
      <c r="CB1335" s="4" t="b">
        <f t="shared" si="1945"/>
        <v>0</v>
      </c>
      <c r="CC1335" s="4" t="b">
        <f t="shared" si="1946"/>
        <v>0</v>
      </c>
      <c r="CD1335" s="4" t="b">
        <f t="shared" si="1947"/>
        <v>0</v>
      </c>
      <c r="CE1335" s="4" t="b">
        <f t="shared" si="1948"/>
        <v>0</v>
      </c>
      <c r="CF1335" s="4" t="b">
        <f t="shared" si="1949"/>
        <v>0</v>
      </c>
      <c r="CG1335" s="4" t="b">
        <f t="shared" si="1950"/>
        <v>1</v>
      </c>
      <c r="CH1335" s="4" t="b">
        <f t="shared" si="1951"/>
        <v>0</v>
      </c>
      <c r="CI1335" s="4" t="b">
        <f t="shared" si="1952"/>
        <v>0</v>
      </c>
      <c r="CJ1335" s="4" t="b">
        <f t="shared" si="1953"/>
        <v>0</v>
      </c>
      <c r="CK1335" s="4" t="b">
        <f t="shared" si="1954"/>
        <v>0</v>
      </c>
      <c r="CL1335" s="4" t="b">
        <f t="shared" si="1955"/>
        <v>0</v>
      </c>
      <c r="CM1335" s="4" t="b">
        <f t="shared" si="1956"/>
        <v>0</v>
      </c>
      <c r="CN1335" s="4" t="b">
        <f t="shared" si="1957"/>
        <v>0</v>
      </c>
      <c r="CO1335" s="4" t="b">
        <f t="shared" si="1958"/>
        <v>0</v>
      </c>
      <c r="CP1335" s="4" t="b">
        <f t="shared" si="1959"/>
        <v>1</v>
      </c>
      <c r="CQ1335" s="4" t="b">
        <f t="shared" si="1960"/>
        <v>0</v>
      </c>
      <c r="CR1335" s="4" t="b">
        <f t="shared" si="1961"/>
        <v>0</v>
      </c>
      <c r="CS1335" s="4" t="b">
        <f t="shared" si="1962"/>
        <v>0</v>
      </c>
      <c r="CT1335" s="4" t="b">
        <f t="shared" si="1963"/>
        <v>0</v>
      </c>
      <c r="CU1335" s="4" t="b">
        <f t="shared" si="1964"/>
        <v>0</v>
      </c>
      <c r="CV1335" s="4" t="b">
        <f t="shared" si="1965"/>
        <v>0</v>
      </c>
      <c r="CW1335" s="4" t="b">
        <f t="shared" si="1966"/>
        <v>0</v>
      </c>
      <c r="CX1335" s="4" t="b">
        <f t="shared" si="1967"/>
        <v>0</v>
      </c>
      <c r="CY1335" s="4" t="b">
        <f t="shared" si="1968"/>
        <v>0</v>
      </c>
      <c r="CZ1335" s="4" t="b">
        <f t="shared" si="1969"/>
        <v>0</v>
      </c>
      <c r="DA1335" s="4" t="b">
        <f t="shared" si="1970"/>
        <v>0</v>
      </c>
      <c r="DB1335" s="4" t="b">
        <f t="shared" si="1971"/>
        <v>0</v>
      </c>
      <c r="DC1335" s="4" t="b">
        <f t="shared" si="1972"/>
        <v>0</v>
      </c>
      <c r="DD1335" s="4" t="b">
        <f t="shared" si="1973"/>
        <v>0</v>
      </c>
    </row>
    <row r="1336" spans="1:108">
      <c r="A1336" t="s">
        <v>3274</v>
      </c>
      <c r="C1336" t="s">
        <v>3275</v>
      </c>
      <c r="E1336" t="s">
        <v>6103</v>
      </c>
      <c r="F1336" t="s">
        <v>6097</v>
      </c>
      <c r="G1336" t="s">
        <v>3097</v>
      </c>
      <c r="H1336" t="s">
        <v>7444</v>
      </c>
      <c r="I1336" t="s">
        <v>7417</v>
      </c>
      <c r="J1336" t="s">
        <v>139</v>
      </c>
      <c r="K1336" t="s">
        <v>139</v>
      </c>
      <c r="L1336" t="s">
        <v>7987</v>
      </c>
      <c r="M1336" t="s">
        <v>6079</v>
      </c>
      <c r="N1336" t="s">
        <v>7988</v>
      </c>
      <c r="O1336" t="b">
        <f t="shared" si="1880"/>
        <v>1</v>
      </c>
      <c r="P1336" t="b">
        <f t="shared" si="1881"/>
        <v>1</v>
      </c>
      <c r="Q1336" t="b">
        <f t="shared" si="1882"/>
        <v>0</v>
      </c>
      <c r="R1336" t="b">
        <f t="shared" si="1883"/>
        <v>1</v>
      </c>
      <c r="S1336" t="b">
        <f t="shared" si="1884"/>
        <v>1</v>
      </c>
      <c r="T1336" t="b">
        <f t="shared" si="1885"/>
        <v>1</v>
      </c>
      <c r="U1336" t="b">
        <f t="shared" si="1886"/>
        <v>0</v>
      </c>
      <c r="V1336" t="b">
        <f t="shared" si="1887"/>
        <v>1</v>
      </c>
      <c r="W1336" t="b">
        <f t="shared" si="1888"/>
        <v>0</v>
      </c>
      <c r="X1336" t="b">
        <f t="shared" si="1889"/>
        <v>1</v>
      </c>
      <c r="Y1336" t="b">
        <f t="shared" si="1890"/>
        <v>1</v>
      </c>
      <c r="Z1336" t="b">
        <f t="shared" si="1891"/>
        <v>0</v>
      </c>
      <c r="AA1336" t="b">
        <f t="shared" si="1892"/>
        <v>1</v>
      </c>
      <c r="AB1336" t="b">
        <f t="shared" si="1893"/>
        <v>1</v>
      </c>
      <c r="AC1336" t="b">
        <f t="shared" si="1894"/>
        <v>0</v>
      </c>
      <c r="AD1336" t="b">
        <f t="shared" si="1895"/>
        <v>0</v>
      </c>
      <c r="AE1336" t="b">
        <f t="shared" si="1896"/>
        <v>0</v>
      </c>
      <c r="AF1336" t="b">
        <f t="shared" si="1897"/>
        <v>0</v>
      </c>
      <c r="AG1336" t="b">
        <f t="shared" si="1898"/>
        <v>1</v>
      </c>
      <c r="AH1336" t="b">
        <f t="shared" si="1899"/>
        <v>0</v>
      </c>
      <c r="AI1336" t="b">
        <f t="shared" si="1900"/>
        <v>1</v>
      </c>
      <c r="AJ1336" t="b">
        <f t="shared" si="1901"/>
        <v>0</v>
      </c>
      <c r="AK1336" t="b">
        <f t="shared" si="1902"/>
        <v>0</v>
      </c>
      <c r="AL1336" t="b">
        <f t="shared" si="1903"/>
        <v>1</v>
      </c>
      <c r="AM1336" t="b">
        <f t="shared" si="1904"/>
        <v>0</v>
      </c>
      <c r="AN1336" t="b">
        <f t="shared" si="1905"/>
        <v>0</v>
      </c>
      <c r="AO1336" t="b">
        <f t="shared" si="1906"/>
        <v>0</v>
      </c>
      <c r="AP1336" t="b">
        <f t="shared" si="1907"/>
        <v>0</v>
      </c>
      <c r="AQ1336" t="b">
        <f t="shared" si="1908"/>
        <v>0</v>
      </c>
      <c r="AR1336" t="b">
        <f t="shared" si="1909"/>
        <v>0</v>
      </c>
      <c r="AS1336" t="b">
        <f t="shared" si="1910"/>
        <v>0</v>
      </c>
      <c r="AT1336" t="b">
        <f t="shared" si="1911"/>
        <v>0</v>
      </c>
      <c r="AU1336" t="b">
        <f t="shared" si="1912"/>
        <v>0</v>
      </c>
      <c r="AV1336" t="b">
        <f t="shared" si="1913"/>
        <v>0</v>
      </c>
      <c r="AW1336" t="b">
        <f t="shared" si="1914"/>
        <v>1</v>
      </c>
      <c r="AX1336" t="b">
        <f t="shared" si="1915"/>
        <v>0</v>
      </c>
      <c r="AY1336" t="b">
        <f t="shared" si="1916"/>
        <v>0</v>
      </c>
      <c r="AZ1336" t="b">
        <f t="shared" si="1917"/>
        <v>1</v>
      </c>
      <c r="BA1336" t="b">
        <f t="shared" si="1918"/>
        <v>0</v>
      </c>
      <c r="BB1336" t="b">
        <f t="shared" si="1919"/>
        <v>0</v>
      </c>
      <c r="BC1336" t="b">
        <f t="shared" si="1920"/>
        <v>0</v>
      </c>
      <c r="BD1336" t="b">
        <f t="shared" si="1921"/>
        <v>0</v>
      </c>
      <c r="BE1336" t="b">
        <f t="shared" si="1922"/>
        <v>0</v>
      </c>
      <c r="BF1336" t="b">
        <f t="shared" si="1923"/>
        <v>1</v>
      </c>
      <c r="BG1336" t="b">
        <f t="shared" si="1924"/>
        <v>0</v>
      </c>
      <c r="BH1336" t="b">
        <f t="shared" si="1925"/>
        <v>0</v>
      </c>
      <c r="BI1336" t="b">
        <f t="shared" si="1926"/>
        <v>0</v>
      </c>
      <c r="BJ1336" t="b">
        <f t="shared" si="1927"/>
        <v>0</v>
      </c>
      <c r="BK1336" t="b">
        <f t="shared" si="1928"/>
        <v>1</v>
      </c>
      <c r="BL1336" t="b">
        <f t="shared" si="1929"/>
        <v>1</v>
      </c>
      <c r="BM1336" t="b">
        <f t="shared" si="1930"/>
        <v>0</v>
      </c>
      <c r="BN1336" t="b">
        <f t="shared" si="1931"/>
        <v>0</v>
      </c>
      <c r="BO1336" t="b">
        <f t="shared" si="1932"/>
        <v>0</v>
      </c>
      <c r="BP1336" t="b">
        <f t="shared" si="1933"/>
        <v>1</v>
      </c>
      <c r="BQ1336" t="b">
        <f t="shared" si="1934"/>
        <v>1</v>
      </c>
      <c r="BR1336" t="b">
        <f t="shared" si="1935"/>
        <v>0</v>
      </c>
      <c r="BS1336" t="b">
        <f t="shared" si="1936"/>
        <v>0</v>
      </c>
      <c r="BT1336" t="b">
        <f t="shared" si="1937"/>
        <v>0</v>
      </c>
      <c r="BU1336" t="b">
        <f t="shared" si="1938"/>
        <v>0</v>
      </c>
      <c r="BV1336" t="b">
        <f t="shared" si="1939"/>
        <v>0</v>
      </c>
      <c r="BW1336" t="b">
        <f t="shared" si="1940"/>
        <v>0</v>
      </c>
      <c r="BX1336" t="b">
        <f t="shared" si="1941"/>
        <v>0</v>
      </c>
      <c r="BY1336" t="b">
        <f t="shared" si="1942"/>
        <v>0</v>
      </c>
      <c r="BZ1336" t="b">
        <f t="shared" si="1943"/>
        <v>0</v>
      </c>
      <c r="CA1336" t="b">
        <f t="shared" si="1944"/>
        <v>0</v>
      </c>
      <c r="CB1336" t="b">
        <f t="shared" si="1945"/>
        <v>0</v>
      </c>
      <c r="CC1336" t="b">
        <f t="shared" si="1946"/>
        <v>0</v>
      </c>
      <c r="CD1336" t="b">
        <f t="shared" si="1947"/>
        <v>0</v>
      </c>
      <c r="CE1336" t="b">
        <f t="shared" si="1948"/>
        <v>0</v>
      </c>
      <c r="CF1336" t="b">
        <f t="shared" si="1949"/>
        <v>0</v>
      </c>
      <c r="CG1336" t="b">
        <f t="shared" si="1950"/>
        <v>1</v>
      </c>
      <c r="CH1336" t="b">
        <f t="shared" si="1951"/>
        <v>0</v>
      </c>
      <c r="CI1336" t="b">
        <f t="shared" si="1952"/>
        <v>0</v>
      </c>
      <c r="CJ1336" t="b">
        <f t="shared" si="1953"/>
        <v>0</v>
      </c>
      <c r="CK1336" t="b">
        <f t="shared" si="1954"/>
        <v>0</v>
      </c>
      <c r="CL1336" t="b">
        <f t="shared" si="1955"/>
        <v>0</v>
      </c>
      <c r="CM1336" t="b">
        <f t="shared" si="1956"/>
        <v>0</v>
      </c>
      <c r="CN1336" t="b">
        <f t="shared" si="1957"/>
        <v>0</v>
      </c>
      <c r="CO1336" t="b">
        <f t="shared" si="1958"/>
        <v>0</v>
      </c>
      <c r="CP1336" t="b">
        <f t="shared" si="1959"/>
        <v>0</v>
      </c>
      <c r="CQ1336" t="b">
        <f t="shared" si="1960"/>
        <v>0</v>
      </c>
      <c r="CR1336" t="b">
        <f t="shared" si="1961"/>
        <v>0</v>
      </c>
      <c r="CS1336" t="b">
        <f t="shared" si="1962"/>
        <v>0</v>
      </c>
      <c r="CT1336" t="b">
        <f t="shared" si="1963"/>
        <v>0</v>
      </c>
      <c r="CU1336" t="b">
        <f t="shared" si="1964"/>
        <v>0</v>
      </c>
      <c r="CV1336" t="b">
        <f t="shared" si="1965"/>
        <v>1</v>
      </c>
      <c r="CW1336" t="b">
        <f t="shared" si="1966"/>
        <v>0</v>
      </c>
      <c r="CX1336" t="b">
        <f t="shared" si="1967"/>
        <v>0</v>
      </c>
      <c r="CY1336" t="b">
        <f t="shared" si="1968"/>
        <v>0</v>
      </c>
      <c r="CZ1336" t="b">
        <f t="shared" si="1969"/>
        <v>0</v>
      </c>
      <c r="DA1336" t="b">
        <f t="shared" si="1970"/>
        <v>0</v>
      </c>
      <c r="DB1336" t="b">
        <f t="shared" si="1971"/>
        <v>0</v>
      </c>
      <c r="DC1336" t="b">
        <f t="shared" si="1972"/>
        <v>0</v>
      </c>
      <c r="DD1336" t="b">
        <f t="shared" si="1973"/>
        <v>0</v>
      </c>
    </row>
    <row r="1337" spans="1:108">
      <c r="A1337" s="4" t="s">
        <v>3345</v>
      </c>
      <c r="C1337" t="s">
        <v>3346</v>
      </c>
      <c r="D1337" s="4"/>
      <c r="E1337" s="4" t="s">
        <v>6103</v>
      </c>
      <c r="F1337" t="s">
        <v>6097</v>
      </c>
      <c r="G1337" t="s">
        <v>3097</v>
      </c>
      <c r="H1337" t="s">
        <v>7444</v>
      </c>
      <c r="I1337" t="s">
        <v>7417</v>
      </c>
      <c r="J1337" s="4" t="s">
        <v>209</v>
      </c>
      <c r="K1337" s="4" t="s">
        <v>16</v>
      </c>
      <c r="L1337" s="4" t="s">
        <v>7184</v>
      </c>
      <c r="M1337" s="4" t="s">
        <v>3347</v>
      </c>
      <c r="N1337" s="4" t="s">
        <v>3348</v>
      </c>
      <c r="O1337" s="4" t="b">
        <f t="shared" si="1880"/>
        <v>1</v>
      </c>
      <c r="P1337" s="4" t="b">
        <f t="shared" si="1881"/>
        <v>1</v>
      </c>
      <c r="Q1337" s="4" t="b">
        <f t="shared" si="1882"/>
        <v>0</v>
      </c>
      <c r="R1337" s="4" t="b">
        <f t="shared" si="1883"/>
        <v>1</v>
      </c>
      <c r="S1337" s="4" t="b">
        <f t="shared" si="1884"/>
        <v>1</v>
      </c>
      <c r="T1337" s="4" t="b">
        <f t="shared" si="1885"/>
        <v>1</v>
      </c>
      <c r="U1337" s="4" t="b">
        <f t="shared" si="1886"/>
        <v>1</v>
      </c>
      <c r="V1337" s="4" t="b">
        <f t="shared" si="1887"/>
        <v>1</v>
      </c>
      <c r="W1337" s="4" t="b">
        <f t="shared" si="1888"/>
        <v>1</v>
      </c>
      <c r="X1337" s="4" t="b">
        <f t="shared" si="1889"/>
        <v>0</v>
      </c>
      <c r="Y1337" s="4" t="b">
        <f t="shared" si="1890"/>
        <v>0</v>
      </c>
      <c r="Z1337" s="4" t="b">
        <f t="shared" si="1891"/>
        <v>0</v>
      </c>
      <c r="AA1337" s="4" t="b">
        <f t="shared" si="1892"/>
        <v>1</v>
      </c>
      <c r="AB1337" s="4" t="b">
        <f t="shared" si="1893"/>
        <v>1</v>
      </c>
      <c r="AC1337" s="4" t="b">
        <f t="shared" si="1894"/>
        <v>0</v>
      </c>
      <c r="AD1337" s="4" t="b">
        <f t="shared" si="1895"/>
        <v>0</v>
      </c>
      <c r="AE1337" s="4" t="b">
        <f t="shared" si="1896"/>
        <v>0</v>
      </c>
      <c r="AF1337" s="4" t="b">
        <f t="shared" si="1897"/>
        <v>0</v>
      </c>
      <c r="AG1337" s="4" t="b">
        <f t="shared" si="1898"/>
        <v>0</v>
      </c>
      <c r="AH1337" s="4" t="b">
        <f t="shared" si="1899"/>
        <v>0</v>
      </c>
      <c r="AI1337" s="4" t="b">
        <f t="shared" si="1900"/>
        <v>0</v>
      </c>
      <c r="AJ1337" s="4" t="b">
        <f t="shared" si="1901"/>
        <v>0</v>
      </c>
      <c r="AK1337" s="4" t="b">
        <f t="shared" si="1902"/>
        <v>0</v>
      </c>
      <c r="AL1337" s="4" t="b">
        <f t="shared" si="1903"/>
        <v>0</v>
      </c>
      <c r="AM1337" s="4" t="b">
        <f t="shared" si="1904"/>
        <v>1</v>
      </c>
      <c r="AN1337" s="4" t="b">
        <f t="shared" si="1905"/>
        <v>0</v>
      </c>
      <c r="AO1337" s="4" t="b">
        <f t="shared" si="1906"/>
        <v>0</v>
      </c>
      <c r="AP1337" s="4" t="b">
        <f t="shared" si="1907"/>
        <v>0</v>
      </c>
      <c r="AQ1337" s="4" t="b">
        <f t="shared" si="1908"/>
        <v>0</v>
      </c>
      <c r="AR1337" s="4" t="b">
        <f t="shared" si="1909"/>
        <v>0</v>
      </c>
      <c r="AS1337" s="4" t="b">
        <f t="shared" si="1910"/>
        <v>0</v>
      </c>
      <c r="AT1337" s="4" t="b">
        <f t="shared" si="1911"/>
        <v>0</v>
      </c>
      <c r="AU1337" s="4" t="b">
        <f t="shared" si="1912"/>
        <v>0</v>
      </c>
      <c r="AV1337" s="4" t="b">
        <f t="shared" si="1913"/>
        <v>0</v>
      </c>
      <c r="AW1337" s="4" t="b">
        <f t="shared" si="1914"/>
        <v>0</v>
      </c>
      <c r="AX1337" s="4" t="b">
        <f t="shared" si="1915"/>
        <v>0</v>
      </c>
      <c r="AY1337" s="4" t="b">
        <f t="shared" si="1916"/>
        <v>0</v>
      </c>
      <c r="AZ1337" s="4" t="b">
        <f t="shared" si="1917"/>
        <v>0</v>
      </c>
      <c r="BA1337" s="4" t="b">
        <f t="shared" si="1918"/>
        <v>1</v>
      </c>
      <c r="BB1337" s="4" t="b">
        <f t="shared" si="1919"/>
        <v>0</v>
      </c>
      <c r="BC1337" s="4" t="b">
        <f t="shared" si="1920"/>
        <v>0</v>
      </c>
      <c r="BD1337" s="4" t="b">
        <f t="shared" si="1921"/>
        <v>0</v>
      </c>
      <c r="BE1337" s="4" t="b">
        <f t="shared" si="1922"/>
        <v>0</v>
      </c>
      <c r="BF1337" s="4" t="b">
        <f t="shared" si="1923"/>
        <v>0</v>
      </c>
      <c r="BG1337" s="4" t="b">
        <f t="shared" si="1924"/>
        <v>0</v>
      </c>
      <c r="BH1337" s="4" t="b">
        <f t="shared" si="1925"/>
        <v>0</v>
      </c>
      <c r="BI1337" s="4" t="b">
        <f t="shared" si="1926"/>
        <v>0</v>
      </c>
      <c r="BJ1337" s="4" t="b">
        <f t="shared" si="1927"/>
        <v>0</v>
      </c>
      <c r="BK1337" s="4" t="b">
        <f t="shared" si="1928"/>
        <v>0</v>
      </c>
      <c r="BL1337" s="4" t="b">
        <f t="shared" si="1929"/>
        <v>1</v>
      </c>
      <c r="BM1337" s="4" t="b">
        <f t="shared" si="1930"/>
        <v>0</v>
      </c>
      <c r="BN1337" s="4" t="b">
        <f t="shared" si="1931"/>
        <v>0</v>
      </c>
      <c r="BO1337" s="4" t="b">
        <f t="shared" si="1932"/>
        <v>1</v>
      </c>
      <c r="BP1337" s="4" t="b">
        <f t="shared" si="1933"/>
        <v>1</v>
      </c>
      <c r="BQ1337" s="4" t="b">
        <f t="shared" si="1934"/>
        <v>0</v>
      </c>
      <c r="BR1337" s="4" t="b">
        <f t="shared" si="1935"/>
        <v>0</v>
      </c>
      <c r="BS1337" s="4" t="b">
        <f t="shared" si="1936"/>
        <v>1</v>
      </c>
      <c r="BT1337" s="4" t="b">
        <f t="shared" si="1937"/>
        <v>0</v>
      </c>
      <c r="BU1337" s="4" t="b">
        <f t="shared" si="1938"/>
        <v>0</v>
      </c>
      <c r="BV1337" s="4" t="b">
        <f t="shared" si="1939"/>
        <v>0</v>
      </c>
      <c r="BW1337" s="4" t="b">
        <f t="shared" si="1940"/>
        <v>0</v>
      </c>
      <c r="BX1337" s="4" t="b">
        <f t="shared" si="1941"/>
        <v>0</v>
      </c>
      <c r="BY1337" s="4" t="b">
        <f t="shared" si="1942"/>
        <v>0</v>
      </c>
      <c r="BZ1337" s="4" t="b">
        <f t="shared" si="1943"/>
        <v>0</v>
      </c>
      <c r="CA1337" s="4" t="b">
        <f t="shared" si="1944"/>
        <v>0</v>
      </c>
      <c r="CB1337" s="4" t="b">
        <f t="shared" si="1945"/>
        <v>0</v>
      </c>
      <c r="CC1337" s="4" t="b">
        <f t="shared" si="1946"/>
        <v>0</v>
      </c>
      <c r="CD1337" s="4" t="b">
        <f t="shared" si="1947"/>
        <v>0</v>
      </c>
      <c r="CE1337" s="4" t="b">
        <f t="shared" si="1948"/>
        <v>1</v>
      </c>
      <c r="CF1337" s="4" t="b">
        <f t="shared" si="1949"/>
        <v>0</v>
      </c>
      <c r="CG1337" s="4" t="b">
        <f t="shared" si="1950"/>
        <v>1</v>
      </c>
      <c r="CH1337" s="4" t="b">
        <f t="shared" si="1951"/>
        <v>0</v>
      </c>
      <c r="CI1337" s="4" t="b">
        <f t="shared" si="1952"/>
        <v>0</v>
      </c>
      <c r="CJ1337" s="4" t="b">
        <f t="shared" si="1953"/>
        <v>0</v>
      </c>
      <c r="CK1337" s="4" t="b">
        <f t="shared" si="1954"/>
        <v>0</v>
      </c>
      <c r="CL1337" s="4" t="b">
        <f t="shared" si="1955"/>
        <v>0</v>
      </c>
      <c r="CM1337" s="4" t="b">
        <f t="shared" si="1956"/>
        <v>0</v>
      </c>
      <c r="CN1337" s="4" t="b">
        <f t="shared" si="1957"/>
        <v>0</v>
      </c>
      <c r="CO1337" s="4" t="b">
        <f t="shared" si="1958"/>
        <v>1</v>
      </c>
      <c r="CP1337" s="4" t="b">
        <f t="shared" si="1959"/>
        <v>0</v>
      </c>
      <c r="CQ1337" s="4" t="b">
        <f t="shared" si="1960"/>
        <v>0</v>
      </c>
      <c r="CR1337" s="4" t="b">
        <f t="shared" si="1961"/>
        <v>0</v>
      </c>
      <c r="CS1337" s="4" t="b">
        <f t="shared" si="1962"/>
        <v>0</v>
      </c>
      <c r="CT1337" s="4" t="b">
        <f t="shared" si="1963"/>
        <v>0</v>
      </c>
      <c r="CU1337" s="4" t="b">
        <f t="shared" si="1964"/>
        <v>0</v>
      </c>
      <c r="CV1337" s="4" t="b">
        <f t="shared" si="1965"/>
        <v>0</v>
      </c>
      <c r="CW1337" s="4" t="b">
        <f t="shared" si="1966"/>
        <v>0</v>
      </c>
      <c r="CX1337" s="4" t="b">
        <f t="shared" si="1967"/>
        <v>0</v>
      </c>
      <c r="CY1337" s="4" t="b">
        <f t="shared" si="1968"/>
        <v>0</v>
      </c>
      <c r="CZ1337" s="4" t="b">
        <f t="shared" si="1969"/>
        <v>0</v>
      </c>
      <c r="DA1337" s="4" t="b">
        <f t="shared" si="1970"/>
        <v>0</v>
      </c>
      <c r="DB1337" s="4" t="b">
        <f t="shared" si="1971"/>
        <v>0</v>
      </c>
      <c r="DC1337" s="4" t="b">
        <f t="shared" si="1972"/>
        <v>0</v>
      </c>
      <c r="DD1337" s="4" t="b">
        <f t="shared" si="1973"/>
        <v>0</v>
      </c>
    </row>
    <row r="1338" spans="1:108">
      <c r="A1338" t="s">
        <v>3101</v>
      </c>
      <c r="C1338" t="s">
        <v>3102</v>
      </c>
      <c r="E1338" t="s">
        <v>6106</v>
      </c>
      <c r="F1338" t="s">
        <v>6097</v>
      </c>
      <c r="G1338" t="s">
        <v>3097</v>
      </c>
      <c r="H1338" t="s">
        <v>7444</v>
      </c>
      <c r="I1338" t="s">
        <v>7417</v>
      </c>
      <c r="J1338" t="s">
        <v>362</v>
      </c>
      <c r="K1338" t="s">
        <v>136</v>
      </c>
      <c r="L1338" t="s">
        <v>7110</v>
      </c>
      <c r="M1338" t="s">
        <v>6079</v>
      </c>
      <c r="N1338" t="s">
        <v>3103</v>
      </c>
      <c r="O1338" t="b">
        <f t="shared" si="1880"/>
        <v>1</v>
      </c>
      <c r="P1338" t="b">
        <f t="shared" si="1881"/>
        <v>1</v>
      </c>
      <c r="Q1338" t="b">
        <f t="shared" si="1882"/>
        <v>1</v>
      </c>
      <c r="R1338" t="b">
        <f t="shared" si="1883"/>
        <v>0</v>
      </c>
      <c r="S1338" t="b">
        <f t="shared" si="1884"/>
        <v>1</v>
      </c>
      <c r="T1338" t="b">
        <f t="shared" si="1885"/>
        <v>0</v>
      </c>
      <c r="U1338" t="b">
        <f t="shared" si="1886"/>
        <v>1</v>
      </c>
      <c r="V1338" t="b">
        <f t="shared" si="1887"/>
        <v>1</v>
      </c>
      <c r="W1338" t="b">
        <f t="shared" si="1888"/>
        <v>1</v>
      </c>
      <c r="X1338" t="b">
        <f t="shared" si="1889"/>
        <v>0</v>
      </c>
      <c r="Y1338" t="b">
        <f t="shared" si="1890"/>
        <v>0</v>
      </c>
      <c r="Z1338" t="b">
        <f t="shared" si="1891"/>
        <v>0</v>
      </c>
      <c r="AA1338" t="b">
        <f t="shared" si="1892"/>
        <v>0</v>
      </c>
      <c r="AB1338" t="b">
        <f t="shared" si="1893"/>
        <v>0</v>
      </c>
      <c r="AC1338" t="b">
        <f t="shared" si="1894"/>
        <v>0</v>
      </c>
      <c r="AD1338" t="b">
        <f t="shared" si="1895"/>
        <v>0</v>
      </c>
      <c r="AE1338" t="b">
        <f t="shared" si="1896"/>
        <v>0</v>
      </c>
      <c r="AF1338" t="b">
        <f t="shared" si="1897"/>
        <v>0</v>
      </c>
      <c r="AG1338" t="b">
        <f t="shared" si="1898"/>
        <v>0</v>
      </c>
      <c r="AH1338" t="b">
        <f t="shared" si="1899"/>
        <v>0</v>
      </c>
      <c r="AI1338" t="b">
        <f t="shared" si="1900"/>
        <v>0</v>
      </c>
      <c r="AJ1338" t="b">
        <f t="shared" si="1901"/>
        <v>0</v>
      </c>
      <c r="AK1338" t="b">
        <f t="shared" si="1902"/>
        <v>0</v>
      </c>
      <c r="AL1338" t="b">
        <f t="shared" si="1903"/>
        <v>0</v>
      </c>
      <c r="AM1338" t="b">
        <f t="shared" si="1904"/>
        <v>0</v>
      </c>
      <c r="AN1338" t="b">
        <f t="shared" si="1905"/>
        <v>0</v>
      </c>
      <c r="AO1338" t="b">
        <f t="shared" si="1906"/>
        <v>0</v>
      </c>
      <c r="AP1338" t="b">
        <f t="shared" si="1907"/>
        <v>0</v>
      </c>
      <c r="AQ1338" t="b">
        <f t="shared" si="1908"/>
        <v>0</v>
      </c>
      <c r="AR1338" t="b">
        <f t="shared" si="1909"/>
        <v>0</v>
      </c>
      <c r="AS1338" t="b">
        <f t="shared" si="1910"/>
        <v>0</v>
      </c>
      <c r="AT1338" t="b">
        <f t="shared" si="1911"/>
        <v>0</v>
      </c>
      <c r="AU1338" t="b">
        <f t="shared" si="1912"/>
        <v>0</v>
      </c>
      <c r="AV1338" t="b">
        <f t="shared" si="1913"/>
        <v>1</v>
      </c>
      <c r="AW1338" t="b">
        <f t="shared" si="1914"/>
        <v>0</v>
      </c>
      <c r="AX1338" t="b">
        <f t="shared" si="1915"/>
        <v>0</v>
      </c>
      <c r="AY1338" t="b">
        <f t="shared" si="1916"/>
        <v>0</v>
      </c>
      <c r="AZ1338" t="b">
        <f t="shared" si="1917"/>
        <v>0</v>
      </c>
      <c r="BA1338" t="b">
        <f t="shared" si="1918"/>
        <v>1</v>
      </c>
      <c r="BB1338" t="b">
        <f t="shared" si="1919"/>
        <v>0</v>
      </c>
      <c r="BC1338" t="b">
        <f t="shared" si="1920"/>
        <v>0</v>
      </c>
      <c r="BD1338" t="b">
        <f t="shared" si="1921"/>
        <v>0</v>
      </c>
      <c r="BE1338" t="b">
        <f t="shared" si="1922"/>
        <v>0</v>
      </c>
      <c r="BF1338" t="b">
        <f t="shared" si="1923"/>
        <v>0</v>
      </c>
      <c r="BG1338" t="b">
        <f t="shared" si="1924"/>
        <v>0</v>
      </c>
      <c r="BH1338" t="b">
        <f t="shared" si="1925"/>
        <v>0</v>
      </c>
      <c r="BI1338" t="b">
        <f t="shared" si="1926"/>
        <v>0</v>
      </c>
      <c r="BJ1338" t="b">
        <f t="shared" si="1927"/>
        <v>0</v>
      </c>
      <c r="BK1338" t="b">
        <f t="shared" si="1928"/>
        <v>0</v>
      </c>
      <c r="BL1338" t="b">
        <f t="shared" si="1929"/>
        <v>1</v>
      </c>
      <c r="BM1338" t="b">
        <f t="shared" si="1930"/>
        <v>0</v>
      </c>
      <c r="BN1338" t="b">
        <f t="shared" si="1931"/>
        <v>0</v>
      </c>
      <c r="BO1338" t="b">
        <f t="shared" si="1932"/>
        <v>0</v>
      </c>
      <c r="BP1338" t="b">
        <f t="shared" si="1933"/>
        <v>0</v>
      </c>
      <c r="BQ1338" t="b">
        <f t="shared" si="1934"/>
        <v>1</v>
      </c>
      <c r="BR1338" t="b">
        <f t="shared" si="1935"/>
        <v>0</v>
      </c>
      <c r="BS1338" t="b">
        <f t="shared" si="1936"/>
        <v>0</v>
      </c>
      <c r="BT1338" t="b">
        <f t="shared" si="1937"/>
        <v>0</v>
      </c>
      <c r="BU1338" t="b">
        <f t="shared" si="1938"/>
        <v>0</v>
      </c>
      <c r="BV1338" t="b">
        <f t="shared" si="1939"/>
        <v>1</v>
      </c>
      <c r="BW1338" t="b">
        <f t="shared" si="1940"/>
        <v>0</v>
      </c>
      <c r="BX1338" t="b">
        <f t="shared" si="1941"/>
        <v>0</v>
      </c>
      <c r="BY1338" t="b">
        <f t="shared" si="1942"/>
        <v>0</v>
      </c>
      <c r="BZ1338" t="b">
        <f t="shared" si="1943"/>
        <v>0</v>
      </c>
      <c r="CA1338" t="b">
        <f t="shared" si="1944"/>
        <v>0</v>
      </c>
      <c r="CB1338" t="b">
        <f t="shared" si="1945"/>
        <v>0</v>
      </c>
      <c r="CC1338" t="b">
        <f t="shared" si="1946"/>
        <v>0</v>
      </c>
      <c r="CD1338" t="b">
        <f t="shared" si="1947"/>
        <v>0</v>
      </c>
      <c r="CE1338" t="b">
        <f t="shared" si="1948"/>
        <v>0</v>
      </c>
      <c r="CF1338" t="b">
        <f t="shared" si="1949"/>
        <v>0</v>
      </c>
      <c r="CG1338" t="b">
        <f t="shared" si="1950"/>
        <v>0</v>
      </c>
      <c r="CH1338" t="b">
        <f t="shared" si="1951"/>
        <v>0</v>
      </c>
      <c r="CI1338" t="b">
        <f t="shared" si="1952"/>
        <v>0</v>
      </c>
      <c r="CJ1338" t="b">
        <f t="shared" si="1953"/>
        <v>0</v>
      </c>
      <c r="CK1338" t="b">
        <f t="shared" si="1954"/>
        <v>0</v>
      </c>
      <c r="CL1338" t="b">
        <f t="shared" si="1955"/>
        <v>0</v>
      </c>
      <c r="CM1338" t="b">
        <f t="shared" si="1956"/>
        <v>0</v>
      </c>
      <c r="CN1338" t="b">
        <f t="shared" si="1957"/>
        <v>0</v>
      </c>
      <c r="CO1338" t="b">
        <f t="shared" si="1958"/>
        <v>0</v>
      </c>
      <c r="CP1338" t="b">
        <f t="shared" si="1959"/>
        <v>0</v>
      </c>
      <c r="CQ1338" t="b">
        <f t="shared" si="1960"/>
        <v>0</v>
      </c>
      <c r="CR1338" t="b">
        <f t="shared" si="1961"/>
        <v>0</v>
      </c>
      <c r="CS1338" t="b">
        <f t="shared" si="1962"/>
        <v>0</v>
      </c>
      <c r="CT1338" t="b">
        <f t="shared" si="1963"/>
        <v>0</v>
      </c>
      <c r="CU1338" t="b">
        <f t="shared" si="1964"/>
        <v>0</v>
      </c>
      <c r="CV1338" t="b">
        <f t="shared" si="1965"/>
        <v>0</v>
      </c>
      <c r="CW1338" t="b">
        <f t="shared" si="1966"/>
        <v>0</v>
      </c>
      <c r="CX1338" t="b">
        <f t="shared" si="1967"/>
        <v>0</v>
      </c>
      <c r="CY1338" t="b">
        <f t="shared" si="1968"/>
        <v>0</v>
      </c>
      <c r="CZ1338" t="b">
        <f t="shared" si="1969"/>
        <v>0</v>
      </c>
      <c r="DA1338" t="b">
        <f t="shared" si="1970"/>
        <v>0</v>
      </c>
      <c r="DB1338" t="b">
        <f t="shared" si="1971"/>
        <v>0</v>
      </c>
      <c r="DC1338" t="b">
        <f t="shared" si="1972"/>
        <v>0</v>
      </c>
      <c r="DD1338" t="b">
        <f t="shared" si="1973"/>
        <v>0</v>
      </c>
    </row>
    <row r="1339" spans="1:108">
      <c r="A1339" s="4" t="s">
        <v>3104</v>
      </c>
      <c r="C1339" t="s">
        <v>3105</v>
      </c>
      <c r="D1339" s="4"/>
      <c r="E1339" t="s">
        <v>6106</v>
      </c>
      <c r="F1339" t="s">
        <v>6097</v>
      </c>
      <c r="G1339" t="s">
        <v>3097</v>
      </c>
      <c r="H1339" t="s">
        <v>7444</v>
      </c>
      <c r="I1339" t="s">
        <v>7417</v>
      </c>
      <c r="J1339" s="4" t="s">
        <v>113</v>
      </c>
      <c r="K1339" s="4" t="s">
        <v>114</v>
      </c>
      <c r="L1339" s="94" t="s">
        <v>7991</v>
      </c>
      <c r="M1339" s="85" t="s">
        <v>7592</v>
      </c>
      <c r="N1339" s="94" t="s">
        <v>7992</v>
      </c>
      <c r="O1339" s="4" t="b">
        <f t="shared" si="1880"/>
        <v>1</v>
      </c>
      <c r="P1339" s="4" t="b">
        <f t="shared" si="1881"/>
        <v>1</v>
      </c>
      <c r="Q1339" s="4" t="b">
        <f t="shared" si="1882"/>
        <v>1</v>
      </c>
      <c r="R1339" s="4" t="b">
        <f t="shared" si="1883"/>
        <v>1</v>
      </c>
      <c r="S1339" s="4" t="b">
        <f t="shared" si="1884"/>
        <v>1</v>
      </c>
      <c r="T1339" s="4" t="b">
        <f t="shared" si="1885"/>
        <v>1</v>
      </c>
      <c r="U1339" s="4" t="b">
        <f t="shared" si="1886"/>
        <v>1</v>
      </c>
      <c r="V1339" s="4" t="b">
        <f t="shared" si="1887"/>
        <v>1</v>
      </c>
      <c r="W1339" s="4" t="b">
        <f t="shared" si="1888"/>
        <v>1</v>
      </c>
      <c r="X1339" s="4" t="b">
        <f t="shared" si="1889"/>
        <v>1</v>
      </c>
      <c r="Y1339" s="4" t="b">
        <f t="shared" si="1890"/>
        <v>1</v>
      </c>
      <c r="Z1339" s="4" t="b">
        <f t="shared" si="1891"/>
        <v>0</v>
      </c>
      <c r="AA1339" s="4" t="b">
        <f t="shared" si="1892"/>
        <v>1</v>
      </c>
      <c r="AB1339" s="4" t="b">
        <f t="shared" si="1893"/>
        <v>1</v>
      </c>
      <c r="AC1339" s="4" t="b">
        <f t="shared" si="1894"/>
        <v>0</v>
      </c>
      <c r="AD1339" s="4" t="b">
        <f t="shared" si="1895"/>
        <v>1</v>
      </c>
      <c r="AE1339" s="4" t="b">
        <f t="shared" si="1896"/>
        <v>0</v>
      </c>
      <c r="AF1339" s="4" t="b">
        <f t="shared" si="1897"/>
        <v>0</v>
      </c>
      <c r="AG1339" s="4" t="b">
        <f t="shared" si="1898"/>
        <v>1</v>
      </c>
      <c r="AH1339" s="4" t="b">
        <f t="shared" si="1899"/>
        <v>1</v>
      </c>
      <c r="AI1339" s="4" t="b">
        <f t="shared" si="1900"/>
        <v>1</v>
      </c>
      <c r="AJ1339" s="4" t="b">
        <f t="shared" si="1901"/>
        <v>0</v>
      </c>
      <c r="AK1339" s="4" t="b">
        <f t="shared" si="1902"/>
        <v>0</v>
      </c>
      <c r="AL1339" s="4" t="b">
        <f t="shared" si="1903"/>
        <v>1</v>
      </c>
      <c r="AM1339" s="4" t="b">
        <f t="shared" si="1904"/>
        <v>0</v>
      </c>
      <c r="AN1339" s="4" t="b">
        <f t="shared" si="1905"/>
        <v>0</v>
      </c>
      <c r="AO1339" s="4" t="b">
        <f t="shared" si="1906"/>
        <v>0</v>
      </c>
      <c r="AP1339" s="4" t="b">
        <f t="shared" si="1907"/>
        <v>0</v>
      </c>
      <c r="AQ1339" s="4" t="b">
        <f t="shared" si="1908"/>
        <v>0</v>
      </c>
      <c r="AR1339" s="4" t="b">
        <f t="shared" si="1909"/>
        <v>1</v>
      </c>
      <c r="AS1339" s="4" t="b">
        <f t="shared" si="1910"/>
        <v>0</v>
      </c>
      <c r="AT1339" s="4" t="b">
        <f t="shared" si="1911"/>
        <v>0</v>
      </c>
      <c r="AU1339" s="4" t="b">
        <f t="shared" si="1912"/>
        <v>0</v>
      </c>
      <c r="AV1339" s="4" t="b">
        <f t="shared" si="1913"/>
        <v>1</v>
      </c>
      <c r="AW1339" s="4" t="b">
        <f t="shared" si="1914"/>
        <v>0</v>
      </c>
      <c r="AX1339" s="4" t="b">
        <f t="shared" si="1915"/>
        <v>0</v>
      </c>
      <c r="AY1339" s="4" t="b">
        <f t="shared" si="1916"/>
        <v>1</v>
      </c>
      <c r="AZ1339" s="4" t="b">
        <f t="shared" si="1917"/>
        <v>0</v>
      </c>
      <c r="BA1339" s="4" t="b">
        <f t="shared" si="1918"/>
        <v>1</v>
      </c>
      <c r="BB1339" s="4" t="b">
        <f t="shared" si="1919"/>
        <v>0</v>
      </c>
      <c r="BC1339" s="4" t="b">
        <f t="shared" si="1920"/>
        <v>0</v>
      </c>
      <c r="BD1339" s="4" t="b">
        <f t="shared" si="1921"/>
        <v>1</v>
      </c>
      <c r="BE1339" s="4" t="b">
        <f t="shared" si="1922"/>
        <v>0</v>
      </c>
      <c r="BF1339" s="4" t="b">
        <f t="shared" si="1923"/>
        <v>0</v>
      </c>
      <c r="BG1339" s="4" t="b">
        <f t="shared" si="1924"/>
        <v>0</v>
      </c>
      <c r="BH1339" s="4" t="b">
        <f t="shared" si="1925"/>
        <v>0</v>
      </c>
      <c r="BI1339" s="4" t="b">
        <f t="shared" si="1926"/>
        <v>0</v>
      </c>
      <c r="BJ1339" s="4" t="b">
        <f t="shared" si="1927"/>
        <v>0</v>
      </c>
      <c r="BK1339" s="4" t="b">
        <f t="shared" si="1928"/>
        <v>0</v>
      </c>
      <c r="BL1339" s="4" t="b">
        <f t="shared" si="1929"/>
        <v>1</v>
      </c>
      <c r="BM1339" s="4" t="b">
        <f t="shared" si="1930"/>
        <v>0</v>
      </c>
      <c r="BN1339" s="4" t="b">
        <f t="shared" si="1931"/>
        <v>1</v>
      </c>
      <c r="BO1339" s="4" t="b">
        <f t="shared" si="1932"/>
        <v>1</v>
      </c>
      <c r="BP1339" s="4" t="b">
        <f t="shared" si="1933"/>
        <v>1</v>
      </c>
      <c r="BQ1339" s="4" t="b">
        <f t="shared" si="1934"/>
        <v>0</v>
      </c>
      <c r="BR1339" s="4" t="b">
        <f t="shared" si="1935"/>
        <v>0</v>
      </c>
      <c r="BS1339" s="4" t="b">
        <f t="shared" si="1936"/>
        <v>1</v>
      </c>
      <c r="BT1339" s="4" t="b">
        <f t="shared" si="1937"/>
        <v>0</v>
      </c>
      <c r="BU1339" s="4" t="b">
        <f t="shared" si="1938"/>
        <v>0</v>
      </c>
      <c r="BV1339" s="4" t="b">
        <f t="shared" si="1939"/>
        <v>1</v>
      </c>
      <c r="BW1339" s="4" t="b">
        <f t="shared" si="1940"/>
        <v>0</v>
      </c>
      <c r="BX1339" s="4" t="b">
        <f t="shared" si="1941"/>
        <v>0</v>
      </c>
      <c r="BY1339" s="4" t="b">
        <f t="shared" si="1942"/>
        <v>0</v>
      </c>
      <c r="BZ1339" s="4" t="b">
        <f t="shared" si="1943"/>
        <v>0</v>
      </c>
      <c r="CA1339" s="4" t="b">
        <f t="shared" si="1944"/>
        <v>0</v>
      </c>
      <c r="CB1339" s="4" t="b">
        <f t="shared" si="1945"/>
        <v>1</v>
      </c>
      <c r="CC1339" s="4" t="b">
        <f t="shared" si="1946"/>
        <v>0</v>
      </c>
      <c r="CD1339" s="4" t="b">
        <f t="shared" si="1947"/>
        <v>0</v>
      </c>
      <c r="CE1339" s="4" t="b">
        <f t="shared" si="1948"/>
        <v>0</v>
      </c>
      <c r="CF1339" s="4" t="b">
        <f t="shared" si="1949"/>
        <v>0</v>
      </c>
      <c r="CG1339" s="4" t="b">
        <f t="shared" si="1950"/>
        <v>0</v>
      </c>
      <c r="CH1339" s="4" t="b">
        <f t="shared" si="1951"/>
        <v>0</v>
      </c>
      <c r="CI1339" s="4" t="b">
        <f t="shared" si="1952"/>
        <v>0</v>
      </c>
      <c r="CJ1339" s="4" t="b">
        <f t="shared" si="1953"/>
        <v>1</v>
      </c>
      <c r="CK1339" s="4" t="b">
        <f t="shared" si="1954"/>
        <v>1</v>
      </c>
      <c r="CL1339" s="4" t="b">
        <f t="shared" si="1955"/>
        <v>0</v>
      </c>
      <c r="CM1339" s="4" t="b">
        <f t="shared" si="1956"/>
        <v>0</v>
      </c>
      <c r="CN1339" s="4" t="b">
        <f t="shared" si="1957"/>
        <v>0</v>
      </c>
      <c r="CO1339" s="4" t="b">
        <f t="shared" si="1958"/>
        <v>0</v>
      </c>
      <c r="CP1339" s="4" t="b">
        <f t="shared" si="1959"/>
        <v>0</v>
      </c>
      <c r="CQ1339" s="4" t="b">
        <f t="shared" si="1960"/>
        <v>0</v>
      </c>
      <c r="CR1339" s="4" t="b">
        <f t="shared" si="1961"/>
        <v>1</v>
      </c>
      <c r="CS1339" s="4" t="b">
        <f t="shared" si="1962"/>
        <v>0</v>
      </c>
      <c r="CT1339" s="4" t="b">
        <f t="shared" si="1963"/>
        <v>0</v>
      </c>
      <c r="CU1339" s="4" t="b">
        <f t="shared" si="1964"/>
        <v>0</v>
      </c>
      <c r="CV1339" s="4" t="b">
        <f t="shared" si="1965"/>
        <v>0</v>
      </c>
      <c r="CW1339" s="4" t="b">
        <f t="shared" si="1966"/>
        <v>1</v>
      </c>
      <c r="CX1339" s="4" t="b">
        <f t="shared" si="1967"/>
        <v>0</v>
      </c>
      <c r="CY1339" s="4" t="b">
        <f t="shared" si="1968"/>
        <v>0</v>
      </c>
      <c r="CZ1339" s="4" t="b">
        <f t="shared" si="1969"/>
        <v>0</v>
      </c>
      <c r="DA1339" s="4" t="b">
        <f t="shared" si="1970"/>
        <v>0</v>
      </c>
      <c r="DB1339" s="4" t="b">
        <f t="shared" si="1971"/>
        <v>0</v>
      </c>
      <c r="DC1339" s="4" t="b">
        <f t="shared" si="1972"/>
        <v>0</v>
      </c>
      <c r="DD1339" s="4" t="b">
        <f t="shared" si="1973"/>
        <v>0</v>
      </c>
    </row>
    <row r="1340" spans="1:108">
      <c r="A1340" s="4" t="s">
        <v>3114</v>
      </c>
      <c r="C1340" t="s">
        <v>3115</v>
      </c>
      <c r="D1340" s="4"/>
      <c r="E1340" t="s">
        <v>6106</v>
      </c>
      <c r="F1340" t="s">
        <v>6097</v>
      </c>
      <c r="G1340" t="s">
        <v>3097</v>
      </c>
      <c r="H1340" t="s">
        <v>7444</v>
      </c>
      <c r="I1340" t="s">
        <v>7417</v>
      </c>
      <c r="J1340" s="4" t="s">
        <v>113</v>
      </c>
      <c r="K1340" s="4" t="s">
        <v>114</v>
      </c>
      <c r="L1340" s="94" t="s">
        <v>7994</v>
      </c>
      <c r="M1340" s="85" t="s">
        <v>7593</v>
      </c>
      <c r="N1340" s="94" t="s">
        <v>7993</v>
      </c>
      <c r="O1340" s="4" t="b">
        <f t="shared" si="1880"/>
        <v>1</v>
      </c>
      <c r="P1340" s="4" t="b">
        <f t="shared" si="1881"/>
        <v>1</v>
      </c>
      <c r="Q1340" s="4" t="b">
        <f t="shared" si="1882"/>
        <v>1</v>
      </c>
      <c r="R1340" s="4" t="b">
        <f t="shared" si="1883"/>
        <v>1</v>
      </c>
      <c r="S1340" s="4" t="b">
        <f t="shared" si="1884"/>
        <v>1</v>
      </c>
      <c r="T1340" s="4" t="b">
        <f t="shared" si="1885"/>
        <v>1</v>
      </c>
      <c r="U1340" s="4" t="b">
        <f t="shared" si="1886"/>
        <v>1</v>
      </c>
      <c r="V1340" s="4" t="b">
        <f t="shared" si="1887"/>
        <v>1</v>
      </c>
      <c r="W1340" s="4" t="b">
        <f t="shared" si="1888"/>
        <v>1</v>
      </c>
      <c r="X1340" s="4" t="b">
        <f t="shared" si="1889"/>
        <v>1</v>
      </c>
      <c r="Y1340" s="4" t="b">
        <f t="shared" si="1890"/>
        <v>1</v>
      </c>
      <c r="Z1340" s="4" t="b">
        <f t="shared" si="1891"/>
        <v>1</v>
      </c>
      <c r="AA1340" s="4" t="b">
        <f t="shared" si="1892"/>
        <v>1</v>
      </c>
      <c r="AB1340" s="4" t="b">
        <f t="shared" si="1893"/>
        <v>1</v>
      </c>
      <c r="AC1340" s="4" t="b">
        <f t="shared" si="1894"/>
        <v>1</v>
      </c>
      <c r="AD1340" s="4" t="b">
        <f t="shared" si="1895"/>
        <v>0</v>
      </c>
      <c r="AE1340" s="4" t="b">
        <f t="shared" si="1896"/>
        <v>0</v>
      </c>
      <c r="AF1340" s="4" t="b">
        <f t="shared" si="1897"/>
        <v>0</v>
      </c>
      <c r="AG1340" s="4" t="b">
        <f t="shared" si="1898"/>
        <v>1</v>
      </c>
      <c r="AH1340" s="4" t="b">
        <f t="shared" si="1899"/>
        <v>1</v>
      </c>
      <c r="AI1340" s="4" t="b">
        <f t="shared" si="1900"/>
        <v>1</v>
      </c>
      <c r="AJ1340" s="4" t="b">
        <f t="shared" si="1901"/>
        <v>0</v>
      </c>
      <c r="AK1340" s="4" t="b">
        <f t="shared" si="1902"/>
        <v>1</v>
      </c>
      <c r="AL1340" s="4" t="b">
        <f t="shared" si="1903"/>
        <v>0</v>
      </c>
      <c r="AM1340" s="4" t="b">
        <f t="shared" si="1904"/>
        <v>0</v>
      </c>
      <c r="AN1340" s="4" t="b">
        <f t="shared" si="1905"/>
        <v>0</v>
      </c>
      <c r="AO1340" s="4" t="b">
        <f t="shared" si="1906"/>
        <v>0</v>
      </c>
      <c r="AP1340" s="4" t="b">
        <f t="shared" si="1907"/>
        <v>0</v>
      </c>
      <c r="AQ1340" s="4" t="b">
        <f t="shared" si="1908"/>
        <v>0</v>
      </c>
      <c r="AR1340" s="4" t="b">
        <f t="shared" si="1909"/>
        <v>0</v>
      </c>
      <c r="AS1340" s="4" t="b">
        <f t="shared" si="1910"/>
        <v>0</v>
      </c>
      <c r="AT1340" s="4" t="b">
        <f t="shared" si="1911"/>
        <v>0</v>
      </c>
      <c r="AU1340" s="4" t="b">
        <f t="shared" si="1912"/>
        <v>0</v>
      </c>
      <c r="AV1340" s="4" t="b">
        <f t="shared" si="1913"/>
        <v>1</v>
      </c>
      <c r="AW1340" s="4" t="b">
        <f t="shared" si="1914"/>
        <v>1</v>
      </c>
      <c r="AX1340" s="4" t="b">
        <f t="shared" si="1915"/>
        <v>1</v>
      </c>
      <c r="AY1340" s="4" t="b">
        <f t="shared" si="1916"/>
        <v>0</v>
      </c>
      <c r="AZ1340" s="4" t="b">
        <f t="shared" si="1917"/>
        <v>0</v>
      </c>
      <c r="BA1340" s="4" t="b">
        <f t="shared" si="1918"/>
        <v>1</v>
      </c>
      <c r="BB1340" s="4" t="b">
        <f t="shared" si="1919"/>
        <v>0</v>
      </c>
      <c r="BC1340" s="4" t="b">
        <f t="shared" si="1920"/>
        <v>0</v>
      </c>
      <c r="BD1340" s="4" t="b">
        <f t="shared" si="1921"/>
        <v>1</v>
      </c>
      <c r="BE1340" s="4" t="b">
        <f t="shared" si="1922"/>
        <v>0</v>
      </c>
      <c r="BF1340" s="4" t="b">
        <f t="shared" si="1923"/>
        <v>1</v>
      </c>
      <c r="BG1340" s="4" t="b">
        <f t="shared" si="1924"/>
        <v>0</v>
      </c>
      <c r="BH1340" s="4" t="b">
        <f t="shared" si="1925"/>
        <v>1</v>
      </c>
      <c r="BI1340" s="4" t="b">
        <f t="shared" si="1926"/>
        <v>1</v>
      </c>
      <c r="BJ1340" s="4" t="b">
        <f t="shared" si="1927"/>
        <v>0</v>
      </c>
      <c r="BK1340" s="4" t="b">
        <f t="shared" si="1928"/>
        <v>0</v>
      </c>
      <c r="BL1340" s="4" t="b">
        <f t="shared" si="1929"/>
        <v>1</v>
      </c>
      <c r="BM1340" s="4" t="b">
        <f t="shared" si="1930"/>
        <v>0</v>
      </c>
      <c r="BN1340" s="4" t="b">
        <f t="shared" si="1931"/>
        <v>1</v>
      </c>
      <c r="BO1340" s="4" t="b">
        <f t="shared" si="1932"/>
        <v>1</v>
      </c>
      <c r="BP1340" s="4" t="b">
        <f t="shared" si="1933"/>
        <v>0</v>
      </c>
      <c r="BQ1340" s="4" t="b">
        <f t="shared" si="1934"/>
        <v>1</v>
      </c>
      <c r="BR1340" s="4" t="b">
        <f t="shared" si="1935"/>
        <v>1</v>
      </c>
      <c r="BS1340" s="4" t="b">
        <f t="shared" si="1936"/>
        <v>1</v>
      </c>
      <c r="BT1340" s="4" t="b">
        <f t="shared" si="1937"/>
        <v>0</v>
      </c>
      <c r="BU1340" s="4" t="b">
        <f t="shared" si="1938"/>
        <v>1</v>
      </c>
      <c r="BV1340" s="4" t="b">
        <f t="shared" si="1939"/>
        <v>1</v>
      </c>
      <c r="BW1340" s="4" t="b">
        <f t="shared" si="1940"/>
        <v>0</v>
      </c>
      <c r="BX1340" s="4" t="b">
        <f t="shared" si="1941"/>
        <v>0</v>
      </c>
      <c r="BY1340" s="4" t="b">
        <f t="shared" si="1942"/>
        <v>1</v>
      </c>
      <c r="BZ1340" s="4" t="b">
        <f t="shared" si="1943"/>
        <v>0</v>
      </c>
      <c r="CA1340" s="4" t="b">
        <f t="shared" si="1944"/>
        <v>0</v>
      </c>
      <c r="CB1340" s="4" t="b">
        <f t="shared" si="1945"/>
        <v>0</v>
      </c>
      <c r="CC1340" s="4" t="b">
        <f t="shared" si="1946"/>
        <v>0</v>
      </c>
      <c r="CD1340" s="4" t="b">
        <f t="shared" si="1947"/>
        <v>0</v>
      </c>
      <c r="CE1340" s="4" t="b">
        <f t="shared" si="1948"/>
        <v>1</v>
      </c>
      <c r="CF1340" s="4" t="b">
        <f t="shared" si="1949"/>
        <v>0</v>
      </c>
      <c r="CG1340" s="4" t="b">
        <f t="shared" si="1950"/>
        <v>1</v>
      </c>
      <c r="CH1340" s="4" t="b">
        <f t="shared" si="1951"/>
        <v>1</v>
      </c>
      <c r="CI1340" s="4" t="b">
        <f t="shared" si="1952"/>
        <v>0</v>
      </c>
      <c r="CJ1340" s="4" t="b">
        <f t="shared" si="1953"/>
        <v>0</v>
      </c>
      <c r="CK1340" s="4" t="b">
        <f t="shared" si="1954"/>
        <v>0</v>
      </c>
      <c r="CL1340" s="4" t="b">
        <f t="shared" si="1955"/>
        <v>0</v>
      </c>
      <c r="CM1340" s="4" t="b">
        <f t="shared" si="1956"/>
        <v>1</v>
      </c>
      <c r="CN1340" s="4" t="b">
        <f t="shared" si="1957"/>
        <v>0</v>
      </c>
      <c r="CO1340" s="4" t="b">
        <f t="shared" si="1958"/>
        <v>0</v>
      </c>
      <c r="CP1340" s="4" t="b">
        <f t="shared" si="1959"/>
        <v>0</v>
      </c>
      <c r="CQ1340" s="4" t="b">
        <f t="shared" si="1960"/>
        <v>0</v>
      </c>
      <c r="CR1340" s="4" t="b">
        <f t="shared" si="1961"/>
        <v>0</v>
      </c>
      <c r="CS1340" s="4" t="b">
        <f t="shared" si="1962"/>
        <v>0</v>
      </c>
      <c r="CT1340" s="4" t="b">
        <f t="shared" si="1963"/>
        <v>0</v>
      </c>
      <c r="CU1340" s="4" t="b">
        <f t="shared" si="1964"/>
        <v>0</v>
      </c>
      <c r="CV1340" s="4" t="b">
        <f t="shared" si="1965"/>
        <v>0</v>
      </c>
      <c r="CW1340" s="4" t="b">
        <f t="shared" si="1966"/>
        <v>0</v>
      </c>
      <c r="CX1340" s="4" t="b">
        <f t="shared" si="1967"/>
        <v>0</v>
      </c>
      <c r="CY1340" s="4" t="b">
        <f t="shared" si="1968"/>
        <v>0</v>
      </c>
      <c r="CZ1340" s="4" t="b">
        <f t="shared" si="1969"/>
        <v>0</v>
      </c>
      <c r="DA1340" s="4" t="b">
        <f t="shared" si="1970"/>
        <v>1</v>
      </c>
      <c r="DB1340" s="4" t="b">
        <f t="shared" si="1971"/>
        <v>0</v>
      </c>
      <c r="DC1340" s="4" t="b">
        <f t="shared" si="1972"/>
        <v>0</v>
      </c>
      <c r="DD1340" s="4" t="b">
        <f t="shared" si="1973"/>
        <v>1</v>
      </c>
    </row>
    <row r="1341" spans="1:108">
      <c r="A1341" s="4" t="s">
        <v>3116</v>
      </c>
      <c r="C1341" t="s">
        <v>3115</v>
      </c>
      <c r="D1341" s="4"/>
      <c r="E1341" t="s">
        <v>6106</v>
      </c>
      <c r="F1341" t="s">
        <v>6097</v>
      </c>
      <c r="G1341" t="s">
        <v>3097</v>
      </c>
      <c r="H1341" t="s">
        <v>7444</v>
      </c>
      <c r="I1341" t="s">
        <v>7417</v>
      </c>
      <c r="J1341" s="4" t="s">
        <v>113</v>
      </c>
      <c r="K1341" s="4" t="s">
        <v>114</v>
      </c>
      <c r="L1341" s="94" t="s">
        <v>7996</v>
      </c>
      <c r="M1341" s="4" t="s">
        <v>3117</v>
      </c>
      <c r="N1341" s="94" t="s">
        <v>7995</v>
      </c>
      <c r="O1341" s="4" t="b">
        <f t="shared" si="1880"/>
        <v>1</v>
      </c>
      <c r="P1341" s="4" t="b">
        <f t="shared" si="1881"/>
        <v>1</v>
      </c>
      <c r="Q1341" s="4" t="b">
        <f t="shared" si="1882"/>
        <v>1</v>
      </c>
      <c r="R1341" s="4" t="b">
        <f t="shared" si="1883"/>
        <v>1</v>
      </c>
      <c r="S1341" s="4" t="b">
        <f t="shared" si="1884"/>
        <v>1</v>
      </c>
      <c r="T1341" s="4" t="b">
        <f t="shared" si="1885"/>
        <v>1</v>
      </c>
      <c r="U1341" s="4" t="b">
        <f t="shared" si="1886"/>
        <v>1</v>
      </c>
      <c r="V1341" s="4" t="b">
        <f t="shared" si="1887"/>
        <v>1</v>
      </c>
      <c r="W1341" s="4" t="b">
        <f t="shared" si="1888"/>
        <v>1</v>
      </c>
      <c r="X1341" s="4" t="b">
        <f t="shared" si="1889"/>
        <v>1</v>
      </c>
      <c r="Y1341" s="4" t="b">
        <f t="shared" si="1890"/>
        <v>1</v>
      </c>
      <c r="Z1341" s="4" t="b">
        <f t="shared" si="1891"/>
        <v>1</v>
      </c>
      <c r="AA1341" s="4" t="b">
        <f t="shared" si="1892"/>
        <v>1</v>
      </c>
      <c r="AB1341" s="4" t="b">
        <f t="shared" si="1893"/>
        <v>1</v>
      </c>
      <c r="AC1341" s="4" t="b">
        <f t="shared" si="1894"/>
        <v>0</v>
      </c>
      <c r="AD1341" s="4" t="b">
        <f t="shared" si="1895"/>
        <v>1</v>
      </c>
      <c r="AE1341" s="4" t="b">
        <f t="shared" si="1896"/>
        <v>1</v>
      </c>
      <c r="AF1341" s="4" t="b">
        <f t="shared" si="1897"/>
        <v>0</v>
      </c>
      <c r="AG1341" s="4" t="b">
        <f t="shared" si="1898"/>
        <v>1</v>
      </c>
      <c r="AH1341" s="4" t="b">
        <f t="shared" si="1899"/>
        <v>1</v>
      </c>
      <c r="AI1341" s="4" t="b">
        <f t="shared" si="1900"/>
        <v>1</v>
      </c>
      <c r="AJ1341" s="4" t="b">
        <f t="shared" si="1901"/>
        <v>0</v>
      </c>
      <c r="AK1341" s="4" t="b">
        <f t="shared" si="1902"/>
        <v>1</v>
      </c>
      <c r="AL1341" s="4" t="b">
        <f t="shared" si="1903"/>
        <v>1</v>
      </c>
      <c r="AM1341" s="4" t="b">
        <f t="shared" si="1904"/>
        <v>1</v>
      </c>
      <c r="AN1341" s="4" t="b">
        <f t="shared" si="1905"/>
        <v>1</v>
      </c>
      <c r="AO1341" s="4" t="b">
        <f t="shared" si="1906"/>
        <v>0</v>
      </c>
      <c r="AP1341" s="4" t="b">
        <f t="shared" si="1907"/>
        <v>0</v>
      </c>
      <c r="AQ1341" s="4" t="b">
        <f t="shared" si="1908"/>
        <v>1</v>
      </c>
      <c r="AR1341" s="4" t="b">
        <f t="shared" si="1909"/>
        <v>0</v>
      </c>
      <c r="AS1341" s="4" t="b">
        <f t="shared" si="1910"/>
        <v>0</v>
      </c>
      <c r="AT1341" s="4" t="b">
        <f t="shared" si="1911"/>
        <v>0</v>
      </c>
      <c r="AU1341" s="4" t="b">
        <f t="shared" si="1912"/>
        <v>0</v>
      </c>
      <c r="AV1341" s="4" t="b">
        <f t="shared" si="1913"/>
        <v>1</v>
      </c>
      <c r="AW1341" s="4" t="b">
        <f t="shared" si="1914"/>
        <v>1</v>
      </c>
      <c r="AX1341" s="4" t="b">
        <f t="shared" si="1915"/>
        <v>1</v>
      </c>
      <c r="AY1341" s="4" t="b">
        <f t="shared" si="1916"/>
        <v>1</v>
      </c>
      <c r="AZ1341" s="4" t="b">
        <f t="shared" si="1917"/>
        <v>1</v>
      </c>
      <c r="BA1341" s="4" t="b">
        <f t="shared" si="1918"/>
        <v>1</v>
      </c>
      <c r="BB1341" s="4" t="b">
        <f t="shared" si="1919"/>
        <v>1</v>
      </c>
      <c r="BC1341" s="4" t="b">
        <f t="shared" si="1920"/>
        <v>1</v>
      </c>
      <c r="BD1341" s="4" t="b">
        <f t="shared" si="1921"/>
        <v>1</v>
      </c>
      <c r="BE1341" s="4" t="b">
        <f t="shared" si="1922"/>
        <v>0</v>
      </c>
      <c r="BF1341" s="4" t="b">
        <f t="shared" si="1923"/>
        <v>1</v>
      </c>
      <c r="BG1341" s="4" t="b">
        <f t="shared" si="1924"/>
        <v>1</v>
      </c>
      <c r="BH1341" s="4" t="b">
        <f t="shared" si="1925"/>
        <v>0</v>
      </c>
      <c r="BI1341" s="4" t="b">
        <f t="shared" si="1926"/>
        <v>0</v>
      </c>
      <c r="BJ1341" s="4" t="b">
        <f t="shared" si="1927"/>
        <v>0</v>
      </c>
      <c r="BK1341" s="4" t="b">
        <f t="shared" si="1928"/>
        <v>0</v>
      </c>
      <c r="BL1341" s="4" t="b">
        <f t="shared" si="1929"/>
        <v>1</v>
      </c>
      <c r="BM1341" s="4" t="b">
        <f t="shared" si="1930"/>
        <v>1</v>
      </c>
      <c r="BN1341" s="4" t="b">
        <f t="shared" si="1931"/>
        <v>0</v>
      </c>
      <c r="BO1341" s="4" t="b">
        <f t="shared" si="1932"/>
        <v>1</v>
      </c>
      <c r="BP1341" s="4" t="b">
        <f t="shared" si="1933"/>
        <v>1</v>
      </c>
      <c r="BQ1341" s="4" t="b">
        <f t="shared" si="1934"/>
        <v>1</v>
      </c>
      <c r="BR1341" s="4" t="b">
        <f t="shared" si="1935"/>
        <v>1</v>
      </c>
      <c r="BS1341" s="4" t="b">
        <f t="shared" si="1936"/>
        <v>1</v>
      </c>
      <c r="BT1341" s="4" t="b">
        <f t="shared" si="1937"/>
        <v>1</v>
      </c>
      <c r="BU1341" s="4" t="b">
        <f t="shared" si="1938"/>
        <v>1</v>
      </c>
      <c r="BV1341" s="4" t="b">
        <f t="shared" si="1939"/>
        <v>1</v>
      </c>
      <c r="BW1341" s="4" t="b">
        <f t="shared" si="1940"/>
        <v>0</v>
      </c>
      <c r="BX1341" s="4" t="b">
        <f t="shared" si="1941"/>
        <v>1</v>
      </c>
      <c r="BY1341" s="4" t="b">
        <f t="shared" si="1942"/>
        <v>0</v>
      </c>
      <c r="BZ1341" s="4" t="b">
        <f t="shared" si="1943"/>
        <v>0</v>
      </c>
      <c r="CA1341" s="4" t="b">
        <f t="shared" si="1944"/>
        <v>0</v>
      </c>
      <c r="CB1341" s="4" t="b">
        <f t="shared" si="1945"/>
        <v>1</v>
      </c>
      <c r="CC1341" s="4" t="b">
        <f t="shared" si="1946"/>
        <v>1</v>
      </c>
      <c r="CD1341" s="4" t="b">
        <f t="shared" si="1947"/>
        <v>0</v>
      </c>
      <c r="CE1341" s="4" t="b">
        <f t="shared" si="1948"/>
        <v>1</v>
      </c>
      <c r="CF1341" s="4" t="b">
        <f t="shared" si="1949"/>
        <v>1</v>
      </c>
      <c r="CG1341" s="4" t="b">
        <f t="shared" si="1950"/>
        <v>1</v>
      </c>
      <c r="CH1341" s="4" t="b">
        <f t="shared" si="1951"/>
        <v>1</v>
      </c>
      <c r="CI1341" s="4" t="b">
        <f t="shared" si="1952"/>
        <v>0</v>
      </c>
      <c r="CJ1341" s="4" t="b">
        <f t="shared" si="1953"/>
        <v>0</v>
      </c>
      <c r="CK1341" s="4" t="b">
        <f t="shared" si="1954"/>
        <v>1</v>
      </c>
      <c r="CL1341" s="4" t="b">
        <f t="shared" si="1955"/>
        <v>0</v>
      </c>
      <c r="CM1341" s="4" t="b">
        <f t="shared" si="1956"/>
        <v>1</v>
      </c>
      <c r="CN1341" s="4" t="b">
        <f t="shared" si="1957"/>
        <v>0</v>
      </c>
      <c r="CO1341" s="4" t="b">
        <f t="shared" si="1958"/>
        <v>1</v>
      </c>
      <c r="CP1341" s="4" t="b">
        <f t="shared" si="1959"/>
        <v>0</v>
      </c>
      <c r="CQ1341" s="4" t="b">
        <f t="shared" si="1960"/>
        <v>1</v>
      </c>
      <c r="CR1341" s="4" t="b">
        <f t="shared" si="1961"/>
        <v>1</v>
      </c>
      <c r="CS1341" s="4" t="b">
        <f t="shared" si="1962"/>
        <v>1</v>
      </c>
      <c r="CT1341" s="4" t="b">
        <f t="shared" si="1963"/>
        <v>0</v>
      </c>
      <c r="CU1341" s="4" t="b">
        <f t="shared" si="1964"/>
        <v>0</v>
      </c>
      <c r="CV1341" s="4" t="b">
        <f t="shared" si="1965"/>
        <v>1</v>
      </c>
      <c r="CW1341" s="4" t="b">
        <f t="shared" si="1966"/>
        <v>0</v>
      </c>
      <c r="CX1341" s="4" t="b">
        <f t="shared" si="1967"/>
        <v>0</v>
      </c>
      <c r="CY1341" s="4" t="b">
        <f t="shared" si="1968"/>
        <v>0</v>
      </c>
      <c r="CZ1341" s="4" t="b">
        <f t="shared" si="1969"/>
        <v>1</v>
      </c>
      <c r="DA1341" s="4" t="b">
        <f t="shared" si="1970"/>
        <v>0</v>
      </c>
      <c r="DB1341" s="4" t="b">
        <f t="shared" si="1971"/>
        <v>0</v>
      </c>
      <c r="DC1341" s="4" t="b">
        <f t="shared" si="1972"/>
        <v>0</v>
      </c>
      <c r="DD1341" s="4" t="b">
        <f t="shared" si="1973"/>
        <v>1</v>
      </c>
    </row>
    <row r="1342" spans="1:108">
      <c r="A1342" t="s">
        <v>3118</v>
      </c>
      <c r="C1342" t="s">
        <v>3119</v>
      </c>
      <c r="E1342" t="s">
        <v>6106</v>
      </c>
      <c r="F1342" t="s">
        <v>6097</v>
      </c>
      <c r="G1342" t="s">
        <v>3097</v>
      </c>
      <c r="H1342" t="s">
        <v>7444</v>
      </c>
      <c r="I1342" t="s">
        <v>7417</v>
      </c>
      <c r="J1342" t="s">
        <v>124</v>
      </c>
      <c r="K1342" t="s">
        <v>16</v>
      </c>
      <c r="L1342" t="s">
        <v>7113</v>
      </c>
      <c r="M1342" t="s">
        <v>7595</v>
      </c>
      <c r="N1342" t="s">
        <v>7594</v>
      </c>
      <c r="O1342" t="b">
        <f t="shared" si="1880"/>
        <v>1</v>
      </c>
      <c r="P1342" t="b">
        <f t="shared" si="1881"/>
        <v>0</v>
      </c>
      <c r="Q1342" t="b">
        <f t="shared" si="1882"/>
        <v>1</v>
      </c>
      <c r="R1342" t="b">
        <f t="shared" si="1883"/>
        <v>0</v>
      </c>
      <c r="S1342" t="b">
        <f t="shared" si="1884"/>
        <v>1</v>
      </c>
      <c r="T1342" t="b">
        <f t="shared" si="1885"/>
        <v>0</v>
      </c>
      <c r="U1342" t="b">
        <f t="shared" si="1886"/>
        <v>1</v>
      </c>
      <c r="V1342" t="b">
        <f t="shared" si="1887"/>
        <v>0</v>
      </c>
      <c r="W1342" t="b">
        <f t="shared" si="1888"/>
        <v>1</v>
      </c>
      <c r="X1342" t="b">
        <f t="shared" si="1889"/>
        <v>0</v>
      </c>
      <c r="Y1342" t="b">
        <f t="shared" si="1890"/>
        <v>0</v>
      </c>
      <c r="Z1342" t="b">
        <f t="shared" si="1891"/>
        <v>0</v>
      </c>
      <c r="AA1342" t="b">
        <f t="shared" si="1892"/>
        <v>0</v>
      </c>
      <c r="AB1342" t="b">
        <f t="shared" si="1893"/>
        <v>1</v>
      </c>
      <c r="AC1342" t="b">
        <f t="shared" si="1894"/>
        <v>0</v>
      </c>
      <c r="AD1342" t="b">
        <f t="shared" si="1895"/>
        <v>0</v>
      </c>
      <c r="AE1342" t="b">
        <f t="shared" si="1896"/>
        <v>0</v>
      </c>
      <c r="AF1342" t="b">
        <f t="shared" si="1897"/>
        <v>0</v>
      </c>
      <c r="AG1342" t="b">
        <f t="shared" si="1898"/>
        <v>0</v>
      </c>
      <c r="AH1342" t="b">
        <f t="shared" si="1899"/>
        <v>1</v>
      </c>
      <c r="AI1342" t="b">
        <f t="shared" si="1900"/>
        <v>0</v>
      </c>
      <c r="AJ1342" t="b">
        <f t="shared" si="1901"/>
        <v>0</v>
      </c>
      <c r="AK1342" t="b">
        <f t="shared" si="1902"/>
        <v>0</v>
      </c>
      <c r="AL1342" t="b">
        <f t="shared" si="1903"/>
        <v>0</v>
      </c>
      <c r="AM1342" t="b">
        <f t="shared" si="1904"/>
        <v>0</v>
      </c>
      <c r="AN1342" t="b">
        <f t="shared" si="1905"/>
        <v>0</v>
      </c>
      <c r="AO1342" t="b">
        <f t="shared" si="1906"/>
        <v>0</v>
      </c>
      <c r="AP1342" t="b">
        <f t="shared" si="1907"/>
        <v>0</v>
      </c>
      <c r="AQ1342" t="b">
        <f t="shared" si="1908"/>
        <v>0</v>
      </c>
      <c r="AR1342" t="b">
        <f t="shared" si="1909"/>
        <v>0</v>
      </c>
      <c r="AS1342" t="b">
        <f t="shared" si="1910"/>
        <v>0</v>
      </c>
      <c r="AT1342" t="b">
        <f t="shared" si="1911"/>
        <v>0</v>
      </c>
      <c r="AU1342" t="b">
        <f t="shared" si="1912"/>
        <v>0</v>
      </c>
      <c r="AV1342" t="b">
        <f t="shared" si="1913"/>
        <v>0</v>
      </c>
      <c r="AW1342" t="b">
        <f t="shared" si="1914"/>
        <v>0</v>
      </c>
      <c r="AX1342" t="b">
        <f t="shared" si="1915"/>
        <v>0</v>
      </c>
      <c r="AY1342" t="b">
        <f t="shared" si="1916"/>
        <v>0</v>
      </c>
      <c r="AZ1342" t="b">
        <f t="shared" si="1917"/>
        <v>0</v>
      </c>
      <c r="BA1342" t="b">
        <f t="shared" si="1918"/>
        <v>0</v>
      </c>
      <c r="BB1342" t="b">
        <f t="shared" si="1919"/>
        <v>0</v>
      </c>
      <c r="BC1342" t="b">
        <f t="shared" si="1920"/>
        <v>0</v>
      </c>
      <c r="BD1342" t="b">
        <f t="shared" si="1921"/>
        <v>0</v>
      </c>
      <c r="BE1342" t="b">
        <f t="shared" si="1922"/>
        <v>0</v>
      </c>
      <c r="BF1342" t="b">
        <f t="shared" si="1923"/>
        <v>0</v>
      </c>
      <c r="BG1342" t="b">
        <f t="shared" si="1924"/>
        <v>0</v>
      </c>
      <c r="BH1342" t="b">
        <f t="shared" si="1925"/>
        <v>1</v>
      </c>
      <c r="BI1342" t="b">
        <f t="shared" si="1926"/>
        <v>0</v>
      </c>
      <c r="BJ1342" t="b">
        <f t="shared" si="1927"/>
        <v>0</v>
      </c>
      <c r="BK1342" t="b">
        <f t="shared" si="1928"/>
        <v>0</v>
      </c>
      <c r="BL1342" t="b">
        <f t="shared" si="1929"/>
        <v>1</v>
      </c>
      <c r="BM1342" t="b">
        <f t="shared" si="1930"/>
        <v>0</v>
      </c>
      <c r="BN1342" t="b">
        <f t="shared" si="1931"/>
        <v>0</v>
      </c>
      <c r="BO1342" t="b">
        <f t="shared" si="1932"/>
        <v>0</v>
      </c>
      <c r="BP1342" t="b">
        <f t="shared" si="1933"/>
        <v>0</v>
      </c>
      <c r="BQ1342" t="b">
        <f t="shared" si="1934"/>
        <v>1</v>
      </c>
      <c r="BR1342" t="b">
        <f t="shared" si="1935"/>
        <v>0</v>
      </c>
      <c r="BS1342" t="b">
        <f t="shared" si="1936"/>
        <v>0</v>
      </c>
      <c r="BT1342" t="b">
        <f t="shared" si="1937"/>
        <v>0</v>
      </c>
      <c r="BU1342" t="b">
        <f t="shared" si="1938"/>
        <v>0</v>
      </c>
      <c r="BV1342" t="b">
        <f t="shared" si="1939"/>
        <v>1</v>
      </c>
      <c r="BW1342" t="b">
        <f t="shared" si="1940"/>
        <v>0</v>
      </c>
      <c r="BX1342" t="b">
        <f t="shared" si="1941"/>
        <v>0</v>
      </c>
      <c r="BY1342" t="b">
        <f t="shared" si="1942"/>
        <v>0</v>
      </c>
      <c r="BZ1342" t="b">
        <f t="shared" si="1943"/>
        <v>0</v>
      </c>
      <c r="CA1342" t="b">
        <f t="shared" si="1944"/>
        <v>0</v>
      </c>
      <c r="CB1342" t="b">
        <f t="shared" si="1945"/>
        <v>0</v>
      </c>
      <c r="CC1342" t="b">
        <f t="shared" si="1946"/>
        <v>0</v>
      </c>
      <c r="CD1342" t="b">
        <f t="shared" si="1947"/>
        <v>0</v>
      </c>
      <c r="CE1342" t="b">
        <f t="shared" si="1948"/>
        <v>0</v>
      </c>
      <c r="CF1342" t="b">
        <f t="shared" si="1949"/>
        <v>0</v>
      </c>
      <c r="CG1342" t="b">
        <f t="shared" si="1950"/>
        <v>1</v>
      </c>
      <c r="CH1342" t="b">
        <f t="shared" si="1951"/>
        <v>0</v>
      </c>
      <c r="CI1342" t="b">
        <f t="shared" si="1952"/>
        <v>0</v>
      </c>
      <c r="CJ1342" t="b">
        <f t="shared" si="1953"/>
        <v>0</v>
      </c>
      <c r="CK1342" t="b">
        <f t="shared" si="1954"/>
        <v>1</v>
      </c>
      <c r="CL1342" t="b">
        <f t="shared" si="1955"/>
        <v>0</v>
      </c>
      <c r="CM1342" t="b">
        <f t="shared" si="1956"/>
        <v>0</v>
      </c>
      <c r="CN1342" t="b">
        <f t="shared" si="1957"/>
        <v>0</v>
      </c>
      <c r="CO1342" t="b">
        <f t="shared" si="1958"/>
        <v>0</v>
      </c>
      <c r="CP1342" t="b">
        <f t="shared" si="1959"/>
        <v>0</v>
      </c>
      <c r="CQ1342" t="b">
        <f t="shared" si="1960"/>
        <v>0</v>
      </c>
      <c r="CR1342" t="b">
        <f t="shared" si="1961"/>
        <v>0</v>
      </c>
      <c r="CS1342" t="b">
        <f t="shared" si="1962"/>
        <v>0</v>
      </c>
      <c r="CT1342" t="b">
        <f t="shared" si="1963"/>
        <v>0</v>
      </c>
      <c r="CU1342" t="b">
        <f t="shared" si="1964"/>
        <v>0</v>
      </c>
      <c r="CV1342" t="b">
        <f t="shared" si="1965"/>
        <v>0</v>
      </c>
      <c r="CW1342" t="b">
        <f t="shared" si="1966"/>
        <v>0</v>
      </c>
      <c r="CX1342" t="b">
        <f t="shared" si="1967"/>
        <v>0</v>
      </c>
      <c r="CY1342" t="b">
        <f t="shared" si="1968"/>
        <v>0</v>
      </c>
      <c r="CZ1342" t="b">
        <f t="shared" si="1969"/>
        <v>0</v>
      </c>
      <c r="DA1342" t="b">
        <f t="shared" si="1970"/>
        <v>0</v>
      </c>
      <c r="DB1342" t="b">
        <f t="shared" si="1971"/>
        <v>0</v>
      </c>
      <c r="DC1342" t="b">
        <f t="shared" si="1972"/>
        <v>0</v>
      </c>
      <c r="DD1342" t="b">
        <f t="shared" si="1973"/>
        <v>0</v>
      </c>
    </row>
    <row r="1343" spans="1:108">
      <c r="A1343" t="s">
        <v>3123</v>
      </c>
      <c r="C1343" t="s">
        <v>3124</v>
      </c>
      <c r="E1343" t="s">
        <v>6106</v>
      </c>
      <c r="F1343" t="s">
        <v>6097</v>
      </c>
      <c r="G1343" t="s">
        <v>3097</v>
      </c>
      <c r="H1343" t="s">
        <v>7444</v>
      </c>
      <c r="I1343" t="s">
        <v>7417</v>
      </c>
      <c r="J1343" t="s">
        <v>209</v>
      </c>
      <c r="K1343" t="s">
        <v>16</v>
      </c>
      <c r="L1343" t="s">
        <v>7115</v>
      </c>
      <c r="M1343" t="s">
        <v>6079</v>
      </c>
      <c r="N1343" t="s">
        <v>3125</v>
      </c>
      <c r="O1343" t="b">
        <f t="shared" si="1880"/>
        <v>0</v>
      </c>
      <c r="P1343" t="b">
        <f t="shared" si="1881"/>
        <v>1</v>
      </c>
      <c r="Q1343" t="b">
        <f t="shared" si="1882"/>
        <v>1</v>
      </c>
      <c r="R1343" t="b">
        <f t="shared" si="1883"/>
        <v>0</v>
      </c>
      <c r="S1343" t="b">
        <f t="shared" si="1884"/>
        <v>0</v>
      </c>
      <c r="T1343" t="b">
        <f t="shared" si="1885"/>
        <v>1</v>
      </c>
      <c r="U1343" t="b">
        <f t="shared" si="1886"/>
        <v>1</v>
      </c>
      <c r="V1343" t="b">
        <f t="shared" si="1887"/>
        <v>1</v>
      </c>
      <c r="W1343" t="b">
        <f t="shared" si="1888"/>
        <v>0</v>
      </c>
      <c r="X1343" t="b">
        <f t="shared" si="1889"/>
        <v>0</v>
      </c>
      <c r="Y1343" t="b">
        <f t="shared" si="1890"/>
        <v>1</v>
      </c>
      <c r="Z1343" t="b">
        <f t="shared" si="1891"/>
        <v>0</v>
      </c>
      <c r="AA1343" t="b">
        <f t="shared" si="1892"/>
        <v>1</v>
      </c>
      <c r="AB1343" t="b">
        <f t="shared" si="1893"/>
        <v>0</v>
      </c>
      <c r="AC1343" t="b">
        <f t="shared" si="1894"/>
        <v>0</v>
      </c>
      <c r="AD1343" t="b">
        <f t="shared" si="1895"/>
        <v>0</v>
      </c>
      <c r="AE1343" t="b">
        <f t="shared" si="1896"/>
        <v>0</v>
      </c>
      <c r="AF1343" t="b">
        <f t="shared" si="1897"/>
        <v>0</v>
      </c>
      <c r="AG1343" t="b">
        <f t="shared" si="1898"/>
        <v>1</v>
      </c>
      <c r="AH1343" t="b">
        <f t="shared" si="1899"/>
        <v>1</v>
      </c>
      <c r="AI1343" t="b">
        <f t="shared" si="1900"/>
        <v>0</v>
      </c>
      <c r="AJ1343" t="b">
        <f t="shared" si="1901"/>
        <v>0</v>
      </c>
      <c r="AK1343" t="b">
        <f t="shared" si="1902"/>
        <v>0</v>
      </c>
      <c r="AL1343" t="b">
        <f t="shared" si="1903"/>
        <v>0</v>
      </c>
      <c r="AM1343" t="b">
        <f t="shared" si="1904"/>
        <v>0</v>
      </c>
      <c r="AN1343" t="b">
        <f t="shared" si="1905"/>
        <v>0</v>
      </c>
      <c r="AO1343" t="b">
        <f t="shared" si="1906"/>
        <v>0</v>
      </c>
      <c r="AP1343" t="b">
        <f t="shared" si="1907"/>
        <v>0</v>
      </c>
      <c r="AQ1343" t="b">
        <f t="shared" si="1908"/>
        <v>0</v>
      </c>
      <c r="AR1343" t="b">
        <f t="shared" si="1909"/>
        <v>0</v>
      </c>
      <c r="AS1343" t="b">
        <f t="shared" si="1910"/>
        <v>0</v>
      </c>
      <c r="AT1343" t="b">
        <f t="shared" si="1911"/>
        <v>0</v>
      </c>
      <c r="AU1343" t="b">
        <f t="shared" si="1912"/>
        <v>0</v>
      </c>
      <c r="AV1343" t="b">
        <f t="shared" si="1913"/>
        <v>0</v>
      </c>
      <c r="AW1343" t="b">
        <f t="shared" si="1914"/>
        <v>0</v>
      </c>
      <c r="AX1343" t="b">
        <f t="shared" si="1915"/>
        <v>0</v>
      </c>
      <c r="AY1343" t="b">
        <f t="shared" si="1916"/>
        <v>0</v>
      </c>
      <c r="AZ1343" t="b">
        <f t="shared" si="1917"/>
        <v>0</v>
      </c>
      <c r="BA1343" t="b">
        <f t="shared" si="1918"/>
        <v>0</v>
      </c>
      <c r="BB1343" t="b">
        <f t="shared" si="1919"/>
        <v>0</v>
      </c>
      <c r="BC1343" t="b">
        <f t="shared" si="1920"/>
        <v>0</v>
      </c>
      <c r="BD1343" t="b">
        <f t="shared" si="1921"/>
        <v>0</v>
      </c>
      <c r="BE1343" t="b">
        <f t="shared" si="1922"/>
        <v>0</v>
      </c>
      <c r="BF1343" t="b">
        <f t="shared" si="1923"/>
        <v>0</v>
      </c>
      <c r="BG1343" t="b">
        <f t="shared" si="1924"/>
        <v>0</v>
      </c>
      <c r="BH1343" t="b">
        <f t="shared" si="1925"/>
        <v>0</v>
      </c>
      <c r="BI1343" t="b">
        <f t="shared" si="1926"/>
        <v>0</v>
      </c>
      <c r="BJ1343" t="b">
        <f t="shared" si="1927"/>
        <v>0</v>
      </c>
      <c r="BK1343" t="b">
        <f t="shared" si="1928"/>
        <v>0</v>
      </c>
      <c r="BL1343" t="b">
        <f t="shared" si="1929"/>
        <v>0</v>
      </c>
      <c r="BM1343" t="b">
        <f t="shared" si="1930"/>
        <v>0</v>
      </c>
      <c r="BN1343" t="b">
        <f t="shared" si="1931"/>
        <v>0</v>
      </c>
      <c r="BO1343" t="b">
        <f t="shared" si="1932"/>
        <v>1</v>
      </c>
      <c r="BP1343" t="b">
        <f t="shared" si="1933"/>
        <v>1</v>
      </c>
      <c r="BQ1343" t="b">
        <f t="shared" si="1934"/>
        <v>0</v>
      </c>
      <c r="BR1343" t="b">
        <f t="shared" si="1935"/>
        <v>0</v>
      </c>
      <c r="BS1343" t="b">
        <f t="shared" si="1936"/>
        <v>0</v>
      </c>
      <c r="BT1343" t="b">
        <f t="shared" si="1937"/>
        <v>0</v>
      </c>
      <c r="BU1343" t="b">
        <f t="shared" si="1938"/>
        <v>0</v>
      </c>
      <c r="BV1343" t="b">
        <f t="shared" si="1939"/>
        <v>0</v>
      </c>
      <c r="BW1343" t="b">
        <f t="shared" si="1940"/>
        <v>0</v>
      </c>
      <c r="BX1343" t="b">
        <f t="shared" si="1941"/>
        <v>0</v>
      </c>
      <c r="BY1343" t="b">
        <f t="shared" si="1942"/>
        <v>0</v>
      </c>
      <c r="BZ1343" t="b">
        <f t="shared" si="1943"/>
        <v>0</v>
      </c>
      <c r="CA1343" t="b">
        <f t="shared" si="1944"/>
        <v>0</v>
      </c>
      <c r="CB1343" t="b">
        <f t="shared" si="1945"/>
        <v>0</v>
      </c>
      <c r="CC1343" t="b">
        <f t="shared" si="1946"/>
        <v>0</v>
      </c>
      <c r="CD1343" t="b">
        <f t="shared" si="1947"/>
        <v>0</v>
      </c>
      <c r="CE1343" t="b">
        <f t="shared" si="1948"/>
        <v>0</v>
      </c>
      <c r="CF1343" t="b">
        <f t="shared" si="1949"/>
        <v>0</v>
      </c>
      <c r="CG1343" t="b">
        <f t="shared" si="1950"/>
        <v>0</v>
      </c>
      <c r="CH1343" t="b">
        <f t="shared" si="1951"/>
        <v>1</v>
      </c>
      <c r="CI1343" t="b">
        <f t="shared" si="1952"/>
        <v>0</v>
      </c>
      <c r="CJ1343" t="b">
        <f t="shared" si="1953"/>
        <v>0</v>
      </c>
      <c r="CK1343" t="b">
        <f t="shared" si="1954"/>
        <v>0</v>
      </c>
      <c r="CL1343" t="b">
        <f t="shared" si="1955"/>
        <v>0</v>
      </c>
      <c r="CM1343" t="b">
        <f t="shared" si="1956"/>
        <v>0</v>
      </c>
      <c r="CN1343" t="b">
        <f t="shared" si="1957"/>
        <v>0</v>
      </c>
      <c r="CO1343" t="b">
        <f t="shared" si="1958"/>
        <v>0</v>
      </c>
      <c r="CP1343" t="b">
        <f t="shared" si="1959"/>
        <v>0</v>
      </c>
      <c r="CQ1343" t="b">
        <f t="shared" si="1960"/>
        <v>0</v>
      </c>
      <c r="CR1343" t="b">
        <f t="shared" si="1961"/>
        <v>0</v>
      </c>
      <c r="CS1343" t="b">
        <f t="shared" si="1962"/>
        <v>0</v>
      </c>
      <c r="CT1343" t="b">
        <f t="shared" si="1963"/>
        <v>0</v>
      </c>
      <c r="CU1343" t="b">
        <f t="shared" si="1964"/>
        <v>0</v>
      </c>
      <c r="CV1343" t="b">
        <f t="shared" si="1965"/>
        <v>0</v>
      </c>
      <c r="CW1343" t="b">
        <f t="shared" si="1966"/>
        <v>0</v>
      </c>
      <c r="CX1343" t="b">
        <f t="shared" si="1967"/>
        <v>0</v>
      </c>
      <c r="CY1343" t="b">
        <f t="shared" si="1968"/>
        <v>0</v>
      </c>
      <c r="CZ1343" t="b">
        <f t="shared" si="1969"/>
        <v>0</v>
      </c>
      <c r="DA1343" t="b">
        <f t="shared" si="1970"/>
        <v>0</v>
      </c>
      <c r="DB1343" t="b">
        <f t="shared" si="1971"/>
        <v>0</v>
      </c>
      <c r="DC1343" t="b">
        <f t="shared" si="1972"/>
        <v>0</v>
      </c>
      <c r="DD1343" t="b">
        <f t="shared" si="1973"/>
        <v>0</v>
      </c>
    </row>
    <row r="1344" spans="1:108">
      <c r="A1344" t="s">
        <v>3183</v>
      </c>
      <c r="C1344" t="s">
        <v>3184</v>
      </c>
      <c r="E1344" t="s">
        <v>6106</v>
      </c>
      <c r="F1344" t="s">
        <v>6097</v>
      </c>
      <c r="G1344" t="s">
        <v>3097</v>
      </c>
      <c r="H1344" t="s">
        <v>7444</v>
      </c>
      <c r="I1344" t="s">
        <v>7417</v>
      </c>
      <c r="J1344" t="s">
        <v>113</v>
      </c>
      <c r="K1344" t="s">
        <v>114</v>
      </c>
      <c r="L1344" t="s">
        <v>7998</v>
      </c>
      <c r="M1344" t="s">
        <v>345</v>
      </c>
      <c r="N1344" t="s">
        <v>7997</v>
      </c>
      <c r="O1344" t="b">
        <f t="shared" si="1880"/>
        <v>1</v>
      </c>
      <c r="P1344" t="b">
        <f t="shared" si="1881"/>
        <v>1</v>
      </c>
      <c r="Q1344" t="b">
        <f t="shared" si="1882"/>
        <v>1</v>
      </c>
      <c r="R1344" t="b">
        <f t="shared" si="1883"/>
        <v>1</v>
      </c>
      <c r="S1344" t="b">
        <f t="shared" si="1884"/>
        <v>1</v>
      </c>
      <c r="T1344" t="b">
        <f t="shared" si="1885"/>
        <v>1</v>
      </c>
      <c r="U1344" t="b">
        <f t="shared" si="1886"/>
        <v>1</v>
      </c>
      <c r="V1344" t="b">
        <f t="shared" si="1887"/>
        <v>1</v>
      </c>
      <c r="W1344" t="b">
        <f t="shared" si="1888"/>
        <v>0</v>
      </c>
      <c r="X1344" t="b">
        <f t="shared" si="1889"/>
        <v>1</v>
      </c>
      <c r="Y1344" t="b">
        <f t="shared" si="1890"/>
        <v>1</v>
      </c>
      <c r="Z1344" t="b">
        <f t="shared" si="1891"/>
        <v>0</v>
      </c>
      <c r="AA1344" t="b">
        <f t="shared" si="1892"/>
        <v>1</v>
      </c>
      <c r="AB1344" t="b">
        <f t="shared" si="1893"/>
        <v>1</v>
      </c>
      <c r="AC1344" t="b">
        <f t="shared" si="1894"/>
        <v>0</v>
      </c>
      <c r="AD1344" t="b">
        <f t="shared" si="1895"/>
        <v>0</v>
      </c>
      <c r="AE1344" t="b">
        <f t="shared" si="1896"/>
        <v>0</v>
      </c>
      <c r="AF1344" t="b">
        <f t="shared" si="1897"/>
        <v>0</v>
      </c>
      <c r="AG1344" t="b">
        <f t="shared" si="1898"/>
        <v>1</v>
      </c>
      <c r="AH1344" t="b">
        <f t="shared" si="1899"/>
        <v>1</v>
      </c>
      <c r="AI1344" t="b">
        <f t="shared" si="1900"/>
        <v>0</v>
      </c>
      <c r="AJ1344" t="b">
        <f t="shared" si="1901"/>
        <v>0</v>
      </c>
      <c r="AK1344" t="b">
        <f t="shared" si="1902"/>
        <v>0</v>
      </c>
      <c r="AL1344" t="b">
        <f t="shared" si="1903"/>
        <v>0</v>
      </c>
      <c r="AM1344" t="b">
        <f t="shared" si="1904"/>
        <v>0</v>
      </c>
      <c r="AN1344" t="b">
        <f t="shared" si="1905"/>
        <v>0</v>
      </c>
      <c r="AO1344" t="b">
        <f t="shared" si="1906"/>
        <v>0</v>
      </c>
      <c r="AP1344" t="b">
        <f t="shared" si="1907"/>
        <v>0</v>
      </c>
      <c r="AQ1344" t="b">
        <f t="shared" si="1908"/>
        <v>0</v>
      </c>
      <c r="AR1344" t="b">
        <f t="shared" si="1909"/>
        <v>0</v>
      </c>
      <c r="AS1344" t="b">
        <f t="shared" si="1910"/>
        <v>0</v>
      </c>
      <c r="AT1344" t="b">
        <f t="shared" si="1911"/>
        <v>0</v>
      </c>
      <c r="AU1344" t="b">
        <f t="shared" si="1912"/>
        <v>0</v>
      </c>
      <c r="AV1344" t="b">
        <f t="shared" si="1913"/>
        <v>1</v>
      </c>
      <c r="AW1344" t="b">
        <f t="shared" si="1914"/>
        <v>0</v>
      </c>
      <c r="AX1344" t="b">
        <f t="shared" si="1915"/>
        <v>0</v>
      </c>
      <c r="AY1344" t="b">
        <f t="shared" si="1916"/>
        <v>0</v>
      </c>
      <c r="AZ1344" t="b">
        <f t="shared" si="1917"/>
        <v>0</v>
      </c>
      <c r="BA1344" t="b">
        <f t="shared" si="1918"/>
        <v>0</v>
      </c>
      <c r="BB1344" t="b">
        <f t="shared" si="1919"/>
        <v>1</v>
      </c>
      <c r="BC1344" t="b">
        <f t="shared" si="1920"/>
        <v>0</v>
      </c>
      <c r="BD1344" t="b">
        <f t="shared" si="1921"/>
        <v>0</v>
      </c>
      <c r="BE1344" t="b">
        <f t="shared" si="1922"/>
        <v>0</v>
      </c>
      <c r="BF1344" t="b">
        <f t="shared" si="1923"/>
        <v>0</v>
      </c>
      <c r="BG1344" t="b">
        <f t="shared" si="1924"/>
        <v>0</v>
      </c>
      <c r="BH1344" t="b">
        <f t="shared" si="1925"/>
        <v>0</v>
      </c>
      <c r="BI1344" t="b">
        <f t="shared" si="1926"/>
        <v>0</v>
      </c>
      <c r="BJ1344" t="b">
        <f t="shared" si="1927"/>
        <v>0</v>
      </c>
      <c r="BK1344" t="b">
        <f t="shared" si="1928"/>
        <v>0</v>
      </c>
      <c r="BL1344" t="b">
        <f t="shared" si="1929"/>
        <v>0</v>
      </c>
      <c r="BM1344" t="b">
        <f t="shared" si="1930"/>
        <v>0</v>
      </c>
      <c r="BN1344" t="b">
        <f t="shared" si="1931"/>
        <v>1</v>
      </c>
      <c r="BO1344" t="b">
        <f t="shared" si="1932"/>
        <v>1</v>
      </c>
      <c r="BP1344" t="b">
        <f t="shared" si="1933"/>
        <v>1</v>
      </c>
      <c r="BQ1344" t="b">
        <f t="shared" si="1934"/>
        <v>1</v>
      </c>
      <c r="BR1344" t="b">
        <f t="shared" si="1935"/>
        <v>0</v>
      </c>
      <c r="BS1344" t="b">
        <f t="shared" si="1936"/>
        <v>0</v>
      </c>
      <c r="BT1344" t="b">
        <f t="shared" si="1937"/>
        <v>0</v>
      </c>
      <c r="BU1344" t="b">
        <f t="shared" si="1938"/>
        <v>0</v>
      </c>
      <c r="BV1344" t="b">
        <f t="shared" si="1939"/>
        <v>0</v>
      </c>
      <c r="BW1344" t="b">
        <f t="shared" si="1940"/>
        <v>0</v>
      </c>
      <c r="BX1344" t="b">
        <f t="shared" si="1941"/>
        <v>0</v>
      </c>
      <c r="BY1344" t="b">
        <f t="shared" si="1942"/>
        <v>0</v>
      </c>
      <c r="BZ1344" t="b">
        <f t="shared" si="1943"/>
        <v>0</v>
      </c>
      <c r="CA1344" t="b">
        <f t="shared" si="1944"/>
        <v>0</v>
      </c>
      <c r="CB1344" t="b">
        <f t="shared" si="1945"/>
        <v>0</v>
      </c>
      <c r="CC1344" t="b">
        <f t="shared" si="1946"/>
        <v>0</v>
      </c>
      <c r="CD1344" t="b">
        <f t="shared" si="1947"/>
        <v>0</v>
      </c>
      <c r="CE1344" t="b">
        <f t="shared" si="1948"/>
        <v>0</v>
      </c>
      <c r="CF1344" t="b">
        <f t="shared" si="1949"/>
        <v>0</v>
      </c>
      <c r="CG1344" t="b">
        <f t="shared" si="1950"/>
        <v>0</v>
      </c>
      <c r="CH1344" t="b">
        <f t="shared" si="1951"/>
        <v>0</v>
      </c>
      <c r="CI1344" t="b">
        <f t="shared" si="1952"/>
        <v>1</v>
      </c>
      <c r="CJ1344" t="b">
        <f t="shared" si="1953"/>
        <v>1</v>
      </c>
      <c r="CK1344" t="b">
        <f t="shared" si="1954"/>
        <v>1</v>
      </c>
      <c r="CL1344" t="b">
        <f t="shared" si="1955"/>
        <v>0</v>
      </c>
      <c r="CM1344" t="b">
        <f t="shared" si="1956"/>
        <v>0</v>
      </c>
      <c r="CN1344" t="b">
        <f t="shared" si="1957"/>
        <v>0</v>
      </c>
      <c r="CO1344" t="b">
        <f t="shared" si="1958"/>
        <v>0</v>
      </c>
      <c r="CP1344" t="b">
        <f t="shared" si="1959"/>
        <v>0</v>
      </c>
      <c r="CQ1344" t="b">
        <f t="shared" si="1960"/>
        <v>0</v>
      </c>
      <c r="CR1344" t="b">
        <f t="shared" si="1961"/>
        <v>0</v>
      </c>
      <c r="CS1344" t="b">
        <f t="shared" si="1962"/>
        <v>0</v>
      </c>
      <c r="CT1344" t="b">
        <f t="shared" si="1963"/>
        <v>0</v>
      </c>
      <c r="CU1344" t="b">
        <f t="shared" si="1964"/>
        <v>0</v>
      </c>
      <c r="CV1344" t="b">
        <f t="shared" si="1965"/>
        <v>0</v>
      </c>
      <c r="CW1344" t="b">
        <f t="shared" si="1966"/>
        <v>0</v>
      </c>
      <c r="CX1344" t="b">
        <f t="shared" si="1967"/>
        <v>0</v>
      </c>
      <c r="CY1344" t="b">
        <f t="shared" si="1968"/>
        <v>1</v>
      </c>
      <c r="CZ1344" t="b">
        <f t="shared" si="1969"/>
        <v>0</v>
      </c>
      <c r="DA1344" t="b">
        <f t="shared" si="1970"/>
        <v>0</v>
      </c>
      <c r="DB1344" t="b">
        <f t="shared" si="1971"/>
        <v>0</v>
      </c>
      <c r="DC1344" t="b">
        <f t="shared" si="1972"/>
        <v>0</v>
      </c>
      <c r="DD1344" t="b">
        <f t="shared" si="1973"/>
        <v>0</v>
      </c>
    </row>
    <row r="1345" spans="1:108">
      <c r="A1345" s="4" t="s">
        <v>3185</v>
      </c>
      <c r="C1345" t="s">
        <v>3184</v>
      </c>
      <c r="D1345" s="4"/>
      <c r="E1345" t="s">
        <v>6106</v>
      </c>
      <c r="F1345" t="s">
        <v>6097</v>
      </c>
      <c r="G1345" t="s">
        <v>3097</v>
      </c>
      <c r="H1345" t="s">
        <v>7444</v>
      </c>
      <c r="I1345" t="s">
        <v>7417</v>
      </c>
      <c r="J1345" s="4" t="s">
        <v>124</v>
      </c>
      <c r="K1345" s="4" t="s">
        <v>16</v>
      </c>
      <c r="L1345" s="4" t="s">
        <v>7135</v>
      </c>
      <c r="M1345" s="4" t="s">
        <v>345</v>
      </c>
      <c r="N1345" s="4" t="s">
        <v>3186</v>
      </c>
      <c r="O1345" s="4" t="b">
        <f t="shared" si="1880"/>
        <v>1</v>
      </c>
      <c r="P1345" s="4" t="b">
        <f t="shared" si="1881"/>
        <v>1</v>
      </c>
      <c r="Q1345" s="4" t="b">
        <f t="shared" si="1882"/>
        <v>1</v>
      </c>
      <c r="R1345" s="4" t="b">
        <f t="shared" si="1883"/>
        <v>1</v>
      </c>
      <c r="S1345" s="4" t="b">
        <f t="shared" si="1884"/>
        <v>1</v>
      </c>
      <c r="T1345" s="4" t="b">
        <f t="shared" si="1885"/>
        <v>1</v>
      </c>
      <c r="U1345" s="4" t="b">
        <f t="shared" si="1886"/>
        <v>1</v>
      </c>
      <c r="V1345" s="4" t="b">
        <f t="shared" si="1887"/>
        <v>1</v>
      </c>
      <c r="W1345" s="4" t="b">
        <f t="shared" si="1888"/>
        <v>0</v>
      </c>
      <c r="X1345" s="4" t="b">
        <f t="shared" si="1889"/>
        <v>1</v>
      </c>
      <c r="Y1345" s="4" t="b">
        <f t="shared" si="1890"/>
        <v>1</v>
      </c>
      <c r="Z1345" s="4" t="b">
        <f t="shared" si="1891"/>
        <v>0</v>
      </c>
      <c r="AA1345" s="4" t="b">
        <f t="shared" si="1892"/>
        <v>1</v>
      </c>
      <c r="AB1345" s="4" t="b">
        <f t="shared" si="1893"/>
        <v>1</v>
      </c>
      <c r="AC1345" s="4" t="b">
        <f t="shared" si="1894"/>
        <v>0</v>
      </c>
      <c r="AD1345" s="4" t="b">
        <f t="shared" si="1895"/>
        <v>1</v>
      </c>
      <c r="AE1345" s="4" t="b">
        <f t="shared" si="1896"/>
        <v>0</v>
      </c>
      <c r="AF1345" s="4" t="b">
        <f t="shared" si="1897"/>
        <v>0</v>
      </c>
      <c r="AG1345" s="4" t="b">
        <f t="shared" si="1898"/>
        <v>0</v>
      </c>
      <c r="AH1345" s="4" t="b">
        <f t="shared" si="1899"/>
        <v>1</v>
      </c>
      <c r="AI1345" s="4" t="b">
        <f t="shared" si="1900"/>
        <v>0</v>
      </c>
      <c r="AJ1345" s="4" t="b">
        <f t="shared" si="1901"/>
        <v>0</v>
      </c>
      <c r="AK1345" s="4" t="b">
        <f t="shared" si="1902"/>
        <v>0</v>
      </c>
      <c r="AL1345" s="4" t="b">
        <f t="shared" si="1903"/>
        <v>1</v>
      </c>
      <c r="AM1345" s="4" t="b">
        <f t="shared" si="1904"/>
        <v>0</v>
      </c>
      <c r="AN1345" s="4" t="b">
        <f t="shared" si="1905"/>
        <v>0</v>
      </c>
      <c r="AO1345" s="4" t="b">
        <f t="shared" si="1906"/>
        <v>0</v>
      </c>
      <c r="AP1345" s="4" t="b">
        <f t="shared" si="1907"/>
        <v>0</v>
      </c>
      <c r="AQ1345" s="4" t="b">
        <f t="shared" si="1908"/>
        <v>0</v>
      </c>
      <c r="AR1345" s="4" t="b">
        <f t="shared" si="1909"/>
        <v>0</v>
      </c>
      <c r="AS1345" s="4" t="b">
        <f t="shared" si="1910"/>
        <v>0</v>
      </c>
      <c r="AT1345" s="4" t="b">
        <f t="shared" si="1911"/>
        <v>1</v>
      </c>
      <c r="AU1345" s="4" t="b">
        <f t="shared" si="1912"/>
        <v>0</v>
      </c>
      <c r="AV1345" s="4" t="b">
        <f t="shared" si="1913"/>
        <v>1</v>
      </c>
      <c r="AW1345" s="4" t="b">
        <f t="shared" si="1914"/>
        <v>0</v>
      </c>
      <c r="AX1345" s="4" t="b">
        <f t="shared" si="1915"/>
        <v>1</v>
      </c>
      <c r="AY1345" s="4" t="b">
        <f t="shared" si="1916"/>
        <v>0</v>
      </c>
      <c r="AZ1345" s="4" t="b">
        <f t="shared" si="1917"/>
        <v>0</v>
      </c>
      <c r="BA1345" s="4" t="b">
        <f t="shared" si="1918"/>
        <v>0</v>
      </c>
      <c r="BB1345" s="4" t="b">
        <f t="shared" si="1919"/>
        <v>0</v>
      </c>
      <c r="BC1345" s="4" t="b">
        <f t="shared" si="1920"/>
        <v>1</v>
      </c>
      <c r="BD1345" s="4" t="b">
        <f t="shared" si="1921"/>
        <v>0</v>
      </c>
      <c r="BE1345" s="4" t="b">
        <f t="shared" si="1922"/>
        <v>0</v>
      </c>
      <c r="BF1345" s="4" t="b">
        <f t="shared" si="1923"/>
        <v>0</v>
      </c>
      <c r="BG1345" s="4" t="b">
        <f t="shared" si="1924"/>
        <v>0</v>
      </c>
      <c r="BH1345" s="4" t="b">
        <f t="shared" si="1925"/>
        <v>0</v>
      </c>
      <c r="BI1345" s="4" t="b">
        <f t="shared" si="1926"/>
        <v>0</v>
      </c>
      <c r="BJ1345" s="4" t="b">
        <f t="shared" si="1927"/>
        <v>0</v>
      </c>
      <c r="BK1345" s="4" t="b">
        <f t="shared" si="1928"/>
        <v>0</v>
      </c>
      <c r="BL1345" s="4" t="b">
        <f t="shared" si="1929"/>
        <v>1</v>
      </c>
      <c r="BM1345" s="4" t="b">
        <f t="shared" si="1930"/>
        <v>0</v>
      </c>
      <c r="BN1345" s="4" t="b">
        <f t="shared" si="1931"/>
        <v>1</v>
      </c>
      <c r="BO1345" s="4" t="b">
        <f t="shared" si="1932"/>
        <v>0</v>
      </c>
      <c r="BP1345" s="4" t="b">
        <f t="shared" si="1933"/>
        <v>1</v>
      </c>
      <c r="BQ1345" s="4" t="b">
        <f t="shared" si="1934"/>
        <v>1</v>
      </c>
      <c r="BR1345" s="4" t="b">
        <f t="shared" si="1935"/>
        <v>0</v>
      </c>
      <c r="BS1345" s="4" t="b">
        <f t="shared" si="1936"/>
        <v>1</v>
      </c>
      <c r="BT1345" s="4" t="b">
        <f t="shared" si="1937"/>
        <v>0</v>
      </c>
      <c r="BU1345" s="4" t="b">
        <f t="shared" si="1938"/>
        <v>0</v>
      </c>
      <c r="BV1345" s="4" t="b">
        <f t="shared" si="1939"/>
        <v>1</v>
      </c>
      <c r="BW1345" s="4" t="b">
        <f t="shared" si="1940"/>
        <v>1</v>
      </c>
      <c r="BX1345" s="4" t="b">
        <f t="shared" si="1941"/>
        <v>0</v>
      </c>
      <c r="BY1345" s="4" t="b">
        <f t="shared" si="1942"/>
        <v>1</v>
      </c>
      <c r="BZ1345" s="4" t="b">
        <f t="shared" si="1943"/>
        <v>0</v>
      </c>
      <c r="CA1345" s="4" t="b">
        <f t="shared" si="1944"/>
        <v>0</v>
      </c>
      <c r="CB1345" s="4" t="b">
        <f t="shared" si="1945"/>
        <v>1</v>
      </c>
      <c r="CC1345" s="4" t="b">
        <f t="shared" si="1946"/>
        <v>0</v>
      </c>
      <c r="CD1345" s="4" t="b">
        <f t="shared" si="1947"/>
        <v>0</v>
      </c>
      <c r="CE1345" s="4" t="b">
        <f t="shared" si="1948"/>
        <v>0</v>
      </c>
      <c r="CF1345" s="4" t="b">
        <f t="shared" si="1949"/>
        <v>0</v>
      </c>
      <c r="CG1345" s="4" t="b">
        <f t="shared" si="1950"/>
        <v>0</v>
      </c>
      <c r="CH1345" s="4" t="b">
        <f t="shared" si="1951"/>
        <v>0</v>
      </c>
      <c r="CI1345" s="4" t="b">
        <f t="shared" si="1952"/>
        <v>0</v>
      </c>
      <c r="CJ1345" s="4" t="b">
        <f t="shared" si="1953"/>
        <v>1</v>
      </c>
      <c r="CK1345" s="4" t="b">
        <f t="shared" si="1954"/>
        <v>1</v>
      </c>
      <c r="CL1345" s="4" t="b">
        <f t="shared" si="1955"/>
        <v>0</v>
      </c>
      <c r="CM1345" s="4" t="b">
        <f t="shared" si="1956"/>
        <v>1</v>
      </c>
      <c r="CN1345" s="4" t="b">
        <f t="shared" si="1957"/>
        <v>0</v>
      </c>
      <c r="CO1345" s="4" t="b">
        <f t="shared" si="1958"/>
        <v>0</v>
      </c>
      <c r="CP1345" s="4" t="b">
        <f t="shared" si="1959"/>
        <v>0</v>
      </c>
      <c r="CQ1345" s="4" t="b">
        <f t="shared" si="1960"/>
        <v>0</v>
      </c>
      <c r="CR1345" s="4" t="b">
        <f t="shared" si="1961"/>
        <v>0</v>
      </c>
      <c r="CS1345" s="4" t="b">
        <f t="shared" si="1962"/>
        <v>0</v>
      </c>
      <c r="CT1345" s="4" t="b">
        <f t="shared" si="1963"/>
        <v>0</v>
      </c>
      <c r="CU1345" s="4" t="b">
        <f t="shared" si="1964"/>
        <v>0</v>
      </c>
      <c r="CV1345" s="4" t="b">
        <f t="shared" si="1965"/>
        <v>0</v>
      </c>
      <c r="CW1345" s="4" t="b">
        <f t="shared" si="1966"/>
        <v>0</v>
      </c>
      <c r="CX1345" s="4" t="b">
        <f t="shared" si="1967"/>
        <v>0</v>
      </c>
      <c r="CY1345" s="4" t="b">
        <f t="shared" si="1968"/>
        <v>1</v>
      </c>
      <c r="CZ1345" s="4" t="b">
        <f t="shared" si="1969"/>
        <v>0</v>
      </c>
      <c r="DA1345" s="4" t="b">
        <f t="shared" si="1970"/>
        <v>0</v>
      </c>
      <c r="DB1345" s="4" t="b">
        <f t="shared" si="1971"/>
        <v>0</v>
      </c>
      <c r="DC1345" s="4" t="b">
        <f t="shared" si="1972"/>
        <v>1</v>
      </c>
      <c r="DD1345" s="4" t="b">
        <f t="shared" si="1973"/>
        <v>1</v>
      </c>
    </row>
    <row r="1346" spans="1:108">
      <c r="A1346" t="s">
        <v>3229</v>
      </c>
      <c r="C1346" t="s">
        <v>3230</v>
      </c>
      <c r="E1346" t="s">
        <v>6106</v>
      </c>
      <c r="F1346" t="s">
        <v>6097</v>
      </c>
      <c r="G1346" t="s">
        <v>3097</v>
      </c>
      <c r="H1346" t="s">
        <v>7444</v>
      </c>
      <c r="I1346" t="s">
        <v>7417</v>
      </c>
      <c r="J1346" t="s">
        <v>124</v>
      </c>
      <c r="K1346" t="s">
        <v>16</v>
      </c>
      <c r="L1346" t="s">
        <v>6149</v>
      </c>
      <c r="M1346" t="s">
        <v>6079</v>
      </c>
      <c r="N1346" t="s">
        <v>63</v>
      </c>
      <c r="O1346" t="b">
        <f t="shared" si="1880"/>
        <v>0</v>
      </c>
      <c r="P1346" t="b">
        <f t="shared" si="1881"/>
        <v>1</v>
      </c>
      <c r="Q1346" t="b">
        <f t="shared" si="1882"/>
        <v>0</v>
      </c>
      <c r="R1346" t="b">
        <f t="shared" si="1883"/>
        <v>0</v>
      </c>
      <c r="S1346" t="b">
        <f t="shared" si="1884"/>
        <v>0</v>
      </c>
      <c r="T1346" t="b">
        <f t="shared" si="1885"/>
        <v>1</v>
      </c>
      <c r="U1346" t="b">
        <f t="shared" si="1886"/>
        <v>0</v>
      </c>
      <c r="V1346" t="b">
        <f t="shared" si="1887"/>
        <v>0</v>
      </c>
      <c r="W1346" t="b">
        <f t="shared" si="1888"/>
        <v>0</v>
      </c>
      <c r="X1346" t="b">
        <f t="shared" si="1889"/>
        <v>0</v>
      </c>
      <c r="Y1346" t="b">
        <f t="shared" si="1890"/>
        <v>0</v>
      </c>
      <c r="Z1346" t="b">
        <f t="shared" si="1891"/>
        <v>0</v>
      </c>
      <c r="AA1346" t="b">
        <f t="shared" si="1892"/>
        <v>0</v>
      </c>
      <c r="AB1346" t="b">
        <f t="shared" si="1893"/>
        <v>0</v>
      </c>
      <c r="AC1346" t="b">
        <f t="shared" si="1894"/>
        <v>0</v>
      </c>
      <c r="AD1346" t="b">
        <f t="shared" si="1895"/>
        <v>0</v>
      </c>
      <c r="AE1346" t="b">
        <f t="shared" si="1896"/>
        <v>0</v>
      </c>
      <c r="AF1346" t="b">
        <f t="shared" si="1897"/>
        <v>0</v>
      </c>
      <c r="AG1346" t="b">
        <f t="shared" si="1898"/>
        <v>0</v>
      </c>
      <c r="AH1346" t="b">
        <f t="shared" si="1899"/>
        <v>0</v>
      </c>
      <c r="AI1346" t="b">
        <f t="shared" si="1900"/>
        <v>0</v>
      </c>
      <c r="AJ1346" t="b">
        <f t="shared" si="1901"/>
        <v>0</v>
      </c>
      <c r="AK1346" t="b">
        <f t="shared" si="1902"/>
        <v>0</v>
      </c>
      <c r="AL1346" t="b">
        <f t="shared" si="1903"/>
        <v>0</v>
      </c>
      <c r="AM1346" t="b">
        <f t="shared" si="1904"/>
        <v>0</v>
      </c>
      <c r="AN1346" t="b">
        <f t="shared" si="1905"/>
        <v>0</v>
      </c>
      <c r="AO1346" t="b">
        <f t="shared" si="1906"/>
        <v>0</v>
      </c>
      <c r="AP1346" t="b">
        <f t="shared" si="1907"/>
        <v>0</v>
      </c>
      <c r="AQ1346" t="b">
        <f t="shared" si="1908"/>
        <v>0</v>
      </c>
      <c r="AR1346" t="b">
        <f t="shared" si="1909"/>
        <v>0</v>
      </c>
      <c r="AS1346" t="b">
        <f t="shared" si="1910"/>
        <v>0</v>
      </c>
      <c r="AT1346" t="b">
        <f t="shared" si="1911"/>
        <v>0</v>
      </c>
      <c r="AU1346" t="b">
        <f t="shared" si="1912"/>
        <v>0</v>
      </c>
      <c r="AV1346" t="b">
        <f t="shared" si="1913"/>
        <v>0</v>
      </c>
      <c r="AW1346" t="b">
        <f t="shared" si="1914"/>
        <v>0</v>
      </c>
      <c r="AX1346" t="b">
        <f t="shared" si="1915"/>
        <v>0</v>
      </c>
      <c r="AY1346" t="b">
        <f t="shared" si="1916"/>
        <v>0</v>
      </c>
      <c r="AZ1346" t="b">
        <f t="shared" si="1917"/>
        <v>0</v>
      </c>
      <c r="BA1346" t="b">
        <f t="shared" si="1918"/>
        <v>0</v>
      </c>
      <c r="BB1346" t="b">
        <f t="shared" si="1919"/>
        <v>0</v>
      </c>
      <c r="BC1346" t="b">
        <f t="shared" si="1920"/>
        <v>0</v>
      </c>
      <c r="BD1346" t="b">
        <f t="shared" si="1921"/>
        <v>0</v>
      </c>
      <c r="BE1346" t="b">
        <f t="shared" si="1922"/>
        <v>0</v>
      </c>
      <c r="BF1346" t="b">
        <f t="shared" si="1923"/>
        <v>0</v>
      </c>
      <c r="BG1346" t="b">
        <f t="shared" si="1924"/>
        <v>0</v>
      </c>
      <c r="BH1346" t="b">
        <f t="shared" si="1925"/>
        <v>0</v>
      </c>
      <c r="BI1346" t="b">
        <f t="shared" si="1926"/>
        <v>0</v>
      </c>
      <c r="BJ1346" t="b">
        <f t="shared" si="1927"/>
        <v>0</v>
      </c>
      <c r="BK1346" t="b">
        <f t="shared" si="1928"/>
        <v>0</v>
      </c>
      <c r="BL1346" t="b">
        <f t="shared" si="1929"/>
        <v>0</v>
      </c>
      <c r="BM1346" t="b">
        <f t="shared" si="1930"/>
        <v>0</v>
      </c>
      <c r="BN1346" t="b">
        <f t="shared" si="1931"/>
        <v>0</v>
      </c>
      <c r="BO1346" t="b">
        <f t="shared" si="1932"/>
        <v>0</v>
      </c>
      <c r="BP1346" t="b">
        <f t="shared" si="1933"/>
        <v>1</v>
      </c>
      <c r="BQ1346" t="b">
        <f t="shared" si="1934"/>
        <v>0</v>
      </c>
      <c r="BR1346" t="b">
        <f t="shared" si="1935"/>
        <v>0</v>
      </c>
      <c r="BS1346" t="b">
        <f t="shared" si="1936"/>
        <v>0</v>
      </c>
      <c r="BT1346" t="b">
        <f t="shared" si="1937"/>
        <v>0</v>
      </c>
      <c r="BU1346" t="b">
        <f t="shared" si="1938"/>
        <v>0</v>
      </c>
      <c r="BV1346" t="b">
        <f t="shared" si="1939"/>
        <v>0</v>
      </c>
      <c r="BW1346" t="b">
        <f t="shared" si="1940"/>
        <v>0</v>
      </c>
      <c r="BX1346" t="b">
        <f t="shared" si="1941"/>
        <v>0</v>
      </c>
      <c r="BY1346" t="b">
        <f t="shared" si="1942"/>
        <v>0</v>
      </c>
      <c r="BZ1346" t="b">
        <f t="shared" si="1943"/>
        <v>0</v>
      </c>
      <c r="CA1346" t="b">
        <f t="shared" si="1944"/>
        <v>0</v>
      </c>
      <c r="CB1346" t="b">
        <f t="shared" si="1945"/>
        <v>0</v>
      </c>
      <c r="CC1346" t="b">
        <f t="shared" si="1946"/>
        <v>0</v>
      </c>
      <c r="CD1346" t="b">
        <f t="shared" si="1947"/>
        <v>0</v>
      </c>
      <c r="CE1346" t="b">
        <f t="shared" si="1948"/>
        <v>0</v>
      </c>
      <c r="CF1346" t="b">
        <f t="shared" si="1949"/>
        <v>0</v>
      </c>
      <c r="CG1346" t="b">
        <f t="shared" si="1950"/>
        <v>0</v>
      </c>
      <c r="CH1346" t="b">
        <f t="shared" si="1951"/>
        <v>0</v>
      </c>
      <c r="CI1346" t="b">
        <f t="shared" si="1952"/>
        <v>0</v>
      </c>
      <c r="CJ1346" t="b">
        <f t="shared" si="1953"/>
        <v>0</v>
      </c>
      <c r="CK1346" t="b">
        <f t="shared" si="1954"/>
        <v>0</v>
      </c>
      <c r="CL1346" t="b">
        <f t="shared" si="1955"/>
        <v>0</v>
      </c>
      <c r="CM1346" t="b">
        <f t="shared" si="1956"/>
        <v>0</v>
      </c>
      <c r="CN1346" t="b">
        <f t="shared" si="1957"/>
        <v>0</v>
      </c>
      <c r="CO1346" t="b">
        <f t="shared" si="1958"/>
        <v>0</v>
      </c>
      <c r="CP1346" t="b">
        <f t="shared" si="1959"/>
        <v>0</v>
      </c>
      <c r="CQ1346" t="b">
        <f t="shared" si="1960"/>
        <v>0</v>
      </c>
      <c r="CR1346" t="b">
        <f t="shared" si="1961"/>
        <v>0</v>
      </c>
      <c r="CS1346" t="b">
        <f t="shared" si="1962"/>
        <v>0</v>
      </c>
      <c r="CT1346" t="b">
        <f t="shared" si="1963"/>
        <v>0</v>
      </c>
      <c r="CU1346" t="b">
        <f t="shared" si="1964"/>
        <v>0</v>
      </c>
      <c r="CV1346" t="b">
        <f t="shared" si="1965"/>
        <v>0</v>
      </c>
      <c r="CW1346" t="b">
        <f t="shared" si="1966"/>
        <v>0</v>
      </c>
      <c r="CX1346" t="b">
        <f t="shared" si="1967"/>
        <v>0</v>
      </c>
      <c r="CY1346" t="b">
        <f t="shared" si="1968"/>
        <v>0</v>
      </c>
      <c r="CZ1346" t="b">
        <f t="shared" si="1969"/>
        <v>0</v>
      </c>
      <c r="DA1346" t="b">
        <f t="shared" si="1970"/>
        <v>0</v>
      </c>
      <c r="DB1346" t="b">
        <f t="shared" si="1971"/>
        <v>0</v>
      </c>
      <c r="DC1346" t="b">
        <f t="shared" si="1972"/>
        <v>0</v>
      </c>
      <c r="DD1346" t="b">
        <f t="shared" si="1973"/>
        <v>0</v>
      </c>
    </row>
    <row r="1347" spans="1:108">
      <c r="A1347" t="s">
        <v>3260</v>
      </c>
      <c r="C1347" t="s">
        <v>3261</v>
      </c>
      <c r="E1347" t="s">
        <v>6106</v>
      </c>
      <c r="F1347" t="s">
        <v>6097</v>
      </c>
      <c r="G1347" t="s">
        <v>3097</v>
      </c>
      <c r="H1347" t="s">
        <v>7444</v>
      </c>
      <c r="I1347" t="s">
        <v>7417</v>
      </c>
      <c r="J1347" t="s">
        <v>135</v>
      </c>
      <c r="K1347" t="s">
        <v>136</v>
      </c>
      <c r="L1347" t="s">
        <v>7147</v>
      </c>
      <c r="M1347" t="s">
        <v>6079</v>
      </c>
      <c r="N1347" t="s">
        <v>29</v>
      </c>
      <c r="O1347" t="b">
        <f t="shared" ref="O1347:O1410" si="1974">OR(ISNUMBER(FIND("Adana",N1347)),ISNUMBER(FIND("Hatay",N1347)),ISNUMBER(FIND("Kahramanmaraş",N1347)),ISNUMBER(FIND("Mersin",N1347)),ISNUMBER(FIND("Osmaniye",N1347)),ISNUMBER(FIND("Adıyaman",N1347)),ISNUMBER(FIND("Diyarbakır",N1347)),ISNUMBER(FIND("Gaziantep",N1347)),ISNUMBER(FIND("Mardin",N1347)),ISNUMBER(FIND("Şanlıurfa",N1347)),ISNUMBER(FIND("Siirt",N1347)),ISNUMBER(FIND("Karaman",N1347)),ISNUMBER(FIND("Niğde",N1347)),ISNUMBER(FIND("Elazığ",N1347)),ISNUMBER(FIND("Malatya",N1347)),ISNUMBER(FIND("Tunceli",N1347)))</f>
        <v>0</v>
      </c>
      <c r="P1347" t="b">
        <f t="shared" ref="P1347:P1410" si="1975">OR(ISNUMBER(FIND("Antalya",N1347)),ISNUMBER(FIND("Balıkesir",N1347)),ISNUMBER(FIND("Bursa",N1347)),ISNUMBER(FIND("Çanakkale",N1347)),ISNUMBER(FIND("İstanbul",N1347)),ISNUMBER(FIND("Kırklareli",N1347)),ISNUMBER(FIND("Tekirdağ",N1347)),ISNUMBER(FIND("Aydın",N1347)),ISNUMBER(FIND("İzmir",N1347)),ISNUMBER(FIND("Manisa",N1347)),ISNUMBER(FIND("Muğla",N1347)),ISNUMBER(FIND("Uşak",N1347)),ISNUMBER(FIND("Amasya",N1347)))</f>
        <v>0</v>
      </c>
      <c r="Q1347" t="b">
        <f t="shared" ref="Q1347:Q1410" si="1976">OR(ISNUMBER(FIND("Ankara",N1347)),ISNUMBER(FIND("Eskişehir",N1347)),ISNUMBER(FIND("Kayseri",N1347)),ISNUMBER(FIND("Kırşehir",N1347)),ISNUMBER(FIND("Konya",N1347)),ISNUMBER(FIND("Nevşehir",N1347)),ISNUMBER(FIND("Sivas",N1347)),ISNUMBER(FIND("Burdur",N1347)),ISNUMBER(FIND("Isparta",N1347)),ISNUMBER(FIND("Çorum",N1347)),ISNUMBER(FIND("Tokat",N1347)),ISNUMBER(FIND("Iğdır",N1347)),ISNUMBER(FIND("Van",N1347)))</f>
        <v>1</v>
      </c>
      <c r="R1347" t="b">
        <f t="shared" ref="R1347:R1410" si="1977">OR(ISNUMBER(FIND("Ağrı",N1347)),ISNUMBER(FIND("Erzincan",N1347)),ISNUMBER(FIND("Erzurum",N1347)),ISNUMBER(FIND("Kars",N1347)),ISNUMBER(FIND("Artvin",N1347)),ISNUMBER(FIND("Bolu",N1347)),ISNUMBER(FIND("Çankırı",N1347)),ISNUMBER(FIND("Düzce",N1347)),ISNUMBER(FIND("Karabük",N1347)),ISNUMBER(FIND("Kastamonu",N1347)),ISNUMBER(FIND("Ordu",N1347)),ISNUMBER(FIND("Samsun",N1347)),ISNUMBER(FIND("Sinop",N1347)),ISNUMBER(FIND("Zonguldak",N1347)),ISNUMBER(FIND("Bilecik",N1347)),ISNUMBER(FIND("Edirne",N1347)),ISNUMBER(FIND("Kocaeli",N1347)),ISNUMBER(FIND("Sakarya",N1347)),ISNUMBER(FIND("Afyonkarahisar",N1347)),ISNUMBER(FIND("Kütahya",N1347)))</f>
        <v>0</v>
      </c>
      <c r="S1347" t="b">
        <f t="shared" ref="S1347:S1410" si="1978">OR(ISNUMBER(FIND("Adana",N1347)),ISNUMBER(FIND("Antalya",N1347)),ISNUMBER(FIND("Burdur",N1347)),ISNUMBER(FIND("Hatay",N1347)),ISNUMBER(FIND("Isparta",N1347)),ISNUMBER(FIND("Kahramanmaraş",N1347)),ISNUMBER(FIND("Mersin",N1347)),ISNUMBER(FIND("Osmaniye",N1347)))</f>
        <v>0</v>
      </c>
      <c r="T1347" t="b">
        <f t="shared" ref="T1347:T1410" si="1979">OR(ISNUMBER(FIND("Afyonkarahisar",N1347)),ISNUMBER(FIND("Aydın",N1347)),ISNUMBER(FIND("Denizli",N1347)),ISNUMBER(FIND("İzmir",N1347)),ISNUMBER(FIND("Kütahya",N1347)),ISNUMBER(FIND("Manisa",N1347)),ISNUMBER(FIND("Muğla",N1347)),ISNUMBER(FIND("Uşak",N1347)))</f>
        <v>0</v>
      </c>
      <c r="U1347" t="b">
        <f t="shared" ref="U1347:U1410" si="1980">OR(ISNUMBER(FIND("Aksaray",N1347)),ISNUMBER(FIND("Ankara",N1347)),ISNUMBER(FIND("Çankırı",N1347)),ISNUMBER(FIND("Eskişehir",N1347)),ISNUMBER(FIND("Karaman",N1347)),ISNUMBER(FIND("Kayseri",N1347)),ISNUMBER(FIND("Kırıkkale",N1347)),ISNUMBER(FIND("Kırşehir",N1347)),ISNUMBER(FIND("Konya",N1347)),ISNUMBER(FIND("Nevşehir",N1347)),ISNUMBER(FIND("Niğde",N1347)),ISNUMBER(FIND("Sivas",N1347)),ISNUMBER(FIND("Yozgat",N1347)))</f>
        <v>1</v>
      </c>
      <c r="V1347" t="b">
        <f t="shared" ref="V1347:V1410" si="1981">OR(ISNUMBER(FIND("Balıkesir",N1347)),ISNUMBER(FIND("Bilecik",N1347)),ISNUMBER(FIND("Bursa",N1347)),ISNUMBER(FIND("Çanakkale",N1347)),ISNUMBER(FIND("Edirne",N1347)),ISNUMBER(FIND("İstanbul",N1347)),ISNUMBER(FIND("Kırklareli",N1347)),ISNUMBER(FIND("Kocaeli",N1347)),ISNUMBER(FIND("Sakarya",N1347)),ISNUMBER(FIND("Tekirdağ",N1347)),ISNUMBER(FIND("Yalova",N1347)))</f>
        <v>0</v>
      </c>
      <c r="W1347" t="b">
        <f t="shared" ref="W1347:W1410" si="1982">OR(ISNUMBER(FIND("Adıyaman",N1347)),ISNUMBER(FIND("Batman",N1347)),ISNUMBER(FIND("Diyarbakır",N1347)),ISNUMBER(FIND("Gaziantep",N1347)),ISNUMBER(FIND("Kilis",N1347)),ISNUMBER(FIND("Mardin",N1347)),ISNUMBER(FIND("Siirt",N1347)),ISNUMBER(FIND("Şanlıurfa",N1347)),ISNUMBER(FIND("Şırnak",N1347)))</f>
        <v>0</v>
      </c>
      <c r="X1347" t="b">
        <f t="shared" ref="X1347:X1410" si="1983">OR(ISNUMBER(FIND("Ağrı",N1347)),ISNUMBER(FIND("Ardahan",N1347)),ISNUMBER(FIND("Bingöl",N1347)),ISNUMBER(FIND("Bitlis",N1347)),ISNUMBER(FIND("Elazığ",N1347)),ISNUMBER(FIND("Erzincan",N1347)),ISNUMBER(FIND("Erzurum",N1347)),ISNUMBER(FIND("Hakkâri",N1347)),ISNUMBER(FIND("Iğdır",N1347)),ISNUMBER(FIND("Kars",N1347)),ISNUMBER(FIND("Malatya",N1347)),ISNUMBER(FIND("Muş",N1347)),ISNUMBER(FIND("Tunceli",N1347)),ISNUMBER(FIND("Van",N1347)))</f>
        <v>0</v>
      </c>
      <c r="Y1347" t="b">
        <f t="shared" ref="Y1347:Y1410" si="1984">OR(ISNUMBER(FIND("Amasya",N1347)),ISNUMBER(FIND("Artvin",N1347)),ISNUMBER(FIND("Bartın",N1347)),ISNUMBER(FIND("Bayburt",N1347)),ISNUMBER(FIND("Bolu",N1347)),ISNUMBER(FIND("Çorum",N1347)),ISNUMBER(FIND("Düzce",N1347)),ISNUMBER(FIND("Giresun",N1347)),ISNUMBER(FIND("Gümüşhane",N1347)),ISNUMBER(FIND("Karabük",N1347)),ISNUMBER(FIND("Kastamonu",N1347)),ISNUMBER(FIND("Ordu",N1347)),ISNUMBER(FIND("Rize",N1347)),ISNUMBER(FIND("Samsun",N1347)),ISNUMBER(FIND("Sinop",N1347)),ISNUMBER(FIND("Tokat",N1347)),ISNUMBER(FIND("Trabzon",N1347)),ISNUMBER(FIND("Zonguldak",N1347)))</f>
        <v>0</v>
      </c>
      <c r="Z1347" t="b">
        <f t="shared" ref="Z1347:Z1410" si="1985">OR(ISNUMBER(FIND("Artvin",N1347)),ISNUMBER(FIND("Bayburt",N1347)),ISNUMBER(FIND("Giresun",N1347)),ISNUMBER(FIND("Gümüşhane",N1347)),ISNUMBER(FIND("Ordu",N1347)),ISNUMBER(FIND("Rize",N1347)),ISNUMBER(FIND("Trabzon",N1347)))</f>
        <v>0</v>
      </c>
      <c r="AA1347" t="b">
        <f t="shared" ref="AA1347:AA1410" si="1986">OR(ISNUMBER(FIND("Çanakkale",N1347)),ISNUMBER(FIND("Edirne",N1347)),ISNUMBER(FIND("İstanbul",N1347)),ISNUMBER(FIND("Kırklareli",N1347)),ISNUMBER(FIND("Tekirdağ",N1347)))</f>
        <v>0</v>
      </c>
      <c r="AB1347" t="b">
        <f t="shared" ref="AB1347:AB1410" si="1987">ISNUMBER(FIND("Adana",N1347))</f>
        <v>0</v>
      </c>
      <c r="AC1347" t="b">
        <f t="shared" ref="AC1347:AC1410" si="1988">ISNUMBER(FIND("Adıyaman",N1347))</f>
        <v>0</v>
      </c>
      <c r="AD1347" t="b">
        <f t="shared" ref="AD1347:AD1410" si="1989">ISNUMBER(FIND("Afyonkarahisar",N1347))</f>
        <v>0</v>
      </c>
      <c r="AE1347" t="b">
        <f t="shared" ref="AE1347:AE1410" si="1990">ISNUMBER(FIND("Ağrı",N1347))</f>
        <v>0</v>
      </c>
      <c r="AF1347" t="b">
        <f t="shared" ref="AF1347:AF1410" si="1991">ISNUMBER(FIND("Aksaray",N1347))</f>
        <v>0</v>
      </c>
      <c r="AG1347" t="b">
        <f t="shared" ref="AG1347:AG1410" si="1992">ISNUMBER(FIND("Amasya",N1347))</f>
        <v>0</v>
      </c>
      <c r="AH1347" t="b">
        <f t="shared" ref="AH1347:AH1410" si="1993">ISNUMBER(FIND("Ankara",N1347))</f>
        <v>1</v>
      </c>
      <c r="AI1347" t="b">
        <f t="shared" ref="AI1347:AI1410" si="1994">ISNUMBER(FIND("Antalya",N1347))</f>
        <v>0</v>
      </c>
      <c r="AJ1347" t="b">
        <f t="shared" ref="AJ1347:AJ1410" si="1995">ISNUMBER(FIND("Ardahan",N1347))</f>
        <v>0</v>
      </c>
      <c r="AK1347" t="b">
        <f t="shared" ref="AK1347:AK1410" si="1996">ISNUMBER(FIND("Artvin",N1347))</f>
        <v>0</v>
      </c>
      <c r="AL1347" t="b">
        <f t="shared" ref="AL1347:AL1410" si="1997">ISNUMBER(FIND("Aydın",N1347))</f>
        <v>0</v>
      </c>
      <c r="AM1347" t="b">
        <f t="shared" ref="AM1347:AM1410" si="1998">ISNUMBER(FIND("Balıkesir",N1347))</f>
        <v>0</v>
      </c>
      <c r="AN1347" t="b">
        <f t="shared" ref="AN1347:AN1410" si="1999">ISNUMBER(FIND("Bartın",N1347))</f>
        <v>0</v>
      </c>
      <c r="AO1347" t="b">
        <f t="shared" ref="AO1347:AO1410" si="2000">ISNUMBER(FIND("Batman",N1347))</f>
        <v>0</v>
      </c>
      <c r="AP1347" t="b">
        <f t="shared" ref="AP1347:AP1410" si="2001">ISNUMBER(FIND("Bayburt",N1347))</f>
        <v>0</v>
      </c>
      <c r="AQ1347" t="b">
        <f t="shared" ref="AQ1347:AQ1410" si="2002">ISNUMBER(FIND("Bilecik",N1347))</f>
        <v>0</v>
      </c>
      <c r="AR1347" t="b">
        <f t="shared" ref="AR1347:AR1410" si="2003">ISNUMBER(FIND("Bingöl",N1347))</f>
        <v>0</v>
      </c>
      <c r="AS1347" t="b">
        <f t="shared" ref="AS1347:AS1410" si="2004">ISNUMBER(FIND("Bitlis",N1347))</f>
        <v>0</v>
      </c>
      <c r="AT1347" t="b">
        <f t="shared" ref="AT1347:AT1410" si="2005">ISNUMBER(FIND("Bolu",N1347))</f>
        <v>0</v>
      </c>
      <c r="AU1347" t="b">
        <f t="shared" ref="AU1347:AU1410" si="2006">ISNUMBER(FIND("Burdur",N1347))</f>
        <v>0</v>
      </c>
      <c r="AV1347" t="b">
        <f t="shared" ref="AV1347:AV1410" si="2007">ISNUMBER(FIND("Bursa",N1347))</f>
        <v>0</v>
      </c>
      <c r="AW1347" t="b">
        <f t="shared" ref="AW1347:AW1410" si="2008">ISNUMBER(FIND("Çanakkale",N1347))</f>
        <v>0</v>
      </c>
      <c r="AX1347" t="b">
        <f t="shared" ref="AX1347:AX1410" si="2009">ISNUMBER(FIND("Çankırı",N1347))</f>
        <v>0</v>
      </c>
      <c r="AY1347" t="b">
        <f t="shared" ref="AY1347:AY1410" si="2010">ISNUMBER(FIND("Çorum",N1347))</f>
        <v>0</v>
      </c>
      <c r="AZ1347" t="b">
        <f t="shared" ref="AZ1347:AZ1410" si="2011">ISNUMBER(FIND("Denizli",N1347))</f>
        <v>0</v>
      </c>
      <c r="BA1347" t="b">
        <f t="shared" ref="BA1347:BA1410" si="2012">ISNUMBER(FIND("Diyarbakır",N1347))</f>
        <v>0</v>
      </c>
      <c r="BB1347" t="b">
        <f t="shared" ref="BB1347:BB1410" si="2013">ISNUMBER(FIND("Düzce",N1347))</f>
        <v>0</v>
      </c>
      <c r="BC1347" t="b">
        <f t="shared" ref="BC1347:BC1410" si="2014">ISNUMBER(FIND("Edirne",N1347))</f>
        <v>0</v>
      </c>
      <c r="BD1347" t="b">
        <f t="shared" ref="BD1347:BD1410" si="2015">ISNUMBER(FIND("Elazığ",N1347))</f>
        <v>0</v>
      </c>
      <c r="BE1347" t="b">
        <f t="shared" ref="BE1347:BE1410" si="2016">ISNUMBER(FIND("Erzincan",N1347))</f>
        <v>0</v>
      </c>
      <c r="BF1347" t="b">
        <f t="shared" ref="BF1347:BF1410" si="2017">ISNUMBER(FIND("Erzurum",N1347))</f>
        <v>0</v>
      </c>
      <c r="BG1347" t="b">
        <f t="shared" ref="BG1347:BG1410" si="2018">ISNUMBER(FIND("Eskişehir",N1347))</f>
        <v>0</v>
      </c>
      <c r="BH1347" t="b">
        <f t="shared" ref="BH1347:BH1410" si="2019">ISNUMBER(FIND("Gaziantep",N1347))</f>
        <v>0</v>
      </c>
      <c r="BI1347" t="b">
        <f t="shared" ref="BI1347:BI1410" si="2020">ISNUMBER(FIND("Giresun",N1347))</f>
        <v>0</v>
      </c>
      <c r="BJ1347" t="b">
        <f t="shared" ref="BJ1347:BJ1410" si="2021">ISNUMBER(FIND("Gümüşhane",N1347))</f>
        <v>0</v>
      </c>
      <c r="BK1347" t="b">
        <f t="shared" ref="BK1347:BK1410" si="2022">ISNUMBER(FIND("Hakkâri",N1347))</f>
        <v>0</v>
      </c>
      <c r="BL1347" t="b">
        <f t="shared" ref="BL1347:BL1410" si="2023">ISNUMBER(FIND("Hatay",N1347))</f>
        <v>0</v>
      </c>
      <c r="BM1347" t="b">
        <f t="shared" ref="BM1347:BM1410" si="2024">ISNUMBER(FIND("Iğdır",N1347))</f>
        <v>0</v>
      </c>
      <c r="BN1347" t="b">
        <f t="shared" ref="BN1347:BN1410" si="2025">ISNUMBER(FIND("Isparta",N1347))</f>
        <v>0</v>
      </c>
      <c r="BO1347" t="b">
        <f t="shared" ref="BO1347:BO1410" si="2026">ISNUMBER(FIND("İstanbul",N1347))</f>
        <v>0</v>
      </c>
      <c r="BP1347" t="b">
        <f t="shared" ref="BP1347:BP1410" si="2027">ISNUMBER(FIND("İzmir",N1347))</f>
        <v>0</v>
      </c>
      <c r="BQ1347" t="b">
        <f t="shared" ref="BQ1347:BQ1410" si="2028">ISNUMBER(FIND("Kahramanmaraş",N1347))</f>
        <v>0</v>
      </c>
      <c r="BR1347" t="b">
        <f t="shared" ref="BR1347:BR1410" si="2029">ISNUMBER(FIND("Karabük",N1347))</f>
        <v>0</v>
      </c>
      <c r="BS1347" t="b">
        <f t="shared" ref="BS1347:BS1410" si="2030">ISNUMBER(FIND("Karaman",N1347))</f>
        <v>0</v>
      </c>
      <c r="BT1347" t="b">
        <f t="shared" ref="BT1347:BT1410" si="2031">ISNUMBER(FIND("Kars",N1347))</f>
        <v>0</v>
      </c>
      <c r="BU1347" t="b">
        <f t="shared" ref="BU1347:BU1410" si="2032">ISNUMBER(FIND("Kastamonu",N1347))</f>
        <v>0</v>
      </c>
      <c r="BV1347" t="b">
        <f t="shared" ref="BV1347:BV1410" si="2033">ISNUMBER(FIND("Kayseri",N1347))</f>
        <v>0</v>
      </c>
      <c r="BW1347" t="b">
        <f t="shared" ref="BW1347:BW1410" si="2034">ISNUMBER(FIND("Kırıkkale",N1347))</f>
        <v>0</v>
      </c>
      <c r="BX1347" t="b">
        <f t="shared" ref="BX1347:BX1410" si="2035">ISNUMBER(FIND("Kırklareli",N1347))</f>
        <v>0</v>
      </c>
      <c r="BY1347" t="b">
        <f t="shared" ref="BY1347:BY1410" si="2036">ISNUMBER(FIND("Kırşehir",N1347))</f>
        <v>0</v>
      </c>
      <c r="BZ1347" t="b">
        <f t="shared" ref="BZ1347:BZ1410" si="2037">ISNUMBER(FIND("Kilis",N1347))</f>
        <v>0</v>
      </c>
      <c r="CA1347" t="b">
        <f t="shared" ref="CA1347:CA1410" si="2038">ISNUMBER(FIND("Kocaeli",N1347))</f>
        <v>0</v>
      </c>
      <c r="CB1347" t="b">
        <f t="shared" ref="CB1347:CB1410" si="2039">ISNUMBER(FIND("Konya",N1347))</f>
        <v>0</v>
      </c>
      <c r="CC1347" t="b">
        <f t="shared" ref="CC1347:CC1410" si="2040">ISNUMBER(FIND("Kütahya",N1347))</f>
        <v>0</v>
      </c>
      <c r="CD1347" t="b">
        <f t="shared" ref="CD1347:CD1410" si="2041">ISNUMBER(FIND("Malatya",N1347))</f>
        <v>0</v>
      </c>
      <c r="CE1347" t="b">
        <f t="shared" ref="CE1347:CE1410" si="2042">ISNUMBER(FIND("Manisa",N1347))</f>
        <v>0</v>
      </c>
      <c r="CF1347" t="b">
        <f t="shared" ref="CF1347:CF1410" si="2043">ISNUMBER(FIND("Mardin",N1347))</f>
        <v>0</v>
      </c>
      <c r="CG1347" t="b">
        <f t="shared" ref="CG1347:CG1410" si="2044">ISNUMBER(FIND("Mersin",N1347))</f>
        <v>0</v>
      </c>
      <c r="CH1347" t="b">
        <f t="shared" ref="CH1347:CH1410" si="2045">ISNUMBER(FIND("Muğla",N1347))</f>
        <v>0</v>
      </c>
      <c r="CI1347" t="b">
        <f t="shared" ref="CI1347:CI1410" si="2046">ISNUMBER(FIND("Muş",N1347))</f>
        <v>0</v>
      </c>
      <c r="CJ1347" t="b">
        <f t="shared" ref="CJ1347:CJ1410" si="2047">ISNUMBER(FIND("Nevşehir",N1347))</f>
        <v>0</v>
      </c>
      <c r="CK1347" t="b">
        <f t="shared" ref="CK1347:CK1410" si="2048">ISNUMBER(FIND("Niğde",N1347))</f>
        <v>0</v>
      </c>
      <c r="CL1347" t="b">
        <f t="shared" ref="CL1347:CL1410" si="2049">ISNUMBER(FIND("Ordu",N1347))</f>
        <v>0</v>
      </c>
      <c r="CM1347" t="b">
        <f t="shared" ref="CM1347:CM1410" si="2050">ISNUMBER(FIND("Osmaniye",N1347))</f>
        <v>0</v>
      </c>
      <c r="CN1347" t="b">
        <f t="shared" ref="CN1347:CN1410" si="2051">ISNUMBER(FIND("Rize",N1347))</f>
        <v>0</v>
      </c>
      <c r="CO1347" t="b">
        <f t="shared" ref="CO1347:CO1410" si="2052">ISNUMBER(FIND("Sakarya",N1347))</f>
        <v>0</v>
      </c>
      <c r="CP1347" t="b">
        <f t="shared" ref="CP1347:CP1410" si="2053">ISNUMBER(FIND("Samsun",N1347))</f>
        <v>0</v>
      </c>
      <c r="CQ1347" t="b">
        <f t="shared" ref="CQ1347:CQ1410" si="2054">ISNUMBER(FIND("Siirt",N1347))</f>
        <v>0</v>
      </c>
      <c r="CR1347" t="b">
        <f t="shared" ref="CR1347:CR1410" si="2055">ISNUMBER(FIND("Sinop",N1347))</f>
        <v>0</v>
      </c>
      <c r="CS1347" t="b">
        <f t="shared" ref="CS1347:CS1410" si="2056">ISNUMBER(FIND("Sivas",N1347))</f>
        <v>0</v>
      </c>
      <c r="CT1347" t="b">
        <f t="shared" ref="CT1347:CT1410" si="2057">ISNUMBER(FIND("Şanlıurfa",N1347))</f>
        <v>0</v>
      </c>
      <c r="CU1347" t="b">
        <f t="shared" ref="CU1347:CU1410" si="2058">ISNUMBER(FIND("Şırnak",N1347))</f>
        <v>0</v>
      </c>
      <c r="CV1347" t="b">
        <f t="shared" ref="CV1347:CV1410" si="2059">ISNUMBER(FIND("Tekirdağ",N1347))</f>
        <v>0</v>
      </c>
      <c r="CW1347" t="b">
        <f t="shared" ref="CW1347:CW1410" si="2060">ISNUMBER(FIND("Tokat",N1347))</f>
        <v>0</v>
      </c>
      <c r="CX1347" t="b">
        <f t="shared" ref="CX1347:CX1410" si="2061">ISNUMBER(FIND("Trabzon",N1347))</f>
        <v>0</v>
      </c>
      <c r="CY1347" t="b">
        <f t="shared" ref="CY1347:CY1410" si="2062">ISNUMBER(FIND("Tunceli",N1347))</f>
        <v>0</v>
      </c>
      <c r="CZ1347" t="b">
        <f t="shared" ref="CZ1347:CZ1410" si="2063">ISNUMBER(FIND("Uşak",N1347))</f>
        <v>0</v>
      </c>
      <c r="DA1347" t="b">
        <f t="shared" ref="DA1347:DA1410" si="2064">ISNUMBER(FIND("Van",N1347))</f>
        <v>0</v>
      </c>
      <c r="DB1347" t="b">
        <f t="shared" ref="DB1347:DB1410" si="2065">ISNUMBER(FIND("Yalova",N1347))</f>
        <v>0</v>
      </c>
      <c r="DC1347" t="b">
        <f t="shared" ref="DC1347:DC1410" si="2066">ISNUMBER(FIND("Yozgat",N1347))</f>
        <v>0</v>
      </c>
      <c r="DD1347" t="b">
        <f t="shared" ref="DD1347:DD1410" si="2067">ISNUMBER(FIND("Zonguldak",N1347))</f>
        <v>0</v>
      </c>
    </row>
    <row r="1348" spans="1:108">
      <c r="A1348" t="s">
        <v>3262</v>
      </c>
      <c r="C1348" t="s">
        <v>3261</v>
      </c>
      <c r="E1348" t="s">
        <v>6106</v>
      </c>
      <c r="F1348" t="s">
        <v>6097</v>
      </c>
      <c r="G1348" t="s">
        <v>3097</v>
      </c>
      <c r="H1348" t="s">
        <v>7444</v>
      </c>
      <c r="I1348" t="s">
        <v>7417</v>
      </c>
      <c r="J1348" t="s">
        <v>204</v>
      </c>
      <c r="K1348" t="s">
        <v>205</v>
      </c>
      <c r="L1348" t="s">
        <v>7159</v>
      </c>
      <c r="M1348" t="s">
        <v>6079</v>
      </c>
      <c r="N1348" t="s">
        <v>64</v>
      </c>
      <c r="O1348" t="b">
        <f t="shared" si="1974"/>
        <v>1</v>
      </c>
      <c r="P1348" t="b">
        <f t="shared" si="1975"/>
        <v>0</v>
      </c>
      <c r="Q1348" t="b">
        <f t="shared" si="1976"/>
        <v>0</v>
      </c>
      <c r="R1348" t="b">
        <f t="shared" si="1977"/>
        <v>0</v>
      </c>
      <c r="S1348" t="b">
        <f t="shared" si="1978"/>
        <v>1</v>
      </c>
      <c r="T1348" t="b">
        <f t="shared" si="1979"/>
        <v>0</v>
      </c>
      <c r="U1348" t="b">
        <f t="shared" si="1980"/>
        <v>0</v>
      </c>
      <c r="V1348" t="b">
        <f t="shared" si="1981"/>
        <v>0</v>
      </c>
      <c r="W1348" t="b">
        <f t="shared" si="1982"/>
        <v>0</v>
      </c>
      <c r="X1348" t="b">
        <f t="shared" si="1983"/>
        <v>0</v>
      </c>
      <c r="Y1348" t="b">
        <f t="shared" si="1984"/>
        <v>0</v>
      </c>
      <c r="Z1348" t="b">
        <f t="shared" si="1985"/>
        <v>0</v>
      </c>
      <c r="AA1348" t="b">
        <f t="shared" si="1986"/>
        <v>0</v>
      </c>
      <c r="AB1348" t="b">
        <f t="shared" si="1987"/>
        <v>0</v>
      </c>
      <c r="AC1348" t="b">
        <f t="shared" si="1988"/>
        <v>0</v>
      </c>
      <c r="AD1348" t="b">
        <f t="shared" si="1989"/>
        <v>0</v>
      </c>
      <c r="AE1348" t="b">
        <f t="shared" si="1990"/>
        <v>0</v>
      </c>
      <c r="AF1348" t="b">
        <f t="shared" si="1991"/>
        <v>0</v>
      </c>
      <c r="AG1348" t="b">
        <f t="shared" si="1992"/>
        <v>0</v>
      </c>
      <c r="AH1348" t="b">
        <f t="shared" si="1993"/>
        <v>0</v>
      </c>
      <c r="AI1348" t="b">
        <f t="shared" si="1994"/>
        <v>0</v>
      </c>
      <c r="AJ1348" t="b">
        <f t="shared" si="1995"/>
        <v>0</v>
      </c>
      <c r="AK1348" t="b">
        <f t="shared" si="1996"/>
        <v>0</v>
      </c>
      <c r="AL1348" t="b">
        <f t="shared" si="1997"/>
        <v>0</v>
      </c>
      <c r="AM1348" t="b">
        <f t="shared" si="1998"/>
        <v>0</v>
      </c>
      <c r="AN1348" t="b">
        <f t="shared" si="1999"/>
        <v>0</v>
      </c>
      <c r="AO1348" t="b">
        <f t="shared" si="2000"/>
        <v>0</v>
      </c>
      <c r="AP1348" t="b">
        <f t="shared" si="2001"/>
        <v>0</v>
      </c>
      <c r="AQ1348" t="b">
        <f t="shared" si="2002"/>
        <v>0</v>
      </c>
      <c r="AR1348" t="b">
        <f t="shared" si="2003"/>
        <v>0</v>
      </c>
      <c r="AS1348" t="b">
        <f t="shared" si="2004"/>
        <v>0</v>
      </c>
      <c r="AT1348" t="b">
        <f t="shared" si="2005"/>
        <v>0</v>
      </c>
      <c r="AU1348" t="b">
        <f t="shared" si="2006"/>
        <v>0</v>
      </c>
      <c r="AV1348" t="b">
        <f t="shared" si="2007"/>
        <v>0</v>
      </c>
      <c r="AW1348" t="b">
        <f t="shared" si="2008"/>
        <v>0</v>
      </c>
      <c r="AX1348" t="b">
        <f t="shared" si="2009"/>
        <v>0</v>
      </c>
      <c r="AY1348" t="b">
        <f t="shared" si="2010"/>
        <v>0</v>
      </c>
      <c r="AZ1348" t="b">
        <f t="shared" si="2011"/>
        <v>0</v>
      </c>
      <c r="BA1348" t="b">
        <f t="shared" si="2012"/>
        <v>0</v>
      </c>
      <c r="BB1348" t="b">
        <f t="shared" si="2013"/>
        <v>0</v>
      </c>
      <c r="BC1348" t="b">
        <f t="shared" si="2014"/>
        <v>0</v>
      </c>
      <c r="BD1348" t="b">
        <f t="shared" si="2015"/>
        <v>0</v>
      </c>
      <c r="BE1348" t="b">
        <f t="shared" si="2016"/>
        <v>0</v>
      </c>
      <c r="BF1348" t="b">
        <f t="shared" si="2017"/>
        <v>0</v>
      </c>
      <c r="BG1348" t="b">
        <f t="shared" si="2018"/>
        <v>0</v>
      </c>
      <c r="BH1348" t="b">
        <f t="shared" si="2019"/>
        <v>0</v>
      </c>
      <c r="BI1348" t="b">
        <f t="shared" si="2020"/>
        <v>0</v>
      </c>
      <c r="BJ1348" t="b">
        <f t="shared" si="2021"/>
        <v>0</v>
      </c>
      <c r="BK1348" t="b">
        <f t="shared" si="2022"/>
        <v>0</v>
      </c>
      <c r="BL1348" t="b">
        <f t="shared" si="2023"/>
        <v>0</v>
      </c>
      <c r="BM1348" t="b">
        <f t="shared" si="2024"/>
        <v>0</v>
      </c>
      <c r="BN1348" t="b">
        <f t="shared" si="2025"/>
        <v>0</v>
      </c>
      <c r="BO1348" t="b">
        <f t="shared" si="2026"/>
        <v>0</v>
      </c>
      <c r="BP1348" t="b">
        <f t="shared" si="2027"/>
        <v>0</v>
      </c>
      <c r="BQ1348" t="b">
        <f t="shared" si="2028"/>
        <v>1</v>
      </c>
      <c r="BR1348" t="b">
        <f t="shared" si="2029"/>
        <v>0</v>
      </c>
      <c r="BS1348" t="b">
        <f t="shared" si="2030"/>
        <v>0</v>
      </c>
      <c r="BT1348" t="b">
        <f t="shared" si="2031"/>
        <v>0</v>
      </c>
      <c r="BU1348" t="b">
        <f t="shared" si="2032"/>
        <v>0</v>
      </c>
      <c r="BV1348" t="b">
        <f t="shared" si="2033"/>
        <v>0</v>
      </c>
      <c r="BW1348" t="b">
        <f t="shared" si="2034"/>
        <v>0</v>
      </c>
      <c r="BX1348" t="b">
        <f t="shared" si="2035"/>
        <v>0</v>
      </c>
      <c r="BY1348" t="b">
        <f t="shared" si="2036"/>
        <v>0</v>
      </c>
      <c r="BZ1348" t="b">
        <f t="shared" si="2037"/>
        <v>0</v>
      </c>
      <c r="CA1348" t="b">
        <f t="shared" si="2038"/>
        <v>0</v>
      </c>
      <c r="CB1348" t="b">
        <f t="shared" si="2039"/>
        <v>0</v>
      </c>
      <c r="CC1348" t="b">
        <f t="shared" si="2040"/>
        <v>0</v>
      </c>
      <c r="CD1348" t="b">
        <f t="shared" si="2041"/>
        <v>0</v>
      </c>
      <c r="CE1348" t="b">
        <f t="shared" si="2042"/>
        <v>0</v>
      </c>
      <c r="CF1348" t="b">
        <f t="shared" si="2043"/>
        <v>0</v>
      </c>
      <c r="CG1348" t="b">
        <f t="shared" si="2044"/>
        <v>0</v>
      </c>
      <c r="CH1348" t="b">
        <f t="shared" si="2045"/>
        <v>0</v>
      </c>
      <c r="CI1348" t="b">
        <f t="shared" si="2046"/>
        <v>0</v>
      </c>
      <c r="CJ1348" t="b">
        <f t="shared" si="2047"/>
        <v>0</v>
      </c>
      <c r="CK1348" t="b">
        <f t="shared" si="2048"/>
        <v>0</v>
      </c>
      <c r="CL1348" t="b">
        <f t="shared" si="2049"/>
        <v>0</v>
      </c>
      <c r="CM1348" t="b">
        <f t="shared" si="2050"/>
        <v>0</v>
      </c>
      <c r="CN1348" t="b">
        <f t="shared" si="2051"/>
        <v>0</v>
      </c>
      <c r="CO1348" t="b">
        <f t="shared" si="2052"/>
        <v>0</v>
      </c>
      <c r="CP1348" t="b">
        <f t="shared" si="2053"/>
        <v>0</v>
      </c>
      <c r="CQ1348" t="b">
        <f t="shared" si="2054"/>
        <v>0</v>
      </c>
      <c r="CR1348" t="b">
        <f t="shared" si="2055"/>
        <v>0</v>
      </c>
      <c r="CS1348" t="b">
        <f t="shared" si="2056"/>
        <v>0</v>
      </c>
      <c r="CT1348" t="b">
        <f t="shared" si="2057"/>
        <v>0</v>
      </c>
      <c r="CU1348" t="b">
        <f t="shared" si="2058"/>
        <v>0</v>
      </c>
      <c r="CV1348" t="b">
        <f t="shared" si="2059"/>
        <v>0</v>
      </c>
      <c r="CW1348" t="b">
        <f t="shared" si="2060"/>
        <v>0</v>
      </c>
      <c r="CX1348" t="b">
        <f t="shared" si="2061"/>
        <v>0</v>
      </c>
      <c r="CY1348" t="b">
        <f t="shared" si="2062"/>
        <v>0</v>
      </c>
      <c r="CZ1348" t="b">
        <f t="shared" si="2063"/>
        <v>0</v>
      </c>
      <c r="DA1348" t="b">
        <f t="shared" si="2064"/>
        <v>0</v>
      </c>
      <c r="DB1348" t="b">
        <f t="shared" si="2065"/>
        <v>0</v>
      </c>
      <c r="DC1348" t="b">
        <f t="shared" si="2066"/>
        <v>0</v>
      </c>
      <c r="DD1348" t="b">
        <f t="shared" si="2067"/>
        <v>0</v>
      </c>
    </row>
    <row r="1349" spans="1:108">
      <c r="A1349" s="11" t="s">
        <v>3276</v>
      </c>
      <c r="C1349" t="s">
        <v>3277</v>
      </c>
      <c r="E1349" t="s">
        <v>6106</v>
      </c>
      <c r="F1349" t="s">
        <v>6097</v>
      </c>
      <c r="G1349" t="s">
        <v>3097</v>
      </c>
      <c r="H1349" t="s">
        <v>7444</v>
      </c>
      <c r="I1349" t="s">
        <v>7417</v>
      </c>
      <c r="J1349" s="4" t="s">
        <v>108</v>
      </c>
      <c r="K1349" t="s">
        <v>109</v>
      </c>
      <c r="L1349" t="s">
        <v>6577</v>
      </c>
      <c r="M1349" t="s">
        <v>6079</v>
      </c>
      <c r="N1349" t="s">
        <v>50</v>
      </c>
      <c r="O1349" t="b">
        <f t="shared" si="1974"/>
        <v>0</v>
      </c>
      <c r="P1349" t="b">
        <f t="shared" si="1975"/>
        <v>0</v>
      </c>
      <c r="Q1349" t="b">
        <f t="shared" si="1976"/>
        <v>0</v>
      </c>
      <c r="R1349" t="b">
        <f t="shared" si="1977"/>
        <v>1</v>
      </c>
      <c r="S1349" t="b">
        <f t="shared" si="1978"/>
        <v>0</v>
      </c>
      <c r="T1349" t="b">
        <f t="shared" si="1979"/>
        <v>0</v>
      </c>
      <c r="U1349" t="b">
        <f t="shared" si="1980"/>
        <v>0</v>
      </c>
      <c r="V1349" t="b">
        <f t="shared" si="1981"/>
        <v>1</v>
      </c>
      <c r="W1349" t="b">
        <f t="shared" si="1982"/>
        <v>0</v>
      </c>
      <c r="X1349" t="b">
        <f t="shared" si="1983"/>
        <v>0</v>
      </c>
      <c r="Y1349" t="b">
        <f t="shared" si="1984"/>
        <v>0</v>
      </c>
      <c r="Z1349" t="b">
        <f t="shared" si="1985"/>
        <v>0</v>
      </c>
      <c r="AA1349" t="b">
        <f t="shared" si="1986"/>
        <v>1</v>
      </c>
      <c r="AB1349" t="b">
        <f t="shared" si="1987"/>
        <v>0</v>
      </c>
      <c r="AC1349" t="b">
        <f t="shared" si="1988"/>
        <v>0</v>
      </c>
      <c r="AD1349" t="b">
        <f t="shared" si="1989"/>
        <v>0</v>
      </c>
      <c r="AE1349" t="b">
        <f t="shared" si="1990"/>
        <v>0</v>
      </c>
      <c r="AF1349" t="b">
        <f t="shared" si="1991"/>
        <v>0</v>
      </c>
      <c r="AG1349" t="b">
        <f t="shared" si="1992"/>
        <v>0</v>
      </c>
      <c r="AH1349" t="b">
        <f t="shared" si="1993"/>
        <v>0</v>
      </c>
      <c r="AI1349" t="b">
        <f t="shared" si="1994"/>
        <v>0</v>
      </c>
      <c r="AJ1349" t="b">
        <f t="shared" si="1995"/>
        <v>0</v>
      </c>
      <c r="AK1349" t="b">
        <f t="shared" si="1996"/>
        <v>0</v>
      </c>
      <c r="AL1349" t="b">
        <f t="shared" si="1997"/>
        <v>0</v>
      </c>
      <c r="AM1349" t="b">
        <f t="shared" si="1998"/>
        <v>0</v>
      </c>
      <c r="AN1349" t="b">
        <f t="shared" si="1999"/>
        <v>0</v>
      </c>
      <c r="AO1349" t="b">
        <f t="shared" si="2000"/>
        <v>0</v>
      </c>
      <c r="AP1349" t="b">
        <f t="shared" si="2001"/>
        <v>0</v>
      </c>
      <c r="AQ1349" t="b">
        <f t="shared" si="2002"/>
        <v>0</v>
      </c>
      <c r="AR1349" t="b">
        <f t="shared" si="2003"/>
        <v>0</v>
      </c>
      <c r="AS1349" t="b">
        <f t="shared" si="2004"/>
        <v>0</v>
      </c>
      <c r="AT1349" t="b">
        <f t="shared" si="2005"/>
        <v>0</v>
      </c>
      <c r="AU1349" t="b">
        <f t="shared" si="2006"/>
        <v>0</v>
      </c>
      <c r="AV1349" t="b">
        <f t="shared" si="2007"/>
        <v>0</v>
      </c>
      <c r="AW1349" t="b">
        <f t="shared" si="2008"/>
        <v>0</v>
      </c>
      <c r="AX1349" t="b">
        <f t="shared" si="2009"/>
        <v>0</v>
      </c>
      <c r="AY1349" t="b">
        <f t="shared" si="2010"/>
        <v>0</v>
      </c>
      <c r="AZ1349" t="b">
        <f t="shared" si="2011"/>
        <v>0</v>
      </c>
      <c r="BA1349" t="b">
        <f t="shared" si="2012"/>
        <v>0</v>
      </c>
      <c r="BB1349" t="b">
        <f t="shared" si="2013"/>
        <v>0</v>
      </c>
      <c r="BC1349" t="b">
        <f t="shared" si="2014"/>
        <v>1</v>
      </c>
      <c r="BD1349" t="b">
        <f t="shared" si="2015"/>
        <v>0</v>
      </c>
      <c r="BE1349" t="b">
        <f t="shared" si="2016"/>
        <v>0</v>
      </c>
      <c r="BF1349" t="b">
        <f t="shared" si="2017"/>
        <v>0</v>
      </c>
      <c r="BG1349" t="b">
        <f t="shared" si="2018"/>
        <v>0</v>
      </c>
      <c r="BH1349" t="b">
        <f t="shared" si="2019"/>
        <v>0</v>
      </c>
      <c r="BI1349" t="b">
        <f t="shared" si="2020"/>
        <v>0</v>
      </c>
      <c r="BJ1349" t="b">
        <f t="shared" si="2021"/>
        <v>0</v>
      </c>
      <c r="BK1349" t="b">
        <f t="shared" si="2022"/>
        <v>0</v>
      </c>
      <c r="BL1349" t="b">
        <f t="shared" si="2023"/>
        <v>0</v>
      </c>
      <c r="BM1349" t="b">
        <f t="shared" si="2024"/>
        <v>0</v>
      </c>
      <c r="BN1349" t="b">
        <f t="shared" si="2025"/>
        <v>0</v>
      </c>
      <c r="BO1349" t="b">
        <f t="shared" si="2026"/>
        <v>0</v>
      </c>
      <c r="BP1349" t="b">
        <f t="shared" si="2027"/>
        <v>0</v>
      </c>
      <c r="BQ1349" t="b">
        <f t="shared" si="2028"/>
        <v>0</v>
      </c>
      <c r="BR1349" t="b">
        <f t="shared" si="2029"/>
        <v>0</v>
      </c>
      <c r="BS1349" t="b">
        <f t="shared" si="2030"/>
        <v>0</v>
      </c>
      <c r="BT1349" t="b">
        <f t="shared" si="2031"/>
        <v>0</v>
      </c>
      <c r="BU1349" t="b">
        <f t="shared" si="2032"/>
        <v>0</v>
      </c>
      <c r="BV1349" t="b">
        <f t="shared" si="2033"/>
        <v>0</v>
      </c>
      <c r="BW1349" t="b">
        <f t="shared" si="2034"/>
        <v>0</v>
      </c>
      <c r="BX1349" t="b">
        <f t="shared" si="2035"/>
        <v>0</v>
      </c>
      <c r="BY1349" t="b">
        <f t="shared" si="2036"/>
        <v>0</v>
      </c>
      <c r="BZ1349" t="b">
        <f t="shared" si="2037"/>
        <v>0</v>
      </c>
      <c r="CA1349" t="b">
        <f t="shared" si="2038"/>
        <v>0</v>
      </c>
      <c r="CB1349" t="b">
        <f t="shared" si="2039"/>
        <v>0</v>
      </c>
      <c r="CC1349" t="b">
        <f t="shared" si="2040"/>
        <v>0</v>
      </c>
      <c r="CD1349" t="b">
        <f t="shared" si="2041"/>
        <v>0</v>
      </c>
      <c r="CE1349" t="b">
        <f t="shared" si="2042"/>
        <v>0</v>
      </c>
      <c r="CF1349" t="b">
        <f t="shared" si="2043"/>
        <v>0</v>
      </c>
      <c r="CG1349" t="b">
        <f t="shared" si="2044"/>
        <v>0</v>
      </c>
      <c r="CH1349" t="b">
        <f t="shared" si="2045"/>
        <v>0</v>
      </c>
      <c r="CI1349" t="b">
        <f t="shared" si="2046"/>
        <v>0</v>
      </c>
      <c r="CJ1349" t="b">
        <f t="shared" si="2047"/>
        <v>0</v>
      </c>
      <c r="CK1349" t="b">
        <f t="shared" si="2048"/>
        <v>0</v>
      </c>
      <c r="CL1349" t="b">
        <f t="shared" si="2049"/>
        <v>0</v>
      </c>
      <c r="CM1349" t="b">
        <f t="shared" si="2050"/>
        <v>0</v>
      </c>
      <c r="CN1349" t="b">
        <f t="shared" si="2051"/>
        <v>0</v>
      </c>
      <c r="CO1349" t="b">
        <f t="shared" si="2052"/>
        <v>0</v>
      </c>
      <c r="CP1349" t="b">
        <f t="shared" si="2053"/>
        <v>0</v>
      </c>
      <c r="CQ1349" t="b">
        <f t="shared" si="2054"/>
        <v>0</v>
      </c>
      <c r="CR1349" t="b">
        <f t="shared" si="2055"/>
        <v>0</v>
      </c>
      <c r="CS1349" t="b">
        <f t="shared" si="2056"/>
        <v>0</v>
      </c>
      <c r="CT1349" t="b">
        <f t="shared" si="2057"/>
        <v>0</v>
      </c>
      <c r="CU1349" t="b">
        <f t="shared" si="2058"/>
        <v>0</v>
      </c>
      <c r="CV1349" t="b">
        <f t="shared" si="2059"/>
        <v>0</v>
      </c>
      <c r="CW1349" t="b">
        <f t="shared" si="2060"/>
        <v>0</v>
      </c>
      <c r="CX1349" t="b">
        <f t="shared" si="2061"/>
        <v>0</v>
      </c>
      <c r="CY1349" t="b">
        <f t="shared" si="2062"/>
        <v>0</v>
      </c>
      <c r="CZ1349" t="b">
        <f t="shared" si="2063"/>
        <v>0</v>
      </c>
      <c r="DA1349" t="b">
        <f t="shared" si="2064"/>
        <v>0</v>
      </c>
      <c r="DB1349" t="b">
        <f t="shared" si="2065"/>
        <v>0</v>
      </c>
      <c r="DC1349" t="b">
        <f t="shared" si="2066"/>
        <v>0</v>
      </c>
      <c r="DD1349" t="b">
        <f t="shared" si="2067"/>
        <v>0</v>
      </c>
    </row>
    <row r="1350" spans="1:108">
      <c r="A1350" t="s">
        <v>3278</v>
      </c>
      <c r="C1350" t="s">
        <v>3277</v>
      </c>
      <c r="E1350" t="s">
        <v>6106</v>
      </c>
      <c r="F1350" t="s">
        <v>6097</v>
      </c>
      <c r="G1350" t="s">
        <v>3097</v>
      </c>
      <c r="H1350" t="s">
        <v>7444</v>
      </c>
      <c r="I1350" t="s">
        <v>7417</v>
      </c>
      <c r="J1350" t="s">
        <v>143</v>
      </c>
      <c r="K1350" t="s">
        <v>143</v>
      </c>
      <c r="L1350" t="s">
        <v>7162</v>
      </c>
      <c r="M1350" t="s">
        <v>6079</v>
      </c>
      <c r="N1350" t="s">
        <v>3279</v>
      </c>
      <c r="O1350" t="b">
        <f t="shared" si="1974"/>
        <v>1</v>
      </c>
      <c r="P1350" t="b">
        <f t="shared" si="1975"/>
        <v>0</v>
      </c>
      <c r="Q1350" t="b">
        <f t="shared" si="1976"/>
        <v>0</v>
      </c>
      <c r="R1350" t="b">
        <f t="shared" si="1977"/>
        <v>0</v>
      </c>
      <c r="S1350" t="b">
        <f t="shared" si="1978"/>
        <v>1</v>
      </c>
      <c r="T1350" t="b">
        <f t="shared" si="1979"/>
        <v>0</v>
      </c>
      <c r="U1350" t="b">
        <f t="shared" si="1980"/>
        <v>0</v>
      </c>
      <c r="V1350" t="b">
        <f t="shared" si="1981"/>
        <v>0</v>
      </c>
      <c r="W1350" t="b">
        <f t="shared" si="1982"/>
        <v>1</v>
      </c>
      <c r="X1350" t="b">
        <f t="shared" si="1983"/>
        <v>0</v>
      </c>
      <c r="Y1350" t="b">
        <f t="shared" si="1984"/>
        <v>0</v>
      </c>
      <c r="Z1350" t="b">
        <f t="shared" si="1985"/>
        <v>0</v>
      </c>
      <c r="AA1350" t="b">
        <f t="shared" si="1986"/>
        <v>0</v>
      </c>
      <c r="AB1350" t="b">
        <f t="shared" si="1987"/>
        <v>1</v>
      </c>
      <c r="AC1350" t="b">
        <f t="shared" si="1988"/>
        <v>0</v>
      </c>
      <c r="AD1350" t="b">
        <f t="shared" si="1989"/>
        <v>0</v>
      </c>
      <c r="AE1350" t="b">
        <f t="shared" si="1990"/>
        <v>0</v>
      </c>
      <c r="AF1350" t="b">
        <f t="shared" si="1991"/>
        <v>0</v>
      </c>
      <c r="AG1350" t="b">
        <f t="shared" si="1992"/>
        <v>0</v>
      </c>
      <c r="AH1350" t="b">
        <f t="shared" si="1993"/>
        <v>0</v>
      </c>
      <c r="AI1350" t="b">
        <f t="shared" si="1994"/>
        <v>0</v>
      </c>
      <c r="AJ1350" t="b">
        <f t="shared" si="1995"/>
        <v>0</v>
      </c>
      <c r="AK1350" t="b">
        <f t="shared" si="1996"/>
        <v>0</v>
      </c>
      <c r="AL1350" t="b">
        <f t="shared" si="1997"/>
        <v>0</v>
      </c>
      <c r="AM1350" t="b">
        <f t="shared" si="1998"/>
        <v>0</v>
      </c>
      <c r="AN1350" t="b">
        <f t="shared" si="1999"/>
        <v>0</v>
      </c>
      <c r="AO1350" t="b">
        <f t="shared" si="2000"/>
        <v>0</v>
      </c>
      <c r="AP1350" t="b">
        <f t="shared" si="2001"/>
        <v>0</v>
      </c>
      <c r="AQ1350" t="b">
        <f t="shared" si="2002"/>
        <v>0</v>
      </c>
      <c r="AR1350" t="b">
        <f t="shared" si="2003"/>
        <v>0</v>
      </c>
      <c r="AS1350" t="b">
        <f t="shared" si="2004"/>
        <v>0</v>
      </c>
      <c r="AT1350" t="b">
        <f t="shared" si="2005"/>
        <v>0</v>
      </c>
      <c r="AU1350" t="b">
        <f t="shared" si="2006"/>
        <v>0</v>
      </c>
      <c r="AV1350" t="b">
        <f t="shared" si="2007"/>
        <v>0</v>
      </c>
      <c r="AW1350" t="b">
        <f t="shared" si="2008"/>
        <v>0</v>
      </c>
      <c r="AX1350" t="b">
        <f t="shared" si="2009"/>
        <v>0</v>
      </c>
      <c r="AY1350" t="b">
        <f t="shared" si="2010"/>
        <v>0</v>
      </c>
      <c r="AZ1350" t="b">
        <f t="shared" si="2011"/>
        <v>0</v>
      </c>
      <c r="BA1350" t="b">
        <f t="shared" si="2012"/>
        <v>1</v>
      </c>
      <c r="BB1350" t="b">
        <f t="shared" si="2013"/>
        <v>0</v>
      </c>
      <c r="BC1350" t="b">
        <f t="shared" si="2014"/>
        <v>0</v>
      </c>
      <c r="BD1350" t="b">
        <f t="shared" si="2015"/>
        <v>0</v>
      </c>
      <c r="BE1350" t="b">
        <f t="shared" si="2016"/>
        <v>0</v>
      </c>
      <c r="BF1350" t="b">
        <f t="shared" si="2017"/>
        <v>0</v>
      </c>
      <c r="BG1350" t="b">
        <f t="shared" si="2018"/>
        <v>0</v>
      </c>
      <c r="BH1350" t="b">
        <f t="shared" si="2019"/>
        <v>0</v>
      </c>
      <c r="BI1350" t="b">
        <f t="shared" si="2020"/>
        <v>0</v>
      </c>
      <c r="BJ1350" t="b">
        <f t="shared" si="2021"/>
        <v>0</v>
      </c>
      <c r="BK1350" t="b">
        <f t="shared" si="2022"/>
        <v>0</v>
      </c>
      <c r="BL1350" t="b">
        <f t="shared" si="2023"/>
        <v>1</v>
      </c>
      <c r="BM1350" t="b">
        <f t="shared" si="2024"/>
        <v>0</v>
      </c>
      <c r="BN1350" t="b">
        <f t="shared" si="2025"/>
        <v>0</v>
      </c>
      <c r="BO1350" t="b">
        <f t="shared" si="2026"/>
        <v>0</v>
      </c>
      <c r="BP1350" t="b">
        <f t="shared" si="2027"/>
        <v>0</v>
      </c>
      <c r="BQ1350" t="b">
        <f t="shared" si="2028"/>
        <v>0</v>
      </c>
      <c r="BR1350" t="b">
        <f t="shared" si="2029"/>
        <v>0</v>
      </c>
      <c r="BS1350" t="b">
        <f t="shared" si="2030"/>
        <v>0</v>
      </c>
      <c r="BT1350" t="b">
        <f t="shared" si="2031"/>
        <v>0</v>
      </c>
      <c r="BU1350" t="b">
        <f t="shared" si="2032"/>
        <v>0</v>
      </c>
      <c r="BV1350" t="b">
        <f t="shared" si="2033"/>
        <v>0</v>
      </c>
      <c r="BW1350" t="b">
        <f t="shared" si="2034"/>
        <v>0</v>
      </c>
      <c r="BX1350" t="b">
        <f t="shared" si="2035"/>
        <v>0</v>
      </c>
      <c r="BY1350" t="b">
        <f t="shared" si="2036"/>
        <v>0</v>
      </c>
      <c r="BZ1350" t="b">
        <f t="shared" si="2037"/>
        <v>0</v>
      </c>
      <c r="CA1350" t="b">
        <f t="shared" si="2038"/>
        <v>0</v>
      </c>
      <c r="CB1350" t="b">
        <f t="shared" si="2039"/>
        <v>0</v>
      </c>
      <c r="CC1350" t="b">
        <f t="shared" si="2040"/>
        <v>0</v>
      </c>
      <c r="CD1350" t="b">
        <f t="shared" si="2041"/>
        <v>0</v>
      </c>
      <c r="CE1350" t="b">
        <f t="shared" si="2042"/>
        <v>0</v>
      </c>
      <c r="CF1350" t="b">
        <f t="shared" si="2043"/>
        <v>0</v>
      </c>
      <c r="CG1350" t="b">
        <f t="shared" si="2044"/>
        <v>0</v>
      </c>
      <c r="CH1350" t="b">
        <f t="shared" si="2045"/>
        <v>0</v>
      </c>
      <c r="CI1350" t="b">
        <f t="shared" si="2046"/>
        <v>0</v>
      </c>
      <c r="CJ1350" t="b">
        <f t="shared" si="2047"/>
        <v>0</v>
      </c>
      <c r="CK1350" t="b">
        <f t="shared" si="2048"/>
        <v>0</v>
      </c>
      <c r="CL1350" t="b">
        <f t="shared" si="2049"/>
        <v>0</v>
      </c>
      <c r="CM1350" t="b">
        <f t="shared" si="2050"/>
        <v>0</v>
      </c>
      <c r="CN1350" t="b">
        <f t="shared" si="2051"/>
        <v>0</v>
      </c>
      <c r="CO1350" t="b">
        <f t="shared" si="2052"/>
        <v>0</v>
      </c>
      <c r="CP1350" t="b">
        <f t="shared" si="2053"/>
        <v>0</v>
      </c>
      <c r="CQ1350" t="b">
        <f t="shared" si="2054"/>
        <v>1</v>
      </c>
      <c r="CR1350" t="b">
        <f t="shared" si="2055"/>
        <v>0</v>
      </c>
      <c r="CS1350" t="b">
        <f t="shared" si="2056"/>
        <v>0</v>
      </c>
      <c r="CT1350" t="b">
        <f t="shared" si="2057"/>
        <v>0</v>
      </c>
      <c r="CU1350" t="b">
        <f t="shared" si="2058"/>
        <v>0</v>
      </c>
      <c r="CV1350" t="b">
        <f t="shared" si="2059"/>
        <v>0</v>
      </c>
      <c r="CW1350" t="b">
        <f t="shared" si="2060"/>
        <v>0</v>
      </c>
      <c r="CX1350" t="b">
        <f t="shared" si="2061"/>
        <v>0</v>
      </c>
      <c r="CY1350" t="b">
        <f t="shared" si="2062"/>
        <v>0</v>
      </c>
      <c r="CZ1350" t="b">
        <f t="shared" si="2063"/>
        <v>0</v>
      </c>
      <c r="DA1350" t="b">
        <f t="shared" si="2064"/>
        <v>0</v>
      </c>
      <c r="DB1350" t="b">
        <f t="shared" si="2065"/>
        <v>0</v>
      </c>
      <c r="DC1350" t="b">
        <f t="shared" si="2066"/>
        <v>0</v>
      </c>
      <c r="DD1350" t="b">
        <f t="shared" si="2067"/>
        <v>0</v>
      </c>
    </row>
    <row r="1351" spans="1:108">
      <c r="A1351" t="s">
        <v>3280</v>
      </c>
      <c r="C1351" t="s">
        <v>3277</v>
      </c>
      <c r="E1351" t="s">
        <v>6106</v>
      </c>
      <c r="F1351" t="s">
        <v>6097</v>
      </c>
      <c r="G1351" t="s">
        <v>3097</v>
      </c>
      <c r="H1351" t="s">
        <v>7444</v>
      </c>
      <c r="I1351" t="s">
        <v>7417</v>
      </c>
      <c r="J1351" t="s">
        <v>113</v>
      </c>
      <c r="K1351" t="s">
        <v>114</v>
      </c>
      <c r="L1351" t="s">
        <v>8000</v>
      </c>
      <c r="M1351" t="s">
        <v>6079</v>
      </c>
      <c r="N1351" t="s">
        <v>7999</v>
      </c>
      <c r="O1351" t="b">
        <f t="shared" si="1974"/>
        <v>0</v>
      </c>
      <c r="P1351" t="b">
        <f t="shared" si="1975"/>
        <v>1</v>
      </c>
      <c r="Q1351" t="b">
        <f t="shared" si="1976"/>
        <v>1</v>
      </c>
      <c r="R1351" t="b">
        <f t="shared" si="1977"/>
        <v>1</v>
      </c>
      <c r="S1351" t="b">
        <f t="shared" si="1978"/>
        <v>0</v>
      </c>
      <c r="T1351" t="b">
        <f t="shared" si="1979"/>
        <v>0</v>
      </c>
      <c r="U1351" t="b">
        <f t="shared" si="1980"/>
        <v>1</v>
      </c>
      <c r="V1351" t="b">
        <f t="shared" si="1981"/>
        <v>0</v>
      </c>
      <c r="W1351" t="b">
        <f t="shared" si="1982"/>
        <v>0</v>
      </c>
      <c r="X1351" t="b">
        <f t="shared" si="1983"/>
        <v>1</v>
      </c>
      <c r="Y1351" t="b">
        <f t="shared" si="1984"/>
        <v>1</v>
      </c>
      <c r="Z1351" t="b">
        <f t="shared" si="1985"/>
        <v>0</v>
      </c>
      <c r="AA1351" t="b">
        <f t="shared" si="1986"/>
        <v>0</v>
      </c>
      <c r="AB1351" t="b">
        <f t="shared" si="1987"/>
        <v>0</v>
      </c>
      <c r="AC1351" t="b">
        <f t="shared" si="1988"/>
        <v>0</v>
      </c>
      <c r="AD1351" t="b">
        <f t="shared" si="1989"/>
        <v>0</v>
      </c>
      <c r="AE1351" t="b">
        <f t="shared" si="1990"/>
        <v>0</v>
      </c>
      <c r="AF1351" t="b">
        <f t="shared" si="1991"/>
        <v>0</v>
      </c>
      <c r="AG1351" t="b">
        <f t="shared" si="1992"/>
        <v>1</v>
      </c>
      <c r="AH1351" t="b">
        <f t="shared" si="1993"/>
        <v>1</v>
      </c>
      <c r="AI1351" t="b">
        <f t="shared" si="1994"/>
        <v>0</v>
      </c>
      <c r="AJ1351" t="b">
        <f t="shared" si="1995"/>
        <v>0</v>
      </c>
      <c r="AK1351" t="b">
        <f t="shared" si="1996"/>
        <v>0</v>
      </c>
      <c r="AL1351" t="b">
        <f t="shared" si="1997"/>
        <v>0</v>
      </c>
      <c r="AM1351" t="b">
        <f t="shared" si="1998"/>
        <v>0</v>
      </c>
      <c r="AN1351" t="b">
        <f t="shared" si="1999"/>
        <v>0</v>
      </c>
      <c r="AO1351" t="b">
        <f t="shared" si="2000"/>
        <v>0</v>
      </c>
      <c r="AP1351" t="b">
        <f t="shared" si="2001"/>
        <v>0</v>
      </c>
      <c r="AQ1351" t="b">
        <f t="shared" si="2002"/>
        <v>0</v>
      </c>
      <c r="AR1351" t="b">
        <f t="shared" si="2003"/>
        <v>0</v>
      </c>
      <c r="AS1351" t="b">
        <f t="shared" si="2004"/>
        <v>0</v>
      </c>
      <c r="AT1351" t="b">
        <f t="shared" si="2005"/>
        <v>0</v>
      </c>
      <c r="AU1351" t="b">
        <f t="shared" si="2006"/>
        <v>0</v>
      </c>
      <c r="AV1351" t="b">
        <f t="shared" si="2007"/>
        <v>0</v>
      </c>
      <c r="AW1351" t="b">
        <f t="shared" si="2008"/>
        <v>0</v>
      </c>
      <c r="AX1351" t="b">
        <f t="shared" si="2009"/>
        <v>0</v>
      </c>
      <c r="AY1351" t="b">
        <f t="shared" si="2010"/>
        <v>0</v>
      </c>
      <c r="AZ1351" t="b">
        <f t="shared" si="2011"/>
        <v>0</v>
      </c>
      <c r="BA1351" t="b">
        <f t="shared" si="2012"/>
        <v>0</v>
      </c>
      <c r="BB1351" t="b">
        <f t="shared" si="2013"/>
        <v>0</v>
      </c>
      <c r="BC1351" t="b">
        <f t="shared" si="2014"/>
        <v>0</v>
      </c>
      <c r="BD1351" t="b">
        <f t="shared" si="2015"/>
        <v>0</v>
      </c>
      <c r="BE1351" t="b">
        <f t="shared" si="2016"/>
        <v>0</v>
      </c>
      <c r="BF1351" t="b">
        <f t="shared" si="2017"/>
        <v>1</v>
      </c>
      <c r="BG1351" t="b">
        <f t="shared" si="2018"/>
        <v>0</v>
      </c>
      <c r="BH1351" t="b">
        <f t="shared" si="2019"/>
        <v>0</v>
      </c>
      <c r="BI1351" t="b">
        <f t="shared" si="2020"/>
        <v>0</v>
      </c>
      <c r="BJ1351" t="b">
        <f t="shared" si="2021"/>
        <v>0</v>
      </c>
      <c r="BK1351" t="b">
        <f t="shared" si="2022"/>
        <v>0</v>
      </c>
      <c r="BL1351" t="b">
        <f t="shared" si="2023"/>
        <v>0</v>
      </c>
      <c r="BM1351" t="b">
        <f t="shared" si="2024"/>
        <v>0</v>
      </c>
      <c r="BN1351" t="b">
        <f t="shared" si="2025"/>
        <v>0</v>
      </c>
      <c r="BO1351" t="b">
        <f t="shared" si="2026"/>
        <v>0</v>
      </c>
      <c r="BP1351" t="b">
        <f t="shared" si="2027"/>
        <v>0</v>
      </c>
      <c r="BQ1351" t="b">
        <f t="shared" si="2028"/>
        <v>0</v>
      </c>
      <c r="BR1351" t="b">
        <f t="shared" si="2029"/>
        <v>0</v>
      </c>
      <c r="BS1351" t="b">
        <f t="shared" si="2030"/>
        <v>0</v>
      </c>
      <c r="BT1351" t="b">
        <f t="shared" si="2031"/>
        <v>1</v>
      </c>
      <c r="BU1351" t="b">
        <f t="shared" si="2032"/>
        <v>1</v>
      </c>
      <c r="BV1351" t="b">
        <f t="shared" si="2033"/>
        <v>0</v>
      </c>
      <c r="BW1351" t="b">
        <f t="shared" si="2034"/>
        <v>0</v>
      </c>
      <c r="BX1351" t="b">
        <f t="shared" si="2035"/>
        <v>0</v>
      </c>
      <c r="BY1351" t="b">
        <f t="shared" si="2036"/>
        <v>1</v>
      </c>
      <c r="BZ1351" t="b">
        <f t="shared" si="2037"/>
        <v>0</v>
      </c>
      <c r="CA1351" t="b">
        <f t="shared" si="2038"/>
        <v>0</v>
      </c>
      <c r="CB1351" t="b">
        <f t="shared" si="2039"/>
        <v>1</v>
      </c>
      <c r="CC1351" t="b">
        <f t="shared" si="2040"/>
        <v>0</v>
      </c>
      <c r="CD1351" t="b">
        <f t="shared" si="2041"/>
        <v>0</v>
      </c>
      <c r="CE1351" t="b">
        <f t="shared" si="2042"/>
        <v>0</v>
      </c>
      <c r="CF1351" t="b">
        <f t="shared" si="2043"/>
        <v>0</v>
      </c>
      <c r="CG1351" t="b">
        <f t="shared" si="2044"/>
        <v>0</v>
      </c>
      <c r="CH1351" t="b">
        <f t="shared" si="2045"/>
        <v>0</v>
      </c>
      <c r="CI1351" t="b">
        <f t="shared" si="2046"/>
        <v>0</v>
      </c>
      <c r="CJ1351" t="b">
        <f t="shared" si="2047"/>
        <v>0</v>
      </c>
      <c r="CK1351" t="b">
        <f t="shared" si="2048"/>
        <v>0</v>
      </c>
      <c r="CL1351" t="b">
        <f t="shared" si="2049"/>
        <v>0</v>
      </c>
      <c r="CM1351" t="b">
        <f t="shared" si="2050"/>
        <v>0</v>
      </c>
      <c r="CN1351" t="b">
        <f t="shared" si="2051"/>
        <v>0</v>
      </c>
      <c r="CO1351" t="b">
        <f t="shared" si="2052"/>
        <v>0</v>
      </c>
      <c r="CP1351" t="b">
        <f t="shared" si="2053"/>
        <v>0</v>
      </c>
      <c r="CQ1351" t="b">
        <f t="shared" si="2054"/>
        <v>0</v>
      </c>
      <c r="CR1351" t="b">
        <f t="shared" si="2055"/>
        <v>0</v>
      </c>
      <c r="CS1351" t="b">
        <f t="shared" si="2056"/>
        <v>0</v>
      </c>
      <c r="CT1351" t="b">
        <f t="shared" si="2057"/>
        <v>0</v>
      </c>
      <c r="CU1351" t="b">
        <f t="shared" si="2058"/>
        <v>0</v>
      </c>
      <c r="CV1351" t="b">
        <f t="shared" si="2059"/>
        <v>0</v>
      </c>
      <c r="CW1351" t="b">
        <f t="shared" si="2060"/>
        <v>0</v>
      </c>
      <c r="CX1351" t="b">
        <f t="shared" si="2061"/>
        <v>0</v>
      </c>
      <c r="CY1351" t="b">
        <f t="shared" si="2062"/>
        <v>0</v>
      </c>
      <c r="CZ1351" t="b">
        <f t="shared" si="2063"/>
        <v>0</v>
      </c>
      <c r="DA1351" t="b">
        <f t="shared" si="2064"/>
        <v>0</v>
      </c>
      <c r="DB1351" t="b">
        <f t="shared" si="2065"/>
        <v>0</v>
      </c>
      <c r="DC1351" t="b">
        <f t="shared" si="2066"/>
        <v>0</v>
      </c>
      <c r="DD1351" t="b">
        <f t="shared" si="2067"/>
        <v>0</v>
      </c>
    </row>
    <row r="1352" spans="1:108">
      <c r="A1352" s="4" t="s">
        <v>3281</v>
      </c>
      <c r="C1352" t="s">
        <v>3277</v>
      </c>
      <c r="D1352" s="4"/>
      <c r="E1352" t="s">
        <v>6106</v>
      </c>
      <c r="F1352" t="s">
        <v>6097</v>
      </c>
      <c r="G1352" t="s">
        <v>3097</v>
      </c>
      <c r="H1352" t="s">
        <v>7444</v>
      </c>
      <c r="I1352" t="s">
        <v>7417</v>
      </c>
      <c r="J1352" s="4" t="s">
        <v>113</v>
      </c>
      <c r="K1352" s="4" t="s">
        <v>114</v>
      </c>
      <c r="L1352" s="4" t="s">
        <v>7163</v>
      </c>
      <c r="M1352" t="s">
        <v>7597</v>
      </c>
      <c r="N1352" s="85" t="s">
        <v>7596</v>
      </c>
      <c r="O1352" s="4" t="b">
        <f t="shared" si="1974"/>
        <v>1</v>
      </c>
      <c r="P1352" s="4" t="b">
        <f t="shared" si="1975"/>
        <v>1</v>
      </c>
      <c r="Q1352" s="4" t="b">
        <f t="shared" si="1976"/>
        <v>1</v>
      </c>
      <c r="R1352" s="4" t="b">
        <f t="shared" si="1977"/>
        <v>1</v>
      </c>
      <c r="S1352" s="4" t="b">
        <f t="shared" si="1978"/>
        <v>1</v>
      </c>
      <c r="T1352" s="4" t="b">
        <f t="shared" si="1979"/>
        <v>1</v>
      </c>
      <c r="U1352" s="4" t="b">
        <f t="shared" si="1980"/>
        <v>1</v>
      </c>
      <c r="V1352" s="4" t="b">
        <f t="shared" si="1981"/>
        <v>1</v>
      </c>
      <c r="W1352" s="4" t="b">
        <f t="shared" si="1982"/>
        <v>1</v>
      </c>
      <c r="X1352" s="4" t="b">
        <f t="shared" si="1983"/>
        <v>1</v>
      </c>
      <c r="Y1352" s="4" t="b">
        <f t="shared" si="1984"/>
        <v>1</v>
      </c>
      <c r="Z1352" s="4" t="b">
        <f t="shared" si="1985"/>
        <v>1</v>
      </c>
      <c r="AA1352" s="4" t="b">
        <f t="shared" si="1986"/>
        <v>1</v>
      </c>
      <c r="AB1352" s="4" t="b">
        <f t="shared" si="1987"/>
        <v>1</v>
      </c>
      <c r="AC1352" s="4" t="b">
        <f t="shared" si="1988"/>
        <v>0</v>
      </c>
      <c r="AD1352" s="4" t="b">
        <f t="shared" si="1989"/>
        <v>0</v>
      </c>
      <c r="AE1352" s="4" t="b">
        <f t="shared" si="1990"/>
        <v>0</v>
      </c>
      <c r="AF1352" s="4" t="b">
        <f t="shared" si="1991"/>
        <v>0</v>
      </c>
      <c r="AG1352" s="4" t="b">
        <f t="shared" si="1992"/>
        <v>0</v>
      </c>
      <c r="AH1352" s="4" t="b">
        <f t="shared" si="1993"/>
        <v>1</v>
      </c>
      <c r="AI1352" s="4" t="b">
        <f t="shared" si="1994"/>
        <v>1</v>
      </c>
      <c r="AJ1352" s="4" t="b">
        <f t="shared" si="1995"/>
        <v>0</v>
      </c>
      <c r="AK1352" s="4" t="b">
        <f t="shared" si="1996"/>
        <v>1</v>
      </c>
      <c r="AL1352" s="4" t="b">
        <f t="shared" si="1997"/>
        <v>0</v>
      </c>
      <c r="AM1352" s="4" t="b">
        <f t="shared" si="1998"/>
        <v>1</v>
      </c>
      <c r="AN1352" s="4" t="b">
        <f t="shared" si="1999"/>
        <v>0</v>
      </c>
      <c r="AO1352" s="4" t="b">
        <f t="shared" si="2000"/>
        <v>0</v>
      </c>
      <c r="AP1352" s="4" t="b">
        <f t="shared" si="2001"/>
        <v>0</v>
      </c>
      <c r="AQ1352" s="4" t="b">
        <f t="shared" si="2002"/>
        <v>0</v>
      </c>
      <c r="AR1352" s="4" t="b">
        <f t="shared" si="2003"/>
        <v>1</v>
      </c>
      <c r="AS1352" s="4" t="b">
        <f t="shared" si="2004"/>
        <v>1</v>
      </c>
      <c r="AT1352" s="4" t="b">
        <f t="shared" si="2005"/>
        <v>0</v>
      </c>
      <c r="AU1352" s="4" t="b">
        <f t="shared" si="2006"/>
        <v>0</v>
      </c>
      <c r="AV1352" s="4" t="b">
        <f t="shared" si="2007"/>
        <v>1</v>
      </c>
      <c r="AW1352" s="4" t="b">
        <f t="shared" si="2008"/>
        <v>0</v>
      </c>
      <c r="AX1352" s="4" t="b">
        <f t="shared" si="2009"/>
        <v>1</v>
      </c>
      <c r="AY1352" s="4" t="b">
        <f t="shared" si="2010"/>
        <v>0</v>
      </c>
      <c r="AZ1352" s="4" t="b">
        <f t="shared" si="2011"/>
        <v>0</v>
      </c>
      <c r="BA1352" s="4" t="b">
        <f t="shared" si="2012"/>
        <v>1</v>
      </c>
      <c r="BB1352" s="4" t="b">
        <f t="shared" si="2013"/>
        <v>0</v>
      </c>
      <c r="BC1352" s="4" t="b">
        <f t="shared" si="2014"/>
        <v>1</v>
      </c>
      <c r="BD1352" s="4" t="b">
        <f t="shared" si="2015"/>
        <v>0</v>
      </c>
      <c r="BE1352" s="4" t="b">
        <f t="shared" si="2016"/>
        <v>0</v>
      </c>
      <c r="BF1352" s="4" t="b">
        <f t="shared" si="2017"/>
        <v>1</v>
      </c>
      <c r="BG1352" s="4" t="b">
        <f t="shared" si="2018"/>
        <v>0</v>
      </c>
      <c r="BH1352" s="4" t="b">
        <f t="shared" si="2019"/>
        <v>0</v>
      </c>
      <c r="BI1352" s="4" t="b">
        <f t="shared" si="2020"/>
        <v>0</v>
      </c>
      <c r="BJ1352" s="4" t="b">
        <f t="shared" si="2021"/>
        <v>0</v>
      </c>
      <c r="BK1352" s="4" t="b">
        <f t="shared" si="2022"/>
        <v>1</v>
      </c>
      <c r="BL1352" s="4" t="b">
        <f t="shared" si="2023"/>
        <v>0</v>
      </c>
      <c r="BM1352" s="4" t="b">
        <f t="shared" si="2024"/>
        <v>1</v>
      </c>
      <c r="BN1352" s="4" t="b">
        <f t="shared" si="2025"/>
        <v>1</v>
      </c>
      <c r="BO1352" s="4" t="b">
        <f t="shared" si="2026"/>
        <v>1</v>
      </c>
      <c r="BP1352" s="4" t="b">
        <f t="shared" si="2027"/>
        <v>1</v>
      </c>
      <c r="BQ1352" s="4" t="b">
        <f t="shared" si="2028"/>
        <v>1</v>
      </c>
      <c r="BR1352" s="4" t="b">
        <f t="shared" si="2029"/>
        <v>0</v>
      </c>
      <c r="BS1352" s="4" t="b">
        <f t="shared" si="2030"/>
        <v>1</v>
      </c>
      <c r="BT1352" s="4" t="b">
        <f t="shared" si="2031"/>
        <v>1</v>
      </c>
      <c r="BU1352" s="4" t="b">
        <f t="shared" si="2032"/>
        <v>1</v>
      </c>
      <c r="BV1352" s="4" t="b">
        <f t="shared" si="2033"/>
        <v>0</v>
      </c>
      <c r="BW1352" s="4" t="b">
        <f t="shared" si="2034"/>
        <v>0</v>
      </c>
      <c r="BX1352" s="4" t="b">
        <f t="shared" si="2035"/>
        <v>0</v>
      </c>
      <c r="BY1352" s="4" t="b">
        <f t="shared" si="2036"/>
        <v>0</v>
      </c>
      <c r="BZ1352" s="4" t="b">
        <f t="shared" si="2037"/>
        <v>0</v>
      </c>
      <c r="CA1352" s="4" t="b">
        <f t="shared" si="2038"/>
        <v>0</v>
      </c>
      <c r="CB1352" s="4" t="b">
        <f t="shared" si="2039"/>
        <v>0</v>
      </c>
      <c r="CC1352" s="4" t="b">
        <f t="shared" si="2040"/>
        <v>0</v>
      </c>
      <c r="CD1352" s="4" t="b">
        <f t="shared" si="2041"/>
        <v>0</v>
      </c>
      <c r="CE1352" s="4" t="b">
        <f t="shared" si="2042"/>
        <v>0</v>
      </c>
      <c r="CF1352" s="4" t="b">
        <f t="shared" si="2043"/>
        <v>0</v>
      </c>
      <c r="CG1352" s="4" t="b">
        <f t="shared" si="2044"/>
        <v>1</v>
      </c>
      <c r="CH1352" s="4" t="b">
        <f t="shared" si="2045"/>
        <v>0</v>
      </c>
      <c r="CI1352" s="4" t="b">
        <f t="shared" si="2046"/>
        <v>0</v>
      </c>
      <c r="CJ1352" s="4" t="b">
        <f t="shared" si="2047"/>
        <v>0</v>
      </c>
      <c r="CK1352" s="4" t="b">
        <f t="shared" si="2048"/>
        <v>0</v>
      </c>
      <c r="CL1352" s="4" t="b">
        <f t="shared" si="2049"/>
        <v>1</v>
      </c>
      <c r="CM1352" s="4" t="b">
        <f t="shared" si="2050"/>
        <v>1</v>
      </c>
      <c r="CN1352" s="4" t="b">
        <f t="shared" si="2051"/>
        <v>0</v>
      </c>
      <c r="CO1352" s="4" t="b">
        <f t="shared" si="2052"/>
        <v>1</v>
      </c>
      <c r="CP1352" s="4" t="b">
        <f t="shared" si="2053"/>
        <v>0</v>
      </c>
      <c r="CQ1352" s="4" t="b">
        <f t="shared" si="2054"/>
        <v>0</v>
      </c>
      <c r="CR1352" s="4" t="b">
        <f t="shared" si="2055"/>
        <v>1</v>
      </c>
      <c r="CS1352" s="4" t="b">
        <f t="shared" si="2056"/>
        <v>0</v>
      </c>
      <c r="CT1352" s="4" t="b">
        <f t="shared" si="2057"/>
        <v>0</v>
      </c>
      <c r="CU1352" s="4" t="b">
        <f t="shared" si="2058"/>
        <v>0</v>
      </c>
      <c r="CV1352" s="4" t="b">
        <f t="shared" si="2059"/>
        <v>0</v>
      </c>
      <c r="CW1352" s="4" t="b">
        <f t="shared" si="2060"/>
        <v>0</v>
      </c>
      <c r="CX1352" s="4" t="b">
        <f t="shared" si="2061"/>
        <v>0</v>
      </c>
      <c r="CY1352" s="4" t="b">
        <f t="shared" si="2062"/>
        <v>0</v>
      </c>
      <c r="CZ1352" s="4" t="b">
        <f t="shared" si="2063"/>
        <v>0</v>
      </c>
      <c r="DA1352" s="4" t="b">
        <f t="shared" si="2064"/>
        <v>0</v>
      </c>
      <c r="DB1352" s="4" t="b">
        <f t="shared" si="2065"/>
        <v>1</v>
      </c>
      <c r="DC1352" s="4" t="b">
        <f t="shared" si="2066"/>
        <v>0</v>
      </c>
      <c r="DD1352" s="4" t="b">
        <f t="shared" si="2067"/>
        <v>1</v>
      </c>
    </row>
    <row r="1353" spans="1:108">
      <c r="A1353" t="s">
        <v>3282</v>
      </c>
      <c r="C1353" t="s">
        <v>3277</v>
      </c>
      <c r="E1353" t="s">
        <v>6106</v>
      </c>
      <c r="F1353" t="s">
        <v>6097</v>
      </c>
      <c r="G1353" t="s">
        <v>3097</v>
      </c>
      <c r="H1353" t="s">
        <v>7444</v>
      </c>
      <c r="I1353" t="s">
        <v>7417</v>
      </c>
      <c r="J1353" t="s">
        <v>183</v>
      </c>
      <c r="K1353" t="s">
        <v>183</v>
      </c>
      <c r="L1353" t="s">
        <v>7164</v>
      </c>
      <c r="M1353" t="s">
        <v>6079</v>
      </c>
      <c r="N1353" t="s">
        <v>3283</v>
      </c>
      <c r="O1353" t="b">
        <f t="shared" si="1974"/>
        <v>0</v>
      </c>
      <c r="P1353" t="b">
        <f t="shared" si="1975"/>
        <v>1</v>
      </c>
      <c r="Q1353" t="b">
        <f t="shared" si="1976"/>
        <v>0</v>
      </c>
      <c r="R1353" t="b">
        <f t="shared" si="1977"/>
        <v>1</v>
      </c>
      <c r="S1353" t="b">
        <f t="shared" si="1978"/>
        <v>0</v>
      </c>
      <c r="T1353" t="b">
        <f t="shared" si="1979"/>
        <v>1</v>
      </c>
      <c r="U1353" t="b">
        <f t="shared" si="1980"/>
        <v>0</v>
      </c>
      <c r="V1353" t="b">
        <f t="shared" si="1981"/>
        <v>1</v>
      </c>
      <c r="W1353" t="b">
        <f t="shared" si="1982"/>
        <v>0</v>
      </c>
      <c r="X1353" t="b">
        <f t="shared" si="1983"/>
        <v>0</v>
      </c>
      <c r="Y1353" t="b">
        <f t="shared" si="1984"/>
        <v>1</v>
      </c>
      <c r="Z1353" t="b">
        <f t="shared" si="1985"/>
        <v>0</v>
      </c>
      <c r="AA1353" t="b">
        <f t="shared" si="1986"/>
        <v>1</v>
      </c>
      <c r="AB1353" t="b">
        <f t="shared" si="1987"/>
        <v>0</v>
      </c>
      <c r="AC1353" t="b">
        <f t="shared" si="1988"/>
        <v>0</v>
      </c>
      <c r="AD1353" t="b">
        <f t="shared" si="1989"/>
        <v>0</v>
      </c>
      <c r="AE1353" t="b">
        <f t="shared" si="1990"/>
        <v>0</v>
      </c>
      <c r="AF1353" t="b">
        <f t="shared" si="1991"/>
        <v>0</v>
      </c>
      <c r="AG1353" t="b">
        <f t="shared" si="1992"/>
        <v>0</v>
      </c>
      <c r="AH1353" t="b">
        <f t="shared" si="1993"/>
        <v>0</v>
      </c>
      <c r="AI1353" t="b">
        <f t="shared" si="1994"/>
        <v>0</v>
      </c>
      <c r="AJ1353" t="b">
        <f t="shared" si="1995"/>
        <v>0</v>
      </c>
      <c r="AK1353" t="b">
        <f t="shared" si="1996"/>
        <v>0</v>
      </c>
      <c r="AL1353" t="b">
        <f t="shared" si="1997"/>
        <v>0</v>
      </c>
      <c r="AM1353" t="b">
        <f t="shared" si="1998"/>
        <v>0</v>
      </c>
      <c r="AN1353" t="b">
        <f t="shared" si="1999"/>
        <v>0</v>
      </c>
      <c r="AO1353" t="b">
        <f t="shared" si="2000"/>
        <v>0</v>
      </c>
      <c r="AP1353" t="b">
        <f t="shared" si="2001"/>
        <v>0</v>
      </c>
      <c r="AQ1353" t="b">
        <f t="shared" si="2002"/>
        <v>0</v>
      </c>
      <c r="AR1353" t="b">
        <f t="shared" si="2003"/>
        <v>0</v>
      </c>
      <c r="AS1353" t="b">
        <f t="shared" si="2004"/>
        <v>0</v>
      </c>
      <c r="AT1353" t="b">
        <f t="shared" si="2005"/>
        <v>1</v>
      </c>
      <c r="AU1353" t="b">
        <f t="shared" si="2006"/>
        <v>0</v>
      </c>
      <c r="AV1353" t="b">
        <f t="shared" si="2007"/>
        <v>1</v>
      </c>
      <c r="AW1353" t="b">
        <f t="shared" si="2008"/>
        <v>0</v>
      </c>
      <c r="AX1353" t="b">
        <f t="shared" si="2009"/>
        <v>0</v>
      </c>
      <c r="AY1353" t="b">
        <f t="shared" si="2010"/>
        <v>0</v>
      </c>
      <c r="AZ1353" t="b">
        <f t="shared" si="2011"/>
        <v>0</v>
      </c>
      <c r="BA1353" t="b">
        <f t="shared" si="2012"/>
        <v>0</v>
      </c>
      <c r="BB1353" t="b">
        <f t="shared" si="2013"/>
        <v>0</v>
      </c>
      <c r="BC1353" t="b">
        <f t="shared" si="2014"/>
        <v>0</v>
      </c>
      <c r="BD1353" t="b">
        <f t="shared" si="2015"/>
        <v>0</v>
      </c>
      <c r="BE1353" t="b">
        <f t="shared" si="2016"/>
        <v>0</v>
      </c>
      <c r="BF1353" t="b">
        <f t="shared" si="2017"/>
        <v>0</v>
      </c>
      <c r="BG1353" t="b">
        <f t="shared" si="2018"/>
        <v>0</v>
      </c>
      <c r="BH1353" t="b">
        <f t="shared" si="2019"/>
        <v>0</v>
      </c>
      <c r="BI1353" t="b">
        <f t="shared" si="2020"/>
        <v>0</v>
      </c>
      <c r="BJ1353" t="b">
        <f t="shared" si="2021"/>
        <v>0</v>
      </c>
      <c r="BK1353" t="b">
        <f t="shared" si="2022"/>
        <v>0</v>
      </c>
      <c r="BL1353" t="b">
        <f t="shared" si="2023"/>
        <v>0</v>
      </c>
      <c r="BM1353" t="b">
        <f t="shared" si="2024"/>
        <v>0</v>
      </c>
      <c r="BN1353" t="b">
        <f t="shared" si="2025"/>
        <v>0</v>
      </c>
      <c r="BO1353" t="b">
        <f t="shared" si="2026"/>
        <v>1</v>
      </c>
      <c r="BP1353" t="b">
        <f t="shared" si="2027"/>
        <v>1</v>
      </c>
      <c r="BQ1353" t="b">
        <f t="shared" si="2028"/>
        <v>0</v>
      </c>
      <c r="BR1353" t="b">
        <f t="shared" si="2029"/>
        <v>0</v>
      </c>
      <c r="BS1353" t="b">
        <f t="shared" si="2030"/>
        <v>0</v>
      </c>
      <c r="BT1353" t="b">
        <f t="shared" si="2031"/>
        <v>0</v>
      </c>
      <c r="BU1353" t="b">
        <f t="shared" si="2032"/>
        <v>0</v>
      </c>
      <c r="BV1353" t="b">
        <f t="shared" si="2033"/>
        <v>0</v>
      </c>
      <c r="BW1353" t="b">
        <f t="shared" si="2034"/>
        <v>0</v>
      </c>
      <c r="BX1353" t="b">
        <f t="shared" si="2035"/>
        <v>0</v>
      </c>
      <c r="BY1353" t="b">
        <f t="shared" si="2036"/>
        <v>0</v>
      </c>
      <c r="BZ1353" t="b">
        <f t="shared" si="2037"/>
        <v>0</v>
      </c>
      <c r="CA1353" t="b">
        <f t="shared" si="2038"/>
        <v>0</v>
      </c>
      <c r="CB1353" t="b">
        <f t="shared" si="2039"/>
        <v>0</v>
      </c>
      <c r="CC1353" t="b">
        <f t="shared" si="2040"/>
        <v>0</v>
      </c>
      <c r="CD1353" t="b">
        <f t="shared" si="2041"/>
        <v>0</v>
      </c>
      <c r="CE1353" t="b">
        <f t="shared" si="2042"/>
        <v>0</v>
      </c>
      <c r="CF1353" t="b">
        <f t="shared" si="2043"/>
        <v>0</v>
      </c>
      <c r="CG1353" t="b">
        <f t="shared" si="2044"/>
        <v>0</v>
      </c>
      <c r="CH1353" t="b">
        <f t="shared" si="2045"/>
        <v>0</v>
      </c>
      <c r="CI1353" t="b">
        <f t="shared" si="2046"/>
        <v>0</v>
      </c>
      <c r="CJ1353" t="b">
        <f t="shared" si="2047"/>
        <v>0</v>
      </c>
      <c r="CK1353" t="b">
        <f t="shared" si="2048"/>
        <v>0</v>
      </c>
      <c r="CL1353" t="b">
        <f t="shared" si="2049"/>
        <v>0</v>
      </c>
      <c r="CM1353" t="b">
        <f t="shared" si="2050"/>
        <v>0</v>
      </c>
      <c r="CN1353" t="b">
        <f t="shared" si="2051"/>
        <v>0</v>
      </c>
      <c r="CO1353" t="b">
        <f t="shared" si="2052"/>
        <v>0</v>
      </c>
      <c r="CP1353" t="b">
        <f t="shared" si="2053"/>
        <v>0</v>
      </c>
      <c r="CQ1353" t="b">
        <f t="shared" si="2054"/>
        <v>0</v>
      </c>
      <c r="CR1353" t="b">
        <f t="shared" si="2055"/>
        <v>0</v>
      </c>
      <c r="CS1353" t="b">
        <f t="shared" si="2056"/>
        <v>0</v>
      </c>
      <c r="CT1353" t="b">
        <f t="shared" si="2057"/>
        <v>0</v>
      </c>
      <c r="CU1353" t="b">
        <f t="shared" si="2058"/>
        <v>0</v>
      </c>
      <c r="CV1353" t="b">
        <f t="shared" si="2059"/>
        <v>0</v>
      </c>
      <c r="CW1353" t="b">
        <f t="shared" si="2060"/>
        <v>0</v>
      </c>
      <c r="CX1353" t="b">
        <f t="shared" si="2061"/>
        <v>0</v>
      </c>
      <c r="CY1353" t="b">
        <f t="shared" si="2062"/>
        <v>0</v>
      </c>
      <c r="CZ1353" t="b">
        <f t="shared" si="2063"/>
        <v>0</v>
      </c>
      <c r="DA1353" t="b">
        <f t="shared" si="2064"/>
        <v>0</v>
      </c>
      <c r="DB1353" t="b">
        <f t="shared" si="2065"/>
        <v>0</v>
      </c>
      <c r="DC1353" t="b">
        <f t="shared" si="2066"/>
        <v>0</v>
      </c>
      <c r="DD1353" t="b">
        <f t="shared" si="2067"/>
        <v>0</v>
      </c>
    </row>
    <row r="1354" spans="1:108">
      <c r="A1354" s="4" t="s">
        <v>3284</v>
      </c>
      <c r="C1354" t="s">
        <v>3277</v>
      </c>
      <c r="D1354" s="4"/>
      <c r="E1354" t="s">
        <v>6106</v>
      </c>
      <c r="F1354" t="s">
        <v>6097</v>
      </c>
      <c r="G1354" t="s">
        <v>3097</v>
      </c>
      <c r="H1354" t="s">
        <v>7444</v>
      </c>
      <c r="I1354" t="s">
        <v>7417</v>
      </c>
      <c r="J1354" s="4" t="s">
        <v>139</v>
      </c>
      <c r="K1354" s="4" t="s">
        <v>139</v>
      </c>
      <c r="L1354" s="4" t="s">
        <v>7165</v>
      </c>
      <c r="M1354" s="4" t="s">
        <v>345</v>
      </c>
      <c r="N1354" s="4" t="s">
        <v>3285</v>
      </c>
      <c r="O1354" s="4" t="b">
        <f t="shared" si="1974"/>
        <v>1</v>
      </c>
      <c r="P1354" s="4" t="b">
        <f t="shared" si="1975"/>
        <v>1</v>
      </c>
      <c r="Q1354" s="4" t="b">
        <f t="shared" si="1976"/>
        <v>1</v>
      </c>
      <c r="R1354" s="4" t="b">
        <f t="shared" si="1977"/>
        <v>1</v>
      </c>
      <c r="S1354" s="4" t="b">
        <f t="shared" si="1978"/>
        <v>1</v>
      </c>
      <c r="T1354" s="4" t="b">
        <f t="shared" si="1979"/>
        <v>1</v>
      </c>
      <c r="U1354" s="4" t="b">
        <f t="shared" si="1980"/>
        <v>1</v>
      </c>
      <c r="V1354" s="4" t="b">
        <f t="shared" si="1981"/>
        <v>1</v>
      </c>
      <c r="W1354" s="4" t="b">
        <f t="shared" si="1982"/>
        <v>0</v>
      </c>
      <c r="X1354" s="4" t="b">
        <f t="shared" si="1983"/>
        <v>1</v>
      </c>
      <c r="Y1354" s="4" t="b">
        <f t="shared" si="1984"/>
        <v>1</v>
      </c>
      <c r="Z1354" s="4" t="b">
        <f t="shared" si="1985"/>
        <v>0</v>
      </c>
      <c r="AA1354" s="4" t="b">
        <f t="shared" si="1986"/>
        <v>1</v>
      </c>
      <c r="AB1354" s="4" t="b">
        <f t="shared" si="1987"/>
        <v>1</v>
      </c>
      <c r="AC1354" s="4" t="b">
        <f t="shared" si="1988"/>
        <v>0</v>
      </c>
      <c r="AD1354" s="4" t="b">
        <f t="shared" si="1989"/>
        <v>0</v>
      </c>
      <c r="AE1354" s="4" t="b">
        <f t="shared" si="1990"/>
        <v>1</v>
      </c>
      <c r="AF1354" s="4" t="b">
        <f t="shared" si="1991"/>
        <v>0</v>
      </c>
      <c r="AG1354" s="4" t="b">
        <f t="shared" si="1992"/>
        <v>0</v>
      </c>
      <c r="AH1354" s="4" t="b">
        <f t="shared" si="1993"/>
        <v>1</v>
      </c>
      <c r="AI1354" s="4" t="b">
        <f t="shared" si="1994"/>
        <v>0</v>
      </c>
      <c r="AJ1354" s="4" t="b">
        <f t="shared" si="1995"/>
        <v>0</v>
      </c>
      <c r="AK1354" s="4" t="b">
        <f t="shared" si="1996"/>
        <v>0</v>
      </c>
      <c r="AL1354" s="4" t="b">
        <f t="shared" si="1997"/>
        <v>0</v>
      </c>
      <c r="AM1354" s="4" t="b">
        <f t="shared" si="1998"/>
        <v>1</v>
      </c>
      <c r="AN1354" s="4" t="b">
        <f t="shared" si="1999"/>
        <v>0</v>
      </c>
      <c r="AO1354" s="4" t="b">
        <f t="shared" si="2000"/>
        <v>0</v>
      </c>
      <c r="AP1354" s="4" t="b">
        <f t="shared" si="2001"/>
        <v>0</v>
      </c>
      <c r="AQ1354" s="4" t="b">
        <f t="shared" si="2002"/>
        <v>0</v>
      </c>
      <c r="AR1354" s="4" t="b">
        <f t="shared" si="2003"/>
        <v>0</v>
      </c>
      <c r="AS1354" s="4" t="b">
        <f t="shared" si="2004"/>
        <v>0</v>
      </c>
      <c r="AT1354" s="4" t="b">
        <f t="shared" si="2005"/>
        <v>0</v>
      </c>
      <c r="AU1354" s="4" t="b">
        <f t="shared" si="2006"/>
        <v>0</v>
      </c>
      <c r="AV1354" s="4" t="b">
        <f t="shared" si="2007"/>
        <v>1</v>
      </c>
      <c r="AW1354" s="4" t="b">
        <f t="shared" si="2008"/>
        <v>0</v>
      </c>
      <c r="AX1354" s="4" t="b">
        <f t="shared" si="2009"/>
        <v>1</v>
      </c>
      <c r="AY1354" s="4" t="b">
        <f t="shared" si="2010"/>
        <v>0</v>
      </c>
      <c r="AZ1354" s="4" t="b">
        <f t="shared" si="2011"/>
        <v>0</v>
      </c>
      <c r="BA1354" s="4" t="b">
        <f t="shared" si="2012"/>
        <v>0</v>
      </c>
      <c r="BB1354" s="4" t="b">
        <f t="shared" si="2013"/>
        <v>1</v>
      </c>
      <c r="BC1354" s="4" t="b">
        <f t="shared" si="2014"/>
        <v>1</v>
      </c>
      <c r="BD1354" s="4" t="b">
        <f t="shared" si="2015"/>
        <v>0</v>
      </c>
      <c r="BE1354" s="4" t="b">
        <f t="shared" si="2016"/>
        <v>0</v>
      </c>
      <c r="BF1354" s="4" t="b">
        <f t="shared" si="2017"/>
        <v>0</v>
      </c>
      <c r="BG1354" s="4" t="b">
        <f t="shared" si="2018"/>
        <v>0</v>
      </c>
      <c r="BH1354" s="4" t="b">
        <f t="shared" si="2019"/>
        <v>0</v>
      </c>
      <c r="BI1354" s="4" t="b">
        <f t="shared" si="2020"/>
        <v>0</v>
      </c>
      <c r="BJ1354" s="4" t="b">
        <f t="shared" si="2021"/>
        <v>0</v>
      </c>
      <c r="BK1354" s="4" t="b">
        <f t="shared" si="2022"/>
        <v>0</v>
      </c>
      <c r="BL1354" s="4" t="b">
        <f t="shared" si="2023"/>
        <v>0</v>
      </c>
      <c r="BM1354" s="4" t="b">
        <f t="shared" si="2024"/>
        <v>0</v>
      </c>
      <c r="BN1354" s="4" t="b">
        <f t="shared" si="2025"/>
        <v>0</v>
      </c>
      <c r="BO1354" s="4" t="b">
        <f t="shared" si="2026"/>
        <v>1</v>
      </c>
      <c r="BP1354" s="4" t="b">
        <f t="shared" si="2027"/>
        <v>1</v>
      </c>
      <c r="BQ1354" s="4" t="b">
        <f t="shared" si="2028"/>
        <v>1</v>
      </c>
      <c r="BR1354" s="4" t="b">
        <f t="shared" si="2029"/>
        <v>0</v>
      </c>
      <c r="BS1354" s="4" t="b">
        <f t="shared" si="2030"/>
        <v>1</v>
      </c>
      <c r="BT1354" s="4" t="b">
        <f t="shared" si="2031"/>
        <v>0</v>
      </c>
      <c r="BU1354" s="4" t="b">
        <f t="shared" si="2032"/>
        <v>1</v>
      </c>
      <c r="BV1354" s="4" t="b">
        <f t="shared" si="2033"/>
        <v>1</v>
      </c>
      <c r="BW1354" s="4" t="b">
        <f t="shared" si="2034"/>
        <v>0</v>
      </c>
      <c r="BX1354" s="4" t="b">
        <f t="shared" si="2035"/>
        <v>0</v>
      </c>
      <c r="BY1354" s="4" t="b">
        <f t="shared" si="2036"/>
        <v>1</v>
      </c>
      <c r="BZ1354" s="4" t="b">
        <f t="shared" si="2037"/>
        <v>0</v>
      </c>
      <c r="CA1354" s="4" t="b">
        <f t="shared" si="2038"/>
        <v>0</v>
      </c>
      <c r="CB1354" s="4" t="b">
        <f t="shared" si="2039"/>
        <v>1</v>
      </c>
      <c r="CC1354" s="4" t="b">
        <f t="shared" si="2040"/>
        <v>0</v>
      </c>
      <c r="CD1354" s="4" t="b">
        <f t="shared" si="2041"/>
        <v>1</v>
      </c>
      <c r="CE1354" s="4" t="b">
        <f t="shared" si="2042"/>
        <v>0</v>
      </c>
      <c r="CF1354" s="4" t="b">
        <f t="shared" si="2043"/>
        <v>0</v>
      </c>
      <c r="CG1354" s="4" t="b">
        <f t="shared" si="2044"/>
        <v>1</v>
      </c>
      <c r="CH1354" s="4" t="b">
        <f t="shared" si="2045"/>
        <v>0</v>
      </c>
      <c r="CI1354" s="4" t="b">
        <f t="shared" si="2046"/>
        <v>0</v>
      </c>
      <c r="CJ1354" s="4" t="b">
        <f t="shared" si="2047"/>
        <v>1</v>
      </c>
      <c r="CK1354" s="4" t="b">
        <f t="shared" si="2048"/>
        <v>1</v>
      </c>
      <c r="CL1354" s="4" t="b">
        <f t="shared" si="2049"/>
        <v>0</v>
      </c>
      <c r="CM1354" s="4" t="b">
        <f t="shared" si="2050"/>
        <v>0</v>
      </c>
      <c r="CN1354" s="4" t="b">
        <f t="shared" si="2051"/>
        <v>0</v>
      </c>
      <c r="CO1354" s="4" t="b">
        <f t="shared" si="2052"/>
        <v>1</v>
      </c>
      <c r="CP1354" s="4" t="b">
        <f t="shared" si="2053"/>
        <v>1</v>
      </c>
      <c r="CQ1354" s="4" t="b">
        <f t="shared" si="2054"/>
        <v>0</v>
      </c>
      <c r="CR1354" s="4" t="b">
        <f t="shared" si="2055"/>
        <v>0</v>
      </c>
      <c r="CS1354" s="4" t="b">
        <f t="shared" si="2056"/>
        <v>0</v>
      </c>
      <c r="CT1354" s="4" t="b">
        <f t="shared" si="2057"/>
        <v>0</v>
      </c>
      <c r="CU1354" s="4" t="b">
        <f t="shared" si="2058"/>
        <v>0</v>
      </c>
      <c r="CV1354" s="4" t="b">
        <f t="shared" si="2059"/>
        <v>0</v>
      </c>
      <c r="CW1354" s="4" t="b">
        <f t="shared" si="2060"/>
        <v>0</v>
      </c>
      <c r="CX1354" s="4" t="b">
        <f t="shared" si="2061"/>
        <v>0</v>
      </c>
      <c r="CY1354" s="4" t="b">
        <f t="shared" si="2062"/>
        <v>0</v>
      </c>
      <c r="CZ1354" s="4" t="b">
        <f t="shared" si="2063"/>
        <v>0</v>
      </c>
      <c r="DA1354" s="4" t="b">
        <f t="shared" si="2064"/>
        <v>0</v>
      </c>
      <c r="DB1354" s="4" t="b">
        <f t="shared" si="2065"/>
        <v>0</v>
      </c>
      <c r="DC1354" s="4" t="b">
        <f t="shared" si="2066"/>
        <v>0</v>
      </c>
      <c r="DD1354" s="4" t="b">
        <f t="shared" si="2067"/>
        <v>0</v>
      </c>
    </row>
    <row r="1355" spans="1:108">
      <c r="A1355" s="4" t="s">
        <v>3286</v>
      </c>
      <c r="C1355" t="s">
        <v>3277</v>
      </c>
      <c r="D1355" s="4"/>
      <c r="E1355" t="s">
        <v>6106</v>
      </c>
      <c r="F1355" t="s">
        <v>6097</v>
      </c>
      <c r="G1355" t="s">
        <v>3097</v>
      </c>
      <c r="H1355" t="s">
        <v>7444</v>
      </c>
      <c r="I1355" t="s">
        <v>7417</v>
      </c>
      <c r="J1355" s="4" t="s">
        <v>113</v>
      </c>
      <c r="K1355" s="4" t="s">
        <v>114</v>
      </c>
      <c r="L1355" s="4" t="s">
        <v>7166</v>
      </c>
      <c r="M1355" t="s">
        <v>6079</v>
      </c>
      <c r="N1355" s="4" t="s">
        <v>3287</v>
      </c>
      <c r="O1355" s="4" t="b">
        <f t="shared" si="1974"/>
        <v>1</v>
      </c>
      <c r="P1355" s="4" t="b">
        <f t="shared" si="1975"/>
        <v>1</v>
      </c>
      <c r="Q1355" s="4" t="b">
        <f t="shared" si="1976"/>
        <v>1</v>
      </c>
      <c r="R1355" s="4" t="b">
        <f t="shared" si="1977"/>
        <v>1</v>
      </c>
      <c r="S1355" s="4" t="b">
        <f t="shared" si="1978"/>
        <v>1</v>
      </c>
      <c r="T1355" s="4" t="b">
        <f t="shared" si="1979"/>
        <v>1</v>
      </c>
      <c r="U1355" s="4" t="b">
        <f t="shared" si="1980"/>
        <v>1</v>
      </c>
      <c r="V1355" s="4" t="b">
        <f t="shared" si="1981"/>
        <v>1</v>
      </c>
      <c r="W1355" s="4" t="b">
        <f t="shared" si="1982"/>
        <v>0</v>
      </c>
      <c r="X1355" s="4" t="b">
        <f t="shared" si="1983"/>
        <v>1</v>
      </c>
      <c r="Y1355" s="4" t="b">
        <f t="shared" si="1984"/>
        <v>1</v>
      </c>
      <c r="Z1355" s="4" t="b">
        <f t="shared" si="1985"/>
        <v>0</v>
      </c>
      <c r="AA1355" s="4" t="b">
        <f t="shared" si="1986"/>
        <v>1</v>
      </c>
      <c r="AB1355" s="4" t="b">
        <f t="shared" si="1987"/>
        <v>0</v>
      </c>
      <c r="AC1355" s="4" t="b">
        <f t="shared" si="1988"/>
        <v>0</v>
      </c>
      <c r="AD1355" s="4" t="b">
        <f t="shared" si="1989"/>
        <v>0</v>
      </c>
      <c r="AE1355" s="4" t="b">
        <f t="shared" si="1990"/>
        <v>1</v>
      </c>
      <c r="AF1355" s="4" t="b">
        <f t="shared" si="1991"/>
        <v>0</v>
      </c>
      <c r="AG1355" s="4" t="b">
        <f t="shared" si="1992"/>
        <v>0</v>
      </c>
      <c r="AH1355" s="4" t="b">
        <f t="shared" si="1993"/>
        <v>1</v>
      </c>
      <c r="AI1355" s="4" t="b">
        <f t="shared" si="1994"/>
        <v>0</v>
      </c>
      <c r="AJ1355" s="4" t="b">
        <f t="shared" si="1995"/>
        <v>0</v>
      </c>
      <c r="AK1355" s="4" t="b">
        <f t="shared" si="1996"/>
        <v>0</v>
      </c>
      <c r="AL1355" s="4" t="b">
        <f t="shared" si="1997"/>
        <v>0</v>
      </c>
      <c r="AM1355" s="4" t="b">
        <f t="shared" si="1998"/>
        <v>0</v>
      </c>
      <c r="AN1355" s="4" t="b">
        <f t="shared" si="1999"/>
        <v>0</v>
      </c>
      <c r="AO1355" s="4" t="b">
        <f t="shared" si="2000"/>
        <v>0</v>
      </c>
      <c r="AP1355" s="4" t="b">
        <f t="shared" si="2001"/>
        <v>0</v>
      </c>
      <c r="AQ1355" s="4" t="b">
        <f t="shared" si="2002"/>
        <v>0</v>
      </c>
      <c r="AR1355" s="4" t="b">
        <f t="shared" si="2003"/>
        <v>0</v>
      </c>
      <c r="AS1355" s="4" t="b">
        <f t="shared" si="2004"/>
        <v>0</v>
      </c>
      <c r="AT1355" s="4" t="b">
        <f t="shared" si="2005"/>
        <v>0</v>
      </c>
      <c r="AU1355" s="4" t="b">
        <f t="shared" si="2006"/>
        <v>0</v>
      </c>
      <c r="AV1355" s="4" t="b">
        <f t="shared" si="2007"/>
        <v>0</v>
      </c>
      <c r="AW1355" s="4" t="b">
        <f t="shared" si="2008"/>
        <v>1</v>
      </c>
      <c r="AX1355" s="4" t="b">
        <f t="shared" si="2009"/>
        <v>0</v>
      </c>
      <c r="AY1355" s="4" t="b">
        <f t="shared" si="2010"/>
        <v>0</v>
      </c>
      <c r="AZ1355" s="4" t="b">
        <f t="shared" si="2011"/>
        <v>0</v>
      </c>
      <c r="BA1355" s="4" t="b">
        <f t="shared" si="2012"/>
        <v>0</v>
      </c>
      <c r="BB1355" s="4" t="b">
        <f t="shared" si="2013"/>
        <v>1</v>
      </c>
      <c r="BC1355" s="4" t="b">
        <f t="shared" si="2014"/>
        <v>0</v>
      </c>
      <c r="BD1355" s="4" t="b">
        <f t="shared" si="2015"/>
        <v>0</v>
      </c>
      <c r="BE1355" s="4" t="b">
        <f t="shared" si="2016"/>
        <v>0</v>
      </c>
      <c r="BF1355" s="4" t="b">
        <f t="shared" si="2017"/>
        <v>0</v>
      </c>
      <c r="BG1355" s="4" t="b">
        <f t="shared" si="2018"/>
        <v>0</v>
      </c>
      <c r="BH1355" s="4" t="b">
        <f t="shared" si="2019"/>
        <v>0</v>
      </c>
      <c r="BI1355" s="4" t="b">
        <f t="shared" si="2020"/>
        <v>0</v>
      </c>
      <c r="BJ1355" s="4" t="b">
        <f t="shared" si="2021"/>
        <v>0</v>
      </c>
      <c r="BK1355" s="4" t="b">
        <f t="shared" si="2022"/>
        <v>0</v>
      </c>
      <c r="BL1355" s="4" t="b">
        <f t="shared" si="2023"/>
        <v>0</v>
      </c>
      <c r="BM1355" s="4" t="b">
        <f t="shared" si="2024"/>
        <v>1</v>
      </c>
      <c r="BN1355" s="4" t="b">
        <f t="shared" si="2025"/>
        <v>0</v>
      </c>
      <c r="BO1355" s="4" t="b">
        <f t="shared" si="2026"/>
        <v>1</v>
      </c>
      <c r="BP1355" s="4" t="b">
        <f t="shared" si="2027"/>
        <v>1</v>
      </c>
      <c r="BQ1355" s="4" t="b">
        <f t="shared" si="2028"/>
        <v>0</v>
      </c>
      <c r="BR1355" s="4" t="b">
        <f t="shared" si="2029"/>
        <v>0</v>
      </c>
      <c r="BS1355" s="4" t="b">
        <f t="shared" si="2030"/>
        <v>1</v>
      </c>
      <c r="BT1355" s="4" t="b">
        <f t="shared" si="2031"/>
        <v>0</v>
      </c>
      <c r="BU1355" s="4" t="b">
        <f t="shared" si="2032"/>
        <v>0</v>
      </c>
      <c r="BV1355" s="4" t="b">
        <f t="shared" si="2033"/>
        <v>0</v>
      </c>
      <c r="BW1355" s="4" t="b">
        <f t="shared" si="2034"/>
        <v>0</v>
      </c>
      <c r="BX1355" s="4" t="b">
        <f t="shared" si="2035"/>
        <v>0</v>
      </c>
      <c r="BY1355" s="4" t="b">
        <f t="shared" si="2036"/>
        <v>0</v>
      </c>
      <c r="BZ1355" s="4" t="b">
        <f t="shared" si="2037"/>
        <v>0</v>
      </c>
      <c r="CA1355" s="4" t="b">
        <f t="shared" si="2038"/>
        <v>0</v>
      </c>
      <c r="CB1355" s="4" t="b">
        <f t="shared" si="2039"/>
        <v>1</v>
      </c>
      <c r="CC1355" s="4" t="b">
        <f t="shared" si="2040"/>
        <v>0</v>
      </c>
      <c r="CD1355" s="4" t="b">
        <f t="shared" si="2041"/>
        <v>0</v>
      </c>
      <c r="CE1355" s="4" t="b">
        <f t="shared" si="2042"/>
        <v>0</v>
      </c>
      <c r="CF1355" s="4" t="b">
        <f t="shared" si="2043"/>
        <v>0</v>
      </c>
      <c r="CG1355" s="4" t="b">
        <f t="shared" si="2044"/>
        <v>1</v>
      </c>
      <c r="CH1355" s="4" t="b">
        <f t="shared" si="2045"/>
        <v>0</v>
      </c>
      <c r="CI1355" s="4" t="b">
        <f t="shared" si="2046"/>
        <v>0</v>
      </c>
      <c r="CJ1355" s="4" t="b">
        <f t="shared" si="2047"/>
        <v>0</v>
      </c>
      <c r="CK1355" s="4" t="b">
        <f t="shared" si="2048"/>
        <v>0</v>
      </c>
      <c r="CL1355" s="4" t="b">
        <f t="shared" si="2049"/>
        <v>0</v>
      </c>
      <c r="CM1355" s="4" t="b">
        <f t="shared" si="2050"/>
        <v>0</v>
      </c>
      <c r="CN1355" s="4" t="b">
        <f t="shared" si="2051"/>
        <v>0</v>
      </c>
      <c r="CO1355" s="4" t="b">
        <f t="shared" si="2052"/>
        <v>0</v>
      </c>
      <c r="CP1355" s="4" t="b">
        <f t="shared" si="2053"/>
        <v>0</v>
      </c>
      <c r="CQ1355" s="4" t="b">
        <f t="shared" si="2054"/>
        <v>0</v>
      </c>
      <c r="CR1355" s="4" t="b">
        <f t="shared" si="2055"/>
        <v>0</v>
      </c>
      <c r="CS1355" s="4" t="b">
        <f t="shared" si="2056"/>
        <v>0</v>
      </c>
      <c r="CT1355" s="4" t="b">
        <f t="shared" si="2057"/>
        <v>0</v>
      </c>
      <c r="CU1355" s="4" t="b">
        <f t="shared" si="2058"/>
        <v>0</v>
      </c>
      <c r="CV1355" s="4" t="b">
        <f t="shared" si="2059"/>
        <v>0</v>
      </c>
      <c r="CW1355" s="4" t="b">
        <f t="shared" si="2060"/>
        <v>0</v>
      </c>
      <c r="CX1355" s="4" t="b">
        <f t="shared" si="2061"/>
        <v>0</v>
      </c>
      <c r="CY1355" s="4" t="b">
        <f t="shared" si="2062"/>
        <v>0</v>
      </c>
      <c r="CZ1355" s="4" t="b">
        <f t="shared" si="2063"/>
        <v>0</v>
      </c>
      <c r="DA1355" s="4" t="b">
        <f t="shared" si="2064"/>
        <v>0</v>
      </c>
      <c r="DB1355" s="4" t="b">
        <f t="shared" si="2065"/>
        <v>0</v>
      </c>
      <c r="DC1355" s="4" t="b">
        <f t="shared" si="2066"/>
        <v>0</v>
      </c>
      <c r="DD1355" s="4" t="b">
        <f t="shared" si="2067"/>
        <v>0</v>
      </c>
    </row>
    <row r="1356" spans="1:108">
      <c r="A1356" t="s">
        <v>3288</v>
      </c>
      <c r="C1356" t="s">
        <v>3277</v>
      </c>
      <c r="E1356" t="s">
        <v>6106</v>
      </c>
      <c r="F1356" t="s">
        <v>6097</v>
      </c>
      <c r="G1356" t="s">
        <v>3097</v>
      </c>
      <c r="H1356" t="s">
        <v>7444</v>
      </c>
      <c r="I1356" t="s">
        <v>7417</v>
      </c>
      <c r="J1356" t="s">
        <v>124</v>
      </c>
      <c r="K1356" t="s">
        <v>16</v>
      </c>
      <c r="L1356" t="s">
        <v>6328</v>
      </c>
      <c r="M1356" t="s">
        <v>6079</v>
      </c>
      <c r="N1356" t="s">
        <v>24</v>
      </c>
      <c r="O1356" t="b">
        <f t="shared" si="1974"/>
        <v>1</v>
      </c>
      <c r="P1356" t="b">
        <f t="shared" si="1975"/>
        <v>0</v>
      </c>
      <c r="Q1356" t="b">
        <f t="shared" si="1976"/>
        <v>0</v>
      </c>
      <c r="R1356" t="b">
        <f t="shared" si="1977"/>
        <v>0</v>
      </c>
      <c r="S1356" t="b">
        <f t="shared" si="1978"/>
        <v>0</v>
      </c>
      <c r="T1356" t="b">
        <f t="shared" si="1979"/>
        <v>0</v>
      </c>
      <c r="U1356" t="b">
        <f t="shared" si="1980"/>
        <v>0</v>
      </c>
      <c r="V1356" t="b">
        <f t="shared" si="1981"/>
        <v>0</v>
      </c>
      <c r="W1356" t="b">
        <f t="shared" si="1982"/>
        <v>1</v>
      </c>
      <c r="X1356" t="b">
        <f t="shared" si="1983"/>
        <v>0</v>
      </c>
      <c r="Y1356" t="b">
        <f t="shared" si="1984"/>
        <v>0</v>
      </c>
      <c r="Z1356" t="b">
        <f t="shared" si="1985"/>
        <v>0</v>
      </c>
      <c r="AA1356" t="b">
        <f t="shared" si="1986"/>
        <v>0</v>
      </c>
      <c r="AB1356" t="b">
        <f t="shared" si="1987"/>
        <v>0</v>
      </c>
      <c r="AC1356" t="b">
        <f t="shared" si="1988"/>
        <v>1</v>
      </c>
      <c r="AD1356" t="b">
        <f t="shared" si="1989"/>
        <v>0</v>
      </c>
      <c r="AE1356" t="b">
        <f t="shared" si="1990"/>
        <v>0</v>
      </c>
      <c r="AF1356" t="b">
        <f t="shared" si="1991"/>
        <v>0</v>
      </c>
      <c r="AG1356" t="b">
        <f t="shared" si="1992"/>
        <v>0</v>
      </c>
      <c r="AH1356" t="b">
        <f t="shared" si="1993"/>
        <v>0</v>
      </c>
      <c r="AI1356" t="b">
        <f t="shared" si="1994"/>
        <v>0</v>
      </c>
      <c r="AJ1356" t="b">
        <f t="shared" si="1995"/>
        <v>0</v>
      </c>
      <c r="AK1356" t="b">
        <f t="shared" si="1996"/>
        <v>0</v>
      </c>
      <c r="AL1356" t="b">
        <f t="shared" si="1997"/>
        <v>0</v>
      </c>
      <c r="AM1356" t="b">
        <f t="shared" si="1998"/>
        <v>0</v>
      </c>
      <c r="AN1356" t="b">
        <f t="shared" si="1999"/>
        <v>0</v>
      </c>
      <c r="AO1356" t="b">
        <f t="shared" si="2000"/>
        <v>0</v>
      </c>
      <c r="AP1356" t="b">
        <f t="shared" si="2001"/>
        <v>0</v>
      </c>
      <c r="AQ1356" t="b">
        <f t="shared" si="2002"/>
        <v>0</v>
      </c>
      <c r="AR1356" t="b">
        <f t="shared" si="2003"/>
        <v>0</v>
      </c>
      <c r="AS1356" t="b">
        <f t="shared" si="2004"/>
        <v>0</v>
      </c>
      <c r="AT1356" t="b">
        <f t="shared" si="2005"/>
        <v>0</v>
      </c>
      <c r="AU1356" t="b">
        <f t="shared" si="2006"/>
        <v>0</v>
      </c>
      <c r="AV1356" t="b">
        <f t="shared" si="2007"/>
        <v>0</v>
      </c>
      <c r="AW1356" t="b">
        <f t="shared" si="2008"/>
        <v>0</v>
      </c>
      <c r="AX1356" t="b">
        <f t="shared" si="2009"/>
        <v>0</v>
      </c>
      <c r="AY1356" t="b">
        <f t="shared" si="2010"/>
        <v>0</v>
      </c>
      <c r="AZ1356" t="b">
        <f t="shared" si="2011"/>
        <v>0</v>
      </c>
      <c r="BA1356" t="b">
        <f t="shared" si="2012"/>
        <v>0</v>
      </c>
      <c r="BB1356" t="b">
        <f t="shared" si="2013"/>
        <v>0</v>
      </c>
      <c r="BC1356" t="b">
        <f t="shared" si="2014"/>
        <v>0</v>
      </c>
      <c r="BD1356" t="b">
        <f t="shared" si="2015"/>
        <v>0</v>
      </c>
      <c r="BE1356" t="b">
        <f t="shared" si="2016"/>
        <v>0</v>
      </c>
      <c r="BF1356" t="b">
        <f t="shared" si="2017"/>
        <v>0</v>
      </c>
      <c r="BG1356" t="b">
        <f t="shared" si="2018"/>
        <v>0</v>
      </c>
      <c r="BH1356" t="b">
        <f t="shared" si="2019"/>
        <v>0</v>
      </c>
      <c r="BI1356" t="b">
        <f t="shared" si="2020"/>
        <v>0</v>
      </c>
      <c r="BJ1356" t="b">
        <f t="shared" si="2021"/>
        <v>0</v>
      </c>
      <c r="BK1356" t="b">
        <f t="shared" si="2022"/>
        <v>0</v>
      </c>
      <c r="BL1356" t="b">
        <f t="shared" si="2023"/>
        <v>0</v>
      </c>
      <c r="BM1356" t="b">
        <f t="shared" si="2024"/>
        <v>0</v>
      </c>
      <c r="BN1356" t="b">
        <f t="shared" si="2025"/>
        <v>0</v>
      </c>
      <c r="BO1356" t="b">
        <f t="shared" si="2026"/>
        <v>0</v>
      </c>
      <c r="BP1356" t="b">
        <f t="shared" si="2027"/>
        <v>0</v>
      </c>
      <c r="BQ1356" t="b">
        <f t="shared" si="2028"/>
        <v>0</v>
      </c>
      <c r="BR1356" t="b">
        <f t="shared" si="2029"/>
        <v>0</v>
      </c>
      <c r="BS1356" t="b">
        <f t="shared" si="2030"/>
        <v>0</v>
      </c>
      <c r="BT1356" t="b">
        <f t="shared" si="2031"/>
        <v>0</v>
      </c>
      <c r="BU1356" t="b">
        <f t="shared" si="2032"/>
        <v>0</v>
      </c>
      <c r="BV1356" t="b">
        <f t="shared" si="2033"/>
        <v>0</v>
      </c>
      <c r="BW1356" t="b">
        <f t="shared" si="2034"/>
        <v>0</v>
      </c>
      <c r="BX1356" t="b">
        <f t="shared" si="2035"/>
        <v>0</v>
      </c>
      <c r="BY1356" t="b">
        <f t="shared" si="2036"/>
        <v>0</v>
      </c>
      <c r="BZ1356" t="b">
        <f t="shared" si="2037"/>
        <v>0</v>
      </c>
      <c r="CA1356" t="b">
        <f t="shared" si="2038"/>
        <v>0</v>
      </c>
      <c r="CB1356" t="b">
        <f t="shared" si="2039"/>
        <v>0</v>
      </c>
      <c r="CC1356" t="b">
        <f t="shared" si="2040"/>
        <v>0</v>
      </c>
      <c r="CD1356" t="b">
        <f t="shared" si="2041"/>
        <v>0</v>
      </c>
      <c r="CE1356" t="b">
        <f t="shared" si="2042"/>
        <v>0</v>
      </c>
      <c r="CF1356" t="b">
        <f t="shared" si="2043"/>
        <v>0</v>
      </c>
      <c r="CG1356" t="b">
        <f t="shared" si="2044"/>
        <v>0</v>
      </c>
      <c r="CH1356" t="b">
        <f t="shared" si="2045"/>
        <v>0</v>
      </c>
      <c r="CI1356" t="b">
        <f t="shared" si="2046"/>
        <v>0</v>
      </c>
      <c r="CJ1356" t="b">
        <f t="shared" si="2047"/>
        <v>0</v>
      </c>
      <c r="CK1356" t="b">
        <f t="shared" si="2048"/>
        <v>0</v>
      </c>
      <c r="CL1356" t="b">
        <f t="shared" si="2049"/>
        <v>0</v>
      </c>
      <c r="CM1356" t="b">
        <f t="shared" si="2050"/>
        <v>0</v>
      </c>
      <c r="CN1356" t="b">
        <f t="shared" si="2051"/>
        <v>0</v>
      </c>
      <c r="CO1356" t="b">
        <f t="shared" si="2052"/>
        <v>0</v>
      </c>
      <c r="CP1356" t="b">
        <f t="shared" si="2053"/>
        <v>0</v>
      </c>
      <c r="CQ1356" t="b">
        <f t="shared" si="2054"/>
        <v>0</v>
      </c>
      <c r="CR1356" t="b">
        <f t="shared" si="2055"/>
        <v>0</v>
      </c>
      <c r="CS1356" t="b">
        <f t="shared" si="2056"/>
        <v>0</v>
      </c>
      <c r="CT1356" t="b">
        <f t="shared" si="2057"/>
        <v>0</v>
      </c>
      <c r="CU1356" t="b">
        <f t="shared" si="2058"/>
        <v>0</v>
      </c>
      <c r="CV1356" t="b">
        <f t="shared" si="2059"/>
        <v>0</v>
      </c>
      <c r="CW1356" t="b">
        <f t="shared" si="2060"/>
        <v>0</v>
      </c>
      <c r="CX1356" t="b">
        <f t="shared" si="2061"/>
        <v>0</v>
      </c>
      <c r="CY1356" t="b">
        <f t="shared" si="2062"/>
        <v>0</v>
      </c>
      <c r="CZ1356" t="b">
        <f t="shared" si="2063"/>
        <v>0</v>
      </c>
      <c r="DA1356" t="b">
        <f t="shared" si="2064"/>
        <v>0</v>
      </c>
      <c r="DB1356" t="b">
        <f t="shared" si="2065"/>
        <v>0</v>
      </c>
      <c r="DC1356" t="b">
        <f t="shared" si="2066"/>
        <v>0</v>
      </c>
      <c r="DD1356" t="b">
        <f t="shared" si="2067"/>
        <v>0</v>
      </c>
    </row>
    <row r="1357" spans="1:108">
      <c r="A1357" t="s">
        <v>3289</v>
      </c>
      <c r="C1357" t="s">
        <v>3277</v>
      </c>
      <c r="E1357" t="s">
        <v>6106</v>
      </c>
      <c r="F1357" t="s">
        <v>6097</v>
      </c>
      <c r="G1357" t="s">
        <v>3097</v>
      </c>
      <c r="H1357" t="s">
        <v>7444</v>
      </c>
      <c r="I1357" t="s">
        <v>7417</v>
      </c>
      <c r="J1357" t="s">
        <v>307</v>
      </c>
      <c r="K1357" t="s">
        <v>143</v>
      </c>
      <c r="L1357" t="s">
        <v>7167</v>
      </c>
      <c r="M1357" t="s">
        <v>6079</v>
      </c>
      <c r="N1357" t="s">
        <v>3290</v>
      </c>
      <c r="O1357" t="b">
        <f t="shared" si="1974"/>
        <v>1</v>
      </c>
      <c r="P1357" t="b">
        <f t="shared" si="1975"/>
        <v>0</v>
      </c>
      <c r="Q1357" t="b">
        <f t="shared" si="1976"/>
        <v>1</v>
      </c>
      <c r="R1357" t="b">
        <f t="shared" si="1977"/>
        <v>0</v>
      </c>
      <c r="S1357" t="b">
        <f t="shared" si="1978"/>
        <v>1</v>
      </c>
      <c r="T1357" t="b">
        <f t="shared" si="1979"/>
        <v>0</v>
      </c>
      <c r="U1357" t="b">
        <f t="shared" si="1980"/>
        <v>1</v>
      </c>
      <c r="V1357" t="b">
        <f t="shared" si="1981"/>
        <v>0</v>
      </c>
      <c r="W1357" t="b">
        <f t="shared" si="1982"/>
        <v>1</v>
      </c>
      <c r="X1357" t="b">
        <f t="shared" si="1983"/>
        <v>0</v>
      </c>
      <c r="Y1357" t="b">
        <f t="shared" si="1984"/>
        <v>0</v>
      </c>
      <c r="Z1357" t="b">
        <f t="shared" si="1985"/>
        <v>0</v>
      </c>
      <c r="AA1357" t="b">
        <f t="shared" si="1986"/>
        <v>0</v>
      </c>
      <c r="AB1357" t="b">
        <f t="shared" si="1987"/>
        <v>0</v>
      </c>
      <c r="AC1357" t="b">
        <f t="shared" si="1988"/>
        <v>0</v>
      </c>
      <c r="AD1357" t="b">
        <f t="shared" si="1989"/>
        <v>0</v>
      </c>
      <c r="AE1357" t="b">
        <f t="shared" si="1990"/>
        <v>0</v>
      </c>
      <c r="AF1357" t="b">
        <f t="shared" si="1991"/>
        <v>0</v>
      </c>
      <c r="AG1357" t="b">
        <f t="shared" si="1992"/>
        <v>0</v>
      </c>
      <c r="AH1357" t="b">
        <f t="shared" si="1993"/>
        <v>1</v>
      </c>
      <c r="AI1357" t="b">
        <f t="shared" si="1994"/>
        <v>0</v>
      </c>
      <c r="AJ1357" t="b">
        <f t="shared" si="1995"/>
        <v>0</v>
      </c>
      <c r="AK1357" t="b">
        <f t="shared" si="1996"/>
        <v>0</v>
      </c>
      <c r="AL1357" t="b">
        <f t="shared" si="1997"/>
        <v>0</v>
      </c>
      <c r="AM1357" t="b">
        <f t="shared" si="1998"/>
        <v>0</v>
      </c>
      <c r="AN1357" t="b">
        <f t="shared" si="1999"/>
        <v>0</v>
      </c>
      <c r="AO1357" t="b">
        <f t="shared" si="2000"/>
        <v>0</v>
      </c>
      <c r="AP1357" t="b">
        <f t="shared" si="2001"/>
        <v>0</v>
      </c>
      <c r="AQ1357" t="b">
        <f t="shared" si="2002"/>
        <v>0</v>
      </c>
      <c r="AR1357" t="b">
        <f t="shared" si="2003"/>
        <v>0</v>
      </c>
      <c r="AS1357" t="b">
        <f t="shared" si="2004"/>
        <v>0</v>
      </c>
      <c r="AT1357" t="b">
        <f t="shared" si="2005"/>
        <v>0</v>
      </c>
      <c r="AU1357" t="b">
        <f t="shared" si="2006"/>
        <v>0</v>
      </c>
      <c r="AV1357" t="b">
        <f t="shared" si="2007"/>
        <v>0</v>
      </c>
      <c r="AW1357" t="b">
        <f t="shared" si="2008"/>
        <v>0</v>
      </c>
      <c r="AX1357" t="b">
        <f t="shared" si="2009"/>
        <v>0</v>
      </c>
      <c r="AY1357" t="b">
        <f t="shared" si="2010"/>
        <v>0</v>
      </c>
      <c r="AZ1357" t="b">
        <f t="shared" si="2011"/>
        <v>0</v>
      </c>
      <c r="BA1357" t="b">
        <f t="shared" si="2012"/>
        <v>0</v>
      </c>
      <c r="BB1357" t="b">
        <f t="shared" si="2013"/>
        <v>0</v>
      </c>
      <c r="BC1357" t="b">
        <f t="shared" si="2014"/>
        <v>0</v>
      </c>
      <c r="BD1357" t="b">
        <f t="shared" si="2015"/>
        <v>0</v>
      </c>
      <c r="BE1357" t="b">
        <f t="shared" si="2016"/>
        <v>0</v>
      </c>
      <c r="BF1357" t="b">
        <f t="shared" si="2017"/>
        <v>0</v>
      </c>
      <c r="BG1357" t="b">
        <f t="shared" si="2018"/>
        <v>0</v>
      </c>
      <c r="BH1357" t="b">
        <f t="shared" si="2019"/>
        <v>0</v>
      </c>
      <c r="BI1357" t="b">
        <f t="shared" si="2020"/>
        <v>0</v>
      </c>
      <c r="BJ1357" t="b">
        <f t="shared" si="2021"/>
        <v>0</v>
      </c>
      <c r="BK1357" t="b">
        <f t="shared" si="2022"/>
        <v>0</v>
      </c>
      <c r="BL1357" t="b">
        <f t="shared" si="2023"/>
        <v>1</v>
      </c>
      <c r="BM1357" t="b">
        <f t="shared" si="2024"/>
        <v>0</v>
      </c>
      <c r="BN1357" t="b">
        <f t="shared" si="2025"/>
        <v>0</v>
      </c>
      <c r="BO1357" t="b">
        <f t="shared" si="2026"/>
        <v>0</v>
      </c>
      <c r="BP1357" t="b">
        <f t="shared" si="2027"/>
        <v>0</v>
      </c>
      <c r="BQ1357" t="b">
        <f t="shared" si="2028"/>
        <v>0</v>
      </c>
      <c r="BR1357" t="b">
        <f t="shared" si="2029"/>
        <v>0</v>
      </c>
      <c r="BS1357" t="b">
        <f t="shared" si="2030"/>
        <v>0</v>
      </c>
      <c r="BT1357" t="b">
        <f t="shared" si="2031"/>
        <v>0</v>
      </c>
      <c r="BU1357" t="b">
        <f t="shared" si="2032"/>
        <v>0</v>
      </c>
      <c r="BV1357" t="b">
        <f t="shared" si="2033"/>
        <v>0</v>
      </c>
      <c r="BW1357" t="b">
        <f t="shared" si="2034"/>
        <v>0</v>
      </c>
      <c r="BX1357" t="b">
        <f t="shared" si="2035"/>
        <v>0</v>
      </c>
      <c r="BY1357" t="b">
        <f t="shared" si="2036"/>
        <v>0</v>
      </c>
      <c r="BZ1357" t="b">
        <f t="shared" si="2037"/>
        <v>0</v>
      </c>
      <c r="CA1357" t="b">
        <f t="shared" si="2038"/>
        <v>0</v>
      </c>
      <c r="CB1357" t="b">
        <f t="shared" si="2039"/>
        <v>0</v>
      </c>
      <c r="CC1357" t="b">
        <f t="shared" si="2040"/>
        <v>0</v>
      </c>
      <c r="CD1357" t="b">
        <f t="shared" si="2041"/>
        <v>0</v>
      </c>
      <c r="CE1357" t="b">
        <f t="shared" si="2042"/>
        <v>0</v>
      </c>
      <c r="CF1357" t="b">
        <f t="shared" si="2043"/>
        <v>0</v>
      </c>
      <c r="CG1357" t="b">
        <f t="shared" si="2044"/>
        <v>0</v>
      </c>
      <c r="CH1357" t="b">
        <f t="shared" si="2045"/>
        <v>0</v>
      </c>
      <c r="CI1357" t="b">
        <f t="shared" si="2046"/>
        <v>0</v>
      </c>
      <c r="CJ1357" t="b">
        <f t="shared" si="2047"/>
        <v>0</v>
      </c>
      <c r="CK1357" t="b">
        <f t="shared" si="2048"/>
        <v>0</v>
      </c>
      <c r="CL1357" t="b">
        <f t="shared" si="2049"/>
        <v>0</v>
      </c>
      <c r="CM1357" t="b">
        <f t="shared" si="2050"/>
        <v>0</v>
      </c>
      <c r="CN1357" t="b">
        <f t="shared" si="2051"/>
        <v>0</v>
      </c>
      <c r="CO1357" t="b">
        <f t="shared" si="2052"/>
        <v>0</v>
      </c>
      <c r="CP1357" t="b">
        <f t="shared" si="2053"/>
        <v>0</v>
      </c>
      <c r="CQ1357" t="b">
        <f t="shared" si="2054"/>
        <v>1</v>
      </c>
      <c r="CR1357" t="b">
        <f t="shared" si="2055"/>
        <v>0</v>
      </c>
      <c r="CS1357" t="b">
        <f t="shared" si="2056"/>
        <v>0</v>
      </c>
      <c r="CT1357" t="b">
        <f t="shared" si="2057"/>
        <v>0</v>
      </c>
      <c r="CU1357" t="b">
        <f t="shared" si="2058"/>
        <v>0</v>
      </c>
      <c r="CV1357" t="b">
        <f t="shared" si="2059"/>
        <v>0</v>
      </c>
      <c r="CW1357" t="b">
        <f t="shared" si="2060"/>
        <v>0</v>
      </c>
      <c r="CX1357" t="b">
        <f t="shared" si="2061"/>
        <v>0</v>
      </c>
      <c r="CY1357" t="b">
        <f t="shared" si="2062"/>
        <v>0</v>
      </c>
      <c r="CZ1357" t="b">
        <f t="shared" si="2063"/>
        <v>0</v>
      </c>
      <c r="DA1357" t="b">
        <f t="shared" si="2064"/>
        <v>0</v>
      </c>
      <c r="DB1357" t="b">
        <f t="shared" si="2065"/>
        <v>0</v>
      </c>
      <c r="DC1357" t="b">
        <f t="shared" si="2066"/>
        <v>0</v>
      </c>
      <c r="DD1357" t="b">
        <f t="shared" si="2067"/>
        <v>0</v>
      </c>
    </row>
    <row r="1358" spans="1:108">
      <c r="A1358" t="s">
        <v>3336</v>
      </c>
      <c r="C1358" t="s">
        <v>3337</v>
      </c>
      <c r="E1358" t="s">
        <v>6106</v>
      </c>
      <c r="F1358" t="s">
        <v>6097</v>
      </c>
      <c r="G1358" t="s">
        <v>3097</v>
      </c>
      <c r="H1358" t="s">
        <v>7444</v>
      </c>
      <c r="I1358" t="s">
        <v>7417</v>
      </c>
      <c r="J1358" t="s">
        <v>113</v>
      </c>
      <c r="K1358" t="s">
        <v>114</v>
      </c>
      <c r="L1358" t="s">
        <v>8002</v>
      </c>
      <c r="M1358" t="s">
        <v>3338</v>
      </c>
      <c r="N1358" t="s">
        <v>8001</v>
      </c>
      <c r="O1358" t="b">
        <f t="shared" si="1974"/>
        <v>1</v>
      </c>
      <c r="P1358" t="b">
        <f t="shared" si="1975"/>
        <v>1</v>
      </c>
      <c r="Q1358" t="b">
        <f t="shared" si="1976"/>
        <v>1</v>
      </c>
      <c r="R1358" t="b">
        <f t="shared" si="1977"/>
        <v>1</v>
      </c>
      <c r="S1358" t="b">
        <f t="shared" si="1978"/>
        <v>1</v>
      </c>
      <c r="T1358" t="b">
        <f t="shared" si="1979"/>
        <v>1</v>
      </c>
      <c r="U1358" t="b">
        <f t="shared" si="1980"/>
        <v>1</v>
      </c>
      <c r="V1358" t="b">
        <f t="shared" si="1981"/>
        <v>1</v>
      </c>
      <c r="W1358" t="b">
        <f t="shared" si="1982"/>
        <v>0</v>
      </c>
      <c r="X1358" t="b">
        <f t="shared" si="1983"/>
        <v>1</v>
      </c>
      <c r="Y1358" t="b">
        <f t="shared" si="1984"/>
        <v>1</v>
      </c>
      <c r="Z1358" t="b">
        <f t="shared" si="1985"/>
        <v>0</v>
      </c>
      <c r="AA1358" t="b">
        <f t="shared" si="1986"/>
        <v>1</v>
      </c>
      <c r="AB1358" t="b">
        <f t="shared" si="1987"/>
        <v>0</v>
      </c>
      <c r="AC1358" t="b">
        <f t="shared" si="1988"/>
        <v>0</v>
      </c>
      <c r="AD1358" t="b">
        <f t="shared" si="1989"/>
        <v>1</v>
      </c>
      <c r="AE1358" t="b">
        <f t="shared" si="1990"/>
        <v>0</v>
      </c>
      <c r="AF1358" t="b">
        <f t="shared" si="1991"/>
        <v>0</v>
      </c>
      <c r="AG1358" t="b">
        <f t="shared" si="1992"/>
        <v>1</v>
      </c>
      <c r="AH1358" t="b">
        <f t="shared" si="1993"/>
        <v>1</v>
      </c>
      <c r="AI1358" t="b">
        <f t="shared" si="1994"/>
        <v>0</v>
      </c>
      <c r="AJ1358" t="b">
        <f t="shared" si="1995"/>
        <v>0</v>
      </c>
      <c r="AK1358" t="b">
        <f t="shared" si="1996"/>
        <v>0</v>
      </c>
      <c r="AL1358" t="b">
        <f t="shared" si="1997"/>
        <v>0</v>
      </c>
      <c r="AM1358" t="b">
        <f t="shared" si="1998"/>
        <v>0</v>
      </c>
      <c r="AN1358" t="b">
        <f t="shared" si="1999"/>
        <v>0</v>
      </c>
      <c r="AO1358" t="b">
        <f t="shared" si="2000"/>
        <v>0</v>
      </c>
      <c r="AP1358" t="b">
        <f t="shared" si="2001"/>
        <v>0</v>
      </c>
      <c r="AQ1358" t="b">
        <f t="shared" si="2002"/>
        <v>0</v>
      </c>
      <c r="AR1358" t="b">
        <f t="shared" si="2003"/>
        <v>0</v>
      </c>
      <c r="AS1358" t="b">
        <f t="shared" si="2004"/>
        <v>0</v>
      </c>
      <c r="AT1358" t="b">
        <f t="shared" si="2005"/>
        <v>1</v>
      </c>
      <c r="AU1358" t="b">
        <f t="shared" si="2006"/>
        <v>0</v>
      </c>
      <c r="AV1358" t="b">
        <f t="shared" si="2007"/>
        <v>0</v>
      </c>
      <c r="AW1358" t="b">
        <f t="shared" si="2008"/>
        <v>0</v>
      </c>
      <c r="AX1358" t="b">
        <f t="shared" si="2009"/>
        <v>1</v>
      </c>
      <c r="AY1358" t="b">
        <f t="shared" si="2010"/>
        <v>0</v>
      </c>
      <c r="AZ1358" t="b">
        <f t="shared" si="2011"/>
        <v>0</v>
      </c>
      <c r="BA1358" t="b">
        <f t="shared" si="2012"/>
        <v>0</v>
      </c>
      <c r="BB1358" t="b">
        <f t="shared" si="2013"/>
        <v>1</v>
      </c>
      <c r="BC1358" t="b">
        <f t="shared" si="2014"/>
        <v>1</v>
      </c>
      <c r="BD1358" t="b">
        <f t="shared" si="2015"/>
        <v>0</v>
      </c>
      <c r="BE1358" t="b">
        <f t="shared" si="2016"/>
        <v>1</v>
      </c>
      <c r="BF1358" t="b">
        <f t="shared" si="2017"/>
        <v>0</v>
      </c>
      <c r="BG1358" t="b">
        <f t="shared" si="2018"/>
        <v>1</v>
      </c>
      <c r="BH1358" t="b">
        <f t="shared" si="2019"/>
        <v>0</v>
      </c>
      <c r="BI1358" t="b">
        <f t="shared" si="2020"/>
        <v>0</v>
      </c>
      <c r="BJ1358" t="b">
        <f t="shared" si="2021"/>
        <v>0</v>
      </c>
      <c r="BK1358" t="b">
        <f t="shared" si="2022"/>
        <v>0</v>
      </c>
      <c r="BL1358" t="b">
        <f t="shared" si="2023"/>
        <v>1</v>
      </c>
      <c r="BM1358" t="b">
        <f t="shared" si="2024"/>
        <v>0</v>
      </c>
      <c r="BN1358" t="b">
        <f t="shared" si="2025"/>
        <v>0</v>
      </c>
      <c r="BO1358" t="b">
        <f t="shared" si="2026"/>
        <v>1</v>
      </c>
      <c r="BP1358" t="b">
        <f t="shared" si="2027"/>
        <v>1</v>
      </c>
      <c r="BQ1358" t="b">
        <f t="shared" si="2028"/>
        <v>1</v>
      </c>
      <c r="BR1358" t="b">
        <f t="shared" si="2029"/>
        <v>0</v>
      </c>
      <c r="BS1358" t="b">
        <f t="shared" si="2030"/>
        <v>0</v>
      </c>
      <c r="BT1358" t="b">
        <f t="shared" si="2031"/>
        <v>1</v>
      </c>
      <c r="BU1358" t="b">
        <f t="shared" si="2032"/>
        <v>0</v>
      </c>
      <c r="BV1358" t="b">
        <f t="shared" si="2033"/>
        <v>1</v>
      </c>
      <c r="BW1358" t="b">
        <f t="shared" si="2034"/>
        <v>0</v>
      </c>
      <c r="BX1358" t="b">
        <f t="shared" si="2035"/>
        <v>1</v>
      </c>
      <c r="BY1358" t="b">
        <f t="shared" si="2036"/>
        <v>0</v>
      </c>
      <c r="BZ1358" t="b">
        <f t="shared" si="2037"/>
        <v>0</v>
      </c>
      <c r="CA1358" t="b">
        <f t="shared" si="2038"/>
        <v>0</v>
      </c>
      <c r="CB1358" t="b">
        <f t="shared" si="2039"/>
        <v>0</v>
      </c>
      <c r="CC1358" t="b">
        <f t="shared" si="2040"/>
        <v>0</v>
      </c>
      <c r="CD1358" t="b">
        <f t="shared" si="2041"/>
        <v>0</v>
      </c>
      <c r="CE1358" t="b">
        <f t="shared" si="2042"/>
        <v>0</v>
      </c>
      <c r="CF1358" t="b">
        <f t="shared" si="2043"/>
        <v>0</v>
      </c>
      <c r="CG1358" t="b">
        <f t="shared" si="2044"/>
        <v>0</v>
      </c>
      <c r="CH1358" t="b">
        <f t="shared" si="2045"/>
        <v>0</v>
      </c>
      <c r="CI1358" t="b">
        <f t="shared" si="2046"/>
        <v>1</v>
      </c>
      <c r="CJ1358" t="b">
        <f t="shared" si="2047"/>
        <v>0</v>
      </c>
      <c r="CK1358" t="b">
        <f t="shared" si="2048"/>
        <v>0</v>
      </c>
      <c r="CL1358" t="b">
        <f t="shared" si="2049"/>
        <v>0</v>
      </c>
      <c r="CM1358" t="b">
        <f t="shared" si="2050"/>
        <v>0</v>
      </c>
      <c r="CN1358" t="b">
        <f t="shared" si="2051"/>
        <v>0</v>
      </c>
      <c r="CO1358" t="b">
        <f t="shared" si="2052"/>
        <v>0</v>
      </c>
      <c r="CP1358" t="b">
        <f t="shared" si="2053"/>
        <v>0</v>
      </c>
      <c r="CQ1358" t="b">
        <f t="shared" si="2054"/>
        <v>0</v>
      </c>
      <c r="CR1358" t="b">
        <f t="shared" si="2055"/>
        <v>0</v>
      </c>
      <c r="CS1358" t="b">
        <f t="shared" si="2056"/>
        <v>0</v>
      </c>
      <c r="CT1358" t="b">
        <f t="shared" si="2057"/>
        <v>0</v>
      </c>
      <c r="CU1358" t="b">
        <f t="shared" si="2058"/>
        <v>0</v>
      </c>
      <c r="CV1358" t="b">
        <f t="shared" si="2059"/>
        <v>0</v>
      </c>
      <c r="CW1358" t="b">
        <f t="shared" si="2060"/>
        <v>0</v>
      </c>
      <c r="CX1358" t="b">
        <f t="shared" si="2061"/>
        <v>0</v>
      </c>
      <c r="CY1358" t="b">
        <f t="shared" si="2062"/>
        <v>0</v>
      </c>
      <c r="CZ1358" t="b">
        <f t="shared" si="2063"/>
        <v>0</v>
      </c>
      <c r="DA1358" t="b">
        <f t="shared" si="2064"/>
        <v>0</v>
      </c>
      <c r="DB1358" t="b">
        <f t="shared" si="2065"/>
        <v>0</v>
      </c>
      <c r="DC1358" t="b">
        <f t="shared" si="2066"/>
        <v>0</v>
      </c>
      <c r="DD1358" t="b">
        <f t="shared" si="2067"/>
        <v>0</v>
      </c>
    </row>
    <row r="1359" spans="1:108">
      <c r="A1359" t="s">
        <v>3339</v>
      </c>
      <c r="C1359" t="s">
        <v>3337</v>
      </c>
      <c r="E1359" t="s">
        <v>6106</v>
      </c>
      <c r="F1359" t="s">
        <v>6097</v>
      </c>
      <c r="G1359" t="s">
        <v>3097</v>
      </c>
      <c r="H1359" t="s">
        <v>7444</v>
      </c>
      <c r="I1359" t="s">
        <v>7417</v>
      </c>
      <c r="J1359" t="s">
        <v>16</v>
      </c>
      <c r="K1359" t="s">
        <v>16</v>
      </c>
      <c r="L1359" t="s">
        <v>8004</v>
      </c>
      <c r="M1359" t="s">
        <v>7598</v>
      </c>
      <c r="N1359" t="s">
        <v>8003</v>
      </c>
      <c r="O1359" t="b">
        <f t="shared" si="1974"/>
        <v>1</v>
      </c>
      <c r="P1359" t="b">
        <f t="shared" si="1975"/>
        <v>1</v>
      </c>
      <c r="Q1359" t="b">
        <f t="shared" si="1976"/>
        <v>1</v>
      </c>
      <c r="R1359" t="b">
        <f t="shared" si="1977"/>
        <v>1</v>
      </c>
      <c r="S1359" t="b">
        <f t="shared" si="1978"/>
        <v>1</v>
      </c>
      <c r="T1359" t="b">
        <f t="shared" si="1979"/>
        <v>1</v>
      </c>
      <c r="U1359" t="b">
        <f t="shared" si="1980"/>
        <v>1</v>
      </c>
      <c r="V1359" t="b">
        <f t="shared" si="1981"/>
        <v>1</v>
      </c>
      <c r="W1359" t="b">
        <f t="shared" si="1982"/>
        <v>0</v>
      </c>
      <c r="X1359" t="b">
        <f t="shared" si="1983"/>
        <v>1</v>
      </c>
      <c r="Y1359" t="b">
        <f t="shared" si="1984"/>
        <v>1</v>
      </c>
      <c r="Z1359" t="b">
        <f t="shared" si="1985"/>
        <v>0</v>
      </c>
      <c r="AA1359" t="b">
        <f t="shared" si="1986"/>
        <v>1</v>
      </c>
      <c r="AB1359" t="b">
        <f t="shared" si="1987"/>
        <v>0</v>
      </c>
      <c r="AC1359" t="b">
        <f t="shared" si="1988"/>
        <v>0</v>
      </c>
      <c r="AD1359" t="b">
        <f t="shared" si="1989"/>
        <v>0</v>
      </c>
      <c r="AE1359" t="b">
        <f t="shared" si="1990"/>
        <v>0</v>
      </c>
      <c r="AF1359" t="b">
        <f t="shared" si="1991"/>
        <v>0</v>
      </c>
      <c r="AG1359" t="b">
        <f t="shared" si="1992"/>
        <v>1</v>
      </c>
      <c r="AH1359" t="b">
        <f t="shared" si="1993"/>
        <v>1</v>
      </c>
      <c r="AI1359" t="b">
        <f t="shared" si="1994"/>
        <v>0</v>
      </c>
      <c r="AJ1359" t="b">
        <f t="shared" si="1995"/>
        <v>0</v>
      </c>
      <c r="AK1359" t="b">
        <f t="shared" si="1996"/>
        <v>0</v>
      </c>
      <c r="AL1359" t="b">
        <f t="shared" si="1997"/>
        <v>0</v>
      </c>
      <c r="AM1359" t="b">
        <f t="shared" si="1998"/>
        <v>0</v>
      </c>
      <c r="AN1359" t="b">
        <f t="shared" si="1999"/>
        <v>0</v>
      </c>
      <c r="AO1359" t="b">
        <f t="shared" si="2000"/>
        <v>0</v>
      </c>
      <c r="AP1359" t="b">
        <f t="shared" si="2001"/>
        <v>0</v>
      </c>
      <c r="AQ1359" t="b">
        <f t="shared" si="2002"/>
        <v>0</v>
      </c>
      <c r="AR1359" t="b">
        <f t="shared" si="2003"/>
        <v>1</v>
      </c>
      <c r="AS1359" t="b">
        <f t="shared" si="2004"/>
        <v>0</v>
      </c>
      <c r="AT1359" t="b">
        <f t="shared" si="2005"/>
        <v>1</v>
      </c>
      <c r="AU1359" t="b">
        <f t="shared" si="2006"/>
        <v>0</v>
      </c>
      <c r="AV1359" t="b">
        <f t="shared" si="2007"/>
        <v>1</v>
      </c>
      <c r="AW1359" t="b">
        <f t="shared" si="2008"/>
        <v>0</v>
      </c>
      <c r="AX1359" t="b">
        <f t="shared" si="2009"/>
        <v>0</v>
      </c>
      <c r="AY1359" t="b">
        <f t="shared" si="2010"/>
        <v>0</v>
      </c>
      <c r="AZ1359" t="b">
        <f t="shared" si="2011"/>
        <v>0</v>
      </c>
      <c r="BA1359" t="b">
        <f t="shared" si="2012"/>
        <v>0</v>
      </c>
      <c r="BB1359" t="b">
        <f t="shared" si="2013"/>
        <v>0</v>
      </c>
      <c r="BC1359" t="b">
        <f t="shared" si="2014"/>
        <v>1</v>
      </c>
      <c r="BD1359" t="b">
        <f t="shared" si="2015"/>
        <v>1</v>
      </c>
      <c r="BE1359" t="b">
        <f t="shared" si="2016"/>
        <v>1</v>
      </c>
      <c r="BF1359" t="b">
        <f t="shared" si="2017"/>
        <v>1</v>
      </c>
      <c r="BG1359" t="b">
        <f t="shared" si="2018"/>
        <v>0</v>
      </c>
      <c r="BH1359" t="b">
        <f t="shared" si="2019"/>
        <v>0</v>
      </c>
      <c r="BI1359" t="b">
        <f t="shared" si="2020"/>
        <v>0</v>
      </c>
      <c r="BJ1359" t="b">
        <f t="shared" si="2021"/>
        <v>0</v>
      </c>
      <c r="BK1359" t="b">
        <f t="shared" si="2022"/>
        <v>0</v>
      </c>
      <c r="BL1359" t="b">
        <f t="shared" si="2023"/>
        <v>1</v>
      </c>
      <c r="BM1359" t="b">
        <f t="shared" si="2024"/>
        <v>0</v>
      </c>
      <c r="BN1359" t="b">
        <f t="shared" si="2025"/>
        <v>0</v>
      </c>
      <c r="BO1359" t="b">
        <f t="shared" si="2026"/>
        <v>1</v>
      </c>
      <c r="BP1359" t="b">
        <f t="shared" si="2027"/>
        <v>1</v>
      </c>
      <c r="BQ1359" t="b">
        <f t="shared" si="2028"/>
        <v>0</v>
      </c>
      <c r="BR1359" t="b">
        <f t="shared" si="2029"/>
        <v>1</v>
      </c>
      <c r="BS1359" t="b">
        <f t="shared" si="2030"/>
        <v>0</v>
      </c>
      <c r="BT1359" t="b">
        <f t="shared" si="2031"/>
        <v>1</v>
      </c>
      <c r="BU1359" t="b">
        <f t="shared" si="2032"/>
        <v>1</v>
      </c>
      <c r="BV1359" t="b">
        <f t="shared" si="2033"/>
        <v>0</v>
      </c>
      <c r="BW1359" t="b">
        <f t="shared" si="2034"/>
        <v>0</v>
      </c>
      <c r="BX1359" t="b">
        <f t="shared" si="2035"/>
        <v>0</v>
      </c>
      <c r="BY1359" t="b">
        <f t="shared" si="2036"/>
        <v>0</v>
      </c>
      <c r="BZ1359" t="b">
        <f t="shared" si="2037"/>
        <v>0</v>
      </c>
      <c r="CA1359" t="b">
        <f t="shared" si="2038"/>
        <v>0</v>
      </c>
      <c r="CB1359" t="b">
        <f t="shared" si="2039"/>
        <v>1</v>
      </c>
      <c r="CC1359" t="b">
        <f t="shared" si="2040"/>
        <v>0</v>
      </c>
      <c r="CD1359" t="b">
        <f t="shared" si="2041"/>
        <v>0</v>
      </c>
      <c r="CE1359" t="b">
        <f t="shared" si="2042"/>
        <v>0</v>
      </c>
      <c r="CF1359" t="b">
        <f t="shared" si="2043"/>
        <v>0</v>
      </c>
      <c r="CG1359" t="b">
        <f t="shared" si="2044"/>
        <v>0</v>
      </c>
      <c r="CH1359" t="b">
        <f t="shared" si="2045"/>
        <v>1</v>
      </c>
      <c r="CI1359" t="b">
        <f t="shared" si="2046"/>
        <v>1</v>
      </c>
      <c r="CJ1359" t="b">
        <f t="shared" si="2047"/>
        <v>0</v>
      </c>
      <c r="CK1359" t="b">
        <f t="shared" si="2048"/>
        <v>1</v>
      </c>
      <c r="CL1359" t="b">
        <f t="shared" si="2049"/>
        <v>0</v>
      </c>
      <c r="CM1359" t="b">
        <f t="shared" si="2050"/>
        <v>0</v>
      </c>
      <c r="CN1359" t="b">
        <f t="shared" si="2051"/>
        <v>0</v>
      </c>
      <c r="CO1359" t="b">
        <f t="shared" si="2052"/>
        <v>0</v>
      </c>
      <c r="CP1359" t="b">
        <f t="shared" si="2053"/>
        <v>0</v>
      </c>
      <c r="CQ1359" t="b">
        <f t="shared" si="2054"/>
        <v>0</v>
      </c>
      <c r="CR1359" t="b">
        <f t="shared" si="2055"/>
        <v>0</v>
      </c>
      <c r="CS1359" t="b">
        <f t="shared" si="2056"/>
        <v>0</v>
      </c>
      <c r="CT1359" t="b">
        <f t="shared" si="2057"/>
        <v>0</v>
      </c>
      <c r="CU1359" t="b">
        <f t="shared" si="2058"/>
        <v>0</v>
      </c>
      <c r="CV1359" t="b">
        <f t="shared" si="2059"/>
        <v>0</v>
      </c>
      <c r="CW1359" t="b">
        <f t="shared" si="2060"/>
        <v>0</v>
      </c>
      <c r="CX1359" t="b">
        <f t="shared" si="2061"/>
        <v>0</v>
      </c>
      <c r="CY1359" t="b">
        <f t="shared" si="2062"/>
        <v>1</v>
      </c>
      <c r="CZ1359" t="b">
        <f t="shared" si="2063"/>
        <v>0</v>
      </c>
      <c r="DA1359" t="b">
        <f t="shared" si="2064"/>
        <v>0</v>
      </c>
      <c r="DB1359" t="b">
        <f t="shared" si="2065"/>
        <v>0</v>
      </c>
      <c r="DC1359" t="b">
        <f t="shared" si="2066"/>
        <v>0</v>
      </c>
      <c r="DD1359" t="b">
        <f t="shared" si="2067"/>
        <v>0</v>
      </c>
    </row>
    <row r="1360" spans="1:108">
      <c r="A1360" t="s">
        <v>3340</v>
      </c>
      <c r="C1360" t="s">
        <v>3337</v>
      </c>
      <c r="E1360" t="s">
        <v>6106</v>
      </c>
      <c r="F1360" t="s">
        <v>6097</v>
      </c>
      <c r="G1360" t="s">
        <v>3097</v>
      </c>
      <c r="H1360" t="s">
        <v>7444</v>
      </c>
      <c r="I1360" t="s">
        <v>7417</v>
      </c>
      <c r="J1360" t="s">
        <v>16</v>
      </c>
      <c r="K1360" t="s">
        <v>16</v>
      </c>
      <c r="L1360" t="s">
        <v>7182</v>
      </c>
      <c r="M1360" t="s">
        <v>6079</v>
      </c>
      <c r="N1360" t="s">
        <v>3341</v>
      </c>
      <c r="O1360" t="b">
        <f t="shared" si="1974"/>
        <v>1</v>
      </c>
      <c r="P1360" t="b">
        <f t="shared" si="1975"/>
        <v>1</v>
      </c>
      <c r="Q1360" t="b">
        <f t="shared" si="1976"/>
        <v>1</v>
      </c>
      <c r="R1360" t="b">
        <f t="shared" si="1977"/>
        <v>0</v>
      </c>
      <c r="S1360" t="b">
        <f t="shared" si="1978"/>
        <v>0</v>
      </c>
      <c r="T1360" t="b">
        <f t="shared" si="1979"/>
        <v>0</v>
      </c>
      <c r="U1360" t="b">
        <f t="shared" si="1980"/>
        <v>1</v>
      </c>
      <c r="V1360" t="b">
        <f t="shared" si="1981"/>
        <v>1</v>
      </c>
      <c r="W1360" t="b">
        <f t="shared" si="1982"/>
        <v>0</v>
      </c>
      <c r="X1360" t="b">
        <f t="shared" si="1983"/>
        <v>0</v>
      </c>
      <c r="Y1360" t="b">
        <f t="shared" si="1984"/>
        <v>0</v>
      </c>
      <c r="Z1360" t="b">
        <f t="shared" si="1985"/>
        <v>0</v>
      </c>
      <c r="AA1360" t="b">
        <f t="shared" si="1986"/>
        <v>0</v>
      </c>
      <c r="AB1360" t="b">
        <f t="shared" si="1987"/>
        <v>0</v>
      </c>
      <c r="AC1360" t="b">
        <f t="shared" si="1988"/>
        <v>0</v>
      </c>
      <c r="AD1360" t="b">
        <f t="shared" si="1989"/>
        <v>0</v>
      </c>
      <c r="AE1360" t="b">
        <f t="shared" si="1990"/>
        <v>0</v>
      </c>
      <c r="AF1360" t="b">
        <f t="shared" si="1991"/>
        <v>0</v>
      </c>
      <c r="AG1360" t="b">
        <f t="shared" si="1992"/>
        <v>0</v>
      </c>
      <c r="AH1360" t="b">
        <f t="shared" si="1993"/>
        <v>0</v>
      </c>
      <c r="AI1360" t="b">
        <f t="shared" si="1994"/>
        <v>0</v>
      </c>
      <c r="AJ1360" t="b">
        <f t="shared" si="1995"/>
        <v>0</v>
      </c>
      <c r="AK1360" t="b">
        <f t="shared" si="1996"/>
        <v>0</v>
      </c>
      <c r="AL1360" t="b">
        <f t="shared" si="1997"/>
        <v>0</v>
      </c>
      <c r="AM1360" t="b">
        <f t="shared" si="1998"/>
        <v>0</v>
      </c>
      <c r="AN1360" t="b">
        <f t="shared" si="1999"/>
        <v>0</v>
      </c>
      <c r="AO1360" t="b">
        <f t="shared" si="2000"/>
        <v>0</v>
      </c>
      <c r="AP1360" t="b">
        <f t="shared" si="2001"/>
        <v>0</v>
      </c>
      <c r="AQ1360" t="b">
        <f t="shared" si="2002"/>
        <v>0</v>
      </c>
      <c r="AR1360" t="b">
        <f t="shared" si="2003"/>
        <v>0</v>
      </c>
      <c r="AS1360" t="b">
        <f t="shared" si="2004"/>
        <v>0</v>
      </c>
      <c r="AT1360" t="b">
        <f t="shared" si="2005"/>
        <v>0</v>
      </c>
      <c r="AU1360" t="b">
        <f t="shared" si="2006"/>
        <v>0</v>
      </c>
      <c r="AV1360" t="b">
        <f t="shared" si="2007"/>
        <v>1</v>
      </c>
      <c r="AW1360" t="b">
        <f t="shared" si="2008"/>
        <v>0</v>
      </c>
      <c r="AX1360" t="b">
        <f t="shared" si="2009"/>
        <v>0</v>
      </c>
      <c r="AY1360" t="b">
        <f t="shared" si="2010"/>
        <v>0</v>
      </c>
      <c r="AZ1360" t="b">
        <f t="shared" si="2011"/>
        <v>0</v>
      </c>
      <c r="BA1360" t="b">
        <f t="shared" si="2012"/>
        <v>0</v>
      </c>
      <c r="BB1360" t="b">
        <f t="shared" si="2013"/>
        <v>0</v>
      </c>
      <c r="BC1360" t="b">
        <f t="shared" si="2014"/>
        <v>0</v>
      </c>
      <c r="BD1360" t="b">
        <f t="shared" si="2015"/>
        <v>0</v>
      </c>
      <c r="BE1360" t="b">
        <f t="shared" si="2016"/>
        <v>0</v>
      </c>
      <c r="BF1360" t="b">
        <f t="shared" si="2017"/>
        <v>0</v>
      </c>
      <c r="BG1360" t="b">
        <f t="shared" si="2018"/>
        <v>0</v>
      </c>
      <c r="BH1360" t="b">
        <f t="shared" si="2019"/>
        <v>0</v>
      </c>
      <c r="BI1360" t="b">
        <f t="shared" si="2020"/>
        <v>0</v>
      </c>
      <c r="BJ1360" t="b">
        <f t="shared" si="2021"/>
        <v>0</v>
      </c>
      <c r="BK1360" t="b">
        <f t="shared" si="2022"/>
        <v>0</v>
      </c>
      <c r="BL1360" t="b">
        <f t="shared" si="2023"/>
        <v>0</v>
      </c>
      <c r="BM1360" t="b">
        <f t="shared" si="2024"/>
        <v>0</v>
      </c>
      <c r="BN1360" t="b">
        <f t="shared" si="2025"/>
        <v>0</v>
      </c>
      <c r="BO1360" t="b">
        <f t="shared" si="2026"/>
        <v>0</v>
      </c>
      <c r="BP1360" t="b">
        <f t="shared" si="2027"/>
        <v>0</v>
      </c>
      <c r="BQ1360" t="b">
        <f t="shared" si="2028"/>
        <v>0</v>
      </c>
      <c r="BR1360" t="b">
        <f t="shared" si="2029"/>
        <v>0</v>
      </c>
      <c r="BS1360" t="b">
        <f t="shared" si="2030"/>
        <v>0</v>
      </c>
      <c r="BT1360" t="b">
        <f t="shared" si="2031"/>
        <v>0</v>
      </c>
      <c r="BU1360" t="b">
        <f t="shared" si="2032"/>
        <v>0</v>
      </c>
      <c r="BV1360" t="b">
        <f t="shared" si="2033"/>
        <v>0</v>
      </c>
      <c r="BW1360" t="b">
        <f t="shared" si="2034"/>
        <v>0</v>
      </c>
      <c r="BX1360" t="b">
        <f t="shared" si="2035"/>
        <v>0</v>
      </c>
      <c r="BY1360" t="b">
        <f t="shared" si="2036"/>
        <v>0</v>
      </c>
      <c r="BZ1360" t="b">
        <f t="shared" si="2037"/>
        <v>0</v>
      </c>
      <c r="CA1360" t="b">
        <f t="shared" si="2038"/>
        <v>0</v>
      </c>
      <c r="CB1360" t="b">
        <f t="shared" si="2039"/>
        <v>1</v>
      </c>
      <c r="CC1360" t="b">
        <f t="shared" si="2040"/>
        <v>0</v>
      </c>
      <c r="CD1360" t="b">
        <f t="shared" si="2041"/>
        <v>0</v>
      </c>
      <c r="CE1360" t="b">
        <f t="shared" si="2042"/>
        <v>0</v>
      </c>
      <c r="CF1360" t="b">
        <f t="shared" si="2043"/>
        <v>0</v>
      </c>
      <c r="CG1360" t="b">
        <f t="shared" si="2044"/>
        <v>0</v>
      </c>
      <c r="CH1360" t="b">
        <f t="shared" si="2045"/>
        <v>0</v>
      </c>
      <c r="CI1360" t="b">
        <f t="shared" si="2046"/>
        <v>0</v>
      </c>
      <c r="CJ1360" t="b">
        <f t="shared" si="2047"/>
        <v>0</v>
      </c>
      <c r="CK1360" t="b">
        <f t="shared" si="2048"/>
        <v>1</v>
      </c>
      <c r="CL1360" t="b">
        <f t="shared" si="2049"/>
        <v>0</v>
      </c>
      <c r="CM1360" t="b">
        <f t="shared" si="2050"/>
        <v>0</v>
      </c>
      <c r="CN1360" t="b">
        <f t="shared" si="2051"/>
        <v>0</v>
      </c>
      <c r="CO1360" t="b">
        <f t="shared" si="2052"/>
        <v>0</v>
      </c>
      <c r="CP1360" t="b">
        <f t="shared" si="2053"/>
        <v>0</v>
      </c>
      <c r="CQ1360" t="b">
        <f t="shared" si="2054"/>
        <v>0</v>
      </c>
      <c r="CR1360" t="b">
        <f t="shared" si="2055"/>
        <v>0</v>
      </c>
      <c r="CS1360" t="b">
        <f t="shared" si="2056"/>
        <v>0</v>
      </c>
      <c r="CT1360" t="b">
        <f t="shared" si="2057"/>
        <v>0</v>
      </c>
      <c r="CU1360" t="b">
        <f t="shared" si="2058"/>
        <v>0</v>
      </c>
      <c r="CV1360" t="b">
        <f t="shared" si="2059"/>
        <v>0</v>
      </c>
      <c r="CW1360" t="b">
        <f t="shared" si="2060"/>
        <v>0</v>
      </c>
      <c r="CX1360" t="b">
        <f t="shared" si="2061"/>
        <v>0</v>
      </c>
      <c r="CY1360" t="b">
        <f t="shared" si="2062"/>
        <v>0</v>
      </c>
      <c r="CZ1360" t="b">
        <f t="shared" si="2063"/>
        <v>0</v>
      </c>
      <c r="DA1360" t="b">
        <f t="shared" si="2064"/>
        <v>0</v>
      </c>
      <c r="DB1360" t="b">
        <f t="shared" si="2065"/>
        <v>0</v>
      </c>
      <c r="DC1360" t="b">
        <f t="shared" si="2066"/>
        <v>0</v>
      </c>
      <c r="DD1360" t="b">
        <f t="shared" si="2067"/>
        <v>0</v>
      </c>
    </row>
    <row r="1361" spans="1:108">
      <c r="A1361" t="s">
        <v>3342</v>
      </c>
      <c r="C1361" t="s">
        <v>3337</v>
      </c>
      <c r="E1361" t="s">
        <v>6106</v>
      </c>
      <c r="F1361" t="s">
        <v>6097</v>
      </c>
      <c r="G1361" t="s">
        <v>3097</v>
      </c>
      <c r="H1361" t="s">
        <v>7444</v>
      </c>
      <c r="I1361" t="s">
        <v>7417</v>
      </c>
      <c r="J1361" t="s">
        <v>16</v>
      </c>
      <c r="K1361" t="s">
        <v>16</v>
      </c>
      <c r="L1361" t="s">
        <v>7183</v>
      </c>
      <c r="M1361" t="s">
        <v>6079</v>
      </c>
      <c r="N1361" t="s">
        <v>3343</v>
      </c>
      <c r="O1361" t="b">
        <f t="shared" si="1974"/>
        <v>1</v>
      </c>
      <c r="P1361" t="b">
        <f t="shared" si="1975"/>
        <v>1</v>
      </c>
      <c r="Q1361" t="b">
        <f t="shared" si="1976"/>
        <v>1</v>
      </c>
      <c r="R1361" t="b">
        <f t="shared" si="1977"/>
        <v>1</v>
      </c>
      <c r="S1361" t="b">
        <f t="shared" si="1978"/>
        <v>1</v>
      </c>
      <c r="T1361" t="b">
        <f t="shared" si="1979"/>
        <v>1</v>
      </c>
      <c r="U1361" t="b">
        <f t="shared" si="1980"/>
        <v>1</v>
      </c>
      <c r="V1361" t="b">
        <f t="shared" si="1981"/>
        <v>1</v>
      </c>
      <c r="W1361" t="b">
        <f t="shared" si="1982"/>
        <v>0</v>
      </c>
      <c r="X1361" t="b">
        <f t="shared" si="1983"/>
        <v>0</v>
      </c>
      <c r="Y1361" t="b">
        <f t="shared" si="1984"/>
        <v>1</v>
      </c>
      <c r="Z1361" t="b">
        <f t="shared" si="1985"/>
        <v>0</v>
      </c>
      <c r="AA1361" t="b">
        <f t="shared" si="1986"/>
        <v>1</v>
      </c>
      <c r="AB1361" t="b">
        <f t="shared" si="1987"/>
        <v>0</v>
      </c>
      <c r="AC1361" t="b">
        <f t="shared" si="1988"/>
        <v>0</v>
      </c>
      <c r="AD1361" t="b">
        <f t="shared" si="1989"/>
        <v>0</v>
      </c>
      <c r="AE1361" t="b">
        <f t="shared" si="1990"/>
        <v>0</v>
      </c>
      <c r="AF1361" t="b">
        <f t="shared" si="1991"/>
        <v>0</v>
      </c>
      <c r="AG1361" t="b">
        <f t="shared" si="1992"/>
        <v>0</v>
      </c>
      <c r="AH1361" t="b">
        <f t="shared" si="1993"/>
        <v>0</v>
      </c>
      <c r="AI1361" t="b">
        <f t="shared" si="1994"/>
        <v>0</v>
      </c>
      <c r="AJ1361" t="b">
        <f t="shared" si="1995"/>
        <v>0</v>
      </c>
      <c r="AK1361" t="b">
        <f t="shared" si="1996"/>
        <v>0</v>
      </c>
      <c r="AL1361" t="b">
        <f t="shared" si="1997"/>
        <v>0</v>
      </c>
      <c r="AM1361" t="b">
        <f t="shared" si="1998"/>
        <v>0</v>
      </c>
      <c r="AN1361" t="b">
        <f t="shared" si="1999"/>
        <v>0</v>
      </c>
      <c r="AO1361" t="b">
        <f t="shared" si="2000"/>
        <v>0</v>
      </c>
      <c r="AP1361" t="b">
        <f t="shared" si="2001"/>
        <v>0</v>
      </c>
      <c r="AQ1361" t="b">
        <f t="shared" si="2002"/>
        <v>0</v>
      </c>
      <c r="AR1361" t="b">
        <f t="shared" si="2003"/>
        <v>0</v>
      </c>
      <c r="AS1361" t="b">
        <f t="shared" si="2004"/>
        <v>0</v>
      </c>
      <c r="AT1361" t="b">
        <f t="shared" si="2005"/>
        <v>1</v>
      </c>
      <c r="AU1361" t="b">
        <f t="shared" si="2006"/>
        <v>0</v>
      </c>
      <c r="AV1361" t="b">
        <f t="shared" si="2007"/>
        <v>0</v>
      </c>
      <c r="AW1361" t="b">
        <f t="shared" si="2008"/>
        <v>0</v>
      </c>
      <c r="AX1361" t="b">
        <f t="shared" si="2009"/>
        <v>0</v>
      </c>
      <c r="AY1361" t="b">
        <f t="shared" si="2010"/>
        <v>0</v>
      </c>
      <c r="AZ1361" t="b">
        <f t="shared" si="2011"/>
        <v>0</v>
      </c>
      <c r="BA1361" t="b">
        <f t="shared" si="2012"/>
        <v>0</v>
      </c>
      <c r="BB1361" t="b">
        <f t="shared" si="2013"/>
        <v>0</v>
      </c>
      <c r="BC1361" t="b">
        <f t="shared" si="2014"/>
        <v>0</v>
      </c>
      <c r="BD1361" t="b">
        <f t="shared" si="2015"/>
        <v>0</v>
      </c>
      <c r="BE1361" t="b">
        <f t="shared" si="2016"/>
        <v>0</v>
      </c>
      <c r="BF1361" t="b">
        <f t="shared" si="2017"/>
        <v>0</v>
      </c>
      <c r="BG1361" t="b">
        <f t="shared" si="2018"/>
        <v>0</v>
      </c>
      <c r="BH1361" t="b">
        <f t="shared" si="2019"/>
        <v>0</v>
      </c>
      <c r="BI1361" t="b">
        <f t="shared" si="2020"/>
        <v>0</v>
      </c>
      <c r="BJ1361" t="b">
        <f t="shared" si="2021"/>
        <v>0</v>
      </c>
      <c r="BK1361" t="b">
        <f t="shared" si="2022"/>
        <v>0</v>
      </c>
      <c r="BL1361" t="b">
        <f t="shared" si="2023"/>
        <v>0</v>
      </c>
      <c r="BM1361" t="b">
        <f t="shared" si="2024"/>
        <v>0</v>
      </c>
      <c r="BN1361" t="b">
        <f t="shared" si="2025"/>
        <v>0</v>
      </c>
      <c r="BO1361" t="b">
        <f t="shared" si="2026"/>
        <v>1</v>
      </c>
      <c r="BP1361" t="b">
        <f t="shared" si="2027"/>
        <v>1</v>
      </c>
      <c r="BQ1361" t="b">
        <f t="shared" si="2028"/>
        <v>0</v>
      </c>
      <c r="BR1361" t="b">
        <f t="shared" si="2029"/>
        <v>0</v>
      </c>
      <c r="BS1361" t="b">
        <f t="shared" si="2030"/>
        <v>0</v>
      </c>
      <c r="BT1361" t="b">
        <f t="shared" si="2031"/>
        <v>0</v>
      </c>
      <c r="BU1361" t="b">
        <f t="shared" si="2032"/>
        <v>0</v>
      </c>
      <c r="BV1361" t="b">
        <f t="shared" si="2033"/>
        <v>1</v>
      </c>
      <c r="BW1361" t="b">
        <f t="shared" si="2034"/>
        <v>0</v>
      </c>
      <c r="BX1361" t="b">
        <f t="shared" si="2035"/>
        <v>1</v>
      </c>
      <c r="BY1361" t="b">
        <f t="shared" si="2036"/>
        <v>0</v>
      </c>
      <c r="BZ1361" t="b">
        <f t="shared" si="2037"/>
        <v>0</v>
      </c>
      <c r="CA1361" t="b">
        <f t="shared" si="2038"/>
        <v>1</v>
      </c>
      <c r="CB1361" t="b">
        <f t="shared" si="2039"/>
        <v>0</v>
      </c>
      <c r="CC1361" t="b">
        <f t="shared" si="2040"/>
        <v>0</v>
      </c>
      <c r="CD1361" t="b">
        <f t="shared" si="2041"/>
        <v>0</v>
      </c>
      <c r="CE1361" t="b">
        <f t="shared" si="2042"/>
        <v>0</v>
      </c>
      <c r="CF1361" t="b">
        <f t="shared" si="2043"/>
        <v>0</v>
      </c>
      <c r="CG1361" t="b">
        <f t="shared" si="2044"/>
        <v>1</v>
      </c>
      <c r="CH1361" t="b">
        <f t="shared" si="2045"/>
        <v>0</v>
      </c>
      <c r="CI1361" t="b">
        <f t="shared" si="2046"/>
        <v>0</v>
      </c>
      <c r="CJ1361" t="b">
        <f t="shared" si="2047"/>
        <v>0</v>
      </c>
      <c r="CK1361" t="b">
        <f t="shared" si="2048"/>
        <v>0</v>
      </c>
      <c r="CL1361" t="b">
        <f t="shared" si="2049"/>
        <v>0</v>
      </c>
      <c r="CM1361" t="b">
        <f t="shared" si="2050"/>
        <v>0</v>
      </c>
      <c r="CN1361" t="b">
        <f t="shared" si="2051"/>
        <v>0</v>
      </c>
      <c r="CO1361" t="b">
        <f t="shared" si="2052"/>
        <v>0</v>
      </c>
      <c r="CP1361" t="b">
        <f t="shared" si="2053"/>
        <v>0</v>
      </c>
      <c r="CQ1361" t="b">
        <f t="shared" si="2054"/>
        <v>0</v>
      </c>
      <c r="CR1361" t="b">
        <f t="shared" si="2055"/>
        <v>1</v>
      </c>
      <c r="CS1361" t="b">
        <f t="shared" si="2056"/>
        <v>0</v>
      </c>
      <c r="CT1361" t="b">
        <f t="shared" si="2057"/>
        <v>0</v>
      </c>
      <c r="CU1361" t="b">
        <f t="shared" si="2058"/>
        <v>0</v>
      </c>
      <c r="CV1361" t="b">
        <f t="shared" si="2059"/>
        <v>0</v>
      </c>
      <c r="CW1361" t="b">
        <f t="shared" si="2060"/>
        <v>0</v>
      </c>
      <c r="CX1361" t="b">
        <f t="shared" si="2061"/>
        <v>0</v>
      </c>
      <c r="CY1361" t="b">
        <f t="shared" si="2062"/>
        <v>0</v>
      </c>
      <c r="CZ1361" t="b">
        <f t="shared" si="2063"/>
        <v>0</v>
      </c>
      <c r="DA1361" t="b">
        <f t="shared" si="2064"/>
        <v>0</v>
      </c>
      <c r="DB1361" t="b">
        <f t="shared" si="2065"/>
        <v>0</v>
      </c>
      <c r="DC1361" t="b">
        <f t="shared" si="2066"/>
        <v>0</v>
      </c>
      <c r="DD1361" t="b">
        <f t="shared" si="2067"/>
        <v>1</v>
      </c>
    </row>
    <row r="1362" spans="1:108">
      <c r="A1362" t="s">
        <v>3344</v>
      </c>
      <c r="C1362" t="s">
        <v>3337</v>
      </c>
      <c r="E1362" t="s">
        <v>6106</v>
      </c>
      <c r="F1362" t="s">
        <v>6097</v>
      </c>
      <c r="G1362" t="s">
        <v>3097</v>
      </c>
      <c r="H1362" t="s">
        <v>7444</v>
      </c>
      <c r="I1362" t="s">
        <v>7417</v>
      </c>
      <c r="J1362" t="s">
        <v>362</v>
      </c>
      <c r="K1362" t="s">
        <v>136</v>
      </c>
      <c r="L1362" t="s">
        <v>8006</v>
      </c>
      <c r="M1362" t="s">
        <v>6079</v>
      </c>
      <c r="N1362" t="s">
        <v>8005</v>
      </c>
      <c r="O1362" t="b">
        <f t="shared" si="1974"/>
        <v>1</v>
      </c>
      <c r="P1362" t="b">
        <f t="shared" si="1975"/>
        <v>1</v>
      </c>
      <c r="Q1362" t="b">
        <f t="shared" si="1976"/>
        <v>1</v>
      </c>
      <c r="R1362" t="b">
        <f t="shared" si="1977"/>
        <v>1</v>
      </c>
      <c r="S1362" t="b">
        <f t="shared" si="1978"/>
        <v>1</v>
      </c>
      <c r="T1362" t="b">
        <f t="shared" si="1979"/>
        <v>0</v>
      </c>
      <c r="U1362" t="b">
        <f t="shared" si="1980"/>
        <v>1</v>
      </c>
      <c r="V1362" t="b">
        <f t="shared" si="1981"/>
        <v>1</v>
      </c>
      <c r="W1362" t="b">
        <f t="shared" si="1982"/>
        <v>0</v>
      </c>
      <c r="X1362" t="b">
        <f t="shared" si="1983"/>
        <v>0</v>
      </c>
      <c r="Y1362" t="b">
        <f t="shared" si="1984"/>
        <v>1</v>
      </c>
      <c r="Z1362" t="b">
        <f t="shared" si="1985"/>
        <v>0</v>
      </c>
      <c r="AA1362" t="b">
        <f t="shared" si="1986"/>
        <v>0</v>
      </c>
      <c r="AB1362" t="b">
        <f t="shared" si="1987"/>
        <v>1</v>
      </c>
      <c r="AC1362" t="b">
        <f t="shared" si="1988"/>
        <v>0</v>
      </c>
      <c r="AD1362" t="b">
        <f t="shared" si="1989"/>
        <v>0</v>
      </c>
      <c r="AE1362" t="b">
        <f t="shared" si="1990"/>
        <v>0</v>
      </c>
      <c r="AF1362" t="b">
        <f t="shared" si="1991"/>
        <v>0</v>
      </c>
      <c r="AG1362" t="b">
        <f t="shared" si="1992"/>
        <v>1</v>
      </c>
      <c r="AH1362" t="b">
        <f t="shared" si="1993"/>
        <v>1</v>
      </c>
      <c r="AI1362" t="b">
        <f t="shared" si="1994"/>
        <v>0</v>
      </c>
      <c r="AJ1362" t="b">
        <f t="shared" si="1995"/>
        <v>0</v>
      </c>
      <c r="AK1362" t="b">
        <f t="shared" si="1996"/>
        <v>0</v>
      </c>
      <c r="AL1362" t="b">
        <f t="shared" si="1997"/>
        <v>0</v>
      </c>
      <c r="AM1362" t="b">
        <f t="shared" si="1998"/>
        <v>0</v>
      </c>
      <c r="AN1362" t="b">
        <f t="shared" si="1999"/>
        <v>0</v>
      </c>
      <c r="AO1362" t="b">
        <f t="shared" si="2000"/>
        <v>0</v>
      </c>
      <c r="AP1362" t="b">
        <f t="shared" si="2001"/>
        <v>0</v>
      </c>
      <c r="AQ1362" t="b">
        <f t="shared" si="2002"/>
        <v>0</v>
      </c>
      <c r="AR1362" t="b">
        <f t="shared" si="2003"/>
        <v>0</v>
      </c>
      <c r="AS1362" t="b">
        <f t="shared" si="2004"/>
        <v>0</v>
      </c>
      <c r="AT1362" t="b">
        <f t="shared" si="2005"/>
        <v>0</v>
      </c>
      <c r="AU1362" t="b">
        <f t="shared" si="2006"/>
        <v>0</v>
      </c>
      <c r="AV1362" t="b">
        <f t="shared" si="2007"/>
        <v>1</v>
      </c>
      <c r="AW1362" t="b">
        <f t="shared" si="2008"/>
        <v>0</v>
      </c>
      <c r="AX1362" t="b">
        <f t="shared" si="2009"/>
        <v>0</v>
      </c>
      <c r="AY1362" t="b">
        <f t="shared" si="2010"/>
        <v>0</v>
      </c>
      <c r="AZ1362" t="b">
        <f t="shared" si="2011"/>
        <v>0</v>
      </c>
      <c r="BA1362" t="b">
        <f t="shared" si="2012"/>
        <v>0</v>
      </c>
      <c r="BB1362" t="b">
        <f t="shared" si="2013"/>
        <v>0</v>
      </c>
      <c r="BC1362" t="b">
        <f t="shared" si="2014"/>
        <v>0</v>
      </c>
      <c r="BD1362" t="b">
        <f t="shared" si="2015"/>
        <v>0</v>
      </c>
      <c r="BE1362" t="b">
        <f t="shared" si="2016"/>
        <v>0</v>
      </c>
      <c r="BF1362" t="b">
        <f t="shared" si="2017"/>
        <v>0</v>
      </c>
      <c r="BG1362" t="b">
        <f t="shared" si="2018"/>
        <v>1</v>
      </c>
      <c r="BH1362" t="b">
        <f t="shared" si="2019"/>
        <v>0</v>
      </c>
      <c r="BI1362" t="b">
        <f t="shared" si="2020"/>
        <v>0</v>
      </c>
      <c r="BJ1362" t="b">
        <f t="shared" si="2021"/>
        <v>0</v>
      </c>
      <c r="BK1362" t="b">
        <f t="shared" si="2022"/>
        <v>0</v>
      </c>
      <c r="BL1362" t="b">
        <f t="shared" si="2023"/>
        <v>0</v>
      </c>
      <c r="BM1362" t="b">
        <f t="shared" si="2024"/>
        <v>0</v>
      </c>
      <c r="BN1362" t="b">
        <f t="shared" si="2025"/>
        <v>0</v>
      </c>
      <c r="BO1362" t="b">
        <f t="shared" si="2026"/>
        <v>0</v>
      </c>
      <c r="BP1362" t="b">
        <f t="shared" si="2027"/>
        <v>0</v>
      </c>
      <c r="BQ1362" t="b">
        <f t="shared" si="2028"/>
        <v>1</v>
      </c>
      <c r="BR1362" t="b">
        <f t="shared" si="2029"/>
        <v>0</v>
      </c>
      <c r="BS1362" t="b">
        <f t="shared" si="2030"/>
        <v>0</v>
      </c>
      <c r="BT1362" t="b">
        <f t="shared" si="2031"/>
        <v>0</v>
      </c>
      <c r="BU1362" t="b">
        <f t="shared" si="2032"/>
        <v>1</v>
      </c>
      <c r="BV1362" t="b">
        <f t="shared" si="2033"/>
        <v>0</v>
      </c>
      <c r="BW1362" t="b">
        <f t="shared" si="2034"/>
        <v>0</v>
      </c>
      <c r="BX1362" t="b">
        <f t="shared" si="2035"/>
        <v>0</v>
      </c>
      <c r="BY1362" t="b">
        <f t="shared" si="2036"/>
        <v>0</v>
      </c>
      <c r="BZ1362" t="b">
        <f t="shared" si="2037"/>
        <v>0</v>
      </c>
      <c r="CA1362" t="b">
        <f t="shared" si="2038"/>
        <v>0</v>
      </c>
      <c r="CB1362" t="b">
        <f t="shared" si="2039"/>
        <v>1</v>
      </c>
      <c r="CC1362" t="b">
        <f t="shared" si="2040"/>
        <v>0</v>
      </c>
      <c r="CD1362" t="b">
        <f t="shared" si="2041"/>
        <v>0</v>
      </c>
      <c r="CE1362" t="b">
        <f t="shared" si="2042"/>
        <v>0</v>
      </c>
      <c r="CF1362" t="b">
        <f t="shared" si="2043"/>
        <v>0</v>
      </c>
      <c r="CG1362" t="b">
        <f t="shared" si="2044"/>
        <v>0</v>
      </c>
      <c r="CH1362" t="b">
        <f t="shared" si="2045"/>
        <v>0</v>
      </c>
      <c r="CI1362" t="b">
        <f t="shared" si="2046"/>
        <v>0</v>
      </c>
      <c r="CJ1362" t="b">
        <f t="shared" si="2047"/>
        <v>0</v>
      </c>
      <c r="CK1362" t="b">
        <f t="shared" si="2048"/>
        <v>1</v>
      </c>
      <c r="CL1362" t="b">
        <f t="shared" si="2049"/>
        <v>0</v>
      </c>
      <c r="CM1362" t="b">
        <f t="shared" si="2050"/>
        <v>0</v>
      </c>
      <c r="CN1362" t="b">
        <f t="shared" si="2051"/>
        <v>0</v>
      </c>
      <c r="CO1362" t="b">
        <f t="shared" si="2052"/>
        <v>0</v>
      </c>
      <c r="CP1362" t="b">
        <f t="shared" si="2053"/>
        <v>0</v>
      </c>
      <c r="CQ1362" t="b">
        <f t="shared" si="2054"/>
        <v>0</v>
      </c>
      <c r="CR1362" t="b">
        <f t="shared" si="2055"/>
        <v>0</v>
      </c>
      <c r="CS1362" t="b">
        <f t="shared" si="2056"/>
        <v>0</v>
      </c>
      <c r="CT1362" t="b">
        <f t="shared" si="2057"/>
        <v>0</v>
      </c>
      <c r="CU1362" t="b">
        <f t="shared" si="2058"/>
        <v>0</v>
      </c>
      <c r="CV1362" t="b">
        <f t="shared" si="2059"/>
        <v>0</v>
      </c>
      <c r="CW1362" t="b">
        <f t="shared" si="2060"/>
        <v>1</v>
      </c>
      <c r="CX1362" t="b">
        <f t="shared" si="2061"/>
        <v>0</v>
      </c>
      <c r="CY1362" t="b">
        <f t="shared" si="2062"/>
        <v>0</v>
      </c>
      <c r="CZ1362" t="b">
        <f t="shared" si="2063"/>
        <v>0</v>
      </c>
      <c r="DA1362" t="b">
        <f t="shared" si="2064"/>
        <v>0</v>
      </c>
      <c r="DB1362" t="b">
        <f t="shared" si="2065"/>
        <v>0</v>
      </c>
      <c r="DC1362" t="b">
        <f t="shared" si="2066"/>
        <v>0</v>
      </c>
      <c r="DD1362" t="b">
        <f t="shared" si="2067"/>
        <v>0</v>
      </c>
    </row>
    <row r="1363" spans="1:108">
      <c r="A1363" t="s">
        <v>3349</v>
      </c>
      <c r="C1363" t="s">
        <v>3350</v>
      </c>
      <c r="E1363" t="s">
        <v>6106</v>
      </c>
      <c r="F1363" t="s">
        <v>6097</v>
      </c>
      <c r="G1363" t="s">
        <v>3097</v>
      </c>
      <c r="H1363" t="s">
        <v>7444</v>
      </c>
      <c r="I1363" t="s">
        <v>7417</v>
      </c>
      <c r="J1363" t="s">
        <v>183</v>
      </c>
      <c r="K1363" t="s">
        <v>183</v>
      </c>
      <c r="L1363" t="s">
        <v>8008</v>
      </c>
      <c r="M1363" t="s">
        <v>6079</v>
      </c>
      <c r="N1363" t="s">
        <v>8007</v>
      </c>
      <c r="O1363" t="b">
        <f t="shared" si="1974"/>
        <v>1</v>
      </c>
      <c r="P1363" t="b">
        <f t="shared" si="1975"/>
        <v>1</v>
      </c>
      <c r="Q1363" t="b">
        <f t="shared" si="1976"/>
        <v>1</v>
      </c>
      <c r="R1363" t="b">
        <f t="shared" si="1977"/>
        <v>1</v>
      </c>
      <c r="S1363" t="b">
        <f t="shared" si="1978"/>
        <v>1</v>
      </c>
      <c r="T1363" t="b">
        <f t="shared" si="1979"/>
        <v>1</v>
      </c>
      <c r="U1363" t="b">
        <f t="shared" si="1980"/>
        <v>1</v>
      </c>
      <c r="V1363" t="b">
        <f t="shared" si="1981"/>
        <v>1</v>
      </c>
      <c r="W1363" t="b">
        <f t="shared" si="1982"/>
        <v>1</v>
      </c>
      <c r="X1363" t="b">
        <f t="shared" si="1983"/>
        <v>1</v>
      </c>
      <c r="Y1363" t="b">
        <f t="shared" si="1984"/>
        <v>1</v>
      </c>
      <c r="Z1363" t="b">
        <f t="shared" si="1985"/>
        <v>0</v>
      </c>
      <c r="AA1363" t="b">
        <f t="shared" si="1986"/>
        <v>1</v>
      </c>
      <c r="AB1363" t="b">
        <f t="shared" si="1987"/>
        <v>0</v>
      </c>
      <c r="AC1363" t="b">
        <f t="shared" si="1988"/>
        <v>0</v>
      </c>
      <c r="AD1363" t="b">
        <f t="shared" si="1989"/>
        <v>0</v>
      </c>
      <c r="AE1363" t="b">
        <f t="shared" si="1990"/>
        <v>0</v>
      </c>
      <c r="AF1363" t="b">
        <f t="shared" si="1991"/>
        <v>0</v>
      </c>
      <c r="AG1363" t="b">
        <f t="shared" si="1992"/>
        <v>1</v>
      </c>
      <c r="AH1363" t="b">
        <f t="shared" si="1993"/>
        <v>1</v>
      </c>
      <c r="AI1363" t="b">
        <f t="shared" si="1994"/>
        <v>0</v>
      </c>
      <c r="AJ1363" t="b">
        <f t="shared" si="1995"/>
        <v>0</v>
      </c>
      <c r="AK1363" t="b">
        <f t="shared" si="1996"/>
        <v>0</v>
      </c>
      <c r="AL1363" t="b">
        <f t="shared" si="1997"/>
        <v>0</v>
      </c>
      <c r="AM1363" t="b">
        <f t="shared" si="1998"/>
        <v>1</v>
      </c>
      <c r="AN1363" t="b">
        <f t="shared" si="1999"/>
        <v>0</v>
      </c>
      <c r="AO1363" t="b">
        <f t="shared" si="2000"/>
        <v>0</v>
      </c>
      <c r="AP1363" t="b">
        <f t="shared" si="2001"/>
        <v>0</v>
      </c>
      <c r="AQ1363" t="b">
        <f t="shared" si="2002"/>
        <v>0</v>
      </c>
      <c r="AR1363" t="b">
        <f t="shared" si="2003"/>
        <v>0</v>
      </c>
      <c r="AS1363" t="b">
        <f t="shared" si="2004"/>
        <v>0</v>
      </c>
      <c r="AT1363" t="b">
        <f t="shared" si="2005"/>
        <v>1</v>
      </c>
      <c r="AU1363" t="b">
        <f t="shared" si="2006"/>
        <v>0</v>
      </c>
      <c r="AV1363" t="b">
        <f t="shared" si="2007"/>
        <v>0</v>
      </c>
      <c r="AW1363" t="b">
        <f t="shared" si="2008"/>
        <v>1</v>
      </c>
      <c r="AX1363" t="b">
        <f t="shared" si="2009"/>
        <v>0</v>
      </c>
      <c r="AY1363" t="b">
        <f t="shared" si="2010"/>
        <v>1</v>
      </c>
      <c r="AZ1363" t="b">
        <f t="shared" si="2011"/>
        <v>0</v>
      </c>
      <c r="BA1363" t="b">
        <f t="shared" si="2012"/>
        <v>1</v>
      </c>
      <c r="BB1363" t="b">
        <f t="shared" si="2013"/>
        <v>0</v>
      </c>
      <c r="BC1363" t="b">
        <f t="shared" si="2014"/>
        <v>1</v>
      </c>
      <c r="BD1363" t="b">
        <f t="shared" si="2015"/>
        <v>1</v>
      </c>
      <c r="BE1363" t="b">
        <f t="shared" si="2016"/>
        <v>0</v>
      </c>
      <c r="BF1363" t="b">
        <f t="shared" si="2017"/>
        <v>1</v>
      </c>
      <c r="BG1363" t="b">
        <f t="shared" si="2018"/>
        <v>0</v>
      </c>
      <c r="BH1363" t="b">
        <f t="shared" si="2019"/>
        <v>0</v>
      </c>
      <c r="BI1363" t="b">
        <f t="shared" si="2020"/>
        <v>0</v>
      </c>
      <c r="BJ1363" t="b">
        <f t="shared" si="2021"/>
        <v>0</v>
      </c>
      <c r="BK1363" t="b">
        <f t="shared" si="2022"/>
        <v>0</v>
      </c>
      <c r="BL1363" t="b">
        <f t="shared" si="2023"/>
        <v>1</v>
      </c>
      <c r="BM1363" t="b">
        <f t="shared" si="2024"/>
        <v>0</v>
      </c>
      <c r="BN1363" t="b">
        <f t="shared" si="2025"/>
        <v>1</v>
      </c>
      <c r="BO1363" t="b">
        <f t="shared" si="2026"/>
        <v>0</v>
      </c>
      <c r="BP1363" t="b">
        <f t="shared" si="2027"/>
        <v>0</v>
      </c>
      <c r="BQ1363" t="b">
        <f t="shared" si="2028"/>
        <v>1</v>
      </c>
      <c r="BR1363" t="b">
        <f t="shared" si="2029"/>
        <v>1</v>
      </c>
      <c r="BS1363" t="b">
        <f t="shared" si="2030"/>
        <v>0</v>
      </c>
      <c r="BT1363" t="b">
        <f t="shared" si="2031"/>
        <v>0</v>
      </c>
      <c r="BU1363" t="b">
        <f t="shared" si="2032"/>
        <v>0</v>
      </c>
      <c r="BV1363" t="b">
        <f t="shared" si="2033"/>
        <v>1</v>
      </c>
      <c r="BW1363" t="b">
        <f t="shared" si="2034"/>
        <v>1</v>
      </c>
      <c r="BX1363" t="b">
        <f t="shared" si="2035"/>
        <v>0</v>
      </c>
      <c r="BY1363" t="b">
        <f t="shared" si="2036"/>
        <v>0</v>
      </c>
      <c r="BZ1363" t="b">
        <f t="shared" si="2037"/>
        <v>0</v>
      </c>
      <c r="CA1363" t="b">
        <f t="shared" si="2038"/>
        <v>0</v>
      </c>
      <c r="CB1363" t="b">
        <f t="shared" si="2039"/>
        <v>0</v>
      </c>
      <c r="CC1363" t="b">
        <f t="shared" si="2040"/>
        <v>1</v>
      </c>
      <c r="CD1363" t="b">
        <f t="shared" si="2041"/>
        <v>0</v>
      </c>
      <c r="CE1363" t="b">
        <f t="shared" si="2042"/>
        <v>1</v>
      </c>
      <c r="CF1363" t="b">
        <f t="shared" si="2043"/>
        <v>0</v>
      </c>
      <c r="CG1363" t="b">
        <f t="shared" si="2044"/>
        <v>1</v>
      </c>
      <c r="CH1363" t="b">
        <f t="shared" si="2045"/>
        <v>0</v>
      </c>
      <c r="CI1363" t="b">
        <f t="shared" si="2046"/>
        <v>1</v>
      </c>
      <c r="CJ1363" t="b">
        <f t="shared" si="2047"/>
        <v>0</v>
      </c>
      <c r="CK1363" t="b">
        <f t="shared" si="2048"/>
        <v>1</v>
      </c>
      <c r="CL1363" t="b">
        <f t="shared" si="2049"/>
        <v>0</v>
      </c>
      <c r="CM1363" t="b">
        <f t="shared" si="2050"/>
        <v>0</v>
      </c>
      <c r="CN1363" t="b">
        <f t="shared" si="2051"/>
        <v>0</v>
      </c>
      <c r="CO1363" t="b">
        <f t="shared" si="2052"/>
        <v>0</v>
      </c>
      <c r="CP1363" t="b">
        <f t="shared" si="2053"/>
        <v>0</v>
      </c>
      <c r="CQ1363" t="b">
        <f t="shared" si="2054"/>
        <v>0</v>
      </c>
      <c r="CR1363" t="b">
        <f t="shared" si="2055"/>
        <v>0</v>
      </c>
      <c r="CS1363" t="b">
        <f t="shared" si="2056"/>
        <v>0</v>
      </c>
      <c r="CT1363" t="b">
        <f t="shared" si="2057"/>
        <v>0</v>
      </c>
      <c r="CU1363" t="b">
        <f t="shared" si="2058"/>
        <v>0</v>
      </c>
      <c r="CV1363" t="b">
        <f t="shared" si="2059"/>
        <v>0</v>
      </c>
      <c r="CW1363" t="b">
        <f t="shared" si="2060"/>
        <v>0</v>
      </c>
      <c r="CX1363" t="b">
        <f t="shared" si="2061"/>
        <v>0</v>
      </c>
      <c r="CY1363" t="b">
        <f t="shared" si="2062"/>
        <v>0</v>
      </c>
      <c r="CZ1363" t="b">
        <f t="shared" si="2063"/>
        <v>0</v>
      </c>
      <c r="DA1363" t="b">
        <f t="shared" si="2064"/>
        <v>1</v>
      </c>
      <c r="DB1363" t="b">
        <f t="shared" si="2065"/>
        <v>0</v>
      </c>
      <c r="DC1363" t="b">
        <f t="shared" si="2066"/>
        <v>0</v>
      </c>
      <c r="DD1363" t="b">
        <f t="shared" si="2067"/>
        <v>0</v>
      </c>
    </row>
    <row r="1364" spans="1:108">
      <c r="A1364" t="s">
        <v>3351</v>
      </c>
      <c r="C1364" t="s">
        <v>3350</v>
      </c>
      <c r="E1364" t="s">
        <v>6106</v>
      </c>
      <c r="F1364" t="s">
        <v>6097</v>
      </c>
      <c r="G1364" t="s">
        <v>3097</v>
      </c>
      <c r="H1364" t="s">
        <v>7444</v>
      </c>
      <c r="I1364" t="s">
        <v>7417</v>
      </c>
      <c r="J1364" t="s">
        <v>165</v>
      </c>
      <c r="K1364" t="s">
        <v>114</v>
      </c>
      <c r="L1364" t="s">
        <v>7185</v>
      </c>
      <c r="M1364" t="s">
        <v>6079</v>
      </c>
      <c r="N1364" t="s">
        <v>3352</v>
      </c>
      <c r="O1364" t="b">
        <f t="shared" si="1974"/>
        <v>1</v>
      </c>
      <c r="P1364" t="b">
        <f t="shared" si="1975"/>
        <v>1</v>
      </c>
      <c r="Q1364" t="b">
        <f t="shared" si="1976"/>
        <v>1</v>
      </c>
      <c r="R1364" t="b">
        <f t="shared" si="1977"/>
        <v>1</v>
      </c>
      <c r="S1364" t="b">
        <f t="shared" si="1978"/>
        <v>1</v>
      </c>
      <c r="T1364" t="b">
        <f t="shared" si="1979"/>
        <v>0</v>
      </c>
      <c r="U1364" t="b">
        <f t="shared" si="1980"/>
        <v>1</v>
      </c>
      <c r="V1364" t="b">
        <f t="shared" si="1981"/>
        <v>1</v>
      </c>
      <c r="W1364" t="b">
        <f t="shared" si="1982"/>
        <v>0</v>
      </c>
      <c r="X1364" t="b">
        <f t="shared" si="1983"/>
        <v>1</v>
      </c>
      <c r="Y1364" t="b">
        <f t="shared" si="1984"/>
        <v>1</v>
      </c>
      <c r="Z1364" t="b">
        <f t="shared" si="1985"/>
        <v>0</v>
      </c>
      <c r="AA1364" t="b">
        <f t="shared" si="1986"/>
        <v>0</v>
      </c>
      <c r="AB1364" t="b">
        <f t="shared" si="1987"/>
        <v>1</v>
      </c>
      <c r="AC1364" t="b">
        <f t="shared" si="1988"/>
        <v>0</v>
      </c>
      <c r="AD1364" t="b">
        <f t="shared" si="1989"/>
        <v>0</v>
      </c>
      <c r="AE1364" t="b">
        <f t="shared" si="1990"/>
        <v>0</v>
      </c>
      <c r="AF1364" t="b">
        <f t="shared" si="1991"/>
        <v>0</v>
      </c>
      <c r="AG1364" t="b">
        <f t="shared" si="1992"/>
        <v>0</v>
      </c>
      <c r="AH1364" t="b">
        <f t="shared" si="1993"/>
        <v>1</v>
      </c>
      <c r="AI1364" t="b">
        <f t="shared" si="1994"/>
        <v>0</v>
      </c>
      <c r="AJ1364" t="b">
        <f t="shared" si="1995"/>
        <v>0</v>
      </c>
      <c r="AK1364" t="b">
        <f t="shared" si="1996"/>
        <v>0</v>
      </c>
      <c r="AL1364" t="b">
        <f t="shared" si="1997"/>
        <v>0</v>
      </c>
      <c r="AM1364" t="b">
        <f t="shared" si="1998"/>
        <v>0</v>
      </c>
      <c r="AN1364" t="b">
        <f t="shared" si="1999"/>
        <v>0</v>
      </c>
      <c r="AO1364" t="b">
        <f t="shared" si="2000"/>
        <v>0</v>
      </c>
      <c r="AP1364" t="b">
        <f t="shared" si="2001"/>
        <v>0</v>
      </c>
      <c r="AQ1364" t="b">
        <f t="shared" si="2002"/>
        <v>0</v>
      </c>
      <c r="AR1364" t="b">
        <f t="shared" si="2003"/>
        <v>0</v>
      </c>
      <c r="AS1364" t="b">
        <f t="shared" si="2004"/>
        <v>0</v>
      </c>
      <c r="AT1364" t="b">
        <f t="shared" si="2005"/>
        <v>1</v>
      </c>
      <c r="AU1364" t="b">
        <f t="shared" si="2006"/>
        <v>0</v>
      </c>
      <c r="AV1364" t="b">
        <f t="shared" si="2007"/>
        <v>1</v>
      </c>
      <c r="AW1364" t="b">
        <f t="shared" si="2008"/>
        <v>0</v>
      </c>
      <c r="AX1364" t="b">
        <f t="shared" si="2009"/>
        <v>0</v>
      </c>
      <c r="AY1364" t="b">
        <f t="shared" si="2010"/>
        <v>0</v>
      </c>
      <c r="AZ1364" t="b">
        <f t="shared" si="2011"/>
        <v>0</v>
      </c>
      <c r="BA1364" t="b">
        <f t="shared" si="2012"/>
        <v>0</v>
      </c>
      <c r="BB1364" t="b">
        <f t="shared" si="2013"/>
        <v>0</v>
      </c>
      <c r="BC1364" t="b">
        <f t="shared" si="2014"/>
        <v>0</v>
      </c>
      <c r="BD1364" t="b">
        <f t="shared" si="2015"/>
        <v>0</v>
      </c>
      <c r="BE1364" t="b">
        <f t="shared" si="2016"/>
        <v>1</v>
      </c>
      <c r="BF1364" t="b">
        <f t="shared" si="2017"/>
        <v>1</v>
      </c>
      <c r="BG1364" t="b">
        <f t="shared" si="2018"/>
        <v>0</v>
      </c>
      <c r="BH1364" t="b">
        <f t="shared" si="2019"/>
        <v>0</v>
      </c>
      <c r="BI1364" t="b">
        <f t="shared" si="2020"/>
        <v>0</v>
      </c>
      <c r="BJ1364" t="b">
        <f t="shared" si="2021"/>
        <v>0</v>
      </c>
      <c r="BK1364" t="b">
        <f t="shared" si="2022"/>
        <v>0</v>
      </c>
      <c r="BL1364" t="b">
        <f t="shared" si="2023"/>
        <v>0</v>
      </c>
      <c r="BM1364" t="b">
        <f t="shared" si="2024"/>
        <v>0</v>
      </c>
      <c r="BN1364" t="b">
        <f t="shared" si="2025"/>
        <v>0</v>
      </c>
      <c r="BO1364" t="b">
        <f t="shared" si="2026"/>
        <v>0</v>
      </c>
      <c r="BP1364" t="b">
        <f t="shared" si="2027"/>
        <v>0</v>
      </c>
      <c r="BQ1364" t="b">
        <f t="shared" si="2028"/>
        <v>1</v>
      </c>
      <c r="BR1364" t="b">
        <f t="shared" si="2029"/>
        <v>0</v>
      </c>
      <c r="BS1364" t="b">
        <f t="shared" si="2030"/>
        <v>0</v>
      </c>
      <c r="BT1364" t="b">
        <f t="shared" si="2031"/>
        <v>1</v>
      </c>
      <c r="BU1364" t="b">
        <f t="shared" si="2032"/>
        <v>1</v>
      </c>
      <c r="BV1364" t="b">
        <f t="shared" si="2033"/>
        <v>0</v>
      </c>
      <c r="BW1364" t="b">
        <f t="shared" si="2034"/>
        <v>0</v>
      </c>
      <c r="BX1364" t="b">
        <f t="shared" si="2035"/>
        <v>0</v>
      </c>
      <c r="BY1364" t="b">
        <f t="shared" si="2036"/>
        <v>0</v>
      </c>
      <c r="BZ1364" t="b">
        <f t="shared" si="2037"/>
        <v>0</v>
      </c>
      <c r="CA1364" t="b">
        <f t="shared" si="2038"/>
        <v>0</v>
      </c>
      <c r="CB1364" t="b">
        <f t="shared" si="2039"/>
        <v>0</v>
      </c>
      <c r="CC1364" t="b">
        <f t="shared" si="2040"/>
        <v>0</v>
      </c>
      <c r="CD1364" t="b">
        <f t="shared" si="2041"/>
        <v>0</v>
      </c>
      <c r="CE1364" t="b">
        <f t="shared" si="2042"/>
        <v>0</v>
      </c>
      <c r="CF1364" t="b">
        <f t="shared" si="2043"/>
        <v>0</v>
      </c>
      <c r="CG1364" t="b">
        <f t="shared" si="2044"/>
        <v>1</v>
      </c>
      <c r="CH1364" t="b">
        <f t="shared" si="2045"/>
        <v>0</v>
      </c>
      <c r="CI1364" t="b">
        <f t="shared" si="2046"/>
        <v>0</v>
      </c>
      <c r="CJ1364" t="b">
        <f t="shared" si="2047"/>
        <v>0</v>
      </c>
      <c r="CK1364" t="b">
        <f t="shared" si="2048"/>
        <v>0</v>
      </c>
      <c r="CL1364" t="b">
        <f t="shared" si="2049"/>
        <v>0</v>
      </c>
      <c r="CM1364" t="b">
        <f t="shared" si="2050"/>
        <v>0</v>
      </c>
      <c r="CN1364" t="b">
        <f t="shared" si="2051"/>
        <v>0</v>
      </c>
      <c r="CO1364" t="b">
        <f t="shared" si="2052"/>
        <v>0</v>
      </c>
      <c r="CP1364" t="b">
        <f t="shared" si="2053"/>
        <v>0</v>
      </c>
      <c r="CQ1364" t="b">
        <f t="shared" si="2054"/>
        <v>0</v>
      </c>
      <c r="CR1364" t="b">
        <f t="shared" si="2055"/>
        <v>1</v>
      </c>
      <c r="CS1364" t="b">
        <f t="shared" si="2056"/>
        <v>0</v>
      </c>
      <c r="CT1364" t="b">
        <f t="shared" si="2057"/>
        <v>0</v>
      </c>
      <c r="CU1364" t="b">
        <f t="shared" si="2058"/>
        <v>0</v>
      </c>
      <c r="CV1364" t="b">
        <f t="shared" si="2059"/>
        <v>0</v>
      </c>
      <c r="CW1364" t="b">
        <f t="shared" si="2060"/>
        <v>0</v>
      </c>
      <c r="CX1364" t="b">
        <f t="shared" si="2061"/>
        <v>0</v>
      </c>
      <c r="CY1364" t="b">
        <f t="shared" si="2062"/>
        <v>0</v>
      </c>
      <c r="CZ1364" t="b">
        <f t="shared" si="2063"/>
        <v>0</v>
      </c>
      <c r="DA1364" t="b">
        <f t="shared" si="2064"/>
        <v>1</v>
      </c>
      <c r="DB1364" t="b">
        <f t="shared" si="2065"/>
        <v>0</v>
      </c>
      <c r="DC1364" t="b">
        <f t="shared" si="2066"/>
        <v>0</v>
      </c>
      <c r="DD1364" t="b">
        <f t="shared" si="2067"/>
        <v>0</v>
      </c>
    </row>
    <row r="1365" spans="1:108">
      <c r="A1365" s="4" t="s">
        <v>3353</v>
      </c>
      <c r="C1365" t="s">
        <v>3350</v>
      </c>
      <c r="D1365" s="4"/>
      <c r="E1365" t="s">
        <v>6106</v>
      </c>
      <c r="F1365" t="s">
        <v>6097</v>
      </c>
      <c r="G1365" t="s">
        <v>3097</v>
      </c>
      <c r="H1365" t="s">
        <v>7444</v>
      </c>
      <c r="I1365" t="s">
        <v>7417</v>
      </c>
      <c r="J1365" s="4" t="s">
        <v>16</v>
      </c>
      <c r="K1365" s="4" t="s">
        <v>16</v>
      </c>
      <c r="L1365" s="94" t="s">
        <v>8010</v>
      </c>
      <c r="M1365" s="4" t="s">
        <v>2965</v>
      </c>
      <c r="N1365" s="94" t="s">
        <v>8009</v>
      </c>
      <c r="O1365" s="4" t="b">
        <f t="shared" si="1974"/>
        <v>1</v>
      </c>
      <c r="P1365" s="4" t="b">
        <f t="shared" si="1975"/>
        <v>1</v>
      </c>
      <c r="Q1365" s="4" t="b">
        <f t="shared" si="1976"/>
        <v>1</v>
      </c>
      <c r="R1365" s="4" t="b">
        <f t="shared" si="1977"/>
        <v>1</v>
      </c>
      <c r="S1365" s="4" t="b">
        <f t="shared" si="1978"/>
        <v>1</v>
      </c>
      <c r="T1365" s="4" t="b">
        <f t="shared" si="1979"/>
        <v>0</v>
      </c>
      <c r="U1365" s="4" t="b">
        <f t="shared" si="1980"/>
        <v>1</v>
      </c>
      <c r="V1365" s="4" t="b">
        <f t="shared" si="1981"/>
        <v>0</v>
      </c>
      <c r="W1365" s="4" t="b">
        <f t="shared" si="1982"/>
        <v>1</v>
      </c>
      <c r="X1365" s="4" t="b">
        <f t="shared" si="1983"/>
        <v>1</v>
      </c>
      <c r="Y1365" s="4" t="b">
        <f t="shared" si="1984"/>
        <v>1</v>
      </c>
      <c r="Z1365" s="4" t="b">
        <f t="shared" si="1985"/>
        <v>0</v>
      </c>
      <c r="AA1365" s="4" t="b">
        <f t="shared" si="1986"/>
        <v>0</v>
      </c>
      <c r="AB1365" s="4" t="b">
        <f t="shared" si="1987"/>
        <v>1</v>
      </c>
      <c r="AC1365" s="4" t="b">
        <f t="shared" si="1988"/>
        <v>0</v>
      </c>
      <c r="AD1365" s="4" t="b">
        <f t="shared" si="1989"/>
        <v>0</v>
      </c>
      <c r="AE1365" s="4" t="b">
        <f t="shared" si="1990"/>
        <v>0</v>
      </c>
      <c r="AF1365" s="4" t="b">
        <f t="shared" si="1991"/>
        <v>0</v>
      </c>
      <c r="AG1365" s="4" t="b">
        <f t="shared" si="1992"/>
        <v>1</v>
      </c>
      <c r="AH1365" s="4" t="b">
        <f t="shared" si="1993"/>
        <v>1</v>
      </c>
      <c r="AI1365" s="4" t="b">
        <f t="shared" si="1994"/>
        <v>1</v>
      </c>
      <c r="AJ1365" s="4" t="b">
        <f t="shared" si="1995"/>
        <v>0</v>
      </c>
      <c r="AK1365" s="4" t="b">
        <f t="shared" si="1996"/>
        <v>0</v>
      </c>
      <c r="AL1365" s="4" t="b">
        <f t="shared" si="1997"/>
        <v>0</v>
      </c>
      <c r="AM1365" s="4" t="b">
        <f t="shared" si="1998"/>
        <v>0</v>
      </c>
      <c r="AN1365" s="4" t="b">
        <f t="shared" si="1999"/>
        <v>0</v>
      </c>
      <c r="AO1365" s="4" t="b">
        <f t="shared" si="2000"/>
        <v>0</v>
      </c>
      <c r="AP1365" s="4" t="b">
        <f t="shared" si="2001"/>
        <v>0</v>
      </c>
      <c r="AQ1365" s="4" t="b">
        <f t="shared" si="2002"/>
        <v>0</v>
      </c>
      <c r="AR1365" s="4" t="b">
        <f t="shared" si="2003"/>
        <v>0</v>
      </c>
      <c r="AS1365" s="4" t="b">
        <f t="shared" si="2004"/>
        <v>0</v>
      </c>
      <c r="AT1365" s="4" t="b">
        <f t="shared" si="2005"/>
        <v>0</v>
      </c>
      <c r="AU1365" s="4" t="b">
        <f t="shared" si="2006"/>
        <v>0</v>
      </c>
      <c r="AV1365" s="4" t="b">
        <f t="shared" si="2007"/>
        <v>0</v>
      </c>
      <c r="AW1365" s="4" t="b">
        <f t="shared" si="2008"/>
        <v>0</v>
      </c>
      <c r="AX1365" s="4" t="b">
        <f t="shared" si="2009"/>
        <v>0</v>
      </c>
      <c r="AY1365" s="4" t="b">
        <f t="shared" si="2010"/>
        <v>0</v>
      </c>
      <c r="AZ1365" s="4" t="b">
        <f t="shared" si="2011"/>
        <v>0</v>
      </c>
      <c r="BA1365" s="4" t="b">
        <f t="shared" si="2012"/>
        <v>1</v>
      </c>
      <c r="BB1365" s="4" t="b">
        <f t="shared" si="2013"/>
        <v>0</v>
      </c>
      <c r="BC1365" s="4" t="b">
        <f t="shared" si="2014"/>
        <v>0</v>
      </c>
      <c r="BD1365" s="4" t="b">
        <f t="shared" si="2015"/>
        <v>0</v>
      </c>
      <c r="BE1365" s="4" t="b">
        <f t="shared" si="2016"/>
        <v>1</v>
      </c>
      <c r="BF1365" s="4" t="b">
        <f t="shared" si="2017"/>
        <v>1</v>
      </c>
      <c r="BG1365" s="4" t="b">
        <f t="shared" si="2018"/>
        <v>1</v>
      </c>
      <c r="BH1365" s="4" t="b">
        <f t="shared" si="2019"/>
        <v>1</v>
      </c>
      <c r="BI1365" s="4" t="b">
        <f t="shared" si="2020"/>
        <v>0</v>
      </c>
      <c r="BJ1365" s="4" t="b">
        <f t="shared" si="2021"/>
        <v>0</v>
      </c>
      <c r="BK1365" s="4" t="b">
        <f t="shared" si="2022"/>
        <v>0</v>
      </c>
      <c r="BL1365" s="4" t="b">
        <f t="shared" si="2023"/>
        <v>1</v>
      </c>
      <c r="BM1365" s="4" t="b">
        <f t="shared" si="2024"/>
        <v>0</v>
      </c>
      <c r="BN1365" s="4" t="b">
        <f t="shared" si="2025"/>
        <v>0</v>
      </c>
      <c r="BO1365" s="4" t="b">
        <f t="shared" si="2026"/>
        <v>0</v>
      </c>
      <c r="BP1365" s="4" t="b">
        <f t="shared" si="2027"/>
        <v>0</v>
      </c>
      <c r="BQ1365" s="4" t="b">
        <f t="shared" si="2028"/>
        <v>0</v>
      </c>
      <c r="BR1365" s="4" t="b">
        <f t="shared" si="2029"/>
        <v>0</v>
      </c>
      <c r="BS1365" s="4" t="b">
        <f t="shared" si="2030"/>
        <v>1</v>
      </c>
      <c r="BT1365" s="4" t="b">
        <f t="shared" si="2031"/>
        <v>0</v>
      </c>
      <c r="BU1365" s="4" t="b">
        <f t="shared" si="2032"/>
        <v>1</v>
      </c>
      <c r="BV1365" s="4" t="b">
        <f t="shared" si="2033"/>
        <v>1</v>
      </c>
      <c r="BW1365" s="4" t="b">
        <f t="shared" si="2034"/>
        <v>0</v>
      </c>
      <c r="BX1365" s="4" t="b">
        <f t="shared" si="2035"/>
        <v>0</v>
      </c>
      <c r="BY1365" s="4" t="b">
        <f t="shared" si="2036"/>
        <v>0</v>
      </c>
      <c r="BZ1365" s="4" t="b">
        <f t="shared" si="2037"/>
        <v>0</v>
      </c>
      <c r="CA1365" s="4" t="b">
        <f t="shared" si="2038"/>
        <v>0</v>
      </c>
      <c r="CB1365" s="4" t="b">
        <f t="shared" si="2039"/>
        <v>1</v>
      </c>
      <c r="CC1365" s="4" t="b">
        <f t="shared" si="2040"/>
        <v>0</v>
      </c>
      <c r="CD1365" s="4" t="b">
        <f t="shared" si="2041"/>
        <v>0</v>
      </c>
      <c r="CE1365" s="4" t="b">
        <f t="shared" si="2042"/>
        <v>0</v>
      </c>
      <c r="CF1365" s="4" t="b">
        <f t="shared" si="2043"/>
        <v>1</v>
      </c>
      <c r="CG1365" s="4" t="b">
        <f t="shared" si="2044"/>
        <v>1</v>
      </c>
      <c r="CH1365" s="4" t="b">
        <f t="shared" si="2045"/>
        <v>0</v>
      </c>
      <c r="CI1365" s="4" t="b">
        <f t="shared" si="2046"/>
        <v>0</v>
      </c>
      <c r="CJ1365" s="4" t="b">
        <f t="shared" si="2047"/>
        <v>0</v>
      </c>
      <c r="CK1365" s="4" t="b">
        <f t="shared" si="2048"/>
        <v>1</v>
      </c>
      <c r="CL1365" s="4" t="b">
        <f t="shared" si="2049"/>
        <v>0</v>
      </c>
      <c r="CM1365" s="4" t="b">
        <f t="shared" si="2050"/>
        <v>0</v>
      </c>
      <c r="CN1365" s="4" t="b">
        <f t="shared" si="2051"/>
        <v>0</v>
      </c>
      <c r="CO1365" s="4" t="b">
        <f t="shared" si="2052"/>
        <v>0</v>
      </c>
      <c r="CP1365" s="4" t="b">
        <f t="shared" si="2053"/>
        <v>0</v>
      </c>
      <c r="CQ1365" s="4" t="b">
        <f t="shared" si="2054"/>
        <v>0</v>
      </c>
      <c r="CR1365" s="4" t="b">
        <f t="shared" si="2055"/>
        <v>0</v>
      </c>
      <c r="CS1365" s="4" t="b">
        <f t="shared" si="2056"/>
        <v>0</v>
      </c>
      <c r="CT1365" s="4" t="b">
        <f t="shared" si="2057"/>
        <v>0</v>
      </c>
      <c r="CU1365" s="4" t="b">
        <f t="shared" si="2058"/>
        <v>0</v>
      </c>
      <c r="CV1365" s="4" t="b">
        <f t="shared" si="2059"/>
        <v>0</v>
      </c>
      <c r="CW1365" s="4" t="b">
        <f t="shared" si="2060"/>
        <v>1</v>
      </c>
      <c r="CX1365" s="4" t="b">
        <f t="shared" si="2061"/>
        <v>0</v>
      </c>
      <c r="CY1365" s="4" t="b">
        <f t="shared" si="2062"/>
        <v>1</v>
      </c>
      <c r="CZ1365" s="4" t="b">
        <f t="shared" si="2063"/>
        <v>0</v>
      </c>
      <c r="DA1365" s="4" t="b">
        <f t="shared" si="2064"/>
        <v>0</v>
      </c>
      <c r="DB1365" s="4" t="b">
        <f t="shared" si="2065"/>
        <v>0</v>
      </c>
      <c r="DC1365" s="4" t="b">
        <f t="shared" si="2066"/>
        <v>0</v>
      </c>
      <c r="DD1365" s="4" t="b">
        <f t="shared" si="2067"/>
        <v>0</v>
      </c>
    </row>
    <row r="1366" spans="1:108">
      <c r="A1366" t="s">
        <v>3354</v>
      </c>
      <c r="C1366" t="s">
        <v>3350</v>
      </c>
      <c r="E1366" t="s">
        <v>6106</v>
      </c>
      <c r="F1366" t="s">
        <v>6097</v>
      </c>
      <c r="G1366" t="s">
        <v>3097</v>
      </c>
      <c r="H1366" t="s">
        <v>7444</v>
      </c>
      <c r="I1366" t="s">
        <v>7417</v>
      </c>
      <c r="J1366" t="s">
        <v>362</v>
      </c>
      <c r="K1366" t="s">
        <v>136</v>
      </c>
      <c r="L1366" t="s">
        <v>7186</v>
      </c>
      <c r="M1366" t="s">
        <v>6079</v>
      </c>
      <c r="N1366" t="s">
        <v>98</v>
      </c>
      <c r="O1366" t="b">
        <f t="shared" si="1974"/>
        <v>1</v>
      </c>
      <c r="P1366" t="b">
        <f t="shared" si="1975"/>
        <v>0</v>
      </c>
      <c r="Q1366" t="b">
        <f t="shared" si="1976"/>
        <v>0</v>
      </c>
      <c r="R1366" t="b">
        <f t="shared" si="1977"/>
        <v>0</v>
      </c>
      <c r="S1366" t="b">
        <f t="shared" si="1978"/>
        <v>0</v>
      </c>
      <c r="T1366" t="b">
        <f t="shared" si="1979"/>
        <v>0</v>
      </c>
      <c r="U1366" t="b">
        <f t="shared" si="1980"/>
        <v>0</v>
      </c>
      <c r="V1366" t="b">
        <f t="shared" si="1981"/>
        <v>0</v>
      </c>
      <c r="W1366" t="b">
        <f t="shared" si="1982"/>
        <v>0</v>
      </c>
      <c r="X1366" t="b">
        <f t="shared" si="1983"/>
        <v>1</v>
      </c>
      <c r="Y1366" t="b">
        <f t="shared" si="1984"/>
        <v>0</v>
      </c>
      <c r="Z1366" t="b">
        <f t="shared" si="1985"/>
        <v>0</v>
      </c>
      <c r="AA1366" t="b">
        <f t="shared" si="1986"/>
        <v>0</v>
      </c>
      <c r="AB1366" t="b">
        <f t="shared" si="1987"/>
        <v>0</v>
      </c>
      <c r="AC1366" t="b">
        <f t="shared" si="1988"/>
        <v>0</v>
      </c>
      <c r="AD1366" t="b">
        <f t="shared" si="1989"/>
        <v>0</v>
      </c>
      <c r="AE1366" t="b">
        <f t="shared" si="1990"/>
        <v>0</v>
      </c>
      <c r="AF1366" t="b">
        <f t="shared" si="1991"/>
        <v>0</v>
      </c>
      <c r="AG1366" t="b">
        <f t="shared" si="1992"/>
        <v>0</v>
      </c>
      <c r="AH1366" t="b">
        <f t="shared" si="1993"/>
        <v>0</v>
      </c>
      <c r="AI1366" t="b">
        <f t="shared" si="1994"/>
        <v>0</v>
      </c>
      <c r="AJ1366" t="b">
        <f t="shared" si="1995"/>
        <v>0</v>
      </c>
      <c r="AK1366" t="b">
        <f t="shared" si="1996"/>
        <v>0</v>
      </c>
      <c r="AL1366" t="b">
        <f t="shared" si="1997"/>
        <v>0</v>
      </c>
      <c r="AM1366" t="b">
        <f t="shared" si="1998"/>
        <v>0</v>
      </c>
      <c r="AN1366" t="b">
        <f t="shared" si="1999"/>
        <v>0</v>
      </c>
      <c r="AO1366" t="b">
        <f t="shared" si="2000"/>
        <v>0</v>
      </c>
      <c r="AP1366" t="b">
        <f t="shared" si="2001"/>
        <v>0</v>
      </c>
      <c r="AQ1366" t="b">
        <f t="shared" si="2002"/>
        <v>0</v>
      </c>
      <c r="AR1366" t="b">
        <f t="shared" si="2003"/>
        <v>0</v>
      </c>
      <c r="AS1366" t="b">
        <f t="shared" si="2004"/>
        <v>0</v>
      </c>
      <c r="AT1366" t="b">
        <f t="shared" si="2005"/>
        <v>0</v>
      </c>
      <c r="AU1366" t="b">
        <f t="shared" si="2006"/>
        <v>0</v>
      </c>
      <c r="AV1366" t="b">
        <f t="shared" si="2007"/>
        <v>0</v>
      </c>
      <c r="AW1366" t="b">
        <f t="shared" si="2008"/>
        <v>0</v>
      </c>
      <c r="AX1366" t="b">
        <f t="shared" si="2009"/>
        <v>0</v>
      </c>
      <c r="AY1366" t="b">
        <f t="shared" si="2010"/>
        <v>0</v>
      </c>
      <c r="AZ1366" t="b">
        <f t="shared" si="2011"/>
        <v>0</v>
      </c>
      <c r="BA1366" t="b">
        <f t="shared" si="2012"/>
        <v>0</v>
      </c>
      <c r="BB1366" t="b">
        <f t="shared" si="2013"/>
        <v>0</v>
      </c>
      <c r="BC1366" t="b">
        <f t="shared" si="2014"/>
        <v>0</v>
      </c>
      <c r="BD1366" t="b">
        <f t="shared" si="2015"/>
        <v>0</v>
      </c>
      <c r="BE1366" t="b">
        <f t="shared" si="2016"/>
        <v>0</v>
      </c>
      <c r="BF1366" t="b">
        <f t="shared" si="2017"/>
        <v>0</v>
      </c>
      <c r="BG1366" t="b">
        <f t="shared" si="2018"/>
        <v>0</v>
      </c>
      <c r="BH1366" t="b">
        <f t="shared" si="2019"/>
        <v>0</v>
      </c>
      <c r="BI1366" t="b">
        <f t="shared" si="2020"/>
        <v>0</v>
      </c>
      <c r="BJ1366" t="b">
        <f t="shared" si="2021"/>
        <v>0</v>
      </c>
      <c r="BK1366" t="b">
        <f t="shared" si="2022"/>
        <v>0</v>
      </c>
      <c r="BL1366" t="b">
        <f t="shared" si="2023"/>
        <v>0</v>
      </c>
      <c r="BM1366" t="b">
        <f t="shared" si="2024"/>
        <v>0</v>
      </c>
      <c r="BN1366" t="b">
        <f t="shared" si="2025"/>
        <v>0</v>
      </c>
      <c r="BO1366" t="b">
        <f t="shared" si="2026"/>
        <v>0</v>
      </c>
      <c r="BP1366" t="b">
        <f t="shared" si="2027"/>
        <v>0</v>
      </c>
      <c r="BQ1366" t="b">
        <f t="shared" si="2028"/>
        <v>0</v>
      </c>
      <c r="BR1366" t="b">
        <f t="shared" si="2029"/>
        <v>0</v>
      </c>
      <c r="BS1366" t="b">
        <f t="shared" si="2030"/>
        <v>0</v>
      </c>
      <c r="BT1366" t="b">
        <f t="shared" si="2031"/>
        <v>0</v>
      </c>
      <c r="BU1366" t="b">
        <f t="shared" si="2032"/>
        <v>0</v>
      </c>
      <c r="BV1366" t="b">
        <f t="shared" si="2033"/>
        <v>0</v>
      </c>
      <c r="BW1366" t="b">
        <f t="shared" si="2034"/>
        <v>0</v>
      </c>
      <c r="BX1366" t="b">
        <f t="shared" si="2035"/>
        <v>0</v>
      </c>
      <c r="BY1366" t="b">
        <f t="shared" si="2036"/>
        <v>0</v>
      </c>
      <c r="BZ1366" t="b">
        <f t="shared" si="2037"/>
        <v>0</v>
      </c>
      <c r="CA1366" t="b">
        <f t="shared" si="2038"/>
        <v>0</v>
      </c>
      <c r="CB1366" t="b">
        <f t="shared" si="2039"/>
        <v>0</v>
      </c>
      <c r="CC1366" t="b">
        <f t="shared" si="2040"/>
        <v>0</v>
      </c>
      <c r="CD1366" t="b">
        <f t="shared" si="2041"/>
        <v>0</v>
      </c>
      <c r="CE1366" t="b">
        <f t="shared" si="2042"/>
        <v>0</v>
      </c>
      <c r="CF1366" t="b">
        <f t="shared" si="2043"/>
        <v>0</v>
      </c>
      <c r="CG1366" t="b">
        <f t="shared" si="2044"/>
        <v>0</v>
      </c>
      <c r="CH1366" t="b">
        <f t="shared" si="2045"/>
        <v>0</v>
      </c>
      <c r="CI1366" t="b">
        <f t="shared" si="2046"/>
        <v>0</v>
      </c>
      <c r="CJ1366" t="b">
        <f t="shared" si="2047"/>
        <v>0</v>
      </c>
      <c r="CK1366" t="b">
        <f t="shared" si="2048"/>
        <v>0</v>
      </c>
      <c r="CL1366" t="b">
        <f t="shared" si="2049"/>
        <v>0</v>
      </c>
      <c r="CM1366" t="b">
        <f t="shared" si="2050"/>
        <v>0</v>
      </c>
      <c r="CN1366" t="b">
        <f t="shared" si="2051"/>
        <v>0</v>
      </c>
      <c r="CO1366" t="b">
        <f t="shared" si="2052"/>
        <v>0</v>
      </c>
      <c r="CP1366" t="b">
        <f t="shared" si="2053"/>
        <v>0</v>
      </c>
      <c r="CQ1366" t="b">
        <f t="shared" si="2054"/>
        <v>0</v>
      </c>
      <c r="CR1366" t="b">
        <f t="shared" si="2055"/>
        <v>0</v>
      </c>
      <c r="CS1366" t="b">
        <f t="shared" si="2056"/>
        <v>0</v>
      </c>
      <c r="CT1366" t="b">
        <f t="shared" si="2057"/>
        <v>0</v>
      </c>
      <c r="CU1366" t="b">
        <f t="shared" si="2058"/>
        <v>0</v>
      </c>
      <c r="CV1366" t="b">
        <f t="shared" si="2059"/>
        <v>0</v>
      </c>
      <c r="CW1366" t="b">
        <f t="shared" si="2060"/>
        <v>0</v>
      </c>
      <c r="CX1366" t="b">
        <f t="shared" si="2061"/>
        <v>0</v>
      </c>
      <c r="CY1366" t="b">
        <f t="shared" si="2062"/>
        <v>1</v>
      </c>
      <c r="CZ1366" t="b">
        <f t="shared" si="2063"/>
        <v>0</v>
      </c>
      <c r="DA1366" t="b">
        <f t="shared" si="2064"/>
        <v>0</v>
      </c>
      <c r="DB1366" t="b">
        <f t="shared" si="2065"/>
        <v>0</v>
      </c>
      <c r="DC1366" t="b">
        <f t="shared" si="2066"/>
        <v>0</v>
      </c>
      <c r="DD1366" t="b">
        <f t="shared" si="2067"/>
        <v>0</v>
      </c>
    </row>
    <row r="1367" spans="1:108">
      <c r="A1367" s="4" t="s">
        <v>3355</v>
      </c>
      <c r="C1367" t="s">
        <v>3350</v>
      </c>
      <c r="D1367" s="4"/>
      <c r="E1367" t="s">
        <v>6106</v>
      </c>
      <c r="F1367" t="s">
        <v>6097</v>
      </c>
      <c r="G1367" t="s">
        <v>3097</v>
      </c>
      <c r="H1367" t="s">
        <v>7444</v>
      </c>
      <c r="I1367" t="s">
        <v>7417</v>
      </c>
      <c r="J1367" s="4" t="s">
        <v>109</v>
      </c>
      <c r="K1367" s="4" t="s">
        <v>109</v>
      </c>
      <c r="L1367" s="94" t="s">
        <v>8012</v>
      </c>
      <c r="M1367" s="85" t="s">
        <v>7599</v>
      </c>
      <c r="N1367" s="94" t="s">
        <v>8011</v>
      </c>
      <c r="O1367" s="4" t="b">
        <f t="shared" si="1974"/>
        <v>1</v>
      </c>
      <c r="P1367" s="4" t="b">
        <f t="shared" si="1975"/>
        <v>1</v>
      </c>
      <c r="Q1367" s="4" t="b">
        <f t="shared" si="1976"/>
        <v>1</v>
      </c>
      <c r="R1367" s="4" t="b">
        <f t="shared" si="1977"/>
        <v>1</v>
      </c>
      <c r="S1367" s="4" t="b">
        <f t="shared" si="1978"/>
        <v>1</v>
      </c>
      <c r="T1367" s="4" t="b">
        <f t="shared" si="1979"/>
        <v>1</v>
      </c>
      <c r="U1367" s="4" t="b">
        <f t="shared" si="1980"/>
        <v>1</v>
      </c>
      <c r="V1367" s="4" t="b">
        <f t="shared" si="1981"/>
        <v>1</v>
      </c>
      <c r="W1367" s="4" t="b">
        <f t="shared" si="1982"/>
        <v>0</v>
      </c>
      <c r="X1367" s="4" t="b">
        <f t="shared" si="1983"/>
        <v>1</v>
      </c>
      <c r="Y1367" s="4" t="b">
        <f t="shared" si="1984"/>
        <v>1</v>
      </c>
      <c r="Z1367" s="4" t="b">
        <f t="shared" si="1985"/>
        <v>0</v>
      </c>
      <c r="AA1367" s="4" t="b">
        <f t="shared" si="1986"/>
        <v>1</v>
      </c>
      <c r="AB1367" s="4" t="b">
        <f t="shared" si="1987"/>
        <v>1</v>
      </c>
      <c r="AC1367" s="4" t="b">
        <f t="shared" si="1988"/>
        <v>0</v>
      </c>
      <c r="AD1367" s="4" t="b">
        <f t="shared" si="1989"/>
        <v>1</v>
      </c>
      <c r="AE1367" s="4" t="b">
        <f t="shared" si="1990"/>
        <v>0</v>
      </c>
      <c r="AF1367" s="4" t="b">
        <f t="shared" si="1991"/>
        <v>0</v>
      </c>
      <c r="AG1367" s="4" t="b">
        <f t="shared" si="1992"/>
        <v>1</v>
      </c>
      <c r="AH1367" s="4" t="b">
        <f t="shared" si="1993"/>
        <v>1</v>
      </c>
      <c r="AI1367" s="4" t="b">
        <f t="shared" si="1994"/>
        <v>1</v>
      </c>
      <c r="AJ1367" s="4" t="b">
        <f t="shared" si="1995"/>
        <v>0</v>
      </c>
      <c r="AK1367" s="4" t="b">
        <f t="shared" si="1996"/>
        <v>0</v>
      </c>
      <c r="AL1367" s="4" t="b">
        <f t="shared" si="1997"/>
        <v>1</v>
      </c>
      <c r="AM1367" s="4" t="b">
        <f t="shared" si="1998"/>
        <v>1</v>
      </c>
      <c r="AN1367" s="4" t="b">
        <f t="shared" si="1999"/>
        <v>0</v>
      </c>
      <c r="AO1367" s="4" t="b">
        <f t="shared" si="2000"/>
        <v>0</v>
      </c>
      <c r="AP1367" s="4" t="b">
        <f t="shared" si="2001"/>
        <v>0</v>
      </c>
      <c r="AQ1367" s="4" t="b">
        <f t="shared" si="2002"/>
        <v>0</v>
      </c>
      <c r="AR1367" s="4" t="b">
        <f t="shared" si="2003"/>
        <v>0</v>
      </c>
      <c r="AS1367" s="4" t="b">
        <f t="shared" si="2004"/>
        <v>0</v>
      </c>
      <c r="AT1367" s="4" t="b">
        <f t="shared" si="2005"/>
        <v>0</v>
      </c>
      <c r="AU1367" s="4" t="b">
        <f t="shared" si="2006"/>
        <v>0</v>
      </c>
      <c r="AV1367" s="4" t="b">
        <f t="shared" si="2007"/>
        <v>1</v>
      </c>
      <c r="AW1367" s="4" t="b">
        <f t="shared" si="2008"/>
        <v>1</v>
      </c>
      <c r="AX1367" s="4" t="b">
        <f t="shared" si="2009"/>
        <v>1</v>
      </c>
      <c r="AY1367" s="4" t="b">
        <f t="shared" si="2010"/>
        <v>0</v>
      </c>
      <c r="AZ1367" s="4" t="b">
        <f t="shared" si="2011"/>
        <v>1</v>
      </c>
      <c r="BA1367" s="4" t="b">
        <f t="shared" si="2012"/>
        <v>0</v>
      </c>
      <c r="BB1367" s="4" t="b">
        <f t="shared" si="2013"/>
        <v>1</v>
      </c>
      <c r="BC1367" s="4" t="b">
        <f t="shared" si="2014"/>
        <v>1</v>
      </c>
      <c r="BD1367" s="4" t="b">
        <f t="shared" si="2015"/>
        <v>0</v>
      </c>
      <c r="BE1367" s="4" t="b">
        <f t="shared" si="2016"/>
        <v>1</v>
      </c>
      <c r="BF1367" s="4" t="b">
        <f t="shared" si="2017"/>
        <v>1</v>
      </c>
      <c r="BG1367" s="4" t="b">
        <f t="shared" si="2018"/>
        <v>1</v>
      </c>
      <c r="BH1367" s="4" t="b">
        <f t="shared" si="2019"/>
        <v>0</v>
      </c>
      <c r="BI1367" s="4" t="b">
        <f t="shared" si="2020"/>
        <v>0</v>
      </c>
      <c r="BJ1367" s="4" t="b">
        <f t="shared" si="2021"/>
        <v>0</v>
      </c>
      <c r="BK1367" s="4" t="b">
        <f t="shared" si="2022"/>
        <v>0</v>
      </c>
      <c r="BL1367" s="4" t="b">
        <f t="shared" si="2023"/>
        <v>1</v>
      </c>
      <c r="BM1367" s="4" t="b">
        <f t="shared" si="2024"/>
        <v>0</v>
      </c>
      <c r="BN1367" s="4" t="b">
        <f t="shared" si="2025"/>
        <v>1</v>
      </c>
      <c r="BO1367" s="4" t="b">
        <f t="shared" si="2026"/>
        <v>1</v>
      </c>
      <c r="BP1367" s="4" t="b">
        <f t="shared" si="2027"/>
        <v>1</v>
      </c>
      <c r="BQ1367" s="4" t="b">
        <f t="shared" si="2028"/>
        <v>0</v>
      </c>
      <c r="BR1367" s="4" t="b">
        <f t="shared" si="2029"/>
        <v>0</v>
      </c>
      <c r="BS1367" s="4" t="b">
        <f t="shared" si="2030"/>
        <v>1</v>
      </c>
      <c r="BT1367" s="4" t="b">
        <f t="shared" si="2031"/>
        <v>0</v>
      </c>
      <c r="BU1367" s="4" t="b">
        <f t="shared" si="2032"/>
        <v>0</v>
      </c>
      <c r="BV1367" s="4" t="b">
        <f t="shared" si="2033"/>
        <v>0</v>
      </c>
      <c r="BW1367" s="4" t="b">
        <f t="shared" si="2034"/>
        <v>0</v>
      </c>
      <c r="BX1367" s="4" t="b">
        <f t="shared" si="2035"/>
        <v>0</v>
      </c>
      <c r="BY1367" s="4" t="b">
        <f t="shared" si="2036"/>
        <v>0</v>
      </c>
      <c r="BZ1367" s="4" t="b">
        <f t="shared" si="2037"/>
        <v>0</v>
      </c>
      <c r="CA1367" s="4" t="b">
        <f t="shared" si="2038"/>
        <v>0</v>
      </c>
      <c r="CB1367" s="4" t="b">
        <f t="shared" si="2039"/>
        <v>0</v>
      </c>
      <c r="CC1367" s="4" t="b">
        <f t="shared" si="2040"/>
        <v>1</v>
      </c>
      <c r="CD1367" s="4" t="b">
        <f t="shared" si="2041"/>
        <v>0</v>
      </c>
      <c r="CE1367" s="4" t="b">
        <f t="shared" si="2042"/>
        <v>1</v>
      </c>
      <c r="CF1367" s="4" t="b">
        <f t="shared" si="2043"/>
        <v>0</v>
      </c>
      <c r="CG1367" s="4" t="b">
        <f t="shared" si="2044"/>
        <v>1</v>
      </c>
      <c r="CH1367" s="4" t="b">
        <f t="shared" si="2045"/>
        <v>1</v>
      </c>
      <c r="CI1367" s="4" t="b">
        <f t="shared" si="2046"/>
        <v>0</v>
      </c>
      <c r="CJ1367" s="4" t="b">
        <f t="shared" si="2047"/>
        <v>0</v>
      </c>
      <c r="CK1367" s="4" t="b">
        <f t="shared" si="2048"/>
        <v>0</v>
      </c>
      <c r="CL1367" s="4" t="b">
        <f t="shared" si="2049"/>
        <v>0</v>
      </c>
      <c r="CM1367" s="4" t="b">
        <f t="shared" si="2050"/>
        <v>1</v>
      </c>
      <c r="CN1367" s="4" t="b">
        <f t="shared" si="2051"/>
        <v>0</v>
      </c>
      <c r="CO1367" s="4" t="b">
        <f t="shared" si="2052"/>
        <v>0</v>
      </c>
      <c r="CP1367" s="4" t="b">
        <f t="shared" si="2053"/>
        <v>0</v>
      </c>
      <c r="CQ1367" s="4" t="b">
        <f t="shared" si="2054"/>
        <v>0</v>
      </c>
      <c r="CR1367" s="4" t="b">
        <f t="shared" si="2055"/>
        <v>0</v>
      </c>
      <c r="CS1367" s="4" t="b">
        <f t="shared" si="2056"/>
        <v>0</v>
      </c>
      <c r="CT1367" s="4" t="b">
        <f t="shared" si="2057"/>
        <v>0</v>
      </c>
      <c r="CU1367" s="4" t="b">
        <f t="shared" si="2058"/>
        <v>0</v>
      </c>
      <c r="CV1367" s="4" t="b">
        <f t="shared" si="2059"/>
        <v>0</v>
      </c>
      <c r="CW1367" s="4" t="b">
        <f t="shared" si="2060"/>
        <v>0</v>
      </c>
      <c r="CX1367" s="4" t="b">
        <f t="shared" si="2061"/>
        <v>0</v>
      </c>
      <c r="CY1367" s="4" t="b">
        <f t="shared" si="2062"/>
        <v>1</v>
      </c>
      <c r="CZ1367" s="4" t="b">
        <f t="shared" si="2063"/>
        <v>1</v>
      </c>
      <c r="DA1367" s="4" t="b">
        <f t="shared" si="2064"/>
        <v>1</v>
      </c>
      <c r="DB1367" s="4" t="b">
        <f t="shared" si="2065"/>
        <v>0</v>
      </c>
      <c r="DC1367" s="4" t="b">
        <f t="shared" si="2066"/>
        <v>0</v>
      </c>
      <c r="DD1367" s="4" t="b">
        <f t="shared" si="2067"/>
        <v>0</v>
      </c>
    </row>
    <row r="1368" spans="1:108">
      <c r="A1368" t="s">
        <v>3409</v>
      </c>
      <c r="C1368" t="s">
        <v>3410</v>
      </c>
      <c r="E1368" t="s">
        <v>6106</v>
      </c>
      <c r="F1368" t="s">
        <v>6097</v>
      </c>
      <c r="G1368" t="s">
        <v>3097</v>
      </c>
      <c r="H1368" t="s">
        <v>7444</v>
      </c>
      <c r="I1368" t="s">
        <v>7417</v>
      </c>
      <c r="J1368" t="s">
        <v>135</v>
      </c>
      <c r="K1368" t="s">
        <v>136</v>
      </c>
      <c r="L1368" t="s">
        <v>7200</v>
      </c>
      <c r="M1368" t="s">
        <v>6079</v>
      </c>
      <c r="N1368" t="s">
        <v>3411</v>
      </c>
      <c r="O1368" t="b">
        <f t="shared" si="1974"/>
        <v>1</v>
      </c>
      <c r="P1368" t="b">
        <f t="shared" si="1975"/>
        <v>0</v>
      </c>
      <c r="Q1368" t="b">
        <f t="shared" si="1976"/>
        <v>1</v>
      </c>
      <c r="R1368" t="b">
        <f t="shared" si="1977"/>
        <v>0</v>
      </c>
      <c r="S1368" t="b">
        <f t="shared" si="1978"/>
        <v>0</v>
      </c>
      <c r="T1368" t="b">
        <f t="shared" si="1979"/>
        <v>0</v>
      </c>
      <c r="U1368" t="b">
        <f t="shared" si="1980"/>
        <v>1</v>
      </c>
      <c r="V1368" t="b">
        <f t="shared" si="1981"/>
        <v>0</v>
      </c>
      <c r="W1368" t="b">
        <f t="shared" si="1982"/>
        <v>0</v>
      </c>
      <c r="X1368" t="b">
        <f t="shared" si="1983"/>
        <v>0</v>
      </c>
      <c r="Y1368" t="b">
        <f t="shared" si="1984"/>
        <v>0</v>
      </c>
      <c r="Z1368" t="b">
        <f t="shared" si="1985"/>
        <v>0</v>
      </c>
      <c r="AA1368" t="b">
        <f t="shared" si="1986"/>
        <v>0</v>
      </c>
      <c r="AB1368" t="b">
        <f t="shared" si="1987"/>
        <v>0</v>
      </c>
      <c r="AC1368" t="b">
        <f t="shared" si="1988"/>
        <v>0</v>
      </c>
      <c r="AD1368" t="b">
        <f t="shared" si="1989"/>
        <v>0</v>
      </c>
      <c r="AE1368" t="b">
        <f t="shared" si="1990"/>
        <v>0</v>
      </c>
      <c r="AF1368" t="b">
        <f t="shared" si="1991"/>
        <v>0</v>
      </c>
      <c r="AG1368" t="b">
        <f t="shared" si="1992"/>
        <v>0</v>
      </c>
      <c r="AH1368" t="b">
        <f t="shared" si="1993"/>
        <v>1</v>
      </c>
      <c r="AI1368" t="b">
        <f t="shared" si="1994"/>
        <v>0</v>
      </c>
      <c r="AJ1368" t="b">
        <f t="shared" si="1995"/>
        <v>0</v>
      </c>
      <c r="AK1368" t="b">
        <f t="shared" si="1996"/>
        <v>0</v>
      </c>
      <c r="AL1368" t="b">
        <f t="shared" si="1997"/>
        <v>0</v>
      </c>
      <c r="AM1368" t="b">
        <f t="shared" si="1998"/>
        <v>0</v>
      </c>
      <c r="AN1368" t="b">
        <f t="shared" si="1999"/>
        <v>0</v>
      </c>
      <c r="AO1368" t="b">
        <f t="shared" si="2000"/>
        <v>0</v>
      </c>
      <c r="AP1368" t="b">
        <f t="shared" si="2001"/>
        <v>0</v>
      </c>
      <c r="AQ1368" t="b">
        <f t="shared" si="2002"/>
        <v>0</v>
      </c>
      <c r="AR1368" t="b">
        <f t="shared" si="2003"/>
        <v>0</v>
      </c>
      <c r="AS1368" t="b">
        <f t="shared" si="2004"/>
        <v>0</v>
      </c>
      <c r="AT1368" t="b">
        <f t="shared" si="2005"/>
        <v>0</v>
      </c>
      <c r="AU1368" t="b">
        <f t="shared" si="2006"/>
        <v>0</v>
      </c>
      <c r="AV1368" t="b">
        <f t="shared" si="2007"/>
        <v>0</v>
      </c>
      <c r="AW1368" t="b">
        <f t="shared" si="2008"/>
        <v>0</v>
      </c>
      <c r="AX1368" t="b">
        <f t="shared" si="2009"/>
        <v>0</v>
      </c>
      <c r="AY1368" t="b">
        <f t="shared" si="2010"/>
        <v>0</v>
      </c>
      <c r="AZ1368" t="b">
        <f t="shared" si="2011"/>
        <v>0</v>
      </c>
      <c r="BA1368" t="b">
        <f t="shared" si="2012"/>
        <v>0</v>
      </c>
      <c r="BB1368" t="b">
        <f t="shared" si="2013"/>
        <v>0</v>
      </c>
      <c r="BC1368" t="b">
        <f t="shared" si="2014"/>
        <v>0</v>
      </c>
      <c r="BD1368" t="b">
        <f t="shared" si="2015"/>
        <v>0</v>
      </c>
      <c r="BE1368" t="b">
        <f t="shared" si="2016"/>
        <v>0</v>
      </c>
      <c r="BF1368" t="b">
        <f t="shared" si="2017"/>
        <v>0</v>
      </c>
      <c r="BG1368" t="b">
        <f t="shared" si="2018"/>
        <v>0</v>
      </c>
      <c r="BH1368" t="b">
        <f t="shared" si="2019"/>
        <v>0</v>
      </c>
      <c r="BI1368" t="b">
        <f t="shared" si="2020"/>
        <v>0</v>
      </c>
      <c r="BJ1368" t="b">
        <f t="shared" si="2021"/>
        <v>0</v>
      </c>
      <c r="BK1368" t="b">
        <f t="shared" si="2022"/>
        <v>0</v>
      </c>
      <c r="BL1368" t="b">
        <f t="shared" si="2023"/>
        <v>0</v>
      </c>
      <c r="BM1368" t="b">
        <f t="shared" si="2024"/>
        <v>0</v>
      </c>
      <c r="BN1368" t="b">
        <f t="shared" si="2025"/>
        <v>0</v>
      </c>
      <c r="BO1368" t="b">
        <f t="shared" si="2026"/>
        <v>0</v>
      </c>
      <c r="BP1368" t="b">
        <f t="shared" si="2027"/>
        <v>0</v>
      </c>
      <c r="BQ1368" t="b">
        <f t="shared" si="2028"/>
        <v>0</v>
      </c>
      <c r="BR1368" t="b">
        <f t="shared" si="2029"/>
        <v>0</v>
      </c>
      <c r="BS1368" t="b">
        <f t="shared" si="2030"/>
        <v>0</v>
      </c>
      <c r="BT1368" t="b">
        <f t="shared" si="2031"/>
        <v>0</v>
      </c>
      <c r="BU1368" t="b">
        <f t="shared" si="2032"/>
        <v>0</v>
      </c>
      <c r="BV1368" t="b">
        <f t="shared" si="2033"/>
        <v>0</v>
      </c>
      <c r="BW1368" t="b">
        <f t="shared" si="2034"/>
        <v>0</v>
      </c>
      <c r="BX1368" t="b">
        <f t="shared" si="2035"/>
        <v>0</v>
      </c>
      <c r="BY1368" t="b">
        <f t="shared" si="2036"/>
        <v>0</v>
      </c>
      <c r="BZ1368" t="b">
        <f t="shared" si="2037"/>
        <v>0</v>
      </c>
      <c r="CA1368" t="b">
        <f t="shared" si="2038"/>
        <v>0</v>
      </c>
      <c r="CB1368" t="b">
        <f t="shared" si="2039"/>
        <v>0</v>
      </c>
      <c r="CC1368" t="b">
        <f t="shared" si="2040"/>
        <v>0</v>
      </c>
      <c r="CD1368" t="b">
        <f t="shared" si="2041"/>
        <v>0</v>
      </c>
      <c r="CE1368" t="b">
        <f t="shared" si="2042"/>
        <v>0</v>
      </c>
      <c r="CF1368" t="b">
        <f t="shared" si="2043"/>
        <v>0</v>
      </c>
      <c r="CG1368" t="b">
        <f t="shared" si="2044"/>
        <v>0</v>
      </c>
      <c r="CH1368" t="b">
        <f t="shared" si="2045"/>
        <v>0</v>
      </c>
      <c r="CI1368" t="b">
        <f t="shared" si="2046"/>
        <v>0</v>
      </c>
      <c r="CJ1368" t="b">
        <f t="shared" si="2047"/>
        <v>0</v>
      </c>
      <c r="CK1368" t="b">
        <f t="shared" si="2048"/>
        <v>1</v>
      </c>
      <c r="CL1368" t="b">
        <f t="shared" si="2049"/>
        <v>0</v>
      </c>
      <c r="CM1368" t="b">
        <f t="shared" si="2050"/>
        <v>0</v>
      </c>
      <c r="CN1368" t="b">
        <f t="shared" si="2051"/>
        <v>0</v>
      </c>
      <c r="CO1368" t="b">
        <f t="shared" si="2052"/>
        <v>0</v>
      </c>
      <c r="CP1368" t="b">
        <f t="shared" si="2053"/>
        <v>0</v>
      </c>
      <c r="CQ1368" t="b">
        <f t="shared" si="2054"/>
        <v>0</v>
      </c>
      <c r="CR1368" t="b">
        <f t="shared" si="2055"/>
        <v>0</v>
      </c>
      <c r="CS1368" t="b">
        <f t="shared" si="2056"/>
        <v>0</v>
      </c>
      <c r="CT1368" t="b">
        <f t="shared" si="2057"/>
        <v>0</v>
      </c>
      <c r="CU1368" t="b">
        <f t="shared" si="2058"/>
        <v>0</v>
      </c>
      <c r="CV1368" t="b">
        <f t="shared" si="2059"/>
        <v>0</v>
      </c>
      <c r="CW1368" t="b">
        <f t="shared" si="2060"/>
        <v>0</v>
      </c>
      <c r="CX1368" t="b">
        <f t="shared" si="2061"/>
        <v>0</v>
      </c>
      <c r="CY1368" t="b">
        <f t="shared" si="2062"/>
        <v>0</v>
      </c>
      <c r="CZ1368" t="b">
        <f t="shared" si="2063"/>
        <v>0</v>
      </c>
      <c r="DA1368" t="b">
        <f t="shared" si="2064"/>
        <v>0</v>
      </c>
      <c r="DB1368" t="b">
        <f t="shared" si="2065"/>
        <v>0</v>
      </c>
      <c r="DC1368" t="b">
        <f t="shared" si="2066"/>
        <v>0</v>
      </c>
      <c r="DD1368" t="b">
        <f t="shared" si="2067"/>
        <v>0</v>
      </c>
    </row>
    <row r="1369" spans="1:108">
      <c r="A1369" t="s">
        <v>3419</v>
      </c>
      <c r="C1369" t="s">
        <v>3420</v>
      </c>
      <c r="E1369" t="s">
        <v>6106</v>
      </c>
      <c r="F1369" t="s">
        <v>6097</v>
      </c>
      <c r="G1369" t="s">
        <v>3097</v>
      </c>
      <c r="H1369" t="s">
        <v>7444</v>
      </c>
      <c r="I1369" t="s">
        <v>7417</v>
      </c>
      <c r="J1369" t="s">
        <v>139</v>
      </c>
      <c r="K1369" t="s">
        <v>139</v>
      </c>
      <c r="L1369" t="s">
        <v>7203</v>
      </c>
      <c r="M1369" t="s">
        <v>6079</v>
      </c>
      <c r="N1369" t="s">
        <v>3421</v>
      </c>
      <c r="O1369" t="b">
        <f t="shared" si="1974"/>
        <v>1</v>
      </c>
      <c r="P1369" t="b">
        <f t="shared" si="1975"/>
        <v>1</v>
      </c>
      <c r="Q1369" t="b">
        <f t="shared" si="1976"/>
        <v>1</v>
      </c>
      <c r="R1369" t="b">
        <f t="shared" si="1977"/>
        <v>1</v>
      </c>
      <c r="S1369" t="b">
        <f t="shared" si="1978"/>
        <v>1</v>
      </c>
      <c r="T1369" t="b">
        <f t="shared" si="1979"/>
        <v>1</v>
      </c>
      <c r="U1369" t="b">
        <f t="shared" si="1980"/>
        <v>1</v>
      </c>
      <c r="V1369" t="b">
        <f t="shared" si="1981"/>
        <v>1</v>
      </c>
      <c r="W1369" t="b">
        <f t="shared" si="1982"/>
        <v>1</v>
      </c>
      <c r="X1369" t="b">
        <f t="shared" si="1983"/>
        <v>1</v>
      </c>
      <c r="Y1369" t="b">
        <f t="shared" si="1984"/>
        <v>0</v>
      </c>
      <c r="Z1369" t="b">
        <f t="shared" si="1985"/>
        <v>0</v>
      </c>
      <c r="AA1369" t="b">
        <f t="shared" si="1986"/>
        <v>1</v>
      </c>
      <c r="AB1369" t="b">
        <f t="shared" si="1987"/>
        <v>1</v>
      </c>
      <c r="AC1369" t="b">
        <f t="shared" si="1988"/>
        <v>1</v>
      </c>
      <c r="AD1369" t="b">
        <f t="shared" si="1989"/>
        <v>0</v>
      </c>
      <c r="AE1369" t="b">
        <f t="shared" si="1990"/>
        <v>0</v>
      </c>
      <c r="AF1369" t="b">
        <f t="shared" si="1991"/>
        <v>0</v>
      </c>
      <c r="AG1369" t="b">
        <f t="shared" si="1992"/>
        <v>0</v>
      </c>
      <c r="AH1369" t="b">
        <f t="shared" si="1993"/>
        <v>1</v>
      </c>
      <c r="AI1369" t="b">
        <f t="shared" si="1994"/>
        <v>1</v>
      </c>
      <c r="AJ1369" t="b">
        <f t="shared" si="1995"/>
        <v>0</v>
      </c>
      <c r="AK1369" t="b">
        <f t="shared" si="1996"/>
        <v>0</v>
      </c>
      <c r="AL1369" t="b">
        <f t="shared" si="1997"/>
        <v>1</v>
      </c>
      <c r="AM1369" t="b">
        <f t="shared" si="1998"/>
        <v>1</v>
      </c>
      <c r="AN1369" t="b">
        <f t="shared" si="1999"/>
        <v>0</v>
      </c>
      <c r="AO1369" t="b">
        <f t="shared" si="2000"/>
        <v>0</v>
      </c>
      <c r="AP1369" t="b">
        <f t="shared" si="2001"/>
        <v>0</v>
      </c>
      <c r="AQ1369" t="b">
        <f t="shared" si="2002"/>
        <v>1</v>
      </c>
      <c r="AR1369" t="b">
        <f t="shared" si="2003"/>
        <v>0</v>
      </c>
      <c r="AS1369" t="b">
        <f t="shared" si="2004"/>
        <v>0</v>
      </c>
      <c r="AT1369" t="b">
        <f t="shared" si="2005"/>
        <v>0</v>
      </c>
      <c r="AU1369" t="b">
        <f t="shared" si="2006"/>
        <v>0</v>
      </c>
      <c r="AV1369" t="b">
        <f t="shared" si="2007"/>
        <v>1</v>
      </c>
      <c r="AW1369" t="b">
        <f t="shared" si="2008"/>
        <v>1</v>
      </c>
      <c r="AX1369" t="b">
        <f t="shared" si="2009"/>
        <v>1</v>
      </c>
      <c r="AY1369" t="b">
        <f t="shared" si="2010"/>
        <v>0</v>
      </c>
      <c r="AZ1369" t="b">
        <f t="shared" si="2011"/>
        <v>1</v>
      </c>
      <c r="BA1369" t="b">
        <f t="shared" si="2012"/>
        <v>1</v>
      </c>
      <c r="BB1369" t="b">
        <f t="shared" si="2013"/>
        <v>0</v>
      </c>
      <c r="BC1369" t="b">
        <f t="shared" si="2014"/>
        <v>1</v>
      </c>
      <c r="BD1369" t="b">
        <f t="shared" si="2015"/>
        <v>1</v>
      </c>
      <c r="BE1369" t="b">
        <f t="shared" si="2016"/>
        <v>0</v>
      </c>
      <c r="BF1369" t="b">
        <f t="shared" si="2017"/>
        <v>0</v>
      </c>
      <c r="BG1369" t="b">
        <f t="shared" si="2018"/>
        <v>0</v>
      </c>
      <c r="BH1369" t="b">
        <f t="shared" si="2019"/>
        <v>1</v>
      </c>
      <c r="BI1369" t="b">
        <f t="shared" si="2020"/>
        <v>0</v>
      </c>
      <c r="BJ1369" t="b">
        <f t="shared" si="2021"/>
        <v>0</v>
      </c>
      <c r="BK1369" t="b">
        <f t="shared" si="2022"/>
        <v>0</v>
      </c>
      <c r="BL1369" t="b">
        <f t="shared" si="2023"/>
        <v>1</v>
      </c>
      <c r="BM1369" t="b">
        <f t="shared" si="2024"/>
        <v>0</v>
      </c>
      <c r="BN1369" t="b">
        <f t="shared" si="2025"/>
        <v>0</v>
      </c>
      <c r="BO1369" t="b">
        <f t="shared" si="2026"/>
        <v>1</v>
      </c>
      <c r="BP1369" t="b">
        <f t="shared" si="2027"/>
        <v>1</v>
      </c>
      <c r="BQ1369" t="b">
        <f t="shared" si="2028"/>
        <v>1</v>
      </c>
      <c r="BR1369" t="b">
        <f t="shared" si="2029"/>
        <v>0</v>
      </c>
      <c r="BS1369" t="b">
        <f t="shared" si="2030"/>
        <v>0</v>
      </c>
      <c r="BT1369" t="b">
        <f t="shared" si="2031"/>
        <v>0</v>
      </c>
      <c r="BU1369" t="b">
        <f t="shared" si="2032"/>
        <v>0</v>
      </c>
      <c r="BV1369" t="b">
        <f t="shared" si="2033"/>
        <v>1</v>
      </c>
      <c r="BW1369" t="b">
        <f t="shared" si="2034"/>
        <v>0</v>
      </c>
      <c r="BX1369" t="b">
        <f t="shared" si="2035"/>
        <v>0</v>
      </c>
      <c r="BY1369" t="b">
        <f t="shared" si="2036"/>
        <v>0</v>
      </c>
      <c r="BZ1369" t="b">
        <f t="shared" si="2037"/>
        <v>1</v>
      </c>
      <c r="CA1369" t="b">
        <f t="shared" si="2038"/>
        <v>0</v>
      </c>
      <c r="CB1369" t="b">
        <f t="shared" si="2039"/>
        <v>1</v>
      </c>
      <c r="CC1369" t="b">
        <f t="shared" si="2040"/>
        <v>0</v>
      </c>
      <c r="CD1369" t="b">
        <f t="shared" si="2041"/>
        <v>1</v>
      </c>
      <c r="CE1369" t="b">
        <f t="shared" si="2042"/>
        <v>0</v>
      </c>
      <c r="CF1369" t="b">
        <f t="shared" si="2043"/>
        <v>0</v>
      </c>
      <c r="CG1369" t="b">
        <f t="shared" si="2044"/>
        <v>1</v>
      </c>
      <c r="CH1369" t="b">
        <f t="shared" si="2045"/>
        <v>1</v>
      </c>
      <c r="CI1369" t="b">
        <f t="shared" si="2046"/>
        <v>0</v>
      </c>
      <c r="CJ1369" t="b">
        <f t="shared" si="2047"/>
        <v>0</v>
      </c>
      <c r="CK1369" t="b">
        <f t="shared" si="2048"/>
        <v>1</v>
      </c>
      <c r="CL1369" t="b">
        <f t="shared" si="2049"/>
        <v>0</v>
      </c>
      <c r="CM1369" t="b">
        <f t="shared" si="2050"/>
        <v>0</v>
      </c>
      <c r="CN1369" t="b">
        <f t="shared" si="2051"/>
        <v>0</v>
      </c>
      <c r="CO1369" t="b">
        <f t="shared" si="2052"/>
        <v>0</v>
      </c>
      <c r="CP1369" t="b">
        <f t="shared" si="2053"/>
        <v>0</v>
      </c>
      <c r="CQ1369" t="b">
        <f t="shared" si="2054"/>
        <v>1</v>
      </c>
      <c r="CR1369" t="b">
        <f t="shared" si="2055"/>
        <v>0</v>
      </c>
      <c r="CS1369" t="b">
        <f t="shared" si="2056"/>
        <v>0</v>
      </c>
      <c r="CT1369" t="b">
        <f t="shared" si="2057"/>
        <v>0</v>
      </c>
      <c r="CU1369" t="b">
        <f t="shared" si="2058"/>
        <v>0</v>
      </c>
      <c r="CV1369" t="b">
        <f t="shared" si="2059"/>
        <v>0</v>
      </c>
      <c r="CW1369" t="b">
        <f t="shared" si="2060"/>
        <v>0</v>
      </c>
      <c r="CX1369" t="b">
        <f t="shared" si="2061"/>
        <v>0</v>
      </c>
      <c r="CY1369" t="b">
        <f t="shared" si="2062"/>
        <v>0</v>
      </c>
      <c r="CZ1369" t="b">
        <f t="shared" si="2063"/>
        <v>1</v>
      </c>
      <c r="DA1369" t="b">
        <f t="shared" si="2064"/>
        <v>0</v>
      </c>
      <c r="DB1369" t="b">
        <f t="shared" si="2065"/>
        <v>0</v>
      </c>
      <c r="DC1369" t="b">
        <f t="shared" si="2066"/>
        <v>0</v>
      </c>
      <c r="DD1369" t="b">
        <f t="shared" si="2067"/>
        <v>0</v>
      </c>
    </row>
    <row r="1370" spans="1:108">
      <c r="A1370" s="5" t="s">
        <v>3422</v>
      </c>
      <c r="C1370" t="s">
        <v>3420</v>
      </c>
      <c r="E1370" t="s">
        <v>6106</v>
      </c>
      <c r="F1370" t="s">
        <v>6097</v>
      </c>
      <c r="G1370" t="s">
        <v>3097</v>
      </c>
      <c r="H1370" t="s">
        <v>7444</v>
      </c>
      <c r="I1370" t="s">
        <v>7417</v>
      </c>
      <c r="J1370" s="3" t="s">
        <v>135</v>
      </c>
      <c r="K1370" t="s">
        <v>136</v>
      </c>
      <c r="L1370" t="s">
        <v>7204</v>
      </c>
      <c r="M1370" t="s">
        <v>6079</v>
      </c>
      <c r="N1370" t="s">
        <v>60</v>
      </c>
      <c r="O1370" t="b">
        <f t="shared" si="1974"/>
        <v>0</v>
      </c>
      <c r="P1370" t="b">
        <f t="shared" si="1975"/>
        <v>0</v>
      </c>
      <c r="Q1370" t="b">
        <f t="shared" si="1976"/>
        <v>1</v>
      </c>
      <c r="R1370" t="b">
        <f t="shared" si="1977"/>
        <v>0</v>
      </c>
      <c r="S1370" t="b">
        <f t="shared" si="1978"/>
        <v>0</v>
      </c>
      <c r="T1370" t="b">
        <f t="shared" si="1979"/>
        <v>0</v>
      </c>
      <c r="U1370" t="b">
        <f t="shared" si="1980"/>
        <v>0</v>
      </c>
      <c r="V1370" t="b">
        <f t="shared" si="1981"/>
        <v>0</v>
      </c>
      <c r="W1370" t="b">
        <f t="shared" si="1982"/>
        <v>0</v>
      </c>
      <c r="X1370" t="b">
        <f t="shared" si="1983"/>
        <v>1</v>
      </c>
      <c r="Y1370" t="b">
        <f t="shared" si="1984"/>
        <v>0</v>
      </c>
      <c r="Z1370" t="b">
        <f t="shared" si="1985"/>
        <v>0</v>
      </c>
      <c r="AA1370" t="b">
        <f t="shared" si="1986"/>
        <v>0</v>
      </c>
      <c r="AB1370" t="b">
        <f t="shared" si="1987"/>
        <v>0</v>
      </c>
      <c r="AC1370" t="b">
        <f t="shared" si="1988"/>
        <v>0</v>
      </c>
      <c r="AD1370" t="b">
        <f t="shared" si="1989"/>
        <v>0</v>
      </c>
      <c r="AE1370" t="b">
        <f t="shared" si="1990"/>
        <v>0</v>
      </c>
      <c r="AF1370" t="b">
        <f t="shared" si="1991"/>
        <v>0</v>
      </c>
      <c r="AG1370" t="b">
        <f t="shared" si="1992"/>
        <v>0</v>
      </c>
      <c r="AH1370" t="b">
        <f t="shared" si="1993"/>
        <v>0</v>
      </c>
      <c r="AI1370" t="b">
        <f t="shared" si="1994"/>
        <v>0</v>
      </c>
      <c r="AJ1370" t="b">
        <f t="shared" si="1995"/>
        <v>0</v>
      </c>
      <c r="AK1370" t="b">
        <f t="shared" si="1996"/>
        <v>0</v>
      </c>
      <c r="AL1370" t="b">
        <f t="shared" si="1997"/>
        <v>0</v>
      </c>
      <c r="AM1370" t="b">
        <f t="shared" si="1998"/>
        <v>0</v>
      </c>
      <c r="AN1370" t="b">
        <f t="shared" si="1999"/>
        <v>0</v>
      </c>
      <c r="AO1370" t="b">
        <f t="shared" si="2000"/>
        <v>0</v>
      </c>
      <c r="AP1370" t="b">
        <f t="shared" si="2001"/>
        <v>0</v>
      </c>
      <c r="AQ1370" t="b">
        <f t="shared" si="2002"/>
        <v>0</v>
      </c>
      <c r="AR1370" t="b">
        <f t="shared" si="2003"/>
        <v>0</v>
      </c>
      <c r="AS1370" t="b">
        <f t="shared" si="2004"/>
        <v>0</v>
      </c>
      <c r="AT1370" t="b">
        <f t="shared" si="2005"/>
        <v>0</v>
      </c>
      <c r="AU1370" t="b">
        <f t="shared" si="2006"/>
        <v>0</v>
      </c>
      <c r="AV1370" t="b">
        <f t="shared" si="2007"/>
        <v>0</v>
      </c>
      <c r="AW1370" t="b">
        <f t="shared" si="2008"/>
        <v>0</v>
      </c>
      <c r="AX1370" t="b">
        <f t="shared" si="2009"/>
        <v>0</v>
      </c>
      <c r="AY1370" t="b">
        <f t="shared" si="2010"/>
        <v>0</v>
      </c>
      <c r="AZ1370" t="b">
        <f t="shared" si="2011"/>
        <v>0</v>
      </c>
      <c r="BA1370" t="b">
        <f t="shared" si="2012"/>
        <v>0</v>
      </c>
      <c r="BB1370" t="b">
        <f t="shared" si="2013"/>
        <v>0</v>
      </c>
      <c r="BC1370" t="b">
        <f t="shared" si="2014"/>
        <v>0</v>
      </c>
      <c r="BD1370" t="b">
        <f t="shared" si="2015"/>
        <v>0</v>
      </c>
      <c r="BE1370" t="b">
        <f t="shared" si="2016"/>
        <v>0</v>
      </c>
      <c r="BF1370" t="b">
        <f t="shared" si="2017"/>
        <v>0</v>
      </c>
      <c r="BG1370" t="b">
        <f t="shared" si="2018"/>
        <v>0</v>
      </c>
      <c r="BH1370" t="b">
        <f t="shared" si="2019"/>
        <v>0</v>
      </c>
      <c r="BI1370" t="b">
        <f t="shared" si="2020"/>
        <v>0</v>
      </c>
      <c r="BJ1370" t="b">
        <f t="shared" si="2021"/>
        <v>0</v>
      </c>
      <c r="BK1370" t="b">
        <f t="shared" si="2022"/>
        <v>0</v>
      </c>
      <c r="BL1370" t="b">
        <f t="shared" si="2023"/>
        <v>0</v>
      </c>
      <c r="BM1370" t="b">
        <f t="shared" si="2024"/>
        <v>1</v>
      </c>
      <c r="BN1370" t="b">
        <f t="shared" si="2025"/>
        <v>0</v>
      </c>
      <c r="BO1370" t="b">
        <f t="shared" si="2026"/>
        <v>0</v>
      </c>
      <c r="BP1370" t="b">
        <f t="shared" si="2027"/>
        <v>0</v>
      </c>
      <c r="BQ1370" t="b">
        <f t="shared" si="2028"/>
        <v>0</v>
      </c>
      <c r="BR1370" t="b">
        <f t="shared" si="2029"/>
        <v>0</v>
      </c>
      <c r="BS1370" t="b">
        <f t="shared" si="2030"/>
        <v>0</v>
      </c>
      <c r="BT1370" t="b">
        <f t="shared" si="2031"/>
        <v>0</v>
      </c>
      <c r="BU1370" t="b">
        <f t="shared" si="2032"/>
        <v>0</v>
      </c>
      <c r="BV1370" t="b">
        <f t="shared" si="2033"/>
        <v>0</v>
      </c>
      <c r="BW1370" t="b">
        <f t="shared" si="2034"/>
        <v>0</v>
      </c>
      <c r="BX1370" t="b">
        <f t="shared" si="2035"/>
        <v>0</v>
      </c>
      <c r="BY1370" t="b">
        <f t="shared" si="2036"/>
        <v>0</v>
      </c>
      <c r="BZ1370" t="b">
        <f t="shared" si="2037"/>
        <v>0</v>
      </c>
      <c r="CA1370" t="b">
        <f t="shared" si="2038"/>
        <v>0</v>
      </c>
      <c r="CB1370" t="b">
        <f t="shared" si="2039"/>
        <v>0</v>
      </c>
      <c r="CC1370" t="b">
        <f t="shared" si="2040"/>
        <v>0</v>
      </c>
      <c r="CD1370" t="b">
        <f t="shared" si="2041"/>
        <v>0</v>
      </c>
      <c r="CE1370" t="b">
        <f t="shared" si="2042"/>
        <v>0</v>
      </c>
      <c r="CF1370" t="b">
        <f t="shared" si="2043"/>
        <v>0</v>
      </c>
      <c r="CG1370" t="b">
        <f t="shared" si="2044"/>
        <v>0</v>
      </c>
      <c r="CH1370" t="b">
        <f t="shared" si="2045"/>
        <v>0</v>
      </c>
      <c r="CI1370" t="b">
        <f t="shared" si="2046"/>
        <v>0</v>
      </c>
      <c r="CJ1370" t="b">
        <f t="shared" si="2047"/>
        <v>0</v>
      </c>
      <c r="CK1370" t="b">
        <f t="shared" si="2048"/>
        <v>0</v>
      </c>
      <c r="CL1370" t="b">
        <f t="shared" si="2049"/>
        <v>0</v>
      </c>
      <c r="CM1370" t="b">
        <f t="shared" si="2050"/>
        <v>0</v>
      </c>
      <c r="CN1370" t="b">
        <f t="shared" si="2051"/>
        <v>0</v>
      </c>
      <c r="CO1370" t="b">
        <f t="shared" si="2052"/>
        <v>0</v>
      </c>
      <c r="CP1370" t="b">
        <f t="shared" si="2053"/>
        <v>0</v>
      </c>
      <c r="CQ1370" t="b">
        <f t="shared" si="2054"/>
        <v>0</v>
      </c>
      <c r="CR1370" t="b">
        <f t="shared" si="2055"/>
        <v>0</v>
      </c>
      <c r="CS1370" t="b">
        <f t="shared" si="2056"/>
        <v>0</v>
      </c>
      <c r="CT1370" t="b">
        <f t="shared" si="2057"/>
        <v>0</v>
      </c>
      <c r="CU1370" t="b">
        <f t="shared" si="2058"/>
        <v>0</v>
      </c>
      <c r="CV1370" t="b">
        <f t="shared" si="2059"/>
        <v>0</v>
      </c>
      <c r="CW1370" t="b">
        <f t="shared" si="2060"/>
        <v>0</v>
      </c>
      <c r="CX1370" t="b">
        <f t="shared" si="2061"/>
        <v>0</v>
      </c>
      <c r="CY1370" t="b">
        <f t="shared" si="2062"/>
        <v>0</v>
      </c>
      <c r="CZ1370" t="b">
        <f t="shared" si="2063"/>
        <v>0</v>
      </c>
      <c r="DA1370" t="b">
        <f t="shared" si="2064"/>
        <v>0</v>
      </c>
      <c r="DB1370" t="b">
        <f t="shared" si="2065"/>
        <v>0</v>
      </c>
      <c r="DC1370" t="b">
        <f t="shared" si="2066"/>
        <v>0</v>
      </c>
      <c r="DD1370" t="b">
        <f t="shared" si="2067"/>
        <v>0</v>
      </c>
    </row>
    <row r="1371" spans="1:108">
      <c r="A1371" t="s">
        <v>3423</v>
      </c>
      <c r="C1371" t="s">
        <v>3420</v>
      </c>
      <c r="E1371" t="s">
        <v>6106</v>
      </c>
      <c r="F1371" t="s">
        <v>6097</v>
      </c>
      <c r="G1371" t="s">
        <v>3097</v>
      </c>
      <c r="H1371" t="s">
        <v>7444</v>
      </c>
      <c r="I1371" t="s">
        <v>7417</v>
      </c>
      <c r="J1371" t="s">
        <v>113</v>
      </c>
      <c r="K1371" t="s">
        <v>114</v>
      </c>
      <c r="L1371" t="s">
        <v>8014</v>
      </c>
      <c r="M1371" t="s">
        <v>478</v>
      </c>
      <c r="N1371" t="s">
        <v>8013</v>
      </c>
      <c r="O1371" t="b">
        <f t="shared" si="1974"/>
        <v>1</v>
      </c>
      <c r="P1371" t="b">
        <f t="shared" si="1975"/>
        <v>1</v>
      </c>
      <c r="Q1371" t="b">
        <f t="shared" si="1976"/>
        <v>1</v>
      </c>
      <c r="R1371" t="b">
        <f t="shared" si="1977"/>
        <v>1</v>
      </c>
      <c r="S1371" t="b">
        <f t="shared" si="1978"/>
        <v>1</v>
      </c>
      <c r="T1371" t="b">
        <f t="shared" si="1979"/>
        <v>1</v>
      </c>
      <c r="U1371" t="b">
        <f t="shared" si="1980"/>
        <v>1</v>
      </c>
      <c r="V1371" t="b">
        <f t="shared" si="1981"/>
        <v>1</v>
      </c>
      <c r="W1371" t="b">
        <f t="shared" si="1982"/>
        <v>0</v>
      </c>
      <c r="X1371" t="b">
        <f t="shared" si="1983"/>
        <v>1</v>
      </c>
      <c r="Y1371" t="b">
        <f t="shared" si="1984"/>
        <v>1</v>
      </c>
      <c r="Z1371" t="b">
        <f t="shared" si="1985"/>
        <v>1</v>
      </c>
      <c r="AA1371" t="b">
        <f t="shared" si="1986"/>
        <v>1</v>
      </c>
      <c r="AB1371" t="b">
        <f t="shared" si="1987"/>
        <v>0</v>
      </c>
      <c r="AC1371" t="b">
        <f t="shared" si="1988"/>
        <v>0</v>
      </c>
      <c r="AD1371" t="b">
        <f t="shared" si="1989"/>
        <v>0</v>
      </c>
      <c r="AE1371" t="b">
        <f t="shared" si="1990"/>
        <v>0</v>
      </c>
      <c r="AF1371" t="b">
        <f t="shared" si="1991"/>
        <v>0</v>
      </c>
      <c r="AG1371" t="b">
        <f t="shared" si="1992"/>
        <v>1</v>
      </c>
      <c r="AH1371" t="b">
        <f t="shared" si="1993"/>
        <v>1</v>
      </c>
      <c r="AI1371" t="b">
        <f t="shared" si="1994"/>
        <v>1</v>
      </c>
      <c r="AJ1371" t="b">
        <f t="shared" si="1995"/>
        <v>0</v>
      </c>
      <c r="AK1371" t="b">
        <f t="shared" si="1996"/>
        <v>0</v>
      </c>
      <c r="AL1371" t="b">
        <f t="shared" si="1997"/>
        <v>0</v>
      </c>
      <c r="AM1371" t="b">
        <f t="shared" si="1998"/>
        <v>1</v>
      </c>
      <c r="AN1371" t="b">
        <f t="shared" si="1999"/>
        <v>0</v>
      </c>
      <c r="AO1371" t="b">
        <f t="shared" si="2000"/>
        <v>0</v>
      </c>
      <c r="AP1371" t="b">
        <f t="shared" si="2001"/>
        <v>1</v>
      </c>
      <c r="AQ1371" t="b">
        <f t="shared" si="2002"/>
        <v>0</v>
      </c>
      <c r="AR1371" t="b">
        <f t="shared" si="2003"/>
        <v>0</v>
      </c>
      <c r="AS1371" t="b">
        <f t="shared" si="2004"/>
        <v>0</v>
      </c>
      <c r="AT1371" t="b">
        <f t="shared" si="2005"/>
        <v>0</v>
      </c>
      <c r="AU1371" t="b">
        <f t="shared" si="2006"/>
        <v>0</v>
      </c>
      <c r="AV1371" t="b">
        <f t="shared" si="2007"/>
        <v>1</v>
      </c>
      <c r="AW1371" t="b">
        <f t="shared" si="2008"/>
        <v>1</v>
      </c>
      <c r="AX1371" t="b">
        <f t="shared" si="2009"/>
        <v>0</v>
      </c>
      <c r="AY1371" t="b">
        <f t="shared" si="2010"/>
        <v>0</v>
      </c>
      <c r="AZ1371" t="b">
        <f t="shared" si="2011"/>
        <v>0</v>
      </c>
      <c r="BA1371" t="b">
        <f t="shared" si="2012"/>
        <v>0</v>
      </c>
      <c r="BB1371" t="b">
        <f t="shared" si="2013"/>
        <v>0</v>
      </c>
      <c r="BC1371" t="b">
        <f t="shared" si="2014"/>
        <v>1</v>
      </c>
      <c r="BD1371" t="b">
        <f t="shared" si="2015"/>
        <v>1</v>
      </c>
      <c r="BE1371" t="b">
        <f t="shared" si="2016"/>
        <v>1</v>
      </c>
      <c r="BF1371" t="b">
        <f t="shared" si="2017"/>
        <v>1</v>
      </c>
      <c r="BG1371" t="b">
        <f t="shared" si="2018"/>
        <v>0</v>
      </c>
      <c r="BH1371" t="b">
        <f t="shared" si="2019"/>
        <v>0</v>
      </c>
      <c r="BI1371" t="b">
        <f t="shared" si="2020"/>
        <v>0</v>
      </c>
      <c r="BJ1371" t="b">
        <f t="shared" si="2021"/>
        <v>0</v>
      </c>
      <c r="BK1371" t="b">
        <f t="shared" si="2022"/>
        <v>0</v>
      </c>
      <c r="BL1371" t="b">
        <f t="shared" si="2023"/>
        <v>0</v>
      </c>
      <c r="BM1371" t="b">
        <f t="shared" si="2024"/>
        <v>1</v>
      </c>
      <c r="BN1371" t="b">
        <f t="shared" si="2025"/>
        <v>0</v>
      </c>
      <c r="BO1371" t="b">
        <f t="shared" si="2026"/>
        <v>1</v>
      </c>
      <c r="BP1371" t="b">
        <f t="shared" si="2027"/>
        <v>1</v>
      </c>
      <c r="BQ1371" t="b">
        <f t="shared" si="2028"/>
        <v>0</v>
      </c>
      <c r="BR1371" t="b">
        <f t="shared" si="2029"/>
        <v>0</v>
      </c>
      <c r="BS1371" t="b">
        <f t="shared" si="2030"/>
        <v>0</v>
      </c>
      <c r="BT1371" t="b">
        <f t="shared" si="2031"/>
        <v>1</v>
      </c>
      <c r="BU1371" t="b">
        <f t="shared" si="2032"/>
        <v>1</v>
      </c>
      <c r="BV1371" t="b">
        <f t="shared" si="2033"/>
        <v>0</v>
      </c>
      <c r="BW1371" t="b">
        <f t="shared" si="2034"/>
        <v>0</v>
      </c>
      <c r="BX1371" t="b">
        <f t="shared" si="2035"/>
        <v>0</v>
      </c>
      <c r="BY1371" t="b">
        <f t="shared" si="2036"/>
        <v>0</v>
      </c>
      <c r="BZ1371" t="b">
        <f t="shared" si="2037"/>
        <v>0</v>
      </c>
      <c r="CA1371" t="b">
        <f t="shared" si="2038"/>
        <v>0</v>
      </c>
      <c r="CB1371" t="b">
        <f t="shared" si="2039"/>
        <v>1</v>
      </c>
      <c r="CC1371" t="b">
        <f t="shared" si="2040"/>
        <v>0</v>
      </c>
      <c r="CD1371" t="b">
        <f t="shared" si="2041"/>
        <v>0</v>
      </c>
      <c r="CE1371" t="b">
        <f t="shared" si="2042"/>
        <v>0</v>
      </c>
      <c r="CF1371" t="b">
        <f t="shared" si="2043"/>
        <v>0</v>
      </c>
      <c r="CG1371" t="b">
        <f t="shared" si="2044"/>
        <v>1</v>
      </c>
      <c r="CH1371" t="b">
        <f t="shared" si="2045"/>
        <v>0</v>
      </c>
      <c r="CI1371" t="b">
        <f t="shared" si="2046"/>
        <v>0</v>
      </c>
      <c r="CJ1371" t="b">
        <f t="shared" si="2047"/>
        <v>0</v>
      </c>
      <c r="CK1371" t="b">
        <f t="shared" si="2048"/>
        <v>0</v>
      </c>
      <c r="CL1371" t="b">
        <f t="shared" si="2049"/>
        <v>0</v>
      </c>
      <c r="CM1371" t="b">
        <f t="shared" si="2050"/>
        <v>0</v>
      </c>
      <c r="CN1371" t="b">
        <f t="shared" si="2051"/>
        <v>1</v>
      </c>
      <c r="CO1371" t="b">
        <f t="shared" si="2052"/>
        <v>0</v>
      </c>
      <c r="CP1371" t="b">
        <f t="shared" si="2053"/>
        <v>1</v>
      </c>
      <c r="CQ1371" t="b">
        <f t="shared" si="2054"/>
        <v>0</v>
      </c>
      <c r="CR1371" t="b">
        <f t="shared" si="2055"/>
        <v>1</v>
      </c>
      <c r="CS1371" t="b">
        <f t="shared" si="2056"/>
        <v>0</v>
      </c>
      <c r="CT1371" t="b">
        <f t="shared" si="2057"/>
        <v>0</v>
      </c>
      <c r="CU1371" t="b">
        <f t="shared" si="2058"/>
        <v>0</v>
      </c>
      <c r="CV1371" t="b">
        <f t="shared" si="2059"/>
        <v>0</v>
      </c>
      <c r="CW1371" t="b">
        <f t="shared" si="2060"/>
        <v>0</v>
      </c>
      <c r="CX1371" t="b">
        <f t="shared" si="2061"/>
        <v>0</v>
      </c>
      <c r="CY1371" t="b">
        <f t="shared" si="2062"/>
        <v>0</v>
      </c>
      <c r="CZ1371" t="b">
        <f t="shared" si="2063"/>
        <v>0</v>
      </c>
      <c r="DA1371" t="b">
        <f t="shared" si="2064"/>
        <v>0</v>
      </c>
      <c r="DB1371" t="b">
        <f t="shared" si="2065"/>
        <v>0</v>
      </c>
      <c r="DC1371" t="b">
        <f t="shared" si="2066"/>
        <v>0</v>
      </c>
      <c r="DD1371" t="b">
        <f t="shared" si="2067"/>
        <v>0</v>
      </c>
    </row>
    <row r="1372" spans="1:108">
      <c r="A1372" s="4" t="s">
        <v>3424</v>
      </c>
      <c r="C1372" t="s">
        <v>3420</v>
      </c>
      <c r="D1372" s="4"/>
      <c r="E1372" t="s">
        <v>6106</v>
      </c>
      <c r="F1372" t="s">
        <v>6097</v>
      </c>
      <c r="G1372" t="s">
        <v>3097</v>
      </c>
      <c r="H1372" t="s">
        <v>7444</v>
      </c>
      <c r="I1372" t="s">
        <v>7417</v>
      </c>
      <c r="J1372" s="4" t="s">
        <v>16</v>
      </c>
      <c r="K1372" s="4" t="s">
        <v>16</v>
      </c>
      <c r="L1372" s="94" t="s">
        <v>8016</v>
      </c>
      <c r="M1372" s="4" t="s">
        <v>3425</v>
      </c>
      <c r="N1372" s="94" t="s">
        <v>8015</v>
      </c>
      <c r="O1372" s="4" t="b">
        <f t="shared" si="1974"/>
        <v>1</v>
      </c>
      <c r="P1372" s="4" t="b">
        <f t="shared" si="1975"/>
        <v>1</v>
      </c>
      <c r="Q1372" s="4" t="b">
        <f t="shared" si="1976"/>
        <v>1</v>
      </c>
      <c r="R1372" s="4" t="b">
        <f t="shared" si="1977"/>
        <v>1</v>
      </c>
      <c r="S1372" s="4" t="b">
        <f t="shared" si="1978"/>
        <v>1</v>
      </c>
      <c r="T1372" s="4" t="b">
        <f t="shared" si="1979"/>
        <v>1</v>
      </c>
      <c r="U1372" s="4" t="b">
        <f t="shared" si="1980"/>
        <v>1</v>
      </c>
      <c r="V1372" s="4" t="b">
        <f t="shared" si="1981"/>
        <v>1</v>
      </c>
      <c r="W1372" s="4" t="b">
        <f t="shared" si="1982"/>
        <v>1</v>
      </c>
      <c r="X1372" s="4" t="b">
        <f t="shared" si="1983"/>
        <v>1</v>
      </c>
      <c r="Y1372" s="4" t="b">
        <f t="shared" si="1984"/>
        <v>1</v>
      </c>
      <c r="Z1372" s="4" t="b">
        <f t="shared" si="1985"/>
        <v>0</v>
      </c>
      <c r="AA1372" s="4" t="b">
        <f t="shared" si="1986"/>
        <v>1</v>
      </c>
      <c r="AB1372" s="4" t="b">
        <f t="shared" si="1987"/>
        <v>1</v>
      </c>
      <c r="AC1372" s="4" t="b">
        <f t="shared" si="1988"/>
        <v>0</v>
      </c>
      <c r="AD1372" s="4" t="b">
        <f t="shared" si="1989"/>
        <v>1</v>
      </c>
      <c r="AE1372" s="4" t="b">
        <f t="shared" si="1990"/>
        <v>0</v>
      </c>
      <c r="AF1372" s="4" t="b">
        <f t="shared" si="1991"/>
        <v>0</v>
      </c>
      <c r="AG1372" s="4" t="b">
        <f t="shared" si="1992"/>
        <v>1</v>
      </c>
      <c r="AH1372" s="4" t="b">
        <f t="shared" si="1993"/>
        <v>1</v>
      </c>
      <c r="AI1372" s="4" t="b">
        <f t="shared" si="1994"/>
        <v>1</v>
      </c>
      <c r="AJ1372" s="4" t="b">
        <f t="shared" si="1995"/>
        <v>0</v>
      </c>
      <c r="AK1372" s="4" t="b">
        <f t="shared" si="1996"/>
        <v>0</v>
      </c>
      <c r="AL1372" s="4" t="b">
        <f t="shared" si="1997"/>
        <v>0</v>
      </c>
      <c r="AM1372" s="4" t="b">
        <f t="shared" si="1998"/>
        <v>0</v>
      </c>
      <c r="AN1372" s="4" t="b">
        <f t="shared" si="1999"/>
        <v>0</v>
      </c>
      <c r="AO1372" s="4" t="b">
        <f t="shared" si="2000"/>
        <v>0</v>
      </c>
      <c r="AP1372" s="4" t="b">
        <f t="shared" si="2001"/>
        <v>0</v>
      </c>
      <c r="AQ1372" s="4" t="b">
        <f t="shared" si="2002"/>
        <v>0</v>
      </c>
      <c r="AR1372" s="4" t="b">
        <f t="shared" si="2003"/>
        <v>0</v>
      </c>
      <c r="AS1372" s="4" t="b">
        <f t="shared" si="2004"/>
        <v>0</v>
      </c>
      <c r="AT1372" s="4" t="b">
        <f t="shared" si="2005"/>
        <v>0</v>
      </c>
      <c r="AU1372" s="4" t="b">
        <f t="shared" si="2006"/>
        <v>0</v>
      </c>
      <c r="AV1372" s="4" t="b">
        <f t="shared" si="2007"/>
        <v>1</v>
      </c>
      <c r="AW1372" s="4" t="b">
        <f t="shared" si="2008"/>
        <v>1</v>
      </c>
      <c r="AX1372" s="4" t="b">
        <f t="shared" si="2009"/>
        <v>0</v>
      </c>
      <c r="AY1372" s="4" t="b">
        <f t="shared" si="2010"/>
        <v>0</v>
      </c>
      <c r="AZ1372" s="4" t="b">
        <f t="shared" si="2011"/>
        <v>0</v>
      </c>
      <c r="BA1372" s="4" t="b">
        <f t="shared" si="2012"/>
        <v>1</v>
      </c>
      <c r="BB1372" s="4" t="b">
        <f t="shared" si="2013"/>
        <v>0</v>
      </c>
      <c r="BC1372" s="4" t="b">
        <f t="shared" si="2014"/>
        <v>0</v>
      </c>
      <c r="BD1372" s="4" t="b">
        <f t="shared" si="2015"/>
        <v>1</v>
      </c>
      <c r="BE1372" s="4" t="b">
        <f t="shared" si="2016"/>
        <v>0</v>
      </c>
      <c r="BF1372" s="4" t="b">
        <f t="shared" si="2017"/>
        <v>1</v>
      </c>
      <c r="BG1372" s="4" t="b">
        <f t="shared" si="2018"/>
        <v>0</v>
      </c>
      <c r="BH1372" s="4" t="b">
        <f t="shared" si="2019"/>
        <v>1</v>
      </c>
      <c r="BI1372" s="4" t="b">
        <f t="shared" si="2020"/>
        <v>0</v>
      </c>
      <c r="BJ1372" s="4" t="b">
        <f t="shared" si="2021"/>
        <v>0</v>
      </c>
      <c r="BK1372" s="4" t="b">
        <f t="shared" si="2022"/>
        <v>0</v>
      </c>
      <c r="BL1372" s="4" t="b">
        <f t="shared" si="2023"/>
        <v>1</v>
      </c>
      <c r="BM1372" s="4" t="b">
        <f t="shared" si="2024"/>
        <v>0</v>
      </c>
      <c r="BN1372" s="4" t="b">
        <f t="shared" si="2025"/>
        <v>0</v>
      </c>
      <c r="BO1372" s="4" t="b">
        <f t="shared" si="2026"/>
        <v>1</v>
      </c>
      <c r="BP1372" s="4" t="b">
        <f t="shared" si="2027"/>
        <v>1</v>
      </c>
      <c r="BQ1372" s="4" t="b">
        <f t="shared" si="2028"/>
        <v>1</v>
      </c>
      <c r="BR1372" s="4" t="b">
        <f t="shared" si="2029"/>
        <v>0</v>
      </c>
      <c r="BS1372" s="4" t="b">
        <f t="shared" si="2030"/>
        <v>1</v>
      </c>
      <c r="BT1372" s="4" t="b">
        <f t="shared" si="2031"/>
        <v>0</v>
      </c>
      <c r="BU1372" s="4" t="b">
        <f t="shared" si="2032"/>
        <v>0</v>
      </c>
      <c r="BV1372" s="4" t="b">
        <f t="shared" si="2033"/>
        <v>0</v>
      </c>
      <c r="BW1372" s="4" t="b">
        <f t="shared" si="2034"/>
        <v>0</v>
      </c>
      <c r="BX1372" s="4" t="b">
        <f t="shared" si="2035"/>
        <v>0</v>
      </c>
      <c r="BY1372" s="4" t="b">
        <f t="shared" si="2036"/>
        <v>0</v>
      </c>
      <c r="BZ1372" s="4" t="b">
        <f t="shared" si="2037"/>
        <v>0</v>
      </c>
      <c r="CA1372" s="4" t="b">
        <f t="shared" si="2038"/>
        <v>0</v>
      </c>
      <c r="CB1372" s="4" t="b">
        <f t="shared" si="2039"/>
        <v>0</v>
      </c>
      <c r="CC1372" s="4" t="b">
        <f t="shared" si="2040"/>
        <v>0</v>
      </c>
      <c r="CD1372" s="4" t="b">
        <f t="shared" si="2041"/>
        <v>0</v>
      </c>
      <c r="CE1372" s="4" t="b">
        <f t="shared" si="2042"/>
        <v>0</v>
      </c>
      <c r="CF1372" s="4" t="b">
        <f t="shared" si="2043"/>
        <v>0</v>
      </c>
      <c r="CG1372" s="4" t="b">
        <f t="shared" si="2044"/>
        <v>1</v>
      </c>
      <c r="CH1372" s="4" t="b">
        <f t="shared" si="2045"/>
        <v>0</v>
      </c>
      <c r="CI1372" s="4" t="b">
        <f t="shared" si="2046"/>
        <v>0</v>
      </c>
      <c r="CJ1372" s="4" t="b">
        <f t="shared" si="2047"/>
        <v>0</v>
      </c>
      <c r="CK1372" s="4" t="b">
        <f t="shared" si="2048"/>
        <v>0</v>
      </c>
      <c r="CL1372" s="4" t="b">
        <f t="shared" si="2049"/>
        <v>0</v>
      </c>
      <c r="CM1372" s="4" t="b">
        <f t="shared" si="2050"/>
        <v>1</v>
      </c>
      <c r="CN1372" s="4" t="b">
        <f t="shared" si="2051"/>
        <v>0</v>
      </c>
      <c r="CO1372" s="4" t="b">
        <f t="shared" si="2052"/>
        <v>0</v>
      </c>
      <c r="CP1372" s="4" t="b">
        <f t="shared" si="2053"/>
        <v>0</v>
      </c>
      <c r="CQ1372" s="4" t="b">
        <f t="shared" si="2054"/>
        <v>1</v>
      </c>
      <c r="CR1372" s="4" t="b">
        <f t="shared" si="2055"/>
        <v>0</v>
      </c>
      <c r="CS1372" s="4" t="b">
        <f t="shared" si="2056"/>
        <v>0</v>
      </c>
      <c r="CT1372" s="4" t="b">
        <f t="shared" si="2057"/>
        <v>0</v>
      </c>
      <c r="CU1372" s="4" t="b">
        <f t="shared" si="2058"/>
        <v>0</v>
      </c>
      <c r="CV1372" s="4" t="b">
        <f t="shared" si="2059"/>
        <v>0</v>
      </c>
      <c r="CW1372" s="4" t="b">
        <f t="shared" si="2060"/>
        <v>0</v>
      </c>
      <c r="CX1372" s="4" t="b">
        <f t="shared" si="2061"/>
        <v>0</v>
      </c>
      <c r="CY1372" s="4" t="b">
        <f t="shared" si="2062"/>
        <v>0</v>
      </c>
      <c r="CZ1372" s="4" t="b">
        <f t="shared" si="2063"/>
        <v>0</v>
      </c>
      <c r="DA1372" s="4" t="b">
        <f t="shared" si="2064"/>
        <v>0</v>
      </c>
      <c r="DB1372" s="4" t="b">
        <f t="shared" si="2065"/>
        <v>0</v>
      </c>
      <c r="DC1372" s="4" t="b">
        <f t="shared" si="2066"/>
        <v>0</v>
      </c>
      <c r="DD1372" s="4" t="b">
        <f t="shared" si="2067"/>
        <v>0</v>
      </c>
    </row>
    <row r="1373" spans="1:108">
      <c r="A1373" t="s">
        <v>3095</v>
      </c>
      <c r="C1373" t="s">
        <v>3096</v>
      </c>
      <c r="E1373" t="s">
        <v>6104</v>
      </c>
      <c r="F1373" t="s">
        <v>6097</v>
      </c>
      <c r="G1373" t="s">
        <v>3097</v>
      </c>
      <c r="H1373" t="s">
        <v>7444</v>
      </c>
      <c r="I1373" t="s">
        <v>7417</v>
      </c>
      <c r="J1373" t="s">
        <v>109</v>
      </c>
      <c r="K1373" t="s">
        <v>109</v>
      </c>
      <c r="L1373" t="s">
        <v>7108</v>
      </c>
      <c r="M1373" t="s">
        <v>6079</v>
      </c>
      <c r="N1373" t="s">
        <v>3098</v>
      </c>
      <c r="O1373" t="b">
        <f t="shared" si="1974"/>
        <v>1</v>
      </c>
      <c r="P1373" t="b">
        <f t="shared" si="1975"/>
        <v>1</v>
      </c>
      <c r="Q1373" t="b">
        <f t="shared" si="1976"/>
        <v>1</v>
      </c>
      <c r="R1373" t="b">
        <f t="shared" si="1977"/>
        <v>1</v>
      </c>
      <c r="S1373" t="b">
        <f t="shared" si="1978"/>
        <v>1</v>
      </c>
      <c r="T1373" t="b">
        <f t="shared" si="1979"/>
        <v>1</v>
      </c>
      <c r="U1373" t="b">
        <f t="shared" si="1980"/>
        <v>1</v>
      </c>
      <c r="V1373" t="b">
        <f t="shared" si="1981"/>
        <v>1</v>
      </c>
      <c r="W1373" t="b">
        <f t="shared" si="1982"/>
        <v>0</v>
      </c>
      <c r="X1373" t="b">
        <f t="shared" si="1983"/>
        <v>1</v>
      </c>
      <c r="Y1373" t="b">
        <f t="shared" si="1984"/>
        <v>1</v>
      </c>
      <c r="Z1373" t="b">
        <f t="shared" si="1985"/>
        <v>0</v>
      </c>
      <c r="AA1373" t="b">
        <f t="shared" si="1986"/>
        <v>0</v>
      </c>
      <c r="AB1373" t="b">
        <f t="shared" si="1987"/>
        <v>0</v>
      </c>
      <c r="AC1373" t="b">
        <f t="shared" si="1988"/>
        <v>0</v>
      </c>
      <c r="AD1373" t="b">
        <f t="shared" si="1989"/>
        <v>0</v>
      </c>
      <c r="AE1373" t="b">
        <f t="shared" si="1990"/>
        <v>0</v>
      </c>
      <c r="AF1373" t="b">
        <f t="shared" si="1991"/>
        <v>0</v>
      </c>
      <c r="AG1373" t="b">
        <f t="shared" si="1992"/>
        <v>0</v>
      </c>
      <c r="AH1373" t="b">
        <f t="shared" si="1993"/>
        <v>1</v>
      </c>
      <c r="AI1373" t="b">
        <f t="shared" si="1994"/>
        <v>1</v>
      </c>
      <c r="AJ1373" t="b">
        <f t="shared" si="1995"/>
        <v>0</v>
      </c>
      <c r="AK1373" t="b">
        <f t="shared" si="1996"/>
        <v>0</v>
      </c>
      <c r="AL1373" t="b">
        <f t="shared" si="1997"/>
        <v>1</v>
      </c>
      <c r="AM1373" t="b">
        <f t="shared" si="1998"/>
        <v>0</v>
      </c>
      <c r="AN1373" t="b">
        <f t="shared" si="1999"/>
        <v>0</v>
      </c>
      <c r="AO1373" t="b">
        <f t="shared" si="2000"/>
        <v>0</v>
      </c>
      <c r="AP1373" t="b">
        <f t="shared" si="2001"/>
        <v>0</v>
      </c>
      <c r="AQ1373" t="b">
        <f t="shared" si="2002"/>
        <v>0</v>
      </c>
      <c r="AR1373" t="b">
        <f t="shared" si="2003"/>
        <v>1</v>
      </c>
      <c r="AS1373" t="b">
        <f t="shared" si="2004"/>
        <v>0</v>
      </c>
      <c r="AT1373" t="b">
        <f t="shared" si="2005"/>
        <v>0</v>
      </c>
      <c r="AU1373" t="b">
        <f t="shared" si="2006"/>
        <v>0</v>
      </c>
      <c r="AV1373" t="b">
        <f t="shared" si="2007"/>
        <v>1</v>
      </c>
      <c r="AW1373" t="b">
        <f t="shared" si="2008"/>
        <v>0</v>
      </c>
      <c r="AX1373" t="b">
        <f t="shared" si="2009"/>
        <v>0</v>
      </c>
      <c r="AY1373" t="b">
        <f t="shared" si="2010"/>
        <v>0</v>
      </c>
      <c r="AZ1373" t="b">
        <f t="shared" si="2011"/>
        <v>0</v>
      </c>
      <c r="BA1373" t="b">
        <f t="shared" si="2012"/>
        <v>0</v>
      </c>
      <c r="BB1373" t="b">
        <f t="shared" si="2013"/>
        <v>0</v>
      </c>
      <c r="BC1373" t="b">
        <f t="shared" si="2014"/>
        <v>0</v>
      </c>
      <c r="BD1373" t="b">
        <f t="shared" si="2015"/>
        <v>0</v>
      </c>
      <c r="BE1373" t="b">
        <f t="shared" si="2016"/>
        <v>0</v>
      </c>
      <c r="BF1373" t="b">
        <f t="shared" si="2017"/>
        <v>0</v>
      </c>
      <c r="BG1373" t="b">
        <f t="shared" si="2018"/>
        <v>0</v>
      </c>
      <c r="BH1373" t="b">
        <f t="shared" si="2019"/>
        <v>0</v>
      </c>
      <c r="BI1373" t="b">
        <f t="shared" si="2020"/>
        <v>0</v>
      </c>
      <c r="BJ1373" t="b">
        <f t="shared" si="2021"/>
        <v>0</v>
      </c>
      <c r="BK1373" t="b">
        <f t="shared" si="2022"/>
        <v>0</v>
      </c>
      <c r="BL1373" t="b">
        <f t="shared" si="2023"/>
        <v>1</v>
      </c>
      <c r="BM1373" t="b">
        <f t="shared" si="2024"/>
        <v>0</v>
      </c>
      <c r="BN1373" t="b">
        <f t="shared" si="2025"/>
        <v>0</v>
      </c>
      <c r="BO1373" t="b">
        <f t="shared" si="2026"/>
        <v>0</v>
      </c>
      <c r="BP1373" t="b">
        <f t="shared" si="2027"/>
        <v>1</v>
      </c>
      <c r="BQ1373" t="b">
        <f t="shared" si="2028"/>
        <v>0</v>
      </c>
      <c r="BR1373" t="b">
        <f t="shared" si="2029"/>
        <v>0</v>
      </c>
      <c r="BS1373" t="b">
        <f t="shared" si="2030"/>
        <v>0</v>
      </c>
      <c r="BT1373" t="b">
        <f t="shared" si="2031"/>
        <v>0</v>
      </c>
      <c r="BU1373" t="b">
        <f t="shared" si="2032"/>
        <v>1</v>
      </c>
      <c r="BV1373" t="b">
        <f t="shared" si="2033"/>
        <v>0</v>
      </c>
      <c r="BW1373" t="b">
        <f t="shared" si="2034"/>
        <v>0</v>
      </c>
      <c r="BX1373" t="b">
        <f t="shared" si="2035"/>
        <v>0</v>
      </c>
      <c r="BY1373" t="b">
        <f t="shared" si="2036"/>
        <v>0</v>
      </c>
      <c r="BZ1373" t="b">
        <f t="shared" si="2037"/>
        <v>0</v>
      </c>
      <c r="CA1373" t="b">
        <f t="shared" si="2038"/>
        <v>0</v>
      </c>
      <c r="CB1373" t="b">
        <f t="shared" si="2039"/>
        <v>0</v>
      </c>
      <c r="CC1373" t="b">
        <f t="shared" si="2040"/>
        <v>0</v>
      </c>
      <c r="CD1373" t="b">
        <f t="shared" si="2041"/>
        <v>0</v>
      </c>
      <c r="CE1373" t="b">
        <f t="shared" si="2042"/>
        <v>0</v>
      </c>
      <c r="CF1373" t="b">
        <f t="shared" si="2043"/>
        <v>0</v>
      </c>
      <c r="CG1373" t="b">
        <f t="shared" si="2044"/>
        <v>1</v>
      </c>
      <c r="CH1373" t="b">
        <f t="shared" si="2045"/>
        <v>0</v>
      </c>
      <c r="CI1373" t="b">
        <f t="shared" si="2046"/>
        <v>0</v>
      </c>
      <c r="CJ1373" t="b">
        <f t="shared" si="2047"/>
        <v>0</v>
      </c>
      <c r="CK1373" t="b">
        <f t="shared" si="2048"/>
        <v>0</v>
      </c>
      <c r="CL1373" t="b">
        <f t="shared" si="2049"/>
        <v>0</v>
      </c>
      <c r="CM1373" t="b">
        <f t="shared" si="2050"/>
        <v>0</v>
      </c>
      <c r="CN1373" t="b">
        <f t="shared" si="2051"/>
        <v>0</v>
      </c>
      <c r="CO1373" t="b">
        <f t="shared" si="2052"/>
        <v>0</v>
      </c>
      <c r="CP1373" t="b">
        <f t="shared" si="2053"/>
        <v>0</v>
      </c>
      <c r="CQ1373" t="b">
        <f t="shared" si="2054"/>
        <v>0</v>
      </c>
      <c r="CR1373" t="b">
        <f t="shared" si="2055"/>
        <v>0</v>
      </c>
      <c r="CS1373" t="b">
        <f t="shared" si="2056"/>
        <v>0</v>
      </c>
      <c r="CT1373" t="b">
        <f t="shared" si="2057"/>
        <v>0</v>
      </c>
      <c r="CU1373" t="b">
        <f t="shared" si="2058"/>
        <v>0</v>
      </c>
      <c r="CV1373" t="b">
        <f t="shared" si="2059"/>
        <v>0</v>
      </c>
      <c r="CW1373" t="b">
        <f t="shared" si="2060"/>
        <v>0</v>
      </c>
      <c r="CX1373" t="b">
        <f t="shared" si="2061"/>
        <v>0</v>
      </c>
      <c r="CY1373" t="b">
        <f t="shared" si="2062"/>
        <v>0</v>
      </c>
      <c r="CZ1373" t="b">
        <f t="shared" si="2063"/>
        <v>0</v>
      </c>
      <c r="DA1373" t="b">
        <f t="shared" si="2064"/>
        <v>0</v>
      </c>
      <c r="DB1373" t="b">
        <f t="shared" si="2065"/>
        <v>1</v>
      </c>
      <c r="DC1373" t="b">
        <f t="shared" si="2066"/>
        <v>0</v>
      </c>
      <c r="DD1373" t="b">
        <f t="shared" si="2067"/>
        <v>0</v>
      </c>
    </row>
    <row r="1374" spans="1:108">
      <c r="A1374" t="s">
        <v>3099</v>
      </c>
      <c r="C1374" t="s">
        <v>3096</v>
      </c>
      <c r="E1374" t="s">
        <v>6104</v>
      </c>
      <c r="F1374" t="s">
        <v>6097</v>
      </c>
      <c r="G1374" t="s">
        <v>3097</v>
      </c>
      <c r="H1374" t="s">
        <v>7444</v>
      </c>
      <c r="I1374" t="s">
        <v>7417</v>
      </c>
      <c r="J1374" t="s">
        <v>108</v>
      </c>
      <c r="K1374" t="s">
        <v>109</v>
      </c>
      <c r="L1374" t="s">
        <v>7109</v>
      </c>
      <c r="M1374" t="s">
        <v>6079</v>
      </c>
      <c r="N1374" t="s">
        <v>3100</v>
      </c>
      <c r="O1374" t="b">
        <f t="shared" si="1974"/>
        <v>1</v>
      </c>
      <c r="P1374" t="b">
        <f t="shared" si="1975"/>
        <v>1</v>
      </c>
      <c r="Q1374" t="b">
        <f t="shared" si="1976"/>
        <v>0</v>
      </c>
      <c r="R1374" t="b">
        <f t="shared" si="1977"/>
        <v>1</v>
      </c>
      <c r="S1374" t="b">
        <f t="shared" si="1978"/>
        <v>1</v>
      </c>
      <c r="T1374" t="b">
        <f t="shared" si="1979"/>
        <v>1</v>
      </c>
      <c r="U1374" t="b">
        <f t="shared" si="1980"/>
        <v>0</v>
      </c>
      <c r="V1374" t="b">
        <f t="shared" si="1981"/>
        <v>1</v>
      </c>
      <c r="W1374" t="b">
        <f t="shared" si="1982"/>
        <v>0</v>
      </c>
      <c r="X1374" t="b">
        <f t="shared" si="1983"/>
        <v>0</v>
      </c>
      <c r="Y1374" t="b">
        <f t="shared" si="1984"/>
        <v>0</v>
      </c>
      <c r="Z1374" t="b">
        <f t="shared" si="1985"/>
        <v>0</v>
      </c>
      <c r="AA1374" t="b">
        <f t="shared" si="1986"/>
        <v>0</v>
      </c>
      <c r="AB1374" t="b">
        <f t="shared" si="1987"/>
        <v>0</v>
      </c>
      <c r="AC1374" t="b">
        <f t="shared" si="1988"/>
        <v>0</v>
      </c>
      <c r="AD1374" t="b">
        <f t="shared" si="1989"/>
        <v>0</v>
      </c>
      <c r="AE1374" t="b">
        <f t="shared" si="1990"/>
        <v>0</v>
      </c>
      <c r="AF1374" t="b">
        <f t="shared" si="1991"/>
        <v>0</v>
      </c>
      <c r="AG1374" t="b">
        <f t="shared" si="1992"/>
        <v>0</v>
      </c>
      <c r="AH1374" t="b">
        <f t="shared" si="1993"/>
        <v>0</v>
      </c>
      <c r="AI1374" t="b">
        <f t="shared" si="1994"/>
        <v>0</v>
      </c>
      <c r="AJ1374" t="b">
        <f t="shared" si="1995"/>
        <v>0</v>
      </c>
      <c r="AK1374" t="b">
        <f t="shared" si="1996"/>
        <v>0</v>
      </c>
      <c r="AL1374" t="b">
        <f t="shared" si="1997"/>
        <v>1</v>
      </c>
      <c r="AM1374" t="b">
        <f t="shared" si="1998"/>
        <v>0</v>
      </c>
      <c r="AN1374" t="b">
        <f t="shared" si="1999"/>
        <v>0</v>
      </c>
      <c r="AO1374" t="b">
        <f t="shared" si="2000"/>
        <v>0</v>
      </c>
      <c r="AP1374" t="b">
        <f t="shared" si="2001"/>
        <v>0</v>
      </c>
      <c r="AQ1374" t="b">
        <f t="shared" si="2002"/>
        <v>0</v>
      </c>
      <c r="AR1374" t="b">
        <f t="shared" si="2003"/>
        <v>0</v>
      </c>
      <c r="AS1374" t="b">
        <f t="shared" si="2004"/>
        <v>0</v>
      </c>
      <c r="AT1374" t="b">
        <f t="shared" si="2005"/>
        <v>0</v>
      </c>
      <c r="AU1374" t="b">
        <f t="shared" si="2006"/>
        <v>0</v>
      </c>
      <c r="AV1374" t="b">
        <f t="shared" si="2007"/>
        <v>0</v>
      </c>
      <c r="AW1374" t="b">
        <f t="shared" si="2008"/>
        <v>0</v>
      </c>
      <c r="AX1374" t="b">
        <f t="shared" si="2009"/>
        <v>0</v>
      </c>
      <c r="AY1374" t="b">
        <f t="shared" si="2010"/>
        <v>0</v>
      </c>
      <c r="AZ1374" t="b">
        <f t="shared" si="2011"/>
        <v>0</v>
      </c>
      <c r="BA1374" t="b">
        <f t="shared" si="2012"/>
        <v>0</v>
      </c>
      <c r="BB1374" t="b">
        <f t="shared" si="2013"/>
        <v>0</v>
      </c>
      <c r="BC1374" t="b">
        <f t="shared" si="2014"/>
        <v>0</v>
      </c>
      <c r="BD1374" t="b">
        <f t="shared" si="2015"/>
        <v>0</v>
      </c>
      <c r="BE1374" t="b">
        <f t="shared" si="2016"/>
        <v>0</v>
      </c>
      <c r="BF1374" t="b">
        <f t="shared" si="2017"/>
        <v>0</v>
      </c>
      <c r="BG1374" t="b">
        <f t="shared" si="2018"/>
        <v>0</v>
      </c>
      <c r="BH1374" t="b">
        <f t="shared" si="2019"/>
        <v>0</v>
      </c>
      <c r="BI1374" t="b">
        <f t="shared" si="2020"/>
        <v>0</v>
      </c>
      <c r="BJ1374" t="b">
        <f t="shared" si="2021"/>
        <v>0</v>
      </c>
      <c r="BK1374" t="b">
        <f t="shared" si="2022"/>
        <v>0</v>
      </c>
      <c r="BL1374" t="b">
        <f t="shared" si="2023"/>
        <v>1</v>
      </c>
      <c r="BM1374" t="b">
        <f t="shared" si="2024"/>
        <v>0</v>
      </c>
      <c r="BN1374" t="b">
        <f t="shared" si="2025"/>
        <v>0</v>
      </c>
      <c r="BO1374" t="b">
        <f t="shared" si="2026"/>
        <v>0</v>
      </c>
      <c r="BP1374" t="b">
        <f t="shared" si="2027"/>
        <v>0</v>
      </c>
      <c r="BQ1374" t="b">
        <f t="shared" si="2028"/>
        <v>0</v>
      </c>
      <c r="BR1374" t="b">
        <f t="shared" si="2029"/>
        <v>0</v>
      </c>
      <c r="BS1374" t="b">
        <f t="shared" si="2030"/>
        <v>0</v>
      </c>
      <c r="BT1374" t="b">
        <f t="shared" si="2031"/>
        <v>0</v>
      </c>
      <c r="BU1374" t="b">
        <f t="shared" si="2032"/>
        <v>0</v>
      </c>
      <c r="BV1374" t="b">
        <f t="shared" si="2033"/>
        <v>0</v>
      </c>
      <c r="BW1374" t="b">
        <f t="shared" si="2034"/>
        <v>0</v>
      </c>
      <c r="BX1374" t="b">
        <f t="shared" si="2035"/>
        <v>0</v>
      </c>
      <c r="BY1374" t="b">
        <f t="shared" si="2036"/>
        <v>0</v>
      </c>
      <c r="BZ1374" t="b">
        <f t="shared" si="2037"/>
        <v>0</v>
      </c>
      <c r="CA1374" t="b">
        <f t="shared" si="2038"/>
        <v>1</v>
      </c>
      <c r="CB1374" t="b">
        <f t="shared" si="2039"/>
        <v>0</v>
      </c>
      <c r="CC1374" t="b">
        <f t="shared" si="2040"/>
        <v>0</v>
      </c>
      <c r="CD1374" t="b">
        <f t="shared" si="2041"/>
        <v>0</v>
      </c>
      <c r="CE1374" t="b">
        <f t="shared" si="2042"/>
        <v>0</v>
      </c>
      <c r="CF1374" t="b">
        <f t="shared" si="2043"/>
        <v>0</v>
      </c>
      <c r="CG1374" t="b">
        <f t="shared" si="2044"/>
        <v>0</v>
      </c>
      <c r="CH1374" t="b">
        <f t="shared" si="2045"/>
        <v>0</v>
      </c>
      <c r="CI1374" t="b">
        <f t="shared" si="2046"/>
        <v>0</v>
      </c>
      <c r="CJ1374" t="b">
        <f t="shared" si="2047"/>
        <v>0</v>
      </c>
      <c r="CK1374" t="b">
        <f t="shared" si="2048"/>
        <v>0</v>
      </c>
      <c r="CL1374" t="b">
        <f t="shared" si="2049"/>
        <v>0</v>
      </c>
      <c r="CM1374" t="b">
        <f t="shared" si="2050"/>
        <v>0</v>
      </c>
      <c r="CN1374" t="b">
        <f t="shared" si="2051"/>
        <v>0</v>
      </c>
      <c r="CO1374" t="b">
        <f t="shared" si="2052"/>
        <v>0</v>
      </c>
      <c r="CP1374" t="b">
        <f t="shared" si="2053"/>
        <v>0</v>
      </c>
      <c r="CQ1374" t="b">
        <f t="shared" si="2054"/>
        <v>0</v>
      </c>
      <c r="CR1374" t="b">
        <f t="shared" si="2055"/>
        <v>0</v>
      </c>
      <c r="CS1374" t="b">
        <f t="shared" si="2056"/>
        <v>0</v>
      </c>
      <c r="CT1374" t="b">
        <f t="shared" si="2057"/>
        <v>0</v>
      </c>
      <c r="CU1374" t="b">
        <f t="shared" si="2058"/>
        <v>0</v>
      </c>
      <c r="CV1374" t="b">
        <f t="shared" si="2059"/>
        <v>0</v>
      </c>
      <c r="CW1374" t="b">
        <f t="shared" si="2060"/>
        <v>0</v>
      </c>
      <c r="CX1374" t="b">
        <f t="shared" si="2061"/>
        <v>0</v>
      </c>
      <c r="CY1374" t="b">
        <f t="shared" si="2062"/>
        <v>0</v>
      </c>
      <c r="CZ1374" t="b">
        <f t="shared" si="2063"/>
        <v>0</v>
      </c>
      <c r="DA1374" t="b">
        <f t="shared" si="2064"/>
        <v>0</v>
      </c>
      <c r="DB1374" t="b">
        <f t="shared" si="2065"/>
        <v>1</v>
      </c>
      <c r="DC1374" t="b">
        <f t="shared" si="2066"/>
        <v>0</v>
      </c>
      <c r="DD1374" t="b">
        <f t="shared" si="2067"/>
        <v>0</v>
      </c>
    </row>
    <row r="1375" spans="1:108">
      <c r="A1375" t="s">
        <v>3193</v>
      </c>
      <c r="C1375" t="s">
        <v>3194</v>
      </c>
      <c r="E1375" t="s">
        <v>6104</v>
      </c>
      <c r="F1375" t="s">
        <v>6097</v>
      </c>
      <c r="G1375" t="s">
        <v>3097</v>
      </c>
      <c r="H1375" t="s">
        <v>7444</v>
      </c>
      <c r="I1375" t="s">
        <v>7417</v>
      </c>
      <c r="J1375" t="s">
        <v>124</v>
      </c>
      <c r="K1375" t="s">
        <v>16</v>
      </c>
      <c r="L1375" t="s">
        <v>7138</v>
      </c>
      <c r="M1375" t="s">
        <v>6079</v>
      </c>
      <c r="N1375" t="s">
        <v>3195</v>
      </c>
      <c r="O1375" t="b">
        <f t="shared" si="1974"/>
        <v>1</v>
      </c>
      <c r="P1375" t="b">
        <f t="shared" si="1975"/>
        <v>1</v>
      </c>
      <c r="Q1375" t="b">
        <f t="shared" si="1976"/>
        <v>0</v>
      </c>
      <c r="R1375" t="b">
        <f t="shared" si="1977"/>
        <v>0</v>
      </c>
      <c r="S1375" t="b">
        <f t="shared" si="1978"/>
        <v>1</v>
      </c>
      <c r="T1375" t="b">
        <f t="shared" si="1979"/>
        <v>1</v>
      </c>
      <c r="U1375" t="b">
        <f t="shared" si="1980"/>
        <v>0</v>
      </c>
      <c r="V1375" t="b">
        <f t="shared" si="1981"/>
        <v>1</v>
      </c>
      <c r="W1375" t="b">
        <f t="shared" si="1982"/>
        <v>0</v>
      </c>
      <c r="X1375" t="b">
        <f t="shared" si="1983"/>
        <v>0</v>
      </c>
      <c r="Y1375" t="b">
        <f t="shared" si="1984"/>
        <v>0</v>
      </c>
      <c r="Z1375" t="b">
        <f t="shared" si="1985"/>
        <v>0</v>
      </c>
      <c r="AA1375" t="b">
        <f t="shared" si="1986"/>
        <v>0</v>
      </c>
      <c r="AB1375" t="b">
        <f t="shared" si="1987"/>
        <v>1</v>
      </c>
      <c r="AC1375" t="b">
        <f t="shared" si="1988"/>
        <v>0</v>
      </c>
      <c r="AD1375" t="b">
        <f t="shared" si="1989"/>
        <v>0</v>
      </c>
      <c r="AE1375" t="b">
        <f t="shared" si="1990"/>
        <v>0</v>
      </c>
      <c r="AF1375" t="b">
        <f t="shared" si="1991"/>
        <v>0</v>
      </c>
      <c r="AG1375" t="b">
        <f t="shared" si="1992"/>
        <v>0</v>
      </c>
      <c r="AH1375" t="b">
        <f t="shared" si="1993"/>
        <v>0</v>
      </c>
      <c r="AI1375" t="b">
        <f t="shared" si="1994"/>
        <v>1</v>
      </c>
      <c r="AJ1375" t="b">
        <f t="shared" si="1995"/>
        <v>0</v>
      </c>
      <c r="AK1375" t="b">
        <f t="shared" si="1996"/>
        <v>0</v>
      </c>
      <c r="AL1375" t="b">
        <f t="shared" si="1997"/>
        <v>0</v>
      </c>
      <c r="AM1375" t="b">
        <f t="shared" si="1998"/>
        <v>0</v>
      </c>
      <c r="AN1375" t="b">
        <f t="shared" si="1999"/>
        <v>0</v>
      </c>
      <c r="AO1375" t="b">
        <f t="shared" si="2000"/>
        <v>0</v>
      </c>
      <c r="AP1375" t="b">
        <f t="shared" si="2001"/>
        <v>0</v>
      </c>
      <c r="AQ1375" t="b">
        <f t="shared" si="2002"/>
        <v>0</v>
      </c>
      <c r="AR1375" t="b">
        <f t="shared" si="2003"/>
        <v>0</v>
      </c>
      <c r="AS1375" t="b">
        <f t="shared" si="2004"/>
        <v>0</v>
      </c>
      <c r="AT1375" t="b">
        <f t="shared" si="2005"/>
        <v>0</v>
      </c>
      <c r="AU1375" t="b">
        <f t="shared" si="2006"/>
        <v>0</v>
      </c>
      <c r="AV1375" t="b">
        <f t="shared" si="2007"/>
        <v>1</v>
      </c>
      <c r="AW1375" t="b">
        <f t="shared" si="2008"/>
        <v>0</v>
      </c>
      <c r="AX1375" t="b">
        <f t="shared" si="2009"/>
        <v>0</v>
      </c>
      <c r="AY1375" t="b">
        <f t="shared" si="2010"/>
        <v>0</v>
      </c>
      <c r="AZ1375" t="b">
        <f t="shared" si="2011"/>
        <v>0</v>
      </c>
      <c r="BA1375" t="b">
        <f t="shared" si="2012"/>
        <v>0</v>
      </c>
      <c r="BB1375" t="b">
        <f t="shared" si="2013"/>
        <v>0</v>
      </c>
      <c r="BC1375" t="b">
        <f t="shared" si="2014"/>
        <v>0</v>
      </c>
      <c r="BD1375" t="b">
        <f t="shared" si="2015"/>
        <v>0</v>
      </c>
      <c r="BE1375" t="b">
        <f t="shared" si="2016"/>
        <v>0</v>
      </c>
      <c r="BF1375" t="b">
        <f t="shared" si="2017"/>
        <v>0</v>
      </c>
      <c r="BG1375" t="b">
        <f t="shared" si="2018"/>
        <v>0</v>
      </c>
      <c r="BH1375" t="b">
        <f t="shared" si="2019"/>
        <v>0</v>
      </c>
      <c r="BI1375" t="b">
        <f t="shared" si="2020"/>
        <v>0</v>
      </c>
      <c r="BJ1375" t="b">
        <f t="shared" si="2021"/>
        <v>0</v>
      </c>
      <c r="BK1375" t="b">
        <f t="shared" si="2022"/>
        <v>0</v>
      </c>
      <c r="BL1375" t="b">
        <f t="shared" si="2023"/>
        <v>1</v>
      </c>
      <c r="BM1375" t="b">
        <f t="shared" si="2024"/>
        <v>0</v>
      </c>
      <c r="BN1375" t="b">
        <f t="shared" si="2025"/>
        <v>0</v>
      </c>
      <c r="BO1375" t="b">
        <f t="shared" si="2026"/>
        <v>0</v>
      </c>
      <c r="BP1375" t="b">
        <f t="shared" si="2027"/>
        <v>1</v>
      </c>
      <c r="BQ1375" t="b">
        <f t="shared" si="2028"/>
        <v>0</v>
      </c>
      <c r="BR1375" t="b">
        <f t="shared" si="2029"/>
        <v>0</v>
      </c>
      <c r="BS1375" t="b">
        <f t="shared" si="2030"/>
        <v>0</v>
      </c>
      <c r="BT1375" t="b">
        <f t="shared" si="2031"/>
        <v>0</v>
      </c>
      <c r="BU1375" t="b">
        <f t="shared" si="2032"/>
        <v>0</v>
      </c>
      <c r="BV1375" t="b">
        <f t="shared" si="2033"/>
        <v>0</v>
      </c>
      <c r="BW1375" t="b">
        <f t="shared" si="2034"/>
        <v>0</v>
      </c>
      <c r="BX1375" t="b">
        <f t="shared" si="2035"/>
        <v>0</v>
      </c>
      <c r="BY1375" t="b">
        <f t="shared" si="2036"/>
        <v>0</v>
      </c>
      <c r="BZ1375" t="b">
        <f t="shared" si="2037"/>
        <v>0</v>
      </c>
      <c r="CA1375" t="b">
        <f t="shared" si="2038"/>
        <v>0</v>
      </c>
      <c r="CB1375" t="b">
        <f t="shared" si="2039"/>
        <v>0</v>
      </c>
      <c r="CC1375" t="b">
        <f t="shared" si="2040"/>
        <v>0</v>
      </c>
      <c r="CD1375" t="b">
        <f t="shared" si="2041"/>
        <v>0</v>
      </c>
      <c r="CE1375" t="b">
        <f t="shared" si="2042"/>
        <v>1</v>
      </c>
      <c r="CF1375" t="b">
        <f t="shared" si="2043"/>
        <v>0</v>
      </c>
      <c r="CG1375" t="b">
        <f t="shared" si="2044"/>
        <v>0</v>
      </c>
      <c r="CH1375" t="b">
        <f t="shared" si="2045"/>
        <v>0</v>
      </c>
      <c r="CI1375" t="b">
        <f t="shared" si="2046"/>
        <v>0</v>
      </c>
      <c r="CJ1375" t="b">
        <f t="shared" si="2047"/>
        <v>0</v>
      </c>
      <c r="CK1375" t="b">
        <f t="shared" si="2048"/>
        <v>0</v>
      </c>
      <c r="CL1375" t="b">
        <f t="shared" si="2049"/>
        <v>0</v>
      </c>
      <c r="CM1375" t="b">
        <f t="shared" si="2050"/>
        <v>1</v>
      </c>
      <c r="CN1375" t="b">
        <f t="shared" si="2051"/>
        <v>0</v>
      </c>
      <c r="CO1375" t="b">
        <f t="shared" si="2052"/>
        <v>0</v>
      </c>
      <c r="CP1375" t="b">
        <f t="shared" si="2053"/>
        <v>0</v>
      </c>
      <c r="CQ1375" t="b">
        <f t="shared" si="2054"/>
        <v>0</v>
      </c>
      <c r="CR1375" t="b">
        <f t="shared" si="2055"/>
        <v>0</v>
      </c>
      <c r="CS1375" t="b">
        <f t="shared" si="2056"/>
        <v>0</v>
      </c>
      <c r="CT1375" t="b">
        <f t="shared" si="2057"/>
        <v>0</v>
      </c>
      <c r="CU1375" t="b">
        <f t="shared" si="2058"/>
        <v>0</v>
      </c>
      <c r="CV1375" t="b">
        <f t="shared" si="2059"/>
        <v>0</v>
      </c>
      <c r="CW1375" t="b">
        <f t="shared" si="2060"/>
        <v>0</v>
      </c>
      <c r="CX1375" t="b">
        <f t="shared" si="2061"/>
        <v>0</v>
      </c>
      <c r="CY1375" t="b">
        <f t="shared" si="2062"/>
        <v>0</v>
      </c>
      <c r="CZ1375" t="b">
        <f t="shared" si="2063"/>
        <v>0</v>
      </c>
      <c r="DA1375" t="b">
        <f t="shared" si="2064"/>
        <v>0</v>
      </c>
      <c r="DB1375" t="b">
        <f t="shared" si="2065"/>
        <v>0</v>
      </c>
      <c r="DC1375" t="b">
        <f t="shared" si="2066"/>
        <v>0</v>
      </c>
      <c r="DD1375" t="b">
        <f t="shared" si="2067"/>
        <v>0</v>
      </c>
    </row>
    <row r="1376" spans="1:108">
      <c r="A1376" t="s">
        <v>3196</v>
      </c>
      <c r="C1376" t="s">
        <v>3194</v>
      </c>
      <c r="E1376" t="s">
        <v>6104</v>
      </c>
      <c r="F1376" t="s">
        <v>6097</v>
      </c>
      <c r="G1376" t="s">
        <v>3097</v>
      </c>
      <c r="H1376" t="s">
        <v>7444</v>
      </c>
      <c r="I1376" t="s">
        <v>7417</v>
      </c>
      <c r="J1376" t="s">
        <v>16</v>
      </c>
      <c r="K1376" t="s">
        <v>16</v>
      </c>
      <c r="L1376" t="s">
        <v>7139</v>
      </c>
      <c r="M1376" t="s">
        <v>221</v>
      </c>
      <c r="N1376" t="s">
        <v>3197</v>
      </c>
      <c r="O1376" t="b">
        <f t="shared" si="1974"/>
        <v>1</v>
      </c>
      <c r="P1376" t="b">
        <f t="shared" si="1975"/>
        <v>1</v>
      </c>
      <c r="Q1376" t="b">
        <f t="shared" si="1976"/>
        <v>0</v>
      </c>
      <c r="R1376" t="b">
        <f t="shared" si="1977"/>
        <v>0</v>
      </c>
      <c r="S1376" t="b">
        <f t="shared" si="1978"/>
        <v>1</v>
      </c>
      <c r="T1376" t="b">
        <f t="shared" si="1979"/>
        <v>1</v>
      </c>
      <c r="U1376" t="b">
        <f t="shared" si="1980"/>
        <v>0</v>
      </c>
      <c r="V1376" t="b">
        <f t="shared" si="1981"/>
        <v>1</v>
      </c>
      <c r="W1376" t="b">
        <f t="shared" si="1982"/>
        <v>0</v>
      </c>
      <c r="X1376" t="b">
        <f t="shared" si="1983"/>
        <v>0</v>
      </c>
      <c r="Y1376" t="b">
        <f t="shared" si="1984"/>
        <v>0</v>
      </c>
      <c r="Z1376" t="b">
        <f t="shared" si="1985"/>
        <v>0</v>
      </c>
      <c r="AA1376" t="b">
        <f t="shared" si="1986"/>
        <v>1</v>
      </c>
      <c r="AB1376" t="b">
        <f t="shared" si="1987"/>
        <v>0</v>
      </c>
      <c r="AC1376" t="b">
        <f t="shared" si="1988"/>
        <v>0</v>
      </c>
      <c r="AD1376" t="b">
        <f t="shared" si="1989"/>
        <v>0</v>
      </c>
      <c r="AE1376" t="b">
        <f t="shared" si="1990"/>
        <v>0</v>
      </c>
      <c r="AF1376" t="b">
        <f t="shared" si="1991"/>
        <v>0</v>
      </c>
      <c r="AG1376" t="b">
        <f t="shared" si="1992"/>
        <v>0</v>
      </c>
      <c r="AH1376" t="b">
        <f t="shared" si="1993"/>
        <v>0</v>
      </c>
      <c r="AI1376" t="b">
        <f t="shared" si="1994"/>
        <v>1</v>
      </c>
      <c r="AJ1376" t="b">
        <f t="shared" si="1995"/>
        <v>0</v>
      </c>
      <c r="AK1376" t="b">
        <f t="shared" si="1996"/>
        <v>0</v>
      </c>
      <c r="AL1376" t="b">
        <f t="shared" si="1997"/>
        <v>0</v>
      </c>
      <c r="AM1376" t="b">
        <f t="shared" si="1998"/>
        <v>0</v>
      </c>
      <c r="AN1376" t="b">
        <f t="shared" si="1999"/>
        <v>0</v>
      </c>
      <c r="AO1376" t="b">
        <f t="shared" si="2000"/>
        <v>0</v>
      </c>
      <c r="AP1376" t="b">
        <f t="shared" si="2001"/>
        <v>0</v>
      </c>
      <c r="AQ1376" t="b">
        <f t="shared" si="2002"/>
        <v>0</v>
      </c>
      <c r="AR1376" t="b">
        <f t="shared" si="2003"/>
        <v>0</v>
      </c>
      <c r="AS1376" t="b">
        <f t="shared" si="2004"/>
        <v>0</v>
      </c>
      <c r="AT1376" t="b">
        <f t="shared" si="2005"/>
        <v>0</v>
      </c>
      <c r="AU1376" t="b">
        <f t="shared" si="2006"/>
        <v>0</v>
      </c>
      <c r="AV1376" t="b">
        <f t="shared" si="2007"/>
        <v>1</v>
      </c>
      <c r="AW1376" t="b">
        <f t="shared" si="2008"/>
        <v>0</v>
      </c>
      <c r="AX1376" t="b">
        <f t="shared" si="2009"/>
        <v>0</v>
      </c>
      <c r="AY1376" t="b">
        <f t="shared" si="2010"/>
        <v>0</v>
      </c>
      <c r="AZ1376" t="b">
        <f t="shared" si="2011"/>
        <v>0</v>
      </c>
      <c r="BA1376" t="b">
        <f t="shared" si="2012"/>
        <v>0</v>
      </c>
      <c r="BB1376" t="b">
        <f t="shared" si="2013"/>
        <v>0</v>
      </c>
      <c r="BC1376" t="b">
        <f t="shared" si="2014"/>
        <v>0</v>
      </c>
      <c r="BD1376" t="b">
        <f t="shared" si="2015"/>
        <v>0</v>
      </c>
      <c r="BE1376" t="b">
        <f t="shared" si="2016"/>
        <v>0</v>
      </c>
      <c r="BF1376" t="b">
        <f t="shared" si="2017"/>
        <v>0</v>
      </c>
      <c r="BG1376" t="b">
        <f t="shared" si="2018"/>
        <v>0</v>
      </c>
      <c r="BH1376" t="b">
        <f t="shared" si="2019"/>
        <v>0</v>
      </c>
      <c r="BI1376" t="b">
        <f t="shared" si="2020"/>
        <v>0</v>
      </c>
      <c r="BJ1376" t="b">
        <f t="shared" si="2021"/>
        <v>0</v>
      </c>
      <c r="BK1376" t="b">
        <f t="shared" si="2022"/>
        <v>0</v>
      </c>
      <c r="BL1376" t="b">
        <f t="shared" si="2023"/>
        <v>1</v>
      </c>
      <c r="BM1376" t="b">
        <f t="shared" si="2024"/>
        <v>0</v>
      </c>
      <c r="BN1376" t="b">
        <f t="shared" si="2025"/>
        <v>0</v>
      </c>
      <c r="BO1376" t="b">
        <f t="shared" si="2026"/>
        <v>1</v>
      </c>
      <c r="BP1376" t="b">
        <f t="shared" si="2027"/>
        <v>1</v>
      </c>
      <c r="BQ1376" t="b">
        <f t="shared" si="2028"/>
        <v>0</v>
      </c>
      <c r="BR1376" t="b">
        <f t="shared" si="2029"/>
        <v>0</v>
      </c>
      <c r="BS1376" t="b">
        <f t="shared" si="2030"/>
        <v>0</v>
      </c>
      <c r="BT1376" t="b">
        <f t="shared" si="2031"/>
        <v>0</v>
      </c>
      <c r="BU1376" t="b">
        <f t="shared" si="2032"/>
        <v>0</v>
      </c>
      <c r="BV1376" t="b">
        <f t="shared" si="2033"/>
        <v>0</v>
      </c>
      <c r="BW1376" t="b">
        <f t="shared" si="2034"/>
        <v>0</v>
      </c>
      <c r="BX1376" t="b">
        <f t="shared" si="2035"/>
        <v>0</v>
      </c>
      <c r="BY1376" t="b">
        <f t="shared" si="2036"/>
        <v>0</v>
      </c>
      <c r="BZ1376" t="b">
        <f t="shared" si="2037"/>
        <v>0</v>
      </c>
      <c r="CA1376" t="b">
        <f t="shared" si="2038"/>
        <v>0</v>
      </c>
      <c r="CB1376" t="b">
        <f t="shared" si="2039"/>
        <v>0</v>
      </c>
      <c r="CC1376" t="b">
        <f t="shared" si="2040"/>
        <v>0</v>
      </c>
      <c r="CD1376" t="b">
        <f t="shared" si="2041"/>
        <v>0</v>
      </c>
      <c r="CE1376" t="b">
        <f t="shared" si="2042"/>
        <v>0</v>
      </c>
      <c r="CF1376" t="b">
        <f t="shared" si="2043"/>
        <v>0</v>
      </c>
      <c r="CG1376" t="b">
        <f t="shared" si="2044"/>
        <v>0</v>
      </c>
      <c r="CH1376" t="b">
        <f t="shared" si="2045"/>
        <v>0</v>
      </c>
      <c r="CI1376" t="b">
        <f t="shared" si="2046"/>
        <v>0</v>
      </c>
      <c r="CJ1376" t="b">
        <f t="shared" si="2047"/>
        <v>0</v>
      </c>
      <c r="CK1376" t="b">
        <f t="shared" si="2048"/>
        <v>0</v>
      </c>
      <c r="CL1376" t="b">
        <f t="shared" si="2049"/>
        <v>0</v>
      </c>
      <c r="CM1376" t="b">
        <f t="shared" si="2050"/>
        <v>0</v>
      </c>
      <c r="CN1376" t="b">
        <f t="shared" si="2051"/>
        <v>0</v>
      </c>
      <c r="CO1376" t="b">
        <f t="shared" si="2052"/>
        <v>0</v>
      </c>
      <c r="CP1376" t="b">
        <f t="shared" si="2053"/>
        <v>0</v>
      </c>
      <c r="CQ1376" t="b">
        <f t="shared" si="2054"/>
        <v>0</v>
      </c>
      <c r="CR1376" t="b">
        <f t="shared" si="2055"/>
        <v>0</v>
      </c>
      <c r="CS1376" t="b">
        <f t="shared" si="2056"/>
        <v>0</v>
      </c>
      <c r="CT1376" t="b">
        <f t="shared" si="2057"/>
        <v>0</v>
      </c>
      <c r="CU1376" t="b">
        <f t="shared" si="2058"/>
        <v>0</v>
      </c>
      <c r="CV1376" t="b">
        <f t="shared" si="2059"/>
        <v>0</v>
      </c>
      <c r="CW1376" t="b">
        <f t="shared" si="2060"/>
        <v>0</v>
      </c>
      <c r="CX1376" t="b">
        <f t="shared" si="2061"/>
        <v>0</v>
      </c>
      <c r="CY1376" t="b">
        <f t="shared" si="2062"/>
        <v>0</v>
      </c>
      <c r="CZ1376" t="b">
        <f t="shared" si="2063"/>
        <v>0</v>
      </c>
      <c r="DA1376" t="b">
        <f t="shared" si="2064"/>
        <v>0</v>
      </c>
      <c r="DB1376" t="b">
        <f t="shared" si="2065"/>
        <v>0</v>
      </c>
      <c r="DC1376" t="b">
        <f t="shared" si="2066"/>
        <v>0</v>
      </c>
      <c r="DD1376" t="b">
        <f t="shared" si="2067"/>
        <v>0</v>
      </c>
    </row>
    <row r="1377" spans="1:108">
      <c r="A1377" t="s">
        <v>3368</v>
      </c>
      <c r="C1377" t="s">
        <v>3369</v>
      </c>
      <c r="E1377" t="s">
        <v>6104</v>
      </c>
      <c r="F1377" t="s">
        <v>6097</v>
      </c>
      <c r="G1377" t="s">
        <v>3097</v>
      </c>
      <c r="H1377" t="s">
        <v>7444</v>
      </c>
      <c r="I1377" t="s">
        <v>7417</v>
      </c>
      <c r="J1377" t="s">
        <v>16</v>
      </c>
      <c r="K1377" t="s">
        <v>16</v>
      </c>
      <c r="L1377" t="s">
        <v>7189</v>
      </c>
      <c r="M1377" t="s">
        <v>6079</v>
      </c>
      <c r="N1377" t="s">
        <v>3370</v>
      </c>
      <c r="O1377" t="b">
        <f t="shared" si="1974"/>
        <v>1</v>
      </c>
      <c r="P1377" t="b">
        <f t="shared" si="1975"/>
        <v>0</v>
      </c>
      <c r="Q1377" t="b">
        <f t="shared" si="1976"/>
        <v>1</v>
      </c>
      <c r="R1377" t="b">
        <f t="shared" si="1977"/>
        <v>0</v>
      </c>
      <c r="S1377" t="b">
        <f t="shared" si="1978"/>
        <v>1</v>
      </c>
      <c r="T1377" t="b">
        <f t="shared" si="1979"/>
        <v>0</v>
      </c>
      <c r="U1377" t="b">
        <f t="shared" si="1980"/>
        <v>1</v>
      </c>
      <c r="V1377" t="b">
        <f t="shared" si="1981"/>
        <v>0</v>
      </c>
      <c r="W1377" t="b">
        <f t="shared" si="1982"/>
        <v>0</v>
      </c>
      <c r="X1377" t="b">
        <f t="shared" si="1983"/>
        <v>0</v>
      </c>
      <c r="Y1377" t="b">
        <f t="shared" si="1984"/>
        <v>0</v>
      </c>
      <c r="Z1377" t="b">
        <f t="shared" si="1985"/>
        <v>0</v>
      </c>
      <c r="AA1377" t="b">
        <f t="shared" si="1986"/>
        <v>0</v>
      </c>
      <c r="AB1377" t="b">
        <f t="shared" si="1987"/>
        <v>1</v>
      </c>
      <c r="AC1377" t="b">
        <f t="shared" si="1988"/>
        <v>0</v>
      </c>
      <c r="AD1377" t="b">
        <f t="shared" si="1989"/>
        <v>0</v>
      </c>
      <c r="AE1377" t="b">
        <f t="shared" si="1990"/>
        <v>0</v>
      </c>
      <c r="AF1377" t="b">
        <f t="shared" si="1991"/>
        <v>0</v>
      </c>
      <c r="AG1377" t="b">
        <f t="shared" si="1992"/>
        <v>0</v>
      </c>
      <c r="AH1377" t="b">
        <f t="shared" si="1993"/>
        <v>0</v>
      </c>
      <c r="AI1377" t="b">
        <f t="shared" si="1994"/>
        <v>0</v>
      </c>
      <c r="AJ1377" t="b">
        <f t="shared" si="1995"/>
        <v>0</v>
      </c>
      <c r="AK1377" t="b">
        <f t="shared" si="1996"/>
        <v>0</v>
      </c>
      <c r="AL1377" t="b">
        <f t="shared" si="1997"/>
        <v>0</v>
      </c>
      <c r="AM1377" t="b">
        <f t="shared" si="1998"/>
        <v>0</v>
      </c>
      <c r="AN1377" t="b">
        <f t="shared" si="1999"/>
        <v>0</v>
      </c>
      <c r="AO1377" t="b">
        <f t="shared" si="2000"/>
        <v>0</v>
      </c>
      <c r="AP1377" t="b">
        <f t="shared" si="2001"/>
        <v>0</v>
      </c>
      <c r="AQ1377" t="b">
        <f t="shared" si="2002"/>
        <v>0</v>
      </c>
      <c r="AR1377" t="b">
        <f t="shared" si="2003"/>
        <v>0</v>
      </c>
      <c r="AS1377" t="b">
        <f t="shared" si="2004"/>
        <v>0</v>
      </c>
      <c r="AT1377" t="b">
        <f t="shared" si="2005"/>
        <v>0</v>
      </c>
      <c r="AU1377" t="b">
        <f t="shared" si="2006"/>
        <v>0</v>
      </c>
      <c r="AV1377" t="b">
        <f t="shared" si="2007"/>
        <v>0</v>
      </c>
      <c r="AW1377" t="b">
        <f t="shared" si="2008"/>
        <v>0</v>
      </c>
      <c r="AX1377" t="b">
        <f t="shared" si="2009"/>
        <v>0</v>
      </c>
      <c r="AY1377" t="b">
        <f t="shared" si="2010"/>
        <v>0</v>
      </c>
      <c r="AZ1377" t="b">
        <f t="shared" si="2011"/>
        <v>0</v>
      </c>
      <c r="BA1377" t="b">
        <f t="shared" si="2012"/>
        <v>0</v>
      </c>
      <c r="BB1377" t="b">
        <f t="shared" si="2013"/>
        <v>0</v>
      </c>
      <c r="BC1377" t="b">
        <f t="shared" si="2014"/>
        <v>0</v>
      </c>
      <c r="BD1377" t="b">
        <f t="shared" si="2015"/>
        <v>0</v>
      </c>
      <c r="BE1377" t="b">
        <f t="shared" si="2016"/>
        <v>0</v>
      </c>
      <c r="BF1377" t="b">
        <f t="shared" si="2017"/>
        <v>0</v>
      </c>
      <c r="BG1377" t="b">
        <f t="shared" si="2018"/>
        <v>0</v>
      </c>
      <c r="BH1377" t="b">
        <f t="shared" si="2019"/>
        <v>0</v>
      </c>
      <c r="BI1377" t="b">
        <f t="shared" si="2020"/>
        <v>0</v>
      </c>
      <c r="BJ1377" t="b">
        <f t="shared" si="2021"/>
        <v>0</v>
      </c>
      <c r="BK1377" t="b">
        <f t="shared" si="2022"/>
        <v>0</v>
      </c>
      <c r="BL1377" t="b">
        <f t="shared" si="2023"/>
        <v>0</v>
      </c>
      <c r="BM1377" t="b">
        <f t="shared" si="2024"/>
        <v>0</v>
      </c>
      <c r="BN1377" t="b">
        <f t="shared" si="2025"/>
        <v>0</v>
      </c>
      <c r="BO1377" t="b">
        <f t="shared" si="2026"/>
        <v>0</v>
      </c>
      <c r="BP1377" t="b">
        <f t="shared" si="2027"/>
        <v>0</v>
      </c>
      <c r="BQ1377" t="b">
        <f t="shared" si="2028"/>
        <v>1</v>
      </c>
      <c r="BR1377" t="b">
        <f t="shared" si="2029"/>
        <v>0</v>
      </c>
      <c r="BS1377" t="b">
        <f t="shared" si="2030"/>
        <v>0</v>
      </c>
      <c r="BT1377" t="b">
        <f t="shared" si="2031"/>
        <v>0</v>
      </c>
      <c r="BU1377" t="b">
        <f t="shared" si="2032"/>
        <v>0</v>
      </c>
      <c r="BV1377" t="b">
        <f t="shared" si="2033"/>
        <v>1</v>
      </c>
      <c r="BW1377" t="b">
        <f t="shared" si="2034"/>
        <v>0</v>
      </c>
      <c r="BX1377" t="b">
        <f t="shared" si="2035"/>
        <v>0</v>
      </c>
      <c r="BY1377" t="b">
        <f t="shared" si="2036"/>
        <v>0</v>
      </c>
      <c r="BZ1377" t="b">
        <f t="shared" si="2037"/>
        <v>0</v>
      </c>
      <c r="CA1377" t="b">
        <f t="shared" si="2038"/>
        <v>0</v>
      </c>
      <c r="CB1377" t="b">
        <f t="shared" si="2039"/>
        <v>0</v>
      </c>
      <c r="CC1377" t="b">
        <f t="shared" si="2040"/>
        <v>0</v>
      </c>
      <c r="CD1377" t="b">
        <f t="shared" si="2041"/>
        <v>0</v>
      </c>
      <c r="CE1377" t="b">
        <f t="shared" si="2042"/>
        <v>0</v>
      </c>
      <c r="CF1377" t="b">
        <f t="shared" si="2043"/>
        <v>0</v>
      </c>
      <c r="CG1377" t="b">
        <f t="shared" si="2044"/>
        <v>0</v>
      </c>
      <c r="CH1377" t="b">
        <f t="shared" si="2045"/>
        <v>0</v>
      </c>
      <c r="CI1377" t="b">
        <f t="shared" si="2046"/>
        <v>0</v>
      </c>
      <c r="CJ1377" t="b">
        <f t="shared" si="2047"/>
        <v>0</v>
      </c>
      <c r="CK1377" t="b">
        <f t="shared" si="2048"/>
        <v>0</v>
      </c>
      <c r="CL1377" t="b">
        <f t="shared" si="2049"/>
        <v>0</v>
      </c>
      <c r="CM1377" t="b">
        <f t="shared" si="2050"/>
        <v>0</v>
      </c>
      <c r="CN1377" t="b">
        <f t="shared" si="2051"/>
        <v>0</v>
      </c>
      <c r="CO1377" t="b">
        <f t="shared" si="2052"/>
        <v>0</v>
      </c>
      <c r="CP1377" t="b">
        <f t="shared" si="2053"/>
        <v>0</v>
      </c>
      <c r="CQ1377" t="b">
        <f t="shared" si="2054"/>
        <v>0</v>
      </c>
      <c r="CR1377" t="b">
        <f t="shared" si="2055"/>
        <v>0</v>
      </c>
      <c r="CS1377" t="b">
        <f t="shared" si="2056"/>
        <v>0</v>
      </c>
      <c r="CT1377" t="b">
        <f t="shared" si="2057"/>
        <v>0</v>
      </c>
      <c r="CU1377" t="b">
        <f t="shared" si="2058"/>
        <v>0</v>
      </c>
      <c r="CV1377" t="b">
        <f t="shared" si="2059"/>
        <v>0</v>
      </c>
      <c r="CW1377" t="b">
        <f t="shared" si="2060"/>
        <v>0</v>
      </c>
      <c r="CX1377" t="b">
        <f t="shared" si="2061"/>
        <v>0</v>
      </c>
      <c r="CY1377" t="b">
        <f t="shared" si="2062"/>
        <v>0</v>
      </c>
      <c r="CZ1377" t="b">
        <f t="shared" si="2063"/>
        <v>0</v>
      </c>
      <c r="DA1377" t="b">
        <f t="shared" si="2064"/>
        <v>0</v>
      </c>
      <c r="DB1377" t="b">
        <f t="shared" si="2065"/>
        <v>0</v>
      </c>
      <c r="DC1377" t="b">
        <f t="shared" si="2066"/>
        <v>0</v>
      </c>
      <c r="DD1377" t="b">
        <f t="shared" si="2067"/>
        <v>0</v>
      </c>
    </row>
    <row r="1378" spans="1:108">
      <c r="A1378" t="s">
        <v>3371</v>
      </c>
      <c r="C1378" t="s">
        <v>3369</v>
      </c>
      <c r="E1378" t="s">
        <v>6104</v>
      </c>
      <c r="F1378" t="s">
        <v>6097</v>
      </c>
      <c r="G1378" t="s">
        <v>3097</v>
      </c>
      <c r="H1378" t="s">
        <v>7444</v>
      </c>
      <c r="I1378" t="s">
        <v>7417</v>
      </c>
      <c r="J1378" t="s">
        <v>183</v>
      </c>
      <c r="K1378" t="s">
        <v>183</v>
      </c>
      <c r="L1378" t="s">
        <v>7116</v>
      </c>
      <c r="M1378" t="s">
        <v>6079</v>
      </c>
      <c r="N1378" t="s">
        <v>3372</v>
      </c>
      <c r="O1378" t="b">
        <f t="shared" si="1974"/>
        <v>1</v>
      </c>
      <c r="P1378" t="b">
        <f t="shared" si="1975"/>
        <v>1</v>
      </c>
      <c r="Q1378" t="b">
        <f t="shared" si="1976"/>
        <v>0</v>
      </c>
      <c r="R1378" t="b">
        <f t="shared" si="1977"/>
        <v>1</v>
      </c>
      <c r="S1378" t="b">
        <f t="shared" si="1978"/>
        <v>1</v>
      </c>
      <c r="T1378" t="b">
        <f t="shared" si="1979"/>
        <v>0</v>
      </c>
      <c r="U1378" t="b">
        <f t="shared" si="1980"/>
        <v>0</v>
      </c>
      <c r="V1378" t="b">
        <f t="shared" si="1981"/>
        <v>1</v>
      </c>
      <c r="W1378" t="b">
        <f t="shared" si="1982"/>
        <v>0</v>
      </c>
      <c r="X1378" t="b">
        <f t="shared" si="1983"/>
        <v>0</v>
      </c>
      <c r="Y1378" t="b">
        <f t="shared" si="1984"/>
        <v>0</v>
      </c>
      <c r="Z1378" t="b">
        <f t="shared" si="1985"/>
        <v>0</v>
      </c>
      <c r="AA1378" t="b">
        <f t="shared" si="1986"/>
        <v>1</v>
      </c>
      <c r="AB1378" t="b">
        <f t="shared" si="1987"/>
        <v>0</v>
      </c>
      <c r="AC1378" t="b">
        <f t="shared" si="1988"/>
        <v>0</v>
      </c>
      <c r="AD1378" t="b">
        <f t="shared" si="1989"/>
        <v>0</v>
      </c>
      <c r="AE1378" t="b">
        <f t="shared" si="1990"/>
        <v>0</v>
      </c>
      <c r="AF1378" t="b">
        <f t="shared" si="1991"/>
        <v>0</v>
      </c>
      <c r="AG1378" t="b">
        <f t="shared" si="1992"/>
        <v>0</v>
      </c>
      <c r="AH1378" t="b">
        <f t="shared" si="1993"/>
        <v>0</v>
      </c>
      <c r="AI1378" t="b">
        <f t="shared" si="1994"/>
        <v>0</v>
      </c>
      <c r="AJ1378" t="b">
        <f t="shared" si="1995"/>
        <v>0</v>
      </c>
      <c r="AK1378" t="b">
        <f t="shared" si="1996"/>
        <v>0</v>
      </c>
      <c r="AL1378" t="b">
        <f t="shared" si="1997"/>
        <v>0</v>
      </c>
      <c r="AM1378" t="b">
        <f t="shared" si="1998"/>
        <v>0</v>
      </c>
      <c r="AN1378" t="b">
        <f t="shared" si="1999"/>
        <v>0</v>
      </c>
      <c r="AO1378" t="b">
        <f t="shared" si="2000"/>
        <v>0</v>
      </c>
      <c r="AP1378" t="b">
        <f t="shared" si="2001"/>
        <v>0</v>
      </c>
      <c r="AQ1378" t="b">
        <f t="shared" si="2002"/>
        <v>0</v>
      </c>
      <c r="AR1378" t="b">
        <f t="shared" si="2003"/>
        <v>0</v>
      </c>
      <c r="AS1378" t="b">
        <f t="shared" si="2004"/>
        <v>0</v>
      </c>
      <c r="AT1378" t="b">
        <f t="shared" si="2005"/>
        <v>0</v>
      </c>
      <c r="AU1378" t="b">
        <f t="shared" si="2006"/>
        <v>0</v>
      </c>
      <c r="AV1378" t="b">
        <f t="shared" si="2007"/>
        <v>1</v>
      </c>
      <c r="AW1378" t="b">
        <f t="shared" si="2008"/>
        <v>1</v>
      </c>
      <c r="AX1378" t="b">
        <f t="shared" si="2009"/>
        <v>0</v>
      </c>
      <c r="AY1378" t="b">
        <f t="shared" si="2010"/>
        <v>0</v>
      </c>
      <c r="AZ1378" t="b">
        <f t="shared" si="2011"/>
        <v>0</v>
      </c>
      <c r="BA1378" t="b">
        <f t="shared" si="2012"/>
        <v>0</v>
      </c>
      <c r="BB1378" t="b">
        <f t="shared" si="2013"/>
        <v>0</v>
      </c>
      <c r="BC1378" t="b">
        <f t="shared" si="2014"/>
        <v>1</v>
      </c>
      <c r="BD1378" t="b">
        <f t="shared" si="2015"/>
        <v>0</v>
      </c>
      <c r="BE1378" t="b">
        <f t="shared" si="2016"/>
        <v>0</v>
      </c>
      <c r="BF1378" t="b">
        <f t="shared" si="2017"/>
        <v>0</v>
      </c>
      <c r="BG1378" t="b">
        <f t="shared" si="2018"/>
        <v>0</v>
      </c>
      <c r="BH1378" t="b">
        <f t="shared" si="2019"/>
        <v>0</v>
      </c>
      <c r="BI1378" t="b">
        <f t="shared" si="2020"/>
        <v>0</v>
      </c>
      <c r="BJ1378" t="b">
        <f t="shared" si="2021"/>
        <v>0</v>
      </c>
      <c r="BK1378" t="b">
        <f t="shared" si="2022"/>
        <v>0</v>
      </c>
      <c r="BL1378" t="b">
        <f t="shared" si="2023"/>
        <v>0</v>
      </c>
      <c r="BM1378" t="b">
        <f t="shared" si="2024"/>
        <v>0</v>
      </c>
      <c r="BN1378" t="b">
        <f t="shared" si="2025"/>
        <v>0</v>
      </c>
      <c r="BO1378" t="b">
        <f t="shared" si="2026"/>
        <v>1</v>
      </c>
      <c r="BP1378" t="b">
        <f t="shared" si="2027"/>
        <v>0</v>
      </c>
      <c r="BQ1378" t="b">
        <f t="shared" si="2028"/>
        <v>0</v>
      </c>
      <c r="BR1378" t="b">
        <f t="shared" si="2029"/>
        <v>0</v>
      </c>
      <c r="BS1378" t="b">
        <f t="shared" si="2030"/>
        <v>0</v>
      </c>
      <c r="BT1378" t="b">
        <f t="shared" si="2031"/>
        <v>0</v>
      </c>
      <c r="BU1378" t="b">
        <f t="shared" si="2032"/>
        <v>0</v>
      </c>
      <c r="BV1378" t="b">
        <f t="shared" si="2033"/>
        <v>0</v>
      </c>
      <c r="BW1378" t="b">
        <f t="shared" si="2034"/>
        <v>0</v>
      </c>
      <c r="BX1378" t="b">
        <f t="shared" si="2035"/>
        <v>1</v>
      </c>
      <c r="BY1378" t="b">
        <f t="shared" si="2036"/>
        <v>0</v>
      </c>
      <c r="BZ1378" t="b">
        <f t="shared" si="2037"/>
        <v>0</v>
      </c>
      <c r="CA1378" t="b">
        <f t="shared" si="2038"/>
        <v>0</v>
      </c>
      <c r="CB1378" t="b">
        <f t="shared" si="2039"/>
        <v>0</v>
      </c>
      <c r="CC1378" t="b">
        <f t="shared" si="2040"/>
        <v>0</v>
      </c>
      <c r="CD1378" t="b">
        <f t="shared" si="2041"/>
        <v>0</v>
      </c>
      <c r="CE1378" t="b">
        <f t="shared" si="2042"/>
        <v>0</v>
      </c>
      <c r="CF1378" t="b">
        <f t="shared" si="2043"/>
        <v>0</v>
      </c>
      <c r="CG1378" t="b">
        <f t="shared" si="2044"/>
        <v>1</v>
      </c>
      <c r="CH1378" t="b">
        <f t="shared" si="2045"/>
        <v>0</v>
      </c>
      <c r="CI1378" t="b">
        <f t="shared" si="2046"/>
        <v>0</v>
      </c>
      <c r="CJ1378" t="b">
        <f t="shared" si="2047"/>
        <v>0</v>
      </c>
      <c r="CK1378" t="b">
        <f t="shared" si="2048"/>
        <v>0</v>
      </c>
      <c r="CL1378" t="b">
        <f t="shared" si="2049"/>
        <v>0</v>
      </c>
      <c r="CM1378" t="b">
        <f t="shared" si="2050"/>
        <v>0</v>
      </c>
      <c r="CN1378" t="b">
        <f t="shared" si="2051"/>
        <v>0</v>
      </c>
      <c r="CO1378" t="b">
        <f t="shared" si="2052"/>
        <v>0</v>
      </c>
      <c r="CP1378" t="b">
        <f t="shared" si="2053"/>
        <v>0</v>
      </c>
      <c r="CQ1378" t="b">
        <f t="shared" si="2054"/>
        <v>0</v>
      </c>
      <c r="CR1378" t="b">
        <f t="shared" si="2055"/>
        <v>0</v>
      </c>
      <c r="CS1378" t="b">
        <f t="shared" si="2056"/>
        <v>0</v>
      </c>
      <c r="CT1378" t="b">
        <f t="shared" si="2057"/>
        <v>0</v>
      </c>
      <c r="CU1378" t="b">
        <f t="shared" si="2058"/>
        <v>0</v>
      </c>
      <c r="CV1378" t="b">
        <f t="shared" si="2059"/>
        <v>0</v>
      </c>
      <c r="CW1378" t="b">
        <f t="shared" si="2060"/>
        <v>0</v>
      </c>
      <c r="CX1378" t="b">
        <f t="shared" si="2061"/>
        <v>0</v>
      </c>
      <c r="CY1378" t="b">
        <f t="shared" si="2062"/>
        <v>0</v>
      </c>
      <c r="CZ1378" t="b">
        <f t="shared" si="2063"/>
        <v>0</v>
      </c>
      <c r="DA1378" t="b">
        <f t="shared" si="2064"/>
        <v>0</v>
      </c>
      <c r="DB1378" t="b">
        <f t="shared" si="2065"/>
        <v>0</v>
      </c>
      <c r="DC1378" t="b">
        <f t="shared" si="2066"/>
        <v>0</v>
      </c>
      <c r="DD1378" t="b">
        <f t="shared" si="2067"/>
        <v>0</v>
      </c>
    </row>
    <row r="1379" spans="1:108">
      <c r="A1379" t="s">
        <v>3373</v>
      </c>
      <c r="C1379" t="s">
        <v>3369</v>
      </c>
      <c r="E1379" t="s">
        <v>6104</v>
      </c>
      <c r="F1379" t="s">
        <v>6097</v>
      </c>
      <c r="G1379" t="s">
        <v>3097</v>
      </c>
      <c r="H1379" t="s">
        <v>7444</v>
      </c>
      <c r="I1379" t="s">
        <v>7417</v>
      </c>
      <c r="J1379" t="s">
        <v>124</v>
      </c>
      <c r="K1379" t="s">
        <v>16</v>
      </c>
      <c r="L1379" t="s">
        <v>7116</v>
      </c>
      <c r="M1379" t="s">
        <v>7601</v>
      </c>
      <c r="N1379" t="s">
        <v>7600</v>
      </c>
      <c r="O1379" t="b">
        <f t="shared" si="1974"/>
        <v>0</v>
      </c>
      <c r="P1379" t="b">
        <f t="shared" si="1975"/>
        <v>1</v>
      </c>
      <c r="Q1379" t="b">
        <f t="shared" si="1976"/>
        <v>0</v>
      </c>
      <c r="R1379" t="b">
        <f t="shared" si="1977"/>
        <v>0</v>
      </c>
      <c r="S1379" t="b">
        <f t="shared" si="1978"/>
        <v>1</v>
      </c>
      <c r="T1379" t="b">
        <f t="shared" si="1979"/>
        <v>1</v>
      </c>
      <c r="U1379" t="b">
        <f t="shared" si="1980"/>
        <v>0</v>
      </c>
      <c r="V1379" t="b">
        <f t="shared" si="1981"/>
        <v>0</v>
      </c>
      <c r="W1379" t="b">
        <f t="shared" si="1982"/>
        <v>0</v>
      </c>
      <c r="X1379" t="b">
        <f t="shared" si="1983"/>
        <v>0</v>
      </c>
      <c r="Y1379" t="b">
        <f t="shared" si="1984"/>
        <v>0</v>
      </c>
      <c r="Z1379" t="b">
        <f t="shared" si="1985"/>
        <v>0</v>
      </c>
      <c r="AA1379" t="b">
        <f t="shared" si="1986"/>
        <v>0</v>
      </c>
      <c r="AB1379" t="b">
        <f t="shared" si="1987"/>
        <v>0</v>
      </c>
      <c r="AC1379" t="b">
        <f t="shared" si="1988"/>
        <v>0</v>
      </c>
      <c r="AD1379" t="b">
        <f t="shared" si="1989"/>
        <v>0</v>
      </c>
      <c r="AE1379" t="b">
        <f t="shared" si="1990"/>
        <v>0</v>
      </c>
      <c r="AF1379" t="b">
        <f t="shared" si="1991"/>
        <v>0</v>
      </c>
      <c r="AG1379" t="b">
        <f t="shared" si="1992"/>
        <v>0</v>
      </c>
      <c r="AH1379" t="b">
        <f t="shared" si="1993"/>
        <v>0</v>
      </c>
      <c r="AI1379" t="b">
        <f t="shared" si="1994"/>
        <v>1</v>
      </c>
      <c r="AJ1379" t="b">
        <f t="shared" si="1995"/>
        <v>0</v>
      </c>
      <c r="AK1379" t="b">
        <f t="shared" si="1996"/>
        <v>0</v>
      </c>
      <c r="AL1379" t="b">
        <f t="shared" si="1997"/>
        <v>0</v>
      </c>
      <c r="AM1379" t="b">
        <f t="shared" si="1998"/>
        <v>0</v>
      </c>
      <c r="AN1379" t="b">
        <f t="shared" si="1999"/>
        <v>0</v>
      </c>
      <c r="AO1379" t="b">
        <f t="shared" si="2000"/>
        <v>0</v>
      </c>
      <c r="AP1379" t="b">
        <f t="shared" si="2001"/>
        <v>0</v>
      </c>
      <c r="AQ1379" t="b">
        <f t="shared" si="2002"/>
        <v>0</v>
      </c>
      <c r="AR1379" t="b">
        <f t="shared" si="2003"/>
        <v>0</v>
      </c>
      <c r="AS1379" t="b">
        <f t="shared" si="2004"/>
        <v>0</v>
      </c>
      <c r="AT1379" t="b">
        <f t="shared" si="2005"/>
        <v>0</v>
      </c>
      <c r="AU1379" t="b">
        <f t="shared" si="2006"/>
        <v>0</v>
      </c>
      <c r="AV1379" t="b">
        <f t="shared" si="2007"/>
        <v>0</v>
      </c>
      <c r="AW1379" t="b">
        <f t="shared" si="2008"/>
        <v>0</v>
      </c>
      <c r="AX1379" t="b">
        <f t="shared" si="2009"/>
        <v>0</v>
      </c>
      <c r="AY1379" t="b">
        <f t="shared" si="2010"/>
        <v>0</v>
      </c>
      <c r="AZ1379" t="b">
        <f t="shared" si="2011"/>
        <v>0</v>
      </c>
      <c r="BA1379" t="b">
        <f t="shared" si="2012"/>
        <v>0</v>
      </c>
      <c r="BB1379" t="b">
        <f t="shared" si="2013"/>
        <v>0</v>
      </c>
      <c r="BC1379" t="b">
        <f t="shared" si="2014"/>
        <v>0</v>
      </c>
      <c r="BD1379" t="b">
        <f t="shared" si="2015"/>
        <v>0</v>
      </c>
      <c r="BE1379" t="b">
        <f t="shared" si="2016"/>
        <v>0</v>
      </c>
      <c r="BF1379" t="b">
        <f t="shared" si="2017"/>
        <v>0</v>
      </c>
      <c r="BG1379" t="b">
        <f t="shared" si="2018"/>
        <v>0</v>
      </c>
      <c r="BH1379" t="b">
        <f t="shared" si="2019"/>
        <v>0</v>
      </c>
      <c r="BI1379" t="b">
        <f t="shared" si="2020"/>
        <v>0</v>
      </c>
      <c r="BJ1379" t="b">
        <f t="shared" si="2021"/>
        <v>0</v>
      </c>
      <c r="BK1379" t="b">
        <f t="shared" si="2022"/>
        <v>0</v>
      </c>
      <c r="BL1379" t="b">
        <f t="shared" si="2023"/>
        <v>0</v>
      </c>
      <c r="BM1379" t="b">
        <f t="shared" si="2024"/>
        <v>0</v>
      </c>
      <c r="BN1379" t="b">
        <f t="shared" si="2025"/>
        <v>0</v>
      </c>
      <c r="BO1379" t="b">
        <f t="shared" si="2026"/>
        <v>0</v>
      </c>
      <c r="BP1379" t="b">
        <f t="shared" si="2027"/>
        <v>0</v>
      </c>
      <c r="BQ1379" t="b">
        <f t="shared" si="2028"/>
        <v>0</v>
      </c>
      <c r="BR1379" t="b">
        <f t="shared" si="2029"/>
        <v>0</v>
      </c>
      <c r="BS1379" t="b">
        <f t="shared" si="2030"/>
        <v>0</v>
      </c>
      <c r="BT1379" t="b">
        <f t="shared" si="2031"/>
        <v>0</v>
      </c>
      <c r="BU1379" t="b">
        <f t="shared" si="2032"/>
        <v>0</v>
      </c>
      <c r="BV1379" t="b">
        <f t="shared" si="2033"/>
        <v>0</v>
      </c>
      <c r="BW1379" t="b">
        <f t="shared" si="2034"/>
        <v>0</v>
      </c>
      <c r="BX1379" t="b">
        <f t="shared" si="2035"/>
        <v>0</v>
      </c>
      <c r="BY1379" t="b">
        <f t="shared" si="2036"/>
        <v>0</v>
      </c>
      <c r="BZ1379" t="b">
        <f t="shared" si="2037"/>
        <v>0</v>
      </c>
      <c r="CA1379" t="b">
        <f t="shared" si="2038"/>
        <v>0</v>
      </c>
      <c r="CB1379" t="b">
        <f t="shared" si="2039"/>
        <v>0</v>
      </c>
      <c r="CC1379" t="b">
        <f t="shared" si="2040"/>
        <v>0</v>
      </c>
      <c r="CD1379" t="b">
        <f t="shared" si="2041"/>
        <v>0</v>
      </c>
      <c r="CE1379" t="b">
        <f t="shared" si="2042"/>
        <v>0</v>
      </c>
      <c r="CF1379" t="b">
        <f t="shared" si="2043"/>
        <v>0</v>
      </c>
      <c r="CG1379" t="b">
        <f t="shared" si="2044"/>
        <v>0</v>
      </c>
      <c r="CH1379" t="b">
        <f t="shared" si="2045"/>
        <v>1</v>
      </c>
      <c r="CI1379" t="b">
        <f t="shared" si="2046"/>
        <v>0</v>
      </c>
      <c r="CJ1379" t="b">
        <f t="shared" si="2047"/>
        <v>0</v>
      </c>
      <c r="CK1379" t="b">
        <f t="shared" si="2048"/>
        <v>0</v>
      </c>
      <c r="CL1379" t="b">
        <f t="shared" si="2049"/>
        <v>0</v>
      </c>
      <c r="CM1379" t="b">
        <f t="shared" si="2050"/>
        <v>0</v>
      </c>
      <c r="CN1379" t="b">
        <f t="shared" si="2051"/>
        <v>0</v>
      </c>
      <c r="CO1379" t="b">
        <f t="shared" si="2052"/>
        <v>0</v>
      </c>
      <c r="CP1379" t="b">
        <f t="shared" si="2053"/>
        <v>0</v>
      </c>
      <c r="CQ1379" t="b">
        <f t="shared" si="2054"/>
        <v>0</v>
      </c>
      <c r="CR1379" t="b">
        <f t="shared" si="2055"/>
        <v>0</v>
      </c>
      <c r="CS1379" t="b">
        <f t="shared" si="2056"/>
        <v>0</v>
      </c>
      <c r="CT1379" t="b">
        <f t="shared" si="2057"/>
        <v>0</v>
      </c>
      <c r="CU1379" t="b">
        <f t="shared" si="2058"/>
        <v>0</v>
      </c>
      <c r="CV1379" t="b">
        <f t="shared" si="2059"/>
        <v>0</v>
      </c>
      <c r="CW1379" t="b">
        <f t="shared" si="2060"/>
        <v>0</v>
      </c>
      <c r="CX1379" t="b">
        <f t="shared" si="2061"/>
        <v>0</v>
      </c>
      <c r="CY1379" t="b">
        <f t="shared" si="2062"/>
        <v>0</v>
      </c>
      <c r="CZ1379" t="b">
        <f t="shared" si="2063"/>
        <v>0</v>
      </c>
      <c r="DA1379" t="b">
        <f t="shared" si="2064"/>
        <v>0</v>
      </c>
      <c r="DB1379" t="b">
        <f t="shared" si="2065"/>
        <v>0</v>
      </c>
      <c r="DC1379" t="b">
        <f t="shared" si="2066"/>
        <v>0</v>
      </c>
      <c r="DD1379" t="b">
        <f t="shared" si="2067"/>
        <v>0</v>
      </c>
    </row>
    <row r="1380" spans="1:108">
      <c r="A1380" t="s">
        <v>3374</v>
      </c>
      <c r="C1380" t="s">
        <v>3369</v>
      </c>
      <c r="E1380" t="s">
        <v>6104</v>
      </c>
      <c r="F1380" t="s">
        <v>6097</v>
      </c>
      <c r="G1380" t="s">
        <v>3097</v>
      </c>
      <c r="H1380" t="s">
        <v>7444</v>
      </c>
      <c r="I1380" t="s">
        <v>7417</v>
      </c>
      <c r="J1380" t="s">
        <v>1248</v>
      </c>
      <c r="K1380" t="s">
        <v>109</v>
      </c>
      <c r="L1380" t="s">
        <v>7116</v>
      </c>
      <c r="M1380" t="s">
        <v>6079</v>
      </c>
      <c r="N1380" t="s">
        <v>54</v>
      </c>
      <c r="O1380" t="b">
        <f t="shared" si="1974"/>
        <v>0</v>
      </c>
      <c r="P1380" t="b">
        <f t="shared" si="1975"/>
        <v>0</v>
      </c>
      <c r="Q1380" t="b">
        <f t="shared" si="1976"/>
        <v>1</v>
      </c>
      <c r="R1380" t="b">
        <f t="shared" si="1977"/>
        <v>0</v>
      </c>
      <c r="S1380" t="b">
        <f t="shared" si="1978"/>
        <v>0</v>
      </c>
      <c r="T1380" t="b">
        <f t="shared" si="1979"/>
        <v>0</v>
      </c>
      <c r="U1380" t="b">
        <f t="shared" si="1980"/>
        <v>1</v>
      </c>
      <c r="V1380" t="b">
        <f t="shared" si="1981"/>
        <v>0</v>
      </c>
      <c r="W1380" t="b">
        <f t="shared" si="1982"/>
        <v>0</v>
      </c>
      <c r="X1380" t="b">
        <f t="shared" si="1983"/>
        <v>0</v>
      </c>
      <c r="Y1380" t="b">
        <f t="shared" si="1984"/>
        <v>0</v>
      </c>
      <c r="Z1380" t="b">
        <f t="shared" si="1985"/>
        <v>0</v>
      </c>
      <c r="AA1380" t="b">
        <f t="shared" si="1986"/>
        <v>0</v>
      </c>
      <c r="AB1380" t="b">
        <f t="shared" si="1987"/>
        <v>0</v>
      </c>
      <c r="AC1380" t="b">
        <f t="shared" si="1988"/>
        <v>0</v>
      </c>
      <c r="AD1380" t="b">
        <f t="shared" si="1989"/>
        <v>0</v>
      </c>
      <c r="AE1380" t="b">
        <f t="shared" si="1990"/>
        <v>0</v>
      </c>
      <c r="AF1380" t="b">
        <f t="shared" si="1991"/>
        <v>0</v>
      </c>
      <c r="AG1380" t="b">
        <f t="shared" si="1992"/>
        <v>0</v>
      </c>
      <c r="AH1380" t="b">
        <f t="shared" si="1993"/>
        <v>0</v>
      </c>
      <c r="AI1380" t="b">
        <f t="shared" si="1994"/>
        <v>0</v>
      </c>
      <c r="AJ1380" t="b">
        <f t="shared" si="1995"/>
        <v>0</v>
      </c>
      <c r="AK1380" t="b">
        <f t="shared" si="1996"/>
        <v>0</v>
      </c>
      <c r="AL1380" t="b">
        <f t="shared" si="1997"/>
        <v>0</v>
      </c>
      <c r="AM1380" t="b">
        <f t="shared" si="1998"/>
        <v>0</v>
      </c>
      <c r="AN1380" t="b">
        <f t="shared" si="1999"/>
        <v>0</v>
      </c>
      <c r="AO1380" t="b">
        <f t="shared" si="2000"/>
        <v>0</v>
      </c>
      <c r="AP1380" t="b">
        <f t="shared" si="2001"/>
        <v>0</v>
      </c>
      <c r="AQ1380" t="b">
        <f t="shared" si="2002"/>
        <v>0</v>
      </c>
      <c r="AR1380" t="b">
        <f t="shared" si="2003"/>
        <v>0</v>
      </c>
      <c r="AS1380" t="b">
        <f t="shared" si="2004"/>
        <v>0</v>
      </c>
      <c r="AT1380" t="b">
        <f t="shared" si="2005"/>
        <v>0</v>
      </c>
      <c r="AU1380" t="b">
        <f t="shared" si="2006"/>
        <v>0</v>
      </c>
      <c r="AV1380" t="b">
        <f t="shared" si="2007"/>
        <v>0</v>
      </c>
      <c r="AW1380" t="b">
        <f t="shared" si="2008"/>
        <v>0</v>
      </c>
      <c r="AX1380" t="b">
        <f t="shared" si="2009"/>
        <v>0</v>
      </c>
      <c r="AY1380" t="b">
        <f t="shared" si="2010"/>
        <v>0</v>
      </c>
      <c r="AZ1380" t="b">
        <f t="shared" si="2011"/>
        <v>0</v>
      </c>
      <c r="BA1380" t="b">
        <f t="shared" si="2012"/>
        <v>0</v>
      </c>
      <c r="BB1380" t="b">
        <f t="shared" si="2013"/>
        <v>0</v>
      </c>
      <c r="BC1380" t="b">
        <f t="shared" si="2014"/>
        <v>0</v>
      </c>
      <c r="BD1380" t="b">
        <f t="shared" si="2015"/>
        <v>0</v>
      </c>
      <c r="BE1380" t="b">
        <f t="shared" si="2016"/>
        <v>0</v>
      </c>
      <c r="BF1380" t="b">
        <f t="shared" si="2017"/>
        <v>0</v>
      </c>
      <c r="BG1380" t="b">
        <f t="shared" si="2018"/>
        <v>1</v>
      </c>
      <c r="BH1380" t="b">
        <f t="shared" si="2019"/>
        <v>0</v>
      </c>
      <c r="BI1380" t="b">
        <f t="shared" si="2020"/>
        <v>0</v>
      </c>
      <c r="BJ1380" t="b">
        <f t="shared" si="2021"/>
        <v>0</v>
      </c>
      <c r="BK1380" t="b">
        <f t="shared" si="2022"/>
        <v>0</v>
      </c>
      <c r="BL1380" t="b">
        <f t="shared" si="2023"/>
        <v>0</v>
      </c>
      <c r="BM1380" t="b">
        <f t="shared" si="2024"/>
        <v>0</v>
      </c>
      <c r="BN1380" t="b">
        <f t="shared" si="2025"/>
        <v>0</v>
      </c>
      <c r="BO1380" t="b">
        <f t="shared" si="2026"/>
        <v>0</v>
      </c>
      <c r="BP1380" t="b">
        <f t="shared" si="2027"/>
        <v>0</v>
      </c>
      <c r="BQ1380" t="b">
        <f t="shared" si="2028"/>
        <v>0</v>
      </c>
      <c r="BR1380" t="b">
        <f t="shared" si="2029"/>
        <v>0</v>
      </c>
      <c r="BS1380" t="b">
        <f t="shared" si="2030"/>
        <v>0</v>
      </c>
      <c r="BT1380" t="b">
        <f t="shared" si="2031"/>
        <v>0</v>
      </c>
      <c r="BU1380" t="b">
        <f t="shared" si="2032"/>
        <v>0</v>
      </c>
      <c r="BV1380" t="b">
        <f t="shared" si="2033"/>
        <v>0</v>
      </c>
      <c r="BW1380" t="b">
        <f t="shared" si="2034"/>
        <v>0</v>
      </c>
      <c r="BX1380" t="b">
        <f t="shared" si="2035"/>
        <v>0</v>
      </c>
      <c r="BY1380" t="b">
        <f t="shared" si="2036"/>
        <v>0</v>
      </c>
      <c r="BZ1380" t="b">
        <f t="shared" si="2037"/>
        <v>0</v>
      </c>
      <c r="CA1380" t="b">
        <f t="shared" si="2038"/>
        <v>0</v>
      </c>
      <c r="CB1380" t="b">
        <f t="shared" si="2039"/>
        <v>0</v>
      </c>
      <c r="CC1380" t="b">
        <f t="shared" si="2040"/>
        <v>0</v>
      </c>
      <c r="CD1380" t="b">
        <f t="shared" si="2041"/>
        <v>0</v>
      </c>
      <c r="CE1380" t="b">
        <f t="shared" si="2042"/>
        <v>0</v>
      </c>
      <c r="CF1380" t="b">
        <f t="shared" si="2043"/>
        <v>0</v>
      </c>
      <c r="CG1380" t="b">
        <f t="shared" si="2044"/>
        <v>0</v>
      </c>
      <c r="CH1380" t="b">
        <f t="shared" si="2045"/>
        <v>0</v>
      </c>
      <c r="CI1380" t="b">
        <f t="shared" si="2046"/>
        <v>0</v>
      </c>
      <c r="CJ1380" t="b">
        <f t="shared" si="2047"/>
        <v>0</v>
      </c>
      <c r="CK1380" t="b">
        <f t="shared" si="2048"/>
        <v>0</v>
      </c>
      <c r="CL1380" t="b">
        <f t="shared" si="2049"/>
        <v>0</v>
      </c>
      <c r="CM1380" t="b">
        <f t="shared" si="2050"/>
        <v>0</v>
      </c>
      <c r="CN1380" t="b">
        <f t="shared" si="2051"/>
        <v>0</v>
      </c>
      <c r="CO1380" t="b">
        <f t="shared" si="2052"/>
        <v>0</v>
      </c>
      <c r="CP1380" t="b">
        <f t="shared" si="2053"/>
        <v>0</v>
      </c>
      <c r="CQ1380" t="b">
        <f t="shared" si="2054"/>
        <v>0</v>
      </c>
      <c r="CR1380" t="b">
        <f t="shared" si="2055"/>
        <v>0</v>
      </c>
      <c r="CS1380" t="b">
        <f t="shared" si="2056"/>
        <v>0</v>
      </c>
      <c r="CT1380" t="b">
        <f t="shared" si="2057"/>
        <v>0</v>
      </c>
      <c r="CU1380" t="b">
        <f t="shared" si="2058"/>
        <v>0</v>
      </c>
      <c r="CV1380" t="b">
        <f t="shared" si="2059"/>
        <v>0</v>
      </c>
      <c r="CW1380" t="b">
        <f t="shared" si="2060"/>
        <v>0</v>
      </c>
      <c r="CX1380" t="b">
        <f t="shared" si="2061"/>
        <v>0</v>
      </c>
      <c r="CY1380" t="b">
        <f t="shared" si="2062"/>
        <v>0</v>
      </c>
      <c r="CZ1380" t="b">
        <f t="shared" si="2063"/>
        <v>0</v>
      </c>
      <c r="DA1380" t="b">
        <f t="shared" si="2064"/>
        <v>0</v>
      </c>
      <c r="DB1380" t="b">
        <f t="shared" si="2065"/>
        <v>0</v>
      </c>
      <c r="DC1380" t="b">
        <f t="shared" si="2066"/>
        <v>0</v>
      </c>
      <c r="DD1380" t="b">
        <f t="shared" si="2067"/>
        <v>0</v>
      </c>
    </row>
    <row r="1381" spans="1:108">
      <c r="A1381" t="s">
        <v>3375</v>
      </c>
      <c r="C1381" t="s">
        <v>3369</v>
      </c>
      <c r="E1381" t="s">
        <v>6104</v>
      </c>
      <c r="F1381" t="s">
        <v>6097</v>
      </c>
      <c r="G1381" t="s">
        <v>3097</v>
      </c>
      <c r="H1381" t="s">
        <v>7444</v>
      </c>
      <c r="I1381" t="s">
        <v>7417</v>
      </c>
      <c r="J1381" t="s">
        <v>119</v>
      </c>
      <c r="K1381" t="s">
        <v>109</v>
      </c>
      <c r="L1381" t="s">
        <v>7190</v>
      </c>
      <c r="M1381" t="s">
        <v>6079</v>
      </c>
      <c r="N1381" t="s">
        <v>3376</v>
      </c>
      <c r="O1381" t="b">
        <f t="shared" si="1974"/>
        <v>0</v>
      </c>
      <c r="P1381" t="b">
        <f t="shared" si="1975"/>
        <v>0</v>
      </c>
      <c r="Q1381" t="b">
        <f t="shared" si="1976"/>
        <v>1</v>
      </c>
      <c r="R1381" t="b">
        <f t="shared" si="1977"/>
        <v>1</v>
      </c>
      <c r="S1381" t="b">
        <f t="shared" si="1978"/>
        <v>0</v>
      </c>
      <c r="T1381" t="b">
        <f t="shared" si="1979"/>
        <v>0</v>
      </c>
      <c r="U1381" t="b">
        <f t="shared" si="1980"/>
        <v>1</v>
      </c>
      <c r="V1381" t="b">
        <f t="shared" si="1981"/>
        <v>0</v>
      </c>
      <c r="W1381" t="b">
        <f t="shared" si="1982"/>
        <v>0</v>
      </c>
      <c r="X1381" t="b">
        <f t="shared" si="1983"/>
        <v>1</v>
      </c>
      <c r="Y1381" t="b">
        <f t="shared" si="1984"/>
        <v>0</v>
      </c>
      <c r="Z1381" t="b">
        <f t="shared" si="1985"/>
        <v>0</v>
      </c>
      <c r="AA1381" t="b">
        <f t="shared" si="1986"/>
        <v>0</v>
      </c>
      <c r="AB1381" t="b">
        <f t="shared" si="1987"/>
        <v>0</v>
      </c>
      <c r="AC1381" t="b">
        <f t="shared" si="1988"/>
        <v>0</v>
      </c>
      <c r="AD1381" t="b">
        <f t="shared" si="1989"/>
        <v>0</v>
      </c>
      <c r="AE1381" t="b">
        <f t="shared" si="1990"/>
        <v>0</v>
      </c>
      <c r="AF1381" t="b">
        <f t="shared" si="1991"/>
        <v>0</v>
      </c>
      <c r="AG1381" t="b">
        <f t="shared" si="1992"/>
        <v>0</v>
      </c>
      <c r="AH1381" t="b">
        <f t="shared" si="1993"/>
        <v>0</v>
      </c>
      <c r="AI1381" t="b">
        <f t="shared" si="1994"/>
        <v>0</v>
      </c>
      <c r="AJ1381" t="b">
        <f t="shared" si="1995"/>
        <v>0</v>
      </c>
      <c r="AK1381" t="b">
        <f t="shared" si="1996"/>
        <v>0</v>
      </c>
      <c r="AL1381" t="b">
        <f t="shared" si="1997"/>
        <v>0</v>
      </c>
      <c r="AM1381" t="b">
        <f t="shared" si="1998"/>
        <v>0</v>
      </c>
      <c r="AN1381" t="b">
        <f t="shared" si="1999"/>
        <v>0</v>
      </c>
      <c r="AO1381" t="b">
        <f t="shared" si="2000"/>
        <v>0</v>
      </c>
      <c r="AP1381" t="b">
        <f t="shared" si="2001"/>
        <v>0</v>
      </c>
      <c r="AQ1381" t="b">
        <f t="shared" si="2002"/>
        <v>0</v>
      </c>
      <c r="AR1381" t="b">
        <f t="shared" si="2003"/>
        <v>0</v>
      </c>
      <c r="AS1381" t="b">
        <f t="shared" si="2004"/>
        <v>0</v>
      </c>
      <c r="AT1381" t="b">
        <f t="shared" si="2005"/>
        <v>0</v>
      </c>
      <c r="AU1381" t="b">
        <f t="shared" si="2006"/>
        <v>0</v>
      </c>
      <c r="AV1381" t="b">
        <f t="shared" si="2007"/>
        <v>0</v>
      </c>
      <c r="AW1381" t="b">
        <f t="shared" si="2008"/>
        <v>0</v>
      </c>
      <c r="AX1381" t="b">
        <f t="shared" si="2009"/>
        <v>0</v>
      </c>
      <c r="AY1381" t="b">
        <f t="shared" si="2010"/>
        <v>0</v>
      </c>
      <c r="AZ1381" t="b">
        <f t="shared" si="2011"/>
        <v>0</v>
      </c>
      <c r="BA1381" t="b">
        <f t="shared" si="2012"/>
        <v>0</v>
      </c>
      <c r="BB1381" t="b">
        <f t="shared" si="2013"/>
        <v>0</v>
      </c>
      <c r="BC1381" t="b">
        <f t="shared" si="2014"/>
        <v>0</v>
      </c>
      <c r="BD1381" t="b">
        <f t="shared" si="2015"/>
        <v>0</v>
      </c>
      <c r="BE1381" t="b">
        <f t="shared" si="2016"/>
        <v>0</v>
      </c>
      <c r="BF1381" t="b">
        <f t="shared" si="2017"/>
        <v>1</v>
      </c>
      <c r="BG1381" t="b">
        <f t="shared" si="2018"/>
        <v>0</v>
      </c>
      <c r="BH1381" t="b">
        <f t="shared" si="2019"/>
        <v>0</v>
      </c>
      <c r="BI1381" t="b">
        <f t="shared" si="2020"/>
        <v>0</v>
      </c>
      <c r="BJ1381" t="b">
        <f t="shared" si="2021"/>
        <v>0</v>
      </c>
      <c r="BK1381" t="b">
        <f t="shared" si="2022"/>
        <v>0</v>
      </c>
      <c r="BL1381" t="b">
        <f t="shared" si="2023"/>
        <v>0</v>
      </c>
      <c r="BM1381" t="b">
        <f t="shared" si="2024"/>
        <v>0</v>
      </c>
      <c r="BN1381" t="b">
        <f t="shared" si="2025"/>
        <v>0</v>
      </c>
      <c r="BO1381" t="b">
        <f t="shared" si="2026"/>
        <v>0</v>
      </c>
      <c r="BP1381" t="b">
        <f t="shared" si="2027"/>
        <v>0</v>
      </c>
      <c r="BQ1381" t="b">
        <f t="shared" si="2028"/>
        <v>0</v>
      </c>
      <c r="BR1381" t="b">
        <f t="shared" si="2029"/>
        <v>0</v>
      </c>
      <c r="BS1381" t="b">
        <f t="shared" si="2030"/>
        <v>0</v>
      </c>
      <c r="BT1381" t="b">
        <f t="shared" si="2031"/>
        <v>0</v>
      </c>
      <c r="BU1381" t="b">
        <f t="shared" si="2032"/>
        <v>0</v>
      </c>
      <c r="BV1381" t="b">
        <f t="shared" si="2033"/>
        <v>1</v>
      </c>
      <c r="BW1381" t="b">
        <f t="shared" si="2034"/>
        <v>1</v>
      </c>
      <c r="BX1381" t="b">
        <f t="shared" si="2035"/>
        <v>0</v>
      </c>
      <c r="BY1381" t="b">
        <f t="shared" si="2036"/>
        <v>0</v>
      </c>
      <c r="BZ1381" t="b">
        <f t="shared" si="2037"/>
        <v>0</v>
      </c>
      <c r="CA1381" t="b">
        <f t="shared" si="2038"/>
        <v>0</v>
      </c>
      <c r="CB1381" t="b">
        <f t="shared" si="2039"/>
        <v>0</v>
      </c>
      <c r="CC1381" t="b">
        <f t="shared" si="2040"/>
        <v>0</v>
      </c>
      <c r="CD1381" t="b">
        <f t="shared" si="2041"/>
        <v>0</v>
      </c>
      <c r="CE1381" t="b">
        <f t="shared" si="2042"/>
        <v>0</v>
      </c>
      <c r="CF1381" t="b">
        <f t="shared" si="2043"/>
        <v>0</v>
      </c>
      <c r="CG1381" t="b">
        <f t="shared" si="2044"/>
        <v>0</v>
      </c>
      <c r="CH1381" t="b">
        <f t="shared" si="2045"/>
        <v>0</v>
      </c>
      <c r="CI1381" t="b">
        <f t="shared" si="2046"/>
        <v>0</v>
      </c>
      <c r="CJ1381" t="b">
        <f t="shared" si="2047"/>
        <v>0</v>
      </c>
      <c r="CK1381" t="b">
        <f t="shared" si="2048"/>
        <v>0</v>
      </c>
      <c r="CL1381" t="b">
        <f t="shared" si="2049"/>
        <v>0</v>
      </c>
      <c r="CM1381" t="b">
        <f t="shared" si="2050"/>
        <v>0</v>
      </c>
      <c r="CN1381" t="b">
        <f t="shared" si="2051"/>
        <v>0</v>
      </c>
      <c r="CO1381" t="b">
        <f t="shared" si="2052"/>
        <v>0</v>
      </c>
      <c r="CP1381" t="b">
        <f t="shared" si="2053"/>
        <v>0</v>
      </c>
      <c r="CQ1381" t="b">
        <f t="shared" si="2054"/>
        <v>0</v>
      </c>
      <c r="CR1381" t="b">
        <f t="shared" si="2055"/>
        <v>0</v>
      </c>
      <c r="CS1381" t="b">
        <f t="shared" si="2056"/>
        <v>0</v>
      </c>
      <c r="CT1381" t="b">
        <f t="shared" si="2057"/>
        <v>0</v>
      </c>
      <c r="CU1381" t="b">
        <f t="shared" si="2058"/>
        <v>0</v>
      </c>
      <c r="CV1381" t="b">
        <f t="shared" si="2059"/>
        <v>0</v>
      </c>
      <c r="CW1381" t="b">
        <f t="shared" si="2060"/>
        <v>0</v>
      </c>
      <c r="CX1381" t="b">
        <f t="shared" si="2061"/>
        <v>0</v>
      </c>
      <c r="CY1381" t="b">
        <f t="shared" si="2062"/>
        <v>0</v>
      </c>
      <c r="CZ1381" t="b">
        <f t="shared" si="2063"/>
        <v>0</v>
      </c>
      <c r="DA1381" t="b">
        <f t="shared" si="2064"/>
        <v>0</v>
      </c>
      <c r="DB1381" t="b">
        <f t="shared" si="2065"/>
        <v>0</v>
      </c>
      <c r="DC1381" t="b">
        <f t="shared" si="2066"/>
        <v>0</v>
      </c>
      <c r="DD1381" t="b">
        <f t="shared" si="2067"/>
        <v>0</v>
      </c>
    </row>
    <row r="1382" spans="1:108">
      <c r="A1382" t="s">
        <v>3377</v>
      </c>
      <c r="C1382" t="s">
        <v>3369</v>
      </c>
      <c r="E1382" t="s">
        <v>6104</v>
      </c>
      <c r="F1382" t="s">
        <v>6097</v>
      </c>
      <c r="G1382" t="s">
        <v>3097</v>
      </c>
      <c r="H1382" t="s">
        <v>7444</v>
      </c>
      <c r="I1382" t="s">
        <v>7417</v>
      </c>
      <c r="J1382" t="s">
        <v>119</v>
      </c>
      <c r="K1382" t="s">
        <v>109</v>
      </c>
      <c r="L1382" t="s">
        <v>7191</v>
      </c>
      <c r="M1382" t="s">
        <v>221</v>
      </c>
      <c r="N1382" t="s">
        <v>3378</v>
      </c>
      <c r="O1382" t="b">
        <f t="shared" si="1974"/>
        <v>1</v>
      </c>
      <c r="P1382" t="b">
        <f t="shared" si="1975"/>
        <v>1</v>
      </c>
      <c r="Q1382" t="b">
        <f t="shared" si="1976"/>
        <v>0</v>
      </c>
      <c r="R1382" t="b">
        <f t="shared" si="1977"/>
        <v>1</v>
      </c>
      <c r="S1382" t="b">
        <f t="shared" si="1978"/>
        <v>1</v>
      </c>
      <c r="T1382" t="b">
        <f t="shared" si="1979"/>
        <v>0</v>
      </c>
      <c r="U1382" t="b">
        <f t="shared" si="1980"/>
        <v>0</v>
      </c>
      <c r="V1382" t="b">
        <f t="shared" si="1981"/>
        <v>1</v>
      </c>
      <c r="W1382" t="b">
        <f t="shared" si="1982"/>
        <v>0</v>
      </c>
      <c r="X1382" t="b">
        <f t="shared" si="1983"/>
        <v>0</v>
      </c>
      <c r="Y1382" t="b">
        <f t="shared" si="1984"/>
        <v>1</v>
      </c>
      <c r="Z1382" t="b">
        <f t="shared" si="1985"/>
        <v>0</v>
      </c>
      <c r="AA1382" t="b">
        <f t="shared" si="1986"/>
        <v>1</v>
      </c>
      <c r="AB1382" t="b">
        <f t="shared" si="1987"/>
        <v>0</v>
      </c>
      <c r="AC1382" t="b">
        <f t="shared" si="1988"/>
        <v>0</v>
      </c>
      <c r="AD1382" t="b">
        <f t="shared" si="1989"/>
        <v>0</v>
      </c>
      <c r="AE1382" t="b">
        <f t="shared" si="1990"/>
        <v>0</v>
      </c>
      <c r="AF1382" t="b">
        <f t="shared" si="1991"/>
        <v>0</v>
      </c>
      <c r="AG1382" t="b">
        <f t="shared" si="1992"/>
        <v>0</v>
      </c>
      <c r="AH1382" t="b">
        <f t="shared" si="1993"/>
        <v>0</v>
      </c>
      <c r="AI1382" t="b">
        <f t="shared" si="1994"/>
        <v>1</v>
      </c>
      <c r="AJ1382" t="b">
        <f t="shared" si="1995"/>
        <v>0</v>
      </c>
      <c r="AK1382" t="b">
        <f t="shared" si="1996"/>
        <v>0</v>
      </c>
      <c r="AL1382" t="b">
        <f t="shared" si="1997"/>
        <v>0</v>
      </c>
      <c r="AM1382" t="b">
        <f t="shared" si="1998"/>
        <v>0</v>
      </c>
      <c r="AN1382" t="b">
        <f t="shared" si="1999"/>
        <v>0</v>
      </c>
      <c r="AO1382" t="b">
        <f t="shared" si="2000"/>
        <v>0</v>
      </c>
      <c r="AP1382" t="b">
        <f t="shared" si="2001"/>
        <v>0</v>
      </c>
      <c r="AQ1382" t="b">
        <f t="shared" si="2002"/>
        <v>0</v>
      </c>
      <c r="AR1382" t="b">
        <f t="shared" si="2003"/>
        <v>0</v>
      </c>
      <c r="AS1382" t="b">
        <f t="shared" si="2004"/>
        <v>0</v>
      </c>
      <c r="AT1382" t="b">
        <f t="shared" si="2005"/>
        <v>1</v>
      </c>
      <c r="AU1382" t="b">
        <f t="shared" si="2006"/>
        <v>0</v>
      </c>
      <c r="AV1382" t="b">
        <f t="shared" si="2007"/>
        <v>0</v>
      </c>
      <c r="AW1382" t="b">
        <f t="shared" si="2008"/>
        <v>0</v>
      </c>
      <c r="AX1382" t="b">
        <f t="shared" si="2009"/>
        <v>0</v>
      </c>
      <c r="AY1382" t="b">
        <f t="shared" si="2010"/>
        <v>0</v>
      </c>
      <c r="AZ1382" t="b">
        <f t="shared" si="2011"/>
        <v>0</v>
      </c>
      <c r="BA1382" t="b">
        <f t="shared" si="2012"/>
        <v>0</v>
      </c>
      <c r="BB1382" t="b">
        <f t="shared" si="2013"/>
        <v>0</v>
      </c>
      <c r="BC1382" t="b">
        <f t="shared" si="2014"/>
        <v>0</v>
      </c>
      <c r="BD1382" t="b">
        <f t="shared" si="2015"/>
        <v>0</v>
      </c>
      <c r="BE1382" t="b">
        <f t="shared" si="2016"/>
        <v>0</v>
      </c>
      <c r="BF1382" t="b">
        <f t="shared" si="2017"/>
        <v>0</v>
      </c>
      <c r="BG1382" t="b">
        <f t="shared" si="2018"/>
        <v>0</v>
      </c>
      <c r="BH1382" t="b">
        <f t="shared" si="2019"/>
        <v>0</v>
      </c>
      <c r="BI1382" t="b">
        <f t="shared" si="2020"/>
        <v>0</v>
      </c>
      <c r="BJ1382" t="b">
        <f t="shared" si="2021"/>
        <v>0</v>
      </c>
      <c r="BK1382" t="b">
        <f t="shared" si="2022"/>
        <v>0</v>
      </c>
      <c r="BL1382" t="b">
        <f t="shared" si="2023"/>
        <v>1</v>
      </c>
      <c r="BM1382" t="b">
        <f t="shared" si="2024"/>
        <v>0</v>
      </c>
      <c r="BN1382" t="b">
        <f t="shared" si="2025"/>
        <v>0</v>
      </c>
      <c r="BO1382" t="b">
        <f t="shared" si="2026"/>
        <v>1</v>
      </c>
      <c r="BP1382" t="b">
        <f t="shared" si="2027"/>
        <v>0</v>
      </c>
      <c r="BQ1382" t="b">
        <f t="shared" si="2028"/>
        <v>0</v>
      </c>
      <c r="BR1382" t="b">
        <f t="shared" si="2029"/>
        <v>0</v>
      </c>
      <c r="BS1382" t="b">
        <f t="shared" si="2030"/>
        <v>0</v>
      </c>
      <c r="BT1382" t="b">
        <f t="shared" si="2031"/>
        <v>0</v>
      </c>
      <c r="BU1382" t="b">
        <f t="shared" si="2032"/>
        <v>0</v>
      </c>
      <c r="BV1382" t="b">
        <f t="shared" si="2033"/>
        <v>0</v>
      </c>
      <c r="BW1382" t="b">
        <f t="shared" si="2034"/>
        <v>0</v>
      </c>
      <c r="BX1382" t="b">
        <f t="shared" si="2035"/>
        <v>0</v>
      </c>
      <c r="BY1382" t="b">
        <f t="shared" si="2036"/>
        <v>0</v>
      </c>
      <c r="BZ1382" t="b">
        <f t="shared" si="2037"/>
        <v>0</v>
      </c>
      <c r="CA1382" t="b">
        <f t="shared" si="2038"/>
        <v>0</v>
      </c>
      <c r="CB1382" t="b">
        <f t="shared" si="2039"/>
        <v>0</v>
      </c>
      <c r="CC1382" t="b">
        <f t="shared" si="2040"/>
        <v>0</v>
      </c>
      <c r="CD1382" t="b">
        <f t="shared" si="2041"/>
        <v>0</v>
      </c>
      <c r="CE1382" t="b">
        <f t="shared" si="2042"/>
        <v>0</v>
      </c>
      <c r="CF1382" t="b">
        <f t="shared" si="2043"/>
        <v>0</v>
      </c>
      <c r="CG1382" t="b">
        <f t="shared" si="2044"/>
        <v>1</v>
      </c>
      <c r="CH1382" t="b">
        <f t="shared" si="2045"/>
        <v>0</v>
      </c>
      <c r="CI1382" t="b">
        <f t="shared" si="2046"/>
        <v>0</v>
      </c>
      <c r="CJ1382" t="b">
        <f t="shared" si="2047"/>
        <v>0</v>
      </c>
      <c r="CK1382" t="b">
        <f t="shared" si="2048"/>
        <v>0</v>
      </c>
      <c r="CL1382" t="b">
        <f t="shared" si="2049"/>
        <v>0</v>
      </c>
      <c r="CM1382" t="b">
        <f t="shared" si="2050"/>
        <v>0</v>
      </c>
      <c r="CN1382" t="b">
        <f t="shared" si="2051"/>
        <v>0</v>
      </c>
      <c r="CO1382" t="b">
        <f t="shared" si="2052"/>
        <v>0</v>
      </c>
      <c r="CP1382" t="b">
        <f t="shared" si="2053"/>
        <v>0</v>
      </c>
      <c r="CQ1382" t="b">
        <f t="shared" si="2054"/>
        <v>0</v>
      </c>
      <c r="CR1382" t="b">
        <f t="shared" si="2055"/>
        <v>0</v>
      </c>
      <c r="CS1382" t="b">
        <f t="shared" si="2056"/>
        <v>0</v>
      </c>
      <c r="CT1382" t="b">
        <f t="shared" si="2057"/>
        <v>0</v>
      </c>
      <c r="CU1382" t="b">
        <f t="shared" si="2058"/>
        <v>0</v>
      </c>
      <c r="CV1382" t="b">
        <f t="shared" si="2059"/>
        <v>0</v>
      </c>
      <c r="CW1382" t="b">
        <f t="shared" si="2060"/>
        <v>0</v>
      </c>
      <c r="CX1382" t="b">
        <f t="shared" si="2061"/>
        <v>0</v>
      </c>
      <c r="CY1382" t="b">
        <f t="shared" si="2062"/>
        <v>0</v>
      </c>
      <c r="CZ1382" t="b">
        <f t="shared" si="2063"/>
        <v>0</v>
      </c>
      <c r="DA1382" t="b">
        <f t="shared" si="2064"/>
        <v>0</v>
      </c>
      <c r="DB1382" t="b">
        <f t="shared" si="2065"/>
        <v>0</v>
      </c>
      <c r="DC1382" t="b">
        <f t="shared" si="2066"/>
        <v>0</v>
      </c>
      <c r="DD1382" t="b">
        <f t="shared" si="2067"/>
        <v>1</v>
      </c>
    </row>
    <row r="1383" spans="1:108">
      <c r="A1383" t="s">
        <v>3379</v>
      </c>
      <c r="C1383" t="s">
        <v>3369</v>
      </c>
      <c r="E1383" t="s">
        <v>6104</v>
      </c>
      <c r="F1383" t="s">
        <v>6097</v>
      </c>
      <c r="G1383" t="s">
        <v>3097</v>
      </c>
      <c r="H1383" t="s">
        <v>7444</v>
      </c>
      <c r="I1383" t="s">
        <v>7417</v>
      </c>
      <c r="J1383" t="s">
        <v>250</v>
      </c>
      <c r="K1383" t="s">
        <v>109</v>
      </c>
      <c r="L1383" t="s">
        <v>7116</v>
      </c>
      <c r="M1383" t="s">
        <v>6079</v>
      </c>
      <c r="N1383" t="s">
        <v>3380</v>
      </c>
      <c r="O1383" t="b">
        <f t="shared" si="1974"/>
        <v>1</v>
      </c>
      <c r="P1383" t="b">
        <f t="shared" si="1975"/>
        <v>0</v>
      </c>
      <c r="Q1383" t="b">
        <f t="shared" si="1976"/>
        <v>1</v>
      </c>
      <c r="R1383" t="b">
        <f t="shared" si="1977"/>
        <v>0</v>
      </c>
      <c r="S1383" t="b">
        <f t="shared" si="1978"/>
        <v>1</v>
      </c>
      <c r="T1383" t="b">
        <f t="shared" si="1979"/>
        <v>0</v>
      </c>
      <c r="U1383" t="b">
        <f t="shared" si="1980"/>
        <v>1</v>
      </c>
      <c r="V1383" t="b">
        <f t="shared" si="1981"/>
        <v>0</v>
      </c>
      <c r="W1383" t="b">
        <f t="shared" si="1982"/>
        <v>0</v>
      </c>
      <c r="X1383" t="b">
        <f t="shared" si="1983"/>
        <v>0</v>
      </c>
      <c r="Y1383" t="b">
        <f t="shared" si="1984"/>
        <v>0</v>
      </c>
      <c r="Z1383" t="b">
        <f t="shared" si="1985"/>
        <v>0</v>
      </c>
      <c r="AA1383" t="b">
        <f t="shared" si="1986"/>
        <v>0</v>
      </c>
      <c r="AB1383" t="b">
        <f t="shared" si="1987"/>
        <v>0</v>
      </c>
      <c r="AC1383" t="b">
        <f t="shared" si="1988"/>
        <v>0</v>
      </c>
      <c r="AD1383" t="b">
        <f t="shared" si="1989"/>
        <v>0</v>
      </c>
      <c r="AE1383" t="b">
        <f t="shared" si="1990"/>
        <v>0</v>
      </c>
      <c r="AF1383" t="b">
        <f t="shared" si="1991"/>
        <v>0</v>
      </c>
      <c r="AG1383" t="b">
        <f t="shared" si="1992"/>
        <v>0</v>
      </c>
      <c r="AH1383" t="b">
        <f t="shared" si="1993"/>
        <v>1</v>
      </c>
      <c r="AI1383" t="b">
        <f t="shared" si="1994"/>
        <v>0</v>
      </c>
      <c r="AJ1383" t="b">
        <f t="shared" si="1995"/>
        <v>0</v>
      </c>
      <c r="AK1383" t="b">
        <f t="shared" si="1996"/>
        <v>0</v>
      </c>
      <c r="AL1383" t="b">
        <f t="shared" si="1997"/>
        <v>0</v>
      </c>
      <c r="AM1383" t="b">
        <f t="shared" si="1998"/>
        <v>0</v>
      </c>
      <c r="AN1383" t="b">
        <f t="shared" si="1999"/>
        <v>0</v>
      </c>
      <c r="AO1383" t="b">
        <f t="shared" si="2000"/>
        <v>0</v>
      </c>
      <c r="AP1383" t="b">
        <f t="shared" si="2001"/>
        <v>0</v>
      </c>
      <c r="AQ1383" t="b">
        <f t="shared" si="2002"/>
        <v>0</v>
      </c>
      <c r="AR1383" t="b">
        <f t="shared" si="2003"/>
        <v>0</v>
      </c>
      <c r="AS1383" t="b">
        <f t="shared" si="2004"/>
        <v>0</v>
      </c>
      <c r="AT1383" t="b">
        <f t="shared" si="2005"/>
        <v>0</v>
      </c>
      <c r="AU1383" t="b">
        <f t="shared" si="2006"/>
        <v>0</v>
      </c>
      <c r="AV1383" t="b">
        <f t="shared" si="2007"/>
        <v>0</v>
      </c>
      <c r="AW1383" t="b">
        <f t="shared" si="2008"/>
        <v>0</v>
      </c>
      <c r="AX1383" t="b">
        <f t="shared" si="2009"/>
        <v>0</v>
      </c>
      <c r="AY1383" t="b">
        <f t="shared" si="2010"/>
        <v>0</v>
      </c>
      <c r="AZ1383" t="b">
        <f t="shared" si="2011"/>
        <v>0</v>
      </c>
      <c r="BA1383" t="b">
        <f t="shared" si="2012"/>
        <v>0</v>
      </c>
      <c r="BB1383" t="b">
        <f t="shared" si="2013"/>
        <v>0</v>
      </c>
      <c r="BC1383" t="b">
        <f t="shared" si="2014"/>
        <v>0</v>
      </c>
      <c r="BD1383" t="b">
        <f t="shared" si="2015"/>
        <v>0</v>
      </c>
      <c r="BE1383" t="b">
        <f t="shared" si="2016"/>
        <v>0</v>
      </c>
      <c r="BF1383" t="b">
        <f t="shared" si="2017"/>
        <v>0</v>
      </c>
      <c r="BG1383" t="b">
        <f t="shared" si="2018"/>
        <v>0</v>
      </c>
      <c r="BH1383" t="b">
        <f t="shared" si="2019"/>
        <v>0</v>
      </c>
      <c r="BI1383" t="b">
        <f t="shared" si="2020"/>
        <v>0</v>
      </c>
      <c r="BJ1383" t="b">
        <f t="shared" si="2021"/>
        <v>0</v>
      </c>
      <c r="BK1383" t="b">
        <f t="shared" si="2022"/>
        <v>0</v>
      </c>
      <c r="BL1383" t="b">
        <f t="shared" si="2023"/>
        <v>1</v>
      </c>
      <c r="BM1383" t="b">
        <f t="shared" si="2024"/>
        <v>0</v>
      </c>
      <c r="BN1383" t="b">
        <f t="shared" si="2025"/>
        <v>0</v>
      </c>
      <c r="BO1383" t="b">
        <f t="shared" si="2026"/>
        <v>0</v>
      </c>
      <c r="BP1383" t="b">
        <f t="shared" si="2027"/>
        <v>0</v>
      </c>
      <c r="BQ1383" t="b">
        <f t="shared" si="2028"/>
        <v>0</v>
      </c>
      <c r="BR1383" t="b">
        <f t="shared" si="2029"/>
        <v>0</v>
      </c>
      <c r="BS1383" t="b">
        <f t="shared" si="2030"/>
        <v>0</v>
      </c>
      <c r="BT1383" t="b">
        <f t="shared" si="2031"/>
        <v>0</v>
      </c>
      <c r="BU1383" t="b">
        <f t="shared" si="2032"/>
        <v>0</v>
      </c>
      <c r="BV1383" t="b">
        <f t="shared" si="2033"/>
        <v>0</v>
      </c>
      <c r="BW1383" t="b">
        <f t="shared" si="2034"/>
        <v>0</v>
      </c>
      <c r="BX1383" t="b">
        <f t="shared" si="2035"/>
        <v>0</v>
      </c>
      <c r="BY1383" t="b">
        <f t="shared" si="2036"/>
        <v>0</v>
      </c>
      <c r="BZ1383" t="b">
        <f t="shared" si="2037"/>
        <v>0</v>
      </c>
      <c r="CA1383" t="b">
        <f t="shared" si="2038"/>
        <v>0</v>
      </c>
      <c r="CB1383" t="b">
        <f t="shared" si="2039"/>
        <v>1</v>
      </c>
      <c r="CC1383" t="b">
        <f t="shared" si="2040"/>
        <v>0</v>
      </c>
      <c r="CD1383" t="b">
        <f t="shared" si="2041"/>
        <v>0</v>
      </c>
      <c r="CE1383" t="b">
        <f t="shared" si="2042"/>
        <v>0</v>
      </c>
      <c r="CF1383" t="b">
        <f t="shared" si="2043"/>
        <v>0</v>
      </c>
      <c r="CG1383" t="b">
        <f t="shared" si="2044"/>
        <v>0</v>
      </c>
      <c r="CH1383" t="b">
        <f t="shared" si="2045"/>
        <v>0</v>
      </c>
      <c r="CI1383" t="b">
        <f t="shared" si="2046"/>
        <v>0</v>
      </c>
      <c r="CJ1383" t="b">
        <f t="shared" si="2047"/>
        <v>0</v>
      </c>
      <c r="CK1383" t="b">
        <f t="shared" si="2048"/>
        <v>0</v>
      </c>
      <c r="CL1383" t="b">
        <f t="shared" si="2049"/>
        <v>0</v>
      </c>
      <c r="CM1383" t="b">
        <f t="shared" si="2050"/>
        <v>1</v>
      </c>
      <c r="CN1383" t="b">
        <f t="shared" si="2051"/>
        <v>0</v>
      </c>
      <c r="CO1383" t="b">
        <f t="shared" si="2052"/>
        <v>0</v>
      </c>
      <c r="CP1383" t="b">
        <f t="shared" si="2053"/>
        <v>0</v>
      </c>
      <c r="CQ1383" t="b">
        <f t="shared" si="2054"/>
        <v>0</v>
      </c>
      <c r="CR1383" t="b">
        <f t="shared" si="2055"/>
        <v>0</v>
      </c>
      <c r="CS1383" t="b">
        <f t="shared" si="2056"/>
        <v>0</v>
      </c>
      <c r="CT1383" t="b">
        <f t="shared" si="2057"/>
        <v>0</v>
      </c>
      <c r="CU1383" t="b">
        <f t="shared" si="2058"/>
        <v>0</v>
      </c>
      <c r="CV1383" t="b">
        <f t="shared" si="2059"/>
        <v>0</v>
      </c>
      <c r="CW1383" t="b">
        <f t="shared" si="2060"/>
        <v>0</v>
      </c>
      <c r="CX1383" t="b">
        <f t="shared" si="2061"/>
        <v>0</v>
      </c>
      <c r="CY1383" t="b">
        <f t="shared" si="2062"/>
        <v>0</v>
      </c>
      <c r="CZ1383" t="b">
        <f t="shared" si="2063"/>
        <v>0</v>
      </c>
      <c r="DA1383" t="b">
        <f t="shared" si="2064"/>
        <v>0</v>
      </c>
      <c r="DB1383" t="b">
        <f t="shared" si="2065"/>
        <v>0</v>
      </c>
      <c r="DC1383" t="b">
        <f t="shared" si="2066"/>
        <v>0</v>
      </c>
      <c r="DD1383" t="b">
        <f t="shared" si="2067"/>
        <v>0</v>
      </c>
    </row>
    <row r="1384" spans="1:108">
      <c r="A1384" t="s">
        <v>3381</v>
      </c>
      <c r="C1384" t="s">
        <v>3382</v>
      </c>
      <c r="E1384" t="s">
        <v>6104</v>
      </c>
      <c r="F1384" t="s">
        <v>6097</v>
      </c>
      <c r="G1384" t="s">
        <v>3097</v>
      </c>
      <c r="H1384" t="s">
        <v>7444</v>
      </c>
      <c r="I1384" t="s">
        <v>7417</v>
      </c>
      <c r="J1384" t="s">
        <v>16</v>
      </c>
      <c r="K1384" t="s">
        <v>16</v>
      </c>
      <c r="L1384" t="s">
        <v>7192</v>
      </c>
      <c r="M1384" t="s">
        <v>6079</v>
      </c>
      <c r="N1384" t="s">
        <v>3383</v>
      </c>
      <c r="O1384" t="b">
        <f t="shared" si="1974"/>
        <v>1</v>
      </c>
      <c r="P1384" t="b">
        <f t="shared" si="1975"/>
        <v>0</v>
      </c>
      <c r="Q1384" t="b">
        <f t="shared" si="1976"/>
        <v>1</v>
      </c>
      <c r="R1384" t="b">
        <f t="shared" si="1977"/>
        <v>0</v>
      </c>
      <c r="S1384" t="b">
        <f t="shared" si="1978"/>
        <v>1</v>
      </c>
      <c r="T1384" t="b">
        <f t="shared" si="1979"/>
        <v>0</v>
      </c>
      <c r="U1384" t="b">
        <f t="shared" si="1980"/>
        <v>1</v>
      </c>
      <c r="V1384" t="b">
        <f t="shared" si="1981"/>
        <v>0</v>
      </c>
      <c r="W1384" t="b">
        <f t="shared" si="1982"/>
        <v>0</v>
      </c>
      <c r="X1384" t="b">
        <f t="shared" si="1983"/>
        <v>0</v>
      </c>
      <c r="Y1384" t="b">
        <f t="shared" si="1984"/>
        <v>0</v>
      </c>
      <c r="Z1384" t="b">
        <f t="shared" si="1985"/>
        <v>0</v>
      </c>
      <c r="AA1384" t="b">
        <f t="shared" si="1986"/>
        <v>0</v>
      </c>
      <c r="AB1384" t="b">
        <f t="shared" si="1987"/>
        <v>1</v>
      </c>
      <c r="AC1384" t="b">
        <f t="shared" si="1988"/>
        <v>0</v>
      </c>
      <c r="AD1384" t="b">
        <f t="shared" si="1989"/>
        <v>0</v>
      </c>
      <c r="AE1384" t="b">
        <f t="shared" si="1990"/>
        <v>0</v>
      </c>
      <c r="AF1384" t="b">
        <f t="shared" si="1991"/>
        <v>0</v>
      </c>
      <c r="AG1384" t="b">
        <f t="shared" si="1992"/>
        <v>0</v>
      </c>
      <c r="AH1384" t="b">
        <f t="shared" si="1993"/>
        <v>0</v>
      </c>
      <c r="AI1384" t="b">
        <f t="shared" si="1994"/>
        <v>0</v>
      </c>
      <c r="AJ1384" t="b">
        <f t="shared" si="1995"/>
        <v>0</v>
      </c>
      <c r="AK1384" t="b">
        <f t="shared" si="1996"/>
        <v>0</v>
      </c>
      <c r="AL1384" t="b">
        <f t="shared" si="1997"/>
        <v>0</v>
      </c>
      <c r="AM1384" t="b">
        <f t="shared" si="1998"/>
        <v>0</v>
      </c>
      <c r="AN1384" t="b">
        <f t="shared" si="1999"/>
        <v>0</v>
      </c>
      <c r="AO1384" t="b">
        <f t="shared" si="2000"/>
        <v>0</v>
      </c>
      <c r="AP1384" t="b">
        <f t="shared" si="2001"/>
        <v>0</v>
      </c>
      <c r="AQ1384" t="b">
        <f t="shared" si="2002"/>
        <v>0</v>
      </c>
      <c r="AR1384" t="b">
        <f t="shared" si="2003"/>
        <v>0</v>
      </c>
      <c r="AS1384" t="b">
        <f t="shared" si="2004"/>
        <v>0</v>
      </c>
      <c r="AT1384" t="b">
        <f t="shared" si="2005"/>
        <v>0</v>
      </c>
      <c r="AU1384" t="b">
        <f t="shared" si="2006"/>
        <v>0</v>
      </c>
      <c r="AV1384" t="b">
        <f t="shared" si="2007"/>
        <v>0</v>
      </c>
      <c r="AW1384" t="b">
        <f t="shared" si="2008"/>
        <v>0</v>
      </c>
      <c r="AX1384" t="b">
        <f t="shared" si="2009"/>
        <v>0</v>
      </c>
      <c r="AY1384" t="b">
        <f t="shared" si="2010"/>
        <v>0</v>
      </c>
      <c r="AZ1384" t="b">
        <f t="shared" si="2011"/>
        <v>0</v>
      </c>
      <c r="BA1384" t="b">
        <f t="shared" si="2012"/>
        <v>0</v>
      </c>
      <c r="BB1384" t="b">
        <f t="shared" si="2013"/>
        <v>0</v>
      </c>
      <c r="BC1384" t="b">
        <f t="shared" si="2014"/>
        <v>0</v>
      </c>
      <c r="BD1384" t="b">
        <f t="shared" si="2015"/>
        <v>0</v>
      </c>
      <c r="BE1384" t="b">
        <f t="shared" si="2016"/>
        <v>0</v>
      </c>
      <c r="BF1384" t="b">
        <f t="shared" si="2017"/>
        <v>0</v>
      </c>
      <c r="BG1384" t="b">
        <f t="shared" si="2018"/>
        <v>1</v>
      </c>
      <c r="BH1384" t="b">
        <f t="shared" si="2019"/>
        <v>0</v>
      </c>
      <c r="BI1384" t="b">
        <f t="shared" si="2020"/>
        <v>0</v>
      </c>
      <c r="BJ1384" t="b">
        <f t="shared" si="2021"/>
        <v>0</v>
      </c>
      <c r="BK1384" t="b">
        <f t="shared" si="2022"/>
        <v>0</v>
      </c>
      <c r="BL1384" t="b">
        <f t="shared" si="2023"/>
        <v>0</v>
      </c>
      <c r="BM1384" t="b">
        <f t="shared" si="2024"/>
        <v>0</v>
      </c>
      <c r="BN1384" t="b">
        <f t="shared" si="2025"/>
        <v>0</v>
      </c>
      <c r="BO1384" t="b">
        <f t="shared" si="2026"/>
        <v>0</v>
      </c>
      <c r="BP1384" t="b">
        <f t="shared" si="2027"/>
        <v>0</v>
      </c>
      <c r="BQ1384" t="b">
        <f t="shared" si="2028"/>
        <v>0</v>
      </c>
      <c r="BR1384" t="b">
        <f t="shared" si="2029"/>
        <v>0</v>
      </c>
      <c r="BS1384" t="b">
        <f t="shared" si="2030"/>
        <v>0</v>
      </c>
      <c r="BT1384" t="b">
        <f t="shared" si="2031"/>
        <v>0</v>
      </c>
      <c r="BU1384" t="b">
        <f t="shared" si="2032"/>
        <v>0</v>
      </c>
      <c r="BV1384" t="b">
        <f t="shared" si="2033"/>
        <v>0</v>
      </c>
      <c r="BW1384" t="b">
        <f t="shared" si="2034"/>
        <v>0</v>
      </c>
      <c r="BX1384" t="b">
        <f t="shared" si="2035"/>
        <v>0</v>
      </c>
      <c r="BY1384" t="b">
        <f t="shared" si="2036"/>
        <v>0</v>
      </c>
      <c r="BZ1384" t="b">
        <f t="shared" si="2037"/>
        <v>0</v>
      </c>
      <c r="CA1384" t="b">
        <f t="shared" si="2038"/>
        <v>0</v>
      </c>
      <c r="CB1384" t="b">
        <f t="shared" si="2039"/>
        <v>0</v>
      </c>
      <c r="CC1384" t="b">
        <f t="shared" si="2040"/>
        <v>0</v>
      </c>
      <c r="CD1384" t="b">
        <f t="shared" si="2041"/>
        <v>0</v>
      </c>
      <c r="CE1384" t="b">
        <f t="shared" si="2042"/>
        <v>0</v>
      </c>
      <c r="CF1384" t="b">
        <f t="shared" si="2043"/>
        <v>0</v>
      </c>
      <c r="CG1384" t="b">
        <f t="shared" si="2044"/>
        <v>0</v>
      </c>
      <c r="CH1384" t="b">
        <f t="shared" si="2045"/>
        <v>0</v>
      </c>
      <c r="CI1384" t="b">
        <f t="shared" si="2046"/>
        <v>0</v>
      </c>
      <c r="CJ1384" t="b">
        <f t="shared" si="2047"/>
        <v>0</v>
      </c>
      <c r="CK1384" t="b">
        <f t="shared" si="2048"/>
        <v>0</v>
      </c>
      <c r="CL1384" t="b">
        <f t="shared" si="2049"/>
        <v>0</v>
      </c>
      <c r="CM1384" t="b">
        <f t="shared" si="2050"/>
        <v>0</v>
      </c>
      <c r="CN1384" t="b">
        <f t="shared" si="2051"/>
        <v>0</v>
      </c>
      <c r="CO1384" t="b">
        <f t="shared" si="2052"/>
        <v>0</v>
      </c>
      <c r="CP1384" t="b">
        <f t="shared" si="2053"/>
        <v>0</v>
      </c>
      <c r="CQ1384" t="b">
        <f t="shared" si="2054"/>
        <v>0</v>
      </c>
      <c r="CR1384" t="b">
        <f t="shared" si="2055"/>
        <v>0</v>
      </c>
      <c r="CS1384" t="b">
        <f t="shared" si="2056"/>
        <v>0</v>
      </c>
      <c r="CT1384" t="b">
        <f t="shared" si="2057"/>
        <v>0</v>
      </c>
      <c r="CU1384" t="b">
        <f t="shared" si="2058"/>
        <v>0</v>
      </c>
      <c r="CV1384" t="b">
        <f t="shared" si="2059"/>
        <v>0</v>
      </c>
      <c r="CW1384" t="b">
        <f t="shared" si="2060"/>
        <v>0</v>
      </c>
      <c r="CX1384" t="b">
        <f t="shared" si="2061"/>
        <v>0</v>
      </c>
      <c r="CY1384" t="b">
        <f t="shared" si="2062"/>
        <v>0</v>
      </c>
      <c r="CZ1384" t="b">
        <f t="shared" si="2063"/>
        <v>0</v>
      </c>
      <c r="DA1384" t="b">
        <f t="shared" si="2064"/>
        <v>0</v>
      </c>
      <c r="DB1384" t="b">
        <f t="shared" si="2065"/>
        <v>0</v>
      </c>
      <c r="DC1384" t="b">
        <f t="shared" si="2066"/>
        <v>0</v>
      </c>
      <c r="DD1384" t="b">
        <f t="shared" si="2067"/>
        <v>0</v>
      </c>
    </row>
    <row r="1385" spans="1:108">
      <c r="A1385" s="7" t="s">
        <v>3393</v>
      </c>
      <c r="C1385" t="s">
        <v>3394</v>
      </c>
      <c r="E1385" t="s">
        <v>6105</v>
      </c>
      <c r="F1385" t="s">
        <v>6097</v>
      </c>
      <c r="G1385" t="s">
        <v>3097</v>
      </c>
      <c r="H1385" t="s">
        <v>7444</v>
      </c>
      <c r="I1385" t="s">
        <v>7417</v>
      </c>
      <c r="J1385" s="4" t="s">
        <v>160</v>
      </c>
      <c r="K1385" t="s">
        <v>160</v>
      </c>
      <c r="L1385" t="s">
        <v>6565</v>
      </c>
      <c r="M1385" t="s">
        <v>345</v>
      </c>
      <c r="N1385" t="s">
        <v>3395</v>
      </c>
      <c r="O1385" t="b">
        <f t="shared" si="1974"/>
        <v>1</v>
      </c>
      <c r="P1385" t="b">
        <f t="shared" si="1975"/>
        <v>1</v>
      </c>
      <c r="Q1385" t="b">
        <f t="shared" si="1976"/>
        <v>0</v>
      </c>
      <c r="R1385" t="b">
        <f t="shared" si="1977"/>
        <v>0</v>
      </c>
      <c r="S1385" t="b">
        <f t="shared" si="1978"/>
        <v>1</v>
      </c>
      <c r="T1385" t="b">
        <f t="shared" si="1979"/>
        <v>1</v>
      </c>
      <c r="U1385" t="b">
        <f t="shared" si="1980"/>
        <v>0</v>
      </c>
      <c r="V1385" t="b">
        <f t="shared" si="1981"/>
        <v>0</v>
      </c>
      <c r="W1385" t="b">
        <f t="shared" si="1982"/>
        <v>0</v>
      </c>
      <c r="X1385" t="b">
        <f t="shared" si="1983"/>
        <v>0</v>
      </c>
      <c r="Y1385" t="b">
        <f t="shared" si="1984"/>
        <v>0</v>
      </c>
      <c r="Z1385" t="b">
        <f t="shared" si="1985"/>
        <v>0</v>
      </c>
      <c r="AA1385" t="b">
        <f t="shared" si="1986"/>
        <v>0</v>
      </c>
      <c r="AB1385" t="b">
        <f t="shared" si="1987"/>
        <v>0</v>
      </c>
      <c r="AC1385" t="b">
        <f t="shared" si="1988"/>
        <v>0</v>
      </c>
      <c r="AD1385" t="b">
        <f t="shared" si="1989"/>
        <v>0</v>
      </c>
      <c r="AE1385" t="b">
        <f t="shared" si="1990"/>
        <v>0</v>
      </c>
      <c r="AF1385" t="b">
        <f t="shared" si="1991"/>
        <v>0</v>
      </c>
      <c r="AG1385" t="b">
        <f t="shared" si="1992"/>
        <v>0</v>
      </c>
      <c r="AH1385" t="b">
        <f t="shared" si="1993"/>
        <v>0</v>
      </c>
      <c r="AI1385" t="b">
        <f t="shared" si="1994"/>
        <v>0</v>
      </c>
      <c r="AJ1385" t="b">
        <f t="shared" si="1995"/>
        <v>0</v>
      </c>
      <c r="AK1385" t="b">
        <f t="shared" si="1996"/>
        <v>0</v>
      </c>
      <c r="AL1385" t="b">
        <f t="shared" si="1997"/>
        <v>0</v>
      </c>
      <c r="AM1385" t="b">
        <f t="shared" si="1998"/>
        <v>0</v>
      </c>
      <c r="AN1385" t="b">
        <f t="shared" si="1999"/>
        <v>0</v>
      </c>
      <c r="AO1385" t="b">
        <f t="shared" si="2000"/>
        <v>0</v>
      </c>
      <c r="AP1385" t="b">
        <f t="shared" si="2001"/>
        <v>0</v>
      </c>
      <c r="AQ1385" t="b">
        <f t="shared" si="2002"/>
        <v>0</v>
      </c>
      <c r="AR1385" t="b">
        <f t="shared" si="2003"/>
        <v>0</v>
      </c>
      <c r="AS1385" t="b">
        <f t="shared" si="2004"/>
        <v>0</v>
      </c>
      <c r="AT1385" t="b">
        <f t="shared" si="2005"/>
        <v>0</v>
      </c>
      <c r="AU1385" t="b">
        <f t="shared" si="2006"/>
        <v>0</v>
      </c>
      <c r="AV1385" t="b">
        <f t="shared" si="2007"/>
        <v>0</v>
      </c>
      <c r="AW1385" t="b">
        <f t="shared" si="2008"/>
        <v>0</v>
      </c>
      <c r="AX1385" t="b">
        <f t="shared" si="2009"/>
        <v>0</v>
      </c>
      <c r="AY1385" t="b">
        <f t="shared" si="2010"/>
        <v>0</v>
      </c>
      <c r="AZ1385" t="b">
        <f t="shared" si="2011"/>
        <v>0</v>
      </c>
      <c r="BA1385" t="b">
        <f t="shared" si="2012"/>
        <v>0</v>
      </c>
      <c r="BB1385" t="b">
        <f t="shared" si="2013"/>
        <v>0</v>
      </c>
      <c r="BC1385" t="b">
        <f t="shared" si="2014"/>
        <v>0</v>
      </c>
      <c r="BD1385" t="b">
        <f t="shared" si="2015"/>
        <v>0</v>
      </c>
      <c r="BE1385" t="b">
        <f t="shared" si="2016"/>
        <v>0</v>
      </c>
      <c r="BF1385" t="b">
        <f t="shared" si="2017"/>
        <v>0</v>
      </c>
      <c r="BG1385" t="b">
        <f t="shared" si="2018"/>
        <v>0</v>
      </c>
      <c r="BH1385" t="b">
        <f t="shared" si="2019"/>
        <v>0</v>
      </c>
      <c r="BI1385" t="b">
        <f t="shared" si="2020"/>
        <v>0</v>
      </c>
      <c r="BJ1385" t="b">
        <f t="shared" si="2021"/>
        <v>0</v>
      </c>
      <c r="BK1385" t="b">
        <f t="shared" si="2022"/>
        <v>0</v>
      </c>
      <c r="BL1385" t="b">
        <f t="shared" si="2023"/>
        <v>0</v>
      </c>
      <c r="BM1385" t="b">
        <f t="shared" si="2024"/>
        <v>0</v>
      </c>
      <c r="BN1385" t="b">
        <f t="shared" si="2025"/>
        <v>0</v>
      </c>
      <c r="BO1385" t="b">
        <f t="shared" si="2026"/>
        <v>0</v>
      </c>
      <c r="BP1385" t="b">
        <f t="shared" si="2027"/>
        <v>1</v>
      </c>
      <c r="BQ1385" t="b">
        <f t="shared" si="2028"/>
        <v>0</v>
      </c>
      <c r="BR1385" t="b">
        <f t="shared" si="2029"/>
        <v>0</v>
      </c>
      <c r="BS1385" t="b">
        <f t="shared" si="2030"/>
        <v>0</v>
      </c>
      <c r="BT1385" t="b">
        <f t="shared" si="2031"/>
        <v>0</v>
      </c>
      <c r="BU1385" t="b">
        <f t="shared" si="2032"/>
        <v>0</v>
      </c>
      <c r="BV1385" t="b">
        <f t="shared" si="2033"/>
        <v>0</v>
      </c>
      <c r="BW1385" t="b">
        <f t="shared" si="2034"/>
        <v>0</v>
      </c>
      <c r="BX1385" t="b">
        <f t="shared" si="2035"/>
        <v>0</v>
      </c>
      <c r="BY1385" t="b">
        <f t="shared" si="2036"/>
        <v>0</v>
      </c>
      <c r="BZ1385" t="b">
        <f t="shared" si="2037"/>
        <v>0</v>
      </c>
      <c r="CA1385" t="b">
        <f t="shared" si="2038"/>
        <v>0</v>
      </c>
      <c r="CB1385" t="b">
        <f t="shared" si="2039"/>
        <v>0</v>
      </c>
      <c r="CC1385" t="b">
        <f t="shared" si="2040"/>
        <v>0</v>
      </c>
      <c r="CD1385" t="b">
        <f t="shared" si="2041"/>
        <v>0</v>
      </c>
      <c r="CE1385" t="b">
        <f t="shared" si="2042"/>
        <v>0</v>
      </c>
      <c r="CF1385" t="b">
        <f t="shared" si="2043"/>
        <v>0</v>
      </c>
      <c r="CG1385" t="b">
        <f t="shared" si="2044"/>
        <v>1</v>
      </c>
      <c r="CH1385" t="b">
        <f t="shared" si="2045"/>
        <v>0</v>
      </c>
      <c r="CI1385" t="b">
        <f t="shared" si="2046"/>
        <v>0</v>
      </c>
      <c r="CJ1385" t="b">
        <f t="shared" si="2047"/>
        <v>0</v>
      </c>
      <c r="CK1385" t="b">
        <f t="shared" si="2048"/>
        <v>0</v>
      </c>
      <c r="CL1385" t="b">
        <f t="shared" si="2049"/>
        <v>0</v>
      </c>
      <c r="CM1385" t="b">
        <f t="shared" si="2050"/>
        <v>0</v>
      </c>
      <c r="CN1385" t="b">
        <f t="shared" si="2051"/>
        <v>0</v>
      </c>
      <c r="CO1385" t="b">
        <f t="shared" si="2052"/>
        <v>0</v>
      </c>
      <c r="CP1385" t="b">
        <f t="shared" si="2053"/>
        <v>0</v>
      </c>
      <c r="CQ1385" t="b">
        <f t="shared" si="2054"/>
        <v>0</v>
      </c>
      <c r="CR1385" t="b">
        <f t="shared" si="2055"/>
        <v>0</v>
      </c>
      <c r="CS1385" t="b">
        <f t="shared" si="2056"/>
        <v>0</v>
      </c>
      <c r="CT1385" t="b">
        <f t="shared" si="2057"/>
        <v>0</v>
      </c>
      <c r="CU1385" t="b">
        <f t="shared" si="2058"/>
        <v>0</v>
      </c>
      <c r="CV1385" t="b">
        <f t="shared" si="2059"/>
        <v>0</v>
      </c>
      <c r="CW1385" t="b">
        <f t="shared" si="2060"/>
        <v>0</v>
      </c>
      <c r="CX1385" t="b">
        <f t="shared" si="2061"/>
        <v>0</v>
      </c>
      <c r="CY1385" t="b">
        <f t="shared" si="2062"/>
        <v>0</v>
      </c>
      <c r="CZ1385" t="b">
        <f t="shared" si="2063"/>
        <v>0</v>
      </c>
      <c r="DA1385" t="b">
        <f t="shared" si="2064"/>
        <v>0</v>
      </c>
      <c r="DB1385" t="b">
        <f t="shared" si="2065"/>
        <v>0</v>
      </c>
      <c r="DC1385" t="b">
        <f t="shared" si="2066"/>
        <v>0</v>
      </c>
      <c r="DD1385" t="b">
        <f t="shared" si="2067"/>
        <v>0</v>
      </c>
    </row>
    <row r="1386" spans="1:108">
      <c r="A1386" s="1" t="s">
        <v>104</v>
      </c>
      <c r="C1386" t="s">
        <v>105</v>
      </c>
      <c r="F1386" t="s">
        <v>106</v>
      </c>
      <c r="G1386" t="s">
        <v>107</v>
      </c>
      <c r="H1386" t="s">
        <v>7445</v>
      </c>
      <c r="I1386" t="s">
        <v>7417</v>
      </c>
      <c r="J1386" s="1" t="s">
        <v>108</v>
      </c>
      <c r="K1386" t="s">
        <v>109</v>
      </c>
      <c r="L1386" t="s">
        <v>6138</v>
      </c>
      <c r="M1386" t="s">
        <v>6079</v>
      </c>
      <c r="N1386" t="s">
        <v>110</v>
      </c>
      <c r="O1386" t="b">
        <f t="shared" si="1974"/>
        <v>0</v>
      </c>
      <c r="P1386" t="b">
        <f t="shared" si="1975"/>
        <v>1</v>
      </c>
      <c r="Q1386" t="b">
        <f t="shared" si="1976"/>
        <v>0</v>
      </c>
      <c r="R1386" t="b">
        <f t="shared" si="1977"/>
        <v>1</v>
      </c>
      <c r="S1386" t="b">
        <f t="shared" si="1978"/>
        <v>0</v>
      </c>
      <c r="T1386" t="b">
        <f t="shared" si="1979"/>
        <v>1</v>
      </c>
      <c r="U1386" s="2" t="b">
        <f t="shared" si="1980"/>
        <v>0</v>
      </c>
      <c r="V1386" s="2" t="b">
        <f t="shared" si="1981"/>
        <v>1</v>
      </c>
      <c r="W1386" s="2" t="b">
        <f t="shared" si="1982"/>
        <v>0</v>
      </c>
      <c r="X1386" s="2" t="b">
        <f t="shared" si="1983"/>
        <v>0</v>
      </c>
      <c r="Y1386" s="2" t="b">
        <f t="shared" si="1984"/>
        <v>1</v>
      </c>
      <c r="Z1386" s="2" t="b">
        <f t="shared" si="1985"/>
        <v>1</v>
      </c>
      <c r="AA1386" s="2" t="b">
        <f t="shared" si="1986"/>
        <v>1</v>
      </c>
      <c r="AB1386" t="b">
        <f t="shared" si="1987"/>
        <v>0</v>
      </c>
      <c r="AC1386" t="b">
        <f t="shared" si="1988"/>
        <v>0</v>
      </c>
      <c r="AD1386" t="b">
        <f t="shared" si="1989"/>
        <v>0</v>
      </c>
      <c r="AE1386" t="b">
        <f t="shared" si="1990"/>
        <v>0</v>
      </c>
      <c r="AF1386" t="b">
        <f t="shared" si="1991"/>
        <v>0</v>
      </c>
      <c r="AG1386" t="b">
        <f t="shared" si="1992"/>
        <v>0</v>
      </c>
      <c r="AH1386" t="b">
        <f t="shared" si="1993"/>
        <v>0</v>
      </c>
      <c r="AI1386" t="b">
        <f t="shared" si="1994"/>
        <v>0</v>
      </c>
      <c r="AJ1386" t="b">
        <f t="shared" si="1995"/>
        <v>0</v>
      </c>
      <c r="AK1386" t="b">
        <f t="shared" si="1996"/>
        <v>1</v>
      </c>
      <c r="AL1386" t="b">
        <f t="shared" si="1997"/>
        <v>0</v>
      </c>
      <c r="AM1386" t="b">
        <f t="shared" si="1998"/>
        <v>0</v>
      </c>
      <c r="AN1386" t="b">
        <f t="shared" si="1999"/>
        <v>0</v>
      </c>
      <c r="AO1386" t="b">
        <f t="shared" si="2000"/>
        <v>0</v>
      </c>
      <c r="AP1386" t="b">
        <f t="shared" si="2001"/>
        <v>0</v>
      </c>
      <c r="AQ1386" t="b">
        <f t="shared" si="2002"/>
        <v>0</v>
      </c>
      <c r="AR1386" t="b">
        <f t="shared" si="2003"/>
        <v>0</v>
      </c>
      <c r="AS1386" t="b">
        <f t="shared" si="2004"/>
        <v>0</v>
      </c>
      <c r="AT1386" t="b">
        <f t="shared" si="2005"/>
        <v>1</v>
      </c>
      <c r="AU1386" t="b">
        <f t="shared" si="2006"/>
        <v>0</v>
      </c>
      <c r="AV1386" t="b">
        <f t="shared" si="2007"/>
        <v>0</v>
      </c>
      <c r="AW1386" t="b">
        <f t="shared" si="2008"/>
        <v>0</v>
      </c>
      <c r="AX1386" t="b">
        <f t="shared" si="2009"/>
        <v>0</v>
      </c>
      <c r="AY1386" t="b">
        <f t="shared" si="2010"/>
        <v>0</v>
      </c>
      <c r="AZ1386" t="b">
        <f t="shared" si="2011"/>
        <v>0</v>
      </c>
      <c r="BA1386" t="b">
        <f t="shared" si="2012"/>
        <v>0</v>
      </c>
      <c r="BB1386" t="b">
        <f t="shared" si="2013"/>
        <v>0</v>
      </c>
      <c r="BC1386" t="b">
        <f t="shared" si="2014"/>
        <v>0</v>
      </c>
      <c r="BD1386" t="b">
        <f t="shared" si="2015"/>
        <v>0</v>
      </c>
      <c r="BE1386" t="b">
        <f t="shared" si="2016"/>
        <v>0</v>
      </c>
      <c r="BF1386" t="b">
        <f t="shared" si="2017"/>
        <v>0</v>
      </c>
      <c r="BG1386" t="b">
        <f t="shared" si="2018"/>
        <v>0</v>
      </c>
      <c r="BH1386" t="b">
        <f t="shared" si="2019"/>
        <v>0</v>
      </c>
      <c r="BI1386" t="b">
        <f t="shared" si="2020"/>
        <v>1</v>
      </c>
      <c r="BJ1386" t="b">
        <f t="shared" si="2021"/>
        <v>0</v>
      </c>
      <c r="BK1386" t="b">
        <f t="shared" si="2022"/>
        <v>0</v>
      </c>
      <c r="BL1386" t="b">
        <f t="shared" si="2023"/>
        <v>0</v>
      </c>
      <c r="BM1386" t="b">
        <f t="shared" si="2024"/>
        <v>0</v>
      </c>
      <c r="BN1386" t="b">
        <f t="shared" si="2025"/>
        <v>0</v>
      </c>
      <c r="BO1386" t="b">
        <f t="shared" si="2026"/>
        <v>1</v>
      </c>
      <c r="BP1386" t="b">
        <f t="shared" si="2027"/>
        <v>0</v>
      </c>
      <c r="BQ1386" t="b">
        <f t="shared" si="2028"/>
        <v>0</v>
      </c>
      <c r="BR1386" t="b">
        <f t="shared" si="2029"/>
        <v>0</v>
      </c>
      <c r="BS1386" t="b">
        <f t="shared" si="2030"/>
        <v>0</v>
      </c>
      <c r="BT1386" t="b">
        <f t="shared" si="2031"/>
        <v>0</v>
      </c>
      <c r="BU1386" t="b">
        <f t="shared" si="2032"/>
        <v>0</v>
      </c>
      <c r="BV1386" t="b">
        <f t="shared" si="2033"/>
        <v>0</v>
      </c>
      <c r="BW1386" t="b">
        <f t="shared" si="2034"/>
        <v>0</v>
      </c>
      <c r="BX1386" t="b">
        <f t="shared" si="2035"/>
        <v>1</v>
      </c>
      <c r="BY1386" t="b">
        <f t="shared" si="2036"/>
        <v>0</v>
      </c>
      <c r="BZ1386" t="b">
        <f t="shared" si="2037"/>
        <v>0</v>
      </c>
      <c r="CA1386" t="b">
        <f t="shared" si="2038"/>
        <v>0</v>
      </c>
      <c r="CB1386" t="b">
        <f t="shared" si="2039"/>
        <v>0</v>
      </c>
      <c r="CC1386" t="b">
        <f t="shared" si="2040"/>
        <v>1</v>
      </c>
      <c r="CD1386" t="b">
        <f t="shared" si="2041"/>
        <v>0</v>
      </c>
      <c r="CE1386" t="b">
        <f t="shared" si="2042"/>
        <v>0</v>
      </c>
      <c r="CF1386" t="b">
        <f t="shared" si="2043"/>
        <v>0</v>
      </c>
      <c r="CG1386" t="b">
        <f t="shared" si="2044"/>
        <v>0</v>
      </c>
      <c r="CH1386" t="b">
        <f t="shared" si="2045"/>
        <v>0</v>
      </c>
      <c r="CI1386" t="b">
        <f t="shared" si="2046"/>
        <v>0</v>
      </c>
      <c r="CJ1386" t="b">
        <f t="shared" si="2047"/>
        <v>0</v>
      </c>
      <c r="CK1386" t="b">
        <f t="shared" si="2048"/>
        <v>0</v>
      </c>
      <c r="CL1386" t="b">
        <f t="shared" si="2049"/>
        <v>1</v>
      </c>
      <c r="CM1386" t="b">
        <f t="shared" si="2050"/>
        <v>0</v>
      </c>
      <c r="CN1386" t="b">
        <f t="shared" si="2051"/>
        <v>0</v>
      </c>
      <c r="CO1386" t="b">
        <f t="shared" si="2052"/>
        <v>0</v>
      </c>
      <c r="CP1386" t="b">
        <f t="shared" si="2053"/>
        <v>0</v>
      </c>
      <c r="CQ1386" t="b">
        <f t="shared" si="2054"/>
        <v>0</v>
      </c>
      <c r="CR1386" t="b">
        <f t="shared" si="2055"/>
        <v>0</v>
      </c>
      <c r="CS1386" t="b">
        <f t="shared" si="2056"/>
        <v>0</v>
      </c>
      <c r="CT1386" t="b">
        <f t="shared" si="2057"/>
        <v>0</v>
      </c>
      <c r="CU1386" t="b">
        <f t="shared" si="2058"/>
        <v>0</v>
      </c>
      <c r="CV1386" t="b">
        <f t="shared" si="2059"/>
        <v>0</v>
      </c>
      <c r="CW1386" t="b">
        <f t="shared" si="2060"/>
        <v>0</v>
      </c>
      <c r="CX1386" t="b">
        <f t="shared" si="2061"/>
        <v>0</v>
      </c>
      <c r="CY1386" t="b">
        <f t="shared" si="2062"/>
        <v>0</v>
      </c>
      <c r="CZ1386" t="b">
        <f t="shared" si="2063"/>
        <v>0</v>
      </c>
      <c r="DA1386" t="b">
        <f t="shared" si="2064"/>
        <v>0</v>
      </c>
      <c r="DB1386" t="b">
        <f t="shared" si="2065"/>
        <v>0</v>
      </c>
      <c r="DC1386" t="b">
        <f t="shared" si="2066"/>
        <v>0</v>
      </c>
      <c r="DD1386" t="b">
        <f t="shared" si="2067"/>
        <v>1</v>
      </c>
    </row>
    <row r="1387" spans="1:108">
      <c r="A1387" s="3" t="s">
        <v>111</v>
      </c>
      <c r="C1387" t="s">
        <v>112</v>
      </c>
      <c r="D1387" s="4"/>
      <c r="E1387" s="4"/>
      <c r="F1387" t="s">
        <v>106</v>
      </c>
      <c r="G1387" t="s">
        <v>107</v>
      </c>
      <c r="H1387" t="s">
        <v>7445</v>
      </c>
      <c r="I1387" t="s">
        <v>7417</v>
      </c>
      <c r="J1387" s="4" t="s">
        <v>113</v>
      </c>
      <c r="K1387" s="4" t="s">
        <v>114</v>
      </c>
      <c r="L1387" s="4" t="s">
        <v>6139</v>
      </c>
      <c r="M1387" s="4" t="s">
        <v>115</v>
      </c>
      <c r="N1387" s="4" t="s">
        <v>116</v>
      </c>
      <c r="O1387" s="4" t="b">
        <f t="shared" si="1974"/>
        <v>1</v>
      </c>
      <c r="P1387" s="4" t="b">
        <f t="shared" si="1975"/>
        <v>1</v>
      </c>
      <c r="Q1387" s="4" t="b">
        <f t="shared" si="1976"/>
        <v>1</v>
      </c>
      <c r="R1387" s="4" t="b">
        <f t="shared" si="1977"/>
        <v>1</v>
      </c>
      <c r="S1387" s="4" t="b">
        <f t="shared" si="1978"/>
        <v>1</v>
      </c>
      <c r="T1387" s="4" t="b">
        <f t="shared" si="1979"/>
        <v>1</v>
      </c>
      <c r="U1387" s="4" t="b">
        <f t="shared" si="1980"/>
        <v>1</v>
      </c>
      <c r="V1387" s="4" t="b">
        <f t="shared" si="1981"/>
        <v>1</v>
      </c>
      <c r="W1387" s="4" t="b">
        <f t="shared" si="1982"/>
        <v>0</v>
      </c>
      <c r="X1387" s="4" t="b">
        <f t="shared" si="1983"/>
        <v>0</v>
      </c>
      <c r="Y1387" s="4" t="b">
        <f t="shared" si="1984"/>
        <v>1</v>
      </c>
      <c r="Z1387" s="4" t="b">
        <f t="shared" si="1985"/>
        <v>0</v>
      </c>
      <c r="AA1387" s="4" t="b">
        <f t="shared" si="1986"/>
        <v>1</v>
      </c>
      <c r="AB1387" s="4" t="b">
        <f t="shared" si="1987"/>
        <v>1</v>
      </c>
      <c r="AC1387" s="4" t="b">
        <f t="shared" si="1988"/>
        <v>0</v>
      </c>
      <c r="AD1387" s="4" t="b">
        <f t="shared" si="1989"/>
        <v>0</v>
      </c>
      <c r="AE1387" s="4" t="b">
        <f t="shared" si="1990"/>
        <v>0</v>
      </c>
      <c r="AF1387" s="4" t="b">
        <f t="shared" si="1991"/>
        <v>0</v>
      </c>
      <c r="AG1387" s="4" t="b">
        <f t="shared" si="1992"/>
        <v>0</v>
      </c>
      <c r="AH1387" s="4" t="b">
        <f t="shared" si="1993"/>
        <v>0</v>
      </c>
      <c r="AI1387" s="4" t="b">
        <f t="shared" si="1994"/>
        <v>1</v>
      </c>
      <c r="AJ1387" s="4" t="b">
        <f t="shared" si="1995"/>
        <v>0</v>
      </c>
      <c r="AK1387" s="4" t="b">
        <f t="shared" si="1996"/>
        <v>0</v>
      </c>
      <c r="AL1387" s="4" t="b">
        <f t="shared" si="1997"/>
        <v>0</v>
      </c>
      <c r="AM1387" s="4" t="b">
        <f t="shared" si="1998"/>
        <v>0</v>
      </c>
      <c r="AN1387" s="4" t="b">
        <f t="shared" si="1999"/>
        <v>0</v>
      </c>
      <c r="AO1387" s="4" t="b">
        <f t="shared" si="2000"/>
        <v>0</v>
      </c>
      <c r="AP1387" s="4" t="b">
        <f t="shared" si="2001"/>
        <v>0</v>
      </c>
      <c r="AQ1387" s="4" t="b">
        <f t="shared" si="2002"/>
        <v>0</v>
      </c>
      <c r="AR1387" s="4" t="b">
        <f t="shared" si="2003"/>
        <v>0</v>
      </c>
      <c r="AS1387" s="4" t="b">
        <f t="shared" si="2004"/>
        <v>0</v>
      </c>
      <c r="AT1387" s="4" t="b">
        <f t="shared" si="2005"/>
        <v>0</v>
      </c>
      <c r="AU1387" s="4" t="b">
        <f t="shared" si="2006"/>
        <v>0</v>
      </c>
      <c r="AV1387" s="4" t="b">
        <f t="shared" si="2007"/>
        <v>0</v>
      </c>
      <c r="AW1387" s="4" t="b">
        <f t="shared" si="2008"/>
        <v>0</v>
      </c>
      <c r="AX1387" s="4" t="b">
        <f t="shared" si="2009"/>
        <v>0</v>
      </c>
      <c r="AY1387" s="4" t="b">
        <f t="shared" si="2010"/>
        <v>0</v>
      </c>
      <c r="AZ1387" s="4" t="b">
        <f t="shared" si="2011"/>
        <v>0</v>
      </c>
      <c r="BA1387" s="4" t="b">
        <f t="shared" si="2012"/>
        <v>0</v>
      </c>
      <c r="BB1387" s="4" t="b">
        <f t="shared" si="2013"/>
        <v>0</v>
      </c>
      <c r="BC1387" s="4" t="b">
        <f t="shared" si="2014"/>
        <v>0</v>
      </c>
      <c r="BD1387" s="4" t="b">
        <f t="shared" si="2015"/>
        <v>0</v>
      </c>
      <c r="BE1387" s="4" t="b">
        <f t="shared" si="2016"/>
        <v>0</v>
      </c>
      <c r="BF1387" s="4" t="b">
        <f t="shared" si="2017"/>
        <v>0</v>
      </c>
      <c r="BG1387" s="4" t="b">
        <f t="shared" si="2018"/>
        <v>1</v>
      </c>
      <c r="BH1387" s="4" t="b">
        <f t="shared" si="2019"/>
        <v>0</v>
      </c>
      <c r="BI1387" s="4" t="b">
        <f t="shared" si="2020"/>
        <v>0</v>
      </c>
      <c r="BJ1387" s="4" t="b">
        <f t="shared" si="2021"/>
        <v>0</v>
      </c>
      <c r="BK1387" s="4" t="b">
        <f t="shared" si="2022"/>
        <v>0</v>
      </c>
      <c r="BL1387" s="4" t="b">
        <f t="shared" si="2023"/>
        <v>0</v>
      </c>
      <c r="BM1387" s="4" t="b">
        <f t="shared" si="2024"/>
        <v>0</v>
      </c>
      <c r="BN1387" s="4" t="b">
        <f t="shared" si="2025"/>
        <v>0</v>
      </c>
      <c r="BO1387" s="4" t="b">
        <f t="shared" si="2026"/>
        <v>0</v>
      </c>
      <c r="BP1387" s="4" t="b">
        <f t="shared" si="2027"/>
        <v>1</v>
      </c>
      <c r="BQ1387" s="4" t="b">
        <f t="shared" si="2028"/>
        <v>1</v>
      </c>
      <c r="BR1387" s="4" t="b">
        <f t="shared" si="2029"/>
        <v>1</v>
      </c>
      <c r="BS1387" s="4" t="b">
        <f t="shared" si="2030"/>
        <v>1</v>
      </c>
      <c r="BT1387" s="4" t="b">
        <f t="shared" si="2031"/>
        <v>0</v>
      </c>
      <c r="BU1387" s="4" t="b">
        <f t="shared" si="2032"/>
        <v>0</v>
      </c>
      <c r="BV1387" s="4" t="b">
        <f t="shared" si="2033"/>
        <v>0</v>
      </c>
      <c r="BW1387" s="4" t="b">
        <f t="shared" si="2034"/>
        <v>0</v>
      </c>
      <c r="BX1387" s="4" t="b">
        <f t="shared" si="2035"/>
        <v>0</v>
      </c>
      <c r="BY1387" s="4" t="b">
        <f t="shared" si="2036"/>
        <v>0</v>
      </c>
      <c r="BZ1387" s="4" t="b">
        <f t="shared" si="2037"/>
        <v>0</v>
      </c>
      <c r="CA1387" s="4" t="b">
        <f t="shared" si="2038"/>
        <v>0</v>
      </c>
      <c r="CB1387" s="4" t="b">
        <f t="shared" si="2039"/>
        <v>1</v>
      </c>
      <c r="CC1387" s="4" t="b">
        <f t="shared" si="2040"/>
        <v>1</v>
      </c>
      <c r="CD1387" s="4" t="b">
        <f t="shared" si="2041"/>
        <v>0</v>
      </c>
      <c r="CE1387" s="4" t="b">
        <f t="shared" si="2042"/>
        <v>0</v>
      </c>
      <c r="CF1387" s="4" t="b">
        <f t="shared" si="2043"/>
        <v>0</v>
      </c>
      <c r="CG1387" s="4" t="b">
        <f t="shared" si="2044"/>
        <v>1</v>
      </c>
      <c r="CH1387" s="4" t="b">
        <f t="shared" si="2045"/>
        <v>0</v>
      </c>
      <c r="CI1387" s="4" t="b">
        <f t="shared" si="2046"/>
        <v>0</v>
      </c>
      <c r="CJ1387" s="4" t="b">
        <f t="shared" si="2047"/>
        <v>0</v>
      </c>
      <c r="CK1387" s="4" t="b">
        <f t="shared" si="2048"/>
        <v>1</v>
      </c>
      <c r="CL1387" s="4" t="b">
        <f t="shared" si="2049"/>
        <v>0</v>
      </c>
      <c r="CM1387" s="4" t="b">
        <f t="shared" si="2050"/>
        <v>1</v>
      </c>
      <c r="CN1387" s="4" t="b">
        <f t="shared" si="2051"/>
        <v>0</v>
      </c>
      <c r="CO1387" s="4" t="b">
        <f t="shared" si="2052"/>
        <v>0</v>
      </c>
      <c r="CP1387" s="4" t="b">
        <f t="shared" si="2053"/>
        <v>0</v>
      </c>
      <c r="CQ1387" s="4" t="b">
        <f t="shared" si="2054"/>
        <v>0</v>
      </c>
      <c r="CR1387" s="4" t="b">
        <f t="shared" si="2055"/>
        <v>0</v>
      </c>
      <c r="CS1387" s="4" t="b">
        <f t="shared" si="2056"/>
        <v>0</v>
      </c>
      <c r="CT1387" s="4" t="b">
        <f t="shared" si="2057"/>
        <v>0</v>
      </c>
      <c r="CU1387" s="4" t="b">
        <f t="shared" si="2058"/>
        <v>0</v>
      </c>
      <c r="CV1387" s="4" t="b">
        <f t="shared" si="2059"/>
        <v>1</v>
      </c>
      <c r="CW1387" s="4" t="b">
        <f t="shared" si="2060"/>
        <v>1</v>
      </c>
      <c r="CX1387" s="4" t="b">
        <f t="shared" si="2061"/>
        <v>0</v>
      </c>
      <c r="CY1387" s="4" t="b">
        <f t="shared" si="2062"/>
        <v>0</v>
      </c>
      <c r="CZ1387" s="4" t="b">
        <f t="shared" si="2063"/>
        <v>0</v>
      </c>
      <c r="DA1387" s="4" t="b">
        <f t="shared" si="2064"/>
        <v>0</v>
      </c>
      <c r="DB1387" s="4" t="b">
        <f t="shared" si="2065"/>
        <v>0</v>
      </c>
      <c r="DC1387" s="4" t="b">
        <f t="shared" si="2066"/>
        <v>0</v>
      </c>
      <c r="DD1387" s="4" t="b">
        <f t="shared" si="2067"/>
        <v>0</v>
      </c>
    </row>
    <row r="1388" spans="1:108">
      <c r="A1388" s="1" t="s">
        <v>117</v>
      </c>
      <c r="C1388" t="s">
        <v>118</v>
      </c>
      <c r="F1388" t="s">
        <v>106</v>
      </c>
      <c r="G1388" t="s">
        <v>107</v>
      </c>
      <c r="H1388" t="s">
        <v>7445</v>
      </c>
      <c r="I1388" t="s">
        <v>7417</v>
      </c>
      <c r="J1388" s="1" t="s">
        <v>119</v>
      </c>
      <c r="K1388" t="s">
        <v>109</v>
      </c>
      <c r="L1388" t="s">
        <v>6140</v>
      </c>
      <c r="M1388" t="s">
        <v>6079</v>
      </c>
      <c r="N1388" t="s">
        <v>120</v>
      </c>
      <c r="O1388" t="b">
        <f t="shared" si="1974"/>
        <v>0</v>
      </c>
      <c r="P1388" t="b">
        <f t="shared" si="1975"/>
        <v>0</v>
      </c>
      <c r="Q1388" t="b">
        <f t="shared" si="1976"/>
        <v>1</v>
      </c>
      <c r="R1388" t="b">
        <f t="shared" si="1977"/>
        <v>1</v>
      </c>
      <c r="S1388" t="b">
        <f t="shared" si="1978"/>
        <v>0</v>
      </c>
      <c r="T1388" t="b">
        <f t="shared" si="1979"/>
        <v>0</v>
      </c>
      <c r="U1388" t="b">
        <f t="shared" si="1980"/>
        <v>1</v>
      </c>
      <c r="V1388" t="b">
        <f t="shared" si="1981"/>
        <v>0</v>
      </c>
      <c r="W1388" t="b">
        <f t="shared" si="1982"/>
        <v>0</v>
      </c>
      <c r="X1388" t="b">
        <f t="shared" si="1983"/>
        <v>0</v>
      </c>
      <c r="Y1388" t="b">
        <f t="shared" si="1984"/>
        <v>1</v>
      </c>
      <c r="Z1388" t="b">
        <f t="shared" si="1985"/>
        <v>1</v>
      </c>
      <c r="AA1388" t="b">
        <f t="shared" si="1986"/>
        <v>0</v>
      </c>
      <c r="AB1388" t="b">
        <f t="shared" si="1987"/>
        <v>0</v>
      </c>
      <c r="AC1388" t="b">
        <f t="shared" si="1988"/>
        <v>0</v>
      </c>
      <c r="AD1388" t="b">
        <f t="shared" si="1989"/>
        <v>0</v>
      </c>
      <c r="AE1388" t="b">
        <f t="shared" si="1990"/>
        <v>0</v>
      </c>
      <c r="AF1388" t="b">
        <f t="shared" si="1991"/>
        <v>0</v>
      </c>
      <c r="AG1388" t="b">
        <f t="shared" si="1992"/>
        <v>0</v>
      </c>
      <c r="AH1388" t="b">
        <f t="shared" si="1993"/>
        <v>1</v>
      </c>
      <c r="AI1388" t="b">
        <f t="shared" si="1994"/>
        <v>0</v>
      </c>
      <c r="AJ1388" t="b">
        <f t="shared" si="1995"/>
        <v>0</v>
      </c>
      <c r="AK1388" t="b">
        <f t="shared" si="1996"/>
        <v>1</v>
      </c>
      <c r="AL1388" t="b">
        <f t="shared" si="1997"/>
        <v>0</v>
      </c>
      <c r="AM1388" t="b">
        <f t="shared" si="1998"/>
        <v>0</v>
      </c>
      <c r="AN1388" t="b">
        <f t="shared" si="1999"/>
        <v>0</v>
      </c>
      <c r="AO1388" t="b">
        <f t="shared" si="2000"/>
        <v>0</v>
      </c>
      <c r="AP1388" t="b">
        <f t="shared" si="2001"/>
        <v>0</v>
      </c>
      <c r="AQ1388" t="b">
        <f t="shared" si="2002"/>
        <v>0</v>
      </c>
      <c r="AR1388" t="b">
        <f t="shared" si="2003"/>
        <v>0</v>
      </c>
      <c r="AS1388" t="b">
        <f t="shared" si="2004"/>
        <v>0</v>
      </c>
      <c r="AT1388" t="b">
        <f t="shared" si="2005"/>
        <v>0</v>
      </c>
      <c r="AU1388" t="b">
        <f t="shared" si="2006"/>
        <v>0</v>
      </c>
      <c r="AV1388" t="b">
        <f t="shared" si="2007"/>
        <v>0</v>
      </c>
      <c r="AW1388" t="b">
        <f t="shared" si="2008"/>
        <v>0</v>
      </c>
      <c r="AX1388" t="b">
        <f t="shared" si="2009"/>
        <v>0</v>
      </c>
      <c r="AY1388" t="b">
        <f t="shared" si="2010"/>
        <v>0</v>
      </c>
      <c r="AZ1388" t="b">
        <f t="shared" si="2011"/>
        <v>0</v>
      </c>
      <c r="BA1388" t="b">
        <f t="shared" si="2012"/>
        <v>0</v>
      </c>
      <c r="BB1388" t="b">
        <f t="shared" si="2013"/>
        <v>0</v>
      </c>
      <c r="BC1388" t="b">
        <f t="shared" si="2014"/>
        <v>0</v>
      </c>
      <c r="BD1388" t="b">
        <f t="shared" si="2015"/>
        <v>0</v>
      </c>
      <c r="BE1388" t="b">
        <f t="shared" si="2016"/>
        <v>0</v>
      </c>
      <c r="BF1388" t="b">
        <f t="shared" si="2017"/>
        <v>0</v>
      </c>
      <c r="BG1388" t="b">
        <f t="shared" si="2018"/>
        <v>0</v>
      </c>
      <c r="BH1388" t="b">
        <f t="shared" si="2019"/>
        <v>0</v>
      </c>
      <c r="BI1388" t="b">
        <f t="shared" si="2020"/>
        <v>0</v>
      </c>
      <c r="BJ1388" t="b">
        <f t="shared" si="2021"/>
        <v>0</v>
      </c>
      <c r="BK1388" t="b">
        <f t="shared" si="2022"/>
        <v>0</v>
      </c>
      <c r="BL1388" t="b">
        <f t="shared" si="2023"/>
        <v>0</v>
      </c>
      <c r="BM1388" t="b">
        <f t="shared" si="2024"/>
        <v>0</v>
      </c>
      <c r="BN1388" t="b">
        <f t="shared" si="2025"/>
        <v>0</v>
      </c>
      <c r="BO1388" t="b">
        <f t="shared" si="2026"/>
        <v>0</v>
      </c>
      <c r="BP1388" t="b">
        <f t="shared" si="2027"/>
        <v>0</v>
      </c>
      <c r="BQ1388" t="b">
        <f t="shared" si="2028"/>
        <v>0</v>
      </c>
      <c r="BR1388" t="b">
        <f t="shared" si="2029"/>
        <v>0</v>
      </c>
      <c r="BS1388" t="b">
        <f t="shared" si="2030"/>
        <v>0</v>
      </c>
      <c r="BT1388" t="b">
        <f t="shared" si="2031"/>
        <v>0</v>
      </c>
      <c r="BU1388" t="b">
        <f t="shared" si="2032"/>
        <v>0</v>
      </c>
      <c r="BV1388" t="b">
        <f t="shared" si="2033"/>
        <v>0</v>
      </c>
      <c r="BW1388" t="b">
        <f t="shared" si="2034"/>
        <v>0</v>
      </c>
      <c r="BX1388" t="b">
        <f t="shared" si="2035"/>
        <v>0</v>
      </c>
      <c r="BY1388" t="b">
        <f t="shared" si="2036"/>
        <v>0</v>
      </c>
      <c r="BZ1388" t="b">
        <f t="shared" si="2037"/>
        <v>0</v>
      </c>
      <c r="CA1388" t="b">
        <f t="shared" si="2038"/>
        <v>0</v>
      </c>
      <c r="CB1388" t="b">
        <f t="shared" si="2039"/>
        <v>0</v>
      </c>
      <c r="CC1388" t="b">
        <f t="shared" si="2040"/>
        <v>0</v>
      </c>
      <c r="CD1388" t="b">
        <f t="shared" si="2041"/>
        <v>0</v>
      </c>
      <c r="CE1388" t="b">
        <f t="shared" si="2042"/>
        <v>0</v>
      </c>
      <c r="CF1388" t="b">
        <f t="shared" si="2043"/>
        <v>0</v>
      </c>
      <c r="CG1388" t="b">
        <f t="shared" si="2044"/>
        <v>0</v>
      </c>
      <c r="CH1388" t="b">
        <f t="shared" si="2045"/>
        <v>0</v>
      </c>
      <c r="CI1388" t="b">
        <f t="shared" si="2046"/>
        <v>0</v>
      </c>
      <c r="CJ1388" t="b">
        <f t="shared" si="2047"/>
        <v>0</v>
      </c>
      <c r="CK1388" t="b">
        <f t="shared" si="2048"/>
        <v>0</v>
      </c>
      <c r="CL1388" t="b">
        <f t="shared" si="2049"/>
        <v>0</v>
      </c>
      <c r="CM1388" t="b">
        <f t="shared" si="2050"/>
        <v>0</v>
      </c>
      <c r="CN1388" t="b">
        <f t="shared" si="2051"/>
        <v>0</v>
      </c>
      <c r="CO1388" t="b">
        <f t="shared" si="2052"/>
        <v>0</v>
      </c>
      <c r="CP1388" t="b">
        <f t="shared" si="2053"/>
        <v>0</v>
      </c>
      <c r="CQ1388" t="b">
        <f t="shared" si="2054"/>
        <v>0</v>
      </c>
      <c r="CR1388" t="b">
        <f t="shared" si="2055"/>
        <v>0</v>
      </c>
      <c r="CS1388" t="b">
        <f t="shared" si="2056"/>
        <v>0</v>
      </c>
      <c r="CT1388" t="b">
        <f t="shared" si="2057"/>
        <v>0</v>
      </c>
      <c r="CU1388" t="b">
        <f t="shared" si="2058"/>
        <v>0</v>
      </c>
      <c r="CV1388" t="b">
        <f t="shared" si="2059"/>
        <v>0</v>
      </c>
      <c r="CW1388" t="b">
        <f t="shared" si="2060"/>
        <v>0</v>
      </c>
      <c r="CX1388" t="b">
        <f t="shared" si="2061"/>
        <v>0</v>
      </c>
      <c r="CY1388" t="b">
        <f t="shared" si="2062"/>
        <v>0</v>
      </c>
      <c r="CZ1388" t="b">
        <f t="shared" si="2063"/>
        <v>0</v>
      </c>
      <c r="DA1388" t="b">
        <f t="shared" si="2064"/>
        <v>0</v>
      </c>
      <c r="DB1388" t="b">
        <f t="shared" si="2065"/>
        <v>0</v>
      </c>
      <c r="DC1388" t="b">
        <f t="shared" si="2066"/>
        <v>0</v>
      </c>
      <c r="DD1388" t="b">
        <f t="shared" si="2067"/>
        <v>0</v>
      </c>
    </row>
    <row r="1389" spans="1:108">
      <c r="A1389" s="3" t="s">
        <v>121</v>
      </c>
      <c r="C1389" t="s">
        <v>118</v>
      </c>
      <c r="F1389" t="s">
        <v>106</v>
      </c>
      <c r="G1389" t="s">
        <v>107</v>
      </c>
      <c r="H1389" t="s">
        <v>7445</v>
      </c>
      <c r="I1389" t="s">
        <v>7417</v>
      </c>
      <c r="J1389" s="3" t="s">
        <v>109</v>
      </c>
      <c r="K1389" t="s">
        <v>109</v>
      </c>
      <c r="L1389" t="s">
        <v>6141</v>
      </c>
      <c r="M1389" t="s">
        <v>6079</v>
      </c>
      <c r="N1389" t="s">
        <v>29</v>
      </c>
      <c r="O1389" t="b">
        <f t="shared" si="1974"/>
        <v>0</v>
      </c>
      <c r="P1389" t="b">
        <f t="shared" si="1975"/>
        <v>0</v>
      </c>
      <c r="Q1389" t="b">
        <f t="shared" si="1976"/>
        <v>1</v>
      </c>
      <c r="R1389" t="b">
        <f t="shared" si="1977"/>
        <v>0</v>
      </c>
      <c r="S1389" t="b">
        <f t="shared" si="1978"/>
        <v>0</v>
      </c>
      <c r="T1389" t="b">
        <f t="shared" si="1979"/>
        <v>0</v>
      </c>
      <c r="U1389" t="b">
        <f t="shared" si="1980"/>
        <v>1</v>
      </c>
      <c r="V1389" t="b">
        <f t="shared" si="1981"/>
        <v>0</v>
      </c>
      <c r="W1389" t="b">
        <f t="shared" si="1982"/>
        <v>0</v>
      </c>
      <c r="X1389" t="b">
        <f t="shared" si="1983"/>
        <v>0</v>
      </c>
      <c r="Y1389" t="b">
        <f t="shared" si="1984"/>
        <v>0</v>
      </c>
      <c r="Z1389" t="b">
        <f t="shared" si="1985"/>
        <v>0</v>
      </c>
      <c r="AA1389" t="b">
        <f t="shared" si="1986"/>
        <v>0</v>
      </c>
      <c r="AB1389" t="b">
        <f t="shared" si="1987"/>
        <v>0</v>
      </c>
      <c r="AC1389" t="b">
        <f t="shared" si="1988"/>
        <v>0</v>
      </c>
      <c r="AD1389" t="b">
        <f t="shared" si="1989"/>
        <v>0</v>
      </c>
      <c r="AE1389" t="b">
        <f t="shared" si="1990"/>
        <v>0</v>
      </c>
      <c r="AF1389" t="b">
        <f t="shared" si="1991"/>
        <v>0</v>
      </c>
      <c r="AG1389" t="b">
        <f t="shared" si="1992"/>
        <v>0</v>
      </c>
      <c r="AH1389" t="b">
        <f t="shared" si="1993"/>
        <v>1</v>
      </c>
      <c r="AI1389" t="b">
        <f t="shared" si="1994"/>
        <v>0</v>
      </c>
      <c r="AJ1389" t="b">
        <f t="shared" si="1995"/>
        <v>0</v>
      </c>
      <c r="AK1389" t="b">
        <f t="shared" si="1996"/>
        <v>0</v>
      </c>
      <c r="AL1389" t="b">
        <f t="shared" si="1997"/>
        <v>0</v>
      </c>
      <c r="AM1389" t="b">
        <f t="shared" si="1998"/>
        <v>0</v>
      </c>
      <c r="AN1389" t="b">
        <f t="shared" si="1999"/>
        <v>0</v>
      </c>
      <c r="AO1389" t="b">
        <f t="shared" si="2000"/>
        <v>0</v>
      </c>
      <c r="AP1389" t="b">
        <f t="shared" si="2001"/>
        <v>0</v>
      </c>
      <c r="AQ1389" t="b">
        <f t="shared" si="2002"/>
        <v>0</v>
      </c>
      <c r="AR1389" t="b">
        <f t="shared" si="2003"/>
        <v>0</v>
      </c>
      <c r="AS1389" t="b">
        <f t="shared" si="2004"/>
        <v>0</v>
      </c>
      <c r="AT1389" t="b">
        <f t="shared" si="2005"/>
        <v>0</v>
      </c>
      <c r="AU1389" t="b">
        <f t="shared" si="2006"/>
        <v>0</v>
      </c>
      <c r="AV1389" t="b">
        <f t="shared" si="2007"/>
        <v>0</v>
      </c>
      <c r="AW1389" t="b">
        <f t="shared" si="2008"/>
        <v>0</v>
      </c>
      <c r="AX1389" t="b">
        <f t="shared" si="2009"/>
        <v>0</v>
      </c>
      <c r="AY1389" t="b">
        <f t="shared" si="2010"/>
        <v>0</v>
      </c>
      <c r="AZ1389" t="b">
        <f t="shared" si="2011"/>
        <v>0</v>
      </c>
      <c r="BA1389" t="b">
        <f t="shared" si="2012"/>
        <v>0</v>
      </c>
      <c r="BB1389" t="b">
        <f t="shared" si="2013"/>
        <v>0</v>
      </c>
      <c r="BC1389" t="b">
        <f t="shared" si="2014"/>
        <v>0</v>
      </c>
      <c r="BD1389" t="b">
        <f t="shared" si="2015"/>
        <v>0</v>
      </c>
      <c r="BE1389" t="b">
        <f t="shared" si="2016"/>
        <v>0</v>
      </c>
      <c r="BF1389" t="b">
        <f t="shared" si="2017"/>
        <v>0</v>
      </c>
      <c r="BG1389" t="b">
        <f t="shared" si="2018"/>
        <v>0</v>
      </c>
      <c r="BH1389" t="b">
        <f t="shared" si="2019"/>
        <v>0</v>
      </c>
      <c r="BI1389" t="b">
        <f t="shared" si="2020"/>
        <v>0</v>
      </c>
      <c r="BJ1389" t="b">
        <f t="shared" si="2021"/>
        <v>0</v>
      </c>
      <c r="BK1389" t="b">
        <f t="shared" si="2022"/>
        <v>0</v>
      </c>
      <c r="BL1389" t="b">
        <f t="shared" si="2023"/>
        <v>0</v>
      </c>
      <c r="BM1389" t="b">
        <f t="shared" si="2024"/>
        <v>0</v>
      </c>
      <c r="BN1389" t="b">
        <f t="shared" si="2025"/>
        <v>0</v>
      </c>
      <c r="BO1389" t="b">
        <f t="shared" si="2026"/>
        <v>0</v>
      </c>
      <c r="BP1389" t="b">
        <f t="shared" si="2027"/>
        <v>0</v>
      </c>
      <c r="BQ1389" t="b">
        <f t="shared" si="2028"/>
        <v>0</v>
      </c>
      <c r="BR1389" t="b">
        <f t="shared" si="2029"/>
        <v>0</v>
      </c>
      <c r="BS1389" t="b">
        <f t="shared" si="2030"/>
        <v>0</v>
      </c>
      <c r="BT1389" t="b">
        <f t="shared" si="2031"/>
        <v>0</v>
      </c>
      <c r="BU1389" t="b">
        <f t="shared" si="2032"/>
        <v>0</v>
      </c>
      <c r="BV1389" t="b">
        <f t="shared" si="2033"/>
        <v>0</v>
      </c>
      <c r="BW1389" t="b">
        <f t="shared" si="2034"/>
        <v>0</v>
      </c>
      <c r="BX1389" t="b">
        <f t="shared" si="2035"/>
        <v>0</v>
      </c>
      <c r="BY1389" t="b">
        <f t="shared" si="2036"/>
        <v>0</v>
      </c>
      <c r="BZ1389" t="b">
        <f t="shared" si="2037"/>
        <v>0</v>
      </c>
      <c r="CA1389" t="b">
        <f t="shared" si="2038"/>
        <v>0</v>
      </c>
      <c r="CB1389" t="b">
        <f t="shared" si="2039"/>
        <v>0</v>
      </c>
      <c r="CC1389" t="b">
        <f t="shared" si="2040"/>
        <v>0</v>
      </c>
      <c r="CD1389" t="b">
        <f t="shared" si="2041"/>
        <v>0</v>
      </c>
      <c r="CE1389" t="b">
        <f t="shared" si="2042"/>
        <v>0</v>
      </c>
      <c r="CF1389" t="b">
        <f t="shared" si="2043"/>
        <v>0</v>
      </c>
      <c r="CG1389" t="b">
        <f t="shared" si="2044"/>
        <v>0</v>
      </c>
      <c r="CH1389" t="b">
        <f t="shared" si="2045"/>
        <v>0</v>
      </c>
      <c r="CI1389" t="b">
        <f t="shared" si="2046"/>
        <v>0</v>
      </c>
      <c r="CJ1389" t="b">
        <f t="shared" si="2047"/>
        <v>0</v>
      </c>
      <c r="CK1389" t="b">
        <f t="shared" si="2048"/>
        <v>0</v>
      </c>
      <c r="CL1389" t="b">
        <f t="shared" si="2049"/>
        <v>0</v>
      </c>
      <c r="CM1389" t="b">
        <f t="shared" si="2050"/>
        <v>0</v>
      </c>
      <c r="CN1389" t="b">
        <f t="shared" si="2051"/>
        <v>0</v>
      </c>
      <c r="CO1389" t="b">
        <f t="shared" si="2052"/>
        <v>0</v>
      </c>
      <c r="CP1389" t="b">
        <f t="shared" si="2053"/>
        <v>0</v>
      </c>
      <c r="CQ1389" t="b">
        <f t="shared" si="2054"/>
        <v>0</v>
      </c>
      <c r="CR1389" t="b">
        <f t="shared" si="2055"/>
        <v>0</v>
      </c>
      <c r="CS1389" t="b">
        <f t="shared" si="2056"/>
        <v>0</v>
      </c>
      <c r="CT1389" t="b">
        <f t="shared" si="2057"/>
        <v>0</v>
      </c>
      <c r="CU1389" t="b">
        <f t="shared" si="2058"/>
        <v>0</v>
      </c>
      <c r="CV1389" t="b">
        <f t="shared" si="2059"/>
        <v>0</v>
      </c>
      <c r="CW1389" t="b">
        <f t="shared" si="2060"/>
        <v>0</v>
      </c>
      <c r="CX1389" t="b">
        <f t="shared" si="2061"/>
        <v>0</v>
      </c>
      <c r="CY1389" t="b">
        <f t="shared" si="2062"/>
        <v>0</v>
      </c>
      <c r="CZ1389" t="b">
        <f t="shared" si="2063"/>
        <v>0</v>
      </c>
      <c r="DA1389" t="b">
        <f t="shared" si="2064"/>
        <v>0</v>
      </c>
      <c r="DB1389" t="b">
        <f t="shared" si="2065"/>
        <v>0</v>
      </c>
      <c r="DC1389" t="b">
        <f t="shared" si="2066"/>
        <v>0</v>
      </c>
      <c r="DD1389" t="b">
        <f t="shared" si="2067"/>
        <v>0</v>
      </c>
    </row>
    <row r="1390" spans="1:108">
      <c r="A1390" s="3" t="s">
        <v>122</v>
      </c>
      <c r="C1390" t="s">
        <v>123</v>
      </c>
      <c r="F1390" t="s">
        <v>106</v>
      </c>
      <c r="G1390" t="s">
        <v>107</v>
      </c>
      <c r="H1390" t="s">
        <v>7445</v>
      </c>
      <c r="I1390" t="s">
        <v>7417</v>
      </c>
      <c r="J1390" s="3" t="s">
        <v>124</v>
      </c>
      <c r="K1390" t="s">
        <v>16</v>
      </c>
      <c r="L1390" t="s">
        <v>6140</v>
      </c>
      <c r="M1390" t="s">
        <v>6079</v>
      </c>
      <c r="N1390" t="s">
        <v>125</v>
      </c>
      <c r="O1390" t="b">
        <f t="shared" si="1974"/>
        <v>0</v>
      </c>
      <c r="P1390" t="b">
        <f t="shared" si="1975"/>
        <v>1</v>
      </c>
      <c r="Q1390" t="b">
        <f t="shared" si="1976"/>
        <v>1</v>
      </c>
      <c r="R1390" t="b">
        <f t="shared" si="1977"/>
        <v>0</v>
      </c>
      <c r="S1390" t="b">
        <f t="shared" si="1978"/>
        <v>1</v>
      </c>
      <c r="T1390" t="b">
        <f t="shared" si="1979"/>
        <v>1</v>
      </c>
      <c r="U1390" t="b">
        <f t="shared" si="1980"/>
        <v>0</v>
      </c>
      <c r="V1390" t="b">
        <f t="shared" si="1981"/>
        <v>0</v>
      </c>
      <c r="W1390" t="b">
        <f t="shared" si="1982"/>
        <v>0</v>
      </c>
      <c r="X1390" t="b">
        <f t="shared" si="1983"/>
        <v>0</v>
      </c>
      <c r="Y1390" t="b">
        <f t="shared" si="1984"/>
        <v>0</v>
      </c>
      <c r="Z1390" t="b">
        <f t="shared" si="1985"/>
        <v>0</v>
      </c>
      <c r="AA1390" t="b">
        <f t="shared" si="1986"/>
        <v>0</v>
      </c>
      <c r="AB1390" t="b">
        <f t="shared" si="1987"/>
        <v>0</v>
      </c>
      <c r="AC1390" t="b">
        <f t="shared" si="1988"/>
        <v>0</v>
      </c>
      <c r="AD1390" t="b">
        <f t="shared" si="1989"/>
        <v>0</v>
      </c>
      <c r="AE1390" t="b">
        <f t="shared" si="1990"/>
        <v>0</v>
      </c>
      <c r="AF1390" t="b">
        <f t="shared" si="1991"/>
        <v>0</v>
      </c>
      <c r="AG1390" t="b">
        <f t="shared" si="1992"/>
        <v>0</v>
      </c>
      <c r="AH1390" t="b">
        <f t="shared" si="1993"/>
        <v>0</v>
      </c>
      <c r="AI1390" t="b">
        <f t="shared" si="1994"/>
        <v>1</v>
      </c>
      <c r="AJ1390" t="b">
        <f t="shared" si="1995"/>
        <v>0</v>
      </c>
      <c r="AK1390" t="b">
        <f t="shared" si="1996"/>
        <v>0</v>
      </c>
      <c r="AL1390" t="b">
        <f t="shared" si="1997"/>
        <v>0</v>
      </c>
      <c r="AM1390" t="b">
        <f t="shared" si="1998"/>
        <v>0</v>
      </c>
      <c r="AN1390" t="b">
        <f t="shared" si="1999"/>
        <v>0</v>
      </c>
      <c r="AO1390" t="b">
        <f t="shared" si="2000"/>
        <v>0</v>
      </c>
      <c r="AP1390" t="b">
        <f t="shared" si="2001"/>
        <v>0</v>
      </c>
      <c r="AQ1390" t="b">
        <f t="shared" si="2002"/>
        <v>0</v>
      </c>
      <c r="AR1390" t="b">
        <f t="shared" si="2003"/>
        <v>0</v>
      </c>
      <c r="AS1390" t="b">
        <f t="shared" si="2004"/>
        <v>0</v>
      </c>
      <c r="AT1390" t="b">
        <f t="shared" si="2005"/>
        <v>0</v>
      </c>
      <c r="AU1390" t="b">
        <f t="shared" si="2006"/>
        <v>0</v>
      </c>
      <c r="AV1390" t="b">
        <f t="shared" si="2007"/>
        <v>0</v>
      </c>
      <c r="AW1390" t="b">
        <f t="shared" si="2008"/>
        <v>0</v>
      </c>
      <c r="AX1390" t="b">
        <f t="shared" si="2009"/>
        <v>0</v>
      </c>
      <c r="AY1390" t="b">
        <f t="shared" si="2010"/>
        <v>0</v>
      </c>
      <c r="AZ1390" t="b">
        <f t="shared" si="2011"/>
        <v>0</v>
      </c>
      <c r="BA1390" t="b">
        <f t="shared" si="2012"/>
        <v>0</v>
      </c>
      <c r="BB1390" t="b">
        <f t="shared" si="2013"/>
        <v>0</v>
      </c>
      <c r="BC1390" t="b">
        <f t="shared" si="2014"/>
        <v>0</v>
      </c>
      <c r="BD1390" t="b">
        <f t="shared" si="2015"/>
        <v>0</v>
      </c>
      <c r="BE1390" t="b">
        <f t="shared" si="2016"/>
        <v>0</v>
      </c>
      <c r="BF1390" t="b">
        <f t="shared" si="2017"/>
        <v>0</v>
      </c>
      <c r="BG1390" t="b">
        <f t="shared" si="2018"/>
        <v>0</v>
      </c>
      <c r="BH1390" t="b">
        <f t="shared" si="2019"/>
        <v>0</v>
      </c>
      <c r="BI1390" t="b">
        <f t="shared" si="2020"/>
        <v>0</v>
      </c>
      <c r="BJ1390" t="b">
        <f t="shared" si="2021"/>
        <v>0</v>
      </c>
      <c r="BK1390" t="b">
        <f t="shared" si="2022"/>
        <v>0</v>
      </c>
      <c r="BL1390" t="b">
        <f t="shared" si="2023"/>
        <v>0</v>
      </c>
      <c r="BM1390" t="b">
        <f t="shared" si="2024"/>
        <v>0</v>
      </c>
      <c r="BN1390" t="b">
        <f t="shared" si="2025"/>
        <v>1</v>
      </c>
      <c r="BO1390" t="b">
        <f t="shared" si="2026"/>
        <v>0</v>
      </c>
      <c r="BP1390" t="b">
        <f t="shared" si="2027"/>
        <v>0</v>
      </c>
      <c r="BQ1390" t="b">
        <f t="shared" si="2028"/>
        <v>0</v>
      </c>
      <c r="BR1390" t="b">
        <f t="shared" si="2029"/>
        <v>0</v>
      </c>
      <c r="BS1390" t="b">
        <f t="shared" si="2030"/>
        <v>0</v>
      </c>
      <c r="BT1390" t="b">
        <f t="shared" si="2031"/>
        <v>0</v>
      </c>
      <c r="BU1390" t="b">
        <f t="shared" si="2032"/>
        <v>0</v>
      </c>
      <c r="BV1390" t="b">
        <f t="shared" si="2033"/>
        <v>0</v>
      </c>
      <c r="BW1390" t="b">
        <f t="shared" si="2034"/>
        <v>0</v>
      </c>
      <c r="BX1390" t="b">
        <f t="shared" si="2035"/>
        <v>0</v>
      </c>
      <c r="BY1390" t="b">
        <f t="shared" si="2036"/>
        <v>0</v>
      </c>
      <c r="BZ1390" t="b">
        <f t="shared" si="2037"/>
        <v>0</v>
      </c>
      <c r="CA1390" t="b">
        <f t="shared" si="2038"/>
        <v>0</v>
      </c>
      <c r="CB1390" t="b">
        <f t="shared" si="2039"/>
        <v>0</v>
      </c>
      <c r="CC1390" t="b">
        <f t="shared" si="2040"/>
        <v>0</v>
      </c>
      <c r="CD1390" t="b">
        <f t="shared" si="2041"/>
        <v>0</v>
      </c>
      <c r="CE1390" t="b">
        <f t="shared" si="2042"/>
        <v>0</v>
      </c>
      <c r="CF1390" t="b">
        <f t="shared" si="2043"/>
        <v>0</v>
      </c>
      <c r="CG1390" t="b">
        <f t="shared" si="2044"/>
        <v>0</v>
      </c>
      <c r="CH1390" t="b">
        <f t="shared" si="2045"/>
        <v>1</v>
      </c>
      <c r="CI1390" t="b">
        <f t="shared" si="2046"/>
        <v>0</v>
      </c>
      <c r="CJ1390" t="b">
        <f t="shared" si="2047"/>
        <v>0</v>
      </c>
      <c r="CK1390" t="b">
        <f t="shared" si="2048"/>
        <v>0</v>
      </c>
      <c r="CL1390" t="b">
        <f t="shared" si="2049"/>
        <v>0</v>
      </c>
      <c r="CM1390" t="b">
        <f t="shared" si="2050"/>
        <v>0</v>
      </c>
      <c r="CN1390" t="b">
        <f t="shared" si="2051"/>
        <v>0</v>
      </c>
      <c r="CO1390" t="b">
        <f t="shared" si="2052"/>
        <v>0</v>
      </c>
      <c r="CP1390" t="b">
        <f t="shared" si="2053"/>
        <v>0</v>
      </c>
      <c r="CQ1390" t="b">
        <f t="shared" si="2054"/>
        <v>0</v>
      </c>
      <c r="CR1390" t="b">
        <f t="shared" si="2055"/>
        <v>0</v>
      </c>
      <c r="CS1390" t="b">
        <f t="shared" si="2056"/>
        <v>0</v>
      </c>
      <c r="CT1390" t="b">
        <f t="shared" si="2057"/>
        <v>0</v>
      </c>
      <c r="CU1390" t="b">
        <f t="shared" si="2058"/>
        <v>0</v>
      </c>
      <c r="CV1390" t="b">
        <f t="shared" si="2059"/>
        <v>0</v>
      </c>
      <c r="CW1390" t="b">
        <f t="shared" si="2060"/>
        <v>0</v>
      </c>
      <c r="CX1390" t="b">
        <f t="shared" si="2061"/>
        <v>0</v>
      </c>
      <c r="CY1390" t="b">
        <f t="shared" si="2062"/>
        <v>0</v>
      </c>
      <c r="CZ1390" t="b">
        <f t="shared" si="2063"/>
        <v>0</v>
      </c>
      <c r="DA1390" t="b">
        <f t="shared" si="2064"/>
        <v>0</v>
      </c>
      <c r="DB1390" t="b">
        <f t="shared" si="2065"/>
        <v>0</v>
      </c>
      <c r="DC1390" t="b">
        <f t="shared" si="2066"/>
        <v>0</v>
      </c>
      <c r="DD1390" t="b">
        <f t="shared" si="2067"/>
        <v>0</v>
      </c>
    </row>
    <row r="1391" spans="1:108">
      <c r="A1391" s="1" t="s">
        <v>126</v>
      </c>
      <c r="C1391" t="s">
        <v>123</v>
      </c>
      <c r="F1391" t="s">
        <v>106</v>
      </c>
      <c r="G1391" t="s">
        <v>107</v>
      </c>
      <c r="H1391" t="s">
        <v>7445</v>
      </c>
      <c r="I1391" t="s">
        <v>7417</v>
      </c>
      <c r="J1391" s="1" t="s">
        <v>108</v>
      </c>
      <c r="K1391" t="s">
        <v>109</v>
      </c>
      <c r="L1391" t="s">
        <v>6142</v>
      </c>
      <c r="M1391" t="s">
        <v>6079</v>
      </c>
      <c r="N1391" t="s">
        <v>127</v>
      </c>
      <c r="O1391" t="b">
        <f t="shared" si="1974"/>
        <v>1</v>
      </c>
      <c r="P1391" t="b">
        <f t="shared" si="1975"/>
        <v>1</v>
      </c>
      <c r="Q1391" t="b">
        <f t="shared" si="1976"/>
        <v>1</v>
      </c>
      <c r="R1391" t="b">
        <f t="shared" si="1977"/>
        <v>1</v>
      </c>
      <c r="S1391" t="b">
        <f t="shared" si="1978"/>
        <v>1</v>
      </c>
      <c r="T1391" t="b">
        <f t="shared" si="1979"/>
        <v>1</v>
      </c>
      <c r="U1391" t="b">
        <f t="shared" si="1980"/>
        <v>0</v>
      </c>
      <c r="V1391" t="b">
        <f t="shared" si="1981"/>
        <v>1</v>
      </c>
      <c r="W1391" t="b">
        <f t="shared" si="1982"/>
        <v>0</v>
      </c>
      <c r="X1391" t="b">
        <f t="shared" si="1983"/>
        <v>0</v>
      </c>
      <c r="Y1391" t="b">
        <f t="shared" si="1984"/>
        <v>1</v>
      </c>
      <c r="Z1391" t="b">
        <f t="shared" si="1985"/>
        <v>1</v>
      </c>
      <c r="AA1391" t="b">
        <f t="shared" si="1986"/>
        <v>1</v>
      </c>
      <c r="AB1391" t="b">
        <f t="shared" si="1987"/>
        <v>0</v>
      </c>
      <c r="AC1391" t="b">
        <f t="shared" si="1988"/>
        <v>0</v>
      </c>
      <c r="AD1391" t="b">
        <f t="shared" si="1989"/>
        <v>0</v>
      </c>
      <c r="AE1391" t="b">
        <f t="shared" si="1990"/>
        <v>0</v>
      </c>
      <c r="AF1391" t="b">
        <f t="shared" si="1991"/>
        <v>0</v>
      </c>
      <c r="AG1391" t="b">
        <f t="shared" si="1992"/>
        <v>0</v>
      </c>
      <c r="AH1391" t="b">
        <f t="shared" si="1993"/>
        <v>0</v>
      </c>
      <c r="AI1391" t="b">
        <f t="shared" si="1994"/>
        <v>1</v>
      </c>
      <c r="AJ1391" t="b">
        <f t="shared" si="1995"/>
        <v>0</v>
      </c>
      <c r="AK1391" t="b">
        <f t="shared" si="1996"/>
        <v>0</v>
      </c>
      <c r="AL1391" t="b">
        <f t="shared" si="1997"/>
        <v>1</v>
      </c>
      <c r="AM1391" t="b">
        <f t="shared" si="1998"/>
        <v>1</v>
      </c>
      <c r="AN1391" t="b">
        <f t="shared" si="1999"/>
        <v>1</v>
      </c>
      <c r="AO1391" t="b">
        <f t="shared" si="2000"/>
        <v>0</v>
      </c>
      <c r="AP1391" t="b">
        <f t="shared" si="2001"/>
        <v>0</v>
      </c>
      <c r="AQ1391" t="b">
        <f t="shared" si="2002"/>
        <v>0</v>
      </c>
      <c r="AR1391" t="b">
        <f t="shared" si="2003"/>
        <v>0</v>
      </c>
      <c r="AS1391" t="b">
        <f t="shared" si="2004"/>
        <v>0</v>
      </c>
      <c r="AT1391" t="b">
        <f t="shared" si="2005"/>
        <v>0</v>
      </c>
      <c r="AU1391" t="b">
        <f t="shared" si="2006"/>
        <v>0</v>
      </c>
      <c r="AV1391" t="b">
        <f t="shared" si="2007"/>
        <v>0</v>
      </c>
      <c r="AW1391" t="b">
        <f t="shared" si="2008"/>
        <v>1</v>
      </c>
      <c r="AX1391" t="b">
        <f t="shared" si="2009"/>
        <v>0</v>
      </c>
      <c r="AY1391" t="b">
        <f t="shared" si="2010"/>
        <v>0</v>
      </c>
      <c r="AZ1391" t="b">
        <f t="shared" si="2011"/>
        <v>1</v>
      </c>
      <c r="BA1391" t="b">
        <f t="shared" si="2012"/>
        <v>0</v>
      </c>
      <c r="BB1391" t="b">
        <f t="shared" si="2013"/>
        <v>0</v>
      </c>
      <c r="BC1391" t="b">
        <f t="shared" si="2014"/>
        <v>0</v>
      </c>
      <c r="BD1391" t="b">
        <f t="shared" si="2015"/>
        <v>0</v>
      </c>
      <c r="BE1391" t="b">
        <f t="shared" si="2016"/>
        <v>0</v>
      </c>
      <c r="BF1391" t="b">
        <f t="shared" si="2017"/>
        <v>0</v>
      </c>
      <c r="BG1391" t="b">
        <f t="shared" si="2018"/>
        <v>0</v>
      </c>
      <c r="BH1391" t="b">
        <f t="shared" si="2019"/>
        <v>0</v>
      </c>
      <c r="BI1391" t="b">
        <f t="shared" si="2020"/>
        <v>1</v>
      </c>
      <c r="BJ1391" t="b">
        <f t="shared" si="2021"/>
        <v>0</v>
      </c>
      <c r="BK1391" t="b">
        <f t="shared" si="2022"/>
        <v>0</v>
      </c>
      <c r="BL1391" t="b">
        <f t="shared" si="2023"/>
        <v>1</v>
      </c>
      <c r="BM1391" t="b">
        <f t="shared" si="2024"/>
        <v>0</v>
      </c>
      <c r="BN1391" t="b">
        <f t="shared" si="2025"/>
        <v>1</v>
      </c>
      <c r="BO1391" t="b">
        <f t="shared" si="2026"/>
        <v>1</v>
      </c>
      <c r="BP1391" t="b">
        <f t="shared" si="2027"/>
        <v>1</v>
      </c>
      <c r="BQ1391" t="b">
        <f t="shared" si="2028"/>
        <v>1</v>
      </c>
      <c r="BR1391" t="b">
        <f t="shared" si="2029"/>
        <v>0</v>
      </c>
      <c r="BS1391" t="b">
        <f t="shared" si="2030"/>
        <v>0</v>
      </c>
      <c r="BT1391" t="b">
        <f t="shared" si="2031"/>
        <v>0</v>
      </c>
      <c r="BU1391" t="b">
        <f t="shared" si="2032"/>
        <v>0</v>
      </c>
      <c r="BV1391" t="b">
        <f t="shared" si="2033"/>
        <v>0</v>
      </c>
      <c r="BW1391" t="b">
        <f t="shared" si="2034"/>
        <v>0</v>
      </c>
      <c r="BX1391" t="b">
        <f t="shared" si="2035"/>
        <v>1</v>
      </c>
      <c r="BY1391" t="b">
        <f t="shared" si="2036"/>
        <v>0</v>
      </c>
      <c r="BZ1391" t="b">
        <f t="shared" si="2037"/>
        <v>0</v>
      </c>
      <c r="CA1391" t="b">
        <f t="shared" si="2038"/>
        <v>0</v>
      </c>
      <c r="CB1391" t="b">
        <f t="shared" si="2039"/>
        <v>0</v>
      </c>
      <c r="CC1391" t="b">
        <f t="shared" si="2040"/>
        <v>1</v>
      </c>
      <c r="CD1391" t="b">
        <f t="shared" si="2041"/>
        <v>0</v>
      </c>
      <c r="CE1391" t="b">
        <f t="shared" si="2042"/>
        <v>1</v>
      </c>
      <c r="CF1391" t="b">
        <f t="shared" si="2043"/>
        <v>0</v>
      </c>
      <c r="CG1391" t="b">
        <f t="shared" si="2044"/>
        <v>0</v>
      </c>
      <c r="CH1391" t="b">
        <f t="shared" si="2045"/>
        <v>1</v>
      </c>
      <c r="CI1391" t="b">
        <f t="shared" si="2046"/>
        <v>0</v>
      </c>
      <c r="CJ1391" t="b">
        <f t="shared" si="2047"/>
        <v>0</v>
      </c>
      <c r="CK1391" t="b">
        <f t="shared" si="2048"/>
        <v>0</v>
      </c>
      <c r="CL1391" t="b">
        <f t="shared" si="2049"/>
        <v>1</v>
      </c>
      <c r="CM1391" t="b">
        <f t="shared" si="2050"/>
        <v>0</v>
      </c>
      <c r="CN1391" t="b">
        <f t="shared" si="2051"/>
        <v>0</v>
      </c>
      <c r="CO1391" t="b">
        <f t="shared" si="2052"/>
        <v>0</v>
      </c>
      <c r="CP1391" t="b">
        <f t="shared" si="2053"/>
        <v>0</v>
      </c>
      <c r="CQ1391" t="b">
        <f t="shared" si="2054"/>
        <v>0</v>
      </c>
      <c r="CR1391" t="b">
        <f t="shared" si="2055"/>
        <v>0</v>
      </c>
      <c r="CS1391" t="b">
        <f t="shared" si="2056"/>
        <v>0</v>
      </c>
      <c r="CT1391" t="b">
        <f t="shared" si="2057"/>
        <v>0</v>
      </c>
      <c r="CU1391" t="b">
        <f t="shared" si="2058"/>
        <v>0</v>
      </c>
      <c r="CV1391" t="b">
        <f t="shared" si="2059"/>
        <v>1</v>
      </c>
      <c r="CW1391" t="b">
        <f t="shared" si="2060"/>
        <v>0</v>
      </c>
      <c r="CX1391" t="b">
        <f t="shared" si="2061"/>
        <v>0</v>
      </c>
      <c r="CY1391" t="b">
        <f t="shared" si="2062"/>
        <v>0</v>
      </c>
      <c r="CZ1391" t="b">
        <f t="shared" si="2063"/>
        <v>0</v>
      </c>
      <c r="DA1391" t="b">
        <f t="shared" si="2064"/>
        <v>0</v>
      </c>
      <c r="DB1391" t="b">
        <f t="shared" si="2065"/>
        <v>0</v>
      </c>
      <c r="DC1391" t="b">
        <f t="shared" si="2066"/>
        <v>0</v>
      </c>
      <c r="DD1391" t="b">
        <f t="shared" si="2067"/>
        <v>1</v>
      </c>
    </row>
    <row r="1392" spans="1:108">
      <c r="A1392" t="s">
        <v>630</v>
      </c>
      <c r="C1392" t="s">
        <v>631</v>
      </c>
      <c r="F1392" t="s">
        <v>632</v>
      </c>
      <c r="G1392" t="s">
        <v>617</v>
      </c>
      <c r="H1392" t="s">
        <v>7445</v>
      </c>
      <c r="I1392" t="s">
        <v>7417</v>
      </c>
      <c r="J1392" t="s">
        <v>160</v>
      </c>
      <c r="K1392" t="s">
        <v>160</v>
      </c>
      <c r="L1392" t="s">
        <v>6149</v>
      </c>
      <c r="M1392" t="s">
        <v>6079</v>
      </c>
      <c r="N1392" t="s">
        <v>63</v>
      </c>
      <c r="O1392" t="b">
        <f t="shared" si="1974"/>
        <v>0</v>
      </c>
      <c r="P1392" t="b">
        <f t="shared" si="1975"/>
        <v>1</v>
      </c>
      <c r="Q1392" t="b">
        <f t="shared" si="1976"/>
        <v>0</v>
      </c>
      <c r="R1392" t="b">
        <f t="shared" si="1977"/>
        <v>0</v>
      </c>
      <c r="S1392" t="b">
        <f t="shared" si="1978"/>
        <v>0</v>
      </c>
      <c r="T1392" t="b">
        <f t="shared" si="1979"/>
        <v>1</v>
      </c>
      <c r="U1392" t="b">
        <f t="shared" si="1980"/>
        <v>0</v>
      </c>
      <c r="V1392" t="b">
        <f t="shared" si="1981"/>
        <v>0</v>
      </c>
      <c r="W1392" t="b">
        <f t="shared" si="1982"/>
        <v>0</v>
      </c>
      <c r="X1392" t="b">
        <f t="shared" si="1983"/>
        <v>0</v>
      </c>
      <c r="Y1392" t="b">
        <f t="shared" si="1984"/>
        <v>0</v>
      </c>
      <c r="Z1392" t="b">
        <f t="shared" si="1985"/>
        <v>0</v>
      </c>
      <c r="AA1392" t="b">
        <f t="shared" si="1986"/>
        <v>0</v>
      </c>
      <c r="AB1392" t="b">
        <f t="shared" si="1987"/>
        <v>0</v>
      </c>
      <c r="AC1392" t="b">
        <f t="shared" si="1988"/>
        <v>0</v>
      </c>
      <c r="AD1392" t="b">
        <f t="shared" si="1989"/>
        <v>0</v>
      </c>
      <c r="AE1392" t="b">
        <f t="shared" si="1990"/>
        <v>0</v>
      </c>
      <c r="AF1392" t="b">
        <f t="shared" si="1991"/>
        <v>0</v>
      </c>
      <c r="AG1392" t="b">
        <f t="shared" si="1992"/>
        <v>0</v>
      </c>
      <c r="AH1392" t="b">
        <f t="shared" si="1993"/>
        <v>0</v>
      </c>
      <c r="AI1392" t="b">
        <f t="shared" si="1994"/>
        <v>0</v>
      </c>
      <c r="AJ1392" t="b">
        <f t="shared" si="1995"/>
        <v>0</v>
      </c>
      <c r="AK1392" t="b">
        <f t="shared" si="1996"/>
        <v>0</v>
      </c>
      <c r="AL1392" t="b">
        <f t="shared" si="1997"/>
        <v>0</v>
      </c>
      <c r="AM1392" t="b">
        <f t="shared" si="1998"/>
        <v>0</v>
      </c>
      <c r="AN1392" t="b">
        <f t="shared" si="1999"/>
        <v>0</v>
      </c>
      <c r="AO1392" t="b">
        <f t="shared" si="2000"/>
        <v>0</v>
      </c>
      <c r="AP1392" t="b">
        <f t="shared" si="2001"/>
        <v>0</v>
      </c>
      <c r="AQ1392" t="b">
        <f t="shared" si="2002"/>
        <v>0</v>
      </c>
      <c r="AR1392" t="b">
        <f t="shared" si="2003"/>
        <v>0</v>
      </c>
      <c r="AS1392" t="b">
        <f t="shared" si="2004"/>
        <v>0</v>
      </c>
      <c r="AT1392" t="b">
        <f t="shared" si="2005"/>
        <v>0</v>
      </c>
      <c r="AU1392" t="b">
        <f t="shared" si="2006"/>
        <v>0</v>
      </c>
      <c r="AV1392" t="b">
        <f t="shared" si="2007"/>
        <v>0</v>
      </c>
      <c r="AW1392" t="b">
        <f t="shared" si="2008"/>
        <v>0</v>
      </c>
      <c r="AX1392" t="b">
        <f t="shared" si="2009"/>
        <v>0</v>
      </c>
      <c r="AY1392" t="b">
        <f t="shared" si="2010"/>
        <v>0</v>
      </c>
      <c r="AZ1392" t="b">
        <f t="shared" si="2011"/>
        <v>0</v>
      </c>
      <c r="BA1392" t="b">
        <f t="shared" si="2012"/>
        <v>0</v>
      </c>
      <c r="BB1392" t="b">
        <f t="shared" si="2013"/>
        <v>0</v>
      </c>
      <c r="BC1392" t="b">
        <f t="shared" si="2014"/>
        <v>0</v>
      </c>
      <c r="BD1392" t="b">
        <f t="shared" si="2015"/>
        <v>0</v>
      </c>
      <c r="BE1392" t="b">
        <f t="shared" si="2016"/>
        <v>0</v>
      </c>
      <c r="BF1392" t="b">
        <f t="shared" si="2017"/>
        <v>0</v>
      </c>
      <c r="BG1392" t="b">
        <f t="shared" si="2018"/>
        <v>0</v>
      </c>
      <c r="BH1392" t="b">
        <f t="shared" si="2019"/>
        <v>0</v>
      </c>
      <c r="BI1392" t="b">
        <f t="shared" si="2020"/>
        <v>0</v>
      </c>
      <c r="BJ1392" t="b">
        <f t="shared" si="2021"/>
        <v>0</v>
      </c>
      <c r="BK1392" t="b">
        <f t="shared" si="2022"/>
        <v>0</v>
      </c>
      <c r="BL1392" t="b">
        <f t="shared" si="2023"/>
        <v>0</v>
      </c>
      <c r="BM1392" t="b">
        <f t="shared" si="2024"/>
        <v>0</v>
      </c>
      <c r="BN1392" t="b">
        <f t="shared" si="2025"/>
        <v>0</v>
      </c>
      <c r="BO1392" t="b">
        <f t="shared" si="2026"/>
        <v>0</v>
      </c>
      <c r="BP1392" t="b">
        <f t="shared" si="2027"/>
        <v>1</v>
      </c>
      <c r="BQ1392" t="b">
        <f t="shared" si="2028"/>
        <v>0</v>
      </c>
      <c r="BR1392" t="b">
        <f t="shared" si="2029"/>
        <v>0</v>
      </c>
      <c r="BS1392" t="b">
        <f t="shared" si="2030"/>
        <v>0</v>
      </c>
      <c r="BT1392" t="b">
        <f t="shared" si="2031"/>
        <v>0</v>
      </c>
      <c r="BU1392" t="b">
        <f t="shared" si="2032"/>
        <v>0</v>
      </c>
      <c r="BV1392" t="b">
        <f t="shared" si="2033"/>
        <v>0</v>
      </c>
      <c r="BW1392" t="b">
        <f t="shared" si="2034"/>
        <v>0</v>
      </c>
      <c r="BX1392" t="b">
        <f t="shared" si="2035"/>
        <v>0</v>
      </c>
      <c r="BY1392" t="b">
        <f t="shared" si="2036"/>
        <v>0</v>
      </c>
      <c r="BZ1392" t="b">
        <f t="shared" si="2037"/>
        <v>0</v>
      </c>
      <c r="CA1392" t="b">
        <f t="shared" si="2038"/>
        <v>0</v>
      </c>
      <c r="CB1392" t="b">
        <f t="shared" si="2039"/>
        <v>0</v>
      </c>
      <c r="CC1392" t="b">
        <f t="shared" si="2040"/>
        <v>0</v>
      </c>
      <c r="CD1392" t="b">
        <f t="shared" si="2041"/>
        <v>0</v>
      </c>
      <c r="CE1392" t="b">
        <f t="shared" si="2042"/>
        <v>0</v>
      </c>
      <c r="CF1392" t="b">
        <f t="shared" si="2043"/>
        <v>0</v>
      </c>
      <c r="CG1392" t="b">
        <f t="shared" si="2044"/>
        <v>0</v>
      </c>
      <c r="CH1392" t="b">
        <f t="shared" si="2045"/>
        <v>0</v>
      </c>
      <c r="CI1392" t="b">
        <f t="shared" si="2046"/>
        <v>0</v>
      </c>
      <c r="CJ1392" t="b">
        <f t="shared" si="2047"/>
        <v>0</v>
      </c>
      <c r="CK1392" t="b">
        <f t="shared" si="2048"/>
        <v>0</v>
      </c>
      <c r="CL1392" t="b">
        <f t="shared" si="2049"/>
        <v>0</v>
      </c>
      <c r="CM1392" t="b">
        <f t="shared" si="2050"/>
        <v>0</v>
      </c>
      <c r="CN1392" t="b">
        <f t="shared" si="2051"/>
        <v>0</v>
      </c>
      <c r="CO1392" t="b">
        <f t="shared" si="2052"/>
        <v>0</v>
      </c>
      <c r="CP1392" t="b">
        <f t="shared" si="2053"/>
        <v>0</v>
      </c>
      <c r="CQ1392" t="b">
        <f t="shared" si="2054"/>
        <v>0</v>
      </c>
      <c r="CR1392" t="b">
        <f t="shared" si="2055"/>
        <v>0</v>
      </c>
      <c r="CS1392" t="b">
        <f t="shared" si="2056"/>
        <v>0</v>
      </c>
      <c r="CT1392" t="b">
        <f t="shared" si="2057"/>
        <v>0</v>
      </c>
      <c r="CU1392" t="b">
        <f t="shared" si="2058"/>
        <v>0</v>
      </c>
      <c r="CV1392" t="b">
        <f t="shared" si="2059"/>
        <v>0</v>
      </c>
      <c r="CW1392" t="b">
        <f t="shared" si="2060"/>
        <v>0</v>
      </c>
      <c r="CX1392" t="b">
        <f t="shared" si="2061"/>
        <v>0</v>
      </c>
      <c r="CY1392" t="b">
        <f t="shared" si="2062"/>
        <v>0</v>
      </c>
      <c r="CZ1392" t="b">
        <f t="shared" si="2063"/>
        <v>0</v>
      </c>
      <c r="DA1392" t="b">
        <f t="shared" si="2064"/>
        <v>0</v>
      </c>
      <c r="DB1392" t="b">
        <f t="shared" si="2065"/>
        <v>0</v>
      </c>
      <c r="DC1392" t="b">
        <f t="shared" si="2066"/>
        <v>0</v>
      </c>
      <c r="DD1392" t="b">
        <f t="shared" si="2067"/>
        <v>0</v>
      </c>
    </row>
    <row r="1393" spans="1:108">
      <c r="A1393" t="s">
        <v>626</v>
      </c>
      <c r="C1393" t="s">
        <v>627</v>
      </c>
      <c r="F1393" t="s">
        <v>628</v>
      </c>
      <c r="G1393" t="s">
        <v>617</v>
      </c>
      <c r="H1393" t="s">
        <v>7445</v>
      </c>
      <c r="I1393" t="s">
        <v>7417</v>
      </c>
      <c r="J1393" t="s">
        <v>147</v>
      </c>
      <c r="K1393" t="s">
        <v>16</v>
      </c>
      <c r="L1393" t="s">
        <v>6291</v>
      </c>
      <c r="M1393" t="s">
        <v>6079</v>
      </c>
      <c r="N1393" t="s">
        <v>629</v>
      </c>
      <c r="O1393" t="b">
        <f t="shared" si="1974"/>
        <v>1</v>
      </c>
      <c r="P1393" t="b">
        <f t="shared" si="1975"/>
        <v>0</v>
      </c>
      <c r="Q1393" t="b">
        <f t="shared" si="1976"/>
        <v>0</v>
      </c>
      <c r="R1393" t="b">
        <f t="shared" si="1977"/>
        <v>0</v>
      </c>
      <c r="S1393" t="b">
        <f t="shared" si="1978"/>
        <v>1</v>
      </c>
      <c r="T1393" t="b">
        <f t="shared" si="1979"/>
        <v>0</v>
      </c>
      <c r="U1393" t="b">
        <f t="shared" si="1980"/>
        <v>0</v>
      </c>
      <c r="V1393" t="b">
        <f t="shared" si="1981"/>
        <v>0</v>
      </c>
      <c r="W1393" t="b">
        <f t="shared" si="1982"/>
        <v>1</v>
      </c>
      <c r="X1393" t="b">
        <f t="shared" si="1983"/>
        <v>0</v>
      </c>
      <c r="Y1393" t="b">
        <f t="shared" si="1984"/>
        <v>0</v>
      </c>
      <c r="Z1393" t="b">
        <f t="shared" si="1985"/>
        <v>0</v>
      </c>
      <c r="AA1393" t="b">
        <f t="shared" si="1986"/>
        <v>0</v>
      </c>
      <c r="AB1393" t="b">
        <f t="shared" si="1987"/>
        <v>0</v>
      </c>
      <c r="AC1393" t="b">
        <f t="shared" si="1988"/>
        <v>0</v>
      </c>
      <c r="AD1393" t="b">
        <f t="shared" si="1989"/>
        <v>0</v>
      </c>
      <c r="AE1393" t="b">
        <f t="shared" si="1990"/>
        <v>0</v>
      </c>
      <c r="AF1393" t="b">
        <f t="shared" si="1991"/>
        <v>0</v>
      </c>
      <c r="AG1393" t="b">
        <f t="shared" si="1992"/>
        <v>0</v>
      </c>
      <c r="AH1393" t="b">
        <f t="shared" si="1993"/>
        <v>0</v>
      </c>
      <c r="AI1393" t="b">
        <f t="shared" si="1994"/>
        <v>0</v>
      </c>
      <c r="AJ1393" t="b">
        <f t="shared" si="1995"/>
        <v>0</v>
      </c>
      <c r="AK1393" t="b">
        <f t="shared" si="1996"/>
        <v>0</v>
      </c>
      <c r="AL1393" t="b">
        <f t="shared" si="1997"/>
        <v>0</v>
      </c>
      <c r="AM1393" t="b">
        <f t="shared" si="1998"/>
        <v>0</v>
      </c>
      <c r="AN1393" t="b">
        <f t="shared" si="1999"/>
        <v>0</v>
      </c>
      <c r="AO1393" t="b">
        <f t="shared" si="2000"/>
        <v>0</v>
      </c>
      <c r="AP1393" t="b">
        <f t="shared" si="2001"/>
        <v>0</v>
      </c>
      <c r="AQ1393" t="b">
        <f t="shared" si="2002"/>
        <v>0</v>
      </c>
      <c r="AR1393" t="b">
        <f t="shared" si="2003"/>
        <v>0</v>
      </c>
      <c r="AS1393" t="b">
        <f t="shared" si="2004"/>
        <v>0</v>
      </c>
      <c r="AT1393" t="b">
        <f t="shared" si="2005"/>
        <v>0</v>
      </c>
      <c r="AU1393" t="b">
        <f t="shared" si="2006"/>
        <v>0</v>
      </c>
      <c r="AV1393" t="b">
        <f t="shared" si="2007"/>
        <v>0</v>
      </c>
      <c r="AW1393" t="b">
        <f t="shared" si="2008"/>
        <v>0</v>
      </c>
      <c r="AX1393" t="b">
        <f t="shared" si="2009"/>
        <v>0</v>
      </c>
      <c r="AY1393" t="b">
        <f t="shared" si="2010"/>
        <v>0</v>
      </c>
      <c r="AZ1393" t="b">
        <f t="shared" si="2011"/>
        <v>0</v>
      </c>
      <c r="BA1393" t="b">
        <f t="shared" si="2012"/>
        <v>0</v>
      </c>
      <c r="BB1393" t="b">
        <f t="shared" si="2013"/>
        <v>0</v>
      </c>
      <c r="BC1393" t="b">
        <f t="shared" si="2014"/>
        <v>0</v>
      </c>
      <c r="BD1393" t="b">
        <f t="shared" si="2015"/>
        <v>0</v>
      </c>
      <c r="BE1393" t="b">
        <f t="shared" si="2016"/>
        <v>0</v>
      </c>
      <c r="BF1393" t="b">
        <f t="shared" si="2017"/>
        <v>0</v>
      </c>
      <c r="BG1393" t="b">
        <f t="shared" si="2018"/>
        <v>0</v>
      </c>
      <c r="BH1393" t="b">
        <f t="shared" si="2019"/>
        <v>1</v>
      </c>
      <c r="BI1393" t="b">
        <f t="shared" si="2020"/>
        <v>0</v>
      </c>
      <c r="BJ1393" t="b">
        <f t="shared" si="2021"/>
        <v>0</v>
      </c>
      <c r="BK1393" t="b">
        <f t="shared" si="2022"/>
        <v>0</v>
      </c>
      <c r="BL1393" t="b">
        <f t="shared" si="2023"/>
        <v>1</v>
      </c>
      <c r="BM1393" t="b">
        <f t="shared" si="2024"/>
        <v>0</v>
      </c>
      <c r="BN1393" t="b">
        <f t="shared" si="2025"/>
        <v>0</v>
      </c>
      <c r="BO1393" t="b">
        <f t="shared" si="2026"/>
        <v>0</v>
      </c>
      <c r="BP1393" t="b">
        <f t="shared" si="2027"/>
        <v>0</v>
      </c>
      <c r="BQ1393" t="b">
        <f t="shared" si="2028"/>
        <v>1</v>
      </c>
      <c r="BR1393" t="b">
        <f t="shared" si="2029"/>
        <v>0</v>
      </c>
      <c r="BS1393" t="b">
        <f t="shared" si="2030"/>
        <v>0</v>
      </c>
      <c r="BT1393" t="b">
        <f t="shared" si="2031"/>
        <v>0</v>
      </c>
      <c r="BU1393" t="b">
        <f t="shared" si="2032"/>
        <v>0</v>
      </c>
      <c r="BV1393" t="b">
        <f t="shared" si="2033"/>
        <v>0</v>
      </c>
      <c r="BW1393" t="b">
        <f t="shared" si="2034"/>
        <v>0</v>
      </c>
      <c r="BX1393" t="b">
        <f t="shared" si="2035"/>
        <v>0</v>
      </c>
      <c r="BY1393" t="b">
        <f t="shared" si="2036"/>
        <v>0</v>
      </c>
      <c r="BZ1393" t="b">
        <f t="shared" si="2037"/>
        <v>0</v>
      </c>
      <c r="CA1393" t="b">
        <f t="shared" si="2038"/>
        <v>0</v>
      </c>
      <c r="CB1393" t="b">
        <f t="shared" si="2039"/>
        <v>0</v>
      </c>
      <c r="CC1393" t="b">
        <f t="shared" si="2040"/>
        <v>0</v>
      </c>
      <c r="CD1393" t="b">
        <f t="shared" si="2041"/>
        <v>0</v>
      </c>
      <c r="CE1393" t="b">
        <f t="shared" si="2042"/>
        <v>0</v>
      </c>
      <c r="CF1393" t="b">
        <f t="shared" si="2043"/>
        <v>0</v>
      </c>
      <c r="CG1393" t="b">
        <f t="shared" si="2044"/>
        <v>0</v>
      </c>
      <c r="CH1393" t="b">
        <f t="shared" si="2045"/>
        <v>0</v>
      </c>
      <c r="CI1393" t="b">
        <f t="shared" si="2046"/>
        <v>0</v>
      </c>
      <c r="CJ1393" t="b">
        <f t="shared" si="2047"/>
        <v>0</v>
      </c>
      <c r="CK1393" t="b">
        <f t="shared" si="2048"/>
        <v>0</v>
      </c>
      <c r="CL1393" t="b">
        <f t="shared" si="2049"/>
        <v>0</v>
      </c>
      <c r="CM1393" t="b">
        <f t="shared" si="2050"/>
        <v>0</v>
      </c>
      <c r="CN1393" t="b">
        <f t="shared" si="2051"/>
        <v>0</v>
      </c>
      <c r="CO1393" t="b">
        <f t="shared" si="2052"/>
        <v>0</v>
      </c>
      <c r="CP1393" t="b">
        <f t="shared" si="2053"/>
        <v>0</v>
      </c>
      <c r="CQ1393" t="b">
        <f t="shared" si="2054"/>
        <v>1</v>
      </c>
      <c r="CR1393" t="b">
        <f t="shared" si="2055"/>
        <v>0</v>
      </c>
      <c r="CS1393" t="b">
        <f t="shared" si="2056"/>
        <v>0</v>
      </c>
      <c r="CT1393" t="b">
        <f t="shared" si="2057"/>
        <v>0</v>
      </c>
      <c r="CU1393" t="b">
        <f t="shared" si="2058"/>
        <v>0</v>
      </c>
      <c r="CV1393" t="b">
        <f t="shared" si="2059"/>
        <v>0</v>
      </c>
      <c r="CW1393" t="b">
        <f t="shared" si="2060"/>
        <v>0</v>
      </c>
      <c r="CX1393" t="b">
        <f t="shared" si="2061"/>
        <v>0</v>
      </c>
      <c r="CY1393" t="b">
        <f t="shared" si="2062"/>
        <v>0</v>
      </c>
      <c r="CZ1393" t="b">
        <f t="shared" si="2063"/>
        <v>0</v>
      </c>
      <c r="DA1393" t="b">
        <f t="shared" si="2064"/>
        <v>0</v>
      </c>
      <c r="DB1393" t="b">
        <f t="shared" si="2065"/>
        <v>0</v>
      </c>
      <c r="DC1393" t="b">
        <f t="shared" si="2066"/>
        <v>0</v>
      </c>
      <c r="DD1393" t="b">
        <f t="shared" si="2067"/>
        <v>0</v>
      </c>
    </row>
    <row r="1394" spans="1:108">
      <c r="A1394" t="s">
        <v>620</v>
      </c>
      <c r="C1394" t="s">
        <v>621</v>
      </c>
      <c r="F1394" t="s">
        <v>622</v>
      </c>
      <c r="G1394" t="s">
        <v>617</v>
      </c>
      <c r="H1394" t="s">
        <v>7445</v>
      </c>
      <c r="I1394" t="s">
        <v>7417</v>
      </c>
      <c r="J1394" t="s">
        <v>362</v>
      </c>
      <c r="K1394" t="s">
        <v>136</v>
      </c>
      <c r="L1394" t="s">
        <v>6289</v>
      </c>
      <c r="M1394" t="s">
        <v>6079</v>
      </c>
      <c r="N1394" t="s">
        <v>623</v>
      </c>
      <c r="O1394" t="b">
        <f t="shared" si="1974"/>
        <v>1</v>
      </c>
      <c r="P1394" t="b">
        <f t="shared" si="1975"/>
        <v>0</v>
      </c>
      <c r="Q1394" t="b">
        <f t="shared" si="1976"/>
        <v>0</v>
      </c>
      <c r="R1394" t="b">
        <f t="shared" si="1977"/>
        <v>0</v>
      </c>
      <c r="S1394" t="b">
        <f t="shared" si="1978"/>
        <v>1</v>
      </c>
      <c r="T1394" t="b">
        <f t="shared" si="1979"/>
        <v>1</v>
      </c>
      <c r="U1394" t="b">
        <f t="shared" si="1980"/>
        <v>0</v>
      </c>
      <c r="V1394" t="b">
        <f t="shared" si="1981"/>
        <v>0</v>
      </c>
      <c r="W1394" t="b">
        <f t="shared" si="1982"/>
        <v>0</v>
      </c>
      <c r="X1394" t="b">
        <f t="shared" si="1983"/>
        <v>0</v>
      </c>
      <c r="Y1394" t="b">
        <f t="shared" si="1984"/>
        <v>0</v>
      </c>
      <c r="Z1394" t="b">
        <f t="shared" si="1985"/>
        <v>0</v>
      </c>
      <c r="AA1394" t="b">
        <f t="shared" si="1986"/>
        <v>0</v>
      </c>
      <c r="AB1394" t="b">
        <f t="shared" si="1987"/>
        <v>0</v>
      </c>
      <c r="AC1394" t="b">
        <f t="shared" si="1988"/>
        <v>0</v>
      </c>
      <c r="AD1394" t="b">
        <f t="shared" si="1989"/>
        <v>0</v>
      </c>
      <c r="AE1394" t="b">
        <f t="shared" si="1990"/>
        <v>0</v>
      </c>
      <c r="AF1394" t="b">
        <f t="shared" si="1991"/>
        <v>0</v>
      </c>
      <c r="AG1394" t="b">
        <f t="shared" si="1992"/>
        <v>0</v>
      </c>
      <c r="AH1394" t="b">
        <f t="shared" si="1993"/>
        <v>0</v>
      </c>
      <c r="AI1394" t="b">
        <f t="shared" si="1994"/>
        <v>0</v>
      </c>
      <c r="AJ1394" t="b">
        <f t="shared" si="1995"/>
        <v>0</v>
      </c>
      <c r="AK1394" t="b">
        <f t="shared" si="1996"/>
        <v>0</v>
      </c>
      <c r="AL1394" t="b">
        <f t="shared" si="1997"/>
        <v>0</v>
      </c>
      <c r="AM1394" t="b">
        <f t="shared" si="1998"/>
        <v>0</v>
      </c>
      <c r="AN1394" t="b">
        <f t="shared" si="1999"/>
        <v>0</v>
      </c>
      <c r="AO1394" t="b">
        <f t="shared" si="2000"/>
        <v>0</v>
      </c>
      <c r="AP1394" t="b">
        <f t="shared" si="2001"/>
        <v>0</v>
      </c>
      <c r="AQ1394" t="b">
        <f t="shared" si="2002"/>
        <v>0</v>
      </c>
      <c r="AR1394" t="b">
        <f t="shared" si="2003"/>
        <v>0</v>
      </c>
      <c r="AS1394" t="b">
        <f t="shared" si="2004"/>
        <v>0</v>
      </c>
      <c r="AT1394" t="b">
        <f t="shared" si="2005"/>
        <v>0</v>
      </c>
      <c r="AU1394" t="b">
        <f t="shared" si="2006"/>
        <v>0</v>
      </c>
      <c r="AV1394" t="b">
        <f t="shared" si="2007"/>
        <v>0</v>
      </c>
      <c r="AW1394" t="b">
        <f t="shared" si="2008"/>
        <v>0</v>
      </c>
      <c r="AX1394" t="b">
        <f t="shared" si="2009"/>
        <v>0</v>
      </c>
      <c r="AY1394" t="b">
        <f t="shared" si="2010"/>
        <v>0</v>
      </c>
      <c r="AZ1394" t="b">
        <f t="shared" si="2011"/>
        <v>1</v>
      </c>
      <c r="BA1394" t="b">
        <f t="shared" si="2012"/>
        <v>0</v>
      </c>
      <c r="BB1394" t="b">
        <f t="shared" si="2013"/>
        <v>0</v>
      </c>
      <c r="BC1394" t="b">
        <f t="shared" si="2014"/>
        <v>0</v>
      </c>
      <c r="BD1394" t="b">
        <f t="shared" si="2015"/>
        <v>0</v>
      </c>
      <c r="BE1394" t="b">
        <f t="shared" si="2016"/>
        <v>0</v>
      </c>
      <c r="BF1394" t="b">
        <f t="shared" si="2017"/>
        <v>0</v>
      </c>
      <c r="BG1394" t="b">
        <f t="shared" si="2018"/>
        <v>0</v>
      </c>
      <c r="BH1394" t="b">
        <f t="shared" si="2019"/>
        <v>0</v>
      </c>
      <c r="BI1394" t="b">
        <f t="shared" si="2020"/>
        <v>0</v>
      </c>
      <c r="BJ1394" t="b">
        <f t="shared" si="2021"/>
        <v>0</v>
      </c>
      <c r="BK1394" t="b">
        <f t="shared" si="2022"/>
        <v>0</v>
      </c>
      <c r="BL1394" t="b">
        <f t="shared" si="2023"/>
        <v>0</v>
      </c>
      <c r="BM1394" t="b">
        <f t="shared" si="2024"/>
        <v>0</v>
      </c>
      <c r="BN1394" t="b">
        <f t="shared" si="2025"/>
        <v>0</v>
      </c>
      <c r="BO1394" t="b">
        <f t="shared" si="2026"/>
        <v>0</v>
      </c>
      <c r="BP1394" t="b">
        <f t="shared" si="2027"/>
        <v>0</v>
      </c>
      <c r="BQ1394" t="b">
        <f t="shared" si="2028"/>
        <v>0</v>
      </c>
      <c r="BR1394" t="b">
        <f t="shared" si="2029"/>
        <v>0</v>
      </c>
      <c r="BS1394" t="b">
        <f t="shared" si="2030"/>
        <v>0</v>
      </c>
      <c r="BT1394" t="b">
        <f t="shared" si="2031"/>
        <v>0</v>
      </c>
      <c r="BU1394" t="b">
        <f t="shared" si="2032"/>
        <v>0</v>
      </c>
      <c r="BV1394" t="b">
        <f t="shared" si="2033"/>
        <v>0</v>
      </c>
      <c r="BW1394" t="b">
        <f t="shared" si="2034"/>
        <v>0</v>
      </c>
      <c r="BX1394" t="b">
        <f t="shared" si="2035"/>
        <v>0</v>
      </c>
      <c r="BY1394" t="b">
        <f t="shared" si="2036"/>
        <v>0</v>
      </c>
      <c r="BZ1394" t="b">
        <f t="shared" si="2037"/>
        <v>0</v>
      </c>
      <c r="CA1394" t="b">
        <f t="shared" si="2038"/>
        <v>0</v>
      </c>
      <c r="CB1394" t="b">
        <f t="shared" si="2039"/>
        <v>0</v>
      </c>
      <c r="CC1394" t="b">
        <f t="shared" si="2040"/>
        <v>0</v>
      </c>
      <c r="CD1394" t="b">
        <f t="shared" si="2041"/>
        <v>0</v>
      </c>
      <c r="CE1394" t="b">
        <f t="shared" si="2042"/>
        <v>0</v>
      </c>
      <c r="CF1394" t="b">
        <f t="shared" si="2043"/>
        <v>0</v>
      </c>
      <c r="CG1394" t="b">
        <f t="shared" si="2044"/>
        <v>0</v>
      </c>
      <c r="CH1394" t="b">
        <f t="shared" si="2045"/>
        <v>0</v>
      </c>
      <c r="CI1394" t="b">
        <f t="shared" si="2046"/>
        <v>0</v>
      </c>
      <c r="CJ1394" t="b">
        <f t="shared" si="2047"/>
        <v>0</v>
      </c>
      <c r="CK1394" t="b">
        <f t="shared" si="2048"/>
        <v>0</v>
      </c>
      <c r="CL1394" t="b">
        <f t="shared" si="2049"/>
        <v>0</v>
      </c>
      <c r="CM1394" t="b">
        <f t="shared" si="2050"/>
        <v>1</v>
      </c>
      <c r="CN1394" t="b">
        <f t="shared" si="2051"/>
        <v>0</v>
      </c>
      <c r="CO1394" t="b">
        <f t="shared" si="2052"/>
        <v>0</v>
      </c>
      <c r="CP1394" t="b">
        <f t="shared" si="2053"/>
        <v>0</v>
      </c>
      <c r="CQ1394" t="b">
        <f t="shared" si="2054"/>
        <v>0</v>
      </c>
      <c r="CR1394" t="b">
        <f t="shared" si="2055"/>
        <v>0</v>
      </c>
      <c r="CS1394" t="b">
        <f t="shared" si="2056"/>
        <v>0</v>
      </c>
      <c r="CT1394" t="b">
        <f t="shared" si="2057"/>
        <v>0</v>
      </c>
      <c r="CU1394" t="b">
        <f t="shared" si="2058"/>
        <v>0</v>
      </c>
      <c r="CV1394" t="b">
        <f t="shared" si="2059"/>
        <v>0</v>
      </c>
      <c r="CW1394" t="b">
        <f t="shared" si="2060"/>
        <v>0</v>
      </c>
      <c r="CX1394" t="b">
        <f t="shared" si="2061"/>
        <v>0</v>
      </c>
      <c r="CY1394" t="b">
        <f t="shared" si="2062"/>
        <v>0</v>
      </c>
      <c r="CZ1394" t="b">
        <f t="shared" si="2063"/>
        <v>0</v>
      </c>
      <c r="DA1394" t="b">
        <f t="shared" si="2064"/>
        <v>0</v>
      </c>
      <c r="DB1394" t="b">
        <f t="shared" si="2065"/>
        <v>0</v>
      </c>
      <c r="DC1394" t="b">
        <f t="shared" si="2066"/>
        <v>0</v>
      </c>
      <c r="DD1394" t="b">
        <f t="shared" si="2067"/>
        <v>0</v>
      </c>
    </row>
    <row r="1395" spans="1:108">
      <c r="A1395" t="s">
        <v>624</v>
      </c>
      <c r="C1395" t="s">
        <v>621</v>
      </c>
      <c r="F1395" t="s">
        <v>622</v>
      </c>
      <c r="G1395" t="s">
        <v>617</v>
      </c>
      <c r="H1395" t="s">
        <v>7445</v>
      </c>
      <c r="I1395" t="s">
        <v>7417</v>
      </c>
      <c r="J1395" t="s">
        <v>147</v>
      </c>
      <c r="K1395" t="s">
        <v>16</v>
      </c>
      <c r="L1395" t="s">
        <v>6290</v>
      </c>
      <c r="M1395" t="s">
        <v>6079</v>
      </c>
      <c r="N1395" t="s">
        <v>625</v>
      </c>
      <c r="O1395" t="b">
        <f t="shared" si="1974"/>
        <v>0</v>
      </c>
      <c r="P1395" t="b">
        <f t="shared" si="1975"/>
        <v>1</v>
      </c>
      <c r="Q1395" t="b">
        <f t="shared" si="1976"/>
        <v>0</v>
      </c>
      <c r="R1395" t="b">
        <f t="shared" si="1977"/>
        <v>1</v>
      </c>
      <c r="S1395" t="b">
        <f t="shared" si="1978"/>
        <v>0</v>
      </c>
      <c r="T1395" t="b">
        <f t="shared" si="1979"/>
        <v>0</v>
      </c>
      <c r="U1395" t="b">
        <f t="shared" si="1980"/>
        <v>0</v>
      </c>
      <c r="V1395" t="b">
        <f t="shared" si="1981"/>
        <v>1</v>
      </c>
      <c r="W1395" t="b">
        <f t="shared" si="1982"/>
        <v>0</v>
      </c>
      <c r="X1395" t="b">
        <f t="shared" si="1983"/>
        <v>0</v>
      </c>
      <c r="Y1395" t="b">
        <f t="shared" si="1984"/>
        <v>0</v>
      </c>
      <c r="Z1395" t="b">
        <f t="shared" si="1985"/>
        <v>0</v>
      </c>
      <c r="AA1395" t="b">
        <f t="shared" si="1986"/>
        <v>1</v>
      </c>
      <c r="AB1395" t="b">
        <f t="shared" si="1987"/>
        <v>0</v>
      </c>
      <c r="AC1395" t="b">
        <f t="shared" si="1988"/>
        <v>0</v>
      </c>
      <c r="AD1395" t="b">
        <f t="shared" si="1989"/>
        <v>0</v>
      </c>
      <c r="AE1395" t="b">
        <f t="shared" si="1990"/>
        <v>0</v>
      </c>
      <c r="AF1395" t="b">
        <f t="shared" si="1991"/>
        <v>0</v>
      </c>
      <c r="AG1395" t="b">
        <f t="shared" si="1992"/>
        <v>0</v>
      </c>
      <c r="AH1395" t="b">
        <f t="shared" si="1993"/>
        <v>0</v>
      </c>
      <c r="AI1395" t="b">
        <f t="shared" si="1994"/>
        <v>0</v>
      </c>
      <c r="AJ1395" t="b">
        <f t="shared" si="1995"/>
        <v>0</v>
      </c>
      <c r="AK1395" t="b">
        <f t="shared" si="1996"/>
        <v>0</v>
      </c>
      <c r="AL1395" t="b">
        <f t="shared" si="1997"/>
        <v>0</v>
      </c>
      <c r="AM1395" t="b">
        <f t="shared" si="1998"/>
        <v>0</v>
      </c>
      <c r="AN1395" t="b">
        <f t="shared" si="1999"/>
        <v>0</v>
      </c>
      <c r="AO1395" t="b">
        <f t="shared" si="2000"/>
        <v>0</v>
      </c>
      <c r="AP1395" t="b">
        <f t="shared" si="2001"/>
        <v>0</v>
      </c>
      <c r="AQ1395" t="b">
        <f t="shared" si="2002"/>
        <v>0</v>
      </c>
      <c r="AR1395" t="b">
        <f t="shared" si="2003"/>
        <v>0</v>
      </c>
      <c r="AS1395" t="b">
        <f t="shared" si="2004"/>
        <v>0</v>
      </c>
      <c r="AT1395" t="b">
        <f t="shared" si="2005"/>
        <v>0</v>
      </c>
      <c r="AU1395" t="b">
        <f t="shared" si="2006"/>
        <v>0</v>
      </c>
      <c r="AV1395" t="b">
        <f t="shared" si="2007"/>
        <v>0</v>
      </c>
      <c r="AW1395" t="b">
        <f t="shared" si="2008"/>
        <v>0</v>
      </c>
      <c r="AX1395" t="b">
        <f t="shared" si="2009"/>
        <v>0</v>
      </c>
      <c r="AY1395" t="b">
        <f t="shared" si="2010"/>
        <v>0</v>
      </c>
      <c r="AZ1395" t="b">
        <f t="shared" si="2011"/>
        <v>0</v>
      </c>
      <c r="BA1395" t="b">
        <f t="shared" si="2012"/>
        <v>0</v>
      </c>
      <c r="BB1395" t="b">
        <f t="shared" si="2013"/>
        <v>0</v>
      </c>
      <c r="BC1395" t="b">
        <f t="shared" si="2014"/>
        <v>1</v>
      </c>
      <c r="BD1395" t="b">
        <f t="shared" si="2015"/>
        <v>0</v>
      </c>
      <c r="BE1395" t="b">
        <f t="shared" si="2016"/>
        <v>0</v>
      </c>
      <c r="BF1395" t="b">
        <f t="shared" si="2017"/>
        <v>0</v>
      </c>
      <c r="BG1395" t="b">
        <f t="shared" si="2018"/>
        <v>0</v>
      </c>
      <c r="BH1395" t="b">
        <f t="shared" si="2019"/>
        <v>0</v>
      </c>
      <c r="BI1395" t="b">
        <f t="shared" si="2020"/>
        <v>0</v>
      </c>
      <c r="BJ1395" t="b">
        <f t="shared" si="2021"/>
        <v>0</v>
      </c>
      <c r="BK1395" t="b">
        <f t="shared" si="2022"/>
        <v>0</v>
      </c>
      <c r="BL1395" t="b">
        <f t="shared" si="2023"/>
        <v>0</v>
      </c>
      <c r="BM1395" t="b">
        <f t="shared" si="2024"/>
        <v>0</v>
      </c>
      <c r="BN1395" t="b">
        <f t="shared" si="2025"/>
        <v>0</v>
      </c>
      <c r="BO1395" t="b">
        <f t="shared" si="2026"/>
        <v>1</v>
      </c>
      <c r="BP1395" t="b">
        <f t="shared" si="2027"/>
        <v>0</v>
      </c>
      <c r="BQ1395" t="b">
        <f t="shared" si="2028"/>
        <v>0</v>
      </c>
      <c r="BR1395" t="b">
        <f t="shared" si="2029"/>
        <v>0</v>
      </c>
      <c r="BS1395" t="b">
        <f t="shared" si="2030"/>
        <v>0</v>
      </c>
      <c r="BT1395" t="b">
        <f t="shared" si="2031"/>
        <v>0</v>
      </c>
      <c r="BU1395" t="b">
        <f t="shared" si="2032"/>
        <v>0</v>
      </c>
      <c r="BV1395" t="b">
        <f t="shared" si="2033"/>
        <v>0</v>
      </c>
      <c r="BW1395" t="b">
        <f t="shared" si="2034"/>
        <v>0</v>
      </c>
      <c r="BX1395" t="b">
        <f t="shared" si="2035"/>
        <v>0</v>
      </c>
      <c r="BY1395" t="b">
        <f t="shared" si="2036"/>
        <v>0</v>
      </c>
      <c r="BZ1395" t="b">
        <f t="shared" si="2037"/>
        <v>0</v>
      </c>
      <c r="CA1395" t="b">
        <f t="shared" si="2038"/>
        <v>0</v>
      </c>
      <c r="CB1395" t="b">
        <f t="shared" si="2039"/>
        <v>0</v>
      </c>
      <c r="CC1395" t="b">
        <f t="shared" si="2040"/>
        <v>0</v>
      </c>
      <c r="CD1395" t="b">
        <f t="shared" si="2041"/>
        <v>0</v>
      </c>
      <c r="CE1395" t="b">
        <f t="shared" si="2042"/>
        <v>0</v>
      </c>
      <c r="CF1395" t="b">
        <f t="shared" si="2043"/>
        <v>0</v>
      </c>
      <c r="CG1395" t="b">
        <f t="shared" si="2044"/>
        <v>0</v>
      </c>
      <c r="CH1395" t="b">
        <f t="shared" si="2045"/>
        <v>0</v>
      </c>
      <c r="CI1395" t="b">
        <f t="shared" si="2046"/>
        <v>0</v>
      </c>
      <c r="CJ1395" t="b">
        <f t="shared" si="2047"/>
        <v>0</v>
      </c>
      <c r="CK1395" t="b">
        <f t="shared" si="2048"/>
        <v>0</v>
      </c>
      <c r="CL1395" t="b">
        <f t="shared" si="2049"/>
        <v>0</v>
      </c>
      <c r="CM1395" t="b">
        <f t="shared" si="2050"/>
        <v>0</v>
      </c>
      <c r="CN1395" t="b">
        <f t="shared" si="2051"/>
        <v>0</v>
      </c>
      <c r="CO1395" t="b">
        <f t="shared" si="2052"/>
        <v>0</v>
      </c>
      <c r="CP1395" t="b">
        <f t="shared" si="2053"/>
        <v>0</v>
      </c>
      <c r="CQ1395" t="b">
        <f t="shared" si="2054"/>
        <v>0</v>
      </c>
      <c r="CR1395" t="b">
        <f t="shared" si="2055"/>
        <v>0</v>
      </c>
      <c r="CS1395" t="b">
        <f t="shared" si="2056"/>
        <v>0</v>
      </c>
      <c r="CT1395" t="b">
        <f t="shared" si="2057"/>
        <v>0</v>
      </c>
      <c r="CU1395" t="b">
        <f t="shared" si="2058"/>
        <v>0</v>
      </c>
      <c r="CV1395" t="b">
        <f t="shared" si="2059"/>
        <v>0</v>
      </c>
      <c r="CW1395" t="b">
        <f t="shared" si="2060"/>
        <v>0</v>
      </c>
      <c r="CX1395" t="b">
        <f t="shared" si="2061"/>
        <v>0</v>
      </c>
      <c r="CY1395" t="b">
        <f t="shared" si="2062"/>
        <v>0</v>
      </c>
      <c r="CZ1395" t="b">
        <f t="shared" si="2063"/>
        <v>0</v>
      </c>
      <c r="DA1395" t="b">
        <f t="shared" si="2064"/>
        <v>0</v>
      </c>
      <c r="DB1395" t="b">
        <f t="shared" si="2065"/>
        <v>0</v>
      </c>
      <c r="DC1395" t="b">
        <f t="shared" si="2066"/>
        <v>0</v>
      </c>
      <c r="DD1395" t="b">
        <f t="shared" si="2067"/>
        <v>0</v>
      </c>
    </row>
    <row r="1396" spans="1:108">
      <c r="A1396" t="s">
        <v>633</v>
      </c>
      <c r="C1396" t="s">
        <v>634</v>
      </c>
      <c r="F1396" t="s">
        <v>622</v>
      </c>
      <c r="G1396" t="s">
        <v>617</v>
      </c>
      <c r="H1396" t="s">
        <v>7445</v>
      </c>
      <c r="I1396" t="s">
        <v>7417</v>
      </c>
      <c r="J1396" t="s">
        <v>165</v>
      </c>
      <c r="K1396" t="s">
        <v>114</v>
      </c>
      <c r="L1396" t="s">
        <v>6292</v>
      </c>
      <c r="M1396" t="s">
        <v>6079</v>
      </c>
      <c r="N1396" t="s">
        <v>187</v>
      </c>
      <c r="O1396" t="b">
        <f t="shared" si="1974"/>
        <v>0</v>
      </c>
      <c r="P1396" t="b">
        <f t="shared" si="1975"/>
        <v>0</v>
      </c>
      <c r="Q1396" t="b">
        <f t="shared" si="1976"/>
        <v>0</v>
      </c>
      <c r="R1396" t="b">
        <f t="shared" si="1977"/>
        <v>0</v>
      </c>
      <c r="S1396" t="b">
        <f t="shared" si="1978"/>
        <v>0</v>
      </c>
      <c r="T1396" t="b">
        <f t="shared" si="1979"/>
        <v>0</v>
      </c>
      <c r="U1396" t="b">
        <f t="shared" si="1980"/>
        <v>0</v>
      </c>
      <c r="V1396" t="b">
        <f t="shared" si="1981"/>
        <v>0</v>
      </c>
      <c r="W1396" t="b">
        <f t="shared" si="1982"/>
        <v>0</v>
      </c>
      <c r="X1396" t="b">
        <f t="shared" si="1983"/>
        <v>0</v>
      </c>
      <c r="Y1396" t="b">
        <f t="shared" si="1984"/>
        <v>0</v>
      </c>
      <c r="Z1396" t="b">
        <f t="shared" si="1985"/>
        <v>0</v>
      </c>
      <c r="AA1396" t="b">
        <f t="shared" si="1986"/>
        <v>0</v>
      </c>
      <c r="AB1396" t="b">
        <f t="shared" si="1987"/>
        <v>0</v>
      </c>
      <c r="AC1396" t="b">
        <f t="shared" si="1988"/>
        <v>0</v>
      </c>
      <c r="AD1396" t="b">
        <f t="shared" si="1989"/>
        <v>0</v>
      </c>
      <c r="AE1396" t="b">
        <f t="shared" si="1990"/>
        <v>0</v>
      </c>
      <c r="AF1396" t="b">
        <f t="shared" si="1991"/>
        <v>0</v>
      </c>
      <c r="AG1396" t="b">
        <f t="shared" si="1992"/>
        <v>0</v>
      </c>
      <c r="AH1396" t="b">
        <f t="shared" si="1993"/>
        <v>0</v>
      </c>
      <c r="AI1396" t="b">
        <f t="shared" si="1994"/>
        <v>0</v>
      </c>
      <c r="AJ1396" t="b">
        <f t="shared" si="1995"/>
        <v>0</v>
      </c>
      <c r="AK1396" t="b">
        <f t="shared" si="1996"/>
        <v>0</v>
      </c>
      <c r="AL1396" t="b">
        <f t="shared" si="1997"/>
        <v>0</v>
      </c>
      <c r="AM1396" t="b">
        <f t="shared" si="1998"/>
        <v>0</v>
      </c>
      <c r="AN1396" t="b">
        <f t="shared" si="1999"/>
        <v>0</v>
      </c>
      <c r="AO1396" t="b">
        <f t="shared" si="2000"/>
        <v>0</v>
      </c>
      <c r="AP1396" t="b">
        <f t="shared" si="2001"/>
        <v>0</v>
      </c>
      <c r="AQ1396" t="b">
        <f t="shared" si="2002"/>
        <v>0</v>
      </c>
      <c r="AR1396" t="b">
        <f t="shared" si="2003"/>
        <v>0</v>
      </c>
      <c r="AS1396" t="b">
        <f t="shared" si="2004"/>
        <v>0</v>
      </c>
      <c r="AT1396" t="b">
        <f t="shared" si="2005"/>
        <v>0</v>
      </c>
      <c r="AU1396" t="b">
        <f t="shared" si="2006"/>
        <v>0</v>
      </c>
      <c r="AV1396" t="b">
        <f t="shared" si="2007"/>
        <v>0</v>
      </c>
      <c r="AW1396" t="b">
        <f t="shared" si="2008"/>
        <v>0</v>
      </c>
      <c r="AX1396" t="b">
        <f t="shared" si="2009"/>
        <v>0</v>
      </c>
      <c r="AY1396" t="b">
        <f t="shared" si="2010"/>
        <v>0</v>
      </c>
      <c r="AZ1396" t="b">
        <f t="shared" si="2011"/>
        <v>0</v>
      </c>
      <c r="BA1396" t="b">
        <f t="shared" si="2012"/>
        <v>0</v>
      </c>
      <c r="BB1396" t="b">
        <f t="shared" si="2013"/>
        <v>0</v>
      </c>
      <c r="BC1396" t="b">
        <f t="shared" si="2014"/>
        <v>0</v>
      </c>
      <c r="BD1396" t="b">
        <f t="shared" si="2015"/>
        <v>0</v>
      </c>
      <c r="BE1396" t="b">
        <f t="shared" si="2016"/>
        <v>0</v>
      </c>
      <c r="BF1396" t="b">
        <f t="shared" si="2017"/>
        <v>0</v>
      </c>
      <c r="BG1396" t="b">
        <f t="shared" si="2018"/>
        <v>0</v>
      </c>
      <c r="BH1396" t="b">
        <f t="shared" si="2019"/>
        <v>0</v>
      </c>
      <c r="BI1396" t="b">
        <f t="shared" si="2020"/>
        <v>0</v>
      </c>
      <c r="BJ1396" t="b">
        <f t="shared" si="2021"/>
        <v>0</v>
      </c>
      <c r="BK1396" t="b">
        <f t="shared" si="2022"/>
        <v>0</v>
      </c>
      <c r="BL1396" t="b">
        <f t="shared" si="2023"/>
        <v>0</v>
      </c>
      <c r="BM1396" t="b">
        <f t="shared" si="2024"/>
        <v>0</v>
      </c>
      <c r="BN1396" t="b">
        <f t="shared" si="2025"/>
        <v>0</v>
      </c>
      <c r="BO1396" t="b">
        <f t="shared" si="2026"/>
        <v>0</v>
      </c>
      <c r="BP1396" t="b">
        <f t="shared" si="2027"/>
        <v>0</v>
      </c>
      <c r="BQ1396" t="b">
        <f t="shared" si="2028"/>
        <v>0</v>
      </c>
      <c r="BR1396" t="b">
        <f t="shared" si="2029"/>
        <v>0</v>
      </c>
      <c r="BS1396" t="b">
        <f t="shared" si="2030"/>
        <v>0</v>
      </c>
      <c r="BT1396" t="b">
        <f t="shared" si="2031"/>
        <v>0</v>
      </c>
      <c r="BU1396" t="b">
        <f t="shared" si="2032"/>
        <v>0</v>
      </c>
      <c r="BV1396" t="b">
        <f t="shared" si="2033"/>
        <v>0</v>
      </c>
      <c r="BW1396" t="b">
        <f t="shared" si="2034"/>
        <v>0</v>
      </c>
      <c r="BX1396" t="b">
        <f t="shared" si="2035"/>
        <v>0</v>
      </c>
      <c r="BY1396" t="b">
        <f t="shared" si="2036"/>
        <v>0</v>
      </c>
      <c r="BZ1396" t="b">
        <f t="shared" si="2037"/>
        <v>0</v>
      </c>
      <c r="CA1396" t="b">
        <f t="shared" si="2038"/>
        <v>0</v>
      </c>
      <c r="CB1396" t="b">
        <f t="shared" si="2039"/>
        <v>0</v>
      </c>
      <c r="CC1396" t="b">
        <f t="shared" si="2040"/>
        <v>0</v>
      </c>
      <c r="CD1396" t="b">
        <f t="shared" si="2041"/>
        <v>0</v>
      </c>
      <c r="CE1396" t="b">
        <f t="shared" si="2042"/>
        <v>0</v>
      </c>
      <c r="CF1396" t="b">
        <f t="shared" si="2043"/>
        <v>0</v>
      </c>
      <c r="CG1396" t="b">
        <f t="shared" si="2044"/>
        <v>0</v>
      </c>
      <c r="CH1396" t="b">
        <f t="shared" si="2045"/>
        <v>0</v>
      </c>
      <c r="CI1396" t="b">
        <f t="shared" si="2046"/>
        <v>0</v>
      </c>
      <c r="CJ1396" t="b">
        <f t="shared" si="2047"/>
        <v>0</v>
      </c>
      <c r="CK1396" t="b">
        <f t="shared" si="2048"/>
        <v>0</v>
      </c>
      <c r="CL1396" t="b">
        <f t="shared" si="2049"/>
        <v>0</v>
      </c>
      <c r="CM1396" t="b">
        <f t="shared" si="2050"/>
        <v>0</v>
      </c>
      <c r="CN1396" t="b">
        <f t="shared" si="2051"/>
        <v>0</v>
      </c>
      <c r="CO1396" t="b">
        <f t="shared" si="2052"/>
        <v>0</v>
      </c>
      <c r="CP1396" t="b">
        <f t="shared" si="2053"/>
        <v>0</v>
      </c>
      <c r="CQ1396" t="b">
        <f t="shared" si="2054"/>
        <v>0</v>
      </c>
      <c r="CR1396" t="b">
        <f t="shared" si="2055"/>
        <v>0</v>
      </c>
      <c r="CS1396" t="b">
        <f t="shared" si="2056"/>
        <v>0</v>
      </c>
      <c r="CT1396" t="b">
        <f t="shared" si="2057"/>
        <v>0</v>
      </c>
      <c r="CU1396" t="b">
        <f t="shared" si="2058"/>
        <v>0</v>
      </c>
      <c r="CV1396" t="b">
        <f t="shared" si="2059"/>
        <v>0</v>
      </c>
      <c r="CW1396" t="b">
        <f t="shared" si="2060"/>
        <v>0</v>
      </c>
      <c r="CX1396" t="b">
        <f t="shared" si="2061"/>
        <v>0</v>
      </c>
      <c r="CY1396" t="b">
        <f t="shared" si="2062"/>
        <v>0</v>
      </c>
      <c r="CZ1396" t="b">
        <f t="shared" si="2063"/>
        <v>0</v>
      </c>
      <c r="DA1396" t="b">
        <f t="shared" si="2064"/>
        <v>0</v>
      </c>
      <c r="DB1396" t="b">
        <f t="shared" si="2065"/>
        <v>0</v>
      </c>
      <c r="DC1396" t="b">
        <f t="shared" si="2066"/>
        <v>0</v>
      </c>
      <c r="DD1396" t="b">
        <f t="shared" si="2067"/>
        <v>0</v>
      </c>
    </row>
    <row r="1397" spans="1:108">
      <c r="A1397" t="s">
        <v>635</v>
      </c>
      <c r="C1397" t="s">
        <v>634</v>
      </c>
      <c r="F1397" t="s">
        <v>622</v>
      </c>
      <c r="G1397" t="s">
        <v>617</v>
      </c>
      <c r="H1397" t="s">
        <v>7445</v>
      </c>
      <c r="I1397" t="s">
        <v>7417</v>
      </c>
      <c r="J1397" t="s">
        <v>147</v>
      </c>
      <c r="K1397" t="s">
        <v>16</v>
      </c>
      <c r="L1397" t="s">
        <v>6293</v>
      </c>
      <c r="M1397" t="s">
        <v>6079</v>
      </c>
      <c r="N1397" t="s">
        <v>636</v>
      </c>
      <c r="O1397" t="b">
        <f t="shared" si="1974"/>
        <v>1</v>
      </c>
      <c r="P1397" t="b">
        <f t="shared" si="1975"/>
        <v>1</v>
      </c>
      <c r="Q1397" t="b">
        <f t="shared" si="1976"/>
        <v>1</v>
      </c>
      <c r="R1397" t="b">
        <f t="shared" si="1977"/>
        <v>0</v>
      </c>
      <c r="S1397" t="b">
        <f t="shared" si="1978"/>
        <v>1</v>
      </c>
      <c r="T1397" t="b">
        <f t="shared" si="1979"/>
        <v>1</v>
      </c>
      <c r="U1397" t="b">
        <f t="shared" si="1980"/>
        <v>1</v>
      </c>
      <c r="V1397" t="b">
        <f t="shared" si="1981"/>
        <v>0</v>
      </c>
      <c r="W1397" t="b">
        <f t="shared" si="1982"/>
        <v>1</v>
      </c>
      <c r="X1397" t="b">
        <f t="shared" si="1983"/>
        <v>0</v>
      </c>
      <c r="Y1397" t="b">
        <f t="shared" si="1984"/>
        <v>0</v>
      </c>
      <c r="Z1397" t="b">
        <f t="shared" si="1985"/>
        <v>0</v>
      </c>
      <c r="AA1397" t="b">
        <f t="shared" si="1986"/>
        <v>0</v>
      </c>
      <c r="AB1397" t="b">
        <f t="shared" si="1987"/>
        <v>0</v>
      </c>
      <c r="AC1397" t="b">
        <f t="shared" si="1988"/>
        <v>0</v>
      </c>
      <c r="AD1397" t="b">
        <f t="shared" si="1989"/>
        <v>0</v>
      </c>
      <c r="AE1397" t="b">
        <f t="shared" si="1990"/>
        <v>0</v>
      </c>
      <c r="AF1397" t="b">
        <f t="shared" si="1991"/>
        <v>1</v>
      </c>
      <c r="AG1397" t="b">
        <f t="shared" si="1992"/>
        <v>0</v>
      </c>
      <c r="AH1397" t="b">
        <f t="shared" si="1993"/>
        <v>0</v>
      </c>
      <c r="AI1397" t="b">
        <f t="shared" si="1994"/>
        <v>0</v>
      </c>
      <c r="AJ1397" t="b">
        <f t="shared" si="1995"/>
        <v>0</v>
      </c>
      <c r="AK1397" t="b">
        <f t="shared" si="1996"/>
        <v>0</v>
      </c>
      <c r="AL1397" t="b">
        <f t="shared" si="1997"/>
        <v>0</v>
      </c>
      <c r="AM1397" t="b">
        <f t="shared" si="1998"/>
        <v>0</v>
      </c>
      <c r="AN1397" t="b">
        <f t="shared" si="1999"/>
        <v>0</v>
      </c>
      <c r="AO1397" t="b">
        <f t="shared" si="2000"/>
        <v>0</v>
      </c>
      <c r="AP1397" t="b">
        <f t="shared" si="2001"/>
        <v>0</v>
      </c>
      <c r="AQ1397" t="b">
        <f t="shared" si="2002"/>
        <v>0</v>
      </c>
      <c r="AR1397" t="b">
        <f t="shared" si="2003"/>
        <v>0</v>
      </c>
      <c r="AS1397" t="b">
        <f t="shared" si="2004"/>
        <v>0</v>
      </c>
      <c r="AT1397" t="b">
        <f t="shared" si="2005"/>
        <v>0</v>
      </c>
      <c r="AU1397" t="b">
        <f t="shared" si="2006"/>
        <v>0</v>
      </c>
      <c r="AV1397" t="b">
        <f t="shared" si="2007"/>
        <v>0</v>
      </c>
      <c r="AW1397" t="b">
        <f t="shared" si="2008"/>
        <v>0</v>
      </c>
      <c r="AX1397" t="b">
        <f t="shared" si="2009"/>
        <v>0</v>
      </c>
      <c r="AY1397" t="b">
        <f t="shared" si="2010"/>
        <v>0</v>
      </c>
      <c r="AZ1397" t="b">
        <f t="shared" si="2011"/>
        <v>0</v>
      </c>
      <c r="BA1397" t="b">
        <f t="shared" si="2012"/>
        <v>1</v>
      </c>
      <c r="BB1397" t="b">
        <f t="shared" si="2013"/>
        <v>0</v>
      </c>
      <c r="BC1397" t="b">
        <f t="shared" si="2014"/>
        <v>0</v>
      </c>
      <c r="BD1397" t="b">
        <f t="shared" si="2015"/>
        <v>0</v>
      </c>
      <c r="BE1397" t="b">
        <f t="shared" si="2016"/>
        <v>0</v>
      </c>
      <c r="BF1397" t="b">
        <f t="shared" si="2017"/>
        <v>0</v>
      </c>
      <c r="BG1397" t="b">
        <f t="shared" si="2018"/>
        <v>0</v>
      </c>
      <c r="BH1397" t="b">
        <f t="shared" si="2019"/>
        <v>1</v>
      </c>
      <c r="BI1397" t="b">
        <f t="shared" si="2020"/>
        <v>0</v>
      </c>
      <c r="BJ1397" t="b">
        <f t="shared" si="2021"/>
        <v>0</v>
      </c>
      <c r="BK1397" t="b">
        <f t="shared" si="2022"/>
        <v>0</v>
      </c>
      <c r="BL1397" t="b">
        <f t="shared" si="2023"/>
        <v>1</v>
      </c>
      <c r="BM1397" t="b">
        <f t="shared" si="2024"/>
        <v>0</v>
      </c>
      <c r="BN1397" t="b">
        <f t="shared" si="2025"/>
        <v>0</v>
      </c>
      <c r="BO1397" t="b">
        <f t="shared" si="2026"/>
        <v>0</v>
      </c>
      <c r="BP1397" t="b">
        <f t="shared" si="2027"/>
        <v>1</v>
      </c>
      <c r="BQ1397" t="b">
        <f t="shared" si="2028"/>
        <v>0</v>
      </c>
      <c r="BR1397" t="b">
        <f t="shared" si="2029"/>
        <v>0</v>
      </c>
      <c r="BS1397" t="b">
        <f t="shared" si="2030"/>
        <v>0</v>
      </c>
      <c r="BT1397" t="b">
        <f t="shared" si="2031"/>
        <v>0</v>
      </c>
      <c r="BU1397" t="b">
        <f t="shared" si="2032"/>
        <v>0</v>
      </c>
      <c r="BV1397" t="b">
        <f t="shared" si="2033"/>
        <v>0</v>
      </c>
      <c r="BW1397" t="b">
        <f t="shared" si="2034"/>
        <v>0</v>
      </c>
      <c r="BX1397" t="b">
        <f t="shared" si="2035"/>
        <v>0</v>
      </c>
      <c r="BY1397" t="b">
        <f t="shared" si="2036"/>
        <v>0</v>
      </c>
      <c r="BZ1397" t="b">
        <f t="shared" si="2037"/>
        <v>0</v>
      </c>
      <c r="CA1397" t="b">
        <f t="shared" si="2038"/>
        <v>0</v>
      </c>
      <c r="CB1397" t="b">
        <f t="shared" si="2039"/>
        <v>1</v>
      </c>
      <c r="CC1397" t="b">
        <f t="shared" si="2040"/>
        <v>0</v>
      </c>
      <c r="CD1397" t="b">
        <f t="shared" si="2041"/>
        <v>0</v>
      </c>
      <c r="CE1397" t="b">
        <f t="shared" si="2042"/>
        <v>0</v>
      </c>
      <c r="CF1397" t="b">
        <f t="shared" si="2043"/>
        <v>0</v>
      </c>
      <c r="CG1397" t="b">
        <f t="shared" si="2044"/>
        <v>0</v>
      </c>
      <c r="CH1397" t="b">
        <f t="shared" si="2045"/>
        <v>1</v>
      </c>
      <c r="CI1397" t="b">
        <f t="shared" si="2046"/>
        <v>0</v>
      </c>
      <c r="CJ1397" t="b">
        <f t="shared" si="2047"/>
        <v>0</v>
      </c>
      <c r="CK1397" t="b">
        <f t="shared" si="2048"/>
        <v>0</v>
      </c>
      <c r="CL1397" t="b">
        <f t="shared" si="2049"/>
        <v>0</v>
      </c>
      <c r="CM1397" t="b">
        <f t="shared" si="2050"/>
        <v>0</v>
      </c>
      <c r="CN1397" t="b">
        <f t="shared" si="2051"/>
        <v>0</v>
      </c>
      <c r="CO1397" t="b">
        <f t="shared" si="2052"/>
        <v>0</v>
      </c>
      <c r="CP1397" t="b">
        <f t="shared" si="2053"/>
        <v>0</v>
      </c>
      <c r="CQ1397" t="b">
        <f t="shared" si="2054"/>
        <v>0</v>
      </c>
      <c r="CR1397" t="b">
        <f t="shared" si="2055"/>
        <v>0</v>
      </c>
      <c r="CS1397" t="b">
        <f t="shared" si="2056"/>
        <v>0</v>
      </c>
      <c r="CT1397" t="b">
        <f t="shared" si="2057"/>
        <v>0</v>
      </c>
      <c r="CU1397" t="b">
        <f t="shared" si="2058"/>
        <v>0</v>
      </c>
      <c r="CV1397" t="b">
        <f t="shared" si="2059"/>
        <v>0</v>
      </c>
      <c r="CW1397" t="b">
        <f t="shared" si="2060"/>
        <v>0</v>
      </c>
      <c r="CX1397" t="b">
        <f t="shared" si="2061"/>
        <v>0</v>
      </c>
      <c r="CY1397" t="b">
        <f t="shared" si="2062"/>
        <v>0</v>
      </c>
      <c r="CZ1397" t="b">
        <f t="shared" si="2063"/>
        <v>0</v>
      </c>
      <c r="DA1397" t="b">
        <f t="shared" si="2064"/>
        <v>0</v>
      </c>
      <c r="DB1397" t="b">
        <f t="shared" si="2065"/>
        <v>0</v>
      </c>
      <c r="DC1397" t="b">
        <f t="shared" si="2066"/>
        <v>0</v>
      </c>
      <c r="DD1397" t="b">
        <f t="shared" si="2067"/>
        <v>0</v>
      </c>
    </row>
    <row r="1398" spans="1:108">
      <c r="A1398" s="4" t="s">
        <v>652</v>
      </c>
      <c r="C1398" t="s">
        <v>653</v>
      </c>
      <c r="D1398" s="4"/>
      <c r="E1398" s="4"/>
      <c r="F1398" t="s">
        <v>622</v>
      </c>
      <c r="G1398" t="s">
        <v>617</v>
      </c>
      <c r="H1398" t="s">
        <v>7445</v>
      </c>
      <c r="I1398" t="s">
        <v>7417</v>
      </c>
      <c r="J1398" s="4" t="s">
        <v>113</v>
      </c>
      <c r="K1398" s="4" t="s">
        <v>114</v>
      </c>
      <c r="L1398" s="4" t="s">
        <v>6300</v>
      </c>
      <c r="M1398" s="4" t="s">
        <v>654</v>
      </c>
      <c r="N1398" s="4" t="s">
        <v>655</v>
      </c>
      <c r="O1398" s="4" t="b">
        <f t="shared" si="1974"/>
        <v>1</v>
      </c>
      <c r="P1398" s="4" t="b">
        <f t="shared" si="1975"/>
        <v>1</v>
      </c>
      <c r="Q1398" s="4" t="b">
        <f t="shared" si="1976"/>
        <v>1</v>
      </c>
      <c r="R1398" s="4" t="b">
        <f t="shared" si="1977"/>
        <v>1</v>
      </c>
      <c r="S1398" s="4" t="b">
        <f t="shared" si="1978"/>
        <v>1</v>
      </c>
      <c r="T1398" s="4" t="b">
        <f t="shared" si="1979"/>
        <v>1</v>
      </c>
      <c r="U1398" s="4" t="b">
        <f t="shared" si="1980"/>
        <v>1</v>
      </c>
      <c r="V1398" s="4" t="b">
        <f t="shared" si="1981"/>
        <v>1</v>
      </c>
      <c r="W1398" s="4" t="b">
        <f t="shared" si="1982"/>
        <v>1</v>
      </c>
      <c r="X1398" s="4" t="b">
        <f t="shared" si="1983"/>
        <v>1</v>
      </c>
      <c r="Y1398" s="4" t="b">
        <f t="shared" si="1984"/>
        <v>1</v>
      </c>
      <c r="Z1398" s="4" t="b">
        <f t="shared" si="1985"/>
        <v>0</v>
      </c>
      <c r="AA1398" s="4" t="b">
        <f t="shared" si="1986"/>
        <v>1</v>
      </c>
      <c r="AB1398" s="4" t="b">
        <f t="shared" si="1987"/>
        <v>1</v>
      </c>
      <c r="AC1398" s="4" t="b">
        <f t="shared" si="1988"/>
        <v>0</v>
      </c>
      <c r="AD1398" s="4" t="b">
        <f t="shared" si="1989"/>
        <v>0</v>
      </c>
      <c r="AE1398" s="4" t="b">
        <f t="shared" si="1990"/>
        <v>0</v>
      </c>
      <c r="AF1398" s="4" t="b">
        <f t="shared" si="1991"/>
        <v>0</v>
      </c>
      <c r="AG1398" s="4" t="b">
        <f t="shared" si="1992"/>
        <v>0</v>
      </c>
      <c r="AH1398" s="4" t="b">
        <f t="shared" si="1993"/>
        <v>1</v>
      </c>
      <c r="AI1398" s="4" t="b">
        <f t="shared" si="1994"/>
        <v>1</v>
      </c>
      <c r="AJ1398" s="4" t="b">
        <f t="shared" si="1995"/>
        <v>0</v>
      </c>
      <c r="AK1398" s="4" t="b">
        <f t="shared" si="1996"/>
        <v>0</v>
      </c>
      <c r="AL1398" s="4" t="b">
        <f t="shared" si="1997"/>
        <v>1</v>
      </c>
      <c r="AM1398" s="4" t="b">
        <f t="shared" si="1998"/>
        <v>0</v>
      </c>
      <c r="AN1398" s="4" t="b">
        <f t="shared" si="1999"/>
        <v>0</v>
      </c>
      <c r="AO1398" s="4" t="b">
        <f t="shared" si="2000"/>
        <v>0</v>
      </c>
      <c r="AP1398" s="4" t="b">
        <f t="shared" si="2001"/>
        <v>0</v>
      </c>
      <c r="AQ1398" s="4" t="b">
        <f t="shared" si="2002"/>
        <v>0</v>
      </c>
      <c r="AR1398" s="4" t="b">
        <f t="shared" si="2003"/>
        <v>0</v>
      </c>
      <c r="AS1398" s="4" t="b">
        <f t="shared" si="2004"/>
        <v>0</v>
      </c>
      <c r="AT1398" s="4" t="b">
        <f t="shared" si="2005"/>
        <v>0</v>
      </c>
      <c r="AU1398" s="4" t="b">
        <f t="shared" si="2006"/>
        <v>1</v>
      </c>
      <c r="AV1398" s="4" t="b">
        <f t="shared" si="2007"/>
        <v>1</v>
      </c>
      <c r="AW1398" s="4" t="b">
        <f t="shared" si="2008"/>
        <v>0</v>
      </c>
      <c r="AX1398" s="4" t="b">
        <f t="shared" si="2009"/>
        <v>0</v>
      </c>
      <c r="AY1398" s="4" t="b">
        <f t="shared" si="2010"/>
        <v>1</v>
      </c>
      <c r="AZ1398" s="4" t="b">
        <f t="shared" si="2011"/>
        <v>1</v>
      </c>
      <c r="BA1398" s="4" t="b">
        <f t="shared" si="2012"/>
        <v>1</v>
      </c>
      <c r="BB1398" s="4" t="b">
        <f t="shared" si="2013"/>
        <v>0</v>
      </c>
      <c r="BC1398" s="4" t="b">
        <f t="shared" si="2014"/>
        <v>1</v>
      </c>
      <c r="BD1398" s="4" t="b">
        <f t="shared" si="2015"/>
        <v>0</v>
      </c>
      <c r="BE1398" s="4" t="b">
        <f t="shared" si="2016"/>
        <v>0</v>
      </c>
      <c r="BF1398" s="4" t="b">
        <f t="shared" si="2017"/>
        <v>1</v>
      </c>
      <c r="BG1398" s="4" t="b">
        <f t="shared" si="2018"/>
        <v>0</v>
      </c>
      <c r="BH1398" s="4" t="b">
        <f t="shared" si="2019"/>
        <v>1</v>
      </c>
      <c r="BI1398" s="4" t="b">
        <f t="shared" si="2020"/>
        <v>0</v>
      </c>
      <c r="BJ1398" s="4" t="b">
        <f t="shared" si="2021"/>
        <v>0</v>
      </c>
      <c r="BK1398" s="4" t="b">
        <f t="shared" si="2022"/>
        <v>1</v>
      </c>
      <c r="BL1398" s="4" t="b">
        <f t="shared" si="2023"/>
        <v>1</v>
      </c>
      <c r="BM1398" s="4" t="b">
        <f t="shared" si="2024"/>
        <v>1</v>
      </c>
      <c r="BN1398" s="4" t="b">
        <f t="shared" si="2025"/>
        <v>1</v>
      </c>
      <c r="BO1398" s="4" t="b">
        <f t="shared" si="2026"/>
        <v>1</v>
      </c>
      <c r="BP1398" s="4" t="b">
        <f t="shared" si="2027"/>
        <v>1</v>
      </c>
      <c r="BQ1398" s="4" t="b">
        <f t="shared" si="2028"/>
        <v>0</v>
      </c>
      <c r="BR1398" s="4" t="b">
        <f t="shared" si="2029"/>
        <v>1</v>
      </c>
      <c r="BS1398" s="4" t="b">
        <f t="shared" si="2030"/>
        <v>1</v>
      </c>
      <c r="BT1398" s="4" t="b">
        <f t="shared" si="2031"/>
        <v>0</v>
      </c>
      <c r="BU1398" s="4" t="b">
        <f t="shared" si="2032"/>
        <v>0</v>
      </c>
      <c r="BV1398" s="4" t="b">
        <f t="shared" si="2033"/>
        <v>0</v>
      </c>
      <c r="BW1398" s="4" t="b">
        <f t="shared" si="2034"/>
        <v>0</v>
      </c>
      <c r="BX1398" s="4" t="b">
        <f t="shared" si="2035"/>
        <v>0</v>
      </c>
      <c r="BY1398" s="4" t="b">
        <f t="shared" si="2036"/>
        <v>1</v>
      </c>
      <c r="BZ1398" s="4" t="b">
        <f t="shared" si="2037"/>
        <v>0</v>
      </c>
      <c r="CA1398" s="4" t="b">
        <f t="shared" si="2038"/>
        <v>0</v>
      </c>
      <c r="CB1398" s="4" t="b">
        <f t="shared" si="2039"/>
        <v>1</v>
      </c>
      <c r="CC1398" s="4" t="b">
        <f t="shared" si="2040"/>
        <v>0</v>
      </c>
      <c r="CD1398" s="4" t="b">
        <f t="shared" si="2041"/>
        <v>0</v>
      </c>
      <c r="CE1398" s="4" t="b">
        <f t="shared" si="2042"/>
        <v>1</v>
      </c>
      <c r="CF1398" s="4" t="b">
        <f t="shared" si="2043"/>
        <v>0</v>
      </c>
      <c r="CG1398" s="4" t="b">
        <f t="shared" si="2044"/>
        <v>1</v>
      </c>
      <c r="CH1398" s="4" t="b">
        <f t="shared" si="2045"/>
        <v>1</v>
      </c>
      <c r="CI1398" s="4" t="b">
        <f t="shared" si="2046"/>
        <v>0</v>
      </c>
      <c r="CJ1398" s="4" t="b">
        <f t="shared" si="2047"/>
        <v>0</v>
      </c>
      <c r="CK1398" s="4" t="b">
        <f t="shared" si="2048"/>
        <v>0</v>
      </c>
      <c r="CL1398" s="4" t="b">
        <f t="shared" si="2049"/>
        <v>0</v>
      </c>
      <c r="CM1398" s="4" t="b">
        <f t="shared" si="2050"/>
        <v>1</v>
      </c>
      <c r="CN1398" s="4" t="b">
        <f t="shared" si="2051"/>
        <v>0</v>
      </c>
      <c r="CO1398" s="4" t="b">
        <f t="shared" si="2052"/>
        <v>1</v>
      </c>
      <c r="CP1398" s="4" t="b">
        <f t="shared" si="2053"/>
        <v>1</v>
      </c>
      <c r="CQ1398" s="4" t="b">
        <f t="shared" si="2054"/>
        <v>0</v>
      </c>
      <c r="CR1398" s="4" t="b">
        <f t="shared" si="2055"/>
        <v>1</v>
      </c>
      <c r="CS1398" s="4" t="b">
        <f t="shared" si="2056"/>
        <v>0</v>
      </c>
      <c r="CT1398" s="4" t="b">
        <f t="shared" si="2057"/>
        <v>1</v>
      </c>
      <c r="CU1398" s="4" t="b">
        <f t="shared" si="2058"/>
        <v>0</v>
      </c>
      <c r="CV1398" s="4" t="b">
        <f t="shared" si="2059"/>
        <v>0</v>
      </c>
      <c r="CW1398" s="4" t="b">
        <f t="shared" si="2060"/>
        <v>1</v>
      </c>
      <c r="CX1398" s="4" t="b">
        <f t="shared" si="2061"/>
        <v>0</v>
      </c>
      <c r="CY1398" s="4" t="b">
        <f t="shared" si="2062"/>
        <v>0</v>
      </c>
      <c r="CZ1398" s="4" t="b">
        <f t="shared" si="2063"/>
        <v>1</v>
      </c>
      <c r="DA1398" s="4" t="b">
        <f t="shared" si="2064"/>
        <v>0</v>
      </c>
      <c r="DB1398" s="4" t="b">
        <f t="shared" si="2065"/>
        <v>0</v>
      </c>
      <c r="DC1398" s="4" t="b">
        <f t="shared" si="2066"/>
        <v>0</v>
      </c>
      <c r="DD1398" s="4" t="b">
        <f t="shared" si="2067"/>
        <v>0</v>
      </c>
    </row>
    <row r="1399" spans="1:108">
      <c r="A1399" t="s">
        <v>658</v>
      </c>
      <c r="C1399" t="s">
        <v>659</v>
      </c>
      <c r="F1399" t="s">
        <v>622</v>
      </c>
      <c r="G1399" t="s">
        <v>617</v>
      </c>
      <c r="H1399" t="s">
        <v>7445</v>
      </c>
      <c r="I1399" t="s">
        <v>7417</v>
      </c>
      <c r="J1399" t="s">
        <v>186</v>
      </c>
      <c r="K1399" t="s">
        <v>114</v>
      </c>
      <c r="L1399" t="s">
        <v>6149</v>
      </c>
      <c r="M1399" t="s">
        <v>6079</v>
      </c>
      <c r="N1399" t="s">
        <v>80</v>
      </c>
      <c r="O1399" t="b">
        <f t="shared" si="1974"/>
        <v>1</v>
      </c>
      <c r="P1399" t="b">
        <f t="shared" si="1975"/>
        <v>0</v>
      </c>
      <c r="Q1399" t="b">
        <f t="shared" si="1976"/>
        <v>0</v>
      </c>
      <c r="R1399" t="b">
        <f t="shared" si="1977"/>
        <v>0</v>
      </c>
      <c r="S1399" t="b">
        <f t="shared" si="1978"/>
        <v>1</v>
      </c>
      <c r="T1399" t="b">
        <f t="shared" si="1979"/>
        <v>0</v>
      </c>
      <c r="U1399" t="b">
        <f t="shared" si="1980"/>
        <v>0</v>
      </c>
      <c r="V1399" t="b">
        <f t="shared" si="1981"/>
        <v>0</v>
      </c>
      <c r="W1399" t="b">
        <f t="shared" si="1982"/>
        <v>0</v>
      </c>
      <c r="X1399" t="b">
        <f t="shared" si="1983"/>
        <v>0</v>
      </c>
      <c r="Y1399" t="b">
        <f t="shared" si="1984"/>
        <v>0</v>
      </c>
      <c r="Z1399" t="b">
        <f t="shared" si="1985"/>
        <v>0</v>
      </c>
      <c r="AA1399" t="b">
        <f t="shared" si="1986"/>
        <v>0</v>
      </c>
      <c r="AB1399" t="b">
        <f t="shared" si="1987"/>
        <v>0</v>
      </c>
      <c r="AC1399" t="b">
        <f t="shared" si="1988"/>
        <v>0</v>
      </c>
      <c r="AD1399" t="b">
        <f t="shared" si="1989"/>
        <v>0</v>
      </c>
      <c r="AE1399" t="b">
        <f t="shared" si="1990"/>
        <v>0</v>
      </c>
      <c r="AF1399" t="b">
        <f t="shared" si="1991"/>
        <v>0</v>
      </c>
      <c r="AG1399" t="b">
        <f t="shared" si="1992"/>
        <v>0</v>
      </c>
      <c r="AH1399" t="b">
        <f t="shared" si="1993"/>
        <v>0</v>
      </c>
      <c r="AI1399" t="b">
        <f t="shared" si="1994"/>
        <v>0</v>
      </c>
      <c r="AJ1399" t="b">
        <f t="shared" si="1995"/>
        <v>0</v>
      </c>
      <c r="AK1399" t="b">
        <f t="shared" si="1996"/>
        <v>0</v>
      </c>
      <c r="AL1399" t="b">
        <f t="shared" si="1997"/>
        <v>0</v>
      </c>
      <c r="AM1399" t="b">
        <f t="shared" si="1998"/>
        <v>0</v>
      </c>
      <c r="AN1399" t="b">
        <f t="shared" si="1999"/>
        <v>0</v>
      </c>
      <c r="AO1399" t="b">
        <f t="shared" si="2000"/>
        <v>0</v>
      </c>
      <c r="AP1399" t="b">
        <f t="shared" si="2001"/>
        <v>0</v>
      </c>
      <c r="AQ1399" t="b">
        <f t="shared" si="2002"/>
        <v>0</v>
      </c>
      <c r="AR1399" t="b">
        <f t="shared" si="2003"/>
        <v>0</v>
      </c>
      <c r="AS1399" t="b">
        <f t="shared" si="2004"/>
        <v>0</v>
      </c>
      <c r="AT1399" t="b">
        <f t="shared" si="2005"/>
        <v>0</v>
      </c>
      <c r="AU1399" t="b">
        <f t="shared" si="2006"/>
        <v>0</v>
      </c>
      <c r="AV1399" t="b">
        <f t="shared" si="2007"/>
        <v>0</v>
      </c>
      <c r="AW1399" t="b">
        <f t="shared" si="2008"/>
        <v>0</v>
      </c>
      <c r="AX1399" t="b">
        <f t="shared" si="2009"/>
        <v>0</v>
      </c>
      <c r="AY1399" t="b">
        <f t="shared" si="2010"/>
        <v>0</v>
      </c>
      <c r="AZ1399" t="b">
        <f t="shared" si="2011"/>
        <v>0</v>
      </c>
      <c r="BA1399" t="b">
        <f t="shared" si="2012"/>
        <v>0</v>
      </c>
      <c r="BB1399" t="b">
        <f t="shared" si="2013"/>
        <v>0</v>
      </c>
      <c r="BC1399" t="b">
        <f t="shared" si="2014"/>
        <v>0</v>
      </c>
      <c r="BD1399" t="b">
        <f t="shared" si="2015"/>
        <v>0</v>
      </c>
      <c r="BE1399" t="b">
        <f t="shared" si="2016"/>
        <v>0</v>
      </c>
      <c r="BF1399" t="b">
        <f t="shared" si="2017"/>
        <v>0</v>
      </c>
      <c r="BG1399" t="b">
        <f t="shared" si="2018"/>
        <v>0</v>
      </c>
      <c r="BH1399" t="b">
        <f t="shared" si="2019"/>
        <v>0</v>
      </c>
      <c r="BI1399" t="b">
        <f t="shared" si="2020"/>
        <v>0</v>
      </c>
      <c r="BJ1399" t="b">
        <f t="shared" si="2021"/>
        <v>0</v>
      </c>
      <c r="BK1399" t="b">
        <f t="shared" si="2022"/>
        <v>0</v>
      </c>
      <c r="BL1399" t="b">
        <f t="shared" si="2023"/>
        <v>0</v>
      </c>
      <c r="BM1399" t="b">
        <f t="shared" si="2024"/>
        <v>0</v>
      </c>
      <c r="BN1399" t="b">
        <f t="shared" si="2025"/>
        <v>0</v>
      </c>
      <c r="BO1399" t="b">
        <f t="shared" si="2026"/>
        <v>0</v>
      </c>
      <c r="BP1399" t="b">
        <f t="shared" si="2027"/>
        <v>0</v>
      </c>
      <c r="BQ1399" t="b">
        <f t="shared" si="2028"/>
        <v>0</v>
      </c>
      <c r="BR1399" t="b">
        <f t="shared" si="2029"/>
        <v>0</v>
      </c>
      <c r="BS1399" t="b">
        <f t="shared" si="2030"/>
        <v>0</v>
      </c>
      <c r="BT1399" t="b">
        <f t="shared" si="2031"/>
        <v>0</v>
      </c>
      <c r="BU1399" t="b">
        <f t="shared" si="2032"/>
        <v>0</v>
      </c>
      <c r="BV1399" t="b">
        <f t="shared" si="2033"/>
        <v>0</v>
      </c>
      <c r="BW1399" t="b">
        <f t="shared" si="2034"/>
        <v>0</v>
      </c>
      <c r="BX1399" t="b">
        <f t="shared" si="2035"/>
        <v>0</v>
      </c>
      <c r="BY1399" t="b">
        <f t="shared" si="2036"/>
        <v>0</v>
      </c>
      <c r="BZ1399" t="b">
        <f t="shared" si="2037"/>
        <v>0</v>
      </c>
      <c r="CA1399" t="b">
        <f t="shared" si="2038"/>
        <v>0</v>
      </c>
      <c r="CB1399" t="b">
        <f t="shared" si="2039"/>
        <v>0</v>
      </c>
      <c r="CC1399" t="b">
        <f t="shared" si="2040"/>
        <v>0</v>
      </c>
      <c r="CD1399" t="b">
        <f t="shared" si="2041"/>
        <v>0</v>
      </c>
      <c r="CE1399" t="b">
        <f t="shared" si="2042"/>
        <v>0</v>
      </c>
      <c r="CF1399" t="b">
        <f t="shared" si="2043"/>
        <v>0</v>
      </c>
      <c r="CG1399" t="b">
        <f t="shared" si="2044"/>
        <v>1</v>
      </c>
      <c r="CH1399" t="b">
        <f t="shared" si="2045"/>
        <v>0</v>
      </c>
      <c r="CI1399" t="b">
        <f t="shared" si="2046"/>
        <v>0</v>
      </c>
      <c r="CJ1399" t="b">
        <f t="shared" si="2047"/>
        <v>0</v>
      </c>
      <c r="CK1399" t="b">
        <f t="shared" si="2048"/>
        <v>0</v>
      </c>
      <c r="CL1399" t="b">
        <f t="shared" si="2049"/>
        <v>0</v>
      </c>
      <c r="CM1399" t="b">
        <f t="shared" si="2050"/>
        <v>0</v>
      </c>
      <c r="CN1399" t="b">
        <f t="shared" si="2051"/>
        <v>0</v>
      </c>
      <c r="CO1399" t="b">
        <f t="shared" si="2052"/>
        <v>0</v>
      </c>
      <c r="CP1399" t="b">
        <f t="shared" si="2053"/>
        <v>0</v>
      </c>
      <c r="CQ1399" t="b">
        <f t="shared" si="2054"/>
        <v>0</v>
      </c>
      <c r="CR1399" t="b">
        <f t="shared" si="2055"/>
        <v>0</v>
      </c>
      <c r="CS1399" t="b">
        <f t="shared" si="2056"/>
        <v>0</v>
      </c>
      <c r="CT1399" t="b">
        <f t="shared" si="2057"/>
        <v>0</v>
      </c>
      <c r="CU1399" t="b">
        <f t="shared" si="2058"/>
        <v>0</v>
      </c>
      <c r="CV1399" t="b">
        <f t="shared" si="2059"/>
        <v>0</v>
      </c>
      <c r="CW1399" t="b">
        <f t="shared" si="2060"/>
        <v>0</v>
      </c>
      <c r="CX1399" t="b">
        <f t="shared" si="2061"/>
        <v>0</v>
      </c>
      <c r="CY1399" t="b">
        <f t="shared" si="2062"/>
        <v>0</v>
      </c>
      <c r="CZ1399" t="b">
        <f t="shared" si="2063"/>
        <v>0</v>
      </c>
      <c r="DA1399" t="b">
        <f t="shared" si="2064"/>
        <v>0</v>
      </c>
      <c r="DB1399" t="b">
        <f t="shared" si="2065"/>
        <v>0</v>
      </c>
      <c r="DC1399" t="b">
        <f t="shared" si="2066"/>
        <v>0</v>
      </c>
      <c r="DD1399" t="b">
        <f t="shared" si="2067"/>
        <v>0</v>
      </c>
    </row>
    <row r="1400" spans="1:108">
      <c r="A1400" t="s">
        <v>660</v>
      </c>
      <c r="C1400" t="s">
        <v>661</v>
      </c>
      <c r="F1400" t="s">
        <v>622</v>
      </c>
      <c r="G1400" t="s">
        <v>617</v>
      </c>
      <c r="H1400" t="s">
        <v>7445</v>
      </c>
      <c r="I1400" t="s">
        <v>7417</v>
      </c>
      <c r="J1400" t="s">
        <v>209</v>
      </c>
      <c r="K1400" t="s">
        <v>16</v>
      </c>
      <c r="L1400" t="s">
        <v>6302</v>
      </c>
      <c r="M1400" t="s">
        <v>6079</v>
      </c>
      <c r="N1400" t="s">
        <v>26</v>
      </c>
      <c r="O1400" t="b">
        <f t="shared" si="1974"/>
        <v>0</v>
      </c>
      <c r="P1400" t="b">
        <f t="shared" si="1975"/>
        <v>0</v>
      </c>
      <c r="Q1400" t="b">
        <f t="shared" si="1976"/>
        <v>0</v>
      </c>
      <c r="R1400" t="b">
        <f t="shared" si="1977"/>
        <v>1</v>
      </c>
      <c r="S1400" t="b">
        <f t="shared" si="1978"/>
        <v>0</v>
      </c>
      <c r="T1400" t="b">
        <f t="shared" si="1979"/>
        <v>0</v>
      </c>
      <c r="U1400" t="b">
        <f t="shared" si="1980"/>
        <v>0</v>
      </c>
      <c r="V1400" t="b">
        <f t="shared" si="1981"/>
        <v>0</v>
      </c>
      <c r="W1400" t="b">
        <f t="shared" si="1982"/>
        <v>0</v>
      </c>
      <c r="X1400" t="b">
        <f t="shared" si="1983"/>
        <v>1</v>
      </c>
      <c r="Y1400" t="b">
        <f t="shared" si="1984"/>
        <v>0</v>
      </c>
      <c r="Z1400" t="b">
        <f t="shared" si="1985"/>
        <v>0</v>
      </c>
      <c r="AA1400" t="b">
        <f t="shared" si="1986"/>
        <v>0</v>
      </c>
      <c r="AB1400" t="b">
        <f t="shared" si="1987"/>
        <v>0</v>
      </c>
      <c r="AC1400" t="b">
        <f t="shared" si="1988"/>
        <v>0</v>
      </c>
      <c r="AD1400" t="b">
        <f t="shared" si="1989"/>
        <v>0</v>
      </c>
      <c r="AE1400" t="b">
        <f t="shared" si="1990"/>
        <v>1</v>
      </c>
      <c r="AF1400" t="b">
        <f t="shared" si="1991"/>
        <v>0</v>
      </c>
      <c r="AG1400" t="b">
        <f t="shared" si="1992"/>
        <v>0</v>
      </c>
      <c r="AH1400" t="b">
        <f t="shared" si="1993"/>
        <v>0</v>
      </c>
      <c r="AI1400" t="b">
        <f t="shared" si="1994"/>
        <v>0</v>
      </c>
      <c r="AJ1400" t="b">
        <f t="shared" si="1995"/>
        <v>0</v>
      </c>
      <c r="AK1400" t="b">
        <f t="shared" si="1996"/>
        <v>0</v>
      </c>
      <c r="AL1400" t="b">
        <f t="shared" si="1997"/>
        <v>0</v>
      </c>
      <c r="AM1400" t="b">
        <f t="shared" si="1998"/>
        <v>0</v>
      </c>
      <c r="AN1400" t="b">
        <f t="shared" si="1999"/>
        <v>0</v>
      </c>
      <c r="AO1400" t="b">
        <f t="shared" si="2000"/>
        <v>0</v>
      </c>
      <c r="AP1400" t="b">
        <f t="shared" si="2001"/>
        <v>0</v>
      </c>
      <c r="AQ1400" t="b">
        <f t="shared" si="2002"/>
        <v>0</v>
      </c>
      <c r="AR1400" t="b">
        <f t="shared" si="2003"/>
        <v>0</v>
      </c>
      <c r="AS1400" t="b">
        <f t="shared" si="2004"/>
        <v>0</v>
      </c>
      <c r="AT1400" t="b">
        <f t="shared" si="2005"/>
        <v>0</v>
      </c>
      <c r="AU1400" t="b">
        <f t="shared" si="2006"/>
        <v>0</v>
      </c>
      <c r="AV1400" t="b">
        <f t="shared" si="2007"/>
        <v>0</v>
      </c>
      <c r="AW1400" t="b">
        <f t="shared" si="2008"/>
        <v>0</v>
      </c>
      <c r="AX1400" t="b">
        <f t="shared" si="2009"/>
        <v>0</v>
      </c>
      <c r="AY1400" t="b">
        <f t="shared" si="2010"/>
        <v>0</v>
      </c>
      <c r="AZ1400" t="b">
        <f t="shared" si="2011"/>
        <v>0</v>
      </c>
      <c r="BA1400" t="b">
        <f t="shared" si="2012"/>
        <v>0</v>
      </c>
      <c r="BB1400" t="b">
        <f t="shared" si="2013"/>
        <v>0</v>
      </c>
      <c r="BC1400" t="b">
        <f t="shared" si="2014"/>
        <v>0</v>
      </c>
      <c r="BD1400" t="b">
        <f t="shared" si="2015"/>
        <v>0</v>
      </c>
      <c r="BE1400" t="b">
        <f t="shared" si="2016"/>
        <v>0</v>
      </c>
      <c r="BF1400" t="b">
        <f t="shared" si="2017"/>
        <v>0</v>
      </c>
      <c r="BG1400" t="b">
        <f t="shared" si="2018"/>
        <v>0</v>
      </c>
      <c r="BH1400" t="b">
        <f t="shared" si="2019"/>
        <v>0</v>
      </c>
      <c r="BI1400" t="b">
        <f t="shared" si="2020"/>
        <v>0</v>
      </c>
      <c r="BJ1400" t="b">
        <f t="shared" si="2021"/>
        <v>0</v>
      </c>
      <c r="BK1400" t="b">
        <f t="shared" si="2022"/>
        <v>0</v>
      </c>
      <c r="BL1400" t="b">
        <f t="shared" si="2023"/>
        <v>0</v>
      </c>
      <c r="BM1400" t="b">
        <f t="shared" si="2024"/>
        <v>0</v>
      </c>
      <c r="BN1400" t="b">
        <f t="shared" si="2025"/>
        <v>0</v>
      </c>
      <c r="BO1400" t="b">
        <f t="shared" si="2026"/>
        <v>0</v>
      </c>
      <c r="BP1400" t="b">
        <f t="shared" si="2027"/>
        <v>0</v>
      </c>
      <c r="BQ1400" t="b">
        <f t="shared" si="2028"/>
        <v>0</v>
      </c>
      <c r="BR1400" t="b">
        <f t="shared" si="2029"/>
        <v>0</v>
      </c>
      <c r="BS1400" t="b">
        <f t="shared" si="2030"/>
        <v>0</v>
      </c>
      <c r="BT1400" t="b">
        <f t="shared" si="2031"/>
        <v>0</v>
      </c>
      <c r="BU1400" t="b">
        <f t="shared" si="2032"/>
        <v>0</v>
      </c>
      <c r="BV1400" t="b">
        <f t="shared" si="2033"/>
        <v>0</v>
      </c>
      <c r="BW1400" t="b">
        <f t="shared" si="2034"/>
        <v>0</v>
      </c>
      <c r="BX1400" t="b">
        <f t="shared" si="2035"/>
        <v>0</v>
      </c>
      <c r="BY1400" t="b">
        <f t="shared" si="2036"/>
        <v>0</v>
      </c>
      <c r="BZ1400" t="b">
        <f t="shared" si="2037"/>
        <v>0</v>
      </c>
      <c r="CA1400" t="b">
        <f t="shared" si="2038"/>
        <v>0</v>
      </c>
      <c r="CB1400" t="b">
        <f t="shared" si="2039"/>
        <v>0</v>
      </c>
      <c r="CC1400" t="b">
        <f t="shared" si="2040"/>
        <v>0</v>
      </c>
      <c r="CD1400" t="b">
        <f t="shared" si="2041"/>
        <v>0</v>
      </c>
      <c r="CE1400" t="b">
        <f t="shared" si="2042"/>
        <v>0</v>
      </c>
      <c r="CF1400" t="b">
        <f t="shared" si="2043"/>
        <v>0</v>
      </c>
      <c r="CG1400" t="b">
        <f t="shared" si="2044"/>
        <v>0</v>
      </c>
      <c r="CH1400" t="b">
        <f t="shared" si="2045"/>
        <v>0</v>
      </c>
      <c r="CI1400" t="b">
        <f t="shared" si="2046"/>
        <v>0</v>
      </c>
      <c r="CJ1400" t="b">
        <f t="shared" si="2047"/>
        <v>0</v>
      </c>
      <c r="CK1400" t="b">
        <f t="shared" si="2048"/>
        <v>0</v>
      </c>
      <c r="CL1400" t="b">
        <f t="shared" si="2049"/>
        <v>0</v>
      </c>
      <c r="CM1400" t="b">
        <f t="shared" si="2050"/>
        <v>0</v>
      </c>
      <c r="CN1400" t="b">
        <f t="shared" si="2051"/>
        <v>0</v>
      </c>
      <c r="CO1400" t="b">
        <f t="shared" si="2052"/>
        <v>0</v>
      </c>
      <c r="CP1400" t="b">
        <f t="shared" si="2053"/>
        <v>0</v>
      </c>
      <c r="CQ1400" t="b">
        <f t="shared" si="2054"/>
        <v>0</v>
      </c>
      <c r="CR1400" t="b">
        <f t="shared" si="2055"/>
        <v>0</v>
      </c>
      <c r="CS1400" t="b">
        <f t="shared" si="2056"/>
        <v>0</v>
      </c>
      <c r="CT1400" t="b">
        <f t="shared" si="2057"/>
        <v>0</v>
      </c>
      <c r="CU1400" t="b">
        <f t="shared" si="2058"/>
        <v>0</v>
      </c>
      <c r="CV1400" t="b">
        <f t="shared" si="2059"/>
        <v>0</v>
      </c>
      <c r="CW1400" t="b">
        <f t="shared" si="2060"/>
        <v>0</v>
      </c>
      <c r="CX1400" t="b">
        <f t="shared" si="2061"/>
        <v>0</v>
      </c>
      <c r="CY1400" t="b">
        <f t="shared" si="2062"/>
        <v>0</v>
      </c>
      <c r="CZ1400" t="b">
        <f t="shared" si="2063"/>
        <v>0</v>
      </c>
      <c r="DA1400" t="b">
        <f t="shared" si="2064"/>
        <v>0</v>
      </c>
      <c r="DB1400" t="b">
        <f t="shared" si="2065"/>
        <v>0</v>
      </c>
      <c r="DC1400" t="b">
        <f t="shared" si="2066"/>
        <v>0</v>
      </c>
      <c r="DD1400" t="b">
        <f t="shared" si="2067"/>
        <v>0</v>
      </c>
    </row>
    <row r="1401" spans="1:108">
      <c r="A1401" t="s">
        <v>662</v>
      </c>
      <c r="C1401" t="s">
        <v>661</v>
      </c>
      <c r="F1401" t="s">
        <v>622</v>
      </c>
      <c r="G1401" t="s">
        <v>617</v>
      </c>
      <c r="H1401" t="s">
        <v>7445</v>
      </c>
      <c r="I1401" t="s">
        <v>7417</v>
      </c>
      <c r="J1401" t="s">
        <v>362</v>
      </c>
      <c r="K1401" t="s">
        <v>136</v>
      </c>
      <c r="L1401" t="s">
        <v>6303</v>
      </c>
      <c r="M1401" t="s">
        <v>6079</v>
      </c>
      <c r="N1401" t="s">
        <v>59</v>
      </c>
      <c r="O1401" t="b">
        <f t="shared" si="1974"/>
        <v>1</v>
      </c>
      <c r="P1401" t="b">
        <f t="shared" si="1975"/>
        <v>0</v>
      </c>
      <c r="Q1401" t="b">
        <f t="shared" si="1976"/>
        <v>0</v>
      </c>
      <c r="R1401" t="b">
        <f t="shared" si="1977"/>
        <v>0</v>
      </c>
      <c r="S1401" t="b">
        <f t="shared" si="1978"/>
        <v>1</v>
      </c>
      <c r="T1401" t="b">
        <f t="shared" si="1979"/>
        <v>0</v>
      </c>
      <c r="U1401" t="b">
        <f t="shared" si="1980"/>
        <v>0</v>
      </c>
      <c r="V1401" t="b">
        <f t="shared" si="1981"/>
        <v>0</v>
      </c>
      <c r="W1401" t="b">
        <f t="shared" si="1982"/>
        <v>0</v>
      </c>
      <c r="X1401" t="b">
        <f t="shared" si="1983"/>
        <v>0</v>
      </c>
      <c r="Y1401" t="b">
        <f t="shared" si="1984"/>
        <v>0</v>
      </c>
      <c r="Z1401" t="b">
        <f t="shared" si="1985"/>
        <v>0</v>
      </c>
      <c r="AA1401" t="b">
        <f t="shared" si="1986"/>
        <v>0</v>
      </c>
      <c r="AB1401" t="b">
        <f t="shared" si="1987"/>
        <v>0</v>
      </c>
      <c r="AC1401" t="b">
        <f t="shared" si="1988"/>
        <v>0</v>
      </c>
      <c r="AD1401" t="b">
        <f t="shared" si="1989"/>
        <v>0</v>
      </c>
      <c r="AE1401" t="b">
        <f t="shared" si="1990"/>
        <v>0</v>
      </c>
      <c r="AF1401" t="b">
        <f t="shared" si="1991"/>
        <v>0</v>
      </c>
      <c r="AG1401" t="b">
        <f t="shared" si="1992"/>
        <v>0</v>
      </c>
      <c r="AH1401" t="b">
        <f t="shared" si="1993"/>
        <v>0</v>
      </c>
      <c r="AI1401" t="b">
        <f t="shared" si="1994"/>
        <v>0</v>
      </c>
      <c r="AJ1401" t="b">
        <f t="shared" si="1995"/>
        <v>0</v>
      </c>
      <c r="AK1401" t="b">
        <f t="shared" si="1996"/>
        <v>0</v>
      </c>
      <c r="AL1401" t="b">
        <f t="shared" si="1997"/>
        <v>0</v>
      </c>
      <c r="AM1401" t="b">
        <f t="shared" si="1998"/>
        <v>0</v>
      </c>
      <c r="AN1401" t="b">
        <f t="shared" si="1999"/>
        <v>0</v>
      </c>
      <c r="AO1401" t="b">
        <f t="shared" si="2000"/>
        <v>0</v>
      </c>
      <c r="AP1401" t="b">
        <f t="shared" si="2001"/>
        <v>0</v>
      </c>
      <c r="AQ1401" t="b">
        <f t="shared" si="2002"/>
        <v>0</v>
      </c>
      <c r="AR1401" t="b">
        <f t="shared" si="2003"/>
        <v>0</v>
      </c>
      <c r="AS1401" t="b">
        <f t="shared" si="2004"/>
        <v>0</v>
      </c>
      <c r="AT1401" t="b">
        <f t="shared" si="2005"/>
        <v>0</v>
      </c>
      <c r="AU1401" t="b">
        <f t="shared" si="2006"/>
        <v>0</v>
      </c>
      <c r="AV1401" t="b">
        <f t="shared" si="2007"/>
        <v>0</v>
      </c>
      <c r="AW1401" t="b">
        <f t="shared" si="2008"/>
        <v>0</v>
      </c>
      <c r="AX1401" t="b">
        <f t="shared" si="2009"/>
        <v>0</v>
      </c>
      <c r="AY1401" t="b">
        <f t="shared" si="2010"/>
        <v>0</v>
      </c>
      <c r="AZ1401" t="b">
        <f t="shared" si="2011"/>
        <v>0</v>
      </c>
      <c r="BA1401" t="b">
        <f t="shared" si="2012"/>
        <v>0</v>
      </c>
      <c r="BB1401" t="b">
        <f t="shared" si="2013"/>
        <v>0</v>
      </c>
      <c r="BC1401" t="b">
        <f t="shared" si="2014"/>
        <v>0</v>
      </c>
      <c r="BD1401" t="b">
        <f t="shared" si="2015"/>
        <v>0</v>
      </c>
      <c r="BE1401" t="b">
        <f t="shared" si="2016"/>
        <v>0</v>
      </c>
      <c r="BF1401" t="b">
        <f t="shared" si="2017"/>
        <v>0</v>
      </c>
      <c r="BG1401" t="b">
        <f t="shared" si="2018"/>
        <v>0</v>
      </c>
      <c r="BH1401" t="b">
        <f t="shared" si="2019"/>
        <v>0</v>
      </c>
      <c r="BI1401" t="b">
        <f t="shared" si="2020"/>
        <v>0</v>
      </c>
      <c r="BJ1401" t="b">
        <f t="shared" si="2021"/>
        <v>0</v>
      </c>
      <c r="BK1401" t="b">
        <f t="shared" si="2022"/>
        <v>0</v>
      </c>
      <c r="BL1401" t="b">
        <f t="shared" si="2023"/>
        <v>1</v>
      </c>
      <c r="BM1401" t="b">
        <f t="shared" si="2024"/>
        <v>0</v>
      </c>
      <c r="BN1401" t="b">
        <f t="shared" si="2025"/>
        <v>0</v>
      </c>
      <c r="BO1401" t="b">
        <f t="shared" si="2026"/>
        <v>0</v>
      </c>
      <c r="BP1401" t="b">
        <f t="shared" si="2027"/>
        <v>0</v>
      </c>
      <c r="BQ1401" t="b">
        <f t="shared" si="2028"/>
        <v>0</v>
      </c>
      <c r="BR1401" t="b">
        <f t="shared" si="2029"/>
        <v>0</v>
      </c>
      <c r="BS1401" t="b">
        <f t="shared" si="2030"/>
        <v>0</v>
      </c>
      <c r="BT1401" t="b">
        <f t="shared" si="2031"/>
        <v>0</v>
      </c>
      <c r="BU1401" t="b">
        <f t="shared" si="2032"/>
        <v>0</v>
      </c>
      <c r="BV1401" t="b">
        <f t="shared" si="2033"/>
        <v>0</v>
      </c>
      <c r="BW1401" t="b">
        <f t="shared" si="2034"/>
        <v>0</v>
      </c>
      <c r="BX1401" t="b">
        <f t="shared" si="2035"/>
        <v>0</v>
      </c>
      <c r="BY1401" t="b">
        <f t="shared" si="2036"/>
        <v>0</v>
      </c>
      <c r="BZ1401" t="b">
        <f t="shared" si="2037"/>
        <v>0</v>
      </c>
      <c r="CA1401" t="b">
        <f t="shared" si="2038"/>
        <v>0</v>
      </c>
      <c r="CB1401" t="b">
        <f t="shared" si="2039"/>
        <v>0</v>
      </c>
      <c r="CC1401" t="b">
        <f t="shared" si="2040"/>
        <v>0</v>
      </c>
      <c r="CD1401" t="b">
        <f t="shared" si="2041"/>
        <v>0</v>
      </c>
      <c r="CE1401" t="b">
        <f t="shared" si="2042"/>
        <v>0</v>
      </c>
      <c r="CF1401" t="b">
        <f t="shared" si="2043"/>
        <v>0</v>
      </c>
      <c r="CG1401" t="b">
        <f t="shared" si="2044"/>
        <v>0</v>
      </c>
      <c r="CH1401" t="b">
        <f t="shared" si="2045"/>
        <v>0</v>
      </c>
      <c r="CI1401" t="b">
        <f t="shared" si="2046"/>
        <v>0</v>
      </c>
      <c r="CJ1401" t="b">
        <f t="shared" si="2047"/>
        <v>0</v>
      </c>
      <c r="CK1401" t="b">
        <f t="shared" si="2048"/>
        <v>0</v>
      </c>
      <c r="CL1401" t="b">
        <f t="shared" si="2049"/>
        <v>0</v>
      </c>
      <c r="CM1401" t="b">
        <f t="shared" si="2050"/>
        <v>0</v>
      </c>
      <c r="CN1401" t="b">
        <f t="shared" si="2051"/>
        <v>0</v>
      </c>
      <c r="CO1401" t="b">
        <f t="shared" si="2052"/>
        <v>0</v>
      </c>
      <c r="CP1401" t="b">
        <f t="shared" si="2053"/>
        <v>0</v>
      </c>
      <c r="CQ1401" t="b">
        <f t="shared" si="2054"/>
        <v>0</v>
      </c>
      <c r="CR1401" t="b">
        <f t="shared" si="2055"/>
        <v>0</v>
      </c>
      <c r="CS1401" t="b">
        <f t="shared" si="2056"/>
        <v>0</v>
      </c>
      <c r="CT1401" t="b">
        <f t="shared" si="2057"/>
        <v>0</v>
      </c>
      <c r="CU1401" t="b">
        <f t="shared" si="2058"/>
        <v>0</v>
      </c>
      <c r="CV1401" t="b">
        <f t="shared" si="2059"/>
        <v>0</v>
      </c>
      <c r="CW1401" t="b">
        <f t="shared" si="2060"/>
        <v>0</v>
      </c>
      <c r="CX1401" t="b">
        <f t="shared" si="2061"/>
        <v>0</v>
      </c>
      <c r="CY1401" t="b">
        <f t="shared" si="2062"/>
        <v>0</v>
      </c>
      <c r="CZ1401" t="b">
        <f t="shared" si="2063"/>
        <v>0</v>
      </c>
      <c r="DA1401" t="b">
        <f t="shared" si="2064"/>
        <v>0</v>
      </c>
      <c r="DB1401" t="b">
        <f t="shared" si="2065"/>
        <v>0</v>
      </c>
      <c r="DC1401" t="b">
        <f t="shared" si="2066"/>
        <v>0</v>
      </c>
      <c r="DD1401" t="b">
        <f t="shared" si="2067"/>
        <v>0</v>
      </c>
    </row>
    <row r="1402" spans="1:108">
      <c r="A1402" t="s">
        <v>663</v>
      </c>
      <c r="C1402" t="s">
        <v>661</v>
      </c>
      <c r="F1402" t="s">
        <v>622</v>
      </c>
      <c r="G1402" t="s">
        <v>617</v>
      </c>
      <c r="H1402" t="s">
        <v>7445</v>
      </c>
      <c r="I1402" t="s">
        <v>7417</v>
      </c>
      <c r="J1402" s="3" t="s">
        <v>124</v>
      </c>
      <c r="K1402" t="s">
        <v>16</v>
      </c>
      <c r="L1402" t="s">
        <v>6289</v>
      </c>
      <c r="M1402" t="s">
        <v>221</v>
      </c>
      <c r="N1402" t="s">
        <v>664</v>
      </c>
      <c r="O1402" t="b">
        <f t="shared" si="1974"/>
        <v>0</v>
      </c>
      <c r="P1402" t="b">
        <f t="shared" si="1975"/>
        <v>1</v>
      </c>
      <c r="Q1402" t="b">
        <f t="shared" si="1976"/>
        <v>1</v>
      </c>
      <c r="R1402" t="b">
        <f t="shared" si="1977"/>
        <v>1</v>
      </c>
      <c r="S1402" t="b">
        <f t="shared" si="1978"/>
        <v>0</v>
      </c>
      <c r="T1402" t="b">
        <f t="shared" si="1979"/>
        <v>1</v>
      </c>
      <c r="U1402" t="b">
        <f t="shared" si="1980"/>
        <v>1</v>
      </c>
      <c r="V1402" t="b">
        <f t="shared" si="1981"/>
        <v>1</v>
      </c>
      <c r="W1402" t="b">
        <f t="shared" si="1982"/>
        <v>0</v>
      </c>
      <c r="X1402" t="b">
        <f t="shared" si="1983"/>
        <v>1</v>
      </c>
      <c r="Y1402" t="b">
        <f t="shared" si="1984"/>
        <v>0</v>
      </c>
      <c r="Z1402" t="b">
        <f t="shared" si="1985"/>
        <v>0</v>
      </c>
      <c r="AA1402" t="b">
        <f t="shared" si="1986"/>
        <v>1</v>
      </c>
      <c r="AB1402" t="b">
        <f t="shared" si="1987"/>
        <v>0</v>
      </c>
      <c r="AC1402" t="b">
        <f t="shared" si="1988"/>
        <v>0</v>
      </c>
      <c r="AD1402" t="b">
        <f t="shared" si="1989"/>
        <v>0</v>
      </c>
      <c r="AE1402" t="b">
        <f t="shared" si="1990"/>
        <v>1</v>
      </c>
      <c r="AF1402" t="b">
        <f t="shared" si="1991"/>
        <v>0</v>
      </c>
      <c r="AG1402" t="b">
        <f t="shared" si="1992"/>
        <v>0</v>
      </c>
      <c r="AH1402" t="b">
        <f t="shared" si="1993"/>
        <v>0</v>
      </c>
      <c r="AI1402" t="b">
        <f t="shared" si="1994"/>
        <v>0</v>
      </c>
      <c r="AJ1402" t="b">
        <f t="shared" si="1995"/>
        <v>0</v>
      </c>
      <c r="AK1402" t="b">
        <f t="shared" si="1996"/>
        <v>0</v>
      </c>
      <c r="AL1402" t="b">
        <f t="shared" si="1997"/>
        <v>0</v>
      </c>
      <c r="AM1402" t="b">
        <f t="shared" si="1998"/>
        <v>0</v>
      </c>
      <c r="AN1402" t="b">
        <f t="shared" si="1999"/>
        <v>0</v>
      </c>
      <c r="AO1402" t="b">
        <f t="shared" si="2000"/>
        <v>0</v>
      </c>
      <c r="AP1402" t="b">
        <f t="shared" si="2001"/>
        <v>0</v>
      </c>
      <c r="AQ1402" t="b">
        <f t="shared" si="2002"/>
        <v>0</v>
      </c>
      <c r="AR1402" t="b">
        <f t="shared" si="2003"/>
        <v>0</v>
      </c>
      <c r="AS1402" t="b">
        <f t="shared" si="2004"/>
        <v>0</v>
      </c>
      <c r="AT1402" t="b">
        <f t="shared" si="2005"/>
        <v>0</v>
      </c>
      <c r="AU1402" t="b">
        <f t="shared" si="2006"/>
        <v>0</v>
      </c>
      <c r="AV1402" t="b">
        <f t="shared" si="2007"/>
        <v>0</v>
      </c>
      <c r="AW1402" t="b">
        <f t="shared" si="2008"/>
        <v>0</v>
      </c>
      <c r="AX1402" t="b">
        <f t="shared" si="2009"/>
        <v>0</v>
      </c>
      <c r="AY1402" t="b">
        <f t="shared" si="2010"/>
        <v>0</v>
      </c>
      <c r="AZ1402" t="b">
        <f t="shared" si="2011"/>
        <v>0</v>
      </c>
      <c r="BA1402" t="b">
        <f t="shared" si="2012"/>
        <v>0</v>
      </c>
      <c r="BB1402" t="b">
        <f t="shared" si="2013"/>
        <v>0</v>
      </c>
      <c r="BC1402" t="b">
        <f t="shared" si="2014"/>
        <v>0</v>
      </c>
      <c r="BD1402" t="b">
        <f t="shared" si="2015"/>
        <v>0</v>
      </c>
      <c r="BE1402" t="b">
        <f t="shared" si="2016"/>
        <v>0</v>
      </c>
      <c r="BF1402" t="b">
        <f t="shared" si="2017"/>
        <v>0</v>
      </c>
      <c r="BG1402" t="b">
        <f t="shared" si="2018"/>
        <v>0</v>
      </c>
      <c r="BH1402" t="b">
        <f t="shared" si="2019"/>
        <v>0</v>
      </c>
      <c r="BI1402" t="b">
        <f t="shared" si="2020"/>
        <v>0</v>
      </c>
      <c r="BJ1402" t="b">
        <f t="shared" si="2021"/>
        <v>0</v>
      </c>
      <c r="BK1402" t="b">
        <f t="shared" si="2022"/>
        <v>0</v>
      </c>
      <c r="BL1402" t="b">
        <f t="shared" si="2023"/>
        <v>0</v>
      </c>
      <c r="BM1402" t="b">
        <f t="shared" si="2024"/>
        <v>0</v>
      </c>
      <c r="BN1402" t="b">
        <f t="shared" si="2025"/>
        <v>0</v>
      </c>
      <c r="BO1402" t="b">
        <f t="shared" si="2026"/>
        <v>1</v>
      </c>
      <c r="BP1402" t="b">
        <f t="shared" si="2027"/>
        <v>1</v>
      </c>
      <c r="BQ1402" t="b">
        <f t="shared" si="2028"/>
        <v>0</v>
      </c>
      <c r="BR1402" t="b">
        <f t="shared" si="2029"/>
        <v>0</v>
      </c>
      <c r="BS1402" t="b">
        <f t="shared" si="2030"/>
        <v>0</v>
      </c>
      <c r="BT1402" t="b">
        <f t="shared" si="2031"/>
        <v>0</v>
      </c>
      <c r="BU1402" t="b">
        <f t="shared" si="2032"/>
        <v>0</v>
      </c>
      <c r="BV1402" t="b">
        <f t="shared" si="2033"/>
        <v>0</v>
      </c>
      <c r="BW1402" t="b">
        <f t="shared" si="2034"/>
        <v>0</v>
      </c>
      <c r="BX1402" t="b">
        <f t="shared" si="2035"/>
        <v>0</v>
      </c>
      <c r="BY1402" t="b">
        <f t="shared" si="2036"/>
        <v>0</v>
      </c>
      <c r="BZ1402" t="b">
        <f t="shared" si="2037"/>
        <v>0</v>
      </c>
      <c r="CA1402" t="b">
        <f t="shared" si="2038"/>
        <v>0</v>
      </c>
      <c r="CB1402" t="b">
        <f t="shared" si="2039"/>
        <v>1</v>
      </c>
      <c r="CC1402" t="b">
        <f t="shared" si="2040"/>
        <v>0</v>
      </c>
      <c r="CD1402" t="b">
        <f t="shared" si="2041"/>
        <v>0</v>
      </c>
      <c r="CE1402" t="b">
        <f t="shared" si="2042"/>
        <v>0</v>
      </c>
      <c r="CF1402" t="b">
        <f t="shared" si="2043"/>
        <v>0</v>
      </c>
      <c r="CG1402" t="b">
        <f t="shared" si="2044"/>
        <v>0</v>
      </c>
      <c r="CH1402" t="b">
        <f t="shared" si="2045"/>
        <v>0</v>
      </c>
      <c r="CI1402" t="b">
        <f t="shared" si="2046"/>
        <v>0</v>
      </c>
      <c r="CJ1402" t="b">
        <f t="shared" si="2047"/>
        <v>1</v>
      </c>
      <c r="CK1402" t="b">
        <f t="shared" si="2048"/>
        <v>0</v>
      </c>
      <c r="CL1402" t="b">
        <f t="shared" si="2049"/>
        <v>0</v>
      </c>
      <c r="CM1402" t="b">
        <f t="shared" si="2050"/>
        <v>0</v>
      </c>
      <c r="CN1402" t="b">
        <f t="shared" si="2051"/>
        <v>0</v>
      </c>
      <c r="CO1402" t="b">
        <f t="shared" si="2052"/>
        <v>0</v>
      </c>
      <c r="CP1402" t="b">
        <f t="shared" si="2053"/>
        <v>0</v>
      </c>
      <c r="CQ1402" t="b">
        <f t="shared" si="2054"/>
        <v>0</v>
      </c>
      <c r="CR1402" t="b">
        <f t="shared" si="2055"/>
        <v>0</v>
      </c>
      <c r="CS1402" t="b">
        <f t="shared" si="2056"/>
        <v>0</v>
      </c>
      <c r="CT1402" t="b">
        <f t="shared" si="2057"/>
        <v>0</v>
      </c>
      <c r="CU1402" t="b">
        <f t="shared" si="2058"/>
        <v>0</v>
      </c>
      <c r="CV1402" t="b">
        <f t="shared" si="2059"/>
        <v>0</v>
      </c>
      <c r="CW1402" t="b">
        <f t="shared" si="2060"/>
        <v>0</v>
      </c>
      <c r="CX1402" t="b">
        <f t="shared" si="2061"/>
        <v>0</v>
      </c>
      <c r="CY1402" t="b">
        <f t="shared" si="2062"/>
        <v>0</v>
      </c>
      <c r="CZ1402" t="b">
        <f t="shared" si="2063"/>
        <v>0</v>
      </c>
      <c r="DA1402" t="b">
        <f t="shared" si="2064"/>
        <v>0</v>
      </c>
      <c r="DB1402" t="b">
        <f t="shared" si="2065"/>
        <v>0</v>
      </c>
      <c r="DC1402" t="b">
        <f t="shared" si="2066"/>
        <v>0</v>
      </c>
      <c r="DD1402" t="b">
        <f t="shared" si="2067"/>
        <v>0</v>
      </c>
    </row>
    <row r="1403" spans="1:108">
      <c r="A1403" t="s">
        <v>665</v>
      </c>
      <c r="C1403" t="s">
        <v>661</v>
      </c>
      <c r="F1403" t="s">
        <v>622</v>
      </c>
      <c r="G1403" t="s">
        <v>617</v>
      </c>
      <c r="H1403" t="s">
        <v>7445</v>
      </c>
      <c r="I1403" t="s">
        <v>7417</v>
      </c>
      <c r="J1403" t="s">
        <v>307</v>
      </c>
      <c r="K1403" t="s">
        <v>143</v>
      </c>
      <c r="L1403" t="s">
        <v>6304</v>
      </c>
      <c r="M1403" t="s">
        <v>345</v>
      </c>
      <c r="N1403" t="s">
        <v>63</v>
      </c>
      <c r="O1403" t="b">
        <f t="shared" si="1974"/>
        <v>0</v>
      </c>
      <c r="P1403" t="b">
        <f t="shared" si="1975"/>
        <v>1</v>
      </c>
      <c r="Q1403" t="b">
        <f t="shared" si="1976"/>
        <v>0</v>
      </c>
      <c r="R1403" t="b">
        <f t="shared" si="1977"/>
        <v>0</v>
      </c>
      <c r="S1403" t="b">
        <f t="shared" si="1978"/>
        <v>0</v>
      </c>
      <c r="T1403" t="b">
        <f t="shared" si="1979"/>
        <v>1</v>
      </c>
      <c r="U1403" t="b">
        <f t="shared" si="1980"/>
        <v>0</v>
      </c>
      <c r="V1403" t="b">
        <f t="shared" si="1981"/>
        <v>0</v>
      </c>
      <c r="W1403" t="b">
        <f t="shared" si="1982"/>
        <v>0</v>
      </c>
      <c r="X1403" t="b">
        <f t="shared" si="1983"/>
        <v>0</v>
      </c>
      <c r="Y1403" t="b">
        <f t="shared" si="1984"/>
        <v>0</v>
      </c>
      <c r="Z1403" t="b">
        <f t="shared" si="1985"/>
        <v>0</v>
      </c>
      <c r="AA1403" t="b">
        <f t="shared" si="1986"/>
        <v>0</v>
      </c>
      <c r="AB1403" t="b">
        <f t="shared" si="1987"/>
        <v>0</v>
      </c>
      <c r="AC1403" t="b">
        <f t="shared" si="1988"/>
        <v>0</v>
      </c>
      <c r="AD1403" t="b">
        <f t="shared" si="1989"/>
        <v>0</v>
      </c>
      <c r="AE1403" t="b">
        <f t="shared" si="1990"/>
        <v>0</v>
      </c>
      <c r="AF1403" t="b">
        <f t="shared" si="1991"/>
        <v>0</v>
      </c>
      <c r="AG1403" t="b">
        <f t="shared" si="1992"/>
        <v>0</v>
      </c>
      <c r="AH1403" t="b">
        <f t="shared" si="1993"/>
        <v>0</v>
      </c>
      <c r="AI1403" t="b">
        <f t="shared" si="1994"/>
        <v>0</v>
      </c>
      <c r="AJ1403" t="b">
        <f t="shared" si="1995"/>
        <v>0</v>
      </c>
      <c r="AK1403" t="b">
        <f t="shared" si="1996"/>
        <v>0</v>
      </c>
      <c r="AL1403" t="b">
        <f t="shared" si="1997"/>
        <v>0</v>
      </c>
      <c r="AM1403" t="b">
        <f t="shared" si="1998"/>
        <v>0</v>
      </c>
      <c r="AN1403" t="b">
        <f t="shared" si="1999"/>
        <v>0</v>
      </c>
      <c r="AO1403" t="b">
        <f t="shared" si="2000"/>
        <v>0</v>
      </c>
      <c r="AP1403" t="b">
        <f t="shared" si="2001"/>
        <v>0</v>
      </c>
      <c r="AQ1403" t="b">
        <f t="shared" si="2002"/>
        <v>0</v>
      </c>
      <c r="AR1403" t="b">
        <f t="shared" si="2003"/>
        <v>0</v>
      </c>
      <c r="AS1403" t="b">
        <f t="shared" si="2004"/>
        <v>0</v>
      </c>
      <c r="AT1403" t="b">
        <f t="shared" si="2005"/>
        <v>0</v>
      </c>
      <c r="AU1403" t="b">
        <f t="shared" si="2006"/>
        <v>0</v>
      </c>
      <c r="AV1403" t="b">
        <f t="shared" si="2007"/>
        <v>0</v>
      </c>
      <c r="AW1403" t="b">
        <f t="shared" si="2008"/>
        <v>0</v>
      </c>
      <c r="AX1403" t="b">
        <f t="shared" si="2009"/>
        <v>0</v>
      </c>
      <c r="AY1403" t="b">
        <f t="shared" si="2010"/>
        <v>0</v>
      </c>
      <c r="AZ1403" t="b">
        <f t="shared" si="2011"/>
        <v>0</v>
      </c>
      <c r="BA1403" t="b">
        <f t="shared" si="2012"/>
        <v>0</v>
      </c>
      <c r="BB1403" t="b">
        <f t="shared" si="2013"/>
        <v>0</v>
      </c>
      <c r="BC1403" t="b">
        <f t="shared" si="2014"/>
        <v>0</v>
      </c>
      <c r="BD1403" t="b">
        <f t="shared" si="2015"/>
        <v>0</v>
      </c>
      <c r="BE1403" t="b">
        <f t="shared" si="2016"/>
        <v>0</v>
      </c>
      <c r="BF1403" t="b">
        <f t="shared" si="2017"/>
        <v>0</v>
      </c>
      <c r="BG1403" t="b">
        <f t="shared" si="2018"/>
        <v>0</v>
      </c>
      <c r="BH1403" t="b">
        <f t="shared" si="2019"/>
        <v>0</v>
      </c>
      <c r="BI1403" t="b">
        <f t="shared" si="2020"/>
        <v>0</v>
      </c>
      <c r="BJ1403" t="b">
        <f t="shared" si="2021"/>
        <v>0</v>
      </c>
      <c r="BK1403" t="b">
        <f t="shared" si="2022"/>
        <v>0</v>
      </c>
      <c r="BL1403" t="b">
        <f t="shared" si="2023"/>
        <v>0</v>
      </c>
      <c r="BM1403" t="b">
        <f t="shared" si="2024"/>
        <v>0</v>
      </c>
      <c r="BN1403" t="b">
        <f t="shared" si="2025"/>
        <v>0</v>
      </c>
      <c r="BO1403" t="b">
        <f t="shared" si="2026"/>
        <v>0</v>
      </c>
      <c r="BP1403" t="b">
        <f t="shared" si="2027"/>
        <v>1</v>
      </c>
      <c r="BQ1403" t="b">
        <f t="shared" si="2028"/>
        <v>0</v>
      </c>
      <c r="BR1403" t="b">
        <f t="shared" si="2029"/>
        <v>0</v>
      </c>
      <c r="BS1403" t="b">
        <f t="shared" si="2030"/>
        <v>0</v>
      </c>
      <c r="BT1403" t="b">
        <f t="shared" si="2031"/>
        <v>0</v>
      </c>
      <c r="BU1403" t="b">
        <f t="shared" si="2032"/>
        <v>0</v>
      </c>
      <c r="BV1403" t="b">
        <f t="shared" si="2033"/>
        <v>0</v>
      </c>
      <c r="BW1403" t="b">
        <f t="shared" si="2034"/>
        <v>0</v>
      </c>
      <c r="BX1403" t="b">
        <f t="shared" si="2035"/>
        <v>0</v>
      </c>
      <c r="BY1403" t="b">
        <f t="shared" si="2036"/>
        <v>0</v>
      </c>
      <c r="BZ1403" t="b">
        <f t="shared" si="2037"/>
        <v>0</v>
      </c>
      <c r="CA1403" t="b">
        <f t="shared" si="2038"/>
        <v>0</v>
      </c>
      <c r="CB1403" t="b">
        <f t="shared" si="2039"/>
        <v>0</v>
      </c>
      <c r="CC1403" t="b">
        <f t="shared" si="2040"/>
        <v>0</v>
      </c>
      <c r="CD1403" t="b">
        <f t="shared" si="2041"/>
        <v>0</v>
      </c>
      <c r="CE1403" t="b">
        <f t="shared" si="2042"/>
        <v>0</v>
      </c>
      <c r="CF1403" t="b">
        <f t="shared" si="2043"/>
        <v>0</v>
      </c>
      <c r="CG1403" t="b">
        <f t="shared" si="2044"/>
        <v>0</v>
      </c>
      <c r="CH1403" t="b">
        <f t="shared" si="2045"/>
        <v>0</v>
      </c>
      <c r="CI1403" t="b">
        <f t="shared" si="2046"/>
        <v>0</v>
      </c>
      <c r="CJ1403" t="b">
        <f t="shared" si="2047"/>
        <v>0</v>
      </c>
      <c r="CK1403" t="b">
        <f t="shared" si="2048"/>
        <v>0</v>
      </c>
      <c r="CL1403" t="b">
        <f t="shared" si="2049"/>
        <v>0</v>
      </c>
      <c r="CM1403" t="b">
        <f t="shared" si="2050"/>
        <v>0</v>
      </c>
      <c r="CN1403" t="b">
        <f t="shared" si="2051"/>
        <v>0</v>
      </c>
      <c r="CO1403" t="b">
        <f t="shared" si="2052"/>
        <v>0</v>
      </c>
      <c r="CP1403" t="b">
        <f t="shared" si="2053"/>
        <v>0</v>
      </c>
      <c r="CQ1403" t="b">
        <f t="shared" si="2054"/>
        <v>0</v>
      </c>
      <c r="CR1403" t="b">
        <f t="shared" si="2055"/>
        <v>0</v>
      </c>
      <c r="CS1403" t="b">
        <f t="shared" si="2056"/>
        <v>0</v>
      </c>
      <c r="CT1403" t="b">
        <f t="shared" si="2057"/>
        <v>0</v>
      </c>
      <c r="CU1403" t="b">
        <f t="shared" si="2058"/>
        <v>0</v>
      </c>
      <c r="CV1403" t="b">
        <f t="shared" si="2059"/>
        <v>0</v>
      </c>
      <c r="CW1403" t="b">
        <f t="shared" si="2060"/>
        <v>0</v>
      </c>
      <c r="CX1403" t="b">
        <f t="shared" si="2061"/>
        <v>0</v>
      </c>
      <c r="CY1403" t="b">
        <f t="shared" si="2062"/>
        <v>0</v>
      </c>
      <c r="CZ1403" t="b">
        <f t="shared" si="2063"/>
        <v>0</v>
      </c>
      <c r="DA1403" t="b">
        <f t="shared" si="2064"/>
        <v>0</v>
      </c>
      <c r="DB1403" t="b">
        <f t="shared" si="2065"/>
        <v>0</v>
      </c>
      <c r="DC1403" t="b">
        <f t="shared" si="2066"/>
        <v>0</v>
      </c>
      <c r="DD1403" t="b">
        <f t="shared" si="2067"/>
        <v>0</v>
      </c>
    </row>
    <row r="1404" spans="1:108">
      <c r="A1404" t="s">
        <v>666</v>
      </c>
      <c r="C1404" t="s">
        <v>661</v>
      </c>
      <c r="F1404" t="s">
        <v>622</v>
      </c>
      <c r="G1404" t="s">
        <v>617</v>
      </c>
      <c r="H1404" t="s">
        <v>7445</v>
      </c>
      <c r="I1404" t="s">
        <v>7417</v>
      </c>
      <c r="J1404" t="s">
        <v>139</v>
      </c>
      <c r="K1404" t="s">
        <v>139</v>
      </c>
      <c r="L1404" t="s">
        <v>6305</v>
      </c>
      <c r="M1404" t="s">
        <v>6079</v>
      </c>
      <c r="N1404" t="s">
        <v>667</v>
      </c>
      <c r="O1404" t="b">
        <f t="shared" si="1974"/>
        <v>1</v>
      </c>
      <c r="P1404" t="b">
        <f t="shared" si="1975"/>
        <v>1</v>
      </c>
      <c r="Q1404" t="b">
        <f t="shared" si="1976"/>
        <v>1</v>
      </c>
      <c r="R1404" t="b">
        <f t="shared" si="1977"/>
        <v>1</v>
      </c>
      <c r="S1404" t="b">
        <f t="shared" si="1978"/>
        <v>1</v>
      </c>
      <c r="T1404" t="b">
        <f t="shared" si="1979"/>
        <v>1</v>
      </c>
      <c r="U1404" t="b">
        <f t="shared" si="1980"/>
        <v>1</v>
      </c>
      <c r="V1404" t="b">
        <f t="shared" si="1981"/>
        <v>1</v>
      </c>
      <c r="W1404" t="b">
        <f t="shared" si="1982"/>
        <v>1</v>
      </c>
      <c r="X1404" t="b">
        <f t="shared" si="1983"/>
        <v>0</v>
      </c>
      <c r="Y1404" t="b">
        <f t="shared" si="1984"/>
        <v>1</v>
      </c>
      <c r="Z1404" t="b">
        <f t="shared" si="1985"/>
        <v>0</v>
      </c>
      <c r="AA1404" t="b">
        <f t="shared" si="1986"/>
        <v>1</v>
      </c>
      <c r="AB1404" t="b">
        <f t="shared" si="1987"/>
        <v>1</v>
      </c>
      <c r="AC1404" t="b">
        <f t="shared" si="1988"/>
        <v>0</v>
      </c>
      <c r="AD1404" t="b">
        <f t="shared" si="1989"/>
        <v>0</v>
      </c>
      <c r="AE1404" t="b">
        <f t="shared" si="1990"/>
        <v>0</v>
      </c>
      <c r="AF1404" t="b">
        <f t="shared" si="1991"/>
        <v>1</v>
      </c>
      <c r="AG1404" t="b">
        <f t="shared" si="1992"/>
        <v>0</v>
      </c>
      <c r="AH1404" t="b">
        <f t="shared" si="1993"/>
        <v>0</v>
      </c>
      <c r="AI1404" t="b">
        <f t="shared" si="1994"/>
        <v>0</v>
      </c>
      <c r="AJ1404" t="b">
        <f t="shared" si="1995"/>
        <v>0</v>
      </c>
      <c r="AK1404" t="b">
        <f t="shared" si="1996"/>
        <v>0</v>
      </c>
      <c r="AL1404" t="b">
        <f t="shared" si="1997"/>
        <v>0</v>
      </c>
      <c r="AM1404" t="b">
        <f t="shared" si="1998"/>
        <v>1</v>
      </c>
      <c r="AN1404" t="b">
        <f t="shared" si="1999"/>
        <v>0</v>
      </c>
      <c r="AO1404" t="b">
        <f t="shared" si="2000"/>
        <v>0</v>
      </c>
      <c r="AP1404" t="b">
        <f t="shared" si="2001"/>
        <v>0</v>
      </c>
      <c r="AQ1404" t="b">
        <f t="shared" si="2002"/>
        <v>0</v>
      </c>
      <c r="AR1404" t="b">
        <f t="shared" si="2003"/>
        <v>0</v>
      </c>
      <c r="AS1404" t="b">
        <f t="shared" si="2004"/>
        <v>0</v>
      </c>
      <c r="AT1404" t="b">
        <f t="shared" si="2005"/>
        <v>0</v>
      </c>
      <c r="AU1404" t="b">
        <f t="shared" si="2006"/>
        <v>1</v>
      </c>
      <c r="AV1404" t="b">
        <f t="shared" si="2007"/>
        <v>0</v>
      </c>
      <c r="AW1404" t="b">
        <f t="shared" si="2008"/>
        <v>0</v>
      </c>
      <c r="AX1404" t="b">
        <f t="shared" si="2009"/>
        <v>0</v>
      </c>
      <c r="AY1404" t="b">
        <f t="shared" si="2010"/>
        <v>0</v>
      </c>
      <c r="AZ1404" t="b">
        <f t="shared" si="2011"/>
        <v>0</v>
      </c>
      <c r="BA1404" t="b">
        <f t="shared" si="2012"/>
        <v>1</v>
      </c>
      <c r="BB1404" t="b">
        <f t="shared" si="2013"/>
        <v>0</v>
      </c>
      <c r="BC1404" t="b">
        <f t="shared" si="2014"/>
        <v>1</v>
      </c>
      <c r="BD1404" t="b">
        <f t="shared" si="2015"/>
        <v>0</v>
      </c>
      <c r="BE1404" t="b">
        <f t="shared" si="2016"/>
        <v>0</v>
      </c>
      <c r="BF1404" t="b">
        <f t="shared" si="2017"/>
        <v>0</v>
      </c>
      <c r="BG1404" t="b">
        <f t="shared" si="2018"/>
        <v>1</v>
      </c>
      <c r="BH1404" t="b">
        <f t="shared" si="2019"/>
        <v>0</v>
      </c>
      <c r="BI1404" t="b">
        <f t="shared" si="2020"/>
        <v>0</v>
      </c>
      <c r="BJ1404" t="b">
        <f t="shared" si="2021"/>
        <v>0</v>
      </c>
      <c r="BK1404" t="b">
        <f t="shared" si="2022"/>
        <v>0</v>
      </c>
      <c r="BL1404" t="b">
        <f t="shared" si="2023"/>
        <v>1</v>
      </c>
      <c r="BM1404" t="b">
        <f t="shared" si="2024"/>
        <v>0</v>
      </c>
      <c r="BN1404" t="b">
        <f t="shared" si="2025"/>
        <v>0</v>
      </c>
      <c r="BO1404" t="b">
        <f t="shared" si="2026"/>
        <v>1</v>
      </c>
      <c r="BP1404" t="b">
        <f t="shared" si="2027"/>
        <v>1</v>
      </c>
      <c r="BQ1404" t="b">
        <f t="shared" si="2028"/>
        <v>1</v>
      </c>
      <c r="BR1404" t="b">
        <f t="shared" si="2029"/>
        <v>0</v>
      </c>
      <c r="BS1404" t="b">
        <f t="shared" si="2030"/>
        <v>0</v>
      </c>
      <c r="BT1404" t="b">
        <f t="shared" si="2031"/>
        <v>0</v>
      </c>
      <c r="BU1404" t="b">
        <f t="shared" si="2032"/>
        <v>0</v>
      </c>
      <c r="BV1404" t="b">
        <f t="shared" si="2033"/>
        <v>0</v>
      </c>
      <c r="BW1404" t="b">
        <f t="shared" si="2034"/>
        <v>0</v>
      </c>
      <c r="BX1404" t="b">
        <f t="shared" si="2035"/>
        <v>0</v>
      </c>
      <c r="BY1404" t="b">
        <f t="shared" si="2036"/>
        <v>0</v>
      </c>
      <c r="BZ1404" t="b">
        <f t="shared" si="2037"/>
        <v>0</v>
      </c>
      <c r="CA1404" t="b">
        <f t="shared" si="2038"/>
        <v>0</v>
      </c>
      <c r="CB1404" t="b">
        <f t="shared" si="2039"/>
        <v>0</v>
      </c>
      <c r="CC1404" t="b">
        <f t="shared" si="2040"/>
        <v>1</v>
      </c>
      <c r="CD1404" t="b">
        <f t="shared" si="2041"/>
        <v>0</v>
      </c>
      <c r="CE1404" t="b">
        <f t="shared" si="2042"/>
        <v>1</v>
      </c>
      <c r="CF1404" t="b">
        <f t="shared" si="2043"/>
        <v>0</v>
      </c>
      <c r="CG1404" t="b">
        <f t="shared" si="2044"/>
        <v>1</v>
      </c>
      <c r="CH1404" t="b">
        <f t="shared" si="2045"/>
        <v>0</v>
      </c>
      <c r="CI1404" t="b">
        <f t="shared" si="2046"/>
        <v>0</v>
      </c>
      <c r="CJ1404" t="b">
        <f t="shared" si="2047"/>
        <v>0</v>
      </c>
      <c r="CK1404" t="b">
        <f t="shared" si="2048"/>
        <v>0</v>
      </c>
      <c r="CL1404" t="b">
        <f t="shared" si="2049"/>
        <v>0</v>
      </c>
      <c r="CM1404" t="b">
        <f t="shared" si="2050"/>
        <v>0</v>
      </c>
      <c r="CN1404" t="b">
        <f t="shared" si="2051"/>
        <v>0</v>
      </c>
      <c r="CO1404" t="b">
        <f t="shared" si="2052"/>
        <v>0</v>
      </c>
      <c r="CP1404" t="b">
        <f t="shared" si="2053"/>
        <v>0</v>
      </c>
      <c r="CQ1404" t="b">
        <f t="shared" si="2054"/>
        <v>0</v>
      </c>
      <c r="CR1404" t="b">
        <f t="shared" si="2055"/>
        <v>0</v>
      </c>
      <c r="CS1404" t="b">
        <f t="shared" si="2056"/>
        <v>0</v>
      </c>
      <c r="CT1404" t="b">
        <f t="shared" si="2057"/>
        <v>0</v>
      </c>
      <c r="CU1404" t="b">
        <f t="shared" si="2058"/>
        <v>0</v>
      </c>
      <c r="CV1404" t="b">
        <f t="shared" si="2059"/>
        <v>0</v>
      </c>
      <c r="CW1404" t="b">
        <f t="shared" si="2060"/>
        <v>1</v>
      </c>
      <c r="CX1404" t="b">
        <f t="shared" si="2061"/>
        <v>0</v>
      </c>
      <c r="CY1404" t="b">
        <f t="shared" si="2062"/>
        <v>0</v>
      </c>
      <c r="CZ1404" t="b">
        <f t="shared" si="2063"/>
        <v>0</v>
      </c>
      <c r="DA1404" t="b">
        <f t="shared" si="2064"/>
        <v>0</v>
      </c>
      <c r="DB1404" t="b">
        <f t="shared" si="2065"/>
        <v>0</v>
      </c>
      <c r="DC1404" t="b">
        <f t="shared" si="2066"/>
        <v>0</v>
      </c>
      <c r="DD1404" t="b">
        <f t="shared" si="2067"/>
        <v>0</v>
      </c>
    </row>
    <row r="1405" spans="1:108">
      <c r="A1405" t="s">
        <v>668</v>
      </c>
      <c r="C1405" t="s">
        <v>661</v>
      </c>
      <c r="F1405" t="s">
        <v>622</v>
      </c>
      <c r="G1405" t="s">
        <v>617</v>
      </c>
      <c r="H1405" t="s">
        <v>7445</v>
      </c>
      <c r="I1405" t="s">
        <v>7417</v>
      </c>
      <c r="J1405" t="s">
        <v>139</v>
      </c>
      <c r="K1405" t="s">
        <v>139</v>
      </c>
      <c r="L1405" t="s">
        <v>6306</v>
      </c>
      <c r="M1405" t="s">
        <v>6079</v>
      </c>
      <c r="N1405" t="s">
        <v>669</v>
      </c>
      <c r="O1405" t="b">
        <f t="shared" si="1974"/>
        <v>1</v>
      </c>
      <c r="P1405" t="b">
        <f t="shared" si="1975"/>
        <v>1</v>
      </c>
      <c r="Q1405" t="b">
        <f t="shared" si="1976"/>
        <v>0</v>
      </c>
      <c r="R1405" t="b">
        <f t="shared" si="1977"/>
        <v>0</v>
      </c>
      <c r="S1405" t="b">
        <f t="shared" si="1978"/>
        <v>1</v>
      </c>
      <c r="T1405" t="b">
        <f t="shared" si="1979"/>
        <v>1</v>
      </c>
      <c r="U1405" t="b">
        <f t="shared" si="1980"/>
        <v>1</v>
      </c>
      <c r="V1405" t="b">
        <f t="shared" si="1981"/>
        <v>1</v>
      </c>
      <c r="W1405" t="b">
        <f t="shared" si="1982"/>
        <v>0</v>
      </c>
      <c r="X1405" t="b">
        <f t="shared" si="1983"/>
        <v>0</v>
      </c>
      <c r="Y1405" t="b">
        <f t="shared" si="1984"/>
        <v>0</v>
      </c>
      <c r="Z1405" t="b">
        <f t="shared" si="1985"/>
        <v>0</v>
      </c>
      <c r="AA1405" t="b">
        <f t="shared" si="1986"/>
        <v>1</v>
      </c>
      <c r="AB1405" t="b">
        <f t="shared" si="1987"/>
        <v>0</v>
      </c>
      <c r="AC1405" t="b">
        <f t="shared" si="1988"/>
        <v>0</v>
      </c>
      <c r="AD1405" t="b">
        <f t="shared" si="1989"/>
        <v>0</v>
      </c>
      <c r="AE1405" t="b">
        <f t="shared" si="1990"/>
        <v>0</v>
      </c>
      <c r="AF1405" t="b">
        <f t="shared" si="1991"/>
        <v>0</v>
      </c>
      <c r="AG1405" t="b">
        <f t="shared" si="1992"/>
        <v>0</v>
      </c>
      <c r="AH1405" t="b">
        <f t="shared" si="1993"/>
        <v>0</v>
      </c>
      <c r="AI1405" t="b">
        <f t="shared" si="1994"/>
        <v>1</v>
      </c>
      <c r="AJ1405" t="b">
        <f t="shared" si="1995"/>
        <v>0</v>
      </c>
      <c r="AK1405" t="b">
        <f t="shared" si="1996"/>
        <v>0</v>
      </c>
      <c r="AL1405" t="b">
        <f t="shared" si="1997"/>
        <v>0</v>
      </c>
      <c r="AM1405" t="b">
        <f t="shared" si="1998"/>
        <v>0</v>
      </c>
      <c r="AN1405" t="b">
        <f t="shared" si="1999"/>
        <v>0</v>
      </c>
      <c r="AO1405" t="b">
        <f t="shared" si="2000"/>
        <v>0</v>
      </c>
      <c r="AP1405" t="b">
        <f t="shared" si="2001"/>
        <v>0</v>
      </c>
      <c r="AQ1405" t="b">
        <f t="shared" si="2002"/>
        <v>0</v>
      </c>
      <c r="AR1405" t="b">
        <f t="shared" si="2003"/>
        <v>0</v>
      </c>
      <c r="AS1405" t="b">
        <f t="shared" si="2004"/>
        <v>0</v>
      </c>
      <c r="AT1405" t="b">
        <f t="shared" si="2005"/>
        <v>0</v>
      </c>
      <c r="AU1405" t="b">
        <f t="shared" si="2006"/>
        <v>0</v>
      </c>
      <c r="AV1405" t="b">
        <f t="shared" si="2007"/>
        <v>1</v>
      </c>
      <c r="AW1405" t="b">
        <f t="shared" si="2008"/>
        <v>0</v>
      </c>
      <c r="AX1405" t="b">
        <f t="shared" si="2009"/>
        <v>0</v>
      </c>
      <c r="AY1405" t="b">
        <f t="shared" si="2010"/>
        <v>0</v>
      </c>
      <c r="AZ1405" t="b">
        <f t="shared" si="2011"/>
        <v>0</v>
      </c>
      <c r="BA1405" t="b">
        <f t="shared" si="2012"/>
        <v>0</v>
      </c>
      <c r="BB1405" t="b">
        <f t="shared" si="2013"/>
        <v>0</v>
      </c>
      <c r="BC1405" t="b">
        <f t="shared" si="2014"/>
        <v>0</v>
      </c>
      <c r="BD1405" t="b">
        <f t="shared" si="2015"/>
        <v>0</v>
      </c>
      <c r="BE1405" t="b">
        <f t="shared" si="2016"/>
        <v>0</v>
      </c>
      <c r="BF1405" t="b">
        <f t="shared" si="2017"/>
        <v>0</v>
      </c>
      <c r="BG1405" t="b">
        <f t="shared" si="2018"/>
        <v>0</v>
      </c>
      <c r="BH1405" t="b">
        <f t="shared" si="2019"/>
        <v>0</v>
      </c>
      <c r="BI1405" t="b">
        <f t="shared" si="2020"/>
        <v>0</v>
      </c>
      <c r="BJ1405" t="b">
        <f t="shared" si="2021"/>
        <v>0</v>
      </c>
      <c r="BK1405" t="b">
        <f t="shared" si="2022"/>
        <v>0</v>
      </c>
      <c r="BL1405" t="b">
        <f t="shared" si="2023"/>
        <v>0</v>
      </c>
      <c r="BM1405" t="b">
        <f t="shared" si="2024"/>
        <v>0</v>
      </c>
      <c r="BN1405" t="b">
        <f t="shared" si="2025"/>
        <v>0</v>
      </c>
      <c r="BO1405" t="b">
        <f t="shared" si="2026"/>
        <v>1</v>
      </c>
      <c r="BP1405" t="b">
        <f t="shared" si="2027"/>
        <v>1</v>
      </c>
      <c r="BQ1405" t="b">
        <f t="shared" si="2028"/>
        <v>0</v>
      </c>
      <c r="BR1405" t="b">
        <f t="shared" si="2029"/>
        <v>0</v>
      </c>
      <c r="BS1405" t="b">
        <f t="shared" si="2030"/>
        <v>0</v>
      </c>
      <c r="BT1405" t="b">
        <f t="shared" si="2031"/>
        <v>0</v>
      </c>
      <c r="BU1405" t="b">
        <f t="shared" si="2032"/>
        <v>0</v>
      </c>
      <c r="BV1405" t="b">
        <f t="shared" si="2033"/>
        <v>0</v>
      </c>
      <c r="BW1405" t="b">
        <f t="shared" si="2034"/>
        <v>0</v>
      </c>
      <c r="BX1405" t="b">
        <f t="shared" si="2035"/>
        <v>0</v>
      </c>
      <c r="BY1405" t="b">
        <f t="shared" si="2036"/>
        <v>0</v>
      </c>
      <c r="BZ1405" t="b">
        <f t="shared" si="2037"/>
        <v>0</v>
      </c>
      <c r="CA1405" t="b">
        <f t="shared" si="2038"/>
        <v>0</v>
      </c>
      <c r="CB1405" t="b">
        <f t="shared" si="2039"/>
        <v>0</v>
      </c>
      <c r="CC1405" t="b">
        <f t="shared" si="2040"/>
        <v>0</v>
      </c>
      <c r="CD1405" t="b">
        <f t="shared" si="2041"/>
        <v>0</v>
      </c>
      <c r="CE1405" t="b">
        <f t="shared" si="2042"/>
        <v>0</v>
      </c>
      <c r="CF1405" t="b">
        <f t="shared" si="2043"/>
        <v>0</v>
      </c>
      <c r="CG1405" t="b">
        <f t="shared" si="2044"/>
        <v>0</v>
      </c>
      <c r="CH1405" t="b">
        <f t="shared" si="2045"/>
        <v>0</v>
      </c>
      <c r="CI1405" t="b">
        <f t="shared" si="2046"/>
        <v>0</v>
      </c>
      <c r="CJ1405" t="b">
        <f t="shared" si="2047"/>
        <v>0</v>
      </c>
      <c r="CK1405" t="b">
        <f t="shared" si="2048"/>
        <v>1</v>
      </c>
      <c r="CL1405" t="b">
        <f t="shared" si="2049"/>
        <v>0</v>
      </c>
      <c r="CM1405" t="b">
        <f t="shared" si="2050"/>
        <v>0</v>
      </c>
      <c r="CN1405" t="b">
        <f t="shared" si="2051"/>
        <v>0</v>
      </c>
      <c r="CO1405" t="b">
        <f t="shared" si="2052"/>
        <v>0</v>
      </c>
      <c r="CP1405" t="b">
        <f t="shared" si="2053"/>
        <v>0</v>
      </c>
      <c r="CQ1405" t="b">
        <f t="shared" si="2054"/>
        <v>0</v>
      </c>
      <c r="CR1405" t="b">
        <f t="shared" si="2055"/>
        <v>0</v>
      </c>
      <c r="CS1405" t="b">
        <f t="shared" si="2056"/>
        <v>0</v>
      </c>
      <c r="CT1405" t="b">
        <f t="shared" si="2057"/>
        <v>0</v>
      </c>
      <c r="CU1405" t="b">
        <f t="shared" si="2058"/>
        <v>0</v>
      </c>
      <c r="CV1405" t="b">
        <f t="shared" si="2059"/>
        <v>0</v>
      </c>
      <c r="CW1405" t="b">
        <f t="shared" si="2060"/>
        <v>0</v>
      </c>
      <c r="CX1405" t="b">
        <f t="shared" si="2061"/>
        <v>0</v>
      </c>
      <c r="CY1405" t="b">
        <f t="shared" si="2062"/>
        <v>0</v>
      </c>
      <c r="CZ1405" t="b">
        <f t="shared" si="2063"/>
        <v>0</v>
      </c>
      <c r="DA1405" t="b">
        <f t="shared" si="2064"/>
        <v>0</v>
      </c>
      <c r="DB1405" t="b">
        <f t="shared" si="2065"/>
        <v>0</v>
      </c>
      <c r="DC1405" t="b">
        <f t="shared" si="2066"/>
        <v>0</v>
      </c>
      <c r="DD1405" t="b">
        <f t="shared" si="2067"/>
        <v>0</v>
      </c>
    </row>
    <row r="1406" spans="1:108">
      <c r="A1406" t="s">
        <v>678</v>
      </c>
      <c r="C1406" t="s">
        <v>679</v>
      </c>
      <c r="F1406" t="s">
        <v>622</v>
      </c>
      <c r="G1406" t="s">
        <v>617</v>
      </c>
      <c r="H1406" t="s">
        <v>7445</v>
      </c>
      <c r="I1406" t="s">
        <v>7417</v>
      </c>
      <c r="J1406" t="s">
        <v>209</v>
      </c>
      <c r="K1406" t="s">
        <v>16</v>
      </c>
      <c r="L1406" t="s">
        <v>6311</v>
      </c>
      <c r="M1406" t="s">
        <v>680</v>
      </c>
      <c r="N1406" t="s">
        <v>681</v>
      </c>
      <c r="O1406" t="b">
        <f t="shared" si="1974"/>
        <v>1</v>
      </c>
      <c r="P1406" t="b">
        <f t="shared" si="1975"/>
        <v>1</v>
      </c>
      <c r="Q1406" t="b">
        <f t="shared" si="1976"/>
        <v>1</v>
      </c>
      <c r="R1406" t="b">
        <f t="shared" si="1977"/>
        <v>0</v>
      </c>
      <c r="S1406" t="b">
        <f t="shared" si="1978"/>
        <v>1</v>
      </c>
      <c r="T1406" t="b">
        <f t="shared" si="1979"/>
        <v>1</v>
      </c>
      <c r="U1406" t="b">
        <f t="shared" si="1980"/>
        <v>0</v>
      </c>
      <c r="V1406" t="b">
        <f t="shared" si="1981"/>
        <v>1</v>
      </c>
      <c r="W1406" t="b">
        <f t="shared" si="1982"/>
        <v>1</v>
      </c>
      <c r="X1406" t="b">
        <f t="shared" si="1983"/>
        <v>0</v>
      </c>
      <c r="Y1406" t="b">
        <f t="shared" si="1984"/>
        <v>0</v>
      </c>
      <c r="Z1406" t="b">
        <f t="shared" si="1985"/>
        <v>0</v>
      </c>
      <c r="AA1406" t="b">
        <f t="shared" si="1986"/>
        <v>1</v>
      </c>
      <c r="AB1406" t="b">
        <f t="shared" si="1987"/>
        <v>1</v>
      </c>
      <c r="AC1406" t="b">
        <f t="shared" si="1988"/>
        <v>1</v>
      </c>
      <c r="AD1406" t="b">
        <f t="shared" si="1989"/>
        <v>0</v>
      </c>
      <c r="AE1406" t="b">
        <f t="shared" si="1990"/>
        <v>0</v>
      </c>
      <c r="AF1406" t="b">
        <f t="shared" si="1991"/>
        <v>0</v>
      </c>
      <c r="AG1406" t="b">
        <f t="shared" si="1992"/>
        <v>0</v>
      </c>
      <c r="AH1406" t="b">
        <f t="shared" si="1993"/>
        <v>0</v>
      </c>
      <c r="AI1406" t="b">
        <f t="shared" si="1994"/>
        <v>1</v>
      </c>
      <c r="AJ1406" t="b">
        <f t="shared" si="1995"/>
        <v>0</v>
      </c>
      <c r="AK1406" t="b">
        <f t="shared" si="1996"/>
        <v>0</v>
      </c>
      <c r="AL1406" t="b">
        <f t="shared" si="1997"/>
        <v>1</v>
      </c>
      <c r="AM1406" t="b">
        <f t="shared" si="1998"/>
        <v>0</v>
      </c>
      <c r="AN1406" t="b">
        <f t="shared" si="1999"/>
        <v>0</v>
      </c>
      <c r="AO1406" t="b">
        <f t="shared" si="2000"/>
        <v>0</v>
      </c>
      <c r="AP1406" t="b">
        <f t="shared" si="2001"/>
        <v>0</v>
      </c>
      <c r="AQ1406" t="b">
        <f t="shared" si="2002"/>
        <v>0</v>
      </c>
      <c r="AR1406" t="b">
        <f t="shared" si="2003"/>
        <v>0</v>
      </c>
      <c r="AS1406" t="b">
        <f t="shared" si="2004"/>
        <v>0</v>
      </c>
      <c r="AT1406" t="b">
        <f t="shared" si="2005"/>
        <v>0</v>
      </c>
      <c r="AU1406" t="b">
        <f t="shared" si="2006"/>
        <v>0</v>
      </c>
      <c r="AV1406" t="b">
        <f t="shared" si="2007"/>
        <v>1</v>
      </c>
      <c r="AW1406" t="b">
        <f t="shared" si="2008"/>
        <v>0</v>
      </c>
      <c r="AX1406" t="b">
        <f t="shared" si="2009"/>
        <v>0</v>
      </c>
      <c r="AY1406" t="b">
        <f t="shared" si="2010"/>
        <v>0</v>
      </c>
      <c r="AZ1406" t="b">
        <f t="shared" si="2011"/>
        <v>1</v>
      </c>
      <c r="BA1406" t="b">
        <f t="shared" si="2012"/>
        <v>1</v>
      </c>
      <c r="BB1406" t="b">
        <f t="shared" si="2013"/>
        <v>0</v>
      </c>
      <c r="BC1406" t="b">
        <f t="shared" si="2014"/>
        <v>0</v>
      </c>
      <c r="BD1406" t="b">
        <f t="shared" si="2015"/>
        <v>0</v>
      </c>
      <c r="BE1406" t="b">
        <f t="shared" si="2016"/>
        <v>0</v>
      </c>
      <c r="BF1406" t="b">
        <f t="shared" si="2017"/>
        <v>0</v>
      </c>
      <c r="BG1406" t="b">
        <f t="shared" si="2018"/>
        <v>0</v>
      </c>
      <c r="BH1406" t="b">
        <f t="shared" si="2019"/>
        <v>1</v>
      </c>
      <c r="BI1406" t="b">
        <f t="shared" si="2020"/>
        <v>0</v>
      </c>
      <c r="BJ1406" t="b">
        <f t="shared" si="2021"/>
        <v>0</v>
      </c>
      <c r="BK1406" t="b">
        <f t="shared" si="2022"/>
        <v>0</v>
      </c>
      <c r="BL1406" t="b">
        <f t="shared" si="2023"/>
        <v>1</v>
      </c>
      <c r="BM1406" t="b">
        <f t="shared" si="2024"/>
        <v>0</v>
      </c>
      <c r="BN1406" t="b">
        <f t="shared" si="2025"/>
        <v>1</v>
      </c>
      <c r="BO1406" t="b">
        <f t="shared" si="2026"/>
        <v>1</v>
      </c>
      <c r="BP1406" t="b">
        <f t="shared" si="2027"/>
        <v>1</v>
      </c>
      <c r="BQ1406" t="b">
        <f t="shared" si="2028"/>
        <v>0</v>
      </c>
      <c r="BR1406" t="b">
        <f t="shared" si="2029"/>
        <v>0</v>
      </c>
      <c r="BS1406" t="b">
        <f t="shared" si="2030"/>
        <v>0</v>
      </c>
      <c r="BT1406" t="b">
        <f t="shared" si="2031"/>
        <v>0</v>
      </c>
      <c r="BU1406" t="b">
        <f t="shared" si="2032"/>
        <v>0</v>
      </c>
      <c r="BV1406" t="b">
        <f t="shared" si="2033"/>
        <v>0</v>
      </c>
      <c r="BW1406" t="b">
        <f t="shared" si="2034"/>
        <v>0</v>
      </c>
      <c r="BX1406" t="b">
        <f t="shared" si="2035"/>
        <v>0</v>
      </c>
      <c r="BY1406" t="b">
        <f t="shared" si="2036"/>
        <v>0</v>
      </c>
      <c r="BZ1406" t="b">
        <f t="shared" si="2037"/>
        <v>0</v>
      </c>
      <c r="CA1406" t="b">
        <f t="shared" si="2038"/>
        <v>0</v>
      </c>
      <c r="CB1406" t="b">
        <f t="shared" si="2039"/>
        <v>0</v>
      </c>
      <c r="CC1406" t="b">
        <f t="shared" si="2040"/>
        <v>0</v>
      </c>
      <c r="CD1406" t="b">
        <f t="shared" si="2041"/>
        <v>0</v>
      </c>
      <c r="CE1406" t="b">
        <f t="shared" si="2042"/>
        <v>0</v>
      </c>
      <c r="CF1406" t="b">
        <f t="shared" si="2043"/>
        <v>0</v>
      </c>
      <c r="CG1406" t="b">
        <f t="shared" si="2044"/>
        <v>1</v>
      </c>
      <c r="CH1406" t="b">
        <f t="shared" si="2045"/>
        <v>1</v>
      </c>
      <c r="CI1406" t="b">
        <f t="shared" si="2046"/>
        <v>0</v>
      </c>
      <c r="CJ1406" t="b">
        <f t="shared" si="2047"/>
        <v>0</v>
      </c>
      <c r="CK1406" t="b">
        <f t="shared" si="2048"/>
        <v>0</v>
      </c>
      <c r="CL1406" t="b">
        <f t="shared" si="2049"/>
        <v>0</v>
      </c>
      <c r="CM1406" t="b">
        <f t="shared" si="2050"/>
        <v>0</v>
      </c>
      <c r="CN1406" t="b">
        <f t="shared" si="2051"/>
        <v>0</v>
      </c>
      <c r="CO1406" t="b">
        <f t="shared" si="2052"/>
        <v>0</v>
      </c>
      <c r="CP1406" t="b">
        <f t="shared" si="2053"/>
        <v>0</v>
      </c>
      <c r="CQ1406" t="b">
        <f t="shared" si="2054"/>
        <v>0</v>
      </c>
      <c r="CR1406" t="b">
        <f t="shared" si="2055"/>
        <v>0</v>
      </c>
      <c r="CS1406" t="b">
        <f t="shared" si="2056"/>
        <v>0</v>
      </c>
      <c r="CT1406" t="b">
        <f t="shared" si="2057"/>
        <v>0</v>
      </c>
      <c r="CU1406" t="b">
        <f t="shared" si="2058"/>
        <v>0</v>
      </c>
      <c r="CV1406" t="b">
        <f t="shared" si="2059"/>
        <v>0</v>
      </c>
      <c r="CW1406" t="b">
        <f t="shared" si="2060"/>
        <v>0</v>
      </c>
      <c r="CX1406" t="b">
        <f t="shared" si="2061"/>
        <v>0</v>
      </c>
      <c r="CY1406" t="b">
        <f t="shared" si="2062"/>
        <v>0</v>
      </c>
      <c r="CZ1406" t="b">
        <f t="shared" si="2063"/>
        <v>0</v>
      </c>
      <c r="DA1406" t="b">
        <f t="shared" si="2064"/>
        <v>0</v>
      </c>
      <c r="DB1406" t="b">
        <f t="shared" si="2065"/>
        <v>0</v>
      </c>
      <c r="DC1406" t="b">
        <f t="shared" si="2066"/>
        <v>0</v>
      </c>
      <c r="DD1406" t="b">
        <f t="shared" si="2067"/>
        <v>0</v>
      </c>
    </row>
    <row r="1407" spans="1:108">
      <c r="A1407" t="s">
        <v>682</v>
      </c>
      <c r="C1407" t="s">
        <v>683</v>
      </c>
      <c r="F1407" t="s">
        <v>622</v>
      </c>
      <c r="G1407" t="s">
        <v>617</v>
      </c>
      <c r="H1407" t="s">
        <v>7445</v>
      </c>
      <c r="I1407" t="s">
        <v>7417</v>
      </c>
      <c r="J1407" t="s">
        <v>165</v>
      </c>
      <c r="K1407" t="s">
        <v>114</v>
      </c>
      <c r="L1407" t="s">
        <v>6312</v>
      </c>
      <c r="M1407" t="s">
        <v>221</v>
      </c>
      <c r="N1407" t="s">
        <v>684</v>
      </c>
      <c r="O1407" t="b">
        <f t="shared" si="1974"/>
        <v>0</v>
      </c>
      <c r="P1407" t="b">
        <f t="shared" si="1975"/>
        <v>1</v>
      </c>
      <c r="Q1407" t="b">
        <f t="shared" si="1976"/>
        <v>1</v>
      </c>
      <c r="R1407" t="b">
        <f t="shared" si="1977"/>
        <v>1</v>
      </c>
      <c r="S1407" t="b">
        <f t="shared" si="1978"/>
        <v>0</v>
      </c>
      <c r="T1407" t="b">
        <f t="shared" si="1979"/>
        <v>1</v>
      </c>
      <c r="U1407" t="b">
        <f t="shared" si="1980"/>
        <v>1</v>
      </c>
      <c r="V1407" t="b">
        <f t="shared" si="1981"/>
        <v>1</v>
      </c>
      <c r="W1407" t="b">
        <f t="shared" si="1982"/>
        <v>0</v>
      </c>
      <c r="X1407" t="b">
        <f t="shared" si="1983"/>
        <v>0</v>
      </c>
      <c r="Y1407" t="b">
        <f t="shared" si="1984"/>
        <v>0</v>
      </c>
      <c r="Z1407" t="b">
        <f t="shared" si="1985"/>
        <v>0</v>
      </c>
      <c r="AA1407" t="b">
        <f t="shared" si="1986"/>
        <v>1</v>
      </c>
      <c r="AB1407" t="b">
        <f t="shared" si="1987"/>
        <v>0</v>
      </c>
      <c r="AC1407" t="b">
        <f t="shared" si="1988"/>
        <v>0</v>
      </c>
      <c r="AD1407" t="b">
        <f t="shared" si="1989"/>
        <v>0</v>
      </c>
      <c r="AE1407" t="b">
        <f t="shared" si="1990"/>
        <v>0</v>
      </c>
      <c r="AF1407" t="b">
        <f t="shared" si="1991"/>
        <v>0</v>
      </c>
      <c r="AG1407" t="b">
        <f t="shared" si="1992"/>
        <v>0</v>
      </c>
      <c r="AH1407" t="b">
        <f t="shared" si="1993"/>
        <v>1</v>
      </c>
      <c r="AI1407" t="b">
        <f t="shared" si="1994"/>
        <v>0</v>
      </c>
      <c r="AJ1407" t="b">
        <f t="shared" si="1995"/>
        <v>0</v>
      </c>
      <c r="AK1407" t="b">
        <f t="shared" si="1996"/>
        <v>0</v>
      </c>
      <c r="AL1407" t="b">
        <f t="shared" si="1997"/>
        <v>0</v>
      </c>
      <c r="AM1407" t="b">
        <f t="shared" si="1998"/>
        <v>0</v>
      </c>
      <c r="AN1407" t="b">
        <f t="shared" si="1999"/>
        <v>0</v>
      </c>
      <c r="AO1407" t="b">
        <f t="shared" si="2000"/>
        <v>0</v>
      </c>
      <c r="AP1407" t="b">
        <f t="shared" si="2001"/>
        <v>0</v>
      </c>
      <c r="AQ1407" t="b">
        <f t="shared" si="2002"/>
        <v>0</v>
      </c>
      <c r="AR1407" t="b">
        <f t="shared" si="2003"/>
        <v>0</v>
      </c>
      <c r="AS1407" t="b">
        <f t="shared" si="2004"/>
        <v>0</v>
      </c>
      <c r="AT1407" t="b">
        <f t="shared" si="2005"/>
        <v>0</v>
      </c>
      <c r="AU1407" t="b">
        <f t="shared" si="2006"/>
        <v>0</v>
      </c>
      <c r="AV1407" t="b">
        <f t="shared" si="2007"/>
        <v>0</v>
      </c>
      <c r="AW1407" t="b">
        <f t="shared" si="2008"/>
        <v>0</v>
      </c>
      <c r="AX1407" t="b">
        <f t="shared" si="2009"/>
        <v>0</v>
      </c>
      <c r="AY1407" t="b">
        <f t="shared" si="2010"/>
        <v>0</v>
      </c>
      <c r="AZ1407" t="b">
        <f t="shared" si="2011"/>
        <v>0</v>
      </c>
      <c r="BA1407" t="b">
        <f t="shared" si="2012"/>
        <v>0</v>
      </c>
      <c r="BB1407" t="b">
        <f t="shared" si="2013"/>
        <v>0</v>
      </c>
      <c r="BC1407" t="b">
        <f t="shared" si="2014"/>
        <v>1</v>
      </c>
      <c r="BD1407" t="b">
        <f t="shared" si="2015"/>
        <v>0</v>
      </c>
      <c r="BE1407" t="b">
        <f t="shared" si="2016"/>
        <v>0</v>
      </c>
      <c r="BF1407" t="b">
        <f t="shared" si="2017"/>
        <v>0</v>
      </c>
      <c r="BG1407" t="b">
        <f t="shared" si="2018"/>
        <v>0</v>
      </c>
      <c r="BH1407" t="b">
        <f t="shared" si="2019"/>
        <v>0</v>
      </c>
      <c r="BI1407" t="b">
        <f t="shared" si="2020"/>
        <v>0</v>
      </c>
      <c r="BJ1407" t="b">
        <f t="shared" si="2021"/>
        <v>0</v>
      </c>
      <c r="BK1407" t="b">
        <f t="shared" si="2022"/>
        <v>0</v>
      </c>
      <c r="BL1407" t="b">
        <f t="shared" si="2023"/>
        <v>0</v>
      </c>
      <c r="BM1407" t="b">
        <f t="shared" si="2024"/>
        <v>0</v>
      </c>
      <c r="BN1407" t="b">
        <f t="shared" si="2025"/>
        <v>0</v>
      </c>
      <c r="BO1407" t="b">
        <f t="shared" si="2026"/>
        <v>1</v>
      </c>
      <c r="BP1407" t="b">
        <f t="shared" si="2027"/>
        <v>0</v>
      </c>
      <c r="BQ1407" t="b">
        <f t="shared" si="2028"/>
        <v>0</v>
      </c>
      <c r="BR1407" t="b">
        <f t="shared" si="2029"/>
        <v>0</v>
      </c>
      <c r="BS1407" t="b">
        <f t="shared" si="2030"/>
        <v>0</v>
      </c>
      <c r="BT1407" t="b">
        <f t="shared" si="2031"/>
        <v>0</v>
      </c>
      <c r="BU1407" t="b">
        <f t="shared" si="2032"/>
        <v>0</v>
      </c>
      <c r="BV1407" t="b">
        <f t="shared" si="2033"/>
        <v>0</v>
      </c>
      <c r="BW1407" t="b">
        <f t="shared" si="2034"/>
        <v>0</v>
      </c>
      <c r="BX1407" t="b">
        <f t="shared" si="2035"/>
        <v>0</v>
      </c>
      <c r="BY1407" t="b">
        <f t="shared" si="2036"/>
        <v>0</v>
      </c>
      <c r="BZ1407" t="b">
        <f t="shared" si="2037"/>
        <v>0</v>
      </c>
      <c r="CA1407" t="b">
        <f t="shared" si="2038"/>
        <v>1</v>
      </c>
      <c r="CB1407" t="b">
        <f t="shared" si="2039"/>
        <v>0</v>
      </c>
      <c r="CC1407" t="b">
        <f t="shared" si="2040"/>
        <v>0</v>
      </c>
      <c r="CD1407" t="b">
        <f t="shared" si="2041"/>
        <v>0</v>
      </c>
      <c r="CE1407" t="b">
        <f t="shared" si="2042"/>
        <v>0</v>
      </c>
      <c r="CF1407" t="b">
        <f t="shared" si="2043"/>
        <v>0</v>
      </c>
      <c r="CG1407" t="b">
        <f t="shared" si="2044"/>
        <v>0</v>
      </c>
      <c r="CH1407" t="b">
        <f t="shared" si="2045"/>
        <v>1</v>
      </c>
      <c r="CI1407" t="b">
        <f t="shared" si="2046"/>
        <v>0</v>
      </c>
      <c r="CJ1407" t="b">
        <f t="shared" si="2047"/>
        <v>1</v>
      </c>
      <c r="CK1407" t="b">
        <f t="shared" si="2048"/>
        <v>0</v>
      </c>
      <c r="CL1407" t="b">
        <f t="shared" si="2049"/>
        <v>0</v>
      </c>
      <c r="CM1407" t="b">
        <f t="shared" si="2050"/>
        <v>0</v>
      </c>
      <c r="CN1407" t="b">
        <f t="shared" si="2051"/>
        <v>0</v>
      </c>
      <c r="CO1407" t="b">
        <f t="shared" si="2052"/>
        <v>0</v>
      </c>
      <c r="CP1407" t="b">
        <f t="shared" si="2053"/>
        <v>0</v>
      </c>
      <c r="CQ1407" t="b">
        <f t="shared" si="2054"/>
        <v>0</v>
      </c>
      <c r="CR1407" t="b">
        <f t="shared" si="2055"/>
        <v>0</v>
      </c>
      <c r="CS1407" t="b">
        <f t="shared" si="2056"/>
        <v>0</v>
      </c>
      <c r="CT1407" t="b">
        <f t="shared" si="2057"/>
        <v>0</v>
      </c>
      <c r="CU1407" t="b">
        <f t="shared" si="2058"/>
        <v>0</v>
      </c>
      <c r="CV1407" t="b">
        <f t="shared" si="2059"/>
        <v>0</v>
      </c>
      <c r="CW1407" t="b">
        <f t="shared" si="2060"/>
        <v>0</v>
      </c>
      <c r="CX1407" t="b">
        <f t="shared" si="2061"/>
        <v>0</v>
      </c>
      <c r="CY1407" t="b">
        <f t="shared" si="2062"/>
        <v>0</v>
      </c>
      <c r="CZ1407" t="b">
        <f t="shared" si="2063"/>
        <v>0</v>
      </c>
      <c r="DA1407" t="b">
        <f t="shared" si="2064"/>
        <v>0</v>
      </c>
      <c r="DB1407" t="b">
        <f t="shared" si="2065"/>
        <v>0</v>
      </c>
      <c r="DC1407" t="b">
        <f t="shared" si="2066"/>
        <v>0</v>
      </c>
      <c r="DD1407" t="b">
        <f t="shared" si="2067"/>
        <v>0</v>
      </c>
    </row>
    <row r="1408" spans="1:108">
      <c r="A1408" t="s">
        <v>614</v>
      </c>
      <c r="C1408" t="s">
        <v>615</v>
      </c>
      <c r="F1408" t="s">
        <v>616</v>
      </c>
      <c r="G1408" t="s">
        <v>617</v>
      </c>
      <c r="H1408" t="s">
        <v>7445</v>
      </c>
      <c r="I1408" t="s">
        <v>7417</v>
      </c>
      <c r="J1408" t="s">
        <v>135</v>
      </c>
      <c r="K1408" t="s">
        <v>136</v>
      </c>
      <c r="L1408" t="s">
        <v>6287</v>
      </c>
      <c r="M1408" t="s">
        <v>6079</v>
      </c>
      <c r="N1408" t="s">
        <v>53</v>
      </c>
      <c r="O1408" t="b">
        <f t="shared" si="1974"/>
        <v>0</v>
      </c>
      <c r="P1408" t="b">
        <f t="shared" si="1975"/>
        <v>0</v>
      </c>
      <c r="Q1408" t="b">
        <f t="shared" si="1976"/>
        <v>0</v>
      </c>
      <c r="R1408" t="b">
        <f t="shared" si="1977"/>
        <v>1</v>
      </c>
      <c r="S1408" t="b">
        <f t="shared" si="1978"/>
        <v>0</v>
      </c>
      <c r="T1408" t="b">
        <f t="shared" si="1979"/>
        <v>0</v>
      </c>
      <c r="U1408" t="b">
        <f t="shared" si="1980"/>
        <v>0</v>
      </c>
      <c r="V1408" t="b">
        <f t="shared" si="1981"/>
        <v>0</v>
      </c>
      <c r="W1408" t="b">
        <f t="shared" si="1982"/>
        <v>0</v>
      </c>
      <c r="X1408" t="b">
        <f t="shared" si="1983"/>
        <v>1</v>
      </c>
      <c r="Y1408" t="b">
        <f t="shared" si="1984"/>
        <v>0</v>
      </c>
      <c r="Z1408" t="b">
        <f t="shared" si="1985"/>
        <v>0</v>
      </c>
      <c r="AA1408" t="b">
        <f t="shared" si="1986"/>
        <v>0</v>
      </c>
      <c r="AB1408" t="b">
        <f t="shared" si="1987"/>
        <v>0</v>
      </c>
      <c r="AC1408" t="b">
        <f t="shared" si="1988"/>
        <v>0</v>
      </c>
      <c r="AD1408" t="b">
        <f t="shared" si="1989"/>
        <v>0</v>
      </c>
      <c r="AE1408" t="b">
        <f t="shared" si="1990"/>
        <v>0</v>
      </c>
      <c r="AF1408" t="b">
        <f t="shared" si="1991"/>
        <v>0</v>
      </c>
      <c r="AG1408" t="b">
        <f t="shared" si="1992"/>
        <v>0</v>
      </c>
      <c r="AH1408" t="b">
        <f t="shared" si="1993"/>
        <v>0</v>
      </c>
      <c r="AI1408" t="b">
        <f t="shared" si="1994"/>
        <v>0</v>
      </c>
      <c r="AJ1408" t="b">
        <f t="shared" si="1995"/>
        <v>0</v>
      </c>
      <c r="AK1408" t="b">
        <f t="shared" si="1996"/>
        <v>0</v>
      </c>
      <c r="AL1408" t="b">
        <f t="shared" si="1997"/>
        <v>0</v>
      </c>
      <c r="AM1408" t="b">
        <f t="shared" si="1998"/>
        <v>0</v>
      </c>
      <c r="AN1408" t="b">
        <f t="shared" si="1999"/>
        <v>0</v>
      </c>
      <c r="AO1408" t="b">
        <f t="shared" si="2000"/>
        <v>0</v>
      </c>
      <c r="AP1408" t="b">
        <f t="shared" si="2001"/>
        <v>0</v>
      </c>
      <c r="AQ1408" t="b">
        <f t="shared" si="2002"/>
        <v>0</v>
      </c>
      <c r="AR1408" t="b">
        <f t="shared" si="2003"/>
        <v>0</v>
      </c>
      <c r="AS1408" t="b">
        <f t="shared" si="2004"/>
        <v>0</v>
      </c>
      <c r="AT1408" t="b">
        <f t="shared" si="2005"/>
        <v>0</v>
      </c>
      <c r="AU1408" t="b">
        <f t="shared" si="2006"/>
        <v>0</v>
      </c>
      <c r="AV1408" t="b">
        <f t="shared" si="2007"/>
        <v>0</v>
      </c>
      <c r="AW1408" t="b">
        <f t="shared" si="2008"/>
        <v>0</v>
      </c>
      <c r="AX1408" t="b">
        <f t="shared" si="2009"/>
        <v>0</v>
      </c>
      <c r="AY1408" t="b">
        <f t="shared" si="2010"/>
        <v>0</v>
      </c>
      <c r="AZ1408" t="b">
        <f t="shared" si="2011"/>
        <v>0</v>
      </c>
      <c r="BA1408" t="b">
        <f t="shared" si="2012"/>
        <v>0</v>
      </c>
      <c r="BB1408" t="b">
        <f t="shared" si="2013"/>
        <v>0</v>
      </c>
      <c r="BC1408" t="b">
        <f t="shared" si="2014"/>
        <v>0</v>
      </c>
      <c r="BD1408" t="b">
        <f t="shared" si="2015"/>
        <v>0</v>
      </c>
      <c r="BE1408" t="b">
        <f t="shared" si="2016"/>
        <v>0</v>
      </c>
      <c r="BF1408" t="b">
        <f t="shared" si="2017"/>
        <v>1</v>
      </c>
      <c r="BG1408" t="b">
        <f t="shared" si="2018"/>
        <v>0</v>
      </c>
      <c r="BH1408" t="b">
        <f t="shared" si="2019"/>
        <v>0</v>
      </c>
      <c r="BI1408" t="b">
        <f t="shared" si="2020"/>
        <v>0</v>
      </c>
      <c r="BJ1408" t="b">
        <f t="shared" si="2021"/>
        <v>0</v>
      </c>
      <c r="BK1408" t="b">
        <f t="shared" si="2022"/>
        <v>0</v>
      </c>
      <c r="BL1408" t="b">
        <f t="shared" si="2023"/>
        <v>0</v>
      </c>
      <c r="BM1408" t="b">
        <f t="shared" si="2024"/>
        <v>0</v>
      </c>
      <c r="BN1408" t="b">
        <f t="shared" si="2025"/>
        <v>0</v>
      </c>
      <c r="BO1408" t="b">
        <f t="shared" si="2026"/>
        <v>0</v>
      </c>
      <c r="BP1408" t="b">
        <f t="shared" si="2027"/>
        <v>0</v>
      </c>
      <c r="BQ1408" t="b">
        <f t="shared" si="2028"/>
        <v>0</v>
      </c>
      <c r="BR1408" t="b">
        <f t="shared" si="2029"/>
        <v>0</v>
      </c>
      <c r="BS1408" t="b">
        <f t="shared" si="2030"/>
        <v>0</v>
      </c>
      <c r="BT1408" t="b">
        <f t="shared" si="2031"/>
        <v>0</v>
      </c>
      <c r="BU1408" t="b">
        <f t="shared" si="2032"/>
        <v>0</v>
      </c>
      <c r="BV1408" t="b">
        <f t="shared" si="2033"/>
        <v>0</v>
      </c>
      <c r="BW1408" t="b">
        <f t="shared" si="2034"/>
        <v>0</v>
      </c>
      <c r="BX1408" t="b">
        <f t="shared" si="2035"/>
        <v>0</v>
      </c>
      <c r="BY1408" t="b">
        <f t="shared" si="2036"/>
        <v>0</v>
      </c>
      <c r="BZ1408" t="b">
        <f t="shared" si="2037"/>
        <v>0</v>
      </c>
      <c r="CA1408" t="b">
        <f t="shared" si="2038"/>
        <v>0</v>
      </c>
      <c r="CB1408" t="b">
        <f t="shared" si="2039"/>
        <v>0</v>
      </c>
      <c r="CC1408" t="b">
        <f t="shared" si="2040"/>
        <v>0</v>
      </c>
      <c r="CD1408" t="b">
        <f t="shared" si="2041"/>
        <v>0</v>
      </c>
      <c r="CE1408" t="b">
        <f t="shared" si="2042"/>
        <v>0</v>
      </c>
      <c r="CF1408" t="b">
        <f t="shared" si="2043"/>
        <v>0</v>
      </c>
      <c r="CG1408" t="b">
        <f t="shared" si="2044"/>
        <v>0</v>
      </c>
      <c r="CH1408" t="b">
        <f t="shared" si="2045"/>
        <v>0</v>
      </c>
      <c r="CI1408" t="b">
        <f t="shared" si="2046"/>
        <v>0</v>
      </c>
      <c r="CJ1408" t="b">
        <f t="shared" si="2047"/>
        <v>0</v>
      </c>
      <c r="CK1408" t="b">
        <f t="shared" si="2048"/>
        <v>0</v>
      </c>
      <c r="CL1408" t="b">
        <f t="shared" si="2049"/>
        <v>0</v>
      </c>
      <c r="CM1408" t="b">
        <f t="shared" si="2050"/>
        <v>0</v>
      </c>
      <c r="CN1408" t="b">
        <f t="shared" si="2051"/>
        <v>0</v>
      </c>
      <c r="CO1408" t="b">
        <f t="shared" si="2052"/>
        <v>0</v>
      </c>
      <c r="CP1408" t="b">
        <f t="shared" si="2053"/>
        <v>0</v>
      </c>
      <c r="CQ1408" t="b">
        <f t="shared" si="2054"/>
        <v>0</v>
      </c>
      <c r="CR1408" t="b">
        <f t="shared" si="2055"/>
        <v>0</v>
      </c>
      <c r="CS1408" t="b">
        <f t="shared" si="2056"/>
        <v>0</v>
      </c>
      <c r="CT1408" t="b">
        <f t="shared" si="2057"/>
        <v>0</v>
      </c>
      <c r="CU1408" t="b">
        <f t="shared" si="2058"/>
        <v>0</v>
      </c>
      <c r="CV1408" t="b">
        <f t="shared" si="2059"/>
        <v>0</v>
      </c>
      <c r="CW1408" t="b">
        <f t="shared" si="2060"/>
        <v>0</v>
      </c>
      <c r="CX1408" t="b">
        <f t="shared" si="2061"/>
        <v>0</v>
      </c>
      <c r="CY1408" t="b">
        <f t="shared" si="2062"/>
        <v>0</v>
      </c>
      <c r="CZ1408" t="b">
        <f t="shared" si="2063"/>
        <v>0</v>
      </c>
      <c r="DA1408" t="b">
        <f t="shared" si="2064"/>
        <v>0</v>
      </c>
      <c r="DB1408" t="b">
        <f t="shared" si="2065"/>
        <v>0</v>
      </c>
      <c r="DC1408" t="b">
        <f t="shared" si="2066"/>
        <v>0</v>
      </c>
      <c r="DD1408" t="b">
        <f t="shared" si="2067"/>
        <v>0</v>
      </c>
    </row>
    <row r="1409" spans="1:108">
      <c r="A1409" t="s">
        <v>618</v>
      </c>
      <c r="C1409" t="s">
        <v>615</v>
      </c>
      <c r="F1409" t="s">
        <v>616</v>
      </c>
      <c r="G1409" t="s">
        <v>617</v>
      </c>
      <c r="H1409" t="s">
        <v>7445</v>
      </c>
      <c r="I1409" t="s">
        <v>7417</v>
      </c>
      <c r="J1409" t="s">
        <v>16</v>
      </c>
      <c r="K1409" t="s">
        <v>16</v>
      </c>
      <c r="L1409" t="s">
        <v>6288</v>
      </c>
      <c r="M1409" t="s">
        <v>6079</v>
      </c>
      <c r="N1409" t="s">
        <v>619</v>
      </c>
      <c r="O1409" t="b">
        <f t="shared" si="1974"/>
        <v>0</v>
      </c>
      <c r="P1409" t="b">
        <f t="shared" si="1975"/>
        <v>0</v>
      </c>
      <c r="Q1409" t="b">
        <f t="shared" si="1976"/>
        <v>1</v>
      </c>
      <c r="R1409" t="b">
        <f t="shared" si="1977"/>
        <v>1</v>
      </c>
      <c r="S1409" t="b">
        <f t="shared" si="1978"/>
        <v>0</v>
      </c>
      <c r="T1409" t="b">
        <f t="shared" si="1979"/>
        <v>0</v>
      </c>
      <c r="U1409" t="b">
        <f t="shared" si="1980"/>
        <v>1</v>
      </c>
      <c r="V1409" t="b">
        <f t="shared" si="1981"/>
        <v>0</v>
      </c>
      <c r="W1409" t="b">
        <f t="shared" si="1982"/>
        <v>0</v>
      </c>
      <c r="X1409" t="b">
        <f t="shared" si="1983"/>
        <v>1</v>
      </c>
      <c r="Y1409" t="b">
        <f t="shared" si="1984"/>
        <v>1</v>
      </c>
      <c r="Z1409" t="b">
        <f t="shared" si="1985"/>
        <v>1</v>
      </c>
      <c r="AA1409" t="b">
        <f t="shared" si="1986"/>
        <v>0</v>
      </c>
      <c r="AB1409" t="b">
        <f t="shared" si="1987"/>
        <v>0</v>
      </c>
      <c r="AC1409" t="b">
        <f t="shared" si="1988"/>
        <v>0</v>
      </c>
      <c r="AD1409" t="b">
        <f t="shared" si="1989"/>
        <v>0</v>
      </c>
      <c r="AE1409" t="b">
        <f t="shared" si="1990"/>
        <v>0</v>
      </c>
      <c r="AF1409" t="b">
        <f t="shared" si="1991"/>
        <v>0</v>
      </c>
      <c r="AG1409" t="b">
        <f t="shared" si="1992"/>
        <v>0</v>
      </c>
      <c r="AH1409" t="b">
        <f t="shared" si="1993"/>
        <v>0</v>
      </c>
      <c r="AI1409" t="b">
        <f t="shared" si="1994"/>
        <v>0</v>
      </c>
      <c r="AJ1409" t="b">
        <f t="shared" si="1995"/>
        <v>0</v>
      </c>
      <c r="AK1409" t="b">
        <f t="shared" si="1996"/>
        <v>1</v>
      </c>
      <c r="AL1409" t="b">
        <f t="shared" si="1997"/>
        <v>0</v>
      </c>
      <c r="AM1409" t="b">
        <f t="shared" si="1998"/>
        <v>0</v>
      </c>
      <c r="AN1409" t="b">
        <f t="shared" si="1999"/>
        <v>0</v>
      </c>
      <c r="AO1409" t="b">
        <f t="shared" si="2000"/>
        <v>0</v>
      </c>
      <c r="AP1409" t="b">
        <f t="shared" si="2001"/>
        <v>0</v>
      </c>
      <c r="AQ1409" t="b">
        <f t="shared" si="2002"/>
        <v>0</v>
      </c>
      <c r="AR1409" t="b">
        <f t="shared" si="2003"/>
        <v>0</v>
      </c>
      <c r="AS1409" t="b">
        <f t="shared" si="2004"/>
        <v>0</v>
      </c>
      <c r="AT1409" t="b">
        <f t="shared" si="2005"/>
        <v>0</v>
      </c>
      <c r="AU1409" t="b">
        <f t="shared" si="2006"/>
        <v>0</v>
      </c>
      <c r="AV1409" t="b">
        <f t="shared" si="2007"/>
        <v>0</v>
      </c>
      <c r="AW1409" t="b">
        <f t="shared" si="2008"/>
        <v>0</v>
      </c>
      <c r="AX1409" t="b">
        <f t="shared" si="2009"/>
        <v>0</v>
      </c>
      <c r="AY1409" t="b">
        <f t="shared" si="2010"/>
        <v>0</v>
      </c>
      <c r="AZ1409" t="b">
        <f t="shared" si="2011"/>
        <v>0</v>
      </c>
      <c r="BA1409" t="b">
        <f t="shared" si="2012"/>
        <v>0</v>
      </c>
      <c r="BB1409" t="b">
        <f t="shared" si="2013"/>
        <v>0</v>
      </c>
      <c r="BC1409" t="b">
        <f t="shared" si="2014"/>
        <v>0</v>
      </c>
      <c r="BD1409" t="b">
        <f t="shared" si="2015"/>
        <v>0</v>
      </c>
      <c r="BE1409" t="b">
        <f t="shared" si="2016"/>
        <v>0</v>
      </c>
      <c r="BF1409" t="b">
        <f t="shared" si="2017"/>
        <v>1</v>
      </c>
      <c r="BG1409" t="b">
        <f t="shared" si="2018"/>
        <v>0</v>
      </c>
      <c r="BH1409" t="b">
        <f t="shared" si="2019"/>
        <v>0</v>
      </c>
      <c r="BI1409" t="b">
        <f t="shared" si="2020"/>
        <v>0</v>
      </c>
      <c r="BJ1409" t="b">
        <f t="shared" si="2021"/>
        <v>0</v>
      </c>
      <c r="BK1409" t="b">
        <f t="shared" si="2022"/>
        <v>0</v>
      </c>
      <c r="BL1409" t="b">
        <f t="shared" si="2023"/>
        <v>0</v>
      </c>
      <c r="BM1409" t="b">
        <f t="shared" si="2024"/>
        <v>0</v>
      </c>
      <c r="BN1409" t="b">
        <f t="shared" si="2025"/>
        <v>0</v>
      </c>
      <c r="BO1409" t="b">
        <f t="shared" si="2026"/>
        <v>0</v>
      </c>
      <c r="BP1409" t="b">
        <f t="shared" si="2027"/>
        <v>0</v>
      </c>
      <c r="BQ1409" t="b">
        <f t="shared" si="2028"/>
        <v>0</v>
      </c>
      <c r="BR1409" t="b">
        <f t="shared" si="2029"/>
        <v>0</v>
      </c>
      <c r="BS1409" t="b">
        <f t="shared" si="2030"/>
        <v>0</v>
      </c>
      <c r="BT1409" t="b">
        <f t="shared" si="2031"/>
        <v>1</v>
      </c>
      <c r="BU1409" t="b">
        <f t="shared" si="2032"/>
        <v>0</v>
      </c>
      <c r="BV1409" t="b">
        <f t="shared" si="2033"/>
        <v>0</v>
      </c>
      <c r="BW1409" t="b">
        <f t="shared" si="2034"/>
        <v>0</v>
      </c>
      <c r="BX1409" t="b">
        <f t="shared" si="2035"/>
        <v>0</v>
      </c>
      <c r="BY1409" t="b">
        <f t="shared" si="2036"/>
        <v>0</v>
      </c>
      <c r="BZ1409" t="b">
        <f t="shared" si="2037"/>
        <v>0</v>
      </c>
      <c r="CA1409" t="b">
        <f t="shared" si="2038"/>
        <v>0</v>
      </c>
      <c r="CB1409" t="b">
        <f t="shared" si="2039"/>
        <v>1</v>
      </c>
      <c r="CC1409" t="b">
        <f t="shared" si="2040"/>
        <v>0</v>
      </c>
      <c r="CD1409" t="b">
        <f t="shared" si="2041"/>
        <v>0</v>
      </c>
      <c r="CE1409" t="b">
        <f t="shared" si="2042"/>
        <v>0</v>
      </c>
      <c r="CF1409" t="b">
        <f t="shared" si="2043"/>
        <v>0</v>
      </c>
      <c r="CG1409" t="b">
        <f t="shared" si="2044"/>
        <v>0</v>
      </c>
      <c r="CH1409" t="b">
        <f t="shared" si="2045"/>
        <v>0</v>
      </c>
      <c r="CI1409" t="b">
        <f t="shared" si="2046"/>
        <v>0</v>
      </c>
      <c r="CJ1409" t="b">
        <f t="shared" si="2047"/>
        <v>0</v>
      </c>
      <c r="CK1409" t="b">
        <f t="shared" si="2048"/>
        <v>0</v>
      </c>
      <c r="CL1409" t="b">
        <f t="shared" si="2049"/>
        <v>0</v>
      </c>
      <c r="CM1409" t="b">
        <f t="shared" si="2050"/>
        <v>0</v>
      </c>
      <c r="CN1409" t="b">
        <f t="shared" si="2051"/>
        <v>0</v>
      </c>
      <c r="CO1409" t="b">
        <f t="shared" si="2052"/>
        <v>0</v>
      </c>
      <c r="CP1409" t="b">
        <f t="shared" si="2053"/>
        <v>0</v>
      </c>
      <c r="CQ1409" t="b">
        <f t="shared" si="2054"/>
        <v>0</v>
      </c>
      <c r="CR1409" t="b">
        <f t="shared" si="2055"/>
        <v>0</v>
      </c>
      <c r="CS1409" t="b">
        <f t="shared" si="2056"/>
        <v>0</v>
      </c>
      <c r="CT1409" t="b">
        <f t="shared" si="2057"/>
        <v>0</v>
      </c>
      <c r="CU1409" t="b">
        <f t="shared" si="2058"/>
        <v>0</v>
      </c>
      <c r="CV1409" t="b">
        <f t="shared" si="2059"/>
        <v>0</v>
      </c>
      <c r="CW1409" t="b">
        <f t="shared" si="2060"/>
        <v>0</v>
      </c>
      <c r="CX1409" t="b">
        <f t="shared" si="2061"/>
        <v>0</v>
      </c>
      <c r="CY1409" t="b">
        <f t="shared" si="2062"/>
        <v>0</v>
      </c>
      <c r="CZ1409" t="b">
        <f t="shared" si="2063"/>
        <v>0</v>
      </c>
      <c r="DA1409" t="b">
        <f t="shared" si="2064"/>
        <v>1</v>
      </c>
      <c r="DB1409" t="b">
        <f t="shared" si="2065"/>
        <v>0</v>
      </c>
      <c r="DC1409" t="b">
        <f t="shared" si="2066"/>
        <v>0</v>
      </c>
      <c r="DD1409" t="b">
        <f t="shared" si="2067"/>
        <v>0</v>
      </c>
    </row>
    <row r="1410" spans="1:108">
      <c r="A1410" s="8" t="s">
        <v>637</v>
      </c>
      <c r="C1410" t="s">
        <v>638</v>
      </c>
      <c r="D1410" s="8"/>
      <c r="E1410" s="8"/>
      <c r="F1410" t="s">
        <v>616</v>
      </c>
      <c r="G1410" t="s">
        <v>617</v>
      </c>
      <c r="H1410" t="s">
        <v>7445</v>
      </c>
      <c r="I1410" t="s">
        <v>7417</v>
      </c>
      <c r="J1410" t="s">
        <v>109</v>
      </c>
      <c r="K1410" t="s">
        <v>109</v>
      </c>
      <c r="L1410" t="s">
        <v>6294</v>
      </c>
      <c r="M1410" t="s">
        <v>6079</v>
      </c>
      <c r="N1410" t="s">
        <v>639</v>
      </c>
      <c r="O1410" t="b">
        <f t="shared" si="1974"/>
        <v>1</v>
      </c>
      <c r="P1410" t="b">
        <f t="shared" si="1975"/>
        <v>1</v>
      </c>
      <c r="Q1410" t="b">
        <f t="shared" si="1976"/>
        <v>1</v>
      </c>
      <c r="R1410" t="b">
        <f t="shared" si="1977"/>
        <v>1</v>
      </c>
      <c r="S1410" t="b">
        <f t="shared" si="1978"/>
        <v>1</v>
      </c>
      <c r="T1410" t="b">
        <f t="shared" si="1979"/>
        <v>1</v>
      </c>
      <c r="U1410" t="b">
        <f t="shared" si="1980"/>
        <v>1</v>
      </c>
      <c r="V1410" t="b">
        <f t="shared" si="1981"/>
        <v>1</v>
      </c>
      <c r="W1410" t="b">
        <f t="shared" si="1982"/>
        <v>0</v>
      </c>
      <c r="X1410" t="b">
        <f t="shared" si="1983"/>
        <v>1</v>
      </c>
      <c r="Y1410" t="b">
        <f t="shared" si="1984"/>
        <v>1</v>
      </c>
      <c r="Z1410" t="b">
        <f t="shared" si="1985"/>
        <v>1</v>
      </c>
      <c r="AA1410" t="b">
        <f t="shared" si="1986"/>
        <v>1</v>
      </c>
      <c r="AB1410" t="b">
        <f t="shared" si="1987"/>
        <v>1</v>
      </c>
      <c r="AC1410" t="b">
        <f t="shared" si="1988"/>
        <v>0</v>
      </c>
      <c r="AD1410" t="b">
        <f t="shared" si="1989"/>
        <v>0</v>
      </c>
      <c r="AE1410" t="b">
        <f t="shared" si="1990"/>
        <v>1</v>
      </c>
      <c r="AF1410" t="b">
        <f t="shared" si="1991"/>
        <v>0</v>
      </c>
      <c r="AG1410" t="b">
        <f t="shared" si="1992"/>
        <v>0</v>
      </c>
      <c r="AH1410" t="b">
        <f t="shared" si="1993"/>
        <v>1</v>
      </c>
      <c r="AI1410" t="b">
        <f t="shared" si="1994"/>
        <v>1</v>
      </c>
      <c r="AJ1410" t="b">
        <f t="shared" si="1995"/>
        <v>0</v>
      </c>
      <c r="AK1410" t="b">
        <f t="shared" si="1996"/>
        <v>0</v>
      </c>
      <c r="AL1410" t="b">
        <f t="shared" si="1997"/>
        <v>0</v>
      </c>
      <c r="AM1410" t="b">
        <f t="shared" si="1998"/>
        <v>0</v>
      </c>
      <c r="AN1410" t="b">
        <f t="shared" si="1999"/>
        <v>0</v>
      </c>
      <c r="AO1410" t="b">
        <f t="shared" si="2000"/>
        <v>0</v>
      </c>
      <c r="AP1410" t="b">
        <f t="shared" si="2001"/>
        <v>1</v>
      </c>
      <c r="AQ1410" t="b">
        <f t="shared" si="2002"/>
        <v>0</v>
      </c>
      <c r="AR1410" t="b">
        <f t="shared" si="2003"/>
        <v>0</v>
      </c>
      <c r="AS1410" t="b">
        <f t="shared" si="2004"/>
        <v>0</v>
      </c>
      <c r="AT1410" t="b">
        <f t="shared" si="2005"/>
        <v>0</v>
      </c>
      <c r="AU1410" t="b">
        <f t="shared" si="2006"/>
        <v>0</v>
      </c>
      <c r="AV1410" t="b">
        <f t="shared" si="2007"/>
        <v>1</v>
      </c>
      <c r="AW1410" t="b">
        <f t="shared" si="2008"/>
        <v>0</v>
      </c>
      <c r="AX1410" t="b">
        <f t="shared" si="2009"/>
        <v>0</v>
      </c>
      <c r="AY1410" t="b">
        <f t="shared" si="2010"/>
        <v>0</v>
      </c>
      <c r="AZ1410" t="b">
        <f t="shared" si="2011"/>
        <v>0</v>
      </c>
      <c r="BA1410" t="b">
        <f t="shared" si="2012"/>
        <v>0</v>
      </c>
      <c r="BB1410" t="b">
        <f t="shared" si="2013"/>
        <v>0</v>
      </c>
      <c r="BC1410" t="b">
        <f t="shared" si="2014"/>
        <v>1</v>
      </c>
      <c r="BD1410" t="b">
        <f t="shared" si="2015"/>
        <v>0</v>
      </c>
      <c r="BE1410" t="b">
        <f t="shared" si="2016"/>
        <v>1</v>
      </c>
      <c r="BF1410" t="b">
        <f t="shared" si="2017"/>
        <v>1</v>
      </c>
      <c r="BG1410" t="b">
        <f t="shared" si="2018"/>
        <v>0</v>
      </c>
      <c r="BH1410" t="b">
        <f t="shared" si="2019"/>
        <v>0</v>
      </c>
      <c r="BI1410" t="b">
        <f t="shared" si="2020"/>
        <v>0</v>
      </c>
      <c r="BJ1410" t="b">
        <f t="shared" si="2021"/>
        <v>0</v>
      </c>
      <c r="BK1410" t="b">
        <f t="shared" si="2022"/>
        <v>0</v>
      </c>
      <c r="BL1410" t="b">
        <f t="shared" si="2023"/>
        <v>0</v>
      </c>
      <c r="BM1410" t="b">
        <f t="shared" si="2024"/>
        <v>1</v>
      </c>
      <c r="BN1410" t="b">
        <f t="shared" si="2025"/>
        <v>0</v>
      </c>
      <c r="BO1410" t="b">
        <f t="shared" si="2026"/>
        <v>1</v>
      </c>
      <c r="BP1410" t="b">
        <f t="shared" si="2027"/>
        <v>0</v>
      </c>
      <c r="BQ1410" t="b">
        <f t="shared" si="2028"/>
        <v>0</v>
      </c>
      <c r="BR1410" t="b">
        <f t="shared" si="2029"/>
        <v>0</v>
      </c>
      <c r="BS1410" t="b">
        <f t="shared" si="2030"/>
        <v>0</v>
      </c>
      <c r="BT1410" t="b">
        <f t="shared" si="2031"/>
        <v>1</v>
      </c>
      <c r="BU1410" t="b">
        <f t="shared" si="2032"/>
        <v>0</v>
      </c>
      <c r="BV1410" t="b">
        <f t="shared" si="2033"/>
        <v>1</v>
      </c>
      <c r="BW1410" t="b">
        <f t="shared" si="2034"/>
        <v>0</v>
      </c>
      <c r="BX1410" t="b">
        <f t="shared" si="2035"/>
        <v>1</v>
      </c>
      <c r="BY1410" t="b">
        <f t="shared" si="2036"/>
        <v>0</v>
      </c>
      <c r="BZ1410" t="b">
        <f t="shared" si="2037"/>
        <v>0</v>
      </c>
      <c r="CA1410" t="b">
        <f t="shared" si="2038"/>
        <v>0</v>
      </c>
      <c r="CB1410" t="b">
        <f t="shared" si="2039"/>
        <v>0</v>
      </c>
      <c r="CC1410" t="b">
        <f t="shared" si="2040"/>
        <v>0</v>
      </c>
      <c r="CD1410" t="b">
        <f t="shared" si="2041"/>
        <v>0</v>
      </c>
      <c r="CE1410" t="b">
        <f t="shared" si="2042"/>
        <v>1</v>
      </c>
      <c r="CF1410" t="b">
        <f t="shared" si="2043"/>
        <v>0</v>
      </c>
      <c r="CG1410" t="b">
        <f t="shared" si="2044"/>
        <v>0</v>
      </c>
      <c r="CH1410" t="b">
        <f t="shared" si="2045"/>
        <v>0</v>
      </c>
      <c r="CI1410" t="b">
        <f t="shared" si="2046"/>
        <v>0</v>
      </c>
      <c r="CJ1410" t="b">
        <f t="shared" si="2047"/>
        <v>0</v>
      </c>
      <c r="CK1410" t="b">
        <f t="shared" si="2048"/>
        <v>0</v>
      </c>
      <c r="CL1410" t="b">
        <f t="shared" si="2049"/>
        <v>0</v>
      </c>
      <c r="CM1410" t="b">
        <f t="shared" si="2050"/>
        <v>0</v>
      </c>
      <c r="CN1410" t="b">
        <f t="shared" si="2051"/>
        <v>0</v>
      </c>
      <c r="CO1410" t="b">
        <f t="shared" si="2052"/>
        <v>0</v>
      </c>
      <c r="CP1410" t="b">
        <f t="shared" si="2053"/>
        <v>0</v>
      </c>
      <c r="CQ1410" t="b">
        <f t="shared" si="2054"/>
        <v>0</v>
      </c>
      <c r="CR1410" t="b">
        <f t="shared" si="2055"/>
        <v>0</v>
      </c>
      <c r="CS1410" t="b">
        <f t="shared" si="2056"/>
        <v>0</v>
      </c>
      <c r="CT1410" t="b">
        <f t="shared" si="2057"/>
        <v>0</v>
      </c>
      <c r="CU1410" t="b">
        <f t="shared" si="2058"/>
        <v>0</v>
      </c>
      <c r="CV1410" t="b">
        <f t="shared" si="2059"/>
        <v>0</v>
      </c>
      <c r="CW1410" t="b">
        <f t="shared" si="2060"/>
        <v>1</v>
      </c>
      <c r="CX1410" t="b">
        <f t="shared" si="2061"/>
        <v>0</v>
      </c>
      <c r="CY1410" t="b">
        <f t="shared" si="2062"/>
        <v>0</v>
      </c>
      <c r="CZ1410" t="b">
        <f t="shared" si="2063"/>
        <v>0</v>
      </c>
      <c r="DA1410" t="b">
        <f t="shared" si="2064"/>
        <v>0</v>
      </c>
      <c r="DB1410" t="b">
        <f t="shared" si="2065"/>
        <v>0</v>
      </c>
      <c r="DC1410" t="b">
        <f t="shared" si="2066"/>
        <v>0</v>
      </c>
      <c r="DD1410" t="b">
        <f t="shared" si="2067"/>
        <v>0</v>
      </c>
    </row>
    <row r="1411" spans="1:108">
      <c r="A1411" t="s">
        <v>640</v>
      </c>
      <c r="C1411" t="s">
        <v>638</v>
      </c>
      <c r="F1411" t="s">
        <v>616</v>
      </c>
      <c r="G1411" t="s">
        <v>617</v>
      </c>
      <c r="H1411" t="s">
        <v>7445</v>
      </c>
      <c r="I1411" t="s">
        <v>7417</v>
      </c>
      <c r="J1411" t="s">
        <v>135</v>
      </c>
      <c r="K1411" t="s">
        <v>136</v>
      </c>
      <c r="L1411" t="s">
        <v>6295</v>
      </c>
      <c r="M1411" t="s">
        <v>6079</v>
      </c>
      <c r="N1411" t="s">
        <v>31</v>
      </c>
      <c r="O1411" t="b">
        <f t="shared" ref="O1411:O1474" si="2068">OR(ISNUMBER(FIND("Adana",N1411)),ISNUMBER(FIND("Hatay",N1411)),ISNUMBER(FIND("Kahramanmaraş",N1411)),ISNUMBER(FIND("Mersin",N1411)),ISNUMBER(FIND("Osmaniye",N1411)),ISNUMBER(FIND("Adıyaman",N1411)),ISNUMBER(FIND("Diyarbakır",N1411)),ISNUMBER(FIND("Gaziantep",N1411)),ISNUMBER(FIND("Mardin",N1411)),ISNUMBER(FIND("Şanlıurfa",N1411)),ISNUMBER(FIND("Siirt",N1411)),ISNUMBER(FIND("Karaman",N1411)),ISNUMBER(FIND("Niğde",N1411)),ISNUMBER(FIND("Elazığ",N1411)),ISNUMBER(FIND("Malatya",N1411)),ISNUMBER(FIND("Tunceli",N1411)))</f>
        <v>0</v>
      </c>
      <c r="P1411" t="b">
        <f t="shared" ref="P1411:P1474" si="2069">OR(ISNUMBER(FIND("Antalya",N1411)),ISNUMBER(FIND("Balıkesir",N1411)),ISNUMBER(FIND("Bursa",N1411)),ISNUMBER(FIND("Çanakkale",N1411)),ISNUMBER(FIND("İstanbul",N1411)),ISNUMBER(FIND("Kırklareli",N1411)),ISNUMBER(FIND("Tekirdağ",N1411)),ISNUMBER(FIND("Aydın",N1411)),ISNUMBER(FIND("İzmir",N1411)),ISNUMBER(FIND("Manisa",N1411)),ISNUMBER(FIND("Muğla",N1411)),ISNUMBER(FIND("Uşak",N1411)),ISNUMBER(FIND("Amasya",N1411)))</f>
        <v>0</v>
      </c>
      <c r="Q1411" t="b">
        <f t="shared" ref="Q1411:Q1474" si="2070">OR(ISNUMBER(FIND("Ankara",N1411)),ISNUMBER(FIND("Eskişehir",N1411)),ISNUMBER(FIND("Kayseri",N1411)),ISNUMBER(FIND("Kırşehir",N1411)),ISNUMBER(FIND("Konya",N1411)),ISNUMBER(FIND("Nevşehir",N1411)),ISNUMBER(FIND("Sivas",N1411)),ISNUMBER(FIND("Burdur",N1411)),ISNUMBER(FIND("Isparta",N1411)),ISNUMBER(FIND("Çorum",N1411)),ISNUMBER(FIND("Tokat",N1411)),ISNUMBER(FIND("Iğdır",N1411)),ISNUMBER(FIND("Van",N1411)))</f>
        <v>0</v>
      </c>
      <c r="R1411" t="b">
        <f t="shared" ref="R1411:R1474" si="2071">OR(ISNUMBER(FIND("Ağrı",N1411)),ISNUMBER(FIND("Erzincan",N1411)),ISNUMBER(FIND("Erzurum",N1411)),ISNUMBER(FIND("Kars",N1411)),ISNUMBER(FIND("Artvin",N1411)),ISNUMBER(FIND("Bolu",N1411)),ISNUMBER(FIND("Çankırı",N1411)),ISNUMBER(FIND("Düzce",N1411)),ISNUMBER(FIND("Karabük",N1411)),ISNUMBER(FIND("Kastamonu",N1411)),ISNUMBER(FIND("Ordu",N1411)),ISNUMBER(FIND("Samsun",N1411)),ISNUMBER(FIND("Sinop",N1411)),ISNUMBER(FIND("Zonguldak",N1411)),ISNUMBER(FIND("Bilecik",N1411)),ISNUMBER(FIND("Edirne",N1411)),ISNUMBER(FIND("Kocaeli",N1411)),ISNUMBER(FIND("Sakarya",N1411)),ISNUMBER(FIND("Afyonkarahisar",N1411)),ISNUMBER(FIND("Kütahya",N1411)))</f>
        <v>0</v>
      </c>
      <c r="S1411" t="b">
        <f t="shared" ref="S1411:S1474" si="2072">OR(ISNUMBER(FIND("Adana",N1411)),ISNUMBER(FIND("Antalya",N1411)),ISNUMBER(FIND("Burdur",N1411)),ISNUMBER(FIND("Hatay",N1411)),ISNUMBER(FIND("Isparta",N1411)),ISNUMBER(FIND("Kahramanmaraş",N1411)),ISNUMBER(FIND("Mersin",N1411)),ISNUMBER(FIND("Osmaniye",N1411)))</f>
        <v>0</v>
      </c>
      <c r="T1411" t="b">
        <f t="shared" ref="T1411:T1474" si="2073">OR(ISNUMBER(FIND("Afyonkarahisar",N1411)),ISNUMBER(FIND("Aydın",N1411)),ISNUMBER(FIND("Denizli",N1411)),ISNUMBER(FIND("İzmir",N1411)),ISNUMBER(FIND("Kütahya",N1411)),ISNUMBER(FIND("Manisa",N1411)),ISNUMBER(FIND("Muğla",N1411)),ISNUMBER(FIND("Uşak",N1411)))</f>
        <v>0</v>
      </c>
      <c r="U1411" t="b">
        <f t="shared" ref="U1411:U1474" si="2074">OR(ISNUMBER(FIND("Aksaray",N1411)),ISNUMBER(FIND("Ankara",N1411)),ISNUMBER(FIND("Çankırı",N1411)),ISNUMBER(FIND("Eskişehir",N1411)),ISNUMBER(FIND("Karaman",N1411)),ISNUMBER(FIND("Kayseri",N1411)),ISNUMBER(FIND("Kırıkkale",N1411)),ISNUMBER(FIND("Kırşehir",N1411)),ISNUMBER(FIND("Konya",N1411)),ISNUMBER(FIND("Nevşehir",N1411)),ISNUMBER(FIND("Niğde",N1411)),ISNUMBER(FIND("Sivas",N1411)),ISNUMBER(FIND("Yozgat",N1411)))</f>
        <v>0</v>
      </c>
      <c r="V1411" t="b">
        <f t="shared" ref="V1411:V1474" si="2075">OR(ISNUMBER(FIND("Balıkesir",N1411)),ISNUMBER(FIND("Bilecik",N1411)),ISNUMBER(FIND("Bursa",N1411)),ISNUMBER(FIND("Çanakkale",N1411)),ISNUMBER(FIND("Edirne",N1411)),ISNUMBER(FIND("İstanbul",N1411)),ISNUMBER(FIND("Kırklareli",N1411)),ISNUMBER(FIND("Kocaeli",N1411)),ISNUMBER(FIND("Sakarya",N1411)),ISNUMBER(FIND("Tekirdağ",N1411)),ISNUMBER(FIND("Yalova",N1411)))</f>
        <v>0</v>
      </c>
      <c r="W1411" t="b">
        <f t="shared" ref="W1411:W1474" si="2076">OR(ISNUMBER(FIND("Adıyaman",N1411)),ISNUMBER(FIND("Batman",N1411)),ISNUMBER(FIND("Diyarbakır",N1411)),ISNUMBER(FIND("Gaziantep",N1411)),ISNUMBER(FIND("Kilis",N1411)),ISNUMBER(FIND("Mardin",N1411)),ISNUMBER(FIND("Siirt",N1411)),ISNUMBER(FIND("Şanlıurfa",N1411)),ISNUMBER(FIND("Şırnak",N1411)))</f>
        <v>0</v>
      </c>
      <c r="X1411" t="b">
        <f t="shared" ref="X1411:X1474" si="2077">OR(ISNUMBER(FIND("Ağrı",N1411)),ISNUMBER(FIND("Ardahan",N1411)),ISNUMBER(FIND("Bingöl",N1411)),ISNUMBER(FIND("Bitlis",N1411)),ISNUMBER(FIND("Elazığ",N1411)),ISNUMBER(FIND("Erzincan",N1411)),ISNUMBER(FIND("Erzurum",N1411)),ISNUMBER(FIND("Hakkâri",N1411)),ISNUMBER(FIND("Iğdır",N1411)),ISNUMBER(FIND("Kars",N1411)),ISNUMBER(FIND("Malatya",N1411)),ISNUMBER(FIND("Muş",N1411)),ISNUMBER(FIND("Tunceli",N1411)),ISNUMBER(FIND("Van",N1411)))</f>
        <v>1</v>
      </c>
      <c r="Y1411" t="b">
        <f t="shared" ref="Y1411:Y1474" si="2078">OR(ISNUMBER(FIND("Amasya",N1411)),ISNUMBER(FIND("Artvin",N1411)),ISNUMBER(FIND("Bartın",N1411)),ISNUMBER(FIND("Bayburt",N1411)),ISNUMBER(FIND("Bolu",N1411)),ISNUMBER(FIND("Çorum",N1411)),ISNUMBER(FIND("Düzce",N1411)),ISNUMBER(FIND("Giresun",N1411)),ISNUMBER(FIND("Gümüşhane",N1411)),ISNUMBER(FIND("Karabük",N1411)),ISNUMBER(FIND("Kastamonu",N1411)),ISNUMBER(FIND("Ordu",N1411)),ISNUMBER(FIND("Rize",N1411)),ISNUMBER(FIND("Samsun",N1411)),ISNUMBER(FIND("Sinop",N1411)),ISNUMBER(FIND("Tokat",N1411)),ISNUMBER(FIND("Trabzon",N1411)),ISNUMBER(FIND("Zonguldak",N1411)))</f>
        <v>0</v>
      </c>
      <c r="Z1411" t="b">
        <f t="shared" ref="Z1411:Z1474" si="2079">OR(ISNUMBER(FIND("Artvin",N1411)),ISNUMBER(FIND("Bayburt",N1411)),ISNUMBER(FIND("Giresun",N1411)),ISNUMBER(FIND("Gümüşhane",N1411)),ISNUMBER(FIND("Ordu",N1411)),ISNUMBER(FIND("Rize",N1411)),ISNUMBER(FIND("Trabzon",N1411)))</f>
        <v>0</v>
      </c>
      <c r="AA1411" t="b">
        <f t="shared" ref="AA1411:AA1474" si="2080">OR(ISNUMBER(FIND("Çanakkale",N1411)),ISNUMBER(FIND("Edirne",N1411)),ISNUMBER(FIND("İstanbul",N1411)),ISNUMBER(FIND("Kırklareli",N1411)),ISNUMBER(FIND("Tekirdağ",N1411)))</f>
        <v>0</v>
      </c>
      <c r="AB1411" t="b">
        <f t="shared" ref="AB1411:AB1474" si="2081">ISNUMBER(FIND("Adana",N1411))</f>
        <v>0</v>
      </c>
      <c r="AC1411" t="b">
        <f t="shared" ref="AC1411:AC1474" si="2082">ISNUMBER(FIND("Adıyaman",N1411))</f>
        <v>0</v>
      </c>
      <c r="AD1411" t="b">
        <f t="shared" ref="AD1411:AD1474" si="2083">ISNUMBER(FIND("Afyonkarahisar",N1411))</f>
        <v>0</v>
      </c>
      <c r="AE1411" t="b">
        <f t="shared" ref="AE1411:AE1474" si="2084">ISNUMBER(FIND("Ağrı",N1411))</f>
        <v>0</v>
      </c>
      <c r="AF1411" t="b">
        <f t="shared" ref="AF1411:AF1474" si="2085">ISNUMBER(FIND("Aksaray",N1411))</f>
        <v>0</v>
      </c>
      <c r="AG1411" t="b">
        <f t="shared" ref="AG1411:AG1474" si="2086">ISNUMBER(FIND("Amasya",N1411))</f>
        <v>0</v>
      </c>
      <c r="AH1411" t="b">
        <f t="shared" ref="AH1411:AH1474" si="2087">ISNUMBER(FIND("Ankara",N1411))</f>
        <v>0</v>
      </c>
      <c r="AI1411" t="b">
        <f t="shared" ref="AI1411:AI1474" si="2088">ISNUMBER(FIND("Antalya",N1411))</f>
        <v>0</v>
      </c>
      <c r="AJ1411" t="b">
        <f t="shared" ref="AJ1411:AJ1474" si="2089">ISNUMBER(FIND("Ardahan",N1411))</f>
        <v>1</v>
      </c>
      <c r="AK1411" t="b">
        <f t="shared" ref="AK1411:AK1474" si="2090">ISNUMBER(FIND("Artvin",N1411))</f>
        <v>0</v>
      </c>
      <c r="AL1411" t="b">
        <f t="shared" ref="AL1411:AL1474" si="2091">ISNUMBER(FIND("Aydın",N1411))</f>
        <v>0</v>
      </c>
      <c r="AM1411" t="b">
        <f t="shared" ref="AM1411:AM1474" si="2092">ISNUMBER(FIND("Balıkesir",N1411))</f>
        <v>0</v>
      </c>
      <c r="AN1411" t="b">
        <f t="shared" ref="AN1411:AN1474" si="2093">ISNUMBER(FIND("Bartın",N1411))</f>
        <v>0</v>
      </c>
      <c r="AO1411" t="b">
        <f t="shared" ref="AO1411:AO1474" si="2094">ISNUMBER(FIND("Batman",N1411))</f>
        <v>0</v>
      </c>
      <c r="AP1411" t="b">
        <f t="shared" ref="AP1411:AP1474" si="2095">ISNUMBER(FIND("Bayburt",N1411))</f>
        <v>0</v>
      </c>
      <c r="AQ1411" t="b">
        <f t="shared" ref="AQ1411:AQ1474" si="2096">ISNUMBER(FIND("Bilecik",N1411))</f>
        <v>0</v>
      </c>
      <c r="AR1411" t="b">
        <f t="shared" ref="AR1411:AR1474" si="2097">ISNUMBER(FIND("Bingöl",N1411))</f>
        <v>0</v>
      </c>
      <c r="AS1411" t="b">
        <f t="shared" ref="AS1411:AS1474" si="2098">ISNUMBER(FIND("Bitlis",N1411))</f>
        <v>0</v>
      </c>
      <c r="AT1411" t="b">
        <f t="shared" ref="AT1411:AT1474" si="2099">ISNUMBER(FIND("Bolu",N1411))</f>
        <v>0</v>
      </c>
      <c r="AU1411" t="b">
        <f t="shared" ref="AU1411:AU1474" si="2100">ISNUMBER(FIND("Burdur",N1411))</f>
        <v>0</v>
      </c>
      <c r="AV1411" t="b">
        <f t="shared" ref="AV1411:AV1474" si="2101">ISNUMBER(FIND("Bursa",N1411))</f>
        <v>0</v>
      </c>
      <c r="AW1411" t="b">
        <f t="shared" ref="AW1411:AW1474" si="2102">ISNUMBER(FIND("Çanakkale",N1411))</f>
        <v>0</v>
      </c>
      <c r="AX1411" t="b">
        <f t="shared" ref="AX1411:AX1474" si="2103">ISNUMBER(FIND("Çankırı",N1411))</f>
        <v>0</v>
      </c>
      <c r="AY1411" t="b">
        <f t="shared" ref="AY1411:AY1474" si="2104">ISNUMBER(FIND("Çorum",N1411))</f>
        <v>0</v>
      </c>
      <c r="AZ1411" t="b">
        <f t="shared" ref="AZ1411:AZ1474" si="2105">ISNUMBER(FIND("Denizli",N1411))</f>
        <v>0</v>
      </c>
      <c r="BA1411" t="b">
        <f t="shared" ref="BA1411:BA1474" si="2106">ISNUMBER(FIND("Diyarbakır",N1411))</f>
        <v>0</v>
      </c>
      <c r="BB1411" t="b">
        <f t="shared" ref="BB1411:BB1474" si="2107">ISNUMBER(FIND("Düzce",N1411))</f>
        <v>0</v>
      </c>
      <c r="BC1411" t="b">
        <f t="shared" ref="BC1411:BC1474" si="2108">ISNUMBER(FIND("Edirne",N1411))</f>
        <v>0</v>
      </c>
      <c r="BD1411" t="b">
        <f t="shared" ref="BD1411:BD1474" si="2109">ISNUMBER(FIND("Elazığ",N1411))</f>
        <v>0</v>
      </c>
      <c r="BE1411" t="b">
        <f t="shared" ref="BE1411:BE1474" si="2110">ISNUMBER(FIND("Erzincan",N1411))</f>
        <v>0</v>
      </c>
      <c r="BF1411" t="b">
        <f t="shared" ref="BF1411:BF1474" si="2111">ISNUMBER(FIND("Erzurum",N1411))</f>
        <v>0</v>
      </c>
      <c r="BG1411" t="b">
        <f t="shared" ref="BG1411:BG1474" si="2112">ISNUMBER(FIND("Eskişehir",N1411))</f>
        <v>0</v>
      </c>
      <c r="BH1411" t="b">
        <f t="shared" ref="BH1411:BH1474" si="2113">ISNUMBER(FIND("Gaziantep",N1411))</f>
        <v>0</v>
      </c>
      <c r="BI1411" t="b">
        <f t="shared" ref="BI1411:BI1474" si="2114">ISNUMBER(FIND("Giresun",N1411))</f>
        <v>0</v>
      </c>
      <c r="BJ1411" t="b">
        <f t="shared" ref="BJ1411:BJ1474" si="2115">ISNUMBER(FIND("Gümüşhane",N1411))</f>
        <v>0</v>
      </c>
      <c r="BK1411" t="b">
        <f t="shared" ref="BK1411:BK1474" si="2116">ISNUMBER(FIND("Hakkâri",N1411))</f>
        <v>0</v>
      </c>
      <c r="BL1411" t="b">
        <f t="shared" ref="BL1411:BL1474" si="2117">ISNUMBER(FIND("Hatay",N1411))</f>
        <v>0</v>
      </c>
      <c r="BM1411" t="b">
        <f t="shared" ref="BM1411:BM1474" si="2118">ISNUMBER(FIND("Iğdır",N1411))</f>
        <v>0</v>
      </c>
      <c r="BN1411" t="b">
        <f t="shared" ref="BN1411:BN1474" si="2119">ISNUMBER(FIND("Isparta",N1411))</f>
        <v>0</v>
      </c>
      <c r="BO1411" t="b">
        <f t="shared" ref="BO1411:BO1474" si="2120">ISNUMBER(FIND("İstanbul",N1411))</f>
        <v>0</v>
      </c>
      <c r="BP1411" t="b">
        <f t="shared" ref="BP1411:BP1474" si="2121">ISNUMBER(FIND("İzmir",N1411))</f>
        <v>0</v>
      </c>
      <c r="BQ1411" t="b">
        <f t="shared" ref="BQ1411:BQ1474" si="2122">ISNUMBER(FIND("Kahramanmaraş",N1411))</f>
        <v>0</v>
      </c>
      <c r="BR1411" t="b">
        <f t="shared" ref="BR1411:BR1474" si="2123">ISNUMBER(FIND("Karabük",N1411))</f>
        <v>0</v>
      </c>
      <c r="BS1411" t="b">
        <f t="shared" ref="BS1411:BS1474" si="2124">ISNUMBER(FIND("Karaman",N1411))</f>
        <v>0</v>
      </c>
      <c r="BT1411" t="b">
        <f t="shared" ref="BT1411:BT1474" si="2125">ISNUMBER(FIND("Kars",N1411))</f>
        <v>0</v>
      </c>
      <c r="BU1411" t="b">
        <f t="shared" ref="BU1411:BU1474" si="2126">ISNUMBER(FIND("Kastamonu",N1411))</f>
        <v>0</v>
      </c>
      <c r="BV1411" t="b">
        <f t="shared" ref="BV1411:BV1474" si="2127">ISNUMBER(FIND("Kayseri",N1411))</f>
        <v>0</v>
      </c>
      <c r="BW1411" t="b">
        <f t="shared" ref="BW1411:BW1474" si="2128">ISNUMBER(FIND("Kırıkkale",N1411))</f>
        <v>0</v>
      </c>
      <c r="BX1411" t="b">
        <f t="shared" ref="BX1411:BX1474" si="2129">ISNUMBER(FIND("Kırklareli",N1411))</f>
        <v>0</v>
      </c>
      <c r="BY1411" t="b">
        <f t="shared" ref="BY1411:BY1474" si="2130">ISNUMBER(FIND("Kırşehir",N1411))</f>
        <v>0</v>
      </c>
      <c r="BZ1411" t="b">
        <f t="shared" ref="BZ1411:BZ1474" si="2131">ISNUMBER(FIND("Kilis",N1411))</f>
        <v>0</v>
      </c>
      <c r="CA1411" t="b">
        <f t="shared" ref="CA1411:CA1474" si="2132">ISNUMBER(FIND("Kocaeli",N1411))</f>
        <v>0</v>
      </c>
      <c r="CB1411" t="b">
        <f t="shared" ref="CB1411:CB1474" si="2133">ISNUMBER(FIND("Konya",N1411))</f>
        <v>0</v>
      </c>
      <c r="CC1411" t="b">
        <f t="shared" ref="CC1411:CC1474" si="2134">ISNUMBER(FIND("Kütahya",N1411))</f>
        <v>0</v>
      </c>
      <c r="CD1411" t="b">
        <f t="shared" ref="CD1411:CD1474" si="2135">ISNUMBER(FIND("Malatya",N1411))</f>
        <v>0</v>
      </c>
      <c r="CE1411" t="b">
        <f t="shared" ref="CE1411:CE1474" si="2136">ISNUMBER(FIND("Manisa",N1411))</f>
        <v>0</v>
      </c>
      <c r="CF1411" t="b">
        <f t="shared" ref="CF1411:CF1474" si="2137">ISNUMBER(FIND("Mardin",N1411))</f>
        <v>0</v>
      </c>
      <c r="CG1411" t="b">
        <f t="shared" ref="CG1411:CG1474" si="2138">ISNUMBER(FIND("Mersin",N1411))</f>
        <v>0</v>
      </c>
      <c r="CH1411" t="b">
        <f t="shared" ref="CH1411:CH1474" si="2139">ISNUMBER(FIND("Muğla",N1411))</f>
        <v>0</v>
      </c>
      <c r="CI1411" t="b">
        <f t="shared" ref="CI1411:CI1474" si="2140">ISNUMBER(FIND("Muş",N1411))</f>
        <v>0</v>
      </c>
      <c r="CJ1411" t="b">
        <f t="shared" ref="CJ1411:CJ1474" si="2141">ISNUMBER(FIND("Nevşehir",N1411))</f>
        <v>0</v>
      </c>
      <c r="CK1411" t="b">
        <f t="shared" ref="CK1411:CK1474" si="2142">ISNUMBER(FIND("Niğde",N1411))</f>
        <v>0</v>
      </c>
      <c r="CL1411" t="b">
        <f t="shared" ref="CL1411:CL1474" si="2143">ISNUMBER(FIND("Ordu",N1411))</f>
        <v>0</v>
      </c>
      <c r="CM1411" t="b">
        <f t="shared" ref="CM1411:CM1474" si="2144">ISNUMBER(FIND("Osmaniye",N1411))</f>
        <v>0</v>
      </c>
      <c r="CN1411" t="b">
        <f t="shared" ref="CN1411:CN1474" si="2145">ISNUMBER(FIND("Rize",N1411))</f>
        <v>0</v>
      </c>
      <c r="CO1411" t="b">
        <f t="shared" ref="CO1411:CO1474" si="2146">ISNUMBER(FIND("Sakarya",N1411))</f>
        <v>0</v>
      </c>
      <c r="CP1411" t="b">
        <f t="shared" ref="CP1411:CP1474" si="2147">ISNUMBER(FIND("Samsun",N1411))</f>
        <v>0</v>
      </c>
      <c r="CQ1411" t="b">
        <f t="shared" ref="CQ1411:CQ1474" si="2148">ISNUMBER(FIND("Siirt",N1411))</f>
        <v>0</v>
      </c>
      <c r="CR1411" t="b">
        <f t="shared" ref="CR1411:CR1474" si="2149">ISNUMBER(FIND("Sinop",N1411))</f>
        <v>0</v>
      </c>
      <c r="CS1411" t="b">
        <f t="shared" ref="CS1411:CS1474" si="2150">ISNUMBER(FIND("Sivas",N1411))</f>
        <v>0</v>
      </c>
      <c r="CT1411" t="b">
        <f t="shared" ref="CT1411:CT1474" si="2151">ISNUMBER(FIND("Şanlıurfa",N1411))</f>
        <v>0</v>
      </c>
      <c r="CU1411" t="b">
        <f t="shared" ref="CU1411:CU1474" si="2152">ISNUMBER(FIND("Şırnak",N1411))</f>
        <v>0</v>
      </c>
      <c r="CV1411" t="b">
        <f t="shared" ref="CV1411:CV1474" si="2153">ISNUMBER(FIND("Tekirdağ",N1411))</f>
        <v>0</v>
      </c>
      <c r="CW1411" t="b">
        <f t="shared" ref="CW1411:CW1474" si="2154">ISNUMBER(FIND("Tokat",N1411))</f>
        <v>0</v>
      </c>
      <c r="CX1411" t="b">
        <f t="shared" ref="CX1411:CX1474" si="2155">ISNUMBER(FIND("Trabzon",N1411))</f>
        <v>0</v>
      </c>
      <c r="CY1411" t="b">
        <f t="shared" ref="CY1411:CY1474" si="2156">ISNUMBER(FIND("Tunceli",N1411))</f>
        <v>0</v>
      </c>
      <c r="CZ1411" t="b">
        <f t="shared" ref="CZ1411:CZ1474" si="2157">ISNUMBER(FIND("Uşak",N1411))</f>
        <v>0</v>
      </c>
      <c r="DA1411" t="b">
        <f t="shared" ref="DA1411:DA1474" si="2158">ISNUMBER(FIND("Van",N1411))</f>
        <v>0</v>
      </c>
      <c r="DB1411" t="b">
        <f t="shared" ref="DB1411:DB1474" si="2159">ISNUMBER(FIND("Yalova",N1411))</f>
        <v>0</v>
      </c>
      <c r="DC1411" t="b">
        <f t="shared" ref="DC1411:DC1474" si="2160">ISNUMBER(FIND("Yozgat",N1411))</f>
        <v>0</v>
      </c>
      <c r="DD1411" t="b">
        <f t="shared" ref="DD1411:DD1474" si="2161">ISNUMBER(FIND("Zonguldak",N1411))</f>
        <v>0</v>
      </c>
    </row>
    <row r="1412" spans="1:108">
      <c r="A1412" s="4" t="s">
        <v>641</v>
      </c>
      <c r="C1412" t="s">
        <v>638</v>
      </c>
      <c r="D1412" s="4"/>
      <c r="E1412" s="4"/>
      <c r="F1412" t="s">
        <v>616</v>
      </c>
      <c r="G1412" t="s">
        <v>617</v>
      </c>
      <c r="H1412" t="s">
        <v>7445</v>
      </c>
      <c r="I1412" t="s">
        <v>7417</v>
      </c>
      <c r="J1412" s="4" t="s">
        <v>16</v>
      </c>
      <c r="K1412" s="4" t="s">
        <v>16</v>
      </c>
      <c r="L1412" s="4" t="s">
        <v>6296</v>
      </c>
      <c r="N1412" s="85" t="s">
        <v>642</v>
      </c>
      <c r="O1412" s="4" t="b">
        <f t="shared" si="2068"/>
        <v>1</v>
      </c>
      <c r="P1412" s="4" t="b">
        <f t="shared" si="2069"/>
        <v>1</v>
      </c>
      <c r="Q1412" s="4" t="b">
        <f t="shared" si="2070"/>
        <v>1</v>
      </c>
      <c r="R1412" s="4" t="b">
        <f t="shared" si="2071"/>
        <v>1</v>
      </c>
      <c r="S1412" s="4" t="b">
        <f t="shared" si="2072"/>
        <v>1</v>
      </c>
      <c r="T1412" s="4" t="b">
        <f t="shared" si="2073"/>
        <v>1</v>
      </c>
      <c r="U1412" s="4" t="b">
        <f t="shared" si="2074"/>
        <v>1</v>
      </c>
      <c r="V1412" s="4" t="b">
        <f t="shared" si="2075"/>
        <v>1</v>
      </c>
      <c r="W1412" s="4" t="b">
        <f t="shared" si="2076"/>
        <v>1</v>
      </c>
      <c r="X1412" s="4" t="b">
        <f t="shared" si="2077"/>
        <v>1</v>
      </c>
      <c r="Y1412" s="4" t="b">
        <f t="shared" si="2078"/>
        <v>1</v>
      </c>
      <c r="Z1412" s="4" t="b">
        <f t="shared" si="2079"/>
        <v>1</v>
      </c>
      <c r="AA1412" s="4" t="b">
        <f t="shared" si="2080"/>
        <v>1</v>
      </c>
      <c r="AB1412" s="4" t="b">
        <f t="shared" si="2081"/>
        <v>1</v>
      </c>
      <c r="AC1412" s="4" t="b">
        <f t="shared" si="2082"/>
        <v>0</v>
      </c>
      <c r="AD1412" s="4" t="b">
        <f t="shared" si="2083"/>
        <v>0</v>
      </c>
      <c r="AE1412" s="4" t="b">
        <f t="shared" si="2084"/>
        <v>1</v>
      </c>
      <c r="AF1412" s="4" t="b">
        <f t="shared" si="2085"/>
        <v>0</v>
      </c>
      <c r="AG1412" s="4" t="b">
        <f t="shared" si="2086"/>
        <v>0</v>
      </c>
      <c r="AH1412" s="4" t="b">
        <f t="shared" si="2087"/>
        <v>1</v>
      </c>
      <c r="AI1412" s="4" t="b">
        <f t="shared" si="2088"/>
        <v>1</v>
      </c>
      <c r="AJ1412" s="4" t="b">
        <f t="shared" si="2089"/>
        <v>0</v>
      </c>
      <c r="AK1412" s="4" t="b">
        <f t="shared" si="2090"/>
        <v>1</v>
      </c>
      <c r="AL1412" s="4" t="b">
        <f t="shared" si="2091"/>
        <v>1</v>
      </c>
      <c r="AM1412" s="4" t="b">
        <f t="shared" si="2092"/>
        <v>0</v>
      </c>
      <c r="AN1412" s="4" t="b">
        <f t="shared" si="2093"/>
        <v>1</v>
      </c>
      <c r="AO1412" s="4" t="b">
        <f t="shared" si="2094"/>
        <v>0</v>
      </c>
      <c r="AP1412" s="4" t="b">
        <f t="shared" si="2095"/>
        <v>0</v>
      </c>
      <c r="AQ1412" s="4" t="b">
        <f t="shared" si="2096"/>
        <v>1</v>
      </c>
      <c r="AR1412" s="4" t="b">
        <f t="shared" si="2097"/>
        <v>0</v>
      </c>
      <c r="AS1412" s="4" t="b">
        <f t="shared" si="2098"/>
        <v>1</v>
      </c>
      <c r="AT1412" s="4" t="b">
        <f t="shared" si="2099"/>
        <v>1</v>
      </c>
      <c r="AU1412" s="4" t="b">
        <f t="shared" si="2100"/>
        <v>0</v>
      </c>
      <c r="AV1412" s="4" t="b">
        <f t="shared" si="2101"/>
        <v>1</v>
      </c>
      <c r="AW1412" s="4" t="b">
        <f t="shared" si="2102"/>
        <v>1</v>
      </c>
      <c r="AX1412" s="4" t="b">
        <f t="shared" si="2103"/>
        <v>1</v>
      </c>
      <c r="AY1412" s="4" t="b">
        <f t="shared" si="2104"/>
        <v>1</v>
      </c>
      <c r="AZ1412" s="4" t="b">
        <f t="shared" si="2105"/>
        <v>0</v>
      </c>
      <c r="BA1412" s="4" t="b">
        <f t="shared" si="2106"/>
        <v>0</v>
      </c>
      <c r="BB1412" s="4" t="b">
        <f t="shared" si="2107"/>
        <v>0</v>
      </c>
      <c r="BC1412" s="4" t="b">
        <f t="shared" si="2108"/>
        <v>0</v>
      </c>
      <c r="BD1412" s="4" t="b">
        <f t="shared" si="2109"/>
        <v>1</v>
      </c>
      <c r="BE1412" s="4" t="b">
        <f t="shared" si="2110"/>
        <v>0</v>
      </c>
      <c r="BF1412" s="4" t="b">
        <f t="shared" si="2111"/>
        <v>1</v>
      </c>
      <c r="BG1412" s="4" t="b">
        <f t="shared" si="2112"/>
        <v>1</v>
      </c>
      <c r="BH1412" s="4" t="b">
        <f t="shared" si="2113"/>
        <v>1</v>
      </c>
      <c r="BI1412" s="4" t="b">
        <f t="shared" si="2114"/>
        <v>1</v>
      </c>
      <c r="BJ1412" s="4" t="b">
        <f t="shared" si="2115"/>
        <v>1</v>
      </c>
      <c r="BK1412" s="4" t="b">
        <f t="shared" si="2116"/>
        <v>0</v>
      </c>
      <c r="BL1412" s="4" t="b">
        <f t="shared" si="2117"/>
        <v>1</v>
      </c>
      <c r="BM1412" s="4" t="b">
        <f t="shared" si="2118"/>
        <v>0</v>
      </c>
      <c r="BN1412" s="4" t="b">
        <f t="shared" si="2119"/>
        <v>0</v>
      </c>
      <c r="BO1412" s="4" t="b">
        <f t="shared" si="2120"/>
        <v>1</v>
      </c>
      <c r="BP1412" s="4" t="b">
        <f t="shared" si="2121"/>
        <v>1</v>
      </c>
      <c r="BQ1412" s="4" t="b">
        <f t="shared" si="2122"/>
        <v>1</v>
      </c>
      <c r="BR1412" s="4" t="b">
        <f t="shared" si="2123"/>
        <v>1</v>
      </c>
      <c r="BS1412" s="4" t="b">
        <f t="shared" si="2124"/>
        <v>1</v>
      </c>
      <c r="BT1412" s="4" t="b">
        <f t="shared" si="2125"/>
        <v>1</v>
      </c>
      <c r="BU1412" s="4" t="b">
        <f t="shared" si="2126"/>
        <v>1</v>
      </c>
      <c r="BV1412" s="4" t="b">
        <f t="shared" si="2127"/>
        <v>1</v>
      </c>
      <c r="BW1412" s="4" t="b">
        <f t="shared" si="2128"/>
        <v>0</v>
      </c>
      <c r="BX1412" s="4" t="b">
        <f t="shared" si="2129"/>
        <v>1</v>
      </c>
      <c r="BY1412" s="4" t="b">
        <f t="shared" si="2130"/>
        <v>1</v>
      </c>
      <c r="BZ1412" s="4" t="b">
        <f t="shared" si="2131"/>
        <v>0</v>
      </c>
      <c r="CA1412" s="4" t="b">
        <f t="shared" si="2132"/>
        <v>0</v>
      </c>
      <c r="CB1412" s="4" t="b">
        <f t="shared" si="2133"/>
        <v>0</v>
      </c>
      <c r="CC1412" s="4" t="b">
        <f t="shared" si="2134"/>
        <v>1</v>
      </c>
      <c r="CD1412" s="4" t="b">
        <f t="shared" si="2135"/>
        <v>0</v>
      </c>
      <c r="CE1412" s="4" t="b">
        <f t="shared" si="2136"/>
        <v>0</v>
      </c>
      <c r="CF1412" s="4" t="b">
        <f t="shared" si="2137"/>
        <v>0</v>
      </c>
      <c r="CG1412" s="4" t="b">
        <f t="shared" si="2138"/>
        <v>1</v>
      </c>
      <c r="CH1412" s="4" t="b">
        <f t="shared" si="2139"/>
        <v>1</v>
      </c>
      <c r="CI1412" s="4" t="b">
        <f t="shared" si="2140"/>
        <v>1</v>
      </c>
      <c r="CJ1412" s="4" t="b">
        <f t="shared" si="2141"/>
        <v>1</v>
      </c>
      <c r="CK1412" s="4" t="b">
        <f t="shared" si="2142"/>
        <v>0</v>
      </c>
      <c r="CL1412" s="4" t="b">
        <f t="shared" si="2143"/>
        <v>0</v>
      </c>
      <c r="CM1412" s="4" t="b">
        <f t="shared" si="2144"/>
        <v>1</v>
      </c>
      <c r="CN1412" s="4" t="b">
        <f t="shared" si="2145"/>
        <v>0</v>
      </c>
      <c r="CO1412" s="4" t="b">
        <f t="shared" si="2146"/>
        <v>0</v>
      </c>
      <c r="CP1412" s="4" t="b">
        <f t="shared" si="2147"/>
        <v>0</v>
      </c>
      <c r="CQ1412" s="4" t="b">
        <f t="shared" si="2148"/>
        <v>0</v>
      </c>
      <c r="CR1412" s="4" t="b">
        <f t="shared" si="2149"/>
        <v>1</v>
      </c>
      <c r="CS1412" s="4" t="b">
        <f t="shared" si="2150"/>
        <v>1</v>
      </c>
      <c r="CT1412" s="4" t="b">
        <f t="shared" si="2151"/>
        <v>0</v>
      </c>
      <c r="CU1412" s="4" t="b">
        <f t="shared" si="2152"/>
        <v>0</v>
      </c>
      <c r="CV1412" s="4" t="b">
        <f t="shared" si="2153"/>
        <v>0</v>
      </c>
      <c r="CW1412" s="4" t="b">
        <f t="shared" si="2154"/>
        <v>1</v>
      </c>
      <c r="CX1412" s="4" t="b">
        <f t="shared" si="2155"/>
        <v>0</v>
      </c>
      <c r="CY1412" s="4" t="b">
        <f t="shared" si="2156"/>
        <v>1</v>
      </c>
      <c r="CZ1412" s="4" t="b">
        <f t="shared" si="2157"/>
        <v>0</v>
      </c>
      <c r="DA1412" s="4" t="b">
        <f t="shared" si="2158"/>
        <v>1</v>
      </c>
      <c r="DB1412" s="4" t="b">
        <f t="shared" si="2159"/>
        <v>0</v>
      </c>
      <c r="DC1412" s="4" t="b">
        <f t="shared" si="2160"/>
        <v>0</v>
      </c>
      <c r="DD1412" s="4" t="b">
        <f t="shared" si="2161"/>
        <v>1</v>
      </c>
    </row>
    <row r="1413" spans="1:108">
      <c r="A1413" t="s">
        <v>643</v>
      </c>
      <c r="C1413" t="s">
        <v>638</v>
      </c>
      <c r="F1413" t="s">
        <v>616</v>
      </c>
      <c r="G1413" t="s">
        <v>617</v>
      </c>
      <c r="H1413" t="s">
        <v>7445</v>
      </c>
      <c r="I1413" t="s">
        <v>7417</v>
      </c>
      <c r="J1413" t="s">
        <v>119</v>
      </c>
      <c r="K1413" t="s">
        <v>109</v>
      </c>
      <c r="L1413" t="s">
        <v>6295</v>
      </c>
      <c r="M1413" t="s">
        <v>6079</v>
      </c>
      <c r="N1413" t="s">
        <v>644</v>
      </c>
      <c r="O1413" t="b">
        <f t="shared" si="2068"/>
        <v>0</v>
      </c>
      <c r="P1413" t="b">
        <f t="shared" si="2069"/>
        <v>0</v>
      </c>
      <c r="Q1413" t="b">
        <f t="shared" si="2070"/>
        <v>1</v>
      </c>
      <c r="R1413" t="b">
        <f t="shared" si="2071"/>
        <v>1</v>
      </c>
      <c r="S1413" t="b">
        <f t="shared" si="2072"/>
        <v>0</v>
      </c>
      <c r="T1413" t="b">
        <f t="shared" si="2073"/>
        <v>0</v>
      </c>
      <c r="U1413" t="b">
        <f t="shared" si="2074"/>
        <v>0</v>
      </c>
      <c r="V1413" t="b">
        <f t="shared" si="2075"/>
        <v>0</v>
      </c>
      <c r="W1413" t="b">
        <f t="shared" si="2076"/>
        <v>0</v>
      </c>
      <c r="X1413" t="b">
        <f t="shared" si="2077"/>
        <v>1</v>
      </c>
      <c r="Y1413" t="b">
        <f t="shared" si="2078"/>
        <v>0</v>
      </c>
      <c r="Z1413" t="b">
        <f t="shared" si="2079"/>
        <v>0</v>
      </c>
      <c r="AA1413" t="b">
        <f t="shared" si="2080"/>
        <v>0</v>
      </c>
      <c r="AB1413" t="b">
        <f t="shared" si="2081"/>
        <v>0</v>
      </c>
      <c r="AC1413" t="b">
        <f t="shared" si="2082"/>
        <v>0</v>
      </c>
      <c r="AD1413" t="b">
        <f t="shared" si="2083"/>
        <v>0</v>
      </c>
      <c r="AE1413" t="b">
        <f t="shared" si="2084"/>
        <v>0</v>
      </c>
      <c r="AF1413" t="b">
        <f t="shared" si="2085"/>
        <v>0</v>
      </c>
      <c r="AG1413" t="b">
        <f t="shared" si="2086"/>
        <v>0</v>
      </c>
      <c r="AH1413" t="b">
        <f t="shared" si="2087"/>
        <v>0</v>
      </c>
      <c r="AI1413" t="b">
        <f t="shared" si="2088"/>
        <v>0</v>
      </c>
      <c r="AJ1413" t="b">
        <f t="shared" si="2089"/>
        <v>1</v>
      </c>
      <c r="AK1413" t="b">
        <f t="shared" si="2090"/>
        <v>0</v>
      </c>
      <c r="AL1413" t="b">
        <f t="shared" si="2091"/>
        <v>0</v>
      </c>
      <c r="AM1413" t="b">
        <f t="shared" si="2092"/>
        <v>0</v>
      </c>
      <c r="AN1413" t="b">
        <f t="shared" si="2093"/>
        <v>0</v>
      </c>
      <c r="AO1413" t="b">
        <f t="shared" si="2094"/>
        <v>0</v>
      </c>
      <c r="AP1413" t="b">
        <f t="shared" si="2095"/>
        <v>0</v>
      </c>
      <c r="AQ1413" t="b">
        <f t="shared" si="2096"/>
        <v>0</v>
      </c>
      <c r="AR1413" t="b">
        <f t="shared" si="2097"/>
        <v>0</v>
      </c>
      <c r="AS1413" t="b">
        <f t="shared" si="2098"/>
        <v>0</v>
      </c>
      <c r="AT1413" t="b">
        <f t="shared" si="2099"/>
        <v>0</v>
      </c>
      <c r="AU1413" t="b">
        <f t="shared" si="2100"/>
        <v>0</v>
      </c>
      <c r="AV1413" t="b">
        <f t="shared" si="2101"/>
        <v>0</v>
      </c>
      <c r="AW1413" t="b">
        <f t="shared" si="2102"/>
        <v>0</v>
      </c>
      <c r="AX1413" t="b">
        <f t="shared" si="2103"/>
        <v>0</v>
      </c>
      <c r="AY1413" t="b">
        <f t="shared" si="2104"/>
        <v>0</v>
      </c>
      <c r="AZ1413" t="b">
        <f t="shared" si="2105"/>
        <v>0</v>
      </c>
      <c r="BA1413" t="b">
        <f t="shared" si="2106"/>
        <v>0</v>
      </c>
      <c r="BB1413" t="b">
        <f t="shared" si="2107"/>
        <v>0</v>
      </c>
      <c r="BC1413" t="b">
        <f t="shared" si="2108"/>
        <v>0</v>
      </c>
      <c r="BD1413" t="b">
        <f t="shared" si="2109"/>
        <v>0</v>
      </c>
      <c r="BE1413" t="b">
        <f t="shared" si="2110"/>
        <v>0</v>
      </c>
      <c r="BF1413" t="b">
        <f t="shared" si="2111"/>
        <v>1</v>
      </c>
      <c r="BG1413" t="b">
        <f t="shared" si="2112"/>
        <v>0</v>
      </c>
      <c r="BH1413" t="b">
        <f t="shared" si="2113"/>
        <v>0</v>
      </c>
      <c r="BI1413" t="b">
        <f t="shared" si="2114"/>
        <v>0</v>
      </c>
      <c r="BJ1413" t="b">
        <f t="shared" si="2115"/>
        <v>0</v>
      </c>
      <c r="BK1413" t="b">
        <f t="shared" si="2116"/>
        <v>0</v>
      </c>
      <c r="BL1413" t="b">
        <f t="shared" si="2117"/>
        <v>0</v>
      </c>
      <c r="BM1413" t="b">
        <f t="shared" si="2118"/>
        <v>1</v>
      </c>
      <c r="BN1413" t="b">
        <f t="shared" si="2119"/>
        <v>0</v>
      </c>
      <c r="BO1413" t="b">
        <f t="shared" si="2120"/>
        <v>0</v>
      </c>
      <c r="BP1413" t="b">
        <f t="shared" si="2121"/>
        <v>0</v>
      </c>
      <c r="BQ1413" t="b">
        <f t="shared" si="2122"/>
        <v>0</v>
      </c>
      <c r="BR1413" t="b">
        <f t="shared" si="2123"/>
        <v>0</v>
      </c>
      <c r="BS1413" t="b">
        <f t="shared" si="2124"/>
        <v>0</v>
      </c>
      <c r="BT1413" t="b">
        <f t="shared" si="2125"/>
        <v>1</v>
      </c>
      <c r="BU1413" t="b">
        <f t="shared" si="2126"/>
        <v>0</v>
      </c>
      <c r="BV1413" t="b">
        <f t="shared" si="2127"/>
        <v>0</v>
      </c>
      <c r="BW1413" t="b">
        <f t="shared" si="2128"/>
        <v>0</v>
      </c>
      <c r="BX1413" t="b">
        <f t="shared" si="2129"/>
        <v>0</v>
      </c>
      <c r="BY1413" t="b">
        <f t="shared" si="2130"/>
        <v>0</v>
      </c>
      <c r="BZ1413" t="b">
        <f t="shared" si="2131"/>
        <v>0</v>
      </c>
      <c r="CA1413" t="b">
        <f t="shared" si="2132"/>
        <v>0</v>
      </c>
      <c r="CB1413" t="b">
        <f t="shared" si="2133"/>
        <v>0</v>
      </c>
      <c r="CC1413" t="b">
        <f t="shared" si="2134"/>
        <v>0</v>
      </c>
      <c r="CD1413" t="b">
        <f t="shared" si="2135"/>
        <v>0</v>
      </c>
      <c r="CE1413" t="b">
        <f t="shared" si="2136"/>
        <v>0</v>
      </c>
      <c r="CF1413" t="b">
        <f t="shared" si="2137"/>
        <v>0</v>
      </c>
      <c r="CG1413" t="b">
        <f t="shared" si="2138"/>
        <v>0</v>
      </c>
      <c r="CH1413" t="b">
        <f t="shared" si="2139"/>
        <v>0</v>
      </c>
      <c r="CI1413" t="b">
        <f t="shared" si="2140"/>
        <v>0</v>
      </c>
      <c r="CJ1413" t="b">
        <f t="shared" si="2141"/>
        <v>0</v>
      </c>
      <c r="CK1413" t="b">
        <f t="shared" si="2142"/>
        <v>0</v>
      </c>
      <c r="CL1413" t="b">
        <f t="shared" si="2143"/>
        <v>0</v>
      </c>
      <c r="CM1413" t="b">
        <f t="shared" si="2144"/>
        <v>0</v>
      </c>
      <c r="CN1413" t="b">
        <f t="shared" si="2145"/>
        <v>0</v>
      </c>
      <c r="CO1413" t="b">
        <f t="shared" si="2146"/>
        <v>0</v>
      </c>
      <c r="CP1413" t="b">
        <f t="shared" si="2147"/>
        <v>0</v>
      </c>
      <c r="CQ1413" t="b">
        <f t="shared" si="2148"/>
        <v>0</v>
      </c>
      <c r="CR1413" t="b">
        <f t="shared" si="2149"/>
        <v>0</v>
      </c>
      <c r="CS1413" t="b">
        <f t="shared" si="2150"/>
        <v>0</v>
      </c>
      <c r="CT1413" t="b">
        <f t="shared" si="2151"/>
        <v>0</v>
      </c>
      <c r="CU1413" t="b">
        <f t="shared" si="2152"/>
        <v>0</v>
      </c>
      <c r="CV1413" t="b">
        <f t="shared" si="2153"/>
        <v>0</v>
      </c>
      <c r="CW1413" t="b">
        <f t="shared" si="2154"/>
        <v>0</v>
      </c>
      <c r="CX1413" t="b">
        <f t="shared" si="2155"/>
        <v>0</v>
      </c>
      <c r="CY1413" t="b">
        <f t="shared" si="2156"/>
        <v>0</v>
      </c>
      <c r="CZ1413" t="b">
        <f t="shared" si="2157"/>
        <v>0</v>
      </c>
      <c r="DA1413" t="b">
        <f t="shared" si="2158"/>
        <v>0</v>
      </c>
      <c r="DB1413" t="b">
        <f t="shared" si="2159"/>
        <v>0</v>
      </c>
      <c r="DC1413" t="b">
        <f t="shared" si="2160"/>
        <v>0</v>
      </c>
      <c r="DD1413" t="b">
        <f t="shared" si="2161"/>
        <v>0</v>
      </c>
    </row>
    <row r="1414" spans="1:108">
      <c r="A1414" t="s">
        <v>645</v>
      </c>
      <c r="C1414" t="s">
        <v>638</v>
      </c>
      <c r="F1414" t="s">
        <v>616</v>
      </c>
      <c r="G1414" t="s">
        <v>617</v>
      </c>
      <c r="H1414" t="s">
        <v>7445</v>
      </c>
      <c r="I1414" t="s">
        <v>7417</v>
      </c>
      <c r="J1414" t="s">
        <v>135</v>
      </c>
      <c r="K1414" t="s">
        <v>136</v>
      </c>
      <c r="L1414" t="s">
        <v>6297</v>
      </c>
      <c r="M1414" t="s">
        <v>6079</v>
      </c>
      <c r="N1414" t="s">
        <v>646</v>
      </c>
      <c r="O1414" t="b">
        <f t="shared" si="2068"/>
        <v>0</v>
      </c>
      <c r="P1414" t="b">
        <f t="shared" si="2069"/>
        <v>0</v>
      </c>
      <c r="Q1414" t="b">
        <f t="shared" si="2070"/>
        <v>1</v>
      </c>
      <c r="R1414" t="b">
        <f t="shared" si="2071"/>
        <v>1</v>
      </c>
      <c r="S1414" t="b">
        <f t="shared" si="2072"/>
        <v>0</v>
      </c>
      <c r="T1414" t="b">
        <f t="shared" si="2073"/>
        <v>0</v>
      </c>
      <c r="U1414" t="b">
        <f t="shared" si="2074"/>
        <v>0</v>
      </c>
      <c r="V1414" t="b">
        <f t="shared" si="2075"/>
        <v>0</v>
      </c>
      <c r="W1414" t="b">
        <f t="shared" si="2076"/>
        <v>0</v>
      </c>
      <c r="X1414" t="b">
        <f t="shared" si="2077"/>
        <v>1</v>
      </c>
      <c r="Y1414" t="b">
        <f t="shared" si="2078"/>
        <v>1</v>
      </c>
      <c r="Z1414" t="b">
        <f t="shared" si="2079"/>
        <v>1</v>
      </c>
      <c r="AA1414" t="b">
        <f t="shared" si="2080"/>
        <v>0</v>
      </c>
      <c r="AB1414" t="b">
        <f t="shared" si="2081"/>
        <v>0</v>
      </c>
      <c r="AC1414" t="b">
        <f t="shared" si="2082"/>
        <v>0</v>
      </c>
      <c r="AD1414" t="b">
        <f t="shared" si="2083"/>
        <v>0</v>
      </c>
      <c r="AE1414" t="b">
        <f t="shared" si="2084"/>
        <v>0</v>
      </c>
      <c r="AF1414" t="b">
        <f t="shared" si="2085"/>
        <v>0</v>
      </c>
      <c r="AG1414" t="b">
        <f t="shared" si="2086"/>
        <v>0</v>
      </c>
      <c r="AH1414" t="b">
        <f t="shared" si="2087"/>
        <v>0</v>
      </c>
      <c r="AI1414" t="b">
        <f t="shared" si="2088"/>
        <v>0</v>
      </c>
      <c r="AJ1414" t="b">
        <f t="shared" si="2089"/>
        <v>0</v>
      </c>
      <c r="AK1414" t="b">
        <f t="shared" si="2090"/>
        <v>1</v>
      </c>
      <c r="AL1414" t="b">
        <f t="shared" si="2091"/>
        <v>0</v>
      </c>
      <c r="AM1414" t="b">
        <f t="shared" si="2092"/>
        <v>0</v>
      </c>
      <c r="AN1414" t="b">
        <f t="shared" si="2093"/>
        <v>0</v>
      </c>
      <c r="AO1414" t="b">
        <f t="shared" si="2094"/>
        <v>0</v>
      </c>
      <c r="AP1414" t="b">
        <f t="shared" si="2095"/>
        <v>0</v>
      </c>
      <c r="AQ1414" t="b">
        <f t="shared" si="2096"/>
        <v>0</v>
      </c>
      <c r="AR1414" t="b">
        <f t="shared" si="2097"/>
        <v>0</v>
      </c>
      <c r="AS1414" t="b">
        <f t="shared" si="2098"/>
        <v>0</v>
      </c>
      <c r="AT1414" t="b">
        <f t="shared" si="2099"/>
        <v>0</v>
      </c>
      <c r="AU1414" t="b">
        <f t="shared" si="2100"/>
        <v>0</v>
      </c>
      <c r="AV1414" t="b">
        <f t="shared" si="2101"/>
        <v>0</v>
      </c>
      <c r="AW1414" t="b">
        <f t="shared" si="2102"/>
        <v>0</v>
      </c>
      <c r="AX1414" t="b">
        <f t="shared" si="2103"/>
        <v>0</v>
      </c>
      <c r="AY1414" t="b">
        <f t="shared" si="2104"/>
        <v>0</v>
      </c>
      <c r="AZ1414" t="b">
        <f t="shared" si="2105"/>
        <v>0</v>
      </c>
      <c r="BA1414" t="b">
        <f t="shared" si="2106"/>
        <v>0</v>
      </c>
      <c r="BB1414" t="b">
        <f t="shared" si="2107"/>
        <v>0</v>
      </c>
      <c r="BC1414" t="b">
        <f t="shared" si="2108"/>
        <v>0</v>
      </c>
      <c r="BD1414" t="b">
        <f t="shared" si="2109"/>
        <v>0</v>
      </c>
      <c r="BE1414" t="b">
        <f t="shared" si="2110"/>
        <v>0</v>
      </c>
      <c r="BF1414" t="b">
        <f t="shared" si="2111"/>
        <v>1</v>
      </c>
      <c r="BG1414" t="b">
        <f t="shared" si="2112"/>
        <v>0</v>
      </c>
      <c r="BH1414" t="b">
        <f t="shared" si="2113"/>
        <v>0</v>
      </c>
      <c r="BI1414" t="b">
        <f t="shared" si="2114"/>
        <v>0</v>
      </c>
      <c r="BJ1414" t="b">
        <f t="shared" si="2115"/>
        <v>0</v>
      </c>
      <c r="BK1414" t="b">
        <f t="shared" si="2116"/>
        <v>0</v>
      </c>
      <c r="BL1414" t="b">
        <f t="shared" si="2117"/>
        <v>0</v>
      </c>
      <c r="BM1414" t="b">
        <f t="shared" si="2118"/>
        <v>1</v>
      </c>
      <c r="BN1414" t="b">
        <f t="shared" si="2119"/>
        <v>0</v>
      </c>
      <c r="BO1414" t="b">
        <f t="shared" si="2120"/>
        <v>0</v>
      </c>
      <c r="BP1414" t="b">
        <f t="shared" si="2121"/>
        <v>0</v>
      </c>
      <c r="BQ1414" t="b">
        <f t="shared" si="2122"/>
        <v>0</v>
      </c>
      <c r="BR1414" t="b">
        <f t="shared" si="2123"/>
        <v>0</v>
      </c>
      <c r="BS1414" t="b">
        <f t="shared" si="2124"/>
        <v>0</v>
      </c>
      <c r="BT1414" t="b">
        <f t="shared" si="2125"/>
        <v>0</v>
      </c>
      <c r="BU1414" t="b">
        <f t="shared" si="2126"/>
        <v>1</v>
      </c>
      <c r="BV1414" t="b">
        <f t="shared" si="2127"/>
        <v>0</v>
      </c>
      <c r="BW1414" t="b">
        <f t="shared" si="2128"/>
        <v>0</v>
      </c>
      <c r="BX1414" t="b">
        <f t="shared" si="2129"/>
        <v>0</v>
      </c>
      <c r="BY1414" t="b">
        <f t="shared" si="2130"/>
        <v>0</v>
      </c>
      <c r="BZ1414" t="b">
        <f t="shared" si="2131"/>
        <v>0</v>
      </c>
      <c r="CA1414" t="b">
        <f t="shared" si="2132"/>
        <v>0</v>
      </c>
      <c r="CB1414" t="b">
        <f t="shared" si="2133"/>
        <v>0</v>
      </c>
      <c r="CC1414" t="b">
        <f t="shared" si="2134"/>
        <v>0</v>
      </c>
      <c r="CD1414" t="b">
        <f t="shared" si="2135"/>
        <v>0</v>
      </c>
      <c r="CE1414" t="b">
        <f t="shared" si="2136"/>
        <v>0</v>
      </c>
      <c r="CF1414" t="b">
        <f t="shared" si="2137"/>
        <v>0</v>
      </c>
      <c r="CG1414" t="b">
        <f t="shared" si="2138"/>
        <v>0</v>
      </c>
      <c r="CH1414" t="b">
        <f t="shared" si="2139"/>
        <v>0</v>
      </c>
      <c r="CI1414" t="b">
        <f t="shared" si="2140"/>
        <v>0</v>
      </c>
      <c r="CJ1414" t="b">
        <f t="shared" si="2141"/>
        <v>0</v>
      </c>
      <c r="CK1414" t="b">
        <f t="shared" si="2142"/>
        <v>0</v>
      </c>
      <c r="CL1414" t="b">
        <f t="shared" si="2143"/>
        <v>0</v>
      </c>
      <c r="CM1414" t="b">
        <f t="shared" si="2144"/>
        <v>0</v>
      </c>
      <c r="CN1414" t="b">
        <f t="shared" si="2145"/>
        <v>0</v>
      </c>
      <c r="CO1414" t="b">
        <f t="shared" si="2146"/>
        <v>0</v>
      </c>
      <c r="CP1414" t="b">
        <f t="shared" si="2147"/>
        <v>0</v>
      </c>
      <c r="CQ1414" t="b">
        <f t="shared" si="2148"/>
        <v>0</v>
      </c>
      <c r="CR1414" t="b">
        <f t="shared" si="2149"/>
        <v>0</v>
      </c>
      <c r="CS1414" t="b">
        <f t="shared" si="2150"/>
        <v>0</v>
      </c>
      <c r="CT1414" t="b">
        <f t="shared" si="2151"/>
        <v>0</v>
      </c>
      <c r="CU1414" t="b">
        <f t="shared" si="2152"/>
        <v>0</v>
      </c>
      <c r="CV1414" t="b">
        <f t="shared" si="2153"/>
        <v>0</v>
      </c>
      <c r="CW1414" t="b">
        <f t="shared" si="2154"/>
        <v>0</v>
      </c>
      <c r="CX1414" t="b">
        <f t="shared" si="2155"/>
        <v>0</v>
      </c>
      <c r="CY1414" t="b">
        <f t="shared" si="2156"/>
        <v>0</v>
      </c>
      <c r="CZ1414" t="b">
        <f t="shared" si="2157"/>
        <v>0</v>
      </c>
      <c r="DA1414" t="b">
        <f t="shared" si="2158"/>
        <v>0</v>
      </c>
      <c r="DB1414" t="b">
        <f t="shared" si="2159"/>
        <v>0</v>
      </c>
      <c r="DC1414" t="b">
        <f t="shared" si="2160"/>
        <v>0</v>
      </c>
      <c r="DD1414" t="b">
        <f t="shared" si="2161"/>
        <v>0</v>
      </c>
    </row>
    <row r="1415" spans="1:108">
      <c r="A1415" s="4" t="s">
        <v>647</v>
      </c>
      <c r="C1415" t="s">
        <v>648</v>
      </c>
      <c r="F1415" t="s">
        <v>616</v>
      </c>
      <c r="G1415" t="s">
        <v>617</v>
      </c>
      <c r="H1415" t="s">
        <v>7445</v>
      </c>
      <c r="I1415" t="s">
        <v>7417</v>
      </c>
      <c r="J1415" s="4" t="s">
        <v>16</v>
      </c>
      <c r="K1415" t="s">
        <v>16</v>
      </c>
      <c r="L1415" t="s">
        <v>6298</v>
      </c>
      <c r="M1415" t="s">
        <v>6079</v>
      </c>
      <c r="N1415" t="s">
        <v>649</v>
      </c>
      <c r="O1415" t="b">
        <f t="shared" si="2068"/>
        <v>1</v>
      </c>
      <c r="P1415" t="b">
        <f t="shared" si="2069"/>
        <v>0</v>
      </c>
      <c r="Q1415" t="b">
        <f t="shared" si="2070"/>
        <v>0</v>
      </c>
      <c r="R1415" t="b">
        <f t="shared" si="2071"/>
        <v>0</v>
      </c>
      <c r="S1415" t="b">
        <f t="shared" si="2072"/>
        <v>0</v>
      </c>
      <c r="T1415" t="b">
        <f t="shared" si="2073"/>
        <v>0</v>
      </c>
      <c r="U1415" t="b">
        <f t="shared" si="2074"/>
        <v>0</v>
      </c>
      <c r="V1415" t="b">
        <f t="shared" si="2075"/>
        <v>0</v>
      </c>
      <c r="W1415" t="b">
        <f t="shared" si="2076"/>
        <v>1</v>
      </c>
      <c r="X1415" t="b">
        <f t="shared" si="2077"/>
        <v>1</v>
      </c>
      <c r="Y1415" t="b">
        <f t="shared" si="2078"/>
        <v>0</v>
      </c>
      <c r="Z1415" t="b">
        <f t="shared" si="2079"/>
        <v>0</v>
      </c>
      <c r="AA1415" t="b">
        <f t="shared" si="2080"/>
        <v>0</v>
      </c>
      <c r="AB1415" t="b">
        <f t="shared" si="2081"/>
        <v>0</v>
      </c>
      <c r="AC1415" t="b">
        <f t="shared" si="2082"/>
        <v>1</v>
      </c>
      <c r="AD1415" t="b">
        <f t="shared" si="2083"/>
        <v>0</v>
      </c>
      <c r="AE1415" t="b">
        <f t="shared" si="2084"/>
        <v>0</v>
      </c>
      <c r="AF1415" t="b">
        <f t="shared" si="2085"/>
        <v>0</v>
      </c>
      <c r="AG1415" t="b">
        <f t="shared" si="2086"/>
        <v>0</v>
      </c>
      <c r="AH1415" t="b">
        <f t="shared" si="2087"/>
        <v>0</v>
      </c>
      <c r="AI1415" t="b">
        <f t="shared" si="2088"/>
        <v>0</v>
      </c>
      <c r="AJ1415" t="b">
        <f t="shared" si="2089"/>
        <v>0</v>
      </c>
      <c r="AK1415" t="b">
        <f t="shared" si="2090"/>
        <v>0</v>
      </c>
      <c r="AL1415" t="b">
        <f t="shared" si="2091"/>
        <v>0</v>
      </c>
      <c r="AM1415" t="b">
        <f t="shared" si="2092"/>
        <v>0</v>
      </c>
      <c r="AN1415" t="b">
        <f t="shared" si="2093"/>
        <v>0</v>
      </c>
      <c r="AO1415" t="b">
        <f t="shared" si="2094"/>
        <v>0</v>
      </c>
      <c r="AP1415" t="b">
        <f t="shared" si="2095"/>
        <v>0</v>
      </c>
      <c r="AQ1415" t="b">
        <f t="shared" si="2096"/>
        <v>0</v>
      </c>
      <c r="AR1415" t="b">
        <f t="shared" si="2097"/>
        <v>0</v>
      </c>
      <c r="AS1415" t="b">
        <f t="shared" si="2098"/>
        <v>0</v>
      </c>
      <c r="AT1415" t="b">
        <f t="shared" si="2099"/>
        <v>0</v>
      </c>
      <c r="AU1415" t="b">
        <f t="shared" si="2100"/>
        <v>0</v>
      </c>
      <c r="AV1415" t="b">
        <f t="shared" si="2101"/>
        <v>0</v>
      </c>
      <c r="AW1415" t="b">
        <f t="shared" si="2102"/>
        <v>0</v>
      </c>
      <c r="AX1415" t="b">
        <f t="shared" si="2103"/>
        <v>0</v>
      </c>
      <c r="AY1415" t="b">
        <f t="shared" si="2104"/>
        <v>0</v>
      </c>
      <c r="AZ1415" t="b">
        <f t="shared" si="2105"/>
        <v>0</v>
      </c>
      <c r="BA1415" t="b">
        <f t="shared" si="2106"/>
        <v>0</v>
      </c>
      <c r="BB1415" t="b">
        <f t="shared" si="2107"/>
        <v>0</v>
      </c>
      <c r="BC1415" t="b">
        <f t="shared" si="2108"/>
        <v>0</v>
      </c>
      <c r="BD1415" t="b">
        <f t="shared" si="2109"/>
        <v>0</v>
      </c>
      <c r="BE1415" t="b">
        <f t="shared" si="2110"/>
        <v>0</v>
      </c>
      <c r="BF1415" t="b">
        <f t="shared" si="2111"/>
        <v>0</v>
      </c>
      <c r="BG1415" t="b">
        <f t="shared" si="2112"/>
        <v>0</v>
      </c>
      <c r="BH1415" t="b">
        <f t="shared" si="2113"/>
        <v>1</v>
      </c>
      <c r="BI1415" t="b">
        <f t="shared" si="2114"/>
        <v>0</v>
      </c>
      <c r="BJ1415" t="b">
        <f t="shared" si="2115"/>
        <v>0</v>
      </c>
      <c r="BK1415" t="b">
        <f t="shared" si="2116"/>
        <v>0</v>
      </c>
      <c r="BL1415" t="b">
        <f t="shared" si="2117"/>
        <v>0</v>
      </c>
      <c r="BM1415" t="b">
        <f t="shared" si="2118"/>
        <v>0</v>
      </c>
      <c r="BN1415" t="b">
        <f t="shared" si="2119"/>
        <v>0</v>
      </c>
      <c r="BO1415" t="b">
        <f t="shared" si="2120"/>
        <v>0</v>
      </c>
      <c r="BP1415" t="b">
        <f t="shared" si="2121"/>
        <v>0</v>
      </c>
      <c r="BQ1415" t="b">
        <f t="shared" si="2122"/>
        <v>0</v>
      </c>
      <c r="BR1415" t="b">
        <f t="shared" si="2123"/>
        <v>0</v>
      </c>
      <c r="BS1415" t="b">
        <f t="shared" si="2124"/>
        <v>0</v>
      </c>
      <c r="BT1415" t="b">
        <f t="shared" si="2125"/>
        <v>0</v>
      </c>
      <c r="BU1415" t="b">
        <f t="shared" si="2126"/>
        <v>0</v>
      </c>
      <c r="BV1415" t="b">
        <f t="shared" si="2127"/>
        <v>0</v>
      </c>
      <c r="BW1415" t="b">
        <f t="shared" si="2128"/>
        <v>0</v>
      </c>
      <c r="BX1415" t="b">
        <f t="shared" si="2129"/>
        <v>0</v>
      </c>
      <c r="BY1415" t="b">
        <f t="shared" si="2130"/>
        <v>0</v>
      </c>
      <c r="BZ1415" t="b">
        <f t="shared" si="2131"/>
        <v>0</v>
      </c>
      <c r="CA1415" t="b">
        <f t="shared" si="2132"/>
        <v>0</v>
      </c>
      <c r="CB1415" t="b">
        <f t="shared" si="2133"/>
        <v>0</v>
      </c>
      <c r="CC1415" t="b">
        <f t="shared" si="2134"/>
        <v>0</v>
      </c>
      <c r="CD1415" t="b">
        <f t="shared" si="2135"/>
        <v>1</v>
      </c>
      <c r="CE1415" t="b">
        <f t="shared" si="2136"/>
        <v>0</v>
      </c>
      <c r="CF1415" t="b">
        <f t="shared" si="2137"/>
        <v>0</v>
      </c>
      <c r="CG1415" t="b">
        <f t="shared" si="2138"/>
        <v>0</v>
      </c>
      <c r="CH1415" t="b">
        <f t="shared" si="2139"/>
        <v>0</v>
      </c>
      <c r="CI1415" t="b">
        <f t="shared" si="2140"/>
        <v>0</v>
      </c>
      <c r="CJ1415" t="b">
        <f t="shared" si="2141"/>
        <v>0</v>
      </c>
      <c r="CK1415" t="b">
        <f t="shared" si="2142"/>
        <v>0</v>
      </c>
      <c r="CL1415" t="b">
        <f t="shared" si="2143"/>
        <v>0</v>
      </c>
      <c r="CM1415" t="b">
        <f t="shared" si="2144"/>
        <v>0</v>
      </c>
      <c r="CN1415" t="b">
        <f t="shared" si="2145"/>
        <v>0</v>
      </c>
      <c r="CO1415" t="b">
        <f t="shared" si="2146"/>
        <v>0</v>
      </c>
      <c r="CP1415" t="b">
        <f t="shared" si="2147"/>
        <v>0</v>
      </c>
      <c r="CQ1415" t="b">
        <f t="shared" si="2148"/>
        <v>0</v>
      </c>
      <c r="CR1415" t="b">
        <f t="shared" si="2149"/>
        <v>0</v>
      </c>
      <c r="CS1415" t="b">
        <f t="shared" si="2150"/>
        <v>0</v>
      </c>
      <c r="CT1415" t="b">
        <f t="shared" si="2151"/>
        <v>0</v>
      </c>
      <c r="CU1415" t="b">
        <f t="shared" si="2152"/>
        <v>0</v>
      </c>
      <c r="CV1415" t="b">
        <f t="shared" si="2153"/>
        <v>0</v>
      </c>
      <c r="CW1415" t="b">
        <f t="shared" si="2154"/>
        <v>0</v>
      </c>
      <c r="CX1415" t="b">
        <f t="shared" si="2155"/>
        <v>0</v>
      </c>
      <c r="CY1415" t="b">
        <f t="shared" si="2156"/>
        <v>0</v>
      </c>
      <c r="CZ1415" t="b">
        <f t="shared" si="2157"/>
        <v>0</v>
      </c>
      <c r="DA1415" t="b">
        <f t="shared" si="2158"/>
        <v>0</v>
      </c>
      <c r="DB1415" t="b">
        <f t="shared" si="2159"/>
        <v>0</v>
      </c>
      <c r="DC1415" t="b">
        <f t="shared" si="2160"/>
        <v>0</v>
      </c>
      <c r="DD1415" t="b">
        <f t="shared" si="2161"/>
        <v>0</v>
      </c>
    </row>
    <row r="1416" spans="1:108">
      <c r="A1416" t="s">
        <v>650</v>
      </c>
      <c r="C1416" t="s">
        <v>648</v>
      </c>
      <c r="F1416" t="s">
        <v>616</v>
      </c>
      <c r="G1416" t="s">
        <v>617</v>
      </c>
      <c r="H1416" t="s">
        <v>7445</v>
      </c>
      <c r="I1416" t="s">
        <v>7417</v>
      </c>
      <c r="J1416" t="s">
        <v>16</v>
      </c>
      <c r="K1416" t="s">
        <v>16</v>
      </c>
      <c r="L1416" t="s">
        <v>6299</v>
      </c>
      <c r="M1416" t="s">
        <v>6079</v>
      </c>
      <c r="N1416" t="s">
        <v>651</v>
      </c>
      <c r="O1416" t="b">
        <f t="shared" si="2068"/>
        <v>1</v>
      </c>
      <c r="P1416" t="b">
        <f t="shared" si="2069"/>
        <v>1</v>
      </c>
      <c r="Q1416" t="b">
        <f t="shared" si="2070"/>
        <v>1</v>
      </c>
      <c r="R1416" t="b">
        <f t="shared" si="2071"/>
        <v>0</v>
      </c>
      <c r="S1416" t="b">
        <f t="shared" si="2072"/>
        <v>1</v>
      </c>
      <c r="T1416" t="b">
        <f t="shared" si="2073"/>
        <v>0</v>
      </c>
      <c r="U1416" t="b">
        <f t="shared" si="2074"/>
        <v>1</v>
      </c>
      <c r="V1416" t="b">
        <f t="shared" si="2075"/>
        <v>0</v>
      </c>
      <c r="W1416" t="b">
        <f t="shared" si="2076"/>
        <v>1</v>
      </c>
      <c r="X1416" t="b">
        <f t="shared" si="2077"/>
        <v>0</v>
      </c>
      <c r="Y1416" t="b">
        <f t="shared" si="2078"/>
        <v>0</v>
      </c>
      <c r="Z1416" t="b">
        <f t="shared" si="2079"/>
        <v>0</v>
      </c>
      <c r="AA1416" t="b">
        <f t="shared" si="2080"/>
        <v>0</v>
      </c>
      <c r="AB1416" t="b">
        <f t="shared" si="2081"/>
        <v>0</v>
      </c>
      <c r="AC1416" t="b">
        <f t="shared" si="2082"/>
        <v>0</v>
      </c>
      <c r="AD1416" t="b">
        <f t="shared" si="2083"/>
        <v>0</v>
      </c>
      <c r="AE1416" t="b">
        <f t="shared" si="2084"/>
        <v>0</v>
      </c>
      <c r="AF1416" t="b">
        <f t="shared" si="2085"/>
        <v>0</v>
      </c>
      <c r="AG1416" t="b">
        <f t="shared" si="2086"/>
        <v>0</v>
      </c>
      <c r="AH1416" t="b">
        <f t="shared" si="2087"/>
        <v>0</v>
      </c>
      <c r="AI1416" t="b">
        <f t="shared" si="2088"/>
        <v>1</v>
      </c>
      <c r="AJ1416" t="b">
        <f t="shared" si="2089"/>
        <v>0</v>
      </c>
      <c r="AK1416" t="b">
        <f t="shared" si="2090"/>
        <v>0</v>
      </c>
      <c r="AL1416" t="b">
        <f t="shared" si="2091"/>
        <v>0</v>
      </c>
      <c r="AM1416" t="b">
        <f t="shared" si="2092"/>
        <v>0</v>
      </c>
      <c r="AN1416" t="b">
        <f t="shared" si="2093"/>
        <v>0</v>
      </c>
      <c r="AO1416" t="b">
        <f t="shared" si="2094"/>
        <v>0</v>
      </c>
      <c r="AP1416" t="b">
        <f t="shared" si="2095"/>
        <v>0</v>
      </c>
      <c r="AQ1416" t="b">
        <f t="shared" si="2096"/>
        <v>0</v>
      </c>
      <c r="AR1416" t="b">
        <f t="shared" si="2097"/>
        <v>0</v>
      </c>
      <c r="AS1416" t="b">
        <f t="shared" si="2098"/>
        <v>0</v>
      </c>
      <c r="AT1416" t="b">
        <f t="shared" si="2099"/>
        <v>0</v>
      </c>
      <c r="AU1416" t="b">
        <f t="shared" si="2100"/>
        <v>0</v>
      </c>
      <c r="AV1416" t="b">
        <f t="shared" si="2101"/>
        <v>0</v>
      </c>
      <c r="AW1416" t="b">
        <f t="shared" si="2102"/>
        <v>0</v>
      </c>
      <c r="AX1416" t="b">
        <f t="shared" si="2103"/>
        <v>0</v>
      </c>
      <c r="AY1416" t="b">
        <f t="shared" si="2104"/>
        <v>0</v>
      </c>
      <c r="AZ1416" t="b">
        <f t="shared" si="2105"/>
        <v>0</v>
      </c>
      <c r="BA1416" t="b">
        <f t="shared" si="2106"/>
        <v>1</v>
      </c>
      <c r="BB1416" t="b">
        <f t="shared" si="2107"/>
        <v>0</v>
      </c>
      <c r="BC1416" t="b">
        <f t="shared" si="2108"/>
        <v>0</v>
      </c>
      <c r="BD1416" t="b">
        <f t="shared" si="2109"/>
        <v>0</v>
      </c>
      <c r="BE1416" t="b">
        <f t="shared" si="2110"/>
        <v>0</v>
      </c>
      <c r="BF1416" t="b">
        <f t="shared" si="2111"/>
        <v>0</v>
      </c>
      <c r="BG1416" t="b">
        <f t="shared" si="2112"/>
        <v>0</v>
      </c>
      <c r="BH1416" t="b">
        <f t="shared" si="2113"/>
        <v>1</v>
      </c>
      <c r="BI1416" t="b">
        <f t="shared" si="2114"/>
        <v>0</v>
      </c>
      <c r="BJ1416" t="b">
        <f t="shared" si="2115"/>
        <v>0</v>
      </c>
      <c r="BK1416" t="b">
        <f t="shared" si="2116"/>
        <v>0</v>
      </c>
      <c r="BL1416" t="b">
        <f t="shared" si="2117"/>
        <v>1</v>
      </c>
      <c r="BM1416" t="b">
        <f t="shared" si="2118"/>
        <v>0</v>
      </c>
      <c r="BN1416" t="b">
        <f t="shared" si="2119"/>
        <v>0</v>
      </c>
      <c r="BO1416" t="b">
        <f t="shared" si="2120"/>
        <v>0</v>
      </c>
      <c r="BP1416" t="b">
        <f t="shared" si="2121"/>
        <v>0</v>
      </c>
      <c r="BQ1416" t="b">
        <f t="shared" si="2122"/>
        <v>0</v>
      </c>
      <c r="BR1416" t="b">
        <f t="shared" si="2123"/>
        <v>0</v>
      </c>
      <c r="BS1416" t="b">
        <f t="shared" si="2124"/>
        <v>0</v>
      </c>
      <c r="BT1416" t="b">
        <f t="shared" si="2125"/>
        <v>0</v>
      </c>
      <c r="BU1416" t="b">
        <f t="shared" si="2126"/>
        <v>0</v>
      </c>
      <c r="BV1416" t="b">
        <f t="shared" si="2127"/>
        <v>1</v>
      </c>
      <c r="BW1416" t="b">
        <f t="shared" si="2128"/>
        <v>0</v>
      </c>
      <c r="BX1416" t="b">
        <f t="shared" si="2129"/>
        <v>0</v>
      </c>
      <c r="BY1416" t="b">
        <f t="shared" si="2130"/>
        <v>0</v>
      </c>
      <c r="BZ1416" t="b">
        <f t="shared" si="2131"/>
        <v>0</v>
      </c>
      <c r="CA1416" t="b">
        <f t="shared" si="2132"/>
        <v>0</v>
      </c>
      <c r="CB1416" t="b">
        <f t="shared" si="2133"/>
        <v>0</v>
      </c>
      <c r="CC1416" t="b">
        <f t="shared" si="2134"/>
        <v>0</v>
      </c>
      <c r="CD1416" t="b">
        <f t="shared" si="2135"/>
        <v>0</v>
      </c>
      <c r="CE1416" t="b">
        <f t="shared" si="2136"/>
        <v>0</v>
      </c>
      <c r="CF1416" t="b">
        <f t="shared" si="2137"/>
        <v>0</v>
      </c>
      <c r="CG1416" t="b">
        <f t="shared" si="2138"/>
        <v>1</v>
      </c>
      <c r="CH1416" t="b">
        <f t="shared" si="2139"/>
        <v>0</v>
      </c>
      <c r="CI1416" t="b">
        <f t="shared" si="2140"/>
        <v>0</v>
      </c>
      <c r="CJ1416" t="b">
        <f t="shared" si="2141"/>
        <v>0</v>
      </c>
      <c r="CK1416" t="b">
        <f t="shared" si="2142"/>
        <v>0</v>
      </c>
      <c r="CL1416" t="b">
        <f t="shared" si="2143"/>
        <v>0</v>
      </c>
      <c r="CM1416" t="b">
        <f t="shared" si="2144"/>
        <v>0</v>
      </c>
      <c r="CN1416" t="b">
        <f t="shared" si="2145"/>
        <v>0</v>
      </c>
      <c r="CO1416" t="b">
        <f t="shared" si="2146"/>
        <v>0</v>
      </c>
      <c r="CP1416" t="b">
        <f t="shared" si="2147"/>
        <v>0</v>
      </c>
      <c r="CQ1416" t="b">
        <f t="shared" si="2148"/>
        <v>0</v>
      </c>
      <c r="CR1416" t="b">
        <f t="shared" si="2149"/>
        <v>0</v>
      </c>
      <c r="CS1416" t="b">
        <f t="shared" si="2150"/>
        <v>0</v>
      </c>
      <c r="CT1416" t="b">
        <f t="shared" si="2151"/>
        <v>0</v>
      </c>
      <c r="CU1416" t="b">
        <f t="shared" si="2152"/>
        <v>0</v>
      </c>
      <c r="CV1416" t="b">
        <f t="shared" si="2153"/>
        <v>0</v>
      </c>
      <c r="CW1416" t="b">
        <f t="shared" si="2154"/>
        <v>0</v>
      </c>
      <c r="CX1416" t="b">
        <f t="shared" si="2155"/>
        <v>0</v>
      </c>
      <c r="CY1416" t="b">
        <f t="shared" si="2156"/>
        <v>0</v>
      </c>
      <c r="CZ1416" t="b">
        <f t="shared" si="2157"/>
        <v>0</v>
      </c>
      <c r="DA1416" t="b">
        <f t="shared" si="2158"/>
        <v>0</v>
      </c>
      <c r="DB1416" t="b">
        <f t="shared" si="2159"/>
        <v>0</v>
      </c>
      <c r="DC1416" t="b">
        <f t="shared" si="2160"/>
        <v>0</v>
      </c>
      <c r="DD1416" t="b">
        <f t="shared" si="2161"/>
        <v>0</v>
      </c>
    </row>
    <row r="1417" spans="1:108">
      <c r="A1417" t="s">
        <v>656</v>
      </c>
      <c r="C1417" t="s">
        <v>657</v>
      </c>
      <c r="F1417" t="s">
        <v>616</v>
      </c>
      <c r="G1417" t="s">
        <v>617</v>
      </c>
      <c r="H1417" t="s">
        <v>7445</v>
      </c>
      <c r="I1417" t="s">
        <v>7417</v>
      </c>
      <c r="J1417" t="s">
        <v>362</v>
      </c>
      <c r="K1417" t="s">
        <v>136</v>
      </c>
      <c r="L1417" t="s">
        <v>6301</v>
      </c>
      <c r="M1417" t="s">
        <v>7608</v>
      </c>
      <c r="N1417" t="s">
        <v>7607</v>
      </c>
      <c r="O1417" t="b">
        <f t="shared" si="2068"/>
        <v>1</v>
      </c>
      <c r="P1417" t="b">
        <f t="shared" si="2069"/>
        <v>1</v>
      </c>
      <c r="Q1417" t="b">
        <f t="shared" si="2070"/>
        <v>1</v>
      </c>
      <c r="R1417" t="b">
        <f t="shared" si="2071"/>
        <v>1</v>
      </c>
      <c r="S1417" t="b">
        <f t="shared" si="2072"/>
        <v>1</v>
      </c>
      <c r="T1417" t="b">
        <f t="shared" si="2073"/>
        <v>1</v>
      </c>
      <c r="U1417" t="b">
        <f t="shared" si="2074"/>
        <v>1</v>
      </c>
      <c r="V1417" t="b">
        <f t="shared" si="2075"/>
        <v>1</v>
      </c>
      <c r="W1417" t="b">
        <f t="shared" si="2076"/>
        <v>1</v>
      </c>
      <c r="X1417" t="b">
        <f t="shared" si="2077"/>
        <v>0</v>
      </c>
      <c r="Y1417" t="b">
        <f t="shared" si="2078"/>
        <v>0</v>
      </c>
      <c r="Z1417" t="b">
        <f t="shared" si="2079"/>
        <v>0</v>
      </c>
      <c r="AA1417" t="b">
        <f t="shared" si="2080"/>
        <v>1</v>
      </c>
      <c r="AB1417" t="b">
        <f t="shared" si="2081"/>
        <v>1</v>
      </c>
      <c r="AC1417" t="b">
        <f t="shared" si="2082"/>
        <v>0</v>
      </c>
      <c r="AD1417" t="b">
        <f t="shared" si="2083"/>
        <v>0</v>
      </c>
      <c r="AE1417" t="b">
        <f t="shared" si="2084"/>
        <v>0</v>
      </c>
      <c r="AF1417" t="b">
        <f t="shared" si="2085"/>
        <v>0</v>
      </c>
      <c r="AG1417" t="b">
        <f t="shared" si="2086"/>
        <v>0</v>
      </c>
      <c r="AH1417" t="b">
        <f t="shared" si="2087"/>
        <v>0</v>
      </c>
      <c r="AI1417" t="b">
        <f t="shared" si="2088"/>
        <v>0</v>
      </c>
      <c r="AJ1417" t="b">
        <f t="shared" si="2089"/>
        <v>0</v>
      </c>
      <c r="AK1417" t="b">
        <f t="shared" si="2090"/>
        <v>0</v>
      </c>
      <c r="AL1417" t="b">
        <f t="shared" si="2091"/>
        <v>0</v>
      </c>
      <c r="AM1417" t="b">
        <f t="shared" si="2092"/>
        <v>0</v>
      </c>
      <c r="AN1417" t="b">
        <f t="shared" si="2093"/>
        <v>0</v>
      </c>
      <c r="AO1417" t="b">
        <f t="shared" si="2094"/>
        <v>0</v>
      </c>
      <c r="AP1417" t="b">
        <f t="shared" si="2095"/>
        <v>0</v>
      </c>
      <c r="AQ1417" t="b">
        <f t="shared" si="2096"/>
        <v>0</v>
      </c>
      <c r="AR1417" t="b">
        <f t="shared" si="2097"/>
        <v>0</v>
      </c>
      <c r="AS1417" t="b">
        <f t="shared" si="2098"/>
        <v>0</v>
      </c>
      <c r="AT1417" t="b">
        <f t="shared" si="2099"/>
        <v>0</v>
      </c>
      <c r="AU1417" t="b">
        <f t="shared" si="2100"/>
        <v>0</v>
      </c>
      <c r="AV1417" t="b">
        <f t="shared" si="2101"/>
        <v>0</v>
      </c>
      <c r="AW1417" t="b">
        <f t="shared" si="2102"/>
        <v>1</v>
      </c>
      <c r="AX1417" t="b">
        <f t="shared" si="2103"/>
        <v>0</v>
      </c>
      <c r="AY1417" t="b">
        <f t="shared" si="2104"/>
        <v>0</v>
      </c>
      <c r="AZ1417" t="b">
        <f t="shared" si="2105"/>
        <v>0</v>
      </c>
      <c r="BA1417" t="b">
        <f t="shared" si="2106"/>
        <v>1</v>
      </c>
      <c r="BB1417" t="b">
        <f t="shared" si="2107"/>
        <v>0</v>
      </c>
      <c r="BC1417" t="b">
        <f t="shared" si="2108"/>
        <v>0</v>
      </c>
      <c r="BD1417" t="b">
        <f t="shared" si="2109"/>
        <v>0</v>
      </c>
      <c r="BE1417" t="b">
        <f t="shared" si="2110"/>
        <v>0</v>
      </c>
      <c r="BF1417" t="b">
        <f t="shared" si="2111"/>
        <v>0</v>
      </c>
      <c r="BG1417" t="b">
        <f t="shared" si="2112"/>
        <v>1</v>
      </c>
      <c r="BH1417" t="b">
        <f t="shared" si="2113"/>
        <v>1</v>
      </c>
      <c r="BI1417" t="b">
        <f t="shared" si="2114"/>
        <v>0</v>
      </c>
      <c r="BJ1417" t="b">
        <f t="shared" si="2115"/>
        <v>0</v>
      </c>
      <c r="BK1417" t="b">
        <f t="shared" si="2116"/>
        <v>0</v>
      </c>
      <c r="BL1417" t="b">
        <f t="shared" si="2117"/>
        <v>0</v>
      </c>
      <c r="BM1417" t="b">
        <f t="shared" si="2118"/>
        <v>0</v>
      </c>
      <c r="BN1417" t="b">
        <f t="shared" si="2119"/>
        <v>0</v>
      </c>
      <c r="BO1417" t="b">
        <f t="shared" si="2120"/>
        <v>0</v>
      </c>
      <c r="BP1417" t="b">
        <f t="shared" si="2121"/>
        <v>0</v>
      </c>
      <c r="BQ1417" t="b">
        <f t="shared" si="2122"/>
        <v>0</v>
      </c>
      <c r="BR1417" t="b">
        <f t="shared" si="2123"/>
        <v>0</v>
      </c>
      <c r="BS1417" t="b">
        <f t="shared" si="2124"/>
        <v>0</v>
      </c>
      <c r="BT1417" t="b">
        <f t="shared" si="2125"/>
        <v>0</v>
      </c>
      <c r="BU1417" t="b">
        <f t="shared" si="2126"/>
        <v>0</v>
      </c>
      <c r="BV1417" t="b">
        <f t="shared" si="2127"/>
        <v>0</v>
      </c>
      <c r="BW1417" t="b">
        <f t="shared" si="2128"/>
        <v>0</v>
      </c>
      <c r="BX1417" t="b">
        <f t="shared" si="2129"/>
        <v>0</v>
      </c>
      <c r="BY1417" t="b">
        <f t="shared" si="2130"/>
        <v>0</v>
      </c>
      <c r="BZ1417" t="b">
        <f t="shared" si="2131"/>
        <v>0</v>
      </c>
      <c r="CA1417" t="b">
        <f t="shared" si="2132"/>
        <v>0</v>
      </c>
      <c r="CB1417" t="b">
        <f t="shared" si="2133"/>
        <v>0</v>
      </c>
      <c r="CC1417" t="b">
        <f t="shared" si="2134"/>
        <v>1</v>
      </c>
      <c r="CD1417" t="b">
        <f t="shared" si="2135"/>
        <v>0</v>
      </c>
      <c r="CE1417" t="b">
        <f t="shared" si="2136"/>
        <v>1</v>
      </c>
      <c r="CF1417" t="b">
        <f t="shared" si="2137"/>
        <v>0</v>
      </c>
      <c r="CG1417" t="b">
        <f t="shared" si="2138"/>
        <v>1</v>
      </c>
      <c r="CH1417" t="b">
        <f t="shared" si="2139"/>
        <v>0</v>
      </c>
      <c r="CI1417" t="b">
        <f t="shared" si="2140"/>
        <v>0</v>
      </c>
      <c r="CJ1417" t="b">
        <f t="shared" si="2141"/>
        <v>0</v>
      </c>
      <c r="CK1417" t="b">
        <f t="shared" si="2142"/>
        <v>1</v>
      </c>
      <c r="CL1417" t="b">
        <f t="shared" si="2143"/>
        <v>0</v>
      </c>
      <c r="CM1417" t="b">
        <f t="shared" si="2144"/>
        <v>0</v>
      </c>
      <c r="CN1417" t="b">
        <f t="shared" si="2145"/>
        <v>0</v>
      </c>
      <c r="CO1417" t="b">
        <f t="shared" si="2146"/>
        <v>0</v>
      </c>
      <c r="CP1417" t="b">
        <f t="shared" si="2147"/>
        <v>0</v>
      </c>
      <c r="CQ1417" t="b">
        <f t="shared" si="2148"/>
        <v>0</v>
      </c>
      <c r="CR1417" t="b">
        <f t="shared" si="2149"/>
        <v>0</v>
      </c>
      <c r="CS1417" t="b">
        <f t="shared" si="2150"/>
        <v>0</v>
      </c>
      <c r="CT1417" t="b">
        <f t="shared" si="2151"/>
        <v>0</v>
      </c>
      <c r="CU1417" t="b">
        <f t="shared" si="2152"/>
        <v>0</v>
      </c>
      <c r="CV1417" t="b">
        <f t="shared" si="2153"/>
        <v>0</v>
      </c>
      <c r="CW1417" t="b">
        <f t="shared" si="2154"/>
        <v>0</v>
      </c>
      <c r="CX1417" t="b">
        <f t="shared" si="2155"/>
        <v>0</v>
      </c>
      <c r="CY1417" t="b">
        <f t="shared" si="2156"/>
        <v>0</v>
      </c>
      <c r="CZ1417" t="b">
        <f t="shared" si="2157"/>
        <v>0</v>
      </c>
      <c r="DA1417" t="b">
        <f t="shared" si="2158"/>
        <v>0</v>
      </c>
      <c r="DB1417" t="b">
        <f t="shared" si="2159"/>
        <v>0</v>
      </c>
      <c r="DC1417" t="b">
        <f t="shared" si="2160"/>
        <v>0</v>
      </c>
      <c r="DD1417" t="b">
        <f t="shared" si="2161"/>
        <v>0</v>
      </c>
    </row>
    <row r="1418" spans="1:108">
      <c r="A1418" t="s">
        <v>670</v>
      </c>
      <c r="C1418" t="s">
        <v>671</v>
      </c>
      <c r="F1418" t="s">
        <v>616</v>
      </c>
      <c r="G1418" t="s">
        <v>617</v>
      </c>
      <c r="H1418" t="s">
        <v>7445</v>
      </c>
      <c r="I1418" t="s">
        <v>7417</v>
      </c>
      <c r="J1418" t="s">
        <v>16</v>
      </c>
      <c r="K1418" t="s">
        <v>16</v>
      </c>
      <c r="L1418" t="s">
        <v>6307</v>
      </c>
      <c r="M1418" t="s">
        <v>7610</v>
      </c>
      <c r="N1418" t="s">
        <v>7609</v>
      </c>
      <c r="O1418" t="b">
        <f t="shared" si="2068"/>
        <v>1</v>
      </c>
      <c r="P1418" t="b">
        <f t="shared" si="2069"/>
        <v>1</v>
      </c>
      <c r="Q1418" t="b">
        <f t="shared" si="2070"/>
        <v>1</v>
      </c>
      <c r="R1418" t="b">
        <f t="shared" si="2071"/>
        <v>0</v>
      </c>
      <c r="S1418" t="b">
        <f t="shared" si="2072"/>
        <v>1</v>
      </c>
      <c r="T1418" t="b">
        <f t="shared" si="2073"/>
        <v>0</v>
      </c>
      <c r="U1418" t="b">
        <f t="shared" si="2074"/>
        <v>1</v>
      </c>
      <c r="V1418" t="b">
        <f t="shared" si="2075"/>
        <v>1</v>
      </c>
      <c r="W1418" t="b">
        <f t="shared" si="2076"/>
        <v>1</v>
      </c>
      <c r="X1418" t="b">
        <f t="shared" si="2077"/>
        <v>0</v>
      </c>
      <c r="Y1418" t="b">
        <f t="shared" si="2078"/>
        <v>0</v>
      </c>
      <c r="Z1418" t="b">
        <f t="shared" si="2079"/>
        <v>0</v>
      </c>
      <c r="AA1418" t="b">
        <f t="shared" si="2080"/>
        <v>1</v>
      </c>
      <c r="AB1418" t="b">
        <f t="shared" si="2081"/>
        <v>0</v>
      </c>
      <c r="AC1418" t="b">
        <f t="shared" si="2082"/>
        <v>0</v>
      </c>
      <c r="AD1418" t="b">
        <f t="shared" si="2083"/>
        <v>0</v>
      </c>
      <c r="AE1418" t="b">
        <f t="shared" si="2084"/>
        <v>0</v>
      </c>
      <c r="AF1418" t="b">
        <f t="shared" si="2085"/>
        <v>0</v>
      </c>
      <c r="AG1418" t="b">
        <f t="shared" si="2086"/>
        <v>0</v>
      </c>
      <c r="AH1418" t="b">
        <f t="shared" si="2087"/>
        <v>0</v>
      </c>
      <c r="AI1418" t="b">
        <f t="shared" si="2088"/>
        <v>0</v>
      </c>
      <c r="AJ1418" t="b">
        <f t="shared" si="2089"/>
        <v>0</v>
      </c>
      <c r="AK1418" t="b">
        <f t="shared" si="2090"/>
        <v>0</v>
      </c>
      <c r="AL1418" t="b">
        <f t="shared" si="2091"/>
        <v>0</v>
      </c>
      <c r="AM1418" t="b">
        <f t="shared" si="2092"/>
        <v>0</v>
      </c>
      <c r="AN1418" t="b">
        <f t="shared" si="2093"/>
        <v>0</v>
      </c>
      <c r="AO1418" t="b">
        <f t="shared" si="2094"/>
        <v>0</v>
      </c>
      <c r="AP1418" t="b">
        <f t="shared" si="2095"/>
        <v>0</v>
      </c>
      <c r="AQ1418" t="b">
        <f t="shared" si="2096"/>
        <v>0</v>
      </c>
      <c r="AR1418" t="b">
        <f t="shared" si="2097"/>
        <v>0</v>
      </c>
      <c r="AS1418" t="b">
        <f t="shared" si="2098"/>
        <v>0</v>
      </c>
      <c r="AT1418" t="b">
        <f t="shared" si="2099"/>
        <v>0</v>
      </c>
      <c r="AU1418" t="b">
        <f t="shared" si="2100"/>
        <v>0</v>
      </c>
      <c r="AV1418" t="b">
        <f t="shared" si="2101"/>
        <v>0</v>
      </c>
      <c r="AW1418" t="b">
        <f t="shared" si="2102"/>
        <v>1</v>
      </c>
      <c r="AX1418" t="b">
        <f t="shared" si="2103"/>
        <v>0</v>
      </c>
      <c r="AY1418" t="b">
        <f t="shared" si="2104"/>
        <v>0</v>
      </c>
      <c r="AZ1418" t="b">
        <f t="shared" si="2105"/>
        <v>0</v>
      </c>
      <c r="BA1418" t="b">
        <f t="shared" si="2106"/>
        <v>1</v>
      </c>
      <c r="BB1418" t="b">
        <f t="shared" si="2107"/>
        <v>0</v>
      </c>
      <c r="BC1418" t="b">
        <f t="shared" si="2108"/>
        <v>0</v>
      </c>
      <c r="BD1418" t="b">
        <f t="shared" si="2109"/>
        <v>0</v>
      </c>
      <c r="BE1418" t="b">
        <f t="shared" si="2110"/>
        <v>0</v>
      </c>
      <c r="BF1418" t="b">
        <f t="shared" si="2111"/>
        <v>0</v>
      </c>
      <c r="BG1418" t="b">
        <f t="shared" si="2112"/>
        <v>0</v>
      </c>
      <c r="BH1418" t="b">
        <f t="shared" si="2113"/>
        <v>0</v>
      </c>
      <c r="BI1418" t="b">
        <f t="shared" si="2114"/>
        <v>0</v>
      </c>
      <c r="BJ1418" t="b">
        <f t="shared" si="2115"/>
        <v>0</v>
      </c>
      <c r="BK1418" t="b">
        <f t="shared" si="2116"/>
        <v>0</v>
      </c>
      <c r="BL1418" t="b">
        <f t="shared" si="2117"/>
        <v>0</v>
      </c>
      <c r="BM1418" t="b">
        <f t="shared" si="2118"/>
        <v>0</v>
      </c>
      <c r="BN1418" t="b">
        <f t="shared" si="2119"/>
        <v>0</v>
      </c>
      <c r="BO1418" t="b">
        <f t="shared" si="2120"/>
        <v>0</v>
      </c>
      <c r="BP1418" t="b">
        <f t="shared" si="2121"/>
        <v>0</v>
      </c>
      <c r="BQ1418" t="b">
        <f t="shared" si="2122"/>
        <v>1</v>
      </c>
      <c r="BR1418" t="b">
        <f t="shared" si="2123"/>
        <v>0</v>
      </c>
      <c r="BS1418" t="b">
        <f t="shared" si="2124"/>
        <v>1</v>
      </c>
      <c r="BT1418" t="b">
        <f t="shared" si="2125"/>
        <v>0</v>
      </c>
      <c r="BU1418" t="b">
        <f t="shared" si="2126"/>
        <v>0</v>
      </c>
      <c r="BV1418" t="b">
        <f t="shared" si="2127"/>
        <v>1</v>
      </c>
      <c r="BW1418" t="b">
        <f t="shared" si="2128"/>
        <v>0</v>
      </c>
      <c r="BX1418" t="b">
        <f t="shared" si="2129"/>
        <v>0</v>
      </c>
      <c r="BY1418" t="b">
        <f t="shared" si="2130"/>
        <v>1</v>
      </c>
      <c r="BZ1418" t="b">
        <f t="shared" si="2131"/>
        <v>0</v>
      </c>
      <c r="CA1418" t="b">
        <f t="shared" si="2132"/>
        <v>0</v>
      </c>
      <c r="CB1418" t="b">
        <f t="shared" si="2133"/>
        <v>0</v>
      </c>
      <c r="CC1418" t="b">
        <f t="shared" si="2134"/>
        <v>0</v>
      </c>
      <c r="CD1418" t="b">
        <f t="shared" si="2135"/>
        <v>0</v>
      </c>
      <c r="CE1418" t="b">
        <f t="shared" si="2136"/>
        <v>0</v>
      </c>
      <c r="CF1418" t="b">
        <f t="shared" si="2137"/>
        <v>0</v>
      </c>
      <c r="CG1418" t="b">
        <f t="shared" si="2138"/>
        <v>1</v>
      </c>
      <c r="CH1418" t="b">
        <f t="shared" si="2139"/>
        <v>0</v>
      </c>
      <c r="CI1418" t="b">
        <f t="shared" si="2140"/>
        <v>0</v>
      </c>
      <c r="CJ1418" t="b">
        <f t="shared" si="2141"/>
        <v>0</v>
      </c>
      <c r="CK1418" t="b">
        <f t="shared" si="2142"/>
        <v>1</v>
      </c>
      <c r="CL1418" t="b">
        <f t="shared" si="2143"/>
        <v>0</v>
      </c>
      <c r="CM1418" t="b">
        <f t="shared" si="2144"/>
        <v>1</v>
      </c>
      <c r="CN1418" t="b">
        <f t="shared" si="2145"/>
        <v>0</v>
      </c>
      <c r="CO1418" t="b">
        <f t="shared" si="2146"/>
        <v>0</v>
      </c>
      <c r="CP1418" t="b">
        <f t="shared" si="2147"/>
        <v>0</v>
      </c>
      <c r="CQ1418" t="b">
        <f t="shared" si="2148"/>
        <v>0</v>
      </c>
      <c r="CR1418" t="b">
        <f t="shared" si="2149"/>
        <v>0</v>
      </c>
      <c r="CS1418" t="b">
        <f t="shared" si="2150"/>
        <v>0</v>
      </c>
      <c r="CT1418" t="b">
        <f t="shared" si="2151"/>
        <v>0</v>
      </c>
      <c r="CU1418" t="b">
        <f t="shared" si="2152"/>
        <v>0</v>
      </c>
      <c r="CV1418" t="b">
        <f t="shared" si="2153"/>
        <v>0</v>
      </c>
      <c r="CW1418" t="b">
        <f t="shared" si="2154"/>
        <v>0</v>
      </c>
      <c r="CX1418" t="b">
        <f t="shared" si="2155"/>
        <v>0</v>
      </c>
      <c r="CY1418" t="b">
        <f t="shared" si="2156"/>
        <v>0</v>
      </c>
      <c r="CZ1418" t="b">
        <f t="shared" si="2157"/>
        <v>0</v>
      </c>
      <c r="DA1418" t="b">
        <f t="shared" si="2158"/>
        <v>0</v>
      </c>
      <c r="DB1418" t="b">
        <f t="shared" si="2159"/>
        <v>0</v>
      </c>
      <c r="DC1418" t="b">
        <f t="shared" si="2160"/>
        <v>0</v>
      </c>
      <c r="DD1418" t="b">
        <f t="shared" si="2161"/>
        <v>0</v>
      </c>
    </row>
    <row r="1419" spans="1:108">
      <c r="A1419" t="s">
        <v>672</v>
      </c>
      <c r="C1419" t="s">
        <v>671</v>
      </c>
      <c r="F1419" t="s">
        <v>616</v>
      </c>
      <c r="G1419" t="s">
        <v>617</v>
      </c>
      <c r="H1419" t="s">
        <v>7445</v>
      </c>
      <c r="I1419" t="s">
        <v>7417</v>
      </c>
      <c r="J1419" t="s">
        <v>113</v>
      </c>
      <c r="K1419" t="s">
        <v>114</v>
      </c>
      <c r="L1419" t="s">
        <v>6308</v>
      </c>
      <c r="M1419" t="s">
        <v>6079</v>
      </c>
      <c r="N1419" t="s">
        <v>673</v>
      </c>
      <c r="O1419" t="b">
        <f t="shared" si="2068"/>
        <v>1</v>
      </c>
      <c r="P1419" t="b">
        <f t="shared" si="2069"/>
        <v>1</v>
      </c>
      <c r="Q1419" t="b">
        <f t="shared" si="2070"/>
        <v>1</v>
      </c>
      <c r="R1419" t="b">
        <f t="shared" si="2071"/>
        <v>1</v>
      </c>
      <c r="S1419" t="b">
        <f t="shared" si="2072"/>
        <v>1</v>
      </c>
      <c r="T1419" t="b">
        <f t="shared" si="2073"/>
        <v>0</v>
      </c>
      <c r="U1419" t="b">
        <f t="shared" si="2074"/>
        <v>1</v>
      </c>
      <c r="V1419" t="b">
        <f t="shared" si="2075"/>
        <v>1</v>
      </c>
      <c r="W1419" t="b">
        <f t="shared" si="2076"/>
        <v>1</v>
      </c>
      <c r="X1419" t="b">
        <f t="shared" si="2077"/>
        <v>0</v>
      </c>
      <c r="Y1419" t="b">
        <f t="shared" si="2078"/>
        <v>1</v>
      </c>
      <c r="Z1419" t="b">
        <f t="shared" si="2079"/>
        <v>0</v>
      </c>
      <c r="AA1419" t="b">
        <f t="shared" si="2080"/>
        <v>1</v>
      </c>
      <c r="AB1419" t="b">
        <f t="shared" si="2081"/>
        <v>1</v>
      </c>
      <c r="AC1419" t="b">
        <f t="shared" si="2082"/>
        <v>0</v>
      </c>
      <c r="AD1419" t="b">
        <f t="shared" si="2083"/>
        <v>0</v>
      </c>
      <c r="AE1419" t="b">
        <f t="shared" si="2084"/>
        <v>0</v>
      </c>
      <c r="AF1419" t="b">
        <f t="shared" si="2085"/>
        <v>0</v>
      </c>
      <c r="AG1419" t="b">
        <f t="shared" si="2086"/>
        <v>0</v>
      </c>
      <c r="AH1419" t="b">
        <f t="shared" si="2087"/>
        <v>1</v>
      </c>
      <c r="AI1419" t="b">
        <f t="shared" si="2088"/>
        <v>0</v>
      </c>
      <c r="AJ1419" t="b">
        <f t="shared" si="2089"/>
        <v>0</v>
      </c>
      <c r="AK1419" t="b">
        <f t="shared" si="2090"/>
        <v>0</v>
      </c>
      <c r="AL1419" t="b">
        <f t="shared" si="2091"/>
        <v>0</v>
      </c>
      <c r="AM1419" t="b">
        <f t="shared" si="2092"/>
        <v>0</v>
      </c>
      <c r="AN1419" t="b">
        <f t="shared" si="2093"/>
        <v>0</v>
      </c>
      <c r="AO1419" t="b">
        <f t="shared" si="2094"/>
        <v>0</v>
      </c>
      <c r="AP1419" t="b">
        <f t="shared" si="2095"/>
        <v>0</v>
      </c>
      <c r="AQ1419" t="b">
        <f t="shared" si="2096"/>
        <v>0</v>
      </c>
      <c r="AR1419" t="b">
        <f t="shared" si="2097"/>
        <v>0</v>
      </c>
      <c r="AS1419" t="b">
        <f t="shared" si="2098"/>
        <v>0</v>
      </c>
      <c r="AT1419" t="b">
        <f t="shared" si="2099"/>
        <v>1</v>
      </c>
      <c r="AU1419" t="b">
        <f t="shared" si="2100"/>
        <v>0</v>
      </c>
      <c r="AV1419" t="b">
        <f t="shared" si="2101"/>
        <v>1</v>
      </c>
      <c r="AW1419" t="b">
        <f t="shared" si="2102"/>
        <v>0</v>
      </c>
      <c r="AX1419" t="b">
        <f t="shared" si="2103"/>
        <v>0</v>
      </c>
      <c r="AY1419" t="b">
        <f t="shared" si="2104"/>
        <v>0</v>
      </c>
      <c r="AZ1419" t="b">
        <f t="shared" si="2105"/>
        <v>0</v>
      </c>
      <c r="BA1419" t="b">
        <f t="shared" si="2106"/>
        <v>0</v>
      </c>
      <c r="BB1419" t="b">
        <f t="shared" si="2107"/>
        <v>0</v>
      </c>
      <c r="BC1419" t="b">
        <f t="shared" si="2108"/>
        <v>0</v>
      </c>
      <c r="BD1419" t="b">
        <f t="shared" si="2109"/>
        <v>0</v>
      </c>
      <c r="BE1419" t="b">
        <f t="shared" si="2110"/>
        <v>0</v>
      </c>
      <c r="BF1419" t="b">
        <f t="shared" si="2111"/>
        <v>0</v>
      </c>
      <c r="BG1419" t="b">
        <f t="shared" si="2112"/>
        <v>0</v>
      </c>
      <c r="BH1419" t="b">
        <f t="shared" si="2113"/>
        <v>0</v>
      </c>
      <c r="BI1419" t="b">
        <f t="shared" si="2114"/>
        <v>0</v>
      </c>
      <c r="BJ1419" t="b">
        <f t="shared" si="2115"/>
        <v>0</v>
      </c>
      <c r="BK1419" t="b">
        <f t="shared" si="2116"/>
        <v>0</v>
      </c>
      <c r="BL1419" t="b">
        <f t="shared" si="2117"/>
        <v>1</v>
      </c>
      <c r="BM1419" t="b">
        <f t="shared" si="2118"/>
        <v>0</v>
      </c>
      <c r="BN1419" t="b">
        <f t="shared" si="2119"/>
        <v>1</v>
      </c>
      <c r="BO1419" t="b">
        <f t="shared" si="2120"/>
        <v>1</v>
      </c>
      <c r="BP1419" t="b">
        <f t="shared" si="2121"/>
        <v>0</v>
      </c>
      <c r="BQ1419" t="b">
        <f t="shared" si="2122"/>
        <v>0</v>
      </c>
      <c r="BR1419" t="b">
        <f t="shared" si="2123"/>
        <v>0</v>
      </c>
      <c r="BS1419" t="b">
        <f t="shared" si="2124"/>
        <v>0</v>
      </c>
      <c r="BT1419" t="b">
        <f t="shared" si="2125"/>
        <v>0</v>
      </c>
      <c r="BU1419" t="b">
        <f t="shared" si="2126"/>
        <v>0</v>
      </c>
      <c r="BV1419" t="b">
        <f t="shared" si="2127"/>
        <v>0</v>
      </c>
      <c r="BW1419" t="b">
        <f t="shared" si="2128"/>
        <v>0</v>
      </c>
      <c r="BX1419" t="b">
        <f t="shared" si="2129"/>
        <v>1</v>
      </c>
      <c r="BY1419" t="b">
        <f t="shared" si="2130"/>
        <v>0</v>
      </c>
      <c r="BZ1419" t="b">
        <f t="shared" si="2131"/>
        <v>0</v>
      </c>
      <c r="CA1419" t="b">
        <f t="shared" si="2132"/>
        <v>0</v>
      </c>
      <c r="CB1419" t="b">
        <f t="shared" si="2133"/>
        <v>0</v>
      </c>
      <c r="CC1419" t="b">
        <f t="shared" si="2134"/>
        <v>0</v>
      </c>
      <c r="CD1419" t="b">
        <f t="shared" si="2135"/>
        <v>0</v>
      </c>
      <c r="CE1419" t="b">
        <f t="shared" si="2136"/>
        <v>0</v>
      </c>
      <c r="CF1419" t="b">
        <f t="shared" si="2137"/>
        <v>1</v>
      </c>
      <c r="CG1419" t="b">
        <f t="shared" si="2138"/>
        <v>0</v>
      </c>
      <c r="CH1419" t="b">
        <f t="shared" si="2139"/>
        <v>0</v>
      </c>
      <c r="CI1419" t="b">
        <f t="shared" si="2140"/>
        <v>0</v>
      </c>
      <c r="CJ1419" t="b">
        <f t="shared" si="2141"/>
        <v>0</v>
      </c>
      <c r="CK1419" t="b">
        <f t="shared" si="2142"/>
        <v>0</v>
      </c>
      <c r="CL1419" t="b">
        <f t="shared" si="2143"/>
        <v>0</v>
      </c>
      <c r="CM1419" t="b">
        <f t="shared" si="2144"/>
        <v>1</v>
      </c>
      <c r="CN1419" t="b">
        <f t="shared" si="2145"/>
        <v>0</v>
      </c>
      <c r="CO1419" t="b">
        <f t="shared" si="2146"/>
        <v>0</v>
      </c>
      <c r="CP1419" t="b">
        <f t="shared" si="2147"/>
        <v>0</v>
      </c>
      <c r="CQ1419" t="b">
        <f t="shared" si="2148"/>
        <v>0</v>
      </c>
      <c r="CR1419" t="b">
        <f t="shared" si="2149"/>
        <v>0</v>
      </c>
      <c r="CS1419" t="b">
        <f t="shared" si="2150"/>
        <v>0</v>
      </c>
      <c r="CT1419" t="b">
        <f t="shared" si="2151"/>
        <v>0</v>
      </c>
      <c r="CU1419" t="b">
        <f t="shared" si="2152"/>
        <v>0</v>
      </c>
      <c r="CV1419" t="b">
        <f t="shared" si="2153"/>
        <v>0</v>
      </c>
      <c r="CW1419" t="b">
        <f t="shared" si="2154"/>
        <v>0</v>
      </c>
      <c r="CX1419" t="b">
        <f t="shared" si="2155"/>
        <v>0</v>
      </c>
      <c r="CY1419" t="b">
        <f t="shared" si="2156"/>
        <v>0</v>
      </c>
      <c r="CZ1419" t="b">
        <f t="shared" si="2157"/>
        <v>0</v>
      </c>
      <c r="DA1419" t="b">
        <f t="shared" si="2158"/>
        <v>0</v>
      </c>
      <c r="DB1419" t="b">
        <f t="shared" si="2159"/>
        <v>0</v>
      </c>
      <c r="DC1419" t="b">
        <f t="shared" si="2160"/>
        <v>0</v>
      </c>
      <c r="DD1419" t="b">
        <f t="shared" si="2161"/>
        <v>0</v>
      </c>
    </row>
    <row r="1420" spans="1:108">
      <c r="A1420" t="s">
        <v>674</v>
      </c>
      <c r="C1420" t="s">
        <v>671</v>
      </c>
      <c r="F1420" t="s">
        <v>616</v>
      </c>
      <c r="G1420" t="s">
        <v>617</v>
      </c>
      <c r="H1420" t="s">
        <v>7445</v>
      </c>
      <c r="I1420" t="s">
        <v>7417</v>
      </c>
      <c r="J1420" t="s">
        <v>135</v>
      </c>
      <c r="K1420" t="s">
        <v>136</v>
      </c>
      <c r="L1420" t="s">
        <v>6309</v>
      </c>
      <c r="M1420" t="s">
        <v>6079</v>
      </c>
      <c r="N1420" t="s">
        <v>675</v>
      </c>
      <c r="O1420" t="b">
        <f t="shared" si="2068"/>
        <v>0</v>
      </c>
      <c r="P1420" t="b">
        <f t="shared" si="2069"/>
        <v>0</v>
      </c>
      <c r="Q1420" t="b">
        <f t="shared" si="2070"/>
        <v>1</v>
      </c>
      <c r="R1420" t="b">
        <f t="shared" si="2071"/>
        <v>0</v>
      </c>
      <c r="S1420" t="b">
        <f t="shared" si="2072"/>
        <v>0</v>
      </c>
      <c r="T1420" t="b">
        <f t="shared" si="2073"/>
        <v>0</v>
      </c>
      <c r="U1420" t="b">
        <f t="shared" si="2074"/>
        <v>1</v>
      </c>
      <c r="V1420" t="b">
        <f t="shared" si="2075"/>
        <v>0</v>
      </c>
      <c r="W1420" t="b">
        <f t="shared" si="2076"/>
        <v>0</v>
      </c>
      <c r="X1420" t="b">
        <f t="shared" si="2077"/>
        <v>1</v>
      </c>
      <c r="Y1420" t="b">
        <f t="shared" si="2078"/>
        <v>0</v>
      </c>
      <c r="Z1420" t="b">
        <f t="shared" si="2079"/>
        <v>0</v>
      </c>
      <c r="AA1420" t="b">
        <f t="shared" si="2080"/>
        <v>0</v>
      </c>
      <c r="AB1420" t="b">
        <f t="shared" si="2081"/>
        <v>0</v>
      </c>
      <c r="AC1420" t="b">
        <f t="shared" si="2082"/>
        <v>0</v>
      </c>
      <c r="AD1420" t="b">
        <f t="shared" si="2083"/>
        <v>0</v>
      </c>
      <c r="AE1420" t="b">
        <f t="shared" si="2084"/>
        <v>0</v>
      </c>
      <c r="AF1420" t="b">
        <f t="shared" si="2085"/>
        <v>0</v>
      </c>
      <c r="AG1420" t="b">
        <f t="shared" si="2086"/>
        <v>0</v>
      </c>
      <c r="AH1420" t="b">
        <f t="shared" si="2087"/>
        <v>0</v>
      </c>
      <c r="AI1420" t="b">
        <f t="shared" si="2088"/>
        <v>0</v>
      </c>
      <c r="AJ1420" t="b">
        <f t="shared" si="2089"/>
        <v>0</v>
      </c>
      <c r="AK1420" t="b">
        <f t="shared" si="2090"/>
        <v>0</v>
      </c>
      <c r="AL1420" t="b">
        <f t="shared" si="2091"/>
        <v>0</v>
      </c>
      <c r="AM1420" t="b">
        <f t="shared" si="2092"/>
        <v>0</v>
      </c>
      <c r="AN1420" t="b">
        <f t="shared" si="2093"/>
        <v>0</v>
      </c>
      <c r="AO1420" t="b">
        <f t="shared" si="2094"/>
        <v>0</v>
      </c>
      <c r="AP1420" t="b">
        <f t="shared" si="2095"/>
        <v>0</v>
      </c>
      <c r="AQ1420" t="b">
        <f t="shared" si="2096"/>
        <v>0</v>
      </c>
      <c r="AR1420" t="b">
        <f t="shared" si="2097"/>
        <v>1</v>
      </c>
      <c r="AS1420" t="b">
        <f t="shared" si="2098"/>
        <v>1</v>
      </c>
      <c r="AT1420" t="b">
        <f t="shared" si="2099"/>
        <v>0</v>
      </c>
      <c r="AU1420" t="b">
        <f t="shared" si="2100"/>
        <v>0</v>
      </c>
      <c r="AV1420" t="b">
        <f t="shared" si="2101"/>
        <v>0</v>
      </c>
      <c r="AW1420" t="b">
        <f t="shared" si="2102"/>
        <v>0</v>
      </c>
      <c r="AX1420" t="b">
        <f t="shared" si="2103"/>
        <v>0</v>
      </c>
      <c r="AY1420" t="b">
        <f t="shared" si="2104"/>
        <v>0</v>
      </c>
      <c r="AZ1420" t="b">
        <f t="shared" si="2105"/>
        <v>0</v>
      </c>
      <c r="BA1420" t="b">
        <f t="shared" si="2106"/>
        <v>0</v>
      </c>
      <c r="BB1420" t="b">
        <f t="shared" si="2107"/>
        <v>0</v>
      </c>
      <c r="BC1420" t="b">
        <f t="shared" si="2108"/>
        <v>0</v>
      </c>
      <c r="BD1420" t="b">
        <f t="shared" si="2109"/>
        <v>0</v>
      </c>
      <c r="BE1420" t="b">
        <f t="shared" si="2110"/>
        <v>0</v>
      </c>
      <c r="BF1420" t="b">
        <f t="shared" si="2111"/>
        <v>0</v>
      </c>
      <c r="BG1420" t="b">
        <f t="shared" si="2112"/>
        <v>0</v>
      </c>
      <c r="BH1420" t="b">
        <f t="shared" si="2113"/>
        <v>0</v>
      </c>
      <c r="BI1420" t="b">
        <f t="shared" si="2114"/>
        <v>0</v>
      </c>
      <c r="BJ1420" t="b">
        <f t="shared" si="2115"/>
        <v>0</v>
      </c>
      <c r="BK1420" t="b">
        <f t="shared" si="2116"/>
        <v>0</v>
      </c>
      <c r="BL1420" t="b">
        <f t="shared" si="2117"/>
        <v>0</v>
      </c>
      <c r="BM1420" t="b">
        <f t="shared" si="2118"/>
        <v>0</v>
      </c>
      <c r="BN1420" t="b">
        <f t="shared" si="2119"/>
        <v>0</v>
      </c>
      <c r="BO1420" t="b">
        <f t="shared" si="2120"/>
        <v>0</v>
      </c>
      <c r="BP1420" t="b">
        <f t="shared" si="2121"/>
        <v>0</v>
      </c>
      <c r="BQ1420" t="b">
        <f t="shared" si="2122"/>
        <v>0</v>
      </c>
      <c r="BR1420" t="b">
        <f t="shared" si="2123"/>
        <v>0</v>
      </c>
      <c r="BS1420" t="b">
        <f t="shared" si="2124"/>
        <v>0</v>
      </c>
      <c r="BT1420" t="b">
        <f t="shared" si="2125"/>
        <v>0</v>
      </c>
      <c r="BU1420" t="b">
        <f t="shared" si="2126"/>
        <v>0</v>
      </c>
      <c r="BV1420" t="b">
        <f t="shared" si="2127"/>
        <v>0</v>
      </c>
      <c r="BW1420" t="b">
        <f t="shared" si="2128"/>
        <v>0</v>
      </c>
      <c r="BX1420" t="b">
        <f t="shared" si="2129"/>
        <v>0</v>
      </c>
      <c r="BY1420" t="b">
        <f t="shared" si="2130"/>
        <v>0</v>
      </c>
      <c r="BZ1420" t="b">
        <f t="shared" si="2131"/>
        <v>0</v>
      </c>
      <c r="CA1420" t="b">
        <f t="shared" si="2132"/>
        <v>0</v>
      </c>
      <c r="CB1420" t="b">
        <f t="shared" si="2133"/>
        <v>1</v>
      </c>
      <c r="CC1420" t="b">
        <f t="shared" si="2134"/>
        <v>0</v>
      </c>
      <c r="CD1420" t="b">
        <f t="shared" si="2135"/>
        <v>0</v>
      </c>
      <c r="CE1420" t="b">
        <f t="shared" si="2136"/>
        <v>0</v>
      </c>
      <c r="CF1420" t="b">
        <f t="shared" si="2137"/>
        <v>0</v>
      </c>
      <c r="CG1420" t="b">
        <f t="shared" si="2138"/>
        <v>0</v>
      </c>
      <c r="CH1420" t="b">
        <f t="shared" si="2139"/>
        <v>0</v>
      </c>
      <c r="CI1420" t="b">
        <f t="shared" si="2140"/>
        <v>0</v>
      </c>
      <c r="CJ1420" t="b">
        <f t="shared" si="2141"/>
        <v>0</v>
      </c>
      <c r="CK1420" t="b">
        <f t="shared" si="2142"/>
        <v>0</v>
      </c>
      <c r="CL1420" t="b">
        <f t="shared" si="2143"/>
        <v>0</v>
      </c>
      <c r="CM1420" t="b">
        <f t="shared" si="2144"/>
        <v>0</v>
      </c>
      <c r="CN1420" t="b">
        <f t="shared" si="2145"/>
        <v>0</v>
      </c>
      <c r="CO1420" t="b">
        <f t="shared" si="2146"/>
        <v>0</v>
      </c>
      <c r="CP1420" t="b">
        <f t="shared" si="2147"/>
        <v>0</v>
      </c>
      <c r="CQ1420" t="b">
        <f t="shared" si="2148"/>
        <v>0</v>
      </c>
      <c r="CR1420" t="b">
        <f t="shared" si="2149"/>
        <v>0</v>
      </c>
      <c r="CS1420" t="b">
        <f t="shared" si="2150"/>
        <v>0</v>
      </c>
      <c r="CT1420" t="b">
        <f t="shared" si="2151"/>
        <v>0</v>
      </c>
      <c r="CU1420" t="b">
        <f t="shared" si="2152"/>
        <v>0</v>
      </c>
      <c r="CV1420" t="b">
        <f t="shared" si="2153"/>
        <v>0</v>
      </c>
      <c r="CW1420" t="b">
        <f t="shared" si="2154"/>
        <v>0</v>
      </c>
      <c r="CX1420" t="b">
        <f t="shared" si="2155"/>
        <v>0</v>
      </c>
      <c r="CY1420" t="b">
        <f t="shared" si="2156"/>
        <v>0</v>
      </c>
      <c r="CZ1420" t="b">
        <f t="shared" si="2157"/>
        <v>0</v>
      </c>
      <c r="DA1420" t="b">
        <f t="shared" si="2158"/>
        <v>0</v>
      </c>
      <c r="DB1420" t="b">
        <f t="shared" si="2159"/>
        <v>0</v>
      </c>
      <c r="DC1420" t="b">
        <f t="shared" si="2160"/>
        <v>0</v>
      </c>
      <c r="DD1420" t="b">
        <f t="shared" si="2161"/>
        <v>0</v>
      </c>
    </row>
    <row r="1421" spans="1:108">
      <c r="A1421" t="s">
        <v>676</v>
      </c>
      <c r="C1421" t="s">
        <v>671</v>
      </c>
      <c r="F1421" t="s">
        <v>616</v>
      </c>
      <c r="G1421" t="s">
        <v>617</v>
      </c>
      <c r="H1421" t="s">
        <v>7445</v>
      </c>
      <c r="I1421" t="s">
        <v>7417</v>
      </c>
      <c r="J1421" t="s">
        <v>119</v>
      </c>
      <c r="K1421" t="s">
        <v>109</v>
      </c>
      <c r="L1421" t="s">
        <v>6310</v>
      </c>
      <c r="M1421" t="s">
        <v>6079</v>
      </c>
      <c r="N1421" t="s">
        <v>677</v>
      </c>
      <c r="O1421" t="b">
        <f t="shared" si="2068"/>
        <v>0</v>
      </c>
      <c r="P1421" t="b">
        <f t="shared" si="2069"/>
        <v>0</v>
      </c>
      <c r="Q1421" t="b">
        <f t="shared" si="2070"/>
        <v>0</v>
      </c>
      <c r="R1421" t="b">
        <f t="shared" si="2071"/>
        <v>1</v>
      </c>
      <c r="S1421" t="b">
        <f t="shared" si="2072"/>
        <v>0</v>
      </c>
      <c r="T1421" t="b">
        <f t="shared" si="2073"/>
        <v>0</v>
      </c>
      <c r="U1421" t="b">
        <f t="shared" si="2074"/>
        <v>1</v>
      </c>
      <c r="V1421" t="b">
        <f t="shared" si="2075"/>
        <v>0</v>
      </c>
      <c r="W1421" t="b">
        <f t="shared" si="2076"/>
        <v>0</v>
      </c>
      <c r="X1421" t="b">
        <f t="shared" si="2077"/>
        <v>1</v>
      </c>
      <c r="Y1421" t="b">
        <f t="shared" si="2078"/>
        <v>0</v>
      </c>
      <c r="Z1421" t="b">
        <f t="shared" si="2079"/>
        <v>0</v>
      </c>
      <c r="AA1421" t="b">
        <f t="shared" si="2080"/>
        <v>0</v>
      </c>
      <c r="AB1421" t="b">
        <f t="shared" si="2081"/>
        <v>0</v>
      </c>
      <c r="AC1421" t="b">
        <f t="shared" si="2082"/>
        <v>0</v>
      </c>
      <c r="AD1421" t="b">
        <f t="shared" si="2083"/>
        <v>0</v>
      </c>
      <c r="AE1421" t="b">
        <f t="shared" si="2084"/>
        <v>0</v>
      </c>
      <c r="AF1421" t="b">
        <f t="shared" si="2085"/>
        <v>0</v>
      </c>
      <c r="AG1421" t="b">
        <f t="shared" si="2086"/>
        <v>0</v>
      </c>
      <c r="AH1421" t="b">
        <f t="shared" si="2087"/>
        <v>0</v>
      </c>
      <c r="AI1421" t="b">
        <f t="shared" si="2088"/>
        <v>0</v>
      </c>
      <c r="AJ1421" t="b">
        <f t="shared" si="2089"/>
        <v>0</v>
      </c>
      <c r="AK1421" t="b">
        <f t="shared" si="2090"/>
        <v>0</v>
      </c>
      <c r="AL1421" t="b">
        <f t="shared" si="2091"/>
        <v>0</v>
      </c>
      <c r="AM1421" t="b">
        <f t="shared" si="2092"/>
        <v>0</v>
      </c>
      <c r="AN1421" t="b">
        <f t="shared" si="2093"/>
        <v>0</v>
      </c>
      <c r="AO1421" t="b">
        <f t="shared" si="2094"/>
        <v>0</v>
      </c>
      <c r="AP1421" t="b">
        <f t="shared" si="2095"/>
        <v>0</v>
      </c>
      <c r="AQ1421" t="b">
        <f t="shared" si="2096"/>
        <v>0</v>
      </c>
      <c r="AR1421" t="b">
        <f t="shared" si="2097"/>
        <v>0</v>
      </c>
      <c r="AS1421" t="b">
        <f t="shared" si="2098"/>
        <v>0</v>
      </c>
      <c r="AT1421" t="b">
        <f t="shared" si="2099"/>
        <v>0</v>
      </c>
      <c r="AU1421" t="b">
        <f t="shared" si="2100"/>
        <v>0</v>
      </c>
      <c r="AV1421" t="b">
        <f t="shared" si="2101"/>
        <v>0</v>
      </c>
      <c r="AW1421" t="b">
        <f t="shared" si="2102"/>
        <v>0</v>
      </c>
      <c r="AX1421" t="b">
        <f t="shared" si="2103"/>
        <v>1</v>
      </c>
      <c r="AY1421" t="b">
        <f t="shared" si="2104"/>
        <v>0</v>
      </c>
      <c r="AZ1421" t="b">
        <f t="shared" si="2105"/>
        <v>0</v>
      </c>
      <c r="BA1421" t="b">
        <f t="shared" si="2106"/>
        <v>0</v>
      </c>
      <c r="BB1421" t="b">
        <f t="shared" si="2107"/>
        <v>0</v>
      </c>
      <c r="BC1421" t="b">
        <f t="shared" si="2108"/>
        <v>0</v>
      </c>
      <c r="BD1421" t="b">
        <f t="shared" si="2109"/>
        <v>0</v>
      </c>
      <c r="BE1421" t="b">
        <f t="shared" si="2110"/>
        <v>0</v>
      </c>
      <c r="BF1421" t="b">
        <f t="shared" si="2111"/>
        <v>1</v>
      </c>
      <c r="BG1421" t="b">
        <f t="shared" si="2112"/>
        <v>0</v>
      </c>
      <c r="BH1421" t="b">
        <f t="shared" si="2113"/>
        <v>0</v>
      </c>
      <c r="BI1421" t="b">
        <f t="shared" si="2114"/>
        <v>0</v>
      </c>
      <c r="BJ1421" t="b">
        <f t="shared" si="2115"/>
        <v>0</v>
      </c>
      <c r="BK1421" t="b">
        <f t="shared" si="2116"/>
        <v>0</v>
      </c>
      <c r="BL1421" t="b">
        <f t="shared" si="2117"/>
        <v>0</v>
      </c>
      <c r="BM1421" t="b">
        <f t="shared" si="2118"/>
        <v>0</v>
      </c>
      <c r="BN1421" t="b">
        <f t="shared" si="2119"/>
        <v>0</v>
      </c>
      <c r="BO1421" t="b">
        <f t="shared" si="2120"/>
        <v>0</v>
      </c>
      <c r="BP1421" t="b">
        <f t="shared" si="2121"/>
        <v>0</v>
      </c>
      <c r="BQ1421" t="b">
        <f t="shared" si="2122"/>
        <v>0</v>
      </c>
      <c r="BR1421" t="b">
        <f t="shared" si="2123"/>
        <v>0</v>
      </c>
      <c r="BS1421" t="b">
        <f t="shared" si="2124"/>
        <v>0</v>
      </c>
      <c r="BT1421" t="b">
        <f t="shared" si="2125"/>
        <v>0</v>
      </c>
      <c r="BU1421" t="b">
        <f t="shared" si="2126"/>
        <v>0</v>
      </c>
      <c r="BV1421" t="b">
        <f t="shared" si="2127"/>
        <v>0</v>
      </c>
      <c r="BW1421" t="b">
        <f t="shared" si="2128"/>
        <v>0</v>
      </c>
      <c r="BX1421" t="b">
        <f t="shared" si="2129"/>
        <v>0</v>
      </c>
      <c r="BY1421" t="b">
        <f t="shared" si="2130"/>
        <v>0</v>
      </c>
      <c r="BZ1421" t="b">
        <f t="shared" si="2131"/>
        <v>0</v>
      </c>
      <c r="CA1421" t="b">
        <f t="shared" si="2132"/>
        <v>0</v>
      </c>
      <c r="CB1421" t="b">
        <f t="shared" si="2133"/>
        <v>0</v>
      </c>
      <c r="CC1421" t="b">
        <f t="shared" si="2134"/>
        <v>0</v>
      </c>
      <c r="CD1421" t="b">
        <f t="shared" si="2135"/>
        <v>0</v>
      </c>
      <c r="CE1421" t="b">
        <f t="shared" si="2136"/>
        <v>0</v>
      </c>
      <c r="CF1421" t="b">
        <f t="shared" si="2137"/>
        <v>0</v>
      </c>
      <c r="CG1421" t="b">
        <f t="shared" si="2138"/>
        <v>0</v>
      </c>
      <c r="CH1421" t="b">
        <f t="shared" si="2139"/>
        <v>0</v>
      </c>
      <c r="CI1421" t="b">
        <f t="shared" si="2140"/>
        <v>0</v>
      </c>
      <c r="CJ1421" t="b">
        <f t="shared" si="2141"/>
        <v>0</v>
      </c>
      <c r="CK1421" t="b">
        <f t="shared" si="2142"/>
        <v>0</v>
      </c>
      <c r="CL1421" t="b">
        <f t="shared" si="2143"/>
        <v>0</v>
      </c>
      <c r="CM1421" t="b">
        <f t="shared" si="2144"/>
        <v>0</v>
      </c>
      <c r="CN1421" t="b">
        <f t="shared" si="2145"/>
        <v>0</v>
      </c>
      <c r="CO1421" t="b">
        <f t="shared" si="2146"/>
        <v>0</v>
      </c>
      <c r="CP1421" t="b">
        <f t="shared" si="2147"/>
        <v>0</v>
      </c>
      <c r="CQ1421" t="b">
        <f t="shared" si="2148"/>
        <v>0</v>
      </c>
      <c r="CR1421" t="b">
        <f t="shared" si="2149"/>
        <v>0</v>
      </c>
      <c r="CS1421" t="b">
        <f t="shared" si="2150"/>
        <v>0</v>
      </c>
      <c r="CT1421" t="b">
        <f t="shared" si="2151"/>
        <v>0</v>
      </c>
      <c r="CU1421" t="b">
        <f t="shared" si="2152"/>
        <v>0</v>
      </c>
      <c r="CV1421" t="b">
        <f t="shared" si="2153"/>
        <v>0</v>
      </c>
      <c r="CW1421" t="b">
        <f t="shared" si="2154"/>
        <v>0</v>
      </c>
      <c r="CX1421" t="b">
        <f t="shared" si="2155"/>
        <v>0</v>
      </c>
      <c r="CY1421" t="b">
        <f t="shared" si="2156"/>
        <v>0</v>
      </c>
      <c r="CZ1421" t="b">
        <f t="shared" si="2157"/>
        <v>0</v>
      </c>
      <c r="DA1421" t="b">
        <f t="shared" si="2158"/>
        <v>0</v>
      </c>
      <c r="DB1421" t="b">
        <f t="shared" si="2159"/>
        <v>0</v>
      </c>
      <c r="DC1421" t="b">
        <f t="shared" si="2160"/>
        <v>0</v>
      </c>
      <c r="DD1421" t="b">
        <f t="shared" si="2161"/>
        <v>0</v>
      </c>
    </row>
    <row r="1422" spans="1:108">
      <c r="A1422" t="s">
        <v>685</v>
      </c>
      <c r="C1422" t="s">
        <v>686</v>
      </c>
      <c r="F1422" t="s">
        <v>616</v>
      </c>
      <c r="G1422" t="s">
        <v>617</v>
      </c>
      <c r="H1422" t="s">
        <v>7445</v>
      </c>
      <c r="I1422" t="s">
        <v>7417</v>
      </c>
      <c r="J1422" s="3" t="s">
        <v>124</v>
      </c>
      <c r="K1422" t="s">
        <v>16</v>
      </c>
      <c r="L1422" t="s">
        <v>6313</v>
      </c>
      <c r="M1422" t="s">
        <v>6079</v>
      </c>
      <c r="N1422" t="s">
        <v>687</v>
      </c>
      <c r="O1422" t="b">
        <f t="shared" si="2068"/>
        <v>0</v>
      </c>
      <c r="P1422" t="b">
        <f t="shared" si="2069"/>
        <v>1</v>
      </c>
      <c r="Q1422" t="b">
        <f t="shared" si="2070"/>
        <v>1</v>
      </c>
      <c r="R1422" t="b">
        <f t="shared" si="2071"/>
        <v>1</v>
      </c>
      <c r="S1422" t="b">
        <f t="shared" si="2072"/>
        <v>0</v>
      </c>
      <c r="T1422" t="b">
        <f t="shared" si="2073"/>
        <v>1</v>
      </c>
      <c r="U1422" t="b">
        <f t="shared" si="2074"/>
        <v>1</v>
      </c>
      <c r="V1422" t="b">
        <f t="shared" si="2075"/>
        <v>1</v>
      </c>
      <c r="W1422" t="b">
        <f t="shared" si="2076"/>
        <v>0</v>
      </c>
      <c r="X1422" t="b">
        <f t="shared" si="2077"/>
        <v>0</v>
      </c>
      <c r="Y1422" t="b">
        <f t="shared" si="2078"/>
        <v>1</v>
      </c>
      <c r="Z1422" t="b">
        <f t="shared" si="2079"/>
        <v>1</v>
      </c>
      <c r="AA1422" t="b">
        <f t="shared" si="2080"/>
        <v>1</v>
      </c>
      <c r="AB1422" t="b">
        <f t="shared" si="2081"/>
        <v>0</v>
      </c>
      <c r="AC1422" t="b">
        <f t="shared" si="2082"/>
        <v>0</v>
      </c>
      <c r="AD1422" t="b">
        <f t="shared" si="2083"/>
        <v>0</v>
      </c>
      <c r="AE1422" t="b">
        <f t="shared" si="2084"/>
        <v>0</v>
      </c>
      <c r="AF1422" t="b">
        <f t="shared" si="2085"/>
        <v>0</v>
      </c>
      <c r="AG1422" t="b">
        <f t="shared" si="2086"/>
        <v>0</v>
      </c>
      <c r="AH1422" t="b">
        <f t="shared" si="2087"/>
        <v>0</v>
      </c>
      <c r="AI1422" t="b">
        <f t="shared" si="2088"/>
        <v>0</v>
      </c>
      <c r="AJ1422" t="b">
        <f t="shared" si="2089"/>
        <v>0</v>
      </c>
      <c r="AK1422" t="b">
        <f t="shared" si="2090"/>
        <v>0</v>
      </c>
      <c r="AL1422" t="b">
        <f t="shared" si="2091"/>
        <v>0</v>
      </c>
      <c r="AM1422" t="b">
        <f t="shared" si="2092"/>
        <v>0</v>
      </c>
      <c r="AN1422" t="b">
        <f t="shared" si="2093"/>
        <v>0</v>
      </c>
      <c r="AO1422" t="b">
        <f t="shared" si="2094"/>
        <v>0</v>
      </c>
      <c r="AP1422" t="b">
        <f t="shared" si="2095"/>
        <v>0</v>
      </c>
      <c r="AQ1422" t="b">
        <f t="shared" si="2096"/>
        <v>0</v>
      </c>
      <c r="AR1422" t="b">
        <f t="shared" si="2097"/>
        <v>0</v>
      </c>
      <c r="AS1422" t="b">
        <f t="shared" si="2098"/>
        <v>0</v>
      </c>
      <c r="AT1422" t="b">
        <f t="shared" si="2099"/>
        <v>0</v>
      </c>
      <c r="AU1422" t="b">
        <f t="shared" si="2100"/>
        <v>0</v>
      </c>
      <c r="AV1422" t="b">
        <f t="shared" si="2101"/>
        <v>0</v>
      </c>
      <c r="AW1422" t="b">
        <f t="shared" si="2102"/>
        <v>0</v>
      </c>
      <c r="AX1422" t="b">
        <f t="shared" si="2103"/>
        <v>0</v>
      </c>
      <c r="AY1422" t="b">
        <f t="shared" si="2104"/>
        <v>0</v>
      </c>
      <c r="AZ1422" t="b">
        <f t="shared" si="2105"/>
        <v>0</v>
      </c>
      <c r="BA1422" t="b">
        <f t="shared" si="2106"/>
        <v>0</v>
      </c>
      <c r="BB1422" t="b">
        <f t="shared" si="2107"/>
        <v>0</v>
      </c>
      <c r="BC1422" t="b">
        <f t="shared" si="2108"/>
        <v>1</v>
      </c>
      <c r="BD1422" t="b">
        <f t="shared" si="2109"/>
        <v>0</v>
      </c>
      <c r="BE1422" t="b">
        <f t="shared" si="2110"/>
        <v>0</v>
      </c>
      <c r="BF1422" t="b">
        <f t="shared" si="2111"/>
        <v>0</v>
      </c>
      <c r="BG1422" t="b">
        <f t="shared" si="2112"/>
        <v>0</v>
      </c>
      <c r="BH1422" t="b">
        <f t="shared" si="2113"/>
        <v>0</v>
      </c>
      <c r="BI1422" t="b">
        <f t="shared" si="2114"/>
        <v>1</v>
      </c>
      <c r="BJ1422" t="b">
        <f t="shared" si="2115"/>
        <v>1</v>
      </c>
      <c r="BK1422" t="b">
        <f t="shared" si="2116"/>
        <v>0</v>
      </c>
      <c r="BL1422" t="b">
        <f t="shared" si="2117"/>
        <v>0</v>
      </c>
      <c r="BM1422" t="b">
        <f t="shared" si="2118"/>
        <v>0</v>
      </c>
      <c r="BN1422" t="b">
        <f t="shared" si="2119"/>
        <v>0</v>
      </c>
      <c r="BO1422" t="b">
        <f t="shared" si="2120"/>
        <v>0</v>
      </c>
      <c r="BP1422" t="b">
        <f t="shared" si="2121"/>
        <v>1</v>
      </c>
      <c r="BQ1422" t="b">
        <f t="shared" si="2122"/>
        <v>0</v>
      </c>
      <c r="BR1422" t="b">
        <f t="shared" si="2123"/>
        <v>0</v>
      </c>
      <c r="BS1422" t="b">
        <f t="shared" si="2124"/>
        <v>0</v>
      </c>
      <c r="BT1422" t="b">
        <f t="shared" si="2125"/>
        <v>0</v>
      </c>
      <c r="BU1422" t="b">
        <f t="shared" si="2126"/>
        <v>0</v>
      </c>
      <c r="BV1422" t="b">
        <f t="shared" si="2127"/>
        <v>0</v>
      </c>
      <c r="BW1422" t="b">
        <f t="shared" si="2128"/>
        <v>0</v>
      </c>
      <c r="BX1422" t="b">
        <f t="shared" si="2129"/>
        <v>1</v>
      </c>
      <c r="BY1422" t="b">
        <f t="shared" si="2130"/>
        <v>1</v>
      </c>
      <c r="BZ1422" t="b">
        <f t="shared" si="2131"/>
        <v>0</v>
      </c>
      <c r="CA1422" t="b">
        <f t="shared" si="2132"/>
        <v>1</v>
      </c>
      <c r="CB1422" t="b">
        <f t="shared" si="2133"/>
        <v>0</v>
      </c>
      <c r="CC1422" t="b">
        <f t="shared" si="2134"/>
        <v>0</v>
      </c>
      <c r="CD1422" t="b">
        <f t="shared" si="2135"/>
        <v>0</v>
      </c>
      <c r="CE1422" t="b">
        <f t="shared" si="2136"/>
        <v>0</v>
      </c>
      <c r="CF1422" t="b">
        <f t="shared" si="2137"/>
        <v>0</v>
      </c>
      <c r="CG1422" t="b">
        <f t="shared" si="2138"/>
        <v>0</v>
      </c>
      <c r="CH1422" t="b">
        <f t="shared" si="2139"/>
        <v>0</v>
      </c>
      <c r="CI1422" t="b">
        <f t="shared" si="2140"/>
        <v>0</v>
      </c>
      <c r="CJ1422" t="b">
        <f t="shared" si="2141"/>
        <v>1</v>
      </c>
      <c r="CK1422" t="b">
        <f t="shared" si="2142"/>
        <v>0</v>
      </c>
      <c r="CL1422" t="b">
        <f t="shared" si="2143"/>
        <v>0</v>
      </c>
      <c r="CM1422" t="b">
        <f t="shared" si="2144"/>
        <v>0</v>
      </c>
      <c r="CN1422" t="b">
        <f t="shared" si="2145"/>
        <v>0</v>
      </c>
      <c r="CO1422" t="b">
        <f t="shared" si="2146"/>
        <v>0</v>
      </c>
      <c r="CP1422" t="b">
        <f t="shared" si="2147"/>
        <v>0</v>
      </c>
      <c r="CQ1422" t="b">
        <f t="shared" si="2148"/>
        <v>0</v>
      </c>
      <c r="CR1422" t="b">
        <f t="shared" si="2149"/>
        <v>0</v>
      </c>
      <c r="CS1422" t="b">
        <f t="shared" si="2150"/>
        <v>1</v>
      </c>
      <c r="CT1422" t="b">
        <f t="shared" si="2151"/>
        <v>0</v>
      </c>
      <c r="CU1422" t="b">
        <f t="shared" si="2152"/>
        <v>0</v>
      </c>
      <c r="CV1422" t="b">
        <f t="shared" si="2153"/>
        <v>1</v>
      </c>
      <c r="CW1422" t="b">
        <f t="shared" si="2154"/>
        <v>1</v>
      </c>
      <c r="CX1422" t="b">
        <f t="shared" si="2155"/>
        <v>0</v>
      </c>
      <c r="CY1422" t="b">
        <f t="shared" si="2156"/>
        <v>0</v>
      </c>
      <c r="CZ1422" t="b">
        <f t="shared" si="2157"/>
        <v>0</v>
      </c>
      <c r="DA1422" t="b">
        <f t="shared" si="2158"/>
        <v>0</v>
      </c>
      <c r="DB1422" t="b">
        <f t="shared" si="2159"/>
        <v>0</v>
      </c>
      <c r="DC1422" t="b">
        <f t="shared" si="2160"/>
        <v>0</v>
      </c>
      <c r="DD1422" t="b">
        <f t="shared" si="2161"/>
        <v>0</v>
      </c>
    </row>
    <row r="1423" spans="1:108">
      <c r="A1423" s="4" t="s">
        <v>688</v>
      </c>
      <c r="C1423" t="s">
        <v>686</v>
      </c>
      <c r="D1423" s="4"/>
      <c r="E1423" s="4"/>
      <c r="F1423" t="s">
        <v>616</v>
      </c>
      <c r="G1423" t="s">
        <v>617</v>
      </c>
      <c r="H1423" t="s">
        <v>7445</v>
      </c>
      <c r="I1423" t="s">
        <v>7417</v>
      </c>
      <c r="J1423" s="3" t="s">
        <v>124</v>
      </c>
      <c r="K1423" s="4" t="s">
        <v>16</v>
      </c>
      <c r="L1423" s="4" t="s">
        <v>6314</v>
      </c>
      <c r="M1423" s="4" t="s">
        <v>200</v>
      </c>
      <c r="N1423" s="4" t="s">
        <v>689</v>
      </c>
      <c r="O1423" s="4" t="b">
        <f t="shared" si="2068"/>
        <v>1</v>
      </c>
      <c r="P1423" s="4" t="b">
        <f t="shared" si="2069"/>
        <v>1</v>
      </c>
      <c r="Q1423" s="4" t="b">
        <f t="shared" si="2070"/>
        <v>1</v>
      </c>
      <c r="R1423" s="4" t="b">
        <f t="shared" si="2071"/>
        <v>0</v>
      </c>
      <c r="S1423" s="4" t="b">
        <f t="shared" si="2072"/>
        <v>1</v>
      </c>
      <c r="T1423" s="4" t="b">
        <f t="shared" si="2073"/>
        <v>0</v>
      </c>
      <c r="U1423" s="4" t="b">
        <f t="shared" si="2074"/>
        <v>1</v>
      </c>
      <c r="V1423" s="4" t="b">
        <f t="shared" si="2075"/>
        <v>0</v>
      </c>
      <c r="W1423" s="4" t="b">
        <f t="shared" si="2076"/>
        <v>0</v>
      </c>
      <c r="X1423" s="4" t="b">
        <f t="shared" si="2077"/>
        <v>0</v>
      </c>
      <c r="Y1423" s="4" t="b">
        <f t="shared" si="2078"/>
        <v>0</v>
      </c>
      <c r="Z1423" s="4" t="b">
        <f t="shared" si="2079"/>
        <v>0</v>
      </c>
      <c r="AA1423" s="4" t="b">
        <f t="shared" si="2080"/>
        <v>0</v>
      </c>
      <c r="AB1423" s="4" t="b">
        <f t="shared" si="2081"/>
        <v>0</v>
      </c>
      <c r="AC1423" s="4" t="b">
        <f t="shared" si="2082"/>
        <v>0</v>
      </c>
      <c r="AD1423" s="4" t="b">
        <f t="shared" si="2083"/>
        <v>0</v>
      </c>
      <c r="AE1423" s="4" t="b">
        <f t="shared" si="2084"/>
        <v>0</v>
      </c>
      <c r="AF1423" s="4" t="b">
        <f t="shared" si="2085"/>
        <v>0</v>
      </c>
      <c r="AG1423" s="4" t="b">
        <f t="shared" si="2086"/>
        <v>0</v>
      </c>
      <c r="AH1423" s="4" t="b">
        <f t="shared" si="2087"/>
        <v>0</v>
      </c>
      <c r="AI1423" s="4" t="b">
        <f t="shared" si="2088"/>
        <v>1</v>
      </c>
      <c r="AJ1423" s="4" t="b">
        <f t="shared" si="2089"/>
        <v>0</v>
      </c>
      <c r="AK1423" s="4" t="b">
        <f t="shared" si="2090"/>
        <v>0</v>
      </c>
      <c r="AL1423" s="4" t="b">
        <f t="shared" si="2091"/>
        <v>0</v>
      </c>
      <c r="AM1423" s="4" t="b">
        <f t="shared" si="2092"/>
        <v>0</v>
      </c>
      <c r="AN1423" s="4" t="b">
        <f t="shared" si="2093"/>
        <v>0</v>
      </c>
      <c r="AO1423" s="4" t="b">
        <f t="shared" si="2094"/>
        <v>0</v>
      </c>
      <c r="AP1423" s="4" t="b">
        <f t="shared" si="2095"/>
        <v>0</v>
      </c>
      <c r="AQ1423" s="4" t="b">
        <f t="shared" si="2096"/>
        <v>0</v>
      </c>
      <c r="AR1423" s="4" t="b">
        <f t="shared" si="2097"/>
        <v>0</v>
      </c>
      <c r="AS1423" s="4" t="b">
        <f t="shared" si="2098"/>
        <v>0</v>
      </c>
      <c r="AT1423" s="4" t="b">
        <f t="shared" si="2099"/>
        <v>0</v>
      </c>
      <c r="AU1423" s="4" t="b">
        <f t="shared" si="2100"/>
        <v>0</v>
      </c>
      <c r="AV1423" s="4" t="b">
        <f t="shared" si="2101"/>
        <v>0</v>
      </c>
      <c r="AW1423" s="4" t="b">
        <f t="shared" si="2102"/>
        <v>0</v>
      </c>
      <c r="AX1423" s="4" t="b">
        <f t="shared" si="2103"/>
        <v>0</v>
      </c>
      <c r="AY1423" s="4" t="b">
        <f t="shared" si="2104"/>
        <v>0</v>
      </c>
      <c r="AZ1423" s="4" t="b">
        <f t="shared" si="2105"/>
        <v>0</v>
      </c>
      <c r="BA1423" s="4" t="b">
        <f t="shared" si="2106"/>
        <v>0</v>
      </c>
      <c r="BB1423" s="4" t="b">
        <f t="shared" si="2107"/>
        <v>0</v>
      </c>
      <c r="BC1423" s="4" t="b">
        <f t="shared" si="2108"/>
        <v>0</v>
      </c>
      <c r="BD1423" s="4" t="b">
        <f t="shared" si="2109"/>
        <v>0</v>
      </c>
      <c r="BE1423" s="4" t="b">
        <f t="shared" si="2110"/>
        <v>0</v>
      </c>
      <c r="BF1423" s="4" t="b">
        <f t="shared" si="2111"/>
        <v>0</v>
      </c>
      <c r="BG1423" s="4" t="b">
        <f t="shared" si="2112"/>
        <v>0</v>
      </c>
      <c r="BH1423" s="4" t="b">
        <f t="shared" si="2113"/>
        <v>0</v>
      </c>
      <c r="BI1423" s="4" t="b">
        <f t="shared" si="2114"/>
        <v>0</v>
      </c>
      <c r="BJ1423" s="4" t="b">
        <f t="shared" si="2115"/>
        <v>0</v>
      </c>
      <c r="BK1423" s="4" t="b">
        <f t="shared" si="2116"/>
        <v>0</v>
      </c>
      <c r="BL1423" s="4" t="b">
        <f t="shared" si="2117"/>
        <v>0</v>
      </c>
      <c r="BM1423" s="4" t="b">
        <f t="shared" si="2118"/>
        <v>0</v>
      </c>
      <c r="BN1423" s="4" t="b">
        <f t="shared" si="2119"/>
        <v>0</v>
      </c>
      <c r="BO1423" s="4" t="b">
        <f t="shared" si="2120"/>
        <v>0</v>
      </c>
      <c r="BP1423" s="4" t="b">
        <f t="shared" si="2121"/>
        <v>0</v>
      </c>
      <c r="BQ1423" s="4" t="b">
        <f t="shared" si="2122"/>
        <v>0</v>
      </c>
      <c r="BR1423" s="4" t="b">
        <f t="shared" si="2123"/>
        <v>0</v>
      </c>
      <c r="BS1423" s="4" t="b">
        <f t="shared" si="2124"/>
        <v>1</v>
      </c>
      <c r="BT1423" s="4" t="b">
        <f t="shared" si="2125"/>
        <v>0</v>
      </c>
      <c r="BU1423" s="4" t="b">
        <f t="shared" si="2126"/>
        <v>0</v>
      </c>
      <c r="BV1423" s="4" t="b">
        <f t="shared" si="2127"/>
        <v>0</v>
      </c>
      <c r="BW1423" s="4" t="b">
        <f t="shared" si="2128"/>
        <v>0</v>
      </c>
      <c r="BX1423" s="4" t="b">
        <f t="shared" si="2129"/>
        <v>0</v>
      </c>
      <c r="BY1423" s="4" t="b">
        <f t="shared" si="2130"/>
        <v>0</v>
      </c>
      <c r="BZ1423" s="4" t="b">
        <f t="shared" si="2131"/>
        <v>0</v>
      </c>
      <c r="CA1423" s="4" t="b">
        <f t="shared" si="2132"/>
        <v>0</v>
      </c>
      <c r="CB1423" s="4" t="b">
        <f t="shared" si="2133"/>
        <v>1</v>
      </c>
      <c r="CC1423" s="4" t="b">
        <f t="shared" si="2134"/>
        <v>0</v>
      </c>
      <c r="CD1423" s="4" t="b">
        <f t="shared" si="2135"/>
        <v>0</v>
      </c>
      <c r="CE1423" s="4" t="b">
        <f t="shared" si="2136"/>
        <v>0</v>
      </c>
      <c r="CF1423" s="4" t="b">
        <f t="shared" si="2137"/>
        <v>0</v>
      </c>
      <c r="CG1423" s="4" t="b">
        <f t="shared" si="2138"/>
        <v>0</v>
      </c>
      <c r="CH1423" s="4" t="b">
        <f t="shared" si="2139"/>
        <v>0</v>
      </c>
      <c r="CI1423" s="4" t="b">
        <f t="shared" si="2140"/>
        <v>0</v>
      </c>
      <c r="CJ1423" s="4" t="b">
        <f t="shared" si="2141"/>
        <v>0</v>
      </c>
      <c r="CK1423" s="4" t="b">
        <f t="shared" si="2142"/>
        <v>0</v>
      </c>
      <c r="CL1423" s="4" t="b">
        <f t="shared" si="2143"/>
        <v>0</v>
      </c>
      <c r="CM1423" s="4" t="b">
        <f t="shared" si="2144"/>
        <v>0</v>
      </c>
      <c r="CN1423" s="4" t="b">
        <f t="shared" si="2145"/>
        <v>0</v>
      </c>
      <c r="CO1423" s="4" t="b">
        <f t="shared" si="2146"/>
        <v>0</v>
      </c>
      <c r="CP1423" s="4" t="b">
        <f t="shared" si="2147"/>
        <v>0</v>
      </c>
      <c r="CQ1423" s="4" t="b">
        <f t="shared" si="2148"/>
        <v>0</v>
      </c>
      <c r="CR1423" s="4" t="b">
        <f t="shared" si="2149"/>
        <v>0</v>
      </c>
      <c r="CS1423" s="4" t="b">
        <f t="shared" si="2150"/>
        <v>0</v>
      </c>
      <c r="CT1423" s="4" t="b">
        <f t="shared" si="2151"/>
        <v>0</v>
      </c>
      <c r="CU1423" s="4" t="b">
        <f t="shared" si="2152"/>
        <v>0</v>
      </c>
      <c r="CV1423" s="4" t="b">
        <f t="shared" si="2153"/>
        <v>0</v>
      </c>
      <c r="CW1423" s="4" t="b">
        <f t="shared" si="2154"/>
        <v>0</v>
      </c>
      <c r="CX1423" s="4" t="b">
        <f t="shared" si="2155"/>
        <v>0</v>
      </c>
      <c r="CY1423" s="4" t="b">
        <f t="shared" si="2156"/>
        <v>0</v>
      </c>
      <c r="CZ1423" s="4" t="b">
        <f t="shared" si="2157"/>
        <v>0</v>
      </c>
      <c r="DA1423" s="4" t="b">
        <f t="shared" si="2158"/>
        <v>0</v>
      </c>
      <c r="DB1423" s="4" t="b">
        <f t="shared" si="2159"/>
        <v>0</v>
      </c>
      <c r="DC1423" s="4" t="b">
        <f t="shared" si="2160"/>
        <v>0</v>
      </c>
      <c r="DD1423" s="4" t="b">
        <f t="shared" si="2161"/>
        <v>0</v>
      </c>
    </row>
    <row r="1424" spans="1:108">
      <c r="A1424" s="4" t="s">
        <v>690</v>
      </c>
      <c r="C1424" t="s">
        <v>686</v>
      </c>
      <c r="D1424" s="4"/>
      <c r="E1424" s="4"/>
      <c r="F1424" t="s">
        <v>616</v>
      </c>
      <c r="G1424" t="s">
        <v>617</v>
      </c>
      <c r="H1424" t="s">
        <v>7445</v>
      </c>
      <c r="I1424" t="s">
        <v>7417</v>
      </c>
      <c r="J1424" s="4" t="s">
        <v>119</v>
      </c>
      <c r="K1424" s="4" t="s">
        <v>109</v>
      </c>
      <c r="L1424" s="4" t="s">
        <v>6315</v>
      </c>
      <c r="M1424" t="s">
        <v>6079</v>
      </c>
      <c r="N1424" s="4" t="s">
        <v>691</v>
      </c>
      <c r="O1424" s="4" t="b">
        <f t="shared" si="2068"/>
        <v>1</v>
      </c>
      <c r="P1424" s="4" t="b">
        <f t="shared" si="2069"/>
        <v>1</v>
      </c>
      <c r="Q1424" s="4" t="b">
        <f t="shared" si="2070"/>
        <v>1</v>
      </c>
      <c r="R1424" s="4" t="b">
        <f t="shared" si="2071"/>
        <v>1</v>
      </c>
      <c r="S1424" s="4" t="b">
        <f t="shared" si="2072"/>
        <v>1</v>
      </c>
      <c r="T1424" s="4" t="b">
        <f t="shared" si="2073"/>
        <v>1</v>
      </c>
      <c r="U1424" s="4" t="b">
        <f t="shared" si="2074"/>
        <v>1</v>
      </c>
      <c r="V1424" s="4" t="b">
        <f t="shared" si="2075"/>
        <v>1</v>
      </c>
      <c r="W1424" s="4" t="b">
        <f t="shared" si="2076"/>
        <v>0</v>
      </c>
      <c r="X1424" s="4" t="b">
        <f t="shared" si="2077"/>
        <v>1</v>
      </c>
      <c r="Y1424" s="4" t="b">
        <f t="shared" si="2078"/>
        <v>1</v>
      </c>
      <c r="Z1424" s="4" t="b">
        <f t="shared" si="2079"/>
        <v>1</v>
      </c>
      <c r="AA1424" s="4" t="b">
        <f t="shared" si="2080"/>
        <v>1</v>
      </c>
      <c r="AB1424" s="4" t="b">
        <f t="shared" si="2081"/>
        <v>1</v>
      </c>
      <c r="AC1424" s="4" t="b">
        <f t="shared" si="2082"/>
        <v>0</v>
      </c>
      <c r="AD1424" s="4" t="b">
        <f t="shared" si="2083"/>
        <v>0</v>
      </c>
      <c r="AE1424" s="4" t="b">
        <f t="shared" si="2084"/>
        <v>0</v>
      </c>
      <c r="AF1424" s="4" t="b">
        <f t="shared" si="2085"/>
        <v>0</v>
      </c>
      <c r="AG1424" s="4" t="b">
        <f t="shared" si="2086"/>
        <v>0</v>
      </c>
      <c r="AH1424" s="4" t="b">
        <f t="shared" si="2087"/>
        <v>1</v>
      </c>
      <c r="AI1424" s="4" t="b">
        <f t="shared" si="2088"/>
        <v>1</v>
      </c>
      <c r="AJ1424" s="4" t="b">
        <f t="shared" si="2089"/>
        <v>0</v>
      </c>
      <c r="AK1424" s="4" t="b">
        <f t="shared" si="2090"/>
        <v>0</v>
      </c>
      <c r="AL1424" s="4" t="b">
        <f t="shared" si="2091"/>
        <v>0</v>
      </c>
      <c r="AM1424" s="4" t="b">
        <f t="shared" si="2092"/>
        <v>0</v>
      </c>
      <c r="AN1424" s="4" t="b">
        <f t="shared" si="2093"/>
        <v>0</v>
      </c>
      <c r="AO1424" s="4" t="b">
        <f t="shared" si="2094"/>
        <v>0</v>
      </c>
      <c r="AP1424" s="4" t="b">
        <f t="shared" si="2095"/>
        <v>0</v>
      </c>
      <c r="AQ1424" s="4" t="b">
        <f t="shared" si="2096"/>
        <v>0</v>
      </c>
      <c r="AR1424" s="4" t="b">
        <f t="shared" si="2097"/>
        <v>0</v>
      </c>
      <c r="AS1424" s="4" t="b">
        <f t="shared" si="2098"/>
        <v>0</v>
      </c>
      <c r="AT1424" s="4" t="b">
        <f t="shared" si="2099"/>
        <v>0</v>
      </c>
      <c r="AU1424" s="4" t="b">
        <f t="shared" si="2100"/>
        <v>0</v>
      </c>
      <c r="AV1424" s="4" t="b">
        <f t="shared" si="2101"/>
        <v>0</v>
      </c>
      <c r="AW1424" s="4" t="b">
        <f t="shared" si="2102"/>
        <v>0</v>
      </c>
      <c r="AX1424" s="4" t="b">
        <f t="shared" si="2103"/>
        <v>0</v>
      </c>
      <c r="AY1424" s="4" t="b">
        <f t="shared" si="2104"/>
        <v>1</v>
      </c>
      <c r="AZ1424" s="4" t="b">
        <f t="shared" si="2105"/>
        <v>0</v>
      </c>
      <c r="BA1424" s="4" t="b">
        <f t="shared" si="2106"/>
        <v>0</v>
      </c>
      <c r="BB1424" s="4" t="b">
        <f t="shared" si="2107"/>
        <v>0</v>
      </c>
      <c r="BC1424" s="4" t="b">
        <f t="shared" si="2108"/>
        <v>1</v>
      </c>
      <c r="BD1424" s="4" t="b">
        <f t="shared" si="2109"/>
        <v>0</v>
      </c>
      <c r="BE1424" s="4" t="b">
        <f t="shared" si="2110"/>
        <v>1</v>
      </c>
      <c r="BF1424" s="4" t="b">
        <f t="shared" si="2111"/>
        <v>1</v>
      </c>
      <c r="BG1424" s="4" t="b">
        <f t="shared" si="2112"/>
        <v>0</v>
      </c>
      <c r="BH1424" s="4" t="b">
        <f t="shared" si="2113"/>
        <v>0</v>
      </c>
      <c r="BI1424" s="4" t="b">
        <f t="shared" si="2114"/>
        <v>1</v>
      </c>
      <c r="BJ1424" s="4" t="b">
        <f t="shared" si="2115"/>
        <v>1</v>
      </c>
      <c r="BK1424" s="4" t="b">
        <f t="shared" si="2116"/>
        <v>0</v>
      </c>
      <c r="BL1424" s="4" t="b">
        <f t="shared" si="2117"/>
        <v>1</v>
      </c>
      <c r="BM1424" s="4" t="b">
        <f t="shared" si="2118"/>
        <v>0</v>
      </c>
      <c r="BN1424" s="4" t="b">
        <f t="shared" si="2119"/>
        <v>0</v>
      </c>
      <c r="BO1424" s="4" t="b">
        <f t="shared" si="2120"/>
        <v>0</v>
      </c>
      <c r="BP1424" s="4" t="b">
        <f t="shared" si="2121"/>
        <v>1</v>
      </c>
      <c r="BQ1424" s="4" t="b">
        <f t="shared" si="2122"/>
        <v>1</v>
      </c>
      <c r="BR1424" s="4" t="b">
        <f t="shared" si="2123"/>
        <v>0</v>
      </c>
      <c r="BS1424" s="4" t="b">
        <f t="shared" si="2124"/>
        <v>1</v>
      </c>
      <c r="BT1424" s="4" t="b">
        <f t="shared" si="2125"/>
        <v>0</v>
      </c>
      <c r="BU1424" s="4" t="b">
        <f t="shared" si="2126"/>
        <v>0</v>
      </c>
      <c r="BV1424" s="4" t="b">
        <f t="shared" si="2127"/>
        <v>1</v>
      </c>
      <c r="BW1424" s="4" t="b">
        <f t="shared" si="2128"/>
        <v>0</v>
      </c>
      <c r="BX1424" s="4" t="b">
        <f t="shared" si="2129"/>
        <v>0</v>
      </c>
      <c r="BY1424" s="4" t="b">
        <f t="shared" si="2130"/>
        <v>0</v>
      </c>
      <c r="BZ1424" s="4" t="b">
        <f t="shared" si="2131"/>
        <v>0</v>
      </c>
      <c r="CA1424" s="4" t="b">
        <f t="shared" si="2132"/>
        <v>0</v>
      </c>
      <c r="CB1424" s="4" t="b">
        <f t="shared" si="2133"/>
        <v>1</v>
      </c>
      <c r="CC1424" s="4" t="b">
        <f t="shared" si="2134"/>
        <v>0</v>
      </c>
      <c r="CD1424" s="4" t="b">
        <f t="shared" si="2135"/>
        <v>0</v>
      </c>
      <c r="CE1424" s="4" t="b">
        <f t="shared" si="2136"/>
        <v>1</v>
      </c>
      <c r="CF1424" s="4" t="b">
        <f t="shared" si="2137"/>
        <v>0</v>
      </c>
      <c r="CG1424" s="4" t="b">
        <f t="shared" si="2138"/>
        <v>1</v>
      </c>
      <c r="CH1424" s="4" t="b">
        <f t="shared" si="2139"/>
        <v>0</v>
      </c>
      <c r="CI1424" s="4" t="b">
        <f t="shared" si="2140"/>
        <v>0</v>
      </c>
      <c r="CJ1424" s="4" t="b">
        <f t="shared" si="2141"/>
        <v>0</v>
      </c>
      <c r="CK1424" s="4" t="b">
        <f t="shared" si="2142"/>
        <v>1</v>
      </c>
      <c r="CL1424" s="4" t="b">
        <f t="shared" si="2143"/>
        <v>0</v>
      </c>
      <c r="CM1424" s="4" t="b">
        <f t="shared" si="2144"/>
        <v>1</v>
      </c>
      <c r="CN1424" s="4" t="b">
        <f t="shared" si="2145"/>
        <v>0</v>
      </c>
      <c r="CO1424" s="4" t="b">
        <f t="shared" si="2146"/>
        <v>0</v>
      </c>
      <c r="CP1424" s="4" t="b">
        <f t="shared" si="2147"/>
        <v>0</v>
      </c>
      <c r="CQ1424" s="4" t="b">
        <f t="shared" si="2148"/>
        <v>0</v>
      </c>
      <c r="CR1424" s="4" t="b">
        <f t="shared" si="2149"/>
        <v>0</v>
      </c>
      <c r="CS1424" s="4" t="b">
        <f t="shared" si="2150"/>
        <v>1</v>
      </c>
      <c r="CT1424" s="4" t="b">
        <f t="shared" si="2151"/>
        <v>0</v>
      </c>
      <c r="CU1424" s="4" t="b">
        <f t="shared" si="2152"/>
        <v>0</v>
      </c>
      <c r="CV1424" s="4" t="b">
        <f t="shared" si="2153"/>
        <v>1</v>
      </c>
      <c r="CW1424" s="4" t="b">
        <f t="shared" si="2154"/>
        <v>1</v>
      </c>
      <c r="CX1424" s="4" t="b">
        <f t="shared" si="2155"/>
        <v>0</v>
      </c>
      <c r="CY1424" s="4" t="b">
        <f t="shared" si="2156"/>
        <v>0</v>
      </c>
      <c r="CZ1424" s="4" t="b">
        <f t="shared" si="2157"/>
        <v>0</v>
      </c>
      <c r="DA1424" s="4" t="b">
        <f t="shared" si="2158"/>
        <v>0</v>
      </c>
      <c r="DB1424" s="4" t="b">
        <f t="shared" si="2159"/>
        <v>0</v>
      </c>
      <c r="DC1424" s="4" t="b">
        <f t="shared" si="2160"/>
        <v>0</v>
      </c>
      <c r="DD1424" s="4" t="b">
        <f t="shared" si="2161"/>
        <v>0</v>
      </c>
    </row>
    <row r="1425" spans="1:108">
      <c r="A1425" t="s">
        <v>692</v>
      </c>
      <c r="C1425" t="s">
        <v>686</v>
      </c>
      <c r="F1425" t="s">
        <v>616</v>
      </c>
      <c r="G1425" t="s">
        <v>617</v>
      </c>
      <c r="H1425" t="s">
        <v>7445</v>
      </c>
      <c r="I1425" t="s">
        <v>7417</v>
      </c>
      <c r="J1425" s="3" t="s">
        <v>124</v>
      </c>
      <c r="K1425" t="s">
        <v>16</v>
      </c>
      <c r="L1425" t="s">
        <v>6292</v>
      </c>
      <c r="M1425" t="s">
        <v>6079</v>
      </c>
      <c r="N1425" t="s">
        <v>187</v>
      </c>
      <c r="O1425" t="b">
        <f t="shared" si="2068"/>
        <v>0</v>
      </c>
      <c r="P1425" t="b">
        <f t="shared" si="2069"/>
        <v>0</v>
      </c>
      <c r="Q1425" t="b">
        <f t="shared" si="2070"/>
        <v>0</v>
      </c>
      <c r="R1425" t="b">
        <f t="shared" si="2071"/>
        <v>0</v>
      </c>
      <c r="S1425" t="b">
        <f t="shared" si="2072"/>
        <v>0</v>
      </c>
      <c r="T1425" t="b">
        <f t="shared" si="2073"/>
        <v>0</v>
      </c>
      <c r="U1425" t="b">
        <f t="shared" si="2074"/>
        <v>0</v>
      </c>
      <c r="V1425" t="b">
        <f t="shared" si="2075"/>
        <v>0</v>
      </c>
      <c r="W1425" t="b">
        <f t="shared" si="2076"/>
        <v>0</v>
      </c>
      <c r="X1425" t="b">
        <f t="shared" si="2077"/>
        <v>0</v>
      </c>
      <c r="Y1425" t="b">
        <f t="shared" si="2078"/>
        <v>0</v>
      </c>
      <c r="Z1425" t="b">
        <f t="shared" si="2079"/>
        <v>0</v>
      </c>
      <c r="AA1425" t="b">
        <f t="shared" si="2080"/>
        <v>0</v>
      </c>
      <c r="AB1425" t="b">
        <f t="shared" si="2081"/>
        <v>0</v>
      </c>
      <c r="AC1425" t="b">
        <f t="shared" si="2082"/>
        <v>0</v>
      </c>
      <c r="AD1425" t="b">
        <f t="shared" si="2083"/>
        <v>0</v>
      </c>
      <c r="AE1425" t="b">
        <f t="shared" si="2084"/>
        <v>0</v>
      </c>
      <c r="AF1425" t="b">
        <f t="shared" si="2085"/>
        <v>0</v>
      </c>
      <c r="AG1425" t="b">
        <f t="shared" si="2086"/>
        <v>0</v>
      </c>
      <c r="AH1425" t="b">
        <f t="shared" si="2087"/>
        <v>0</v>
      </c>
      <c r="AI1425" t="b">
        <f t="shared" si="2088"/>
        <v>0</v>
      </c>
      <c r="AJ1425" t="b">
        <f t="shared" si="2089"/>
        <v>0</v>
      </c>
      <c r="AK1425" t="b">
        <f t="shared" si="2090"/>
        <v>0</v>
      </c>
      <c r="AL1425" t="b">
        <f t="shared" si="2091"/>
        <v>0</v>
      </c>
      <c r="AM1425" t="b">
        <f t="shared" si="2092"/>
        <v>0</v>
      </c>
      <c r="AN1425" t="b">
        <f t="shared" si="2093"/>
        <v>0</v>
      </c>
      <c r="AO1425" t="b">
        <f t="shared" si="2094"/>
        <v>0</v>
      </c>
      <c r="AP1425" t="b">
        <f t="shared" si="2095"/>
        <v>0</v>
      </c>
      <c r="AQ1425" t="b">
        <f t="shared" si="2096"/>
        <v>0</v>
      </c>
      <c r="AR1425" t="b">
        <f t="shared" si="2097"/>
        <v>0</v>
      </c>
      <c r="AS1425" t="b">
        <f t="shared" si="2098"/>
        <v>0</v>
      </c>
      <c r="AT1425" t="b">
        <f t="shared" si="2099"/>
        <v>0</v>
      </c>
      <c r="AU1425" t="b">
        <f t="shared" si="2100"/>
        <v>0</v>
      </c>
      <c r="AV1425" t="b">
        <f t="shared" si="2101"/>
        <v>0</v>
      </c>
      <c r="AW1425" t="b">
        <f t="shared" si="2102"/>
        <v>0</v>
      </c>
      <c r="AX1425" t="b">
        <f t="shared" si="2103"/>
        <v>0</v>
      </c>
      <c r="AY1425" t="b">
        <f t="shared" si="2104"/>
        <v>0</v>
      </c>
      <c r="AZ1425" t="b">
        <f t="shared" si="2105"/>
        <v>0</v>
      </c>
      <c r="BA1425" t="b">
        <f t="shared" si="2106"/>
        <v>0</v>
      </c>
      <c r="BB1425" t="b">
        <f t="shared" si="2107"/>
        <v>0</v>
      </c>
      <c r="BC1425" t="b">
        <f t="shared" si="2108"/>
        <v>0</v>
      </c>
      <c r="BD1425" t="b">
        <f t="shared" si="2109"/>
        <v>0</v>
      </c>
      <c r="BE1425" t="b">
        <f t="shared" si="2110"/>
        <v>0</v>
      </c>
      <c r="BF1425" t="b">
        <f t="shared" si="2111"/>
        <v>0</v>
      </c>
      <c r="BG1425" t="b">
        <f t="shared" si="2112"/>
        <v>0</v>
      </c>
      <c r="BH1425" t="b">
        <f t="shared" si="2113"/>
        <v>0</v>
      </c>
      <c r="BI1425" t="b">
        <f t="shared" si="2114"/>
        <v>0</v>
      </c>
      <c r="BJ1425" t="b">
        <f t="shared" si="2115"/>
        <v>0</v>
      </c>
      <c r="BK1425" t="b">
        <f t="shared" si="2116"/>
        <v>0</v>
      </c>
      <c r="BL1425" t="b">
        <f t="shared" si="2117"/>
        <v>0</v>
      </c>
      <c r="BM1425" t="b">
        <f t="shared" si="2118"/>
        <v>0</v>
      </c>
      <c r="BN1425" t="b">
        <f t="shared" si="2119"/>
        <v>0</v>
      </c>
      <c r="BO1425" t="b">
        <f t="shared" si="2120"/>
        <v>0</v>
      </c>
      <c r="BP1425" t="b">
        <f t="shared" si="2121"/>
        <v>0</v>
      </c>
      <c r="BQ1425" t="b">
        <f t="shared" si="2122"/>
        <v>0</v>
      </c>
      <c r="BR1425" t="b">
        <f t="shared" si="2123"/>
        <v>0</v>
      </c>
      <c r="BS1425" t="b">
        <f t="shared" si="2124"/>
        <v>0</v>
      </c>
      <c r="BT1425" t="b">
        <f t="shared" si="2125"/>
        <v>0</v>
      </c>
      <c r="BU1425" t="b">
        <f t="shared" si="2126"/>
        <v>0</v>
      </c>
      <c r="BV1425" t="b">
        <f t="shared" si="2127"/>
        <v>0</v>
      </c>
      <c r="BW1425" t="b">
        <f t="shared" si="2128"/>
        <v>0</v>
      </c>
      <c r="BX1425" t="b">
        <f t="shared" si="2129"/>
        <v>0</v>
      </c>
      <c r="BY1425" t="b">
        <f t="shared" si="2130"/>
        <v>0</v>
      </c>
      <c r="BZ1425" t="b">
        <f t="shared" si="2131"/>
        <v>0</v>
      </c>
      <c r="CA1425" t="b">
        <f t="shared" si="2132"/>
        <v>0</v>
      </c>
      <c r="CB1425" t="b">
        <f t="shared" si="2133"/>
        <v>0</v>
      </c>
      <c r="CC1425" t="b">
        <f t="shared" si="2134"/>
        <v>0</v>
      </c>
      <c r="CD1425" t="b">
        <f t="shared" si="2135"/>
        <v>0</v>
      </c>
      <c r="CE1425" t="b">
        <f t="shared" si="2136"/>
        <v>0</v>
      </c>
      <c r="CF1425" t="b">
        <f t="shared" si="2137"/>
        <v>0</v>
      </c>
      <c r="CG1425" t="b">
        <f t="shared" si="2138"/>
        <v>0</v>
      </c>
      <c r="CH1425" t="b">
        <f t="shared" si="2139"/>
        <v>0</v>
      </c>
      <c r="CI1425" t="b">
        <f t="shared" si="2140"/>
        <v>0</v>
      </c>
      <c r="CJ1425" t="b">
        <f t="shared" si="2141"/>
        <v>0</v>
      </c>
      <c r="CK1425" t="b">
        <f t="shared" si="2142"/>
        <v>0</v>
      </c>
      <c r="CL1425" t="b">
        <f t="shared" si="2143"/>
        <v>0</v>
      </c>
      <c r="CM1425" t="b">
        <f t="shared" si="2144"/>
        <v>0</v>
      </c>
      <c r="CN1425" t="b">
        <f t="shared" si="2145"/>
        <v>0</v>
      </c>
      <c r="CO1425" t="b">
        <f t="shared" si="2146"/>
        <v>0</v>
      </c>
      <c r="CP1425" t="b">
        <f t="shared" si="2147"/>
        <v>0</v>
      </c>
      <c r="CQ1425" t="b">
        <f t="shared" si="2148"/>
        <v>0</v>
      </c>
      <c r="CR1425" t="b">
        <f t="shared" si="2149"/>
        <v>0</v>
      </c>
      <c r="CS1425" t="b">
        <f t="shared" si="2150"/>
        <v>0</v>
      </c>
      <c r="CT1425" t="b">
        <f t="shared" si="2151"/>
        <v>0</v>
      </c>
      <c r="CU1425" t="b">
        <f t="shared" si="2152"/>
        <v>0</v>
      </c>
      <c r="CV1425" t="b">
        <f t="shared" si="2153"/>
        <v>0</v>
      </c>
      <c r="CW1425" t="b">
        <f t="shared" si="2154"/>
        <v>0</v>
      </c>
      <c r="CX1425" t="b">
        <f t="shared" si="2155"/>
        <v>0</v>
      </c>
      <c r="CY1425" t="b">
        <f t="shared" si="2156"/>
        <v>0</v>
      </c>
      <c r="CZ1425" t="b">
        <f t="shared" si="2157"/>
        <v>0</v>
      </c>
      <c r="DA1425" t="b">
        <f t="shared" si="2158"/>
        <v>0</v>
      </c>
      <c r="DB1425" t="b">
        <f t="shared" si="2159"/>
        <v>0</v>
      </c>
      <c r="DC1425" t="b">
        <f t="shared" si="2160"/>
        <v>0</v>
      </c>
      <c r="DD1425" t="b">
        <f t="shared" si="2161"/>
        <v>0</v>
      </c>
    </row>
    <row r="1426" spans="1:108">
      <c r="A1426" t="s">
        <v>693</v>
      </c>
      <c r="C1426" t="s">
        <v>694</v>
      </c>
      <c r="F1426" t="s">
        <v>616</v>
      </c>
      <c r="G1426" t="s">
        <v>617</v>
      </c>
      <c r="H1426" t="s">
        <v>7445</v>
      </c>
      <c r="I1426" t="s">
        <v>7417</v>
      </c>
      <c r="J1426" s="3" t="s">
        <v>124</v>
      </c>
      <c r="K1426" t="s">
        <v>16</v>
      </c>
      <c r="L1426" t="s">
        <v>6316</v>
      </c>
      <c r="M1426" t="s">
        <v>6079</v>
      </c>
      <c r="N1426" t="s">
        <v>695</v>
      </c>
      <c r="O1426" t="b">
        <f t="shared" si="2068"/>
        <v>1</v>
      </c>
      <c r="P1426" t="b">
        <f t="shared" si="2069"/>
        <v>1</v>
      </c>
      <c r="Q1426" t="b">
        <f t="shared" si="2070"/>
        <v>1</v>
      </c>
      <c r="R1426" t="b">
        <f t="shared" si="2071"/>
        <v>0</v>
      </c>
      <c r="S1426" t="b">
        <f t="shared" si="2072"/>
        <v>1</v>
      </c>
      <c r="T1426" t="b">
        <f t="shared" si="2073"/>
        <v>0</v>
      </c>
      <c r="U1426" t="b">
        <f t="shared" si="2074"/>
        <v>0</v>
      </c>
      <c r="V1426" t="b">
        <f t="shared" si="2075"/>
        <v>1</v>
      </c>
      <c r="W1426" t="b">
        <f t="shared" si="2076"/>
        <v>1</v>
      </c>
      <c r="X1426" t="b">
        <f t="shared" si="2077"/>
        <v>1</v>
      </c>
      <c r="Y1426" t="b">
        <f t="shared" si="2078"/>
        <v>0</v>
      </c>
      <c r="Z1426" t="b">
        <f t="shared" si="2079"/>
        <v>0</v>
      </c>
      <c r="AA1426" t="b">
        <f t="shared" si="2080"/>
        <v>0</v>
      </c>
      <c r="AB1426" t="b">
        <f t="shared" si="2081"/>
        <v>1</v>
      </c>
      <c r="AC1426" t="b">
        <f t="shared" si="2082"/>
        <v>0</v>
      </c>
      <c r="AD1426" t="b">
        <f t="shared" si="2083"/>
        <v>0</v>
      </c>
      <c r="AE1426" t="b">
        <f t="shared" si="2084"/>
        <v>0</v>
      </c>
      <c r="AF1426" t="b">
        <f t="shared" si="2085"/>
        <v>0</v>
      </c>
      <c r="AG1426" t="b">
        <f t="shared" si="2086"/>
        <v>0</v>
      </c>
      <c r="AH1426" t="b">
        <f t="shared" si="2087"/>
        <v>0</v>
      </c>
      <c r="AI1426" t="b">
        <f t="shared" si="2088"/>
        <v>0</v>
      </c>
      <c r="AJ1426" t="b">
        <f t="shared" si="2089"/>
        <v>0</v>
      </c>
      <c r="AK1426" t="b">
        <f t="shared" si="2090"/>
        <v>0</v>
      </c>
      <c r="AL1426" t="b">
        <f t="shared" si="2091"/>
        <v>0</v>
      </c>
      <c r="AM1426" t="b">
        <f t="shared" si="2092"/>
        <v>0</v>
      </c>
      <c r="AN1426" t="b">
        <f t="shared" si="2093"/>
        <v>0</v>
      </c>
      <c r="AO1426" t="b">
        <f t="shared" si="2094"/>
        <v>0</v>
      </c>
      <c r="AP1426" t="b">
        <f t="shared" si="2095"/>
        <v>0</v>
      </c>
      <c r="AQ1426" t="b">
        <f t="shared" si="2096"/>
        <v>0</v>
      </c>
      <c r="AR1426" t="b">
        <f t="shared" si="2097"/>
        <v>0</v>
      </c>
      <c r="AS1426" t="b">
        <f t="shared" si="2098"/>
        <v>0</v>
      </c>
      <c r="AT1426" t="b">
        <f t="shared" si="2099"/>
        <v>0</v>
      </c>
      <c r="AU1426" t="b">
        <f t="shared" si="2100"/>
        <v>0</v>
      </c>
      <c r="AV1426" t="b">
        <f t="shared" si="2101"/>
        <v>1</v>
      </c>
      <c r="AW1426" t="b">
        <f t="shared" si="2102"/>
        <v>0</v>
      </c>
      <c r="AX1426" t="b">
        <f t="shared" si="2103"/>
        <v>0</v>
      </c>
      <c r="AY1426" t="b">
        <f t="shared" si="2104"/>
        <v>0</v>
      </c>
      <c r="AZ1426" t="b">
        <f t="shared" si="2105"/>
        <v>0</v>
      </c>
      <c r="BA1426" t="b">
        <f t="shared" si="2106"/>
        <v>1</v>
      </c>
      <c r="BB1426" t="b">
        <f t="shared" si="2107"/>
        <v>0</v>
      </c>
      <c r="BC1426" t="b">
        <f t="shared" si="2108"/>
        <v>0</v>
      </c>
      <c r="BD1426" t="b">
        <f t="shared" si="2109"/>
        <v>0</v>
      </c>
      <c r="BE1426" t="b">
        <f t="shared" si="2110"/>
        <v>0</v>
      </c>
      <c r="BF1426" t="b">
        <f t="shared" si="2111"/>
        <v>0</v>
      </c>
      <c r="BG1426" t="b">
        <f t="shared" si="2112"/>
        <v>0</v>
      </c>
      <c r="BH1426" t="b">
        <f t="shared" si="2113"/>
        <v>0</v>
      </c>
      <c r="BI1426" t="b">
        <f t="shared" si="2114"/>
        <v>0</v>
      </c>
      <c r="BJ1426" t="b">
        <f t="shared" si="2115"/>
        <v>0</v>
      </c>
      <c r="BK1426" t="b">
        <f t="shared" si="2116"/>
        <v>0</v>
      </c>
      <c r="BL1426" t="b">
        <f t="shared" si="2117"/>
        <v>1</v>
      </c>
      <c r="BM1426" t="b">
        <f t="shared" si="2118"/>
        <v>1</v>
      </c>
      <c r="BN1426" t="b">
        <f t="shared" si="2119"/>
        <v>0</v>
      </c>
      <c r="BO1426" t="b">
        <f t="shared" si="2120"/>
        <v>0</v>
      </c>
      <c r="BP1426" t="b">
        <f t="shared" si="2121"/>
        <v>0</v>
      </c>
      <c r="BQ1426" t="b">
        <f t="shared" si="2122"/>
        <v>0</v>
      </c>
      <c r="BR1426" t="b">
        <f t="shared" si="2123"/>
        <v>0</v>
      </c>
      <c r="BS1426" t="b">
        <f t="shared" si="2124"/>
        <v>0</v>
      </c>
      <c r="BT1426" t="b">
        <f t="shared" si="2125"/>
        <v>0</v>
      </c>
      <c r="BU1426" t="b">
        <f t="shared" si="2126"/>
        <v>0</v>
      </c>
      <c r="BV1426" t="b">
        <f t="shared" si="2127"/>
        <v>0</v>
      </c>
      <c r="BW1426" t="b">
        <f t="shared" si="2128"/>
        <v>0</v>
      </c>
      <c r="BX1426" t="b">
        <f t="shared" si="2129"/>
        <v>0</v>
      </c>
      <c r="BY1426" t="b">
        <f t="shared" si="2130"/>
        <v>0</v>
      </c>
      <c r="BZ1426" t="b">
        <f t="shared" si="2131"/>
        <v>0</v>
      </c>
      <c r="CA1426" t="b">
        <f t="shared" si="2132"/>
        <v>0</v>
      </c>
      <c r="CB1426" t="b">
        <f t="shared" si="2133"/>
        <v>0</v>
      </c>
      <c r="CC1426" t="b">
        <f t="shared" si="2134"/>
        <v>0</v>
      </c>
      <c r="CD1426" t="b">
        <f t="shared" si="2135"/>
        <v>0</v>
      </c>
      <c r="CE1426" t="b">
        <f t="shared" si="2136"/>
        <v>0</v>
      </c>
      <c r="CF1426" t="b">
        <f t="shared" si="2137"/>
        <v>0</v>
      </c>
      <c r="CG1426" t="b">
        <f t="shared" si="2138"/>
        <v>0</v>
      </c>
      <c r="CH1426" t="b">
        <f t="shared" si="2139"/>
        <v>0</v>
      </c>
      <c r="CI1426" t="b">
        <f t="shared" si="2140"/>
        <v>0</v>
      </c>
      <c r="CJ1426" t="b">
        <f t="shared" si="2141"/>
        <v>0</v>
      </c>
      <c r="CK1426" t="b">
        <f t="shared" si="2142"/>
        <v>0</v>
      </c>
      <c r="CL1426" t="b">
        <f t="shared" si="2143"/>
        <v>0</v>
      </c>
      <c r="CM1426" t="b">
        <f t="shared" si="2144"/>
        <v>0</v>
      </c>
      <c r="CN1426" t="b">
        <f t="shared" si="2145"/>
        <v>0</v>
      </c>
      <c r="CO1426" t="b">
        <f t="shared" si="2146"/>
        <v>0</v>
      </c>
      <c r="CP1426" t="b">
        <f t="shared" si="2147"/>
        <v>0</v>
      </c>
      <c r="CQ1426" t="b">
        <f t="shared" si="2148"/>
        <v>0</v>
      </c>
      <c r="CR1426" t="b">
        <f t="shared" si="2149"/>
        <v>0</v>
      </c>
      <c r="CS1426" t="b">
        <f t="shared" si="2150"/>
        <v>0</v>
      </c>
      <c r="CT1426" t="b">
        <f t="shared" si="2151"/>
        <v>0</v>
      </c>
      <c r="CU1426" t="b">
        <f t="shared" si="2152"/>
        <v>0</v>
      </c>
      <c r="CV1426" t="b">
        <f t="shared" si="2153"/>
        <v>0</v>
      </c>
      <c r="CW1426" t="b">
        <f t="shared" si="2154"/>
        <v>0</v>
      </c>
      <c r="CX1426" t="b">
        <f t="shared" si="2155"/>
        <v>0</v>
      </c>
      <c r="CY1426" t="b">
        <f t="shared" si="2156"/>
        <v>0</v>
      </c>
      <c r="CZ1426" t="b">
        <f t="shared" si="2157"/>
        <v>0</v>
      </c>
      <c r="DA1426" t="b">
        <f t="shared" si="2158"/>
        <v>0</v>
      </c>
      <c r="DB1426" t="b">
        <f t="shared" si="2159"/>
        <v>0</v>
      </c>
      <c r="DC1426" t="b">
        <f t="shared" si="2160"/>
        <v>0</v>
      </c>
      <c r="DD1426" t="b">
        <f t="shared" si="2161"/>
        <v>0</v>
      </c>
    </row>
    <row r="1427" spans="1:108">
      <c r="A1427" t="s">
        <v>696</v>
      </c>
      <c r="C1427" t="s">
        <v>694</v>
      </c>
      <c r="F1427" t="s">
        <v>616</v>
      </c>
      <c r="G1427" t="s">
        <v>617</v>
      </c>
      <c r="H1427" t="s">
        <v>7445</v>
      </c>
      <c r="I1427" t="s">
        <v>7417</v>
      </c>
      <c r="J1427" t="s">
        <v>362</v>
      </c>
      <c r="K1427" t="s">
        <v>136</v>
      </c>
      <c r="L1427" t="s">
        <v>6317</v>
      </c>
      <c r="M1427" t="s">
        <v>6079</v>
      </c>
      <c r="N1427" t="s">
        <v>697</v>
      </c>
      <c r="O1427" t="b">
        <f t="shared" si="2068"/>
        <v>1</v>
      </c>
      <c r="P1427" t="b">
        <f t="shared" si="2069"/>
        <v>1</v>
      </c>
      <c r="Q1427" t="b">
        <f t="shared" si="2070"/>
        <v>0</v>
      </c>
      <c r="R1427" t="b">
        <f t="shared" si="2071"/>
        <v>1</v>
      </c>
      <c r="S1427" t="b">
        <f t="shared" si="2072"/>
        <v>1</v>
      </c>
      <c r="T1427" t="b">
        <f t="shared" si="2073"/>
        <v>0</v>
      </c>
      <c r="U1427" t="b">
        <f t="shared" si="2074"/>
        <v>1</v>
      </c>
      <c r="V1427" t="b">
        <f t="shared" si="2075"/>
        <v>1</v>
      </c>
      <c r="W1427" t="b">
        <f t="shared" si="2076"/>
        <v>0</v>
      </c>
      <c r="X1427" t="b">
        <f t="shared" si="2077"/>
        <v>1</v>
      </c>
      <c r="Y1427" t="b">
        <f t="shared" si="2078"/>
        <v>1</v>
      </c>
      <c r="Z1427" t="b">
        <f t="shared" si="2079"/>
        <v>0</v>
      </c>
      <c r="AA1427" t="b">
        <f t="shared" si="2080"/>
        <v>1</v>
      </c>
      <c r="AB1427" t="b">
        <f t="shared" si="2081"/>
        <v>0</v>
      </c>
      <c r="AC1427" t="b">
        <f t="shared" si="2082"/>
        <v>0</v>
      </c>
      <c r="AD1427" t="b">
        <f t="shared" si="2083"/>
        <v>0</v>
      </c>
      <c r="AE1427" t="b">
        <f t="shared" si="2084"/>
        <v>0</v>
      </c>
      <c r="AF1427" t="b">
        <f t="shared" si="2085"/>
        <v>0</v>
      </c>
      <c r="AG1427" t="b">
        <f t="shared" si="2086"/>
        <v>0</v>
      </c>
      <c r="AH1427" t="b">
        <f t="shared" si="2087"/>
        <v>0</v>
      </c>
      <c r="AI1427" t="b">
        <f t="shared" si="2088"/>
        <v>0</v>
      </c>
      <c r="AJ1427" t="b">
        <f t="shared" si="2089"/>
        <v>1</v>
      </c>
      <c r="AK1427" t="b">
        <f t="shared" si="2090"/>
        <v>0</v>
      </c>
      <c r="AL1427" t="b">
        <f t="shared" si="2091"/>
        <v>0</v>
      </c>
      <c r="AM1427" t="b">
        <f t="shared" si="2092"/>
        <v>0</v>
      </c>
      <c r="AN1427" t="b">
        <f t="shared" si="2093"/>
        <v>0</v>
      </c>
      <c r="AO1427" t="b">
        <f t="shared" si="2094"/>
        <v>0</v>
      </c>
      <c r="AP1427" t="b">
        <f t="shared" si="2095"/>
        <v>0</v>
      </c>
      <c r="AQ1427" t="b">
        <f t="shared" si="2096"/>
        <v>0</v>
      </c>
      <c r="AR1427" t="b">
        <f t="shared" si="2097"/>
        <v>0</v>
      </c>
      <c r="AS1427" t="b">
        <f t="shared" si="2098"/>
        <v>0</v>
      </c>
      <c r="AT1427" t="b">
        <f t="shared" si="2099"/>
        <v>0</v>
      </c>
      <c r="AU1427" t="b">
        <f t="shared" si="2100"/>
        <v>0</v>
      </c>
      <c r="AV1427" t="b">
        <f t="shared" si="2101"/>
        <v>0</v>
      </c>
      <c r="AW1427" t="b">
        <f t="shared" si="2102"/>
        <v>0</v>
      </c>
      <c r="AX1427" t="b">
        <f t="shared" si="2103"/>
        <v>1</v>
      </c>
      <c r="AY1427" t="b">
        <f t="shared" si="2104"/>
        <v>0</v>
      </c>
      <c r="AZ1427" t="b">
        <f t="shared" si="2105"/>
        <v>0</v>
      </c>
      <c r="BA1427" t="b">
        <f t="shared" si="2106"/>
        <v>0</v>
      </c>
      <c r="BB1427" t="b">
        <f t="shared" si="2107"/>
        <v>0</v>
      </c>
      <c r="BC1427" t="b">
        <f t="shared" si="2108"/>
        <v>0</v>
      </c>
      <c r="BD1427" t="b">
        <f t="shared" si="2109"/>
        <v>0</v>
      </c>
      <c r="BE1427" t="b">
        <f t="shared" si="2110"/>
        <v>0</v>
      </c>
      <c r="BF1427" t="b">
        <f t="shared" si="2111"/>
        <v>1</v>
      </c>
      <c r="BG1427" t="b">
        <f t="shared" si="2112"/>
        <v>0</v>
      </c>
      <c r="BH1427" t="b">
        <f t="shared" si="2113"/>
        <v>0</v>
      </c>
      <c r="BI1427" t="b">
        <f t="shared" si="2114"/>
        <v>0</v>
      </c>
      <c r="BJ1427" t="b">
        <f t="shared" si="2115"/>
        <v>0</v>
      </c>
      <c r="BK1427" t="b">
        <f t="shared" si="2116"/>
        <v>0</v>
      </c>
      <c r="BL1427" t="b">
        <f t="shared" si="2117"/>
        <v>0</v>
      </c>
      <c r="BM1427" t="b">
        <f t="shared" si="2118"/>
        <v>0</v>
      </c>
      <c r="BN1427" t="b">
        <f t="shared" si="2119"/>
        <v>0</v>
      </c>
      <c r="BO1427" t="b">
        <f t="shared" si="2120"/>
        <v>1</v>
      </c>
      <c r="BP1427" t="b">
        <f t="shared" si="2121"/>
        <v>0</v>
      </c>
      <c r="BQ1427" t="b">
        <f t="shared" si="2122"/>
        <v>1</v>
      </c>
      <c r="BR1427" t="b">
        <f t="shared" si="2123"/>
        <v>0</v>
      </c>
      <c r="BS1427" t="b">
        <f t="shared" si="2124"/>
        <v>0</v>
      </c>
      <c r="BT1427" t="b">
        <f t="shared" si="2125"/>
        <v>0</v>
      </c>
      <c r="BU1427" t="b">
        <f t="shared" si="2126"/>
        <v>0</v>
      </c>
      <c r="BV1427" t="b">
        <f t="shared" si="2127"/>
        <v>0</v>
      </c>
      <c r="BW1427" t="b">
        <f t="shared" si="2128"/>
        <v>0</v>
      </c>
      <c r="BX1427" t="b">
        <f t="shared" si="2129"/>
        <v>0</v>
      </c>
      <c r="BY1427" t="b">
        <f t="shared" si="2130"/>
        <v>0</v>
      </c>
      <c r="BZ1427" t="b">
        <f t="shared" si="2131"/>
        <v>0</v>
      </c>
      <c r="CA1427" t="b">
        <f t="shared" si="2132"/>
        <v>0</v>
      </c>
      <c r="CB1427" t="b">
        <f t="shared" si="2133"/>
        <v>0</v>
      </c>
      <c r="CC1427" t="b">
        <f t="shared" si="2134"/>
        <v>0</v>
      </c>
      <c r="CD1427" t="b">
        <f t="shared" si="2135"/>
        <v>0</v>
      </c>
      <c r="CE1427" t="b">
        <f t="shared" si="2136"/>
        <v>0</v>
      </c>
      <c r="CF1427" t="b">
        <f t="shared" si="2137"/>
        <v>0</v>
      </c>
      <c r="CG1427" t="b">
        <f t="shared" si="2138"/>
        <v>0</v>
      </c>
      <c r="CH1427" t="b">
        <f t="shared" si="2139"/>
        <v>0</v>
      </c>
      <c r="CI1427" t="b">
        <f t="shared" si="2140"/>
        <v>0</v>
      </c>
      <c r="CJ1427" t="b">
        <f t="shared" si="2141"/>
        <v>0</v>
      </c>
      <c r="CK1427" t="b">
        <f t="shared" si="2142"/>
        <v>0</v>
      </c>
      <c r="CL1427" t="b">
        <f t="shared" si="2143"/>
        <v>0</v>
      </c>
      <c r="CM1427" t="b">
        <f t="shared" si="2144"/>
        <v>0</v>
      </c>
      <c r="CN1427" t="b">
        <f t="shared" si="2145"/>
        <v>0</v>
      </c>
      <c r="CO1427" t="b">
        <f t="shared" si="2146"/>
        <v>0</v>
      </c>
      <c r="CP1427" t="b">
        <f t="shared" si="2147"/>
        <v>0</v>
      </c>
      <c r="CQ1427" t="b">
        <f t="shared" si="2148"/>
        <v>0</v>
      </c>
      <c r="CR1427" t="b">
        <f t="shared" si="2149"/>
        <v>1</v>
      </c>
      <c r="CS1427" t="b">
        <f t="shared" si="2150"/>
        <v>0</v>
      </c>
      <c r="CT1427" t="b">
        <f t="shared" si="2151"/>
        <v>0</v>
      </c>
      <c r="CU1427" t="b">
        <f t="shared" si="2152"/>
        <v>0</v>
      </c>
      <c r="CV1427" t="b">
        <f t="shared" si="2153"/>
        <v>0</v>
      </c>
      <c r="CW1427" t="b">
        <f t="shared" si="2154"/>
        <v>0</v>
      </c>
      <c r="CX1427" t="b">
        <f t="shared" si="2155"/>
        <v>0</v>
      </c>
      <c r="CY1427" t="b">
        <f t="shared" si="2156"/>
        <v>0</v>
      </c>
      <c r="CZ1427" t="b">
        <f t="shared" si="2157"/>
        <v>0</v>
      </c>
      <c r="DA1427" t="b">
        <f t="shared" si="2158"/>
        <v>0</v>
      </c>
      <c r="DB1427" t="b">
        <f t="shared" si="2159"/>
        <v>0</v>
      </c>
      <c r="DC1427" t="b">
        <f t="shared" si="2160"/>
        <v>0</v>
      </c>
      <c r="DD1427" t="b">
        <f t="shared" si="2161"/>
        <v>0</v>
      </c>
    </row>
    <row r="1428" spans="1:108">
      <c r="A1428" t="s">
        <v>698</v>
      </c>
      <c r="C1428" t="s">
        <v>694</v>
      </c>
      <c r="F1428" t="s">
        <v>616</v>
      </c>
      <c r="G1428" t="s">
        <v>617</v>
      </c>
      <c r="H1428" t="s">
        <v>7445</v>
      </c>
      <c r="I1428" t="s">
        <v>7417</v>
      </c>
      <c r="J1428" t="s">
        <v>108</v>
      </c>
      <c r="K1428" t="s">
        <v>109</v>
      </c>
      <c r="L1428" t="s">
        <v>6318</v>
      </c>
      <c r="M1428" t="s">
        <v>6079</v>
      </c>
      <c r="N1428" t="s">
        <v>699</v>
      </c>
      <c r="O1428" t="b">
        <f t="shared" si="2068"/>
        <v>0</v>
      </c>
      <c r="P1428" t="b">
        <f t="shared" si="2069"/>
        <v>1</v>
      </c>
      <c r="Q1428" t="b">
        <f t="shared" si="2070"/>
        <v>1</v>
      </c>
      <c r="R1428" t="b">
        <f t="shared" si="2071"/>
        <v>1</v>
      </c>
      <c r="S1428" t="b">
        <f t="shared" si="2072"/>
        <v>1</v>
      </c>
      <c r="T1428" t="b">
        <f t="shared" si="2073"/>
        <v>0</v>
      </c>
      <c r="U1428" t="b">
        <f t="shared" si="2074"/>
        <v>1</v>
      </c>
      <c r="V1428" t="b">
        <f t="shared" si="2075"/>
        <v>1</v>
      </c>
      <c r="W1428" t="b">
        <f t="shared" si="2076"/>
        <v>0</v>
      </c>
      <c r="X1428" t="b">
        <f t="shared" si="2077"/>
        <v>1</v>
      </c>
      <c r="Y1428" t="b">
        <f t="shared" si="2078"/>
        <v>0</v>
      </c>
      <c r="Z1428" t="b">
        <f t="shared" si="2079"/>
        <v>0</v>
      </c>
      <c r="AA1428" t="b">
        <f t="shared" si="2080"/>
        <v>0</v>
      </c>
      <c r="AB1428" t="b">
        <f t="shared" si="2081"/>
        <v>0</v>
      </c>
      <c r="AC1428" t="b">
        <f t="shared" si="2082"/>
        <v>0</v>
      </c>
      <c r="AD1428" t="b">
        <f t="shared" si="2083"/>
        <v>0</v>
      </c>
      <c r="AE1428" t="b">
        <f t="shared" si="2084"/>
        <v>0</v>
      </c>
      <c r="AF1428" t="b">
        <f t="shared" si="2085"/>
        <v>0</v>
      </c>
      <c r="AG1428" t="b">
        <f t="shared" si="2086"/>
        <v>0</v>
      </c>
      <c r="AH1428" t="b">
        <f t="shared" si="2087"/>
        <v>0</v>
      </c>
      <c r="AI1428" t="b">
        <f t="shared" si="2088"/>
        <v>0</v>
      </c>
      <c r="AJ1428" t="b">
        <f t="shared" si="2089"/>
        <v>0</v>
      </c>
      <c r="AK1428" t="b">
        <f t="shared" si="2090"/>
        <v>0</v>
      </c>
      <c r="AL1428" t="b">
        <f t="shared" si="2091"/>
        <v>0</v>
      </c>
      <c r="AM1428" t="b">
        <f t="shared" si="2092"/>
        <v>0</v>
      </c>
      <c r="AN1428" t="b">
        <f t="shared" si="2093"/>
        <v>0</v>
      </c>
      <c r="AO1428" t="b">
        <f t="shared" si="2094"/>
        <v>0</v>
      </c>
      <c r="AP1428" t="b">
        <f t="shared" si="2095"/>
        <v>0</v>
      </c>
      <c r="AQ1428" t="b">
        <f t="shared" si="2096"/>
        <v>0</v>
      </c>
      <c r="AR1428" t="b">
        <f t="shared" si="2097"/>
        <v>0</v>
      </c>
      <c r="AS1428" t="b">
        <f t="shared" si="2098"/>
        <v>0</v>
      </c>
      <c r="AT1428" t="b">
        <f t="shared" si="2099"/>
        <v>0</v>
      </c>
      <c r="AU1428" t="b">
        <f t="shared" si="2100"/>
        <v>0</v>
      </c>
      <c r="AV1428" t="b">
        <f t="shared" si="2101"/>
        <v>1</v>
      </c>
      <c r="AW1428" t="b">
        <f t="shared" si="2102"/>
        <v>0</v>
      </c>
      <c r="AX1428" t="b">
        <f t="shared" si="2103"/>
        <v>0</v>
      </c>
      <c r="AY1428" t="b">
        <f t="shared" si="2104"/>
        <v>0</v>
      </c>
      <c r="AZ1428" t="b">
        <f t="shared" si="2105"/>
        <v>0</v>
      </c>
      <c r="BA1428" t="b">
        <f t="shared" si="2106"/>
        <v>0</v>
      </c>
      <c r="BB1428" t="b">
        <f t="shared" si="2107"/>
        <v>0</v>
      </c>
      <c r="BC1428" t="b">
        <f t="shared" si="2108"/>
        <v>0</v>
      </c>
      <c r="BD1428" t="b">
        <f t="shared" si="2109"/>
        <v>0</v>
      </c>
      <c r="BE1428" t="b">
        <f t="shared" si="2110"/>
        <v>0</v>
      </c>
      <c r="BF1428" t="b">
        <f t="shared" si="2111"/>
        <v>1</v>
      </c>
      <c r="BG1428" t="b">
        <f t="shared" si="2112"/>
        <v>0</v>
      </c>
      <c r="BH1428" t="b">
        <f t="shared" si="2113"/>
        <v>0</v>
      </c>
      <c r="BI1428" t="b">
        <f t="shared" si="2114"/>
        <v>0</v>
      </c>
      <c r="BJ1428" t="b">
        <f t="shared" si="2115"/>
        <v>0</v>
      </c>
      <c r="BK1428" t="b">
        <f t="shared" si="2116"/>
        <v>0</v>
      </c>
      <c r="BL1428" t="b">
        <f t="shared" si="2117"/>
        <v>0</v>
      </c>
      <c r="BM1428" t="b">
        <f t="shared" si="2118"/>
        <v>0</v>
      </c>
      <c r="BN1428" t="b">
        <f t="shared" si="2119"/>
        <v>1</v>
      </c>
      <c r="BO1428" t="b">
        <f t="shared" si="2120"/>
        <v>0</v>
      </c>
      <c r="BP1428" t="b">
        <f t="shared" si="2121"/>
        <v>0</v>
      </c>
      <c r="BQ1428" t="b">
        <f t="shared" si="2122"/>
        <v>0</v>
      </c>
      <c r="BR1428" t="b">
        <f t="shared" si="2123"/>
        <v>0</v>
      </c>
      <c r="BS1428" t="b">
        <f t="shared" si="2124"/>
        <v>0</v>
      </c>
      <c r="BT1428" t="b">
        <f t="shared" si="2125"/>
        <v>1</v>
      </c>
      <c r="BU1428" t="b">
        <f t="shared" si="2126"/>
        <v>0</v>
      </c>
      <c r="BV1428" t="b">
        <f t="shared" si="2127"/>
        <v>1</v>
      </c>
      <c r="BW1428" t="b">
        <f t="shared" si="2128"/>
        <v>0</v>
      </c>
      <c r="BX1428" t="b">
        <f t="shared" si="2129"/>
        <v>0</v>
      </c>
      <c r="BY1428" t="b">
        <f t="shared" si="2130"/>
        <v>0</v>
      </c>
      <c r="BZ1428" t="b">
        <f t="shared" si="2131"/>
        <v>0</v>
      </c>
      <c r="CA1428" t="b">
        <f t="shared" si="2132"/>
        <v>0</v>
      </c>
      <c r="CB1428" t="b">
        <f t="shared" si="2133"/>
        <v>0</v>
      </c>
      <c r="CC1428" t="b">
        <f t="shared" si="2134"/>
        <v>0</v>
      </c>
      <c r="CD1428" t="b">
        <f t="shared" si="2135"/>
        <v>0</v>
      </c>
      <c r="CE1428" t="b">
        <f t="shared" si="2136"/>
        <v>0</v>
      </c>
      <c r="CF1428" t="b">
        <f t="shared" si="2137"/>
        <v>0</v>
      </c>
      <c r="CG1428" t="b">
        <f t="shared" si="2138"/>
        <v>0</v>
      </c>
      <c r="CH1428" t="b">
        <f t="shared" si="2139"/>
        <v>0</v>
      </c>
      <c r="CI1428" t="b">
        <f t="shared" si="2140"/>
        <v>0</v>
      </c>
      <c r="CJ1428" t="b">
        <f t="shared" si="2141"/>
        <v>0</v>
      </c>
      <c r="CK1428" t="b">
        <f t="shared" si="2142"/>
        <v>0</v>
      </c>
      <c r="CL1428" t="b">
        <f t="shared" si="2143"/>
        <v>0</v>
      </c>
      <c r="CM1428" t="b">
        <f t="shared" si="2144"/>
        <v>0</v>
      </c>
      <c r="CN1428" t="b">
        <f t="shared" si="2145"/>
        <v>0</v>
      </c>
      <c r="CO1428" t="b">
        <f t="shared" si="2146"/>
        <v>0</v>
      </c>
      <c r="CP1428" t="b">
        <f t="shared" si="2147"/>
        <v>0</v>
      </c>
      <c r="CQ1428" t="b">
        <f t="shared" si="2148"/>
        <v>0</v>
      </c>
      <c r="CR1428" t="b">
        <f t="shared" si="2149"/>
        <v>0</v>
      </c>
      <c r="CS1428" t="b">
        <f t="shared" si="2150"/>
        <v>0</v>
      </c>
      <c r="CT1428" t="b">
        <f t="shared" si="2151"/>
        <v>0</v>
      </c>
      <c r="CU1428" t="b">
        <f t="shared" si="2152"/>
        <v>0</v>
      </c>
      <c r="CV1428" t="b">
        <f t="shared" si="2153"/>
        <v>0</v>
      </c>
      <c r="CW1428" t="b">
        <f t="shared" si="2154"/>
        <v>0</v>
      </c>
      <c r="CX1428" t="b">
        <f t="shared" si="2155"/>
        <v>0</v>
      </c>
      <c r="CY1428" t="b">
        <f t="shared" si="2156"/>
        <v>0</v>
      </c>
      <c r="CZ1428" t="b">
        <f t="shared" si="2157"/>
        <v>0</v>
      </c>
      <c r="DA1428" t="b">
        <f t="shared" si="2158"/>
        <v>0</v>
      </c>
      <c r="DB1428" t="b">
        <f t="shared" si="2159"/>
        <v>0</v>
      </c>
      <c r="DC1428" t="b">
        <f t="shared" si="2160"/>
        <v>0</v>
      </c>
      <c r="DD1428" t="b">
        <f t="shared" si="2161"/>
        <v>0</v>
      </c>
    </row>
    <row r="1429" spans="1:108">
      <c r="A1429" t="s">
        <v>700</v>
      </c>
      <c r="C1429" t="s">
        <v>694</v>
      </c>
      <c r="F1429" t="s">
        <v>616</v>
      </c>
      <c r="G1429" t="s">
        <v>617</v>
      </c>
      <c r="H1429" t="s">
        <v>7445</v>
      </c>
      <c r="I1429" t="s">
        <v>7417</v>
      </c>
      <c r="J1429" t="s">
        <v>165</v>
      </c>
      <c r="K1429" t="s">
        <v>114</v>
      </c>
      <c r="L1429" t="s">
        <v>6319</v>
      </c>
      <c r="M1429" t="s">
        <v>6079</v>
      </c>
      <c r="N1429" t="s">
        <v>701</v>
      </c>
      <c r="O1429" t="b">
        <f t="shared" si="2068"/>
        <v>1</v>
      </c>
      <c r="P1429" t="b">
        <f t="shared" si="2069"/>
        <v>0</v>
      </c>
      <c r="Q1429" t="b">
        <f t="shared" si="2070"/>
        <v>1</v>
      </c>
      <c r="R1429" t="b">
        <f t="shared" si="2071"/>
        <v>1</v>
      </c>
      <c r="S1429" t="b">
        <f t="shared" si="2072"/>
        <v>1</v>
      </c>
      <c r="T1429" t="b">
        <f t="shared" si="2073"/>
        <v>1</v>
      </c>
      <c r="U1429" t="b">
        <f t="shared" si="2074"/>
        <v>1</v>
      </c>
      <c r="V1429" t="b">
        <f t="shared" si="2075"/>
        <v>1</v>
      </c>
      <c r="W1429" t="b">
        <f t="shared" si="2076"/>
        <v>0</v>
      </c>
      <c r="X1429" t="b">
        <f t="shared" si="2077"/>
        <v>1</v>
      </c>
      <c r="Y1429" t="b">
        <f t="shared" si="2078"/>
        <v>1</v>
      </c>
      <c r="Z1429" t="b">
        <f t="shared" si="2079"/>
        <v>0</v>
      </c>
      <c r="AA1429" t="b">
        <f t="shared" si="2080"/>
        <v>1</v>
      </c>
      <c r="AB1429" t="b">
        <f t="shared" si="2081"/>
        <v>0</v>
      </c>
      <c r="AC1429" t="b">
        <f t="shared" si="2082"/>
        <v>0</v>
      </c>
      <c r="AD1429" t="b">
        <f t="shared" si="2083"/>
        <v>1</v>
      </c>
      <c r="AE1429" t="b">
        <f t="shared" si="2084"/>
        <v>0</v>
      </c>
      <c r="AF1429" t="b">
        <f t="shared" si="2085"/>
        <v>0</v>
      </c>
      <c r="AG1429" t="b">
        <f t="shared" si="2086"/>
        <v>0</v>
      </c>
      <c r="AH1429" t="b">
        <f t="shared" si="2087"/>
        <v>1</v>
      </c>
      <c r="AI1429" t="b">
        <f t="shared" si="2088"/>
        <v>0</v>
      </c>
      <c r="AJ1429" t="b">
        <f t="shared" si="2089"/>
        <v>0</v>
      </c>
      <c r="AK1429" t="b">
        <f t="shared" si="2090"/>
        <v>0</v>
      </c>
      <c r="AL1429" t="b">
        <f t="shared" si="2091"/>
        <v>0</v>
      </c>
      <c r="AM1429" t="b">
        <f t="shared" si="2092"/>
        <v>0</v>
      </c>
      <c r="AN1429" t="b">
        <f t="shared" si="2093"/>
        <v>0</v>
      </c>
      <c r="AO1429" t="b">
        <f t="shared" si="2094"/>
        <v>0</v>
      </c>
      <c r="AP1429" t="b">
        <f t="shared" si="2095"/>
        <v>0</v>
      </c>
      <c r="AQ1429" t="b">
        <f t="shared" si="2096"/>
        <v>0</v>
      </c>
      <c r="AR1429" t="b">
        <f t="shared" si="2097"/>
        <v>0</v>
      </c>
      <c r="AS1429" t="b">
        <f t="shared" si="2098"/>
        <v>0</v>
      </c>
      <c r="AT1429" t="b">
        <f t="shared" si="2099"/>
        <v>1</v>
      </c>
      <c r="AU1429" t="b">
        <f t="shared" si="2100"/>
        <v>0</v>
      </c>
      <c r="AV1429" t="b">
        <f t="shared" si="2101"/>
        <v>0</v>
      </c>
      <c r="AW1429" t="b">
        <f t="shared" si="2102"/>
        <v>0</v>
      </c>
      <c r="AX1429" t="b">
        <f t="shared" si="2103"/>
        <v>0</v>
      </c>
      <c r="AY1429" t="b">
        <f t="shared" si="2104"/>
        <v>0</v>
      </c>
      <c r="AZ1429" t="b">
        <f t="shared" si="2105"/>
        <v>0</v>
      </c>
      <c r="BA1429" t="b">
        <f t="shared" si="2106"/>
        <v>0</v>
      </c>
      <c r="BB1429" t="b">
        <f t="shared" si="2107"/>
        <v>0</v>
      </c>
      <c r="BC1429" t="b">
        <f t="shared" si="2108"/>
        <v>1</v>
      </c>
      <c r="BD1429" t="b">
        <f t="shared" si="2109"/>
        <v>0</v>
      </c>
      <c r="BE1429" t="b">
        <f t="shared" si="2110"/>
        <v>0</v>
      </c>
      <c r="BF1429" t="b">
        <f t="shared" si="2111"/>
        <v>1</v>
      </c>
      <c r="BG1429" t="b">
        <f t="shared" si="2112"/>
        <v>0</v>
      </c>
      <c r="BH1429" t="b">
        <f t="shared" si="2113"/>
        <v>0</v>
      </c>
      <c r="BI1429" t="b">
        <f t="shared" si="2114"/>
        <v>0</v>
      </c>
      <c r="BJ1429" t="b">
        <f t="shared" si="2115"/>
        <v>0</v>
      </c>
      <c r="BK1429" t="b">
        <f t="shared" si="2116"/>
        <v>0</v>
      </c>
      <c r="BL1429" t="b">
        <f t="shared" si="2117"/>
        <v>0</v>
      </c>
      <c r="BM1429" t="b">
        <f t="shared" si="2118"/>
        <v>0</v>
      </c>
      <c r="BN1429" t="b">
        <f t="shared" si="2119"/>
        <v>0</v>
      </c>
      <c r="BO1429" t="b">
        <f t="shared" si="2120"/>
        <v>0</v>
      </c>
      <c r="BP1429" t="b">
        <f t="shared" si="2121"/>
        <v>0</v>
      </c>
      <c r="BQ1429" t="b">
        <f t="shared" si="2122"/>
        <v>0</v>
      </c>
      <c r="BR1429" t="b">
        <f t="shared" si="2123"/>
        <v>0</v>
      </c>
      <c r="BS1429" t="b">
        <f t="shared" si="2124"/>
        <v>0</v>
      </c>
      <c r="BT1429" t="b">
        <f t="shared" si="2125"/>
        <v>0</v>
      </c>
      <c r="BU1429" t="b">
        <f t="shared" si="2126"/>
        <v>1</v>
      </c>
      <c r="BV1429" t="b">
        <f t="shared" si="2127"/>
        <v>0</v>
      </c>
      <c r="BW1429" t="b">
        <f t="shared" si="2128"/>
        <v>0</v>
      </c>
      <c r="BX1429" t="b">
        <f t="shared" si="2129"/>
        <v>0</v>
      </c>
      <c r="BY1429" t="b">
        <f t="shared" si="2130"/>
        <v>0</v>
      </c>
      <c r="BZ1429" t="b">
        <f t="shared" si="2131"/>
        <v>0</v>
      </c>
      <c r="CA1429" t="b">
        <f t="shared" si="2132"/>
        <v>0</v>
      </c>
      <c r="CB1429" t="b">
        <f t="shared" si="2133"/>
        <v>0</v>
      </c>
      <c r="CC1429" t="b">
        <f t="shared" si="2134"/>
        <v>0</v>
      </c>
      <c r="CD1429" t="b">
        <f t="shared" si="2135"/>
        <v>0</v>
      </c>
      <c r="CE1429" t="b">
        <f t="shared" si="2136"/>
        <v>0</v>
      </c>
      <c r="CF1429" t="b">
        <f t="shared" si="2137"/>
        <v>0</v>
      </c>
      <c r="CG1429" t="b">
        <f t="shared" si="2138"/>
        <v>1</v>
      </c>
      <c r="CH1429" t="b">
        <f t="shared" si="2139"/>
        <v>0</v>
      </c>
      <c r="CI1429" t="b">
        <f t="shared" si="2140"/>
        <v>0</v>
      </c>
      <c r="CJ1429" t="b">
        <f t="shared" si="2141"/>
        <v>0</v>
      </c>
      <c r="CK1429" t="b">
        <f t="shared" si="2142"/>
        <v>0</v>
      </c>
      <c r="CL1429" t="b">
        <f t="shared" si="2143"/>
        <v>0</v>
      </c>
      <c r="CM1429" t="b">
        <f t="shared" si="2144"/>
        <v>0</v>
      </c>
      <c r="CN1429" t="b">
        <f t="shared" si="2145"/>
        <v>0</v>
      </c>
      <c r="CO1429" t="b">
        <f t="shared" si="2146"/>
        <v>0</v>
      </c>
      <c r="CP1429" t="b">
        <f t="shared" si="2147"/>
        <v>0</v>
      </c>
      <c r="CQ1429" t="b">
        <f t="shared" si="2148"/>
        <v>0</v>
      </c>
      <c r="CR1429" t="b">
        <f t="shared" si="2149"/>
        <v>0</v>
      </c>
      <c r="CS1429" t="b">
        <f t="shared" si="2150"/>
        <v>0</v>
      </c>
      <c r="CT1429" t="b">
        <f t="shared" si="2151"/>
        <v>0</v>
      </c>
      <c r="CU1429" t="b">
        <f t="shared" si="2152"/>
        <v>0</v>
      </c>
      <c r="CV1429" t="b">
        <f t="shared" si="2153"/>
        <v>0</v>
      </c>
      <c r="CW1429" t="b">
        <f t="shared" si="2154"/>
        <v>0</v>
      </c>
      <c r="CX1429" t="b">
        <f t="shared" si="2155"/>
        <v>0</v>
      </c>
      <c r="CY1429" t="b">
        <f t="shared" si="2156"/>
        <v>0</v>
      </c>
      <c r="CZ1429" t="b">
        <f t="shared" si="2157"/>
        <v>0</v>
      </c>
      <c r="DA1429" t="b">
        <f t="shared" si="2158"/>
        <v>0</v>
      </c>
      <c r="DB1429" t="b">
        <f t="shared" si="2159"/>
        <v>0</v>
      </c>
      <c r="DC1429" t="b">
        <f t="shared" si="2160"/>
        <v>0</v>
      </c>
      <c r="DD1429" t="b">
        <f t="shared" si="2161"/>
        <v>0</v>
      </c>
    </row>
    <row r="1430" spans="1:108">
      <c r="A1430" t="s">
        <v>702</v>
      </c>
      <c r="C1430" t="s">
        <v>694</v>
      </c>
      <c r="F1430" t="s">
        <v>616</v>
      </c>
      <c r="G1430" t="s">
        <v>617</v>
      </c>
      <c r="H1430" t="s">
        <v>7445</v>
      </c>
      <c r="I1430" t="s">
        <v>7417</v>
      </c>
      <c r="J1430" s="3" t="s">
        <v>124</v>
      </c>
      <c r="K1430" t="s">
        <v>16</v>
      </c>
      <c r="L1430" t="s">
        <v>6292</v>
      </c>
      <c r="M1430" t="s">
        <v>6079</v>
      </c>
      <c r="N1430" t="s">
        <v>187</v>
      </c>
      <c r="O1430" t="b">
        <f t="shared" si="2068"/>
        <v>0</v>
      </c>
      <c r="P1430" t="b">
        <f t="shared" si="2069"/>
        <v>0</v>
      </c>
      <c r="Q1430" t="b">
        <f t="shared" si="2070"/>
        <v>0</v>
      </c>
      <c r="R1430" t="b">
        <f t="shared" si="2071"/>
        <v>0</v>
      </c>
      <c r="S1430" t="b">
        <f t="shared" si="2072"/>
        <v>0</v>
      </c>
      <c r="T1430" t="b">
        <f t="shared" si="2073"/>
        <v>0</v>
      </c>
      <c r="U1430" t="b">
        <f t="shared" si="2074"/>
        <v>0</v>
      </c>
      <c r="V1430" t="b">
        <f t="shared" si="2075"/>
        <v>0</v>
      </c>
      <c r="W1430" t="b">
        <f t="shared" si="2076"/>
        <v>0</v>
      </c>
      <c r="X1430" t="b">
        <f t="shared" si="2077"/>
        <v>0</v>
      </c>
      <c r="Y1430" t="b">
        <f t="shared" si="2078"/>
        <v>0</v>
      </c>
      <c r="Z1430" t="b">
        <f t="shared" si="2079"/>
        <v>0</v>
      </c>
      <c r="AA1430" t="b">
        <f t="shared" si="2080"/>
        <v>0</v>
      </c>
      <c r="AB1430" t="b">
        <f t="shared" si="2081"/>
        <v>0</v>
      </c>
      <c r="AC1430" t="b">
        <f t="shared" si="2082"/>
        <v>0</v>
      </c>
      <c r="AD1430" t="b">
        <f t="shared" si="2083"/>
        <v>0</v>
      </c>
      <c r="AE1430" t="b">
        <f t="shared" si="2084"/>
        <v>0</v>
      </c>
      <c r="AF1430" t="b">
        <f t="shared" si="2085"/>
        <v>0</v>
      </c>
      <c r="AG1430" t="b">
        <f t="shared" si="2086"/>
        <v>0</v>
      </c>
      <c r="AH1430" t="b">
        <f t="shared" si="2087"/>
        <v>0</v>
      </c>
      <c r="AI1430" t="b">
        <f t="shared" si="2088"/>
        <v>0</v>
      </c>
      <c r="AJ1430" t="b">
        <f t="shared" si="2089"/>
        <v>0</v>
      </c>
      <c r="AK1430" t="b">
        <f t="shared" si="2090"/>
        <v>0</v>
      </c>
      <c r="AL1430" t="b">
        <f t="shared" si="2091"/>
        <v>0</v>
      </c>
      <c r="AM1430" t="b">
        <f t="shared" si="2092"/>
        <v>0</v>
      </c>
      <c r="AN1430" t="b">
        <f t="shared" si="2093"/>
        <v>0</v>
      </c>
      <c r="AO1430" t="b">
        <f t="shared" si="2094"/>
        <v>0</v>
      </c>
      <c r="AP1430" t="b">
        <f t="shared" si="2095"/>
        <v>0</v>
      </c>
      <c r="AQ1430" t="b">
        <f t="shared" si="2096"/>
        <v>0</v>
      </c>
      <c r="AR1430" t="b">
        <f t="shared" si="2097"/>
        <v>0</v>
      </c>
      <c r="AS1430" t="b">
        <f t="shared" si="2098"/>
        <v>0</v>
      </c>
      <c r="AT1430" t="b">
        <f t="shared" si="2099"/>
        <v>0</v>
      </c>
      <c r="AU1430" t="b">
        <f t="shared" si="2100"/>
        <v>0</v>
      </c>
      <c r="AV1430" t="b">
        <f t="shared" si="2101"/>
        <v>0</v>
      </c>
      <c r="AW1430" t="b">
        <f t="shared" si="2102"/>
        <v>0</v>
      </c>
      <c r="AX1430" t="b">
        <f t="shared" si="2103"/>
        <v>0</v>
      </c>
      <c r="AY1430" t="b">
        <f t="shared" si="2104"/>
        <v>0</v>
      </c>
      <c r="AZ1430" t="b">
        <f t="shared" si="2105"/>
        <v>0</v>
      </c>
      <c r="BA1430" t="b">
        <f t="shared" si="2106"/>
        <v>0</v>
      </c>
      <c r="BB1430" t="b">
        <f t="shared" si="2107"/>
        <v>0</v>
      </c>
      <c r="BC1430" t="b">
        <f t="shared" si="2108"/>
        <v>0</v>
      </c>
      <c r="BD1430" t="b">
        <f t="shared" si="2109"/>
        <v>0</v>
      </c>
      <c r="BE1430" t="b">
        <f t="shared" si="2110"/>
        <v>0</v>
      </c>
      <c r="BF1430" t="b">
        <f t="shared" si="2111"/>
        <v>0</v>
      </c>
      <c r="BG1430" t="b">
        <f t="shared" si="2112"/>
        <v>0</v>
      </c>
      <c r="BH1430" t="b">
        <f t="shared" si="2113"/>
        <v>0</v>
      </c>
      <c r="BI1430" t="b">
        <f t="shared" si="2114"/>
        <v>0</v>
      </c>
      <c r="BJ1430" t="b">
        <f t="shared" si="2115"/>
        <v>0</v>
      </c>
      <c r="BK1430" t="b">
        <f t="shared" si="2116"/>
        <v>0</v>
      </c>
      <c r="BL1430" t="b">
        <f t="shared" si="2117"/>
        <v>0</v>
      </c>
      <c r="BM1430" t="b">
        <f t="shared" si="2118"/>
        <v>0</v>
      </c>
      <c r="BN1430" t="b">
        <f t="shared" si="2119"/>
        <v>0</v>
      </c>
      <c r="BO1430" t="b">
        <f t="shared" si="2120"/>
        <v>0</v>
      </c>
      <c r="BP1430" t="b">
        <f t="shared" si="2121"/>
        <v>0</v>
      </c>
      <c r="BQ1430" t="b">
        <f t="shared" si="2122"/>
        <v>0</v>
      </c>
      <c r="BR1430" t="b">
        <f t="shared" si="2123"/>
        <v>0</v>
      </c>
      <c r="BS1430" t="b">
        <f t="shared" si="2124"/>
        <v>0</v>
      </c>
      <c r="BT1430" t="b">
        <f t="shared" si="2125"/>
        <v>0</v>
      </c>
      <c r="BU1430" t="b">
        <f t="shared" si="2126"/>
        <v>0</v>
      </c>
      <c r="BV1430" t="b">
        <f t="shared" si="2127"/>
        <v>0</v>
      </c>
      <c r="BW1430" t="b">
        <f t="shared" si="2128"/>
        <v>0</v>
      </c>
      <c r="BX1430" t="b">
        <f t="shared" si="2129"/>
        <v>0</v>
      </c>
      <c r="BY1430" t="b">
        <f t="shared" si="2130"/>
        <v>0</v>
      </c>
      <c r="BZ1430" t="b">
        <f t="shared" si="2131"/>
        <v>0</v>
      </c>
      <c r="CA1430" t="b">
        <f t="shared" si="2132"/>
        <v>0</v>
      </c>
      <c r="CB1430" t="b">
        <f t="shared" si="2133"/>
        <v>0</v>
      </c>
      <c r="CC1430" t="b">
        <f t="shared" si="2134"/>
        <v>0</v>
      </c>
      <c r="CD1430" t="b">
        <f t="shared" si="2135"/>
        <v>0</v>
      </c>
      <c r="CE1430" t="b">
        <f t="shared" si="2136"/>
        <v>0</v>
      </c>
      <c r="CF1430" t="b">
        <f t="shared" si="2137"/>
        <v>0</v>
      </c>
      <c r="CG1430" t="b">
        <f t="shared" si="2138"/>
        <v>0</v>
      </c>
      <c r="CH1430" t="b">
        <f t="shared" si="2139"/>
        <v>0</v>
      </c>
      <c r="CI1430" t="b">
        <f t="shared" si="2140"/>
        <v>0</v>
      </c>
      <c r="CJ1430" t="b">
        <f t="shared" si="2141"/>
        <v>0</v>
      </c>
      <c r="CK1430" t="b">
        <f t="shared" si="2142"/>
        <v>0</v>
      </c>
      <c r="CL1430" t="b">
        <f t="shared" si="2143"/>
        <v>0</v>
      </c>
      <c r="CM1430" t="b">
        <f t="shared" si="2144"/>
        <v>0</v>
      </c>
      <c r="CN1430" t="b">
        <f t="shared" si="2145"/>
        <v>0</v>
      </c>
      <c r="CO1430" t="b">
        <f t="shared" si="2146"/>
        <v>0</v>
      </c>
      <c r="CP1430" t="b">
        <f t="shared" si="2147"/>
        <v>0</v>
      </c>
      <c r="CQ1430" t="b">
        <f t="shared" si="2148"/>
        <v>0</v>
      </c>
      <c r="CR1430" t="b">
        <f t="shared" si="2149"/>
        <v>0</v>
      </c>
      <c r="CS1430" t="b">
        <f t="shared" si="2150"/>
        <v>0</v>
      </c>
      <c r="CT1430" t="b">
        <f t="shared" si="2151"/>
        <v>0</v>
      </c>
      <c r="CU1430" t="b">
        <f t="shared" si="2152"/>
        <v>0</v>
      </c>
      <c r="CV1430" t="b">
        <f t="shared" si="2153"/>
        <v>0</v>
      </c>
      <c r="CW1430" t="b">
        <f t="shared" si="2154"/>
        <v>0</v>
      </c>
      <c r="CX1430" t="b">
        <f t="shared" si="2155"/>
        <v>0</v>
      </c>
      <c r="CY1430" t="b">
        <f t="shared" si="2156"/>
        <v>0</v>
      </c>
      <c r="CZ1430" t="b">
        <f t="shared" si="2157"/>
        <v>0</v>
      </c>
      <c r="DA1430" t="b">
        <f t="shared" si="2158"/>
        <v>0</v>
      </c>
      <c r="DB1430" t="b">
        <f t="shared" si="2159"/>
        <v>0</v>
      </c>
      <c r="DC1430" t="b">
        <f t="shared" si="2160"/>
        <v>0</v>
      </c>
      <c r="DD1430" t="b">
        <f t="shared" si="2161"/>
        <v>0</v>
      </c>
    </row>
    <row r="1431" spans="1:108">
      <c r="A1431" t="s">
        <v>703</v>
      </c>
      <c r="C1431" t="s">
        <v>694</v>
      </c>
      <c r="F1431" t="s">
        <v>616</v>
      </c>
      <c r="G1431" t="s">
        <v>617</v>
      </c>
      <c r="H1431" t="s">
        <v>7445</v>
      </c>
      <c r="I1431" t="s">
        <v>7417</v>
      </c>
      <c r="J1431" t="s">
        <v>135</v>
      </c>
      <c r="K1431" t="s">
        <v>136</v>
      </c>
      <c r="L1431" t="s">
        <v>6320</v>
      </c>
      <c r="M1431" t="s">
        <v>6079</v>
      </c>
      <c r="N1431" t="s">
        <v>704</v>
      </c>
      <c r="O1431" t="b">
        <f t="shared" si="2068"/>
        <v>0</v>
      </c>
      <c r="P1431" t="b">
        <f t="shared" si="2069"/>
        <v>0</v>
      </c>
      <c r="Q1431" t="b">
        <f t="shared" si="2070"/>
        <v>1</v>
      </c>
      <c r="R1431" t="b">
        <f t="shared" si="2071"/>
        <v>1</v>
      </c>
      <c r="S1431" t="b">
        <f t="shared" si="2072"/>
        <v>0</v>
      </c>
      <c r="T1431" t="b">
        <f t="shared" si="2073"/>
        <v>0</v>
      </c>
      <c r="U1431" t="b">
        <f t="shared" si="2074"/>
        <v>1</v>
      </c>
      <c r="V1431" t="b">
        <f t="shared" si="2075"/>
        <v>0</v>
      </c>
      <c r="W1431" t="b">
        <f t="shared" si="2076"/>
        <v>0</v>
      </c>
      <c r="X1431" t="b">
        <f t="shared" si="2077"/>
        <v>1</v>
      </c>
      <c r="Y1431" t="b">
        <f t="shared" si="2078"/>
        <v>0</v>
      </c>
      <c r="Z1431" t="b">
        <f t="shared" si="2079"/>
        <v>0</v>
      </c>
      <c r="AA1431" t="b">
        <f t="shared" si="2080"/>
        <v>0</v>
      </c>
      <c r="AB1431" t="b">
        <f t="shared" si="2081"/>
        <v>0</v>
      </c>
      <c r="AC1431" t="b">
        <f t="shared" si="2082"/>
        <v>0</v>
      </c>
      <c r="AD1431" t="b">
        <f t="shared" si="2083"/>
        <v>0</v>
      </c>
      <c r="AE1431" t="b">
        <f t="shared" si="2084"/>
        <v>0</v>
      </c>
      <c r="AF1431" t="b">
        <f t="shared" si="2085"/>
        <v>0</v>
      </c>
      <c r="AG1431" t="b">
        <f t="shared" si="2086"/>
        <v>0</v>
      </c>
      <c r="AH1431" t="b">
        <f t="shared" si="2087"/>
        <v>0</v>
      </c>
      <c r="AI1431" t="b">
        <f t="shared" si="2088"/>
        <v>0</v>
      </c>
      <c r="AJ1431" t="b">
        <f t="shared" si="2089"/>
        <v>0</v>
      </c>
      <c r="AK1431" t="b">
        <f t="shared" si="2090"/>
        <v>0</v>
      </c>
      <c r="AL1431" t="b">
        <f t="shared" si="2091"/>
        <v>0</v>
      </c>
      <c r="AM1431" t="b">
        <f t="shared" si="2092"/>
        <v>0</v>
      </c>
      <c r="AN1431" t="b">
        <f t="shared" si="2093"/>
        <v>0</v>
      </c>
      <c r="AO1431" t="b">
        <f t="shared" si="2094"/>
        <v>0</v>
      </c>
      <c r="AP1431" t="b">
        <f t="shared" si="2095"/>
        <v>0</v>
      </c>
      <c r="AQ1431" t="b">
        <f t="shared" si="2096"/>
        <v>0</v>
      </c>
      <c r="AR1431" t="b">
        <f t="shared" si="2097"/>
        <v>0</v>
      </c>
      <c r="AS1431" t="b">
        <f t="shared" si="2098"/>
        <v>0</v>
      </c>
      <c r="AT1431" t="b">
        <f t="shared" si="2099"/>
        <v>0</v>
      </c>
      <c r="AU1431" t="b">
        <f t="shared" si="2100"/>
        <v>0</v>
      </c>
      <c r="AV1431" t="b">
        <f t="shared" si="2101"/>
        <v>0</v>
      </c>
      <c r="AW1431" t="b">
        <f t="shared" si="2102"/>
        <v>0</v>
      </c>
      <c r="AX1431" t="b">
        <f t="shared" si="2103"/>
        <v>0</v>
      </c>
      <c r="AY1431" t="b">
        <f t="shared" si="2104"/>
        <v>0</v>
      </c>
      <c r="AZ1431" t="b">
        <f t="shared" si="2105"/>
        <v>0</v>
      </c>
      <c r="BA1431" t="b">
        <f t="shared" si="2106"/>
        <v>0</v>
      </c>
      <c r="BB1431" t="b">
        <f t="shared" si="2107"/>
        <v>0</v>
      </c>
      <c r="BC1431" t="b">
        <f t="shared" si="2108"/>
        <v>0</v>
      </c>
      <c r="BD1431" t="b">
        <f t="shared" si="2109"/>
        <v>0</v>
      </c>
      <c r="BE1431" t="b">
        <f t="shared" si="2110"/>
        <v>0</v>
      </c>
      <c r="BF1431" t="b">
        <f t="shared" si="2111"/>
        <v>1</v>
      </c>
      <c r="BG1431" t="b">
        <f t="shared" si="2112"/>
        <v>0</v>
      </c>
      <c r="BH1431" t="b">
        <f t="shared" si="2113"/>
        <v>0</v>
      </c>
      <c r="BI1431" t="b">
        <f t="shared" si="2114"/>
        <v>0</v>
      </c>
      <c r="BJ1431" t="b">
        <f t="shared" si="2115"/>
        <v>0</v>
      </c>
      <c r="BK1431" t="b">
        <f t="shared" si="2116"/>
        <v>0</v>
      </c>
      <c r="BL1431" t="b">
        <f t="shared" si="2117"/>
        <v>0</v>
      </c>
      <c r="BM1431" t="b">
        <f t="shared" si="2118"/>
        <v>0</v>
      </c>
      <c r="BN1431" t="b">
        <f t="shared" si="2119"/>
        <v>0</v>
      </c>
      <c r="BO1431" t="b">
        <f t="shared" si="2120"/>
        <v>0</v>
      </c>
      <c r="BP1431" t="b">
        <f t="shared" si="2121"/>
        <v>0</v>
      </c>
      <c r="BQ1431" t="b">
        <f t="shared" si="2122"/>
        <v>0</v>
      </c>
      <c r="BR1431" t="b">
        <f t="shared" si="2123"/>
        <v>0</v>
      </c>
      <c r="BS1431" t="b">
        <f t="shared" si="2124"/>
        <v>0</v>
      </c>
      <c r="BT1431" t="b">
        <f t="shared" si="2125"/>
        <v>1</v>
      </c>
      <c r="BU1431" t="b">
        <f t="shared" si="2126"/>
        <v>0</v>
      </c>
      <c r="BV1431" t="b">
        <f t="shared" si="2127"/>
        <v>1</v>
      </c>
      <c r="BW1431" t="b">
        <f t="shared" si="2128"/>
        <v>0</v>
      </c>
      <c r="BX1431" t="b">
        <f t="shared" si="2129"/>
        <v>0</v>
      </c>
      <c r="BY1431" t="b">
        <f t="shared" si="2130"/>
        <v>0</v>
      </c>
      <c r="BZ1431" t="b">
        <f t="shared" si="2131"/>
        <v>0</v>
      </c>
      <c r="CA1431" t="b">
        <f t="shared" si="2132"/>
        <v>0</v>
      </c>
      <c r="CB1431" t="b">
        <f t="shared" si="2133"/>
        <v>0</v>
      </c>
      <c r="CC1431" t="b">
        <f t="shared" si="2134"/>
        <v>0</v>
      </c>
      <c r="CD1431" t="b">
        <f t="shared" si="2135"/>
        <v>0</v>
      </c>
      <c r="CE1431" t="b">
        <f t="shared" si="2136"/>
        <v>0</v>
      </c>
      <c r="CF1431" t="b">
        <f t="shared" si="2137"/>
        <v>0</v>
      </c>
      <c r="CG1431" t="b">
        <f t="shared" si="2138"/>
        <v>0</v>
      </c>
      <c r="CH1431" t="b">
        <f t="shared" si="2139"/>
        <v>0</v>
      </c>
      <c r="CI1431" t="b">
        <f t="shared" si="2140"/>
        <v>0</v>
      </c>
      <c r="CJ1431" t="b">
        <f t="shared" si="2141"/>
        <v>0</v>
      </c>
      <c r="CK1431" t="b">
        <f t="shared" si="2142"/>
        <v>0</v>
      </c>
      <c r="CL1431" t="b">
        <f t="shared" si="2143"/>
        <v>0</v>
      </c>
      <c r="CM1431" t="b">
        <f t="shared" si="2144"/>
        <v>0</v>
      </c>
      <c r="CN1431" t="b">
        <f t="shared" si="2145"/>
        <v>0</v>
      </c>
      <c r="CO1431" t="b">
        <f t="shared" si="2146"/>
        <v>0</v>
      </c>
      <c r="CP1431" t="b">
        <f t="shared" si="2147"/>
        <v>0</v>
      </c>
      <c r="CQ1431" t="b">
        <f t="shared" si="2148"/>
        <v>0</v>
      </c>
      <c r="CR1431" t="b">
        <f t="shared" si="2149"/>
        <v>0</v>
      </c>
      <c r="CS1431" t="b">
        <f t="shared" si="2150"/>
        <v>0</v>
      </c>
      <c r="CT1431" t="b">
        <f t="shared" si="2151"/>
        <v>0</v>
      </c>
      <c r="CU1431" t="b">
        <f t="shared" si="2152"/>
        <v>0</v>
      </c>
      <c r="CV1431" t="b">
        <f t="shared" si="2153"/>
        <v>0</v>
      </c>
      <c r="CW1431" t="b">
        <f t="shared" si="2154"/>
        <v>0</v>
      </c>
      <c r="CX1431" t="b">
        <f t="shared" si="2155"/>
        <v>0</v>
      </c>
      <c r="CY1431" t="b">
        <f t="shared" si="2156"/>
        <v>0</v>
      </c>
      <c r="CZ1431" t="b">
        <f t="shared" si="2157"/>
        <v>0</v>
      </c>
      <c r="DA1431" t="b">
        <f t="shared" si="2158"/>
        <v>0</v>
      </c>
      <c r="DB1431" t="b">
        <f t="shared" si="2159"/>
        <v>0</v>
      </c>
      <c r="DC1431" t="b">
        <f t="shared" si="2160"/>
        <v>0</v>
      </c>
      <c r="DD1431" t="b">
        <f t="shared" si="2161"/>
        <v>0</v>
      </c>
    </row>
    <row r="1432" spans="1:108">
      <c r="A1432" t="s">
        <v>705</v>
      </c>
      <c r="C1432" t="s">
        <v>706</v>
      </c>
      <c r="F1432" t="s">
        <v>616</v>
      </c>
      <c r="G1432" t="s">
        <v>617</v>
      </c>
      <c r="H1432" t="s">
        <v>7445</v>
      </c>
      <c r="I1432" t="s">
        <v>7417</v>
      </c>
      <c r="J1432" t="s">
        <v>165</v>
      </c>
      <c r="K1432" t="s">
        <v>114</v>
      </c>
      <c r="L1432" t="s">
        <v>6321</v>
      </c>
      <c r="M1432" t="s">
        <v>707</v>
      </c>
      <c r="N1432" t="s">
        <v>708</v>
      </c>
      <c r="O1432" t="b">
        <f t="shared" si="2068"/>
        <v>1</v>
      </c>
      <c r="P1432" t="b">
        <f t="shared" si="2069"/>
        <v>1</v>
      </c>
      <c r="Q1432" t="b">
        <f t="shared" si="2070"/>
        <v>1</v>
      </c>
      <c r="R1432" t="b">
        <f t="shared" si="2071"/>
        <v>1</v>
      </c>
      <c r="S1432" t="b">
        <f t="shared" si="2072"/>
        <v>1</v>
      </c>
      <c r="T1432" t="b">
        <f t="shared" si="2073"/>
        <v>1</v>
      </c>
      <c r="U1432" t="b">
        <f t="shared" si="2074"/>
        <v>1</v>
      </c>
      <c r="V1432" t="b">
        <f t="shared" si="2075"/>
        <v>1</v>
      </c>
      <c r="W1432" t="b">
        <f t="shared" si="2076"/>
        <v>0</v>
      </c>
      <c r="X1432" t="b">
        <f t="shared" si="2077"/>
        <v>1</v>
      </c>
      <c r="Y1432" t="b">
        <f t="shared" si="2078"/>
        <v>1</v>
      </c>
      <c r="Z1432" t="b">
        <f t="shared" si="2079"/>
        <v>0</v>
      </c>
      <c r="AA1432" t="b">
        <f t="shared" si="2080"/>
        <v>1</v>
      </c>
      <c r="AB1432" t="b">
        <f t="shared" si="2081"/>
        <v>0</v>
      </c>
      <c r="AC1432" t="b">
        <f t="shared" si="2082"/>
        <v>0</v>
      </c>
      <c r="AD1432" t="b">
        <f t="shared" si="2083"/>
        <v>1</v>
      </c>
      <c r="AE1432" t="b">
        <f t="shared" si="2084"/>
        <v>0</v>
      </c>
      <c r="AF1432" t="b">
        <f t="shared" si="2085"/>
        <v>0</v>
      </c>
      <c r="AG1432" t="b">
        <f t="shared" si="2086"/>
        <v>0</v>
      </c>
      <c r="AH1432" t="b">
        <f t="shared" si="2087"/>
        <v>1</v>
      </c>
      <c r="AI1432" t="b">
        <f t="shared" si="2088"/>
        <v>0</v>
      </c>
      <c r="AJ1432" t="b">
        <f t="shared" si="2089"/>
        <v>0</v>
      </c>
      <c r="AK1432" t="b">
        <f t="shared" si="2090"/>
        <v>0</v>
      </c>
      <c r="AL1432" t="b">
        <f t="shared" si="2091"/>
        <v>0</v>
      </c>
      <c r="AM1432" t="b">
        <f t="shared" si="2092"/>
        <v>1</v>
      </c>
      <c r="AN1432" t="b">
        <f t="shared" si="2093"/>
        <v>0</v>
      </c>
      <c r="AO1432" t="b">
        <f t="shared" si="2094"/>
        <v>0</v>
      </c>
      <c r="AP1432" t="b">
        <f t="shared" si="2095"/>
        <v>0</v>
      </c>
      <c r="AQ1432" t="b">
        <f t="shared" si="2096"/>
        <v>0</v>
      </c>
      <c r="AR1432" t="b">
        <f t="shared" si="2097"/>
        <v>0</v>
      </c>
      <c r="AS1432" t="b">
        <f t="shared" si="2098"/>
        <v>0</v>
      </c>
      <c r="AT1432" t="b">
        <f t="shared" si="2099"/>
        <v>1</v>
      </c>
      <c r="AU1432" t="b">
        <f t="shared" si="2100"/>
        <v>0</v>
      </c>
      <c r="AV1432" t="b">
        <f t="shared" si="2101"/>
        <v>0</v>
      </c>
      <c r="AW1432" t="b">
        <f t="shared" si="2102"/>
        <v>0</v>
      </c>
      <c r="AX1432" t="b">
        <f t="shared" si="2103"/>
        <v>0</v>
      </c>
      <c r="AY1432" t="b">
        <f t="shared" si="2104"/>
        <v>0</v>
      </c>
      <c r="AZ1432" t="b">
        <f t="shared" si="2105"/>
        <v>1</v>
      </c>
      <c r="BA1432" t="b">
        <f t="shared" si="2106"/>
        <v>0</v>
      </c>
      <c r="BB1432" t="b">
        <f t="shared" si="2107"/>
        <v>0</v>
      </c>
      <c r="BC1432" t="b">
        <f t="shared" si="2108"/>
        <v>1</v>
      </c>
      <c r="BD1432" t="b">
        <f t="shared" si="2109"/>
        <v>0</v>
      </c>
      <c r="BE1432" t="b">
        <f t="shared" si="2110"/>
        <v>1</v>
      </c>
      <c r="BF1432" t="b">
        <f t="shared" si="2111"/>
        <v>1</v>
      </c>
      <c r="BG1432" t="b">
        <f t="shared" si="2112"/>
        <v>1</v>
      </c>
      <c r="BH1432" t="b">
        <f t="shared" si="2113"/>
        <v>0</v>
      </c>
      <c r="BI1432" t="b">
        <f t="shared" si="2114"/>
        <v>0</v>
      </c>
      <c r="BJ1432" t="b">
        <f t="shared" si="2115"/>
        <v>0</v>
      </c>
      <c r="BK1432" t="b">
        <f t="shared" si="2116"/>
        <v>0</v>
      </c>
      <c r="BL1432" t="b">
        <f t="shared" si="2117"/>
        <v>1</v>
      </c>
      <c r="BM1432" t="b">
        <f t="shared" si="2118"/>
        <v>0</v>
      </c>
      <c r="BN1432" t="b">
        <f t="shared" si="2119"/>
        <v>0</v>
      </c>
      <c r="BO1432" t="b">
        <f t="shared" si="2120"/>
        <v>1</v>
      </c>
      <c r="BP1432" t="b">
        <f t="shared" si="2121"/>
        <v>0</v>
      </c>
      <c r="BQ1432" t="b">
        <f t="shared" si="2122"/>
        <v>0</v>
      </c>
      <c r="BR1432" t="b">
        <f t="shared" si="2123"/>
        <v>0</v>
      </c>
      <c r="BS1432" t="b">
        <f t="shared" si="2124"/>
        <v>0</v>
      </c>
      <c r="BT1432" t="b">
        <f t="shared" si="2125"/>
        <v>0</v>
      </c>
      <c r="BU1432" t="b">
        <f t="shared" si="2126"/>
        <v>0</v>
      </c>
      <c r="BV1432" t="b">
        <f t="shared" si="2127"/>
        <v>0</v>
      </c>
      <c r="BW1432" t="b">
        <f t="shared" si="2128"/>
        <v>0</v>
      </c>
      <c r="BX1432" t="b">
        <f t="shared" si="2129"/>
        <v>1</v>
      </c>
      <c r="BY1432" t="b">
        <f t="shared" si="2130"/>
        <v>1</v>
      </c>
      <c r="BZ1432" t="b">
        <f t="shared" si="2131"/>
        <v>0</v>
      </c>
      <c r="CA1432" t="b">
        <f t="shared" si="2132"/>
        <v>1</v>
      </c>
      <c r="CB1432" t="b">
        <f t="shared" si="2133"/>
        <v>0</v>
      </c>
      <c r="CC1432" t="b">
        <f t="shared" si="2134"/>
        <v>0</v>
      </c>
      <c r="CD1432" t="b">
        <f t="shared" si="2135"/>
        <v>0</v>
      </c>
      <c r="CE1432" t="b">
        <f t="shared" si="2136"/>
        <v>0</v>
      </c>
      <c r="CF1432" t="b">
        <f t="shared" si="2137"/>
        <v>0</v>
      </c>
      <c r="CG1432" t="b">
        <f t="shared" si="2138"/>
        <v>1</v>
      </c>
      <c r="CH1432" t="b">
        <f t="shared" si="2139"/>
        <v>0</v>
      </c>
      <c r="CI1432" t="b">
        <f t="shared" si="2140"/>
        <v>0</v>
      </c>
      <c r="CJ1432" t="b">
        <f t="shared" si="2141"/>
        <v>0</v>
      </c>
      <c r="CK1432" t="b">
        <f t="shared" si="2142"/>
        <v>0</v>
      </c>
      <c r="CL1432" t="b">
        <f t="shared" si="2143"/>
        <v>0</v>
      </c>
      <c r="CM1432" t="b">
        <f t="shared" si="2144"/>
        <v>0</v>
      </c>
      <c r="CN1432" t="b">
        <f t="shared" si="2145"/>
        <v>0</v>
      </c>
      <c r="CO1432" t="b">
        <f t="shared" si="2146"/>
        <v>0</v>
      </c>
      <c r="CP1432" t="b">
        <f t="shared" si="2147"/>
        <v>0</v>
      </c>
      <c r="CQ1432" t="b">
        <f t="shared" si="2148"/>
        <v>0</v>
      </c>
      <c r="CR1432" t="b">
        <f t="shared" si="2149"/>
        <v>0</v>
      </c>
      <c r="CS1432" t="b">
        <f t="shared" si="2150"/>
        <v>0</v>
      </c>
      <c r="CT1432" t="b">
        <f t="shared" si="2151"/>
        <v>0</v>
      </c>
      <c r="CU1432" t="b">
        <f t="shared" si="2152"/>
        <v>0</v>
      </c>
      <c r="CV1432" t="b">
        <f t="shared" si="2153"/>
        <v>1</v>
      </c>
      <c r="CW1432" t="b">
        <f t="shared" si="2154"/>
        <v>1</v>
      </c>
      <c r="CX1432" t="b">
        <f t="shared" si="2155"/>
        <v>0</v>
      </c>
      <c r="CY1432" t="b">
        <f t="shared" si="2156"/>
        <v>0</v>
      </c>
      <c r="CZ1432" t="b">
        <f t="shared" si="2157"/>
        <v>1</v>
      </c>
      <c r="DA1432" t="b">
        <f t="shared" si="2158"/>
        <v>0</v>
      </c>
      <c r="DB1432" t="b">
        <f t="shared" si="2159"/>
        <v>0</v>
      </c>
      <c r="DC1432" t="b">
        <f t="shared" si="2160"/>
        <v>0</v>
      </c>
      <c r="DD1432" t="b">
        <f t="shared" si="2161"/>
        <v>0</v>
      </c>
    </row>
    <row r="1433" spans="1:108">
      <c r="A1433" s="4" t="s">
        <v>709</v>
      </c>
      <c r="C1433" t="s">
        <v>706</v>
      </c>
      <c r="D1433" s="4"/>
      <c r="E1433" s="4"/>
      <c r="F1433" t="s">
        <v>616</v>
      </c>
      <c r="G1433" t="s">
        <v>617</v>
      </c>
      <c r="H1433" t="s">
        <v>7445</v>
      </c>
      <c r="I1433" t="s">
        <v>7417</v>
      </c>
      <c r="J1433" s="4" t="s">
        <v>362</v>
      </c>
      <c r="K1433" s="4" t="s">
        <v>136</v>
      </c>
      <c r="L1433" s="4" t="s">
        <v>6322</v>
      </c>
      <c r="M1433" t="s">
        <v>6079</v>
      </c>
      <c r="N1433" s="4" t="s">
        <v>710</v>
      </c>
      <c r="O1433" s="4" t="b">
        <f t="shared" si="2068"/>
        <v>1</v>
      </c>
      <c r="P1433" s="4" t="b">
        <f t="shared" si="2069"/>
        <v>1</v>
      </c>
      <c r="Q1433" s="4" t="b">
        <f t="shared" si="2070"/>
        <v>1</v>
      </c>
      <c r="R1433" s="4" t="b">
        <f t="shared" si="2071"/>
        <v>1</v>
      </c>
      <c r="S1433" s="4" t="b">
        <f t="shared" si="2072"/>
        <v>1</v>
      </c>
      <c r="T1433" s="4" t="b">
        <f t="shared" si="2073"/>
        <v>1</v>
      </c>
      <c r="U1433" s="4" t="b">
        <f t="shared" si="2074"/>
        <v>1</v>
      </c>
      <c r="V1433" s="4" t="b">
        <f t="shared" si="2075"/>
        <v>1</v>
      </c>
      <c r="W1433" s="4" t="b">
        <f t="shared" si="2076"/>
        <v>1</v>
      </c>
      <c r="X1433" s="4" t="b">
        <f t="shared" si="2077"/>
        <v>1</v>
      </c>
      <c r="Y1433" s="4" t="b">
        <f t="shared" si="2078"/>
        <v>0</v>
      </c>
      <c r="Z1433" s="4" t="b">
        <f t="shared" si="2079"/>
        <v>0</v>
      </c>
      <c r="AA1433" s="4" t="b">
        <f t="shared" si="2080"/>
        <v>1</v>
      </c>
      <c r="AB1433" s="4" t="b">
        <f t="shared" si="2081"/>
        <v>0</v>
      </c>
      <c r="AC1433" s="4" t="b">
        <f t="shared" si="2082"/>
        <v>0</v>
      </c>
      <c r="AD1433" s="4" t="b">
        <f t="shared" si="2083"/>
        <v>0</v>
      </c>
      <c r="AE1433" s="4" t="b">
        <f t="shared" si="2084"/>
        <v>0</v>
      </c>
      <c r="AF1433" s="4" t="b">
        <f t="shared" si="2085"/>
        <v>0</v>
      </c>
      <c r="AG1433" s="4" t="b">
        <f t="shared" si="2086"/>
        <v>0</v>
      </c>
      <c r="AH1433" s="4" t="b">
        <f t="shared" si="2087"/>
        <v>0</v>
      </c>
      <c r="AI1433" s="4" t="b">
        <f t="shared" si="2088"/>
        <v>0</v>
      </c>
      <c r="AJ1433" s="4" t="b">
        <f t="shared" si="2089"/>
        <v>0</v>
      </c>
      <c r="AK1433" s="4" t="b">
        <f t="shared" si="2090"/>
        <v>0</v>
      </c>
      <c r="AL1433" s="4" t="b">
        <f t="shared" si="2091"/>
        <v>0</v>
      </c>
      <c r="AM1433" s="4" t="b">
        <f t="shared" si="2092"/>
        <v>0</v>
      </c>
      <c r="AN1433" s="4" t="b">
        <f t="shared" si="2093"/>
        <v>0</v>
      </c>
      <c r="AO1433" s="4" t="b">
        <f t="shared" si="2094"/>
        <v>0</v>
      </c>
      <c r="AP1433" s="4" t="b">
        <f t="shared" si="2095"/>
        <v>0</v>
      </c>
      <c r="AQ1433" s="4" t="b">
        <f t="shared" si="2096"/>
        <v>0</v>
      </c>
      <c r="AR1433" s="4" t="b">
        <f t="shared" si="2097"/>
        <v>0</v>
      </c>
      <c r="AS1433" s="4" t="b">
        <f t="shared" si="2098"/>
        <v>0</v>
      </c>
      <c r="AT1433" s="4" t="b">
        <f t="shared" si="2099"/>
        <v>0</v>
      </c>
      <c r="AU1433" s="4" t="b">
        <f t="shared" si="2100"/>
        <v>0</v>
      </c>
      <c r="AV1433" s="4" t="b">
        <f t="shared" si="2101"/>
        <v>0</v>
      </c>
      <c r="AW1433" s="4" t="b">
        <f t="shared" si="2102"/>
        <v>0</v>
      </c>
      <c r="AX1433" s="4" t="b">
        <f t="shared" si="2103"/>
        <v>0</v>
      </c>
      <c r="AY1433" s="4" t="b">
        <f t="shared" si="2104"/>
        <v>0</v>
      </c>
      <c r="AZ1433" s="4" t="b">
        <f t="shared" si="2105"/>
        <v>0</v>
      </c>
      <c r="BA1433" s="4" t="b">
        <f t="shared" si="2106"/>
        <v>1</v>
      </c>
      <c r="BB1433" s="4" t="b">
        <f t="shared" si="2107"/>
        <v>0</v>
      </c>
      <c r="BC1433" s="4" t="b">
        <f t="shared" si="2108"/>
        <v>1</v>
      </c>
      <c r="BD1433" s="4" t="b">
        <f t="shared" si="2109"/>
        <v>1</v>
      </c>
      <c r="BE1433" s="4" t="b">
        <f t="shared" si="2110"/>
        <v>0</v>
      </c>
      <c r="BF1433" s="4" t="b">
        <f t="shared" si="2111"/>
        <v>0</v>
      </c>
      <c r="BG1433" s="4" t="b">
        <f t="shared" si="2112"/>
        <v>0</v>
      </c>
      <c r="BH1433" s="4" t="b">
        <f t="shared" si="2113"/>
        <v>1</v>
      </c>
      <c r="BI1433" s="4" t="b">
        <f t="shared" si="2114"/>
        <v>0</v>
      </c>
      <c r="BJ1433" s="4" t="b">
        <f t="shared" si="2115"/>
        <v>0</v>
      </c>
      <c r="BK1433" s="4" t="b">
        <f t="shared" si="2116"/>
        <v>0</v>
      </c>
      <c r="BL1433" s="4" t="b">
        <f t="shared" si="2117"/>
        <v>1</v>
      </c>
      <c r="BM1433" s="4" t="b">
        <f t="shared" si="2118"/>
        <v>0</v>
      </c>
      <c r="BN1433" s="4" t="b">
        <f t="shared" si="2119"/>
        <v>0</v>
      </c>
      <c r="BO1433" s="4" t="b">
        <f t="shared" si="2120"/>
        <v>0</v>
      </c>
      <c r="BP1433" s="4" t="b">
        <f t="shared" si="2121"/>
        <v>1</v>
      </c>
      <c r="BQ1433" s="4" t="b">
        <f t="shared" si="2122"/>
        <v>0</v>
      </c>
      <c r="BR1433" s="4" t="b">
        <f t="shared" si="2123"/>
        <v>0</v>
      </c>
      <c r="BS1433" s="4" t="b">
        <f t="shared" si="2124"/>
        <v>1</v>
      </c>
      <c r="BT1433" s="4" t="b">
        <f t="shared" si="2125"/>
        <v>0</v>
      </c>
      <c r="BU1433" s="4" t="b">
        <f t="shared" si="2126"/>
        <v>0</v>
      </c>
      <c r="BV1433" s="4" t="b">
        <f t="shared" si="2127"/>
        <v>0</v>
      </c>
      <c r="BW1433" s="4" t="b">
        <f t="shared" si="2128"/>
        <v>0</v>
      </c>
      <c r="BX1433" s="4" t="b">
        <f t="shared" si="2129"/>
        <v>0</v>
      </c>
      <c r="BY1433" s="4" t="b">
        <f t="shared" si="2130"/>
        <v>1</v>
      </c>
      <c r="BZ1433" s="4" t="b">
        <f t="shared" si="2131"/>
        <v>0</v>
      </c>
      <c r="CA1433" s="4" t="b">
        <f t="shared" si="2132"/>
        <v>0</v>
      </c>
      <c r="CB1433" s="4" t="b">
        <f t="shared" si="2133"/>
        <v>0</v>
      </c>
      <c r="CC1433" s="4" t="b">
        <f t="shared" si="2134"/>
        <v>1</v>
      </c>
      <c r="CD1433" s="4" t="b">
        <f t="shared" si="2135"/>
        <v>0</v>
      </c>
      <c r="CE1433" s="4" t="b">
        <f t="shared" si="2136"/>
        <v>0</v>
      </c>
      <c r="CF1433" s="4" t="b">
        <f t="shared" si="2137"/>
        <v>1</v>
      </c>
      <c r="CG1433" s="4" t="b">
        <f t="shared" si="2138"/>
        <v>0</v>
      </c>
      <c r="CH1433" s="4" t="b">
        <f t="shared" si="2139"/>
        <v>0</v>
      </c>
      <c r="CI1433" s="4" t="b">
        <f t="shared" si="2140"/>
        <v>0</v>
      </c>
      <c r="CJ1433" s="4" t="b">
        <f t="shared" si="2141"/>
        <v>0</v>
      </c>
      <c r="CK1433" s="4" t="b">
        <f t="shared" si="2142"/>
        <v>1</v>
      </c>
      <c r="CL1433" s="4" t="b">
        <f t="shared" si="2143"/>
        <v>0</v>
      </c>
      <c r="CM1433" s="4" t="b">
        <f t="shared" si="2144"/>
        <v>0</v>
      </c>
      <c r="CN1433" s="4" t="b">
        <f t="shared" si="2145"/>
        <v>0</v>
      </c>
      <c r="CO1433" s="4" t="b">
        <f t="shared" si="2146"/>
        <v>0</v>
      </c>
      <c r="CP1433" s="4" t="b">
        <f t="shared" si="2147"/>
        <v>0</v>
      </c>
      <c r="CQ1433" s="4" t="b">
        <f t="shared" si="2148"/>
        <v>0</v>
      </c>
      <c r="CR1433" s="4" t="b">
        <f t="shared" si="2149"/>
        <v>0</v>
      </c>
      <c r="CS1433" s="4" t="b">
        <f t="shared" si="2150"/>
        <v>0</v>
      </c>
      <c r="CT1433" s="4" t="b">
        <f t="shared" si="2151"/>
        <v>0</v>
      </c>
      <c r="CU1433" s="4" t="b">
        <f t="shared" si="2152"/>
        <v>0</v>
      </c>
      <c r="CV1433" s="4" t="b">
        <f t="shared" si="2153"/>
        <v>1</v>
      </c>
      <c r="CW1433" s="4" t="b">
        <f t="shared" si="2154"/>
        <v>0</v>
      </c>
      <c r="CX1433" s="4" t="b">
        <f t="shared" si="2155"/>
        <v>0</v>
      </c>
      <c r="CY1433" s="4" t="b">
        <f t="shared" si="2156"/>
        <v>0</v>
      </c>
      <c r="CZ1433" s="4" t="b">
        <f t="shared" si="2157"/>
        <v>0</v>
      </c>
      <c r="DA1433" s="4" t="b">
        <f t="shared" si="2158"/>
        <v>0</v>
      </c>
      <c r="DB1433" s="4" t="b">
        <f t="shared" si="2159"/>
        <v>0</v>
      </c>
      <c r="DC1433" s="4" t="b">
        <f t="shared" si="2160"/>
        <v>0</v>
      </c>
      <c r="DD1433" s="4" t="b">
        <f t="shared" si="2161"/>
        <v>0</v>
      </c>
    </row>
    <row r="1434" spans="1:108">
      <c r="A1434" t="s">
        <v>711</v>
      </c>
      <c r="C1434" t="s">
        <v>706</v>
      </c>
      <c r="F1434" t="s">
        <v>616</v>
      </c>
      <c r="G1434" t="s">
        <v>617</v>
      </c>
      <c r="H1434" t="s">
        <v>7445</v>
      </c>
      <c r="I1434" t="s">
        <v>7417</v>
      </c>
      <c r="J1434" t="s">
        <v>109</v>
      </c>
      <c r="K1434" t="s">
        <v>109</v>
      </c>
      <c r="L1434" t="s">
        <v>6323</v>
      </c>
      <c r="M1434" t="s">
        <v>712</v>
      </c>
      <c r="N1434" t="s">
        <v>713</v>
      </c>
      <c r="O1434" t="b">
        <f t="shared" si="2068"/>
        <v>1</v>
      </c>
      <c r="P1434" t="b">
        <f t="shared" si="2069"/>
        <v>1</v>
      </c>
      <c r="Q1434" t="b">
        <f t="shared" si="2070"/>
        <v>1</v>
      </c>
      <c r="R1434" t="b">
        <f t="shared" si="2071"/>
        <v>1</v>
      </c>
      <c r="S1434" t="b">
        <f t="shared" si="2072"/>
        <v>1</v>
      </c>
      <c r="T1434" t="b">
        <f t="shared" si="2073"/>
        <v>1</v>
      </c>
      <c r="U1434" t="b">
        <f t="shared" si="2074"/>
        <v>1</v>
      </c>
      <c r="V1434" t="b">
        <f t="shared" si="2075"/>
        <v>1</v>
      </c>
      <c r="W1434" t="b">
        <f t="shared" si="2076"/>
        <v>1</v>
      </c>
      <c r="X1434" t="b">
        <f t="shared" si="2077"/>
        <v>1</v>
      </c>
      <c r="Y1434" t="b">
        <f t="shared" si="2078"/>
        <v>1</v>
      </c>
      <c r="Z1434" t="b">
        <f t="shared" si="2079"/>
        <v>0</v>
      </c>
      <c r="AA1434" t="b">
        <f t="shared" si="2080"/>
        <v>1</v>
      </c>
      <c r="AB1434" t="b">
        <f t="shared" si="2081"/>
        <v>1</v>
      </c>
      <c r="AC1434" t="b">
        <f t="shared" si="2082"/>
        <v>1</v>
      </c>
      <c r="AD1434" t="b">
        <f t="shared" si="2083"/>
        <v>1</v>
      </c>
      <c r="AE1434" t="b">
        <f t="shared" si="2084"/>
        <v>0</v>
      </c>
      <c r="AF1434" t="b">
        <f t="shared" si="2085"/>
        <v>1</v>
      </c>
      <c r="AG1434" t="b">
        <f t="shared" si="2086"/>
        <v>0</v>
      </c>
      <c r="AH1434" t="b">
        <f t="shared" si="2087"/>
        <v>1</v>
      </c>
      <c r="AI1434" t="b">
        <f t="shared" si="2088"/>
        <v>0</v>
      </c>
      <c r="AJ1434" t="b">
        <f t="shared" si="2089"/>
        <v>1</v>
      </c>
      <c r="AK1434" t="b">
        <f t="shared" si="2090"/>
        <v>0</v>
      </c>
      <c r="AL1434" t="b">
        <f t="shared" si="2091"/>
        <v>1</v>
      </c>
      <c r="AM1434" t="b">
        <f t="shared" si="2092"/>
        <v>1</v>
      </c>
      <c r="AN1434" t="b">
        <f t="shared" si="2093"/>
        <v>0</v>
      </c>
      <c r="AO1434" t="b">
        <f t="shared" si="2094"/>
        <v>0</v>
      </c>
      <c r="AP1434" t="b">
        <f t="shared" si="2095"/>
        <v>0</v>
      </c>
      <c r="AQ1434" t="b">
        <f t="shared" si="2096"/>
        <v>1</v>
      </c>
      <c r="AR1434" t="b">
        <f t="shared" si="2097"/>
        <v>0</v>
      </c>
      <c r="AS1434" t="b">
        <f t="shared" si="2098"/>
        <v>0</v>
      </c>
      <c r="AT1434" t="b">
        <f t="shared" si="2099"/>
        <v>0</v>
      </c>
      <c r="AU1434" t="b">
        <f t="shared" si="2100"/>
        <v>0</v>
      </c>
      <c r="AV1434" t="b">
        <f t="shared" si="2101"/>
        <v>1</v>
      </c>
      <c r="AW1434" t="b">
        <f t="shared" si="2102"/>
        <v>0</v>
      </c>
      <c r="AX1434" t="b">
        <f t="shared" si="2103"/>
        <v>1</v>
      </c>
      <c r="AY1434" t="b">
        <f t="shared" si="2104"/>
        <v>0</v>
      </c>
      <c r="AZ1434" t="b">
        <f t="shared" si="2105"/>
        <v>1</v>
      </c>
      <c r="BA1434" t="b">
        <f t="shared" si="2106"/>
        <v>0</v>
      </c>
      <c r="BB1434" t="b">
        <f t="shared" si="2107"/>
        <v>0</v>
      </c>
      <c r="BC1434" t="b">
        <f t="shared" si="2108"/>
        <v>1</v>
      </c>
      <c r="BD1434" t="b">
        <f t="shared" si="2109"/>
        <v>0</v>
      </c>
      <c r="BE1434" t="b">
        <f t="shared" si="2110"/>
        <v>1</v>
      </c>
      <c r="BF1434" t="b">
        <f t="shared" si="2111"/>
        <v>1</v>
      </c>
      <c r="BG1434" t="b">
        <f t="shared" si="2112"/>
        <v>1</v>
      </c>
      <c r="BH1434" t="b">
        <f t="shared" si="2113"/>
        <v>0</v>
      </c>
      <c r="BI1434" t="b">
        <f t="shared" si="2114"/>
        <v>0</v>
      </c>
      <c r="BJ1434" t="b">
        <f t="shared" si="2115"/>
        <v>0</v>
      </c>
      <c r="BK1434" t="b">
        <f t="shared" si="2116"/>
        <v>0</v>
      </c>
      <c r="BL1434" t="b">
        <f t="shared" si="2117"/>
        <v>0</v>
      </c>
      <c r="BM1434" t="b">
        <f t="shared" si="2118"/>
        <v>0</v>
      </c>
      <c r="BN1434" t="b">
        <f t="shared" si="2119"/>
        <v>0</v>
      </c>
      <c r="BO1434" t="b">
        <f t="shared" si="2120"/>
        <v>1</v>
      </c>
      <c r="BP1434" t="b">
        <f t="shared" si="2121"/>
        <v>1</v>
      </c>
      <c r="BQ1434" t="b">
        <f t="shared" si="2122"/>
        <v>1</v>
      </c>
      <c r="BR1434" t="b">
        <f t="shared" si="2123"/>
        <v>0</v>
      </c>
      <c r="BS1434" t="b">
        <f t="shared" si="2124"/>
        <v>0</v>
      </c>
      <c r="BT1434" t="b">
        <f t="shared" si="2125"/>
        <v>0</v>
      </c>
      <c r="BU1434" t="b">
        <f t="shared" si="2126"/>
        <v>0</v>
      </c>
      <c r="BV1434" t="b">
        <f t="shared" si="2127"/>
        <v>1</v>
      </c>
      <c r="BW1434" t="b">
        <f t="shared" si="2128"/>
        <v>0</v>
      </c>
      <c r="BX1434" t="b">
        <f t="shared" si="2129"/>
        <v>1</v>
      </c>
      <c r="BY1434" t="b">
        <f t="shared" si="2130"/>
        <v>1</v>
      </c>
      <c r="BZ1434" t="b">
        <f t="shared" si="2131"/>
        <v>0</v>
      </c>
      <c r="CA1434" t="b">
        <f t="shared" si="2132"/>
        <v>0</v>
      </c>
      <c r="CB1434" t="b">
        <f t="shared" si="2133"/>
        <v>0</v>
      </c>
      <c r="CC1434" t="b">
        <f t="shared" si="2134"/>
        <v>1</v>
      </c>
      <c r="CD1434" t="b">
        <f t="shared" si="2135"/>
        <v>0</v>
      </c>
      <c r="CE1434" t="b">
        <f t="shared" si="2136"/>
        <v>0</v>
      </c>
      <c r="CF1434" t="b">
        <f t="shared" si="2137"/>
        <v>0</v>
      </c>
      <c r="CG1434" t="b">
        <f t="shared" si="2138"/>
        <v>1</v>
      </c>
      <c r="CH1434" t="b">
        <f t="shared" si="2139"/>
        <v>0</v>
      </c>
      <c r="CI1434" t="b">
        <f t="shared" si="2140"/>
        <v>0</v>
      </c>
      <c r="CJ1434" t="b">
        <f t="shared" si="2141"/>
        <v>0</v>
      </c>
      <c r="CK1434" t="b">
        <f t="shared" si="2142"/>
        <v>0</v>
      </c>
      <c r="CL1434" t="b">
        <f t="shared" si="2143"/>
        <v>0</v>
      </c>
      <c r="CM1434" t="b">
        <f t="shared" si="2144"/>
        <v>0</v>
      </c>
      <c r="CN1434" t="b">
        <f t="shared" si="2145"/>
        <v>0</v>
      </c>
      <c r="CO1434" t="b">
        <f t="shared" si="2146"/>
        <v>0</v>
      </c>
      <c r="CP1434" t="b">
        <f t="shared" si="2147"/>
        <v>1</v>
      </c>
      <c r="CQ1434" t="b">
        <f t="shared" si="2148"/>
        <v>0</v>
      </c>
      <c r="CR1434" t="b">
        <f t="shared" si="2149"/>
        <v>0</v>
      </c>
      <c r="CS1434" t="b">
        <f t="shared" si="2150"/>
        <v>0</v>
      </c>
      <c r="CT1434" t="b">
        <f t="shared" si="2151"/>
        <v>0</v>
      </c>
      <c r="CU1434" t="b">
        <f t="shared" si="2152"/>
        <v>0</v>
      </c>
      <c r="CV1434" t="b">
        <f t="shared" si="2153"/>
        <v>1</v>
      </c>
      <c r="CW1434" t="b">
        <f t="shared" si="2154"/>
        <v>1</v>
      </c>
      <c r="CX1434" t="b">
        <f t="shared" si="2155"/>
        <v>0</v>
      </c>
      <c r="CY1434" t="b">
        <f t="shared" si="2156"/>
        <v>0</v>
      </c>
      <c r="CZ1434" t="b">
        <f t="shared" si="2157"/>
        <v>0</v>
      </c>
      <c r="DA1434" t="b">
        <f t="shared" si="2158"/>
        <v>1</v>
      </c>
      <c r="DB1434" t="b">
        <f t="shared" si="2159"/>
        <v>1</v>
      </c>
      <c r="DC1434" t="b">
        <f t="shared" si="2160"/>
        <v>0</v>
      </c>
      <c r="DD1434" t="b">
        <f t="shared" si="2161"/>
        <v>0</v>
      </c>
    </row>
    <row r="1435" spans="1:108">
      <c r="A1435" s="1" t="s">
        <v>728</v>
      </c>
      <c r="C1435" t="s">
        <v>729</v>
      </c>
      <c r="F1435" t="s">
        <v>6126</v>
      </c>
      <c r="G1435" t="s">
        <v>730</v>
      </c>
      <c r="H1435" t="s">
        <v>7445</v>
      </c>
      <c r="I1435" t="s">
        <v>7417</v>
      </c>
      <c r="J1435" s="1" t="s">
        <v>209</v>
      </c>
      <c r="K1435" t="s">
        <v>16</v>
      </c>
      <c r="L1435" t="s">
        <v>6325</v>
      </c>
      <c r="M1435" t="s">
        <v>6079</v>
      </c>
      <c r="N1435" t="s">
        <v>731</v>
      </c>
      <c r="O1435" t="b">
        <f t="shared" si="2068"/>
        <v>1</v>
      </c>
      <c r="P1435" t="b">
        <f t="shared" si="2069"/>
        <v>1</v>
      </c>
      <c r="Q1435" t="b">
        <f t="shared" si="2070"/>
        <v>0</v>
      </c>
      <c r="R1435" t="b">
        <f t="shared" si="2071"/>
        <v>0</v>
      </c>
      <c r="S1435" t="b">
        <f t="shared" si="2072"/>
        <v>1</v>
      </c>
      <c r="T1435" t="b">
        <f t="shared" si="2073"/>
        <v>0</v>
      </c>
      <c r="U1435" t="b">
        <f t="shared" si="2074"/>
        <v>0</v>
      </c>
      <c r="V1435" t="b">
        <f t="shared" si="2075"/>
        <v>1</v>
      </c>
      <c r="W1435" t="b">
        <f t="shared" si="2076"/>
        <v>1</v>
      </c>
      <c r="X1435" t="b">
        <f t="shared" si="2077"/>
        <v>0</v>
      </c>
      <c r="Y1435" t="b">
        <f t="shared" si="2078"/>
        <v>0</v>
      </c>
      <c r="Z1435" t="b">
        <f t="shared" si="2079"/>
        <v>0</v>
      </c>
      <c r="AA1435" t="b">
        <f t="shared" si="2080"/>
        <v>0</v>
      </c>
      <c r="AB1435" t="b">
        <f t="shared" si="2081"/>
        <v>0</v>
      </c>
      <c r="AC1435" t="b">
        <f t="shared" si="2082"/>
        <v>0</v>
      </c>
      <c r="AD1435" t="b">
        <f t="shared" si="2083"/>
        <v>0</v>
      </c>
      <c r="AE1435" t="b">
        <f t="shared" si="2084"/>
        <v>0</v>
      </c>
      <c r="AF1435" t="b">
        <f t="shared" si="2085"/>
        <v>0</v>
      </c>
      <c r="AG1435" t="b">
        <f t="shared" si="2086"/>
        <v>0</v>
      </c>
      <c r="AH1435" t="b">
        <f t="shared" si="2087"/>
        <v>0</v>
      </c>
      <c r="AI1435" t="b">
        <f t="shared" si="2088"/>
        <v>0</v>
      </c>
      <c r="AJ1435" t="b">
        <f t="shared" si="2089"/>
        <v>0</v>
      </c>
      <c r="AK1435" t="b">
        <f t="shared" si="2090"/>
        <v>0</v>
      </c>
      <c r="AL1435" t="b">
        <f t="shared" si="2091"/>
        <v>0</v>
      </c>
      <c r="AM1435" t="b">
        <f t="shared" si="2092"/>
        <v>0</v>
      </c>
      <c r="AN1435" t="b">
        <f t="shared" si="2093"/>
        <v>0</v>
      </c>
      <c r="AO1435" t="b">
        <f t="shared" si="2094"/>
        <v>0</v>
      </c>
      <c r="AP1435" t="b">
        <f t="shared" si="2095"/>
        <v>0</v>
      </c>
      <c r="AQ1435" t="b">
        <f t="shared" si="2096"/>
        <v>0</v>
      </c>
      <c r="AR1435" t="b">
        <f t="shared" si="2097"/>
        <v>0</v>
      </c>
      <c r="AS1435" t="b">
        <f t="shared" si="2098"/>
        <v>0</v>
      </c>
      <c r="AT1435" t="b">
        <f t="shared" si="2099"/>
        <v>0</v>
      </c>
      <c r="AU1435" t="b">
        <f t="shared" si="2100"/>
        <v>0</v>
      </c>
      <c r="AV1435" t="b">
        <f t="shared" si="2101"/>
        <v>1</v>
      </c>
      <c r="AW1435" t="b">
        <f t="shared" si="2102"/>
        <v>0</v>
      </c>
      <c r="AX1435" t="b">
        <f t="shared" si="2103"/>
        <v>0</v>
      </c>
      <c r="AY1435" t="b">
        <f t="shared" si="2104"/>
        <v>0</v>
      </c>
      <c r="AZ1435" t="b">
        <f t="shared" si="2105"/>
        <v>0</v>
      </c>
      <c r="BA1435" t="b">
        <f t="shared" si="2106"/>
        <v>0</v>
      </c>
      <c r="BB1435" t="b">
        <f t="shared" si="2107"/>
        <v>0</v>
      </c>
      <c r="BC1435" t="b">
        <f t="shared" si="2108"/>
        <v>0</v>
      </c>
      <c r="BD1435" t="b">
        <f t="shared" si="2109"/>
        <v>0</v>
      </c>
      <c r="BE1435" t="b">
        <f t="shared" si="2110"/>
        <v>0</v>
      </c>
      <c r="BF1435" t="b">
        <f t="shared" si="2111"/>
        <v>0</v>
      </c>
      <c r="BG1435" t="b">
        <f t="shared" si="2112"/>
        <v>0</v>
      </c>
      <c r="BH1435" t="b">
        <f t="shared" si="2113"/>
        <v>1</v>
      </c>
      <c r="BI1435" t="b">
        <f t="shared" si="2114"/>
        <v>0</v>
      </c>
      <c r="BJ1435" t="b">
        <f t="shared" si="2115"/>
        <v>0</v>
      </c>
      <c r="BK1435" t="b">
        <f t="shared" si="2116"/>
        <v>0</v>
      </c>
      <c r="BL1435" t="b">
        <f t="shared" si="2117"/>
        <v>1</v>
      </c>
      <c r="BM1435" t="b">
        <f t="shared" si="2118"/>
        <v>0</v>
      </c>
      <c r="BN1435" t="b">
        <f t="shared" si="2119"/>
        <v>0</v>
      </c>
      <c r="BO1435" t="b">
        <f t="shared" si="2120"/>
        <v>0</v>
      </c>
      <c r="BP1435" t="b">
        <f t="shared" si="2121"/>
        <v>0</v>
      </c>
      <c r="BQ1435" t="b">
        <f t="shared" si="2122"/>
        <v>0</v>
      </c>
      <c r="BR1435" t="b">
        <f t="shared" si="2123"/>
        <v>0</v>
      </c>
      <c r="BS1435" t="b">
        <f t="shared" si="2124"/>
        <v>0</v>
      </c>
      <c r="BT1435" t="b">
        <f t="shared" si="2125"/>
        <v>0</v>
      </c>
      <c r="BU1435" t="b">
        <f t="shared" si="2126"/>
        <v>0</v>
      </c>
      <c r="BV1435" t="b">
        <f t="shared" si="2127"/>
        <v>0</v>
      </c>
      <c r="BW1435" t="b">
        <f t="shared" si="2128"/>
        <v>0</v>
      </c>
      <c r="BX1435" t="b">
        <f t="shared" si="2129"/>
        <v>0</v>
      </c>
      <c r="BY1435" t="b">
        <f t="shared" si="2130"/>
        <v>0</v>
      </c>
      <c r="BZ1435" t="b">
        <f t="shared" si="2131"/>
        <v>0</v>
      </c>
      <c r="CA1435" t="b">
        <f t="shared" si="2132"/>
        <v>0</v>
      </c>
      <c r="CB1435" t="b">
        <f t="shared" si="2133"/>
        <v>0</v>
      </c>
      <c r="CC1435" t="b">
        <f t="shared" si="2134"/>
        <v>0</v>
      </c>
      <c r="CD1435" t="b">
        <f t="shared" si="2135"/>
        <v>0</v>
      </c>
      <c r="CE1435" t="b">
        <f t="shared" si="2136"/>
        <v>0</v>
      </c>
      <c r="CF1435" t="b">
        <f t="shared" si="2137"/>
        <v>0</v>
      </c>
      <c r="CG1435" t="b">
        <f t="shared" si="2138"/>
        <v>0</v>
      </c>
      <c r="CH1435" t="b">
        <f t="shared" si="2139"/>
        <v>0</v>
      </c>
      <c r="CI1435" t="b">
        <f t="shared" si="2140"/>
        <v>0</v>
      </c>
      <c r="CJ1435" t="b">
        <f t="shared" si="2141"/>
        <v>0</v>
      </c>
      <c r="CK1435" t="b">
        <f t="shared" si="2142"/>
        <v>0</v>
      </c>
      <c r="CL1435" t="b">
        <f t="shared" si="2143"/>
        <v>0</v>
      </c>
      <c r="CM1435" t="b">
        <f t="shared" si="2144"/>
        <v>0</v>
      </c>
      <c r="CN1435" t="b">
        <f t="shared" si="2145"/>
        <v>0</v>
      </c>
      <c r="CO1435" t="b">
        <f t="shared" si="2146"/>
        <v>0</v>
      </c>
      <c r="CP1435" t="b">
        <f t="shared" si="2147"/>
        <v>0</v>
      </c>
      <c r="CQ1435" t="b">
        <f t="shared" si="2148"/>
        <v>0</v>
      </c>
      <c r="CR1435" t="b">
        <f t="shared" si="2149"/>
        <v>0</v>
      </c>
      <c r="CS1435" t="b">
        <f t="shared" si="2150"/>
        <v>0</v>
      </c>
      <c r="CT1435" t="b">
        <f t="shared" si="2151"/>
        <v>0</v>
      </c>
      <c r="CU1435" t="b">
        <f t="shared" si="2152"/>
        <v>0</v>
      </c>
      <c r="CV1435" t="b">
        <f t="shared" si="2153"/>
        <v>0</v>
      </c>
      <c r="CW1435" t="b">
        <f t="shared" si="2154"/>
        <v>0</v>
      </c>
      <c r="CX1435" t="b">
        <f t="shared" si="2155"/>
        <v>0</v>
      </c>
      <c r="CY1435" t="b">
        <f t="shared" si="2156"/>
        <v>0</v>
      </c>
      <c r="CZ1435" t="b">
        <f t="shared" si="2157"/>
        <v>0</v>
      </c>
      <c r="DA1435" t="b">
        <f t="shared" si="2158"/>
        <v>0</v>
      </c>
      <c r="DB1435" t="b">
        <f t="shared" si="2159"/>
        <v>0</v>
      </c>
      <c r="DC1435" t="b">
        <f t="shared" si="2160"/>
        <v>0</v>
      </c>
      <c r="DD1435" t="b">
        <f t="shared" si="2161"/>
        <v>0</v>
      </c>
    </row>
    <row r="1436" spans="1:108">
      <c r="A1436" t="s">
        <v>2452</v>
      </c>
      <c r="C1436" t="s">
        <v>2453</v>
      </c>
      <c r="F1436" t="s">
        <v>2454</v>
      </c>
      <c r="G1436" t="s">
        <v>2406</v>
      </c>
      <c r="H1436" t="s">
        <v>7445</v>
      </c>
      <c r="I1436" t="s">
        <v>7417</v>
      </c>
      <c r="J1436" t="s">
        <v>186</v>
      </c>
      <c r="K1436" t="s">
        <v>114</v>
      </c>
      <c r="L1436" t="s">
        <v>6880</v>
      </c>
      <c r="M1436" t="s">
        <v>6079</v>
      </c>
      <c r="N1436" t="s">
        <v>2455</v>
      </c>
      <c r="O1436" t="b">
        <f t="shared" si="2068"/>
        <v>1</v>
      </c>
      <c r="P1436" t="b">
        <f t="shared" si="2069"/>
        <v>1</v>
      </c>
      <c r="Q1436" t="b">
        <f t="shared" si="2070"/>
        <v>0</v>
      </c>
      <c r="R1436" t="b">
        <f t="shared" si="2071"/>
        <v>0</v>
      </c>
      <c r="S1436" t="b">
        <f t="shared" si="2072"/>
        <v>1</v>
      </c>
      <c r="T1436" t="b">
        <f t="shared" si="2073"/>
        <v>1</v>
      </c>
      <c r="U1436" t="b">
        <f t="shared" si="2074"/>
        <v>0</v>
      </c>
      <c r="V1436" t="b">
        <f t="shared" si="2075"/>
        <v>0</v>
      </c>
      <c r="W1436" t="b">
        <f t="shared" si="2076"/>
        <v>0</v>
      </c>
      <c r="X1436" t="b">
        <f t="shared" si="2077"/>
        <v>0</v>
      </c>
      <c r="Y1436" t="b">
        <f t="shared" si="2078"/>
        <v>0</v>
      </c>
      <c r="Z1436" t="b">
        <f t="shared" si="2079"/>
        <v>0</v>
      </c>
      <c r="AA1436" t="b">
        <f t="shared" si="2080"/>
        <v>0</v>
      </c>
      <c r="AB1436" t="b">
        <f t="shared" si="2081"/>
        <v>1</v>
      </c>
      <c r="AC1436" t="b">
        <f t="shared" si="2082"/>
        <v>0</v>
      </c>
      <c r="AD1436" t="b">
        <f t="shared" si="2083"/>
        <v>0</v>
      </c>
      <c r="AE1436" t="b">
        <f t="shared" si="2084"/>
        <v>0</v>
      </c>
      <c r="AF1436" t="b">
        <f t="shared" si="2085"/>
        <v>0</v>
      </c>
      <c r="AG1436" t="b">
        <f t="shared" si="2086"/>
        <v>0</v>
      </c>
      <c r="AH1436" t="b">
        <f t="shared" si="2087"/>
        <v>0</v>
      </c>
      <c r="AI1436" t="b">
        <f t="shared" si="2088"/>
        <v>0</v>
      </c>
      <c r="AJ1436" t="b">
        <f t="shared" si="2089"/>
        <v>0</v>
      </c>
      <c r="AK1436" t="b">
        <f t="shared" si="2090"/>
        <v>0</v>
      </c>
      <c r="AL1436" t="b">
        <f t="shared" si="2091"/>
        <v>1</v>
      </c>
      <c r="AM1436" t="b">
        <f t="shared" si="2092"/>
        <v>0</v>
      </c>
      <c r="AN1436" t="b">
        <f t="shared" si="2093"/>
        <v>0</v>
      </c>
      <c r="AO1436" t="b">
        <f t="shared" si="2094"/>
        <v>0</v>
      </c>
      <c r="AP1436" t="b">
        <f t="shared" si="2095"/>
        <v>0</v>
      </c>
      <c r="AQ1436" t="b">
        <f t="shared" si="2096"/>
        <v>0</v>
      </c>
      <c r="AR1436" t="b">
        <f t="shared" si="2097"/>
        <v>0</v>
      </c>
      <c r="AS1436" t="b">
        <f t="shared" si="2098"/>
        <v>0</v>
      </c>
      <c r="AT1436" t="b">
        <f t="shared" si="2099"/>
        <v>0</v>
      </c>
      <c r="AU1436" t="b">
        <f t="shared" si="2100"/>
        <v>0</v>
      </c>
      <c r="AV1436" t="b">
        <f t="shared" si="2101"/>
        <v>0</v>
      </c>
      <c r="AW1436" t="b">
        <f t="shared" si="2102"/>
        <v>0</v>
      </c>
      <c r="AX1436" t="b">
        <f t="shared" si="2103"/>
        <v>0</v>
      </c>
      <c r="AY1436" t="b">
        <f t="shared" si="2104"/>
        <v>0</v>
      </c>
      <c r="AZ1436" t="b">
        <f t="shared" si="2105"/>
        <v>0</v>
      </c>
      <c r="BA1436" t="b">
        <f t="shared" si="2106"/>
        <v>0</v>
      </c>
      <c r="BB1436" t="b">
        <f t="shared" si="2107"/>
        <v>0</v>
      </c>
      <c r="BC1436" t="b">
        <f t="shared" si="2108"/>
        <v>0</v>
      </c>
      <c r="BD1436" t="b">
        <f t="shared" si="2109"/>
        <v>0</v>
      </c>
      <c r="BE1436" t="b">
        <f t="shared" si="2110"/>
        <v>0</v>
      </c>
      <c r="BF1436" t="b">
        <f t="shared" si="2111"/>
        <v>0</v>
      </c>
      <c r="BG1436" t="b">
        <f t="shared" si="2112"/>
        <v>0</v>
      </c>
      <c r="BH1436" t="b">
        <f t="shared" si="2113"/>
        <v>0</v>
      </c>
      <c r="BI1436" t="b">
        <f t="shared" si="2114"/>
        <v>0</v>
      </c>
      <c r="BJ1436" t="b">
        <f t="shared" si="2115"/>
        <v>0</v>
      </c>
      <c r="BK1436" t="b">
        <f t="shared" si="2116"/>
        <v>0</v>
      </c>
      <c r="BL1436" t="b">
        <f t="shared" si="2117"/>
        <v>0</v>
      </c>
      <c r="BM1436" t="b">
        <f t="shared" si="2118"/>
        <v>0</v>
      </c>
      <c r="BN1436" t="b">
        <f t="shared" si="2119"/>
        <v>0</v>
      </c>
      <c r="BO1436" t="b">
        <f t="shared" si="2120"/>
        <v>0</v>
      </c>
      <c r="BP1436" t="b">
        <f t="shared" si="2121"/>
        <v>1</v>
      </c>
      <c r="BQ1436" t="b">
        <f t="shared" si="2122"/>
        <v>0</v>
      </c>
      <c r="BR1436" t="b">
        <f t="shared" si="2123"/>
        <v>0</v>
      </c>
      <c r="BS1436" t="b">
        <f t="shared" si="2124"/>
        <v>0</v>
      </c>
      <c r="BT1436" t="b">
        <f t="shared" si="2125"/>
        <v>0</v>
      </c>
      <c r="BU1436" t="b">
        <f t="shared" si="2126"/>
        <v>0</v>
      </c>
      <c r="BV1436" t="b">
        <f t="shared" si="2127"/>
        <v>0</v>
      </c>
      <c r="BW1436" t="b">
        <f t="shared" si="2128"/>
        <v>0</v>
      </c>
      <c r="BX1436" t="b">
        <f t="shared" si="2129"/>
        <v>0</v>
      </c>
      <c r="BY1436" t="b">
        <f t="shared" si="2130"/>
        <v>0</v>
      </c>
      <c r="BZ1436" t="b">
        <f t="shared" si="2131"/>
        <v>0</v>
      </c>
      <c r="CA1436" t="b">
        <f t="shared" si="2132"/>
        <v>0</v>
      </c>
      <c r="CB1436" t="b">
        <f t="shared" si="2133"/>
        <v>0</v>
      </c>
      <c r="CC1436" t="b">
        <f t="shared" si="2134"/>
        <v>0</v>
      </c>
      <c r="CD1436" t="b">
        <f t="shared" si="2135"/>
        <v>0</v>
      </c>
      <c r="CE1436" t="b">
        <f t="shared" si="2136"/>
        <v>0</v>
      </c>
      <c r="CF1436" t="b">
        <f t="shared" si="2137"/>
        <v>0</v>
      </c>
      <c r="CG1436" t="b">
        <f t="shared" si="2138"/>
        <v>0</v>
      </c>
      <c r="CH1436" t="b">
        <f t="shared" si="2139"/>
        <v>0</v>
      </c>
      <c r="CI1436" t="b">
        <f t="shared" si="2140"/>
        <v>0</v>
      </c>
      <c r="CJ1436" t="b">
        <f t="shared" si="2141"/>
        <v>0</v>
      </c>
      <c r="CK1436" t="b">
        <f t="shared" si="2142"/>
        <v>0</v>
      </c>
      <c r="CL1436" t="b">
        <f t="shared" si="2143"/>
        <v>0</v>
      </c>
      <c r="CM1436" t="b">
        <f t="shared" si="2144"/>
        <v>0</v>
      </c>
      <c r="CN1436" t="b">
        <f t="shared" si="2145"/>
        <v>0</v>
      </c>
      <c r="CO1436" t="b">
        <f t="shared" si="2146"/>
        <v>0</v>
      </c>
      <c r="CP1436" t="b">
        <f t="shared" si="2147"/>
        <v>0</v>
      </c>
      <c r="CQ1436" t="b">
        <f t="shared" si="2148"/>
        <v>0</v>
      </c>
      <c r="CR1436" t="b">
        <f t="shared" si="2149"/>
        <v>0</v>
      </c>
      <c r="CS1436" t="b">
        <f t="shared" si="2150"/>
        <v>0</v>
      </c>
      <c r="CT1436" t="b">
        <f t="shared" si="2151"/>
        <v>0</v>
      </c>
      <c r="CU1436" t="b">
        <f t="shared" si="2152"/>
        <v>0</v>
      </c>
      <c r="CV1436" t="b">
        <f t="shared" si="2153"/>
        <v>0</v>
      </c>
      <c r="CW1436" t="b">
        <f t="shared" si="2154"/>
        <v>0</v>
      </c>
      <c r="CX1436" t="b">
        <f t="shared" si="2155"/>
        <v>0</v>
      </c>
      <c r="CY1436" t="b">
        <f t="shared" si="2156"/>
        <v>0</v>
      </c>
      <c r="CZ1436" t="b">
        <f t="shared" si="2157"/>
        <v>0</v>
      </c>
      <c r="DA1436" t="b">
        <f t="shared" si="2158"/>
        <v>0</v>
      </c>
      <c r="DB1436" t="b">
        <f t="shared" si="2159"/>
        <v>0</v>
      </c>
      <c r="DC1436" t="b">
        <f t="shared" si="2160"/>
        <v>0</v>
      </c>
      <c r="DD1436" t="b">
        <f t="shared" si="2161"/>
        <v>0</v>
      </c>
    </row>
    <row r="1437" spans="1:108">
      <c r="A1437" t="s">
        <v>2473</v>
      </c>
      <c r="C1437" t="s">
        <v>2474</v>
      </c>
      <c r="F1437" t="s">
        <v>2454</v>
      </c>
      <c r="G1437" t="s">
        <v>2406</v>
      </c>
      <c r="H1437" t="s">
        <v>7445</v>
      </c>
      <c r="I1437" t="s">
        <v>7417</v>
      </c>
      <c r="J1437" t="s">
        <v>119</v>
      </c>
      <c r="K1437" t="s">
        <v>109</v>
      </c>
      <c r="L1437" t="s">
        <v>6885</v>
      </c>
      <c r="M1437" t="s">
        <v>221</v>
      </c>
      <c r="N1437" t="s">
        <v>2475</v>
      </c>
      <c r="O1437" t="b">
        <f t="shared" si="2068"/>
        <v>0</v>
      </c>
      <c r="P1437" t="b">
        <f t="shared" si="2069"/>
        <v>1</v>
      </c>
      <c r="Q1437" t="b">
        <f t="shared" si="2070"/>
        <v>1</v>
      </c>
      <c r="R1437" t="b">
        <f t="shared" si="2071"/>
        <v>1</v>
      </c>
      <c r="S1437" t="b">
        <f t="shared" si="2072"/>
        <v>0</v>
      </c>
      <c r="T1437" t="b">
        <f t="shared" si="2073"/>
        <v>1</v>
      </c>
      <c r="U1437" t="b">
        <f t="shared" si="2074"/>
        <v>1</v>
      </c>
      <c r="V1437" t="b">
        <f t="shared" si="2075"/>
        <v>1</v>
      </c>
      <c r="W1437" t="b">
        <f t="shared" si="2076"/>
        <v>0</v>
      </c>
      <c r="X1437" t="b">
        <f t="shared" si="2077"/>
        <v>0</v>
      </c>
      <c r="Y1437" t="b">
        <f t="shared" si="2078"/>
        <v>1</v>
      </c>
      <c r="Z1437" t="b">
        <f t="shared" si="2079"/>
        <v>1</v>
      </c>
      <c r="AA1437" t="b">
        <f t="shared" si="2080"/>
        <v>1</v>
      </c>
      <c r="AB1437" t="b">
        <f t="shared" si="2081"/>
        <v>0</v>
      </c>
      <c r="AC1437" t="b">
        <f t="shared" si="2082"/>
        <v>0</v>
      </c>
      <c r="AD1437" t="b">
        <f t="shared" si="2083"/>
        <v>0</v>
      </c>
      <c r="AE1437" t="b">
        <f t="shared" si="2084"/>
        <v>0</v>
      </c>
      <c r="AF1437" t="b">
        <f t="shared" si="2085"/>
        <v>0</v>
      </c>
      <c r="AG1437" t="b">
        <f t="shared" si="2086"/>
        <v>0</v>
      </c>
      <c r="AH1437" t="b">
        <f t="shared" si="2087"/>
        <v>1</v>
      </c>
      <c r="AI1437" t="b">
        <f t="shared" si="2088"/>
        <v>0</v>
      </c>
      <c r="AJ1437" t="b">
        <f t="shared" si="2089"/>
        <v>0</v>
      </c>
      <c r="AK1437" t="b">
        <f t="shared" si="2090"/>
        <v>0</v>
      </c>
      <c r="AL1437" t="b">
        <f t="shared" si="2091"/>
        <v>0</v>
      </c>
      <c r="AM1437" t="b">
        <f t="shared" si="2092"/>
        <v>0</v>
      </c>
      <c r="AN1437" t="b">
        <f t="shared" si="2093"/>
        <v>0</v>
      </c>
      <c r="AO1437" t="b">
        <f t="shared" si="2094"/>
        <v>0</v>
      </c>
      <c r="AP1437" t="b">
        <f t="shared" si="2095"/>
        <v>0</v>
      </c>
      <c r="AQ1437" t="b">
        <f t="shared" si="2096"/>
        <v>0</v>
      </c>
      <c r="AR1437" t="b">
        <f t="shared" si="2097"/>
        <v>0</v>
      </c>
      <c r="AS1437" t="b">
        <f t="shared" si="2098"/>
        <v>0</v>
      </c>
      <c r="AT1437" t="b">
        <f t="shared" si="2099"/>
        <v>1</v>
      </c>
      <c r="AU1437" t="b">
        <f t="shared" si="2100"/>
        <v>0</v>
      </c>
      <c r="AV1437" t="b">
        <f t="shared" si="2101"/>
        <v>1</v>
      </c>
      <c r="AW1437" t="b">
        <f t="shared" si="2102"/>
        <v>0</v>
      </c>
      <c r="AX1437" t="b">
        <f t="shared" si="2103"/>
        <v>0</v>
      </c>
      <c r="AY1437" t="b">
        <f t="shared" si="2104"/>
        <v>0</v>
      </c>
      <c r="AZ1437" t="b">
        <f t="shared" si="2105"/>
        <v>0</v>
      </c>
      <c r="BA1437" t="b">
        <f t="shared" si="2106"/>
        <v>0</v>
      </c>
      <c r="BB1437" t="b">
        <f t="shared" si="2107"/>
        <v>0</v>
      </c>
      <c r="BC1437" t="b">
        <f t="shared" si="2108"/>
        <v>1</v>
      </c>
      <c r="BD1437" t="b">
        <f t="shared" si="2109"/>
        <v>0</v>
      </c>
      <c r="BE1437" t="b">
        <f t="shared" si="2110"/>
        <v>0</v>
      </c>
      <c r="BF1437" t="b">
        <f t="shared" si="2111"/>
        <v>0</v>
      </c>
      <c r="BG1437" t="b">
        <f t="shared" si="2112"/>
        <v>0</v>
      </c>
      <c r="BH1437" t="b">
        <f t="shared" si="2113"/>
        <v>0</v>
      </c>
      <c r="BI1437" t="b">
        <f t="shared" si="2114"/>
        <v>0</v>
      </c>
      <c r="BJ1437" t="b">
        <f t="shared" si="2115"/>
        <v>0</v>
      </c>
      <c r="BK1437" t="b">
        <f t="shared" si="2116"/>
        <v>0</v>
      </c>
      <c r="BL1437" t="b">
        <f t="shared" si="2117"/>
        <v>0</v>
      </c>
      <c r="BM1437" t="b">
        <f t="shared" si="2118"/>
        <v>0</v>
      </c>
      <c r="BN1437" t="b">
        <f t="shared" si="2119"/>
        <v>0</v>
      </c>
      <c r="BO1437" t="b">
        <f t="shared" si="2120"/>
        <v>1</v>
      </c>
      <c r="BP1437" t="b">
        <f t="shared" si="2121"/>
        <v>0</v>
      </c>
      <c r="BQ1437" t="b">
        <f t="shared" si="2122"/>
        <v>0</v>
      </c>
      <c r="BR1437" t="b">
        <f t="shared" si="2123"/>
        <v>0</v>
      </c>
      <c r="BS1437" t="b">
        <f t="shared" si="2124"/>
        <v>0</v>
      </c>
      <c r="BT1437" t="b">
        <f t="shared" si="2125"/>
        <v>0</v>
      </c>
      <c r="BU1437" t="b">
        <f t="shared" si="2126"/>
        <v>0</v>
      </c>
      <c r="BV1437" t="b">
        <f t="shared" si="2127"/>
        <v>0</v>
      </c>
      <c r="BW1437" t="b">
        <f t="shared" si="2128"/>
        <v>0</v>
      </c>
      <c r="BX1437" t="b">
        <f t="shared" si="2129"/>
        <v>1</v>
      </c>
      <c r="BY1437" t="b">
        <f t="shared" si="2130"/>
        <v>0</v>
      </c>
      <c r="BZ1437" t="b">
        <f t="shared" si="2131"/>
        <v>0</v>
      </c>
      <c r="CA1437" t="b">
        <f t="shared" si="2132"/>
        <v>1</v>
      </c>
      <c r="CB1437" t="b">
        <f t="shared" si="2133"/>
        <v>0</v>
      </c>
      <c r="CC1437" t="b">
        <f t="shared" si="2134"/>
        <v>0</v>
      </c>
      <c r="CD1437" t="b">
        <f t="shared" si="2135"/>
        <v>0</v>
      </c>
      <c r="CE1437" t="b">
        <f t="shared" si="2136"/>
        <v>1</v>
      </c>
      <c r="CF1437" t="b">
        <f t="shared" si="2137"/>
        <v>0</v>
      </c>
      <c r="CG1437" t="b">
        <f t="shared" si="2138"/>
        <v>0</v>
      </c>
      <c r="CH1437" t="b">
        <f t="shared" si="2139"/>
        <v>0</v>
      </c>
      <c r="CI1437" t="b">
        <f t="shared" si="2140"/>
        <v>0</v>
      </c>
      <c r="CJ1437" t="b">
        <f t="shared" si="2141"/>
        <v>0</v>
      </c>
      <c r="CK1437" t="b">
        <f t="shared" si="2142"/>
        <v>0</v>
      </c>
      <c r="CL1437" t="b">
        <f t="shared" si="2143"/>
        <v>1</v>
      </c>
      <c r="CM1437" t="b">
        <f t="shared" si="2144"/>
        <v>0</v>
      </c>
      <c r="CN1437" t="b">
        <f t="shared" si="2145"/>
        <v>0</v>
      </c>
      <c r="CO1437" t="b">
        <f t="shared" si="2146"/>
        <v>0</v>
      </c>
      <c r="CP1437" t="b">
        <f t="shared" si="2147"/>
        <v>0</v>
      </c>
      <c r="CQ1437" t="b">
        <f t="shared" si="2148"/>
        <v>0</v>
      </c>
      <c r="CR1437" t="b">
        <f t="shared" si="2149"/>
        <v>0</v>
      </c>
      <c r="CS1437" t="b">
        <f t="shared" si="2150"/>
        <v>0</v>
      </c>
      <c r="CT1437" t="b">
        <f t="shared" si="2151"/>
        <v>0</v>
      </c>
      <c r="CU1437" t="b">
        <f t="shared" si="2152"/>
        <v>0</v>
      </c>
      <c r="CV1437" t="b">
        <f t="shared" si="2153"/>
        <v>0</v>
      </c>
      <c r="CW1437" t="b">
        <f t="shared" si="2154"/>
        <v>0</v>
      </c>
      <c r="CX1437" t="b">
        <f t="shared" si="2155"/>
        <v>0</v>
      </c>
      <c r="CY1437" t="b">
        <f t="shared" si="2156"/>
        <v>0</v>
      </c>
      <c r="CZ1437" t="b">
        <f t="shared" si="2157"/>
        <v>0</v>
      </c>
      <c r="DA1437" t="b">
        <f t="shared" si="2158"/>
        <v>0</v>
      </c>
      <c r="DB1437" t="b">
        <f t="shared" si="2159"/>
        <v>0</v>
      </c>
      <c r="DC1437" t="b">
        <f t="shared" si="2160"/>
        <v>0</v>
      </c>
      <c r="DD1437" t="b">
        <f t="shared" si="2161"/>
        <v>0</v>
      </c>
    </row>
    <row r="1438" spans="1:108">
      <c r="A1438" t="s">
        <v>2476</v>
      </c>
      <c r="C1438" t="s">
        <v>2474</v>
      </c>
      <c r="F1438" t="s">
        <v>2454</v>
      </c>
      <c r="G1438" t="s">
        <v>2406</v>
      </c>
      <c r="H1438" t="s">
        <v>7445</v>
      </c>
      <c r="I1438" t="s">
        <v>7417</v>
      </c>
      <c r="J1438" t="s">
        <v>355</v>
      </c>
      <c r="K1438" t="s">
        <v>136</v>
      </c>
      <c r="L1438" t="s">
        <v>6886</v>
      </c>
      <c r="M1438" t="s">
        <v>6079</v>
      </c>
      <c r="N1438" t="s">
        <v>2477</v>
      </c>
      <c r="O1438" t="b">
        <f t="shared" si="2068"/>
        <v>0</v>
      </c>
      <c r="P1438" t="b">
        <f t="shared" si="2069"/>
        <v>1</v>
      </c>
      <c r="Q1438" t="b">
        <f t="shared" si="2070"/>
        <v>1</v>
      </c>
      <c r="R1438" t="b">
        <f t="shared" si="2071"/>
        <v>1</v>
      </c>
      <c r="S1438" t="b">
        <f t="shared" si="2072"/>
        <v>0</v>
      </c>
      <c r="T1438" t="b">
        <f t="shared" si="2073"/>
        <v>1</v>
      </c>
      <c r="U1438" t="b">
        <f t="shared" si="2074"/>
        <v>1</v>
      </c>
      <c r="V1438" t="b">
        <f t="shared" si="2075"/>
        <v>1</v>
      </c>
      <c r="W1438" t="b">
        <f t="shared" si="2076"/>
        <v>0</v>
      </c>
      <c r="X1438" t="b">
        <f t="shared" si="2077"/>
        <v>0</v>
      </c>
      <c r="Y1438" t="b">
        <f t="shared" si="2078"/>
        <v>1</v>
      </c>
      <c r="Z1438" t="b">
        <f t="shared" si="2079"/>
        <v>0</v>
      </c>
      <c r="AA1438" t="b">
        <f t="shared" si="2080"/>
        <v>0</v>
      </c>
      <c r="AB1438" t="b">
        <f t="shared" si="2081"/>
        <v>0</v>
      </c>
      <c r="AC1438" t="b">
        <f t="shared" si="2082"/>
        <v>0</v>
      </c>
      <c r="AD1438" t="b">
        <f t="shared" si="2083"/>
        <v>0</v>
      </c>
      <c r="AE1438" t="b">
        <f t="shared" si="2084"/>
        <v>0</v>
      </c>
      <c r="AF1438" t="b">
        <f t="shared" si="2085"/>
        <v>0</v>
      </c>
      <c r="AG1438" t="b">
        <f t="shared" si="2086"/>
        <v>0</v>
      </c>
      <c r="AH1438" t="b">
        <f t="shared" si="2087"/>
        <v>1</v>
      </c>
      <c r="AI1438" t="b">
        <f t="shared" si="2088"/>
        <v>0</v>
      </c>
      <c r="AJ1438" t="b">
        <f t="shared" si="2089"/>
        <v>0</v>
      </c>
      <c r="AK1438" t="b">
        <f t="shared" si="2090"/>
        <v>0</v>
      </c>
      <c r="AL1438" t="b">
        <f t="shared" si="2091"/>
        <v>0</v>
      </c>
      <c r="AM1438" t="b">
        <f t="shared" si="2092"/>
        <v>0</v>
      </c>
      <c r="AN1438" t="b">
        <f t="shared" si="2093"/>
        <v>0</v>
      </c>
      <c r="AO1438" t="b">
        <f t="shared" si="2094"/>
        <v>0</v>
      </c>
      <c r="AP1438" t="b">
        <f t="shared" si="2095"/>
        <v>0</v>
      </c>
      <c r="AQ1438" t="b">
        <f t="shared" si="2096"/>
        <v>1</v>
      </c>
      <c r="AR1438" t="b">
        <f t="shared" si="2097"/>
        <v>0</v>
      </c>
      <c r="AS1438" t="b">
        <f t="shared" si="2098"/>
        <v>0</v>
      </c>
      <c r="AT1438" t="b">
        <f t="shared" si="2099"/>
        <v>1</v>
      </c>
      <c r="AU1438" t="b">
        <f t="shared" si="2100"/>
        <v>0</v>
      </c>
      <c r="AV1438" t="b">
        <f t="shared" si="2101"/>
        <v>0</v>
      </c>
      <c r="AW1438" t="b">
        <f t="shared" si="2102"/>
        <v>0</v>
      </c>
      <c r="AX1438" t="b">
        <f t="shared" si="2103"/>
        <v>0</v>
      </c>
      <c r="AY1438" t="b">
        <f t="shared" si="2104"/>
        <v>0</v>
      </c>
      <c r="AZ1438" t="b">
        <f t="shared" si="2105"/>
        <v>0</v>
      </c>
      <c r="BA1438" t="b">
        <f t="shared" si="2106"/>
        <v>0</v>
      </c>
      <c r="BB1438" t="b">
        <f t="shared" si="2107"/>
        <v>0</v>
      </c>
      <c r="BC1438" t="b">
        <f t="shared" si="2108"/>
        <v>0</v>
      </c>
      <c r="BD1438" t="b">
        <f t="shared" si="2109"/>
        <v>0</v>
      </c>
      <c r="BE1438" t="b">
        <f t="shared" si="2110"/>
        <v>0</v>
      </c>
      <c r="BF1438" t="b">
        <f t="shared" si="2111"/>
        <v>0</v>
      </c>
      <c r="BG1438" t="b">
        <f t="shared" si="2112"/>
        <v>0</v>
      </c>
      <c r="BH1438" t="b">
        <f t="shared" si="2113"/>
        <v>0</v>
      </c>
      <c r="BI1438" t="b">
        <f t="shared" si="2114"/>
        <v>0</v>
      </c>
      <c r="BJ1438" t="b">
        <f t="shared" si="2115"/>
        <v>0</v>
      </c>
      <c r="BK1438" t="b">
        <f t="shared" si="2116"/>
        <v>0</v>
      </c>
      <c r="BL1438" t="b">
        <f t="shared" si="2117"/>
        <v>0</v>
      </c>
      <c r="BM1438" t="b">
        <f t="shared" si="2118"/>
        <v>0</v>
      </c>
      <c r="BN1438" t="b">
        <f t="shared" si="2119"/>
        <v>0</v>
      </c>
      <c r="BO1438" t="b">
        <f t="shared" si="2120"/>
        <v>0</v>
      </c>
      <c r="BP1438" t="b">
        <f t="shared" si="2121"/>
        <v>1</v>
      </c>
      <c r="BQ1438" t="b">
        <f t="shared" si="2122"/>
        <v>0</v>
      </c>
      <c r="BR1438" t="b">
        <f t="shared" si="2123"/>
        <v>0</v>
      </c>
      <c r="BS1438" t="b">
        <f t="shared" si="2124"/>
        <v>0</v>
      </c>
      <c r="BT1438" t="b">
        <f t="shared" si="2125"/>
        <v>0</v>
      </c>
      <c r="BU1438" t="b">
        <f t="shared" si="2126"/>
        <v>0</v>
      </c>
      <c r="BV1438" t="b">
        <f t="shared" si="2127"/>
        <v>1</v>
      </c>
      <c r="BW1438" t="b">
        <f t="shared" si="2128"/>
        <v>0</v>
      </c>
      <c r="BX1438" t="b">
        <f t="shared" si="2129"/>
        <v>0</v>
      </c>
      <c r="BY1438" t="b">
        <f t="shared" si="2130"/>
        <v>0</v>
      </c>
      <c r="BZ1438" t="b">
        <f t="shared" si="2131"/>
        <v>0</v>
      </c>
      <c r="CA1438" t="b">
        <f t="shared" si="2132"/>
        <v>0</v>
      </c>
      <c r="CB1438" t="b">
        <f t="shared" si="2133"/>
        <v>0</v>
      </c>
      <c r="CC1438" t="b">
        <f t="shared" si="2134"/>
        <v>0</v>
      </c>
      <c r="CD1438" t="b">
        <f t="shared" si="2135"/>
        <v>0</v>
      </c>
      <c r="CE1438" t="b">
        <f t="shared" si="2136"/>
        <v>0</v>
      </c>
      <c r="CF1438" t="b">
        <f t="shared" si="2137"/>
        <v>0</v>
      </c>
      <c r="CG1438" t="b">
        <f t="shared" si="2138"/>
        <v>0</v>
      </c>
      <c r="CH1438" t="b">
        <f t="shared" si="2139"/>
        <v>0</v>
      </c>
      <c r="CI1438" t="b">
        <f t="shared" si="2140"/>
        <v>0</v>
      </c>
      <c r="CJ1438" t="b">
        <f t="shared" si="2141"/>
        <v>0</v>
      </c>
      <c r="CK1438" t="b">
        <f t="shared" si="2142"/>
        <v>0</v>
      </c>
      <c r="CL1438" t="b">
        <f t="shared" si="2143"/>
        <v>0</v>
      </c>
      <c r="CM1438" t="b">
        <f t="shared" si="2144"/>
        <v>0</v>
      </c>
      <c r="CN1438" t="b">
        <f t="shared" si="2145"/>
        <v>0</v>
      </c>
      <c r="CO1438" t="b">
        <f t="shared" si="2146"/>
        <v>0</v>
      </c>
      <c r="CP1438" t="b">
        <f t="shared" si="2147"/>
        <v>0</v>
      </c>
      <c r="CQ1438" t="b">
        <f t="shared" si="2148"/>
        <v>0</v>
      </c>
      <c r="CR1438" t="b">
        <f t="shared" si="2149"/>
        <v>0</v>
      </c>
      <c r="CS1438" t="b">
        <f t="shared" si="2150"/>
        <v>0</v>
      </c>
      <c r="CT1438" t="b">
        <f t="shared" si="2151"/>
        <v>0</v>
      </c>
      <c r="CU1438" t="b">
        <f t="shared" si="2152"/>
        <v>0</v>
      </c>
      <c r="CV1438" t="b">
        <f t="shared" si="2153"/>
        <v>0</v>
      </c>
      <c r="CW1438" t="b">
        <f t="shared" si="2154"/>
        <v>0</v>
      </c>
      <c r="CX1438" t="b">
        <f t="shared" si="2155"/>
        <v>0</v>
      </c>
      <c r="CY1438" t="b">
        <f t="shared" si="2156"/>
        <v>0</v>
      </c>
      <c r="CZ1438" t="b">
        <f t="shared" si="2157"/>
        <v>0</v>
      </c>
      <c r="DA1438" t="b">
        <f t="shared" si="2158"/>
        <v>0</v>
      </c>
      <c r="DB1438" t="b">
        <f t="shared" si="2159"/>
        <v>0</v>
      </c>
      <c r="DC1438" t="b">
        <f t="shared" si="2160"/>
        <v>0</v>
      </c>
      <c r="DD1438" t="b">
        <f t="shared" si="2161"/>
        <v>1</v>
      </c>
    </row>
    <row r="1439" spans="1:108">
      <c r="A1439" s="1" t="s">
        <v>2605</v>
      </c>
      <c r="C1439" t="s">
        <v>2606</v>
      </c>
      <c r="F1439" t="s">
        <v>2454</v>
      </c>
      <c r="G1439" t="s">
        <v>2406</v>
      </c>
      <c r="H1439" t="s">
        <v>7445</v>
      </c>
      <c r="I1439" t="s">
        <v>7417</v>
      </c>
      <c r="J1439" t="s">
        <v>16</v>
      </c>
      <c r="K1439" t="s">
        <v>16</v>
      </c>
      <c r="L1439" t="s">
        <v>6937</v>
      </c>
      <c r="M1439" t="s">
        <v>6079</v>
      </c>
      <c r="N1439" t="s">
        <v>96</v>
      </c>
      <c r="O1439" t="b">
        <f t="shared" si="2068"/>
        <v>0</v>
      </c>
      <c r="P1439" t="b">
        <f t="shared" si="2069"/>
        <v>0</v>
      </c>
      <c r="Q1439" t="b">
        <f t="shared" si="2070"/>
        <v>1</v>
      </c>
      <c r="R1439" t="b">
        <f t="shared" si="2071"/>
        <v>0</v>
      </c>
      <c r="S1439" t="b">
        <f t="shared" si="2072"/>
        <v>0</v>
      </c>
      <c r="T1439" t="b">
        <f t="shared" si="2073"/>
        <v>0</v>
      </c>
      <c r="U1439" t="b">
        <f t="shared" si="2074"/>
        <v>0</v>
      </c>
      <c r="V1439" t="b">
        <f t="shared" si="2075"/>
        <v>0</v>
      </c>
      <c r="W1439" t="b">
        <f t="shared" si="2076"/>
        <v>0</v>
      </c>
      <c r="X1439" t="b">
        <f t="shared" si="2077"/>
        <v>0</v>
      </c>
      <c r="Y1439" t="b">
        <f t="shared" si="2078"/>
        <v>1</v>
      </c>
      <c r="Z1439" t="b">
        <f t="shared" si="2079"/>
        <v>0</v>
      </c>
      <c r="AA1439" t="b">
        <f t="shared" si="2080"/>
        <v>0</v>
      </c>
      <c r="AB1439" t="b">
        <f t="shared" si="2081"/>
        <v>0</v>
      </c>
      <c r="AC1439" t="b">
        <f t="shared" si="2082"/>
        <v>0</v>
      </c>
      <c r="AD1439" t="b">
        <f t="shared" si="2083"/>
        <v>0</v>
      </c>
      <c r="AE1439" t="b">
        <f t="shared" si="2084"/>
        <v>0</v>
      </c>
      <c r="AF1439" t="b">
        <f t="shared" si="2085"/>
        <v>0</v>
      </c>
      <c r="AG1439" t="b">
        <f t="shared" si="2086"/>
        <v>0</v>
      </c>
      <c r="AH1439" t="b">
        <f t="shared" si="2087"/>
        <v>0</v>
      </c>
      <c r="AI1439" t="b">
        <f t="shared" si="2088"/>
        <v>0</v>
      </c>
      <c r="AJ1439" t="b">
        <f t="shared" si="2089"/>
        <v>0</v>
      </c>
      <c r="AK1439" t="b">
        <f t="shared" si="2090"/>
        <v>0</v>
      </c>
      <c r="AL1439" t="b">
        <f t="shared" si="2091"/>
        <v>0</v>
      </c>
      <c r="AM1439" t="b">
        <f t="shared" si="2092"/>
        <v>0</v>
      </c>
      <c r="AN1439" t="b">
        <f t="shared" si="2093"/>
        <v>0</v>
      </c>
      <c r="AO1439" t="b">
        <f t="shared" si="2094"/>
        <v>0</v>
      </c>
      <c r="AP1439" t="b">
        <f t="shared" si="2095"/>
        <v>0</v>
      </c>
      <c r="AQ1439" t="b">
        <f t="shared" si="2096"/>
        <v>0</v>
      </c>
      <c r="AR1439" t="b">
        <f t="shared" si="2097"/>
        <v>0</v>
      </c>
      <c r="AS1439" t="b">
        <f t="shared" si="2098"/>
        <v>0</v>
      </c>
      <c r="AT1439" t="b">
        <f t="shared" si="2099"/>
        <v>0</v>
      </c>
      <c r="AU1439" t="b">
        <f t="shared" si="2100"/>
        <v>0</v>
      </c>
      <c r="AV1439" t="b">
        <f t="shared" si="2101"/>
        <v>0</v>
      </c>
      <c r="AW1439" t="b">
        <f t="shared" si="2102"/>
        <v>0</v>
      </c>
      <c r="AX1439" t="b">
        <f t="shared" si="2103"/>
        <v>0</v>
      </c>
      <c r="AY1439" t="b">
        <f t="shared" si="2104"/>
        <v>0</v>
      </c>
      <c r="AZ1439" t="b">
        <f t="shared" si="2105"/>
        <v>0</v>
      </c>
      <c r="BA1439" t="b">
        <f t="shared" si="2106"/>
        <v>0</v>
      </c>
      <c r="BB1439" t="b">
        <f t="shared" si="2107"/>
        <v>0</v>
      </c>
      <c r="BC1439" t="b">
        <f t="shared" si="2108"/>
        <v>0</v>
      </c>
      <c r="BD1439" t="b">
        <f t="shared" si="2109"/>
        <v>0</v>
      </c>
      <c r="BE1439" t="b">
        <f t="shared" si="2110"/>
        <v>0</v>
      </c>
      <c r="BF1439" t="b">
        <f t="shared" si="2111"/>
        <v>0</v>
      </c>
      <c r="BG1439" t="b">
        <f t="shared" si="2112"/>
        <v>0</v>
      </c>
      <c r="BH1439" t="b">
        <f t="shared" si="2113"/>
        <v>0</v>
      </c>
      <c r="BI1439" t="b">
        <f t="shared" si="2114"/>
        <v>0</v>
      </c>
      <c r="BJ1439" t="b">
        <f t="shared" si="2115"/>
        <v>0</v>
      </c>
      <c r="BK1439" t="b">
        <f t="shared" si="2116"/>
        <v>0</v>
      </c>
      <c r="BL1439" t="b">
        <f t="shared" si="2117"/>
        <v>0</v>
      </c>
      <c r="BM1439" t="b">
        <f t="shared" si="2118"/>
        <v>0</v>
      </c>
      <c r="BN1439" t="b">
        <f t="shared" si="2119"/>
        <v>0</v>
      </c>
      <c r="BO1439" t="b">
        <f t="shared" si="2120"/>
        <v>0</v>
      </c>
      <c r="BP1439" t="b">
        <f t="shared" si="2121"/>
        <v>0</v>
      </c>
      <c r="BQ1439" t="b">
        <f t="shared" si="2122"/>
        <v>0</v>
      </c>
      <c r="BR1439" t="b">
        <f t="shared" si="2123"/>
        <v>0</v>
      </c>
      <c r="BS1439" t="b">
        <f t="shared" si="2124"/>
        <v>0</v>
      </c>
      <c r="BT1439" t="b">
        <f t="shared" si="2125"/>
        <v>0</v>
      </c>
      <c r="BU1439" t="b">
        <f t="shared" si="2126"/>
        <v>0</v>
      </c>
      <c r="BV1439" t="b">
        <f t="shared" si="2127"/>
        <v>0</v>
      </c>
      <c r="BW1439" t="b">
        <f t="shared" si="2128"/>
        <v>0</v>
      </c>
      <c r="BX1439" t="b">
        <f t="shared" si="2129"/>
        <v>0</v>
      </c>
      <c r="BY1439" t="b">
        <f t="shared" si="2130"/>
        <v>0</v>
      </c>
      <c r="BZ1439" t="b">
        <f t="shared" si="2131"/>
        <v>0</v>
      </c>
      <c r="CA1439" t="b">
        <f t="shared" si="2132"/>
        <v>0</v>
      </c>
      <c r="CB1439" t="b">
        <f t="shared" si="2133"/>
        <v>0</v>
      </c>
      <c r="CC1439" t="b">
        <f t="shared" si="2134"/>
        <v>0</v>
      </c>
      <c r="CD1439" t="b">
        <f t="shared" si="2135"/>
        <v>0</v>
      </c>
      <c r="CE1439" t="b">
        <f t="shared" si="2136"/>
        <v>0</v>
      </c>
      <c r="CF1439" t="b">
        <f t="shared" si="2137"/>
        <v>0</v>
      </c>
      <c r="CG1439" t="b">
        <f t="shared" si="2138"/>
        <v>0</v>
      </c>
      <c r="CH1439" t="b">
        <f t="shared" si="2139"/>
        <v>0</v>
      </c>
      <c r="CI1439" t="b">
        <f t="shared" si="2140"/>
        <v>0</v>
      </c>
      <c r="CJ1439" t="b">
        <f t="shared" si="2141"/>
        <v>0</v>
      </c>
      <c r="CK1439" t="b">
        <f t="shared" si="2142"/>
        <v>0</v>
      </c>
      <c r="CL1439" t="b">
        <f t="shared" si="2143"/>
        <v>0</v>
      </c>
      <c r="CM1439" t="b">
        <f t="shared" si="2144"/>
        <v>0</v>
      </c>
      <c r="CN1439" t="b">
        <f t="shared" si="2145"/>
        <v>0</v>
      </c>
      <c r="CO1439" t="b">
        <f t="shared" si="2146"/>
        <v>0</v>
      </c>
      <c r="CP1439" t="b">
        <f t="shared" si="2147"/>
        <v>0</v>
      </c>
      <c r="CQ1439" t="b">
        <f t="shared" si="2148"/>
        <v>0</v>
      </c>
      <c r="CR1439" t="b">
        <f t="shared" si="2149"/>
        <v>0</v>
      </c>
      <c r="CS1439" t="b">
        <f t="shared" si="2150"/>
        <v>0</v>
      </c>
      <c r="CT1439" t="b">
        <f t="shared" si="2151"/>
        <v>0</v>
      </c>
      <c r="CU1439" t="b">
        <f t="shared" si="2152"/>
        <v>0</v>
      </c>
      <c r="CV1439" t="b">
        <f t="shared" si="2153"/>
        <v>0</v>
      </c>
      <c r="CW1439" t="b">
        <f t="shared" si="2154"/>
        <v>1</v>
      </c>
      <c r="CX1439" t="b">
        <f t="shared" si="2155"/>
        <v>0</v>
      </c>
      <c r="CY1439" t="b">
        <f t="shared" si="2156"/>
        <v>0</v>
      </c>
      <c r="CZ1439" t="b">
        <f t="shared" si="2157"/>
        <v>0</v>
      </c>
      <c r="DA1439" t="b">
        <f t="shared" si="2158"/>
        <v>0</v>
      </c>
      <c r="DB1439" t="b">
        <f t="shared" si="2159"/>
        <v>0</v>
      </c>
      <c r="DC1439" t="b">
        <f t="shared" si="2160"/>
        <v>0</v>
      </c>
      <c r="DD1439" t="b">
        <f t="shared" si="2161"/>
        <v>0</v>
      </c>
    </row>
    <row r="1440" spans="1:108">
      <c r="A1440" s="4" t="s">
        <v>2607</v>
      </c>
      <c r="C1440" t="s">
        <v>2606</v>
      </c>
      <c r="D1440" s="4"/>
      <c r="E1440" s="4"/>
      <c r="F1440" t="s">
        <v>2454</v>
      </c>
      <c r="G1440" t="s">
        <v>2406</v>
      </c>
      <c r="H1440" t="s">
        <v>7445</v>
      </c>
      <c r="I1440" t="s">
        <v>7417</v>
      </c>
      <c r="J1440" s="4" t="s">
        <v>165</v>
      </c>
      <c r="K1440" s="4" t="s">
        <v>114</v>
      </c>
      <c r="L1440" s="4" t="s">
        <v>6938</v>
      </c>
      <c r="M1440" s="4" t="s">
        <v>2608</v>
      </c>
      <c r="N1440" s="4" t="s">
        <v>2609</v>
      </c>
      <c r="O1440" s="4" t="b">
        <f t="shared" si="2068"/>
        <v>1</v>
      </c>
      <c r="P1440" s="4" t="b">
        <f t="shared" si="2069"/>
        <v>1</v>
      </c>
      <c r="Q1440" s="4" t="b">
        <f t="shared" si="2070"/>
        <v>1</v>
      </c>
      <c r="R1440" s="4" t="b">
        <f t="shared" si="2071"/>
        <v>0</v>
      </c>
      <c r="S1440" s="4" t="b">
        <f t="shared" si="2072"/>
        <v>1</v>
      </c>
      <c r="T1440" s="4" t="b">
        <f t="shared" si="2073"/>
        <v>1</v>
      </c>
      <c r="U1440" s="4" t="b">
        <f t="shared" si="2074"/>
        <v>1</v>
      </c>
      <c r="V1440" s="4" t="b">
        <f t="shared" si="2075"/>
        <v>1</v>
      </c>
      <c r="W1440" s="4" t="b">
        <f t="shared" si="2076"/>
        <v>1</v>
      </c>
      <c r="X1440" s="4" t="b">
        <f t="shared" si="2077"/>
        <v>1</v>
      </c>
      <c r="Y1440" s="4" t="b">
        <f t="shared" si="2078"/>
        <v>0</v>
      </c>
      <c r="Z1440" s="4" t="b">
        <f t="shared" si="2079"/>
        <v>0</v>
      </c>
      <c r="AA1440" s="4" t="b">
        <f t="shared" si="2080"/>
        <v>1</v>
      </c>
      <c r="AB1440" s="4" t="b">
        <f t="shared" si="2081"/>
        <v>0</v>
      </c>
      <c r="AC1440" s="4" t="b">
        <f t="shared" si="2082"/>
        <v>0</v>
      </c>
      <c r="AD1440" s="4" t="b">
        <f t="shared" si="2083"/>
        <v>0</v>
      </c>
      <c r="AE1440" s="4" t="b">
        <f t="shared" si="2084"/>
        <v>0</v>
      </c>
      <c r="AF1440" s="4" t="b">
        <f t="shared" si="2085"/>
        <v>0</v>
      </c>
      <c r="AG1440" s="4" t="b">
        <f t="shared" si="2086"/>
        <v>0</v>
      </c>
      <c r="AH1440" s="4" t="b">
        <f t="shared" si="2087"/>
        <v>1</v>
      </c>
      <c r="AI1440" s="4" t="b">
        <f t="shared" si="2088"/>
        <v>0</v>
      </c>
      <c r="AJ1440" s="4" t="b">
        <f t="shared" si="2089"/>
        <v>0</v>
      </c>
      <c r="AK1440" s="4" t="b">
        <f t="shared" si="2090"/>
        <v>0</v>
      </c>
      <c r="AL1440" s="4" t="b">
        <f t="shared" si="2091"/>
        <v>0</v>
      </c>
      <c r="AM1440" s="4" t="b">
        <f t="shared" si="2092"/>
        <v>0</v>
      </c>
      <c r="AN1440" s="4" t="b">
        <f t="shared" si="2093"/>
        <v>0</v>
      </c>
      <c r="AO1440" s="4" t="b">
        <f t="shared" si="2094"/>
        <v>0</v>
      </c>
      <c r="AP1440" s="4" t="b">
        <f t="shared" si="2095"/>
        <v>0</v>
      </c>
      <c r="AQ1440" s="4" t="b">
        <f t="shared" si="2096"/>
        <v>0</v>
      </c>
      <c r="AR1440" s="4" t="b">
        <f t="shared" si="2097"/>
        <v>0</v>
      </c>
      <c r="AS1440" s="4" t="b">
        <f t="shared" si="2098"/>
        <v>0</v>
      </c>
      <c r="AT1440" s="4" t="b">
        <f t="shared" si="2099"/>
        <v>0</v>
      </c>
      <c r="AU1440" s="4" t="b">
        <f t="shared" si="2100"/>
        <v>0</v>
      </c>
      <c r="AV1440" s="4" t="b">
        <f t="shared" si="2101"/>
        <v>1</v>
      </c>
      <c r="AW1440" s="4" t="b">
        <f t="shared" si="2102"/>
        <v>0</v>
      </c>
      <c r="AX1440" s="4" t="b">
        <f t="shared" si="2103"/>
        <v>0</v>
      </c>
      <c r="AY1440" s="4" t="b">
        <f t="shared" si="2104"/>
        <v>0</v>
      </c>
      <c r="AZ1440" s="4" t="b">
        <f t="shared" si="2105"/>
        <v>0</v>
      </c>
      <c r="BA1440" s="4" t="b">
        <f t="shared" si="2106"/>
        <v>1</v>
      </c>
      <c r="BB1440" s="4" t="b">
        <f t="shared" si="2107"/>
        <v>0</v>
      </c>
      <c r="BC1440" s="4" t="b">
        <f t="shared" si="2108"/>
        <v>0</v>
      </c>
      <c r="BD1440" s="4" t="b">
        <f t="shared" si="2109"/>
        <v>1</v>
      </c>
      <c r="BE1440" s="4" t="b">
        <f t="shared" si="2110"/>
        <v>0</v>
      </c>
      <c r="BF1440" s="4" t="b">
        <f t="shared" si="2111"/>
        <v>0</v>
      </c>
      <c r="BG1440" s="4" t="b">
        <f t="shared" si="2112"/>
        <v>0</v>
      </c>
      <c r="BH1440" s="4" t="b">
        <f t="shared" si="2113"/>
        <v>0</v>
      </c>
      <c r="BI1440" s="4" t="b">
        <f t="shared" si="2114"/>
        <v>0</v>
      </c>
      <c r="BJ1440" s="4" t="b">
        <f t="shared" si="2115"/>
        <v>0</v>
      </c>
      <c r="BK1440" s="4" t="b">
        <f t="shared" si="2116"/>
        <v>0</v>
      </c>
      <c r="BL1440" s="4" t="b">
        <f t="shared" si="2117"/>
        <v>0</v>
      </c>
      <c r="BM1440" s="4" t="b">
        <f t="shared" si="2118"/>
        <v>0</v>
      </c>
      <c r="BN1440" s="4" t="b">
        <f t="shared" si="2119"/>
        <v>1</v>
      </c>
      <c r="BO1440" s="4" t="b">
        <f t="shared" si="2120"/>
        <v>0</v>
      </c>
      <c r="BP1440" s="4" t="b">
        <f t="shared" si="2121"/>
        <v>0</v>
      </c>
      <c r="BQ1440" s="4" t="b">
        <f t="shared" si="2122"/>
        <v>0</v>
      </c>
      <c r="BR1440" s="4" t="b">
        <f t="shared" si="2123"/>
        <v>0</v>
      </c>
      <c r="BS1440" s="4" t="b">
        <f t="shared" si="2124"/>
        <v>1</v>
      </c>
      <c r="BT1440" s="4" t="b">
        <f t="shared" si="2125"/>
        <v>0</v>
      </c>
      <c r="BU1440" s="4" t="b">
        <f t="shared" si="2126"/>
        <v>0</v>
      </c>
      <c r="BV1440" s="4" t="b">
        <f t="shared" si="2127"/>
        <v>1</v>
      </c>
      <c r="BW1440" s="4" t="b">
        <f t="shared" si="2128"/>
        <v>1</v>
      </c>
      <c r="BX1440" s="4" t="b">
        <f t="shared" si="2129"/>
        <v>1</v>
      </c>
      <c r="BY1440" s="4" t="b">
        <f t="shared" si="2130"/>
        <v>1</v>
      </c>
      <c r="BZ1440" s="4" t="b">
        <f t="shared" si="2131"/>
        <v>0</v>
      </c>
      <c r="CA1440" s="4" t="b">
        <f t="shared" si="2132"/>
        <v>0</v>
      </c>
      <c r="CB1440" s="4" t="b">
        <f t="shared" si="2133"/>
        <v>1</v>
      </c>
      <c r="CC1440" s="4" t="b">
        <f t="shared" si="2134"/>
        <v>0</v>
      </c>
      <c r="CD1440" s="4" t="b">
        <f t="shared" si="2135"/>
        <v>0</v>
      </c>
      <c r="CE1440" s="4" t="b">
        <f t="shared" si="2136"/>
        <v>1</v>
      </c>
      <c r="CF1440" s="4" t="b">
        <f t="shared" si="2137"/>
        <v>0</v>
      </c>
      <c r="CG1440" s="4" t="b">
        <f t="shared" si="2138"/>
        <v>0</v>
      </c>
      <c r="CH1440" s="4" t="b">
        <f t="shared" si="2139"/>
        <v>0</v>
      </c>
      <c r="CI1440" s="4" t="b">
        <f t="shared" si="2140"/>
        <v>1</v>
      </c>
      <c r="CJ1440" s="4" t="b">
        <f t="shared" si="2141"/>
        <v>0</v>
      </c>
      <c r="CK1440" s="4" t="b">
        <f t="shared" si="2142"/>
        <v>0</v>
      </c>
      <c r="CL1440" s="4" t="b">
        <f t="shared" si="2143"/>
        <v>0</v>
      </c>
      <c r="CM1440" s="4" t="b">
        <f t="shared" si="2144"/>
        <v>0</v>
      </c>
      <c r="CN1440" s="4" t="b">
        <f t="shared" si="2145"/>
        <v>0</v>
      </c>
      <c r="CO1440" s="4" t="b">
        <f t="shared" si="2146"/>
        <v>0</v>
      </c>
      <c r="CP1440" s="4" t="b">
        <f t="shared" si="2147"/>
        <v>0</v>
      </c>
      <c r="CQ1440" s="4" t="b">
        <f t="shared" si="2148"/>
        <v>0</v>
      </c>
      <c r="CR1440" s="4" t="b">
        <f t="shared" si="2149"/>
        <v>0</v>
      </c>
      <c r="CS1440" s="4" t="b">
        <f t="shared" si="2150"/>
        <v>0</v>
      </c>
      <c r="CT1440" s="4" t="b">
        <f t="shared" si="2151"/>
        <v>0</v>
      </c>
      <c r="CU1440" s="4" t="b">
        <f t="shared" si="2152"/>
        <v>0</v>
      </c>
      <c r="CV1440" s="4" t="b">
        <f t="shared" si="2153"/>
        <v>0</v>
      </c>
      <c r="CW1440" s="4" t="b">
        <f t="shared" si="2154"/>
        <v>0</v>
      </c>
      <c r="CX1440" s="4" t="b">
        <f t="shared" si="2155"/>
        <v>0</v>
      </c>
      <c r="CY1440" s="4" t="b">
        <f t="shared" si="2156"/>
        <v>0</v>
      </c>
      <c r="CZ1440" s="4" t="b">
        <f t="shared" si="2157"/>
        <v>0</v>
      </c>
      <c r="DA1440" s="4" t="b">
        <f t="shared" si="2158"/>
        <v>0</v>
      </c>
      <c r="DB1440" s="4" t="b">
        <f t="shared" si="2159"/>
        <v>0</v>
      </c>
      <c r="DC1440" s="4" t="b">
        <f t="shared" si="2160"/>
        <v>0</v>
      </c>
      <c r="DD1440" s="4" t="b">
        <f t="shared" si="2161"/>
        <v>0</v>
      </c>
    </row>
    <row r="1441" spans="1:108">
      <c r="A1441" t="s">
        <v>2674</v>
      </c>
      <c r="C1441" t="s">
        <v>2675</v>
      </c>
      <c r="F1441" t="s">
        <v>2454</v>
      </c>
      <c r="G1441" t="s">
        <v>2406</v>
      </c>
      <c r="H1441" t="s">
        <v>7445</v>
      </c>
      <c r="I1441" t="s">
        <v>7417</v>
      </c>
      <c r="J1441" t="s">
        <v>160</v>
      </c>
      <c r="K1441" t="s">
        <v>160</v>
      </c>
      <c r="L1441" t="s">
        <v>6962</v>
      </c>
      <c r="M1441" t="s">
        <v>6079</v>
      </c>
      <c r="N1441" t="s">
        <v>2676</v>
      </c>
      <c r="O1441" t="b">
        <f t="shared" si="2068"/>
        <v>0</v>
      </c>
      <c r="P1441" t="b">
        <f t="shared" si="2069"/>
        <v>1</v>
      </c>
      <c r="Q1441" t="b">
        <f t="shared" si="2070"/>
        <v>1</v>
      </c>
      <c r="R1441" t="b">
        <f t="shared" si="2071"/>
        <v>1</v>
      </c>
      <c r="S1441" t="b">
        <f t="shared" si="2072"/>
        <v>0</v>
      </c>
      <c r="T1441" t="b">
        <f t="shared" si="2073"/>
        <v>0</v>
      </c>
      <c r="U1441" t="b">
        <f t="shared" si="2074"/>
        <v>1</v>
      </c>
      <c r="V1441" t="b">
        <f t="shared" si="2075"/>
        <v>1</v>
      </c>
      <c r="W1441" t="b">
        <f t="shared" si="2076"/>
        <v>0</v>
      </c>
      <c r="X1441" t="b">
        <f t="shared" si="2077"/>
        <v>0</v>
      </c>
      <c r="Y1441" t="b">
        <f t="shared" si="2078"/>
        <v>1</v>
      </c>
      <c r="Z1441" t="b">
        <f t="shared" si="2079"/>
        <v>0</v>
      </c>
      <c r="AA1441" t="b">
        <f t="shared" si="2080"/>
        <v>1</v>
      </c>
      <c r="AB1441" t="b">
        <f t="shared" si="2081"/>
        <v>0</v>
      </c>
      <c r="AC1441" t="b">
        <f t="shared" si="2082"/>
        <v>0</v>
      </c>
      <c r="AD1441" t="b">
        <f t="shared" si="2083"/>
        <v>0</v>
      </c>
      <c r="AE1441" t="b">
        <f t="shared" si="2084"/>
        <v>0</v>
      </c>
      <c r="AF1441" t="b">
        <f t="shared" si="2085"/>
        <v>0</v>
      </c>
      <c r="AG1441" t="b">
        <f t="shared" si="2086"/>
        <v>1</v>
      </c>
      <c r="AH1441" t="b">
        <f t="shared" si="2087"/>
        <v>1</v>
      </c>
      <c r="AI1441" t="b">
        <f t="shared" si="2088"/>
        <v>0</v>
      </c>
      <c r="AJ1441" t="b">
        <f t="shared" si="2089"/>
        <v>0</v>
      </c>
      <c r="AK1441" t="b">
        <f t="shared" si="2090"/>
        <v>0</v>
      </c>
      <c r="AL1441" t="b">
        <f t="shared" si="2091"/>
        <v>0</v>
      </c>
      <c r="AM1441" t="b">
        <f t="shared" si="2092"/>
        <v>0</v>
      </c>
      <c r="AN1441" t="b">
        <f t="shared" si="2093"/>
        <v>0</v>
      </c>
      <c r="AO1441" t="b">
        <f t="shared" si="2094"/>
        <v>0</v>
      </c>
      <c r="AP1441" t="b">
        <f t="shared" si="2095"/>
        <v>0</v>
      </c>
      <c r="AQ1441" t="b">
        <f t="shared" si="2096"/>
        <v>0</v>
      </c>
      <c r="AR1441" t="b">
        <f t="shared" si="2097"/>
        <v>0</v>
      </c>
      <c r="AS1441" t="b">
        <f t="shared" si="2098"/>
        <v>0</v>
      </c>
      <c r="AT1441" t="b">
        <f t="shared" si="2099"/>
        <v>1</v>
      </c>
      <c r="AU1441" t="b">
        <f t="shared" si="2100"/>
        <v>0</v>
      </c>
      <c r="AV1441" t="b">
        <f t="shared" si="2101"/>
        <v>0</v>
      </c>
      <c r="AW1441" t="b">
        <f t="shared" si="2102"/>
        <v>0</v>
      </c>
      <c r="AX1441" t="b">
        <f t="shared" si="2103"/>
        <v>0</v>
      </c>
      <c r="AY1441" t="b">
        <f t="shared" si="2104"/>
        <v>1</v>
      </c>
      <c r="AZ1441" t="b">
        <f t="shared" si="2105"/>
        <v>0</v>
      </c>
      <c r="BA1441" t="b">
        <f t="shared" si="2106"/>
        <v>0</v>
      </c>
      <c r="BB1441" t="b">
        <f t="shared" si="2107"/>
        <v>0</v>
      </c>
      <c r="BC1441" t="b">
        <f t="shared" si="2108"/>
        <v>1</v>
      </c>
      <c r="BD1441" t="b">
        <f t="shared" si="2109"/>
        <v>0</v>
      </c>
      <c r="BE1441" t="b">
        <f t="shared" si="2110"/>
        <v>0</v>
      </c>
      <c r="BF1441" t="b">
        <f t="shared" si="2111"/>
        <v>0</v>
      </c>
      <c r="BG1441" t="b">
        <f t="shared" si="2112"/>
        <v>0</v>
      </c>
      <c r="BH1441" t="b">
        <f t="shared" si="2113"/>
        <v>0</v>
      </c>
      <c r="BI1441" t="b">
        <f t="shared" si="2114"/>
        <v>0</v>
      </c>
      <c r="BJ1441" t="b">
        <f t="shared" si="2115"/>
        <v>0</v>
      </c>
      <c r="BK1441" t="b">
        <f t="shared" si="2116"/>
        <v>0</v>
      </c>
      <c r="BL1441" t="b">
        <f t="shared" si="2117"/>
        <v>0</v>
      </c>
      <c r="BM1441" t="b">
        <f t="shared" si="2118"/>
        <v>0</v>
      </c>
      <c r="BN1441" t="b">
        <f t="shared" si="2119"/>
        <v>0</v>
      </c>
      <c r="BO1441" t="b">
        <f t="shared" si="2120"/>
        <v>0</v>
      </c>
      <c r="BP1441" t="b">
        <f t="shared" si="2121"/>
        <v>0</v>
      </c>
      <c r="BQ1441" t="b">
        <f t="shared" si="2122"/>
        <v>0</v>
      </c>
      <c r="BR1441" t="b">
        <f t="shared" si="2123"/>
        <v>0</v>
      </c>
      <c r="BS1441" t="b">
        <f t="shared" si="2124"/>
        <v>0</v>
      </c>
      <c r="BT1441" t="b">
        <f t="shared" si="2125"/>
        <v>0</v>
      </c>
      <c r="BU1441" t="b">
        <f t="shared" si="2126"/>
        <v>1</v>
      </c>
      <c r="BV1441" t="b">
        <f t="shared" si="2127"/>
        <v>0</v>
      </c>
      <c r="BW1441" t="b">
        <f t="shared" si="2128"/>
        <v>0</v>
      </c>
      <c r="BX1441" t="b">
        <f t="shared" si="2129"/>
        <v>1</v>
      </c>
      <c r="BY1441" t="b">
        <f t="shared" si="2130"/>
        <v>0</v>
      </c>
      <c r="BZ1441" t="b">
        <f t="shared" si="2131"/>
        <v>0</v>
      </c>
      <c r="CA1441" t="b">
        <f t="shared" si="2132"/>
        <v>0</v>
      </c>
      <c r="CB1441" t="b">
        <f t="shared" si="2133"/>
        <v>0</v>
      </c>
      <c r="CC1441" t="b">
        <f t="shared" si="2134"/>
        <v>0</v>
      </c>
      <c r="CD1441" t="b">
        <f t="shared" si="2135"/>
        <v>0</v>
      </c>
      <c r="CE1441" t="b">
        <f t="shared" si="2136"/>
        <v>0</v>
      </c>
      <c r="CF1441" t="b">
        <f t="shared" si="2137"/>
        <v>0</v>
      </c>
      <c r="CG1441" t="b">
        <f t="shared" si="2138"/>
        <v>0</v>
      </c>
      <c r="CH1441" t="b">
        <f t="shared" si="2139"/>
        <v>0</v>
      </c>
      <c r="CI1441" t="b">
        <f t="shared" si="2140"/>
        <v>0</v>
      </c>
      <c r="CJ1441" t="b">
        <f t="shared" si="2141"/>
        <v>0</v>
      </c>
      <c r="CK1441" t="b">
        <f t="shared" si="2142"/>
        <v>0</v>
      </c>
      <c r="CL1441" t="b">
        <f t="shared" si="2143"/>
        <v>0</v>
      </c>
      <c r="CM1441" t="b">
        <f t="shared" si="2144"/>
        <v>0</v>
      </c>
      <c r="CN1441" t="b">
        <f t="shared" si="2145"/>
        <v>0</v>
      </c>
      <c r="CO1441" t="b">
        <f t="shared" si="2146"/>
        <v>0</v>
      </c>
      <c r="CP1441" t="b">
        <f t="shared" si="2147"/>
        <v>0</v>
      </c>
      <c r="CQ1441" t="b">
        <f t="shared" si="2148"/>
        <v>0</v>
      </c>
      <c r="CR1441" t="b">
        <f t="shared" si="2149"/>
        <v>0</v>
      </c>
      <c r="CS1441" t="b">
        <f t="shared" si="2150"/>
        <v>0</v>
      </c>
      <c r="CT1441" t="b">
        <f t="shared" si="2151"/>
        <v>0</v>
      </c>
      <c r="CU1441" t="b">
        <f t="shared" si="2152"/>
        <v>0</v>
      </c>
      <c r="CV1441" t="b">
        <f t="shared" si="2153"/>
        <v>1</v>
      </c>
      <c r="CW1441" t="b">
        <f t="shared" si="2154"/>
        <v>0</v>
      </c>
      <c r="CX1441" t="b">
        <f t="shared" si="2155"/>
        <v>0</v>
      </c>
      <c r="CY1441" t="b">
        <f t="shared" si="2156"/>
        <v>0</v>
      </c>
      <c r="CZ1441" t="b">
        <f t="shared" si="2157"/>
        <v>0</v>
      </c>
      <c r="DA1441" t="b">
        <f t="shared" si="2158"/>
        <v>0</v>
      </c>
      <c r="DB1441" t="b">
        <f t="shared" si="2159"/>
        <v>0</v>
      </c>
      <c r="DC1441" t="b">
        <f t="shared" si="2160"/>
        <v>0</v>
      </c>
      <c r="DD1441" t="b">
        <f t="shared" si="2161"/>
        <v>1</v>
      </c>
    </row>
    <row r="1442" spans="1:108">
      <c r="A1442" t="s">
        <v>2679</v>
      </c>
      <c r="C1442" t="s">
        <v>2680</v>
      </c>
      <c r="F1442" t="s">
        <v>2454</v>
      </c>
      <c r="G1442" t="s">
        <v>2406</v>
      </c>
      <c r="H1442" t="s">
        <v>7445</v>
      </c>
      <c r="I1442" t="s">
        <v>7417</v>
      </c>
      <c r="J1442" t="s">
        <v>165</v>
      </c>
      <c r="K1442" t="s">
        <v>114</v>
      </c>
      <c r="L1442" t="s">
        <v>6964</v>
      </c>
      <c r="M1442" t="s">
        <v>6079</v>
      </c>
      <c r="N1442" t="s">
        <v>2681</v>
      </c>
      <c r="O1442" t="b">
        <f t="shared" si="2068"/>
        <v>0</v>
      </c>
      <c r="P1442" t="b">
        <f t="shared" si="2069"/>
        <v>1</v>
      </c>
      <c r="Q1442" t="b">
        <f t="shared" si="2070"/>
        <v>1</v>
      </c>
      <c r="R1442" t="b">
        <f t="shared" si="2071"/>
        <v>1</v>
      </c>
      <c r="S1442" t="b">
        <f t="shared" si="2072"/>
        <v>1</v>
      </c>
      <c r="T1442" t="b">
        <f t="shared" si="2073"/>
        <v>0</v>
      </c>
      <c r="U1442" t="b">
        <f t="shared" si="2074"/>
        <v>1</v>
      </c>
      <c r="V1442" t="b">
        <f t="shared" si="2075"/>
        <v>1</v>
      </c>
      <c r="W1442" t="b">
        <f t="shared" si="2076"/>
        <v>0</v>
      </c>
      <c r="X1442" t="b">
        <f t="shared" si="2077"/>
        <v>0</v>
      </c>
      <c r="Y1442" t="b">
        <f t="shared" si="2078"/>
        <v>1</v>
      </c>
      <c r="Z1442" t="b">
        <f t="shared" si="2079"/>
        <v>1</v>
      </c>
      <c r="AA1442" t="b">
        <f t="shared" si="2080"/>
        <v>1</v>
      </c>
      <c r="AB1442" t="b">
        <f t="shared" si="2081"/>
        <v>0</v>
      </c>
      <c r="AC1442" t="b">
        <f t="shared" si="2082"/>
        <v>0</v>
      </c>
      <c r="AD1442" t="b">
        <f t="shared" si="2083"/>
        <v>0</v>
      </c>
      <c r="AE1442" t="b">
        <f t="shared" si="2084"/>
        <v>0</v>
      </c>
      <c r="AF1442" t="b">
        <f t="shared" si="2085"/>
        <v>0</v>
      </c>
      <c r="AG1442" t="b">
        <f t="shared" si="2086"/>
        <v>0</v>
      </c>
      <c r="AH1442" t="b">
        <f t="shared" si="2087"/>
        <v>1</v>
      </c>
      <c r="AI1442" t="b">
        <f t="shared" si="2088"/>
        <v>0</v>
      </c>
      <c r="AJ1442" t="b">
        <f t="shared" si="2089"/>
        <v>0</v>
      </c>
      <c r="AK1442" t="b">
        <f t="shared" si="2090"/>
        <v>1</v>
      </c>
      <c r="AL1442" t="b">
        <f t="shared" si="2091"/>
        <v>0</v>
      </c>
      <c r="AM1442" t="b">
        <f t="shared" si="2092"/>
        <v>0</v>
      </c>
      <c r="AN1442" t="b">
        <f t="shared" si="2093"/>
        <v>0</v>
      </c>
      <c r="AO1442" t="b">
        <f t="shared" si="2094"/>
        <v>0</v>
      </c>
      <c r="AP1442" t="b">
        <f t="shared" si="2095"/>
        <v>0</v>
      </c>
      <c r="AQ1442" t="b">
        <f t="shared" si="2096"/>
        <v>0</v>
      </c>
      <c r="AR1442" t="b">
        <f t="shared" si="2097"/>
        <v>0</v>
      </c>
      <c r="AS1442" t="b">
        <f t="shared" si="2098"/>
        <v>0</v>
      </c>
      <c r="AT1442" t="b">
        <f t="shared" si="2099"/>
        <v>0</v>
      </c>
      <c r="AU1442" t="b">
        <f t="shared" si="2100"/>
        <v>0</v>
      </c>
      <c r="AV1442" t="b">
        <f t="shared" si="2101"/>
        <v>1</v>
      </c>
      <c r="AW1442" t="b">
        <f t="shared" si="2102"/>
        <v>1</v>
      </c>
      <c r="AX1442" t="b">
        <f t="shared" si="2103"/>
        <v>0</v>
      </c>
      <c r="AY1442" t="b">
        <f t="shared" si="2104"/>
        <v>1</v>
      </c>
      <c r="AZ1442" t="b">
        <f t="shared" si="2105"/>
        <v>0</v>
      </c>
      <c r="BA1442" t="b">
        <f t="shared" si="2106"/>
        <v>0</v>
      </c>
      <c r="BB1442" t="b">
        <f t="shared" si="2107"/>
        <v>0</v>
      </c>
      <c r="BC1442" t="b">
        <f t="shared" si="2108"/>
        <v>0</v>
      </c>
      <c r="BD1442" t="b">
        <f t="shared" si="2109"/>
        <v>0</v>
      </c>
      <c r="BE1442" t="b">
        <f t="shared" si="2110"/>
        <v>0</v>
      </c>
      <c r="BF1442" t="b">
        <f t="shared" si="2111"/>
        <v>0</v>
      </c>
      <c r="BG1442" t="b">
        <f t="shared" si="2112"/>
        <v>0</v>
      </c>
      <c r="BH1442" t="b">
        <f t="shared" si="2113"/>
        <v>0</v>
      </c>
      <c r="BI1442" t="b">
        <f t="shared" si="2114"/>
        <v>1</v>
      </c>
      <c r="BJ1442" t="b">
        <f t="shared" si="2115"/>
        <v>0</v>
      </c>
      <c r="BK1442" t="b">
        <f t="shared" si="2116"/>
        <v>0</v>
      </c>
      <c r="BL1442" t="b">
        <f t="shared" si="2117"/>
        <v>0</v>
      </c>
      <c r="BM1442" t="b">
        <f t="shared" si="2118"/>
        <v>0</v>
      </c>
      <c r="BN1442" t="b">
        <f t="shared" si="2119"/>
        <v>1</v>
      </c>
      <c r="BO1442" t="b">
        <f t="shared" si="2120"/>
        <v>0</v>
      </c>
      <c r="BP1442" t="b">
        <f t="shared" si="2121"/>
        <v>0</v>
      </c>
      <c r="BQ1442" t="b">
        <f t="shared" si="2122"/>
        <v>0</v>
      </c>
      <c r="BR1442" t="b">
        <f t="shared" si="2123"/>
        <v>0</v>
      </c>
      <c r="BS1442" t="b">
        <f t="shared" si="2124"/>
        <v>0</v>
      </c>
      <c r="BT1442" t="b">
        <f t="shared" si="2125"/>
        <v>0</v>
      </c>
      <c r="BU1442" t="b">
        <f t="shared" si="2126"/>
        <v>0</v>
      </c>
      <c r="BV1442" t="b">
        <f t="shared" si="2127"/>
        <v>0</v>
      </c>
      <c r="BW1442" t="b">
        <f t="shared" si="2128"/>
        <v>0</v>
      </c>
      <c r="BX1442" t="b">
        <f t="shared" si="2129"/>
        <v>1</v>
      </c>
      <c r="BY1442" t="b">
        <f t="shared" si="2130"/>
        <v>0</v>
      </c>
      <c r="BZ1442" t="b">
        <f t="shared" si="2131"/>
        <v>0</v>
      </c>
      <c r="CA1442" t="b">
        <f t="shared" si="2132"/>
        <v>0</v>
      </c>
      <c r="CB1442" t="b">
        <f t="shared" si="2133"/>
        <v>0</v>
      </c>
      <c r="CC1442" t="b">
        <f t="shared" si="2134"/>
        <v>0</v>
      </c>
      <c r="CD1442" t="b">
        <f t="shared" si="2135"/>
        <v>0</v>
      </c>
      <c r="CE1442" t="b">
        <f t="shared" si="2136"/>
        <v>0</v>
      </c>
      <c r="CF1442" t="b">
        <f t="shared" si="2137"/>
        <v>0</v>
      </c>
      <c r="CG1442" t="b">
        <f t="shared" si="2138"/>
        <v>0</v>
      </c>
      <c r="CH1442" t="b">
        <f t="shared" si="2139"/>
        <v>0</v>
      </c>
      <c r="CI1442" t="b">
        <f t="shared" si="2140"/>
        <v>0</v>
      </c>
      <c r="CJ1442" t="b">
        <f t="shared" si="2141"/>
        <v>1</v>
      </c>
      <c r="CK1442" t="b">
        <f t="shared" si="2142"/>
        <v>0</v>
      </c>
      <c r="CL1442" t="b">
        <f t="shared" si="2143"/>
        <v>1</v>
      </c>
      <c r="CM1442" t="b">
        <f t="shared" si="2144"/>
        <v>0</v>
      </c>
      <c r="CN1442" t="b">
        <f t="shared" si="2145"/>
        <v>0</v>
      </c>
      <c r="CO1442" t="b">
        <f t="shared" si="2146"/>
        <v>0</v>
      </c>
      <c r="CP1442" t="b">
        <f t="shared" si="2147"/>
        <v>0</v>
      </c>
      <c r="CQ1442" t="b">
        <f t="shared" si="2148"/>
        <v>0</v>
      </c>
      <c r="CR1442" t="b">
        <f t="shared" si="2149"/>
        <v>0</v>
      </c>
      <c r="CS1442" t="b">
        <f t="shared" si="2150"/>
        <v>0</v>
      </c>
      <c r="CT1442" t="b">
        <f t="shared" si="2151"/>
        <v>0</v>
      </c>
      <c r="CU1442" t="b">
        <f t="shared" si="2152"/>
        <v>0</v>
      </c>
      <c r="CV1442" t="b">
        <f t="shared" si="2153"/>
        <v>1</v>
      </c>
      <c r="CW1442" t="b">
        <f t="shared" si="2154"/>
        <v>0</v>
      </c>
      <c r="CX1442" t="b">
        <f t="shared" si="2155"/>
        <v>0</v>
      </c>
      <c r="CY1442" t="b">
        <f t="shared" si="2156"/>
        <v>0</v>
      </c>
      <c r="CZ1442" t="b">
        <f t="shared" si="2157"/>
        <v>0</v>
      </c>
      <c r="DA1442" t="b">
        <f t="shared" si="2158"/>
        <v>0</v>
      </c>
      <c r="DB1442" t="b">
        <f t="shared" si="2159"/>
        <v>0</v>
      </c>
      <c r="DC1442" t="b">
        <f t="shared" si="2160"/>
        <v>0</v>
      </c>
      <c r="DD1442" t="b">
        <f t="shared" si="2161"/>
        <v>0</v>
      </c>
    </row>
    <row r="1443" spans="1:108">
      <c r="A1443" t="s">
        <v>2682</v>
      </c>
      <c r="C1443" t="s">
        <v>2680</v>
      </c>
      <c r="F1443" t="s">
        <v>2454</v>
      </c>
      <c r="G1443" t="s">
        <v>2406</v>
      </c>
      <c r="H1443" t="s">
        <v>7445</v>
      </c>
      <c r="I1443" t="s">
        <v>7417</v>
      </c>
      <c r="J1443" t="s">
        <v>204</v>
      </c>
      <c r="K1443" t="s">
        <v>205</v>
      </c>
      <c r="L1443" t="s">
        <v>6965</v>
      </c>
      <c r="M1443" t="s">
        <v>6079</v>
      </c>
      <c r="N1443" t="s">
        <v>2683</v>
      </c>
      <c r="O1443" t="b">
        <f t="shared" si="2068"/>
        <v>0</v>
      </c>
      <c r="P1443" t="b">
        <f t="shared" si="2069"/>
        <v>1</v>
      </c>
      <c r="Q1443" t="b">
        <f t="shared" si="2070"/>
        <v>0</v>
      </c>
      <c r="R1443" t="b">
        <f t="shared" si="2071"/>
        <v>1</v>
      </c>
      <c r="S1443" t="b">
        <f t="shared" si="2072"/>
        <v>0</v>
      </c>
      <c r="T1443" t="b">
        <f t="shared" si="2073"/>
        <v>1</v>
      </c>
      <c r="U1443" t="b">
        <f t="shared" si="2074"/>
        <v>0</v>
      </c>
      <c r="V1443" t="b">
        <f t="shared" si="2075"/>
        <v>1</v>
      </c>
      <c r="W1443" t="b">
        <f t="shared" si="2076"/>
        <v>0</v>
      </c>
      <c r="X1443" t="b">
        <f t="shared" si="2077"/>
        <v>0</v>
      </c>
      <c r="Y1443" t="b">
        <f t="shared" si="2078"/>
        <v>1</v>
      </c>
      <c r="Z1443" t="b">
        <f t="shared" si="2079"/>
        <v>1</v>
      </c>
      <c r="AA1443" t="b">
        <f t="shared" si="2080"/>
        <v>1</v>
      </c>
      <c r="AB1443" t="b">
        <f t="shared" si="2081"/>
        <v>0</v>
      </c>
      <c r="AC1443" t="b">
        <f t="shared" si="2082"/>
        <v>0</v>
      </c>
      <c r="AD1443" t="b">
        <f t="shared" si="2083"/>
        <v>0</v>
      </c>
      <c r="AE1443" t="b">
        <f t="shared" si="2084"/>
        <v>0</v>
      </c>
      <c r="AF1443" t="b">
        <f t="shared" si="2085"/>
        <v>0</v>
      </c>
      <c r="AG1443" t="b">
        <f t="shared" si="2086"/>
        <v>0</v>
      </c>
      <c r="AH1443" t="b">
        <f t="shared" si="2087"/>
        <v>0</v>
      </c>
      <c r="AI1443" t="b">
        <f t="shared" si="2088"/>
        <v>0</v>
      </c>
      <c r="AJ1443" t="b">
        <f t="shared" si="2089"/>
        <v>0</v>
      </c>
      <c r="AK1443" t="b">
        <f t="shared" si="2090"/>
        <v>0</v>
      </c>
      <c r="AL1443" t="b">
        <f t="shared" si="2091"/>
        <v>0</v>
      </c>
      <c r="AM1443" t="b">
        <f t="shared" si="2092"/>
        <v>0</v>
      </c>
      <c r="AN1443" t="b">
        <f t="shared" si="2093"/>
        <v>0</v>
      </c>
      <c r="AO1443" t="b">
        <f t="shared" si="2094"/>
        <v>0</v>
      </c>
      <c r="AP1443" t="b">
        <f t="shared" si="2095"/>
        <v>0</v>
      </c>
      <c r="AQ1443" t="b">
        <f t="shared" si="2096"/>
        <v>0</v>
      </c>
      <c r="AR1443" t="b">
        <f t="shared" si="2097"/>
        <v>0</v>
      </c>
      <c r="AS1443" t="b">
        <f t="shared" si="2098"/>
        <v>0</v>
      </c>
      <c r="AT1443" t="b">
        <f t="shared" si="2099"/>
        <v>1</v>
      </c>
      <c r="AU1443" t="b">
        <f t="shared" si="2100"/>
        <v>0</v>
      </c>
      <c r="AV1443" t="b">
        <f t="shared" si="2101"/>
        <v>0</v>
      </c>
      <c r="AW1443" t="b">
        <f t="shared" si="2102"/>
        <v>0</v>
      </c>
      <c r="AX1443" t="b">
        <f t="shared" si="2103"/>
        <v>0</v>
      </c>
      <c r="AY1443" t="b">
        <f t="shared" si="2104"/>
        <v>0</v>
      </c>
      <c r="AZ1443" t="b">
        <f t="shared" si="2105"/>
        <v>0</v>
      </c>
      <c r="BA1443" t="b">
        <f t="shared" si="2106"/>
        <v>0</v>
      </c>
      <c r="BB1443" t="b">
        <f t="shared" si="2107"/>
        <v>0</v>
      </c>
      <c r="BC1443" t="b">
        <f t="shared" si="2108"/>
        <v>1</v>
      </c>
      <c r="BD1443" t="b">
        <f t="shared" si="2109"/>
        <v>0</v>
      </c>
      <c r="BE1443" t="b">
        <f t="shared" si="2110"/>
        <v>0</v>
      </c>
      <c r="BF1443" t="b">
        <f t="shared" si="2111"/>
        <v>0</v>
      </c>
      <c r="BG1443" t="b">
        <f t="shared" si="2112"/>
        <v>0</v>
      </c>
      <c r="BH1443" t="b">
        <f t="shared" si="2113"/>
        <v>0</v>
      </c>
      <c r="BI1443" t="b">
        <f t="shared" si="2114"/>
        <v>0</v>
      </c>
      <c r="BJ1443" t="b">
        <f t="shared" si="2115"/>
        <v>0</v>
      </c>
      <c r="BK1443" t="b">
        <f t="shared" si="2116"/>
        <v>0</v>
      </c>
      <c r="BL1443" t="b">
        <f t="shared" si="2117"/>
        <v>0</v>
      </c>
      <c r="BM1443" t="b">
        <f t="shared" si="2118"/>
        <v>0</v>
      </c>
      <c r="BN1443" t="b">
        <f t="shared" si="2119"/>
        <v>0</v>
      </c>
      <c r="BO1443" t="b">
        <f t="shared" si="2120"/>
        <v>0</v>
      </c>
      <c r="BP1443" t="b">
        <f t="shared" si="2121"/>
        <v>1</v>
      </c>
      <c r="BQ1443" t="b">
        <f t="shared" si="2122"/>
        <v>0</v>
      </c>
      <c r="BR1443" t="b">
        <f t="shared" si="2123"/>
        <v>0</v>
      </c>
      <c r="BS1443" t="b">
        <f t="shared" si="2124"/>
        <v>0</v>
      </c>
      <c r="BT1443" t="b">
        <f t="shared" si="2125"/>
        <v>0</v>
      </c>
      <c r="BU1443" t="b">
        <f t="shared" si="2126"/>
        <v>0</v>
      </c>
      <c r="BV1443" t="b">
        <f t="shared" si="2127"/>
        <v>0</v>
      </c>
      <c r="BW1443" t="b">
        <f t="shared" si="2128"/>
        <v>0</v>
      </c>
      <c r="BX1443" t="b">
        <f t="shared" si="2129"/>
        <v>0</v>
      </c>
      <c r="BY1443" t="b">
        <f t="shared" si="2130"/>
        <v>0</v>
      </c>
      <c r="BZ1443" t="b">
        <f t="shared" si="2131"/>
        <v>0</v>
      </c>
      <c r="CA1443" t="b">
        <f t="shared" si="2132"/>
        <v>0</v>
      </c>
      <c r="CB1443" t="b">
        <f t="shared" si="2133"/>
        <v>0</v>
      </c>
      <c r="CC1443" t="b">
        <f t="shared" si="2134"/>
        <v>0</v>
      </c>
      <c r="CD1443" t="b">
        <f t="shared" si="2135"/>
        <v>0</v>
      </c>
      <c r="CE1443" t="b">
        <f t="shared" si="2136"/>
        <v>0</v>
      </c>
      <c r="CF1443" t="b">
        <f t="shared" si="2137"/>
        <v>0</v>
      </c>
      <c r="CG1443" t="b">
        <f t="shared" si="2138"/>
        <v>0</v>
      </c>
      <c r="CH1443" t="b">
        <f t="shared" si="2139"/>
        <v>0</v>
      </c>
      <c r="CI1443" t="b">
        <f t="shared" si="2140"/>
        <v>0</v>
      </c>
      <c r="CJ1443" t="b">
        <f t="shared" si="2141"/>
        <v>0</v>
      </c>
      <c r="CK1443" t="b">
        <f t="shared" si="2142"/>
        <v>0</v>
      </c>
      <c r="CL1443" t="b">
        <f t="shared" si="2143"/>
        <v>0</v>
      </c>
      <c r="CM1443" t="b">
        <f t="shared" si="2144"/>
        <v>0</v>
      </c>
      <c r="CN1443" t="b">
        <f t="shared" si="2145"/>
        <v>1</v>
      </c>
      <c r="CO1443" t="b">
        <f t="shared" si="2146"/>
        <v>0</v>
      </c>
      <c r="CP1443" t="b">
        <f t="shared" si="2147"/>
        <v>0</v>
      </c>
      <c r="CQ1443" t="b">
        <f t="shared" si="2148"/>
        <v>0</v>
      </c>
      <c r="CR1443" t="b">
        <f t="shared" si="2149"/>
        <v>0</v>
      </c>
      <c r="CS1443" t="b">
        <f t="shared" si="2150"/>
        <v>0</v>
      </c>
      <c r="CT1443" t="b">
        <f t="shared" si="2151"/>
        <v>0</v>
      </c>
      <c r="CU1443" t="b">
        <f t="shared" si="2152"/>
        <v>0</v>
      </c>
      <c r="CV1443" t="b">
        <f t="shared" si="2153"/>
        <v>0</v>
      </c>
      <c r="CW1443" t="b">
        <f t="shared" si="2154"/>
        <v>0</v>
      </c>
      <c r="CX1443" t="b">
        <f t="shared" si="2155"/>
        <v>0</v>
      </c>
      <c r="CY1443" t="b">
        <f t="shared" si="2156"/>
        <v>0</v>
      </c>
      <c r="CZ1443" t="b">
        <f t="shared" si="2157"/>
        <v>0</v>
      </c>
      <c r="DA1443" t="b">
        <f t="shared" si="2158"/>
        <v>0</v>
      </c>
      <c r="DB1443" t="b">
        <f t="shared" si="2159"/>
        <v>0</v>
      </c>
      <c r="DC1443" t="b">
        <f t="shared" si="2160"/>
        <v>0</v>
      </c>
      <c r="DD1443" t="b">
        <f t="shared" si="2161"/>
        <v>0</v>
      </c>
    </row>
    <row r="1444" spans="1:108">
      <c r="A1444" t="s">
        <v>2684</v>
      </c>
      <c r="C1444" t="s">
        <v>2680</v>
      </c>
      <c r="F1444" t="s">
        <v>2454</v>
      </c>
      <c r="G1444" t="s">
        <v>2406</v>
      </c>
      <c r="H1444" t="s">
        <v>7445</v>
      </c>
      <c r="I1444" t="s">
        <v>7417</v>
      </c>
      <c r="J1444" t="s">
        <v>16</v>
      </c>
      <c r="K1444" t="s">
        <v>16</v>
      </c>
      <c r="L1444" t="s">
        <v>6966</v>
      </c>
      <c r="M1444" t="s">
        <v>267</v>
      </c>
      <c r="N1444" t="s">
        <v>2685</v>
      </c>
      <c r="O1444" t="b">
        <f t="shared" si="2068"/>
        <v>1</v>
      </c>
      <c r="P1444" t="b">
        <f t="shared" si="2069"/>
        <v>1</v>
      </c>
      <c r="Q1444" t="b">
        <f t="shared" si="2070"/>
        <v>1</v>
      </c>
      <c r="R1444" t="b">
        <f t="shared" si="2071"/>
        <v>1</v>
      </c>
      <c r="S1444" t="b">
        <f t="shared" si="2072"/>
        <v>0</v>
      </c>
      <c r="T1444" t="b">
        <f t="shared" si="2073"/>
        <v>1</v>
      </c>
      <c r="U1444" t="b">
        <f t="shared" si="2074"/>
        <v>1</v>
      </c>
      <c r="V1444" t="b">
        <f t="shared" si="2075"/>
        <v>1</v>
      </c>
      <c r="W1444" t="b">
        <f t="shared" si="2076"/>
        <v>1</v>
      </c>
      <c r="X1444" t="b">
        <f t="shared" si="2077"/>
        <v>1</v>
      </c>
      <c r="Y1444" t="b">
        <f t="shared" si="2078"/>
        <v>1</v>
      </c>
      <c r="Z1444" t="b">
        <f t="shared" si="2079"/>
        <v>0</v>
      </c>
      <c r="AA1444" t="b">
        <f t="shared" si="2080"/>
        <v>1</v>
      </c>
      <c r="AB1444" t="b">
        <f t="shared" si="2081"/>
        <v>0</v>
      </c>
      <c r="AC1444" t="b">
        <f t="shared" si="2082"/>
        <v>0</v>
      </c>
      <c r="AD1444" t="b">
        <f t="shared" si="2083"/>
        <v>0</v>
      </c>
      <c r="AE1444" t="b">
        <f t="shared" si="2084"/>
        <v>0</v>
      </c>
      <c r="AF1444" t="b">
        <f t="shared" si="2085"/>
        <v>0</v>
      </c>
      <c r="AG1444" t="b">
        <f t="shared" si="2086"/>
        <v>0</v>
      </c>
      <c r="AH1444" t="b">
        <f t="shared" si="2087"/>
        <v>1</v>
      </c>
      <c r="AI1444" t="b">
        <f t="shared" si="2088"/>
        <v>0</v>
      </c>
      <c r="AJ1444" t="b">
        <f t="shared" si="2089"/>
        <v>0</v>
      </c>
      <c r="AK1444" t="b">
        <f t="shared" si="2090"/>
        <v>0</v>
      </c>
      <c r="AL1444" t="b">
        <f t="shared" si="2091"/>
        <v>0</v>
      </c>
      <c r="AM1444" t="b">
        <f t="shared" si="2092"/>
        <v>0</v>
      </c>
      <c r="AN1444" t="b">
        <f t="shared" si="2093"/>
        <v>0</v>
      </c>
      <c r="AO1444" t="b">
        <f t="shared" si="2094"/>
        <v>0</v>
      </c>
      <c r="AP1444" t="b">
        <f t="shared" si="2095"/>
        <v>0</v>
      </c>
      <c r="AQ1444" t="b">
        <f t="shared" si="2096"/>
        <v>0</v>
      </c>
      <c r="AR1444" t="b">
        <f t="shared" si="2097"/>
        <v>1</v>
      </c>
      <c r="AS1444" t="b">
        <f t="shared" si="2098"/>
        <v>0</v>
      </c>
      <c r="AT1444" t="b">
        <f t="shared" si="2099"/>
        <v>0</v>
      </c>
      <c r="AU1444" t="b">
        <f t="shared" si="2100"/>
        <v>0</v>
      </c>
      <c r="AV1444" t="b">
        <f t="shared" si="2101"/>
        <v>1</v>
      </c>
      <c r="AW1444" t="b">
        <f t="shared" si="2102"/>
        <v>0</v>
      </c>
      <c r="AX1444" t="b">
        <f t="shared" si="2103"/>
        <v>0</v>
      </c>
      <c r="AY1444" t="b">
        <f t="shared" si="2104"/>
        <v>1</v>
      </c>
      <c r="AZ1444" t="b">
        <f t="shared" si="2105"/>
        <v>0</v>
      </c>
      <c r="BA1444" t="b">
        <f t="shared" si="2106"/>
        <v>1</v>
      </c>
      <c r="BB1444" t="b">
        <f t="shared" si="2107"/>
        <v>0</v>
      </c>
      <c r="BC1444" t="b">
        <f t="shared" si="2108"/>
        <v>1</v>
      </c>
      <c r="BD1444" t="b">
        <f t="shared" si="2109"/>
        <v>0</v>
      </c>
      <c r="BE1444" t="b">
        <f t="shared" si="2110"/>
        <v>0</v>
      </c>
      <c r="BF1444" t="b">
        <f t="shared" si="2111"/>
        <v>0</v>
      </c>
      <c r="BG1444" t="b">
        <f t="shared" si="2112"/>
        <v>0</v>
      </c>
      <c r="BH1444" t="b">
        <f t="shared" si="2113"/>
        <v>0</v>
      </c>
      <c r="BI1444" t="b">
        <f t="shared" si="2114"/>
        <v>0</v>
      </c>
      <c r="BJ1444" t="b">
        <f t="shared" si="2115"/>
        <v>0</v>
      </c>
      <c r="BK1444" t="b">
        <f t="shared" si="2116"/>
        <v>0</v>
      </c>
      <c r="BL1444" t="b">
        <f t="shared" si="2117"/>
        <v>0</v>
      </c>
      <c r="BM1444" t="b">
        <f t="shared" si="2118"/>
        <v>0</v>
      </c>
      <c r="BN1444" t="b">
        <f t="shared" si="2119"/>
        <v>0</v>
      </c>
      <c r="BO1444" t="b">
        <f t="shared" si="2120"/>
        <v>1</v>
      </c>
      <c r="BP1444" t="b">
        <f t="shared" si="2121"/>
        <v>1</v>
      </c>
      <c r="BQ1444" t="b">
        <f t="shared" si="2122"/>
        <v>0</v>
      </c>
      <c r="BR1444" t="b">
        <f t="shared" si="2123"/>
        <v>0</v>
      </c>
      <c r="BS1444" t="b">
        <f t="shared" si="2124"/>
        <v>0</v>
      </c>
      <c r="BT1444" t="b">
        <f t="shared" si="2125"/>
        <v>0</v>
      </c>
      <c r="BU1444" t="b">
        <f t="shared" si="2126"/>
        <v>0</v>
      </c>
      <c r="BV1444" t="b">
        <f t="shared" si="2127"/>
        <v>0</v>
      </c>
      <c r="BW1444" t="b">
        <f t="shared" si="2128"/>
        <v>0</v>
      </c>
      <c r="BX1444" t="b">
        <f t="shared" si="2129"/>
        <v>0</v>
      </c>
      <c r="BY1444" t="b">
        <f t="shared" si="2130"/>
        <v>0</v>
      </c>
      <c r="BZ1444" t="b">
        <f t="shared" si="2131"/>
        <v>0</v>
      </c>
      <c r="CA1444" t="b">
        <f t="shared" si="2132"/>
        <v>0</v>
      </c>
      <c r="CB1444" t="b">
        <f t="shared" si="2133"/>
        <v>0</v>
      </c>
      <c r="CC1444" t="b">
        <f t="shared" si="2134"/>
        <v>0</v>
      </c>
      <c r="CD1444" t="b">
        <f t="shared" si="2135"/>
        <v>0</v>
      </c>
      <c r="CE1444" t="b">
        <f t="shared" si="2136"/>
        <v>1</v>
      </c>
      <c r="CF1444" t="b">
        <f t="shared" si="2137"/>
        <v>0</v>
      </c>
      <c r="CG1444" t="b">
        <f t="shared" si="2138"/>
        <v>0</v>
      </c>
      <c r="CH1444" t="b">
        <f t="shared" si="2139"/>
        <v>0</v>
      </c>
      <c r="CI1444" t="b">
        <f t="shared" si="2140"/>
        <v>0</v>
      </c>
      <c r="CJ1444" t="b">
        <f t="shared" si="2141"/>
        <v>0</v>
      </c>
      <c r="CK1444" t="b">
        <f t="shared" si="2142"/>
        <v>0</v>
      </c>
      <c r="CL1444" t="b">
        <f t="shared" si="2143"/>
        <v>0</v>
      </c>
      <c r="CM1444" t="b">
        <f t="shared" si="2144"/>
        <v>0</v>
      </c>
      <c r="CN1444" t="b">
        <f t="shared" si="2145"/>
        <v>0</v>
      </c>
      <c r="CO1444" t="b">
        <f t="shared" si="2146"/>
        <v>0</v>
      </c>
      <c r="CP1444" t="b">
        <f t="shared" si="2147"/>
        <v>0</v>
      </c>
      <c r="CQ1444" t="b">
        <f t="shared" si="2148"/>
        <v>0</v>
      </c>
      <c r="CR1444" t="b">
        <f t="shared" si="2149"/>
        <v>0</v>
      </c>
      <c r="CS1444" t="b">
        <f t="shared" si="2150"/>
        <v>0</v>
      </c>
      <c r="CT1444" t="b">
        <f t="shared" si="2151"/>
        <v>0</v>
      </c>
      <c r="CU1444" t="b">
        <f t="shared" si="2152"/>
        <v>0</v>
      </c>
      <c r="CV1444" t="b">
        <f t="shared" si="2153"/>
        <v>1</v>
      </c>
      <c r="CW1444" t="b">
        <f t="shared" si="2154"/>
        <v>0</v>
      </c>
      <c r="CX1444" t="b">
        <f t="shared" si="2155"/>
        <v>0</v>
      </c>
      <c r="CY1444" t="b">
        <f t="shared" si="2156"/>
        <v>0</v>
      </c>
      <c r="CZ1444" t="b">
        <f t="shared" si="2157"/>
        <v>0</v>
      </c>
      <c r="DA1444" t="b">
        <f t="shared" si="2158"/>
        <v>0</v>
      </c>
      <c r="DB1444" t="b">
        <f t="shared" si="2159"/>
        <v>0</v>
      </c>
      <c r="DC1444" t="b">
        <f t="shared" si="2160"/>
        <v>0</v>
      </c>
      <c r="DD1444" t="b">
        <f t="shared" si="2161"/>
        <v>0</v>
      </c>
    </row>
    <row r="1445" spans="1:108">
      <c r="A1445" s="8" t="s">
        <v>2686</v>
      </c>
      <c r="C1445" t="s">
        <v>2680</v>
      </c>
      <c r="F1445" t="s">
        <v>2454</v>
      </c>
      <c r="G1445" t="s">
        <v>2406</v>
      </c>
      <c r="H1445" t="s">
        <v>7445</v>
      </c>
      <c r="I1445" t="s">
        <v>7417</v>
      </c>
      <c r="J1445" t="s">
        <v>16</v>
      </c>
      <c r="K1445" t="s">
        <v>16</v>
      </c>
      <c r="L1445" t="s">
        <v>6236</v>
      </c>
      <c r="M1445" t="s">
        <v>6079</v>
      </c>
      <c r="N1445" s="4" t="s">
        <v>187</v>
      </c>
      <c r="O1445" s="4" t="b">
        <f t="shared" si="2068"/>
        <v>0</v>
      </c>
      <c r="P1445" t="b">
        <f t="shared" si="2069"/>
        <v>0</v>
      </c>
      <c r="Q1445" t="b">
        <f t="shared" si="2070"/>
        <v>0</v>
      </c>
      <c r="R1445" t="b">
        <f t="shared" si="2071"/>
        <v>0</v>
      </c>
      <c r="S1445" s="4" t="b">
        <f t="shared" si="2072"/>
        <v>0</v>
      </c>
      <c r="T1445" s="4" t="b">
        <f t="shared" si="2073"/>
        <v>0</v>
      </c>
      <c r="U1445" s="4" t="b">
        <f t="shared" si="2074"/>
        <v>0</v>
      </c>
      <c r="V1445" s="4" t="b">
        <f t="shared" si="2075"/>
        <v>0</v>
      </c>
      <c r="W1445" s="4" t="b">
        <f t="shared" si="2076"/>
        <v>0</v>
      </c>
      <c r="X1445" s="4" t="b">
        <f t="shared" si="2077"/>
        <v>0</v>
      </c>
      <c r="Y1445" s="4" t="b">
        <f t="shared" si="2078"/>
        <v>0</v>
      </c>
      <c r="Z1445" s="4" t="b">
        <f t="shared" si="2079"/>
        <v>0</v>
      </c>
      <c r="AA1445" s="4" t="b">
        <f t="shared" si="2080"/>
        <v>0</v>
      </c>
      <c r="AB1445" t="b">
        <f t="shared" si="2081"/>
        <v>0</v>
      </c>
      <c r="AC1445" t="b">
        <f t="shared" si="2082"/>
        <v>0</v>
      </c>
      <c r="AD1445" t="b">
        <f t="shared" si="2083"/>
        <v>0</v>
      </c>
      <c r="AE1445" t="b">
        <f t="shared" si="2084"/>
        <v>0</v>
      </c>
      <c r="AF1445" t="b">
        <f t="shared" si="2085"/>
        <v>0</v>
      </c>
      <c r="AG1445" t="b">
        <f t="shared" si="2086"/>
        <v>0</v>
      </c>
      <c r="AH1445" t="b">
        <f t="shared" si="2087"/>
        <v>0</v>
      </c>
      <c r="AI1445" t="b">
        <f t="shared" si="2088"/>
        <v>0</v>
      </c>
      <c r="AJ1445" t="b">
        <f t="shared" si="2089"/>
        <v>0</v>
      </c>
      <c r="AK1445" t="b">
        <f t="shared" si="2090"/>
        <v>0</v>
      </c>
      <c r="AL1445" t="b">
        <f t="shared" si="2091"/>
        <v>0</v>
      </c>
      <c r="AM1445" t="b">
        <f t="shared" si="2092"/>
        <v>0</v>
      </c>
      <c r="AN1445" t="b">
        <f t="shared" si="2093"/>
        <v>0</v>
      </c>
      <c r="AO1445" t="b">
        <f t="shared" si="2094"/>
        <v>0</v>
      </c>
      <c r="AP1445" t="b">
        <f t="shared" si="2095"/>
        <v>0</v>
      </c>
      <c r="AQ1445" t="b">
        <f t="shared" si="2096"/>
        <v>0</v>
      </c>
      <c r="AR1445" t="b">
        <f t="shared" si="2097"/>
        <v>0</v>
      </c>
      <c r="AS1445" t="b">
        <f t="shared" si="2098"/>
        <v>0</v>
      </c>
      <c r="AT1445" t="b">
        <f t="shared" si="2099"/>
        <v>0</v>
      </c>
      <c r="AU1445" t="b">
        <f t="shared" si="2100"/>
        <v>0</v>
      </c>
      <c r="AV1445" t="b">
        <f t="shared" si="2101"/>
        <v>0</v>
      </c>
      <c r="AW1445" t="b">
        <f t="shared" si="2102"/>
        <v>0</v>
      </c>
      <c r="AX1445" t="b">
        <f t="shared" si="2103"/>
        <v>0</v>
      </c>
      <c r="AY1445" t="b">
        <f t="shared" si="2104"/>
        <v>0</v>
      </c>
      <c r="AZ1445" t="b">
        <f t="shared" si="2105"/>
        <v>0</v>
      </c>
      <c r="BA1445" t="b">
        <f t="shared" si="2106"/>
        <v>0</v>
      </c>
      <c r="BB1445" t="b">
        <f t="shared" si="2107"/>
        <v>0</v>
      </c>
      <c r="BC1445" t="b">
        <f t="shared" si="2108"/>
        <v>0</v>
      </c>
      <c r="BD1445" t="b">
        <f t="shared" si="2109"/>
        <v>0</v>
      </c>
      <c r="BE1445" t="b">
        <f t="shared" si="2110"/>
        <v>0</v>
      </c>
      <c r="BF1445" t="b">
        <f t="shared" si="2111"/>
        <v>0</v>
      </c>
      <c r="BG1445" t="b">
        <f t="shared" si="2112"/>
        <v>0</v>
      </c>
      <c r="BH1445" t="b">
        <f t="shared" si="2113"/>
        <v>0</v>
      </c>
      <c r="BI1445" t="b">
        <f t="shared" si="2114"/>
        <v>0</v>
      </c>
      <c r="BJ1445" t="b">
        <f t="shared" si="2115"/>
        <v>0</v>
      </c>
      <c r="BK1445" t="b">
        <f t="shared" si="2116"/>
        <v>0</v>
      </c>
      <c r="BL1445" t="b">
        <f t="shared" si="2117"/>
        <v>0</v>
      </c>
      <c r="BM1445" t="b">
        <f t="shared" si="2118"/>
        <v>0</v>
      </c>
      <c r="BN1445" t="b">
        <f t="shared" si="2119"/>
        <v>0</v>
      </c>
      <c r="BO1445" t="b">
        <f t="shared" si="2120"/>
        <v>0</v>
      </c>
      <c r="BP1445" t="b">
        <f t="shared" si="2121"/>
        <v>0</v>
      </c>
      <c r="BQ1445" t="b">
        <f t="shared" si="2122"/>
        <v>0</v>
      </c>
      <c r="BR1445" t="b">
        <f t="shared" si="2123"/>
        <v>0</v>
      </c>
      <c r="BS1445" t="b">
        <f t="shared" si="2124"/>
        <v>0</v>
      </c>
      <c r="BT1445" t="b">
        <f t="shared" si="2125"/>
        <v>0</v>
      </c>
      <c r="BU1445" t="b">
        <f t="shared" si="2126"/>
        <v>0</v>
      </c>
      <c r="BV1445" t="b">
        <f t="shared" si="2127"/>
        <v>0</v>
      </c>
      <c r="BW1445" t="b">
        <f t="shared" si="2128"/>
        <v>0</v>
      </c>
      <c r="BX1445" t="b">
        <f t="shared" si="2129"/>
        <v>0</v>
      </c>
      <c r="BY1445" t="b">
        <f t="shared" si="2130"/>
        <v>0</v>
      </c>
      <c r="BZ1445" t="b">
        <f t="shared" si="2131"/>
        <v>0</v>
      </c>
      <c r="CA1445" t="b">
        <f t="shared" si="2132"/>
        <v>0</v>
      </c>
      <c r="CB1445" t="b">
        <f t="shared" si="2133"/>
        <v>0</v>
      </c>
      <c r="CC1445" t="b">
        <f t="shared" si="2134"/>
        <v>0</v>
      </c>
      <c r="CD1445" t="b">
        <f t="shared" si="2135"/>
        <v>0</v>
      </c>
      <c r="CE1445" t="b">
        <f t="shared" si="2136"/>
        <v>0</v>
      </c>
      <c r="CF1445" t="b">
        <f t="shared" si="2137"/>
        <v>0</v>
      </c>
      <c r="CG1445" t="b">
        <f t="shared" si="2138"/>
        <v>0</v>
      </c>
      <c r="CH1445" t="b">
        <f t="shared" si="2139"/>
        <v>0</v>
      </c>
      <c r="CI1445" t="b">
        <f t="shared" si="2140"/>
        <v>0</v>
      </c>
      <c r="CJ1445" t="b">
        <f t="shared" si="2141"/>
        <v>0</v>
      </c>
      <c r="CK1445" t="b">
        <f t="shared" si="2142"/>
        <v>0</v>
      </c>
      <c r="CL1445" t="b">
        <f t="shared" si="2143"/>
        <v>0</v>
      </c>
      <c r="CM1445" t="b">
        <f t="shared" si="2144"/>
        <v>0</v>
      </c>
      <c r="CN1445" t="b">
        <f t="shared" si="2145"/>
        <v>0</v>
      </c>
      <c r="CO1445" t="b">
        <f t="shared" si="2146"/>
        <v>0</v>
      </c>
      <c r="CP1445" t="b">
        <f t="shared" si="2147"/>
        <v>0</v>
      </c>
      <c r="CQ1445" t="b">
        <f t="shared" si="2148"/>
        <v>0</v>
      </c>
      <c r="CR1445" t="b">
        <f t="shared" si="2149"/>
        <v>0</v>
      </c>
      <c r="CS1445" t="b">
        <f t="shared" si="2150"/>
        <v>0</v>
      </c>
      <c r="CT1445" t="b">
        <f t="shared" si="2151"/>
        <v>0</v>
      </c>
      <c r="CU1445" t="b">
        <f t="shared" si="2152"/>
        <v>0</v>
      </c>
      <c r="CV1445" t="b">
        <f t="shared" si="2153"/>
        <v>0</v>
      </c>
      <c r="CW1445" t="b">
        <f t="shared" si="2154"/>
        <v>0</v>
      </c>
      <c r="CX1445" t="b">
        <f t="shared" si="2155"/>
        <v>0</v>
      </c>
      <c r="CY1445" t="b">
        <f t="shared" si="2156"/>
        <v>0</v>
      </c>
      <c r="CZ1445" t="b">
        <f t="shared" si="2157"/>
        <v>0</v>
      </c>
      <c r="DA1445" t="b">
        <f t="shared" si="2158"/>
        <v>0</v>
      </c>
      <c r="DB1445" t="b">
        <f t="shared" si="2159"/>
        <v>0</v>
      </c>
      <c r="DC1445" t="b">
        <f t="shared" si="2160"/>
        <v>0</v>
      </c>
      <c r="DD1445" t="b">
        <f t="shared" si="2161"/>
        <v>0</v>
      </c>
    </row>
    <row r="1446" spans="1:108">
      <c r="A1446" t="s">
        <v>2687</v>
      </c>
      <c r="C1446" t="s">
        <v>2680</v>
      </c>
      <c r="F1446" t="s">
        <v>2454</v>
      </c>
      <c r="G1446" t="s">
        <v>2406</v>
      </c>
      <c r="H1446" t="s">
        <v>7445</v>
      </c>
      <c r="I1446" t="s">
        <v>7417</v>
      </c>
      <c r="J1446" t="s">
        <v>204</v>
      </c>
      <c r="K1446" t="s">
        <v>205</v>
      </c>
      <c r="L1446" t="s">
        <v>6967</v>
      </c>
      <c r="M1446" t="s">
        <v>6079</v>
      </c>
      <c r="N1446" t="s">
        <v>2688</v>
      </c>
      <c r="O1446" t="b">
        <f t="shared" si="2068"/>
        <v>0</v>
      </c>
      <c r="P1446" t="b">
        <f t="shared" si="2069"/>
        <v>1</v>
      </c>
      <c r="Q1446" t="b">
        <f t="shared" si="2070"/>
        <v>1</v>
      </c>
      <c r="R1446" t="b">
        <f t="shared" si="2071"/>
        <v>0</v>
      </c>
      <c r="S1446" t="b">
        <f t="shared" si="2072"/>
        <v>0</v>
      </c>
      <c r="T1446" t="b">
        <f t="shared" si="2073"/>
        <v>0</v>
      </c>
      <c r="U1446" t="b">
        <f t="shared" si="2074"/>
        <v>1</v>
      </c>
      <c r="V1446" t="b">
        <f t="shared" si="2075"/>
        <v>1</v>
      </c>
      <c r="W1446" t="b">
        <f t="shared" si="2076"/>
        <v>0</v>
      </c>
      <c r="X1446" t="b">
        <f t="shared" si="2077"/>
        <v>0</v>
      </c>
      <c r="Y1446" t="b">
        <f t="shared" si="2078"/>
        <v>1</v>
      </c>
      <c r="Z1446" t="b">
        <f t="shared" si="2079"/>
        <v>1</v>
      </c>
      <c r="AA1446" t="b">
        <f t="shared" si="2080"/>
        <v>1</v>
      </c>
      <c r="AB1446" t="b">
        <f t="shared" si="2081"/>
        <v>0</v>
      </c>
      <c r="AC1446" t="b">
        <f t="shared" si="2082"/>
        <v>0</v>
      </c>
      <c r="AD1446" t="b">
        <f t="shared" si="2083"/>
        <v>0</v>
      </c>
      <c r="AE1446" t="b">
        <f t="shared" si="2084"/>
        <v>0</v>
      </c>
      <c r="AF1446" t="b">
        <f t="shared" si="2085"/>
        <v>0</v>
      </c>
      <c r="AG1446" t="b">
        <f t="shared" si="2086"/>
        <v>0</v>
      </c>
      <c r="AH1446" t="b">
        <f t="shared" si="2087"/>
        <v>1</v>
      </c>
      <c r="AI1446" t="b">
        <f t="shared" si="2088"/>
        <v>0</v>
      </c>
      <c r="AJ1446" t="b">
        <f t="shared" si="2089"/>
        <v>0</v>
      </c>
      <c r="AK1446" t="b">
        <f t="shared" si="2090"/>
        <v>0</v>
      </c>
      <c r="AL1446" t="b">
        <f t="shared" si="2091"/>
        <v>0</v>
      </c>
      <c r="AM1446" t="b">
        <f t="shared" si="2092"/>
        <v>0</v>
      </c>
      <c r="AN1446" t="b">
        <f t="shared" si="2093"/>
        <v>0</v>
      </c>
      <c r="AO1446" t="b">
        <f t="shared" si="2094"/>
        <v>0</v>
      </c>
      <c r="AP1446" t="b">
        <f t="shared" si="2095"/>
        <v>0</v>
      </c>
      <c r="AQ1446" t="b">
        <f t="shared" si="2096"/>
        <v>0</v>
      </c>
      <c r="AR1446" t="b">
        <f t="shared" si="2097"/>
        <v>0</v>
      </c>
      <c r="AS1446" t="b">
        <f t="shared" si="2098"/>
        <v>0</v>
      </c>
      <c r="AT1446" t="b">
        <f t="shared" si="2099"/>
        <v>0</v>
      </c>
      <c r="AU1446" t="b">
        <f t="shared" si="2100"/>
        <v>0</v>
      </c>
      <c r="AV1446" t="b">
        <f t="shared" si="2101"/>
        <v>0</v>
      </c>
      <c r="AW1446" t="b">
        <f t="shared" si="2102"/>
        <v>0</v>
      </c>
      <c r="AX1446" t="b">
        <f t="shared" si="2103"/>
        <v>0</v>
      </c>
      <c r="AY1446" t="b">
        <f t="shared" si="2104"/>
        <v>0</v>
      </c>
      <c r="AZ1446" t="b">
        <f t="shared" si="2105"/>
        <v>0</v>
      </c>
      <c r="BA1446" t="b">
        <f t="shared" si="2106"/>
        <v>0</v>
      </c>
      <c r="BB1446" t="b">
        <f t="shared" si="2107"/>
        <v>0</v>
      </c>
      <c r="BC1446" t="b">
        <f t="shared" si="2108"/>
        <v>0</v>
      </c>
      <c r="BD1446" t="b">
        <f t="shared" si="2109"/>
        <v>0</v>
      </c>
      <c r="BE1446" t="b">
        <f t="shared" si="2110"/>
        <v>0</v>
      </c>
      <c r="BF1446" t="b">
        <f t="shared" si="2111"/>
        <v>0</v>
      </c>
      <c r="BG1446" t="b">
        <f t="shared" si="2112"/>
        <v>0</v>
      </c>
      <c r="BH1446" t="b">
        <f t="shared" si="2113"/>
        <v>0</v>
      </c>
      <c r="BI1446" t="b">
        <f t="shared" si="2114"/>
        <v>1</v>
      </c>
      <c r="BJ1446" t="b">
        <f t="shared" si="2115"/>
        <v>0</v>
      </c>
      <c r="BK1446" t="b">
        <f t="shared" si="2116"/>
        <v>0</v>
      </c>
      <c r="BL1446" t="b">
        <f t="shared" si="2117"/>
        <v>0</v>
      </c>
      <c r="BM1446" t="b">
        <f t="shared" si="2118"/>
        <v>0</v>
      </c>
      <c r="BN1446" t="b">
        <f t="shared" si="2119"/>
        <v>0</v>
      </c>
      <c r="BO1446" t="b">
        <f t="shared" si="2120"/>
        <v>0</v>
      </c>
      <c r="BP1446" t="b">
        <f t="shared" si="2121"/>
        <v>0</v>
      </c>
      <c r="BQ1446" t="b">
        <f t="shared" si="2122"/>
        <v>0</v>
      </c>
      <c r="BR1446" t="b">
        <f t="shared" si="2123"/>
        <v>0</v>
      </c>
      <c r="BS1446" t="b">
        <f t="shared" si="2124"/>
        <v>0</v>
      </c>
      <c r="BT1446" t="b">
        <f t="shared" si="2125"/>
        <v>0</v>
      </c>
      <c r="BU1446" t="b">
        <f t="shared" si="2126"/>
        <v>0</v>
      </c>
      <c r="BV1446" t="b">
        <f t="shared" si="2127"/>
        <v>0</v>
      </c>
      <c r="BW1446" t="b">
        <f t="shared" si="2128"/>
        <v>0</v>
      </c>
      <c r="BX1446" t="b">
        <f t="shared" si="2129"/>
        <v>1</v>
      </c>
      <c r="BY1446" t="b">
        <f t="shared" si="2130"/>
        <v>0</v>
      </c>
      <c r="BZ1446" t="b">
        <f t="shared" si="2131"/>
        <v>0</v>
      </c>
      <c r="CA1446" t="b">
        <f t="shared" si="2132"/>
        <v>0</v>
      </c>
      <c r="CB1446" t="b">
        <f t="shared" si="2133"/>
        <v>0</v>
      </c>
      <c r="CC1446" t="b">
        <f t="shared" si="2134"/>
        <v>0</v>
      </c>
      <c r="CD1446" t="b">
        <f t="shared" si="2135"/>
        <v>0</v>
      </c>
      <c r="CE1446" t="b">
        <f t="shared" si="2136"/>
        <v>0</v>
      </c>
      <c r="CF1446" t="b">
        <f t="shared" si="2137"/>
        <v>0</v>
      </c>
      <c r="CG1446" t="b">
        <f t="shared" si="2138"/>
        <v>0</v>
      </c>
      <c r="CH1446" t="b">
        <f t="shared" si="2139"/>
        <v>0</v>
      </c>
      <c r="CI1446" t="b">
        <f t="shared" si="2140"/>
        <v>0</v>
      </c>
      <c r="CJ1446" t="b">
        <f t="shared" si="2141"/>
        <v>1</v>
      </c>
      <c r="CK1446" t="b">
        <f t="shared" si="2142"/>
        <v>0</v>
      </c>
      <c r="CL1446" t="b">
        <f t="shared" si="2143"/>
        <v>0</v>
      </c>
      <c r="CM1446" t="b">
        <f t="shared" si="2144"/>
        <v>0</v>
      </c>
      <c r="CN1446" t="b">
        <f t="shared" si="2145"/>
        <v>1</v>
      </c>
      <c r="CO1446" t="b">
        <f t="shared" si="2146"/>
        <v>0</v>
      </c>
      <c r="CP1446" t="b">
        <f t="shared" si="2147"/>
        <v>0</v>
      </c>
      <c r="CQ1446" t="b">
        <f t="shared" si="2148"/>
        <v>0</v>
      </c>
      <c r="CR1446" t="b">
        <f t="shared" si="2149"/>
        <v>0</v>
      </c>
      <c r="CS1446" t="b">
        <f t="shared" si="2150"/>
        <v>0</v>
      </c>
      <c r="CT1446" t="b">
        <f t="shared" si="2151"/>
        <v>0</v>
      </c>
      <c r="CU1446" t="b">
        <f t="shared" si="2152"/>
        <v>0</v>
      </c>
      <c r="CV1446" t="b">
        <f t="shared" si="2153"/>
        <v>1</v>
      </c>
      <c r="CW1446" t="b">
        <f t="shared" si="2154"/>
        <v>0</v>
      </c>
      <c r="CX1446" t="b">
        <f t="shared" si="2155"/>
        <v>0</v>
      </c>
      <c r="CY1446" t="b">
        <f t="shared" si="2156"/>
        <v>0</v>
      </c>
      <c r="CZ1446" t="b">
        <f t="shared" si="2157"/>
        <v>0</v>
      </c>
      <c r="DA1446" t="b">
        <f t="shared" si="2158"/>
        <v>0</v>
      </c>
      <c r="DB1446" t="b">
        <f t="shared" si="2159"/>
        <v>0</v>
      </c>
      <c r="DC1446" t="b">
        <f t="shared" si="2160"/>
        <v>0</v>
      </c>
      <c r="DD1446" t="b">
        <f t="shared" si="2161"/>
        <v>0</v>
      </c>
    </row>
    <row r="1447" spans="1:108">
      <c r="A1447" t="s">
        <v>2693</v>
      </c>
      <c r="C1447" t="s">
        <v>2694</v>
      </c>
      <c r="F1447" t="s">
        <v>2454</v>
      </c>
      <c r="G1447" t="s">
        <v>2406</v>
      </c>
      <c r="H1447" t="s">
        <v>7445</v>
      </c>
      <c r="I1447" t="s">
        <v>7417</v>
      </c>
      <c r="J1447" t="s">
        <v>108</v>
      </c>
      <c r="K1447" t="s">
        <v>109</v>
      </c>
      <c r="L1447" t="s">
        <v>6969</v>
      </c>
      <c r="M1447" t="s">
        <v>6079</v>
      </c>
      <c r="N1447" t="s">
        <v>2695</v>
      </c>
      <c r="O1447" t="b">
        <f t="shared" si="2068"/>
        <v>0</v>
      </c>
      <c r="P1447" t="b">
        <f t="shared" si="2069"/>
        <v>1</v>
      </c>
      <c r="Q1447" t="b">
        <f t="shared" si="2070"/>
        <v>0</v>
      </c>
      <c r="R1447" t="b">
        <f t="shared" si="2071"/>
        <v>1</v>
      </c>
      <c r="S1447" t="b">
        <f t="shared" si="2072"/>
        <v>0</v>
      </c>
      <c r="T1447" t="b">
        <f t="shared" si="2073"/>
        <v>0</v>
      </c>
      <c r="U1447" t="b">
        <f t="shared" si="2074"/>
        <v>0</v>
      </c>
      <c r="V1447" t="b">
        <f t="shared" si="2075"/>
        <v>1</v>
      </c>
      <c r="W1447" t="b">
        <f t="shared" si="2076"/>
        <v>0</v>
      </c>
      <c r="X1447" t="b">
        <f t="shared" si="2077"/>
        <v>0</v>
      </c>
      <c r="Y1447" t="b">
        <f t="shared" si="2078"/>
        <v>1</v>
      </c>
      <c r="Z1447" t="b">
        <f t="shared" si="2079"/>
        <v>1</v>
      </c>
      <c r="AA1447" t="b">
        <f t="shared" si="2080"/>
        <v>0</v>
      </c>
      <c r="AB1447" t="b">
        <f t="shared" si="2081"/>
        <v>0</v>
      </c>
      <c r="AC1447" t="b">
        <f t="shared" si="2082"/>
        <v>0</v>
      </c>
      <c r="AD1447" t="b">
        <f t="shared" si="2083"/>
        <v>0</v>
      </c>
      <c r="AE1447" t="b">
        <f t="shared" si="2084"/>
        <v>0</v>
      </c>
      <c r="AF1447" t="b">
        <f t="shared" si="2085"/>
        <v>0</v>
      </c>
      <c r="AG1447" t="b">
        <f t="shared" si="2086"/>
        <v>0</v>
      </c>
      <c r="AH1447" t="b">
        <f t="shared" si="2087"/>
        <v>0</v>
      </c>
      <c r="AI1447" t="b">
        <f t="shared" si="2088"/>
        <v>0</v>
      </c>
      <c r="AJ1447" t="b">
        <f t="shared" si="2089"/>
        <v>0</v>
      </c>
      <c r="AK1447" t="b">
        <f t="shared" si="2090"/>
        <v>0</v>
      </c>
      <c r="AL1447" t="b">
        <f t="shared" si="2091"/>
        <v>0</v>
      </c>
      <c r="AM1447" t="b">
        <f t="shared" si="2092"/>
        <v>0</v>
      </c>
      <c r="AN1447" t="b">
        <f t="shared" si="2093"/>
        <v>0</v>
      </c>
      <c r="AO1447" t="b">
        <f t="shared" si="2094"/>
        <v>0</v>
      </c>
      <c r="AP1447" t="b">
        <f t="shared" si="2095"/>
        <v>0</v>
      </c>
      <c r="AQ1447" t="b">
        <f t="shared" si="2096"/>
        <v>0</v>
      </c>
      <c r="AR1447" t="b">
        <f t="shared" si="2097"/>
        <v>0</v>
      </c>
      <c r="AS1447" t="b">
        <f t="shared" si="2098"/>
        <v>0</v>
      </c>
      <c r="AT1447" t="b">
        <f t="shared" si="2099"/>
        <v>1</v>
      </c>
      <c r="AU1447" t="b">
        <f t="shared" si="2100"/>
        <v>0</v>
      </c>
      <c r="AV1447" t="b">
        <f t="shared" si="2101"/>
        <v>1</v>
      </c>
      <c r="AW1447" t="b">
        <f t="shared" si="2102"/>
        <v>0</v>
      </c>
      <c r="AX1447" t="b">
        <f t="shared" si="2103"/>
        <v>0</v>
      </c>
      <c r="AY1447" t="b">
        <f t="shared" si="2104"/>
        <v>0</v>
      </c>
      <c r="AZ1447" t="b">
        <f t="shared" si="2105"/>
        <v>0</v>
      </c>
      <c r="BA1447" t="b">
        <f t="shared" si="2106"/>
        <v>0</v>
      </c>
      <c r="BB1447" t="b">
        <f t="shared" si="2107"/>
        <v>0</v>
      </c>
      <c r="BC1447" t="b">
        <f t="shared" si="2108"/>
        <v>0</v>
      </c>
      <c r="BD1447" t="b">
        <f t="shared" si="2109"/>
        <v>0</v>
      </c>
      <c r="BE1447" t="b">
        <f t="shared" si="2110"/>
        <v>0</v>
      </c>
      <c r="BF1447" t="b">
        <f t="shared" si="2111"/>
        <v>0</v>
      </c>
      <c r="BG1447" t="b">
        <f t="shared" si="2112"/>
        <v>0</v>
      </c>
      <c r="BH1447" t="b">
        <f t="shared" si="2113"/>
        <v>0</v>
      </c>
      <c r="BI1447" t="b">
        <f t="shared" si="2114"/>
        <v>0</v>
      </c>
      <c r="BJ1447" t="b">
        <f t="shared" si="2115"/>
        <v>0</v>
      </c>
      <c r="BK1447" t="b">
        <f t="shared" si="2116"/>
        <v>0</v>
      </c>
      <c r="BL1447" t="b">
        <f t="shared" si="2117"/>
        <v>0</v>
      </c>
      <c r="BM1447" t="b">
        <f t="shared" si="2118"/>
        <v>0</v>
      </c>
      <c r="BN1447" t="b">
        <f t="shared" si="2119"/>
        <v>0</v>
      </c>
      <c r="BO1447" t="b">
        <f t="shared" si="2120"/>
        <v>0</v>
      </c>
      <c r="BP1447" t="b">
        <f t="shared" si="2121"/>
        <v>0</v>
      </c>
      <c r="BQ1447" t="b">
        <f t="shared" si="2122"/>
        <v>0</v>
      </c>
      <c r="BR1447" t="b">
        <f t="shared" si="2123"/>
        <v>0</v>
      </c>
      <c r="BS1447" t="b">
        <f t="shared" si="2124"/>
        <v>0</v>
      </c>
      <c r="BT1447" t="b">
        <f t="shared" si="2125"/>
        <v>0</v>
      </c>
      <c r="BU1447" t="b">
        <f t="shared" si="2126"/>
        <v>0</v>
      </c>
      <c r="BV1447" t="b">
        <f t="shared" si="2127"/>
        <v>0</v>
      </c>
      <c r="BW1447" t="b">
        <f t="shared" si="2128"/>
        <v>0</v>
      </c>
      <c r="BX1447" t="b">
        <f t="shared" si="2129"/>
        <v>0</v>
      </c>
      <c r="BY1447" t="b">
        <f t="shared" si="2130"/>
        <v>0</v>
      </c>
      <c r="BZ1447" t="b">
        <f t="shared" si="2131"/>
        <v>0</v>
      </c>
      <c r="CA1447" t="b">
        <f t="shared" si="2132"/>
        <v>0</v>
      </c>
      <c r="CB1447" t="b">
        <f t="shared" si="2133"/>
        <v>0</v>
      </c>
      <c r="CC1447" t="b">
        <f t="shared" si="2134"/>
        <v>0</v>
      </c>
      <c r="CD1447" t="b">
        <f t="shared" si="2135"/>
        <v>0</v>
      </c>
      <c r="CE1447" t="b">
        <f t="shared" si="2136"/>
        <v>0</v>
      </c>
      <c r="CF1447" t="b">
        <f t="shared" si="2137"/>
        <v>0</v>
      </c>
      <c r="CG1447" t="b">
        <f t="shared" si="2138"/>
        <v>0</v>
      </c>
      <c r="CH1447" t="b">
        <f t="shared" si="2139"/>
        <v>0</v>
      </c>
      <c r="CI1447" t="b">
        <f t="shared" si="2140"/>
        <v>0</v>
      </c>
      <c r="CJ1447" t="b">
        <f t="shared" si="2141"/>
        <v>0</v>
      </c>
      <c r="CK1447" t="b">
        <f t="shared" si="2142"/>
        <v>0</v>
      </c>
      <c r="CL1447" t="b">
        <f t="shared" si="2143"/>
        <v>1</v>
      </c>
      <c r="CM1447" t="b">
        <f t="shared" si="2144"/>
        <v>0</v>
      </c>
      <c r="CN1447" t="b">
        <f t="shared" si="2145"/>
        <v>0</v>
      </c>
      <c r="CO1447" t="b">
        <f t="shared" si="2146"/>
        <v>0</v>
      </c>
      <c r="CP1447" t="b">
        <f t="shared" si="2147"/>
        <v>0</v>
      </c>
      <c r="CQ1447" t="b">
        <f t="shared" si="2148"/>
        <v>0</v>
      </c>
      <c r="CR1447" t="b">
        <f t="shared" si="2149"/>
        <v>0</v>
      </c>
      <c r="CS1447" t="b">
        <f t="shared" si="2150"/>
        <v>0</v>
      </c>
      <c r="CT1447" t="b">
        <f t="shared" si="2151"/>
        <v>0</v>
      </c>
      <c r="CU1447" t="b">
        <f t="shared" si="2152"/>
        <v>0</v>
      </c>
      <c r="CV1447" t="b">
        <f t="shared" si="2153"/>
        <v>0</v>
      </c>
      <c r="CW1447" t="b">
        <f t="shared" si="2154"/>
        <v>0</v>
      </c>
      <c r="CX1447" t="b">
        <f t="shared" si="2155"/>
        <v>0</v>
      </c>
      <c r="CY1447" t="b">
        <f t="shared" si="2156"/>
        <v>0</v>
      </c>
      <c r="CZ1447" t="b">
        <f t="shared" si="2157"/>
        <v>0</v>
      </c>
      <c r="DA1447" t="b">
        <f t="shared" si="2158"/>
        <v>0</v>
      </c>
      <c r="DB1447" t="b">
        <f t="shared" si="2159"/>
        <v>0</v>
      </c>
      <c r="DC1447" t="b">
        <f t="shared" si="2160"/>
        <v>0</v>
      </c>
      <c r="DD1447" t="b">
        <f t="shared" si="2161"/>
        <v>0</v>
      </c>
    </row>
    <row r="1448" spans="1:108">
      <c r="A1448" t="s">
        <v>2704</v>
      </c>
      <c r="C1448" t="s">
        <v>2705</v>
      </c>
      <c r="F1448" t="s">
        <v>2454</v>
      </c>
      <c r="G1448" t="s">
        <v>2406</v>
      </c>
      <c r="H1448" t="s">
        <v>7445</v>
      </c>
      <c r="I1448" t="s">
        <v>7417</v>
      </c>
      <c r="J1448" t="s">
        <v>119</v>
      </c>
      <c r="K1448" t="s">
        <v>109</v>
      </c>
      <c r="L1448" t="s">
        <v>6973</v>
      </c>
      <c r="M1448" t="s">
        <v>6079</v>
      </c>
      <c r="N1448" t="s">
        <v>50</v>
      </c>
      <c r="O1448" t="b">
        <f t="shared" si="2068"/>
        <v>0</v>
      </c>
      <c r="P1448" t="b">
        <f t="shared" si="2069"/>
        <v>0</v>
      </c>
      <c r="Q1448" t="b">
        <f t="shared" si="2070"/>
        <v>0</v>
      </c>
      <c r="R1448" t="b">
        <f t="shared" si="2071"/>
        <v>1</v>
      </c>
      <c r="S1448" t="b">
        <f t="shared" si="2072"/>
        <v>0</v>
      </c>
      <c r="T1448" t="b">
        <f t="shared" si="2073"/>
        <v>0</v>
      </c>
      <c r="U1448" t="b">
        <f t="shared" si="2074"/>
        <v>0</v>
      </c>
      <c r="V1448" t="b">
        <f t="shared" si="2075"/>
        <v>1</v>
      </c>
      <c r="W1448" t="b">
        <f t="shared" si="2076"/>
        <v>0</v>
      </c>
      <c r="X1448" t="b">
        <f t="shared" si="2077"/>
        <v>0</v>
      </c>
      <c r="Y1448" t="b">
        <f t="shared" si="2078"/>
        <v>0</v>
      </c>
      <c r="Z1448" t="b">
        <f t="shared" si="2079"/>
        <v>0</v>
      </c>
      <c r="AA1448" t="b">
        <f t="shared" si="2080"/>
        <v>1</v>
      </c>
      <c r="AB1448" t="b">
        <f t="shared" si="2081"/>
        <v>0</v>
      </c>
      <c r="AC1448" t="b">
        <f t="shared" si="2082"/>
        <v>0</v>
      </c>
      <c r="AD1448" t="b">
        <f t="shared" si="2083"/>
        <v>0</v>
      </c>
      <c r="AE1448" t="b">
        <f t="shared" si="2084"/>
        <v>0</v>
      </c>
      <c r="AF1448" t="b">
        <f t="shared" si="2085"/>
        <v>0</v>
      </c>
      <c r="AG1448" t="b">
        <f t="shared" si="2086"/>
        <v>0</v>
      </c>
      <c r="AH1448" t="b">
        <f t="shared" si="2087"/>
        <v>0</v>
      </c>
      <c r="AI1448" t="b">
        <f t="shared" si="2088"/>
        <v>0</v>
      </c>
      <c r="AJ1448" t="b">
        <f t="shared" si="2089"/>
        <v>0</v>
      </c>
      <c r="AK1448" t="b">
        <f t="shared" si="2090"/>
        <v>0</v>
      </c>
      <c r="AL1448" t="b">
        <f t="shared" si="2091"/>
        <v>0</v>
      </c>
      <c r="AM1448" t="b">
        <f t="shared" si="2092"/>
        <v>0</v>
      </c>
      <c r="AN1448" t="b">
        <f t="shared" si="2093"/>
        <v>0</v>
      </c>
      <c r="AO1448" t="b">
        <f t="shared" si="2094"/>
        <v>0</v>
      </c>
      <c r="AP1448" t="b">
        <f t="shared" si="2095"/>
        <v>0</v>
      </c>
      <c r="AQ1448" t="b">
        <f t="shared" si="2096"/>
        <v>0</v>
      </c>
      <c r="AR1448" t="b">
        <f t="shared" si="2097"/>
        <v>0</v>
      </c>
      <c r="AS1448" t="b">
        <f t="shared" si="2098"/>
        <v>0</v>
      </c>
      <c r="AT1448" t="b">
        <f t="shared" si="2099"/>
        <v>0</v>
      </c>
      <c r="AU1448" t="b">
        <f t="shared" si="2100"/>
        <v>0</v>
      </c>
      <c r="AV1448" t="b">
        <f t="shared" si="2101"/>
        <v>0</v>
      </c>
      <c r="AW1448" t="b">
        <f t="shared" si="2102"/>
        <v>0</v>
      </c>
      <c r="AX1448" t="b">
        <f t="shared" si="2103"/>
        <v>0</v>
      </c>
      <c r="AY1448" t="b">
        <f t="shared" si="2104"/>
        <v>0</v>
      </c>
      <c r="AZ1448" t="b">
        <f t="shared" si="2105"/>
        <v>0</v>
      </c>
      <c r="BA1448" t="b">
        <f t="shared" si="2106"/>
        <v>0</v>
      </c>
      <c r="BB1448" t="b">
        <f t="shared" si="2107"/>
        <v>0</v>
      </c>
      <c r="BC1448" t="b">
        <f t="shared" si="2108"/>
        <v>1</v>
      </c>
      <c r="BD1448" t="b">
        <f t="shared" si="2109"/>
        <v>0</v>
      </c>
      <c r="BE1448" t="b">
        <f t="shared" si="2110"/>
        <v>0</v>
      </c>
      <c r="BF1448" t="b">
        <f t="shared" si="2111"/>
        <v>0</v>
      </c>
      <c r="BG1448" t="b">
        <f t="shared" si="2112"/>
        <v>0</v>
      </c>
      <c r="BH1448" t="b">
        <f t="shared" si="2113"/>
        <v>0</v>
      </c>
      <c r="BI1448" t="b">
        <f t="shared" si="2114"/>
        <v>0</v>
      </c>
      <c r="BJ1448" t="b">
        <f t="shared" si="2115"/>
        <v>0</v>
      </c>
      <c r="BK1448" t="b">
        <f t="shared" si="2116"/>
        <v>0</v>
      </c>
      <c r="BL1448" t="b">
        <f t="shared" si="2117"/>
        <v>0</v>
      </c>
      <c r="BM1448" t="b">
        <f t="shared" si="2118"/>
        <v>0</v>
      </c>
      <c r="BN1448" t="b">
        <f t="shared" si="2119"/>
        <v>0</v>
      </c>
      <c r="BO1448" t="b">
        <f t="shared" si="2120"/>
        <v>0</v>
      </c>
      <c r="BP1448" t="b">
        <f t="shared" si="2121"/>
        <v>0</v>
      </c>
      <c r="BQ1448" t="b">
        <f t="shared" si="2122"/>
        <v>0</v>
      </c>
      <c r="BR1448" t="b">
        <f t="shared" si="2123"/>
        <v>0</v>
      </c>
      <c r="BS1448" t="b">
        <f t="shared" si="2124"/>
        <v>0</v>
      </c>
      <c r="BT1448" t="b">
        <f t="shared" si="2125"/>
        <v>0</v>
      </c>
      <c r="BU1448" t="b">
        <f t="shared" si="2126"/>
        <v>0</v>
      </c>
      <c r="BV1448" t="b">
        <f t="shared" si="2127"/>
        <v>0</v>
      </c>
      <c r="BW1448" t="b">
        <f t="shared" si="2128"/>
        <v>0</v>
      </c>
      <c r="BX1448" t="b">
        <f t="shared" si="2129"/>
        <v>0</v>
      </c>
      <c r="BY1448" t="b">
        <f t="shared" si="2130"/>
        <v>0</v>
      </c>
      <c r="BZ1448" t="b">
        <f t="shared" si="2131"/>
        <v>0</v>
      </c>
      <c r="CA1448" t="b">
        <f t="shared" si="2132"/>
        <v>0</v>
      </c>
      <c r="CB1448" t="b">
        <f t="shared" si="2133"/>
        <v>0</v>
      </c>
      <c r="CC1448" t="b">
        <f t="shared" si="2134"/>
        <v>0</v>
      </c>
      <c r="CD1448" t="b">
        <f t="shared" si="2135"/>
        <v>0</v>
      </c>
      <c r="CE1448" t="b">
        <f t="shared" si="2136"/>
        <v>0</v>
      </c>
      <c r="CF1448" t="b">
        <f t="shared" si="2137"/>
        <v>0</v>
      </c>
      <c r="CG1448" t="b">
        <f t="shared" si="2138"/>
        <v>0</v>
      </c>
      <c r="CH1448" t="b">
        <f t="shared" si="2139"/>
        <v>0</v>
      </c>
      <c r="CI1448" t="b">
        <f t="shared" si="2140"/>
        <v>0</v>
      </c>
      <c r="CJ1448" t="b">
        <f t="shared" si="2141"/>
        <v>0</v>
      </c>
      <c r="CK1448" t="b">
        <f t="shared" si="2142"/>
        <v>0</v>
      </c>
      <c r="CL1448" t="b">
        <f t="shared" si="2143"/>
        <v>0</v>
      </c>
      <c r="CM1448" t="b">
        <f t="shared" si="2144"/>
        <v>0</v>
      </c>
      <c r="CN1448" t="b">
        <f t="shared" si="2145"/>
        <v>0</v>
      </c>
      <c r="CO1448" t="b">
        <f t="shared" si="2146"/>
        <v>0</v>
      </c>
      <c r="CP1448" t="b">
        <f t="shared" si="2147"/>
        <v>0</v>
      </c>
      <c r="CQ1448" t="b">
        <f t="shared" si="2148"/>
        <v>0</v>
      </c>
      <c r="CR1448" t="b">
        <f t="shared" si="2149"/>
        <v>0</v>
      </c>
      <c r="CS1448" t="b">
        <f t="shared" si="2150"/>
        <v>0</v>
      </c>
      <c r="CT1448" t="b">
        <f t="shared" si="2151"/>
        <v>0</v>
      </c>
      <c r="CU1448" t="b">
        <f t="shared" si="2152"/>
        <v>0</v>
      </c>
      <c r="CV1448" t="b">
        <f t="shared" si="2153"/>
        <v>0</v>
      </c>
      <c r="CW1448" t="b">
        <f t="shared" si="2154"/>
        <v>0</v>
      </c>
      <c r="CX1448" t="b">
        <f t="shared" si="2155"/>
        <v>0</v>
      </c>
      <c r="CY1448" t="b">
        <f t="shared" si="2156"/>
        <v>0</v>
      </c>
      <c r="CZ1448" t="b">
        <f t="shared" si="2157"/>
        <v>0</v>
      </c>
      <c r="DA1448" t="b">
        <f t="shared" si="2158"/>
        <v>0</v>
      </c>
      <c r="DB1448" t="b">
        <f t="shared" si="2159"/>
        <v>0</v>
      </c>
      <c r="DC1448" t="b">
        <f t="shared" si="2160"/>
        <v>0</v>
      </c>
      <c r="DD1448" t="b">
        <f t="shared" si="2161"/>
        <v>0</v>
      </c>
    </row>
    <row r="1449" spans="1:108">
      <c r="A1449" t="s">
        <v>2807</v>
      </c>
      <c r="C1449" t="s">
        <v>2808</v>
      </c>
      <c r="F1449" t="s">
        <v>2454</v>
      </c>
      <c r="G1449" t="s">
        <v>2406</v>
      </c>
      <c r="H1449" t="s">
        <v>7445</v>
      </c>
      <c r="I1449" t="s">
        <v>7417</v>
      </c>
      <c r="J1449" t="s">
        <v>119</v>
      </c>
      <c r="K1449" t="s">
        <v>109</v>
      </c>
      <c r="L1449" t="s">
        <v>7013</v>
      </c>
      <c r="M1449" t="s">
        <v>6079</v>
      </c>
      <c r="N1449" t="s">
        <v>25</v>
      </c>
      <c r="O1449" t="b">
        <f t="shared" si="2068"/>
        <v>0</v>
      </c>
      <c r="P1449" t="b">
        <f t="shared" si="2069"/>
        <v>0</v>
      </c>
      <c r="Q1449" t="b">
        <f t="shared" si="2070"/>
        <v>0</v>
      </c>
      <c r="R1449" t="b">
        <f t="shared" si="2071"/>
        <v>1</v>
      </c>
      <c r="S1449" t="b">
        <f t="shared" si="2072"/>
        <v>0</v>
      </c>
      <c r="T1449" t="b">
        <f t="shared" si="2073"/>
        <v>1</v>
      </c>
      <c r="U1449" t="b">
        <f t="shared" si="2074"/>
        <v>0</v>
      </c>
      <c r="V1449" t="b">
        <f t="shared" si="2075"/>
        <v>0</v>
      </c>
      <c r="W1449" t="b">
        <f t="shared" si="2076"/>
        <v>0</v>
      </c>
      <c r="X1449" t="b">
        <f t="shared" si="2077"/>
        <v>0</v>
      </c>
      <c r="Y1449" t="b">
        <f t="shared" si="2078"/>
        <v>0</v>
      </c>
      <c r="Z1449" t="b">
        <f t="shared" si="2079"/>
        <v>0</v>
      </c>
      <c r="AA1449" t="b">
        <f t="shared" si="2080"/>
        <v>0</v>
      </c>
      <c r="AB1449" t="b">
        <f t="shared" si="2081"/>
        <v>0</v>
      </c>
      <c r="AC1449" t="b">
        <f t="shared" si="2082"/>
        <v>0</v>
      </c>
      <c r="AD1449" t="b">
        <f t="shared" si="2083"/>
        <v>1</v>
      </c>
      <c r="AE1449" t="b">
        <f t="shared" si="2084"/>
        <v>0</v>
      </c>
      <c r="AF1449" t="b">
        <f t="shared" si="2085"/>
        <v>0</v>
      </c>
      <c r="AG1449" t="b">
        <f t="shared" si="2086"/>
        <v>0</v>
      </c>
      <c r="AH1449" t="b">
        <f t="shared" si="2087"/>
        <v>0</v>
      </c>
      <c r="AI1449" t="b">
        <f t="shared" si="2088"/>
        <v>0</v>
      </c>
      <c r="AJ1449" t="b">
        <f t="shared" si="2089"/>
        <v>0</v>
      </c>
      <c r="AK1449" t="b">
        <f t="shared" si="2090"/>
        <v>0</v>
      </c>
      <c r="AL1449" t="b">
        <f t="shared" si="2091"/>
        <v>0</v>
      </c>
      <c r="AM1449" t="b">
        <f t="shared" si="2092"/>
        <v>0</v>
      </c>
      <c r="AN1449" t="b">
        <f t="shared" si="2093"/>
        <v>0</v>
      </c>
      <c r="AO1449" t="b">
        <f t="shared" si="2094"/>
        <v>0</v>
      </c>
      <c r="AP1449" t="b">
        <f t="shared" si="2095"/>
        <v>0</v>
      </c>
      <c r="AQ1449" t="b">
        <f t="shared" si="2096"/>
        <v>0</v>
      </c>
      <c r="AR1449" t="b">
        <f t="shared" si="2097"/>
        <v>0</v>
      </c>
      <c r="AS1449" t="b">
        <f t="shared" si="2098"/>
        <v>0</v>
      </c>
      <c r="AT1449" t="b">
        <f t="shared" si="2099"/>
        <v>0</v>
      </c>
      <c r="AU1449" t="b">
        <f t="shared" si="2100"/>
        <v>0</v>
      </c>
      <c r="AV1449" t="b">
        <f t="shared" si="2101"/>
        <v>0</v>
      </c>
      <c r="AW1449" t="b">
        <f t="shared" si="2102"/>
        <v>0</v>
      </c>
      <c r="AX1449" t="b">
        <f t="shared" si="2103"/>
        <v>0</v>
      </c>
      <c r="AY1449" t="b">
        <f t="shared" si="2104"/>
        <v>0</v>
      </c>
      <c r="AZ1449" t="b">
        <f t="shared" si="2105"/>
        <v>0</v>
      </c>
      <c r="BA1449" t="b">
        <f t="shared" si="2106"/>
        <v>0</v>
      </c>
      <c r="BB1449" t="b">
        <f t="shared" si="2107"/>
        <v>0</v>
      </c>
      <c r="BC1449" t="b">
        <f t="shared" si="2108"/>
        <v>0</v>
      </c>
      <c r="BD1449" t="b">
        <f t="shared" si="2109"/>
        <v>0</v>
      </c>
      <c r="BE1449" t="b">
        <f t="shared" si="2110"/>
        <v>0</v>
      </c>
      <c r="BF1449" t="b">
        <f t="shared" si="2111"/>
        <v>0</v>
      </c>
      <c r="BG1449" t="b">
        <f t="shared" si="2112"/>
        <v>0</v>
      </c>
      <c r="BH1449" t="b">
        <f t="shared" si="2113"/>
        <v>0</v>
      </c>
      <c r="BI1449" t="b">
        <f t="shared" si="2114"/>
        <v>0</v>
      </c>
      <c r="BJ1449" t="b">
        <f t="shared" si="2115"/>
        <v>0</v>
      </c>
      <c r="BK1449" t="b">
        <f t="shared" si="2116"/>
        <v>0</v>
      </c>
      <c r="BL1449" t="b">
        <f t="shared" si="2117"/>
        <v>0</v>
      </c>
      <c r="BM1449" t="b">
        <f t="shared" si="2118"/>
        <v>0</v>
      </c>
      <c r="BN1449" t="b">
        <f t="shared" si="2119"/>
        <v>0</v>
      </c>
      <c r="BO1449" t="b">
        <f t="shared" si="2120"/>
        <v>0</v>
      </c>
      <c r="BP1449" t="b">
        <f t="shared" si="2121"/>
        <v>0</v>
      </c>
      <c r="BQ1449" t="b">
        <f t="shared" si="2122"/>
        <v>0</v>
      </c>
      <c r="BR1449" t="b">
        <f t="shared" si="2123"/>
        <v>0</v>
      </c>
      <c r="BS1449" t="b">
        <f t="shared" si="2124"/>
        <v>0</v>
      </c>
      <c r="BT1449" t="b">
        <f t="shared" si="2125"/>
        <v>0</v>
      </c>
      <c r="BU1449" t="b">
        <f t="shared" si="2126"/>
        <v>0</v>
      </c>
      <c r="BV1449" t="b">
        <f t="shared" si="2127"/>
        <v>0</v>
      </c>
      <c r="BW1449" t="b">
        <f t="shared" si="2128"/>
        <v>0</v>
      </c>
      <c r="BX1449" t="b">
        <f t="shared" si="2129"/>
        <v>0</v>
      </c>
      <c r="BY1449" t="b">
        <f t="shared" si="2130"/>
        <v>0</v>
      </c>
      <c r="BZ1449" t="b">
        <f t="shared" si="2131"/>
        <v>0</v>
      </c>
      <c r="CA1449" t="b">
        <f t="shared" si="2132"/>
        <v>0</v>
      </c>
      <c r="CB1449" t="b">
        <f t="shared" si="2133"/>
        <v>0</v>
      </c>
      <c r="CC1449" t="b">
        <f t="shared" si="2134"/>
        <v>0</v>
      </c>
      <c r="CD1449" t="b">
        <f t="shared" si="2135"/>
        <v>0</v>
      </c>
      <c r="CE1449" t="b">
        <f t="shared" si="2136"/>
        <v>0</v>
      </c>
      <c r="CF1449" t="b">
        <f t="shared" si="2137"/>
        <v>0</v>
      </c>
      <c r="CG1449" t="b">
        <f t="shared" si="2138"/>
        <v>0</v>
      </c>
      <c r="CH1449" t="b">
        <f t="shared" si="2139"/>
        <v>0</v>
      </c>
      <c r="CI1449" t="b">
        <f t="shared" si="2140"/>
        <v>0</v>
      </c>
      <c r="CJ1449" t="b">
        <f t="shared" si="2141"/>
        <v>0</v>
      </c>
      <c r="CK1449" t="b">
        <f t="shared" si="2142"/>
        <v>0</v>
      </c>
      <c r="CL1449" t="b">
        <f t="shared" si="2143"/>
        <v>0</v>
      </c>
      <c r="CM1449" t="b">
        <f t="shared" si="2144"/>
        <v>0</v>
      </c>
      <c r="CN1449" t="b">
        <f t="shared" si="2145"/>
        <v>0</v>
      </c>
      <c r="CO1449" t="b">
        <f t="shared" si="2146"/>
        <v>0</v>
      </c>
      <c r="CP1449" t="b">
        <f t="shared" si="2147"/>
        <v>0</v>
      </c>
      <c r="CQ1449" t="b">
        <f t="shared" si="2148"/>
        <v>0</v>
      </c>
      <c r="CR1449" t="b">
        <f t="shared" si="2149"/>
        <v>0</v>
      </c>
      <c r="CS1449" t="b">
        <f t="shared" si="2150"/>
        <v>0</v>
      </c>
      <c r="CT1449" t="b">
        <f t="shared" si="2151"/>
        <v>0</v>
      </c>
      <c r="CU1449" t="b">
        <f t="shared" si="2152"/>
        <v>0</v>
      </c>
      <c r="CV1449" t="b">
        <f t="shared" si="2153"/>
        <v>0</v>
      </c>
      <c r="CW1449" t="b">
        <f t="shared" si="2154"/>
        <v>0</v>
      </c>
      <c r="CX1449" t="b">
        <f t="shared" si="2155"/>
        <v>0</v>
      </c>
      <c r="CY1449" t="b">
        <f t="shared" si="2156"/>
        <v>0</v>
      </c>
      <c r="CZ1449" t="b">
        <f t="shared" si="2157"/>
        <v>0</v>
      </c>
      <c r="DA1449" t="b">
        <f t="shared" si="2158"/>
        <v>0</v>
      </c>
      <c r="DB1449" t="b">
        <f t="shared" si="2159"/>
        <v>0</v>
      </c>
      <c r="DC1449" t="b">
        <f t="shared" si="2160"/>
        <v>0</v>
      </c>
      <c r="DD1449" t="b">
        <f t="shared" si="2161"/>
        <v>0</v>
      </c>
    </row>
    <row r="1450" spans="1:108">
      <c r="A1450" s="4" t="s">
        <v>2832</v>
      </c>
      <c r="C1450" t="s">
        <v>2833</v>
      </c>
      <c r="D1450" s="4"/>
      <c r="E1450" s="4"/>
      <c r="F1450" t="s">
        <v>2454</v>
      </c>
      <c r="G1450" t="s">
        <v>2406</v>
      </c>
      <c r="H1450" t="s">
        <v>7445</v>
      </c>
      <c r="I1450" t="s">
        <v>7417</v>
      </c>
      <c r="J1450" s="4" t="s">
        <v>186</v>
      </c>
      <c r="K1450" s="4" t="s">
        <v>114</v>
      </c>
      <c r="L1450" s="4" t="s">
        <v>7024</v>
      </c>
      <c r="M1450" s="59" t="s">
        <v>6071</v>
      </c>
      <c r="N1450" s="4" t="s">
        <v>2834</v>
      </c>
      <c r="O1450" s="4" t="b">
        <f t="shared" si="2068"/>
        <v>1</v>
      </c>
      <c r="P1450" s="4" t="b">
        <f t="shared" si="2069"/>
        <v>1</v>
      </c>
      <c r="Q1450" s="4" t="b">
        <f t="shared" si="2070"/>
        <v>1</v>
      </c>
      <c r="R1450" s="4" t="b">
        <f t="shared" si="2071"/>
        <v>1</v>
      </c>
      <c r="S1450" s="4" t="b">
        <f t="shared" si="2072"/>
        <v>1</v>
      </c>
      <c r="T1450" s="4" t="b">
        <f t="shared" si="2073"/>
        <v>1</v>
      </c>
      <c r="U1450" s="4" t="b">
        <f t="shared" si="2074"/>
        <v>1</v>
      </c>
      <c r="V1450" s="4" t="b">
        <f t="shared" si="2075"/>
        <v>1</v>
      </c>
      <c r="W1450" s="4" t="b">
        <f t="shared" si="2076"/>
        <v>1</v>
      </c>
      <c r="X1450" s="4" t="b">
        <f t="shared" si="2077"/>
        <v>1</v>
      </c>
      <c r="Y1450" s="4" t="b">
        <f t="shared" si="2078"/>
        <v>1</v>
      </c>
      <c r="Z1450" s="4" t="b">
        <f t="shared" si="2079"/>
        <v>1</v>
      </c>
      <c r="AA1450" s="4" t="b">
        <f t="shared" si="2080"/>
        <v>1</v>
      </c>
      <c r="AB1450" s="4" t="b">
        <f t="shared" si="2081"/>
        <v>1</v>
      </c>
      <c r="AC1450" s="4" t="b">
        <f t="shared" si="2082"/>
        <v>1</v>
      </c>
      <c r="AD1450" s="4" t="b">
        <f t="shared" si="2083"/>
        <v>0</v>
      </c>
      <c r="AE1450" s="4" t="b">
        <f t="shared" si="2084"/>
        <v>1</v>
      </c>
      <c r="AF1450" s="4" t="b">
        <f t="shared" si="2085"/>
        <v>0</v>
      </c>
      <c r="AG1450" s="4" t="b">
        <f t="shared" si="2086"/>
        <v>0</v>
      </c>
      <c r="AH1450" s="4" t="b">
        <f t="shared" si="2087"/>
        <v>1</v>
      </c>
      <c r="AI1450" s="4" t="b">
        <f t="shared" si="2088"/>
        <v>0</v>
      </c>
      <c r="AJ1450" s="4" t="b">
        <f t="shared" si="2089"/>
        <v>0</v>
      </c>
      <c r="AK1450" s="4" t="b">
        <f t="shared" si="2090"/>
        <v>1</v>
      </c>
      <c r="AL1450" s="4" t="b">
        <f t="shared" si="2091"/>
        <v>0</v>
      </c>
      <c r="AM1450" s="4" t="b">
        <f t="shared" si="2092"/>
        <v>1</v>
      </c>
      <c r="AN1450" s="4" t="b">
        <f t="shared" si="2093"/>
        <v>1</v>
      </c>
      <c r="AO1450" s="4" t="b">
        <f t="shared" si="2094"/>
        <v>0</v>
      </c>
      <c r="AP1450" s="4" t="b">
        <f t="shared" si="2095"/>
        <v>0</v>
      </c>
      <c r="AQ1450" s="4" t="b">
        <f t="shared" si="2096"/>
        <v>0</v>
      </c>
      <c r="AR1450" s="4" t="b">
        <f t="shared" si="2097"/>
        <v>0</v>
      </c>
      <c r="AS1450" s="4" t="b">
        <f t="shared" si="2098"/>
        <v>0</v>
      </c>
      <c r="AT1450" s="4" t="b">
        <f t="shared" si="2099"/>
        <v>1</v>
      </c>
      <c r="AU1450" s="4" t="b">
        <f t="shared" si="2100"/>
        <v>0</v>
      </c>
      <c r="AV1450" s="4" t="b">
        <f t="shared" si="2101"/>
        <v>1</v>
      </c>
      <c r="AW1450" s="4" t="b">
        <f t="shared" si="2102"/>
        <v>0</v>
      </c>
      <c r="AX1450" s="4" t="b">
        <f t="shared" si="2103"/>
        <v>1</v>
      </c>
      <c r="AY1450" s="4" t="b">
        <f t="shared" si="2104"/>
        <v>0</v>
      </c>
      <c r="AZ1450" s="4" t="b">
        <f t="shared" si="2105"/>
        <v>0</v>
      </c>
      <c r="BA1450" s="4" t="b">
        <f t="shared" si="2106"/>
        <v>1</v>
      </c>
      <c r="BB1450" s="4" t="b">
        <f t="shared" si="2107"/>
        <v>0</v>
      </c>
      <c r="BC1450" s="4" t="b">
        <f t="shared" si="2108"/>
        <v>1</v>
      </c>
      <c r="BD1450" s="4" t="b">
        <f t="shared" si="2109"/>
        <v>0</v>
      </c>
      <c r="BE1450" s="4" t="b">
        <f t="shared" si="2110"/>
        <v>0</v>
      </c>
      <c r="BF1450" s="4" t="b">
        <f t="shared" si="2111"/>
        <v>1</v>
      </c>
      <c r="BG1450" s="4" t="b">
        <f t="shared" si="2112"/>
        <v>0</v>
      </c>
      <c r="BH1450" s="4" t="b">
        <f t="shared" si="2113"/>
        <v>1</v>
      </c>
      <c r="BI1450" s="4" t="b">
        <f t="shared" si="2114"/>
        <v>0</v>
      </c>
      <c r="BJ1450" s="4" t="b">
        <f t="shared" si="2115"/>
        <v>0</v>
      </c>
      <c r="BK1450" s="4" t="b">
        <f t="shared" si="2116"/>
        <v>1</v>
      </c>
      <c r="BL1450" s="4" t="b">
        <f t="shared" si="2117"/>
        <v>1</v>
      </c>
      <c r="BM1450" s="4" t="b">
        <f t="shared" si="2118"/>
        <v>1</v>
      </c>
      <c r="BN1450" s="4" t="b">
        <f t="shared" si="2119"/>
        <v>0</v>
      </c>
      <c r="BO1450" s="4" t="b">
        <f t="shared" si="2120"/>
        <v>1</v>
      </c>
      <c r="BP1450" s="4" t="b">
        <f t="shared" si="2121"/>
        <v>1</v>
      </c>
      <c r="BQ1450" s="4" t="b">
        <f t="shared" si="2122"/>
        <v>0</v>
      </c>
      <c r="BR1450" s="4" t="b">
        <f t="shared" si="2123"/>
        <v>0</v>
      </c>
      <c r="BS1450" s="4" t="b">
        <f t="shared" si="2124"/>
        <v>1</v>
      </c>
      <c r="BT1450" s="4" t="b">
        <f t="shared" si="2125"/>
        <v>1</v>
      </c>
      <c r="BU1450" s="4" t="b">
        <f t="shared" si="2126"/>
        <v>1</v>
      </c>
      <c r="BV1450" s="4" t="b">
        <f t="shared" si="2127"/>
        <v>0</v>
      </c>
      <c r="BW1450" s="4" t="b">
        <f t="shared" si="2128"/>
        <v>0</v>
      </c>
      <c r="BX1450" s="4" t="b">
        <f t="shared" si="2129"/>
        <v>1</v>
      </c>
      <c r="BY1450" s="4" t="b">
        <f t="shared" si="2130"/>
        <v>0</v>
      </c>
      <c r="BZ1450" s="4" t="b">
        <f t="shared" si="2131"/>
        <v>1</v>
      </c>
      <c r="CA1450" s="4" t="b">
        <f t="shared" si="2132"/>
        <v>0</v>
      </c>
      <c r="CB1450" s="4" t="b">
        <f t="shared" si="2133"/>
        <v>1</v>
      </c>
      <c r="CC1450" s="4" t="b">
        <f t="shared" si="2134"/>
        <v>0</v>
      </c>
      <c r="CD1450" s="4" t="b">
        <f t="shared" si="2135"/>
        <v>0</v>
      </c>
      <c r="CE1450" s="4" t="b">
        <f t="shared" si="2136"/>
        <v>0</v>
      </c>
      <c r="CF1450" s="4" t="b">
        <f t="shared" si="2137"/>
        <v>0</v>
      </c>
      <c r="CG1450" s="4" t="b">
        <f t="shared" si="2138"/>
        <v>1</v>
      </c>
      <c r="CH1450" s="4" t="b">
        <f t="shared" si="2139"/>
        <v>1</v>
      </c>
      <c r="CI1450" s="4" t="b">
        <f t="shared" si="2140"/>
        <v>0</v>
      </c>
      <c r="CJ1450" s="4" t="b">
        <f t="shared" si="2141"/>
        <v>0</v>
      </c>
      <c r="CK1450" s="4" t="b">
        <f t="shared" si="2142"/>
        <v>0</v>
      </c>
      <c r="CL1450" s="4" t="b">
        <f t="shared" si="2143"/>
        <v>0</v>
      </c>
      <c r="CM1450" s="4" t="b">
        <f t="shared" si="2144"/>
        <v>0</v>
      </c>
      <c r="CN1450" s="4" t="b">
        <f t="shared" si="2145"/>
        <v>1</v>
      </c>
      <c r="CO1450" s="4" t="b">
        <f t="shared" si="2146"/>
        <v>0</v>
      </c>
      <c r="CP1450" s="4" t="b">
        <f t="shared" si="2147"/>
        <v>1</v>
      </c>
      <c r="CQ1450" s="4" t="b">
        <f t="shared" si="2148"/>
        <v>1</v>
      </c>
      <c r="CR1450" s="4" t="b">
        <f t="shared" si="2149"/>
        <v>0</v>
      </c>
      <c r="CS1450" s="4" t="b">
        <f t="shared" si="2150"/>
        <v>0</v>
      </c>
      <c r="CT1450" s="4" t="b">
        <f t="shared" si="2151"/>
        <v>0</v>
      </c>
      <c r="CU1450" s="4" t="b">
        <f t="shared" si="2152"/>
        <v>0</v>
      </c>
      <c r="CV1450" s="4" t="b">
        <f t="shared" si="2153"/>
        <v>1</v>
      </c>
      <c r="CW1450" s="4" t="b">
        <f t="shared" si="2154"/>
        <v>1</v>
      </c>
      <c r="CX1450" s="4" t="b">
        <f t="shared" si="2155"/>
        <v>0</v>
      </c>
      <c r="CY1450" s="4" t="b">
        <f t="shared" si="2156"/>
        <v>0</v>
      </c>
      <c r="CZ1450" s="4" t="b">
        <f t="shared" si="2157"/>
        <v>0</v>
      </c>
      <c r="DA1450" s="4" t="b">
        <f t="shared" si="2158"/>
        <v>1</v>
      </c>
      <c r="DB1450" s="4" t="b">
        <f t="shared" si="2159"/>
        <v>0</v>
      </c>
      <c r="DC1450" s="4" t="b">
        <f t="shared" si="2160"/>
        <v>0</v>
      </c>
      <c r="DD1450" s="4" t="b">
        <f t="shared" si="2161"/>
        <v>1</v>
      </c>
    </row>
    <row r="1451" spans="1:108">
      <c r="A1451" s="4" t="s">
        <v>2413</v>
      </c>
      <c r="C1451" t="s">
        <v>2414</v>
      </c>
      <c r="D1451" s="4"/>
      <c r="E1451" s="4" t="s">
        <v>2415</v>
      </c>
      <c r="F1451" t="s">
        <v>2405</v>
      </c>
      <c r="G1451" t="s">
        <v>2406</v>
      </c>
      <c r="H1451" t="s">
        <v>7445</v>
      </c>
      <c r="I1451" t="s">
        <v>7417</v>
      </c>
      <c r="J1451" s="4" t="s">
        <v>165</v>
      </c>
      <c r="K1451" s="4" t="s">
        <v>114</v>
      </c>
      <c r="L1451" s="4" t="s">
        <v>6864</v>
      </c>
      <c r="M1451" t="s">
        <v>6079</v>
      </c>
      <c r="N1451" s="6" t="s">
        <v>2416</v>
      </c>
      <c r="O1451" s="6" t="b">
        <f t="shared" si="2068"/>
        <v>1</v>
      </c>
      <c r="P1451" s="4" t="b">
        <f t="shared" si="2069"/>
        <v>1</v>
      </c>
      <c r="Q1451" s="4" t="b">
        <f t="shared" si="2070"/>
        <v>1</v>
      </c>
      <c r="R1451" s="4" t="b">
        <f t="shared" si="2071"/>
        <v>1</v>
      </c>
      <c r="S1451" s="6" t="b">
        <f t="shared" si="2072"/>
        <v>1</v>
      </c>
      <c r="T1451" s="6" t="b">
        <f t="shared" si="2073"/>
        <v>1</v>
      </c>
      <c r="U1451" s="6" t="b">
        <f t="shared" si="2074"/>
        <v>1</v>
      </c>
      <c r="V1451" s="6" t="b">
        <f t="shared" si="2075"/>
        <v>1</v>
      </c>
      <c r="W1451" s="6" t="b">
        <f t="shared" si="2076"/>
        <v>1</v>
      </c>
      <c r="X1451" s="6" t="b">
        <f t="shared" si="2077"/>
        <v>1</v>
      </c>
      <c r="Y1451" s="6" t="b">
        <f t="shared" si="2078"/>
        <v>1</v>
      </c>
      <c r="Z1451" s="6" t="b">
        <f t="shared" si="2079"/>
        <v>1</v>
      </c>
      <c r="AA1451" s="6" t="b">
        <f t="shared" si="2080"/>
        <v>1</v>
      </c>
      <c r="AB1451" s="4" t="b">
        <f t="shared" si="2081"/>
        <v>1</v>
      </c>
      <c r="AC1451" s="4" t="b">
        <f t="shared" si="2082"/>
        <v>1</v>
      </c>
      <c r="AD1451" s="4" t="b">
        <f t="shared" si="2083"/>
        <v>1</v>
      </c>
      <c r="AE1451" s="4" t="b">
        <f t="shared" si="2084"/>
        <v>0</v>
      </c>
      <c r="AF1451" s="4" t="b">
        <f t="shared" si="2085"/>
        <v>0</v>
      </c>
      <c r="AG1451" s="4" t="b">
        <f t="shared" si="2086"/>
        <v>1</v>
      </c>
      <c r="AH1451" s="4" t="b">
        <f t="shared" si="2087"/>
        <v>1</v>
      </c>
      <c r="AI1451" s="4" t="b">
        <f t="shared" si="2088"/>
        <v>1</v>
      </c>
      <c r="AJ1451" s="4" t="b">
        <f t="shared" si="2089"/>
        <v>0</v>
      </c>
      <c r="AK1451" s="4" t="b">
        <f t="shared" si="2090"/>
        <v>1</v>
      </c>
      <c r="AL1451" s="4" t="b">
        <f t="shared" si="2091"/>
        <v>1</v>
      </c>
      <c r="AM1451" s="4" t="b">
        <f t="shared" si="2092"/>
        <v>1</v>
      </c>
      <c r="AN1451" s="4" t="b">
        <f t="shared" si="2093"/>
        <v>1</v>
      </c>
      <c r="AO1451" s="4" t="b">
        <f t="shared" si="2094"/>
        <v>0</v>
      </c>
      <c r="AP1451" s="4" t="b">
        <f t="shared" si="2095"/>
        <v>1</v>
      </c>
      <c r="AQ1451" s="4" t="b">
        <f t="shared" si="2096"/>
        <v>1</v>
      </c>
      <c r="AR1451" s="4" t="b">
        <f t="shared" si="2097"/>
        <v>0</v>
      </c>
      <c r="AS1451" s="4" t="b">
        <f t="shared" si="2098"/>
        <v>0</v>
      </c>
      <c r="AT1451" s="4" t="b">
        <f t="shared" si="2099"/>
        <v>1</v>
      </c>
      <c r="AU1451" s="4" t="b">
        <f t="shared" si="2100"/>
        <v>1</v>
      </c>
      <c r="AV1451" s="4" t="b">
        <f t="shared" si="2101"/>
        <v>1</v>
      </c>
      <c r="AW1451" s="4" t="b">
        <f t="shared" si="2102"/>
        <v>1</v>
      </c>
      <c r="AX1451" s="4" t="b">
        <f t="shared" si="2103"/>
        <v>1</v>
      </c>
      <c r="AY1451" s="4" t="b">
        <f t="shared" si="2104"/>
        <v>1</v>
      </c>
      <c r="AZ1451" s="4" t="b">
        <f t="shared" si="2105"/>
        <v>1</v>
      </c>
      <c r="BA1451" s="4" t="b">
        <f t="shared" si="2106"/>
        <v>1</v>
      </c>
      <c r="BB1451" s="4" t="b">
        <f t="shared" si="2107"/>
        <v>1</v>
      </c>
      <c r="BC1451" s="4" t="b">
        <f t="shared" si="2108"/>
        <v>1</v>
      </c>
      <c r="BD1451" s="4" t="b">
        <f t="shared" si="2109"/>
        <v>0</v>
      </c>
      <c r="BE1451" s="4" t="b">
        <f t="shared" si="2110"/>
        <v>1</v>
      </c>
      <c r="BF1451" s="4" t="b">
        <f t="shared" si="2111"/>
        <v>1</v>
      </c>
      <c r="BG1451" s="4" t="b">
        <f t="shared" si="2112"/>
        <v>1</v>
      </c>
      <c r="BH1451" s="4" t="b">
        <f t="shared" si="2113"/>
        <v>1</v>
      </c>
      <c r="BI1451" s="4" t="b">
        <f t="shared" si="2114"/>
        <v>1</v>
      </c>
      <c r="BJ1451" s="4" t="b">
        <f t="shared" si="2115"/>
        <v>1</v>
      </c>
      <c r="BK1451" s="4" t="b">
        <f t="shared" si="2116"/>
        <v>0</v>
      </c>
      <c r="BL1451" s="4" t="b">
        <f t="shared" si="2117"/>
        <v>1</v>
      </c>
      <c r="BM1451" s="4" t="b">
        <f t="shared" si="2118"/>
        <v>1</v>
      </c>
      <c r="BN1451" s="4" t="b">
        <f t="shared" si="2119"/>
        <v>0</v>
      </c>
      <c r="BO1451" s="4" t="b">
        <f t="shared" si="2120"/>
        <v>1</v>
      </c>
      <c r="BP1451" s="4" t="b">
        <f t="shared" si="2121"/>
        <v>1</v>
      </c>
      <c r="BQ1451" s="4" t="b">
        <f t="shared" si="2122"/>
        <v>1</v>
      </c>
      <c r="BR1451" s="4" t="b">
        <f t="shared" si="2123"/>
        <v>1</v>
      </c>
      <c r="BS1451" s="4" t="b">
        <f t="shared" si="2124"/>
        <v>1</v>
      </c>
      <c r="BT1451" s="4" t="b">
        <f t="shared" si="2125"/>
        <v>1</v>
      </c>
      <c r="BU1451" s="4" t="b">
        <f t="shared" si="2126"/>
        <v>1</v>
      </c>
      <c r="BV1451" s="4" t="b">
        <f t="shared" si="2127"/>
        <v>0</v>
      </c>
      <c r="BW1451" s="4" t="b">
        <f t="shared" si="2128"/>
        <v>0</v>
      </c>
      <c r="BX1451" s="4" t="b">
        <f t="shared" si="2129"/>
        <v>1</v>
      </c>
      <c r="BY1451" s="4" t="b">
        <f t="shared" si="2130"/>
        <v>1</v>
      </c>
      <c r="BZ1451" s="4" t="b">
        <f t="shared" si="2131"/>
        <v>0</v>
      </c>
      <c r="CA1451" s="4" t="b">
        <f t="shared" si="2132"/>
        <v>1</v>
      </c>
      <c r="CB1451" s="4" t="b">
        <f t="shared" si="2133"/>
        <v>1</v>
      </c>
      <c r="CC1451" s="4" t="b">
        <f t="shared" si="2134"/>
        <v>1</v>
      </c>
      <c r="CD1451" s="4" t="b">
        <f t="shared" si="2135"/>
        <v>1</v>
      </c>
      <c r="CE1451" s="4" t="b">
        <f t="shared" si="2136"/>
        <v>1</v>
      </c>
      <c r="CF1451" s="4" t="b">
        <f t="shared" si="2137"/>
        <v>1</v>
      </c>
      <c r="CG1451" s="4" t="b">
        <f t="shared" si="2138"/>
        <v>1</v>
      </c>
      <c r="CH1451" s="4" t="b">
        <f t="shared" si="2139"/>
        <v>1</v>
      </c>
      <c r="CI1451" s="4" t="b">
        <f t="shared" si="2140"/>
        <v>0</v>
      </c>
      <c r="CJ1451" s="4" t="b">
        <f t="shared" si="2141"/>
        <v>1</v>
      </c>
      <c r="CK1451" s="4" t="b">
        <f t="shared" si="2142"/>
        <v>1</v>
      </c>
      <c r="CL1451" s="4" t="b">
        <f t="shared" si="2143"/>
        <v>1</v>
      </c>
      <c r="CM1451" s="4" t="b">
        <f t="shared" si="2144"/>
        <v>1</v>
      </c>
      <c r="CN1451" s="4" t="b">
        <f t="shared" si="2145"/>
        <v>0</v>
      </c>
      <c r="CO1451" s="4" t="b">
        <f t="shared" si="2146"/>
        <v>1</v>
      </c>
      <c r="CP1451" s="4" t="b">
        <f t="shared" si="2147"/>
        <v>1</v>
      </c>
      <c r="CQ1451" s="4" t="b">
        <f t="shared" si="2148"/>
        <v>1</v>
      </c>
      <c r="CR1451" s="4" t="b">
        <f t="shared" si="2149"/>
        <v>1</v>
      </c>
      <c r="CS1451" s="4" t="b">
        <f t="shared" si="2150"/>
        <v>1</v>
      </c>
      <c r="CT1451" s="4" t="b">
        <f t="shared" si="2151"/>
        <v>1</v>
      </c>
      <c r="CU1451" s="4" t="b">
        <f t="shared" si="2152"/>
        <v>1</v>
      </c>
      <c r="CV1451" s="4" t="b">
        <f t="shared" si="2153"/>
        <v>1</v>
      </c>
      <c r="CW1451" s="4" t="b">
        <f t="shared" si="2154"/>
        <v>1</v>
      </c>
      <c r="CX1451" s="4" t="b">
        <f t="shared" si="2155"/>
        <v>1</v>
      </c>
      <c r="CY1451" s="4" t="b">
        <f t="shared" si="2156"/>
        <v>1</v>
      </c>
      <c r="CZ1451" s="4" t="b">
        <f t="shared" si="2157"/>
        <v>1</v>
      </c>
      <c r="DA1451" s="4" t="b">
        <f t="shared" si="2158"/>
        <v>0</v>
      </c>
      <c r="DB1451" s="4" t="b">
        <f t="shared" si="2159"/>
        <v>0</v>
      </c>
      <c r="DC1451" s="4" t="b">
        <f t="shared" si="2160"/>
        <v>0</v>
      </c>
      <c r="DD1451" s="4" t="b">
        <f t="shared" si="2161"/>
        <v>1</v>
      </c>
    </row>
    <row r="1452" spans="1:108">
      <c r="A1452" s="4" t="s">
        <v>2417</v>
      </c>
      <c r="C1452" t="s">
        <v>2414</v>
      </c>
      <c r="D1452" s="4"/>
      <c r="E1452" s="4" t="s">
        <v>2415</v>
      </c>
      <c r="F1452" t="s">
        <v>2405</v>
      </c>
      <c r="G1452" t="s">
        <v>2406</v>
      </c>
      <c r="H1452" t="s">
        <v>7445</v>
      </c>
      <c r="I1452" t="s">
        <v>7417</v>
      </c>
      <c r="J1452" s="4" t="s">
        <v>124</v>
      </c>
      <c r="K1452" s="4" t="s">
        <v>16</v>
      </c>
      <c r="L1452" s="4" t="s">
        <v>6865</v>
      </c>
      <c r="M1452" s="4" t="s">
        <v>115</v>
      </c>
      <c r="N1452" s="4" t="s">
        <v>2418</v>
      </c>
      <c r="O1452" s="4" t="b">
        <f t="shared" si="2068"/>
        <v>1</v>
      </c>
      <c r="P1452" s="4" t="b">
        <f t="shared" si="2069"/>
        <v>1</v>
      </c>
      <c r="Q1452" s="4" t="b">
        <f t="shared" si="2070"/>
        <v>1</v>
      </c>
      <c r="R1452" s="4" t="b">
        <f t="shared" si="2071"/>
        <v>1</v>
      </c>
      <c r="S1452" s="4" t="b">
        <f t="shared" si="2072"/>
        <v>1</v>
      </c>
      <c r="T1452" s="4" t="b">
        <f t="shared" si="2073"/>
        <v>1</v>
      </c>
      <c r="U1452" s="4" t="b">
        <f t="shared" si="2074"/>
        <v>1</v>
      </c>
      <c r="V1452" s="4" t="b">
        <f t="shared" si="2075"/>
        <v>1</v>
      </c>
      <c r="W1452" s="4" t="b">
        <f t="shared" si="2076"/>
        <v>1</v>
      </c>
      <c r="X1452" s="4" t="b">
        <f t="shared" si="2077"/>
        <v>1</v>
      </c>
      <c r="Y1452" s="4" t="b">
        <f t="shared" si="2078"/>
        <v>1</v>
      </c>
      <c r="Z1452" s="4" t="b">
        <f t="shared" si="2079"/>
        <v>0</v>
      </c>
      <c r="AA1452" s="4" t="b">
        <f t="shared" si="2080"/>
        <v>1</v>
      </c>
      <c r="AB1452" s="4" t="b">
        <f t="shared" si="2081"/>
        <v>1</v>
      </c>
      <c r="AC1452" s="4" t="b">
        <f t="shared" si="2082"/>
        <v>1</v>
      </c>
      <c r="AD1452" s="4" t="b">
        <f t="shared" si="2083"/>
        <v>0</v>
      </c>
      <c r="AE1452" s="4" t="b">
        <f t="shared" si="2084"/>
        <v>0</v>
      </c>
      <c r="AF1452" s="4" t="b">
        <f t="shared" si="2085"/>
        <v>0</v>
      </c>
      <c r="AG1452" s="4" t="b">
        <f t="shared" si="2086"/>
        <v>1</v>
      </c>
      <c r="AH1452" s="4" t="b">
        <f t="shared" si="2087"/>
        <v>1</v>
      </c>
      <c r="AI1452" s="4" t="b">
        <f t="shared" si="2088"/>
        <v>0</v>
      </c>
      <c r="AJ1452" s="4" t="b">
        <f t="shared" si="2089"/>
        <v>0</v>
      </c>
      <c r="AK1452" s="4" t="b">
        <f t="shared" si="2090"/>
        <v>0</v>
      </c>
      <c r="AL1452" s="4" t="b">
        <f t="shared" si="2091"/>
        <v>0</v>
      </c>
      <c r="AM1452" s="4" t="b">
        <f t="shared" si="2092"/>
        <v>1</v>
      </c>
      <c r="AN1452" s="4" t="b">
        <f t="shared" si="2093"/>
        <v>0</v>
      </c>
      <c r="AO1452" s="4" t="b">
        <f t="shared" si="2094"/>
        <v>0</v>
      </c>
      <c r="AP1452" s="4" t="b">
        <f t="shared" si="2095"/>
        <v>0</v>
      </c>
      <c r="AQ1452" s="4" t="b">
        <f t="shared" si="2096"/>
        <v>0</v>
      </c>
      <c r="AR1452" s="4" t="b">
        <f t="shared" si="2097"/>
        <v>0</v>
      </c>
      <c r="AS1452" s="4" t="b">
        <f t="shared" si="2098"/>
        <v>0</v>
      </c>
      <c r="AT1452" s="4" t="b">
        <f t="shared" si="2099"/>
        <v>0</v>
      </c>
      <c r="AU1452" s="4" t="b">
        <f t="shared" si="2100"/>
        <v>0</v>
      </c>
      <c r="AV1452" s="4" t="b">
        <f t="shared" si="2101"/>
        <v>1</v>
      </c>
      <c r="AW1452" s="4" t="b">
        <f t="shared" si="2102"/>
        <v>1</v>
      </c>
      <c r="AX1452" s="4" t="b">
        <f t="shared" si="2103"/>
        <v>0</v>
      </c>
      <c r="AY1452" s="4" t="b">
        <f t="shared" si="2104"/>
        <v>1</v>
      </c>
      <c r="AZ1452" s="4" t="b">
        <f t="shared" si="2105"/>
        <v>0</v>
      </c>
      <c r="BA1452" s="4" t="b">
        <f t="shared" si="2106"/>
        <v>1</v>
      </c>
      <c r="BB1452" s="4" t="b">
        <f t="shared" si="2107"/>
        <v>0</v>
      </c>
      <c r="BC1452" s="4" t="b">
        <f t="shared" si="2108"/>
        <v>1</v>
      </c>
      <c r="BD1452" s="4" t="b">
        <f t="shared" si="2109"/>
        <v>1</v>
      </c>
      <c r="BE1452" s="4" t="b">
        <f t="shared" si="2110"/>
        <v>0</v>
      </c>
      <c r="BF1452" s="4" t="b">
        <f t="shared" si="2111"/>
        <v>0</v>
      </c>
      <c r="BG1452" s="4" t="b">
        <f t="shared" si="2112"/>
        <v>1</v>
      </c>
      <c r="BH1452" s="4" t="b">
        <f t="shared" si="2113"/>
        <v>1</v>
      </c>
      <c r="BI1452" s="4" t="b">
        <f t="shared" si="2114"/>
        <v>0</v>
      </c>
      <c r="BJ1452" s="4" t="b">
        <f t="shared" si="2115"/>
        <v>0</v>
      </c>
      <c r="BK1452" s="4" t="b">
        <f t="shared" si="2116"/>
        <v>0</v>
      </c>
      <c r="BL1452" s="4" t="b">
        <f t="shared" si="2117"/>
        <v>1</v>
      </c>
      <c r="BM1452" s="4" t="b">
        <f t="shared" si="2118"/>
        <v>0</v>
      </c>
      <c r="BN1452" s="4" t="b">
        <f t="shared" si="2119"/>
        <v>0</v>
      </c>
      <c r="BO1452" s="4" t="b">
        <f t="shared" si="2120"/>
        <v>0</v>
      </c>
      <c r="BP1452" s="4" t="b">
        <f t="shared" si="2121"/>
        <v>1</v>
      </c>
      <c r="BQ1452" s="4" t="b">
        <f t="shared" si="2122"/>
        <v>1</v>
      </c>
      <c r="BR1452" s="4" t="b">
        <f t="shared" si="2123"/>
        <v>0</v>
      </c>
      <c r="BS1452" s="4" t="b">
        <f t="shared" si="2124"/>
        <v>1</v>
      </c>
      <c r="BT1452" s="4" t="b">
        <f t="shared" si="2125"/>
        <v>0</v>
      </c>
      <c r="BU1452" s="4" t="b">
        <f t="shared" si="2126"/>
        <v>0</v>
      </c>
      <c r="BV1452" s="4" t="b">
        <f t="shared" si="2127"/>
        <v>0</v>
      </c>
      <c r="BW1452" s="4" t="b">
        <f t="shared" si="2128"/>
        <v>1</v>
      </c>
      <c r="BX1452" s="4" t="b">
        <f t="shared" si="2129"/>
        <v>0</v>
      </c>
      <c r="BY1452" s="4" t="b">
        <f t="shared" si="2130"/>
        <v>0</v>
      </c>
      <c r="BZ1452" s="4" t="b">
        <f t="shared" si="2131"/>
        <v>0</v>
      </c>
      <c r="CA1452" s="4" t="b">
        <f t="shared" si="2132"/>
        <v>0</v>
      </c>
      <c r="CB1452" s="4" t="b">
        <f t="shared" si="2133"/>
        <v>1</v>
      </c>
      <c r="CC1452" s="4" t="b">
        <f t="shared" si="2134"/>
        <v>0</v>
      </c>
      <c r="CD1452" s="4" t="b">
        <f t="shared" si="2135"/>
        <v>0</v>
      </c>
      <c r="CE1452" s="4" t="b">
        <f t="shared" si="2136"/>
        <v>1</v>
      </c>
      <c r="CF1452" s="4" t="b">
        <f t="shared" si="2137"/>
        <v>0</v>
      </c>
      <c r="CG1452" s="4" t="b">
        <f t="shared" si="2138"/>
        <v>1</v>
      </c>
      <c r="CH1452" s="4" t="b">
        <f t="shared" si="2139"/>
        <v>0</v>
      </c>
      <c r="CI1452" s="4" t="b">
        <f t="shared" si="2140"/>
        <v>0</v>
      </c>
      <c r="CJ1452" s="4" t="b">
        <f t="shared" si="2141"/>
        <v>1</v>
      </c>
      <c r="CK1452" s="4" t="b">
        <f t="shared" si="2142"/>
        <v>0</v>
      </c>
      <c r="CL1452" s="4" t="b">
        <f t="shared" si="2143"/>
        <v>0</v>
      </c>
      <c r="CM1452" s="4" t="b">
        <f t="shared" si="2144"/>
        <v>0</v>
      </c>
      <c r="CN1452" s="4" t="b">
        <f t="shared" si="2145"/>
        <v>0</v>
      </c>
      <c r="CO1452" s="4" t="b">
        <f t="shared" si="2146"/>
        <v>0</v>
      </c>
      <c r="CP1452" s="4" t="b">
        <f t="shared" si="2147"/>
        <v>0</v>
      </c>
      <c r="CQ1452" s="4" t="b">
        <f t="shared" si="2148"/>
        <v>0</v>
      </c>
      <c r="CR1452" s="4" t="b">
        <f t="shared" si="2149"/>
        <v>0</v>
      </c>
      <c r="CS1452" s="4" t="b">
        <f t="shared" si="2150"/>
        <v>1</v>
      </c>
      <c r="CT1452" s="4" t="b">
        <f t="shared" si="2151"/>
        <v>1</v>
      </c>
      <c r="CU1452" s="4" t="b">
        <f t="shared" si="2152"/>
        <v>0</v>
      </c>
      <c r="CV1452" s="4" t="b">
        <f t="shared" si="2153"/>
        <v>0</v>
      </c>
      <c r="CW1452" s="4" t="b">
        <f t="shared" si="2154"/>
        <v>1</v>
      </c>
      <c r="CX1452" s="4" t="b">
        <f t="shared" si="2155"/>
        <v>0</v>
      </c>
      <c r="CY1452" s="4" t="b">
        <f t="shared" si="2156"/>
        <v>0</v>
      </c>
      <c r="CZ1452" s="4" t="b">
        <f t="shared" si="2157"/>
        <v>0</v>
      </c>
      <c r="DA1452" s="4" t="b">
        <f t="shared" si="2158"/>
        <v>0</v>
      </c>
      <c r="DB1452" s="4" t="b">
        <f t="shared" si="2159"/>
        <v>0</v>
      </c>
      <c r="DC1452" s="4" t="b">
        <f t="shared" si="2160"/>
        <v>0</v>
      </c>
      <c r="DD1452" s="4" t="b">
        <f t="shared" si="2161"/>
        <v>0</v>
      </c>
    </row>
    <row r="1453" spans="1:108">
      <c r="A1453" s="4" t="s">
        <v>2419</v>
      </c>
      <c r="C1453" t="s">
        <v>2414</v>
      </c>
      <c r="D1453" s="4"/>
      <c r="E1453" s="4" t="s">
        <v>2415</v>
      </c>
      <c r="F1453" t="s">
        <v>2405</v>
      </c>
      <c r="G1453" t="s">
        <v>2406</v>
      </c>
      <c r="H1453" t="s">
        <v>7445</v>
      </c>
      <c r="I1453" t="s">
        <v>7417</v>
      </c>
      <c r="J1453" s="4" t="s">
        <v>143</v>
      </c>
      <c r="K1453" s="4" t="s">
        <v>143</v>
      </c>
      <c r="L1453" s="4" t="s">
        <v>6866</v>
      </c>
      <c r="M1453" s="4" t="s">
        <v>2420</v>
      </c>
      <c r="N1453" s="4" t="s">
        <v>2421</v>
      </c>
      <c r="O1453" s="4" t="b">
        <f t="shared" si="2068"/>
        <v>1</v>
      </c>
      <c r="P1453" s="4" t="b">
        <f t="shared" si="2069"/>
        <v>1</v>
      </c>
      <c r="Q1453" s="4" t="b">
        <f t="shared" si="2070"/>
        <v>1</v>
      </c>
      <c r="R1453" s="4" t="b">
        <f t="shared" si="2071"/>
        <v>1</v>
      </c>
      <c r="S1453" s="4" t="b">
        <f t="shared" si="2072"/>
        <v>1</v>
      </c>
      <c r="T1453" s="4" t="b">
        <f t="shared" si="2073"/>
        <v>1</v>
      </c>
      <c r="U1453" s="4" t="b">
        <f t="shared" si="2074"/>
        <v>1</v>
      </c>
      <c r="V1453" s="4" t="b">
        <f t="shared" si="2075"/>
        <v>1</v>
      </c>
      <c r="W1453" s="4" t="b">
        <f t="shared" si="2076"/>
        <v>1</v>
      </c>
      <c r="X1453" s="4" t="b">
        <f t="shared" si="2077"/>
        <v>1</v>
      </c>
      <c r="Y1453" s="4" t="b">
        <f t="shared" si="2078"/>
        <v>1</v>
      </c>
      <c r="Z1453" s="4" t="b">
        <f t="shared" si="2079"/>
        <v>1</v>
      </c>
      <c r="AA1453" s="4" t="b">
        <f t="shared" si="2080"/>
        <v>0</v>
      </c>
      <c r="AB1453" s="4" t="b">
        <f t="shared" si="2081"/>
        <v>1</v>
      </c>
      <c r="AC1453" s="4" t="b">
        <f t="shared" si="2082"/>
        <v>0</v>
      </c>
      <c r="AD1453" s="4" t="b">
        <f t="shared" si="2083"/>
        <v>0</v>
      </c>
      <c r="AE1453" s="4" t="b">
        <f t="shared" si="2084"/>
        <v>0</v>
      </c>
      <c r="AF1453" s="4" t="b">
        <f t="shared" si="2085"/>
        <v>0</v>
      </c>
      <c r="AG1453" s="4" t="b">
        <f t="shared" si="2086"/>
        <v>1</v>
      </c>
      <c r="AH1453" s="4" t="b">
        <f t="shared" si="2087"/>
        <v>1</v>
      </c>
      <c r="AI1453" s="4" t="b">
        <f t="shared" si="2088"/>
        <v>1</v>
      </c>
      <c r="AJ1453" s="4" t="b">
        <f t="shared" si="2089"/>
        <v>0</v>
      </c>
      <c r="AK1453" s="4" t="b">
        <f t="shared" si="2090"/>
        <v>0</v>
      </c>
      <c r="AL1453" s="4" t="b">
        <f t="shared" si="2091"/>
        <v>0</v>
      </c>
      <c r="AM1453" s="4" t="b">
        <f t="shared" si="2092"/>
        <v>0</v>
      </c>
      <c r="AN1453" s="4" t="b">
        <f t="shared" si="2093"/>
        <v>0</v>
      </c>
      <c r="AO1453" s="4" t="b">
        <f t="shared" si="2094"/>
        <v>0</v>
      </c>
      <c r="AP1453" s="4" t="b">
        <f t="shared" si="2095"/>
        <v>0</v>
      </c>
      <c r="AQ1453" s="4" t="b">
        <f t="shared" si="2096"/>
        <v>0</v>
      </c>
      <c r="AR1453" s="4" t="b">
        <f t="shared" si="2097"/>
        <v>0</v>
      </c>
      <c r="AS1453" s="4" t="b">
        <f t="shared" si="2098"/>
        <v>0</v>
      </c>
      <c r="AT1453" s="4" t="b">
        <f t="shared" si="2099"/>
        <v>0</v>
      </c>
      <c r="AU1453" s="4" t="b">
        <f t="shared" si="2100"/>
        <v>0</v>
      </c>
      <c r="AV1453" s="4" t="b">
        <f t="shared" si="2101"/>
        <v>1</v>
      </c>
      <c r="AW1453" s="4" t="b">
        <f t="shared" si="2102"/>
        <v>0</v>
      </c>
      <c r="AX1453" s="4" t="b">
        <f t="shared" si="2103"/>
        <v>0</v>
      </c>
      <c r="AY1453" s="4" t="b">
        <f t="shared" si="2104"/>
        <v>1</v>
      </c>
      <c r="AZ1453" s="4" t="b">
        <f t="shared" si="2105"/>
        <v>0</v>
      </c>
      <c r="BA1453" s="4" t="b">
        <f t="shared" si="2106"/>
        <v>0</v>
      </c>
      <c r="BB1453" s="4" t="b">
        <f t="shared" si="2107"/>
        <v>0</v>
      </c>
      <c r="BC1453" s="4" t="b">
        <f t="shared" si="2108"/>
        <v>0</v>
      </c>
      <c r="BD1453" s="4" t="b">
        <f t="shared" si="2109"/>
        <v>1</v>
      </c>
      <c r="BE1453" s="4" t="b">
        <f t="shared" si="2110"/>
        <v>1</v>
      </c>
      <c r="BF1453" s="4" t="b">
        <f t="shared" si="2111"/>
        <v>0</v>
      </c>
      <c r="BG1453" s="4" t="b">
        <f t="shared" si="2112"/>
        <v>0</v>
      </c>
      <c r="BH1453" s="4" t="b">
        <f t="shared" si="2113"/>
        <v>1</v>
      </c>
      <c r="BI1453" s="4" t="b">
        <f t="shared" si="2114"/>
        <v>0</v>
      </c>
      <c r="BJ1453" s="4" t="b">
        <f t="shared" si="2115"/>
        <v>0</v>
      </c>
      <c r="BK1453" s="4" t="b">
        <f t="shared" si="2116"/>
        <v>0</v>
      </c>
      <c r="BL1453" s="4" t="b">
        <f t="shared" si="2117"/>
        <v>0</v>
      </c>
      <c r="BM1453" s="4" t="b">
        <f t="shared" si="2118"/>
        <v>1</v>
      </c>
      <c r="BN1453" s="4" t="b">
        <f t="shared" si="2119"/>
        <v>1</v>
      </c>
      <c r="BO1453" s="4" t="b">
        <f t="shared" si="2120"/>
        <v>0</v>
      </c>
      <c r="BP1453" s="4" t="b">
        <f t="shared" si="2121"/>
        <v>0</v>
      </c>
      <c r="BQ1453" s="4" t="b">
        <f t="shared" si="2122"/>
        <v>0</v>
      </c>
      <c r="BR1453" s="4" t="b">
        <f t="shared" si="2123"/>
        <v>0</v>
      </c>
      <c r="BS1453" s="4" t="b">
        <f t="shared" si="2124"/>
        <v>1</v>
      </c>
      <c r="BT1453" s="4" t="b">
        <f t="shared" si="2125"/>
        <v>0</v>
      </c>
      <c r="BU1453" s="4" t="b">
        <f t="shared" si="2126"/>
        <v>0</v>
      </c>
      <c r="BV1453" s="4" t="b">
        <f t="shared" si="2127"/>
        <v>0</v>
      </c>
      <c r="BW1453" s="4" t="b">
        <f t="shared" si="2128"/>
        <v>0</v>
      </c>
      <c r="BX1453" s="4" t="b">
        <f t="shared" si="2129"/>
        <v>0</v>
      </c>
      <c r="BY1453" s="4" t="b">
        <f t="shared" si="2130"/>
        <v>0</v>
      </c>
      <c r="BZ1453" s="4" t="b">
        <f t="shared" si="2131"/>
        <v>0</v>
      </c>
      <c r="CA1453" s="4" t="b">
        <f t="shared" si="2132"/>
        <v>0</v>
      </c>
      <c r="CB1453" s="4" t="b">
        <f t="shared" si="2133"/>
        <v>0</v>
      </c>
      <c r="CC1453" s="4" t="b">
        <f t="shared" si="2134"/>
        <v>0</v>
      </c>
      <c r="CD1453" s="4" t="b">
        <f t="shared" si="2135"/>
        <v>0</v>
      </c>
      <c r="CE1453" s="4" t="b">
        <f t="shared" si="2136"/>
        <v>1</v>
      </c>
      <c r="CF1453" s="4" t="b">
        <f t="shared" si="2137"/>
        <v>0</v>
      </c>
      <c r="CG1453" s="4" t="b">
        <f t="shared" si="2138"/>
        <v>0</v>
      </c>
      <c r="CH1453" s="4" t="b">
        <f t="shared" si="2139"/>
        <v>0</v>
      </c>
      <c r="CI1453" s="4" t="b">
        <f t="shared" si="2140"/>
        <v>0</v>
      </c>
      <c r="CJ1453" s="4" t="b">
        <f t="shared" si="2141"/>
        <v>0</v>
      </c>
      <c r="CK1453" s="4" t="b">
        <f t="shared" si="2142"/>
        <v>1</v>
      </c>
      <c r="CL1453" s="4" t="b">
        <f t="shared" si="2143"/>
        <v>1</v>
      </c>
      <c r="CM1453" s="4" t="b">
        <f t="shared" si="2144"/>
        <v>0</v>
      </c>
      <c r="CN1453" s="4" t="b">
        <f t="shared" si="2145"/>
        <v>0</v>
      </c>
      <c r="CO1453" s="4" t="b">
        <f t="shared" si="2146"/>
        <v>0</v>
      </c>
      <c r="CP1453" s="4" t="b">
        <f t="shared" si="2147"/>
        <v>1</v>
      </c>
      <c r="CQ1453" s="4" t="b">
        <f t="shared" si="2148"/>
        <v>0</v>
      </c>
      <c r="CR1453" s="4" t="b">
        <f t="shared" si="2149"/>
        <v>1</v>
      </c>
      <c r="CS1453" s="4" t="b">
        <f t="shared" si="2150"/>
        <v>1</v>
      </c>
      <c r="CT1453" s="4" t="b">
        <f t="shared" si="2151"/>
        <v>0</v>
      </c>
      <c r="CU1453" s="4" t="b">
        <f t="shared" si="2152"/>
        <v>0</v>
      </c>
      <c r="CV1453" s="4" t="b">
        <f t="shared" si="2153"/>
        <v>0</v>
      </c>
      <c r="CW1453" s="4" t="b">
        <f t="shared" si="2154"/>
        <v>1</v>
      </c>
      <c r="CX1453" s="4" t="b">
        <f t="shared" si="2155"/>
        <v>0</v>
      </c>
      <c r="CY1453" s="4" t="b">
        <f t="shared" si="2156"/>
        <v>1</v>
      </c>
      <c r="CZ1453" s="4" t="b">
        <f t="shared" si="2157"/>
        <v>0</v>
      </c>
      <c r="DA1453" s="4" t="b">
        <f t="shared" si="2158"/>
        <v>0</v>
      </c>
      <c r="DB1453" s="4" t="b">
        <f t="shared" si="2159"/>
        <v>0</v>
      </c>
      <c r="DC1453" s="4" t="b">
        <f t="shared" si="2160"/>
        <v>0</v>
      </c>
      <c r="DD1453" s="4" t="b">
        <f t="shared" si="2161"/>
        <v>0</v>
      </c>
    </row>
    <row r="1454" spans="1:108">
      <c r="A1454" t="s">
        <v>2422</v>
      </c>
      <c r="C1454" t="s">
        <v>2414</v>
      </c>
      <c r="E1454" t="s">
        <v>2415</v>
      </c>
      <c r="F1454" t="s">
        <v>2405</v>
      </c>
      <c r="G1454" t="s">
        <v>2406</v>
      </c>
      <c r="H1454" t="s">
        <v>7445</v>
      </c>
      <c r="I1454" t="s">
        <v>7417</v>
      </c>
      <c r="J1454" t="s">
        <v>393</v>
      </c>
      <c r="K1454" t="s">
        <v>136</v>
      </c>
      <c r="L1454" t="s">
        <v>6867</v>
      </c>
      <c r="M1454" t="s">
        <v>6079</v>
      </c>
      <c r="N1454" t="s">
        <v>2423</v>
      </c>
      <c r="O1454" t="b">
        <f t="shared" si="2068"/>
        <v>1</v>
      </c>
      <c r="P1454" t="b">
        <f t="shared" si="2069"/>
        <v>1</v>
      </c>
      <c r="Q1454" t="b">
        <f t="shared" si="2070"/>
        <v>1</v>
      </c>
      <c r="R1454" t="b">
        <f t="shared" si="2071"/>
        <v>1</v>
      </c>
      <c r="S1454" t="b">
        <f t="shared" si="2072"/>
        <v>1</v>
      </c>
      <c r="T1454" t="b">
        <f t="shared" si="2073"/>
        <v>1</v>
      </c>
      <c r="U1454" t="b">
        <f t="shared" si="2074"/>
        <v>1</v>
      </c>
      <c r="V1454" t="b">
        <f t="shared" si="2075"/>
        <v>0</v>
      </c>
      <c r="W1454" t="b">
        <f t="shared" si="2076"/>
        <v>1</v>
      </c>
      <c r="X1454" t="b">
        <f t="shared" si="2077"/>
        <v>1</v>
      </c>
      <c r="Y1454" t="b">
        <f t="shared" si="2078"/>
        <v>1</v>
      </c>
      <c r="Z1454" t="b">
        <f t="shared" si="2079"/>
        <v>0</v>
      </c>
      <c r="AA1454" t="b">
        <f t="shared" si="2080"/>
        <v>0</v>
      </c>
      <c r="AB1454" t="b">
        <f t="shared" si="2081"/>
        <v>1</v>
      </c>
      <c r="AC1454" t="b">
        <f t="shared" si="2082"/>
        <v>1</v>
      </c>
      <c r="AD1454" t="b">
        <f t="shared" si="2083"/>
        <v>0</v>
      </c>
      <c r="AE1454" t="b">
        <f t="shared" si="2084"/>
        <v>0</v>
      </c>
      <c r="AF1454" t="b">
        <f t="shared" si="2085"/>
        <v>0</v>
      </c>
      <c r="AG1454" t="b">
        <f t="shared" si="2086"/>
        <v>0</v>
      </c>
      <c r="AH1454" t="b">
        <f t="shared" si="2087"/>
        <v>1</v>
      </c>
      <c r="AI1454" t="b">
        <f t="shared" si="2088"/>
        <v>0</v>
      </c>
      <c r="AJ1454" t="b">
        <f t="shared" si="2089"/>
        <v>0</v>
      </c>
      <c r="AK1454" t="b">
        <f t="shared" si="2090"/>
        <v>0</v>
      </c>
      <c r="AL1454" t="b">
        <f t="shared" si="2091"/>
        <v>0</v>
      </c>
      <c r="AM1454" t="b">
        <f t="shared" si="2092"/>
        <v>0</v>
      </c>
      <c r="AN1454" t="b">
        <f t="shared" si="2093"/>
        <v>1</v>
      </c>
      <c r="AO1454" t="b">
        <f t="shared" si="2094"/>
        <v>0</v>
      </c>
      <c r="AP1454" t="b">
        <f t="shared" si="2095"/>
        <v>0</v>
      </c>
      <c r="AQ1454" t="b">
        <f t="shared" si="2096"/>
        <v>0</v>
      </c>
      <c r="AR1454" t="b">
        <f t="shared" si="2097"/>
        <v>0</v>
      </c>
      <c r="AS1454" t="b">
        <f t="shared" si="2098"/>
        <v>0</v>
      </c>
      <c r="AT1454" t="b">
        <f t="shared" si="2099"/>
        <v>0</v>
      </c>
      <c r="AU1454" t="b">
        <f t="shared" si="2100"/>
        <v>0</v>
      </c>
      <c r="AV1454" t="b">
        <f t="shared" si="2101"/>
        <v>0</v>
      </c>
      <c r="AW1454" t="b">
        <f t="shared" si="2102"/>
        <v>0</v>
      </c>
      <c r="AX1454" t="b">
        <f t="shared" si="2103"/>
        <v>0</v>
      </c>
      <c r="AY1454" t="b">
        <f t="shared" si="2104"/>
        <v>0</v>
      </c>
      <c r="AZ1454" t="b">
        <f t="shared" si="2105"/>
        <v>0</v>
      </c>
      <c r="BA1454" t="b">
        <f t="shared" si="2106"/>
        <v>0</v>
      </c>
      <c r="BB1454" t="b">
        <f t="shared" si="2107"/>
        <v>0</v>
      </c>
      <c r="BC1454" t="b">
        <f t="shared" si="2108"/>
        <v>0</v>
      </c>
      <c r="BD1454" t="b">
        <f t="shared" si="2109"/>
        <v>0</v>
      </c>
      <c r="BE1454" t="b">
        <f t="shared" si="2110"/>
        <v>1</v>
      </c>
      <c r="BF1454" t="b">
        <f t="shared" si="2111"/>
        <v>1</v>
      </c>
      <c r="BG1454" t="b">
        <f t="shared" si="2112"/>
        <v>0</v>
      </c>
      <c r="BH1454" t="b">
        <f t="shared" si="2113"/>
        <v>1</v>
      </c>
      <c r="BI1454" t="b">
        <f t="shared" si="2114"/>
        <v>0</v>
      </c>
      <c r="BJ1454" t="b">
        <f t="shared" si="2115"/>
        <v>0</v>
      </c>
      <c r="BK1454" t="b">
        <f t="shared" si="2116"/>
        <v>0</v>
      </c>
      <c r="BL1454" t="b">
        <f t="shared" si="2117"/>
        <v>0</v>
      </c>
      <c r="BM1454" t="b">
        <f t="shared" si="2118"/>
        <v>1</v>
      </c>
      <c r="BN1454" t="b">
        <f t="shared" si="2119"/>
        <v>1</v>
      </c>
      <c r="BO1454" t="b">
        <f t="shared" si="2120"/>
        <v>0</v>
      </c>
      <c r="BP1454" t="b">
        <f t="shared" si="2121"/>
        <v>0</v>
      </c>
      <c r="BQ1454" t="b">
        <f t="shared" si="2122"/>
        <v>0</v>
      </c>
      <c r="BR1454" t="b">
        <f t="shared" si="2123"/>
        <v>0</v>
      </c>
      <c r="BS1454" t="b">
        <f t="shared" si="2124"/>
        <v>0</v>
      </c>
      <c r="BT1454" t="b">
        <f t="shared" si="2125"/>
        <v>1</v>
      </c>
      <c r="BU1454" t="b">
        <f t="shared" si="2126"/>
        <v>0</v>
      </c>
      <c r="BV1454" t="b">
        <f t="shared" si="2127"/>
        <v>1</v>
      </c>
      <c r="BW1454" t="b">
        <f t="shared" si="2128"/>
        <v>0</v>
      </c>
      <c r="BX1454" t="b">
        <f t="shared" si="2129"/>
        <v>0</v>
      </c>
      <c r="BY1454" t="b">
        <f t="shared" si="2130"/>
        <v>0</v>
      </c>
      <c r="BZ1454" t="b">
        <f t="shared" si="2131"/>
        <v>0</v>
      </c>
      <c r="CA1454" t="b">
        <f t="shared" si="2132"/>
        <v>0</v>
      </c>
      <c r="CB1454" t="b">
        <f t="shared" si="2133"/>
        <v>1</v>
      </c>
      <c r="CC1454" t="b">
        <f t="shared" si="2134"/>
        <v>0</v>
      </c>
      <c r="CD1454" t="b">
        <f t="shared" si="2135"/>
        <v>0</v>
      </c>
      <c r="CE1454" t="b">
        <f t="shared" si="2136"/>
        <v>1</v>
      </c>
      <c r="CF1454" t="b">
        <f t="shared" si="2137"/>
        <v>0</v>
      </c>
      <c r="CG1454" t="b">
        <f t="shared" si="2138"/>
        <v>1</v>
      </c>
      <c r="CH1454" t="b">
        <f t="shared" si="2139"/>
        <v>0</v>
      </c>
      <c r="CI1454" t="b">
        <f t="shared" si="2140"/>
        <v>0</v>
      </c>
      <c r="CJ1454" t="b">
        <f t="shared" si="2141"/>
        <v>0</v>
      </c>
      <c r="CK1454" t="b">
        <f t="shared" si="2142"/>
        <v>1</v>
      </c>
      <c r="CL1454" t="b">
        <f t="shared" si="2143"/>
        <v>0</v>
      </c>
      <c r="CM1454" t="b">
        <f t="shared" si="2144"/>
        <v>0</v>
      </c>
      <c r="CN1454" t="b">
        <f t="shared" si="2145"/>
        <v>0</v>
      </c>
      <c r="CO1454" t="b">
        <f t="shared" si="2146"/>
        <v>0</v>
      </c>
      <c r="CP1454" t="b">
        <f t="shared" si="2147"/>
        <v>1</v>
      </c>
      <c r="CQ1454" t="b">
        <f t="shared" si="2148"/>
        <v>0</v>
      </c>
      <c r="CR1454" t="b">
        <f t="shared" si="2149"/>
        <v>0</v>
      </c>
      <c r="CS1454" t="b">
        <f t="shared" si="2150"/>
        <v>1</v>
      </c>
      <c r="CT1454" t="b">
        <f t="shared" si="2151"/>
        <v>0</v>
      </c>
      <c r="CU1454" t="b">
        <f t="shared" si="2152"/>
        <v>0</v>
      </c>
      <c r="CV1454" t="b">
        <f t="shared" si="2153"/>
        <v>0</v>
      </c>
      <c r="CW1454" t="b">
        <f t="shared" si="2154"/>
        <v>0</v>
      </c>
      <c r="CX1454" t="b">
        <f t="shared" si="2155"/>
        <v>0</v>
      </c>
      <c r="CY1454" t="b">
        <f t="shared" si="2156"/>
        <v>1</v>
      </c>
      <c r="CZ1454" t="b">
        <f t="shared" si="2157"/>
        <v>0</v>
      </c>
      <c r="DA1454" t="b">
        <f t="shared" si="2158"/>
        <v>0</v>
      </c>
      <c r="DB1454" t="b">
        <f t="shared" si="2159"/>
        <v>0</v>
      </c>
      <c r="DC1454" t="b">
        <f t="shared" si="2160"/>
        <v>0</v>
      </c>
      <c r="DD1454" t="b">
        <f t="shared" si="2161"/>
        <v>0</v>
      </c>
    </row>
    <row r="1455" spans="1:108">
      <c r="A1455" t="s">
        <v>2424</v>
      </c>
      <c r="C1455" t="s">
        <v>2414</v>
      </c>
      <c r="E1455" t="s">
        <v>2415</v>
      </c>
      <c r="F1455" t="s">
        <v>2405</v>
      </c>
      <c r="G1455" t="s">
        <v>2406</v>
      </c>
      <c r="H1455" t="s">
        <v>7445</v>
      </c>
      <c r="I1455" t="s">
        <v>7417</v>
      </c>
      <c r="J1455" t="s">
        <v>16</v>
      </c>
      <c r="K1455" t="s">
        <v>16</v>
      </c>
      <c r="L1455" t="s">
        <v>6868</v>
      </c>
      <c r="M1455" t="s">
        <v>6079</v>
      </c>
      <c r="N1455" t="s">
        <v>2425</v>
      </c>
      <c r="O1455" t="b">
        <f t="shared" si="2068"/>
        <v>1</v>
      </c>
      <c r="P1455" t="b">
        <f t="shared" si="2069"/>
        <v>0</v>
      </c>
      <c r="Q1455" t="b">
        <f t="shared" si="2070"/>
        <v>0</v>
      </c>
      <c r="R1455" t="b">
        <f t="shared" si="2071"/>
        <v>0</v>
      </c>
      <c r="S1455" t="b">
        <f t="shared" si="2072"/>
        <v>1</v>
      </c>
      <c r="T1455" t="b">
        <f t="shared" si="2073"/>
        <v>0</v>
      </c>
      <c r="U1455" t="b">
        <f t="shared" si="2074"/>
        <v>0</v>
      </c>
      <c r="V1455" t="b">
        <f t="shared" si="2075"/>
        <v>0</v>
      </c>
      <c r="W1455" t="b">
        <f t="shared" si="2076"/>
        <v>1</v>
      </c>
      <c r="X1455" t="b">
        <f t="shared" si="2077"/>
        <v>1</v>
      </c>
      <c r="Y1455" t="b">
        <f t="shared" si="2078"/>
        <v>0</v>
      </c>
      <c r="Z1455" t="b">
        <f t="shared" si="2079"/>
        <v>0</v>
      </c>
      <c r="AA1455" t="b">
        <f t="shared" si="2080"/>
        <v>0</v>
      </c>
      <c r="AB1455" t="b">
        <f t="shared" si="2081"/>
        <v>0</v>
      </c>
      <c r="AC1455" t="b">
        <f t="shared" si="2082"/>
        <v>0</v>
      </c>
      <c r="AD1455" t="b">
        <f t="shared" si="2083"/>
        <v>0</v>
      </c>
      <c r="AE1455" t="b">
        <f t="shared" si="2084"/>
        <v>0</v>
      </c>
      <c r="AF1455" t="b">
        <f t="shared" si="2085"/>
        <v>0</v>
      </c>
      <c r="AG1455" t="b">
        <f t="shared" si="2086"/>
        <v>0</v>
      </c>
      <c r="AH1455" t="b">
        <f t="shared" si="2087"/>
        <v>0</v>
      </c>
      <c r="AI1455" t="b">
        <f t="shared" si="2088"/>
        <v>0</v>
      </c>
      <c r="AJ1455" t="b">
        <f t="shared" si="2089"/>
        <v>0</v>
      </c>
      <c r="AK1455" t="b">
        <f t="shared" si="2090"/>
        <v>0</v>
      </c>
      <c r="AL1455" t="b">
        <f t="shared" si="2091"/>
        <v>0</v>
      </c>
      <c r="AM1455" t="b">
        <f t="shared" si="2092"/>
        <v>0</v>
      </c>
      <c r="AN1455" t="b">
        <f t="shared" si="2093"/>
        <v>0</v>
      </c>
      <c r="AO1455" t="b">
        <f t="shared" si="2094"/>
        <v>0</v>
      </c>
      <c r="AP1455" t="b">
        <f t="shared" si="2095"/>
        <v>0</v>
      </c>
      <c r="AQ1455" t="b">
        <f t="shared" si="2096"/>
        <v>0</v>
      </c>
      <c r="AR1455" t="b">
        <f t="shared" si="2097"/>
        <v>0</v>
      </c>
      <c r="AS1455" t="b">
        <f t="shared" si="2098"/>
        <v>0</v>
      </c>
      <c r="AT1455" t="b">
        <f t="shared" si="2099"/>
        <v>0</v>
      </c>
      <c r="AU1455" t="b">
        <f t="shared" si="2100"/>
        <v>0</v>
      </c>
      <c r="AV1455" t="b">
        <f t="shared" si="2101"/>
        <v>0</v>
      </c>
      <c r="AW1455" t="b">
        <f t="shared" si="2102"/>
        <v>0</v>
      </c>
      <c r="AX1455" t="b">
        <f t="shared" si="2103"/>
        <v>0</v>
      </c>
      <c r="AY1455" t="b">
        <f t="shared" si="2104"/>
        <v>0</v>
      </c>
      <c r="AZ1455" t="b">
        <f t="shared" si="2105"/>
        <v>0</v>
      </c>
      <c r="BA1455" t="b">
        <f t="shared" si="2106"/>
        <v>0</v>
      </c>
      <c r="BB1455" t="b">
        <f t="shared" si="2107"/>
        <v>0</v>
      </c>
      <c r="BC1455" t="b">
        <f t="shared" si="2108"/>
        <v>0</v>
      </c>
      <c r="BD1455" t="b">
        <f t="shared" si="2109"/>
        <v>1</v>
      </c>
      <c r="BE1455" t="b">
        <f t="shared" si="2110"/>
        <v>0</v>
      </c>
      <c r="BF1455" t="b">
        <f t="shared" si="2111"/>
        <v>0</v>
      </c>
      <c r="BG1455" t="b">
        <f t="shared" si="2112"/>
        <v>0</v>
      </c>
      <c r="BH1455" t="b">
        <f t="shared" si="2113"/>
        <v>1</v>
      </c>
      <c r="BI1455" t="b">
        <f t="shared" si="2114"/>
        <v>0</v>
      </c>
      <c r="BJ1455" t="b">
        <f t="shared" si="2115"/>
        <v>0</v>
      </c>
      <c r="BK1455" t="b">
        <f t="shared" si="2116"/>
        <v>0</v>
      </c>
      <c r="BL1455" t="b">
        <f t="shared" si="2117"/>
        <v>1</v>
      </c>
      <c r="BM1455" t="b">
        <f t="shared" si="2118"/>
        <v>0</v>
      </c>
      <c r="BN1455" t="b">
        <f t="shared" si="2119"/>
        <v>0</v>
      </c>
      <c r="BO1455" t="b">
        <f t="shared" si="2120"/>
        <v>0</v>
      </c>
      <c r="BP1455" t="b">
        <f t="shared" si="2121"/>
        <v>0</v>
      </c>
      <c r="BQ1455" t="b">
        <f t="shared" si="2122"/>
        <v>0</v>
      </c>
      <c r="BR1455" t="b">
        <f t="shared" si="2123"/>
        <v>0</v>
      </c>
      <c r="BS1455" t="b">
        <f t="shared" si="2124"/>
        <v>0</v>
      </c>
      <c r="BT1455" t="b">
        <f t="shared" si="2125"/>
        <v>0</v>
      </c>
      <c r="BU1455" t="b">
        <f t="shared" si="2126"/>
        <v>0</v>
      </c>
      <c r="BV1455" t="b">
        <f t="shared" si="2127"/>
        <v>0</v>
      </c>
      <c r="BW1455" t="b">
        <f t="shared" si="2128"/>
        <v>0</v>
      </c>
      <c r="BX1455" t="b">
        <f t="shared" si="2129"/>
        <v>0</v>
      </c>
      <c r="BY1455" t="b">
        <f t="shared" si="2130"/>
        <v>0</v>
      </c>
      <c r="BZ1455" t="b">
        <f t="shared" si="2131"/>
        <v>0</v>
      </c>
      <c r="CA1455" t="b">
        <f t="shared" si="2132"/>
        <v>0</v>
      </c>
      <c r="CB1455" t="b">
        <f t="shared" si="2133"/>
        <v>0</v>
      </c>
      <c r="CC1455" t="b">
        <f t="shared" si="2134"/>
        <v>0</v>
      </c>
      <c r="CD1455" t="b">
        <f t="shared" si="2135"/>
        <v>0</v>
      </c>
      <c r="CE1455" t="b">
        <f t="shared" si="2136"/>
        <v>0</v>
      </c>
      <c r="CF1455" t="b">
        <f t="shared" si="2137"/>
        <v>0</v>
      </c>
      <c r="CG1455" t="b">
        <f t="shared" si="2138"/>
        <v>0</v>
      </c>
      <c r="CH1455" t="b">
        <f t="shared" si="2139"/>
        <v>0</v>
      </c>
      <c r="CI1455" t="b">
        <f t="shared" si="2140"/>
        <v>0</v>
      </c>
      <c r="CJ1455" t="b">
        <f t="shared" si="2141"/>
        <v>0</v>
      </c>
      <c r="CK1455" t="b">
        <f t="shared" si="2142"/>
        <v>0</v>
      </c>
      <c r="CL1455" t="b">
        <f t="shared" si="2143"/>
        <v>0</v>
      </c>
      <c r="CM1455" t="b">
        <f t="shared" si="2144"/>
        <v>0</v>
      </c>
      <c r="CN1455" t="b">
        <f t="shared" si="2145"/>
        <v>0</v>
      </c>
      <c r="CO1455" t="b">
        <f t="shared" si="2146"/>
        <v>0</v>
      </c>
      <c r="CP1455" t="b">
        <f t="shared" si="2147"/>
        <v>0</v>
      </c>
      <c r="CQ1455" t="b">
        <f t="shared" si="2148"/>
        <v>0</v>
      </c>
      <c r="CR1455" t="b">
        <f t="shared" si="2149"/>
        <v>0</v>
      </c>
      <c r="CS1455" t="b">
        <f t="shared" si="2150"/>
        <v>0</v>
      </c>
      <c r="CT1455" t="b">
        <f t="shared" si="2151"/>
        <v>0</v>
      </c>
      <c r="CU1455" t="b">
        <f t="shared" si="2152"/>
        <v>0</v>
      </c>
      <c r="CV1455" t="b">
        <f t="shared" si="2153"/>
        <v>0</v>
      </c>
      <c r="CW1455" t="b">
        <f t="shared" si="2154"/>
        <v>0</v>
      </c>
      <c r="CX1455" t="b">
        <f t="shared" si="2155"/>
        <v>0</v>
      </c>
      <c r="CY1455" t="b">
        <f t="shared" si="2156"/>
        <v>0</v>
      </c>
      <c r="CZ1455" t="b">
        <f t="shared" si="2157"/>
        <v>0</v>
      </c>
      <c r="DA1455" t="b">
        <f t="shared" si="2158"/>
        <v>0</v>
      </c>
      <c r="DB1455" t="b">
        <f t="shared" si="2159"/>
        <v>0</v>
      </c>
      <c r="DC1455" t="b">
        <f t="shared" si="2160"/>
        <v>0</v>
      </c>
      <c r="DD1455" t="b">
        <f t="shared" si="2161"/>
        <v>0</v>
      </c>
    </row>
    <row r="1456" spans="1:108">
      <c r="A1456" t="s">
        <v>2426</v>
      </c>
      <c r="C1456" t="s">
        <v>2414</v>
      </c>
      <c r="E1456" t="s">
        <v>2415</v>
      </c>
      <c r="F1456" t="s">
        <v>2405</v>
      </c>
      <c r="G1456" t="s">
        <v>2406</v>
      </c>
      <c r="H1456" t="s">
        <v>7445</v>
      </c>
      <c r="I1456" t="s">
        <v>7417</v>
      </c>
      <c r="J1456" t="s">
        <v>119</v>
      </c>
      <c r="K1456" t="s">
        <v>109</v>
      </c>
      <c r="L1456" t="s">
        <v>6287</v>
      </c>
      <c r="M1456" t="s">
        <v>6079</v>
      </c>
      <c r="N1456" t="s">
        <v>67</v>
      </c>
      <c r="O1456" t="b">
        <f t="shared" si="2068"/>
        <v>0</v>
      </c>
      <c r="P1456" t="b">
        <f t="shared" si="2069"/>
        <v>0</v>
      </c>
      <c r="Q1456" t="b">
        <f t="shared" si="2070"/>
        <v>0</v>
      </c>
      <c r="R1456" t="b">
        <f t="shared" si="2071"/>
        <v>1</v>
      </c>
      <c r="S1456" t="b">
        <f t="shared" si="2072"/>
        <v>0</v>
      </c>
      <c r="T1456" t="b">
        <f t="shared" si="2073"/>
        <v>0</v>
      </c>
      <c r="U1456" t="b">
        <f t="shared" si="2074"/>
        <v>0</v>
      </c>
      <c r="V1456" t="b">
        <f t="shared" si="2075"/>
        <v>0</v>
      </c>
      <c r="W1456" t="b">
        <f t="shared" si="2076"/>
        <v>0</v>
      </c>
      <c r="X1456" t="b">
        <f t="shared" si="2077"/>
        <v>1</v>
      </c>
      <c r="Y1456" t="b">
        <f t="shared" si="2078"/>
        <v>0</v>
      </c>
      <c r="Z1456" t="b">
        <f t="shared" si="2079"/>
        <v>0</v>
      </c>
      <c r="AA1456" t="b">
        <f t="shared" si="2080"/>
        <v>0</v>
      </c>
      <c r="AB1456" t="b">
        <f t="shared" si="2081"/>
        <v>0</v>
      </c>
      <c r="AC1456" t="b">
        <f t="shared" si="2082"/>
        <v>0</v>
      </c>
      <c r="AD1456" t="b">
        <f t="shared" si="2083"/>
        <v>0</v>
      </c>
      <c r="AE1456" t="b">
        <f t="shared" si="2084"/>
        <v>0</v>
      </c>
      <c r="AF1456" t="b">
        <f t="shared" si="2085"/>
        <v>0</v>
      </c>
      <c r="AG1456" t="b">
        <f t="shared" si="2086"/>
        <v>0</v>
      </c>
      <c r="AH1456" t="b">
        <f t="shared" si="2087"/>
        <v>0</v>
      </c>
      <c r="AI1456" t="b">
        <f t="shared" si="2088"/>
        <v>0</v>
      </c>
      <c r="AJ1456" t="b">
        <f t="shared" si="2089"/>
        <v>0</v>
      </c>
      <c r="AK1456" t="b">
        <f t="shared" si="2090"/>
        <v>0</v>
      </c>
      <c r="AL1456" t="b">
        <f t="shared" si="2091"/>
        <v>0</v>
      </c>
      <c r="AM1456" t="b">
        <f t="shared" si="2092"/>
        <v>0</v>
      </c>
      <c r="AN1456" t="b">
        <f t="shared" si="2093"/>
        <v>0</v>
      </c>
      <c r="AO1456" t="b">
        <f t="shared" si="2094"/>
        <v>0</v>
      </c>
      <c r="AP1456" t="b">
        <f t="shared" si="2095"/>
        <v>0</v>
      </c>
      <c r="AQ1456" t="b">
        <f t="shared" si="2096"/>
        <v>0</v>
      </c>
      <c r="AR1456" t="b">
        <f t="shared" si="2097"/>
        <v>0</v>
      </c>
      <c r="AS1456" t="b">
        <f t="shared" si="2098"/>
        <v>0</v>
      </c>
      <c r="AT1456" t="b">
        <f t="shared" si="2099"/>
        <v>0</v>
      </c>
      <c r="AU1456" t="b">
        <f t="shared" si="2100"/>
        <v>0</v>
      </c>
      <c r="AV1456" t="b">
        <f t="shared" si="2101"/>
        <v>0</v>
      </c>
      <c r="AW1456" t="b">
        <f t="shared" si="2102"/>
        <v>0</v>
      </c>
      <c r="AX1456" t="b">
        <f t="shared" si="2103"/>
        <v>0</v>
      </c>
      <c r="AY1456" t="b">
        <f t="shared" si="2104"/>
        <v>0</v>
      </c>
      <c r="AZ1456" t="b">
        <f t="shared" si="2105"/>
        <v>0</v>
      </c>
      <c r="BA1456" t="b">
        <f t="shared" si="2106"/>
        <v>0</v>
      </c>
      <c r="BB1456" t="b">
        <f t="shared" si="2107"/>
        <v>0</v>
      </c>
      <c r="BC1456" t="b">
        <f t="shared" si="2108"/>
        <v>0</v>
      </c>
      <c r="BD1456" t="b">
        <f t="shared" si="2109"/>
        <v>0</v>
      </c>
      <c r="BE1456" t="b">
        <f t="shared" si="2110"/>
        <v>0</v>
      </c>
      <c r="BF1456" t="b">
        <f t="shared" si="2111"/>
        <v>0</v>
      </c>
      <c r="BG1456" t="b">
        <f t="shared" si="2112"/>
        <v>0</v>
      </c>
      <c r="BH1456" t="b">
        <f t="shared" si="2113"/>
        <v>0</v>
      </c>
      <c r="BI1456" t="b">
        <f t="shared" si="2114"/>
        <v>0</v>
      </c>
      <c r="BJ1456" t="b">
        <f t="shared" si="2115"/>
        <v>0</v>
      </c>
      <c r="BK1456" t="b">
        <f t="shared" si="2116"/>
        <v>0</v>
      </c>
      <c r="BL1456" t="b">
        <f t="shared" si="2117"/>
        <v>0</v>
      </c>
      <c r="BM1456" t="b">
        <f t="shared" si="2118"/>
        <v>0</v>
      </c>
      <c r="BN1456" t="b">
        <f t="shared" si="2119"/>
        <v>0</v>
      </c>
      <c r="BO1456" t="b">
        <f t="shared" si="2120"/>
        <v>0</v>
      </c>
      <c r="BP1456" t="b">
        <f t="shared" si="2121"/>
        <v>0</v>
      </c>
      <c r="BQ1456" t="b">
        <f t="shared" si="2122"/>
        <v>0</v>
      </c>
      <c r="BR1456" t="b">
        <f t="shared" si="2123"/>
        <v>0</v>
      </c>
      <c r="BS1456" t="b">
        <f t="shared" si="2124"/>
        <v>0</v>
      </c>
      <c r="BT1456" t="b">
        <f t="shared" si="2125"/>
        <v>1</v>
      </c>
      <c r="BU1456" t="b">
        <f t="shared" si="2126"/>
        <v>0</v>
      </c>
      <c r="BV1456" t="b">
        <f t="shared" si="2127"/>
        <v>0</v>
      </c>
      <c r="BW1456" t="b">
        <f t="shared" si="2128"/>
        <v>0</v>
      </c>
      <c r="BX1456" t="b">
        <f t="shared" si="2129"/>
        <v>0</v>
      </c>
      <c r="BY1456" t="b">
        <f t="shared" si="2130"/>
        <v>0</v>
      </c>
      <c r="BZ1456" t="b">
        <f t="shared" si="2131"/>
        <v>0</v>
      </c>
      <c r="CA1456" t="b">
        <f t="shared" si="2132"/>
        <v>0</v>
      </c>
      <c r="CB1456" t="b">
        <f t="shared" si="2133"/>
        <v>0</v>
      </c>
      <c r="CC1456" t="b">
        <f t="shared" si="2134"/>
        <v>0</v>
      </c>
      <c r="CD1456" t="b">
        <f t="shared" si="2135"/>
        <v>0</v>
      </c>
      <c r="CE1456" t="b">
        <f t="shared" si="2136"/>
        <v>0</v>
      </c>
      <c r="CF1456" t="b">
        <f t="shared" si="2137"/>
        <v>0</v>
      </c>
      <c r="CG1456" t="b">
        <f t="shared" si="2138"/>
        <v>0</v>
      </c>
      <c r="CH1456" t="b">
        <f t="shared" si="2139"/>
        <v>0</v>
      </c>
      <c r="CI1456" t="b">
        <f t="shared" si="2140"/>
        <v>0</v>
      </c>
      <c r="CJ1456" t="b">
        <f t="shared" si="2141"/>
        <v>0</v>
      </c>
      <c r="CK1456" t="b">
        <f t="shared" si="2142"/>
        <v>0</v>
      </c>
      <c r="CL1456" t="b">
        <f t="shared" si="2143"/>
        <v>0</v>
      </c>
      <c r="CM1456" t="b">
        <f t="shared" si="2144"/>
        <v>0</v>
      </c>
      <c r="CN1456" t="b">
        <f t="shared" si="2145"/>
        <v>0</v>
      </c>
      <c r="CO1456" t="b">
        <f t="shared" si="2146"/>
        <v>0</v>
      </c>
      <c r="CP1456" t="b">
        <f t="shared" si="2147"/>
        <v>0</v>
      </c>
      <c r="CQ1456" t="b">
        <f t="shared" si="2148"/>
        <v>0</v>
      </c>
      <c r="CR1456" t="b">
        <f t="shared" si="2149"/>
        <v>0</v>
      </c>
      <c r="CS1456" t="b">
        <f t="shared" si="2150"/>
        <v>0</v>
      </c>
      <c r="CT1456" t="b">
        <f t="shared" si="2151"/>
        <v>0</v>
      </c>
      <c r="CU1456" t="b">
        <f t="shared" si="2152"/>
        <v>0</v>
      </c>
      <c r="CV1456" t="b">
        <f t="shared" si="2153"/>
        <v>0</v>
      </c>
      <c r="CW1456" t="b">
        <f t="shared" si="2154"/>
        <v>0</v>
      </c>
      <c r="CX1456" t="b">
        <f t="shared" si="2155"/>
        <v>0</v>
      </c>
      <c r="CY1456" t="b">
        <f t="shared" si="2156"/>
        <v>0</v>
      </c>
      <c r="CZ1456" t="b">
        <f t="shared" si="2157"/>
        <v>0</v>
      </c>
      <c r="DA1456" t="b">
        <f t="shared" si="2158"/>
        <v>0</v>
      </c>
      <c r="DB1456" t="b">
        <f t="shared" si="2159"/>
        <v>0</v>
      </c>
      <c r="DC1456" t="b">
        <f t="shared" si="2160"/>
        <v>0</v>
      </c>
      <c r="DD1456" t="b">
        <f t="shared" si="2161"/>
        <v>0</v>
      </c>
    </row>
    <row r="1457" spans="1:108">
      <c r="A1457" t="s">
        <v>2427</v>
      </c>
      <c r="C1457" t="s">
        <v>2414</v>
      </c>
      <c r="E1457" t="s">
        <v>2415</v>
      </c>
      <c r="F1457" t="s">
        <v>2405</v>
      </c>
      <c r="G1457" t="s">
        <v>2406</v>
      </c>
      <c r="H1457" t="s">
        <v>7445</v>
      </c>
      <c r="I1457" t="s">
        <v>7417</v>
      </c>
      <c r="J1457" t="s">
        <v>143</v>
      </c>
      <c r="K1457" t="s">
        <v>143</v>
      </c>
      <c r="L1457" t="s">
        <v>6869</v>
      </c>
      <c r="M1457" t="s">
        <v>6079</v>
      </c>
      <c r="N1457" t="s">
        <v>2428</v>
      </c>
      <c r="O1457" t="b">
        <f t="shared" si="2068"/>
        <v>1</v>
      </c>
      <c r="P1457" t="b">
        <f t="shared" si="2069"/>
        <v>0</v>
      </c>
      <c r="Q1457" t="b">
        <f t="shared" si="2070"/>
        <v>1</v>
      </c>
      <c r="R1457" t="b">
        <f t="shared" si="2071"/>
        <v>0</v>
      </c>
      <c r="S1457" t="b">
        <f t="shared" si="2072"/>
        <v>0</v>
      </c>
      <c r="T1457" t="b">
        <f t="shared" si="2073"/>
        <v>0</v>
      </c>
      <c r="U1457" t="b">
        <f t="shared" si="2074"/>
        <v>1</v>
      </c>
      <c r="V1457" t="b">
        <f t="shared" si="2075"/>
        <v>0</v>
      </c>
      <c r="W1457" t="b">
        <f t="shared" si="2076"/>
        <v>1</v>
      </c>
      <c r="X1457" t="b">
        <f t="shared" si="2077"/>
        <v>1</v>
      </c>
      <c r="Y1457" t="b">
        <f t="shared" si="2078"/>
        <v>0</v>
      </c>
      <c r="Z1457" t="b">
        <f t="shared" si="2079"/>
        <v>0</v>
      </c>
      <c r="AA1457" t="b">
        <f t="shared" si="2080"/>
        <v>0</v>
      </c>
      <c r="AB1457" t="b">
        <f t="shared" si="2081"/>
        <v>0</v>
      </c>
      <c r="AC1457" t="b">
        <f t="shared" si="2082"/>
        <v>0</v>
      </c>
      <c r="AD1457" t="b">
        <f t="shared" si="2083"/>
        <v>0</v>
      </c>
      <c r="AE1457" t="b">
        <f t="shared" si="2084"/>
        <v>0</v>
      </c>
      <c r="AF1457" t="b">
        <f t="shared" si="2085"/>
        <v>0</v>
      </c>
      <c r="AG1457" t="b">
        <f t="shared" si="2086"/>
        <v>0</v>
      </c>
      <c r="AH1457" t="b">
        <f t="shared" si="2087"/>
        <v>1</v>
      </c>
      <c r="AI1457" t="b">
        <f t="shared" si="2088"/>
        <v>0</v>
      </c>
      <c r="AJ1457" t="b">
        <f t="shared" si="2089"/>
        <v>0</v>
      </c>
      <c r="AK1457" t="b">
        <f t="shared" si="2090"/>
        <v>0</v>
      </c>
      <c r="AL1457" t="b">
        <f t="shared" si="2091"/>
        <v>0</v>
      </c>
      <c r="AM1457" t="b">
        <f t="shared" si="2092"/>
        <v>0</v>
      </c>
      <c r="AN1457" t="b">
        <f t="shared" si="2093"/>
        <v>0</v>
      </c>
      <c r="AO1457" t="b">
        <f t="shared" si="2094"/>
        <v>1</v>
      </c>
      <c r="AP1457" t="b">
        <f t="shared" si="2095"/>
        <v>0</v>
      </c>
      <c r="AQ1457" t="b">
        <f t="shared" si="2096"/>
        <v>0</v>
      </c>
      <c r="AR1457" t="b">
        <f t="shared" si="2097"/>
        <v>1</v>
      </c>
      <c r="AS1457" t="b">
        <f t="shared" si="2098"/>
        <v>0</v>
      </c>
      <c r="AT1457" t="b">
        <f t="shared" si="2099"/>
        <v>0</v>
      </c>
      <c r="AU1457" t="b">
        <f t="shared" si="2100"/>
        <v>0</v>
      </c>
      <c r="AV1457" t="b">
        <f t="shared" si="2101"/>
        <v>0</v>
      </c>
      <c r="AW1457" t="b">
        <f t="shared" si="2102"/>
        <v>0</v>
      </c>
      <c r="AX1457" t="b">
        <f t="shared" si="2103"/>
        <v>0</v>
      </c>
      <c r="AY1457" t="b">
        <f t="shared" si="2104"/>
        <v>0</v>
      </c>
      <c r="AZ1457" t="b">
        <f t="shared" si="2105"/>
        <v>0</v>
      </c>
      <c r="BA1457" t="b">
        <f t="shared" si="2106"/>
        <v>1</v>
      </c>
      <c r="BB1457" t="b">
        <f t="shared" si="2107"/>
        <v>0</v>
      </c>
      <c r="BC1457" t="b">
        <f t="shared" si="2108"/>
        <v>0</v>
      </c>
      <c r="BD1457" t="b">
        <f t="shared" si="2109"/>
        <v>1</v>
      </c>
      <c r="BE1457" t="b">
        <f t="shared" si="2110"/>
        <v>0</v>
      </c>
      <c r="BF1457" t="b">
        <f t="shared" si="2111"/>
        <v>0</v>
      </c>
      <c r="BG1457" t="b">
        <f t="shared" si="2112"/>
        <v>0</v>
      </c>
      <c r="BH1457" t="b">
        <f t="shared" si="2113"/>
        <v>0</v>
      </c>
      <c r="BI1457" t="b">
        <f t="shared" si="2114"/>
        <v>0</v>
      </c>
      <c r="BJ1457" t="b">
        <f t="shared" si="2115"/>
        <v>0</v>
      </c>
      <c r="BK1457" t="b">
        <f t="shared" si="2116"/>
        <v>0</v>
      </c>
      <c r="BL1457" t="b">
        <f t="shared" si="2117"/>
        <v>0</v>
      </c>
      <c r="BM1457" t="b">
        <f t="shared" si="2118"/>
        <v>1</v>
      </c>
      <c r="BN1457" t="b">
        <f t="shared" si="2119"/>
        <v>0</v>
      </c>
      <c r="BO1457" t="b">
        <f t="shared" si="2120"/>
        <v>0</v>
      </c>
      <c r="BP1457" t="b">
        <f t="shared" si="2121"/>
        <v>0</v>
      </c>
      <c r="BQ1457" t="b">
        <f t="shared" si="2122"/>
        <v>0</v>
      </c>
      <c r="BR1457" t="b">
        <f t="shared" si="2123"/>
        <v>0</v>
      </c>
      <c r="BS1457" t="b">
        <f t="shared" si="2124"/>
        <v>0</v>
      </c>
      <c r="BT1457" t="b">
        <f t="shared" si="2125"/>
        <v>0</v>
      </c>
      <c r="BU1457" t="b">
        <f t="shared" si="2126"/>
        <v>0</v>
      </c>
      <c r="BV1457" t="b">
        <f t="shared" si="2127"/>
        <v>0</v>
      </c>
      <c r="BW1457" t="b">
        <f t="shared" si="2128"/>
        <v>0</v>
      </c>
      <c r="BX1457" t="b">
        <f t="shared" si="2129"/>
        <v>0</v>
      </c>
      <c r="BY1457" t="b">
        <f t="shared" si="2130"/>
        <v>0</v>
      </c>
      <c r="BZ1457" t="b">
        <f t="shared" si="2131"/>
        <v>0</v>
      </c>
      <c r="CA1457" t="b">
        <f t="shared" si="2132"/>
        <v>0</v>
      </c>
      <c r="CB1457" t="b">
        <f t="shared" si="2133"/>
        <v>0</v>
      </c>
      <c r="CC1457" t="b">
        <f t="shared" si="2134"/>
        <v>0</v>
      </c>
      <c r="CD1457" t="b">
        <f t="shared" si="2135"/>
        <v>0</v>
      </c>
      <c r="CE1457" t="b">
        <f t="shared" si="2136"/>
        <v>0</v>
      </c>
      <c r="CF1457" t="b">
        <f t="shared" si="2137"/>
        <v>0</v>
      </c>
      <c r="CG1457" t="b">
        <f t="shared" si="2138"/>
        <v>0</v>
      </c>
      <c r="CH1457" t="b">
        <f t="shared" si="2139"/>
        <v>0</v>
      </c>
      <c r="CI1457" t="b">
        <f t="shared" si="2140"/>
        <v>0</v>
      </c>
      <c r="CJ1457" t="b">
        <f t="shared" si="2141"/>
        <v>0</v>
      </c>
      <c r="CK1457" t="b">
        <f t="shared" si="2142"/>
        <v>0</v>
      </c>
      <c r="CL1457" t="b">
        <f t="shared" si="2143"/>
        <v>0</v>
      </c>
      <c r="CM1457" t="b">
        <f t="shared" si="2144"/>
        <v>0</v>
      </c>
      <c r="CN1457" t="b">
        <f t="shared" si="2145"/>
        <v>0</v>
      </c>
      <c r="CO1457" t="b">
        <f t="shared" si="2146"/>
        <v>0</v>
      </c>
      <c r="CP1457" t="b">
        <f t="shared" si="2147"/>
        <v>0</v>
      </c>
      <c r="CQ1457" t="b">
        <f t="shared" si="2148"/>
        <v>0</v>
      </c>
      <c r="CR1457" t="b">
        <f t="shared" si="2149"/>
        <v>0</v>
      </c>
      <c r="CS1457" t="b">
        <f t="shared" si="2150"/>
        <v>0</v>
      </c>
      <c r="CT1457" t="b">
        <f t="shared" si="2151"/>
        <v>1</v>
      </c>
      <c r="CU1457" t="b">
        <f t="shared" si="2152"/>
        <v>0</v>
      </c>
      <c r="CV1457" t="b">
        <f t="shared" si="2153"/>
        <v>0</v>
      </c>
      <c r="CW1457" t="b">
        <f t="shared" si="2154"/>
        <v>0</v>
      </c>
      <c r="CX1457" t="b">
        <f t="shared" si="2155"/>
        <v>0</v>
      </c>
      <c r="CY1457" t="b">
        <f t="shared" si="2156"/>
        <v>1</v>
      </c>
      <c r="CZ1457" t="b">
        <f t="shared" si="2157"/>
        <v>0</v>
      </c>
      <c r="DA1457" t="b">
        <f t="shared" si="2158"/>
        <v>0</v>
      </c>
      <c r="DB1457" t="b">
        <f t="shared" si="2159"/>
        <v>0</v>
      </c>
      <c r="DC1457" t="b">
        <f t="shared" si="2160"/>
        <v>0</v>
      </c>
      <c r="DD1457" t="b">
        <f t="shared" si="2161"/>
        <v>0</v>
      </c>
    </row>
    <row r="1458" spans="1:108">
      <c r="A1458" t="s">
        <v>2429</v>
      </c>
      <c r="C1458" t="s">
        <v>2414</v>
      </c>
      <c r="E1458" t="s">
        <v>2415</v>
      </c>
      <c r="F1458" t="s">
        <v>2405</v>
      </c>
      <c r="G1458" t="s">
        <v>2406</v>
      </c>
      <c r="H1458" t="s">
        <v>7445</v>
      </c>
      <c r="I1458" t="s">
        <v>7417</v>
      </c>
      <c r="J1458" t="s">
        <v>16</v>
      </c>
      <c r="K1458" t="s">
        <v>16</v>
      </c>
      <c r="L1458" t="s">
        <v>6870</v>
      </c>
      <c r="M1458" t="s">
        <v>6079</v>
      </c>
      <c r="N1458" t="s">
        <v>2430</v>
      </c>
      <c r="O1458" t="b">
        <f t="shared" si="2068"/>
        <v>1</v>
      </c>
      <c r="P1458" t="b">
        <f t="shared" si="2069"/>
        <v>1</v>
      </c>
      <c r="Q1458" t="b">
        <f t="shared" si="2070"/>
        <v>0</v>
      </c>
      <c r="R1458" t="b">
        <f t="shared" si="2071"/>
        <v>0</v>
      </c>
      <c r="S1458" t="b">
        <f t="shared" si="2072"/>
        <v>1</v>
      </c>
      <c r="T1458" t="b">
        <f t="shared" si="2073"/>
        <v>0</v>
      </c>
      <c r="U1458" t="b">
        <f t="shared" si="2074"/>
        <v>0</v>
      </c>
      <c r="V1458" t="b">
        <f t="shared" si="2075"/>
        <v>0</v>
      </c>
      <c r="W1458" t="b">
        <f t="shared" si="2076"/>
        <v>1</v>
      </c>
      <c r="X1458" t="b">
        <f t="shared" si="2077"/>
        <v>0</v>
      </c>
      <c r="Y1458" t="b">
        <f t="shared" si="2078"/>
        <v>0</v>
      </c>
      <c r="Z1458" t="b">
        <f t="shared" si="2079"/>
        <v>0</v>
      </c>
      <c r="AA1458" t="b">
        <f t="shared" si="2080"/>
        <v>0</v>
      </c>
      <c r="AB1458" t="b">
        <f t="shared" si="2081"/>
        <v>0</v>
      </c>
      <c r="AC1458" t="b">
        <f t="shared" si="2082"/>
        <v>0</v>
      </c>
      <c r="AD1458" t="b">
        <f t="shared" si="2083"/>
        <v>0</v>
      </c>
      <c r="AE1458" t="b">
        <f t="shared" si="2084"/>
        <v>0</v>
      </c>
      <c r="AF1458" t="b">
        <f t="shared" si="2085"/>
        <v>0</v>
      </c>
      <c r="AG1458" t="b">
        <f t="shared" si="2086"/>
        <v>0</v>
      </c>
      <c r="AH1458" t="b">
        <f t="shared" si="2087"/>
        <v>0</v>
      </c>
      <c r="AI1458" t="b">
        <f t="shared" si="2088"/>
        <v>1</v>
      </c>
      <c r="AJ1458" t="b">
        <f t="shared" si="2089"/>
        <v>0</v>
      </c>
      <c r="AK1458" t="b">
        <f t="shared" si="2090"/>
        <v>0</v>
      </c>
      <c r="AL1458" t="b">
        <f t="shared" si="2091"/>
        <v>0</v>
      </c>
      <c r="AM1458" t="b">
        <f t="shared" si="2092"/>
        <v>0</v>
      </c>
      <c r="AN1458" t="b">
        <f t="shared" si="2093"/>
        <v>0</v>
      </c>
      <c r="AO1458" t="b">
        <f t="shared" si="2094"/>
        <v>0</v>
      </c>
      <c r="AP1458" t="b">
        <f t="shared" si="2095"/>
        <v>0</v>
      </c>
      <c r="AQ1458" t="b">
        <f t="shared" si="2096"/>
        <v>0</v>
      </c>
      <c r="AR1458" t="b">
        <f t="shared" si="2097"/>
        <v>0</v>
      </c>
      <c r="AS1458" t="b">
        <f t="shared" si="2098"/>
        <v>0</v>
      </c>
      <c r="AT1458" t="b">
        <f t="shared" si="2099"/>
        <v>0</v>
      </c>
      <c r="AU1458" t="b">
        <f t="shared" si="2100"/>
        <v>0</v>
      </c>
      <c r="AV1458" t="b">
        <f t="shared" si="2101"/>
        <v>0</v>
      </c>
      <c r="AW1458" t="b">
        <f t="shared" si="2102"/>
        <v>0</v>
      </c>
      <c r="AX1458" t="b">
        <f t="shared" si="2103"/>
        <v>0</v>
      </c>
      <c r="AY1458" t="b">
        <f t="shared" si="2104"/>
        <v>0</v>
      </c>
      <c r="AZ1458" t="b">
        <f t="shared" si="2105"/>
        <v>0</v>
      </c>
      <c r="BA1458" t="b">
        <f t="shared" si="2106"/>
        <v>0</v>
      </c>
      <c r="BB1458" t="b">
        <f t="shared" si="2107"/>
        <v>0</v>
      </c>
      <c r="BC1458" t="b">
        <f t="shared" si="2108"/>
        <v>0</v>
      </c>
      <c r="BD1458" t="b">
        <f t="shared" si="2109"/>
        <v>0</v>
      </c>
      <c r="BE1458" t="b">
        <f t="shared" si="2110"/>
        <v>0</v>
      </c>
      <c r="BF1458" t="b">
        <f t="shared" si="2111"/>
        <v>0</v>
      </c>
      <c r="BG1458" t="b">
        <f t="shared" si="2112"/>
        <v>0</v>
      </c>
      <c r="BH1458" t="b">
        <f t="shared" si="2113"/>
        <v>1</v>
      </c>
      <c r="BI1458" t="b">
        <f t="shared" si="2114"/>
        <v>0</v>
      </c>
      <c r="BJ1458" t="b">
        <f t="shared" si="2115"/>
        <v>0</v>
      </c>
      <c r="BK1458" t="b">
        <f t="shared" si="2116"/>
        <v>0</v>
      </c>
      <c r="BL1458" t="b">
        <f t="shared" si="2117"/>
        <v>1</v>
      </c>
      <c r="BM1458" t="b">
        <f t="shared" si="2118"/>
        <v>0</v>
      </c>
      <c r="BN1458" t="b">
        <f t="shared" si="2119"/>
        <v>0</v>
      </c>
      <c r="BO1458" t="b">
        <f t="shared" si="2120"/>
        <v>0</v>
      </c>
      <c r="BP1458" t="b">
        <f t="shared" si="2121"/>
        <v>0</v>
      </c>
      <c r="BQ1458" t="b">
        <f t="shared" si="2122"/>
        <v>1</v>
      </c>
      <c r="BR1458" t="b">
        <f t="shared" si="2123"/>
        <v>0</v>
      </c>
      <c r="BS1458" t="b">
        <f t="shared" si="2124"/>
        <v>0</v>
      </c>
      <c r="BT1458" t="b">
        <f t="shared" si="2125"/>
        <v>0</v>
      </c>
      <c r="BU1458" t="b">
        <f t="shared" si="2126"/>
        <v>0</v>
      </c>
      <c r="BV1458" t="b">
        <f t="shared" si="2127"/>
        <v>0</v>
      </c>
      <c r="BW1458" t="b">
        <f t="shared" si="2128"/>
        <v>0</v>
      </c>
      <c r="BX1458" t="b">
        <f t="shared" si="2129"/>
        <v>0</v>
      </c>
      <c r="BY1458" t="b">
        <f t="shared" si="2130"/>
        <v>0</v>
      </c>
      <c r="BZ1458" t="b">
        <f t="shared" si="2131"/>
        <v>0</v>
      </c>
      <c r="CA1458" t="b">
        <f t="shared" si="2132"/>
        <v>0</v>
      </c>
      <c r="CB1458" t="b">
        <f t="shared" si="2133"/>
        <v>0</v>
      </c>
      <c r="CC1458" t="b">
        <f t="shared" si="2134"/>
        <v>0</v>
      </c>
      <c r="CD1458" t="b">
        <f t="shared" si="2135"/>
        <v>0</v>
      </c>
      <c r="CE1458" t="b">
        <f t="shared" si="2136"/>
        <v>0</v>
      </c>
      <c r="CF1458" t="b">
        <f t="shared" si="2137"/>
        <v>0</v>
      </c>
      <c r="CG1458" t="b">
        <f t="shared" si="2138"/>
        <v>0</v>
      </c>
      <c r="CH1458" t="b">
        <f t="shared" si="2139"/>
        <v>0</v>
      </c>
      <c r="CI1458" t="b">
        <f t="shared" si="2140"/>
        <v>0</v>
      </c>
      <c r="CJ1458" t="b">
        <f t="shared" si="2141"/>
        <v>0</v>
      </c>
      <c r="CK1458" t="b">
        <f t="shared" si="2142"/>
        <v>0</v>
      </c>
      <c r="CL1458" t="b">
        <f t="shared" si="2143"/>
        <v>0</v>
      </c>
      <c r="CM1458" t="b">
        <f t="shared" si="2144"/>
        <v>0</v>
      </c>
      <c r="CN1458" t="b">
        <f t="shared" si="2145"/>
        <v>0</v>
      </c>
      <c r="CO1458" t="b">
        <f t="shared" si="2146"/>
        <v>0</v>
      </c>
      <c r="CP1458" t="b">
        <f t="shared" si="2147"/>
        <v>0</v>
      </c>
      <c r="CQ1458" t="b">
        <f t="shared" si="2148"/>
        <v>0</v>
      </c>
      <c r="CR1458" t="b">
        <f t="shared" si="2149"/>
        <v>0</v>
      </c>
      <c r="CS1458" t="b">
        <f t="shared" si="2150"/>
        <v>0</v>
      </c>
      <c r="CT1458" t="b">
        <f t="shared" si="2151"/>
        <v>0</v>
      </c>
      <c r="CU1458" t="b">
        <f t="shared" si="2152"/>
        <v>0</v>
      </c>
      <c r="CV1458" t="b">
        <f t="shared" si="2153"/>
        <v>0</v>
      </c>
      <c r="CW1458" t="b">
        <f t="shared" si="2154"/>
        <v>0</v>
      </c>
      <c r="CX1458" t="b">
        <f t="shared" si="2155"/>
        <v>0</v>
      </c>
      <c r="CY1458" t="b">
        <f t="shared" si="2156"/>
        <v>0</v>
      </c>
      <c r="CZ1458" t="b">
        <f t="shared" si="2157"/>
        <v>0</v>
      </c>
      <c r="DA1458" t="b">
        <f t="shared" si="2158"/>
        <v>0</v>
      </c>
      <c r="DB1458" t="b">
        <f t="shared" si="2159"/>
        <v>0</v>
      </c>
      <c r="DC1458" t="b">
        <f t="shared" si="2160"/>
        <v>0</v>
      </c>
      <c r="DD1458" t="b">
        <f t="shared" si="2161"/>
        <v>0</v>
      </c>
    </row>
    <row r="1459" spans="1:108">
      <c r="A1459" s="4" t="s">
        <v>2431</v>
      </c>
      <c r="C1459" t="s">
        <v>2414</v>
      </c>
      <c r="D1459" s="4"/>
      <c r="E1459" s="4" t="s">
        <v>2415</v>
      </c>
      <c r="F1459" t="s">
        <v>2405</v>
      </c>
      <c r="G1459" t="s">
        <v>2406</v>
      </c>
      <c r="H1459" t="s">
        <v>7445</v>
      </c>
      <c r="I1459" t="s">
        <v>7417</v>
      </c>
      <c r="J1459" s="4" t="s">
        <v>109</v>
      </c>
      <c r="K1459" s="4" t="s">
        <v>109</v>
      </c>
      <c r="L1459" s="4" t="s">
        <v>6871</v>
      </c>
      <c r="M1459" t="s">
        <v>6079</v>
      </c>
      <c r="N1459" s="6" t="s">
        <v>2432</v>
      </c>
      <c r="O1459" s="6" t="b">
        <f t="shared" si="2068"/>
        <v>1</v>
      </c>
      <c r="P1459" s="4" t="b">
        <f t="shared" si="2069"/>
        <v>1</v>
      </c>
      <c r="Q1459" s="4" t="b">
        <f t="shared" si="2070"/>
        <v>1</v>
      </c>
      <c r="R1459" s="4" t="b">
        <f t="shared" si="2071"/>
        <v>1</v>
      </c>
      <c r="S1459" s="6" t="b">
        <f t="shared" si="2072"/>
        <v>1</v>
      </c>
      <c r="T1459" s="6" t="b">
        <f t="shared" si="2073"/>
        <v>1</v>
      </c>
      <c r="U1459" s="6" t="b">
        <f t="shared" si="2074"/>
        <v>1</v>
      </c>
      <c r="V1459" s="6" t="b">
        <f t="shared" si="2075"/>
        <v>1</v>
      </c>
      <c r="W1459" s="6" t="b">
        <f t="shared" si="2076"/>
        <v>1</v>
      </c>
      <c r="X1459" s="6" t="b">
        <f t="shared" si="2077"/>
        <v>1</v>
      </c>
      <c r="Y1459" s="6" t="b">
        <f t="shared" si="2078"/>
        <v>1</v>
      </c>
      <c r="Z1459" s="6" t="b">
        <f t="shared" si="2079"/>
        <v>1</v>
      </c>
      <c r="AA1459" s="6" t="b">
        <f t="shared" si="2080"/>
        <v>1</v>
      </c>
      <c r="AB1459" s="4" t="b">
        <f t="shared" si="2081"/>
        <v>1</v>
      </c>
      <c r="AC1459" s="4" t="b">
        <f t="shared" si="2082"/>
        <v>1</v>
      </c>
      <c r="AD1459" s="4" t="b">
        <f t="shared" si="2083"/>
        <v>1</v>
      </c>
      <c r="AE1459" s="4" t="b">
        <f t="shared" si="2084"/>
        <v>0</v>
      </c>
      <c r="AF1459" s="4" t="b">
        <f t="shared" si="2085"/>
        <v>1</v>
      </c>
      <c r="AG1459" s="4" t="b">
        <f t="shared" si="2086"/>
        <v>1</v>
      </c>
      <c r="AH1459" s="4" t="b">
        <f t="shared" si="2087"/>
        <v>1</v>
      </c>
      <c r="AI1459" s="4" t="b">
        <f t="shared" si="2088"/>
        <v>1</v>
      </c>
      <c r="AJ1459" s="4" t="b">
        <f t="shared" si="2089"/>
        <v>0</v>
      </c>
      <c r="AK1459" s="4" t="b">
        <f t="shared" si="2090"/>
        <v>1</v>
      </c>
      <c r="AL1459" s="4" t="b">
        <f t="shared" si="2091"/>
        <v>0</v>
      </c>
      <c r="AM1459" s="4" t="b">
        <f t="shared" si="2092"/>
        <v>1</v>
      </c>
      <c r="AN1459" s="4" t="b">
        <f t="shared" si="2093"/>
        <v>1</v>
      </c>
      <c r="AO1459" s="4" t="b">
        <f t="shared" si="2094"/>
        <v>0</v>
      </c>
      <c r="AP1459" s="4" t="b">
        <f t="shared" si="2095"/>
        <v>1</v>
      </c>
      <c r="AQ1459" s="4" t="b">
        <f t="shared" si="2096"/>
        <v>1</v>
      </c>
      <c r="AR1459" s="4" t="b">
        <f t="shared" si="2097"/>
        <v>1</v>
      </c>
      <c r="AS1459" s="4" t="b">
        <f t="shared" si="2098"/>
        <v>0</v>
      </c>
      <c r="AT1459" s="4" t="b">
        <f t="shared" si="2099"/>
        <v>1</v>
      </c>
      <c r="AU1459" s="4" t="b">
        <f t="shared" si="2100"/>
        <v>1</v>
      </c>
      <c r="AV1459" s="4" t="b">
        <f t="shared" si="2101"/>
        <v>0</v>
      </c>
      <c r="AW1459" s="4" t="b">
        <f t="shared" si="2102"/>
        <v>1</v>
      </c>
      <c r="AX1459" s="4" t="b">
        <f t="shared" si="2103"/>
        <v>1</v>
      </c>
      <c r="AY1459" s="4" t="b">
        <f t="shared" si="2104"/>
        <v>1</v>
      </c>
      <c r="AZ1459" s="4" t="b">
        <f t="shared" si="2105"/>
        <v>0</v>
      </c>
      <c r="BA1459" s="4" t="b">
        <f t="shared" si="2106"/>
        <v>1</v>
      </c>
      <c r="BB1459" s="4" t="b">
        <f t="shared" si="2107"/>
        <v>0</v>
      </c>
      <c r="BC1459" s="4" t="b">
        <f t="shared" si="2108"/>
        <v>1</v>
      </c>
      <c r="BD1459" s="4" t="b">
        <f t="shared" si="2109"/>
        <v>1</v>
      </c>
      <c r="BE1459" s="4" t="b">
        <f t="shared" si="2110"/>
        <v>1</v>
      </c>
      <c r="BF1459" s="4" t="b">
        <f t="shared" si="2111"/>
        <v>1</v>
      </c>
      <c r="BG1459" s="4" t="b">
        <f t="shared" si="2112"/>
        <v>1</v>
      </c>
      <c r="BH1459" s="4" t="b">
        <f t="shared" si="2113"/>
        <v>1</v>
      </c>
      <c r="BI1459" s="4" t="b">
        <f t="shared" si="2114"/>
        <v>1</v>
      </c>
      <c r="BJ1459" s="4" t="b">
        <f t="shared" si="2115"/>
        <v>1</v>
      </c>
      <c r="BK1459" s="4" t="b">
        <f t="shared" si="2116"/>
        <v>0</v>
      </c>
      <c r="BL1459" s="4" t="b">
        <f t="shared" si="2117"/>
        <v>1</v>
      </c>
      <c r="BM1459" s="4" t="b">
        <f t="shared" si="2118"/>
        <v>1</v>
      </c>
      <c r="BN1459" s="4" t="b">
        <f t="shared" si="2119"/>
        <v>1</v>
      </c>
      <c r="BO1459" s="4" t="b">
        <f t="shared" si="2120"/>
        <v>1</v>
      </c>
      <c r="BP1459" s="4" t="b">
        <f t="shared" si="2121"/>
        <v>1</v>
      </c>
      <c r="BQ1459" s="4" t="b">
        <f t="shared" si="2122"/>
        <v>1</v>
      </c>
      <c r="BR1459" s="4" t="b">
        <f t="shared" si="2123"/>
        <v>1</v>
      </c>
      <c r="BS1459" s="4" t="b">
        <f t="shared" si="2124"/>
        <v>1</v>
      </c>
      <c r="BT1459" s="4" t="b">
        <f t="shared" si="2125"/>
        <v>1</v>
      </c>
      <c r="BU1459" s="4" t="b">
        <f t="shared" si="2126"/>
        <v>1</v>
      </c>
      <c r="BV1459" s="4" t="b">
        <f t="shared" si="2127"/>
        <v>1</v>
      </c>
      <c r="BW1459" s="4" t="b">
        <f t="shared" si="2128"/>
        <v>1</v>
      </c>
      <c r="BX1459" s="4" t="b">
        <f t="shared" si="2129"/>
        <v>1</v>
      </c>
      <c r="BY1459" s="4" t="b">
        <f t="shared" si="2130"/>
        <v>1</v>
      </c>
      <c r="BZ1459" s="4" t="b">
        <f t="shared" si="2131"/>
        <v>0</v>
      </c>
      <c r="CA1459" s="4" t="b">
        <f t="shared" si="2132"/>
        <v>1</v>
      </c>
      <c r="CB1459" s="4" t="b">
        <f t="shared" si="2133"/>
        <v>1</v>
      </c>
      <c r="CC1459" s="4" t="b">
        <f t="shared" si="2134"/>
        <v>1</v>
      </c>
      <c r="CD1459" s="4" t="b">
        <f t="shared" si="2135"/>
        <v>1</v>
      </c>
      <c r="CE1459" s="4" t="b">
        <f t="shared" si="2136"/>
        <v>1</v>
      </c>
      <c r="CF1459" s="4" t="b">
        <f t="shared" si="2137"/>
        <v>1</v>
      </c>
      <c r="CG1459" s="4" t="b">
        <f t="shared" si="2138"/>
        <v>1</v>
      </c>
      <c r="CH1459" s="4" t="b">
        <f t="shared" si="2139"/>
        <v>1</v>
      </c>
      <c r="CI1459" s="4" t="b">
        <f t="shared" si="2140"/>
        <v>1</v>
      </c>
      <c r="CJ1459" s="4" t="b">
        <f t="shared" si="2141"/>
        <v>1</v>
      </c>
      <c r="CK1459" s="4" t="b">
        <f t="shared" si="2142"/>
        <v>1</v>
      </c>
      <c r="CL1459" s="4" t="b">
        <f t="shared" si="2143"/>
        <v>1</v>
      </c>
      <c r="CM1459" s="4" t="b">
        <f t="shared" si="2144"/>
        <v>0</v>
      </c>
      <c r="CN1459" s="4" t="b">
        <f t="shared" si="2145"/>
        <v>0</v>
      </c>
      <c r="CO1459" s="4" t="b">
        <f t="shared" si="2146"/>
        <v>1</v>
      </c>
      <c r="CP1459" s="4" t="b">
        <f t="shared" si="2147"/>
        <v>1</v>
      </c>
      <c r="CQ1459" s="4" t="b">
        <f t="shared" si="2148"/>
        <v>1</v>
      </c>
      <c r="CR1459" s="4" t="b">
        <f t="shared" si="2149"/>
        <v>0</v>
      </c>
      <c r="CS1459" s="4" t="b">
        <f t="shared" si="2150"/>
        <v>1</v>
      </c>
      <c r="CT1459" s="4" t="b">
        <f t="shared" si="2151"/>
        <v>1</v>
      </c>
      <c r="CU1459" s="4" t="b">
        <f t="shared" si="2152"/>
        <v>1</v>
      </c>
      <c r="CV1459" s="4" t="b">
        <f t="shared" si="2153"/>
        <v>1</v>
      </c>
      <c r="CW1459" s="4" t="b">
        <f t="shared" si="2154"/>
        <v>1</v>
      </c>
      <c r="CX1459" s="4" t="b">
        <f t="shared" si="2155"/>
        <v>0</v>
      </c>
      <c r="CY1459" s="4" t="b">
        <f t="shared" si="2156"/>
        <v>1</v>
      </c>
      <c r="CZ1459" s="4" t="b">
        <f t="shared" si="2157"/>
        <v>1</v>
      </c>
      <c r="DA1459" s="4" t="b">
        <f t="shared" si="2158"/>
        <v>1</v>
      </c>
      <c r="DB1459" s="4" t="b">
        <f t="shared" si="2159"/>
        <v>0</v>
      </c>
      <c r="DC1459" s="4" t="b">
        <f t="shared" si="2160"/>
        <v>1</v>
      </c>
      <c r="DD1459" s="4" t="b">
        <f t="shared" si="2161"/>
        <v>0</v>
      </c>
    </row>
    <row r="1460" spans="1:108">
      <c r="A1460" t="s">
        <v>2433</v>
      </c>
      <c r="C1460" t="s">
        <v>2414</v>
      </c>
      <c r="E1460" t="s">
        <v>2415</v>
      </c>
      <c r="F1460" t="s">
        <v>2405</v>
      </c>
      <c r="G1460" t="s">
        <v>2406</v>
      </c>
      <c r="H1460" t="s">
        <v>7445</v>
      </c>
      <c r="I1460" t="s">
        <v>7417</v>
      </c>
      <c r="J1460" t="s">
        <v>119</v>
      </c>
      <c r="K1460" t="s">
        <v>109</v>
      </c>
      <c r="L1460" t="s">
        <v>6872</v>
      </c>
      <c r="M1460" t="s">
        <v>6079</v>
      </c>
      <c r="N1460" t="s">
        <v>92</v>
      </c>
      <c r="O1460" t="b">
        <f t="shared" si="2068"/>
        <v>0</v>
      </c>
      <c r="P1460" t="b">
        <f t="shared" si="2069"/>
        <v>0</v>
      </c>
      <c r="Q1460" t="b">
        <f t="shared" si="2070"/>
        <v>1</v>
      </c>
      <c r="R1460" t="b">
        <f t="shared" si="2071"/>
        <v>0</v>
      </c>
      <c r="S1460" t="b">
        <f t="shared" si="2072"/>
        <v>0</v>
      </c>
      <c r="T1460" t="b">
        <f t="shared" si="2073"/>
        <v>0</v>
      </c>
      <c r="U1460" t="b">
        <f t="shared" si="2074"/>
        <v>1</v>
      </c>
      <c r="V1460" t="b">
        <f t="shared" si="2075"/>
        <v>0</v>
      </c>
      <c r="W1460" t="b">
        <f t="shared" si="2076"/>
        <v>0</v>
      </c>
      <c r="X1460" t="b">
        <f t="shared" si="2077"/>
        <v>0</v>
      </c>
      <c r="Y1460" t="b">
        <f t="shared" si="2078"/>
        <v>0</v>
      </c>
      <c r="Z1460" t="b">
        <f t="shared" si="2079"/>
        <v>0</v>
      </c>
      <c r="AA1460" t="b">
        <f t="shared" si="2080"/>
        <v>0</v>
      </c>
      <c r="AB1460" t="b">
        <f t="shared" si="2081"/>
        <v>0</v>
      </c>
      <c r="AC1460" t="b">
        <f t="shared" si="2082"/>
        <v>0</v>
      </c>
      <c r="AD1460" t="b">
        <f t="shared" si="2083"/>
        <v>0</v>
      </c>
      <c r="AE1460" t="b">
        <f t="shared" si="2084"/>
        <v>0</v>
      </c>
      <c r="AF1460" t="b">
        <f t="shared" si="2085"/>
        <v>0</v>
      </c>
      <c r="AG1460" t="b">
        <f t="shared" si="2086"/>
        <v>0</v>
      </c>
      <c r="AH1460" t="b">
        <f t="shared" si="2087"/>
        <v>0</v>
      </c>
      <c r="AI1460" t="b">
        <f t="shared" si="2088"/>
        <v>0</v>
      </c>
      <c r="AJ1460" t="b">
        <f t="shared" si="2089"/>
        <v>0</v>
      </c>
      <c r="AK1460" t="b">
        <f t="shared" si="2090"/>
        <v>0</v>
      </c>
      <c r="AL1460" t="b">
        <f t="shared" si="2091"/>
        <v>0</v>
      </c>
      <c r="AM1460" t="b">
        <f t="shared" si="2092"/>
        <v>0</v>
      </c>
      <c r="AN1460" t="b">
        <f t="shared" si="2093"/>
        <v>0</v>
      </c>
      <c r="AO1460" t="b">
        <f t="shared" si="2094"/>
        <v>0</v>
      </c>
      <c r="AP1460" t="b">
        <f t="shared" si="2095"/>
        <v>0</v>
      </c>
      <c r="AQ1460" t="b">
        <f t="shared" si="2096"/>
        <v>0</v>
      </c>
      <c r="AR1460" t="b">
        <f t="shared" si="2097"/>
        <v>0</v>
      </c>
      <c r="AS1460" t="b">
        <f t="shared" si="2098"/>
        <v>0</v>
      </c>
      <c r="AT1460" t="b">
        <f t="shared" si="2099"/>
        <v>0</v>
      </c>
      <c r="AU1460" t="b">
        <f t="shared" si="2100"/>
        <v>0</v>
      </c>
      <c r="AV1460" t="b">
        <f t="shared" si="2101"/>
        <v>0</v>
      </c>
      <c r="AW1460" t="b">
        <f t="shared" si="2102"/>
        <v>0</v>
      </c>
      <c r="AX1460" t="b">
        <f t="shared" si="2103"/>
        <v>0</v>
      </c>
      <c r="AY1460" t="b">
        <f t="shared" si="2104"/>
        <v>0</v>
      </c>
      <c r="AZ1460" t="b">
        <f t="shared" si="2105"/>
        <v>0</v>
      </c>
      <c r="BA1460" t="b">
        <f t="shared" si="2106"/>
        <v>0</v>
      </c>
      <c r="BB1460" t="b">
        <f t="shared" si="2107"/>
        <v>0</v>
      </c>
      <c r="BC1460" t="b">
        <f t="shared" si="2108"/>
        <v>0</v>
      </c>
      <c r="BD1460" t="b">
        <f t="shared" si="2109"/>
        <v>0</v>
      </c>
      <c r="BE1460" t="b">
        <f t="shared" si="2110"/>
        <v>0</v>
      </c>
      <c r="BF1460" t="b">
        <f t="shared" si="2111"/>
        <v>0</v>
      </c>
      <c r="BG1460" t="b">
        <f t="shared" si="2112"/>
        <v>0</v>
      </c>
      <c r="BH1460" t="b">
        <f t="shared" si="2113"/>
        <v>0</v>
      </c>
      <c r="BI1460" t="b">
        <f t="shared" si="2114"/>
        <v>0</v>
      </c>
      <c r="BJ1460" t="b">
        <f t="shared" si="2115"/>
        <v>0</v>
      </c>
      <c r="BK1460" t="b">
        <f t="shared" si="2116"/>
        <v>0</v>
      </c>
      <c r="BL1460" t="b">
        <f t="shared" si="2117"/>
        <v>0</v>
      </c>
      <c r="BM1460" t="b">
        <f t="shared" si="2118"/>
        <v>0</v>
      </c>
      <c r="BN1460" t="b">
        <f t="shared" si="2119"/>
        <v>0</v>
      </c>
      <c r="BO1460" t="b">
        <f t="shared" si="2120"/>
        <v>0</v>
      </c>
      <c r="BP1460" t="b">
        <f t="shared" si="2121"/>
        <v>0</v>
      </c>
      <c r="BQ1460" t="b">
        <f t="shared" si="2122"/>
        <v>0</v>
      </c>
      <c r="BR1460" t="b">
        <f t="shared" si="2123"/>
        <v>0</v>
      </c>
      <c r="BS1460" t="b">
        <f t="shared" si="2124"/>
        <v>0</v>
      </c>
      <c r="BT1460" t="b">
        <f t="shared" si="2125"/>
        <v>0</v>
      </c>
      <c r="BU1460" t="b">
        <f t="shared" si="2126"/>
        <v>0</v>
      </c>
      <c r="BV1460" t="b">
        <f t="shared" si="2127"/>
        <v>0</v>
      </c>
      <c r="BW1460" t="b">
        <f t="shared" si="2128"/>
        <v>0</v>
      </c>
      <c r="BX1460" t="b">
        <f t="shared" si="2129"/>
        <v>0</v>
      </c>
      <c r="BY1460" t="b">
        <f t="shared" si="2130"/>
        <v>0</v>
      </c>
      <c r="BZ1460" t="b">
        <f t="shared" si="2131"/>
        <v>0</v>
      </c>
      <c r="CA1460" t="b">
        <f t="shared" si="2132"/>
        <v>0</v>
      </c>
      <c r="CB1460" t="b">
        <f t="shared" si="2133"/>
        <v>0</v>
      </c>
      <c r="CC1460" t="b">
        <f t="shared" si="2134"/>
        <v>0</v>
      </c>
      <c r="CD1460" t="b">
        <f t="shared" si="2135"/>
        <v>0</v>
      </c>
      <c r="CE1460" t="b">
        <f t="shared" si="2136"/>
        <v>0</v>
      </c>
      <c r="CF1460" t="b">
        <f t="shared" si="2137"/>
        <v>0</v>
      </c>
      <c r="CG1460" t="b">
        <f t="shared" si="2138"/>
        <v>0</v>
      </c>
      <c r="CH1460" t="b">
        <f t="shared" si="2139"/>
        <v>0</v>
      </c>
      <c r="CI1460" t="b">
        <f t="shared" si="2140"/>
        <v>0</v>
      </c>
      <c r="CJ1460" t="b">
        <f t="shared" si="2141"/>
        <v>0</v>
      </c>
      <c r="CK1460" t="b">
        <f t="shared" si="2142"/>
        <v>0</v>
      </c>
      <c r="CL1460" t="b">
        <f t="shared" si="2143"/>
        <v>0</v>
      </c>
      <c r="CM1460" t="b">
        <f t="shared" si="2144"/>
        <v>0</v>
      </c>
      <c r="CN1460" t="b">
        <f t="shared" si="2145"/>
        <v>0</v>
      </c>
      <c r="CO1460" t="b">
        <f t="shared" si="2146"/>
        <v>0</v>
      </c>
      <c r="CP1460" t="b">
        <f t="shared" si="2147"/>
        <v>0</v>
      </c>
      <c r="CQ1460" t="b">
        <f t="shared" si="2148"/>
        <v>0</v>
      </c>
      <c r="CR1460" t="b">
        <f t="shared" si="2149"/>
        <v>0</v>
      </c>
      <c r="CS1460" t="b">
        <f t="shared" si="2150"/>
        <v>1</v>
      </c>
      <c r="CT1460" t="b">
        <f t="shared" si="2151"/>
        <v>0</v>
      </c>
      <c r="CU1460" t="b">
        <f t="shared" si="2152"/>
        <v>0</v>
      </c>
      <c r="CV1460" t="b">
        <f t="shared" si="2153"/>
        <v>0</v>
      </c>
      <c r="CW1460" t="b">
        <f t="shared" si="2154"/>
        <v>0</v>
      </c>
      <c r="CX1460" t="b">
        <f t="shared" si="2155"/>
        <v>0</v>
      </c>
      <c r="CY1460" t="b">
        <f t="shared" si="2156"/>
        <v>0</v>
      </c>
      <c r="CZ1460" t="b">
        <f t="shared" si="2157"/>
        <v>0</v>
      </c>
      <c r="DA1460" t="b">
        <f t="shared" si="2158"/>
        <v>0</v>
      </c>
      <c r="DB1460" t="b">
        <f t="shared" si="2159"/>
        <v>0</v>
      </c>
      <c r="DC1460" t="b">
        <f t="shared" si="2160"/>
        <v>0</v>
      </c>
      <c r="DD1460" t="b">
        <f t="shared" si="2161"/>
        <v>0</v>
      </c>
    </row>
    <row r="1461" spans="1:108">
      <c r="A1461" s="4" t="s">
        <v>2434</v>
      </c>
      <c r="C1461" t="s">
        <v>2414</v>
      </c>
      <c r="D1461" s="4"/>
      <c r="E1461" s="4" t="s">
        <v>2415</v>
      </c>
      <c r="F1461" t="s">
        <v>2405</v>
      </c>
      <c r="G1461" t="s">
        <v>2406</v>
      </c>
      <c r="H1461" t="s">
        <v>7445</v>
      </c>
      <c r="I1461" t="s">
        <v>7417</v>
      </c>
      <c r="J1461" s="4" t="s">
        <v>124</v>
      </c>
      <c r="K1461" s="4" t="s">
        <v>16</v>
      </c>
      <c r="L1461" s="4" t="s">
        <v>6873</v>
      </c>
      <c r="M1461" t="s">
        <v>6079</v>
      </c>
      <c r="N1461" s="4" t="s">
        <v>2435</v>
      </c>
      <c r="O1461" s="4" t="b">
        <f t="shared" si="2068"/>
        <v>1</v>
      </c>
      <c r="P1461" s="4" t="b">
        <f t="shared" si="2069"/>
        <v>1</v>
      </c>
      <c r="Q1461" s="4" t="b">
        <f t="shared" si="2070"/>
        <v>1</v>
      </c>
      <c r="R1461" s="4" t="b">
        <f t="shared" si="2071"/>
        <v>1</v>
      </c>
      <c r="S1461" s="4" t="b">
        <f t="shared" si="2072"/>
        <v>1</v>
      </c>
      <c r="T1461" s="4" t="b">
        <f t="shared" si="2073"/>
        <v>1</v>
      </c>
      <c r="U1461" s="4" t="b">
        <f t="shared" si="2074"/>
        <v>1</v>
      </c>
      <c r="V1461" s="4" t="b">
        <f t="shared" si="2075"/>
        <v>1</v>
      </c>
      <c r="W1461" s="4" t="b">
        <f t="shared" si="2076"/>
        <v>1</v>
      </c>
      <c r="X1461" s="4" t="b">
        <f t="shared" si="2077"/>
        <v>1</v>
      </c>
      <c r="Y1461" s="4" t="b">
        <f t="shared" si="2078"/>
        <v>1</v>
      </c>
      <c r="Z1461" s="4" t="b">
        <f t="shared" si="2079"/>
        <v>0</v>
      </c>
      <c r="AA1461" s="4" t="b">
        <f t="shared" si="2080"/>
        <v>1</v>
      </c>
      <c r="AB1461" s="4" t="b">
        <f t="shared" si="2081"/>
        <v>0</v>
      </c>
      <c r="AC1461" s="4" t="b">
        <f t="shared" si="2082"/>
        <v>0</v>
      </c>
      <c r="AD1461" s="4" t="b">
        <f t="shared" si="2083"/>
        <v>1</v>
      </c>
      <c r="AE1461" s="4" t="b">
        <f t="shared" si="2084"/>
        <v>1</v>
      </c>
      <c r="AF1461" s="4" t="b">
        <f t="shared" si="2085"/>
        <v>0</v>
      </c>
      <c r="AG1461" s="4" t="b">
        <f t="shared" si="2086"/>
        <v>1</v>
      </c>
      <c r="AH1461" s="4" t="b">
        <f t="shared" si="2087"/>
        <v>1</v>
      </c>
      <c r="AI1461" s="4" t="b">
        <f t="shared" si="2088"/>
        <v>0</v>
      </c>
      <c r="AJ1461" s="4" t="b">
        <f t="shared" si="2089"/>
        <v>0</v>
      </c>
      <c r="AK1461" s="4" t="b">
        <f t="shared" si="2090"/>
        <v>0</v>
      </c>
      <c r="AL1461" s="4" t="b">
        <f t="shared" si="2091"/>
        <v>0</v>
      </c>
      <c r="AM1461" s="4" t="b">
        <f t="shared" si="2092"/>
        <v>0</v>
      </c>
      <c r="AN1461" s="4" t="b">
        <f t="shared" si="2093"/>
        <v>0</v>
      </c>
      <c r="AO1461" s="4" t="b">
        <f t="shared" si="2094"/>
        <v>0</v>
      </c>
      <c r="AP1461" s="4" t="b">
        <f t="shared" si="2095"/>
        <v>0</v>
      </c>
      <c r="AQ1461" s="4" t="b">
        <f t="shared" si="2096"/>
        <v>1</v>
      </c>
      <c r="AR1461" s="4" t="b">
        <f t="shared" si="2097"/>
        <v>0</v>
      </c>
      <c r="AS1461" s="4" t="b">
        <f t="shared" si="2098"/>
        <v>0</v>
      </c>
      <c r="AT1461" s="4" t="b">
        <f t="shared" si="2099"/>
        <v>0</v>
      </c>
      <c r="AU1461" s="4" t="b">
        <f t="shared" si="2100"/>
        <v>0</v>
      </c>
      <c r="AV1461" s="4" t="b">
        <f t="shared" si="2101"/>
        <v>0</v>
      </c>
      <c r="AW1461" s="4" t="b">
        <f t="shared" si="2102"/>
        <v>1</v>
      </c>
      <c r="AX1461" s="4" t="b">
        <f t="shared" si="2103"/>
        <v>0</v>
      </c>
      <c r="AY1461" s="4" t="b">
        <f t="shared" si="2104"/>
        <v>0</v>
      </c>
      <c r="AZ1461" s="4" t="b">
        <f t="shared" si="2105"/>
        <v>0</v>
      </c>
      <c r="BA1461" s="4" t="b">
        <f t="shared" si="2106"/>
        <v>1</v>
      </c>
      <c r="BB1461" s="4" t="b">
        <f t="shared" si="2107"/>
        <v>0</v>
      </c>
      <c r="BC1461" s="4" t="b">
        <f t="shared" si="2108"/>
        <v>1</v>
      </c>
      <c r="BD1461" s="4" t="b">
        <f t="shared" si="2109"/>
        <v>1</v>
      </c>
      <c r="BE1461" s="4" t="b">
        <f t="shared" si="2110"/>
        <v>0</v>
      </c>
      <c r="BF1461" s="4" t="b">
        <f t="shared" si="2111"/>
        <v>1</v>
      </c>
      <c r="BG1461" s="4" t="b">
        <f t="shared" si="2112"/>
        <v>0</v>
      </c>
      <c r="BH1461" s="4" t="b">
        <f t="shared" si="2113"/>
        <v>1</v>
      </c>
      <c r="BI1461" s="4" t="b">
        <f t="shared" si="2114"/>
        <v>0</v>
      </c>
      <c r="BJ1461" s="4" t="b">
        <f t="shared" si="2115"/>
        <v>0</v>
      </c>
      <c r="BK1461" s="4" t="b">
        <f t="shared" si="2116"/>
        <v>0</v>
      </c>
      <c r="BL1461" s="4" t="b">
        <f t="shared" si="2117"/>
        <v>0</v>
      </c>
      <c r="BM1461" s="4" t="b">
        <f t="shared" si="2118"/>
        <v>1</v>
      </c>
      <c r="BN1461" s="4" t="b">
        <f t="shared" si="2119"/>
        <v>1</v>
      </c>
      <c r="BO1461" s="4" t="b">
        <f t="shared" si="2120"/>
        <v>0</v>
      </c>
      <c r="BP1461" s="4" t="b">
        <f t="shared" si="2121"/>
        <v>1</v>
      </c>
      <c r="BQ1461" s="4" t="b">
        <f t="shared" si="2122"/>
        <v>1</v>
      </c>
      <c r="BR1461" s="4" t="b">
        <f t="shared" si="2123"/>
        <v>0</v>
      </c>
      <c r="BS1461" s="4" t="b">
        <f t="shared" si="2124"/>
        <v>1</v>
      </c>
      <c r="BT1461" s="4" t="b">
        <f t="shared" si="2125"/>
        <v>0</v>
      </c>
      <c r="BU1461" s="4" t="b">
        <f t="shared" si="2126"/>
        <v>0</v>
      </c>
      <c r="BV1461" s="4" t="b">
        <f t="shared" si="2127"/>
        <v>0</v>
      </c>
      <c r="BW1461" s="4" t="b">
        <f t="shared" si="2128"/>
        <v>0</v>
      </c>
      <c r="BX1461" s="4" t="b">
        <f t="shared" si="2129"/>
        <v>1</v>
      </c>
      <c r="BY1461" s="4" t="b">
        <f t="shared" si="2130"/>
        <v>1</v>
      </c>
      <c r="BZ1461" s="4" t="b">
        <f t="shared" si="2131"/>
        <v>0</v>
      </c>
      <c r="CA1461" s="4" t="b">
        <f t="shared" si="2132"/>
        <v>0</v>
      </c>
      <c r="CB1461" s="4" t="b">
        <f t="shared" si="2133"/>
        <v>1</v>
      </c>
      <c r="CC1461" s="4" t="b">
        <f t="shared" si="2134"/>
        <v>0</v>
      </c>
      <c r="CD1461" s="4" t="b">
        <f t="shared" si="2135"/>
        <v>1</v>
      </c>
      <c r="CE1461" s="4" t="b">
        <f t="shared" si="2136"/>
        <v>0</v>
      </c>
      <c r="CF1461" s="4" t="b">
        <f t="shared" si="2137"/>
        <v>0</v>
      </c>
      <c r="CG1461" s="4" t="b">
        <f t="shared" si="2138"/>
        <v>0</v>
      </c>
      <c r="CH1461" s="4" t="b">
        <f t="shared" si="2139"/>
        <v>0</v>
      </c>
      <c r="CI1461" s="4" t="b">
        <f t="shared" si="2140"/>
        <v>0</v>
      </c>
      <c r="CJ1461" s="4" t="b">
        <f t="shared" si="2141"/>
        <v>0</v>
      </c>
      <c r="CK1461" s="4" t="b">
        <f t="shared" si="2142"/>
        <v>0</v>
      </c>
      <c r="CL1461" s="4" t="b">
        <f t="shared" si="2143"/>
        <v>0</v>
      </c>
      <c r="CM1461" s="4" t="b">
        <f t="shared" si="2144"/>
        <v>0</v>
      </c>
      <c r="CN1461" s="4" t="b">
        <f t="shared" si="2145"/>
        <v>0</v>
      </c>
      <c r="CO1461" s="4" t="b">
        <f t="shared" si="2146"/>
        <v>0</v>
      </c>
      <c r="CP1461" s="4" t="b">
        <f t="shared" si="2147"/>
        <v>0</v>
      </c>
      <c r="CQ1461" s="4" t="b">
        <f t="shared" si="2148"/>
        <v>0</v>
      </c>
      <c r="CR1461" s="4" t="b">
        <f t="shared" si="2149"/>
        <v>0</v>
      </c>
      <c r="CS1461" s="4" t="b">
        <f t="shared" si="2150"/>
        <v>0</v>
      </c>
      <c r="CT1461" s="4" t="b">
        <f t="shared" si="2151"/>
        <v>0</v>
      </c>
      <c r="CU1461" s="4" t="b">
        <f t="shared" si="2152"/>
        <v>0</v>
      </c>
      <c r="CV1461" s="4" t="b">
        <f t="shared" si="2153"/>
        <v>1</v>
      </c>
      <c r="CW1461" s="4" t="b">
        <f t="shared" si="2154"/>
        <v>1</v>
      </c>
      <c r="CX1461" s="4" t="b">
        <f t="shared" si="2155"/>
        <v>0</v>
      </c>
      <c r="CY1461" s="4" t="b">
        <f t="shared" si="2156"/>
        <v>1</v>
      </c>
      <c r="CZ1461" s="4" t="b">
        <f t="shared" si="2157"/>
        <v>1</v>
      </c>
      <c r="DA1461" s="4" t="b">
        <f t="shared" si="2158"/>
        <v>1</v>
      </c>
      <c r="DB1461" s="4" t="b">
        <f t="shared" si="2159"/>
        <v>0</v>
      </c>
      <c r="DC1461" s="4" t="b">
        <f t="shared" si="2160"/>
        <v>0</v>
      </c>
      <c r="DD1461" s="4" t="b">
        <f t="shared" si="2161"/>
        <v>0</v>
      </c>
    </row>
    <row r="1462" spans="1:108">
      <c r="A1462" t="s">
        <v>2636</v>
      </c>
      <c r="C1462" t="s">
        <v>2637</v>
      </c>
      <c r="E1462" t="s">
        <v>2415</v>
      </c>
      <c r="F1462" t="s">
        <v>2405</v>
      </c>
      <c r="G1462" t="s">
        <v>2406</v>
      </c>
      <c r="H1462" t="s">
        <v>7445</v>
      </c>
      <c r="I1462" t="s">
        <v>7417</v>
      </c>
      <c r="J1462" t="s">
        <v>16</v>
      </c>
      <c r="K1462" t="s">
        <v>16</v>
      </c>
      <c r="L1462" t="s">
        <v>6948</v>
      </c>
      <c r="M1462" t="s">
        <v>6079</v>
      </c>
      <c r="N1462" t="s">
        <v>2638</v>
      </c>
      <c r="O1462" t="b">
        <f t="shared" si="2068"/>
        <v>1</v>
      </c>
      <c r="P1462" t="b">
        <f t="shared" si="2069"/>
        <v>1</v>
      </c>
      <c r="Q1462" t="b">
        <f t="shared" si="2070"/>
        <v>1</v>
      </c>
      <c r="R1462" t="b">
        <f t="shared" si="2071"/>
        <v>1</v>
      </c>
      <c r="S1462" t="b">
        <f t="shared" si="2072"/>
        <v>1</v>
      </c>
      <c r="T1462" t="b">
        <f t="shared" si="2073"/>
        <v>1</v>
      </c>
      <c r="U1462" t="b">
        <f t="shared" si="2074"/>
        <v>1</v>
      </c>
      <c r="V1462" t="b">
        <f t="shared" si="2075"/>
        <v>1</v>
      </c>
      <c r="W1462" t="b">
        <f t="shared" si="2076"/>
        <v>1</v>
      </c>
      <c r="X1462" t="b">
        <f t="shared" si="2077"/>
        <v>1</v>
      </c>
      <c r="Y1462" t="b">
        <f t="shared" si="2078"/>
        <v>1</v>
      </c>
      <c r="Z1462" t="b">
        <f t="shared" si="2079"/>
        <v>1</v>
      </c>
      <c r="AA1462" t="b">
        <f t="shared" si="2080"/>
        <v>1</v>
      </c>
      <c r="AB1462" t="b">
        <f t="shared" si="2081"/>
        <v>0</v>
      </c>
      <c r="AC1462" t="b">
        <f t="shared" si="2082"/>
        <v>0</v>
      </c>
      <c r="AD1462" t="b">
        <f t="shared" si="2083"/>
        <v>0</v>
      </c>
      <c r="AE1462" t="b">
        <f t="shared" si="2084"/>
        <v>0</v>
      </c>
      <c r="AF1462" t="b">
        <f t="shared" si="2085"/>
        <v>0</v>
      </c>
      <c r="AG1462" t="b">
        <f t="shared" si="2086"/>
        <v>1</v>
      </c>
      <c r="AH1462" t="b">
        <f t="shared" si="2087"/>
        <v>1</v>
      </c>
      <c r="AI1462" t="b">
        <f t="shared" si="2088"/>
        <v>0</v>
      </c>
      <c r="AJ1462" t="b">
        <f t="shared" si="2089"/>
        <v>0</v>
      </c>
      <c r="AK1462" t="b">
        <f t="shared" si="2090"/>
        <v>0</v>
      </c>
      <c r="AL1462" t="b">
        <f t="shared" si="2091"/>
        <v>0</v>
      </c>
      <c r="AM1462" t="b">
        <f t="shared" si="2092"/>
        <v>1</v>
      </c>
      <c r="AN1462" t="b">
        <f t="shared" si="2093"/>
        <v>0</v>
      </c>
      <c r="AO1462" t="b">
        <f t="shared" si="2094"/>
        <v>0</v>
      </c>
      <c r="AP1462" t="b">
        <f t="shared" si="2095"/>
        <v>1</v>
      </c>
      <c r="AQ1462" t="b">
        <f t="shared" si="2096"/>
        <v>0</v>
      </c>
      <c r="AR1462" t="b">
        <f t="shared" si="2097"/>
        <v>0</v>
      </c>
      <c r="AS1462" t="b">
        <f t="shared" si="2098"/>
        <v>0</v>
      </c>
      <c r="AT1462" t="b">
        <f t="shared" si="2099"/>
        <v>0</v>
      </c>
      <c r="AU1462" t="b">
        <f t="shared" si="2100"/>
        <v>0</v>
      </c>
      <c r="AV1462" t="b">
        <f t="shared" si="2101"/>
        <v>1</v>
      </c>
      <c r="AW1462" t="b">
        <f t="shared" si="2102"/>
        <v>1</v>
      </c>
      <c r="AX1462" t="b">
        <f t="shared" si="2103"/>
        <v>0</v>
      </c>
      <c r="AY1462" t="b">
        <f t="shared" si="2104"/>
        <v>0</v>
      </c>
      <c r="AZ1462" t="b">
        <f t="shared" si="2105"/>
        <v>0</v>
      </c>
      <c r="BA1462" t="b">
        <f t="shared" si="2106"/>
        <v>0</v>
      </c>
      <c r="BB1462" t="b">
        <f t="shared" si="2107"/>
        <v>0</v>
      </c>
      <c r="BC1462" t="b">
        <f t="shared" si="2108"/>
        <v>1</v>
      </c>
      <c r="BD1462" t="b">
        <f t="shared" si="2109"/>
        <v>0</v>
      </c>
      <c r="BE1462" t="b">
        <f t="shared" si="2110"/>
        <v>1</v>
      </c>
      <c r="BF1462" t="b">
        <f t="shared" si="2111"/>
        <v>1</v>
      </c>
      <c r="BG1462" t="b">
        <f t="shared" si="2112"/>
        <v>0</v>
      </c>
      <c r="BH1462" t="b">
        <f t="shared" si="2113"/>
        <v>1</v>
      </c>
      <c r="BI1462" t="b">
        <f t="shared" si="2114"/>
        <v>0</v>
      </c>
      <c r="BJ1462" t="b">
        <f t="shared" si="2115"/>
        <v>0</v>
      </c>
      <c r="BK1462" t="b">
        <f t="shared" si="2116"/>
        <v>0</v>
      </c>
      <c r="BL1462" t="b">
        <f t="shared" si="2117"/>
        <v>1</v>
      </c>
      <c r="BM1462" t="b">
        <f t="shared" si="2118"/>
        <v>0</v>
      </c>
      <c r="BN1462" t="b">
        <f t="shared" si="2119"/>
        <v>0</v>
      </c>
      <c r="BO1462" t="b">
        <f t="shared" si="2120"/>
        <v>1</v>
      </c>
      <c r="BP1462" t="b">
        <f t="shared" si="2121"/>
        <v>1</v>
      </c>
      <c r="BQ1462" t="b">
        <f t="shared" si="2122"/>
        <v>0</v>
      </c>
      <c r="BR1462" t="b">
        <f t="shared" si="2123"/>
        <v>0</v>
      </c>
      <c r="BS1462" t="b">
        <f t="shared" si="2124"/>
        <v>0</v>
      </c>
      <c r="BT1462" t="b">
        <f t="shared" si="2125"/>
        <v>1</v>
      </c>
      <c r="BU1462" t="b">
        <f t="shared" si="2126"/>
        <v>0</v>
      </c>
      <c r="BV1462" t="b">
        <f t="shared" si="2127"/>
        <v>0</v>
      </c>
      <c r="BW1462" t="b">
        <f t="shared" si="2128"/>
        <v>0</v>
      </c>
      <c r="BX1462" t="b">
        <f t="shared" si="2129"/>
        <v>1</v>
      </c>
      <c r="BY1462" t="b">
        <f t="shared" si="2130"/>
        <v>0</v>
      </c>
      <c r="BZ1462" t="b">
        <f t="shared" si="2131"/>
        <v>0</v>
      </c>
      <c r="CA1462" t="b">
        <f t="shared" si="2132"/>
        <v>0</v>
      </c>
      <c r="CB1462" t="b">
        <f t="shared" si="2133"/>
        <v>0</v>
      </c>
      <c r="CC1462" t="b">
        <f t="shared" si="2134"/>
        <v>0</v>
      </c>
      <c r="CD1462" t="b">
        <f t="shared" si="2135"/>
        <v>0</v>
      </c>
      <c r="CE1462" t="b">
        <f t="shared" si="2136"/>
        <v>0</v>
      </c>
      <c r="CF1462" t="b">
        <f t="shared" si="2137"/>
        <v>0</v>
      </c>
      <c r="CG1462" t="b">
        <f t="shared" si="2138"/>
        <v>1</v>
      </c>
      <c r="CH1462" t="b">
        <f t="shared" si="2139"/>
        <v>1</v>
      </c>
      <c r="CI1462" t="b">
        <f t="shared" si="2140"/>
        <v>0</v>
      </c>
      <c r="CJ1462" t="b">
        <f t="shared" si="2141"/>
        <v>0</v>
      </c>
      <c r="CK1462" t="b">
        <f t="shared" si="2142"/>
        <v>0</v>
      </c>
      <c r="CL1462" t="b">
        <f t="shared" si="2143"/>
        <v>0</v>
      </c>
      <c r="CM1462" t="b">
        <f t="shared" si="2144"/>
        <v>0</v>
      </c>
      <c r="CN1462" t="b">
        <f t="shared" si="2145"/>
        <v>0</v>
      </c>
      <c r="CO1462" t="b">
        <f t="shared" si="2146"/>
        <v>1</v>
      </c>
      <c r="CP1462" t="b">
        <f t="shared" si="2147"/>
        <v>1</v>
      </c>
      <c r="CQ1462" t="b">
        <f t="shared" si="2148"/>
        <v>0</v>
      </c>
      <c r="CR1462" t="b">
        <f t="shared" si="2149"/>
        <v>0</v>
      </c>
      <c r="CS1462" t="b">
        <f t="shared" si="2150"/>
        <v>1</v>
      </c>
      <c r="CT1462" t="b">
        <f t="shared" si="2151"/>
        <v>0</v>
      </c>
      <c r="CU1462" t="b">
        <f t="shared" si="2152"/>
        <v>0</v>
      </c>
      <c r="CV1462" t="b">
        <f t="shared" si="2153"/>
        <v>1</v>
      </c>
      <c r="CW1462" t="b">
        <f t="shared" si="2154"/>
        <v>1</v>
      </c>
      <c r="CX1462" t="b">
        <f t="shared" si="2155"/>
        <v>0</v>
      </c>
      <c r="CY1462" t="b">
        <f t="shared" si="2156"/>
        <v>1</v>
      </c>
      <c r="CZ1462" t="b">
        <f t="shared" si="2157"/>
        <v>0</v>
      </c>
      <c r="DA1462" t="b">
        <f t="shared" si="2158"/>
        <v>0</v>
      </c>
      <c r="DB1462" t="b">
        <f t="shared" si="2159"/>
        <v>0</v>
      </c>
      <c r="DC1462" t="b">
        <f t="shared" si="2160"/>
        <v>0</v>
      </c>
      <c r="DD1462" t="b">
        <f t="shared" si="2161"/>
        <v>0</v>
      </c>
    </row>
    <row r="1463" spans="1:108">
      <c r="A1463" t="s">
        <v>2639</v>
      </c>
      <c r="C1463" t="s">
        <v>2637</v>
      </c>
      <c r="E1463" t="s">
        <v>2415</v>
      </c>
      <c r="F1463" t="s">
        <v>2405</v>
      </c>
      <c r="G1463" t="s">
        <v>2406</v>
      </c>
      <c r="H1463" t="s">
        <v>7445</v>
      </c>
      <c r="I1463" t="s">
        <v>7417</v>
      </c>
      <c r="J1463" t="s">
        <v>16</v>
      </c>
      <c r="K1463" t="s">
        <v>16</v>
      </c>
      <c r="L1463" t="s">
        <v>6949</v>
      </c>
      <c r="M1463" t="s">
        <v>6079</v>
      </c>
      <c r="N1463" t="s">
        <v>348</v>
      </c>
      <c r="O1463" t="b">
        <f t="shared" si="2068"/>
        <v>0</v>
      </c>
      <c r="P1463" t="b">
        <f t="shared" si="2069"/>
        <v>1</v>
      </c>
      <c r="Q1463" t="b">
        <f t="shared" si="2070"/>
        <v>1</v>
      </c>
      <c r="R1463" t="b">
        <f t="shared" si="2071"/>
        <v>0</v>
      </c>
      <c r="S1463" t="b">
        <f t="shared" si="2072"/>
        <v>0</v>
      </c>
      <c r="T1463" t="b">
        <f t="shared" si="2073"/>
        <v>0</v>
      </c>
      <c r="U1463" t="b">
        <f t="shared" si="2074"/>
        <v>1</v>
      </c>
      <c r="V1463" t="b">
        <f t="shared" si="2075"/>
        <v>1</v>
      </c>
      <c r="W1463" t="b">
        <f t="shared" si="2076"/>
        <v>0</v>
      </c>
      <c r="X1463" t="b">
        <f t="shared" si="2077"/>
        <v>0</v>
      </c>
      <c r="Y1463" t="b">
        <f t="shared" si="2078"/>
        <v>0</v>
      </c>
      <c r="Z1463" t="b">
        <f t="shared" si="2079"/>
        <v>0</v>
      </c>
      <c r="AA1463" t="b">
        <f t="shared" si="2080"/>
        <v>0</v>
      </c>
      <c r="AB1463" t="b">
        <f t="shared" si="2081"/>
        <v>0</v>
      </c>
      <c r="AC1463" t="b">
        <f t="shared" si="2082"/>
        <v>0</v>
      </c>
      <c r="AD1463" t="b">
        <f t="shared" si="2083"/>
        <v>0</v>
      </c>
      <c r="AE1463" t="b">
        <f t="shared" si="2084"/>
        <v>0</v>
      </c>
      <c r="AF1463" t="b">
        <f t="shared" si="2085"/>
        <v>0</v>
      </c>
      <c r="AG1463" t="b">
        <f t="shared" si="2086"/>
        <v>0</v>
      </c>
      <c r="AH1463" t="b">
        <f t="shared" si="2087"/>
        <v>1</v>
      </c>
      <c r="AI1463" t="b">
        <f t="shared" si="2088"/>
        <v>0</v>
      </c>
      <c r="AJ1463" t="b">
        <f t="shared" si="2089"/>
        <v>0</v>
      </c>
      <c r="AK1463" t="b">
        <f t="shared" si="2090"/>
        <v>0</v>
      </c>
      <c r="AL1463" t="b">
        <f t="shared" si="2091"/>
        <v>0</v>
      </c>
      <c r="AM1463" t="b">
        <f t="shared" si="2092"/>
        <v>0</v>
      </c>
      <c r="AN1463" t="b">
        <f t="shared" si="2093"/>
        <v>0</v>
      </c>
      <c r="AO1463" t="b">
        <f t="shared" si="2094"/>
        <v>0</v>
      </c>
      <c r="AP1463" t="b">
        <f t="shared" si="2095"/>
        <v>0</v>
      </c>
      <c r="AQ1463" t="b">
        <f t="shared" si="2096"/>
        <v>0</v>
      </c>
      <c r="AR1463" t="b">
        <f t="shared" si="2097"/>
        <v>0</v>
      </c>
      <c r="AS1463" t="b">
        <f t="shared" si="2098"/>
        <v>0</v>
      </c>
      <c r="AT1463" t="b">
        <f t="shared" si="2099"/>
        <v>0</v>
      </c>
      <c r="AU1463" t="b">
        <f t="shared" si="2100"/>
        <v>0</v>
      </c>
      <c r="AV1463" t="b">
        <f t="shared" si="2101"/>
        <v>1</v>
      </c>
      <c r="AW1463" t="b">
        <f t="shared" si="2102"/>
        <v>0</v>
      </c>
      <c r="AX1463" t="b">
        <f t="shared" si="2103"/>
        <v>0</v>
      </c>
      <c r="AY1463" t="b">
        <f t="shared" si="2104"/>
        <v>0</v>
      </c>
      <c r="AZ1463" t="b">
        <f t="shared" si="2105"/>
        <v>0</v>
      </c>
      <c r="BA1463" t="b">
        <f t="shared" si="2106"/>
        <v>0</v>
      </c>
      <c r="BB1463" t="b">
        <f t="shared" si="2107"/>
        <v>0</v>
      </c>
      <c r="BC1463" t="b">
        <f t="shared" si="2108"/>
        <v>0</v>
      </c>
      <c r="BD1463" t="b">
        <f t="shared" si="2109"/>
        <v>0</v>
      </c>
      <c r="BE1463" t="b">
        <f t="shared" si="2110"/>
        <v>0</v>
      </c>
      <c r="BF1463" t="b">
        <f t="shared" si="2111"/>
        <v>0</v>
      </c>
      <c r="BG1463" t="b">
        <f t="shared" si="2112"/>
        <v>0</v>
      </c>
      <c r="BH1463" t="b">
        <f t="shared" si="2113"/>
        <v>0</v>
      </c>
      <c r="BI1463" t="b">
        <f t="shared" si="2114"/>
        <v>0</v>
      </c>
      <c r="BJ1463" t="b">
        <f t="shared" si="2115"/>
        <v>0</v>
      </c>
      <c r="BK1463" t="b">
        <f t="shared" si="2116"/>
        <v>0</v>
      </c>
      <c r="BL1463" t="b">
        <f t="shared" si="2117"/>
        <v>0</v>
      </c>
      <c r="BM1463" t="b">
        <f t="shared" si="2118"/>
        <v>0</v>
      </c>
      <c r="BN1463" t="b">
        <f t="shared" si="2119"/>
        <v>0</v>
      </c>
      <c r="BO1463" t="b">
        <f t="shared" si="2120"/>
        <v>0</v>
      </c>
      <c r="BP1463" t="b">
        <f t="shared" si="2121"/>
        <v>0</v>
      </c>
      <c r="BQ1463" t="b">
        <f t="shared" si="2122"/>
        <v>0</v>
      </c>
      <c r="BR1463" t="b">
        <f t="shared" si="2123"/>
        <v>0</v>
      </c>
      <c r="BS1463" t="b">
        <f t="shared" si="2124"/>
        <v>0</v>
      </c>
      <c r="BT1463" t="b">
        <f t="shared" si="2125"/>
        <v>0</v>
      </c>
      <c r="BU1463" t="b">
        <f t="shared" si="2126"/>
        <v>0</v>
      </c>
      <c r="BV1463" t="b">
        <f t="shared" si="2127"/>
        <v>0</v>
      </c>
      <c r="BW1463" t="b">
        <f t="shared" si="2128"/>
        <v>0</v>
      </c>
      <c r="BX1463" t="b">
        <f t="shared" si="2129"/>
        <v>0</v>
      </c>
      <c r="BY1463" t="b">
        <f t="shared" si="2130"/>
        <v>0</v>
      </c>
      <c r="BZ1463" t="b">
        <f t="shared" si="2131"/>
        <v>0</v>
      </c>
      <c r="CA1463" t="b">
        <f t="shared" si="2132"/>
        <v>0</v>
      </c>
      <c r="CB1463" t="b">
        <f t="shared" si="2133"/>
        <v>0</v>
      </c>
      <c r="CC1463" t="b">
        <f t="shared" si="2134"/>
        <v>0</v>
      </c>
      <c r="CD1463" t="b">
        <f t="shared" si="2135"/>
        <v>0</v>
      </c>
      <c r="CE1463" t="b">
        <f t="shared" si="2136"/>
        <v>0</v>
      </c>
      <c r="CF1463" t="b">
        <f t="shared" si="2137"/>
        <v>0</v>
      </c>
      <c r="CG1463" t="b">
        <f t="shared" si="2138"/>
        <v>0</v>
      </c>
      <c r="CH1463" t="b">
        <f t="shared" si="2139"/>
        <v>0</v>
      </c>
      <c r="CI1463" t="b">
        <f t="shared" si="2140"/>
        <v>0</v>
      </c>
      <c r="CJ1463" t="b">
        <f t="shared" si="2141"/>
        <v>0</v>
      </c>
      <c r="CK1463" t="b">
        <f t="shared" si="2142"/>
        <v>0</v>
      </c>
      <c r="CL1463" t="b">
        <f t="shared" si="2143"/>
        <v>0</v>
      </c>
      <c r="CM1463" t="b">
        <f t="shared" si="2144"/>
        <v>0</v>
      </c>
      <c r="CN1463" t="b">
        <f t="shared" si="2145"/>
        <v>0</v>
      </c>
      <c r="CO1463" t="b">
        <f t="shared" si="2146"/>
        <v>0</v>
      </c>
      <c r="CP1463" t="b">
        <f t="shared" si="2147"/>
        <v>0</v>
      </c>
      <c r="CQ1463" t="b">
        <f t="shared" si="2148"/>
        <v>0</v>
      </c>
      <c r="CR1463" t="b">
        <f t="shared" si="2149"/>
        <v>0</v>
      </c>
      <c r="CS1463" t="b">
        <f t="shared" si="2150"/>
        <v>0</v>
      </c>
      <c r="CT1463" t="b">
        <f t="shared" si="2151"/>
        <v>0</v>
      </c>
      <c r="CU1463" t="b">
        <f t="shared" si="2152"/>
        <v>0</v>
      </c>
      <c r="CV1463" t="b">
        <f t="shared" si="2153"/>
        <v>0</v>
      </c>
      <c r="CW1463" t="b">
        <f t="shared" si="2154"/>
        <v>0</v>
      </c>
      <c r="CX1463" t="b">
        <f t="shared" si="2155"/>
        <v>0</v>
      </c>
      <c r="CY1463" t="b">
        <f t="shared" si="2156"/>
        <v>0</v>
      </c>
      <c r="CZ1463" t="b">
        <f t="shared" si="2157"/>
        <v>0</v>
      </c>
      <c r="DA1463" t="b">
        <f t="shared" si="2158"/>
        <v>0</v>
      </c>
      <c r="DB1463" t="b">
        <f t="shared" si="2159"/>
        <v>0</v>
      </c>
      <c r="DC1463" t="b">
        <f t="shared" si="2160"/>
        <v>0</v>
      </c>
      <c r="DD1463" t="b">
        <f t="shared" si="2161"/>
        <v>0</v>
      </c>
    </row>
    <row r="1464" spans="1:108">
      <c r="A1464" s="4" t="s">
        <v>2640</v>
      </c>
      <c r="C1464" t="s">
        <v>2637</v>
      </c>
      <c r="D1464" s="4"/>
      <c r="E1464" s="4" t="s">
        <v>2415</v>
      </c>
      <c r="F1464" t="s">
        <v>2405</v>
      </c>
      <c r="G1464" t="s">
        <v>2406</v>
      </c>
      <c r="H1464" t="s">
        <v>7445</v>
      </c>
      <c r="I1464" t="s">
        <v>7417</v>
      </c>
      <c r="J1464" s="4" t="s">
        <v>119</v>
      </c>
      <c r="K1464" s="4" t="s">
        <v>109</v>
      </c>
      <c r="L1464" s="4" t="s">
        <v>6950</v>
      </c>
      <c r="M1464" s="4" t="s">
        <v>2641</v>
      </c>
      <c r="N1464" s="4" t="s">
        <v>2642</v>
      </c>
      <c r="O1464" s="4" t="b">
        <f t="shared" si="2068"/>
        <v>1</v>
      </c>
      <c r="P1464" s="4" t="b">
        <f t="shared" si="2069"/>
        <v>1</v>
      </c>
      <c r="Q1464" s="4" t="b">
        <f t="shared" si="2070"/>
        <v>1</v>
      </c>
      <c r="R1464" s="4" t="b">
        <f t="shared" si="2071"/>
        <v>1</v>
      </c>
      <c r="S1464" s="4" t="b">
        <f t="shared" si="2072"/>
        <v>1</v>
      </c>
      <c r="T1464" s="4" t="b">
        <f t="shared" si="2073"/>
        <v>1</v>
      </c>
      <c r="U1464" s="4" t="b">
        <f t="shared" si="2074"/>
        <v>1</v>
      </c>
      <c r="V1464" s="4" t="b">
        <f t="shared" si="2075"/>
        <v>1</v>
      </c>
      <c r="W1464" s="4" t="b">
        <f t="shared" si="2076"/>
        <v>1</v>
      </c>
      <c r="X1464" s="4" t="b">
        <f t="shared" si="2077"/>
        <v>1</v>
      </c>
      <c r="Y1464" s="4" t="b">
        <f t="shared" si="2078"/>
        <v>1</v>
      </c>
      <c r="Z1464" s="4" t="b">
        <f t="shared" si="2079"/>
        <v>1</v>
      </c>
      <c r="AA1464" s="4" t="b">
        <f t="shared" si="2080"/>
        <v>1</v>
      </c>
      <c r="AB1464" s="4" t="b">
        <f t="shared" si="2081"/>
        <v>0</v>
      </c>
      <c r="AC1464" s="4" t="b">
        <f t="shared" si="2082"/>
        <v>0</v>
      </c>
      <c r="AD1464" s="4" t="b">
        <f t="shared" si="2083"/>
        <v>0</v>
      </c>
      <c r="AE1464" s="4" t="b">
        <f t="shared" si="2084"/>
        <v>1</v>
      </c>
      <c r="AF1464" s="4" t="b">
        <f t="shared" si="2085"/>
        <v>0</v>
      </c>
      <c r="AG1464" s="4" t="b">
        <f t="shared" si="2086"/>
        <v>1</v>
      </c>
      <c r="AH1464" s="4" t="b">
        <f t="shared" si="2087"/>
        <v>1</v>
      </c>
      <c r="AI1464" s="4" t="b">
        <f t="shared" si="2088"/>
        <v>0</v>
      </c>
      <c r="AJ1464" s="4" t="b">
        <f t="shared" si="2089"/>
        <v>0</v>
      </c>
      <c r="AK1464" s="4" t="b">
        <f t="shared" si="2090"/>
        <v>0</v>
      </c>
      <c r="AL1464" s="4" t="b">
        <f t="shared" si="2091"/>
        <v>0</v>
      </c>
      <c r="AM1464" s="4" t="b">
        <f t="shared" si="2092"/>
        <v>0</v>
      </c>
      <c r="AN1464" s="4" t="b">
        <f t="shared" si="2093"/>
        <v>1</v>
      </c>
      <c r="AO1464" s="4" t="b">
        <f t="shared" si="2094"/>
        <v>0</v>
      </c>
      <c r="AP1464" s="4" t="b">
        <f t="shared" si="2095"/>
        <v>1</v>
      </c>
      <c r="AQ1464" s="4" t="b">
        <f t="shared" si="2096"/>
        <v>0</v>
      </c>
      <c r="AR1464" s="4" t="b">
        <f t="shared" si="2097"/>
        <v>1</v>
      </c>
      <c r="AS1464" s="4" t="b">
        <f t="shared" si="2098"/>
        <v>0</v>
      </c>
      <c r="AT1464" s="4" t="b">
        <f t="shared" si="2099"/>
        <v>1</v>
      </c>
      <c r="AU1464" s="4" t="b">
        <f t="shared" si="2100"/>
        <v>0</v>
      </c>
      <c r="AV1464" s="4" t="b">
        <f t="shared" si="2101"/>
        <v>1</v>
      </c>
      <c r="AW1464" s="4" t="b">
        <f t="shared" si="2102"/>
        <v>0</v>
      </c>
      <c r="AX1464" s="4" t="b">
        <f t="shared" si="2103"/>
        <v>1</v>
      </c>
      <c r="AY1464" s="4" t="b">
        <f t="shared" si="2104"/>
        <v>0</v>
      </c>
      <c r="AZ1464" s="4" t="b">
        <f t="shared" si="2105"/>
        <v>0</v>
      </c>
      <c r="BA1464" s="4" t="b">
        <f t="shared" si="2106"/>
        <v>1</v>
      </c>
      <c r="BB1464" s="4" t="b">
        <f t="shared" si="2107"/>
        <v>0</v>
      </c>
      <c r="BC1464" s="4" t="b">
        <f t="shared" si="2108"/>
        <v>0</v>
      </c>
      <c r="BD1464" s="4" t="b">
        <f t="shared" si="2109"/>
        <v>1</v>
      </c>
      <c r="BE1464" s="4" t="b">
        <f t="shared" si="2110"/>
        <v>0</v>
      </c>
      <c r="BF1464" s="4" t="b">
        <f t="shared" si="2111"/>
        <v>1</v>
      </c>
      <c r="BG1464" s="4" t="b">
        <f t="shared" si="2112"/>
        <v>0</v>
      </c>
      <c r="BH1464" s="4" t="b">
        <f t="shared" si="2113"/>
        <v>0</v>
      </c>
      <c r="BI1464" s="4" t="b">
        <f t="shared" si="2114"/>
        <v>0</v>
      </c>
      <c r="BJ1464" s="4" t="b">
        <f t="shared" si="2115"/>
        <v>0</v>
      </c>
      <c r="BK1464" s="4" t="b">
        <f t="shared" si="2116"/>
        <v>0</v>
      </c>
      <c r="BL1464" s="4" t="b">
        <f t="shared" si="2117"/>
        <v>0</v>
      </c>
      <c r="BM1464" s="4" t="b">
        <f t="shared" si="2118"/>
        <v>1</v>
      </c>
      <c r="BN1464" s="4" t="b">
        <f t="shared" si="2119"/>
        <v>0</v>
      </c>
      <c r="BO1464" s="4" t="b">
        <f t="shared" si="2120"/>
        <v>0</v>
      </c>
      <c r="BP1464" s="4" t="b">
        <f t="shared" si="2121"/>
        <v>0</v>
      </c>
      <c r="BQ1464" s="4" t="b">
        <f t="shared" si="2122"/>
        <v>1</v>
      </c>
      <c r="BR1464" s="4" t="b">
        <f t="shared" si="2123"/>
        <v>1</v>
      </c>
      <c r="BS1464" s="4" t="b">
        <f t="shared" si="2124"/>
        <v>1</v>
      </c>
      <c r="BT1464" s="4" t="b">
        <f t="shared" si="2125"/>
        <v>1</v>
      </c>
      <c r="BU1464" s="4" t="b">
        <f t="shared" si="2126"/>
        <v>1</v>
      </c>
      <c r="BV1464" s="4" t="b">
        <f t="shared" si="2127"/>
        <v>0</v>
      </c>
      <c r="BW1464" s="4" t="b">
        <f t="shared" si="2128"/>
        <v>0</v>
      </c>
      <c r="BX1464" s="4" t="b">
        <f t="shared" si="2129"/>
        <v>1</v>
      </c>
      <c r="BY1464" s="4" t="b">
        <f t="shared" si="2130"/>
        <v>1</v>
      </c>
      <c r="BZ1464" s="4" t="b">
        <f t="shared" si="2131"/>
        <v>0</v>
      </c>
      <c r="CA1464" s="4" t="b">
        <f t="shared" si="2132"/>
        <v>0</v>
      </c>
      <c r="CB1464" s="4" t="b">
        <f t="shared" si="2133"/>
        <v>0</v>
      </c>
      <c r="CC1464" s="4" t="b">
        <f t="shared" si="2134"/>
        <v>0</v>
      </c>
      <c r="CD1464" s="4" t="b">
        <f t="shared" si="2135"/>
        <v>0</v>
      </c>
      <c r="CE1464" s="4" t="b">
        <f t="shared" si="2136"/>
        <v>0</v>
      </c>
      <c r="CF1464" s="4" t="b">
        <f t="shared" si="2137"/>
        <v>0</v>
      </c>
      <c r="CG1464" s="4" t="b">
        <f t="shared" si="2138"/>
        <v>0</v>
      </c>
      <c r="CH1464" s="4" t="b">
        <f t="shared" si="2139"/>
        <v>1</v>
      </c>
      <c r="CI1464" s="4" t="b">
        <f t="shared" si="2140"/>
        <v>1</v>
      </c>
      <c r="CJ1464" s="4" t="b">
        <f t="shared" si="2141"/>
        <v>0</v>
      </c>
      <c r="CK1464" s="4" t="b">
        <f t="shared" si="2142"/>
        <v>0</v>
      </c>
      <c r="CL1464" s="4" t="b">
        <f t="shared" si="2143"/>
        <v>1</v>
      </c>
      <c r="CM1464" s="4" t="b">
        <f t="shared" si="2144"/>
        <v>0</v>
      </c>
      <c r="CN1464" s="4" t="b">
        <f t="shared" si="2145"/>
        <v>0</v>
      </c>
      <c r="CO1464" s="4" t="b">
        <f t="shared" si="2146"/>
        <v>0</v>
      </c>
      <c r="CP1464" s="4" t="b">
        <f t="shared" si="2147"/>
        <v>1</v>
      </c>
      <c r="CQ1464" s="4" t="b">
        <f t="shared" si="2148"/>
        <v>0</v>
      </c>
      <c r="CR1464" s="4" t="b">
        <f t="shared" si="2149"/>
        <v>1</v>
      </c>
      <c r="CS1464" s="4" t="b">
        <f t="shared" si="2150"/>
        <v>0</v>
      </c>
      <c r="CT1464" s="4" t="b">
        <f t="shared" si="2151"/>
        <v>0</v>
      </c>
      <c r="CU1464" s="4" t="b">
        <f t="shared" si="2152"/>
        <v>0</v>
      </c>
      <c r="CV1464" s="4" t="b">
        <f t="shared" si="2153"/>
        <v>0</v>
      </c>
      <c r="CW1464" s="4" t="b">
        <f t="shared" si="2154"/>
        <v>1</v>
      </c>
      <c r="CX1464" s="4" t="b">
        <f t="shared" si="2155"/>
        <v>0</v>
      </c>
      <c r="CY1464" s="4" t="b">
        <f t="shared" si="2156"/>
        <v>1</v>
      </c>
      <c r="CZ1464" s="4" t="b">
        <f t="shared" si="2157"/>
        <v>0</v>
      </c>
      <c r="DA1464" s="4" t="b">
        <f t="shared" si="2158"/>
        <v>1</v>
      </c>
      <c r="DB1464" s="4" t="b">
        <f t="shared" si="2159"/>
        <v>0</v>
      </c>
      <c r="DC1464" s="4" t="b">
        <f t="shared" si="2160"/>
        <v>0</v>
      </c>
      <c r="DD1464" s="4" t="b">
        <f t="shared" si="2161"/>
        <v>1</v>
      </c>
    </row>
    <row r="1465" spans="1:108">
      <c r="A1465" t="s">
        <v>2643</v>
      </c>
      <c r="C1465" t="s">
        <v>2637</v>
      </c>
      <c r="E1465" t="s">
        <v>2415</v>
      </c>
      <c r="F1465" t="s">
        <v>2405</v>
      </c>
      <c r="G1465" t="s">
        <v>2406</v>
      </c>
      <c r="H1465" t="s">
        <v>7445</v>
      </c>
      <c r="I1465" t="s">
        <v>7417</v>
      </c>
      <c r="J1465" t="s">
        <v>16</v>
      </c>
      <c r="K1465" t="s">
        <v>16</v>
      </c>
      <c r="L1465" t="s">
        <v>6951</v>
      </c>
      <c r="M1465" t="s">
        <v>6079</v>
      </c>
      <c r="N1465" t="s">
        <v>2644</v>
      </c>
      <c r="O1465" t="b">
        <f t="shared" si="2068"/>
        <v>0</v>
      </c>
      <c r="P1465" t="b">
        <f t="shared" si="2069"/>
        <v>1</v>
      </c>
      <c r="Q1465" t="b">
        <f t="shared" si="2070"/>
        <v>0</v>
      </c>
      <c r="R1465" t="b">
        <f t="shared" si="2071"/>
        <v>1</v>
      </c>
      <c r="S1465" t="b">
        <f t="shared" si="2072"/>
        <v>0</v>
      </c>
      <c r="T1465" t="b">
        <f t="shared" si="2073"/>
        <v>0</v>
      </c>
      <c r="U1465" t="b">
        <f t="shared" si="2074"/>
        <v>0</v>
      </c>
      <c r="V1465" t="b">
        <f t="shared" si="2075"/>
        <v>1</v>
      </c>
      <c r="W1465" t="b">
        <f t="shared" si="2076"/>
        <v>0</v>
      </c>
      <c r="X1465" t="b">
        <f t="shared" si="2077"/>
        <v>0</v>
      </c>
      <c r="Y1465" t="b">
        <f t="shared" si="2078"/>
        <v>1</v>
      </c>
      <c r="Z1465" t="b">
        <f t="shared" si="2079"/>
        <v>0</v>
      </c>
      <c r="AA1465" t="b">
        <f t="shared" si="2080"/>
        <v>1</v>
      </c>
      <c r="AB1465" t="b">
        <f t="shared" si="2081"/>
        <v>0</v>
      </c>
      <c r="AC1465" t="b">
        <f t="shared" si="2082"/>
        <v>0</v>
      </c>
      <c r="AD1465" t="b">
        <f t="shared" si="2083"/>
        <v>0</v>
      </c>
      <c r="AE1465" t="b">
        <f t="shared" si="2084"/>
        <v>0</v>
      </c>
      <c r="AF1465" t="b">
        <f t="shared" si="2085"/>
        <v>0</v>
      </c>
      <c r="AG1465" t="b">
        <f t="shared" si="2086"/>
        <v>0</v>
      </c>
      <c r="AH1465" t="b">
        <f t="shared" si="2087"/>
        <v>0</v>
      </c>
      <c r="AI1465" t="b">
        <f t="shared" si="2088"/>
        <v>0</v>
      </c>
      <c r="AJ1465" t="b">
        <f t="shared" si="2089"/>
        <v>0</v>
      </c>
      <c r="AK1465" t="b">
        <f t="shared" si="2090"/>
        <v>0</v>
      </c>
      <c r="AL1465" t="b">
        <f t="shared" si="2091"/>
        <v>0</v>
      </c>
      <c r="AM1465" t="b">
        <f t="shared" si="2092"/>
        <v>0</v>
      </c>
      <c r="AN1465" t="b">
        <f t="shared" si="2093"/>
        <v>0</v>
      </c>
      <c r="AO1465" t="b">
        <f t="shared" si="2094"/>
        <v>0</v>
      </c>
      <c r="AP1465" t="b">
        <f t="shared" si="2095"/>
        <v>0</v>
      </c>
      <c r="AQ1465" t="b">
        <f t="shared" si="2096"/>
        <v>0</v>
      </c>
      <c r="AR1465" t="b">
        <f t="shared" si="2097"/>
        <v>0</v>
      </c>
      <c r="AS1465" t="b">
        <f t="shared" si="2098"/>
        <v>0</v>
      </c>
      <c r="AT1465" t="b">
        <f t="shared" si="2099"/>
        <v>0</v>
      </c>
      <c r="AU1465" t="b">
        <f t="shared" si="2100"/>
        <v>0</v>
      </c>
      <c r="AV1465" t="b">
        <f t="shared" si="2101"/>
        <v>0</v>
      </c>
      <c r="AW1465" t="b">
        <f t="shared" si="2102"/>
        <v>0</v>
      </c>
      <c r="AX1465" t="b">
        <f t="shared" si="2103"/>
        <v>0</v>
      </c>
      <c r="AY1465" t="b">
        <f t="shared" si="2104"/>
        <v>0</v>
      </c>
      <c r="AZ1465" t="b">
        <f t="shared" si="2105"/>
        <v>0</v>
      </c>
      <c r="BA1465" t="b">
        <f t="shared" si="2106"/>
        <v>0</v>
      </c>
      <c r="BB1465" t="b">
        <f t="shared" si="2107"/>
        <v>0</v>
      </c>
      <c r="BC1465" t="b">
        <f t="shared" si="2108"/>
        <v>1</v>
      </c>
      <c r="BD1465" t="b">
        <f t="shared" si="2109"/>
        <v>0</v>
      </c>
      <c r="BE1465" t="b">
        <f t="shared" si="2110"/>
        <v>0</v>
      </c>
      <c r="BF1465" t="b">
        <f t="shared" si="2111"/>
        <v>0</v>
      </c>
      <c r="BG1465" t="b">
        <f t="shared" si="2112"/>
        <v>0</v>
      </c>
      <c r="BH1465" t="b">
        <f t="shared" si="2113"/>
        <v>0</v>
      </c>
      <c r="BI1465" t="b">
        <f t="shared" si="2114"/>
        <v>0</v>
      </c>
      <c r="BJ1465" t="b">
        <f t="shared" si="2115"/>
        <v>0</v>
      </c>
      <c r="BK1465" t="b">
        <f t="shared" si="2116"/>
        <v>0</v>
      </c>
      <c r="BL1465" t="b">
        <f t="shared" si="2117"/>
        <v>0</v>
      </c>
      <c r="BM1465" t="b">
        <f t="shared" si="2118"/>
        <v>0</v>
      </c>
      <c r="BN1465" t="b">
        <f t="shared" si="2119"/>
        <v>0</v>
      </c>
      <c r="BO1465" t="b">
        <f t="shared" si="2120"/>
        <v>1</v>
      </c>
      <c r="BP1465" t="b">
        <f t="shared" si="2121"/>
        <v>0</v>
      </c>
      <c r="BQ1465" t="b">
        <f t="shared" si="2122"/>
        <v>0</v>
      </c>
      <c r="BR1465" t="b">
        <f t="shared" si="2123"/>
        <v>1</v>
      </c>
      <c r="BS1465" t="b">
        <f t="shared" si="2124"/>
        <v>0</v>
      </c>
      <c r="BT1465" t="b">
        <f t="shared" si="2125"/>
        <v>0</v>
      </c>
      <c r="BU1465" t="b">
        <f t="shared" si="2126"/>
        <v>0</v>
      </c>
      <c r="BV1465" t="b">
        <f t="shared" si="2127"/>
        <v>0</v>
      </c>
      <c r="BW1465" t="b">
        <f t="shared" si="2128"/>
        <v>0</v>
      </c>
      <c r="BX1465" t="b">
        <f t="shared" si="2129"/>
        <v>0</v>
      </c>
      <c r="BY1465" t="b">
        <f t="shared" si="2130"/>
        <v>0</v>
      </c>
      <c r="BZ1465" t="b">
        <f t="shared" si="2131"/>
        <v>0</v>
      </c>
      <c r="CA1465" t="b">
        <f t="shared" si="2132"/>
        <v>0</v>
      </c>
      <c r="CB1465" t="b">
        <f t="shared" si="2133"/>
        <v>0</v>
      </c>
      <c r="CC1465" t="b">
        <f t="shared" si="2134"/>
        <v>0</v>
      </c>
      <c r="CD1465" t="b">
        <f t="shared" si="2135"/>
        <v>0</v>
      </c>
      <c r="CE1465" t="b">
        <f t="shared" si="2136"/>
        <v>0</v>
      </c>
      <c r="CF1465" t="b">
        <f t="shared" si="2137"/>
        <v>0</v>
      </c>
      <c r="CG1465" t="b">
        <f t="shared" si="2138"/>
        <v>0</v>
      </c>
      <c r="CH1465" t="b">
        <f t="shared" si="2139"/>
        <v>0</v>
      </c>
      <c r="CI1465" t="b">
        <f t="shared" si="2140"/>
        <v>0</v>
      </c>
      <c r="CJ1465" t="b">
        <f t="shared" si="2141"/>
        <v>0</v>
      </c>
      <c r="CK1465" t="b">
        <f t="shared" si="2142"/>
        <v>0</v>
      </c>
      <c r="CL1465" t="b">
        <f t="shared" si="2143"/>
        <v>0</v>
      </c>
      <c r="CM1465" t="b">
        <f t="shared" si="2144"/>
        <v>0</v>
      </c>
      <c r="CN1465" t="b">
        <f t="shared" si="2145"/>
        <v>0</v>
      </c>
      <c r="CO1465" t="b">
        <f t="shared" si="2146"/>
        <v>0</v>
      </c>
      <c r="CP1465" t="b">
        <f t="shared" si="2147"/>
        <v>0</v>
      </c>
      <c r="CQ1465" t="b">
        <f t="shared" si="2148"/>
        <v>0</v>
      </c>
      <c r="CR1465" t="b">
        <f t="shared" si="2149"/>
        <v>0</v>
      </c>
      <c r="CS1465" t="b">
        <f t="shared" si="2150"/>
        <v>0</v>
      </c>
      <c r="CT1465" t="b">
        <f t="shared" si="2151"/>
        <v>0</v>
      </c>
      <c r="CU1465" t="b">
        <f t="shared" si="2152"/>
        <v>0</v>
      </c>
      <c r="CV1465" t="b">
        <f t="shared" si="2153"/>
        <v>0</v>
      </c>
      <c r="CW1465" t="b">
        <f t="shared" si="2154"/>
        <v>0</v>
      </c>
      <c r="CX1465" t="b">
        <f t="shared" si="2155"/>
        <v>0</v>
      </c>
      <c r="CY1465" t="b">
        <f t="shared" si="2156"/>
        <v>0</v>
      </c>
      <c r="CZ1465" t="b">
        <f t="shared" si="2157"/>
        <v>0</v>
      </c>
      <c r="DA1465" t="b">
        <f t="shared" si="2158"/>
        <v>0</v>
      </c>
      <c r="DB1465" t="b">
        <f t="shared" si="2159"/>
        <v>0</v>
      </c>
      <c r="DC1465" t="b">
        <f t="shared" si="2160"/>
        <v>0</v>
      </c>
      <c r="DD1465" t="b">
        <f t="shared" si="2161"/>
        <v>0</v>
      </c>
    </row>
    <row r="1466" spans="1:108">
      <c r="A1466" t="s">
        <v>2645</v>
      </c>
      <c r="C1466" t="s">
        <v>2637</v>
      </c>
      <c r="E1466" t="s">
        <v>2415</v>
      </c>
      <c r="F1466" t="s">
        <v>2405</v>
      </c>
      <c r="G1466" t="s">
        <v>2406</v>
      </c>
      <c r="H1466" t="s">
        <v>7445</v>
      </c>
      <c r="I1466" t="s">
        <v>7417</v>
      </c>
      <c r="J1466" t="s">
        <v>119</v>
      </c>
      <c r="K1466" t="s">
        <v>109</v>
      </c>
      <c r="L1466" t="s">
        <v>2646</v>
      </c>
      <c r="M1466" t="s">
        <v>6079</v>
      </c>
      <c r="N1466" t="s">
        <v>2647</v>
      </c>
      <c r="O1466" t="b">
        <f t="shared" si="2068"/>
        <v>0</v>
      </c>
      <c r="P1466" t="b">
        <f t="shared" si="2069"/>
        <v>1</v>
      </c>
      <c r="Q1466" t="b">
        <f t="shared" si="2070"/>
        <v>1</v>
      </c>
      <c r="R1466" t="b">
        <f t="shared" si="2071"/>
        <v>1</v>
      </c>
      <c r="S1466" t="b">
        <f t="shared" si="2072"/>
        <v>1</v>
      </c>
      <c r="T1466" t="b">
        <f t="shared" si="2073"/>
        <v>0</v>
      </c>
      <c r="U1466" t="b">
        <f t="shared" si="2074"/>
        <v>1</v>
      </c>
      <c r="V1466" t="b">
        <f t="shared" si="2075"/>
        <v>0</v>
      </c>
      <c r="W1466" t="b">
        <f t="shared" si="2076"/>
        <v>0</v>
      </c>
      <c r="X1466" t="b">
        <f t="shared" si="2077"/>
        <v>1</v>
      </c>
      <c r="Y1466" t="b">
        <f t="shared" si="2078"/>
        <v>0</v>
      </c>
      <c r="Z1466" t="b">
        <f t="shared" si="2079"/>
        <v>0</v>
      </c>
      <c r="AA1466" t="b">
        <f t="shared" si="2080"/>
        <v>0</v>
      </c>
      <c r="AB1466" t="b">
        <f t="shared" si="2081"/>
        <v>0</v>
      </c>
      <c r="AC1466" t="b">
        <f t="shared" si="2082"/>
        <v>0</v>
      </c>
      <c r="AD1466" t="b">
        <f t="shared" si="2083"/>
        <v>0</v>
      </c>
      <c r="AE1466" t="b">
        <f t="shared" si="2084"/>
        <v>0</v>
      </c>
      <c r="AF1466" t="b">
        <f t="shared" si="2085"/>
        <v>0</v>
      </c>
      <c r="AG1466" t="b">
        <f t="shared" si="2086"/>
        <v>0</v>
      </c>
      <c r="AH1466" t="b">
        <f t="shared" si="2087"/>
        <v>1</v>
      </c>
      <c r="AI1466" t="b">
        <f t="shared" si="2088"/>
        <v>1</v>
      </c>
      <c r="AJ1466" t="b">
        <f t="shared" si="2089"/>
        <v>0</v>
      </c>
      <c r="AK1466" t="b">
        <f t="shared" si="2090"/>
        <v>0</v>
      </c>
      <c r="AL1466" t="b">
        <f t="shared" si="2091"/>
        <v>0</v>
      </c>
      <c r="AM1466" t="b">
        <f t="shared" si="2092"/>
        <v>0</v>
      </c>
      <c r="AN1466" t="b">
        <f t="shared" si="2093"/>
        <v>0</v>
      </c>
      <c r="AO1466" t="b">
        <f t="shared" si="2094"/>
        <v>0</v>
      </c>
      <c r="AP1466" t="b">
        <f t="shared" si="2095"/>
        <v>0</v>
      </c>
      <c r="AQ1466" t="b">
        <f t="shared" si="2096"/>
        <v>0</v>
      </c>
      <c r="AR1466" t="b">
        <f t="shared" si="2097"/>
        <v>0</v>
      </c>
      <c r="AS1466" t="b">
        <f t="shared" si="2098"/>
        <v>0</v>
      </c>
      <c r="AT1466" t="b">
        <f t="shared" si="2099"/>
        <v>0</v>
      </c>
      <c r="AU1466" t="b">
        <f t="shared" si="2100"/>
        <v>0</v>
      </c>
      <c r="AV1466" t="b">
        <f t="shared" si="2101"/>
        <v>0</v>
      </c>
      <c r="AW1466" t="b">
        <f t="shared" si="2102"/>
        <v>0</v>
      </c>
      <c r="AX1466" t="b">
        <f t="shared" si="2103"/>
        <v>0</v>
      </c>
      <c r="AY1466" t="b">
        <f t="shared" si="2104"/>
        <v>0</v>
      </c>
      <c r="AZ1466" t="b">
        <f t="shared" si="2105"/>
        <v>0</v>
      </c>
      <c r="BA1466" t="b">
        <f t="shared" si="2106"/>
        <v>0</v>
      </c>
      <c r="BB1466" t="b">
        <f t="shared" si="2107"/>
        <v>0</v>
      </c>
      <c r="BC1466" t="b">
        <f t="shared" si="2108"/>
        <v>0</v>
      </c>
      <c r="BD1466" t="b">
        <f t="shared" si="2109"/>
        <v>0</v>
      </c>
      <c r="BE1466" t="b">
        <f t="shared" si="2110"/>
        <v>0</v>
      </c>
      <c r="BF1466" t="b">
        <f t="shared" si="2111"/>
        <v>0</v>
      </c>
      <c r="BG1466" t="b">
        <f t="shared" si="2112"/>
        <v>0</v>
      </c>
      <c r="BH1466" t="b">
        <f t="shared" si="2113"/>
        <v>0</v>
      </c>
      <c r="BI1466" t="b">
        <f t="shared" si="2114"/>
        <v>0</v>
      </c>
      <c r="BJ1466" t="b">
        <f t="shared" si="2115"/>
        <v>0</v>
      </c>
      <c r="BK1466" t="b">
        <f t="shared" si="2116"/>
        <v>0</v>
      </c>
      <c r="BL1466" t="b">
        <f t="shared" si="2117"/>
        <v>0</v>
      </c>
      <c r="BM1466" t="b">
        <f t="shared" si="2118"/>
        <v>0</v>
      </c>
      <c r="BN1466" t="b">
        <f t="shared" si="2119"/>
        <v>0</v>
      </c>
      <c r="BO1466" t="b">
        <f t="shared" si="2120"/>
        <v>0</v>
      </c>
      <c r="BP1466" t="b">
        <f t="shared" si="2121"/>
        <v>0</v>
      </c>
      <c r="BQ1466" t="b">
        <f t="shared" si="2122"/>
        <v>0</v>
      </c>
      <c r="BR1466" t="b">
        <f t="shared" si="2123"/>
        <v>0</v>
      </c>
      <c r="BS1466" t="b">
        <f t="shared" si="2124"/>
        <v>0</v>
      </c>
      <c r="BT1466" t="b">
        <f t="shared" si="2125"/>
        <v>1</v>
      </c>
      <c r="BU1466" t="b">
        <f t="shared" si="2126"/>
        <v>0</v>
      </c>
      <c r="BV1466" t="b">
        <f t="shared" si="2127"/>
        <v>0</v>
      </c>
      <c r="BW1466" t="b">
        <f t="shared" si="2128"/>
        <v>0</v>
      </c>
      <c r="BX1466" t="b">
        <f t="shared" si="2129"/>
        <v>0</v>
      </c>
      <c r="BY1466" t="b">
        <f t="shared" si="2130"/>
        <v>0</v>
      </c>
      <c r="BZ1466" t="b">
        <f t="shared" si="2131"/>
        <v>0</v>
      </c>
      <c r="CA1466" t="b">
        <f t="shared" si="2132"/>
        <v>0</v>
      </c>
      <c r="CB1466" t="b">
        <f t="shared" si="2133"/>
        <v>0</v>
      </c>
      <c r="CC1466" t="b">
        <f t="shared" si="2134"/>
        <v>0</v>
      </c>
      <c r="CD1466" t="b">
        <f t="shared" si="2135"/>
        <v>0</v>
      </c>
      <c r="CE1466" t="b">
        <f t="shared" si="2136"/>
        <v>0</v>
      </c>
      <c r="CF1466" t="b">
        <f t="shared" si="2137"/>
        <v>0</v>
      </c>
      <c r="CG1466" t="b">
        <f t="shared" si="2138"/>
        <v>0</v>
      </c>
      <c r="CH1466" t="b">
        <f t="shared" si="2139"/>
        <v>0</v>
      </c>
      <c r="CI1466" t="b">
        <f t="shared" si="2140"/>
        <v>0</v>
      </c>
      <c r="CJ1466" t="b">
        <f t="shared" si="2141"/>
        <v>0</v>
      </c>
      <c r="CK1466" t="b">
        <f t="shared" si="2142"/>
        <v>0</v>
      </c>
      <c r="CL1466" t="b">
        <f t="shared" si="2143"/>
        <v>0</v>
      </c>
      <c r="CM1466" t="b">
        <f t="shared" si="2144"/>
        <v>0</v>
      </c>
      <c r="CN1466" t="b">
        <f t="shared" si="2145"/>
        <v>0</v>
      </c>
      <c r="CO1466" t="b">
        <f t="shared" si="2146"/>
        <v>0</v>
      </c>
      <c r="CP1466" t="b">
        <f t="shared" si="2147"/>
        <v>0</v>
      </c>
      <c r="CQ1466" t="b">
        <f t="shared" si="2148"/>
        <v>0</v>
      </c>
      <c r="CR1466" t="b">
        <f t="shared" si="2149"/>
        <v>0</v>
      </c>
      <c r="CS1466" t="b">
        <f t="shared" si="2150"/>
        <v>0</v>
      </c>
      <c r="CT1466" t="b">
        <f t="shared" si="2151"/>
        <v>0</v>
      </c>
      <c r="CU1466" t="b">
        <f t="shared" si="2152"/>
        <v>0</v>
      </c>
      <c r="CV1466" t="b">
        <f t="shared" si="2153"/>
        <v>0</v>
      </c>
      <c r="CW1466" t="b">
        <f t="shared" si="2154"/>
        <v>0</v>
      </c>
      <c r="CX1466" t="b">
        <f t="shared" si="2155"/>
        <v>0</v>
      </c>
      <c r="CY1466" t="b">
        <f t="shared" si="2156"/>
        <v>0</v>
      </c>
      <c r="CZ1466" t="b">
        <f t="shared" si="2157"/>
        <v>0</v>
      </c>
      <c r="DA1466" t="b">
        <f t="shared" si="2158"/>
        <v>0</v>
      </c>
      <c r="DB1466" t="b">
        <f t="shared" si="2159"/>
        <v>0</v>
      </c>
      <c r="DC1466" t="b">
        <f t="shared" si="2160"/>
        <v>0</v>
      </c>
      <c r="DD1466" t="b">
        <f t="shared" si="2161"/>
        <v>0</v>
      </c>
    </row>
    <row r="1467" spans="1:108">
      <c r="A1467" t="s">
        <v>2592</v>
      </c>
      <c r="C1467" t="s">
        <v>2593</v>
      </c>
      <c r="E1467" t="s">
        <v>2594</v>
      </c>
      <c r="F1467" t="s">
        <v>2405</v>
      </c>
      <c r="G1467" t="s">
        <v>2406</v>
      </c>
      <c r="H1467" t="s">
        <v>7445</v>
      </c>
      <c r="I1467" t="s">
        <v>7417</v>
      </c>
      <c r="J1467" t="s">
        <v>160</v>
      </c>
      <c r="K1467" t="s">
        <v>160</v>
      </c>
      <c r="L1467" t="s">
        <v>6933</v>
      </c>
      <c r="M1467" t="s">
        <v>2595</v>
      </c>
      <c r="N1467" t="s">
        <v>2596</v>
      </c>
      <c r="O1467" t="b">
        <f t="shared" si="2068"/>
        <v>0</v>
      </c>
      <c r="P1467" t="b">
        <f t="shared" si="2069"/>
        <v>1</v>
      </c>
      <c r="Q1467" t="b">
        <f t="shared" si="2070"/>
        <v>1</v>
      </c>
      <c r="R1467" t="b">
        <f t="shared" si="2071"/>
        <v>1</v>
      </c>
      <c r="S1467" t="b">
        <f t="shared" si="2072"/>
        <v>0</v>
      </c>
      <c r="T1467" t="b">
        <f t="shared" si="2073"/>
        <v>1</v>
      </c>
      <c r="U1467" t="b">
        <f t="shared" si="2074"/>
        <v>1</v>
      </c>
      <c r="V1467" t="b">
        <f t="shared" si="2075"/>
        <v>1</v>
      </c>
      <c r="W1467" t="b">
        <f t="shared" si="2076"/>
        <v>0</v>
      </c>
      <c r="X1467" t="b">
        <f t="shared" si="2077"/>
        <v>0</v>
      </c>
      <c r="Y1467" t="b">
        <f t="shared" si="2078"/>
        <v>1</v>
      </c>
      <c r="Z1467" t="b">
        <f t="shared" si="2079"/>
        <v>1</v>
      </c>
      <c r="AA1467" t="b">
        <f t="shared" si="2080"/>
        <v>1</v>
      </c>
      <c r="AB1467" t="b">
        <f t="shared" si="2081"/>
        <v>0</v>
      </c>
      <c r="AC1467" t="b">
        <f t="shared" si="2082"/>
        <v>0</v>
      </c>
      <c r="AD1467" t="b">
        <f t="shared" si="2083"/>
        <v>0</v>
      </c>
      <c r="AE1467" t="b">
        <f t="shared" si="2084"/>
        <v>0</v>
      </c>
      <c r="AF1467" t="b">
        <f t="shared" si="2085"/>
        <v>0</v>
      </c>
      <c r="AG1467" t="b">
        <f t="shared" si="2086"/>
        <v>0</v>
      </c>
      <c r="AH1467" t="b">
        <f t="shared" si="2087"/>
        <v>1</v>
      </c>
      <c r="AI1467" t="b">
        <f t="shared" si="2088"/>
        <v>0</v>
      </c>
      <c r="AJ1467" t="b">
        <f t="shared" si="2089"/>
        <v>0</v>
      </c>
      <c r="AK1467" t="b">
        <f t="shared" si="2090"/>
        <v>1</v>
      </c>
      <c r="AL1467" t="b">
        <f t="shared" si="2091"/>
        <v>1</v>
      </c>
      <c r="AM1467" t="b">
        <f t="shared" si="2092"/>
        <v>0</v>
      </c>
      <c r="AN1467" t="b">
        <f t="shared" si="2093"/>
        <v>1</v>
      </c>
      <c r="AO1467" t="b">
        <f t="shared" si="2094"/>
        <v>0</v>
      </c>
      <c r="AP1467" t="b">
        <f t="shared" si="2095"/>
        <v>0</v>
      </c>
      <c r="AQ1467" t="b">
        <f t="shared" si="2096"/>
        <v>0</v>
      </c>
      <c r="AR1467" t="b">
        <f t="shared" si="2097"/>
        <v>0</v>
      </c>
      <c r="AS1467" t="b">
        <f t="shared" si="2098"/>
        <v>0</v>
      </c>
      <c r="AT1467" t="b">
        <f t="shared" si="2099"/>
        <v>0</v>
      </c>
      <c r="AU1467" t="b">
        <f t="shared" si="2100"/>
        <v>0</v>
      </c>
      <c r="AV1467" t="b">
        <f t="shared" si="2101"/>
        <v>1</v>
      </c>
      <c r="AW1467" t="b">
        <f t="shared" si="2102"/>
        <v>0</v>
      </c>
      <c r="AX1467" t="b">
        <f t="shared" si="2103"/>
        <v>0</v>
      </c>
      <c r="AY1467" t="b">
        <f t="shared" si="2104"/>
        <v>0</v>
      </c>
      <c r="AZ1467" t="b">
        <f t="shared" si="2105"/>
        <v>0</v>
      </c>
      <c r="BA1467" t="b">
        <f t="shared" si="2106"/>
        <v>0</v>
      </c>
      <c r="BB1467" t="b">
        <f t="shared" si="2107"/>
        <v>0</v>
      </c>
      <c r="BC1467" t="b">
        <f t="shared" si="2108"/>
        <v>0</v>
      </c>
      <c r="BD1467" t="b">
        <f t="shared" si="2109"/>
        <v>0</v>
      </c>
      <c r="BE1467" t="b">
        <f t="shared" si="2110"/>
        <v>0</v>
      </c>
      <c r="BF1467" t="b">
        <f t="shared" si="2111"/>
        <v>0</v>
      </c>
      <c r="BG1467" t="b">
        <f t="shared" si="2112"/>
        <v>1</v>
      </c>
      <c r="BH1467" t="b">
        <f t="shared" si="2113"/>
        <v>0</v>
      </c>
      <c r="BI1467" t="b">
        <f t="shared" si="2114"/>
        <v>1</v>
      </c>
      <c r="BJ1467" t="b">
        <f t="shared" si="2115"/>
        <v>0</v>
      </c>
      <c r="BK1467" t="b">
        <f t="shared" si="2116"/>
        <v>0</v>
      </c>
      <c r="BL1467" t="b">
        <f t="shared" si="2117"/>
        <v>0</v>
      </c>
      <c r="BM1467" t="b">
        <f t="shared" si="2118"/>
        <v>0</v>
      </c>
      <c r="BN1467" t="b">
        <f t="shared" si="2119"/>
        <v>0</v>
      </c>
      <c r="BO1467" t="b">
        <f t="shared" si="2120"/>
        <v>1</v>
      </c>
      <c r="BP1467" t="b">
        <f t="shared" si="2121"/>
        <v>1</v>
      </c>
      <c r="BQ1467" t="b">
        <f t="shared" si="2122"/>
        <v>0</v>
      </c>
      <c r="BR1467" t="b">
        <f t="shared" si="2123"/>
        <v>0</v>
      </c>
      <c r="BS1467" t="b">
        <f t="shared" si="2124"/>
        <v>0</v>
      </c>
      <c r="BT1467" t="b">
        <f t="shared" si="2125"/>
        <v>0</v>
      </c>
      <c r="BU1467" t="b">
        <f t="shared" si="2126"/>
        <v>0</v>
      </c>
      <c r="BV1467" t="b">
        <f t="shared" si="2127"/>
        <v>0</v>
      </c>
      <c r="BW1467" t="b">
        <f t="shared" si="2128"/>
        <v>0</v>
      </c>
      <c r="BX1467" t="b">
        <f t="shared" si="2129"/>
        <v>0</v>
      </c>
      <c r="BY1467" t="b">
        <f t="shared" si="2130"/>
        <v>0</v>
      </c>
      <c r="BZ1467" t="b">
        <f t="shared" si="2131"/>
        <v>0</v>
      </c>
      <c r="CA1467" t="b">
        <f t="shared" si="2132"/>
        <v>0</v>
      </c>
      <c r="CB1467" t="b">
        <f t="shared" si="2133"/>
        <v>0</v>
      </c>
      <c r="CC1467" t="b">
        <f t="shared" si="2134"/>
        <v>0</v>
      </c>
      <c r="CD1467" t="b">
        <f t="shared" si="2135"/>
        <v>0</v>
      </c>
      <c r="CE1467" t="b">
        <f t="shared" si="2136"/>
        <v>0</v>
      </c>
      <c r="CF1467" t="b">
        <f t="shared" si="2137"/>
        <v>0</v>
      </c>
      <c r="CG1467" t="b">
        <f t="shared" si="2138"/>
        <v>0</v>
      </c>
      <c r="CH1467" t="b">
        <f t="shared" si="2139"/>
        <v>0</v>
      </c>
      <c r="CI1467" t="b">
        <f t="shared" si="2140"/>
        <v>0</v>
      </c>
      <c r="CJ1467" t="b">
        <f t="shared" si="2141"/>
        <v>0</v>
      </c>
      <c r="CK1467" t="b">
        <f t="shared" si="2142"/>
        <v>0</v>
      </c>
      <c r="CL1467" t="b">
        <f t="shared" si="2143"/>
        <v>1</v>
      </c>
      <c r="CM1467" t="b">
        <f t="shared" si="2144"/>
        <v>0</v>
      </c>
      <c r="CN1467" t="b">
        <f t="shared" si="2145"/>
        <v>1</v>
      </c>
      <c r="CO1467" t="b">
        <f t="shared" si="2146"/>
        <v>1</v>
      </c>
      <c r="CP1467" t="b">
        <f t="shared" si="2147"/>
        <v>1</v>
      </c>
      <c r="CQ1467" t="b">
        <f t="shared" si="2148"/>
        <v>0</v>
      </c>
      <c r="CR1467" t="b">
        <f t="shared" si="2149"/>
        <v>0</v>
      </c>
      <c r="CS1467" t="b">
        <f t="shared" si="2150"/>
        <v>0</v>
      </c>
      <c r="CT1467" t="b">
        <f t="shared" si="2151"/>
        <v>0</v>
      </c>
      <c r="CU1467" t="b">
        <f t="shared" si="2152"/>
        <v>0</v>
      </c>
      <c r="CV1467" t="b">
        <f t="shared" si="2153"/>
        <v>0</v>
      </c>
      <c r="CW1467" t="b">
        <f t="shared" si="2154"/>
        <v>0</v>
      </c>
      <c r="CX1467" t="b">
        <f t="shared" si="2155"/>
        <v>1</v>
      </c>
      <c r="CY1467" t="b">
        <f t="shared" si="2156"/>
        <v>0</v>
      </c>
      <c r="CZ1467" t="b">
        <f t="shared" si="2157"/>
        <v>0</v>
      </c>
      <c r="DA1467" t="b">
        <f t="shared" si="2158"/>
        <v>0</v>
      </c>
      <c r="DB1467" t="b">
        <f t="shared" si="2159"/>
        <v>1</v>
      </c>
      <c r="DC1467" t="b">
        <f t="shared" si="2160"/>
        <v>0</v>
      </c>
      <c r="DD1467" t="b">
        <f t="shared" si="2161"/>
        <v>0</v>
      </c>
    </row>
    <row r="1468" spans="1:108">
      <c r="A1468" t="s">
        <v>2436</v>
      </c>
      <c r="B1468" t="s">
        <v>2437</v>
      </c>
      <c r="C1468" t="s">
        <v>2437</v>
      </c>
      <c r="E1468" t="s">
        <v>2438</v>
      </c>
      <c r="F1468" t="s">
        <v>2405</v>
      </c>
      <c r="G1468" t="s">
        <v>2406</v>
      </c>
      <c r="H1468" t="s">
        <v>7445</v>
      </c>
      <c r="I1468" t="s">
        <v>7417</v>
      </c>
      <c r="J1468" t="s">
        <v>362</v>
      </c>
      <c r="K1468" t="s">
        <v>136</v>
      </c>
      <c r="L1468" t="s">
        <v>6874</v>
      </c>
      <c r="M1468" t="s">
        <v>6079</v>
      </c>
      <c r="N1468" t="s">
        <v>2439</v>
      </c>
      <c r="O1468" t="b">
        <f t="shared" si="2068"/>
        <v>1</v>
      </c>
      <c r="P1468" t="b">
        <f t="shared" si="2069"/>
        <v>0</v>
      </c>
      <c r="Q1468" t="b">
        <f t="shared" si="2070"/>
        <v>0</v>
      </c>
      <c r="R1468" t="b">
        <f t="shared" si="2071"/>
        <v>0</v>
      </c>
      <c r="S1468" t="b">
        <f t="shared" si="2072"/>
        <v>1</v>
      </c>
      <c r="T1468" t="b">
        <f t="shared" si="2073"/>
        <v>0</v>
      </c>
      <c r="U1468" t="b">
        <f t="shared" si="2074"/>
        <v>0</v>
      </c>
      <c r="V1468" t="b">
        <f t="shared" si="2075"/>
        <v>0</v>
      </c>
      <c r="W1468" t="b">
        <f t="shared" si="2076"/>
        <v>0</v>
      </c>
      <c r="X1468" t="b">
        <f t="shared" si="2077"/>
        <v>0</v>
      </c>
      <c r="Y1468" t="b">
        <f t="shared" si="2078"/>
        <v>1</v>
      </c>
      <c r="Z1468" t="b">
        <f t="shared" si="2079"/>
        <v>1</v>
      </c>
      <c r="AA1468" t="b">
        <f t="shared" si="2080"/>
        <v>0</v>
      </c>
      <c r="AB1468" t="b">
        <f t="shared" si="2081"/>
        <v>1</v>
      </c>
      <c r="AC1468" t="b">
        <f t="shared" si="2082"/>
        <v>0</v>
      </c>
      <c r="AD1468" t="b">
        <f t="shared" si="2083"/>
        <v>0</v>
      </c>
      <c r="AE1468" t="b">
        <f t="shared" si="2084"/>
        <v>0</v>
      </c>
      <c r="AF1468" t="b">
        <f t="shared" si="2085"/>
        <v>0</v>
      </c>
      <c r="AG1468" t="b">
        <f t="shared" si="2086"/>
        <v>0</v>
      </c>
      <c r="AH1468" t="b">
        <f t="shared" si="2087"/>
        <v>0</v>
      </c>
      <c r="AI1468" t="b">
        <f t="shared" si="2088"/>
        <v>0</v>
      </c>
      <c r="AJ1468" t="b">
        <f t="shared" si="2089"/>
        <v>0</v>
      </c>
      <c r="AK1468" t="b">
        <f t="shared" si="2090"/>
        <v>0</v>
      </c>
      <c r="AL1468" t="b">
        <f t="shared" si="2091"/>
        <v>0</v>
      </c>
      <c r="AM1468" t="b">
        <f t="shared" si="2092"/>
        <v>0</v>
      </c>
      <c r="AN1468" t="b">
        <f t="shared" si="2093"/>
        <v>0</v>
      </c>
      <c r="AO1468" t="b">
        <f t="shared" si="2094"/>
        <v>0</v>
      </c>
      <c r="AP1468" t="b">
        <f t="shared" si="2095"/>
        <v>0</v>
      </c>
      <c r="AQ1468" t="b">
        <f t="shared" si="2096"/>
        <v>0</v>
      </c>
      <c r="AR1468" t="b">
        <f t="shared" si="2097"/>
        <v>0</v>
      </c>
      <c r="AS1468" t="b">
        <f t="shared" si="2098"/>
        <v>0</v>
      </c>
      <c r="AT1468" t="b">
        <f t="shared" si="2099"/>
        <v>0</v>
      </c>
      <c r="AU1468" t="b">
        <f t="shared" si="2100"/>
        <v>0</v>
      </c>
      <c r="AV1468" t="b">
        <f t="shared" si="2101"/>
        <v>0</v>
      </c>
      <c r="AW1468" t="b">
        <f t="shared" si="2102"/>
        <v>0</v>
      </c>
      <c r="AX1468" t="b">
        <f t="shared" si="2103"/>
        <v>0</v>
      </c>
      <c r="AY1468" t="b">
        <f t="shared" si="2104"/>
        <v>0</v>
      </c>
      <c r="AZ1468" t="b">
        <f t="shared" si="2105"/>
        <v>0</v>
      </c>
      <c r="BA1468" t="b">
        <f t="shared" si="2106"/>
        <v>0</v>
      </c>
      <c r="BB1468" t="b">
        <f t="shared" si="2107"/>
        <v>0</v>
      </c>
      <c r="BC1468" t="b">
        <f t="shared" si="2108"/>
        <v>0</v>
      </c>
      <c r="BD1468" t="b">
        <f t="shared" si="2109"/>
        <v>0</v>
      </c>
      <c r="BE1468" t="b">
        <f t="shared" si="2110"/>
        <v>0</v>
      </c>
      <c r="BF1468" t="b">
        <f t="shared" si="2111"/>
        <v>0</v>
      </c>
      <c r="BG1468" t="b">
        <f t="shared" si="2112"/>
        <v>0</v>
      </c>
      <c r="BH1468" t="b">
        <f t="shared" si="2113"/>
        <v>0</v>
      </c>
      <c r="BI1468" t="b">
        <f t="shared" si="2114"/>
        <v>0</v>
      </c>
      <c r="BJ1468" t="b">
        <f t="shared" si="2115"/>
        <v>1</v>
      </c>
      <c r="BK1468" t="b">
        <f t="shared" si="2116"/>
        <v>0</v>
      </c>
      <c r="BL1468" t="b">
        <f t="shared" si="2117"/>
        <v>0</v>
      </c>
      <c r="BM1468" t="b">
        <f t="shared" si="2118"/>
        <v>0</v>
      </c>
      <c r="BN1468" t="b">
        <f t="shared" si="2119"/>
        <v>0</v>
      </c>
      <c r="BO1468" t="b">
        <f t="shared" si="2120"/>
        <v>0</v>
      </c>
      <c r="BP1468" t="b">
        <f t="shared" si="2121"/>
        <v>0</v>
      </c>
      <c r="BQ1468" t="b">
        <f t="shared" si="2122"/>
        <v>1</v>
      </c>
      <c r="BR1468" t="b">
        <f t="shared" si="2123"/>
        <v>0</v>
      </c>
      <c r="BS1468" t="b">
        <f t="shared" si="2124"/>
        <v>0</v>
      </c>
      <c r="BT1468" t="b">
        <f t="shared" si="2125"/>
        <v>0</v>
      </c>
      <c r="BU1468" t="b">
        <f t="shared" si="2126"/>
        <v>0</v>
      </c>
      <c r="BV1468" t="b">
        <f t="shared" si="2127"/>
        <v>0</v>
      </c>
      <c r="BW1468" t="b">
        <f t="shared" si="2128"/>
        <v>0</v>
      </c>
      <c r="BX1468" t="b">
        <f t="shared" si="2129"/>
        <v>0</v>
      </c>
      <c r="BY1468" t="b">
        <f t="shared" si="2130"/>
        <v>0</v>
      </c>
      <c r="BZ1468" t="b">
        <f t="shared" si="2131"/>
        <v>0</v>
      </c>
      <c r="CA1468" t="b">
        <f t="shared" si="2132"/>
        <v>0</v>
      </c>
      <c r="CB1468" t="b">
        <f t="shared" si="2133"/>
        <v>0</v>
      </c>
      <c r="CC1468" t="b">
        <f t="shared" si="2134"/>
        <v>0</v>
      </c>
      <c r="CD1468" t="b">
        <f t="shared" si="2135"/>
        <v>0</v>
      </c>
      <c r="CE1468" t="b">
        <f t="shared" si="2136"/>
        <v>0</v>
      </c>
      <c r="CF1468" t="b">
        <f t="shared" si="2137"/>
        <v>0</v>
      </c>
      <c r="CG1468" t="b">
        <f t="shared" si="2138"/>
        <v>0</v>
      </c>
      <c r="CH1468" t="b">
        <f t="shared" si="2139"/>
        <v>0</v>
      </c>
      <c r="CI1468" t="b">
        <f t="shared" si="2140"/>
        <v>0</v>
      </c>
      <c r="CJ1468" t="b">
        <f t="shared" si="2141"/>
        <v>0</v>
      </c>
      <c r="CK1468" t="b">
        <f t="shared" si="2142"/>
        <v>0</v>
      </c>
      <c r="CL1468" t="b">
        <f t="shared" si="2143"/>
        <v>0</v>
      </c>
      <c r="CM1468" t="b">
        <f t="shared" si="2144"/>
        <v>0</v>
      </c>
      <c r="CN1468" t="b">
        <f t="shared" si="2145"/>
        <v>0</v>
      </c>
      <c r="CO1468" t="b">
        <f t="shared" si="2146"/>
        <v>0</v>
      </c>
      <c r="CP1468" t="b">
        <f t="shared" si="2147"/>
        <v>0</v>
      </c>
      <c r="CQ1468" t="b">
        <f t="shared" si="2148"/>
        <v>0</v>
      </c>
      <c r="CR1468" t="b">
        <f t="shared" si="2149"/>
        <v>0</v>
      </c>
      <c r="CS1468" t="b">
        <f t="shared" si="2150"/>
        <v>0</v>
      </c>
      <c r="CT1468" t="b">
        <f t="shared" si="2151"/>
        <v>0</v>
      </c>
      <c r="CU1468" t="b">
        <f t="shared" si="2152"/>
        <v>0</v>
      </c>
      <c r="CV1468" t="b">
        <f t="shared" si="2153"/>
        <v>0</v>
      </c>
      <c r="CW1468" t="b">
        <f t="shared" si="2154"/>
        <v>0</v>
      </c>
      <c r="CX1468" t="b">
        <f t="shared" si="2155"/>
        <v>0</v>
      </c>
      <c r="CY1468" t="b">
        <f t="shared" si="2156"/>
        <v>0</v>
      </c>
      <c r="CZ1468" t="b">
        <f t="shared" si="2157"/>
        <v>0</v>
      </c>
      <c r="DA1468" t="b">
        <f t="shared" si="2158"/>
        <v>0</v>
      </c>
      <c r="DB1468" t="b">
        <f t="shared" si="2159"/>
        <v>0</v>
      </c>
      <c r="DC1468" t="b">
        <f t="shared" si="2160"/>
        <v>0</v>
      </c>
      <c r="DD1468" t="b">
        <f t="shared" si="2161"/>
        <v>0</v>
      </c>
    </row>
    <row r="1469" spans="1:108">
      <c r="A1469" s="4" t="s">
        <v>2440</v>
      </c>
      <c r="B1469" t="s">
        <v>2437</v>
      </c>
      <c r="C1469" t="s">
        <v>2437</v>
      </c>
      <c r="D1469" s="4"/>
      <c r="E1469" s="4" t="s">
        <v>2438</v>
      </c>
      <c r="F1469" t="s">
        <v>2405</v>
      </c>
      <c r="G1469" t="s">
        <v>2406</v>
      </c>
      <c r="H1469" t="s">
        <v>7445</v>
      </c>
      <c r="I1469" t="s">
        <v>7417</v>
      </c>
      <c r="J1469" s="4" t="s">
        <v>135</v>
      </c>
      <c r="K1469" s="4" t="s">
        <v>136</v>
      </c>
      <c r="L1469" s="4" t="s">
        <v>6875</v>
      </c>
      <c r="M1469" t="s">
        <v>6079</v>
      </c>
      <c r="N1469" s="4" t="s">
        <v>2441</v>
      </c>
      <c r="O1469" s="4" t="b">
        <f t="shared" si="2068"/>
        <v>1</v>
      </c>
      <c r="P1469" s="4" t="b">
        <f t="shared" si="2069"/>
        <v>0</v>
      </c>
      <c r="Q1469" s="4" t="b">
        <f t="shared" si="2070"/>
        <v>1</v>
      </c>
      <c r="R1469" s="4" t="b">
        <f t="shared" si="2071"/>
        <v>1</v>
      </c>
      <c r="S1469" s="4" t="b">
        <f t="shared" si="2072"/>
        <v>1</v>
      </c>
      <c r="T1469" s="4" t="b">
        <f t="shared" si="2073"/>
        <v>0</v>
      </c>
      <c r="U1469" s="4" t="b">
        <f t="shared" si="2074"/>
        <v>1</v>
      </c>
      <c r="V1469" s="4" t="b">
        <f t="shared" si="2075"/>
        <v>0</v>
      </c>
      <c r="W1469" s="4" t="b">
        <f t="shared" si="2076"/>
        <v>1</v>
      </c>
      <c r="X1469" s="4" t="b">
        <f t="shared" si="2077"/>
        <v>1</v>
      </c>
      <c r="Y1469" s="4" t="b">
        <f t="shared" si="2078"/>
        <v>1</v>
      </c>
      <c r="Z1469" s="4" t="b">
        <f t="shared" si="2079"/>
        <v>0</v>
      </c>
      <c r="AA1469" s="4" t="b">
        <f t="shared" si="2080"/>
        <v>0</v>
      </c>
      <c r="AB1469" s="4" t="b">
        <f t="shared" si="2081"/>
        <v>1</v>
      </c>
      <c r="AC1469" s="4" t="b">
        <f t="shared" si="2082"/>
        <v>0</v>
      </c>
      <c r="AD1469" s="4" t="b">
        <f t="shared" si="2083"/>
        <v>0</v>
      </c>
      <c r="AE1469" s="4" t="b">
        <f t="shared" si="2084"/>
        <v>0</v>
      </c>
      <c r="AF1469" s="4" t="b">
        <f t="shared" si="2085"/>
        <v>0</v>
      </c>
      <c r="AG1469" s="4" t="b">
        <f t="shared" si="2086"/>
        <v>0</v>
      </c>
      <c r="AH1469" s="4" t="b">
        <f t="shared" si="2087"/>
        <v>1</v>
      </c>
      <c r="AI1469" s="4" t="b">
        <f t="shared" si="2088"/>
        <v>0</v>
      </c>
      <c r="AJ1469" s="4" t="b">
        <f t="shared" si="2089"/>
        <v>0</v>
      </c>
      <c r="AK1469" s="4" t="b">
        <f t="shared" si="2090"/>
        <v>0</v>
      </c>
      <c r="AL1469" s="4" t="b">
        <f t="shared" si="2091"/>
        <v>0</v>
      </c>
      <c r="AM1469" s="4" t="b">
        <f t="shared" si="2092"/>
        <v>0</v>
      </c>
      <c r="AN1469" s="4" t="b">
        <f t="shared" si="2093"/>
        <v>0</v>
      </c>
      <c r="AO1469" s="4" t="b">
        <f t="shared" si="2094"/>
        <v>0</v>
      </c>
      <c r="AP1469" s="4" t="b">
        <f t="shared" si="2095"/>
        <v>0</v>
      </c>
      <c r="AQ1469" s="4" t="b">
        <f t="shared" si="2096"/>
        <v>0</v>
      </c>
      <c r="AR1469" s="4" t="b">
        <f t="shared" si="2097"/>
        <v>0</v>
      </c>
      <c r="AS1469" s="4" t="b">
        <f t="shared" si="2098"/>
        <v>0</v>
      </c>
      <c r="AT1469" s="4" t="b">
        <f t="shared" si="2099"/>
        <v>0</v>
      </c>
      <c r="AU1469" s="4" t="b">
        <f t="shared" si="2100"/>
        <v>0</v>
      </c>
      <c r="AV1469" s="4" t="b">
        <f t="shared" si="2101"/>
        <v>0</v>
      </c>
      <c r="AW1469" s="4" t="b">
        <f t="shared" si="2102"/>
        <v>0</v>
      </c>
      <c r="AX1469" s="4" t="b">
        <f t="shared" si="2103"/>
        <v>0</v>
      </c>
      <c r="AY1469" s="4" t="b">
        <f t="shared" si="2104"/>
        <v>0</v>
      </c>
      <c r="AZ1469" s="4" t="b">
        <f t="shared" si="2105"/>
        <v>0</v>
      </c>
      <c r="BA1469" s="4" t="b">
        <f t="shared" si="2106"/>
        <v>1</v>
      </c>
      <c r="BB1469" s="4" t="b">
        <f t="shared" si="2107"/>
        <v>0</v>
      </c>
      <c r="BC1469" s="4" t="b">
        <f t="shared" si="2108"/>
        <v>0</v>
      </c>
      <c r="BD1469" s="4" t="b">
        <f t="shared" si="2109"/>
        <v>0</v>
      </c>
      <c r="BE1469" s="4" t="b">
        <f t="shared" si="2110"/>
        <v>0</v>
      </c>
      <c r="BF1469" s="4" t="b">
        <f t="shared" si="2111"/>
        <v>1</v>
      </c>
      <c r="BG1469" s="4" t="b">
        <f t="shared" si="2112"/>
        <v>1</v>
      </c>
      <c r="BH1469" s="4" t="b">
        <f t="shared" si="2113"/>
        <v>0</v>
      </c>
      <c r="BI1469" s="4" t="b">
        <f t="shared" si="2114"/>
        <v>0</v>
      </c>
      <c r="BJ1469" s="4" t="b">
        <f t="shared" si="2115"/>
        <v>0</v>
      </c>
      <c r="BK1469" s="4" t="b">
        <f t="shared" si="2116"/>
        <v>0</v>
      </c>
      <c r="BL1469" s="4" t="b">
        <f t="shared" si="2117"/>
        <v>0</v>
      </c>
      <c r="BM1469" s="4" t="b">
        <f t="shared" si="2118"/>
        <v>0</v>
      </c>
      <c r="BN1469" s="4" t="b">
        <f t="shared" si="2119"/>
        <v>0</v>
      </c>
      <c r="BO1469" s="4" t="b">
        <f t="shared" si="2120"/>
        <v>0</v>
      </c>
      <c r="BP1469" s="4" t="b">
        <f t="shared" si="2121"/>
        <v>0</v>
      </c>
      <c r="BQ1469" s="4" t="b">
        <f t="shared" si="2122"/>
        <v>1</v>
      </c>
      <c r="BR1469" s="4" t="b">
        <f t="shared" si="2123"/>
        <v>0</v>
      </c>
      <c r="BS1469" s="4" t="b">
        <f t="shared" si="2124"/>
        <v>1</v>
      </c>
      <c r="BT1469" s="4" t="b">
        <f t="shared" si="2125"/>
        <v>0</v>
      </c>
      <c r="BU1469" s="4" t="b">
        <f t="shared" si="2126"/>
        <v>0</v>
      </c>
      <c r="BV1469" s="4" t="b">
        <f t="shared" si="2127"/>
        <v>1</v>
      </c>
      <c r="BW1469" s="4" t="b">
        <f t="shared" si="2128"/>
        <v>0</v>
      </c>
      <c r="BX1469" s="4" t="b">
        <f t="shared" si="2129"/>
        <v>0</v>
      </c>
      <c r="BY1469" s="4" t="b">
        <f t="shared" si="2130"/>
        <v>0</v>
      </c>
      <c r="BZ1469" s="4" t="b">
        <f t="shared" si="2131"/>
        <v>0</v>
      </c>
      <c r="CA1469" s="4" t="b">
        <f t="shared" si="2132"/>
        <v>0</v>
      </c>
      <c r="CB1469" s="4" t="b">
        <f t="shared" si="2133"/>
        <v>1</v>
      </c>
      <c r="CC1469" s="4" t="b">
        <f t="shared" si="2134"/>
        <v>0</v>
      </c>
      <c r="CD1469" s="4" t="b">
        <f t="shared" si="2135"/>
        <v>0</v>
      </c>
      <c r="CE1469" s="4" t="b">
        <f t="shared" si="2136"/>
        <v>0</v>
      </c>
      <c r="CF1469" s="4" t="b">
        <f t="shared" si="2137"/>
        <v>0</v>
      </c>
      <c r="CG1469" s="4" t="b">
        <f t="shared" si="2138"/>
        <v>0</v>
      </c>
      <c r="CH1469" s="4" t="b">
        <f t="shared" si="2139"/>
        <v>0</v>
      </c>
      <c r="CI1469" s="4" t="b">
        <f t="shared" si="2140"/>
        <v>1</v>
      </c>
      <c r="CJ1469" s="4" t="b">
        <f t="shared" si="2141"/>
        <v>0</v>
      </c>
      <c r="CK1469" s="4" t="b">
        <f t="shared" si="2142"/>
        <v>0</v>
      </c>
      <c r="CL1469" s="4" t="b">
        <f t="shared" si="2143"/>
        <v>0</v>
      </c>
      <c r="CM1469" s="4" t="b">
        <f t="shared" si="2144"/>
        <v>0</v>
      </c>
      <c r="CN1469" s="4" t="b">
        <f t="shared" si="2145"/>
        <v>0</v>
      </c>
      <c r="CO1469" s="4" t="b">
        <f t="shared" si="2146"/>
        <v>0</v>
      </c>
      <c r="CP1469" s="4" t="b">
        <f t="shared" si="2147"/>
        <v>0</v>
      </c>
      <c r="CQ1469" s="4" t="b">
        <f t="shared" si="2148"/>
        <v>0</v>
      </c>
      <c r="CR1469" s="4" t="b">
        <f t="shared" si="2149"/>
        <v>0</v>
      </c>
      <c r="CS1469" s="4" t="b">
        <f t="shared" si="2150"/>
        <v>0</v>
      </c>
      <c r="CT1469" s="4" t="b">
        <f t="shared" si="2151"/>
        <v>0</v>
      </c>
      <c r="CU1469" s="4" t="b">
        <f t="shared" si="2152"/>
        <v>0</v>
      </c>
      <c r="CV1469" s="4" t="b">
        <f t="shared" si="2153"/>
        <v>0</v>
      </c>
      <c r="CW1469" s="4" t="b">
        <f t="shared" si="2154"/>
        <v>1</v>
      </c>
      <c r="CX1469" s="4" t="b">
        <f t="shared" si="2155"/>
        <v>0</v>
      </c>
      <c r="CY1469" s="4" t="b">
        <f t="shared" si="2156"/>
        <v>0</v>
      </c>
      <c r="CZ1469" s="4" t="b">
        <f t="shared" si="2157"/>
        <v>0</v>
      </c>
      <c r="DA1469" s="4" t="b">
        <f t="shared" si="2158"/>
        <v>0</v>
      </c>
      <c r="DB1469" s="4" t="b">
        <f t="shared" si="2159"/>
        <v>0</v>
      </c>
      <c r="DC1469" s="4" t="b">
        <f t="shared" si="2160"/>
        <v>0</v>
      </c>
      <c r="DD1469" s="4" t="b">
        <f t="shared" si="2161"/>
        <v>0</v>
      </c>
    </row>
    <row r="1470" spans="1:108">
      <c r="A1470" s="4" t="s">
        <v>2442</v>
      </c>
      <c r="B1470" t="s">
        <v>2437</v>
      </c>
      <c r="C1470" t="s">
        <v>2437</v>
      </c>
      <c r="D1470" s="4"/>
      <c r="E1470" s="4" t="s">
        <v>2438</v>
      </c>
      <c r="F1470" t="s">
        <v>2405</v>
      </c>
      <c r="G1470" t="s">
        <v>2406</v>
      </c>
      <c r="H1470" t="s">
        <v>7445</v>
      </c>
      <c r="I1470" t="s">
        <v>7417</v>
      </c>
      <c r="J1470" s="4" t="s">
        <v>362</v>
      </c>
      <c r="K1470" s="4" t="s">
        <v>136</v>
      </c>
      <c r="L1470" s="4" t="s">
        <v>6876</v>
      </c>
      <c r="M1470" t="s">
        <v>7615</v>
      </c>
      <c r="N1470" s="85" t="s">
        <v>7614</v>
      </c>
      <c r="O1470" s="4" t="b">
        <f t="shared" si="2068"/>
        <v>1</v>
      </c>
      <c r="P1470" s="4" t="b">
        <f t="shared" si="2069"/>
        <v>0</v>
      </c>
      <c r="Q1470" s="4" t="b">
        <f t="shared" si="2070"/>
        <v>1</v>
      </c>
      <c r="R1470" s="4" t="b">
        <f t="shared" si="2071"/>
        <v>1</v>
      </c>
      <c r="S1470" s="4" t="b">
        <f t="shared" si="2072"/>
        <v>0</v>
      </c>
      <c r="T1470" s="4" t="b">
        <f t="shared" si="2073"/>
        <v>0</v>
      </c>
      <c r="U1470" s="4" t="b">
        <f t="shared" si="2074"/>
        <v>1</v>
      </c>
      <c r="V1470" s="4" t="b">
        <f t="shared" si="2075"/>
        <v>0</v>
      </c>
      <c r="W1470" s="4" t="b">
        <f t="shared" si="2076"/>
        <v>0</v>
      </c>
      <c r="X1470" s="4" t="b">
        <f t="shared" si="2077"/>
        <v>1</v>
      </c>
      <c r="Y1470" s="4" t="b">
        <f t="shared" si="2078"/>
        <v>0</v>
      </c>
      <c r="Z1470" s="4" t="b">
        <f t="shared" si="2079"/>
        <v>0</v>
      </c>
      <c r="AA1470" s="4" t="b">
        <f t="shared" si="2080"/>
        <v>0</v>
      </c>
      <c r="AB1470" s="4" t="b">
        <f t="shared" si="2081"/>
        <v>0</v>
      </c>
      <c r="AC1470" s="4" t="b">
        <f t="shared" si="2082"/>
        <v>0</v>
      </c>
      <c r="AD1470" s="4" t="b">
        <f t="shared" si="2083"/>
        <v>0</v>
      </c>
      <c r="AE1470" s="4" t="b">
        <f t="shared" si="2084"/>
        <v>0</v>
      </c>
      <c r="AF1470" s="4" t="b">
        <f t="shared" si="2085"/>
        <v>0</v>
      </c>
      <c r="AG1470" s="4" t="b">
        <f t="shared" si="2086"/>
        <v>0</v>
      </c>
      <c r="AH1470" s="4" t="b">
        <f t="shared" si="2087"/>
        <v>0</v>
      </c>
      <c r="AI1470" s="4" t="b">
        <f t="shared" si="2088"/>
        <v>0</v>
      </c>
      <c r="AJ1470" s="4" t="b">
        <f t="shared" si="2089"/>
        <v>0</v>
      </c>
      <c r="AK1470" s="4" t="b">
        <f t="shared" si="2090"/>
        <v>0</v>
      </c>
      <c r="AL1470" s="4" t="b">
        <f t="shared" si="2091"/>
        <v>0</v>
      </c>
      <c r="AM1470" s="4" t="b">
        <f t="shared" si="2092"/>
        <v>0</v>
      </c>
      <c r="AN1470" s="4" t="b">
        <f t="shared" si="2093"/>
        <v>0</v>
      </c>
      <c r="AO1470" s="4" t="b">
        <f t="shared" si="2094"/>
        <v>0</v>
      </c>
      <c r="AP1470" s="4" t="b">
        <f t="shared" si="2095"/>
        <v>0</v>
      </c>
      <c r="AQ1470" s="4" t="b">
        <f t="shared" si="2096"/>
        <v>0</v>
      </c>
      <c r="AR1470" s="4" t="b">
        <f t="shared" si="2097"/>
        <v>1</v>
      </c>
      <c r="AS1470" s="4" t="b">
        <f t="shared" si="2098"/>
        <v>0</v>
      </c>
      <c r="AT1470" s="4" t="b">
        <f t="shared" si="2099"/>
        <v>0</v>
      </c>
      <c r="AU1470" s="4" t="b">
        <f t="shared" si="2100"/>
        <v>0</v>
      </c>
      <c r="AV1470" s="4" t="b">
        <f t="shared" si="2101"/>
        <v>0</v>
      </c>
      <c r="AW1470" s="4" t="b">
        <f t="shared" si="2102"/>
        <v>0</v>
      </c>
      <c r="AX1470" s="4" t="b">
        <f t="shared" si="2103"/>
        <v>0</v>
      </c>
      <c r="AY1470" s="4" t="b">
        <f t="shared" si="2104"/>
        <v>0</v>
      </c>
      <c r="AZ1470" s="4" t="b">
        <f t="shared" si="2105"/>
        <v>0</v>
      </c>
      <c r="BA1470" s="4" t="b">
        <f t="shared" si="2106"/>
        <v>0</v>
      </c>
      <c r="BB1470" s="4" t="b">
        <f t="shared" si="2107"/>
        <v>0</v>
      </c>
      <c r="BC1470" s="4" t="b">
        <f t="shared" si="2108"/>
        <v>0</v>
      </c>
      <c r="BD1470" s="4" t="b">
        <f t="shared" si="2109"/>
        <v>1</v>
      </c>
      <c r="BE1470" s="4" t="b">
        <f t="shared" si="2110"/>
        <v>0</v>
      </c>
      <c r="BF1470" s="4" t="b">
        <f t="shared" si="2111"/>
        <v>0</v>
      </c>
      <c r="BG1470" s="4" t="b">
        <f t="shared" si="2112"/>
        <v>0</v>
      </c>
      <c r="BH1470" s="4" t="b">
        <f t="shared" si="2113"/>
        <v>0</v>
      </c>
      <c r="BI1470" s="4" t="b">
        <f t="shared" si="2114"/>
        <v>0</v>
      </c>
      <c r="BJ1470" s="4" t="b">
        <f t="shared" si="2115"/>
        <v>0</v>
      </c>
      <c r="BK1470" s="4" t="b">
        <f t="shared" si="2116"/>
        <v>0</v>
      </c>
      <c r="BL1470" s="4" t="b">
        <f t="shared" si="2117"/>
        <v>0</v>
      </c>
      <c r="BM1470" s="4" t="b">
        <f t="shared" si="2118"/>
        <v>0</v>
      </c>
      <c r="BN1470" s="4" t="b">
        <f t="shared" si="2119"/>
        <v>0</v>
      </c>
      <c r="BO1470" s="4" t="b">
        <f t="shared" si="2120"/>
        <v>0</v>
      </c>
      <c r="BP1470" s="4" t="b">
        <f t="shared" si="2121"/>
        <v>0</v>
      </c>
      <c r="BQ1470" s="4" t="b">
        <f t="shared" si="2122"/>
        <v>0</v>
      </c>
      <c r="BR1470" s="4" t="b">
        <f t="shared" si="2123"/>
        <v>0</v>
      </c>
      <c r="BS1470" s="4" t="b">
        <f t="shared" si="2124"/>
        <v>1</v>
      </c>
      <c r="BT1470" s="4" t="b">
        <f t="shared" si="2125"/>
        <v>1</v>
      </c>
      <c r="BU1470" s="4" t="b">
        <f t="shared" si="2126"/>
        <v>0</v>
      </c>
      <c r="BV1470" s="4" t="b">
        <f t="shared" si="2127"/>
        <v>1</v>
      </c>
      <c r="BW1470" s="4" t="b">
        <f t="shared" si="2128"/>
        <v>0</v>
      </c>
      <c r="BX1470" s="4" t="b">
        <f t="shared" si="2129"/>
        <v>0</v>
      </c>
      <c r="BY1470" s="4" t="b">
        <f t="shared" si="2130"/>
        <v>0</v>
      </c>
      <c r="BZ1470" s="4" t="b">
        <f t="shared" si="2131"/>
        <v>0</v>
      </c>
      <c r="CA1470" s="4" t="b">
        <f t="shared" si="2132"/>
        <v>0</v>
      </c>
      <c r="CB1470" s="4" t="b">
        <f t="shared" si="2133"/>
        <v>0</v>
      </c>
      <c r="CC1470" s="4" t="b">
        <f t="shared" si="2134"/>
        <v>0</v>
      </c>
      <c r="CD1470" s="4" t="b">
        <f t="shared" si="2135"/>
        <v>0</v>
      </c>
      <c r="CE1470" s="4" t="b">
        <f t="shared" si="2136"/>
        <v>0</v>
      </c>
      <c r="CF1470" s="4" t="b">
        <f t="shared" si="2137"/>
        <v>0</v>
      </c>
      <c r="CG1470" s="4" t="b">
        <f t="shared" si="2138"/>
        <v>0</v>
      </c>
      <c r="CH1470" s="4" t="b">
        <f t="shared" si="2139"/>
        <v>0</v>
      </c>
      <c r="CI1470" s="4" t="b">
        <f t="shared" si="2140"/>
        <v>0</v>
      </c>
      <c r="CJ1470" s="4" t="b">
        <f t="shared" si="2141"/>
        <v>0</v>
      </c>
      <c r="CK1470" s="4" t="b">
        <f t="shared" si="2142"/>
        <v>1</v>
      </c>
      <c r="CL1470" s="4" t="b">
        <f t="shared" si="2143"/>
        <v>0</v>
      </c>
      <c r="CM1470" s="4" t="b">
        <f t="shared" si="2144"/>
        <v>0</v>
      </c>
      <c r="CN1470" s="4" t="b">
        <f t="shared" si="2145"/>
        <v>0</v>
      </c>
      <c r="CO1470" s="4" t="b">
        <f t="shared" si="2146"/>
        <v>0</v>
      </c>
      <c r="CP1470" s="4" t="b">
        <f t="shared" si="2147"/>
        <v>0</v>
      </c>
      <c r="CQ1470" s="4" t="b">
        <f t="shared" si="2148"/>
        <v>0</v>
      </c>
      <c r="CR1470" s="4" t="b">
        <f t="shared" si="2149"/>
        <v>0</v>
      </c>
      <c r="CS1470" s="4" t="b">
        <f t="shared" si="2150"/>
        <v>0</v>
      </c>
      <c r="CT1470" s="4" t="b">
        <f t="shared" si="2151"/>
        <v>0</v>
      </c>
      <c r="CU1470" s="4" t="b">
        <f t="shared" si="2152"/>
        <v>0</v>
      </c>
      <c r="CV1470" s="4" t="b">
        <f t="shared" si="2153"/>
        <v>0</v>
      </c>
      <c r="CW1470" s="4" t="b">
        <f t="shared" si="2154"/>
        <v>0</v>
      </c>
      <c r="CX1470" s="4" t="b">
        <f t="shared" si="2155"/>
        <v>0</v>
      </c>
      <c r="CY1470" s="4" t="b">
        <f t="shared" si="2156"/>
        <v>0</v>
      </c>
      <c r="CZ1470" s="4" t="b">
        <f t="shared" si="2157"/>
        <v>0</v>
      </c>
      <c r="DA1470" s="4" t="b">
        <f t="shared" si="2158"/>
        <v>0</v>
      </c>
      <c r="DB1470" s="4" t="b">
        <f t="shared" si="2159"/>
        <v>0</v>
      </c>
      <c r="DC1470" s="4" t="b">
        <f t="shared" si="2160"/>
        <v>0</v>
      </c>
      <c r="DD1470" s="4" t="b">
        <f t="shared" si="2161"/>
        <v>0</v>
      </c>
    </row>
    <row r="1471" spans="1:108">
      <c r="A1471" t="s">
        <v>2443</v>
      </c>
      <c r="B1471" t="s">
        <v>2437</v>
      </c>
      <c r="C1471" t="s">
        <v>2437</v>
      </c>
      <c r="E1471" t="s">
        <v>2438</v>
      </c>
      <c r="F1471" t="s">
        <v>2405</v>
      </c>
      <c r="G1471" t="s">
        <v>2406</v>
      </c>
      <c r="H1471" t="s">
        <v>7445</v>
      </c>
      <c r="I1471" t="s">
        <v>7417</v>
      </c>
      <c r="J1471" t="s">
        <v>204</v>
      </c>
      <c r="K1471" t="s">
        <v>205</v>
      </c>
      <c r="L1471" t="s">
        <v>6877</v>
      </c>
      <c r="M1471" t="s">
        <v>6079</v>
      </c>
      <c r="N1471" t="s">
        <v>2444</v>
      </c>
      <c r="O1471" t="b">
        <f t="shared" si="2068"/>
        <v>1</v>
      </c>
      <c r="P1471" t="b">
        <f t="shared" si="2069"/>
        <v>1</v>
      </c>
      <c r="Q1471" t="b">
        <f t="shared" si="2070"/>
        <v>1</v>
      </c>
      <c r="R1471" t="b">
        <f t="shared" si="2071"/>
        <v>1</v>
      </c>
      <c r="S1471" t="b">
        <f t="shared" si="2072"/>
        <v>0</v>
      </c>
      <c r="T1471" t="b">
        <f t="shared" si="2073"/>
        <v>0</v>
      </c>
      <c r="U1471" t="b">
        <f t="shared" si="2074"/>
        <v>0</v>
      </c>
      <c r="V1471" t="b">
        <f t="shared" si="2075"/>
        <v>0</v>
      </c>
      <c r="W1471" t="b">
        <f t="shared" si="2076"/>
        <v>0</v>
      </c>
      <c r="X1471" t="b">
        <f t="shared" si="2077"/>
        <v>1</v>
      </c>
      <c r="Y1471" t="b">
        <f t="shared" si="2078"/>
        <v>1</v>
      </c>
      <c r="Z1471" t="b">
        <f t="shared" si="2079"/>
        <v>0</v>
      </c>
      <c r="AA1471" t="b">
        <f t="shared" si="2080"/>
        <v>0</v>
      </c>
      <c r="AB1471" t="b">
        <f t="shared" si="2081"/>
        <v>0</v>
      </c>
      <c r="AC1471" t="b">
        <f t="shared" si="2082"/>
        <v>0</v>
      </c>
      <c r="AD1471" t="b">
        <f t="shared" si="2083"/>
        <v>0</v>
      </c>
      <c r="AE1471" t="b">
        <f t="shared" si="2084"/>
        <v>1</v>
      </c>
      <c r="AF1471" t="b">
        <f t="shared" si="2085"/>
        <v>0</v>
      </c>
      <c r="AG1471" t="b">
        <f t="shared" si="2086"/>
        <v>1</v>
      </c>
      <c r="AH1471" t="b">
        <f t="shared" si="2087"/>
        <v>0</v>
      </c>
      <c r="AI1471" t="b">
        <f t="shared" si="2088"/>
        <v>0</v>
      </c>
      <c r="AJ1471" t="b">
        <f t="shared" si="2089"/>
        <v>0</v>
      </c>
      <c r="AK1471" t="b">
        <f t="shared" si="2090"/>
        <v>0</v>
      </c>
      <c r="AL1471" t="b">
        <f t="shared" si="2091"/>
        <v>0</v>
      </c>
      <c r="AM1471" t="b">
        <f t="shared" si="2092"/>
        <v>0</v>
      </c>
      <c r="AN1471" t="b">
        <f t="shared" si="2093"/>
        <v>0</v>
      </c>
      <c r="AO1471" t="b">
        <f t="shared" si="2094"/>
        <v>0</v>
      </c>
      <c r="AP1471" t="b">
        <f t="shared" si="2095"/>
        <v>0</v>
      </c>
      <c r="AQ1471" t="b">
        <f t="shared" si="2096"/>
        <v>0</v>
      </c>
      <c r="AR1471" t="b">
        <f t="shared" si="2097"/>
        <v>0</v>
      </c>
      <c r="AS1471" t="b">
        <f t="shared" si="2098"/>
        <v>0</v>
      </c>
      <c r="AT1471" t="b">
        <f t="shared" si="2099"/>
        <v>0</v>
      </c>
      <c r="AU1471" t="b">
        <f t="shared" si="2100"/>
        <v>0</v>
      </c>
      <c r="AV1471" t="b">
        <f t="shared" si="2101"/>
        <v>0</v>
      </c>
      <c r="AW1471" t="b">
        <f t="shared" si="2102"/>
        <v>0</v>
      </c>
      <c r="AX1471" t="b">
        <f t="shared" si="2103"/>
        <v>0</v>
      </c>
      <c r="AY1471" t="b">
        <f t="shared" si="2104"/>
        <v>1</v>
      </c>
      <c r="AZ1471" t="b">
        <f t="shared" si="2105"/>
        <v>0</v>
      </c>
      <c r="BA1471" t="b">
        <f t="shared" si="2106"/>
        <v>0</v>
      </c>
      <c r="BB1471" t="b">
        <f t="shared" si="2107"/>
        <v>0</v>
      </c>
      <c r="BC1471" t="b">
        <f t="shared" si="2108"/>
        <v>0</v>
      </c>
      <c r="BD1471" t="b">
        <f t="shared" si="2109"/>
        <v>1</v>
      </c>
      <c r="BE1471" t="b">
        <f t="shared" si="2110"/>
        <v>0</v>
      </c>
      <c r="BF1471" t="b">
        <f t="shared" si="2111"/>
        <v>1</v>
      </c>
      <c r="BG1471" t="b">
        <f t="shared" si="2112"/>
        <v>0</v>
      </c>
      <c r="BH1471" t="b">
        <f t="shared" si="2113"/>
        <v>0</v>
      </c>
      <c r="BI1471" t="b">
        <f t="shared" si="2114"/>
        <v>0</v>
      </c>
      <c r="BJ1471" t="b">
        <f t="shared" si="2115"/>
        <v>0</v>
      </c>
      <c r="BK1471" t="b">
        <f t="shared" si="2116"/>
        <v>0</v>
      </c>
      <c r="BL1471" t="b">
        <f t="shared" si="2117"/>
        <v>0</v>
      </c>
      <c r="BM1471" t="b">
        <f t="shared" si="2118"/>
        <v>0</v>
      </c>
      <c r="BN1471" t="b">
        <f t="shared" si="2119"/>
        <v>0</v>
      </c>
      <c r="BO1471" t="b">
        <f t="shared" si="2120"/>
        <v>0</v>
      </c>
      <c r="BP1471" t="b">
        <f t="shared" si="2121"/>
        <v>0</v>
      </c>
      <c r="BQ1471" t="b">
        <f t="shared" si="2122"/>
        <v>0</v>
      </c>
      <c r="BR1471" t="b">
        <f t="shared" si="2123"/>
        <v>0</v>
      </c>
      <c r="BS1471" t="b">
        <f t="shared" si="2124"/>
        <v>0</v>
      </c>
      <c r="BT1471" t="b">
        <f t="shared" si="2125"/>
        <v>0</v>
      </c>
      <c r="BU1471" t="b">
        <f t="shared" si="2126"/>
        <v>0</v>
      </c>
      <c r="BV1471" t="b">
        <f t="shared" si="2127"/>
        <v>0</v>
      </c>
      <c r="BW1471" t="b">
        <f t="shared" si="2128"/>
        <v>0</v>
      </c>
      <c r="BX1471" t="b">
        <f t="shared" si="2129"/>
        <v>0</v>
      </c>
      <c r="BY1471" t="b">
        <f t="shared" si="2130"/>
        <v>0</v>
      </c>
      <c r="BZ1471" t="b">
        <f t="shared" si="2131"/>
        <v>0</v>
      </c>
      <c r="CA1471" t="b">
        <f t="shared" si="2132"/>
        <v>0</v>
      </c>
      <c r="CB1471" t="b">
        <f t="shared" si="2133"/>
        <v>0</v>
      </c>
      <c r="CC1471" t="b">
        <f t="shared" si="2134"/>
        <v>0</v>
      </c>
      <c r="CD1471" t="b">
        <f t="shared" si="2135"/>
        <v>0</v>
      </c>
      <c r="CE1471" t="b">
        <f t="shared" si="2136"/>
        <v>0</v>
      </c>
      <c r="CF1471" t="b">
        <f t="shared" si="2137"/>
        <v>0</v>
      </c>
      <c r="CG1471" t="b">
        <f t="shared" si="2138"/>
        <v>0</v>
      </c>
      <c r="CH1471" t="b">
        <f t="shared" si="2139"/>
        <v>0</v>
      </c>
      <c r="CI1471" t="b">
        <f t="shared" si="2140"/>
        <v>1</v>
      </c>
      <c r="CJ1471" t="b">
        <f t="shared" si="2141"/>
        <v>0</v>
      </c>
      <c r="CK1471" t="b">
        <f t="shared" si="2142"/>
        <v>0</v>
      </c>
      <c r="CL1471" t="b">
        <f t="shared" si="2143"/>
        <v>0</v>
      </c>
      <c r="CM1471" t="b">
        <f t="shared" si="2144"/>
        <v>0</v>
      </c>
      <c r="CN1471" t="b">
        <f t="shared" si="2145"/>
        <v>0</v>
      </c>
      <c r="CO1471" t="b">
        <f t="shared" si="2146"/>
        <v>0</v>
      </c>
      <c r="CP1471" t="b">
        <f t="shared" si="2147"/>
        <v>0</v>
      </c>
      <c r="CQ1471" t="b">
        <f t="shared" si="2148"/>
        <v>0</v>
      </c>
      <c r="CR1471" t="b">
        <f t="shared" si="2149"/>
        <v>0</v>
      </c>
      <c r="CS1471" t="b">
        <f t="shared" si="2150"/>
        <v>0</v>
      </c>
      <c r="CT1471" t="b">
        <f t="shared" si="2151"/>
        <v>0</v>
      </c>
      <c r="CU1471" t="b">
        <f t="shared" si="2152"/>
        <v>0</v>
      </c>
      <c r="CV1471" t="b">
        <f t="shared" si="2153"/>
        <v>0</v>
      </c>
      <c r="CW1471" t="b">
        <f t="shared" si="2154"/>
        <v>0</v>
      </c>
      <c r="CX1471" t="b">
        <f t="shared" si="2155"/>
        <v>0</v>
      </c>
      <c r="CY1471" t="b">
        <f t="shared" si="2156"/>
        <v>0</v>
      </c>
      <c r="CZ1471" t="b">
        <f t="shared" si="2157"/>
        <v>0</v>
      </c>
      <c r="DA1471" t="b">
        <f t="shared" si="2158"/>
        <v>0</v>
      </c>
      <c r="DB1471" t="b">
        <f t="shared" si="2159"/>
        <v>0</v>
      </c>
      <c r="DC1471" t="b">
        <f t="shared" si="2160"/>
        <v>0</v>
      </c>
      <c r="DD1471" t="b">
        <f t="shared" si="2161"/>
        <v>0</v>
      </c>
    </row>
    <row r="1472" spans="1:108">
      <c r="A1472" t="s">
        <v>2445</v>
      </c>
      <c r="B1472" t="s">
        <v>2437</v>
      </c>
      <c r="C1472" t="s">
        <v>2437</v>
      </c>
      <c r="E1472" t="s">
        <v>2438</v>
      </c>
      <c r="F1472" t="s">
        <v>2405</v>
      </c>
      <c r="G1472" t="s">
        <v>2406</v>
      </c>
      <c r="H1472" t="s">
        <v>7445</v>
      </c>
      <c r="I1472" t="s">
        <v>7417</v>
      </c>
      <c r="J1472" t="s">
        <v>362</v>
      </c>
      <c r="K1472" t="s">
        <v>136</v>
      </c>
      <c r="L1472" t="s">
        <v>6878</v>
      </c>
      <c r="M1472" t="s">
        <v>6079</v>
      </c>
      <c r="N1472" t="s">
        <v>2446</v>
      </c>
      <c r="O1472" t="b">
        <f t="shared" si="2068"/>
        <v>1</v>
      </c>
      <c r="P1472" t="b">
        <f t="shared" si="2069"/>
        <v>0</v>
      </c>
      <c r="Q1472" t="b">
        <f t="shared" si="2070"/>
        <v>0</v>
      </c>
      <c r="R1472" t="b">
        <f t="shared" si="2071"/>
        <v>0</v>
      </c>
      <c r="S1472" t="b">
        <f t="shared" si="2072"/>
        <v>1</v>
      </c>
      <c r="T1472" t="b">
        <f t="shared" si="2073"/>
        <v>0</v>
      </c>
      <c r="U1472" t="b">
        <f t="shared" si="2074"/>
        <v>0</v>
      </c>
      <c r="V1472" t="b">
        <f t="shared" si="2075"/>
        <v>0</v>
      </c>
      <c r="W1472" t="b">
        <f t="shared" si="2076"/>
        <v>1</v>
      </c>
      <c r="X1472" t="b">
        <f t="shared" si="2077"/>
        <v>1</v>
      </c>
      <c r="Y1472" t="b">
        <f t="shared" si="2078"/>
        <v>0</v>
      </c>
      <c r="Z1472" t="b">
        <f t="shared" si="2079"/>
        <v>0</v>
      </c>
      <c r="AA1472" t="b">
        <f t="shared" si="2080"/>
        <v>0</v>
      </c>
      <c r="AB1472" t="b">
        <f t="shared" si="2081"/>
        <v>0</v>
      </c>
      <c r="AC1472" t="b">
        <f t="shared" si="2082"/>
        <v>0</v>
      </c>
      <c r="AD1472" t="b">
        <f t="shared" si="2083"/>
        <v>0</v>
      </c>
      <c r="AE1472" t="b">
        <f t="shared" si="2084"/>
        <v>0</v>
      </c>
      <c r="AF1472" t="b">
        <f t="shared" si="2085"/>
        <v>0</v>
      </c>
      <c r="AG1472" t="b">
        <f t="shared" si="2086"/>
        <v>0</v>
      </c>
      <c r="AH1472" t="b">
        <f t="shared" si="2087"/>
        <v>0</v>
      </c>
      <c r="AI1472" t="b">
        <f t="shared" si="2088"/>
        <v>0</v>
      </c>
      <c r="AJ1472" t="b">
        <f t="shared" si="2089"/>
        <v>0</v>
      </c>
      <c r="AK1472" t="b">
        <f t="shared" si="2090"/>
        <v>0</v>
      </c>
      <c r="AL1472" t="b">
        <f t="shared" si="2091"/>
        <v>0</v>
      </c>
      <c r="AM1472" t="b">
        <f t="shared" si="2092"/>
        <v>0</v>
      </c>
      <c r="AN1472" t="b">
        <f t="shared" si="2093"/>
        <v>0</v>
      </c>
      <c r="AO1472" t="b">
        <f t="shared" si="2094"/>
        <v>0</v>
      </c>
      <c r="AP1472" t="b">
        <f t="shared" si="2095"/>
        <v>0</v>
      </c>
      <c r="AQ1472" t="b">
        <f t="shared" si="2096"/>
        <v>0</v>
      </c>
      <c r="AR1472" t="b">
        <f t="shared" si="2097"/>
        <v>0</v>
      </c>
      <c r="AS1472" t="b">
        <f t="shared" si="2098"/>
        <v>0</v>
      </c>
      <c r="AT1472" t="b">
        <f t="shared" si="2099"/>
        <v>0</v>
      </c>
      <c r="AU1472" t="b">
        <f t="shared" si="2100"/>
        <v>0</v>
      </c>
      <c r="AV1472" t="b">
        <f t="shared" si="2101"/>
        <v>0</v>
      </c>
      <c r="AW1472" t="b">
        <f t="shared" si="2102"/>
        <v>0</v>
      </c>
      <c r="AX1472" t="b">
        <f t="shared" si="2103"/>
        <v>0</v>
      </c>
      <c r="AY1472" t="b">
        <f t="shared" si="2104"/>
        <v>0</v>
      </c>
      <c r="AZ1472" t="b">
        <f t="shared" si="2105"/>
        <v>0</v>
      </c>
      <c r="BA1472" t="b">
        <f t="shared" si="2106"/>
        <v>0</v>
      </c>
      <c r="BB1472" t="b">
        <f t="shared" si="2107"/>
        <v>0</v>
      </c>
      <c r="BC1472" t="b">
        <f t="shared" si="2108"/>
        <v>0</v>
      </c>
      <c r="BD1472" t="b">
        <f t="shared" si="2109"/>
        <v>1</v>
      </c>
      <c r="BE1472" t="b">
        <f t="shared" si="2110"/>
        <v>0</v>
      </c>
      <c r="BF1472" t="b">
        <f t="shared" si="2111"/>
        <v>0</v>
      </c>
      <c r="BG1472" t="b">
        <f t="shared" si="2112"/>
        <v>0</v>
      </c>
      <c r="BH1472" t="b">
        <f t="shared" si="2113"/>
        <v>1</v>
      </c>
      <c r="BI1472" t="b">
        <f t="shared" si="2114"/>
        <v>0</v>
      </c>
      <c r="BJ1472" t="b">
        <f t="shared" si="2115"/>
        <v>0</v>
      </c>
      <c r="BK1472" t="b">
        <f t="shared" si="2116"/>
        <v>0</v>
      </c>
      <c r="BL1472" t="b">
        <f t="shared" si="2117"/>
        <v>1</v>
      </c>
      <c r="BM1472" t="b">
        <f t="shared" si="2118"/>
        <v>0</v>
      </c>
      <c r="BN1472" t="b">
        <f t="shared" si="2119"/>
        <v>0</v>
      </c>
      <c r="BO1472" t="b">
        <f t="shared" si="2120"/>
        <v>0</v>
      </c>
      <c r="BP1472" t="b">
        <f t="shared" si="2121"/>
        <v>0</v>
      </c>
      <c r="BQ1472" t="b">
        <f t="shared" si="2122"/>
        <v>1</v>
      </c>
      <c r="BR1472" t="b">
        <f t="shared" si="2123"/>
        <v>0</v>
      </c>
      <c r="BS1472" t="b">
        <f t="shared" si="2124"/>
        <v>0</v>
      </c>
      <c r="BT1472" t="b">
        <f t="shared" si="2125"/>
        <v>0</v>
      </c>
      <c r="BU1472" t="b">
        <f t="shared" si="2126"/>
        <v>0</v>
      </c>
      <c r="BV1472" t="b">
        <f t="shared" si="2127"/>
        <v>0</v>
      </c>
      <c r="BW1472" t="b">
        <f t="shared" si="2128"/>
        <v>0</v>
      </c>
      <c r="BX1472" t="b">
        <f t="shared" si="2129"/>
        <v>0</v>
      </c>
      <c r="BY1472" t="b">
        <f t="shared" si="2130"/>
        <v>0</v>
      </c>
      <c r="BZ1472" t="b">
        <f t="shared" si="2131"/>
        <v>0</v>
      </c>
      <c r="CA1472" t="b">
        <f t="shared" si="2132"/>
        <v>0</v>
      </c>
      <c r="CB1472" t="b">
        <f t="shared" si="2133"/>
        <v>0</v>
      </c>
      <c r="CC1472" t="b">
        <f t="shared" si="2134"/>
        <v>0</v>
      </c>
      <c r="CD1472" t="b">
        <f t="shared" si="2135"/>
        <v>0</v>
      </c>
      <c r="CE1472" t="b">
        <f t="shared" si="2136"/>
        <v>0</v>
      </c>
      <c r="CF1472" t="b">
        <f t="shared" si="2137"/>
        <v>0</v>
      </c>
      <c r="CG1472" t="b">
        <f t="shared" si="2138"/>
        <v>0</v>
      </c>
      <c r="CH1472" t="b">
        <f t="shared" si="2139"/>
        <v>0</v>
      </c>
      <c r="CI1472" t="b">
        <f t="shared" si="2140"/>
        <v>0</v>
      </c>
      <c r="CJ1472" t="b">
        <f t="shared" si="2141"/>
        <v>0</v>
      </c>
      <c r="CK1472" t="b">
        <f t="shared" si="2142"/>
        <v>0</v>
      </c>
      <c r="CL1472" t="b">
        <f t="shared" si="2143"/>
        <v>0</v>
      </c>
      <c r="CM1472" t="b">
        <f t="shared" si="2144"/>
        <v>0</v>
      </c>
      <c r="CN1472" t="b">
        <f t="shared" si="2145"/>
        <v>0</v>
      </c>
      <c r="CO1472" t="b">
        <f t="shared" si="2146"/>
        <v>0</v>
      </c>
      <c r="CP1472" t="b">
        <f t="shared" si="2147"/>
        <v>0</v>
      </c>
      <c r="CQ1472" t="b">
        <f t="shared" si="2148"/>
        <v>0</v>
      </c>
      <c r="CR1472" t="b">
        <f t="shared" si="2149"/>
        <v>0</v>
      </c>
      <c r="CS1472" t="b">
        <f t="shared" si="2150"/>
        <v>0</v>
      </c>
      <c r="CT1472" t="b">
        <f t="shared" si="2151"/>
        <v>0</v>
      </c>
      <c r="CU1472" t="b">
        <f t="shared" si="2152"/>
        <v>0</v>
      </c>
      <c r="CV1472" t="b">
        <f t="shared" si="2153"/>
        <v>0</v>
      </c>
      <c r="CW1472" t="b">
        <f t="shared" si="2154"/>
        <v>0</v>
      </c>
      <c r="CX1472" t="b">
        <f t="shared" si="2155"/>
        <v>0</v>
      </c>
      <c r="CY1472" t="b">
        <f t="shared" si="2156"/>
        <v>0</v>
      </c>
      <c r="CZ1472" t="b">
        <f t="shared" si="2157"/>
        <v>0</v>
      </c>
      <c r="DA1472" t="b">
        <f t="shared" si="2158"/>
        <v>0</v>
      </c>
      <c r="DB1472" t="b">
        <f t="shared" si="2159"/>
        <v>0</v>
      </c>
      <c r="DC1472" t="b">
        <f t="shared" si="2160"/>
        <v>0</v>
      </c>
      <c r="DD1472" t="b">
        <f t="shared" si="2161"/>
        <v>0</v>
      </c>
    </row>
    <row r="1473" spans="1:108">
      <c r="A1473" s="4" t="s">
        <v>2456</v>
      </c>
      <c r="C1473" t="s">
        <v>2457</v>
      </c>
      <c r="D1473" s="4"/>
      <c r="E1473" s="4" t="s">
        <v>2438</v>
      </c>
      <c r="F1473" t="s">
        <v>2405</v>
      </c>
      <c r="G1473" t="s">
        <v>2406</v>
      </c>
      <c r="H1473" t="s">
        <v>7445</v>
      </c>
      <c r="I1473" t="s">
        <v>7417</v>
      </c>
      <c r="J1473" s="4" t="s">
        <v>165</v>
      </c>
      <c r="K1473" s="4" t="s">
        <v>114</v>
      </c>
      <c r="L1473" s="4" t="s">
        <v>6881</v>
      </c>
      <c r="M1473" t="s">
        <v>6079</v>
      </c>
      <c r="N1473" s="4" t="s">
        <v>2458</v>
      </c>
      <c r="O1473" s="4" t="b">
        <f t="shared" si="2068"/>
        <v>1</v>
      </c>
      <c r="P1473" s="4" t="b">
        <f t="shared" si="2069"/>
        <v>1</v>
      </c>
      <c r="Q1473" s="4" t="b">
        <f t="shared" si="2070"/>
        <v>1</v>
      </c>
      <c r="R1473" s="4" t="b">
        <f t="shared" si="2071"/>
        <v>1</v>
      </c>
      <c r="S1473" s="4" t="b">
        <f t="shared" si="2072"/>
        <v>1</v>
      </c>
      <c r="T1473" s="4" t="b">
        <f t="shared" si="2073"/>
        <v>1</v>
      </c>
      <c r="U1473" s="4" t="b">
        <f t="shared" si="2074"/>
        <v>1</v>
      </c>
      <c r="V1473" s="4" t="b">
        <f t="shared" si="2075"/>
        <v>1</v>
      </c>
      <c r="W1473" s="4" t="b">
        <f t="shared" si="2076"/>
        <v>1</v>
      </c>
      <c r="X1473" s="4" t="b">
        <f t="shared" si="2077"/>
        <v>1</v>
      </c>
      <c r="Y1473" s="4" t="b">
        <f t="shared" si="2078"/>
        <v>1</v>
      </c>
      <c r="Z1473" s="4" t="b">
        <f t="shared" si="2079"/>
        <v>1</v>
      </c>
      <c r="AA1473" s="4" t="b">
        <f t="shared" si="2080"/>
        <v>1</v>
      </c>
      <c r="AB1473" s="4" t="b">
        <f t="shared" si="2081"/>
        <v>1</v>
      </c>
      <c r="AC1473" s="4" t="b">
        <f t="shared" si="2082"/>
        <v>1</v>
      </c>
      <c r="AD1473" s="4" t="b">
        <f t="shared" si="2083"/>
        <v>1</v>
      </c>
      <c r="AE1473" s="4" t="b">
        <f t="shared" si="2084"/>
        <v>1</v>
      </c>
      <c r="AF1473" s="4" t="b">
        <f t="shared" si="2085"/>
        <v>0</v>
      </c>
      <c r="AG1473" s="4" t="b">
        <f t="shared" si="2086"/>
        <v>1</v>
      </c>
      <c r="AH1473" s="4" t="b">
        <f t="shared" si="2087"/>
        <v>1</v>
      </c>
      <c r="AI1473" s="4" t="b">
        <f t="shared" si="2088"/>
        <v>0</v>
      </c>
      <c r="AJ1473" s="4" t="b">
        <f t="shared" si="2089"/>
        <v>0</v>
      </c>
      <c r="AK1473" s="4" t="b">
        <f t="shared" si="2090"/>
        <v>1</v>
      </c>
      <c r="AL1473" s="4" t="b">
        <f t="shared" si="2091"/>
        <v>0</v>
      </c>
      <c r="AM1473" s="4" t="b">
        <f t="shared" si="2092"/>
        <v>0</v>
      </c>
      <c r="AN1473" s="4" t="b">
        <f t="shared" si="2093"/>
        <v>0</v>
      </c>
      <c r="AO1473" s="4" t="b">
        <f t="shared" si="2094"/>
        <v>0</v>
      </c>
      <c r="AP1473" s="4" t="b">
        <f t="shared" si="2095"/>
        <v>0</v>
      </c>
      <c r="AQ1473" s="4" t="b">
        <f t="shared" si="2096"/>
        <v>0</v>
      </c>
      <c r="AR1473" s="4" t="b">
        <f t="shared" si="2097"/>
        <v>0</v>
      </c>
      <c r="AS1473" s="4" t="b">
        <f t="shared" si="2098"/>
        <v>0</v>
      </c>
      <c r="AT1473" s="4" t="b">
        <f t="shared" si="2099"/>
        <v>0</v>
      </c>
      <c r="AU1473" s="4" t="b">
        <f t="shared" si="2100"/>
        <v>1</v>
      </c>
      <c r="AV1473" s="4" t="b">
        <f t="shared" si="2101"/>
        <v>1</v>
      </c>
      <c r="AW1473" s="4" t="b">
        <f t="shared" si="2102"/>
        <v>1</v>
      </c>
      <c r="AX1473" s="4" t="b">
        <f t="shared" si="2103"/>
        <v>1</v>
      </c>
      <c r="AY1473" s="4" t="b">
        <f t="shared" si="2104"/>
        <v>0</v>
      </c>
      <c r="AZ1473" s="4" t="b">
        <f t="shared" si="2105"/>
        <v>1</v>
      </c>
      <c r="BA1473" s="4" t="b">
        <f t="shared" si="2106"/>
        <v>1</v>
      </c>
      <c r="BB1473" s="4" t="b">
        <f t="shared" si="2107"/>
        <v>0</v>
      </c>
      <c r="BC1473" s="4" t="b">
        <f t="shared" si="2108"/>
        <v>1</v>
      </c>
      <c r="BD1473" s="4" t="b">
        <f t="shared" si="2109"/>
        <v>1</v>
      </c>
      <c r="BE1473" s="4" t="b">
        <f t="shared" si="2110"/>
        <v>0</v>
      </c>
      <c r="BF1473" s="4" t="b">
        <f t="shared" si="2111"/>
        <v>1</v>
      </c>
      <c r="BG1473" s="4" t="b">
        <f t="shared" si="2112"/>
        <v>1</v>
      </c>
      <c r="BH1473" s="4" t="b">
        <f t="shared" si="2113"/>
        <v>0</v>
      </c>
      <c r="BI1473" s="4" t="b">
        <f t="shared" si="2114"/>
        <v>1</v>
      </c>
      <c r="BJ1473" s="4" t="b">
        <f t="shared" si="2115"/>
        <v>0</v>
      </c>
      <c r="BK1473" s="4" t="b">
        <f t="shared" si="2116"/>
        <v>0</v>
      </c>
      <c r="BL1473" s="4" t="b">
        <f t="shared" si="2117"/>
        <v>0</v>
      </c>
      <c r="BM1473" s="4" t="b">
        <f t="shared" si="2118"/>
        <v>1</v>
      </c>
      <c r="BN1473" s="4" t="b">
        <f t="shared" si="2119"/>
        <v>1</v>
      </c>
      <c r="BO1473" s="4" t="b">
        <f t="shared" si="2120"/>
        <v>1</v>
      </c>
      <c r="BP1473" s="4" t="b">
        <f t="shared" si="2121"/>
        <v>0</v>
      </c>
      <c r="BQ1473" s="4" t="b">
        <f t="shared" si="2122"/>
        <v>1</v>
      </c>
      <c r="BR1473" s="4" t="b">
        <f t="shared" si="2123"/>
        <v>0</v>
      </c>
      <c r="BS1473" s="4" t="b">
        <f t="shared" si="2124"/>
        <v>1</v>
      </c>
      <c r="BT1473" s="4" t="b">
        <f t="shared" si="2125"/>
        <v>0</v>
      </c>
      <c r="BU1473" s="4" t="b">
        <f t="shared" si="2126"/>
        <v>0</v>
      </c>
      <c r="BV1473" s="4" t="b">
        <f t="shared" si="2127"/>
        <v>1</v>
      </c>
      <c r="BW1473" s="4" t="b">
        <f t="shared" si="2128"/>
        <v>0</v>
      </c>
      <c r="BX1473" s="4" t="b">
        <f t="shared" si="2129"/>
        <v>1</v>
      </c>
      <c r="BY1473" s="4" t="b">
        <f t="shared" si="2130"/>
        <v>1</v>
      </c>
      <c r="BZ1473" s="4" t="b">
        <f t="shared" si="2131"/>
        <v>0</v>
      </c>
      <c r="CA1473" s="4" t="b">
        <f t="shared" si="2132"/>
        <v>1</v>
      </c>
      <c r="CB1473" s="4" t="b">
        <f t="shared" si="2133"/>
        <v>0</v>
      </c>
      <c r="CC1473" s="4" t="b">
        <f t="shared" si="2134"/>
        <v>0</v>
      </c>
      <c r="CD1473" s="4" t="b">
        <f t="shared" si="2135"/>
        <v>0</v>
      </c>
      <c r="CE1473" s="4" t="b">
        <f t="shared" si="2136"/>
        <v>1</v>
      </c>
      <c r="CF1473" s="4" t="b">
        <f t="shared" si="2137"/>
        <v>1</v>
      </c>
      <c r="CG1473" s="4" t="b">
        <f t="shared" si="2138"/>
        <v>0</v>
      </c>
      <c r="CH1473" s="4" t="b">
        <f t="shared" si="2139"/>
        <v>0</v>
      </c>
      <c r="CI1473" s="4" t="b">
        <f t="shared" si="2140"/>
        <v>1</v>
      </c>
      <c r="CJ1473" s="4" t="b">
        <f t="shared" si="2141"/>
        <v>1</v>
      </c>
      <c r="CK1473" s="4" t="b">
        <f t="shared" si="2142"/>
        <v>1</v>
      </c>
      <c r="CL1473" s="4" t="b">
        <f t="shared" si="2143"/>
        <v>0</v>
      </c>
      <c r="CM1473" s="4" t="b">
        <f t="shared" si="2144"/>
        <v>0</v>
      </c>
      <c r="CN1473" s="4" t="b">
        <f t="shared" si="2145"/>
        <v>0</v>
      </c>
      <c r="CO1473" s="4" t="b">
        <f t="shared" si="2146"/>
        <v>0</v>
      </c>
      <c r="CP1473" s="4" t="b">
        <f t="shared" si="2147"/>
        <v>1</v>
      </c>
      <c r="CQ1473" s="4" t="b">
        <f t="shared" si="2148"/>
        <v>0</v>
      </c>
      <c r="CR1473" s="4" t="b">
        <f t="shared" si="2149"/>
        <v>0</v>
      </c>
      <c r="CS1473" s="4" t="b">
        <f t="shared" si="2150"/>
        <v>1</v>
      </c>
      <c r="CT1473" s="4" t="b">
        <f t="shared" si="2151"/>
        <v>1</v>
      </c>
      <c r="CU1473" s="4" t="b">
        <f t="shared" si="2152"/>
        <v>0</v>
      </c>
      <c r="CV1473" s="4" t="b">
        <f t="shared" si="2153"/>
        <v>1</v>
      </c>
      <c r="CW1473" s="4" t="b">
        <f t="shared" si="2154"/>
        <v>1</v>
      </c>
      <c r="CX1473" s="4" t="b">
        <f t="shared" si="2155"/>
        <v>0</v>
      </c>
      <c r="CY1473" s="4" t="b">
        <f t="shared" si="2156"/>
        <v>0</v>
      </c>
      <c r="CZ1473" s="4" t="b">
        <f t="shared" si="2157"/>
        <v>0</v>
      </c>
      <c r="DA1473" s="4" t="b">
        <f t="shared" si="2158"/>
        <v>1</v>
      </c>
      <c r="DB1473" s="4" t="b">
        <f t="shared" si="2159"/>
        <v>1</v>
      </c>
      <c r="DC1473" s="4" t="b">
        <f t="shared" si="2160"/>
        <v>0</v>
      </c>
      <c r="DD1473" s="4" t="b">
        <f t="shared" si="2161"/>
        <v>0</v>
      </c>
    </row>
    <row r="1474" spans="1:108">
      <c r="A1474" s="58" t="s">
        <v>2459</v>
      </c>
      <c r="C1474" t="s">
        <v>2457</v>
      </c>
      <c r="D1474" s="4"/>
      <c r="E1474" s="4" t="s">
        <v>2438</v>
      </c>
      <c r="F1474" t="s">
        <v>2405</v>
      </c>
      <c r="G1474" t="s">
        <v>2406</v>
      </c>
      <c r="H1474" t="s">
        <v>7445</v>
      </c>
      <c r="I1474" t="s">
        <v>7417</v>
      </c>
      <c r="J1474" s="4" t="s">
        <v>143</v>
      </c>
      <c r="K1474" s="4" t="s">
        <v>143</v>
      </c>
      <c r="L1474" s="4" t="s">
        <v>6882</v>
      </c>
      <c r="M1474" s="4" t="s">
        <v>2460</v>
      </c>
      <c r="N1474" s="4" t="s">
        <v>2461</v>
      </c>
      <c r="O1474" s="4" t="b">
        <f t="shared" si="2068"/>
        <v>1</v>
      </c>
      <c r="P1474" s="4" t="b">
        <f t="shared" si="2069"/>
        <v>1</v>
      </c>
      <c r="Q1474" s="4" t="b">
        <f t="shared" si="2070"/>
        <v>1</v>
      </c>
      <c r="R1474" s="4" t="b">
        <f t="shared" si="2071"/>
        <v>1</v>
      </c>
      <c r="S1474" s="4" t="b">
        <f t="shared" si="2072"/>
        <v>1</v>
      </c>
      <c r="T1474" s="4" t="b">
        <f t="shared" si="2073"/>
        <v>1</v>
      </c>
      <c r="U1474" s="4" t="b">
        <f t="shared" si="2074"/>
        <v>1</v>
      </c>
      <c r="V1474" s="4" t="b">
        <f t="shared" si="2075"/>
        <v>0</v>
      </c>
      <c r="W1474" s="4" t="b">
        <f t="shared" si="2076"/>
        <v>1</v>
      </c>
      <c r="X1474" s="4" t="b">
        <f t="shared" si="2077"/>
        <v>1</v>
      </c>
      <c r="Y1474" s="4" t="b">
        <f t="shared" si="2078"/>
        <v>1</v>
      </c>
      <c r="Z1474" s="4" t="b">
        <f t="shared" si="2079"/>
        <v>0</v>
      </c>
      <c r="AA1474" s="4" t="b">
        <f t="shared" si="2080"/>
        <v>0</v>
      </c>
      <c r="AB1474" s="4" t="b">
        <f t="shared" si="2081"/>
        <v>0</v>
      </c>
      <c r="AC1474" s="4" t="b">
        <f t="shared" si="2082"/>
        <v>0</v>
      </c>
      <c r="AD1474" s="4" t="b">
        <f t="shared" si="2083"/>
        <v>1</v>
      </c>
      <c r="AE1474" s="4" t="b">
        <f t="shared" si="2084"/>
        <v>0</v>
      </c>
      <c r="AF1474" s="4" t="b">
        <f t="shared" si="2085"/>
        <v>1</v>
      </c>
      <c r="AG1474" s="4" t="b">
        <f t="shared" si="2086"/>
        <v>0</v>
      </c>
      <c r="AH1474" s="4" t="b">
        <f t="shared" si="2087"/>
        <v>1</v>
      </c>
      <c r="AI1474" s="4" t="b">
        <f t="shared" si="2088"/>
        <v>0</v>
      </c>
      <c r="AJ1474" s="4" t="b">
        <f t="shared" si="2089"/>
        <v>0</v>
      </c>
      <c r="AK1474" s="4" t="b">
        <f t="shared" si="2090"/>
        <v>0</v>
      </c>
      <c r="AL1474" s="4" t="b">
        <f t="shared" si="2091"/>
        <v>0</v>
      </c>
      <c r="AM1474" s="4" t="b">
        <f t="shared" si="2092"/>
        <v>0</v>
      </c>
      <c r="AN1474" s="4" t="b">
        <f t="shared" si="2093"/>
        <v>0</v>
      </c>
      <c r="AO1474" s="4" t="b">
        <f t="shared" si="2094"/>
        <v>0</v>
      </c>
      <c r="AP1474" s="4" t="b">
        <f t="shared" si="2095"/>
        <v>0</v>
      </c>
      <c r="AQ1474" s="4" t="b">
        <f t="shared" si="2096"/>
        <v>0</v>
      </c>
      <c r="AR1474" s="4" t="b">
        <f t="shared" si="2097"/>
        <v>0</v>
      </c>
      <c r="AS1474" s="4" t="b">
        <f t="shared" si="2098"/>
        <v>0</v>
      </c>
      <c r="AT1474" s="4" t="b">
        <f t="shared" si="2099"/>
        <v>0</v>
      </c>
      <c r="AU1474" s="4" t="b">
        <f t="shared" si="2100"/>
        <v>0</v>
      </c>
      <c r="AV1474" s="4" t="b">
        <f t="shared" si="2101"/>
        <v>0</v>
      </c>
      <c r="AW1474" s="4" t="b">
        <f t="shared" si="2102"/>
        <v>0</v>
      </c>
      <c r="AX1474" s="4" t="b">
        <f t="shared" si="2103"/>
        <v>1</v>
      </c>
      <c r="AY1474" s="4" t="b">
        <f t="shared" si="2104"/>
        <v>1</v>
      </c>
      <c r="AZ1474" s="4" t="b">
        <f t="shared" si="2105"/>
        <v>0</v>
      </c>
      <c r="BA1474" s="4" t="b">
        <f t="shared" si="2106"/>
        <v>1</v>
      </c>
      <c r="BB1474" s="4" t="b">
        <f t="shared" si="2107"/>
        <v>0</v>
      </c>
      <c r="BC1474" s="4" t="b">
        <f t="shared" si="2108"/>
        <v>0</v>
      </c>
      <c r="BD1474" s="4" t="b">
        <f t="shared" si="2109"/>
        <v>1</v>
      </c>
      <c r="BE1474" s="4" t="b">
        <f t="shared" si="2110"/>
        <v>1</v>
      </c>
      <c r="BF1474" s="4" t="b">
        <f t="shared" si="2111"/>
        <v>1</v>
      </c>
      <c r="BG1474" s="4" t="b">
        <f t="shared" si="2112"/>
        <v>1</v>
      </c>
      <c r="BH1474" s="4" t="b">
        <f t="shared" si="2113"/>
        <v>1</v>
      </c>
      <c r="BI1474" s="4" t="b">
        <f t="shared" si="2114"/>
        <v>0</v>
      </c>
      <c r="BJ1474" s="4" t="b">
        <f t="shared" si="2115"/>
        <v>0</v>
      </c>
      <c r="BK1474" s="4" t="b">
        <f t="shared" si="2116"/>
        <v>0</v>
      </c>
      <c r="BL1474" s="4" t="b">
        <f t="shared" si="2117"/>
        <v>0</v>
      </c>
      <c r="BM1474" s="4" t="b">
        <f t="shared" si="2118"/>
        <v>1</v>
      </c>
      <c r="BN1474" s="4" t="b">
        <f t="shared" si="2119"/>
        <v>1</v>
      </c>
      <c r="BO1474" s="4" t="b">
        <f t="shared" si="2120"/>
        <v>0</v>
      </c>
      <c r="BP1474" s="4" t="b">
        <f t="shared" si="2121"/>
        <v>1</v>
      </c>
      <c r="BQ1474" s="4" t="b">
        <f t="shared" si="2122"/>
        <v>1</v>
      </c>
      <c r="BR1474" s="4" t="b">
        <f t="shared" si="2123"/>
        <v>0</v>
      </c>
      <c r="BS1474" s="4" t="b">
        <f t="shared" si="2124"/>
        <v>1</v>
      </c>
      <c r="BT1474" s="4" t="b">
        <f t="shared" si="2125"/>
        <v>1</v>
      </c>
      <c r="BU1474" s="4" t="b">
        <f t="shared" si="2126"/>
        <v>1</v>
      </c>
      <c r="BV1474" s="4" t="b">
        <f t="shared" si="2127"/>
        <v>1</v>
      </c>
      <c r="BW1474" s="4" t="b">
        <f t="shared" si="2128"/>
        <v>0</v>
      </c>
      <c r="BX1474" s="4" t="b">
        <f t="shared" si="2129"/>
        <v>0</v>
      </c>
      <c r="BY1474" s="4" t="b">
        <f t="shared" si="2130"/>
        <v>0</v>
      </c>
      <c r="BZ1474" s="4" t="b">
        <f t="shared" si="2131"/>
        <v>0</v>
      </c>
      <c r="CA1474" s="4" t="b">
        <f t="shared" si="2132"/>
        <v>0</v>
      </c>
      <c r="CB1474" s="4" t="b">
        <f t="shared" si="2133"/>
        <v>1</v>
      </c>
      <c r="CC1474" s="4" t="b">
        <f t="shared" si="2134"/>
        <v>0</v>
      </c>
      <c r="CD1474" s="4" t="b">
        <f t="shared" si="2135"/>
        <v>0</v>
      </c>
      <c r="CE1474" s="4" t="b">
        <f t="shared" si="2136"/>
        <v>0</v>
      </c>
      <c r="CF1474" s="4" t="b">
        <f t="shared" si="2137"/>
        <v>1</v>
      </c>
      <c r="CG1474" s="4" t="b">
        <f t="shared" si="2138"/>
        <v>0</v>
      </c>
      <c r="CH1474" s="4" t="b">
        <f t="shared" si="2139"/>
        <v>0</v>
      </c>
      <c r="CI1474" s="4" t="b">
        <f t="shared" si="2140"/>
        <v>0</v>
      </c>
      <c r="CJ1474" s="4" t="b">
        <f t="shared" si="2141"/>
        <v>1</v>
      </c>
      <c r="CK1474" s="4" t="b">
        <f t="shared" si="2142"/>
        <v>1</v>
      </c>
      <c r="CL1474" s="4" t="b">
        <f t="shared" si="2143"/>
        <v>0</v>
      </c>
      <c r="CM1474" s="4" t="b">
        <f t="shared" si="2144"/>
        <v>0</v>
      </c>
      <c r="CN1474" s="4" t="b">
        <f t="shared" si="2145"/>
        <v>0</v>
      </c>
      <c r="CO1474" s="4" t="b">
        <f t="shared" si="2146"/>
        <v>0</v>
      </c>
      <c r="CP1474" s="4" t="b">
        <f t="shared" si="2147"/>
        <v>0</v>
      </c>
      <c r="CQ1474" s="4" t="b">
        <f t="shared" si="2148"/>
        <v>0</v>
      </c>
      <c r="CR1474" s="4" t="b">
        <f t="shared" si="2149"/>
        <v>0</v>
      </c>
      <c r="CS1474" s="4" t="b">
        <f t="shared" si="2150"/>
        <v>1</v>
      </c>
      <c r="CT1474" s="4" t="b">
        <f t="shared" si="2151"/>
        <v>0</v>
      </c>
      <c r="CU1474" s="4" t="b">
        <f t="shared" si="2152"/>
        <v>0</v>
      </c>
      <c r="CV1474" s="4" t="b">
        <f t="shared" si="2153"/>
        <v>0</v>
      </c>
      <c r="CW1474" s="4" t="b">
        <f t="shared" si="2154"/>
        <v>0</v>
      </c>
      <c r="CX1474" s="4" t="b">
        <f t="shared" si="2155"/>
        <v>0</v>
      </c>
      <c r="CY1474" s="4" t="b">
        <f t="shared" si="2156"/>
        <v>0</v>
      </c>
      <c r="CZ1474" s="4" t="b">
        <f t="shared" si="2157"/>
        <v>0</v>
      </c>
      <c r="DA1474" s="4" t="b">
        <f t="shared" si="2158"/>
        <v>0</v>
      </c>
      <c r="DB1474" s="4" t="b">
        <f t="shared" si="2159"/>
        <v>0</v>
      </c>
      <c r="DC1474" s="4" t="b">
        <f t="shared" si="2160"/>
        <v>0</v>
      </c>
      <c r="DD1474" s="4" t="b">
        <f t="shared" si="2161"/>
        <v>0</v>
      </c>
    </row>
    <row r="1475" spans="1:108">
      <c r="A1475" t="s">
        <v>2462</v>
      </c>
      <c r="C1475" t="s">
        <v>2457</v>
      </c>
      <c r="E1475" t="s">
        <v>2438</v>
      </c>
      <c r="F1475" t="s">
        <v>2405</v>
      </c>
      <c r="G1475" t="s">
        <v>2406</v>
      </c>
      <c r="H1475" t="s">
        <v>7445</v>
      </c>
      <c r="I1475" t="s">
        <v>7417</v>
      </c>
      <c r="J1475" t="s">
        <v>119</v>
      </c>
      <c r="K1475" t="s">
        <v>109</v>
      </c>
      <c r="L1475" t="s">
        <v>6183</v>
      </c>
      <c r="M1475" t="s">
        <v>2463</v>
      </c>
      <c r="N1475" t="s">
        <v>2464</v>
      </c>
      <c r="O1475" t="b">
        <f t="shared" ref="O1475:O1538" si="2162">OR(ISNUMBER(FIND("Adana",N1475)),ISNUMBER(FIND("Hatay",N1475)),ISNUMBER(FIND("Kahramanmaraş",N1475)),ISNUMBER(FIND("Mersin",N1475)),ISNUMBER(FIND("Osmaniye",N1475)),ISNUMBER(FIND("Adıyaman",N1475)),ISNUMBER(FIND("Diyarbakır",N1475)),ISNUMBER(FIND("Gaziantep",N1475)),ISNUMBER(FIND("Mardin",N1475)),ISNUMBER(FIND("Şanlıurfa",N1475)),ISNUMBER(FIND("Siirt",N1475)),ISNUMBER(FIND("Karaman",N1475)),ISNUMBER(FIND("Niğde",N1475)),ISNUMBER(FIND("Elazığ",N1475)),ISNUMBER(FIND("Malatya",N1475)),ISNUMBER(FIND("Tunceli",N1475)))</f>
        <v>0</v>
      </c>
      <c r="P1475" t="b">
        <f t="shared" ref="P1475:P1538" si="2163">OR(ISNUMBER(FIND("Antalya",N1475)),ISNUMBER(FIND("Balıkesir",N1475)),ISNUMBER(FIND("Bursa",N1475)),ISNUMBER(FIND("Çanakkale",N1475)),ISNUMBER(FIND("İstanbul",N1475)),ISNUMBER(FIND("Kırklareli",N1475)),ISNUMBER(FIND("Tekirdağ",N1475)),ISNUMBER(FIND("Aydın",N1475)),ISNUMBER(FIND("İzmir",N1475)),ISNUMBER(FIND("Manisa",N1475)),ISNUMBER(FIND("Muğla",N1475)),ISNUMBER(FIND("Uşak",N1475)),ISNUMBER(FIND("Amasya",N1475)))</f>
        <v>1</v>
      </c>
      <c r="Q1475" t="b">
        <f t="shared" ref="Q1475:Q1538" si="2164">OR(ISNUMBER(FIND("Ankara",N1475)),ISNUMBER(FIND("Eskişehir",N1475)),ISNUMBER(FIND("Kayseri",N1475)),ISNUMBER(FIND("Kırşehir",N1475)),ISNUMBER(FIND("Konya",N1475)),ISNUMBER(FIND("Nevşehir",N1475)),ISNUMBER(FIND("Sivas",N1475)),ISNUMBER(FIND("Burdur",N1475)),ISNUMBER(FIND("Isparta",N1475)),ISNUMBER(FIND("Çorum",N1475)),ISNUMBER(FIND("Tokat",N1475)),ISNUMBER(FIND("Iğdır",N1475)),ISNUMBER(FIND("Van",N1475)))</f>
        <v>1</v>
      </c>
      <c r="R1475" t="b">
        <f t="shared" ref="R1475:R1538" si="2165">OR(ISNUMBER(FIND("Ağrı",N1475)),ISNUMBER(FIND("Erzincan",N1475)),ISNUMBER(FIND("Erzurum",N1475)),ISNUMBER(FIND("Kars",N1475)),ISNUMBER(FIND("Artvin",N1475)),ISNUMBER(FIND("Bolu",N1475)),ISNUMBER(FIND("Çankırı",N1475)),ISNUMBER(FIND("Düzce",N1475)),ISNUMBER(FIND("Karabük",N1475)),ISNUMBER(FIND("Kastamonu",N1475)),ISNUMBER(FIND("Ordu",N1475)),ISNUMBER(FIND("Samsun",N1475)),ISNUMBER(FIND("Sinop",N1475)),ISNUMBER(FIND("Zonguldak",N1475)),ISNUMBER(FIND("Bilecik",N1475)),ISNUMBER(FIND("Edirne",N1475)),ISNUMBER(FIND("Kocaeli",N1475)),ISNUMBER(FIND("Sakarya",N1475)),ISNUMBER(FIND("Afyonkarahisar",N1475)),ISNUMBER(FIND("Kütahya",N1475)))</f>
        <v>1</v>
      </c>
      <c r="S1475" t="b">
        <f t="shared" ref="S1475:S1538" si="2166">OR(ISNUMBER(FIND("Adana",N1475)),ISNUMBER(FIND("Antalya",N1475)),ISNUMBER(FIND("Burdur",N1475)),ISNUMBER(FIND("Hatay",N1475)),ISNUMBER(FIND("Isparta",N1475)),ISNUMBER(FIND("Kahramanmaraş",N1475)),ISNUMBER(FIND("Mersin",N1475)),ISNUMBER(FIND("Osmaniye",N1475)))</f>
        <v>0</v>
      </c>
      <c r="T1475" t="b">
        <f t="shared" ref="T1475:T1538" si="2167">OR(ISNUMBER(FIND("Afyonkarahisar",N1475)),ISNUMBER(FIND("Aydın",N1475)),ISNUMBER(FIND("Denizli",N1475)),ISNUMBER(FIND("İzmir",N1475)),ISNUMBER(FIND("Kütahya",N1475)),ISNUMBER(FIND("Manisa",N1475)),ISNUMBER(FIND("Muğla",N1475)),ISNUMBER(FIND("Uşak",N1475)))</f>
        <v>0</v>
      </c>
      <c r="U1475" t="b">
        <f t="shared" ref="U1475:U1538" si="2168">OR(ISNUMBER(FIND("Aksaray",N1475)),ISNUMBER(FIND("Ankara",N1475)),ISNUMBER(FIND("Çankırı",N1475)),ISNUMBER(FIND("Eskişehir",N1475)),ISNUMBER(FIND("Karaman",N1475)),ISNUMBER(FIND("Kayseri",N1475)),ISNUMBER(FIND("Kırıkkale",N1475)),ISNUMBER(FIND("Kırşehir",N1475)),ISNUMBER(FIND("Konya",N1475)),ISNUMBER(FIND("Nevşehir",N1475)),ISNUMBER(FIND("Niğde",N1475)),ISNUMBER(FIND("Sivas",N1475)),ISNUMBER(FIND("Yozgat",N1475)))</f>
        <v>1</v>
      </c>
      <c r="V1475" t="b">
        <f t="shared" ref="V1475:V1538" si="2169">OR(ISNUMBER(FIND("Balıkesir",N1475)),ISNUMBER(FIND("Bilecik",N1475)),ISNUMBER(FIND("Bursa",N1475)),ISNUMBER(FIND("Çanakkale",N1475)),ISNUMBER(FIND("Edirne",N1475)),ISNUMBER(FIND("İstanbul",N1475)),ISNUMBER(FIND("Kırklareli",N1475)),ISNUMBER(FIND("Kocaeli",N1475)),ISNUMBER(FIND("Sakarya",N1475)),ISNUMBER(FIND("Tekirdağ",N1475)),ISNUMBER(FIND("Yalova",N1475)))</f>
        <v>1</v>
      </c>
      <c r="W1475" t="b">
        <f t="shared" ref="W1475:W1538" si="2170">OR(ISNUMBER(FIND("Adıyaman",N1475)),ISNUMBER(FIND("Batman",N1475)),ISNUMBER(FIND("Diyarbakır",N1475)),ISNUMBER(FIND("Gaziantep",N1475)),ISNUMBER(FIND("Kilis",N1475)),ISNUMBER(FIND("Mardin",N1475)),ISNUMBER(FIND("Siirt",N1475)),ISNUMBER(FIND("Şanlıurfa",N1475)),ISNUMBER(FIND("Şırnak",N1475)))</f>
        <v>0</v>
      </c>
      <c r="X1475" t="b">
        <f t="shared" ref="X1475:X1538" si="2171">OR(ISNUMBER(FIND("Ağrı",N1475)),ISNUMBER(FIND("Ardahan",N1475)),ISNUMBER(FIND("Bingöl",N1475)),ISNUMBER(FIND("Bitlis",N1475)),ISNUMBER(FIND("Elazığ",N1475)),ISNUMBER(FIND("Erzincan",N1475)),ISNUMBER(FIND("Erzurum",N1475)),ISNUMBER(FIND("Hakkâri",N1475)),ISNUMBER(FIND("Iğdır",N1475)),ISNUMBER(FIND("Kars",N1475)),ISNUMBER(FIND("Malatya",N1475)),ISNUMBER(FIND("Muş",N1475)),ISNUMBER(FIND("Tunceli",N1475)),ISNUMBER(FIND("Van",N1475)))</f>
        <v>1</v>
      </c>
      <c r="Y1475" t="b">
        <f t="shared" ref="Y1475:Y1538" si="2172">OR(ISNUMBER(FIND("Amasya",N1475)),ISNUMBER(FIND("Artvin",N1475)),ISNUMBER(FIND("Bartın",N1475)),ISNUMBER(FIND("Bayburt",N1475)),ISNUMBER(FIND("Bolu",N1475)),ISNUMBER(FIND("Çorum",N1475)),ISNUMBER(FIND("Düzce",N1475)),ISNUMBER(FIND("Giresun",N1475)),ISNUMBER(FIND("Gümüşhane",N1475)),ISNUMBER(FIND("Karabük",N1475)),ISNUMBER(FIND("Kastamonu",N1475)),ISNUMBER(FIND("Ordu",N1475)),ISNUMBER(FIND("Rize",N1475)),ISNUMBER(FIND("Samsun",N1475)),ISNUMBER(FIND("Sinop",N1475)),ISNUMBER(FIND("Tokat",N1475)),ISNUMBER(FIND("Trabzon",N1475)),ISNUMBER(FIND("Zonguldak",N1475)))</f>
        <v>0</v>
      </c>
      <c r="Z1475" t="b">
        <f t="shared" ref="Z1475:Z1538" si="2173">OR(ISNUMBER(FIND("Artvin",N1475)),ISNUMBER(FIND("Bayburt",N1475)),ISNUMBER(FIND("Giresun",N1475)),ISNUMBER(FIND("Gümüşhane",N1475)),ISNUMBER(FIND("Ordu",N1475)),ISNUMBER(FIND("Rize",N1475)),ISNUMBER(FIND("Trabzon",N1475)))</f>
        <v>0</v>
      </c>
      <c r="AA1475" t="b">
        <f t="shared" ref="AA1475:AA1538" si="2174">OR(ISNUMBER(FIND("Çanakkale",N1475)),ISNUMBER(FIND("Edirne",N1475)),ISNUMBER(FIND("İstanbul",N1475)),ISNUMBER(FIND("Kırklareli",N1475)),ISNUMBER(FIND("Tekirdağ",N1475)))</f>
        <v>0</v>
      </c>
      <c r="AB1475" t="b">
        <f t="shared" ref="AB1475:AB1538" si="2175">ISNUMBER(FIND("Adana",N1475))</f>
        <v>0</v>
      </c>
      <c r="AC1475" t="b">
        <f t="shared" ref="AC1475:AC1538" si="2176">ISNUMBER(FIND("Adıyaman",N1475))</f>
        <v>0</v>
      </c>
      <c r="AD1475" t="b">
        <f t="shared" ref="AD1475:AD1538" si="2177">ISNUMBER(FIND("Afyonkarahisar",N1475))</f>
        <v>0</v>
      </c>
      <c r="AE1475" t="b">
        <f t="shared" ref="AE1475:AE1538" si="2178">ISNUMBER(FIND("Ağrı",N1475))</f>
        <v>0</v>
      </c>
      <c r="AF1475" t="b">
        <f t="shared" ref="AF1475:AF1538" si="2179">ISNUMBER(FIND("Aksaray",N1475))</f>
        <v>0</v>
      </c>
      <c r="AG1475" t="b">
        <f t="shared" ref="AG1475:AG1538" si="2180">ISNUMBER(FIND("Amasya",N1475))</f>
        <v>0</v>
      </c>
      <c r="AH1475" t="b">
        <f t="shared" ref="AH1475:AH1538" si="2181">ISNUMBER(FIND("Ankara",N1475))</f>
        <v>1</v>
      </c>
      <c r="AI1475" t="b">
        <f t="shared" ref="AI1475:AI1538" si="2182">ISNUMBER(FIND("Antalya",N1475))</f>
        <v>0</v>
      </c>
      <c r="AJ1475" t="b">
        <f t="shared" ref="AJ1475:AJ1538" si="2183">ISNUMBER(FIND("Ardahan",N1475))</f>
        <v>0</v>
      </c>
      <c r="AK1475" t="b">
        <f t="shared" ref="AK1475:AK1538" si="2184">ISNUMBER(FIND("Artvin",N1475))</f>
        <v>0</v>
      </c>
      <c r="AL1475" t="b">
        <f t="shared" ref="AL1475:AL1538" si="2185">ISNUMBER(FIND("Aydın",N1475))</f>
        <v>0</v>
      </c>
      <c r="AM1475" t="b">
        <f t="shared" ref="AM1475:AM1538" si="2186">ISNUMBER(FIND("Balıkesir",N1475))</f>
        <v>0</v>
      </c>
      <c r="AN1475" t="b">
        <f t="shared" ref="AN1475:AN1538" si="2187">ISNUMBER(FIND("Bartın",N1475))</f>
        <v>0</v>
      </c>
      <c r="AO1475" t="b">
        <f t="shared" ref="AO1475:AO1538" si="2188">ISNUMBER(FIND("Batman",N1475))</f>
        <v>0</v>
      </c>
      <c r="AP1475" t="b">
        <f t="shared" ref="AP1475:AP1538" si="2189">ISNUMBER(FIND("Bayburt",N1475))</f>
        <v>0</v>
      </c>
      <c r="AQ1475" t="b">
        <f t="shared" ref="AQ1475:AQ1538" si="2190">ISNUMBER(FIND("Bilecik",N1475))</f>
        <v>0</v>
      </c>
      <c r="AR1475" t="b">
        <f t="shared" ref="AR1475:AR1538" si="2191">ISNUMBER(FIND("Bingöl",N1475))</f>
        <v>0</v>
      </c>
      <c r="AS1475" t="b">
        <f t="shared" ref="AS1475:AS1538" si="2192">ISNUMBER(FIND("Bitlis",N1475))</f>
        <v>0</v>
      </c>
      <c r="AT1475" t="b">
        <f t="shared" ref="AT1475:AT1538" si="2193">ISNUMBER(FIND("Bolu",N1475))</f>
        <v>0</v>
      </c>
      <c r="AU1475" t="b">
        <f t="shared" ref="AU1475:AU1538" si="2194">ISNUMBER(FIND("Burdur",N1475))</f>
        <v>0</v>
      </c>
      <c r="AV1475" t="b">
        <f t="shared" ref="AV1475:AV1538" si="2195">ISNUMBER(FIND("Bursa",N1475))</f>
        <v>1</v>
      </c>
      <c r="AW1475" t="b">
        <f t="shared" ref="AW1475:AW1538" si="2196">ISNUMBER(FIND("Çanakkale",N1475))</f>
        <v>0</v>
      </c>
      <c r="AX1475" t="b">
        <f t="shared" ref="AX1475:AX1538" si="2197">ISNUMBER(FIND("Çankırı",N1475))</f>
        <v>0</v>
      </c>
      <c r="AY1475" t="b">
        <f t="shared" ref="AY1475:AY1538" si="2198">ISNUMBER(FIND("Çorum",N1475))</f>
        <v>0</v>
      </c>
      <c r="AZ1475" t="b">
        <f t="shared" ref="AZ1475:AZ1538" si="2199">ISNUMBER(FIND("Denizli",N1475))</f>
        <v>0</v>
      </c>
      <c r="BA1475" t="b">
        <f t="shared" ref="BA1475:BA1538" si="2200">ISNUMBER(FIND("Diyarbakır",N1475))</f>
        <v>0</v>
      </c>
      <c r="BB1475" t="b">
        <f t="shared" ref="BB1475:BB1538" si="2201">ISNUMBER(FIND("Düzce",N1475))</f>
        <v>0</v>
      </c>
      <c r="BC1475" t="b">
        <f t="shared" ref="BC1475:BC1538" si="2202">ISNUMBER(FIND("Edirne",N1475))</f>
        <v>0</v>
      </c>
      <c r="BD1475" t="b">
        <f t="shared" ref="BD1475:BD1538" si="2203">ISNUMBER(FIND("Elazığ",N1475))</f>
        <v>0</v>
      </c>
      <c r="BE1475" t="b">
        <f t="shared" ref="BE1475:BE1538" si="2204">ISNUMBER(FIND("Erzincan",N1475))</f>
        <v>0</v>
      </c>
      <c r="BF1475" t="b">
        <f t="shared" ref="BF1475:BF1538" si="2205">ISNUMBER(FIND("Erzurum",N1475))</f>
        <v>1</v>
      </c>
      <c r="BG1475" t="b">
        <f t="shared" ref="BG1475:BG1538" si="2206">ISNUMBER(FIND("Eskişehir",N1475))</f>
        <v>0</v>
      </c>
      <c r="BH1475" t="b">
        <f t="shared" ref="BH1475:BH1538" si="2207">ISNUMBER(FIND("Gaziantep",N1475))</f>
        <v>0</v>
      </c>
      <c r="BI1475" t="b">
        <f t="shared" ref="BI1475:BI1538" si="2208">ISNUMBER(FIND("Giresun",N1475))</f>
        <v>0</v>
      </c>
      <c r="BJ1475" t="b">
        <f t="shared" ref="BJ1475:BJ1538" si="2209">ISNUMBER(FIND("Gümüşhane",N1475))</f>
        <v>0</v>
      </c>
      <c r="BK1475" t="b">
        <f t="shared" ref="BK1475:BK1538" si="2210">ISNUMBER(FIND("Hakkâri",N1475))</f>
        <v>0</v>
      </c>
      <c r="BL1475" t="b">
        <f t="shared" ref="BL1475:BL1538" si="2211">ISNUMBER(FIND("Hatay",N1475))</f>
        <v>0</v>
      </c>
      <c r="BM1475" t="b">
        <f t="shared" ref="BM1475:BM1538" si="2212">ISNUMBER(FIND("Iğdır",N1475))</f>
        <v>0</v>
      </c>
      <c r="BN1475" t="b">
        <f t="shared" ref="BN1475:BN1538" si="2213">ISNUMBER(FIND("Isparta",N1475))</f>
        <v>0</v>
      </c>
      <c r="BO1475" t="b">
        <f t="shared" ref="BO1475:BO1538" si="2214">ISNUMBER(FIND("İstanbul",N1475))</f>
        <v>0</v>
      </c>
      <c r="BP1475" t="b">
        <f t="shared" ref="BP1475:BP1538" si="2215">ISNUMBER(FIND("İzmir",N1475))</f>
        <v>0</v>
      </c>
      <c r="BQ1475" t="b">
        <f t="shared" ref="BQ1475:BQ1538" si="2216">ISNUMBER(FIND("Kahramanmaraş",N1475))</f>
        <v>0</v>
      </c>
      <c r="BR1475" t="b">
        <f t="shared" ref="BR1475:BR1538" si="2217">ISNUMBER(FIND("Karabük",N1475))</f>
        <v>0</v>
      </c>
      <c r="BS1475" t="b">
        <f t="shared" ref="BS1475:BS1538" si="2218">ISNUMBER(FIND("Karaman",N1475))</f>
        <v>0</v>
      </c>
      <c r="BT1475" t="b">
        <f t="shared" ref="BT1475:BT1538" si="2219">ISNUMBER(FIND("Kars",N1475))</f>
        <v>0</v>
      </c>
      <c r="BU1475" t="b">
        <f t="shared" ref="BU1475:BU1538" si="2220">ISNUMBER(FIND("Kastamonu",N1475))</f>
        <v>0</v>
      </c>
      <c r="BV1475" t="b">
        <f t="shared" ref="BV1475:BV1538" si="2221">ISNUMBER(FIND("Kayseri",N1475))</f>
        <v>0</v>
      </c>
      <c r="BW1475" t="b">
        <f t="shared" ref="BW1475:BW1538" si="2222">ISNUMBER(FIND("Kırıkkale",N1475))</f>
        <v>0</v>
      </c>
      <c r="BX1475" t="b">
        <f t="shared" ref="BX1475:BX1538" si="2223">ISNUMBER(FIND("Kırklareli",N1475))</f>
        <v>0</v>
      </c>
      <c r="BY1475" t="b">
        <f t="shared" ref="BY1475:BY1538" si="2224">ISNUMBER(FIND("Kırşehir",N1475))</f>
        <v>0</v>
      </c>
      <c r="BZ1475" t="b">
        <f t="shared" ref="BZ1475:BZ1538" si="2225">ISNUMBER(FIND("Kilis",N1475))</f>
        <v>0</v>
      </c>
      <c r="CA1475" t="b">
        <f t="shared" ref="CA1475:CA1538" si="2226">ISNUMBER(FIND("Kocaeli",N1475))</f>
        <v>0</v>
      </c>
      <c r="CB1475" t="b">
        <f t="shared" ref="CB1475:CB1538" si="2227">ISNUMBER(FIND("Konya",N1475))</f>
        <v>0</v>
      </c>
      <c r="CC1475" t="b">
        <f t="shared" ref="CC1475:CC1538" si="2228">ISNUMBER(FIND("Kütahya",N1475))</f>
        <v>0</v>
      </c>
      <c r="CD1475" t="b">
        <f t="shared" ref="CD1475:CD1538" si="2229">ISNUMBER(FIND("Malatya",N1475))</f>
        <v>0</v>
      </c>
      <c r="CE1475" t="b">
        <f t="shared" ref="CE1475:CE1538" si="2230">ISNUMBER(FIND("Manisa",N1475))</f>
        <v>0</v>
      </c>
      <c r="CF1475" t="b">
        <f t="shared" ref="CF1475:CF1538" si="2231">ISNUMBER(FIND("Mardin",N1475))</f>
        <v>0</v>
      </c>
      <c r="CG1475" t="b">
        <f t="shared" ref="CG1475:CG1538" si="2232">ISNUMBER(FIND("Mersin",N1475))</f>
        <v>0</v>
      </c>
      <c r="CH1475" t="b">
        <f t="shared" ref="CH1475:CH1538" si="2233">ISNUMBER(FIND("Muğla",N1475))</f>
        <v>0</v>
      </c>
      <c r="CI1475" t="b">
        <f t="shared" ref="CI1475:CI1538" si="2234">ISNUMBER(FIND("Muş",N1475))</f>
        <v>0</v>
      </c>
      <c r="CJ1475" t="b">
        <f t="shared" ref="CJ1475:CJ1538" si="2235">ISNUMBER(FIND("Nevşehir",N1475))</f>
        <v>0</v>
      </c>
      <c r="CK1475" t="b">
        <f t="shared" ref="CK1475:CK1538" si="2236">ISNUMBER(FIND("Niğde",N1475))</f>
        <v>0</v>
      </c>
      <c r="CL1475" t="b">
        <f t="shared" ref="CL1475:CL1538" si="2237">ISNUMBER(FIND("Ordu",N1475))</f>
        <v>0</v>
      </c>
      <c r="CM1475" t="b">
        <f t="shared" ref="CM1475:CM1538" si="2238">ISNUMBER(FIND("Osmaniye",N1475))</f>
        <v>0</v>
      </c>
      <c r="CN1475" t="b">
        <f t="shared" ref="CN1475:CN1538" si="2239">ISNUMBER(FIND("Rize",N1475))</f>
        <v>0</v>
      </c>
      <c r="CO1475" t="b">
        <f t="shared" ref="CO1475:CO1538" si="2240">ISNUMBER(FIND("Sakarya",N1475))</f>
        <v>0</v>
      </c>
      <c r="CP1475" t="b">
        <f t="shared" ref="CP1475:CP1538" si="2241">ISNUMBER(FIND("Samsun",N1475))</f>
        <v>0</v>
      </c>
      <c r="CQ1475" t="b">
        <f t="shared" ref="CQ1475:CQ1538" si="2242">ISNUMBER(FIND("Siirt",N1475))</f>
        <v>0</v>
      </c>
      <c r="CR1475" t="b">
        <f t="shared" ref="CR1475:CR1538" si="2243">ISNUMBER(FIND("Sinop",N1475))</f>
        <v>0</v>
      </c>
      <c r="CS1475" t="b">
        <f t="shared" ref="CS1475:CS1538" si="2244">ISNUMBER(FIND("Sivas",N1475))</f>
        <v>0</v>
      </c>
      <c r="CT1475" t="b">
        <f t="shared" ref="CT1475:CT1538" si="2245">ISNUMBER(FIND("Şanlıurfa",N1475))</f>
        <v>0</v>
      </c>
      <c r="CU1475" t="b">
        <f t="shared" ref="CU1475:CU1538" si="2246">ISNUMBER(FIND("Şırnak",N1475))</f>
        <v>0</v>
      </c>
      <c r="CV1475" t="b">
        <f t="shared" ref="CV1475:CV1538" si="2247">ISNUMBER(FIND("Tekirdağ",N1475))</f>
        <v>0</v>
      </c>
      <c r="CW1475" t="b">
        <f t="shared" ref="CW1475:CW1538" si="2248">ISNUMBER(FIND("Tokat",N1475))</f>
        <v>0</v>
      </c>
      <c r="CX1475" t="b">
        <f t="shared" ref="CX1475:CX1538" si="2249">ISNUMBER(FIND("Trabzon",N1475))</f>
        <v>0</v>
      </c>
      <c r="CY1475" t="b">
        <f t="shared" ref="CY1475:CY1538" si="2250">ISNUMBER(FIND("Tunceli",N1475))</f>
        <v>0</v>
      </c>
      <c r="CZ1475" t="b">
        <f t="shared" ref="CZ1475:CZ1538" si="2251">ISNUMBER(FIND("Uşak",N1475))</f>
        <v>0</v>
      </c>
      <c r="DA1475" t="b">
        <f t="shared" ref="DA1475:DA1538" si="2252">ISNUMBER(FIND("Van",N1475))</f>
        <v>0</v>
      </c>
      <c r="DB1475" t="b">
        <f t="shared" ref="DB1475:DB1538" si="2253">ISNUMBER(FIND("Yalova",N1475))</f>
        <v>0</v>
      </c>
      <c r="DC1475" t="b">
        <f t="shared" ref="DC1475:DC1538" si="2254">ISNUMBER(FIND("Yozgat",N1475))</f>
        <v>0</v>
      </c>
      <c r="DD1475" t="b">
        <f t="shared" ref="DD1475:DD1538" si="2255">ISNUMBER(FIND("Zonguldak",N1475))</f>
        <v>0</v>
      </c>
    </row>
    <row r="1476" spans="1:108">
      <c r="A1476" t="s">
        <v>2501</v>
      </c>
      <c r="B1476" t="s">
        <v>2502</v>
      </c>
      <c r="C1476" t="s">
        <v>2502</v>
      </c>
      <c r="E1476" t="s">
        <v>2438</v>
      </c>
      <c r="F1476" t="s">
        <v>2405</v>
      </c>
      <c r="G1476" t="s">
        <v>2406</v>
      </c>
      <c r="H1476" t="s">
        <v>7445</v>
      </c>
      <c r="I1476" t="s">
        <v>7417</v>
      </c>
      <c r="J1476" t="s">
        <v>150</v>
      </c>
      <c r="K1476" t="s">
        <v>143</v>
      </c>
      <c r="L1476" t="s">
        <v>6898</v>
      </c>
      <c r="M1476" t="s">
        <v>2503</v>
      </c>
      <c r="N1476" t="s">
        <v>2504</v>
      </c>
      <c r="O1476" t="b">
        <f t="shared" si="2162"/>
        <v>1</v>
      </c>
      <c r="P1476" t="b">
        <f t="shared" si="2163"/>
        <v>0</v>
      </c>
      <c r="Q1476" t="b">
        <f t="shared" si="2164"/>
        <v>1</v>
      </c>
      <c r="R1476" t="b">
        <f t="shared" si="2165"/>
        <v>1</v>
      </c>
      <c r="S1476" t="b">
        <f t="shared" si="2166"/>
        <v>1</v>
      </c>
      <c r="T1476" t="b">
        <f t="shared" si="2167"/>
        <v>0</v>
      </c>
      <c r="U1476" t="b">
        <f t="shared" si="2168"/>
        <v>0</v>
      </c>
      <c r="V1476" t="b">
        <f t="shared" si="2169"/>
        <v>0</v>
      </c>
      <c r="W1476" t="b">
        <f t="shared" si="2170"/>
        <v>1</v>
      </c>
      <c r="X1476" t="b">
        <f t="shared" si="2171"/>
        <v>1</v>
      </c>
      <c r="Y1476" t="b">
        <f t="shared" si="2172"/>
        <v>0</v>
      </c>
      <c r="Z1476" t="b">
        <f t="shared" si="2173"/>
        <v>0</v>
      </c>
      <c r="AA1476" t="b">
        <f t="shared" si="2174"/>
        <v>0</v>
      </c>
      <c r="AB1476" t="b">
        <f t="shared" si="2175"/>
        <v>0</v>
      </c>
      <c r="AC1476" t="b">
        <f t="shared" si="2176"/>
        <v>1</v>
      </c>
      <c r="AD1476" t="b">
        <f t="shared" si="2177"/>
        <v>0</v>
      </c>
      <c r="AE1476" t="b">
        <f t="shared" si="2178"/>
        <v>0</v>
      </c>
      <c r="AF1476" t="b">
        <f t="shared" si="2179"/>
        <v>0</v>
      </c>
      <c r="AG1476" t="b">
        <f t="shared" si="2180"/>
        <v>0</v>
      </c>
      <c r="AH1476" t="b">
        <f t="shared" si="2181"/>
        <v>0</v>
      </c>
      <c r="AI1476" t="b">
        <f t="shared" si="2182"/>
        <v>0</v>
      </c>
      <c r="AJ1476" t="b">
        <f t="shared" si="2183"/>
        <v>1</v>
      </c>
      <c r="AK1476" t="b">
        <f t="shared" si="2184"/>
        <v>0</v>
      </c>
      <c r="AL1476" t="b">
        <f t="shared" si="2185"/>
        <v>0</v>
      </c>
      <c r="AM1476" t="b">
        <f t="shared" si="2186"/>
        <v>0</v>
      </c>
      <c r="AN1476" t="b">
        <f t="shared" si="2187"/>
        <v>0</v>
      </c>
      <c r="AO1476" t="b">
        <f t="shared" si="2188"/>
        <v>0</v>
      </c>
      <c r="AP1476" t="b">
        <f t="shared" si="2189"/>
        <v>0</v>
      </c>
      <c r="AQ1476" t="b">
        <f t="shared" si="2190"/>
        <v>0</v>
      </c>
      <c r="AR1476" t="b">
        <f t="shared" si="2191"/>
        <v>0</v>
      </c>
      <c r="AS1476" t="b">
        <f t="shared" si="2192"/>
        <v>0</v>
      </c>
      <c r="AT1476" t="b">
        <f t="shared" si="2193"/>
        <v>0</v>
      </c>
      <c r="AU1476" t="b">
        <f t="shared" si="2194"/>
        <v>0</v>
      </c>
      <c r="AV1476" t="b">
        <f t="shared" si="2195"/>
        <v>0</v>
      </c>
      <c r="AW1476" t="b">
        <f t="shared" si="2196"/>
        <v>0</v>
      </c>
      <c r="AX1476" t="b">
        <f t="shared" si="2197"/>
        <v>0</v>
      </c>
      <c r="AY1476" t="b">
        <f t="shared" si="2198"/>
        <v>0</v>
      </c>
      <c r="AZ1476" t="b">
        <f t="shared" si="2199"/>
        <v>0</v>
      </c>
      <c r="BA1476" t="b">
        <f t="shared" si="2200"/>
        <v>1</v>
      </c>
      <c r="BB1476" t="b">
        <f t="shared" si="2201"/>
        <v>0</v>
      </c>
      <c r="BC1476" t="b">
        <f t="shared" si="2202"/>
        <v>0</v>
      </c>
      <c r="BD1476" t="b">
        <f t="shared" si="2203"/>
        <v>1</v>
      </c>
      <c r="BE1476" t="b">
        <f t="shared" si="2204"/>
        <v>0</v>
      </c>
      <c r="BF1476" t="b">
        <f t="shared" si="2205"/>
        <v>1</v>
      </c>
      <c r="BG1476" t="b">
        <f t="shared" si="2206"/>
        <v>0</v>
      </c>
      <c r="BH1476" t="b">
        <f t="shared" si="2207"/>
        <v>1</v>
      </c>
      <c r="BI1476" t="b">
        <f t="shared" si="2208"/>
        <v>0</v>
      </c>
      <c r="BJ1476" t="b">
        <f t="shared" si="2209"/>
        <v>0</v>
      </c>
      <c r="BK1476" t="b">
        <f t="shared" si="2210"/>
        <v>0</v>
      </c>
      <c r="BL1476" t="b">
        <f t="shared" si="2211"/>
        <v>1</v>
      </c>
      <c r="BM1476" t="b">
        <f t="shared" si="2212"/>
        <v>1</v>
      </c>
      <c r="BN1476" t="b">
        <f t="shared" si="2213"/>
        <v>0</v>
      </c>
      <c r="BO1476" t="b">
        <f t="shared" si="2214"/>
        <v>0</v>
      </c>
      <c r="BP1476" t="b">
        <f t="shared" si="2215"/>
        <v>0</v>
      </c>
      <c r="BQ1476" t="b">
        <f t="shared" si="2216"/>
        <v>1</v>
      </c>
      <c r="BR1476" t="b">
        <f t="shared" si="2217"/>
        <v>0</v>
      </c>
      <c r="BS1476" t="b">
        <f t="shared" si="2218"/>
        <v>0</v>
      </c>
      <c r="BT1476" t="b">
        <f t="shared" si="2219"/>
        <v>0</v>
      </c>
      <c r="BU1476" t="b">
        <f t="shared" si="2220"/>
        <v>0</v>
      </c>
      <c r="BV1476" t="b">
        <f t="shared" si="2221"/>
        <v>0</v>
      </c>
      <c r="BW1476" t="b">
        <f t="shared" si="2222"/>
        <v>0</v>
      </c>
      <c r="BX1476" t="b">
        <f t="shared" si="2223"/>
        <v>0</v>
      </c>
      <c r="BY1476" t="b">
        <f t="shared" si="2224"/>
        <v>0</v>
      </c>
      <c r="BZ1476" t="b">
        <f t="shared" si="2225"/>
        <v>1</v>
      </c>
      <c r="CA1476" t="b">
        <f t="shared" si="2226"/>
        <v>0</v>
      </c>
      <c r="CB1476" t="b">
        <f t="shared" si="2227"/>
        <v>0</v>
      </c>
      <c r="CC1476" t="b">
        <f t="shared" si="2228"/>
        <v>0</v>
      </c>
      <c r="CD1476" t="b">
        <f t="shared" si="2229"/>
        <v>0</v>
      </c>
      <c r="CE1476" t="b">
        <f t="shared" si="2230"/>
        <v>0</v>
      </c>
      <c r="CF1476" t="b">
        <f t="shared" si="2231"/>
        <v>1</v>
      </c>
      <c r="CG1476" t="b">
        <f t="shared" si="2232"/>
        <v>0</v>
      </c>
      <c r="CH1476" t="b">
        <f t="shared" si="2233"/>
        <v>0</v>
      </c>
      <c r="CI1476" t="b">
        <f t="shared" si="2234"/>
        <v>0</v>
      </c>
      <c r="CJ1476" t="b">
        <f t="shared" si="2235"/>
        <v>0</v>
      </c>
      <c r="CK1476" t="b">
        <f t="shared" si="2236"/>
        <v>0</v>
      </c>
      <c r="CL1476" t="b">
        <f t="shared" si="2237"/>
        <v>0</v>
      </c>
      <c r="CM1476" t="b">
        <f t="shared" si="2238"/>
        <v>0</v>
      </c>
      <c r="CN1476" t="b">
        <f t="shared" si="2239"/>
        <v>0</v>
      </c>
      <c r="CO1476" t="b">
        <f t="shared" si="2240"/>
        <v>0</v>
      </c>
      <c r="CP1476" t="b">
        <f t="shared" si="2241"/>
        <v>0</v>
      </c>
      <c r="CQ1476" t="b">
        <f t="shared" si="2242"/>
        <v>1</v>
      </c>
      <c r="CR1476" t="b">
        <f t="shared" si="2243"/>
        <v>0</v>
      </c>
      <c r="CS1476" t="b">
        <f t="shared" si="2244"/>
        <v>0</v>
      </c>
      <c r="CT1476" t="b">
        <f t="shared" si="2245"/>
        <v>1</v>
      </c>
      <c r="CU1476" t="b">
        <f t="shared" si="2246"/>
        <v>1</v>
      </c>
      <c r="CV1476" t="b">
        <f t="shared" si="2247"/>
        <v>0</v>
      </c>
      <c r="CW1476" t="b">
        <f t="shared" si="2248"/>
        <v>0</v>
      </c>
      <c r="CX1476" t="b">
        <f t="shared" si="2249"/>
        <v>0</v>
      </c>
      <c r="CY1476" t="b">
        <f t="shared" si="2250"/>
        <v>0</v>
      </c>
      <c r="CZ1476" t="b">
        <f t="shared" si="2251"/>
        <v>0</v>
      </c>
      <c r="DA1476" t="b">
        <f t="shared" si="2252"/>
        <v>1</v>
      </c>
      <c r="DB1476" t="b">
        <f t="shared" si="2253"/>
        <v>0</v>
      </c>
      <c r="DC1476" t="b">
        <f t="shared" si="2254"/>
        <v>0</v>
      </c>
      <c r="DD1476" t="b">
        <f t="shared" si="2255"/>
        <v>0</v>
      </c>
    </row>
    <row r="1477" spans="1:108">
      <c r="A1477" s="4" t="s">
        <v>2505</v>
      </c>
      <c r="B1477" t="s">
        <v>2502</v>
      </c>
      <c r="C1477" t="s">
        <v>2502</v>
      </c>
      <c r="D1477" s="4"/>
      <c r="E1477" s="4" t="s">
        <v>2438</v>
      </c>
      <c r="F1477" t="s">
        <v>2405</v>
      </c>
      <c r="G1477" t="s">
        <v>2406</v>
      </c>
      <c r="H1477" t="s">
        <v>7445</v>
      </c>
      <c r="I1477" t="s">
        <v>7417</v>
      </c>
      <c r="J1477" s="4" t="s">
        <v>165</v>
      </c>
      <c r="K1477" s="4" t="s">
        <v>114</v>
      </c>
      <c r="L1477" s="4" t="s">
        <v>6899</v>
      </c>
      <c r="M1477" t="s">
        <v>6079</v>
      </c>
      <c r="N1477" s="4" t="s">
        <v>2506</v>
      </c>
      <c r="O1477" s="4" t="b">
        <f t="shared" si="2162"/>
        <v>1</v>
      </c>
      <c r="P1477" s="4" t="b">
        <f t="shared" si="2163"/>
        <v>1</v>
      </c>
      <c r="Q1477" s="4" t="b">
        <f t="shared" si="2164"/>
        <v>1</v>
      </c>
      <c r="R1477" s="4" t="b">
        <f t="shared" si="2165"/>
        <v>1</v>
      </c>
      <c r="S1477" s="4" t="b">
        <f t="shared" si="2166"/>
        <v>1</v>
      </c>
      <c r="T1477" s="4" t="b">
        <f t="shared" si="2167"/>
        <v>1</v>
      </c>
      <c r="U1477" s="4" t="b">
        <f t="shared" si="2168"/>
        <v>1</v>
      </c>
      <c r="V1477" s="4" t="b">
        <f t="shared" si="2169"/>
        <v>1</v>
      </c>
      <c r="W1477" s="4" t="b">
        <f t="shared" si="2170"/>
        <v>1</v>
      </c>
      <c r="X1477" s="4" t="b">
        <f t="shared" si="2171"/>
        <v>1</v>
      </c>
      <c r="Y1477" s="4" t="b">
        <f t="shared" si="2172"/>
        <v>1</v>
      </c>
      <c r="Z1477" s="4" t="b">
        <f t="shared" si="2173"/>
        <v>1</v>
      </c>
      <c r="AA1477" s="4" t="b">
        <f t="shared" si="2174"/>
        <v>1</v>
      </c>
      <c r="AB1477" s="4" t="b">
        <f t="shared" si="2175"/>
        <v>1</v>
      </c>
      <c r="AC1477" s="4" t="b">
        <f t="shared" si="2176"/>
        <v>1</v>
      </c>
      <c r="AD1477" s="4" t="b">
        <f t="shared" si="2177"/>
        <v>0</v>
      </c>
      <c r="AE1477" s="4" t="b">
        <f t="shared" si="2178"/>
        <v>1</v>
      </c>
      <c r="AF1477" s="4" t="b">
        <f t="shared" si="2179"/>
        <v>0</v>
      </c>
      <c r="AG1477" s="4" t="b">
        <f t="shared" si="2180"/>
        <v>1</v>
      </c>
      <c r="AH1477" s="4" t="b">
        <f t="shared" si="2181"/>
        <v>1</v>
      </c>
      <c r="AI1477" s="4" t="b">
        <f t="shared" si="2182"/>
        <v>1</v>
      </c>
      <c r="AJ1477" s="4" t="b">
        <f t="shared" si="2183"/>
        <v>1</v>
      </c>
      <c r="AK1477" s="4" t="b">
        <f t="shared" si="2184"/>
        <v>0</v>
      </c>
      <c r="AL1477" s="4" t="b">
        <f t="shared" si="2185"/>
        <v>1</v>
      </c>
      <c r="AM1477" s="4" t="b">
        <f t="shared" si="2186"/>
        <v>0</v>
      </c>
      <c r="AN1477" s="4" t="b">
        <f t="shared" si="2187"/>
        <v>0</v>
      </c>
      <c r="AO1477" s="4" t="b">
        <f t="shared" si="2188"/>
        <v>0</v>
      </c>
      <c r="AP1477" s="4" t="b">
        <f t="shared" si="2189"/>
        <v>1</v>
      </c>
      <c r="AQ1477" s="4" t="b">
        <f t="shared" si="2190"/>
        <v>0</v>
      </c>
      <c r="AR1477" s="4" t="b">
        <f t="shared" si="2191"/>
        <v>0</v>
      </c>
      <c r="AS1477" s="4" t="b">
        <f t="shared" si="2192"/>
        <v>1</v>
      </c>
      <c r="AT1477" s="4" t="b">
        <f t="shared" si="2193"/>
        <v>0</v>
      </c>
      <c r="AU1477" s="4" t="b">
        <f t="shared" si="2194"/>
        <v>1</v>
      </c>
      <c r="AV1477" s="4" t="b">
        <f t="shared" si="2195"/>
        <v>0</v>
      </c>
      <c r="AW1477" s="4" t="b">
        <f t="shared" si="2196"/>
        <v>1</v>
      </c>
      <c r="AX1477" s="4" t="b">
        <f t="shared" si="2197"/>
        <v>1</v>
      </c>
      <c r="AY1477" s="4" t="b">
        <f t="shared" si="2198"/>
        <v>1</v>
      </c>
      <c r="AZ1477" s="4" t="b">
        <f t="shared" si="2199"/>
        <v>1</v>
      </c>
      <c r="BA1477" s="4" t="b">
        <f t="shared" si="2200"/>
        <v>1</v>
      </c>
      <c r="BB1477" s="4" t="b">
        <f t="shared" si="2201"/>
        <v>0</v>
      </c>
      <c r="BC1477" s="4" t="b">
        <f t="shared" si="2202"/>
        <v>0</v>
      </c>
      <c r="BD1477" s="4" t="b">
        <f t="shared" si="2203"/>
        <v>1</v>
      </c>
      <c r="BE1477" s="4" t="b">
        <f t="shared" si="2204"/>
        <v>1</v>
      </c>
      <c r="BF1477" s="4" t="b">
        <f t="shared" si="2205"/>
        <v>1</v>
      </c>
      <c r="BG1477" s="4" t="b">
        <f t="shared" si="2206"/>
        <v>1</v>
      </c>
      <c r="BH1477" s="4" t="b">
        <f t="shared" si="2207"/>
        <v>1</v>
      </c>
      <c r="BI1477" s="4" t="b">
        <f t="shared" si="2208"/>
        <v>1</v>
      </c>
      <c r="BJ1477" s="4" t="b">
        <f t="shared" si="2209"/>
        <v>0</v>
      </c>
      <c r="BK1477" s="4" t="b">
        <f t="shared" si="2210"/>
        <v>1</v>
      </c>
      <c r="BL1477" s="4" t="b">
        <f t="shared" si="2211"/>
        <v>1</v>
      </c>
      <c r="BM1477" s="4" t="b">
        <f t="shared" si="2212"/>
        <v>1</v>
      </c>
      <c r="BN1477" s="4" t="b">
        <f t="shared" si="2213"/>
        <v>1</v>
      </c>
      <c r="BO1477" s="4" t="b">
        <f t="shared" si="2214"/>
        <v>0</v>
      </c>
      <c r="BP1477" s="4" t="b">
        <f t="shared" si="2215"/>
        <v>0</v>
      </c>
      <c r="BQ1477" s="4" t="b">
        <f t="shared" si="2216"/>
        <v>1</v>
      </c>
      <c r="BR1477" s="4" t="b">
        <f t="shared" si="2217"/>
        <v>0</v>
      </c>
      <c r="BS1477" s="4" t="b">
        <f t="shared" si="2218"/>
        <v>1</v>
      </c>
      <c r="BT1477" s="4" t="b">
        <f t="shared" si="2219"/>
        <v>1</v>
      </c>
      <c r="BU1477" s="4" t="b">
        <f t="shared" si="2220"/>
        <v>1</v>
      </c>
      <c r="BV1477" s="4" t="b">
        <f t="shared" si="2221"/>
        <v>1</v>
      </c>
      <c r="BW1477" s="4" t="b">
        <f t="shared" si="2222"/>
        <v>1</v>
      </c>
      <c r="BX1477" s="4" t="b">
        <f t="shared" si="2223"/>
        <v>0</v>
      </c>
      <c r="BY1477" s="4" t="b">
        <f t="shared" si="2224"/>
        <v>1</v>
      </c>
      <c r="BZ1477" s="4" t="b">
        <f t="shared" si="2225"/>
        <v>0</v>
      </c>
      <c r="CA1477" s="4" t="b">
        <f t="shared" si="2226"/>
        <v>0</v>
      </c>
      <c r="CB1477" s="4" t="b">
        <f t="shared" si="2227"/>
        <v>1</v>
      </c>
      <c r="CC1477" s="4" t="b">
        <f t="shared" si="2228"/>
        <v>0</v>
      </c>
      <c r="CD1477" s="4" t="b">
        <f t="shared" si="2229"/>
        <v>0</v>
      </c>
      <c r="CE1477" s="4" t="b">
        <f t="shared" si="2230"/>
        <v>0</v>
      </c>
      <c r="CF1477" s="4" t="b">
        <f t="shared" si="2231"/>
        <v>0</v>
      </c>
      <c r="CG1477" s="4" t="b">
        <f t="shared" si="2232"/>
        <v>0</v>
      </c>
      <c r="CH1477" s="4" t="b">
        <f t="shared" si="2233"/>
        <v>1</v>
      </c>
      <c r="CI1477" s="4" t="b">
        <f t="shared" si="2234"/>
        <v>1</v>
      </c>
      <c r="CJ1477" s="4" t="b">
        <f t="shared" si="2235"/>
        <v>1</v>
      </c>
      <c r="CK1477" s="4" t="b">
        <f t="shared" si="2236"/>
        <v>1</v>
      </c>
      <c r="CL1477" s="4" t="b">
        <f t="shared" si="2237"/>
        <v>0</v>
      </c>
      <c r="CM1477" s="4" t="b">
        <f t="shared" si="2238"/>
        <v>0</v>
      </c>
      <c r="CN1477" s="4" t="b">
        <f t="shared" si="2239"/>
        <v>0</v>
      </c>
      <c r="CO1477" s="4" t="b">
        <f t="shared" si="2240"/>
        <v>1</v>
      </c>
      <c r="CP1477" s="4" t="b">
        <f t="shared" si="2241"/>
        <v>0</v>
      </c>
      <c r="CQ1477" s="4" t="b">
        <f t="shared" si="2242"/>
        <v>0</v>
      </c>
      <c r="CR1477" s="4" t="b">
        <f t="shared" si="2243"/>
        <v>0</v>
      </c>
      <c r="CS1477" s="4" t="b">
        <f t="shared" si="2244"/>
        <v>1</v>
      </c>
      <c r="CT1477" s="4" t="b">
        <f t="shared" si="2245"/>
        <v>1</v>
      </c>
      <c r="CU1477" s="4" t="b">
        <f t="shared" si="2246"/>
        <v>0</v>
      </c>
      <c r="CV1477" s="4" t="b">
        <f t="shared" si="2247"/>
        <v>0</v>
      </c>
      <c r="CW1477" s="4" t="b">
        <f t="shared" si="2248"/>
        <v>1</v>
      </c>
      <c r="CX1477" s="4" t="b">
        <f t="shared" si="2249"/>
        <v>0</v>
      </c>
      <c r="CY1477" s="4" t="b">
        <f t="shared" si="2250"/>
        <v>0</v>
      </c>
      <c r="CZ1477" s="4" t="b">
        <f t="shared" si="2251"/>
        <v>0</v>
      </c>
      <c r="DA1477" s="4" t="b">
        <f t="shared" si="2252"/>
        <v>1</v>
      </c>
      <c r="DB1477" s="4" t="b">
        <f t="shared" si="2253"/>
        <v>0</v>
      </c>
      <c r="DC1477" s="4" t="b">
        <f t="shared" si="2254"/>
        <v>1</v>
      </c>
      <c r="DD1477" s="4" t="b">
        <f t="shared" si="2255"/>
        <v>0</v>
      </c>
    </row>
    <row r="1478" spans="1:108">
      <c r="A1478" s="4" t="s">
        <v>2507</v>
      </c>
      <c r="B1478" t="s">
        <v>2502</v>
      </c>
      <c r="C1478" t="s">
        <v>2502</v>
      </c>
      <c r="D1478" s="4"/>
      <c r="E1478" s="4" t="s">
        <v>2438</v>
      </c>
      <c r="F1478" t="s">
        <v>2405</v>
      </c>
      <c r="G1478" t="s">
        <v>2406</v>
      </c>
      <c r="H1478" t="s">
        <v>7445</v>
      </c>
      <c r="I1478" t="s">
        <v>7417</v>
      </c>
      <c r="J1478" s="4" t="s">
        <v>16</v>
      </c>
      <c r="K1478" s="4" t="s">
        <v>16</v>
      </c>
      <c r="L1478" s="4" t="s">
        <v>6900</v>
      </c>
      <c r="M1478" s="4" t="s">
        <v>1751</v>
      </c>
      <c r="N1478" s="4" t="s">
        <v>2508</v>
      </c>
      <c r="O1478" s="4" t="b">
        <f t="shared" si="2162"/>
        <v>1</v>
      </c>
      <c r="P1478" s="4" t="b">
        <f t="shared" si="2163"/>
        <v>1</v>
      </c>
      <c r="Q1478" s="4" t="b">
        <f t="shared" si="2164"/>
        <v>1</v>
      </c>
      <c r="R1478" s="4" t="b">
        <f t="shared" si="2165"/>
        <v>1</v>
      </c>
      <c r="S1478" s="4" t="b">
        <f t="shared" si="2166"/>
        <v>1</v>
      </c>
      <c r="T1478" s="4" t="b">
        <f t="shared" si="2167"/>
        <v>1</v>
      </c>
      <c r="U1478" s="4" t="b">
        <f t="shared" si="2168"/>
        <v>1</v>
      </c>
      <c r="V1478" s="4" t="b">
        <f t="shared" si="2169"/>
        <v>1</v>
      </c>
      <c r="W1478" s="4" t="b">
        <f t="shared" si="2170"/>
        <v>1</v>
      </c>
      <c r="X1478" s="4" t="b">
        <f t="shared" si="2171"/>
        <v>1</v>
      </c>
      <c r="Y1478" s="4" t="b">
        <f t="shared" si="2172"/>
        <v>1</v>
      </c>
      <c r="Z1478" s="4" t="b">
        <f t="shared" si="2173"/>
        <v>1</v>
      </c>
      <c r="AA1478" s="4" t="b">
        <f t="shared" si="2174"/>
        <v>1</v>
      </c>
      <c r="AB1478" s="4" t="b">
        <f t="shared" si="2175"/>
        <v>1</v>
      </c>
      <c r="AC1478" s="4" t="b">
        <f t="shared" si="2176"/>
        <v>0</v>
      </c>
      <c r="AD1478" s="4" t="b">
        <f t="shared" si="2177"/>
        <v>0</v>
      </c>
      <c r="AE1478" s="4" t="b">
        <f t="shared" si="2178"/>
        <v>0</v>
      </c>
      <c r="AF1478" s="4" t="b">
        <f t="shared" si="2179"/>
        <v>0</v>
      </c>
      <c r="AG1478" s="4" t="b">
        <f t="shared" si="2180"/>
        <v>1</v>
      </c>
      <c r="AH1478" s="4" t="b">
        <f t="shared" si="2181"/>
        <v>1</v>
      </c>
      <c r="AI1478" s="4" t="b">
        <f t="shared" si="2182"/>
        <v>1</v>
      </c>
      <c r="AJ1478" s="4" t="b">
        <f t="shared" si="2183"/>
        <v>0</v>
      </c>
      <c r="AK1478" s="4" t="b">
        <f t="shared" si="2184"/>
        <v>1</v>
      </c>
      <c r="AL1478" s="4" t="b">
        <f t="shared" si="2185"/>
        <v>1</v>
      </c>
      <c r="AM1478" s="4" t="b">
        <f t="shared" si="2186"/>
        <v>1</v>
      </c>
      <c r="AN1478" s="4" t="b">
        <f t="shared" si="2187"/>
        <v>1</v>
      </c>
      <c r="AO1478" s="4" t="b">
        <f t="shared" si="2188"/>
        <v>0</v>
      </c>
      <c r="AP1478" s="4" t="b">
        <f t="shared" si="2189"/>
        <v>1</v>
      </c>
      <c r="AQ1478" s="4" t="b">
        <f t="shared" si="2190"/>
        <v>1</v>
      </c>
      <c r="AR1478" s="4" t="b">
        <f t="shared" si="2191"/>
        <v>0</v>
      </c>
      <c r="AS1478" s="4" t="b">
        <f t="shared" si="2192"/>
        <v>0</v>
      </c>
      <c r="AT1478" s="4" t="b">
        <f t="shared" si="2193"/>
        <v>1</v>
      </c>
      <c r="AU1478" s="4" t="b">
        <f t="shared" si="2194"/>
        <v>1</v>
      </c>
      <c r="AV1478" s="4" t="b">
        <f t="shared" si="2195"/>
        <v>1</v>
      </c>
      <c r="AW1478" s="4" t="b">
        <f t="shared" si="2196"/>
        <v>1</v>
      </c>
      <c r="AX1478" s="4" t="b">
        <f t="shared" si="2197"/>
        <v>0</v>
      </c>
      <c r="AY1478" s="4" t="b">
        <f t="shared" si="2198"/>
        <v>1</v>
      </c>
      <c r="AZ1478" s="4" t="b">
        <f t="shared" si="2199"/>
        <v>1</v>
      </c>
      <c r="BA1478" s="4" t="b">
        <f t="shared" si="2200"/>
        <v>1</v>
      </c>
      <c r="BB1478" s="4" t="b">
        <f t="shared" si="2201"/>
        <v>1</v>
      </c>
      <c r="BC1478" s="4" t="b">
        <f t="shared" si="2202"/>
        <v>1</v>
      </c>
      <c r="BD1478" s="4" t="b">
        <f t="shared" si="2203"/>
        <v>1</v>
      </c>
      <c r="BE1478" s="4" t="b">
        <f t="shared" si="2204"/>
        <v>1</v>
      </c>
      <c r="BF1478" s="4" t="b">
        <f t="shared" si="2205"/>
        <v>1</v>
      </c>
      <c r="BG1478" s="4" t="b">
        <f t="shared" si="2206"/>
        <v>0</v>
      </c>
      <c r="BH1478" s="4" t="b">
        <f t="shared" si="2207"/>
        <v>1</v>
      </c>
      <c r="BI1478" s="4" t="b">
        <f t="shared" si="2208"/>
        <v>1</v>
      </c>
      <c r="BJ1478" s="4" t="b">
        <f t="shared" si="2209"/>
        <v>1</v>
      </c>
      <c r="BK1478" s="4" t="b">
        <f t="shared" si="2210"/>
        <v>0</v>
      </c>
      <c r="BL1478" s="4" t="b">
        <f t="shared" si="2211"/>
        <v>1</v>
      </c>
      <c r="BM1478" s="4" t="b">
        <f t="shared" si="2212"/>
        <v>1</v>
      </c>
      <c r="BN1478" s="4" t="b">
        <f t="shared" si="2213"/>
        <v>1</v>
      </c>
      <c r="BO1478" s="4" t="b">
        <f t="shared" si="2214"/>
        <v>1</v>
      </c>
      <c r="BP1478" s="4" t="b">
        <f t="shared" si="2215"/>
        <v>1</v>
      </c>
      <c r="BQ1478" s="4" t="b">
        <f t="shared" si="2216"/>
        <v>1</v>
      </c>
      <c r="BR1478" s="4" t="b">
        <f t="shared" si="2217"/>
        <v>1</v>
      </c>
      <c r="BS1478" s="4" t="b">
        <f t="shared" si="2218"/>
        <v>1</v>
      </c>
      <c r="BT1478" s="4" t="b">
        <f t="shared" si="2219"/>
        <v>1</v>
      </c>
      <c r="BU1478" s="4" t="b">
        <f t="shared" si="2220"/>
        <v>1</v>
      </c>
      <c r="BV1478" s="4" t="b">
        <f t="shared" si="2221"/>
        <v>1</v>
      </c>
      <c r="BW1478" s="4" t="b">
        <f t="shared" si="2222"/>
        <v>0</v>
      </c>
      <c r="BX1478" s="4" t="b">
        <f t="shared" si="2223"/>
        <v>1</v>
      </c>
      <c r="BY1478" s="4" t="b">
        <f t="shared" si="2224"/>
        <v>1</v>
      </c>
      <c r="BZ1478" s="4" t="b">
        <f t="shared" si="2225"/>
        <v>0</v>
      </c>
      <c r="CA1478" s="4" t="b">
        <f t="shared" si="2226"/>
        <v>1</v>
      </c>
      <c r="CB1478" s="4" t="b">
        <f t="shared" si="2227"/>
        <v>1</v>
      </c>
      <c r="CC1478" s="4" t="b">
        <f t="shared" si="2228"/>
        <v>1</v>
      </c>
      <c r="CD1478" s="4" t="b">
        <f t="shared" si="2229"/>
        <v>0</v>
      </c>
      <c r="CE1478" s="4" t="b">
        <f t="shared" si="2230"/>
        <v>1</v>
      </c>
      <c r="CF1478" s="4" t="b">
        <f t="shared" si="2231"/>
        <v>0</v>
      </c>
      <c r="CG1478" s="4" t="b">
        <f t="shared" si="2232"/>
        <v>1</v>
      </c>
      <c r="CH1478" s="4" t="b">
        <f t="shared" si="2233"/>
        <v>1</v>
      </c>
      <c r="CI1478" s="4" t="b">
        <f t="shared" si="2234"/>
        <v>1</v>
      </c>
      <c r="CJ1478" s="4" t="b">
        <f t="shared" si="2235"/>
        <v>0</v>
      </c>
      <c r="CK1478" s="4" t="b">
        <f t="shared" si="2236"/>
        <v>0</v>
      </c>
      <c r="CL1478" s="4" t="b">
        <f t="shared" si="2237"/>
        <v>1</v>
      </c>
      <c r="CM1478" s="4" t="b">
        <f t="shared" si="2238"/>
        <v>1</v>
      </c>
      <c r="CN1478" s="4" t="b">
        <f t="shared" si="2239"/>
        <v>0</v>
      </c>
      <c r="CO1478" s="4" t="b">
        <f t="shared" si="2240"/>
        <v>1</v>
      </c>
      <c r="CP1478" s="4" t="b">
        <f t="shared" si="2241"/>
        <v>1</v>
      </c>
      <c r="CQ1478" s="4" t="b">
        <f t="shared" si="2242"/>
        <v>0</v>
      </c>
      <c r="CR1478" s="4" t="b">
        <f t="shared" si="2243"/>
        <v>1</v>
      </c>
      <c r="CS1478" s="4" t="b">
        <f t="shared" si="2244"/>
        <v>1</v>
      </c>
      <c r="CT1478" s="4" t="b">
        <f t="shared" si="2245"/>
        <v>0</v>
      </c>
      <c r="CU1478" s="4" t="b">
        <f t="shared" si="2246"/>
        <v>0</v>
      </c>
      <c r="CV1478" s="4" t="b">
        <f t="shared" si="2247"/>
        <v>1</v>
      </c>
      <c r="CW1478" s="4" t="b">
        <f t="shared" si="2248"/>
        <v>1</v>
      </c>
      <c r="CX1478" s="4" t="b">
        <f t="shared" si="2249"/>
        <v>1</v>
      </c>
      <c r="CY1478" s="4" t="b">
        <f t="shared" si="2250"/>
        <v>0</v>
      </c>
      <c r="CZ1478" s="4" t="b">
        <f t="shared" si="2251"/>
        <v>0</v>
      </c>
      <c r="DA1478" s="4" t="b">
        <f t="shared" si="2252"/>
        <v>0</v>
      </c>
      <c r="DB1478" s="4" t="b">
        <f t="shared" si="2253"/>
        <v>1</v>
      </c>
      <c r="DC1478" s="4" t="b">
        <f t="shared" si="2254"/>
        <v>0</v>
      </c>
      <c r="DD1478" s="4" t="b">
        <f t="shared" si="2255"/>
        <v>1</v>
      </c>
    </row>
    <row r="1479" spans="1:108">
      <c r="A1479" t="s">
        <v>2509</v>
      </c>
      <c r="B1479" t="s">
        <v>2502</v>
      </c>
      <c r="C1479" t="s">
        <v>2502</v>
      </c>
      <c r="E1479" t="s">
        <v>2438</v>
      </c>
      <c r="F1479" t="s">
        <v>2405</v>
      </c>
      <c r="G1479" t="s">
        <v>2406</v>
      </c>
      <c r="H1479" t="s">
        <v>7445</v>
      </c>
      <c r="I1479" t="s">
        <v>7417</v>
      </c>
      <c r="J1479" t="s">
        <v>109</v>
      </c>
      <c r="K1479" t="s">
        <v>109</v>
      </c>
      <c r="L1479" t="s">
        <v>6901</v>
      </c>
      <c r="M1479" t="s">
        <v>1751</v>
      </c>
      <c r="N1479" t="s">
        <v>2510</v>
      </c>
      <c r="O1479" t="b">
        <f t="shared" si="2162"/>
        <v>1</v>
      </c>
      <c r="P1479" t="b">
        <f t="shared" si="2163"/>
        <v>1</v>
      </c>
      <c r="Q1479" t="b">
        <f t="shared" si="2164"/>
        <v>1</v>
      </c>
      <c r="R1479" t="b">
        <f t="shared" si="2165"/>
        <v>1</v>
      </c>
      <c r="S1479" t="b">
        <f t="shared" si="2166"/>
        <v>1</v>
      </c>
      <c r="T1479" t="b">
        <f t="shared" si="2167"/>
        <v>1</v>
      </c>
      <c r="U1479" t="b">
        <f t="shared" si="2168"/>
        <v>1</v>
      </c>
      <c r="V1479" t="b">
        <f t="shared" si="2169"/>
        <v>1</v>
      </c>
      <c r="W1479" t="b">
        <f t="shared" si="2170"/>
        <v>0</v>
      </c>
      <c r="X1479" t="b">
        <f t="shared" si="2171"/>
        <v>1</v>
      </c>
      <c r="Y1479" t="b">
        <f t="shared" si="2172"/>
        <v>1</v>
      </c>
      <c r="Z1479" t="b">
        <f t="shared" si="2173"/>
        <v>1</v>
      </c>
      <c r="AA1479" t="b">
        <f t="shared" si="2174"/>
        <v>1</v>
      </c>
      <c r="AB1479" t="b">
        <f t="shared" si="2175"/>
        <v>1</v>
      </c>
      <c r="AC1479" t="b">
        <f t="shared" si="2176"/>
        <v>0</v>
      </c>
      <c r="AD1479" t="b">
        <f t="shared" si="2177"/>
        <v>0</v>
      </c>
      <c r="AE1479" t="b">
        <f t="shared" si="2178"/>
        <v>0</v>
      </c>
      <c r="AF1479" t="b">
        <f t="shared" si="2179"/>
        <v>0</v>
      </c>
      <c r="AG1479" t="b">
        <f t="shared" si="2180"/>
        <v>1</v>
      </c>
      <c r="AH1479" t="b">
        <f t="shared" si="2181"/>
        <v>1</v>
      </c>
      <c r="AI1479" t="b">
        <f t="shared" si="2182"/>
        <v>1</v>
      </c>
      <c r="AJ1479" t="b">
        <f t="shared" si="2183"/>
        <v>0</v>
      </c>
      <c r="AK1479" t="b">
        <f t="shared" si="2184"/>
        <v>1</v>
      </c>
      <c r="AL1479" t="b">
        <f t="shared" si="2185"/>
        <v>0</v>
      </c>
      <c r="AM1479" t="b">
        <f t="shared" si="2186"/>
        <v>0</v>
      </c>
      <c r="AN1479" t="b">
        <f t="shared" si="2187"/>
        <v>0</v>
      </c>
      <c r="AO1479" t="b">
        <f t="shared" si="2188"/>
        <v>0</v>
      </c>
      <c r="AP1479" t="b">
        <f t="shared" si="2189"/>
        <v>0</v>
      </c>
      <c r="AQ1479" t="b">
        <f t="shared" si="2190"/>
        <v>0</v>
      </c>
      <c r="AR1479" t="b">
        <f t="shared" si="2191"/>
        <v>0</v>
      </c>
      <c r="AS1479" t="b">
        <f t="shared" si="2192"/>
        <v>0</v>
      </c>
      <c r="AT1479" t="b">
        <f t="shared" si="2193"/>
        <v>1</v>
      </c>
      <c r="AU1479" t="b">
        <f t="shared" si="2194"/>
        <v>1</v>
      </c>
      <c r="AV1479" t="b">
        <f t="shared" si="2195"/>
        <v>0</v>
      </c>
      <c r="AW1479" t="b">
        <f t="shared" si="2196"/>
        <v>1</v>
      </c>
      <c r="AX1479" t="b">
        <f t="shared" si="2197"/>
        <v>1</v>
      </c>
      <c r="AY1479" t="b">
        <f t="shared" si="2198"/>
        <v>1</v>
      </c>
      <c r="AZ1479" t="b">
        <f t="shared" si="2199"/>
        <v>0</v>
      </c>
      <c r="BA1479" t="b">
        <f t="shared" si="2200"/>
        <v>0</v>
      </c>
      <c r="BB1479" t="b">
        <f t="shared" si="2201"/>
        <v>0</v>
      </c>
      <c r="BC1479" t="b">
        <f t="shared" si="2202"/>
        <v>1</v>
      </c>
      <c r="BD1479" t="b">
        <f t="shared" si="2203"/>
        <v>1</v>
      </c>
      <c r="BE1479" t="b">
        <f t="shared" si="2204"/>
        <v>1</v>
      </c>
      <c r="BF1479" t="b">
        <f t="shared" si="2205"/>
        <v>1</v>
      </c>
      <c r="BG1479" t="b">
        <f t="shared" si="2206"/>
        <v>0</v>
      </c>
      <c r="BH1479" t="b">
        <f t="shared" si="2207"/>
        <v>0</v>
      </c>
      <c r="BI1479" t="b">
        <f t="shared" si="2208"/>
        <v>1</v>
      </c>
      <c r="BJ1479" t="b">
        <f t="shared" si="2209"/>
        <v>1</v>
      </c>
      <c r="BK1479" t="b">
        <f t="shared" si="2210"/>
        <v>0</v>
      </c>
      <c r="BL1479" t="b">
        <f t="shared" si="2211"/>
        <v>1</v>
      </c>
      <c r="BM1479" t="b">
        <f t="shared" si="2212"/>
        <v>1</v>
      </c>
      <c r="BN1479" t="b">
        <f t="shared" si="2213"/>
        <v>1</v>
      </c>
      <c r="BO1479" t="b">
        <f t="shared" si="2214"/>
        <v>1</v>
      </c>
      <c r="BP1479" t="b">
        <f t="shared" si="2215"/>
        <v>1</v>
      </c>
      <c r="BQ1479" t="b">
        <f t="shared" si="2216"/>
        <v>1</v>
      </c>
      <c r="BR1479" t="b">
        <f t="shared" si="2217"/>
        <v>0</v>
      </c>
      <c r="BS1479" t="b">
        <f t="shared" si="2218"/>
        <v>0</v>
      </c>
      <c r="BT1479" t="b">
        <f t="shared" si="2219"/>
        <v>1</v>
      </c>
      <c r="BU1479" t="b">
        <f t="shared" si="2220"/>
        <v>1</v>
      </c>
      <c r="BV1479" t="b">
        <f t="shared" si="2221"/>
        <v>0</v>
      </c>
      <c r="BW1479" t="b">
        <f t="shared" si="2222"/>
        <v>1</v>
      </c>
      <c r="BX1479" t="b">
        <f t="shared" si="2223"/>
        <v>1</v>
      </c>
      <c r="BY1479" t="b">
        <f t="shared" si="2224"/>
        <v>0</v>
      </c>
      <c r="BZ1479" t="b">
        <f t="shared" si="2225"/>
        <v>0</v>
      </c>
      <c r="CA1479" t="b">
        <f t="shared" si="2226"/>
        <v>1</v>
      </c>
      <c r="CB1479" t="b">
        <f t="shared" si="2227"/>
        <v>1</v>
      </c>
      <c r="CC1479" t="b">
        <f t="shared" si="2228"/>
        <v>0</v>
      </c>
      <c r="CD1479" t="b">
        <f t="shared" si="2229"/>
        <v>1</v>
      </c>
      <c r="CE1479" t="b">
        <f t="shared" si="2230"/>
        <v>1</v>
      </c>
      <c r="CF1479" t="b">
        <f t="shared" si="2231"/>
        <v>0</v>
      </c>
      <c r="CG1479" t="b">
        <f t="shared" si="2232"/>
        <v>1</v>
      </c>
      <c r="CH1479" t="b">
        <f t="shared" si="2233"/>
        <v>1</v>
      </c>
      <c r="CI1479" t="b">
        <f t="shared" si="2234"/>
        <v>1</v>
      </c>
      <c r="CJ1479" t="b">
        <f t="shared" si="2235"/>
        <v>0</v>
      </c>
      <c r="CK1479" t="b">
        <f t="shared" si="2236"/>
        <v>1</v>
      </c>
      <c r="CL1479" t="b">
        <f t="shared" si="2237"/>
        <v>0</v>
      </c>
      <c r="CM1479" t="b">
        <f t="shared" si="2238"/>
        <v>0</v>
      </c>
      <c r="CN1479" t="b">
        <f t="shared" si="2239"/>
        <v>0</v>
      </c>
      <c r="CO1479" t="b">
        <f t="shared" si="2240"/>
        <v>0</v>
      </c>
      <c r="CP1479" t="b">
        <f t="shared" si="2241"/>
        <v>0</v>
      </c>
      <c r="CQ1479" t="b">
        <f t="shared" si="2242"/>
        <v>0</v>
      </c>
      <c r="CR1479" t="b">
        <f t="shared" si="2243"/>
        <v>1</v>
      </c>
      <c r="CS1479" t="b">
        <f t="shared" si="2244"/>
        <v>1</v>
      </c>
      <c r="CT1479" t="b">
        <f t="shared" si="2245"/>
        <v>0</v>
      </c>
      <c r="CU1479" t="b">
        <f t="shared" si="2246"/>
        <v>0</v>
      </c>
      <c r="CV1479" t="b">
        <f t="shared" si="2247"/>
        <v>1</v>
      </c>
      <c r="CW1479" t="b">
        <f t="shared" si="2248"/>
        <v>1</v>
      </c>
      <c r="CX1479" t="b">
        <f t="shared" si="2249"/>
        <v>0</v>
      </c>
      <c r="CY1479" t="b">
        <f t="shared" si="2250"/>
        <v>0</v>
      </c>
      <c r="CZ1479" t="b">
        <f t="shared" si="2251"/>
        <v>0</v>
      </c>
      <c r="DA1479" t="b">
        <f t="shared" si="2252"/>
        <v>0</v>
      </c>
      <c r="DB1479" t="b">
        <f t="shared" si="2253"/>
        <v>0</v>
      </c>
      <c r="DC1479" t="b">
        <f t="shared" si="2254"/>
        <v>0</v>
      </c>
      <c r="DD1479" t="b">
        <f t="shared" si="2255"/>
        <v>0</v>
      </c>
    </row>
    <row r="1480" spans="1:108">
      <c r="A1480" s="4" t="s">
        <v>2511</v>
      </c>
      <c r="B1480" t="s">
        <v>2502</v>
      </c>
      <c r="C1480" t="s">
        <v>2502</v>
      </c>
      <c r="D1480" s="4"/>
      <c r="E1480" s="4" t="s">
        <v>2438</v>
      </c>
      <c r="F1480" t="s">
        <v>2405</v>
      </c>
      <c r="G1480" t="s">
        <v>2406</v>
      </c>
      <c r="H1480" t="s">
        <v>7445</v>
      </c>
      <c r="I1480" t="s">
        <v>7417</v>
      </c>
      <c r="J1480" s="4" t="s">
        <v>16</v>
      </c>
      <c r="K1480" s="4" t="s">
        <v>16</v>
      </c>
      <c r="L1480" s="4" t="s">
        <v>6902</v>
      </c>
      <c r="M1480" s="4" t="s">
        <v>2512</v>
      </c>
      <c r="N1480" s="6" t="s">
        <v>2513</v>
      </c>
      <c r="O1480" s="6" t="b">
        <f t="shared" si="2162"/>
        <v>1</v>
      </c>
      <c r="P1480" s="4" t="b">
        <f t="shared" si="2163"/>
        <v>1</v>
      </c>
      <c r="Q1480" s="4" t="b">
        <f t="shared" si="2164"/>
        <v>1</v>
      </c>
      <c r="R1480" s="4" t="b">
        <f t="shared" si="2165"/>
        <v>1</v>
      </c>
      <c r="S1480" s="6" t="b">
        <f t="shared" si="2166"/>
        <v>1</v>
      </c>
      <c r="T1480" s="6" t="b">
        <f t="shared" si="2167"/>
        <v>1</v>
      </c>
      <c r="U1480" s="6" t="b">
        <f t="shared" si="2168"/>
        <v>1</v>
      </c>
      <c r="V1480" s="6" t="b">
        <f t="shared" si="2169"/>
        <v>1</v>
      </c>
      <c r="W1480" s="6" t="b">
        <f t="shared" si="2170"/>
        <v>1</v>
      </c>
      <c r="X1480" s="6" t="b">
        <f t="shared" si="2171"/>
        <v>1</v>
      </c>
      <c r="Y1480" s="6" t="b">
        <f t="shared" si="2172"/>
        <v>1</v>
      </c>
      <c r="Z1480" s="6" t="b">
        <f t="shared" si="2173"/>
        <v>1</v>
      </c>
      <c r="AA1480" s="6" t="b">
        <f t="shared" si="2174"/>
        <v>1</v>
      </c>
      <c r="AB1480" s="4" t="b">
        <f t="shared" si="2175"/>
        <v>1</v>
      </c>
      <c r="AC1480" s="4" t="b">
        <f t="shared" si="2176"/>
        <v>1</v>
      </c>
      <c r="AD1480" s="4" t="b">
        <f t="shared" si="2177"/>
        <v>0</v>
      </c>
      <c r="AE1480" s="4" t="b">
        <f t="shared" si="2178"/>
        <v>1</v>
      </c>
      <c r="AF1480" s="4" t="b">
        <f t="shared" si="2179"/>
        <v>0</v>
      </c>
      <c r="AG1480" s="4" t="b">
        <f t="shared" si="2180"/>
        <v>1</v>
      </c>
      <c r="AH1480" s="4" t="b">
        <f t="shared" si="2181"/>
        <v>1</v>
      </c>
      <c r="AI1480" s="4" t="b">
        <f t="shared" si="2182"/>
        <v>1</v>
      </c>
      <c r="AJ1480" s="4" t="b">
        <f t="shared" si="2183"/>
        <v>1</v>
      </c>
      <c r="AK1480" s="4" t="b">
        <f t="shared" si="2184"/>
        <v>1</v>
      </c>
      <c r="AL1480" s="4" t="b">
        <f t="shared" si="2185"/>
        <v>1</v>
      </c>
      <c r="AM1480" s="4" t="b">
        <f t="shared" si="2186"/>
        <v>1</v>
      </c>
      <c r="AN1480" s="4" t="b">
        <f t="shared" si="2187"/>
        <v>1</v>
      </c>
      <c r="AO1480" s="4" t="b">
        <f t="shared" si="2188"/>
        <v>0</v>
      </c>
      <c r="AP1480" s="4" t="b">
        <f t="shared" si="2189"/>
        <v>0</v>
      </c>
      <c r="AQ1480" s="4" t="b">
        <f t="shared" si="2190"/>
        <v>0</v>
      </c>
      <c r="AR1480" s="4" t="b">
        <f t="shared" si="2191"/>
        <v>1</v>
      </c>
      <c r="AS1480" s="4" t="b">
        <f t="shared" si="2192"/>
        <v>0</v>
      </c>
      <c r="AT1480" s="4" t="b">
        <f t="shared" si="2193"/>
        <v>1</v>
      </c>
      <c r="AU1480" s="4" t="b">
        <f t="shared" si="2194"/>
        <v>1</v>
      </c>
      <c r="AV1480" s="4" t="b">
        <f t="shared" si="2195"/>
        <v>1</v>
      </c>
      <c r="AW1480" s="4" t="b">
        <f t="shared" si="2196"/>
        <v>1</v>
      </c>
      <c r="AX1480" s="4" t="b">
        <f t="shared" si="2197"/>
        <v>1</v>
      </c>
      <c r="AY1480" s="4" t="b">
        <f t="shared" si="2198"/>
        <v>1</v>
      </c>
      <c r="AZ1480" s="4" t="b">
        <f t="shared" si="2199"/>
        <v>1</v>
      </c>
      <c r="BA1480" s="4" t="b">
        <f t="shared" si="2200"/>
        <v>1</v>
      </c>
      <c r="BB1480" s="4" t="b">
        <f t="shared" si="2201"/>
        <v>0</v>
      </c>
      <c r="BC1480" s="4" t="b">
        <f t="shared" si="2202"/>
        <v>1</v>
      </c>
      <c r="BD1480" s="4" t="b">
        <f t="shared" si="2203"/>
        <v>1</v>
      </c>
      <c r="BE1480" s="4" t="b">
        <f t="shared" si="2204"/>
        <v>1</v>
      </c>
      <c r="BF1480" s="4" t="b">
        <f t="shared" si="2205"/>
        <v>1</v>
      </c>
      <c r="BG1480" s="4" t="b">
        <f t="shared" si="2206"/>
        <v>1</v>
      </c>
      <c r="BH1480" s="4" t="b">
        <f t="shared" si="2207"/>
        <v>1</v>
      </c>
      <c r="BI1480" s="4" t="b">
        <f t="shared" si="2208"/>
        <v>1</v>
      </c>
      <c r="BJ1480" s="4" t="b">
        <f t="shared" si="2209"/>
        <v>1</v>
      </c>
      <c r="BK1480" s="4" t="b">
        <f t="shared" si="2210"/>
        <v>1</v>
      </c>
      <c r="BL1480" s="4" t="b">
        <f t="shared" si="2211"/>
        <v>1</v>
      </c>
      <c r="BM1480" s="4" t="b">
        <f t="shared" si="2212"/>
        <v>1</v>
      </c>
      <c r="BN1480" s="4" t="b">
        <f t="shared" si="2213"/>
        <v>1</v>
      </c>
      <c r="BO1480" s="4" t="b">
        <f t="shared" si="2214"/>
        <v>1</v>
      </c>
      <c r="BP1480" s="4" t="b">
        <f t="shared" si="2215"/>
        <v>1</v>
      </c>
      <c r="BQ1480" s="4" t="b">
        <f t="shared" si="2216"/>
        <v>1</v>
      </c>
      <c r="BR1480" s="4" t="b">
        <f t="shared" si="2217"/>
        <v>1</v>
      </c>
      <c r="BS1480" s="4" t="b">
        <f t="shared" si="2218"/>
        <v>1</v>
      </c>
      <c r="BT1480" s="4" t="b">
        <f t="shared" si="2219"/>
        <v>1</v>
      </c>
      <c r="BU1480" s="4" t="b">
        <f t="shared" si="2220"/>
        <v>1</v>
      </c>
      <c r="BV1480" s="4" t="b">
        <f t="shared" si="2221"/>
        <v>1</v>
      </c>
      <c r="BW1480" s="4" t="b">
        <f t="shared" si="2222"/>
        <v>0</v>
      </c>
      <c r="BX1480" s="4" t="b">
        <f t="shared" si="2223"/>
        <v>1</v>
      </c>
      <c r="BY1480" s="4" t="b">
        <f t="shared" si="2224"/>
        <v>1</v>
      </c>
      <c r="BZ1480" s="4" t="b">
        <f t="shared" si="2225"/>
        <v>0</v>
      </c>
      <c r="CA1480" s="4" t="b">
        <f t="shared" si="2226"/>
        <v>1</v>
      </c>
      <c r="CB1480" s="4" t="b">
        <f t="shared" si="2227"/>
        <v>1</v>
      </c>
      <c r="CC1480" s="4" t="b">
        <f t="shared" si="2228"/>
        <v>0</v>
      </c>
      <c r="CD1480" s="4" t="b">
        <f t="shared" si="2229"/>
        <v>0</v>
      </c>
      <c r="CE1480" s="4" t="b">
        <f t="shared" si="2230"/>
        <v>0</v>
      </c>
      <c r="CF1480" s="4" t="b">
        <f t="shared" si="2231"/>
        <v>1</v>
      </c>
      <c r="CG1480" s="4" t="b">
        <f t="shared" si="2232"/>
        <v>1</v>
      </c>
      <c r="CH1480" s="4" t="b">
        <f t="shared" si="2233"/>
        <v>1</v>
      </c>
      <c r="CI1480" s="4" t="b">
        <f t="shared" si="2234"/>
        <v>1</v>
      </c>
      <c r="CJ1480" s="4" t="b">
        <f t="shared" si="2235"/>
        <v>1</v>
      </c>
      <c r="CK1480" s="4" t="b">
        <f t="shared" si="2236"/>
        <v>1</v>
      </c>
      <c r="CL1480" s="4" t="b">
        <f t="shared" si="2237"/>
        <v>1</v>
      </c>
      <c r="CM1480" s="4" t="b">
        <f t="shared" si="2238"/>
        <v>1</v>
      </c>
      <c r="CN1480" s="4" t="b">
        <f t="shared" si="2239"/>
        <v>0</v>
      </c>
      <c r="CO1480" s="4" t="b">
        <f t="shared" si="2240"/>
        <v>0</v>
      </c>
      <c r="CP1480" s="4" t="b">
        <f t="shared" si="2241"/>
        <v>1</v>
      </c>
      <c r="CQ1480" s="4" t="b">
        <f t="shared" si="2242"/>
        <v>0</v>
      </c>
      <c r="CR1480" s="4" t="b">
        <f t="shared" si="2243"/>
        <v>1</v>
      </c>
      <c r="CS1480" s="4" t="b">
        <f t="shared" si="2244"/>
        <v>1</v>
      </c>
      <c r="CT1480" s="4" t="b">
        <f t="shared" si="2245"/>
        <v>1</v>
      </c>
      <c r="CU1480" s="4" t="b">
        <f t="shared" si="2246"/>
        <v>0</v>
      </c>
      <c r="CV1480" s="4" t="b">
        <f t="shared" si="2247"/>
        <v>1</v>
      </c>
      <c r="CW1480" s="4" t="b">
        <f t="shared" si="2248"/>
        <v>1</v>
      </c>
      <c r="CX1480" s="4" t="b">
        <f t="shared" si="2249"/>
        <v>0</v>
      </c>
      <c r="CY1480" s="4" t="b">
        <f t="shared" si="2250"/>
        <v>1</v>
      </c>
      <c r="CZ1480" s="4" t="b">
        <f t="shared" si="2251"/>
        <v>0</v>
      </c>
      <c r="DA1480" s="4" t="b">
        <f t="shared" si="2252"/>
        <v>1</v>
      </c>
      <c r="DB1480" s="4" t="b">
        <f t="shared" si="2253"/>
        <v>0</v>
      </c>
      <c r="DC1480" s="4" t="b">
        <f t="shared" si="2254"/>
        <v>1</v>
      </c>
      <c r="DD1480" s="4" t="b">
        <f t="shared" si="2255"/>
        <v>1</v>
      </c>
    </row>
    <row r="1481" spans="1:108">
      <c r="A1481" s="4" t="s">
        <v>2514</v>
      </c>
      <c r="B1481" t="s">
        <v>2502</v>
      </c>
      <c r="C1481" t="s">
        <v>2502</v>
      </c>
      <c r="D1481" s="4"/>
      <c r="E1481" s="4" t="s">
        <v>2438</v>
      </c>
      <c r="F1481" t="s">
        <v>2405</v>
      </c>
      <c r="G1481" t="s">
        <v>2406</v>
      </c>
      <c r="H1481" t="s">
        <v>7445</v>
      </c>
      <c r="I1481" t="s">
        <v>7417</v>
      </c>
      <c r="J1481" s="4" t="s">
        <v>165</v>
      </c>
      <c r="K1481" s="4" t="s">
        <v>114</v>
      </c>
      <c r="L1481" s="4" t="s">
        <v>6903</v>
      </c>
      <c r="M1481" t="s">
        <v>6079</v>
      </c>
      <c r="N1481" s="6" t="s">
        <v>2515</v>
      </c>
      <c r="O1481" s="6" t="b">
        <f t="shared" si="2162"/>
        <v>1</v>
      </c>
      <c r="P1481" s="4" t="b">
        <f t="shared" si="2163"/>
        <v>1</v>
      </c>
      <c r="Q1481" s="4" t="b">
        <f t="shared" si="2164"/>
        <v>1</v>
      </c>
      <c r="R1481" s="4" t="b">
        <f t="shared" si="2165"/>
        <v>1</v>
      </c>
      <c r="S1481" s="6" t="b">
        <f t="shared" si="2166"/>
        <v>1</v>
      </c>
      <c r="T1481" s="6" t="b">
        <f t="shared" si="2167"/>
        <v>1</v>
      </c>
      <c r="U1481" s="6" t="b">
        <f t="shared" si="2168"/>
        <v>1</v>
      </c>
      <c r="V1481" s="6" t="b">
        <f t="shared" si="2169"/>
        <v>1</v>
      </c>
      <c r="W1481" s="6" t="b">
        <f t="shared" si="2170"/>
        <v>1</v>
      </c>
      <c r="X1481" s="6" t="b">
        <f t="shared" si="2171"/>
        <v>1</v>
      </c>
      <c r="Y1481" s="6" t="b">
        <f t="shared" si="2172"/>
        <v>1</v>
      </c>
      <c r="Z1481" s="6" t="b">
        <f t="shared" si="2173"/>
        <v>1</v>
      </c>
      <c r="AA1481" s="6" t="b">
        <f t="shared" si="2174"/>
        <v>1</v>
      </c>
      <c r="AB1481" s="4" t="b">
        <f t="shared" si="2175"/>
        <v>1</v>
      </c>
      <c r="AC1481" s="4" t="b">
        <f t="shared" si="2176"/>
        <v>0</v>
      </c>
      <c r="AD1481" s="4" t="b">
        <f t="shared" si="2177"/>
        <v>0</v>
      </c>
      <c r="AE1481" s="4" t="b">
        <f t="shared" si="2178"/>
        <v>0</v>
      </c>
      <c r="AF1481" s="4" t="b">
        <f t="shared" si="2179"/>
        <v>0</v>
      </c>
      <c r="AG1481" s="4" t="b">
        <f t="shared" si="2180"/>
        <v>1</v>
      </c>
      <c r="AH1481" s="4" t="b">
        <f t="shared" si="2181"/>
        <v>1</v>
      </c>
      <c r="AI1481" s="4" t="b">
        <f t="shared" si="2182"/>
        <v>1</v>
      </c>
      <c r="AJ1481" s="4" t="b">
        <f t="shared" si="2183"/>
        <v>0</v>
      </c>
      <c r="AK1481" s="4" t="b">
        <f t="shared" si="2184"/>
        <v>1</v>
      </c>
      <c r="AL1481" s="4" t="b">
        <f t="shared" si="2185"/>
        <v>1</v>
      </c>
      <c r="AM1481" s="4" t="b">
        <f t="shared" si="2186"/>
        <v>1</v>
      </c>
      <c r="AN1481" s="4" t="b">
        <f t="shared" si="2187"/>
        <v>1</v>
      </c>
      <c r="AO1481" s="4" t="b">
        <f t="shared" si="2188"/>
        <v>0</v>
      </c>
      <c r="AP1481" s="4" t="b">
        <f t="shared" si="2189"/>
        <v>1</v>
      </c>
      <c r="AQ1481" s="4" t="b">
        <f t="shared" si="2190"/>
        <v>1</v>
      </c>
      <c r="AR1481" s="4" t="b">
        <f t="shared" si="2191"/>
        <v>0</v>
      </c>
      <c r="AS1481" s="4" t="b">
        <f t="shared" si="2192"/>
        <v>1</v>
      </c>
      <c r="AT1481" s="4" t="b">
        <f t="shared" si="2193"/>
        <v>1</v>
      </c>
      <c r="AU1481" s="4" t="b">
        <f t="shared" si="2194"/>
        <v>1</v>
      </c>
      <c r="AV1481" s="4" t="b">
        <f t="shared" si="2195"/>
        <v>1</v>
      </c>
      <c r="AW1481" s="4" t="b">
        <f t="shared" si="2196"/>
        <v>1</v>
      </c>
      <c r="AX1481" s="4" t="b">
        <f t="shared" si="2197"/>
        <v>1</v>
      </c>
      <c r="AY1481" s="4" t="b">
        <f t="shared" si="2198"/>
        <v>1</v>
      </c>
      <c r="AZ1481" s="4" t="b">
        <f t="shared" si="2199"/>
        <v>1</v>
      </c>
      <c r="BA1481" s="4" t="b">
        <f t="shared" si="2200"/>
        <v>1</v>
      </c>
      <c r="BB1481" s="4" t="b">
        <f t="shared" si="2201"/>
        <v>1</v>
      </c>
      <c r="BC1481" s="4" t="b">
        <f t="shared" si="2202"/>
        <v>1</v>
      </c>
      <c r="BD1481" s="4" t="b">
        <f t="shared" si="2203"/>
        <v>1</v>
      </c>
      <c r="BE1481" s="4" t="b">
        <f t="shared" si="2204"/>
        <v>1</v>
      </c>
      <c r="BF1481" s="4" t="b">
        <f t="shared" si="2205"/>
        <v>1</v>
      </c>
      <c r="BG1481" s="4" t="b">
        <f t="shared" si="2206"/>
        <v>0</v>
      </c>
      <c r="BH1481" s="4" t="b">
        <f t="shared" si="2207"/>
        <v>1</v>
      </c>
      <c r="BI1481" s="4" t="b">
        <f t="shared" si="2208"/>
        <v>1</v>
      </c>
      <c r="BJ1481" s="4" t="b">
        <f t="shared" si="2209"/>
        <v>1</v>
      </c>
      <c r="BK1481" s="4" t="b">
        <f t="shared" si="2210"/>
        <v>0</v>
      </c>
      <c r="BL1481" s="4" t="b">
        <f t="shared" si="2211"/>
        <v>1</v>
      </c>
      <c r="BM1481" s="4" t="b">
        <f t="shared" si="2212"/>
        <v>1</v>
      </c>
      <c r="BN1481" s="4" t="b">
        <f t="shared" si="2213"/>
        <v>1</v>
      </c>
      <c r="BO1481" s="4" t="b">
        <f t="shared" si="2214"/>
        <v>1</v>
      </c>
      <c r="BP1481" s="4" t="b">
        <f t="shared" si="2215"/>
        <v>1</v>
      </c>
      <c r="BQ1481" s="4" t="b">
        <f t="shared" si="2216"/>
        <v>1</v>
      </c>
      <c r="BR1481" s="4" t="b">
        <f t="shared" si="2217"/>
        <v>1</v>
      </c>
      <c r="BS1481" s="4" t="b">
        <f t="shared" si="2218"/>
        <v>1</v>
      </c>
      <c r="BT1481" s="4" t="b">
        <f t="shared" si="2219"/>
        <v>1</v>
      </c>
      <c r="BU1481" s="4" t="b">
        <f t="shared" si="2220"/>
        <v>1</v>
      </c>
      <c r="BV1481" s="4" t="b">
        <f t="shared" si="2221"/>
        <v>1</v>
      </c>
      <c r="BW1481" s="4" t="b">
        <f t="shared" si="2222"/>
        <v>0</v>
      </c>
      <c r="BX1481" s="4" t="b">
        <f t="shared" si="2223"/>
        <v>1</v>
      </c>
      <c r="BY1481" s="4" t="b">
        <f t="shared" si="2224"/>
        <v>0</v>
      </c>
      <c r="BZ1481" s="4" t="b">
        <f t="shared" si="2225"/>
        <v>0</v>
      </c>
      <c r="CA1481" s="4" t="b">
        <f t="shared" si="2226"/>
        <v>0</v>
      </c>
      <c r="CB1481" s="4" t="b">
        <f t="shared" si="2227"/>
        <v>1</v>
      </c>
      <c r="CC1481" s="4" t="b">
        <f t="shared" si="2228"/>
        <v>1</v>
      </c>
      <c r="CD1481" s="4" t="b">
        <f t="shared" si="2229"/>
        <v>0</v>
      </c>
      <c r="CE1481" s="4" t="b">
        <f t="shared" si="2230"/>
        <v>1</v>
      </c>
      <c r="CF1481" s="4" t="b">
        <f t="shared" si="2231"/>
        <v>1</v>
      </c>
      <c r="CG1481" s="4" t="b">
        <f t="shared" si="2232"/>
        <v>1</v>
      </c>
      <c r="CH1481" s="4" t="b">
        <f t="shared" si="2233"/>
        <v>1</v>
      </c>
      <c r="CI1481" s="4" t="b">
        <f t="shared" si="2234"/>
        <v>1</v>
      </c>
      <c r="CJ1481" s="4" t="b">
        <f t="shared" si="2235"/>
        <v>1</v>
      </c>
      <c r="CK1481" s="4" t="b">
        <f t="shared" si="2236"/>
        <v>1</v>
      </c>
      <c r="CL1481" s="4" t="b">
        <f t="shared" si="2237"/>
        <v>1</v>
      </c>
      <c r="CM1481" s="4" t="b">
        <f t="shared" si="2238"/>
        <v>1</v>
      </c>
      <c r="CN1481" s="4" t="b">
        <f t="shared" si="2239"/>
        <v>0</v>
      </c>
      <c r="CO1481" s="4" t="b">
        <f t="shared" si="2240"/>
        <v>0</v>
      </c>
      <c r="CP1481" s="4" t="b">
        <f t="shared" si="2241"/>
        <v>1</v>
      </c>
      <c r="CQ1481" s="4" t="b">
        <f t="shared" si="2242"/>
        <v>0</v>
      </c>
      <c r="CR1481" s="4" t="b">
        <f t="shared" si="2243"/>
        <v>1</v>
      </c>
      <c r="CS1481" s="4" t="b">
        <f t="shared" si="2244"/>
        <v>1</v>
      </c>
      <c r="CT1481" s="4" t="b">
        <f t="shared" si="2245"/>
        <v>1</v>
      </c>
      <c r="CU1481" s="4" t="b">
        <f t="shared" si="2246"/>
        <v>0</v>
      </c>
      <c r="CV1481" s="4" t="b">
        <f t="shared" si="2247"/>
        <v>1</v>
      </c>
      <c r="CW1481" s="4" t="b">
        <f t="shared" si="2248"/>
        <v>1</v>
      </c>
      <c r="CX1481" s="4" t="b">
        <f t="shared" si="2249"/>
        <v>1</v>
      </c>
      <c r="CY1481" s="4" t="b">
        <f t="shared" si="2250"/>
        <v>1</v>
      </c>
      <c r="CZ1481" s="4" t="b">
        <f t="shared" si="2251"/>
        <v>0</v>
      </c>
      <c r="DA1481" s="4" t="b">
        <f t="shared" si="2252"/>
        <v>0</v>
      </c>
      <c r="DB1481" s="4" t="b">
        <f t="shared" si="2253"/>
        <v>1</v>
      </c>
      <c r="DC1481" s="4" t="b">
        <f t="shared" si="2254"/>
        <v>1</v>
      </c>
      <c r="DD1481" s="4" t="b">
        <f t="shared" si="2255"/>
        <v>1</v>
      </c>
    </row>
    <row r="1482" spans="1:108">
      <c r="A1482" s="4" t="s">
        <v>2522</v>
      </c>
      <c r="C1482" t="s">
        <v>2523</v>
      </c>
      <c r="D1482" s="4"/>
      <c r="E1482" s="4" t="s">
        <v>2438</v>
      </c>
      <c r="F1482" t="s">
        <v>2405</v>
      </c>
      <c r="G1482" t="s">
        <v>2406</v>
      </c>
      <c r="H1482" t="s">
        <v>7445</v>
      </c>
      <c r="I1482" t="s">
        <v>7417</v>
      </c>
      <c r="J1482" s="4" t="s">
        <v>139</v>
      </c>
      <c r="K1482" s="4" t="s">
        <v>139</v>
      </c>
      <c r="L1482" s="4" t="s">
        <v>6906</v>
      </c>
      <c r="M1482" s="4" t="s">
        <v>345</v>
      </c>
      <c r="N1482" s="4" t="s">
        <v>2524</v>
      </c>
      <c r="O1482" s="4" t="b">
        <f t="shared" si="2162"/>
        <v>1</v>
      </c>
      <c r="P1482" s="4" t="b">
        <f t="shared" si="2163"/>
        <v>1</v>
      </c>
      <c r="Q1482" s="4" t="b">
        <f t="shared" si="2164"/>
        <v>1</v>
      </c>
      <c r="R1482" s="4" t="b">
        <f t="shared" si="2165"/>
        <v>0</v>
      </c>
      <c r="S1482" s="4" t="b">
        <f t="shared" si="2166"/>
        <v>1</v>
      </c>
      <c r="T1482" s="4" t="b">
        <f t="shared" si="2167"/>
        <v>1</v>
      </c>
      <c r="U1482" s="4" t="b">
        <f t="shared" si="2168"/>
        <v>1</v>
      </c>
      <c r="V1482" s="4" t="b">
        <f t="shared" si="2169"/>
        <v>0</v>
      </c>
      <c r="W1482" s="4" t="b">
        <f t="shared" si="2170"/>
        <v>0</v>
      </c>
      <c r="X1482" s="4" t="b">
        <f t="shared" si="2171"/>
        <v>1</v>
      </c>
      <c r="Y1482" s="4" t="b">
        <f t="shared" si="2172"/>
        <v>0</v>
      </c>
      <c r="Z1482" s="4" t="b">
        <f t="shared" si="2173"/>
        <v>0</v>
      </c>
      <c r="AA1482" s="4" t="b">
        <f t="shared" si="2174"/>
        <v>0</v>
      </c>
      <c r="AB1482" s="4" t="b">
        <f t="shared" si="2175"/>
        <v>0</v>
      </c>
      <c r="AC1482" s="4" t="b">
        <f t="shared" si="2176"/>
        <v>0</v>
      </c>
      <c r="AD1482" s="4" t="b">
        <f t="shared" si="2177"/>
        <v>0</v>
      </c>
      <c r="AE1482" s="4" t="b">
        <f t="shared" si="2178"/>
        <v>0</v>
      </c>
      <c r="AF1482" s="4" t="b">
        <f t="shared" si="2179"/>
        <v>0</v>
      </c>
      <c r="AG1482" s="4" t="b">
        <f t="shared" si="2180"/>
        <v>0</v>
      </c>
      <c r="AH1482" s="4" t="b">
        <f t="shared" si="2181"/>
        <v>0</v>
      </c>
      <c r="AI1482" s="4" t="b">
        <f t="shared" si="2182"/>
        <v>0</v>
      </c>
      <c r="AJ1482" s="4" t="b">
        <f t="shared" si="2183"/>
        <v>0</v>
      </c>
      <c r="AK1482" s="4" t="b">
        <f t="shared" si="2184"/>
        <v>0</v>
      </c>
      <c r="AL1482" s="4" t="b">
        <f t="shared" si="2185"/>
        <v>0</v>
      </c>
      <c r="AM1482" s="4" t="b">
        <f t="shared" si="2186"/>
        <v>0</v>
      </c>
      <c r="AN1482" s="4" t="b">
        <f t="shared" si="2187"/>
        <v>0</v>
      </c>
      <c r="AO1482" s="4" t="b">
        <f t="shared" si="2188"/>
        <v>0</v>
      </c>
      <c r="AP1482" s="4" t="b">
        <f t="shared" si="2189"/>
        <v>0</v>
      </c>
      <c r="AQ1482" s="4" t="b">
        <f t="shared" si="2190"/>
        <v>0</v>
      </c>
      <c r="AR1482" s="4" t="b">
        <f t="shared" si="2191"/>
        <v>0</v>
      </c>
      <c r="AS1482" s="4" t="b">
        <f t="shared" si="2192"/>
        <v>0</v>
      </c>
      <c r="AT1482" s="4" t="b">
        <f t="shared" si="2193"/>
        <v>0</v>
      </c>
      <c r="AU1482" s="4" t="b">
        <f t="shared" si="2194"/>
        <v>0</v>
      </c>
      <c r="AV1482" s="4" t="b">
        <f t="shared" si="2195"/>
        <v>0</v>
      </c>
      <c r="AW1482" s="4" t="b">
        <f t="shared" si="2196"/>
        <v>0</v>
      </c>
      <c r="AX1482" s="4" t="b">
        <f t="shared" si="2197"/>
        <v>0</v>
      </c>
      <c r="AY1482" s="4" t="b">
        <f t="shared" si="2198"/>
        <v>0</v>
      </c>
      <c r="AZ1482" s="4" t="b">
        <f t="shared" si="2199"/>
        <v>0</v>
      </c>
      <c r="BA1482" s="4" t="b">
        <f t="shared" si="2200"/>
        <v>0</v>
      </c>
      <c r="BB1482" s="4" t="b">
        <f t="shared" si="2201"/>
        <v>0</v>
      </c>
      <c r="BC1482" s="4" t="b">
        <f t="shared" si="2202"/>
        <v>0</v>
      </c>
      <c r="BD1482" s="4" t="b">
        <f t="shared" si="2203"/>
        <v>0</v>
      </c>
      <c r="BE1482" s="4" t="b">
        <f t="shared" si="2204"/>
        <v>0</v>
      </c>
      <c r="BF1482" s="4" t="b">
        <f t="shared" si="2205"/>
        <v>0</v>
      </c>
      <c r="BG1482" s="4" t="b">
        <f t="shared" si="2206"/>
        <v>0</v>
      </c>
      <c r="BH1482" s="4" t="b">
        <f t="shared" si="2207"/>
        <v>0</v>
      </c>
      <c r="BI1482" s="4" t="b">
        <f t="shared" si="2208"/>
        <v>0</v>
      </c>
      <c r="BJ1482" s="4" t="b">
        <f t="shared" si="2209"/>
        <v>0</v>
      </c>
      <c r="BK1482" s="4" t="b">
        <f t="shared" si="2210"/>
        <v>0</v>
      </c>
      <c r="BL1482" s="4" t="b">
        <f t="shared" si="2211"/>
        <v>1</v>
      </c>
      <c r="BM1482" s="4" t="b">
        <f t="shared" si="2212"/>
        <v>1</v>
      </c>
      <c r="BN1482" s="4" t="b">
        <f t="shared" si="2213"/>
        <v>0</v>
      </c>
      <c r="BO1482" s="4" t="b">
        <f t="shared" si="2214"/>
        <v>0</v>
      </c>
      <c r="BP1482" s="4" t="b">
        <f t="shared" si="2215"/>
        <v>1</v>
      </c>
      <c r="BQ1482" s="4" t="b">
        <f t="shared" si="2216"/>
        <v>0</v>
      </c>
      <c r="BR1482" s="4" t="b">
        <f t="shared" si="2217"/>
        <v>0</v>
      </c>
      <c r="BS1482" s="4" t="b">
        <f t="shared" si="2218"/>
        <v>1</v>
      </c>
      <c r="BT1482" s="4" t="b">
        <f t="shared" si="2219"/>
        <v>0</v>
      </c>
      <c r="BU1482" s="4" t="b">
        <f t="shared" si="2220"/>
        <v>0</v>
      </c>
      <c r="BV1482" s="4" t="b">
        <f t="shared" si="2221"/>
        <v>0</v>
      </c>
      <c r="BW1482" s="4" t="b">
        <f t="shared" si="2222"/>
        <v>0</v>
      </c>
      <c r="BX1482" s="4" t="b">
        <f t="shared" si="2223"/>
        <v>0</v>
      </c>
      <c r="BY1482" s="4" t="b">
        <f t="shared" si="2224"/>
        <v>0</v>
      </c>
      <c r="BZ1482" s="4" t="b">
        <f t="shared" si="2225"/>
        <v>0</v>
      </c>
      <c r="CA1482" s="4" t="b">
        <f t="shared" si="2226"/>
        <v>0</v>
      </c>
      <c r="CB1482" s="4" t="b">
        <f t="shared" si="2227"/>
        <v>0</v>
      </c>
      <c r="CC1482" s="4" t="b">
        <f t="shared" si="2228"/>
        <v>0</v>
      </c>
      <c r="CD1482" s="4" t="b">
        <f t="shared" si="2229"/>
        <v>0</v>
      </c>
      <c r="CE1482" s="4" t="b">
        <f t="shared" si="2230"/>
        <v>0</v>
      </c>
      <c r="CF1482" s="4" t="b">
        <f t="shared" si="2231"/>
        <v>0</v>
      </c>
      <c r="CG1482" s="4" t="b">
        <f t="shared" si="2232"/>
        <v>0</v>
      </c>
      <c r="CH1482" s="4" t="b">
        <f t="shared" si="2233"/>
        <v>0</v>
      </c>
      <c r="CI1482" s="4" t="b">
        <f t="shared" si="2234"/>
        <v>0</v>
      </c>
      <c r="CJ1482" s="4" t="b">
        <f t="shared" si="2235"/>
        <v>0</v>
      </c>
      <c r="CK1482" s="4" t="b">
        <f t="shared" si="2236"/>
        <v>0</v>
      </c>
      <c r="CL1482" s="4" t="b">
        <f t="shared" si="2237"/>
        <v>0</v>
      </c>
      <c r="CM1482" s="4" t="b">
        <f t="shared" si="2238"/>
        <v>0</v>
      </c>
      <c r="CN1482" s="4" t="b">
        <f t="shared" si="2239"/>
        <v>0</v>
      </c>
      <c r="CO1482" s="4" t="b">
        <f t="shared" si="2240"/>
        <v>0</v>
      </c>
      <c r="CP1482" s="4" t="b">
        <f t="shared" si="2241"/>
        <v>0</v>
      </c>
      <c r="CQ1482" s="4" t="b">
        <f t="shared" si="2242"/>
        <v>0</v>
      </c>
      <c r="CR1482" s="4" t="b">
        <f t="shared" si="2243"/>
        <v>0</v>
      </c>
      <c r="CS1482" s="4" t="b">
        <f t="shared" si="2244"/>
        <v>0</v>
      </c>
      <c r="CT1482" s="4" t="b">
        <f t="shared" si="2245"/>
        <v>0</v>
      </c>
      <c r="CU1482" s="4" t="b">
        <f t="shared" si="2246"/>
        <v>0</v>
      </c>
      <c r="CV1482" s="4" t="b">
        <f t="shared" si="2247"/>
        <v>0</v>
      </c>
      <c r="CW1482" s="4" t="b">
        <f t="shared" si="2248"/>
        <v>0</v>
      </c>
      <c r="CX1482" s="4" t="b">
        <f t="shared" si="2249"/>
        <v>0</v>
      </c>
      <c r="CY1482" s="4" t="b">
        <f t="shared" si="2250"/>
        <v>0</v>
      </c>
      <c r="CZ1482" s="4" t="b">
        <f t="shared" si="2251"/>
        <v>0</v>
      </c>
      <c r="DA1482" s="4" t="b">
        <f t="shared" si="2252"/>
        <v>1</v>
      </c>
      <c r="DB1482" s="4" t="b">
        <f t="shared" si="2253"/>
        <v>0</v>
      </c>
      <c r="DC1482" s="4" t="b">
        <f t="shared" si="2254"/>
        <v>0</v>
      </c>
      <c r="DD1482" s="4" t="b">
        <f t="shared" si="2255"/>
        <v>0</v>
      </c>
    </row>
    <row r="1483" spans="1:108">
      <c r="A1483" t="s">
        <v>2525</v>
      </c>
      <c r="C1483" t="s">
        <v>2526</v>
      </c>
      <c r="E1483" t="s">
        <v>2438</v>
      </c>
      <c r="F1483" t="s">
        <v>2405</v>
      </c>
      <c r="G1483" t="s">
        <v>2406</v>
      </c>
      <c r="H1483" t="s">
        <v>7445</v>
      </c>
      <c r="I1483" t="s">
        <v>7417</v>
      </c>
      <c r="J1483" t="s">
        <v>135</v>
      </c>
      <c r="K1483" t="s">
        <v>136</v>
      </c>
      <c r="L1483" t="s">
        <v>6907</v>
      </c>
      <c r="M1483" t="s">
        <v>2420</v>
      </c>
      <c r="N1483" t="s">
        <v>2527</v>
      </c>
      <c r="O1483" t="b">
        <f t="shared" si="2162"/>
        <v>1</v>
      </c>
      <c r="P1483" t="b">
        <f t="shared" si="2163"/>
        <v>1</v>
      </c>
      <c r="Q1483" t="b">
        <f t="shared" si="2164"/>
        <v>1</v>
      </c>
      <c r="R1483" t="b">
        <f t="shared" si="2165"/>
        <v>1</v>
      </c>
      <c r="S1483" t="b">
        <f t="shared" si="2166"/>
        <v>1</v>
      </c>
      <c r="T1483" t="b">
        <f t="shared" si="2167"/>
        <v>1</v>
      </c>
      <c r="U1483" t="b">
        <f t="shared" si="2168"/>
        <v>1</v>
      </c>
      <c r="V1483" t="b">
        <f t="shared" si="2169"/>
        <v>1</v>
      </c>
      <c r="W1483" t="b">
        <f t="shared" si="2170"/>
        <v>1</v>
      </c>
      <c r="X1483" t="b">
        <f t="shared" si="2171"/>
        <v>1</v>
      </c>
      <c r="Y1483" t="b">
        <f t="shared" si="2172"/>
        <v>1</v>
      </c>
      <c r="Z1483" t="b">
        <f t="shared" si="2173"/>
        <v>0</v>
      </c>
      <c r="AA1483" t="b">
        <f t="shared" si="2174"/>
        <v>1</v>
      </c>
      <c r="AB1483" t="b">
        <f t="shared" si="2175"/>
        <v>0</v>
      </c>
      <c r="AC1483" t="b">
        <f t="shared" si="2176"/>
        <v>0</v>
      </c>
      <c r="AD1483" t="b">
        <f t="shared" si="2177"/>
        <v>0</v>
      </c>
      <c r="AE1483" t="b">
        <f t="shared" si="2178"/>
        <v>0</v>
      </c>
      <c r="AF1483" t="b">
        <f t="shared" si="2179"/>
        <v>0</v>
      </c>
      <c r="AG1483" t="b">
        <f t="shared" si="2180"/>
        <v>0</v>
      </c>
      <c r="AH1483" t="b">
        <f t="shared" si="2181"/>
        <v>1</v>
      </c>
      <c r="AI1483" t="b">
        <f t="shared" si="2182"/>
        <v>0</v>
      </c>
      <c r="AJ1483" t="b">
        <f t="shared" si="2183"/>
        <v>0</v>
      </c>
      <c r="AK1483" t="b">
        <f t="shared" si="2184"/>
        <v>0</v>
      </c>
      <c r="AL1483" t="b">
        <f t="shared" si="2185"/>
        <v>0</v>
      </c>
      <c r="AM1483" t="b">
        <f t="shared" si="2186"/>
        <v>0</v>
      </c>
      <c r="AN1483" t="b">
        <f t="shared" si="2187"/>
        <v>0</v>
      </c>
      <c r="AO1483" t="b">
        <f t="shared" si="2188"/>
        <v>0</v>
      </c>
      <c r="AP1483" t="b">
        <f t="shared" si="2189"/>
        <v>0</v>
      </c>
      <c r="AQ1483" t="b">
        <f t="shared" si="2190"/>
        <v>0</v>
      </c>
      <c r="AR1483" t="b">
        <f t="shared" si="2191"/>
        <v>0</v>
      </c>
      <c r="AS1483" t="b">
        <f t="shared" si="2192"/>
        <v>1</v>
      </c>
      <c r="AT1483" t="b">
        <f t="shared" si="2193"/>
        <v>0</v>
      </c>
      <c r="AU1483" t="b">
        <f t="shared" si="2194"/>
        <v>0</v>
      </c>
      <c r="AV1483" t="b">
        <f t="shared" si="2195"/>
        <v>0</v>
      </c>
      <c r="AW1483" t="b">
        <f t="shared" si="2196"/>
        <v>1</v>
      </c>
      <c r="AX1483" t="b">
        <f t="shared" si="2197"/>
        <v>0</v>
      </c>
      <c r="AY1483" t="b">
        <f t="shared" si="2198"/>
        <v>0</v>
      </c>
      <c r="AZ1483" t="b">
        <f t="shared" si="2199"/>
        <v>0</v>
      </c>
      <c r="BA1483" t="b">
        <f t="shared" si="2200"/>
        <v>1</v>
      </c>
      <c r="BB1483" t="b">
        <f t="shared" si="2201"/>
        <v>0</v>
      </c>
      <c r="BC1483" t="b">
        <f t="shared" si="2202"/>
        <v>0</v>
      </c>
      <c r="BD1483" t="b">
        <f t="shared" si="2203"/>
        <v>1</v>
      </c>
      <c r="BE1483" t="b">
        <f t="shared" si="2204"/>
        <v>1</v>
      </c>
      <c r="BF1483" t="b">
        <f t="shared" si="2205"/>
        <v>0</v>
      </c>
      <c r="BG1483" t="b">
        <f t="shared" si="2206"/>
        <v>0</v>
      </c>
      <c r="BH1483" t="b">
        <f t="shared" si="2207"/>
        <v>0</v>
      </c>
      <c r="BI1483" t="b">
        <f t="shared" si="2208"/>
        <v>0</v>
      </c>
      <c r="BJ1483" t="b">
        <f t="shared" si="2209"/>
        <v>0</v>
      </c>
      <c r="BK1483" t="b">
        <f t="shared" si="2210"/>
        <v>1</v>
      </c>
      <c r="BL1483" t="b">
        <f t="shared" si="2211"/>
        <v>0</v>
      </c>
      <c r="BM1483" t="b">
        <f t="shared" si="2212"/>
        <v>0</v>
      </c>
      <c r="BN1483" t="b">
        <f t="shared" si="2213"/>
        <v>0</v>
      </c>
      <c r="BO1483" t="b">
        <f t="shared" si="2214"/>
        <v>0</v>
      </c>
      <c r="BP1483" t="b">
        <f t="shared" si="2215"/>
        <v>0</v>
      </c>
      <c r="BQ1483" t="b">
        <f t="shared" si="2216"/>
        <v>1</v>
      </c>
      <c r="BR1483" t="b">
        <f t="shared" si="2217"/>
        <v>0</v>
      </c>
      <c r="BS1483" t="b">
        <f t="shared" si="2218"/>
        <v>0</v>
      </c>
      <c r="BT1483" t="b">
        <f t="shared" si="2219"/>
        <v>1</v>
      </c>
      <c r="BU1483" t="b">
        <f t="shared" si="2220"/>
        <v>0</v>
      </c>
      <c r="BV1483" t="b">
        <f t="shared" si="2221"/>
        <v>0</v>
      </c>
      <c r="BW1483" t="b">
        <f t="shared" si="2222"/>
        <v>0</v>
      </c>
      <c r="BX1483" t="b">
        <f t="shared" si="2223"/>
        <v>0</v>
      </c>
      <c r="BY1483" t="b">
        <f t="shared" si="2224"/>
        <v>1</v>
      </c>
      <c r="BZ1483" t="b">
        <f t="shared" si="2225"/>
        <v>0</v>
      </c>
      <c r="CA1483" t="b">
        <f t="shared" si="2226"/>
        <v>0</v>
      </c>
      <c r="CB1483" t="b">
        <f t="shared" si="2227"/>
        <v>1</v>
      </c>
      <c r="CC1483" t="b">
        <f t="shared" si="2228"/>
        <v>0</v>
      </c>
      <c r="CD1483" t="b">
        <f t="shared" si="2229"/>
        <v>0</v>
      </c>
      <c r="CE1483" t="b">
        <f t="shared" si="2230"/>
        <v>1</v>
      </c>
      <c r="CF1483" t="b">
        <f t="shared" si="2231"/>
        <v>0</v>
      </c>
      <c r="CG1483" t="b">
        <f t="shared" si="2232"/>
        <v>0</v>
      </c>
      <c r="CH1483" t="b">
        <f t="shared" si="2233"/>
        <v>0</v>
      </c>
      <c r="CI1483" t="b">
        <f t="shared" si="2234"/>
        <v>1</v>
      </c>
      <c r="CJ1483" t="b">
        <f t="shared" si="2235"/>
        <v>0</v>
      </c>
      <c r="CK1483" t="b">
        <f t="shared" si="2236"/>
        <v>1</v>
      </c>
      <c r="CL1483" t="b">
        <f t="shared" si="2237"/>
        <v>0</v>
      </c>
      <c r="CM1483" t="b">
        <f t="shared" si="2238"/>
        <v>0</v>
      </c>
      <c r="CN1483" t="b">
        <f t="shared" si="2239"/>
        <v>0</v>
      </c>
      <c r="CO1483" t="b">
        <f t="shared" si="2240"/>
        <v>0</v>
      </c>
      <c r="CP1483" t="b">
        <f t="shared" si="2241"/>
        <v>0</v>
      </c>
      <c r="CQ1483" t="b">
        <f t="shared" si="2242"/>
        <v>0</v>
      </c>
      <c r="CR1483" t="b">
        <f t="shared" si="2243"/>
        <v>0</v>
      </c>
      <c r="CS1483" t="b">
        <f t="shared" si="2244"/>
        <v>0</v>
      </c>
      <c r="CT1483" t="b">
        <f t="shared" si="2245"/>
        <v>0</v>
      </c>
      <c r="CU1483" t="b">
        <f t="shared" si="2246"/>
        <v>1</v>
      </c>
      <c r="CV1483" t="b">
        <f t="shared" si="2247"/>
        <v>0</v>
      </c>
      <c r="CW1483" t="b">
        <f t="shared" si="2248"/>
        <v>0</v>
      </c>
      <c r="CX1483" t="b">
        <f t="shared" si="2249"/>
        <v>0</v>
      </c>
      <c r="CY1483" t="b">
        <f t="shared" si="2250"/>
        <v>1</v>
      </c>
      <c r="CZ1483" t="b">
        <f t="shared" si="2251"/>
        <v>0</v>
      </c>
      <c r="DA1483" t="b">
        <f t="shared" si="2252"/>
        <v>0</v>
      </c>
      <c r="DB1483" t="b">
        <f t="shared" si="2253"/>
        <v>0</v>
      </c>
      <c r="DC1483" t="b">
        <f t="shared" si="2254"/>
        <v>0</v>
      </c>
      <c r="DD1483" t="b">
        <f t="shared" si="2255"/>
        <v>1</v>
      </c>
    </row>
    <row r="1484" spans="1:108">
      <c r="A1484" s="3" t="s">
        <v>2528</v>
      </c>
      <c r="C1484" t="s">
        <v>2529</v>
      </c>
      <c r="E1484" t="s">
        <v>2438</v>
      </c>
      <c r="F1484" t="s">
        <v>2405</v>
      </c>
      <c r="G1484" t="s">
        <v>2406</v>
      </c>
      <c r="H1484" t="s">
        <v>7445</v>
      </c>
      <c r="I1484" t="s">
        <v>7417</v>
      </c>
      <c r="J1484" s="3" t="s">
        <v>321</v>
      </c>
      <c r="K1484" t="s">
        <v>16</v>
      </c>
      <c r="L1484" t="s">
        <v>6908</v>
      </c>
      <c r="M1484" t="s">
        <v>6079</v>
      </c>
      <c r="N1484" t="s">
        <v>2530</v>
      </c>
      <c r="O1484" t="b">
        <f t="shared" si="2162"/>
        <v>1</v>
      </c>
      <c r="P1484" t="b">
        <f t="shared" si="2163"/>
        <v>0</v>
      </c>
      <c r="Q1484" t="b">
        <f t="shared" si="2164"/>
        <v>1</v>
      </c>
      <c r="R1484" t="b">
        <f t="shared" si="2165"/>
        <v>1</v>
      </c>
      <c r="S1484" t="b">
        <f t="shared" si="2166"/>
        <v>1</v>
      </c>
      <c r="T1484" t="b">
        <f t="shared" si="2167"/>
        <v>1</v>
      </c>
      <c r="U1484" t="b">
        <f t="shared" si="2168"/>
        <v>0</v>
      </c>
      <c r="V1484" t="b">
        <f t="shared" si="2169"/>
        <v>1</v>
      </c>
      <c r="W1484" t="b">
        <f t="shared" si="2170"/>
        <v>0</v>
      </c>
      <c r="X1484" t="b">
        <f t="shared" si="2171"/>
        <v>1</v>
      </c>
      <c r="Y1484" t="b">
        <f t="shared" si="2172"/>
        <v>1</v>
      </c>
      <c r="Z1484" t="b">
        <f t="shared" si="2173"/>
        <v>1</v>
      </c>
      <c r="AA1484" t="b">
        <f t="shared" si="2174"/>
        <v>0</v>
      </c>
      <c r="AB1484" t="b">
        <f t="shared" si="2175"/>
        <v>0</v>
      </c>
      <c r="AC1484" t="b">
        <f t="shared" si="2176"/>
        <v>0</v>
      </c>
      <c r="AD1484" t="b">
        <f t="shared" si="2177"/>
        <v>0</v>
      </c>
      <c r="AE1484" t="b">
        <f t="shared" si="2178"/>
        <v>0</v>
      </c>
      <c r="AF1484" t="b">
        <f t="shared" si="2179"/>
        <v>0</v>
      </c>
      <c r="AG1484" t="b">
        <f t="shared" si="2180"/>
        <v>0</v>
      </c>
      <c r="AH1484" t="b">
        <f t="shared" si="2181"/>
        <v>0</v>
      </c>
      <c r="AI1484" t="b">
        <f t="shared" si="2182"/>
        <v>0</v>
      </c>
      <c r="AJ1484" t="b">
        <f t="shared" si="2183"/>
        <v>0</v>
      </c>
      <c r="AK1484" t="b">
        <f t="shared" si="2184"/>
        <v>1</v>
      </c>
      <c r="AL1484" t="b">
        <f t="shared" si="2185"/>
        <v>0</v>
      </c>
      <c r="AM1484" t="b">
        <f t="shared" si="2186"/>
        <v>0</v>
      </c>
      <c r="AN1484" t="b">
        <f t="shared" si="2187"/>
        <v>0</v>
      </c>
      <c r="AO1484" t="b">
        <f t="shared" si="2188"/>
        <v>0</v>
      </c>
      <c r="AP1484" t="b">
        <f t="shared" si="2189"/>
        <v>0</v>
      </c>
      <c r="AQ1484" t="b">
        <f t="shared" si="2190"/>
        <v>1</v>
      </c>
      <c r="AR1484" t="b">
        <f t="shared" si="2191"/>
        <v>0</v>
      </c>
      <c r="AS1484" t="b">
        <f t="shared" si="2192"/>
        <v>0</v>
      </c>
      <c r="AT1484" t="b">
        <f t="shared" si="2193"/>
        <v>0</v>
      </c>
      <c r="AU1484" t="b">
        <f t="shared" si="2194"/>
        <v>0</v>
      </c>
      <c r="AV1484" t="b">
        <f t="shared" si="2195"/>
        <v>0</v>
      </c>
      <c r="AW1484" t="b">
        <f t="shared" si="2196"/>
        <v>0</v>
      </c>
      <c r="AX1484" t="b">
        <f t="shared" si="2197"/>
        <v>0</v>
      </c>
      <c r="AY1484" t="b">
        <f t="shared" si="2198"/>
        <v>0</v>
      </c>
      <c r="AZ1484" t="b">
        <f t="shared" si="2199"/>
        <v>1</v>
      </c>
      <c r="BA1484" t="b">
        <f t="shared" si="2200"/>
        <v>0</v>
      </c>
      <c r="BB1484" t="b">
        <f t="shared" si="2201"/>
        <v>0</v>
      </c>
      <c r="BC1484" t="b">
        <f t="shared" si="2202"/>
        <v>0</v>
      </c>
      <c r="BD1484" t="b">
        <f t="shared" si="2203"/>
        <v>0</v>
      </c>
      <c r="BE1484" t="b">
        <f t="shared" si="2204"/>
        <v>1</v>
      </c>
      <c r="BF1484" t="b">
        <f t="shared" si="2205"/>
        <v>1</v>
      </c>
      <c r="BG1484" t="b">
        <f t="shared" si="2206"/>
        <v>0</v>
      </c>
      <c r="BH1484" t="b">
        <f t="shared" si="2207"/>
        <v>0</v>
      </c>
      <c r="BI1484" t="b">
        <f t="shared" si="2208"/>
        <v>0</v>
      </c>
      <c r="BJ1484" t="b">
        <f t="shared" si="2209"/>
        <v>0</v>
      </c>
      <c r="BK1484" t="b">
        <f t="shared" si="2210"/>
        <v>0</v>
      </c>
      <c r="BL1484" t="b">
        <f t="shared" si="2211"/>
        <v>0</v>
      </c>
      <c r="BM1484" t="b">
        <f t="shared" si="2212"/>
        <v>0</v>
      </c>
      <c r="BN1484" t="b">
        <f t="shared" si="2213"/>
        <v>1</v>
      </c>
      <c r="BO1484" t="b">
        <f t="shared" si="2214"/>
        <v>0</v>
      </c>
      <c r="BP1484" t="b">
        <f t="shared" si="2215"/>
        <v>0</v>
      </c>
      <c r="BQ1484" t="b">
        <f t="shared" si="2216"/>
        <v>0</v>
      </c>
      <c r="BR1484" t="b">
        <f t="shared" si="2217"/>
        <v>0</v>
      </c>
      <c r="BS1484" t="b">
        <f t="shared" si="2218"/>
        <v>0</v>
      </c>
      <c r="BT1484" t="b">
        <f t="shared" si="2219"/>
        <v>1</v>
      </c>
      <c r="BU1484" t="b">
        <f t="shared" si="2220"/>
        <v>0</v>
      </c>
      <c r="BV1484" t="b">
        <f t="shared" si="2221"/>
        <v>0</v>
      </c>
      <c r="BW1484" t="b">
        <f t="shared" si="2222"/>
        <v>0</v>
      </c>
      <c r="BX1484" t="b">
        <f t="shared" si="2223"/>
        <v>0</v>
      </c>
      <c r="BY1484" t="b">
        <f t="shared" si="2224"/>
        <v>0</v>
      </c>
      <c r="BZ1484" t="b">
        <f t="shared" si="2225"/>
        <v>0</v>
      </c>
      <c r="CA1484" t="b">
        <f t="shared" si="2226"/>
        <v>0</v>
      </c>
      <c r="CB1484" t="b">
        <f t="shared" si="2227"/>
        <v>0</v>
      </c>
      <c r="CC1484" t="b">
        <f t="shared" si="2228"/>
        <v>0</v>
      </c>
      <c r="CD1484" t="b">
        <f t="shared" si="2229"/>
        <v>0</v>
      </c>
      <c r="CE1484" t="b">
        <f t="shared" si="2230"/>
        <v>0</v>
      </c>
      <c r="CF1484" t="b">
        <f t="shared" si="2231"/>
        <v>0</v>
      </c>
      <c r="CG1484" t="b">
        <f t="shared" si="2232"/>
        <v>0</v>
      </c>
      <c r="CH1484" t="b">
        <f t="shared" si="2233"/>
        <v>0</v>
      </c>
      <c r="CI1484" t="b">
        <f t="shared" si="2234"/>
        <v>0</v>
      </c>
      <c r="CJ1484" t="b">
        <f t="shared" si="2235"/>
        <v>0</v>
      </c>
      <c r="CK1484" t="b">
        <f t="shared" si="2236"/>
        <v>0</v>
      </c>
      <c r="CL1484" t="b">
        <f t="shared" si="2237"/>
        <v>0</v>
      </c>
      <c r="CM1484" t="b">
        <f t="shared" si="2238"/>
        <v>0</v>
      </c>
      <c r="CN1484" t="b">
        <f t="shared" si="2239"/>
        <v>0</v>
      </c>
      <c r="CO1484" t="b">
        <f t="shared" si="2240"/>
        <v>0</v>
      </c>
      <c r="CP1484" t="b">
        <f t="shared" si="2241"/>
        <v>0</v>
      </c>
      <c r="CQ1484" t="b">
        <f t="shared" si="2242"/>
        <v>0</v>
      </c>
      <c r="CR1484" t="b">
        <f t="shared" si="2243"/>
        <v>0</v>
      </c>
      <c r="CS1484" t="b">
        <f t="shared" si="2244"/>
        <v>0</v>
      </c>
      <c r="CT1484" t="b">
        <f t="shared" si="2245"/>
        <v>0</v>
      </c>
      <c r="CU1484" t="b">
        <f t="shared" si="2246"/>
        <v>0</v>
      </c>
      <c r="CV1484" t="b">
        <f t="shared" si="2247"/>
        <v>0</v>
      </c>
      <c r="CW1484" t="b">
        <f t="shared" si="2248"/>
        <v>0</v>
      </c>
      <c r="CX1484" t="b">
        <f t="shared" si="2249"/>
        <v>0</v>
      </c>
      <c r="CY1484" t="b">
        <f t="shared" si="2250"/>
        <v>1</v>
      </c>
      <c r="CZ1484" t="b">
        <f t="shared" si="2251"/>
        <v>0</v>
      </c>
      <c r="DA1484" t="b">
        <f t="shared" si="2252"/>
        <v>0</v>
      </c>
      <c r="DB1484" t="b">
        <f t="shared" si="2253"/>
        <v>0</v>
      </c>
      <c r="DC1484" t="b">
        <f t="shared" si="2254"/>
        <v>0</v>
      </c>
      <c r="DD1484" t="b">
        <f t="shared" si="2255"/>
        <v>0</v>
      </c>
    </row>
    <row r="1485" spans="1:108">
      <c r="A1485" s="4" t="s">
        <v>2531</v>
      </c>
      <c r="C1485" t="s">
        <v>2529</v>
      </c>
      <c r="D1485" s="4"/>
      <c r="E1485" s="4" t="s">
        <v>2438</v>
      </c>
      <c r="F1485" t="s">
        <v>2405</v>
      </c>
      <c r="G1485" t="s">
        <v>2406</v>
      </c>
      <c r="H1485" t="s">
        <v>7445</v>
      </c>
      <c r="I1485" t="s">
        <v>7417</v>
      </c>
      <c r="J1485" s="4" t="s">
        <v>139</v>
      </c>
      <c r="K1485" s="4" t="s">
        <v>139</v>
      </c>
      <c r="L1485" s="4" t="s">
        <v>6909</v>
      </c>
      <c r="M1485" t="s">
        <v>6079</v>
      </c>
      <c r="N1485" s="4" t="s">
        <v>2532</v>
      </c>
      <c r="O1485" s="4" t="b">
        <f t="shared" si="2162"/>
        <v>1</v>
      </c>
      <c r="P1485" s="4" t="b">
        <f t="shared" si="2163"/>
        <v>1</v>
      </c>
      <c r="Q1485" s="4" t="b">
        <f t="shared" si="2164"/>
        <v>1</v>
      </c>
      <c r="R1485" s="4" t="b">
        <f t="shared" si="2165"/>
        <v>1</v>
      </c>
      <c r="S1485" s="4" t="b">
        <f t="shared" si="2166"/>
        <v>1</v>
      </c>
      <c r="T1485" s="4" t="b">
        <f t="shared" si="2167"/>
        <v>1</v>
      </c>
      <c r="U1485" s="4" t="b">
        <f t="shared" si="2168"/>
        <v>1</v>
      </c>
      <c r="V1485" s="4" t="b">
        <f t="shared" si="2169"/>
        <v>1</v>
      </c>
      <c r="W1485" s="4" t="b">
        <f t="shared" si="2170"/>
        <v>1</v>
      </c>
      <c r="X1485" s="4" t="b">
        <f t="shared" si="2171"/>
        <v>1</v>
      </c>
      <c r="Y1485" s="4" t="b">
        <f t="shared" si="2172"/>
        <v>1</v>
      </c>
      <c r="Z1485" s="4" t="b">
        <f t="shared" si="2173"/>
        <v>1</v>
      </c>
      <c r="AA1485" s="4" t="b">
        <f t="shared" si="2174"/>
        <v>1</v>
      </c>
      <c r="AB1485" s="4" t="b">
        <f t="shared" si="2175"/>
        <v>1</v>
      </c>
      <c r="AC1485" s="4" t="b">
        <f t="shared" si="2176"/>
        <v>1</v>
      </c>
      <c r="AD1485" s="4" t="b">
        <f t="shared" si="2177"/>
        <v>0</v>
      </c>
      <c r="AE1485" s="4" t="b">
        <f t="shared" si="2178"/>
        <v>0</v>
      </c>
      <c r="AF1485" s="4" t="b">
        <f t="shared" si="2179"/>
        <v>0</v>
      </c>
      <c r="AG1485" s="4" t="b">
        <f t="shared" si="2180"/>
        <v>1</v>
      </c>
      <c r="AH1485" s="4" t="b">
        <f t="shared" si="2181"/>
        <v>1</v>
      </c>
      <c r="AI1485" s="4" t="b">
        <f t="shared" si="2182"/>
        <v>1</v>
      </c>
      <c r="AJ1485" s="4" t="b">
        <f t="shared" si="2183"/>
        <v>0</v>
      </c>
      <c r="AK1485" s="4" t="b">
        <f t="shared" si="2184"/>
        <v>1</v>
      </c>
      <c r="AL1485" s="4" t="b">
        <f t="shared" si="2185"/>
        <v>1</v>
      </c>
      <c r="AM1485" s="4" t="b">
        <f t="shared" si="2186"/>
        <v>1</v>
      </c>
      <c r="AN1485" s="4" t="b">
        <f t="shared" si="2187"/>
        <v>0</v>
      </c>
      <c r="AO1485" s="4" t="b">
        <f t="shared" si="2188"/>
        <v>0</v>
      </c>
      <c r="AP1485" s="4" t="b">
        <f t="shared" si="2189"/>
        <v>0</v>
      </c>
      <c r="AQ1485" s="4" t="b">
        <f t="shared" si="2190"/>
        <v>1</v>
      </c>
      <c r="AR1485" s="4" t="b">
        <f t="shared" si="2191"/>
        <v>0</v>
      </c>
      <c r="AS1485" s="4" t="b">
        <f t="shared" si="2192"/>
        <v>0</v>
      </c>
      <c r="AT1485" s="4" t="b">
        <f t="shared" si="2193"/>
        <v>0</v>
      </c>
      <c r="AU1485" s="4" t="b">
        <f t="shared" si="2194"/>
        <v>1</v>
      </c>
      <c r="AV1485" s="4" t="b">
        <f t="shared" si="2195"/>
        <v>1</v>
      </c>
      <c r="AW1485" s="4" t="b">
        <f t="shared" si="2196"/>
        <v>1</v>
      </c>
      <c r="AX1485" s="4" t="b">
        <f t="shared" si="2197"/>
        <v>1</v>
      </c>
      <c r="AY1485" s="4" t="b">
        <f t="shared" si="2198"/>
        <v>1</v>
      </c>
      <c r="AZ1485" s="4" t="b">
        <f t="shared" si="2199"/>
        <v>1</v>
      </c>
      <c r="BA1485" s="4" t="b">
        <f t="shared" si="2200"/>
        <v>1</v>
      </c>
      <c r="BB1485" s="4" t="b">
        <f t="shared" si="2201"/>
        <v>0</v>
      </c>
      <c r="BC1485" s="4" t="b">
        <f t="shared" si="2202"/>
        <v>1</v>
      </c>
      <c r="BD1485" s="4" t="b">
        <f t="shared" si="2203"/>
        <v>1</v>
      </c>
      <c r="BE1485" s="4" t="b">
        <f t="shared" si="2204"/>
        <v>1</v>
      </c>
      <c r="BF1485" s="4" t="b">
        <f t="shared" si="2205"/>
        <v>1</v>
      </c>
      <c r="BG1485" s="4" t="b">
        <f t="shared" si="2206"/>
        <v>1</v>
      </c>
      <c r="BH1485" s="4" t="b">
        <f t="shared" si="2207"/>
        <v>1</v>
      </c>
      <c r="BI1485" s="4" t="b">
        <f t="shared" si="2208"/>
        <v>1</v>
      </c>
      <c r="BJ1485" s="4" t="b">
        <f t="shared" si="2209"/>
        <v>1</v>
      </c>
      <c r="BK1485" s="4" t="b">
        <f t="shared" si="2210"/>
        <v>1</v>
      </c>
      <c r="BL1485" s="4" t="b">
        <f t="shared" si="2211"/>
        <v>1</v>
      </c>
      <c r="BM1485" s="4" t="b">
        <f t="shared" si="2212"/>
        <v>1</v>
      </c>
      <c r="BN1485" s="4" t="b">
        <f t="shared" si="2213"/>
        <v>1</v>
      </c>
      <c r="BO1485" s="4" t="b">
        <f t="shared" si="2214"/>
        <v>0</v>
      </c>
      <c r="BP1485" s="4" t="b">
        <f t="shared" si="2215"/>
        <v>1</v>
      </c>
      <c r="BQ1485" s="4" t="b">
        <f t="shared" si="2216"/>
        <v>1</v>
      </c>
      <c r="BR1485" s="4" t="b">
        <f t="shared" si="2217"/>
        <v>1</v>
      </c>
      <c r="BS1485" s="4" t="b">
        <f t="shared" si="2218"/>
        <v>1</v>
      </c>
      <c r="BT1485" s="4" t="b">
        <f t="shared" si="2219"/>
        <v>1</v>
      </c>
      <c r="BU1485" s="4" t="b">
        <f t="shared" si="2220"/>
        <v>1</v>
      </c>
      <c r="BV1485" s="4" t="b">
        <f t="shared" si="2221"/>
        <v>1</v>
      </c>
      <c r="BW1485" s="4" t="b">
        <f t="shared" si="2222"/>
        <v>0</v>
      </c>
      <c r="BX1485" s="4" t="b">
        <f t="shared" si="2223"/>
        <v>1</v>
      </c>
      <c r="BY1485" s="4" t="b">
        <f t="shared" si="2224"/>
        <v>1</v>
      </c>
      <c r="BZ1485" s="4" t="b">
        <f t="shared" si="2225"/>
        <v>1</v>
      </c>
      <c r="CA1485" s="4" t="b">
        <f t="shared" si="2226"/>
        <v>1</v>
      </c>
      <c r="CB1485" s="4" t="b">
        <f t="shared" si="2227"/>
        <v>1</v>
      </c>
      <c r="CC1485" s="4" t="b">
        <f t="shared" si="2228"/>
        <v>1</v>
      </c>
      <c r="CD1485" s="4" t="b">
        <f t="shared" si="2229"/>
        <v>1</v>
      </c>
      <c r="CE1485" s="4" t="b">
        <f t="shared" si="2230"/>
        <v>0</v>
      </c>
      <c r="CF1485" s="4" t="b">
        <f t="shared" si="2231"/>
        <v>1</v>
      </c>
      <c r="CG1485" s="4" t="b">
        <f t="shared" si="2232"/>
        <v>1</v>
      </c>
      <c r="CH1485" s="4" t="b">
        <f t="shared" si="2233"/>
        <v>1</v>
      </c>
      <c r="CI1485" s="4" t="b">
        <f t="shared" si="2234"/>
        <v>0</v>
      </c>
      <c r="CJ1485" s="4" t="b">
        <f t="shared" si="2235"/>
        <v>1</v>
      </c>
      <c r="CK1485" s="4" t="b">
        <f t="shared" si="2236"/>
        <v>0</v>
      </c>
      <c r="CL1485" s="4" t="b">
        <f t="shared" si="2237"/>
        <v>0</v>
      </c>
      <c r="CM1485" s="4" t="b">
        <f t="shared" si="2238"/>
        <v>1</v>
      </c>
      <c r="CN1485" s="4" t="b">
        <f t="shared" si="2239"/>
        <v>0</v>
      </c>
      <c r="CO1485" s="4" t="b">
        <f t="shared" si="2240"/>
        <v>1</v>
      </c>
      <c r="CP1485" s="4" t="b">
        <f t="shared" si="2241"/>
        <v>1</v>
      </c>
      <c r="CQ1485" s="4" t="b">
        <f t="shared" si="2242"/>
        <v>1</v>
      </c>
      <c r="CR1485" s="4" t="b">
        <f t="shared" si="2243"/>
        <v>1</v>
      </c>
      <c r="CS1485" s="4" t="b">
        <f t="shared" si="2244"/>
        <v>1</v>
      </c>
      <c r="CT1485" s="4" t="b">
        <f t="shared" si="2245"/>
        <v>1</v>
      </c>
      <c r="CU1485" s="4" t="b">
        <f t="shared" si="2246"/>
        <v>0</v>
      </c>
      <c r="CV1485" s="4" t="b">
        <f t="shared" si="2247"/>
        <v>1</v>
      </c>
      <c r="CW1485" s="4" t="b">
        <f t="shared" si="2248"/>
        <v>1</v>
      </c>
      <c r="CX1485" s="4" t="b">
        <f t="shared" si="2249"/>
        <v>0</v>
      </c>
      <c r="CY1485" s="4" t="b">
        <f t="shared" si="2250"/>
        <v>1</v>
      </c>
      <c r="CZ1485" s="4" t="b">
        <f t="shared" si="2251"/>
        <v>0</v>
      </c>
      <c r="DA1485" s="4" t="b">
        <f t="shared" si="2252"/>
        <v>1</v>
      </c>
      <c r="DB1485" s="4" t="b">
        <f t="shared" si="2253"/>
        <v>0</v>
      </c>
      <c r="DC1485" s="4" t="b">
        <f t="shared" si="2254"/>
        <v>0</v>
      </c>
      <c r="DD1485" s="4" t="b">
        <f t="shared" si="2255"/>
        <v>1</v>
      </c>
    </row>
    <row r="1486" spans="1:108">
      <c r="A1486" s="4" t="s">
        <v>2538</v>
      </c>
      <c r="C1486" t="s">
        <v>2539</v>
      </c>
      <c r="D1486" s="4"/>
      <c r="E1486" s="4" t="s">
        <v>2438</v>
      </c>
      <c r="F1486" t="s">
        <v>2405</v>
      </c>
      <c r="G1486" t="s">
        <v>2406</v>
      </c>
      <c r="H1486" t="s">
        <v>7445</v>
      </c>
      <c r="I1486" t="s">
        <v>7417</v>
      </c>
      <c r="J1486" s="4" t="s">
        <v>165</v>
      </c>
      <c r="K1486" s="4" t="s">
        <v>114</v>
      </c>
      <c r="L1486" s="4" t="s">
        <v>6912</v>
      </c>
      <c r="M1486" t="s">
        <v>6079</v>
      </c>
      <c r="N1486" s="86" t="s">
        <v>2540</v>
      </c>
      <c r="O1486" s="6" t="b">
        <f t="shared" si="2162"/>
        <v>1</v>
      </c>
      <c r="P1486" s="4" t="b">
        <f t="shared" si="2163"/>
        <v>1</v>
      </c>
      <c r="Q1486" s="4" t="b">
        <f t="shared" si="2164"/>
        <v>1</v>
      </c>
      <c r="R1486" s="4" t="b">
        <f t="shared" si="2165"/>
        <v>1</v>
      </c>
      <c r="S1486" s="6" t="b">
        <f t="shared" si="2166"/>
        <v>1</v>
      </c>
      <c r="T1486" s="6" t="b">
        <f t="shared" si="2167"/>
        <v>1</v>
      </c>
      <c r="U1486" s="6" t="b">
        <f t="shared" si="2168"/>
        <v>1</v>
      </c>
      <c r="V1486" s="6" t="b">
        <f t="shared" si="2169"/>
        <v>1</v>
      </c>
      <c r="W1486" s="6" t="b">
        <f t="shared" si="2170"/>
        <v>1</v>
      </c>
      <c r="X1486" s="6" t="b">
        <f t="shared" si="2171"/>
        <v>1</v>
      </c>
      <c r="Y1486" s="6" t="b">
        <f t="shared" si="2172"/>
        <v>1</v>
      </c>
      <c r="Z1486" s="6" t="b">
        <f t="shared" si="2173"/>
        <v>1</v>
      </c>
      <c r="AA1486" s="6" t="b">
        <f t="shared" si="2174"/>
        <v>1</v>
      </c>
      <c r="AB1486" s="4" t="b">
        <f t="shared" si="2175"/>
        <v>1</v>
      </c>
      <c r="AC1486" s="4" t="b">
        <f t="shared" si="2176"/>
        <v>1</v>
      </c>
      <c r="AD1486" s="4" t="b">
        <f t="shared" si="2177"/>
        <v>1</v>
      </c>
      <c r="AE1486" s="4" t="b">
        <f t="shared" si="2178"/>
        <v>1</v>
      </c>
      <c r="AF1486" s="4" t="b">
        <f t="shared" si="2179"/>
        <v>1</v>
      </c>
      <c r="AG1486" s="4" t="b">
        <f t="shared" si="2180"/>
        <v>1</v>
      </c>
      <c r="AH1486" s="4" t="b">
        <f t="shared" si="2181"/>
        <v>1</v>
      </c>
      <c r="AI1486" s="4" t="b">
        <f t="shared" si="2182"/>
        <v>1</v>
      </c>
      <c r="AJ1486" s="4" t="b">
        <f t="shared" si="2183"/>
        <v>1</v>
      </c>
      <c r="AK1486" s="4" t="b">
        <f t="shared" si="2184"/>
        <v>1</v>
      </c>
      <c r="AL1486" s="4" t="b">
        <f t="shared" si="2185"/>
        <v>1</v>
      </c>
      <c r="AM1486" s="4" t="b">
        <f t="shared" si="2186"/>
        <v>1</v>
      </c>
      <c r="AN1486" s="4" t="b">
        <f t="shared" si="2187"/>
        <v>1</v>
      </c>
      <c r="AO1486" s="4" t="b">
        <f t="shared" si="2188"/>
        <v>1</v>
      </c>
      <c r="AP1486" s="4" t="b">
        <f t="shared" si="2189"/>
        <v>1</v>
      </c>
      <c r="AQ1486" s="4" t="b">
        <f t="shared" si="2190"/>
        <v>1</v>
      </c>
      <c r="AR1486" s="4" t="b">
        <f t="shared" si="2191"/>
        <v>1</v>
      </c>
      <c r="AS1486" s="4" t="b">
        <f t="shared" si="2192"/>
        <v>0</v>
      </c>
      <c r="AT1486" s="4" t="b">
        <f t="shared" si="2193"/>
        <v>1</v>
      </c>
      <c r="AU1486" s="4" t="b">
        <f t="shared" si="2194"/>
        <v>1</v>
      </c>
      <c r="AV1486" s="4" t="b">
        <f t="shared" si="2195"/>
        <v>1</v>
      </c>
      <c r="AW1486" s="4" t="b">
        <f t="shared" si="2196"/>
        <v>1</v>
      </c>
      <c r="AX1486" s="4" t="b">
        <f t="shared" si="2197"/>
        <v>1</v>
      </c>
      <c r="AY1486" s="4" t="b">
        <f t="shared" si="2198"/>
        <v>1</v>
      </c>
      <c r="AZ1486" s="4" t="b">
        <f t="shared" si="2199"/>
        <v>1</v>
      </c>
      <c r="BA1486" s="4" t="b">
        <f t="shared" si="2200"/>
        <v>1</v>
      </c>
      <c r="BB1486" s="4" t="b">
        <f t="shared" si="2201"/>
        <v>1</v>
      </c>
      <c r="BC1486" s="4" t="b">
        <f t="shared" si="2202"/>
        <v>1</v>
      </c>
      <c r="BD1486" s="4" t="b">
        <f t="shared" si="2203"/>
        <v>1</v>
      </c>
      <c r="BE1486" s="4" t="b">
        <f t="shared" si="2204"/>
        <v>1</v>
      </c>
      <c r="BF1486" s="4" t="b">
        <f t="shared" si="2205"/>
        <v>1</v>
      </c>
      <c r="BG1486" s="4" t="b">
        <f t="shared" si="2206"/>
        <v>1</v>
      </c>
      <c r="BH1486" s="4" t="b">
        <f t="shared" si="2207"/>
        <v>1</v>
      </c>
      <c r="BI1486" s="4" t="b">
        <f t="shared" si="2208"/>
        <v>1</v>
      </c>
      <c r="BJ1486" s="4" t="b">
        <f t="shared" si="2209"/>
        <v>1</v>
      </c>
      <c r="BK1486" s="4" t="b">
        <f t="shared" si="2210"/>
        <v>1</v>
      </c>
      <c r="BL1486" s="4" t="b">
        <f t="shared" si="2211"/>
        <v>1</v>
      </c>
      <c r="BM1486" s="4" t="b">
        <f t="shared" si="2212"/>
        <v>1</v>
      </c>
      <c r="BN1486" s="4" t="b">
        <f t="shared" si="2213"/>
        <v>1</v>
      </c>
      <c r="BO1486" s="4" t="b">
        <f t="shared" si="2214"/>
        <v>1</v>
      </c>
      <c r="BP1486" s="4" t="b">
        <f t="shared" si="2215"/>
        <v>1</v>
      </c>
      <c r="BQ1486" s="4" t="b">
        <f t="shared" si="2216"/>
        <v>1</v>
      </c>
      <c r="BR1486" s="4" t="b">
        <f t="shared" si="2217"/>
        <v>1</v>
      </c>
      <c r="BS1486" s="4" t="b">
        <f t="shared" si="2218"/>
        <v>1</v>
      </c>
      <c r="BT1486" s="4" t="b">
        <f t="shared" si="2219"/>
        <v>1</v>
      </c>
      <c r="BU1486" s="4" t="b">
        <f t="shared" si="2220"/>
        <v>1</v>
      </c>
      <c r="BV1486" s="4" t="b">
        <f t="shared" si="2221"/>
        <v>1</v>
      </c>
      <c r="BW1486" s="4" t="b">
        <f t="shared" si="2222"/>
        <v>1</v>
      </c>
      <c r="BX1486" s="4" t="b">
        <f t="shared" si="2223"/>
        <v>1</v>
      </c>
      <c r="BY1486" s="4" t="b">
        <f t="shared" si="2224"/>
        <v>1</v>
      </c>
      <c r="BZ1486" s="4" t="b">
        <f t="shared" si="2225"/>
        <v>1</v>
      </c>
      <c r="CA1486" s="4" t="b">
        <f t="shared" si="2226"/>
        <v>1</v>
      </c>
      <c r="CB1486" s="4" t="b">
        <f t="shared" si="2227"/>
        <v>1</v>
      </c>
      <c r="CC1486" s="4" t="b">
        <f t="shared" si="2228"/>
        <v>1</v>
      </c>
      <c r="CD1486" s="4" t="b">
        <f t="shared" si="2229"/>
        <v>1</v>
      </c>
      <c r="CE1486" s="4" t="b">
        <f t="shared" si="2230"/>
        <v>1</v>
      </c>
      <c r="CF1486" s="4" t="b">
        <f t="shared" si="2231"/>
        <v>1</v>
      </c>
      <c r="CG1486" s="4" t="b">
        <f t="shared" si="2232"/>
        <v>1</v>
      </c>
      <c r="CH1486" s="4" t="b">
        <f t="shared" si="2233"/>
        <v>1</v>
      </c>
      <c r="CI1486" s="4" t="b">
        <f t="shared" si="2234"/>
        <v>1</v>
      </c>
      <c r="CJ1486" s="4" t="b">
        <f t="shared" si="2235"/>
        <v>1</v>
      </c>
      <c r="CK1486" s="4" t="b">
        <f t="shared" si="2236"/>
        <v>1</v>
      </c>
      <c r="CL1486" s="4" t="b">
        <f t="shared" si="2237"/>
        <v>1</v>
      </c>
      <c r="CM1486" s="4" t="b">
        <f t="shared" si="2238"/>
        <v>1</v>
      </c>
      <c r="CN1486" s="4" t="b">
        <f t="shared" si="2239"/>
        <v>0</v>
      </c>
      <c r="CO1486" s="4" t="b">
        <f t="shared" si="2240"/>
        <v>1</v>
      </c>
      <c r="CP1486" s="4" t="b">
        <f t="shared" si="2241"/>
        <v>1</v>
      </c>
      <c r="CQ1486" s="4" t="b">
        <f t="shared" si="2242"/>
        <v>1</v>
      </c>
      <c r="CR1486" s="4" t="b">
        <f t="shared" si="2243"/>
        <v>1</v>
      </c>
      <c r="CS1486" s="4" t="b">
        <f t="shared" si="2244"/>
        <v>1</v>
      </c>
      <c r="CT1486" s="4" t="b">
        <f t="shared" si="2245"/>
        <v>1</v>
      </c>
      <c r="CU1486" s="4" t="b">
        <f t="shared" si="2246"/>
        <v>1</v>
      </c>
      <c r="CV1486" s="4" t="b">
        <f t="shared" si="2247"/>
        <v>1</v>
      </c>
      <c r="CW1486" s="4" t="b">
        <f t="shared" si="2248"/>
        <v>1</v>
      </c>
      <c r="CX1486" s="4" t="b">
        <f t="shared" si="2249"/>
        <v>1</v>
      </c>
      <c r="CY1486" s="4" t="b">
        <f t="shared" si="2250"/>
        <v>1</v>
      </c>
      <c r="CZ1486" s="4" t="b">
        <f t="shared" si="2251"/>
        <v>1</v>
      </c>
      <c r="DA1486" s="4" t="b">
        <f t="shared" si="2252"/>
        <v>1</v>
      </c>
      <c r="DB1486" s="4" t="b">
        <f t="shared" si="2253"/>
        <v>0</v>
      </c>
      <c r="DC1486" s="4" t="b">
        <f t="shared" si="2254"/>
        <v>1</v>
      </c>
      <c r="DD1486" s="4" t="b">
        <f t="shared" si="2255"/>
        <v>1</v>
      </c>
    </row>
    <row r="1487" spans="1:108">
      <c r="A1487" s="4" t="s">
        <v>2545</v>
      </c>
      <c r="C1487" t="s">
        <v>2546</v>
      </c>
      <c r="D1487" s="4"/>
      <c r="E1487" s="4" t="s">
        <v>2438</v>
      </c>
      <c r="F1487" t="s">
        <v>2405</v>
      </c>
      <c r="G1487" t="s">
        <v>2406</v>
      </c>
      <c r="H1487" t="s">
        <v>7445</v>
      </c>
      <c r="I1487" t="s">
        <v>7417</v>
      </c>
      <c r="J1487" s="4" t="s">
        <v>204</v>
      </c>
      <c r="K1487" s="4" t="s">
        <v>205</v>
      </c>
      <c r="L1487" s="4" t="s">
        <v>6914</v>
      </c>
      <c r="M1487" s="4" t="s">
        <v>200</v>
      </c>
      <c r="N1487" s="4" t="s">
        <v>2547</v>
      </c>
      <c r="O1487" s="4" t="b">
        <f t="shared" si="2162"/>
        <v>1</v>
      </c>
      <c r="P1487" s="4" t="b">
        <f t="shared" si="2163"/>
        <v>1</v>
      </c>
      <c r="Q1487" s="4" t="b">
        <f t="shared" si="2164"/>
        <v>1</v>
      </c>
      <c r="R1487" s="4" t="b">
        <f t="shared" si="2165"/>
        <v>0</v>
      </c>
      <c r="S1487" s="4" t="b">
        <f t="shared" si="2166"/>
        <v>0</v>
      </c>
      <c r="T1487" s="4" t="b">
        <f t="shared" si="2167"/>
        <v>1</v>
      </c>
      <c r="U1487" s="4" t="b">
        <f t="shared" si="2168"/>
        <v>1</v>
      </c>
      <c r="V1487" s="4" t="b">
        <f t="shared" si="2169"/>
        <v>0</v>
      </c>
      <c r="W1487" s="4" t="b">
        <f t="shared" si="2170"/>
        <v>0</v>
      </c>
      <c r="X1487" s="4" t="b">
        <f t="shared" si="2171"/>
        <v>0</v>
      </c>
      <c r="Y1487" s="4" t="b">
        <f t="shared" si="2172"/>
        <v>0</v>
      </c>
      <c r="Z1487" s="4" t="b">
        <f t="shared" si="2173"/>
        <v>0</v>
      </c>
      <c r="AA1487" s="4" t="b">
        <f t="shared" si="2174"/>
        <v>0</v>
      </c>
      <c r="AB1487" s="4" t="b">
        <f t="shared" si="2175"/>
        <v>0</v>
      </c>
      <c r="AC1487" s="4" t="b">
        <f t="shared" si="2176"/>
        <v>0</v>
      </c>
      <c r="AD1487" s="4" t="b">
        <f t="shared" si="2177"/>
        <v>0</v>
      </c>
      <c r="AE1487" s="4" t="b">
        <f t="shared" si="2178"/>
        <v>0</v>
      </c>
      <c r="AF1487" s="4" t="b">
        <f t="shared" si="2179"/>
        <v>0</v>
      </c>
      <c r="AG1487" s="4" t="b">
        <f t="shared" si="2180"/>
        <v>0</v>
      </c>
      <c r="AH1487" s="4" t="b">
        <f t="shared" si="2181"/>
        <v>0</v>
      </c>
      <c r="AI1487" s="4" t="b">
        <f t="shared" si="2182"/>
        <v>0</v>
      </c>
      <c r="AJ1487" s="4" t="b">
        <f t="shared" si="2183"/>
        <v>0</v>
      </c>
      <c r="AK1487" s="4" t="b">
        <f t="shared" si="2184"/>
        <v>0</v>
      </c>
      <c r="AL1487" s="4" t="b">
        <f t="shared" si="2185"/>
        <v>0</v>
      </c>
      <c r="AM1487" s="4" t="b">
        <f t="shared" si="2186"/>
        <v>0</v>
      </c>
      <c r="AN1487" s="4" t="b">
        <f t="shared" si="2187"/>
        <v>0</v>
      </c>
      <c r="AO1487" s="4" t="b">
        <f t="shared" si="2188"/>
        <v>0</v>
      </c>
      <c r="AP1487" s="4" t="b">
        <f t="shared" si="2189"/>
        <v>0</v>
      </c>
      <c r="AQ1487" s="4" t="b">
        <f t="shared" si="2190"/>
        <v>0</v>
      </c>
      <c r="AR1487" s="4" t="b">
        <f t="shared" si="2191"/>
        <v>0</v>
      </c>
      <c r="AS1487" s="4" t="b">
        <f t="shared" si="2192"/>
        <v>0</v>
      </c>
      <c r="AT1487" s="4" t="b">
        <f t="shared" si="2193"/>
        <v>0</v>
      </c>
      <c r="AU1487" s="4" t="b">
        <f t="shared" si="2194"/>
        <v>0</v>
      </c>
      <c r="AV1487" s="4" t="b">
        <f t="shared" si="2195"/>
        <v>0</v>
      </c>
      <c r="AW1487" s="4" t="b">
        <f t="shared" si="2196"/>
        <v>0</v>
      </c>
      <c r="AX1487" s="4" t="b">
        <f t="shared" si="2197"/>
        <v>0</v>
      </c>
      <c r="AY1487" s="4" t="b">
        <f t="shared" si="2198"/>
        <v>0</v>
      </c>
      <c r="AZ1487" s="4" t="b">
        <f t="shared" si="2199"/>
        <v>0</v>
      </c>
      <c r="BA1487" s="4" t="b">
        <f t="shared" si="2200"/>
        <v>0</v>
      </c>
      <c r="BB1487" s="4" t="b">
        <f t="shared" si="2201"/>
        <v>0</v>
      </c>
      <c r="BC1487" s="4" t="b">
        <f t="shared" si="2202"/>
        <v>0</v>
      </c>
      <c r="BD1487" s="4" t="b">
        <f t="shared" si="2203"/>
        <v>0</v>
      </c>
      <c r="BE1487" s="4" t="b">
        <f t="shared" si="2204"/>
        <v>0</v>
      </c>
      <c r="BF1487" s="4" t="b">
        <f t="shared" si="2205"/>
        <v>0</v>
      </c>
      <c r="BG1487" s="4" t="b">
        <f t="shared" si="2206"/>
        <v>0</v>
      </c>
      <c r="BH1487" s="4" t="b">
        <f t="shared" si="2207"/>
        <v>0</v>
      </c>
      <c r="BI1487" s="4" t="b">
        <f t="shared" si="2208"/>
        <v>0</v>
      </c>
      <c r="BJ1487" s="4" t="b">
        <f t="shared" si="2209"/>
        <v>0</v>
      </c>
      <c r="BK1487" s="4" t="b">
        <f t="shared" si="2210"/>
        <v>0</v>
      </c>
      <c r="BL1487" s="4" t="b">
        <f t="shared" si="2211"/>
        <v>0</v>
      </c>
      <c r="BM1487" s="4" t="b">
        <f t="shared" si="2212"/>
        <v>0</v>
      </c>
      <c r="BN1487" s="4" t="b">
        <f t="shared" si="2213"/>
        <v>0</v>
      </c>
      <c r="BO1487" s="4" t="b">
        <f t="shared" si="2214"/>
        <v>0</v>
      </c>
      <c r="BP1487" s="4" t="b">
        <f t="shared" si="2215"/>
        <v>1</v>
      </c>
      <c r="BQ1487" s="4" t="b">
        <f t="shared" si="2216"/>
        <v>0</v>
      </c>
      <c r="BR1487" s="4" t="b">
        <f t="shared" si="2217"/>
        <v>0</v>
      </c>
      <c r="BS1487" s="4" t="b">
        <f t="shared" si="2218"/>
        <v>1</v>
      </c>
      <c r="BT1487" s="4" t="b">
        <f t="shared" si="2219"/>
        <v>0</v>
      </c>
      <c r="BU1487" s="4" t="b">
        <f t="shared" si="2220"/>
        <v>0</v>
      </c>
      <c r="BV1487" s="4" t="b">
        <f t="shared" si="2221"/>
        <v>1</v>
      </c>
      <c r="BW1487" s="4" t="b">
        <f t="shared" si="2222"/>
        <v>0</v>
      </c>
      <c r="BX1487" s="4" t="b">
        <f t="shared" si="2223"/>
        <v>0</v>
      </c>
      <c r="BY1487" s="4" t="b">
        <f t="shared" si="2224"/>
        <v>0</v>
      </c>
      <c r="BZ1487" s="4" t="b">
        <f t="shared" si="2225"/>
        <v>0</v>
      </c>
      <c r="CA1487" s="4" t="b">
        <f t="shared" si="2226"/>
        <v>0</v>
      </c>
      <c r="CB1487" s="4" t="b">
        <f t="shared" si="2227"/>
        <v>0</v>
      </c>
      <c r="CC1487" s="4" t="b">
        <f t="shared" si="2228"/>
        <v>0</v>
      </c>
      <c r="CD1487" s="4" t="b">
        <f t="shared" si="2229"/>
        <v>0</v>
      </c>
      <c r="CE1487" s="4" t="b">
        <f t="shared" si="2230"/>
        <v>1</v>
      </c>
      <c r="CF1487" s="4" t="b">
        <f t="shared" si="2231"/>
        <v>0</v>
      </c>
      <c r="CG1487" s="4" t="b">
        <f t="shared" si="2232"/>
        <v>0</v>
      </c>
      <c r="CH1487" s="4" t="b">
        <f t="shared" si="2233"/>
        <v>0</v>
      </c>
      <c r="CI1487" s="4" t="b">
        <f t="shared" si="2234"/>
        <v>0</v>
      </c>
      <c r="CJ1487" s="4" t="b">
        <f t="shared" si="2235"/>
        <v>0</v>
      </c>
      <c r="CK1487" s="4" t="b">
        <f t="shared" si="2236"/>
        <v>0</v>
      </c>
      <c r="CL1487" s="4" t="b">
        <f t="shared" si="2237"/>
        <v>0</v>
      </c>
      <c r="CM1487" s="4" t="b">
        <f t="shared" si="2238"/>
        <v>0</v>
      </c>
      <c r="CN1487" s="4" t="b">
        <f t="shared" si="2239"/>
        <v>0</v>
      </c>
      <c r="CO1487" s="4" t="b">
        <f t="shared" si="2240"/>
        <v>0</v>
      </c>
      <c r="CP1487" s="4" t="b">
        <f t="shared" si="2241"/>
        <v>0</v>
      </c>
      <c r="CQ1487" s="4" t="b">
        <f t="shared" si="2242"/>
        <v>0</v>
      </c>
      <c r="CR1487" s="4" t="b">
        <f t="shared" si="2243"/>
        <v>0</v>
      </c>
      <c r="CS1487" s="4" t="b">
        <f t="shared" si="2244"/>
        <v>0</v>
      </c>
      <c r="CT1487" s="4" t="b">
        <f t="shared" si="2245"/>
        <v>0</v>
      </c>
      <c r="CU1487" s="4" t="b">
        <f t="shared" si="2246"/>
        <v>0</v>
      </c>
      <c r="CV1487" s="4" t="b">
        <f t="shared" si="2247"/>
        <v>0</v>
      </c>
      <c r="CW1487" s="4" t="b">
        <f t="shared" si="2248"/>
        <v>0</v>
      </c>
      <c r="CX1487" s="4" t="b">
        <f t="shared" si="2249"/>
        <v>0</v>
      </c>
      <c r="CY1487" s="4" t="b">
        <f t="shared" si="2250"/>
        <v>0</v>
      </c>
      <c r="CZ1487" s="4" t="b">
        <f t="shared" si="2251"/>
        <v>0</v>
      </c>
      <c r="DA1487" s="4" t="b">
        <f t="shared" si="2252"/>
        <v>0</v>
      </c>
      <c r="DB1487" s="4" t="b">
        <f t="shared" si="2253"/>
        <v>0</v>
      </c>
      <c r="DC1487" s="4" t="b">
        <f t="shared" si="2254"/>
        <v>0</v>
      </c>
      <c r="DD1487" s="4" t="b">
        <f t="shared" si="2255"/>
        <v>0</v>
      </c>
    </row>
    <row r="1488" spans="1:108">
      <c r="A1488" s="4" t="s">
        <v>2597</v>
      </c>
      <c r="C1488" t="s">
        <v>2598</v>
      </c>
      <c r="D1488" s="4"/>
      <c r="E1488" s="4" t="s">
        <v>2438</v>
      </c>
      <c r="F1488" t="s">
        <v>2405</v>
      </c>
      <c r="G1488" t="s">
        <v>2406</v>
      </c>
      <c r="H1488" t="s">
        <v>7445</v>
      </c>
      <c r="I1488" t="s">
        <v>7417</v>
      </c>
      <c r="J1488" s="4" t="s">
        <v>16</v>
      </c>
      <c r="K1488" s="4" t="s">
        <v>16</v>
      </c>
      <c r="L1488" s="4" t="s">
        <v>6934</v>
      </c>
      <c r="M1488" s="4" t="s">
        <v>380</v>
      </c>
      <c r="N1488" s="4" t="s">
        <v>2599</v>
      </c>
      <c r="O1488" s="4" t="b">
        <f t="shared" si="2162"/>
        <v>1</v>
      </c>
      <c r="P1488" s="4" t="b">
        <f t="shared" si="2163"/>
        <v>1</v>
      </c>
      <c r="Q1488" s="4" t="b">
        <f t="shared" si="2164"/>
        <v>1</v>
      </c>
      <c r="R1488" s="4" t="b">
        <f t="shared" si="2165"/>
        <v>1</v>
      </c>
      <c r="S1488" s="4" t="b">
        <f t="shared" si="2166"/>
        <v>1</v>
      </c>
      <c r="T1488" s="4" t="b">
        <f t="shared" si="2167"/>
        <v>1</v>
      </c>
      <c r="U1488" s="4" t="b">
        <f t="shared" si="2168"/>
        <v>1</v>
      </c>
      <c r="V1488" s="4" t="b">
        <f t="shared" si="2169"/>
        <v>1</v>
      </c>
      <c r="W1488" s="4" t="b">
        <f t="shared" si="2170"/>
        <v>0</v>
      </c>
      <c r="X1488" s="4" t="b">
        <f t="shared" si="2171"/>
        <v>1</v>
      </c>
      <c r="Y1488" s="4" t="b">
        <f t="shared" si="2172"/>
        <v>1</v>
      </c>
      <c r="Z1488" s="4" t="b">
        <f t="shared" si="2173"/>
        <v>0</v>
      </c>
      <c r="AA1488" s="4" t="b">
        <f t="shared" si="2174"/>
        <v>1</v>
      </c>
      <c r="AB1488" s="4" t="b">
        <f t="shared" si="2175"/>
        <v>1</v>
      </c>
      <c r="AC1488" s="4" t="b">
        <f t="shared" si="2176"/>
        <v>0</v>
      </c>
      <c r="AD1488" s="4" t="b">
        <f t="shared" si="2177"/>
        <v>0</v>
      </c>
      <c r="AE1488" s="4" t="b">
        <f t="shared" si="2178"/>
        <v>0</v>
      </c>
      <c r="AF1488" s="4" t="b">
        <f t="shared" si="2179"/>
        <v>0</v>
      </c>
      <c r="AG1488" s="4" t="b">
        <f t="shared" si="2180"/>
        <v>1</v>
      </c>
      <c r="AH1488" s="4" t="b">
        <f t="shared" si="2181"/>
        <v>0</v>
      </c>
      <c r="AI1488" s="4" t="b">
        <f t="shared" si="2182"/>
        <v>1</v>
      </c>
      <c r="AJ1488" s="4" t="b">
        <f t="shared" si="2183"/>
        <v>0</v>
      </c>
      <c r="AK1488" s="4" t="b">
        <f t="shared" si="2184"/>
        <v>0</v>
      </c>
      <c r="AL1488" s="4" t="b">
        <f t="shared" si="2185"/>
        <v>1</v>
      </c>
      <c r="AM1488" s="4" t="b">
        <f t="shared" si="2186"/>
        <v>1</v>
      </c>
      <c r="AN1488" s="4" t="b">
        <f t="shared" si="2187"/>
        <v>0</v>
      </c>
      <c r="AO1488" s="4" t="b">
        <f t="shared" si="2188"/>
        <v>0</v>
      </c>
      <c r="AP1488" s="4" t="b">
        <f t="shared" si="2189"/>
        <v>0</v>
      </c>
      <c r="AQ1488" s="4" t="b">
        <f t="shared" si="2190"/>
        <v>0</v>
      </c>
      <c r="AR1488" s="4" t="b">
        <f t="shared" si="2191"/>
        <v>0</v>
      </c>
      <c r="AS1488" s="4" t="b">
        <f t="shared" si="2192"/>
        <v>0</v>
      </c>
      <c r="AT1488" s="4" t="b">
        <f t="shared" si="2193"/>
        <v>0</v>
      </c>
      <c r="AU1488" s="4" t="b">
        <f t="shared" si="2194"/>
        <v>1</v>
      </c>
      <c r="AV1488" s="4" t="b">
        <f t="shared" si="2195"/>
        <v>0</v>
      </c>
      <c r="AW1488" s="4" t="b">
        <f t="shared" si="2196"/>
        <v>1</v>
      </c>
      <c r="AX1488" s="4" t="b">
        <f t="shared" si="2197"/>
        <v>0</v>
      </c>
      <c r="AY1488" s="4" t="b">
        <f t="shared" si="2198"/>
        <v>1</v>
      </c>
      <c r="AZ1488" s="4" t="b">
        <f t="shared" si="2199"/>
        <v>0</v>
      </c>
      <c r="BA1488" s="4" t="b">
        <f t="shared" si="2200"/>
        <v>0</v>
      </c>
      <c r="BB1488" s="4" t="b">
        <f t="shared" si="2201"/>
        <v>0</v>
      </c>
      <c r="BC1488" s="4" t="b">
        <f t="shared" si="2202"/>
        <v>0</v>
      </c>
      <c r="BD1488" s="4" t="b">
        <f t="shared" si="2203"/>
        <v>1</v>
      </c>
      <c r="BE1488" s="4" t="b">
        <f t="shared" si="2204"/>
        <v>0</v>
      </c>
      <c r="BF1488" s="4" t="b">
        <f t="shared" si="2205"/>
        <v>0</v>
      </c>
      <c r="BG1488" s="4" t="b">
        <f t="shared" si="2206"/>
        <v>1</v>
      </c>
      <c r="BH1488" s="4" t="b">
        <f t="shared" si="2207"/>
        <v>0</v>
      </c>
      <c r="BI1488" s="4" t="b">
        <f t="shared" si="2208"/>
        <v>0</v>
      </c>
      <c r="BJ1488" s="4" t="b">
        <f t="shared" si="2209"/>
        <v>0</v>
      </c>
      <c r="BK1488" s="4" t="b">
        <f t="shared" si="2210"/>
        <v>0</v>
      </c>
      <c r="BL1488" s="4" t="b">
        <f t="shared" si="2211"/>
        <v>1</v>
      </c>
      <c r="BM1488" s="4" t="b">
        <f t="shared" si="2212"/>
        <v>0</v>
      </c>
      <c r="BN1488" s="4" t="b">
        <f t="shared" si="2213"/>
        <v>1</v>
      </c>
      <c r="BO1488" s="4" t="b">
        <f t="shared" si="2214"/>
        <v>1</v>
      </c>
      <c r="BP1488" s="4" t="b">
        <f t="shared" si="2215"/>
        <v>1</v>
      </c>
      <c r="BQ1488" s="4" t="b">
        <f t="shared" si="2216"/>
        <v>1</v>
      </c>
      <c r="BR1488" s="4" t="b">
        <f t="shared" si="2217"/>
        <v>0</v>
      </c>
      <c r="BS1488" s="4" t="b">
        <f t="shared" si="2218"/>
        <v>1</v>
      </c>
      <c r="BT1488" s="4" t="b">
        <f t="shared" si="2219"/>
        <v>0</v>
      </c>
      <c r="BU1488" s="4" t="b">
        <f t="shared" si="2220"/>
        <v>1</v>
      </c>
      <c r="BV1488" s="4" t="b">
        <f t="shared" si="2221"/>
        <v>0</v>
      </c>
      <c r="BW1488" s="4" t="b">
        <f t="shared" si="2222"/>
        <v>0</v>
      </c>
      <c r="BX1488" s="4" t="b">
        <f t="shared" si="2223"/>
        <v>1</v>
      </c>
      <c r="BY1488" s="4" t="b">
        <f t="shared" si="2224"/>
        <v>0</v>
      </c>
      <c r="BZ1488" s="4" t="b">
        <f t="shared" si="2225"/>
        <v>0</v>
      </c>
      <c r="CA1488" s="4" t="b">
        <f t="shared" si="2226"/>
        <v>0</v>
      </c>
      <c r="CB1488" s="4" t="b">
        <f t="shared" si="2227"/>
        <v>0</v>
      </c>
      <c r="CC1488" s="4" t="b">
        <f t="shared" si="2228"/>
        <v>0</v>
      </c>
      <c r="CD1488" s="4" t="b">
        <f t="shared" si="2229"/>
        <v>0</v>
      </c>
      <c r="CE1488" s="4" t="b">
        <f t="shared" si="2230"/>
        <v>1</v>
      </c>
      <c r="CF1488" s="4" t="b">
        <f t="shared" si="2231"/>
        <v>0</v>
      </c>
      <c r="CG1488" s="4" t="b">
        <f t="shared" si="2232"/>
        <v>1</v>
      </c>
      <c r="CH1488" s="4" t="b">
        <f t="shared" si="2233"/>
        <v>1</v>
      </c>
      <c r="CI1488" s="4" t="b">
        <f t="shared" si="2234"/>
        <v>0</v>
      </c>
      <c r="CJ1488" s="4" t="b">
        <f t="shared" si="2235"/>
        <v>0</v>
      </c>
      <c r="CK1488" s="4" t="b">
        <f t="shared" si="2236"/>
        <v>1</v>
      </c>
      <c r="CL1488" s="4" t="b">
        <f t="shared" si="2237"/>
        <v>0</v>
      </c>
      <c r="CM1488" s="4" t="b">
        <f t="shared" si="2238"/>
        <v>0</v>
      </c>
      <c r="CN1488" s="4" t="b">
        <f t="shared" si="2239"/>
        <v>0</v>
      </c>
      <c r="CO1488" s="4" t="b">
        <f t="shared" si="2240"/>
        <v>1</v>
      </c>
      <c r="CP1488" s="4" t="b">
        <f t="shared" si="2241"/>
        <v>1</v>
      </c>
      <c r="CQ1488" s="4" t="b">
        <f t="shared" si="2242"/>
        <v>0</v>
      </c>
      <c r="CR1488" s="4" t="b">
        <f t="shared" si="2243"/>
        <v>1</v>
      </c>
      <c r="CS1488" s="4" t="b">
        <f t="shared" si="2244"/>
        <v>1</v>
      </c>
      <c r="CT1488" s="4" t="b">
        <f t="shared" si="2245"/>
        <v>0</v>
      </c>
      <c r="CU1488" s="4" t="b">
        <f t="shared" si="2246"/>
        <v>0</v>
      </c>
      <c r="CV1488" s="4" t="b">
        <f t="shared" si="2247"/>
        <v>1</v>
      </c>
      <c r="CW1488" s="4" t="b">
        <f t="shared" si="2248"/>
        <v>1</v>
      </c>
      <c r="CX1488" s="4" t="b">
        <f t="shared" si="2249"/>
        <v>0</v>
      </c>
      <c r="CY1488" s="4" t="b">
        <f t="shared" si="2250"/>
        <v>0</v>
      </c>
      <c r="CZ1488" s="4" t="b">
        <f t="shared" si="2251"/>
        <v>0</v>
      </c>
      <c r="DA1488" s="4" t="b">
        <f t="shared" si="2252"/>
        <v>0</v>
      </c>
      <c r="DB1488" s="4" t="b">
        <f t="shared" si="2253"/>
        <v>0</v>
      </c>
      <c r="DC1488" s="4" t="b">
        <f t="shared" si="2254"/>
        <v>0</v>
      </c>
      <c r="DD1488" s="4" t="b">
        <f t="shared" si="2255"/>
        <v>0</v>
      </c>
    </row>
    <row r="1489" spans="1:108">
      <c r="A1489" t="s">
        <v>2600</v>
      </c>
      <c r="B1489" t="s">
        <v>2601</v>
      </c>
      <c r="C1489" t="s">
        <v>2601</v>
      </c>
      <c r="E1489" t="s">
        <v>2438</v>
      </c>
      <c r="F1489" t="s">
        <v>2405</v>
      </c>
      <c r="G1489" t="s">
        <v>2406</v>
      </c>
      <c r="H1489" t="s">
        <v>7445</v>
      </c>
      <c r="I1489" t="s">
        <v>7417</v>
      </c>
      <c r="J1489" t="s">
        <v>16</v>
      </c>
      <c r="K1489" t="s">
        <v>16</v>
      </c>
      <c r="L1489" t="s">
        <v>6935</v>
      </c>
      <c r="M1489" t="s">
        <v>6079</v>
      </c>
      <c r="N1489" t="s">
        <v>2602</v>
      </c>
      <c r="O1489" t="b">
        <f t="shared" si="2162"/>
        <v>1</v>
      </c>
      <c r="P1489" t="b">
        <f t="shared" si="2163"/>
        <v>1</v>
      </c>
      <c r="Q1489" t="b">
        <f t="shared" si="2164"/>
        <v>1</v>
      </c>
      <c r="R1489" t="b">
        <f t="shared" si="2165"/>
        <v>1</v>
      </c>
      <c r="S1489" t="b">
        <f t="shared" si="2166"/>
        <v>1</v>
      </c>
      <c r="T1489" t="b">
        <f t="shared" si="2167"/>
        <v>1</v>
      </c>
      <c r="U1489" t="b">
        <f t="shared" si="2168"/>
        <v>1</v>
      </c>
      <c r="V1489" t="b">
        <f t="shared" si="2169"/>
        <v>1</v>
      </c>
      <c r="W1489" t="b">
        <f t="shared" si="2170"/>
        <v>0</v>
      </c>
      <c r="X1489" t="b">
        <f t="shared" si="2171"/>
        <v>1</v>
      </c>
      <c r="Y1489" t="b">
        <f t="shared" si="2172"/>
        <v>0</v>
      </c>
      <c r="Z1489" t="b">
        <f t="shared" si="2173"/>
        <v>0</v>
      </c>
      <c r="AA1489" t="b">
        <f t="shared" si="2174"/>
        <v>1</v>
      </c>
      <c r="AB1489" t="b">
        <f t="shared" si="2175"/>
        <v>0</v>
      </c>
      <c r="AC1489" t="b">
        <f t="shared" si="2176"/>
        <v>0</v>
      </c>
      <c r="AD1489" t="b">
        <f t="shared" si="2177"/>
        <v>0</v>
      </c>
      <c r="AE1489" t="b">
        <f t="shared" si="2178"/>
        <v>0</v>
      </c>
      <c r="AF1489" t="b">
        <f t="shared" si="2179"/>
        <v>0</v>
      </c>
      <c r="AG1489" t="b">
        <f t="shared" si="2180"/>
        <v>0</v>
      </c>
      <c r="AH1489" t="b">
        <f t="shared" si="2181"/>
        <v>0</v>
      </c>
      <c r="AI1489" t="b">
        <f t="shared" si="2182"/>
        <v>0</v>
      </c>
      <c r="AJ1489" t="b">
        <f t="shared" si="2183"/>
        <v>0</v>
      </c>
      <c r="AK1489" t="b">
        <f t="shared" si="2184"/>
        <v>0</v>
      </c>
      <c r="AL1489" t="b">
        <f t="shared" si="2185"/>
        <v>1</v>
      </c>
      <c r="AM1489" t="b">
        <f t="shared" si="2186"/>
        <v>1</v>
      </c>
      <c r="AN1489" t="b">
        <f t="shared" si="2187"/>
        <v>0</v>
      </c>
      <c r="AO1489" t="b">
        <f t="shared" si="2188"/>
        <v>0</v>
      </c>
      <c r="AP1489" t="b">
        <f t="shared" si="2189"/>
        <v>0</v>
      </c>
      <c r="AQ1489" t="b">
        <f t="shared" si="2190"/>
        <v>0</v>
      </c>
      <c r="AR1489" t="b">
        <f t="shared" si="2191"/>
        <v>0</v>
      </c>
      <c r="AS1489" t="b">
        <f t="shared" si="2192"/>
        <v>0</v>
      </c>
      <c r="AT1489" t="b">
        <f t="shared" si="2193"/>
        <v>0</v>
      </c>
      <c r="AU1489" t="b">
        <f t="shared" si="2194"/>
        <v>0</v>
      </c>
      <c r="AV1489" t="b">
        <f t="shared" si="2195"/>
        <v>0</v>
      </c>
      <c r="AW1489" t="b">
        <f t="shared" si="2196"/>
        <v>1</v>
      </c>
      <c r="AX1489" t="b">
        <f t="shared" si="2197"/>
        <v>0</v>
      </c>
      <c r="AY1489" t="b">
        <f t="shared" si="2198"/>
        <v>0</v>
      </c>
      <c r="AZ1489" t="b">
        <f t="shared" si="2199"/>
        <v>1</v>
      </c>
      <c r="BA1489" t="b">
        <f t="shared" si="2200"/>
        <v>0</v>
      </c>
      <c r="BB1489" t="b">
        <f t="shared" si="2201"/>
        <v>0</v>
      </c>
      <c r="BC1489" t="b">
        <f t="shared" si="2202"/>
        <v>0</v>
      </c>
      <c r="BD1489" t="b">
        <f t="shared" si="2203"/>
        <v>0</v>
      </c>
      <c r="BE1489" t="b">
        <f t="shared" si="2204"/>
        <v>0</v>
      </c>
      <c r="BF1489" t="b">
        <f t="shared" si="2205"/>
        <v>1</v>
      </c>
      <c r="BG1489" t="b">
        <f t="shared" si="2206"/>
        <v>0</v>
      </c>
      <c r="BH1489" t="b">
        <f t="shared" si="2207"/>
        <v>0</v>
      </c>
      <c r="BI1489" t="b">
        <f t="shared" si="2208"/>
        <v>0</v>
      </c>
      <c r="BJ1489" t="b">
        <f t="shared" si="2209"/>
        <v>0</v>
      </c>
      <c r="BK1489" t="b">
        <f t="shared" si="2210"/>
        <v>0</v>
      </c>
      <c r="BL1489" t="b">
        <f t="shared" si="2211"/>
        <v>0</v>
      </c>
      <c r="BM1489" t="b">
        <f t="shared" si="2212"/>
        <v>0</v>
      </c>
      <c r="BN1489" t="b">
        <f t="shared" si="2213"/>
        <v>0</v>
      </c>
      <c r="BO1489" t="b">
        <f t="shared" si="2214"/>
        <v>1</v>
      </c>
      <c r="BP1489" t="b">
        <f t="shared" si="2215"/>
        <v>1</v>
      </c>
      <c r="BQ1489" t="b">
        <f t="shared" si="2216"/>
        <v>0</v>
      </c>
      <c r="BR1489" t="b">
        <f t="shared" si="2217"/>
        <v>0</v>
      </c>
      <c r="BS1489" t="b">
        <f t="shared" si="2218"/>
        <v>0</v>
      </c>
      <c r="BT1489" t="b">
        <f t="shared" si="2219"/>
        <v>0</v>
      </c>
      <c r="BU1489" t="b">
        <f t="shared" si="2220"/>
        <v>0</v>
      </c>
      <c r="BV1489" t="b">
        <f t="shared" si="2221"/>
        <v>1</v>
      </c>
      <c r="BW1489" t="b">
        <f t="shared" si="2222"/>
        <v>0</v>
      </c>
      <c r="BX1489" t="b">
        <f t="shared" si="2223"/>
        <v>1</v>
      </c>
      <c r="BY1489" t="b">
        <f t="shared" si="2224"/>
        <v>0</v>
      </c>
      <c r="BZ1489" t="b">
        <f t="shared" si="2225"/>
        <v>0</v>
      </c>
      <c r="CA1489" t="b">
        <f t="shared" si="2226"/>
        <v>0</v>
      </c>
      <c r="CB1489" t="b">
        <f t="shared" si="2227"/>
        <v>0</v>
      </c>
      <c r="CC1489" t="b">
        <f t="shared" si="2228"/>
        <v>0</v>
      </c>
      <c r="CD1489" t="b">
        <f t="shared" si="2229"/>
        <v>0</v>
      </c>
      <c r="CE1489" t="b">
        <f t="shared" si="2230"/>
        <v>0</v>
      </c>
      <c r="CF1489" t="b">
        <f t="shared" si="2231"/>
        <v>0</v>
      </c>
      <c r="CG1489" t="b">
        <f t="shared" si="2232"/>
        <v>1</v>
      </c>
      <c r="CH1489" t="b">
        <f t="shared" si="2233"/>
        <v>0</v>
      </c>
      <c r="CI1489" t="b">
        <f t="shared" si="2234"/>
        <v>0</v>
      </c>
      <c r="CJ1489" t="b">
        <f t="shared" si="2235"/>
        <v>0</v>
      </c>
      <c r="CK1489" t="b">
        <f t="shared" si="2236"/>
        <v>0</v>
      </c>
      <c r="CL1489" t="b">
        <f t="shared" si="2237"/>
        <v>0</v>
      </c>
      <c r="CM1489" t="b">
        <f t="shared" si="2238"/>
        <v>0</v>
      </c>
      <c r="CN1489" t="b">
        <f t="shared" si="2239"/>
        <v>0</v>
      </c>
      <c r="CO1489" t="b">
        <f t="shared" si="2240"/>
        <v>0</v>
      </c>
      <c r="CP1489" t="b">
        <f t="shared" si="2241"/>
        <v>0</v>
      </c>
      <c r="CQ1489" t="b">
        <f t="shared" si="2242"/>
        <v>0</v>
      </c>
      <c r="CR1489" t="b">
        <f t="shared" si="2243"/>
        <v>0</v>
      </c>
      <c r="CS1489" t="b">
        <f t="shared" si="2244"/>
        <v>0</v>
      </c>
      <c r="CT1489" t="b">
        <f t="shared" si="2245"/>
        <v>0</v>
      </c>
      <c r="CU1489" t="b">
        <f t="shared" si="2246"/>
        <v>0</v>
      </c>
      <c r="CV1489" t="b">
        <f t="shared" si="2247"/>
        <v>1</v>
      </c>
      <c r="CW1489" t="b">
        <f t="shared" si="2248"/>
        <v>0</v>
      </c>
      <c r="CX1489" t="b">
        <f t="shared" si="2249"/>
        <v>0</v>
      </c>
      <c r="CY1489" t="b">
        <f t="shared" si="2250"/>
        <v>0</v>
      </c>
      <c r="CZ1489" t="b">
        <f t="shared" si="2251"/>
        <v>0</v>
      </c>
      <c r="DA1489" t="b">
        <f t="shared" si="2252"/>
        <v>0</v>
      </c>
      <c r="DB1489" t="b">
        <f t="shared" si="2253"/>
        <v>0</v>
      </c>
      <c r="DC1489" t="b">
        <f t="shared" si="2254"/>
        <v>0</v>
      </c>
      <c r="DD1489" t="b">
        <f t="shared" si="2255"/>
        <v>0</v>
      </c>
    </row>
    <row r="1490" spans="1:108">
      <c r="A1490" t="s">
        <v>2603</v>
      </c>
      <c r="B1490" t="s">
        <v>2601</v>
      </c>
      <c r="C1490" t="s">
        <v>2601</v>
      </c>
      <c r="E1490" t="s">
        <v>2438</v>
      </c>
      <c r="F1490" t="s">
        <v>2405</v>
      </c>
      <c r="G1490" t="s">
        <v>2406</v>
      </c>
      <c r="H1490" t="s">
        <v>7445</v>
      </c>
      <c r="I1490" t="s">
        <v>7417</v>
      </c>
      <c r="J1490" t="s">
        <v>183</v>
      </c>
      <c r="K1490" t="s">
        <v>183</v>
      </c>
      <c r="L1490" t="s">
        <v>6936</v>
      </c>
      <c r="M1490" t="s">
        <v>6079</v>
      </c>
      <c r="N1490" t="s">
        <v>2604</v>
      </c>
      <c r="O1490" t="b">
        <f t="shared" si="2162"/>
        <v>1</v>
      </c>
      <c r="P1490" t="b">
        <f t="shared" si="2163"/>
        <v>1</v>
      </c>
      <c r="Q1490" t="b">
        <f t="shared" si="2164"/>
        <v>0</v>
      </c>
      <c r="R1490" t="b">
        <f t="shared" si="2165"/>
        <v>1</v>
      </c>
      <c r="S1490" t="b">
        <f t="shared" si="2166"/>
        <v>1</v>
      </c>
      <c r="T1490" t="b">
        <f t="shared" si="2167"/>
        <v>1</v>
      </c>
      <c r="U1490" t="b">
        <f t="shared" si="2168"/>
        <v>0</v>
      </c>
      <c r="V1490" t="b">
        <f t="shared" si="2169"/>
        <v>1</v>
      </c>
      <c r="W1490" t="b">
        <f t="shared" si="2170"/>
        <v>0</v>
      </c>
      <c r="X1490" t="b">
        <f t="shared" si="2171"/>
        <v>0</v>
      </c>
      <c r="Y1490" t="b">
        <f t="shared" si="2172"/>
        <v>1</v>
      </c>
      <c r="Z1490" t="b">
        <f t="shared" si="2173"/>
        <v>0</v>
      </c>
      <c r="AA1490" t="b">
        <f t="shared" si="2174"/>
        <v>1</v>
      </c>
      <c r="AB1490" t="b">
        <f t="shared" si="2175"/>
        <v>1</v>
      </c>
      <c r="AC1490" t="b">
        <f t="shared" si="2176"/>
        <v>0</v>
      </c>
      <c r="AD1490" t="b">
        <f t="shared" si="2177"/>
        <v>0</v>
      </c>
      <c r="AE1490" t="b">
        <f t="shared" si="2178"/>
        <v>0</v>
      </c>
      <c r="AF1490" t="b">
        <f t="shared" si="2179"/>
        <v>0</v>
      </c>
      <c r="AG1490" t="b">
        <f t="shared" si="2180"/>
        <v>0</v>
      </c>
      <c r="AH1490" t="b">
        <f t="shared" si="2181"/>
        <v>0</v>
      </c>
      <c r="AI1490" t="b">
        <f t="shared" si="2182"/>
        <v>0</v>
      </c>
      <c r="AJ1490" t="b">
        <f t="shared" si="2183"/>
        <v>0</v>
      </c>
      <c r="AK1490" t="b">
        <f t="shared" si="2184"/>
        <v>0</v>
      </c>
      <c r="AL1490" t="b">
        <f t="shared" si="2185"/>
        <v>0</v>
      </c>
      <c r="AM1490" t="b">
        <f t="shared" si="2186"/>
        <v>0</v>
      </c>
      <c r="AN1490" t="b">
        <f t="shared" si="2187"/>
        <v>0</v>
      </c>
      <c r="AO1490" t="b">
        <f t="shared" si="2188"/>
        <v>0</v>
      </c>
      <c r="AP1490" t="b">
        <f t="shared" si="2189"/>
        <v>0</v>
      </c>
      <c r="AQ1490" t="b">
        <f t="shared" si="2190"/>
        <v>1</v>
      </c>
      <c r="AR1490" t="b">
        <f t="shared" si="2191"/>
        <v>0</v>
      </c>
      <c r="AS1490" t="b">
        <f t="shared" si="2192"/>
        <v>0</v>
      </c>
      <c r="AT1490" t="b">
        <f t="shared" si="2193"/>
        <v>0</v>
      </c>
      <c r="AU1490" t="b">
        <f t="shared" si="2194"/>
        <v>0</v>
      </c>
      <c r="AV1490" t="b">
        <f t="shared" si="2195"/>
        <v>0</v>
      </c>
      <c r="AW1490" t="b">
        <f t="shared" si="2196"/>
        <v>0</v>
      </c>
      <c r="AX1490" t="b">
        <f t="shared" si="2197"/>
        <v>0</v>
      </c>
      <c r="AY1490" t="b">
        <f t="shared" si="2198"/>
        <v>0</v>
      </c>
      <c r="AZ1490" t="b">
        <f t="shared" si="2199"/>
        <v>0</v>
      </c>
      <c r="BA1490" t="b">
        <f t="shared" si="2200"/>
        <v>0</v>
      </c>
      <c r="BB1490" t="b">
        <f t="shared" si="2201"/>
        <v>0</v>
      </c>
      <c r="BC1490" t="b">
        <f t="shared" si="2202"/>
        <v>0</v>
      </c>
      <c r="BD1490" t="b">
        <f t="shared" si="2203"/>
        <v>0</v>
      </c>
      <c r="BE1490" t="b">
        <f t="shared" si="2204"/>
        <v>0</v>
      </c>
      <c r="BF1490" t="b">
        <f t="shared" si="2205"/>
        <v>0</v>
      </c>
      <c r="BG1490" t="b">
        <f t="shared" si="2206"/>
        <v>0</v>
      </c>
      <c r="BH1490" t="b">
        <f t="shared" si="2207"/>
        <v>0</v>
      </c>
      <c r="BI1490" t="b">
        <f t="shared" si="2208"/>
        <v>0</v>
      </c>
      <c r="BJ1490" t="b">
        <f t="shared" si="2209"/>
        <v>0</v>
      </c>
      <c r="BK1490" t="b">
        <f t="shared" si="2210"/>
        <v>0</v>
      </c>
      <c r="BL1490" t="b">
        <f t="shared" si="2211"/>
        <v>0</v>
      </c>
      <c r="BM1490" t="b">
        <f t="shared" si="2212"/>
        <v>0</v>
      </c>
      <c r="BN1490" t="b">
        <f t="shared" si="2213"/>
        <v>0</v>
      </c>
      <c r="BO1490" t="b">
        <f t="shared" si="2214"/>
        <v>0</v>
      </c>
      <c r="BP1490" t="b">
        <f t="shared" si="2215"/>
        <v>1</v>
      </c>
      <c r="BQ1490" t="b">
        <f t="shared" si="2216"/>
        <v>0</v>
      </c>
      <c r="BR1490" t="b">
        <f t="shared" si="2217"/>
        <v>0</v>
      </c>
      <c r="BS1490" t="b">
        <f t="shared" si="2218"/>
        <v>0</v>
      </c>
      <c r="BT1490" t="b">
        <f t="shared" si="2219"/>
        <v>0</v>
      </c>
      <c r="BU1490" t="b">
        <f t="shared" si="2220"/>
        <v>0</v>
      </c>
      <c r="BV1490" t="b">
        <f t="shared" si="2221"/>
        <v>0</v>
      </c>
      <c r="BW1490" t="b">
        <f t="shared" si="2222"/>
        <v>0</v>
      </c>
      <c r="BX1490" t="b">
        <f t="shared" si="2223"/>
        <v>1</v>
      </c>
      <c r="BY1490" t="b">
        <f t="shared" si="2224"/>
        <v>0</v>
      </c>
      <c r="BZ1490" t="b">
        <f t="shared" si="2225"/>
        <v>0</v>
      </c>
      <c r="CA1490" t="b">
        <f t="shared" si="2226"/>
        <v>0</v>
      </c>
      <c r="CB1490" t="b">
        <f t="shared" si="2227"/>
        <v>0</v>
      </c>
      <c r="CC1490" t="b">
        <f t="shared" si="2228"/>
        <v>0</v>
      </c>
      <c r="CD1490" t="b">
        <f t="shared" si="2229"/>
        <v>0</v>
      </c>
      <c r="CE1490" t="b">
        <f t="shared" si="2230"/>
        <v>0</v>
      </c>
      <c r="CF1490" t="b">
        <f t="shared" si="2231"/>
        <v>0</v>
      </c>
      <c r="CG1490" t="b">
        <f t="shared" si="2232"/>
        <v>0</v>
      </c>
      <c r="CH1490" t="b">
        <f t="shared" si="2233"/>
        <v>0</v>
      </c>
      <c r="CI1490" t="b">
        <f t="shared" si="2234"/>
        <v>0</v>
      </c>
      <c r="CJ1490" t="b">
        <f t="shared" si="2235"/>
        <v>0</v>
      </c>
      <c r="CK1490" t="b">
        <f t="shared" si="2236"/>
        <v>0</v>
      </c>
      <c r="CL1490" t="b">
        <f t="shared" si="2237"/>
        <v>0</v>
      </c>
      <c r="CM1490" t="b">
        <f t="shared" si="2238"/>
        <v>1</v>
      </c>
      <c r="CN1490" t="b">
        <f t="shared" si="2239"/>
        <v>0</v>
      </c>
      <c r="CO1490" t="b">
        <f t="shared" si="2240"/>
        <v>0</v>
      </c>
      <c r="CP1490" t="b">
        <f t="shared" si="2241"/>
        <v>1</v>
      </c>
      <c r="CQ1490" t="b">
        <f t="shared" si="2242"/>
        <v>0</v>
      </c>
      <c r="CR1490" t="b">
        <f t="shared" si="2243"/>
        <v>0</v>
      </c>
      <c r="CS1490" t="b">
        <f t="shared" si="2244"/>
        <v>0</v>
      </c>
      <c r="CT1490" t="b">
        <f t="shared" si="2245"/>
        <v>0</v>
      </c>
      <c r="CU1490" t="b">
        <f t="shared" si="2246"/>
        <v>0</v>
      </c>
      <c r="CV1490" t="b">
        <f t="shared" si="2247"/>
        <v>0</v>
      </c>
      <c r="CW1490" t="b">
        <f t="shared" si="2248"/>
        <v>0</v>
      </c>
      <c r="CX1490" t="b">
        <f t="shared" si="2249"/>
        <v>0</v>
      </c>
      <c r="CY1490" t="b">
        <f t="shared" si="2250"/>
        <v>0</v>
      </c>
      <c r="CZ1490" t="b">
        <f t="shared" si="2251"/>
        <v>0</v>
      </c>
      <c r="DA1490" t="b">
        <f t="shared" si="2252"/>
        <v>0</v>
      </c>
      <c r="DB1490" t="b">
        <f t="shared" si="2253"/>
        <v>0</v>
      </c>
      <c r="DC1490" t="b">
        <f t="shared" si="2254"/>
        <v>0</v>
      </c>
      <c r="DD1490" t="b">
        <f t="shared" si="2255"/>
        <v>0</v>
      </c>
    </row>
    <row r="1491" spans="1:108">
      <c r="A1491" t="s">
        <v>2666</v>
      </c>
      <c r="B1491" t="s">
        <v>7406</v>
      </c>
      <c r="C1491" t="s">
        <v>2667</v>
      </c>
      <c r="E1491" t="s">
        <v>2438</v>
      </c>
      <c r="F1491" t="s">
        <v>2405</v>
      </c>
      <c r="G1491" t="s">
        <v>2406</v>
      </c>
      <c r="H1491" t="s">
        <v>7445</v>
      </c>
      <c r="I1491" t="s">
        <v>7417</v>
      </c>
      <c r="J1491" t="s">
        <v>204</v>
      </c>
      <c r="K1491" t="s">
        <v>205</v>
      </c>
      <c r="L1491" t="s">
        <v>6958</v>
      </c>
      <c r="M1491" t="s">
        <v>6079</v>
      </c>
      <c r="N1491" t="s">
        <v>57</v>
      </c>
      <c r="O1491" t="b">
        <f t="shared" si="2162"/>
        <v>0</v>
      </c>
      <c r="P1491" t="b">
        <f t="shared" si="2163"/>
        <v>0</v>
      </c>
      <c r="Q1491" t="b">
        <f t="shared" si="2164"/>
        <v>0</v>
      </c>
      <c r="R1491" t="b">
        <f t="shared" si="2165"/>
        <v>0</v>
      </c>
      <c r="S1491" t="b">
        <f t="shared" si="2166"/>
        <v>0</v>
      </c>
      <c r="T1491" t="b">
        <f t="shared" si="2167"/>
        <v>0</v>
      </c>
      <c r="U1491" t="b">
        <f t="shared" si="2168"/>
        <v>0</v>
      </c>
      <c r="V1491" t="b">
        <f t="shared" si="2169"/>
        <v>0</v>
      </c>
      <c r="W1491" t="b">
        <f t="shared" si="2170"/>
        <v>0</v>
      </c>
      <c r="X1491" t="b">
        <f t="shared" si="2171"/>
        <v>0</v>
      </c>
      <c r="Y1491" t="b">
        <f t="shared" si="2172"/>
        <v>1</v>
      </c>
      <c r="Z1491" t="b">
        <f t="shared" si="2173"/>
        <v>1</v>
      </c>
      <c r="AA1491" t="b">
        <f t="shared" si="2174"/>
        <v>0</v>
      </c>
      <c r="AB1491" t="b">
        <f t="shared" si="2175"/>
        <v>0</v>
      </c>
      <c r="AC1491" t="b">
        <f t="shared" si="2176"/>
        <v>0</v>
      </c>
      <c r="AD1491" t="b">
        <f t="shared" si="2177"/>
        <v>0</v>
      </c>
      <c r="AE1491" t="b">
        <f t="shared" si="2178"/>
        <v>0</v>
      </c>
      <c r="AF1491" t="b">
        <f t="shared" si="2179"/>
        <v>0</v>
      </c>
      <c r="AG1491" t="b">
        <f t="shared" si="2180"/>
        <v>0</v>
      </c>
      <c r="AH1491" t="b">
        <f t="shared" si="2181"/>
        <v>0</v>
      </c>
      <c r="AI1491" t="b">
        <f t="shared" si="2182"/>
        <v>0</v>
      </c>
      <c r="AJ1491" t="b">
        <f t="shared" si="2183"/>
        <v>0</v>
      </c>
      <c r="AK1491" t="b">
        <f t="shared" si="2184"/>
        <v>0</v>
      </c>
      <c r="AL1491" t="b">
        <f t="shared" si="2185"/>
        <v>0</v>
      </c>
      <c r="AM1491" t="b">
        <f t="shared" si="2186"/>
        <v>0</v>
      </c>
      <c r="AN1491" t="b">
        <f t="shared" si="2187"/>
        <v>0</v>
      </c>
      <c r="AO1491" t="b">
        <f t="shared" si="2188"/>
        <v>0</v>
      </c>
      <c r="AP1491" t="b">
        <f t="shared" si="2189"/>
        <v>0</v>
      </c>
      <c r="AQ1491" t="b">
        <f t="shared" si="2190"/>
        <v>0</v>
      </c>
      <c r="AR1491" t="b">
        <f t="shared" si="2191"/>
        <v>0</v>
      </c>
      <c r="AS1491" t="b">
        <f t="shared" si="2192"/>
        <v>0</v>
      </c>
      <c r="AT1491" t="b">
        <f t="shared" si="2193"/>
        <v>0</v>
      </c>
      <c r="AU1491" t="b">
        <f t="shared" si="2194"/>
        <v>0</v>
      </c>
      <c r="AV1491" t="b">
        <f t="shared" si="2195"/>
        <v>0</v>
      </c>
      <c r="AW1491" t="b">
        <f t="shared" si="2196"/>
        <v>0</v>
      </c>
      <c r="AX1491" t="b">
        <f t="shared" si="2197"/>
        <v>0</v>
      </c>
      <c r="AY1491" t="b">
        <f t="shared" si="2198"/>
        <v>0</v>
      </c>
      <c r="AZ1491" t="b">
        <f t="shared" si="2199"/>
        <v>0</v>
      </c>
      <c r="BA1491" t="b">
        <f t="shared" si="2200"/>
        <v>0</v>
      </c>
      <c r="BB1491" t="b">
        <f t="shared" si="2201"/>
        <v>0</v>
      </c>
      <c r="BC1491" t="b">
        <f t="shared" si="2202"/>
        <v>0</v>
      </c>
      <c r="BD1491" t="b">
        <f t="shared" si="2203"/>
        <v>0</v>
      </c>
      <c r="BE1491" t="b">
        <f t="shared" si="2204"/>
        <v>0</v>
      </c>
      <c r="BF1491" t="b">
        <f t="shared" si="2205"/>
        <v>0</v>
      </c>
      <c r="BG1491" t="b">
        <f t="shared" si="2206"/>
        <v>0</v>
      </c>
      <c r="BH1491" t="b">
        <f t="shared" si="2207"/>
        <v>0</v>
      </c>
      <c r="BI1491" t="b">
        <f t="shared" si="2208"/>
        <v>0</v>
      </c>
      <c r="BJ1491" t="b">
        <f t="shared" si="2209"/>
        <v>1</v>
      </c>
      <c r="BK1491" t="b">
        <f t="shared" si="2210"/>
        <v>0</v>
      </c>
      <c r="BL1491" t="b">
        <f t="shared" si="2211"/>
        <v>0</v>
      </c>
      <c r="BM1491" t="b">
        <f t="shared" si="2212"/>
        <v>0</v>
      </c>
      <c r="BN1491" t="b">
        <f t="shared" si="2213"/>
        <v>0</v>
      </c>
      <c r="BO1491" t="b">
        <f t="shared" si="2214"/>
        <v>0</v>
      </c>
      <c r="BP1491" t="b">
        <f t="shared" si="2215"/>
        <v>0</v>
      </c>
      <c r="BQ1491" t="b">
        <f t="shared" si="2216"/>
        <v>0</v>
      </c>
      <c r="BR1491" t="b">
        <f t="shared" si="2217"/>
        <v>0</v>
      </c>
      <c r="BS1491" t="b">
        <f t="shared" si="2218"/>
        <v>0</v>
      </c>
      <c r="BT1491" t="b">
        <f t="shared" si="2219"/>
        <v>0</v>
      </c>
      <c r="BU1491" t="b">
        <f t="shared" si="2220"/>
        <v>0</v>
      </c>
      <c r="BV1491" t="b">
        <f t="shared" si="2221"/>
        <v>0</v>
      </c>
      <c r="BW1491" t="b">
        <f t="shared" si="2222"/>
        <v>0</v>
      </c>
      <c r="BX1491" t="b">
        <f t="shared" si="2223"/>
        <v>0</v>
      </c>
      <c r="BY1491" t="b">
        <f t="shared" si="2224"/>
        <v>0</v>
      </c>
      <c r="BZ1491" t="b">
        <f t="shared" si="2225"/>
        <v>0</v>
      </c>
      <c r="CA1491" t="b">
        <f t="shared" si="2226"/>
        <v>0</v>
      </c>
      <c r="CB1491" t="b">
        <f t="shared" si="2227"/>
        <v>0</v>
      </c>
      <c r="CC1491" t="b">
        <f t="shared" si="2228"/>
        <v>0</v>
      </c>
      <c r="CD1491" t="b">
        <f t="shared" si="2229"/>
        <v>0</v>
      </c>
      <c r="CE1491" t="b">
        <f t="shared" si="2230"/>
        <v>0</v>
      </c>
      <c r="CF1491" t="b">
        <f t="shared" si="2231"/>
        <v>0</v>
      </c>
      <c r="CG1491" t="b">
        <f t="shared" si="2232"/>
        <v>0</v>
      </c>
      <c r="CH1491" t="b">
        <f t="shared" si="2233"/>
        <v>0</v>
      </c>
      <c r="CI1491" t="b">
        <f t="shared" si="2234"/>
        <v>0</v>
      </c>
      <c r="CJ1491" t="b">
        <f t="shared" si="2235"/>
        <v>0</v>
      </c>
      <c r="CK1491" t="b">
        <f t="shared" si="2236"/>
        <v>0</v>
      </c>
      <c r="CL1491" t="b">
        <f t="shared" si="2237"/>
        <v>0</v>
      </c>
      <c r="CM1491" t="b">
        <f t="shared" si="2238"/>
        <v>0</v>
      </c>
      <c r="CN1491" t="b">
        <f t="shared" si="2239"/>
        <v>0</v>
      </c>
      <c r="CO1491" t="b">
        <f t="shared" si="2240"/>
        <v>0</v>
      </c>
      <c r="CP1491" t="b">
        <f t="shared" si="2241"/>
        <v>0</v>
      </c>
      <c r="CQ1491" t="b">
        <f t="shared" si="2242"/>
        <v>0</v>
      </c>
      <c r="CR1491" t="b">
        <f t="shared" si="2243"/>
        <v>0</v>
      </c>
      <c r="CS1491" t="b">
        <f t="shared" si="2244"/>
        <v>0</v>
      </c>
      <c r="CT1491" t="b">
        <f t="shared" si="2245"/>
        <v>0</v>
      </c>
      <c r="CU1491" t="b">
        <f t="shared" si="2246"/>
        <v>0</v>
      </c>
      <c r="CV1491" t="b">
        <f t="shared" si="2247"/>
        <v>0</v>
      </c>
      <c r="CW1491" t="b">
        <f t="shared" si="2248"/>
        <v>0</v>
      </c>
      <c r="CX1491" t="b">
        <f t="shared" si="2249"/>
        <v>0</v>
      </c>
      <c r="CY1491" t="b">
        <f t="shared" si="2250"/>
        <v>0</v>
      </c>
      <c r="CZ1491" t="b">
        <f t="shared" si="2251"/>
        <v>0</v>
      </c>
      <c r="DA1491" t="b">
        <f t="shared" si="2252"/>
        <v>0</v>
      </c>
      <c r="DB1491" t="b">
        <f t="shared" si="2253"/>
        <v>0</v>
      </c>
      <c r="DC1491" t="b">
        <f t="shared" si="2254"/>
        <v>0</v>
      </c>
      <c r="DD1491" t="b">
        <f t="shared" si="2255"/>
        <v>0</v>
      </c>
    </row>
    <row r="1492" spans="1:108">
      <c r="A1492" t="s">
        <v>2668</v>
      </c>
      <c r="B1492" t="s">
        <v>7406</v>
      </c>
      <c r="C1492" t="s">
        <v>2667</v>
      </c>
      <c r="E1492" t="s">
        <v>2438</v>
      </c>
      <c r="F1492" t="s">
        <v>2405</v>
      </c>
      <c r="G1492" t="s">
        <v>2406</v>
      </c>
      <c r="H1492" t="s">
        <v>7445</v>
      </c>
      <c r="I1492" t="s">
        <v>7417</v>
      </c>
      <c r="J1492" t="s">
        <v>108</v>
      </c>
      <c r="K1492" t="s">
        <v>109</v>
      </c>
      <c r="L1492" t="s">
        <v>6959</v>
      </c>
      <c r="M1492" t="s">
        <v>6079</v>
      </c>
      <c r="N1492" t="s">
        <v>2669</v>
      </c>
      <c r="O1492" t="b">
        <f t="shared" si="2162"/>
        <v>1</v>
      </c>
      <c r="P1492" t="b">
        <f t="shared" si="2163"/>
        <v>1</v>
      </c>
      <c r="Q1492" t="b">
        <f t="shared" si="2164"/>
        <v>0</v>
      </c>
      <c r="R1492" t="b">
        <f t="shared" si="2165"/>
        <v>1</v>
      </c>
      <c r="S1492" t="b">
        <f t="shared" si="2166"/>
        <v>1</v>
      </c>
      <c r="T1492" t="b">
        <f t="shared" si="2167"/>
        <v>1</v>
      </c>
      <c r="U1492" t="b">
        <f t="shared" si="2168"/>
        <v>0</v>
      </c>
      <c r="V1492" t="b">
        <f t="shared" si="2169"/>
        <v>1</v>
      </c>
      <c r="W1492" t="b">
        <f t="shared" si="2170"/>
        <v>1</v>
      </c>
      <c r="X1492" t="b">
        <f t="shared" si="2171"/>
        <v>1</v>
      </c>
      <c r="Y1492" t="b">
        <f t="shared" si="2172"/>
        <v>0</v>
      </c>
      <c r="Z1492" t="b">
        <f t="shared" si="2173"/>
        <v>0</v>
      </c>
      <c r="AA1492" t="b">
        <f t="shared" si="2174"/>
        <v>1</v>
      </c>
      <c r="AB1492" t="b">
        <f t="shared" si="2175"/>
        <v>0</v>
      </c>
      <c r="AC1492" t="b">
        <f t="shared" si="2176"/>
        <v>0</v>
      </c>
      <c r="AD1492" t="b">
        <f t="shared" si="2177"/>
        <v>0</v>
      </c>
      <c r="AE1492" t="b">
        <f t="shared" si="2178"/>
        <v>1</v>
      </c>
      <c r="AF1492" t="b">
        <f t="shared" si="2179"/>
        <v>0</v>
      </c>
      <c r="AG1492" t="b">
        <f t="shared" si="2180"/>
        <v>0</v>
      </c>
      <c r="AH1492" t="b">
        <f t="shared" si="2181"/>
        <v>0</v>
      </c>
      <c r="AI1492" t="b">
        <f t="shared" si="2182"/>
        <v>1</v>
      </c>
      <c r="AJ1492" t="b">
        <f t="shared" si="2183"/>
        <v>0</v>
      </c>
      <c r="AK1492" t="b">
        <f t="shared" si="2184"/>
        <v>0</v>
      </c>
      <c r="AL1492" t="b">
        <f t="shared" si="2185"/>
        <v>1</v>
      </c>
      <c r="AM1492" t="b">
        <f t="shared" si="2186"/>
        <v>0</v>
      </c>
      <c r="AN1492" t="b">
        <f t="shared" si="2187"/>
        <v>0</v>
      </c>
      <c r="AO1492" t="b">
        <f t="shared" si="2188"/>
        <v>0</v>
      </c>
      <c r="AP1492" t="b">
        <f t="shared" si="2189"/>
        <v>0</v>
      </c>
      <c r="AQ1492" t="b">
        <f t="shared" si="2190"/>
        <v>0</v>
      </c>
      <c r="AR1492" t="b">
        <f t="shared" si="2191"/>
        <v>0</v>
      </c>
      <c r="AS1492" t="b">
        <f t="shared" si="2192"/>
        <v>0</v>
      </c>
      <c r="AT1492" t="b">
        <f t="shared" si="2193"/>
        <v>0</v>
      </c>
      <c r="AU1492" t="b">
        <f t="shared" si="2194"/>
        <v>0</v>
      </c>
      <c r="AV1492" t="b">
        <f t="shared" si="2195"/>
        <v>0</v>
      </c>
      <c r="AW1492" t="b">
        <f t="shared" si="2196"/>
        <v>0</v>
      </c>
      <c r="AX1492" t="b">
        <f t="shared" si="2197"/>
        <v>0</v>
      </c>
      <c r="AY1492" t="b">
        <f t="shared" si="2198"/>
        <v>0</v>
      </c>
      <c r="AZ1492" t="b">
        <f t="shared" si="2199"/>
        <v>0</v>
      </c>
      <c r="BA1492" t="b">
        <f t="shared" si="2200"/>
        <v>1</v>
      </c>
      <c r="BB1492" t="b">
        <f t="shared" si="2201"/>
        <v>0</v>
      </c>
      <c r="BC1492" t="b">
        <f t="shared" si="2202"/>
        <v>1</v>
      </c>
      <c r="BD1492" t="b">
        <f t="shared" si="2203"/>
        <v>0</v>
      </c>
      <c r="BE1492" t="b">
        <f t="shared" si="2204"/>
        <v>0</v>
      </c>
      <c r="BF1492" t="b">
        <f t="shared" si="2205"/>
        <v>0</v>
      </c>
      <c r="BG1492" t="b">
        <f t="shared" si="2206"/>
        <v>0</v>
      </c>
      <c r="BH1492" t="b">
        <f t="shared" si="2207"/>
        <v>1</v>
      </c>
      <c r="BI1492" t="b">
        <f t="shared" si="2208"/>
        <v>0</v>
      </c>
      <c r="BJ1492" t="b">
        <f t="shared" si="2209"/>
        <v>0</v>
      </c>
      <c r="BK1492" t="b">
        <f t="shared" si="2210"/>
        <v>0</v>
      </c>
      <c r="BL1492" t="b">
        <f t="shared" si="2211"/>
        <v>0</v>
      </c>
      <c r="BM1492" t="b">
        <f t="shared" si="2212"/>
        <v>0</v>
      </c>
      <c r="BN1492" t="b">
        <f t="shared" si="2213"/>
        <v>0</v>
      </c>
      <c r="BO1492" t="b">
        <f t="shared" si="2214"/>
        <v>0</v>
      </c>
      <c r="BP1492" t="b">
        <f t="shared" si="2215"/>
        <v>1</v>
      </c>
      <c r="BQ1492" t="b">
        <f t="shared" si="2216"/>
        <v>1</v>
      </c>
      <c r="BR1492" t="b">
        <f t="shared" si="2217"/>
        <v>0</v>
      </c>
      <c r="BS1492" t="b">
        <f t="shared" si="2218"/>
        <v>0</v>
      </c>
      <c r="BT1492" t="b">
        <f t="shared" si="2219"/>
        <v>0</v>
      </c>
      <c r="BU1492" t="b">
        <f t="shared" si="2220"/>
        <v>0</v>
      </c>
      <c r="BV1492" t="b">
        <f t="shared" si="2221"/>
        <v>0</v>
      </c>
      <c r="BW1492" t="b">
        <f t="shared" si="2222"/>
        <v>0</v>
      </c>
      <c r="BX1492" t="b">
        <f t="shared" si="2223"/>
        <v>0</v>
      </c>
      <c r="BY1492" t="b">
        <f t="shared" si="2224"/>
        <v>0</v>
      </c>
      <c r="BZ1492" t="b">
        <f t="shared" si="2225"/>
        <v>0</v>
      </c>
      <c r="CA1492" t="b">
        <f t="shared" si="2226"/>
        <v>0</v>
      </c>
      <c r="CB1492" t="b">
        <f t="shared" si="2227"/>
        <v>0</v>
      </c>
      <c r="CC1492" t="b">
        <f t="shared" si="2228"/>
        <v>0</v>
      </c>
      <c r="CD1492" t="b">
        <f t="shared" si="2229"/>
        <v>1</v>
      </c>
      <c r="CE1492" t="b">
        <f t="shared" si="2230"/>
        <v>0</v>
      </c>
      <c r="CF1492" t="b">
        <f t="shared" si="2231"/>
        <v>0</v>
      </c>
      <c r="CG1492" t="b">
        <f t="shared" si="2232"/>
        <v>0</v>
      </c>
      <c r="CH1492" t="b">
        <f t="shared" si="2233"/>
        <v>0</v>
      </c>
      <c r="CI1492" t="b">
        <f t="shared" si="2234"/>
        <v>0</v>
      </c>
      <c r="CJ1492" t="b">
        <f t="shared" si="2235"/>
        <v>0</v>
      </c>
      <c r="CK1492" t="b">
        <f t="shared" si="2236"/>
        <v>0</v>
      </c>
      <c r="CL1492" t="b">
        <f t="shared" si="2237"/>
        <v>0</v>
      </c>
      <c r="CM1492" t="b">
        <f t="shared" si="2238"/>
        <v>0</v>
      </c>
      <c r="CN1492" t="b">
        <f t="shared" si="2239"/>
        <v>0</v>
      </c>
      <c r="CO1492" t="b">
        <f t="shared" si="2240"/>
        <v>0</v>
      </c>
      <c r="CP1492" t="b">
        <f t="shared" si="2241"/>
        <v>0</v>
      </c>
      <c r="CQ1492" t="b">
        <f t="shared" si="2242"/>
        <v>0</v>
      </c>
      <c r="CR1492" t="b">
        <f t="shared" si="2243"/>
        <v>0</v>
      </c>
      <c r="CS1492" t="b">
        <f t="shared" si="2244"/>
        <v>0</v>
      </c>
      <c r="CT1492" t="b">
        <f t="shared" si="2245"/>
        <v>0</v>
      </c>
      <c r="CU1492" t="b">
        <f t="shared" si="2246"/>
        <v>0</v>
      </c>
      <c r="CV1492" t="b">
        <f t="shared" si="2247"/>
        <v>1</v>
      </c>
      <c r="CW1492" t="b">
        <f t="shared" si="2248"/>
        <v>0</v>
      </c>
      <c r="CX1492" t="b">
        <f t="shared" si="2249"/>
        <v>0</v>
      </c>
      <c r="CY1492" t="b">
        <f t="shared" si="2250"/>
        <v>0</v>
      </c>
      <c r="CZ1492" t="b">
        <f t="shared" si="2251"/>
        <v>0</v>
      </c>
      <c r="DA1492" t="b">
        <f t="shared" si="2252"/>
        <v>0</v>
      </c>
      <c r="DB1492" t="b">
        <f t="shared" si="2253"/>
        <v>0</v>
      </c>
      <c r="DC1492" t="b">
        <f t="shared" si="2254"/>
        <v>0</v>
      </c>
      <c r="DD1492" t="b">
        <f t="shared" si="2255"/>
        <v>0</v>
      </c>
    </row>
    <row r="1493" spans="1:108">
      <c r="A1493" t="s">
        <v>2670</v>
      </c>
      <c r="B1493" t="s">
        <v>2667</v>
      </c>
      <c r="C1493" t="s">
        <v>2667</v>
      </c>
      <c r="E1493" t="s">
        <v>2438</v>
      </c>
      <c r="F1493" t="s">
        <v>2405</v>
      </c>
      <c r="G1493" t="s">
        <v>2406</v>
      </c>
      <c r="H1493" t="s">
        <v>7445</v>
      </c>
      <c r="I1493" t="s">
        <v>7417</v>
      </c>
      <c r="J1493" t="s">
        <v>16</v>
      </c>
      <c r="K1493" t="s">
        <v>16</v>
      </c>
      <c r="L1493" t="s">
        <v>6960</v>
      </c>
      <c r="M1493" t="s">
        <v>6079</v>
      </c>
      <c r="N1493" s="4" t="s">
        <v>2671</v>
      </c>
      <c r="O1493" s="4" t="b">
        <f t="shared" si="2162"/>
        <v>1</v>
      </c>
      <c r="P1493" t="b">
        <f t="shared" si="2163"/>
        <v>1</v>
      </c>
      <c r="Q1493" t="b">
        <f t="shared" si="2164"/>
        <v>1</v>
      </c>
      <c r="R1493" t="b">
        <f t="shared" si="2165"/>
        <v>1</v>
      </c>
      <c r="S1493" s="4" t="b">
        <f t="shared" si="2166"/>
        <v>1</v>
      </c>
      <c r="T1493" s="4" t="b">
        <f t="shared" si="2167"/>
        <v>1</v>
      </c>
      <c r="U1493" s="4" t="b">
        <f t="shared" si="2168"/>
        <v>1</v>
      </c>
      <c r="V1493" s="4" t="b">
        <f t="shared" si="2169"/>
        <v>1</v>
      </c>
      <c r="W1493" s="4" t="b">
        <f t="shared" si="2170"/>
        <v>1</v>
      </c>
      <c r="X1493" s="4" t="b">
        <f t="shared" si="2171"/>
        <v>1</v>
      </c>
      <c r="Y1493" s="4" t="b">
        <f t="shared" si="2172"/>
        <v>1</v>
      </c>
      <c r="Z1493" s="4" t="b">
        <f t="shared" si="2173"/>
        <v>1</v>
      </c>
      <c r="AA1493" s="4" t="b">
        <f t="shared" si="2174"/>
        <v>1</v>
      </c>
      <c r="AB1493" t="b">
        <f t="shared" si="2175"/>
        <v>1</v>
      </c>
      <c r="AC1493" t="b">
        <f t="shared" si="2176"/>
        <v>0</v>
      </c>
      <c r="AD1493" t="b">
        <f t="shared" si="2177"/>
        <v>0</v>
      </c>
      <c r="AE1493" t="b">
        <f t="shared" si="2178"/>
        <v>0</v>
      </c>
      <c r="AF1493" t="b">
        <f t="shared" si="2179"/>
        <v>0</v>
      </c>
      <c r="AG1493" t="b">
        <f t="shared" si="2180"/>
        <v>0</v>
      </c>
      <c r="AH1493" t="b">
        <f t="shared" si="2181"/>
        <v>0</v>
      </c>
      <c r="AI1493" t="b">
        <f t="shared" si="2182"/>
        <v>1</v>
      </c>
      <c r="AJ1493" t="b">
        <f t="shared" si="2183"/>
        <v>0</v>
      </c>
      <c r="AK1493" t="b">
        <f t="shared" si="2184"/>
        <v>0</v>
      </c>
      <c r="AL1493" t="b">
        <f t="shared" si="2185"/>
        <v>1</v>
      </c>
      <c r="AM1493" t="b">
        <f t="shared" si="2186"/>
        <v>0</v>
      </c>
      <c r="AN1493" t="b">
        <f t="shared" si="2187"/>
        <v>0</v>
      </c>
      <c r="AO1493" t="b">
        <f t="shared" si="2188"/>
        <v>0</v>
      </c>
      <c r="AP1493" t="b">
        <f t="shared" si="2189"/>
        <v>1</v>
      </c>
      <c r="AQ1493" t="b">
        <f t="shared" si="2190"/>
        <v>0</v>
      </c>
      <c r="AR1493" t="b">
        <f t="shared" si="2191"/>
        <v>0</v>
      </c>
      <c r="AS1493" t="b">
        <f t="shared" si="2192"/>
        <v>0</v>
      </c>
      <c r="AT1493" t="b">
        <f t="shared" si="2193"/>
        <v>0</v>
      </c>
      <c r="AU1493" t="b">
        <f t="shared" si="2194"/>
        <v>1</v>
      </c>
      <c r="AV1493" t="b">
        <f t="shared" si="2195"/>
        <v>0</v>
      </c>
      <c r="AW1493" t="b">
        <f t="shared" si="2196"/>
        <v>1</v>
      </c>
      <c r="AX1493" t="b">
        <f t="shared" si="2197"/>
        <v>1</v>
      </c>
      <c r="AY1493" t="b">
        <f t="shared" si="2198"/>
        <v>1</v>
      </c>
      <c r="AZ1493" t="b">
        <f t="shared" si="2199"/>
        <v>0</v>
      </c>
      <c r="BA1493" t="b">
        <f t="shared" si="2200"/>
        <v>1</v>
      </c>
      <c r="BB1493" t="b">
        <f t="shared" si="2201"/>
        <v>0</v>
      </c>
      <c r="BC1493" t="b">
        <f t="shared" si="2202"/>
        <v>1</v>
      </c>
      <c r="BD1493" t="b">
        <f t="shared" si="2203"/>
        <v>1</v>
      </c>
      <c r="BE1493" t="b">
        <f t="shared" si="2204"/>
        <v>0</v>
      </c>
      <c r="BF1493" t="b">
        <f t="shared" si="2205"/>
        <v>0</v>
      </c>
      <c r="BG1493" t="b">
        <f t="shared" si="2206"/>
        <v>0</v>
      </c>
      <c r="BH1493" t="b">
        <f t="shared" si="2207"/>
        <v>1</v>
      </c>
      <c r="BI1493" t="b">
        <f t="shared" si="2208"/>
        <v>1</v>
      </c>
      <c r="BJ1493" t="b">
        <f t="shared" si="2209"/>
        <v>0</v>
      </c>
      <c r="BK1493" t="b">
        <f t="shared" si="2210"/>
        <v>0</v>
      </c>
      <c r="BL1493" t="b">
        <f t="shared" si="2211"/>
        <v>1</v>
      </c>
      <c r="BM1493" t="b">
        <f t="shared" si="2212"/>
        <v>1</v>
      </c>
      <c r="BN1493" t="b">
        <f t="shared" si="2213"/>
        <v>0</v>
      </c>
      <c r="BO1493" t="b">
        <f t="shared" si="2214"/>
        <v>0</v>
      </c>
      <c r="BP1493" t="b">
        <f t="shared" si="2215"/>
        <v>1</v>
      </c>
      <c r="BQ1493" t="b">
        <f t="shared" si="2216"/>
        <v>0</v>
      </c>
      <c r="BR1493" t="b">
        <f t="shared" si="2217"/>
        <v>1</v>
      </c>
      <c r="BS1493" t="b">
        <f t="shared" si="2218"/>
        <v>0</v>
      </c>
      <c r="BT1493" t="b">
        <f t="shared" si="2219"/>
        <v>0</v>
      </c>
      <c r="BU1493" t="b">
        <f t="shared" si="2220"/>
        <v>1</v>
      </c>
      <c r="BV1493" t="b">
        <f t="shared" si="2221"/>
        <v>0</v>
      </c>
      <c r="BW1493" t="b">
        <f t="shared" si="2222"/>
        <v>0</v>
      </c>
      <c r="BX1493" t="b">
        <f t="shared" si="2223"/>
        <v>0</v>
      </c>
      <c r="BY1493" t="b">
        <f t="shared" si="2224"/>
        <v>0</v>
      </c>
      <c r="BZ1493" t="b">
        <f t="shared" si="2225"/>
        <v>0</v>
      </c>
      <c r="CA1493" t="b">
        <f t="shared" si="2226"/>
        <v>0</v>
      </c>
      <c r="CB1493" t="b">
        <f t="shared" si="2227"/>
        <v>0</v>
      </c>
      <c r="CC1493" t="b">
        <f t="shared" si="2228"/>
        <v>0</v>
      </c>
      <c r="CD1493" t="b">
        <f t="shared" si="2229"/>
        <v>0</v>
      </c>
      <c r="CE1493" t="b">
        <f t="shared" si="2230"/>
        <v>1</v>
      </c>
      <c r="CF1493" t="b">
        <f t="shared" si="2231"/>
        <v>1</v>
      </c>
      <c r="CG1493" t="b">
        <f t="shared" si="2232"/>
        <v>1</v>
      </c>
      <c r="CH1493" t="b">
        <f t="shared" si="2233"/>
        <v>1</v>
      </c>
      <c r="CI1493" t="b">
        <f t="shared" si="2234"/>
        <v>0</v>
      </c>
      <c r="CJ1493" t="b">
        <f t="shared" si="2235"/>
        <v>1</v>
      </c>
      <c r="CK1493" t="b">
        <f t="shared" si="2236"/>
        <v>0</v>
      </c>
      <c r="CL1493" t="b">
        <f t="shared" si="2237"/>
        <v>0</v>
      </c>
      <c r="CM1493" t="b">
        <f t="shared" si="2238"/>
        <v>0</v>
      </c>
      <c r="CN1493" t="b">
        <f t="shared" si="2239"/>
        <v>0</v>
      </c>
      <c r="CO1493" t="b">
        <f t="shared" si="2240"/>
        <v>0</v>
      </c>
      <c r="CP1493" t="b">
        <f t="shared" si="2241"/>
        <v>1</v>
      </c>
      <c r="CQ1493" t="b">
        <f t="shared" si="2242"/>
        <v>0</v>
      </c>
      <c r="CR1493" t="b">
        <f t="shared" si="2243"/>
        <v>0</v>
      </c>
      <c r="CS1493" t="b">
        <f t="shared" si="2244"/>
        <v>1</v>
      </c>
      <c r="CT1493" t="b">
        <f t="shared" si="2245"/>
        <v>0</v>
      </c>
      <c r="CU1493" t="b">
        <f t="shared" si="2246"/>
        <v>0</v>
      </c>
      <c r="CV1493" t="b">
        <f t="shared" si="2247"/>
        <v>1</v>
      </c>
      <c r="CW1493" t="b">
        <f t="shared" si="2248"/>
        <v>1</v>
      </c>
      <c r="CX1493" t="b">
        <f t="shared" si="2249"/>
        <v>0</v>
      </c>
      <c r="CY1493" t="b">
        <f t="shared" si="2250"/>
        <v>0</v>
      </c>
      <c r="CZ1493" t="b">
        <f t="shared" si="2251"/>
        <v>0</v>
      </c>
      <c r="DA1493" t="b">
        <f t="shared" si="2252"/>
        <v>0</v>
      </c>
      <c r="DB1493" t="b">
        <f t="shared" si="2253"/>
        <v>0</v>
      </c>
      <c r="DC1493" t="b">
        <f t="shared" si="2254"/>
        <v>0</v>
      </c>
      <c r="DD1493" t="b">
        <f t="shared" si="2255"/>
        <v>1</v>
      </c>
    </row>
    <row r="1494" spans="1:108">
      <c r="A1494" s="7" t="s">
        <v>2672</v>
      </c>
      <c r="B1494" t="s">
        <v>2667</v>
      </c>
      <c r="C1494" t="s">
        <v>2667</v>
      </c>
      <c r="D1494" s="4"/>
      <c r="E1494" s="4" t="s">
        <v>2438</v>
      </c>
      <c r="F1494" t="s">
        <v>2405</v>
      </c>
      <c r="G1494" t="s">
        <v>2406</v>
      </c>
      <c r="H1494" t="s">
        <v>7445</v>
      </c>
      <c r="I1494" t="s">
        <v>7417</v>
      </c>
      <c r="J1494" s="4" t="s">
        <v>119</v>
      </c>
      <c r="K1494" s="4" t="s">
        <v>109</v>
      </c>
      <c r="L1494" s="4" t="s">
        <v>6961</v>
      </c>
      <c r="M1494" t="s">
        <v>6079</v>
      </c>
      <c r="N1494" s="6" t="s">
        <v>2673</v>
      </c>
      <c r="O1494" s="6" t="b">
        <f t="shared" si="2162"/>
        <v>1</v>
      </c>
      <c r="P1494" s="4" t="b">
        <f t="shared" si="2163"/>
        <v>1</v>
      </c>
      <c r="Q1494" s="4" t="b">
        <f t="shared" si="2164"/>
        <v>1</v>
      </c>
      <c r="R1494" s="4" t="b">
        <f t="shared" si="2165"/>
        <v>1</v>
      </c>
      <c r="S1494" s="6" t="b">
        <f t="shared" si="2166"/>
        <v>1</v>
      </c>
      <c r="T1494" s="6" t="b">
        <f t="shared" si="2167"/>
        <v>1</v>
      </c>
      <c r="U1494" s="6" t="b">
        <f t="shared" si="2168"/>
        <v>1</v>
      </c>
      <c r="V1494" s="6" t="b">
        <f t="shared" si="2169"/>
        <v>1</v>
      </c>
      <c r="W1494" s="6" t="b">
        <f t="shared" si="2170"/>
        <v>1</v>
      </c>
      <c r="X1494" s="6" t="b">
        <f t="shared" si="2171"/>
        <v>1</v>
      </c>
      <c r="Y1494" s="6" t="b">
        <f t="shared" si="2172"/>
        <v>1</v>
      </c>
      <c r="Z1494" s="6" t="b">
        <f t="shared" si="2173"/>
        <v>1</v>
      </c>
      <c r="AA1494" s="6" t="b">
        <f t="shared" si="2174"/>
        <v>1</v>
      </c>
      <c r="AB1494" s="4" t="b">
        <f t="shared" si="2175"/>
        <v>1</v>
      </c>
      <c r="AC1494" s="4" t="b">
        <f t="shared" si="2176"/>
        <v>1</v>
      </c>
      <c r="AD1494" s="4" t="b">
        <f t="shared" si="2177"/>
        <v>1</v>
      </c>
      <c r="AE1494" s="4" t="b">
        <f t="shared" si="2178"/>
        <v>1</v>
      </c>
      <c r="AF1494" s="4" t="b">
        <f t="shared" si="2179"/>
        <v>0</v>
      </c>
      <c r="AG1494" s="4" t="b">
        <f t="shared" si="2180"/>
        <v>1</v>
      </c>
      <c r="AH1494" s="4" t="b">
        <f t="shared" si="2181"/>
        <v>1</v>
      </c>
      <c r="AI1494" s="4" t="b">
        <f t="shared" si="2182"/>
        <v>1</v>
      </c>
      <c r="AJ1494" s="4" t="b">
        <f t="shared" si="2183"/>
        <v>0</v>
      </c>
      <c r="AK1494" s="4" t="b">
        <f t="shared" si="2184"/>
        <v>1</v>
      </c>
      <c r="AL1494" s="4" t="b">
        <f t="shared" si="2185"/>
        <v>1</v>
      </c>
      <c r="AM1494" s="4" t="b">
        <f t="shared" si="2186"/>
        <v>1</v>
      </c>
      <c r="AN1494" s="4" t="b">
        <f t="shared" si="2187"/>
        <v>0</v>
      </c>
      <c r="AO1494" s="4" t="b">
        <f t="shared" si="2188"/>
        <v>1</v>
      </c>
      <c r="AP1494" s="4" t="b">
        <f t="shared" si="2189"/>
        <v>1</v>
      </c>
      <c r="AQ1494" s="4" t="b">
        <f t="shared" si="2190"/>
        <v>1</v>
      </c>
      <c r="AR1494" s="4" t="b">
        <f t="shared" si="2191"/>
        <v>0</v>
      </c>
      <c r="AS1494" s="4" t="b">
        <f t="shared" si="2192"/>
        <v>0</v>
      </c>
      <c r="AT1494" s="4" t="b">
        <f t="shared" si="2193"/>
        <v>0</v>
      </c>
      <c r="AU1494" s="4" t="b">
        <f t="shared" si="2194"/>
        <v>1</v>
      </c>
      <c r="AV1494" s="4" t="b">
        <f t="shared" si="2195"/>
        <v>1</v>
      </c>
      <c r="AW1494" s="4" t="b">
        <f t="shared" si="2196"/>
        <v>1</v>
      </c>
      <c r="AX1494" s="4" t="b">
        <f t="shared" si="2197"/>
        <v>1</v>
      </c>
      <c r="AY1494" s="4" t="b">
        <f t="shared" si="2198"/>
        <v>1</v>
      </c>
      <c r="AZ1494" s="4" t="b">
        <f t="shared" si="2199"/>
        <v>1</v>
      </c>
      <c r="BA1494" s="4" t="b">
        <f t="shared" si="2200"/>
        <v>1</v>
      </c>
      <c r="BB1494" s="4" t="b">
        <f t="shared" si="2201"/>
        <v>0</v>
      </c>
      <c r="BC1494" s="4" t="b">
        <f t="shared" si="2202"/>
        <v>1</v>
      </c>
      <c r="BD1494" s="4" t="b">
        <f t="shared" si="2203"/>
        <v>1</v>
      </c>
      <c r="BE1494" s="4" t="b">
        <f t="shared" si="2204"/>
        <v>1</v>
      </c>
      <c r="BF1494" s="4" t="b">
        <f t="shared" si="2205"/>
        <v>1</v>
      </c>
      <c r="BG1494" s="4" t="b">
        <f t="shared" si="2206"/>
        <v>1</v>
      </c>
      <c r="BH1494" s="4" t="b">
        <f t="shared" si="2207"/>
        <v>1</v>
      </c>
      <c r="BI1494" s="4" t="b">
        <f t="shared" si="2208"/>
        <v>1</v>
      </c>
      <c r="BJ1494" s="4" t="b">
        <f t="shared" si="2209"/>
        <v>1</v>
      </c>
      <c r="BK1494" s="4" t="b">
        <f t="shared" si="2210"/>
        <v>0</v>
      </c>
      <c r="BL1494" s="4" t="b">
        <f t="shared" si="2211"/>
        <v>1</v>
      </c>
      <c r="BM1494" s="4" t="b">
        <f t="shared" si="2212"/>
        <v>1</v>
      </c>
      <c r="BN1494" s="4" t="b">
        <f t="shared" si="2213"/>
        <v>0</v>
      </c>
      <c r="BO1494" s="4" t="b">
        <f t="shared" si="2214"/>
        <v>1</v>
      </c>
      <c r="BP1494" s="4" t="b">
        <f t="shared" si="2215"/>
        <v>1</v>
      </c>
      <c r="BQ1494" s="4" t="b">
        <f t="shared" si="2216"/>
        <v>1</v>
      </c>
      <c r="BR1494" s="4" t="b">
        <f t="shared" si="2217"/>
        <v>1</v>
      </c>
      <c r="BS1494" s="4" t="b">
        <f t="shared" si="2218"/>
        <v>1</v>
      </c>
      <c r="BT1494" s="4" t="b">
        <f t="shared" si="2219"/>
        <v>1</v>
      </c>
      <c r="BU1494" s="4" t="b">
        <f t="shared" si="2220"/>
        <v>1</v>
      </c>
      <c r="BV1494" s="4" t="b">
        <f t="shared" si="2221"/>
        <v>1</v>
      </c>
      <c r="BW1494" s="4" t="b">
        <f t="shared" si="2222"/>
        <v>0</v>
      </c>
      <c r="BX1494" s="4" t="b">
        <f t="shared" si="2223"/>
        <v>1</v>
      </c>
      <c r="BY1494" s="4" t="b">
        <f t="shared" si="2224"/>
        <v>1</v>
      </c>
      <c r="BZ1494" s="4" t="b">
        <f t="shared" si="2225"/>
        <v>1</v>
      </c>
      <c r="CA1494" s="4" t="b">
        <f t="shared" si="2226"/>
        <v>1</v>
      </c>
      <c r="CB1494" s="4" t="b">
        <f t="shared" si="2227"/>
        <v>1</v>
      </c>
      <c r="CC1494" s="4" t="b">
        <f t="shared" si="2228"/>
        <v>0</v>
      </c>
      <c r="CD1494" s="4" t="b">
        <f t="shared" si="2229"/>
        <v>1</v>
      </c>
      <c r="CE1494" s="4" t="b">
        <f t="shared" si="2230"/>
        <v>1</v>
      </c>
      <c r="CF1494" s="4" t="b">
        <f t="shared" si="2231"/>
        <v>1</v>
      </c>
      <c r="CG1494" s="4" t="b">
        <f t="shared" si="2232"/>
        <v>1</v>
      </c>
      <c r="CH1494" s="4" t="b">
        <f t="shared" si="2233"/>
        <v>1</v>
      </c>
      <c r="CI1494" s="4" t="b">
        <f t="shared" si="2234"/>
        <v>0</v>
      </c>
      <c r="CJ1494" s="4" t="b">
        <f t="shared" si="2235"/>
        <v>1</v>
      </c>
      <c r="CK1494" s="4" t="b">
        <f t="shared" si="2236"/>
        <v>1</v>
      </c>
      <c r="CL1494" s="4" t="b">
        <f t="shared" si="2237"/>
        <v>1</v>
      </c>
      <c r="CM1494" s="4" t="b">
        <f t="shared" si="2238"/>
        <v>1</v>
      </c>
      <c r="CN1494" s="4" t="b">
        <f t="shared" si="2239"/>
        <v>0</v>
      </c>
      <c r="CO1494" s="4" t="b">
        <f t="shared" si="2240"/>
        <v>1</v>
      </c>
      <c r="CP1494" s="4" t="b">
        <f t="shared" si="2241"/>
        <v>1</v>
      </c>
      <c r="CQ1494" s="4" t="b">
        <f t="shared" si="2242"/>
        <v>0</v>
      </c>
      <c r="CR1494" s="4" t="b">
        <f t="shared" si="2243"/>
        <v>0</v>
      </c>
      <c r="CS1494" s="4" t="b">
        <f t="shared" si="2244"/>
        <v>1</v>
      </c>
      <c r="CT1494" s="4" t="b">
        <f t="shared" si="2245"/>
        <v>1</v>
      </c>
      <c r="CU1494" s="4" t="b">
        <f t="shared" si="2246"/>
        <v>0</v>
      </c>
      <c r="CV1494" s="4" t="b">
        <f t="shared" si="2247"/>
        <v>1</v>
      </c>
      <c r="CW1494" s="4" t="b">
        <f t="shared" si="2248"/>
        <v>1</v>
      </c>
      <c r="CX1494" s="4" t="b">
        <f t="shared" si="2249"/>
        <v>0</v>
      </c>
      <c r="CY1494" s="4" t="b">
        <f t="shared" si="2250"/>
        <v>0</v>
      </c>
      <c r="CZ1494" s="4" t="b">
        <f t="shared" si="2251"/>
        <v>1</v>
      </c>
      <c r="DA1494" s="4" t="b">
        <f t="shared" si="2252"/>
        <v>1</v>
      </c>
      <c r="DB1494" s="4" t="b">
        <f t="shared" si="2253"/>
        <v>0</v>
      </c>
      <c r="DC1494" s="4" t="b">
        <f t="shared" si="2254"/>
        <v>0</v>
      </c>
      <c r="DD1494" s="4" t="b">
        <f t="shared" si="2255"/>
        <v>1</v>
      </c>
    </row>
    <row r="1495" spans="1:108">
      <c r="A1495" s="4" t="s">
        <v>2710</v>
      </c>
      <c r="C1495" t="s">
        <v>2711</v>
      </c>
      <c r="D1495" s="4"/>
      <c r="E1495" s="4" t="s">
        <v>2438</v>
      </c>
      <c r="F1495" t="s">
        <v>2405</v>
      </c>
      <c r="G1495" t="s">
        <v>2406</v>
      </c>
      <c r="H1495" t="s">
        <v>7445</v>
      </c>
      <c r="I1495" t="s">
        <v>7417</v>
      </c>
      <c r="J1495" s="4" t="s">
        <v>362</v>
      </c>
      <c r="K1495" s="4" t="s">
        <v>136</v>
      </c>
      <c r="L1495" s="4" t="s">
        <v>6975</v>
      </c>
      <c r="M1495" t="s">
        <v>7617</v>
      </c>
      <c r="N1495" s="85" t="s">
        <v>7616</v>
      </c>
      <c r="O1495" s="4" t="b">
        <f t="shared" si="2162"/>
        <v>1</v>
      </c>
      <c r="P1495" s="4" t="b">
        <f t="shared" si="2163"/>
        <v>1</v>
      </c>
      <c r="Q1495" s="4" t="b">
        <f t="shared" si="2164"/>
        <v>1</v>
      </c>
      <c r="R1495" s="4" t="b">
        <f t="shared" si="2165"/>
        <v>1</v>
      </c>
      <c r="S1495" s="4" t="b">
        <f t="shared" si="2166"/>
        <v>1</v>
      </c>
      <c r="T1495" s="4" t="b">
        <f t="shared" si="2167"/>
        <v>1</v>
      </c>
      <c r="U1495" s="4" t="b">
        <f t="shared" si="2168"/>
        <v>1</v>
      </c>
      <c r="V1495" s="4" t="b">
        <f t="shared" si="2169"/>
        <v>1</v>
      </c>
      <c r="W1495" s="4" t="b">
        <f t="shared" si="2170"/>
        <v>0</v>
      </c>
      <c r="X1495" s="4" t="b">
        <f t="shared" si="2171"/>
        <v>1</v>
      </c>
      <c r="Y1495" s="4" t="b">
        <f t="shared" si="2172"/>
        <v>1</v>
      </c>
      <c r="Z1495" s="4" t="b">
        <f t="shared" si="2173"/>
        <v>1</v>
      </c>
      <c r="AA1495" s="4" t="b">
        <f t="shared" si="2174"/>
        <v>0</v>
      </c>
      <c r="AB1495" s="4" t="b">
        <f t="shared" si="2175"/>
        <v>1</v>
      </c>
      <c r="AC1495" s="4" t="b">
        <f t="shared" si="2176"/>
        <v>0</v>
      </c>
      <c r="AD1495" s="4" t="b">
        <f t="shared" si="2177"/>
        <v>1</v>
      </c>
      <c r="AE1495" s="4" t="b">
        <f t="shared" si="2178"/>
        <v>1</v>
      </c>
      <c r="AF1495" s="4" t="b">
        <f t="shared" si="2179"/>
        <v>0</v>
      </c>
      <c r="AG1495" s="4" t="b">
        <f t="shared" si="2180"/>
        <v>1</v>
      </c>
      <c r="AH1495" s="4" t="b">
        <f t="shared" si="2181"/>
        <v>1</v>
      </c>
      <c r="AI1495" s="4" t="b">
        <f t="shared" si="2182"/>
        <v>1</v>
      </c>
      <c r="AJ1495" s="4" t="b">
        <f t="shared" si="2183"/>
        <v>0</v>
      </c>
      <c r="AK1495" s="4" t="b">
        <f t="shared" si="2184"/>
        <v>0</v>
      </c>
      <c r="AL1495" s="4" t="b">
        <f t="shared" si="2185"/>
        <v>0</v>
      </c>
      <c r="AM1495" s="4" t="b">
        <f t="shared" si="2186"/>
        <v>0</v>
      </c>
      <c r="AN1495" s="4" t="b">
        <f t="shared" si="2187"/>
        <v>0</v>
      </c>
      <c r="AO1495" s="4" t="b">
        <f t="shared" si="2188"/>
        <v>0</v>
      </c>
      <c r="AP1495" s="4" t="b">
        <f t="shared" si="2189"/>
        <v>1</v>
      </c>
      <c r="AQ1495" s="4" t="b">
        <f t="shared" si="2190"/>
        <v>0</v>
      </c>
      <c r="AR1495" s="4" t="b">
        <f t="shared" si="2191"/>
        <v>0</v>
      </c>
      <c r="AS1495" s="4" t="b">
        <f t="shared" si="2192"/>
        <v>0</v>
      </c>
      <c r="AT1495" s="4" t="b">
        <f t="shared" si="2193"/>
        <v>0</v>
      </c>
      <c r="AU1495" s="4" t="b">
        <f t="shared" si="2194"/>
        <v>0</v>
      </c>
      <c r="AV1495" s="4" t="b">
        <f t="shared" si="2195"/>
        <v>1</v>
      </c>
      <c r="AW1495" s="4" t="b">
        <f t="shared" si="2196"/>
        <v>0</v>
      </c>
      <c r="AX1495" s="4" t="b">
        <f t="shared" si="2197"/>
        <v>0</v>
      </c>
      <c r="AY1495" s="4" t="b">
        <f t="shared" si="2198"/>
        <v>0</v>
      </c>
      <c r="AZ1495" s="4" t="b">
        <f t="shared" si="2199"/>
        <v>0</v>
      </c>
      <c r="BA1495" s="4" t="b">
        <f t="shared" si="2200"/>
        <v>0</v>
      </c>
      <c r="BB1495" s="4" t="b">
        <f t="shared" si="2201"/>
        <v>0</v>
      </c>
      <c r="BC1495" s="4" t="b">
        <f t="shared" si="2202"/>
        <v>0</v>
      </c>
      <c r="BD1495" s="4" t="b">
        <f t="shared" si="2203"/>
        <v>0</v>
      </c>
      <c r="BE1495" s="4" t="b">
        <f t="shared" si="2204"/>
        <v>0</v>
      </c>
      <c r="BF1495" s="4" t="b">
        <f t="shared" si="2205"/>
        <v>1</v>
      </c>
      <c r="BG1495" s="4" t="b">
        <f t="shared" si="2206"/>
        <v>0</v>
      </c>
      <c r="BH1495" s="4" t="b">
        <f t="shared" si="2207"/>
        <v>0</v>
      </c>
      <c r="BI1495" s="4" t="b">
        <f t="shared" si="2208"/>
        <v>0</v>
      </c>
      <c r="BJ1495" s="4" t="b">
        <f t="shared" si="2209"/>
        <v>1</v>
      </c>
      <c r="BK1495" s="4" t="b">
        <f t="shared" si="2210"/>
        <v>0</v>
      </c>
      <c r="BL1495" s="4" t="b">
        <f t="shared" si="2211"/>
        <v>0</v>
      </c>
      <c r="BM1495" s="4" t="b">
        <f t="shared" si="2212"/>
        <v>0</v>
      </c>
      <c r="BN1495" s="4" t="b">
        <f t="shared" si="2213"/>
        <v>0</v>
      </c>
      <c r="BO1495" s="4" t="b">
        <f t="shared" si="2214"/>
        <v>0</v>
      </c>
      <c r="BP1495" s="4" t="b">
        <f t="shared" si="2215"/>
        <v>0</v>
      </c>
      <c r="BQ1495" s="4" t="b">
        <f t="shared" si="2216"/>
        <v>1</v>
      </c>
      <c r="BR1495" s="4" t="b">
        <f t="shared" si="2217"/>
        <v>0</v>
      </c>
      <c r="BS1495" s="4" t="b">
        <f t="shared" si="2218"/>
        <v>1</v>
      </c>
      <c r="BT1495" s="4" t="b">
        <f t="shared" si="2219"/>
        <v>1</v>
      </c>
      <c r="BU1495" s="4" t="b">
        <f t="shared" si="2220"/>
        <v>0</v>
      </c>
      <c r="BV1495" s="4" t="b">
        <f t="shared" si="2221"/>
        <v>1</v>
      </c>
      <c r="BW1495" s="4" t="b">
        <f t="shared" si="2222"/>
        <v>0</v>
      </c>
      <c r="BX1495" s="4" t="b">
        <f t="shared" si="2223"/>
        <v>0</v>
      </c>
      <c r="BY1495" s="4" t="b">
        <f t="shared" si="2224"/>
        <v>0</v>
      </c>
      <c r="BZ1495" s="4" t="b">
        <f t="shared" si="2225"/>
        <v>0</v>
      </c>
      <c r="CA1495" s="4" t="b">
        <f t="shared" si="2226"/>
        <v>0</v>
      </c>
      <c r="CB1495" s="4" t="b">
        <f t="shared" si="2227"/>
        <v>0</v>
      </c>
      <c r="CC1495" s="4" t="b">
        <f t="shared" si="2228"/>
        <v>0</v>
      </c>
      <c r="CD1495" s="4" t="b">
        <f t="shared" si="2229"/>
        <v>0</v>
      </c>
      <c r="CE1495" s="4" t="b">
        <f t="shared" si="2230"/>
        <v>0</v>
      </c>
      <c r="CF1495" s="4" t="b">
        <f t="shared" si="2231"/>
        <v>0</v>
      </c>
      <c r="CG1495" s="4" t="b">
        <f t="shared" si="2232"/>
        <v>0</v>
      </c>
      <c r="CH1495" s="4" t="b">
        <f t="shared" si="2233"/>
        <v>0</v>
      </c>
      <c r="CI1495" s="4" t="b">
        <f t="shared" si="2234"/>
        <v>0</v>
      </c>
      <c r="CJ1495" s="4" t="b">
        <f t="shared" si="2235"/>
        <v>0</v>
      </c>
      <c r="CK1495" s="4" t="b">
        <f t="shared" si="2236"/>
        <v>0</v>
      </c>
      <c r="CL1495" s="4" t="b">
        <f t="shared" si="2237"/>
        <v>0</v>
      </c>
      <c r="CM1495" s="4" t="b">
        <f t="shared" si="2238"/>
        <v>0</v>
      </c>
      <c r="CN1495" s="4" t="b">
        <f t="shared" si="2239"/>
        <v>0</v>
      </c>
      <c r="CO1495" s="4" t="b">
        <f t="shared" si="2240"/>
        <v>0</v>
      </c>
      <c r="CP1495" s="4" t="b">
        <f t="shared" si="2241"/>
        <v>0</v>
      </c>
      <c r="CQ1495" s="4" t="b">
        <f t="shared" si="2242"/>
        <v>0</v>
      </c>
      <c r="CR1495" s="4" t="b">
        <f t="shared" si="2243"/>
        <v>0</v>
      </c>
      <c r="CS1495" s="4" t="b">
        <f t="shared" si="2244"/>
        <v>1</v>
      </c>
      <c r="CT1495" s="4" t="b">
        <f t="shared" si="2245"/>
        <v>0</v>
      </c>
      <c r="CU1495" s="4" t="b">
        <f t="shared" si="2246"/>
        <v>0</v>
      </c>
      <c r="CV1495" s="4" t="b">
        <f t="shared" si="2247"/>
        <v>0</v>
      </c>
      <c r="CW1495" s="4" t="b">
        <f t="shared" si="2248"/>
        <v>0</v>
      </c>
      <c r="CX1495" s="4" t="b">
        <f t="shared" si="2249"/>
        <v>0</v>
      </c>
      <c r="CY1495" s="4" t="b">
        <f t="shared" si="2250"/>
        <v>0</v>
      </c>
      <c r="CZ1495" s="4" t="b">
        <f t="shared" si="2251"/>
        <v>0</v>
      </c>
      <c r="DA1495" s="4" t="b">
        <f t="shared" si="2252"/>
        <v>1</v>
      </c>
      <c r="DB1495" s="4" t="b">
        <f t="shared" si="2253"/>
        <v>0</v>
      </c>
      <c r="DC1495" s="4" t="b">
        <f t="shared" si="2254"/>
        <v>0</v>
      </c>
      <c r="DD1495" s="4" t="b">
        <f t="shared" si="2255"/>
        <v>0</v>
      </c>
    </row>
    <row r="1496" spans="1:108">
      <c r="A1496" t="s">
        <v>2712</v>
      </c>
      <c r="C1496" t="s">
        <v>2713</v>
      </c>
      <c r="E1496" t="s">
        <v>2438</v>
      </c>
      <c r="F1496" t="s">
        <v>2405</v>
      </c>
      <c r="G1496" t="s">
        <v>2406</v>
      </c>
      <c r="H1496" t="s">
        <v>7445</v>
      </c>
      <c r="I1496" t="s">
        <v>7417</v>
      </c>
      <c r="J1496" t="s">
        <v>135</v>
      </c>
      <c r="K1496" t="s">
        <v>136</v>
      </c>
      <c r="L1496" t="s">
        <v>6976</v>
      </c>
      <c r="M1496" t="s">
        <v>6079</v>
      </c>
      <c r="N1496" t="s">
        <v>2714</v>
      </c>
      <c r="O1496" t="b">
        <f t="shared" si="2162"/>
        <v>1</v>
      </c>
      <c r="P1496" t="b">
        <f t="shared" si="2163"/>
        <v>0</v>
      </c>
      <c r="Q1496" t="b">
        <f t="shared" si="2164"/>
        <v>1</v>
      </c>
      <c r="R1496" t="b">
        <f t="shared" si="2165"/>
        <v>1</v>
      </c>
      <c r="S1496" t="b">
        <f t="shared" si="2166"/>
        <v>1</v>
      </c>
      <c r="T1496" t="b">
        <f t="shared" si="2167"/>
        <v>0</v>
      </c>
      <c r="U1496" t="b">
        <f t="shared" si="2168"/>
        <v>1</v>
      </c>
      <c r="V1496" t="b">
        <f t="shared" si="2169"/>
        <v>0</v>
      </c>
      <c r="W1496" t="b">
        <f t="shared" si="2170"/>
        <v>1</v>
      </c>
      <c r="X1496" t="b">
        <f t="shared" si="2171"/>
        <v>1</v>
      </c>
      <c r="Y1496" t="b">
        <f t="shared" si="2172"/>
        <v>0</v>
      </c>
      <c r="Z1496" t="b">
        <f t="shared" si="2173"/>
        <v>0</v>
      </c>
      <c r="AA1496" t="b">
        <f t="shared" si="2174"/>
        <v>0</v>
      </c>
      <c r="AB1496" t="b">
        <f t="shared" si="2175"/>
        <v>0</v>
      </c>
      <c r="AC1496" t="b">
        <f t="shared" si="2176"/>
        <v>0</v>
      </c>
      <c r="AD1496" t="b">
        <f t="shared" si="2177"/>
        <v>0</v>
      </c>
      <c r="AE1496" t="b">
        <f t="shared" si="2178"/>
        <v>0</v>
      </c>
      <c r="AF1496" t="b">
        <f t="shared" si="2179"/>
        <v>0</v>
      </c>
      <c r="AG1496" t="b">
        <f t="shared" si="2180"/>
        <v>0</v>
      </c>
      <c r="AH1496" t="b">
        <f t="shared" si="2181"/>
        <v>0</v>
      </c>
      <c r="AI1496" t="b">
        <f t="shared" si="2182"/>
        <v>0</v>
      </c>
      <c r="AJ1496" t="b">
        <f t="shared" si="2183"/>
        <v>0</v>
      </c>
      <c r="AK1496" t="b">
        <f t="shared" si="2184"/>
        <v>0</v>
      </c>
      <c r="AL1496" t="b">
        <f t="shared" si="2185"/>
        <v>0</v>
      </c>
      <c r="AM1496" t="b">
        <f t="shared" si="2186"/>
        <v>0</v>
      </c>
      <c r="AN1496" t="b">
        <f t="shared" si="2187"/>
        <v>0</v>
      </c>
      <c r="AO1496" t="b">
        <f t="shared" si="2188"/>
        <v>0</v>
      </c>
      <c r="AP1496" t="b">
        <f t="shared" si="2189"/>
        <v>0</v>
      </c>
      <c r="AQ1496" t="b">
        <f t="shared" si="2190"/>
        <v>0</v>
      </c>
      <c r="AR1496" t="b">
        <f t="shared" si="2191"/>
        <v>0</v>
      </c>
      <c r="AS1496" t="b">
        <f t="shared" si="2192"/>
        <v>0</v>
      </c>
      <c r="AT1496" t="b">
        <f t="shared" si="2193"/>
        <v>0</v>
      </c>
      <c r="AU1496" t="b">
        <f t="shared" si="2194"/>
        <v>0</v>
      </c>
      <c r="AV1496" t="b">
        <f t="shared" si="2195"/>
        <v>0</v>
      </c>
      <c r="AW1496" t="b">
        <f t="shared" si="2196"/>
        <v>0</v>
      </c>
      <c r="AX1496" t="b">
        <f t="shared" si="2197"/>
        <v>0</v>
      </c>
      <c r="AY1496" t="b">
        <f t="shared" si="2198"/>
        <v>0</v>
      </c>
      <c r="AZ1496" t="b">
        <f t="shared" si="2199"/>
        <v>0</v>
      </c>
      <c r="BA1496" t="b">
        <f t="shared" si="2200"/>
        <v>0</v>
      </c>
      <c r="BB1496" t="b">
        <f t="shared" si="2201"/>
        <v>0</v>
      </c>
      <c r="BC1496" t="b">
        <f t="shared" si="2202"/>
        <v>0</v>
      </c>
      <c r="BD1496" t="b">
        <f t="shared" si="2203"/>
        <v>0</v>
      </c>
      <c r="BE1496" t="b">
        <f t="shared" si="2204"/>
        <v>1</v>
      </c>
      <c r="BF1496" t="b">
        <f t="shared" si="2205"/>
        <v>0</v>
      </c>
      <c r="BG1496" t="b">
        <f t="shared" si="2206"/>
        <v>0</v>
      </c>
      <c r="BH1496" t="b">
        <f t="shared" si="2207"/>
        <v>1</v>
      </c>
      <c r="BI1496" t="b">
        <f t="shared" si="2208"/>
        <v>0</v>
      </c>
      <c r="BJ1496" t="b">
        <f t="shared" si="2209"/>
        <v>0</v>
      </c>
      <c r="BK1496" t="b">
        <f t="shared" si="2210"/>
        <v>0</v>
      </c>
      <c r="BL1496" t="b">
        <f t="shared" si="2211"/>
        <v>1</v>
      </c>
      <c r="BM1496" t="b">
        <f t="shared" si="2212"/>
        <v>1</v>
      </c>
      <c r="BN1496" t="b">
        <f t="shared" si="2213"/>
        <v>0</v>
      </c>
      <c r="BO1496" t="b">
        <f t="shared" si="2214"/>
        <v>0</v>
      </c>
      <c r="BP1496" t="b">
        <f t="shared" si="2215"/>
        <v>0</v>
      </c>
      <c r="BQ1496" t="b">
        <f t="shared" si="2216"/>
        <v>0</v>
      </c>
      <c r="BR1496" t="b">
        <f t="shared" si="2217"/>
        <v>0</v>
      </c>
      <c r="BS1496" t="b">
        <f t="shared" si="2218"/>
        <v>0</v>
      </c>
      <c r="BT1496" t="b">
        <f t="shared" si="2219"/>
        <v>0</v>
      </c>
      <c r="BU1496" t="b">
        <f t="shared" si="2220"/>
        <v>0</v>
      </c>
      <c r="BV1496" t="b">
        <f t="shared" si="2221"/>
        <v>1</v>
      </c>
      <c r="BW1496" t="b">
        <f t="shared" si="2222"/>
        <v>0</v>
      </c>
      <c r="BX1496" t="b">
        <f t="shared" si="2223"/>
        <v>0</v>
      </c>
      <c r="BY1496" t="b">
        <f t="shared" si="2224"/>
        <v>0</v>
      </c>
      <c r="BZ1496" t="b">
        <f t="shared" si="2225"/>
        <v>0</v>
      </c>
      <c r="CA1496" t="b">
        <f t="shared" si="2226"/>
        <v>0</v>
      </c>
      <c r="CB1496" t="b">
        <f t="shared" si="2227"/>
        <v>0</v>
      </c>
      <c r="CC1496" t="b">
        <f t="shared" si="2228"/>
        <v>0</v>
      </c>
      <c r="CD1496" t="b">
        <f t="shared" si="2229"/>
        <v>0</v>
      </c>
      <c r="CE1496" t="b">
        <f t="shared" si="2230"/>
        <v>0</v>
      </c>
      <c r="CF1496" t="b">
        <f t="shared" si="2231"/>
        <v>0</v>
      </c>
      <c r="CG1496" t="b">
        <f t="shared" si="2232"/>
        <v>0</v>
      </c>
      <c r="CH1496" t="b">
        <f t="shared" si="2233"/>
        <v>0</v>
      </c>
      <c r="CI1496" t="b">
        <f t="shared" si="2234"/>
        <v>0</v>
      </c>
      <c r="CJ1496" t="b">
        <f t="shared" si="2235"/>
        <v>0</v>
      </c>
      <c r="CK1496" t="b">
        <f t="shared" si="2236"/>
        <v>1</v>
      </c>
      <c r="CL1496" t="b">
        <f t="shared" si="2237"/>
        <v>0</v>
      </c>
      <c r="CM1496" t="b">
        <f t="shared" si="2238"/>
        <v>0</v>
      </c>
      <c r="CN1496" t="b">
        <f t="shared" si="2239"/>
        <v>0</v>
      </c>
      <c r="CO1496" t="b">
        <f t="shared" si="2240"/>
        <v>0</v>
      </c>
      <c r="CP1496" t="b">
        <f t="shared" si="2241"/>
        <v>0</v>
      </c>
      <c r="CQ1496" t="b">
        <f t="shared" si="2242"/>
        <v>0</v>
      </c>
      <c r="CR1496" t="b">
        <f t="shared" si="2243"/>
        <v>0</v>
      </c>
      <c r="CS1496" t="b">
        <f t="shared" si="2244"/>
        <v>0</v>
      </c>
      <c r="CT1496" t="b">
        <f t="shared" si="2245"/>
        <v>0</v>
      </c>
      <c r="CU1496" t="b">
        <f t="shared" si="2246"/>
        <v>0</v>
      </c>
      <c r="CV1496" t="b">
        <f t="shared" si="2247"/>
        <v>0</v>
      </c>
      <c r="CW1496" t="b">
        <f t="shared" si="2248"/>
        <v>0</v>
      </c>
      <c r="CX1496" t="b">
        <f t="shared" si="2249"/>
        <v>0</v>
      </c>
      <c r="CY1496" t="b">
        <f t="shared" si="2250"/>
        <v>0</v>
      </c>
      <c r="CZ1496" t="b">
        <f t="shared" si="2251"/>
        <v>0</v>
      </c>
      <c r="DA1496" t="b">
        <f t="shared" si="2252"/>
        <v>0</v>
      </c>
      <c r="DB1496" t="b">
        <f t="shared" si="2253"/>
        <v>0</v>
      </c>
      <c r="DC1496" t="b">
        <f t="shared" si="2254"/>
        <v>0</v>
      </c>
      <c r="DD1496" t="b">
        <f t="shared" si="2255"/>
        <v>0</v>
      </c>
    </row>
    <row r="1497" spans="1:108">
      <c r="A1497" t="s">
        <v>2715</v>
      </c>
      <c r="C1497" t="s">
        <v>2713</v>
      </c>
      <c r="E1497" t="s">
        <v>2438</v>
      </c>
      <c r="F1497" t="s">
        <v>2405</v>
      </c>
      <c r="G1497" t="s">
        <v>2406</v>
      </c>
      <c r="H1497" t="s">
        <v>7445</v>
      </c>
      <c r="I1497" t="s">
        <v>7417</v>
      </c>
      <c r="J1497" t="s">
        <v>204</v>
      </c>
      <c r="K1497" t="s">
        <v>205</v>
      </c>
      <c r="L1497" t="s">
        <v>6977</v>
      </c>
      <c r="M1497" t="s">
        <v>6079</v>
      </c>
      <c r="N1497" t="s">
        <v>2716</v>
      </c>
      <c r="O1497" t="b">
        <f t="shared" si="2162"/>
        <v>0</v>
      </c>
      <c r="P1497" t="b">
        <f t="shared" si="2163"/>
        <v>0</v>
      </c>
      <c r="Q1497" t="b">
        <f t="shared" si="2164"/>
        <v>1</v>
      </c>
      <c r="R1497" t="b">
        <f t="shared" si="2165"/>
        <v>0</v>
      </c>
      <c r="S1497" t="b">
        <f t="shared" si="2166"/>
        <v>0</v>
      </c>
      <c r="T1497" t="b">
        <f t="shared" si="2167"/>
        <v>0</v>
      </c>
      <c r="U1497" t="b">
        <f t="shared" si="2168"/>
        <v>1</v>
      </c>
      <c r="V1497" t="b">
        <f t="shared" si="2169"/>
        <v>0</v>
      </c>
      <c r="W1497" t="b">
        <f t="shared" si="2170"/>
        <v>0</v>
      </c>
      <c r="X1497" t="b">
        <f t="shared" si="2171"/>
        <v>0</v>
      </c>
      <c r="Y1497" t="b">
        <f t="shared" si="2172"/>
        <v>1</v>
      </c>
      <c r="Z1497" t="b">
        <f t="shared" si="2173"/>
        <v>1</v>
      </c>
      <c r="AA1497" t="b">
        <f t="shared" si="2174"/>
        <v>0</v>
      </c>
      <c r="AB1497" t="b">
        <f t="shared" si="2175"/>
        <v>0</v>
      </c>
      <c r="AC1497" t="b">
        <f t="shared" si="2176"/>
        <v>0</v>
      </c>
      <c r="AD1497" t="b">
        <f t="shared" si="2177"/>
        <v>0</v>
      </c>
      <c r="AE1497" t="b">
        <f t="shared" si="2178"/>
        <v>0</v>
      </c>
      <c r="AF1497" t="b">
        <f t="shared" si="2179"/>
        <v>0</v>
      </c>
      <c r="AG1497" t="b">
        <f t="shared" si="2180"/>
        <v>0</v>
      </c>
      <c r="AH1497" t="b">
        <f t="shared" si="2181"/>
        <v>0</v>
      </c>
      <c r="AI1497" t="b">
        <f t="shared" si="2182"/>
        <v>0</v>
      </c>
      <c r="AJ1497" t="b">
        <f t="shared" si="2183"/>
        <v>0</v>
      </c>
      <c r="AK1497" t="b">
        <f t="shared" si="2184"/>
        <v>0</v>
      </c>
      <c r="AL1497" t="b">
        <f t="shared" si="2185"/>
        <v>0</v>
      </c>
      <c r="AM1497" t="b">
        <f t="shared" si="2186"/>
        <v>0</v>
      </c>
      <c r="AN1497" t="b">
        <f t="shared" si="2187"/>
        <v>0</v>
      </c>
      <c r="AO1497" t="b">
        <f t="shared" si="2188"/>
        <v>0</v>
      </c>
      <c r="AP1497" t="b">
        <f t="shared" si="2189"/>
        <v>1</v>
      </c>
      <c r="AQ1497" t="b">
        <f t="shared" si="2190"/>
        <v>0</v>
      </c>
      <c r="AR1497" t="b">
        <f t="shared" si="2191"/>
        <v>0</v>
      </c>
      <c r="AS1497" t="b">
        <f t="shared" si="2192"/>
        <v>0</v>
      </c>
      <c r="AT1497" t="b">
        <f t="shared" si="2193"/>
        <v>0</v>
      </c>
      <c r="AU1497" t="b">
        <f t="shared" si="2194"/>
        <v>0</v>
      </c>
      <c r="AV1497" t="b">
        <f t="shared" si="2195"/>
        <v>0</v>
      </c>
      <c r="AW1497" t="b">
        <f t="shared" si="2196"/>
        <v>0</v>
      </c>
      <c r="AX1497" t="b">
        <f t="shared" si="2197"/>
        <v>0</v>
      </c>
      <c r="AY1497" t="b">
        <f t="shared" si="2198"/>
        <v>0</v>
      </c>
      <c r="AZ1497" t="b">
        <f t="shared" si="2199"/>
        <v>0</v>
      </c>
      <c r="BA1497" t="b">
        <f t="shared" si="2200"/>
        <v>0</v>
      </c>
      <c r="BB1497" t="b">
        <f t="shared" si="2201"/>
        <v>0</v>
      </c>
      <c r="BC1497" t="b">
        <f t="shared" si="2202"/>
        <v>0</v>
      </c>
      <c r="BD1497" t="b">
        <f t="shared" si="2203"/>
        <v>0</v>
      </c>
      <c r="BE1497" t="b">
        <f t="shared" si="2204"/>
        <v>0</v>
      </c>
      <c r="BF1497" t="b">
        <f t="shared" si="2205"/>
        <v>0</v>
      </c>
      <c r="BG1497" t="b">
        <f t="shared" si="2206"/>
        <v>0</v>
      </c>
      <c r="BH1497" t="b">
        <f t="shared" si="2207"/>
        <v>0</v>
      </c>
      <c r="BI1497" t="b">
        <f t="shared" si="2208"/>
        <v>0</v>
      </c>
      <c r="BJ1497" t="b">
        <f t="shared" si="2209"/>
        <v>0</v>
      </c>
      <c r="BK1497" t="b">
        <f t="shared" si="2210"/>
        <v>0</v>
      </c>
      <c r="BL1497" t="b">
        <f t="shared" si="2211"/>
        <v>0</v>
      </c>
      <c r="BM1497" t="b">
        <f t="shared" si="2212"/>
        <v>0</v>
      </c>
      <c r="BN1497" t="b">
        <f t="shared" si="2213"/>
        <v>0</v>
      </c>
      <c r="BO1497" t="b">
        <f t="shared" si="2214"/>
        <v>0</v>
      </c>
      <c r="BP1497" t="b">
        <f t="shared" si="2215"/>
        <v>0</v>
      </c>
      <c r="BQ1497" t="b">
        <f t="shared" si="2216"/>
        <v>0</v>
      </c>
      <c r="BR1497" t="b">
        <f t="shared" si="2217"/>
        <v>0</v>
      </c>
      <c r="BS1497" t="b">
        <f t="shared" si="2218"/>
        <v>0</v>
      </c>
      <c r="BT1497" t="b">
        <f t="shared" si="2219"/>
        <v>0</v>
      </c>
      <c r="BU1497" t="b">
        <f t="shared" si="2220"/>
        <v>0</v>
      </c>
      <c r="BV1497" t="b">
        <f t="shared" si="2221"/>
        <v>0</v>
      </c>
      <c r="BW1497" t="b">
        <f t="shared" si="2222"/>
        <v>0</v>
      </c>
      <c r="BX1497" t="b">
        <f t="shared" si="2223"/>
        <v>0</v>
      </c>
      <c r="BY1497" t="b">
        <f t="shared" si="2224"/>
        <v>0</v>
      </c>
      <c r="BZ1497" t="b">
        <f t="shared" si="2225"/>
        <v>0</v>
      </c>
      <c r="CA1497" t="b">
        <f t="shared" si="2226"/>
        <v>0</v>
      </c>
      <c r="CB1497" t="b">
        <f t="shared" si="2227"/>
        <v>1</v>
      </c>
      <c r="CC1497" t="b">
        <f t="shared" si="2228"/>
        <v>0</v>
      </c>
      <c r="CD1497" t="b">
        <f t="shared" si="2229"/>
        <v>0</v>
      </c>
      <c r="CE1497" t="b">
        <f t="shared" si="2230"/>
        <v>0</v>
      </c>
      <c r="CF1497" t="b">
        <f t="shared" si="2231"/>
        <v>0</v>
      </c>
      <c r="CG1497" t="b">
        <f t="shared" si="2232"/>
        <v>0</v>
      </c>
      <c r="CH1497" t="b">
        <f t="shared" si="2233"/>
        <v>0</v>
      </c>
      <c r="CI1497" t="b">
        <f t="shared" si="2234"/>
        <v>0</v>
      </c>
      <c r="CJ1497" t="b">
        <f t="shared" si="2235"/>
        <v>0</v>
      </c>
      <c r="CK1497" t="b">
        <f t="shared" si="2236"/>
        <v>0</v>
      </c>
      <c r="CL1497" t="b">
        <f t="shared" si="2237"/>
        <v>0</v>
      </c>
      <c r="CM1497" t="b">
        <f t="shared" si="2238"/>
        <v>0</v>
      </c>
      <c r="CN1497" t="b">
        <f t="shared" si="2239"/>
        <v>0</v>
      </c>
      <c r="CO1497" t="b">
        <f t="shared" si="2240"/>
        <v>0</v>
      </c>
      <c r="CP1497" t="b">
        <f t="shared" si="2241"/>
        <v>0</v>
      </c>
      <c r="CQ1497" t="b">
        <f t="shared" si="2242"/>
        <v>0</v>
      </c>
      <c r="CR1497" t="b">
        <f t="shared" si="2243"/>
        <v>0</v>
      </c>
      <c r="CS1497" t="b">
        <f t="shared" si="2244"/>
        <v>0</v>
      </c>
      <c r="CT1497" t="b">
        <f t="shared" si="2245"/>
        <v>0</v>
      </c>
      <c r="CU1497" t="b">
        <f t="shared" si="2246"/>
        <v>0</v>
      </c>
      <c r="CV1497" t="b">
        <f t="shared" si="2247"/>
        <v>0</v>
      </c>
      <c r="CW1497" t="b">
        <f t="shared" si="2248"/>
        <v>0</v>
      </c>
      <c r="CX1497" t="b">
        <f t="shared" si="2249"/>
        <v>0</v>
      </c>
      <c r="CY1497" t="b">
        <f t="shared" si="2250"/>
        <v>0</v>
      </c>
      <c r="CZ1497" t="b">
        <f t="shared" si="2251"/>
        <v>0</v>
      </c>
      <c r="DA1497" t="b">
        <f t="shared" si="2252"/>
        <v>0</v>
      </c>
      <c r="DB1497" t="b">
        <f t="shared" si="2253"/>
        <v>0</v>
      </c>
      <c r="DC1497" t="b">
        <f t="shared" si="2254"/>
        <v>0</v>
      </c>
      <c r="DD1497" t="b">
        <f t="shared" si="2255"/>
        <v>0</v>
      </c>
    </row>
    <row r="1498" spans="1:108">
      <c r="A1498" s="4" t="s">
        <v>2779</v>
      </c>
      <c r="C1498" t="s">
        <v>2780</v>
      </c>
      <c r="D1498" s="4"/>
      <c r="E1498" s="4" t="s">
        <v>2438</v>
      </c>
      <c r="F1498" t="s">
        <v>2405</v>
      </c>
      <c r="G1498" t="s">
        <v>2406</v>
      </c>
      <c r="H1498" t="s">
        <v>7445</v>
      </c>
      <c r="I1498" t="s">
        <v>7417</v>
      </c>
      <c r="J1498" s="4" t="s">
        <v>16</v>
      </c>
      <c r="K1498" s="4" t="s">
        <v>16</v>
      </c>
      <c r="L1498" s="4" t="s">
        <v>7003</v>
      </c>
      <c r="M1498" t="s">
        <v>6079</v>
      </c>
      <c r="N1498" s="4" t="s">
        <v>2781</v>
      </c>
      <c r="O1498" s="4" t="b">
        <f t="shared" si="2162"/>
        <v>1</v>
      </c>
      <c r="P1498" s="4" t="b">
        <f t="shared" si="2163"/>
        <v>1</v>
      </c>
      <c r="Q1498" s="4" t="b">
        <f t="shared" si="2164"/>
        <v>1</v>
      </c>
      <c r="R1498" s="4" t="b">
        <f t="shared" si="2165"/>
        <v>1</v>
      </c>
      <c r="S1498" s="4" t="b">
        <f t="shared" si="2166"/>
        <v>1</v>
      </c>
      <c r="T1498" s="4" t="b">
        <f t="shared" si="2167"/>
        <v>1</v>
      </c>
      <c r="U1498" s="4" t="b">
        <f t="shared" si="2168"/>
        <v>1</v>
      </c>
      <c r="V1498" s="4" t="b">
        <f t="shared" si="2169"/>
        <v>1</v>
      </c>
      <c r="W1498" s="4" t="b">
        <f t="shared" si="2170"/>
        <v>1</v>
      </c>
      <c r="X1498" s="4" t="b">
        <f t="shared" si="2171"/>
        <v>1</v>
      </c>
      <c r="Y1498" s="4" t="b">
        <f t="shared" si="2172"/>
        <v>1</v>
      </c>
      <c r="Z1498" s="4" t="b">
        <f t="shared" si="2173"/>
        <v>1</v>
      </c>
      <c r="AA1498" s="4" t="b">
        <f t="shared" si="2174"/>
        <v>1</v>
      </c>
      <c r="AB1498" s="4" t="b">
        <f t="shared" si="2175"/>
        <v>1</v>
      </c>
      <c r="AC1498" s="4" t="b">
        <f t="shared" si="2176"/>
        <v>1</v>
      </c>
      <c r="AD1498" s="4" t="b">
        <f t="shared" si="2177"/>
        <v>1</v>
      </c>
      <c r="AE1498" s="4" t="b">
        <f t="shared" si="2178"/>
        <v>0</v>
      </c>
      <c r="AF1498" s="4" t="b">
        <f t="shared" si="2179"/>
        <v>0</v>
      </c>
      <c r="AG1498" s="4" t="b">
        <f t="shared" si="2180"/>
        <v>1</v>
      </c>
      <c r="AH1498" s="4" t="b">
        <f t="shared" si="2181"/>
        <v>1</v>
      </c>
      <c r="AI1498" s="4" t="b">
        <f t="shared" si="2182"/>
        <v>1</v>
      </c>
      <c r="AJ1498" s="4" t="b">
        <f t="shared" si="2183"/>
        <v>0</v>
      </c>
      <c r="AK1498" s="4" t="b">
        <f t="shared" si="2184"/>
        <v>0</v>
      </c>
      <c r="AL1498" s="4" t="b">
        <f t="shared" si="2185"/>
        <v>1</v>
      </c>
      <c r="AM1498" s="4" t="b">
        <f t="shared" si="2186"/>
        <v>1</v>
      </c>
      <c r="AN1498" s="4" t="b">
        <f t="shared" si="2187"/>
        <v>1</v>
      </c>
      <c r="AO1498" s="4" t="b">
        <f t="shared" si="2188"/>
        <v>0</v>
      </c>
      <c r="AP1498" s="4" t="b">
        <f t="shared" si="2189"/>
        <v>0</v>
      </c>
      <c r="AQ1498" s="4" t="b">
        <f t="shared" si="2190"/>
        <v>1</v>
      </c>
      <c r="AR1498" s="4" t="b">
        <f t="shared" si="2191"/>
        <v>0</v>
      </c>
      <c r="AS1498" s="4" t="b">
        <f t="shared" si="2192"/>
        <v>0</v>
      </c>
      <c r="AT1498" s="4" t="b">
        <f t="shared" si="2193"/>
        <v>1</v>
      </c>
      <c r="AU1498" s="4" t="b">
        <f t="shared" si="2194"/>
        <v>0</v>
      </c>
      <c r="AV1498" s="4" t="b">
        <f t="shared" si="2195"/>
        <v>1</v>
      </c>
      <c r="AW1498" s="4" t="b">
        <f t="shared" si="2196"/>
        <v>1</v>
      </c>
      <c r="AX1498" s="4" t="b">
        <f t="shared" si="2197"/>
        <v>1</v>
      </c>
      <c r="AY1498" s="4" t="b">
        <f t="shared" si="2198"/>
        <v>1</v>
      </c>
      <c r="AZ1498" s="4" t="b">
        <f t="shared" si="2199"/>
        <v>0</v>
      </c>
      <c r="BA1498" s="4" t="b">
        <f t="shared" si="2200"/>
        <v>1</v>
      </c>
      <c r="BB1498" s="4" t="b">
        <f t="shared" si="2201"/>
        <v>1</v>
      </c>
      <c r="BC1498" s="4" t="b">
        <f t="shared" si="2202"/>
        <v>1</v>
      </c>
      <c r="BD1498" s="4" t="b">
        <f t="shared" si="2203"/>
        <v>1</v>
      </c>
      <c r="BE1498" s="4" t="b">
        <f t="shared" si="2204"/>
        <v>0</v>
      </c>
      <c r="BF1498" s="4" t="b">
        <f t="shared" si="2205"/>
        <v>1</v>
      </c>
      <c r="BG1498" s="4" t="b">
        <f t="shared" si="2206"/>
        <v>0</v>
      </c>
      <c r="BH1498" s="4" t="b">
        <f t="shared" si="2207"/>
        <v>1</v>
      </c>
      <c r="BI1498" s="4" t="b">
        <f t="shared" si="2208"/>
        <v>1</v>
      </c>
      <c r="BJ1498" s="4" t="b">
        <f t="shared" si="2209"/>
        <v>1</v>
      </c>
      <c r="BK1498" s="4" t="b">
        <f t="shared" si="2210"/>
        <v>0</v>
      </c>
      <c r="BL1498" s="4" t="b">
        <f t="shared" si="2211"/>
        <v>1</v>
      </c>
      <c r="BM1498" s="4" t="b">
        <f t="shared" si="2212"/>
        <v>0</v>
      </c>
      <c r="BN1498" s="4" t="b">
        <f t="shared" si="2213"/>
        <v>0</v>
      </c>
      <c r="BO1498" s="4" t="b">
        <f t="shared" si="2214"/>
        <v>1</v>
      </c>
      <c r="BP1498" s="4" t="b">
        <f t="shared" si="2215"/>
        <v>1</v>
      </c>
      <c r="BQ1498" s="4" t="b">
        <f t="shared" si="2216"/>
        <v>1</v>
      </c>
      <c r="BR1498" s="4" t="b">
        <f t="shared" si="2217"/>
        <v>0</v>
      </c>
      <c r="BS1498" s="4" t="b">
        <f t="shared" si="2218"/>
        <v>1</v>
      </c>
      <c r="BT1498" s="4" t="b">
        <f t="shared" si="2219"/>
        <v>1</v>
      </c>
      <c r="BU1498" s="4" t="b">
        <f t="shared" si="2220"/>
        <v>1</v>
      </c>
      <c r="BV1498" s="4" t="b">
        <f t="shared" si="2221"/>
        <v>0</v>
      </c>
      <c r="BW1498" s="4" t="b">
        <f t="shared" si="2222"/>
        <v>0</v>
      </c>
      <c r="BX1498" s="4" t="b">
        <f t="shared" si="2223"/>
        <v>1</v>
      </c>
      <c r="BY1498" s="4" t="b">
        <f t="shared" si="2224"/>
        <v>1</v>
      </c>
      <c r="BZ1498" s="4" t="b">
        <f t="shared" si="2225"/>
        <v>0</v>
      </c>
      <c r="CA1498" s="4" t="b">
        <f t="shared" si="2226"/>
        <v>0</v>
      </c>
      <c r="CB1498" s="4" t="b">
        <f t="shared" si="2227"/>
        <v>0</v>
      </c>
      <c r="CC1498" s="4" t="b">
        <f t="shared" si="2228"/>
        <v>0</v>
      </c>
      <c r="CD1498" s="4" t="b">
        <f t="shared" si="2229"/>
        <v>0</v>
      </c>
      <c r="CE1498" s="4" t="b">
        <f t="shared" si="2230"/>
        <v>1</v>
      </c>
      <c r="CF1498" s="4" t="b">
        <f t="shared" si="2231"/>
        <v>0</v>
      </c>
      <c r="CG1498" s="4" t="b">
        <f t="shared" si="2232"/>
        <v>1</v>
      </c>
      <c r="CH1498" s="4" t="b">
        <f t="shared" si="2233"/>
        <v>1</v>
      </c>
      <c r="CI1498" s="4" t="b">
        <f t="shared" si="2234"/>
        <v>0</v>
      </c>
      <c r="CJ1498" s="4" t="b">
        <f t="shared" si="2235"/>
        <v>0</v>
      </c>
      <c r="CK1498" s="4" t="b">
        <f t="shared" si="2236"/>
        <v>0</v>
      </c>
      <c r="CL1498" s="4" t="b">
        <f t="shared" si="2237"/>
        <v>1</v>
      </c>
      <c r="CM1498" s="4" t="b">
        <f t="shared" si="2238"/>
        <v>1</v>
      </c>
      <c r="CN1498" s="4" t="b">
        <f t="shared" si="2239"/>
        <v>0</v>
      </c>
      <c r="CO1498" s="4" t="b">
        <f t="shared" si="2240"/>
        <v>0</v>
      </c>
      <c r="CP1498" s="4" t="b">
        <f t="shared" si="2241"/>
        <v>1</v>
      </c>
      <c r="CQ1498" s="4" t="b">
        <f t="shared" si="2242"/>
        <v>0</v>
      </c>
      <c r="CR1498" s="4" t="b">
        <f t="shared" si="2243"/>
        <v>1</v>
      </c>
      <c r="CS1498" s="4" t="b">
        <f t="shared" si="2244"/>
        <v>1</v>
      </c>
      <c r="CT1498" s="4" t="b">
        <f t="shared" si="2245"/>
        <v>1</v>
      </c>
      <c r="CU1498" s="4" t="b">
        <f t="shared" si="2246"/>
        <v>0</v>
      </c>
      <c r="CV1498" s="4" t="b">
        <f t="shared" si="2247"/>
        <v>1</v>
      </c>
      <c r="CW1498" s="4" t="b">
        <f t="shared" si="2248"/>
        <v>1</v>
      </c>
      <c r="CX1498" s="4" t="b">
        <f t="shared" si="2249"/>
        <v>0</v>
      </c>
      <c r="CY1498" s="4" t="b">
        <f t="shared" si="2250"/>
        <v>1</v>
      </c>
      <c r="CZ1498" s="4" t="b">
        <f t="shared" si="2251"/>
        <v>0</v>
      </c>
      <c r="DA1498" s="4" t="b">
        <f t="shared" si="2252"/>
        <v>1</v>
      </c>
      <c r="DB1498" s="4" t="b">
        <f t="shared" si="2253"/>
        <v>0</v>
      </c>
      <c r="DC1498" s="4" t="b">
        <f t="shared" si="2254"/>
        <v>0</v>
      </c>
      <c r="DD1498" s="4" t="b">
        <f t="shared" si="2255"/>
        <v>0</v>
      </c>
    </row>
    <row r="1499" spans="1:108">
      <c r="A1499" t="s">
        <v>2573</v>
      </c>
      <c r="C1499" t="s">
        <v>2574</v>
      </c>
      <c r="E1499" t="s">
        <v>2575</v>
      </c>
      <c r="F1499" t="s">
        <v>2405</v>
      </c>
      <c r="G1499" t="s">
        <v>2406</v>
      </c>
      <c r="H1499" t="s">
        <v>7445</v>
      </c>
      <c r="I1499" t="s">
        <v>7417</v>
      </c>
      <c r="J1499" t="s">
        <v>165</v>
      </c>
      <c r="K1499" t="s">
        <v>114</v>
      </c>
      <c r="L1499" t="s">
        <v>6925</v>
      </c>
      <c r="M1499" t="s">
        <v>6079</v>
      </c>
      <c r="N1499" t="s">
        <v>2576</v>
      </c>
      <c r="O1499" t="b">
        <f t="shared" si="2162"/>
        <v>1</v>
      </c>
      <c r="P1499" t="b">
        <f t="shared" si="2163"/>
        <v>1</v>
      </c>
      <c r="Q1499" t="b">
        <f t="shared" si="2164"/>
        <v>0</v>
      </c>
      <c r="R1499" t="b">
        <f t="shared" si="2165"/>
        <v>1</v>
      </c>
      <c r="S1499" t="b">
        <f t="shared" si="2166"/>
        <v>1</v>
      </c>
      <c r="T1499" t="b">
        <f t="shared" si="2167"/>
        <v>0</v>
      </c>
      <c r="U1499" t="b">
        <f t="shared" si="2168"/>
        <v>0</v>
      </c>
      <c r="V1499" t="b">
        <f t="shared" si="2169"/>
        <v>1</v>
      </c>
      <c r="W1499" t="b">
        <f t="shared" si="2170"/>
        <v>0</v>
      </c>
      <c r="X1499" t="b">
        <f t="shared" si="2171"/>
        <v>0</v>
      </c>
      <c r="Y1499" t="b">
        <f t="shared" si="2172"/>
        <v>1</v>
      </c>
      <c r="Z1499" t="b">
        <f t="shared" si="2173"/>
        <v>1</v>
      </c>
      <c r="AA1499" t="b">
        <f t="shared" si="2174"/>
        <v>1</v>
      </c>
      <c r="AB1499" t="b">
        <f t="shared" si="2175"/>
        <v>1</v>
      </c>
      <c r="AC1499" t="b">
        <f t="shared" si="2176"/>
        <v>0</v>
      </c>
      <c r="AD1499" t="b">
        <f t="shared" si="2177"/>
        <v>0</v>
      </c>
      <c r="AE1499" t="b">
        <f t="shared" si="2178"/>
        <v>0</v>
      </c>
      <c r="AF1499" t="b">
        <f t="shared" si="2179"/>
        <v>0</v>
      </c>
      <c r="AG1499" t="b">
        <f t="shared" si="2180"/>
        <v>0</v>
      </c>
      <c r="AH1499" t="b">
        <f t="shared" si="2181"/>
        <v>0</v>
      </c>
      <c r="AI1499" t="b">
        <f t="shared" si="2182"/>
        <v>0</v>
      </c>
      <c r="AJ1499" t="b">
        <f t="shared" si="2183"/>
        <v>0</v>
      </c>
      <c r="AK1499" t="b">
        <f t="shared" si="2184"/>
        <v>0</v>
      </c>
      <c r="AL1499" t="b">
        <f t="shared" si="2185"/>
        <v>0</v>
      </c>
      <c r="AM1499" t="b">
        <f t="shared" si="2186"/>
        <v>0</v>
      </c>
      <c r="AN1499" t="b">
        <f t="shared" si="2187"/>
        <v>1</v>
      </c>
      <c r="AO1499" t="b">
        <f t="shared" si="2188"/>
        <v>0</v>
      </c>
      <c r="AP1499" t="b">
        <f t="shared" si="2189"/>
        <v>1</v>
      </c>
      <c r="AQ1499" t="b">
        <f t="shared" si="2190"/>
        <v>0</v>
      </c>
      <c r="AR1499" t="b">
        <f t="shared" si="2191"/>
        <v>0</v>
      </c>
      <c r="AS1499" t="b">
        <f t="shared" si="2192"/>
        <v>0</v>
      </c>
      <c r="AT1499" t="b">
        <f t="shared" si="2193"/>
        <v>0</v>
      </c>
      <c r="AU1499" t="b">
        <f t="shared" si="2194"/>
        <v>0</v>
      </c>
      <c r="AV1499" t="b">
        <f t="shared" si="2195"/>
        <v>0</v>
      </c>
      <c r="AW1499" t="b">
        <f t="shared" si="2196"/>
        <v>0</v>
      </c>
      <c r="AX1499" t="b">
        <f t="shared" si="2197"/>
        <v>0</v>
      </c>
      <c r="AY1499" t="b">
        <f t="shared" si="2198"/>
        <v>0</v>
      </c>
      <c r="AZ1499" t="b">
        <f t="shared" si="2199"/>
        <v>0</v>
      </c>
      <c r="BA1499" t="b">
        <f t="shared" si="2200"/>
        <v>0</v>
      </c>
      <c r="BB1499" t="b">
        <f t="shared" si="2201"/>
        <v>0</v>
      </c>
      <c r="BC1499" t="b">
        <f t="shared" si="2202"/>
        <v>1</v>
      </c>
      <c r="BD1499" t="b">
        <f t="shared" si="2203"/>
        <v>0</v>
      </c>
      <c r="BE1499" t="b">
        <f t="shared" si="2204"/>
        <v>0</v>
      </c>
      <c r="BF1499" t="b">
        <f t="shared" si="2205"/>
        <v>0</v>
      </c>
      <c r="BG1499" t="b">
        <f t="shared" si="2206"/>
        <v>0</v>
      </c>
      <c r="BH1499" t="b">
        <f t="shared" si="2207"/>
        <v>0</v>
      </c>
      <c r="BI1499" t="b">
        <f t="shared" si="2208"/>
        <v>0</v>
      </c>
      <c r="BJ1499" t="b">
        <f t="shared" si="2209"/>
        <v>0</v>
      </c>
      <c r="BK1499" t="b">
        <f t="shared" si="2210"/>
        <v>0</v>
      </c>
      <c r="BL1499" t="b">
        <f t="shared" si="2211"/>
        <v>0</v>
      </c>
      <c r="BM1499" t="b">
        <f t="shared" si="2212"/>
        <v>0</v>
      </c>
      <c r="BN1499" t="b">
        <f t="shared" si="2213"/>
        <v>0</v>
      </c>
      <c r="BO1499" t="b">
        <f t="shared" si="2214"/>
        <v>0</v>
      </c>
      <c r="BP1499" t="b">
        <f t="shared" si="2215"/>
        <v>0</v>
      </c>
      <c r="BQ1499" t="b">
        <f t="shared" si="2216"/>
        <v>0</v>
      </c>
      <c r="BR1499" t="b">
        <f t="shared" si="2217"/>
        <v>0</v>
      </c>
      <c r="BS1499" t="b">
        <f t="shared" si="2218"/>
        <v>0</v>
      </c>
      <c r="BT1499" t="b">
        <f t="shared" si="2219"/>
        <v>0</v>
      </c>
      <c r="BU1499" t="b">
        <f t="shared" si="2220"/>
        <v>0</v>
      </c>
      <c r="BV1499" t="b">
        <f t="shared" si="2221"/>
        <v>0</v>
      </c>
      <c r="BW1499" t="b">
        <f t="shared" si="2222"/>
        <v>0</v>
      </c>
      <c r="BX1499" t="b">
        <f t="shared" si="2223"/>
        <v>1</v>
      </c>
      <c r="BY1499" t="b">
        <f t="shared" si="2224"/>
        <v>0</v>
      </c>
      <c r="BZ1499" t="b">
        <f t="shared" si="2225"/>
        <v>0</v>
      </c>
      <c r="CA1499" t="b">
        <f t="shared" si="2226"/>
        <v>0</v>
      </c>
      <c r="CB1499" t="b">
        <f t="shared" si="2227"/>
        <v>0</v>
      </c>
      <c r="CC1499" t="b">
        <f t="shared" si="2228"/>
        <v>0</v>
      </c>
      <c r="CD1499" t="b">
        <f t="shared" si="2229"/>
        <v>0</v>
      </c>
      <c r="CE1499" t="b">
        <f t="shared" si="2230"/>
        <v>0</v>
      </c>
      <c r="CF1499" t="b">
        <f t="shared" si="2231"/>
        <v>0</v>
      </c>
      <c r="CG1499" t="b">
        <f t="shared" si="2232"/>
        <v>0</v>
      </c>
      <c r="CH1499" t="b">
        <f t="shared" si="2233"/>
        <v>0</v>
      </c>
      <c r="CI1499" t="b">
        <f t="shared" si="2234"/>
        <v>0</v>
      </c>
      <c r="CJ1499" t="b">
        <f t="shared" si="2235"/>
        <v>0</v>
      </c>
      <c r="CK1499" t="b">
        <f t="shared" si="2236"/>
        <v>0</v>
      </c>
      <c r="CL1499" t="b">
        <f t="shared" si="2237"/>
        <v>1</v>
      </c>
      <c r="CM1499" t="b">
        <f t="shared" si="2238"/>
        <v>0</v>
      </c>
      <c r="CN1499" t="b">
        <f t="shared" si="2239"/>
        <v>0</v>
      </c>
      <c r="CO1499" t="b">
        <f t="shared" si="2240"/>
        <v>0</v>
      </c>
      <c r="CP1499" t="b">
        <f t="shared" si="2241"/>
        <v>1</v>
      </c>
      <c r="CQ1499" t="b">
        <f t="shared" si="2242"/>
        <v>0</v>
      </c>
      <c r="CR1499" t="b">
        <f t="shared" si="2243"/>
        <v>0</v>
      </c>
      <c r="CS1499" t="b">
        <f t="shared" si="2244"/>
        <v>0</v>
      </c>
      <c r="CT1499" t="b">
        <f t="shared" si="2245"/>
        <v>0</v>
      </c>
      <c r="CU1499" t="b">
        <f t="shared" si="2246"/>
        <v>0</v>
      </c>
      <c r="CV1499" t="b">
        <f t="shared" si="2247"/>
        <v>1</v>
      </c>
      <c r="CW1499" t="b">
        <f t="shared" si="2248"/>
        <v>0</v>
      </c>
      <c r="CX1499" t="b">
        <f t="shared" si="2249"/>
        <v>1</v>
      </c>
      <c r="CY1499" t="b">
        <f t="shared" si="2250"/>
        <v>0</v>
      </c>
      <c r="CZ1499" t="b">
        <f t="shared" si="2251"/>
        <v>0</v>
      </c>
      <c r="DA1499" t="b">
        <f t="shared" si="2252"/>
        <v>0</v>
      </c>
      <c r="DB1499" t="b">
        <f t="shared" si="2253"/>
        <v>0</v>
      </c>
      <c r="DC1499" t="b">
        <f t="shared" si="2254"/>
        <v>0</v>
      </c>
      <c r="DD1499" t="b">
        <f t="shared" si="2255"/>
        <v>0</v>
      </c>
    </row>
    <row r="1500" spans="1:108">
      <c r="A1500" s="4" t="s">
        <v>2577</v>
      </c>
      <c r="C1500" t="s">
        <v>2574</v>
      </c>
      <c r="D1500" s="4"/>
      <c r="E1500" s="4" t="s">
        <v>2575</v>
      </c>
      <c r="F1500" t="s">
        <v>2405</v>
      </c>
      <c r="G1500" t="s">
        <v>2406</v>
      </c>
      <c r="H1500" t="s">
        <v>7445</v>
      </c>
      <c r="I1500" t="s">
        <v>7417</v>
      </c>
      <c r="J1500" s="4" t="s">
        <v>186</v>
      </c>
      <c r="K1500" s="4" t="s">
        <v>114</v>
      </c>
      <c r="L1500" s="4" t="s">
        <v>6926</v>
      </c>
      <c r="M1500" t="s">
        <v>6079</v>
      </c>
      <c r="N1500" s="6" t="s">
        <v>219</v>
      </c>
      <c r="O1500" s="6" t="b">
        <f t="shared" si="2162"/>
        <v>1</v>
      </c>
      <c r="P1500" s="4" t="b">
        <f t="shared" si="2163"/>
        <v>1</v>
      </c>
      <c r="Q1500" s="4" t="b">
        <f t="shared" si="2164"/>
        <v>1</v>
      </c>
      <c r="R1500" s="4" t="b">
        <f t="shared" si="2165"/>
        <v>1</v>
      </c>
      <c r="S1500" s="6" t="b">
        <f t="shared" si="2166"/>
        <v>1</v>
      </c>
      <c r="T1500" s="6" t="b">
        <f t="shared" si="2167"/>
        <v>1</v>
      </c>
      <c r="U1500" s="6" t="b">
        <f t="shared" si="2168"/>
        <v>1</v>
      </c>
      <c r="V1500" s="6" t="b">
        <f t="shared" si="2169"/>
        <v>1</v>
      </c>
      <c r="W1500" s="6" t="b">
        <f t="shared" si="2170"/>
        <v>1</v>
      </c>
      <c r="X1500" s="6" t="b">
        <f t="shared" si="2171"/>
        <v>1</v>
      </c>
      <c r="Y1500" s="6" t="b">
        <f t="shared" si="2172"/>
        <v>1</v>
      </c>
      <c r="Z1500" s="6" t="b">
        <f t="shared" si="2173"/>
        <v>1</v>
      </c>
      <c r="AA1500" s="6" t="b">
        <f t="shared" si="2174"/>
        <v>1</v>
      </c>
      <c r="AB1500" s="4" t="b">
        <f t="shared" si="2175"/>
        <v>1</v>
      </c>
      <c r="AC1500" s="4" t="b">
        <f t="shared" si="2176"/>
        <v>1</v>
      </c>
      <c r="AD1500" s="4" t="b">
        <f t="shared" si="2177"/>
        <v>1</v>
      </c>
      <c r="AE1500" s="4" t="b">
        <f t="shared" si="2178"/>
        <v>1</v>
      </c>
      <c r="AF1500" s="4" t="b">
        <f t="shared" si="2179"/>
        <v>1</v>
      </c>
      <c r="AG1500" s="4" t="b">
        <f t="shared" si="2180"/>
        <v>1</v>
      </c>
      <c r="AH1500" s="4" t="b">
        <f t="shared" si="2181"/>
        <v>1</v>
      </c>
      <c r="AI1500" s="4" t="b">
        <f t="shared" si="2182"/>
        <v>1</v>
      </c>
      <c r="AJ1500" s="4" t="b">
        <f t="shared" si="2183"/>
        <v>1</v>
      </c>
      <c r="AK1500" s="4" t="b">
        <f t="shared" si="2184"/>
        <v>1</v>
      </c>
      <c r="AL1500" s="4" t="b">
        <f t="shared" si="2185"/>
        <v>1</v>
      </c>
      <c r="AM1500" s="4" t="b">
        <f t="shared" si="2186"/>
        <v>1</v>
      </c>
      <c r="AN1500" s="4" t="b">
        <f t="shared" si="2187"/>
        <v>1</v>
      </c>
      <c r="AO1500" s="4" t="b">
        <f t="shared" si="2188"/>
        <v>1</v>
      </c>
      <c r="AP1500" s="4" t="b">
        <f t="shared" si="2189"/>
        <v>1</v>
      </c>
      <c r="AQ1500" s="4" t="b">
        <f t="shared" si="2190"/>
        <v>1</v>
      </c>
      <c r="AR1500" s="4" t="b">
        <f t="shared" si="2191"/>
        <v>1</v>
      </c>
      <c r="AS1500" s="4" t="b">
        <f t="shared" si="2192"/>
        <v>1</v>
      </c>
      <c r="AT1500" s="4" t="b">
        <f t="shared" si="2193"/>
        <v>1</v>
      </c>
      <c r="AU1500" s="4" t="b">
        <f t="shared" si="2194"/>
        <v>1</v>
      </c>
      <c r="AV1500" s="4" t="b">
        <f t="shared" si="2195"/>
        <v>1</v>
      </c>
      <c r="AW1500" s="4" t="b">
        <f t="shared" si="2196"/>
        <v>1</v>
      </c>
      <c r="AX1500" s="4" t="b">
        <f t="shared" si="2197"/>
        <v>1</v>
      </c>
      <c r="AY1500" s="4" t="b">
        <f t="shared" si="2198"/>
        <v>1</v>
      </c>
      <c r="AZ1500" s="4" t="b">
        <f t="shared" si="2199"/>
        <v>1</v>
      </c>
      <c r="BA1500" s="4" t="b">
        <f t="shared" si="2200"/>
        <v>1</v>
      </c>
      <c r="BB1500" s="4" t="b">
        <f t="shared" si="2201"/>
        <v>1</v>
      </c>
      <c r="BC1500" s="4" t="b">
        <f t="shared" si="2202"/>
        <v>1</v>
      </c>
      <c r="BD1500" s="4" t="b">
        <f t="shared" si="2203"/>
        <v>1</v>
      </c>
      <c r="BE1500" s="4" t="b">
        <f t="shared" si="2204"/>
        <v>1</v>
      </c>
      <c r="BF1500" s="4" t="b">
        <f t="shared" si="2205"/>
        <v>1</v>
      </c>
      <c r="BG1500" s="4" t="b">
        <f t="shared" si="2206"/>
        <v>1</v>
      </c>
      <c r="BH1500" s="4" t="b">
        <f t="shared" si="2207"/>
        <v>1</v>
      </c>
      <c r="BI1500" s="4" t="b">
        <f t="shared" si="2208"/>
        <v>1</v>
      </c>
      <c r="BJ1500" s="4" t="b">
        <f t="shared" si="2209"/>
        <v>1</v>
      </c>
      <c r="BK1500" s="4" t="b">
        <f t="shared" si="2210"/>
        <v>1</v>
      </c>
      <c r="BL1500" s="4" t="b">
        <f t="shared" si="2211"/>
        <v>1</v>
      </c>
      <c r="BM1500" s="4" t="b">
        <f t="shared" si="2212"/>
        <v>1</v>
      </c>
      <c r="BN1500" s="4" t="b">
        <f t="shared" si="2213"/>
        <v>1</v>
      </c>
      <c r="BO1500" s="4" t="b">
        <f t="shared" si="2214"/>
        <v>1</v>
      </c>
      <c r="BP1500" s="4" t="b">
        <f t="shared" si="2215"/>
        <v>1</v>
      </c>
      <c r="BQ1500" s="4" t="b">
        <f t="shared" si="2216"/>
        <v>1</v>
      </c>
      <c r="BR1500" s="4" t="b">
        <f t="shared" si="2217"/>
        <v>1</v>
      </c>
      <c r="BS1500" s="4" t="b">
        <f t="shared" si="2218"/>
        <v>1</v>
      </c>
      <c r="BT1500" s="4" t="b">
        <f t="shared" si="2219"/>
        <v>1</v>
      </c>
      <c r="BU1500" s="4" t="b">
        <f t="shared" si="2220"/>
        <v>1</v>
      </c>
      <c r="BV1500" s="4" t="b">
        <f t="shared" si="2221"/>
        <v>1</v>
      </c>
      <c r="BW1500" s="4" t="b">
        <f t="shared" si="2222"/>
        <v>1</v>
      </c>
      <c r="BX1500" s="4" t="b">
        <f t="shared" si="2223"/>
        <v>1</v>
      </c>
      <c r="BY1500" s="4" t="b">
        <f t="shared" si="2224"/>
        <v>1</v>
      </c>
      <c r="BZ1500" s="4" t="b">
        <f t="shared" si="2225"/>
        <v>1</v>
      </c>
      <c r="CA1500" s="4" t="b">
        <f t="shared" si="2226"/>
        <v>1</v>
      </c>
      <c r="CB1500" s="4" t="b">
        <f t="shared" si="2227"/>
        <v>1</v>
      </c>
      <c r="CC1500" s="4" t="b">
        <f t="shared" si="2228"/>
        <v>1</v>
      </c>
      <c r="CD1500" s="4" t="b">
        <f t="shared" si="2229"/>
        <v>1</v>
      </c>
      <c r="CE1500" s="4" t="b">
        <f t="shared" si="2230"/>
        <v>1</v>
      </c>
      <c r="CF1500" s="4" t="b">
        <f t="shared" si="2231"/>
        <v>1</v>
      </c>
      <c r="CG1500" s="4" t="b">
        <f t="shared" si="2232"/>
        <v>1</v>
      </c>
      <c r="CH1500" s="4" t="b">
        <f t="shared" si="2233"/>
        <v>1</v>
      </c>
      <c r="CI1500" s="4" t="b">
        <f t="shared" si="2234"/>
        <v>1</v>
      </c>
      <c r="CJ1500" s="4" t="b">
        <f t="shared" si="2235"/>
        <v>1</v>
      </c>
      <c r="CK1500" s="4" t="b">
        <f t="shared" si="2236"/>
        <v>1</v>
      </c>
      <c r="CL1500" s="4" t="b">
        <f t="shared" si="2237"/>
        <v>1</v>
      </c>
      <c r="CM1500" s="4" t="b">
        <f t="shared" si="2238"/>
        <v>1</v>
      </c>
      <c r="CN1500" s="4" t="b">
        <f t="shared" si="2239"/>
        <v>1</v>
      </c>
      <c r="CO1500" s="4" t="b">
        <f t="shared" si="2240"/>
        <v>1</v>
      </c>
      <c r="CP1500" s="4" t="b">
        <f t="shared" si="2241"/>
        <v>1</v>
      </c>
      <c r="CQ1500" s="4" t="b">
        <f t="shared" si="2242"/>
        <v>1</v>
      </c>
      <c r="CR1500" s="4" t="b">
        <f t="shared" si="2243"/>
        <v>1</v>
      </c>
      <c r="CS1500" s="4" t="b">
        <f t="shared" si="2244"/>
        <v>1</v>
      </c>
      <c r="CT1500" s="4" t="b">
        <f t="shared" si="2245"/>
        <v>1</v>
      </c>
      <c r="CU1500" s="4" t="b">
        <f t="shared" si="2246"/>
        <v>1</v>
      </c>
      <c r="CV1500" s="4" t="b">
        <f t="shared" si="2247"/>
        <v>1</v>
      </c>
      <c r="CW1500" s="4" t="b">
        <f t="shared" si="2248"/>
        <v>1</v>
      </c>
      <c r="CX1500" s="4" t="b">
        <f t="shared" si="2249"/>
        <v>1</v>
      </c>
      <c r="CY1500" s="4" t="b">
        <f t="shared" si="2250"/>
        <v>1</v>
      </c>
      <c r="CZ1500" s="4" t="b">
        <f t="shared" si="2251"/>
        <v>1</v>
      </c>
      <c r="DA1500" s="4" t="b">
        <f t="shared" si="2252"/>
        <v>1</v>
      </c>
      <c r="DB1500" s="4" t="b">
        <f t="shared" si="2253"/>
        <v>1</v>
      </c>
      <c r="DC1500" s="4" t="b">
        <f t="shared" si="2254"/>
        <v>1</v>
      </c>
      <c r="DD1500" s="4" t="b">
        <f t="shared" si="2255"/>
        <v>1</v>
      </c>
    </row>
    <row r="1501" spans="1:108">
      <c r="A1501" s="4" t="s">
        <v>2767</v>
      </c>
      <c r="C1501" t="s">
        <v>2768</v>
      </c>
      <c r="D1501" s="4"/>
      <c r="E1501" s="4" t="s">
        <v>2575</v>
      </c>
      <c r="F1501" t="s">
        <v>2405</v>
      </c>
      <c r="G1501" t="s">
        <v>2406</v>
      </c>
      <c r="H1501" t="s">
        <v>7445</v>
      </c>
      <c r="I1501" t="s">
        <v>7417</v>
      </c>
      <c r="J1501" s="4" t="s">
        <v>139</v>
      </c>
      <c r="K1501" s="4" t="s">
        <v>139</v>
      </c>
      <c r="L1501" s="4" t="s">
        <v>6998</v>
      </c>
      <c r="M1501" s="4" t="s">
        <v>2769</v>
      </c>
      <c r="N1501" s="85" t="s">
        <v>2770</v>
      </c>
      <c r="O1501" s="4" t="b">
        <f t="shared" si="2162"/>
        <v>1</v>
      </c>
      <c r="P1501" s="4" t="b">
        <f t="shared" si="2163"/>
        <v>1</v>
      </c>
      <c r="Q1501" s="4" t="b">
        <f t="shared" si="2164"/>
        <v>1</v>
      </c>
      <c r="R1501" s="4" t="b">
        <f t="shared" si="2165"/>
        <v>1</v>
      </c>
      <c r="S1501" s="4" t="b">
        <f t="shared" si="2166"/>
        <v>1</v>
      </c>
      <c r="T1501" s="4" t="b">
        <f t="shared" si="2167"/>
        <v>1</v>
      </c>
      <c r="U1501" s="4" t="b">
        <f t="shared" si="2168"/>
        <v>1</v>
      </c>
      <c r="V1501" s="4" t="b">
        <f t="shared" si="2169"/>
        <v>1</v>
      </c>
      <c r="W1501" s="4" t="b">
        <f t="shared" si="2170"/>
        <v>1</v>
      </c>
      <c r="X1501" s="4" t="b">
        <f t="shared" si="2171"/>
        <v>1</v>
      </c>
      <c r="Y1501" s="4" t="b">
        <f t="shared" si="2172"/>
        <v>1</v>
      </c>
      <c r="Z1501" s="4" t="b">
        <f t="shared" si="2173"/>
        <v>1</v>
      </c>
      <c r="AA1501" s="4" t="b">
        <f t="shared" si="2174"/>
        <v>1</v>
      </c>
      <c r="AB1501" s="4" t="b">
        <f t="shared" si="2175"/>
        <v>1</v>
      </c>
      <c r="AC1501" s="4" t="b">
        <f t="shared" si="2176"/>
        <v>0</v>
      </c>
      <c r="AD1501" s="4" t="b">
        <f t="shared" si="2177"/>
        <v>0</v>
      </c>
      <c r="AE1501" s="4" t="b">
        <f t="shared" si="2178"/>
        <v>1</v>
      </c>
      <c r="AF1501" s="4" t="b">
        <f t="shared" si="2179"/>
        <v>0</v>
      </c>
      <c r="AG1501" s="4" t="b">
        <f t="shared" si="2180"/>
        <v>1</v>
      </c>
      <c r="AH1501" s="4" t="b">
        <f t="shared" si="2181"/>
        <v>1</v>
      </c>
      <c r="AI1501" s="4" t="b">
        <f t="shared" si="2182"/>
        <v>1</v>
      </c>
      <c r="AJ1501" s="4" t="b">
        <f t="shared" si="2183"/>
        <v>0</v>
      </c>
      <c r="AK1501" s="4" t="b">
        <f t="shared" si="2184"/>
        <v>0</v>
      </c>
      <c r="AL1501" s="4" t="b">
        <f t="shared" si="2185"/>
        <v>0</v>
      </c>
      <c r="AM1501" s="4" t="b">
        <f t="shared" si="2186"/>
        <v>1</v>
      </c>
      <c r="AN1501" s="4" t="b">
        <f t="shared" si="2187"/>
        <v>0</v>
      </c>
      <c r="AO1501" s="4" t="b">
        <f t="shared" si="2188"/>
        <v>0</v>
      </c>
      <c r="AP1501" s="4" t="b">
        <f t="shared" si="2189"/>
        <v>0</v>
      </c>
      <c r="AQ1501" s="4" t="b">
        <f t="shared" si="2190"/>
        <v>1</v>
      </c>
      <c r="AR1501" s="4" t="b">
        <f t="shared" si="2191"/>
        <v>0</v>
      </c>
      <c r="AS1501" s="4" t="b">
        <f t="shared" si="2192"/>
        <v>0</v>
      </c>
      <c r="AT1501" s="4" t="b">
        <f t="shared" si="2193"/>
        <v>1</v>
      </c>
      <c r="AU1501" s="4" t="b">
        <f t="shared" si="2194"/>
        <v>0</v>
      </c>
      <c r="AV1501" s="4" t="b">
        <f t="shared" si="2195"/>
        <v>1</v>
      </c>
      <c r="AW1501" s="4" t="b">
        <f t="shared" si="2196"/>
        <v>1</v>
      </c>
      <c r="AX1501" s="4" t="b">
        <f t="shared" si="2197"/>
        <v>0</v>
      </c>
      <c r="AY1501" s="4" t="b">
        <f t="shared" si="2198"/>
        <v>1</v>
      </c>
      <c r="AZ1501" s="4" t="b">
        <f t="shared" si="2199"/>
        <v>0</v>
      </c>
      <c r="BA1501" s="4" t="b">
        <f t="shared" si="2200"/>
        <v>0</v>
      </c>
      <c r="BB1501" s="4" t="b">
        <f t="shared" si="2201"/>
        <v>1</v>
      </c>
      <c r="BC1501" s="4" t="b">
        <f t="shared" si="2202"/>
        <v>1</v>
      </c>
      <c r="BD1501" s="4" t="b">
        <f t="shared" si="2203"/>
        <v>1</v>
      </c>
      <c r="BE1501" s="4" t="b">
        <f t="shared" si="2204"/>
        <v>0</v>
      </c>
      <c r="BF1501" s="4" t="b">
        <f t="shared" si="2205"/>
        <v>1</v>
      </c>
      <c r="BG1501" s="4" t="b">
        <f t="shared" si="2206"/>
        <v>0</v>
      </c>
      <c r="BH1501" s="4" t="b">
        <f t="shared" si="2207"/>
        <v>0</v>
      </c>
      <c r="BI1501" s="4" t="b">
        <f t="shared" si="2208"/>
        <v>1</v>
      </c>
      <c r="BJ1501" s="4" t="b">
        <f t="shared" si="2209"/>
        <v>0</v>
      </c>
      <c r="BK1501" s="4" t="b">
        <f t="shared" si="2210"/>
        <v>0</v>
      </c>
      <c r="BL1501" s="4" t="b">
        <f t="shared" si="2211"/>
        <v>1</v>
      </c>
      <c r="BM1501" s="4" t="b">
        <f t="shared" si="2212"/>
        <v>0</v>
      </c>
      <c r="BN1501" s="4" t="b">
        <f t="shared" si="2213"/>
        <v>1</v>
      </c>
      <c r="BO1501" s="4" t="b">
        <f t="shared" si="2214"/>
        <v>1</v>
      </c>
      <c r="BP1501" s="4" t="b">
        <f t="shared" si="2215"/>
        <v>0</v>
      </c>
      <c r="BQ1501" s="4" t="b">
        <f t="shared" si="2216"/>
        <v>1</v>
      </c>
      <c r="BR1501" s="4" t="b">
        <f t="shared" si="2217"/>
        <v>1</v>
      </c>
      <c r="BS1501" s="4" t="b">
        <f t="shared" si="2218"/>
        <v>1</v>
      </c>
      <c r="BT1501" s="4" t="b">
        <f t="shared" si="2219"/>
        <v>1</v>
      </c>
      <c r="BU1501" s="4" t="b">
        <f t="shared" si="2220"/>
        <v>1</v>
      </c>
      <c r="BV1501" s="4" t="b">
        <f t="shared" si="2221"/>
        <v>1</v>
      </c>
      <c r="BW1501" s="4" t="b">
        <f t="shared" si="2222"/>
        <v>0</v>
      </c>
      <c r="BX1501" s="4" t="b">
        <f t="shared" si="2223"/>
        <v>1</v>
      </c>
      <c r="BY1501" s="4" t="b">
        <f t="shared" si="2224"/>
        <v>1</v>
      </c>
      <c r="BZ1501" s="4" t="b">
        <f t="shared" si="2225"/>
        <v>0</v>
      </c>
      <c r="CA1501" s="4" t="b">
        <f t="shared" si="2226"/>
        <v>0</v>
      </c>
      <c r="CB1501" s="4" t="b">
        <f t="shared" si="2227"/>
        <v>1</v>
      </c>
      <c r="CC1501" s="4" t="b">
        <f t="shared" si="2228"/>
        <v>1</v>
      </c>
      <c r="CD1501" s="4" t="b">
        <f t="shared" si="2229"/>
        <v>0</v>
      </c>
      <c r="CE1501" s="4" t="b">
        <f t="shared" si="2230"/>
        <v>0</v>
      </c>
      <c r="CF1501" s="4" t="b">
        <f t="shared" si="2231"/>
        <v>0</v>
      </c>
      <c r="CG1501" s="4" t="b">
        <f t="shared" si="2232"/>
        <v>1</v>
      </c>
      <c r="CH1501" s="4" t="b">
        <f t="shared" si="2233"/>
        <v>0</v>
      </c>
      <c r="CI1501" s="4" t="b">
        <f t="shared" si="2234"/>
        <v>0</v>
      </c>
      <c r="CJ1501" s="4" t="b">
        <f t="shared" si="2235"/>
        <v>0</v>
      </c>
      <c r="CK1501" s="4" t="b">
        <f t="shared" si="2236"/>
        <v>0</v>
      </c>
      <c r="CL1501" s="4" t="b">
        <f t="shared" si="2237"/>
        <v>1</v>
      </c>
      <c r="CM1501" s="4" t="b">
        <f t="shared" si="2238"/>
        <v>1</v>
      </c>
      <c r="CN1501" s="4" t="b">
        <f t="shared" si="2239"/>
        <v>0</v>
      </c>
      <c r="CO1501" s="4" t="b">
        <f t="shared" si="2240"/>
        <v>0</v>
      </c>
      <c r="CP1501" s="4" t="b">
        <f t="shared" si="2241"/>
        <v>1</v>
      </c>
      <c r="CQ1501" s="4" t="b">
        <f t="shared" si="2242"/>
        <v>0</v>
      </c>
      <c r="CR1501" s="4" t="b">
        <f t="shared" si="2243"/>
        <v>1</v>
      </c>
      <c r="CS1501" s="4" t="b">
        <f t="shared" si="2244"/>
        <v>1</v>
      </c>
      <c r="CT1501" s="4" t="b">
        <f t="shared" si="2245"/>
        <v>1</v>
      </c>
      <c r="CU1501" s="4" t="b">
        <f t="shared" si="2246"/>
        <v>0</v>
      </c>
      <c r="CV1501" s="4" t="b">
        <f t="shared" si="2247"/>
        <v>1</v>
      </c>
      <c r="CW1501" s="4" t="b">
        <f t="shared" si="2248"/>
        <v>1</v>
      </c>
      <c r="CX1501" s="4" t="b">
        <f t="shared" si="2249"/>
        <v>1</v>
      </c>
      <c r="CY1501" s="4" t="b">
        <f t="shared" si="2250"/>
        <v>1</v>
      </c>
      <c r="CZ1501" s="4" t="b">
        <f t="shared" si="2251"/>
        <v>0</v>
      </c>
      <c r="DA1501" s="4" t="b">
        <f t="shared" si="2252"/>
        <v>1</v>
      </c>
      <c r="DB1501" s="4" t="b">
        <f t="shared" si="2253"/>
        <v>0</v>
      </c>
      <c r="DC1501" s="4" t="b">
        <f t="shared" si="2254"/>
        <v>0</v>
      </c>
      <c r="DD1501" s="4" t="b">
        <f t="shared" si="2255"/>
        <v>1</v>
      </c>
    </row>
    <row r="1502" spans="1:108">
      <c r="A1502" t="s">
        <v>2771</v>
      </c>
      <c r="C1502" t="s">
        <v>2768</v>
      </c>
      <c r="E1502" t="s">
        <v>2575</v>
      </c>
      <c r="F1502" t="s">
        <v>2405</v>
      </c>
      <c r="G1502" t="s">
        <v>2406</v>
      </c>
      <c r="H1502" t="s">
        <v>7445</v>
      </c>
      <c r="I1502" t="s">
        <v>7417</v>
      </c>
      <c r="J1502" t="s">
        <v>139</v>
      </c>
      <c r="K1502" t="s">
        <v>139</v>
      </c>
      <c r="L1502" t="s">
        <v>6999</v>
      </c>
      <c r="M1502" t="s">
        <v>345</v>
      </c>
      <c r="N1502" t="s">
        <v>2772</v>
      </c>
      <c r="O1502" t="b">
        <f t="shared" si="2162"/>
        <v>1</v>
      </c>
      <c r="P1502" t="b">
        <f t="shared" si="2163"/>
        <v>1</v>
      </c>
      <c r="Q1502" t="b">
        <f t="shared" si="2164"/>
        <v>1</v>
      </c>
      <c r="R1502" t="b">
        <f t="shared" si="2165"/>
        <v>1</v>
      </c>
      <c r="S1502" t="b">
        <f t="shared" si="2166"/>
        <v>1</v>
      </c>
      <c r="T1502" t="b">
        <f t="shared" si="2167"/>
        <v>1</v>
      </c>
      <c r="U1502" t="b">
        <f t="shared" si="2168"/>
        <v>1</v>
      </c>
      <c r="V1502" t="b">
        <f t="shared" si="2169"/>
        <v>1</v>
      </c>
      <c r="W1502" t="b">
        <f t="shared" si="2170"/>
        <v>1</v>
      </c>
      <c r="X1502" t="b">
        <f t="shared" si="2171"/>
        <v>1</v>
      </c>
      <c r="Y1502" t="b">
        <f t="shared" si="2172"/>
        <v>1</v>
      </c>
      <c r="Z1502" t="b">
        <f t="shared" si="2173"/>
        <v>1</v>
      </c>
      <c r="AA1502" t="b">
        <f t="shared" si="2174"/>
        <v>1</v>
      </c>
      <c r="AB1502" t="b">
        <f t="shared" si="2175"/>
        <v>1</v>
      </c>
      <c r="AC1502" t="b">
        <f t="shared" si="2176"/>
        <v>1</v>
      </c>
      <c r="AD1502" t="b">
        <f t="shared" si="2177"/>
        <v>0</v>
      </c>
      <c r="AE1502" t="b">
        <f t="shared" si="2178"/>
        <v>0</v>
      </c>
      <c r="AF1502" t="b">
        <f t="shared" si="2179"/>
        <v>0</v>
      </c>
      <c r="AG1502" t="b">
        <f t="shared" si="2180"/>
        <v>1</v>
      </c>
      <c r="AH1502" t="b">
        <f t="shared" si="2181"/>
        <v>0</v>
      </c>
      <c r="AI1502" t="b">
        <f t="shared" si="2182"/>
        <v>1</v>
      </c>
      <c r="AJ1502" t="b">
        <f t="shared" si="2183"/>
        <v>0</v>
      </c>
      <c r="AK1502" t="b">
        <f t="shared" si="2184"/>
        <v>0</v>
      </c>
      <c r="AL1502" t="b">
        <f t="shared" si="2185"/>
        <v>0</v>
      </c>
      <c r="AM1502" t="b">
        <f t="shared" si="2186"/>
        <v>0</v>
      </c>
      <c r="AN1502" t="b">
        <f t="shared" si="2187"/>
        <v>0</v>
      </c>
      <c r="AO1502" t="b">
        <f t="shared" si="2188"/>
        <v>0</v>
      </c>
      <c r="AP1502" t="b">
        <f t="shared" si="2189"/>
        <v>0</v>
      </c>
      <c r="AQ1502" t="b">
        <f t="shared" si="2190"/>
        <v>0</v>
      </c>
      <c r="AR1502" t="b">
        <f t="shared" si="2191"/>
        <v>0</v>
      </c>
      <c r="AS1502" t="b">
        <f t="shared" si="2192"/>
        <v>0</v>
      </c>
      <c r="AT1502" t="b">
        <f t="shared" si="2193"/>
        <v>0</v>
      </c>
      <c r="AU1502" t="b">
        <f t="shared" si="2194"/>
        <v>0</v>
      </c>
      <c r="AV1502" t="b">
        <f t="shared" si="2195"/>
        <v>1</v>
      </c>
      <c r="AW1502" t="b">
        <f t="shared" si="2196"/>
        <v>1</v>
      </c>
      <c r="AX1502" t="b">
        <f t="shared" si="2197"/>
        <v>0</v>
      </c>
      <c r="AY1502" t="b">
        <f t="shared" si="2198"/>
        <v>0</v>
      </c>
      <c r="AZ1502" t="b">
        <f t="shared" si="2199"/>
        <v>0</v>
      </c>
      <c r="BA1502" t="b">
        <f t="shared" si="2200"/>
        <v>1</v>
      </c>
      <c r="BB1502" t="b">
        <f t="shared" si="2201"/>
        <v>1</v>
      </c>
      <c r="BC1502" t="b">
        <f t="shared" si="2202"/>
        <v>1</v>
      </c>
      <c r="BD1502" t="b">
        <f t="shared" si="2203"/>
        <v>1</v>
      </c>
      <c r="BE1502" t="b">
        <f t="shared" si="2204"/>
        <v>0</v>
      </c>
      <c r="BF1502" t="b">
        <f t="shared" si="2205"/>
        <v>1</v>
      </c>
      <c r="BG1502" t="b">
        <f t="shared" si="2206"/>
        <v>0</v>
      </c>
      <c r="BH1502" t="b">
        <f t="shared" si="2207"/>
        <v>1</v>
      </c>
      <c r="BI1502" t="b">
        <f t="shared" si="2208"/>
        <v>0</v>
      </c>
      <c r="BJ1502" t="b">
        <f t="shared" si="2209"/>
        <v>0</v>
      </c>
      <c r="BK1502" t="b">
        <f t="shared" si="2210"/>
        <v>0</v>
      </c>
      <c r="BL1502" t="b">
        <f t="shared" si="2211"/>
        <v>1</v>
      </c>
      <c r="BM1502" t="b">
        <f t="shared" si="2212"/>
        <v>0</v>
      </c>
      <c r="BN1502" t="b">
        <f t="shared" si="2213"/>
        <v>0</v>
      </c>
      <c r="BO1502" t="b">
        <f t="shared" si="2214"/>
        <v>1</v>
      </c>
      <c r="BP1502" t="b">
        <f t="shared" si="2215"/>
        <v>1</v>
      </c>
      <c r="BQ1502" t="b">
        <f t="shared" si="2216"/>
        <v>1</v>
      </c>
      <c r="BR1502" t="b">
        <f t="shared" si="2217"/>
        <v>1</v>
      </c>
      <c r="BS1502" t="b">
        <f t="shared" si="2218"/>
        <v>0</v>
      </c>
      <c r="BT1502" t="b">
        <f t="shared" si="2219"/>
        <v>0</v>
      </c>
      <c r="BU1502" t="b">
        <f t="shared" si="2220"/>
        <v>1</v>
      </c>
      <c r="BV1502" t="b">
        <f t="shared" si="2221"/>
        <v>0</v>
      </c>
      <c r="BW1502" t="b">
        <f t="shared" si="2222"/>
        <v>0</v>
      </c>
      <c r="BX1502" t="b">
        <f t="shared" si="2223"/>
        <v>1</v>
      </c>
      <c r="BY1502" t="b">
        <f t="shared" si="2224"/>
        <v>0</v>
      </c>
      <c r="BZ1502" t="b">
        <f t="shared" si="2225"/>
        <v>0</v>
      </c>
      <c r="CA1502" t="b">
        <f t="shared" si="2226"/>
        <v>0</v>
      </c>
      <c r="CB1502" t="b">
        <f t="shared" si="2227"/>
        <v>1</v>
      </c>
      <c r="CC1502" t="b">
        <f t="shared" si="2228"/>
        <v>0</v>
      </c>
      <c r="CD1502" t="b">
        <f t="shared" si="2229"/>
        <v>0</v>
      </c>
      <c r="CE1502" t="b">
        <f t="shared" si="2230"/>
        <v>0</v>
      </c>
      <c r="CF1502" t="b">
        <f t="shared" si="2231"/>
        <v>0</v>
      </c>
      <c r="CG1502" t="b">
        <f t="shared" si="2232"/>
        <v>1</v>
      </c>
      <c r="CH1502" t="b">
        <f t="shared" si="2233"/>
        <v>1</v>
      </c>
      <c r="CI1502" t="b">
        <f t="shared" si="2234"/>
        <v>0</v>
      </c>
      <c r="CJ1502" t="b">
        <f t="shared" si="2235"/>
        <v>0</v>
      </c>
      <c r="CK1502" t="b">
        <f t="shared" si="2236"/>
        <v>0</v>
      </c>
      <c r="CL1502" t="b">
        <f t="shared" si="2237"/>
        <v>0</v>
      </c>
      <c r="CM1502" t="b">
        <f t="shared" si="2238"/>
        <v>1</v>
      </c>
      <c r="CN1502" t="b">
        <f t="shared" si="2239"/>
        <v>0</v>
      </c>
      <c r="CO1502" t="b">
        <f t="shared" si="2240"/>
        <v>0</v>
      </c>
      <c r="CP1502" t="b">
        <f t="shared" si="2241"/>
        <v>1</v>
      </c>
      <c r="CQ1502" t="b">
        <f t="shared" si="2242"/>
        <v>1</v>
      </c>
      <c r="CR1502" t="b">
        <f t="shared" si="2243"/>
        <v>1</v>
      </c>
      <c r="CS1502" t="b">
        <f t="shared" si="2244"/>
        <v>1</v>
      </c>
      <c r="CT1502" t="b">
        <f t="shared" si="2245"/>
        <v>1</v>
      </c>
      <c r="CU1502" t="b">
        <f t="shared" si="2246"/>
        <v>0</v>
      </c>
      <c r="CV1502" t="b">
        <f t="shared" si="2247"/>
        <v>1</v>
      </c>
      <c r="CW1502" t="b">
        <f t="shared" si="2248"/>
        <v>1</v>
      </c>
      <c r="CX1502" t="b">
        <f t="shared" si="2249"/>
        <v>1</v>
      </c>
      <c r="CY1502" t="b">
        <f t="shared" si="2250"/>
        <v>0</v>
      </c>
      <c r="CZ1502" t="b">
        <f t="shared" si="2251"/>
        <v>0</v>
      </c>
      <c r="DA1502" t="b">
        <f t="shared" si="2252"/>
        <v>1</v>
      </c>
      <c r="DB1502" t="b">
        <f t="shared" si="2253"/>
        <v>0</v>
      </c>
      <c r="DC1502" t="b">
        <f t="shared" si="2254"/>
        <v>0</v>
      </c>
      <c r="DD1502" t="b">
        <f t="shared" si="2255"/>
        <v>0</v>
      </c>
    </row>
    <row r="1503" spans="1:108">
      <c r="A1503" t="s">
        <v>2773</v>
      </c>
      <c r="C1503" t="s">
        <v>2768</v>
      </c>
      <c r="E1503" t="s">
        <v>2575</v>
      </c>
      <c r="F1503" t="s">
        <v>2405</v>
      </c>
      <c r="G1503" t="s">
        <v>2406</v>
      </c>
      <c r="H1503" t="s">
        <v>7445</v>
      </c>
      <c r="I1503" t="s">
        <v>7417</v>
      </c>
      <c r="J1503" t="s">
        <v>109</v>
      </c>
      <c r="K1503" t="s">
        <v>109</v>
      </c>
      <c r="L1503" t="s">
        <v>7000</v>
      </c>
      <c r="M1503" t="s">
        <v>6079</v>
      </c>
      <c r="N1503" t="s">
        <v>2774</v>
      </c>
      <c r="O1503" t="b">
        <f t="shared" si="2162"/>
        <v>0</v>
      </c>
      <c r="P1503" t="b">
        <f t="shared" si="2163"/>
        <v>1</v>
      </c>
      <c r="Q1503" t="b">
        <f t="shared" si="2164"/>
        <v>1</v>
      </c>
      <c r="R1503" t="b">
        <f t="shared" si="2165"/>
        <v>1</v>
      </c>
      <c r="S1503" t="b">
        <f t="shared" si="2166"/>
        <v>0</v>
      </c>
      <c r="T1503" t="b">
        <f t="shared" si="2167"/>
        <v>0</v>
      </c>
      <c r="U1503" t="b">
        <f t="shared" si="2168"/>
        <v>1</v>
      </c>
      <c r="V1503" t="b">
        <f t="shared" si="2169"/>
        <v>1</v>
      </c>
      <c r="W1503" t="b">
        <f t="shared" si="2170"/>
        <v>0</v>
      </c>
      <c r="X1503" t="b">
        <f t="shared" si="2171"/>
        <v>0</v>
      </c>
      <c r="Y1503" t="b">
        <f t="shared" si="2172"/>
        <v>1</v>
      </c>
      <c r="Z1503" t="b">
        <f t="shared" si="2173"/>
        <v>0</v>
      </c>
      <c r="AA1503" t="b">
        <f t="shared" si="2174"/>
        <v>1</v>
      </c>
      <c r="AB1503" t="b">
        <f t="shared" si="2175"/>
        <v>0</v>
      </c>
      <c r="AC1503" t="b">
        <f t="shared" si="2176"/>
        <v>0</v>
      </c>
      <c r="AD1503" t="b">
        <f t="shared" si="2177"/>
        <v>0</v>
      </c>
      <c r="AE1503" t="b">
        <f t="shared" si="2178"/>
        <v>0</v>
      </c>
      <c r="AF1503" t="b">
        <f t="shared" si="2179"/>
        <v>0</v>
      </c>
      <c r="AG1503" t="b">
        <f t="shared" si="2180"/>
        <v>0</v>
      </c>
      <c r="AH1503" t="b">
        <f t="shared" si="2181"/>
        <v>1</v>
      </c>
      <c r="AI1503" t="b">
        <f t="shared" si="2182"/>
        <v>0</v>
      </c>
      <c r="AJ1503" t="b">
        <f t="shared" si="2183"/>
        <v>0</v>
      </c>
      <c r="AK1503" t="b">
        <f t="shared" si="2184"/>
        <v>0</v>
      </c>
      <c r="AL1503" t="b">
        <f t="shared" si="2185"/>
        <v>0</v>
      </c>
      <c r="AM1503" t="b">
        <f t="shared" si="2186"/>
        <v>0</v>
      </c>
      <c r="AN1503" t="b">
        <f t="shared" si="2187"/>
        <v>0</v>
      </c>
      <c r="AO1503" t="b">
        <f t="shared" si="2188"/>
        <v>0</v>
      </c>
      <c r="AP1503" t="b">
        <f t="shared" si="2189"/>
        <v>0</v>
      </c>
      <c r="AQ1503" t="b">
        <f t="shared" si="2190"/>
        <v>0</v>
      </c>
      <c r="AR1503" t="b">
        <f t="shared" si="2191"/>
        <v>0</v>
      </c>
      <c r="AS1503" t="b">
        <f t="shared" si="2192"/>
        <v>0</v>
      </c>
      <c r="AT1503" t="b">
        <f t="shared" si="2193"/>
        <v>0</v>
      </c>
      <c r="AU1503" t="b">
        <f t="shared" si="2194"/>
        <v>0</v>
      </c>
      <c r="AV1503" t="b">
        <f t="shared" si="2195"/>
        <v>0</v>
      </c>
      <c r="AW1503" t="b">
        <f t="shared" si="2196"/>
        <v>1</v>
      </c>
      <c r="AX1503" t="b">
        <f t="shared" si="2197"/>
        <v>0</v>
      </c>
      <c r="AY1503" t="b">
        <f t="shared" si="2198"/>
        <v>0</v>
      </c>
      <c r="AZ1503" t="b">
        <f t="shared" si="2199"/>
        <v>0</v>
      </c>
      <c r="BA1503" t="b">
        <f t="shared" si="2200"/>
        <v>0</v>
      </c>
      <c r="BB1503" t="b">
        <f t="shared" si="2201"/>
        <v>0</v>
      </c>
      <c r="BC1503" t="b">
        <f t="shared" si="2202"/>
        <v>1</v>
      </c>
      <c r="BD1503" t="b">
        <f t="shared" si="2203"/>
        <v>0</v>
      </c>
      <c r="BE1503" t="b">
        <f t="shared" si="2204"/>
        <v>0</v>
      </c>
      <c r="BF1503" t="b">
        <f t="shared" si="2205"/>
        <v>0</v>
      </c>
      <c r="BG1503" t="b">
        <f t="shared" si="2206"/>
        <v>0</v>
      </c>
      <c r="BH1503" t="b">
        <f t="shared" si="2207"/>
        <v>0</v>
      </c>
      <c r="BI1503" t="b">
        <f t="shared" si="2208"/>
        <v>0</v>
      </c>
      <c r="BJ1503" t="b">
        <f t="shared" si="2209"/>
        <v>0</v>
      </c>
      <c r="BK1503" t="b">
        <f t="shared" si="2210"/>
        <v>0</v>
      </c>
      <c r="BL1503" t="b">
        <f t="shared" si="2211"/>
        <v>0</v>
      </c>
      <c r="BM1503" t="b">
        <f t="shared" si="2212"/>
        <v>0</v>
      </c>
      <c r="BN1503" t="b">
        <f t="shared" si="2213"/>
        <v>0</v>
      </c>
      <c r="BO1503" t="b">
        <f t="shared" si="2214"/>
        <v>1</v>
      </c>
      <c r="BP1503" t="b">
        <f t="shared" si="2215"/>
        <v>0</v>
      </c>
      <c r="BQ1503" t="b">
        <f t="shared" si="2216"/>
        <v>0</v>
      </c>
      <c r="BR1503" t="b">
        <f t="shared" si="2217"/>
        <v>1</v>
      </c>
      <c r="BS1503" t="b">
        <f t="shared" si="2218"/>
        <v>0</v>
      </c>
      <c r="BT1503" t="b">
        <f t="shared" si="2219"/>
        <v>0</v>
      </c>
      <c r="BU1503" t="b">
        <f t="shared" si="2220"/>
        <v>0</v>
      </c>
      <c r="BV1503" t="b">
        <f t="shared" si="2221"/>
        <v>0</v>
      </c>
      <c r="BW1503" t="b">
        <f t="shared" si="2222"/>
        <v>0</v>
      </c>
      <c r="BX1503" t="b">
        <f t="shared" si="2223"/>
        <v>1</v>
      </c>
      <c r="BY1503" t="b">
        <f t="shared" si="2224"/>
        <v>1</v>
      </c>
      <c r="BZ1503" t="b">
        <f t="shared" si="2225"/>
        <v>0</v>
      </c>
      <c r="CA1503" t="b">
        <f t="shared" si="2226"/>
        <v>0</v>
      </c>
      <c r="CB1503" t="b">
        <f t="shared" si="2227"/>
        <v>0</v>
      </c>
      <c r="CC1503" t="b">
        <f t="shared" si="2228"/>
        <v>0</v>
      </c>
      <c r="CD1503" t="b">
        <f t="shared" si="2229"/>
        <v>0</v>
      </c>
      <c r="CE1503" t="b">
        <f t="shared" si="2230"/>
        <v>0</v>
      </c>
      <c r="CF1503" t="b">
        <f t="shared" si="2231"/>
        <v>0</v>
      </c>
      <c r="CG1503" t="b">
        <f t="shared" si="2232"/>
        <v>0</v>
      </c>
      <c r="CH1503" t="b">
        <f t="shared" si="2233"/>
        <v>0</v>
      </c>
      <c r="CI1503" t="b">
        <f t="shared" si="2234"/>
        <v>0</v>
      </c>
      <c r="CJ1503" t="b">
        <f t="shared" si="2235"/>
        <v>0</v>
      </c>
      <c r="CK1503" t="b">
        <f t="shared" si="2236"/>
        <v>0</v>
      </c>
      <c r="CL1503" t="b">
        <f t="shared" si="2237"/>
        <v>0</v>
      </c>
      <c r="CM1503" t="b">
        <f t="shared" si="2238"/>
        <v>0</v>
      </c>
      <c r="CN1503" t="b">
        <f t="shared" si="2239"/>
        <v>0</v>
      </c>
      <c r="CO1503" t="b">
        <f t="shared" si="2240"/>
        <v>0</v>
      </c>
      <c r="CP1503" t="b">
        <f t="shared" si="2241"/>
        <v>0</v>
      </c>
      <c r="CQ1503" t="b">
        <f t="shared" si="2242"/>
        <v>0</v>
      </c>
      <c r="CR1503" t="b">
        <f t="shared" si="2243"/>
        <v>0</v>
      </c>
      <c r="CS1503" t="b">
        <f t="shared" si="2244"/>
        <v>0</v>
      </c>
      <c r="CT1503" t="b">
        <f t="shared" si="2245"/>
        <v>0</v>
      </c>
      <c r="CU1503" t="b">
        <f t="shared" si="2246"/>
        <v>0</v>
      </c>
      <c r="CV1503" t="b">
        <f t="shared" si="2247"/>
        <v>0</v>
      </c>
      <c r="CW1503" t="b">
        <f t="shared" si="2248"/>
        <v>0</v>
      </c>
      <c r="CX1503" t="b">
        <f t="shared" si="2249"/>
        <v>0</v>
      </c>
      <c r="CY1503" t="b">
        <f t="shared" si="2250"/>
        <v>0</v>
      </c>
      <c r="CZ1503" t="b">
        <f t="shared" si="2251"/>
        <v>0</v>
      </c>
      <c r="DA1503" t="b">
        <f t="shared" si="2252"/>
        <v>0</v>
      </c>
      <c r="DB1503" t="b">
        <f t="shared" si="2253"/>
        <v>0</v>
      </c>
      <c r="DC1503" t="b">
        <f t="shared" si="2254"/>
        <v>0</v>
      </c>
      <c r="DD1503" t="b">
        <f t="shared" si="2255"/>
        <v>0</v>
      </c>
    </row>
    <row r="1504" spans="1:108">
      <c r="A1504" t="s">
        <v>2775</v>
      </c>
      <c r="C1504" t="s">
        <v>2768</v>
      </c>
      <c r="E1504" t="s">
        <v>2575</v>
      </c>
      <c r="F1504" t="s">
        <v>2405</v>
      </c>
      <c r="G1504" t="s">
        <v>2406</v>
      </c>
      <c r="H1504" t="s">
        <v>7445</v>
      </c>
      <c r="I1504" t="s">
        <v>7417</v>
      </c>
      <c r="J1504" t="s">
        <v>362</v>
      </c>
      <c r="K1504" t="s">
        <v>136</v>
      </c>
      <c r="L1504" t="s">
        <v>7001</v>
      </c>
      <c r="M1504" t="s">
        <v>6079</v>
      </c>
      <c r="N1504" t="s">
        <v>2776</v>
      </c>
      <c r="O1504" t="b">
        <f t="shared" si="2162"/>
        <v>1</v>
      </c>
      <c r="P1504" t="b">
        <f t="shared" si="2163"/>
        <v>0</v>
      </c>
      <c r="Q1504" t="b">
        <f t="shared" si="2164"/>
        <v>1</v>
      </c>
      <c r="R1504" t="b">
        <f t="shared" si="2165"/>
        <v>0</v>
      </c>
      <c r="S1504" t="b">
        <f t="shared" si="2166"/>
        <v>1</v>
      </c>
      <c r="T1504" t="b">
        <f t="shared" si="2167"/>
        <v>0</v>
      </c>
      <c r="U1504" t="b">
        <f t="shared" si="2168"/>
        <v>1</v>
      </c>
      <c r="V1504" t="b">
        <f t="shared" si="2169"/>
        <v>0</v>
      </c>
      <c r="W1504" t="b">
        <f t="shared" si="2170"/>
        <v>0</v>
      </c>
      <c r="X1504" t="b">
        <f t="shared" si="2171"/>
        <v>1</v>
      </c>
      <c r="Y1504" t="b">
        <f t="shared" si="2172"/>
        <v>1</v>
      </c>
      <c r="Z1504" t="b">
        <f t="shared" si="2173"/>
        <v>0</v>
      </c>
      <c r="AA1504" t="b">
        <f t="shared" si="2174"/>
        <v>0</v>
      </c>
      <c r="AB1504" t="b">
        <f t="shared" si="2175"/>
        <v>0</v>
      </c>
      <c r="AC1504" t="b">
        <f t="shared" si="2176"/>
        <v>0</v>
      </c>
      <c r="AD1504" t="b">
        <f t="shared" si="2177"/>
        <v>0</v>
      </c>
      <c r="AE1504" t="b">
        <f t="shared" si="2178"/>
        <v>0</v>
      </c>
      <c r="AF1504" t="b">
        <f t="shared" si="2179"/>
        <v>0</v>
      </c>
      <c r="AG1504" t="b">
        <f t="shared" si="2180"/>
        <v>0</v>
      </c>
      <c r="AH1504" t="b">
        <f t="shared" si="2181"/>
        <v>1</v>
      </c>
      <c r="AI1504" t="b">
        <f t="shared" si="2182"/>
        <v>0</v>
      </c>
      <c r="AJ1504" t="b">
        <f t="shared" si="2183"/>
        <v>0</v>
      </c>
      <c r="AK1504" t="b">
        <f t="shared" si="2184"/>
        <v>0</v>
      </c>
      <c r="AL1504" t="b">
        <f t="shared" si="2185"/>
        <v>0</v>
      </c>
      <c r="AM1504" t="b">
        <f t="shared" si="2186"/>
        <v>0</v>
      </c>
      <c r="AN1504" t="b">
        <f t="shared" si="2187"/>
        <v>0</v>
      </c>
      <c r="AO1504" t="b">
        <f t="shared" si="2188"/>
        <v>0</v>
      </c>
      <c r="AP1504" t="b">
        <f t="shared" si="2189"/>
        <v>0</v>
      </c>
      <c r="AQ1504" t="b">
        <f t="shared" si="2190"/>
        <v>0</v>
      </c>
      <c r="AR1504" t="b">
        <f t="shared" si="2191"/>
        <v>0</v>
      </c>
      <c r="AS1504" t="b">
        <f t="shared" si="2192"/>
        <v>0</v>
      </c>
      <c r="AT1504" t="b">
        <f t="shared" si="2193"/>
        <v>0</v>
      </c>
      <c r="AU1504" t="b">
        <f t="shared" si="2194"/>
        <v>0</v>
      </c>
      <c r="AV1504" t="b">
        <f t="shared" si="2195"/>
        <v>0</v>
      </c>
      <c r="AW1504" t="b">
        <f t="shared" si="2196"/>
        <v>0</v>
      </c>
      <c r="AX1504" t="b">
        <f t="shared" si="2197"/>
        <v>0</v>
      </c>
      <c r="AY1504" t="b">
        <f t="shared" si="2198"/>
        <v>0</v>
      </c>
      <c r="AZ1504" t="b">
        <f t="shared" si="2199"/>
        <v>0</v>
      </c>
      <c r="BA1504" t="b">
        <f t="shared" si="2200"/>
        <v>0</v>
      </c>
      <c r="BB1504" t="b">
        <f t="shared" si="2201"/>
        <v>0</v>
      </c>
      <c r="BC1504" t="b">
        <f t="shared" si="2202"/>
        <v>0</v>
      </c>
      <c r="BD1504" t="b">
        <f t="shared" si="2203"/>
        <v>1</v>
      </c>
      <c r="BE1504" t="b">
        <f t="shared" si="2204"/>
        <v>0</v>
      </c>
      <c r="BF1504" t="b">
        <f t="shared" si="2205"/>
        <v>0</v>
      </c>
      <c r="BG1504" t="b">
        <f t="shared" si="2206"/>
        <v>0</v>
      </c>
      <c r="BH1504" t="b">
        <f t="shared" si="2207"/>
        <v>0</v>
      </c>
      <c r="BI1504" t="b">
        <f t="shared" si="2208"/>
        <v>0</v>
      </c>
      <c r="BJ1504" t="b">
        <f t="shared" si="2209"/>
        <v>0</v>
      </c>
      <c r="BK1504" t="b">
        <f t="shared" si="2210"/>
        <v>0</v>
      </c>
      <c r="BL1504" t="b">
        <f t="shared" si="2211"/>
        <v>0</v>
      </c>
      <c r="BM1504" t="b">
        <f t="shared" si="2212"/>
        <v>0</v>
      </c>
      <c r="BN1504" t="b">
        <f t="shared" si="2213"/>
        <v>0</v>
      </c>
      <c r="BO1504" t="b">
        <f t="shared" si="2214"/>
        <v>0</v>
      </c>
      <c r="BP1504" t="b">
        <f t="shared" si="2215"/>
        <v>0</v>
      </c>
      <c r="BQ1504" t="b">
        <f t="shared" si="2216"/>
        <v>1</v>
      </c>
      <c r="BR1504" t="b">
        <f t="shared" si="2217"/>
        <v>0</v>
      </c>
      <c r="BS1504" t="b">
        <f t="shared" si="2218"/>
        <v>0</v>
      </c>
      <c r="BT1504" t="b">
        <f t="shared" si="2219"/>
        <v>0</v>
      </c>
      <c r="BU1504" t="b">
        <f t="shared" si="2220"/>
        <v>0</v>
      </c>
      <c r="BV1504" t="b">
        <f t="shared" si="2221"/>
        <v>0</v>
      </c>
      <c r="BW1504" t="b">
        <f t="shared" si="2222"/>
        <v>0</v>
      </c>
      <c r="BX1504" t="b">
        <f t="shared" si="2223"/>
        <v>0</v>
      </c>
      <c r="BY1504" t="b">
        <f t="shared" si="2224"/>
        <v>0</v>
      </c>
      <c r="BZ1504" t="b">
        <f t="shared" si="2225"/>
        <v>0</v>
      </c>
      <c r="CA1504" t="b">
        <f t="shared" si="2226"/>
        <v>0</v>
      </c>
      <c r="CB1504" t="b">
        <f t="shared" si="2227"/>
        <v>0</v>
      </c>
      <c r="CC1504" t="b">
        <f t="shared" si="2228"/>
        <v>0</v>
      </c>
      <c r="CD1504" t="b">
        <f t="shared" si="2229"/>
        <v>0</v>
      </c>
      <c r="CE1504" t="b">
        <f t="shared" si="2230"/>
        <v>0</v>
      </c>
      <c r="CF1504" t="b">
        <f t="shared" si="2231"/>
        <v>0</v>
      </c>
      <c r="CG1504" t="b">
        <f t="shared" si="2232"/>
        <v>0</v>
      </c>
      <c r="CH1504" t="b">
        <f t="shared" si="2233"/>
        <v>0</v>
      </c>
      <c r="CI1504" t="b">
        <f t="shared" si="2234"/>
        <v>0</v>
      </c>
      <c r="CJ1504" t="b">
        <f t="shared" si="2235"/>
        <v>0</v>
      </c>
      <c r="CK1504" t="b">
        <f t="shared" si="2236"/>
        <v>0</v>
      </c>
      <c r="CL1504" t="b">
        <f t="shared" si="2237"/>
        <v>0</v>
      </c>
      <c r="CM1504" t="b">
        <f t="shared" si="2238"/>
        <v>0</v>
      </c>
      <c r="CN1504" t="b">
        <f t="shared" si="2239"/>
        <v>0</v>
      </c>
      <c r="CO1504" t="b">
        <f t="shared" si="2240"/>
        <v>0</v>
      </c>
      <c r="CP1504" t="b">
        <f t="shared" si="2241"/>
        <v>0</v>
      </c>
      <c r="CQ1504" t="b">
        <f t="shared" si="2242"/>
        <v>0</v>
      </c>
      <c r="CR1504" t="b">
        <f t="shared" si="2243"/>
        <v>0</v>
      </c>
      <c r="CS1504" t="b">
        <f t="shared" si="2244"/>
        <v>0</v>
      </c>
      <c r="CT1504" t="b">
        <f t="shared" si="2245"/>
        <v>0</v>
      </c>
      <c r="CU1504" t="b">
        <f t="shared" si="2246"/>
        <v>0</v>
      </c>
      <c r="CV1504" t="b">
        <f t="shared" si="2247"/>
        <v>0</v>
      </c>
      <c r="CW1504" t="b">
        <f t="shared" si="2248"/>
        <v>1</v>
      </c>
      <c r="CX1504" t="b">
        <f t="shared" si="2249"/>
        <v>0</v>
      </c>
      <c r="CY1504" t="b">
        <f t="shared" si="2250"/>
        <v>0</v>
      </c>
      <c r="CZ1504" t="b">
        <f t="shared" si="2251"/>
        <v>0</v>
      </c>
      <c r="DA1504" t="b">
        <f t="shared" si="2252"/>
        <v>0</v>
      </c>
      <c r="DB1504" t="b">
        <f t="shared" si="2253"/>
        <v>0</v>
      </c>
      <c r="DC1504" t="b">
        <f t="shared" si="2254"/>
        <v>0</v>
      </c>
      <c r="DD1504" t="b">
        <f t="shared" si="2255"/>
        <v>0</v>
      </c>
    </row>
    <row r="1505" spans="1:108">
      <c r="A1505" t="s">
        <v>2777</v>
      </c>
      <c r="C1505" t="s">
        <v>2768</v>
      </c>
      <c r="E1505" t="s">
        <v>2575</v>
      </c>
      <c r="F1505" t="s">
        <v>2405</v>
      </c>
      <c r="G1505" t="s">
        <v>2406</v>
      </c>
      <c r="H1505" t="s">
        <v>7445</v>
      </c>
      <c r="I1505" t="s">
        <v>7417</v>
      </c>
      <c r="J1505" t="s">
        <v>183</v>
      </c>
      <c r="K1505" t="s">
        <v>183</v>
      </c>
      <c r="L1505" t="s">
        <v>7002</v>
      </c>
      <c r="M1505" t="s">
        <v>6079</v>
      </c>
      <c r="N1505" t="s">
        <v>2778</v>
      </c>
      <c r="O1505" t="b">
        <f t="shared" si="2162"/>
        <v>0</v>
      </c>
      <c r="P1505" t="b">
        <f t="shared" si="2163"/>
        <v>1</v>
      </c>
      <c r="Q1505" t="b">
        <f t="shared" si="2164"/>
        <v>0</v>
      </c>
      <c r="R1505" t="b">
        <f t="shared" si="2165"/>
        <v>1</v>
      </c>
      <c r="S1505" t="b">
        <f t="shared" si="2166"/>
        <v>0</v>
      </c>
      <c r="T1505" t="b">
        <f t="shared" si="2167"/>
        <v>1</v>
      </c>
      <c r="U1505" t="b">
        <f t="shared" si="2168"/>
        <v>0</v>
      </c>
      <c r="V1505" t="b">
        <f t="shared" si="2169"/>
        <v>1</v>
      </c>
      <c r="W1505" t="b">
        <f t="shared" si="2170"/>
        <v>0</v>
      </c>
      <c r="X1505" t="b">
        <f t="shared" si="2171"/>
        <v>0</v>
      </c>
      <c r="Y1505" t="b">
        <f t="shared" si="2172"/>
        <v>1</v>
      </c>
      <c r="Z1505" t="b">
        <f t="shared" si="2173"/>
        <v>1</v>
      </c>
      <c r="AA1505" t="b">
        <f t="shared" si="2174"/>
        <v>1</v>
      </c>
      <c r="AB1505" t="b">
        <f t="shared" si="2175"/>
        <v>0</v>
      </c>
      <c r="AC1505" t="b">
        <f t="shared" si="2176"/>
        <v>0</v>
      </c>
      <c r="AD1505" t="b">
        <f t="shared" si="2177"/>
        <v>0</v>
      </c>
      <c r="AE1505" t="b">
        <f t="shared" si="2178"/>
        <v>0</v>
      </c>
      <c r="AF1505" t="b">
        <f t="shared" si="2179"/>
        <v>0</v>
      </c>
      <c r="AG1505" t="b">
        <f t="shared" si="2180"/>
        <v>1</v>
      </c>
      <c r="AH1505" t="b">
        <f t="shared" si="2181"/>
        <v>0</v>
      </c>
      <c r="AI1505" t="b">
        <f t="shared" si="2182"/>
        <v>0</v>
      </c>
      <c r="AJ1505" t="b">
        <f t="shared" si="2183"/>
        <v>0</v>
      </c>
      <c r="AK1505" t="b">
        <f t="shared" si="2184"/>
        <v>0</v>
      </c>
      <c r="AL1505" t="b">
        <f t="shared" si="2185"/>
        <v>0</v>
      </c>
      <c r="AM1505" t="b">
        <f t="shared" si="2186"/>
        <v>0</v>
      </c>
      <c r="AN1505" t="b">
        <f t="shared" si="2187"/>
        <v>1</v>
      </c>
      <c r="AO1505" t="b">
        <f t="shared" si="2188"/>
        <v>0</v>
      </c>
      <c r="AP1505" t="b">
        <f t="shared" si="2189"/>
        <v>0</v>
      </c>
      <c r="AQ1505" t="b">
        <f t="shared" si="2190"/>
        <v>0</v>
      </c>
      <c r="AR1505" t="b">
        <f t="shared" si="2191"/>
        <v>0</v>
      </c>
      <c r="AS1505" t="b">
        <f t="shared" si="2192"/>
        <v>0</v>
      </c>
      <c r="AT1505" t="b">
        <f t="shared" si="2193"/>
        <v>1</v>
      </c>
      <c r="AU1505" t="b">
        <f t="shared" si="2194"/>
        <v>0</v>
      </c>
      <c r="AV1505" t="b">
        <f t="shared" si="2195"/>
        <v>1</v>
      </c>
      <c r="AW1505" t="b">
        <f t="shared" si="2196"/>
        <v>0</v>
      </c>
      <c r="AX1505" t="b">
        <f t="shared" si="2197"/>
        <v>0</v>
      </c>
      <c r="AY1505" t="b">
        <f t="shared" si="2198"/>
        <v>0</v>
      </c>
      <c r="AZ1505" t="b">
        <f t="shared" si="2199"/>
        <v>1</v>
      </c>
      <c r="BA1505" t="b">
        <f t="shared" si="2200"/>
        <v>0</v>
      </c>
      <c r="BB1505" t="b">
        <f t="shared" si="2201"/>
        <v>0</v>
      </c>
      <c r="BC1505" t="b">
        <f t="shared" si="2202"/>
        <v>1</v>
      </c>
      <c r="BD1505" t="b">
        <f t="shared" si="2203"/>
        <v>0</v>
      </c>
      <c r="BE1505" t="b">
        <f t="shared" si="2204"/>
        <v>0</v>
      </c>
      <c r="BF1505" t="b">
        <f t="shared" si="2205"/>
        <v>0</v>
      </c>
      <c r="BG1505" t="b">
        <f t="shared" si="2206"/>
        <v>0</v>
      </c>
      <c r="BH1505" t="b">
        <f t="shared" si="2207"/>
        <v>0</v>
      </c>
      <c r="BI1505" t="b">
        <f t="shared" si="2208"/>
        <v>0</v>
      </c>
      <c r="BJ1505" t="b">
        <f t="shared" si="2209"/>
        <v>1</v>
      </c>
      <c r="BK1505" t="b">
        <f t="shared" si="2210"/>
        <v>0</v>
      </c>
      <c r="BL1505" t="b">
        <f t="shared" si="2211"/>
        <v>0</v>
      </c>
      <c r="BM1505" t="b">
        <f t="shared" si="2212"/>
        <v>0</v>
      </c>
      <c r="BN1505" t="b">
        <f t="shared" si="2213"/>
        <v>0</v>
      </c>
      <c r="BO1505" t="b">
        <f t="shared" si="2214"/>
        <v>0</v>
      </c>
      <c r="BP1505" t="b">
        <f t="shared" si="2215"/>
        <v>0</v>
      </c>
      <c r="BQ1505" t="b">
        <f t="shared" si="2216"/>
        <v>0</v>
      </c>
      <c r="BR1505" t="b">
        <f t="shared" si="2217"/>
        <v>0</v>
      </c>
      <c r="BS1505" t="b">
        <f t="shared" si="2218"/>
        <v>0</v>
      </c>
      <c r="BT1505" t="b">
        <f t="shared" si="2219"/>
        <v>0</v>
      </c>
      <c r="BU1505" t="b">
        <f t="shared" si="2220"/>
        <v>1</v>
      </c>
      <c r="BV1505" t="b">
        <f t="shared" si="2221"/>
        <v>0</v>
      </c>
      <c r="BW1505" t="b">
        <f t="shared" si="2222"/>
        <v>0</v>
      </c>
      <c r="BX1505" t="b">
        <f t="shared" si="2223"/>
        <v>0</v>
      </c>
      <c r="BY1505" t="b">
        <f t="shared" si="2224"/>
        <v>0</v>
      </c>
      <c r="BZ1505" t="b">
        <f t="shared" si="2225"/>
        <v>0</v>
      </c>
      <c r="CA1505" t="b">
        <f t="shared" si="2226"/>
        <v>0</v>
      </c>
      <c r="CB1505" t="b">
        <f t="shared" si="2227"/>
        <v>0</v>
      </c>
      <c r="CC1505" t="b">
        <f t="shared" si="2228"/>
        <v>0</v>
      </c>
      <c r="CD1505" t="b">
        <f t="shared" si="2229"/>
        <v>0</v>
      </c>
      <c r="CE1505" t="b">
        <f t="shared" si="2230"/>
        <v>0</v>
      </c>
      <c r="CF1505" t="b">
        <f t="shared" si="2231"/>
        <v>0</v>
      </c>
      <c r="CG1505" t="b">
        <f t="shared" si="2232"/>
        <v>0</v>
      </c>
      <c r="CH1505" t="b">
        <f t="shared" si="2233"/>
        <v>0</v>
      </c>
      <c r="CI1505" t="b">
        <f t="shared" si="2234"/>
        <v>0</v>
      </c>
      <c r="CJ1505" t="b">
        <f t="shared" si="2235"/>
        <v>0</v>
      </c>
      <c r="CK1505" t="b">
        <f t="shared" si="2236"/>
        <v>0</v>
      </c>
      <c r="CL1505" t="b">
        <f t="shared" si="2237"/>
        <v>1</v>
      </c>
      <c r="CM1505" t="b">
        <f t="shared" si="2238"/>
        <v>0</v>
      </c>
      <c r="CN1505" t="b">
        <f t="shared" si="2239"/>
        <v>0</v>
      </c>
      <c r="CO1505" t="b">
        <f t="shared" si="2240"/>
        <v>0</v>
      </c>
      <c r="CP1505" t="b">
        <f t="shared" si="2241"/>
        <v>1</v>
      </c>
      <c r="CQ1505" t="b">
        <f t="shared" si="2242"/>
        <v>0</v>
      </c>
      <c r="CR1505" t="b">
        <f t="shared" si="2243"/>
        <v>0</v>
      </c>
      <c r="CS1505" t="b">
        <f t="shared" si="2244"/>
        <v>0</v>
      </c>
      <c r="CT1505" t="b">
        <f t="shared" si="2245"/>
        <v>0</v>
      </c>
      <c r="CU1505" t="b">
        <f t="shared" si="2246"/>
        <v>0</v>
      </c>
      <c r="CV1505" t="b">
        <f t="shared" si="2247"/>
        <v>0</v>
      </c>
      <c r="CW1505" t="b">
        <f t="shared" si="2248"/>
        <v>0</v>
      </c>
      <c r="CX1505" t="b">
        <f t="shared" si="2249"/>
        <v>0</v>
      </c>
      <c r="CY1505" t="b">
        <f t="shared" si="2250"/>
        <v>0</v>
      </c>
      <c r="CZ1505" t="b">
        <f t="shared" si="2251"/>
        <v>0</v>
      </c>
      <c r="DA1505" t="b">
        <f t="shared" si="2252"/>
        <v>0</v>
      </c>
      <c r="DB1505" t="b">
        <f t="shared" si="2253"/>
        <v>0</v>
      </c>
      <c r="DC1505" t="b">
        <f t="shared" si="2254"/>
        <v>0</v>
      </c>
      <c r="DD1505" t="b">
        <f t="shared" si="2255"/>
        <v>0</v>
      </c>
    </row>
    <row r="1506" spans="1:108">
      <c r="A1506" s="4" t="s">
        <v>2465</v>
      </c>
      <c r="C1506" t="s">
        <v>2466</v>
      </c>
      <c r="D1506" s="4"/>
      <c r="E1506" s="4" t="s">
        <v>2467</v>
      </c>
      <c r="F1506" t="s">
        <v>2405</v>
      </c>
      <c r="G1506" t="s">
        <v>2406</v>
      </c>
      <c r="H1506" t="s">
        <v>7445</v>
      </c>
      <c r="I1506" t="s">
        <v>7417</v>
      </c>
      <c r="J1506" s="4" t="s">
        <v>362</v>
      </c>
      <c r="K1506" s="4" t="s">
        <v>136</v>
      </c>
      <c r="L1506" s="4" t="s">
        <v>6883</v>
      </c>
      <c r="M1506" s="4" t="s">
        <v>2468</v>
      </c>
      <c r="N1506" s="4" t="s">
        <v>2469</v>
      </c>
      <c r="O1506" s="4" t="b">
        <f t="shared" si="2162"/>
        <v>1</v>
      </c>
      <c r="P1506" s="4" t="b">
        <f t="shared" si="2163"/>
        <v>1</v>
      </c>
      <c r="Q1506" s="4" t="b">
        <f t="shared" si="2164"/>
        <v>1</v>
      </c>
      <c r="R1506" s="4" t="b">
        <f t="shared" si="2165"/>
        <v>1</v>
      </c>
      <c r="S1506" s="4" t="b">
        <f t="shared" si="2166"/>
        <v>1</v>
      </c>
      <c r="T1506" s="4" t="b">
        <f t="shared" si="2167"/>
        <v>1</v>
      </c>
      <c r="U1506" s="4" t="b">
        <f t="shared" si="2168"/>
        <v>1</v>
      </c>
      <c r="V1506" s="4" t="b">
        <f t="shared" si="2169"/>
        <v>1</v>
      </c>
      <c r="W1506" s="4" t="b">
        <f t="shared" si="2170"/>
        <v>1</v>
      </c>
      <c r="X1506" s="4" t="b">
        <f t="shared" si="2171"/>
        <v>1</v>
      </c>
      <c r="Y1506" s="4" t="b">
        <f t="shared" si="2172"/>
        <v>1</v>
      </c>
      <c r="Z1506" s="4" t="b">
        <f t="shared" si="2173"/>
        <v>1</v>
      </c>
      <c r="AA1506" s="4" t="b">
        <f t="shared" si="2174"/>
        <v>1</v>
      </c>
      <c r="AB1506" s="4" t="b">
        <f t="shared" si="2175"/>
        <v>1</v>
      </c>
      <c r="AC1506" s="4" t="b">
        <f t="shared" si="2176"/>
        <v>1</v>
      </c>
      <c r="AD1506" s="4" t="b">
        <f t="shared" si="2177"/>
        <v>0</v>
      </c>
      <c r="AE1506" s="4" t="b">
        <f t="shared" si="2178"/>
        <v>0</v>
      </c>
      <c r="AF1506" s="4" t="b">
        <f t="shared" si="2179"/>
        <v>0</v>
      </c>
      <c r="AG1506" s="4" t="b">
        <f t="shared" si="2180"/>
        <v>0</v>
      </c>
      <c r="AH1506" s="4" t="b">
        <f t="shared" si="2181"/>
        <v>0</v>
      </c>
      <c r="AI1506" s="4" t="b">
        <f t="shared" si="2182"/>
        <v>1</v>
      </c>
      <c r="AJ1506" s="4" t="b">
        <f t="shared" si="2183"/>
        <v>0</v>
      </c>
      <c r="AK1506" s="4" t="b">
        <f t="shared" si="2184"/>
        <v>1</v>
      </c>
      <c r="AL1506" s="4" t="b">
        <f t="shared" si="2185"/>
        <v>1</v>
      </c>
      <c r="AM1506" s="4" t="b">
        <f t="shared" si="2186"/>
        <v>1</v>
      </c>
      <c r="AN1506" s="4" t="b">
        <f t="shared" si="2187"/>
        <v>0</v>
      </c>
      <c r="AO1506" s="4" t="b">
        <f t="shared" si="2188"/>
        <v>0</v>
      </c>
      <c r="AP1506" s="4" t="b">
        <f t="shared" si="2189"/>
        <v>1</v>
      </c>
      <c r="AQ1506" s="4" t="b">
        <f t="shared" si="2190"/>
        <v>0</v>
      </c>
      <c r="AR1506" s="4" t="b">
        <f t="shared" si="2191"/>
        <v>1</v>
      </c>
      <c r="AS1506" s="4" t="b">
        <f t="shared" si="2192"/>
        <v>0</v>
      </c>
      <c r="AT1506" s="4" t="b">
        <f t="shared" si="2193"/>
        <v>0</v>
      </c>
      <c r="AU1506" s="4" t="b">
        <f t="shared" si="2194"/>
        <v>1</v>
      </c>
      <c r="AV1506" s="4" t="b">
        <f t="shared" si="2195"/>
        <v>1</v>
      </c>
      <c r="AW1506" s="4" t="b">
        <f t="shared" si="2196"/>
        <v>1</v>
      </c>
      <c r="AX1506" s="4" t="b">
        <f t="shared" si="2197"/>
        <v>0</v>
      </c>
      <c r="AY1506" s="4" t="b">
        <f t="shared" si="2198"/>
        <v>1</v>
      </c>
      <c r="AZ1506" s="4" t="b">
        <f t="shared" si="2199"/>
        <v>1</v>
      </c>
      <c r="BA1506" s="4" t="b">
        <f t="shared" si="2200"/>
        <v>1</v>
      </c>
      <c r="BB1506" s="4" t="b">
        <f t="shared" si="2201"/>
        <v>0</v>
      </c>
      <c r="BC1506" s="4" t="b">
        <f t="shared" si="2202"/>
        <v>1</v>
      </c>
      <c r="BD1506" s="4" t="b">
        <f t="shared" si="2203"/>
        <v>1</v>
      </c>
      <c r="BE1506" s="4" t="b">
        <f t="shared" si="2204"/>
        <v>1</v>
      </c>
      <c r="BF1506" s="4" t="b">
        <f t="shared" si="2205"/>
        <v>1</v>
      </c>
      <c r="BG1506" s="4" t="b">
        <f t="shared" si="2206"/>
        <v>1</v>
      </c>
      <c r="BH1506" s="4" t="b">
        <f t="shared" si="2207"/>
        <v>1</v>
      </c>
      <c r="BI1506" s="4" t="b">
        <f t="shared" si="2208"/>
        <v>0</v>
      </c>
      <c r="BJ1506" s="4" t="b">
        <f t="shared" si="2209"/>
        <v>0</v>
      </c>
      <c r="BK1506" s="4" t="b">
        <f t="shared" si="2210"/>
        <v>0</v>
      </c>
      <c r="BL1506" s="4" t="b">
        <f t="shared" si="2211"/>
        <v>1</v>
      </c>
      <c r="BM1506" s="4" t="b">
        <f t="shared" si="2212"/>
        <v>1</v>
      </c>
      <c r="BN1506" s="4" t="b">
        <f t="shared" si="2213"/>
        <v>1</v>
      </c>
      <c r="BO1506" s="4" t="b">
        <f t="shared" si="2214"/>
        <v>1</v>
      </c>
      <c r="BP1506" s="4" t="b">
        <f t="shared" si="2215"/>
        <v>1</v>
      </c>
      <c r="BQ1506" s="4" t="b">
        <f t="shared" si="2216"/>
        <v>1</v>
      </c>
      <c r="BR1506" s="4" t="b">
        <f t="shared" si="2217"/>
        <v>1</v>
      </c>
      <c r="BS1506" s="4" t="b">
        <f t="shared" si="2218"/>
        <v>1</v>
      </c>
      <c r="BT1506" s="4" t="b">
        <f t="shared" si="2219"/>
        <v>1</v>
      </c>
      <c r="BU1506" s="4" t="b">
        <f t="shared" si="2220"/>
        <v>0</v>
      </c>
      <c r="BV1506" s="4" t="b">
        <f t="shared" si="2221"/>
        <v>1</v>
      </c>
      <c r="BW1506" s="4" t="b">
        <f t="shared" si="2222"/>
        <v>0</v>
      </c>
      <c r="BX1506" s="4" t="b">
        <f t="shared" si="2223"/>
        <v>1</v>
      </c>
      <c r="BY1506" s="4" t="b">
        <f t="shared" si="2224"/>
        <v>0</v>
      </c>
      <c r="BZ1506" s="4" t="b">
        <f t="shared" si="2225"/>
        <v>1</v>
      </c>
      <c r="CA1506" s="4" t="b">
        <f t="shared" si="2226"/>
        <v>1</v>
      </c>
      <c r="CB1506" s="4" t="b">
        <f t="shared" si="2227"/>
        <v>1</v>
      </c>
      <c r="CC1506" s="4" t="b">
        <f t="shared" si="2228"/>
        <v>0</v>
      </c>
      <c r="CD1506" s="4" t="b">
        <f t="shared" si="2229"/>
        <v>1</v>
      </c>
      <c r="CE1506" s="4" t="b">
        <f t="shared" si="2230"/>
        <v>1</v>
      </c>
      <c r="CF1506" s="4" t="b">
        <f t="shared" si="2231"/>
        <v>1</v>
      </c>
      <c r="CG1506" s="4" t="b">
        <f t="shared" si="2232"/>
        <v>1</v>
      </c>
      <c r="CH1506" s="4" t="b">
        <f t="shared" si="2233"/>
        <v>1</v>
      </c>
      <c r="CI1506" s="4" t="b">
        <f t="shared" si="2234"/>
        <v>0</v>
      </c>
      <c r="CJ1506" s="4" t="b">
        <f t="shared" si="2235"/>
        <v>0</v>
      </c>
      <c r="CK1506" s="4" t="b">
        <f t="shared" si="2236"/>
        <v>0</v>
      </c>
      <c r="CL1506" s="4" t="b">
        <f t="shared" si="2237"/>
        <v>0</v>
      </c>
      <c r="CM1506" s="4" t="b">
        <f t="shared" si="2238"/>
        <v>1</v>
      </c>
      <c r="CN1506" s="4" t="b">
        <f t="shared" si="2239"/>
        <v>1</v>
      </c>
      <c r="CO1506" s="4" t="b">
        <f t="shared" si="2240"/>
        <v>0</v>
      </c>
      <c r="CP1506" s="4" t="b">
        <f t="shared" si="2241"/>
        <v>1</v>
      </c>
      <c r="CQ1506" s="4" t="b">
        <f t="shared" si="2242"/>
        <v>1</v>
      </c>
      <c r="CR1506" s="4" t="b">
        <f t="shared" si="2243"/>
        <v>1</v>
      </c>
      <c r="CS1506" s="4" t="b">
        <f t="shared" si="2244"/>
        <v>0</v>
      </c>
      <c r="CT1506" s="4" t="b">
        <f t="shared" si="2245"/>
        <v>1</v>
      </c>
      <c r="CU1506" s="4" t="b">
        <f t="shared" si="2246"/>
        <v>1</v>
      </c>
      <c r="CV1506" s="4" t="b">
        <f t="shared" si="2247"/>
        <v>1</v>
      </c>
      <c r="CW1506" s="4" t="b">
        <f t="shared" si="2248"/>
        <v>1</v>
      </c>
      <c r="CX1506" s="4" t="b">
        <f t="shared" si="2249"/>
        <v>0</v>
      </c>
      <c r="CY1506" s="4" t="b">
        <f t="shared" si="2250"/>
        <v>1</v>
      </c>
      <c r="CZ1506" s="4" t="b">
        <f t="shared" si="2251"/>
        <v>0</v>
      </c>
      <c r="DA1506" s="4" t="b">
        <f t="shared" si="2252"/>
        <v>1</v>
      </c>
      <c r="DB1506" s="4" t="b">
        <f t="shared" si="2253"/>
        <v>1</v>
      </c>
      <c r="DC1506" s="4" t="b">
        <f t="shared" si="2254"/>
        <v>0</v>
      </c>
      <c r="DD1506" s="4" t="b">
        <f t="shared" si="2255"/>
        <v>0</v>
      </c>
    </row>
    <row r="1507" spans="1:108">
      <c r="A1507" s="4" t="s">
        <v>2470</v>
      </c>
      <c r="C1507" t="s">
        <v>2466</v>
      </c>
      <c r="D1507" s="4"/>
      <c r="E1507" s="4" t="s">
        <v>2467</v>
      </c>
      <c r="F1507" t="s">
        <v>2405</v>
      </c>
      <c r="G1507" t="s">
        <v>2406</v>
      </c>
      <c r="H1507" t="s">
        <v>7445</v>
      </c>
      <c r="I1507" t="s">
        <v>7417</v>
      </c>
      <c r="J1507" s="4" t="s">
        <v>143</v>
      </c>
      <c r="K1507" s="4" t="s">
        <v>143</v>
      </c>
      <c r="L1507" s="4" t="s">
        <v>6884</v>
      </c>
      <c r="M1507" s="4" t="s">
        <v>2471</v>
      </c>
      <c r="N1507" s="4" t="s">
        <v>2472</v>
      </c>
      <c r="O1507" s="4" t="b">
        <f t="shared" si="2162"/>
        <v>1</v>
      </c>
      <c r="P1507" s="4" t="b">
        <f t="shared" si="2163"/>
        <v>1</v>
      </c>
      <c r="Q1507" s="4" t="b">
        <f t="shared" si="2164"/>
        <v>1</v>
      </c>
      <c r="R1507" s="4" t="b">
        <f t="shared" si="2165"/>
        <v>0</v>
      </c>
      <c r="S1507" s="4" t="b">
        <f t="shared" si="2166"/>
        <v>1</v>
      </c>
      <c r="T1507" s="4" t="b">
        <f t="shared" si="2167"/>
        <v>1</v>
      </c>
      <c r="U1507" s="4" t="b">
        <f t="shared" si="2168"/>
        <v>1</v>
      </c>
      <c r="V1507" s="4" t="b">
        <f t="shared" si="2169"/>
        <v>1</v>
      </c>
      <c r="W1507" s="4" t="b">
        <f t="shared" si="2170"/>
        <v>1</v>
      </c>
      <c r="X1507" s="4" t="b">
        <f t="shared" si="2171"/>
        <v>0</v>
      </c>
      <c r="Y1507" s="4" t="b">
        <f t="shared" si="2172"/>
        <v>1</v>
      </c>
      <c r="Z1507" s="4" t="b">
        <f t="shared" si="2173"/>
        <v>0</v>
      </c>
      <c r="AA1507" s="4" t="b">
        <f t="shared" si="2174"/>
        <v>0</v>
      </c>
      <c r="AB1507" s="4" t="b">
        <f t="shared" si="2175"/>
        <v>1</v>
      </c>
      <c r="AC1507" s="4" t="b">
        <f t="shared" si="2176"/>
        <v>0</v>
      </c>
      <c r="AD1507" s="4" t="b">
        <f t="shared" si="2177"/>
        <v>0</v>
      </c>
      <c r="AE1507" s="4" t="b">
        <f t="shared" si="2178"/>
        <v>0</v>
      </c>
      <c r="AF1507" s="4" t="b">
        <f t="shared" si="2179"/>
        <v>0</v>
      </c>
      <c r="AG1507" s="4" t="b">
        <f t="shared" si="2180"/>
        <v>1</v>
      </c>
      <c r="AH1507" s="4" t="b">
        <f t="shared" si="2181"/>
        <v>0</v>
      </c>
      <c r="AI1507" s="4" t="b">
        <f t="shared" si="2182"/>
        <v>1</v>
      </c>
      <c r="AJ1507" s="4" t="b">
        <f t="shared" si="2183"/>
        <v>0</v>
      </c>
      <c r="AK1507" s="4" t="b">
        <f t="shared" si="2184"/>
        <v>0</v>
      </c>
      <c r="AL1507" s="4" t="b">
        <f t="shared" si="2185"/>
        <v>1</v>
      </c>
      <c r="AM1507" s="4" t="b">
        <f t="shared" si="2186"/>
        <v>1</v>
      </c>
      <c r="AN1507" s="4" t="b">
        <f t="shared" si="2187"/>
        <v>0</v>
      </c>
      <c r="AO1507" s="4" t="b">
        <f t="shared" si="2188"/>
        <v>1</v>
      </c>
      <c r="AP1507" s="4" t="b">
        <f t="shared" si="2189"/>
        <v>0</v>
      </c>
      <c r="AQ1507" s="4" t="b">
        <f t="shared" si="2190"/>
        <v>0</v>
      </c>
      <c r="AR1507" s="4" t="b">
        <f t="shared" si="2191"/>
        <v>0</v>
      </c>
      <c r="AS1507" s="4" t="b">
        <f t="shared" si="2192"/>
        <v>0</v>
      </c>
      <c r="AT1507" s="4" t="b">
        <f t="shared" si="2193"/>
        <v>0</v>
      </c>
      <c r="AU1507" s="4" t="b">
        <f t="shared" si="2194"/>
        <v>0</v>
      </c>
      <c r="AV1507" s="4" t="b">
        <f t="shared" si="2195"/>
        <v>0</v>
      </c>
      <c r="AW1507" s="4" t="b">
        <f t="shared" si="2196"/>
        <v>0</v>
      </c>
      <c r="AX1507" s="4" t="b">
        <f t="shared" si="2197"/>
        <v>0</v>
      </c>
      <c r="AY1507" s="4" t="b">
        <f t="shared" si="2198"/>
        <v>0</v>
      </c>
      <c r="AZ1507" s="4" t="b">
        <f t="shared" si="2199"/>
        <v>1</v>
      </c>
      <c r="BA1507" s="4" t="b">
        <f t="shared" si="2200"/>
        <v>1</v>
      </c>
      <c r="BB1507" s="4" t="b">
        <f t="shared" si="2201"/>
        <v>0</v>
      </c>
      <c r="BC1507" s="4" t="b">
        <f t="shared" si="2202"/>
        <v>0</v>
      </c>
      <c r="BD1507" s="4" t="b">
        <f t="shared" si="2203"/>
        <v>0</v>
      </c>
      <c r="BE1507" s="4" t="b">
        <f t="shared" si="2204"/>
        <v>0</v>
      </c>
      <c r="BF1507" s="4" t="b">
        <f t="shared" si="2205"/>
        <v>0</v>
      </c>
      <c r="BG1507" s="4" t="b">
        <f t="shared" si="2206"/>
        <v>0</v>
      </c>
      <c r="BH1507" s="4" t="b">
        <f t="shared" si="2207"/>
        <v>0</v>
      </c>
      <c r="BI1507" s="4" t="b">
        <f t="shared" si="2208"/>
        <v>0</v>
      </c>
      <c r="BJ1507" s="4" t="b">
        <f t="shared" si="2209"/>
        <v>0</v>
      </c>
      <c r="BK1507" s="4" t="b">
        <f t="shared" si="2210"/>
        <v>0</v>
      </c>
      <c r="BL1507" s="4" t="b">
        <f t="shared" si="2211"/>
        <v>0</v>
      </c>
      <c r="BM1507" s="4" t="b">
        <f t="shared" si="2212"/>
        <v>0</v>
      </c>
      <c r="BN1507" s="4" t="b">
        <f t="shared" si="2213"/>
        <v>1</v>
      </c>
      <c r="BO1507" s="4" t="b">
        <f t="shared" si="2214"/>
        <v>0</v>
      </c>
      <c r="BP1507" s="4" t="b">
        <f t="shared" si="2215"/>
        <v>1</v>
      </c>
      <c r="BQ1507" s="4" t="b">
        <f t="shared" si="2216"/>
        <v>1</v>
      </c>
      <c r="BR1507" s="4" t="b">
        <f t="shared" si="2217"/>
        <v>0</v>
      </c>
      <c r="BS1507" s="4" t="b">
        <f t="shared" si="2218"/>
        <v>1</v>
      </c>
      <c r="BT1507" s="4" t="b">
        <f t="shared" si="2219"/>
        <v>0</v>
      </c>
      <c r="BU1507" s="4" t="b">
        <f t="shared" si="2220"/>
        <v>0</v>
      </c>
      <c r="BV1507" s="4" t="b">
        <f t="shared" si="2221"/>
        <v>0</v>
      </c>
      <c r="BW1507" s="4" t="b">
        <f t="shared" si="2222"/>
        <v>0</v>
      </c>
      <c r="BX1507" s="4" t="b">
        <f t="shared" si="2223"/>
        <v>0</v>
      </c>
      <c r="BY1507" s="4" t="b">
        <f t="shared" si="2224"/>
        <v>0</v>
      </c>
      <c r="BZ1507" s="4" t="b">
        <f t="shared" si="2225"/>
        <v>0</v>
      </c>
      <c r="CA1507" s="4" t="b">
        <f t="shared" si="2226"/>
        <v>0</v>
      </c>
      <c r="CB1507" s="4" t="b">
        <f t="shared" si="2227"/>
        <v>1</v>
      </c>
      <c r="CC1507" s="4" t="b">
        <f t="shared" si="2228"/>
        <v>0</v>
      </c>
      <c r="CD1507" s="4" t="b">
        <f t="shared" si="2229"/>
        <v>0</v>
      </c>
      <c r="CE1507" s="4" t="b">
        <f t="shared" si="2230"/>
        <v>0</v>
      </c>
      <c r="CF1507" s="4" t="b">
        <f t="shared" si="2231"/>
        <v>0</v>
      </c>
      <c r="CG1507" s="4" t="b">
        <f t="shared" si="2232"/>
        <v>0</v>
      </c>
      <c r="CH1507" s="4" t="b">
        <f t="shared" si="2233"/>
        <v>1</v>
      </c>
      <c r="CI1507" s="4" t="b">
        <f t="shared" si="2234"/>
        <v>0</v>
      </c>
      <c r="CJ1507" s="4" t="b">
        <f t="shared" si="2235"/>
        <v>0</v>
      </c>
      <c r="CK1507" s="4" t="b">
        <f t="shared" si="2236"/>
        <v>0</v>
      </c>
      <c r="CL1507" s="4" t="b">
        <f t="shared" si="2237"/>
        <v>0</v>
      </c>
      <c r="CM1507" s="4" t="b">
        <f t="shared" si="2238"/>
        <v>0</v>
      </c>
      <c r="CN1507" s="4" t="b">
        <f t="shared" si="2239"/>
        <v>0</v>
      </c>
      <c r="CO1507" s="4" t="b">
        <f t="shared" si="2240"/>
        <v>0</v>
      </c>
      <c r="CP1507" s="4" t="b">
        <f t="shared" si="2241"/>
        <v>0</v>
      </c>
      <c r="CQ1507" s="4" t="b">
        <f t="shared" si="2242"/>
        <v>0</v>
      </c>
      <c r="CR1507" s="4" t="b">
        <f t="shared" si="2243"/>
        <v>0</v>
      </c>
      <c r="CS1507" s="4" t="b">
        <f t="shared" si="2244"/>
        <v>0</v>
      </c>
      <c r="CT1507" s="4" t="b">
        <f t="shared" si="2245"/>
        <v>0</v>
      </c>
      <c r="CU1507" s="4" t="b">
        <f t="shared" si="2246"/>
        <v>0</v>
      </c>
      <c r="CV1507" s="4" t="b">
        <f t="shared" si="2247"/>
        <v>0</v>
      </c>
      <c r="CW1507" s="4" t="b">
        <f t="shared" si="2248"/>
        <v>0</v>
      </c>
      <c r="CX1507" s="4" t="b">
        <f t="shared" si="2249"/>
        <v>0</v>
      </c>
      <c r="CY1507" s="4" t="b">
        <f t="shared" si="2250"/>
        <v>0</v>
      </c>
      <c r="CZ1507" s="4" t="b">
        <f t="shared" si="2251"/>
        <v>1</v>
      </c>
      <c r="DA1507" s="4" t="b">
        <f t="shared" si="2252"/>
        <v>0</v>
      </c>
      <c r="DB1507" s="4" t="b">
        <f t="shared" si="2253"/>
        <v>0</v>
      </c>
      <c r="DC1507" s="4" t="b">
        <f t="shared" si="2254"/>
        <v>0</v>
      </c>
      <c r="DD1507" s="4" t="b">
        <f t="shared" si="2255"/>
        <v>0</v>
      </c>
    </row>
    <row r="1508" spans="1:108">
      <c r="A1508" t="s">
        <v>2498</v>
      </c>
      <c r="C1508" t="s">
        <v>2499</v>
      </c>
      <c r="E1508" t="s">
        <v>2467</v>
      </c>
      <c r="F1508" t="s">
        <v>2405</v>
      </c>
      <c r="G1508" t="s">
        <v>2406</v>
      </c>
      <c r="H1508" t="s">
        <v>7445</v>
      </c>
      <c r="I1508" t="s">
        <v>7417</v>
      </c>
      <c r="J1508" t="s">
        <v>143</v>
      </c>
      <c r="K1508" t="s">
        <v>143</v>
      </c>
      <c r="L1508" t="s">
        <v>6897</v>
      </c>
      <c r="M1508" t="s">
        <v>6079</v>
      </c>
      <c r="N1508" t="s">
        <v>2500</v>
      </c>
      <c r="O1508" t="b">
        <f t="shared" si="2162"/>
        <v>1</v>
      </c>
      <c r="P1508" t="b">
        <f t="shared" si="2163"/>
        <v>0</v>
      </c>
      <c r="Q1508" t="b">
        <f t="shared" si="2164"/>
        <v>0</v>
      </c>
      <c r="R1508" t="b">
        <f t="shared" si="2165"/>
        <v>0</v>
      </c>
      <c r="S1508" t="b">
        <f t="shared" si="2166"/>
        <v>0</v>
      </c>
      <c r="T1508" t="b">
        <f t="shared" si="2167"/>
        <v>0</v>
      </c>
      <c r="U1508" t="b">
        <f t="shared" si="2168"/>
        <v>0</v>
      </c>
      <c r="V1508" t="b">
        <f t="shared" si="2169"/>
        <v>0</v>
      </c>
      <c r="W1508" t="b">
        <f t="shared" si="2170"/>
        <v>1</v>
      </c>
      <c r="X1508" t="b">
        <f t="shared" si="2171"/>
        <v>1</v>
      </c>
      <c r="Y1508" t="b">
        <f t="shared" si="2172"/>
        <v>0</v>
      </c>
      <c r="Z1508" t="b">
        <f t="shared" si="2173"/>
        <v>0</v>
      </c>
      <c r="AA1508" t="b">
        <f t="shared" si="2174"/>
        <v>0</v>
      </c>
      <c r="AB1508" t="b">
        <f t="shared" si="2175"/>
        <v>0</v>
      </c>
      <c r="AC1508" t="b">
        <f t="shared" si="2176"/>
        <v>1</v>
      </c>
      <c r="AD1508" t="b">
        <f t="shared" si="2177"/>
        <v>0</v>
      </c>
      <c r="AE1508" t="b">
        <f t="shared" si="2178"/>
        <v>0</v>
      </c>
      <c r="AF1508" t="b">
        <f t="shared" si="2179"/>
        <v>0</v>
      </c>
      <c r="AG1508" t="b">
        <f t="shared" si="2180"/>
        <v>0</v>
      </c>
      <c r="AH1508" t="b">
        <f t="shared" si="2181"/>
        <v>0</v>
      </c>
      <c r="AI1508" t="b">
        <f t="shared" si="2182"/>
        <v>0</v>
      </c>
      <c r="AJ1508" t="b">
        <f t="shared" si="2183"/>
        <v>0</v>
      </c>
      <c r="AK1508" t="b">
        <f t="shared" si="2184"/>
        <v>0</v>
      </c>
      <c r="AL1508" t="b">
        <f t="shared" si="2185"/>
        <v>0</v>
      </c>
      <c r="AM1508" t="b">
        <f t="shared" si="2186"/>
        <v>0</v>
      </c>
      <c r="AN1508" t="b">
        <f t="shared" si="2187"/>
        <v>0</v>
      </c>
      <c r="AO1508" t="b">
        <f t="shared" si="2188"/>
        <v>0</v>
      </c>
      <c r="AP1508" t="b">
        <f t="shared" si="2189"/>
        <v>0</v>
      </c>
      <c r="AQ1508" t="b">
        <f t="shared" si="2190"/>
        <v>0</v>
      </c>
      <c r="AR1508" t="b">
        <f t="shared" si="2191"/>
        <v>0</v>
      </c>
      <c r="AS1508" t="b">
        <f t="shared" si="2192"/>
        <v>1</v>
      </c>
      <c r="AT1508" t="b">
        <f t="shared" si="2193"/>
        <v>0</v>
      </c>
      <c r="AU1508" t="b">
        <f t="shared" si="2194"/>
        <v>0</v>
      </c>
      <c r="AV1508" t="b">
        <f t="shared" si="2195"/>
        <v>0</v>
      </c>
      <c r="AW1508" t="b">
        <f t="shared" si="2196"/>
        <v>0</v>
      </c>
      <c r="AX1508" t="b">
        <f t="shared" si="2197"/>
        <v>0</v>
      </c>
      <c r="AY1508" t="b">
        <f t="shared" si="2198"/>
        <v>0</v>
      </c>
      <c r="AZ1508" t="b">
        <f t="shared" si="2199"/>
        <v>0</v>
      </c>
      <c r="BA1508" t="b">
        <f t="shared" si="2200"/>
        <v>0</v>
      </c>
      <c r="BB1508" t="b">
        <f t="shared" si="2201"/>
        <v>0</v>
      </c>
      <c r="BC1508" t="b">
        <f t="shared" si="2202"/>
        <v>0</v>
      </c>
      <c r="BD1508" t="b">
        <f t="shared" si="2203"/>
        <v>0</v>
      </c>
      <c r="BE1508" t="b">
        <f t="shared" si="2204"/>
        <v>0</v>
      </c>
      <c r="BF1508" t="b">
        <f t="shared" si="2205"/>
        <v>0</v>
      </c>
      <c r="BG1508" t="b">
        <f t="shared" si="2206"/>
        <v>0</v>
      </c>
      <c r="BH1508" t="b">
        <f t="shared" si="2207"/>
        <v>0</v>
      </c>
      <c r="BI1508" t="b">
        <f t="shared" si="2208"/>
        <v>0</v>
      </c>
      <c r="BJ1508" t="b">
        <f t="shared" si="2209"/>
        <v>0</v>
      </c>
      <c r="BK1508" t="b">
        <f t="shared" si="2210"/>
        <v>1</v>
      </c>
      <c r="BL1508" t="b">
        <f t="shared" si="2211"/>
        <v>0</v>
      </c>
      <c r="BM1508" t="b">
        <f t="shared" si="2212"/>
        <v>0</v>
      </c>
      <c r="BN1508" t="b">
        <f t="shared" si="2213"/>
        <v>0</v>
      </c>
      <c r="BO1508" t="b">
        <f t="shared" si="2214"/>
        <v>0</v>
      </c>
      <c r="BP1508" t="b">
        <f t="shared" si="2215"/>
        <v>0</v>
      </c>
      <c r="BQ1508" t="b">
        <f t="shared" si="2216"/>
        <v>0</v>
      </c>
      <c r="BR1508" t="b">
        <f t="shared" si="2217"/>
        <v>0</v>
      </c>
      <c r="BS1508" t="b">
        <f t="shared" si="2218"/>
        <v>0</v>
      </c>
      <c r="BT1508" t="b">
        <f t="shared" si="2219"/>
        <v>0</v>
      </c>
      <c r="BU1508" t="b">
        <f t="shared" si="2220"/>
        <v>0</v>
      </c>
      <c r="BV1508" t="b">
        <f t="shared" si="2221"/>
        <v>0</v>
      </c>
      <c r="BW1508" t="b">
        <f t="shared" si="2222"/>
        <v>0</v>
      </c>
      <c r="BX1508" t="b">
        <f t="shared" si="2223"/>
        <v>0</v>
      </c>
      <c r="BY1508" t="b">
        <f t="shared" si="2224"/>
        <v>0</v>
      </c>
      <c r="BZ1508" t="b">
        <f t="shared" si="2225"/>
        <v>0</v>
      </c>
      <c r="CA1508" t="b">
        <f t="shared" si="2226"/>
        <v>0</v>
      </c>
      <c r="CB1508" t="b">
        <f t="shared" si="2227"/>
        <v>0</v>
      </c>
      <c r="CC1508" t="b">
        <f t="shared" si="2228"/>
        <v>0</v>
      </c>
      <c r="CD1508" t="b">
        <f t="shared" si="2229"/>
        <v>0</v>
      </c>
      <c r="CE1508" t="b">
        <f t="shared" si="2230"/>
        <v>0</v>
      </c>
      <c r="CF1508" t="b">
        <f t="shared" si="2231"/>
        <v>1</v>
      </c>
      <c r="CG1508" t="b">
        <f t="shared" si="2232"/>
        <v>0</v>
      </c>
      <c r="CH1508" t="b">
        <f t="shared" si="2233"/>
        <v>0</v>
      </c>
      <c r="CI1508" t="b">
        <f t="shared" si="2234"/>
        <v>0</v>
      </c>
      <c r="CJ1508" t="b">
        <f t="shared" si="2235"/>
        <v>0</v>
      </c>
      <c r="CK1508" t="b">
        <f t="shared" si="2236"/>
        <v>0</v>
      </c>
      <c r="CL1508" t="b">
        <f t="shared" si="2237"/>
        <v>0</v>
      </c>
      <c r="CM1508" t="b">
        <f t="shared" si="2238"/>
        <v>0</v>
      </c>
      <c r="CN1508" t="b">
        <f t="shared" si="2239"/>
        <v>0</v>
      </c>
      <c r="CO1508" t="b">
        <f t="shared" si="2240"/>
        <v>0</v>
      </c>
      <c r="CP1508" t="b">
        <f t="shared" si="2241"/>
        <v>0</v>
      </c>
      <c r="CQ1508" t="b">
        <f t="shared" si="2242"/>
        <v>0</v>
      </c>
      <c r="CR1508" t="b">
        <f t="shared" si="2243"/>
        <v>0</v>
      </c>
      <c r="CS1508" t="b">
        <f t="shared" si="2244"/>
        <v>0</v>
      </c>
      <c r="CT1508" t="b">
        <f t="shared" si="2245"/>
        <v>0</v>
      </c>
      <c r="CU1508" t="b">
        <f t="shared" si="2246"/>
        <v>0</v>
      </c>
      <c r="CV1508" t="b">
        <f t="shared" si="2247"/>
        <v>0</v>
      </c>
      <c r="CW1508" t="b">
        <f t="shared" si="2248"/>
        <v>0</v>
      </c>
      <c r="CX1508" t="b">
        <f t="shared" si="2249"/>
        <v>0</v>
      </c>
      <c r="CY1508" t="b">
        <f t="shared" si="2250"/>
        <v>0</v>
      </c>
      <c r="CZ1508" t="b">
        <f t="shared" si="2251"/>
        <v>0</v>
      </c>
      <c r="DA1508" t="b">
        <f t="shared" si="2252"/>
        <v>0</v>
      </c>
      <c r="DB1508" t="b">
        <f t="shared" si="2253"/>
        <v>0</v>
      </c>
      <c r="DC1508" t="b">
        <f t="shared" si="2254"/>
        <v>0</v>
      </c>
      <c r="DD1508" t="b">
        <f t="shared" si="2255"/>
        <v>0</v>
      </c>
    </row>
    <row r="1509" spans="1:108">
      <c r="A1509" t="s">
        <v>2627</v>
      </c>
      <c r="C1509" t="s">
        <v>2628</v>
      </c>
      <c r="E1509" t="s">
        <v>2467</v>
      </c>
      <c r="F1509" t="s">
        <v>2405</v>
      </c>
      <c r="G1509" t="s">
        <v>2406</v>
      </c>
      <c r="H1509" t="s">
        <v>7445</v>
      </c>
      <c r="I1509" t="s">
        <v>7417</v>
      </c>
      <c r="J1509" t="s">
        <v>204</v>
      </c>
      <c r="K1509" t="s">
        <v>205</v>
      </c>
      <c r="L1509" t="s">
        <v>6945</v>
      </c>
      <c r="M1509" t="s">
        <v>6079</v>
      </c>
      <c r="N1509" t="s">
        <v>63</v>
      </c>
      <c r="O1509" t="b">
        <f t="shared" si="2162"/>
        <v>0</v>
      </c>
      <c r="P1509" t="b">
        <f t="shared" si="2163"/>
        <v>1</v>
      </c>
      <c r="Q1509" t="b">
        <f t="shared" si="2164"/>
        <v>0</v>
      </c>
      <c r="R1509" t="b">
        <f t="shared" si="2165"/>
        <v>0</v>
      </c>
      <c r="S1509" t="b">
        <f t="shared" si="2166"/>
        <v>0</v>
      </c>
      <c r="T1509" t="b">
        <f t="shared" si="2167"/>
        <v>1</v>
      </c>
      <c r="U1509" t="b">
        <f t="shared" si="2168"/>
        <v>0</v>
      </c>
      <c r="V1509" t="b">
        <f t="shared" si="2169"/>
        <v>0</v>
      </c>
      <c r="W1509" t="b">
        <f t="shared" si="2170"/>
        <v>0</v>
      </c>
      <c r="X1509" t="b">
        <f t="shared" si="2171"/>
        <v>0</v>
      </c>
      <c r="Y1509" t="b">
        <f t="shared" si="2172"/>
        <v>0</v>
      </c>
      <c r="Z1509" t="b">
        <f t="shared" si="2173"/>
        <v>0</v>
      </c>
      <c r="AA1509" t="b">
        <f t="shared" si="2174"/>
        <v>0</v>
      </c>
      <c r="AB1509" t="b">
        <f t="shared" si="2175"/>
        <v>0</v>
      </c>
      <c r="AC1509" t="b">
        <f t="shared" si="2176"/>
        <v>0</v>
      </c>
      <c r="AD1509" t="b">
        <f t="shared" si="2177"/>
        <v>0</v>
      </c>
      <c r="AE1509" t="b">
        <f t="shared" si="2178"/>
        <v>0</v>
      </c>
      <c r="AF1509" t="b">
        <f t="shared" si="2179"/>
        <v>0</v>
      </c>
      <c r="AG1509" t="b">
        <f t="shared" si="2180"/>
        <v>0</v>
      </c>
      <c r="AH1509" t="b">
        <f t="shared" si="2181"/>
        <v>0</v>
      </c>
      <c r="AI1509" t="b">
        <f t="shared" si="2182"/>
        <v>0</v>
      </c>
      <c r="AJ1509" t="b">
        <f t="shared" si="2183"/>
        <v>0</v>
      </c>
      <c r="AK1509" t="b">
        <f t="shared" si="2184"/>
        <v>0</v>
      </c>
      <c r="AL1509" t="b">
        <f t="shared" si="2185"/>
        <v>0</v>
      </c>
      <c r="AM1509" t="b">
        <f t="shared" si="2186"/>
        <v>0</v>
      </c>
      <c r="AN1509" t="b">
        <f t="shared" si="2187"/>
        <v>0</v>
      </c>
      <c r="AO1509" t="b">
        <f t="shared" si="2188"/>
        <v>0</v>
      </c>
      <c r="AP1509" t="b">
        <f t="shared" si="2189"/>
        <v>0</v>
      </c>
      <c r="AQ1509" t="b">
        <f t="shared" si="2190"/>
        <v>0</v>
      </c>
      <c r="AR1509" t="b">
        <f t="shared" si="2191"/>
        <v>0</v>
      </c>
      <c r="AS1509" t="b">
        <f t="shared" si="2192"/>
        <v>0</v>
      </c>
      <c r="AT1509" t="b">
        <f t="shared" si="2193"/>
        <v>0</v>
      </c>
      <c r="AU1509" t="b">
        <f t="shared" si="2194"/>
        <v>0</v>
      </c>
      <c r="AV1509" t="b">
        <f t="shared" si="2195"/>
        <v>0</v>
      </c>
      <c r="AW1509" t="b">
        <f t="shared" si="2196"/>
        <v>0</v>
      </c>
      <c r="AX1509" t="b">
        <f t="shared" si="2197"/>
        <v>0</v>
      </c>
      <c r="AY1509" t="b">
        <f t="shared" si="2198"/>
        <v>0</v>
      </c>
      <c r="AZ1509" t="b">
        <f t="shared" si="2199"/>
        <v>0</v>
      </c>
      <c r="BA1509" t="b">
        <f t="shared" si="2200"/>
        <v>0</v>
      </c>
      <c r="BB1509" t="b">
        <f t="shared" si="2201"/>
        <v>0</v>
      </c>
      <c r="BC1509" t="b">
        <f t="shared" si="2202"/>
        <v>0</v>
      </c>
      <c r="BD1509" t="b">
        <f t="shared" si="2203"/>
        <v>0</v>
      </c>
      <c r="BE1509" t="b">
        <f t="shared" si="2204"/>
        <v>0</v>
      </c>
      <c r="BF1509" t="b">
        <f t="shared" si="2205"/>
        <v>0</v>
      </c>
      <c r="BG1509" t="b">
        <f t="shared" si="2206"/>
        <v>0</v>
      </c>
      <c r="BH1509" t="b">
        <f t="shared" si="2207"/>
        <v>0</v>
      </c>
      <c r="BI1509" t="b">
        <f t="shared" si="2208"/>
        <v>0</v>
      </c>
      <c r="BJ1509" t="b">
        <f t="shared" si="2209"/>
        <v>0</v>
      </c>
      <c r="BK1509" t="b">
        <f t="shared" si="2210"/>
        <v>0</v>
      </c>
      <c r="BL1509" t="b">
        <f t="shared" si="2211"/>
        <v>0</v>
      </c>
      <c r="BM1509" t="b">
        <f t="shared" si="2212"/>
        <v>0</v>
      </c>
      <c r="BN1509" t="b">
        <f t="shared" si="2213"/>
        <v>0</v>
      </c>
      <c r="BO1509" t="b">
        <f t="shared" si="2214"/>
        <v>0</v>
      </c>
      <c r="BP1509" t="b">
        <f t="shared" si="2215"/>
        <v>1</v>
      </c>
      <c r="BQ1509" t="b">
        <f t="shared" si="2216"/>
        <v>0</v>
      </c>
      <c r="BR1509" t="b">
        <f t="shared" si="2217"/>
        <v>0</v>
      </c>
      <c r="BS1509" t="b">
        <f t="shared" si="2218"/>
        <v>0</v>
      </c>
      <c r="BT1509" t="b">
        <f t="shared" si="2219"/>
        <v>0</v>
      </c>
      <c r="BU1509" t="b">
        <f t="shared" si="2220"/>
        <v>0</v>
      </c>
      <c r="BV1509" t="b">
        <f t="shared" si="2221"/>
        <v>0</v>
      </c>
      <c r="BW1509" t="b">
        <f t="shared" si="2222"/>
        <v>0</v>
      </c>
      <c r="BX1509" t="b">
        <f t="shared" si="2223"/>
        <v>0</v>
      </c>
      <c r="BY1509" t="b">
        <f t="shared" si="2224"/>
        <v>0</v>
      </c>
      <c r="BZ1509" t="b">
        <f t="shared" si="2225"/>
        <v>0</v>
      </c>
      <c r="CA1509" t="b">
        <f t="shared" si="2226"/>
        <v>0</v>
      </c>
      <c r="CB1509" t="b">
        <f t="shared" si="2227"/>
        <v>0</v>
      </c>
      <c r="CC1509" t="b">
        <f t="shared" si="2228"/>
        <v>0</v>
      </c>
      <c r="CD1509" t="b">
        <f t="shared" si="2229"/>
        <v>0</v>
      </c>
      <c r="CE1509" t="b">
        <f t="shared" si="2230"/>
        <v>0</v>
      </c>
      <c r="CF1509" t="b">
        <f t="shared" si="2231"/>
        <v>0</v>
      </c>
      <c r="CG1509" t="b">
        <f t="shared" si="2232"/>
        <v>0</v>
      </c>
      <c r="CH1509" t="b">
        <f t="shared" si="2233"/>
        <v>0</v>
      </c>
      <c r="CI1509" t="b">
        <f t="shared" si="2234"/>
        <v>0</v>
      </c>
      <c r="CJ1509" t="b">
        <f t="shared" si="2235"/>
        <v>0</v>
      </c>
      <c r="CK1509" t="b">
        <f t="shared" si="2236"/>
        <v>0</v>
      </c>
      <c r="CL1509" t="b">
        <f t="shared" si="2237"/>
        <v>0</v>
      </c>
      <c r="CM1509" t="b">
        <f t="shared" si="2238"/>
        <v>0</v>
      </c>
      <c r="CN1509" t="b">
        <f t="shared" si="2239"/>
        <v>0</v>
      </c>
      <c r="CO1509" t="b">
        <f t="shared" si="2240"/>
        <v>0</v>
      </c>
      <c r="CP1509" t="b">
        <f t="shared" si="2241"/>
        <v>0</v>
      </c>
      <c r="CQ1509" t="b">
        <f t="shared" si="2242"/>
        <v>0</v>
      </c>
      <c r="CR1509" t="b">
        <f t="shared" si="2243"/>
        <v>0</v>
      </c>
      <c r="CS1509" t="b">
        <f t="shared" si="2244"/>
        <v>0</v>
      </c>
      <c r="CT1509" t="b">
        <f t="shared" si="2245"/>
        <v>0</v>
      </c>
      <c r="CU1509" t="b">
        <f t="shared" si="2246"/>
        <v>0</v>
      </c>
      <c r="CV1509" t="b">
        <f t="shared" si="2247"/>
        <v>0</v>
      </c>
      <c r="CW1509" t="b">
        <f t="shared" si="2248"/>
        <v>0</v>
      </c>
      <c r="CX1509" t="b">
        <f t="shared" si="2249"/>
        <v>0</v>
      </c>
      <c r="CY1509" t="b">
        <f t="shared" si="2250"/>
        <v>0</v>
      </c>
      <c r="CZ1509" t="b">
        <f t="shared" si="2251"/>
        <v>0</v>
      </c>
      <c r="DA1509" t="b">
        <f t="shared" si="2252"/>
        <v>0</v>
      </c>
      <c r="DB1509" t="b">
        <f t="shared" si="2253"/>
        <v>0</v>
      </c>
      <c r="DC1509" t="b">
        <f t="shared" si="2254"/>
        <v>0</v>
      </c>
      <c r="DD1509" t="b">
        <f t="shared" si="2255"/>
        <v>0</v>
      </c>
    </row>
    <row r="1510" spans="1:108">
      <c r="A1510" s="4" t="s">
        <v>2629</v>
      </c>
      <c r="C1510" t="s">
        <v>2628</v>
      </c>
      <c r="D1510" s="4"/>
      <c r="E1510" s="4" t="s">
        <v>2467</v>
      </c>
      <c r="F1510" t="s">
        <v>2405</v>
      </c>
      <c r="G1510" t="s">
        <v>2406</v>
      </c>
      <c r="H1510" t="s">
        <v>7445</v>
      </c>
      <c r="I1510" t="s">
        <v>7417</v>
      </c>
      <c r="J1510" s="4" t="s">
        <v>204</v>
      </c>
      <c r="K1510" s="4" t="s">
        <v>205</v>
      </c>
      <c r="L1510" s="4" t="s">
        <v>6946</v>
      </c>
      <c r="M1510" s="4" t="s">
        <v>200</v>
      </c>
      <c r="N1510" s="4" t="s">
        <v>2630</v>
      </c>
      <c r="O1510" s="4" t="b">
        <f t="shared" si="2162"/>
        <v>1</v>
      </c>
      <c r="P1510" s="4" t="b">
        <f t="shared" si="2163"/>
        <v>1</v>
      </c>
      <c r="Q1510" s="4" t="b">
        <f t="shared" si="2164"/>
        <v>1</v>
      </c>
      <c r="R1510" s="4" t="b">
        <f t="shared" si="2165"/>
        <v>0</v>
      </c>
      <c r="S1510" s="4" t="b">
        <f t="shared" si="2166"/>
        <v>0</v>
      </c>
      <c r="T1510" s="4" t="b">
        <f t="shared" si="2167"/>
        <v>0</v>
      </c>
      <c r="U1510" s="4" t="b">
        <f t="shared" si="2168"/>
        <v>1</v>
      </c>
      <c r="V1510" s="4" t="b">
        <f t="shared" si="2169"/>
        <v>0</v>
      </c>
      <c r="W1510" s="4" t="b">
        <f t="shared" si="2170"/>
        <v>0</v>
      </c>
      <c r="X1510" s="4" t="b">
        <f t="shared" si="2171"/>
        <v>0</v>
      </c>
      <c r="Y1510" s="4" t="b">
        <f t="shared" si="2172"/>
        <v>1</v>
      </c>
      <c r="Z1510" s="4" t="b">
        <f t="shared" si="2173"/>
        <v>0</v>
      </c>
      <c r="AA1510" s="4" t="b">
        <f t="shared" si="2174"/>
        <v>0</v>
      </c>
      <c r="AB1510" s="4" t="b">
        <f t="shared" si="2175"/>
        <v>0</v>
      </c>
      <c r="AC1510" s="4" t="b">
        <f t="shared" si="2176"/>
        <v>0</v>
      </c>
      <c r="AD1510" s="4" t="b">
        <f t="shared" si="2177"/>
        <v>0</v>
      </c>
      <c r="AE1510" s="4" t="b">
        <f t="shared" si="2178"/>
        <v>0</v>
      </c>
      <c r="AF1510" s="4" t="b">
        <f t="shared" si="2179"/>
        <v>0</v>
      </c>
      <c r="AG1510" s="4" t="b">
        <f t="shared" si="2180"/>
        <v>1</v>
      </c>
      <c r="AH1510" s="4" t="b">
        <f t="shared" si="2181"/>
        <v>1</v>
      </c>
      <c r="AI1510" s="4" t="b">
        <f t="shared" si="2182"/>
        <v>0</v>
      </c>
      <c r="AJ1510" s="4" t="b">
        <f t="shared" si="2183"/>
        <v>0</v>
      </c>
      <c r="AK1510" s="4" t="b">
        <f t="shared" si="2184"/>
        <v>0</v>
      </c>
      <c r="AL1510" s="4" t="b">
        <f t="shared" si="2185"/>
        <v>0</v>
      </c>
      <c r="AM1510" s="4" t="b">
        <f t="shared" si="2186"/>
        <v>0</v>
      </c>
      <c r="AN1510" s="4" t="b">
        <f t="shared" si="2187"/>
        <v>0</v>
      </c>
      <c r="AO1510" s="4" t="b">
        <f t="shared" si="2188"/>
        <v>0</v>
      </c>
      <c r="AP1510" s="4" t="b">
        <f t="shared" si="2189"/>
        <v>0</v>
      </c>
      <c r="AQ1510" s="4" t="b">
        <f t="shared" si="2190"/>
        <v>0</v>
      </c>
      <c r="AR1510" s="4" t="b">
        <f t="shared" si="2191"/>
        <v>0</v>
      </c>
      <c r="AS1510" s="4" t="b">
        <f t="shared" si="2192"/>
        <v>0</v>
      </c>
      <c r="AT1510" s="4" t="b">
        <f t="shared" si="2193"/>
        <v>0</v>
      </c>
      <c r="AU1510" s="4" t="b">
        <f t="shared" si="2194"/>
        <v>0</v>
      </c>
      <c r="AV1510" s="4" t="b">
        <f t="shared" si="2195"/>
        <v>0</v>
      </c>
      <c r="AW1510" s="4" t="b">
        <f t="shared" si="2196"/>
        <v>0</v>
      </c>
      <c r="AX1510" s="4" t="b">
        <f t="shared" si="2197"/>
        <v>0</v>
      </c>
      <c r="AY1510" s="4" t="b">
        <f t="shared" si="2198"/>
        <v>0</v>
      </c>
      <c r="AZ1510" s="4" t="b">
        <f t="shared" si="2199"/>
        <v>0</v>
      </c>
      <c r="BA1510" s="4" t="b">
        <f t="shared" si="2200"/>
        <v>0</v>
      </c>
      <c r="BB1510" s="4" t="b">
        <f t="shared" si="2201"/>
        <v>0</v>
      </c>
      <c r="BC1510" s="4" t="b">
        <f t="shared" si="2202"/>
        <v>0</v>
      </c>
      <c r="BD1510" s="4" t="b">
        <f t="shared" si="2203"/>
        <v>0</v>
      </c>
      <c r="BE1510" s="4" t="b">
        <f t="shared" si="2204"/>
        <v>0</v>
      </c>
      <c r="BF1510" s="4" t="b">
        <f t="shared" si="2205"/>
        <v>0</v>
      </c>
      <c r="BG1510" s="4" t="b">
        <f t="shared" si="2206"/>
        <v>0</v>
      </c>
      <c r="BH1510" s="4" t="b">
        <f t="shared" si="2207"/>
        <v>0</v>
      </c>
      <c r="BI1510" s="4" t="b">
        <f t="shared" si="2208"/>
        <v>0</v>
      </c>
      <c r="BJ1510" s="4" t="b">
        <f t="shared" si="2209"/>
        <v>0</v>
      </c>
      <c r="BK1510" s="4" t="b">
        <f t="shared" si="2210"/>
        <v>0</v>
      </c>
      <c r="BL1510" s="4" t="b">
        <f t="shared" si="2211"/>
        <v>0</v>
      </c>
      <c r="BM1510" s="4" t="b">
        <f t="shared" si="2212"/>
        <v>0</v>
      </c>
      <c r="BN1510" s="4" t="b">
        <f t="shared" si="2213"/>
        <v>0</v>
      </c>
      <c r="BO1510" s="4" t="b">
        <f t="shared" si="2214"/>
        <v>0</v>
      </c>
      <c r="BP1510" s="4" t="b">
        <f t="shared" si="2215"/>
        <v>0</v>
      </c>
      <c r="BQ1510" s="4" t="b">
        <f t="shared" si="2216"/>
        <v>0</v>
      </c>
      <c r="BR1510" s="4" t="b">
        <f t="shared" si="2217"/>
        <v>0</v>
      </c>
      <c r="BS1510" s="4" t="b">
        <f t="shared" si="2218"/>
        <v>1</v>
      </c>
      <c r="BT1510" s="4" t="b">
        <f t="shared" si="2219"/>
        <v>0</v>
      </c>
      <c r="BU1510" s="4" t="b">
        <f t="shared" si="2220"/>
        <v>0</v>
      </c>
      <c r="BV1510" s="4" t="b">
        <f t="shared" si="2221"/>
        <v>0</v>
      </c>
      <c r="BW1510" s="4" t="b">
        <f t="shared" si="2222"/>
        <v>0</v>
      </c>
      <c r="BX1510" s="4" t="b">
        <f t="shared" si="2223"/>
        <v>0</v>
      </c>
      <c r="BY1510" s="4" t="b">
        <f t="shared" si="2224"/>
        <v>0</v>
      </c>
      <c r="BZ1510" s="4" t="b">
        <f t="shared" si="2225"/>
        <v>0</v>
      </c>
      <c r="CA1510" s="4" t="b">
        <f t="shared" si="2226"/>
        <v>0</v>
      </c>
      <c r="CB1510" s="4" t="b">
        <f t="shared" si="2227"/>
        <v>0</v>
      </c>
      <c r="CC1510" s="4" t="b">
        <f t="shared" si="2228"/>
        <v>0</v>
      </c>
      <c r="CD1510" s="4" t="b">
        <f t="shared" si="2229"/>
        <v>0</v>
      </c>
      <c r="CE1510" s="4" t="b">
        <f t="shared" si="2230"/>
        <v>0</v>
      </c>
      <c r="CF1510" s="4" t="b">
        <f t="shared" si="2231"/>
        <v>0</v>
      </c>
      <c r="CG1510" s="4" t="b">
        <f t="shared" si="2232"/>
        <v>0</v>
      </c>
      <c r="CH1510" s="4" t="b">
        <f t="shared" si="2233"/>
        <v>0</v>
      </c>
      <c r="CI1510" s="4" t="b">
        <f t="shared" si="2234"/>
        <v>0</v>
      </c>
      <c r="CJ1510" s="4" t="b">
        <f t="shared" si="2235"/>
        <v>0</v>
      </c>
      <c r="CK1510" s="4" t="b">
        <f t="shared" si="2236"/>
        <v>0</v>
      </c>
      <c r="CL1510" s="4" t="b">
        <f t="shared" si="2237"/>
        <v>0</v>
      </c>
      <c r="CM1510" s="4" t="b">
        <f t="shared" si="2238"/>
        <v>0</v>
      </c>
      <c r="CN1510" s="4" t="b">
        <f t="shared" si="2239"/>
        <v>0</v>
      </c>
      <c r="CO1510" s="4" t="b">
        <f t="shared" si="2240"/>
        <v>0</v>
      </c>
      <c r="CP1510" s="4" t="b">
        <f t="shared" si="2241"/>
        <v>0</v>
      </c>
      <c r="CQ1510" s="4" t="b">
        <f t="shared" si="2242"/>
        <v>0</v>
      </c>
      <c r="CR1510" s="4" t="b">
        <f t="shared" si="2243"/>
        <v>0</v>
      </c>
      <c r="CS1510" s="4" t="b">
        <f t="shared" si="2244"/>
        <v>0</v>
      </c>
      <c r="CT1510" s="4" t="b">
        <f t="shared" si="2245"/>
        <v>0</v>
      </c>
      <c r="CU1510" s="4" t="b">
        <f t="shared" si="2246"/>
        <v>0</v>
      </c>
      <c r="CV1510" s="4" t="b">
        <f t="shared" si="2247"/>
        <v>0</v>
      </c>
      <c r="CW1510" s="4" t="b">
        <f t="shared" si="2248"/>
        <v>0</v>
      </c>
      <c r="CX1510" s="4" t="b">
        <f t="shared" si="2249"/>
        <v>0</v>
      </c>
      <c r="CY1510" s="4" t="b">
        <f t="shared" si="2250"/>
        <v>0</v>
      </c>
      <c r="CZ1510" s="4" t="b">
        <f t="shared" si="2251"/>
        <v>0</v>
      </c>
      <c r="DA1510" s="4" t="b">
        <f t="shared" si="2252"/>
        <v>0</v>
      </c>
      <c r="DB1510" s="4" t="b">
        <f t="shared" si="2253"/>
        <v>0</v>
      </c>
      <c r="DC1510" s="4" t="b">
        <f t="shared" si="2254"/>
        <v>0</v>
      </c>
      <c r="DD1510" s="4" t="b">
        <f t="shared" si="2255"/>
        <v>0</v>
      </c>
    </row>
    <row r="1511" spans="1:108">
      <c r="A1511" s="4" t="s">
        <v>2631</v>
      </c>
      <c r="C1511" t="s">
        <v>2628</v>
      </c>
      <c r="D1511" s="4"/>
      <c r="E1511" s="4" t="s">
        <v>2467</v>
      </c>
      <c r="F1511" t="s">
        <v>2405</v>
      </c>
      <c r="G1511" t="s">
        <v>2406</v>
      </c>
      <c r="H1511" t="s">
        <v>7445</v>
      </c>
      <c r="I1511" t="s">
        <v>7417</v>
      </c>
      <c r="J1511" s="4" t="s">
        <v>124</v>
      </c>
      <c r="K1511" s="4" t="s">
        <v>16</v>
      </c>
      <c r="L1511" s="91" t="s">
        <v>7839</v>
      </c>
      <c r="M1511" s="4" t="s">
        <v>2632</v>
      </c>
      <c r="N1511" s="4" t="s">
        <v>2633</v>
      </c>
      <c r="O1511" s="4" t="b">
        <f t="shared" si="2162"/>
        <v>1</v>
      </c>
      <c r="P1511" s="4" t="b">
        <f t="shared" si="2163"/>
        <v>1</v>
      </c>
      <c r="Q1511" s="4" t="b">
        <f t="shared" si="2164"/>
        <v>1</v>
      </c>
      <c r="R1511" s="4" t="b">
        <f t="shared" si="2165"/>
        <v>1</v>
      </c>
      <c r="S1511" s="4" t="b">
        <f t="shared" si="2166"/>
        <v>1</v>
      </c>
      <c r="T1511" s="4" t="b">
        <f t="shared" si="2167"/>
        <v>1</v>
      </c>
      <c r="U1511" s="4" t="b">
        <f t="shared" si="2168"/>
        <v>1</v>
      </c>
      <c r="V1511" s="4" t="b">
        <f t="shared" si="2169"/>
        <v>1</v>
      </c>
      <c r="W1511" s="4" t="b">
        <f t="shared" si="2170"/>
        <v>1</v>
      </c>
      <c r="X1511" s="4" t="b">
        <f t="shared" si="2171"/>
        <v>1</v>
      </c>
      <c r="Y1511" s="4" t="b">
        <f t="shared" si="2172"/>
        <v>1</v>
      </c>
      <c r="Z1511" s="4" t="b">
        <f t="shared" si="2173"/>
        <v>1</v>
      </c>
      <c r="AA1511" s="4" t="b">
        <f t="shared" si="2174"/>
        <v>1</v>
      </c>
      <c r="AB1511" s="4" t="b">
        <f t="shared" si="2175"/>
        <v>1</v>
      </c>
      <c r="AC1511" s="4" t="b">
        <f t="shared" si="2176"/>
        <v>0</v>
      </c>
      <c r="AD1511" s="4" t="b">
        <f t="shared" si="2177"/>
        <v>0</v>
      </c>
      <c r="AE1511" s="4" t="b">
        <f t="shared" si="2178"/>
        <v>1</v>
      </c>
      <c r="AF1511" s="4" t="b">
        <f t="shared" si="2179"/>
        <v>0</v>
      </c>
      <c r="AG1511" s="4" t="b">
        <f t="shared" si="2180"/>
        <v>1</v>
      </c>
      <c r="AH1511" s="4" t="b">
        <f t="shared" si="2181"/>
        <v>1</v>
      </c>
      <c r="AI1511" s="4" t="b">
        <f t="shared" si="2182"/>
        <v>1</v>
      </c>
      <c r="AJ1511" s="4" t="b">
        <f t="shared" si="2183"/>
        <v>0</v>
      </c>
      <c r="AK1511" s="4" t="b">
        <f t="shared" si="2184"/>
        <v>1</v>
      </c>
      <c r="AL1511" s="4" t="b">
        <f t="shared" si="2185"/>
        <v>1</v>
      </c>
      <c r="AM1511" s="4" t="b">
        <f t="shared" si="2186"/>
        <v>1</v>
      </c>
      <c r="AN1511" s="4" t="b">
        <f t="shared" si="2187"/>
        <v>0</v>
      </c>
      <c r="AO1511" s="4" t="b">
        <f t="shared" si="2188"/>
        <v>0</v>
      </c>
      <c r="AP1511" s="4" t="b">
        <f t="shared" si="2189"/>
        <v>1</v>
      </c>
      <c r="AQ1511" s="4" t="b">
        <f t="shared" si="2190"/>
        <v>1</v>
      </c>
      <c r="AR1511" s="4" t="b">
        <f t="shared" si="2191"/>
        <v>1</v>
      </c>
      <c r="AS1511" s="4" t="b">
        <f t="shared" si="2192"/>
        <v>0</v>
      </c>
      <c r="AT1511" s="4" t="b">
        <f t="shared" si="2193"/>
        <v>0</v>
      </c>
      <c r="AU1511" s="4" t="b">
        <f t="shared" si="2194"/>
        <v>1</v>
      </c>
      <c r="AV1511" s="4" t="b">
        <f t="shared" si="2195"/>
        <v>1</v>
      </c>
      <c r="AW1511" s="4" t="b">
        <f t="shared" si="2196"/>
        <v>1</v>
      </c>
      <c r="AX1511" s="4" t="b">
        <f t="shared" si="2197"/>
        <v>1</v>
      </c>
      <c r="AY1511" s="4" t="b">
        <f t="shared" si="2198"/>
        <v>1</v>
      </c>
      <c r="AZ1511" s="4" t="b">
        <f t="shared" si="2199"/>
        <v>1</v>
      </c>
      <c r="BA1511" s="4" t="b">
        <f t="shared" si="2200"/>
        <v>1</v>
      </c>
      <c r="BB1511" s="4" t="b">
        <f t="shared" si="2201"/>
        <v>1</v>
      </c>
      <c r="BC1511" s="4" t="b">
        <f t="shared" si="2202"/>
        <v>1</v>
      </c>
      <c r="BD1511" s="4" t="b">
        <f t="shared" si="2203"/>
        <v>1</v>
      </c>
      <c r="BE1511" s="4" t="b">
        <f t="shared" si="2204"/>
        <v>1</v>
      </c>
      <c r="BF1511" s="4" t="b">
        <f t="shared" si="2205"/>
        <v>0</v>
      </c>
      <c r="BG1511" s="4" t="b">
        <f t="shared" si="2206"/>
        <v>1</v>
      </c>
      <c r="BH1511" s="4" t="b">
        <f t="shared" si="2207"/>
        <v>1</v>
      </c>
      <c r="BI1511" s="4" t="b">
        <f t="shared" si="2208"/>
        <v>1</v>
      </c>
      <c r="BJ1511" s="4" t="b">
        <f t="shared" si="2209"/>
        <v>1</v>
      </c>
      <c r="BK1511" s="4" t="b">
        <f t="shared" si="2210"/>
        <v>1</v>
      </c>
      <c r="BL1511" s="4" t="b">
        <f t="shared" si="2211"/>
        <v>1</v>
      </c>
      <c r="BM1511" s="4" t="b">
        <f t="shared" si="2212"/>
        <v>1</v>
      </c>
      <c r="BN1511" s="4" t="b">
        <f t="shared" si="2213"/>
        <v>1</v>
      </c>
      <c r="BO1511" s="4" t="b">
        <f t="shared" si="2214"/>
        <v>1</v>
      </c>
      <c r="BP1511" s="4" t="b">
        <f t="shared" si="2215"/>
        <v>1</v>
      </c>
      <c r="BQ1511" s="4" t="b">
        <f t="shared" si="2216"/>
        <v>1</v>
      </c>
      <c r="BR1511" s="4" t="b">
        <f t="shared" si="2217"/>
        <v>1</v>
      </c>
      <c r="BS1511" s="4" t="b">
        <f t="shared" si="2218"/>
        <v>1</v>
      </c>
      <c r="BT1511" s="4" t="b">
        <f t="shared" si="2219"/>
        <v>1</v>
      </c>
      <c r="BU1511" s="4" t="b">
        <f t="shared" si="2220"/>
        <v>1</v>
      </c>
      <c r="BV1511" s="4" t="b">
        <f t="shared" si="2221"/>
        <v>0</v>
      </c>
      <c r="BW1511" s="4" t="b">
        <f t="shared" si="2222"/>
        <v>0</v>
      </c>
      <c r="BX1511" s="4" t="b">
        <f t="shared" si="2223"/>
        <v>1</v>
      </c>
      <c r="BY1511" s="4" t="b">
        <f t="shared" si="2224"/>
        <v>0</v>
      </c>
      <c r="BZ1511" s="4" t="b">
        <f t="shared" si="2225"/>
        <v>1</v>
      </c>
      <c r="CA1511" s="4" t="b">
        <f t="shared" si="2226"/>
        <v>1</v>
      </c>
      <c r="CB1511" s="4" t="b">
        <f t="shared" si="2227"/>
        <v>1</v>
      </c>
      <c r="CC1511" s="4" t="b">
        <f t="shared" si="2228"/>
        <v>1</v>
      </c>
      <c r="CD1511" s="4" t="b">
        <f t="shared" si="2229"/>
        <v>0</v>
      </c>
      <c r="CE1511" s="4" t="b">
        <f t="shared" si="2230"/>
        <v>1</v>
      </c>
      <c r="CF1511" s="4" t="b">
        <f t="shared" si="2231"/>
        <v>1</v>
      </c>
      <c r="CG1511" s="4" t="b">
        <f t="shared" si="2232"/>
        <v>1</v>
      </c>
      <c r="CH1511" s="4" t="b">
        <f t="shared" si="2233"/>
        <v>1</v>
      </c>
      <c r="CI1511" s="4" t="b">
        <f t="shared" si="2234"/>
        <v>1</v>
      </c>
      <c r="CJ1511" s="4" t="b">
        <f t="shared" si="2235"/>
        <v>1</v>
      </c>
      <c r="CK1511" s="4" t="b">
        <f t="shared" si="2236"/>
        <v>0</v>
      </c>
      <c r="CL1511" s="4" t="b">
        <f t="shared" si="2237"/>
        <v>1</v>
      </c>
      <c r="CM1511" s="4" t="b">
        <f t="shared" si="2238"/>
        <v>1</v>
      </c>
      <c r="CN1511" s="4" t="b">
        <f t="shared" si="2239"/>
        <v>1</v>
      </c>
      <c r="CO1511" s="4" t="b">
        <f t="shared" si="2240"/>
        <v>1</v>
      </c>
      <c r="CP1511" s="4" t="b">
        <f t="shared" si="2241"/>
        <v>1</v>
      </c>
      <c r="CQ1511" s="4" t="b">
        <f t="shared" si="2242"/>
        <v>0</v>
      </c>
      <c r="CR1511" s="4" t="b">
        <f t="shared" si="2243"/>
        <v>0</v>
      </c>
      <c r="CS1511" s="4" t="b">
        <f t="shared" si="2244"/>
        <v>1</v>
      </c>
      <c r="CT1511" s="4" t="b">
        <f t="shared" si="2245"/>
        <v>1</v>
      </c>
      <c r="CU1511" s="4" t="b">
        <f t="shared" si="2246"/>
        <v>0</v>
      </c>
      <c r="CV1511" s="4" t="b">
        <f t="shared" si="2247"/>
        <v>1</v>
      </c>
      <c r="CW1511" s="4" t="b">
        <f t="shared" si="2248"/>
        <v>1</v>
      </c>
      <c r="CX1511" s="4" t="b">
        <f t="shared" si="2249"/>
        <v>0</v>
      </c>
      <c r="CY1511" s="4" t="b">
        <f t="shared" si="2250"/>
        <v>0</v>
      </c>
      <c r="CZ1511" s="4" t="b">
        <f t="shared" si="2251"/>
        <v>1</v>
      </c>
      <c r="DA1511" s="4" t="b">
        <f t="shared" si="2252"/>
        <v>1</v>
      </c>
      <c r="DB1511" s="4" t="b">
        <f t="shared" si="2253"/>
        <v>1</v>
      </c>
      <c r="DC1511" s="4" t="b">
        <f t="shared" si="2254"/>
        <v>1</v>
      </c>
      <c r="DD1511" s="4" t="b">
        <f t="shared" si="2255"/>
        <v>0</v>
      </c>
    </row>
    <row r="1512" spans="1:108">
      <c r="A1512" t="s">
        <v>2634</v>
      </c>
      <c r="C1512" t="s">
        <v>2628</v>
      </c>
      <c r="E1512" t="s">
        <v>2467</v>
      </c>
      <c r="F1512" t="s">
        <v>2405</v>
      </c>
      <c r="G1512" t="s">
        <v>2406</v>
      </c>
      <c r="H1512" t="s">
        <v>7445</v>
      </c>
      <c r="I1512" t="s">
        <v>7417</v>
      </c>
      <c r="J1512" t="s">
        <v>362</v>
      </c>
      <c r="K1512" t="s">
        <v>136</v>
      </c>
      <c r="L1512" t="s">
        <v>6947</v>
      </c>
      <c r="M1512" t="s">
        <v>6079</v>
      </c>
      <c r="N1512" t="s">
        <v>2635</v>
      </c>
      <c r="O1512" t="b">
        <f t="shared" si="2162"/>
        <v>1</v>
      </c>
      <c r="P1512" t="b">
        <f t="shared" si="2163"/>
        <v>0</v>
      </c>
      <c r="Q1512" t="b">
        <f t="shared" si="2164"/>
        <v>0</v>
      </c>
      <c r="R1512" t="b">
        <f t="shared" si="2165"/>
        <v>0</v>
      </c>
      <c r="S1512" t="b">
        <f t="shared" si="2166"/>
        <v>0</v>
      </c>
      <c r="T1512" t="b">
        <f t="shared" si="2167"/>
        <v>0</v>
      </c>
      <c r="U1512" t="b">
        <f t="shared" si="2168"/>
        <v>0</v>
      </c>
      <c r="V1512" t="b">
        <f t="shared" si="2169"/>
        <v>0</v>
      </c>
      <c r="W1512" t="b">
        <f t="shared" si="2170"/>
        <v>1</v>
      </c>
      <c r="X1512" t="b">
        <f t="shared" si="2171"/>
        <v>1</v>
      </c>
      <c r="Y1512" t="b">
        <f t="shared" si="2172"/>
        <v>0</v>
      </c>
      <c r="Z1512" t="b">
        <f t="shared" si="2173"/>
        <v>0</v>
      </c>
      <c r="AA1512" t="b">
        <f t="shared" si="2174"/>
        <v>0</v>
      </c>
      <c r="AB1512" t="b">
        <f t="shared" si="2175"/>
        <v>0</v>
      </c>
      <c r="AC1512" t="b">
        <f t="shared" si="2176"/>
        <v>1</v>
      </c>
      <c r="AD1512" t="b">
        <f t="shared" si="2177"/>
        <v>0</v>
      </c>
      <c r="AE1512" t="b">
        <f t="shared" si="2178"/>
        <v>0</v>
      </c>
      <c r="AF1512" t="b">
        <f t="shared" si="2179"/>
        <v>0</v>
      </c>
      <c r="AG1512" t="b">
        <f t="shared" si="2180"/>
        <v>0</v>
      </c>
      <c r="AH1512" t="b">
        <f t="shared" si="2181"/>
        <v>0</v>
      </c>
      <c r="AI1512" t="b">
        <f t="shared" si="2182"/>
        <v>0</v>
      </c>
      <c r="AJ1512" t="b">
        <f t="shared" si="2183"/>
        <v>0</v>
      </c>
      <c r="AK1512" t="b">
        <f t="shared" si="2184"/>
        <v>0</v>
      </c>
      <c r="AL1512" t="b">
        <f t="shared" si="2185"/>
        <v>0</v>
      </c>
      <c r="AM1512" t="b">
        <f t="shared" si="2186"/>
        <v>0</v>
      </c>
      <c r="AN1512" t="b">
        <f t="shared" si="2187"/>
        <v>0</v>
      </c>
      <c r="AO1512" t="b">
        <f t="shared" si="2188"/>
        <v>0</v>
      </c>
      <c r="AP1512" t="b">
        <f t="shared" si="2189"/>
        <v>0</v>
      </c>
      <c r="AQ1512" t="b">
        <f t="shared" si="2190"/>
        <v>0</v>
      </c>
      <c r="AR1512" t="b">
        <f t="shared" si="2191"/>
        <v>0</v>
      </c>
      <c r="AS1512" t="b">
        <f t="shared" si="2192"/>
        <v>0</v>
      </c>
      <c r="AT1512" t="b">
        <f t="shared" si="2193"/>
        <v>0</v>
      </c>
      <c r="AU1512" t="b">
        <f t="shared" si="2194"/>
        <v>0</v>
      </c>
      <c r="AV1512" t="b">
        <f t="shared" si="2195"/>
        <v>0</v>
      </c>
      <c r="AW1512" t="b">
        <f t="shared" si="2196"/>
        <v>0</v>
      </c>
      <c r="AX1512" t="b">
        <f t="shared" si="2197"/>
        <v>0</v>
      </c>
      <c r="AY1512" t="b">
        <f t="shared" si="2198"/>
        <v>0</v>
      </c>
      <c r="AZ1512" t="b">
        <f t="shared" si="2199"/>
        <v>0</v>
      </c>
      <c r="BA1512" t="b">
        <f t="shared" si="2200"/>
        <v>1</v>
      </c>
      <c r="BB1512" t="b">
        <f t="shared" si="2201"/>
        <v>0</v>
      </c>
      <c r="BC1512" t="b">
        <f t="shared" si="2202"/>
        <v>0</v>
      </c>
      <c r="BD1512" t="b">
        <f t="shared" si="2203"/>
        <v>1</v>
      </c>
      <c r="BE1512" t="b">
        <f t="shared" si="2204"/>
        <v>0</v>
      </c>
      <c r="BF1512" t="b">
        <f t="shared" si="2205"/>
        <v>0</v>
      </c>
      <c r="BG1512" t="b">
        <f t="shared" si="2206"/>
        <v>0</v>
      </c>
      <c r="BH1512" t="b">
        <f t="shared" si="2207"/>
        <v>1</v>
      </c>
      <c r="BI1512" t="b">
        <f t="shared" si="2208"/>
        <v>0</v>
      </c>
      <c r="BJ1512" t="b">
        <f t="shared" si="2209"/>
        <v>0</v>
      </c>
      <c r="BK1512" t="b">
        <f t="shared" si="2210"/>
        <v>0</v>
      </c>
      <c r="BL1512" t="b">
        <f t="shared" si="2211"/>
        <v>0</v>
      </c>
      <c r="BM1512" t="b">
        <f t="shared" si="2212"/>
        <v>0</v>
      </c>
      <c r="BN1512" t="b">
        <f t="shared" si="2213"/>
        <v>0</v>
      </c>
      <c r="BO1512" t="b">
        <f t="shared" si="2214"/>
        <v>0</v>
      </c>
      <c r="BP1512" t="b">
        <f t="shared" si="2215"/>
        <v>0</v>
      </c>
      <c r="BQ1512" t="b">
        <f t="shared" si="2216"/>
        <v>0</v>
      </c>
      <c r="BR1512" t="b">
        <f t="shared" si="2217"/>
        <v>0</v>
      </c>
      <c r="BS1512" t="b">
        <f t="shared" si="2218"/>
        <v>0</v>
      </c>
      <c r="BT1512" t="b">
        <f t="shared" si="2219"/>
        <v>0</v>
      </c>
      <c r="BU1512" t="b">
        <f t="shared" si="2220"/>
        <v>0</v>
      </c>
      <c r="BV1512" t="b">
        <f t="shared" si="2221"/>
        <v>0</v>
      </c>
      <c r="BW1512" t="b">
        <f t="shared" si="2222"/>
        <v>0</v>
      </c>
      <c r="BX1512" t="b">
        <f t="shared" si="2223"/>
        <v>0</v>
      </c>
      <c r="BY1512" t="b">
        <f t="shared" si="2224"/>
        <v>0</v>
      </c>
      <c r="BZ1512" t="b">
        <f t="shared" si="2225"/>
        <v>0</v>
      </c>
      <c r="CA1512" t="b">
        <f t="shared" si="2226"/>
        <v>0</v>
      </c>
      <c r="CB1512" t="b">
        <f t="shared" si="2227"/>
        <v>0</v>
      </c>
      <c r="CC1512" t="b">
        <f t="shared" si="2228"/>
        <v>0</v>
      </c>
      <c r="CD1512" t="b">
        <f t="shared" si="2229"/>
        <v>0</v>
      </c>
      <c r="CE1512" t="b">
        <f t="shared" si="2230"/>
        <v>0</v>
      </c>
      <c r="CF1512" t="b">
        <f t="shared" si="2231"/>
        <v>1</v>
      </c>
      <c r="CG1512" t="b">
        <f t="shared" si="2232"/>
        <v>0</v>
      </c>
      <c r="CH1512" t="b">
        <f t="shared" si="2233"/>
        <v>0</v>
      </c>
      <c r="CI1512" t="b">
        <f t="shared" si="2234"/>
        <v>0</v>
      </c>
      <c r="CJ1512" t="b">
        <f t="shared" si="2235"/>
        <v>0</v>
      </c>
      <c r="CK1512" t="b">
        <f t="shared" si="2236"/>
        <v>0</v>
      </c>
      <c r="CL1512" t="b">
        <f t="shared" si="2237"/>
        <v>0</v>
      </c>
      <c r="CM1512" t="b">
        <f t="shared" si="2238"/>
        <v>0</v>
      </c>
      <c r="CN1512" t="b">
        <f t="shared" si="2239"/>
        <v>0</v>
      </c>
      <c r="CO1512" t="b">
        <f t="shared" si="2240"/>
        <v>0</v>
      </c>
      <c r="CP1512" t="b">
        <f t="shared" si="2241"/>
        <v>0</v>
      </c>
      <c r="CQ1512" t="b">
        <f t="shared" si="2242"/>
        <v>0</v>
      </c>
      <c r="CR1512" t="b">
        <f t="shared" si="2243"/>
        <v>0</v>
      </c>
      <c r="CS1512" t="b">
        <f t="shared" si="2244"/>
        <v>0</v>
      </c>
      <c r="CT1512" t="b">
        <f t="shared" si="2245"/>
        <v>1</v>
      </c>
      <c r="CU1512" t="b">
        <f t="shared" si="2246"/>
        <v>0</v>
      </c>
      <c r="CV1512" t="b">
        <f t="shared" si="2247"/>
        <v>0</v>
      </c>
      <c r="CW1512" t="b">
        <f t="shared" si="2248"/>
        <v>0</v>
      </c>
      <c r="CX1512" t="b">
        <f t="shared" si="2249"/>
        <v>0</v>
      </c>
      <c r="CY1512" t="b">
        <f t="shared" si="2250"/>
        <v>0</v>
      </c>
      <c r="CZ1512" t="b">
        <f t="shared" si="2251"/>
        <v>0</v>
      </c>
      <c r="DA1512" t="b">
        <f t="shared" si="2252"/>
        <v>0</v>
      </c>
      <c r="DB1512" t="b">
        <f t="shared" si="2253"/>
        <v>0</v>
      </c>
      <c r="DC1512" t="b">
        <f t="shared" si="2254"/>
        <v>0</v>
      </c>
      <c r="DD1512" t="b">
        <f t="shared" si="2255"/>
        <v>0</v>
      </c>
    </row>
    <row r="1513" spans="1:108">
      <c r="A1513" s="7" t="s">
        <v>2618</v>
      </c>
      <c r="C1513" t="s">
        <v>2619</v>
      </c>
      <c r="E1513" t="s">
        <v>2620</v>
      </c>
      <c r="F1513" t="s">
        <v>2405</v>
      </c>
      <c r="G1513" t="s">
        <v>2406</v>
      </c>
      <c r="H1513" t="s">
        <v>7445</v>
      </c>
      <c r="I1513" t="s">
        <v>7417</v>
      </c>
      <c r="J1513" s="4" t="s">
        <v>147</v>
      </c>
      <c r="K1513" t="s">
        <v>16</v>
      </c>
      <c r="L1513" t="s">
        <v>6942</v>
      </c>
      <c r="M1513" t="s">
        <v>6079</v>
      </c>
      <c r="N1513" t="s">
        <v>2621</v>
      </c>
      <c r="O1513" t="b">
        <f t="shared" si="2162"/>
        <v>1</v>
      </c>
      <c r="P1513" t="b">
        <f t="shared" si="2163"/>
        <v>0</v>
      </c>
      <c r="Q1513" t="b">
        <f t="shared" si="2164"/>
        <v>0</v>
      </c>
      <c r="R1513" t="b">
        <f t="shared" si="2165"/>
        <v>0</v>
      </c>
      <c r="S1513" t="b">
        <f t="shared" si="2166"/>
        <v>0</v>
      </c>
      <c r="T1513" t="b">
        <f t="shared" si="2167"/>
        <v>0</v>
      </c>
      <c r="U1513" t="b">
        <f t="shared" si="2168"/>
        <v>0</v>
      </c>
      <c r="V1513" t="b">
        <f t="shared" si="2169"/>
        <v>0</v>
      </c>
      <c r="W1513" t="b">
        <f t="shared" si="2170"/>
        <v>1</v>
      </c>
      <c r="X1513" t="b">
        <f t="shared" si="2171"/>
        <v>0</v>
      </c>
      <c r="Y1513" t="b">
        <f t="shared" si="2172"/>
        <v>0</v>
      </c>
      <c r="Z1513" t="b">
        <f t="shared" si="2173"/>
        <v>0</v>
      </c>
      <c r="AA1513" t="b">
        <f t="shared" si="2174"/>
        <v>0</v>
      </c>
      <c r="AB1513" t="b">
        <f t="shared" si="2175"/>
        <v>0</v>
      </c>
      <c r="AC1513" t="b">
        <f t="shared" si="2176"/>
        <v>0</v>
      </c>
      <c r="AD1513" t="b">
        <f t="shared" si="2177"/>
        <v>0</v>
      </c>
      <c r="AE1513" t="b">
        <f t="shared" si="2178"/>
        <v>0</v>
      </c>
      <c r="AF1513" t="b">
        <f t="shared" si="2179"/>
        <v>0</v>
      </c>
      <c r="AG1513" t="b">
        <f t="shared" si="2180"/>
        <v>0</v>
      </c>
      <c r="AH1513" t="b">
        <f t="shared" si="2181"/>
        <v>0</v>
      </c>
      <c r="AI1513" t="b">
        <f t="shared" si="2182"/>
        <v>0</v>
      </c>
      <c r="AJ1513" t="b">
        <f t="shared" si="2183"/>
        <v>0</v>
      </c>
      <c r="AK1513" t="b">
        <f t="shared" si="2184"/>
        <v>0</v>
      </c>
      <c r="AL1513" t="b">
        <f t="shared" si="2185"/>
        <v>0</v>
      </c>
      <c r="AM1513" t="b">
        <f t="shared" si="2186"/>
        <v>0</v>
      </c>
      <c r="AN1513" t="b">
        <f t="shared" si="2187"/>
        <v>0</v>
      </c>
      <c r="AO1513" t="b">
        <f t="shared" si="2188"/>
        <v>0</v>
      </c>
      <c r="AP1513" t="b">
        <f t="shared" si="2189"/>
        <v>0</v>
      </c>
      <c r="AQ1513" t="b">
        <f t="shared" si="2190"/>
        <v>0</v>
      </c>
      <c r="AR1513" t="b">
        <f t="shared" si="2191"/>
        <v>0</v>
      </c>
      <c r="AS1513" t="b">
        <f t="shared" si="2192"/>
        <v>0</v>
      </c>
      <c r="AT1513" t="b">
        <f t="shared" si="2193"/>
        <v>0</v>
      </c>
      <c r="AU1513" t="b">
        <f t="shared" si="2194"/>
        <v>0</v>
      </c>
      <c r="AV1513" t="b">
        <f t="shared" si="2195"/>
        <v>0</v>
      </c>
      <c r="AW1513" t="b">
        <f t="shared" si="2196"/>
        <v>0</v>
      </c>
      <c r="AX1513" t="b">
        <f t="shared" si="2197"/>
        <v>0</v>
      </c>
      <c r="AY1513" t="b">
        <f t="shared" si="2198"/>
        <v>0</v>
      </c>
      <c r="AZ1513" t="b">
        <f t="shared" si="2199"/>
        <v>0</v>
      </c>
      <c r="BA1513" t="b">
        <f t="shared" si="2200"/>
        <v>1</v>
      </c>
      <c r="BB1513" t="b">
        <f t="shared" si="2201"/>
        <v>0</v>
      </c>
      <c r="BC1513" t="b">
        <f t="shared" si="2202"/>
        <v>0</v>
      </c>
      <c r="BD1513" t="b">
        <f t="shared" si="2203"/>
        <v>0</v>
      </c>
      <c r="BE1513" t="b">
        <f t="shared" si="2204"/>
        <v>0</v>
      </c>
      <c r="BF1513" t="b">
        <f t="shared" si="2205"/>
        <v>0</v>
      </c>
      <c r="BG1513" t="b">
        <f t="shared" si="2206"/>
        <v>0</v>
      </c>
      <c r="BH1513" t="b">
        <f t="shared" si="2207"/>
        <v>0</v>
      </c>
      <c r="BI1513" t="b">
        <f t="shared" si="2208"/>
        <v>0</v>
      </c>
      <c r="BJ1513" t="b">
        <f t="shared" si="2209"/>
        <v>0</v>
      </c>
      <c r="BK1513" t="b">
        <f t="shared" si="2210"/>
        <v>0</v>
      </c>
      <c r="BL1513" t="b">
        <f t="shared" si="2211"/>
        <v>0</v>
      </c>
      <c r="BM1513" t="b">
        <f t="shared" si="2212"/>
        <v>0</v>
      </c>
      <c r="BN1513" t="b">
        <f t="shared" si="2213"/>
        <v>0</v>
      </c>
      <c r="BO1513" t="b">
        <f t="shared" si="2214"/>
        <v>0</v>
      </c>
      <c r="BP1513" t="b">
        <f t="shared" si="2215"/>
        <v>0</v>
      </c>
      <c r="BQ1513" t="b">
        <f t="shared" si="2216"/>
        <v>0</v>
      </c>
      <c r="BR1513" t="b">
        <f t="shared" si="2217"/>
        <v>0</v>
      </c>
      <c r="BS1513" t="b">
        <f t="shared" si="2218"/>
        <v>0</v>
      </c>
      <c r="BT1513" t="b">
        <f t="shared" si="2219"/>
        <v>0</v>
      </c>
      <c r="BU1513" t="b">
        <f t="shared" si="2220"/>
        <v>0</v>
      </c>
      <c r="BV1513" t="b">
        <f t="shared" si="2221"/>
        <v>0</v>
      </c>
      <c r="BW1513" t="b">
        <f t="shared" si="2222"/>
        <v>0</v>
      </c>
      <c r="BX1513" t="b">
        <f t="shared" si="2223"/>
        <v>0</v>
      </c>
      <c r="BY1513" t="b">
        <f t="shared" si="2224"/>
        <v>0</v>
      </c>
      <c r="BZ1513" t="b">
        <f t="shared" si="2225"/>
        <v>0</v>
      </c>
      <c r="CA1513" t="b">
        <f t="shared" si="2226"/>
        <v>0</v>
      </c>
      <c r="CB1513" t="b">
        <f t="shared" si="2227"/>
        <v>0</v>
      </c>
      <c r="CC1513" t="b">
        <f t="shared" si="2228"/>
        <v>0</v>
      </c>
      <c r="CD1513" t="b">
        <f t="shared" si="2229"/>
        <v>0</v>
      </c>
      <c r="CE1513" t="b">
        <f t="shared" si="2230"/>
        <v>0</v>
      </c>
      <c r="CF1513" t="b">
        <f t="shared" si="2231"/>
        <v>0</v>
      </c>
      <c r="CG1513" t="b">
        <f t="shared" si="2232"/>
        <v>0</v>
      </c>
      <c r="CH1513" t="b">
        <f t="shared" si="2233"/>
        <v>0</v>
      </c>
      <c r="CI1513" t="b">
        <f t="shared" si="2234"/>
        <v>0</v>
      </c>
      <c r="CJ1513" t="b">
        <f t="shared" si="2235"/>
        <v>0</v>
      </c>
      <c r="CK1513" t="b">
        <f t="shared" si="2236"/>
        <v>0</v>
      </c>
      <c r="CL1513" t="b">
        <f t="shared" si="2237"/>
        <v>0</v>
      </c>
      <c r="CM1513" t="b">
        <f t="shared" si="2238"/>
        <v>0</v>
      </c>
      <c r="CN1513" t="b">
        <f t="shared" si="2239"/>
        <v>0</v>
      </c>
      <c r="CO1513" t="b">
        <f t="shared" si="2240"/>
        <v>0</v>
      </c>
      <c r="CP1513" t="b">
        <f t="shared" si="2241"/>
        <v>0</v>
      </c>
      <c r="CQ1513" t="b">
        <f t="shared" si="2242"/>
        <v>1</v>
      </c>
      <c r="CR1513" t="b">
        <f t="shared" si="2243"/>
        <v>0</v>
      </c>
      <c r="CS1513" t="b">
        <f t="shared" si="2244"/>
        <v>0</v>
      </c>
      <c r="CT1513" t="b">
        <f t="shared" si="2245"/>
        <v>0</v>
      </c>
      <c r="CU1513" t="b">
        <f t="shared" si="2246"/>
        <v>0</v>
      </c>
      <c r="CV1513" t="b">
        <f t="shared" si="2247"/>
        <v>0</v>
      </c>
      <c r="CW1513" t="b">
        <f t="shared" si="2248"/>
        <v>0</v>
      </c>
      <c r="CX1513" t="b">
        <f t="shared" si="2249"/>
        <v>0</v>
      </c>
      <c r="CY1513" t="b">
        <f t="shared" si="2250"/>
        <v>0</v>
      </c>
      <c r="CZ1513" t="b">
        <f t="shared" si="2251"/>
        <v>0</v>
      </c>
      <c r="DA1513" t="b">
        <f t="shared" si="2252"/>
        <v>0</v>
      </c>
      <c r="DB1513" t="b">
        <f t="shared" si="2253"/>
        <v>0</v>
      </c>
      <c r="DC1513" t="b">
        <f t="shared" si="2254"/>
        <v>0</v>
      </c>
      <c r="DD1513" t="b">
        <f t="shared" si="2255"/>
        <v>0</v>
      </c>
    </row>
    <row r="1514" spans="1:108">
      <c r="A1514" t="s">
        <v>2677</v>
      </c>
      <c r="C1514" t="s">
        <v>2678</v>
      </c>
      <c r="E1514" t="s">
        <v>7478</v>
      </c>
      <c r="F1514" t="s">
        <v>2405</v>
      </c>
      <c r="G1514" t="s">
        <v>2406</v>
      </c>
      <c r="H1514" t="s">
        <v>7445</v>
      </c>
      <c r="I1514" t="s">
        <v>7417</v>
      </c>
      <c r="J1514" t="s">
        <v>143</v>
      </c>
      <c r="K1514" t="s">
        <v>143</v>
      </c>
      <c r="L1514" t="s">
        <v>6963</v>
      </c>
      <c r="M1514" t="s">
        <v>6079</v>
      </c>
      <c r="N1514" t="s">
        <v>52</v>
      </c>
      <c r="O1514" t="b">
        <f t="shared" si="2162"/>
        <v>0</v>
      </c>
      <c r="P1514" t="b">
        <f t="shared" si="2163"/>
        <v>0</v>
      </c>
      <c r="Q1514" t="b">
        <f t="shared" si="2164"/>
        <v>0</v>
      </c>
      <c r="R1514" t="b">
        <f t="shared" si="2165"/>
        <v>1</v>
      </c>
      <c r="S1514" t="b">
        <f t="shared" si="2166"/>
        <v>0</v>
      </c>
      <c r="T1514" t="b">
        <f t="shared" si="2167"/>
        <v>0</v>
      </c>
      <c r="U1514" t="b">
        <f t="shared" si="2168"/>
        <v>0</v>
      </c>
      <c r="V1514" t="b">
        <f t="shared" si="2169"/>
        <v>0</v>
      </c>
      <c r="W1514" t="b">
        <f t="shared" si="2170"/>
        <v>0</v>
      </c>
      <c r="X1514" t="b">
        <f t="shared" si="2171"/>
        <v>1</v>
      </c>
      <c r="Y1514" t="b">
        <f t="shared" si="2172"/>
        <v>0</v>
      </c>
      <c r="Z1514" t="b">
        <f t="shared" si="2173"/>
        <v>0</v>
      </c>
      <c r="AA1514" t="b">
        <f t="shared" si="2174"/>
        <v>0</v>
      </c>
      <c r="AB1514" t="b">
        <f t="shared" si="2175"/>
        <v>0</v>
      </c>
      <c r="AC1514" t="b">
        <f t="shared" si="2176"/>
        <v>0</v>
      </c>
      <c r="AD1514" t="b">
        <f t="shared" si="2177"/>
        <v>0</v>
      </c>
      <c r="AE1514" t="b">
        <f t="shared" si="2178"/>
        <v>0</v>
      </c>
      <c r="AF1514" t="b">
        <f t="shared" si="2179"/>
        <v>0</v>
      </c>
      <c r="AG1514" t="b">
        <f t="shared" si="2180"/>
        <v>0</v>
      </c>
      <c r="AH1514" t="b">
        <f t="shared" si="2181"/>
        <v>0</v>
      </c>
      <c r="AI1514" t="b">
        <f t="shared" si="2182"/>
        <v>0</v>
      </c>
      <c r="AJ1514" t="b">
        <f t="shared" si="2183"/>
        <v>0</v>
      </c>
      <c r="AK1514" t="b">
        <f t="shared" si="2184"/>
        <v>0</v>
      </c>
      <c r="AL1514" t="b">
        <f t="shared" si="2185"/>
        <v>0</v>
      </c>
      <c r="AM1514" t="b">
        <f t="shared" si="2186"/>
        <v>0</v>
      </c>
      <c r="AN1514" t="b">
        <f t="shared" si="2187"/>
        <v>0</v>
      </c>
      <c r="AO1514" t="b">
        <f t="shared" si="2188"/>
        <v>0</v>
      </c>
      <c r="AP1514" t="b">
        <f t="shared" si="2189"/>
        <v>0</v>
      </c>
      <c r="AQ1514" t="b">
        <f t="shared" si="2190"/>
        <v>0</v>
      </c>
      <c r="AR1514" t="b">
        <f t="shared" si="2191"/>
        <v>0</v>
      </c>
      <c r="AS1514" t="b">
        <f t="shared" si="2192"/>
        <v>0</v>
      </c>
      <c r="AT1514" t="b">
        <f t="shared" si="2193"/>
        <v>0</v>
      </c>
      <c r="AU1514" t="b">
        <f t="shared" si="2194"/>
        <v>0</v>
      </c>
      <c r="AV1514" t="b">
        <f t="shared" si="2195"/>
        <v>0</v>
      </c>
      <c r="AW1514" t="b">
        <f t="shared" si="2196"/>
        <v>0</v>
      </c>
      <c r="AX1514" t="b">
        <f t="shared" si="2197"/>
        <v>0</v>
      </c>
      <c r="AY1514" t="b">
        <f t="shared" si="2198"/>
        <v>0</v>
      </c>
      <c r="AZ1514" t="b">
        <f t="shared" si="2199"/>
        <v>0</v>
      </c>
      <c r="BA1514" t="b">
        <f t="shared" si="2200"/>
        <v>0</v>
      </c>
      <c r="BB1514" t="b">
        <f t="shared" si="2201"/>
        <v>0</v>
      </c>
      <c r="BC1514" t="b">
        <f t="shared" si="2202"/>
        <v>0</v>
      </c>
      <c r="BD1514" t="b">
        <f t="shared" si="2203"/>
        <v>0</v>
      </c>
      <c r="BE1514" t="b">
        <f t="shared" si="2204"/>
        <v>1</v>
      </c>
      <c r="BF1514" t="b">
        <f t="shared" si="2205"/>
        <v>0</v>
      </c>
      <c r="BG1514" t="b">
        <f t="shared" si="2206"/>
        <v>0</v>
      </c>
      <c r="BH1514" t="b">
        <f t="shared" si="2207"/>
        <v>0</v>
      </c>
      <c r="BI1514" t="b">
        <f t="shared" si="2208"/>
        <v>0</v>
      </c>
      <c r="BJ1514" t="b">
        <f t="shared" si="2209"/>
        <v>0</v>
      </c>
      <c r="BK1514" t="b">
        <f t="shared" si="2210"/>
        <v>0</v>
      </c>
      <c r="BL1514" t="b">
        <f t="shared" si="2211"/>
        <v>0</v>
      </c>
      <c r="BM1514" t="b">
        <f t="shared" si="2212"/>
        <v>0</v>
      </c>
      <c r="BN1514" t="b">
        <f t="shared" si="2213"/>
        <v>0</v>
      </c>
      <c r="BO1514" t="b">
        <f t="shared" si="2214"/>
        <v>0</v>
      </c>
      <c r="BP1514" t="b">
        <f t="shared" si="2215"/>
        <v>0</v>
      </c>
      <c r="BQ1514" t="b">
        <f t="shared" si="2216"/>
        <v>0</v>
      </c>
      <c r="BR1514" t="b">
        <f t="shared" si="2217"/>
        <v>0</v>
      </c>
      <c r="BS1514" t="b">
        <f t="shared" si="2218"/>
        <v>0</v>
      </c>
      <c r="BT1514" t="b">
        <f t="shared" si="2219"/>
        <v>0</v>
      </c>
      <c r="BU1514" t="b">
        <f t="shared" si="2220"/>
        <v>0</v>
      </c>
      <c r="BV1514" t="b">
        <f t="shared" si="2221"/>
        <v>0</v>
      </c>
      <c r="BW1514" t="b">
        <f t="shared" si="2222"/>
        <v>0</v>
      </c>
      <c r="BX1514" t="b">
        <f t="shared" si="2223"/>
        <v>0</v>
      </c>
      <c r="BY1514" t="b">
        <f t="shared" si="2224"/>
        <v>0</v>
      </c>
      <c r="BZ1514" t="b">
        <f t="shared" si="2225"/>
        <v>0</v>
      </c>
      <c r="CA1514" t="b">
        <f t="shared" si="2226"/>
        <v>0</v>
      </c>
      <c r="CB1514" t="b">
        <f t="shared" si="2227"/>
        <v>0</v>
      </c>
      <c r="CC1514" t="b">
        <f t="shared" si="2228"/>
        <v>0</v>
      </c>
      <c r="CD1514" t="b">
        <f t="shared" si="2229"/>
        <v>0</v>
      </c>
      <c r="CE1514" t="b">
        <f t="shared" si="2230"/>
        <v>0</v>
      </c>
      <c r="CF1514" t="b">
        <f t="shared" si="2231"/>
        <v>0</v>
      </c>
      <c r="CG1514" t="b">
        <f t="shared" si="2232"/>
        <v>0</v>
      </c>
      <c r="CH1514" t="b">
        <f t="shared" si="2233"/>
        <v>0</v>
      </c>
      <c r="CI1514" t="b">
        <f t="shared" si="2234"/>
        <v>0</v>
      </c>
      <c r="CJ1514" t="b">
        <f t="shared" si="2235"/>
        <v>0</v>
      </c>
      <c r="CK1514" t="b">
        <f t="shared" si="2236"/>
        <v>0</v>
      </c>
      <c r="CL1514" t="b">
        <f t="shared" si="2237"/>
        <v>0</v>
      </c>
      <c r="CM1514" t="b">
        <f t="shared" si="2238"/>
        <v>0</v>
      </c>
      <c r="CN1514" t="b">
        <f t="shared" si="2239"/>
        <v>0</v>
      </c>
      <c r="CO1514" t="b">
        <f t="shared" si="2240"/>
        <v>0</v>
      </c>
      <c r="CP1514" t="b">
        <f t="shared" si="2241"/>
        <v>0</v>
      </c>
      <c r="CQ1514" t="b">
        <f t="shared" si="2242"/>
        <v>0</v>
      </c>
      <c r="CR1514" t="b">
        <f t="shared" si="2243"/>
        <v>0</v>
      </c>
      <c r="CS1514" t="b">
        <f t="shared" si="2244"/>
        <v>0</v>
      </c>
      <c r="CT1514" t="b">
        <f t="shared" si="2245"/>
        <v>0</v>
      </c>
      <c r="CU1514" t="b">
        <f t="shared" si="2246"/>
        <v>0</v>
      </c>
      <c r="CV1514" t="b">
        <f t="shared" si="2247"/>
        <v>0</v>
      </c>
      <c r="CW1514" t="b">
        <f t="shared" si="2248"/>
        <v>0</v>
      </c>
      <c r="CX1514" t="b">
        <f t="shared" si="2249"/>
        <v>0</v>
      </c>
      <c r="CY1514" t="b">
        <f t="shared" si="2250"/>
        <v>0</v>
      </c>
      <c r="CZ1514" t="b">
        <f t="shared" si="2251"/>
        <v>0</v>
      </c>
      <c r="DA1514" t="b">
        <f t="shared" si="2252"/>
        <v>0</v>
      </c>
      <c r="DB1514" t="b">
        <f t="shared" si="2253"/>
        <v>0</v>
      </c>
      <c r="DC1514" t="b">
        <f t="shared" si="2254"/>
        <v>0</v>
      </c>
      <c r="DD1514" t="b">
        <f t="shared" si="2255"/>
        <v>0</v>
      </c>
    </row>
    <row r="1515" spans="1:108">
      <c r="A1515" t="s">
        <v>2402</v>
      </c>
      <c r="C1515" t="s">
        <v>2403</v>
      </c>
      <c r="E1515" t="s">
        <v>7477</v>
      </c>
      <c r="F1515" t="s">
        <v>2405</v>
      </c>
      <c r="G1515" t="s">
        <v>2406</v>
      </c>
      <c r="H1515" t="s">
        <v>7445</v>
      </c>
      <c r="I1515" t="s">
        <v>7417</v>
      </c>
      <c r="J1515" t="s">
        <v>143</v>
      </c>
      <c r="K1515" t="s">
        <v>143</v>
      </c>
      <c r="L1515" t="s">
        <v>6861</v>
      </c>
      <c r="M1515" t="s">
        <v>6079</v>
      </c>
      <c r="N1515" t="s">
        <v>2407</v>
      </c>
      <c r="O1515" t="b">
        <f t="shared" si="2162"/>
        <v>1</v>
      </c>
      <c r="P1515" t="b">
        <f t="shared" si="2163"/>
        <v>0</v>
      </c>
      <c r="Q1515" t="b">
        <f t="shared" si="2164"/>
        <v>0</v>
      </c>
      <c r="R1515" t="b">
        <f t="shared" si="2165"/>
        <v>0</v>
      </c>
      <c r="S1515" t="b">
        <f t="shared" si="2166"/>
        <v>1</v>
      </c>
      <c r="T1515" t="b">
        <f t="shared" si="2167"/>
        <v>0</v>
      </c>
      <c r="U1515" t="b">
        <f t="shared" si="2168"/>
        <v>0</v>
      </c>
      <c r="V1515" t="b">
        <f t="shared" si="2169"/>
        <v>0</v>
      </c>
      <c r="W1515" t="b">
        <f t="shared" si="2170"/>
        <v>1</v>
      </c>
      <c r="X1515" t="b">
        <f t="shared" si="2171"/>
        <v>0</v>
      </c>
      <c r="Y1515" t="b">
        <f t="shared" si="2172"/>
        <v>0</v>
      </c>
      <c r="Z1515" t="b">
        <f t="shared" si="2173"/>
        <v>0</v>
      </c>
      <c r="AA1515" t="b">
        <f t="shared" si="2174"/>
        <v>0</v>
      </c>
      <c r="AB1515" t="b">
        <f t="shared" si="2175"/>
        <v>0</v>
      </c>
      <c r="AC1515" t="b">
        <f t="shared" si="2176"/>
        <v>1</v>
      </c>
      <c r="AD1515" t="b">
        <f t="shared" si="2177"/>
        <v>0</v>
      </c>
      <c r="AE1515" t="b">
        <f t="shared" si="2178"/>
        <v>0</v>
      </c>
      <c r="AF1515" t="b">
        <f t="shared" si="2179"/>
        <v>0</v>
      </c>
      <c r="AG1515" t="b">
        <f t="shared" si="2180"/>
        <v>0</v>
      </c>
      <c r="AH1515" t="b">
        <f t="shared" si="2181"/>
        <v>0</v>
      </c>
      <c r="AI1515" t="b">
        <f t="shared" si="2182"/>
        <v>0</v>
      </c>
      <c r="AJ1515" t="b">
        <f t="shared" si="2183"/>
        <v>0</v>
      </c>
      <c r="AK1515" t="b">
        <f t="shared" si="2184"/>
        <v>0</v>
      </c>
      <c r="AL1515" t="b">
        <f t="shared" si="2185"/>
        <v>0</v>
      </c>
      <c r="AM1515" t="b">
        <f t="shared" si="2186"/>
        <v>0</v>
      </c>
      <c r="AN1515" t="b">
        <f t="shared" si="2187"/>
        <v>0</v>
      </c>
      <c r="AO1515" t="b">
        <f t="shared" si="2188"/>
        <v>0</v>
      </c>
      <c r="AP1515" t="b">
        <f t="shared" si="2189"/>
        <v>0</v>
      </c>
      <c r="AQ1515" t="b">
        <f t="shared" si="2190"/>
        <v>0</v>
      </c>
      <c r="AR1515" t="b">
        <f t="shared" si="2191"/>
        <v>0</v>
      </c>
      <c r="AS1515" t="b">
        <f t="shared" si="2192"/>
        <v>0</v>
      </c>
      <c r="AT1515" t="b">
        <f t="shared" si="2193"/>
        <v>0</v>
      </c>
      <c r="AU1515" t="b">
        <f t="shared" si="2194"/>
        <v>0</v>
      </c>
      <c r="AV1515" t="b">
        <f t="shared" si="2195"/>
        <v>0</v>
      </c>
      <c r="AW1515" t="b">
        <f t="shared" si="2196"/>
        <v>0</v>
      </c>
      <c r="AX1515" t="b">
        <f t="shared" si="2197"/>
        <v>0</v>
      </c>
      <c r="AY1515" t="b">
        <f t="shared" si="2198"/>
        <v>0</v>
      </c>
      <c r="AZ1515" t="b">
        <f t="shared" si="2199"/>
        <v>0</v>
      </c>
      <c r="BA1515" t="b">
        <f t="shared" si="2200"/>
        <v>1</v>
      </c>
      <c r="BB1515" t="b">
        <f t="shared" si="2201"/>
        <v>0</v>
      </c>
      <c r="BC1515" t="b">
        <f t="shared" si="2202"/>
        <v>0</v>
      </c>
      <c r="BD1515" t="b">
        <f t="shared" si="2203"/>
        <v>0</v>
      </c>
      <c r="BE1515" t="b">
        <f t="shared" si="2204"/>
        <v>0</v>
      </c>
      <c r="BF1515" t="b">
        <f t="shared" si="2205"/>
        <v>0</v>
      </c>
      <c r="BG1515" t="b">
        <f t="shared" si="2206"/>
        <v>0</v>
      </c>
      <c r="BH1515" t="b">
        <f t="shared" si="2207"/>
        <v>0</v>
      </c>
      <c r="BI1515" t="b">
        <f t="shared" si="2208"/>
        <v>0</v>
      </c>
      <c r="BJ1515" t="b">
        <f t="shared" si="2209"/>
        <v>0</v>
      </c>
      <c r="BK1515" t="b">
        <f t="shared" si="2210"/>
        <v>0</v>
      </c>
      <c r="BL1515" t="b">
        <f t="shared" si="2211"/>
        <v>0</v>
      </c>
      <c r="BM1515" t="b">
        <f t="shared" si="2212"/>
        <v>0</v>
      </c>
      <c r="BN1515" t="b">
        <f t="shared" si="2213"/>
        <v>0</v>
      </c>
      <c r="BO1515" t="b">
        <f t="shared" si="2214"/>
        <v>0</v>
      </c>
      <c r="BP1515" t="b">
        <f t="shared" si="2215"/>
        <v>0</v>
      </c>
      <c r="BQ1515" t="b">
        <f t="shared" si="2216"/>
        <v>0</v>
      </c>
      <c r="BR1515" t="b">
        <f t="shared" si="2217"/>
        <v>0</v>
      </c>
      <c r="BS1515" t="b">
        <f t="shared" si="2218"/>
        <v>0</v>
      </c>
      <c r="BT1515" t="b">
        <f t="shared" si="2219"/>
        <v>0</v>
      </c>
      <c r="BU1515" t="b">
        <f t="shared" si="2220"/>
        <v>0</v>
      </c>
      <c r="BV1515" t="b">
        <f t="shared" si="2221"/>
        <v>0</v>
      </c>
      <c r="BW1515" t="b">
        <f t="shared" si="2222"/>
        <v>0</v>
      </c>
      <c r="BX1515" t="b">
        <f t="shared" si="2223"/>
        <v>0</v>
      </c>
      <c r="BY1515" t="b">
        <f t="shared" si="2224"/>
        <v>0</v>
      </c>
      <c r="BZ1515" t="b">
        <f t="shared" si="2225"/>
        <v>0</v>
      </c>
      <c r="CA1515" t="b">
        <f t="shared" si="2226"/>
        <v>0</v>
      </c>
      <c r="CB1515" t="b">
        <f t="shared" si="2227"/>
        <v>0</v>
      </c>
      <c r="CC1515" t="b">
        <f t="shared" si="2228"/>
        <v>0</v>
      </c>
      <c r="CD1515" t="b">
        <f t="shared" si="2229"/>
        <v>0</v>
      </c>
      <c r="CE1515" t="b">
        <f t="shared" si="2230"/>
        <v>0</v>
      </c>
      <c r="CF1515" t="b">
        <f t="shared" si="2231"/>
        <v>0</v>
      </c>
      <c r="CG1515" t="b">
        <f t="shared" si="2232"/>
        <v>1</v>
      </c>
      <c r="CH1515" t="b">
        <f t="shared" si="2233"/>
        <v>0</v>
      </c>
      <c r="CI1515" t="b">
        <f t="shared" si="2234"/>
        <v>0</v>
      </c>
      <c r="CJ1515" t="b">
        <f t="shared" si="2235"/>
        <v>0</v>
      </c>
      <c r="CK1515" t="b">
        <f t="shared" si="2236"/>
        <v>0</v>
      </c>
      <c r="CL1515" t="b">
        <f t="shared" si="2237"/>
        <v>0</v>
      </c>
      <c r="CM1515" t="b">
        <f t="shared" si="2238"/>
        <v>0</v>
      </c>
      <c r="CN1515" t="b">
        <f t="shared" si="2239"/>
        <v>0</v>
      </c>
      <c r="CO1515" t="b">
        <f t="shared" si="2240"/>
        <v>0</v>
      </c>
      <c r="CP1515" t="b">
        <f t="shared" si="2241"/>
        <v>0</v>
      </c>
      <c r="CQ1515" t="b">
        <f t="shared" si="2242"/>
        <v>0</v>
      </c>
      <c r="CR1515" t="b">
        <f t="shared" si="2243"/>
        <v>0</v>
      </c>
      <c r="CS1515" t="b">
        <f t="shared" si="2244"/>
        <v>0</v>
      </c>
      <c r="CT1515" t="b">
        <f t="shared" si="2245"/>
        <v>1</v>
      </c>
      <c r="CU1515" t="b">
        <f t="shared" si="2246"/>
        <v>0</v>
      </c>
      <c r="CV1515" t="b">
        <f t="shared" si="2247"/>
        <v>0</v>
      </c>
      <c r="CW1515" t="b">
        <f t="shared" si="2248"/>
        <v>0</v>
      </c>
      <c r="CX1515" t="b">
        <f t="shared" si="2249"/>
        <v>0</v>
      </c>
      <c r="CY1515" t="b">
        <f t="shared" si="2250"/>
        <v>0</v>
      </c>
      <c r="CZ1515" t="b">
        <f t="shared" si="2251"/>
        <v>0</v>
      </c>
      <c r="DA1515" t="b">
        <f t="shared" si="2252"/>
        <v>0</v>
      </c>
      <c r="DB1515" t="b">
        <f t="shared" si="2253"/>
        <v>0</v>
      </c>
      <c r="DC1515" t="b">
        <f t="shared" si="2254"/>
        <v>0</v>
      </c>
      <c r="DD1515" t="b">
        <f t="shared" si="2255"/>
        <v>0</v>
      </c>
    </row>
    <row r="1516" spans="1:108">
      <c r="A1516" s="4" t="s">
        <v>2408</v>
      </c>
      <c r="C1516" t="s">
        <v>2403</v>
      </c>
      <c r="D1516" s="4"/>
      <c r="E1516" t="s">
        <v>7477</v>
      </c>
      <c r="F1516" t="s">
        <v>2405</v>
      </c>
      <c r="G1516" t="s">
        <v>2406</v>
      </c>
      <c r="H1516" t="s">
        <v>7445</v>
      </c>
      <c r="I1516" t="s">
        <v>7417</v>
      </c>
      <c r="J1516" s="4" t="s">
        <v>139</v>
      </c>
      <c r="K1516" s="4" t="s">
        <v>139</v>
      </c>
      <c r="L1516" s="4" t="s">
        <v>6862</v>
      </c>
      <c r="M1516" s="4" t="s">
        <v>2409</v>
      </c>
      <c r="N1516" s="4" t="s">
        <v>2410</v>
      </c>
      <c r="O1516" s="4" t="b">
        <f t="shared" si="2162"/>
        <v>1</v>
      </c>
      <c r="P1516" s="4" t="b">
        <f t="shared" si="2163"/>
        <v>1</v>
      </c>
      <c r="Q1516" s="4" t="b">
        <f t="shared" si="2164"/>
        <v>1</v>
      </c>
      <c r="R1516" s="4" t="b">
        <f t="shared" si="2165"/>
        <v>1</v>
      </c>
      <c r="S1516" s="4" t="b">
        <f t="shared" si="2166"/>
        <v>1</v>
      </c>
      <c r="T1516" s="4" t="b">
        <f t="shared" si="2167"/>
        <v>1</v>
      </c>
      <c r="U1516" s="4" t="b">
        <f t="shared" si="2168"/>
        <v>1</v>
      </c>
      <c r="V1516" s="4" t="b">
        <f t="shared" si="2169"/>
        <v>1</v>
      </c>
      <c r="W1516" s="4" t="b">
        <f t="shared" si="2170"/>
        <v>1</v>
      </c>
      <c r="X1516" s="4" t="b">
        <f t="shared" si="2171"/>
        <v>1</v>
      </c>
      <c r="Y1516" s="4" t="b">
        <f t="shared" si="2172"/>
        <v>1</v>
      </c>
      <c r="Z1516" s="4" t="b">
        <f t="shared" si="2173"/>
        <v>1</v>
      </c>
      <c r="AA1516" s="4" t="b">
        <f t="shared" si="2174"/>
        <v>1</v>
      </c>
      <c r="AB1516" s="4" t="b">
        <f t="shared" si="2175"/>
        <v>1</v>
      </c>
      <c r="AC1516" s="4" t="b">
        <f t="shared" si="2176"/>
        <v>1</v>
      </c>
      <c r="AD1516" s="4" t="b">
        <f t="shared" si="2177"/>
        <v>0</v>
      </c>
      <c r="AE1516" s="4" t="b">
        <f t="shared" si="2178"/>
        <v>0</v>
      </c>
      <c r="AF1516" s="4" t="b">
        <f t="shared" si="2179"/>
        <v>0</v>
      </c>
      <c r="AG1516" s="4" t="b">
        <f t="shared" si="2180"/>
        <v>0</v>
      </c>
      <c r="AH1516" s="4" t="b">
        <f t="shared" si="2181"/>
        <v>1</v>
      </c>
      <c r="AI1516" s="4" t="b">
        <f t="shared" si="2182"/>
        <v>1</v>
      </c>
      <c r="AJ1516" s="4" t="b">
        <f t="shared" si="2183"/>
        <v>1</v>
      </c>
      <c r="AK1516" s="4" t="b">
        <f t="shared" si="2184"/>
        <v>1</v>
      </c>
      <c r="AL1516" s="4" t="b">
        <f t="shared" si="2185"/>
        <v>1</v>
      </c>
      <c r="AM1516" s="4" t="b">
        <f t="shared" si="2186"/>
        <v>1</v>
      </c>
      <c r="AN1516" s="4" t="b">
        <f t="shared" si="2187"/>
        <v>0</v>
      </c>
      <c r="AO1516" s="4" t="b">
        <f t="shared" si="2188"/>
        <v>0</v>
      </c>
      <c r="AP1516" s="4" t="b">
        <f t="shared" si="2189"/>
        <v>0</v>
      </c>
      <c r="AQ1516" s="4" t="b">
        <f t="shared" si="2190"/>
        <v>0</v>
      </c>
      <c r="AR1516" s="4" t="b">
        <f t="shared" si="2191"/>
        <v>0</v>
      </c>
      <c r="AS1516" s="4" t="b">
        <f t="shared" si="2192"/>
        <v>0</v>
      </c>
      <c r="AT1516" s="4" t="b">
        <f t="shared" si="2193"/>
        <v>0</v>
      </c>
      <c r="AU1516" s="4" t="b">
        <f t="shared" si="2194"/>
        <v>0</v>
      </c>
      <c r="AV1516" s="4" t="b">
        <f t="shared" si="2195"/>
        <v>1</v>
      </c>
      <c r="AW1516" s="4" t="b">
        <f t="shared" si="2196"/>
        <v>0</v>
      </c>
      <c r="AX1516" s="4" t="b">
        <f t="shared" si="2197"/>
        <v>0</v>
      </c>
      <c r="AY1516" s="4" t="b">
        <f t="shared" si="2198"/>
        <v>0</v>
      </c>
      <c r="AZ1516" s="4" t="b">
        <f t="shared" si="2199"/>
        <v>0</v>
      </c>
      <c r="BA1516" s="4" t="b">
        <f t="shared" si="2200"/>
        <v>1</v>
      </c>
      <c r="BB1516" s="4" t="b">
        <f t="shared" si="2201"/>
        <v>0</v>
      </c>
      <c r="BC1516" s="4" t="b">
        <f t="shared" si="2202"/>
        <v>1</v>
      </c>
      <c r="BD1516" s="4" t="b">
        <f t="shared" si="2203"/>
        <v>0</v>
      </c>
      <c r="BE1516" s="4" t="b">
        <f t="shared" si="2204"/>
        <v>0</v>
      </c>
      <c r="BF1516" s="4" t="b">
        <f t="shared" si="2205"/>
        <v>1</v>
      </c>
      <c r="BG1516" s="4" t="b">
        <f t="shared" si="2206"/>
        <v>0</v>
      </c>
      <c r="BH1516" s="4" t="b">
        <f t="shared" si="2207"/>
        <v>1</v>
      </c>
      <c r="BI1516" s="4" t="b">
        <f t="shared" si="2208"/>
        <v>0</v>
      </c>
      <c r="BJ1516" s="4" t="b">
        <f t="shared" si="2209"/>
        <v>0</v>
      </c>
      <c r="BK1516" s="4" t="b">
        <f t="shared" si="2210"/>
        <v>0</v>
      </c>
      <c r="BL1516" s="4" t="b">
        <f t="shared" si="2211"/>
        <v>1</v>
      </c>
      <c r="BM1516" s="4" t="b">
        <f t="shared" si="2212"/>
        <v>1</v>
      </c>
      <c r="BN1516" s="4" t="b">
        <f t="shared" si="2213"/>
        <v>1</v>
      </c>
      <c r="BO1516" s="4" t="b">
        <f t="shared" si="2214"/>
        <v>1</v>
      </c>
      <c r="BP1516" s="4" t="b">
        <f t="shared" si="2215"/>
        <v>1</v>
      </c>
      <c r="BQ1516" s="4" t="b">
        <f t="shared" si="2216"/>
        <v>1</v>
      </c>
      <c r="BR1516" s="4" t="b">
        <f t="shared" si="2217"/>
        <v>0</v>
      </c>
      <c r="BS1516" s="4" t="b">
        <f t="shared" si="2218"/>
        <v>1</v>
      </c>
      <c r="BT1516" s="4" t="b">
        <f t="shared" si="2219"/>
        <v>0</v>
      </c>
      <c r="BU1516" s="4" t="b">
        <f t="shared" si="2220"/>
        <v>0</v>
      </c>
      <c r="BV1516" s="4" t="b">
        <f t="shared" si="2221"/>
        <v>1</v>
      </c>
      <c r="BW1516" s="4" t="b">
        <f t="shared" si="2222"/>
        <v>0</v>
      </c>
      <c r="BX1516" s="4" t="b">
        <f t="shared" si="2223"/>
        <v>0</v>
      </c>
      <c r="BY1516" s="4" t="b">
        <f t="shared" si="2224"/>
        <v>0</v>
      </c>
      <c r="BZ1516" s="4" t="b">
        <f t="shared" si="2225"/>
        <v>1</v>
      </c>
      <c r="CA1516" s="4" t="b">
        <f t="shared" si="2226"/>
        <v>1</v>
      </c>
      <c r="CB1516" s="4" t="b">
        <f t="shared" si="2227"/>
        <v>0</v>
      </c>
      <c r="CC1516" s="4" t="b">
        <f t="shared" si="2228"/>
        <v>0</v>
      </c>
      <c r="CD1516" s="4" t="b">
        <f t="shared" si="2229"/>
        <v>0</v>
      </c>
      <c r="CE1516" s="4" t="b">
        <f t="shared" si="2230"/>
        <v>1</v>
      </c>
      <c r="CF1516" s="4" t="b">
        <f t="shared" si="2231"/>
        <v>1</v>
      </c>
      <c r="CG1516" s="4" t="b">
        <f t="shared" si="2232"/>
        <v>1</v>
      </c>
      <c r="CH1516" s="4" t="b">
        <f t="shared" si="2233"/>
        <v>1</v>
      </c>
      <c r="CI1516" s="4" t="b">
        <f t="shared" si="2234"/>
        <v>0</v>
      </c>
      <c r="CJ1516" s="4" t="b">
        <f t="shared" si="2235"/>
        <v>0</v>
      </c>
      <c r="CK1516" s="4" t="b">
        <f t="shared" si="2236"/>
        <v>0</v>
      </c>
      <c r="CL1516" s="4" t="b">
        <f t="shared" si="2237"/>
        <v>0</v>
      </c>
      <c r="CM1516" s="4" t="b">
        <f t="shared" si="2238"/>
        <v>0</v>
      </c>
      <c r="CN1516" s="4" t="b">
        <f t="shared" si="2239"/>
        <v>0</v>
      </c>
      <c r="CO1516" s="4" t="b">
        <f t="shared" si="2240"/>
        <v>1</v>
      </c>
      <c r="CP1516" s="4" t="b">
        <f t="shared" si="2241"/>
        <v>0</v>
      </c>
      <c r="CQ1516" s="4" t="b">
        <f t="shared" si="2242"/>
        <v>0</v>
      </c>
      <c r="CR1516" s="4" t="b">
        <f t="shared" si="2243"/>
        <v>1</v>
      </c>
      <c r="CS1516" s="4" t="b">
        <f t="shared" si="2244"/>
        <v>0</v>
      </c>
      <c r="CT1516" s="4" t="b">
        <f t="shared" si="2245"/>
        <v>1</v>
      </c>
      <c r="CU1516" s="4" t="b">
        <f t="shared" si="2246"/>
        <v>0</v>
      </c>
      <c r="CV1516" s="4" t="b">
        <f t="shared" si="2247"/>
        <v>0</v>
      </c>
      <c r="CW1516" s="4" t="b">
        <f t="shared" si="2248"/>
        <v>0</v>
      </c>
      <c r="CX1516" s="4" t="b">
        <f t="shared" si="2249"/>
        <v>1</v>
      </c>
      <c r="CY1516" s="4" t="b">
        <f t="shared" si="2250"/>
        <v>0</v>
      </c>
      <c r="CZ1516" s="4" t="b">
        <f t="shared" si="2251"/>
        <v>0</v>
      </c>
      <c r="DA1516" s="4" t="b">
        <f t="shared" si="2252"/>
        <v>0</v>
      </c>
      <c r="DB1516" s="4" t="b">
        <f t="shared" si="2253"/>
        <v>0</v>
      </c>
      <c r="DC1516" s="4" t="b">
        <f t="shared" si="2254"/>
        <v>0</v>
      </c>
      <c r="DD1516" s="4" t="b">
        <f t="shared" si="2255"/>
        <v>0</v>
      </c>
    </row>
    <row r="1517" spans="1:108">
      <c r="A1517" t="s">
        <v>2411</v>
      </c>
      <c r="C1517" t="s">
        <v>2403</v>
      </c>
      <c r="E1517" t="s">
        <v>7477</v>
      </c>
      <c r="F1517" t="s">
        <v>2405</v>
      </c>
      <c r="G1517" t="s">
        <v>2406</v>
      </c>
      <c r="H1517" t="s">
        <v>7445</v>
      </c>
      <c r="I1517" t="s">
        <v>7417</v>
      </c>
      <c r="J1517" t="s">
        <v>209</v>
      </c>
      <c r="K1517" t="s">
        <v>16</v>
      </c>
      <c r="L1517" t="s">
        <v>6863</v>
      </c>
      <c r="M1517" t="s">
        <v>6079</v>
      </c>
      <c r="N1517" t="s">
        <v>2412</v>
      </c>
      <c r="O1517" t="b">
        <f t="shared" si="2162"/>
        <v>1</v>
      </c>
      <c r="P1517" t="b">
        <f t="shared" si="2163"/>
        <v>1</v>
      </c>
      <c r="Q1517" t="b">
        <f t="shared" si="2164"/>
        <v>1</v>
      </c>
      <c r="R1517" t="b">
        <f t="shared" si="2165"/>
        <v>1</v>
      </c>
      <c r="S1517" t="b">
        <f t="shared" si="2166"/>
        <v>1</v>
      </c>
      <c r="T1517" t="b">
        <f t="shared" si="2167"/>
        <v>1</v>
      </c>
      <c r="U1517" t="b">
        <f t="shared" si="2168"/>
        <v>0</v>
      </c>
      <c r="V1517" t="b">
        <f t="shared" si="2169"/>
        <v>1</v>
      </c>
      <c r="W1517" t="b">
        <f t="shared" si="2170"/>
        <v>1</v>
      </c>
      <c r="X1517" t="b">
        <f t="shared" si="2171"/>
        <v>0</v>
      </c>
      <c r="Y1517" t="b">
        <f t="shared" si="2172"/>
        <v>1</v>
      </c>
      <c r="Z1517" t="b">
        <f t="shared" si="2173"/>
        <v>1</v>
      </c>
      <c r="AA1517" t="b">
        <f t="shared" si="2174"/>
        <v>1</v>
      </c>
      <c r="AB1517" t="b">
        <f t="shared" si="2175"/>
        <v>1</v>
      </c>
      <c r="AC1517" t="b">
        <f t="shared" si="2176"/>
        <v>1</v>
      </c>
      <c r="AD1517" t="b">
        <f t="shared" si="2177"/>
        <v>0</v>
      </c>
      <c r="AE1517" t="b">
        <f t="shared" si="2178"/>
        <v>0</v>
      </c>
      <c r="AF1517" t="b">
        <f t="shared" si="2179"/>
        <v>0</v>
      </c>
      <c r="AG1517" t="b">
        <f t="shared" si="2180"/>
        <v>0</v>
      </c>
      <c r="AH1517" t="b">
        <f t="shared" si="2181"/>
        <v>0</v>
      </c>
      <c r="AI1517" t="b">
        <f t="shared" si="2182"/>
        <v>1</v>
      </c>
      <c r="AJ1517" t="b">
        <f t="shared" si="2183"/>
        <v>0</v>
      </c>
      <c r="AK1517" t="b">
        <f t="shared" si="2184"/>
        <v>0</v>
      </c>
      <c r="AL1517" t="b">
        <f t="shared" si="2185"/>
        <v>1</v>
      </c>
      <c r="AM1517" t="b">
        <f t="shared" si="2186"/>
        <v>1</v>
      </c>
      <c r="AN1517" t="b">
        <f t="shared" si="2187"/>
        <v>0</v>
      </c>
      <c r="AO1517" t="b">
        <f t="shared" si="2188"/>
        <v>0</v>
      </c>
      <c r="AP1517" t="b">
        <f t="shared" si="2189"/>
        <v>1</v>
      </c>
      <c r="AQ1517" t="b">
        <f t="shared" si="2190"/>
        <v>0</v>
      </c>
      <c r="AR1517" t="b">
        <f t="shared" si="2191"/>
        <v>0</v>
      </c>
      <c r="AS1517" t="b">
        <f t="shared" si="2192"/>
        <v>0</v>
      </c>
      <c r="AT1517" t="b">
        <f t="shared" si="2193"/>
        <v>0</v>
      </c>
      <c r="AU1517" t="b">
        <f t="shared" si="2194"/>
        <v>0</v>
      </c>
      <c r="AV1517" t="b">
        <f t="shared" si="2195"/>
        <v>1</v>
      </c>
      <c r="AW1517" t="b">
        <f t="shared" si="2196"/>
        <v>1</v>
      </c>
      <c r="AX1517" t="b">
        <f t="shared" si="2197"/>
        <v>0</v>
      </c>
      <c r="AY1517" t="b">
        <f t="shared" si="2198"/>
        <v>1</v>
      </c>
      <c r="AZ1517" t="b">
        <f t="shared" si="2199"/>
        <v>0</v>
      </c>
      <c r="BA1517" t="b">
        <f t="shared" si="2200"/>
        <v>1</v>
      </c>
      <c r="BB1517" t="b">
        <f t="shared" si="2201"/>
        <v>0</v>
      </c>
      <c r="BC1517" t="b">
        <f t="shared" si="2202"/>
        <v>1</v>
      </c>
      <c r="BD1517" t="b">
        <f t="shared" si="2203"/>
        <v>0</v>
      </c>
      <c r="BE1517" t="b">
        <f t="shared" si="2204"/>
        <v>0</v>
      </c>
      <c r="BF1517" t="b">
        <f t="shared" si="2205"/>
        <v>0</v>
      </c>
      <c r="BG1517" t="b">
        <f t="shared" si="2206"/>
        <v>0</v>
      </c>
      <c r="BH1517" t="b">
        <f t="shared" si="2207"/>
        <v>1</v>
      </c>
      <c r="BI1517" t="b">
        <f t="shared" si="2208"/>
        <v>0</v>
      </c>
      <c r="BJ1517" t="b">
        <f t="shared" si="2209"/>
        <v>0</v>
      </c>
      <c r="BK1517" t="b">
        <f t="shared" si="2210"/>
        <v>0</v>
      </c>
      <c r="BL1517" t="b">
        <f t="shared" si="2211"/>
        <v>1</v>
      </c>
      <c r="BM1517" t="b">
        <f t="shared" si="2212"/>
        <v>0</v>
      </c>
      <c r="BN1517" t="b">
        <f t="shared" si="2213"/>
        <v>0</v>
      </c>
      <c r="BO1517" t="b">
        <f t="shared" si="2214"/>
        <v>0</v>
      </c>
      <c r="BP1517" t="b">
        <f t="shared" si="2215"/>
        <v>1</v>
      </c>
      <c r="BQ1517" t="b">
        <f t="shared" si="2216"/>
        <v>1</v>
      </c>
      <c r="BR1517" t="b">
        <f t="shared" si="2217"/>
        <v>0</v>
      </c>
      <c r="BS1517" t="b">
        <f t="shared" si="2218"/>
        <v>0</v>
      </c>
      <c r="BT1517" t="b">
        <f t="shared" si="2219"/>
        <v>0</v>
      </c>
      <c r="BU1517" t="b">
        <f t="shared" si="2220"/>
        <v>0</v>
      </c>
      <c r="BV1517" t="b">
        <f t="shared" si="2221"/>
        <v>0</v>
      </c>
      <c r="BW1517" t="b">
        <f t="shared" si="2222"/>
        <v>0</v>
      </c>
      <c r="BX1517" t="b">
        <f t="shared" si="2223"/>
        <v>0</v>
      </c>
      <c r="BY1517" t="b">
        <f t="shared" si="2224"/>
        <v>0</v>
      </c>
      <c r="BZ1517" t="b">
        <f t="shared" si="2225"/>
        <v>1</v>
      </c>
      <c r="CA1517" t="b">
        <f t="shared" si="2226"/>
        <v>1</v>
      </c>
      <c r="CB1517" t="b">
        <f t="shared" si="2227"/>
        <v>0</v>
      </c>
      <c r="CC1517" t="b">
        <f t="shared" si="2228"/>
        <v>0</v>
      </c>
      <c r="CD1517" t="b">
        <f t="shared" si="2229"/>
        <v>0</v>
      </c>
      <c r="CE1517" t="b">
        <f t="shared" si="2230"/>
        <v>0</v>
      </c>
      <c r="CF1517" t="b">
        <f t="shared" si="2231"/>
        <v>0</v>
      </c>
      <c r="CG1517" t="b">
        <f t="shared" si="2232"/>
        <v>1</v>
      </c>
      <c r="CH1517" t="b">
        <f t="shared" si="2233"/>
        <v>1</v>
      </c>
      <c r="CI1517" t="b">
        <f t="shared" si="2234"/>
        <v>0</v>
      </c>
      <c r="CJ1517" t="b">
        <f t="shared" si="2235"/>
        <v>0</v>
      </c>
      <c r="CK1517" t="b">
        <f t="shared" si="2236"/>
        <v>0</v>
      </c>
      <c r="CL1517" t="b">
        <f t="shared" si="2237"/>
        <v>0</v>
      </c>
      <c r="CM1517" t="b">
        <f t="shared" si="2238"/>
        <v>1</v>
      </c>
      <c r="CN1517" t="b">
        <f t="shared" si="2239"/>
        <v>0</v>
      </c>
      <c r="CO1517" t="b">
        <f t="shared" si="2240"/>
        <v>1</v>
      </c>
      <c r="CP1517" t="b">
        <f t="shared" si="2241"/>
        <v>0</v>
      </c>
      <c r="CQ1517" t="b">
        <f t="shared" si="2242"/>
        <v>0</v>
      </c>
      <c r="CR1517" t="b">
        <f t="shared" si="2243"/>
        <v>1</v>
      </c>
      <c r="CS1517" t="b">
        <f t="shared" si="2244"/>
        <v>0</v>
      </c>
      <c r="CT1517" t="b">
        <f t="shared" si="2245"/>
        <v>1</v>
      </c>
      <c r="CU1517" t="b">
        <f t="shared" si="2246"/>
        <v>0</v>
      </c>
      <c r="CV1517" t="b">
        <f t="shared" si="2247"/>
        <v>1</v>
      </c>
      <c r="CW1517" t="b">
        <f t="shared" si="2248"/>
        <v>0</v>
      </c>
      <c r="CX1517" t="b">
        <f t="shared" si="2249"/>
        <v>0</v>
      </c>
      <c r="CY1517" t="b">
        <f t="shared" si="2250"/>
        <v>0</v>
      </c>
      <c r="CZ1517" t="b">
        <f t="shared" si="2251"/>
        <v>0</v>
      </c>
      <c r="DA1517" t="b">
        <f t="shared" si="2252"/>
        <v>0</v>
      </c>
      <c r="DB1517" t="b">
        <f t="shared" si="2253"/>
        <v>0</v>
      </c>
      <c r="DC1517" t="b">
        <f t="shared" si="2254"/>
        <v>0</v>
      </c>
      <c r="DD1517" t="b">
        <f t="shared" si="2255"/>
        <v>0</v>
      </c>
    </row>
    <row r="1518" spans="1:108">
      <c r="A1518" s="4" t="s">
        <v>2492</v>
      </c>
      <c r="C1518" t="s">
        <v>2493</v>
      </c>
      <c r="E1518" t="s">
        <v>7477</v>
      </c>
      <c r="F1518" t="s">
        <v>2405</v>
      </c>
      <c r="G1518" t="s">
        <v>2406</v>
      </c>
      <c r="H1518" t="s">
        <v>7445</v>
      </c>
      <c r="I1518" t="s">
        <v>7417</v>
      </c>
      <c r="J1518" s="4" t="s">
        <v>147</v>
      </c>
      <c r="K1518" t="s">
        <v>16</v>
      </c>
      <c r="L1518" t="s">
        <v>6894</v>
      </c>
      <c r="M1518" t="s">
        <v>6079</v>
      </c>
      <c r="N1518" t="s">
        <v>2494</v>
      </c>
      <c r="O1518" t="b">
        <f t="shared" si="2162"/>
        <v>0</v>
      </c>
      <c r="P1518" t="b">
        <f t="shared" si="2163"/>
        <v>1</v>
      </c>
      <c r="Q1518" t="b">
        <f t="shared" si="2164"/>
        <v>1</v>
      </c>
      <c r="R1518" t="b">
        <f t="shared" si="2165"/>
        <v>1</v>
      </c>
      <c r="S1518" t="b">
        <f t="shared" si="2166"/>
        <v>0</v>
      </c>
      <c r="T1518" t="b">
        <f t="shared" si="2167"/>
        <v>0</v>
      </c>
      <c r="U1518" t="b">
        <f t="shared" si="2168"/>
        <v>0</v>
      </c>
      <c r="V1518" t="b">
        <f t="shared" si="2169"/>
        <v>0</v>
      </c>
      <c r="W1518" t="b">
        <f t="shared" si="2170"/>
        <v>0</v>
      </c>
      <c r="X1518" t="b">
        <f t="shared" si="2171"/>
        <v>1</v>
      </c>
      <c r="Y1518" t="b">
        <f t="shared" si="2172"/>
        <v>1</v>
      </c>
      <c r="Z1518" t="b">
        <f t="shared" si="2173"/>
        <v>0</v>
      </c>
      <c r="AA1518" t="b">
        <f t="shared" si="2174"/>
        <v>0</v>
      </c>
      <c r="AB1518" t="b">
        <f t="shared" si="2175"/>
        <v>0</v>
      </c>
      <c r="AC1518" t="b">
        <f t="shared" si="2176"/>
        <v>0</v>
      </c>
      <c r="AD1518" t="b">
        <f t="shared" si="2177"/>
        <v>0</v>
      </c>
      <c r="AE1518" t="b">
        <f t="shared" si="2178"/>
        <v>0</v>
      </c>
      <c r="AF1518" t="b">
        <f t="shared" si="2179"/>
        <v>0</v>
      </c>
      <c r="AG1518" t="b">
        <f t="shared" si="2180"/>
        <v>1</v>
      </c>
      <c r="AH1518" t="b">
        <f t="shared" si="2181"/>
        <v>0</v>
      </c>
      <c r="AI1518" t="b">
        <f t="shared" si="2182"/>
        <v>0</v>
      </c>
      <c r="AJ1518" t="b">
        <f t="shared" si="2183"/>
        <v>0</v>
      </c>
      <c r="AK1518" t="b">
        <f t="shared" si="2184"/>
        <v>0</v>
      </c>
      <c r="AL1518" t="b">
        <f t="shared" si="2185"/>
        <v>0</v>
      </c>
      <c r="AM1518" t="b">
        <f t="shared" si="2186"/>
        <v>0</v>
      </c>
      <c r="AN1518" t="b">
        <f t="shared" si="2187"/>
        <v>0</v>
      </c>
      <c r="AO1518" t="b">
        <f t="shared" si="2188"/>
        <v>0</v>
      </c>
      <c r="AP1518" t="b">
        <f t="shared" si="2189"/>
        <v>0</v>
      </c>
      <c r="AQ1518" t="b">
        <f t="shared" si="2190"/>
        <v>0</v>
      </c>
      <c r="AR1518" t="b">
        <f t="shared" si="2191"/>
        <v>0</v>
      </c>
      <c r="AS1518" t="b">
        <f t="shared" si="2192"/>
        <v>0</v>
      </c>
      <c r="AT1518" t="b">
        <f t="shared" si="2193"/>
        <v>0</v>
      </c>
      <c r="AU1518" t="b">
        <f t="shared" si="2194"/>
        <v>0</v>
      </c>
      <c r="AV1518" t="b">
        <f t="shared" si="2195"/>
        <v>0</v>
      </c>
      <c r="AW1518" t="b">
        <f t="shared" si="2196"/>
        <v>0</v>
      </c>
      <c r="AX1518" t="b">
        <f t="shared" si="2197"/>
        <v>0</v>
      </c>
      <c r="AY1518" t="b">
        <f t="shared" si="2198"/>
        <v>1</v>
      </c>
      <c r="AZ1518" t="b">
        <f t="shared" si="2199"/>
        <v>0</v>
      </c>
      <c r="BA1518" t="b">
        <f t="shared" si="2200"/>
        <v>0</v>
      </c>
      <c r="BB1518" t="b">
        <f t="shared" si="2201"/>
        <v>0</v>
      </c>
      <c r="BC1518" t="b">
        <f t="shared" si="2202"/>
        <v>0</v>
      </c>
      <c r="BD1518" t="b">
        <f t="shared" si="2203"/>
        <v>0</v>
      </c>
      <c r="BE1518" t="b">
        <f t="shared" si="2204"/>
        <v>0</v>
      </c>
      <c r="BF1518" t="b">
        <f t="shared" si="2205"/>
        <v>1</v>
      </c>
      <c r="BG1518" t="b">
        <f t="shared" si="2206"/>
        <v>0</v>
      </c>
      <c r="BH1518" t="b">
        <f t="shared" si="2207"/>
        <v>0</v>
      </c>
      <c r="BI1518" t="b">
        <f t="shared" si="2208"/>
        <v>0</v>
      </c>
      <c r="BJ1518" t="b">
        <f t="shared" si="2209"/>
        <v>0</v>
      </c>
      <c r="BK1518" t="b">
        <f t="shared" si="2210"/>
        <v>0</v>
      </c>
      <c r="BL1518" t="b">
        <f t="shared" si="2211"/>
        <v>0</v>
      </c>
      <c r="BM1518" t="b">
        <f t="shared" si="2212"/>
        <v>0</v>
      </c>
      <c r="BN1518" t="b">
        <f t="shared" si="2213"/>
        <v>0</v>
      </c>
      <c r="BO1518" t="b">
        <f t="shared" si="2214"/>
        <v>0</v>
      </c>
      <c r="BP1518" t="b">
        <f t="shared" si="2215"/>
        <v>0</v>
      </c>
      <c r="BQ1518" t="b">
        <f t="shared" si="2216"/>
        <v>0</v>
      </c>
      <c r="BR1518" t="b">
        <f t="shared" si="2217"/>
        <v>0</v>
      </c>
      <c r="BS1518" t="b">
        <f t="shared" si="2218"/>
        <v>0</v>
      </c>
      <c r="BT1518" t="b">
        <f t="shared" si="2219"/>
        <v>0</v>
      </c>
      <c r="BU1518" t="b">
        <f t="shared" si="2220"/>
        <v>0</v>
      </c>
      <c r="BV1518" t="b">
        <f t="shared" si="2221"/>
        <v>0</v>
      </c>
      <c r="BW1518" t="b">
        <f t="shared" si="2222"/>
        <v>0</v>
      </c>
      <c r="BX1518" t="b">
        <f t="shared" si="2223"/>
        <v>0</v>
      </c>
      <c r="BY1518" t="b">
        <f t="shared" si="2224"/>
        <v>0</v>
      </c>
      <c r="BZ1518" t="b">
        <f t="shared" si="2225"/>
        <v>0</v>
      </c>
      <c r="CA1518" t="b">
        <f t="shared" si="2226"/>
        <v>0</v>
      </c>
      <c r="CB1518" t="b">
        <f t="shared" si="2227"/>
        <v>0</v>
      </c>
      <c r="CC1518" t="b">
        <f t="shared" si="2228"/>
        <v>0</v>
      </c>
      <c r="CD1518" t="b">
        <f t="shared" si="2229"/>
        <v>0</v>
      </c>
      <c r="CE1518" t="b">
        <f t="shared" si="2230"/>
        <v>0</v>
      </c>
      <c r="CF1518" t="b">
        <f t="shared" si="2231"/>
        <v>0</v>
      </c>
      <c r="CG1518" t="b">
        <f t="shared" si="2232"/>
        <v>0</v>
      </c>
      <c r="CH1518" t="b">
        <f t="shared" si="2233"/>
        <v>0</v>
      </c>
      <c r="CI1518" t="b">
        <f t="shared" si="2234"/>
        <v>0</v>
      </c>
      <c r="CJ1518" t="b">
        <f t="shared" si="2235"/>
        <v>0</v>
      </c>
      <c r="CK1518" t="b">
        <f t="shared" si="2236"/>
        <v>0</v>
      </c>
      <c r="CL1518" t="b">
        <f t="shared" si="2237"/>
        <v>0</v>
      </c>
      <c r="CM1518" t="b">
        <f t="shared" si="2238"/>
        <v>0</v>
      </c>
      <c r="CN1518" t="b">
        <f t="shared" si="2239"/>
        <v>0</v>
      </c>
      <c r="CO1518" t="b">
        <f t="shared" si="2240"/>
        <v>0</v>
      </c>
      <c r="CP1518" t="b">
        <f t="shared" si="2241"/>
        <v>0</v>
      </c>
      <c r="CQ1518" t="b">
        <f t="shared" si="2242"/>
        <v>0</v>
      </c>
      <c r="CR1518" t="b">
        <f t="shared" si="2243"/>
        <v>0</v>
      </c>
      <c r="CS1518" t="b">
        <f t="shared" si="2244"/>
        <v>0</v>
      </c>
      <c r="CT1518" t="b">
        <f t="shared" si="2245"/>
        <v>0</v>
      </c>
      <c r="CU1518" t="b">
        <f t="shared" si="2246"/>
        <v>0</v>
      </c>
      <c r="CV1518" t="b">
        <f t="shared" si="2247"/>
        <v>0</v>
      </c>
      <c r="CW1518" t="b">
        <f t="shared" si="2248"/>
        <v>0</v>
      </c>
      <c r="CX1518" t="b">
        <f t="shared" si="2249"/>
        <v>0</v>
      </c>
      <c r="CY1518" t="b">
        <f t="shared" si="2250"/>
        <v>0</v>
      </c>
      <c r="CZ1518" t="b">
        <f t="shared" si="2251"/>
        <v>0</v>
      </c>
      <c r="DA1518" t="b">
        <f t="shared" si="2252"/>
        <v>0</v>
      </c>
      <c r="DB1518" t="b">
        <f t="shared" si="2253"/>
        <v>0</v>
      </c>
      <c r="DC1518" t="b">
        <f t="shared" si="2254"/>
        <v>0</v>
      </c>
      <c r="DD1518" t="b">
        <f t="shared" si="2255"/>
        <v>0</v>
      </c>
    </row>
    <row r="1519" spans="1:108">
      <c r="A1519" s="4" t="s">
        <v>2495</v>
      </c>
      <c r="C1519" t="s">
        <v>2493</v>
      </c>
      <c r="D1519" s="4"/>
      <c r="E1519" t="s">
        <v>7477</v>
      </c>
      <c r="F1519" t="s">
        <v>2405</v>
      </c>
      <c r="G1519" t="s">
        <v>2406</v>
      </c>
      <c r="H1519" t="s">
        <v>7445</v>
      </c>
      <c r="I1519" t="s">
        <v>7417</v>
      </c>
      <c r="J1519" s="4" t="s">
        <v>139</v>
      </c>
      <c r="K1519" s="4" t="s">
        <v>139</v>
      </c>
      <c r="L1519" s="4" t="s">
        <v>6895</v>
      </c>
      <c r="M1519" t="s">
        <v>6079</v>
      </c>
      <c r="N1519" s="4" t="s">
        <v>2496</v>
      </c>
      <c r="O1519" s="4" t="b">
        <f t="shared" si="2162"/>
        <v>1</v>
      </c>
      <c r="P1519" s="4" t="b">
        <f t="shared" si="2163"/>
        <v>1</v>
      </c>
      <c r="Q1519" s="4" t="b">
        <f t="shared" si="2164"/>
        <v>1</v>
      </c>
      <c r="R1519" s="4" t="b">
        <f t="shared" si="2165"/>
        <v>0</v>
      </c>
      <c r="S1519" s="4" t="b">
        <f t="shared" si="2166"/>
        <v>1</v>
      </c>
      <c r="T1519" s="4" t="b">
        <f t="shared" si="2167"/>
        <v>1</v>
      </c>
      <c r="U1519" s="4" t="b">
        <f t="shared" si="2168"/>
        <v>1</v>
      </c>
      <c r="V1519" s="4" t="b">
        <f t="shared" si="2169"/>
        <v>0</v>
      </c>
      <c r="W1519" s="4" t="b">
        <f t="shared" si="2170"/>
        <v>1</v>
      </c>
      <c r="X1519" s="4" t="b">
        <f t="shared" si="2171"/>
        <v>1</v>
      </c>
      <c r="Y1519" s="4" t="b">
        <f t="shared" si="2172"/>
        <v>1</v>
      </c>
      <c r="Z1519" s="4" t="b">
        <f t="shared" si="2173"/>
        <v>0</v>
      </c>
      <c r="AA1519" s="4" t="b">
        <f t="shared" si="2174"/>
        <v>0</v>
      </c>
      <c r="AB1519" s="4" t="b">
        <f t="shared" si="2175"/>
        <v>0</v>
      </c>
      <c r="AC1519" s="4" t="b">
        <f t="shared" si="2176"/>
        <v>0</v>
      </c>
      <c r="AD1519" s="4" t="b">
        <f t="shared" si="2177"/>
        <v>0</v>
      </c>
      <c r="AE1519" s="4" t="b">
        <f t="shared" si="2178"/>
        <v>0</v>
      </c>
      <c r="AF1519" s="4" t="b">
        <f t="shared" si="2179"/>
        <v>1</v>
      </c>
      <c r="AG1519" s="4" t="b">
        <f t="shared" si="2180"/>
        <v>0</v>
      </c>
      <c r="AH1519" s="4" t="b">
        <f t="shared" si="2181"/>
        <v>1</v>
      </c>
      <c r="AI1519" s="4" t="b">
        <f t="shared" si="2182"/>
        <v>0</v>
      </c>
      <c r="AJ1519" s="4" t="b">
        <f t="shared" si="2183"/>
        <v>0</v>
      </c>
      <c r="AK1519" s="4" t="b">
        <f t="shared" si="2184"/>
        <v>0</v>
      </c>
      <c r="AL1519" s="4" t="b">
        <f t="shared" si="2185"/>
        <v>1</v>
      </c>
      <c r="AM1519" s="4" t="b">
        <f t="shared" si="2186"/>
        <v>0</v>
      </c>
      <c r="AN1519" s="4" t="b">
        <f t="shared" si="2187"/>
        <v>0</v>
      </c>
      <c r="AO1519" s="4" t="b">
        <f t="shared" si="2188"/>
        <v>0</v>
      </c>
      <c r="AP1519" s="4" t="b">
        <f t="shared" si="2189"/>
        <v>0</v>
      </c>
      <c r="AQ1519" s="4" t="b">
        <f t="shared" si="2190"/>
        <v>0</v>
      </c>
      <c r="AR1519" s="4" t="b">
        <f t="shared" si="2191"/>
        <v>0</v>
      </c>
      <c r="AS1519" s="4" t="b">
        <f t="shared" si="2192"/>
        <v>0</v>
      </c>
      <c r="AT1519" s="4" t="b">
        <f t="shared" si="2193"/>
        <v>0</v>
      </c>
      <c r="AU1519" s="4" t="b">
        <f t="shared" si="2194"/>
        <v>0</v>
      </c>
      <c r="AV1519" s="4" t="b">
        <f t="shared" si="2195"/>
        <v>0</v>
      </c>
      <c r="AW1519" s="4" t="b">
        <f t="shared" si="2196"/>
        <v>0</v>
      </c>
      <c r="AX1519" s="4" t="b">
        <f t="shared" si="2197"/>
        <v>0</v>
      </c>
      <c r="AY1519" s="4" t="b">
        <f t="shared" si="2198"/>
        <v>1</v>
      </c>
      <c r="AZ1519" s="4" t="b">
        <f t="shared" si="2199"/>
        <v>0</v>
      </c>
      <c r="BA1519" s="4" t="b">
        <f t="shared" si="2200"/>
        <v>0</v>
      </c>
      <c r="BB1519" s="4" t="b">
        <f t="shared" si="2201"/>
        <v>0</v>
      </c>
      <c r="BC1519" s="4" t="b">
        <f t="shared" si="2202"/>
        <v>0</v>
      </c>
      <c r="BD1519" s="4" t="b">
        <f t="shared" si="2203"/>
        <v>0</v>
      </c>
      <c r="BE1519" s="4" t="b">
        <f t="shared" si="2204"/>
        <v>0</v>
      </c>
      <c r="BF1519" s="4" t="b">
        <f t="shared" si="2205"/>
        <v>0</v>
      </c>
      <c r="BG1519" s="4" t="b">
        <f t="shared" si="2206"/>
        <v>0</v>
      </c>
      <c r="BH1519" s="4" t="b">
        <f t="shared" si="2207"/>
        <v>0</v>
      </c>
      <c r="BI1519" s="4" t="b">
        <f t="shared" si="2208"/>
        <v>0</v>
      </c>
      <c r="BJ1519" s="4" t="b">
        <f t="shared" si="2209"/>
        <v>0</v>
      </c>
      <c r="BK1519" s="4" t="b">
        <f t="shared" si="2210"/>
        <v>0</v>
      </c>
      <c r="BL1519" s="4" t="b">
        <f t="shared" si="2211"/>
        <v>0</v>
      </c>
      <c r="BM1519" s="4" t="b">
        <f t="shared" si="2212"/>
        <v>1</v>
      </c>
      <c r="BN1519" s="4" t="b">
        <f t="shared" si="2213"/>
        <v>0</v>
      </c>
      <c r="BO1519" s="4" t="b">
        <f t="shared" si="2214"/>
        <v>0</v>
      </c>
      <c r="BP1519" s="4" t="b">
        <f t="shared" si="2215"/>
        <v>0</v>
      </c>
      <c r="BQ1519" s="4" t="b">
        <f t="shared" si="2216"/>
        <v>1</v>
      </c>
      <c r="BR1519" s="4" t="b">
        <f t="shared" si="2217"/>
        <v>0</v>
      </c>
      <c r="BS1519" s="4" t="b">
        <f t="shared" si="2218"/>
        <v>1</v>
      </c>
      <c r="BT1519" s="4" t="b">
        <f t="shared" si="2219"/>
        <v>0</v>
      </c>
      <c r="BU1519" s="4" t="b">
        <f t="shared" si="2220"/>
        <v>0</v>
      </c>
      <c r="BV1519" s="4" t="b">
        <f t="shared" si="2221"/>
        <v>1</v>
      </c>
      <c r="BW1519" s="4" t="b">
        <f t="shared" si="2222"/>
        <v>1</v>
      </c>
      <c r="BX1519" s="4" t="b">
        <f t="shared" si="2223"/>
        <v>0</v>
      </c>
      <c r="BY1519" s="4" t="b">
        <f t="shared" si="2224"/>
        <v>0</v>
      </c>
      <c r="BZ1519" s="4" t="b">
        <f t="shared" si="2225"/>
        <v>0</v>
      </c>
      <c r="CA1519" s="4" t="b">
        <f t="shared" si="2226"/>
        <v>0</v>
      </c>
      <c r="CB1519" s="4" t="b">
        <f t="shared" si="2227"/>
        <v>1</v>
      </c>
      <c r="CC1519" s="4" t="b">
        <f t="shared" si="2228"/>
        <v>0</v>
      </c>
      <c r="CD1519" s="4" t="b">
        <f t="shared" si="2229"/>
        <v>0</v>
      </c>
      <c r="CE1519" s="4" t="b">
        <f t="shared" si="2230"/>
        <v>0</v>
      </c>
      <c r="CF1519" s="4" t="b">
        <f t="shared" si="2231"/>
        <v>0</v>
      </c>
      <c r="CG1519" s="4" t="b">
        <f t="shared" si="2232"/>
        <v>0</v>
      </c>
      <c r="CH1519" s="4" t="b">
        <f t="shared" si="2233"/>
        <v>0</v>
      </c>
      <c r="CI1519" s="4" t="b">
        <f t="shared" si="2234"/>
        <v>0</v>
      </c>
      <c r="CJ1519" s="4" t="b">
        <f t="shared" si="2235"/>
        <v>1</v>
      </c>
      <c r="CK1519" s="4" t="b">
        <f t="shared" si="2236"/>
        <v>1</v>
      </c>
      <c r="CL1519" s="4" t="b">
        <f t="shared" si="2237"/>
        <v>0</v>
      </c>
      <c r="CM1519" s="4" t="b">
        <f t="shared" si="2238"/>
        <v>0</v>
      </c>
      <c r="CN1519" s="4" t="b">
        <f t="shared" si="2239"/>
        <v>0</v>
      </c>
      <c r="CO1519" s="4" t="b">
        <f t="shared" si="2240"/>
        <v>0</v>
      </c>
      <c r="CP1519" s="4" t="b">
        <f t="shared" si="2241"/>
        <v>0</v>
      </c>
      <c r="CQ1519" s="4" t="b">
        <f t="shared" si="2242"/>
        <v>0</v>
      </c>
      <c r="CR1519" s="4" t="b">
        <f t="shared" si="2243"/>
        <v>0</v>
      </c>
      <c r="CS1519" s="4" t="b">
        <f t="shared" si="2244"/>
        <v>0</v>
      </c>
      <c r="CT1519" s="4" t="b">
        <f t="shared" si="2245"/>
        <v>1</v>
      </c>
      <c r="CU1519" s="4" t="b">
        <f t="shared" si="2246"/>
        <v>0</v>
      </c>
      <c r="CV1519" s="4" t="b">
        <f t="shared" si="2247"/>
        <v>0</v>
      </c>
      <c r="CW1519" s="4" t="b">
        <f t="shared" si="2248"/>
        <v>0</v>
      </c>
      <c r="CX1519" s="4" t="b">
        <f t="shared" si="2249"/>
        <v>0</v>
      </c>
      <c r="CY1519" s="4" t="b">
        <f t="shared" si="2250"/>
        <v>0</v>
      </c>
      <c r="CZ1519" s="4" t="b">
        <f t="shared" si="2251"/>
        <v>0</v>
      </c>
      <c r="DA1519" s="4" t="b">
        <f t="shared" si="2252"/>
        <v>1</v>
      </c>
      <c r="DB1519" s="4" t="b">
        <f t="shared" si="2253"/>
        <v>0</v>
      </c>
      <c r="DC1519" s="4" t="b">
        <f t="shared" si="2254"/>
        <v>0</v>
      </c>
      <c r="DD1519" s="4" t="b">
        <f t="shared" si="2255"/>
        <v>0</v>
      </c>
    </row>
    <row r="1520" spans="1:108">
      <c r="A1520" t="s">
        <v>2497</v>
      </c>
      <c r="C1520" t="s">
        <v>2493</v>
      </c>
      <c r="E1520" t="s">
        <v>7477</v>
      </c>
      <c r="F1520" t="s">
        <v>2405</v>
      </c>
      <c r="G1520" t="s">
        <v>2406</v>
      </c>
      <c r="H1520" t="s">
        <v>7445</v>
      </c>
      <c r="I1520" t="s">
        <v>7417</v>
      </c>
      <c r="J1520" t="s">
        <v>143</v>
      </c>
      <c r="K1520" t="s">
        <v>143</v>
      </c>
      <c r="L1520" t="s">
        <v>6896</v>
      </c>
      <c r="M1520" t="s">
        <v>6079</v>
      </c>
      <c r="N1520" t="s">
        <v>60</v>
      </c>
      <c r="O1520" t="b">
        <f t="shared" si="2162"/>
        <v>0</v>
      </c>
      <c r="P1520" t="b">
        <f t="shared" si="2163"/>
        <v>0</v>
      </c>
      <c r="Q1520" t="b">
        <f t="shared" si="2164"/>
        <v>1</v>
      </c>
      <c r="R1520" t="b">
        <f t="shared" si="2165"/>
        <v>0</v>
      </c>
      <c r="S1520" t="b">
        <f t="shared" si="2166"/>
        <v>0</v>
      </c>
      <c r="T1520" t="b">
        <f t="shared" si="2167"/>
        <v>0</v>
      </c>
      <c r="U1520" t="b">
        <f t="shared" si="2168"/>
        <v>0</v>
      </c>
      <c r="V1520" t="b">
        <f t="shared" si="2169"/>
        <v>0</v>
      </c>
      <c r="W1520" t="b">
        <f t="shared" si="2170"/>
        <v>0</v>
      </c>
      <c r="X1520" t="b">
        <f t="shared" si="2171"/>
        <v>1</v>
      </c>
      <c r="Y1520" t="b">
        <f t="shared" si="2172"/>
        <v>0</v>
      </c>
      <c r="Z1520" t="b">
        <f t="shared" si="2173"/>
        <v>0</v>
      </c>
      <c r="AA1520" t="b">
        <f t="shared" si="2174"/>
        <v>0</v>
      </c>
      <c r="AB1520" t="b">
        <f t="shared" si="2175"/>
        <v>0</v>
      </c>
      <c r="AC1520" t="b">
        <f t="shared" si="2176"/>
        <v>0</v>
      </c>
      <c r="AD1520" t="b">
        <f t="shared" si="2177"/>
        <v>0</v>
      </c>
      <c r="AE1520" t="b">
        <f t="shared" si="2178"/>
        <v>0</v>
      </c>
      <c r="AF1520" t="b">
        <f t="shared" si="2179"/>
        <v>0</v>
      </c>
      <c r="AG1520" t="b">
        <f t="shared" si="2180"/>
        <v>0</v>
      </c>
      <c r="AH1520" t="b">
        <f t="shared" si="2181"/>
        <v>0</v>
      </c>
      <c r="AI1520" t="b">
        <f t="shared" si="2182"/>
        <v>0</v>
      </c>
      <c r="AJ1520" t="b">
        <f t="shared" si="2183"/>
        <v>0</v>
      </c>
      <c r="AK1520" t="b">
        <f t="shared" si="2184"/>
        <v>0</v>
      </c>
      <c r="AL1520" t="b">
        <f t="shared" si="2185"/>
        <v>0</v>
      </c>
      <c r="AM1520" t="b">
        <f t="shared" si="2186"/>
        <v>0</v>
      </c>
      <c r="AN1520" t="b">
        <f t="shared" si="2187"/>
        <v>0</v>
      </c>
      <c r="AO1520" t="b">
        <f t="shared" si="2188"/>
        <v>0</v>
      </c>
      <c r="AP1520" t="b">
        <f t="shared" si="2189"/>
        <v>0</v>
      </c>
      <c r="AQ1520" t="b">
        <f t="shared" si="2190"/>
        <v>0</v>
      </c>
      <c r="AR1520" t="b">
        <f t="shared" si="2191"/>
        <v>0</v>
      </c>
      <c r="AS1520" t="b">
        <f t="shared" si="2192"/>
        <v>0</v>
      </c>
      <c r="AT1520" t="b">
        <f t="shared" si="2193"/>
        <v>0</v>
      </c>
      <c r="AU1520" t="b">
        <f t="shared" si="2194"/>
        <v>0</v>
      </c>
      <c r="AV1520" t="b">
        <f t="shared" si="2195"/>
        <v>0</v>
      </c>
      <c r="AW1520" t="b">
        <f t="shared" si="2196"/>
        <v>0</v>
      </c>
      <c r="AX1520" t="b">
        <f t="shared" si="2197"/>
        <v>0</v>
      </c>
      <c r="AY1520" t="b">
        <f t="shared" si="2198"/>
        <v>0</v>
      </c>
      <c r="AZ1520" t="b">
        <f t="shared" si="2199"/>
        <v>0</v>
      </c>
      <c r="BA1520" t="b">
        <f t="shared" si="2200"/>
        <v>0</v>
      </c>
      <c r="BB1520" t="b">
        <f t="shared" si="2201"/>
        <v>0</v>
      </c>
      <c r="BC1520" t="b">
        <f t="shared" si="2202"/>
        <v>0</v>
      </c>
      <c r="BD1520" t="b">
        <f t="shared" si="2203"/>
        <v>0</v>
      </c>
      <c r="BE1520" t="b">
        <f t="shared" si="2204"/>
        <v>0</v>
      </c>
      <c r="BF1520" t="b">
        <f t="shared" si="2205"/>
        <v>0</v>
      </c>
      <c r="BG1520" t="b">
        <f t="shared" si="2206"/>
        <v>0</v>
      </c>
      <c r="BH1520" t="b">
        <f t="shared" si="2207"/>
        <v>0</v>
      </c>
      <c r="BI1520" t="b">
        <f t="shared" si="2208"/>
        <v>0</v>
      </c>
      <c r="BJ1520" t="b">
        <f t="shared" si="2209"/>
        <v>0</v>
      </c>
      <c r="BK1520" t="b">
        <f t="shared" si="2210"/>
        <v>0</v>
      </c>
      <c r="BL1520" t="b">
        <f t="shared" si="2211"/>
        <v>0</v>
      </c>
      <c r="BM1520" t="b">
        <f t="shared" si="2212"/>
        <v>1</v>
      </c>
      <c r="BN1520" t="b">
        <f t="shared" si="2213"/>
        <v>0</v>
      </c>
      <c r="BO1520" t="b">
        <f t="shared" si="2214"/>
        <v>0</v>
      </c>
      <c r="BP1520" t="b">
        <f t="shared" si="2215"/>
        <v>0</v>
      </c>
      <c r="BQ1520" t="b">
        <f t="shared" si="2216"/>
        <v>0</v>
      </c>
      <c r="BR1520" t="b">
        <f t="shared" si="2217"/>
        <v>0</v>
      </c>
      <c r="BS1520" t="b">
        <f t="shared" si="2218"/>
        <v>0</v>
      </c>
      <c r="BT1520" t="b">
        <f t="shared" si="2219"/>
        <v>0</v>
      </c>
      <c r="BU1520" t="b">
        <f t="shared" si="2220"/>
        <v>0</v>
      </c>
      <c r="BV1520" t="b">
        <f t="shared" si="2221"/>
        <v>0</v>
      </c>
      <c r="BW1520" t="b">
        <f t="shared" si="2222"/>
        <v>0</v>
      </c>
      <c r="BX1520" t="b">
        <f t="shared" si="2223"/>
        <v>0</v>
      </c>
      <c r="BY1520" t="b">
        <f t="shared" si="2224"/>
        <v>0</v>
      </c>
      <c r="BZ1520" t="b">
        <f t="shared" si="2225"/>
        <v>0</v>
      </c>
      <c r="CA1520" t="b">
        <f t="shared" si="2226"/>
        <v>0</v>
      </c>
      <c r="CB1520" t="b">
        <f t="shared" si="2227"/>
        <v>0</v>
      </c>
      <c r="CC1520" t="b">
        <f t="shared" si="2228"/>
        <v>0</v>
      </c>
      <c r="CD1520" t="b">
        <f t="shared" si="2229"/>
        <v>0</v>
      </c>
      <c r="CE1520" t="b">
        <f t="shared" si="2230"/>
        <v>0</v>
      </c>
      <c r="CF1520" t="b">
        <f t="shared" si="2231"/>
        <v>0</v>
      </c>
      <c r="CG1520" t="b">
        <f t="shared" si="2232"/>
        <v>0</v>
      </c>
      <c r="CH1520" t="b">
        <f t="shared" si="2233"/>
        <v>0</v>
      </c>
      <c r="CI1520" t="b">
        <f t="shared" si="2234"/>
        <v>0</v>
      </c>
      <c r="CJ1520" t="b">
        <f t="shared" si="2235"/>
        <v>0</v>
      </c>
      <c r="CK1520" t="b">
        <f t="shared" si="2236"/>
        <v>0</v>
      </c>
      <c r="CL1520" t="b">
        <f t="shared" si="2237"/>
        <v>0</v>
      </c>
      <c r="CM1520" t="b">
        <f t="shared" si="2238"/>
        <v>0</v>
      </c>
      <c r="CN1520" t="b">
        <f t="shared" si="2239"/>
        <v>0</v>
      </c>
      <c r="CO1520" t="b">
        <f t="shared" si="2240"/>
        <v>0</v>
      </c>
      <c r="CP1520" t="b">
        <f t="shared" si="2241"/>
        <v>0</v>
      </c>
      <c r="CQ1520" t="b">
        <f t="shared" si="2242"/>
        <v>0</v>
      </c>
      <c r="CR1520" t="b">
        <f t="shared" si="2243"/>
        <v>0</v>
      </c>
      <c r="CS1520" t="b">
        <f t="shared" si="2244"/>
        <v>0</v>
      </c>
      <c r="CT1520" t="b">
        <f t="shared" si="2245"/>
        <v>0</v>
      </c>
      <c r="CU1520" t="b">
        <f t="shared" si="2246"/>
        <v>0</v>
      </c>
      <c r="CV1520" t="b">
        <f t="shared" si="2247"/>
        <v>0</v>
      </c>
      <c r="CW1520" t="b">
        <f t="shared" si="2248"/>
        <v>0</v>
      </c>
      <c r="CX1520" t="b">
        <f t="shared" si="2249"/>
        <v>0</v>
      </c>
      <c r="CY1520" t="b">
        <f t="shared" si="2250"/>
        <v>0</v>
      </c>
      <c r="CZ1520" t="b">
        <f t="shared" si="2251"/>
        <v>0</v>
      </c>
      <c r="DA1520" t="b">
        <f t="shared" si="2252"/>
        <v>0</v>
      </c>
      <c r="DB1520" t="b">
        <f t="shared" si="2253"/>
        <v>0</v>
      </c>
      <c r="DC1520" t="b">
        <f t="shared" si="2254"/>
        <v>0</v>
      </c>
      <c r="DD1520" t="b">
        <f t="shared" si="2255"/>
        <v>0</v>
      </c>
    </row>
    <row r="1521" spans="1:108">
      <c r="A1521" s="4" t="s">
        <v>2516</v>
      </c>
      <c r="B1521" t="s">
        <v>2517</v>
      </c>
      <c r="C1521" t="s">
        <v>7354</v>
      </c>
      <c r="D1521" s="4"/>
      <c r="E1521" s="81" t="s">
        <v>7477</v>
      </c>
      <c r="F1521" t="s">
        <v>2405</v>
      </c>
      <c r="G1521" t="s">
        <v>2406</v>
      </c>
      <c r="H1521" t="s">
        <v>7445</v>
      </c>
      <c r="I1521" t="s">
        <v>7417</v>
      </c>
      <c r="J1521" s="4" t="s">
        <v>108</v>
      </c>
      <c r="K1521" s="4" t="s">
        <v>109</v>
      </c>
      <c r="L1521" s="4" t="s">
        <v>6904</v>
      </c>
      <c r="M1521" s="4" t="s">
        <v>2518</v>
      </c>
      <c r="N1521" s="4" t="s">
        <v>2519</v>
      </c>
      <c r="O1521" s="4" t="b">
        <f t="shared" si="2162"/>
        <v>1</v>
      </c>
      <c r="P1521" s="4" t="b">
        <f t="shared" si="2163"/>
        <v>1</v>
      </c>
      <c r="Q1521" s="4" t="b">
        <f t="shared" si="2164"/>
        <v>1</v>
      </c>
      <c r="R1521" s="4" t="b">
        <f t="shared" si="2165"/>
        <v>1</v>
      </c>
      <c r="S1521" s="4" t="b">
        <f t="shared" si="2166"/>
        <v>0</v>
      </c>
      <c r="T1521" s="4" t="b">
        <f t="shared" si="2167"/>
        <v>0</v>
      </c>
      <c r="U1521" s="4" t="b">
        <f t="shared" si="2168"/>
        <v>1</v>
      </c>
      <c r="V1521" s="4" t="b">
        <f t="shared" si="2169"/>
        <v>1</v>
      </c>
      <c r="W1521" s="4" t="b">
        <f t="shared" si="2170"/>
        <v>0</v>
      </c>
      <c r="X1521" s="4" t="b">
        <f t="shared" si="2171"/>
        <v>1</v>
      </c>
      <c r="Y1521" s="4" t="b">
        <f t="shared" si="2172"/>
        <v>1</v>
      </c>
      <c r="Z1521" s="4" t="b">
        <f t="shared" si="2173"/>
        <v>0</v>
      </c>
      <c r="AA1521" s="4" t="b">
        <f t="shared" si="2174"/>
        <v>0</v>
      </c>
      <c r="AB1521" s="4" t="b">
        <f t="shared" si="2175"/>
        <v>0</v>
      </c>
      <c r="AC1521" s="4" t="b">
        <f t="shared" si="2176"/>
        <v>0</v>
      </c>
      <c r="AD1521" s="4" t="b">
        <f t="shared" si="2177"/>
        <v>0</v>
      </c>
      <c r="AE1521" s="4" t="b">
        <f t="shared" si="2178"/>
        <v>0</v>
      </c>
      <c r="AF1521" s="4" t="b">
        <f t="shared" si="2179"/>
        <v>0</v>
      </c>
      <c r="AG1521" s="4" t="b">
        <f t="shared" si="2180"/>
        <v>1</v>
      </c>
      <c r="AH1521" s="4" t="b">
        <f t="shared" si="2181"/>
        <v>0</v>
      </c>
      <c r="AI1521" s="4" t="b">
        <f t="shared" si="2182"/>
        <v>0</v>
      </c>
      <c r="AJ1521" s="4" t="b">
        <f t="shared" si="2183"/>
        <v>0</v>
      </c>
      <c r="AK1521" s="4" t="b">
        <f t="shared" si="2184"/>
        <v>0</v>
      </c>
      <c r="AL1521" s="4" t="b">
        <f t="shared" si="2185"/>
        <v>0</v>
      </c>
      <c r="AM1521" s="4" t="b">
        <f t="shared" si="2186"/>
        <v>0</v>
      </c>
      <c r="AN1521" s="4" t="b">
        <f t="shared" si="2187"/>
        <v>0</v>
      </c>
      <c r="AO1521" s="4" t="b">
        <f t="shared" si="2188"/>
        <v>0</v>
      </c>
      <c r="AP1521" s="4" t="b">
        <f t="shared" si="2189"/>
        <v>0</v>
      </c>
      <c r="AQ1521" s="4" t="b">
        <f t="shared" si="2190"/>
        <v>0</v>
      </c>
      <c r="AR1521" s="4" t="b">
        <f t="shared" si="2191"/>
        <v>0</v>
      </c>
      <c r="AS1521" s="4" t="b">
        <f t="shared" si="2192"/>
        <v>0</v>
      </c>
      <c r="AT1521" s="4" t="b">
        <f t="shared" si="2193"/>
        <v>0</v>
      </c>
      <c r="AU1521" s="4" t="b">
        <f t="shared" si="2194"/>
        <v>0</v>
      </c>
      <c r="AV1521" s="4" t="b">
        <f t="shared" si="2195"/>
        <v>1</v>
      </c>
      <c r="AW1521" s="4" t="b">
        <f t="shared" si="2196"/>
        <v>0</v>
      </c>
      <c r="AX1521" s="4" t="b">
        <f t="shared" si="2197"/>
        <v>0</v>
      </c>
      <c r="AY1521" s="4" t="b">
        <f t="shared" si="2198"/>
        <v>1</v>
      </c>
      <c r="AZ1521" s="4" t="b">
        <f t="shared" si="2199"/>
        <v>0</v>
      </c>
      <c r="BA1521" s="4" t="b">
        <f t="shared" si="2200"/>
        <v>0</v>
      </c>
      <c r="BB1521" s="4" t="b">
        <f t="shared" si="2201"/>
        <v>0</v>
      </c>
      <c r="BC1521" s="4" t="b">
        <f t="shared" si="2202"/>
        <v>0</v>
      </c>
      <c r="BD1521" s="4" t="b">
        <f t="shared" si="2203"/>
        <v>0</v>
      </c>
      <c r="BE1521" s="4" t="b">
        <f t="shared" si="2204"/>
        <v>0</v>
      </c>
      <c r="BF1521" s="4" t="b">
        <f t="shared" si="2205"/>
        <v>1</v>
      </c>
      <c r="BG1521" s="4" t="b">
        <f t="shared" si="2206"/>
        <v>1</v>
      </c>
      <c r="BH1521" s="4" t="b">
        <f t="shared" si="2207"/>
        <v>0</v>
      </c>
      <c r="BI1521" s="4" t="b">
        <f t="shared" si="2208"/>
        <v>0</v>
      </c>
      <c r="BJ1521" s="4" t="b">
        <f t="shared" si="2209"/>
        <v>0</v>
      </c>
      <c r="BK1521" s="4" t="b">
        <f t="shared" si="2210"/>
        <v>0</v>
      </c>
      <c r="BL1521" s="4" t="b">
        <f t="shared" si="2211"/>
        <v>0</v>
      </c>
      <c r="BM1521" s="4" t="b">
        <f t="shared" si="2212"/>
        <v>1</v>
      </c>
      <c r="BN1521" s="4" t="b">
        <f t="shared" si="2213"/>
        <v>0</v>
      </c>
      <c r="BO1521" s="4" t="b">
        <f t="shared" si="2214"/>
        <v>0</v>
      </c>
      <c r="BP1521" s="4" t="b">
        <f t="shared" si="2215"/>
        <v>0</v>
      </c>
      <c r="BQ1521" s="4" t="b">
        <f t="shared" si="2216"/>
        <v>0</v>
      </c>
      <c r="BR1521" s="4" t="b">
        <f t="shared" si="2217"/>
        <v>0</v>
      </c>
      <c r="BS1521" s="4" t="b">
        <f t="shared" si="2218"/>
        <v>1</v>
      </c>
      <c r="BT1521" s="4" t="b">
        <f t="shared" si="2219"/>
        <v>0</v>
      </c>
      <c r="BU1521" s="4" t="b">
        <f t="shared" si="2220"/>
        <v>1</v>
      </c>
      <c r="BV1521" s="4" t="b">
        <f t="shared" si="2221"/>
        <v>0</v>
      </c>
      <c r="BW1521" s="4" t="b">
        <f t="shared" si="2222"/>
        <v>0</v>
      </c>
      <c r="BX1521" s="4" t="b">
        <f t="shared" si="2223"/>
        <v>0</v>
      </c>
      <c r="BY1521" s="4" t="b">
        <f t="shared" si="2224"/>
        <v>0</v>
      </c>
      <c r="BZ1521" s="4" t="b">
        <f t="shared" si="2225"/>
        <v>0</v>
      </c>
      <c r="CA1521" s="4" t="b">
        <f t="shared" si="2226"/>
        <v>0</v>
      </c>
      <c r="CB1521" s="4" t="b">
        <f t="shared" si="2227"/>
        <v>0</v>
      </c>
      <c r="CC1521" s="4" t="b">
        <f t="shared" si="2228"/>
        <v>0</v>
      </c>
      <c r="CD1521" s="4" t="b">
        <f t="shared" si="2229"/>
        <v>0</v>
      </c>
      <c r="CE1521" s="4" t="b">
        <f t="shared" si="2230"/>
        <v>0</v>
      </c>
      <c r="CF1521" s="4" t="b">
        <f t="shared" si="2231"/>
        <v>0</v>
      </c>
      <c r="CG1521" s="4" t="b">
        <f t="shared" si="2232"/>
        <v>0</v>
      </c>
      <c r="CH1521" s="4" t="b">
        <f t="shared" si="2233"/>
        <v>0</v>
      </c>
      <c r="CI1521" s="4" t="b">
        <f t="shared" si="2234"/>
        <v>0</v>
      </c>
      <c r="CJ1521" s="4" t="b">
        <f t="shared" si="2235"/>
        <v>0</v>
      </c>
      <c r="CK1521" s="4" t="b">
        <f t="shared" si="2236"/>
        <v>0</v>
      </c>
      <c r="CL1521" s="4" t="b">
        <f t="shared" si="2237"/>
        <v>0</v>
      </c>
      <c r="CM1521" s="4" t="b">
        <f t="shared" si="2238"/>
        <v>0</v>
      </c>
      <c r="CN1521" s="4" t="b">
        <f t="shared" si="2239"/>
        <v>0</v>
      </c>
      <c r="CO1521" s="4" t="b">
        <f t="shared" si="2240"/>
        <v>0</v>
      </c>
      <c r="CP1521" s="4" t="b">
        <f t="shared" si="2241"/>
        <v>0</v>
      </c>
      <c r="CQ1521" s="4" t="b">
        <f t="shared" si="2242"/>
        <v>0</v>
      </c>
      <c r="CR1521" s="4" t="b">
        <f t="shared" si="2243"/>
        <v>0</v>
      </c>
      <c r="CS1521" s="4" t="b">
        <f t="shared" si="2244"/>
        <v>0</v>
      </c>
      <c r="CT1521" s="4" t="b">
        <f t="shared" si="2245"/>
        <v>0</v>
      </c>
      <c r="CU1521" s="4" t="b">
        <f t="shared" si="2246"/>
        <v>0</v>
      </c>
      <c r="CV1521" s="4" t="b">
        <f t="shared" si="2247"/>
        <v>0</v>
      </c>
      <c r="CW1521" s="4" t="b">
        <f t="shared" si="2248"/>
        <v>1</v>
      </c>
      <c r="CX1521" s="4" t="b">
        <f t="shared" si="2249"/>
        <v>0</v>
      </c>
      <c r="CY1521" s="4" t="b">
        <f t="shared" si="2250"/>
        <v>0</v>
      </c>
      <c r="CZ1521" s="4" t="b">
        <f t="shared" si="2251"/>
        <v>0</v>
      </c>
      <c r="DA1521" s="4" t="b">
        <f t="shared" si="2252"/>
        <v>0</v>
      </c>
      <c r="DB1521" s="4" t="b">
        <f t="shared" si="2253"/>
        <v>0</v>
      </c>
      <c r="DC1521" s="4" t="b">
        <f t="shared" si="2254"/>
        <v>0</v>
      </c>
      <c r="DD1521" s="4" t="b">
        <f t="shared" si="2255"/>
        <v>0</v>
      </c>
    </row>
    <row r="1522" spans="1:108">
      <c r="A1522" t="s">
        <v>2520</v>
      </c>
      <c r="B1522" t="s">
        <v>2517</v>
      </c>
      <c r="C1522" t="s">
        <v>7354</v>
      </c>
      <c r="E1522" s="81" t="s">
        <v>7477</v>
      </c>
      <c r="F1522" t="s">
        <v>2405</v>
      </c>
      <c r="G1522" t="s">
        <v>2406</v>
      </c>
      <c r="H1522" t="s">
        <v>7445</v>
      </c>
      <c r="I1522" t="s">
        <v>7417</v>
      </c>
      <c r="J1522" t="s">
        <v>108</v>
      </c>
      <c r="K1522" t="s">
        <v>109</v>
      </c>
      <c r="L1522" t="s">
        <v>6905</v>
      </c>
      <c r="M1522" t="s">
        <v>6079</v>
      </c>
      <c r="N1522" t="s">
        <v>2521</v>
      </c>
      <c r="O1522" t="b">
        <f t="shared" si="2162"/>
        <v>1</v>
      </c>
      <c r="P1522" t="b">
        <f t="shared" si="2163"/>
        <v>1</v>
      </c>
      <c r="Q1522" t="b">
        <f t="shared" si="2164"/>
        <v>1</v>
      </c>
      <c r="R1522" t="b">
        <f t="shared" si="2165"/>
        <v>1</v>
      </c>
      <c r="S1522" t="b">
        <f t="shared" si="2166"/>
        <v>1</v>
      </c>
      <c r="T1522" t="b">
        <f t="shared" si="2167"/>
        <v>0</v>
      </c>
      <c r="U1522" t="b">
        <f t="shared" si="2168"/>
        <v>1</v>
      </c>
      <c r="V1522" t="b">
        <f t="shared" si="2169"/>
        <v>1</v>
      </c>
      <c r="W1522" t="b">
        <f t="shared" si="2170"/>
        <v>1</v>
      </c>
      <c r="X1522" t="b">
        <f t="shared" si="2171"/>
        <v>0</v>
      </c>
      <c r="Y1522" t="b">
        <f t="shared" si="2172"/>
        <v>1</v>
      </c>
      <c r="Z1522" t="b">
        <f t="shared" si="2173"/>
        <v>0</v>
      </c>
      <c r="AA1522" t="b">
        <f t="shared" si="2174"/>
        <v>1</v>
      </c>
      <c r="AB1522" t="b">
        <f t="shared" si="2175"/>
        <v>1</v>
      </c>
      <c r="AC1522" t="b">
        <f t="shared" si="2176"/>
        <v>0</v>
      </c>
      <c r="AD1522" t="b">
        <f t="shared" si="2177"/>
        <v>0</v>
      </c>
      <c r="AE1522" t="b">
        <f t="shared" si="2178"/>
        <v>0</v>
      </c>
      <c r="AF1522" t="b">
        <f t="shared" si="2179"/>
        <v>0</v>
      </c>
      <c r="AG1522" t="b">
        <f t="shared" si="2180"/>
        <v>1</v>
      </c>
      <c r="AH1522" t="b">
        <f t="shared" si="2181"/>
        <v>1</v>
      </c>
      <c r="AI1522" t="b">
        <f t="shared" si="2182"/>
        <v>0</v>
      </c>
      <c r="AJ1522" t="b">
        <f t="shared" si="2183"/>
        <v>0</v>
      </c>
      <c r="AK1522" t="b">
        <f t="shared" si="2184"/>
        <v>0</v>
      </c>
      <c r="AL1522" t="b">
        <f t="shared" si="2185"/>
        <v>0</v>
      </c>
      <c r="AM1522" t="b">
        <f t="shared" si="2186"/>
        <v>0</v>
      </c>
      <c r="AN1522" t="b">
        <f t="shared" si="2187"/>
        <v>0</v>
      </c>
      <c r="AO1522" t="b">
        <f t="shared" si="2188"/>
        <v>0</v>
      </c>
      <c r="AP1522" t="b">
        <f t="shared" si="2189"/>
        <v>0</v>
      </c>
      <c r="AQ1522" t="b">
        <f t="shared" si="2190"/>
        <v>0</v>
      </c>
      <c r="AR1522" t="b">
        <f t="shared" si="2191"/>
        <v>0</v>
      </c>
      <c r="AS1522" t="b">
        <f t="shared" si="2192"/>
        <v>0</v>
      </c>
      <c r="AT1522" t="b">
        <f t="shared" si="2193"/>
        <v>1</v>
      </c>
      <c r="AU1522" t="b">
        <f t="shared" si="2194"/>
        <v>0</v>
      </c>
      <c r="AV1522" t="b">
        <f t="shared" si="2195"/>
        <v>0</v>
      </c>
      <c r="AW1522" t="b">
        <f t="shared" si="2196"/>
        <v>1</v>
      </c>
      <c r="AX1522" t="b">
        <f t="shared" si="2197"/>
        <v>0</v>
      </c>
      <c r="AY1522" t="b">
        <f t="shared" si="2198"/>
        <v>0</v>
      </c>
      <c r="AZ1522" t="b">
        <f t="shared" si="2199"/>
        <v>0</v>
      </c>
      <c r="BA1522" t="b">
        <f t="shared" si="2200"/>
        <v>0</v>
      </c>
      <c r="BB1522" t="b">
        <f t="shared" si="2201"/>
        <v>0</v>
      </c>
      <c r="BC1522" t="b">
        <f t="shared" si="2202"/>
        <v>0</v>
      </c>
      <c r="BD1522" t="b">
        <f t="shared" si="2203"/>
        <v>0</v>
      </c>
      <c r="BE1522" t="b">
        <f t="shared" si="2204"/>
        <v>0</v>
      </c>
      <c r="BF1522" t="b">
        <f t="shared" si="2205"/>
        <v>0</v>
      </c>
      <c r="BG1522" t="b">
        <f t="shared" si="2206"/>
        <v>0</v>
      </c>
      <c r="BH1522" t="b">
        <f t="shared" si="2207"/>
        <v>1</v>
      </c>
      <c r="BI1522" t="b">
        <f t="shared" si="2208"/>
        <v>0</v>
      </c>
      <c r="BJ1522" t="b">
        <f t="shared" si="2209"/>
        <v>0</v>
      </c>
      <c r="BK1522" t="b">
        <f t="shared" si="2210"/>
        <v>0</v>
      </c>
      <c r="BL1522" t="b">
        <f t="shared" si="2211"/>
        <v>1</v>
      </c>
      <c r="BM1522" t="b">
        <f t="shared" si="2212"/>
        <v>0</v>
      </c>
      <c r="BN1522" t="b">
        <f t="shared" si="2213"/>
        <v>0</v>
      </c>
      <c r="BO1522" t="b">
        <f t="shared" si="2214"/>
        <v>0</v>
      </c>
      <c r="BP1522" t="b">
        <f t="shared" si="2215"/>
        <v>0</v>
      </c>
      <c r="BQ1522" t="b">
        <f t="shared" si="2216"/>
        <v>0</v>
      </c>
      <c r="BR1522" t="b">
        <f t="shared" si="2217"/>
        <v>0</v>
      </c>
      <c r="BS1522" t="b">
        <f t="shared" si="2218"/>
        <v>0</v>
      </c>
      <c r="BT1522" t="b">
        <f t="shared" si="2219"/>
        <v>0</v>
      </c>
      <c r="BU1522" t="b">
        <f t="shared" si="2220"/>
        <v>0</v>
      </c>
      <c r="BV1522" t="b">
        <f t="shared" si="2221"/>
        <v>0</v>
      </c>
      <c r="BW1522" t="b">
        <f t="shared" si="2222"/>
        <v>0</v>
      </c>
      <c r="BX1522" t="b">
        <f t="shared" si="2223"/>
        <v>0</v>
      </c>
      <c r="BY1522" t="b">
        <f t="shared" si="2224"/>
        <v>0</v>
      </c>
      <c r="BZ1522" t="b">
        <f t="shared" si="2225"/>
        <v>0</v>
      </c>
      <c r="CA1522" t="b">
        <f t="shared" si="2226"/>
        <v>0</v>
      </c>
      <c r="CB1522" t="b">
        <f t="shared" si="2227"/>
        <v>1</v>
      </c>
      <c r="CC1522" t="b">
        <f t="shared" si="2228"/>
        <v>0</v>
      </c>
      <c r="CD1522" t="b">
        <f t="shared" si="2229"/>
        <v>0</v>
      </c>
      <c r="CE1522" t="b">
        <f t="shared" si="2230"/>
        <v>0</v>
      </c>
      <c r="CF1522" t="b">
        <f t="shared" si="2231"/>
        <v>0</v>
      </c>
      <c r="CG1522" t="b">
        <f t="shared" si="2232"/>
        <v>0</v>
      </c>
      <c r="CH1522" t="b">
        <f t="shared" si="2233"/>
        <v>0</v>
      </c>
      <c r="CI1522" t="b">
        <f t="shared" si="2234"/>
        <v>0</v>
      </c>
      <c r="CJ1522" t="b">
        <f t="shared" si="2235"/>
        <v>0</v>
      </c>
      <c r="CK1522" t="b">
        <f t="shared" si="2236"/>
        <v>0</v>
      </c>
      <c r="CL1522" t="b">
        <f t="shared" si="2237"/>
        <v>0</v>
      </c>
      <c r="CM1522" t="b">
        <f t="shared" si="2238"/>
        <v>0</v>
      </c>
      <c r="CN1522" t="b">
        <f t="shared" si="2239"/>
        <v>0</v>
      </c>
      <c r="CO1522" t="b">
        <f t="shared" si="2240"/>
        <v>0</v>
      </c>
      <c r="CP1522" t="b">
        <f t="shared" si="2241"/>
        <v>0</v>
      </c>
      <c r="CQ1522" t="b">
        <f t="shared" si="2242"/>
        <v>0</v>
      </c>
      <c r="CR1522" t="b">
        <f t="shared" si="2243"/>
        <v>0</v>
      </c>
      <c r="CS1522" t="b">
        <f t="shared" si="2244"/>
        <v>0</v>
      </c>
      <c r="CT1522" t="b">
        <f t="shared" si="2245"/>
        <v>0</v>
      </c>
      <c r="CU1522" t="b">
        <f t="shared" si="2246"/>
        <v>0</v>
      </c>
      <c r="CV1522" t="b">
        <f t="shared" si="2247"/>
        <v>0</v>
      </c>
      <c r="CW1522" t="b">
        <f t="shared" si="2248"/>
        <v>0</v>
      </c>
      <c r="CX1522" t="b">
        <f t="shared" si="2249"/>
        <v>0</v>
      </c>
      <c r="CY1522" t="b">
        <f t="shared" si="2250"/>
        <v>0</v>
      </c>
      <c r="CZ1522" t="b">
        <f t="shared" si="2251"/>
        <v>0</v>
      </c>
      <c r="DA1522" t="b">
        <f t="shared" si="2252"/>
        <v>0</v>
      </c>
      <c r="DB1522" t="b">
        <f t="shared" si="2253"/>
        <v>0</v>
      </c>
      <c r="DC1522" t="b">
        <f t="shared" si="2254"/>
        <v>0</v>
      </c>
      <c r="DD1522" t="b">
        <f t="shared" si="2255"/>
        <v>0</v>
      </c>
    </row>
    <row r="1523" spans="1:108">
      <c r="A1523" t="s">
        <v>2648</v>
      </c>
      <c r="C1523" t="s">
        <v>2649</v>
      </c>
      <c r="E1523" t="s">
        <v>7477</v>
      </c>
      <c r="F1523" t="s">
        <v>2405</v>
      </c>
      <c r="G1523" t="s">
        <v>2406</v>
      </c>
      <c r="H1523" t="s">
        <v>7445</v>
      </c>
      <c r="I1523" t="s">
        <v>7417</v>
      </c>
      <c r="J1523" t="s">
        <v>424</v>
      </c>
      <c r="K1523" t="s">
        <v>114</v>
      </c>
      <c r="L1523" t="s">
        <v>6952</v>
      </c>
      <c r="M1523" t="s">
        <v>6079</v>
      </c>
      <c r="N1523" s="4" t="s">
        <v>2650</v>
      </c>
      <c r="O1523" s="4" t="b">
        <f t="shared" si="2162"/>
        <v>1</v>
      </c>
      <c r="P1523" t="b">
        <f t="shared" si="2163"/>
        <v>1</v>
      </c>
      <c r="Q1523" t="b">
        <f t="shared" si="2164"/>
        <v>1</v>
      </c>
      <c r="R1523" t="b">
        <f t="shared" si="2165"/>
        <v>1</v>
      </c>
      <c r="S1523" s="4" t="b">
        <f t="shared" si="2166"/>
        <v>1</v>
      </c>
      <c r="T1523" s="4" t="b">
        <f t="shared" si="2167"/>
        <v>1</v>
      </c>
      <c r="U1523" s="4" t="b">
        <f t="shared" si="2168"/>
        <v>1</v>
      </c>
      <c r="V1523" s="4" t="b">
        <f t="shared" si="2169"/>
        <v>1</v>
      </c>
      <c r="W1523" s="4" t="b">
        <f t="shared" si="2170"/>
        <v>1</v>
      </c>
      <c r="X1523" s="4" t="b">
        <f t="shared" si="2171"/>
        <v>1</v>
      </c>
      <c r="Y1523" s="4" t="b">
        <f t="shared" si="2172"/>
        <v>1</v>
      </c>
      <c r="Z1523" s="4" t="b">
        <f t="shared" si="2173"/>
        <v>1</v>
      </c>
      <c r="AA1523" s="4" t="b">
        <f t="shared" si="2174"/>
        <v>1</v>
      </c>
      <c r="AB1523" t="b">
        <f t="shared" si="2175"/>
        <v>1</v>
      </c>
      <c r="AC1523" t="b">
        <f t="shared" si="2176"/>
        <v>1</v>
      </c>
      <c r="AD1523" t="b">
        <f t="shared" si="2177"/>
        <v>0</v>
      </c>
      <c r="AE1523" t="b">
        <f t="shared" si="2178"/>
        <v>0</v>
      </c>
      <c r="AF1523" t="b">
        <f t="shared" si="2179"/>
        <v>0</v>
      </c>
      <c r="AG1523" t="b">
        <f t="shared" si="2180"/>
        <v>1</v>
      </c>
      <c r="AH1523" t="b">
        <f t="shared" si="2181"/>
        <v>1</v>
      </c>
      <c r="AI1523" t="b">
        <f t="shared" si="2182"/>
        <v>1</v>
      </c>
      <c r="AJ1523" t="b">
        <f t="shared" si="2183"/>
        <v>0</v>
      </c>
      <c r="AK1523" t="b">
        <f t="shared" si="2184"/>
        <v>0</v>
      </c>
      <c r="AL1523" t="b">
        <f t="shared" si="2185"/>
        <v>1</v>
      </c>
      <c r="AM1523" t="b">
        <f t="shared" si="2186"/>
        <v>1</v>
      </c>
      <c r="AN1523" t="b">
        <f t="shared" si="2187"/>
        <v>0</v>
      </c>
      <c r="AO1523" t="b">
        <f t="shared" si="2188"/>
        <v>0</v>
      </c>
      <c r="AP1523" t="b">
        <f t="shared" si="2189"/>
        <v>1</v>
      </c>
      <c r="AQ1523" t="b">
        <f t="shared" si="2190"/>
        <v>1</v>
      </c>
      <c r="AR1523" t="b">
        <f t="shared" si="2191"/>
        <v>0</v>
      </c>
      <c r="AS1523" t="b">
        <f t="shared" si="2192"/>
        <v>0</v>
      </c>
      <c r="AT1523" t="b">
        <f t="shared" si="2193"/>
        <v>1</v>
      </c>
      <c r="AU1523" t="b">
        <f t="shared" si="2194"/>
        <v>1</v>
      </c>
      <c r="AV1523" t="b">
        <f t="shared" si="2195"/>
        <v>1</v>
      </c>
      <c r="AW1523" t="b">
        <f t="shared" si="2196"/>
        <v>1</v>
      </c>
      <c r="AX1523" t="b">
        <f t="shared" si="2197"/>
        <v>1</v>
      </c>
      <c r="AY1523" t="b">
        <f t="shared" si="2198"/>
        <v>1</v>
      </c>
      <c r="AZ1523" t="b">
        <f t="shared" si="2199"/>
        <v>1</v>
      </c>
      <c r="BA1523" t="b">
        <f t="shared" si="2200"/>
        <v>0</v>
      </c>
      <c r="BB1523" t="b">
        <f t="shared" si="2201"/>
        <v>1</v>
      </c>
      <c r="BC1523" t="b">
        <f t="shared" si="2202"/>
        <v>1</v>
      </c>
      <c r="BD1523" t="b">
        <f t="shared" si="2203"/>
        <v>0</v>
      </c>
      <c r="BE1523" t="b">
        <f t="shared" si="2204"/>
        <v>0</v>
      </c>
      <c r="BF1523" t="b">
        <f t="shared" si="2205"/>
        <v>1</v>
      </c>
      <c r="BG1523" t="b">
        <f t="shared" si="2206"/>
        <v>0</v>
      </c>
      <c r="BH1523" t="b">
        <f t="shared" si="2207"/>
        <v>1</v>
      </c>
      <c r="BI1523" t="b">
        <f t="shared" si="2208"/>
        <v>1</v>
      </c>
      <c r="BJ1523" t="b">
        <f t="shared" si="2209"/>
        <v>0</v>
      </c>
      <c r="BK1523" t="b">
        <f t="shared" si="2210"/>
        <v>0</v>
      </c>
      <c r="BL1523" t="b">
        <f t="shared" si="2211"/>
        <v>1</v>
      </c>
      <c r="BM1523" t="b">
        <f t="shared" si="2212"/>
        <v>1</v>
      </c>
      <c r="BN1523" t="b">
        <f t="shared" si="2213"/>
        <v>1</v>
      </c>
      <c r="BO1523" t="b">
        <f t="shared" si="2214"/>
        <v>1</v>
      </c>
      <c r="BP1523" t="b">
        <f t="shared" si="2215"/>
        <v>1</v>
      </c>
      <c r="BQ1523" t="b">
        <f t="shared" si="2216"/>
        <v>1</v>
      </c>
      <c r="BR1523" t="b">
        <f t="shared" si="2217"/>
        <v>0</v>
      </c>
      <c r="BS1523" t="b">
        <f t="shared" si="2218"/>
        <v>0</v>
      </c>
      <c r="BT1523" t="b">
        <f t="shared" si="2219"/>
        <v>1</v>
      </c>
      <c r="BU1523" t="b">
        <f t="shared" si="2220"/>
        <v>1</v>
      </c>
      <c r="BV1523" t="b">
        <f t="shared" si="2221"/>
        <v>0</v>
      </c>
      <c r="BW1523" t="b">
        <f t="shared" si="2222"/>
        <v>0</v>
      </c>
      <c r="BX1523" t="b">
        <f t="shared" si="2223"/>
        <v>1</v>
      </c>
      <c r="BY1523" t="b">
        <f t="shared" si="2224"/>
        <v>1</v>
      </c>
      <c r="BZ1523" t="b">
        <f t="shared" si="2225"/>
        <v>0</v>
      </c>
      <c r="CA1523" t="b">
        <f t="shared" si="2226"/>
        <v>1</v>
      </c>
      <c r="CB1523" t="b">
        <f t="shared" si="2227"/>
        <v>0</v>
      </c>
      <c r="CC1523" t="b">
        <f t="shared" si="2228"/>
        <v>0</v>
      </c>
      <c r="CD1523" t="b">
        <f t="shared" si="2229"/>
        <v>1</v>
      </c>
      <c r="CE1523" t="b">
        <f t="shared" si="2230"/>
        <v>1</v>
      </c>
      <c r="CF1523" t="b">
        <f t="shared" si="2231"/>
        <v>0</v>
      </c>
      <c r="CG1523" t="b">
        <f t="shared" si="2232"/>
        <v>1</v>
      </c>
      <c r="CH1523" t="b">
        <f t="shared" si="2233"/>
        <v>1</v>
      </c>
      <c r="CI1523" t="b">
        <f t="shared" si="2234"/>
        <v>0</v>
      </c>
      <c r="CJ1523" t="b">
        <f t="shared" si="2235"/>
        <v>0</v>
      </c>
      <c r="CK1523" t="b">
        <f t="shared" si="2236"/>
        <v>0</v>
      </c>
      <c r="CL1523" t="b">
        <f t="shared" si="2237"/>
        <v>1</v>
      </c>
      <c r="CM1523" t="b">
        <f t="shared" si="2238"/>
        <v>1</v>
      </c>
      <c r="CN1523" t="b">
        <f t="shared" si="2239"/>
        <v>1</v>
      </c>
      <c r="CO1523" t="b">
        <f t="shared" si="2240"/>
        <v>1</v>
      </c>
      <c r="CP1523" t="b">
        <f t="shared" si="2241"/>
        <v>1</v>
      </c>
      <c r="CQ1523" t="b">
        <f t="shared" si="2242"/>
        <v>0</v>
      </c>
      <c r="CR1523" t="b">
        <f t="shared" si="2243"/>
        <v>1</v>
      </c>
      <c r="CS1523" t="b">
        <f t="shared" si="2244"/>
        <v>0</v>
      </c>
      <c r="CT1523" t="b">
        <f t="shared" si="2245"/>
        <v>0</v>
      </c>
      <c r="CU1523" t="b">
        <f t="shared" si="2246"/>
        <v>0</v>
      </c>
      <c r="CV1523" t="b">
        <f t="shared" si="2247"/>
        <v>1</v>
      </c>
      <c r="CW1523" t="b">
        <f t="shared" si="2248"/>
        <v>1</v>
      </c>
      <c r="CX1523" t="b">
        <f t="shared" si="2249"/>
        <v>1</v>
      </c>
      <c r="CY1523" t="b">
        <f t="shared" si="2250"/>
        <v>1</v>
      </c>
      <c r="CZ1523" t="b">
        <f t="shared" si="2251"/>
        <v>0</v>
      </c>
      <c r="DA1523" t="b">
        <f t="shared" si="2252"/>
        <v>0</v>
      </c>
      <c r="DB1523" t="b">
        <f t="shared" si="2253"/>
        <v>0</v>
      </c>
      <c r="DC1523" t="b">
        <f t="shared" si="2254"/>
        <v>0</v>
      </c>
      <c r="DD1523" t="b">
        <f t="shared" si="2255"/>
        <v>1</v>
      </c>
    </row>
    <row r="1524" spans="1:108">
      <c r="A1524" t="s">
        <v>2651</v>
      </c>
      <c r="C1524" t="s">
        <v>2652</v>
      </c>
      <c r="E1524" t="s">
        <v>7477</v>
      </c>
      <c r="F1524" t="s">
        <v>2405</v>
      </c>
      <c r="G1524" t="s">
        <v>2406</v>
      </c>
      <c r="H1524" t="s">
        <v>7445</v>
      </c>
      <c r="I1524" t="s">
        <v>7417</v>
      </c>
      <c r="J1524" t="s">
        <v>362</v>
      </c>
      <c r="K1524" t="s">
        <v>136</v>
      </c>
      <c r="L1524" t="s">
        <v>6953</v>
      </c>
      <c r="M1524" t="s">
        <v>6079</v>
      </c>
      <c r="N1524" t="s">
        <v>2653</v>
      </c>
      <c r="O1524" t="b">
        <f t="shared" si="2162"/>
        <v>1</v>
      </c>
      <c r="P1524" t="b">
        <f t="shared" si="2163"/>
        <v>0</v>
      </c>
      <c r="Q1524" t="b">
        <f t="shared" si="2164"/>
        <v>0</v>
      </c>
      <c r="R1524" t="b">
        <f t="shared" si="2165"/>
        <v>0</v>
      </c>
      <c r="S1524" t="b">
        <f t="shared" si="2166"/>
        <v>1</v>
      </c>
      <c r="T1524" t="b">
        <f t="shared" si="2167"/>
        <v>0</v>
      </c>
      <c r="U1524" t="b">
        <f t="shared" si="2168"/>
        <v>0</v>
      </c>
      <c r="V1524" t="b">
        <f t="shared" si="2169"/>
        <v>0</v>
      </c>
      <c r="W1524" t="b">
        <f t="shared" si="2170"/>
        <v>1</v>
      </c>
      <c r="X1524" t="b">
        <f t="shared" si="2171"/>
        <v>0</v>
      </c>
      <c r="Y1524" t="b">
        <f t="shared" si="2172"/>
        <v>0</v>
      </c>
      <c r="Z1524" t="b">
        <f t="shared" si="2173"/>
        <v>0</v>
      </c>
      <c r="AA1524" t="b">
        <f t="shared" si="2174"/>
        <v>0</v>
      </c>
      <c r="AB1524" t="b">
        <f t="shared" si="2175"/>
        <v>0</v>
      </c>
      <c r="AC1524" t="b">
        <f t="shared" si="2176"/>
        <v>0</v>
      </c>
      <c r="AD1524" t="b">
        <f t="shared" si="2177"/>
        <v>0</v>
      </c>
      <c r="AE1524" t="b">
        <f t="shared" si="2178"/>
        <v>0</v>
      </c>
      <c r="AF1524" t="b">
        <f t="shared" si="2179"/>
        <v>0</v>
      </c>
      <c r="AG1524" t="b">
        <f t="shared" si="2180"/>
        <v>0</v>
      </c>
      <c r="AH1524" t="b">
        <f t="shared" si="2181"/>
        <v>0</v>
      </c>
      <c r="AI1524" t="b">
        <f t="shared" si="2182"/>
        <v>0</v>
      </c>
      <c r="AJ1524" t="b">
        <f t="shared" si="2183"/>
        <v>0</v>
      </c>
      <c r="AK1524" t="b">
        <f t="shared" si="2184"/>
        <v>0</v>
      </c>
      <c r="AL1524" t="b">
        <f t="shared" si="2185"/>
        <v>0</v>
      </c>
      <c r="AM1524" t="b">
        <f t="shared" si="2186"/>
        <v>0</v>
      </c>
      <c r="AN1524" t="b">
        <f t="shared" si="2187"/>
        <v>0</v>
      </c>
      <c r="AO1524" t="b">
        <f t="shared" si="2188"/>
        <v>0</v>
      </c>
      <c r="AP1524" t="b">
        <f t="shared" si="2189"/>
        <v>0</v>
      </c>
      <c r="AQ1524" t="b">
        <f t="shared" si="2190"/>
        <v>0</v>
      </c>
      <c r="AR1524" t="b">
        <f t="shared" si="2191"/>
        <v>0</v>
      </c>
      <c r="AS1524" t="b">
        <f t="shared" si="2192"/>
        <v>0</v>
      </c>
      <c r="AT1524" t="b">
        <f t="shared" si="2193"/>
        <v>0</v>
      </c>
      <c r="AU1524" t="b">
        <f t="shared" si="2194"/>
        <v>0</v>
      </c>
      <c r="AV1524" t="b">
        <f t="shared" si="2195"/>
        <v>0</v>
      </c>
      <c r="AW1524" t="b">
        <f t="shared" si="2196"/>
        <v>0</v>
      </c>
      <c r="AX1524" t="b">
        <f t="shared" si="2197"/>
        <v>0</v>
      </c>
      <c r="AY1524" t="b">
        <f t="shared" si="2198"/>
        <v>0</v>
      </c>
      <c r="AZ1524" t="b">
        <f t="shared" si="2199"/>
        <v>0</v>
      </c>
      <c r="BA1524" t="b">
        <f t="shared" si="2200"/>
        <v>0</v>
      </c>
      <c r="BB1524" t="b">
        <f t="shared" si="2201"/>
        <v>0</v>
      </c>
      <c r="BC1524" t="b">
        <f t="shared" si="2202"/>
        <v>0</v>
      </c>
      <c r="BD1524" t="b">
        <f t="shared" si="2203"/>
        <v>0</v>
      </c>
      <c r="BE1524" t="b">
        <f t="shared" si="2204"/>
        <v>0</v>
      </c>
      <c r="BF1524" t="b">
        <f t="shared" si="2205"/>
        <v>0</v>
      </c>
      <c r="BG1524" t="b">
        <f t="shared" si="2206"/>
        <v>0</v>
      </c>
      <c r="BH1524" t="b">
        <f t="shared" si="2207"/>
        <v>0</v>
      </c>
      <c r="BI1524" t="b">
        <f t="shared" si="2208"/>
        <v>0</v>
      </c>
      <c r="BJ1524" t="b">
        <f t="shared" si="2209"/>
        <v>0</v>
      </c>
      <c r="BK1524" t="b">
        <f t="shared" si="2210"/>
        <v>0</v>
      </c>
      <c r="BL1524" t="b">
        <f t="shared" si="2211"/>
        <v>0</v>
      </c>
      <c r="BM1524" t="b">
        <f t="shared" si="2212"/>
        <v>0</v>
      </c>
      <c r="BN1524" t="b">
        <f t="shared" si="2213"/>
        <v>0</v>
      </c>
      <c r="BO1524" t="b">
        <f t="shared" si="2214"/>
        <v>0</v>
      </c>
      <c r="BP1524" t="b">
        <f t="shared" si="2215"/>
        <v>0</v>
      </c>
      <c r="BQ1524" t="b">
        <f t="shared" si="2216"/>
        <v>0</v>
      </c>
      <c r="BR1524" t="b">
        <f t="shared" si="2217"/>
        <v>0</v>
      </c>
      <c r="BS1524" t="b">
        <f t="shared" si="2218"/>
        <v>0</v>
      </c>
      <c r="BT1524" t="b">
        <f t="shared" si="2219"/>
        <v>0</v>
      </c>
      <c r="BU1524" t="b">
        <f t="shared" si="2220"/>
        <v>0</v>
      </c>
      <c r="BV1524" t="b">
        <f t="shared" si="2221"/>
        <v>0</v>
      </c>
      <c r="BW1524" t="b">
        <f t="shared" si="2222"/>
        <v>0</v>
      </c>
      <c r="BX1524" t="b">
        <f t="shared" si="2223"/>
        <v>0</v>
      </c>
      <c r="BY1524" t="b">
        <f t="shared" si="2224"/>
        <v>0</v>
      </c>
      <c r="BZ1524" t="b">
        <f t="shared" si="2225"/>
        <v>0</v>
      </c>
      <c r="CA1524" t="b">
        <f t="shared" si="2226"/>
        <v>0</v>
      </c>
      <c r="CB1524" t="b">
        <f t="shared" si="2227"/>
        <v>0</v>
      </c>
      <c r="CC1524" t="b">
        <f t="shared" si="2228"/>
        <v>0</v>
      </c>
      <c r="CD1524" t="b">
        <f t="shared" si="2229"/>
        <v>0</v>
      </c>
      <c r="CE1524" t="b">
        <f t="shared" si="2230"/>
        <v>0</v>
      </c>
      <c r="CF1524" t="b">
        <f t="shared" si="2231"/>
        <v>0</v>
      </c>
      <c r="CG1524" t="b">
        <f t="shared" si="2232"/>
        <v>1</v>
      </c>
      <c r="CH1524" t="b">
        <f t="shared" si="2233"/>
        <v>0</v>
      </c>
      <c r="CI1524" t="b">
        <f t="shared" si="2234"/>
        <v>0</v>
      </c>
      <c r="CJ1524" t="b">
        <f t="shared" si="2235"/>
        <v>0</v>
      </c>
      <c r="CK1524" t="b">
        <f t="shared" si="2236"/>
        <v>0</v>
      </c>
      <c r="CL1524" t="b">
        <f t="shared" si="2237"/>
        <v>0</v>
      </c>
      <c r="CM1524" t="b">
        <f t="shared" si="2238"/>
        <v>0</v>
      </c>
      <c r="CN1524" t="b">
        <f t="shared" si="2239"/>
        <v>0</v>
      </c>
      <c r="CO1524" t="b">
        <f t="shared" si="2240"/>
        <v>0</v>
      </c>
      <c r="CP1524" t="b">
        <f t="shared" si="2241"/>
        <v>0</v>
      </c>
      <c r="CQ1524" t="b">
        <f t="shared" si="2242"/>
        <v>1</v>
      </c>
      <c r="CR1524" t="b">
        <f t="shared" si="2243"/>
        <v>0</v>
      </c>
      <c r="CS1524" t="b">
        <f t="shared" si="2244"/>
        <v>0</v>
      </c>
      <c r="CT1524" t="b">
        <f t="shared" si="2245"/>
        <v>0</v>
      </c>
      <c r="CU1524" t="b">
        <f t="shared" si="2246"/>
        <v>0</v>
      </c>
      <c r="CV1524" t="b">
        <f t="shared" si="2247"/>
        <v>0</v>
      </c>
      <c r="CW1524" t="b">
        <f t="shared" si="2248"/>
        <v>0</v>
      </c>
      <c r="CX1524" t="b">
        <f t="shared" si="2249"/>
        <v>0</v>
      </c>
      <c r="CY1524" t="b">
        <f t="shared" si="2250"/>
        <v>0</v>
      </c>
      <c r="CZ1524" t="b">
        <f t="shared" si="2251"/>
        <v>0</v>
      </c>
      <c r="DA1524" t="b">
        <f t="shared" si="2252"/>
        <v>0</v>
      </c>
      <c r="DB1524" t="b">
        <f t="shared" si="2253"/>
        <v>0</v>
      </c>
      <c r="DC1524" t="b">
        <f t="shared" si="2254"/>
        <v>0</v>
      </c>
      <c r="DD1524" t="b">
        <f t="shared" si="2255"/>
        <v>0</v>
      </c>
    </row>
    <row r="1525" spans="1:108">
      <c r="A1525" s="4" t="s">
        <v>2654</v>
      </c>
      <c r="C1525" t="s">
        <v>2652</v>
      </c>
      <c r="D1525" s="4"/>
      <c r="E1525" t="s">
        <v>7477</v>
      </c>
      <c r="F1525" t="s">
        <v>2405</v>
      </c>
      <c r="G1525" t="s">
        <v>2406</v>
      </c>
      <c r="H1525" t="s">
        <v>7445</v>
      </c>
      <c r="I1525" t="s">
        <v>7417</v>
      </c>
      <c r="J1525" s="4" t="s">
        <v>165</v>
      </c>
      <c r="K1525" s="4" t="s">
        <v>114</v>
      </c>
      <c r="L1525" s="4" t="s">
        <v>6954</v>
      </c>
      <c r="M1525" s="4" t="s">
        <v>2655</v>
      </c>
      <c r="N1525" s="4" t="s">
        <v>2656</v>
      </c>
      <c r="O1525" s="4" t="b">
        <f t="shared" si="2162"/>
        <v>1</v>
      </c>
      <c r="P1525" s="4" t="b">
        <f t="shared" si="2163"/>
        <v>1</v>
      </c>
      <c r="Q1525" s="4" t="b">
        <f t="shared" si="2164"/>
        <v>1</v>
      </c>
      <c r="R1525" s="4" t="b">
        <f t="shared" si="2165"/>
        <v>1</v>
      </c>
      <c r="S1525" s="4" t="b">
        <f t="shared" si="2166"/>
        <v>1</v>
      </c>
      <c r="T1525" s="4" t="b">
        <f t="shared" si="2167"/>
        <v>1</v>
      </c>
      <c r="U1525" s="4" t="b">
        <f t="shared" si="2168"/>
        <v>1</v>
      </c>
      <c r="V1525" s="4" t="b">
        <f t="shared" si="2169"/>
        <v>1</v>
      </c>
      <c r="W1525" s="4" t="b">
        <f t="shared" si="2170"/>
        <v>1</v>
      </c>
      <c r="X1525" s="4" t="b">
        <f t="shared" si="2171"/>
        <v>1</v>
      </c>
      <c r="Y1525" s="4" t="b">
        <f t="shared" si="2172"/>
        <v>1</v>
      </c>
      <c r="Z1525" s="4" t="b">
        <f t="shared" si="2173"/>
        <v>1</v>
      </c>
      <c r="AA1525" s="4" t="b">
        <f t="shared" si="2174"/>
        <v>1</v>
      </c>
      <c r="AB1525" s="4" t="b">
        <f t="shared" si="2175"/>
        <v>1</v>
      </c>
      <c r="AC1525" s="4" t="b">
        <f t="shared" si="2176"/>
        <v>0</v>
      </c>
      <c r="AD1525" s="4" t="b">
        <f t="shared" si="2177"/>
        <v>1</v>
      </c>
      <c r="AE1525" s="4" t="b">
        <f t="shared" si="2178"/>
        <v>0</v>
      </c>
      <c r="AF1525" s="4" t="b">
        <f t="shared" si="2179"/>
        <v>0</v>
      </c>
      <c r="AG1525" s="4" t="b">
        <f t="shared" si="2180"/>
        <v>1</v>
      </c>
      <c r="AH1525" s="4" t="b">
        <f t="shared" si="2181"/>
        <v>1</v>
      </c>
      <c r="AI1525" s="4" t="b">
        <f t="shared" si="2182"/>
        <v>1</v>
      </c>
      <c r="AJ1525" s="4" t="b">
        <f t="shared" si="2183"/>
        <v>0</v>
      </c>
      <c r="AK1525" s="4" t="b">
        <f t="shared" si="2184"/>
        <v>1</v>
      </c>
      <c r="AL1525" s="4" t="b">
        <f t="shared" si="2185"/>
        <v>1</v>
      </c>
      <c r="AM1525" s="4" t="b">
        <f t="shared" si="2186"/>
        <v>1</v>
      </c>
      <c r="AN1525" s="4" t="b">
        <f t="shared" si="2187"/>
        <v>1</v>
      </c>
      <c r="AO1525" s="4" t="b">
        <f t="shared" si="2188"/>
        <v>0</v>
      </c>
      <c r="AP1525" s="4" t="b">
        <f t="shared" si="2189"/>
        <v>0</v>
      </c>
      <c r="AQ1525" s="4" t="b">
        <f t="shared" si="2190"/>
        <v>1</v>
      </c>
      <c r="AR1525" s="4" t="b">
        <f t="shared" si="2191"/>
        <v>0</v>
      </c>
      <c r="AS1525" s="4" t="b">
        <f t="shared" si="2192"/>
        <v>0</v>
      </c>
      <c r="AT1525" s="4" t="b">
        <f t="shared" si="2193"/>
        <v>1</v>
      </c>
      <c r="AU1525" s="4" t="b">
        <f t="shared" si="2194"/>
        <v>1</v>
      </c>
      <c r="AV1525" s="4" t="b">
        <f t="shared" si="2195"/>
        <v>1</v>
      </c>
      <c r="AW1525" s="4" t="b">
        <f t="shared" si="2196"/>
        <v>1</v>
      </c>
      <c r="AX1525" s="4" t="b">
        <f t="shared" si="2197"/>
        <v>1</v>
      </c>
      <c r="AY1525" s="4" t="b">
        <f t="shared" si="2198"/>
        <v>1</v>
      </c>
      <c r="AZ1525" s="4" t="b">
        <f t="shared" si="2199"/>
        <v>1</v>
      </c>
      <c r="BA1525" s="4" t="b">
        <f t="shared" si="2200"/>
        <v>0</v>
      </c>
      <c r="BB1525" s="4" t="b">
        <f t="shared" si="2201"/>
        <v>1</v>
      </c>
      <c r="BC1525" s="4" t="b">
        <f t="shared" si="2202"/>
        <v>1</v>
      </c>
      <c r="BD1525" s="4" t="b">
        <f t="shared" si="2203"/>
        <v>1</v>
      </c>
      <c r="BE1525" s="4" t="b">
        <f t="shared" si="2204"/>
        <v>1</v>
      </c>
      <c r="BF1525" s="4" t="b">
        <f t="shared" si="2205"/>
        <v>1</v>
      </c>
      <c r="BG1525" s="4" t="b">
        <f t="shared" si="2206"/>
        <v>1</v>
      </c>
      <c r="BH1525" s="4" t="b">
        <f t="shared" si="2207"/>
        <v>1</v>
      </c>
      <c r="BI1525" s="4" t="b">
        <f t="shared" si="2208"/>
        <v>1</v>
      </c>
      <c r="BJ1525" s="4" t="b">
        <f t="shared" si="2209"/>
        <v>1</v>
      </c>
      <c r="BK1525" s="4" t="b">
        <f t="shared" si="2210"/>
        <v>1</v>
      </c>
      <c r="BL1525" s="4" t="b">
        <f t="shared" si="2211"/>
        <v>1</v>
      </c>
      <c r="BM1525" s="4" t="b">
        <f t="shared" si="2212"/>
        <v>1</v>
      </c>
      <c r="BN1525" s="4" t="b">
        <f t="shared" si="2213"/>
        <v>1</v>
      </c>
      <c r="BO1525" s="4" t="b">
        <f t="shared" si="2214"/>
        <v>1</v>
      </c>
      <c r="BP1525" s="4" t="b">
        <f t="shared" si="2215"/>
        <v>1</v>
      </c>
      <c r="BQ1525" s="4" t="b">
        <f t="shared" si="2216"/>
        <v>1</v>
      </c>
      <c r="BR1525" s="4" t="b">
        <f t="shared" si="2217"/>
        <v>1</v>
      </c>
      <c r="BS1525" s="4" t="b">
        <f t="shared" si="2218"/>
        <v>1</v>
      </c>
      <c r="BT1525" s="4" t="b">
        <f t="shared" si="2219"/>
        <v>0</v>
      </c>
      <c r="BU1525" s="4" t="b">
        <f t="shared" si="2220"/>
        <v>1</v>
      </c>
      <c r="BV1525" s="4" t="b">
        <f t="shared" si="2221"/>
        <v>0</v>
      </c>
      <c r="BW1525" s="4" t="b">
        <f t="shared" si="2222"/>
        <v>0</v>
      </c>
      <c r="BX1525" s="4" t="b">
        <f t="shared" si="2223"/>
        <v>1</v>
      </c>
      <c r="BY1525" s="4" t="b">
        <f t="shared" si="2224"/>
        <v>1</v>
      </c>
      <c r="BZ1525" s="4" t="b">
        <f t="shared" si="2225"/>
        <v>0</v>
      </c>
      <c r="CA1525" s="4" t="b">
        <f t="shared" si="2226"/>
        <v>1</v>
      </c>
      <c r="CB1525" s="4" t="b">
        <f t="shared" si="2227"/>
        <v>1</v>
      </c>
      <c r="CC1525" s="4" t="b">
        <f t="shared" si="2228"/>
        <v>1</v>
      </c>
      <c r="CD1525" s="4" t="b">
        <f t="shared" si="2229"/>
        <v>0</v>
      </c>
      <c r="CE1525" s="4" t="b">
        <f t="shared" si="2230"/>
        <v>1</v>
      </c>
      <c r="CF1525" s="4" t="b">
        <f t="shared" si="2231"/>
        <v>0</v>
      </c>
      <c r="CG1525" s="4" t="b">
        <f t="shared" si="2232"/>
        <v>1</v>
      </c>
      <c r="CH1525" s="4" t="b">
        <f t="shared" si="2233"/>
        <v>1</v>
      </c>
      <c r="CI1525" s="4" t="b">
        <f t="shared" si="2234"/>
        <v>0</v>
      </c>
      <c r="CJ1525" s="4" t="b">
        <f t="shared" si="2235"/>
        <v>0</v>
      </c>
      <c r="CK1525" s="4" t="b">
        <f t="shared" si="2236"/>
        <v>0</v>
      </c>
      <c r="CL1525" s="4" t="b">
        <f t="shared" si="2237"/>
        <v>1</v>
      </c>
      <c r="CM1525" s="4" t="b">
        <f t="shared" si="2238"/>
        <v>1</v>
      </c>
      <c r="CN1525" s="4" t="b">
        <f t="shared" si="2239"/>
        <v>0</v>
      </c>
      <c r="CO1525" s="4" t="b">
        <f t="shared" si="2240"/>
        <v>1</v>
      </c>
      <c r="CP1525" s="4" t="b">
        <f t="shared" si="2241"/>
        <v>1</v>
      </c>
      <c r="CQ1525" s="4" t="b">
        <f t="shared" si="2242"/>
        <v>0</v>
      </c>
      <c r="CR1525" s="4" t="b">
        <f t="shared" si="2243"/>
        <v>1</v>
      </c>
      <c r="CS1525" s="4" t="b">
        <f t="shared" si="2244"/>
        <v>1</v>
      </c>
      <c r="CT1525" s="4" t="b">
        <f t="shared" si="2245"/>
        <v>0</v>
      </c>
      <c r="CU1525" s="4" t="b">
        <f t="shared" si="2246"/>
        <v>1</v>
      </c>
      <c r="CV1525" s="4" t="b">
        <f t="shared" si="2247"/>
        <v>1</v>
      </c>
      <c r="CW1525" s="4" t="b">
        <f t="shared" si="2248"/>
        <v>1</v>
      </c>
      <c r="CX1525" s="4" t="b">
        <f t="shared" si="2249"/>
        <v>1</v>
      </c>
      <c r="CY1525" s="4" t="b">
        <f t="shared" si="2250"/>
        <v>1</v>
      </c>
      <c r="CZ1525" s="4" t="b">
        <f t="shared" si="2251"/>
        <v>0</v>
      </c>
      <c r="DA1525" s="4" t="b">
        <f t="shared" si="2252"/>
        <v>1</v>
      </c>
      <c r="DB1525" s="4" t="b">
        <f t="shared" si="2253"/>
        <v>0</v>
      </c>
      <c r="DC1525" s="4" t="b">
        <f t="shared" si="2254"/>
        <v>0</v>
      </c>
      <c r="DD1525" s="4" t="b">
        <f t="shared" si="2255"/>
        <v>1</v>
      </c>
    </row>
    <row r="1526" spans="1:108">
      <c r="A1526" t="s">
        <v>2657</v>
      </c>
      <c r="C1526" t="s">
        <v>2652</v>
      </c>
      <c r="E1526" t="s">
        <v>7477</v>
      </c>
      <c r="F1526" t="s">
        <v>2405</v>
      </c>
      <c r="G1526" t="s">
        <v>2406</v>
      </c>
      <c r="H1526" t="s">
        <v>7445</v>
      </c>
      <c r="I1526" t="s">
        <v>7417</v>
      </c>
      <c r="J1526" t="s">
        <v>119</v>
      </c>
      <c r="K1526" t="s">
        <v>109</v>
      </c>
      <c r="L1526" t="s">
        <v>6955</v>
      </c>
      <c r="M1526" t="s">
        <v>6079</v>
      </c>
      <c r="N1526" t="s">
        <v>2658</v>
      </c>
      <c r="O1526" t="b">
        <f t="shared" si="2162"/>
        <v>1</v>
      </c>
      <c r="P1526" t="b">
        <f t="shared" si="2163"/>
        <v>1</v>
      </c>
      <c r="Q1526" t="b">
        <f t="shared" si="2164"/>
        <v>1</v>
      </c>
      <c r="R1526" t="b">
        <f t="shared" si="2165"/>
        <v>1</v>
      </c>
      <c r="S1526" t="b">
        <f t="shared" si="2166"/>
        <v>1</v>
      </c>
      <c r="T1526" t="b">
        <f t="shared" si="2167"/>
        <v>1</v>
      </c>
      <c r="U1526" t="b">
        <f t="shared" si="2168"/>
        <v>1</v>
      </c>
      <c r="V1526" t="b">
        <f t="shared" si="2169"/>
        <v>1</v>
      </c>
      <c r="W1526" t="b">
        <f t="shared" si="2170"/>
        <v>1</v>
      </c>
      <c r="X1526" t="b">
        <f t="shared" si="2171"/>
        <v>0</v>
      </c>
      <c r="Y1526" t="b">
        <f t="shared" si="2172"/>
        <v>1</v>
      </c>
      <c r="Z1526" t="b">
        <f t="shared" si="2173"/>
        <v>1</v>
      </c>
      <c r="AA1526" t="b">
        <f t="shared" si="2174"/>
        <v>1</v>
      </c>
      <c r="AB1526" t="b">
        <f t="shared" si="2175"/>
        <v>0</v>
      </c>
      <c r="AC1526" t="b">
        <f t="shared" si="2176"/>
        <v>0</v>
      </c>
      <c r="AD1526" t="b">
        <f t="shared" si="2177"/>
        <v>1</v>
      </c>
      <c r="AE1526" t="b">
        <f t="shared" si="2178"/>
        <v>0</v>
      </c>
      <c r="AF1526" t="b">
        <f t="shared" si="2179"/>
        <v>0</v>
      </c>
      <c r="AG1526" t="b">
        <f t="shared" si="2180"/>
        <v>0</v>
      </c>
      <c r="AH1526" t="b">
        <f t="shared" si="2181"/>
        <v>1</v>
      </c>
      <c r="AI1526" t="b">
        <f t="shared" si="2182"/>
        <v>1</v>
      </c>
      <c r="AJ1526" t="b">
        <f t="shared" si="2183"/>
        <v>0</v>
      </c>
      <c r="AK1526" t="b">
        <f t="shared" si="2184"/>
        <v>0</v>
      </c>
      <c r="AL1526" t="b">
        <f t="shared" si="2185"/>
        <v>0</v>
      </c>
      <c r="AM1526" t="b">
        <f t="shared" si="2186"/>
        <v>0</v>
      </c>
      <c r="AN1526" t="b">
        <f t="shared" si="2187"/>
        <v>0</v>
      </c>
      <c r="AO1526" t="b">
        <f t="shared" si="2188"/>
        <v>0</v>
      </c>
      <c r="AP1526" t="b">
        <f t="shared" si="2189"/>
        <v>0</v>
      </c>
      <c r="AQ1526" t="b">
        <f t="shared" si="2190"/>
        <v>0</v>
      </c>
      <c r="AR1526" t="b">
        <f t="shared" si="2191"/>
        <v>0</v>
      </c>
      <c r="AS1526" t="b">
        <f t="shared" si="2192"/>
        <v>0</v>
      </c>
      <c r="AT1526" t="b">
        <f t="shared" si="2193"/>
        <v>0</v>
      </c>
      <c r="AU1526" t="b">
        <f t="shared" si="2194"/>
        <v>0</v>
      </c>
      <c r="AV1526" t="b">
        <f t="shared" si="2195"/>
        <v>1</v>
      </c>
      <c r="AW1526" t="b">
        <f t="shared" si="2196"/>
        <v>0</v>
      </c>
      <c r="AX1526" t="b">
        <f t="shared" si="2197"/>
        <v>0</v>
      </c>
      <c r="AY1526" t="b">
        <f t="shared" si="2198"/>
        <v>0</v>
      </c>
      <c r="AZ1526" t="b">
        <f t="shared" si="2199"/>
        <v>0</v>
      </c>
      <c r="BA1526" t="b">
        <f t="shared" si="2200"/>
        <v>0</v>
      </c>
      <c r="BB1526" t="b">
        <f t="shared" si="2201"/>
        <v>0</v>
      </c>
      <c r="BC1526" t="b">
        <f t="shared" si="2202"/>
        <v>1</v>
      </c>
      <c r="BD1526" t="b">
        <f t="shared" si="2203"/>
        <v>0</v>
      </c>
      <c r="BE1526" t="b">
        <f t="shared" si="2204"/>
        <v>0</v>
      </c>
      <c r="BF1526" t="b">
        <f t="shared" si="2205"/>
        <v>0</v>
      </c>
      <c r="BG1526" t="b">
        <f t="shared" si="2206"/>
        <v>0</v>
      </c>
      <c r="BH1526" t="b">
        <f t="shared" si="2207"/>
        <v>0</v>
      </c>
      <c r="BI1526" t="b">
        <f t="shared" si="2208"/>
        <v>1</v>
      </c>
      <c r="BJ1526" t="b">
        <f t="shared" si="2209"/>
        <v>0</v>
      </c>
      <c r="BK1526" t="b">
        <f t="shared" si="2210"/>
        <v>0</v>
      </c>
      <c r="BL1526" t="b">
        <f t="shared" si="2211"/>
        <v>1</v>
      </c>
      <c r="BM1526" t="b">
        <f t="shared" si="2212"/>
        <v>0</v>
      </c>
      <c r="BN1526" t="b">
        <f t="shared" si="2213"/>
        <v>0</v>
      </c>
      <c r="BO1526" t="b">
        <f t="shared" si="2214"/>
        <v>1</v>
      </c>
      <c r="BP1526" t="b">
        <f t="shared" si="2215"/>
        <v>1</v>
      </c>
      <c r="BQ1526" t="b">
        <f t="shared" si="2216"/>
        <v>0</v>
      </c>
      <c r="BR1526" t="b">
        <f t="shared" si="2217"/>
        <v>0</v>
      </c>
      <c r="BS1526" t="b">
        <f t="shared" si="2218"/>
        <v>0</v>
      </c>
      <c r="BT1526" t="b">
        <f t="shared" si="2219"/>
        <v>0</v>
      </c>
      <c r="BU1526" t="b">
        <f t="shared" si="2220"/>
        <v>0</v>
      </c>
      <c r="BV1526" t="b">
        <f t="shared" si="2221"/>
        <v>0</v>
      </c>
      <c r="BW1526" t="b">
        <f t="shared" si="2222"/>
        <v>0</v>
      </c>
      <c r="BX1526" t="b">
        <f t="shared" si="2223"/>
        <v>1</v>
      </c>
      <c r="BY1526" t="b">
        <f t="shared" si="2224"/>
        <v>0</v>
      </c>
      <c r="BZ1526" t="b">
        <f t="shared" si="2225"/>
        <v>0</v>
      </c>
      <c r="CA1526" t="b">
        <f t="shared" si="2226"/>
        <v>0</v>
      </c>
      <c r="CB1526" t="b">
        <f t="shared" si="2227"/>
        <v>0</v>
      </c>
      <c r="CC1526" t="b">
        <f t="shared" si="2228"/>
        <v>1</v>
      </c>
      <c r="CD1526" t="b">
        <f t="shared" si="2229"/>
        <v>0</v>
      </c>
      <c r="CE1526" t="b">
        <f t="shared" si="2230"/>
        <v>1</v>
      </c>
      <c r="CF1526" t="b">
        <f t="shared" si="2231"/>
        <v>1</v>
      </c>
      <c r="CG1526" t="b">
        <f t="shared" si="2232"/>
        <v>1</v>
      </c>
      <c r="CH1526" t="b">
        <f t="shared" si="2233"/>
        <v>0</v>
      </c>
      <c r="CI1526" t="b">
        <f t="shared" si="2234"/>
        <v>0</v>
      </c>
      <c r="CJ1526" t="b">
        <f t="shared" si="2235"/>
        <v>0</v>
      </c>
      <c r="CK1526" t="b">
        <f t="shared" si="2236"/>
        <v>0</v>
      </c>
      <c r="CL1526" t="b">
        <f t="shared" si="2237"/>
        <v>1</v>
      </c>
      <c r="CM1526" t="b">
        <f t="shared" si="2238"/>
        <v>1</v>
      </c>
      <c r="CN1526" t="b">
        <f t="shared" si="2239"/>
        <v>0</v>
      </c>
      <c r="CO1526" t="b">
        <f t="shared" si="2240"/>
        <v>0</v>
      </c>
      <c r="CP1526" t="b">
        <f t="shared" si="2241"/>
        <v>0</v>
      </c>
      <c r="CQ1526" t="b">
        <f t="shared" si="2242"/>
        <v>0</v>
      </c>
      <c r="CR1526" t="b">
        <f t="shared" si="2243"/>
        <v>1</v>
      </c>
      <c r="CS1526" t="b">
        <f t="shared" si="2244"/>
        <v>0</v>
      </c>
      <c r="CT1526" t="b">
        <f t="shared" si="2245"/>
        <v>0</v>
      </c>
      <c r="CU1526" t="b">
        <f t="shared" si="2246"/>
        <v>0</v>
      </c>
      <c r="CV1526" t="b">
        <f t="shared" si="2247"/>
        <v>1</v>
      </c>
      <c r="CW1526" t="b">
        <f t="shared" si="2248"/>
        <v>0</v>
      </c>
      <c r="CX1526" t="b">
        <f t="shared" si="2249"/>
        <v>0</v>
      </c>
      <c r="CY1526" t="b">
        <f t="shared" si="2250"/>
        <v>0</v>
      </c>
      <c r="CZ1526" t="b">
        <f t="shared" si="2251"/>
        <v>0</v>
      </c>
      <c r="DA1526" t="b">
        <f t="shared" si="2252"/>
        <v>0</v>
      </c>
      <c r="DB1526" t="b">
        <f t="shared" si="2253"/>
        <v>0</v>
      </c>
      <c r="DC1526" t="b">
        <f t="shared" si="2254"/>
        <v>0</v>
      </c>
      <c r="DD1526" t="b">
        <f t="shared" si="2255"/>
        <v>0</v>
      </c>
    </row>
    <row r="1527" spans="1:108">
      <c r="A1527" t="s">
        <v>2663</v>
      </c>
      <c r="B1527" t="s">
        <v>2664</v>
      </c>
      <c r="C1527" t="s">
        <v>2664</v>
      </c>
      <c r="E1527" t="s">
        <v>2404</v>
      </c>
      <c r="F1527" t="s">
        <v>2405</v>
      </c>
      <c r="G1527" t="s">
        <v>2406</v>
      </c>
      <c r="H1527" t="s">
        <v>7445</v>
      </c>
      <c r="I1527" t="s">
        <v>7417</v>
      </c>
      <c r="J1527" t="s">
        <v>165</v>
      </c>
      <c r="K1527" t="s">
        <v>114</v>
      </c>
      <c r="L1527" t="s">
        <v>6957</v>
      </c>
      <c r="M1527" t="s">
        <v>6079</v>
      </c>
      <c r="N1527" t="s">
        <v>2665</v>
      </c>
      <c r="O1527" t="b">
        <f t="shared" si="2162"/>
        <v>0</v>
      </c>
      <c r="P1527" t="b">
        <f t="shared" si="2163"/>
        <v>1</v>
      </c>
      <c r="Q1527" t="b">
        <f t="shared" si="2164"/>
        <v>1</v>
      </c>
      <c r="R1527" t="b">
        <f t="shared" si="2165"/>
        <v>1</v>
      </c>
      <c r="S1527" t="b">
        <f t="shared" si="2166"/>
        <v>0</v>
      </c>
      <c r="T1527" t="b">
        <f t="shared" si="2167"/>
        <v>0</v>
      </c>
      <c r="U1527" t="b">
        <f t="shared" si="2168"/>
        <v>0</v>
      </c>
      <c r="V1527" t="b">
        <f t="shared" si="2169"/>
        <v>1</v>
      </c>
      <c r="W1527" t="b">
        <f t="shared" si="2170"/>
        <v>0</v>
      </c>
      <c r="X1527" t="b">
        <f t="shared" si="2171"/>
        <v>0</v>
      </c>
      <c r="Y1527" t="b">
        <f t="shared" si="2172"/>
        <v>1</v>
      </c>
      <c r="Z1527" t="b">
        <f t="shared" si="2173"/>
        <v>0</v>
      </c>
      <c r="AA1527" t="b">
        <f t="shared" si="2174"/>
        <v>1</v>
      </c>
      <c r="AB1527" t="b">
        <f t="shared" si="2175"/>
        <v>0</v>
      </c>
      <c r="AC1527" t="b">
        <f t="shared" si="2176"/>
        <v>0</v>
      </c>
      <c r="AD1527" t="b">
        <f t="shared" si="2177"/>
        <v>0</v>
      </c>
      <c r="AE1527" t="b">
        <f t="shared" si="2178"/>
        <v>0</v>
      </c>
      <c r="AF1527" t="b">
        <f t="shared" si="2179"/>
        <v>0</v>
      </c>
      <c r="AG1527" t="b">
        <f t="shared" si="2180"/>
        <v>0</v>
      </c>
      <c r="AH1527" t="b">
        <f t="shared" si="2181"/>
        <v>0</v>
      </c>
      <c r="AI1527" t="b">
        <f t="shared" si="2182"/>
        <v>0</v>
      </c>
      <c r="AJ1527" t="b">
        <f t="shared" si="2183"/>
        <v>0</v>
      </c>
      <c r="AK1527" t="b">
        <f t="shared" si="2184"/>
        <v>0</v>
      </c>
      <c r="AL1527" t="b">
        <f t="shared" si="2185"/>
        <v>0</v>
      </c>
      <c r="AM1527" t="b">
        <f t="shared" si="2186"/>
        <v>0</v>
      </c>
      <c r="AN1527" t="b">
        <f t="shared" si="2187"/>
        <v>0</v>
      </c>
      <c r="AO1527" t="b">
        <f t="shared" si="2188"/>
        <v>0</v>
      </c>
      <c r="AP1527" t="b">
        <f t="shared" si="2189"/>
        <v>0</v>
      </c>
      <c r="AQ1527" t="b">
        <f t="shared" si="2190"/>
        <v>0</v>
      </c>
      <c r="AR1527" t="b">
        <f t="shared" si="2191"/>
        <v>0</v>
      </c>
      <c r="AS1527" t="b">
        <f t="shared" si="2192"/>
        <v>0</v>
      </c>
      <c r="AT1527" t="b">
        <f t="shared" si="2193"/>
        <v>1</v>
      </c>
      <c r="AU1527" t="b">
        <f t="shared" si="2194"/>
        <v>0</v>
      </c>
      <c r="AV1527" t="b">
        <f t="shared" si="2195"/>
        <v>0</v>
      </c>
      <c r="AW1527" t="b">
        <f t="shared" si="2196"/>
        <v>0</v>
      </c>
      <c r="AX1527" t="b">
        <f t="shared" si="2197"/>
        <v>0</v>
      </c>
      <c r="AY1527" t="b">
        <f t="shared" si="2198"/>
        <v>1</v>
      </c>
      <c r="AZ1527" t="b">
        <f t="shared" si="2199"/>
        <v>0</v>
      </c>
      <c r="BA1527" t="b">
        <f t="shared" si="2200"/>
        <v>0</v>
      </c>
      <c r="BB1527" t="b">
        <f t="shared" si="2201"/>
        <v>0</v>
      </c>
      <c r="BC1527" t="b">
        <f t="shared" si="2202"/>
        <v>0</v>
      </c>
      <c r="BD1527" t="b">
        <f t="shared" si="2203"/>
        <v>0</v>
      </c>
      <c r="BE1527" t="b">
        <f t="shared" si="2204"/>
        <v>0</v>
      </c>
      <c r="BF1527" t="b">
        <f t="shared" si="2205"/>
        <v>0</v>
      </c>
      <c r="BG1527" t="b">
        <f t="shared" si="2206"/>
        <v>0</v>
      </c>
      <c r="BH1527" t="b">
        <f t="shared" si="2207"/>
        <v>0</v>
      </c>
      <c r="BI1527" t="b">
        <f t="shared" si="2208"/>
        <v>0</v>
      </c>
      <c r="BJ1527" t="b">
        <f t="shared" si="2209"/>
        <v>0</v>
      </c>
      <c r="BK1527" t="b">
        <f t="shared" si="2210"/>
        <v>0</v>
      </c>
      <c r="BL1527" t="b">
        <f t="shared" si="2211"/>
        <v>0</v>
      </c>
      <c r="BM1527" t="b">
        <f t="shared" si="2212"/>
        <v>0</v>
      </c>
      <c r="BN1527" t="b">
        <f t="shared" si="2213"/>
        <v>0</v>
      </c>
      <c r="BO1527" t="b">
        <f t="shared" si="2214"/>
        <v>1</v>
      </c>
      <c r="BP1527" t="b">
        <f t="shared" si="2215"/>
        <v>0</v>
      </c>
      <c r="BQ1527" t="b">
        <f t="shared" si="2216"/>
        <v>0</v>
      </c>
      <c r="BR1527" t="b">
        <f t="shared" si="2217"/>
        <v>0</v>
      </c>
      <c r="BS1527" t="b">
        <f t="shared" si="2218"/>
        <v>0</v>
      </c>
      <c r="BT1527" t="b">
        <f t="shared" si="2219"/>
        <v>0</v>
      </c>
      <c r="BU1527" t="b">
        <f t="shared" si="2220"/>
        <v>0</v>
      </c>
      <c r="BV1527" t="b">
        <f t="shared" si="2221"/>
        <v>0</v>
      </c>
      <c r="BW1527" t="b">
        <f t="shared" si="2222"/>
        <v>0</v>
      </c>
      <c r="BX1527" t="b">
        <f t="shared" si="2223"/>
        <v>1</v>
      </c>
      <c r="BY1527" t="b">
        <f t="shared" si="2224"/>
        <v>0</v>
      </c>
      <c r="BZ1527" t="b">
        <f t="shared" si="2225"/>
        <v>0</v>
      </c>
      <c r="CA1527" t="b">
        <f t="shared" si="2226"/>
        <v>1</v>
      </c>
      <c r="CB1527" t="b">
        <f t="shared" si="2227"/>
        <v>0</v>
      </c>
      <c r="CC1527" t="b">
        <f t="shared" si="2228"/>
        <v>0</v>
      </c>
      <c r="CD1527" t="b">
        <f t="shared" si="2229"/>
        <v>0</v>
      </c>
      <c r="CE1527" t="b">
        <f t="shared" si="2230"/>
        <v>0</v>
      </c>
      <c r="CF1527" t="b">
        <f t="shared" si="2231"/>
        <v>0</v>
      </c>
      <c r="CG1527" t="b">
        <f t="shared" si="2232"/>
        <v>0</v>
      </c>
      <c r="CH1527" t="b">
        <f t="shared" si="2233"/>
        <v>0</v>
      </c>
      <c r="CI1527" t="b">
        <f t="shared" si="2234"/>
        <v>0</v>
      </c>
      <c r="CJ1527" t="b">
        <f t="shared" si="2235"/>
        <v>0</v>
      </c>
      <c r="CK1527" t="b">
        <f t="shared" si="2236"/>
        <v>0</v>
      </c>
      <c r="CL1527" t="b">
        <f t="shared" si="2237"/>
        <v>0</v>
      </c>
      <c r="CM1527" t="b">
        <f t="shared" si="2238"/>
        <v>0</v>
      </c>
      <c r="CN1527" t="b">
        <f t="shared" si="2239"/>
        <v>0</v>
      </c>
      <c r="CO1527" t="b">
        <f t="shared" si="2240"/>
        <v>0</v>
      </c>
      <c r="CP1527" t="b">
        <f t="shared" si="2241"/>
        <v>0</v>
      </c>
      <c r="CQ1527" t="b">
        <f t="shared" si="2242"/>
        <v>0</v>
      </c>
      <c r="CR1527" t="b">
        <f t="shared" si="2243"/>
        <v>0</v>
      </c>
      <c r="CS1527" t="b">
        <f t="shared" si="2244"/>
        <v>0</v>
      </c>
      <c r="CT1527" t="b">
        <f t="shared" si="2245"/>
        <v>0</v>
      </c>
      <c r="CU1527" t="b">
        <f t="shared" si="2246"/>
        <v>0</v>
      </c>
      <c r="CV1527" t="b">
        <f t="shared" si="2247"/>
        <v>0</v>
      </c>
      <c r="CW1527" t="b">
        <f t="shared" si="2248"/>
        <v>0</v>
      </c>
      <c r="CX1527" t="b">
        <f t="shared" si="2249"/>
        <v>0</v>
      </c>
      <c r="CY1527" t="b">
        <f t="shared" si="2250"/>
        <v>0</v>
      </c>
      <c r="CZ1527" t="b">
        <f t="shared" si="2251"/>
        <v>0</v>
      </c>
      <c r="DA1527" t="b">
        <f t="shared" si="2252"/>
        <v>0</v>
      </c>
      <c r="DB1527" t="b">
        <f t="shared" si="2253"/>
        <v>0</v>
      </c>
      <c r="DC1527" t="b">
        <f t="shared" si="2254"/>
        <v>0</v>
      </c>
      <c r="DD1527" t="b">
        <f t="shared" si="2255"/>
        <v>0</v>
      </c>
    </row>
    <row r="1528" spans="1:108">
      <c r="A1528" s="4" t="s">
        <v>2706</v>
      </c>
      <c r="C1528" t="s">
        <v>2707</v>
      </c>
      <c r="D1528" s="4"/>
      <c r="E1528" s="4" t="s">
        <v>2404</v>
      </c>
      <c r="F1528" t="s">
        <v>2405</v>
      </c>
      <c r="G1528" t="s">
        <v>2406</v>
      </c>
      <c r="H1528" t="s">
        <v>7445</v>
      </c>
      <c r="I1528" t="s">
        <v>7417</v>
      </c>
      <c r="J1528" s="4" t="s">
        <v>113</v>
      </c>
      <c r="K1528" s="4" t="s">
        <v>114</v>
      </c>
      <c r="L1528" s="4" t="s">
        <v>6974</v>
      </c>
      <c r="M1528" s="4" t="s">
        <v>2708</v>
      </c>
      <c r="N1528" s="4" t="s">
        <v>2709</v>
      </c>
      <c r="O1528" s="4" t="b">
        <f t="shared" si="2162"/>
        <v>1</v>
      </c>
      <c r="P1528" s="4" t="b">
        <f t="shared" si="2163"/>
        <v>1</v>
      </c>
      <c r="Q1528" s="4" t="b">
        <f t="shared" si="2164"/>
        <v>1</v>
      </c>
      <c r="R1528" s="4" t="b">
        <f t="shared" si="2165"/>
        <v>1</v>
      </c>
      <c r="S1528" s="4" t="b">
        <f t="shared" si="2166"/>
        <v>1</v>
      </c>
      <c r="T1528" s="4" t="b">
        <f t="shared" si="2167"/>
        <v>1</v>
      </c>
      <c r="U1528" s="4" t="b">
        <f t="shared" si="2168"/>
        <v>1</v>
      </c>
      <c r="V1528" s="4" t="b">
        <f t="shared" si="2169"/>
        <v>1</v>
      </c>
      <c r="W1528" s="4" t="b">
        <f t="shared" si="2170"/>
        <v>1</v>
      </c>
      <c r="X1528" s="4" t="b">
        <f t="shared" si="2171"/>
        <v>1</v>
      </c>
      <c r="Y1528" s="4" t="b">
        <f t="shared" si="2172"/>
        <v>1</v>
      </c>
      <c r="Z1528" s="4" t="b">
        <f t="shared" si="2173"/>
        <v>1</v>
      </c>
      <c r="AA1528" s="4" t="b">
        <f t="shared" si="2174"/>
        <v>1</v>
      </c>
      <c r="AB1528" s="4" t="b">
        <f t="shared" si="2175"/>
        <v>1</v>
      </c>
      <c r="AC1528" s="4" t="b">
        <f t="shared" si="2176"/>
        <v>1</v>
      </c>
      <c r="AD1528" s="4" t="b">
        <f t="shared" si="2177"/>
        <v>1</v>
      </c>
      <c r="AE1528" s="4" t="b">
        <f t="shared" si="2178"/>
        <v>1</v>
      </c>
      <c r="AF1528" s="4" t="b">
        <f t="shared" si="2179"/>
        <v>1</v>
      </c>
      <c r="AG1528" s="4" t="b">
        <f t="shared" si="2180"/>
        <v>1</v>
      </c>
      <c r="AH1528" s="4" t="b">
        <f t="shared" si="2181"/>
        <v>1</v>
      </c>
      <c r="AI1528" s="4" t="b">
        <f t="shared" si="2182"/>
        <v>1</v>
      </c>
      <c r="AJ1528" s="4" t="b">
        <f t="shared" si="2183"/>
        <v>0</v>
      </c>
      <c r="AK1528" s="4" t="b">
        <f t="shared" si="2184"/>
        <v>1</v>
      </c>
      <c r="AL1528" s="4" t="b">
        <f t="shared" si="2185"/>
        <v>1</v>
      </c>
      <c r="AM1528" s="4" t="b">
        <f t="shared" si="2186"/>
        <v>1</v>
      </c>
      <c r="AN1528" s="4" t="b">
        <f t="shared" si="2187"/>
        <v>1</v>
      </c>
      <c r="AO1528" s="4" t="b">
        <f t="shared" si="2188"/>
        <v>0</v>
      </c>
      <c r="AP1528" s="4" t="b">
        <f t="shared" si="2189"/>
        <v>0</v>
      </c>
      <c r="AQ1528" s="4" t="b">
        <f t="shared" si="2190"/>
        <v>0</v>
      </c>
      <c r="AR1528" s="4" t="b">
        <f t="shared" si="2191"/>
        <v>1</v>
      </c>
      <c r="AS1528" s="4" t="b">
        <f t="shared" si="2192"/>
        <v>0</v>
      </c>
      <c r="AT1528" s="4" t="b">
        <f t="shared" si="2193"/>
        <v>1</v>
      </c>
      <c r="AU1528" s="4" t="b">
        <f t="shared" si="2194"/>
        <v>1</v>
      </c>
      <c r="AV1528" s="4" t="b">
        <f t="shared" si="2195"/>
        <v>1</v>
      </c>
      <c r="AW1528" s="4" t="b">
        <f t="shared" si="2196"/>
        <v>1</v>
      </c>
      <c r="AX1528" s="4" t="b">
        <f t="shared" si="2197"/>
        <v>1</v>
      </c>
      <c r="AY1528" s="4" t="b">
        <f t="shared" si="2198"/>
        <v>1</v>
      </c>
      <c r="AZ1528" s="4" t="b">
        <f t="shared" si="2199"/>
        <v>1</v>
      </c>
      <c r="BA1528" s="4" t="b">
        <f t="shared" si="2200"/>
        <v>1</v>
      </c>
      <c r="BB1528" s="4" t="b">
        <f t="shared" si="2201"/>
        <v>0</v>
      </c>
      <c r="BC1528" s="4" t="b">
        <f t="shared" si="2202"/>
        <v>1</v>
      </c>
      <c r="BD1528" s="4" t="b">
        <f t="shared" si="2203"/>
        <v>0</v>
      </c>
      <c r="BE1528" s="4" t="b">
        <f t="shared" si="2204"/>
        <v>1</v>
      </c>
      <c r="BF1528" s="4" t="b">
        <f t="shared" si="2205"/>
        <v>1</v>
      </c>
      <c r="BG1528" s="4" t="b">
        <f t="shared" si="2206"/>
        <v>1</v>
      </c>
      <c r="BH1528" s="4" t="b">
        <f t="shared" si="2207"/>
        <v>1</v>
      </c>
      <c r="BI1528" s="4" t="b">
        <f t="shared" si="2208"/>
        <v>0</v>
      </c>
      <c r="BJ1528" s="4" t="b">
        <f t="shared" si="2209"/>
        <v>1</v>
      </c>
      <c r="BK1528" s="4" t="b">
        <f t="shared" si="2210"/>
        <v>1</v>
      </c>
      <c r="BL1528" s="4" t="b">
        <f t="shared" si="2211"/>
        <v>1</v>
      </c>
      <c r="BM1528" s="4" t="b">
        <f t="shared" si="2212"/>
        <v>1</v>
      </c>
      <c r="BN1528" s="4" t="b">
        <f t="shared" si="2213"/>
        <v>1</v>
      </c>
      <c r="BO1528" s="4" t="b">
        <f t="shared" si="2214"/>
        <v>1</v>
      </c>
      <c r="BP1528" s="4" t="b">
        <f t="shared" si="2215"/>
        <v>1</v>
      </c>
      <c r="BQ1528" s="4" t="b">
        <f t="shared" si="2216"/>
        <v>1</v>
      </c>
      <c r="BR1528" s="4" t="b">
        <f t="shared" si="2217"/>
        <v>1</v>
      </c>
      <c r="BS1528" s="4" t="b">
        <f t="shared" si="2218"/>
        <v>1</v>
      </c>
      <c r="BT1528" s="4" t="b">
        <f t="shared" si="2219"/>
        <v>0</v>
      </c>
      <c r="BU1528" s="4" t="b">
        <f t="shared" si="2220"/>
        <v>1</v>
      </c>
      <c r="BV1528" s="4" t="b">
        <f t="shared" si="2221"/>
        <v>1</v>
      </c>
      <c r="BW1528" s="4" t="b">
        <f t="shared" si="2222"/>
        <v>0</v>
      </c>
      <c r="BX1528" s="4" t="b">
        <f t="shared" si="2223"/>
        <v>1</v>
      </c>
      <c r="BY1528" s="4" t="b">
        <f t="shared" si="2224"/>
        <v>1</v>
      </c>
      <c r="BZ1528" s="4" t="b">
        <f t="shared" si="2225"/>
        <v>1</v>
      </c>
      <c r="CA1528" s="4" t="b">
        <f t="shared" si="2226"/>
        <v>1</v>
      </c>
      <c r="CB1528" s="4" t="b">
        <f t="shared" si="2227"/>
        <v>1</v>
      </c>
      <c r="CC1528" s="4" t="b">
        <f t="shared" si="2228"/>
        <v>1</v>
      </c>
      <c r="CD1528" s="4" t="b">
        <f t="shared" si="2229"/>
        <v>1</v>
      </c>
      <c r="CE1528" s="4" t="b">
        <f t="shared" si="2230"/>
        <v>1</v>
      </c>
      <c r="CF1528" s="4" t="b">
        <f t="shared" si="2231"/>
        <v>1</v>
      </c>
      <c r="CG1528" s="4" t="b">
        <f t="shared" si="2232"/>
        <v>1</v>
      </c>
      <c r="CH1528" s="4" t="b">
        <f t="shared" si="2233"/>
        <v>1</v>
      </c>
      <c r="CI1528" s="4" t="b">
        <f t="shared" si="2234"/>
        <v>0</v>
      </c>
      <c r="CJ1528" s="4" t="b">
        <f t="shared" si="2235"/>
        <v>1</v>
      </c>
      <c r="CK1528" s="4" t="b">
        <f t="shared" si="2236"/>
        <v>1</v>
      </c>
      <c r="CL1528" s="4" t="b">
        <f t="shared" si="2237"/>
        <v>1</v>
      </c>
      <c r="CM1528" s="4" t="b">
        <f t="shared" si="2238"/>
        <v>0</v>
      </c>
      <c r="CN1528" s="4" t="b">
        <f t="shared" si="2239"/>
        <v>0</v>
      </c>
      <c r="CO1528" s="4" t="b">
        <f t="shared" si="2240"/>
        <v>1</v>
      </c>
      <c r="CP1528" s="4" t="b">
        <f t="shared" si="2241"/>
        <v>1</v>
      </c>
      <c r="CQ1528" s="4" t="b">
        <f t="shared" si="2242"/>
        <v>0</v>
      </c>
      <c r="CR1528" s="4" t="b">
        <f t="shared" si="2243"/>
        <v>1</v>
      </c>
      <c r="CS1528" s="4" t="b">
        <f t="shared" si="2244"/>
        <v>0</v>
      </c>
      <c r="CT1528" s="4" t="b">
        <f t="shared" si="2245"/>
        <v>1</v>
      </c>
      <c r="CU1528" s="4" t="b">
        <f t="shared" si="2246"/>
        <v>0</v>
      </c>
      <c r="CV1528" s="4" t="b">
        <f t="shared" si="2247"/>
        <v>1</v>
      </c>
      <c r="CW1528" s="4" t="b">
        <f t="shared" si="2248"/>
        <v>1</v>
      </c>
      <c r="CX1528" s="4" t="b">
        <f t="shared" si="2249"/>
        <v>1</v>
      </c>
      <c r="CY1528" s="4" t="b">
        <f t="shared" si="2250"/>
        <v>1</v>
      </c>
      <c r="CZ1528" s="4" t="b">
        <f t="shared" si="2251"/>
        <v>1</v>
      </c>
      <c r="DA1528" s="4" t="b">
        <f t="shared" si="2252"/>
        <v>1</v>
      </c>
      <c r="DB1528" s="4" t="b">
        <f t="shared" si="2253"/>
        <v>0</v>
      </c>
      <c r="DC1528" s="4" t="b">
        <f t="shared" si="2254"/>
        <v>1</v>
      </c>
      <c r="DD1528" s="4" t="b">
        <f t="shared" si="2255"/>
        <v>1</v>
      </c>
    </row>
    <row r="1529" spans="1:108">
      <c r="A1529" s="4" t="s">
        <v>2659</v>
      </c>
      <c r="B1529" t="s">
        <v>2660</v>
      </c>
      <c r="C1529" t="s">
        <v>2660</v>
      </c>
      <c r="D1529" s="4"/>
      <c r="E1529" s="4" t="s">
        <v>2661</v>
      </c>
      <c r="F1529" t="s">
        <v>2405</v>
      </c>
      <c r="G1529" t="s">
        <v>2406</v>
      </c>
      <c r="H1529" t="s">
        <v>7445</v>
      </c>
      <c r="I1529" t="s">
        <v>7417</v>
      </c>
      <c r="J1529" s="4" t="s">
        <v>362</v>
      </c>
      <c r="K1529" s="4" t="s">
        <v>136</v>
      </c>
      <c r="L1529" s="4" t="s">
        <v>6956</v>
      </c>
      <c r="M1529" s="4" t="s">
        <v>193</v>
      </c>
      <c r="N1529" s="4" t="s">
        <v>2662</v>
      </c>
      <c r="O1529" s="4" t="b">
        <f t="shared" si="2162"/>
        <v>1</v>
      </c>
      <c r="P1529" s="4" t="b">
        <f t="shared" si="2163"/>
        <v>1</v>
      </c>
      <c r="Q1529" s="4" t="b">
        <f t="shared" si="2164"/>
        <v>1</v>
      </c>
      <c r="R1529" s="4" t="b">
        <f t="shared" si="2165"/>
        <v>1</v>
      </c>
      <c r="S1529" s="4" t="b">
        <f t="shared" si="2166"/>
        <v>1</v>
      </c>
      <c r="T1529" s="4" t="b">
        <f t="shared" si="2167"/>
        <v>1</v>
      </c>
      <c r="U1529" s="4" t="b">
        <f t="shared" si="2168"/>
        <v>1</v>
      </c>
      <c r="V1529" s="4" t="b">
        <f t="shared" si="2169"/>
        <v>1</v>
      </c>
      <c r="W1529" s="4" t="b">
        <f t="shared" si="2170"/>
        <v>1</v>
      </c>
      <c r="X1529" s="4" t="b">
        <f t="shared" si="2171"/>
        <v>1</v>
      </c>
      <c r="Y1529" s="4" t="b">
        <f t="shared" si="2172"/>
        <v>1</v>
      </c>
      <c r="Z1529" s="4" t="b">
        <f t="shared" si="2173"/>
        <v>0</v>
      </c>
      <c r="AA1529" s="4" t="b">
        <f t="shared" si="2174"/>
        <v>1</v>
      </c>
      <c r="AB1529" s="4" t="b">
        <f t="shared" si="2175"/>
        <v>0</v>
      </c>
      <c r="AC1529" s="4" t="b">
        <f t="shared" si="2176"/>
        <v>0</v>
      </c>
      <c r="AD1529" s="4" t="b">
        <f t="shared" si="2177"/>
        <v>0</v>
      </c>
      <c r="AE1529" s="4" t="b">
        <f t="shared" si="2178"/>
        <v>0</v>
      </c>
      <c r="AF1529" s="4" t="b">
        <f t="shared" si="2179"/>
        <v>0</v>
      </c>
      <c r="AG1529" s="4" t="b">
        <f t="shared" si="2180"/>
        <v>1</v>
      </c>
      <c r="AH1529" s="4" t="b">
        <f t="shared" si="2181"/>
        <v>1</v>
      </c>
      <c r="AI1529" s="4" t="b">
        <f t="shared" si="2182"/>
        <v>0</v>
      </c>
      <c r="AJ1529" s="4" t="b">
        <f t="shared" si="2183"/>
        <v>0</v>
      </c>
      <c r="AK1529" s="4" t="b">
        <f t="shared" si="2184"/>
        <v>0</v>
      </c>
      <c r="AL1529" s="4" t="b">
        <f t="shared" si="2185"/>
        <v>0</v>
      </c>
      <c r="AM1529" s="4" t="b">
        <f t="shared" si="2186"/>
        <v>0</v>
      </c>
      <c r="AN1529" s="4" t="b">
        <f t="shared" si="2187"/>
        <v>0</v>
      </c>
      <c r="AO1529" s="4" t="b">
        <f t="shared" si="2188"/>
        <v>0</v>
      </c>
      <c r="AP1529" s="4" t="b">
        <f t="shared" si="2189"/>
        <v>0</v>
      </c>
      <c r="AQ1529" s="4" t="b">
        <f t="shared" si="2190"/>
        <v>0</v>
      </c>
      <c r="AR1529" s="4" t="b">
        <f t="shared" si="2191"/>
        <v>0</v>
      </c>
      <c r="AS1529" s="4" t="b">
        <f t="shared" si="2192"/>
        <v>0</v>
      </c>
      <c r="AT1529" s="4" t="b">
        <f t="shared" si="2193"/>
        <v>0</v>
      </c>
      <c r="AU1529" s="4" t="b">
        <f t="shared" si="2194"/>
        <v>1</v>
      </c>
      <c r="AV1529" s="4" t="b">
        <f t="shared" si="2195"/>
        <v>0</v>
      </c>
      <c r="AW1529" s="4" t="b">
        <f t="shared" si="2196"/>
        <v>1</v>
      </c>
      <c r="AX1529" s="4" t="b">
        <f t="shared" si="2197"/>
        <v>0</v>
      </c>
      <c r="AY1529" s="4" t="b">
        <f t="shared" si="2198"/>
        <v>1</v>
      </c>
      <c r="AZ1529" s="4" t="b">
        <f t="shared" si="2199"/>
        <v>0</v>
      </c>
      <c r="BA1529" s="4" t="b">
        <f t="shared" si="2200"/>
        <v>1</v>
      </c>
      <c r="BB1529" s="4" t="b">
        <f t="shared" si="2201"/>
        <v>0</v>
      </c>
      <c r="BC1529" s="4" t="b">
        <f t="shared" si="2202"/>
        <v>1</v>
      </c>
      <c r="BD1529" s="4" t="b">
        <f t="shared" si="2203"/>
        <v>1</v>
      </c>
      <c r="BE1529" s="4" t="b">
        <f t="shared" si="2204"/>
        <v>1</v>
      </c>
      <c r="BF1529" s="4" t="b">
        <f t="shared" si="2205"/>
        <v>0</v>
      </c>
      <c r="BG1529" s="4" t="b">
        <f t="shared" si="2206"/>
        <v>0</v>
      </c>
      <c r="BH1529" s="4" t="b">
        <f t="shared" si="2207"/>
        <v>0</v>
      </c>
      <c r="BI1529" s="4" t="b">
        <f t="shared" si="2208"/>
        <v>0</v>
      </c>
      <c r="BJ1529" s="4" t="b">
        <f t="shared" si="2209"/>
        <v>0</v>
      </c>
      <c r="BK1529" s="4" t="b">
        <f t="shared" si="2210"/>
        <v>0</v>
      </c>
      <c r="BL1529" s="4" t="b">
        <f t="shared" si="2211"/>
        <v>0</v>
      </c>
      <c r="BM1529" s="4" t="b">
        <f t="shared" si="2212"/>
        <v>1</v>
      </c>
      <c r="BN1529" s="4" t="b">
        <f t="shared" si="2213"/>
        <v>0</v>
      </c>
      <c r="BO1529" s="4" t="b">
        <f t="shared" si="2214"/>
        <v>0</v>
      </c>
      <c r="BP1529" s="4" t="b">
        <f t="shared" si="2215"/>
        <v>1</v>
      </c>
      <c r="BQ1529" s="4" t="b">
        <f t="shared" si="2216"/>
        <v>1</v>
      </c>
      <c r="BR1529" s="4" t="b">
        <f t="shared" si="2217"/>
        <v>0</v>
      </c>
      <c r="BS1529" s="4" t="b">
        <f t="shared" si="2218"/>
        <v>1</v>
      </c>
      <c r="BT1529" s="4" t="b">
        <f t="shared" si="2219"/>
        <v>0</v>
      </c>
      <c r="BU1529" s="4" t="b">
        <f t="shared" si="2220"/>
        <v>0</v>
      </c>
      <c r="BV1529" s="4" t="b">
        <f t="shared" si="2221"/>
        <v>0</v>
      </c>
      <c r="BW1529" s="4" t="b">
        <f t="shared" si="2222"/>
        <v>0</v>
      </c>
      <c r="BX1529" s="4" t="b">
        <f t="shared" si="2223"/>
        <v>0</v>
      </c>
      <c r="BY1529" s="4" t="b">
        <f t="shared" si="2224"/>
        <v>0</v>
      </c>
      <c r="BZ1529" s="4" t="b">
        <f t="shared" si="2225"/>
        <v>0</v>
      </c>
      <c r="CA1529" s="4" t="b">
        <f t="shared" si="2226"/>
        <v>0</v>
      </c>
      <c r="CB1529" s="4" t="b">
        <f t="shared" si="2227"/>
        <v>1</v>
      </c>
      <c r="CC1529" s="4" t="b">
        <f t="shared" si="2228"/>
        <v>0</v>
      </c>
      <c r="CD1529" s="4" t="b">
        <f t="shared" si="2229"/>
        <v>0</v>
      </c>
      <c r="CE1529" s="4" t="b">
        <f t="shared" si="2230"/>
        <v>0</v>
      </c>
      <c r="CF1529" s="4" t="b">
        <f t="shared" si="2231"/>
        <v>0</v>
      </c>
      <c r="CG1529" s="4" t="b">
        <f t="shared" si="2232"/>
        <v>0</v>
      </c>
      <c r="CH1529" s="4" t="b">
        <f t="shared" si="2233"/>
        <v>1</v>
      </c>
      <c r="CI1529" s="4" t="b">
        <f t="shared" si="2234"/>
        <v>0</v>
      </c>
      <c r="CJ1529" s="4" t="b">
        <f t="shared" si="2235"/>
        <v>0</v>
      </c>
      <c r="CK1529" s="4" t="b">
        <f t="shared" si="2236"/>
        <v>0</v>
      </c>
      <c r="CL1529" s="4" t="b">
        <f t="shared" si="2237"/>
        <v>0</v>
      </c>
      <c r="CM1529" s="4" t="b">
        <f t="shared" si="2238"/>
        <v>0</v>
      </c>
      <c r="CN1529" s="4" t="b">
        <f t="shared" si="2239"/>
        <v>0</v>
      </c>
      <c r="CO1529" s="4" t="b">
        <f t="shared" si="2240"/>
        <v>0</v>
      </c>
      <c r="CP1529" s="4" t="b">
        <f t="shared" si="2241"/>
        <v>0</v>
      </c>
      <c r="CQ1529" s="4" t="b">
        <f t="shared" si="2242"/>
        <v>0</v>
      </c>
      <c r="CR1529" s="4" t="b">
        <f t="shared" si="2243"/>
        <v>0</v>
      </c>
      <c r="CS1529" s="4" t="b">
        <f t="shared" si="2244"/>
        <v>0</v>
      </c>
      <c r="CT1529" s="4" t="b">
        <f t="shared" si="2245"/>
        <v>0</v>
      </c>
      <c r="CU1529" s="4" t="b">
        <f t="shared" si="2246"/>
        <v>0</v>
      </c>
      <c r="CV1529" s="4" t="b">
        <f t="shared" si="2247"/>
        <v>0</v>
      </c>
      <c r="CW1529" s="4" t="b">
        <f t="shared" si="2248"/>
        <v>1</v>
      </c>
      <c r="CX1529" s="4" t="b">
        <f t="shared" si="2249"/>
        <v>0</v>
      </c>
      <c r="CY1529" s="4" t="b">
        <f t="shared" si="2250"/>
        <v>0</v>
      </c>
      <c r="CZ1529" s="4" t="b">
        <f t="shared" si="2251"/>
        <v>0</v>
      </c>
      <c r="DA1529" s="4" t="b">
        <f t="shared" si="2252"/>
        <v>0</v>
      </c>
      <c r="DB1529" s="4" t="b">
        <f t="shared" si="2253"/>
        <v>0</v>
      </c>
      <c r="DC1529" s="4" t="b">
        <f t="shared" si="2254"/>
        <v>0</v>
      </c>
      <c r="DD1529" s="4" t="b">
        <f t="shared" si="2255"/>
        <v>0</v>
      </c>
    </row>
    <row r="1530" spans="1:108">
      <c r="A1530" s="4" t="s">
        <v>2689</v>
      </c>
      <c r="C1530" t="s">
        <v>2690</v>
      </c>
      <c r="D1530" s="4"/>
      <c r="E1530" s="4" t="s">
        <v>2661</v>
      </c>
      <c r="F1530" t="s">
        <v>2405</v>
      </c>
      <c r="G1530" t="s">
        <v>2406</v>
      </c>
      <c r="H1530" t="s">
        <v>7445</v>
      </c>
      <c r="I1530" t="s">
        <v>7417</v>
      </c>
      <c r="J1530" s="4" t="s">
        <v>165</v>
      </c>
      <c r="K1530" s="4" t="s">
        <v>114</v>
      </c>
      <c r="L1530" s="4" t="s">
        <v>6968</v>
      </c>
      <c r="M1530" s="4" t="s">
        <v>2691</v>
      </c>
      <c r="N1530" s="85" t="s">
        <v>2692</v>
      </c>
      <c r="O1530" s="4" t="b">
        <f t="shared" si="2162"/>
        <v>1</v>
      </c>
      <c r="P1530" s="4" t="b">
        <f t="shared" si="2163"/>
        <v>1</v>
      </c>
      <c r="Q1530" s="4" t="b">
        <f t="shared" si="2164"/>
        <v>1</v>
      </c>
      <c r="R1530" s="4" t="b">
        <f t="shared" si="2165"/>
        <v>1</v>
      </c>
      <c r="S1530" s="4" t="b">
        <f t="shared" si="2166"/>
        <v>1</v>
      </c>
      <c r="T1530" s="4" t="b">
        <f t="shared" si="2167"/>
        <v>1</v>
      </c>
      <c r="U1530" s="4" t="b">
        <f t="shared" si="2168"/>
        <v>1</v>
      </c>
      <c r="V1530" s="4" t="b">
        <f t="shared" si="2169"/>
        <v>1</v>
      </c>
      <c r="W1530" s="4" t="b">
        <f t="shared" si="2170"/>
        <v>1</v>
      </c>
      <c r="X1530" s="4" t="b">
        <f t="shared" si="2171"/>
        <v>1</v>
      </c>
      <c r="Y1530" s="4" t="b">
        <f t="shared" si="2172"/>
        <v>1</v>
      </c>
      <c r="Z1530" s="4" t="b">
        <f t="shared" si="2173"/>
        <v>1</v>
      </c>
      <c r="AA1530" s="4" t="b">
        <f t="shared" si="2174"/>
        <v>1</v>
      </c>
      <c r="AB1530" s="4" t="b">
        <f t="shared" si="2175"/>
        <v>1</v>
      </c>
      <c r="AC1530" s="4" t="b">
        <f t="shared" si="2176"/>
        <v>1</v>
      </c>
      <c r="AD1530" s="4" t="b">
        <f t="shared" si="2177"/>
        <v>1</v>
      </c>
      <c r="AE1530" s="4" t="b">
        <f t="shared" si="2178"/>
        <v>1</v>
      </c>
      <c r="AF1530" s="4" t="b">
        <f t="shared" si="2179"/>
        <v>0</v>
      </c>
      <c r="AG1530" s="4" t="b">
        <f t="shared" si="2180"/>
        <v>1</v>
      </c>
      <c r="AH1530" s="4" t="b">
        <f t="shared" si="2181"/>
        <v>1</v>
      </c>
      <c r="AI1530" s="4" t="b">
        <f t="shared" si="2182"/>
        <v>1</v>
      </c>
      <c r="AJ1530" s="4" t="b">
        <f t="shared" si="2183"/>
        <v>1</v>
      </c>
      <c r="AK1530" s="4" t="b">
        <f t="shared" si="2184"/>
        <v>1</v>
      </c>
      <c r="AL1530" s="4" t="b">
        <f t="shared" si="2185"/>
        <v>1</v>
      </c>
      <c r="AM1530" s="4" t="b">
        <f t="shared" si="2186"/>
        <v>1</v>
      </c>
      <c r="AN1530" s="4" t="b">
        <f t="shared" si="2187"/>
        <v>0</v>
      </c>
      <c r="AO1530" s="4" t="b">
        <f t="shared" si="2188"/>
        <v>0</v>
      </c>
      <c r="AP1530" s="4" t="b">
        <f t="shared" si="2189"/>
        <v>1</v>
      </c>
      <c r="AQ1530" s="4" t="b">
        <f t="shared" si="2190"/>
        <v>1</v>
      </c>
      <c r="AR1530" s="4" t="b">
        <f t="shared" si="2191"/>
        <v>1</v>
      </c>
      <c r="AS1530" s="4" t="b">
        <f t="shared" si="2192"/>
        <v>0</v>
      </c>
      <c r="AT1530" s="4" t="b">
        <f t="shared" si="2193"/>
        <v>1</v>
      </c>
      <c r="AU1530" s="4" t="b">
        <f t="shared" si="2194"/>
        <v>1</v>
      </c>
      <c r="AV1530" s="4" t="b">
        <f t="shared" si="2195"/>
        <v>1</v>
      </c>
      <c r="AW1530" s="4" t="b">
        <f t="shared" si="2196"/>
        <v>1</v>
      </c>
      <c r="AX1530" s="4" t="b">
        <f t="shared" si="2197"/>
        <v>1</v>
      </c>
      <c r="AY1530" s="4" t="b">
        <f t="shared" si="2198"/>
        <v>1</v>
      </c>
      <c r="AZ1530" s="4" t="b">
        <f t="shared" si="2199"/>
        <v>0</v>
      </c>
      <c r="BA1530" s="4" t="b">
        <f t="shared" si="2200"/>
        <v>1</v>
      </c>
      <c r="BB1530" s="4" t="b">
        <f t="shared" si="2201"/>
        <v>0</v>
      </c>
      <c r="BC1530" s="4" t="b">
        <f t="shared" si="2202"/>
        <v>1</v>
      </c>
      <c r="BD1530" s="4" t="b">
        <f t="shared" si="2203"/>
        <v>1</v>
      </c>
      <c r="BE1530" s="4" t="b">
        <f t="shared" si="2204"/>
        <v>0</v>
      </c>
      <c r="BF1530" s="4" t="b">
        <f t="shared" si="2205"/>
        <v>1</v>
      </c>
      <c r="BG1530" s="4" t="b">
        <f t="shared" si="2206"/>
        <v>1</v>
      </c>
      <c r="BH1530" s="4" t="b">
        <f t="shared" si="2207"/>
        <v>1</v>
      </c>
      <c r="BI1530" s="4" t="b">
        <f t="shared" si="2208"/>
        <v>0</v>
      </c>
      <c r="BJ1530" s="4" t="b">
        <f t="shared" si="2209"/>
        <v>0</v>
      </c>
      <c r="BK1530" s="4" t="b">
        <f t="shared" si="2210"/>
        <v>0</v>
      </c>
      <c r="BL1530" s="4" t="b">
        <f t="shared" si="2211"/>
        <v>1</v>
      </c>
      <c r="BM1530" s="4" t="b">
        <f t="shared" si="2212"/>
        <v>1</v>
      </c>
      <c r="BN1530" s="4" t="b">
        <f t="shared" si="2213"/>
        <v>1</v>
      </c>
      <c r="BO1530" s="4" t="b">
        <f t="shared" si="2214"/>
        <v>1</v>
      </c>
      <c r="BP1530" s="4" t="b">
        <f t="shared" si="2215"/>
        <v>1</v>
      </c>
      <c r="BQ1530" s="4" t="b">
        <f t="shared" si="2216"/>
        <v>1</v>
      </c>
      <c r="BR1530" s="4" t="b">
        <f t="shared" si="2217"/>
        <v>1</v>
      </c>
      <c r="BS1530" s="4" t="b">
        <f t="shared" si="2218"/>
        <v>1</v>
      </c>
      <c r="BT1530" s="4" t="b">
        <f t="shared" si="2219"/>
        <v>1</v>
      </c>
      <c r="BU1530" s="4" t="b">
        <f t="shared" si="2220"/>
        <v>1</v>
      </c>
      <c r="BV1530" s="4" t="b">
        <f t="shared" si="2221"/>
        <v>0</v>
      </c>
      <c r="BW1530" s="4" t="b">
        <f t="shared" si="2222"/>
        <v>0</v>
      </c>
      <c r="BX1530" s="4" t="b">
        <f t="shared" si="2223"/>
        <v>1</v>
      </c>
      <c r="BY1530" s="4" t="b">
        <f t="shared" si="2224"/>
        <v>1</v>
      </c>
      <c r="BZ1530" s="4" t="b">
        <f t="shared" si="2225"/>
        <v>0</v>
      </c>
      <c r="CA1530" s="4" t="b">
        <f t="shared" si="2226"/>
        <v>0</v>
      </c>
      <c r="CB1530" s="4" t="b">
        <f t="shared" si="2227"/>
        <v>0</v>
      </c>
      <c r="CC1530" s="4" t="b">
        <f t="shared" si="2228"/>
        <v>1</v>
      </c>
      <c r="CD1530" s="4" t="b">
        <f t="shared" si="2229"/>
        <v>1</v>
      </c>
      <c r="CE1530" s="4" t="b">
        <f t="shared" si="2230"/>
        <v>1</v>
      </c>
      <c r="CF1530" s="4" t="b">
        <f t="shared" si="2231"/>
        <v>1</v>
      </c>
      <c r="CG1530" s="4" t="b">
        <f t="shared" si="2232"/>
        <v>1</v>
      </c>
      <c r="CH1530" s="4" t="b">
        <f t="shared" si="2233"/>
        <v>1</v>
      </c>
      <c r="CI1530" s="4" t="b">
        <f t="shared" si="2234"/>
        <v>0</v>
      </c>
      <c r="CJ1530" s="4" t="b">
        <f t="shared" si="2235"/>
        <v>1</v>
      </c>
      <c r="CK1530" s="4" t="b">
        <f t="shared" si="2236"/>
        <v>1</v>
      </c>
      <c r="CL1530" s="4" t="b">
        <f t="shared" si="2237"/>
        <v>1</v>
      </c>
      <c r="CM1530" s="4" t="b">
        <f t="shared" si="2238"/>
        <v>0</v>
      </c>
      <c r="CN1530" s="4" t="b">
        <f t="shared" si="2239"/>
        <v>0</v>
      </c>
      <c r="CO1530" s="4" t="b">
        <f t="shared" si="2240"/>
        <v>0</v>
      </c>
      <c r="CP1530" s="4" t="b">
        <f t="shared" si="2241"/>
        <v>1</v>
      </c>
      <c r="CQ1530" s="4" t="b">
        <f t="shared" si="2242"/>
        <v>0</v>
      </c>
      <c r="CR1530" s="4" t="b">
        <f t="shared" si="2243"/>
        <v>1</v>
      </c>
      <c r="CS1530" s="4" t="b">
        <f t="shared" si="2244"/>
        <v>0</v>
      </c>
      <c r="CT1530" s="4" t="b">
        <f t="shared" si="2245"/>
        <v>1</v>
      </c>
      <c r="CU1530" s="4" t="b">
        <f t="shared" si="2246"/>
        <v>1</v>
      </c>
      <c r="CV1530" s="4" t="b">
        <f t="shared" si="2247"/>
        <v>1</v>
      </c>
      <c r="CW1530" s="4" t="b">
        <f t="shared" si="2248"/>
        <v>1</v>
      </c>
      <c r="CX1530" s="4" t="b">
        <f t="shared" si="2249"/>
        <v>1</v>
      </c>
      <c r="CY1530" s="4" t="b">
        <f t="shared" si="2250"/>
        <v>0</v>
      </c>
      <c r="CZ1530" s="4" t="b">
        <f t="shared" si="2251"/>
        <v>0</v>
      </c>
      <c r="DA1530" s="4" t="b">
        <f t="shared" si="2252"/>
        <v>0</v>
      </c>
      <c r="DB1530" s="4" t="b">
        <f t="shared" si="2253"/>
        <v>0</v>
      </c>
      <c r="DC1530" s="4" t="b">
        <f t="shared" si="2254"/>
        <v>0</v>
      </c>
      <c r="DD1530" s="4" t="b">
        <f t="shared" si="2255"/>
        <v>1</v>
      </c>
    </row>
    <row r="1531" spans="1:108">
      <c r="A1531" s="4" t="s">
        <v>2541</v>
      </c>
      <c r="C1531" t="s">
        <v>2542</v>
      </c>
      <c r="D1531" s="4"/>
      <c r="E1531" s="4" t="s">
        <v>2543</v>
      </c>
      <c r="F1531" t="s">
        <v>2405</v>
      </c>
      <c r="G1531" t="s">
        <v>2406</v>
      </c>
      <c r="H1531" t="s">
        <v>7445</v>
      </c>
      <c r="I1531" t="s">
        <v>7417</v>
      </c>
      <c r="J1531" s="4" t="s">
        <v>183</v>
      </c>
      <c r="K1531" s="4" t="s">
        <v>183</v>
      </c>
      <c r="L1531" s="4" t="s">
        <v>6913</v>
      </c>
      <c r="M1531" t="s">
        <v>6079</v>
      </c>
      <c r="N1531" s="4" t="s">
        <v>2544</v>
      </c>
      <c r="O1531" s="4" t="b">
        <f t="shared" si="2162"/>
        <v>1</v>
      </c>
      <c r="P1531" s="4" t="b">
        <f t="shared" si="2163"/>
        <v>1</v>
      </c>
      <c r="Q1531" s="4" t="b">
        <f t="shared" si="2164"/>
        <v>1</v>
      </c>
      <c r="R1531" s="4" t="b">
        <f t="shared" si="2165"/>
        <v>1</v>
      </c>
      <c r="S1531" s="4" t="b">
        <f t="shared" si="2166"/>
        <v>1</v>
      </c>
      <c r="T1531" s="4" t="b">
        <f t="shared" si="2167"/>
        <v>1</v>
      </c>
      <c r="U1531" s="4" t="b">
        <f t="shared" si="2168"/>
        <v>1</v>
      </c>
      <c r="V1531" s="4" t="b">
        <f t="shared" si="2169"/>
        <v>1</v>
      </c>
      <c r="W1531" s="4" t="b">
        <f t="shared" si="2170"/>
        <v>1</v>
      </c>
      <c r="X1531" s="4" t="b">
        <f t="shared" si="2171"/>
        <v>1</v>
      </c>
      <c r="Y1531" s="4" t="b">
        <f t="shared" si="2172"/>
        <v>1</v>
      </c>
      <c r="Z1531" s="4" t="b">
        <f t="shared" si="2173"/>
        <v>1</v>
      </c>
      <c r="AA1531" s="4" t="b">
        <f t="shared" si="2174"/>
        <v>1</v>
      </c>
      <c r="AB1531" s="4" t="b">
        <f t="shared" si="2175"/>
        <v>1</v>
      </c>
      <c r="AC1531" s="4" t="b">
        <f t="shared" si="2176"/>
        <v>1</v>
      </c>
      <c r="AD1531" s="4" t="b">
        <f t="shared" si="2177"/>
        <v>1</v>
      </c>
      <c r="AE1531" s="4" t="b">
        <f t="shared" si="2178"/>
        <v>1</v>
      </c>
      <c r="AF1531" s="4" t="b">
        <f t="shared" si="2179"/>
        <v>1</v>
      </c>
      <c r="AG1531" s="4" t="b">
        <f t="shared" si="2180"/>
        <v>1</v>
      </c>
      <c r="AH1531" s="4" t="b">
        <f t="shared" si="2181"/>
        <v>1</v>
      </c>
      <c r="AI1531" s="4" t="b">
        <f t="shared" si="2182"/>
        <v>1</v>
      </c>
      <c r="AJ1531" s="4" t="b">
        <f t="shared" si="2183"/>
        <v>0</v>
      </c>
      <c r="AK1531" s="4" t="b">
        <f t="shared" si="2184"/>
        <v>0</v>
      </c>
      <c r="AL1531" s="4" t="b">
        <f t="shared" si="2185"/>
        <v>0</v>
      </c>
      <c r="AM1531" s="4" t="b">
        <f t="shared" si="2186"/>
        <v>1</v>
      </c>
      <c r="AN1531" s="4" t="b">
        <f t="shared" si="2187"/>
        <v>1</v>
      </c>
      <c r="AO1531" s="4" t="b">
        <f t="shared" si="2188"/>
        <v>0</v>
      </c>
      <c r="AP1531" s="4" t="b">
        <f t="shared" si="2189"/>
        <v>0</v>
      </c>
      <c r="AQ1531" s="4" t="b">
        <f t="shared" si="2190"/>
        <v>1</v>
      </c>
      <c r="AR1531" s="4" t="b">
        <f t="shared" si="2191"/>
        <v>0</v>
      </c>
      <c r="AS1531" s="4" t="b">
        <f t="shared" si="2192"/>
        <v>0</v>
      </c>
      <c r="AT1531" s="4" t="b">
        <f t="shared" si="2193"/>
        <v>1</v>
      </c>
      <c r="AU1531" s="4" t="b">
        <f t="shared" si="2194"/>
        <v>1</v>
      </c>
      <c r="AV1531" s="4" t="b">
        <f t="shared" si="2195"/>
        <v>1</v>
      </c>
      <c r="AW1531" s="4" t="b">
        <f t="shared" si="2196"/>
        <v>1</v>
      </c>
      <c r="AX1531" s="4" t="b">
        <f t="shared" si="2197"/>
        <v>0</v>
      </c>
      <c r="AY1531" s="4" t="b">
        <f t="shared" si="2198"/>
        <v>1</v>
      </c>
      <c r="AZ1531" s="4" t="b">
        <f t="shared" si="2199"/>
        <v>1</v>
      </c>
      <c r="BA1531" s="4" t="b">
        <f t="shared" si="2200"/>
        <v>0</v>
      </c>
      <c r="BB1531" s="4" t="b">
        <f t="shared" si="2201"/>
        <v>0</v>
      </c>
      <c r="BC1531" s="4" t="b">
        <f t="shared" si="2202"/>
        <v>1</v>
      </c>
      <c r="BD1531" s="4" t="b">
        <f t="shared" si="2203"/>
        <v>1</v>
      </c>
      <c r="BE1531" s="4" t="b">
        <f t="shared" si="2204"/>
        <v>0</v>
      </c>
      <c r="BF1531" s="4" t="b">
        <f t="shared" si="2205"/>
        <v>0</v>
      </c>
      <c r="BG1531" s="4" t="b">
        <f t="shared" si="2206"/>
        <v>0</v>
      </c>
      <c r="BH1531" s="4" t="b">
        <f t="shared" si="2207"/>
        <v>1</v>
      </c>
      <c r="BI1531" s="4" t="b">
        <f t="shared" si="2208"/>
        <v>0</v>
      </c>
      <c r="BJ1531" s="4" t="b">
        <f t="shared" si="2209"/>
        <v>0</v>
      </c>
      <c r="BK1531" s="4" t="b">
        <f t="shared" si="2210"/>
        <v>0</v>
      </c>
      <c r="BL1531" s="4" t="b">
        <f t="shared" si="2211"/>
        <v>1</v>
      </c>
      <c r="BM1531" s="4" t="b">
        <f t="shared" si="2212"/>
        <v>0</v>
      </c>
      <c r="BN1531" s="4" t="b">
        <f t="shared" si="2213"/>
        <v>0</v>
      </c>
      <c r="BO1531" s="4" t="b">
        <f t="shared" si="2214"/>
        <v>1</v>
      </c>
      <c r="BP1531" s="4" t="b">
        <f t="shared" si="2215"/>
        <v>1</v>
      </c>
      <c r="BQ1531" s="4" t="b">
        <f t="shared" si="2216"/>
        <v>1</v>
      </c>
      <c r="BR1531" s="4" t="b">
        <f t="shared" si="2217"/>
        <v>1</v>
      </c>
      <c r="BS1531" s="4" t="b">
        <f t="shared" si="2218"/>
        <v>1</v>
      </c>
      <c r="BT1531" s="4" t="b">
        <f t="shared" si="2219"/>
        <v>0</v>
      </c>
      <c r="BU1531" s="4" t="b">
        <f t="shared" si="2220"/>
        <v>0</v>
      </c>
      <c r="BV1531" s="4" t="b">
        <f t="shared" si="2221"/>
        <v>0</v>
      </c>
      <c r="BW1531" s="4" t="b">
        <f t="shared" si="2222"/>
        <v>0</v>
      </c>
      <c r="BX1531" s="4" t="b">
        <f t="shared" si="2223"/>
        <v>1</v>
      </c>
      <c r="BY1531" s="4" t="b">
        <f t="shared" si="2224"/>
        <v>0</v>
      </c>
      <c r="BZ1531" s="4" t="b">
        <f t="shared" si="2225"/>
        <v>0</v>
      </c>
      <c r="CA1531" s="4" t="b">
        <f t="shared" si="2226"/>
        <v>0</v>
      </c>
      <c r="CB1531" s="4" t="b">
        <f t="shared" si="2227"/>
        <v>1</v>
      </c>
      <c r="CC1531" s="4" t="b">
        <f t="shared" si="2228"/>
        <v>1</v>
      </c>
      <c r="CD1531" s="4" t="b">
        <f t="shared" si="2229"/>
        <v>0</v>
      </c>
      <c r="CE1531" s="4" t="b">
        <f t="shared" si="2230"/>
        <v>1</v>
      </c>
      <c r="CF1531" s="4" t="b">
        <f t="shared" si="2231"/>
        <v>1</v>
      </c>
      <c r="CG1531" s="4" t="b">
        <f t="shared" si="2232"/>
        <v>0</v>
      </c>
      <c r="CH1531" s="4" t="b">
        <f t="shared" si="2233"/>
        <v>1</v>
      </c>
      <c r="CI1531" s="4" t="b">
        <f t="shared" si="2234"/>
        <v>0</v>
      </c>
      <c r="CJ1531" s="4" t="b">
        <f t="shared" si="2235"/>
        <v>1</v>
      </c>
      <c r="CK1531" s="4" t="b">
        <f t="shared" si="2236"/>
        <v>1</v>
      </c>
      <c r="CL1531" s="4" t="b">
        <f t="shared" si="2237"/>
        <v>1</v>
      </c>
      <c r="CM1531" s="4" t="b">
        <f t="shared" si="2238"/>
        <v>1</v>
      </c>
      <c r="CN1531" s="4" t="b">
        <f t="shared" si="2239"/>
        <v>0</v>
      </c>
      <c r="CO1531" s="4" t="b">
        <f t="shared" si="2240"/>
        <v>0</v>
      </c>
      <c r="CP1531" s="4" t="b">
        <f t="shared" si="2241"/>
        <v>0</v>
      </c>
      <c r="CQ1531" s="4" t="b">
        <f t="shared" si="2242"/>
        <v>0</v>
      </c>
      <c r="CR1531" s="4" t="b">
        <f t="shared" si="2243"/>
        <v>1</v>
      </c>
      <c r="CS1531" s="4" t="b">
        <f t="shared" si="2244"/>
        <v>0</v>
      </c>
      <c r="CT1531" s="4" t="b">
        <f t="shared" si="2245"/>
        <v>0</v>
      </c>
      <c r="CU1531" s="4" t="b">
        <f t="shared" si="2246"/>
        <v>0</v>
      </c>
      <c r="CV1531" s="4" t="b">
        <f t="shared" si="2247"/>
        <v>1</v>
      </c>
      <c r="CW1531" s="4" t="b">
        <f t="shared" si="2248"/>
        <v>1</v>
      </c>
      <c r="CX1531" s="4" t="b">
        <f t="shared" si="2249"/>
        <v>1</v>
      </c>
      <c r="CY1531" s="4" t="b">
        <f t="shared" si="2250"/>
        <v>0</v>
      </c>
      <c r="CZ1531" s="4" t="b">
        <f t="shared" si="2251"/>
        <v>0</v>
      </c>
      <c r="DA1531" s="4" t="b">
        <f t="shared" si="2252"/>
        <v>1</v>
      </c>
      <c r="DB1531" s="4" t="b">
        <f t="shared" si="2253"/>
        <v>1</v>
      </c>
      <c r="DC1531" s="4" t="b">
        <f t="shared" si="2254"/>
        <v>0</v>
      </c>
      <c r="DD1531" s="4" t="b">
        <f t="shared" si="2255"/>
        <v>1</v>
      </c>
    </row>
    <row r="1532" spans="1:108">
      <c r="A1532" t="s">
        <v>2622</v>
      </c>
      <c r="B1532" t="s">
        <v>2623</v>
      </c>
      <c r="C1532" t="s">
        <v>7355</v>
      </c>
      <c r="E1532" t="s">
        <v>2543</v>
      </c>
      <c r="F1532" t="s">
        <v>2405</v>
      </c>
      <c r="G1532" t="s">
        <v>2406</v>
      </c>
      <c r="H1532" t="s">
        <v>7445</v>
      </c>
      <c r="I1532" t="s">
        <v>7417</v>
      </c>
      <c r="J1532" t="s">
        <v>113</v>
      </c>
      <c r="K1532" t="s">
        <v>114</v>
      </c>
      <c r="L1532" t="s">
        <v>6943</v>
      </c>
      <c r="M1532" t="s">
        <v>6079</v>
      </c>
      <c r="N1532" t="s">
        <v>2624</v>
      </c>
      <c r="O1532" t="b">
        <f t="shared" si="2162"/>
        <v>0</v>
      </c>
      <c r="P1532" t="b">
        <f t="shared" si="2163"/>
        <v>1</v>
      </c>
      <c r="Q1532" t="b">
        <f t="shared" si="2164"/>
        <v>1</v>
      </c>
      <c r="R1532" t="b">
        <f t="shared" si="2165"/>
        <v>0</v>
      </c>
      <c r="S1532" t="b">
        <f t="shared" si="2166"/>
        <v>0</v>
      </c>
      <c r="T1532" t="b">
        <f t="shared" si="2167"/>
        <v>1</v>
      </c>
      <c r="U1532" t="b">
        <f t="shared" si="2168"/>
        <v>1</v>
      </c>
      <c r="V1532" t="b">
        <f t="shared" si="2169"/>
        <v>0</v>
      </c>
      <c r="W1532" t="b">
        <f t="shared" si="2170"/>
        <v>0</v>
      </c>
      <c r="X1532" t="b">
        <f t="shared" si="2171"/>
        <v>0</v>
      </c>
      <c r="Y1532" t="b">
        <f t="shared" si="2172"/>
        <v>1</v>
      </c>
      <c r="Z1532" t="b">
        <f t="shared" si="2173"/>
        <v>1</v>
      </c>
      <c r="AA1532" t="b">
        <f t="shared" si="2174"/>
        <v>0</v>
      </c>
      <c r="AB1532" t="b">
        <f t="shared" si="2175"/>
        <v>0</v>
      </c>
      <c r="AC1532" t="b">
        <f t="shared" si="2176"/>
        <v>0</v>
      </c>
      <c r="AD1532" t="b">
        <f t="shared" si="2177"/>
        <v>0</v>
      </c>
      <c r="AE1532" t="b">
        <f t="shared" si="2178"/>
        <v>0</v>
      </c>
      <c r="AF1532" t="b">
        <f t="shared" si="2179"/>
        <v>0</v>
      </c>
      <c r="AG1532" t="b">
        <f t="shared" si="2180"/>
        <v>0</v>
      </c>
      <c r="AH1532" t="b">
        <f t="shared" si="2181"/>
        <v>1</v>
      </c>
      <c r="AI1532" t="b">
        <f t="shared" si="2182"/>
        <v>0</v>
      </c>
      <c r="AJ1532" t="b">
        <f t="shared" si="2183"/>
        <v>0</v>
      </c>
      <c r="AK1532" t="b">
        <f t="shared" si="2184"/>
        <v>0</v>
      </c>
      <c r="AL1532" t="b">
        <f t="shared" si="2185"/>
        <v>0</v>
      </c>
      <c r="AM1532" t="b">
        <f t="shared" si="2186"/>
        <v>0</v>
      </c>
      <c r="AN1532" t="b">
        <f t="shared" si="2187"/>
        <v>0</v>
      </c>
      <c r="AO1532" t="b">
        <f t="shared" si="2188"/>
        <v>0</v>
      </c>
      <c r="AP1532" t="b">
        <f t="shared" si="2189"/>
        <v>0</v>
      </c>
      <c r="AQ1532" t="b">
        <f t="shared" si="2190"/>
        <v>0</v>
      </c>
      <c r="AR1532" t="b">
        <f t="shared" si="2191"/>
        <v>0</v>
      </c>
      <c r="AS1532" t="b">
        <f t="shared" si="2192"/>
        <v>0</v>
      </c>
      <c r="AT1532" t="b">
        <f t="shared" si="2193"/>
        <v>0</v>
      </c>
      <c r="AU1532" t="b">
        <f t="shared" si="2194"/>
        <v>0</v>
      </c>
      <c r="AV1532" t="b">
        <f t="shared" si="2195"/>
        <v>0</v>
      </c>
      <c r="AW1532" t="b">
        <f t="shared" si="2196"/>
        <v>0</v>
      </c>
      <c r="AX1532" t="b">
        <f t="shared" si="2197"/>
        <v>0</v>
      </c>
      <c r="AY1532" t="b">
        <f t="shared" si="2198"/>
        <v>0</v>
      </c>
      <c r="AZ1532" t="b">
        <f t="shared" si="2199"/>
        <v>0</v>
      </c>
      <c r="BA1532" t="b">
        <f t="shared" si="2200"/>
        <v>0</v>
      </c>
      <c r="BB1532" t="b">
        <f t="shared" si="2201"/>
        <v>0</v>
      </c>
      <c r="BC1532" t="b">
        <f t="shared" si="2202"/>
        <v>0</v>
      </c>
      <c r="BD1532" t="b">
        <f t="shared" si="2203"/>
        <v>0</v>
      </c>
      <c r="BE1532" t="b">
        <f t="shared" si="2204"/>
        <v>0</v>
      </c>
      <c r="BF1532" t="b">
        <f t="shared" si="2205"/>
        <v>0</v>
      </c>
      <c r="BG1532" t="b">
        <f t="shared" si="2206"/>
        <v>0</v>
      </c>
      <c r="BH1532" t="b">
        <f t="shared" si="2207"/>
        <v>0</v>
      </c>
      <c r="BI1532" t="b">
        <f t="shared" si="2208"/>
        <v>0</v>
      </c>
      <c r="BJ1532" t="b">
        <f t="shared" si="2209"/>
        <v>1</v>
      </c>
      <c r="BK1532" t="b">
        <f t="shared" si="2210"/>
        <v>0</v>
      </c>
      <c r="BL1532" t="b">
        <f t="shared" si="2211"/>
        <v>0</v>
      </c>
      <c r="BM1532" t="b">
        <f t="shared" si="2212"/>
        <v>0</v>
      </c>
      <c r="BN1532" t="b">
        <f t="shared" si="2213"/>
        <v>0</v>
      </c>
      <c r="BO1532" t="b">
        <f t="shared" si="2214"/>
        <v>0</v>
      </c>
      <c r="BP1532" t="b">
        <f t="shared" si="2215"/>
        <v>1</v>
      </c>
      <c r="BQ1532" t="b">
        <f t="shared" si="2216"/>
        <v>0</v>
      </c>
      <c r="BR1532" t="b">
        <f t="shared" si="2217"/>
        <v>0</v>
      </c>
      <c r="BS1532" t="b">
        <f t="shared" si="2218"/>
        <v>0</v>
      </c>
      <c r="BT1532" t="b">
        <f t="shared" si="2219"/>
        <v>0</v>
      </c>
      <c r="BU1532" t="b">
        <f t="shared" si="2220"/>
        <v>0</v>
      </c>
      <c r="BV1532" t="b">
        <f t="shared" si="2221"/>
        <v>0</v>
      </c>
      <c r="BW1532" t="b">
        <f t="shared" si="2222"/>
        <v>0</v>
      </c>
      <c r="BX1532" t="b">
        <f t="shared" si="2223"/>
        <v>0</v>
      </c>
      <c r="BY1532" t="b">
        <f t="shared" si="2224"/>
        <v>0</v>
      </c>
      <c r="BZ1532" t="b">
        <f t="shared" si="2225"/>
        <v>0</v>
      </c>
      <c r="CA1532" t="b">
        <f t="shared" si="2226"/>
        <v>0</v>
      </c>
      <c r="CB1532" t="b">
        <f t="shared" si="2227"/>
        <v>0</v>
      </c>
      <c r="CC1532" t="b">
        <f t="shared" si="2228"/>
        <v>0</v>
      </c>
      <c r="CD1532" t="b">
        <f t="shared" si="2229"/>
        <v>0</v>
      </c>
      <c r="CE1532" t="b">
        <f t="shared" si="2230"/>
        <v>0</v>
      </c>
      <c r="CF1532" t="b">
        <f t="shared" si="2231"/>
        <v>0</v>
      </c>
      <c r="CG1532" t="b">
        <f t="shared" si="2232"/>
        <v>0</v>
      </c>
      <c r="CH1532" t="b">
        <f t="shared" si="2233"/>
        <v>0</v>
      </c>
      <c r="CI1532" t="b">
        <f t="shared" si="2234"/>
        <v>0</v>
      </c>
      <c r="CJ1532" t="b">
        <f t="shared" si="2235"/>
        <v>0</v>
      </c>
      <c r="CK1532" t="b">
        <f t="shared" si="2236"/>
        <v>0</v>
      </c>
      <c r="CL1532" t="b">
        <f t="shared" si="2237"/>
        <v>0</v>
      </c>
      <c r="CM1532" t="b">
        <f t="shared" si="2238"/>
        <v>0</v>
      </c>
      <c r="CN1532" t="b">
        <f t="shared" si="2239"/>
        <v>0</v>
      </c>
      <c r="CO1532" t="b">
        <f t="shared" si="2240"/>
        <v>0</v>
      </c>
      <c r="CP1532" t="b">
        <f t="shared" si="2241"/>
        <v>0</v>
      </c>
      <c r="CQ1532" t="b">
        <f t="shared" si="2242"/>
        <v>0</v>
      </c>
      <c r="CR1532" t="b">
        <f t="shared" si="2243"/>
        <v>0</v>
      </c>
      <c r="CS1532" t="b">
        <f t="shared" si="2244"/>
        <v>0</v>
      </c>
      <c r="CT1532" t="b">
        <f t="shared" si="2245"/>
        <v>0</v>
      </c>
      <c r="CU1532" t="b">
        <f t="shared" si="2246"/>
        <v>0</v>
      </c>
      <c r="CV1532" t="b">
        <f t="shared" si="2247"/>
        <v>0</v>
      </c>
      <c r="CW1532" t="b">
        <f t="shared" si="2248"/>
        <v>0</v>
      </c>
      <c r="CX1532" t="b">
        <f t="shared" si="2249"/>
        <v>0</v>
      </c>
      <c r="CY1532" t="b">
        <f t="shared" si="2250"/>
        <v>0</v>
      </c>
      <c r="CZ1532" t="b">
        <f t="shared" si="2251"/>
        <v>0</v>
      </c>
      <c r="DA1532" t="b">
        <f t="shared" si="2252"/>
        <v>0</v>
      </c>
      <c r="DB1532" t="b">
        <f t="shared" si="2253"/>
        <v>0</v>
      </c>
      <c r="DC1532" t="b">
        <f t="shared" si="2254"/>
        <v>0</v>
      </c>
      <c r="DD1532" t="b">
        <f t="shared" si="2255"/>
        <v>0</v>
      </c>
    </row>
    <row r="1533" spans="1:108">
      <c r="A1533" s="8" t="s">
        <v>2625</v>
      </c>
      <c r="B1533" t="s">
        <v>2626</v>
      </c>
      <c r="C1533" t="s">
        <v>7355</v>
      </c>
      <c r="E1533" t="s">
        <v>2543</v>
      </c>
      <c r="F1533" t="s">
        <v>2405</v>
      </c>
      <c r="G1533" t="s">
        <v>2406</v>
      </c>
      <c r="H1533" t="s">
        <v>7445</v>
      </c>
      <c r="I1533" t="s">
        <v>7417</v>
      </c>
      <c r="J1533" t="s">
        <v>147</v>
      </c>
      <c r="K1533" t="s">
        <v>16</v>
      </c>
      <c r="L1533" t="s">
        <v>6944</v>
      </c>
      <c r="M1533" t="s">
        <v>6079</v>
      </c>
      <c r="N1533" s="4" t="s">
        <v>187</v>
      </c>
      <c r="O1533" s="4" t="b">
        <f t="shared" si="2162"/>
        <v>0</v>
      </c>
      <c r="P1533" t="b">
        <f t="shared" si="2163"/>
        <v>0</v>
      </c>
      <c r="Q1533" t="b">
        <f t="shared" si="2164"/>
        <v>0</v>
      </c>
      <c r="R1533" t="b">
        <f t="shared" si="2165"/>
        <v>0</v>
      </c>
      <c r="S1533" s="4" t="b">
        <f t="shared" si="2166"/>
        <v>0</v>
      </c>
      <c r="T1533" s="4" t="b">
        <f t="shared" si="2167"/>
        <v>0</v>
      </c>
      <c r="U1533" s="4" t="b">
        <f t="shared" si="2168"/>
        <v>0</v>
      </c>
      <c r="V1533" s="4" t="b">
        <f t="shared" si="2169"/>
        <v>0</v>
      </c>
      <c r="W1533" s="4" t="b">
        <f t="shared" si="2170"/>
        <v>0</v>
      </c>
      <c r="X1533" s="4" t="b">
        <f t="shared" si="2171"/>
        <v>0</v>
      </c>
      <c r="Y1533" s="4" t="b">
        <f t="shared" si="2172"/>
        <v>0</v>
      </c>
      <c r="Z1533" s="4" t="b">
        <f t="shared" si="2173"/>
        <v>0</v>
      </c>
      <c r="AA1533" s="4" t="b">
        <f t="shared" si="2174"/>
        <v>0</v>
      </c>
      <c r="AB1533" t="b">
        <f t="shared" si="2175"/>
        <v>0</v>
      </c>
      <c r="AC1533" t="b">
        <f t="shared" si="2176"/>
        <v>0</v>
      </c>
      <c r="AD1533" t="b">
        <f t="shared" si="2177"/>
        <v>0</v>
      </c>
      <c r="AE1533" t="b">
        <f t="shared" si="2178"/>
        <v>0</v>
      </c>
      <c r="AF1533" t="b">
        <f t="shared" si="2179"/>
        <v>0</v>
      </c>
      <c r="AG1533" t="b">
        <f t="shared" si="2180"/>
        <v>0</v>
      </c>
      <c r="AH1533" t="b">
        <f t="shared" si="2181"/>
        <v>0</v>
      </c>
      <c r="AI1533" t="b">
        <f t="shared" si="2182"/>
        <v>0</v>
      </c>
      <c r="AJ1533" t="b">
        <f t="shared" si="2183"/>
        <v>0</v>
      </c>
      <c r="AK1533" t="b">
        <f t="shared" si="2184"/>
        <v>0</v>
      </c>
      <c r="AL1533" t="b">
        <f t="shared" si="2185"/>
        <v>0</v>
      </c>
      <c r="AM1533" t="b">
        <f t="shared" si="2186"/>
        <v>0</v>
      </c>
      <c r="AN1533" t="b">
        <f t="shared" si="2187"/>
        <v>0</v>
      </c>
      <c r="AO1533" t="b">
        <f t="shared" si="2188"/>
        <v>0</v>
      </c>
      <c r="AP1533" t="b">
        <f t="shared" si="2189"/>
        <v>0</v>
      </c>
      <c r="AQ1533" t="b">
        <f t="shared" si="2190"/>
        <v>0</v>
      </c>
      <c r="AR1533" t="b">
        <f t="shared" si="2191"/>
        <v>0</v>
      </c>
      <c r="AS1533" t="b">
        <f t="shared" si="2192"/>
        <v>0</v>
      </c>
      <c r="AT1533" t="b">
        <f t="shared" si="2193"/>
        <v>0</v>
      </c>
      <c r="AU1533" t="b">
        <f t="shared" si="2194"/>
        <v>0</v>
      </c>
      <c r="AV1533" t="b">
        <f t="shared" si="2195"/>
        <v>0</v>
      </c>
      <c r="AW1533" t="b">
        <f t="shared" si="2196"/>
        <v>0</v>
      </c>
      <c r="AX1533" t="b">
        <f t="shared" si="2197"/>
        <v>0</v>
      </c>
      <c r="AY1533" t="b">
        <f t="shared" si="2198"/>
        <v>0</v>
      </c>
      <c r="AZ1533" t="b">
        <f t="shared" si="2199"/>
        <v>0</v>
      </c>
      <c r="BA1533" t="b">
        <f t="shared" si="2200"/>
        <v>0</v>
      </c>
      <c r="BB1533" t="b">
        <f t="shared" si="2201"/>
        <v>0</v>
      </c>
      <c r="BC1533" t="b">
        <f t="shared" si="2202"/>
        <v>0</v>
      </c>
      <c r="BD1533" t="b">
        <f t="shared" si="2203"/>
        <v>0</v>
      </c>
      <c r="BE1533" t="b">
        <f t="shared" si="2204"/>
        <v>0</v>
      </c>
      <c r="BF1533" t="b">
        <f t="shared" si="2205"/>
        <v>0</v>
      </c>
      <c r="BG1533" t="b">
        <f t="shared" si="2206"/>
        <v>0</v>
      </c>
      <c r="BH1533" t="b">
        <f t="shared" si="2207"/>
        <v>0</v>
      </c>
      <c r="BI1533" t="b">
        <f t="shared" si="2208"/>
        <v>0</v>
      </c>
      <c r="BJ1533" t="b">
        <f t="shared" si="2209"/>
        <v>0</v>
      </c>
      <c r="BK1533" t="b">
        <f t="shared" si="2210"/>
        <v>0</v>
      </c>
      <c r="BL1533" t="b">
        <f t="shared" si="2211"/>
        <v>0</v>
      </c>
      <c r="BM1533" t="b">
        <f t="shared" si="2212"/>
        <v>0</v>
      </c>
      <c r="BN1533" t="b">
        <f t="shared" si="2213"/>
        <v>0</v>
      </c>
      <c r="BO1533" t="b">
        <f t="shared" si="2214"/>
        <v>0</v>
      </c>
      <c r="BP1533" t="b">
        <f t="shared" si="2215"/>
        <v>0</v>
      </c>
      <c r="BQ1533" t="b">
        <f t="shared" si="2216"/>
        <v>0</v>
      </c>
      <c r="BR1533" t="b">
        <f t="shared" si="2217"/>
        <v>0</v>
      </c>
      <c r="BS1533" t="b">
        <f t="shared" si="2218"/>
        <v>0</v>
      </c>
      <c r="BT1533" t="b">
        <f t="shared" si="2219"/>
        <v>0</v>
      </c>
      <c r="BU1533" t="b">
        <f t="shared" si="2220"/>
        <v>0</v>
      </c>
      <c r="BV1533" t="b">
        <f t="shared" si="2221"/>
        <v>0</v>
      </c>
      <c r="BW1533" t="b">
        <f t="shared" si="2222"/>
        <v>0</v>
      </c>
      <c r="BX1533" t="b">
        <f t="shared" si="2223"/>
        <v>0</v>
      </c>
      <c r="BY1533" t="b">
        <f t="shared" si="2224"/>
        <v>0</v>
      </c>
      <c r="BZ1533" t="b">
        <f t="shared" si="2225"/>
        <v>0</v>
      </c>
      <c r="CA1533" t="b">
        <f t="shared" si="2226"/>
        <v>0</v>
      </c>
      <c r="CB1533" t="b">
        <f t="shared" si="2227"/>
        <v>0</v>
      </c>
      <c r="CC1533" t="b">
        <f t="shared" si="2228"/>
        <v>0</v>
      </c>
      <c r="CD1533" t="b">
        <f t="shared" si="2229"/>
        <v>0</v>
      </c>
      <c r="CE1533" t="b">
        <f t="shared" si="2230"/>
        <v>0</v>
      </c>
      <c r="CF1533" t="b">
        <f t="shared" si="2231"/>
        <v>0</v>
      </c>
      <c r="CG1533" t="b">
        <f t="shared" si="2232"/>
        <v>0</v>
      </c>
      <c r="CH1533" t="b">
        <f t="shared" si="2233"/>
        <v>0</v>
      </c>
      <c r="CI1533" t="b">
        <f t="shared" si="2234"/>
        <v>0</v>
      </c>
      <c r="CJ1533" t="b">
        <f t="shared" si="2235"/>
        <v>0</v>
      </c>
      <c r="CK1533" t="b">
        <f t="shared" si="2236"/>
        <v>0</v>
      </c>
      <c r="CL1533" t="b">
        <f t="shared" si="2237"/>
        <v>0</v>
      </c>
      <c r="CM1533" t="b">
        <f t="shared" si="2238"/>
        <v>0</v>
      </c>
      <c r="CN1533" t="b">
        <f t="shared" si="2239"/>
        <v>0</v>
      </c>
      <c r="CO1533" t="b">
        <f t="shared" si="2240"/>
        <v>0</v>
      </c>
      <c r="CP1533" t="b">
        <f t="shared" si="2241"/>
        <v>0</v>
      </c>
      <c r="CQ1533" t="b">
        <f t="shared" si="2242"/>
        <v>0</v>
      </c>
      <c r="CR1533" t="b">
        <f t="shared" si="2243"/>
        <v>0</v>
      </c>
      <c r="CS1533" t="b">
        <f t="shared" si="2244"/>
        <v>0</v>
      </c>
      <c r="CT1533" t="b">
        <f t="shared" si="2245"/>
        <v>0</v>
      </c>
      <c r="CU1533" t="b">
        <f t="shared" si="2246"/>
        <v>0</v>
      </c>
      <c r="CV1533" t="b">
        <f t="shared" si="2247"/>
        <v>0</v>
      </c>
      <c r="CW1533" t="b">
        <f t="shared" si="2248"/>
        <v>0</v>
      </c>
      <c r="CX1533" t="b">
        <f t="shared" si="2249"/>
        <v>0</v>
      </c>
      <c r="CY1533" t="b">
        <f t="shared" si="2250"/>
        <v>0</v>
      </c>
      <c r="CZ1533" t="b">
        <f t="shared" si="2251"/>
        <v>0</v>
      </c>
      <c r="DA1533" t="b">
        <f t="shared" si="2252"/>
        <v>0</v>
      </c>
      <c r="DB1533" t="b">
        <f t="shared" si="2253"/>
        <v>0</v>
      </c>
      <c r="DC1533" t="b">
        <f t="shared" si="2254"/>
        <v>0</v>
      </c>
      <c r="DD1533" t="b">
        <f t="shared" si="2255"/>
        <v>0</v>
      </c>
    </row>
    <row r="1534" spans="1:108">
      <c r="A1534" t="s">
        <v>2720</v>
      </c>
      <c r="B1534" t="s">
        <v>2721</v>
      </c>
      <c r="C1534" t="s">
        <v>2722</v>
      </c>
      <c r="E1534" t="s">
        <v>2543</v>
      </c>
      <c r="F1534" t="s">
        <v>2405</v>
      </c>
      <c r="G1534" t="s">
        <v>2406</v>
      </c>
      <c r="H1534" t="s">
        <v>7445</v>
      </c>
      <c r="I1534" t="s">
        <v>7417</v>
      </c>
      <c r="J1534" t="s">
        <v>362</v>
      </c>
      <c r="K1534" t="s">
        <v>136</v>
      </c>
      <c r="L1534" t="s">
        <v>6978</v>
      </c>
      <c r="M1534" t="s">
        <v>2723</v>
      </c>
      <c r="N1534" t="s">
        <v>2724</v>
      </c>
      <c r="O1534" t="b">
        <f t="shared" si="2162"/>
        <v>1</v>
      </c>
      <c r="P1534" t="b">
        <f t="shared" si="2163"/>
        <v>0</v>
      </c>
      <c r="Q1534" t="b">
        <f t="shared" si="2164"/>
        <v>0</v>
      </c>
      <c r="R1534" t="b">
        <f t="shared" si="2165"/>
        <v>0</v>
      </c>
      <c r="S1534" t="b">
        <f t="shared" si="2166"/>
        <v>1</v>
      </c>
      <c r="T1534" t="b">
        <f t="shared" si="2167"/>
        <v>0</v>
      </c>
      <c r="U1534" t="b">
        <f t="shared" si="2168"/>
        <v>0</v>
      </c>
      <c r="V1534" t="b">
        <f t="shared" si="2169"/>
        <v>0</v>
      </c>
      <c r="W1534" t="b">
        <f t="shared" si="2170"/>
        <v>1</v>
      </c>
      <c r="X1534" t="b">
        <f t="shared" si="2171"/>
        <v>0</v>
      </c>
      <c r="Y1534" t="b">
        <f t="shared" si="2172"/>
        <v>0</v>
      </c>
      <c r="Z1534" t="b">
        <f t="shared" si="2173"/>
        <v>0</v>
      </c>
      <c r="AA1534" t="b">
        <f t="shared" si="2174"/>
        <v>0</v>
      </c>
      <c r="AB1534" t="b">
        <f t="shared" si="2175"/>
        <v>0</v>
      </c>
      <c r="AC1534" t="b">
        <f t="shared" si="2176"/>
        <v>0</v>
      </c>
      <c r="AD1534" t="b">
        <f t="shared" si="2177"/>
        <v>0</v>
      </c>
      <c r="AE1534" t="b">
        <f t="shared" si="2178"/>
        <v>0</v>
      </c>
      <c r="AF1534" t="b">
        <f t="shared" si="2179"/>
        <v>0</v>
      </c>
      <c r="AG1534" t="b">
        <f t="shared" si="2180"/>
        <v>0</v>
      </c>
      <c r="AH1534" t="b">
        <f t="shared" si="2181"/>
        <v>0</v>
      </c>
      <c r="AI1534" t="b">
        <f t="shared" si="2182"/>
        <v>0</v>
      </c>
      <c r="AJ1534" t="b">
        <f t="shared" si="2183"/>
        <v>0</v>
      </c>
      <c r="AK1534" t="b">
        <f t="shared" si="2184"/>
        <v>0</v>
      </c>
      <c r="AL1534" t="b">
        <f t="shared" si="2185"/>
        <v>0</v>
      </c>
      <c r="AM1534" t="b">
        <f t="shared" si="2186"/>
        <v>0</v>
      </c>
      <c r="AN1534" t="b">
        <f t="shared" si="2187"/>
        <v>0</v>
      </c>
      <c r="AO1534" t="b">
        <f t="shared" si="2188"/>
        <v>0</v>
      </c>
      <c r="AP1534" t="b">
        <f t="shared" si="2189"/>
        <v>0</v>
      </c>
      <c r="AQ1534" t="b">
        <f t="shared" si="2190"/>
        <v>0</v>
      </c>
      <c r="AR1534" t="b">
        <f t="shared" si="2191"/>
        <v>0</v>
      </c>
      <c r="AS1534" t="b">
        <f t="shared" si="2192"/>
        <v>0</v>
      </c>
      <c r="AT1534" t="b">
        <f t="shared" si="2193"/>
        <v>0</v>
      </c>
      <c r="AU1534" t="b">
        <f t="shared" si="2194"/>
        <v>0</v>
      </c>
      <c r="AV1534" t="b">
        <f t="shared" si="2195"/>
        <v>0</v>
      </c>
      <c r="AW1534" t="b">
        <f t="shared" si="2196"/>
        <v>0</v>
      </c>
      <c r="AX1534" t="b">
        <f t="shared" si="2197"/>
        <v>0</v>
      </c>
      <c r="AY1534" t="b">
        <f t="shared" si="2198"/>
        <v>0</v>
      </c>
      <c r="AZ1534" t="b">
        <f t="shared" si="2199"/>
        <v>0</v>
      </c>
      <c r="BA1534" t="b">
        <f t="shared" si="2200"/>
        <v>0</v>
      </c>
      <c r="BB1534" t="b">
        <f t="shared" si="2201"/>
        <v>0</v>
      </c>
      <c r="BC1534" t="b">
        <f t="shared" si="2202"/>
        <v>0</v>
      </c>
      <c r="BD1534" t="b">
        <f t="shared" si="2203"/>
        <v>0</v>
      </c>
      <c r="BE1534" t="b">
        <f t="shared" si="2204"/>
        <v>0</v>
      </c>
      <c r="BF1534" t="b">
        <f t="shared" si="2205"/>
        <v>0</v>
      </c>
      <c r="BG1534" t="b">
        <f t="shared" si="2206"/>
        <v>0</v>
      </c>
      <c r="BH1534" t="b">
        <f t="shared" si="2207"/>
        <v>1</v>
      </c>
      <c r="BI1534" t="b">
        <f t="shared" si="2208"/>
        <v>0</v>
      </c>
      <c r="BJ1534" t="b">
        <f t="shared" si="2209"/>
        <v>0</v>
      </c>
      <c r="BK1534" t="b">
        <f t="shared" si="2210"/>
        <v>0</v>
      </c>
      <c r="BL1534" t="b">
        <f t="shared" si="2211"/>
        <v>1</v>
      </c>
      <c r="BM1534" t="b">
        <f t="shared" si="2212"/>
        <v>0</v>
      </c>
      <c r="BN1534" t="b">
        <f t="shared" si="2213"/>
        <v>0</v>
      </c>
      <c r="BO1534" t="b">
        <f t="shared" si="2214"/>
        <v>0</v>
      </c>
      <c r="BP1534" t="b">
        <f t="shared" si="2215"/>
        <v>0</v>
      </c>
      <c r="BQ1534" t="b">
        <f t="shared" si="2216"/>
        <v>1</v>
      </c>
      <c r="BR1534" t="b">
        <f t="shared" si="2217"/>
        <v>0</v>
      </c>
      <c r="BS1534" t="b">
        <f t="shared" si="2218"/>
        <v>0</v>
      </c>
      <c r="BT1534" t="b">
        <f t="shared" si="2219"/>
        <v>0</v>
      </c>
      <c r="BU1534" t="b">
        <f t="shared" si="2220"/>
        <v>0</v>
      </c>
      <c r="BV1534" t="b">
        <f t="shared" si="2221"/>
        <v>0</v>
      </c>
      <c r="BW1534" t="b">
        <f t="shared" si="2222"/>
        <v>0</v>
      </c>
      <c r="BX1534" t="b">
        <f t="shared" si="2223"/>
        <v>0</v>
      </c>
      <c r="BY1534" t="b">
        <f t="shared" si="2224"/>
        <v>0</v>
      </c>
      <c r="BZ1534" t="b">
        <f t="shared" si="2225"/>
        <v>1</v>
      </c>
      <c r="CA1534" t="b">
        <f t="shared" si="2226"/>
        <v>0</v>
      </c>
      <c r="CB1534" t="b">
        <f t="shared" si="2227"/>
        <v>0</v>
      </c>
      <c r="CC1534" t="b">
        <f t="shared" si="2228"/>
        <v>0</v>
      </c>
      <c r="CD1534" t="b">
        <f t="shared" si="2229"/>
        <v>0</v>
      </c>
      <c r="CE1534" t="b">
        <f t="shared" si="2230"/>
        <v>0</v>
      </c>
      <c r="CF1534" t="b">
        <f t="shared" si="2231"/>
        <v>0</v>
      </c>
      <c r="CG1534" t="b">
        <f t="shared" si="2232"/>
        <v>0</v>
      </c>
      <c r="CH1534" t="b">
        <f t="shared" si="2233"/>
        <v>0</v>
      </c>
      <c r="CI1534" t="b">
        <f t="shared" si="2234"/>
        <v>0</v>
      </c>
      <c r="CJ1534" t="b">
        <f t="shared" si="2235"/>
        <v>0</v>
      </c>
      <c r="CK1534" t="b">
        <f t="shared" si="2236"/>
        <v>0</v>
      </c>
      <c r="CL1534" t="b">
        <f t="shared" si="2237"/>
        <v>0</v>
      </c>
      <c r="CM1534" t="b">
        <f t="shared" si="2238"/>
        <v>0</v>
      </c>
      <c r="CN1534" t="b">
        <f t="shared" si="2239"/>
        <v>0</v>
      </c>
      <c r="CO1534" t="b">
        <f t="shared" si="2240"/>
        <v>0</v>
      </c>
      <c r="CP1534" t="b">
        <f t="shared" si="2241"/>
        <v>0</v>
      </c>
      <c r="CQ1534" t="b">
        <f t="shared" si="2242"/>
        <v>1</v>
      </c>
      <c r="CR1534" t="b">
        <f t="shared" si="2243"/>
        <v>0</v>
      </c>
      <c r="CS1534" t="b">
        <f t="shared" si="2244"/>
        <v>0</v>
      </c>
      <c r="CT1534" t="b">
        <f t="shared" si="2245"/>
        <v>0</v>
      </c>
      <c r="CU1534" t="b">
        <f t="shared" si="2246"/>
        <v>0</v>
      </c>
      <c r="CV1534" t="b">
        <f t="shared" si="2247"/>
        <v>0</v>
      </c>
      <c r="CW1534" t="b">
        <f t="shared" si="2248"/>
        <v>0</v>
      </c>
      <c r="CX1534" t="b">
        <f t="shared" si="2249"/>
        <v>0</v>
      </c>
      <c r="CY1534" t="b">
        <f t="shared" si="2250"/>
        <v>0</v>
      </c>
      <c r="CZ1534" t="b">
        <f t="shared" si="2251"/>
        <v>0</v>
      </c>
      <c r="DA1534" t="b">
        <f t="shared" si="2252"/>
        <v>0</v>
      </c>
      <c r="DB1534" t="b">
        <f t="shared" si="2253"/>
        <v>0</v>
      </c>
      <c r="DC1534" t="b">
        <f t="shared" si="2254"/>
        <v>0</v>
      </c>
      <c r="DD1534" t="b">
        <f t="shared" si="2255"/>
        <v>0</v>
      </c>
    </row>
    <row r="1535" spans="1:108">
      <c r="A1535" s="4" t="s">
        <v>2725</v>
      </c>
      <c r="B1535" t="s">
        <v>2721</v>
      </c>
      <c r="C1535" t="s">
        <v>2722</v>
      </c>
      <c r="D1535" s="4"/>
      <c r="E1535" s="4" t="s">
        <v>2543</v>
      </c>
      <c r="F1535" t="s">
        <v>2405</v>
      </c>
      <c r="G1535" t="s">
        <v>2406</v>
      </c>
      <c r="H1535" t="s">
        <v>7445</v>
      </c>
      <c r="I1535" t="s">
        <v>7417</v>
      </c>
      <c r="J1535" s="4" t="s">
        <v>183</v>
      </c>
      <c r="K1535" s="4" t="s">
        <v>183</v>
      </c>
      <c r="L1535" s="4" t="s">
        <v>6979</v>
      </c>
      <c r="M1535" t="s">
        <v>6079</v>
      </c>
      <c r="N1535" s="4" t="s">
        <v>2726</v>
      </c>
      <c r="O1535" s="4" t="b">
        <f t="shared" si="2162"/>
        <v>1</v>
      </c>
      <c r="P1535" s="4" t="b">
        <f t="shared" si="2163"/>
        <v>1</v>
      </c>
      <c r="Q1535" s="4" t="b">
        <f t="shared" si="2164"/>
        <v>1</v>
      </c>
      <c r="R1535" s="4" t="b">
        <f t="shared" si="2165"/>
        <v>1</v>
      </c>
      <c r="S1535" s="4" t="b">
        <f t="shared" si="2166"/>
        <v>1</v>
      </c>
      <c r="T1535" s="4" t="b">
        <f t="shared" si="2167"/>
        <v>1</v>
      </c>
      <c r="U1535" s="4" t="b">
        <f t="shared" si="2168"/>
        <v>1</v>
      </c>
      <c r="V1535" s="4" t="b">
        <f t="shared" si="2169"/>
        <v>1</v>
      </c>
      <c r="W1535" s="4" t="b">
        <f t="shared" si="2170"/>
        <v>1</v>
      </c>
      <c r="X1535" s="4" t="b">
        <f t="shared" si="2171"/>
        <v>0</v>
      </c>
      <c r="Y1535" s="4" t="b">
        <f t="shared" si="2172"/>
        <v>1</v>
      </c>
      <c r="Z1535" s="4" t="b">
        <f t="shared" si="2173"/>
        <v>0</v>
      </c>
      <c r="AA1535" s="4" t="b">
        <f t="shared" si="2174"/>
        <v>1</v>
      </c>
      <c r="AB1535" s="4" t="b">
        <f t="shared" si="2175"/>
        <v>0</v>
      </c>
      <c r="AC1535" s="4" t="b">
        <f t="shared" si="2176"/>
        <v>0</v>
      </c>
      <c r="AD1535" s="4" t="b">
        <f t="shared" si="2177"/>
        <v>0</v>
      </c>
      <c r="AE1535" s="4" t="b">
        <f t="shared" si="2178"/>
        <v>0</v>
      </c>
      <c r="AF1535" s="4" t="b">
        <f t="shared" si="2179"/>
        <v>0</v>
      </c>
      <c r="AG1535" s="4" t="b">
        <f t="shared" si="2180"/>
        <v>0</v>
      </c>
      <c r="AH1535" s="4" t="b">
        <f t="shared" si="2181"/>
        <v>1</v>
      </c>
      <c r="AI1535" s="4" t="b">
        <f t="shared" si="2182"/>
        <v>0</v>
      </c>
      <c r="AJ1535" s="4" t="b">
        <f t="shared" si="2183"/>
        <v>0</v>
      </c>
      <c r="AK1535" s="4" t="b">
        <f t="shared" si="2184"/>
        <v>0</v>
      </c>
      <c r="AL1535" s="4" t="b">
        <f t="shared" si="2185"/>
        <v>0</v>
      </c>
      <c r="AM1535" s="4" t="b">
        <f t="shared" si="2186"/>
        <v>0</v>
      </c>
      <c r="AN1535" s="4" t="b">
        <f t="shared" si="2187"/>
        <v>0</v>
      </c>
      <c r="AO1535" s="4" t="b">
        <f t="shared" si="2188"/>
        <v>0</v>
      </c>
      <c r="AP1535" s="4" t="b">
        <f t="shared" si="2189"/>
        <v>0</v>
      </c>
      <c r="AQ1535" s="4" t="b">
        <f t="shared" si="2190"/>
        <v>0</v>
      </c>
      <c r="AR1535" s="4" t="b">
        <f t="shared" si="2191"/>
        <v>0</v>
      </c>
      <c r="AS1535" s="4" t="b">
        <f t="shared" si="2192"/>
        <v>0</v>
      </c>
      <c r="AT1535" s="4" t="b">
        <f t="shared" si="2193"/>
        <v>0</v>
      </c>
      <c r="AU1535" s="4" t="b">
        <f t="shared" si="2194"/>
        <v>0</v>
      </c>
      <c r="AV1535" s="4" t="b">
        <f t="shared" si="2195"/>
        <v>0</v>
      </c>
      <c r="AW1535" s="4" t="b">
        <f t="shared" si="2196"/>
        <v>0</v>
      </c>
      <c r="AX1535" s="4" t="b">
        <f t="shared" si="2197"/>
        <v>0</v>
      </c>
      <c r="AY1535" s="4" t="b">
        <f t="shared" si="2198"/>
        <v>0</v>
      </c>
      <c r="AZ1535" s="4" t="b">
        <f t="shared" si="2199"/>
        <v>0</v>
      </c>
      <c r="BA1535" s="4" t="b">
        <f t="shared" si="2200"/>
        <v>0</v>
      </c>
      <c r="BB1535" s="4" t="b">
        <f t="shared" si="2201"/>
        <v>0</v>
      </c>
      <c r="BC1535" s="4" t="b">
        <f t="shared" si="2202"/>
        <v>1</v>
      </c>
      <c r="BD1535" s="4" t="b">
        <f t="shared" si="2203"/>
        <v>0</v>
      </c>
      <c r="BE1535" s="4" t="b">
        <f t="shared" si="2204"/>
        <v>0</v>
      </c>
      <c r="BF1535" s="4" t="b">
        <f t="shared" si="2205"/>
        <v>0</v>
      </c>
      <c r="BG1535" s="4" t="b">
        <f t="shared" si="2206"/>
        <v>0</v>
      </c>
      <c r="BH1535" s="4" t="b">
        <f t="shared" si="2207"/>
        <v>0</v>
      </c>
      <c r="BI1535" s="4" t="b">
        <f t="shared" si="2208"/>
        <v>0</v>
      </c>
      <c r="BJ1535" s="4" t="b">
        <f t="shared" si="2209"/>
        <v>0</v>
      </c>
      <c r="BK1535" s="4" t="b">
        <f t="shared" si="2210"/>
        <v>0</v>
      </c>
      <c r="BL1535" s="4" t="b">
        <f t="shared" si="2211"/>
        <v>0</v>
      </c>
      <c r="BM1535" s="4" t="b">
        <f t="shared" si="2212"/>
        <v>0</v>
      </c>
      <c r="BN1535" s="4" t="b">
        <f t="shared" si="2213"/>
        <v>1</v>
      </c>
      <c r="BO1535" s="4" t="b">
        <f t="shared" si="2214"/>
        <v>0</v>
      </c>
      <c r="BP1535" s="4" t="b">
        <f t="shared" si="2215"/>
        <v>1</v>
      </c>
      <c r="BQ1535" s="4" t="b">
        <f t="shared" si="2216"/>
        <v>0</v>
      </c>
      <c r="BR1535" s="4" t="b">
        <f t="shared" si="2217"/>
        <v>0</v>
      </c>
      <c r="BS1535" s="4" t="b">
        <f t="shared" si="2218"/>
        <v>1</v>
      </c>
      <c r="BT1535" s="4" t="b">
        <f t="shared" si="2219"/>
        <v>0</v>
      </c>
      <c r="BU1535" s="4" t="b">
        <f t="shared" si="2220"/>
        <v>1</v>
      </c>
      <c r="BV1535" s="4" t="b">
        <f t="shared" si="2221"/>
        <v>1</v>
      </c>
      <c r="BW1535" s="4" t="b">
        <f t="shared" si="2222"/>
        <v>0</v>
      </c>
      <c r="BX1535" s="4" t="b">
        <f t="shared" si="2223"/>
        <v>0</v>
      </c>
      <c r="BY1535" s="4" t="b">
        <f t="shared" si="2224"/>
        <v>1</v>
      </c>
      <c r="BZ1535" s="4" t="b">
        <f t="shared" si="2225"/>
        <v>0</v>
      </c>
      <c r="CA1535" s="4" t="b">
        <f t="shared" si="2226"/>
        <v>0</v>
      </c>
      <c r="CB1535" s="4" t="b">
        <f t="shared" si="2227"/>
        <v>0</v>
      </c>
      <c r="CC1535" s="4" t="b">
        <f t="shared" si="2228"/>
        <v>0</v>
      </c>
      <c r="CD1535" s="4" t="b">
        <f t="shared" si="2229"/>
        <v>0</v>
      </c>
      <c r="CE1535" s="4" t="b">
        <f t="shared" si="2230"/>
        <v>0</v>
      </c>
      <c r="CF1535" s="4" t="b">
        <f t="shared" si="2231"/>
        <v>1</v>
      </c>
      <c r="CG1535" s="4" t="b">
        <f t="shared" si="2232"/>
        <v>0</v>
      </c>
      <c r="CH1535" s="4" t="b">
        <f t="shared" si="2233"/>
        <v>0</v>
      </c>
      <c r="CI1535" s="4" t="b">
        <f t="shared" si="2234"/>
        <v>0</v>
      </c>
      <c r="CJ1535" s="4" t="b">
        <f t="shared" si="2235"/>
        <v>0</v>
      </c>
      <c r="CK1535" s="4" t="b">
        <f t="shared" si="2236"/>
        <v>0</v>
      </c>
      <c r="CL1535" s="4" t="b">
        <f t="shared" si="2237"/>
        <v>0</v>
      </c>
      <c r="CM1535" s="4" t="b">
        <f t="shared" si="2238"/>
        <v>0</v>
      </c>
      <c r="CN1535" s="4" t="b">
        <f t="shared" si="2239"/>
        <v>0</v>
      </c>
      <c r="CO1535" s="4" t="b">
        <f t="shared" si="2240"/>
        <v>0</v>
      </c>
      <c r="CP1535" s="4" t="b">
        <f t="shared" si="2241"/>
        <v>0</v>
      </c>
      <c r="CQ1535" s="4" t="b">
        <f t="shared" si="2242"/>
        <v>0</v>
      </c>
      <c r="CR1535" s="4" t="b">
        <f t="shared" si="2243"/>
        <v>0</v>
      </c>
      <c r="CS1535" s="4" t="b">
        <f t="shared" si="2244"/>
        <v>0</v>
      </c>
      <c r="CT1535" s="4" t="b">
        <f t="shared" si="2245"/>
        <v>0</v>
      </c>
      <c r="CU1535" s="4" t="b">
        <f t="shared" si="2246"/>
        <v>0</v>
      </c>
      <c r="CV1535" s="4" t="b">
        <f t="shared" si="2247"/>
        <v>1</v>
      </c>
      <c r="CW1535" s="4" t="b">
        <f t="shared" si="2248"/>
        <v>0</v>
      </c>
      <c r="CX1535" s="4" t="b">
        <f t="shared" si="2249"/>
        <v>0</v>
      </c>
      <c r="CY1535" s="4" t="b">
        <f t="shared" si="2250"/>
        <v>0</v>
      </c>
      <c r="CZ1535" s="4" t="b">
        <f t="shared" si="2251"/>
        <v>0</v>
      </c>
      <c r="DA1535" s="4" t="b">
        <f t="shared" si="2252"/>
        <v>0</v>
      </c>
      <c r="DB1535" s="4" t="b">
        <f t="shared" si="2253"/>
        <v>0</v>
      </c>
      <c r="DC1535" s="4" t="b">
        <f t="shared" si="2254"/>
        <v>0</v>
      </c>
      <c r="DD1535" s="4" t="b">
        <f t="shared" si="2255"/>
        <v>0</v>
      </c>
    </row>
    <row r="1536" spans="1:108">
      <c r="A1536" t="s">
        <v>2727</v>
      </c>
      <c r="B1536" t="s">
        <v>2721</v>
      </c>
      <c r="C1536" t="s">
        <v>2722</v>
      </c>
      <c r="E1536" t="s">
        <v>2543</v>
      </c>
      <c r="F1536" t="s">
        <v>2405</v>
      </c>
      <c r="G1536" t="s">
        <v>2406</v>
      </c>
      <c r="H1536" t="s">
        <v>7445</v>
      </c>
      <c r="I1536" t="s">
        <v>7417</v>
      </c>
      <c r="J1536" t="s">
        <v>16</v>
      </c>
      <c r="K1536" t="s">
        <v>16</v>
      </c>
      <c r="L1536" t="s">
        <v>6980</v>
      </c>
      <c r="M1536" t="s">
        <v>6079</v>
      </c>
      <c r="N1536" t="s">
        <v>2728</v>
      </c>
      <c r="O1536" t="b">
        <f t="shared" si="2162"/>
        <v>1</v>
      </c>
      <c r="P1536" t="b">
        <f t="shared" si="2163"/>
        <v>1</v>
      </c>
      <c r="Q1536" t="b">
        <f t="shared" si="2164"/>
        <v>1</v>
      </c>
      <c r="R1536" t="b">
        <f t="shared" si="2165"/>
        <v>1</v>
      </c>
      <c r="S1536" t="b">
        <f t="shared" si="2166"/>
        <v>1</v>
      </c>
      <c r="T1536" t="b">
        <f t="shared" si="2167"/>
        <v>0</v>
      </c>
      <c r="U1536" t="b">
        <f t="shared" si="2168"/>
        <v>1</v>
      </c>
      <c r="V1536" t="b">
        <f t="shared" si="2169"/>
        <v>1</v>
      </c>
      <c r="W1536" t="b">
        <f t="shared" si="2170"/>
        <v>1</v>
      </c>
      <c r="X1536" t="b">
        <f t="shared" si="2171"/>
        <v>1</v>
      </c>
      <c r="Y1536" t="b">
        <f t="shared" si="2172"/>
        <v>1</v>
      </c>
      <c r="Z1536" t="b">
        <f t="shared" si="2173"/>
        <v>1</v>
      </c>
      <c r="AA1536" t="b">
        <f t="shared" si="2174"/>
        <v>1</v>
      </c>
      <c r="AB1536" t="b">
        <f t="shared" si="2175"/>
        <v>1</v>
      </c>
      <c r="AC1536" t="b">
        <f t="shared" si="2176"/>
        <v>1</v>
      </c>
      <c r="AD1536" t="b">
        <f t="shared" si="2177"/>
        <v>0</v>
      </c>
      <c r="AE1536" t="b">
        <f t="shared" si="2178"/>
        <v>0</v>
      </c>
      <c r="AF1536" t="b">
        <f t="shared" si="2179"/>
        <v>0</v>
      </c>
      <c r="AG1536" t="b">
        <f t="shared" si="2180"/>
        <v>1</v>
      </c>
      <c r="AH1536" t="b">
        <f t="shared" si="2181"/>
        <v>1</v>
      </c>
      <c r="AI1536" t="b">
        <f t="shared" si="2182"/>
        <v>1</v>
      </c>
      <c r="AJ1536" t="b">
        <f t="shared" si="2183"/>
        <v>0</v>
      </c>
      <c r="AK1536" t="b">
        <f t="shared" si="2184"/>
        <v>0</v>
      </c>
      <c r="AL1536" t="b">
        <f t="shared" si="2185"/>
        <v>0</v>
      </c>
      <c r="AM1536" t="b">
        <f t="shared" si="2186"/>
        <v>0</v>
      </c>
      <c r="AN1536" t="b">
        <f t="shared" si="2187"/>
        <v>0</v>
      </c>
      <c r="AO1536" t="b">
        <f t="shared" si="2188"/>
        <v>0</v>
      </c>
      <c r="AP1536" t="b">
        <f t="shared" si="2189"/>
        <v>0</v>
      </c>
      <c r="AQ1536" t="b">
        <f t="shared" si="2190"/>
        <v>0</v>
      </c>
      <c r="AR1536" t="b">
        <f t="shared" si="2191"/>
        <v>0</v>
      </c>
      <c r="AS1536" t="b">
        <f t="shared" si="2192"/>
        <v>0</v>
      </c>
      <c r="AT1536" t="b">
        <f t="shared" si="2193"/>
        <v>1</v>
      </c>
      <c r="AU1536" t="b">
        <f t="shared" si="2194"/>
        <v>0</v>
      </c>
      <c r="AV1536" t="b">
        <f t="shared" si="2195"/>
        <v>0</v>
      </c>
      <c r="AW1536" t="b">
        <f t="shared" si="2196"/>
        <v>0</v>
      </c>
      <c r="AX1536" t="b">
        <f t="shared" si="2197"/>
        <v>0</v>
      </c>
      <c r="AY1536" t="b">
        <f t="shared" si="2198"/>
        <v>0</v>
      </c>
      <c r="AZ1536" t="b">
        <f t="shared" si="2199"/>
        <v>0</v>
      </c>
      <c r="BA1536" t="b">
        <f t="shared" si="2200"/>
        <v>1</v>
      </c>
      <c r="BB1536" t="b">
        <f t="shared" si="2201"/>
        <v>0</v>
      </c>
      <c r="BC1536" t="b">
        <f t="shared" si="2202"/>
        <v>1</v>
      </c>
      <c r="BD1536" t="b">
        <f t="shared" si="2203"/>
        <v>1</v>
      </c>
      <c r="BE1536" t="b">
        <f t="shared" si="2204"/>
        <v>0</v>
      </c>
      <c r="BF1536" t="b">
        <f t="shared" si="2205"/>
        <v>0</v>
      </c>
      <c r="BG1536" t="b">
        <f t="shared" si="2206"/>
        <v>0</v>
      </c>
      <c r="BH1536" t="b">
        <f t="shared" si="2207"/>
        <v>1</v>
      </c>
      <c r="BI1536" t="b">
        <f t="shared" si="2208"/>
        <v>1</v>
      </c>
      <c r="BJ1536" t="b">
        <f t="shared" si="2209"/>
        <v>0</v>
      </c>
      <c r="BK1536" t="b">
        <f t="shared" si="2210"/>
        <v>0</v>
      </c>
      <c r="BL1536" t="b">
        <f t="shared" si="2211"/>
        <v>1</v>
      </c>
      <c r="BM1536" t="b">
        <f t="shared" si="2212"/>
        <v>0</v>
      </c>
      <c r="BN1536" t="b">
        <f t="shared" si="2213"/>
        <v>0</v>
      </c>
      <c r="BO1536" t="b">
        <f t="shared" si="2214"/>
        <v>1</v>
      </c>
      <c r="BP1536" t="b">
        <f t="shared" si="2215"/>
        <v>0</v>
      </c>
      <c r="BQ1536" t="b">
        <f t="shared" si="2216"/>
        <v>1</v>
      </c>
      <c r="BR1536" t="b">
        <f t="shared" si="2217"/>
        <v>0</v>
      </c>
      <c r="BS1536" t="b">
        <f t="shared" si="2218"/>
        <v>0</v>
      </c>
      <c r="BT1536" t="b">
        <f t="shared" si="2219"/>
        <v>0</v>
      </c>
      <c r="BU1536" t="b">
        <f t="shared" si="2220"/>
        <v>1</v>
      </c>
      <c r="BV1536" t="b">
        <f t="shared" si="2221"/>
        <v>1</v>
      </c>
      <c r="BW1536" t="b">
        <f t="shared" si="2222"/>
        <v>0</v>
      </c>
      <c r="BX1536" t="b">
        <f t="shared" si="2223"/>
        <v>0</v>
      </c>
      <c r="BY1536" t="b">
        <f t="shared" si="2224"/>
        <v>1</v>
      </c>
      <c r="BZ1536" t="b">
        <f t="shared" si="2225"/>
        <v>0</v>
      </c>
      <c r="CA1536" t="b">
        <f t="shared" si="2226"/>
        <v>0</v>
      </c>
      <c r="CB1536" t="b">
        <f t="shared" si="2227"/>
        <v>0</v>
      </c>
      <c r="CC1536" t="b">
        <f t="shared" si="2228"/>
        <v>0</v>
      </c>
      <c r="CD1536" t="b">
        <f t="shared" si="2229"/>
        <v>0</v>
      </c>
      <c r="CE1536" t="b">
        <f t="shared" si="2230"/>
        <v>0</v>
      </c>
      <c r="CF1536" t="b">
        <f t="shared" si="2231"/>
        <v>1</v>
      </c>
      <c r="CG1536" t="b">
        <f t="shared" si="2232"/>
        <v>1</v>
      </c>
      <c r="CH1536" t="b">
        <f t="shared" si="2233"/>
        <v>0</v>
      </c>
      <c r="CI1536" t="b">
        <f t="shared" si="2234"/>
        <v>0</v>
      </c>
      <c r="CJ1536" t="b">
        <f t="shared" si="2235"/>
        <v>1</v>
      </c>
      <c r="CK1536" t="b">
        <f t="shared" si="2236"/>
        <v>0</v>
      </c>
      <c r="CL1536" t="b">
        <f t="shared" si="2237"/>
        <v>0</v>
      </c>
      <c r="CM1536" t="b">
        <f t="shared" si="2238"/>
        <v>0</v>
      </c>
      <c r="CN1536" t="b">
        <f t="shared" si="2239"/>
        <v>0</v>
      </c>
      <c r="CO1536" t="b">
        <f t="shared" si="2240"/>
        <v>0</v>
      </c>
      <c r="CP1536" t="b">
        <f t="shared" si="2241"/>
        <v>0</v>
      </c>
      <c r="CQ1536" t="b">
        <f t="shared" si="2242"/>
        <v>1</v>
      </c>
      <c r="CR1536" t="b">
        <f t="shared" si="2243"/>
        <v>0</v>
      </c>
      <c r="CS1536" t="b">
        <f t="shared" si="2244"/>
        <v>1</v>
      </c>
      <c r="CT1536" t="b">
        <f t="shared" si="2245"/>
        <v>1</v>
      </c>
      <c r="CU1536" t="b">
        <f t="shared" si="2246"/>
        <v>0</v>
      </c>
      <c r="CV1536" t="b">
        <f t="shared" si="2247"/>
        <v>1</v>
      </c>
      <c r="CW1536" t="b">
        <f t="shared" si="2248"/>
        <v>1</v>
      </c>
      <c r="CX1536" t="b">
        <f t="shared" si="2249"/>
        <v>0</v>
      </c>
      <c r="CY1536" t="b">
        <f t="shared" si="2250"/>
        <v>0</v>
      </c>
      <c r="CZ1536" t="b">
        <f t="shared" si="2251"/>
        <v>0</v>
      </c>
      <c r="DA1536" t="b">
        <f t="shared" si="2252"/>
        <v>0</v>
      </c>
      <c r="DB1536" t="b">
        <f t="shared" si="2253"/>
        <v>0</v>
      </c>
      <c r="DC1536" t="b">
        <f t="shared" si="2254"/>
        <v>0</v>
      </c>
      <c r="DD1536" t="b">
        <f t="shared" si="2255"/>
        <v>0</v>
      </c>
    </row>
    <row r="1537" spans="1:108">
      <c r="A1537" s="4" t="s">
        <v>2729</v>
      </c>
      <c r="B1537" t="s">
        <v>2721</v>
      </c>
      <c r="C1537" t="s">
        <v>2722</v>
      </c>
      <c r="D1537" s="4"/>
      <c r="E1537" s="4" t="s">
        <v>2543</v>
      </c>
      <c r="F1537" t="s">
        <v>2405</v>
      </c>
      <c r="G1537" t="s">
        <v>2406</v>
      </c>
      <c r="H1537" t="s">
        <v>7445</v>
      </c>
      <c r="I1537" t="s">
        <v>7417</v>
      </c>
      <c r="J1537" s="4" t="s">
        <v>113</v>
      </c>
      <c r="K1537" s="4" t="s">
        <v>114</v>
      </c>
      <c r="L1537" s="4" t="s">
        <v>6981</v>
      </c>
      <c r="M1537" t="s">
        <v>6079</v>
      </c>
      <c r="N1537" s="4" t="s">
        <v>2730</v>
      </c>
      <c r="O1537" s="4" t="b">
        <f t="shared" si="2162"/>
        <v>1</v>
      </c>
      <c r="P1537" s="4" t="b">
        <f t="shared" si="2163"/>
        <v>1</v>
      </c>
      <c r="Q1537" s="4" t="b">
        <f t="shared" si="2164"/>
        <v>1</v>
      </c>
      <c r="R1537" s="4" t="b">
        <f t="shared" si="2165"/>
        <v>1</v>
      </c>
      <c r="S1537" s="4" t="b">
        <f t="shared" si="2166"/>
        <v>1</v>
      </c>
      <c r="T1537" s="4" t="b">
        <f t="shared" si="2167"/>
        <v>1</v>
      </c>
      <c r="U1537" s="4" t="b">
        <f t="shared" si="2168"/>
        <v>1</v>
      </c>
      <c r="V1537" s="4" t="b">
        <f t="shared" si="2169"/>
        <v>1</v>
      </c>
      <c r="W1537" s="4" t="b">
        <f t="shared" si="2170"/>
        <v>1</v>
      </c>
      <c r="X1537" s="4" t="b">
        <f t="shared" si="2171"/>
        <v>1</v>
      </c>
      <c r="Y1537" s="4" t="b">
        <f t="shared" si="2172"/>
        <v>1</v>
      </c>
      <c r="Z1537" s="4" t="b">
        <f t="shared" si="2173"/>
        <v>1</v>
      </c>
      <c r="AA1537" s="4" t="b">
        <f t="shared" si="2174"/>
        <v>1</v>
      </c>
      <c r="AB1537" s="4" t="b">
        <f t="shared" si="2175"/>
        <v>0</v>
      </c>
      <c r="AC1537" s="4" t="b">
        <f t="shared" si="2176"/>
        <v>1</v>
      </c>
      <c r="AD1537" s="4" t="b">
        <f t="shared" si="2177"/>
        <v>0</v>
      </c>
      <c r="AE1537" s="4" t="b">
        <f t="shared" si="2178"/>
        <v>0</v>
      </c>
      <c r="AF1537" s="4" t="b">
        <f t="shared" si="2179"/>
        <v>0</v>
      </c>
      <c r="AG1537" s="4" t="b">
        <f t="shared" si="2180"/>
        <v>0</v>
      </c>
      <c r="AH1537" s="4" t="b">
        <f t="shared" si="2181"/>
        <v>1</v>
      </c>
      <c r="AI1537" s="4" t="b">
        <f t="shared" si="2182"/>
        <v>1</v>
      </c>
      <c r="AJ1537" s="4" t="b">
        <f t="shared" si="2183"/>
        <v>0</v>
      </c>
      <c r="AK1537" s="4" t="b">
        <f t="shared" si="2184"/>
        <v>0</v>
      </c>
      <c r="AL1537" s="4" t="b">
        <f t="shared" si="2185"/>
        <v>0</v>
      </c>
      <c r="AM1537" s="4" t="b">
        <f t="shared" si="2186"/>
        <v>1</v>
      </c>
      <c r="AN1537" s="4" t="b">
        <f t="shared" si="2187"/>
        <v>0</v>
      </c>
      <c r="AO1537" s="4" t="b">
        <f t="shared" si="2188"/>
        <v>0</v>
      </c>
      <c r="AP1537" s="4" t="b">
        <f t="shared" si="2189"/>
        <v>1</v>
      </c>
      <c r="AQ1537" s="4" t="b">
        <f t="shared" si="2190"/>
        <v>1</v>
      </c>
      <c r="AR1537" s="4" t="b">
        <f t="shared" si="2191"/>
        <v>0</v>
      </c>
      <c r="AS1537" s="4" t="b">
        <f t="shared" si="2192"/>
        <v>0</v>
      </c>
      <c r="AT1537" s="4" t="b">
        <f t="shared" si="2193"/>
        <v>0</v>
      </c>
      <c r="AU1537" s="4" t="b">
        <f t="shared" si="2194"/>
        <v>1</v>
      </c>
      <c r="AV1537" s="4" t="b">
        <f t="shared" si="2195"/>
        <v>1</v>
      </c>
      <c r="AW1537" s="4" t="b">
        <f t="shared" si="2196"/>
        <v>1</v>
      </c>
      <c r="AX1537" s="4" t="b">
        <f t="shared" si="2197"/>
        <v>0</v>
      </c>
      <c r="AY1537" s="4" t="b">
        <f t="shared" si="2198"/>
        <v>0</v>
      </c>
      <c r="AZ1537" s="4" t="b">
        <f t="shared" si="2199"/>
        <v>0</v>
      </c>
      <c r="BA1537" s="4" t="b">
        <f t="shared" si="2200"/>
        <v>1</v>
      </c>
      <c r="BB1537" s="4" t="b">
        <f t="shared" si="2201"/>
        <v>0</v>
      </c>
      <c r="BC1537" s="4" t="b">
        <f t="shared" si="2202"/>
        <v>1</v>
      </c>
      <c r="BD1537" s="4" t="b">
        <f t="shared" si="2203"/>
        <v>1</v>
      </c>
      <c r="BE1537" s="4" t="b">
        <f t="shared" si="2204"/>
        <v>0</v>
      </c>
      <c r="BF1537" s="4" t="b">
        <f t="shared" si="2205"/>
        <v>1</v>
      </c>
      <c r="BG1537" s="4" t="b">
        <f t="shared" si="2206"/>
        <v>0</v>
      </c>
      <c r="BH1537" s="4" t="b">
        <f t="shared" si="2207"/>
        <v>1</v>
      </c>
      <c r="BI1537" s="4" t="b">
        <f t="shared" si="2208"/>
        <v>0</v>
      </c>
      <c r="BJ1537" s="4" t="b">
        <f t="shared" si="2209"/>
        <v>1</v>
      </c>
      <c r="BK1537" s="4" t="b">
        <f t="shared" si="2210"/>
        <v>0</v>
      </c>
      <c r="BL1537" s="4" t="b">
        <f t="shared" si="2211"/>
        <v>0</v>
      </c>
      <c r="BM1537" s="4" t="b">
        <f t="shared" si="2212"/>
        <v>0</v>
      </c>
      <c r="BN1537" s="4" t="b">
        <f t="shared" si="2213"/>
        <v>1</v>
      </c>
      <c r="BO1537" s="4" t="b">
        <f t="shared" si="2214"/>
        <v>1</v>
      </c>
      <c r="BP1537" s="4" t="b">
        <f t="shared" si="2215"/>
        <v>1</v>
      </c>
      <c r="BQ1537" s="4" t="b">
        <f t="shared" si="2216"/>
        <v>1</v>
      </c>
      <c r="BR1537" s="4" t="b">
        <f t="shared" si="2217"/>
        <v>0</v>
      </c>
      <c r="BS1537" s="4" t="b">
        <f t="shared" si="2218"/>
        <v>1</v>
      </c>
      <c r="BT1537" s="4" t="b">
        <f t="shared" si="2219"/>
        <v>1</v>
      </c>
      <c r="BU1537" s="4" t="b">
        <f t="shared" si="2220"/>
        <v>0</v>
      </c>
      <c r="BV1537" s="4" t="b">
        <f t="shared" si="2221"/>
        <v>1</v>
      </c>
      <c r="BW1537" s="4" t="b">
        <f t="shared" si="2222"/>
        <v>0</v>
      </c>
      <c r="BX1537" s="4" t="b">
        <f t="shared" si="2223"/>
        <v>1</v>
      </c>
      <c r="BY1537" s="4" t="b">
        <f t="shared" si="2224"/>
        <v>0</v>
      </c>
      <c r="BZ1537" s="4" t="b">
        <f t="shared" si="2225"/>
        <v>0</v>
      </c>
      <c r="CA1537" s="4" t="b">
        <f t="shared" si="2226"/>
        <v>0</v>
      </c>
      <c r="CB1537" s="4" t="b">
        <f t="shared" si="2227"/>
        <v>0</v>
      </c>
      <c r="CC1537" s="4" t="b">
        <f t="shared" si="2228"/>
        <v>1</v>
      </c>
      <c r="CD1537" s="4" t="b">
        <f t="shared" si="2229"/>
        <v>0</v>
      </c>
      <c r="CE1537" s="4" t="b">
        <f t="shared" si="2230"/>
        <v>0</v>
      </c>
      <c r="CF1537" s="4" t="b">
        <f t="shared" si="2231"/>
        <v>1</v>
      </c>
      <c r="CG1537" s="4" t="b">
        <f t="shared" si="2232"/>
        <v>1</v>
      </c>
      <c r="CH1537" s="4" t="b">
        <f t="shared" si="2233"/>
        <v>1</v>
      </c>
      <c r="CI1537" s="4" t="b">
        <f t="shared" si="2234"/>
        <v>0</v>
      </c>
      <c r="CJ1537" s="4" t="b">
        <f t="shared" si="2235"/>
        <v>1</v>
      </c>
      <c r="CK1537" s="4" t="b">
        <f t="shared" si="2236"/>
        <v>1</v>
      </c>
      <c r="CL1537" s="4" t="b">
        <f t="shared" si="2237"/>
        <v>0</v>
      </c>
      <c r="CM1537" s="4" t="b">
        <f t="shared" si="2238"/>
        <v>0</v>
      </c>
      <c r="CN1537" s="4" t="b">
        <f t="shared" si="2239"/>
        <v>0</v>
      </c>
      <c r="CO1537" s="4" t="b">
        <f t="shared" si="2240"/>
        <v>0</v>
      </c>
      <c r="CP1537" s="4" t="b">
        <f t="shared" si="2241"/>
        <v>0</v>
      </c>
      <c r="CQ1537" s="4" t="b">
        <f t="shared" si="2242"/>
        <v>1</v>
      </c>
      <c r="CR1537" s="4" t="b">
        <f t="shared" si="2243"/>
        <v>1</v>
      </c>
      <c r="CS1537" s="4" t="b">
        <f t="shared" si="2244"/>
        <v>1</v>
      </c>
      <c r="CT1537" s="4" t="b">
        <f t="shared" si="2245"/>
        <v>0</v>
      </c>
      <c r="CU1537" s="4" t="b">
        <f t="shared" si="2246"/>
        <v>0</v>
      </c>
      <c r="CV1537" s="4" t="b">
        <f t="shared" si="2247"/>
        <v>1</v>
      </c>
      <c r="CW1537" s="4" t="b">
        <f t="shared" si="2248"/>
        <v>0</v>
      </c>
      <c r="CX1537" s="4" t="b">
        <f t="shared" si="2249"/>
        <v>0</v>
      </c>
      <c r="CY1537" s="4" t="b">
        <f t="shared" si="2250"/>
        <v>0</v>
      </c>
      <c r="CZ1537" s="4" t="b">
        <f t="shared" si="2251"/>
        <v>0</v>
      </c>
      <c r="DA1537" s="4" t="b">
        <f t="shared" si="2252"/>
        <v>1</v>
      </c>
      <c r="DB1537" s="4" t="b">
        <f t="shared" si="2253"/>
        <v>0</v>
      </c>
      <c r="DC1537" s="4" t="b">
        <f t="shared" si="2254"/>
        <v>0</v>
      </c>
      <c r="DD1537" s="4" t="b">
        <f t="shared" si="2255"/>
        <v>0</v>
      </c>
    </row>
    <row r="1538" spans="1:108">
      <c r="A1538" t="s">
        <v>2731</v>
      </c>
      <c r="B1538" t="s">
        <v>2721</v>
      </c>
      <c r="C1538" t="s">
        <v>2722</v>
      </c>
      <c r="E1538" t="s">
        <v>2543</v>
      </c>
      <c r="F1538" t="s">
        <v>2405</v>
      </c>
      <c r="G1538" t="s">
        <v>2406</v>
      </c>
      <c r="H1538" t="s">
        <v>7445</v>
      </c>
      <c r="I1538" t="s">
        <v>7417</v>
      </c>
      <c r="J1538" t="s">
        <v>119</v>
      </c>
      <c r="K1538" t="s">
        <v>109</v>
      </c>
      <c r="L1538" t="s">
        <v>6982</v>
      </c>
      <c r="M1538" t="s">
        <v>221</v>
      </c>
      <c r="N1538" t="s">
        <v>2732</v>
      </c>
      <c r="O1538" t="b">
        <f t="shared" si="2162"/>
        <v>1</v>
      </c>
      <c r="P1538" t="b">
        <f t="shared" si="2163"/>
        <v>1</v>
      </c>
      <c r="Q1538" t="b">
        <f t="shared" si="2164"/>
        <v>1</v>
      </c>
      <c r="R1538" t="b">
        <f t="shared" si="2165"/>
        <v>1</v>
      </c>
      <c r="S1538" t="b">
        <f t="shared" si="2166"/>
        <v>1</v>
      </c>
      <c r="T1538" t="b">
        <f t="shared" si="2167"/>
        <v>1</v>
      </c>
      <c r="U1538" t="b">
        <f t="shared" si="2168"/>
        <v>0</v>
      </c>
      <c r="V1538" t="b">
        <f t="shared" si="2169"/>
        <v>1</v>
      </c>
      <c r="W1538" t="b">
        <f t="shared" si="2170"/>
        <v>0</v>
      </c>
      <c r="X1538" t="b">
        <f t="shared" si="2171"/>
        <v>1</v>
      </c>
      <c r="Y1538" t="b">
        <f t="shared" si="2172"/>
        <v>1</v>
      </c>
      <c r="Z1538" t="b">
        <f t="shared" si="2173"/>
        <v>1</v>
      </c>
      <c r="AA1538" t="b">
        <f t="shared" si="2174"/>
        <v>1</v>
      </c>
      <c r="AB1538" t="b">
        <f t="shared" si="2175"/>
        <v>1</v>
      </c>
      <c r="AC1538" t="b">
        <f t="shared" si="2176"/>
        <v>0</v>
      </c>
      <c r="AD1538" t="b">
        <f t="shared" si="2177"/>
        <v>0</v>
      </c>
      <c r="AE1538" t="b">
        <f t="shared" si="2178"/>
        <v>0</v>
      </c>
      <c r="AF1538" t="b">
        <f t="shared" si="2179"/>
        <v>0</v>
      </c>
      <c r="AG1538" t="b">
        <f t="shared" si="2180"/>
        <v>0</v>
      </c>
      <c r="AH1538" t="b">
        <f t="shared" si="2181"/>
        <v>0</v>
      </c>
      <c r="AI1538" t="b">
        <f t="shared" si="2182"/>
        <v>0</v>
      </c>
      <c r="AJ1538" t="b">
        <f t="shared" si="2183"/>
        <v>0</v>
      </c>
      <c r="AK1538" t="b">
        <f t="shared" si="2184"/>
        <v>0</v>
      </c>
      <c r="AL1538" t="b">
        <f t="shared" si="2185"/>
        <v>0</v>
      </c>
      <c r="AM1538" t="b">
        <f t="shared" si="2186"/>
        <v>0</v>
      </c>
      <c r="AN1538" t="b">
        <f t="shared" si="2187"/>
        <v>0</v>
      </c>
      <c r="AO1538" t="b">
        <f t="shared" si="2188"/>
        <v>0</v>
      </c>
      <c r="AP1538" t="b">
        <f t="shared" si="2189"/>
        <v>0</v>
      </c>
      <c r="AQ1538" t="b">
        <f t="shared" si="2190"/>
        <v>0</v>
      </c>
      <c r="AR1538" t="b">
        <f t="shared" si="2191"/>
        <v>0</v>
      </c>
      <c r="AS1538" t="b">
        <f t="shared" si="2192"/>
        <v>0</v>
      </c>
      <c r="AT1538" t="b">
        <f t="shared" si="2193"/>
        <v>0</v>
      </c>
      <c r="AU1538" t="b">
        <f t="shared" si="2194"/>
        <v>0</v>
      </c>
      <c r="AV1538" t="b">
        <f t="shared" si="2195"/>
        <v>0</v>
      </c>
      <c r="AW1538" t="b">
        <f t="shared" si="2196"/>
        <v>0</v>
      </c>
      <c r="AX1538" t="b">
        <f t="shared" si="2197"/>
        <v>0</v>
      </c>
      <c r="AY1538" t="b">
        <f t="shared" si="2198"/>
        <v>0</v>
      </c>
      <c r="AZ1538" t="b">
        <f t="shared" si="2199"/>
        <v>0</v>
      </c>
      <c r="BA1538" t="b">
        <f t="shared" si="2200"/>
        <v>0</v>
      </c>
      <c r="BB1538" t="b">
        <f t="shared" si="2201"/>
        <v>0</v>
      </c>
      <c r="BC1538" t="b">
        <f t="shared" si="2202"/>
        <v>0</v>
      </c>
      <c r="BD1538" t="b">
        <f t="shared" si="2203"/>
        <v>0</v>
      </c>
      <c r="BE1538" t="b">
        <f t="shared" si="2204"/>
        <v>0</v>
      </c>
      <c r="BF1538" t="b">
        <f t="shared" si="2205"/>
        <v>0</v>
      </c>
      <c r="BG1538" t="b">
        <f t="shared" si="2206"/>
        <v>0</v>
      </c>
      <c r="BH1538" t="b">
        <f t="shared" si="2207"/>
        <v>0</v>
      </c>
      <c r="BI1538" t="b">
        <f t="shared" si="2208"/>
        <v>0</v>
      </c>
      <c r="BJ1538" t="b">
        <f t="shared" si="2209"/>
        <v>0</v>
      </c>
      <c r="BK1538" t="b">
        <f t="shared" si="2210"/>
        <v>0</v>
      </c>
      <c r="BL1538" t="b">
        <f t="shared" si="2211"/>
        <v>1</v>
      </c>
      <c r="BM1538" t="b">
        <f t="shared" si="2212"/>
        <v>0</v>
      </c>
      <c r="BN1538" t="b">
        <f t="shared" si="2213"/>
        <v>0</v>
      </c>
      <c r="BO1538" t="b">
        <f t="shared" si="2214"/>
        <v>1</v>
      </c>
      <c r="BP1538" t="b">
        <f t="shared" si="2215"/>
        <v>0</v>
      </c>
      <c r="BQ1538" t="b">
        <f t="shared" si="2216"/>
        <v>0</v>
      </c>
      <c r="BR1538" t="b">
        <f t="shared" si="2217"/>
        <v>0</v>
      </c>
      <c r="BS1538" t="b">
        <f t="shared" si="2218"/>
        <v>0</v>
      </c>
      <c r="BT1538" t="b">
        <f t="shared" si="2219"/>
        <v>0</v>
      </c>
      <c r="BU1538" t="b">
        <f t="shared" si="2220"/>
        <v>0</v>
      </c>
      <c r="BV1538" t="b">
        <f t="shared" si="2221"/>
        <v>0</v>
      </c>
      <c r="BW1538" t="b">
        <f t="shared" si="2222"/>
        <v>0</v>
      </c>
      <c r="BX1538" t="b">
        <f t="shared" si="2223"/>
        <v>0</v>
      </c>
      <c r="BY1538" t="b">
        <f t="shared" si="2224"/>
        <v>0</v>
      </c>
      <c r="BZ1538" t="b">
        <f t="shared" si="2225"/>
        <v>0</v>
      </c>
      <c r="CA1538" t="b">
        <f t="shared" si="2226"/>
        <v>0</v>
      </c>
      <c r="CB1538" t="b">
        <f t="shared" si="2227"/>
        <v>0</v>
      </c>
      <c r="CC1538" t="b">
        <f t="shared" si="2228"/>
        <v>1</v>
      </c>
      <c r="CD1538" t="b">
        <f t="shared" si="2229"/>
        <v>0</v>
      </c>
      <c r="CE1538" t="b">
        <f t="shared" si="2230"/>
        <v>0</v>
      </c>
      <c r="CF1538" t="b">
        <f t="shared" si="2231"/>
        <v>0</v>
      </c>
      <c r="CG1538" t="b">
        <f t="shared" si="2232"/>
        <v>0</v>
      </c>
      <c r="CH1538" t="b">
        <f t="shared" si="2233"/>
        <v>0</v>
      </c>
      <c r="CI1538" t="b">
        <f t="shared" si="2234"/>
        <v>0</v>
      </c>
      <c r="CJ1538" t="b">
        <f t="shared" si="2235"/>
        <v>0</v>
      </c>
      <c r="CK1538" t="b">
        <f t="shared" si="2236"/>
        <v>0</v>
      </c>
      <c r="CL1538" t="b">
        <f t="shared" si="2237"/>
        <v>1</v>
      </c>
      <c r="CM1538" t="b">
        <f t="shared" si="2238"/>
        <v>0</v>
      </c>
      <c r="CN1538" t="b">
        <f t="shared" si="2239"/>
        <v>0</v>
      </c>
      <c r="CO1538" t="b">
        <f t="shared" si="2240"/>
        <v>0</v>
      </c>
      <c r="CP1538" t="b">
        <f t="shared" si="2241"/>
        <v>1</v>
      </c>
      <c r="CQ1538" t="b">
        <f t="shared" si="2242"/>
        <v>0</v>
      </c>
      <c r="CR1538" t="b">
        <f t="shared" si="2243"/>
        <v>0</v>
      </c>
      <c r="CS1538" t="b">
        <f t="shared" si="2244"/>
        <v>0</v>
      </c>
      <c r="CT1538" t="b">
        <f t="shared" si="2245"/>
        <v>0</v>
      </c>
      <c r="CU1538" t="b">
        <f t="shared" si="2246"/>
        <v>0</v>
      </c>
      <c r="CV1538" t="b">
        <f t="shared" si="2247"/>
        <v>0</v>
      </c>
      <c r="CW1538" t="b">
        <f t="shared" si="2248"/>
        <v>1</v>
      </c>
      <c r="CX1538" t="b">
        <f t="shared" si="2249"/>
        <v>0</v>
      </c>
      <c r="CY1538" t="b">
        <f t="shared" si="2250"/>
        <v>0</v>
      </c>
      <c r="CZ1538" t="b">
        <f t="shared" si="2251"/>
        <v>0</v>
      </c>
      <c r="DA1538" t="b">
        <f t="shared" si="2252"/>
        <v>1</v>
      </c>
      <c r="DB1538" t="b">
        <f t="shared" si="2253"/>
        <v>0</v>
      </c>
      <c r="DC1538" t="b">
        <f t="shared" si="2254"/>
        <v>0</v>
      </c>
      <c r="DD1538" t="b">
        <f t="shared" si="2255"/>
        <v>0</v>
      </c>
    </row>
    <row r="1539" spans="1:108">
      <c r="A1539" t="s">
        <v>2733</v>
      </c>
      <c r="B1539" t="s">
        <v>2721</v>
      </c>
      <c r="C1539" t="s">
        <v>2722</v>
      </c>
      <c r="E1539" t="s">
        <v>2543</v>
      </c>
      <c r="F1539" t="s">
        <v>2405</v>
      </c>
      <c r="G1539" t="s">
        <v>2406</v>
      </c>
      <c r="H1539" t="s">
        <v>7445</v>
      </c>
      <c r="I1539" t="s">
        <v>7417</v>
      </c>
      <c r="J1539" t="s">
        <v>355</v>
      </c>
      <c r="K1539" t="s">
        <v>136</v>
      </c>
      <c r="L1539" t="s">
        <v>6983</v>
      </c>
      <c r="M1539" t="s">
        <v>6079</v>
      </c>
      <c r="N1539" t="s">
        <v>2734</v>
      </c>
      <c r="O1539" t="b">
        <f t="shared" ref="O1539:O1602" si="2256">OR(ISNUMBER(FIND("Adana",N1539)),ISNUMBER(FIND("Hatay",N1539)),ISNUMBER(FIND("Kahramanmaraş",N1539)),ISNUMBER(FIND("Mersin",N1539)),ISNUMBER(FIND("Osmaniye",N1539)),ISNUMBER(FIND("Adıyaman",N1539)),ISNUMBER(FIND("Diyarbakır",N1539)),ISNUMBER(FIND("Gaziantep",N1539)),ISNUMBER(FIND("Mardin",N1539)),ISNUMBER(FIND("Şanlıurfa",N1539)),ISNUMBER(FIND("Siirt",N1539)),ISNUMBER(FIND("Karaman",N1539)),ISNUMBER(FIND("Niğde",N1539)),ISNUMBER(FIND("Elazığ",N1539)),ISNUMBER(FIND("Malatya",N1539)),ISNUMBER(FIND("Tunceli",N1539)))</f>
        <v>1</v>
      </c>
      <c r="P1539" t="b">
        <f t="shared" ref="P1539:P1602" si="2257">OR(ISNUMBER(FIND("Antalya",N1539)),ISNUMBER(FIND("Balıkesir",N1539)),ISNUMBER(FIND("Bursa",N1539)),ISNUMBER(FIND("Çanakkale",N1539)),ISNUMBER(FIND("İstanbul",N1539)),ISNUMBER(FIND("Kırklareli",N1539)),ISNUMBER(FIND("Tekirdağ",N1539)),ISNUMBER(FIND("Aydın",N1539)),ISNUMBER(FIND("İzmir",N1539)),ISNUMBER(FIND("Manisa",N1539)),ISNUMBER(FIND("Muğla",N1539)),ISNUMBER(FIND("Uşak",N1539)),ISNUMBER(FIND("Amasya",N1539)))</f>
        <v>0</v>
      </c>
      <c r="Q1539" t="b">
        <f t="shared" ref="Q1539:Q1602" si="2258">OR(ISNUMBER(FIND("Ankara",N1539)),ISNUMBER(FIND("Eskişehir",N1539)),ISNUMBER(FIND("Kayseri",N1539)),ISNUMBER(FIND("Kırşehir",N1539)),ISNUMBER(FIND("Konya",N1539)),ISNUMBER(FIND("Nevşehir",N1539)),ISNUMBER(FIND("Sivas",N1539)),ISNUMBER(FIND("Burdur",N1539)),ISNUMBER(FIND("Isparta",N1539)),ISNUMBER(FIND("Çorum",N1539)),ISNUMBER(FIND("Tokat",N1539)),ISNUMBER(FIND("Iğdır",N1539)),ISNUMBER(FIND("Van",N1539)))</f>
        <v>1</v>
      </c>
      <c r="R1539" t="b">
        <f t="shared" ref="R1539:R1602" si="2259">OR(ISNUMBER(FIND("Ağrı",N1539)),ISNUMBER(FIND("Erzincan",N1539)),ISNUMBER(FIND("Erzurum",N1539)),ISNUMBER(FIND("Kars",N1539)),ISNUMBER(FIND("Artvin",N1539)),ISNUMBER(FIND("Bolu",N1539)),ISNUMBER(FIND("Çankırı",N1539)),ISNUMBER(FIND("Düzce",N1539)),ISNUMBER(FIND("Karabük",N1539)),ISNUMBER(FIND("Kastamonu",N1539)),ISNUMBER(FIND("Ordu",N1539)),ISNUMBER(FIND("Samsun",N1539)),ISNUMBER(FIND("Sinop",N1539)),ISNUMBER(FIND("Zonguldak",N1539)),ISNUMBER(FIND("Bilecik",N1539)),ISNUMBER(FIND("Edirne",N1539)),ISNUMBER(FIND("Kocaeli",N1539)),ISNUMBER(FIND("Sakarya",N1539)),ISNUMBER(FIND("Afyonkarahisar",N1539)),ISNUMBER(FIND("Kütahya",N1539)))</f>
        <v>0</v>
      </c>
      <c r="S1539" t="b">
        <f t="shared" ref="S1539:S1602" si="2260">OR(ISNUMBER(FIND("Adana",N1539)),ISNUMBER(FIND("Antalya",N1539)),ISNUMBER(FIND("Burdur",N1539)),ISNUMBER(FIND("Hatay",N1539)),ISNUMBER(FIND("Isparta",N1539)),ISNUMBER(FIND("Kahramanmaraş",N1539)),ISNUMBER(FIND("Mersin",N1539)),ISNUMBER(FIND("Osmaniye",N1539)))</f>
        <v>1</v>
      </c>
      <c r="T1539" t="b">
        <f t="shared" ref="T1539:T1602" si="2261">OR(ISNUMBER(FIND("Afyonkarahisar",N1539)),ISNUMBER(FIND("Aydın",N1539)),ISNUMBER(FIND("Denizli",N1539)),ISNUMBER(FIND("İzmir",N1539)),ISNUMBER(FIND("Kütahya",N1539)),ISNUMBER(FIND("Manisa",N1539)),ISNUMBER(FIND("Muğla",N1539)),ISNUMBER(FIND("Uşak",N1539)))</f>
        <v>0</v>
      </c>
      <c r="U1539" t="b">
        <f t="shared" ref="U1539:U1602" si="2262">OR(ISNUMBER(FIND("Aksaray",N1539)),ISNUMBER(FIND("Ankara",N1539)),ISNUMBER(FIND("Çankırı",N1539)),ISNUMBER(FIND("Eskişehir",N1539)),ISNUMBER(FIND("Karaman",N1539)),ISNUMBER(FIND("Kayseri",N1539)),ISNUMBER(FIND("Kırıkkale",N1539)),ISNUMBER(FIND("Kırşehir",N1539)),ISNUMBER(FIND("Konya",N1539)),ISNUMBER(FIND("Nevşehir",N1539)),ISNUMBER(FIND("Niğde",N1539)),ISNUMBER(FIND("Sivas",N1539)),ISNUMBER(FIND("Yozgat",N1539)))</f>
        <v>1</v>
      </c>
      <c r="V1539" t="b">
        <f t="shared" ref="V1539:V1602" si="2263">OR(ISNUMBER(FIND("Balıkesir",N1539)),ISNUMBER(FIND("Bilecik",N1539)),ISNUMBER(FIND("Bursa",N1539)),ISNUMBER(FIND("Çanakkale",N1539)),ISNUMBER(FIND("Edirne",N1539)),ISNUMBER(FIND("İstanbul",N1539)),ISNUMBER(FIND("Kırklareli",N1539)),ISNUMBER(FIND("Kocaeli",N1539)),ISNUMBER(FIND("Sakarya",N1539)),ISNUMBER(FIND("Tekirdağ",N1539)),ISNUMBER(FIND("Yalova",N1539)))</f>
        <v>0</v>
      </c>
      <c r="W1539" t="b">
        <f t="shared" ref="W1539:W1602" si="2264">OR(ISNUMBER(FIND("Adıyaman",N1539)),ISNUMBER(FIND("Batman",N1539)),ISNUMBER(FIND("Diyarbakır",N1539)),ISNUMBER(FIND("Gaziantep",N1539)),ISNUMBER(FIND("Kilis",N1539)),ISNUMBER(FIND("Mardin",N1539)),ISNUMBER(FIND("Siirt",N1539)),ISNUMBER(FIND("Şanlıurfa",N1539)),ISNUMBER(FIND("Şırnak",N1539)))</f>
        <v>1</v>
      </c>
      <c r="X1539" t="b">
        <f t="shared" ref="X1539:X1602" si="2265">OR(ISNUMBER(FIND("Ağrı",N1539)),ISNUMBER(FIND("Ardahan",N1539)),ISNUMBER(FIND("Bingöl",N1539)),ISNUMBER(FIND("Bitlis",N1539)),ISNUMBER(FIND("Elazığ",N1539)),ISNUMBER(FIND("Erzincan",N1539)),ISNUMBER(FIND("Erzurum",N1539)),ISNUMBER(FIND("Hakkâri",N1539)),ISNUMBER(FIND("Iğdır",N1539)),ISNUMBER(FIND("Kars",N1539)),ISNUMBER(FIND("Malatya",N1539)),ISNUMBER(FIND("Muş",N1539)),ISNUMBER(FIND("Tunceli",N1539)),ISNUMBER(FIND("Van",N1539)))</f>
        <v>0</v>
      </c>
      <c r="Y1539" t="b">
        <f t="shared" ref="Y1539:Y1602" si="2266">OR(ISNUMBER(FIND("Amasya",N1539)),ISNUMBER(FIND("Artvin",N1539)),ISNUMBER(FIND("Bartın",N1539)),ISNUMBER(FIND("Bayburt",N1539)),ISNUMBER(FIND("Bolu",N1539)),ISNUMBER(FIND("Çorum",N1539)),ISNUMBER(FIND("Düzce",N1539)),ISNUMBER(FIND("Giresun",N1539)),ISNUMBER(FIND("Gümüşhane",N1539)),ISNUMBER(FIND("Karabük",N1539)),ISNUMBER(FIND("Kastamonu",N1539)),ISNUMBER(FIND("Ordu",N1539)),ISNUMBER(FIND("Rize",N1539)),ISNUMBER(FIND("Samsun",N1539)),ISNUMBER(FIND("Sinop",N1539)),ISNUMBER(FIND("Tokat",N1539)),ISNUMBER(FIND("Trabzon",N1539)),ISNUMBER(FIND("Zonguldak",N1539)))</f>
        <v>0</v>
      </c>
      <c r="Z1539" t="b">
        <f t="shared" ref="Z1539:Z1602" si="2267">OR(ISNUMBER(FIND("Artvin",N1539)),ISNUMBER(FIND("Bayburt",N1539)),ISNUMBER(FIND("Giresun",N1539)),ISNUMBER(FIND("Gümüşhane",N1539)),ISNUMBER(FIND("Ordu",N1539)),ISNUMBER(FIND("Rize",N1539)),ISNUMBER(FIND("Trabzon",N1539)))</f>
        <v>0</v>
      </c>
      <c r="AA1539" t="b">
        <f t="shared" ref="AA1539:AA1602" si="2268">OR(ISNUMBER(FIND("Çanakkale",N1539)),ISNUMBER(FIND("Edirne",N1539)),ISNUMBER(FIND("İstanbul",N1539)),ISNUMBER(FIND("Kırklareli",N1539)),ISNUMBER(FIND("Tekirdağ",N1539)))</f>
        <v>0</v>
      </c>
      <c r="AB1539" t="b">
        <f t="shared" ref="AB1539:AB1602" si="2269">ISNUMBER(FIND("Adana",N1539))</f>
        <v>1</v>
      </c>
      <c r="AC1539" t="b">
        <f t="shared" ref="AC1539:AC1602" si="2270">ISNUMBER(FIND("Adıyaman",N1539))</f>
        <v>0</v>
      </c>
      <c r="AD1539" t="b">
        <f t="shared" ref="AD1539:AD1602" si="2271">ISNUMBER(FIND("Afyonkarahisar",N1539))</f>
        <v>0</v>
      </c>
      <c r="AE1539" t="b">
        <f t="shared" ref="AE1539:AE1602" si="2272">ISNUMBER(FIND("Ağrı",N1539))</f>
        <v>0</v>
      </c>
      <c r="AF1539" t="b">
        <f t="shared" ref="AF1539:AF1602" si="2273">ISNUMBER(FIND("Aksaray",N1539))</f>
        <v>0</v>
      </c>
      <c r="AG1539" t="b">
        <f t="shared" ref="AG1539:AG1602" si="2274">ISNUMBER(FIND("Amasya",N1539))</f>
        <v>0</v>
      </c>
      <c r="AH1539" t="b">
        <f t="shared" ref="AH1539:AH1602" si="2275">ISNUMBER(FIND("Ankara",N1539))</f>
        <v>1</v>
      </c>
      <c r="AI1539" t="b">
        <f t="shared" ref="AI1539:AI1602" si="2276">ISNUMBER(FIND("Antalya",N1539))</f>
        <v>0</v>
      </c>
      <c r="AJ1539" t="b">
        <f t="shared" ref="AJ1539:AJ1602" si="2277">ISNUMBER(FIND("Ardahan",N1539))</f>
        <v>0</v>
      </c>
      <c r="AK1539" t="b">
        <f t="shared" ref="AK1539:AK1602" si="2278">ISNUMBER(FIND("Artvin",N1539))</f>
        <v>0</v>
      </c>
      <c r="AL1539" t="b">
        <f t="shared" ref="AL1539:AL1602" si="2279">ISNUMBER(FIND("Aydın",N1539))</f>
        <v>0</v>
      </c>
      <c r="AM1539" t="b">
        <f t="shared" ref="AM1539:AM1602" si="2280">ISNUMBER(FIND("Balıkesir",N1539))</f>
        <v>0</v>
      </c>
      <c r="AN1539" t="b">
        <f t="shared" ref="AN1539:AN1602" si="2281">ISNUMBER(FIND("Bartın",N1539))</f>
        <v>0</v>
      </c>
      <c r="AO1539" t="b">
        <f t="shared" ref="AO1539:AO1602" si="2282">ISNUMBER(FIND("Batman",N1539))</f>
        <v>1</v>
      </c>
      <c r="AP1539" t="b">
        <f t="shared" ref="AP1539:AP1602" si="2283">ISNUMBER(FIND("Bayburt",N1539))</f>
        <v>0</v>
      </c>
      <c r="AQ1539" t="b">
        <f t="shared" ref="AQ1539:AQ1602" si="2284">ISNUMBER(FIND("Bilecik",N1539))</f>
        <v>0</v>
      </c>
      <c r="AR1539" t="b">
        <f t="shared" ref="AR1539:AR1602" si="2285">ISNUMBER(FIND("Bingöl",N1539))</f>
        <v>0</v>
      </c>
      <c r="AS1539" t="b">
        <f t="shared" ref="AS1539:AS1602" si="2286">ISNUMBER(FIND("Bitlis",N1539))</f>
        <v>0</v>
      </c>
      <c r="AT1539" t="b">
        <f t="shared" ref="AT1539:AT1602" si="2287">ISNUMBER(FIND("Bolu",N1539))</f>
        <v>0</v>
      </c>
      <c r="AU1539" t="b">
        <f t="shared" ref="AU1539:AU1602" si="2288">ISNUMBER(FIND("Burdur",N1539))</f>
        <v>0</v>
      </c>
      <c r="AV1539" t="b">
        <f t="shared" ref="AV1539:AV1602" si="2289">ISNUMBER(FIND("Bursa",N1539))</f>
        <v>0</v>
      </c>
      <c r="AW1539" t="b">
        <f t="shared" ref="AW1539:AW1602" si="2290">ISNUMBER(FIND("Çanakkale",N1539))</f>
        <v>0</v>
      </c>
      <c r="AX1539" t="b">
        <f t="shared" ref="AX1539:AX1602" si="2291">ISNUMBER(FIND("Çankırı",N1539))</f>
        <v>0</v>
      </c>
      <c r="AY1539" t="b">
        <f t="shared" ref="AY1539:AY1602" si="2292">ISNUMBER(FIND("Çorum",N1539))</f>
        <v>0</v>
      </c>
      <c r="AZ1539" t="b">
        <f t="shared" ref="AZ1539:AZ1602" si="2293">ISNUMBER(FIND("Denizli",N1539))</f>
        <v>0</v>
      </c>
      <c r="BA1539" t="b">
        <f t="shared" ref="BA1539:BA1602" si="2294">ISNUMBER(FIND("Diyarbakır",N1539))</f>
        <v>1</v>
      </c>
      <c r="BB1539" t="b">
        <f t="shared" ref="BB1539:BB1602" si="2295">ISNUMBER(FIND("Düzce",N1539))</f>
        <v>0</v>
      </c>
      <c r="BC1539" t="b">
        <f t="shared" ref="BC1539:BC1602" si="2296">ISNUMBER(FIND("Edirne",N1539))</f>
        <v>0</v>
      </c>
      <c r="BD1539" t="b">
        <f t="shared" ref="BD1539:BD1602" si="2297">ISNUMBER(FIND("Elazığ",N1539))</f>
        <v>0</v>
      </c>
      <c r="BE1539" t="b">
        <f t="shared" ref="BE1539:BE1602" si="2298">ISNUMBER(FIND("Erzincan",N1539))</f>
        <v>0</v>
      </c>
      <c r="BF1539" t="b">
        <f t="shared" ref="BF1539:BF1602" si="2299">ISNUMBER(FIND("Erzurum",N1539))</f>
        <v>0</v>
      </c>
      <c r="BG1539" t="b">
        <f t="shared" ref="BG1539:BG1602" si="2300">ISNUMBER(FIND("Eskişehir",N1539))</f>
        <v>0</v>
      </c>
      <c r="BH1539" t="b">
        <f t="shared" ref="BH1539:BH1602" si="2301">ISNUMBER(FIND("Gaziantep",N1539))</f>
        <v>1</v>
      </c>
      <c r="BI1539" t="b">
        <f t="shared" ref="BI1539:BI1602" si="2302">ISNUMBER(FIND("Giresun",N1539))</f>
        <v>0</v>
      </c>
      <c r="BJ1539" t="b">
        <f t="shared" ref="BJ1539:BJ1602" si="2303">ISNUMBER(FIND("Gümüşhane",N1539))</f>
        <v>0</v>
      </c>
      <c r="BK1539" t="b">
        <f t="shared" ref="BK1539:BK1602" si="2304">ISNUMBER(FIND("Hakkâri",N1539))</f>
        <v>0</v>
      </c>
      <c r="BL1539" t="b">
        <f t="shared" ref="BL1539:BL1602" si="2305">ISNUMBER(FIND("Hatay",N1539))</f>
        <v>0</v>
      </c>
      <c r="BM1539" t="b">
        <f t="shared" ref="BM1539:BM1602" si="2306">ISNUMBER(FIND("Iğdır",N1539))</f>
        <v>0</v>
      </c>
      <c r="BN1539" t="b">
        <f t="shared" ref="BN1539:BN1602" si="2307">ISNUMBER(FIND("Isparta",N1539))</f>
        <v>0</v>
      </c>
      <c r="BO1539" t="b">
        <f t="shared" ref="BO1539:BO1602" si="2308">ISNUMBER(FIND("İstanbul",N1539))</f>
        <v>0</v>
      </c>
      <c r="BP1539" t="b">
        <f t="shared" ref="BP1539:BP1602" si="2309">ISNUMBER(FIND("İzmir",N1539))</f>
        <v>0</v>
      </c>
      <c r="BQ1539" t="b">
        <f t="shared" ref="BQ1539:BQ1602" si="2310">ISNUMBER(FIND("Kahramanmaraş",N1539))</f>
        <v>1</v>
      </c>
      <c r="BR1539" t="b">
        <f t="shared" ref="BR1539:BR1602" si="2311">ISNUMBER(FIND("Karabük",N1539))</f>
        <v>0</v>
      </c>
      <c r="BS1539" t="b">
        <f t="shared" ref="BS1539:BS1602" si="2312">ISNUMBER(FIND("Karaman",N1539))</f>
        <v>0</v>
      </c>
      <c r="BT1539" t="b">
        <f t="shared" ref="BT1539:BT1602" si="2313">ISNUMBER(FIND("Kars",N1539))</f>
        <v>0</v>
      </c>
      <c r="BU1539" t="b">
        <f t="shared" ref="BU1539:BU1602" si="2314">ISNUMBER(FIND("Kastamonu",N1539))</f>
        <v>0</v>
      </c>
      <c r="BV1539" t="b">
        <f t="shared" ref="BV1539:BV1602" si="2315">ISNUMBER(FIND("Kayseri",N1539))</f>
        <v>0</v>
      </c>
      <c r="BW1539" t="b">
        <f t="shared" ref="BW1539:BW1602" si="2316">ISNUMBER(FIND("Kırıkkale",N1539))</f>
        <v>0</v>
      </c>
      <c r="BX1539" t="b">
        <f t="shared" ref="BX1539:BX1602" si="2317">ISNUMBER(FIND("Kırklareli",N1539))</f>
        <v>0</v>
      </c>
      <c r="BY1539" t="b">
        <f t="shared" ref="BY1539:BY1602" si="2318">ISNUMBER(FIND("Kırşehir",N1539))</f>
        <v>0</v>
      </c>
      <c r="BZ1539" t="b">
        <f t="shared" ref="BZ1539:BZ1602" si="2319">ISNUMBER(FIND("Kilis",N1539))</f>
        <v>0</v>
      </c>
      <c r="CA1539" t="b">
        <f t="shared" ref="CA1539:CA1602" si="2320">ISNUMBER(FIND("Kocaeli",N1539))</f>
        <v>0</v>
      </c>
      <c r="CB1539" t="b">
        <f t="shared" ref="CB1539:CB1602" si="2321">ISNUMBER(FIND("Konya",N1539))</f>
        <v>0</v>
      </c>
      <c r="CC1539" t="b">
        <f t="shared" ref="CC1539:CC1602" si="2322">ISNUMBER(FIND("Kütahya",N1539))</f>
        <v>0</v>
      </c>
      <c r="CD1539" t="b">
        <f t="shared" ref="CD1539:CD1602" si="2323">ISNUMBER(FIND("Malatya",N1539))</f>
        <v>0</v>
      </c>
      <c r="CE1539" t="b">
        <f t="shared" ref="CE1539:CE1602" si="2324">ISNUMBER(FIND("Manisa",N1539))</f>
        <v>0</v>
      </c>
      <c r="CF1539" t="b">
        <f t="shared" ref="CF1539:CF1602" si="2325">ISNUMBER(FIND("Mardin",N1539))</f>
        <v>1</v>
      </c>
      <c r="CG1539" t="b">
        <f t="shared" ref="CG1539:CG1602" si="2326">ISNUMBER(FIND("Mersin",N1539))</f>
        <v>1</v>
      </c>
      <c r="CH1539" t="b">
        <f t="shared" ref="CH1539:CH1602" si="2327">ISNUMBER(FIND("Muğla",N1539))</f>
        <v>0</v>
      </c>
      <c r="CI1539" t="b">
        <f t="shared" ref="CI1539:CI1602" si="2328">ISNUMBER(FIND("Muş",N1539))</f>
        <v>0</v>
      </c>
      <c r="CJ1539" t="b">
        <f t="shared" ref="CJ1539:CJ1602" si="2329">ISNUMBER(FIND("Nevşehir",N1539))</f>
        <v>0</v>
      </c>
      <c r="CK1539" t="b">
        <f t="shared" ref="CK1539:CK1602" si="2330">ISNUMBER(FIND("Niğde",N1539))</f>
        <v>0</v>
      </c>
      <c r="CL1539" t="b">
        <f t="shared" ref="CL1539:CL1602" si="2331">ISNUMBER(FIND("Ordu",N1539))</f>
        <v>0</v>
      </c>
      <c r="CM1539" t="b">
        <f t="shared" ref="CM1539:CM1602" si="2332">ISNUMBER(FIND("Osmaniye",N1539))</f>
        <v>1</v>
      </c>
      <c r="CN1539" t="b">
        <f t="shared" ref="CN1539:CN1602" si="2333">ISNUMBER(FIND("Rize",N1539))</f>
        <v>0</v>
      </c>
      <c r="CO1539" t="b">
        <f t="shared" ref="CO1539:CO1602" si="2334">ISNUMBER(FIND("Sakarya",N1539))</f>
        <v>0</v>
      </c>
      <c r="CP1539" t="b">
        <f t="shared" ref="CP1539:CP1602" si="2335">ISNUMBER(FIND("Samsun",N1539))</f>
        <v>0</v>
      </c>
      <c r="CQ1539" t="b">
        <f t="shared" ref="CQ1539:CQ1602" si="2336">ISNUMBER(FIND("Siirt",N1539))</f>
        <v>0</v>
      </c>
      <c r="CR1539" t="b">
        <f t="shared" ref="CR1539:CR1602" si="2337">ISNUMBER(FIND("Sinop",N1539))</f>
        <v>0</v>
      </c>
      <c r="CS1539" t="b">
        <f t="shared" ref="CS1539:CS1602" si="2338">ISNUMBER(FIND("Sivas",N1539))</f>
        <v>0</v>
      </c>
      <c r="CT1539" t="b">
        <f t="shared" ref="CT1539:CT1602" si="2339">ISNUMBER(FIND("Şanlıurfa",N1539))</f>
        <v>0</v>
      </c>
      <c r="CU1539" t="b">
        <f t="shared" ref="CU1539:CU1602" si="2340">ISNUMBER(FIND("Şırnak",N1539))</f>
        <v>0</v>
      </c>
      <c r="CV1539" t="b">
        <f t="shared" ref="CV1539:CV1602" si="2341">ISNUMBER(FIND("Tekirdağ",N1539))</f>
        <v>0</v>
      </c>
      <c r="CW1539" t="b">
        <f t="shared" ref="CW1539:CW1602" si="2342">ISNUMBER(FIND("Tokat",N1539))</f>
        <v>0</v>
      </c>
      <c r="CX1539" t="b">
        <f t="shared" ref="CX1539:CX1602" si="2343">ISNUMBER(FIND("Trabzon",N1539))</f>
        <v>0</v>
      </c>
      <c r="CY1539" t="b">
        <f t="shared" ref="CY1539:CY1602" si="2344">ISNUMBER(FIND("Tunceli",N1539))</f>
        <v>0</v>
      </c>
      <c r="CZ1539" t="b">
        <f t="shared" ref="CZ1539:CZ1602" si="2345">ISNUMBER(FIND("Uşak",N1539))</f>
        <v>0</v>
      </c>
      <c r="DA1539" t="b">
        <f t="shared" ref="DA1539:DA1602" si="2346">ISNUMBER(FIND("Van",N1539))</f>
        <v>0</v>
      </c>
      <c r="DB1539" t="b">
        <f t="shared" ref="DB1539:DB1602" si="2347">ISNUMBER(FIND("Yalova",N1539))</f>
        <v>0</v>
      </c>
      <c r="DC1539" t="b">
        <f t="shared" ref="DC1539:DC1602" si="2348">ISNUMBER(FIND("Yozgat",N1539))</f>
        <v>0</v>
      </c>
      <c r="DD1539" t="b">
        <f t="shared" ref="DD1539:DD1602" si="2349">ISNUMBER(FIND("Zonguldak",N1539))</f>
        <v>0</v>
      </c>
    </row>
    <row r="1540" spans="1:108">
      <c r="A1540" t="s">
        <v>2735</v>
      </c>
      <c r="B1540" t="s">
        <v>2721</v>
      </c>
      <c r="C1540" t="s">
        <v>2722</v>
      </c>
      <c r="E1540" t="s">
        <v>2543</v>
      </c>
      <c r="F1540" t="s">
        <v>2405</v>
      </c>
      <c r="G1540" t="s">
        <v>2406</v>
      </c>
      <c r="H1540" t="s">
        <v>7445</v>
      </c>
      <c r="I1540" t="s">
        <v>7417</v>
      </c>
      <c r="J1540" t="s">
        <v>113</v>
      </c>
      <c r="K1540" t="s">
        <v>114</v>
      </c>
      <c r="L1540" t="s">
        <v>6984</v>
      </c>
      <c r="M1540" t="s">
        <v>6079</v>
      </c>
      <c r="N1540" t="s">
        <v>2736</v>
      </c>
      <c r="O1540" t="b">
        <f t="shared" si="2256"/>
        <v>1</v>
      </c>
      <c r="P1540" t="b">
        <f t="shared" si="2257"/>
        <v>1</v>
      </c>
      <c r="Q1540" t="b">
        <f t="shared" si="2258"/>
        <v>0</v>
      </c>
      <c r="R1540" t="b">
        <f t="shared" si="2259"/>
        <v>0</v>
      </c>
      <c r="S1540" t="b">
        <f t="shared" si="2260"/>
        <v>1</v>
      </c>
      <c r="T1540" t="b">
        <f t="shared" si="2261"/>
        <v>1</v>
      </c>
      <c r="U1540" t="b">
        <f t="shared" si="2262"/>
        <v>0</v>
      </c>
      <c r="V1540" t="b">
        <f t="shared" si="2263"/>
        <v>0</v>
      </c>
      <c r="W1540" t="b">
        <f t="shared" si="2264"/>
        <v>0</v>
      </c>
      <c r="X1540" t="b">
        <f t="shared" si="2265"/>
        <v>0</v>
      </c>
      <c r="Y1540" t="b">
        <f t="shared" si="2266"/>
        <v>0</v>
      </c>
      <c r="Z1540" t="b">
        <f t="shared" si="2267"/>
        <v>0</v>
      </c>
      <c r="AA1540" t="b">
        <f t="shared" si="2268"/>
        <v>0</v>
      </c>
      <c r="AB1540" t="b">
        <f t="shared" si="2269"/>
        <v>1</v>
      </c>
      <c r="AC1540" t="b">
        <f t="shared" si="2270"/>
        <v>0</v>
      </c>
      <c r="AD1540" t="b">
        <f t="shared" si="2271"/>
        <v>0</v>
      </c>
      <c r="AE1540" t="b">
        <f t="shared" si="2272"/>
        <v>0</v>
      </c>
      <c r="AF1540" t="b">
        <f t="shared" si="2273"/>
        <v>0</v>
      </c>
      <c r="AG1540" t="b">
        <f t="shared" si="2274"/>
        <v>0</v>
      </c>
      <c r="AH1540" t="b">
        <f t="shared" si="2275"/>
        <v>0</v>
      </c>
      <c r="AI1540" t="b">
        <f t="shared" si="2276"/>
        <v>0</v>
      </c>
      <c r="AJ1540" t="b">
        <f t="shared" si="2277"/>
        <v>0</v>
      </c>
      <c r="AK1540" t="b">
        <f t="shared" si="2278"/>
        <v>0</v>
      </c>
      <c r="AL1540" t="b">
        <f t="shared" si="2279"/>
        <v>0</v>
      </c>
      <c r="AM1540" t="b">
        <f t="shared" si="2280"/>
        <v>0</v>
      </c>
      <c r="AN1540" t="b">
        <f t="shared" si="2281"/>
        <v>0</v>
      </c>
      <c r="AO1540" t="b">
        <f t="shared" si="2282"/>
        <v>0</v>
      </c>
      <c r="AP1540" t="b">
        <f t="shared" si="2283"/>
        <v>0</v>
      </c>
      <c r="AQ1540" t="b">
        <f t="shared" si="2284"/>
        <v>0</v>
      </c>
      <c r="AR1540" t="b">
        <f t="shared" si="2285"/>
        <v>0</v>
      </c>
      <c r="AS1540" t="b">
        <f t="shared" si="2286"/>
        <v>0</v>
      </c>
      <c r="AT1540" t="b">
        <f t="shared" si="2287"/>
        <v>0</v>
      </c>
      <c r="AU1540" t="b">
        <f t="shared" si="2288"/>
        <v>0</v>
      </c>
      <c r="AV1540" t="b">
        <f t="shared" si="2289"/>
        <v>0</v>
      </c>
      <c r="AW1540" t="b">
        <f t="shared" si="2290"/>
        <v>0</v>
      </c>
      <c r="AX1540" t="b">
        <f t="shared" si="2291"/>
        <v>0</v>
      </c>
      <c r="AY1540" t="b">
        <f t="shared" si="2292"/>
        <v>0</v>
      </c>
      <c r="AZ1540" t="b">
        <f t="shared" si="2293"/>
        <v>0</v>
      </c>
      <c r="BA1540" t="b">
        <f t="shared" si="2294"/>
        <v>0</v>
      </c>
      <c r="BB1540" t="b">
        <f t="shared" si="2295"/>
        <v>0</v>
      </c>
      <c r="BC1540" t="b">
        <f t="shared" si="2296"/>
        <v>0</v>
      </c>
      <c r="BD1540" t="b">
        <f t="shared" si="2297"/>
        <v>0</v>
      </c>
      <c r="BE1540" t="b">
        <f t="shared" si="2298"/>
        <v>0</v>
      </c>
      <c r="BF1540" t="b">
        <f t="shared" si="2299"/>
        <v>0</v>
      </c>
      <c r="BG1540" t="b">
        <f t="shared" si="2300"/>
        <v>0</v>
      </c>
      <c r="BH1540" t="b">
        <f t="shared" si="2301"/>
        <v>0</v>
      </c>
      <c r="BI1540" t="b">
        <f t="shared" si="2302"/>
        <v>0</v>
      </c>
      <c r="BJ1540" t="b">
        <f t="shared" si="2303"/>
        <v>0</v>
      </c>
      <c r="BK1540" t="b">
        <f t="shared" si="2304"/>
        <v>0</v>
      </c>
      <c r="BL1540" t="b">
        <f t="shared" si="2305"/>
        <v>0</v>
      </c>
      <c r="BM1540" t="b">
        <f t="shared" si="2306"/>
        <v>0</v>
      </c>
      <c r="BN1540" t="b">
        <f t="shared" si="2307"/>
        <v>0</v>
      </c>
      <c r="BO1540" t="b">
        <f t="shared" si="2308"/>
        <v>0</v>
      </c>
      <c r="BP1540" t="b">
        <f t="shared" si="2309"/>
        <v>1</v>
      </c>
      <c r="BQ1540" t="b">
        <f t="shared" si="2310"/>
        <v>0</v>
      </c>
      <c r="BR1540" t="b">
        <f t="shared" si="2311"/>
        <v>0</v>
      </c>
      <c r="BS1540" t="b">
        <f t="shared" si="2312"/>
        <v>0</v>
      </c>
      <c r="BT1540" t="b">
        <f t="shared" si="2313"/>
        <v>0</v>
      </c>
      <c r="BU1540" t="b">
        <f t="shared" si="2314"/>
        <v>0</v>
      </c>
      <c r="BV1540" t="b">
        <f t="shared" si="2315"/>
        <v>0</v>
      </c>
      <c r="BW1540" t="b">
        <f t="shared" si="2316"/>
        <v>0</v>
      </c>
      <c r="BX1540" t="b">
        <f t="shared" si="2317"/>
        <v>0</v>
      </c>
      <c r="BY1540" t="b">
        <f t="shared" si="2318"/>
        <v>0</v>
      </c>
      <c r="BZ1540" t="b">
        <f t="shared" si="2319"/>
        <v>0</v>
      </c>
      <c r="CA1540" t="b">
        <f t="shared" si="2320"/>
        <v>0</v>
      </c>
      <c r="CB1540" t="b">
        <f t="shared" si="2321"/>
        <v>0</v>
      </c>
      <c r="CC1540" t="b">
        <f t="shared" si="2322"/>
        <v>0</v>
      </c>
      <c r="CD1540" t="b">
        <f t="shared" si="2323"/>
        <v>0</v>
      </c>
      <c r="CE1540" t="b">
        <f t="shared" si="2324"/>
        <v>0</v>
      </c>
      <c r="CF1540" t="b">
        <f t="shared" si="2325"/>
        <v>0</v>
      </c>
      <c r="CG1540" t="b">
        <f t="shared" si="2326"/>
        <v>0</v>
      </c>
      <c r="CH1540" t="b">
        <f t="shared" si="2327"/>
        <v>0</v>
      </c>
      <c r="CI1540" t="b">
        <f t="shared" si="2328"/>
        <v>0</v>
      </c>
      <c r="CJ1540" t="b">
        <f t="shared" si="2329"/>
        <v>0</v>
      </c>
      <c r="CK1540" t="b">
        <f t="shared" si="2330"/>
        <v>0</v>
      </c>
      <c r="CL1540" t="b">
        <f t="shared" si="2331"/>
        <v>0</v>
      </c>
      <c r="CM1540" t="b">
        <f t="shared" si="2332"/>
        <v>0</v>
      </c>
      <c r="CN1540" t="b">
        <f t="shared" si="2333"/>
        <v>0</v>
      </c>
      <c r="CO1540" t="b">
        <f t="shared" si="2334"/>
        <v>0</v>
      </c>
      <c r="CP1540" t="b">
        <f t="shared" si="2335"/>
        <v>0</v>
      </c>
      <c r="CQ1540" t="b">
        <f t="shared" si="2336"/>
        <v>0</v>
      </c>
      <c r="CR1540" t="b">
        <f t="shared" si="2337"/>
        <v>0</v>
      </c>
      <c r="CS1540" t="b">
        <f t="shared" si="2338"/>
        <v>0</v>
      </c>
      <c r="CT1540" t="b">
        <f t="shared" si="2339"/>
        <v>0</v>
      </c>
      <c r="CU1540" t="b">
        <f t="shared" si="2340"/>
        <v>0</v>
      </c>
      <c r="CV1540" t="b">
        <f t="shared" si="2341"/>
        <v>0</v>
      </c>
      <c r="CW1540" t="b">
        <f t="shared" si="2342"/>
        <v>0</v>
      </c>
      <c r="CX1540" t="b">
        <f t="shared" si="2343"/>
        <v>0</v>
      </c>
      <c r="CY1540" t="b">
        <f t="shared" si="2344"/>
        <v>0</v>
      </c>
      <c r="CZ1540" t="b">
        <f t="shared" si="2345"/>
        <v>0</v>
      </c>
      <c r="DA1540" t="b">
        <f t="shared" si="2346"/>
        <v>0</v>
      </c>
      <c r="DB1540" t="b">
        <f t="shared" si="2347"/>
        <v>0</v>
      </c>
      <c r="DC1540" t="b">
        <f t="shared" si="2348"/>
        <v>0</v>
      </c>
      <c r="DD1540" t="b">
        <f t="shared" si="2349"/>
        <v>0</v>
      </c>
    </row>
    <row r="1541" spans="1:108">
      <c r="A1541" t="s">
        <v>2737</v>
      </c>
      <c r="B1541" t="s">
        <v>2738</v>
      </c>
      <c r="C1541" t="s">
        <v>2722</v>
      </c>
      <c r="E1541" t="s">
        <v>2543</v>
      </c>
      <c r="F1541" t="s">
        <v>2405</v>
      </c>
      <c r="G1541" t="s">
        <v>2406</v>
      </c>
      <c r="H1541" t="s">
        <v>7445</v>
      </c>
      <c r="I1541" t="s">
        <v>7417</v>
      </c>
      <c r="J1541" t="s">
        <v>16</v>
      </c>
      <c r="K1541" t="s">
        <v>16</v>
      </c>
      <c r="L1541" t="s">
        <v>6985</v>
      </c>
      <c r="M1541" t="s">
        <v>221</v>
      </c>
      <c r="N1541" t="s">
        <v>2739</v>
      </c>
      <c r="O1541" t="b">
        <f t="shared" si="2256"/>
        <v>1</v>
      </c>
      <c r="P1541" t="b">
        <f t="shared" si="2257"/>
        <v>1</v>
      </c>
      <c r="Q1541" t="b">
        <f t="shared" si="2258"/>
        <v>1</v>
      </c>
      <c r="R1541" t="b">
        <f t="shared" si="2259"/>
        <v>1</v>
      </c>
      <c r="S1541" t="b">
        <f t="shared" si="2260"/>
        <v>1</v>
      </c>
      <c r="T1541" t="b">
        <f t="shared" si="2261"/>
        <v>1</v>
      </c>
      <c r="U1541" t="b">
        <f t="shared" si="2262"/>
        <v>1</v>
      </c>
      <c r="V1541" t="b">
        <f t="shared" si="2263"/>
        <v>1</v>
      </c>
      <c r="W1541" t="b">
        <f t="shared" si="2264"/>
        <v>1</v>
      </c>
      <c r="X1541" t="b">
        <f t="shared" si="2265"/>
        <v>0</v>
      </c>
      <c r="Y1541" t="b">
        <f t="shared" si="2266"/>
        <v>1</v>
      </c>
      <c r="Z1541" t="b">
        <f t="shared" si="2267"/>
        <v>0</v>
      </c>
      <c r="AA1541" t="b">
        <f t="shared" si="2268"/>
        <v>1</v>
      </c>
      <c r="AB1541" t="b">
        <f t="shared" si="2269"/>
        <v>0</v>
      </c>
      <c r="AC1541" t="b">
        <f t="shared" si="2270"/>
        <v>0</v>
      </c>
      <c r="AD1541" t="b">
        <f t="shared" si="2271"/>
        <v>0</v>
      </c>
      <c r="AE1541" t="b">
        <f t="shared" si="2272"/>
        <v>0</v>
      </c>
      <c r="AF1541" t="b">
        <f t="shared" si="2273"/>
        <v>0</v>
      </c>
      <c r="AG1541" t="b">
        <f t="shared" si="2274"/>
        <v>0</v>
      </c>
      <c r="AH1541" t="b">
        <f t="shared" si="2275"/>
        <v>1</v>
      </c>
      <c r="AI1541" t="b">
        <f t="shared" si="2276"/>
        <v>1</v>
      </c>
      <c r="AJ1541" t="b">
        <f t="shared" si="2277"/>
        <v>0</v>
      </c>
      <c r="AK1541" t="b">
        <f t="shared" si="2278"/>
        <v>0</v>
      </c>
      <c r="AL1541" t="b">
        <f t="shared" si="2279"/>
        <v>0</v>
      </c>
      <c r="AM1541" t="b">
        <f t="shared" si="2280"/>
        <v>0</v>
      </c>
      <c r="AN1541" t="b">
        <f t="shared" si="2281"/>
        <v>0</v>
      </c>
      <c r="AO1541" t="b">
        <f t="shared" si="2282"/>
        <v>0</v>
      </c>
      <c r="AP1541" t="b">
        <f t="shared" si="2283"/>
        <v>0</v>
      </c>
      <c r="AQ1541" t="b">
        <f t="shared" si="2284"/>
        <v>0</v>
      </c>
      <c r="AR1541" t="b">
        <f t="shared" si="2285"/>
        <v>0</v>
      </c>
      <c r="AS1541" t="b">
        <f t="shared" si="2286"/>
        <v>0</v>
      </c>
      <c r="AT1541" t="b">
        <f t="shared" si="2287"/>
        <v>0</v>
      </c>
      <c r="AU1541" t="b">
        <f t="shared" si="2288"/>
        <v>0</v>
      </c>
      <c r="AV1541" t="b">
        <f t="shared" si="2289"/>
        <v>0</v>
      </c>
      <c r="AW1541" t="b">
        <f t="shared" si="2290"/>
        <v>1</v>
      </c>
      <c r="AX1541" t="b">
        <f t="shared" si="2291"/>
        <v>1</v>
      </c>
      <c r="AY1541" t="b">
        <f t="shared" si="2292"/>
        <v>0</v>
      </c>
      <c r="AZ1541" t="b">
        <f t="shared" si="2293"/>
        <v>0</v>
      </c>
      <c r="BA1541" t="b">
        <f t="shared" si="2294"/>
        <v>1</v>
      </c>
      <c r="BB1541" t="b">
        <f t="shared" si="2295"/>
        <v>0</v>
      </c>
      <c r="BC1541" t="b">
        <f t="shared" si="2296"/>
        <v>0</v>
      </c>
      <c r="BD1541" t="b">
        <f t="shared" si="2297"/>
        <v>0</v>
      </c>
      <c r="BE1541" t="b">
        <f t="shared" si="2298"/>
        <v>0</v>
      </c>
      <c r="BF1541" t="b">
        <f t="shared" si="2299"/>
        <v>0</v>
      </c>
      <c r="BG1541" t="b">
        <f t="shared" si="2300"/>
        <v>0</v>
      </c>
      <c r="BH1541" t="b">
        <f t="shared" si="2301"/>
        <v>0</v>
      </c>
      <c r="BI1541" t="b">
        <f t="shared" si="2302"/>
        <v>0</v>
      </c>
      <c r="BJ1541" t="b">
        <f t="shared" si="2303"/>
        <v>0</v>
      </c>
      <c r="BK1541" t="b">
        <f t="shared" si="2304"/>
        <v>0</v>
      </c>
      <c r="BL1541" t="b">
        <f t="shared" si="2305"/>
        <v>1</v>
      </c>
      <c r="BM1541" t="b">
        <f t="shared" si="2306"/>
        <v>0</v>
      </c>
      <c r="BN1541" t="b">
        <f t="shared" si="2307"/>
        <v>0</v>
      </c>
      <c r="BO1541" t="b">
        <f t="shared" si="2308"/>
        <v>1</v>
      </c>
      <c r="BP1541" t="b">
        <f t="shared" si="2309"/>
        <v>1</v>
      </c>
      <c r="BQ1541" t="b">
        <f t="shared" si="2310"/>
        <v>0</v>
      </c>
      <c r="BR1541" t="b">
        <f t="shared" si="2311"/>
        <v>0</v>
      </c>
      <c r="BS1541" t="b">
        <f t="shared" si="2312"/>
        <v>0</v>
      </c>
      <c r="BT1541" t="b">
        <f t="shared" si="2313"/>
        <v>0</v>
      </c>
      <c r="BU1541" t="b">
        <f t="shared" si="2314"/>
        <v>0</v>
      </c>
      <c r="BV1541" t="b">
        <f t="shared" si="2315"/>
        <v>1</v>
      </c>
      <c r="BW1541" t="b">
        <f t="shared" si="2316"/>
        <v>0</v>
      </c>
      <c r="BX1541" t="b">
        <f t="shared" si="2317"/>
        <v>0</v>
      </c>
      <c r="BY1541" t="b">
        <f t="shared" si="2318"/>
        <v>1</v>
      </c>
      <c r="BZ1541" t="b">
        <f t="shared" si="2319"/>
        <v>0</v>
      </c>
      <c r="CA1541" t="b">
        <f t="shared" si="2320"/>
        <v>0</v>
      </c>
      <c r="CB1541" t="b">
        <f t="shared" si="2321"/>
        <v>0</v>
      </c>
      <c r="CC1541" t="b">
        <f t="shared" si="2322"/>
        <v>0</v>
      </c>
      <c r="CD1541" t="b">
        <f t="shared" si="2323"/>
        <v>0</v>
      </c>
      <c r="CE1541" t="b">
        <f t="shared" si="2324"/>
        <v>0</v>
      </c>
      <c r="CF1541" t="b">
        <f t="shared" si="2325"/>
        <v>0</v>
      </c>
      <c r="CG1541" t="b">
        <f t="shared" si="2326"/>
        <v>0</v>
      </c>
      <c r="CH1541" t="b">
        <f t="shared" si="2327"/>
        <v>1</v>
      </c>
      <c r="CI1541" t="b">
        <f t="shared" si="2328"/>
        <v>0</v>
      </c>
      <c r="CJ1541" t="b">
        <f t="shared" si="2329"/>
        <v>0</v>
      </c>
      <c r="CK1541" t="b">
        <f t="shared" si="2330"/>
        <v>0</v>
      </c>
      <c r="CL1541" t="b">
        <f t="shared" si="2331"/>
        <v>0</v>
      </c>
      <c r="CM1541" t="b">
        <f t="shared" si="2332"/>
        <v>0</v>
      </c>
      <c r="CN1541" t="b">
        <f t="shared" si="2333"/>
        <v>0</v>
      </c>
      <c r="CO1541" t="b">
        <f t="shared" si="2334"/>
        <v>0</v>
      </c>
      <c r="CP1541" t="b">
        <f t="shared" si="2335"/>
        <v>1</v>
      </c>
      <c r="CQ1541" t="b">
        <f t="shared" si="2336"/>
        <v>0</v>
      </c>
      <c r="CR1541" t="b">
        <f t="shared" si="2337"/>
        <v>0</v>
      </c>
      <c r="CS1541" t="b">
        <f t="shared" si="2338"/>
        <v>0</v>
      </c>
      <c r="CT1541" t="b">
        <f t="shared" si="2339"/>
        <v>1</v>
      </c>
      <c r="CU1541" t="b">
        <f t="shared" si="2340"/>
        <v>0</v>
      </c>
      <c r="CV1541" t="b">
        <f t="shared" si="2341"/>
        <v>0</v>
      </c>
      <c r="CW1541" t="b">
        <f t="shared" si="2342"/>
        <v>0</v>
      </c>
      <c r="CX1541" t="b">
        <f t="shared" si="2343"/>
        <v>0</v>
      </c>
      <c r="CY1541" t="b">
        <f t="shared" si="2344"/>
        <v>0</v>
      </c>
      <c r="CZ1541" t="b">
        <f t="shared" si="2345"/>
        <v>0</v>
      </c>
      <c r="DA1541" t="b">
        <f t="shared" si="2346"/>
        <v>0</v>
      </c>
      <c r="DB1541" t="b">
        <f t="shared" si="2347"/>
        <v>0</v>
      </c>
      <c r="DC1541" t="b">
        <f t="shared" si="2348"/>
        <v>0</v>
      </c>
      <c r="DD1541" t="b">
        <f t="shared" si="2349"/>
        <v>0</v>
      </c>
    </row>
    <row r="1542" spans="1:108">
      <c r="A1542" t="s">
        <v>2740</v>
      </c>
      <c r="B1542" t="s">
        <v>2738</v>
      </c>
      <c r="C1542" t="s">
        <v>2722</v>
      </c>
      <c r="E1542" t="s">
        <v>2543</v>
      </c>
      <c r="F1542" t="s">
        <v>2405</v>
      </c>
      <c r="G1542" t="s">
        <v>2406</v>
      </c>
      <c r="H1542" t="s">
        <v>7445</v>
      </c>
      <c r="I1542" t="s">
        <v>7417</v>
      </c>
      <c r="J1542" t="s">
        <v>209</v>
      </c>
      <c r="K1542" t="s">
        <v>16</v>
      </c>
      <c r="L1542" t="s">
        <v>6872</v>
      </c>
      <c r="M1542" t="s">
        <v>6079</v>
      </c>
      <c r="N1542" t="s">
        <v>30</v>
      </c>
      <c r="O1542" t="b">
        <f t="shared" si="2256"/>
        <v>0</v>
      </c>
      <c r="P1542" t="b">
        <f t="shared" si="2257"/>
        <v>1</v>
      </c>
      <c r="Q1542" t="b">
        <f t="shared" si="2258"/>
        <v>0</v>
      </c>
      <c r="R1542" t="b">
        <f t="shared" si="2259"/>
        <v>0</v>
      </c>
      <c r="S1542" t="b">
        <f t="shared" si="2260"/>
        <v>1</v>
      </c>
      <c r="T1542" t="b">
        <f t="shared" si="2261"/>
        <v>0</v>
      </c>
      <c r="U1542" t="b">
        <f t="shared" si="2262"/>
        <v>0</v>
      </c>
      <c r="V1542" t="b">
        <f t="shared" si="2263"/>
        <v>0</v>
      </c>
      <c r="W1542" t="b">
        <f t="shared" si="2264"/>
        <v>0</v>
      </c>
      <c r="X1542" t="b">
        <f t="shared" si="2265"/>
        <v>0</v>
      </c>
      <c r="Y1542" t="b">
        <f t="shared" si="2266"/>
        <v>0</v>
      </c>
      <c r="Z1542" t="b">
        <f t="shared" si="2267"/>
        <v>0</v>
      </c>
      <c r="AA1542" t="b">
        <f t="shared" si="2268"/>
        <v>0</v>
      </c>
      <c r="AB1542" t="b">
        <f t="shared" si="2269"/>
        <v>0</v>
      </c>
      <c r="AC1542" t="b">
        <f t="shared" si="2270"/>
        <v>0</v>
      </c>
      <c r="AD1542" t="b">
        <f t="shared" si="2271"/>
        <v>0</v>
      </c>
      <c r="AE1542" t="b">
        <f t="shared" si="2272"/>
        <v>0</v>
      </c>
      <c r="AF1542" t="b">
        <f t="shared" si="2273"/>
        <v>0</v>
      </c>
      <c r="AG1542" t="b">
        <f t="shared" si="2274"/>
        <v>0</v>
      </c>
      <c r="AH1542" t="b">
        <f t="shared" si="2275"/>
        <v>0</v>
      </c>
      <c r="AI1542" t="b">
        <f t="shared" si="2276"/>
        <v>1</v>
      </c>
      <c r="AJ1542" t="b">
        <f t="shared" si="2277"/>
        <v>0</v>
      </c>
      <c r="AK1542" t="b">
        <f t="shared" si="2278"/>
        <v>0</v>
      </c>
      <c r="AL1542" t="b">
        <f t="shared" si="2279"/>
        <v>0</v>
      </c>
      <c r="AM1542" t="b">
        <f t="shared" si="2280"/>
        <v>0</v>
      </c>
      <c r="AN1542" t="b">
        <f t="shared" si="2281"/>
        <v>0</v>
      </c>
      <c r="AO1542" t="b">
        <f t="shared" si="2282"/>
        <v>0</v>
      </c>
      <c r="AP1542" t="b">
        <f t="shared" si="2283"/>
        <v>0</v>
      </c>
      <c r="AQ1542" t="b">
        <f t="shared" si="2284"/>
        <v>0</v>
      </c>
      <c r="AR1542" t="b">
        <f t="shared" si="2285"/>
        <v>0</v>
      </c>
      <c r="AS1542" t="b">
        <f t="shared" si="2286"/>
        <v>0</v>
      </c>
      <c r="AT1542" t="b">
        <f t="shared" si="2287"/>
        <v>0</v>
      </c>
      <c r="AU1542" t="b">
        <f t="shared" si="2288"/>
        <v>0</v>
      </c>
      <c r="AV1542" t="b">
        <f t="shared" si="2289"/>
        <v>0</v>
      </c>
      <c r="AW1542" t="b">
        <f t="shared" si="2290"/>
        <v>0</v>
      </c>
      <c r="AX1542" t="b">
        <f t="shared" si="2291"/>
        <v>0</v>
      </c>
      <c r="AY1542" t="b">
        <f t="shared" si="2292"/>
        <v>0</v>
      </c>
      <c r="AZ1542" t="b">
        <f t="shared" si="2293"/>
        <v>0</v>
      </c>
      <c r="BA1542" t="b">
        <f t="shared" si="2294"/>
        <v>0</v>
      </c>
      <c r="BB1542" t="b">
        <f t="shared" si="2295"/>
        <v>0</v>
      </c>
      <c r="BC1542" t="b">
        <f t="shared" si="2296"/>
        <v>0</v>
      </c>
      <c r="BD1542" t="b">
        <f t="shared" si="2297"/>
        <v>0</v>
      </c>
      <c r="BE1542" t="b">
        <f t="shared" si="2298"/>
        <v>0</v>
      </c>
      <c r="BF1542" t="b">
        <f t="shared" si="2299"/>
        <v>0</v>
      </c>
      <c r="BG1542" t="b">
        <f t="shared" si="2300"/>
        <v>0</v>
      </c>
      <c r="BH1542" t="b">
        <f t="shared" si="2301"/>
        <v>0</v>
      </c>
      <c r="BI1542" t="b">
        <f t="shared" si="2302"/>
        <v>0</v>
      </c>
      <c r="BJ1542" t="b">
        <f t="shared" si="2303"/>
        <v>0</v>
      </c>
      <c r="BK1542" t="b">
        <f t="shared" si="2304"/>
        <v>0</v>
      </c>
      <c r="BL1542" t="b">
        <f t="shared" si="2305"/>
        <v>0</v>
      </c>
      <c r="BM1542" t="b">
        <f t="shared" si="2306"/>
        <v>0</v>
      </c>
      <c r="BN1542" t="b">
        <f t="shared" si="2307"/>
        <v>0</v>
      </c>
      <c r="BO1542" t="b">
        <f t="shared" si="2308"/>
        <v>0</v>
      </c>
      <c r="BP1542" t="b">
        <f t="shared" si="2309"/>
        <v>0</v>
      </c>
      <c r="BQ1542" t="b">
        <f t="shared" si="2310"/>
        <v>0</v>
      </c>
      <c r="BR1542" t="b">
        <f t="shared" si="2311"/>
        <v>0</v>
      </c>
      <c r="BS1542" t="b">
        <f t="shared" si="2312"/>
        <v>0</v>
      </c>
      <c r="BT1542" t="b">
        <f t="shared" si="2313"/>
        <v>0</v>
      </c>
      <c r="BU1542" t="b">
        <f t="shared" si="2314"/>
        <v>0</v>
      </c>
      <c r="BV1542" t="b">
        <f t="shared" si="2315"/>
        <v>0</v>
      </c>
      <c r="BW1542" t="b">
        <f t="shared" si="2316"/>
        <v>0</v>
      </c>
      <c r="BX1542" t="b">
        <f t="shared" si="2317"/>
        <v>0</v>
      </c>
      <c r="BY1542" t="b">
        <f t="shared" si="2318"/>
        <v>0</v>
      </c>
      <c r="BZ1542" t="b">
        <f t="shared" si="2319"/>
        <v>0</v>
      </c>
      <c r="CA1542" t="b">
        <f t="shared" si="2320"/>
        <v>0</v>
      </c>
      <c r="CB1542" t="b">
        <f t="shared" si="2321"/>
        <v>0</v>
      </c>
      <c r="CC1542" t="b">
        <f t="shared" si="2322"/>
        <v>0</v>
      </c>
      <c r="CD1542" t="b">
        <f t="shared" si="2323"/>
        <v>0</v>
      </c>
      <c r="CE1542" t="b">
        <f t="shared" si="2324"/>
        <v>0</v>
      </c>
      <c r="CF1542" t="b">
        <f t="shared" si="2325"/>
        <v>0</v>
      </c>
      <c r="CG1542" t="b">
        <f t="shared" si="2326"/>
        <v>0</v>
      </c>
      <c r="CH1542" t="b">
        <f t="shared" si="2327"/>
        <v>0</v>
      </c>
      <c r="CI1542" t="b">
        <f t="shared" si="2328"/>
        <v>0</v>
      </c>
      <c r="CJ1542" t="b">
        <f t="shared" si="2329"/>
        <v>0</v>
      </c>
      <c r="CK1542" t="b">
        <f t="shared" si="2330"/>
        <v>0</v>
      </c>
      <c r="CL1542" t="b">
        <f t="shared" si="2331"/>
        <v>0</v>
      </c>
      <c r="CM1542" t="b">
        <f t="shared" si="2332"/>
        <v>0</v>
      </c>
      <c r="CN1542" t="b">
        <f t="shared" si="2333"/>
        <v>0</v>
      </c>
      <c r="CO1542" t="b">
        <f t="shared" si="2334"/>
        <v>0</v>
      </c>
      <c r="CP1542" t="b">
        <f t="shared" si="2335"/>
        <v>0</v>
      </c>
      <c r="CQ1542" t="b">
        <f t="shared" si="2336"/>
        <v>0</v>
      </c>
      <c r="CR1542" t="b">
        <f t="shared" si="2337"/>
        <v>0</v>
      </c>
      <c r="CS1542" t="b">
        <f t="shared" si="2338"/>
        <v>0</v>
      </c>
      <c r="CT1542" t="b">
        <f t="shared" si="2339"/>
        <v>0</v>
      </c>
      <c r="CU1542" t="b">
        <f t="shared" si="2340"/>
        <v>0</v>
      </c>
      <c r="CV1542" t="b">
        <f t="shared" si="2341"/>
        <v>0</v>
      </c>
      <c r="CW1542" t="b">
        <f t="shared" si="2342"/>
        <v>0</v>
      </c>
      <c r="CX1542" t="b">
        <f t="shared" si="2343"/>
        <v>0</v>
      </c>
      <c r="CY1542" t="b">
        <f t="shared" si="2344"/>
        <v>0</v>
      </c>
      <c r="CZ1542" t="b">
        <f t="shared" si="2345"/>
        <v>0</v>
      </c>
      <c r="DA1542" t="b">
        <f t="shared" si="2346"/>
        <v>0</v>
      </c>
      <c r="DB1542" t="b">
        <f t="shared" si="2347"/>
        <v>0</v>
      </c>
      <c r="DC1542" t="b">
        <f t="shared" si="2348"/>
        <v>0</v>
      </c>
      <c r="DD1542" t="b">
        <f t="shared" si="2349"/>
        <v>0</v>
      </c>
    </row>
    <row r="1543" spans="1:108">
      <c r="A1543" t="s">
        <v>2741</v>
      </c>
      <c r="B1543" t="s">
        <v>2738</v>
      </c>
      <c r="C1543" t="s">
        <v>2722</v>
      </c>
      <c r="E1543" t="s">
        <v>2543</v>
      </c>
      <c r="F1543" t="s">
        <v>2405</v>
      </c>
      <c r="G1543" t="s">
        <v>2406</v>
      </c>
      <c r="H1543" t="s">
        <v>7445</v>
      </c>
      <c r="I1543" t="s">
        <v>7417</v>
      </c>
      <c r="J1543" t="s">
        <v>16</v>
      </c>
      <c r="K1543" t="s">
        <v>16</v>
      </c>
      <c r="L1543" t="s">
        <v>6986</v>
      </c>
      <c r="M1543" t="s">
        <v>6079</v>
      </c>
      <c r="N1543" t="s">
        <v>2742</v>
      </c>
      <c r="O1543" t="b">
        <f t="shared" si="2256"/>
        <v>1</v>
      </c>
      <c r="P1543" t="b">
        <f t="shared" si="2257"/>
        <v>1</v>
      </c>
      <c r="Q1543" t="b">
        <f t="shared" si="2258"/>
        <v>0</v>
      </c>
      <c r="R1543" t="b">
        <f t="shared" si="2259"/>
        <v>0</v>
      </c>
      <c r="S1543" t="b">
        <f t="shared" si="2260"/>
        <v>1</v>
      </c>
      <c r="T1543" t="b">
        <f t="shared" si="2261"/>
        <v>0</v>
      </c>
      <c r="U1543" t="b">
        <f t="shared" si="2262"/>
        <v>0</v>
      </c>
      <c r="V1543" t="b">
        <f t="shared" si="2263"/>
        <v>0</v>
      </c>
      <c r="W1543" t="b">
        <f t="shared" si="2264"/>
        <v>1</v>
      </c>
      <c r="X1543" t="b">
        <f t="shared" si="2265"/>
        <v>1</v>
      </c>
      <c r="Y1543" t="b">
        <f t="shared" si="2266"/>
        <v>0</v>
      </c>
      <c r="Z1543" t="b">
        <f t="shared" si="2267"/>
        <v>0</v>
      </c>
      <c r="AA1543" t="b">
        <f t="shared" si="2268"/>
        <v>0</v>
      </c>
      <c r="AB1543" t="b">
        <f t="shared" si="2269"/>
        <v>0</v>
      </c>
      <c r="AC1543" t="b">
        <f t="shared" si="2270"/>
        <v>0</v>
      </c>
      <c r="AD1543" t="b">
        <f t="shared" si="2271"/>
        <v>0</v>
      </c>
      <c r="AE1543" t="b">
        <f t="shared" si="2272"/>
        <v>0</v>
      </c>
      <c r="AF1543" t="b">
        <f t="shared" si="2273"/>
        <v>0</v>
      </c>
      <c r="AG1543" t="b">
        <f t="shared" si="2274"/>
        <v>0</v>
      </c>
      <c r="AH1543" t="b">
        <f t="shared" si="2275"/>
        <v>0</v>
      </c>
      <c r="AI1543" t="b">
        <f t="shared" si="2276"/>
        <v>1</v>
      </c>
      <c r="AJ1543" t="b">
        <f t="shared" si="2277"/>
        <v>0</v>
      </c>
      <c r="AK1543" t="b">
        <f t="shared" si="2278"/>
        <v>0</v>
      </c>
      <c r="AL1543" t="b">
        <f t="shared" si="2279"/>
        <v>0</v>
      </c>
      <c r="AM1543" t="b">
        <f t="shared" si="2280"/>
        <v>0</v>
      </c>
      <c r="AN1543" t="b">
        <f t="shared" si="2281"/>
        <v>0</v>
      </c>
      <c r="AO1543" t="b">
        <f t="shared" si="2282"/>
        <v>0</v>
      </c>
      <c r="AP1543" t="b">
        <f t="shared" si="2283"/>
        <v>0</v>
      </c>
      <c r="AQ1543" t="b">
        <f t="shared" si="2284"/>
        <v>0</v>
      </c>
      <c r="AR1543" t="b">
        <f t="shared" si="2285"/>
        <v>0</v>
      </c>
      <c r="AS1543" t="b">
        <f t="shared" si="2286"/>
        <v>0</v>
      </c>
      <c r="AT1543" t="b">
        <f t="shared" si="2287"/>
        <v>0</v>
      </c>
      <c r="AU1543" t="b">
        <f t="shared" si="2288"/>
        <v>0</v>
      </c>
      <c r="AV1543" t="b">
        <f t="shared" si="2289"/>
        <v>0</v>
      </c>
      <c r="AW1543" t="b">
        <f t="shared" si="2290"/>
        <v>0</v>
      </c>
      <c r="AX1543" t="b">
        <f t="shared" si="2291"/>
        <v>0</v>
      </c>
      <c r="AY1543" t="b">
        <f t="shared" si="2292"/>
        <v>0</v>
      </c>
      <c r="AZ1543" t="b">
        <f t="shared" si="2293"/>
        <v>0</v>
      </c>
      <c r="BA1543" t="b">
        <f t="shared" si="2294"/>
        <v>0</v>
      </c>
      <c r="BB1543" t="b">
        <f t="shared" si="2295"/>
        <v>0</v>
      </c>
      <c r="BC1543" t="b">
        <f t="shared" si="2296"/>
        <v>0</v>
      </c>
      <c r="BD1543" t="b">
        <f t="shared" si="2297"/>
        <v>1</v>
      </c>
      <c r="BE1543" t="b">
        <f t="shared" si="2298"/>
        <v>0</v>
      </c>
      <c r="BF1543" t="b">
        <f t="shared" si="2299"/>
        <v>0</v>
      </c>
      <c r="BG1543" t="b">
        <f t="shared" si="2300"/>
        <v>0</v>
      </c>
      <c r="BH1543" t="b">
        <f t="shared" si="2301"/>
        <v>1</v>
      </c>
      <c r="BI1543" t="b">
        <f t="shared" si="2302"/>
        <v>0</v>
      </c>
      <c r="BJ1543" t="b">
        <f t="shared" si="2303"/>
        <v>0</v>
      </c>
      <c r="BK1543" t="b">
        <f t="shared" si="2304"/>
        <v>0</v>
      </c>
      <c r="BL1543" t="b">
        <f t="shared" si="2305"/>
        <v>1</v>
      </c>
      <c r="BM1543" t="b">
        <f t="shared" si="2306"/>
        <v>0</v>
      </c>
      <c r="BN1543" t="b">
        <f t="shared" si="2307"/>
        <v>0</v>
      </c>
      <c r="BO1543" t="b">
        <f t="shared" si="2308"/>
        <v>0</v>
      </c>
      <c r="BP1543" t="b">
        <f t="shared" si="2309"/>
        <v>0</v>
      </c>
      <c r="BQ1543" t="b">
        <f t="shared" si="2310"/>
        <v>1</v>
      </c>
      <c r="BR1543" t="b">
        <f t="shared" si="2311"/>
        <v>0</v>
      </c>
      <c r="BS1543" t="b">
        <f t="shared" si="2312"/>
        <v>0</v>
      </c>
      <c r="BT1543" t="b">
        <f t="shared" si="2313"/>
        <v>0</v>
      </c>
      <c r="BU1543" t="b">
        <f t="shared" si="2314"/>
        <v>0</v>
      </c>
      <c r="BV1543" t="b">
        <f t="shared" si="2315"/>
        <v>0</v>
      </c>
      <c r="BW1543" t="b">
        <f t="shared" si="2316"/>
        <v>0</v>
      </c>
      <c r="BX1543" t="b">
        <f t="shared" si="2317"/>
        <v>0</v>
      </c>
      <c r="BY1543" t="b">
        <f t="shared" si="2318"/>
        <v>0</v>
      </c>
      <c r="BZ1543" t="b">
        <f t="shared" si="2319"/>
        <v>0</v>
      </c>
      <c r="CA1543" t="b">
        <f t="shared" si="2320"/>
        <v>0</v>
      </c>
      <c r="CB1543" t="b">
        <f t="shared" si="2321"/>
        <v>0</v>
      </c>
      <c r="CC1543" t="b">
        <f t="shared" si="2322"/>
        <v>0</v>
      </c>
      <c r="CD1543" t="b">
        <f t="shared" si="2323"/>
        <v>0</v>
      </c>
      <c r="CE1543" t="b">
        <f t="shared" si="2324"/>
        <v>0</v>
      </c>
      <c r="CF1543" t="b">
        <f t="shared" si="2325"/>
        <v>0</v>
      </c>
      <c r="CG1543" t="b">
        <f t="shared" si="2326"/>
        <v>1</v>
      </c>
      <c r="CH1543" t="b">
        <f t="shared" si="2327"/>
        <v>0</v>
      </c>
      <c r="CI1543" t="b">
        <f t="shared" si="2328"/>
        <v>0</v>
      </c>
      <c r="CJ1543" t="b">
        <f t="shared" si="2329"/>
        <v>0</v>
      </c>
      <c r="CK1543" t="b">
        <f t="shared" si="2330"/>
        <v>0</v>
      </c>
      <c r="CL1543" t="b">
        <f t="shared" si="2331"/>
        <v>0</v>
      </c>
      <c r="CM1543" t="b">
        <f t="shared" si="2332"/>
        <v>0</v>
      </c>
      <c r="CN1543" t="b">
        <f t="shared" si="2333"/>
        <v>0</v>
      </c>
      <c r="CO1543" t="b">
        <f t="shared" si="2334"/>
        <v>0</v>
      </c>
      <c r="CP1543" t="b">
        <f t="shared" si="2335"/>
        <v>0</v>
      </c>
      <c r="CQ1543" t="b">
        <f t="shared" si="2336"/>
        <v>0</v>
      </c>
      <c r="CR1543" t="b">
        <f t="shared" si="2337"/>
        <v>0</v>
      </c>
      <c r="CS1543" t="b">
        <f t="shared" si="2338"/>
        <v>0</v>
      </c>
      <c r="CT1543" t="b">
        <f t="shared" si="2339"/>
        <v>0</v>
      </c>
      <c r="CU1543" t="b">
        <f t="shared" si="2340"/>
        <v>0</v>
      </c>
      <c r="CV1543" t="b">
        <f t="shared" si="2341"/>
        <v>0</v>
      </c>
      <c r="CW1543" t="b">
        <f t="shared" si="2342"/>
        <v>0</v>
      </c>
      <c r="CX1543" t="b">
        <f t="shared" si="2343"/>
        <v>0</v>
      </c>
      <c r="CY1543" t="b">
        <f t="shared" si="2344"/>
        <v>0</v>
      </c>
      <c r="CZ1543" t="b">
        <f t="shared" si="2345"/>
        <v>0</v>
      </c>
      <c r="DA1543" t="b">
        <f t="shared" si="2346"/>
        <v>0</v>
      </c>
      <c r="DB1543" t="b">
        <f t="shared" si="2347"/>
        <v>0</v>
      </c>
      <c r="DC1543" t="b">
        <f t="shared" si="2348"/>
        <v>0</v>
      </c>
      <c r="DD1543" t="b">
        <f t="shared" si="2349"/>
        <v>0</v>
      </c>
    </row>
    <row r="1544" spans="1:108">
      <c r="A1544" s="4" t="s">
        <v>2743</v>
      </c>
      <c r="B1544" t="s">
        <v>2738</v>
      </c>
      <c r="C1544" t="s">
        <v>2722</v>
      </c>
      <c r="D1544" s="4"/>
      <c r="E1544" s="4" t="s">
        <v>2543</v>
      </c>
      <c r="F1544" t="s">
        <v>2405</v>
      </c>
      <c r="G1544" t="s">
        <v>2406</v>
      </c>
      <c r="H1544" t="s">
        <v>7445</v>
      </c>
      <c r="I1544" t="s">
        <v>7417</v>
      </c>
      <c r="J1544" s="4" t="s">
        <v>204</v>
      </c>
      <c r="K1544" s="4" t="s">
        <v>205</v>
      </c>
      <c r="L1544" s="4" t="s">
        <v>6987</v>
      </c>
      <c r="M1544" t="s">
        <v>6079</v>
      </c>
      <c r="N1544" s="4" t="s">
        <v>1245</v>
      </c>
      <c r="O1544" s="4" t="b">
        <f t="shared" si="2256"/>
        <v>1</v>
      </c>
      <c r="P1544" s="4" t="b">
        <f t="shared" si="2257"/>
        <v>0</v>
      </c>
      <c r="Q1544" s="4" t="b">
        <f t="shared" si="2258"/>
        <v>1</v>
      </c>
      <c r="R1544" s="4" t="b">
        <f t="shared" si="2259"/>
        <v>0</v>
      </c>
      <c r="S1544" s="4" t="b">
        <f t="shared" si="2260"/>
        <v>0</v>
      </c>
      <c r="T1544" s="4" t="b">
        <f t="shared" si="2261"/>
        <v>0</v>
      </c>
      <c r="U1544" s="4" t="b">
        <f t="shared" si="2262"/>
        <v>1</v>
      </c>
      <c r="V1544" s="4" t="b">
        <f t="shared" si="2263"/>
        <v>0</v>
      </c>
      <c r="W1544" s="4" t="b">
        <f t="shared" si="2264"/>
        <v>0</v>
      </c>
      <c r="X1544" s="4" t="b">
        <f t="shared" si="2265"/>
        <v>0</v>
      </c>
      <c r="Y1544" s="4" t="b">
        <f t="shared" si="2266"/>
        <v>0</v>
      </c>
      <c r="Z1544" s="4" t="b">
        <f t="shared" si="2267"/>
        <v>0</v>
      </c>
      <c r="AA1544" s="4" t="b">
        <f t="shared" si="2268"/>
        <v>0</v>
      </c>
      <c r="AB1544" s="4" t="b">
        <f t="shared" si="2269"/>
        <v>0</v>
      </c>
      <c r="AC1544" s="4" t="b">
        <f t="shared" si="2270"/>
        <v>0</v>
      </c>
      <c r="AD1544" s="4" t="b">
        <f t="shared" si="2271"/>
        <v>0</v>
      </c>
      <c r="AE1544" s="4" t="b">
        <f t="shared" si="2272"/>
        <v>0</v>
      </c>
      <c r="AF1544" s="4" t="b">
        <f t="shared" si="2273"/>
        <v>0</v>
      </c>
      <c r="AG1544" s="4" t="b">
        <f t="shared" si="2274"/>
        <v>0</v>
      </c>
      <c r="AH1544" s="4" t="b">
        <f t="shared" si="2275"/>
        <v>1</v>
      </c>
      <c r="AI1544" s="4" t="b">
        <f t="shared" si="2276"/>
        <v>0</v>
      </c>
      <c r="AJ1544" s="4" t="b">
        <f t="shared" si="2277"/>
        <v>0</v>
      </c>
      <c r="AK1544" s="4" t="b">
        <f t="shared" si="2278"/>
        <v>0</v>
      </c>
      <c r="AL1544" s="4" t="b">
        <f t="shared" si="2279"/>
        <v>0</v>
      </c>
      <c r="AM1544" s="4" t="b">
        <f t="shared" si="2280"/>
        <v>0</v>
      </c>
      <c r="AN1544" s="4" t="b">
        <f t="shared" si="2281"/>
        <v>0</v>
      </c>
      <c r="AO1544" s="4" t="b">
        <f t="shared" si="2282"/>
        <v>0</v>
      </c>
      <c r="AP1544" s="4" t="b">
        <f t="shared" si="2283"/>
        <v>0</v>
      </c>
      <c r="AQ1544" s="4" t="b">
        <f t="shared" si="2284"/>
        <v>0</v>
      </c>
      <c r="AR1544" s="4" t="b">
        <f t="shared" si="2285"/>
        <v>0</v>
      </c>
      <c r="AS1544" s="4" t="b">
        <f t="shared" si="2286"/>
        <v>0</v>
      </c>
      <c r="AT1544" s="4" t="b">
        <f t="shared" si="2287"/>
        <v>0</v>
      </c>
      <c r="AU1544" s="4" t="b">
        <f t="shared" si="2288"/>
        <v>0</v>
      </c>
      <c r="AV1544" s="4" t="b">
        <f t="shared" si="2289"/>
        <v>0</v>
      </c>
      <c r="AW1544" s="4" t="b">
        <f t="shared" si="2290"/>
        <v>0</v>
      </c>
      <c r="AX1544" s="4" t="b">
        <f t="shared" si="2291"/>
        <v>0</v>
      </c>
      <c r="AY1544" s="4" t="b">
        <f t="shared" si="2292"/>
        <v>0</v>
      </c>
      <c r="AZ1544" s="4" t="b">
        <f t="shared" si="2293"/>
        <v>0</v>
      </c>
      <c r="BA1544" s="4" t="b">
        <f t="shared" si="2294"/>
        <v>0</v>
      </c>
      <c r="BB1544" s="4" t="b">
        <f t="shared" si="2295"/>
        <v>0</v>
      </c>
      <c r="BC1544" s="4" t="b">
        <f t="shared" si="2296"/>
        <v>0</v>
      </c>
      <c r="BD1544" s="4" t="b">
        <f t="shared" si="2297"/>
        <v>0</v>
      </c>
      <c r="BE1544" s="4" t="b">
        <f t="shared" si="2298"/>
        <v>0</v>
      </c>
      <c r="BF1544" s="4" t="b">
        <f t="shared" si="2299"/>
        <v>0</v>
      </c>
      <c r="BG1544" s="4" t="b">
        <f t="shared" si="2300"/>
        <v>0</v>
      </c>
      <c r="BH1544" s="4" t="b">
        <f t="shared" si="2301"/>
        <v>0</v>
      </c>
      <c r="BI1544" s="4" t="b">
        <f t="shared" si="2302"/>
        <v>0</v>
      </c>
      <c r="BJ1544" s="4" t="b">
        <f t="shared" si="2303"/>
        <v>0</v>
      </c>
      <c r="BK1544" s="4" t="b">
        <f t="shared" si="2304"/>
        <v>0</v>
      </c>
      <c r="BL1544" s="4" t="b">
        <f t="shared" si="2305"/>
        <v>0</v>
      </c>
      <c r="BM1544" s="4" t="b">
        <f t="shared" si="2306"/>
        <v>0</v>
      </c>
      <c r="BN1544" s="4" t="b">
        <f t="shared" si="2307"/>
        <v>0</v>
      </c>
      <c r="BO1544" s="4" t="b">
        <f t="shared" si="2308"/>
        <v>0</v>
      </c>
      <c r="BP1544" s="4" t="b">
        <f t="shared" si="2309"/>
        <v>0</v>
      </c>
      <c r="BQ1544" s="4" t="b">
        <f t="shared" si="2310"/>
        <v>0</v>
      </c>
      <c r="BR1544" s="4" t="b">
        <f t="shared" si="2311"/>
        <v>0</v>
      </c>
      <c r="BS1544" s="4" t="b">
        <f t="shared" si="2312"/>
        <v>1</v>
      </c>
      <c r="BT1544" s="4" t="b">
        <f t="shared" si="2313"/>
        <v>0</v>
      </c>
      <c r="BU1544" s="4" t="b">
        <f t="shared" si="2314"/>
        <v>0</v>
      </c>
      <c r="BV1544" s="4" t="b">
        <f t="shared" si="2315"/>
        <v>0</v>
      </c>
      <c r="BW1544" s="4" t="b">
        <f t="shared" si="2316"/>
        <v>0</v>
      </c>
      <c r="BX1544" s="4" t="b">
        <f t="shared" si="2317"/>
        <v>0</v>
      </c>
      <c r="BY1544" s="4" t="b">
        <f t="shared" si="2318"/>
        <v>0</v>
      </c>
      <c r="BZ1544" s="4" t="b">
        <f t="shared" si="2319"/>
        <v>0</v>
      </c>
      <c r="CA1544" s="4" t="b">
        <f t="shared" si="2320"/>
        <v>0</v>
      </c>
      <c r="CB1544" s="4" t="b">
        <f t="shared" si="2321"/>
        <v>0</v>
      </c>
      <c r="CC1544" s="4" t="b">
        <f t="shared" si="2322"/>
        <v>0</v>
      </c>
      <c r="CD1544" s="4" t="b">
        <f t="shared" si="2323"/>
        <v>0</v>
      </c>
      <c r="CE1544" s="4" t="b">
        <f t="shared" si="2324"/>
        <v>0</v>
      </c>
      <c r="CF1544" s="4" t="b">
        <f t="shared" si="2325"/>
        <v>0</v>
      </c>
      <c r="CG1544" s="4" t="b">
        <f t="shared" si="2326"/>
        <v>0</v>
      </c>
      <c r="CH1544" s="4" t="b">
        <f t="shared" si="2327"/>
        <v>0</v>
      </c>
      <c r="CI1544" s="4" t="b">
        <f t="shared" si="2328"/>
        <v>0</v>
      </c>
      <c r="CJ1544" s="4" t="b">
        <f t="shared" si="2329"/>
        <v>0</v>
      </c>
      <c r="CK1544" s="4" t="b">
        <f t="shared" si="2330"/>
        <v>0</v>
      </c>
      <c r="CL1544" s="4" t="b">
        <f t="shared" si="2331"/>
        <v>0</v>
      </c>
      <c r="CM1544" s="4" t="b">
        <f t="shared" si="2332"/>
        <v>0</v>
      </c>
      <c r="CN1544" s="4" t="b">
        <f t="shared" si="2333"/>
        <v>0</v>
      </c>
      <c r="CO1544" s="4" t="b">
        <f t="shared" si="2334"/>
        <v>0</v>
      </c>
      <c r="CP1544" s="4" t="b">
        <f t="shared" si="2335"/>
        <v>0</v>
      </c>
      <c r="CQ1544" s="4" t="b">
        <f t="shared" si="2336"/>
        <v>0</v>
      </c>
      <c r="CR1544" s="4" t="b">
        <f t="shared" si="2337"/>
        <v>0</v>
      </c>
      <c r="CS1544" s="4" t="b">
        <f t="shared" si="2338"/>
        <v>0</v>
      </c>
      <c r="CT1544" s="4" t="b">
        <f t="shared" si="2339"/>
        <v>0</v>
      </c>
      <c r="CU1544" s="4" t="b">
        <f t="shared" si="2340"/>
        <v>0</v>
      </c>
      <c r="CV1544" s="4" t="b">
        <f t="shared" si="2341"/>
        <v>0</v>
      </c>
      <c r="CW1544" s="4" t="b">
        <f t="shared" si="2342"/>
        <v>0</v>
      </c>
      <c r="CX1544" s="4" t="b">
        <f t="shared" si="2343"/>
        <v>0</v>
      </c>
      <c r="CY1544" s="4" t="b">
        <f t="shared" si="2344"/>
        <v>0</v>
      </c>
      <c r="CZ1544" s="4" t="b">
        <f t="shared" si="2345"/>
        <v>0</v>
      </c>
      <c r="DA1544" s="4" t="b">
        <f t="shared" si="2346"/>
        <v>0</v>
      </c>
      <c r="DB1544" s="4" t="b">
        <f t="shared" si="2347"/>
        <v>0</v>
      </c>
      <c r="DC1544" s="4" t="b">
        <f t="shared" si="2348"/>
        <v>0</v>
      </c>
      <c r="DD1544" s="4" t="b">
        <f t="shared" si="2349"/>
        <v>0</v>
      </c>
    </row>
    <row r="1545" spans="1:108">
      <c r="A1545" t="s">
        <v>2744</v>
      </c>
      <c r="B1545" t="s">
        <v>2745</v>
      </c>
      <c r="C1545" t="s">
        <v>2722</v>
      </c>
      <c r="E1545" t="s">
        <v>2543</v>
      </c>
      <c r="F1545" t="s">
        <v>2405</v>
      </c>
      <c r="G1545" t="s">
        <v>2406</v>
      </c>
      <c r="H1545" t="s">
        <v>7445</v>
      </c>
      <c r="I1545" t="s">
        <v>7417</v>
      </c>
      <c r="J1545" t="s">
        <v>143</v>
      </c>
      <c r="K1545" t="s">
        <v>143</v>
      </c>
      <c r="L1545" t="s">
        <v>6988</v>
      </c>
      <c r="M1545" t="s">
        <v>6079</v>
      </c>
      <c r="N1545" t="s">
        <v>2746</v>
      </c>
      <c r="O1545" t="b">
        <f t="shared" si="2256"/>
        <v>1</v>
      </c>
      <c r="P1545" t="b">
        <f t="shared" si="2257"/>
        <v>0</v>
      </c>
      <c r="Q1545" t="b">
        <f t="shared" si="2258"/>
        <v>1</v>
      </c>
      <c r="R1545" t="b">
        <f t="shared" si="2259"/>
        <v>1</v>
      </c>
      <c r="S1545" t="b">
        <f t="shared" si="2260"/>
        <v>1</v>
      </c>
      <c r="T1545" t="b">
        <f t="shared" si="2261"/>
        <v>0</v>
      </c>
      <c r="U1545" t="b">
        <f t="shared" si="2262"/>
        <v>1</v>
      </c>
      <c r="V1545" t="b">
        <f t="shared" si="2263"/>
        <v>0</v>
      </c>
      <c r="W1545" t="b">
        <f t="shared" si="2264"/>
        <v>1</v>
      </c>
      <c r="X1545" t="b">
        <f t="shared" si="2265"/>
        <v>0</v>
      </c>
      <c r="Y1545" t="b">
        <f t="shared" si="2266"/>
        <v>1</v>
      </c>
      <c r="Z1545" t="b">
        <f t="shared" si="2267"/>
        <v>0</v>
      </c>
      <c r="AA1545" t="b">
        <f t="shared" si="2268"/>
        <v>0</v>
      </c>
      <c r="AB1545" t="b">
        <f t="shared" si="2269"/>
        <v>0</v>
      </c>
      <c r="AC1545" t="b">
        <f t="shared" si="2270"/>
        <v>1</v>
      </c>
      <c r="AD1545" t="b">
        <f t="shared" si="2271"/>
        <v>0</v>
      </c>
      <c r="AE1545" t="b">
        <f t="shared" si="2272"/>
        <v>0</v>
      </c>
      <c r="AF1545" t="b">
        <f t="shared" si="2273"/>
        <v>0</v>
      </c>
      <c r="AG1545" t="b">
        <f t="shared" si="2274"/>
        <v>0</v>
      </c>
      <c r="AH1545" t="b">
        <f t="shared" si="2275"/>
        <v>0</v>
      </c>
      <c r="AI1545" t="b">
        <f t="shared" si="2276"/>
        <v>0</v>
      </c>
      <c r="AJ1545" t="b">
        <f t="shared" si="2277"/>
        <v>0</v>
      </c>
      <c r="AK1545" t="b">
        <f t="shared" si="2278"/>
        <v>0</v>
      </c>
      <c r="AL1545" t="b">
        <f t="shared" si="2279"/>
        <v>0</v>
      </c>
      <c r="AM1545" t="b">
        <f t="shared" si="2280"/>
        <v>0</v>
      </c>
      <c r="AN1545" t="b">
        <f t="shared" si="2281"/>
        <v>0</v>
      </c>
      <c r="AO1545" t="b">
        <f t="shared" si="2282"/>
        <v>0</v>
      </c>
      <c r="AP1545" t="b">
        <f t="shared" si="2283"/>
        <v>0</v>
      </c>
      <c r="AQ1545" t="b">
        <f t="shared" si="2284"/>
        <v>0</v>
      </c>
      <c r="AR1545" t="b">
        <f t="shared" si="2285"/>
        <v>0</v>
      </c>
      <c r="AS1545" t="b">
        <f t="shared" si="2286"/>
        <v>0</v>
      </c>
      <c r="AT1545" t="b">
        <f t="shared" si="2287"/>
        <v>1</v>
      </c>
      <c r="AU1545" t="b">
        <f t="shared" si="2288"/>
        <v>0</v>
      </c>
      <c r="AV1545" t="b">
        <f t="shared" si="2289"/>
        <v>0</v>
      </c>
      <c r="AW1545" t="b">
        <f t="shared" si="2290"/>
        <v>0</v>
      </c>
      <c r="AX1545" t="b">
        <f t="shared" si="2291"/>
        <v>0</v>
      </c>
      <c r="AY1545" t="b">
        <f t="shared" si="2292"/>
        <v>0</v>
      </c>
      <c r="AZ1545" t="b">
        <f t="shared" si="2293"/>
        <v>0</v>
      </c>
      <c r="BA1545" t="b">
        <f t="shared" si="2294"/>
        <v>1</v>
      </c>
      <c r="BB1545" t="b">
        <f t="shared" si="2295"/>
        <v>0</v>
      </c>
      <c r="BC1545" t="b">
        <f t="shared" si="2296"/>
        <v>0</v>
      </c>
      <c r="BD1545" t="b">
        <f t="shared" si="2297"/>
        <v>0</v>
      </c>
      <c r="BE1545" t="b">
        <f t="shared" si="2298"/>
        <v>0</v>
      </c>
      <c r="BF1545" t="b">
        <f t="shared" si="2299"/>
        <v>0</v>
      </c>
      <c r="BG1545" t="b">
        <f t="shared" si="2300"/>
        <v>0</v>
      </c>
      <c r="BH1545" t="b">
        <f t="shared" si="2301"/>
        <v>0</v>
      </c>
      <c r="BI1545" t="b">
        <f t="shared" si="2302"/>
        <v>0</v>
      </c>
      <c r="BJ1545" t="b">
        <f t="shared" si="2303"/>
        <v>0</v>
      </c>
      <c r="BK1545" t="b">
        <f t="shared" si="2304"/>
        <v>0</v>
      </c>
      <c r="BL1545" t="b">
        <f t="shared" si="2305"/>
        <v>0</v>
      </c>
      <c r="BM1545" t="b">
        <f t="shared" si="2306"/>
        <v>0</v>
      </c>
      <c r="BN1545" t="b">
        <f t="shared" si="2307"/>
        <v>0</v>
      </c>
      <c r="BO1545" t="b">
        <f t="shared" si="2308"/>
        <v>0</v>
      </c>
      <c r="BP1545" t="b">
        <f t="shared" si="2309"/>
        <v>0</v>
      </c>
      <c r="BQ1545" t="b">
        <f t="shared" si="2310"/>
        <v>1</v>
      </c>
      <c r="BR1545" t="b">
        <f t="shared" si="2311"/>
        <v>0</v>
      </c>
      <c r="BS1545" t="b">
        <f t="shared" si="2312"/>
        <v>0</v>
      </c>
      <c r="BT1545" t="b">
        <f t="shared" si="2313"/>
        <v>0</v>
      </c>
      <c r="BU1545" t="b">
        <f t="shared" si="2314"/>
        <v>1</v>
      </c>
      <c r="BV1545" t="b">
        <f t="shared" si="2315"/>
        <v>0</v>
      </c>
      <c r="BW1545" t="b">
        <f t="shared" si="2316"/>
        <v>0</v>
      </c>
      <c r="BX1545" t="b">
        <f t="shared" si="2317"/>
        <v>0</v>
      </c>
      <c r="BY1545" t="b">
        <f t="shared" si="2318"/>
        <v>0</v>
      </c>
      <c r="BZ1545" t="b">
        <f t="shared" si="2319"/>
        <v>0</v>
      </c>
      <c r="CA1545" t="b">
        <f t="shared" si="2320"/>
        <v>0</v>
      </c>
      <c r="CB1545" t="b">
        <f t="shared" si="2321"/>
        <v>1</v>
      </c>
      <c r="CC1545" t="b">
        <f t="shared" si="2322"/>
        <v>0</v>
      </c>
      <c r="CD1545" t="b">
        <f t="shared" si="2323"/>
        <v>0</v>
      </c>
      <c r="CE1545" t="b">
        <f t="shared" si="2324"/>
        <v>0</v>
      </c>
      <c r="CF1545" t="b">
        <f t="shared" si="2325"/>
        <v>1</v>
      </c>
      <c r="CG1545" t="b">
        <f t="shared" si="2326"/>
        <v>0</v>
      </c>
      <c r="CH1545" t="b">
        <f t="shared" si="2327"/>
        <v>0</v>
      </c>
      <c r="CI1545" t="b">
        <f t="shared" si="2328"/>
        <v>0</v>
      </c>
      <c r="CJ1545" t="b">
        <f t="shared" si="2329"/>
        <v>0</v>
      </c>
      <c r="CK1545" t="b">
        <f t="shared" si="2330"/>
        <v>1</v>
      </c>
      <c r="CL1545" t="b">
        <f t="shared" si="2331"/>
        <v>0</v>
      </c>
      <c r="CM1545" t="b">
        <f t="shared" si="2332"/>
        <v>0</v>
      </c>
      <c r="CN1545" t="b">
        <f t="shared" si="2333"/>
        <v>0</v>
      </c>
      <c r="CO1545" t="b">
        <f t="shared" si="2334"/>
        <v>0</v>
      </c>
      <c r="CP1545" t="b">
        <f t="shared" si="2335"/>
        <v>0</v>
      </c>
      <c r="CQ1545" t="b">
        <f t="shared" si="2336"/>
        <v>0</v>
      </c>
      <c r="CR1545" t="b">
        <f t="shared" si="2337"/>
        <v>0</v>
      </c>
      <c r="CS1545" t="b">
        <f t="shared" si="2338"/>
        <v>0</v>
      </c>
      <c r="CT1545" t="b">
        <f t="shared" si="2339"/>
        <v>1</v>
      </c>
      <c r="CU1545" t="b">
        <f t="shared" si="2340"/>
        <v>0</v>
      </c>
      <c r="CV1545" t="b">
        <f t="shared" si="2341"/>
        <v>0</v>
      </c>
      <c r="CW1545" t="b">
        <f t="shared" si="2342"/>
        <v>0</v>
      </c>
      <c r="CX1545" t="b">
        <f t="shared" si="2343"/>
        <v>0</v>
      </c>
      <c r="CY1545" t="b">
        <f t="shared" si="2344"/>
        <v>0</v>
      </c>
      <c r="CZ1545" t="b">
        <f t="shared" si="2345"/>
        <v>0</v>
      </c>
      <c r="DA1545" t="b">
        <f t="shared" si="2346"/>
        <v>0</v>
      </c>
      <c r="DB1545" t="b">
        <f t="shared" si="2347"/>
        <v>0</v>
      </c>
      <c r="DC1545" t="b">
        <f t="shared" si="2348"/>
        <v>0</v>
      </c>
      <c r="DD1545" t="b">
        <f t="shared" si="2349"/>
        <v>0</v>
      </c>
    </row>
    <row r="1546" spans="1:108">
      <c r="A1546" t="s">
        <v>2747</v>
      </c>
      <c r="B1546" t="s">
        <v>2745</v>
      </c>
      <c r="C1546" t="s">
        <v>2722</v>
      </c>
      <c r="E1546" t="s">
        <v>2543</v>
      </c>
      <c r="F1546" t="s">
        <v>2405</v>
      </c>
      <c r="G1546" t="s">
        <v>2406</v>
      </c>
      <c r="H1546" t="s">
        <v>7445</v>
      </c>
      <c r="I1546" t="s">
        <v>7417</v>
      </c>
      <c r="J1546" t="s">
        <v>147</v>
      </c>
      <c r="K1546" t="s">
        <v>16</v>
      </c>
      <c r="L1546" t="s">
        <v>6989</v>
      </c>
      <c r="M1546" t="s">
        <v>6079</v>
      </c>
      <c r="N1546" t="s">
        <v>2748</v>
      </c>
      <c r="O1546" t="b">
        <f t="shared" si="2256"/>
        <v>1</v>
      </c>
      <c r="P1546" t="b">
        <f t="shared" si="2257"/>
        <v>0</v>
      </c>
      <c r="Q1546" t="b">
        <f t="shared" si="2258"/>
        <v>1</v>
      </c>
      <c r="R1546" t="b">
        <f t="shared" si="2259"/>
        <v>0</v>
      </c>
      <c r="S1546" t="b">
        <f t="shared" si="2260"/>
        <v>1</v>
      </c>
      <c r="T1546" t="b">
        <f t="shared" si="2261"/>
        <v>0</v>
      </c>
      <c r="U1546" t="b">
        <f t="shared" si="2262"/>
        <v>1</v>
      </c>
      <c r="V1546" t="b">
        <f t="shared" si="2263"/>
        <v>0</v>
      </c>
      <c r="W1546" t="b">
        <f t="shared" si="2264"/>
        <v>0</v>
      </c>
      <c r="X1546" t="b">
        <f t="shared" si="2265"/>
        <v>0</v>
      </c>
      <c r="Y1546" t="b">
        <f t="shared" si="2266"/>
        <v>0</v>
      </c>
      <c r="Z1546" t="b">
        <f t="shared" si="2267"/>
        <v>0</v>
      </c>
      <c r="AA1546" t="b">
        <f t="shared" si="2268"/>
        <v>0</v>
      </c>
      <c r="AB1546" t="b">
        <f t="shared" si="2269"/>
        <v>1</v>
      </c>
      <c r="AC1546" t="b">
        <f t="shared" si="2270"/>
        <v>0</v>
      </c>
      <c r="AD1546" t="b">
        <f t="shared" si="2271"/>
        <v>0</v>
      </c>
      <c r="AE1546" t="b">
        <f t="shared" si="2272"/>
        <v>0</v>
      </c>
      <c r="AF1546" t="b">
        <f t="shared" si="2273"/>
        <v>0</v>
      </c>
      <c r="AG1546" t="b">
        <f t="shared" si="2274"/>
        <v>0</v>
      </c>
      <c r="AH1546" t="b">
        <f t="shared" si="2275"/>
        <v>1</v>
      </c>
      <c r="AI1546" t="b">
        <f t="shared" si="2276"/>
        <v>0</v>
      </c>
      <c r="AJ1546" t="b">
        <f t="shared" si="2277"/>
        <v>0</v>
      </c>
      <c r="AK1546" t="b">
        <f t="shared" si="2278"/>
        <v>0</v>
      </c>
      <c r="AL1546" t="b">
        <f t="shared" si="2279"/>
        <v>0</v>
      </c>
      <c r="AM1546" t="b">
        <f t="shared" si="2280"/>
        <v>0</v>
      </c>
      <c r="AN1546" t="b">
        <f t="shared" si="2281"/>
        <v>0</v>
      </c>
      <c r="AO1546" t="b">
        <f t="shared" si="2282"/>
        <v>0</v>
      </c>
      <c r="AP1546" t="b">
        <f t="shared" si="2283"/>
        <v>0</v>
      </c>
      <c r="AQ1546" t="b">
        <f t="shared" si="2284"/>
        <v>0</v>
      </c>
      <c r="AR1546" t="b">
        <f t="shared" si="2285"/>
        <v>0</v>
      </c>
      <c r="AS1546" t="b">
        <f t="shared" si="2286"/>
        <v>0</v>
      </c>
      <c r="AT1546" t="b">
        <f t="shared" si="2287"/>
        <v>0</v>
      </c>
      <c r="AU1546" t="b">
        <f t="shared" si="2288"/>
        <v>0</v>
      </c>
      <c r="AV1546" t="b">
        <f t="shared" si="2289"/>
        <v>0</v>
      </c>
      <c r="AW1546" t="b">
        <f t="shared" si="2290"/>
        <v>0</v>
      </c>
      <c r="AX1546" t="b">
        <f t="shared" si="2291"/>
        <v>0</v>
      </c>
      <c r="AY1546" t="b">
        <f t="shared" si="2292"/>
        <v>0</v>
      </c>
      <c r="AZ1546" t="b">
        <f t="shared" si="2293"/>
        <v>0</v>
      </c>
      <c r="BA1546" t="b">
        <f t="shared" si="2294"/>
        <v>0</v>
      </c>
      <c r="BB1546" t="b">
        <f t="shared" si="2295"/>
        <v>0</v>
      </c>
      <c r="BC1546" t="b">
        <f t="shared" si="2296"/>
        <v>0</v>
      </c>
      <c r="BD1546" t="b">
        <f t="shared" si="2297"/>
        <v>0</v>
      </c>
      <c r="BE1546" t="b">
        <f t="shared" si="2298"/>
        <v>0</v>
      </c>
      <c r="BF1546" t="b">
        <f t="shared" si="2299"/>
        <v>0</v>
      </c>
      <c r="BG1546" t="b">
        <f t="shared" si="2300"/>
        <v>0</v>
      </c>
      <c r="BH1546" t="b">
        <f t="shared" si="2301"/>
        <v>0</v>
      </c>
      <c r="BI1546" t="b">
        <f t="shared" si="2302"/>
        <v>0</v>
      </c>
      <c r="BJ1546" t="b">
        <f t="shared" si="2303"/>
        <v>0</v>
      </c>
      <c r="BK1546" t="b">
        <f t="shared" si="2304"/>
        <v>0</v>
      </c>
      <c r="BL1546" t="b">
        <f t="shared" si="2305"/>
        <v>1</v>
      </c>
      <c r="BM1546" t="b">
        <f t="shared" si="2306"/>
        <v>0</v>
      </c>
      <c r="BN1546" t="b">
        <f t="shared" si="2307"/>
        <v>0</v>
      </c>
      <c r="BO1546" t="b">
        <f t="shared" si="2308"/>
        <v>0</v>
      </c>
      <c r="BP1546" t="b">
        <f t="shared" si="2309"/>
        <v>0</v>
      </c>
      <c r="BQ1546" t="b">
        <f t="shared" si="2310"/>
        <v>1</v>
      </c>
      <c r="BR1546" t="b">
        <f t="shared" si="2311"/>
        <v>0</v>
      </c>
      <c r="BS1546" t="b">
        <f t="shared" si="2312"/>
        <v>0</v>
      </c>
      <c r="BT1546" t="b">
        <f t="shared" si="2313"/>
        <v>0</v>
      </c>
      <c r="BU1546" t="b">
        <f t="shared" si="2314"/>
        <v>0</v>
      </c>
      <c r="BV1546" t="b">
        <f t="shared" si="2315"/>
        <v>0</v>
      </c>
      <c r="BW1546" t="b">
        <f t="shared" si="2316"/>
        <v>0</v>
      </c>
      <c r="BX1546" t="b">
        <f t="shared" si="2317"/>
        <v>0</v>
      </c>
      <c r="BY1546" t="b">
        <f t="shared" si="2318"/>
        <v>0</v>
      </c>
      <c r="BZ1546" t="b">
        <f t="shared" si="2319"/>
        <v>0</v>
      </c>
      <c r="CA1546" t="b">
        <f t="shared" si="2320"/>
        <v>0</v>
      </c>
      <c r="CB1546" t="b">
        <f t="shared" si="2321"/>
        <v>0</v>
      </c>
      <c r="CC1546" t="b">
        <f t="shared" si="2322"/>
        <v>0</v>
      </c>
      <c r="CD1546" t="b">
        <f t="shared" si="2323"/>
        <v>0</v>
      </c>
      <c r="CE1546" t="b">
        <f t="shared" si="2324"/>
        <v>0</v>
      </c>
      <c r="CF1546" t="b">
        <f t="shared" si="2325"/>
        <v>0</v>
      </c>
      <c r="CG1546" t="b">
        <f t="shared" si="2326"/>
        <v>1</v>
      </c>
      <c r="CH1546" t="b">
        <f t="shared" si="2327"/>
        <v>0</v>
      </c>
      <c r="CI1546" t="b">
        <f t="shared" si="2328"/>
        <v>0</v>
      </c>
      <c r="CJ1546" t="b">
        <f t="shared" si="2329"/>
        <v>0</v>
      </c>
      <c r="CK1546" t="b">
        <f t="shared" si="2330"/>
        <v>0</v>
      </c>
      <c r="CL1546" t="b">
        <f t="shared" si="2331"/>
        <v>0</v>
      </c>
      <c r="CM1546" t="b">
        <f t="shared" si="2332"/>
        <v>0</v>
      </c>
      <c r="CN1546" t="b">
        <f t="shared" si="2333"/>
        <v>0</v>
      </c>
      <c r="CO1546" t="b">
        <f t="shared" si="2334"/>
        <v>0</v>
      </c>
      <c r="CP1546" t="b">
        <f t="shared" si="2335"/>
        <v>0</v>
      </c>
      <c r="CQ1546" t="b">
        <f t="shared" si="2336"/>
        <v>0</v>
      </c>
      <c r="CR1546" t="b">
        <f t="shared" si="2337"/>
        <v>0</v>
      </c>
      <c r="CS1546" t="b">
        <f t="shared" si="2338"/>
        <v>0</v>
      </c>
      <c r="CT1546" t="b">
        <f t="shared" si="2339"/>
        <v>0</v>
      </c>
      <c r="CU1546" t="b">
        <f t="shared" si="2340"/>
        <v>0</v>
      </c>
      <c r="CV1546" t="b">
        <f t="shared" si="2341"/>
        <v>0</v>
      </c>
      <c r="CW1546" t="b">
        <f t="shared" si="2342"/>
        <v>0</v>
      </c>
      <c r="CX1546" t="b">
        <f t="shared" si="2343"/>
        <v>0</v>
      </c>
      <c r="CY1546" t="b">
        <f t="shared" si="2344"/>
        <v>0</v>
      </c>
      <c r="CZ1546" t="b">
        <f t="shared" si="2345"/>
        <v>0</v>
      </c>
      <c r="DA1546" t="b">
        <f t="shared" si="2346"/>
        <v>0</v>
      </c>
      <c r="DB1546" t="b">
        <f t="shared" si="2347"/>
        <v>0</v>
      </c>
      <c r="DC1546" t="b">
        <f t="shared" si="2348"/>
        <v>0</v>
      </c>
      <c r="DD1546" t="b">
        <f t="shared" si="2349"/>
        <v>0</v>
      </c>
    </row>
    <row r="1547" spans="1:108">
      <c r="A1547" t="s">
        <v>2749</v>
      </c>
      <c r="B1547" t="s">
        <v>2722</v>
      </c>
      <c r="C1547" t="s">
        <v>2722</v>
      </c>
      <c r="E1547" t="s">
        <v>2543</v>
      </c>
      <c r="F1547" t="s">
        <v>2405</v>
      </c>
      <c r="G1547" t="s">
        <v>2406</v>
      </c>
      <c r="H1547" t="s">
        <v>7445</v>
      </c>
      <c r="I1547" t="s">
        <v>7417</v>
      </c>
      <c r="J1547" t="s">
        <v>113</v>
      </c>
      <c r="K1547" t="s">
        <v>114</v>
      </c>
      <c r="L1547" t="s">
        <v>6990</v>
      </c>
      <c r="M1547" t="s">
        <v>221</v>
      </c>
      <c r="N1547" t="s">
        <v>2750</v>
      </c>
      <c r="O1547" t="b">
        <f t="shared" si="2256"/>
        <v>1</v>
      </c>
      <c r="P1547" t="b">
        <f t="shared" si="2257"/>
        <v>1</v>
      </c>
      <c r="Q1547" t="b">
        <f t="shared" si="2258"/>
        <v>1</v>
      </c>
      <c r="R1547" t="b">
        <f t="shared" si="2259"/>
        <v>1</v>
      </c>
      <c r="S1547" t="b">
        <f t="shared" si="2260"/>
        <v>1</v>
      </c>
      <c r="T1547" t="b">
        <f t="shared" si="2261"/>
        <v>1</v>
      </c>
      <c r="U1547" t="b">
        <f t="shared" si="2262"/>
        <v>1</v>
      </c>
      <c r="V1547" t="b">
        <f t="shared" si="2263"/>
        <v>1</v>
      </c>
      <c r="W1547" t="b">
        <f t="shared" si="2264"/>
        <v>1</v>
      </c>
      <c r="X1547" t="b">
        <f t="shared" si="2265"/>
        <v>1</v>
      </c>
      <c r="Y1547" t="b">
        <f t="shared" si="2266"/>
        <v>1</v>
      </c>
      <c r="Z1547" t="b">
        <f t="shared" si="2267"/>
        <v>1</v>
      </c>
      <c r="AA1547" t="b">
        <f t="shared" si="2268"/>
        <v>1</v>
      </c>
      <c r="AB1547" t="b">
        <f t="shared" si="2269"/>
        <v>0</v>
      </c>
      <c r="AC1547" t="b">
        <f t="shared" si="2270"/>
        <v>0</v>
      </c>
      <c r="AD1547" t="b">
        <f t="shared" si="2271"/>
        <v>0</v>
      </c>
      <c r="AE1547" t="b">
        <f t="shared" si="2272"/>
        <v>0</v>
      </c>
      <c r="AF1547" t="b">
        <f t="shared" si="2273"/>
        <v>0</v>
      </c>
      <c r="AG1547" t="b">
        <f t="shared" si="2274"/>
        <v>0</v>
      </c>
      <c r="AH1547" t="b">
        <f t="shared" si="2275"/>
        <v>1</v>
      </c>
      <c r="AI1547" t="b">
        <f t="shared" si="2276"/>
        <v>0</v>
      </c>
      <c r="AJ1547" t="b">
        <f t="shared" si="2277"/>
        <v>0</v>
      </c>
      <c r="AK1547" t="b">
        <f t="shared" si="2278"/>
        <v>0</v>
      </c>
      <c r="AL1547" t="b">
        <f t="shared" si="2279"/>
        <v>0</v>
      </c>
      <c r="AM1547" t="b">
        <f t="shared" si="2280"/>
        <v>0</v>
      </c>
      <c r="AN1547" t="b">
        <f t="shared" si="2281"/>
        <v>0</v>
      </c>
      <c r="AO1547" t="b">
        <f t="shared" si="2282"/>
        <v>0</v>
      </c>
      <c r="AP1547" t="b">
        <f t="shared" si="2283"/>
        <v>1</v>
      </c>
      <c r="AQ1547" t="b">
        <f t="shared" si="2284"/>
        <v>1</v>
      </c>
      <c r="AR1547" t="b">
        <f t="shared" si="2285"/>
        <v>0</v>
      </c>
      <c r="AS1547" t="b">
        <f t="shared" si="2286"/>
        <v>0</v>
      </c>
      <c r="AT1547" t="b">
        <f t="shared" si="2287"/>
        <v>1</v>
      </c>
      <c r="AU1547" t="b">
        <f t="shared" si="2288"/>
        <v>0</v>
      </c>
      <c r="AV1547" t="b">
        <f t="shared" si="2289"/>
        <v>1</v>
      </c>
      <c r="AW1547" t="b">
        <f t="shared" si="2290"/>
        <v>0</v>
      </c>
      <c r="AX1547" t="b">
        <f t="shared" si="2291"/>
        <v>0</v>
      </c>
      <c r="AY1547" t="b">
        <f t="shared" si="2292"/>
        <v>0</v>
      </c>
      <c r="AZ1547" t="b">
        <f t="shared" si="2293"/>
        <v>0</v>
      </c>
      <c r="BA1547" t="b">
        <f t="shared" si="2294"/>
        <v>1</v>
      </c>
      <c r="BB1547" t="b">
        <f t="shared" si="2295"/>
        <v>1</v>
      </c>
      <c r="BC1547" t="b">
        <f t="shared" si="2296"/>
        <v>1</v>
      </c>
      <c r="BD1547" t="b">
        <f t="shared" si="2297"/>
        <v>1</v>
      </c>
      <c r="BE1547" t="b">
        <f t="shared" si="2298"/>
        <v>1</v>
      </c>
      <c r="BF1547" t="b">
        <f t="shared" si="2299"/>
        <v>1</v>
      </c>
      <c r="BG1547" t="b">
        <f t="shared" si="2300"/>
        <v>0</v>
      </c>
      <c r="BH1547" t="b">
        <f t="shared" si="2301"/>
        <v>0</v>
      </c>
      <c r="BI1547" t="b">
        <f t="shared" si="2302"/>
        <v>0</v>
      </c>
      <c r="BJ1547" t="b">
        <f t="shared" si="2303"/>
        <v>0</v>
      </c>
      <c r="BK1547" t="b">
        <f t="shared" si="2304"/>
        <v>0</v>
      </c>
      <c r="BL1547" t="b">
        <f t="shared" si="2305"/>
        <v>1</v>
      </c>
      <c r="BM1547" t="b">
        <f t="shared" si="2306"/>
        <v>0</v>
      </c>
      <c r="BN1547" t="b">
        <f t="shared" si="2307"/>
        <v>1</v>
      </c>
      <c r="BO1547" t="b">
        <f t="shared" si="2308"/>
        <v>1</v>
      </c>
      <c r="BP1547" t="b">
        <f t="shared" si="2309"/>
        <v>1</v>
      </c>
      <c r="BQ1547" t="b">
        <f t="shared" si="2310"/>
        <v>0</v>
      </c>
      <c r="BR1547" t="b">
        <f t="shared" si="2311"/>
        <v>0</v>
      </c>
      <c r="BS1547" t="b">
        <f t="shared" si="2312"/>
        <v>0</v>
      </c>
      <c r="BT1547" t="b">
        <f t="shared" si="2313"/>
        <v>1</v>
      </c>
      <c r="BU1547" t="b">
        <f t="shared" si="2314"/>
        <v>1</v>
      </c>
      <c r="BV1547" t="b">
        <f t="shared" si="2315"/>
        <v>1</v>
      </c>
      <c r="BW1547" t="b">
        <f t="shared" si="2316"/>
        <v>0</v>
      </c>
      <c r="BX1547" t="b">
        <f t="shared" si="2317"/>
        <v>1</v>
      </c>
      <c r="BY1547" t="b">
        <f t="shared" si="2318"/>
        <v>0</v>
      </c>
      <c r="BZ1547" t="b">
        <f t="shared" si="2319"/>
        <v>0</v>
      </c>
      <c r="CA1547" t="b">
        <f t="shared" si="2320"/>
        <v>0</v>
      </c>
      <c r="CB1547" t="b">
        <f t="shared" si="2321"/>
        <v>0</v>
      </c>
      <c r="CC1547" t="b">
        <f t="shared" si="2322"/>
        <v>1</v>
      </c>
      <c r="CD1547" t="b">
        <f t="shared" si="2323"/>
        <v>0</v>
      </c>
      <c r="CE1547" t="b">
        <f t="shared" si="2324"/>
        <v>1</v>
      </c>
      <c r="CF1547" t="b">
        <f t="shared" si="2325"/>
        <v>0</v>
      </c>
      <c r="CG1547" t="b">
        <f t="shared" si="2326"/>
        <v>0</v>
      </c>
      <c r="CH1547" t="b">
        <f t="shared" si="2327"/>
        <v>1</v>
      </c>
      <c r="CI1547" t="b">
        <f t="shared" si="2328"/>
        <v>0</v>
      </c>
      <c r="CJ1547" t="b">
        <f t="shared" si="2329"/>
        <v>0</v>
      </c>
      <c r="CK1547" t="b">
        <f t="shared" si="2330"/>
        <v>0</v>
      </c>
      <c r="CL1547" t="b">
        <f t="shared" si="2331"/>
        <v>0</v>
      </c>
      <c r="CM1547" t="b">
        <f t="shared" si="2332"/>
        <v>0</v>
      </c>
      <c r="CN1547" t="b">
        <f t="shared" si="2333"/>
        <v>0</v>
      </c>
      <c r="CO1547" t="b">
        <f t="shared" si="2334"/>
        <v>0</v>
      </c>
      <c r="CP1547" t="b">
        <f t="shared" si="2335"/>
        <v>0</v>
      </c>
      <c r="CQ1547" t="b">
        <f t="shared" si="2336"/>
        <v>0</v>
      </c>
      <c r="CR1547" t="b">
        <f t="shared" si="2337"/>
        <v>0</v>
      </c>
      <c r="CS1547" t="b">
        <f t="shared" si="2338"/>
        <v>0</v>
      </c>
      <c r="CT1547" t="b">
        <f t="shared" si="2339"/>
        <v>1</v>
      </c>
      <c r="CU1547" t="b">
        <f t="shared" si="2340"/>
        <v>0</v>
      </c>
      <c r="CV1547" t="b">
        <f t="shared" si="2341"/>
        <v>1</v>
      </c>
      <c r="CW1547" t="b">
        <f t="shared" si="2342"/>
        <v>0</v>
      </c>
      <c r="CX1547" t="b">
        <f t="shared" si="2343"/>
        <v>0</v>
      </c>
      <c r="CY1547" t="b">
        <f t="shared" si="2344"/>
        <v>0</v>
      </c>
      <c r="CZ1547" t="b">
        <f t="shared" si="2345"/>
        <v>0</v>
      </c>
      <c r="DA1547" t="b">
        <f t="shared" si="2346"/>
        <v>1</v>
      </c>
      <c r="DB1547" t="b">
        <f t="shared" si="2347"/>
        <v>0</v>
      </c>
      <c r="DC1547" t="b">
        <f t="shared" si="2348"/>
        <v>0</v>
      </c>
      <c r="DD1547" t="b">
        <f t="shared" si="2349"/>
        <v>0</v>
      </c>
    </row>
    <row r="1548" spans="1:108">
      <c r="A1548" s="4" t="s">
        <v>2751</v>
      </c>
      <c r="B1548" t="s">
        <v>2722</v>
      </c>
      <c r="C1548" t="s">
        <v>2722</v>
      </c>
      <c r="D1548" s="4"/>
      <c r="E1548" s="4" t="s">
        <v>2543</v>
      </c>
      <c r="F1548" t="s">
        <v>2405</v>
      </c>
      <c r="G1548" t="s">
        <v>2406</v>
      </c>
      <c r="H1548" t="s">
        <v>7445</v>
      </c>
      <c r="I1548" t="s">
        <v>7417</v>
      </c>
      <c r="J1548" s="4" t="s">
        <v>307</v>
      </c>
      <c r="K1548" s="4" t="s">
        <v>143</v>
      </c>
      <c r="L1548" s="4" t="s">
        <v>6991</v>
      </c>
      <c r="M1548" s="4" t="s">
        <v>115</v>
      </c>
      <c r="N1548" s="4" t="s">
        <v>2752</v>
      </c>
      <c r="O1548" s="4" t="b">
        <f t="shared" si="2256"/>
        <v>1</v>
      </c>
      <c r="P1548" s="4" t="b">
        <f t="shared" si="2257"/>
        <v>1</v>
      </c>
      <c r="Q1548" s="4" t="b">
        <f t="shared" si="2258"/>
        <v>1</v>
      </c>
      <c r="R1548" s="4" t="b">
        <f t="shared" si="2259"/>
        <v>1</v>
      </c>
      <c r="S1548" s="4" t="b">
        <f t="shared" si="2260"/>
        <v>1</v>
      </c>
      <c r="T1548" s="4" t="b">
        <f t="shared" si="2261"/>
        <v>1</v>
      </c>
      <c r="U1548" s="4" t="b">
        <f t="shared" si="2262"/>
        <v>1</v>
      </c>
      <c r="V1548" s="4" t="b">
        <f t="shared" si="2263"/>
        <v>1</v>
      </c>
      <c r="W1548" s="4" t="b">
        <f t="shared" si="2264"/>
        <v>1</v>
      </c>
      <c r="X1548" s="4" t="b">
        <f t="shared" si="2265"/>
        <v>1</v>
      </c>
      <c r="Y1548" s="4" t="b">
        <f t="shared" si="2266"/>
        <v>1</v>
      </c>
      <c r="Z1548" s="4" t="b">
        <f t="shared" si="2267"/>
        <v>0</v>
      </c>
      <c r="AA1548" s="4" t="b">
        <f t="shared" si="2268"/>
        <v>1</v>
      </c>
      <c r="AB1548" s="4" t="b">
        <f t="shared" si="2269"/>
        <v>0</v>
      </c>
      <c r="AC1548" s="4" t="b">
        <f t="shared" si="2270"/>
        <v>0</v>
      </c>
      <c r="AD1548" s="4" t="b">
        <f t="shared" si="2271"/>
        <v>0</v>
      </c>
      <c r="AE1548" s="4" t="b">
        <f t="shared" si="2272"/>
        <v>0</v>
      </c>
      <c r="AF1548" s="4" t="b">
        <f t="shared" si="2273"/>
        <v>0</v>
      </c>
      <c r="AG1548" s="4" t="b">
        <f t="shared" si="2274"/>
        <v>0</v>
      </c>
      <c r="AH1548" s="4" t="b">
        <f t="shared" si="2275"/>
        <v>1</v>
      </c>
      <c r="AI1548" s="4" t="b">
        <f t="shared" si="2276"/>
        <v>0</v>
      </c>
      <c r="AJ1548" s="4" t="b">
        <f t="shared" si="2277"/>
        <v>0</v>
      </c>
      <c r="AK1548" s="4" t="b">
        <f t="shared" si="2278"/>
        <v>0</v>
      </c>
      <c r="AL1548" s="4" t="b">
        <f t="shared" si="2279"/>
        <v>0</v>
      </c>
      <c r="AM1548" s="4" t="b">
        <f t="shared" si="2280"/>
        <v>1</v>
      </c>
      <c r="AN1548" s="4" t="b">
        <f t="shared" si="2281"/>
        <v>0</v>
      </c>
      <c r="AO1548" s="4" t="b">
        <f t="shared" si="2282"/>
        <v>0</v>
      </c>
      <c r="AP1548" s="4" t="b">
        <f t="shared" si="2283"/>
        <v>0</v>
      </c>
      <c r="AQ1548" s="4" t="b">
        <f t="shared" si="2284"/>
        <v>0</v>
      </c>
      <c r="AR1548" s="4" t="b">
        <f t="shared" si="2285"/>
        <v>0</v>
      </c>
      <c r="AS1548" s="4" t="b">
        <f t="shared" si="2286"/>
        <v>0</v>
      </c>
      <c r="AT1548" s="4" t="b">
        <f t="shared" si="2287"/>
        <v>0</v>
      </c>
      <c r="AU1548" s="4" t="b">
        <f t="shared" si="2288"/>
        <v>0</v>
      </c>
      <c r="AV1548" s="4" t="b">
        <f t="shared" si="2289"/>
        <v>0</v>
      </c>
      <c r="AW1548" s="4" t="b">
        <f t="shared" si="2290"/>
        <v>1</v>
      </c>
      <c r="AX1548" s="4" t="b">
        <f t="shared" si="2291"/>
        <v>0</v>
      </c>
      <c r="AY1548" s="4" t="b">
        <f t="shared" si="2292"/>
        <v>0</v>
      </c>
      <c r="AZ1548" s="4" t="b">
        <f t="shared" si="2293"/>
        <v>0</v>
      </c>
      <c r="BA1548" s="4" t="b">
        <f t="shared" si="2294"/>
        <v>1</v>
      </c>
      <c r="BB1548" s="4" t="b">
        <f t="shared" si="2295"/>
        <v>0</v>
      </c>
      <c r="BC1548" s="4" t="b">
        <f t="shared" si="2296"/>
        <v>1</v>
      </c>
      <c r="BD1548" s="4" t="b">
        <f t="shared" si="2297"/>
        <v>0</v>
      </c>
      <c r="BE1548" s="4" t="b">
        <f t="shared" si="2298"/>
        <v>1</v>
      </c>
      <c r="BF1548" s="4" t="b">
        <f t="shared" si="2299"/>
        <v>0</v>
      </c>
      <c r="BG1548" s="4" t="b">
        <f t="shared" si="2300"/>
        <v>1</v>
      </c>
      <c r="BH1548" s="4" t="b">
        <f t="shared" si="2301"/>
        <v>0</v>
      </c>
      <c r="BI1548" s="4" t="b">
        <f t="shared" si="2302"/>
        <v>0</v>
      </c>
      <c r="BJ1548" s="4" t="b">
        <f t="shared" si="2303"/>
        <v>0</v>
      </c>
      <c r="BK1548" s="4" t="b">
        <f t="shared" si="2304"/>
        <v>0</v>
      </c>
      <c r="BL1548" s="4" t="b">
        <f t="shared" si="2305"/>
        <v>0</v>
      </c>
      <c r="BM1548" s="4" t="b">
        <f t="shared" si="2306"/>
        <v>1</v>
      </c>
      <c r="BN1548" s="4" t="b">
        <f t="shared" si="2307"/>
        <v>1</v>
      </c>
      <c r="BO1548" s="4" t="b">
        <f t="shared" si="2308"/>
        <v>0</v>
      </c>
      <c r="BP1548" s="4" t="b">
        <f t="shared" si="2309"/>
        <v>1</v>
      </c>
      <c r="BQ1548" s="4" t="b">
        <f t="shared" si="2310"/>
        <v>0</v>
      </c>
      <c r="BR1548" s="4" t="b">
        <f t="shared" si="2311"/>
        <v>0</v>
      </c>
      <c r="BS1548" s="4" t="b">
        <f t="shared" si="2312"/>
        <v>1</v>
      </c>
      <c r="BT1548" s="4" t="b">
        <f t="shared" si="2313"/>
        <v>0</v>
      </c>
      <c r="BU1548" s="4" t="b">
        <f t="shared" si="2314"/>
        <v>1</v>
      </c>
      <c r="BV1548" s="4" t="b">
        <f t="shared" si="2315"/>
        <v>0</v>
      </c>
      <c r="BW1548" s="4" t="b">
        <f t="shared" si="2316"/>
        <v>0</v>
      </c>
      <c r="BX1548" s="4" t="b">
        <f t="shared" si="2317"/>
        <v>0</v>
      </c>
      <c r="BY1548" s="4" t="b">
        <f t="shared" si="2318"/>
        <v>0</v>
      </c>
      <c r="BZ1548" s="4" t="b">
        <f t="shared" si="2319"/>
        <v>0</v>
      </c>
      <c r="CA1548" s="4" t="b">
        <f t="shared" si="2320"/>
        <v>0</v>
      </c>
      <c r="CB1548" s="4" t="b">
        <f t="shared" si="2321"/>
        <v>0</v>
      </c>
      <c r="CC1548" s="4" t="b">
        <f t="shared" si="2322"/>
        <v>0</v>
      </c>
      <c r="CD1548" s="4" t="b">
        <f t="shared" si="2323"/>
        <v>0</v>
      </c>
      <c r="CE1548" s="4" t="b">
        <f t="shared" si="2324"/>
        <v>0</v>
      </c>
      <c r="CF1548" s="4" t="b">
        <f t="shared" si="2325"/>
        <v>1</v>
      </c>
      <c r="CG1548" s="4" t="b">
        <f t="shared" si="2326"/>
        <v>0</v>
      </c>
      <c r="CH1548" s="4" t="b">
        <f t="shared" si="2327"/>
        <v>1</v>
      </c>
      <c r="CI1548" s="4" t="b">
        <f t="shared" si="2328"/>
        <v>0</v>
      </c>
      <c r="CJ1548" s="4" t="b">
        <f t="shared" si="2329"/>
        <v>0</v>
      </c>
      <c r="CK1548" s="4" t="b">
        <f t="shared" si="2330"/>
        <v>1</v>
      </c>
      <c r="CL1548" s="4" t="b">
        <f t="shared" si="2331"/>
        <v>0</v>
      </c>
      <c r="CM1548" s="4" t="b">
        <f t="shared" si="2332"/>
        <v>0</v>
      </c>
      <c r="CN1548" s="4" t="b">
        <f t="shared" si="2333"/>
        <v>0</v>
      </c>
      <c r="CO1548" s="4" t="b">
        <f t="shared" si="2334"/>
        <v>0</v>
      </c>
      <c r="CP1548" s="4" t="b">
        <f t="shared" si="2335"/>
        <v>0</v>
      </c>
      <c r="CQ1548" s="4" t="b">
        <f t="shared" si="2336"/>
        <v>0</v>
      </c>
      <c r="CR1548" s="4" t="b">
        <f t="shared" si="2337"/>
        <v>0</v>
      </c>
      <c r="CS1548" s="4" t="b">
        <f t="shared" si="2338"/>
        <v>0</v>
      </c>
      <c r="CT1548" s="4" t="b">
        <f t="shared" si="2339"/>
        <v>0</v>
      </c>
      <c r="CU1548" s="4" t="b">
        <f t="shared" si="2340"/>
        <v>0</v>
      </c>
      <c r="CV1548" s="4" t="b">
        <f t="shared" si="2341"/>
        <v>0</v>
      </c>
      <c r="CW1548" s="4" t="b">
        <f t="shared" si="2342"/>
        <v>0</v>
      </c>
      <c r="CX1548" s="4" t="b">
        <f t="shared" si="2343"/>
        <v>0</v>
      </c>
      <c r="CY1548" s="4" t="b">
        <f t="shared" si="2344"/>
        <v>0</v>
      </c>
      <c r="CZ1548" s="4" t="b">
        <f t="shared" si="2345"/>
        <v>0</v>
      </c>
      <c r="DA1548" s="4" t="b">
        <f t="shared" si="2346"/>
        <v>1</v>
      </c>
      <c r="DB1548" s="4" t="b">
        <f t="shared" si="2347"/>
        <v>0</v>
      </c>
      <c r="DC1548" s="4" t="b">
        <f t="shared" si="2348"/>
        <v>0</v>
      </c>
      <c r="DD1548" s="4" t="b">
        <f t="shared" si="2349"/>
        <v>0</v>
      </c>
    </row>
    <row r="1549" spans="1:108">
      <c r="A1549" t="s">
        <v>2753</v>
      </c>
      <c r="B1549" t="s">
        <v>2722</v>
      </c>
      <c r="C1549" t="s">
        <v>2722</v>
      </c>
      <c r="E1549" t="s">
        <v>2543</v>
      </c>
      <c r="F1549" t="s">
        <v>2405</v>
      </c>
      <c r="G1549" t="s">
        <v>2406</v>
      </c>
      <c r="H1549" t="s">
        <v>7445</v>
      </c>
      <c r="I1549" t="s">
        <v>7417</v>
      </c>
      <c r="J1549" t="s">
        <v>119</v>
      </c>
      <c r="K1549" t="s">
        <v>109</v>
      </c>
      <c r="L1549" t="s">
        <v>6992</v>
      </c>
      <c r="M1549" t="s">
        <v>6079</v>
      </c>
      <c r="N1549" t="s">
        <v>2754</v>
      </c>
      <c r="O1549" t="b">
        <f t="shared" si="2256"/>
        <v>1</v>
      </c>
      <c r="P1549" t="b">
        <f t="shared" si="2257"/>
        <v>0</v>
      </c>
      <c r="Q1549" t="b">
        <f t="shared" si="2258"/>
        <v>1</v>
      </c>
      <c r="R1549" t="b">
        <f t="shared" si="2259"/>
        <v>1</v>
      </c>
      <c r="S1549" t="b">
        <f t="shared" si="2260"/>
        <v>0</v>
      </c>
      <c r="T1549" t="b">
        <f t="shared" si="2261"/>
        <v>0</v>
      </c>
      <c r="U1549" t="b">
        <f t="shared" si="2262"/>
        <v>1</v>
      </c>
      <c r="V1549" t="b">
        <f t="shared" si="2263"/>
        <v>1</v>
      </c>
      <c r="W1549" t="b">
        <f t="shared" si="2264"/>
        <v>1</v>
      </c>
      <c r="X1549" t="b">
        <f t="shared" si="2265"/>
        <v>1</v>
      </c>
      <c r="Y1549" t="b">
        <f t="shared" si="2266"/>
        <v>1</v>
      </c>
      <c r="Z1549" t="b">
        <f t="shared" si="2267"/>
        <v>1</v>
      </c>
      <c r="AA1549" t="b">
        <f t="shared" si="2268"/>
        <v>1</v>
      </c>
      <c r="AB1549" t="b">
        <f t="shared" si="2269"/>
        <v>0</v>
      </c>
      <c r="AC1549" t="b">
        <f t="shared" si="2270"/>
        <v>0</v>
      </c>
      <c r="AD1549" t="b">
        <f t="shared" si="2271"/>
        <v>0</v>
      </c>
      <c r="AE1549" t="b">
        <f t="shared" si="2272"/>
        <v>0</v>
      </c>
      <c r="AF1549" t="b">
        <f t="shared" si="2273"/>
        <v>0</v>
      </c>
      <c r="AG1549" t="b">
        <f t="shared" si="2274"/>
        <v>0</v>
      </c>
      <c r="AH1549" t="b">
        <f t="shared" si="2275"/>
        <v>1</v>
      </c>
      <c r="AI1549" t="b">
        <f t="shared" si="2276"/>
        <v>0</v>
      </c>
      <c r="AJ1549" t="b">
        <f t="shared" si="2277"/>
        <v>0</v>
      </c>
      <c r="AK1549" t="b">
        <f t="shared" si="2278"/>
        <v>0</v>
      </c>
      <c r="AL1549" t="b">
        <f t="shared" si="2279"/>
        <v>0</v>
      </c>
      <c r="AM1549" t="b">
        <f t="shared" si="2280"/>
        <v>0</v>
      </c>
      <c r="AN1549" t="b">
        <f t="shared" si="2281"/>
        <v>0</v>
      </c>
      <c r="AO1549" t="b">
        <f t="shared" si="2282"/>
        <v>0</v>
      </c>
      <c r="AP1549" t="b">
        <f t="shared" si="2283"/>
        <v>0</v>
      </c>
      <c r="AQ1549" t="b">
        <f t="shared" si="2284"/>
        <v>0</v>
      </c>
      <c r="AR1549" t="b">
        <f t="shared" si="2285"/>
        <v>0</v>
      </c>
      <c r="AS1549" t="b">
        <f t="shared" si="2286"/>
        <v>0</v>
      </c>
      <c r="AT1549" t="b">
        <f t="shared" si="2287"/>
        <v>0</v>
      </c>
      <c r="AU1549" t="b">
        <f t="shared" si="2288"/>
        <v>0</v>
      </c>
      <c r="AV1549" t="b">
        <f t="shared" si="2289"/>
        <v>0</v>
      </c>
      <c r="AW1549" t="b">
        <f t="shared" si="2290"/>
        <v>0</v>
      </c>
      <c r="AX1549" t="b">
        <f t="shared" si="2291"/>
        <v>0</v>
      </c>
      <c r="AY1549" t="b">
        <f t="shared" si="2292"/>
        <v>0</v>
      </c>
      <c r="AZ1549" t="b">
        <f t="shared" si="2293"/>
        <v>0</v>
      </c>
      <c r="BA1549" t="b">
        <f t="shared" si="2294"/>
        <v>0</v>
      </c>
      <c r="BB1549" t="b">
        <f t="shared" si="2295"/>
        <v>0</v>
      </c>
      <c r="BC1549" t="b">
        <f t="shared" si="2296"/>
        <v>1</v>
      </c>
      <c r="BD1549" t="b">
        <f t="shared" si="2297"/>
        <v>0</v>
      </c>
      <c r="BE1549" t="b">
        <f t="shared" si="2298"/>
        <v>1</v>
      </c>
      <c r="BF1549" t="b">
        <f t="shared" si="2299"/>
        <v>1</v>
      </c>
      <c r="BG1549" t="b">
        <f t="shared" si="2300"/>
        <v>0</v>
      </c>
      <c r="BH1549" t="b">
        <f t="shared" si="2301"/>
        <v>0</v>
      </c>
      <c r="BI1549" t="b">
        <f t="shared" si="2302"/>
        <v>0</v>
      </c>
      <c r="BJ1549" t="b">
        <f t="shared" si="2303"/>
        <v>0</v>
      </c>
      <c r="BK1549" t="b">
        <f t="shared" si="2304"/>
        <v>0</v>
      </c>
      <c r="BL1549" t="b">
        <f t="shared" si="2305"/>
        <v>0</v>
      </c>
      <c r="BM1549" t="b">
        <f t="shared" si="2306"/>
        <v>0</v>
      </c>
      <c r="BN1549" t="b">
        <f t="shared" si="2307"/>
        <v>0</v>
      </c>
      <c r="BO1549" t="b">
        <f t="shared" si="2308"/>
        <v>0</v>
      </c>
      <c r="BP1549" t="b">
        <f t="shared" si="2309"/>
        <v>0</v>
      </c>
      <c r="BQ1549" t="b">
        <f t="shared" si="2310"/>
        <v>0</v>
      </c>
      <c r="BR1549" t="b">
        <f t="shared" si="2311"/>
        <v>0</v>
      </c>
      <c r="BS1549" t="b">
        <f t="shared" si="2312"/>
        <v>0</v>
      </c>
      <c r="BT1549" t="b">
        <f t="shared" si="2313"/>
        <v>1</v>
      </c>
      <c r="BU1549" t="b">
        <f t="shared" si="2314"/>
        <v>0</v>
      </c>
      <c r="BV1549" t="b">
        <f t="shared" si="2315"/>
        <v>0</v>
      </c>
      <c r="BW1549" t="b">
        <f t="shared" si="2316"/>
        <v>0</v>
      </c>
      <c r="BX1549" t="b">
        <f t="shared" si="2317"/>
        <v>0</v>
      </c>
      <c r="BY1549" t="b">
        <f t="shared" si="2318"/>
        <v>0</v>
      </c>
      <c r="BZ1549" t="b">
        <f t="shared" si="2319"/>
        <v>0</v>
      </c>
      <c r="CA1549" t="b">
        <f t="shared" si="2320"/>
        <v>0</v>
      </c>
      <c r="CB1549" t="b">
        <f t="shared" si="2321"/>
        <v>0</v>
      </c>
      <c r="CC1549" t="b">
        <f t="shared" si="2322"/>
        <v>0</v>
      </c>
      <c r="CD1549" t="b">
        <f t="shared" si="2323"/>
        <v>0</v>
      </c>
      <c r="CE1549" t="b">
        <f t="shared" si="2324"/>
        <v>0</v>
      </c>
      <c r="CF1549" t="b">
        <f t="shared" si="2325"/>
        <v>1</v>
      </c>
      <c r="CG1549" t="b">
        <f t="shared" si="2326"/>
        <v>0</v>
      </c>
      <c r="CH1549" t="b">
        <f t="shared" si="2327"/>
        <v>0</v>
      </c>
      <c r="CI1549" t="b">
        <f t="shared" si="2328"/>
        <v>0</v>
      </c>
      <c r="CJ1549" t="b">
        <f t="shared" si="2329"/>
        <v>1</v>
      </c>
      <c r="CK1549" t="b">
        <f t="shared" si="2330"/>
        <v>0</v>
      </c>
      <c r="CL1549" t="b">
        <f t="shared" si="2331"/>
        <v>1</v>
      </c>
      <c r="CM1549" t="b">
        <f t="shared" si="2332"/>
        <v>0</v>
      </c>
      <c r="CN1549" t="b">
        <f t="shared" si="2333"/>
        <v>0</v>
      </c>
      <c r="CO1549" t="b">
        <f t="shared" si="2334"/>
        <v>0</v>
      </c>
      <c r="CP1549" t="b">
        <f t="shared" si="2335"/>
        <v>0</v>
      </c>
      <c r="CQ1549" t="b">
        <f t="shared" si="2336"/>
        <v>0</v>
      </c>
      <c r="CR1549" t="b">
        <f t="shared" si="2337"/>
        <v>0</v>
      </c>
      <c r="CS1549" t="b">
        <f t="shared" si="2338"/>
        <v>0</v>
      </c>
      <c r="CT1549" t="b">
        <f t="shared" si="2339"/>
        <v>0</v>
      </c>
      <c r="CU1549" t="b">
        <f t="shared" si="2340"/>
        <v>0</v>
      </c>
      <c r="CV1549" t="b">
        <f t="shared" si="2341"/>
        <v>0</v>
      </c>
      <c r="CW1549" t="b">
        <f t="shared" si="2342"/>
        <v>1</v>
      </c>
      <c r="CX1549" t="b">
        <f t="shared" si="2343"/>
        <v>0</v>
      </c>
      <c r="CY1549" t="b">
        <f t="shared" si="2344"/>
        <v>0</v>
      </c>
      <c r="CZ1549" t="b">
        <f t="shared" si="2345"/>
        <v>0</v>
      </c>
      <c r="DA1549" t="b">
        <f t="shared" si="2346"/>
        <v>0</v>
      </c>
      <c r="DB1549" t="b">
        <f t="shared" si="2347"/>
        <v>0</v>
      </c>
      <c r="DC1549" t="b">
        <f t="shared" si="2348"/>
        <v>0</v>
      </c>
      <c r="DD1549" t="b">
        <f t="shared" si="2349"/>
        <v>0</v>
      </c>
    </row>
    <row r="1550" spans="1:108">
      <c r="A1550" t="s">
        <v>2755</v>
      </c>
      <c r="B1550" t="s">
        <v>2722</v>
      </c>
      <c r="C1550" t="s">
        <v>2722</v>
      </c>
      <c r="E1550" t="s">
        <v>2543</v>
      </c>
      <c r="F1550" t="s">
        <v>2405</v>
      </c>
      <c r="G1550" t="s">
        <v>2406</v>
      </c>
      <c r="H1550" t="s">
        <v>7445</v>
      </c>
      <c r="I1550" t="s">
        <v>7417</v>
      </c>
      <c r="J1550" t="s">
        <v>16</v>
      </c>
      <c r="K1550" t="s">
        <v>16</v>
      </c>
      <c r="L1550" t="s">
        <v>6993</v>
      </c>
      <c r="M1550" t="s">
        <v>6079</v>
      </c>
      <c r="N1550" t="s">
        <v>2756</v>
      </c>
      <c r="O1550" t="b">
        <f t="shared" si="2256"/>
        <v>1</v>
      </c>
      <c r="P1550" t="b">
        <f t="shared" si="2257"/>
        <v>1</v>
      </c>
      <c r="Q1550" t="b">
        <f t="shared" si="2258"/>
        <v>1</v>
      </c>
      <c r="R1550" t="b">
        <f t="shared" si="2259"/>
        <v>1</v>
      </c>
      <c r="S1550" t="b">
        <f t="shared" si="2260"/>
        <v>1</v>
      </c>
      <c r="T1550" t="b">
        <f t="shared" si="2261"/>
        <v>1</v>
      </c>
      <c r="U1550" t="b">
        <f t="shared" si="2262"/>
        <v>1</v>
      </c>
      <c r="V1550" t="b">
        <f t="shared" si="2263"/>
        <v>1</v>
      </c>
      <c r="W1550" t="b">
        <f t="shared" si="2264"/>
        <v>1</v>
      </c>
      <c r="X1550" t="b">
        <f t="shared" si="2265"/>
        <v>1</v>
      </c>
      <c r="Y1550" t="b">
        <f t="shared" si="2266"/>
        <v>0</v>
      </c>
      <c r="Z1550" t="b">
        <f t="shared" si="2267"/>
        <v>0</v>
      </c>
      <c r="AA1550" t="b">
        <f t="shared" si="2268"/>
        <v>1</v>
      </c>
      <c r="AB1550" t="b">
        <f t="shared" si="2269"/>
        <v>1</v>
      </c>
      <c r="AC1550" t="b">
        <f t="shared" si="2270"/>
        <v>0</v>
      </c>
      <c r="AD1550" t="b">
        <f t="shared" si="2271"/>
        <v>0</v>
      </c>
      <c r="AE1550" t="b">
        <f t="shared" si="2272"/>
        <v>0</v>
      </c>
      <c r="AF1550" t="b">
        <f t="shared" si="2273"/>
        <v>0</v>
      </c>
      <c r="AG1550" t="b">
        <f t="shared" si="2274"/>
        <v>0</v>
      </c>
      <c r="AH1550" t="b">
        <f t="shared" si="2275"/>
        <v>1</v>
      </c>
      <c r="AI1550" t="b">
        <f t="shared" si="2276"/>
        <v>0</v>
      </c>
      <c r="AJ1550" t="b">
        <f t="shared" si="2277"/>
        <v>0</v>
      </c>
      <c r="AK1550" t="b">
        <f t="shared" si="2278"/>
        <v>0</v>
      </c>
      <c r="AL1550" t="b">
        <f t="shared" si="2279"/>
        <v>0</v>
      </c>
      <c r="AM1550" t="b">
        <f t="shared" si="2280"/>
        <v>0</v>
      </c>
      <c r="AN1550" t="b">
        <f t="shared" si="2281"/>
        <v>0</v>
      </c>
      <c r="AO1550" t="b">
        <f t="shared" si="2282"/>
        <v>0</v>
      </c>
      <c r="AP1550" t="b">
        <f t="shared" si="2283"/>
        <v>0</v>
      </c>
      <c r="AQ1550" t="b">
        <f t="shared" si="2284"/>
        <v>0</v>
      </c>
      <c r="AR1550" t="b">
        <f t="shared" si="2285"/>
        <v>0</v>
      </c>
      <c r="AS1550" t="b">
        <f t="shared" si="2286"/>
        <v>0</v>
      </c>
      <c r="AT1550" t="b">
        <f t="shared" si="2287"/>
        <v>0</v>
      </c>
      <c r="AU1550" t="b">
        <f t="shared" si="2288"/>
        <v>0</v>
      </c>
      <c r="AV1550" t="b">
        <f t="shared" si="2289"/>
        <v>0</v>
      </c>
      <c r="AW1550" t="b">
        <f t="shared" si="2290"/>
        <v>0</v>
      </c>
      <c r="AX1550" t="b">
        <f t="shared" si="2291"/>
        <v>0</v>
      </c>
      <c r="AY1550" t="b">
        <f t="shared" si="2292"/>
        <v>0</v>
      </c>
      <c r="AZ1550" t="b">
        <f t="shared" si="2293"/>
        <v>1</v>
      </c>
      <c r="BA1550" t="b">
        <f t="shared" si="2294"/>
        <v>1</v>
      </c>
      <c r="BB1550" t="b">
        <f t="shared" si="2295"/>
        <v>0</v>
      </c>
      <c r="BC1550" t="b">
        <f t="shared" si="2296"/>
        <v>0</v>
      </c>
      <c r="BD1550" t="b">
        <f t="shared" si="2297"/>
        <v>1</v>
      </c>
      <c r="BE1550" t="b">
        <f t="shared" si="2298"/>
        <v>0</v>
      </c>
      <c r="BF1550" t="b">
        <f t="shared" si="2299"/>
        <v>0</v>
      </c>
      <c r="BG1550" t="b">
        <f t="shared" si="2300"/>
        <v>0</v>
      </c>
      <c r="BH1550" t="b">
        <f t="shared" si="2301"/>
        <v>0</v>
      </c>
      <c r="BI1550" t="b">
        <f t="shared" si="2302"/>
        <v>0</v>
      </c>
      <c r="BJ1550" t="b">
        <f t="shared" si="2303"/>
        <v>0</v>
      </c>
      <c r="BK1550" t="b">
        <f t="shared" si="2304"/>
        <v>0</v>
      </c>
      <c r="BL1550" t="b">
        <f t="shared" si="2305"/>
        <v>0</v>
      </c>
      <c r="BM1550" t="b">
        <f t="shared" si="2306"/>
        <v>0</v>
      </c>
      <c r="BN1550" t="b">
        <f t="shared" si="2307"/>
        <v>0</v>
      </c>
      <c r="BO1550" t="b">
        <f t="shared" si="2308"/>
        <v>0</v>
      </c>
      <c r="BP1550" t="b">
        <f t="shared" si="2309"/>
        <v>1</v>
      </c>
      <c r="BQ1550" t="b">
        <f t="shared" si="2310"/>
        <v>0</v>
      </c>
      <c r="BR1550" t="b">
        <f t="shared" si="2311"/>
        <v>0</v>
      </c>
      <c r="BS1550" t="b">
        <f t="shared" si="2312"/>
        <v>0</v>
      </c>
      <c r="BT1550" t="b">
        <f t="shared" si="2313"/>
        <v>1</v>
      </c>
      <c r="BU1550" t="b">
        <f t="shared" si="2314"/>
        <v>0</v>
      </c>
      <c r="BV1550" t="b">
        <f t="shared" si="2315"/>
        <v>1</v>
      </c>
      <c r="BW1550" t="b">
        <f t="shared" si="2316"/>
        <v>0</v>
      </c>
      <c r="BX1550" t="b">
        <f t="shared" si="2317"/>
        <v>1</v>
      </c>
      <c r="BY1550" t="b">
        <f t="shared" si="2318"/>
        <v>1</v>
      </c>
      <c r="BZ1550" t="b">
        <f t="shared" si="2319"/>
        <v>0</v>
      </c>
      <c r="CA1550" t="b">
        <f t="shared" si="2320"/>
        <v>0</v>
      </c>
      <c r="CB1550" t="b">
        <f t="shared" si="2321"/>
        <v>0</v>
      </c>
      <c r="CC1550" t="b">
        <f t="shared" si="2322"/>
        <v>0</v>
      </c>
      <c r="CD1550" t="b">
        <f t="shared" si="2323"/>
        <v>0</v>
      </c>
      <c r="CE1550" t="b">
        <f t="shared" si="2324"/>
        <v>0</v>
      </c>
      <c r="CF1550" t="b">
        <f t="shared" si="2325"/>
        <v>0</v>
      </c>
      <c r="CG1550" t="b">
        <f t="shared" si="2326"/>
        <v>0</v>
      </c>
      <c r="CH1550" t="b">
        <f t="shared" si="2327"/>
        <v>1</v>
      </c>
      <c r="CI1550" t="b">
        <f t="shared" si="2328"/>
        <v>0</v>
      </c>
      <c r="CJ1550" t="b">
        <f t="shared" si="2329"/>
        <v>0</v>
      </c>
      <c r="CK1550" t="b">
        <f t="shared" si="2330"/>
        <v>0</v>
      </c>
      <c r="CL1550" t="b">
        <f t="shared" si="2331"/>
        <v>0</v>
      </c>
      <c r="CM1550" t="b">
        <f t="shared" si="2332"/>
        <v>0</v>
      </c>
      <c r="CN1550" t="b">
        <f t="shared" si="2333"/>
        <v>0</v>
      </c>
      <c r="CO1550" t="b">
        <f t="shared" si="2334"/>
        <v>0</v>
      </c>
      <c r="CP1550" t="b">
        <f t="shared" si="2335"/>
        <v>0</v>
      </c>
      <c r="CQ1550" t="b">
        <f t="shared" si="2336"/>
        <v>0</v>
      </c>
      <c r="CR1550" t="b">
        <f t="shared" si="2337"/>
        <v>0</v>
      </c>
      <c r="CS1550" t="b">
        <f t="shared" si="2338"/>
        <v>0</v>
      </c>
      <c r="CT1550" t="b">
        <f t="shared" si="2339"/>
        <v>1</v>
      </c>
      <c r="CU1550" t="b">
        <f t="shared" si="2340"/>
        <v>0</v>
      </c>
      <c r="CV1550" t="b">
        <f t="shared" si="2341"/>
        <v>0</v>
      </c>
      <c r="CW1550" t="b">
        <f t="shared" si="2342"/>
        <v>0</v>
      </c>
      <c r="CX1550" t="b">
        <f t="shared" si="2343"/>
        <v>0</v>
      </c>
      <c r="CY1550" t="b">
        <f t="shared" si="2344"/>
        <v>0</v>
      </c>
      <c r="CZ1550" t="b">
        <f t="shared" si="2345"/>
        <v>0</v>
      </c>
      <c r="DA1550" t="b">
        <f t="shared" si="2346"/>
        <v>1</v>
      </c>
      <c r="DB1550" t="b">
        <f t="shared" si="2347"/>
        <v>1</v>
      </c>
      <c r="DC1550" t="b">
        <f t="shared" si="2348"/>
        <v>0</v>
      </c>
      <c r="DD1550" t="b">
        <f t="shared" si="2349"/>
        <v>0</v>
      </c>
    </row>
    <row r="1551" spans="1:108">
      <c r="A1551" t="s">
        <v>2757</v>
      </c>
      <c r="B1551" t="s">
        <v>2722</v>
      </c>
      <c r="C1551" t="s">
        <v>2722</v>
      </c>
      <c r="E1551" t="s">
        <v>2543</v>
      </c>
      <c r="F1551" t="s">
        <v>2405</v>
      </c>
      <c r="G1551" t="s">
        <v>2406</v>
      </c>
      <c r="H1551" t="s">
        <v>7445</v>
      </c>
      <c r="I1551" t="s">
        <v>7417</v>
      </c>
      <c r="J1551" t="s">
        <v>362</v>
      </c>
      <c r="K1551" t="s">
        <v>136</v>
      </c>
      <c r="L1551" t="s">
        <v>6994</v>
      </c>
      <c r="M1551" t="s">
        <v>6079</v>
      </c>
      <c r="N1551" t="s">
        <v>2758</v>
      </c>
      <c r="O1551" t="b">
        <f t="shared" si="2256"/>
        <v>1</v>
      </c>
      <c r="P1551" t="b">
        <f t="shared" si="2257"/>
        <v>1</v>
      </c>
      <c r="Q1551" t="b">
        <f t="shared" si="2258"/>
        <v>1</v>
      </c>
      <c r="R1551" t="b">
        <f t="shared" si="2259"/>
        <v>1</v>
      </c>
      <c r="S1551" t="b">
        <f t="shared" si="2260"/>
        <v>1</v>
      </c>
      <c r="T1551" t="b">
        <f t="shared" si="2261"/>
        <v>1</v>
      </c>
      <c r="U1551" t="b">
        <f t="shared" si="2262"/>
        <v>1</v>
      </c>
      <c r="V1551" t="b">
        <f t="shared" si="2263"/>
        <v>0</v>
      </c>
      <c r="W1551" t="b">
        <f t="shared" si="2264"/>
        <v>1</v>
      </c>
      <c r="X1551" t="b">
        <f t="shared" si="2265"/>
        <v>0</v>
      </c>
      <c r="Y1551" t="b">
        <f t="shared" si="2266"/>
        <v>1</v>
      </c>
      <c r="Z1551" t="b">
        <f t="shared" si="2267"/>
        <v>1</v>
      </c>
      <c r="AA1551" t="b">
        <f t="shared" si="2268"/>
        <v>0</v>
      </c>
      <c r="AB1551" t="b">
        <f t="shared" si="2269"/>
        <v>0</v>
      </c>
      <c r="AC1551" t="b">
        <f t="shared" si="2270"/>
        <v>0</v>
      </c>
      <c r="AD1551" t="b">
        <f t="shared" si="2271"/>
        <v>0</v>
      </c>
      <c r="AE1551" t="b">
        <f t="shared" si="2272"/>
        <v>0</v>
      </c>
      <c r="AF1551" t="b">
        <f t="shared" si="2273"/>
        <v>0</v>
      </c>
      <c r="AG1551" t="b">
        <f t="shared" si="2274"/>
        <v>0</v>
      </c>
      <c r="AH1551" t="b">
        <f t="shared" si="2275"/>
        <v>1</v>
      </c>
      <c r="AI1551" t="b">
        <f t="shared" si="2276"/>
        <v>0</v>
      </c>
      <c r="AJ1551" t="b">
        <f t="shared" si="2277"/>
        <v>0</v>
      </c>
      <c r="AK1551" t="b">
        <f t="shared" si="2278"/>
        <v>0</v>
      </c>
      <c r="AL1551" t="b">
        <f t="shared" si="2279"/>
        <v>1</v>
      </c>
      <c r="AM1551" t="b">
        <f t="shared" si="2280"/>
        <v>0</v>
      </c>
      <c r="AN1551" t="b">
        <f t="shared" si="2281"/>
        <v>0</v>
      </c>
      <c r="AO1551" t="b">
        <f t="shared" si="2282"/>
        <v>0</v>
      </c>
      <c r="AP1551" t="b">
        <f t="shared" si="2283"/>
        <v>0</v>
      </c>
      <c r="AQ1551" t="b">
        <f t="shared" si="2284"/>
        <v>0</v>
      </c>
      <c r="AR1551" t="b">
        <f t="shared" si="2285"/>
        <v>0</v>
      </c>
      <c r="AS1551" t="b">
        <f t="shared" si="2286"/>
        <v>0</v>
      </c>
      <c r="AT1551" t="b">
        <f t="shared" si="2287"/>
        <v>0</v>
      </c>
      <c r="AU1551" t="b">
        <f t="shared" si="2288"/>
        <v>0</v>
      </c>
      <c r="AV1551" t="b">
        <f t="shared" si="2289"/>
        <v>0</v>
      </c>
      <c r="AW1551" t="b">
        <f t="shared" si="2290"/>
        <v>0</v>
      </c>
      <c r="AX1551" t="b">
        <f t="shared" si="2291"/>
        <v>0</v>
      </c>
      <c r="AY1551" t="b">
        <f t="shared" si="2292"/>
        <v>0</v>
      </c>
      <c r="AZ1551" t="b">
        <f t="shared" si="2293"/>
        <v>0</v>
      </c>
      <c r="BA1551" t="b">
        <f t="shared" si="2294"/>
        <v>1</v>
      </c>
      <c r="BB1551" t="b">
        <f t="shared" si="2295"/>
        <v>0</v>
      </c>
      <c r="BC1551" t="b">
        <f t="shared" si="2296"/>
        <v>0</v>
      </c>
      <c r="BD1551" t="b">
        <f t="shared" si="2297"/>
        <v>0</v>
      </c>
      <c r="BE1551" t="b">
        <f t="shared" si="2298"/>
        <v>0</v>
      </c>
      <c r="BF1551" t="b">
        <f t="shared" si="2299"/>
        <v>0</v>
      </c>
      <c r="BG1551" t="b">
        <f t="shared" si="2300"/>
        <v>0</v>
      </c>
      <c r="BH1551" t="b">
        <f t="shared" si="2301"/>
        <v>0</v>
      </c>
      <c r="BI1551" t="b">
        <f t="shared" si="2302"/>
        <v>0</v>
      </c>
      <c r="BJ1551" t="b">
        <f t="shared" si="2303"/>
        <v>0</v>
      </c>
      <c r="BK1551" t="b">
        <f t="shared" si="2304"/>
        <v>0</v>
      </c>
      <c r="BL1551" t="b">
        <f t="shared" si="2305"/>
        <v>0</v>
      </c>
      <c r="BM1551" t="b">
        <f t="shared" si="2306"/>
        <v>0</v>
      </c>
      <c r="BN1551" t="b">
        <f t="shared" si="2307"/>
        <v>0</v>
      </c>
      <c r="BO1551" t="b">
        <f t="shared" si="2308"/>
        <v>0</v>
      </c>
      <c r="BP1551" t="b">
        <f t="shared" si="2309"/>
        <v>1</v>
      </c>
      <c r="BQ1551" t="b">
        <f t="shared" si="2310"/>
        <v>1</v>
      </c>
      <c r="BR1551" t="b">
        <f t="shared" si="2311"/>
        <v>0</v>
      </c>
      <c r="BS1551" t="b">
        <f t="shared" si="2312"/>
        <v>0</v>
      </c>
      <c r="BT1551" t="b">
        <f t="shared" si="2313"/>
        <v>0</v>
      </c>
      <c r="BU1551" t="b">
        <f t="shared" si="2314"/>
        <v>0</v>
      </c>
      <c r="BV1551" t="b">
        <f t="shared" si="2315"/>
        <v>0</v>
      </c>
      <c r="BW1551" t="b">
        <f t="shared" si="2316"/>
        <v>0</v>
      </c>
      <c r="BX1551" t="b">
        <f t="shared" si="2317"/>
        <v>0</v>
      </c>
      <c r="BY1551" t="b">
        <f t="shared" si="2318"/>
        <v>0</v>
      </c>
      <c r="BZ1551" t="b">
        <f t="shared" si="2319"/>
        <v>0</v>
      </c>
      <c r="CA1551" t="b">
        <f t="shared" si="2320"/>
        <v>0</v>
      </c>
      <c r="CB1551" t="b">
        <f t="shared" si="2321"/>
        <v>0</v>
      </c>
      <c r="CC1551" t="b">
        <f t="shared" si="2322"/>
        <v>0</v>
      </c>
      <c r="CD1551" t="b">
        <f t="shared" si="2323"/>
        <v>0</v>
      </c>
      <c r="CE1551" t="b">
        <f t="shared" si="2324"/>
        <v>0</v>
      </c>
      <c r="CF1551" t="b">
        <f t="shared" si="2325"/>
        <v>0</v>
      </c>
      <c r="CG1551" t="b">
        <f t="shared" si="2326"/>
        <v>0</v>
      </c>
      <c r="CH1551" t="b">
        <f t="shared" si="2327"/>
        <v>0</v>
      </c>
      <c r="CI1551" t="b">
        <f t="shared" si="2328"/>
        <v>0</v>
      </c>
      <c r="CJ1551" t="b">
        <f t="shared" si="2329"/>
        <v>0</v>
      </c>
      <c r="CK1551" t="b">
        <f t="shared" si="2330"/>
        <v>0</v>
      </c>
      <c r="CL1551" t="b">
        <f t="shared" si="2331"/>
        <v>1</v>
      </c>
      <c r="CM1551" t="b">
        <f t="shared" si="2332"/>
        <v>0</v>
      </c>
      <c r="CN1551" t="b">
        <f t="shared" si="2333"/>
        <v>0</v>
      </c>
      <c r="CO1551" t="b">
        <f t="shared" si="2334"/>
        <v>0</v>
      </c>
      <c r="CP1551" t="b">
        <f t="shared" si="2335"/>
        <v>0</v>
      </c>
      <c r="CQ1551" t="b">
        <f t="shared" si="2336"/>
        <v>0</v>
      </c>
      <c r="CR1551" t="b">
        <f t="shared" si="2337"/>
        <v>0</v>
      </c>
      <c r="CS1551" t="b">
        <f t="shared" si="2338"/>
        <v>0</v>
      </c>
      <c r="CT1551" t="b">
        <f t="shared" si="2339"/>
        <v>1</v>
      </c>
      <c r="CU1551" t="b">
        <f t="shared" si="2340"/>
        <v>0</v>
      </c>
      <c r="CV1551" t="b">
        <f t="shared" si="2341"/>
        <v>0</v>
      </c>
      <c r="CW1551" t="b">
        <f t="shared" si="2342"/>
        <v>0</v>
      </c>
      <c r="CX1551" t="b">
        <f t="shared" si="2343"/>
        <v>0</v>
      </c>
      <c r="CY1551" t="b">
        <f t="shared" si="2344"/>
        <v>0</v>
      </c>
      <c r="CZ1551" t="b">
        <f t="shared" si="2345"/>
        <v>0</v>
      </c>
      <c r="DA1551" t="b">
        <f t="shared" si="2346"/>
        <v>0</v>
      </c>
      <c r="DB1551" t="b">
        <f t="shared" si="2347"/>
        <v>0</v>
      </c>
      <c r="DC1551" t="b">
        <f t="shared" si="2348"/>
        <v>0</v>
      </c>
      <c r="DD1551" t="b">
        <f t="shared" si="2349"/>
        <v>0</v>
      </c>
    </row>
    <row r="1552" spans="1:108">
      <c r="A1552" t="s">
        <v>2759</v>
      </c>
      <c r="B1552" t="s">
        <v>2722</v>
      </c>
      <c r="C1552" t="s">
        <v>2722</v>
      </c>
      <c r="E1552" t="s">
        <v>2543</v>
      </c>
      <c r="F1552" t="s">
        <v>2405</v>
      </c>
      <c r="G1552" t="s">
        <v>2406</v>
      </c>
      <c r="H1552" t="s">
        <v>7445</v>
      </c>
      <c r="I1552" t="s">
        <v>7417</v>
      </c>
      <c r="J1552" t="s">
        <v>124</v>
      </c>
      <c r="K1552" t="s">
        <v>16</v>
      </c>
      <c r="L1552" t="s">
        <v>6995</v>
      </c>
      <c r="M1552" t="s">
        <v>6079</v>
      </c>
      <c r="N1552" t="s">
        <v>2760</v>
      </c>
      <c r="O1552" t="b">
        <f t="shared" si="2256"/>
        <v>1</v>
      </c>
      <c r="P1552" t="b">
        <f t="shared" si="2257"/>
        <v>1</v>
      </c>
      <c r="Q1552" t="b">
        <f t="shared" si="2258"/>
        <v>1</v>
      </c>
      <c r="R1552" t="b">
        <f t="shared" si="2259"/>
        <v>0</v>
      </c>
      <c r="S1552" t="b">
        <f t="shared" si="2260"/>
        <v>1</v>
      </c>
      <c r="T1552" t="b">
        <f t="shared" si="2261"/>
        <v>1</v>
      </c>
      <c r="U1552" t="b">
        <f t="shared" si="2262"/>
        <v>0</v>
      </c>
      <c r="V1552" t="b">
        <f t="shared" si="2263"/>
        <v>0</v>
      </c>
      <c r="W1552" t="b">
        <f t="shared" si="2264"/>
        <v>1</v>
      </c>
      <c r="X1552" t="b">
        <f t="shared" si="2265"/>
        <v>1</v>
      </c>
      <c r="Y1552" t="b">
        <f t="shared" si="2266"/>
        <v>1</v>
      </c>
      <c r="Z1552" t="b">
        <f t="shared" si="2267"/>
        <v>0</v>
      </c>
      <c r="AA1552" t="b">
        <f t="shared" si="2268"/>
        <v>0</v>
      </c>
      <c r="AB1552" t="b">
        <f t="shared" si="2269"/>
        <v>1</v>
      </c>
      <c r="AC1552" t="b">
        <f t="shared" si="2270"/>
        <v>0</v>
      </c>
      <c r="AD1552" t="b">
        <f t="shared" si="2271"/>
        <v>0</v>
      </c>
      <c r="AE1552" t="b">
        <f t="shared" si="2272"/>
        <v>0</v>
      </c>
      <c r="AF1552" t="b">
        <f t="shared" si="2273"/>
        <v>0</v>
      </c>
      <c r="AG1552" t="b">
        <f t="shared" si="2274"/>
        <v>0</v>
      </c>
      <c r="AH1552" t="b">
        <f t="shared" si="2275"/>
        <v>0</v>
      </c>
      <c r="AI1552" t="b">
        <f t="shared" si="2276"/>
        <v>1</v>
      </c>
      <c r="AJ1552" t="b">
        <f t="shared" si="2277"/>
        <v>0</v>
      </c>
      <c r="AK1552" t="b">
        <f t="shared" si="2278"/>
        <v>0</v>
      </c>
      <c r="AL1552" t="b">
        <f t="shared" si="2279"/>
        <v>0</v>
      </c>
      <c r="AM1552" t="b">
        <f t="shared" si="2280"/>
        <v>0</v>
      </c>
      <c r="AN1552" t="b">
        <f t="shared" si="2281"/>
        <v>0</v>
      </c>
      <c r="AO1552" t="b">
        <f t="shared" si="2282"/>
        <v>0</v>
      </c>
      <c r="AP1552" t="b">
        <f t="shared" si="2283"/>
        <v>0</v>
      </c>
      <c r="AQ1552" t="b">
        <f t="shared" si="2284"/>
        <v>0</v>
      </c>
      <c r="AR1552" t="b">
        <f t="shared" si="2285"/>
        <v>0</v>
      </c>
      <c r="AS1552" t="b">
        <f t="shared" si="2286"/>
        <v>0</v>
      </c>
      <c r="AT1552" t="b">
        <f t="shared" si="2287"/>
        <v>0</v>
      </c>
      <c r="AU1552" t="b">
        <f t="shared" si="2288"/>
        <v>1</v>
      </c>
      <c r="AV1552" t="b">
        <f t="shared" si="2289"/>
        <v>0</v>
      </c>
      <c r="AW1552" t="b">
        <f t="shared" si="2290"/>
        <v>0</v>
      </c>
      <c r="AX1552" t="b">
        <f t="shared" si="2291"/>
        <v>0</v>
      </c>
      <c r="AY1552" t="b">
        <f t="shared" si="2292"/>
        <v>0</v>
      </c>
      <c r="AZ1552" t="b">
        <f t="shared" si="2293"/>
        <v>0</v>
      </c>
      <c r="BA1552" t="b">
        <f t="shared" si="2294"/>
        <v>1</v>
      </c>
      <c r="BB1552" t="b">
        <f t="shared" si="2295"/>
        <v>0</v>
      </c>
      <c r="BC1552" t="b">
        <f t="shared" si="2296"/>
        <v>0</v>
      </c>
      <c r="BD1552" t="b">
        <f t="shared" si="2297"/>
        <v>1</v>
      </c>
      <c r="BE1552" t="b">
        <f t="shared" si="2298"/>
        <v>0</v>
      </c>
      <c r="BF1552" t="b">
        <f t="shared" si="2299"/>
        <v>0</v>
      </c>
      <c r="BG1552" t="b">
        <f t="shared" si="2300"/>
        <v>0</v>
      </c>
      <c r="BH1552" t="b">
        <f t="shared" si="2301"/>
        <v>0</v>
      </c>
      <c r="BI1552" t="b">
        <f t="shared" si="2302"/>
        <v>0</v>
      </c>
      <c r="BJ1552" t="b">
        <f t="shared" si="2303"/>
        <v>0</v>
      </c>
      <c r="BK1552" t="b">
        <f t="shared" si="2304"/>
        <v>0</v>
      </c>
      <c r="BL1552" t="b">
        <f t="shared" si="2305"/>
        <v>1</v>
      </c>
      <c r="BM1552" t="b">
        <f t="shared" si="2306"/>
        <v>0</v>
      </c>
      <c r="BN1552" t="b">
        <f t="shared" si="2307"/>
        <v>0</v>
      </c>
      <c r="BO1552" t="b">
        <f t="shared" si="2308"/>
        <v>0</v>
      </c>
      <c r="BP1552" t="b">
        <f t="shared" si="2309"/>
        <v>1</v>
      </c>
      <c r="BQ1552" t="b">
        <f t="shared" si="2310"/>
        <v>1</v>
      </c>
      <c r="BR1552" t="b">
        <f t="shared" si="2311"/>
        <v>0</v>
      </c>
      <c r="BS1552" t="b">
        <f t="shared" si="2312"/>
        <v>0</v>
      </c>
      <c r="BT1552" t="b">
        <f t="shared" si="2313"/>
        <v>0</v>
      </c>
      <c r="BU1552" t="b">
        <f t="shared" si="2314"/>
        <v>0</v>
      </c>
      <c r="BV1552" t="b">
        <f t="shared" si="2315"/>
        <v>0</v>
      </c>
      <c r="BW1552" t="b">
        <f t="shared" si="2316"/>
        <v>0</v>
      </c>
      <c r="BX1552" t="b">
        <f t="shared" si="2317"/>
        <v>0</v>
      </c>
      <c r="BY1552" t="b">
        <f t="shared" si="2318"/>
        <v>0</v>
      </c>
      <c r="BZ1552" t="b">
        <f t="shared" si="2319"/>
        <v>0</v>
      </c>
      <c r="CA1552" t="b">
        <f t="shared" si="2320"/>
        <v>0</v>
      </c>
      <c r="CB1552" t="b">
        <f t="shared" si="2321"/>
        <v>0</v>
      </c>
      <c r="CC1552" t="b">
        <f t="shared" si="2322"/>
        <v>0</v>
      </c>
      <c r="CD1552" t="b">
        <f t="shared" si="2323"/>
        <v>0</v>
      </c>
      <c r="CE1552" t="b">
        <f t="shared" si="2324"/>
        <v>0</v>
      </c>
      <c r="CF1552" t="b">
        <f t="shared" si="2325"/>
        <v>1</v>
      </c>
      <c r="CG1552" t="b">
        <f t="shared" si="2326"/>
        <v>1</v>
      </c>
      <c r="CH1552" t="b">
        <f t="shared" si="2327"/>
        <v>1</v>
      </c>
      <c r="CI1552" t="b">
        <f t="shared" si="2328"/>
        <v>0</v>
      </c>
      <c r="CJ1552" t="b">
        <f t="shared" si="2329"/>
        <v>0</v>
      </c>
      <c r="CK1552" t="b">
        <f t="shared" si="2330"/>
        <v>0</v>
      </c>
      <c r="CL1552" t="b">
        <f t="shared" si="2331"/>
        <v>0</v>
      </c>
      <c r="CM1552" t="b">
        <f t="shared" si="2332"/>
        <v>1</v>
      </c>
      <c r="CN1552" t="b">
        <f t="shared" si="2333"/>
        <v>0</v>
      </c>
      <c r="CO1552" t="b">
        <f t="shared" si="2334"/>
        <v>0</v>
      </c>
      <c r="CP1552" t="b">
        <f t="shared" si="2335"/>
        <v>0</v>
      </c>
      <c r="CQ1552" t="b">
        <f t="shared" si="2336"/>
        <v>1</v>
      </c>
      <c r="CR1552" t="b">
        <f t="shared" si="2337"/>
        <v>0</v>
      </c>
      <c r="CS1552" t="b">
        <f t="shared" si="2338"/>
        <v>0</v>
      </c>
      <c r="CT1552" t="b">
        <f t="shared" si="2339"/>
        <v>0</v>
      </c>
      <c r="CU1552" t="b">
        <f t="shared" si="2340"/>
        <v>1</v>
      </c>
      <c r="CV1552" t="b">
        <f t="shared" si="2341"/>
        <v>0</v>
      </c>
      <c r="CW1552" t="b">
        <f t="shared" si="2342"/>
        <v>1</v>
      </c>
      <c r="CX1552" t="b">
        <f t="shared" si="2343"/>
        <v>0</v>
      </c>
      <c r="CY1552" t="b">
        <f t="shared" si="2344"/>
        <v>0</v>
      </c>
      <c r="CZ1552" t="b">
        <f t="shared" si="2345"/>
        <v>0</v>
      </c>
      <c r="DA1552" t="b">
        <f t="shared" si="2346"/>
        <v>1</v>
      </c>
      <c r="DB1552" t="b">
        <f t="shared" si="2347"/>
        <v>0</v>
      </c>
      <c r="DC1552" t="b">
        <f t="shared" si="2348"/>
        <v>0</v>
      </c>
      <c r="DD1552" t="b">
        <f t="shared" si="2349"/>
        <v>0</v>
      </c>
    </row>
    <row r="1553" spans="1:108">
      <c r="A1553" t="s">
        <v>2761</v>
      </c>
      <c r="B1553" t="s">
        <v>2722</v>
      </c>
      <c r="C1553" t="s">
        <v>2722</v>
      </c>
      <c r="E1553" t="s">
        <v>2543</v>
      </c>
      <c r="F1553" t="s">
        <v>2405</v>
      </c>
      <c r="G1553" t="s">
        <v>2406</v>
      </c>
      <c r="H1553" t="s">
        <v>7445</v>
      </c>
      <c r="I1553" t="s">
        <v>7417</v>
      </c>
      <c r="J1553" t="s">
        <v>135</v>
      </c>
      <c r="K1553" t="s">
        <v>136</v>
      </c>
      <c r="L1553" t="s">
        <v>6908</v>
      </c>
      <c r="M1553" t="s">
        <v>6079</v>
      </c>
      <c r="N1553" t="s">
        <v>2762</v>
      </c>
      <c r="O1553" t="b">
        <f t="shared" si="2256"/>
        <v>0</v>
      </c>
      <c r="P1553" t="b">
        <f t="shared" si="2257"/>
        <v>0</v>
      </c>
      <c r="Q1553" t="b">
        <f t="shared" si="2258"/>
        <v>0</v>
      </c>
      <c r="R1553" t="b">
        <f t="shared" si="2259"/>
        <v>1</v>
      </c>
      <c r="S1553" t="b">
        <f t="shared" si="2260"/>
        <v>0</v>
      </c>
      <c r="T1553" t="b">
        <f t="shared" si="2261"/>
        <v>0</v>
      </c>
      <c r="U1553" t="b">
        <f t="shared" si="2262"/>
        <v>0</v>
      </c>
      <c r="V1553" t="b">
        <f t="shared" si="2263"/>
        <v>0</v>
      </c>
      <c r="W1553" t="b">
        <f t="shared" si="2264"/>
        <v>0</v>
      </c>
      <c r="X1553" t="b">
        <f t="shared" si="2265"/>
        <v>1</v>
      </c>
      <c r="Y1553" t="b">
        <f t="shared" si="2266"/>
        <v>1</v>
      </c>
      <c r="Z1553" t="b">
        <f t="shared" si="2267"/>
        <v>1</v>
      </c>
      <c r="AA1553" t="b">
        <f t="shared" si="2268"/>
        <v>0</v>
      </c>
      <c r="AB1553" t="b">
        <f t="shared" si="2269"/>
        <v>0</v>
      </c>
      <c r="AC1553" t="b">
        <f t="shared" si="2270"/>
        <v>0</v>
      </c>
      <c r="AD1553" t="b">
        <f t="shared" si="2271"/>
        <v>0</v>
      </c>
      <c r="AE1553" t="b">
        <f t="shared" si="2272"/>
        <v>0</v>
      </c>
      <c r="AF1553" t="b">
        <f t="shared" si="2273"/>
        <v>0</v>
      </c>
      <c r="AG1553" t="b">
        <f t="shared" si="2274"/>
        <v>0</v>
      </c>
      <c r="AH1553" t="b">
        <f t="shared" si="2275"/>
        <v>0</v>
      </c>
      <c r="AI1553" t="b">
        <f t="shared" si="2276"/>
        <v>0</v>
      </c>
      <c r="AJ1553" t="b">
        <f t="shared" si="2277"/>
        <v>0</v>
      </c>
      <c r="AK1553" t="b">
        <f t="shared" si="2278"/>
        <v>0</v>
      </c>
      <c r="AL1553" t="b">
        <f t="shared" si="2279"/>
        <v>0</v>
      </c>
      <c r="AM1553" t="b">
        <f t="shared" si="2280"/>
        <v>0</v>
      </c>
      <c r="AN1553" t="b">
        <f t="shared" si="2281"/>
        <v>0</v>
      </c>
      <c r="AO1553" t="b">
        <f t="shared" si="2282"/>
        <v>0</v>
      </c>
      <c r="AP1553" t="b">
        <f t="shared" si="2283"/>
        <v>1</v>
      </c>
      <c r="AQ1553" t="b">
        <f t="shared" si="2284"/>
        <v>0</v>
      </c>
      <c r="AR1553" t="b">
        <f t="shared" si="2285"/>
        <v>0</v>
      </c>
      <c r="AS1553" t="b">
        <f t="shared" si="2286"/>
        <v>0</v>
      </c>
      <c r="AT1553" t="b">
        <f t="shared" si="2287"/>
        <v>0</v>
      </c>
      <c r="AU1553" t="b">
        <f t="shared" si="2288"/>
        <v>0</v>
      </c>
      <c r="AV1553" t="b">
        <f t="shared" si="2289"/>
        <v>0</v>
      </c>
      <c r="AW1553" t="b">
        <f t="shared" si="2290"/>
        <v>0</v>
      </c>
      <c r="AX1553" t="b">
        <f t="shared" si="2291"/>
        <v>0</v>
      </c>
      <c r="AY1553" t="b">
        <f t="shared" si="2292"/>
        <v>0</v>
      </c>
      <c r="AZ1553" t="b">
        <f t="shared" si="2293"/>
        <v>0</v>
      </c>
      <c r="BA1553" t="b">
        <f t="shared" si="2294"/>
        <v>0</v>
      </c>
      <c r="BB1553" t="b">
        <f t="shared" si="2295"/>
        <v>0</v>
      </c>
      <c r="BC1553" t="b">
        <f t="shared" si="2296"/>
        <v>0</v>
      </c>
      <c r="BD1553" t="b">
        <f t="shared" si="2297"/>
        <v>0</v>
      </c>
      <c r="BE1553" t="b">
        <f t="shared" si="2298"/>
        <v>0</v>
      </c>
      <c r="BF1553" t="b">
        <f t="shared" si="2299"/>
        <v>1</v>
      </c>
      <c r="BG1553" t="b">
        <f t="shared" si="2300"/>
        <v>0</v>
      </c>
      <c r="BH1553" t="b">
        <f t="shared" si="2301"/>
        <v>0</v>
      </c>
      <c r="BI1553" t="b">
        <f t="shared" si="2302"/>
        <v>0</v>
      </c>
      <c r="BJ1553" t="b">
        <f t="shared" si="2303"/>
        <v>0</v>
      </c>
      <c r="BK1553" t="b">
        <f t="shared" si="2304"/>
        <v>0</v>
      </c>
      <c r="BL1553" t="b">
        <f t="shared" si="2305"/>
        <v>0</v>
      </c>
      <c r="BM1553" t="b">
        <f t="shared" si="2306"/>
        <v>0</v>
      </c>
      <c r="BN1553" t="b">
        <f t="shared" si="2307"/>
        <v>0</v>
      </c>
      <c r="BO1553" t="b">
        <f t="shared" si="2308"/>
        <v>0</v>
      </c>
      <c r="BP1553" t="b">
        <f t="shared" si="2309"/>
        <v>0</v>
      </c>
      <c r="BQ1553" t="b">
        <f t="shared" si="2310"/>
        <v>0</v>
      </c>
      <c r="BR1553" t="b">
        <f t="shared" si="2311"/>
        <v>0</v>
      </c>
      <c r="BS1553" t="b">
        <f t="shared" si="2312"/>
        <v>0</v>
      </c>
      <c r="BT1553" t="b">
        <f t="shared" si="2313"/>
        <v>0</v>
      </c>
      <c r="BU1553" t="b">
        <f t="shared" si="2314"/>
        <v>0</v>
      </c>
      <c r="BV1553" t="b">
        <f t="shared" si="2315"/>
        <v>0</v>
      </c>
      <c r="BW1553" t="b">
        <f t="shared" si="2316"/>
        <v>0</v>
      </c>
      <c r="BX1553" t="b">
        <f t="shared" si="2317"/>
        <v>0</v>
      </c>
      <c r="BY1553" t="b">
        <f t="shared" si="2318"/>
        <v>0</v>
      </c>
      <c r="BZ1553" t="b">
        <f t="shared" si="2319"/>
        <v>0</v>
      </c>
      <c r="CA1553" t="b">
        <f t="shared" si="2320"/>
        <v>0</v>
      </c>
      <c r="CB1553" t="b">
        <f t="shared" si="2321"/>
        <v>0</v>
      </c>
      <c r="CC1553" t="b">
        <f t="shared" si="2322"/>
        <v>0</v>
      </c>
      <c r="CD1553" t="b">
        <f t="shared" si="2323"/>
        <v>0</v>
      </c>
      <c r="CE1553" t="b">
        <f t="shared" si="2324"/>
        <v>0</v>
      </c>
      <c r="CF1553" t="b">
        <f t="shared" si="2325"/>
        <v>0</v>
      </c>
      <c r="CG1553" t="b">
        <f t="shared" si="2326"/>
        <v>0</v>
      </c>
      <c r="CH1553" t="b">
        <f t="shared" si="2327"/>
        <v>0</v>
      </c>
      <c r="CI1553" t="b">
        <f t="shared" si="2328"/>
        <v>0</v>
      </c>
      <c r="CJ1553" t="b">
        <f t="shared" si="2329"/>
        <v>0</v>
      </c>
      <c r="CK1553" t="b">
        <f t="shared" si="2330"/>
        <v>0</v>
      </c>
      <c r="CL1553" t="b">
        <f t="shared" si="2331"/>
        <v>0</v>
      </c>
      <c r="CM1553" t="b">
        <f t="shared" si="2332"/>
        <v>0</v>
      </c>
      <c r="CN1553" t="b">
        <f t="shared" si="2333"/>
        <v>0</v>
      </c>
      <c r="CO1553" t="b">
        <f t="shared" si="2334"/>
        <v>0</v>
      </c>
      <c r="CP1553" t="b">
        <f t="shared" si="2335"/>
        <v>0</v>
      </c>
      <c r="CQ1553" t="b">
        <f t="shared" si="2336"/>
        <v>0</v>
      </c>
      <c r="CR1553" t="b">
        <f t="shared" si="2337"/>
        <v>0</v>
      </c>
      <c r="CS1553" t="b">
        <f t="shared" si="2338"/>
        <v>0</v>
      </c>
      <c r="CT1553" t="b">
        <f t="shared" si="2339"/>
        <v>0</v>
      </c>
      <c r="CU1553" t="b">
        <f t="shared" si="2340"/>
        <v>0</v>
      </c>
      <c r="CV1553" t="b">
        <f t="shared" si="2341"/>
        <v>0</v>
      </c>
      <c r="CW1553" t="b">
        <f t="shared" si="2342"/>
        <v>0</v>
      </c>
      <c r="CX1553" t="b">
        <f t="shared" si="2343"/>
        <v>0</v>
      </c>
      <c r="CY1553" t="b">
        <f t="shared" si="2344"/>
        <v>0</v>
      </c>
      <c r="CZ1553" t="b">
        <f t="shared" si="2345"/>
        <v>0</v>
      </c>
      <c r="DA1553" t="b">
        <f t="shared" si="2346"/>
        <v>0</v>
      </c>
      <c r="DB1553" t="b">
        <f t="shared" si="2347"/>
        <v>0</v>
      </c>
      <c r="DC1553" t="b">
        <f t="shared" si="2348"/>
        <v>0</v>
      </c>
      <c r="DD1553" t="b">
        <f t="shared" si="2349"/>
        <v>0</v>
      </c>
    </row>
    <row r="1554" spans="1:108">
      <c r="A1554" t="s">
        <v>2763</v>
      </c>
      <c r="B1554" t="s">
        <v>2722</v>
      </c>
      <c r="C1554" t="s">
        <v>2722</v>
      </c>
      <c r="E1554" t="s">
        <v>2543</v>
      </c>
      <c r="F1554" t="s">
        <v>2405</v>
      </c>
      <c r="G1554" t="s">
        <v>2406</v>
      </c>
      <c r="H1554" t="s">
        <v>7445</v>
      </c>
      <c r="I1554" t="s">
        <v>7417</v>
      </c>
      <c r="J1554" t="s">
        <v>204</v>
      </c>
      <c r="K1554" t="s">
        <v>205</v>
      </c>
      <c r="L1554" t="s">
        <v>6996</v>
      </c>
      <c r="M1554" t="s">
        <v>6079</v>
      </c>
      <c r="N1554" t="s">
        <v>2764</v>
      </c>
      <c r="O1554" t="b">
        <f t="shared" si="2256"/>
        <v>1</v>
      </c>
      <c r="P1554" t="b">
        <f t="shared" si="2257"/>
        <v>0</v>
      </c>
      <c r="Q1554" t="b">
        <f t="shared" si="2258"/>
        <v>1</v>
      </c>
      <c r="R1554" t="b">
        <f t="shared" si="2259"/>
        <v>1</v>
      </c>
      <c r="S1554" t="b">
        <f t="shared" si="2260"/>
        <v>0</v>
      </c>
      <c r="T1554" t="b">
        <f t="shared" si="2261"/>
        <v>1</v>
      </c>
      <c r="U1554" t="b">
        <f t="shared" si="2262"/>
        <v>1</v>
      </c>
      <c r="V1554" t="b">
        <f t="shared" si="2263"/>
        <v>0</v>
      </c>
      <c r="W1554" t="b">
        <f t="shared" si="2264"/>
        <v>1</v>
      </c>
      <c r="X1554" t="b">
        <f t="shared" si="2265"/>
        <v>0</v>
      </c>
      <c r="Y1554" t="b">
        <f t="shared" si="2266"/>
        <v>0</v>
      </c>
      <c r="Z1554" t="b">
        <f t="shared" si="2267"/>
        <v>0</v>
      </c>
      <c r="AA1554" t="b">
        <f t="shared" si="2268"/>
        <v>0</v>
      </c>
      <c r="AB1554" t="b">
        <f t="shared" si="2269"/>
        <v>0</v>
      </c>
      <c r="AC1554" t="b">
        <f t="shared" si="2270"/>
        <v>0</v>
      </c>
      <c r="AD1554" t="b">
        <f t="shared" si="2271"/>
        <v>1</v>
      </c>
      <c r="AE1554" t="b">
        <f t="shared" si="2272"/>
        <v>0</v>
      </c>
      <c r="AF1554" t="b">
        <f t="shared" si="2273"/>
        <v>0</v>
      </c>
      <c r="AG1554" t="b">
        <f t="shared" si="2274"/>
        <v>0</v>
      </c>
      <c r="AH1554" t="b">
        <f t="shared" si="2275"/>
        <v>1</v>
      </c>
      <c r="AI1554" t="b">
        <f t="shared" si="2276"/>
        <v>0</v>
      </c>
      <c r="AJ1554" t="b">
        <f t="shared" si="2277"/>
        <v>0</v>
      </c>
      <c r="AK1554" t="b">
        <f t="shared" si="2278"/>
        <v>0</v>
      </c>
      <c r="AL1554" t="b">
        <f t="shared" si="2279"/>
        <v>0</v>
      </c>
      <c r="AM1554" t="b">
        <f t="shared" si="2280"/>
        <v>0</v>
      </c>
      <c r="AN1554" t="b">
        <f t="shared" si="2281"/>
        <v>0</v>
      </c>
      <c r="AO1554" t="b">
        <f t="shared" si="2282"/>
        <v>0</v>
      </c>
      <c r="AP1554" t="b">
        <f t="shared" si="2283"/>
        <v>0</v>
      </c>
      <c r="AQ1554" t="b">
        <f t="shared" si="2284"/>
        <v>0</v>
      </c>
      <c r="AR1554" t="b">
        <f t="shared" si="2285"/>
        <v>0</v>
      </c>
      <c r="AS1554" t="b">
        <f t="shared" si="2286"/>
        <v>0</v>
      </c>
      <c r="AT1554" t="b">
        <f t="shared" si="2287"/>
        <v>0</v>
      </c>
      <c r="AU1554" t="b">
        <f t="shared" si="2288"/>
        <v>0</v>
      </c>
      <c r="AV1554" t="b">
        <f t="shared" si="2289"/>
        <v>0</v>
      </c>
      <c r="AW1554" t="b">
        <f t="shared" si="2290"/>
        <v>0</v>
      </c>
      <c r="AX1554" t="b">
        <f t="shared" si="2291"/>
        <v>0</v>
      </c>
      <c r="AY1554" t="b">
        <f t="shared" si="2292"/>
        <v>0</v>
      </c>
      <c r="AZ1554" t="b">
        <f t="shared" si="2293"/>
        <v>0</v>
      </c>
      <c r="BA1554" t="b">
        <f t="shared" si="2294"/>
        <v>1</v>
      </c>
      <c r="BB1554" t="b">
        <f t="shared" si="2295"/>
        <v>0</v>
      </c>
      <c r="BC1554" t="b">
        <f t="shared" si="2296"/>
        <v>0</v>
      </c>
      <c r="BD1554" t="b">
        <f t="shared" si="2297"/>
        <v>0</v>
      </c>
      <c r="BE1554" t="b">
        <f t="shared" si="2298"/>
        <v>0</v>
      </c>
      <c r="BF1554" t="b">
        <f t="shared" si="2299"/>
        <v>0</v>
      </c>
      <c r="BG1554" t="b">
        <f t="shared" si="2300"/>
        <v>0</v>
      </c>
      <c r="BH1554" t="b">
        <f t="shared" si="2301"/>
        <v>1</v>
      </c>
      <c r="BI1554" t="b">
        <f t="shared" si="2302"/>
        <v>0</v>
      </c>
      <c r="BJ1554" t="b">
        <f t="shared" si="2303"/>
        <v>0</v>
      </c>
      <c r="BK1554" t="b">
        <f t="shared" si="2304"/>
        <v>0</v>
      </c>
      <c r="BL1554" t="b">
        <f t="shared" si="2305"/>
        <v>0</v>
      </c>
      <c r="BM1554" t="b">
        <f t="shared" si="2306"/>
        <v>0</v>
      </c>
      <c r="BN1554" t="b">
        <f t="shared" si="2307"/>
        <v>0</v>
      </c>
      <c r="BO1554" t="b">
        <f t="shared" si="2308"/>
        <v>0</v>
      </c>
      <c r="BP1554" t="b">
        <f t="shared" si="2309"/>
        <v>0</v>
      </c>
      <c r="BQ1554" t="b">
        <f t="shared" si="2310"/>
        <v>0</v>
      </c>
      <c r="BR1554" t="b">
        <f t="shared" si="2311"/>
        <v>0</v>
      </c>
      <c r="BS1554" t="b">
        <f t="shared" si="2312"/>
        <v>0</v>
      </c>
      <c r="BT1554" t="b">
        <f t="shared" si="2313"/>
        <v>0</v>
      </c>
      <c r="BU1554" t="b">
        <f t="shared" si="2314"/>
        <v>0</v>
      </c>
      <c r="BV1554" t="b">
        <f t="shared" si="2315"/>
        <v>1</v>
      </c>
      <c r="BW1554" t="b">
        <f t="shared" si="2316"/>
        <v>0</v>
      </c>
      <c r="BX1554" t="b">
        <f t="shared" si="2317"/>
        <v>0</v>
      </c>
      <c r="BY1554" t="b">
        <f t="shared" si="2318"/>
        <v>0</v>
      </c>
      <c r="BZ1554" t="b">
        <f t="shared" si="2319"/>
        <v>0</v>
      </c>
      <c r="CA1554" t="b">
        <f t="shared" si="2320"/>
        <v>0</v>
      </c>
      <c r="CB1554" t="b">
        <f t="shared" si="2321"/>
        <v>0</v>
      </c>
      <c r="CC1554" t="b">
        <f t="shared" si="2322"/>
        <v>0</v>
      </c>
      <c r="CD1554" t="b">
        <f t="shared" si="2323"/>
        <v>0</v>
      </c>
      <c r="CE1554" t="b">
        <f t="shared" si="2324"/>
        <v>0</v>
      </c>
      <c r="CF1554" t="b">
        <f t="shared" si="2325"/>
        <v>0</v>
      </c>
      <c r="CG1554" t="b">
        <f t="shared" si="2326"/>
        <v>0</v>
      </c>
      <c r="CH1554" t="b">
        <f t="shared" si="2327"/>
        <v>0</v>
      </c>
      <c r="CI1554" t="b">
        <f t="shared" si="2328"/>
        <v>0</v>
      </c>
      <c r="CJ1554" t="b">
        <f t="shared" si="2329"/>
        <v>0</v>
      </c>
      <c r="CK1554" t="b">
        <f t="shared" si="2330"/>
        <v>0</v>
      </c>
      <c r="CL1554" t="b">
        <f t="shared" si="2331"/>
        <v>0</v>
      </c>
      <c r="CM1554" t="b">
        <f t="shared" si="2332"/>
        <v>0</v>
      </c>
      <c r="CN1554" t="b">
        <f t="shared" si="2333"/>
        <v>0</v>
      </c>
      <c r="CO1554" t="b">
        <f t="shared" si="2334"/>
        <v>0</v>
      </c>
      <c r="CP1554" t="b">
        <f t="shared" si="2335"/>
        <v>0</v>
      </c>
      <c r="CQ1554" t="b">
        <f t="shared" si="2336"/>
        <v>0</v>
      </c>
      <c r="CR1554" t="b">
        <f t="shared" si="2337"/>
        <v>0</v>
      </c>
      <c r="CS1554" t="b">
        <f t="shared" si="2338"/>
        <v>0</v>
      </c>
      <c r="CT1554" t="b">
        <f t="shared" si="2339"/>
        <v>1</v>
      </c>
      <c r="CU1554" t="b">
        <f t="shared" si="2340"/>
        <v>0</v>
      </c>
      <c r="CV1554" t="b">
        <f t="shared" si="2341"/>
        <v>0</v>
      </c>
      <c r="CW1554" t="b">
        <f t="shared" si="2342"/>
        <v>0</v>
      </c>
      <c r="CX1554" t="b">
        <f t="shared" si="2343"/>
        <v>0</v>
      </c>
      <c r="CY1554" t="b">
        <f t="shared" si="2344"/>
        <v>0</v>
      </c>
      <c r="CZ1554" t="b">
        <f t="shared" si="2345"/>
        <v>0</v>
      </c>
      <c r="DA1554" t="b">
        <f t="shared" si="2346"/>
        <v>0</v>
      </c>
      <c r="DB1554" t="b">
        <f t="shared" si="2347"/>
        <v>0</v>
      </c>
      <c r="DC1554" t="b">
        <f t="shared" si="2348"/>
        <v>0</v>
      </c>
      <c r="DD1554" t="b">
        <f t="shared" si="2349"/>
        <v>0</v>
      </c>
    </row>
    <row r="1555" spans="1:108">
      <c r="A1555" s="4" t="s">
        <v>2765</v>
      </c>
      <c r="B1555" t="s">
        <v>2722</v>
      </c>
      <c r="C1555" t="s">
        <v>2722</v>
      </c>
      <c r="D1555" s="4"/>
      <c r="E1555" s="4" t="s">
        <v>2543</v>
      </c>
      <c r="F1555" t="s">
        <v>2405</v>
      </c>
      <c r="G1555" t="s">
        <v>2406</v>
      </c>
      <c r="H1555" t="s">
        <v>7445</v>
      </c>
      <c r="I1555" t="s">
        <v>7417</v>
      </c>
      <c r="J1555" s="4" t="s">
        <v>139</v>
      </c>
      <c r="K1555" s="4" t="s">
        <v>139</v>
      </c>
      <c r="L1555" s="4" t="s">
        <v>6997</v>
      </c>
      <c r="M1555" s="4" t="s">
        <v>2327</v>
      </c>
      <c r="N1555" s="4" t="s">
        <v>2766</v>
      </c>
      <c r="O1555" s="4" t="b">
        <f t="shared" si="2256"/>
        <v>1</v>
      </c>
      <c r="P1555" s="4" t="b">
        <f t="shared" si="2257"/>
        <v>1</v>
      </c>
      <c r="Q1555" s="4" t="b">
        <f t="shared" si="2258"/>
        <v>1</v>
      </c>
      <c r="R1555" s="4" t="b">
        <f t="shared" si="2259"/>
        <v>1</v>
      </c>
      <c r="S1555" s="4" t="b">
        <f t="shared" si="2260"/>
        <v>1</v>
      </c>
      <c r="T1555" s="4" t="b">
        <f t="shared" si="2261"/>
        <v>1</v>
      </c>
      <c r="U1555" s="4" t="b">
        <f t="shared" si="2262"/>
        <v>1</v>
      </c>
      <c r="V1555" s="4" t="b">
        <f t="shared" si="2263"/>
        <v>1</v>
      </c>
      <c r="W1555" s="4" t="b">
        <f t="shared" si="2264"/>
        <v>1</v>
      </c>
      <c r="X1555" s="4" t="b">
        <f t="shared" si="2265"/>
        <v>1</v>
      </c>
      <c r="Y1555" s="4" t="b">
        <f t="shared" si="2266"/>
        <v>1</v>
      </c>
      <c r="Z1555" s="4" t="b">
        <f t="shared" si="2267"/>
        <v>1</v>
      </c>
      <c r="AA1555" s="4" t="b">
        <f t="shared" si="2268"/>
        <v>1</v>
      </c>
      <c r="AB1555" s="4" t="b">
        <f t="shared" si="2269"/>
        <v>1</v>
      </c>
      <c r="AC1555" s="4" t="b">
        <f t="shared" si="2270"/>
        <v>1</v>
      </c>
      <c r="AD1555" s="4" t="b">
        <f t="shared" si="2271"/>
        <v>0</v>
      </c>
      <c r="AE1555" s="4" t="b">
        <f t="shared" si="2272"/>
        <v>1</v>
      </c>
      <c r="AF1555" s="4" t="b">
        <f t="shared" si="2273"/>
        <v>0</v>
      </c>
      <c r="AG1555" s="4" t="b">
        <f t="shared" si="2274"/>
        <v>0</v>
      </c>
      <c r="AH1555" s="4" t="b">
        <f t="shared" si="2275"/>
        <v>1</v>
      </c>
      <c r="AI1555" s="4" t="b">
        <f t="shared" si="2276"/>
        <v>0</v>
      </c>
      <c r="AJ1555" s="4" t="b">
        <f t="shared" si="2277"/>
        <v>0</v>
      </c>
      <c r="AK1555" s="4" t="b">
        <f t="shared" si="2278"/>
        <v>0</v>
      </c>
      <c r="AL1555" s="4" t="b">
        <f t="shared" si="2279"/>
        <v>0</v>
      </c>
      <c r="AM1555" s="4" t="b">
        <f t="shared" si="2280"/>
        <v>0</v>
      </c>
      <c r="AN1555" s="4" t="b">
        <f t="shared" si="2281"/>
        <v>0</v>
      </c>
      <c r="AO1555" s="4" t="b">
        <f t="shared" si="2282"/>
        <v>1</v>
      </c>
      <c r="AP1555" s="4" t="b">
        <f t="shared" si="2283"/>
        <v>1</v>
      </c>
      <c r="AQ1555" s="4" t="b">
        <f t="shared" si="2284"/>
        <v>0</v>
      </c>
      <c r="AR1555" s="4" t="b">
        <f t="shared" si="2285"/>
        <v>1</v>
      </c>
      <c r="AS1555" s="4" t="b">
        <f t="shared" si="2286"/>
        <v>0</v>
      </c>
      <c r="AT1555" s="4" t="b">
        <f t="shared" si="2287"/>
        <v>0</v>
      </c>
      <c r="AU1555" s="4" t="b">
        <f t="shared" si="2288"/>
        <v>0</v>
      </c>
      <c r="AV1555" s="4" t="b">
        <f t="shared" si="2289"/>
        <v>1</v>
      </c>
      <c r="AW1555" s="4" t="b">
        <f t="shared" si="2290"/>
        <v>1</v>
      </c>
      <c r="AX1555" s="4" t="b">
        <f t="shared" si="2291"/>
        <v>0</v>
      </c>
      <c r="AY1555" s="4" t="b">
        <f t="shared" si="2292"/>
        <v>0</v>
      </c>
      <c r="AZ1555" s="4" t="b">
        <f t="shared" si="2293"/>
        <v>1</v>
      </c>
      <c r="BA1555" s="4" t="b">
        <f t="shared" si="2294"/>
        <v>1</v>
      </c>
      <c r="BB1555" s="4" t="b">
        <f t="shared" si="2295"/>
        <v>0</v>
      </c>
      <c r="BC1555" s="4" t="b">
        <f t="shared" si="2296"/>
        <v>1</v>
      </c>
      <c r="BD1555" s="4" t="b">
        <f t="shared" si="2297"/>
        <v>1</v>
      </c>
      <c r="BE1555" s="4" t="b">
        <f t="shared" si="2298"/>
        <v>1</v>
      </c>
      <c r="BF1555" s="4" t="b">
        <f t="shared" si="2299"/>
        <v>1</v>
      </c>
      <c r="BG1555" s="4" t="b">
        <f t="shared" si="2300"/>
        <v>0</v>
      </c>
      <c r="BH1555" s="4" t="b">
        <f t="shared" si="2301"/>
        <v>0</v>
      </c>
      <c r="BI1555" s="4" t="b">
        <f t="shared" si="2302"/>
        <v>1</v>
      </c>
      <c r="BJ1555" s="4" t="b">
        <f t="shared" si="2303"/>
        <v>1</v>
      </c>
      <c r="BK1555" s="4" t="b">
        <f t="shared" si="2304"/>
        <v>0</v>
      </c>
      <c r="BL1555" s="4" t="b">
        <f t="shared" si="2305"/>
        <v>0</v>
      </c>
      <c r="BM1555" s="4" t="b">
        <f t="shared" si="2306"/>
        <v>1</v>
      </c>
      <c r="BN1555" s="4" t="b">
        <f t="shared" si="2307"/>
        <v>1</v>
      </c>
      <c r="BO1555" s="4" t="b">
        <f t="shared" si="2308"/>
        <v>1</v>
      </c>
      <c r="BP1555" s="4" t="b">
        <f t="shared" si="2309"/>
        <v>1</v>
      </c>
      <c r="BQ1555" s="4" t="b">
        <f t="shared" si="2310"/>
        <v>1</v>
      </c>
      <c r="BR1555" s="4" t="b">
        <f t="shared" si="2311"/>
        <v>1</v>
      </c>
      <c r="BS1555" s="4" t="b">
        <f t="shared" si="2312"/>
        <v>1</v>
      </c>
      <c r="BT1555" s="4" t="b">
        <f t="shared" si="2313"/>
        <v>0</v>
      </c>
      <c r="BU1555" s="4" t="b">
        <f t="shared" si="2314"/>
        <v>1</v>
      </c>
      <c r="BV1555" s="4" t="b">
        <f t="shared" si="2315"/>
        <v>1</v>
      </c>
      <c r="BW1555" s="4" t="b">
        <f t="shared" si="2316"/>
        <v>1</v>
      </c>
      <c r="BX1555" s="4" t="b">
        <f t="shared" si="2317"/>
        <v>1</v>
      </c>
      <c r="BY1555" s="4" t="b">
        <f t="shared" si="2318"/>
        <v>1</v>
      </c>
      <c r="BZ1555" s="4" t="b">
        <f t="shared" si="2319"/>
        <v>0</v>
      </c>
      <c r="CA1555" s="4" t="b">
        <f t="shared" si="2320"/>
        <v>1</v>
      </c>
      <c r="CB1555" s="4" t="b">
        <f t="shared" si="2321"/>
        <v>1</v>
      </c>
      <c r="CC1555" s="4" t="b">
        <f t="shared" si="2322"/>
        <v>1</v>
      </c>
      <c r="CD1555" s="4" t="b">
        <f t="shared" si="2323"/>
        <v>1</v>
      </c>
      <c r="CE1555" s="4" t="b">
        <f t="shared" si="2324"/>
        <v>1</v>
      </c>
      <c r="CF1555" s="4" t="b">
        <f t="shared" si="2325"/>
        <v>1</v>
      </c>
      <c r="CG1555" s="4" t="b">
        <f t="shared" si="2326"/>
        <v>0</v>
      </c>
      <c r="CH1555" s="4" t="b">
        <f t="shared" si="2327"/>
        <v>0</v>
      </c>
      <c r="CI1555" s="4" t="b">
        <f t="shared" si="2328"/>
        <v>1</v>
      </c>
      <c r="CJ1555" s="4" t="b">
        <f t="shared" si="2329"/>
        <v>0</v>
      </c>
      <c r="CK1555" s="4" t="b">
        <f t="shared" si="2330"/>
        <v>1</v>
      </c>
      <c r="CL1555" s="4" t="b">
        <f t="shared" si="2331"/>
        <v>0</v>
      </c>
      <c r="CM1555" s="4" t="b">
        <f t="shared" si="2332"/>
        <v>1</v>
      </c>
      <c r="CN1555" s="4" t="b">
        <f t="shared" si="2333"/>
        <v>0</v>
      </c>
      <c r="CO1555" s="4" t="b">
        <f t="shared" si="2334"/>
        <v>0</v>
      </c>
      <c r="CP1555" s="4" t="b">
        <f t="shared" si="2335"/>
        <v>1</v>
      </c>
      <c r="CQ1555" s="4" t="b">
        <f t="shared" si="2336"/>
        <v>1</v>
      </c>
      <c r="CR1555" s="4" t="b">
        <f t="shared" si="2337"/>
        <v>1</v>
      </c>
      <c r="CS1555" s="4" t="b">
        <f t="shared" si="2338"/>
        <v>0</v>
      </c>
      <c r="CT1555" s="4" t="b">
        <f t="shared" si="2339"/>
        <v>1</v>
      </c>
      <c r="CU1555" s="4" t="b">
        <f t="shared" si="2340"/>
        <v>0</v>
      </c>
      <c r="CV1555" s="4" t="b">
        <f t="shared" si="2341"/>
        <v>1</v>
      </c>
      <c r="CW1555" s="4" t="b">
        <f t="shared" si="2342"/>
        <v>1</v>
      </c>
      <c r="CX1555" s="4" t="b">
        <f t="shared" si="2343"/>
        <v>0</v>
      </c>
      <c r="CY1555" s="4" t="b">
        <f t="shared" si="2344"/>
        <v>0</v>
      </c>
      <c r="CZ1555" s="4" t="b">
        <f t="shared" si="2345"/>
        <v>0</v>
      </c>
      <c r="DA1555" s="4" t="b">
        <f t="shared" si="2346"/>
        <v>1</v>
      </c>
      <c r="DB1555" s="4" t="b">
        <f t="shared" si="2347"/>
        <v>0</v>
      </c>
      <c r="DC1555" s="4" t="b">
        <f t="shared" si="2348"/>
        <v>0</v>
      </c>
      <c r="DD1555" s="4" t="b">
        <f t="shared" si="2349"/>
        <v>0</v>
      </c>
    </row>
    <row r="1556" spans="1:108">
      <c r="A1556" s="4" t="s">
        <v>2478</v>
      </c>
      <c r="B1556" t="s">
        <v>7407</v>
      </c>
      <c r="C1556" t="s">
        <v>2479</v>
      </c>
      <c r="D1556" s="4"/>
      <c r="E1556" s="4" t="s">
        <v>2480</v>
      </c>
      <c r="F1556" t="s">
        <v>2405</v>
      </c>
      <c r="G1556" t="s">
        <v>2406</v>
      </c>
      <c r="H1556" t="s">
        <v>7445</v>
      </c>
      <c r="I1556" t="s">
        <v>7417</v>
      </c>
      <c r="J1556" s="4" t="s">
        <v>307</v>
      </c>
      <c r="K1556" s="4" t="s">
        <v>143</v>
      </c>
      <c r="L1556" s="4" t="s">
        <v>6887</v>
      </c>
      <c r="M1556" s="4" t="s">
        <v>193</v>
      </c>
      <c r="N1556" s="4" t="s">
        <v>2481</v>
      </c>
      <c r="O1556" s="4" t="b">
        <f t="shared" si="2256"/>
        <v>1</v>
      </c>
      <c r="P1556" s="4" t="b">
        <f t="shared" si="2257"/>
        <v>1</v>
      </c>
      <c r="Q1556" s="4" t="b">
        <f t="shared" si="2258"/>
        <v>1</v>
      </c>
      <c r="R1556" s="4" t="b">
        <f t="shared" si="2259"/>
        <v>1</v>
      </c>
      <c r="S1556" s="4" t="b">
        <f t="shared" si="2260"/>
        <v>1</v>
      </c>
      <c r="T1556" s="4" t="b">
        <f t="shared" si="2261"/>
        <v>1</v>
      </c>
      <c r="U1556" s="4" t="b">
        <f t="shared" si="2262"/>
        <v>1</v>
      </c>
      <c r="V1556" s="4" t="b">
        <f t="shared" si="2263"/>
        <v>0</v>
      </c>
      <c r="W1556" s="4" t="b">
        <f t="shared" si="2264"/>
        <v>1</v>
      </c>
      <c r="X1556" s="4" t="b">
        <f t="shared" si="2265"/>
        <v>1</v>
      </c>
      <c r="Y1556" s="4" t="b">
        <f t="shared" si="2266"/>
        <v>1</v>
      </c>
      <c r="Z1556" s="4" t="b">
        <f t="shared" si="2267"/>
        <v>1</v>
      </c>
      <c r="AA1556" s="4" t="b">
        <f t="shared" si="2268"/>
        <v>0</v>
      </c>
      <c r="AB1556" s="4" t="b">
        <f t="shared" si="2269"/>
        <v>0</v>
      </c>
      <c r="AC1556" s="4" t="b">
        <f t="shared" si="2270"/>
        <v>1</v>
      </c>
      <c r="AD1556" s="4" t="b">
        <f t="shared" si="2271"/>
        <v>0</v>
      </c>
      <c r="AE1556" s="4" t="b">
        <f t="shared" si="2272"/>
        <v>0</v>
      </c>
      <c r="AF1556" s="4" t="b">
        <f t="shared" si="2273"/>
        <v>0</v>
      </c>
      <c r="AG1556" s="4" t="b">
        <f t="shared" si="2274"/>
        <v>0</v>
      </c>
      <c r="AH1556" s="4" t="b">
        <f t="shared" si="2275"/>
        <v>0</v>
      </c>
      <c r="AI1556" s="4" t="b">
        <f t="shared" si="2276"/>
        <v>0</v>
      </c>
      <c r="AJ1556" s="4" t="b">
        <f t="shared" si="2277"/>
        <v>0</v>
      </c>
      <c r="AK1556" s="4" t="b">
        <f t="shared" si="2278"/>
        <v>1</v>
      </c>
      <c r="AL1556" s="4" t="b">
        <f t="shared" si="2279"/>
        <v>0</v>
      </c>
      <c r="AM1556" s="4" t="b">
        <f t="shared" si="2280"/>
        <v>0</v>
      </c>
      <c r="AN1556" s="4" t="b">
        <f t="shared" si="2281"/>
        <v>0</v>
      </c>
      <c r="AO1556" s="4" t="b">
        <f t="shared" si="2282"/>
        <v>1</v>
      </c>
      <c r="AP1556" s="4" t="b">
        <f t="shared" si="2283"/>
        <v>1</v>
      </c>
      <c r="AQ1556" s="4" t="b">
        <f t="shared" si="2284"/>
        <v>0</v>
      </c>
      <c r="AR1556" s="4" t="b">
        <f t="shared" si="2285"/>
        <v>0</v>
      </c>
      <c r="AS1556" s="4" t="b">
        <f t="shared" si="2286"/>
        <v>0</v>
      </c>
      <c r="AT1556" s="4" t="b">
        <f t="shared" si="2287"/>
        <v>0</v>
      </c>
      <c r="AU1556" s="4" t="b">
        <f t="shared" si="2288"/>
        <v>0</v>
      </c>
      <c r="AV1556" s="4" t="b">
        <f t="shared" si="2289"/>
        <v>0</v>
      </c>
      <c r="AW1556" s="4" t="b">
        <f t="shared" si="2290"/>
        <v>0</v>
      </c>
      <c r="AX1556" s="4" t="b">
        <f t="shared" si="2291"/>
        <v>0</v>
      </c>
      <c r="AY1556" s="4" t="b">
        <f t="shared" si="2292"/>
        <v>0</v>
      </c>
      <c r="AZ1556" s="4" t="b">
        <f t="shared" si="2293"/>
        <v>0</v>
      </c>
      <c r="BA1556" s="4" t="b">
        <f t="shared" si="2294"/>
        <v>1</v>
      </c>
      <c r="BB1556" s="4" t="b">
        <f t="shared" si="2295"/>
        <v>0</v>
      </c>
      <c r="BC1556" s="4" t="b">
        <f t="shared" si="2296"/>
        <v>0</v>
      </c>
      <c r="BD1556" s="4" t="b">
        <f t="shared" si="2297"/>
        <v>1</v>
      </c>
      <c r="BE1556" s="4" t="b">
        <f t="shared" si="2298"/>
        <v>0</v>
      </c>
      <c r="BF1556" s="4" t="b">
        <f t="shared" si="2299"/>
        <v>1</v>
      </c>
      <c r="BG1556" s="4" t="b">
        <f t="shared" si="2300"/>
        <v>0</v>
      </c>
      <c r="BH1556" s="4" t="b">
        <f t="shared" si="2301"/>
        <v>1</v>
      </c>
      <c r="BI1556" s="4" t="b">
        <f t="shared" si="2302"/>
        <v>0</v>
      </c>
      <c r="BJ1556" s="4" t="b">
        <f t="shared" si="2303"/>
        <v>0</v>
      </c>
      <c r="BK1556" s="4" t="b">
        <f t="shared" si="2304"/>
        <v>0</v>
      </c>
      <c r="BL1556" s="4" t="b">
        <f t="shared" si="2305"/>
        <v>1</v>
      </c>
      <c r="BM1556" s="4" t="b">
        <f t="shared" si="2306"/>
        <v>1</v>
      </c>
      <c r="BN1556" s="4" t="b">
        <f t="shared" si="2307"/>
        <v>0</v>
      </c>
      <c r="BO1556" s="4" t="b">
        <f t="shared" si="2308"/>
        <v>0</v>
      </c>
      <c r="BP1556" s="4" t="b">
        <f t="shared" si="2309"/>
        <v>0</v>
      </c>
      <c r="BQ1556" s="4" t="b">
        <f t="shared" si="2310"/>
        <v>1</v>
      </c>
      <c r="BR1556" s="4" t="b">
        <f t="shared" si="2311"/>
        <v>0</v>
      </c>
      <c r="BS1556" s="4" t="b">
        <f t="shared" si="2312"/>
        <v>1</v>
      </c>
      <c r="BT1556" s="4" t="b">
        <f t="shared" si="2313"/>
        <v>0</v>
      </c>
      <c r="BU1556" s="4" t="b">
        <f t="shared" si="2314"/>
        <v>0</v>
      </c>
      <c r="BV1556" s="4" t="b">
        <f t="shared" si="2315"/>
        <v>0</v>
      </c>
      <c r="BW1556" s="4" t="b">
        <f t="shared" si="2316"/>
        <v>0</v>
      </c>
      <c r="BX1556" s="4" t="b">
        <f t="shared" si="2317"/>
        <v>0</v>
      </c>
      <c r="BY1556" s="4" t="b">
        <f t="shared" si="2318"/>
        <v>0</v>
      </c>
      <c r="BZ1556" s="4" t="b">
        <f t="shared" si="2319"/>
        <v>1</v>
      </c>
      <c r="CA1556" s="4" t="b">
        <f t="shared" si="2320"/>
        <v>0</v>
      </c>
      <c r="CB1556" s="4" t="b">
        <f t="shared" si="2321"/>
        <v>0</v>
      </c>
      <c r="CC1556" s="4" t="b">
        <f t="shared" si="2322"/>
        <v>0</v>
      </c>
      <c r="CD1556" s="4" t="b">
        <f t="shared" si="2323"/>
        <v>0</v>
      </c>
      <c r="CE1556" s="4" t="b">
        <f t="shared" si="2324"/>
        <v>0</v>
      </c>
      <c r="CF1556" s="4" t="b">
        <f t="shared" si="2325"/>
        <v>0</v>
      </c>
      <c r="CG1556" s="4" t="b">
        <f t="shared" si="2326"/>
        <v>1</v>
      </c>
      <c r="CH1556" s="4" t="b">
        <f t="shared" si="2327"/>
        <v>1</v>
      </c>
      <c r="CI1556" s="4" t="b">
        <f t="shared" si="2328"/>
        <v>0</v>
      </c>
      <c r="CJ1556" s="4" t="b">
        <f t="shared" si="2329"/>
        <v>0</v>
      </c>
      <c r="CK1556" s="4" t="b">
        <f t="shared" si="2330"/>
        <v>0</v>
      </c>
      <c r="CL1556" s="4" t="b">
        <f t="shared" si="2331"/>
        <v>0</v>
      </c>
      <c r="CM1556" s="4" t="b">
        <f t="shared" si="2332"/>
        <v>0</v>
      </c>
      <c r="CN1556" s="4" t="b">
        <f t="shared" si="2333"/>
        <v>0</v>
      </c>
      <c r="CO1556" s="4" t="b">
        <f t="shared" si="2334"/>
        <v>0</v>
      </c>
      <c r="CP1556" s="4" t="b">
        <f t="shared" si="2335"/>
        <v>0</v>
      </c>
      <c r="CQ1556" s="4" t="b">
        <f t="shared" si="2336"/>
        <v>1</v>
      </c>
      <c r="CR1556" s="4" t="b">
        <f t="shared" si="2337"/>
        <v>0</v>
      </c>
      <c r="CS1556" s="4" t="b">
        <f t="shared" si="2338"/>
        <v>0</v>
      </c>
      <c r="CT1556" s="4" t="b">
        <f t="shared" si="2339"/>
        <v>1</v>
      </c>
      <c r="CU1556" s="4" t="b">
        <f t="shared" si="2340"/>
        <v>0</v>
      </c>
      <c r="CV1556" s="4" t="b">
        <f t="shared" si="2341"/>
        <v>0</v>
      </c>
      <c r="CW1556" s="4" t="b">
        <f t="shared" si="2342"/>
        <v>0</v>
      </c>
      <c r="CX1556" s="4" t="b">
        <f t="shared" si="2343"/>
        <v>0</v>
      </c>
      <c r="CY1556" s="4" t="b">
        <f t="shared" si="2344"/>
        <v>0</v>
      </c>
      <c r="CZ1556" s="4" t="b">
        <f t="shared" si="2345"/>
        <v>0</v>
      </c>
      <c r="DA1556" s="4" t="b">
        <f t="shared" si="2346"/>
        <v>0</v>
      </c>
      <c r="DB1556" s="4" t="b">
        <f t="shared" si="2347"/>
        <v>0</v>
      </c>
      <c r="DC1556" s="4" t="b">
        <f t="shared" si="2348"/>
        <v>0</v>
      </c>
      <c r="DD1556" s="4" t="b">
        <f t="shared" si="2349"/>
        <v>0</v>
      </c>
    </row>
    <row r="1557" spans="1:108">
      <c r="A1557" t="s">
        <v>2482</v>
      </c>
      <c r="B1557" t="s">
        <v>7407</v>
      </c>
      <c r="C1557" t="s">
        <v>2479</v>
      </c>
      <c r="E1557" t="s">
        <v>2480</v>
      </c>
      <c r="F1557" t="s">
        <v>2405</v>
      </c>
      <c r="G1557" t="s">
        <v>2406</v>
      </c>
      <c r="H1557" t="s">
        <v>7445</v>
      </c>
      <c r="I1557" t="s">
        <v>7417</v>
      </c>
      <c r="J1557" t="s">
        <v>147</v>
      </c>
      <c r="K1557" t="s">
        <v>16</v>
      </c>
      <c r="L1557" t="s">
        <v>6888</v>
      </c>
      <c r="M1557" t="s">
        <v>6079</v>
      </c>
      <c r="N1557" t="s">
        <v>2483</v>
      </c>
      <c r="O1557" t="b">
        <f t="shared" si="2256"/>
        <v>1</v>
      </c>
      <c r="P1557" t="b">
        <f t="shared" si="2257"/>
        <v>0</v>
      </c>
      <c r="Q1557" t="b">
        <f t="shared" si="2258"/>
        <v>1</v>
      </c>
      <c r="R1557" t="b">
        <f t="shared" si="2259"/>
        <v>0</v>
      </c>
      <c r="S1557" t="b">
        <f t="shared" si="2260"/>
        <v>0</v>
      </c>
      <c r="T1557" t="b">
        <f t="shared" si="2261"/>
        <v>0</v>
      </c>
      <c r="U1557" t="b">
        <f t="shared" si="2262"/>
        <v>0</v>
      </c>
      <c r="V1557" t="b">
        <f t="shared" si="2263"/>
        <v>0</v>
      </c>
      <c r="W1557" t="b">
        <f t="shared" si="2264"/>
        <v>1</v>
      </c>
      <c r="X1557" t="b">
        <f t="shared" si="2265"/>
        <v>1</v>
      </c>
      <c r="Y1557" t="b">
        <f t="shared" si="2266"/>
        <v>0</v>
      </c>
      <c r="Z1557" t="b">
        <f t="shared" si="2267"/>
        <v>0</v>
      </c>
      <c r="AA1557" t="b">
        <f t="shared" si="2268"/>
        <v>0</v>
      </c>
      <c r="AB1557" t="b">
        <f t="shared" si="2269"/>
        <v>0</v>
      </c>
      <c r="AC1557" t="b">
        <f t="shared" si="2270"/>
        <v>1</v>
      </c>
      <c r="AD1557" t="b">
        <f t="shared" si="2271"/>
        <v>0</v>
      </c>
      <c r="AE1557" t="b">
        <f t="shared" si="2272"/>
        <v>0</v>
      </c>
      <c r="AF1557" t="b">
        <f t="shared" si="2273"/>
        <v>0</v>
      </c>
      <c r="AG1557" t="b">
        <f t="shared" si="2274"/>
        <v>0</v>
      </c>
      <c r="AH1557" t="b">
        <f t="shared" si="2275"/>
        <v>0</v>
      </c>
      <c r="AI1557" t="b">
        <f t="shared" si="2276"/>
        <v>0</v>
      </c>
      <c r="AJ1557" t="b">
        <f t="shared" si="2277"/>
        <v>0</v>
      </c>
      <c r="AK1557" t="b">
        <f t="shared" si="2278"/>
        <v>0</v>
      </c>
      <c r="AL1557" t="b">
        <f t="shared" si="2279"/>
        <v>0</v>
      </c>
      <c r="AM1557" t="b">
        <f t="shared" si="2280"/>
        <v>0</v>
      </c>
      <c r="AN1557" t="b">
        <f t="shared" si="2281"/>
        <v>0</v>
      </c>
      <c r="AO1557" t="b">
        <f t="shared" si="2282"/>
        <v>0</v>
      </c>
      <c r="AP1557" t="b">
        <f t="shared" si="2283"/>
        <v>0</v>
      </c>
      <c r="AQ1557" t="b">
        <f t="shared" si="2284"/>
        <v>0</v>
      </c>
      <c r="AR1557" t="b">
        <f t="shared" si="2285"/>
        <v>0</v>
      </c>
      <c r="AS1557" t="b">
        <f t="shared" si="2286"/>
        <v>0</v>
      </c>
      <c r="AT1557" t="b">
        <f t="shared" si="2287"/>
        <v>0</v>
      </c>
      <c r="AU1557" t="b">
        <f t="shared" si="2288"/>
        <v>0</v>
      </c>
      <c r="AV1557" t="b">
        <f t="shared" si="2289"/>
        <v>0</v>
      </c>
      <c r="AW1557" t="b">
        <f t="shared" si="2290"/>
        <v>0</v>
      </c>
      <c r="AX1557" t="b">
        <f t="shared" si="2291"/>
        <v>0</v>
      </c>
      <c r="AY1557" t="b">
        <f t="shared" si="2292"/>
        <v>0</v>
      </c>
      <c r="AZ1557" t="b">
        <f t="shared" si="2293"/>
        <v>0</v>
      </c>
      <c r="BA1557" t="b">
        <f t="shared" si="2294"/>
        <v>0</v>
      </c>
      <c r="BB1557" t="b">
        <f t="shared" si="2295"/>
        <v>0</v>
      </c>
      <c r="BC1557" t="b">
        <f t="shared" si="2296"/>
        <v>0</v>
      </c>
      <c r="BD1557" t="b">
        <f t="shared" si="2297"/>
        <v>0</v>
      </c>
      <c r="BE1557" t="b">
        <f t="shared" si="2298"/>
        <v>0</v>
      </c>
      <c r="BF1557" t="b">
        <f t="shared" si="2299"/>
        <v>0</v>
      </c>
      <c r="BG1557" t="b">
        <f t="shared" si="2300"/>
        <v>0</v>
      </c>
      <c r="BH1557" t="b">
        <f t="shared" si="2301"/>
        <v>0</v>
      </c>
      <c r="BI1557" t="b">
        <f t="shared" si="2302"/>
        <v>0</v>
      </c>
      <c r="BJ1557" t="b">
        <f t="shared" si="2303"/>
        <v>0</v>
      </c>
      <c r="BK1557" t="b">
        <f t="shared" si="2304"/>
        <v>0</v>
      </c>
      <c r="BL1557" t="b">
        <f t="shared" si="2305"/>
        <v>0</v>
      </c>
      <c r="BM1557" t="b">
        <f t="shared" si="2306"/>
        <v>1</v>
      </c>
      <c r="BN1557" t="b">
        <f t="shared" si="2307"/>
        <v>0</v>
      </c>
      <c r="BO1557" t="b">
        <f t="shared" si="2308"/>
        <v>0</v>
      </c>
      <c r="BP1557" t="b">
        <f t="shared" si="2309"/>
        <v>0</v>
      </c>
      <c r="BQ1557" t="b">
        <f t="shared" si="2310"/>
        <v>0</v>
      </c>
      <c r="BR1557" t="b">
        <f t="shared" si="2311"/>
        <v>0</v>
      </c>
      <c r="BS1557" t="b">
        <f t="shared" si="2312"/>
        <v>0</v>
      </c>
      <c r="BT1557" t="b">
        <f t="shared" si="2313"/>
        <v>0</v>
      </c>
      <c r="BU1557" t="b">
        <f t="shared" si="2314"/>
        <v>0</v>
      </c>
      <c r="BV1557" t="b">
        <f t="shared" si="2315"/>
        <v>0</v>
      </c>
      <c r="BW1557" t="b">
        <f t="shared" si="2316"/>
        <v>0</v>
      </c>
      <c r="BX1557" t="b">
        <f t="shared" si="2317"/>
        <v>0</v>
      </c>
      <c r="BY1557" t="b">
        <f t="shared" si="2318"/>
        <v>0</v>
      </c>
      <c r="BZ1557" t="b">
        <f t="shared" si="2319"/>
        <v>0</v>
      </c>
      <c r="CA1557" t="b">
        <f t="shared" si="2320"/>
        <v>0</v>
      </c>
      <c r="CB1557" t="b">
        <f t="shared" si="2321"/>
        <v>0</v>
      </c>
      <c r="CC1557" t="b">
        <f t="shared" si="2322"/>
        <v>0</v>
      </c>
      <c r="CD1557" t="b">
        <f t="shared" si="2323"/>
        <v>0</v>
      </c>
      <c r="CE1557" t="b">
        <f t="shared" si="2324"/>
        <v>0</v>
      </c>
      <c r="CF1557" t="b">
        <f t="shared" si="2325"/>
        <v>0</v>
      </c>
      <c r="CG1557" t="b">
        <f t="shared" si="2326"/>
        <v>0</v>
      </c>
      <c r="CH1557" t="b">
        <f t="shared" si="2327"/>
        <v>0</v>
      </c>
      <c r="CI1557" t="b">
        <f t="shared" si="2328"/>
        <v>0</v>
      </c>
      <c r="CJ1557" t="b">
        <f t="shared" si="2329"/>
        <v>0</v>
      </c>
      <c r="CK1557" t="b">
        <f t="shared" si="2330"/>
        <v>0</v>
      </c>
      <c r="CL1557" t="b">
        <f t="shared" si="2331"/>
        <v>0</v>
      </c>
      <c r="CM1557" t="b">
        <f t="shared" si="2332"/>
        <v>0</v>
      </c>
      <c r="CN1557" t="b">
        <f t="shared" si="2333"/>
        <v>0</v>
      </c>
      <c r="CO1557" t="b">
        <f t="shared" si="2334"/>
        <v>0</v>
      </c>
      <c r="CP1557" t="b">
        <f t="shared" si="2335"/>
        <v>0</v>
      </c>
      <c r="CQ1557" t="b">
        <f t="shared" si="2336"/>
        <v>0</v>
      </c>
      <c r="CR1557" t="b">
        <f t="shared" si="2337"/>
        <v>0</v>
      </c>
      <c r="CS1557" t="b">
        <f t="shared" si="2338"/>
        <v>0</v>
      </c>
      <c r="CT1557" t="b">
        <f t="shared" si="2339"/>
        <v>1</v>
      </c>
      <c r="CU1557" t="b">
        <f t="shared" si="2340"/>
        <v>0</v>
      </c>
      <c r="CV1557" t="b">
        <f t="shared" si="2341"/>
        <v>0</v>
      </c>
      <c r="CW1557" t="b">
        <f t="shared" si="2342"/>
        <v>0</v>
      </c>
      <c r="CX1557" t="b">
        <f t="shared" si="2343"/>
        <v>0</v>
      </c>
      <c r="CY1557" t="b">
        <f t="shared" si="2344"/>
        <v>0</v>
      </c>
      <c r="CZ1557" t="b">
        <f t="shared" si="2345"/>
        <v>0</v>
      </c>
      <c r="DA1557" t="b">
        <f t="shared" si="2346"/>
        <v>0</v>
      </c>
      <c r="DB1557" t="b">
        <f t="shared" si="2347"/>
        <v>0</v>
      </c>
      <c r="DC1557" t="b">
        <f t="shared" si="2348"/>
        <v>0</v>
      </c>
      <c r="DD1557" t="b">
        <f t="shared" si="2349"/>
        <v>0</v>
      </c>
    </row>
    <row r="1558" spans="1:108">
      <c r="A1558" t="s">
        <v>2484</v>
      </c>
      <c r="B1558" t="s">
        <v>7407</v>
      </c>
      <c r="C1558" t="s">
        <v>2479</v>
      </c>
      <c r="E1558" t="s">
        <v>2480</v>
      </c>
      <c r="F1558" t="s">
        <v>2405</v>
      </c>
      <c r="G1558" t="s">
        <v>2406</v>
      </c>
      <c r="H1558" t="s">
        <v>7445</v>
      </c>
      <c r="I1558" t="s">
        <v>7417</v>
      </c>
      <c r="J1558" t="s">
        <v>135</v>
      </c>
      <c r="K1558" t="s">
        <v>136</v>
      </c>
      <c r="L1558" t="s">
        <v>6889</v>
      </c>
      <c r="M1558" t="s">
        <v>6079</v>
      </c>
      <c r="N1558" t="s">
        <v>2485</v>
      </c>
      <c r="O1558" t="b">
        <f t="shared" si="2256"/>
        <v>1</v>
      </c>
      <c r="P1558" t="b">
        <f t="shared" si="2257"/>
        <v>0</v>
      </c>
      <c r="Q1558" t="b">
        <f t="shared" si="2258"/>
        <v>1</v>
      </c>
      <c r="R1558" t="b">
        <f t="shared" si="2259"/>
        <v>0</v>
      </c>
      <c r="S1558" t="b">
        <f t="shared" si="2260"/>
        <v>1</v>
      </c>
      <c r="T1558" t="b">
        <f t="shared" si="2261"/>
        <v>0</v>
      </c>
      <c r="U1558" t="b">
        <f t="shared" si="2262"/>
        <v>1</v>
      </c>
      <c r="V1558" t="b">
        <f t="shared" si="2263"/>
        <v>0</v>
      </c>
      <c r="W1558" t="b">
        <f t="shared" si="2264"/>
        <v>1</v>
      </c>
      <c r="X1558" t="b">
        <f t="shared" si="2265"/>
        <v>0</v>
      </c>
      <c r="Y1558" t="b">
        <f t="shared" si="2266"/>
        <v>0</v>
      </c>
      <c r="Z1558" t="b">
        <f t="shared" si="2267"/>
        <v>0</v>
      </c>
      <c r="AA1558" t="b">
        <f t="shared" si="2268"/>
        <v>0</v>
      </c>
      <c r="AB1558" t="b">
        <f t="shared" si="2269"/>
        <v>0</v>
      </c>
      <c r="AC1558" t="b">
        <f t="shared" si="2270"/>
        <v>0</v>
      </c>
      <c r="AD1558" t="b">
        <f t="shared" si="2271"/>
        <v>0</v>
      </c>
      <c r="AE1558" t="b">
        <f t="shared" si="2272"/>
        <v>0</v>
      </c>
      <c r="AF1558" t="b">
        <f t="shared" si="2273"/>
        <v>0</v>
      </c>
      <c r="AG1558" t="b">
        <f t="shared" si="2274"/>
        <v>0</v>
      </c>
      <c r="AH1558" t="b">
        <f t="shared" si="2275"/>
        <v>1</v>
      </c>
      <c r="AI1558" t="b">
        <f t="shared" si="2276"/>
        <v>0</v>
      </c>
      <c r="AJ1558" t="b">
        <f t="shared" si="2277"/>
        <v>0</v>
      </c>
      <c r="AK1558" t="b">
        <f t="shared" si="2278"/>
        <v>0</v>
      </c>
      <c r="AL1558" t="b">
        <f t="shared" si="2279"/>
        <v>0</v>
      </c>
      <c r="AM1558" t="b">
        <f t="shared" si="2280"/>
        <v>0</v>
      </c>
      <c r="AN1558" t="b">
        <f t="shared" si="2281"/>
        <v>0</v>
      </c>
      <c r="AO1558" t="b">
        <f t="shared" si="2282"/>
        <v>0</v>
      </c>
      <c r="AP1558" t="b">
        <f t="shared" si="2283"/>
        <v>0</v>
      </c>
      <c r="AQ1558" t="b">
        <f t="shared" si="2284"/>
        <v>0</v>
      </c>
      <c r="AR1558" t="b">
        <f t="shared" si="2285"/>
        <v>0</v>
      </c>
      <c r="AS1558" t="b">
        <f t="shared" si="2286"/>
        <v>0</v>
      </c>
      <c r="AT1558" t="b">
        <f t="shared" si="2287"/>
        <v>0</v>
      </c>
      <c r="AU1558" t="b">
        <f t="shared" si="2288"/>
        <v>0</v>
      </c>
      <c r="AV1558" t="b">
        <f t="shared" si="2289"/>
        <v>0</v>
      </c>
      <c r="AW1558" t="b">
        <f t="shared" si="2290"/>
        <v>0</v>
      </c>
      <c r="AX1558" t="b">
        <f t="shared" si="2291"/>
        <v>0</v>
      </c>
      <c r="AY1558" t="b">
        <f t="shared" si="2292"/>
        <v>0</v>
      </c>
      <c r="AZ1558" t="b">
        <f t="shared" si="2293"/>
        <v>0</v>
      </c>
      <c r="BA1558" t="b">
        <f t="shared" si="2294"/>
        <v>0</v>
      </c>
      <c r="BB1558" t="b">
        <f t="shared" si="2295"/>
        <v>0</v>
      </c>
      <c r="BC1558" t="b">
        <f t="shared" si="2296"/>
        <v>0</v>
      </c>
      <c r="BD1558" t="b">
        <f t="shared" si="2297"/>
        <v>0</v>
      </c>
      <c r="BE1558" t="b">
        <f t="shared" si="2298"/>
        <v>0</v>
      </c>
      <c r="BF1558" t="b">
        <f t="shared" si="2299"/>
        <v>0</v>
      </c>
      <c r="BG1558" t="b">
        <f t="shared" si="2300"/>
        <v>0</v>
      </c>
      <c r="BH1558" t="b">
        <f t="shared" si="2301"/>
        <v>1</v>
      </c>
      <c r="BI1558" t="b">
        <f t="shared" si="2302"/>
        <v>0</v>
      </c>
      <c r="BJ1558" t="b">
        <f t="shared" si="2303"/>
        <v>0</v>
      </c>
      <c r="BK1558" t="b">
        <f t="shared" si="2304"/>
        <v>0</v>
      </c>
      <c r="BL1558" t="b">
        <f t="shared" si="2305"/>
        <v>1</v>
      </c>
      <c r="BM1558" t="b">
        <f t="shared" si="2306"/>
        <v>0</v>
      </c>
      <c r="BN1558" t="b">
        <f t="shared" si="2307"/>
        <v>0</v>
      </c>
      <c r="BO1558" t="b">
        <f t="shared" si="2308"/>
        <v>0</v>
      </c>
      <c r="BP1558" t="b">
        <f t="shared" si="2309"/>
        <v>0</v>
      </c>
      <c r="BQ1558" t="b">
        <f t="shared" si="2310"/>
        <v>1</v>
      </c>
      <c r="BR1558" t="b">
        <f t="shared" si="2311"/>
        <v>0</v>
      </c>
      <c r="BS1558" t="b">
        <f t="shared" si="2312"/>
        <v>0</v>
      </c>
      <c r="BT1558" t="b">
        <f t="shared" si="2313"/>
        <v>0</v>
      </c>
      <c r="BU1558" t="b">
        <f t="shared" si="2314"/>
        <v>0</v>
      </c>
      <c r="BV1558" t="b">
        <f t="shared" si="2315"/>
        <v>0</v>
      </c>
      <c r="BW1558" t="b">
        <f t="shared" si="2316"/>
        <v>0</v>
      </c>
      <c r="BX1558" t="b">
        <f t="shared" si="2317"/>
        <v>0</v>
      </c>
      <c r="BY1558" t="b">
        <f t="shared" si="2318"/>
        <v>0</v>
      </c>
      <c r="BZ1558" t="b">
        <f t="shared" si="2319"/>
        <v>0</v>
      </c>
      <c r="CA1558" t="b">
        <f t="shared" si="2320"/>
        <v>0</v>
      </c>
      <c r="CB1558" t="b">
        <f t="shared" si="2321"/>
        <v>0</v>
      </c>
      <c r="CC1558" t="b">
        <f t="shared" si="2322"/>
        <v>0</v>
      </c>
      <c r="CD1558" t="b">
        <f t="shared" si="2323"/>
        <v>0</v>
      </c>
      <c r="CE1558" t="b">
        <f t="shared" si="2324"/>
        <v>0</v>
      </c>
      <c r="CF1558" t="b">
        <f t="shared" si="2325"/>
        <v>0</v>
      </c>
      <c r="CG1558" t="b">
        <f t="shared" si="2326"/>
        <v>0</v>
      </c>
      <c r="CH1558" t="b">
        <f t="shared" si="2327"/>
        <v>0</v>
      </c>
      <c r="CI1558" t="b">
        <f t="shared" si="2328"/>
        <v>0</v>
      </c>
      <c r="CJ1558" t="b">
        <f t="shared" si="2329"/>
        <v>0</v>
      </c>
      <c r="CK1558" t="b">
        <f t="shared" si="2330"/>
        <v>0</v>
      </c>
      <c r="CL1558" t="b">
        <f t="shared" si="2331"/>
        <v>0</v>
      </c>
      <c r="CM1558" t="b">
        <f t="shared" si="2332"/>
        <v>0</v>
      </c>
      <c r="CN1558" t="b">
        <f t="shared" si="2333"/>
        <v>0</v>
      </c>
      <c r="CO1558" t="b">
        <f t="shared" si="2334"/>
        <v>0</v>
      </c>
      <c r="CP1558" t="b">
        <f t="shared" si="2335"/>
        <v>0</v>
      </c>
      <c r="CQ1558" t="b">
        <f t="shared" si="2336"/>
        <v>0</v>
      </c>
      <c r="CR1558" t="b">
        <f t="shared" si="2337"/>
        <v>0</v>
      </c>
      <c r="CS1558" t="b">
        <f t="shared" si="2338"/>
        <v>0</v>
      </c>
      <c r="CT1558" t="b">
        <f t="shared" si="2339"/>
        <v>0</v>
      </c>
      <c r="CU1558" t="b">
        <f t="shared" si="2340"/>
        <v>0</v>
      </c>
      <c r="CV1558" t="b">
        <f t="shared" si="2341"/>
        <v>0</v>
      </c>
      <c r="CW1558" t="b">
        <f t="shared" si="2342"/>
        <v>0</v>
      </c>
      <c r="CX1558" t="b">
        <f t="shared" si="2343"/>
        <v>0</v>
      </c>
      <c r="CY1558" t="b">
        <f t="shared" si="2344"/>
        <v>0</v>
      </c>
      <c r="CZ1558" t="b">
        <f t="shared" si="2345"/>
        <v>0</v>
      </c>
      <c r="DA1558" t="b">
        <f t="shared" si="2346"/>
        <v>0</v>
      </c>
      <c r="DB1558" t="b">
        <f t="shared" si="2347"/>
        <v>0</v>
      </c>
      <c r="DC1558" t="b">
        <f t="shared" si="2348"/>
        <v>0</v>
      </c>
      <c r="DD1558" t="b">
        <f t="shared" si="2349"/>
        <v>0</v>
      </c>
    </row>
    <row r="1559" spans="1:108">
      <c r="A1559" s="4" t="s">
        <v>2486</v>
      </c>
      <c r="B1559" t="s">
        <v>7407</v>
      </c>
      <c r="C1559" t="s">
        <v>2479</v>
      </c>
      <c r="D1559" s="4"/>
      <c r="E1559" s="4" t="s">
        <v>2480</v>
      </c>
      <c r="F1559" t="s">
        <v>2405</v>
      </c>
      <c r="G1559" t="s">
        <v>2406</v>
      </c>
      <c r="H1559" t="s">
        <v>7445</v>
      </c>
      <c r="I1559" t="s">
        <v>7417</v>
      </c>
      <c r="J1559" s="4" t="s">
        <v>124</v>
      </c>
      <c r="K1559" s="4" t="s">
        <v>16</v>
      </c>
      <c r="L1559" s="4" t="s">
        <v>6890</v>
      </c>
      <c r="M1559" t="s">
        <v>7619</v>
      </c>
      <c r="N1559" s="85" t="s">
        <v>7618</v>
      </c>
      <c r="O1559" s="4" t="b">
        <f t="shared" si="2256"/>
        <v>1</v>
      </c>
      <c r="P1559" s="4" t="b">
        <f t="shared" si="2257"/>
        <v>0</v>
      </c>
      <c r="Q1559" s="4" t="b">
        <f t="shared" si="2258"/>
        <v>1</v>
      </c>
      <c r="R1559" s="4" t="b">
        <f t="shared" si="2259"/>
        <v>0</v>
      </c>
      <c r="S1559" s="4" t="b">
        <f t="shared" si="2260"/>
        <v>1</v>
      </c>
      <c r="T1559" s="4" t="b">
        <f t="shared" si="2261"/>
        <v>0</v>
      </c>
      <c r="U1559" s="4" t="b">
        <f t="shared" si="2262"/>
        <v>1</v>
      </c>
      <c r="V1559" s="4" t="b">
        <f t="shared" si="2263"/>
        <v>0</v>
      </c>
      <c r="W1559" s="4" t="b">
        <f t="shared" si="2264"/>
        <v>0</v>
      </c>
      <c r="X1559" s="4" t="b">
        <f t="shared" si="2265"/>
        <v>0</v>
      </c>
      <c r="Y1559" s="4" t="b">
        <f t="shared" si="2266"/>
        <v>0</v>
      </c>
      <c r="Z1559" s="4" t="b">
        <f t="shared" si="2267"/>
        <v>0</v>
      </c>
      <c r="AA1559" s="4" t="b">
        <f t="shared" si="2268"/>
        <v>0</v>
      </c>
      <c r="AB1559" s="4" t="b">
        <f t="shared" si="2269"/>
        <v>1</v>
      </c>
      <c r="AC1559" s="4" t="b">
        <f t="shared" si="2270"/>
        <v>0</v>
      </c>
      <c r="AD1559" s="4" t="b">
        <f t="shared" si="2271"/>
        <v>0</v>
      </c>
      <c r="AE1559" s="4" t="b">
        <f t="shared" si="2272"/>
        <v>0</v>
      </c>
      <c r="AF1559" s="4" t="b">
        <f t="shared" si="2273"/>
        <v>0</v>
      </c>
      <c r="AG1559" s="4" t="b">
        <f t="shared" si="2274"/>
        <v>0</v>
      </c>
      <c r="AH1559" s="4" t="b">
        <f t="shared" si="2275"/>
        <v>0</v>
      </c>
      <c r="AI1559" s="4" t="b">
        <f t="shared" si="2276"/>
        <v>0</v>
      </c>
      <c r="AJ1559" s="4" t="b">
        <f t="shared" si="2277"/>
        <v>0</v>
      </c>
      <c r="AK1559" s="4" t="b">
        <f t="shared" si="2278"/>
        <v>0</v>
      </c>
      <c r="AL1559" s="4" t="b">
        <f t="shared" si="2279"/>
        <v>0</v>
      </c>
      <c r="AM1559" s="4" t="b">
        <f t="shared" si="2280"/>
        <v>0</v>
      </c>
      <c r="AN1559" s="4" t="b">
        <f t="shared" si="2281"/>
        <v>0</v>
      </c>
      <c r="AO1559" s="4" t="b">
        <f t="shared" si="2282"/>
        <v>0</v>
      </c>
      <c r="AP1559" s="4" t="b">
        <f t="shared" si="2283"/>
        <v>0</v>
      </c>
      <c r="AQ1559" s="4" t="b">
        <f t="shared" si="2284"/>
        <v>0</v>
      </c>
      <c r="AR1559" s="4" t="b">
        <f t="shared" si="2285"/>
        <v>0</v>
      </c>
      <c r="AS1559" s="4" t="b">
        <f t="shared" si="2286"/>
        <v>0</v>
      </c>
      <c r="AT1559" s="4" t="b">
        <f t="shared" si="2287"/>
        <v>0</v>
      </c>
      <c r="AU1559" s="4" t="b">
        <f t="shared" si="2288"/>
        <v>0</v>
      </c>
      <c r="AV1559" s="4" t="b">
        <f t="shared" si="2289"/>
        <v>0</v>
      </c>
      <c r="AW1559" s="4" t="b">
        <f t="shared" si="2290"/>
        <v>0</v>
      </c>
      <c r="AX1559" s="4" t="b">
        <f t="shared" si="2291"/>
        <v>0</v>
      </c>
      <c r="AY1559" s="4" t="b">
        <f t="shared" si="2292"/>
        <v>0</v>
      </c>
      <c r="AZ1559" s="4" t="b">
        <f t="shared" si="2293"/>
        <v>0</v>
      </c>
      <c r="BA1559" s="4" t="b">
        <f t="shared" si="2294"/>
        <v>0</v>
      </c>
      <c r="BB1559" s="4" t="b">
        <f t="shared" si="2295"/>
        <v>0</v>
      </c>
      <c r="BC1559" s="4" t="b">
        <f t="shared" si="2296"/>
        <v>0</v>
      </c>
      <c r="BD1559" s="4" t="b">
        <f t="shared" si="2297"/>
        <v>0</v>
      </c>
      <c r="BE1559" s="4" t="b">
        <f t="shared" si="2298"/>
        <v>0</v>
      </c>
      <c r="BF1559" s="4" t="b">
        <f t="shared" si="2299"/>
        <v>0</v>
      </c>
      <c r="BG1559" s="4" t="b">
        <f t="shared" si="2300"/>
        <v>0</v>
      </c>
      <c r="BH1559" s="4" t="b">
        <f t="shared" si="2301"/>
        <v>0</v>
      </c>
      <c r="BI1559" s="4" t="b">
        <f t="shared" si="2302"/>
        <v>0</v>
      </c>
      <c r="BJ1559" s="4" t="b">
        <f t="shared" si="2303"/>
        <v>0</v>
      </c>
      <c r="BK1559" s="4" t="b">
        <f t="shared" si="2304"/>
        <v>0</v>
      </c>
      <c r="BL1559" s="4" t="b">
        <f t="shared" si="2305"/>
        <v>0</v>
      </c>
      <c r="BM1559" s="4" t="b">
        <f t="shared" si="2306"/>
        <v>0</v>
      </c>
      <c r="BN1559" s="4" t="b">
        <f t="shared" si="2307"/>
        <v>0</v>
      </c>
      <c r="BO1559" s="4" t="b">
        <f t="shared" si="2308"/>
        <v>0</v>
      </c>
      <c r="BP1559" s="4" t="b">
        <f t="shared" si="2309"/>
        <v>0</v>
      </c>
      <c r="BQ1559" s="4" t="b">
        <f t="shared" si="2310"/>
        <v>0</v>
      </c>
      <c r="BR1559" s="4" t="b">
        <f t="shared" si="2311"/>
        <v>0</v>
      </c>
      <c r="BS1559" s="4" t="b">
        <f t="shared" si="2312"/>
        <v>1</v>
      </c>
      <c r="BT1559" s="4" t="b">
        <f t="shared" si="2313"/>
        <v>0</v>
      </c>
      <c r="BU1559" s="4" t="b">
        <f t="shared" si="2314"/>
        <v>0</v>
      </c>
      <c r="BV1559" s="4" t="b">
        <f t="shared" si="2315"/>
        <v>0</v>
      </c>
      <c r="BW1559" s="4" t="b">
        <f t="shared" si="2316"/>
        <v>0</v>
      </c>
      <c r="BX1559" s="4" t="b">
        <f t="shared" si="2317"/>
        <v>0</v>
      </c>
      <c r="BY1559" s="4" t="b">
        <f t="shared" si="2318"/>
        <v>0</v>
      </c>
      <c r="BZ1559" s="4" t="b">
        <f t="shared" si="2319"/>
        <v>0</v>
      </c>
      <c r="CA1559" s="4" t="b">
        <f t="shared" si="2320"/>
        <v>0</v>
      </c>
      <c r="CB1559" s="4" t="b">
        <f t="shared" si="2321"/>
        <v>0</v>
      </c>
      <c r="CC1559" s="4" t="b">
        <f t="shared" si="2322"/>
        <v>0</v>
      </c>
      <c r="CD1559" s="4" t="b">
        <f t="shared" si="2323"/>
        <v>0</v>
      </c>
      <c r="CE1559" s="4" t="b">
        <f t="shared" si="2324"/>
        <v>0</v>
      </c>
      <c r="CF1559" s="4" t="b">
        <f t="shared" si="2325"/>
        <v>0</v>
      </c>
      <c r="CG1559" s="4" t="b">
        <f t="shared" si="2326"/>
        <v>0</v>
      </c>
      <c r="CH1559" s="4" t="b">
        <f t="shared" si="2327"/>
        <v>0</v>
      </c>
      <c r="CI1559" s="4" t="b">
        <f t="shared" si="2328"/>
        <v>0</v>
      </c>
      <c r="CJ1559" s="4" t="b">
        <f t="shared" si="2329"/>
        <v>0</v>
      </c>
      <c r="CK1559" s="4" t="b">
        <f t="shared" si="2330"/>
        <v>0</v>
      </c>
      <c r="CL1559" s="4" t="b">
        <f t="shared" si="2331"/>
        <v>0</v>
      </c>
      <c r="CM1559" s="4" t="b">
        <f t="shared" si="2332"/>
        <v>0</v>
      </c>
      <c r="CN1559" s="4" t="b">
        <f t="shared" si="2333"/>
        <v>0</v>
      </c>
      <c r="CO1559" s="4" t="b">
        <f t="shared" si="2334"/>
        <v>0</v>
      </c>
      <c r="CP1559" s="4" t="b">
        <f t="shared" si="2335"/>
        <v>0</v>
      </c>
      <c r="CQ1559" s="4" t="b">
        <f t="shared" si="2336"/>
        <v>0</v>
      </c>
      <c r="CR1559" s="4" t="b">
        <f t="shared" si="2337"/>
        <v>0</v>
      </c>
      <c r="CS1559" s="4" t="b">
        <f t="shared" si="2338"/>
        <v>1</v>
      </c>
      <c r="CT1559" s="4" t="b">
        <f t="shared" si="2339"/>
        <v>0</v>
      </c>
      <c r="CU1559" s="4" t="b">
        <f t="shared" si="2340"/>
        <v>0</v>
      </c>
      <c r="CV1559" s="4" t="b">
        <f t="shared" si="2341"/>
        <v>0</v>
      </c>
      <c r="CW1559" s="4" t="b">
        <f t="shared" si="2342"/>
        <v>0</v>
      </c>
      <c r="CX1559" s="4" t="b">
        <f t="shared" si="2343"/>
        <v>0</v>
      </c>
      <c r="CY1559" s="4" t="b">
        <f t="shared" si="2344"/>
        <v>0</v>
      </c>
      <c r="CZ1559" s="4" t="b">
        <f t="shared" si="2345"/>
        <v>0</v>
      </c>
      <c r="DA1559" s="4" t="b">
        <f t="shared" si="2346"/>
        <v>0</v>
      </c>
      <c r="DB1559" s="4" t="b">
        <f t="shared" si="2347"/>
        <v>0</v>
      </c>
      <c r="DC1559" s="4" t="b">
        <f t="shared" si="2348"/>
        <v>0</v>
      </c>
      <c r="DD1559" s="4" t="b">
        <f t="shared" si="2349"/>
        <v>0</v>
      </c>
    </row>
    <row r="1560" spans="1:108">
      <c r="A1560" t="s">
        <v>2487</v>
      </c>
      <c r="B1560" t="s">
        <v>7407</v>
      </c>
      <c r="C1560" t="s">
        <v>2479</v>
      </c>
      <c r="E1560" t="s">
        <v>2480</v>
      </c>
      <c r="F1560" t="s">
        <v>2405</v>
      </c>
      <c r="G1560" t="s">
        <v>2406</v>
      </c>
      <c r="H1560" t="s">
        <v>7445</v>
      </c>
      <c r="I1560" t="s">
        <v>7417</v>
      </c>
      <c r="J1560" t="s">
        <v>143</v>
      </c>
      <c r="K1560" t="s">
        <v>143</v>
      </c>
      <c r="L1560" t="s">
        <v>6891</v>
      </c>
      <c r="M1560" t="s">
        <v>6079</v>
      </c>
      <c r="N1560" t="s">
        <v>2488</v>
      </c>
      <c r="O1560" t="b">
        <f t="shared" si="2256"/>
        <v>1</v>
      </c>
      <c r="P1560" t="b">
        <f t="shared" si="2257"/>
        <v>0</v>
      </c>
      <c r="Q1560" t="b">
        <f t="shared" si="2258"/>
        <v>0</v>
      </c>
      <c r="R1560" t="b">
        <f t="shared" si="2259"/>
        <v>1</v>
      </c>
      <c r="S1560" t="b">
        <f t="shared" si="2260"/>
        <v>1</v>
      </c>
      <c r="T1560" t="b">
        <f t="shared" si="2261"/>
        <v>0</v>
      </c>
      <c r="U1560" t="b">
        <f t="shared" si="2262"/>
        <v>0</v>
      </c>
      <c r="V1560" t="b">
        <f t="shared" si="2263"/>
        <v>0</v>
      </c>
      <c r="W1560" t="b">
        <f t="shared" si="2264"/>
        <v>0</v>
      </c>
      <c r="X1560" t="b">
        <f t="shared" si="2265"/>
        <v>1</v>
      </c>
      <c r="Y1560" t="b">
        <f t="shared" si="2266"/>
        <v>1</v>
      </c>
      <c r="Z1560" t="b">
        <f t="shared" si="2267"/>
        <v>1</v>
      </c>
      <c r="AA1560" t="b">
        <f t="shared" si="2268"/>
        <v>0</v>
      </c>
      <c r="AB1560" t="b">
        <f t="shared" si="2269"/>
        <v>0</v>
      </c>
      <c r="AC1560" t="b">
        <f t="shared" si="2270"/>
        <v>0</v>
      </c>
      <c r="AD1560" t="b">
        <f t="shared" si="2271"/>
        <v>0</v>
      </c>
      <c r="AE1560" t="b">
        <f t="shared" si="2272"/>
        <v>0</v>
      </c>
      <c r="AF1560" t="b">
        <f t="shared" si="2273"/>
        <v>0</v>
      </c>
      <c r="AG1560" t="b">
        <f t="shared" si="2274"/>
        <v>0</v>
      </c>
      <c r="AH1560" t="b">
        <f t="shared" si="2275"/>
        <v>0</v>
      </c>
      <c r="AI1560" t="b">
        <f t="shared" si="2276"/>
        <v>0</v>
      </c>
      <c r="AJ1560" t="b">
        <f t="shared" si="2277"/>
        <v>0</v>
      </c>
      <c r="AK1560" t="b">
        <f t="shared" si="2278"/>
        <v>1</v>
      </c>
      <c r="AL1560" t="b">
        <f t="shared" si="2279"/>
        <v>0</v>
      </c>
      <c r="AM1560" t="b">
        <f t="shared" si="2280"/>
        <v>0</v>
      </c>
      <c r="AN1560" t="b">
        <f t="shared" si="2281"/>
        <v>0</v>
      </c>
      <c r="AO1560" t="b">
        <f t="shared" si="2282"/>
        <v>0</v>
      </c>
      <c r="AP1560" t="b">
        <f t="shared" si="2283"/>
        <v>0</v>
      </c>
      <c r="AQ1560" t="b">
        <f t="shared" si="2284"/>
        <v>0</v>
      </c>
      <c r="AR1560" t="b">
        <f t="shared" si="2285"/>
        <v>0</v>
      </c>
      <c r="AS1560" t="b">
        <f t="shared" si="2286"/>
        <v>0</v>
      </c>
      <c r="AT1560" t="b">
        <f t="shared" si="2287"/>
        <v>0</v>
      </c>
      <c r="AU1560" t="b">
        <f t="shared" si="2288"/>
        <v>0</v>
      </c>
      <c r="AV1560" t="b">
        <f t="shared" si="2289"/>
        <v>0</v>
      </c>
      <c r="AW1560" t="b">
        <f t="shared" si="2290"/>
        <v>0</v>
      </c>
      <c r="AX1560" t="b">
        <f t="shared" si="2291"/>
        <v>0</v>
      </c>
      <c r="AY1560" t="b">
        <f t="shared" si="2292"/>
        <v>0</v>
      </c>
      <c r="AZ1560" t="b">
        <f t="shared" si="2293"/>
        <v>0</v>
      </c>
      <c r="BA1560" t="b">
        <f t="shared" si="2294"/>
        <v>0</v>
      </c>
      <c r="BB1560" t="b">
        <f t="shared" si="2295"/>
        <v>0</v>
      </c>
      <c r="BC1560" t="b">
        <f t="shared" si="2296"/>
        <v>0</v>
      </c>
      <c r="BD1560" t="b">
        <f t="shared" si="2297"/>
        <v>0</v>
      </c>
      <c r="BE1560" t="b">
        <f t="shared" si="2298"/>
        <v>0</v>
      </c>
      <c r="BF1560" t="b">
        <f t="shared" si="2299"/>
        <v>1</v>
      </c>
      <c r="BG1560" t="b">
        <f t="shared" si="2300"/>
        <v>0</v>
      </c>
      <c r="BH1560" t="b">
        <f t="shared" si="2301"/>
        <v>0</v>
      </c>
      <c r="BI1560" t="b">
        <f t="shared" si="2302"/>
        <v>0</v>
      </c>
      <c r="BJ1560" t="b">
        <f t="shared" si="2303"/>
        <v>0</v>
      </c>
      <c r="BK1560" t="b">
        <f t="shared" si="2304"/>
        <v>0</v>
      </c>
      <c r="BL1560" t="b">
        <f t="shared" si="2305"/>
        <v>0</v>
      </c>
      <c r="BM1560" t="b">
        <f t="shared" si="2306"/>
        <v>0</v>
      </c>
      <c r="BN1560" t="b">
        <f t="shared" si="2307"/>
        <v>0</v>
      </c>
      <c r="BO1560" t="b">
        <f t="shared" si="2308"/>
        <v>0</v>
      </c>
      <c r="BP1560" t="b">
        <f t="shared" si="2309"/>
        <v>0</v>
      </c>
      <c r="BQ1560" t="b">
        <f t="shared" si="2310"/>
        <v>0</v>
      </c>
      <c r="BR1560" t="b">
        <f t="shared" si="2311"/>
        <v>0</v>
      </c>
      <c r="BS1560" t="b">
        <f t="shared" si="2312"/>
        <v>0</v>
      </c>
      <c r="BT1560" t="b">
        <f t="shared" si="2313"/>
        <v>0</v>
      </c>
      <c r="BU1560" t="b">
        <f t="shared" si="2314"/>
        <v>0</v>
      </c>
      <c r="BV1560" t="b">
        <f t="shared" si="2315"/>
        <v>0</v>
      </c>
      <c r="BW1560" t="b">
        <f t="shared" si="2316"/>
        <v>0</v>
      </c>
      <c r="BX1560" t="b">
        <f t="shared" si="2317"/>
        <v>0</v>
      </c>
      <c r="BY1560" t="b">
        <f t="shared" si="2318"/>
        <v>0</v>
      </c>
      <c r="BZ1560" t="b">
        <f t="shared" si="2319"/>
        <v>0</v>
      </c>
      <c r="CA1560" t="b">
        <f t="shared" si="2320"/>
        <v>0</v>
      </c>
      <c r="CB1560" t="b">
        <f t="shared" si="2321"/>
        <v>0</v>
      </c>
      <c r="CC1560" t="b">
        <f t="shared" si="2322"/>
        <v>0</v>
      </c>
      <c r="CD1560" t="b">
        <f t="shared" si="2323"/>
        <v>0</v>
      </c>
      <c r="CE1560" t="b">
        <f t="shared" si="2324"/>
        <v>0</v>
      </c>
      <c r="CF1560" t="b">
        <f t="shared" si="2325"/>
        <v>0</v>
      </c>
      <c r="CG1560" t="b">
        <f t="shared" si="2326"/>
        <v>1</v>
      </c>
      <c r="CH1560" t="b">
        <f t="shared" si="2327"/>
        <v>0</v>
      </c>
      <c r="CI1560" t="b">
        <f t="shared" si="2328"/>
        <v>0</v>
      </c>
      <c r="CJ1560" t="b">
        <f t="shared" si="2329"/>
        <v>0</v>
      </c>
      <c r="CK1560" t="b">
        <f t="shared" si="2330"/>
        <v>0</v>
      </c>
      <c r="CL1560" t="b">
        <f t="shared" si="2331"/>
        <v>0</v>
      </c>
      <c r="CM1560" t="b">
        <f t="shared" si="2332"/>
        <v>0</v>
      </c>
      <c r="CN1560" t="b">
        <f t="shared" si="2333"/>
        <v>0</v>
      </c>
      <c r="CO1560" t="b">
        <f t="shared" si="2334"/>
        <v>0</v>
      </c>
      <c r="CP1560" t="b">
        <f t="shared" si="2335"/>
        <v>0</v>
      </c>
      <c r="CQ1560" t="b">
        <f t="shared" si="2336"/>
        <v>0</v>
      </c>
      <c r="CR1560" t="b">
        <f t="shared" si="2337"/>
        <v>0</v>
      </c>
      <c r="CS1560" t="b">
        <f t="shared" si="2338"/>
        <v>0</v>
      </c>
      <c r="CT1560" t="b">
        <f t="shared" si="2339"/>
        <v>0</v>
      </c>
      <c r="CU1560" t="b">
        <f t="shared" si="2340"/>
        <v>0</v>
      </c>
      <c r="CV1560" t="b">
        <f t="shared" si="2341"/>
        <v>0</v>
      </c>
      <c r="CW1560" t="b">
        <f t="shared" si="2342"/>
        <v>0</v>
      </c>
      <c r="CX1560" t="b">
        <f t="shared" si="2343"/>
        <v>0</v>
      </c>
      <c r="CY1560" t="b">
        <f t="shared" si="2344"/>
        <v>0</v>
      </c>
      <c r="CZ1560" t="b">
        <f t="shared" si="2345"/>
        <v>0</v>
      </c>
      <c r="DA1560" t="b">
        <f t="shared" si="2346"/>
        <v>0</v>
      </c>
      <c r="DB1560" t="b">
        <f t="shared" si="2347"/>
        <v>0</v>
      </c>
      <c r="DC1560" t="b">
        <f t="shared" si="2348"/>
        <v>0</v>
      </c>
      <c r="DD1560" t="b">
        <f t="shared" si="2349"/>
        <v>0</v>
      </c>
    </row>
    <row r="1561" spans="1:108">
      <c r="A1561" t="s">
        <v>2489</v>
      </c>
      <c r="B1561" t="s">
        <v>7407</v>
      </c>
      <c r="C1561" t="s">
        <v>2479</v>
      </c>
      <c r="E1561" t="s">
        <v>2480</v>
      </c>
      <c r="F1561" t="s">
        <v>2405</v>
      </c>
      <c r="G1561" t="s">
        <v>2406</v>
      </c>
      <c r="H1561" t="s">
        <v>7445</v>
      </c>
      <c r="I1561" t="s">
        <v>7417</v>
      </c>
      <c r="J1561" t="s">
        <v>307</v>
      </c>
      <c r="K1561" t="s">
        <v>143</v>
      </c>
      <c r="L1561" t="s">
        <v>6892</v>
      </c>
      <c r="M1561" t="s">
        <v>6079</v>
      </c>
      <c r="N1561" t="s">
        <v>2490</v>
      </c>
      <c r="O1561" t="b">
        <f t="shared" si="2256"/>
        <v>1</v>
      </c>
      <c r="P1561" t="b">
        <f t="shared" si="2257"/>
        <v>1</v>
      </c>
      <c r="Q1561" t="b">
        <f t="shared" si="2258"/>
        <v>1</v>
      </c>
      <c r="R1561" t="b">
        <f t="shared" si="2259"/>
        <v>0</v>
      </c>
      <c r="S1561" t="b">
        <f t="shared" si="2260"/>
        <v>1</v>
      </c>
      <c r="T1561" t="b">
        <f t="shared" si="2261"/>
        <v>1</v>
      </c>
      <c r="U1561" t="b">
        <f t="shared" si="2262"/>
        <v>1</v>
      </c>
      <c r="V1561" t="b">
        <f t="shared" si="2263"/>
        <v>1</v>
      </c>
      <c r="W1561" t="b">
        <f t="shared" si="2264"/>
        <v>1</v>
      </c>
      <c r="X1561" t="b">
        <f t="shared" si="2265"/>
        <v>1</v>
      </c>
      <c r="Y1561" t="b">
        <f t="shared" si="2266"/>
        <v>1</v>
      </c>
      <c r="Z1561" t="b">
        <f t="shared" si="2267"/>
        <v>0</v>
      </c>
      <c r="AA1561" t="b">
        <f t="shared" si="2268"/>
        <v>0</v>
      </c>
      <c r="AB1561" t="b">
        <f t="shared" si="2269"/>
        <v>0</v>
      </c>
      <c r="AC1561" t="b">
        <f t="shared" si="2270"/>
        <v>0</v>
      </c>
      <c r="AD1561" t="b">
        <f t="shared" si="2271"/>
        <v>0</v>
      </c>
      <c r="AE1561" t="b">
        <f t="shared" si="2272"/>
        <v>0</v>
      </c>
      <c r="AF1561" t="b">
        <f t="shared" si="2273"/>
        <v>0</v>
      </c>
      <c r="AG1561" t="b">
        <f t="shared" si="2274"/>
        <v>1</v>
      </c>
      <c r="AH1561" t="b">
        <f t="shared" si="2275"/>
        <v>1</v>
      </c>
      <c r="AI1561" t="b">
        <f t="shared" si="2276"/>
        <v>0</v>
      </c>
      <c r="AJ1561" t="b">
        <f t="shared" si="2277"/>
        <v>0</v>
      </c>
      <c r="AK1561" t="b">
        <f t="shared" si="2278"/>
        <v>0</v>
      </c>
      <c r="AL1561" t="b">
        <f t="shared" si="2279"/>
        <v>1</v>
      </c>
      <c r="AM1561" t="b">
        <f t="shared" si="2280"/>
        <v>0</v>
      </c>
      <c r="AN1561" t="b">
        <f t="shared" si="2281"/>
        <v>0</v>
      </c>
      <c r="AO1561" t="b">
        <f t="shared" si="2282"/>
        <v>1</v>
      </c>
      <c r="AP1561" t="b">
        <f t="shared" si="2283"/>
        <v>0</v>
      </c>
      <c r="AQ1561" t="b">
        <f t="shared" si="2284"/>
        <v>0</v>
      </c>
      <c r="AR1561" t="b">
        <f t="shared" si="2285"/>
        <v>0</v>
      </c>
      <c r="AS1561" t="b">
        <f t="shared" si="2286"/>
        <v>0</v>
      </c>
      <c r="AT1561" t="b">
        <f t="shared" si="2287"/>
        <v>0</v>
      </c>
      <c r="AU1561" t="b">
        <f t="shared" si="2288"/>
        <v>1</v>
      </c>
      <c r="AV1561" t="b">
        <f t="shared" si="2289"/>
        <v>1</v>
      </c>
      <c r="AW1561" t="b">
        <f t="shared" si="2290"/>
        <v>0</v>
      </c>
      <c r="AX1561" t="b">
        <f t="shared" si="2291"/>
        <v>0</v>
      </c>
      <c r="AY1561" t="b">
        <f t="shared" si="2292"/>
        <v>0</v>
      </c>
      <c r="AZ1561" t="b">
        <f t="shared" si="2293"/>
        <v>0</v>
      </c>
      <c r="BA1561" t="b">
        <f t="shared" si="2294"/>
        <v>1</v>
      </c>
      <c r="BB1561" t="b">
        <f t="shared" si="2295"/>
        <v>0</v>
      </c>
      <c r="BC1561" t="b">
        <f t="shared" si="2296"/>
        <v>0</v>
      </c>
      <c r="BD1561" t="b">
        <f t="shared" si="2297"/>
        <v>1</v>
      </c>
      <c r="BE1561" t="b">
        <f t="shared" si="2298"/>
        <v>0</v>
      </c>
      <c r="BF1561" t="b">
        <f t="shared" si="2299"/>
        <v>0</v>
      </c>
      <c r="BG1561" t="b">
        <f t="shared" si="2300"/>
        <v>0</v>
      </c>
      <c r="BH1561" t="b">
        <f t="shared" si="2301"/>
        <v>1</v>
      </c>
      <c r="BI1561" t="b">
        <f t="shared" si="2302"/>
        <v>0</v>
      </c>
      <c r="BJ1561" t="b">
        <f t="shared" si="2303"/>
        <v>0</v>
      </c>
      <c r="BK1561" t="b">
        <f t="shared" si="2304"/>
        <v>0</v>
      </c>
      <c r="BL1561" t="b">
        <f t="shared" si="2305"/>
        <v>0</v>
      </c>
      <c r="BM1561" t="b">
        <f t="shared" si="2306"/>
        <v>0</v>
      </c>
      <c r="BN1561" t="b">
        <f t="shared" si="2307"/>
        <v>0</v>
      </c>
      <c r="BO1561" t="b">
        <f t="shared" si="2308"/>
        <v>0</v>
      </c>
      <c r="BP1561" t="b">
        <f t="shared" si="2309"/>
        <v>1</v>
      </c>
      <c r="BQ1561" t="b">
        <f t="shared" si="2310"/>
        <v>1</v>
      </c>
      <c r="BR1561" t="b">
        <f t="shared" si="2311"/>
        <v>0</v>
      </c>
      <c r="BS1561" t="b">
        <f t="shared" si="2312"/>
        <v>0</v>
      </c>
      <c r="BT1561" t="b">
        <f t="shared" si="2313"/>
        <v>0</v>
      </c>
      <c r="BU1561" t="b">
        <f t="shared" si="2314"/>
        <v>0</v>
      </c>
      <c r="BV1561" t="b">
        <f t="shared" si="2315"/>
        <v>1</v>
      </c>
      <c r="BW1561" t="b">
        <f t="shared" si="2316"/>
        <v>0</v>
      </c>
      <c r="BX1561" t="b">
        <f t="shared" si="2317"/>
        <v>0</v>
      </c>
      <c r="BY1561" t="b">
        <f t="shared" si="2318"/>
        <v>1</v>
      </c>
      <c r="BZ1561" t="b">
        <f t="shared" si="2319"/>
        <v>1</v>
      </c>
      <c r="CA1561" t="b">
        <f t="shared" si="2320"/>
        <v>0</v>
      </c>
      <c r="CB1561" t="b">
        <f t="shared" si="2321"/>
        <v>0</v>
      </c>
      <c r="CC1561" t="b">
        <f t="shared" si="2322"/>
        <v>0</v>
      </c>
      <c r="CD1561" t="b">
        <f t="shared" si="2323"/>
        <v>0</v>
      </c>
      <c r="CE1561" t="b">
        <f t="shared" si="2324"/>
        <v>0</v>
      </c>
      <c r="CF1561" t="b">
        <f t="shared" si="2325"/>
        <v>1</v>
      </c>
      <c r="CG1561" t="b">
        <f t="shared" si="2326"/>
        <v>0</v>
      </c>
      <c r="CH1561" t="b">
        <f t="shared" si="2327"/>
        <v>1</v>
      </c>
      <c r="CI1561" t="b">
        <f t="shared" si="2328"/>
        <v>0</v>
      </c>
      <c r="CJ1561" t="b">
        <f t="shared" si="2329"/>
        <v>0</v>
      </c>
      <c r="CK1561" t="b">
        <f t="shared" si="2330"/>
        <v>0</v>
      </c>
      <c r="CL1561" t="b">
        <f t="shared" si="2331"/>
        <v>0</v>
      </c>
      <c r="CM1561" t="b">
        <f t="shared" si="2332"/>
        <v>0</v>
      </c>
      <c r="CN1561" t="b">
        <f t="shared" si="2333"/>
        <v>0</v>
      </c>
      <c r="CO1561" t="b">
        <f t="shared" si="2334"/>
        <v>0</v>
      </c>
      <c r="CP1561" t="b">
        <f t="shared" si="2335"/>
        <v>0</v>
      </c>
      <c r="CQ1561" t="b">
        <f t="shared" si="2336"/>
        <v>0</v>
      </c>
      <c r="CR1561" t="b">
        <f t="shared" si="2337"/>
        <v>0</v>
      </c>
      <c r="CS1561" t="b">
        <f t="shared" si="2338"/>
        <v>0</v>
      </c>
      <c r="CT1561" t="b">
        <f t="shared" si="2339"/>
        <v>1</v>
      </c>
      <c r="CU1561" t="b">
        <f t="shared" si="2340"/>
        <v>0</v>
      </c>
      <c r="CV1561" t="b">
        <f t="shared" si="2341"/>
        <v>0</v>
      </c>
      <c r="CW1561" t="b">
        <f t="shared" si="2342"/>
        <v>1</v>
      </c>
      <c r="CX1561" t="b">
        <f t="shared" si="2343"/>
        <v>0</v>
      </c>
      <c r="CY1561" t="b">
        <f t="shared" si="2344"/>
        <v>0</v>
      </c>
      <c r="CZ1561" t="b">
        <f t="shared" si="2345"/>
        <v>0</v>
      </c>
      <c r="DA1561" t="b">
        <f t="shared" si="2346"/>
        <v>0</v>
      </c>
      <c r="DB1561" t="b">
        <f t="shared" si="2347"/>
        <v>0</v>
      </c>
      <c r="DC1561" t="b">
        <f t="shared" si="2348"/>
        <v>0</v>
      </c>
      <c r="DD1561" t="b">
        <f t="shared" si="2349"/>
        <v>0</v>
      </c>
    </row>
    <row r="1562" spans="1:108">
      <c r="A1562" t="s">
        <v>2491</v>
      </c>
      <c r="B1562" t="s">
        <v>7407</v>
      </c>
      <c r="C1562" t="s">
        <v>2479</v>
      </c>
      <c r="E1562" t="s">
        <v>2480</v>
      </c>
      <c r="F1562" t="s">
        <v>2405</v>
      </c>
      <c r="G1562" t="s">
        <v>2406</v>
      </c>
      <c r="H1562" t="s">
        <v>7445</v>
      </c>
      <c r="I1562" t="s">
        <v>7417</v>
      </c>
      <c r="J1562" t="s">
        <v>355</v>
      </c>
      <c r="K1562" t="s">
        <v>136</v>
      </c>
      <c r="L1562" t="s">
        <v>6893</v>
      </c>
      <c r="M1562" t="s">
        <v>6079</v>
      </c>
      <c r="N1562" t="s">
        <v>29</v>
      </c>
      <c r="O1562" t="b">
        <f t="shared" si="2256"/>
        <v>0</v>
      </c>
      <c r="P1562" t="b">
        <f t="shared" si="2257"/>
        <v>0</v>
      </c>
      <c r="Q1562" t="b">
        <f t="shared" si="2258"/>
        <v>1</v>
      </c>
      <c r="R1562" t="b">
        <f t="shared" si="2259"/>
        <v>0</v>
      </c>
      <c r="S1562" t="b">
        <f t="shared" si="2260"/>
        <v>0</v>
      </c>
      <c r="T1562" t="b">
        <f t="shared" si="2261"/>
        <v>0</v>
      </c>
      <c r="U1562" t="b">
        <f t="shared" si="2262"/>
        <v>1</v>
      </c>
      <c r="V1562" t="b">
        <f t="shared" si="2263"/>
        <v>0</v>
      </c>
      <c r="W1562" t="b">
        <f t="shared" si="2264"/>
        <v>0</v>
      </c>
      <c r="X1562" t="b">
        <f t="shared" si="2265"/>
        <v>0</v>
      </c>
      <c r="Y1562" t="b">
        <f t="shared" si="2266"/>
        <v>0</v>
      </c>
      <c r="Z1562" t="b">
        <f t="shared" si="2267"/>
        <v>0</v>
      </c>
      <c r="AA1562" t="b">
        <f t="shared" si="2268"/>
        <v>0</v>
      </c>
      <c r="AB1562" t="b">
        <f t="shared" si="2269"/>
        <v>0</v>
      </c>
      <c r="AC1562" t="b">
        <f t="shared" si="2270"/>
        <v>0</v>
      </c>
      <c r="AD1562" t="b">
        <f t="shared" si="2271"/>
        <v>0</v>
      </c>
      <c r="AE1562" t="b">
        <f t="shared" si="2272"/>
        <v>0</v>
      </c>
      <c r="AF1562" t="b">
        <f t="shared" si="2273"/>
        <v>0</v>
      </c>
      <c r="AG1562" t="b">
        <f t="shared" si="2274"/>
        <v>0</v>
      </c>
      <c r="AH1562" t="b">
        <f t="shared" si="2275"/>
        <v>1</v>
      </c>
      <c r="AI1562" t="b">
        <f t="shared" si="2276"/>
        <v>0</v>
      </c>
      <c r="AJ1562" t="b">
        <f t="shared" si="2277"/>
        <v>0</v>
      </c>
      <c r="AK1562" t="b">
        <f t="shared" si="2278"/>
        <v>0</v>
      </c>
      <c r="AL1562" t="b">
        <f t="shared" si="2279"/>
        <v>0</v>
      </c>
      <c r="AM1562" t="b">
        <f t="shared" si="2280"/>
        <v>0</v>
      </c>
      <c r="AN1562" t="b">
        <f t="shared" si="2281"/>
        <v>0</v>
      </c>
      <c r="AO1562" t="b">
        <f t="shared" si="2282"/>
        <v>0</v>
      </c>
      <c r="AP1562" t="b">
        <f t="shared" si="2283"/>
        <v>0</v>
      </c>
      <c r="AQ1562" t="b">
        <f t="shared" si="2284"/>
        <v>0</v>
      </c>
      <c r="AR1562" t="b">
        <f t="shared" si="2285"/>
        <v>0</v>
      </c>
      <c r="AS1562" t="b">
        <f t="shared" si="2286"/>
        <v>0</v>
      </c>
      <c r="AT1562" t="b">
        <f t="shared" si="2287"/>
        <v>0</v>
      </c>
      <c r="AU1562" t="b">
        <f t="shared" si="2288"/>
        <v>0</v>
      </c>
      <c r="AV1562" t="b">
        <f t="shared" si="2289"/>
        <v>0</v>
      </c>
      <c r="AW1562" t="b">
        <f t="shared" si="2290"/>
        <v>0</v>
      </c>
      <c r="AX1562" t="b">
        <f t="shared" si="2291"/>
        <v>0</v>
      </c>
      <c r="AY1562" t="b">
        <f t="shared" si="2292"/>
        <v>0</v>
      </c>
      <c r="AZ1562" t="b">
        <f t="shared" si="2293"/>
        <v>0</v>
      </c>
      <c r="BA1562" t="b">
        <f t="shared" si="2294"/>
        <v>0</v>
      </c>
      <c r="BB1562" t="b">
        <f t="shared" si="2295"/>
        <v>0</v>
      </c>
      <c r="BC1562" t="b">
        <f t="shared" si="2296"/>
        <v>0</v>
      </c>
      <c r="BD1562" t="b">
        <f t="shared" si="2297"/>
        <v>0</v>
      </c>
      <c r="BE1562" t="b">
        <f t="shared" si="2298"/>
        <v>0</v>
      </c>
      <c r="BF1562" t="b">
        <f t="shared" si="2299"/>
        <v>0</v>
      </c>
      <c r="BG1562" t="b">
        <f t="shared" si="2300"/>
        <v>0</v>
      </c>
      <c r="BH1562" t="b">
        <f t="shared" si="2301"/>
        <v>0</v>
      </c>
      <c r="BI1562" t="b">
        <f t="shared" si="2302"/>
        <v>0</v>
      </c>
      <c r="BJ1562" t="b">
        <f t="shared" si="2303"/>
        <v>0</v>
      </c>
      <c r="BK1562" t="b">
        <f t="shared" si="2304"/>
        <v>0</v>
      </c>
      <c r="BL1562" t="b">
        <f t="shared" si="2305"/>
        <v>0</v>
      </c>
      <c r="BM1562" t="b">
        <f t="shared" si="2306"/>
        <v>0</v>
      </c>
      <c r="BN1562" t="b">
        <f t="shared" si="2307"/>
        <v>0</v>
      </c>
      <c r="BO1562" t="b">
        <f t="shared" si="2308"/>
        <v>0</v>
      </c>
      <c r="BP1562" t="b">
        <f t="shared" si="2309"/>
        <v>0</v>
      </c>
      <c r="BQ1562" t="b">
        <f t="shared" si="2310"/>
        <v>0</v>
      </c>
      <c r="BR1562" t="b">
        <f t="shared" si="2311"/>
        <v>0</v>
      </c>
      <c r="BS1562" t="b">
        <f t="shared" si="2312"/>
        <v>0</v>
      </c>
      <c r="BT1562" t="b">
        <f t="shared" si="2313"/>
        <v>0</v>
      </c>
      <c r="BU1562" t="b">
        <f t="shared" si="2314"/>
        <v>0</v>
      </c>
      <c r="BV1562" t="b">
        <f t="shared" si="2315"/>
        <v>0</v>
      </c>
      <c r="BW1562" t="b">
        <f t="shared" si="2316"/>
        <v>0</v>
      </c>
      <c r="BX1562" t="b">
        <f t="shared" si="2317"/>
        <v>0</v>
      </c>
      <c r="BY1562" t="b">
        <f t="shared" si="2318"/>
        <v>0</v>
      </c>
      <c r="BZ1562" t="b">
        <f t="shared" si="2319"/>
        <v>0</v>
      </c>
      <c r="CA1562" t="b">
        <f t="shared" si="2320"/>
        <v>0</v>
      </c>
      <c r="CB1562" t="b">
        <f t="shared" si="2321"/>
        <v>0</v>
      </c>
      <c r="CC1562" t="b">
        <f t="shared" si="2322"/>
        <v>0</v>
      </c>
      <c r="CD1562" t="b">
        <f t="shared" si="2323"/>
        <v>0</v>
      </c>
      <c r="CE1562" t="b">
        <f t="shared" si="2324"/>
        <v>0</v>
      </c>
      <c r="CF1562" t="b">
        <f t="shared" si="2325"/>
        <v>0</v>
      </c>
      <c r="CG1562" t="b">
        <f t="shared" si="2326"/>
        <v>0</v>
      </c>
      <c r="CH1562" t="b">
        <f t="shared" si="2327"/>
        <v>0</v>
      </c>
      <c r="CI1562" t="b">
        <f t="shared" si="2328"/>
        <v>0</v>
      </c>
      <c r="CJ1562" t="b">
        <f t="shared" si="2329"/>
        <v>0</v>
      </c>
      <c r="CK1562" t="b">
        <f t="shared" si="2330"/>
        <v>0</v>
      </c>
      <c r="CL1562" t="b">
        <f t="shared" si="2331"/>
        <v>0</v>
      </c>
      <c r="CM1562" t="b">
        <f t="shared" si="2332"/>
        <v>0</v>
      </c>
      <c r="CN1562" t="b">
        <f t="shared" si="2333"/>
        <v>0</v>
      </c>
      <c r="CO1562" t="b">
        <f t="shared" si="2334"/>
        <v>0</v>
      </c>
      <c r="CP1562" t="b">
        <f t="shared" si="2335"/>
        <v>0</v>
      </c>
      <c r="CQ1562" t="b">
        <f t="shared" si="2336"/>
        <v>0</v>
      </c>
      <c r="CR1562" t="b">
        <f t="shared" si="2337"/>
        <v>0</v>
      </c>
      <c r="CS1562" t="b">
        <f t="shared" si="2338"/>
        <v>0</v>
      </c>
      <c r="CT1562" t="b">
        <f t="shared" si="2339"/>
        <v>0</v>
      </c>
      <c r="CU1562" t="b">
        <f t="shared" si="2340"/>
        <v>0</v>
      </c>
      <c r="CV1562" t="b">
        <f t="shared" si="2341"/>
        <v>0</v>
      </c>
      <c r="CW1562" t="b">
        <f t="shared" si="2342"/>
        <v>0</v>
      </c>
      <c r="CX1562" t="b">
        <f t="shared" si="2343"/>
        <v>0</v>
      </c>
      <c r="CY1562" t="b">
        <f t="shared" si="2344"/>
        <v>0</v>
      </c>
      <c r="CZ1562" t="b">
        <f t="shared" si="2345"/>
        <v>0</v>
      </c>
      <c r="DA1562" t="b">
        <f t="shared" si="2346"/>
        <v>0</v>
      </c>
      <c r="DB1562" t="b">
        <f t="shared" si="2347"/>
        <v>0</v>
      </c>
      <c r="DC1562" t="b">
        <f t="shared" si="2348"/>
        <v>0</v>
      </c>
      <c r="DD1562" t="b">
        <f t="shared" si="2349"/>
        <v>0</v>
      </c>
    </row>
    <row r="1563" spans="1:108">
      <c r="A1563" t="s">
        <v>2548</v>
      </c>
      <c r="B1563" t="s">
        <v>2549</v>
      </c>
      <c r="C1563" t="s">
        <v>2549</v>
      </c>
      <c r="E1563" t="s">
        <v>2480</v>
      </c>
      <c r="F1563" t="s">
        <v>2405</v>
      </c>
      <c r="G1563" t="s">
        <v>2406</v>
      </c>
      <c r="H1563" t="s">
        <v>7445</v>
      </c>
      <c r="I1563" t="s">
        <v>7417</v>
      </c>
      <c r="J1563" t="s">
        <v>355</v>
      </c>
      <c r="K1563" t="s">
        <v>136</v>
      </c>
      <c r="L1563" t="s">
        <v>2550</v>
      </c>
      <c r="M1563" t="s">
        <v>6079</v>
      </c>
      <c r="N1563" s="4" t="s">
        <v>187</v>
      </c>
      <c r="O1563" s="4" t="b">
        <f t="shared" si="2256"/>
        <v>0</v>
      </c>
      <c r="P1563" t="b">
        <f t="shared" si="2257"/>
        <v>0</v>
      </c>
      <c r="Q1563" t="b">
        <f t="shared" si="2258"/>
        <v>0</v>
      </c>
      <c r="R1563" t="b">
        <f t="shared" si="2259"/>
        <v>0</v>
      </c>
      <c r="S1563" s="4" t="b">
        <f t="shared" si="2260"/>
        <v>0</v>
      </c>
      <c r="T1563" s="4" t="b">
        <f t="shared" si="2261"/>
        <v>0</v>
      </c>
      <c r="U1563" s="4" t="b">
        <f t="shared" si="2262"/>
        <v>0</v>
      </c>
      <c r="V1563" s="4" t="b">
        <f t="shared" si="2263"/>
        <v>0</v>
      </c>
      <c r="W1563" s="4" t="b">
        <f t="shared" si="2264"/>
        <v>0</v>
      </c>
      <c r="X1563" s="4" t="b">
        <f t="shared" si="2265"/>
        <v>0</v>
      </c>
      <c r="Y1563" s="4" t="b">
        <f t="shared" si="2266"/>
        <v>0</v>
      </c>
      <c r="Z1563" s="4" t="b">
        <f t="shared" si="2267"/>
        <v>0</v>
      </c>
      <c r="AA1563" s="4" t="b">
        <f t="shared" si="2268"/>
        <v>0</v>
      </c>
      <c r="AB1563" t="b">
        <f t="shared" si="2269"/>
        <v>0</v>
      </c>
      <c r="AC1563" t="b">
        <f t="shared" si="2270"/>
        <v>0</v>
      </c>
      <c r="AD1563" t="b">
        <f t="shared" si="2271"/>
        <v>0</v>
      </c>
      <c r="AE1563" t="b">
        <f t="shared" si="2272"/>
        <v>0</v>
      </c>
      <c r="AF1563" t="b">
        <f t="shared" si="2273"/>
        <v>0</v>
      </c>
      <c r="AG1563" t="b">
        <f t="shared" si="2274"/>
        <v>0</v>
      </c>
      <c r="AH1563" t="b">
        <f t="shared" si="2275"/>
        <v>0</v>
      </c>
      <c r="AI1563" t="b">
        <f t="shared" si="2276"/>
        <v>0</v>
      </c>
      <c r="AJ1563" t="b">
        <f t="shared" si="2277"/>
        <v>0</v>
      </c>
      <c r="AK1563" t="b">
        <f t="shared" si="2278"/>
        <v>0</v>
      </c>
      <c r="AL1563" t="b">
        <f t="shared" si="2279"/>
        <v>0</v>
      </c>
      <c r="AM1563" t="b">
        <f t="shared" si="2280"/>
        <v>0</v>
      </c>
      <c r="AN1563" t="b">
        <f t="shared" si="2281"/>
        <v>0</v>
      </c>
      <c r="AO1563" t="b">
        <f t="shared" si="2282"/>
        <v>0</v>
      </c>
      <c r="AP1563" t="b">
        <f t="shared" si="2283"/>
        <v>0</v>
      </c>
      <c r="AQ1563" t="b">
        <f t="shared" si="2284"/>
        <v>0</v>
      </c>
      <c r="AR1563" t="b">
        <f t="shared" si="2285"/>
        <v>0</v>
      </c>
      <c r="AS1563" t="b">
        <f t="shared" si="2286"/>
        <v>0</v>
      </c>
      <c r="AT1563" t="b">
        <f t="shared" si="2287"/>
        <v>0</v>
      </c>
      <c r="AU1563" t="b">
        <f t="shared" si="2288"/>
        <v>0</v>
      </c>
      <c r="AV1563" t="b">
        <f t="shared" si="2289"/>
        <v>0</v>
      </c>
      <c r="AW1563" t="b">
        <f t="shared" si="2290"/>
        <v>0</v>
      </c>
      <c r="AX1563" t="b">
        <f t="shared" si="2291"/>
        <v>0</v>
      </c>
      <c r="AY1563" t="b">
        <f t="shared" si="2292"/>
        <v>0</v>
      </c>
      <c r="AZ1563" t="b">
        <f t="shared" si="2293"/>
        <v>0</v>
      </c>
      <c r="BA1563" t="b">
        <f t="shared" si="2294"/>
        <v>0</v>
      </c>
      <c r="BB1563" t="b">
        <f t="shared" si="2295"/>
        <v>0</v>
      </c>
      <c r="BC1563" t="b">
        <f t="shared" si="2296"/>
        <v>0</v>
      </c>
      <c r="BD1563" t="b">
        <f t="shared" si="2297"/>
        <v>0</v>
      </c>
      <c r="BE1563" t="b">
        <f t="shared" si="2298"/>
        <v>0</v>
      </c>
      <c r="BF1563" t="b">
        <f t="shared" si="2299"/>
        <v>0</v>
      </c>
      <c r="BG1563" t="b">
        <f t="shared" si="2300"/>
        <v>0</v>
      </c>
      <c r="BH1563" t="b">
        <f t="shared" si="2301"/>
        <v>0</v>
      </c>
      <c r="BI1563" t="b">
        <f t="shared" si="2302"/>
        <v>0</v>
      </c>
      <c r="BJ1563" t="b">
        <f t="shared" si="2303"/>
        <v>0</v>
      </c>
      <c r="BK1563" t="b">
        <f t="shared" si="2304"/>
        <v>0</v>
      </c>
      <c r="BL1563" t="b">
        <f t="shared" si="2305"/>
        <v>0</v>
      </c>
      <c r="BM1563" t="b">
        <f t="shared" si="2306"/>
        <v>0</v>
      </c>
      <c r="BN1563" t="b">
        <f t="shared" si="2307"/>
        <v>0</v>
      </c>
      <c r="BO1563" t="b">
        <f t="shared" si="2308"/>
        <v>0</v>
      </c>
      <c r="BP1563" t="b">
        <f t="shared" si="2309"/>
        <v>0</v>
      </c>
      <c r="BQ1563" t="b">
        <f t="shared" si="2310"/>
        <v>0</v>
      </c>
      <c r="BR1563" t="b">
        <f t="shared" si="2311"/>
        <v>0</v>
      </c>
      <c r="BS1563" t="b">
        <f t="shared" si="2312"/>
        <v>0</v>
      </c>
      <c r="BT1563" t="b">
        <f t="shared" si="2313"/>
        <v>0</v>
      </c>
      <c r="BU1563" t="b">
        <f t="shared" si="2314"/>
        <v>0</v>
      </c>
      <c r="BV1563" t="b">
        <f t="shared" si="2315"/>
        <v>0</v>
      </c>
      <c r="BW1563" t="b">
        <f t="shared" si="2316"/>
        <v>0</v>
      </c>
      <c r="BX1563" t="b">
        <f t="shared" si="2317"/>
        <v>0</v>
      </c>
      <c r="BY1563" t="b">
        <f t="shared" si="2318"/>
        <v>0</v>
      </c>
      <c r="BZ1563" t="b">
        <f t="shared" si="2319"/>
        <v>0</v>
      </c>
      <c r="CA1563" t="b">
        <f t="shared" si="2320"/>
        <v>0</v>
      </c>
      <c r="CB1563" t="b">
        <f t="shared" si="2321"/>
        <v>0</v>
      </c>
      <c r="CC1563" t="b">
        <f t="shared" si="2322"/>
        <v>0</v>
      </c>
      <c r="CD1563" t="b">
        <f t="shared" si="2323"/>
        <v>0</v>
      </c>
      <c r="CE1563" t="b">
        <f t="shared" si="2324"/>
        <v>0</v>
      </c>
      <c r="CF1563" t="b">
        <f t="shared" si="2325"/>
        <v>0</v>
      </c>
      <c r="CG1563" t="b">
        <f t="shared" si="2326"/>
        <v>0</v>
      </c>
      <c r="CH1563" t="b">
        <f t="shared" si="2327"/>
        <v>0</v>
      </c>
      <c r="CI1563" t="b">
        <f t="shared" si="2328"/>
        <v>0</v>
      </c>
      <c r="CJ1563" t="b">
        <f t="shared" si="2329"/>
        <v>0</v>
      </c>
      <c r="CK1563" t="b">
        <f t="shared" si="2330"/>
        <v>0</v>
      </c>
      <c r="CL1563" t="b">
        <f t="shared" si="2331"/>
        <v>0</v>
      </c>
      <c r="CM1563" t="b">
        <f t="shared" si="2332"/>
        <v>0</v>
      </c>
      <c r="CN1563" t="b">
        <f t="shared" si="2333"/>
        <v>0</v>
      </c>
      <c r="CO1563" t="b">
        <f t="shared" si="2334"/>
        <v>0</v>
      </c>
      <c r="CP1563" t="b">
        <f t="shared" si="2335"/>
        <v>0</v>
      </c>
      <c r="CQ1563" t="b">
        <f t="shared" si="2336"/>
        <v>0</v>
      </c>
      <c r="CR1563" t="b">
        <f t="shared" si="2337"/>
        <v>0</v>
      </c>
      <c r="CS1563" t="b">
        <f t="shared" si="2338"/>
        <v>0</v>
      </c>
      <c r="CT1563" t="b">
        <f t="shared" si="2339"/>
        <v>0</v>
      </c>
      <c r="CU1563" t="b">
        <f t="shared" si="2340"/>
        <v>0</v>
      </c>
      <c r="CV1563" t="b">
        <f t="shared" si="2341"/>
        <v>0</v>
      </c>
      <c r="CW1563" t="b">
        <f t="shared" si="2342"/>
        <v>0</v>
      </c>
      <c r="CX1563" t="b">
        <f t="shared" si="2343"/>
        <v>0</v>
      </c>
      <c r="CY1563" t="b">
        <f t="shared" si="2344"/>
        <v>0</v>
      </c>
      <c r="CZ1563" t="b">
        <f t="shared" si="2345"/>
        <v>0</v>
      </c>
      <c r="DA1563" t="b">
        <f t="shared" si="2346"/>
        <v>0</v>
      </c>
      <c r="DB1563" t="b">
        <f t="shared" si="2347"/>
        <v>0</v>
      </c>
      <c r="DC1563" t="b">
        <f t="shared" si="2348"/>
        <v>0</v>
      </c>
      <c r="DD1563" t="b">
        <f t="shared" si="2349"/>
        <v>0</v>
      </c>
    </row>
    <row r="1564" spans="1:108">
      <c r="A1564" t="s">
        <v>2551</v>
      </c>
      <c r="B1564" t="s">
        <v>2549</v>
      </c>
      <c r="C1564" t="s">
        <v>2549</v>
      </c>
      <c r="E1564" t="s">
        <v>2480</v>
      </c>
      <c r="F1564" t="s">
        <v>2405</v>
      </c>
      <c r="G1564" t="s">
        <v>2406</v>
      </c>
      <c r="H1564" t="s">
        <v>7445</v>
      </c>
      <c r="I1564" t="s">
        <v>7417</v>
      </c>
      <c r="J1564" t="s">
        <v>362</v>
      </c>
      <c r="K1564" t="s">
        <v>136</v>
      </c>
      <c r="L1564" t="s">
        <v>6915</v>
      </c>
      <c r="M1564" t="s">
        <v>6079</v>
      </c>
      <c r="N1564" t="s">
        <v>2552</v>
      </c>
      <c r="O1564" t="b">
        <f t="shared" si="2256"/>
        <v>1</v>
      </c>
      <c r="P1564" t="b">
        <f t="shared" si="2257"/>
        <v>0</v>
      </c>
      <c r="Q1564" t="b">
        <f t="shared" si="2258"/>
        <v>1</v>
      </c>
      <c r="R1564" t="b">
        <f t="shared" si="2259"/>
        <v>0</v>
      </c>
      <c r="S1564" t="b">
        <f t="shared" si="2260"/>
        <v>1</v>
      </c>
      <c r="T1564" t="b">
        <f t="shared" si="2261"/>
        <v>0</v>
      </c>
      <c r="U1564" t="b">
        <f t="shared" si="2262"/>
        <v>0</v>
      </c>
      <c r="V1564" t="b">
        <f t="shared" si="2263"/>
        <v>0</v>
      </c>
      <c r="W1564" t="b">
        <f t="shared" si="2264"/>
        <v>1</v>
      </c>
      <c r="X1564" t="b">
        <f t="shared" si="2265"/>
        <v>1</v>
      </c>
      <c r="Y1564" t="b">
        <f t="shared" si="2266"/>
        <v>0</v>
      </c>
      <c r="Z1564" t="b">
        <f t="shared" si="2267"/>
        <v>0</v>
      </c>
      <c r="AA1564" t="b">
        <f t="shared" si="2268"/>
        <v>0</v>
      </c>
      <c r="AB1564" t="b">
        <f t="shared" si="2269"/>
        <v>0</v>
      </c>
      <c r="AC1564" t="b">
        <f t="shared" si="2270"/>
        <v>0</v>
      </c>
      <c r="AD1564" t="b">
        <f t="shared" si="2271"/>
        <v>0</v>
      </c>
      <c r="AE1564" t="b">
        <f t="shared" si="2272"/>
        <v>0</v>
      </c>
      <c r="AF1564" t="b">
        <f t="shared" si="2273"/>
        <v>0</v>
      </c>
      <c r="AG1564" t="b">
        <f t="shared" si="2274"/>
        <v>0</v>
      </c>
      <c r="AH1564" t="b">
        <f t="shared" si="2275"/>
        <v>0</v>
      </c>
      <c r="AI1564" t="b">
        <f t="shared" si="2276"/>
        <v>0</v>
      </c>
      <c r="AJ1564" t="b">
        <f t="shared" si="2277"/>
        <v>0</v>
      </c>
      <c r="AK1564" t="b">
        <f t="shared" si="2278"/>
        <v>0</v>
      </c>
      <c r="AL1564" t="b">
        <f t="shared" si="2279"/>
        <v>0</v>
      </c>
      <c r="AM1564" t="b">
        <f t="shared" si="2280"/>
        <v>0</v>
      </c>
      <c r="AN1564" t="b">
        <f t="shared" si="2281"/>
        <v>0</v>
      </c>
      <c r="AO1564" t="b">
        <f t="shared" si="2282"/>
        <v>0</v>
      </c>
      <c r="AP1564" t="b">
        <f t="shared" si="2283"/>
        <v>0</v>
      </c>
      <c r="AQ1564" t="b">
        <f t="shared" si="2284"/>
        <v>0</v>
      </c>
      <c r="AR1564" t="b">
        <f t="shared" si="2285"/>
        <v>0</v>
      </c>
      <c r="AS1564" t="b">
        <f t="shared" si="2286"/>
        <v>0</v>
      </c>
      <c r="AT1564" t="b">
        <f t="shared" si="2287"/>
        <v>0</v>
      </c>
      <c r="AU1564" t="b">
        <f t="shared" si="2288"/>
        <v>0</v>
      </c>
      <c r="AV1564" t="b">
        <f t="shared" si="2289"/>
        <v>0</v>
      </c>
      <c r="AW1564" t="b">
        <f t="shared" si="2290"/>
        <v>0</v>
      </c>
      <c r="AX1564" t="b">
        <f t="shared" si="2291"/>
        <v>0</v>
      </c>
      <c r="AY1564" t="b">
        <f t="shared" si="2292"/>
        <v>0</v>
      </c>
      <c r="AZ1564" t="b">
        <f t="shared" si="2293"/>
        <v>0</v>
      </c>
      <c r="BA1564" t="b">
        <f t="shared" si="2294"/>
        <v>1</v>
      </c>
      <c r="BB1564" t="b">
        <f t="shared" si="2295"/>
        <v>0</v>
      </c>
      <c r="BC1564" t="b">
        <f t="shared" si="2296"/>
        <v>0</v>
      </c>
      <c r="BD1564" t="b">
        <f t="shared" si="2297"/>
        <v>1</v>
      </c>
      <c r="BE1564" t="b">
        <f t="shared" si="2298"/>
        <v>0</v>
      </c>
      <c r="BF1564" t="b">
        <f t="shared" si="2299"/>
        <v>0</v>
      </c>
      <c r="BG1564" t="b">
        <f t="shared" si="2300"/>
        <v>0</v>
      </c>
      <c r="BH1564" t="b">
        <f t="shared" si="2301"/>
        <v>0</v>
      </c>
      <c r="BI1564" t="b">
        <f t="shared" si="2302"/>
        <v>0</v>
      </c>
      <c r="BJ1564" t="b">
        <f t="shared" si="2303"/>
        <v>0</v>
      </c>
      <c r="BK1564" t="b">
        <f t="shared" si="2304"/>
        <v>0</v>
      </c>
      <c r="BL1564" t="b">
        <f t="shared" si="2305"/>
        <v>0</v>
      </c>
      <c r="BM1564" t="b">
        <f t="shared" si="2306"/>
        <v>1</v>
      </c>
      <c r="BN1564" t="b">
        <f t="shared" si="2307"/>
        <v>0</v>
      </c>
      <c r="BO1564" t="b">
        <f t="shared" si="2308"/>
        <v>0</v>
      </c>
      <c r="BP1564" t="b">
        <f t="shared" si="2309"/>
        <v>0</v>
      </c>
      <c r="BQ1564" t="b">
        <f t="shared" si="2310"/>
        <v>0</v>
      </c>
      <c r="BR1564" t="b">
        <f t="shared" si="2311"/>
        <v>0</v>
      </c>
      <c r="BS1564" t="b">
        <f t="shared" si="2312"/>
        <v>0</v>
      </c>
      <c r="BT1564" t="b">
        <f t="shared" si="2313"/>
        <v>0</v>
      </c>
      <c r="BU1564" t="b">
        <f t="shared" si="2314"/>
        <v>0</v>
      </c>
      <c r="BV1564" t="b">
        <f t="shared" si="2315"/>
        <v>0</v>
      </c>
      <c r="BW1564" t="b">
        <f t="shared" si="2316"/>
        <v>0</v>
      </c>
      <c r="BX1564" t="b">
        <f t="shared" si="2317"/>
        <v>0</v>
      </c>
      <c r="BY1564" t="b">
        <f t="shared" si="2318"/>
        <v>0</v>
      </c>
      <c r="BZ1564" t="b">
        <f t="shared" si="2319"/>
        <v>0</v>
      </c>
      <c r="CA1564" t="b">
        <f t="shared" si="2320"/>
        <v>0</v>
      </c>
      <c r="CB1564" t="b">
        <f t="shared" si="2321"/>
        <v>0</v>
      </c>
      <c r="CC1564" t="b">
        <f t="shared" si="2322"/>
        <v>0</v>
      </c>
      <c r="CD1564" t="b">
        <f t="shared" si="2323"/>
        <v>0</v>
      </c>
      <c r="CE1564" t="b">
        <f t="shared" si="2324"/>
        <v>0</v>
      </c>
      <c r="CF1564" t="b">
        <f t="shared" si="2325"/>
        <v>0</v>
      </c>
      <c r="CG1564" t="b">
        <f t="shared" si="2326"/>
        <v>1</v>
      </c>
      <c r="CH1564" t="b">
        <f t="shared" si="2327"/>
        <v>0</v>
      </c>
      <c r="CI1564" t="b">
        <f t="shared" si="2328"/>
        <v>1</v>
      </c>
      <c r="CJ1564" t="b">
        <f t="shared" si="2329"/>
        <v>0</v>
      </c>
      <c r="CK1564" t="b">
        <f t="shared" si="2330"/>
        <v>0</v>
      </c>
      <c r="CL1564" t="b">
        <f t="shared" si="2331"/>
        <v>0</v>
      </c>
      <c r="CM1564" t="b">
        <f t="shared" si="2332"/>
        <v>0</v>
      </c>
      <c r="CN1564" t="b">
        <f t="shared" si="2333"/>
        <v>0</v>
      </c>
      <c r="CO1564" t="b">
        <f t="shared" si="2334"/>
        <v>0</v>
      </c>
      <c r="CP1564" t="b">
        <f t="shared" si="2335"/>
        <v>0</v>
      </c>
      <c r="CQ1564" t="b">
        <f t="shared" si="2336"/>
        <v>0</v>
      </c>
      <c r="CR1564" t="b">
        <f t="shared" si="2337"/>
        <v>0</v>
      </c>
      <c r="CS1564" t="b">
        <f t="shared" si="2338"/>
        <v>0</v>
      </c>
      <c r="CT1564" t="b">
        <f t="shared" si="2339"/>
        <v>0</v>
      </c>
      <c r="CU1564" t="b">
        <f t="shared" si="2340"/>
        <v>0</v>
      </c>
      <c r="CV1564" t="b">
        <f t="shared" si="2341"/>
        <v>0</v>
      </c>
      <c r="CW1564" t="b">
        <f t="shared" si="2342"/>
        <v>0</v>
      </c>
      <c r="CX1564" t="b">
        <f t="shared" si="2343"/>
        <v>0</v>
      </c>
      <c r="CY1564" t="b">
        <f t="shared" si="2344"/>
        <v>0</v>
      </c>
      <c r="CZ1564" t="b">
        <f t="shared" si="2345"/>
        <v>0</v>
      </c>
      <c r="DA1564" t="b">
        <f t="shared" si="2346"/>
        <v>0</v>
      </c>
      <c r="DB1564" t="b">
        <f t="shared" si="2347"/>
        <v>0</v>
      </c>
      <c r="DC1564" t="b">
        <f t="shared" si="2348"/>
        <v>0</v>
      </c>
      <c r="DD1564" t="b">
        <f t="shared" si="2349"/>
        <v>0</v>
      </c>
    </row>
    <row r="1565" spans="1:108">
      <c r="A1565" t="s">
        <v>2553</v>
      </c>
      <c r="B1565" t="s">
        <v>2549</v>
      </c>
      <c r="C1565" t="s">
        <v>2549</v>
      </c>
      <c r="E1565" t="s">
        <v>2480</v>
      </c>
      <c r="F1565" t="s">
        <v>2405</v>
      </c>
      <c r="G1565" t="s">
        <v>2406</v>
      </c>
      <c r="H1565" t="s">
        <v>7445</v>
      </c>
      <c r="I1565" t="s">
        <v>7417</v>
      </c>
      <c r="J1565" t="s">
        <v>165</v>
      </c>
      <c r="K1565" t="s">
        <v>114</v>
      </c>
      <c r="L1565" t="s">
        <v>6916</v>
      </c>
      <c r="M1565" t="s">
        <v>6079</v>
      </c>
      <c r="N1565" t="s">
        <v>2554</v>
      </c>
      <c r="O1565" t="b">
        <f t="shared" si="2256"/>
        <v>1</v>
      </c>
      <c r="P1565" t="b">
        <f t="shared" si="2257"/>
        <v>1</v>
      </c>
      <c r="Q1565" t="b">
        <f t="shared" si="2258"/>
        <v>1</v>
      </c>
      <c r="R1565" t="b">
        <f t="shared" si="2259"/>
        <v>1</v>
      </c>
      <c r="S1565" t="b">
        <f t="shared" si="2260"/>
        <v>1</v>
      </c>
      <c r="T1565" t="b">
        <f t="shared" si="2261"/>
        <v>1</v>
      </c>
      <c r="U1565" t="b">
        <f t="shared" si="2262"/>
        <v>1</v>
      </c>
      <c r="V1565" t="b">
        <f t="shared" si="2263"/>
        <v>1</v>
      </c>
      <c r="W1565" t="b">
        <f t="shared" si="2264"/>
        <v>1</v>
      </c>
      <c r="X1565" t="b">
        <f t="shared" si="2265"/>
        <v>1</v>
      </c>
      <c r="Y1565" t="b">
        <f t="shared" si="2266"/>
        <v>1</v>
      </c>
      <c r="Z1565" t="b">
        <f t="shared" si="2267"/>
        <v>1</v>
      </c>
      <c r="AA1565" t="b">
        <f t="shared" si="2268"/>
        <v>1</v>
      </c>
      <c r="AB1565" t="b">
        <f t="shared" si="2269"/>
        <v>1</v>
      </c>
      <c r="AC1565" t="b">
        <f t="shared" si="2270"/>
        <v>0</v>
      </c>
      <c r="AD1565" t="b">
        <f t="shared" si="2271"/>
        <v>1</v>
      </c>
      <c r="AE1565" t="b">
        <f t="shared" si="2272"/>
        <v>0</v>
      </c>
      <c r="AF1565" t="b">
        <f t="shared" si="2273"/>
        <v>0</v>
      </c>
      <c r="AG1565" t="b">
        <f t="shared" si="2274"/>
        <v>1</v>
      </c>
      <c r="AH1565" t="b">
        <f t="shared" si="2275"/>
        <v>1</v>
      </c>
      <c r="AI1565" t="b">
        <f t="shared" si="2276"/>
        <v>1</v>
      </c>
      <c r="AJ1565" t="b">
        <f t="shared" si="2277"/>
        <v>1</v>
      </c>
      <c r="AK1565" t="b">
        <f t="shared" si="2278"/>
        <v>0</v>
      </c>
      <c r="AL1565" t="b">
        <f t="shared" si="2279"/>
        <v>0</v>
      </c>
      <c r="AM1565" t="b">
        <f t="shared" si="2280"/>
        <v>1</v>
      </c>
      <c r="AN1565" t="b">
        <f t="shared" si="2281"/>
        <v>1</v>
      </c>
      <c r="AO1565" t="b">
        <f t="shared" si="2282"/>
        <v>0</v>
      </c>
      <c r="AP1565" t="b">
        <f t="shared" si="2283"/>
        <v>1</v>
      </c>
      <c r="AQ1565" t="b">
        <f t="shared" si="2284"/>
        <v>1</v>
      </c>
      <c r="AR1565" t="b">
        <f t="shared" si="2285"/>
        <v>0</v>
      </c>
      <c r="AS1565" t="b">
        <f t="shared" si="2286"/>
        <v>0</v>
      </c>
      <c r="AT1565" t="b">
        <f t="shared" si="2287"/>
        <v>1</v>
      </c>
      <c r="AU1565" t="b">
        <f t="shared" si="2288"/>
        <v>0</v>
      </c>
      <c r="AV1565" t="b">
        <f t="shared" si="2289"/>
        <v>1</v>
      </c>
      <c r="AW1565" t="b">
        <f t="shared" si="2290"/>
        <v>1</v>
      </c>
      <c r="AX1565" t="b">
        <f t="shared" si="2291"/>
        <v>1</v>
      </c>
      <c r="AY1565" t="b">
        <f t="shared" si="2292"/>
        <v>1</v>
      </c>
      <c r="AZ1565" t="b">
        <f t="shared" si="2293"/>
        <v>0</v>
      </c>
      <c r="BA1565" t="b">
        <f t="shared" si="2294"/>
        <v>0</v>
      </c>
      <c r="BB1565" t="b">
        <f t="shared" si="2295"/>
        <v>0</v>
      </c>
      <c r="BC1565" t="b">
        <f t="shared" si="2296"/>
        <v>1</v>
      </c>
      <c r="BD1565" t="b">
        <f t="shared" si="2297"/>
        <v>0</v>
      </c>
      <c r="BE1565" t="b">
        <f t="shared" si="2298"/>
        <v>1</v>
      </c>
      <c r="BF1565" t="b">
        <f t="shared" si="2299"/>
        <v>1</v>
      </c>
      <c r="BG1565" t="b">
        <f t="shared" si="2300"/>
        <v>1</v>
      </c>
      <c r="BH1565" t="b">
        <f t="shared" si="2301"/>
        <v>1</v>
      </c>
      <c r="BI1565" t="b">
        <f t="shared" si="2302"/>
        <v>1</v>
      </c>
      <c r="BJ1565" t="b">
        <f t="shared" si="2303"/>
        <v>1</v>
      </c>
      <c r="BK1565" t="b">
        <f t="shared" si="2304"/>
        <v>0</v>
      </c>
      <c r="BL1565" t="b">
        <f t="shared" si="2305"/>
        <v>1</v>
      </c>
      <c r="BM1565" t="b">
        <f t="shared" si="2306"/>
        <v>0</v>
      </c>
      <c r="BN1565" t="b">
        <f t="shared" si="2307"/>
        <v>1</v>
      </c>
      <c r="BO1565" t="b">
        <f t="shared" si="2308"/>
        <v>1</v>
      </c>
      <c r="BP1565" t="b">
        <f t="shared" si="2309"/>
        <v>1</v>
      </c>
      <c r="BQ1565" t="b">
        <f t="shared" si="2310"/>
        <v>1</v>
      </c>
      <c r="BR1565" t="b">
        <f t="shared" si="2311"/>
        <v>0</v>
      </c>
      <c r="BS1565" t="b">
        <f t="shared" si="2312"/>
        <v>0</v>
      </c>
      <c r="BT1565" t="b">
        <f t="shared" si="2313"/>
        <v>1</v>
      </c>
      <c r="BU1565" t="b">
        <f t="shared" si="2314"/>
        <v>1</v>
      </c>
      <c r="BV1565" t="b">
        <f t="shared" si="2315"/>
        <v>0</v>
      </c>
      <c r="BW1565" t="b">
        <f t="shared" si="2316"/>
        <v>0</v>
      </c>
      <c r="BX1565" t="b">
        <f t="shared" si="2317"/>
        <v>1</v>
      </c>
      <c r="BY1565" t="b">
        <f t="shared" si="2318"/>
        <v>1</v>
      </c>
      <c r="BZ1565" t="b">
        <f t="shared" si="2319"/>
        <v>0</v>
      </c>
      <c r="CA1565" t="b">
        <f t="shared" si="2320"/>
        <v>1</v>
      </c>
      <c r="CB1565" t="b">
        <f t="shared" si="2321"/>
        <v>1</v>
      </c>
      <c r="CC1565" t="b">
        <f t="shared" si="2322"/>
        <v>1</v>
      </c>
      <c r="CD1565" t="b">
        <f t="shared" si="2323"/>
        <v>0</v>
      </c>
      <c r="CE1565" t="b">
        <f t="shared" si="2324"/>
        <v>1</v>
      </c>
      <c r="CF1565" t="b">
        <f t="shared" si="2325"/>
        <v>0</v>
      </c>
      <c r="CG1565" t="b">
        <f t="shared" si="2326"/>
        <v>1</v>
      </c>
      <c r="CH1565" t="b">
        <f t="shared" si="2327"/>
        <v>0</v>
      </c>
      <c r="CI1565" t="b">
        <f t="shared" si="2328"/>
        <v>0</v>
      </c>
      <c r="CJ1565" t="b">
        <f t="shared" si="2329"/>
        <v>0</v>
      </c>
      <c r="CK1565" t="b">
        <f t="shared" si="2330"/>
        <v>1</v>
      </c>
      <c r="CL1565" t="b">
        <f t="shared" si="2331"/>
        <v>1</v>
      </c>
      <c r="CM1565" t="b">
        <f t="shared" si="2332"/>
        <v>1</v>
      </c>
      <c r="CN1565" t="b">
        <f t="shared" si="2333"/>
        <v>1</v>
      </c>
      <c r="CO1565" t="b">
        <f t="shared" si="2334"/>
        <v>1</v>
      </c>
      <c r="CP1565" t="b">
        <f t="shared" si="2335"/>
        <v>1</v>
      </c>
      <c r="CQ1565" t="b">
        <f t="shared" si="2336"/>
        <v>0</v>
      </c>
      <c r="CR1565" t="b">
        <f t="shared" si="2337"/>
        <v>1</v>
      </c>
      <c r="CS1565" t="b">
        <f t="shared" si="2338"/>
        <v>1</v>
      </c>
      <c r="CT1565" t="b">
        <f t="shared" si="2339"/>
        <v>0</v>
      </c>
      <c r="CU1565" t="b">
        <f t="shared" si="2340"/>
        <v>0</v>
      </c>
      <c r="CV1565" t="b">
        <f t="shared" si="2341"/>
        <v>1</v>
      </c>
      <c r="CW1565" t="b">
        <f t="shared" si="2342"/>
        <v>1</v>
      </c>
      <c r="CX1565" t="b">
        <f t="shared" si="2343"/>
        <v>1</v>
      </c>
      <c r="CY1565" t="b">
        <f t="shared" si="2344"/>
        <v>1</v>
      </c>
      <c r="CZ1565" t="b">
        <f t="shared" si="2345"/>
        <v>1</v>
      </c>
      <c r="DA1565" t="b">
        <f t="shared" si="2346"/>
        <v>0</v>
      </c>
      <c r="DB1565" t="b">
        <f t="shared" si="2347"/>
        <v>1</v>
      </c>
      <c r="DC1565" t="b">
        <f t="shared" si="2348"/>
        <v>0</v>
      </c>
      <c r="DD1565" t="b">
        <f t="shared" si="2349"/>
        <v>1</v>
      </c>
    </row>
    <row r="1566" spans="1:108">
      <c r="A1566" s="4" t="s">
        <v>2555</v>
      </c>
      <c r="B1566" t="s">
        <v>2549</v>
      </c>
      <c r="C1566" t="s">
        <v>2549</v>
      </c>
      <c r="D1566" s="4"/>
      <c r="E1566" s="4" t="s">
        <v>2480</v>
      </c>
      <c r="F1566" t="s">
        <v>2405</v>
      </c>
      <c r="G1566" t="s">
        <v>2406</v>
      </c>
      <c r="H1566" t="s">
        <v>7445</v>
      </c>
      <c r="I1566" t="s">
        <v>7417</v>
      </c>
      <c r="J1566" s="4" t="s">
        <v>165</v>
      </c>
      <c r="K1566" s="4" t="s">
        <v>114</v>
      </c>
      <c r="L1566" s="4" t="s">
        <v>6917</v>
      </c>
      <c r="M1566" t="s">
        <v>6079</v>
      </c>
      <c r="N1566" s="6" t="s">
        <v>2556</v>
      </c>
      <c r="O1566" s="6" t="b">
        <f t="shared" si="2256"/>
        <v>1</v>
      </c>
      <c r="P1566" s="4" t="b">
        <f t="shared" si="2257"/>
        <v>1</v>
      </c>
      <c r="Q1566" s="4" t="b">
        <f t="shared" si="2258"/>
        <v>1</v>
      </c>
      <c r="R1566" s="4" t="b">
        <f t="shared" si="2259"/>
        <v>1</v>
      </c>
      <c r="S1566" s="6" t="b">
        <f t="shared" si="2260"/>
        <v>1</v>
      </c>
      <c r="T1566" s="6" t="b">
        <f t="shared" si="2261"/>
        <v>1</v>
      </c>
      <c r="U1566" s="6" t="b">
        <f t="shared" si="2262"/>
        <v>1</v>
      </c>
      <c r="V1566" s="6" t="b">
        <f t="shared" si="2263"/>
        <v>1</v>
      </c>
      <c r="W1566" s="6" t="b">
        <f t="shared" si="2264"/>
        <v>1</v>
      </c>
      <c r="X1566" s="6" t="b">
        <f t="shared" si="2265"/>
        <v>1</v>
      </c>
      <c r="Y1566" s="6" t="b">
        <f t="shared" si="2266"/>
        <v>1</v>
      </c>
      <c r="Z1566" s="6" t="b">
        <f t="shared" si="2267"/>
        <v>1</v>
      </c>
      <c r="AA1566" s="6" t="b">
        <f t="shared" si="2268"/>
        <v>1</v>
      </c>
      <c r="AB1566" s="4" t="b">
        <f t="shared" si="2269"/>
        <v>1</v>
      </c>
      <c r="AC1566" s="4" t="b">
        <f t="shared" si="2270"/>
        <v>1</v>
      </c>
      <c r="AD1566" s="4" t="b">
        <f t="shared" si="2271"/>
        <v>1</v>
      </c>
      <c r="AE1566" s="4" t="b">
        <f t="shared" si="2272"/>
        <v>1</v>
      </c>
      <c r="AF1566" s="4" t="b">
        <f t="shared" si="2273"/>
        <v>1</v>
      </c>
      <c r="AG1566" s="4" t="b">
        <f t="shared" si="2274"/>
        <v>1</v>
      </c>
      <c r="AH1566" s="4" t="b">
        <f t="shared" si="2275"/>
        <v>1</v>
      </c>
      <c r="AI1566" s="4" t="b">
        <f t="shared" si="2276"/>
        <v>1</v>
      </c>
      <c r="AJ1566" s="4" t="b">
        <f t="shared" si="2277"/>
        <v>0</v>
      </c>
      <c r="AK1566" s="4" t="b">
        <f t="shared" si="2278"/>
        <v>1</v>
      </c>
      <c r="AL1566" s="4" t="b">
        <f t="shared" si="2279"/>
        <v>1</v>
      </c>
      <c r="AM1566" s="4" t="b">
        <f t="shared" si="2280"/>
        <v>1</v>
      </c>
      <c r="AN1566" s="4" t="b">
        <f t="shared" si="2281"/>
        <v>0</v>
      </c>
      <c r="AO1566" s="4" t="b">
        <f t="shared" si="2282"/>
        <v>1</v>
      </c>
      <c r="AP1566" s="4" t="b">
        <f t="shared" si="2283"/>
        <v>1</v>
      </c>
      <c r="AQ1566" s="4" t="b">
        <f t="shared" si="2284"/>
        <v>1</v>
      </c>
      <c r="AR1566" s="4" t="b">
        <f t="shared" si="2285"/>
        <v>0</v>
      </c>
      <c r="AS1566" s="4" t="b">
        <f t="shared" si="2286"/>
        <v>1</v>
      </c>
      <c r="AT1566" s="4" t="b">
        <f t="shared" si="2287"/>
        <v>1</v>
      </c>
      <c r="AU1566" s="4" t="b">
        <f t="shared" si="2288"/>
        <v>1</v>
      </c>
      <c r="AV1566" s="4" t="b">
        <f t="shared" si="2289"/>
        <v>1</v>
      </c>
      <c r="AW1566" s="4" t="b">
        <f t="shared" si="2290"/>
        <v>1</v>
      </c>
      <c r="AX1566" s="4" t="b">
        <f t="shared" si="2291"/>
        <v>1</v>
      </c>
      <c r="AY1566" s="4" t="b">
        <f t="shared" si="2292"/>
        <v>1</v>
      </c>
      <c r="AZ1566" s="4" t="b">
        <f t="shared" si="2293"/>
        <v>1</v>
      </c>
      <c r="BA1566" s="4" t="b">
        <f t="shared" si="2294"/>
        <v>1</v>
      </c>
      <c r="BB1566" s="4" t="b">
        <f t="shared" si="2295"/>
        <v>1</v>
      </c>
      <c r="BC1566" s="4" t="b">
        <f t="shared" si="2296"/>
        <v>1</v>
      </c>
      <c r="BD1566" s="4" t="b">
        <f t="shared" si="2297"/>
        <v>1</v>
      </c>
      <c r="BE1566" s="4" t="b">
        <f t="shared" si="2298"/>
        <v>1</v>
      </c>
      <c r="BF1566" s="4" t="b">
        <f t="shared" si="2299"/>
        <v>1</v>
      </c>
      <c r="BG1566" s="4" t="b">
        <f t="shared" si="2300"/>
        <v>1</v>
      </c>
      <c r="BH1566" s="4" t="b">
        <f t="shared" si="2301"/>
        <v>1</v>
      </c>
      <c r="BI1566" s="4" t="b">
        <f t="shared" si="2302"/>
        <v>1</v>
      </c>
      <c r="BJ1566" s="4" t="b">
        <f t="shared" si="2303"/>
        <v>1</v>
      </c>
      <c r="BK1566" s="4" t="b">
        <f t="shared" si="2304"/>
        <v>1</v>
      </c>
      <c r="BL1566" s="4" t="b">
        <f t="shared" si="2305"/>
        <v>1</v>
      </c>
      <c r="BM1566" s="4" t="b">
        <f t="shared" si="2306"/>
        <v>1</v>
      </c>
      <c r="BN1566" s="4" t="b">
        <f t="shared" si="2307"/>
        <v>1</v>
      </c>
      <c r="BO1566" s="4" t="b">
        <f t="shared" si="2308"/>
        <v>1</v>
      </c>
      <c r="BP1566" s="4" t="b">
        <f t="shared" si="2309"/>
        <v>1</v>
      </c>
      <c r="BQ1566" s="4" t="b">
        <f t="shared" si="2310"/>
        <v>1</v>
      </c>
      <c r="BR1566" s="4" t="b">
        <f t="shared" si="2311"/>
        <v>1</v>
      </c>
      <c r="BS1566" s="4" t="b">
        <f t="shared" si="2312"/>
        <v>1</v>
      </c>
      <c r="BT1566" s="4" t="b">
        <f t="shared" si="2313"/>
        <v>1</v>
      </c>
      <c r="BU1566" s="4" t="b">
        <f t="shared" si="2314"/>
        <v>1</v>
      </c>
      <c r="BV1566" s="4" t="b">
        <f t="shared" si="2315"/>
        <v>1</v>
      </c>
      <c r="BW1566" s="4" t="b">
        <f t="shared" si="2316"/>
        <v>1</v>
      </c>
      <c r="BX1566" s="4" t="b">
        <f t="shared" si="2317"/>
        <v>1</v>
      </c>
      <c r="BY1566" s="4" t="b">
        <f t="shared" si="2318"/>
        <v>1</v>
      </c>
      <c r="BZ1566" s="4" t="b">
        <f t="shared" si="2319"/>
        <v>1</v>
      </c>
      <c r="CA1566" s="4" t="b">
        <f t="shared" si="2320"/>
        <v>1</v>
      </c>
      <c r="CB1566" s="4" t="b">
        <f t="shared" si="2321"/>
        <v>1</v>
      </c>
      <c r="CC1566" s="4" t="b">
        <f t="shared" si="2322"/>
        <v>1</v>
      </c>
      <c r="CD1566" s="4" t="b">
        <f t="shared" si="2323"/>
        <v>1</v>
      </c>
      <c r="CE1566" s="4" t="b">
        <f t="shared" si="2324"/>
        <v>1</v>
      </c>
      <c r="CF1566" s="4" t="b">
        <f t="shared" si="2325"/>
        <v>1</v>
      </c>
      <c r="CG1566" s="4" t="b">
        <f t="shared" si="2326"/>
        <v>1</v>
      </c>
      <c r="CH1566" s="4" t="b">
        <f t="shared" si="2327"/>
        <v>1</v>
      </c>
      <c r="CI1566" s="4" t="b">
        <f t="shared" si="2328"/>
        <v>0</v>
      </c>
      <c r="CJ1566" s="4" t="b">
        <f t="shared" si="2329"/>
        <v>1</v>
      </c>
      <c r="CK1566" s="4" t="b">
        <f t="shared" si="2330"/>
        <v>1</v>
      </c>
      <c r="CL1566" s="4" t="b">
        <f t="shared" si="2331"/>
        <v>1</v>
      </c>
      <c r="CM1566" s="4" t="b">
        <f t="shared" si="2332"/>
        <v>1</v>
      </c>
      <c r="CN1566" s="4" t="b">
        <f t="shared" si="2333"/>
        <v>0</v>
      </c>
      <c r="CO1566" s="4" t="b">
        <f t="shared" si="2334"/>
        <v>1</v>
      </c>
      <c r="CP1566" s="4" t="b">
        <f t="shared" si="2335"/>
        <v>1</v>
      </c>
      <c r="CQ1566" s="4" t="b">
        <f t="shared" si="2336"/>
        <v>0</v>
      </c>
      <c r="CR1566" s="4" t="b">
        <f t="shared" si="2337"/>
        <v>1</v>
      </c>
      <c r="CS1566" s="4" t="b">
        <f t="shared" si="2338"/>
        <v>1</v>
      </c>
      <c r="CT1566" s="4" t="b">
        <f t="shared" si="2339"/>
        <v>1</v>
      </c>
      <c r="CU1566" s="4" t="b">
        <f t="shared" si="2340"/>
        <v>0</v>
      </c>
      <c r="CV1566" s="4" t="b">
        <f t="shared" si="2341"/>
        <v>1</v>
      </c>
      <c r="CW1566" s="4" t="b">
        <f t="shared" si="2342"/>
        <v>1</v>
      </c>
      <c r="CX1566" s="4" t="b">
        <f t="shared" si="2343"/>
        <v>1</v>
      </c>
      <c r="CY1566" s="4" t="b">
        <f t="shared" si="2344"/>
        <v>0</v>
      </c>
      <c r="CZ1566" s="4" t="b">
        <f t="shared" si="2345"/>
        <v>1</v>
      </c>
      <c r="DA1566" s="4" t="b">
        <f t="shared" si="2346"/>
        <v>1</v>
      </c>
      <c r="DB1566" s="4" t="b">
        <f t="shared" si="2347"/>
        <v>1</v>
      </c>
      <c r="DC1566" s="4" t="b">
        <f t="shared" si="2348"/>
        <v>1</v>
      </c>
      <c r="DD1566" s="4" t="b">
        <f t="shared" si="2349"/>
        <v>1</v>
      </c>
    </row>
    <row r="1567" spans="1:108">
      <c r="A1567" s="4" t="s">
        <v>2557</v>
      </c>
      <c r="B1567" t="s">
        <v>2549</v>
      </c>
      <c r="C1567" t="s">
        <v>2549</v>
      </c>
      <c r="D1567" s="4"/>
      <c r="E1567" s="4" t="s">
        <v>2480</v>
      </c>
      <c r="F1567" t="s">
        <v>2405</v>
      </c>
      <c r="G1567" t="s">
        <v>2406</v>
      </c>
      <c r="H1567" t="s">
        <v>7445</v>
      </c>
      <c r="I1567" t="s">
        <v>7417</v>
      </c>
      <c r="J1567" s="4" t="s">
        <v>362</v>
      </c>
      <c r="K1567" s="4" t="s">
        <v>136</v>
      </c>
      <c r="L1567" s="4" t="s">
        <v>6918</v>
      </c>
      <c r="M1567" t="s">
        <v>6079</v>
      </c>
      <c r="N1567" s="4" t="s">
        <v>2558</v>
      </c>
      <c r="O1567" s="4" t="b">
        <f t="shared" si="2256"/>
        <v>1</v>
      </c>
      <c r="P1567" s="4" t="b">
        <f t="shared" si="2257"/>
        <v>1</v>
      </c>
      <c r="Q1567" s="4" t="b">
        <f t="shared" si="2258"/>
        <v>1</v>
      </c>
      <c r="R1567" s="4" t="b">
        <f t="shared" si="2259"/>
        <v>1</v>
      </c>
      <c r="S1567" s="4" t="b">
        <f t="shared" si="2260"/>
        <v>1</v>
      </c>
      <c r="T1567" s="4" t="b">
        <f t="shared" si="2261"/>
        <v>1</v>
      </c>
      <c r="U1567" s="4" t="b">
        <f t="shared" si="2262"/>
        <v>1</v>
      </c>
      <c r="V1567" s="4" t="b">
        <f t="shared" si="2263"/>
        <v>1</v>
      </c>
      <c r="W1567" s="4" t="b">
        <f t="shared" si="2264"/>
        <v>1</v>
      </c>
      <c r="X1567" s="4" t="b">
        <f t="shared" si="2265"/>
        <v>1</v>
      </c>
      <c r="Y1567" s="4" t="b">
        <f t="shared" si="2266"/>
        <v>1</v>
      </c>
      <c r="Z1567" s="4" t="b">
        <f t="shared" si="2267"/>
        <v>1</v>
      </c>
      <c r="AA1567" s="4" t="b">
        <f t="shared" si="2268"/>
        <v>0</v>
      </c>
      <c r="AB1567" s="4" t="b">
        <f t="shared" si="2269"/>
        <v>0</v>
      </c>
      <c r="AC1567" s="4" t="b">
        <f t="shared" si="2270"/>
        <v>0</v>
      </c>
      <c r="AD1567" s="4" t="b">
        <f t="shared" si="2271"/>
        <v>0</v>
      </c>
      <c r="AE1567" s="4" t="b">
        <f t="shared" si="2272"/>
        <v>0</v>
      </c>
      <c r="AF1567" s="4" t="b">
        <f t="shared" si="2273"/>
        <v>0</v>
      </c>
      <c r="AG1567" s="4" t="b">
        <f t="shared" si="2274"/>
        <v>0</v>
      </c>
      <c r="AH1567" s="4" t="b">
        <f t="shared" si="2275"/>
        <v>0</v>
      </c>
      <c r="AI1567" s="4" t="b">
        <f t="shared" si="2276"/>
        <v>0</v>
      </c>
      <c r="AJ1567" s="4" t="b">
        <f t="shared" si="2277"/>
        <v>0</v>
      </c>
      <c r="AK1567" s="4" t="b">
        <f t="shared" si="2278"/>
        <v>0</v>
      </c>
      <c r="AL1567" s="4" t="b">
        <f t="shared" si="2279"/>
        <v>0</v>
      </c>
      <c r="AM1567" s="4" t="b">
        <f t="shared" si="2280"/>
        <v>0</v>
      </c>
      <c r="AN1567" s="4" t="b">
        <f t="shared" si="2281"/>
        <v>0</v>
      </c>
      <c r="AO1567" s="4" t="b">
        <f t="shared" si="2282"/>
        <v>0</v>
      </c>
      <c r="AP1567" s="4" t="b">
        <f t="shared" si="2283"/>
        <v>0</v>
      </c>
      <c r="AQ1567" s="4" t="b">
        <f t="shared" si="2284"/>
        <v>1</v>
      </c>
      <c r="AR1567" s="4" t="b">
        <f t="shared" si="2285"/>
        <v>1</v>
      </c>
      <c r="AS1567" s="4" t="b">
        <f t="shared" si="2286"/>
        <v>0</v>
      </c>
      <c r="AT1567" s="4" t="b">
        <f t="shared" si="2287"/>
        <v>0</v>
      </c>
      <c r="AU1567" s="4" t="b">
        <f t="shared" si="2288"/>
        <v>0</v>
      </c>
      <c r="AV1567" s="4" t="b">
        <f t="shared" si="2289"/>
        <v>1</v>
      </c>
      <c r="AW1567" s="4" t="b">
        <f t="shared" si="2290"/>
        <v>0</v>
      </c>
      <c r="AX1567" s="4" t="b">
        <f t="shared" si="2291"/>
        <v>0</v>
      </c>
      <c r="AY1567" s="4" t="b">
        <f t="shared" si="2292"/>
        <v>0</v>
      </c>
      <c r="AZ1567" s="4" t="b">
        <f t="shared" si="2293"/>
        <v>0</v>
      </c>
      <c r="BA1567" s="4" t="b">
        <f t="shared" si="2294"/>
        <v>1</v>
      </c>
      <c r="BB1567" s="4" t="b">
        <f t="shared" si="2295"/>
        <v>0</v>
      </c>
      <c r="BC1567" s="4" t="b">
        <f t="shared" si="2296"/>
        <v>0</v>
      </c>
      <c r="BD1567" s="4" t="b">
        <f t="shared" si="2297"/>
        <v>1</v>
      </c>
      <c r="BE1567" s="4" t="b">
        <f t="shared" si="2298"/>
        <v>0</v>
      </c>
      <c r="BF1567" s="4" t="b">
        <f t="shared" si="2299"/>
        <v>1</v>
      </c>
      <c r="BG1567" s="4" t="b">
        <f t="shared" si="2300"/>
        <v>0</v>
      </c>
      <c r="BH1567" s="4" t="b">
        <f t="shared" si="2301"/>
        <v>1</v>
      </c>
      <c r="BI1567" s="4" t="b">
        <f t="shared" si="2302"/>
        <v>1</v>
      </c>
      <c r="BJ1567" s="4" t="b">
        <f t="shared" si="2303"/>
        <v>0</v>
      </c>
      <c r="BK1567" s="4" t="b">
        <f t="shared" si="2304"/>
        <v>0</v>
      </c>
      <c r="BL1567" s="4" t="b">
        <f t="shared" si="2305"/>
        <v>1</v>
      </c>
      <c r="BM1567" s="4" t="b">
        <f t="shared" si="2306"/>
        <v>0</v>
      </c>
      <c r="BN1567" s="4" t="b">
        <f t="shared" si="2307"/>
        <v>0</v>
      </c>
      <c r="BO1567" s="4" t="b">
        <f t="shared" si="2308"/>
        <v>0</v>
      </c>
      <c r="BP1567" s="4" t="b">
        <f t="shared" si="2309"/>
        <v>0</v>
      </c>
      <c r="BQ1567" s="4" t="b">
        <f t="shared" si="2310"/>
        <v>1</v>
      </c>
      <c r="BR1567" s="4" t="b">
        <f t="shared" si="2311"/>
        <v>0</v>
      </c>
      <c r="BS1567" s="4" t="b">
        <f t="shared" si="2312"/>
        <v>1</v>
      </c>
      <c r="BT1567" s="4" t="b">
        <f t="shared" si="2313"/>
        <v>0</v>
      </c>
      <c r="BU1567" s="4" t="b">
        <f t="shared" si="2314"/>
        <v>0</v>
      </c>
      <c r="BV1567" s="4" t="b">
        <f t="shared" si="2315"/>
        <v>0</v>
      </c>
      <c r="BW1567" s="4" t="b">
        <f t="shared" si="2316"/>
        <v>0</v>
      </c>
      <c r="BX1567" s="4" t="b">
        <f t="shared" si="2317"/>
        <v>0</v>
      </c>
      <c r="BY1567" s="4" t="b">
        <f t="shared" si="2318"/>
        <v>0</v>
      </c>
      <c r="BZ1567" s="4" t="b">
        <f t="shared" si="2319"/>
        <v>0</v>
      </c>
      <c r="CA1567" s="4" t="b">
        <f t="shared" si="2320"/>
        <v>0</v>
      </c>
      <c r="CB1567" s="4" t="b">
        <f t="shared" si="2321"/>
        <v>0</v>
      </c>
      <c r="CC1567" s="4" t="b">
        <f t="shared" si="2322"/>
        <v>1</v>
      </c>
      <c r="CD1567" s="4" t="b">
        <f t="shared" si="2323"/>
        <v>1</v>
      </c>
      <c r="CE1567" s="4" t="b">
        <f t="shared" si="2324"/>
        <v>0</v>
      </c>
      <c r="CF1567" s="4" t="b">
        <f t="shared" si="2325"/>
        <v>1</v>
      </c>
      <c r="CG1567" s="4" t="b">
        <f t="shared" si="2326"/>
        <v>0</v>
      </c>
      <c r="CH1567" s="4" t="b">
        <f t="shared" si="2327"/>
        <v>0</v>
      </c>
      <c r="CI1567" s="4" t="b">
        <f t="shared" si="2328"/>
        <v>0</v>
      </c>
      <c r="CJ1567" s="4" t="b">
        <f t="shared" si="2329"/>
        <v>0</v>
      </c>
      <c r="CK1567" s="4" t="b">
        <f t="shared" si="2330"/>
        <v>1</v>
      </c>
      <c r="CL1567" s="4" t="b">
        <f t="shared" si="2331"/>
        <v>0</v>
      </c>
      <c r="CM1567" s="4" t="b">
        <f t="shared" si="2332"/>
        <v>0</v>
      </c>
      <c r="CN1567" s="4" t="b">
        <f t="shared" si="2333"/>
        <v>0</v>
      </c>
      <c r="CO1567" s="4" t="b">
        <f t="shared" si="2334"/>
        <v>0</v>
      </c>
      <c r="CP1567" s="4" t="b">
        <f t="shared" si="2335"/>
        <v>0</v>
      </c>
      <c r="CQ1567" s="4" t="b">
        <f t="shared" si="2336"/>
        <v>0</v>
      </c>
      <c r="CR1567" s="4" t="b">
        <f t="shared" si="2337"/>
        <v>0</v>
      </c>
      <c r="CS1567" s="4" t="b">
        <f t="shared" si="2338"/>
        <v>0</v>
      </c>
      <c r="CT1567" s="4" t="b">
        <f t="shared" si="2339"/>
        <v>0</v>
      </c>
      <c r="CU1567" s="4" t="b">
        <f t="shared" si="2340"/>
        <v>0</v>
      </c>
      <c r="CV1567" s="4" t="b">
        <f t="shared" si="2341"/>
        <v>0</v>
      </c>
      <c r="CW1567" s="4" t="b">
        <f t="shared" si="2342"/>
        <v>0</v>
      </c>
      <c r="CX1567" s="4" t="b">
        <f t="shared" si="2343"/>
        <v>0</v>
      </c>
      <c r="CY1567" s="4" t="b">
        <f t="shared" si="2344"/>
        <v>0</v>
      </c>
      <c r="CZ1567" s="4" t="b">
        <f t="shared" si="2345"/>
        <v>0</v>
      </c>
      <c r="DA1567" s="4" t="b">
        <f t="shared" si="2346"/>
        <v>1</v>
      </c>
      <c r="DB1567" s="4" t="b">
        <f t="shared" si="2347"/>
        <v>0</v>
      </c>
      <c r="DC1567" s="4" t="b">
        <f t="shared" si="2348"/>
        <v>0</v>
      </c>
      <c r="DD1567" s="4" t="b">
        <f t="shared" si="2349"/>
        <v>0</v>
      </c>
    </row>
    <row r="1568" spans="1:108">
      <c r="A1568" t="s">
        <v>2559</v>
      </c>
      <c r="B1568" t="s">
        <v>7408</v>
      </c>
      <c r="C1568" t="s">
        <v>2549</v>
      </c>
      <c r="E1568" t="s">
        <v>2480</v>
      </c>
      <c r="F1568" t="s">
        <v>2405</v>
      </c>
      <c r="G1568" t="s">
        <v>2406</v>
      </c>
      <c r="H1568" t="s">
        <v>7445</v>
      </c>
      <c r="I1568" t="s">
        <v>7417</v>
      </c>
      <c r="J1568" t="s">
        <v>204</v>
      </c>
      <c r="K1568" t="s">
        <v>205</v>
      </c>
      <c r="L1568" t="s">
        <v>6188</v>
      </c>
      <c r="M1568" t="s">
        <v>6079</v>
      </c>
      <c r="N1568" t="s">
        <v>59</v>
      </c>
      <c r="O1568" t="b">
        <f t="shared" si="2256"/>
        <v>1</v>
      </c>
      <c r="P1568" t="b">
        <f t="shared" si="2257"/>
        <v>0</v>
      </c>
      <c r="Q1568" t="b">
        <f t="shared" si="2258"/>
        <v>0</v>
      </c>
      <c r="R1568" t="b">
        <f t="shared" si="2259"/>
        <v>0</v>
      </c>
      <c r="S1568" t="b">
        <f t="shared" si="2260"/>
        <v>1</v>
      </c>
      <c r="T1568" t="b">
        <f t="shared" si="2261"/>
        <v>0</v>
      </c>
      <c r="U1568" t="b">
        <f t="shared" si="2262"/>
        <v>0</v>
      </c>
      <c r="V1568" t="b">
        <f t="shared" si="2263"/>
        <v>0</v>
      </c>
      <c r="W1568" t="b">
        <f t="shared" si="2264"/>
        <v>0</v>
      </c>
      <c r="X1568" t="b">
        <f t="shared" si="2265"/>
        <v>0</v>
      </c>
      <c r="Y1568" t="b">
        <f t="shared" si="2266"/>
        <v>0</v>
      </c>
      <c r="Z1568" t="b">
        <f t="shared" si="2267"/>
        <v>0</v>
      </c>
      <c r="AA1568" t="b">
        <f t="shared" si="2268"/>
        <v>0</v>
      </c>
      <c r="AB1568" t="b">
        <f t="shared" si="2269"/>
        <v>0</v>
      </c>
      <c r="AC1568" t="b">
        <f t="shared" si="2270"/>
        <v>0</v>
      </c>
      <c r="AD1568" t="b">
        <f t="shared" si="2271"/>
        <v>0</v>
      </c>
      <c r="AE1568" t="b">
        <f t="shared" si="2272"/>
        <v>0</v>
      </c>
      <c r="AF1568" t="b">
        <f t="shared" si="2273"/>
        <v>0</v>
      </c>
      <c r="AG1568" t="b">
        <f t="shared" si="2274"/>
        <v>0</v>
      </c>
      <c r="AH1568" t="b">
        <f t="shared" si="2275"/>
        <v>0</v>
      </c>
      <c r="AI1568" t="b">
        <f t="shared" si="2276"/>
        <v>0</v>
      </c>
      <c r="AJ1568" t="b">
        <f t="shared" si="2277"/>
        <v>0</v>
      </c>
      <c r="AK1568" t="b">
        <f t="shared" si="2278"/>
        <v>0</v>
      </c>
      <c r="AL1568" t="b">
        <f t="shared" si="2279"/>
        <v>0</v>
      </c>
      <c r="AM1568" t="b">
        <f t="shared" si="2280"/>
        <v>0</v>
      </c>
      <c r="AN1568" t="b">
        <f t="shared" si="2281"/>
        <v>0</v>
      </c>
      <c r="AO1568" t="b">
        <f t="shared" si="2282"/>
        <v>0</v>
      </c>
      <c r="AP1568" t="b">
        <f t="shared" si="2283"/>
        <v>0</v>
      </c>
      <c r="AQ1568" t="b">
        <f t="shared" si="2284"/>
        <v>0</v>
      </c>
      <c r="AR1568" t="b">
        <f t="shared" si="2285"/>
        <v>0</v>
      </c>
      <c r="AS1568" t="b">
        <f t="shared" si="2286"/>
        <v>0</v>
      </c>
      <c r="AT1568" t="b">
        <f t="shared" si="2287"/>
        <v>0</v>
      </c>
      <c r="AU1568" t="b">
        <f t="shared" si="2288"/>
        <v>0</v>
      </c>
      <c r="AV1568" t="b">
        <f t="shared" si="2289"/>
        <v>0</v>
      </c>
      <c r="AW1568" t="b">
        <f t="shared" si="2290"/>
        <v>0</v>
      </c>
      <c r="AX1568" t="b">
        <f t="shared" si="2291"/>
        <v>0</v>
      </c>
      <c r="AY1568" t="b">
        <f t="shared" si="2292"/>
        <v>0</v>
      </c>
      <c r="AZ1568" t="b">
        <f t="shared" si="2293"/>
        <v>0</v>
      </c>
      <c r="BA1568" t="b">
        <f t="shared" si="2294"/>
        <v>0</v>
      </c>
      <c r="BB1568" t="b">
        <f t="shared" si="2295"/>
        <v>0</v>
      </c>
      <c r="BC1568" t="b">
        <f t="shared" si="2296"/>
        <v>0</v>
      </c>
      <c r="BD1568" t="b">
        <f t="shared" si="2297"/>
        <v>0</v>
      </c>
      <c r="BE1568" t="b">
        <f t="shared" si="2298"/>
        <v>0</v>
      </c>
      <c r="BF1568" t="b">
        <f t="shared" si="2299"/>
        <v>0</v>
      </c>
      <c r="BG1568" t="b">
        <f t="shared" si="2300"/>
        <v>0</v>
      </c>
      <c r="BH1568" t="b">
        <f t="shared" si="2301"/>
        <v>0</v>
      </c>
      <c r="BI1568" t="b">
        <f t="shared" si="2302"/>
        <v>0</v>
      </c>
      <c r="BJ1568" t="b">
        <f t="shared" si="2303"/>
        <v>0</v>
      </c>
      <c r="BK1568" t="b">
        <f t="shared" si="2304"/>
        <v>0</v>
      </c>
      <c r="BL1568" t="b">
        <f t="shared" si="2305"/>
        <v>1</v>
      </c>
      <c r="BM1568" t="b">
        <f t="shared" si="2306"/>
        <v>0</v>
      </c>
      <c r="BN1568" t="b">
        <f t="shared" si="2307"/>
        <v>0</v>
      </c>
      <c r="BO1568" t="b">
        <f t="shared" si="2308"/>
        <v>0</v>
      </c>
      <c r="BP1568" t="b">
        <f t="shared" si="2309"/>
        <v>0</v>
      </c>
      <c r="BQ1568" t="b">
        <f t="shared" si="2310"/>
        <v>0</v>
      </c>
      <c r="BR1568" t="b">
        <f t="shared" si="2311"/>
        <v>0</v>
      </c>
      <c r="BS1568" t="b">
        <f t="shared" si="2312"/>
        <v>0</v>
      </c>
      <c r="BT1568" t="b">
        <f t="shared" si="2313"/>
        <v>0</v>
      </c>
      <c r="BU1568" t="b">
        <f t="shared" si="2314"/>
        <v>0</v>
      </c>
      <c r="BV1568" t="b">
        <f t="shared" si="2315"/>
        <v>0</v>
      </c>
      <c r="BW1568" t="b">
        <f t="shared" si="2316"/>
        <v>0</v>
      </c>
      <c r="BX1568" t="b">
        <f t="shared" si="2317"/>
        <v>0</v>
      </c>
      <c r="BY1568" t="b">
        <f t="shared" si="2318"/>
        <v>0</v>
      </c>
      <c r="BZ1568" t="b">
        <f t="shared" si="2319"/>
        <v>0</v>
      </c>
      <c r="CA1568" t="b">
        <f t="shared" si="2320"/>
        <v>0</v>
      </c>
      <c r="CB1568" t="b">
        <f t="shared" si="2321"/>
        <v>0</v>
      </c>
      <c r="CC1568" t="b">
        <f t="shared" si="2322"/>
        <v>0</v>
      </c>
      <c r="CD1568" t="b">
        <f t="shared" si="2323"/>
        <v>0</v>
      </c>
      <c r="CE1568" t="b">
        <f t="shared" si="2324"/>
        <v>0</v>
      </c>
      <c r="CF1568" t="b">
        <f t="shared" si="2325"/>
        <v>0</v>
      </c>
      <c r="CG1568" t="b">
        <f t="shared" si="2326"/>
        <v>0</v>
      </c>
      <c r="CH1568" t="b">
        <f t="shared" si="2327"/>
        <v>0</v>
      </c>
      <c r="CI1568" t="b">
        <f t="shared" si="2328"/>
        <v>0</v>
      </c>
      <c r="CJ1568" t="b">
        <f t="shared" si="2329"/>
        <v>0</v>
      </c>
      <c r="CK1568" t="b">
        <f t="shared" si="2330"/>
        <v>0</v>
      </c>
      <c r="CL1568" t="b">
        <f t="shared" si="2331"/>
        <v>0</v>
      </c>
      <c r="CM1568" t="b">
        <f t="shared" si="2332"/>
        <v>0</v>
      </c>
      <c r="CN1568" t="b">
        <f t="shared" si="2333"/>
        <v>0</v>
      </c>
      <c r="CO1568" t="b">
        <f t="shared" si="2334"/>
        <v>0</v>
      </c>
      <c r="CP1568" t="b">
        <f t="shared" si="2335"/>
        <v>0</v>
      </c>
      <c r="CQ1568" t="b">
        <f t="shared" si="2336"/>
        <v>0</v>
      </c>
      <c r="CR1568" t="b">
        <f t="shared" si="2337"/>
        <v>0</v>
      </c>
      <c r="CS1568" t="b">
        <f t="shared" si="2338"/>
        <v>0</v>
      </c>
      <c r="CT1568" t="b">
        <f t="shared" si="2339"/>
        <v>0</v>
      </c>
      <c r="CU1568" t="b">
        <f t="shared" si="2340"/>
        <v>0</v>
      </c>
      <c r="CV1568" t="b">
        <f t="shared" si="2341"/>
        <v>0</v>
      </c>
      <c r="CW1568" t="b">
        <f t="shared" si="2342"/>
        <v>0</v>
      </c>
      <c r="CX1568" t="b">
        <f t="shared" si="2343"/>
        <v>0</v>
      </c>
      <c r="CY1568" t="b">
        <f t="shared" si="2344"/>
        <v>0</v>
      </c>
      <c r="CZ1568" t="b">
        <f t="shared" si="2345"/>
        <v>0</v>
      </c>
      <c r="DA1568" t="b">
        <f t="shared" si="2346"/>
        <v>0</v>
      </c>
      <c r="DB1568" t="b">
        <f t="shared" si="2347"/>
        <v>0</v>
      </c>
      <c r="DC1568" t="b">
        <f t="shared" si="2348"/>
        <v>0</v>
      </c>
      <c r="DD1568" t="b">
        <f t="shared" si="2349"/>
        <v>0</v>
      </c>
    </row>
    <row r="1569" spans="1:108">
      <c r="A1569" s="4" t="s">
        <v>2560</v>
      </c>
      <c r="B1569" t="s">
        <v>7408</v>
      </c>
      <c r="C1569" t="s">
        <v>2549</v>
      </c>
      <c r="D1569" s="4"/>
      <c r="E1569" s="4" t="s">
        <v>2480</v>
      </c>
      <c r="F1569" t="s">
        <v>2405</v>
      </c>
      <c r="G1569" t="s">
        <v>2406</v>
      </c>
      <c r="H1569" t="s">
        <v>7445</v>
      </c>
      <c r="I1569" t="s">
        <v>7417</v>
      </c>
      <c r="J1569" s="4" t="s">
        <v>139</v>
      </c>
      <c r="K1569" s="4" t="s">
        <v>139</v>
      </c>
      <c r="L1569" s="4" t="s">
        <v>6919</v>
      </c>
      <c r="M1569" t="s">
        <v>6079</v>
      </c>
      <c r="N1569" s="4" t="s">
        <v>2561</v>
      </c>
      <c r="O1569" s="4" t="b">
        <f t="shared" si="2256"/>
        <v>1</v>
      </c>
      <c r="P1569" s="4" t="b">
        <f t="shared" si="2257"/>
        <v>1</v>
      </c>
      <c r="Q1569" s="4" t="b">
        <f t="shared" si="2258"/>
        <v>1</v>
      </c>
      <c r="R1569" s="4" t="b">
        <f t="shared" si="2259"/>
        <v>1</v>
      </c>
      <c r="S1569" s="4" t="b">
        <f t="shared" si="2260"/>
        <v>1</v>
      </c>
      <c r="T1569" s="4" t="b">
        <f t="shared" si="2261"/>
        <v>1</v>
      </c>
      <c r="U1569" s="4" t="b">
        <f t="shared" si="2262"/>
        <v>1</v>
      </c>
      <c r="V1569" s="4" t="b">
        <f t="shared" si="2263"/>
        <v>1</v>
      </c>
      <c r="W1569" s="4" t="b">
        <f t="shared" si="2264"/>
        <v>1</v>
      </c>
      <c r="X1569" s="4" t="b">
        <f t="shared" si="2265"/>
        <v>1</v>
      </c>
      <c r="Y1569" s="4" t="b">
        <f t="shared" si="2266"/>
        <v>1</v>
      </c>
      <c r="Z1569" s="4" t="b">
        <f t="shared" si="2267"/>
        <v>1</v>
      </c>
      <c r="AA1569" s="4" t="b">
        <f t="shared" si="2268"/>
        <v>0</v>
      </c>
      <c r="AB1569" s="4" t="b">
        <f t="shared" si="2269"/>
        <v>1</v>
      </c>
      <c r="AC1569" s="4" t="b">
        <f t="shared" si="2270"/>
        <v>1</v>
      </c>
      <c r="AD1569" s="4" t="b">
        <f t="shared" si="2271"/>
        <v>0</v>
      </c>
      <c r="AE1569" s="4" t="b">
        <f t="shared" si="2272"/>
        <v>1</v>
      </c>
      <c r="AF1569" s="4" t="b">
        <f t="shared" si="2273"/>
        <v>0</v>
      </c>
      <c r="AG1569" s="4" t="b">
        <f t="shared" si="2274"/>
        <v>1</v>
      </c>
      <c r="AH1569" s="4" t="b">
        <f t="shared" si="2275"/>
        <v>1</v>
      </c>
      <c r="AI1569" s="4" t="b">
        <f t="shared" si="2276"/>
        <v>1</v>
      </c>
      <c r="AJ1569" s="4" t="b">
        <f t="shared" si="2277"/>
        <v>0</v>
      </c>
      <c r="AK1569" s="4" t="b">
        <f t="shared" si="2278"/>
        <v>0</v>
      </c>
      <c r="AL1569" s="4" t="b">
        <f t="shared" si="2279"/>
        <v>0</v>
      </c>
      <c r="AM1569" s="4" t="b">
        <f t="shared" si="2280"/>
        <v>0</v>
      </c>
      <c r="AN1569" s="4" t="b">
        <f t="shared" si="2281"/>
        <v>0</v>
      </c>
      <c r="AO1569" s="4" t="b">
        <f t="shared" si="2282"/>
        <v>1</v>
      </c>
      <c r="AP1569" s="4" t="b">
        <f t="shared" si="2283"/>
        <v>1</v>
      </c>
      <c r="AQ1569" s="4" t="b">
        <f t="shared" si="2284"/>
        <v>0</v>
      </c>
      <c r="AR1569" s="4" t="b">
        <f t="shared" si="2285"/>
        <v>1</v>
      </c>
      <c r="AS1569" s="4" t="b">
        <f t="shared" si="2286"/>
        <v>0</v>
      </c>
      <c r="AT1569" s="4" t="b">
        <f t="shared" si="2287"/>
        <v>0</v>
      </c>
      <c r="AU1569" s="4" t="b">
        <f t="shared" si="2288"/>
        <v>1</v>
      </c>
      <c r="AV1569" s="4" t="b">
        <f t="shared" si="2289"/>
        <v>1</v>
      </c>
      <c r="AW1569" s="4" t="b">
        <f t="shared" si="2290"/>
        <v>0</v>
      </c>
      <c r="AX1569" s="4" t="b">
        <f t="shared" si="2291"/>
        <v>0</v>
      </c>
      <c r="AY1569" s="4" t="b">
        <f t="shared" si="2292"/>
        <v>0</v>
      </c>
      <c r="AZ1569" s="4" t="b">
        <f t="shared" si="2293"/>
        <v>0</v>
      </c>
      <c r="BA1569" s="4" t="b">
        <f t="shared" si="2294"/>
        <v>1</v>
      </c>
      <c r="BB1569" s="4" t="b">
        <f t="shared" si="2295"/>
        <v>0</v>
      </c>
      <c r="BC1569" s="4" t="b">
        <f t="shared" si="2296"/>
        <v>0</v>
      </c>
      <c r="BD1569" s="4" t="b">
        <f t="shared" si="2297"/>
        <v>1</v>
      </c>
      <c r="BE1569" s="4" t="b">
        <f t="shared" si="2298"/>
        <v>1</v>
      </c>
      <c r="BF1569" s="4" t="b">
        <f t="shared" si="2299"/>
        <v>1</v>
      </c>
      <c r="BG1569" s="4" t="b">
        <f t="shared" si="2300"/>
        <v>0</v>
      </c>
      <c r="BH1569" s="4" t="b">
        <f t="shared" si="2301"/>
        <v>1</v>
      </c>
      <c r="BI1569" s="4" t="b">
        <f t="shared" si="2302"/>
        <v>1</v>
      </c>
      <c r="BJ1569" s="4" t="b">
        <f t="shared" si="2303"/>
        <v>0</v>
      </c>
      <c r="BK1569" s="4" t="b">
        <f t="shared" si="2304"/>
        <v>1</v>
      </c>
      <c r="BL1569" s="4" t="b">
        <f t="shared" si="2305"/>
        <v>1</v>
      </c>
      <c r="BM1569" s="4" t="b">
        <f t="shared" si="2306"/>
        <v>0</v>
      </c>
      <c r="BN1569" s="4" t="b">
        <f t="shared" si="2307"/>
        <v>0</v>
      </c>
      <c r="BO1569" s="4" t="b">
        <f t="shared" si="2308"/>
        <v>0</v>
      </c>
      <c r="BP1569" s="4" t="b">
        <f t="shared" si="2309"/>
        <v>0</v>
      </c>
      <c r="BQ1569" s="4" t="b">
        <f t="shared" si="2310"/>
        <v>1</v>
      </c>
      <c r="BR1569" s="4" t="b">
        <f t="shared" si="2311"/>
        <v>0</v>
      </c>
      <c r="BS1569" s="4" t="b">
        <f t="shared" si="2312"/>
        <v>1</v>
      </c>
      <c r="BT1569" s="4" t="b">
        <f t="shared" si="2313"/>
        <v>1</v>
      </c>
      <c r="BU1569" s="4" t="b">
        <f t="shared" si="2314"/>
        <v>1</v>
      </c>
      <c r="BV1569" s="4" t="b">
        <f t="shared" si="2315"/>
        <v>0</v>
      </c>
      <c r="BW1569" s="4" t="b">
        <f t="shared" si="2316"/>
        <v>0</v>
      </c>
      <c r="BX1569" s="4" t="b">
        <f t="shared" si="2317"/>
        <v>0</v>
      </c>
      <c r="BY1569" s="4" t="b">
        <f t="shared" si="2318"/>
        <v>1</v>
      </c>
      <c r="BZ1569" s="4" t="b">
        <f t="shared" si="2319"/>
        <v>1</v>
      </c>
      <c r="CA1569" s="4" t="b">
        <f t="shared" si="2320"/>
        <v>0</v>
      </c>
      <c r="CB1569" s="4" t="b">
        <f t="shared" si="2321"/>
        <v>1</v>
      </c>
      <c r="CC1569" s="4" t="b">
        <f t="shared" si="2322"/>
        <v>1</v>
      </c>
      <c r="CD1569" s="4" t="b">
        <f t="shared" si="2323"/>
        <v>1</v>
      </c>
      <c r="CE1569" s="4" t="b">
        <f t="shared" si="2324"/>
        <v>0</v>
      </c>
      <c r="CF1569" s="4" t="b">
        <f t="shared" si="2325"/>
        <v>1</v>
      </c>
      <c r="CG1569" s="4" t="b">
        <f t="shared" si="2326"/>
        <v>1</v>
      </c>
      <c r="CH1569" s="4" t="b">
        <f t="shared" si="2327"/>
        <v>0</v>
      </c>
      <c r="CI1569" s="4" t="b">
        <f t="shared" si="2328"/>
        <v>1</v>
      </c>
      <c r="CJ1569" s="4" t="b">
        <f t="shared" si="2329"/>
        <v>1</v>
      </c>
      <c r="CK1569" s="4" t="b">
        <f t="shared" si="2330"/>
        <v>1</v>
      </c>
      <c r="CL1569" s="4" t="b">
        <f t="shared" si="2331"/>
        <v>0</v>
      </c>
      <c r="CM1569" s="4" t="b">
        <f t="shared" si="2332"/>
        <v>1</v>
      </c>
      <c r="CN1569" s="4" t="b">
        <f t="shared" si="2333"/>
        <v>0</v>
      </c>
      <c r="CO1569" s="4" t="b">
        <f t="shared" si="2334"/>
        <v>0</v>
      </c>
      <c r="CP1569" s="4" t="b">
        <f t="shared" si="2335"/>
        <v>0</v>
      </c>
      <c r="CQ1569" s="4" t="b">
        <f t="shared" si="2336"/>
        <v>1</v>
      </c>
      <c r="CR1569" s="4" t="b">
        <f t="shared" si="2337"/>
        <v>0</v>
      </c>
      <c r="CS1569" s="4" t="b">
        <f t="shared" si="2338"/>
        <v>1</v>
      </c>
      <c r="CT1569" s="4" t="b">
        <f t="shared" si="2339"/>
        <v>1</v>
      </c>
      <c r="CU1569" s="4" t="b">
        <f t="shared" si="2340"/>
        <v>0</v>
      </c>
      <c r="CV1569" s="4" t="b">
        <f t="shared" si="2341"/>
        <v>0</v>
      </c>
      <c r="CW1569" s="4" t="b">
        <f t="shared" si="2342"/>
        <v>1</v>
      </c>
      <c r="CX1569" s="4" t="b">
        <f t="shared" si="2343"/>
        <v>0</v>
      </c>
      <c r="CY1569" s="4" t="b">
        <f t="shared" si="2344"/>
        <v>1</v>
      </c>
      <c r="CZ1569" s="4" t="b">
        <f t="shared" si="2345"/>
        <v>0</v>
      </c>
      <c r="DA1569" s="4" t="b">
        <f t="shared" si="2346"/>
        <v>0</v>
      </c>
      <c r="DB1569" s="4" t="b">
        <f t="shared" si="2347"/>
        <v>0</v>
      </c>
      <c r="DC1569" s="4" t="b">
        <f t="shared" si="2348"/>
        <v>0</v>
      </c>
      <c r="DD1569" s="4" t="b">
        <f t="shared" si="2349"/>
        <v>0</v>
      </c>
    </row>
    <row r="1570" spans="1:108">
      <c r="A1570" s="4" t="s">
        <v>2562</v>
      </c>
      <c r="B1570" t="s">
        <v>7408</v>
      </c>
      <c r="C1570" t="s">
        <v>2549</v>
      </c>
      <c r="D1570" s="4"/>
      <c r="E1570" s="4" t="s">
        <v>2480</v>
      </c>
      <c r="F1570" t="s">
        <v>2405</v>
      </c>
      <c r="G1570" t="s">
        <v>2406</v>
      </c>
      <c r="H1570" t="s">
        <v>7445</v>
      </c>
      <c r="I1570" t="s">
        <v>7417</v>
      </c>
      <c r="J1570" s="4" t="s">
        <v>124</v>
      </c>
      <c r="K1570" s="4" t="s">
        <v>16</v>
      </c>
      <c r="L1570" s="4" t="s">
        <v>6920</v>
      </c>
      <c r="M1570" s="4" t="s">
        <v>1509</v>
      </c>
      <c r="N1570" s="4" t="s">
        <v>2563</v>
      </c>
      <c r="O1570" s="4" t="b">
        <f t="shared" si="2256"/>
        <v>1</v>
      </c>
      <c r="P1570" s="4" t="b">
        <f t="shared" si="2257"/>
        <v>1</v>
      </c>
      <c r="Q1570" s="4" t="b">
        <f t="shared" si="2258"/>
        <v>1</v>
      </c>
      <c r="R1570" s="4" t="b">
        <f t="shared" si="2259"/>
        <v>1</v>
      </c>
      <c r="S1570" s="4" t="b">
        <f t="shared" si="2260"/>
        <v>1</v>
      </c>
      <c r="T1570" s="4" t="b">
        <f t="shared" si="2261"/>
        <v>1</v>
      </c>
      <c r="U1570" s="4" t="b">
        <f t="shared" si="2262"/>
        <v>1</v>
      </c>
      <c r="V1570" s="4" t="b">
        <f t="shared" si="2263"/>
        <v>1</v>
      </c>
      <c r="W1570" s="4" t="b">
        <f t="shared" si="2264"/>
        <v>1</v>
      </c>
      <c r="X1570" s="4" t="b">
        <f t="shared" si="2265"/>
        <v>1</v>
      </c>
      <c r="Y1570" s="4" t="b">
        <f t="shared" si="2266"/>
        <v>1</v>
      </c>
      <c r="Z1570" s="4" t="b">
        <f t="shared" si="2267"/>
        <v>0</v>
      </c>
      <c r="AA1570" s="4" t="b">
        <f t="shared" si="2268"/>
        <v>1</v>
      </c>
      <c r="AB1570" s="4" t="b">
        <f t="shared" si="2269"/>
        <v>1</v>
      </c>
      <c r="AC1570" s="4" t="b">
        <f t="shared" si="2270"/>
        <v>0</v>
      </c>
      <c r="AD1570" s="4" t="b">
        <f t="shared" si="2271"/>
        <v>0</v>
      </c>
      <c r="AE1570" s="4" t="b">
        <f t="shared" si="2272"/>
        <v>0</v>
      </c>
      <c r="AF1570" s="4" t="b">
        <f t="shared" si="2273"/>
        <v>0</v>
      </c>
      <c r="AG1570" s="4" t="b">
        <f t="shared" si="2274"/>
        <v>1</v>
      </c>
      <c r="AH1570" s="4" t="b">
        <f t="shared" si="2275"/>
        <v>1</v>
      </c>
      <c r="AI1570" s="4" t="b">
        <f t="shared" si="2276"/>
        <v>1</v>
      </c>
      <c r="AJ1570" s="4" t="b">
        <f t="shared" si="2277"/>
        <v>0</v>
      </c>
      <c r="AK1570" s="4" t="b">
        <f t="shared" si="2278"/>
        <v>0</v>
      </c>
      <c r="AL1570" s="4" t="b">
        <f t="shared" si="2279"/>
        <v>0</v>
      </c>
      <c r="AM1570" s="4" t="b">
        <f t="shared" si="2280"/>
        <v>1</v>
      </c>
      <c r="AN1570" s="4" t="b">
        <f t="shared" si="2281"/>
        <v>0</v>
      </c>
      <c r="AO1570" s="4" t="b">
        <f t="shared" si="2282"/>
        <v>0</v>
      </c>
      <c r="AP1570" s="4" t="b">
        <f t="shared" si="2283"/>
        <v>0</v>
      </c>
      <c r="AQ1570" s="4" t="b">
        <f t="shared" si="2284"/>
        <v>1</v>
      </c>
      <c r="AR1570" s="4" t="b">
        <f t="shared" si="2285"/>
        <v>0</v>
      </c>
      <c r="AS1570" s="4" t="b">
        <f t="shared" si="2286"/>
        <v>0</v>
      </c>
      <c r="AT1570" s="4" t="b">
        <f t="shared" si="2287"/>
        <v>0</v>
      </c>
      <c r="AU1570" s="4" t="b">
        <f t="shared" si="2288"/>
        <v>0</v>
      </c>
      <c r="AV1570" s="4" t="b">
        <f t="shared" si="2289"/>
        <v>1</v>
      </c>
      <c r="AW1570" s="4" t="b">
        <f t="shared" si="2290"/>
        <v>1</v>
      </c>
      <c r="AX1570" s="4" t="b">
        <f t="shared" si="2291"/>
        <v>0</v>
      </c>
      <c r="AY1570" s="4" t="b">
        <f t="shared" si="2292"/>
        <v>0</v>
      </c>
      <c r="AZ1570" s="4" t="b">
        <f t="shared" si="2293"/>
        <v>1</v>
      </c>
      <c r="BA1570" s="4" t="b">
        <f t="shared" si="2294"/>
        <v>1</v>
      </c>
      <c r="BB1570" s="4" t="b">
        <f t="shared" si="2295"/>
        <v>0</v>
      </c>
      <c r="BC1570" s="4" t="b">
        <f t="shared" si="2296"/>
        <v>1</v>
      </c>
      <c r="BD1570" s="4" t="b">
        <f t="shared" si="2297"/>
        <v>1</v>
      </c>
      <c r="BE1570" s="4" t="b">
        <f t="shared" si="2298"/>
        <v>0</v>
      </c>
      <c r="BF1570" s="4" t="b">
        <f t="shared" si="2299"/>
        <v>0</v>
      </c>
      <c r="BG1570" s="4" t="b">
        <f t="shared" si="2300"/>
        <v>0</v>
      </c>
      <c r="BH1570" s="4" t="b">
        <f t="shared" si="2301"/>
        <v>1</v>
      </c>
      <c r="BI1570" s="4" t="b">
        <f t="shared" si="2302"/>
        <v>0</v>
      </c>
      <c r="BJ1570" s="4" t="b">
        <f t="shared" si="2303"/>
        <v>0</v>
      </c>
      <c r="BK1570" s="4" t="b">
        <f t="shared" si="2304"/>
        <v>0</v>
      </c>
      <c r="BL1570" s="4" t="b">
        <f t="shared" si="2305"/>
        <v>1</v>
      </c>
      <c r="BM1570" s="4" t="b">
        <f t="shared" si="2306"/>
        <v>0</v>
      </c>
      <c r="BN1570" s="4" t="b">
        <f t="shared" si="2307"/>
        <v>0</v>
      </c>
      <c r="BO1570" s="4" t="b">
        <f t="shared" si="2308"/>
        <v>0</v>
      </c>
      <c r="BP1570" s="4" t="b">
        <f t="shared" si="2309"/>
        <v>1</v>
      </c>
      <c r="BQ1570" s="4" t="b">
        <f t="shared" si="2310"/>
        <v>1</v>
      </c>
      <c r="BR1570" s="4" t="b">
        <f t="shared" si="2311"/>
        <v>0</v>
      </c>
      <c r="BS1570" s="4" t="b">
        <f t="shared" si="2312"/>
        <v>1</v>
      </c>
      <c r="BT1570" s="4" t="b">
        <f t="shared" si="2313"/>
        <v>0</v>
      </c>
      <c r="BU1570" s="4" t="b">
        <f t="shared" si="2314"/>
        <v>1</v>
      </c>
      <c r="BV1570" s="4" t="b">
        <f t="shared" si="2315"/>
        <v>0</v>
      </c>
      <c r="BW1570" s="4" t="b">
        <f t="shared" si="2316"/>
        <v>0</v>
      </c>
      <c r="BX1570" s="4" t="b">
        <f t="shared" si="2317"/>
        <v>0</v>
      </c>
      <c r="BY1570" s="4" t="b">
        <f t="shared" si="2318"/>
        <v>0</v>
      </c>
      <c r="BZ1570" s="4" t="b">
        <f t="shared" si="2319"/>
        <v>0</v>
      </c>
      <c r="CA1570" s="4" t="b">
        <f t="shared" si="2320"/>
        <v>0</v>
      </c>
      <c r="CB1570" s="4" t="b">
        <f t="shared" si="2321"/>
        <v>1</v>
      </c>
      <c r="CC1570" s="4" t="b">
        <f t="shared" si="2322"/>
        <v>1</v>
      </c>
      <c r="CD1570" s="4" t="b">
        <f t="shared" si="2323"/>
        <v>0</v>
      </c>
      <c r="CE1570" s="4" t="b">
        <f t="shared" si="2324"/>
        <v>1</v>
      </c>
      <c r="CF1570" s="4" t="b">
        <f t="shared" si="2325"/>
        <v>1</v>
      </c>
      <c r="CG1570" s="4" t="b">
        <f t="shared" si="2326"/>
        <v>1</v>
      </c>
      <c r="CH1570" s="4" t="b">
        <f t="shared" si="2327"/>
        <v>1</v>
      </c>
      <c r="CI1570" s="4" t="b">
        <f t="shared" si="2328"/>
        <v>0</v>
      </c>
      <c r="CJ1570" s="4" t="b">
        <f t="shared" si="2329"/>
        <v>0</v>
      </c>
      <c r="CK1570" s="4" t="b">
        <f t="shared" si="2330"/>
        <v>0</v>
      </c>
      <c r="CL1570" s="4" t="b">
        <f t="shared" si="2331"/>
        <v>0</v>
      </c>
      <c r="CM1570" s="4" t="b">
        <f t="shared" si="2332"/>
        <v>0</v>
      </c>
      <c r="CN1570" s="4" t="b">
        <f t="shared" si="2333"/>
        <v>0</v>
      </c>
      <c r="CO1570" s="4" t="b">
        <f t="shared" si="2334"/>
        <v>0</v>
      </c>
      <c r="CP1570" s="4" t="b">
        <f t="shared" si="2335"/>
        <v>0</v>
      </c>
      <c r="CQ1570" s="4" t="b">
        <f t="shared" si="2336"/>
        <v>0</v>
      </c>
      <c r="CR1570" s="4" t="b">
        <f t="shared" si="2337"/>
        <v>0</v>
      </c>
      <c r="CS1570" s="4" t="b">
        <f t="shared" si="2338"/>
        <v>1</v>
      </c>
      <c r="CT1570" s="4" t="b">
        <f t="shared" si="2339"/>
        <v>0</v>
      </c>
      <c r="CU1570" s="4" t="b">
        <f t="shared" si="2340"/>
        <v>0</v>
      </c>
      <c r="CV1570" s="4" t="b">
        <f t="shared" si="2341"/>
        <v>1</v>
      </c>
      <c r="CW1570" s="4" t="b">
        <f t="shared" si="2342"/>
        <v>1</v>
      </c>
      <c r="CX1570" s="4" t="b">
        <f t="shared" si="2343"/>
        <v>0</v>
      </c>
      <c r="CY1570" s="4" t="b">
        <f t="shared" si="2344"/>
        <v>0</v>
      </c>
      <c r="CZ1570" s="4" t="b">
        <f t="shared" si="2345"/>
        <v>1</v>
      </c>
      <c r="DA1570" s="4" t="b">
        <f t="shared" si="2346"/>
        <v>0</v>
      </c>
      <c r="DB1570" s="4" t="b">
        <f t="shared" si="2347"/>
        <v>0</v>
      </c>
      <c r="DC1570" s="4" t="b">
        <f t="shared" si="2348"/>
        <v>0</v>
      </c>
      <c r="DD1570" s="4" t="b">
        <f t="shared" si="2349"/>
        <v>0</v>
      </c>
    </row>
    <row r="1571" spans="1:108">
      <c r="A1571" s="4" t="s">
        <v>2564</v>
      </c>
      <c r="B1571" t="s">
        <v>7409</v>
      </c>
      <c r="C1571" t="s">
        <v>2549</v>
      </c>
      <c r="D1571" s="4"/>
      <c r="E1571" s="4" t="s">
        <v>2480</v>
      </c>
      <c r="F1571" t="s">
        <v>2405</v>
      </c>
      <c r="G1571" t="s">
        <v>2406</v>
      </c>
      <c r="H1571" t="s">
        <v>7445</v>
      </c>
      <c r="I1571" t="s">
        <v>7417</v>
      </c>
      <c r="J1571" s="4" t="s">
        <v>135</v>
      </c>
      <c r="K1571" s="4" t="s">
        <v>136</v>
      </c>
      <c r="L1571" s="4" t="s">
        <v>6921</v>
      </c>
      <c r="M1571" t="s">
        <v>6079</v>
      </c>
      <c r="N1571" s="4" t="s">
        <v>2565</v>
      </c>
      <c r="O1571" s="4" t="b">
        <f t="shared" si="2256"/>
        <v>1</v>
      </c>
      <c r="P1571" s="4" t="b">
        <f t="shared" si="2257"/>
        <v>1</v>
      </c>
      <c r="Q1571" s="4" t="b">
        <f t="shared" si="2258"/>
        <v>1</v>
      </c>
      <c r="R1571" s="4" t="b">
        <f t="shared" si="2259"/>
        <v>1</v>
      </c>
      <c r="S1571" s="4" t="b">
        <f t="shared" si="2260"/>
        <v>1</v>
      </c>
      <c r="T1571" s="4" t="b">
        <f t="shared" si="2261"/>
        <v>1</v>
      </c>
      <c r="U1571" s="4" t="b">
        <f t="shared" si="2262"/>
        <v>1</v>
      </c>
      <c r="V1571" s="4" t="b">
        <f t="shared" si="2263"/>
        <v>1</v>
      </c>
      <c r="W1571" s="4" t="b">
        <f t="shared" si="2264"/>
        <v>1</v>
      </c>
      <c r="X1571" s="4" t="b">
        <f t="shared" si="2265"/>
        <v>1</v>
      </c>
      <c r="Y1571" s="4" t="b">
        <f t="shared" si="2266"/>
        <v>1</v>
      </c>
      <c r="Z1571" s="4" t="b">
        <f t="shared" si="2267"/>
        <v>1</v>
      </c>
      <c r="AA1571" s="4" t="b">
        <f t="shared" si="2268"/>
        <v>1</v>
      </c>
      <c r="AB1571" s="4" t="b">
        <f t="shared" si="2269"/>
        <v>1</v>
      </c>
      <c r="AC1571" s="4" t="b">
        <f t="shared" si="2270"/>
        <v>0</v>
      </c>
      <c r="AD1571" s="4" t="b">
        <f t="shared" si="2271"/>
        <v>1</v>
      </c>
      <c r="AE1571" s="4" t="b">
        <f t="shared" si="2272"/>
        <v>0</v>
      </c>
      <c r="AF1571" s="4" t="b">
        <f t="shared" si="2273"/>
        <v>1</v>
      </c>
      <c r="AG1571" s="4" t="b">
        <f t="shared" si="2274"/>
        <v>1</v>
      </c>
      <c r="AH1571" s="4" t="b">
        <f t="shared" si="2275"/>
        <v>1</v>
      </c>
      <c r="AI1571" s="4" t="b">
        <f t="shared" si="2276"/>
        <v>1</v>
      </c>
      <c r="AJ1571" s="4" t="b">
        <f t="shared" si="2277"/>
        <v>0</v>
      </c>
      <c r="AK1571" s="4" t="b">
        <f t="shared" si="2278"/>
        <v>1</v>
      </c>
      <c r="AL1571" s="4" t="b">
        <f t="shared" si="2279"/>
        <v>1</v>
      </c>
      <c r="AM1571" s="4" t="b">
        <f t="shared" si="2280"/>
        <v>1</v>
      </c>
      <c r="AN1571" s="4" t="b">
        <f t="shared" si="2281"/>
        <v>0</v>
      </c>
      <c r="AO1571" s="4" t="b">
        <f t="shared" si="2282"/>
        <v>0</v>
      </c>
      <c r="AP1571" s="4" t="b">
        <f t="shared" si="2283"/>
        <v>0</v>
      </c>
      <c r="AQ1571" s="4" t="b">
        <f t="shared" si="2284"/>
        <v>1</v>
      </c>
      <c r="AR1571" s="4" t="b">
        <f t="shared" si="2285"/>
        <v>0</v>
      </c>
      <c r="AS1571" s="4" t="b">
        <f t="shared" si="2286"/>
        <v>0</v>
      </c>
      <c r="AT1571" s="4" t="b">
        <f t="shared" si="2287"/>
        <v>1</v>
      </c>
      <c r="AU1571" s="4" t="b">
        <f t="shared" si="2288"/>
        <v>1</v>
      </c>
      <c r="AV1571" s="4" t="b">
        <f t="shared" si="2289"/>
        <v>0</v>
      </c>
      <c r="AW1571" s="4" t="b">
        <f t="shared" si="2290"/>
        <v>1</v>
      </c>
      <c r="AX1571" s="4" t="b">
        <f t="shared" si="2291"/>
        <v>1</v>
      </c>
      <c r="AY1571" s="4" t="b">
        <f t="shared" si="2292"/>
        <v>1</v>
      </c>
      <c r="AZ1571" s="4" t="b">
        <f t="shared" si="2293"/>
        <v>1</v>
      </c>
      <c r="BA1571" s="4" t="b">
        <f t="shared" si="2294"/>
        <v>1</v>
      </c>
      <c r="BB1571" s="4" t="b">
        <f t="shared" si="2295"/>
        <v>0</v>
      </c>
      <c r="BC1571" s="4" t="b">
        <f t="shared" si="2296"/>
        <v>0</v>
      </c>
      <c r="BD1571" s="4" t="b">
        <f t="shared" si="2297"/>
        <v>0</v>
      </c>
      <c r="BE1571" s="4" t="b">
        <f t="shared" si="2298"/>
        <v>1</v>
      </c>
      <c r="BF1571" s="4" t="b">
        <f t="shared" si="2299"/>
        <v>1</v>
      </c>
      <c r="BG1571" s="4" t="b">
        <f t="shared" si="2300"/>
        <v>0</v>
      </c>
      <c r="BH1571" s="4" t="b">
        <f t="shared" si="2301"/>
        <v>1</v>
      </c>
      <c r="BI1571" s="4" t="b">
        <f t="shared" si="2302"/>
        <v>0</v>
      </c>
      <c r="BJ1571" s="4" t="b">
        <f t="shared" si="2303"/>
        <v>1</v>
      </c>
      <c r="BK1571" s="4" t="b">
        <f t="shared" si="2304"/>
        <v>1</v>
      </c>
      <c r="BL1571" s="4" t="b">
        <f t="shared" si="2305"/>
        <v>0</v>
      </c>
      <c r="BM1571" s="4" t="b">
        <f t="shared" si="2306"/>
        <v>1</v>
      </c>
      <c r="BN1571" s="4" t="b">
        <f t="shared" si="2307"/>
        <v>1</v>
      </c>
      <c r="BO1571" s="4" t="b">
        <f t="shared" si="2308"/>
        <v>1</v>
      </c>
      <c r="BP1571" s="4" t="b">
        <f t="shared" si="2309"/>
        <v>1</v>
      </c>
      <c r="BQ1571" s="4" t="b">
        <f t="shared" si="2310"/>
        <v>1</v>
      </c>
      <c r="BR1571" s="4" t="b">
        <f t="shared" si="2311"/>
        <v>0</v>
      </c>
      <c r="BS1571" s="4" t="b">
        <f t="shared" si="2312"/>
        <v>1</v>
      </c>
      <c r="BT1571" s="4" t="b">
        <f t="shared" si="2313"/>
        <v>1</v>
      </c>
      <c r="BU1571" s="4" t="b">
        <f t="shared" si="2314"/>
        <v>1</v>
      </c>
      <c r="BV1571" s="4" t="b">
        <f t="shared" si="2315"/>
        <v>0</v>
      </c>
      <c r="BW1571" s="4" t="b">
        <f t="shared" si="2316"/>
        <v>1</v>
      </c>
      <c r="BX1571" s="4" t="b">
        <f t="shared" si="2317"/>
        <v>1</v>
      </c>
      <c r="BY1571" s="4" t="b">
        <f t="shared" si="2318"/>
        <v>0</v>
      </c>
      <c r="BZ1571" s="4" t="b">
        <f t="shared" si="2319"/>
        <v>0</v>
      </c>
      <c r="CA1571" s="4" t="b">
        <f t="shared" si="2320"/>
        <v>1</v>
      </c>
      <c r="CB1571" s="4" t="b">
        <f t="shared" si="2321"/>
        <v>1</v>
      </c>
      <c r="CC1571" s="4" t="b">
        <f t="shared" si="2322"/>
        <v>1</v>
      </c>
      <c r="CD1571" s="4" t="b">
        <f t="shared" si="2323"/>
        <v>1</v>
      </c>
      <c r="CE1571" s="4" t="b">
        <f t="shared" si="2324"/>
        <v>1</v>
      </c>
      <c r="CF1571" s="4" t="b">
        <f t="shared" si="2325"/>
        <v>0</v>
      </c>
      <c r="CG1571" s="4" t="b">
        <f t="shared" si="2326"/>
        <v>1</v>
      </c>
      <c r="CH1571" s="4" t="b">
        <f t="shared" si="2327"/>
        <v>1</v>
      </c>
      <c r="CI1571" s="4" t="b">
        <f t="shared" si="2328"/>
        <v>0</v>
      </c>
      <c r="CJ1571" s="4" t="b">
        <f t="shared" si="2329"/>
        <v>0</v>
      </c>
      <c r="CK1571" s="4" t="b">
        <f t="shared" si="2330"/>
        <v>1</v>
      </c>
      <c r="CL1571" s="4" t="b">
        <f t="shared" si="2331"/>
        <v>1</v>
      </c>
      <c r="CM1571" s="4" t="b">
        <f t="shared" si="2332"/>
        <v>0</v>
      </c>
      <c r="CN1571" s="4" t="b">
        <f t="shared" si="2333"/>
        <v>0</v>
      </c>
      <c r="CO1571" s="4" t="b">
        <f t="shared" si="2334"/>
        <v>0</v>
      </c>
      <c r="CP1571" s="4" t="b">
        <f t="shared" si="2335"/>
        <v>1</v>
      </c>
      <c r="CQ1571" s="4" t="b">
        <f t="shared" si="2336"/>
        <v>0</v>
      </c>
      <c r="CR1571" s="4" t="b">
        <f t="shared" si="2337"/>
        <v>0</v>
      </c>
      <c r="CS1571" s="4" t="b">
        <f t="shared" si="2338"/>
        <v>1</v>
      </c>
      <c r="CT1571" s="4" t="b">
        <f t="shared" si="2339"/>
        <v>0</v>
      </c>
      <c r="CU1571" s="4" t="b">
        <f t="shared" si="2340"/>
        <v>1</v>
      </c>
      <c r="CV1571" s="4" t="b">
        <f t="shared" si="2341"/>
        <v>1</v>
      </c>
      <c r="CW1571" s="4" t="b">
        <f t="shared" si="2342"/>
        <v>1</v>
      </c>
      <c r="CX1571" s="4" t="b">
        <f t="shared" si="2343"/>
        <v>0</v>
      </c>
      <c r="CY1571" s="4" t="b">
        <f t="shared" si="2344"/>
        <v>0</v>
      </c>
      <c r="CZ1571" s="4" t="b">
        <f t="shared" si="2345"/>
        <v>1</v>
      </c>
      <c r="DA1571" s="4" t="b">
        <f t="shared" si="2346"/>
        <v>0</v>
      </c>
      <c r="DB1571" s="4" t="b">
        <f t="shared" si="2347"/>
        <v>1</v>
      </c>
      <c r="DC1571" s="4" t="b">
        <f t="shared" si="2348"/>
        <v>0</v>
      </c>
      <c r="DD1571" s="4" t="b">
        <f t="shared" si="2349"/>
        <v>0</v>
      </c>
    </row>
    <row r="1572" spans="1:108">
      <c r="A1572" t="s">
        <v>2566</v>
      </c>
      <c r="B1572" t="s">
        <v>7409</v>
      </c>
      <c r="C1572" t="s">
        <v>2549</v>
      </c>
      <c r="E1572" t="s">
        <v>2480</v>
      </c>
      <c r="F1572" t="s">
        <v>2405</v>
      </c>
      <c r="G1572" t="s">
        <v>2406</v>
      </c>
      <c r="H1572" t="s">
        <v>7445</v>
      </c>
      <c r="I1572" t="s">
        <v>7417</v>
      </c>
      <c r="J1572" t="s">
        <v>119</v>
      </c>
      <c r="K1572" t="s">
        <v>109</v>
      </c>
      <c r="L1572" t="s">
        <v>6922</v>
      </c>
      <c r="M1572" t="s">
        <v>6079</v>
      </c>
      <c r="N1572" t="s">
        <v>29</v>
      </c>
      <c r="O1572" t="b">
        <f t="shared" si="2256"/>
        <v>0</v>
      </c>
      <c r="P1572" t="b">
        <f t="shared" si="2257"/>
        <v>0</v>
      </c>
      <c r="Q1572" t="b">
        <f t="shared" si="2258"/>
        <v>1</v>
      </c>
      <c r="R1572" t="b">
        <f t="shared" si="2259"/>
        <v>0</v>
      </c>
      <c r="S1572" t="b">
        <f t="shared" si="2260"/>
        <v>0</v>
      </c>
      <c r="T1572" t="b">
        <f t="shared" si="2261"/>
        <v>0</v>
      </c>
      <c r="U1572" t="b">
        <f t="shared" si="2262"/>
        <v>1</v>
      </c>
      <c r="V1572" t="b">
        <f t="shared" si="2263"/>
        <v>0</v>
      </c>
      <c r="W1572" t="b">
        <f t="shared" si="2264"/>
        <v>0</v>
      </c>
      <c r="X1572" t="b">
        <f t="shared" si="2265"/>
        <v>0</v>
      </c>
      <c r="Y1572" t="b">
        <f t="shared" si="2266"/>
        <v>0</v>
      </c>
      <c r="Z1572" t="b">
        <f t="shared" si="2267"/>
        <v>0</v>
      </c>
      <c r="AA1572" t="b">
        <f t="shared" si="2268"/>
        <v>0</v>
      </c>
      <c r="AB1572" t="b">
        <f t="shared" si="2269"/>
        <v>0</v>
      </c>
      <c r="AC1572" t="b">
        <f t="shared" si="2270"/>
        <v>0</v>
      </c>
      <c r="AD1572" t="b">
        <f t="shared" si="2271"/>
        <v>0</v>
      </c>
      <c r="AE1572" t="b">
        <f t="shared" si="2272"/>
        <v>0</v>
      </c>
      <c r="AF1572" t="b">
        <f t="shared" si="2273"/>
        <v>0</v>
      </c>
      <c r="AG1572" t="b">
        <f t="shared" si="2274"/>
        <v>0</v>
      </c>
      <c r="AH1572" t="b">
        <f t="shared" si="2275"/>
        <v>1</v>
      </c>
      <c r="AI1572" t="b">
        <f t="shared" si="2276"/>
        <v>0</v>
      </c>
      <c r="AJ1572" t="b">
        <f t="shared" si="2277"/>
        <v>0</v>
      </c>
      <c r="AK1572" t="b">
        <f t="shared" si="2278"/>
        <v>0</v>
      </c>
      <c r="AL1572" t="b">
        <f t="shared" si="2279"/>
        <v>0</v>
      </c>
      <c r="AM1572" t="b">
        <f t="shared" si="2280"/>
        <v>0</v>
      </c>
      <c r="AN1572" t="b">
        <f t="shared" si="2281"/>
        <v>0</v>
      </c>
      <c r="AO1572" t="b">
        <f t="shared" si="2282"/>
        <v>0</v>
      </c>
      <c r="AP1572" t="b">
        <f t="shared" si="2283"/>
        <v>0</v>
      </c>
      <c r="AQ1572" t="b">
        <f t="shared" si="2284"/>
        <v>0</v>
      </c>
      <c r="AR1572" t="b">
        <f t="shared" si="2285"/>
        <v>0</v>
      </c>
      <c r="AS1572" t="b">
        <f t="shared" si="2286"/>
        <v>0</v>
      </c>
      <c r="AT1572" t="b">
        <f t="shared" si="2287"/>
        <v>0</v>
      </c>
      <c r="AU1572" t="b">
        <f t="shared" si="2288"/>
        <v>0</v>
      </c>
      <c r="AV1572" t="b">
        <f t="shared" si="2289"/>
        <v>0</v>
      </c>
      <c r="AW1572" t="b">
        <f t="shared" si="2290"/>
        <v>0</v>
      </c>
      <c r="AX1572" t="b">
        <f t="shared" si="2291"/>
        <v>0</v>
      </c>
      <c r="AY1572" t="b">
        <f t="shared" si="2292"/>
        <v>0</v>
      </c>
      <c r="AZ1572" t="b">
        <f t="shared" si="2293"/>
        <v>0</v>
      </c>
      <c r="BA1572" t="b">
        <f t="shared" si="2294"/>
        <v>0</v>
      </c>
      <c r="BB1572" t="b">
        <f t="shared" si="2295"/>
        <v>0</v>
      </c>
      <c r="BC1572" t="b">
        <f t="shared" si="2296"/>
        <v>0</v>
      </c>
      <c r="BD1572" t="b">
        <f t="shared" si="2297"/>
        <v>0</v>
      </c>
      <c r="BE1572" t="b">
        <f t="shared" si="2298"/>
        <v>0</v>
      </c>
      <c r="BF1572" t="b">
        <f t="shared" si="2299"/>
        <v>0</v>
      </c>
      <c r="BG1572" t="b">
        <f t="shared" si="2300"/>
        <v>0</v>
      </c>
      <c r="BH1572" t="b">
        <f t="shared" si="2301"/>
        <v>0</v>
      </c>
      <c r="BI1572" t="b">
        <f t="shared" si="2302"/>
        <v>0</v>
      </c>
      <c r="BJ1572" t="b">
        <f t="shared" si="2303"/>
        <v>0</v>
      </c>
      <c r="BK1572" t="b">
        <f t="shared" si="2304"/>
        <v>0</v>
      </c>
      <c r="BL1572" t="b">
        <f t="shared" si="2305"/>
        <v>0</v>
      </c>
      <c r="BM1572" t="b">
        <f t="shared" si="2306"/>
        <v>0</v>
      </c>
      <c r="BN1572" t="b">
        <f t="shared" si="2307"/>
        <v>0</v>
      </c>
      <c r="BO1572" t="b">
        <f t="shared" si="2308"/>
        <v>0</v>
      </c>
      <c r="BP1572" t="b">
        <f t="shared" si="2309"/>
        <v>0</v>
      </c>
      <c r="BQ1572" t="b">
        <f t="shared" si="2310"/>
        <v>0</v>
      </c>
      <c r="BR1572" t="b">
        <f t="shared" si="2311"/>
        <v>0</v>
      </c>
      <c r="BS1572" t="b">
        <f t="shared" si="2312"/>
        <v>0</v>
      </c>
      <c r="BT1572" t="b">
        <f t="shared" si="2313"/>
        <v>0</v>
      </c>
      <c r="BU1572" t="b">
        <f t="shared" si="2314"/>
        <v>0</v>
      </c>
      <c r="BV1572" t="b">
        <f t="shared" si="2315"/>
        <v>0</v>
      </c>
      <c r="BW1572" t="b">
        <f t="shared" si="2316"/>
        <v>0</v>
      </c>
      <c r="BX1572" t="b">
        <f t="shared" si="2317"/>
        <v>0</v>
      </c>
      <c r="BY1572" t="b">
        <f t="shared" si="2318"/>
        <v>0</v>
      </c>
      <c r="BZ1572" t="b">
        <f t="shared" si="2319"/>
        <v>0</v>
      </c>
      <c r="CA1572" t="b">
        <f t="shared" si="2320"/>
        <v>0</v>
      </c>
      <c r="CB1572" t="b">
        <f t="shared" si="2321"/>
        <v>0</v>
      </c>
      <c r="CC1572" t="b">
        <f t="shared" si="2322"/>
        <v>0</v>
      </c>
      <c r="CD1572" t="b">
        <f t="shared" si="2323"/>
        <v>0</v>
      </c>
      <c r="CE1572" t="b">
        <f t="shared" si="2324"/>
        <v>0</v>
      </c>
      <c r="CF1572" t="b">
        <f t="shared" si="2325"/>
        <v>0</v>
      </c>
      <c r="CG1572" t="b">
        <f t="shared" si="2326"/>
        <v>0</v>
      </c>
      <c r="CH1572" t="b">
        <f t="shared" si="2327"/>
        <v>0</v>
      </c>
      <c r="CI1572" t="b">
        <f t="shared" si="2328"/>
        <v>0</v>
      </c>
      <c r="CJ1572" t="b">
        <f t="shared" si="2329"/>
        <v>0</v>
      </c>
      <c r="CK1572" t="b">
        <f t="shared" si="2330"/>
        <v>0</v>
      </c>
      <c r="CL1572" t="b">
        <f t="shared" si="2331"/>
        <v>0</v>
      </c>
      <c r="CM1572" t="b">
        <f t="shared" si="2332"/>
        <v>0</v>
      </c>
      <c r="CN1572" t="b">
        <f t="shared" si="2333"/>
        <v>0</v>
      </c>
      <c r="CO1572" t="b">
        <f t="shared" si="2334"/>
        <v>0</v>
      </c>
      <c r="CP1572" t="b">
        <f t="shared" si="2335"/>
        <v>0</v>
      </c>
      <c r="CQ1572" t="b">
        <f t="shared" si="2336"/>
        <v>0</v>
      </c>
      <c r="CR1572" t="b">
        <f t="shared" si="2337"/>
        <v>0</v>
      </c>
      <c r="CS1572" t="b">
        <f t="shared" si="2338"/>
        <v>0</v>
      </c>
      <c r="CT1572" t="b">
        <f t="shared" si="2339"/>
        <v>0</v>
      </c>
      <c r="CU1572" t="b">
        <f t="shared" si="2340"/>
        <v>0</v>
      </c>
      <c r="CV1572" t="b">
        <f t="shared" si="2341"/>
        <v>0</v>
      </c>
      <c r="CW1572" t="b">
        <f t="shared" si="2342"/>
        <v>0</v>
      </c>
      <c r="CX1572" t="b">
        <f t="shared" si="2343"/>
        <v>0</v>
      </c>
      <c r="CY1572" t="b">
        <f t="shared" si="2344"/>
        <v>0</v>
      </c>
      <c r="CZ1572" t="b">
        <f t="shared" si="2345"/>
        <v>0</v>
      </c>
      <c r="DA1572" t="b">
        <f t="shared" si="2346"/>
        <v>0</v>
      </c>
      <c r="DB1572" t="b">
        <f t="shared" si="2347"/>
        <v>0</v>
      </c>
      <c r="DC1572" t="b">
        <f t="shared" si="2348"/>
        <v>0</v>
      </c>
      <c r="DD1572" t="b">
        <f t="shared" si="2349"/>
        <v>0</v>
      </c>
    </row>
    <row r="1573" spans="1:108">
      <c r="A1573" s="4" t="s">
        <v>2567</v>
      </c>
      <c r="B1573" t="s">
        <v>7409</v>
      </c>
      <c r="C1573" t="s">
        <v>2549</v>
      </c>
      <c r="D1573" s="4"/>
      <c r="E1573" s="4" t="s">
        <v>2480</v>
      </c>
      <c r="F1573" t="s">
        <v>2405</v>
      </c>
      <c r="G1573" t="s">
        <v>2406</v>
      </c>
      <c r="H1573" t="s">
        <v>7445</v>
      </c>
      <c r="I1573" t="s">
        <v>7417</v>
      </c>
      <c r="J1573" s="4" t="s">
        <v>124</v>
      </c>
      <c r="K1573" s="4" t="s">
        <v>16</v>
      </c>
      <c r="L1573" s="4" t="s">
        <v>6923</v>
      </c>
      <c r="M1573" s="4" t="s">
        <v>2568</v>
      </c>
      <c r="N1573" s="4" t="s">
        <v>2569</v>
      </c>
      <c r="O1573" s="4" t="b">
        <f t="shared" si="2256"/>
        <v>1</v>
      </c>
      <c r="P1573" s="4" t="b">
        <f t="shared" si="2257"/>
        <v>1</v>
      </c>
      <c r="Q1573" s="4" t="b">
        <f t="shared" si="2258"/>
        <v>1</v>
      </c>
      <c r="R1573" s="4" t="b">
        <f t="shared" si="2259"/>
        <v>1</v>
      </c>
      <c r="S1573" s="4" t="b">
        <f t="shared" si="2260"/>
        <v>1</v>
      </c>
      <c r="T1573" s="4" t="b">
        <f t="shared" si="2261"/>
        <v>1</v>
      </c>
      <c r="U1573" s="4" t="b">
        <f t="shared" si="2262"/>
        <v>1</v>
      </c>
      <c r="V1573" s="4" t="b">
        <f t="shared" si="2263"/>
        <v>1</v>
      </c>
      <c r="W1573" s="4" t="b">
        <f t="shared" si="2264"/>
        <v>1</v>
      </c>
      <c r="X1573" s="4" t="b">
        <f t="shared" si="2265"/>
        <v>0</v>
      </c>
      <c r="Y1573" s="4" t="b">
        <f t="shared" si="2266"/>
        <v>1</v>
      </c>
      <c r="Z1573" s="4" t="b">
        <f t="shared" si="2267"/>
        <v>0</v>
      </c>
      <c r="AA1573" s="4" t="b">
        <f t="shared" si="2268"/>
        <v>1</v>
      </c>
      <c r="AB1573" s="4" t="b">
        <f t="shared" si="2269"/>
        <v>1</v>
      </c>
      <c r="AC1573" s="4" t="b">
        <f t="shared" si="2270"/>
        <v>0</v>
      </c>
      <c r="AD1573" s="4" t="b">
        <f t="shared" si="2271"/>
        <v>0</v>
      </c>
      <c r="AE1573" s="4" t="b">
        <f t="shared" si="2272"/>
        <v>0</v>
      </c>
      <c r="AF1573" s="4" t="b">
        <f t="shared" si="2273"/>
        <v>0</v>
      </c>
      <c r="AG1573" s="4" t="b">
        <f t="shared" si="2274"/>
        <v>0</v>
      </c>
      <c r="AH1573" s="4" t="b">
        <f t="shared" si="2275"/>
        <v>0</v>
      </c>
      <c r="AI1573" s="4" t="b">
        <f t="shared" si="2276"/>
        <v>1</v>
      </c>
      <c r="AJ1573" s="4" t="b">
        <f t="shared" si="2277"/>
        <v>0</v>
      </c>
      <c r="AK1573" s="4" t="b">
        <f t="shared" si="2278"/>
        <v>0</v>
      </c>
      <c r="AL1573" s="4" t="b">
        <f t="shared" si="2279"/>
        <v>0</v>
      </c>
      <c r="AM1573" s="4" t="b">
        <f t="shared" si="2280"/>
        <v>1</v>
      </c>
      <c r="AN1573" s="4" t="b">
        <f t="shared" si="2281"/>
        <v>1</v>
      </c>
      <c r="AO1573" s="4" t="b">
        <f t="shared" si="2282"/>
        <v>0</v>
      </c>
      <c r="AP1573" s="4" t="b">
        <f t="shared" si="2283"/>
        <v>0</v>
      </c>
      <c r="AQ1573" s="4" t="b">
        <f t="shared" si="2284"/>
        <v>0</v>
      </c>
      <c r="AR1573" s="4" t="b">
        <f t="shared" si="2285"/>
        <v>0</v>
      </c>
      <c r="AS1573" s="4" t="b">
        <f t="shared" si="2286"/>
        <v>0</v>
      </c>
      <c r="AT1573" s="4" t="b">
        <f t="shared" si="2287"/>
        <v>0</v>
      </c>
      <c r="AU1573" s="4" t="b">
        <f t="shared" si="2288"/>
        <v>0</v>
      </c>
      <c r="AV1573" s="4" t="b">
        <f t="shared" si="2289"/>
        <v>0</v>
      </c>
      <c r="AW1573" s="4" t="b">
        <f t="shared" si="2290"/>
        <v>1</v>
      </c>
      <c r="AX1573" s="4" t="b">
        <f t="shared" si="2291"/>
        <v>0</v>
      </c>
      <c r="AY1573" s="4" t="b">
        <f t="shared" si="2292"/>
        <v>1</v>
      </c>
      <c r="AZ1573" s="4" t="b">
        <f t="shared" si="2293"/>
        <v>0</v>
      </c>
      <c r="BA1573" s="4" t="b">
        <f t="shared" si="2294"/>
        <v>0</v>
      </c>
      <c r="BB1573" s="4" t="b">
        <f t="shared" si="2295"/>
        <v>0</v>
      </c>
      <c r="BC1573" s="4" t="b">
        <f t="shared" si="2296"/>
        <v>0</v>
      </c>
      <c r="BD1573" s="4" t="b">
        <f t="shared" si="2297"/>
        <v>0</v>
      </c>
      <c r="BE1573" s="4" t="b">
        <f t="shared" si="2298"/>
        <v>0</v>
      </c>
      <c r="BF1573" s="4" t="b">
        <f t="shared" si="2299"/>
        <v>0</v>
      </c>
      <c r="BG1573" s="4" t="b">
        <f t="shared" si="2300"/>
        <v>0</v>
      </c>
      <c r="BH1573" s="4" t="b">
        <f t="shared" si="2301"/>
        <v>0</v>
      </c>
      <c r="BI1573" s="4" t="b">
        <f t="shared" si="2302"/>
        <v>0</v>
      </c>
      <c r="BJ1573" s="4" t="b">
        <f t="shared" si="2303"/>
        <v>0</v>
      </c>
      <c r="BK1573" s="4" t="b">
        <f t="shared" si="2304"/>
        <v>0</v>
      </c>
      <c r="BL1573" s="4" t="b">
        <f t="shared" si="2305"/>
        <v>1</v>
      </c>
      <c r="BM1573" s="4" t="b">
        <f t="shared" si="2306"/>
        <v>0</v>
      </c>
      <c r="BN1573" s="4" t="b">
        <f t="shared" si="2307"/>
        <v>0</v>
      </c>
      <c r="BO1573" s="4" t="b">
        <f t="shared" si="2308"/>
        <v>1</v>
      </c>
      <c r="BP1573" s="4" t="b">
        <f t="shared" si="2309"/>
        <v>1</v>
      </c>
      <c r="BQ1573" s="4" t="b">
        <f t="shared" si="2310"/>
        <v>0</v>
      </c>
      <c r="BR1573" s="4" t="b">
        <f t="shared" si="2311"/>
        <v>0</v>
      </c>
      <c r="BS1573" s="4" t="b">
        <f t="shared" si="2312"/>
        <v>1</v>
      </c>
      <c r="BT1573" s="4" t="b">
        <f t="shared" si="2313"/>
        <v>0</v>
      </c>
      <c r="BU1573" s="4" t="b">
        <f t="shared" si="2314"/>
        <v>0</v>
      </c>
      <c r="BV1573" s="4" t="b">
        <f t="shared" si="2315"/>
        <v>0</v>
      </c>
      <c r="BW1573" s="4" t="b">
        <f t="shared" si="2316"/>
        <v>0</v>
      </c>
      <c r="BX1573" s="4" t="b">
        <f t="shared" si="2317"/>
        <v>0</v>
      </c>
      <c r="BY1573" s="4" t="b">
        <f t="shared" si="2318"/>
        <v>1</v>
      </c>
      <c r="BZ1573" s="4" t="b">
        <f t="shared" si="2319"/>
        <v>0</v>
      </c>
      <c r="CA1573" s="4" t="b">
        <f t="shared" si="2320"/>
        <v>0</v>
      </c>
      <c r="CB1573" s="4" t="b">
        <f t="shared" si="2321"/>
        <v>0</v>
      </c>
      <c r="CC1573" s="4" t="b">
        <f t="shared" si="2322"/>
        <v>0</v>
      </c>
      <c r="CD1573" s="4" t="b">
        <f t="shared" si="2323"/>
        <v>0</v>
      </c>
      <c r="CE1573" s="4" t="b">
        <f t="shared" si="2324"/>
        <v>1</v>
      </c>
      <c r="CF1573" s="4" t="b">
        <f t="shared" si="2325"/>
        <v>0</v>
      </c>
      <c r="CG1573" s="4" t="b">
        <f t="shared" si="2326"/>
        <v>1</v>
      </c>
      <c r="CH1573" s="4" t="b">
        <f t="shared" si="2327"/>
        <v>1</v>
      </c>
      <c r="CI1573" s="4" t="b">
        <f t="shared" si="2328"/>
        <v>0</v>
      </c>
      <c r="CJ1573" s="4" t="b">
        <f t="shared" si="2329"/>
        <v>0</v>
      </c>
      <c r="CK1573" s="4" t="b">
        <f t="shared" si="2330"/>
        <v>0</v>
      </c>
      <c r="CL1573" s="4" t="b">
        <f t="shared" si="2331"/>
        <v>0</v>
      </c>
      <c r="CM1573" s="4" t="b">
        <f t="shared" si="2332"/>
        <v>1</v>
      </c>
      <c r="CN1573" s="4" t="b">
        <f t="shared" si="2333"/>
        <v>0</v>
      </c>
      <c r="CO1573" s="4" t="b">
        <f t="shared" si="2334"/>
        <v>0</v>
      </c>
      <c r="CP1573" s="4" t="b">
        <f t="shared" si="2335"/>
        <v>1</v>
      </c>
      <c r="CQ1573" s="4" t="b">
        <f t="shared" si="2336"/>
        <v>0</v>
      </c>
      <c r="CR1573" s="4" t="b">
        <f t="shared" si="2337"/>
        <v>0</v>
      </c>
      <c r="CS1573" s="4" t="b">
        <f t="shared" si="2338"/>
        <v>1</v>
      </c>
      <c r="CT1573" s="4" t="b">
        <f t="shared" si="2339"/>
        <v>1</v>
      </c>
      <c r="CU1573" s="4" t="b">
        <f t="shared" si="2340"/>
        <v>0</v>
      </c>
      <c r="CV1573" s="4" t="b">
        <f t="shared" si="2341"/>
        <v>1</v>
      </c>
      <c r="CW1573" s="4" t="b">
        <f t="shared" si="2342"/>
        <v>1</v>
      </c>
      <c r="CX1573" s="4" t="b">
        <f t="shared" si="2343"/>
        <v>0</v>
      </c>
      <c r="CY1573" s="4" t="b">
        <f t="shared" si="2344"/>
        <v>0</v>
      </c>
      <c r="CZ1573" s="4" t="b">
        <f t="shared" si="2345"/>
        <v>0</v>
      </c>
      <c r="DA1573" s="4" t="b">
        <f t="shared" si="2346"/>
        <v>0</v>
      </c>
      <c r="DB1573" s="4" t="b">
        <f t="shared" si="2347"/>
        <v>0</v>
      </c>
      <c r="DC1573" s="4" t="b">
        <f t="shared" si="2348"/>
        <v>0</v>
      </c>
      <c r="DD1573" s="4" t="b">
        <f t="shared" si="2349"/>
        <v>1</v>
      </c>
    </row>
    <row r="1574" spans="1:108">
      <c r="A1574" s="4" t="s">
        <v>2570</v>
      </c>
      <c r="B1574" t="s">
        <v>7409</v>
      </c>
      <c r="C1574" t="s">
        <v>2549</v>
      </c>
      <c r="D1574" s="4"/>
      <c r="E1574" s="4" t="s">
        <v>2480</v>
      </c>
      <c r="F1574" t="s">
        <v>2405</v>
      </c>
      <c r="G1574" t="s">
        <v>2406</v>
      </c>
      <c r="H1574" t="s">
        <v>7445</v>
      </c>
      <c r="I1574" t="s">
        <v>7417</v>
      </c>
      <c r="J1574" s="4" t="s">
        <v>165</v>
      </c>
      <c r="K1574" s="4" t="s">
        <v>114</v>
      </c>
      <c r="L1574" s="4" t="s">
        <v>6924</v>
      </c>
      <c r="M1574" s="4" t="s">
        <v>2571</v>
      </c>
      <c r="N1574" s="6" t="s">
        <v>2572</v>
      </c>
      <c r="O1574" s="6" t="b">
        <f t="shared" si="2256"/>
        <v>1</v>
      </c>
      <c r="P1574" s="4" t="b">
        <f t="shared" si="2257"/>
        <v>1</v>
      </c>
      <c r="Q1574" s="4" t="b">
        <f t="shared" si="2258"/>
        <v>1</v>
      </c>
      <c r="R1574" s="4" t="b">
        <f t="shared" si="2259"/>
        <v>1</v>
      </c>
      <c r="S1574" s="6" t="b">
        <f t="shared" si="2260"/>
        <v>1</v>
      </c>
      <c r="T1574" s="6" t="b">
        <f t="shared" si="2261"/>
        <v>1</v>
      </c>
      <c r="U1574" s="6" t="b">
        <f t="shared" si="2262"/>
        <v>1</v>
      </c>
      <c r="V1574" s="6" t="b">
        <f t="shared" si="2263"/>
        <v>1</v>
      </c>
      <c r="W1574" s="6" t="b">
        <f t="shared" si="2264"/>
        <v>1</v>
      </c>
      <c r="X1574" s="6" t="b">
        <f t="shared" si="2265"/>
        <v>1</v>
      </c>
      <c r="Y1574" s="6" t="b">
        <f t="shared" si="2266"/>
        <v>1</v>
      </c>
      <c r="Z1574" s="6" t="b">
        <f t="shared" si="2267"/>
        <v>1</v>
      </c>
      <c r="AA1574" s="6" t="b">
        <f t="shared" si="2268"/>
        <v>1</v>
      </c>
      <c r="AB1574" s="4" t="b">
        <f t="shared" si="2269"/>
        <v>1</v>
      </c>
      <c r="AC1574" s="4" t="b">
        <f t="shared" si="2270"/>
        <v>1</v>
      </c>
      <c r="AD1574" s="4" t="b">
        <f t="shared" si="2271"/>
        <v>1</v>
      </c>
      <c r="AE1574" s="4" t="b">
        <f t="shared" si="2272"/>
        <v>1</v>
      </c>
      <c r="AF1574" s="4" t="b">
        <f t="shared" si="2273"/>
        <v>0</v>
      </c>
      <c r="AG1574" s="4" t="b">
        <f t="shared" si="2274"/>
        <v>1</v>
      </c>
      <c r="AH1574" s="4" t="b">
        <f t="shared" si="2275"/>
        <v>1</v>
      </c>
      <c r="AI1574" s="4" t="b">
        <f t="shared" si="2276"/>
        <v>1</v>
      </c>
      <c r="AJ1574" s="4" t="b">
        <f t="shared" si="2277"/>
        <v>0</v>
      </c>
      <c r="AK1574" s="4" t="b">
        <f t="shared" si="2278"/>
        <v>1</v>
      </c>
      <c r="AL1574" s="4" t="b">
        <f t="shared" si="2279"/>
        <v>1</v>
      </c>
      <c r="AM1574" s="4" t="b">
        <f t="shared" si="2280"/>
        <v>1</v>
      </c>
      <c r="AN1574" s="4" t="b">
        <f t="shared" si="2281"/>
        <v>0</v>
      </c>
      <c r="AO1574" s="4" t="b">
        <f t="shared" si="2282"/>
        <v>0</v>
      </c>
      <c r="AP1574" s="4" t="b">
        <f t="shared" si="2283"/>
        <v>0</v>
      </c>
      <c r="AQ1574" s="4" t="b">
        <f t="shared" si="2284"/>
        <v>1</v>
      </c>
      <c r="AR1574" s="4" t="b">
        <f t="shared" si="2285"/>
        <v>1</v>
      </c>
      <c r="AS1574" s="4" t="b">
        <f t="shared" si="2286"/>
        <v>0</v>
      </c>
      <c r="AT1574" s="4" t="b">
        <f t="shared" si="2287"/>
        <v>1</v>
      </c>
      <c r="AU1574" s="4" t="b">
        <f t="shared" si="2288"/>
        <v>1</v>
      </c>
      <c r="AV1574" s="4" t="b">
        <f t="shared" si="2289"/>
        <v>1</v>
      </c>
      <c r="AW1574" s="4" t="b">
        <f t="shared" si="2290"/>
        <v>1</v>
      </c>
      <c r="AX1574" s="4" t="b">
        <f t="shared" si="2291"/>
        <v>1</v>
      </c>
      <c r="AY1574" s="4" t="b">
        <f t="shared" si="2292"/>
        <v>1</v>
      </c>
      <c r="AZ1574" s="4" t="b">
        <f t="shared" si="2293"/>
        <v>1</v>
      </c>
      <c r="BA1574" s="4" t="b">
        <f t="shared" si="2294"/>
        <v>1</v>
      </c>
      <c r="BB1574" s="4" t="b">
        <f t="shared" si="2295"/>
        <v>0</v>
      </c>
      <c r="BC1574" s="4" t="b">
        <f t="shared" si="2296"/>
        <v>1</v>
      </c>
      <c r="BD1574" s="4" t="b">
        <f t="shared" si="2297"/>
        <v>0</v>
      </c>
      <c r="BE1574" s="4" t="b">
        <f t="shared" si="2298"/>
        <v>1</v>
      </c>
      <c r="BF1574" s="4" t="b">
        <f t="shared" si="2299"/>
        <v>1</v>
      </c>
      <c r="BG1574" s="4" t="b">
        <f t="shared" si="2300"/>
        <v>0</v>
      </c>
      <c r="BH1574" s="4" t="b">
        <f t="shared" si="2301"/>
        <v>0</v>
      </c>
      <c r="BI1574" s="4" t="b">
        <f t="shared" si="2302"/>
        <v>1</v>
      </c>
      <c r="BJ1574" s="4" t="b">
        <f t="shared" si="2303"/>
        <v>0</v>
      </c>
      <c r="BK1574" s="4" t="b">
        <f t="shared" si="2304"/>
        <v>1</v>
      </c>
      <c r="BL1574" s="4" t="b">
        <f t="shared" si="2305"/>
        <v>0</v>
      </c>
      <c r="BM1574" s="4" t="b">
        <f t="shared" si="2306"/>
        <v>1</v>
      </c>
      <c r="BN1574" s="4" t="b">
        <f t="shared" si="2307"/>
        <v>1</v>
      </c>
      <c r="BO1574" s="4" t="b">
        <f t="shared" si="2308"/>
        <v>1</v>
      </c>
      <c r="BP1574" s="4" t="b">
        <f t="shared" si="2309"/>
        <v>1</v>
      </c>
      <c r="BQ1574" s="4" t="b">
        <f t="shared" si="2310"/>
        <v>1</v>
      </c>
      <c r="BR1574" s="4" t="b">
        <f t="shared" si="2311"/>
        <v>0</v>
      </c>
      <c r="BS1574" s="4" t="b">
        <f t="shared" si="2312"/>
        <v>1</v>
      </c>
      <c r="BT1574" s="4" t="b">
        <f t="shared" si="2313"/>
        <v>0</v>
      </c>
      <c r="BU1574" s="4" t="b">
        <f t="shared" si="2314"/>
        <v>1</v>
      </c>
      <c r="BV1574" s="4" t="b">
        <f t="shared" si="2315"/>
        <v>1</v>
      </c>
      <c r="BW1574" s="4" t="b">
        <f t="shared" si="2316"/>
        <v>1</v>
      </c>
      <c r="BX1574" s="4" t="b">
        <f t="shared" si="2317"/>
        <v>1</v>
      </c>
      <c r="BY1574" s="4" t="b">
        <f t="shared" si="2318"/>
        <v>1</v>
      </c>
      <c r="BZ1574" s="4" t="b">
        <f t="shared" si="2319"/>
        <v>0</v>
      </c>
      <c r="CA1574" s="4" t="b">
        <f t="shared" si="2320"/>
        <v>1</v>
      </c>
      <c r="CB1574" s="4" t="b">
        <f t="shared" si="2321"/>
        <v>0</v>
      </c>
      <c r="CC1574" s="4" t="b">
        <f t="shared" si="2322"/>
        <v>1</v>
      </c>
      <c r="CD1574" s="4" t="b">
        <f t="shared" si="2323"/>
        <v>0</v>
      </c>
      <c r="CE1574" s="4" t="b">
        <f t="shared" si="2324"/>
        <v>1</v>
      </c>
      <c r="CF1574" s="4" t="b">
        <f t="shared" si="2325"/>
        <v>0</v>
      </c>
      <c r="CG1574" s="4" t="b">
        <f t="shared" si="2326"/>
        <v>1</v>
      </c>
      <c r="CH1574" s="4" t="b">
        <f t="shared" si="2327"/>
        <v>1</v>
      </c>
      <c r="CI1574" s="4" t="b">
        <f t="shared" si="2328"/>
        <v>1</v>
      </c>
      <c r="CJ1574" s="4" t="b">
        <f t="shared" si="2329"/>
        <v>0</v>
      </c>
      <c r="CK1574" s="4" t="b">
        <f t="shared" si="2330"/>
        <v>1</v>
      </c>
      <c r="CL1574" s="4" t="b">
        <f t="shared" si="2331"/>
        <v>0</v>
      </c>
      <c r="CM1574" s="4" t="b">
        <f t="shared" si="2332"/>
        <v>1</v>
      </c>
      <c r="CN1574" s="4" t="b">
        <f t="shared" si="2333"/>
        <v>0</v>
      </c>
      <c r="CO1574" s="4" t="b">
        <f t="shared" si="2334"/>
        <v>0</v>
      </c>
      <c r="CP1574" s="4" t="b">
        <f t="shared" si="2335"/>
        <v>0</v>
      </c>
      <c r="CQ1574" s="4" t="b">
        <f t="shared" si="2336"/>
        <v>0</v>
      </c>
      <c r="CR1574" s="4" t="b">
        <f t="shared" si="2337"/>
        <v>1</v>
      </c>
      <c r="CS1574" s="4" t="b">
        <f t="shared" si="2338"/>
        <v>1</v>
      </c>
      <c r="CT1574" s="4" t="b">
        <f t="shared" si="2339"/>
        <v>1</v>
      </c>
      <c r="CU1574" s="4" t="b">
        <f t="shared" si="2340"/>
        <v>0</v>
      </c>
      <c r="CV1574" s="4" t="b">
        <f t="shared" si="2341"/>
        <v>1</v>
      </c>
      <c r="CW1574" s="4" t="b">
        <f t="shared" si="2342"/>
        <v>1</v>
      </c>
      <c r="CX1574" s="4" t="b">
        <f t="shared" si="2343"/>
        <v>1</v>
      </c>
      <c r="CY1574" s="4" t="b">
        <f t="shared" si="2344"/>
        <v>0</v>
      </c>
      <c r="CZ1574" s="4" t="b">
        <f t="shared" si="2345"/>
        <v>1</v>
      </c>
      <c r="DA1574" s="4" t="b">
        <f t="shared" si="2346"/>
        <v>1</v>
      </c>
      <c r="DB1574" s="4" t="b">
        <f t="shared" si="2347"/>
        <v>0</v>
      </c>
      <c r="DC1574" s="4" t="b">
        <f t="shared" si="2348"/>
        <v>0</v>
      </c>
      <c r="DD1574" s="4" t="b">
        <f t="shared" si="2349"/>
        <v>0</v>
      </c>
    </row>
    <row r="1575" spans="1:108">
      <c r="A1575" t="s">
        <v>2782</v>
      </c>
      <c r="B1575" t="s">
        <v>2783</v>
      </c>
      <c r="C1575" t="s">
        <v>2783</v>
      </c>
      <c r="E1575" t="s">
        <v>2480</v>
      </c>
      <c r="F1575" t="s">
        <v>2405</v>
      </c>
      <c r="G1575" t="s">
        <v>2406</v>
      </c>
      <c r="H1575" t="s">
        <v>7445</v>
      </c>
      <c r="I1575" t="s">
        <v>7417</v>
      </c>
      <c r="J1575" t="s">
        <v>362</v>
      </c>
      <c r="K1575" t="s">
        <v>136</v>
      </c>
      <c r="L1575" t="s">
        <v>7004</v>
      </c>
      <c r="M1575" t="s">
        <v>2784</v>
      </c>
      <c r="N1575" t="s">
        <v>2785</v>
      </c>
      <c r="O1575" t="b">
        <f t="shared" si="2256"/>
        <v>1</v>
      </c>
      <c r="P1575" t="b">
        <f t="shared" si="2257"/>
        <v>1</v>
      </c>
      <c r="Q1575" t="b">
        <f t="shared" si="2258"/>
        <v>0</v>
      </c>
      <c r="R1575" t="b">
        <f t="shared" si="2259"/>
        <v>0</v>
      </c>
      <c r="S1575" t="b">
        <f t="shared" si="2260"/>
        <v>1</v>
      </c>
      <c r="T1575" t="b">
        <f t="shared" si="2261"/>
        <v>1</v>
      </c>
      <c r="U1575" t="b">
        <f t="shared" si="2262"/>
        <v>0</v>
      </c>
      <c r="V1575" t="b">
        <f t="shared" si="2263"/>
        <v>0</v>
      </c>
      <c r="W1575" t="b">
        <f t="shared" si="2264"/>
        <v>0</v>
      </c>
      <c r="X1575" t="b">
        <f t="shared" si="2265"/>
        <v>0</v>
      </c>
      <c r="Y1575" t="b">
        <f t="shared" si="2266"/>
        <v>0</v>
      </c>
      <c r="Z1575" t="b">
        <f t="shared" si="2267"/>
        <v>0</v>
      </c>
      <c r="AA1575" t="b">
        <f t="shared" si="2268"/>
        <v>0</v>
      </c>
      <c r="AB1575" t="b">
        <f t="shared" si="2269"/>
        <v>1</v>
      </c>
      <c r="AC1575" t="b">
        <f t="shared" si="2270"/>
        <v>0</v>
      </c>
      <c r="AD1575" t="b">
        <f t="shared" si="2271"/>
        <v>0</v>
      </c>
      <c r="AE1575" t="b">
        <f t="shared" si="2272"/>
        <v>0</v>
      </c>
      <c r="AF1575" t="b">
        <f t="shared" si="2273"/>
        <v>0</v>
      </c>
      <c r="AG1575" t="b">
        <f t="shared" si="2274"/>
        <v>0</v>
      </c>
      <c r="AH1575" t="b">
        <f t="shared" si="2275"/>
        <v>0</v>
      </c>
      <c r="AI1575" t="b">
        <f t="shared" si="2276"/>
        <v>1</v>
      </c>
      <c r="AJ1575" t="b">
        <f t="shared" si="2277"/>
        <v>0</v>
      </c>
      <c r="AK1575" t="b">
        <f t="shared" si="2278"/>
        <v>0</v>
      </c>
      <c r="AL1575" t="b">
        <f t="shared" si="2279"/>
        <v>0</v>
      </c>
      <c r="AM1575" t="b">
        <f t="shared" si="2280"/>
        <v>0</v>
      </c>
      <c r="AN1575" t="b">
        <f t="shared" si="2281"/>
        <v>0</v>
      </c>
      <c r="AO1575" t="b">
        <f t="shared" si="2282"/>
        <v>0</v>
      </c>
      <c r="AP1575" t="b">
        <f t="shared" si="2283"/>
        <v>0</v>
      </c>
      <c r="AQ1575" t="b">
        <f t="shared" si="2284"/>
        <v>0</v>
      </c>
      <c r="AR1575" t="b">
        <f t="shared" si="2285"/>
        <v>0</v>
      </c>
      <c r="AS1575" t="b">
        <f t="shared" si="2286"/>
        <v>0</v>
      </c>
      <c r="AT1575" t="b">
        <f t="shared" si="2287"/>
        <v>0</v>
      </c>
      <c r="AU1575" t="b">
        <f t="shared" si="2288"/>
        <v>0</v>
      </c>
      <c r="AV1575" t="b">
        <f t="shared" si="2289"/>
        <v>0</v>
      </c>
      <c r="AW1575" t="b">
        <f t="shared" si="2290"/>
        <v>0</v>
      </c>
      <c r="AX1575" t="b">
        <f t="shared" si="2291"/>
        <v>0</v>
      </c>
      <c r="AY1575" t="b">
        <f t="shared" si="2292"/>
        <v>0</v>
      </c>
      <c r="AZ1575" t="b">
        <f t="shared" si="2293"/>
        <v>0</v>
      </c>
      <c r="BA1575" t="b">
        <f t="shared" si="2294"/>
        <v>0</v>
      </c>
      <c r="BB1575" t="b">
        <f t="shared" si="2295"/>
        <v>0</v>
      </c>
      <c r="BC1575" t="b">
        <f t="shared" si="2296"/>
        <v>0</v>
      </c>
      <c r="BD1575" t="b">
        <f t="shared" si="2297"/>
        <v>0</v>
      </c>
      <c r="BE1575" t="b">
        <f t="shared" si="2298"/>
        <v>0</v>
      </c>
      <c r="BF1575" t="b">
        <f t="shared" si="2299"/>
        <v>0</v>
      </c>
      <c r="BG1575" t="b">
        <f t="shared" si="2300"/>
        <v>0</v>
      </c>
      <c r="BH1575" t="b">
        <f t="shared" si="2301"/>
        <v>0</v>
      </c>
      <c r="BI1575" t="b">
        <f t="shared" si="2302"/>
        <v>0</v>
      </c>
      <c r="BJ1575" t="b">
        <f t="shared" si="2303"/>
        <v>0</v>
      </c>
      <c r="BK1575" t="b">
        <f t="shared" si="2304"/>
        <v>0</v>
      </c>
      <c r="BL1575" t="b">
        <f t="shared" si="2305"/>
        <v>1</v>
      </c>
      <c r="BM1575" t="b">
        <f t="shared" si="2306"/>
        <v>0</v>
      </c>
      <c r="BN1575" t="b">
        <f t="shared" si="2307"/>
        <v>0</v>
      </c>
      <c r="BO1575" t="b">
        <f t="shared" si="2308"/>
        <v>0</v>
      </c>
      <c r="BP1575" t="b">
        <f t="shared" si="2309"/>
        <v>0</v>
      </c>
      <c r="BQ1575" t="b">
        <f t="shared" si="2310"/>
        <v>0</v>
      </c>
      <c r="BR1575" t="b">
        <f t="shared" si="2311"/>
        <v>0</v>
      </c>
      <c r="BS1575" t="b">
        <f t="shared" si="2312"/>
        <v>0</v>
      </c>
      <c r="BT1575" t="b">
        <f t="shared" si="2313"/>
        <v>0</v>
      </c>
      <c r="BU1575" t="b">
        <f t="shared" si="2314"/>
        <v>0</v>
      </c>
      <c r="BV1575" t="b">
        <f t="shared" si="2315"/>
        <v>0</v>
      </c>
      <c r="BW1575" t="b">
        <f t="shared" si="2316"/>
        <v>0</v>
      </c>
      <c r="BX1575" t="b">
        <f t="shared" si="2317"/>
        <v>0</v>
      </c>
      <c r="BY1575" t="b">
        <f t="shared" si="2318"/>
        <v>0</v>
      </c>
      <c r="BZ1575" t="b">
        <f t="shared" si="2319"/>
        <v>0</v>
      </c>
      <c r="CA1575" t="b">
        <f t="shared" si="2320"/>
        <v>0</v>
      </c>
      <c r="CB1575" t="b">
        <f t="shared" si="2321"/>
        <v>0</v>
      </c>
      <c r="CC1575" t="b">
        <f t="shared" si="2322"/>
        <v>0</v>
      </c>
      <c r="CD1575" t="b">
        <f t="shared" si="2323"/>
        <v>0</v>
      </c>
      <c r="CE1575" t="b">
        <f t="shared" si="2324"/>
        <v>0</v>
      </c>
      <c r="CF1575" t="b">
        <f t="shared" si="2325"/>
        <v>0</v>
      </c>
      <c r="CG1575" t="b">
        <f t="shared" si="2326"/>
        <v>1</v>
      </c>
      <c r="CH1575" t="b">
        <f t="shared" si="2327"/>
        <v>1</v>
      </c>
      <c r="CI1575" t="b">
        <f t="shared" si="2328"/>
        <v>0</v>
      </c>
      <c r="CJ1575" t="b">
        <f t="shared" si="2329"/>
        <v>0</v>
      </c>
      <c r="CK1575" t="b">
        <f t="shared" si="2330"/>
        <v>0</v>
      </c>
      <c r="CL1575" t="b">
        <f t="shared" si="2331"/>
        <v>0</v>
      </c>
      <c r="CM1575" t="b">
        <f t="shared" si="2332"/>
        <v>1</v>
      </c>
      <c r="CN1575" t="b">
        <f t="shared" si="2333"/>
        <v>0</v>
      </c>
      <c r="CO1575" t="b">
        <f t="shared" si="2334"/>
        <v>0</v>
      </c>
      <c r="CP1575" t="b">
        <f t="shared" si="2335"/>
        <v>0</v>
      </c>
      <c r="CQ1575" t="b">
        <f t="shared" si="2336"/>
        <v>0</v>
      </c>
      <c r="CR1575" t="b">
        <f t="shared" si="2337"/>
        <v>0</v>
      </c>
      <c r="CS1575" t="b">
        <f t="shared" si="2338"/>
        <v>0</v>
      </c>
      <c r="CT1575" t="b">
        <f t="shared" si="2339"/>
        <v>0</v>
      </c>
      <c r="CU1575" t="b">
        <f t="shared" si="2340"/>
        <v>0</v>
      </c>
      <c r="CV1575" t="b">
        <f t="shared" si="2341"/>
        <v>0</v>
      </c>
      <c r="CW1575" t="b">
        <f t="shared" si="2342"/>
        <v>0</v>
      </c>
      <c r="CX1575" t="b">
        <f t="shared" si="2343"/>
        <v>0</v>
      </c>
      <c r="CY1575" t="b">
        <f t="shared" si="2344"/>
        <v>0</v>
      </c>
      <c r="CZ1575" t="b">
        <f t="shared" si="2345"/>
        <v>0</v>
      </c>
      <c r="DA1575" t="b">
        <f t="shared" si="2346"/>
        <v>0</v>
      </c>
      <c r="DB1575" t="b">
        <f t="shared" si="2347"/>
        <v>0</v>
      </c>
      <c r="DC1575" t="b">
        <f t="shared" si="2348"/>
        <v>0</v>
      </c>
      <c r="DD1575" t="b">
        <f t="shared" si="2349"/>
        <v>0</v>
      </c>
    </row>
    <row r="1576" spans="1:108" ht="16.2">
      <c r="A1576" s="4" t="s">
        <v>2802</v>
      </c>
      <c r="C1576" t="s">
        <v>2803</v>
      </c>
      <c r="D1576" s="4"/>
      <c r="E1576" s="4" t="s">
        <v>2480</v>
      </c>
      <c r="F1576" t="s">
        <v>2405</v>
      </c>
      <c r="G1576" t="s">
        <v>2406</v>
      </c>
      <c r="H1576" t="s">
        <v>7445</v>
      </c>
      <c r="I1576" t="s">
        <v>7417</v>
      </c>
      <c r="J1576" s="4" t="s">
        <v>135</v>
      </c>
      <c r="K1576" s="4" t="s">
        <v>136</v>
      </c>
      <c r="L1576" s="4" t="s">
        <v>7011</v>
      </c>
      <c r="M1576" t="s">
        <v>6079</v>
      </c>
      <c r="N1576" s="4" t="s">
        <v>2804</v>
      </c>
      <c r="O1576" s="4" t="b">
        <f t="shared" si="2256"/>
        <v>1</v>
      </c>
      <c r="P1576" s="4" t="b">
        <f t="shared" si="2257"/>
        <v>0</v>
      </c>
      <c r="Q1576" s="4" t="b">
        <f t="shared" si="2258"/>
        <v>1</v>
      </c>
      <c r="R1576" s="4" t="b">
        <f t="shared" si="2259"/>
        <v>0</v>
      </c>
      <c r="S1576" s="4" t="b">
        <f t="shared" si="2260"/>
        <v>1</v>
      </c>
      <c r="T1576" s="4" t="b">
        <f t="shared" si="2261"/>
        <v>0</v>
      </c>
      <c r="U1576" s="4" t="b">
        <f t="shared" si="2262"/>
        <v>1</v>
      </c>
      <c r="V1576" s="4" t="b">
        <f t="shared" si="2263"/>
        <v>0</v>
      </c>
      <c r="W1576" s="4" t="b">
        <f t="shared" si="2264"/>
        <v>1</v>
      </c>
      <c r="X1576" s="4" t="b">
        <f t="shared" si="2265"/>
        <v>1</v>
      </c>
      <c r="Y1576" s="4" t="b">
        <f t="shared" si="2266"/>
        <v>0</v>
      </c>
      <c r="Z1576" s="4" t="b">
        <f t="shared" si="2267"/>
        <v>0</v>
      </c>
      <c r="AA1576" s="4" t="b">
        <f t="shared" si="2268"/>
        <v>0</v>
      </c>
      <c r="AB1576" s="4" t="b">
        <f t="shared" si="2269"/>
        <v>1</v>
      </c>
      <c r="AC1576" s="4" t="b">
        <f t="shared" si="2270"/>
        <v>0</v>
      </c>
      <c r="AD1576" s="4" t="b">
        <f t="shared" si="2271"/>
        <v>0</v>
      </c>
      <c r="AE1576" s="4" t="b">
        <f t="shared" si="2272"/>
        <v>0</v>
      </c>
      <c r="AF1576" s="4" t="b">
        <f t="shared" si="2273"/>
        <v>0</v>
      </c>
      <c r="AG1576" s="4" t="b">
        <f t="shared" si="2274"/>
        <v>0</v>
      </c>
      <c r="AH1576" s="4" t="b">
        <f t="shared" si="2275"/>
        <v>0</v>
      </c>
      <c r="AI1576" s="4" t="b">
        <f t="shared" si="2276"/>
        <v>0</v>
      </c>
      <c r="AJ1576" s="4" t="b">
        <f t="shared" si="2277"/>
        <v>0</v>
      </c>
      <c r="AK1576" s="4" t="b">
        <f t="shared" si="2278"/>
        <v>0</v>
      </c>
      <c r="AL1576" s="4" t="b">
        <f t="shared" si="2279"/>
        <v>0</v>
      </c>
      <c r="AM1576" s="4" t="b">
        <f t="shared" si="2280"/>
        <v>0</v>
      </c>
      <c r="AN1576" s="4" t="b">
        <f t="shared" si="2281"/>
        <v>0</v>
      </c>
      <c r="AO1576" s="4" t="b">
        <f t="shared" si="2282"/>
        <v>0</v>
      </c>
      <c r="AP1576" s="4" t="b">
        <f t="shared" si="2283"/>
        <v>0</v>
      </c>
      <c r="AQ1576" s="4" t="b">
        <f t="shared" si="2284"/>
        <v>0</v>
      </c>
      <c r="AR1576" s="4" t="b">
        <f t="shared" si="2285"/>
        <v>0</v>
      </c>
      <c r="AS1576" s="4" t="b">
        <f t="shared" si="2286"/>
        <v>0</v>
      </c>
      <c r="AT1576" s="4" t="b">
        <f t="shared" si="2287"/>
        <v>0</v>
      </c>
      <c r="AU1576" s="4" t="b">
        <f t="shared" si="2288"/>
        <v>0</v>
      </c>
      <c r="AV1576" s="4" t="b">
        <f t="shared" si="2289"/>
        <v>0</v>
      </c>
      <c r="AW1576" s="4" t="b">
        <f t="shared" si="2290"/>
        <v>0</v>
      </c>
      <c r="AX1576" s="4" t="b">
        <f t="shared" si="2291"/>
        <v>0</v>
      </c>
      <c r="AY1576" s="4" t="b">
        <f t="shared" si="2292"/>
        <v>0</v>
      </c>
      <c r="AZ1576" s="4" t="b">
        <f t="shared" si="2293"/>
        <v>0</v>
      </c>
      <c r="BA1576" s="4" t="b">
        <f t="shared" si="2294"/>
        <v>1</v>
      </c>
      <c r="BB1576" s="4" t="b">
        <f t="shared" si="2295"/>
        <v>0</v>
      </c>
      <c r="BC1576" s="4" t="b">
        <f t="shared" si="2296"/>
        <v>0</v>
      </c>
      <c r="BD1576" s="4" t="b">
        <f t="shared" si="2297"/>
        <v>1</v>
      </c>
      <c r="BE1576" s="4" t="b">
        <f t="shared" si="2298"/>
        <v>0</v>
      </c>
      <c r="BF1576" s="4" t="b">
        <f t="shared" si="2299"/>
        <v>0</v>
      </c>
      <c r="BG1576" s="4" t="b">
        <f t="shared" si="2300"/>
        <v>0</v>
      </c>
      <c r="BH1576" s="4" t="b">
        <f t="shared" si="2301"/>
        <v>0</v>
      </c>
      <c r="BI1576" s="4" t="b">
        <f t="shared" si="2302"/>
        <v>0</v>
      </c>
      <c r="BJ1576" s="4" t="b">
        <f t="shared" si="2303"/>
        <v>0</v>
      </c>
      <c r="BK1576" s="4" t="b">
        <f t="shared" si="2304"/>
        <v>0</v>
      </c>
      <c r="BL1576" s="4" t="b">
        <f t="shared" si="2305"/>
        <v>0</v>
      </c>
      <c r="BM1576" s="4" t="b">
        <f t="shared" si="2306"/>
        <v>0</v>
      </c>
      <c r="BN1576" s="4" t="b">
        <f t="shared" si="2307"/>
        <v>0</v>
      </c>
      <c r="BO1576" s="4" t="b">
        <f t="shared" si="2308"/>
        <v>0</v>
      </c>
      <c r="BP1576" s="4" t="b">
        <f t="shared" si="2309"/>
        <v>0</v>
      </c>
      <c r="BQ1576" s="4" t="b">
        <f t="shared" si="2310"/>
        <v>0</v>
      </c>
      <c r="BR1576" s="4" t="b">
        <f t="shared" si="2311"/>
        <v>0</v>
      </c>
      <c r="BS1576" s="4" t="b">
        <f t="shared" si="2312"/>
        <v>1</v>
      </c>
      <c r="BT1576" s="4" t="b">
        <f t="shared" si="2313"/>
        <v>0</v>
      </c>
      <c r="BU1576" s="4" t="b">
        <f t="shared" si="2314"/>
        <v>0</v>
      </c>
      <c r="BV1576" s="4" t="b">
        <f t="shared" si="2315"/>
        <v>0</v>
      </c>
      <c r="BW1576" s="4" t="b">
        <f t="shared" si="2316"/>
        <v>0</v>
      </c>
      <c r="BX1576" s="4" t="b">
        <f t="shared" si="2317"/>
        <v>0</v>
      </c>
      <c r="BY1576" s="4" t="b">
        <f t="shared" si="2318"/>
        <v>0</v>
      </c>
      <c r="BZ1576" s="4" t="b">
        <f t="shared" si="2319"/>
        <v>0</v>
      </c>
      <c r="CA1576" s="4" t="b">
        <f t="shared" si="2320"/>
        <v>0</v>
      </c>
      <c r="CB1576" s="4" t="b">
        <f t="shared" si="2321"/>
        <v>1</v>
      </c>
      <c r="CC1576" s="4" t="b">
        <f t="shared" si="2322"/>
        <v>0</v>
      </c>
      <c r="CD1576" s="4" t="b">
        <f t="shared" si="2323"/>
        <v>0</v>
      </c>
      <c r="CE1576" s="4" t="b">
        <f t="shared" si="2324"/>
        <v>0</v>
      </c>
      <c r="CF1576" s="4" t="b">
        <f t="shared" si="2325"/>
        <v>0</v>
      </c>
      <c r="CG1576" s="4" t="b">
        <f t="shared" si="2326"/>
        <v>0</v>
      </c>
      <c r="CH1576" s="4" t="b">
        <f t="shared" si="2327"/>
        <v>0</v>
      </c>
      <c r="CI1576" s="4" t="b">
        <f t="shared" si="2328"/>
        <v>0</v>
      </c>
      <c r="CJ1576" s="4" t="b">
        <f t="shared" si="2329"/>
        <v>1</v>
      </c>
      <c r="CK1576" s="4" t="b">
        <f t="shared" si="2330"/>
        <v>0</v>
      </c>
      <c r="CL1576" s="4" t="b">
        <f t="shared" si="2331"/>
        <v>0</v>
      </c>
      <c r="CM1576" s="4" t="b">
        <f t="shared" si="2332"/>
        <v>0</v>
      </c>
      <c r="CN1576" s="4" t="b">
        <f t="shared" si="2333"/>
        <v>0</v>
      </c>
      <c r="CO1576" s="4" t="b">
        <f t="shared" si="2334"/>
        <v>0</v>
      </c>
      <c r="CP1576" s="4" t="b">
        <f t="shared" si="2335"/>
        <v>0</v>
      </c>
      <c r="CQ1576" s="4" t="b">
        <f t="shared" si="2336"/>
        <v>0</v>
      </c>
      <c r="CR1576" s="4" t="b">
        <f t="shared" si="2337"/>
        <v>0</v>
      </c>
      <c r="CS1576" s="4" t="b">
        <f t="shared" si="2338"/>
        <v>0</v>
      </c>
      <c r="CT1576" s="4" t="b">
        <f t="shared" si="2339"/>
        <v>0</v>
      </c>
      <c r="CU1576" s="4" t="b">
        <f t="shared" si="2340"/>
        <v>0</v>
      </c>
      <c r="CV1576" s="4" t="b">
        <f t="shared" si="2341"/>
        <v>0</v>
      </c>
      <c r="CW1576" s="4" t="b">
        <f t="shared" si="2342"/>
        <v>0</v>
      </c>
      <c r="CX1576" s="4" t="b">
        <f t="shared" si="2343"/>
        <v>0</v>
      </c>
      <c r="CY1576" s="4" t="b">
        <f t="shared" si="2344"/>
        <v>0</v>
      </c>
      <c r="CZ1576" s="4" t="b">
        <f t="shared" si="2345"/>
        <v>0</v>
      </c>
      <c r="DA1576" s="4" t="b">
        <f t="shared" si="2346"/>
        <v>0</v>
      </c>
      <c r="DB1576" s="4" t="b">
        <f t="shared" si="2347"/>
        <v>0</v>
      </c>
      <c r="DC1576" s="4" t="b">
        <f t="shared" si="2348"/>
        <v>0</v>
      </c>
      <c r="DD1576" s="4" t="b">
        <f t="shared" si="2349"/>
        <v>0</v>
      </c>
    </row>
    <row r="1577" spans="1:108">
      <c r="A1577" t="s">
        <v>2805</v>
      </c>
      <c r="C1577" t="s">
        <v>2803</v>
      </c>
      <c r="E1577" t="s">
        <v>2480</v>
      </c>
      <c r="F1577" t="s">
        <v>2405</v>
      </c>
      <c r="G1577" t="s">
        <v>2406</v>
      </c>
      <c r="H1577" t="s">
        <v>7445</v>
      </c>
      <c r="I1577" t="s">
        <v>7417</v>
      </c>
      <c r="J1577" t="s">
        <v>1248</v>
      </c>
      <c r="K1577" t="s">
        <v>109</v>
      </c>
      <c r="L1577" t="s">
        <v>7012</v>
      </c>
      <c r="M1577" t="s">
        <v>6079</v>
      </c>
      <c r="N1577" t="s">
        <v>2806</v>
      </c>
      <c r="O1577" t="b">
        <f t="shared" si="2256"/>
        <v>1</v>
      </c>
      <c r="P1577" t="b">
        <f t="shared" si="2257"/>
        <v>1</v>
      </c>
      <c r="Q1577" t="b">
        <f t="shared" si="2258"/>
        <v>1</v>
      </c>
      <c r="R1577" t="b">
        <f t="shared" si="2259"/>
        <v>1</v>
      </c>
      <c r="S1577" t="b">
        <f t="shared" si="2260"/>
        <v>0</v>
      </c>
      <c r="T1577" t="b">
        <f t="shared" si="2261"/>
        <v>0</v>
      </c>
      <c r="U1577" t="b">
        <f t="shared" si="2262"/>
        <v>1</v>
      </c>
      <c r="V1577" t="b">
        <f t="shared" si="2263"/>
        <v>1</v>
      </c>
      <c r="W1577" t="b">
        <f t="shared" si="2264"/>
        <v>1</v>
      </c>
      <c r="X1577" t="b">
        <f t="shared" si="2265"/>
        <v>0</v>
      </c>
      <c r="Y1577" t="b">
        <f t="shared" si="2266"/>
        <v>1</v>
      </c>
      <c r="Z1577" t="b">
        <f t="shared" si="2267"/>
        <v>0</v>
      </c>
      <c r="AA1577" t="b">
        <f t="shared" si="2268"/>
        <v>1</v>
      </c>
      <c r="AB1577" t="b">
        <f t="shared" si="2269"/>
        <v>0</v>
      </c>
      <c r="AC1577" t="b">
        <f t="shared" si="2270"/>
        <v>1</v>
      </c>
      <c r="AD1577" t="b">
        <f t="shared" si="2271"/>
        <v>0</v>
      </c>
      <c r="AE1577" t="b">
        <f t="shared" si="2272"/>
        <v>0</v>
      </c>
      <c r="AF1577" t="b">
        <f t="shared" si="2273"/>
        <v>0</v>
      </c>
      <c r="AG1577" t="b">
        <f t="shared" si="2274"/>
        <v>1</v>
      </c>
      <c r="AH1577" t="b">
        <f t="shared" si="2275"/>
        <v>1</v>
      </c>
      <c r="AI1577" t="b">
        <f t="shared" si="2276"/>
        <v>0</v>
      </c>
      <c r="AJ1577" t="b">
        <f t="shared" si="2277"/>
        <v>0</v>
      </c>
      <c r="AK1577" t="b">
        <f t="shared" si="2278"/>
        <v>0</v>
      </c>
      <c r="AL1577" t="b">
        <f t="shared" si="2279"/>
        <v>0</v>
      </c>
      <c r="AM1577" t="b">
        <f t="shared" si="2280"/>
        <v>0</v>
      </c>
      <c r="AN1577" t="b">
        <f t="shared" si="2281"/>
        <v>0</v>
      </c>
      <c r="AO1577" t="b">
        <f t="shared" si="2282"/>
        <v>0</v>
      </c>
      <c r="AP1577" t="b">
        <f t="shared" si="2283"/>
        <v>0</v>
      </c>
      <c r="AQ1577" t="b">
        <f t="shared" si="2284"/>
        <v>0</v>
      </c>
      <c r="AR1577" t="b">
        <f t="shared" si="2285"/>
        <v>0</v>
      </c>
      <c r="AS1577" t="b">
        <f t="shared" si="2286"/>
        <v>0</v>
      </c>
      <c r="AT1577" t="b">
        <f t="shared" si="2287"/>
        <v>0</v>
      </c>
      <c r="AU1577" t="b">
        <f t="shared" si="2288"/>
        <v>0</v>
      </c>
      <c r="AV1577" t="b">
        <f t="shared" si="2289"/>
        <v>1</v>
      </c>
      <c r="AW1577" t="b">
        <f t="shared" si="2290"/>
        <v>1</v>
      </c>
      <c r="AX1577" t="b">
        <f t="shared" si="2291"/>
        <v>0</v>
      </c>
      <c r="AY1577" t="b">
        <f t="shared" si="2292"/>
        <v>0</v>
      </c>
      <c r="AZ1577" t="b">
        <f t="shared" si="2293"/>
        <v>0</v>
      </c>
      <c r="BA1577" t="b">
        <f t="shared" si="2294"/>
        <v>0</v>
      </c>
      <c r="BB1577" t="b">
        <f t="shared" si="2295"/>
        <v>0</v>
      </c>
      <c r="BC1577" t="b">
        <f t="shared" si="2296"/>
        <v>0</v>
      </c>
      <c r="BD1577" t="b">
        <f t="shared" si="2297"/>
        <v>0</v>
      </c>
      <c r="BE1577" t="b">
        <f t="shared" si="2298"/>
        <v>0</v>
      </c>
      <c r="BF1577" t="b">
        <f t="shared" si="2299"/>
        <v>0</v>
      </c>
      <c r="BG1577" t="b">
        <f t="shared" si="2300"/>
        <v>0</v>
      </c>
      <c r="BH1577" t="b">
        <f t="shared" si="2301"/>
        <v>0</v>
      </c>
      <c r="BI1577" t="b">
        <f t="shared" si="2302"/>
        <v>0</v>
      </c>
      <c r="BJ1577" t="b">
        <f t="shared" si="2303"/>
        <v>0</v>
      </c>
      <c r="BK1577" t="b">
        <f t="shared" si="2304"/>
        <v>0</v>
      </c>
      <c r="BL1577" t="b">
        <f t="shared" si="2305"/>
        <v>0</v>
      </c>
      <c r="BM1577" t="b">
        <f t="shared" si="2306"/>
        <v>0</v>
      </c>
      <c r="BN1577" t="b">
        <f t="shared" si="2307"/>
        <v>0</v>
      </c>
      <c r="BO1577" t="b">
        <f t="shared" si="2308"/>
        <v>0</v>
      </c>
      <c r="BP1577" t="b">
        <f t="shared" si="2309"/>
        <v>0</v>
      </c>
      <c r="BQ1577" t="b">
        <f t="shared" si="2310"/>
        <v>0</v>
      </c>
      <c r="BR1577" t="b">
        <f t="shared" si="2311"/>
        <v>0</v>
      </c>
      <c r="BS1577" t="b">
        <f t="shared" si="2312"/>
        <v>0</v>
      </c>
      <c r="BT1577" t="b">
        <f t="shared" si="2313"/>
        <v>0</v>
      </c>
      <c r="BU1577" t="b">
        <f t="shared" si="2314"/>
        <v>1</v>
      </c>
      <c r="BV1577" t="b">
        <f t="shared" si="2315"/>
        <v>0</v>
      </c>
      <c r="BW1577" t="b">
        <f t="shared" si="2316"/>
        <v>0</v>
      </c>
      <c r="BX1577" t="b">
        <f t="shared" si="2317"/>
        <v>0</v>
      </c>
      <c r="BY1577" t="b">
        <f t="shared" si="2318"/>
        <v>0</v>
      </c>
      <c r="BZ1577" t="b">
        <f t="shared" si="2319"/>
        <v>0</v>
      </c>
      <c r="CA1577" t="b">
        <f t="shared" si="2320"/>
        <v>0</v>
      </c>
      <c r="CB1577" t="b">
        <f t="shared" si="2321"/>
        <v>1</v>
      </c>
      <c r="CC1577" t="b">
        <f t="shared" si="2322"/>
        <v>0</v>
      </c>
      <c r="CD1577" t="b">
        <f t="shared" si="2323"/>
        <v>0</v>
      </c>
      <c r="CE1577" t="b">
        <f t="shared" si="2324"/>
        <v>0</v>
      </c>
      <c r="CF1577" t="b">
        <f t="shared" si="2325"/>
        <v>0</v>
      </c>
      <c r="CG1577" t="b">
        <f t="shared" si="2326"/>
        <v>0</v>
      </c>
      <c r="CH1577" t="b">
        <f t="shared" si="2327"/>
        <v>0</v>
      </c>
      <c r="CI1577" t="b">
        <f t="shared" si="2328"/>
        <v>0</v>
      </c>
      <c r="CJ1577" t="b">
        <f t="shared" si="2329"/>
        <v>0</v>
      </c>
      <c r="CK1577" t="b">
        <f t="shared" si="2330"/>
        <v>0</v>
      </c>
      <c r="CL1577" t="b">
        <f t="shared" si="2331"/>
        <v>0</v>
      </c>
      <c r="CM1577" t="b">
        <f t="shared" si="2332"/>
        <v>0</v>
      </c>
      <c r="CN1577" t="b">
        <f t="shared" si="2333"/>
        <v>0</v>
      </c>
      <c r="CO1577" t="b">
        <f t="shared" si="2334"/>
        <v>0</v>
      </c>
      <c r="CP1577" t="b">
        <f t="shared" si="2335"/>
        <v>0</v>
      </c>
      <c r="CQ1577" t="b">
        <f t="shared" si="2336"/>
        <v>0</v>
      </c>
      <c r="CR1577" t="b">
        <f t="shared" si="2337"/>
        <v>0</v>
      </c>
      <c r="CS1577" t="b">
        <f t="shared" si="2338"/>
        <v>0</v>
      </c>
      <c r="CT1577" t="b">
        <f t="shared" si="2339"/>
        <v>0</v>
      </c>
      <c r="CU1577" t="b">
        <f t="shared" si="2340"/>
        <v>0</v>
      </c>
      <c r="CV1577" t="b">
        <f t="shared" si="2341"/>
        <v>0</v>
      </c>
      <c r="CW1577" t="b">
        <f t="shared" si="2342"/>
        <v>1</v>
      </c>
      <c r="CX1577" t="b">
        <f t="shared" si="2343"/>
        <v>0</v>
      </c>
      <c r="CY1577" t="b">
        <f t="shared" si="2344"/>
        <v>0</v>
      </c>
      <c r="CZ1577" t="b">
        <f t="shared" si="2345"/>
        <v>0</v>
      </c>
      <c r="DA1577" t="b">
        <f t="shared" si="2346"/>
        <v>0</v>
      </c>
      <c r="DB1577" t="b">
        <f t="shared" si="2347"/>
        <v>0</v>
      </c>
      <c r="DC1577" t="b">
        <f t="shared" si="2348"/>
        <v>0</v>
      </c>
      <c r="DD1577" t="b">
        <f t="shared" si="2349"/>
        <v>0</v>
      </c>
    </row>
    <row r="1578" spans="1:108">
      <c r="A1578" s="8" t="s">
        <v>2717</v>
      </c>
      <c r="C1578" t="s">
        <v>2718</v>
      </c>
      <c r="F1578" t="s">
        <v>2719</v>
      </c>
      <c r="G1578" t="s">
        <v>2406</v>
      </c>
      <c r="H1578" t="s">
        <v>7445</v>
      </c>
      <c r="I1578" t="s">
        <v>7417</v>
      </c>
      <c r="J1578" t="s">
        <v>147</v>
      </c>
      <c r="K1578" t="s">
        <v>16</v>
      </c>
      <c r="L1578" t="s">
        <v>6236</v>
      </c>
      <c r="M1578" t="s">
        <v>6079</v>
      </c>
      <c r="N1578" t="s">
        <v>187</v>
      </c>
      <c r="O1578" t="b">
        <f t="shared" si="2256"/>
        <v>0</v>
      </c>
      <c r="P1578" t="b">
        <f t="shared" si="2257"/>
        <v>0</v>
      </c>
      <c r="Q1578" t="b">
        <f t="shared" si="2258"/>
        <v>0</v>
      </c>
      <c r="R1578" t="b">
        <f t="shared" si="2259"/>
        <v>0</v>
      </c>
      <c r="S1578" t="b">
        <f t="shared" si="2260"/>
        <v>0</v>
      </c>
      <c r="T1578" t="b">
        <f t="shared" si="2261"/>
        <v>0</v>
      </c>
      <c r="U1578" t="b">
        <f t="shared" si="2262"/>
        <v>0</v>
      </c>
      <c r="V1578" t="b">
        <f t="shared" si="2263"/>
        <v>0</v>
      </c>
      <c r="W1578" t="b">
        <f t="shared" si="2264"/>
        <v>0</v>
      </c>
      <c r="X1578" t="b">
        <f t="shared" si="2265"/>
        <v>0</v>
      </c>
      <c r="Y1578" t="b">
        <f t="shared" si="2266"/>
        <v>0</v>
      </c>
      <c r="Z1578" t="b">
        <f t="shared" si="2267"/>
        <v>0</v>
      </c>
      <c r="AA1578" t="b">
        <f t="shared" si="2268"/>
        <v>0</v>
      </c>
      <c r="AB1578" t="b">
        <f t="shared" si="2269"/>
        <v>0</v>
      </c>
      <c r="AC1578" t="b">
        <f t="shared" si="2270"/>
        <v>0</v>
      </c>
      <c r="AD1578" t="b">
        <f t="shared" si="2271"/>
        <v>0</v>
      </c>
      <c r="AE1578" t="b">
        <f t="shared" si="2272"/>
        <v>0</v>
      </c>
      <c r="AF1578" t="b">
        <f t="shared" si="2273"/>
        <v>0</v>
      </c>
      <c r="AG1578" t="b">
        <f t="shared" si="2274"/>
        <v>0</v>
      </c>
      <c r="AH1578" t="b">
        <f t="shared" si="2275"/>
        <v>0</v>
      </c>
      <c r="AI1578" t="b">
        <f t="shared" si="2276"/>
        <v>0</v>
      </c>
      <c r="AJ1578" t="b">
        <f t="shared" si="2277"/>
        <v>0</v>
      </c>
      <c r="AK1578" t="b">
        <f t="shared" si="2278"/>
        <v>0</v>
      </c>
      <c r="AL1578" t="b">
        <f t="shared" si="2279"/>
        <v>0</v>
      </c>
      <c r="AM1578" t="b">
        <f t="shared" si="2280"/>
        <v>0</v>
      </c>
      <c r="AN1578" t="b">
        <f t="shared" si="2281"/>
        <v>0</v>
      </c>
      <c r="AO1578" t="b">
        <f t="shared" si="2282"/>
        <v>0</v>
      </c>
      <c r="AP1578" t="b">
        <f t="shared" si="2283"/>
        <v>0</v>
      </c>
      <c r="AQ1578" t="b">
        <f t="shared" si="2284"/>
        <v>0</v>
      </c>
      <c r="AR1578" t="b">
        <f t="shared" si="2285"/>
        <v>0</v>
      </c>
      <c r="AS1578" t="b">
        <f t="shared" si="2286"/>
        <v>0</v>
      </c>
      <c r="AT1578" t="b">
        <f t="shared" si="2287"/>
        <v>0</v>
      </c>
      <c r="AU1578" t="b">
        <f t="shared" si="2288"/>
        <v>0</v>
      </c>
      <c r="AV1578" t="b">
        <f t="shared" si="2289"/>
        <v>0</v>
      </c>
      <c r="AW1578" t="b">
        <f t="shared" si="2290"/>
        <v>0</v>
      </c>
      <c r="AX1578" t="b">
        <f t="shared" si="2291"/>
        <v>0</v>
      </c>
      <c r="AY1578" t="b">
        <f t="shared" si="2292"/>
        <v>0</v>
      </c>
      <c r="AZ1578" t="b">
        <f t="shared" si="2293"/>
        <v>0</v>
      </c>
      <c r="BA1578" t="b">
        <f t="shared" si="2294"/>
        <v>0</v>
      </c>
      <c r="BB1578" t="b">
        <f t="shared" si="2295"/>
        <v>0</v>
      </c>
      <c r="BC1578" t="b">
        <f t="shared" si="2296"/>
        <v>0</v>
      </c>
      <c r="BD1578" t="b">
        <f t="shared" si="2297"/>
        <v>0</v>
      </c>
      <c r="BE1578" t="b">
        <f t="shared" si="2298"/>
        <v>0</v>
      </c>
      <c r="BF1578" t="b">
        <f t="shared" si="2299"/>
        <v>0</v>
      </c>
      <c r="BG1578" t="b">
        <f t="shared" si="2300"/>
        <v>0</v>
      </c>
      <c r="BH1578" t="b">
        <f t="shared" si="2301"/>
        <v>0</v>
      </c>
      <c r="BI1578" t="b">
        <f t="shared" si="2302"/>
        <v>0</v>
      </c>
      <c r="BJ1578" t="b">
        <f t="shared" si="2303"/>
        <v>0</v>
      </c>
      <c r="BK1578" t="b">
        <f t="shared" si="2304"/>
        <v>0</v>
      </c>
      <c r="BL1578" t="b">
        <f t="shared" si="2305"/>
        <v>0</v>
      </c>
      <c r="BM1578" t="b">
        <f t="shared" si="2306"/>
        <v>0</v>
      </c>
      <c r="BN1578" t="b">
        <f t="shared" si="2307"/>
        <v>0</v>
      </c>
      <c r="BO1578" t="b">
        <f t="shared" si="2308"/>
        <v>0</v>
      </c>
      <c r="BP1578" t="b">
        <f t="shared" si="2309"/>
        <v>0</v>
      </c>
      <c r="BQ1578" t="b">
        <f t="shared" si="2310"/>
        <v>0</v>
      </c>
      <c r="BR1578" t="b">
        <f t="shared" si="2311"/>
        <v>0</v>
      </c>
      <c r="BS1578" t="b">
        <f t="shared" si="2312"/>
        <v>0</v>
      </c>
      <c r="BT1578" t="b">
        <f t="shared" si="2313"/>
        <v>0</v>
      </c>
      <c r="BU1578" t="b">
        <f t="shared" si="2314"/>
        <v>0</v>
      </c>
      <c r="BV1578" t="b">
        <f t="shared" si="2315"/>
        <v>0</v>
      </c>
      <c r="BW1578" t="b">
        <f t="shared" si="2316"/>
        <v>0</v>
      </c>
      <c r="BX1578" t="b">
        <f t="shared" si="2317"/>
        <v>0</v>
      </c>
      <c r="BY1578" t="b">
        <f t="shared" si="2318"/>
        <v>0</v>
      </c>
      <c r="BZ1578" t="b">
        <f t="shared" si="2319"/>
        <v>0</v>
      </c>
      <c r="CA1578" t="b">
        <f t="shared" si="2320"/>
        <v>0</v>
      </c>
      <c r="CB1578" t="b">
        <f t="shared" si="2321"/>
        <v>0</v>
      </c>
      <c r="CC1578" t="b">
        <f t="shared" si="2322"/>
        <v>0</v>
      </c>
      <c r="CD1578" t="b">
        <f t="shared" si="2323"/>
        <v>0</v>
      </c>
      <c r="CE1578" t="b">
        <f t="shared" si="2324"/>
        <v>0</v>
      </c>
      <c r="CF1578" t="b">
        <f t="shared" si="2325"/>
        <v>0</v>
      </c>
      <c r="CG1578" t="b">
        <f t="shared" si="2326"/>
        <v>0</v>
      </c>
      <c r="CH1578" t="b">
        <f t="shared" si="2327"/>
        <v>0</v>
      </c>
      <c r="CI1578" t="b">
        <f t="shared" si="2328"/>
        <v>0</v>
      </c>
      <c r="CJ1578" t="b">
        <f t="shared" si="2329"/>
        <v>0</v>
      </c>
      <c r="CK1578" t="b">
        <f t="shared" si="2330"/>
        <v>0</v>
      </c>
      <c r="CL1578" t="b">
        <f t="shared" si="2331"/>
        <v>0</v>
      </c>
      <c r="CM1578" t="b">
        <f t="shared" si="2332"/>
        <v>0</v>
      </c>
      <c r="CN1578" t="b">
        <f t="shared" si="2333"/>
        <v>0</v>
      </c>
      <c r="CO1578" t="b">
        <f t="shared" si="2334"/>
        <v>0</v>
      </c>
      <c r="CP1578" t="b">
        <f t="shared" si="2335"/>
        <v>0</v>
      </c>
      <c r="CQ1578" t="b">
        <f t="shared" si="2336"/>
        <v>0</v>
      </c>
      <c r="CR1578" t="b">
        <f t="shared" si="2337"/>
        <v>0</v>
      </c>
      <c r="CS1578" t="b">
        <f t="shared" si="2338"/>
        <v>0</v>
      </c>
      <c r="CT1578" t="b">
        <f t="shared" si="2339"/>
        <v>0</v>
      </c>
      <c r="CU1578" t="b">
        <f t="shared" si="2340"/>
        <v>0</v>
      </c>
      <c r="CV1578" t="b">
        <f t="shared" si="2341"/>
        <v>0</v>
      </c>
      <c r="CW1578" t="b">
        <f t="shared" si="2342"/>
        <v>0</v>
      </c>
      <c r="CX1578" t="b">
        <f t="shared" si="2343"/>
        <v>0</v>
      </c>
      <c r="CY1578" t="b">
        <f t="shared" si="2344"/>
        <v>0</v>
      </c>
      <c r="CZ1578" t="b">
        <f t="shared" si="2345"/>
        <v>0</v>
      </c>
      <c r="DA1578" t="b">
        <f t="shared" si="2346"/>
        <v>0</v>
      </c>
      <c r="DB1578" t="b">
        <f t="shared" si="2347"/>
        <v>0</v>
      </c>
      <c r="DC1578" t="b">
        <f t="shared" si="2348"/>
        <v>0</v>
      </c>
      <c r="DD1578" t="b">
        <f t="shared" si="2349"/>
        <v>0</v>
      </c>
    </row>
    <row r="1579" spans="1:108">
      <c r="A1579" s="4" t="s">
        <v>2447</v>
      </c>
      <c r="C1579" t="s">
        <v>2448</v>
      </c>
      <c r="D1579" s="4"/>
      <c r="E1579" s="84" t="s">
        <v>2449</v>
      </c>
      <c r="F1579" t="s">
        <v>2450</v>
      </c>
      <c r="G1579" t="s">
        <v>2406</v>
      </c>
      <c r="H1579" t="s">
        <v>7445</v>
      </c>
      <c r="I1579" t="s">
        <v>7417</v>
      </c>
      <c r="J1579" s="4" t="s">
        <v>139</v>
      </c>
      <c r="K1579" s="4" t="s">
        <v>139</v>
      </c>
      <c r="L1579" s="4" t="s">
        <v>6879</v>
      </c>
      <c r="M1579" t="s">
        <v>6079</v>
      </c>
      <c r="N1579" s="4" t="s">
        <v>2451</v>
      </c>
      <c r="O1579" s="4" t="b">
        <f t="shared" si="2256"/>
        <v>1</v>
      </c>
      <c r="P1579" s="4" t="b">
        <f t="shared" si="2257"/>
        <v>1</v>
      </c>
      <c r="Q1579" s="4" t="b">
        <f t="shared" si="2258"/>
        <v>1</v>
      </c>
      <c r="R1579" s="4" t="b">
        <f t="shared" si="2259"/>
        <v>1</v>
      </c>
      <c r="S1579" s="4" t="b">
        <f t="shared" si="2260"/>
        <v>1</v>
      </c>
      <c r="T1579" s="4" t="b">
        <f t="shared" si="2261"/>
        <v>1</v>
      </c>
      <c r="U1579" s="4" t="b">
        <f t="shared" si="2262"/>
        <v>1</v>
      </c>
      <c r="V1579" s="4" t="b">
        <f t="shared" si="2263"/>
        <v>1</v>
      </c>
      <c r="W1579" s="4" t="b">
        <f t="shared" si="2264"/>
        <v>1</v>
      </c>
      <c r="X1579" s="4" t="b">
        <f t="shared" si="2265"/>
        <v>1</v>
      </c>
      <c r="Y1579" s="4" t="b">
        <f t="shared" si="2266"/>
        <v>1</v>
      </c>
      <c r="Z1579" s="4" t="b">
        <f t="shared" si="2267"/>
        <v>1</v>
      </c>
      <c r="AA1579" s="4" t="b">
        <f t="shared" si="2268"/>
        <v>1</v>
      </c>
      <c r="AB1579" s="4" t="b">
        <f t="shared" si="2269"/>
        <v>1</v>
      </c>
      <c r="AC1579" s="4" t="b">
        <f t="shared" si="2270"/>
        <v>1</v>
      </c>
      <c r="AD1579" s="4" t="b">
        <f t="shared" si="2271"/>
        <v>0</v>
      </c>
      <c r="AE1579" s="4" t="b">
        <f t="shared" si="2272"/>
        <v>0</v>
      </c>
      <c r="AF1579" s="4" t="b">
        <f t="shared" si="2273"/>
        <v>0</v>
      </c>
      <c r="AG1579" s="4" t="b">
        <f t="shared" si="2274"/>
        <v>0</v>
      </c>
      <c r="AH1579" s="4" t="b">
        <f t="shared" si="2275"/>
        <v>1</v>
      </c>
      <c r="AI1579" s="4" t="b">
        <f t="shared" si="2276"/>
        <v>1</v>
      </c>
      <c r="AJ1579" s="4" t="b">
        <f t="shared" si="2277"/>
        <v>0</v>
      </c>
      <c r="AK1579" s="4" t="b">
        <f t="shared" si="2278"/>
        <v>1</v>
      </c>
      <c r="AL1579" s="4" t="b">
        <f t="shared" si="2279"/>
        <v>1</v>
      </c>
      <c r="AM1579" s="4" t="b">
        <f t="shared" si="2280"/>
        <v>1</v>
      </c>
      <c r="AN1579" s="4" t="b">
        <f t="shared" si="2281"/>
        <v>0</v>
      </c>
      <c r="AO1579" s="4" t="b">
        <f t="shared" si="2282"/>
        <v>1</v>
      </c>
      <c r="AP1579" s="4" t="b">
        <f t="shared" si="2283"/>
        <v>0</v>
      </c>
      <c r="AQ1579" s="4" t="b">
        <f t="shared" si="2284"/>
        <v>1</v>
      </c>
      <c r="AR1579" s="4" t="b">
        <f t="shared" si="2285"/>
        <v>0</v>
      </c>
      <c r="AS1579" s="4" t="b">
        <f t="shared" si="2286"/>
        <v>0</v>
      </c>
      <c r="AT1579" s="4" t="b">
        <f t="shared" si="2287"/>
        <v>0</v>
      </c>
      <c r="AU1579" s="4" t="b">
        <f t="shared" si="2288"/>
        <v>1</v>
      </c>
      <c r="AV1579" s="4" t="b">
        <f t="shared" si="2289"/>
        <v>1</v>
      </c>
      <c r="AW1579" s="4" t="b">
        <f t="shared" si="2290"/>
        <v>1</v>
      </c>
      <c r="AX1579" s="4" t="b">
        <f t="shared" si="2291"/>
        <v>0</v>
      </c>
      <c r="AY1579" s="4" t="b">
        <f t="shared" si="2292"/>
        <v>1</v>
      </c>
      <c r="AZ1579" s="4" t="b">
        <f t="shared" si="2293"/>
        <v>1</v>
      </c>
      <c r="BA1579" s="4" t="b">
        <f t="shared" si="2294"/>
        <v>1</v>
      </c>
      <c r="BB1579" s="4" t="b">
        <f t="shared" si="2295"/>
        <v>0</v>
      </c>
      <c r="BC1579" s="4" t="b">
        <f t="shared" si="2296"/>
        <v>1</v>
      </c>
      <c r="BD1579" s="4" t="b">
        <f t="shared" si="2297"/>
        <v>1</v>
      </c>
      <c r="BE1579" s="4" t="b">
        <f t="shared" si="2298"/>
        <v>0</v>
      </c>
      <c r="BF1579" s="4" t="b">
        <f t="shared" si="2299"/>
        <v>1</v>
      </c>
      <c r="BG1579" s="4" t="b">
        <f t="shared" si="2300"/>
        <v>0</v>
      </c>
      <c r="BH1579" s="4" t="b">
        <f t="shared" si="2301"/>
        <v>1</v>
      </c>
      <c r="BI1579" s="4" t="b">
        <f t="shared" si="2302"/>
        <v>0</v>
      </c>
      <c r="BJ1579" s="4" t="b">
        <f t="shared" si="2303"/>
        <v>0</v>
      </c>
      <c r="BK1579" s="4" t="b">
        <f t="shared" si="2304"/>
        <v>0</v>
      </c>
      <c r="BL1579" s="4" t="b">
        <f t="shared" si="2305"/>
        <v>1</v>
      </c>
      <c r="BM1579" s="4" t="b">
        <f t="shared" si="2306"/>
        <v>0</v>
      </c>
      <c r="BN1579" s="4" t="b">
        <f t="shared" si="2307"/>
        <v>1</v>
      </c>
      <c r="BO1579" s="4" t="b">
        <f t="shared" si="2308"/>
        <v>1</v>
      </c>
      <c r="BP1579" s="4" t="b">
        <f t="shared" si="2309"/>
        <v>1</v>
      </c>
      <c r="BQ1579" s="4" t="b">
        <f t="shared" si="2310"/>
        <v>1</v>
      </c>
      <c r="BR1579" s="4" t="b">
        <f t="shared" si="2311"/>
        <v>1</v>
      </c>
      <c r="BS1579" s="4" t="b">
        <f t="shared" si="2312"/>
        <v>1</v>
      </c>
      <c r="BT1579" s="4" t="b">
        <f t="shared" si="2313"/>
        <v>0</v>
      </c>
      <c r="BU1579" s="4" t="b">
        <f t="shared" si="2314"/>
        <v>0</v>
      </c>
      <c r="BV1579" s="4" t="b">
        <f t="shared" si="2315"/>
        <v>1</v>
      </c>
      <c r="BW1579" s="4" t="b">
        <f t="shared" si="2316"/>
        <v>0</v>
      </c>
      <c r="BX1579" s="4" t="b">
        <f t="shared" si="2317"/>
        <v>1</v>
      </c>
      <c r="BY1579" s="4" t="b">
        <f t="shared" si="2318"/>
        <v>1</v>
      </c>
      <c r="BZ1579" s="4" t="b">
        <f t="shared" si="2319"/>
        <v>0</v>
      </c>
      <c r="CA1579" s="4" t="b">
        <f t="shared" si="2320"/>
        <v>0</v>
      </c>
      <c r="CB1579" s="4" t="b">
        <f t="shared" si="2321"/>
        <v>1</v>
      </c>
      <c r="CC1579" s="4" t="b">
        <f t="shared" si="2322"/>
        <v>0</v>
      </c>
      <c r="CD1579" s="4" t="b">
        <f t="shared" si="2323"/>
        <v>1</v>
      </c>
      <c r="CE1579" s="4" t="b">
        <f t="shared" si="2324"/>
        <v>1</v>
      </c>
      <c r="CF1579" s="4" t="b">
        <f t="shared" si="2325"/>
        <v>1</v>
      </c>
      <c r="CG1579" s="4" t="b">
        <f t="shared" si="2326"/>
        <v>1</v>
      </c>
      <c r="CH1579" s="4" t="b">
        <f t="shared" si="2327"/>
        <v>1</v>
      </c>
      <c r="CI1579" s="4" t="b">
        <f t="shared" si="2328"/>
        <v>0</v>
      </c>
      <c r="CJ1579" s="4" t="b">
        <f t="shared" si="2329"/>
        <v>1</v>
      </c>
      <c r="CK1579" s="4" t="b">
        <f t="shared" si="2330"/>
        <v>0</v>
      </c>
      <c r="CL1579" s="4" t="b">
        <f t="shared" si="2331"/>
        <v>0</v>
      </c>
      <c r="CM1579" s="4" t="b">
        <f t="shared" si="2332"/>
        <v>1</v>
      </c>
      <c r="CN1579" s="4" t="b">
        <f t="shared" si="2333"/>
        <v>0</v>
      </c>
      <c r="CO1579" s="4" t="b">
        <f t="shared" si="2334"/>
        <v>1</v>
      </c>
      <c r="CP1579" s="4" t="b">
        <f t="shared" si="2335"/>
        <v>0</v>
      </c>
      <c r="CQ1579" s="4" t="b">
        <f t="shared" si="2336"/>
        <v>1</v>
      </c>
      <c r="CR1579" s="4" t="b">
        <f t="shared" si="2337"/>
        <v>1</v>
      </c>
      <c r="CS1579" s="4" t="b">
        <f t="shared" si="2338"/>
        <v>0</v>
      </c>
      <c r="CT1579" s="4" t="b">
        <f t="shared" si="2339"/>
        <v>1</v>
      </c>
      <c r="CU1579" s="4" t="b">
        <f t="shared" si="2340"/>
        <v>0</v>
      </c>
      <c r="CV1579" s="4" t="b">
        <f t="shared" si="2341"/>
        <v>1</v>
      </c>
      <c r="CW1579" s="4" t="b">
        <f t="shared" si="2342"/>
        <v>0</v>
      </c>
      <c r="CX1579" s="4" t="b">
        <f t="shared" si="2343"/>
        <v>0</v>
      </c>
      <c r="CY1579" s="4" t="b">
        <f t="shared" si="2344"/>
        <v>1</v>
      </c>
      <c r="CZ1579" s="4" t="b">
        <f t="shared" si="2345"/>
        <v>0</v>
      </c>
      <c r="DA1579" s="4" t="b">
        <f t="shared" si="2346"/>
        <v>1</v>
      </c>
      <c r="DB1579" s="4" t="b">
        <f t="shared" si="2347"/>
        <v>0</v>
      </c>
      <c r="DC1579" s="4" t="b">
        <f t="shared" si="2348"/>
        <v>0</v>
      </c>
      <c r="DD1579" s="4" t="b">
        <f t="shared" si="2349"/>
        <v>0</v>
      </c>
    </row>
    <row r="1580" spans="1:108">
      <c r="A1580" t="s">
        <v>2533</v>
      </c>
      <c r="C1580" t="s">
        <v>2534</v>
      </c>
      <c r="E1580" t="s">
        <v>2449</v>
      </c>
      <c r="F1580" t="s">
        <v>2450</v>
      </c>
      <c r="G1580" t="s">
        <v>2406</v>
      </c>
      <c r="H1580" t="s">
        <v>7445</v>
      </c>
      <c r="I1580" t="s">
        <v>7417</v>
      </c>
      <c r="J1580" t="s">
        <v>362</v>
      </c>
      <c r="K1580" t="s">
        <v>136</v>
      </c>
      <c r="L1580" t="s">
        <v>6910</v>
      </c>
      <c r="M1580" t="s">
        <v>6079</v>
      </c>
      <c r="N1580" t="s">
        <v>2535</v>
      </c>
      <c r="O1580" t="b">
        <f t="shared" si="2256"/>
        <v>1</v>
      </c>
      <c r="P1580" t="b">
        <f t="shared" si="2257"/>
        <v>0</v>
      </c>
      <c r="Q1580" t="b">
        <f t="shared" si="2258"/>
        <v>0</v>
      </c>
      <c r="R1580" t="b">
        <f t="shared" si="2259"/>
        <v>0</v>
      </c>
      <c r="S1580" t="b">
        <f t="shared" si="2260"/>
        <v>1</v>
      </c>
      <c r="T1580" t="b">
        <f t="shared" si="2261"/>
        <v>0</v>
      </c>
      <c r="U1580" t="b">
        <f t="shared" si="2262"/>
        <v>0</v>
      </c>
      <c r="V1580" t="b">
        <f t="shared" si="2263"/>
        <v>0</v>
      </c>
      <c r="W1580" t="b">
        <f t="shared" si="2264"/>
        <v>1</v>
      </c>
      <c r="X1580" t="b">
        <f t="shared" si="2265"/>
        <v>0</v>
      </c>
      <c r="Y1580" t="b">
        <f t="shared" si="2266"/>
        <v>0</v>
      </c>
      <c r="Z1580" t="b">
        <f t="shared" si="2267"/>
        <v>0</v>
      </c>
      <c r="AA1580" t="b">
        <f t="shared" si="2268"/>
        <v>0</v>
      </c>
      <c r="AB1580" t="b">
        <f t="shared" si="2269"/>
        <v>0</v>
      </c>
      <c r="AC1580" t="b">
        <f t="shared" si="2270"/>
        <v>1</v>
      </c>
      <c r="AD1580" t="b">
        <f t="shared" si="2271"/>
        <v>0</v>
      </c>
      <c r="AE1580" t="b">
        <f t="shared" si="2272"/>
        <v>0</v>
      </c>
      <c r="AF1580" t="b">
        <f t="shared" si="2273"/>
        <v>0</v>
      </c>
      <c r="AG1580" t="b">
        <f t="shared" si="2274"/>
        <v>0</v>
      </c>
      <c r="AH1580" t="b">
        <f t="shared" si="2275"/>
        <v>0</v>
      </c>
      <c r="AI1580" t="b">
        <f t="shared" si="2276"/>
        <v>0</v>
      </c>
      <c r="AJ1580" t="b">
        <f t="shared" si="2277"/>
        <v>0</v>
      </c>
      <c r="AK1580" t="b">
        <f t="shared" si="2278"/>
        <v>0</v>
      </c>
      <c r="AL1580" t="b">
        <f t="shared" si="2279"/>
        <v>0</v>
      </c>
      <c r="AM1580" t="b">
        <f t="shared" si="2280"/>
        <v>0</v>
      </c>
      <c r="AN1580" t="b">
        <f t="shared" si="2281"/>
        <v>0</v>
      </c>
      <c r="AO1580" t="b">
        <f t="shared" si="2282"/>
        <v>0</v>
      </c>
      <c r="AP1580" t="b">
        <f t="shared" si="2283"/>
        <v>0</v>
      </c>
      <c r="AQ1580" t="b">
        <f t="shared" si="2284"/>
        <v>0</v>
      </c>
      <c r="AR1580" t="b">
        <f t="shared" si="2285"/>
        <v>0</v>
      </c>
      <c r="AS1580" t="b">
        <f t="shared" si="2286"/>
        <v>0</v>
      </c>
      <c r="AT1580" t="b">
        <f t="shared" si="2287"/>
        <v>0</v>
      </c>
      <c r="AU1580" t="b">
        <f t="shared" si="2288"/>
        <v>0</v>
      </c>
      <c r="AV1580" t="b">
        <f t="shared" si="2289"/>
        <v>0</v>
      </c>
      <c r="AW1580" t="b">
        <f t="shared" si="2290"/>
        <v>0</v>
      </c>
      <c r="AX1580" t="b">
        <f t="shared" si="2291"/>
        <v>0</v>
      </c>
      <c r="AY1580" t="b">
        <f t="shared" si="2292"/>
        <v>0</v>
      </c>
      <c r="AZ1580" t="b">
        <f t="shared" si="2293"/>
        <v>0</v>
      </c>
      <c r="BA1580" t="b">
        <f t="shared" si="2294"/>
        <v>1</v>
      </c>
      <c r="BB1580" t="b">
        <f t="shared" si="2295"/>
        <v>0</v>
      </c>
      <c r="BC1580" t="b">
        <f t="shared" si="2296"/>
        <v>0</v>
      </c>
      <c r="BD1580" t="b">
        <f t="shared" si="2297"/>
        <v>0</v>
      </c>
      <c r="BE1580" t="b">
        <f t="shared" si="2298"/>
        <v>0</v>
      </c>
      <c r="BF1580" t="b">
        <f t="shared" si="2299"/>
        <v>0</v>
      </c>
      <c r="BG1580" t="b">
        <f t="shared" si="2300"/>
        <v>0</v>
      </c>
      <c r="BH1580" t="b">
        <f t="shared" si="2301"/>
        <v>1</v>
      </c>
      <c r="BI1580" t="b">
        <f t="shared" si="2302"/>
        <v>0</v>
      </c>
      <c r="BJ1580" t="b">
        <f t="shared" si="2303"/>
        <v>0</v>
      </c>
      <c r="BK1580" t="b">
        <f t="shared" si="2304"/>
        <v>0</v>
      </c>
      <c r="BL1580" t="b">
        <f t="shared" si="2305"/>
        <v>1</v>
      </c>
      <c r="BM1580" t="b">
        <f t="shared" si="2306"/>
        <v>0</v>
      </c>
      <c r="BN1580" t="b">
        <f t="shared" si="2307"/>
        <v>0</v>
      </c>
      <c r="BO1580" t="b">
        <f t="shared" si="2308"/>
        <v>0</v>
      </c>
      <c r="BP1580" t="b">
        <f t="shared" si="2309"/>
        <v>0</v>
      </c>
      <c r="BQ1580" t="b">
        <f t="shared" si="2310"/>
        <v>0</v>
      </c>
      <c r="BR1580" t="b">
        <f t="shared" si="2311"/>
        <v>0</v>
      </c>
      <c r="BS1580" t="b">
        <f t="shared" si="2312"/>
        <v>0</v>
      </c>
      <c r="BT1580" t="b">
        <f t="shared" si="2313"/>
        <v>0</v>
      </c>
      <c r="BU1580" t="b">
        <f t="shared" si="2314"/>
        <v>0</v>
      </c>
      <c r="BV1580" t="b">
        <f t="shared" si="2315"/>
        <v>0</v>
      </c>
      <c r="BW1580" t="b">
        <f t="shared" si="2316"/>
        <v>0</v>
      </c>
      <c r="BX1580" t="b">
        <f t="shared" si="2317"/>
        <v>0</v>
      </c>
      <c r="BY1580" t="b">
        <f t="shared" si="2318"/>
        <v>0</v>
      </c>
      <c r="BZ1580" t="b">
        <f t="shared" si="2319"/>
        <v>1</v>
      </c>
      <c r="CA1580" t="b">
        <f t="shared" si="2320"/>
        <v>0</v>
      </c>
      <c r="CB1580" t="b">
        <f t="shared" si="2321"/>
        <v>0</v>
      </c>
      <c r="CC1580" t="b">
        <f t="shared" si="2322"/>
        <v>0</v>
      </c>
      <c r="CD1580" t="b">
        <f t="shared" si="2323"/>
        <v>0</v>
      </c>
      <c r="CE1580" t="b">
        <f t="shared" si="2324"/>
        <v>0</v>
      </c>
      <c r="CF1580" t="b">
        <f t="shared" si="2325"/>
        <v>1</v>
      </c>
      <c r="CG1580" t="b">
        <f t="shared" si="2326"/>
        <v>0</v>
      </c>
      <c r="CH1580" t="b">
        <f t="shared" si="2327"/>
        <v>0</v>
      </c>
      <c r="CI1580" t="b">
        <f t="shared" si="2328"/>
        <v>0</v>
      </c>
      <c r="CJ1580" t="b">
        <f t="shared" si="2329"/>
        <v>0</v>
      </c>
      <c r="CK1580" t="b">
        <f t="shared" si="2330"/>
        <v>0</v>
      </c>
      <c r="CL1580" t="b">
        <f t="shared" si="2331"/>
        <v>0</v>
      </c>
      <c r="CM1580" t="b">
        <f t="shared" si="2332"/>
        <v>0</v>
      </c>
      <c r="CN1580" t="b">
        <f t="shared" si="2333"/>
        <v>0</v>
      </c>
      <c r="CO1580" t="b">
        <f t="shared" si="2334"/>
        <v>0</v>
      </c>
      <c r="CP1580" t="b">
        <f t="shared" si="2335"/>
        <v>0</v>
      </c>
      <c r="CQ1580" t="b">
        <f t="shared" si="2336"/>
        <v>0</v>
      </c>
      <c r="CR1580" t="b">
        <f t="shared" si="2337"/>
        <v>0</v>
      </c>
      <c r="CS1580" t="b">
        <f t="shared" si="2338"/>
        <v>0</v>
      </c>
      <c r="CT1580" t="b">
        <f t="shared" si="2339"/>
        <v>0</v>
      </c>
      <c r="CU1580" t="b">
        <f t="shared" si="2340"/>
        <v>0</v>
      </c>
      <c r="CV1580" t="b">
        <f t="shared" si="2341"/>
        <v>0</v>
      </c>
      <c r="CW1580" t="b">
        <f t="shared" si="2342"/>
        <v>0</v>
      </c>
      <c r="CX1580" t="b">
        <f t="shared" si="2343"/>
        <v>0</v>
      </c>
      <c r="CY1580" t="b">
        <f t="shared" si="2344"/>
        <v>0</v>
      </c>
      <c r="CZ1580" t="b">
        <f t="shared" si="2345"/>
        <v>0</v>
      </c>
      <c r="DA1580" t="b">
        <f t="shared" si="2346"/>
        <v>0</v>
      </c>
      <c r="DB1580" t="b">
        <f t="shared" si="2347"/>
        <v>0</v>
      </c>
      <c r="DC1580" t="b">
        <f t="shared" si="2348"/>
        <v>0</v>
      </c>
      <c r="DD1580" t="b">
        <f t="shared" si="2349"/>
        <v>0</v>
      </c>
    </row>
    <row r="1581" spans="1:108">
      <c r="A1581" t="s">
        <v>2536</v>
      </c>
      <c r="C1581" t="s">
        <v>2534</v>
      </c>
      <c r="E1581" t="s">
        <v>2449</v>
      </c>
      <c r="F1581" t="s">
        <v>2450</v>
      </c>
      <c r="G1581" t="s">
        <v>2406</v>
      </c>
      <c r="H1581" t="s">
        <v>7445</v>
      </c>
      <c r="I1581" t="s">
        <v>7417</v>
      </c>
      <c r="J1581" t="s">
        <v>1248</v>
      </c>
      <c r="K1581" t="s">
        <v>109</v>
      </c>
      <c r="L1581" t="s">
        <v>6911</v>
      </c>
      <c r="M1581" t="s">
        <v>345</v>
      </c>
      <c r="N1581" t="s">
        <v>2537</v>
      </c>
      <c r="O1581" t="b">
        <f t="shared" si="2256"/>
        <v>1</v>
      </c>
      <c r="P1581" t="b">
        <f t="shared" si="2257"/>
        <v>1</v>
      </c>
      <c r="Q1581" t="b">
        <f t="shared" si="2258"/>
        <v>1</v>
      </c>
      <c r="R1581" t="b">
        <f t="shared" si="2259"/>
        <v>1</v>
      </c>
      <c r="S1581" t="b">
        <f t="shared" si="2260"/>
        <v>1</v>
      </c>
      <c r="T1581" t="b">
        <f t="shared" si="2261"/>
        <v>1</v>
      </c>
      <c r="U1581" t="b">
        <f t="shared" si="2262"/>
        <v>1</v>
      </c>
      <c r="V1581" t="b">
        <f t="shared" si="2263"/>
        <v>1</v>
      </c>
      <c r="W1581" t="b">
        <f t="shared" si="2264"/>
        <v>1</v>
      </c>
      <c r="X1581" t="b">
        <f t="shared" si="2265"/>
        <v>1</v>
      </c>
      <c r="Y1581" t="b">
        <f t="shared" si="2266"/>
        <v>1</v>
      </c>
      <c r="Z1581" t="b">
        <f t="shared" si="2267"/>
        <v>0</v>
      </c>
      <c r="AA1581" t="b">
        <f t="shared" si="2268"/>
        <v>1</v>
      </c>
      <c r="AB1581" t="b">
        <f t="shared" si="2269"/>
        <v>1</v>
      </c>
      <c r="AC1581" t="b">
        <f t="shared" si="2270"/>
        <v>1</v>
      </c>
      <c r="AD1581" t="b">
        <f t="shared" si="2271"/>
        <v>0</v>
      </c>
      <c r="AE1581" t="b">
        <f t="shared" si="2272"/>
        <v>0</v>
      </c>
      <c r="AF1581" t="b">
        <f t="shared" si="2273"/>
        <v>0</v>
      </c>
      <c r="AG1581" t="b">
        <f t="shared" si="2274"/>
        <v>0</v>
      </c>
      <c r="AH1581" t="b">
        <f t="shared" si="2275"/>
        <v>1</v>
      </c>
      <c r="AI1581" t="b">
        <f t="shared" si="2276"/>
        <v>1</v>
      </c>
      <c r="AJ1581" t="b">
        <f t="shared" si="2277"/>
        <v>0</v>
      </c>
      <c r="AK1581" t="b">
        <f t="shared" si="2278"/>
        <v>0</v>
      </c>
      <c r="AL1581" t="b">
        <f t="shared" si="2279"/>
        <v>0</v>
      </c>
      <c r="AM1581" t="b">
        <f t="shared" si="2280"/>
        <v>0</v>
      </c>
      <c r="AN1581" t="b">
        <f t="shared" si="2281"/>
        <v>0</v>
      </c>
      <c r="AO1581" t="b">
        <f t="shared" si="2282"/>
        <v>0</v>
      </c>
      <c r="AP1581" t="b">
        <f t="shared" si="2283"/>
        <v>0</v>
      </c>
      <c r="AQ1581" t="b">
        <f t="shared" si="2284"/>
        <v>0</v>
      </c>
      <c r="AR1581" t="b">
        <f t="shared" si="2285"/>
        <v>0</v>
      </c>
      <c r="AS1581" t="b">
        <f t="shared" si="2286"/>
        <v>0</v>
      </c>
      <c r="AT1581" t="b">
        <f t="shared" si="2287"/>
        <v>1</v>
      </c>
      <c r="AU1581" t="b">
        <f t="shared" si="2288"/>
        <v>0</v>
      </c>
      <c r="AV1581" t="b">
        <f t="shared" si="2289"/>
        <v>1</v>
      </c>
      <c r="AW1581" t="b">
        <f t="shared" si="2290"/>
        <v>1</v>
      </c>
      <c r="AX1581" t="b">
        <f t="shared" si="2291"/>
        <v>0</v>
      </c>
      <c r="AY1581" t="b">
        <f t="shared" si="2292"/>
        <v>0</v>
      </c>
      <c r="AZ1581" t="b">
        <f t="shared" si="2293"/>
        <v>0</v>
      </c>
      <c r="BA1581" t="b">
        <f t="shared" si="2294"/>
        <v>1</v>
      </c>
      <c r="BB1581" t="b">
        <f t="shared" si="2295"/>
        <v>1</v>
      </c>
      <c r="BC1581" t="b">
        <f t="shared" si="2296"/>
        <v>1</v>
      </c>
      <c r="BD1581" t="b">
        <f t="shared" si="2297"/>
        <v>1</v>
      </c>
      <c r="BE1581" t="b">
        <f t="shared" si="2298"/>
        <v>1</v>
      </c>
      <c r="BF1581" t="b">
        <f t="shared" si="2299"/>
        <v>1</v>
      </c>
      <c r="BG1581" t="b">
        <f t="shared" si="2300"/>
        <v>1</v>
      </c>
      <c r="BH1581" t="b">
        <f t="shared" si="2301"/>
        <v>1</v>
      </c>
      <c r="BI1581" t="b">
        <f t="shared" si="2302"/>
        <v>0</v>
      </c>
      <c r="BJ1581" t="b">
        <f t="shared" si="2303"/>
        <v>0</v>
      </c>
      <c r="BK1581" t="b">
        <f t="shared" si="2304"/>
        <v>0</v>
      </c>
      <c r="BL1581" t="b">
        <f t="shared" si="2305"/>
        <v>1</v>
      </c>
      <c r="BM1581" t="b">
        <f t="shared" si="2306"/>
        <v>1</v>
      </c>
      <c r="BN1581" t="b">
        <f t="shared" si="2307"/>
        <v>1</v>
      </c>
      <c r="BO1581" t="b">
        <f t="shared" si="2308"/>
        <v>1</v>
      </c>
      <c r="BP1581" t="b">
        <f t="shared" si="2309"/>
        <v>1</v>
      </c>
      <c r="BQ1581" t="b">
        <f t="shared" si="2310"/>
        <v>0</v>
      </c>
      <c r="BR1581" t="b">
        <f t="shared" si="2311"/>
        <v>0</v>
      </c>
      <c r="BS1581" t="b">
        <f t="shared" si="2312"/>
        <v>0</v>
      </c>
      <c r="BT1581" t="b">
        <f t="shared" si="2313"/>
        <v>1</v>
      </c>
      <c r="BU1581" t="b">
        <f t="shared" si="2314"/>
        <v>1</v>
      </c>
      <c r="BV1581" t="b">
        <f t="shared" si="2315"/>
        <v>0</v>
      </c>
      <c r="BW1581" t="b">
        <f t="shared" si="2316"/>
        <v>0</v>
      </c>
      <c r="BX1581" t="b">
        <f t="shared" si="2317"/>
        <v>1</v>
      </c>
      <c r="BY1581" t="b">
        <f t="shared" si="2318"/>
        <v>1</v>
      </c>
      <c r="BZ1581" t="b">
        <f t="shared" si="2319"/>
        <v>0</v>
      </c>
      <c r="CA1581" t="b">
        <f t="shared" si="2320"/>
        <v>0</v>
      </c>
      <c r="CB1581" t="b">
        <f t="shared" si="2321"/>
        <v>0</v>
      </c>
      <c r="CC1581" t="b">
        <f t="shared" si="2322"/>
        <v>1</v>
      </c>
      <c r="CD1581" t="b">
        <f t="shared" si="2323"/>
        <v>0</v>
      </c>
      <c r="CE1581" t="b">
        <f t="shared" si="2324"/>
        <v>0</v>
      </c>
      <c r="CF1581" t="b">
        <f t="shared" si="2325"/>
        <v>0</v>
      </c>
      <c r="CG1581" t="b">
        <f t="shared" si="2326"/>
        <v>1</v>
      </c>
      <c r="CH1581" t="b">
        <f t="shared" si="2327"/>
        <v>0</v>
      </c>
      <c r="CI1581" t="b">
        <f t="shared" si="2328"/>
        <v>0</v>
      </c>
      <c r="CJ1581" t="b">
        <f t="shared" si="2329"/>
        <v>0</v>
      </c>
      <c r="CK1581" t="b">
        <f t="shared" si="2330"/>
        <v>0</v>
      </c>
      <c r="CL1581" t="b">
        <f t="shared" si="2331"/>
        <v>0</v>
      </c>
      <c r="CM1581" t="b">
        <f t="shared" si="2332"/>
        <v>0</v>
      </c>
      <c r="CN1581" t="b">
        <f t="shared" si="2333"/>
        <v>0</v>
      </c>
      <c r="CO1581" t="b">
        <f t="shared" si="2334"/>
        <v>0</v>
      </c>
      <c r="CP1581" t="b">
        <f t="shared" si="2335"/>
        <v>0</v>
      </c>
      <c r="CQ1581" t="b">
        <f t="shared" si="2336"/>
        <v>0</v>
      </c>
      <c r="CR1581" t="b">
        <f t="shared" si="2337"/>
        <v>1</v>
      </c>
      <c r="CS1581" t="b">
        <f t="shared" si="2338"/>
        <v>1</v>
      </c>
      <c r="CT1581" t="b">
        <f t="shared" si="2339"/>
        <v>0</v>
      </c>
      <c r="CU1581" t="b">
        <f t="shared" si="2340"/>
        <v>0</v>
      </c>
      <c r="CV1581" t="b">
        <f t="shared" si="2341"/>
        <v>1</v>
      </c>
      <c r="CW1581" t="b">
        <f t="shared" si="2342"/>
        <v>0</v>
      </c>
      <c r="CX1581" t="b">
        <f t="shared" si="2343"/>
        <v>0</v>
      </c>
      <c r="CY1581" t="b">
        <f t="shared" si="2344"/>
        <v>0</v>
      </c>
      <c r="CZ1581" t="b">
        <f t="shared" si="2345"/>
        <v>0</v>
      </c>
      <c r="DA1581" t="b">
        <f t="shared" si="2346"/>
        <v>1</v>
      </c>
      <c r="DB1581" t="b">
        <f t="shared" si="2347"/>
        <v>0</v>
      </c>
      <c r="DC1581" t="b">
        <f t="shared" si="2348"/>
        <v>0</v>
      </c>
      <c r="DD1581" t="b">
        <f t="shared" si="2349"/>
        <v>0</v>
      </c>
    </row>
    <row r="1582" spans="1:108">
      <c r="A1582" t="s">
        <v>2578</v>
      </c>
      <c r="B1582" t="s">
        <v>2579</v>
      </c>
      <c r="C1582" t="s">
        <v>2579</v>
      </c>
      <c r="E1582" t="s">
        <v>2449</v>
      </c>
      <c r="F1582" t="s">
        <v>2450</v>
      </c>
      <c r="G1582" t="s">
        <v>2406</v>
      </c>
      <c r="H1582" t="s">
        <v>7445</v>
      </c>
      <c r="I1582" t="s">
        <v>7417</v>
      </c>
      <c r="J1582" t="s">
        <v>204</v>
      </c>
      <c r="K1582" t="s">
        <v>205</v>
      </c>
      <c r="L1582" t="s">
        <v>6927</v>
      </c>
      <c r="M1582" t="s">
        <v>6079</v>
      </c>
      <c r="N1582" t="s">
        <v>2083</v>
      </c>
      <c r="O1582" t="b">
        <f t="shared" si="2256"/>
        <v>1</v>
      </c>
      <c r="P1582" t="b">
        <f t="shared" si="2257"/>
        <v>0</v>
      </c>
      <c r="Q1582" t="b">
        <f t="shared" si="2258"/>
        <v>0</v>
      </c>
      <c r="R1582" t="b">
        <f t="shared" si="2259"/>
        <v>0</v>
      </c>
      <c r="S1582" t="b">
        <f t="shared" si="2260"/>
        <v>0</v>
      </c>
      <c r="T1582" t="b">
        <f t="shared" si="2261"/>
        <v>0</v>
      </c>
      <c r="U1582" t="b">
        <f t="shared" si="2262"/>
        <v>0</v>
      </c>
      <c r="V1582" t="b">
        <f t="shared" si="2263"/>
        <v>0</v>
      </c>
      <c r="W1582" t="b">
        <f t="shared" si="2264"/>
        <v>1</v>
      </c>
      <c r="X1582" t="b">
        <f t="shared" si="2265"/>
        <v>0</v>
      </c>
      <c r="Y1582" t="b">
        <f t="shared" si="2266"/>
        <v>0</v>
      </c>
      <c r="Z1582" t="b">
        <f t="shared" si="2267"/>
        <v>0</v>
      </c>
      <c r="AA1582" t="b">
        <f t="shared" si="2268"/>
        <v>0</v>
      </c>
      <c r="AB1582" t="b">
        <f t="shared" si="2269"/>
        <v>0</v>
      </c>
      <c r="AC1582" t="b">
        <f t="shared" si="2270"/>
        <v>0</v>
      </c>
      <c r="AD1582" t="b">
        <f t="shared" si="2271"/>
        <v>0</v>
      </c>
      <c r="AE1582" t="b">
        <f t="shared" si="2272"/>
        <v>0</v>
      </c>
      <c r="AF1582" t="b">
        <f t="shared" si="2273"/>
        <v>0</v>
      </c>
      <c r="AG1582" t="b">
        <f t="shared" si="2274"/>
        <v>0</v>
      </c>
      <c r="AH1582" t="b">
        <f t="shared" si="2275"/>
        <v>0</v>
      </c>
      <c r="AI1582" t="b">
        <f t="shared" si="2276"/>
        <v>0</v>
      </c>
      <c r="AJ1582" t="b">
        <f t="shared" si="2277"/>
        <v>0</v>
      </c>
      <c r="AK1582" t="b">
        <f t="shared" si="2278"/>
        <v>0</v>
      </c>
      <c r="AL1582" t="b">
        <f t="shared" si="2279"/>
        <v>0</v>
      </c>
      <c r="AM1582" t="b">
        <f t="shared" si="2280"/>
        <v>0</v>
      </c>
      <c r="AN1582" t="b">
        <f t="shared" si="2281"/>
        <v>0</v>
      </c>
      <c r="AO1582" t="b">
        <f t="shared" si="2282"/>
        <v>0</v>
      </c>
      <c r="AP1582" t="b">
        <f t="shared" si="2283"/>
        <v>0</v>
      </c>
      <c r="AQ1582" t="b">
        <f t="shared" si="2284"/>
        <v>0</v>
      </c>
      <c r="AR1582" t="b">
        <f t="shared" si="2285"/>
        <v>0</v>
      </c>
      <c r="AS1582" t="b">
        <f t="shared" si="2286"/>
        <v>0</v>
      </c>
      <c r="AT1582" t="b">
        <f t="shared" si="2287"/>
        <v>0</v>
      </c>
      <c r="AU1582" t="b">
        <f t="shared" si="2288"/>
        <v>0</v>
      </c>
      <c r="AV1582" t="b">
        <f t="shared" si="2289"/>
        <v>0</v>
      </c>
      <c r="AW1582" t="b">
        <f t="shared" si="2290"/>
        <v>0</v>
      </c>
      <c r="AX1582" t="b">
        <f t="shared" si="2291"/>
        <v>0</v>
      </c>
      <c r="AY1582" t="b">
        <f t="shared" si="2292"/>
        <v>0</v>
      </c>
      <c r="AZ1582" t="b">
        <f t="shared" si="2293"/>
        <v>0</v>
      </c>
      <c r="BA1582" t="b">
        <f t="shared" si="2294"/>
        <v>1</v>
      </c>
      <c r="BB1582" t="b">
        <f t="shared" si="2295"/>
        <v>0</v>
      </c>
      <c r="BC1582" t="b">
        <f t="shared" si="2296"/>
        <v>0</v>
      </c>
      <c r="BD1582" t="b">
        <f t="shared" si="2297"/>
        <v>0</v>
      </c>
      <c r="BE1582" t="b">
        <f t="shared" si="2298"/>
        <v>0</v>
      </c>
      <c r="BF1582" t="b">
        <f t="shared" si="2299"/>
        <v>0</v>
      </c>
      <c r="BG1582" t="b">
        <f t="shared" si="2300"/>
        <v>0</v>
      </c>
      <c r="BH1582" t="b">
        <f t="shared" si="2301"/>
        <v>0</v>
      </c>
      <c r="BI1582" t="b">
        <f t="shared" si="2302"/>
        <v>0</v>
      </c>
      <c r="BJ1582" t="b">
        <f t="shared" si="2303"/>
        <v>0</v>
      </c>
      <c r="BK1582" t="b">
        <f t="shared" si="2304"/>
        <v>0</v>
      </c>
      <c r="BL1582" t="b">
        <f t="shared" si="2305"/>
        <v>0</v>
      </c>
      <c r="BM1582" t="b">
        <f t="shared" si="2306"/>
        <v>0</v>
      </c>
      <c r="BN1582" t="b">
        <f t="shared" si="2307"/>
        <v>0</v>
      </c>
      <c r="BO1582" t="b">
        <f t="shared" si="2308"/>
        <v>0</v>
      </c>
      <c r="BP1582" t="b">
        <f t="shared" si="2309"/>
        <v>0</v>
      </c>
      <c r="BQ1582" t="b">
        <f t="shared" si="2310"/>
        <v>0</v>
      </c>
      <c r="BR1582" t="b">
        <f t="shared" si="2311"/>
        <v>0</v>
      </c>
      <c r="BS1582" t="b">
        <f t="shared" si="2312"/>
        <v>0</v>
      </c>
      <c r="BT1582" t="b">
        <f t="shared" si="2313"/>
        <v>0</v>
      </c>
      <c r="BU1582" t="b">
        <f t="shared" si="2314"/>
        <v>0</v>
      </c>
      <c r="BV1582" t="b">
        <f t="shared" si="2315"/>
        <v>0</v>
      </c>
      <c r="BW1582" t="b">
        <f t="shared" si="2316"/>
        <v>0</v>
      </c>
      <c r="BX1582" t="b">
        <f t="shared" si="2317"/>
        <v>0</v>
      </c>
      <c r="BY1582" t="b">
        <f t="shared" si="2318"/>
        <v>0</v>
      </c>
      <c r="BZ1582" t="b">
        <f t="shared" si="2319"/>
        <v>0</v>
      </c>
      <c r="CA1582" t="b">
        <f t="shared" si="2320"/>
        <v>0</v>
      </c>
      <c r="CB1582" t="b">
        <f t="shared" si="2321"/>
        <v>0</v>
      </c>
      <c r="CC1582" t="b">
        <f t="shared" si="2322"/>
        <v>0</v>
      </c>
      <c r="CD1582" t="b">
        <f t="shared" si="2323"/>
        <v>0</v>
      </c>
      <c r="CE1582" t="b">
        <f t="shared" si="2324"/>
        <v>0</v>
      </c>
      <c r="CF1582" t="b">
        <f t="shared" si="2325"/>
        <v>1</v>
      </c>
      <c r="CG1582" t="b">
        <f t="shared" si="2326"/>
        <v>0</v>
      </c>
      <c r="CH1582" t="b">
        <f t="shared" si="2327"/>
        <v>0</v>
      </c>
      <c r="CI1582" t="b">
        <f t="shared" si="2328"/>
        <v>0</v>
      </c>
      <c r="CJ1582" t="b">
        <f t="shared" si="2329"/>
        <v>0</v>
      </c>
      <c r="CK1582" t="b">
        <f t="shared" si="2330"/>
        <v>0</v>
      </c>
      <c r="CL1582" t="b">
        <f t="shared" si="2331"/>
        <v>0</v>
      </c>
      <c r="CM1582" t="b">
        <f t="shared" si="2332"/>
        <v>0</v>
      </c>
      <c r="CN1582" t="b">
        <f t="shared" si="2333"/>
        <v>0</v>
      </c>
      <c r="CO1582" t="b">
        <f t="shared" si="2334"/>
        <v>0</v>
      </c>
      <c r="CP1582" t="b">
        <f t="shared" si="2335"/>
        <v>0</v>
      </c>
      <c r="CQ1582" t="b">
        <f t="shared" si="2336"/>
        <v>0</v>
      </c>
      <c r="CR1582" t="b">
        <f t="shared" si="2337"/>
        <v>0</v>
      </c>
      <c r="CS1582" t="b">
        <f t="shared" si="2338"/>
        <v>0</v>
      </c>
      <c r="CT1582" t="b">
        <f t="shared" si="2339"/>
        <v>0</v>
      </c>
      <c r="CU1582" t="b">
        <f t="shared" si="2340"/>
        <v>0</v>
      </c>
      <c r="CV1582" t="b">
        <f t="shared" si="2341"/>
        <v>0</v>
      </c>
      <c r="CW1582" t="b">
        <f t="shared" si="2342"/>
        <v>0</v>
      </c>
      <c r="CX1582" t="b">
        <f t="shared" si="2343"/>
        <v>0</v>
      </c>
      <c r="CY1582" t="b">
        <f t="shared" si="2344"/>
        <v>0</v>
      </c>
      <c r="CZ1582" t="b">
        <f t="shared" si="2345"/>
        <v>0</v>
      </c>
      <c r="DA1582" t="b">
        <f t="shared" si="2346"/>
        <v>0</v>
      </c>
      <c r="DB1582" t="b">
        <f t="shared" si="2347"/>
        <v>0</v>
      </c>
      <c r="DC1582" t="b">
        <f t="shared" si="2348"/>
        <v>0</v>
      </c>
      <c r="DD1582" t="b">
        <f t="shared" si="2349"/>
        <v>0</v>
      </c>
    </row>
    <row r="1583" spans="1:108">
      <c r="A1583" t="s">
        <v>2580</v>
      </c>
      <c r="B1583" t="s">
        <v>2579</v>
      </c>
      <c r="C1583" t="s">
        <v>2579</v>
      </c>
      <c r="E1583" t="s">
        <v>2449</v>
      </c>
      <c r="F1583" t="s">
        <v>2450</v>
      </c>
      <c r="G1583" t="s">
        <v>2406</v>
      </c>
      <c r="H1583" t="s">
        <v>7445</v>
      </c>
      <c r="I1583" t="s">
        <v>7417</v>
      </c>
      <c r="J1583" t="s">
        <v>143</v>
      </c>
      <c r="K1583" t="s">
        <v>143</v>
      </c>
      <c r="L1583" t="s">
        <v>6928</v>
      </c>
      <c r="M1583" t="s">
        <v>6079</v>
      </c>
      <c r="N1583" t="s">
        <v>2581</v>
      </c>
      <c r="O1583" t="b">
        <f t="shared" si="2256"/>
        <v>1</v>
      </c>
      <c r="P1583" t="b">
        <f t="shared" si="2257"/>
        <v>0</v>
      </c>
      <c r="Q1583" t="b">
        <f t="shared" si="2258"/>
        <v>1</v>
      </c>
      <c r="R1583" t="b">
        <f t="shared" si="2259"/>
        <v>0</v>
      </c>
      <c r="S1583" t="b">
        <f t="shared" si="2260"/>
        <v>0</v>
      </c>
      <c r="T1583" t="b">
        <f t="shared" si="2261"/>
        <v>0</v>
      </c>
      <c r="U1583" t="b">
        <f t="shared" si="2262"/>
        <v>1</v>
      </c>
      <c r="V1583" t="b">
        <f t="shared" si="2263"/>
        <v>0</v>
      </c>
      <c r="W1583" t="b">
        <f t="shared" si="2264"/>
        <v>0</v>
      </c>
      <c r="X1583" t="b">
        <f t="shared" si="2265"/>
        <v>1</v>
      </c>
      <c r="Y1583" t="b">
        <f t="shared" si="2266"/>
        <v>0</v>
      </c>
      <c r="Z1583" t="b">
        <f t="shared" si="2267"/>
        <v>0</v>
      </c>
      <c r="AA1583" t="b">
        <f t="shared" si="2268"/>
        <v>0</v>
      </c>
      <c r="AB1583" t="b">
        <f t="shared" si="2269"/>
        <v>0</v>
      </c>
      <c r="AC1583" t="b">
        <f t="shared" si="2270"/>
        <v>0</v>
      </c>
      <c r="AD1583" t="b">
        <f t="shared" si="2271"/>
        <v>0</v>
      </c>
      <c r="AE1583" t="b">
        <f t="shared" si="2272"/>
        <v>0</v>
      </c>
      <c r="AF1583" t="b">
        <f t="shared" si="2273"/>
        <v>0</v>
      </c>
      <c r="AG1583" t="b">
        <f t="shared" si="2274"/>
        <v>0</v>
      </c>
      <c r="AH1583" t="b">
        <f t="shared" si="2275"/>
        <v>0</v>
      </c>
      <c r="AI1583" t="b">
        <f t="shared" si="2276"/>
        <v>0</v>
      </c>
      <c r="AJ1583" t="b">
        <f t="shared" si="2277"/>
        <v>0</v>
      </c>
      <c r="AK1583" t="b">
        <f t="shared" si="2278"/>
        <v>0</v>
      </c>
      <c r="AL1583" t="b">
        <f t="shared" si="2279"/>
        <v>0</v>
      </c>
      <c r="AM1583" t="b">
        <f t="shared" si="2280"/>
        <v>0</v>
      </c>
      <c r="AN1583" t="b">
        <f t="shared" si="2281"/>
        <v>0</v>
      </c>
      <c r="AO1583" t="b">
        <f t="shared" si="2282"/>
        <v>0</v>
      </c>
      <c r="AP1583" t="b">
        <f t="shared" si="2283"/>
        <v>0</v>
      </c>
      <c r="AQ1583" t="b">
        <f t="shared" si="2284"/>
        <v>0</v>
      </c>
      <c r="AR1583" t="b">
        <f t="shared" si="2285"/>
        <v>0</v>
      </c>
      <c r="AS1583" t="b">
        <f t="shared" si="2286"/>
        <v>0</v>
      </c>
      <c r="AT1583" t="b">
        <f t="shared" si="2287"/>
        <v>0</v>
      </c>
      <c r="AU1583" t="b">
        <f t="shared" si="2288"/>
        <v>0</v>
      </c>
      <c r="AV1583" t="b">
        <f t="shared" si="2289"/>
        <v>0</v>
      </c>
      <c r="AW1583" t="b">
        <f t="shared" si="2290"/>
        <v>0</v>
      </c>
      <c r="AX1583" t="b">
        <f t="shared" si="2291"/>
        <v>0</v>
      </c>
      <c r="AY1583" t="b">
        <f t="shared" si="2292"/>
        <v>0</v>
      </c>
      <c r="AZ1583" t="b">
        <f t="shared" si="2293"/>
        <v>0</v>
      </c>
      <c r="BA1583" t="b">
        <f t="shared" si="2294"/>
        <v>0</v>
      </c>
      <c r="BB1583" t="b">
        <f t="shared" si="2295"/>
        <v>0</v>
      </c>
      <c r="BC1583" t="b">
        <f t="shared" si="2296"/>
        <v>0</v>
      </c>
      <c r="BD1583" t="b">
        <f t="shared" si="2297"/>
        <v>1</v>
      </c>
      <c r="BE1583" t="b">
        <f t="shared" si="2298"/>
        <v>0</v>
      </c>
      <c r="BF1583" t="b">
        <f t="shared" si="2299"/>
        <v>0</v>
      </c>
      <c r="BG1583" t="b">
        <f t="shared" si="2300"/>
        <v>0</v>
      </c>
      <c r="BH1583" t="b">
        <f t="shared" si="2301"/>
        <v>0</v>
      </c>
      <c r="BI1583" t="b">
        <f t="shared" si="2302"/>
        <v>0</v>
      </c>
      <c r="BJ1583" t="b">
        <f t="shared" si="2303"/>
        <v>0</v>
      </c>
      <c r="BK1583" t="b">
        <f t="shared" si="2304"/>
        <v>0</v>
      </c>
      <c r="BL1583" t="b">
        <f t="shared" si="2305"/>
        <v>0</v>
      </c>
      <c r="BM1583" t="b">
        <f t="shared" si="2306"/>
        <v>0</v>
      </c>
      <c r="BN1583" t="b">
        <f t="shared" si="2307"/>
        <v>0</v>
      </c>
      <c r="BO1583" t="b">
        <f t="shared" si="2308"/>
        <v>0</v>
      </c>
      <c r="BP1583" t="b">
        <f t="shared" si="2309"/>
        <v>0</v>
      </c>
      <c r="BQ1583" t="b">
        <f t="shared" si="2310"/>
        <v>0</v>
      </c>
      <c r="BR1583" t="b">
        <f t="shared" si="2311"/>
        <v>0</v>
      </c>
      <c r="BS1583" t="b">
        <f t="shared" si="2312"/>
        <v>0</v>
      </c>
      <c r="BT1583" t="b">
        <f t="shared" si="2313"/>
        <v>0</v>
      </c>
      <c r="BU1583" t="b">
        <f t="shared" si="2314"/>
        <v>0</v>
      </c>
      <c r="BV1583" t="b">
        <f t="shared" si="2315"/>
        <v>1</v>
      </c>
      <c r="BW1583" t="b">
        <f t="shared" si="2316"/>
        <v>0</v>
      </c>
      <c r="BX1583" t="b">
        <f t="shared" si="2317"/>
        <v>0</v>
      </c>
      <c r="BY1583" t="b">
        <f t="shared" si="2318"/>
        <v>0</v>
      </c>
      <c r="BZ1583" t="b">
        <f t="shared" si="2319"/>
        <v>0</v>
      </c>
      <c r="CA1583" t="b">
        <f t="shared" si="2320"/>
        <v>0</v>
      </c>
      <c r="CB1583" t="b">
        <f t="shared" si="2321"/>
        <v>0</v>
      </c>
      <c r="CC1583" t="b">
        <f t="shared" si="2322"/>
        <v>0</v>
      </c>
      <c r="CD1583" t="b">
        <f t="shared" si="2323"/>
        <v>0</v>
      </c>
      <c r="CE1583" t="b">
        <f t="shared" si="2324"/>
        <v>0</v>
      </c>
      <c r="CF1583" t="b">
        <f t="shared" si="2325"/>
        <v>0</v>
      </c>
      <c r="CG1583" t="b">
        <f t="shared" si="2326"/>
        <v>0</v>
      </c>
      <c r="CH1583" t="b">
        <f t="shared" si="2327"/>
        <v>0</v>
      </c>
      <c r="CI1583" t="b">
        <f t="shared" si="2328"/>
        <v>0</v>
      </c>
      <c r="CJ1583" t="b">
        <f t="shared" si="2329"/>
        <v>0</v>
      </c>
      <c r="CK1583" t="b">
        <f t="shared" si="2330"/>
        <v>0</v>
      </c>
      <c r="CL1583" t="b">
        <f t="shared" si="2331"/>
        <v>0</v>
      </c>
      <c r="CM1583" t="b">
        <f t="shared" si="2332"/>
        <v>0</v>
      </c>
      <c r="CN1583" t="b">
        <f t="shared" si="2333"/>
        <v>0</v>
      </c>
      <c r="CO1583" t="b">
        <f t="shared" si="2334"/>
        <v>0</v>
      </c>
      <c r="CP1583" t="b">
        <f t="shared" si="2335"/>
        <v>0</v>
      </c>
      <c r="CQ1583" t="b">
        <f t="shared" si="2336"/>
        <v>0</v>
      </c>
      <c r="CR1583" t="b">
        <f t="shared" si="2337"/>
        <v>0</v>
      </c>
      <c r="CS1583" t="b">
        <f t="shared" si="2338"/>
        <v>0</v>
      </c>
      <c r="CT1583" t="b">
        <f t="shared" si="2339"/>
        <v>0</v>
      </c>
      <c r="CU1583" t="b">
        <f t="shared" si="2340"/>
        <v>0</v>
      </c>
      <c r="CV1583" t="b">
        <f t="shared" si="2341"/>
        <v>0</v>
      </c>
      <c r="CW1583" t="b">
        <f t="shared" si="2342"/>
        <v>0</v>
      </c>
      <c r="CX1583" t="b">
        <f t="shared" si="2343"/>
        <v>0</v>
      </c>
      <c r="CY1583" t="b">
        <f t="shared" si="2344"/>
        <v>0</v>
      </c>
      <c r="CZ1583" t="b">
        <f t="shared" si="2345"/>
        <v>0</v>
      </c>
      <c r="DA1583" t="b">
        <f t="shared" si="2346"/>
        <v>0</v>
      </c>
      <c r="DB1583" t="b">
        <f t="shared" si="2347"/>
        <v>0</v>
      </c>
      <c r="DC1583" t="b">
        <f t="shared" si="2348"/>
        <v>0</v>
      </c>
      <c r="DD1583" t="b">
        <f t="shared" si="2349"/>
        <v>0</v>
      </c>
    </row>
    <row r="1584" spans="1:108">
      <c r="A1584" s="4" t="s">
        <v>2582</v>
      </c>
      <c r="B1584" t="s">
        <v>2579</v>
      </c>
      <c r="C1584" t="s">
        <v>2579</v>
      </c>
      <c r="D1584" s="4"/>
      <c r="E1584" s="4" t="s">
        <v>2449</v>
      </c>
      <c r="F1584" t="s">
        <v>2450</v>
      </c>
      <c r="G1584" t="s">
        <v>2406</v>
      </c>
      <c r="H1584" t="s">
        <v>7445</v>
      </c>
      <c r="I1584" t="s">
        <v>7417</v>
      </c>
      <c r="J1584" s="4" t="s">
        <v>119</v>
      </c>
      <c r="K1584" s="4" t="s">
        <v>109</v>
      </c>
      <c r="L1584" s="4" t="s">
        <v>6929</v>
      </c>
      <c r="M1584" t="s">
        <v>6079</v>
      </c>
      <c r="N1584" s="6" t="s">
        <v>2583</v>
      </c>
      <c r="O1584" s="6" t="b">
        <f t="shared" si="2256"/>
        <v>1</v>
      </c>
      <c r="P1584" s="4" t="b">
        <f t="shared" si="2257"/>
        <v>1</v>
      </c>
      <c r="Q1584" s="4" t="b">
        <f t="shared" si="2258"/>
        <v>1</v>
      </c>
      <c r="R1584" s="4" t="b">
        <f t="shared" si="2259"/>
        <v>1</v>
      </c>
      <c r="S1584" s="6" t="b">
        <f t="shared" si="2260"/>
        <v>1</v>
      </c>
      <c r="T1584" s="6" t="b">
        <f t="shared" si="2261"/>
        <v>1</v>
      </c>
      <c r="U1584" s="6" t="b">
        <f t="shared" si="2262"/>
        <v>1</v>
      </c>
      <c r="V1584" s="6" t="b">
        <f t="shared" si="2263"/>
        <v>1</v>
      </c>
      <c r="W1584" s="6" t="b">
        <f t="shared" si="2264"/>
        <v>1</v>
      </c>
      <c r="X1584" s="6" t="b">
        <f t="shared" si="2265"/>
        <v>1</v>
      </c>
      <c r="Y1584" s="6" t="b">
        <f t="shared" si="2266"/>
        <v>1</v>
      </c>
      <c r="Z1584" s="6" t="b">
        <f t="shared" si="2267"/>
        <v>1</v>
      </c>
      <c r="AA1584" s="6" t="b">
        <f t="shared" si="2268"/>
        <v>1</v>
      </c>
      <c r="AB1584" s="4" t="b">
        <f t="shared" si="2269"/>
        <v>1</v>
      </c>
      <c r="AC1584" s="4" t="b">
        <f t="shared" si="2270"/>
        <v>1</v>
      </c>
      <c r="AD1584" s="4" t="b">
        <f t="shared" si="2271"/>
        <v>1</v>
      </c>
      <c r="AE1584" s="4" t="b">
        <f t="shared" si="2272"/>
        <v>1</v>
      </c>
      <c r="AF1584" s="4" t="b">
        <f t="shared" si="2273"/>
        <v>0</v>
      </c>
      <c r="AG1584" s="4" t="b">
        <f t="shared" si="2274"/>
        <v>0</v>
      </c>
      <c r="AH1584" s="4" t="b">
        <f t="shared" si="2275"/>
        <v>1</v>
      </c>
      <c r="AI1584" s="4" t="b">
        <f t="shared" si="2276"/>
        <v>1</v>
      </c>
      <c r="AJ1584" s="4" t="b">
        <f t="shared" si="2277"/>
        <v>0</v>
      </c>
      <c r="AK1584" s="4" t="b">
        <f t="shared" si="2278"/>
        <v>1</v>
      </c>
      <c r="AL1584" s="4" t="b">
        <f t="shared" si="2279"/>
        <v>1</v>
      </c>
      <c r="AM1584" s="4" t="b">
        <f t="shared" si="2280"/>
        <v>1</v>
      </c>
      <c r="AN1584" s="4" t="b">
        <f t="shared" si="2281"/>
        <v>0</v>
      </c>
      <c r="AO1584" s="4" t="b">
        <f t="shared" si="2282"/>
        <v>0</v>
      </c>
      <c r="AP1584" s="4" t="b">
        <f t="shared" si="2283"/>
        <v>1</v>
      </c>
      <c r="AQ1584" s="4" t="b">
        <f t="shared" si="2284"/>
        <v>1</v>
      </c>
      <c r="AR1584" s="4" t="b">
        <f t="shared" si="2285"/>
        <v>0</v>
      </c>
      <c r="AS1584" s="4" t="b">
        <f t="shared" si="2286"/>
        <v>0</v>
      </c>
      <c r="AT1584" s="4" t="b">
        <f t="shared" si="2287"/>
        <v>1</v>
      </c>
      <c r="AU1584" s="4" t="b">
        <f t="shared" si="2288"/>
        <v>1</v>
      </c>
      <c r="AV1584" s="4" t="b">
        <f t="shared" si="2289"/>
        <v>1</v>
      </c>
      <c r="AW1584" s="4" t="b">
        <f t="shared" si="2290"/>
        <v>1</v>
      </c>
      <c r="AX1584" s="4" t="b">
        <f t="shared" si="2291"/>
        <v>1</v>
      </c>
      <c r="AY1584" s="4" t="b">
        <f t="shared" si="2292"/>
        <v>1</v>
      </c>
      <c r="AZ1584" s="4" t="b">
        <f t="shared" si="2293"/>
        <v>1</v>
      </c>
      <c r="BA1584" s="4" t="b">
        <f t="shared" si="2294"/>
        <v>0</v>
      </c>
      <c r="BB1584" s="4" t="b">
        <f t="shared" si="2295"/>
        <v>1</v>
      </c>
      <c r="BC1584" s="4" t="b">
        <f t="shared" si="2296"/>
        <v>1</v>
      </c>
      <c r="BD1584" s="4" t="b">
        <f t="shared" si="2297"/>
        <v>0</v>
      </c>
      <c r="BE1584" s="4" t="b">
        <f t="shared" si="2298"/>
        <v>1</v>
      </c>
      <c r="BF1584" s="4" t="b">
        <f t="shared" si="2299"/>
        <v>1</v>
      </c>
      <c r="BG1584" s="4" t="b">
        <f t="shared" si="2300"/>
        <v>1</v>
      </c>
      <c r="BH1584" s="4" t="b">
        <f t="shared" si="2301"/>
        <v>1</v>
      </c>
      <c r="BI1584" s="4" t="b">
        <f t="shared" si="2302"/>
        <v>0</v>
      </c>
      <c r="BJ1584" s="4" t="b">
        <f t="shared" si="2303"/>
        <v>0</v>
      </c>
      <c r="BK1584" s="4" t="b">
        <f t="shared" si="2304"/>
        <v>0</v>
      </c>
      <c r="BL1584" s="4" t="b">
        <f t="shared" si="2305"/>
        <v>1</v>
      </c>
      <c r="BM1584" s="4" t="b">
        <f t="shared" si="2306"/>
        <v>1</v>
      </c>
      <c r="BN1584" s="4" t="b">
        <f t="shared" si="2307"/>
        <v>1</v>
      </c>
      <c r="BO1584" s="4" t="b">
        <f t="shared" si="2308"/>
        <v>1</v>
      </c>
      <c r="BP1584" s="4" t="b">
        <f t="shared" si="2309"/>
        <v>1</v>
      </c>
      <c r="BQ1584" s="4" t="b">
        <f t="shared" si="2310"/>
        <v>1</v>
      </c>
      <c r="BR1584" s="4" t="b">
        <f t="shared" si="2311"/>
        <v>1</v>
      </c>
      <c r="BS1584" s="4" t="b">
        <f t="shared" si="2312"/>
        <v>1</v>
      </c>
      <c r="BT1584" s="4" t="b">
        <f t="shared" si="2313"/>
        <v>1</v>
      </c>
      <c r="BU1584" s="4" t="b">
        <f t="shared" si="2314"/>
        <v>1</v>
      </c>
      <c r="BV1584" s="4" t="b">
        <f t="shared" si="2315"/>
        <v>0</v>
      </c>
      <c r="BW1584" s="4" t="b">
        <f t="shared" si="2316"/>
        <v>0</v>
      </c>
      <c r="BX1584" s="4" t="b">
        <f t="shared" si="2317"/>
        <v>1</v>
      </c>
      <c r="BY1584" s="4" t="b">
        <f t="shared" si="2318"/>
        <v>1</v>
      </c>
      <c r="BZ1584" s="4" t="b">
        <f t="shared" si="2319"/>
        <v>0</v>
      </c>
      <c r="CA1584" s="4" t="b">
        <f t="shared" si="2320"/>
        <v>0</v>
      </c>
      <c r="CB1584" s="4" t="b">
        <f t="shared" si="2321"/>
        <v>1</v>
      </c>
      <c r="CC1584" s="4" t="b">
        <f t="shared" si="2322"/>
        <v>1</v>
      </c>
      <c r="CD1584" s="4" t="b">
        <f t="shared" si="2323"/>
        <v>0</v>
      </c>
      <c r="CE1584" s="4" t="b">
        <f t="shared" si="2324"/>
        <v>1</v>
      </c>
      <c r="CF1584" s="4" t="b">
        <f t="shared" si="2325"/>
        <v>0</v>
      </c>
      <c r="CG1584" s="4" t="b">
        <f t="shared" si="2326"/>
        <v>1</v>
      </c>
      <c r="CH1584" s="4" t="b">
        <f t="shared" si="2327"/>
        <v>1</v>
      </c>
      <c r="CI1584" s="4" t="b">
        <f t="shared" si="2328"/>
        <v>0</v>
      </c>
      <c r="CJ1584" s="4" t="b">
        <f t="shared" si="2329"/>
        <v>0</v>
      </c>
      <c r="CK1584" s="4" t="b">
        <f t="shared" si="2330"/>
        <v>0</v>
      </c>
      <c r="CL1584" s="4" t="b">
        <f t="shared" si="2331"/>
        <v>0</v>
      </c>
      <c r="CM1584" s="4" t="b">
        <f t="shared" si="2332"/>
        <v>1</v>
      </c>
      <c r="CN1584" s="4" t="b">
        <f t="shared" si="2333"/>
        <v>0</v>
      </c>
      <c r="CO1584" s="4" t="b">
        <f t="shared" si="2334"/>
        <v>1</v>
      </c>
      <c r="CP1584" s="4" t="b">
        <f t="shared" si="2335"/>
        <v>0</v>
      </c>
      <c r="CQ1584" s="4" t="b">
        <f t="shared" si="2336"/>
        <v>0</v>
      </c>
      <c r="CR1584" s="4" t="b">
        <f t="shared" si="2337"/>
        <v>1</v>
      </c>
      <c r="CS1584" s="4" t="b">
        <f t="shared" si="2338"/>
        <v>0</v>
      </c>
      <c r="CT1584" s="4" t="b">
        <f t="shared" si="2339"/>
        <v>0</v>
      </c>
      <c r="CU1584" s="4" t="b">
        <f t="shared" si="2340"/>
        <v>0</v>
      </c>
      <c r="CV1584" s="4" t="b">
        <f t="shared" si="2341"/>
        <v>1</v>
      </c>
      <c r="CW1584" s="4" t="b">
        <f t="shared" si="2342"/>
        <v>0</v>
      </c>
      <c r="CX1584" s="4" t="b">
        <f t="shared" si="2343"/>
        <v>0</v>
      </c>
      <c r="CY1584" s="4" t="b">
        <f t="shared" si="2344"/>
        <v>1</v>
      </c>
      <c r="CZ1584" s="4" t="b">
        <f t="shared" si="2345"/>
        <v>0</v>
      </c>
      <c r="DA1584" s="4" t="b">
        <f t="shared" si="2346"/>
        <v>1</v>
      </c>
      <c r="DB1584" s="4" t="b">
        <f t="shared" si="2347"/>
        <v>1</v>
      </c>
      <c r="DC1584" s="4" t="b">
        <f t="shared" si="2348"/>
        <v>0</v>
      </c>
      <c r="DD1584" s="4" t="b">
        <f t="shared" si="2349"/>
        <v>0</v>
      </c>
    </row>
    <row r="1585" spans="1:108">
      <c r="A1585" t="s">
        <v>2584</v>
      </c>
      <c r="B1585" t="s">
        <v>2579</v>
      </c>
      <c r="C1585" t="s">
        <v>2579</v>
      </c>
      <c r="E1585" t="s">
        <v>2449</v>
      </c>
      <c r="F1585" t="s">
        <v>2450</v>
      </c>
      <c r="G1585" t="s">
        <v>2406</v>
      </c>
      <c r="H1585" t="s">
        <v>7445</v>
      </c>
      <c r="I1585" t="s">
        <v>7417</v>
      </c>
      <c r="J1585" t="s">
        <v>355</v>
      </c>
      <c r="K1585" t="s">
        <v>136</v>
      </c>
      <c r="L1585" t="s">
        <v>7448</v>
      </c>
      <c r="M1585" t="s">
        <v>6079</v>
      </c>
      <c r="N1585" t="s">
        <v>7447</v>
      </c>
      <c r="O1585" t="b">
        <f t="shared" si="2256"/>
        <v>1</v>
      </c>
      <c r="P1585" t="b">
        <f t="shared" si="2257"/>
        <v>0</v>
      </c>
      <c r="Q1585" t="b">
        <f t="shared" si="2258"/>
        <v>1</v>
      </c>
      <c r="R1585" t="b">
        <f t="shared" si="2259"/>
        <v>1</v>
      </c>
      <c r="S1585" t="b">
        <f t="shared" si="2260"/>
        <v>0</v>
      </c>
      <c r="T1585" t="b">
        <f t="shared" si="2261"/>
        <v>0</v>
      </c>
      <c r="U1585" t="b">
        <f t="shared" si="2262"/>
        <v>1</v>
      </c>
      <c r="V1585" t="b">
        <f t="shared" si="2263"/>
        <v>1</v>
      </c>
      <c r="W1585" t="b">
        <f t="shared" si="2264"/>
        <v>1</v>
      </c>
      <c r="X1585" t="b">
        <f t="shared" si="2265"/>
        <v>1</v>
      </c>
      <c r="Y1585" t="b">
        <f t="shared" si="2266"/>
        <v>0</v>
      </c>
      <c r="Z1585" t="b">
        <f t="shared" si="2267"/>
        <v>0</v>
      </c>
      <c r="AA1585" t="b">
        <f t="shared" si="2268"/>
        <v>0</v>
      </c>
      <c r="AB1585" t="b">
        <f t="shared" si="2269"/>
        <v>0</v>
      </c>
      <c r="AC1585" t="b">
        <f t="shared" si="2270"/>
        <v>0</v>
      </c>
      <c r="AD1585" t="b">
        <f t="shared" si="2271"/>
        <v>0</v>
      </c>
      <c r="AE1585" t="b">
        <f t="shared" si="2272"/>
        <v>0</v>
      </c>
      <c r="AF1585" t="b">
        <f t="shared" si="2273"/>
        <v>0</v>
      </c>
      <c r="AG1585" t="b">
        <f t="shared" si="2274"/>
        <v>0</v>
      </c>
      <c r="AH1585" t="b">
        <f t="shared" si="2275"/>
        <v>1</v>
      </c>
      <c r="AI1585" t="b">
        <f t="shared" si="2276"/>
        <v>0</v>
      </c>
      <c r="AJ1585" t="b">
        <f t="shared" si="2277"/>
        <v>0</v>
      </c>
      <c r="AK1585" t="b">
        <f t="shared" si="2278"/>
        <v>0</v>
      </c>
      <c r="AL1585" t="b">
        <f t="shared" si="2279"/>
        <v>0</v>
      </c>
      <c r="AM1585" t="b">
        <f t="shared" si="2280"/>
        <v>0</v>
      </c>
      <c r="AN1585" t="b">
        <f t="shared" si="2281"/>
        <v>0</v>
      </c>
      <c r="AO1585" t="b">
        <f t="shared" si="2282"/>
        <v>0</v>
      </c>
      <c r="AP1585" t="b">
        <f t="shared" si="2283"/>
        <v>0</v>
      </c>
      <c r="AQ1585" t="b">
        <f t="shared" si="2284"/>
        <v>0</v>
      </c>
      <c r="AR1585" t="b">
        <f t="shared" si="2285"/>
        <v>0</v>
      </c>
      <c r="AS1585" t="b">
        <f t="shared" si="2286"/>
        <v>1</v>
      </c>
      <c r="AT1585" t="b">
        <f t="shared" si="2287"/>
        <v>0</v>
      </c>
      <c r="AU1585" t="b">
        <f t="shared" si="2288"/>
        <v>0</v>
      </c>
      <c r="AV1585" t="b">
        <f t="shared" si="2289"/>
        <v>0</v>
      </c>
      <c r="AW1585" t="b">
        <f t="shared" si="2290"/>
        <v>0</v>
      </c>
      <c r="AX1585" t="b">
        <f t="shared" si="2291"/>
        <v>0</v>
      </c>
      <c r="AY1585" t="b">
        <f t="shared" si="2292"/>
        <v>0</v>
      </c>
      <c r="AZ1585" t="b">
        <f t="shared" si="2293"/>
        <v>0</v>
      </c>
      <c r="BA1585" t="b">
        <f t="shared" si="2294"/>
        <v>1</v>
      </c>
      <c r="BB1585" t="b">
        <f t="shared" si="2295"/>
        <v>0</v>
      </c>
      <c r="BC1585" t="b">
        <f t="shared" si="2296"/>
        <v>0</v>
      </c>
      <c r="BD1585" t="b">
        <f t="shared" si="2297"/>
        <v>1</v>
      </c>
      <c r="BE1585" t="b">
        <f t="shared" si="2298"/>
        <v>0</v>
      </c>
      <c r="BF1585" t="b">
        <f t="shared" si="2299"/>
        <v>1</v>
      </c>
      <c r="BG1585" t="b">
        <f t="shared" si="2300"/>
        <v>0</v>
      </c>
      <c r="BH1585" t="b">
        <f t="shared" si="2301"/>
        <v>0</v>
      </c>
      <c r="BI1585" t="b">
        <f t="shared" si="2302"/>
        <v>0</v>
      </c>
      <c r="BJ1585" t="b">
        <f t="shared" si="2303"/>
        <v>0</v>
      </c>
      <c r="BK1585" t="b">
        <f t="shared" si="2304"/>
        <v>0</v>
      </c>
      <c r="BL1585" t="b">
        <f t="shared" si="2305"/>
        <v>0</v>
      </c>
      <c r="BM1585" t="b">
        <f t="shared" si="2306"/>
        <v>1</v>
      </c>
      <c r="BN1585" t="b">
        <f t="shared" si="2307"/>
        <v>0</v>
      </c>
      <c r="BO1585" t="b">
        <f t="shared" si="2308"/>
        <v>0</v>
      </c>
      <c r="BP1585" t="b">
        <f t="shared" si="2309"/>
        <v>0</v>
      </c>
      <c r="BQ1585" t="b">
        <f t="shared" si="2310"/>
        <v>0</v>
      </c>
      <c r="BR1585" t="b">
        <f t="shared" si="2311"/>
        <v>0</v>
      </c>
      <c r="BS1585" t="b">
        <f t="shared" si="2312"/>
        <v>0</v>
      </c>
      <c r="BT1585" t="b">
        <f t="shared" si="2313"/>
        <v>1</v>
      </c>
      <c r="BU1585" t="b">
        <f t="shared" si="2314"/>
        <v>0</v>
      </c>
      <c r="BV1585" t="b">
        <f t="shared" si="2315"/>
        <v>0</v>
      </c>
      <c r="BW1585" t="b">
        <f t="shared" si="2316"/>
        <v>0</v>
      </c>
      <c r="BX1585" t="b">
        <f t="shared" si="2317"/>
        <v>0</v>
      </c>
      <c r="BY1585" t="b">
        <f t="shared" si="2318"/>
        <v>0</v>
      </c>
      <c r="BZ1585" t="b">
        <f t="shared" si="2319"/>
        <v>0</v>
      </c>
      <c r="CA1585" t="b">
        <f t="shared" si="2320"/>
        <v>0</v>
      </c>
      <c r="CB1585" t="b">
        <f t="shared" si="2321"/>
        <v>0</v>
      </c>
      <c r="CC1585" t="b">
        <f t="shared" si="2322"/>
        <v>0</v>
      </c>
      <c r="CD1585" t="b">
        <f t="shared" si="2323"/>
        <v>0</v>
      </c>
      <c r="CE1585" t="b">
        <f t="shared" si="2324"/>
        <v>0</v>
      </c>
      <c r="CF1585" t="b">
        <f t="shared" si="2325"/>
        <v>0</v>
      </c>
      <c r="CG1585" t="b">
        <f t="shared" si="2326"/>
        <v>0</v>
      </c>
      <c r="CH1585" t="b">
        <f t="shared" si="2327"/>
        <v>0</v>
      </c>
      <c r="CI1585" t="b">
        <f t="shared" si="2328"/>
        <v>0</v>
      </c>
      <c r="CJ1585" t="b">
        <f t="shared" si="2329"/>
        <v>0</v>
      </c>
      <c r="CK1585" t="b">
        <f t="shared" si="2330"/>
        <v>0</v>
      </c>
      <c r="CL1585" t="b">
        <f t="shared" si="2331"/>
        <v>0</v>
      </c>
      <c r="CM1585" t="b">
        <f t="shared" si="2332"/>
        <v>0</v>
      </c>
      <c r="CN1585" t="b">
        <f t="shared" si="2333"/>
        <v>0</v>
      </c>
      <c r="CO1585" t="b">
        <f t="shared" si="2334"/>
        <v>0</v>
      </c>
      <c r="CP1585" t="b">
        <f t="shared" si="2335"/>
        <v>0</v>
      </c>
      <c r="CQ1585" t="b">
        <f t="shared" si="2336"/>
        <v>0</v>
      </c>
      <c r="CR1585" t="b">
        <f t="shared" si="2337"/>
        <v>0</v>
      </c>
      <c r="CS1585" t="b">
        <f t="shared" si="2338"/>
        <v>0</v>
      </c>
      <c r="CT1585" t="b">
        <f t="shared" si="2339"/>
        <v>0</v>
      </c>
      <c r="CU1585" t="b">
        <f t="shared" si="2340"/>
        <v>0</v>
      </c>
      <c r="CV1585" t="b">
        <f t="shared" si="2341"/>
        <v>0</v>
      </c>
      <c r="CW1585" t="b">
        <f t="shared" si="2342"/>
        <v>0</v>
      </c>
      <c r="CX1585" t="b">
        <f t="shared" si="2343"/>
        <v>0</v>
      </c>
      <c r="CY1585" t="b">
        <f t="shared" si="2344"/>
        <v>0</v>
      </c>
      <c r="CZ1585" t="b">
        <f t="shared" si="2345"/>
        <v>0</v>
      </c>
      <c r="DA1585" t="b">
        <f t="shared" si="2346"/>
        <v>0</v>
      </c>
      <c r="DB1585" t="b">
        <f t="shared" si="2347"/>
        <v>1</v>
      </c>
      <c r="DC1585" t="b">
        <f t="shared" si="2348"/>
        <v>0</v>
      </c>
      <c r="DD1585" t="b">
        <f t="shared" si="2349"/>
        <v>0</v>
      </c>
    </row>
    <row r="1586" spans="1:108">
      <c r="A1586" s="4" t="s">
        <v>2585</v>
      </c>
      <c r="B1586" t="s">
        <v>2579</v>
      </c>
      <c r="C1586" t="s">
        <v>2579</v>
      </c>
      <c r="D1586" s="4"/>
      <c r="E1586" s="4" t="s">
        <v>2449</v>
      </c>
      <c r="F1586" t="s">
        <v>2450</v>
      </c>
      <c r="G1586" t="s">
        <v>2406</v>
      </c>
      <c r="H1586" t="s">
        <v>7445</v>
      </c>
      <c r="I1586" t="s">
        <v>7417</v>
      </c>
      <c r="J1586" s="4" t="s">
        <v>16</v>
      </c>
      <c r="K1586" s="4" t="s">
        <v>16</v>
      </c>
      <c r="L1586" s="4" t="s">
        <v>6930</v>
      </c>
      <c r="M1586" s="4" t="s">
        <v>2586</v>
      </c>
      <c r="N1586" s="4" t="s">
        <v>2587</v>
      </c>
      <c r="O1586" s="4" t="b">
        <f t="shared" si="2256"/>
        <v>1</v>
      </c>
      <c r="P1586" s="4" t="b">
        <f t="shared" si="2257"/>
        <v>1</v>
      </c>
      <c r="Q1586" s="4" t="b">
        <f t="shared" si="2258"/>
        <v>1</v>
      </c>
      <c r="R1586" s="4" t="b">
        <f t="shared" si="2259"/>
        <v>1</v>
      </c>
      <c r="S1586" s="4" t="b">
        <f t="shared" si="2260"/>
        <v>1</v>
      </c>
      <c r="T1586" s="4" t="b">
        <f t="shared" si="2261"/>
        <v>1</v>
      </c>
      <c r="U1586" s="4" t="b">
        <f t="shared" si="2262"/>
        <v>1</v>
      </c>
      <c r="V1586" s="4" t="b">
        <f t="shared" si="2263"/>
        <v>1</v>
      </c>
      <c r="W1586" s="4" t="b">
        <f t="shared" si="2264"/>
        <v>1</v>
      </c>
      <c r="X1586" s="4" t="b">
        <f t="shared" si="2265"/>
        <v>1</v>
      </c>
      <c r="Y1586" s="4" t="b">
        <f t="shared" si="2266"/>
        <v>1</v>
      </c>
      <c r="Z1586" s="4" t="b">
        <f t="shared" si="2267"/>
        <v>1</v>
      </c>
      <c r="AA1586" s="4" t="b">
        <f t="shared" si="2268"/>
        <v>1</v>
      </c>
      <c r="AB1586" s="4" t="b">
        <f t="shared" si="2269"/>
        <v>1</v>
      </c>
      <c r="AC1586" s="4" t="b">
        <f t="shared" si="2270"/>
        <v>1</v>
      </c>
      <c r="AD1586" s="4" t="b">
        <f t="shared" si="2271"/>
        <v>0</v>
      </c>
      <c r="AE1586" s="4" t="b">
        <f t="shared" si="2272"/>
        <v>0</v>
      </c>
      <c r="AF1586" s="4" t="b">
        <f t="shared" si="2273"/>
        <v>0</v>
      </c>
      <c r="AG1586" s="4" t="b">
        <f t="shared" si="2274"/>
        <v>0</v>
      </c>
      <c r="AH1586" s="4" t="b">
        <f t="shared" si="2275"/>
        <v>1</v>
      </c>
      <c r="AI1586" s="4" t="b">
        <f t="shared" si="2276"/>
        <v>1</v>
      </c>
      <c r="AJ1586" s="4" t="b">
        <f t="shared" si="2277"/>
        <v>0</v>
      </c>
      <c r="AK1586" s="4" t="b">
        <f t="shared" si="2278"/>
        <v>1</v>
      </c>
      <c r="AL1586" s="4" t="b">
        <f t="shared" si="2279"/>
        <v>1</v>
      </c>
      <c r="AM1586" s="4" t="b">
        <f t="shared" si="2280"/>
        <v>1</v>
      </c>
      <c r="AN1586" s="4" t="b">
        <f t="shared" si="2281"/>
        <v>0</v>
      </c>
      <c r="AO1586" s="4" t="b">
        <f t="shared" si="2282"/>
        <v>0</v>
      </c>
      <c r="AP1586" s="4" t="b">
        <f t="shared" si="2283"/>
        <v>0</v>
      </c>
      <c r="AQ1586" s="4" t="b">
        <f t="shared" si="2284"/>
        <v>0</v>
      </c>
      <c r="AR1586" s="4" t="b">
        <f t="shared" si="2285"/>
        <v>0</v>
      </c>
      <c r="AS1586" s="4" t="b">
        <f t="shared" si="2286"/>
        <v>0</v>
      </c>
      <c r="AT1586" s="4" t="b">
        <f t="shared" si="2287"/>
        <v>0</v>
      </c>
      <c r="AU1586" s="4" t="b">
        <f t="shared" si="2288"/>
        <v>1</v>
      </c>
      <c r="AV1586" s="4" t="b">
        <f t="shared" si="2289"/>
        <v>1</v>
      </c>
      <c r="AW1586" s="4" t="b">
        <f t="shared" si="2290"/>
        <v>1</v>
      </c>
      <c r="AX1586" s="4" t="b">
        <f t="shared" si="2291"/>
        <v>0</v>
      </c>
      <c r="AY1586" s="4" t="b">
        <f t="shared" si="2292"/>
        <v>1</v>
      </c>
      <c r="AZ1586" s="4" t="b">
        <f t="shared" si="2293"/>
        <v>1</v>
      </c>
      <c r="BA1586" s="4" t="b">
        <f t="shared" si="2294"/>
        <v>1</v>
      </c>
      <c r="BB1586" s="4" t="b">
        <f t="shared" si="2295"/>
        <v>0</v>
      </c>
      <c r="BC1586" s="4" t="b">
        <f t="shared" si="2296"/>
        <v>1</v>
      </c>
      <c r="BD1586" s="4" t="b">
        <f t="shared" si="2297"/>
        <v>1</v>
      </c>
      <c r="BE1586" s="4" t="b">
        <f t="shared" si="2298"/>
        <v>1</v>
      </c>
      <c r="BF1586" s="4" t="b">
        <f t="shared" si="2299"/>
        <v>1</v>
      </c>
      <c r="BG1586" s="4" t="b">
        <f t="shared" si="2300"/>
        <v>0</v>
      </c>
      <c r="BH1586" s="4" t="b">
        <f t="shared" si="2301"/>
        <v>1</v>
      </c>
      <c r="BI1586" s="4" t="b">
        <f t="shared" si="2302"/>
        <v>0</v>
      </c>
      <c r="BJ1586" s="4" t="b">
        <f t="shared" si="2303"/>
        <v>0</v>
      </c>
      <c r="BK1586" s="4" t="b">
        <f t="shared" si="2304"/>
        <v>0</v>
      </c>
      <c r="BL1586" s="4" t="b">
        <f t="shared" si="2305"/>
        <v>1</v>
      </c>
      <c r="BM1586" s="4" t="b">
        <f t="shared" si="2306"/>
        <v>1</v>
      </c>
      <c r="BN1586" s="4" t="b">
        <f t="shared" si="2307"/>
        <v>0</v>
      </c>
      <c r="BO1586" s="4" t="b">
        <f t="shared" si="2308"/>
        <v>1</v>
      </c>
      <c r="BP1586" s="4" t="b">
        <f t="shared" si="2309"/>
        <v>1</v>
      </c>
      <c r="BQ1586" s="4" t="b">
        <f t="shared" si="2310"/>
        <v>1</v>
      </c>
      <c r="BR1586" s="4" t="b">
        <f t="shared" si="2311"/>
        <v>0</v>
      </c>
      <c r="BS1586" s="4" t="b">
        <f t="shared" si="2312"/>
        <v>1</v>
      </c>
      <c r="BT1586" s="4" t="b">
        <f t="shared" si="2313"/>
        <v>1</v>
      </c>
      <c r="BU1586" s="4" t="b">
        <f t="shared" si="2314"/>
        <v>1</v>
      </c>
      <c r="BV1586" s="4" t="b">
        <f t="shared" si="2315"/>
        <v>1</v>
      </c>
      <c r="BW1586" s="4" t="b">
        <f t="shared" si="2316"/>
        <v>0</v>
      </c>
      <c r="BX1586" s="4" t="b">
        <f t="shared" si="2317"/>
        <v>1</v>
      </c>
      <c r="BY1586" s="4" t="b">
        <f t="shared" si="2318"/>
        <v>0</v>
      </c>
      <c r="BZ1586" s="4" t="b">
        <f t="shared" si="2319"/>
        <v>0</v>
      </c>
      <c r="CA1586" s="4" t="b">
        <f t="shared" si="2320"/>
        <v>0</v>
      </c>
      <c r="CB1586" s="4" t="b">
        <f t="shared" si="2321"/>
        <v>1</v>
      </c>
      <c r="CC1586" s="4" t="b">
        <f t="shared" si="2322"/>
        <v>0</v>
      </c>
      <c r="CD1586" s="4" t="b">
        <f t="shared" si="2323"/>
        <v>0</v>
      </c>
      <c r="CE1586" s="4" t="b">
        <f t="shared" si="2324"/>
        <v>1</v>
      </c>
      <c r="CF1586" s="4" t="b">
        <f t="shared" si="2325"/>
        <v>1</v>
      </c>
      <c r="CG1586" s="4" t="b">
        <f t="shared" si="2326"/>
        <v>0</v>
      </c>
      <c r="CH1586" s="4" t="b">
        <f t="shared" si="2327"/>
        <v>1</v>
      </c>
      <c r="CI1586" s="4" t="b">
        <f t="shared" si="2328"/>
        <v>0</v>
      </c>
      <c r="CJ1586" s="4" t="b">
        <f t="shared" si="2329"/>
        <v>1</v>
      </c>
      <c r="CK1586" s="4" t="b">
        <f t="shared" si="2330"/>
        <v>0</v>
      </c>
      <c r="CL1586" s="4" t="b">
        <f t="shared" si="2331"/>
        <v>0</v>
      </c>
      <c r="CM1586" s="4" t="b">
        <f t="shared" si="2332"/>
        <v>1</v>
      </c>
      <c r="CN1586" s="4" t="b">
        <f t="shared" si="2333"/>
        <v>0</v>
      </c>
      <c r="CO1586" s="4" t="b">
        <f t="shared" si="2334"/>
        <v>1</v>
      </c>
      <c r="CP1586" s="4" t="b">
        <f t="shared" si="2335"/>
        <v>0</v>
      </c>
      <c r="CQ1586" s="4" t="b">
        <f t="shared" si="2336"/>
        <v>0</v>
      </c>
      <c r="CR1586" s="4" t="b">
        <f t="shared" si="2337"/>
        <v>0</v>
      </c>
      <c r="CS1586" s="4" t="b">
        <f t="shared" si="2338"/>
        <v>1</v>
      </c>
      <c r="CT1586" s="4" t="b">
        <f t="shared" si="2339"/>
        <v>1</v>
      </c>
      <c r="CU1586" s="4" t="b">
        <f t="shared" si="2340"/>
        <v>0</v>
      </c>
      <c r="CV1586" s="4" t="b">
        <f t="shared" si="2341"/>
        <v>1</v>
      </c>
      <c r="CW1586" s="4" t="b">
        <f t="shared" si="2342"/>
        <v>0</v>
      </c>
      <c r="CX1586" s="4" t="b">
        <f t="shared" si="2343"/>
        <v>0</v>
      </c>
      <c r="CY1586" s="4" t="b">
        <f t="shared" si="2344"/>
        <v>0</v>
      </c>
      <c r="CZ1586" s="4" t="b">
        <f t="shared" si="2345"/>
        <v>0</v>
      </c>
      <c r="DA1586" s="4" t="b">
        <f t="shared" si="2346"/>
        <v>1</v>
      </c>
      <c r="DB1586" s="4" t="b">
        <f t="shared" si="2347"/>
        <v>0</v>
      </c>
      <c r="DC1586" s="4" t="b">
        <f t="shared" si="2348"/>
        <v>1</v>
      </c>
      <c r="DD1586" s="4" t="b">
        <f t="shared" si="2349"/>
        <v>0</v>
      </c>
    </row>
    <row r="1587" spans="1:108">
      <c r="A1587" t="s">
        <v>2588</v>
      </c>
      <c r="B1587" t="s">
        <v>2579</v>
      </c>
      <c r="C1587" t="s">
        <v>2579</v>
      </c>
      <c r="E1587" t="s">
        <v>2449</v>
      </c>
      <c r="F1587" t="s">
        <v>2450</v>
      </c>
      <c r="G1587" t="s">
        <v>2406</v>
      </c>
      <c r="H1587" t="s">
        <v>7445</v>
      </c>
      <c r="I1587" t="s">
        <v>7417</v>
      </c>
      <c r="J1587" t="s">
        <v>362</v>
      </c>
      <c r="K1587" t="s">
        <v>136</v>
      </c>
      <c r="L1587" t="s">
        <v>6931</v>
      </c>
      <c r="M1587" t="s">
        <v>6079</v>
      </c>
      <c r="N1587" t="s">
        <v>2589</v>
      </c>
      <c r="O1587" t="b">
        <f t="shared" si="2256"/>
        <v>1</v>
      </c>
      <c r="P1587" t="b">
        <f t="shared" si="2257"/>
        <v>0</v>
      </c>
      <c r="Q1587" t="b">
        <f t="shared" si="2258"/>
        <v>0</v>
      </c>
      <c r="R1587" t="b">
        <f t="shared" si="2259"/>
        <v>1</v>
      </c>
      <c r="S1587" t="b">
        <f t="shared" si="2260"/>
        <v>1</v>
      </c>
      <c r="T1587" t="b">
        <f t="shared" si="2261"/>
        <v>0</v>
      </c>
      <c r="U1587" t="b">
        <f t="shared" si="2262"/>
        <v>0</v>
      </c>
      <c r="V1587" t="b">
        <f t="shared" si="2263"/>
        <v>0</v>
      </c>
      <c r="W1587" t="b">
        <f t="shared" si="2264"/>
        <v>1</v>
      </c>
      <c r="X1587" t="b">
        <f t="shared" si="2265"/>
        <v>1</v>
      </c>
      <c r="Y1587" t="b">
        <f t="shared" si="2266"/>
        <v>0</v>
      </c>
      <c r="Z1587" t="b">
        <f t="shared" si="2267"/>
        <v>0</v>
      </c>
      <c r="AA1587" t="b">
        <f t="shared" si="2268"/>
        <v>0</v>
      </c>
      <c r="AB1587" t="b">
        <f t="shared" si="2269"/>
        <v>0</v>
      </c>
      <c r="AC1587" t="b">
        <f t="shared" si="2270"/>
        <v>1</v>
      </c>
      <c r="AD1587" t="b">
        <f t="shared" si="2271"/>
        <v>0</v>
      </c>
      <c r="AE1587" t="b">
        <f t="shared" si="2272"/>
        <v>0</v>
      </c>
      <c r="AF1587" t="b">
        <f t="shared" si="2273"/>
        <v>0</v>
      </c>
      <c r="AG1587" t="b">
        <f t="shared" si="2274"/>
        <v>0</v>
      </c>
      <c r="AH1587" t="b">
        <f t="shared" si="2275"/>
        <v>0</v>
      </c>
      <c r="AI1587" t="b">
        <f t="shared" si="2276"/>
        <v>0</v>
      </c>
      <c r="AJ1587" t="b">
        <f t="shared" si="2277"/>
        <v>0</v>
      </c>
      <c r="AK1587" t="b">
        <f t="shared" si="2278"/>
        <v>0</v>
      </c>
      <c r="AL1587" t="b">
        <f t="shared" si="2279"/>
        <v>0</v>
      </c>
      <c r="AM1587" t="b">
        <f t="shared" si="2280"/>
        <v>0</v>
      </c>
      <c r="AN1587" t="b">
        <f t="shared" si="2281"/>
        <v>0</v>
      </c>
      <c r="AO1587" t="b">
        <f t="shared" si="2282"/>
        <v>0</v>
      </c>
      <c r="AP1587" t="b">
        <f t="shared" si="2283"/>
        <v>0</v>
      </c>
      <c r="AQ1587" t="b">
        <f t="shared" si="2284"/>
        <v>0</v>
      </c>
      <c r="AR1587" t="b">
        <f t="shared" si="2285"/>
        <v>0</v>
      </c>
      <c r="AS1587" t="b">
        <f t="shared" si="2286"/>
        <v>0</v>
      </c>
      <c r="AT1587" t="b">
        <f t="shared" si="2287"/>
        <v>0</v>
      </c>
      <c r="AU1587" t="b">
        <f t="shared" si="2288"/>
        <v>0</v>
      </c>
      <c r="AV1587" t="b">
        <f t="shared" si="2289"/>
        <v>0</v>
      </c>
      <c r="AW1587" t="b">
        <f t="shared" si="2290"/>
        <v>0</v>
      </c>
      <c r="AX1587" t="b">
        <f t="shared" si="2291"/>
        <v>0</v>
      </c>
      <c r="AY1587" t="b">
        <f t="shared" si="2292"/>
        <v>0</v>
      </c>
      <c r="AZ1587" t="b">
        <f t="shared" si="2293"/>
        <v>0</v>
      </c>
      <c r="BA1587" t="b">
        <f t="shared" si="2294"/>
        <v>1</v>
      </c>
      <c r="BB1587" t="b">
        <f t="shared" si="2295"/>
        <v>0</v>
      </c>
      <c r="BC1587" t="b">
        <f t="shared" si="2296"/>
        <v>0</v>
      </c>
      <c r="BD1587" t="b">
        <f t="shared" si="2297"/>
        <v>1</v>
      </c>
      <c r="BE1587" t="b">
        <f t="shared" si="2298"/>
        <v>0</v>
      </c>
      <c r="BF1587" t="b">
        <f t="shared" si="2299"/>
        <v>0</v>
      </c>
      <c r="BG1587" t="b">
        <f t="shared" si="2300"/>
        <v>0</v>
      </c>
      <c r="BH1587" t="b">
        <f t="shared" si="2301"/>
        <v>1</v>
      </c>
      <c r="BI1587" t="b">
        <f t="shared" si="2302"/>
        <v>0</v>
      </c>
      <c r="BJ1587" t="b">
        <f t="shared" si="2303"/>
        <v>0</v>
      </c>
      <c r="BK1587" t="b">
        <f t="shared" si="2304"/>
        <v>0</v>
      </c>
      <c r="BL1587" t="b">
        <f t="shared" si="2305"/>
        <v>1</v>
      </c>
      <c r="BM1587" t="b">
        <f t="shared" si="2306"/>
        <v>0</v>
      </c>
      <c r="BN1587" t="b">
        <f t="shared" si="2307"/>
        <v>0</v>
      </c>
      <c r="BO1587" t="b">
        <f t="shared" si="2308"/>
        <v>0</v>
      </c>
      <c r="BP1587" t="b">
        <f t="shared" si="2309"/>
        <v>0</v>
      </c>
      <c r="BQ1587" t="b">
        <f t="shared" si="2310"/>
        <v>0</v>
      </c>
      <c r="BR1587" t="b">
        <f t="shared" si="2311"/>
        <v>0</v>
      </c>
      <c r="BS1587" t="b">
        <f t="shared" si="2312"/>
        <v>0</v>
      </c>
      <c r="BT1587" t="b">
        <f t="shared" si="2313"/>
        <v>1</v>
      </c>
      <c r="BU1587" t="b">
        <f t="shared" si="2314"/>
        <v>0</v>
      </c>
      <c r="BV1587" t="b">
        <f t="shared" si="2315"/>
        <v>0</v>
      </c>
      <c r="BW1587" t="b">
        <f t="shared" si="2316"/>
        <v>0</v>
      </c>
      <c r="BX1587" t="b">
        <f t="shared" si="2317"/>
        <v>0</v>
      </c>
      <c r="BY1587" t="b">
        <f t="shared" si="2318"/>
        <v>0</v>
      </c>
      <c r="BZ1587" t="b">
        <f t="shared" si="2319"/>
        <v>0</v>
      </c>
      <c r="CA1587" t="b">
        <f t="shared" si="2320"/>
        <v>0</v>
      </c>
      <c r="CB1587" t="b">
        <f t="shared" si="2321"/>
        <v>0</v>
      </c>
      <c r="CC1587" t="b">
        <f t="shared" si="2322"/>
        <v>0</v>
      </c>
      <c r="CD1587" t="b">
        <f t="shared" si="2323"/>
        <v>0</v>
      </c>
      <c r="CE1587" t="b">
        <f t="shared" si="2324"/>
        <v>0</v>
      </c>
      <c r="CF1587" t="b">
        <f t="shared" si="2325"/>
        <v>1</v>
      </c>
      <c r="CG1587" t="b">
        <f t="shared" si="2326"/>
        <v>0</v>
      </c>
      <c r="CH1587" t="b">
        <f t="shared" si="2327"/>
        <v>0</v>
      </c>
      <c r="CI1587" t="b">
        <f t="shared" si="2328"/>
        <v>1</v>
      </c>
      <c r="CJ1587" t="b">
        <f t="shared" si="2329"/>
        <v>0</v>
      </c>
      <c r="CK1587" t="b">
        <f t="shared" si="2330"/>
        <v>0</v>
      </c>
      <c r="CL1587" t="b">
        <f t="shared" si="2331"/>
        <v>0</v>
      </c>
      <c r="CM1587" t="b">
        <f t="shared" si="2332"/>
        <v>0</v>
      </c>
      <c r="CN1587" t="b">
        <f t="shared" si="2333"/>
        <v>0</v>
      </c>
      <c r="CO1587" t="b">
        <f t="shared" si="2334"/>
        <v>0</v>
      </c>
      <c r="CP1587" t="b">
        <f t="shared" si="2335"/>
        <v>0</v>
      </c>
      <c r="CQ1587" t="b">
        <f t="shared" si="2336"/>
        <v>0</v>
      </c>
      <c r="CR1587" t="b">
        <f t="shared" si="2337"/>
        <v>0</v>
      </c>
      <c r="CS1587" t="b">
        <f t="shared" si="2338"/>
        <v>0</v>
      </c>
      <c r="CT1587" t="b">
        <f t="shared" si="2339"/>
        <v>0</v>
      </c>
      <c r="CU1587" t="b">
        <f t="shared" si="2340"/>
        <v>0</v>
      </c>
      <c r="CV1587" t="b">
        <f t="shared" si="2341"/>
        <v>0</v>
      </c>
      <c r="CW1587" t="b">
        <f t="shared" si="2342"/>
        <v>0</v>
      </c>
      <c r="CX1587" t="b">
        <f t="shared" si="2343"/>
        <v>0</v>
      </c>
      <c r="CY1587" t="b">
        <f t="shared" si="2344"/>
        <v>0</v>
      </c>
      <c r="CZ1587" t="b">
        <f t="shared" si="2345"/>
        <v>0</v>
      </c>
      <c r="DA1587" t="b">
        <f t="shared" si="2346"/>
        <v>0</v>
      </c>
      <c r="DB1587" t="b">
        <f t="shared" si="2347"/>
        <v>0</v>
      </c>
      <c r="DC1587" t="b">
        <f t="shared" si="2348"/>
        <v>0</v>
      </c>
      <c r="DD1587" t="b">
        <f t="shared" si="2349"/>
        <v>0</v>
      </c>
    </row>
    <row r="1588" spans="1:108">
      <c r="A1588" t="s">
        <v>2590</v>
      </c>
      <c r="B1588" t="s">
        <v>7410</v>
      </c>
      <c r="C1588" t="s">
        <v>2579</v>
      </c>
      <c r="E1588" t="s">
        <v>2449</v>
      </c>
      <c r="F1588" t="s">
        <v>2450</v>
      </c>
      <c r="G1588" t="s">
        <v>2406</v>
      </c>
      <c r="H1588" t="s">
        <v>7445</v>
      </c>
      <c r="I1588" t="s">
        <v>7417</v>
      </c>
      <c r="J1588" t="s">
        <v>362</v>
      </c>
      <c r="K1588" t="s">
        <v>136</v>
      </c>
      <c r="L1588" t="s">
        <v>6932</v>
      </c>
      <c r="M1588" t="s">
        <v>6079</v>
      </c>
      <c r="N1588" t="s">
        <v>2591</v>
      </c>
      <c r="O1588" t="b">
        <f t="shared" si="2256"/>
        <v>1</v>
      </c>
      <c r="P1588" t="b">
        <f t="shared" si="2257"/>
        <v>0</v>
      </c>
      <c r="Q1588" t="b">
        <f t="shared" si="2258"/>
        <v>1</v>
      </c>
      <c r="R1588" t="b">
        <f t="shared" si="2259"/>
        <v>0</v>
      </c>
      <c r="S1588" t="b">
        <f t="shared" si="2260"/>
        <v>1</v>
      </c>
      <c r="T1588" t="b">
        <f t="shared" si="2261"/>
        <v>0</v>
      </c>
      <c r="U1588" t="b">
        <f t="shared" si="2262"/>
        <v>0</v>
      </c>
      <c r="V1588" t="b">
        <f t="shared" si="2263"/>
        <v>0</v>
      </c>
      <c r="W1588" t="b">
        <f t="shared" si="2264"/>
        <v>1</v>
      </c>
      <c r="X1588" t="b">
        <f t="shared" si="2265"/>
        <v>1</v>
      </c>
      <c r="Y1588" t="b">
        <f t="shared" si="2266"/>
        <v>0</v>
      </c>
      <c r="Z1588" t="b">
        <f t="shared" si="2267"/>
        <v>0</v>
      </c>
      <c r="AA1588" t="b">
        <f t="shared" si="2268"/>
        <v>0</v>
      </c>
      <c r="AB1588" t="b">
        <f t="shared" si="2269"/>
        <v>1</v>
      </c>
      <c r="AC1588" t="b">
        <f t="shared" si="2270"/>
        <v>0</v>
      </c>
      <c r="AD1588" t="b">
        <f t="shared" si="2271"/>
        <v>0</v>
      </c>
      <c r="AE1588" t="b">
        <f t="shared" si="2272"/>
        <v>0</v>
      </c>
      <c r="AF1588" t="b">
        <f t="shared" si="2273"/>
        <v>0</v>
      </c>
      <c r="AG1588" t="b">
        <f t="shared" si="2274"/>
        <v>0</v>
      </c>
      <c r="AH1588" t="b">
        <f t="shared" si="2275"/>
        <v>0</v>
      </c>
      <c r="AI1588" t="b">
        <f t="shared" si="2276"/>
        <v>0</v>
      </c>
      <c r="AJ1588" t="b">
        <f t="shared" si="2277"/>
        <v>0</v>
      </c>
      <c r="AK1588" t="b">
        <f t="shared" si="2278"/>
        <v>0</v>
      </c>
      <c r="AL1588" t="b">
        <f t="shared" si="2279"/>
        <v>0</v>
      </c>
      <c r="AM1588" t="b">
        <f t="shared" si="2280"/>
        <v>0</v>
      </c>
      <c r="AN1588" t="b">
        <f t="shared" si="2281"/>
        <v>0</v>
      </c>
      <c r="AO1588" t="b">
        <f t="shared" si="2282"/>
        <v>0</v>
      </c>
      <c r="AP1588" t="b">
        <f t="shared" si="2283"/>
        <v>0</v>
      </c>
      <c r="AQ1588" t="b">
        <f t="shared" si="2284"/>
        <v>0</v>
      </c>
      <c r="AR1588" t="b">
        <f t="shared" si="2285"/>
        <v>0</v>
      </c>
      <c r="AS1588" t="b">
        <f t="shared" si="2286"/>
        <v>0</v>
      </c>
      <c r="AT1588" t="b">
        <f t="shared" si="2287"/>
        <v>0</v>
      </c>
      <c r="AU1588" t="b">
        <f t="shared" si="2288"/>
        <v>0</v>
      </c>
      <c r="AV1588" t="b">
        <f t="shared" si="2289"/>
        <v>0</v>
      </c>
      <c r="AW1588" t="b">
        <f t="shared" si="2290"/>
        <v>0</v>
      </c>
      <c r="AX1588" t="b">
        <f t="shared" si="2291"/>
        <v>0</v>
      </c>
      <c r="AY1588" t="b">
        <f t="shared" si="2292"/>
        <v>0</v>
      </c>
      <c r="AZ1588" t="b">
        <f t="shared" si="2293"/>
        <v>0</v>
      </c>
      <c r="BA1588" t="b">
        <f t="shared" si="2294"/>
        <v>0</v>
      </c>
      <c r="BB1588" t="b">
        <f t="shared" si="2295"/>
        <v>0</v>
      </c>
      <c r="BC1588" t="b">
        <f t="shared" si="2296"/>
        <v>0</v>
      </c>
      <c r="BD1588" t="b">
        <f t="shared" si="2297"/>
        <v>1</v>
      </c>
      <c r="BE1588" t="b">
        <f t="shared" si="2298"/>
        <v>0</v>
      </c>
      <c r="BF1588" t="b">
        <f t="shared" si="2299"/>
        <v>0</v>
      </c>
      <c r="BG1588" t="b">
        <f t="shared" si="2300"/>
        <v>0</v>
      </c>
      <c r="BH1588" t="b">
        <f t="shared" si="2301"/>
        <v>1</v>
      </c>
      <c r="BI1588" t="b">
        <f t="shared" si="2302"/>
        <v>0</v>
      </c>
      <c r="BJ1588" t="b">
        <f t="shared" si="2303"/>
        <v>0</v>
      </c>
      <c r="BK1588" t="b">
        <f t="shared" si="2304"/>
        <v>0</v>
      </c>
      <c r="BL1588" t="b">
        <f t="shared" si="2305"/>
        <v>0</v>
      </c>
      <c r="BM1588" t="b">
        <f t="shared" si="2306"/>
        <v>0</v>
      </c>
      <c r="BN1588" t="b">
        <f t="shared" si="2307"/>
        <v>0</v>
      </c>
      <c r="BO1588" t="b">
        <f t="shared" si="2308"/>
        <v>0</v>
      </c>
      <c r="BP1588" t="b">
        <f t="shared" si="2309"/>
        <v>0</v>
      </c>
      <c r="BQ1588" t="b">
        <f t="shared" si="2310"/>
        <v>0</v>
      </c>
      <c r="BR1588" t="b">
        <f t="shared" si="2311"/>
        <v>0</v>
      </c>
      <c r="BS1588" t="b">
        <f t="shared" si="2312"/>
        <v>0</v>
      </c>
      <c r="BT1588" t="b">
        <f t="shared" si="2313"/>
        <v>0</v>
      </c>
      <c r="BU1588" t="b">
        <f t="shared" si="2314"/>
        <v>0</v>
      </c>
      <c r="BV1588" t="b">
        <f t="shared" si="2315"/>
        <v>0</v>
      </c>
      <c r="BW1588" t="b">
        <f t="shared" si="2316"/>
        <v>0</v>
      </c>
      <c r="BX1588" t="b">
        <f t="shared" si="2317"/>
        <v>0</v>
      </c>
      <c r="BY1588" t="b">
        <f t="shared" si="2318"/>
        <v>0</v>
      </c>
      <c r="BZ1588" t="b">
        <f t="shared" si="2319"/>
        <v>0</v>
      </c>
      <c r="CA1588" t="b">
        <f t="shared" si="2320"/>
        <v>0</v>
      </c>
      <c r="CB1588" t="b">
        <f t="shared" si="2321"/>
        <v>0</v>
      </c>
      <c r="CC1588" t="b">
        <f t="shared" si="2322"/>
        <v>0</v>
      </c>
      <c r="CD1588" t="b">
        <f t="shared" si="2323"/>
        <v>0</v>
      </c>
      <c r="CE1588" t="b">
        <f t="shared" si="2324"/>
        <v>0</v>
      </c>
      <c r="CF1588" t="b">
        <f t="shared" si="2325"/>
        <v>0</v>
      </c>
      <c r="CG1588" t="b">
        <f t="shared" si="2326"/>
        <v>0</v>
      </c>
      <c r="CH1588" t="b">
        <f t="shared" si="2327"/>
        <v>0</v>
      </c>
      <c r="CI1588" t="b">
        <f t="shared" si="2328"/>
        <v>0</v>
      </c>
      <c r="CJ1588" t="b">
        <f t="shared" si="2329"/>
        <v>0</v>
      </c>
      <c r="CK1588" t="b">
        <f t="shared" si="2330"/>
        <v>0</v>
      </c>
      <c r="CL1588" t="b">
        <f t="shared" si="2331"/>
        <v>0</v>
      </c>
      <c r="CM1588" t="b">
        <f t="shared" si="2332"/>
        <v>0</v>
      </c>
      <c r="CN1588" t="b">
        <f t="shared" si="2333"/>
        <v>0</v>
      </c>
      <c r="CO1588" t="b">
        <f t="shared" si="2334"/>
        <v>0</v>
      </c>
      <c r="CP1588" t="b">
        <f t="shared" si="2335"/>
        <v>0</v>
      </c>
      <c r="CQ1588" t="b">
        <f t="shared" si="2336"/>
        <v>0</v>
      </c>
      <c r="CR1588" t="b">
        <f t="shared" si="2337"/>
        <v>0</v>
      </c>
      <c r="CS1588" t="b">
        <f t="shared" si="2338"/>
        <v>0</v>
      </c>
      <c r="CT1588" t="b">
        <f t="shared" si="2339"/>
        <v>0</v>
      </c>
      <c r="CU1588" t="b">
        <f t="shared" si="2340"/>
        <v>0</v>
      </c>
      <c r="CV1588" t="b">
        <f t="shared" si="2341"/>
        <v>0</v>
      </c>
      <c r="CW1588" t="b">
        <f t="shared" si="2342"/>
        <v>0</v>
      </c>
      <c r="CX1588" t="b">
        <f t="shared" si="2343"/>
        <v>0</v>
      </c>
      <c r="CY1588" t="b">
        <f t="shared" si="2344"/>
        <v>0</v>
      </c>
      <c r="CZ1588" t="b">
        <f t="shared" si="2345"/>
        <v>0</v>
      </c>
      <c r="DA1588" t="b">
        <f t="shared" si="2346"/>
        <v>1</v>
      </c>
      <c r="DB1588" t="b">
        <f t="shared" si="2347"/>
        <v>0</v>
      </c>
      <c r="DC1588" t="b">
        <f t="shared" si="2348"/>
        <v>0</v>
      </c>
      <c r="DD1588" t="b">
        <f t="shared" si="2349"/>
        <v>0</v>
      </c>
    </row>
    <row r="1589" spans="1:108">
      <c r="A1589" t="s">
        <v>2610</v>
      </c>
      <c r="C1589" t="s">
        <v>2611</v>
      </c>
      <c r="E1589" t="s">
        <v>2449</v>
      </c>
      <c r="F1589" t="s">
        <v>2450</v>
      </c>
      <c r="G1589" t="s">
        <v>2406</v>
      </c>
      <c r="H1589" t="s">
        <v>7445</v>
      </c>
      <c r="I1589" t="s">
        <v>7417</v>
      </c>
      <c r="J1589" t="s">
        <v>139</v>
      </c>
      <c r="K1589" t="s">
        <v>139</v>
      </c>
      <c r="L1589" t="s">
        <v>6159</v>
      </c>
      <c r="M1589" t="s">
        <v>6079</v>
      </c>
      <c r="N1589" t="s">
        <v>29</v>
      </c>
      <c r="O1589" t="b">
        <f t="shared" si="2256"/>
        <v>0</v>
      </c>
      <c r="P1589" t="b">
        <f t="shared" si="2257"/>
        <v>0</v>
      </c>
      <c r="Q1589" t="b">
        <f t="shared" si="2258"/>
        <v>1</v>
      </c>
      <c r="R1589" t="b">
        <f t="shared" si="2259"/>
        <v>0</v>
      </c>
      <c r="S1589" t="b">
        <f t="shared" si="2260"/>
        <v>0</v>
      </c>
      <c r="T1589" t="b">
        <f t="shared" si="2261"/>
        <v>0</v>
      </c>
      <c r="U1589" t="b">
        <f t="shared" si="2262"/>
        <v>1</v>
      </c>
      <c r="V1589" t="b">
        <f t="shared" si="2263"/>
        <v>0</v>
      </c>
      <c r="W1589" t="b">
        <f t="shared" si="2264"/>
        <v>0</v>
      </c>
      <c r="X1589" t="b">
        <f t="shared" si="2265"/>
        <v>0</v>
      </c>
      <c r="Y1589" t="b">
        <f t="shared" si="2266"/>
        <v>0</v>
      </c>
      <c r="Z1589" t="b">
        <f t="shared" si="2267"/>
        <v>0</v>
      </c>
      <c r="AA1589" t="b">
        <f t="shared" si="2268"/>
        <v>0</v>
      </c>
      <c r="AB1589" t="b">
        <f t="shared" si="2269"/>
        <v>0</v>
      </c>
      <c r="AC1589" t="b">
        <f t="shared" si="2270"/>
        <v>0</v>
      </c>
      <c r="AD1589" t="b">
        <f t="shared" si="2271"/>
        <v>0</v>
      </c>
      <c r="AE1589" t="b">
        <f t="shared" si="2272"/>
        <v>0</v>
      </c>
      <c r="AF1589" t="b">
        <f t="shared" si="2273"/>
        <v>0</v>
      </c>
      <c r="AG1589" t="b">
        <f t="shared" si="2274"/>
        <v>0</v>
      </c>
      <c r="AH1589" t="b">
        <f t="shared" si="2275"/>
        <v>1</v>
      </c>
      <c r="AI1589" t="b">
        <f t="shared" si="2276"/>
        <v>0</v>
      </c>
      <c r="AJ1589" t="b">
        <f t="shared" si="2277"/>
        <v>0</v>
      </c>
      <c r="AK1589" t="b">
        <f t="shared" si="2278"/>
        <v>0</v>
      </c>
      <c r="AL1589" t="b">
        <f t="shared" si="2279"/>
        <v>0</v>
      </c>
      <c r="AM1589" t="b">
        <f t="shared" si="2280"/>
        <v>0</v>
      </c>
      <c r="AN1589" t="b">
        <f t="shared" si="2281"/>
        <v>0</v>
      </c>
      <c r="AO1589" t="b">
        <f t="shared" si="2282"/>
        <v>0</v>
      </c>
      <c r="AP1589" t="b">
        <f t="shared" si="2283"/>
        <v>0</v>
      </c>
      <c r="AQ1589" t="b">
        <f t="shared" si="2284"/>
        <v>0</v>
      </c>
      <c r="AR1589" t="b">
        <f t="shared" si="2285"/>
        <v>0</v>
      </c>
      <c r="AS1589" t="b">
        <f t="shared" si="2286"/>
        <v>0</v>
      </c>
      <c r="AT1589" t="b">
        <f t="shared" si="2287"/>
        <v>0</v>
      </c>
      <c r="AU1589" t="b">
        <f t="shared" si="2288"/>
        <v>0</v>
      </c>
      <c r="AV1589" t="b">
        <f t="shared" si="2289"/>
        <v>0</v>
      </c>
      <c r="AW1589" t="b">
        <f t="shared" si="2290"/>
        <v>0</v>
      </c>
      <c r="AX1589" t="b">
        <f t="shared" si="2291"/>
        <v>0</v>
      </c>
      <c r="AY1589" t="b">
        <f t="shared" si="2292"/>
        <v>0</v>
      </c>
      <c r="AZ1589" t="b">
        <f t="shared" si="2293"/>
        <v>0</v>
      </c>
      <c r="BA1589" t="b">
        <f t="shared" si="2294"/>
        <v>0</v>
      </c>
      <c r="BB1589" t="b">
        <f t="shared" si="2295"/>
        <v>0</v>
      </c>
      <c r="BC1589" t="b">
        <f t="shared" si="2296"/>
        <v>0</v>
      </c>
      <c r="BD1589" t="b">
        <f t="shared" si="2297"/>
        <v>0</v>
      </c>
      <c r="BE1589" t="b">
        <f t="shared" si="2298"/>
        <v>0</v>
      </c>
      <c r="BF1589" t="b">
        <f t="shared" si="2299"/>
        <v>0</v>
      </c>
      <c r="BG1589" t="b">
        <f t="shared" si="2300"/>
        <v>0</v>
      </c>
      <c r="BH1589" t="b">
        <f t="shared" si="2301"/>
        <v>0</v>
      </c>
      <c r="BI1589" t="b">
        <f t="shared" si="2302"/>
        <v>0</v>
      </c>
      <c r="BJ1589" t="b">
        <f t="shared" si="2303"/>
        <v>0</v>
      </c>
      <c r="BK1589" t="b">
        <f t="shared" si="2304"/>
        <v>0</v>
      </c>
      <c r="BL1589" t="b">
        <f t="shared" si="2305"/>
        <v>0</v>
      </c>
      <c r="BM1589" t="b">
        <f t="shared" si="2306"/>
        <v>0</v>
      </c>
      <c r="BN1589" t="b">
        <f t="shared" si="2307"/>
        <v>0</v>
      </c>
      <c r="BO1589" t="b">
        <f t="shared" si="2308"/>
        <v>0</v>
      </c>
      <c r="BP1589" t="b">
        <f t="shared" si="2309"/>
        <v>0</v>
      </c>
      <c r="BQ1589" t="b">
        <f t="shared" si="2310"/>
        <v>0</v>
      </c>
      <c r="BR1589" t="b">
        <f t="shared" si="2311"/>
        <v>0</v>
      </c>
      <c r="BS1589" t="b">
        <f t="shared" si="2312"/>
        <v>0</v>
      </c>
      <c r="BT1589" t="b">
        <f t="shared" si="2313"/>
        <v>0</v>
      </c>
      <c r="BU1589" t="b">
        <f t="shared" si="2314"/>
        <v>0</v>
      </c>
      <c r="BV1589" t="b">
        <f t="shared" si="2315"/>
        <v>0</v>
      </c>
      <c r="BW1589" t="b">
        <f t="shared" si="2316"/>
        <v>0</v>
      </c>
      <c r="BX1589" t="b">
        <f t="shared" si="2317"/>
        <v>0</v>
      </c>
      <c r="BY1589" t="b">
        <f t="shared" si="2318"/>
        <v>0</v>
      </c>
      <c r="BZ1589" t="b">
        <f t="shared" si="2319"/>
        <v>0</v>
      </c>
      <c r="CA1589" t="b">
        <f t="shared" si="2320"/>
        <v>0</v>
      </c>
      <c r="CB1589" t="b">
        <f t="shared" si="2321"/>
        <v>0</v>
      </c>
      <c r="CC1589" t="b">
        <f t="shared" si="2322"/>
        <v>0</v>
      </c>
      <c r="CD1589" t="b">
        <f t="shared" si="2323"/>
        <v>0</v>
      </c>
      <c r="CE1589" t="b">
        <f t="shared" si="2324"/>
        <v>0</v>
      </c>
      <c r="CF1589" t="b">
        <f t="shared" si="2325"/>
        <v>0</v>
      </c>
      <c r="CG1589" t="b">
        <f t="shared" si="2326"/>
        <v>0</v>
      </c>
      <c r="CH1589" t="b">
        <f t="shared" si="2327"/>
        <v>0</v>
      </c>
      <c r="CI1589" t="b">
        <f t="shared" si="2328"/>
        <v>0</v>
      </c>
      <c r="CJ1589" t="b">
        <f t="shared" si="2329"/>
        <v>0</v>
      </c>
      <c r="CK1589" t="b">
        <f t="shared" si="2330"/>
        <v>0</v>
      </c>
      <c r="CL1589" t="b">
        <f t="shared" si="2331"/>
        <v>0</v>
      </c>
      <c r="CM1589" t="b">
        <f t="shared" si="2332"/>
        <v>0</v>
      </c>
      <c r="CN1589" t="b">
        <f t="shared" si="2333"/>
        <v>0</v>
      </c>
      <c r="CO1589" t="b">
        <f t="shared" si="2334"/>
        <v>0</v>
      </c>
      <c r="CP1589" t="b">
        <f t="shared" si="2335"/>
        <v>0</v>
      </c>
      <c r="CQ1589" t="b">
        <f t="shared" si="2336"/>
        <v>0</v>
      </c>
      <c r="CR1589" t="b">
        <f t="shared" si="2337"/>
        <v>0</v>
      </c>
      <c r="CS1589" t="b">
        <f t="shared" si="2338"/>
        <v>0</v>
      </c>
      <c r="CT1589" t="b">
        <f t="shared" si="2339"/>
        <v>0</v>
      </c>
      <c r="CU1589" t="b">
        <f t="shared" si="2340"/>
        <v>0</v>
      </c>
      <c r="CV1589" t="b">
        <f t="shared" si="2341"/>
        <v>0</v>
      </c>
      <c r="CW1589" t="b">
        <f t="shared" si="2342"/>
        <v>0</v>
      </c>
      <c r="CX1589" t="b">
        <f t="shared" si="2343"/>
        <v>0</v>
      </c>
      <c r="CY1589" t="b">
        <f t="shared" si="2344"/>
        <v>0</v>
      </c>
      <c r="CZ1589" t="b">
        <f t="shared" si="2345"/>
        <v>0</v>
      </c>
      <c r="DA1589" t="b">
        <f t="shared" si="2346"/>
        <v>0</v>
      </c>
      <c r="DB1589" t="b">
        <f t="shared" si="2347"/>
        <v>0</v>
      </c>
      <c r="DC1589" t="b">
        <f t="shared" si="2348"/>
        <v>0</v>
      </c>
      <c r="DD1589" t="b">
        <f t="shared" si="2349"/>
        <v>0</v>
      </c>
    </row>
    <row r="1590" spans="1:108">
      <c r="A1590" s="7" t="s">
        <v>2612</v>
      </c>
      <c r="C1590" t="s">
        <v>2611</v>
      </c>
      <c r="E1590" t="s">
        <v>2449</v>
      </c>
      <c r="F1590" t="s">
        <v>2450</v>
      </c>
      <c r="G1590" t="s">
        <v>2406</v>
      </c>
      <c r="H1590" t="s">
        <v>7445</v>
      </c>
      <c r="I1590" t="s">
        <v>7417</v>
      </c>
      <c r="J1590" s="4" t="s">
        <v>2401</v>
      </c>
      <c r="K1590" t="s">
        <v>139</v>
      </c>
      <c r="L1590" t="s">
        <v>6939</v>
      </c>
      <c r="M1590" t="s">
        <v>6079</v>
      </c>
      <c r="N1590" t="s">
        <v>2613</v>
      </c>
      <c r="O1590" t="b">
        <f t="shared" si="2256"/>
        <v>1</v>
      </c>
      <c r="P1590" t="b">
        <f t="shared" si="2257"/>
        <v>0</v>
      </c>
      <c r="Q1590" t="b">
        <f t="shared" si="2258"/>
        <v>1</v>
      </c>
      <c r="R1590" t="b">
        <f t="shared" si="2259"/>
        <v>0</v>
      </c>
      <c r="S1590" t="b">
        <f t="shared" si="2260"/>
        <v>0</v>
      </c>
      <c r="T1590" t="b">
        <f t="shared" si="2261"/>
        <v>0</v>
      </c>
      <c r="U1590" t="b">
        <f t="shared" si="2262"/>
        <v>1</v>
      </c>
      <c r="V1590" t="b">
        <f t="shared" si="2263"/>
        <v>0</v>
      </c>
      <c r="W1590" t="b">
        <f t="shared" si="2264"/>
        <v>0</v>
      </c>
      <c r="X1590" t="b">
        <f t="shared" si="2265"/>
        <v>0</v>
      </c>
      <c r="Y1590" t="b">
        <f t="shared" si="2266"/>
        <v>0</v>
      </c>
      <c r="Z1590" t="b">
        <f t="shared" si="2267"/>
        <v>0</v>
      </c>
      <c r="AA1590" t="b">
        <f t="shared" si="2268"/>
        <v>0</v>
      </c>
      <c r="AB1590" t="b">
        <f t="shared" si="2269"/>
        <v>0</v>
      </c>
      <c r="AC1590" t="b">
        <f t="shared" si="2270"/>
        <v>0</v>
      </c>
      <c r="AD1590" t="b">
        <f t="shared" si="2271"/>
        <v>0</v>
      </c>
      <c r="AE1590" t="b">
        <f t="shared" si="2272"/>
        <v>0</v>
      </c>
      <c r="AF1590" t="b">
        <f t="shared" si="2273"/>
        <v>0</v>
      </c>
      <c r="AG1590" t="b">
        <f t="shared" si="2274"/>
        <v>0</v>
      </c>
      <c r="AH1590" t="b">
        <f t="shared" si="2275"/>
        <v>0</v>
      </c>
      <c r="AI1590" t="b">
        <f t="shared" si="2276"/>
        <v>0</v>
      </c>
      <c r="AJ1590" t="b">
        <f t="shared" si="2277"/>
        <v>0</v>
      </c>
      <c r="AK1590" t="b">
        <f t="shared" si="2278"/>
        <v>0</v>
      </c>
      <c r="AL1590" t="b">
        <f t="shared" si="2279"/>
        <v>0</v>
      </c>
      <c r="AM1590" t="b">
        <f t="shared" si="2280"/>
        <v>0</v>
      </c>
      <c r="AN1590" t="b">
        <f t="shared" si="2281"/>
        <v>0</v>
      </c>
      <c r="AO1590" t="b">
        <f t="shared" si="2282"/>
        <v>0</v>
      </c>
      <c r="AP1590" t="b">
        <f t="shared" si="2283"/>
        <v>0</v>
      </c>
      <c r="AQ1590" t="b">
        <f t="shared" si="2284"/>
        <v>0</v>
      </c>
      <c r="AR1590" t="b">
        <f t="shared" si="2285"/>
        <v>0</v>
      </c>
      <c r="AS1590" t="b">
        <f t="shared" si="2286"/>
        <v>0</v>
      </c>
      <c r="AT1590" t="b">
        <f t="shared" si="2287"/>
        <v>0</v>
      </c>
      <c r="AU1590" t="b">
        <f t="shared" si="2288"/>
        <v>0</v>
      </c>
      <c r="AV1590" t="b">
        <f t="shared" si="2289"/>
        <v>0</v>
      </c>
      <c r="AW1590" t="b">
        <f t="shared" si="2290"/>
        <v>0</v>
      </c>
      <c r="AX1590" t="b">
        <f t="shared" si="2291"/>
        <v>0</v>
      </c>
      <c r="AY1590" t="b">
        <f t="shared" si="2292"/>
        <v>0</v>
      </c>
      <c r="AZ1590" t="b">
        <f t="shared" si="2293"/>
        <v>0</v>
      </c>
      <c r="BA1590" t="b">
        <f t="shared" si="2294"/>
        <v>0</v>
      </c>
      <c r="BB1590" t="b">
        <f t="shared" si="2295"/>
        <v>0</v>
      </c>
      <c r="BC1590" t="b">
        <f t="shared" si="2296"/>
        <v>0</v>
      </c>
      <c r="BD1590" t="b">
        <f t="shared" si="2297"/>
        <v>0</v>
      </c>
      <c r="BE1590" t="b">
        <f t="shared" si="2298"/>
        <v>0</v>
      </c>
      <c r="BF1590" t="b">
        <f t="shared" si="2299"/>
        <v>0</v>
      </c>
      <c r="BG1590" t="b">
        <f t="shared" si="2300"/>
        <v>1</v>
      </c>
      <c r="BH1590" t="b">
        <f t="shared" si="2301"/>
        <v>0</v>
      </c>
      <c r="BI1590" t="b">
        <f t="shared" si="2302"/>
        <v>0</v>
      </c>
      <c r="BJ1590" t="b">
        <f t="shared" si="2303"/>
        <v>0</v>
      </c>
      <c r="BK1590" t="b">
        <f t="shared" si="2304"/>
        <v>0</v>
      </c>
      <c r="BL1590" t="b">
        <f t="shared" si="2305"/>
        <v>0</v>
      </c>
      <c r="BM1590" t="b">
        <f t="shared" si="2306"/>
        <v>0</v>
      </c>
      <c r="BN1590" t="b">
        <f t="shared" si="2307"/>
        <v>0</v>
      </c>
      <c r="BO1590" t="b">
        <f t="shared" si="2308"/>
        <v>0</v>
      </c>
      <c r="BP1590" t="b">
        <f t="shared" si="2309"/>
        <v>0</v>
      </c>
      <c r="BQ1590" t="b">
        <f t="shared" si="2310"/>
        <v>0</v>
      </c>
      <c r="BR1590" t="b">
        <f t="shared" si="2311"/>
        <v>0</v>
      </c>
      <c r="BS1590" t="b">
        <f t="shared" si="2312"/>
        <v>0</v>
      </c>
      <c r="BT1590" t="b">
        <f t="shared" si="2313"/>
        <v>0</v>
      </c>
      <c r="BU1590" t="b">
        <f t="shared" si="2314"/>
        <v>0</v>
      </c>
      <c r="BV1590" t="b">
        <f t="shared" si="2315"/>
        <v>0</v>
      </c>
      <c r="BW1590" t="b">
        <f t="shared" si="2316"/>
        <v>0</v>
      </c>
      <c r="BX1590" t="b">
        <f t="shared" si="2317"/>
        <v>0</v>
      </c>
      <c r="BY1590" t="b">
        <f t="shared" si="2318"/>
        <v>0</v>
      </c>
      <c r="BZ1590" t="b">
        <f t="shared" si="2319"/>
        <v>0</v>
      </c>
      <c r="CA1590" t="b">
        <f t="shared" si="2320"/>
        <v>0</v>
      </c>
      <c r="CB1590" t="b">
        <f t="shared" si="2321"/>
        <v>0</v>
      </c>
      <c r="CC1590" t="b">
        <f t="shared" si="2322"/>
        <v>0</v>
      </c>
      <c r="CD1590" t="b">
        <f t="shared" si="2323"/>
        <v>0</v>
      </c>
      <c r="CE1590" t="b">
        <f t="shared" si="2324"/>
        <v>0</v>
      </c>
      <c r="CF1590" t="b">
        <f t="shared" si="2325"/>
        <v>0</v>
      </c>
      <c r="CG1590" t="b">
        <f t="shared" si="2326"/>
        <v>0</v>
      </c>
      <c r="CH1590" t="b">
        <f t="shared" si="2327"/>
        <v>0</v>
      </c>
      <c r="CI1590" t="b">
        <f t="shared" si="2328"/>
        <v>0</v>
      </c>
      <c r="CJ1590" t="b">
        <f t="shared" si="2329"/>
        <v>0</v>
      </c>
      <c r="CK1590" t="b">
        <f t="shared" si="2330"/>
        <v>1</v>
      </c>
      <c r="CL1590" t="b">
        <f t="shared" si="2331"/>
        <v>0</v>
      </c>
      <c r="CM1590" t="b">
        <f t="shared" si="2332"/>
        <v>0</v>
      </c>
      <c r="CN1590" t="b">
        <f t="shared" si="2333"/>
        <v>0</v>
      </c>
      <c r="CO1590" t="b">
        <f t="shared" si="2334"/>
        <v>0</v>
      </c>
      <c r="CP1590" t="b">
        <f t="shared" si="2335"/>
        <v>0</v>
      </c>
      <c r="CQ1590" t="b">
        <f t="shared" si="2336"/>
        <v>0</v>
      </c>
      <c r="CR1590" t="b">
        <f t="shared" si="2337"/>
        <v>0</v>
      </c>
      <c r="CS1590" t="b">
        <f t="shared" si="2338"/>
        <v>0</v>
      </c>
      <c r="CT1590" t="b">
        <f t="shared" si="2339"/>
        <v>0</v>
      </c>
      <c r="CU1590" t="b">
        <f t="shared" si="2340"/>
        <v>0</v>
      </c>
      <c r="CV1590" t="b">
        <f t="shared" si="2341"/>
        <v>0</v>
      </c>
      <c r="CW1590" t="b">
        <f t="shared" si="2342"/>
        <v>0</v>
      </c>
      <c r="CX1590" t="b">
        <f t="shared" si="2343"/>
        <v>0</v>
      </c>
      <c r="CY1590" t="b">
        <f t="shared" si="2344"/>
        <v>0</v>
      </c>
      <c r="CZ1590" t="b">
        <f t="shared" si="2345"/>
        <v>0</v>
      </c>
      <c r="DA1590" t="b">
        <f t="shared" si="2346"/>
        <v>0</v>
      </c>
      <c r="DB1590" t="b">
        <f t="shared" si="2347"/>
        <v>0</v>
      </c>
      <c r="DC1590" t="b">
        <f t="shared" si="2348"/>
        <v>0</v>
      </c>
      <c r="DD1590" t="b">
        <f t="shared" si="2349"/>
        <v>0</v>
      </c>
    </row>
    <row r="1591" spans="1:108">
      <c r="A1591" t="s">
        <v>2614</v>
      </c>
      <c r="C1591" t="s">
        <v>2611</v>
      </c>
      <c r="E1591" t="s">
        <v>2449</v>
      </c>
      <c r="F1591" t="s">
        <v>2450</v>
      </c>
      <c r="G1591" t="s">
        <v>2406</v>
      </c>
      <c r="H1591" t="s">
        <v>7445</v>
      </c>
      <c r="I1591" t="s">
        <v>7417</v>
      </c>
      <c r="J1591" t="s">
        <v>362</v>
      </c>
      <c r="K1591" t="s">
        <v>136</v>
      </c>
      <c r="L1591" t="s">
        <v>6940</v>
      </c>
      <c r="M1591" t="s">
        <v>6079</v>
      </c>
      <c r="N1591" t="s">
        <v>2615</v>
      </c>
      <c r="O1591" t="b">
        <f t="shared" si="2256"/>
        <v>1</v>
      </c>
      <c r="P1591" t="b">
        <f t="shared" si="2257"/>
        <v>1</v>
      </c>
      <c r="Q1591" t="b">
        <f t="shared" si="2258"/>
        <v>1</v>
      </c>
      <c r="R1591" t="b">
        <f t="shared" si="2259"/>
        <v>0</v>
      </c>
      <c r="S1591" t="b">
        <f t="shared" si="2260"/>
        <v>1</v>
      </c>
      <c r="T1591" t="b">
        <f t="shared" si="2261"/>
        <v>1</v>
      </c>
      <c r="U1591" t="b">
        <f t="shared" si="2262"/>
        <v>1</v>
      </c>
      <c r="V1591" t="b">
        <f t="shared" si="2263"/>
        <v>1</v>
      </c>
      <c r="W1591" t="b">
        <f t="shared" si="2264"/>
        <v>1</v>
      </c>
      <c r="X1591" t="b">
        <f t="shared" si="2265"/>
        <v>0</v>
      </c>
      <c r="Y1591" t="b">
        <f t="shared" si="2266"/>
        <v>1</v>
      </c>
      <c r="Z1591" t="b">
        <f t="shared" si="2267"/>
        <v>1</v>
      </c>
      <c r="AA1591" t="b">
        <f t="shared" si="2268"/>
        <v>1</v>
      </c>
      <c r="AB1591" t="b">
        <f t="shared" si="2269"/>
        <v>1</v>
      </c>
      <c r="AC1591" t="b">
        <f t="shared" si="2270"/>
        <v>0</v>
      </c>
      <c r="AD1591" t="b">
        <f t="shared" si="2271"/>
        <v>0</v>
      </c>
      <c r="AE1591" t="b">
        <f t="shared" si="2272"/>
        <v>0</v>
      </c>
      <c r="AF1591" t="b">
        <f t="shared" si="2273"/>
        <v>0</v>
      </c>
      <c r="AG1591" t="b">
        <f t="shared" si="2274"/>
        <v>0</v>
      </c>
      <c r="AH1591" t="b">
        <f t="shared" si="2275"/>
        <v>0</v>
      </c>
      <c r="AI1591" t="b">
        <f t="shared" si="2276"/>
        <v>0</v>
      </c>
      <c r="AJ1591" t="b">
        <f t="shared" si="2277"/>
        <v>0</v>
      </c>
      <c r="AK1591" t="b">
        <f t="shared" si="2278"/>
        <v>0</v>
      </c>
      <c r="AL1591" t="b">
        <f t="shared" si="2279"/>
        <v>0</v>
      </c>
      <c r="AM1591" t="b">
        <f t="shared" si="2280"/>
        <v>0</v>
      </c>
      <c r="AN1591" t="b">
        <f t="shared" si="2281"/>
        <v>0</v>
      </c>
      <c r="AO1591" t="b">
        <f t="shared" si="2282"/>
        <v>0</v>
      </c>
      <c r="AP1591" t="b">
        <f t="shared" si="2283"/>
        <v>0</v>
      </c>
      <c r="AQ1591" t="b">
        <f t="shared" si="2284"/>
        <v>0</v>
      </c>
      <c r="AR1591" t="b">
        <f t="shared" si="2285"/>
        <v>0</v>
      </c>
      <c r="AS1591" t="b">
        <f t="shared" si="2286"/>
        <v>0</v>
      </c>
      <c r="AT1591" t="b">
        <f t="shared" si="2287"/>
        <v>0</v>
      </c>
      <c r="AU1591" t="b">
        <f t="shared" si="2288"/>
        <v>0</v>
      </c>
      <c r="AV1591" t="b">
        <f t="shared" si="2289"/>
        <v>0</v>
      </c>
      <c r="AW1591" t="b">
        <f t="shared" si="2290"/>
        <v>0</v>
      </c>
      <c r="AX1591" t="b">
        <f t="shared" si="2291"/>
        <v>0</v>
      </c>
      <c r="AY1591" t="b">
        <f t="shared" si="2292"/>
        <v>0</v>
      </c>
      <c r="AZ1591" t="b">
        <f t="shared" si="2293"/>
        <v>0</v>
      </c>
      <c r="BA1591" t="b">
        <f t="shared" si="2294"/>
        <v>1</v>
      </c>
      <c r="BB1591" t="b">
        <f t="shared" si="2295"/>
        <v>0</v>
      </c>
      <c r="BC1591" t="b">
        <f t="shared" si="2296"/>
        <v>0</v>
      </c>
      <c r="BD1591" t="b">
        <f t="shared" si="2297"/>
        <v>0</v>
      </c>
      <c r="BE1591" t="b">
        <f t="shared" si="2298"/>
        <v>0</v>
      </c>
      <c r="BF1591" t="b">
        <f t="shared" si="2299"/>
        <v>0</v>
      </c>
      <c r="BG1591" t="b">
        <f t="shared" si="2300"/>
        <v>0</v>
      </c>
      <c r="BH1591" t="b">
        <f t="shared" si="2301"/>
        <v>0</v>
      </c>
      <c r="BI1591" t="b">
        <f t="shared" si="2302"/>
        <v>0</v>
      </c>
      <c r="BJ1591" t="b">
        <f t="shared" si="2303"/>
        <v>1</v>
      </c>
      <c r="BK1591" t="b">
        <f t="shared" si="2304"/>
        <v>0</v>
      </c>
      <c r="BL1591" t="b">
        <f t="shared" si="2305"/>
        <v>0</v>
      </c>
      <c r="BM1591" t="b">
        <f t="shared" si="2306"/>
        <v>0</v>
      </c>
      <c r="BN1591" t="b">
        <f t="shared" si="2307"/>
        <v>0</v>
      </c>
      <c r="BO1591" t="b">
        <f t="shared" si="2308"/>
        <v>0</v>
      </c>
      <c r="BP1591" t="b">
        <f t="shared" si="2309"/>
        <v>1</v>
      </c>
      <c r="BQ1591" t="b">
        <f t="shared" si="2310"/>
        <v>0</v>
      </c>
      <c r="BR1591" t="b">
        <f t="shared" si="2311"/>
        <v>0</v>
      </c>
      <c r="BS1591" t="b">
        <f t="shared" si="2312"/>
        <v>0</v>
      </c>
      <c r="BT1591" t="b">
        <f t="shared" si="2313"/>
        <v>0</v>
      </c>
      <c r="BU1591" t="b">
        <f t="shared" si="2314"/>
        <v>0</v>
      </c>
      <c r="BV1591" t="b">
        <f t="shared" si="2315"/>
        <v>0</v>
      </c>
      <c r="BW1591" t="b">
        <f t="shared" si="2316"/>
        <v>0</v>
      </c>
      <c r="BX1591" t="b">
        <f t="shared" si="2317"/>
        <v>0</v>
      </c>
      <c r="BY1591" t="b">
        <f t="shared" si="2318"/>
        <v>0</v>
      </c>
      <c r="BZ1591" t="b">
        <f t="shared" si="2319"/>
        <v>0</v>
      </c>
      <c r="CA1591" t="b">
        <f t="shared" si="2320"/>
        <v>0</v>
      </c>
      <c r="CB1591" t="b">
        <f t="shared" si="2321"/>
        <v>1</v>
      </c>
      <c r="CC1591" t="b">
        <f t="shared" si="2322"/>
        <v>0</v>
      </c>
      <c r="CD1591" t="b">
        <f t="shared" si="2323"/>
        <v>0</v>
      </c>
      <c r="CE1591" t="b">
        <f t="shared" si="2324"/>
        <v>0</v>
      </c>
      <c r="CF1591" t="b">
        <f t="shared" si="2325"/>
        <v>0</v>
      </c>
      <c r="CG1591" t="b">
        <f t="shared" si="2326"/>
        <v>0</v>
      </c>
      <c r="CH1591" t="b">
        <f t="shared" si="2327"/>
        <v>0</v>
      </c>
      <c r="CI1591" t="b">
        <f t="shared" si="2328"/>
        <v>0</v>
      </c>
      <c r="CJ1591" t="b">
        <f t="shared" si="2329"/>
        <v>0</v>
      </c>
      <c r="CK1591" t="b">
        <f t="shared" si="2330"/>
        <v>1</v>
      </c>
      <c r="CL1591" t="b">
        <f t="shared" si="2331"/>
        <v>0</v>
      </c>
      <c r="CM1591" t="b">
        <f t="shared" si="2332"/>
        <v>0</v>
      </c>
      <c r="CN1591" t="b">
        <f t="shared" si="2333"/>
        <v>0</v>
      </c>
      <c r="CO1591" t="b">
        <f t="shared" si="2334"/>
        <v>0</v>
      </c>
      <c r="CP1591" t="b">
        <f t="shared" si="2335"/>
        <v>0</v>
      </c>
      <c r="CQ1591" t="b">
        <f t="shared" si="2336"/>
        <v>0</v>
      </c>
      <c r="CR1591" t="b">
        <f t="shared" si="2337"/>
        <v>0</v>
      </c>
      <c r="CS1591" t="b">
        <f t="shared" si="2338"/>
        <v>0</v>
      </c>
      <c r="CT1591" t="b">
        <f t="shared" si="2339"/>
        <v>0</v>
      </c>
      <c r="CU1591" t="b">
        <f t="shared" si="2340"/>
        <v>0</v>
      </c>
      <c r="CV1591" t="b">
        <f t="shared" si="2341"/>
        <v>1</v>
      </c>
      <c r="CW1591" t="b">
        <f t="shared" si="2342"/>
        <v>0</v>
      </c>
      <c r="CX1591" t="b">
        <f t="shared" si="2343"/>
        <v>0</v>
      </c>
      <c r="CY1591" t="b">
        <f t="shared" si="2344"/>
        <v>0</v>
      </c>
      <c r="CZ1591" t="b">
        <f t="shared" si="2345"/>
        <v>0</v>
      </c>
      <c r="DA1591" t="b">
        <f t="shared" si="2346"/>
        <v>0</v>
      </c>
      <c r="DB1591" t="b">
        <f t="shared" si="2347"/>
        <v>0</v>
      </c>
      <c r="DC1591" t="b">
        <f t="shared" si="2348"/>
        <v>0</v>
      </c>
      <c r="DD1591" t="b">
        <f t="shared" si="2349"/>
        <v>0</v>
      </c>
    </row>
    <row r="1592" spans="1:108">
      <c r="A1592" t="s">
        <v>2616</v>
      </c>
      <c r="C1592" t="s">
        <v>2611</v>
      </c>
      <c r="E1592" t="s">
        <v>2449</v>
      </c>
      <c r="F1592" t="s">
        <v>2450</v>
      </c>
      <c r="G1592" t="s">
        <v>2406</v>
      </c>
      <c r="H1592" t="s">
        <v>7445</v>
      </c>
      <c r="I1592" t="s">
        <v>7417</v>
      </c>
      <c r="J1592" t="s">
        <v>143</v>
      </c>
      <c r="K1592" t="s">
        <v>143</v>
      </c>
      <c r="L1592" t="s">
        <v>6941</v>
      </c>
      <c r="M1592" t="s">
        <v>267</v>
      </c>
      <c r="N1592" t="s">
        <v>2617</v>
      </c>
      <c r="O1592" t="b">
        <f t="shared" si="2256"/>
        <v>1</v>
      </c>
      <c r="P1592" t="b">
        <f t="shared" si="2257"/>
        <v>0</v>
      </c>
      <c r="Q1592" t="b">
        <f t="shared" si="2258"/>
        <v>1</v>
      </c>
      <c r="R1592" t="b">
        <f t="shared" si="2259"/>
        <v>0</v>
      </c>
      <c r="S1592" t="b">
        <f t="shared" si="2260"/>
        <v>1</v>
      </c>
      <c r="T1592" t="b">
        <f t="shared" si="2261"/>
        <v>0</v>
      </c>
      <c r="U1592" t="b">
        <f t="shared" si="2262"/>
        <v>1</v>
      </c>
      <c r="V1592" t="b">
        <f t="shared" si="2263"/>
        <v>0</v>
      </c>
      <c r="W1592" t="b">
        <f t="shared" si="2264"/>
        <v>1</v>
      </c>
      <c r="X1592" t="b">
        <f t="shared" si="2265"/>
        <v>1</v>
      </c>
      <c r="Y1592" t="b">
        <f t="shared" si="2266"/>
        <v>0</v>
      </c>
      <c r="Z1592" t="b">
        <f t="shared" si="2267"/>
        <v>0</v>
      </c>
      <c r="AA1592" t="b">
        <f t="shared" si="2268"/>
        <v>0</v>
      </c>
      <c r="AB1592" t="b">
        <f t="shared" si="2269"/>
        <v>1</v>
      </c>
      <c r="AC1592" t="b">
        <f t="shared" si="2270"/>
        <v>0</v>
      </c>
      <c r="AD1592" t="b">
        <f t="shared" si="2271"/>
        <v>0</v>
      </c>
      <c r="AE1592" t="b">
        <f t="shared" si="2272"/>
        <v>0</v>
      </c>
      <c r="AF1592" t="b">
        <f t="shared" si="2273"/>
        <v>0</v>
      </c>
      <c r="AG1592" t="b">
        <f t="shared" si="2274"/>
        <v>0</v>
      </c>
      <c r="AH1592" t="b">
        <f t="shared" si="2275"/>
        <v>0</v>
      </c>
      <c r="AI1592" t="b">
        <f t="shared" si="2276"/>
        <v>0</v>
      </c>
      <c r="AJ1592" t="b">
        <f t="shared" si="2277"/>
        <v>0</v>
      </c>
      <c r="AK1592" t="b">
        <f t="shared" si="2278"/>
        <v>0</v>
      </c>
      <c r="AL1592" t="b">
        <f t="shared" si="2279"/>
        <v>0</v>
      </c>
      <c r="AM1592" t="b">
        <f t="shared" si="2280"/>
        <v>0</v>
      </c>
      <c r="AN1592" t="b">
        <f t="shared" si="2281"/>
        <v>0</v>
      </c>
      <c r="AO1592" t="b">
        <f t="shared" si="2282"/>
        <v>0</v>
      </c>
      <c r="AP1592" t="b">
        <f t="shared" si="2283"/>
        <v>0</v>
      </c>
      <c r="AQ1592" t="b">
        <f t="shared" si="2284"/>
        <v>0</v>
      </c>
      <c r="AR1592" t="b">
        <f t="shared" si="2285"/>
        <v>1</v>
      </c>
      <c r="AS1592" t="b">
        <f t="shared" si="2286"/>
        <v>0</v>
      </c>
      <c r="AT1592" t="b">
        <f t="shared" si="2287"/>
        <v>0</v>
      </c>
      <c r="AU1592" t="b">
        <f t="shared" si="2288"/>
        <v>0</v>
      </c>
      <c r="AV1592" t="b">
        <f t="shared" si="2289"/>
        <v>0</v>
      </c>
      <c r="AW1592" t="b">
        <f t="shared" si="2290"/>
        <v>0</v>
      </c>
      <c r="AX1592" t="b">
        <f t="shared" si="2291"/>
        <v>0</v>
      </c>
      <c r="AY1592" t="b">
        <f t="shared" si="2292"/>
        <v>0</v>
      </c>
      <c r="AZ1592" t="b">
        <f t="shared" si="2293"/>
        <v>0</v>
      </c>
      <c r="BA1592" t="b">
        <f t="shared" si="2294"/>
        <v>1</v>
      </c>
      <c r="BB1592" t="b">
        <f t="shared" si="2295"/>
        <v>0</v>
      </c>
      <c r="BC1592" t="b">
        <f t="shared" si="2296"/>
        <v>0</v>
      </c>
      <c r="BD1592" t="b">
        <f t="shared" si="2297"/>
        <v>0</v>
      </c>
      <c r="BE1592" t="b">
        <f t="shared" si="2298"/>
        <v>0</v>
      </c>
      <c r="BF1592" t="b">
        <f t="shared" si="2299"/>
        <v>0</v>
      </c>
      <c r="BG1592" t="b">
        <f t="shared" si="2300"/>
        <v>1</v>
      </c>
      <c r="BH1592" t="b">
        <f t="shared" si="2301"/>
        <v>0</v>
      </c>
      <c r="BI1592" t="b">
        <f t="shared" si="2302"/>
        <v>0</v>
      </c>
      <c r="BJ1592" t="b">
        <f t="shared" si="2303"/>
        <v>0</v>
      </c>
      <c r="BK1592" t="b">
        <f t="shared" si="2304"/>
        <v>0</v>
      </c>
      <c r="BL1592" t="b">
        <f t="shared" si="2305"/>
        <v>0</v>
      </c>
      <c r="BM1592" t="b">
        <f t="shared" si="2306"/>
        <v>1</v>
      </c>
      <c r="BN1592" t="b">
        <f t="shared" si="2307"/>
        <v>1</v>
      </c>
      <c r="BO1592" t="b">
        <f t="shared" si="2308"/>
        <v>0</v>
      </c>
      <c r="BP1592" t="b">
        <f t="shared" si="2309"/>
        <v>0</v>
      </c>
      <c r="BQ1592" t="b">
        <f t="shared" si="2310"/>
        <v>1</v>
      </c>
      <c r="BR1592" t="b">
        <f t="shared" si="2311"/>
        <v>0</v>
      </c>
      <c r="BS1592" t="b">
        <f t="shared" si="2312"/>
        <v>0</v>
      </c>
      <c r="BT1592" t="b">
        <f t="shared" si="2313"/>
        <v>0</v>
      </c>
      <c r="BU1592" t="b">
        <f t="shared" si="2314"/>
        <v>0</v>
      </c>
      <c r="BV1592" t="b">
        <f t="shared" si="2315"/>
        <v>1</v>
      </c>
      <c r="BW1592" t="b">
        <f t="shared" si="2316"/>
        <v>0</v>
      </c>
      <c r="BX1592" t="b">
        <f t="shared" si="2317"/>
        <v>0</v>
      </c>
      <c r="BY1592" t="b">
        <f t="shared" si="2318"/>
        <v>0</v>
      </c>
      <c r="BZ1592" t="b">
        <f t="shared" si="2319"/>
        <v>0</v>
      </c>
      <c r="CA1592" t="b">
        <f t="shared" si="2320"/>
        <v>0</v>
      </c>
      <c r="CB1592" t="b">
        <f t="shared" si="2321"/>
        <v>1</v>
      </c>
      <c r="CC1592" t="b">
        <f t="shared" si="2322"/>
        <v>0</v>
      </c>
      <c r="CD1592" t="b">
        <f t="shared" si="2323"/>
        <v>0</v>
      </c>
      <c r="CE1592" t="b">
        <f t="shared" si="2324"/>
        <v>0</v>
      </c>
      <c r="CF1592" t="b">
        <f t="shared" si="2325"/>
        <v>0</v>
      </c>
      <c r="CG1592" t="b">
        <f t="shared" si="2326"/>
        <v>0</v>
      </c>
      <c r="CH1592" t="b">
        <f t="shared" si="2327"/>
        <v>0</v>
      </c>
      <c r="CI1592" t="b">
        <f t="shared" si="2328"/>
        <v>0</v>
      </c>
      <c r="CJ1592" t="b">
        <f t="shared" si="2329"/>
        <v>0</v>
      </c>
      <c r="CK1592" t="b">
        <f t="shared" si="2330"/>
        <v>1</v>
      </c>
      <c r="CL1592" t="b">
        <f t="shared" si="2331"/>
        <v>0</v>
      </c>
      <c r="CM1592" t="b">
        <f t="shared" si="2332"/>
        <v>0</v>
      </c>
      <c r="CN1592" t="b">
        <f t="shared" si="2333"/>
        <v>0</v>
      </c>
      <c r="CO1592" t="b">
        <f t="shared" si="2334"/>
        <v>0</v>
      </c>
      <c r="CP1592" t="b">
        <f t="shared" si="2335"/>
        <v>0</v>
      </c>
      <c r="CQ1592" t="b">
        <f t="shared" si="2336"/>
        <v>0</v>
      </c>
      <c r="CR1592" t="b">
        <f t="shared" si="2337"/>
        <v>0</v>
      </c>
      <c r="CS1592" t="b">
        <f t="shared" si="2338"/>
        <v>0</v>
      </c>
      <c r="CT1592" t="b">
        <f t="shared" si="2339"/>
        <v>0</v>
      </c>
      <c r="CU1592" t="b">
        <f t="shared" si="2340"/>
        <v>0</v>
      </c>
      <c r="CV1592" t="b">
        <f t="shared" si="2341"/>
        <v>0</v>
      </c>
      <c r="CW1592" t="b">
        <f t="shared" si="2342"/>
        <v>0</v>
      </c>
      <c r="CX1592" t="b">
        <f t="shared" si="2343"/>
        <v>0</v>
      </c>
      <c r="CY1592" t="b">
        <f t="shared" si="2344"/>
        <v>0</v>
      </c>
      <c r="CZ1592" t="b">
        <f t="shared" si="2345"/>
        <v>0</v>
      </c>
      <c r="DA1592" t="b">
        <f t="shared" si="2346"/>
        <v>0</v>
      </c>
      <c r="DB1592" t="b">
        <f t="shared" si="2347"/>
        <v>0</v>
      </c>
      <c r="DC1592" t="b">
        <f t="shared" si="2348"/>
        <v>0</v>
      </c>
      <c r="DD1592" t="b">
        <f t="shared" si="2349"/>
        <v>0</v>
      </c>
    </row>
    <row r="1593" spans="1:108">
      <c r="A1593" s="7" t="s">
        <v>2701</v>
      </c>
      <c r="C1593" t="s">
        <v>2702</v>
      </c>
      <c r="E1593" t="s">
        <v>2449</v>
      </c>
      <c r="F1593" t="s">
        <v>2450</v>
      </c>
      <c r="G1593" t="s">
        <v>2406</v>
      </c>
      <c r="H1593" t="s">
        <v>7445</v>
      </c>
      <c r="I1593" t="s">
        <v>7417</v>
      </c>
      <c r="J1593" s="4" t="s">
        <v>143</v>
      </c>
      <c r="K1593" t="s">
        <v>143</v>
      </c>
      <c r="L1593" t="s">
        <v>6972</v>
      </c>
      <c r="M1593" t="s">
        <v>6079</v>
      </c>
      <c r="N1593" t="s">
        <v>2703</v>
      </c>
      <c r="O1593" t="b">
        <f t="shared" si="2256"/>
        <v>0</v>
      </c>
      <c r="P1593" t="b">
        <f t="shared" si="2257"/>
        <v>0</v>
      </c>
      <c r="Q1593" t="b">
        <f t="shared" si="2258"/>
        <v>1</v>
      </c>
      <c r="R1593" t="b">
        <f t="shared" si="2259"/>
        <v>0</v>
      </c>
      <c r="S1593" t="b">
        <f t="shared" si="2260"/>
        <v>0</v>
      </c>
      <c r="T1593" t="b">
        <f t="shared" si="2261"/>
        <v>0</v>
      </c>
      <c r="U1593" t="b">
        <f t="shared" si="2262"/>
        <v>0</v>
      </c>
      <c r="V1593" t="b">
        <f t="shared" si="2263"/>
        <v>0</v>
      </c>
      <c r="W1593" t="b">
        <f t="shared" si="2264"/>
        <v>0</v>
      </c>
      <c r="X1593" t="b">
        <f t="shared" si="2265"/>
        <v>1</v>
      </c>
      <c r="Y1593" t="b">
        <f t="shared" si="2266"/>
        <v>0</v>
      </c>
      <c r="Z1593" t="b">
        <f t="shared" si="2267"/>
        <v>0</v>
      </c>
      <c r="AA1593" t="b">
        <f t="shared" si="2268"/>
        <v>0</v>
      </c>
      <c r="AB1593" t="b">
        <f t="shared" si="2269"/>
        <v>0</v>
      </c>
      <c r="AC1593" t="b">
        <f t="shared" si="2270"/>
        <v>0</v>
      </c>
      <c r="AD1593" t="b">
        <f t="shared" si="2271"/>
        <v>0</v>
      </c>
      <c r="AE1593" t="b">
        <f t="shared" si="2272"/>
        <v>0</v>
      </c>
      <c r="AF1593" t="b">
        <f t="shared" si="2273"/>
        <v>0</v>
      </c>
      <c r="AG1593" t="b">
        <f t="shared" si="2274"/>
        <v>0</v>
      </c>
      <c r="AH1593" t="b">
        <f t="shared" si="2275"/>
        <v>0</v>
      </c>
      <c r="AI1593" t="b">
        <f t="shared" si="2276"/>
        <v>0</v>
      </c>
      <c r="AJ1593" t="b">
        <f t="shared" si="2277"/>
        <v>0</v>
      </c>
      <c r="AK1593" t="b">
        <f t="shared" si="2278"/>
        <v>0</v>
      </c>
      <c r="AL1593" t="b">
        <f t="shared" si="2279"/>
        <v>0</v>
      </c>
      <c r="AM1593" t="b">
        <f t="shared" si="2280"/>
        <v>0</v>
      </c>
      <c r="AN1593" t="b">
        <f t="shared" si="2281"/>
        <v>0</v>
      </c>
      <c r="AO1593" t="b">
        <f t="shared" si="2282"/>
        <v>0</v>
      </c>
      <c r="AP1593" t="b">
        <f t="shared" si="2283"/>
        <v>0</v>
      </c>
      <c r="AQ1593" t="b">
        <f t="shared" si="2284"/>
        <v>0</v>
      </c>
      <c r="AR1593" t="b">
        <f t="shared" si="2285"/>
        <v>0</v>
      </c>
      <c r="AS1593" t="b">
        <f t="shared" si="2286"/>
        <v>0</v>
      </c>
      <c r="AT1593" t="b">
        <f t="shared" si="2287"/>
        <v>0</v>
      </c>
      <c r="AU1593" t="b">
        <f t="shared" si="2288"/>
        <v>0</v>
      </c>
      <c r="AV1593" t="b">
        <f t="shared" si="2289"/>
        <v>0</v>
      </c>
      <c r="AW1593" t="b">
        <f t="shared" si="2290"/>
        <v>0</v>
      </c>
      <c r="AX1593" t="b">
        <f t="shared" si="2291"/>
        <v>0</v>
      </c>
      <c r="AY1593" t="b">
        <f t="shared" si="2292"/>
        <v>0</v>
      </c>
      <c r="AZ1593" t="b">
        <f t="shared" si="2293"/>
        <v>0</v>
      </c>
      <c r="BA1593" t="b">
        <f t="shared" si="2294"/>
        <v>0</v>
      </c>
      <c r="BB1593" t="b">
        <f t="shared" si="2295"/>
        <v>0</v>
      </c>
      <c r="BC1593" t="b">
        <f t="shared" si="2296"/>
        <v>0</v>
      </c>
      <c r="BD1593" t="b">
        <f t="shared" si="2297"/>
        <v>0</v>
      </c>
      <c r="BE1593" t="b">
        <f t="shared" si="2298"/>
        <v>0</v>
      </c>
      <c r="BF1593" t="b">
        <f t="shared" si="2299"/>
        <v>0</v>
      </c>
      <c r="BG1593" t="b">
        <f t="shared" si="2300"/>
        <v>0</v>
      </c>
      <c r="BH1593" t="b">
        <f t="shared" si="2301"/>
        <v>0</v>
      </c>
      <c r="BI1593" t="b">
        <f t="shared" si="2302"/>
        <v>0</v>
      </c>
      <c r="BJ1593" t="b">
        <f t="shared" si="2303"/>
        <v>0</v>
      </c>
      <c r="BK1593" t="b">
        <f t="shared" si="2304"/>
        <v>0</v>
      </c>
      <c r="BL1593" t="b">
        <f t="shared" si="2305"/>
        <v>0</v>
      </c>
      <c r="BM1593" t="b">
        <f t="shared" si="2306"/>
        <v>1</v>
      </c>
      <c r="BN1593" t="b">
        <f t="shared" si="2307"/>
        <v>0</v>
      </c>
      <c r="BO1593" t="b">
        <f t="shared" si="2308"/>
        <v>0</v>
      </c>
      <c r="BP1593" t="b">
        <f t="shared" si="2309"/>
        <v>0</v>
      </c>
      <c r="BQ1593" t="b">
        <f t="shared" si="2310"/>
        <v>0</v>
      </c>
      <c r="BR1593" t="b">
        <f t="shared" si="2311"/>
        <v>0</v>
      </c>
      <c r="BS1593" t="b">
        <f t="shared" si="2312"/>
        <v>0</v>
      </c>
      <c r="BT1593" t="b">
        <f t="shared" si="2313"/>
        <v>0</v>
      </c>
      <c r="BU1593" t="b">
        <f t="shared" si="2314"/>
        <v>0</v>
      </c>
      <c r="BV1593" t="b">
        <f t="shared" si="2315"/>
        <v>0</v>
      </c>
      <c r="BW1593" t="b">
        <f t="shared" si="2316"/>
        <v>0</v>
      </c>
      <c r="BX1593" t="b">
        <f t="shared" si="2317"/>
        <v>0</v>
      </c>
      <c r="BY1593" t="b">
        <f t="shared" si="2318"/>
        <v>0</v>
      </c>
      <c r="BZ1593" t="b">
        <f t="shared" si="2319"/>
        <v>0</v>
      </c>
      <c r="CA1593" t="b">
        <f t="shared" si="2320"/>
        <v>0</v>
      </c>
      <c r="CB1593" t="b">
        <f t="shared" si="2321"/>
        <v>0</v>
      </c>
      <c r="CC1593" t="b">
        <f t="shared" si="2322"/>
        <v>0</v>
      </c>
      <c r="CD1593" t="b">
        <f t="shared" si="2323"/>
        <v>0</v>
      </c>
      <c r="CE1593" t="b">
        <f t="shared" si="2324"/>
        <v>0</v>
      </c>
      <c r="CF1593" t="b">
        <f t="shared" si="2325"/>
        <v>0</v>
      </c>
      <c r="CG1593" t="b">
        <f t="shared" si="2326"/>
        <v>0</v>
      </c>
      <c r="CH1593" t="b">
        <f t="shared" si="2327"/>
        <v>0</v>
      </c>
      <c r="CI1593" t="b">
        <f t="shared" si="2328"/>
        <v>0</v>
      </c>
      <c r="CJ1593" t="b">
        <f t="shared" si="2329"/>
        <v>0</v>
      </c>
      <c r="CK1593" t="b">
        <f t="shared" si="2330"/>
        <v>0</v>
      </c>
      <c r="CL1593" t="b">
        <f t="shared" si="2331"/>
        <v>0</v>
      </c>
      <c r="CM1593" t="b">
        <f t="shared" si="2332"/>
        <v>0</v>
      </c>
      <c r="CN1593" t="b">
        <f t="shared" si="2333"/>
        <v>0</v>
      </c>
      <c r="CO1593" t="b">
        <f t="shared" si="2334"/>
        <v>0</v>
      </c>
      <c r="CP1593" t="b">
        <f t="shared" si="2335"/>
        <v>0</v>
      </c>
      <c r="CQ1593" t="b">
        <f t="shared" si="2336"/>
        <v>0</v>
      </c>
      <c r="CR1593" t="b">
        <f t="shared" si="2337"/>
        <v>0</v>
      </c>
      <c r="CS1593" t="b">
        <f t="shared" si="2338"/>
        <v>0</v>
      </c>
      <c r="CT1593" t="b">
        <f t="shared" si="2339"/>
        <v>0</v>
      </c>
      <c r="CU1593" t="b">
        <f t="shared" si="2340"/>
        <v>0</v>
      </c>
      <c r="CV1593" t="b">
        <f t="shared" si="2341"/>
        <v>0</v>
      </c>
      <c r="CW1593" t="b">
        <f t="shared" si="2342"/>
        <v>0</v>
      </c>
      <c r="CX1593" t="b">
        <f t="shared" si="2343"/>
        <v>0</v>
      </c>
      <c r="CY1593" t="b">
        <f t="shared" si="2344"/>
        <v>0</v>
      </c>
      <c r="CZ1593" t="b">
        <f t="shared" si="2345"/>
        <v>0</v>
      </c>
      <c r="DA1593" t="b">
        <f t="shared" si="2346"/>
        <v>1</v>
      </c>
      <c r="DB1593" t="b">
        <f t="shared" si="2347"/>
        <v>0</v>
      </c>
      <c r="DC1593" t="b">
        <f t="shared" si="2348"/>
        <v>0</v>
      </c>
      <c r="DD1593" t="b">
        <f t="shared" si="2349"/>
        <v>0</v>
      </c>
    </row>
    <row r="1594" spans="1:108">
      <c r="A1594" s="8" t="s">
        <v>2786</v>
      </c>
      <c r="C1594" t="s">
        <v>2787</v>
      </c>
      <c r="E1594" t="s">
        <v>2449</v>
      </c>
      <c r="F1594" t="s">
        <v>2450</v>
      </c>
      <c r="G1594" t="s">
        <v>2406</v>
      </c>
      <c r="H1594" t="s">
        <v>7445</v>
      </c>
      <c r="I1594" t="s">
        <v>7417</v>
      </c>
      <c r="J1594" t="s">
        <v>143</v>
      </c>
      <c r="K1594" t="s">
        <v>143</v>
      </c>
      <c r="L1594" t="s">
        <v>7005</v>
      </c>
      <c r="M1594" t="s">
        <v>6079</v>
      </c>
      <c r="N1594" t="s">
        <v>187</v>
      </c>
      <c r="O1594" t="b">
        <f t="shared" si="2256"/>
        <v>0</v>
      </c>
      <c r="P1594" t="b">
        <f t="shared" si="2257"/>
        <v>0</v>
      </c>
      <c r="Q1594" t="b">
        <f t="shared" si="2258"/>
        <v>0</v>
      </c>
      <c r="R1594" t="b">
        <f t="shared" si="2259"/>
        <v>0</v>
      </c>
      <c r="S1594" t="b">
        <f t="shared" si="2260"/>
        <v>0</v>
      </c>
      <c r="T1594" t="b">
        <f t="shared" si="2261"/>
        <v>0</v>
      </c>
      <c r="U1594" t="b">
        <f t="shared" si="2262"/>
        <v>0</v>
      </c>
      <c r="V1594" t="b">
        <f t="shared" si="2263"/>
        <v>0</v>
      </c>
      <c r="W1594" t="b">
        <f t="shared" si="2264"/>
        <v>0</v>
      </c>
      <c r="X1594" t="b">
        <f t="shared" si="2265"/>
        <v>0</v>
      </c>
      <c r="Y1594" t="b">
        <f t="shared" si="2266"/>
        <v>0</v>
      </c>
      <c r="Z1594" t="b">
        <f t="shared" si="2267"/>
        <v>0</v>
      </c>
      <c r="AA1594" t="b">
        <f t="shared" si="2268"/>
        <v>0</v>
      </c>
      <c r="AB1594" t="b">
        <f t="shared" si="2269"/>
        <v>0</v>
      </c>
      <c r="AC1594" t="b">
        <f t="shared" si="2270"/>
        <v>0</v>
      </c>
      <c r="AD1594" t="b">
        <f t="shared" si="2271"/>
        <v>0</v>
      </c>
      <c r="AE1594" t="b">
        <f t="shared" si="2272"/>
        <v>0</v>
      </c>
      <c r="AF1594" t="b">
        <f t="shared" si="2273"/>
        <v>0</v>
      </c>
      <c r="AG1594" t="b">
        <f t="shared" si="2274"/>
        <v>0</v>
      </c>
      <c r="AH1594" t="b">
        <f t="shared" si="2275"/>
        <v>0</v>
      </c>
      <c r="AI1594" t="b">
        <f t="shared" si="2276"/>
        <v>0</v>
      </c>
      <c r="AJ1594" t="b">
        <f t="shared" si="2277"/>
        <v>0</v>
      </c>
      <c r="AK1594" t="b">
        <f t="shared" si="2278"/>
        <v>0</v>
      </c>
      <c r="AL1594" t="b">
        <f t="shared" si="2279"/>
        <v>0</v>
      </c>
      <c r="AM1594" t="b">
        <f t="shared" si="2280"/>
        <v>0</v>
      </c>
      <c r="AN1594" t="b">
        <f t="shared" si="2281"/>
        <v>0</v>
      </c>
      <c r="AO1594" t="b">
        <f t="shared" si="2282"/>
        <v>0</v>
      </c>
      <c r="AP1594" t="b">
        <f t="shared" si="2283"/>
        <v>0</v>
      </c>
      <c r="AQ1594" t="b">
        <f t="shared" si="2284"/>
        <v>0</v>
      </c>
      <c r="AR1594" t="b">
        <f t="shared" si="2285"/>
        <v>0</v>
      </c>
      <c r="AS1594" t="b">
        <f t="shared" si="2286"/>
        <v>0</v>
      </c>
      <c r="AT1594" t="b">
        <f t="shared" si="2287"/>
        <v>0</v>
      </c>
      <c r="AU1594" t="b">
        <f t="shared" si="2288"/>
        <v>0</v>
      </c>
      <c r="AV1594" t="b">
        <f t="shared" si="2289"/>
        <v>0</v>
      </c>
      <c r="AW1594" t="b">
        <f t="shared" si="2290"/>
        <v>0</v>
      </c>
      <c r="AX1594" t="b">
        <f t="shared" si="2291"/>
        <v>0</v>
      </c>
      <c r="AY1594" t="b">
        <f t="shared" si="2292"/>
        <v>0</v>
      </c>
      <c r="AZ1594" t="b">
        <f t="shared" si="2293"/>
        <v>0</v>
      </c>
      <c r="BA1594" t="b">
        <f t="shared" si="2294"/>
        <v>0</v>
      </c>
      <c r="BB1594" t="b">
        <f t="shared" si="2295"/>
        <v>0</v>
      </c>
      <c r="BC1594" t="b">
        <f t="shared" si="2296"/>
        <v>0</v>
      </c>
      <c r="BD1594" t="b">
        <f t="shared" si="2297"/>
        <v>0</v>
      </c>
      <c r="BE1594" t="b">
        <f t="shared" si="2298"/>
        <v>0</v>
      </c>
      <c r="BF1594" t="b">
        <f t="shared" si="2299"/>
        <v>0</v>
      </c>
      <c r="BG1594" t="b">
        <f t="shared" si="2300"/>
        <v>0</v>
      </c>
      <c r="BH1594" t="b">
        <f t="shared" si="2301"/>
        <v>0</v>
      </c>
      <c r="BI1594" t="b">
        <f t="shared" si="2302"/>
        <v>0</v>
      </c>
      <c r="BJ1594" t="b">
        <f t="shared" si="2303"/>
        <v>0</v>
      </c>
      <c r="BK1594" t="b">
        <f t="shared" si="2304"/>
        <v>0</v>
      </c>
      <c r="BL1594" t="b">
        <f t="shared" si="2305"/>
        <v>0</v>
      </c>
      <c r="BM1594" t="b">
        <f t="shared" si="2306"/>
        <v>0</v>
      </c>
      <c r="BN1594" t="b">
        <f t="shared" si="2307"/>
        <v>0</v>
      </c>
      <c r="BO1594" t="b">
        <f t="shared" si="2308"/>
        <v>0</v>
      </c>
      <c r="BP1594" t="b">
        <f t="shared" si="2309"/>
        <v>0</v>
      </c>
      <c r="BQ1594" t="b">
        <f t="shared" si="2310"/>
        <v>0</v>
      </c>
      <c r="BR1594" t="b">
        <f t="shared" si="2311"/>
        <v>0</v>
      </c>
      <c r="BS1594" t="b">
        <f t="shared" si="2312"/>
        <v>0</v>
      </c>
      <c r="BT1594" t="b">
        <f t="shared" si="2313"/>
        <v>0</v>
      </c>
      <c r="BU1594" t="b">
        <f t="shared" si="2314"/>
        <v>0</v>
      </c>
      <c r="BV1594" t="b">
        <f t="shared" si="2315"/>
        <v>0</v>
      </c>
      <c r="BW1594" t="b">
        <f t="shared" si="2316"/>
        <v>0</v>
      </c>
      <c r="BX1594" t="b">
        <f t="shared" si="2317"/>
        <v>0</v>
      </c>
      <c r="BY1594" t="b">
        <f t="shared" si="2318"/>
        <v>0</v>
      </c>
      <c r="BZ1594" t="b">
        <f t="shared" si="2319"/>
        <v>0</v>
      </c>
      <c r="CA1594" t="b">
        <f t="shared" si="2320"/>
        <v>0</v>
      </c>
      <c r="CB1594" t="b">
        <f t="shared" si="2321"/>
        <v>0</v>
      </c>
      <c r="CC1594" t="b">
        <f t="shared" si="2322"/>
        <v>0</v>
      </c>
      <c r="CD1594" t="b">
        <f t="shared" si="2323"/>
        <v>0</v>
      </c>
      <c r="CE1594" t="b">
        <f t="shared" si="2324"/>
        <v>0</v>
      </c>
      <c r="CF1594" t="b">
        <f t="shared" si="2325"/>
        <v>0</v>
      </c>
      <c r="CG1594" t="b">
        <f t="shared" si="2326"/>
        <v>0</v>
      </c>
      <c r="CH1594" t="b">
        <f t="shared" si="2327"/>
        <v>0</v>
      </c>
      <c r="CI1594" t="b">
        <f t="shared" si="2328"/>
        <v>0</v>
      </c>
      <c r="CJ1594" t="b">
        <f t="shared" si="2329"/>
        <v>0</v>
      </c>
      <c r="CK1594" t="b">
        <f t="shared" si="2330"/>
        <v>0</v>
      </c>
      <c r="CL1594" t="b">
        <f t="shared" si="2331"/>
        <v>0</v>
      </c>
      <c r="CM1594" t="b">
        <f t="shared" si="2332"/>
        <v>0</v>
      </c>
      <c r="CN1594" t="b">
        <f t="shared" si="2333"/>
        <v>0</v>
      </c>
      <c r="CO1594" t="b">
        <f t="shared" si="2334"/>
        <v>0</v>
      </c>
      <c r="CP1594" t="b">
        <f t="shared" si="2335"/>
        <v>0</v>
      </c>
      <c r="CQ1594" t="b">
        <f t="shared" si="2336"/>
        <v>0</v>
      </c>
      <c r="CR1594" t="b">
        <f t="shared" si="2337"/>
        <v>0</v>
      </c>
      <c r="CS1594" t="b">
        <f t="shared" si="2338"/>
        <v>0</v>
      </c>
      <c r="CT1594" t="b">
        <f t="shared" si="2339"/>
        <v>0</v>
      </c>
      <c r="CU1594" t="b">
        <f t="shared" si="2340"/>
        <v>0</v>
      </c>
      <c r="CV1594" t="b">
        <f t="shared" si="2341"/>
        <v>0</v>
      </c>
      <c r="CW1594" t="b">
        <f t="shared" si="2342"/>
        <v>0</v>
      </c>
      <c r="CX1594" t="b">
        <f t="shared" si="2343"/>
        <v>0</v>
      </c>
      <c r="CY1594" t="b">
        <f t="shared" si="2344"/>
        <v>0</v>
      </c>
      <c r="CZ1594" t="b">
        <f t="shared" si="2345"/>
        <v>0</v>
      </c>
      <c r="DA1594" t="b">
        <f t="shared" si="2346"/>
        <v>0</v>
      </c>
      <c r="DB1594" t="b">
        <f t="shared" si="2347"/>
        <v>0</v>
      </c>
      <c r="DC1594" t="b">
        <f t="shared" si="2348"/>
        <v>0</v>
      </c>
      <c r="DD1594" t="b">
        <f t="shared" si="2349"/>
        <v>0</v>
      </c>
    </row>
    <row r="1595" spans="1:108">
      <c r="A1595" s="4" t="s">
        <v>2799</v>
      </c>
      <c r="C1595" t="s">
        <v>2800</v>
      </c>
      <c r="D1595" s="4"/>
      <c r="E1595" s="4" t="s">
        <v>2449</v>
      </c>
      <c r="F1595" t="s">
        <v>2450</v>
      </c>
      <c r="G1595" t="s">
        <v>2406</v>
      </c>
      <c r="H1595" t="s">
        <v>7445</v>
      </c>
      <c r="I1595" t="s">
        <v>7417</v>
      </c>
      <c r="J1595" s="4" t="s">
        <v>139</v>
      </c>
      <c r="K1595" s="4" t="s">
        <v>139</v>
      </c>
      <c r="L1595" s="4" t="s">
        <v>7010</v>
      </c>
      <c r="M1595" t="s">
        <v>6079</v>
      </c>
      <c r="N1595" s="4" t="s">
        <v>2801</v>
      </c>
      <c r="O1595" s="4" t="b">
        <f t="shared" si="2256"/>
        <v>1</v>
      </c>
      <c r="P1595" s="4" t="b">
        <f t="shared" si="2257"/>
        <v>1</v>
      </c>
      <c r="Q1595" s="4" t="b">
        <f t="shared" si="2258"/>
        <v>1</v>
      </c>
      <c r="R1595" s="4" t="b">
        <f t="shared" si="2259"/>
        <v>1</v>
      </c>
      <c r="S1595" s="4" t="b">
        <f t="shared" si="2260"/>
        <v>1</v>
      </c>
      <c r="T1595" s="4" t="b">
        <f t="shared" si="2261"/>
        <v>1</v>
      </c>
      <c r="U1595" s="4" t="b">
        <f t="shared" si="2262"/>
        <v>1</v>
      </c>
      <c r="V1595" s="4" t="b">
        <f t="shared" si="2263"/>
        <v>1</v>
      </c>
      <c r="W1595" s="4" t="b">
        <f t="shared" si="2264"/>
        <v>1</v>
      </c>
      <c r="X1595" s="4" t="b">
        <f t="shared" si="2265"/>
        <v>1</v>
      </c>
      <c r="Y1595" s="4" t="b">
        <f t="shared" si="2266"/>
        <v>1</v>
      </c>
      <c r="Z1595" s="4" t="b">
        <f t="shared" si="2267"/>
        <v>1</v>
      </c>
      <c r="AA1595" s="4" t="b">
        <f t="shared" si="2268"/>
        <v>1</v>
      </c>
      <c r="AB1595" s="4" t="b">
        <f t="shared" si="2269"/>
        <v>1</v>
      </c>
      <c r="AC1595" s="4" t="b">
        <f t="shared" si="2270"/>
        <v>1</v>
      </c>
      <c r="AD1595" s="4" t="b">
        <f t="shared" si="2271"/>
        <v>0</v>
      </c>
      <c r="AE1595" s="4" t="b">
        <f t="shared" si="2272"/>
        <v>0</v>
      </c>
      <c r="AF1595" s="4" t="b">
        <f t="shared" si="2273"/>
        <v>0</v>
      </c>
      <c r="AG1595" s="4" t="b">
        <f t="shared" si="2274"/>
        <v>0</v>
      </c>
      <c r="AH1595" s="4" t="b">
        <f t="shared" si="2275"/>
        <v>1</v>
      </c>
      <c r="AI1595" s="4" t="b">
        <f t="shared" si="2276"/>
        <v>1</v>
      </c>
      <c r="AJ1595" s="4" t="b">
        <f t="shared" si="2277"/>
        <v>0</v>
      </c>
      <c r="AK1595" s="4" t="b">
        <f t="shared" si="2278"/>
        <v>1</v>
      </c>
      <c r="AL1595" s="4" t="b">
        <f t="shared" si="2279"/>
        <v>0</v>
      </c>
      <c r="AM1595" s="4" t="b">
        <f t="shared" si="2280"/>
        <v>1</v>
      </c>
      <c r="AN1595" s="4" t="b">
        <f t="shared" si="2281"/>
        <v>0</v>
      </c>
      <c r="AO1595" s="4" t="b">
        <f t="shared" si="2282"/>
        <v>0</v>
      </c>
      <c r="AP1595" s="4" t="b">
        <f t="shared" si="2283"/>
        <v>0</v>
      </c>
      <c r="AQ1595" s="4" t="b">
        <f t="shared" si="2284"/>
        <v>0</v>
      </c>
      <c r="AR1595" s="4" t="b">
        <f t="shared" si="2285"/>
        <v>0</v>
      </c>
      <c r="AS1595" s="4" t="b">
        <f t="shared" si="2286"/>
        <v>0</v>
      </c>
      <c r="AT1595" s="4" t="b">
        <f t="shared" si="2287"/>
        <v>0</v>
      </c>
      <c r="AU1595" s="4" t="b">
        <f t="shared" si="2288"/>
        <v>1</v>
      </c>
      <c r="AV1595" s="4" t="b">
        <f t="shared" si="2289"/>
        <v>1</v>
      </c>
      <c r="AW1595" s="4" t="b">
        <f t="shared" si="2290"/>
        <v>1</v>
      </c>
      <c r="AX1595" s="4" t="b">
        <f t="shared" si="2291"/>
        <v>0</v>
      </c>
      <c r="AY1595" s="4" t="b">
        <f t="shared" si="2292"/>
        <v>0</v>
      </c>
      <c r="AZ1595" s="4" t="b">
        <f t="shared" si="2293"/>
        <v>1</v>
      </c>
      <c r="BA1595" s="4" t="b">
        <f t="shared" si="2294"/>
        <v>1</v>
      </c>
      <c r="BB1595" s="4" t="b">
        <f t="shared" si="2295"/>
        <v>0</v>
      </c>
      <c r="BC1595" s="4" t="b">
        <f t="shared" si="2296"/>
        <v>1</v>
      </c>
      <c r="BD1595" s="4" t="b">
        <f t="shared" si="2297"/>
        <v>1</v>
      </c>
      <c r="BE1595" s="4" t="b">
        <f t="shared" si="2298"/>
        <v>0</v>
      </c>
      <c r="BF1595" s="4" t="b">
        <f t="shared" si="2299"/>
        <v>1</v>
      </c>
      <c r="BG1595" s="4" t="b">
        <f t="shared" si="2300"/>
        <v>1</v>
      </c>
      <c r="BH1595" s="4" t="b">
        <f t="shared" si="2301"/>
        <v>1</v>
      </c>
      <c r="BI1595" s="4" t="b">
        <f t="shared" si="2302"/>
        <v>0</v>
      </c>
      <c r="BJ1595" s="4" t="b">
        <f t="shared" si="2303"/>
        <v>0</v>
      </c>
      <c r="BK1595" s="4" t="b">
        <f t="shared" si="2304"/>
        <v>0</v>
      </c>
      <c r="BL1595" s="4" t="b">
        <f t="shared" si="2305"/>
        <v>1</v>
      </c>
      <c r="BM1595" s="4" t="b">
        <f t="shared" si="2306"/>
        <v>1</v>
      </c>
      <c r="BN1595" s="4" t="b">
        <f t="shared" si="2307"/>
        <v>0</v>
      </c>
      <c r="BO1595" s="4" t="b">
        <f t="shared" si="2308"/>
        <v>1</v>
      </c>
      <c r="BP1595" s="4" t="b">
        <f t="shared" si="2309"/>
        <v>1</v>
      </c>
      <c r="BQ1595" s="4" t="b">
        <f t="shared" si="2310"/>
        <v>1</v>
      </c>
      <c r="BR1595" s="4" t="b">
        <f t="shared" si="2311"/>
        <v>0</v>
      </c>
      <c r="BS1595" s="4" t="b">
        <f t="shared" si="2312"/>
        <v>1</v>
      </c>
      <c r="BT1595" s="4" t="b">
        <f t="shared" si="2313"/>
        <v>1</v>
      </c>
      <c r="BU1595" s="4" t="b">
        <f t="shared" si="2314"/>
        <v>0</v>
      </c>
      <c r="BV1595" s="4" t="b">
        <f t="shared" si="2315"/>
        <v>1</v>
      </c>
      <c r="BW1595" s="4" t="b">
        <f t="shared" si="2316"/>
        <v>0</v>
      </c>
      <c r="BX1595" s="4" t="b">
        <f t="shared" si="2317"/>
        <v>1</v>
      </c>
      <c r="BY1595" s="4" t="b">
        <f t="shared" si="2318"/>
        <v>1</v>
      </c>
      <c r="BZ1595" s="4" t="b">
        <f t="shared" si="2319"/>
        <v>0</v>
      </c>
      <c r="CA1595" s="4" t="b">
        <f t="shared" si="2320"/>
        <v>0</v>
      </c>
      <c r="CB1595" s="4" t="b">
        <f t="shared" si="2321"/>
        <v>1</v>
      </c>
      <c r="CC1595" s="4" t="b">
        <f t="shared" si="2322"/>
        <v>0</v>
      </c>
      <c r="CD1595" s="4" t="b">
        <f t="shared" si="2323"/>
        <v>0</v>
      </c>
      <c r="CE1595" s="4" t="b">
        <f t="shared" si="2324"/>
        <v>0</v>
      </c>
      <c r="CF1595" s="4" t="b">
        <f t="shared" si="2325"/>
        <v>0</v>
      </c>
      <c r="CG1595" s="4" t="b">
        <f t="shared" si="2326"/>
        <v>1</v>
      </c>
      <c r="CH1595" s="4" t="b">
        <f t="shared" si="2327"/>
        <v>0</v>
      </c>
      <c r="CI1595" s="4" t="b">
        <f t="shared" si="2328"/>
        <v>0</v>
      </c>
      <c r="CJ1595" s="4" t="b">
        <f t="shared" si="2329"/>
        <v>0</v>
      </c>
      <c r="CK1595" s="4" t="b">
        <f t="shared" si="2330"/>
        <v>0</v>
      </c>
      <c r="CL1595" s="4" t="b">
        <f t="shared" si="2331"/>
        <v>0</v>
      </c>
      <c r="CM1595" s="4" t="b">
        <f t="shared" si="2332"/>
        <v>1</v>
      </c>
      <c r="CN1595" s="4" t="b">
        <f t="shared" si="2333"/>
        <v>0</v>
      </c>
      <c r="CO1595" s="4" t="b">
        <f t="shared" si="2334"/>
        <v>0</v>
      </c>
      <c r="CP1595" s="4" t="b">
        <f t="shared" si="2335"/>
        <v>0</v>
      </c>
      <c r="CQ1595" s="4" t="b">
        <f t="shared" si="2336"/>
        <v>0</v>
      </c>
      <c r="CR1595" s="4" t="b">
        <f t="shared" si="2337"/>
        <v>1</v>
      </c>
      <c r="CS1595" s="4" t="b">
        <f t="shared" si="2338"/>
        <v>0</v>
      </c>
      <c r="CT1595" s="4" t="b">
        <f t="shared" si="2339"/>
        <v>0</v>
      </c>
      <c r="CU1595" s="4" t="b">
        <f t="shared" si="2340"/>
        <v>0</v>
      </c>
      <c r="CV1595" s="4" t="b">
        <f t="shared" si="2341"/>
        <v>1</v>
      </c>
      <c r="CW1595" s="4" t="b">
        <f t="shared" si="2342"/>
        <v>0</v>
      </c>
      <c r="CX1595" s="4" t="b">
        <f t="shared" si="2343"/>
        <v>0</v>
      </c>
      <c r="CY1595" s="4" t="b">
        <f t="shared" si="2344"/>
        <v>0</v>
      </c>
      <c r="CZ1595" s="4" t="b">
        <f t="shared" si="2345"/>
        <v>0</v>
      </c>
      <c r="DA1595" s="4" t="b">
        <f t="shared" si="2346"/>
        <v>1</v>
      </c>
      <c r="DB1595" s="4" t="b">
        <f t="shared" si="2347"/>
        <v>0</v>
      </c>
      <c r="DC1595" s="4" t="b">
        <f t="shared" si="2348"/>
        <v>0</v>
      </c>
      <c r="DD1595" s="4" t="b">
        <f t="shared" si="2349"/>
        <v>0</v>
      </c>
    </row>
    <row r="1596" spans="1:108">
      <c r="A1596" t="s">
        <v>2809</v>
      </c>
      <c r="C1596" t="s">
        <v>2810</v>
      </c>
      <c r="E1596" t="s">
        <v>2449</v>
      </c>
      <c r="F1596" t="s">
        <v>2450</v>
      </c>
      <c r="G1596" t="s">
        <v>2406</v>
      </c>
      <c r="H1596" t="s">
        <v>7445</v>
      </c>
      <c r="I1596" t="s">
        <v>7417</v>
      </c>
      <c r="J1596" t="s">
        <v>143</v>
      </c>
      <c r="K1596" t="s">
        <v>143</v>
      </c>
      <c r="L1596" t="s">
        <v>7014</v>
      </c>
      <c r="M1596" t="s">
        <v>6079</v>
      </c>
      <c r="N1596" t="s">
        <v>2811</v>
      </c>
      <c r="O1596" t="b">
        <f t="shared" si="2256"/>
        <v>1</v>
      </c>
      <c r="P1596" t="b">
        <f t="shared" si="2257"/>
        <v>0</v>
      </c>
      <c r="Q1596" t="b">
        <f t="shared" si="2258"/>
        <v>0</v>
      </c>
      <c r="R1596" t="b">
        <f t="shared" si="2259"/>
        <v>0</v>
      </c>
      <c r="S1596" t="b">
        <f t="shared" si="2260"/>
        <v>1</v>
      </c>
      <c r="T1596" t="b">
        <f t="shared" si="2261"/>
        <v>0</v>
      </c>
      <c r="U1596" t="b">
        <f t="shared" si="2262"/>
        <v>1</v>
      </c>
      <c r="V1596" t="b">
        <f t="shared" si="2263"/>
        <v>0</v>
      </c>
      <c r="W1596" t="b">
        <f t="shared" si="2264"/>
        <v>0</v>
      </c>
      <c r="X1596" t="b">
        <f t="shared" si="2265"/>
        <v>0</v>
      </c>
      <c r="Y1596" t="b">
        <f t="shared" si="2266"/>
        <v>0</v>
      </c>
      <c r="Z1596" t="b">
        <f t="shared" si="2267"/>
        <v>0</v>
      </c>
      <c r="AA1596" t="b">
        <f t="shared" si="2268"/>
        <v>0</v>
      </c>
      <c r="AB1596" t="b">
        <f t="shared" si="2269"/>
        <v>1</v>
      </c>
      <c r="AC1596" t="b">
        <f t="shared" si="2270"/>
        <v>0</v>
      </c>
      <c r="AD1596" t="b">
        <f t="shared" si="2271"/>
        <v>0</v>
      </c>
      <c r="AE1596" t="b">
        <f t="shared" si="2272"/>
        <v>0</v>
      </c>
      <c r="AF1596" t="b">
        <f t="shared" si="2273"/>
        <v>0</v>
      </c>
      <c r="AG1596" t="b">
        <f t="shared" si="2274"/>
        <v>0</v>
      </c>
      <c r="AH1596" t="b">
        <f t="shared" si="2275"/>
        <v>0</v>
      </c>
      <c r="AI1596" t="b">
        <f t="shared" si="2276"/>
        <v>0</v>
      </c>
      <c r="AJ1596" t="b">
        <f t="shared" si="2277"/>
        <v>0</v>
      </c>
      <c r="AK1596" t="b">
        <f t="shared" si="2278"/>
        <v>0</v>
      </c>
      <c r="AL1596" t="b">
        <f t="shared" si="2279"/>
        <v>0</v>
      </c>
      <c r="AM1596" t="b">
        <f t="shared" si="2280"/>
        <v>0</v>
      </c>
      <c r="AN1596" t="b">
        <f t="shared" si="2281"/>
        <v>0</v>
      </c>
      <c r="AO1596" t="b">
        <f t="shared" si="2282"/>
        <v>0</v>
      </c>
      <c r="AP1596" t="b">
        <f t="shared" si="2283"/>
        <v>0</v>
      </c>
      <c r="AQ1596" t="b">
        <f t="shared" si="2284"/>
        <v>0</v>
      </c>
      <c r="AR1596" t="b">
        <f t="shared" si="2285"/>
        <v>0</v>
      </c>
      <c r="AS1596" t="b">
        <f t="shared" si="2286"/>
        <v>0</v>
      </c>
      <c r="AT1596" t="b">
        <f t="shared" si="2287"/>
        <v>0</v>
      </c>
      <c r="AU1596" t="b">
        <f t="shared" si="2288"/>
        <v>0</v>
      </c>
      <c r="AV1596" t="b">
        <f t="shared" si="2289"/>
        <v>0</v>
      </c>
      <c r="AW1596" t="b">
        <f t="shared" si="2290"/>
        <v>0</v>
      </c>
      <c r="AX1596" t="b">
        <f t="shared" si="2291"/>
        <v>0</v>
      </c>
      <c r="AY1596" t="b">
        <f t="shared" si="2292"/>
        <v>0</v>
      </c>
      <c r="AZ1596" t="b">
        <f t="shared" si="2293"/>
        <v>0</v>
      </c>
      <c r="BA1596" t="b">
        <f t="shared" si="2294"/>
        <v>0</v>
      </c>
      <c r="BB1596" t="b">
        <f t="shared" si="2295"/>
        <v>0</v>
      </c>
      <c r="BC1596" t="b">
        <f t="shared" si="2296"/>
        <v>0</v>
      </c>
      <c r="BD1596" t="b">
        <f t="shared" si="2297"/>
        <v>0</v>
      </c>
      <c r="BE1596" t="b">
        <f t="shared" si="2298"/>
        <v>0</v>
      </c>
      <c r="BF1596" t="b">
        <f t="shared" si="2299"/>
        <v>0</v>
      </c>
      <c r="BG1596" t="b">
        <f t="shared" si="2300"/>
        <v>0</v>
      </c>
      <c r="BH1596" t="b">
        <f t="shared" si="2301"/>
        <v>0</v>
      </c>
      <c r="BI1596" t="b">
        <f t="shared" si="2302"/>
        <v>0</v>
      </c>
      <c r="BJ1596" t="b">
        <f t="shared" si="2303"/>
        <v>0</v>
      </c>
      <c r="BK1596" t="b">
        <f t="shared" si="2304"/>
        <v>0</v>
      </c>
      <c r="BL1596" t="b">
        <f t="shared" si="2305"/>
        <v>0</v>
      </c>
      <c r="BM1596" t="b">
        <f t="shared" si="2306"/>
        <v>0</v>
      </c>
      <c r="BN1596" t="b">
        <f t="shared" si="2307"/>
        <v>0</v>
      </c>
      <c r="BO1596" t="b">
        <f t="shared" si="2308"/>
        <v>0</v>
      </c>
      <c r="BP1596" t="b">
        <f t="shared" si="2309"/>
        <v>0</v>
      </c>
      <c r="BQ1596" t="b">
        <f t="shared" si="2310"/>
        <v>0</v>
      </c>
      <c r="BR1596" t="b">
        <f t="shared" si="2311"/>
        <v>0</v>
      </c>
      <c r="BS1596" t="b">
        <f t="shared" si="2312"/>
        <v>0</v>
      </c>
      <c r="BT1596" t="b">
        <f t="shared" si="2313"/>
        <v>0</v>
      </c>
      <c r="BU1596" t="b">
        <f t="shared" si="2314"/>
        <v>0</v>
      </c>
      <c r="BV1596" t="b">
        <f t="shared" si="2315"/>
        <v>0</v>
      </c>
      <c r="BW1596" t="b">
        <f t="shared" si="2316"/>
        <v>0</v>
      </c>
      <c r="BX1596" t="b">
        <f t="shared" si="2317"/>
        <v>0</v>
      </c>
      <c r="BY1596" t="b">
        <f t="shared" si="2318"/>
        <v>0</v>
      </c>
      <c r="BZ1596" t="b">
        <f t="shared" si="2319"/>
        <v>0</v>
      </c>
      <c r="CA1596" t="b">
        <f t="shared" si="2320"/>
        <v>0</v>
      </c>
      <c r="CB1596" t="b">
        <f t="shared" si="2321"/>
        <v>0</v>
      </c>
      <c r="CC1596" t="b">
        <f t="shared" si="2322"/>
        <v>0</v>
      </c>
      <c r="CD1596" t="b">
        <f t="shared" si="2323"/>
        <v>0</v>
      </c>
      <c r="CE1596" t="b">
        <f t="shared" si="2324"/>
        <v>0</v>
      </c>
      <c r="CF1596" t="b">
        <f t="shared" si="2325"/>
        <v>0</v>
      </c>
      <c r="CG1596" t="b">
        <f t="shared" si="2326"/>
        <v>0</v>
      </c>
      <c r="CH1596" t="b">
        <f t="shared" si="2327"/>
        <v>0</v>
      </c>
      <c r="CI1596" t="b">
        <f t="shared" si="2328"/>
        <v>0</v>
      </c>
      <c r="CJ1596" t="b">
        <f t="shared" si="2329"/>
        <v>0</v>
      </c>
      <c r="CK1596" t="b">
        <f t="shared" si="2330"/>
        <v>1</v>
      </c>
      <c r="CL1596" t="b">
        <f t="shared" si="2331"/>
        <v>0</v>
      </c>
      <c r="CM1596" t="b">
        <f t="shared" si="2332"/>
        <v>0</v>
      </c>
      <c r="CN1596" t="b">
        <f t="shared" si="2333"/>
        <v>0</v>
      </c>
      <c r="CO1596" t="b">
        <f t="shared" si="2334"/>
        <v>0</v>
      </c>
      <c r="CP1596" t="b">
        <f t="shared" si="2335"/>
        <v>0</v>
      </c>
      <c r="CQ1596" t="b">
        <f t="shared" si="2336"/>
        <v>0</v>
      </c>
      <c r="CR1596" t="b">
        <f t="shared" si="2337"/>
        <v>0</v>
      </c>
      <c r="CS1596" t="b">
        <f t="shared" si="2338"/>
        <v>0</v>
      </c>
      <c r="CT1596" t="b">
        <f t="shared" si="2339"/>
        <v>0</v>
      </c>
      <c r="CU1596" t="b">
        <f t="shared" si="2340"/>
        <v>0</v>
      </c>
      <c r="CV1596" t="b">
        <f t="shared" si="2341"/>
        <v>0</v>
      </c>
      <c r="CW1596" t="b">
        <f t="shared" si="2342"/>
        <v>0</v>
      </c>
      <c r="CX1596" t="b">
        <f t="shared" si="2343"/>
        <v>0</v>
      </c>
      <c r="CY1596" t="b">
        <f t="shared" si="2344"/>
        <v>0</v>
      </c>
      <c r="CZ1596" t="b">
        <f t="shared" si="2345"/>
        <v>0</v>
      </c>
      <c r="DA1596" t="b">
        <f t="shared" si="2346"/>
        <v>0</v>
      </c>
      <c r="DB1596" t="b">
        <f t="shared" si="2347"/>
        <v>0</v>
      </c>
      <c r="DC1596" t="b">
        <f t="shared" si="2348"/>
        <v>0</v>
      </c>
      <c r="DD1596" t="b">
        <f t="shared" si="2349"/>
        <v>0</v>
      </c>
    </row>
    <row r="1597" spans="1:108">
      <c r="A1597" t="s">
        <v>2812</v>
      </c>
      <c r="B1597" t="s">
        <v>2813</v>
      </c>
      <c r="C1597" t="s">
        <v>2814</v>
      </c>
      <c r="E1597" t="s">
        <v>2449</v>
      </c>
      <c r="F1597" t="s">
        <v>2450</v>
      </c>
      <c r="G1597" t="s">
        <v>2406</v>
      </c>
      <c r="H1597" t="s">
        <v>7445</v>
      </c>
      <c r="I1597" t="s">
        <v>7417</v>
      </c>
      <c r="J1597" t="s">
        <v>124</v>
      </c>
      <c r="K1597" t="s">
        <v>16</v>
      </c>
      <c r="L1597" t="s">
        <v>7015</v>
      </c>
      <c r="M1597" t="s">
        <v>6079</v>
      </c>
      <c r="N1597" t="s">
        <v>2815</v>
      </c>
      <c r="O1597" t="b">
        <f t="shared" si="2256"/>
        <v>1</v>
      </c>
      <c r="P1597" t="b">
        <f t="shared" si="2257"/>
        <v>1</v>
      </c>
      <c r="Q1597" t="b">
        <f t="shared" si="2258"/>
        <v>0</v>
      </c>
      <c r="R1597" t="b">
        <f t="shared" si="2259"/>
        <v>0</v>
      </c>
      <c r="S1597" t="b">
        <f t="shared" si="2260"/>
        <v>1</v>
      </c>
      <c r="T1597" t="b">
        <f t="shared" si="2261"/>
        <v>1</v>
      </c>
      <c r="U1597" t="b">
        <f t="shared" si="2262"/>
        <v>0</v>
      </c>
      <c r="V1597" t="b">
        <f t="shared" si="2263"/>
        <v>0</v>
      </c>
      <c r="W1597" t="b">
        <f t="shared" si="2264"/>
        <v>1</v>
      </c>
      <c r="X1597" t="b">
        <f t="shared" si="2265"/>
        <v>0</v>
      </c>
      <c r="Y1597" t="b">
        <f t="shared" si="2266"/>
        <v>0</v>
      </c>
      <c r="Z1597" t="b">
        <f t="shared" si="2267"/>
        <v>0</v>
      </c>
      <c r="AA1597" t="b">
        <f t="shared" si="2268"/>
        <v>0</v>
      </c>
      <c r="AB1597" t="b">
        <f t="shared" si="2269"/>
        <v>1</v>
      </c>
      <c r="AC1597" t="b">
        <f t="shared" si="2270"/>
        <v>0</v>
      </c>
      <c r="AD1597" t="b">
        <f t="shared" si="2271"/>
        <v>0</v>
      </c>
      <c r="AE1597" t="b">
        <f t="shared" si="2272"/>
        <v>0</v>
      </c>
      <c r="AF1597" t="b">
        <f t="shared" si="2273"/>
        <v>0</v>
      </c>
      <c r="AG1597" t="b">
        <f t="shared" si="2274"/>
        <v>0</v>
      </c>
      <c r="AH1597" t="b">
        <f t="shared" si="2275"/>
        <v>0</v>
      </c>
      <c r="AI1597" t="b">
        <f t="shared" si="2276"/>
        <v>0</v>
      </c>
      <c r="AJ1597" t="b">
        <f t="shared" si="2277"/>
        <v>0</v>
      </c>
      <c r="AK1597" t="b">
        <f t="shared" si="2278"/>
        <v>0</v>
      </c>
      <c r="AL1597" t="b">
        <f t="shared" si="2279"/>
        <v>1</v>
      </c>
      <c r="AM1597" t="b">
        <f t="shared" si="2280"/>
        <v>0</v>
      </c>
      <c r="AN1597" t="b">
        <f t="shared" si="2281"/>
        <v>0</v>
      </c>
      <c r="AO1597" t="b">
        <f t="shared" si="2282"/>
        <v>0</v>
      </c>
      <c r="AP1597" t="b">
        <f t="shared" si="2283"/>
        <v>0</v>
      </c>
      <c r="AQ1597" t="b">
        <f t="shared" si="2284"/>
        <v>0</v>
      </c>
      <c r="AR1597" t="b">
        <f t="shared" si="2285"/>
        <v>0</v>
      </c>
      <c r="AS1597" t="b">
        <f t="shared" si="2286"/>
        <v>0</v>
      </c>
      <c r="AT1597" t="b">
        <f t="shared" si="2287"/>
        <v>0</v>
      </c>
      <c r="AU1597" t="b">
        <f t="shared" si="2288"/>
        <v>0</v>
      </c>
      <c r="AV1597" t="b">
        <f t="shared" si="2289"/>
        <v>0</v>
      </c>
      <c r="AW1597" t="b">
        <f t="shared" si="2290"/>
        <v>0</v>
      </c>
      <c r="AX1597" t="b">
        <f t="shared" si="2291"/>
        <v>0</v>
      </c>
      <c r="AY1597" t="b">
        <f t="shared" si="2292"/>
        <v>0</v>
      </c>
      <c r="AZ1597" t="b">
        <f t="shared" si="2293"/>
        <v>0</v>
      </c>
      <c r="BA1597" t="b">
        <f t="shared" si="2294"/>
        <v>1</v>
      </c>
      <c r="BB1597" t="b">
        <f t="shared" si="2295"/>
        <v>0</v>
      </c>
      <c r="BC1597" t="b">
        <f t="shared" si="2296"/>
        <v>0</v>
      </c>
      <c r="BD1597" t="b">
        <f t="shared" si="2297"/>
        <v>0</v>
      </c>
      <c r="BE1597" t="b">
        <f t="shared" si="2298"/>
        <v>0</v>
      </c>
      <c r="BF1597" t="b">
        <f t="shared" si="2299"/>
        <v>0</v>
      </c>
      <c r="BG1597" t="b">
        <f t="shared" si="2300"/>
        <v>0</v>
      </c>
      <c r="BH1597" t="b">
        <f t="shared" si="2301"/>
        <v>0</v>
      </c>
      <c r="BI1597" t="b">
        <f t="shared" si="2302"/>
        <v>0</v>
      </c>
      <c r="BJ1597" t="b">
        <f t="shared" si="2303"/>
        <v>0</v>
      </c>
      <c r="BK1597" t="b">
        <f t="shared" si="2304"/>
        <v>0</v>
      </c>
      <c r="BL1597" t="b">
        <f t="shared" si="2305"/>
        <v>1</v>
      </c>
      <c r="BM1597" t="b">
        <f t="shared" si="2306"/>
        <v>0</v>
      </c>
      <c r="BN1597" t="b">
        <f t="shared" si="2307"/>
        <v>0</v>
      </c>
      <c r="BO1597" t="b">
        <f t="shared" si="2308"/>
        <v>0</v>
      </c>
      <c r="BP1597" t="b">
        <f t="shared" si="2309"/>
        <v>1</v>
      </c>
      <c r="BQ1597" t="b">
        <f t="shared" si="2310"/>
        <v>0</v>
      </c>
      <c r="BR1597" t="b">
        <f t="shared" si="2311"/>
        <v>0</v>
      </c>
      <c r="BS1597" t="b">
        <f t="shared" si="2312"/>
        <v>0</v>
      </c>
      <c r="BT1597" t="b">
        <f t="shared" si="2313"/>
        <v>0</v>
      </c>
      <c r="BU1597" t="b">
        <f t="shared" si="2314"/>
        <v>0</v>
      </c>
      <c r="BV1597" t="b">
        <f t="shared" si="2315"/>
        <v>0</v>
      </c>
      <c r="BW1597" t="b">
        <f t="shared" si="2316"/>
        <v>0</v>
      </c>
      <c r="BX1597" t="b">
        <f t="shared" si="2317"/>
        <v>0</v>
      </c>
      <c r="BY1597" t="b">
        <f t="shared" si="2318"/>
        <v>0</v>
      </c>
      <c r="BZ1597" t="b">
        <f t="shared" si="2319"/>
        <v>0</v>
      </c>
      <c r="CA1597" t="b">
        <f t="shared" si="2320"/>
        <v>0</v>
      </c>
      <c r="CB1597" t="b">
        <f t="shared" si="2321"/>
        <v>0</v>
      </c>
      <c r="CC1597" t="b">
        <f t="shared" si="2322"/>
        <v>0</v>
      </c>
      <c r="CD1597" t="b">
        <f t="shared" si="2323"/>
        <v>0</v>
      </c>
      <c r="CE1597" t="b">
        <f t="shared" si="2324"/>
        <v>1</v>
      </c>
      <c r="CF1597" t="b">
        <f t="shared" si="2325"/>
        <v>0</v>
      </c>
      <c r="CG1597" t="b">
        <f t="shared" si="2326"/>
        <v>0</v>
      </c>
      <c r="CH1597" t="b">
        <f t="shared" si="2327"/>
        <v>1</v>
      </c>
      <c r="CI1597" t="b">
        <f t="shared" si="2328"/>
        <v>0</v>
      </c>
      <c r="CJ1597" t="b">
        <f t="shared" si="2329"/>
        <v>0</v>
      </c>
      <c r="CK1597" t="b">
        <f t="shared" si="2330"/>
        <v>0</v>
      </c>
      <c r="CL1597" t="b">
        <f t="shared" si="2331"/>
        <v>0</v>
      </c>
      <c r="CM1597" t="b">
        <f t="shared" si="2332"/>
        <v>1</v>
      </c>
      <c r="CN1597" t="b">
        <f t="shared" si="2333"/>
        <v>0</v>
      </c>
      <c r="CO1597" t="b">
        <f t="shared" si="2334"/>
        <v>0</v>
      </c>
      <c r="CP1597" t="b">
        <f t="shared" si="2335"/>
        <v>0</v>
      </c>
      <c r="CQ1597" t="b">
        <f t="shared" si="2336"/>
        <v>0</v>
      </c>
      <c r="CR1597" t="b">
        <f t="shared" si="2337"/>
        <v>0</v>
      </c>
      <c r="CS1597" t="b">
        <f t="shared" si="2338"/>
        <v>0</v>
      </c>
      <c r="CT1597" t="b">
        <f t="shared" si="2339"/>
        <v>1</v>
      </c>
      <c r="CU1597" t="b">
        <f t="shared" si="2340"/>
        <v>0</v>
      </c>
      <c r="CV1597" t="b">
        <f t="shared" si="2341"/>
        <v>0</v>
      </c>
      <c r="CW1597" t="b">
        <f t="shared" si="2342"/>
        <v>0</v>
      </c>
      <c r="CX1597" t="b">
        <f t="shared" si="2343"/>
        <v>0</v>
      </c>
      <c r="CY1597" t="b">
        <f t="shared" si="2344"/>
        <v>0</v>
      </c>
      <c r="CZ1597" t="b">
        <f t="shared" si="2345"/>
        <v>0</v>
      </c>
      <c r="DA1597" t="b">
        <f t="shared" si="2346"/>
        <v>0</v>
      </c>
      <c r="DB1597" t="b">
        <f t="shared" si="2347"/>
        <v>0</v>
      </c>
      <c r="DC1597" t="b">
        <f t="shared" si="2348"/>
        <v>0</v>
      </c>
      <c r="DD1597" t="b">
        <f t="shared" si="2349"/>
        <v>0</v>
      </c>
    </row>
    <row r="1598" spans="1:108">
      <c r="A1598" t="s">
        <v>2816</v>
      </c>
      <c r="B1598" t="s">
        <v>2813</v>
      </c>
      <c r="C1598" t="s">
        <v>2814</v>
      </c>
      <c r="E1598" t="s">
        <v>2449</v>
      </c>
      <c r="F1598" t="s">
        <v>2450</v>
      </c>
      <c r="G1598" t="s">
        <v>2406</v>
      </c>
      <c r="H1598" t="s">
        <v>7445</v>
      </c>
      <c r="I1598" t="s">
        <v>7417</v>
      </c>
      <c r="J1598" t="s">
        <v>135</v>
      </c>
      <c r="K1598" t="s">
        <v>136</v>
      </c>
      <c r="L1598" t="s">
        <v>7016</v>
      </c>
      <c r="M1598" t="s">
        <v>6079</v>
      </c>
      <c r="N1598" t="s">
        <v>2817</v>
      </c>
      <c r="O1598" t="b">
        <f t="shared" si="2256"/>
        <v>1</v>
      </c>
      <c r="P1598" t="b">
        <f t="shared" si="2257"/>
        <v>0</v>
      </c>
      <c r="Q1598" t="b">
        <f t="shared" si="2258"/>
        <v>0</v>
      </c>
      <c r="R1598" t="b">
        <f t="shared" si="2259"/>
        <v>0</v>
      </c>
      <c r="S1598" t="b">
        <f t="shared" si="2260"/>
        <v>1</v>
      </c>
      <c r="T1598" t="b">
        <f t="shared" si="2261"/>
        <v>0</v>
      </c>
      <c r="U1598" t="b">
        <f t="shared" si="2262"/>
        <v>1</v>
      </c>
      <c r="V1598" t="b">
        <f t="shared" si="2263"/>
        <v>0</v>
      </c>
      <c r="W1598" t="b">
        <f t="shared" si="2264"/>
        <v>1</v>
      </c>
      <c r="X1598" t="b">
        <f t="shared" si="2265"/>
        <v>0</v>
      </c>
      <c r="Y1598" t="b">
        <f t="shared" si="2266"/>
        <v>0</v>
      </c>
      <c r="Z1598" t="b">
        <f t="shared" si="2267"/>
        <v>0</v>
      </c>
      <c r="AA1598" t="b">
        <f t="shared" si="2268"/>
        <v>0</v>
      </c>
      <c r="AB1598" t="b">
        <f t="shared" si="2269"/>
        <v>0</v>
      </c>
      <c r="AC1598" t="b">
        <f t="shared" si="2270"/>
        <v>0</v>
      </c>
      <c r="AD1598" t="b">
        <f t="shared" si="2271"/>
        <v>0</v>
      </c>
      <c r="AE1598" t="b">
        <f t="shared" si="2272"/>
        <v>0</v>
      </c>
      <c r="AF1598" t="b">
        <f t="shared" si="2273"/>
        <v>0</v>
      </c>
      <c r="AG1598" t="b">
        <f t="shared" si="2274"/>
        <v>0</v>
      </c>
      <c r="AH1598" t="b">
        <f t="shared" si="2275"/>
        <v>0</v>
      </c>
      <c r="AI1598" t="b">
        <f t="shared" si="2276"/>
        <v>0</v>
      </c>
      <c r="AJ1598" t="b">
        <f t="shared" si="2277"/>
        <v>0</v>
      </c>
      <c r="AK1598" t="b">
        <f t="shared" si="2278"/>
        <v>0</v>
      </c>
      <c r="AL1598" t="b">
        <f t="shared" si="2279"/>
        <v>0</v>
      </c>
      <c r="AM1598" t="b">
        <f t="shared" si="2280"/>
        <v>0</v>
      </c>
      <c r="AN1598" t="b">
        <f t="shared" si="2281"/>
        <v>0</v>
      </c>
      <c r="AO1598" t="b">
        <f t="shared" si="2282"/>
        <v>0</v>
      </c>
      <c r="AP1598" t="b">
        <f t="shared" si="2283"/>
        <v>0</v>
      </c>
      <c r="AQ1598" t="b">
        <f t="shared" si="2284"/>
        <v>0</v>
      </c>
      <c r="AR1598" t="b">
        <f t="shared" si="2285"/>
        <v>0</v>
      </c>
      <c r="AS1598" t="b">
        <f t="shared" si="2286"/>
        <v>0</v>
      </c>
      <c r="AT1598" t="b">
        <f t="shared" si="2287"/>
        <v>0</v>
      </c>
      <c r="AU1598" t="b">
        <f t="shared" si="2288"/>
        <v>0</v>
      </c>
      <c r="AV1598" t="b">
        <f t="shared" si="2289"/>
        <v>0</v>
      </c>
      <c r="AW1598" t="b">
        <f t="shared" si="2290"/>
        <v>0</v>
      </c>
      <c r="AX1598" t="b">
        <f t="shared" si="2291"/>
        <v>0</v>
      </c>
      <c r="AY1598" t="b">
        <f t="shared" si="2292"/>
        <v>0</v>
      </c>
      <c r="AZ1598" t="b">
        <f t="shared" si="2293"/>
        <v>0</v>
      </c>
      <c r="BA1598" t="b">
        <f t="shared" si="2294"/>
        <v>0</v>
      </c>
      <c r="BB1598" t="b">
        <f t="shared" si="2295"/>
        <v>0</v>
      </c>
      <c r="BC1598" t="b">
        <f t="shared" si="2296"/>
        <v>0</v>
      </c>
      <c r="BD1598" t="b">
        <f t="shared" si="2297"/>
        <v>0</v>
      </c>
      <c r="BE1598" t="b">
        <f t="shared" si="2298"/>
        <v>0</v>
      </c>
      <c r="BF1598" t="b">
        <f t="shared" si="2299"/>
        <v>0</v>
      </c>
      <c r="BG1598" t="b">
        <f t="shared" si="2300"/>
        <v>0</v>
      </c>
      <c r="BH1598" t="b">
        <f t="shared" si="2301"/>
        <v>0</v>
      </c>
      <c r="BI1598" t="b">
        <f t="shared" si="2302"/>
        <v>0</v>
      </c>
      <c r="BJ1598" t="b">
        <f t="shared" si="2303"/>
        <v>0</v>
      </c>
      <c r="BK1598" t="b">
        <f t="shared" si="2304"/>
        <v>0</v>
      </c>
      <c r="BL1598" t="b">
        <f t="shared" si="2305"/>
        <v>0</v>
      </c>
      <c r="BM1598" t="b">
        <f t="shared" si="2306"/>
        <v>0</v>
      </c>
      <c r="BN1598" t="b">
        <f t="shared" si="2307"/>
        <v>0</v>
      </c>
      <c r="BO1598" t="b">
        <f t="shared" si="2308"/>
        <v>0</v>
      </c>
      <c r="BP1598" t="b">
        <f t="shared" si="2309"/>
        <v>0</v>
      </c>
      <c r="BQ1598" t="b">
        <f t="shared" si="2310"/>
        <v>1</v>
      </c>
      <c r="BR1598" t="b">
        <f t="shared" si="2311"/>
        <v>0</v>
      </c>
      <c r="BS1598" t="b">
        <f t="shared" si="2312"/>
        <v>0</v>
      </c>
      <c r="BT1598" t="b">
        <f t="shared" si="2313"/>
        <v>0</v>
      </c>
      <c r="BU1598" t="b">
        <f t="shared" si="2314"/>
        <v>0</v>
      </c>
      <c r="BV1598" t="b">
        <f t="shared" si="2315"/>
        <v>0</v>
      </c>
      <c r="BW1598" t="b">
        <f t="shared" si="2316"/>
        <v>0</v>
      </c>
      <c r="BX1598" t="b">
        <f t="shared" si="2317"/>
        <v>0</v>
      </c>
      <c r="BY1598" t="b">
        <f t="shared" si="2318"/>
        <v>0</v>
      </c>
      <c r="BZ1598" t="b">
        <f t="shared" si="2319"/>
        <v>0</v>
      </c>
      <c r="CA1598" t="b">
        <f t="shared" si="2320"/>
        <v>0</v>
      </c>
      <c r="CB1598" t="b">
        <f t="shared" si="2321"/>
        <v>0</v>
      </c>
      <c r="CC1598" t="b">
        <f t="shared" si="2322"/>
        <v>0</v>
      </c>
      <c r="CD1598" t="b">
        <f t="shared" si="2323"/>
        <v>0</v>
      </c>
      <c r="CE1598" t="b">
        <f t="shared" si="2324"/>
        <v>0</v>
      </c>
      <c r="CF1598" t="b">
        <f t="shared" si="2325"/>
        <v>0</v>
      </c>
      <c r="CG1598" t="b">
        <f t="shared" si="2326"/>
        <v>0</v>
      </c>
      <c r="CH1598" t="b">
        <f t="shared" si="2327"/>
        <v>0</v>
      </c>
      <c r="CI1598" t="b">
        <f t="shared" si="2328"/>
        <v>0</v>
      </c>
      <c r="CJ1598" t="b">
        <f t="shared" si="2329"/>
        <v>0</v>
      </c>
      <c r="CK1598" t="b">
        <f t="shared" si="2330"/>
        <v>1</v>
      </c>
      <c r="CL1598" t="b">
        <f t="shared" si="2331"/>
        <v>0</v>
      </c>
      <c r="CM1598" t="b">
        <f t="shared" si="2332"/>
        <v>0</v>
      </c>
      <c r="CN1598" t="b">
        <f t="shared" si="2333"/>
        <v>0</v>
      </c>
      <c r="CO1598" t="b">
        <f t="shared" si="2334"/>
        <v>0</v>
      </c>
      <c r="CP1598" t="b">
        <f t="shared" si="2335"/>
        <v>0</v>
      </c>
      <c r="CQ1598" t="b">
        <f t="shared" si="2336"/>
        <v>0</v>
      </c>
      <c r="CR1598" t="b">
        <f t="shared" si="2337"/>
        <v>0</v>
      </c>
      <c r="CS1598" t="b">
        <f t="shared" si="2338"/>
        <v>0</v>
      </c>
      <c r="CT1598" t="b">
        <f t="shared" si="2339"/>
        <v>1</v>
      </c>
      <c r="CU1598" t="b">
        <f t="shared" si="2340"/>
        <v>0</v>
      </c>
      <c r="CV1598" t="b">
        <f t="shared" si="2341"/>
        <v>0</v>
      </c>
      <c r="CW1598" t="b">
        <f t="shared" si="2342"/>
        <v>0</v>
      </c>
      <c r="CX1598" t="b">
        <f t="shared" si="2343"/>
        <v>0</v>
      </c>
      <c r="CY1598" t="b">
        <f t="shared" si="2344"/>
        <v>0</v>
      </c>
      <c r="CZ1598" t="b">
        <f t="shared" si="2345"/>
        <v>0</v>
      </c>
      <c r="DA1598" t="b">
        <f t="shared" si="2346"/>
        <v>0</v>
      </c>
      <c r="DB1598" t="b">
        <f t="shared" si="2347"/>
        <v>0</v>
      </c>
      <c r="DC1598" t="b">
        <f t="shared" si="2348"/>
        <v>0</v>
      </c>
      <c r="DD1598" t="b">
        <f t="shared" si="2349"/>
        <v>0</v>
      </c>
    </row>
    <row r="1599" spans="1:108">
      <c r="A1599" t="s">
        <v>2818</v>
      </c>
      <c r="B1599" t="s">
        <v>2813</v>
      </c>
      <c r="C1599" t="s">
        <v>2814</v>
      </c>
      <c r="E1599" t="s">
        <v>2449</v>
      </c>
      <c r="F1599" t="s">
        <v>2450</v>
      </c>
      <c r="G1599" t="s">
        <v>2406</v>
      </c>
      <c r="H1599" t="s">
        <v>7445</v>
      </c>
      <c r="I1599" t="s">
        <v>7417</v>
      </c>
      <c r="J1599" t="s">
        <v>135</v>
      </c>
      <c r="K1599" t="s">
        <v>136</v>
      </c>
      <c r="L1599" t="s">
        <v>7017</v>
      </c>
      <c r="M1599" t="s">
        <v>6079</v>
      </c>
      <c r="N1599" t="s">
        <v>2819</v>
      </c>
      <c r="O1599" t="b">
        <f t="shared" si="2256"/>
        <v>1</v>
      </c>
      <c r="P1599" t="b">
        <f t="shared" si="2257"/>
        <v>1</v>
      </c>
      <c r="Q1599" t="b">
        <f t="shared" si="2258"/>
        <v>1</v>
      </c>
      <c r="R1599" t="b">
        <f t="shared" si="2259"/>
        <v>0</v>
      </c>
      <c r="S1599" t="b">
        <f t="shared" si="2260"/>
        <v>0</v>
      </c>
      <c r="T1599" t="b">
        <f t="shared" si="2261"/>
        <v>1</v>
      </c>
      <c r="U1599" t="b">
        <f t="shared" si="2262"/>
        <v>1</v>
      </c>
      <c r="V1599" t="b">
        <f t="shared" si="2263"/>
        <v>0</v>
      </c>
      <c r="W1599" t="b">
        <f t="shared" si="2264"/>
        <v>0</v>
      </c>
      <c r="X1599" t="b">
        <f t="shared" si="2265"/>
        <v>1</v>
      </c>
      <c r="Y1599" t="b">
        <f t="shared" si="2266"/>
        <v>1</v>
      </c>
      <c r="Z1599" t="b">
        <f t="shared" si="2267"/>
        <v>1</v>
      </c>
      <c r="AA1599" t="b">
        <f t="shared" si="2268"/>
        <v>0</v>
      </c>
      <c r="AB1599" t="b">
        <f t="shared" si="2269"/>
        <v>0</v>
      </c>
      <c r="AC1599" t="b">
        <f t="shared" si="2270"/>
        <v>0</v>
      </c>
      <c r="AD1599" t="b">
        <f t="shared" si="2271"/>
        <v>0</v>
      </c>
      <c r="AE1599" t="b">
        <f t="shared" si="2272"/>
        <v>0</v>
      </c>
      <c r="AF1599" t="b">
        <f t="shared" si="2273"/>
        <v>0</v>
      </c>
      <c r="AG1599" t="b">
        <f t="shared" si="2274"/>
        <v>0</v>
      </c>
      <c r="AH1599" t="b">
        <f t="shared" si="2275"/>
        <v>0</v>
      </c>
      <c r="AI1599" t="b">
        <f t="shared" si="2276"/>
        <v>0</v>
      </c>
      <c r="AJ1599" t="b">
        <f t="shared" si="2277"/>
        <v>0</v>
      </c>
      <c r="AK1599" t="b">
        <f t="shared" si="2278"/>
        <v>0</v>
      </c>
      <c r="AL1599" t="b">
        <f t="shared" si="2279"/>
        <v>1</v>
      </c>
      <c r="AM1599" t="b">
        <f t="shared" si="2280"/>
        <v>0</v>
      </c>
      <c r="AN1599" t="b">
        <f t="shared" si="2281"/>
        <v>0</v>
      </c>
      <c r="AO1599" t="b">
        <f t="shared" si="2282"/>
        <v>0</v>
      </c>
      <c r="AP1599" t="b">
        <f t="shared" si="2283"/>
        <v>0</v>
      </c>
      <c r="AQ1599" t="b">
        <f t="shared" si="2284"/>
        <v>0</v>
      </c>
      <c r="AR1599" t="b">
        <f t="shared" si="2285"/>
        <v>0</v>
      </c>
      <c r="AS1599" t="b">
        <f t="shared" si="2286"/>
        <v>0</v>
      </c>
      <c r="AT1599" t="b">
        <f t="shared" si="2287"/>
        <v>0</v>
      </c>
      <c r="AU1599" t="b">
        <f t="shared" si="2288"/>
        <v>0</v>
      </c>
      <c r="AV1599" t="b">
        <f t="shared" si="2289"/>
        <v>0</v>
      </c>
      <c r="AW1599" t="b">
        <f t="shared" si="2290"/>
        <v>0</v>
      </c>
      <c r="AX1599" t="b">
        <f t="shared" si="2291"/>
        <v>0</v>
      </c>
      <c r="AY1599" t="b">
        <f t="shared" si="2292"/>
        <v>0</v>
      </c>
      <c r="AZ1599" t="b">
        <f t="shared" si="2293"/>
        <v>1</v>
      </c>
      <c r="BA1599" t="b">
        <f t="shared" si="2294"/>
        <v>0</v>
      </c>
      <c r="BB1599" t="b">
        <f t="shared" si="2295"/>
        <v>0</v>
      </c>
      <c r="BC1599" t="b">
        <f t="shared" si="2296"/>
        <v>0</v>
      </c>
      <c r="BD1599" t="b">
        <f t="shared" si="2297"/>
        <v>0</v>
      </c>
      <c r="BE1599" t="b">
        <f t="shared" si="2298"/>
        <v>0</v>
      </c>
      <c r="BF1599" t="b">
        <f t="shared" si="2299"/>
        <v>0</v>
      </c>
      <c r="BG1599" t="b">
        <f t="shared" si="2300"/>
        <v>0</v>
      </c>
      <c r="BH1599" t="b">
        <f t="shared" si="2301"/>
        <v>0</v>
      </c>
      <c r="BI1599" t="b">
        <f t="shared" si="2302"/>
        <v>1</v>
      </c>
      <c r="BJ1599" t="b">
        <f t="shared" si="2303"/>
        <v>0</v>
      </c>
      <c r="BK1599" t="b">
        <f t="shared" si="2304"/>
        <v>0</v>
      </c>
      <c r="BL1599" t="b">
        <f t="shared" si="2305"/>
        <v>0</v>
      </c>
      <c r="BM1599" t="b">
        <f t="shared" si="2306"/>
        <v>1</v>
      </c>
      <c r="BN1599" t="b">
        <f t="shared" si="2307"/>
        <v>0</v>
      </c>
      <c r="BO1599" t="b">
        <f t="shared" si="2308"/>
        <v>0</v>
      </c>
      <c r="BP1599" t="b">
        <f t="shared" si="2309"/>
        <v>0</v>
      </c>
      <c r="BQ1599" t="b">
        <f t="shared" si="2310"/>
        <v>0</v>
      </c>
      <c r="BR1599" t="b">
        <f t="shared" si="2311"/>
        <v>0</v>
      </c>
      <c r="BS1599" t="b">
        <f t="shared" si="2312"/>
        <v>0</v>
      </c>
      <c r="BT1599" t="b">
        <f t="shared" si="2313"/>
        <v>0</v>
      </c>
      <c r="BU1599" t="b">
        <f t="shared" si="2314"/>
        <v>0</v>
      </c>
      <c r="BV1599" t="b">
        <f t="shared" si="2315"/>
        <v>0</v>
      </c>
      <c r="BW1599" t="b">
        <f t="shared" si="2316"/>
        <v>0</v>
      </c>
      <c r="BX1599" t="b">
        <f t="shared" si="2317"/>
        <v>0</v>
      </c>
      <c r="BY1599" t="b">
        <f t="shared" si="2318"/>
        <v>0</v>
      </c>
      <c r="BZ1599" t="b">
        <f t="shared" si="2319"/>
        <v>0</v>
      </c>
      <c r="CA1599" t="b">
        <f t="shared" si="2320"/>
        <v>0</v>
      </c>
      <c r="CB1599" t="b">
        <f t="shared" si="2321"/>
        <v>1</v>
      </c>
      <c r="CC1599" t="b">
        <f t="shared" si="2322"/>
        <v>0</v>
      </c>
      <c r="CD1599" t="b">
        <f t="shared" si="2323"/>
        <v>0</v>
      </c>
      <c r="CE1599" t="b">
        <f t="shared" si="2324"/>
        <v>0</v>
      </c>
      <c r="CF1599" t="b">
        <f t="shared" si="2325"/>
        <v>0</v>
      </c>
      <c r="CG1599" t="b">
        <f t="shared" si="2326"/>
        <v>0</v>
      </c>
      <c r="CH1599" t="b">
        <f t="shared" si="2327"/>
        <v>1</v>
      </c>
      <c r="CI1599" t="b">
        <f t="shared" si="2328"/>
        <v>0</v>
      </c>
      <c r="CJ1599" t="b">
        <f t="shared" si="2329"/>
        <v>0</v>
      </c>
      <c r="CK1599" t="b">
        <f t="shared" si="2330"/>
        <v>1</v>
      </c>
      <c r="CL1599" t="b">
        <f t="shared" si="2331"/>
        <v>0</v>
      </c>
      <c r="CM1599" t="b">
        <f t="shared" si="2332"/>
        <v>0</v>
      </c>
      <c r="CN1599" t="b">
        <f t="shared" si="2333"/>
        <v>0</v>
      </c>
      <c r="CO1599" t="b">
        <f t="shared" si="2334"/>
        <v>0</v>
      </c>
      <c r="CP1599" t="b">
        <f t="shared" si="2335"/>
        <v>0</v>
      </c>
      <c r="CQ1599" t="b">
        <f t="shared" si="2336"/>
        <v>0</v>
      </c>
      <c r="CR1599" t="b">
        <f t="shared" si="2337"/>
        <v>0</v>
      </c>
      <c r="CS1599" t="b">
        <f t="shared" si="2338"/>
        <v>0</v>
      </c>
      <c r="CT1599" t="b">
        <f t="shared" si="2339"/>
        <v>0</v>
      </c>
      <c r="CU1599" t="b">
        <f t="shared" si="2340"/>
        <v>0</v>
      </c>
      <c r="CV1599" t="b">
        <f t="shared" si="2341"/>
        <v>0</v>
      </c>
      <c r="CW1599" t="b">
        <f t="shared" si="2342"/>
        <v>0</v>
      </c>
      <c r="CX1599" t="b">
        <f t="shared" si="2343"/>
        <v>0</v>
      </c>
      <c r="CY1599" t="b">
        <f t="shared" si="2344"/>
        <v>0</v>
      </c>
      <c r="CZ1599" t="b">
        <f t="shared" si="2345"/>
        <v>0</v>
      </c>
      <c r="DA1599" t="b">
        <f t="shared" si="2346"/>
        <v>0</v>
      </c>
      <c r="DB1599" t="b">
        <f t="shared" si="2347"/>
        <v>0</v>
      </c>
      <c r="DC1599" t="b">
        <f t="shared" si="2348"/>
        <v>0</v>
      </c>
      <c r="DD1599" t="b">
        <f t="shared" si="2349"/>
        <v>0</v>
      </c>
    </row>
    <row r="1600" spans="1:108">
      <c r="A1600" t="s">
        <v>2820</v>
      </c>
      <c r="B1600" t="s">
        <v>2813</v>
      </c>
      <c r="C1600" t="s">
        <v>2814</v>
      </c>
      <c r="E1600" t="s">
        <v>2449</v>
      </c>
      <c r="F1600" t="s">
        <v>2450</v>
      </c>
      <c r="G1600" t="s">
        <v>2406</v>
      </c>
      <c r="H1600" t="s">
        <v>7445</v>
      </c>
      <c r="I1600" t="s">
        <v>7417</v>
      </c>
      <c r="J1600" t="s">
        <v>139</v>
      </c>
      <c r="K1600" t="s">
        <v>139</v>
      </c>
      <c r="L1600" t="s">
        <v>7018</v>
      </c>
      <c r="M1600" t="s">
        <v>6079</v>
      </c>
      <c r="N1600" t="s">
        <v>2821</v>
      </c>
      <c r="O1600" t="b">
        <f t="shared" si="2256"/>
        <v>1</v>
      </c>
      <c r="P1600" t="b">
        <f t="shared" si="2257"/>
        <v>1</v>
      </c>
      <c r="Q1600" t="b">
        <f t="shared" si="2258"/>
        <v>1</v>
      </c>
      <c r="R1600" t="b">
        <f t="shared" si="2259"/>
        <v>0</v>
      </c>
      <c r="S1600" t="b">
        <f t="shared" si="2260"/>
        <v>1</v>
      </c>
      <c r="T1600" t="b">
        <f t="shared" si="2261"/>
        <v>0</v>
      </c>
      <c r="U1600" t="b">
        <f t="shared" si="2262"/>
        <v>1</v>
      </c>
      <c r="V1600" t="b">
        <f t="shared" si="2263"/>
        <v>0</v>
      </c>
      <c r="W1600" t="b">
        <f t="shared" si="2264"/>
        <v>1</v>
      </c>
      <c r="X1600" t="b">
        <f t="shared" si="2265"/>
        <v>1</v>
      </c>
      <c r="Y1600" t="b">
        <f t="shared" si="2266"/>
        <v>1</v>
      </c>
      <c r="Z1600" t="b">
        <f t="shared" si="2267"/>
        <v>0</v>
      </c>
      <c r="AA1600" t="b">
        <f t="shared" si="2268"/>
        <v>0</v>
      </c>
      <c r="AB1600" t="b">
        <f t="shared" si="2269"/>
        <v>1</v>
      </c>
      <c r="AC1600" t="b">
        <f t="shared" si="2270"/>
        <v>0</v>
      </c>
      <c r="AD1600" t="b">
        <f t="shared" si="2271"/>
        <v>0</v>
      </c>
      <c r="AE1600" t="b">
        <f t="shared" si="2272"/>
        <v>0</v>
      </c>
      <c r="AF1600" t="b">
        <f t="shared" si="2273"/>
        <v>0</v>
      </c>
      <c r="AG1600" t="b">
        <f t="shared" si="2274"/>
        <v>1</v>
      </c>
      <c r="AH1600" t="b">
        <f t="shared" si="2275"/>
        <v>1</v>
      </c>
      <c r="AI1600" t="b">
        <f t="shared" si="2276"/>
        <v>1</v>
      </c>
      <c r="AJ1600" t="b">
        <f t="shared" si="2277"/>
        <v>0</v>
      </c>
      <c r="AK1600" t="b">
        <f t="shared" si="2278"/>
        <v>0</v>
      </c>
      <c r="AL1600" t="b">
        <f t="shared" si="2279"/>
        <v>0</v>
      </c>
      <c r="AM1600" t="b">
        <f t="shared" si="2280"/>
        <v>0</v>
      </c>
      <c r="AN1600" t="b">
        <f t="shared" si="2281"/>
        <v>0</v>
      </c>
      <c r="AO1600" t="b">
        <f t="shared" si="2282"/>
        <v>0</v>
      </c>
      <c r="AP1600" t="b">
        <f t="shared" si="2283"/>
        <v>0</v>
      </c>
      <c r="AQ1600" t="b">
        <f t="shared" si="2284"/>
        <v>0</v>
      </c>
      <c r="AR1600" t="b">
        <f t="shared" si="2285"/>
        <v>0</v>
      </c>
      <c r="AS1600" t="b">
        <f t="shared" si="2286"/>
        <v>0</v>
      </c>
      <c r="AT1600" t="b">
        <f t="shared" si="2287"/>
        <v>0</v>
      </c>
      <c r="AU1600" t="b">
        <f t="shared" si="2288"/>
        <v>1</v>
      </c>
      <c r="AV1600" t="b">
        <f t="shared" si="2289"/>
        <v>0</v>
      </c>
      <c r="AW1600" t="b">
        <f t="shared" si="2290"/>
        <v>0</v>
      </c>
      <c r="AX1600" t="b">
        <f t="shared" si="2291"/>
        <v>0</v>
      </c>
      <c r="AY1600" t="b">
        <f t="shared" si="2292"/>
        <v>1</v>
      </c>
      <c r="AZ1600" t="b">
        <f t="shared" si="2293"/>
        <v>0</v>
      </c>
      <c r="BA1600" t="b">
        <f t="shared" si="2294"/>
        <v>1</v>
      </c>
      <c r="BB1600" t="b">
        <f t="shared" si="2295"/>
        <v>0</v>
      </c>
      <c r="BC1600" t="b">
        <f t="shared" si="2296"/>
        <v>0</v>
      </c>
      <c r="BD1600" t="b">
        <f t="shared" si="2297"/>
        <v>0</v>
      </c>
      <c r="BE1600" t="b">
        <f t="shared" si="2298"/>
        <v>0</v>
      </c>
      <c r="BF1600" t="b">
        <f t="shared" si="2299"/>
        <v>0</v>
      </c>
      <c r="BG1600" t="b">
        <f t="shared" si="2300"/>
        <v>0</v>
      </c>
      <c r="BH1600" t="b">
        <f t="shared" si="2301"/>
        <v>0</v>
      </c>
      <c r="BI1600" t="b">
        <f t="shared" si="2302"/>
        <v>0</v>
      </c>
      <c r="BJ1600" t="b">
        <f t="shared" si="2303"/>
        <v>0</v>
      </c>
      <c r="BK1600" t="b">
        <f t="shared" si="2304"/>
        <v>0</v>
      </c>
      <c r="BL1600" t="b">
        <f t="shared" si="2305"/>
        <v>0</v>
      </c>
      <c r="BM1600" t="b">
        <f t="shared" si="2306"/>
        <v>0</v>
      </c>
      <c r="BN1600" t="b">
        <f t="shared" si="2307"/>
        <v>0</v>
      </c>
      <c r="BO1600" t="b">
        <f t="shared" si="2308"/>
        <v>0</v>
      </c>
      <c r="BP1600" t="b">
        <f t="shared" si="2309"/>
        <v>0</v>
      </c>
      <c r="BQ1600" t="b">
        <f t="shared" si="2310"/>
        <v>1</v>
      </c>
      <c r="BR1600" t="b">
        <f t="shared" si="2311"/>
        <v>0</v>
      </c>
      <c r="BS1600" t="b">
        <f t="shared" si="2312"/>
        <v>0</v>
      </c>
      <c r="BT1600" t="b">
        <f t="shared" si="2313"/>
        <v>0</v>
      </c>
      <c r="BU1600" t="b">
        <f t="shared" si="2314"/>
        <v>0</v>
      </c>
      <c r="BV1600" t="b">
        <f t="shared" si="2315"/>
        <v>0</v>
      </c>
      <c r="BW1600" t="b">
        <f t="shared" si="2316"/>
        <v>0</v>
      </c>
      <c r="BX1600" t="b">
        <f t="shared" si="2317"/>
        <v>0</v>
      </c>
      <c r="BY1600" t="b">
        <f t="shared" si="2318"/>
        <v>1</v>
      </c>
      <c r="BZ1600" t="b">
        <f t="shared" si="2319"/>
        <v>0</v>
      </c>
      <c r="CA1600" t="b">
        <f t="shared" si="2320"/>
        <v>0</v>
      </c>
      <c r="CB1600" t="b">
        <f t="shared" si="2321"/>
        <v>1</v>
      </c>
      <c r="CC1600" t="b">
        <f t="shared" si="2322"/>
        <v>0</v>
      </c>
      <c r="CD1600" t="b">
        <f t="shared" si="2323"/>
        <v>0</v>
      </c>
      <c r="CE1600" t="b">
        <f t="shared" si="2324"/>
        <v>0</v>
      </c>
      <c r="CF1600" t="b">
        <f t="shared" si="2325"/>
        <v>0</v>
      </c>
      <c r="CG1600" t="b">
        <f t="shared" si="2326"/>
        <v>1</v>
      </c>
      <c r="CH1600" t="b">
        <f t="shared" si="2327"/>
        <v>0</v>
      </c>
      <c r="CI1600" t="b">
        <f t="shared" si="2328"/>
        <v>0</v>
      </c>
      <c r="CJ1600" t="b">
        <f t="shared" si="2329"/>
        <v>0</v>
      </c>
      <c r="CK1600" t="b">
        <f t="shared" si="2330"/>
        <v>1</v>
      </c>
      <c r="CL1600" t="b">
        <f t="shared" si="2331"/>
        <v>0</v>
      </c>
      <c r="CM1600" t="b">
        <f t="shared" si="2332"/>
        <v>0</v>
      </c>
      <c r="CN1600" t="b">
        <f t="shared" si="2333"/>
        <v>0</v>
      </c>
      <c r="CO1600" t="b">
        <f t="shared" si="2334"/>
        <v>0</v>
      </c>
      <c r="CP1600" t="b">
        <f t="shared" si="2335"/>
        <v>0</v>
      </c>
      <c r="CQ1600" t="b">
        <f t="shared" si="2336"/>
        <v>0</v>
      </c>
      <c r="CR1600" t="b">
        <f t="shared" si="2337"/>
        <v>0</v>
      </c>
      <c r="CS1600" t="b">
        <f t="shared" si="2338"/>
        <v>0</v>
      </c>
      <c r="CT1600" t="b">
        <f t="shared" si="2339"/>
        <v>0</v>
      </c>
      <c r="CU1600" t="b">
        <f t="shared" si="2340"/>
        <v>0</v>
      </c>
      <c r="CV1600" t="b">
        <f t="shared" si="2341"/>
        <v>0</v>
      </c>
      <c r="CW1600" t="b">
        <f t="shared" si="2342"/>
        <v>0</v>
      </c>
      <c r="CX1600" t="b">
        <f t="shared" si="2343"/>
        <v>0</v>
      </c>
      <c r="CY1600" t="b">
        <f t="shared" si="2344"/>
        <v>0</v>
      </c>
      <c r="CZ1600" t="b">
        <f t="shared" si="2345"/>
        <v>0</v>
      </c>
      <c r="DA1600" t="b">
        <f t="shared" si="2346"/>
        <v>1</v>
      </c>
      <c r="DB1600" t="b">
        <f t="shared" si="2347"/>
        <v>0</v>
      </c>
      <c r="DC1600" t="b">
        <f t="shared" si="2348"/>
        <v>0</v>
      </c>
      <c r="DD1600" t="b">
        <f t="shared" si="2349"/>
        <v>0</v>
      </c>
    </row>
    <row r="1601" spans="1:108">
      <c r="A1601" t="s">
        <v>2822</v>
      </c>
      <c r="B1601" t="s">
        <v>2813</v>
      </c>
      <c r="C1601" t="s">
        <v>2814</v>
      </c>
      <c r="E1601" t="s">
        <v>2449</v>
      </c>
      <c r="F1601" t="s">
        <v>2450</v>
      </c>
      <c r="G1601" t="s">
        <v>2406</v>
      </c>
      <c r="H1601" t="s">
        <v>7445</v>
      </c>
      <c r="I1601" t="s">
        <v>7417</v>
      </c>
      <c r="J1601" t="s">
        <v>143</v>
      </c>
      <c r="K1601" t="s">
        <v>143</v>
      </c>
      <c r="L1601" t="s">
        <v>7019</v>
      </c>
      <c r="M1601" t="s">
        <v>6079</v>
      </c>
      <c r="N1601" t="s">
        <v>2823</v>
      </c>
      <c r="O1601" t="b">
        <f t="shared" si="2256"/>
        <v>1</v>
      </c>
      <c r="P1601" t="b">
        <f t="shared" si="2257"/>
        <v>0</v>
      </c>
      <c r="Q1601" t="b">
        <f t="shared" si="2258"/>
        <v>1</v>
      </c>
      <c r="R1601" t="b">
        <f t="shared" si="2259"/>
        <v>1</v>
      </c>
      <c r="S1601" t="b">
        <f t="shared" si="2260"/>
        <v>0</v>
      </c>
      <c r="T1601" t="b">
        <f t="shared" si="2261"/>
        <v>0</v>
      </c>
      <c r="U1601" t="b">
        <f t="shared" si="2262"/>
        <v>1</v>
      </c>
      <c r="V1601" t="b">
        <f t="shared" si="2263"/>
        <v>0</v>
      </c>
      <c r="W1601" t="b">
        <f t="shared" si="2264"/>
        <v>0</v>
      </c>
      <c r="X1601" t="b">
        <f t="shared" si="2265"/>
        <v>1</v>
      </c>
      <c r="Y1601" t="b">
        <f t="shared" si="2266"/>
        <v>0</v>
      </c>
      <c r="Z1601" t="b">
        <f t="shared" si="2267"/>
        <v>0</v>
      </c>
      <c r="AA1601" t="b">
        <f t="shared" si="2268"/>
        <v>0</v>
      </c>
      <c r="AB1601" t="b">
        <f t="shared" si="2269"/>
        <v>0</v>
      </c>
      <c r="AC1601" t="b">
        <f t="shared" si="2270"/>
        <v>0</v>
      </c>
      <c r="AD1601" t="b">
        <f t="shared" si="2271"/>
        <v>0</v>
      </c>
      <c r="AE1601" t="b">
        <f t="shared" si="2272"/>
        <v>1</v>
      </c>
      <c r="AF1601" t="b">
        <f t="shared" si="2273"/>
        <v>0</v>
      </c>
      <c r="AG1601" t="b">
        <f t="shared" si="2274"/>
        <v>0</v>
      </c>
      <c r="AH1601" t="b">
        <f t="shared" si="2275"/>
        <v>1</v>
      </c>
      <c r="AI1601" t="b">
        <f t="shared" si="2276"/>
        <v>0</v>
      </c>
      <c r="AJ1601" t="b">
        <f t="shared" si="2277"/>
        <v>0</v>
      </c>
      <c r="AK1601" t="b">
        <f t="shared" si="2278"/>
        <v>0</v>
      </c>
      <c r="AL1601" t="b">
        <f t="shared" si="2279"/>
        <v>0</v>
      </c>
      <c r="AM1601" t="b">
        <f t="shared" si="2280"/>
        <v>0</v>
      </c>
      <c r="AN1601" t="b">
        <f t="shared" si="2281"/>
        <v>0</v>
      </c>
      <c r="AO1601" t="b">
        <f t="shared" si="2282"/>
        <v>0</v>
      </c>
      <c r="AP1601" t="b">
        <f t="shared" si="2283"/>
        <v>0</v>
      </c>
      <c r="AQ1601" t="b">
        <f t="shared" si="2284"/>
        <v>0</v>
      </c>
      <c r="AR1601" t="b">
        <f t="shared" si="2285"/>
        <v>0</v>
      </c>
      <c r="AS1601" t="b">
        <f t="shared" si="2286"/>
        <v>0</v>
      </c>
      <c r="AT1601" t="b">
        <f t="shared" si="2287"/>
        <v>0</v>
      </c>
      <c r="AU1601" t="b">
        <f t="shared" si="2288"/>
        <v>0</v>
      </c>
      <c r="AV1601" t="b">
        <f t="shared" si="2289"/>
        <v>0</v>
      </c>
      <c r="AW1601" t="b">
        <f t="shared" si="2290"/>
        <v>0</v>
      </c>
      <c r="AX1601" t="b">
        <f t="shared" si="2291"/>
        <v>0</v>
      </c>
      <c r="AY1601" t="b">
        <f t="shared" si="2292"/>
        <v>0</v>
      </c>
      <c r="AZ1601" t="b">
        <f t="shared" si="2293"/>
        <v>0</v>
      </c>
      <c r="BA1601" t="b">
        <f t="shared" si="2294"/>
        <v>0</v>
      </c>
      <c r="BB1601" t="b">
        <f t="shared" si="2295"/>
        <v>0</v>
      </c>
      <c r="BC1601" t="b">
        <f t="shared" si="2296"/>
        <v>0</v>
      </c>
      <c r="BD1601" t="b">
        <f t="shared" si="2297"/>
        <v>0</v>
      </c>
      <c r="BE1601" t="b">
        <f t="shared" si="2298"/>
        <v>0</v>
      </c>
      <c r="BF1601" t="b">
        <f t="shared" si="2299"/>
        <v>1</v>
      </c>
      <c r="BG1601" t="b">
        <f t="shared" si="2300"/>
        <v>1</v>
      </c>
      <c r="BH1601" t="b">
        <f t="shared" si="2301"/>
        <v>0</v>
      </c>
      <c r="BI1601" t="b">
        <f t="shared" si="2302"/>
        <v>0</v>
      </c>
      <c r="BJ1601" t="b">
        <f t="shared" si="2303"/>
        <v>0</v>
      </c>
      <c r="BK1601" t="b">
        <f t="shared" si="2304"/>
        <v>0</v>
      </c>
      <c r="BL1601" t="b">
        <f t="shared" si="2305"/>
        <v>0</v>
      </c>
      <c r="BM1601" t="b">
        <f t="shared" si="2306"/>
        <v>0</v>
      </c>
      <c r="BN1601" t="b">
        <f t="shared" si="2307"/>
        <v>0</v>
      </c>
      <c r="BO1601" t="b">
        <f t="shared" si="2308"/>
        <v>0</v>
      </c>
      <c r="BP1601" t="b">
        <f t="shared" si="2309"/>
        <v>0</v>
      </c>
      <c r="BQ1601" t="b">
        <f t="shared" si="2310"/>
        <v>0</v>
      </c>
      <c r="BR1601" t="b">
        <f t="shared" si="2311"/>
        <v>0</v>
      </c>
      <c r="BS1601" t="b">
        <f t="shared" si="2312"/>
        <v>0</v>
      </c>
      <c r="BT1601" t="b">
        <f t="shared" si="2313"/>
        <v>0</v>
      </c>
      <c r="BU1601" t="b">
        <f t="shared" si="2314"/>
        <v>0</v>
      </c>
      <c r="BV1601" t="b">
        <f t="shared" si="2315"/>
        <v>0</v>
      </c>
      <c r="BW1601" t="b">
        <f t="shared" si="2316"/>
        <v>0</v>
      </c>
      <c r="BX1601" t="b">
        <f t="shared" si="2317"/>
        <v>0</v>
      </c>
      <c r="BY1601" t="b">
        <f t="shared" si="2318"/>
        <v>1</v>
      </c>
      <c r="BZ1601" t="b">
        <f t="shared" si="2319"/>
        <v>0</v>
      </c>
      <c r="CA1601" t="b">
        <f t="shared" si="2320"/>
        <v>0</v>
      </c>
      <c r="CB1601" t="b">
        <f t="shared" si="2321"/>
        <v>1</v>
      </c>
      <c r="CC1601" t="b">
        <f t="shared" si="2322"/>
        <v>0</v>
      </c>
      <c r="CD1601" t="b">
        <f t="shared" si="2323"/>
        <v>0</v>
      </c>
      <c r="CE1601" t="b">
        <f t="shared" si="2324"/>
        <v>0</v>
      </c>
      <c r="CF1601" t="b">
        <f t="shared" si="2325"/>
        <v>0</v>
      </c>
      <c r="CG1601" t="b">
        <f t="shared" si="2326"/>
        <v>0</v>
      </c>
      <c r="CH1601" t="b">
        <f t="shared" si="2327"/>
        <v>0</v>
      </c>
      <c r="CI1601" t="b">
        <f t="shared" si="2328"/>
        <v>0</v>
      </c>
      <c r="CJ1601" t="b">
        <f t="shared" si="2329"/>
        <v>0</v>
      </c>
      <c r="CK1601" t="b">
        <f t="shared" si="2330"/>
        <v>1</v>
      </c>
      <c r="CL1601" t="b">
        <f t="shared" si="2331"/>
        <v>0</v>
      </c>
      <c r="CM1601" t="b">
        <f t="shared" si="2332"/>
        <v>0</v>
      </c>
      <c r="CN1601" t="b">
        <f t="shared" si="2333"/>
        <v>0</v>
      </c>
      <c r="CO1601" t="b">
        <f t="shared" si="2334"/>
        <v>0</v>
      </c>
      <c r="CP1601" t="b">
        <f t="shared" si="2335"/>
        <v>0</v>
      </c>
      <c r="CQ1601" t="b">
        <f t="shared" si="2336"/>
        <v>0</v>
      </c>
      <c r="CR1601" t="b">
        <f t="shared" si="2337"/>
        <v>0</v>
      </c>
      <c r="CS1601" t="b">
        <f t="shared" si="2338"/>
        <v>0</v>
      </c>
      <c r="CT1601" t="b">
        <f t="shared" si="2339"/>
        <v>0</v>
      </c>
      <c r="CU1601" t="b">
        <f t="shared" si="2340"/>
        <v>0</v>
      </c>
      <c r="CV1601" t="b">
        <f t="shared" si="2341"/>
        <v>0</v>
      </c>
      <c r="CW1601" t="b">
        <f t="shared" si="2342"/>
        <v>0</v>
      </c>
      <c r="CX1601" t="b">
        <f t="shared" si="2343"/>
        <v>0</v>
      </c>
      <c r="CY1601" t="b">
        <f t="shared" si="2344"/>
        <v>0</v>
      </c>
      <c r="CZ1601" t="b">
        <f t="shared" si="2345"/>
        <v>0</v>
      </c>
      <c r="DA1601" t="b">
        <f t="shared" si="2346"/>
        <v>1</v>
      </c>
      <c r="DB1601" t="b">
        <f t="shared" si="2347"/>
        <v>0</v>
      </c>
      <c r="DC1601" t="b">
        <f t="shared" si="2348"/>
        <v>0</v>
      </c>
      <c r="DD1601" t="b">
        <f t="shared" si="2349"/>
        <v>0</v>
      </c>
    </row>
    <row r="1602" spans="1:108">
      <c r="A1602" t="s">
        <v>2824</v>
      </c>
      <c r="B1602" t="s">
        <v>2813</v>
      </c>
      <c r="C1602" t="s">
        <v>2814</v>
      </c>
      <c r="E1602" t="s">
        <v>2449</v>
      </c>
      <c r="F1602" t="s">
        <v>2450</v>
      </c>
      <c r="G1602" t="s">
        <v>2406</v>
      </c>
      <c r="H1602" t="s">
        <v>7445</v>
      </c>
      <c r="I1602" t="s">
        <v>7417</v>
      </c>
      <c r="J1602" t="s">
        <v>135</v>
      </c>
      <c r="K1602" t="s">
        <v>136</v>
      </c>
      <c r="L1602" t="s">
        <v>7020</v>
      </c>
      <c r="M1602" t="s">
        <v>6079</v>
      </c>
      <c r="N1602" t="s">
        <v>2703</v>
      </c>
      <c r="O1602" t="b">
        <f t="shared" si="2256"/>
        <v>0</v>
      </c>
      <c r="P1602" t="b">
        <f t="shared" si="2257"/>
        <v>0</v>
      </c>
      <c r="Q1602" t="b">
        <f t="shared" si="2258"/>
        <v>1</v>
      </c>
      <c r="R1602" t="b">
        <f t="shared" si="2259"/>
        <v>0</v>
      </c>
      <c r="S1602" t="b">
        <f t="shared" si="2260"/>
        <v>0</v>
      </c>
      <c r="T1602" t="b">
        <f t="shared" si="2261"/>
        <v>0</v>
      </c>
      <c r="U1602" t="b">
        <f t="shared" si="2262"/>
        <v>0</v>
      </c>
      <c r="V1602" t="b">
        <f t="shared" si="2263"/>
        <v>0</v>
      </c>
      <c r="W1602" t="b">
        <f t="shared" si="2264"/>
        <v>0</v>
      </c>
      <c r="X1602" t="b">
        <f t="shared" si="2265"/>
        <v>1</v>
      </c>
      <c r="Y1602" t="b">
        <f t="shared" si="2266"/>
        <v>0</v>
      </c>
      <c r="Z1602" t="b">
        <f t="shared" si="2267"/>
        <v>0</v>
      </c>
      <c r="AA1602" t="b">
        <f t="shared" si="2268"/>
        <v>0</v>
      </c>
      <c r="AB1602" t="b">
        <f t="shared" si="2269"/>
        <v>0</v>
      </c>
      <c r="AC1602" t="b">
        <f t="shared" si="2270"/>
        <v>0</v>
      </c>
      <c r="AD1602" t="b">
        <f t="shared" si="2271"/>
        <v>0</v>
      </c>
      <c r="AE1602" t="b">
        <f t="shared" si="2272"/>
        <v>0</v>
      </c>
      <c r="AF1602" t="b">
        <f t="shared" si="2273"/>
        <v>0</v>
      </c>
      <c r="AG1602" t="b">
        <f t="shared" si="2274"/>
        <v>0</v>
      </c>
      <c r="AH1602" t="b">
        <f t="shared" si="2275"/>
        <v>0</v>
      </c>
      <c r="AI1602" t="b">
        <f t="shared" si="2276"/>
        <v>0</v>
      </c>
      <c r="AJ1602" t="b">
        <f t="shared" si="2277"/>
        <v>0</v>
      </c>
      <c r="AK1602" t="b">
        <f t="shared" si="2278"/>
        <v>0</v>
      </c>
      <c r="AL1602" t="b">
        <f t="shared" si="2279"/>
        <v>0</v>
      </c>
      <c r="AM1602" t="b">
        <f t="shared" si="2280"/>
        <v>0</v>
      </c>
      <c r="AN1602" t="b">
        <f t="shared" si="2281"/>
        <v>0</v>
      </c>
      <c r="AO1602" t="b">
        <f t="shared" si="2282"/>
        <v>0</v>
      </c>
      <c r="AP1602" t="b">
        <f t="shared" si="2283"/>
        <v>0</v>
      </c>
      <c r="AQ1602" t="b">
        <f t="shared" si="2284"/>
        <v>0</v>
      </c>
      <c r="AR1602" t="b">
        <f t="shared" si="2285"/>
        <v>0</v>
      </c>
      <c r="AS1602" t="b">
        <f t="shared" si="2286"/>
        <v>0</v>
      </c>
      <c r="AT1602" t="b">
        <f t="shared" si="2287"/>
        <v>0</v>
      </c>
      <c r="AU1602" t="b">
        <f t="shared" si="2288"/>
        <v>0</v>
      </c>
      <c r="AV1602" t="b">
        <f t="shared" si="2289"/>
        <v>0</v>
      </c>
      <c r="AW1602" t="b">
        <f t="shared" si="2290"/>
        <v>0</v>
      </c>
      <c r="AX1602" t="b">
        <f t="shared" si="2291"/>
        <v>0</v>
      </c>
      <c r="AY1602" t="b">
        <f t="shared" si="2292"/>
        <v>0</v>
      </c>
      <c r="AZ1602" t="b">
        <f t="shared" si="2293"/>
        <v>0</v>
      </c>
      <c r="BA1602" t="b">
        <f t="shared" si="2294"/>
        <v>0</v>
      </c>
      <c r="BB1602" t="b">
        <f t="shared" si="2295"/>
        <v>0</v>
      </c>
      <c r="BC1602" t="b">
        <f t="shared" si="2296"/>
        <v>0</v>
      </c>
      <c r="BD1602" t="b">
        <f t="shared" si="2297"/>
        <v>0</v>
      </c>
      <c r="BE1602" t="b">
        <f t="shared" si="2298"/>
        <v>0</v>
      </c>
      <c r="BF1602" t="b">
        <f t="shared" si="2299"/>
        <v>0</v>
      </c>
      <c r="BG1602" t="b">
        <f t="shared" si="2300"/>
        <v>0</v>
      </c>
      <c r="BH1602" t="b">
        <f t="shared" si="2301"/>
        <v>0</v>
      </c>
      <c r="BI1602" t="b">
        <f t="shared" si="2302"/>
        <v>0</v>
      </c>
      <c r="BJ1602" t="b">
        <f t="shared" si="2303"/>
        <v>0</v>
      </c>
      <c r="BK1602" t="b">
        <f t="shared" si="2304"/>
        <v>0</v>
      </c>
      <c r="BL1602" t="b">
        <f t="shared" si="2305"/>
        <v>0</v>
      </c>
      <c r="BM1602" t="b">
        <f t="shared" si="2306"/>
        <v>1</v>
      </c>
      <c r="BN1602" t="b">
        <f t="shared" si="2307"/>
        <v>0</v>
      </c>
      <c r="BO1602" t="b">
        <f t="shared" si="2308"/>
        <v>0</v>
      </c>
      <c r="BP1602" t="b">
        <f t="shared" si="2309"/>
        <v>0</v>
      </c>
      <c r="BQ1602" t="b">
        <f t="shared" si="2310"/>
        <v>0</v>
      </c>
      <c r="BR1602" t="b">
        <f t="shared" si="2311"/>
        <v>0</v>
      </c>
      <c r="BS1602" t="b">
        <f t="shared" si="2312"/>
        <v>0</v>
      </c>
      <c r="BT1602" t="b">
        <f t="shared" si="2313"/>
        <v>0</v>
      </c>
      <c r="BU1602" t="b">
        <f t="shared" si="2314"/>
        <v>0</v>
      </c>
      <c r="BV1602" t="b">
        <f t="shared" si="2315"/>
        <v>0</v>
      </c>
      <c r="BW1602" t="b">
        <f t="shared" si="2316"/>
        <v>0</v>
      </c>
      <c r="BX1602" t="b">
        <f t="shared" si="2317"/>
        <v>0</v>
      </c>
      <c r="BY1602" t="b">
        <f t="shared" si="2318"/>
        <v>0</v>
      </c>
      <c r="BZ1602" t="b">
        <f t="shared" si="2319"/>
        <v>0</v>
      </c>
      <c r="CA1602" t="b">
        <f t="shared" si="2320"/>
        <v>0</v>
      </c>
      <c r="CB1602" t="b">
        <f t="shared" si="2321"/>
        <v>0</v>
      </c>
      <c r="CC1602" t="b">
        <f t="shared" si="2322"/>
        <v>0</v>
      </c>
      <c r="CD1602" t="b">
        <f t="shared" si="2323"/>
        <v>0</v>
      </c>
      <c r="CE1602" t="b">
        <f t="shared" si="2324"/>
        <v>0</v>
      </c>
      <c r="CF1602" t="b">
        <f t="shared" si="2325"/>
        <v>0</v>
      </c>
      <c r="CG1602" t="b">
        <f t="shared" si="2326"/>
        <v>0</v>
      </c>
      <c r="CH1602" t="b">
        <f t="shared" si="2327"/>
        <v>0</v>
      </c>
      <c r="CI1602" t="b">
        <f t="shared" si="2328"/>
        <v>0</v>
      </c>
      <c r="CJ1602" t="b">
        <f t="shared" si="2329"/>
        <v>0</v>
      </c>
      <c r="CK1602" t="b">
        <f t="shared" si="2330"/>
        <v>0</v>
      </c>
      <c r="CL1602" t="b">
        <f t="shared" si="2331"/>
        <v>0</v>
      </c>
      <c r="CM1602" t="b">
        <f t="shared" si="2332"/>
        <v>0</v>
      </c>
      <c r="CN1602" t="b">
        <f t="shared" si="2333"/>
        <v>0</v>
      </c>
      <c r="CO1602" t="b">
        <f t="shared" si="2334"/>
        <v>0</v>
      </c>
      <c r="CP1602" t="b">
        <f t="shared" si="2335"/>
        <v>0</v>
      </c>
      <c r="CQ1602" t="b">
        <f t="shared" si="2336"/>
        <v>0</v>
      </c>
      <c r="CR1602" t="b">
        <f t="shared" si="2337"/>
        <v>0</v>
      </c>
      <c r="CS1602" t="b">
        <f t="shared" si="2338"/>
        <v>0</v>
      </c>
      <c r="CT1602" t="b">
        <f t="shared" si="2339"/>
        <v>0</v>
      </c>
      <c r="CU1602" t="b">
        <f t="shared" si="2340"/>
        <v>0</v>
      </c>
      <c r="CV1602" t="b">
        <f t="shared" si="2341"/>
        <v>0</v>
      </c>
      <c r="CW1602" t="b">
        <f t="shared" si="2342"/>
        <v>0</v>
      </c>
      <c r="CX1602" t="b">
        <f t="shared" si="2343"/>
        <v>0</v>
      </c>
      <c r="CY1602" t="b">
        <f t="shared" si="2344"/>
        <v>0</v>
      </c>
      <c r="CZ1602" t="b">
        <f t="shared" si="2345"/>
        <v>0</v>
      </c>
      <c r="DA1602" t="b">
        <f t="shared" si="2346"/>
        <v>1</v>
      </c>
      <c r="DB1602" t="b">
        <f t="shared" si="2347"/>
        <v>0</v>
      </c>
      <c r="DC1602" t="b">
        <f t="shared" si="2348"/>
        <v>0</v>
      </c>
      <c r="DD1602" t="b">
        <f t="shared" si="2349"/>
        <v>0</v>
      </c>
    </row>
    <row r="1603" spans="1:108">
      <c r="A1603" t="s">
        <v>2825</v>
      </c>
      <c r="B1603" t="s">
        <v>2814</v>
      </c>
      <c r="C1603" t="s">
        <v>2814</v>
      </c>
      <c r="E1603" t="s">
        <v>2449</v>
      </c>
      <c r="F1603" t="s">
        <v>2450</v>
      </c>
      <c r="G1603" t="s">
        <v>2406</v>
      </c>
      <c r="H1603" t="s">
        <v>7445</v>
      </c>
      <c r="I1603" t="s">
        <v>7417</v>
      </c>
      <c r="J1603" t="s">
        <v>362</v>
      </c>
      <c r="K1603" t="s">
        <v>136</v>
      </c>
      <c r="L1603" t="s">
        <v>7021</v>
      </c>
      <c r="M1603" t="s">
        <v>6079</v>
      </c>
      <c r="N1603" t="s">
        <v>2826</v>
      </c>
      <c r="O1603" t="b">
        <f t="shared" ref="O1603:O1666" si="2350">OR(ISNUMBER(FIND("Adana",N1603)),ISNUMBER(FIND("Hatay",N1603)),ISNUMBER(FIND("Kahramanmaraş",N1603)),ISNUMBER(FIND("Mersin",N1603)),ISNUMBER(FIND("Osmaniye",N1603)),ISNUMBER(FIND("Adıyaman",N1603)),ISNUMBER(FIND("Diyarbakır",N1603)),ISNUMBER(FIND("Gaziantep",N1603)),ISNUMBER(FIND("Mardin",N1603)),ISNUMBER(FIND("Şanlıurfa",N1603)),ISNUMBER(FIND("Siirt",N1603)),ISNUMBER(FIND("Karaman",N1603)),ISNUMBER(FIND("Niğde",N1603)),ISNUMBER(FIND("Elazığ",N1603)),ISNUMBER(FIND("Malatya",N1603)),ISNUMBER(FIND("Tunceli",N1603)))</f>
        <v>1</v>
      </c>
      <c r="P1603" t="b">
        <f t="shared" ref="P1603:P1669" si="2351">OR(ISNUMBER(FIND("Antalya",N1603)),ISNUMBER(FIND("Balıkesir",N1603)),ISNUMBER(FIND("Bursa",N1603)),ISNUMBER(FIND("Çanakkale",N1603)),ISNUMBER(FIND("İstanbul",N1603)),ISNUMBER(FIND("Kırklareli",N1603)),ISNUMBER(FIND("Tekirdağ",N1603)),ISNUMBER(FIND("Aydın",N1603)),ISNUMBER(FIND("İzmir",N1603)),ISNUMBER(FIND("Manisa",N1603)),ISNUMBER(FIND("Muğla",N1603)),ISNUMBER(FIND("Uşak",N1603)),ISNUMBER(FIND("Amasya",N1603)))</f>
        <v>0</v>
      </c>
      <c r="Q1603" t="b">
        <f t="shared" ref="Q1603:Q1669" si="2352">OR(ISNUMBER(FIND("Ankara",N1603)),ISNUMBER(FIND("Eskişehir",N1603)),ISNUMBER(FIND("Kayseri",N1603)),ISNUMBER(FIND("Kırşehir",N1603)),ISNUMBER(FIND("Konya",N1603)),ISNUMBER(FIND("Nevşehir",N1603)),ISNUMBER(FIND("Sivas",N1603)),ISNUMBER(FIND("Burdur",N1603)),ISNUMBER(FIND("Isparta",N1603)),ISNUMBER(FIND("Çorum",N1603)),ISNUMBER(FIND("Tokat",N1603)),ISNUMBER(FIND("Iğdır",N1603)),ISNUMBER(FIND("Van",N1603)))</f>
        <v>0</v>
      </c>
      <c r="R1603" t="b">
        <f t="shared" ref="R1603:R1669" si="2353">OR(ISNUMBER(FIND("Ağrı",N1603)),ISNUMBER(FIND("Erzincan",N1603)),ISNUMBER(FIND("Erzurum",N1603)),ISNUMBER(FIND("Kars",N1603)),ISNUMBER(FIND("Artvin",N1603)),ISNUMBER(FIND("Bolu",N1603)),ISNUMBER(FIND("Çankırı",N1603)),ISNUMBER(FIND("Düzce",N1603)),ISNUMBER(FIND("Karabük",N1603)),ISNUMBER(FIND("Kastamonu",N1603)),ISNUMBER(FIND("Ordu",N1603)),ISNUMBER(FIND("Samsun",N1603)),ISNUMBER(FIND("Sinop",N1603)),ISNUMBER(FIND("Zonguldak",N1603)),ISNUMBER(FIND("Bilecik",N1603)),ISNUMBER(FIND("Edirne",N1603)),ISNUMBER(FIND("Kocaeli",N1603)),ISNUMBER(FIND("Sakarya",N1603)),ISNUMBER(FIND("Afyonkarahisar",N1603)),ISNUMBER(FIND("Kütahya",N1603)))</f>
        <v>0</v>
      </c>
      <c r="S1603" t="b">
        <f t="shared" ref="S1603:S1669" si="2354">OR(ISNUMBER(FIND("Adana",N1603)),ISNUMBER(FIND("Antalya",N1603)),ISNUMBER(FIND("Burdur",N1603)),ISNUMBER(FIND("Hatay",N1603)),ISNUMBER(FIND("Isparta",N1603)),ISNUMBER(FIND("Kahramanmaraş",N1603)),ISNUMBER(FIND("Mersin",N1603)),ISNUMBER(FIND("Osmaniye",N1603)))</f>
        <v>1</v>
      </c>
      <c r="T1603" t="b">
        <f t="shared" ref="T1603:T1669" si="2355">OR(ISNUMBER(FIND("Afyonkarahisar",N1603)),ISNUMBER(FIND("Aydın",N1603)),ISNUMBER(FIND("Denizli",N1603)),ISNUMBER(FIND("İzmir",N1603)),ISNUMBER(FIND("Kütahya",N1603)),ISNUMBER(FIND("Manisa",N1603)),ISNUMBER(FIND("Muğla",N1603)),ISNUMBER(FIND("Uşak",N1603)))</f>
        <v>0</v>
      </c>
      <c r="U1603" t="b">
        <f t="shared" ref="U1603:U1669" si="2356">OR(ISNUMBER(FIND("Aksaray",N1603)),ISNUMBER(FIND("Ankara",N1603)),ISNUMBER(FIND("Çankırı",N1603)),ISNUMBER(FIND("Eskişehir",N1603)),ISNUMBER(FIND("Karaman",N1603)),ISNUMBER(FIND("Kayseri",N1603)),ISNUMBER(FIND("Kırıkkale",N1603)),ISNUMBER(FIND("Kırşehir",N1603)),ISNUMBER(FIND("Konya",N1603)),ISNUMBER(FIND("Nevşehir",N1603)),ISNUMBER(FIND("Niğde",N1603)),ISNUMBER(FIND("Sivas",N1603)),ISNUMBER(FIND("Yozgat",N1603)))</f>
        <v>0</v>
      </c>
      <c r="V1603" t="b">
        <f t="shared" ref="V1603:V1669" si="2357">OR(ISNUMBER(FIND("Balıkesir",N1603)),ISNUMBER(FIND("Bilecik",N1603)),ISNUMBER(FIND("Bursa",N1603)),ISNUMBER(FIND("Çanakkale",N1603)),ISNUMBER(FIND("Edirne",N1603)),ISNUMBER(FIND("İstanbul",N1603)),ISNUMBER(FIND("Kırklareli",N1603)),ISNUMBER(FIND("Kocaeli",N1603)),ISNUMBER(FIND("Sakarya",N1603)),ISNUMBER(FIND("Tekirdağ",N1603)),ISNUMBER(FIND("Yalova",N1603)))</f>
        <v>0</v>
      </c>
      <c r="W1603" t="b">
        <f t="shared" ref="W1603:W1669" si="2358">OR(ISNUMBER(FIND("Adıyaman",N1603)),ISNUMBER(FIND("Batman",N1603)),ISNUMBER(FIND("Diyarbakır",N1603)),ISNUMBER(FIND("Gaziantep",N1603)),ISNUMBER(FIND("Kilis",N1603)),ISNUMBER(FIND("Mardin",N1603)),ISNUMBER(FIND("Siirt",N1603)),ISNUMBER(FIND("Şanlıurfa",N1603)),ISNUMBER(FIND("Şırnak",N1603)))</f>
        <v>1</v>
      </c>
      <c r="X1603" t="b">
        <f t="shared" ref="X1603:X1669" si="2359">OR(ISNUMBER(FIND("Ağrı",N1603)),ISNUMBER(FIND("Ardahan",N1603)),ISNUMBER(FIND("Bingöl",N1603)),ISNUMBER(FIND("Bitlis",N1603)),ISNUMBER(FIND("Elazığ",N1603)),ISNUMBER(FIND("Erzincan",N1603)),ISNUMBER(FIND("Erzurum",N1603)),ISNUMBER(FIND("Hakkâri",N1603)),ISNUMBER(FIND("Iğdır",N1603)),ISNUMBER(FIND("Kars",N1603)),ISNUMBER(FIND("Malatya",N1603)),ISNUMBER(FIND("Muş",N1603)),ISNUMBER(FIND("Tunceli",N1603)),ISNUMBER(FIND("Van",N1603)))</f>
        <v>1</v>
      </c>
      <c r="Y1603" t="b">
        <f t="shared" ref="Y1603:Y1669" si="2360">OR(ISNUMBER(FIND("Amasya",N1603)),ISNUMBER(FIND("Artvin",N1603)),ISNUMBER(FIND("Bartın",N1603)),ISNUMBER(FIND("Bayburt",N1603)),ISNUMBER(FIND("Bolu",N1603)),ISNUMBER(FIND("Çorum",N1603)),ISNUMBER(FIND("Düzce",N1603)),ISNUMBER(FIND("Giresun",N1603)),ISNUMBER(FIND("Gümüşhane",N1603)),ISNUMBER(FIND("Karabük",N1603)),ISNUMBER(FIND("Kastamonu",N1603)),ISNUMBER(FIND("Ordu",N1603)),ISNUMBER(FIND("Rize",N1603)),ISNUMBER(FIND("Samsun",N1603)),ISNUMBER(FIND("Sinop",N1603)),ISNUMBER(FIND("Tokat",N1603)),ISNUMBER(FIND("Trabzon",N1603)),ISNUMBER(FIND("Zonguldak",N1603)))</f>
        <v>0</v>
      </c>
      <c r="Z1603" t="b">
        <f t="shared" ref="Z1603:Z1669" si="2361">OR(ISNUMBER(FIND("Artvin",N1603)),ISNUMBER(FIND("Bayburt",N1603)),ISNUMBER(FIND("Giresun",N1603)),ISNUMBER(FIND("Gümüşhane",N1603)),ISNUMBER(FIND("Ordu",N1603)),ISNUMBER(FIND("Rize",N1603)),ISNUMBER(FIND("Trabzon",N1603)))</f>
        <v>0</v>
      </c>
      <c r="AA1603" t="b">
        <f t="shared" ref="AA1603:AA1669" si="2362">OR(ISNUMBER(FIND("Çanakkale",N1603)),ISNUMBER(FIND("Edirne",N1603)),ISNUMBER(FIND("İstanbul",N1603)),ISNUMBER(FIND("Kırklareli",N1603)),ISNUMBER(FIND("Tekirdağ",N1603)))</f>
        <v>0</v>
      </c>
      <c r="AB1603" t="b">
        <f t="shared" ref="AB1603:AB1669" si="2363">ISNUMBER(FIND("Adana",N1603))</f>
        <v>1</v>
      </c>
      <c r="AC1603" t="b">
        <f t="shared" ref="AC1603:AC1669" si="2364">ISNUMBER(FIND("Adıyaman",N1603))</f>
        <v>0</v>
      </c>
      <c r="AD1603" t="b">
        <f t="shared" ref="AD1603:AD1669" si="2365">ISNUMBER(FIND("Afyonkarahisar",N1603))</f>
        <v>0</v>
      </c>
      <c r="AE1603" t="b">
        <f t="shared" ref="AE1603:AE1669" si="2366">ISNUMBER(FIND("Ağrı",N1603))</f>
        <v>0</v>
      </c>
      <c r="AF1603" t="b">
        <f t="shared" ref="AF1603:AF1669" si="2367">ISNUMBER(FIND("Aksaray",N1603))</f>
        <v>0</v>
      </c>
      <c r="AG1603" t="b">
        <f t="shared" ref="AG1603:AG1669" si="2368">ISNUMBER(FIND("Amasya",N1603))</f>
        <v>0</v>
      </c>
      <c r="AH1603" t="b">
        <f t="shared" ref="AH1603:AH1669" si="2369">ISNUMBER(FIND("Ankara",N1603))</f>
        <v>0</v>
      </c>
      <c r="AI1603" t="b">
        <f t="shared" ref="AI1603:AI1669" si="2370">ISNUMBER(FIND("Antalya",N1603))</f>
        <v>0</v>
      </c>
      <c r="AJ1603" t="b">
        <f t="shared" ref="AJ1603:AJ1669" si="2371">ISNUMBER(FIND("Ardahan",N1603))</f>
        <v>0</v>
      </c>
      <c r="AK1603" t="b">
        <f t="shared" ref="AK1603:AK1669" si="2372">ISNUMBER(FIND("Artvin",N1603))</f>
        <v>0</v>
      </c>
      <c r="AL1603" t="b">
        <f t="shared" ref="AL1603:AL1669" si="2373">ISNUMBER(FIND("Aydın",N1603))</f>
        <v>0</v>
      </c>
      <c r="AM1603" t="b">
        <f t="shared" ref="AM1603:AM1669" si="2374">ISNUMBER(FIND("Balıkesir",N1603))</f>
        <v>0</v>
      </c>
      <c r="AN1603" t="b">
        <f t="shared" ref="AN1603:AN1669" si="2375">ISNUMBER(FIND("Bartın",N1603))</f>
        <v>0</v>
      </c>
      <c r="AO1603" t="b">
        <f t="shared" ref="AO1603:AO1669" si="2376">ISNUMBER(FIND("Batman",N1603))</f>
        <v>0</v>
      </c>
      <c r="AP1603" t="b">
        <f t="shared" ref="AP1603:AP1669" si="2377">ISNUMBER(FIND("Bayburt",N1603))</f>
        <v>0</v>
      </c>
      <c r="AQ1603" t="b">
        <f t="shared" ref="AQ1603:AQ1669" si="2378">ISNUMBER(FIND("Bilecik",N1603))</f>
        <v>0</v>
      </c>
      <c r="AR1603" t="b">
        <f t="shared" ref="AR1603:AR1669" si="2379">ISNUMBER(FIND("Bingöl",N1603))</f>
        <v>0</v>
      </c>
      <c r="AS1603" t="b">
        <f t="shared" ref="AS1603:AS1669" si="2380">ISNUMBER(FIND("Bitlis",N1603))</f>
        <v>0</v>
      </c>
      <c r="AT1603" t="b">
        <f t="shared" ref="AT1603:AT1669" si="2381">ISNUMBER(FIND("Bolu",N1603))</f>
        <v>0</v>
      </c>
      <c r="AU1603" t="b">
        <f t="shared" ref="AU1603:AU1669" si="2382">ISNUMBER(FIND("Burdur",N1603))</f>
        <v>0</v>
      </c>
      <c r="AV1603" t="b">
        <f t="shared" ref="AV1603:AV1669" si="2383">ISNUMBER(FIND("Bursa",N1603))</f>
        <v>0</v>
      </c>
      <c r="AW1603" t="b">
        <f t="shared" ref="AW1603:AW1669" si="2384">ISNUMBER(FIND("Çanakkale",N1603))</f>
        <v>0</v>
      </c>
      <c r="AX1603" t="b">
        <f t="shared" ref="AX1603:AX1669" si="2385">ISNUMBER(FIND("Çankırı",N1603))</f>
        <v>0</v>
      </c>
      <c r="AY1603" t="b">
        <f t="shared" ref="AY1603:AY1669" si="2386">ISNUMBER(FIND("Çorum",N1603))</f>
        <v>0</v>
      </c>
      <c r="AZ1603" t="b">
        <f t="shared" ref="AZ1603:AZ1669" si="2387">ISNUMBER(FIND("Denizli",N1603))</f>
        <v>0</v>
      </c>
      <c r="BA1603" t="b">
        <f t="shared" ref="BA1603:BA1669" si="2388">ISNUMBER(FIND("Diyarbakır",N1603))</f>
        <v>1</v>
      </c>
      <c r="BB1603" t="b">
        <f t="shared" ref="BB1603:BB1669" si="2389">ISNUMBER(FIND("Düzce",N1603))</f>
        <v>0</v>
      </c>
      <c r="BC1603" t="b">
        <f t="shared" ref="BC1603:BC1669" si="2390">ISNUMBER(FIND("Edirne",N1603))</f>
        <v>0</v>
      </c>
      <c r="BD1603" t="b">
        <f t="shared" ref="BD1603:BD1669" si="2391">ISNUMBER(FIND("Elazığ",N1603))</f>
        <v>1</v>
      </c>
      <c r="BE1603" t="b">
        <f t="shared" ref="BE1603:BE1669" si="2392">ISNUMBER(FIND("Erzincan",N1603))</f>
        <v>0</v>
      </c>
      <c r="BF1603" t="b">
        <f t="shared" ref="BF1603:BF1669" si="2393">ISNUMBER(FIND("Erzurum",N1603))</f>
        <v>0</v>
      </c>
      <c r="BG1603" t="b">
        <f t="shared" ref="BG1603:BG1669" si="2394">ISNUMBER(FIND("Eskişehir",N1603))</f>
        <v>0</v>
      </c>
      <c r="BH1603" t="b">
        <f t="shared" ref="BH1603:BH1669" si="2395">ISNUMBER(FIND("Gaziantep",N1603))</f>
        <v>1</v>
      </c>
      <c r="BI1603" t="b">
        <f t="shared" ref="BI1603:BI1669" si="2396">ISNUMBER(FIND("Giresun",N1603))</f>
        <v>0</v>
      </c>
      <c r="BJ1603" t="b">
        <f t="shared" ref="BJ1603:BJ1669" si="2397">ISNUMBER(FIND("Gümüşhane",N1603))</f>
        <v>0</v>
      </c>
      <c r="BK1603" t="b">
        <f t="shared" ref="BK1603:BK1669" si="2398">ISNUMBER(FIND("Hakkâri",N1603))</f>
        <v>0</v>
      </c>
      <c r="BL1603" t="b">
        <f t="shared" ref="BL1603:BL1669" si="2399">ISNUMBER(FIND("Hatay",N1603))</f>
        <v>1</v>
      </c>
      <c r="BM1603" t="b">
        <f t="shared" ref="BM1603:BM1669" si="2400">ISNUMBER(FIND("Iğdır",N1603))</f>
        <v>0</v>
      </c>
      <c r="BN1603" t="b">
        <f t="shared" ref="BN1603:BN1669" si="2401">ISNUMBER(FIND("Isparta",N1603))</f>
        <v>0</v>
      </c>
      <c r="BO1603" t="b">
        <f t="shared" ref="BO1603:BO1669" si="2402">ISNUMBER(FIND("İstanbul",N1603))</f>
        <v>0</v>
      </c>
      <c r="BP1603" t="b">
        <f t="shared" ref="BP1603:BP1669" si="2403">ISNUMBER(FIND("İzmir",N1603))</f>
        <v>0</v>
      </c>
      <c r="BQ1603" t="b">
        <f t="shared" ref="BQ1603:BQ1669" si="2404">ISNUMBER(FIND("Kahramanmaraş",N1603))</f>
        <v>0</v>
      </c>
      <c r="BR1603" t="b">
        <f t="shared" ref="BR1603:BR1669" si="2405">ISNUMBER(FIND("Karabük",N1603))</f>
        <v>0</v>
      </c>
      <c r="BS1603" t="b">
        <f t="shared" ref="BS1603:BS1669" si="2406">ISNUMBER(FIND("Karaman",N1603))</f>
        <v>0</v>
      </c>
      <c r="BT1603" t="b">
        <f t="shared" ref="BT1603:BT1669" si="2407">ISNUMBER(FIND("Kars",N1603))</f>
        <v>0</v>
      </c>
      <c r="BU1603" t="b">
        <f t="shared" ref="BU1603:BU1669" si="2408">ISNUMBER(FIND("Kastamonu",N1603))</f>
        <v>0</v>
      </c>
      <c r="BV1603" t="b">
        <f t="shared" ref="BV1603:BV1669" si="2409">ISNUMBER(FIND("Kayseri",N1603))</f>
        <v>0</v>
      </c>
      <c r="BW1603" t="b">
        <f t="shared" ref="BW1603:BW1669" si="2410">ISNUMBER(FIND("Kırıkkale",N1603))</f>
        <v>0</v>
      </c>
      <c r="BX1603" t="b">
        <f t="shared" ref="BX1603:BX1669" si="2411">ISNUMBER(FIND("Kırklareli",N1603))</f>
        <v>0</v>
      </c>
      <c r="BY1603" t="b">
        <f t="shared" ref="BY1603:BY1669" si="2412">ISNUMBER(FIND("Kırşehir",N1603))</f>
        <v>0</v>
      </c>
      <c r="BZ1603" t="b">
        <f t="shared" ref="BZ1603:BZ1669" si="2413">ISNUMBER(FIND("Kilis",N1603))</f>
        <v>0</v>
      </c>
      <c r="CA1603" t="b">
        <f t="shared" ref="CA1603:CA1669" si="2414">ISNUMBER(FIND("Kocaeli",N1603))</f>
        <v>0</v>
      </c>
      <c r="CB1603" t="b">
        <f t="shared" ref="CB1603:CB1669" si="2415">ISNUMBER(FIND("Konya",N1603))</f>
        <v>0</v>
      </c>
      <c r="CC1603" t="b">
        <f t="shared" ref="CC1603:CC1669" si="2416">ISNUMBER(FIND("Kütahya",N1603))</f>
        <v>0</v>
      </c>
      <c r="CD1603" t="b">
        <f t="shared" ref="CD1603:CD1669" si="2417">ISNUMBER(FIND("Malatya",N1603))</f>
        <v>1</v>
      </c>
      <c r="CE1603" t="b">
        <f t="shared" ref="CE1603:CE1669" si="2418">ISNUMBER(FIND("Manisa",N1603))</f>
        <v>0</v>
      </c>
      <c r="CF1603" t="b">
        <f t="shared" ref="CF1603:CF1669" si="2419">ISNUMBER(FIND("Mardin",N1603))</f>
        <v>1</v>
      </c>
      <c r="CG1603" t="b">
        <f t="shared" ref="CG1603:CG1669" si="2420">ISNUMBER(FIND("Mersin",N1603))</f>
        <v>0</v>
      </c>
      <c r="CH1603" t="b">
        <f t="shared" ref="CH1603:CH1669" si="2421">ISNUMBER(FIND("Muğla",N1603))</f>
        <v>0</v>
      </c>
      <c r="CI1603" t="b">
        <f t="shared" ref="CI1603:CI1669" si="2422">ISNUMBER(FIND("Muş",N1603))</f>
        <v>0</v>
      </c>
      <c r="CJ1603" t="b">
        <f t="shared" ref="CJ1603:CJ1669" si="2423">ISNUMBER(FIND("Nevşehir",N1603))</f>
        <v>0</v>
      </c>
      <c r="CK1603" t="b">
        <f t="shared" ref="CK1603:CK1669" si="2424">ISNUMBER(FIND("Niğde",N1603))</f>
        <v>0</v>
      </c>
      <c r="CL1603" t="b">
        <f t="shared" ref="CL1603:CL1669" si="2425">ISNUMBER(FIND("Ordu",N1603))</f>
        <v>0</v>
      </c>
      <c r="CM1603" t="b">
        <f t="shared" ref="CM1603:CM1669" si="2426">ISNUMBER(FIND("Osmaniye",N1603))</f>
        <v>0</v>
      </c>
      <c r="CN1603" t="b">
        <f t="shared" ref="CN1603:CN1669" si="2427">ISNUMBER(FIND("Rize",N1603))</f>
        <v>0</v>
      </c>
      <c r="CO1603" t="b">
        <f t="shared" ref="CO1603:CO1669" si="2428">ISNUMBER(FIND("Sakarya",N1603))</f>
        <v>0</v>
      </c>
      <c r="CP1603" t="b">
        <f t="shared" ref="CP1603:CP1669" si="2429">ISNUMBER(FIND("Samsun",N1603))</f>
        <v>0</v>
      </c>
      <c r="CQ1603" t="b">
        <f t="shared" ref="CQ1603:CQ1669" si="2430">ISNUMBER(FIND("Siirt",N1603))</f>
        <v>0</v>
      </c>
      <c r="CR1603" t="b">
        <f t="shared" ref="CR1603:CR1669" si="2431">ISNUMBER(FIND("Sinop",N1603))</f>
        <v>0</v>
      </c>
      <c r="CS1603" t="b">
        <f t="shared" ref="CS1603:CS1669" si="2432">ISNUMBER(FIND("Sivas",N1603))</f>
        <v>0</v>
      </c>
      <c r="CT1603" t="b">
        <f t="shared" ref="CT1603:CT1669" si="2433">ISNUMBER(FIND("Şanlıurfa",N1603))</f>
        <v>1</v>
      </c>
      <c r="CU1603" t="b">
        <f t="shared" ref="CU1603:CU1669" si="2434">ISNUMBER(FIND("Şırnak",N1603))</f>
        <v>1</v>
      </c>
      <c r="CV1603" t="b">
        <f t="shared" ref="CV1603:CV1669" si="2435">ISNUMBER(FIND("Tekirdağ",N1603))</f>
        <v>0</v>
      </c>
      <c r="CW1603" t="b">
        <f t="shared" ref="CW1603:CW1669" si="2436">ISNUMBER(FIND("Tokat",N1603))</f>
        <v>0</v>
      </c>
      <c r="CX1603" t="b">
        <f t="shared" ref="CX1603:CX1669" si="2437">ISNUMBER(FIND("Trabzon",N1603))</f>
        <v>0</v>
      </c>
      <c r="CY1603" t="b">
        <f t="shared" ref="CY1603:CY1669" si="2438">ISNUMBER(FIND("Tunceli",N1603))</f>
        <v>1</v>
      </c>
      <c r="CZ1603" t="b">
        <f t="shared" ref="CZ1603:CZ1669" si="2439">ISNUMBER(FIND("Uşak",N1603))</f>
        <v>0</v>
      </c>
      <c r="DA1603" t="b">
        <f t="shared" ref="DA1603:DA1669" si="2440">ISNUMBER(FIND("Van",N1603))</f>
        <v>0</v>
      </c>
      <c r="DB1603" t="b">
        <f t="shared" ref="DB1603:DB1669" si="2441">ISNUMBER(FIND("Yalova",N1603))</f>
        <v>0</v>
      </c>
      <c r="DC1603" t="b">
        <f t="shared" ref="DC1603:DC1669" si="2442">ISNUMBER(FIND("Yozgat",N1603))</f>
        <v>0</v>
      </c>
      <c r="DD1603" t="b">
        <f t="shared" ref="DD1603:DD1669" si="2443">ISNUMBER(FIND("Zonguldak",N1603))</f>
        <v>0</v>
      </c>
    </row>
    <row r="1604" spans="1:108">
      <c r="A1604" s="4" t="s">
        <v>2827</v>
      </c>
      <c r="B1604" t="s">
        <v>2814</v>
      </c>
      <c r="C1604" t="s">
        <v>2814</v>
      </c>
      <c r="D1604" s="4"/>
      <c r="E1604" s="4" t="s">
        <v>2449</v>
      </c>
      <c r="F1604" t="s">
        <v>2450</v>
      </c>
      <c r="G1604" t="s">
        <v>2406</v>
      </c>
      <c r="H1604" t="s">
        <v>7445</v>
      </c>
      <c r="I1604" t="s">
        <v>7417</v>
      </c>
      <c r="J1604" s="4" t="s">
        <v>139</v>
      </c>
      <c r="K1604" s="4" t="s">
        <v>139</v>
      </c>
      <c r="L1604" s="4" t="s">
        <v>7022</v>
      </c>
      <c r="M1604" s="4" t="s">
        <v>345</v>
      </c>
      <c r="N1604" s="4" t="s">
        <v>2828</v>
      </c>
      <c r="O1604" s="4" t="b">
        <f t="shared" si="2350"/>
        <v>1</v>
      </c>
      <c r="P1604" s="4" t="b">
        <f t="shared" si="2351"/>
        <v>1</v>
      </c>
      <c r="Q1604" s="4" t="b">
        <f t="shared" si="2352"/>
        <v>1</v>
      </c>
      <c r="R1604" s="4" t="b">
        <f t="shared" si="2353"/>
        <v>1</v>
      </c>
      <c r="S1604" s="4" t="b">
        <f t="shared" si="2354"/>
        <v>1</v>
      </c>
      <c r="T1604" s="4" t="b">
        <f t="shared" si="2355"/>
        <v>1</v>
      </c>
      <c r="U1604" s="4" t="b">
        <f t="shared" si="2356"/>
        <v>1</v>
      </c>
      <c r="V1604" s="4" t="b">
        <f t="shared" si="2357"/>
        <v>1</v>
      </c>
      <c r="W1604" s="4" t="b">
        <f t="shared" si="2358"/>
        <v>1</v>
      </c>
      <c r="X1604" s="4" t="b">
        <f t="shared" si="2359"/>
        <v>1</v>
      </c>
      <c r="Y1604" s="4" t="b">
        <f t="shared" si="2360"/>
        <v>1</v>
      </c>
      <c r="Z1604" s="4" t="b">
        <f t="shared" si="2361"/>
        <v>1</v>
      </c>
      <c r="AA1604" s="4" t="b">
        <f t="shared" si="2362"/>
        <v>1</v>
      </c>
      <c r="AB1604" s="4" t="b">
        <f t="shared" si="2363"/>
        <v>1</v>
      </c>
      <c r="AC1604" s="4" t="b">
        <f t="shared" si="2364"/>
        <v>0</v>
      </c>
      <c r="AD1604" s="4" t="b">
        <f t="shared" si="2365"/>
        <v>1</v>
      </c>
      <c r="AE1604" s="4" t="b">
        <f t="shared" si="2366"/>
        <v>0</v>
      </c>
      <c r="AF1604" s="4" t="b">
        <f t="shared" si="2367"/>
        <v>0</v>
      </c>
      <c r="AG1604" s="4" t="b">
        <f t="shared" si="2368"/>
        <v>1</v>
      </c>
      <c r="AH1604" s="4" t="b">
        <f t="shared" si="2369"/>
        <v>1</v>
      </c>
      <c r="AI1604" s="4" t="b">
        <f t="shared" si="2370"/>
        <v>0</v>
      </c>
      <c r="AJ1604" s="4" t="b">
        <f t="shared" si="2371"/>
        <v>0</v>
      </c>
      <c r="AK1604" s="4" t="b">
        <f t="shared" si="2372"/>
        <v>1</v>
      </c>
      <c r="AL1604" s="4" t="b">
        <f t="shared" si="2373"/>
        <v>1</v>
      </c>
      <c r="AM1604" s="4" t="b">
        <f t="shared" si="2374"/>
        <v>1</v>
      </c>
      <c r="AN1604" s="4" t="b">
        <f t="shared" si="2375"/>
        <v>0</v>
      </c>
      <c r="AO1604" s="4" t="b">
        <f t="shared" si="2376"/>
        <v>0</v>
      </c>
      <c r="AP1604" s="4" t="b">
        <f t="shared" si="2377"/>
        <v>0</v>
      </c>
      <c r="AQ1604" s="4" t="b">
        <f t="shared" si="2378"/>
        <v>0</v>
      </c>
      <c r="AR1604" s="4" t="b">
        <f t="shared" si="2379"/>
        <v>0</v>
      </c>
      <c r="AS1604" s="4" t="b">
        <f t="shared" si="2380"/>
        <v>0</v>
      </c>
      <c r="AT1604" s="4" t="b">
        <f t="shared" si="2381"/>
        <v>0</v>
      </c>
      <c r="AU1604" s="4" t="b">
        <f t="shared" si="2382"/>
        <v>1</v>
      </c>
      <c r="AV1604" s="4" t="b">
        <f t="shared" si="2383"/>
        <v>1</v>
      </c>
      <c r="AW1604" s="4" t="b">
        <f t="shared" si="2384"/>
        <v>1</v>
      </c>
      <c r="AX1604" s="4" t="b">
        <f t="shared" si="2385"/>
        <v>0</v>
      </c>
      <c r="AY1604" s="4" t="b">
        <f t="shared" si="2386"/>
        <v>0</v>
      </c>
      <c r="AZ1604" s="4" t="b">
        <f t="shared" si="2387"/>
        <v>0</v>
      </c>
      <c r="BA1604" s="4" t="b">
        <f t="shared" si="2388"/>
        <v>0</v>
      </c>
      <c r="BB1604" s="4" t="b">
        <f t="shared" si="2389"/>
        <v>0</v>
      </c>
      <c r="BC1604" s="4" t="b">
        <f t="shared" si="2390"/>
        <v>1</v>
      </c>
      <c r="BD1604" s="4" t="b">
        <f t="shared" si="2391"/>
        <v>1</v>
      </c>
      <c r="BE1604" s="4" t="b">
        <f t="shared" si="2392"/>
        <v>0</v>
      </c>
      <c r="BF1604" s="4" t="b">
        <f t="shared" si="2393"/>
        <v>0</v>
      </c>
      <c r="BG1604" s="4" t="b">
        <f t="shared" si="2394"/>
        <v>0</v>
      </c>
      <c r="BH1604" s="4" t="b">
        <f t="shared" si="2395"/>
        <v>1</v>
      </c>
      <c r="BI1604" s="4" t="b">
        <f t="shared" si="2396"/>
        <v>0</v>
      </c>
      <c r="BJ1604" s="4" t="b">
        <f t="shared" si="2397"/>
        <v>0</v>
      </c>
      <c r="BK1604" s="4" t="b">
        <f t="shared" si="2398"/>
        <v>0</v>
      </c>
      <c r="BL1604" s="4" t="b">
        <f t="shared" si="2399"/>
        <v>1</v>
      </c>
      <c r="BM1604" s="4" t="b">
        <f t="shared" si="2400"/>
        <v>0</v>
      </c>
      <c r="BN1604" s="4" t="b">
        <f t="shared" si="2401"/>
        <v>1</v>
      </c>
      <c r="BO1604" s="4" t="b">
        <f t="shared" si="2402"/>
        <v>0</v>
      </c>
      <c r="BP1604" s="4" t="b">
        <f t="shared" si="2403"/>
        <v>1</v>
      </c>
      <c r="BQ1604" s="4" t="b">
        <f t="shared" si="2404"/>
        <v>1</v>
      </c>
      <c r="BR1604" s="4" t="b">
        <f t="shared" si="2405"/>
        <v>0</v>
      </c>
      <c r="BS1604" s="4" t="b">
        <f t="shared" si="2406"/>
        <v>1</v>
      </c>
      <c r="BT1604" s="4" t="b">
        <f t="shared" si="2407"/>
        <v>0</v>
      </c>
      <c r="BU1604" s="4" t="b">
        <f t="shared" si="2408"/>
        <v>0</v>
      </c>
      <c r="BV1604" s="4" t="b">
        <f t="shared" si="2409"/>
        <v>1</v>
      </c>
      <c r="BW1604" s="4" t="b">
        <f t="shared" si="2410"/>
        <v>0</v>
      </c>
      <c r="BX1604" s="4" t="b">
        <f t="shared" si="2411"/>
        <v>1</v>
      </c>
      <c r="BY1604" s="4" t="b">
        <f t="shared" si="2412"/>
        <v>1</v>
      </c>
      <c r="BZ1604" s="4" t="b">
        <f t="shared" si="2413"/>
        <v>0</v>
      </c>
      <c r="CA1604" s="4" t="b">
        <f t="shared" si="2414"/>
        <v>0</v>
      </c>
      <c r="CB1604" s="4" t="b">
        <f t="shared" si="2415"/>
        <v>1</v>
      </c>
      <c r="CC1604" s="4" t="b">
        <f t="shared" si="2416"/>
        <v>0</v>
      </c>
      <c r="CD1604" s="4" t="b">
        <f t="shared" si="2417"/>
        <v>1</v>
      </c>
      <c r="CE1604" s="4" t="b">
        <f t="shared" si="2418"/>
        <v>0</v>
      </c>
      <c r="CF1604" s="4" t="b">
        <f t="shared" si="2419"/>
        <v>0</v>
      </c>
      <c r="CG1604" s="4" t="b">
        <f t="shared" si="2420"/>
        <v>0</v>
      </c>
      <c r="CH1604" s="4" t="b">
        <f t="shared" si="2421"/>
        <v>0</v>
      </c>
      <c r="CI1604" s="4" t="b">
        <f t="shared" si="2422"/>
        <v>0</v>
      </c>
      <c r="CJ1604" s="4" t="b">
        <f t="shared" si="2423"/>
        <v>1</v>
      </c>
      <c r="CK1604" s="4" t="b">
        <f t="shared" si="2424"/>
        <v>1</v>
      </c>
      <c r="CL1604" s="4" t="b">
        <f t="shared" si="2425"/>
        <v>0</v>
      </c>
      <c r="CM1604" s="4" t="b">
        <f t="shared" si="2426"/>
        <v>0</v>
      </c>
      <c r="CN1604" s="4" t="b">
        <f t="shared" si="2427"/>
        <v>0</v>
      </c>
      <c r="CO1604" s="4" t="b">
        <f t="shared" si="2428"/>
        <v>0</v>
      </c>
      <c r="CP1604" s="4" t="b">
        <f t="shared" si="2429"/>
        <v>0</v>
      </c>
      <c r="CQ1604" s="4" t="b">
        <f t="shared" si="2430"/>
        <v>0</v>
      </c>
      <c r="CR1604" s="4" t="b">
        <f t="shared" si="2431"/>
        <v>0</v>
      </c>
      <c r="CS1604" s="4" t="b">
        <f t="shared" si="2432"/>
        <v>1</v>
      </c>
      <c r="CT1604" s="4" t="b">
        <f t="shared" si="2433"/>
        <v>0</v>
      </c>
      <c r="CU1604" s="4" t="b">
        <f t="shared" si="2434"/>
        <v>0</v>
      </c>
      <c r="CV1604" s="4" t="b">
        <f t="shared" si="2435"/>
        <v>1</v>
      </c>
      <c r="CW1604" s="4" t="b">
        <f t="shared" si="2436"/>
        <v>0</v>
      </c>
      <c r="CX1604" s="4" t="b">
        <f t="shared" si="2437"/>
        <v>0</v>
      </c>
      <c r="CY1604" s="4" t="b">
        <f t="shared" si="2438"/>
        <v>0</v>
      </c>
      <c r="CZ1604" s="4" t="b">
        <f t="shared" si="2439"/>
        <v>0</v>
      </c>
      <c r="DA1604" s="4" t="b">
        <f t="shared" si="2440"/>
        <v>0</v>
      </c>
      <c r="DB1604" s="4" t="b">
        <f t="shared" si="2441"/>
        <v>0</v>
      </c>
      <c r="DC1604" s="4" t="b">
        <f t="shared" si="2442"/>
        <v>0</v>
      </c>
      <c r="DD1604" s="4" t="b">
        <f t="shared" si="2443"/>
        <v>0</v>
      </c>
    </row>
    <row r="1605" spans="1:108">
      <c r="A1605" t="s">
        <v>2829</v>
      </c>
      <c r="C1605" t="s">
        <v>2830</v>
      </c>
      <c r="E1605" t="s">
        <v>2449</v>
      </c>
      <c r="F1605" t="s">
        <v>2450</v>
      </c>
      <c r="G1605" t="s">
        <v>2406</v>
      </c>
      <c r="H1605" t="s">
        <v>7445</v>
      </c>
      <c r="I1605" t="s">
        <v>7417</v>
      </c>
      <c r="J1605" t="s">
        <v>139</v>
      </c>
      <c r="K1605" t="s">
        <v>139</v>
      </c>
      <c r="L1605" t="s">
        <v>7023</v>
      </c>
      <c r="M1605" t="s">
        <v>6079</v>
      </c>
      <c r="N1605" t="s">
        <v>2831</v>
      </c>
      <c r="O1605" t="b">
        <f t="shared" si="2350"/>
        <v>1</v>
      </c>
      <c r="P1605" t="b">
        <f t="shared" si="2351"/>
        <v>1</v>
      </c>
      <c r="Q1605" t="b">
        <f t="shared" si="2352"/>
        <v>1</v>
      </c>
      <c r="R1605" t="b">
        <f t="shared" si="2353"/>
        <v>1</v>
      </c>
      <c r="S1605" t="b">
        <f t="shared" si="2354"/>
        <v>1</v>
      </c>
      <c r="T1605" t="b">
        <f t="shared" si="2355"/>
        <v>0</v>
      </c>
      <c r="U1605" t="b">
        <f t="shared" si="2356"/>
        <v>1</v>
      </c>
      <c r="V1605" t="b">
        <f t="shared" si="2357"/>
        <v>1</v>
      </c>
      <c r="W1605" t="b">
        <f t="shared" si="2358"/>
        <v>1</v>
      </c>
      <c r="X1605" t="b">
        <f t="shared" si="2359"/>
        <v>1</v>
      </c>
      <c r="Y1605" t="b">
        <f t="shared" si="2360"/>
        <v>1</v>
      </c>
      <c r="Z1605" t="b">
        <f t="shared" si="2361"/>
        <v>0</v>
      </c>
      <c r="AA1605" t="b">
        <f t="shared" si="2362"/>
        <v>1</v>
      </c>
      <c r="AB1605" t="b">
        <f t="shared" si="2363"/>
        <v>1</v>
      </c>
      <c r="AC1605" t="b">
        <f t="shared" si="2364"/>
        <v>0</v>
      </c>
      <c r="AD1605" t="b">
        <f t="shared" si="2365"/>
        <v>0</v>
      </c>
      <c r="AE1605" t="b">
        <f t="shared" si="2366"/>
        <v>0</v>
      </c>
      <c r="AF1605" t="b">
        <f t="shared" si="2367"/>
        <v>0</v>
      </c>
      <c r="AG1605" t="b">
        <f t="shared" si="2368"/>
        <v>0</v>
      </c>
      <c r="AH1605" t="b">
        <f t="shared" si="2369"/>
        <v>1</v>
      </c>
      <c r="AI1605" t="b">
        <f t="shared" si="2370"/>
        <v>0</v>
      </c>
      <c r="AJ1605" t="b">
        <f t="shared" si="2371"/>
        <v>0</v>
      </c>
      <c r="AK1605" t="b">
        <f t="shared" si="2372"/>
        <v>0</v>
      </c>
      <c r="AL1605" t="b">
        <f t="shared" si="2373"/>
        <v>0</v>
      </c>
      <c r="AM1605" t="b">
        <f t="shared" si="2374"/>
        <v>0</v>
      </c>
      <c r="AN1605" t="b">
        <f t="shared" si="2375"/>
        <v>0</v>
      </c>
      <c r="AO1605" t="b">
        <f t="shared" si="2376"/>
        <v>0</v>
      </c>
      <c r="AP1605" t="b">
        <f t="shared" si="2377"/>
        <v>0</v>
      </c>
      <c r="AQ1605" t="b">
        <f t="shared" si="2378"/>
        <v>0</v>
      </c>
      <c r="AR1605" t="b">
        <f t="shared" si="2379"/>
        <v>0</v>
      </c>
      <c r="AS1605" t="b">
        <f t="shared" si="2380"/>
        <v>0</v>
      </c>
      <c r="AT1605" t="b">
        <f t="shared" si="2381"/>
        <v>0</v>
      </c>
      <c r="AU1605" t="b">
        <f t="shared" si="2382"/>
        <v>0</v>
      </c>
      <c r="AV1605" t="b">
        <f t="shared" si="2383"/>
        <v>0</v>
      </c>
      <c r="AW1605" t="b">
        <f t="shared" si="2384"/>
        <v>0</v>
      </c>
      <c r="AX1605" t="b">
        <f t="shared" si="2385"/>
        <v>0</v>
      </c>
      <c r="AY1605" t="b">
        <f t="shared" si="2386"/>
        <v>0</v>
      </c>
      <c r="AZ1605" t="b">
        <f t="shared" si="2387"/>
        <v>0</v>
      </c>
      <c r="BA1605" t="b">
        <f t="shared" si="2388"/>
        <v>1</v>
      </c>
      <c r="BB1605" t="b">
        <f t="shared" si="2389"/>
        <v>0</v>
      </c>
      <c r="BC1605" t="b">
        <f t="shared" si="2390"/>
        <v>1</v>
      </c>
      <c r="BD1605" t="b">
        <f t="shared" si="2391"/>
        <v>1</v>
      </c>
      <c r="BE1605" t="b">
        <f t="shared" si="2392"/>
        <v>0</v>
      </c>
      <c r="BF1605" t="b">
        <f t="shared" si="2393"/>
        <v>0</v>
      </c>
      <c r="BG1605" t="b">
        <f t="shared" si="2394"/>
        <v>0</v>
      </c>
      <c r="BH1605" t="b">
        <f t="shared" si="2395"/>
        <v>1</v>
      </c>
      <c r="BI1605" t="b">
        <f t="shared" si="2396"/>
        <v>0</v>
      </c>
      <c r="BJ1605" t="b">
        <f t="shared" si="2397"/>
        <v>0</v>
      </c>
      <c r="BK1605" t="b">
        <f t="shared" si="2398"/>
        <v>0</v>
      </c>
      <c r="BL1605" t="b">
        <f t="shared" si="2399"/>
        <v>0</v>
      </c>
      <c r="BM1605" t="b">
        <f t="shared" si="2400"/>
        <v>0</v>
      </c>
      <c r="BN1605" t="b">
        <f t="shared" si="2401"/>
        <v>0</v>
      </c>
      <c r="BO1605" t="b">
        <f t="shared" si="2402"/>
        <v>1</v>
      </c>
      <c r="BP1605" t="b">
        <f t="shared" si="2403"/>
        <v>0</v>
      </c>
      <c r="BQ1605" t="b">
        <f t="shared" si="2404"/>
        <v>1</v>
      </c>
      <c r="BR1605" t="b">
        <f t="shared" si="2405"/>
        <v>0</v>
      </c>
      <c r="BS1605" t="b">
        <f t="shared" si="2406"/>
        <v>0</v>
      </c>
      <c r="BT1605" t="b">
        <f t="shared" si="2407"/>
        <v>0</v>
      </c>
      <c r="BU1605" t="b">
        <f t="shared" si="2408"/>
        <v>1</v>
      </c>
      <c r="BV1605" t="b">
        <f t="shared" si="2409"/>
        <v>0</v>
      </c>
      <c r="BW1605" t="b">
        <f t="shared" si="2410"/>
        <v>0</v>
      </c>
      <c r="BX1605" t="b">
        <f t="shared" si="2411"/>
        <v>0</v>
      </c>
      <c r="BY1605" t="b">
        <f t="shared" si="2412"/>
        <v>0</v>
      </c>
      <c r="BZ1605" t="b">
        <f t="shared" si="2413"/>
        <v>0</v>
      </c>
      <c r="CA1605" t="b">
        <f t="shared" si="2414"/>
        <v>0</v>
      </c>
      <c r="CB1605" t="b">
        <f t="shared" si="2415"/>
        <v>0</v>
      </c>
      <c r="CC1605" t="b">
        <f t="shared" si="2416"/>
        <v>0</v>
      </c>
      <c r="CD1605" t="b">
        <f t="shared" si="2417"/>
        <v>0</v>
      </c>
      <c r="CE1605" t="b">
        <f t="shared" si="2418"/>
        <v>0</v>
      </c>
      <c r="CF1605" t="b">
        <f t="shared" si="2419"/>
        <v>0</v>
      </c>
      <c r="CG1605" t="b">
        <f t="shared" si="2420"/>
        <v>0</v>
      </c>
      <c r="CH1605" t="b">
        <f t="shared" si="2421"/>
        <v>0</v>
      </c>
      <c r="CI1605" t="b">
        <f t="shared" si="2422"/>
        <v>0</v>
      </c>
      <c r="CJ1605" t="b">
        <f t="shared" si="2423"/>
        <v>0</v>
      </c>
      <c r="CK1605" t="b">
        <f t="shared" si="2424"/>
        <v>0</v>
      </c>
      <c r="CL1605" t="b">
        <f t="shared" si="2425"/>
        <v>0</v>
      </c>
      <c r="CM1605" t="b">
        <f t="shared" si="2426"/>
        <v>0</v>
      </c>
      <c r="CN1605" t="b">
        <f t="shared" si="2427"/>
        <v>0</v>
      </c>
      <c r="CO1605" t="b">
        <f t="shared" si="2428"/>
        <v>0</v>
      </c>
      <c r="CP1605" t="b">
        <f t="shared" si="2429"/>
        <v>0</v>
      </c>
      <c r="CQ1605" t="b">
        <f t="shared" si="2430"/>
        <v>0</v>
      </c>
      <c r="CR1605" t="b">
        <f t="shared" si="2431"/>
        <v>0</v>
      </c>
      <c r="CS1605" t="b">
        <f t="shared" si="2432"/>
        <v>0</v>
      </c>
      <c r="CT1605" t="b">
        <f t="shared" si="2433"/>
        <v>0</v>
      </c>
      <c r="CU1605" t="b">
        <f t="shared" si="2434"/>
        <v>0</v>
      </c>
      <c r="CV1605" t="b">
        <f t="shared" si="2435"/>
        <v>1</v>
      </c>
      <c r="CW1605" t="b">
        <f t="shared" si="2436"/>
        <v>0</v>
      </c>
      <c r="CX1605" t="b">
        <f t="shared" si="2437"/>
        <v>0</v>
      </c>
      <c r="CY1605" t="b">
        <f t="shared" si="2438"/>
        <v>0</v>
      </c>
      <c r="CZ1605" t="b">
        <f t="shared" si="2439"/>
        <v>0</v>
      </c>
      <c r="DA1605" t="b">
        <f t="shared" si="2440"/>
        <v>0</v>
      </c>
      <c r="DB1605" t="b">
        <f t="shared" si="2441"/>
        <v>0</v>
      </c>
      <c r="DC1605" t="b">
        <f t="shared" si="2442"/>
        <v>0</v>
      </c>
      <c r="DD1605" t="b">
        <f t="shared" si="2443"/>
        <v>0</v>
      </c>
    </row>
    <row r="1606" spans="1:108">
      <c r="A1606" t="s">
        <v>2696</v>
      </c>
      <c r="B1606" t="s">
        <v>2697</v>
      </c>
      <c r="C1606" t="s">
        <v>2698</v>
      </c>
      <c r="E1606" t="s">
        <v>2450</v>
      </c>
      <c r="F1606" t="s">
        <v>2450</v>
      </c>
      <c r="G1606" t="s">
        <v>2406</v>
      </c>
      <c r="H1606" t="s">
        <v>7445</v>
      </c>
      <c r="I1606" t="s">
        <v>7417</v>
      </c>
      <c r="J1606" t="s">
        <v>124</v>
      </c>
      <c r="K1606" t="s">
        <v>16</v>
      </c>
      <c r="L1606" t="s">
        <v>6970</v>
      </c>
      <c r="M1606" t="s">
        <v>6079</v>
      </c>
      <c r="N1606" t="s">
        <v>2699</v>
      </c>
      <c r="O1606" t="b">
        <f t="shared" si="2350"/>
        <v>0</v>
      </c>
      <c r="P1606" t="b">
        <f t="shared" si="2351"/>
        <v>1</v>
      </c>
      <c r="Q1606" t="b">
        <f t="shared" si="2352"/>
        <v>0</v>
      </c>
      <c r="R1606" t="b">
        <f t="shared" si="2353"/>
        <v>1</v>
      </c>
      <c r="S1606" t="b">
        <f t="shared" si="2354"/>
        <v>0</v>
      </c>
      <c r="T1606" t="b">
        <f t="shared" si="2355"/>
        <v>0</v>
      </c>
      <c r="U1606" t="b">
        <f t="shared" si="2356"/>
        <v>0</v>
      </c>
      <c r="V1606" t="b">
        <f t="shared" si="2357"/>
        <v>1</v>
      </c>
      <c r="W1606" t="b">
        <f t="shared" si="2358"/>
        <v>0</v>
      </c>
      <c r="X1606" t="b">
        <f t="shared" si="2359"/>
        <v>0</v>
      </c>
      <c r="Y1606" t="b">
        <f t="shared" si="2360"/>
        <v>0</v>
      </c>
      <c r="Z1606" t="b">
        <f t="shared" si="2361"/>
        <v>0</v>
      </c>
      <c r="AA1606" t="b">
        <f t="shared" si="2362"/>
        <v>1</v>
      </c>
      <c r="AB1606" t="b">
        <f t="shared" si="2363"/>
        <v>0</v>
      </c>
      <c r="AC1606" t="b">
        <f t="shared" si="2364"/>
        <v>0</v>
      </c>
      <c r="AD1606" t="b">
        <f t="shared" si="2365"/>
        <v>0</v>
      </c>
      <c r="AE1606" t="b">
        <f t="shared" si="2366"/>
        <v>0</v>
      </c>
      <c r="AF1606" t="b">
        <f t="shared" si="2367"/>
        <v>0</v>
      </c>
      <c r="AG1606" t="b">
        <f t="shared" si="2368"/>
        <v>0</v>
      </c>
      <c r="AH1606" t="b">
        <f t="shared" si="2369"/>
        <v>0</v>
      </c>
      <c r="AI1606" t="b">
        <f t="shared" si="2370"/>
        <v>0</v>
      </c>
      <c r="AJ1606" t="b">
        <f t="shared" si="2371"/>
        <v>0</v>
      </c>
      <c r="AK1606" t="b">
        <f t="shared" si="2372"/>
        <v>0</v>
      </c>
      <c r="AL1606" t="b">
        <f t="shared" si="2373"/>
        <v>0</v>
      </c>
      <c r="AM1606" t="b">
        <f t="shared" si="2374"/>
        <v>0</v>
      </c>
      <c r="AN1606" t="b">
        <f t="shared" si="2375"/>
        <v>0</v>
      </c>
      <c r="AO1606" t="b">
        <f t="shared" si="2376"/>
        <v>0</v>
      </c>
      <c r="AP1606" t="b">
        <f t="shared" si="2377"/>
        <v>0</v>
      </c>
      <c r="AQ1606" t="b">
        <f t="shared" si="2378"/>
        <v>0</v>
      </c>
      <c r="AR1606" t="b">
        <f t="shared" si="2379"/>
        <v>0</v>
      </c>
      <c r="AS1606" t="b">
        <f t="shared" si="2380"/>
        <v>0</v>
      </c>
      <c r="AT1606" t="b">
        <f t="shared" si="2381"/>
        <v>0</v>
      </c>
      <c r="AU1606" t="b">
        <f t="shared" si="2382"/>
        <v>0</v>
      </c>
      <c r="AV1606" t="b">
        <f t="shared" si="2383"/>
        <v>0</v>
      </c>
      <c r="AW1606" t="b">
        <f t="shared" si="2384"/>
        <v>0</v>
      </c>
      <c r="AX1606" t="b">
        <f t="shared" si="2385"/>
        <v>0</v>
      </c>
      <c r="AY1606" t="b">
        <f t="shared" si="2386"/>
        <v>0</v>
      </c>
      <c r="AZ1606" t="b">
        <f t="shared" si="2387"/>
        <v>0</v>
      </c>
      <c r="BA1606" t="b">
        <f t="shared" si="2388"/>
        <v>0</v>
      </c>
      <c r="BB1606" t="b">
        <f t="shared" si="2389"/>
        <v>0</v>
      </c>
      <c r="BC1606" t="b">
        <f t="shared" si="2390"/>
        <v>1</v>
      </c>
      <c r="BD1606" t="b">
        <f t="shared" si="2391"/>
        <v>0</v>
      </c>
      <c r="BE1606" t="b">
        <f t="shared" si="2392"/>
        <v>0</v>
      </c>
      <c r="BF1606" t="b">
        <f t="shared" si="2393"/>
        <v>0</v>
      </c>
      <c r="BG1606" t="b">
        <f t="shared" si="2394"/>
        <v>0</v>
      </c>
      <c r="BH1606" t="b">
        <f t="shared" si="2395"/>
        <v>0</v>
      </c>
      <c r="BI1606" t="b">
        <f t="shared" si="2396"/>
        <v>0</v>
      </c>
      <c r="BJ1606" t="b">
        <f t="shared" si="2397"/>
        <v>0</v>
      </c>
      <c r="BK1606" t="b">
        <f t="shared" si="2398"/>
        <v>0</v>
      </c>
      <c r="BL1606" t="b">
        <f t="shared" si="2399"/>
        <v>0</v>
      </c>
      <c r="BM1606" t="b">
        <f t="shared" si="2400"/>
        <v>0</v>
      </c>
      <c r="BN1606" t="b">
        <f t="shared" si="2401"/>
        <v>0</v>
      </c>
      <c r="BO1606" t="b">
        <f t="shared" si="2402"/>
        <v>1</v>
      </c>
      <c r="BP1606" t="b">
        <f t="shared" si="2403"/>
        <v>0</v>
      </c>
      <c r="BQ1606" t="b">
        <f t="shared" si="2404"/>
        <v>0</v>
      </c>
      <c r="BR1606" t="b">
        <f t="shared" si="2405"/>
        <v>0</v>
      </c>
      <c r="BS1606" t="b">
        <f t="shared" si="2406"/>
        <v>0</v>
      </c>
      <c r="BT1606" t="b">
        <f t="shared" si="2407"/>
        <v>0</v>
      </c>
      <c r="BU1606" t="b">
        <f t="shared" si="2408"/>
        <v>0</v>
      </c>
      <c r="BV1606" t="b">
        <f t="shared" si="2409"/>
        <v>0</v>
      </c>
      <c r="BW1606" t="b">
        <f t="shared" si="2410"/>
        <v>0</v>
      </c>
      <c r="BX1606" t="b">
        <f t="shared" si="2411"/>
        <v>0</v>
      </c>
      <c r="BY1606" t="b">
        <f t="shared" si="2412"/>
        <v>0</v>
      </c>
      <c r="BZ1606" t="b">
        <f t="shared" si="2413"/>
        <v>0</v>
      </c>
      <c r="CA1606" t="b">
        <f t="shared" si="2414"/>
        <v>0</v>
      </c>
      <c r="CB1606" t="b">
        <f t="shared" si="2415"/>
        <v>0</v>
      </c>
      <c r="CC1606" t="b">
        <f t="shared" si="2416"/>
        <v>0</v>
      </c>
      <c r="CD1606" t="b">
        <f t="shared" si="2417"/>
        <v>0</v>
      </c>
      <c r="CE1606" t="b">
        <f t="shared" si="2418"/>
        <v>0</v>
      </c>
      <c r="CF1606" t="b">
        <f t="shared" si="2419"/>
        <v>0</v>
      </c>
      <c r="CG1606" t="b">
        <f t="shared" si="2420"/>
        <v>0</v>
      </c>
      <c r="CH1606" t="b">
        <f t="shared" si="2421"/>
        <v>0</v>
      </c>
      <c r="CI1606" t="b">
        <f t="shared" si="2422"/>
        <v>0</v>
      </c>
      <c r="CJ1606" t="b">
        <f t="shared" si="2423"/>
        <v>0</v>
      </c>
      <c r="CK1606" t="b">
        <f t="shared" si="2424"/>
        <v>0</v>
      </c>
      <c r="CL1606" t="b">
        <f t="shared" si="2425"/>
        <v>0</v>
      </c>
      <c r="CM1606" t="b">
        <f t="shared" si="2426"/>
        <v>0</v>
      </c>
      <c r="CN1606" t="b">
        <f t="shared" si="2427"/>
        <v>0</v>
      </c>
      <c r="CO1606" t="b">
        <f t="shared" si="2428"/>
        <v>0</v>
      </c>
      <c r="CP1606" t="b">
        <f t="shared" si="2429"/>
        <v>0</v>
      </c>
      <c r="CQ1606" t="b">
        <f t="shared" si="2430"/>
        <v>0</v>
      </c>
      <c r="CR1606" t="b">
        <f t="shared" si="2431"/>
        <v>0</v>
      </c>
      <c r="CS1606" t="b">
        <f t="shared" si="2432"/>
        <v>0</v>
      </c>
      <c r="CT1606" t="b">
        <f t="shared" si="2433"/>
        <v>0</v>
      </c>
      <c r="CU1606" t="b">
        <f t="shared" si="2434"/>
        <v>0</v>
      </c>
      <c r="CV1606" t="b">
        <f t="shared" si="2435"/>
        <v>1</v>
      </c>
      <c r="CW1606" t="b">
        <f t="shared" si="2436"/>
        <v>0</v>
      </c>
      <c r="CX1606" t="b">
        <f t="shared" si="2437"/>
        <v>0</v>
      </c>
      <c r="CY1606" t="b">
        <f t="shared" si="2438"/>
        <v>0</v>
      </c>
      <c r="CZ1606" t="b">
        <f t="shared" si="2439"/>
        <v>0</v>
      </c>
      <c r="DA1606" t="b">
        <f t="shared" si="2440"/>
        <v>0</v>
      </c>
      <c r="DB1606" t="b">
        <f t="shared" si="2441"/>
        <v>0</v>
      </c>
      <c r="DC1606" t="b">
        <f t="shared" si="2442"/>
        <v>0</v>
      </c>
      <c r="DD1606" t="b">
        <f t="shared" si="2443"/>
        <v>0</v>
      </c>
    </row>
    <row r="1607" spans="1:108">
      <c r="A1607" t="s">
        <v>2700</v>
      </c>
      <c r="B1607" t="s">
        <v>2698</v>
      </c>
      <c r="C1607" t="s">
        <v>2698</v>
      </c>
      <c r="E1607" t="s">
        <v>2450</v>
      </c>
      <c r="F1607" t="s">
        <v>2450</v>
      </c>
      <c r="G1607" t="s">
        <v>2406</v>
      </c>
      <c r="H1607" t="s">
        <v>7445</v>
      </c>
      <c r="I1607" t="s">
        <v>7417</v>
      </c>
      <c r="J1607" t="s">
        <v>183</v>
      </c>
      <c r="K1607" t="s">
        <v>183</v>
      </c>
      <c r="L1607" t="s">
        <v>6971</v>
      </c>
      <c r="M1607" t="s">
        <v>6079</v>
      </c>
      <c r="N1607" t="s">
        <v>62</v>
      </c>
      <c r="O1607" t="b">
        <f t="shared" si="2350"/>
        <v>0</v>
      </c>
      <c r="P1607" t="b">
        <f t="shared" si="2351"/>
        <v>1</v>
      </c>
      <c r="Q1607" t="b">
        <f t="shared" si="2352"/>
        <v>0</v>
      </c>
      <c r="R1607" t="b">
        <f t="shared" si="2353"/>
        <v>0</v>
      </c>
      <c r="S1607" t="b">
        <f t="shared" si="2354"/>
        <v>0</v>
      </c>
      <c r="T1607" t="b">
        <f t="shared" si="2355"/>
        <v>0</v>
      </c>
      <c r="U1607" t="b">
        <f t="shared" si="2356"/>
        <v>0</v>
      </c>
      <c r="V1607" t="b">
        <f t="shared" si="2357"/>
        <v>1</v>
      </c>
      <c r="W1607" t="b">
        <f t="shared" si="2358"/>
        <v>0</v>
      </c>
      <c r="X1607" t="b">
        <f t="shared" si="2359"/>
        <v>0</v>
      </c>
      <c r="Y1607" t="b">
        <f t="shared" si="2360"/>
        <v>0</v>
      </c>
      <c r="Z1607" t="b">
        <f t="shared" si="2361"/>
        <v>0</v>
      </c>
      <c r="AA1607" t="b">
        <f t="shared" si="2362"/>
        <v>1</v>
      </c>
      <c r="AB1607" t="b">
        <f t="shared" si="2363"/>
        <v>0</v>
      </c>
      <c r="AC1607" t="b">
        <f t="shared" si="2364"/>
        <v>0</v>
      </c>
      <c r="AD1607" t="b">
        <f t="shared" si="2365"/>
        <v>0</v>
      </c>
      <c r="AE1607" t="b">
        <f t="shared" si="2366"/>
        <v>0</v>
      </c>
      <c r="AF1607" t="b">
        <f t="shared" si="2367"/>
        <v>0</v>
      </c>
      <c r="AG1607" t="b">
        <f t="shared" si="2368"/>
        <v>0</v>
      </c>
      <c r="AH1607" t="b">
        <f t="shared" si="2369"/>
        <v>0</v>
      </c>
      <c r="AI1607" t="b">
        <f t="shared" si="2370"/>
        <v>0</v>
      </c>
      <c r="AJ1607" t="b">
        <f t="shared" si="2371"/>
        <v>0</v>
      </c>
      <c r="AK1607" t="b">
        <f t="shared" si="2372"/>
        <v>0</v>
      </c>
      <c r="AL1607" t="b">
        <f t="shared" si="2373"/>
        <v>0</v>
      </c>
      <c r="AM1607" t="b">
        <f t="shared" si="2374"/>
        <v>0</v>
      </c>
      <c r="AN1607" t="b">
        <f t="shared" si="2375"/>
        <v>0</v>
      </c>
      <c r="AO1607" t="b">
        <f t="shared" si="2376"/>
        <v>0</v>
      </c>
      <c r="AP1607" t="b">
        <f t="shared" si="2377"/>
        <v>0</v>
      </c>
      <c r="AQ1607" t="b">
        <f t="shared" si="2378"/>
        <v>0</v>
      </c>
      <c r="AR1607" t="b">
        <f t="shared" si="2379"/>
        <v>0</v>
      </c>
      <c r="AS1607" t="b">
        <f t="shared" si="2380"/>
        <v>0</v>
      </c>
      <c r="AT1607" t="b">
        <f t="shared" si="2381"/>
        <v>0</v>
      </c>
      <c r="AU1607" t="b">
        <f t="shared" si="2382"/>
        <v>0</v>
      </c>
      <c r="AV1607" t="b">
        <f t="shared" si="2383"/>
        <v>0</v>
      </c>
      <c r="AW1607" t="b">
        <f t="shared" si="2384"/>
        <v>0</v>
      </c>
      <c r="AX1607" t="b">
        <f t="shared" si="2385"/>
        <v>0</v>
      </c>
      <c r="AY1607" t="b">
        <f t="shared" si="2386"/>
        <v>0</v>
      </c>
      <c r="AZ1607" t="b">
        <f t="shared" si="2387"/>
        <v>0</v>
      </c>
      <c r="BA1607" t="b">
        <f t="shared" si="2388"/>
        <v>0</v>
      </c>
      <c r="BB1607" t="b">
        <f t="shared" si="2389"/>
        <v>0</v>
      </c>
      <c r="BC1607" t="b">
        <f t="shared" si="2390"/>
        <v>0</v>
      </c>
      <c r="BD1607" t="b">
        <f t="shared" si="2391"/>
        <v>0</v>
      </c>
      <c r="BE1607" t="b">
        <f t="shared" si="2392"/>
        <v>0</v>
      </c>
      <c r="BF1607" t="b">
        <f t="shared" si="2393"/>
        <v>0</v>
      </c>
      <c r="BG1607" t="b">
        <f t="shared" si="2394"/>
        <v>0</v>
      </c>
      <c r="BH1607" t="b">
        <f t="shared" si="2395"/>
        <v>0</v>
      </c>
      <c r="BI1607" t="b">
        <f t="shared" si="2396"/>
        <v>0</v>
      </c>
      <c r="BJ1607" t="b">
        <f t="shared" si="2397"/>
        <v>0</v>
      </c>
      <c r="BK1607" t="b">
        <f t="shared" si="2398"/>
        <v>0</v>
      </c>
      <c r="BL1607" t="b">
        <f t="shared" si="2399"/>
        <v>0</v>
      </c>
      <c r="BM1607" t="b">
        <f t="shared" si="2400"/>
        <v>0</v>
      </c>
      <c r="BN1607" t="b">
        <f t="shared" si="2401"/>
        <v>0</v>
      </c>
      <c r="BO1607" t="b">
        <f t="shared" si="2402"/>
        <v>1</v>
      </c>
      <c r="BP1607" t="b">
        <f t="shared" si="2403"/>
        <v>0</v>
      </c>
      <c r="BQ1607" t="b">
        <f t="shared" si="2404"/>
        <v>0</v>
      </c>
      <c r="BR1607" t="b">
        <f t="shared" si="2405"/>
        <v>0</v>
      </c>
      <c r="BS1607" t="b">
        <f t="shared" si="2406"/>
        <v>0</v>
      </c>
      <c r="BT1607" t="b">
        <f t="shared" si="2407"/>
        <v>0</v>
      </c>
      <c r="BU1607" t="b">
        <f t="shared" si="2408"/>
        <v>0</v>
      </c>
      <c r="BV1607" t="b">
        <f t="shared" si="2409"/>
        <v>0</v>
      </c>
      <c r="BW1607" t="b">
        <f t="shared" si="2410"/>
        <v>0</v>
      </c>
      <c r="BX1607" t="b">
        <f t="shared" si="2411"/>
        <v>0</v>
      </c>
      <c r="BY1607" t="b">
        <f t="shared" si="2412"/>
        <v>0</v>
      </c>
      <c r="BZ1607" t="b">
        <f t="shared" si="2413"/>
        <v>0</v>
      </c>
      <c r="CA1607" t="b">
        <f t="shared" si="2414"/>
        <v>0</v>
      </c>
      <c r="CB1607" t="b">
        <f t="shared" si="2415"/>
        <v>0</v>
      </c>
      <c r="CC1607" t="b">
        <f t="shared" si="2416"/>
        <v>0</v>
      </c>
      <c r="CD1607" t="b">
        <f t="shared" si="2417"/>
        <v>0</v>
      </c>
      <c r="CE1607" t="b">
        <f t="shared" si="2418"/>
        <v>0</v>
      </c>
      <c r="CF1607" t="b">
        <f t="shared" si="2419"/>
        <v>0</v>
      </c>
      <c r="CG1607" t="b">
        <f t="shared" si="2420"/>
        <v>0</v>
      </c>
      <c r="CH1607" t="b">
        <f t="shared" si="2421"/>
        <v>0</v>
      </c>
      <c r="CI1607" t="b">
        <f t="shared" si="2422"/>
        <v>0</v>
      </c>
      <c r="CJ1607" t="b">
        <f t="shared" si="2423"/>
        <v>0</v>
      </c>
      <c r="CK1607" t="b">
        <f t="shared" si="2424"/>
        <v>0</v>
      </c>
      <c r="CL1607" t="b">
        <f t="shared" si="2425"/>
        <v>0</v>
      </c>
      <c r="CM1607" t="b">
        <f t="shared" si="2426"/>
        <v>0</v>
      </c>
      <c r="CN1607" t="b">
        <f t="shared" si="2427"/>
        <v>0</v>
      </c>
      <c r="CO1607" t="b">
        <f t="shared" si="2428"/>
        <v>0</v>
      </c>
      <c r="CP1607" t="b">
        <f t="shared" si="2429"/>
        <v>0</v>
      </c>
      <c r="CQ1607" t="b">
        <f t="shared" si="2430"/>
        <v>0</v>
      </c>
      <c r="CR1607" t="b">
        <f t="shared" si="2431"/>
        <v>0</v>
      </c>
      <c r="CS1607" t="b">
        <f t="shared" si="2432"/>
        <v>0</v>
      </c>
      <c r="CT1607" t="b">
        <f t="shared" si="2433"/>
        <v>0</v>
      </c>
      <c r="CU1607" t="b">
        <f t="shared" si="2434"/>
        <v>0</v>
      </c>
      <c r="CV1607" t="b">
        <f t="shared" si="2435"/>
        <v>0</v>
      </c>
      <c r="CW1607" t="b">
        <f t="shared" si="2436"/>
        <v>0</v>
      </c>
      <c r="CX1607" t="b">
        <f t="shared" si="2437"/>
        <v>0</v>
      </c>
      <c r="CY1607" t="b">
        <f t="shared" si="2438"/>
        <v>0</v>
      </c>
      <c r="CZ1607" t="b">
        <f t="shared" si="2439"/>
        <v>0</v>
      </c>
      <c r="DA1607" t="b">
        <f t="shared" si="2440"/>
        <v>0</v>
      </c>
      <c r="DB1607" t="b">
        <f t="shared" si="2441"/>
        <v>0</v>
      </c>
      <c r="DC1607" t="b">
        <f t="shared" si="2442"/>
        <v>0</v>
      </c>
      <c r="DD1607" t="b">
        <f t="shared" si="2443"/>
        <v>0</v>
      </c>
    </row>
    <row r="1608" spans="1:108">
      <c r="A1608" t="s">
        <v>2788</v>
      </c>
      <c r="C1608" t="s">
        <v>2789</v>
      </c>
      <c r="E1608" t="s">
        <v>2790</v>
      </c>
      <c r="F1608" t="s">
        <v>2450</v>
      </c>
      <c r="G1608" t="s">
        <v>2406</v>
      </c>
      <c r="H1608" t="s">
        <v>7445</v>
      </c>
      <c r="I1608" t="s">
        <v>7417</v>
      </c>
      <c r="J1608" t="s">
        <v>143</v>
      </c>
      <c r="K1608" t="s">
        <v>143</v>
      </c>
      <c r="L1608" t="s">
        <v>6896</v>
      </c>
      <c r="M1608" t="s">
        <v>6079</v>
      </c>
      <c r="N1608" t="s">
        <v>60</v>
      </c>
      <c r="O1608" t="b">
        <f t="shared" si="2350"/>
        <v>0</v>
      </c>
      <c r="P1608" t="b">
        <f t="shared" si="2351"/>
        <v>0</v>
      </c>
      <c r="Q1608" t="b">
        <f t="shared" si="2352"/>
        <v>1</v>
      </c>
      <c r="R1608" t="b">
        <f t="shared" si="2353"/>
        <v>0</v>
      </c>
      <c r="S1608" t="b">
        <f t="shared" si="2354"/>
        <v>0</v>
      </c>
      <c r="T1608" t="b">
        <f t="shared" si="2355"/>
        <v>0</v>
      </c>
      <c r="U1608" t="b">
        <f t="shared" si="2356"/>
        <v>0</v>
      </c>
      <c r="V1608" t="b">
        <f t="shared" si="2357"/>
        <v>0</v>
      </c>
      <c r="W1608" t="b">
        <f t="shared" si="2358"/>
        <v>0</v>
      </c>
      <c r="X1608" t="b">
        <f t="shared" si="2359"/>
        <v>1</v>
      </c>
      <c r="Y1608" t="b">
        <f t="shared" si="2360"/>
        <v>0</v>
      </c>
      <c r="Z1608" t="b">
        <f t="shared" si="2361"/>
        <v>0</v>
      </c>
      <c r="AA1608" t="b">
        <f t="shared" si="2362"/>
        <v>0</v>
      </c>
      <c r="AB1608" t="b">
        <f t="shared" si="2363"/>
        <v>0</v>
      </c>
      <c r="AC1608" t="b">
        <f t="shared" si="2364"/>
        <v>0</v>
      </c>
      <c r="AD1608" t="b">
        <f t="shared" si="2365"/>
        <v>0</v>
      </c>
      <c r="AE1608" t="b">
        <f t="shared" si="2366"/>
        <v>0</v>
      </c>
      <c r="AF1608" t="b">
        <f t="shared" si="2367"/>
        <v>0</v>
      </c>
      <c r="AG1608" t="b">
        <f t="shared" si="2368"/>
        <v>0</v>
      </c>
      <c r="AH1608" t="b">
        <f t="shared" si="2369"/>
        <v>0</v>
      </c>
      <c r="AI1608" t="b">
        <f t="shared" si="2370"/>
        <v>0</v>
      </c>
      <c r="AJ1608" t="b">
        <f t="shared" si="2371"/>
        <v>0</v>
      </c>
      <c r="AK1608" t="b">
        <f t="shared" si="2372"/>
        <v>0</v>
      </c>
      <c r="AL1608" t="b">
        <f t="shared" si="2373"/>
        <v>0</v>
      </c>
      <c r="AM1608" t="b">
        <f t="shared" si="2374"/>
        <v>0</v>
      </c>
      <c r="AN1608" t="b">
        <f t="shared" si="2375"/>
        <v>0</v>
      </c>
      <c r="AO1608" t="b">
        <f t="shared" si="2376"/>
        <v>0</v>
      </c>
      <c r="AP1608" t="b">
        <f t="shared" si="2377"/>
        <v>0</v>
      </c>
      <c r="AQ1608" t="b">
        <f t="shared" si="2378"/>
        <v>0</v>
      </c>
      <c r="AR1608" t="b">
        <f t="shared" si="2379"/>
        <v>0</v>
      </c>
      <c r="AS1608" t="b">
        <f t="shared" si="2380"/>
        <v>0</v>
      </c>
      <c r="AT1608" t="b">
        <f t="shared" si="2381"/>
        <v>0</v>
      </c>
      <c r="AU1608" t="b">
        <f t="shared" si="2382"/>
        <v>0</v>
      </c>
      <c r="AV1608" t="b">
        <f t="shared" si="2383"/>
        <v>0</v>
      </c>
      <c r="AW1608" t="b">
        <f t="shared" si="2384"/>
        <v>0</v>
      </c>
      <c r="AX1608" t="b">
        <f t="shared" si="2385"/>
        <v>0</v>
      </c>
      <c r="AY1608" t="b">
        <f t="shared" si="2386"/>
        <v>0</v>
      </c>
      <c r="AZ1608" t="b">
        <f t="shared" si="2387"/>
        <v>0</v>
      </c>
      <c r="BA1608" t="b">
        <f t="shared" si="2388"/>
        <v>0</v>
      </c>
      <c r="BB1608" t="b">
        <f t="shared" si="2389"/>
        <v>0</v>
      </c>
      <c r="BC1608" t="b">
        <f t="shared" si="2390"/>
        <v>0</v>
      </c>
      <c r="BD1608" t="b">
        <f t="shared" si="2391"/>
        <v>0</v>
      </c>
      <c r="BE1608" t="b">
        <f t="shared" si="2392"/>
        <v>0</v>
      </c>
      <c r="BF1608" t="b">
        <f t="shared" si="2393"/>
        <v>0</v>
      </c>
      <c r="BG1608" t="b">
        <f t="shared" si="2394"/>
        <v>0</v>
      </c>
      <c r="BH1608" t="b">
        <f t="shared" si="2395"/>
        <v>0</v>
      </c>
      <c r="BI1608" t="b">
        <f t="shared" si="2396"/>
        <v>0</v>
      </c>
      <c r="BJ1608" t="b">
        <f t="shared" si="2397"/>
        <v>0</v>
      </c>
      <c r="BK1608" t="b">
        <f t="shared" si="2398"/>
        <v>0</v>
      </c>
      <c r="BL1608" t="b">
        <f t="shared" si="2399"/>
        <v>0</v>
      </c>
      <c r="BM1608" t="b">
        <f t="shared" si="2400"/>
        <v>1</v>
      </c>
      <c r="BN1608" t="b">
        <f t="shared" si="2401"/>
        <v>0</v>
      </c>
      <c r="BO1608" t="b">
        <f t="shared" si="2402"/>
        <v>0</v>
      </c>
      <c r="BP1608" t="b">
        <f t="shared" si="2403"/>
        <v>0</v>
      </c>
      <c r="BQ1608" t="b">
        <f t="shared" si="2404"/>
        <v>0</v>
      </c>
      <c r="BR1608" t="b">
        <f t="shared" si="2405"/>
        <v>0</v>
      </c>
      <c r="BS1608" t="b">
        <f t="shared" si="2406"/>
        <v>0</v>
      </c>
      <c r="BT1608" t="b">
        <f t="shared" si="2407"/>
        <v>0</v>
      </c>
      <c r="BU1608" t="b">
        <f t="shared" si="2408"/>
        <v>0</v>
      </c>
      <c r="BV1608" t="b">
        <f t="shared" si="2409"/>
        <v>0</v>
      </c>
      <c r="BW1608" t="b">
        <f t="shared" si="2410"/>
        <v>0</v>
      </c>
      <c r="BX1608" t="b">
        <f t="shared" si="2411"/>
        <v>0</v>
      </c>
      <c r="BY1608" t="b">
        <f t="shared" si="2412"/>
        <v>0</v>
      </c>
      <c r="BZ1608" t="b">
        <f t="shared" si="2413"/>
        <v>0</v>
      </c>
      <c r="CA1608" t="b">
        <f t="shared" si="2414"/>
        <v>0</v>
      </c>
      <c r="CB1608" t="b">
        <f t="shared" si="2415"/>
        <v>0</v>
      </c>
      <c r="CC1608" t="b">
        <f t="shared" si="2416"/>
        <v>0</v>
      </c>
      <c r="CD1608" t="b">
        <f t="shared" si="2417"/>
        <v>0</v>
      </c>
      <c r="CE1608" t="b">
        <f t="shared" si="2418"/>
        <v>0</v>
      </c>
      <c r="CF1608" t="b">
        <f t="shared" si="2419"/>
        <v>0</v>
      </c>
      <c r="CG1608" t="b">
        <f t="shared" si="2420"/>
        <v>0</v>
      </c>
      <c r="CH1608" t="b">
        <f t="shared" si="2421"/>
        <v>0</v>
      </c>
      <c r="CI1608" t="b">
        <f t="shared" si="2422"/>
        <v>0</v>
      </c>
      <c r="CJ1608" t="b">
        <f t="shared" si="2423"/>
        <v>0</v>
      </c>
      <c r="CK1608" t="b">
        <f t="shared" si="2424"/>
        <v>0</v>
      </c>
      <c r="CL1608" t="b">
        <f t="shared" si="2425"/>
        <v>0</v>
      </c>
      <c r="CM1608" t="b">
        <f t="shared" si="2426"/>
        <v>0</v>
      </c>
      <c r="CN1608" t="b">
        <f t="shared" si="2427"/>
        <v>0</v>
      </c>
      <c r="CO1608" t="b">
        <f t="shared" si="2428"/>
        <v>0</v>
      </c>
      <c r="CP1608" t="b">
        <f t="shared" si="2429"/>
        <v>0</v>
      </c>
      <c r="CQ1608" t="b">
        <f t="shared" si="2430"/>
        <v>0</v>
      </c>
      <c r="CR1608" t="b">
        <f t="shared" si="2431"/>
        <v>0</v>
      </c>
      <c r="CS1608" t="b">
        <f t="shared" si="2432"/>
        <v>0</v>
      </c>
      <c r="CT1608" t="b">
        <f t="shared" si="2433"/>
        <v>0</v>
      </c>
      <c r="CU1608" t="b">
        <f t="shared" si="2434"/>
        <v>0</v>
      </c>
      <c r="CV1608" t="b">
        <f t="shared" si="2435"/>
        <v>0</v>
      </c>
      <c r="CW1608" t="b">
        <f t="shared" si="2436"/>
        <v>0</v>
      </c>
      <c r="CX1608" t="b">
        <f t="shared" si="2437"/>
        <v>0</v>
      </c>
      <c r="CY1608" t="b">
        <f t="shared" si="2438"/>
        <v>0</v>
      </c>
      <c r="CZ1608" t="b">
        <f t="shared" si="2439"/>
        <v>0</v>
      </c>
      <c r="DA1608" t="b">
        <f t="shared" si="2440"/>
        <v>0</v>
      </c>
      <c r="DB1608" t="b">
        <f t="shared" si="2441"/>
        <v>0</v>
      </c>
      <c r="DC1608" t="b">
        <f t="shared" si="2442"/>
        <v>0</v>
      </c>
      <c r="DD1608" t="b">
        <f t="shared" si="2443"/>
        <v>0</v>
      </c>
    </row>
    <row r="1609" spans="1:108">
      <c r="A1609" t="s">
        <v>2791</v>
      </c>
      <c r="C1609" t="s">
        <v>2789</v>
      </c>
      <c r="E1609" t="s">
        <v>2790</v>
      </c>
      <c r="F1609" t="s">
        <v>2450</v>
      </c>
      <c r="G1609" t="s">
        <v>2406</v>
      </c>
      <c r="H1609" t="s">
        <v>7445</v>
      </c>
      <c r="I1609" t="s">
        <v>7417</v>
      </c>
      <c r="J1609" t="s">
        <v>204</v>
      </c>
      <c r="K1609" t="s">
        <v>205</v>
      </c>
      <c r="L1609" t="s">
        <v>7006</v>
      </c>
      <c r="M1609" t="s">
        <v>6079</v>
      </c>
      <c r="N1609" t="s">
        <v>2792</v>
      </c>
      <c r="O1609" t="b">
        <f t="shared" si="2350"/>
        <v>0</v>
      </c>
      <c r="P1609" t="b">
        <f t="shared" si="2351"/>
        <v>0</v>
      </c>
      <c r="Q1609" t="b">
        <f t="shared" si="2352"/>
        <v>1</v>
      </c>
      <c r="R1609" t="b">
        <f t="shared" si="2353"/>
        <v>1</v>
      </c>
      <c r="S1609" t="b">
        <f t="shared" si="2354"/>
        <v>0</v>
      </c>
      <c r="T1609" t="b">
        <f t="shared" si="2355"/>
        <v>0</v>
      </c>
      <c r="U1609" t="b">
        <f t="shared" si="2356"/>
        <v>0</v>
      </c>
      <c r="V1609" t="b">
        <f t="shared" si="2357"/>
        <v>0</v>
      </c>
      <c r="W1609" t="b">
        <f t="shared" si="2358"/>
        <v>0</v>
      </c>
      <c r="X1609" t="b">
        <f t="shared" si="2359"/>
        <v>1</v>
      </c>
      <c r="Y1609" t="b">
        <f t="shared" si="2360"/>
        <v>1</v>
      </c>
      <c r="Z1609" t="b">
        <f t="shared" si="2361"/>
        <v>0</v>
      </c>
      <c r="AA1609" t="b">
        <f t="shared" si="2362"/>
        <v>0</v>
      </c>
      <c r="AB1609" t="b">
        <f t="shared" si="2363"/>
        <v>0</v>
      </c>
      <c r="AC1609" t="b">
        <f t="shared" si="2364"/>
        <v>0</v>
      </c>
      <c r="AD1609" t="b">
        <f t="shared" si="2365"/>
        <v>0</v>
      </c>
      <c r="AE1609" t="b">
        <f t="shared" si="2366"/>
        <v>1</v>
      </c>
      <c r="AF1609" t="b">
        <f t="shared" si="2367"/>
        <v>0</v>
      </c>
      <c r="AG1609" t="b">
        <f t="shared" si="2368"/>
        <v>0</v>
      </c>
      <c r="AH1609" t="b">
        <f t="shared" si="2369"/>
        <v>0</v>
      </c>
      <c r="AI1609" t="b">
        <f t="shared" si="2370"/>
        <v>0</v>
      </c>
      <c r="AJ1609" t="b">
        <f t="shared" si="2371"/>
        <v>0</v>
      </c>
      <c r="AK1609" t="b">
        <f t="shared" si="2372"/>
        <v>0</v>
      </c>
      <c r="AL1609" t="b">
        <f t="shared" si="2373"/>
        <v>0</v>
      </c>
      <c r="AM1609" t="b">
        <f t="shared" si="2374"/>
        <v>0</v>
      </c>
      <c r="AN1609" t="b">
        <f t="shared" si="2375"/>
        <v>0</v>
      </c>
      <c r="AO1609" t="b">
        <f t="shared" si="2376"/>
        <v>0</v>
      </c>
      <c r="AP1609" t="b">
        <f t="shared" si="2377"/>
        <v>0</v>
      </c>
      <c r="AQ1609" t="b">
        <f t="shared" si="2378"/>
        <v>0</v>
      </c>
      <c r="AR1609" t="b">
        <f t="shared" si="2379"/>
        <v>1</v>
      </c>
      <c r="AS1609" t="b">
        <f t="shared" si="2380"/>
        <v>0</v>
      </c>
      <c r="AT1609" t="b">
        <f t="shared" si="2381"/>
        <v>0</v>
      </c>
      <c r="AU1609" t="b">
        <f t="shared" si="2382"/>
        <v>0</v>
      </c>
      <c r="AV1609" t="b">
        <f t="shared" si="2383"/>
        <v>0</v>
      </c>
      <c r="AW1609" t="b">
        <f t="shared" si="2384"/>
        <v>0</v>
      </c>
      <c r="AX1609" t="b">
        <f t="shared" si="2385"/>
        <v>0</v>
      </c>
      <c r="AY1609" t="b">
        <f t="shared" si="2386"/>
        <v>1</v>
      </c>
      <c r="AZ1609" t="b">
        <f t="shared" si="2387"/>
        <v>0</v>
      </c>
      <c r="BA1609" t="b">
        <f t="shared" si="2388"/>
        <v>0</v>
      </c>
      <c r="BB1609" t="b">
        <f t="shared" si="2389"/>
        <v>0</v>
      </c>
      <c r="BC1609" t="b">
        <f t="shared" si="2390"/>
        <v>0</v>
      </c>
      <c r="BD1609" t="b">
        <f t="shared" si="2391"/>
        <v>0</v>
      </c>
      <c r="BE1609" t="b">
        <f t="shared" si="2392"/>
        <v>0</v>
      </c>
      <c r="BF1609" t="b">
        <f t="shared" si="2393"/>
        <v>0</v>
      </c>
      <c r="BG1609" t="b">
        <f t="shared" si="2394"/>
        <v>0</v>
      </c>
      <c r="BH1609" t="b">
        <f t="shared" si="2395"/>
        <v>0</v>
      </c>
      <c r="BI1609" t="b">
        <f t="shared" si="2396"/>
        <v>0</v>
      </c>
      <c r="BJ1609" t="b">
        <f t="shared" si="2397"/>
        <v>0</v>
      </c>
      <c r="BK1609" t="b">
        <f t="shared" si="2398"/>
        <v>0</v>
      </c>
      <c r="BL1609" t="b">
        <f t="shared" si="2399"/>
        <v>0</v>
      </c>
      <c r="BM1609" t="b">
        <f t="shared" si="2400"/>
        <v>0</v>
      </c>
      <c r="BN1609" t="b">
        <f t="shared" si="2401"/>
        <v>0</v>
      </c>
      <c r="BO1609" t="b">
        <f t="shared" si="2402"/>
        <v>0</v>
      </c>
      <c r="BP1609" t="b">
        <f t="shared" si="2403"/>
        <v>0</v>
      </c>
      <c r="BQ1609" t="b">
        <f t="shared" si="2404"/>
        <v>0</v>
      </c>
      <c r="BR1609" t="b">
        <f t="shared" si="2405"/>
        <v>0</v>
      </c>
      <c r="BS1609" t="b">
        <f t="shared" si="2406"/>
        <v>0</v>
      </c>
      <c r="BT1609" t="b">
        <f t="shared" si="2407"/>
        <v>0</v>
      </c>
      <c r="BU1609" t="b">
        <f t="shared" si="2408"/>
        <v>0</v>
      </c>
      <c r="BV1609" t="b">
        <f t="shared" si="2409"/>
        <v>0</v>
      </c>
      <c r="BW1609" t="b">
        <f t="shared" si="2410"/>
        <v>0</v>
      </c>
      <c r="BX1609" t="b">
        <f t="shared" si="2411"/>
        <v>0</v>
      </c>
      <c r="BY1609" t="b">
        <f t="shared" si="2412"/>
        <v>0</v>
      </c>
      <c r="BZ1609" t="b">
        <f t="shared" si="2413"/>
        <v>0</v>
      </c>
      <c r="CA1609" t="b">
        <f t="shared" si="2414"/>
        <v>0</v>
      </c>
      <c r="CB1609" t="b">
        <f t="shared" si="2415"/>
        <v>0</v>
      </c>
      <c r="CC1609" t="b">
        <f t="shared" si="2416"/>
        <v>0</v>
      </c>
      <c r="CD1609" t="b">
        <f t="shared" si="2417"/>
        <v>0</v>
      </c>
      <c r="CE1609" t="b">
        <f t="shared" si="2418"/>
        <v>0</v>
      </c>
      <c r="CF1609" t="b">
        <f t="shared" si="2419"/>
        <v>0</v>
      </c>
      <c r="CG1609" t="b">
        <f t="shared" si="2420"/>
        <v>0</v>
      </c>
      <c r="CH1609" t="b">
        <f t="shared" si="2421"/>
        <v>0</v>
      </c>
      <c r="CI1609" t="b">
        <f t="shared" si="2422"/>
        <v>0</v>
      </c>
      <c r="CJ1609" t="b">
        <f t="shared" si="2423"/>
        <v>0</v>
      </c>
      <c r="CK1609" t="b">
        <f t="shared" si="2424"/>
        <v>0</v>
      </c>
      <c r="CL1609" t="b">
        <f t="shared" si="2425"/>
        <v>0</v>
      </c>
      <c r="CM1609" t="b">
        <f t="shared" si="2426"/>
        <v>0</v>
      </c>
      <c r="CN1609" t="b">
        <f t="shared" si="2427"/>
        <v>0</v>
      </c>
      <c r="CO1609" t="b">
        <f t="shared" si="2428"/>
        <v>0</v>
      </c>
      <c r="CP1609" t="b">
        <f t="shared" si="2429"/>
        <v>0</v>
      </c>
      <c r="CQ1609" t="b">
        <f t="shared" si="2430"/>
        <v>0</v>
      </c>
      <c r="CR1609" t="b">
        <f t="shared" si="2431"/>
        <v>0</v>
      </c>
      <c r="CS1609" t="b">
        <f t="shared" si="2432"/>
        <v>0</v>
      </c>
      <c r="CT1609" t="b">
        <f t="shared" si="2433"/>
        <v>0</v>
      </c>
      <c r="CU1609" t="b">
        <f t="shared" si="2434"/>
        <v>0</v>
      </c>
      <c r="CV1609" t="b">
        <f t="shared" si="2435"/>
        <v>0</v>
      </c>
      <c r="CW1609" t="b">
        <f t="shared" si="2436"/>
        <v>0</v>
      </c>
      <c r="CX1609" t="b">
        <f t="shared" si="2437"/>
        <v>0</v>
      </c>
      <c r="CY1609" t="b">
        <f t="shared" si="2438"/>
        <v>0</v>
      </c>
      <c r="CZ1609" t="b">
        <f t="shared" si="2439"/>
        <v>0</v>
      </c>
      <c r="DA1609" t="b">
        <f t="shared" si="2440"/>
        <v>0</v>
      </c>
      <c r="DB1609" t="b">
        <f t="shared" si="2441"/>
        <v>0</v>
      </c>
      <c r="DC1609" t="b">
        <f t="shared" si="2442"/>
        <v>0</v>
      </c>
      <c r="DD1609" t="b">
        <f t="shared" si="2443"/>
        <v>0</v>
      </c>
    </row>
    <row r="1610" spans="1:108">
      <c r="A1610" t="s">
        <v>2793</v>
      </c>
      <c r="C1610" t="s">
        <v>2789</v>
      </c>
      <c r="E1610" t="s">
        <v>2790</v>
      </c>
      <c r="F1610" t="s">
        <v>2450</v>
      </c>
      <c r="G1610" t="s">
        <v>2406</v>
      </c>
      <c r="H1610" t="s">
        <v>7445</v>
      </c>
      <c r="I1610" t="s">
        <v>7417</v>
      </c>
      <c r="J1610" t="s">
        <v>204</v>
      </c>
      <c r="K1610" t="s">
        <v>205</v>
      </c>
      <c r="L1610" t="s">
        <v>7007</v>
      </c>
      <c r="M1610" t="s">
        <v>2691</v>
      </c>
      <c r="N1610" t="s">
        <v>2794</v>
      </c>
      <c r="O1610" t="b">
        <f t="shared" si="2350"/>
        <v>1</v>
      </c>
      <c r="P1610" t="b">
        <f t="shared" si="2351"/>
        <v>1</v>
      </c>
      <c r="Q1610" t="b">
        <f t="shared" si="2352"/>
        <v>1</v>
      </c>
      <c r="R1610" t="b">
        <f t="shared" si="2353"/>
        <v>1</v>
      </c>
      <c r="S1610" t="b">
        <f t="shared" si="2354"/>
        <v>1</v>
      </c>
      <c r="T1610" t="b">
        <f t="shared" si="2355"/>
        <v>0</v>
      </c>
      <c r="U1610" t="b">
        <f t="shared" si="2356"/>
        <v>1</v>
      </c>
      <c r="V1610" t="b">
        <f t="shared" si="2357"/>
        <v>0</v>
      </c>
      <c r="W1610" t="b">
        <f t="shared" si="2358"/>
        <v>0</v>
      </c>
      <c r="X1610" t="b">
        <f t="shared" si="2359"/>
        <v>1</v>
      </c>
      <c r="Y1610" t="b">
        <f t="shared" si="2360"/>
        <v>0</v>
      </c>
      <c r="Z1610" t="b">
        <f t="shared" si="2361"/>
        <v>0</v>
      </c>
      <c r="AA1610" t="b">
        <f t="shared" si="2362"/>
        <v>0</v>
      </c>
      <c r="AB1610" t="b">
        <f t="shared" si="2363"/>
        <v>0</v>
      </c>
      <c r="AC1610" t="b">
        <f t="shared" si="2364"/>
        <v>0</v>
      </c>
      <c r="AD1610" t="b">
        <f t="shared" si="2365"/>
        <v>0</v>
      </c>
      <c r="AE1610" t="b">
        <f t="shared" si="2366"/>
        <v>1</v>
      </c>
      <c r="AF1610" t="b">
        <f t="shared" si="2367"/>
        <v>0</v>
      </c>
      <c r="AG1610" t="b">
        <f t="shared" si="2368"/>
        <v>0</v>
      </c>
      <c r="AH1610" t="b">
        <f t="shared" si="2369"/>
        <v>1</v>
      </c>
      <c r="AI1610" t="b">
        <f t="shared" si="2370"/>
        <v>1</v>
      </c>
      <c r="AJ1610" t="b">
        <f t="shared" si="2371"/>
        <v>0</v>
      </c>
      <c r="AK1610" t="b">
        <f t="shared" si="2372"/>
        <v>0</v>
      </c>
      <c r="AL1610" t="b">
        <f t="shared" si="2373"/>
        <v>0</v>
      </c>
      <c r="AM1610" t="b">
        <f t="shared" si="2374"/>
        <v>0</v>
      </c>
      <c r="AN1610" t="b">
        <f t="shared" si="2375"/>
        <v>0</v>
      </c>
      <c r="AO1610" t="b">
        <f t="shared" si="2376"/>
        <v>0</v>
      </c>
      <c r="AP1610" t="b">
        <f t="shared" si="2377"/>
        <v>0</v>
      </c>
      <c r="AQ1610" t="b">
        <f t="shared" si="2378"/>
        <v>0</v>
      </c>
      <c r="AR1610" t="b">
        <f t="shared" si="2379"/>
        <v>0</v>
      </c>
      <c r="AS1610" t="b">
        <f t="shared" si="2380"/>
        <v>0</v>
      </c>
      <c r="AT1610" t="b">
        <f t="shared" si="2381"/>
        <v>0</v>
      </c>
      <c r="AU1610" t="b">
        <f t="shared" si="2382"/>
        <v>0</v>
      </c>
      <c r="AV1610" t="b">
        <f t="shared" si="2383"/>
        <v>0</v>
      </c>
      <c r="AW1610" t="b">
        <f t="shared" si="2384"/>
        <v>0</v>
      </c>
      <c r="AX1610" t="b">
        <f t="shared" si="2385"/>
        <v>0</v>
      </c>
      <c r="AY1610" t="b">
        <f t="shared" si="2386"/>
        <v>0</v>
      </c>
      <c r="AZ1610" t="b">
        <f t="shared" si="2387"/>
        <v>0</v>
      </c>
      <c r="BA1610" t="b">
        <f t="shared" si="2388"/>
        <v>0</v>
      </c>
      <c r="BB1610" t="b">
        <f t="shared" si="2389"/>
        <v>0</v>
      </c>
      <c r="BC1610" t="b">
        <f t="shared" si="2390"/>
        <v>0</v>
      </c>
      <c r="BD1610" t="b">
        <f t="shared" si="2391"/>
        <v>1</v>
      </c>
      <c r="BE1610" t="b">
        <f t="shared" si="2392"/>
        <v>0</v>
      </c>
      <c r="BF1610" t="b">
        <f t="shared" si="2393"/>
        <v>0</v>
      </c>
      <c r="BG1610" t="b">
        <f t="shared" si="2394"/>
        <v>0</v>
      </c>
      <c r="BH1610" t="b">
        <f t="shared" si="2395"/>
        <v>0</v>
      </c>
      <c r="BI1610" t="b">
        <f t="shared" si="2396"/>
        <v>0</v>
      </c>
      <c r="BJ1610" t="b">
        <f t="shared" si="2397"/>
        <v>0</v>
      </c>
      <c r="BK1610" t="b">
        <f t="shared" si="2398"/>
        <v>0</v>
      </c>
      <c r="BL1610" t="b">
        <f t="shared" si="2399"/>
        <v>0</v>
      </c>
      <c r="BM1610" t="b">
        <f t="shared" si="2400"/>
        <v>0</v>
      </c>
      <c r="BN1610" t="b">
        <f t="shared" si="2401"/>
        <v>0</v>
      </c>
      <c r="BO1610" t="b">
        <f t="shared" si="2402"/>
        <v>0</v>
      </c>
      <c r="BP1610" t="b">
        <f t="shared" si="2403"/>
        <v>0</v>
      </c>
      <c r="BQ1610" t="b">
        <f t="shared" si="2404"/>
        <v>1</v>
      </c>
      <c r="BR1610" t="b">
        <f t="shared" si="2405"/>
        <v>0</v>
      </c>
      <c r="BS1610" t="b">
        <f t="shared" si="2406"/>
        <v>0</v>
      </c>
      <c r="BT1610" t="b">
        <f t="shared" si="2407"/>
        <v>0</v>
      </c>
      <c r="BU1610" t="b">
        <f t="shared" si="2408"/>
        <v>0</v>
      </c>
      <c r="BV1610" t="b">
        <f t="shared" si="2409"/>
        <v>1</v>
      </c>
      <c r="BW1610" t="b">
        <f t="shared" si="2410"/>
        <v>1</v>
      </c>
      <c r="BX1610" t="b">
        <f t="shared" si="2411"/>
        <v>0</v>
      </c>
      <c r="BY1610" t="b">
        <f t="shared" si="2412"/>
        <v>1</v>
      </c>
      <c r="BZ1610" t="b">
        <f t="shared" si="2413"/>
        <v>0</v>
      </c>
      <c r="CA1610" t="b">
        <f t="shared" si="2414"/>
        <v>0</v>
      </c>
      <c r="CB1610" t="b">
        <f t="shared" si="2415"/>
        <v>0</v>
      </c>
      <c r="CC1610" t="b">
        <f t="shared" si="2416"/>
        <v>0</v>
      </c>
      <c r="CD1610" t="b">
        <f t="shared" si="2417"/>
        <v>0</v>
      </c>
      <c r="CE1610" t="b">
        <f t="shared" si="2418"/>
        <v>0</v>
      </c>
      <c r="CF1610" t="b">
        <f t="shared" si="2419"/>
        <v>0</v>
      </c>
      <c r="CG1610" t="b">
        <f t="shared" si="2420"/>
        <v>0</v>
      </c>
      <c r="CH1610" t="b">
        <f t="shared" si="2421"/>
        <v>0</v>
      </c>
      <c r="CI1610" t="b">
        <f t="shared" si="2422"/>
        <v>0</v>
      </c>
      <c r="CJ1610" t="b">
        <f t="shared" si="2423"/>
        <v>1</v>
      </c>
      <c r="CK1610" t="b">
        <f t="shared" si="2424"/>
        <v>1</v>
      </c>
      <c r="CL1610" t="b">
        <f t="shared" si="2425"/>
        <v>0</v>
      </c>
      <c r="CM1610" t="b">
        <f t="shared" si="2426"/>
        <v>0</v>
      </c>
      <c r="CN1610" t="b">
        <f t="shared" si="2427"/>
        <v>0</v>
      </c>
      <c r="CO1610" t="b">
        <f t="shared" si="2428"/>
        <v>0</v>
      </c>
      <c r="CP1610" t="b">
        <f t="shared" si="2429"/>
        <v>0</v>
      </c>
      <c r="CQ1610" t="b">
        <f t="shared" si="2430"/>
        <v>0</v>
      </c>
      <c r="CR1610" t="b">
        <f t="shared" si="2431"/>
        <v>0</v>
      </c>
      <c r="CS1610" t="b">
        <f t="shared" si="2432"/>
        <v>0</v>
      </c>
      <c r="CT1610" t="b">
        <f t="shared" si="2433"/>
        <v>0</v>
      </c>
      <c r="CU1610" t="b">
        <f t="shared" si="2434"/>
        <v>0</v>
      </c>
      <c r="CV1610" t="b">
        <f t="shared" si="2435"/>
        <v>0</v>
      </c>
      <c r="CW1610" t="b">
        <f t="shared" si="2436"/>
        <v>0</v>
      </c>
      <c r="CX1610" t="b">
        <f t="shared" si="2437"/>
        <v>0</v>
      </c>
      <c r="CY1610" t="b">
        <f t="shared" si="2438"/>
        <v>0</v>
      </c>
      <c r="CZ1610" t="b">
        <f t="shared" si="2439"/>
        <v>0</v>
      </c>
      <c r="DA1610" t="b">
        <f t="shared" si="2440"/>
        <v>1</v>
      </c>
      <c r="DB1610" t="b">
        <f t="shared" si="2441"/>
        <v>0</v>
      </c>
      <c r="DC1610" t="b">
        <f t="shared" si="2442"/>
        <v>1</v>
      </c>
      <c r="DD1610" t="b">
        <f t="shared" si="2443"/>
        <v>0</v>
      </c>
    </row>
    <row r="1611" spans="1:108">
      <c r="A1611" t="s">
        <v>2795</v>
      </c>
      <c r="C1611" t="s">
        <v>2789</v>
      </c>
      <c r="E1611" t="s">
        <v>2790</v>
      </c>
      <c r="F1611" t="s">
        <v>2450</v>
      </c>
      <c r="G1611" t="s">
        <v>2406</v>
      </c>
      <c r="H1611" t="s">
        <v>7445</v>
      </c>
      <c r="I1611" t="s">
        <v>7417</v>
      </c>
      <c r="J1611" t="s">
        <v>143</v>
      </c>
      <c r="K1611" t="s">
        <v>143</v>
      </c>
      <c r="L1611" t="s">
        <v>7008</v>
      </c>
      <c r="M1611" t="s">
        <v>6079</v>
      </c>
      <c r="N1611" t="s">
        <v>2796</v>
      </c>
      <c r="O1611" t="b">
        <f t="shared" si="2350"/>
        <v>1</v>
      </c>
      <c r="P1611" t="b">
        <f t="shared" si="2351"/>
        <v>1</v>
      </c>
      <c r="Q1611" t="b">
        <f t="shared" si="2352"/>
        <v>1</v>
      </c>
      <c r="R1611" t="b">
        <f t="shared" si="2353"/>
        <v>1</v>
      </c>
      <c r="S1611" t="b">
        <f t="shared" si="2354"/>
        <v>1</v>
      </c>
      <c r="T1611" t="b">
        <f t="shared" si="2355"/>
        <v>1</v>
      </c>
      <c r="U1611" t="b">
        <f t="shared" si="2356"/>
        <v>1</v>
      </c>
      <c r="V1611" t="b">
        <f t="shared" si="2357"/>
        <v>0</v>
      </c>
      <c r="W1611" t="b">
        <f t="shared" si="2358"/>
        <v>0</v>
      </c>
      <c r="X1611" t="b">
        <f t="shared" si="2359"/>
        <v>1</v>
      </c>
      <c r="Y1611" t="b">
        <f t="shared" si="2360"/>
        <v>0</v>
      </c>
      <c r="Z1611" t="b">
        <f t="shared" si="2361"/>
        <v>0</v>
      </c>
      <c r="AA1611" t="b">
        <f t="shared" si="2362"/>
        <v>0</v>
      </c>
      <c r="AB1611" t="b">
        <f t="shared" si="2363"/>
        <v>0</v>
      </c>
      <c r="AC1611" t="b">
        <f t="shared" si="2364"/>
        <v>0</v>
      </c>
      <c r="AD1611" t="b">
        <f t="shared" si="2365"/>
        <v>0</v>
      </c>
      <c r="AE1611" t="b">
        <f t="shared" si="2366"/>
        <v>1</v>
      </c>
      <c r="AF1611" t="b">
        <f t="shared" si="2367"/>
        <v>1</v>
      </c>
      <c r="AG1611" t="b">
        <f t="shared" si="2368"/>
        <v>0</v>
      </c>
      <c r="AH1611" t="b">
        <f t="shared" si="2369"/>
        <v>0</v>
      </c>
      <c r="AI1611" t="b">
        <f t="shared" si="2370"/>
        <v>0</v>
      </c>
      <c r="AJ1611" t="b">
        <f t="shared" si="2371"/>
        <v>0</v>
      </c>
      <c r="AK1611" t="b">
        <f t="shared" si="2372"/>
        <v>0</v>
      </c>
      <c r="AL1611" t="b">
        <f t="shared" si="2373"/>
        <v>1</v>
      </c>
      <c r="AM1611" t="b">
        <f t="shared" si="2374"/>
        <v>0</v>
      </c>
      <c r="AN1611" t="b">
        <f t="shared" si="2375"/>
        <v>0</v>
      </c>
      <c r="AO1611" t="b">
        <f t="shared" si="2376"/>
        <v>0</v>
      </c>
      <c r="AP1611" t="b">
        <f t="shared" si="2377"/>
        <v>0</v>
      </c>
      <c r="AQ1611" t="b">
        <f t="shared" si="2378"/>
        <v>0</v>
      </c>
      <c r="AR1611" t="b">
        <f t="shared" si="2379"/>
        <v>0</v>
      </c>
      <c r="AS1611" t="b">
        <f t="shared" si="2380"/>
        <v>0</v>
      </c>
      <c r="AT1611" t="b">
        <f t="shared" si="2381"/>
        <v>0</v>
      </c>
      <c r="AU1611" t="b">
        <f t="shared" si="2382"/>
        <v>0</v>
      </c>
      <c r="AV1611" t="b">
        <f t="shared" si="2383"/>
        <v>0</v>
      </c>
      <c r="AW1611" t="b">
        <f t="shared" si="2384"/>
        <v>0</v>
      </c>
      <c r="AX1611" t="b">
        <f t="shared" si="2385"/>
        <v>0</v>
      </c>
      <c r="AY1611" t="b">
        <f t="shared" si="2386"/>
        <v>0</v>
      </c>
      <c r="AZ1611" t="b">
        <f t="shared" si="2387"/>
        <v>0</v>
      </c>
      <c r="BA1611" t="b">
        <f t="shared" si="2388"/>
        <v>0</v>
      </c>
      <c r="BB1611" t="b">
        <f t="shared" si="2389"/>
        <v>0</v>
      </c>
      <c r="BC1611" t="b">
        <f t="shared" si="2390"/>
        <v>0</v>
      </c>
      <c r="BD1611" t="b">
        <f t="shared" si="2391"/>
        <v>0</v>
      </c>
      <c r="BE1611" t="b">
        <f t="shared" si="2392"/>
        <v>1</v>
      </c>
      <c r="BF1611" t="b">
        <f t="shared" si="2393"/>
        <v>0</v>
      </c>
      <c r="BG1611" t="b">
        <f t="shared" si="2394"/>
        <v>0</v>
      </c>
      <c r="BH1611" t="b">
        <f t="shared" si="2395"/>
        <v>0</v>
      </c>
      <c r="BI1611" t="b">
        <f t="shared" si="2396"/>
        <v>0</v>
      </c>
      <c r="BJ1611" t="b">
        <f t="shared" si="2397"/>
        <v>0</v>
      </c>
      <c r="BK1611" t="b">
        <f t="shared" si="2398"/>
        <v>0</v>
      </c>
      <c r="BL1611" t="b">
        <f t="shared" si="2399"/>
        <v>0</v>
      </c>
      <c r="BM1611" t="b">
        <f t="shared" si="2400"/>
        <v>1</v>
      </c>
      <c r="BN1611" t="b">
        <f t="shared" si="2401"/>
        <v>0</v>
      </c>
      <c r="BO1611" t="b">
        <f t="shared" si="2402"/>
        <v>0</v>
      </c>
      <c r="BP1611" t="b">
        <f t="shared" si="2403"/>
        <v>0</v>
      </c>
      <c r="BQ1611" t="b">
        <f t="shared" si="2404"/>
        <v>1</v>
      </c>
      <c r="BR1611" t="b">
        <f t="shared" si="2405"/>
        <v>0</v>
      </c>
      <c r="BS1611" t="b">
        <f t="shared" si="2406"/>
        <v>0</v>
      </c>
      <c r="BT1611" t="b">
        <f t="shared" si="2407"/>
        <v>0</v>
      </c>
      <c r="BU1611" t="b">
        <f t="shared" si="2408"/>
        <v>0</v>
      </c>
      <c r="BV1611" t="b">
        <f t="shared" si="2409"/>
        <v>0</v>
      </c>
      <c r="BW1611" t="b">
        <f t="shared" si="2410"/>
        <v>0</v>
      </c>
      <c r="BX1611" t="b">
        <f t="shared" si="2411"/>
        <v>0</v>
      </c>
      <c r="BY1611" t="b">
        <f t="shared" si="2412"/>
        <v>0</v>
      </c>
      <c r="BZ1611" t="b">
        <f t="shared" si="2413"/>
        <v>0</v>
      </c>
      <c r="CA1611" t="b">
        <f t="shared" si="2414"/>
        <v>0</v>
      </c>
      <c r="CB1611" t="b">
        <f t="shared" si="2415"/>
        <v>0</v>
      </c>
      <c r="CC1611" t="b">
        <f t="shared" si="2416"/>
        <v>0</v>
      </c>
      <c r="CD1611" t="b">
        <f t="shared" si="2417"/>
        <v>0</v>
      </c>
      <c r="CE1611" t="b">
        <f t="shared" si="2418"/>
        <v>0</v>
      </c>
      <c r="CF1611" t="b">
        <f t="shared" si="2419"/>
        <v>0</v>
      </c>
      <c r="CG1611" t="b">
        <f t="shared" si="2420"/>
        <v>0</v>
      </c>
      <c r="CH1611" t="b">
        <f t="shared" si="2421"/>
        <v>0</v>
      </c>
      <c r="CI1611" t="b">
        <f t="shared" si="2422"/>
        <v>0</v>
      </c>
      <c r="CJ1611" t="b">
        <f t="shared" si="2423"/>
        <v>0</v>
      </c>
      <c r="CK1611" t="b">
        <f t="shared" si="2424"/>
        <v>1</v>
      </c>
      <c r="CL1611" t="b">
        <f t="shared" si="2425"/>
        <v>0</v>
      </c>
      <c r="CM1611" t="b">
        <f t="shared" si="2426"/>
        <v>0</v>
      </c>
      <c r="CN1611" t="b">
        <f t="shared" si="2427"/>
        <v>0</v>
      </c>
      <c r="CO1611" t="b">
        <f t="shared" si="2428"/>
        <v>0</v>
      </c>
      <c r="CP1611" t="b">
        <f t="shared" si="2429"/>
        <v>0</v>
      </c>
      <c r="CQ1611" t="b">
        <f t="shared" si="2430"/>
        <v>0</v>
      </c>
      <c r="CR1611" t="b">
        <f t="shared" si="2431"/>
        <v>0</v>
      </c>
      <c r="CS1611" t="b">
        <f t="shared" si="2432"/>
        <v>0</v>
      </c>
      <c r="CT1611" t="b">
        <f t="shared" si="2433"/>
        <v>0</v>
      </c>
      <c r="CU1611" t="b">
        <f t="shared" si="2434"/>
        <v>0</v>
      </c>
      <c r="CV1611" t="b">
        <f t="shared" si="2435"/>
        <v>0</v>
      </c>
      <c r="CW1611" t="b">
        <f t="shared" si="2436"/>
        <v>0</v>
      </c>
      <c r="CX1611" t="b">
        <f t="shared" si="2437"/>
        <v>0</v>
      </c>
      <c r="CY1611" t="b">
        <f t="shared" si="2438"/>
        <v>0</v>
      </c>
      <c r="CZ1611" t="b">
        <f t="shared" si="2439"/>
        <v>0</v>
      </c>
      <c r="DA1611" t="b">
        <f t="shared" si="2440"/>
        <v>0</v>
      </c>
      <c r="DB1611" t="b">
        <f t="shared" si="2441"/>
        <v>0</v>
      </c>
      <c r="DC1611" t="b">
        <f t="shared" si="2442"/>
        <v>0</v>
      </c>
      <c r="DD1611" t="b">
        <f t="shared" si="2443"/>
        <v>0</v>
      </c>
    </row>
    <row r="1612" spans="1:108">
      <c r="A1612" t="s">
        <v>2797</v>
      </c>
      <c r="C1612" t="s">
        <v>2789</v>
      </c>
      <c r="E1612" t="s">
        <v>2790</v>
      </c>
      <c r="F1612" t="s">
        <v>2450</v>
      </c>
      <c r="G1612" t="s">
        <v>2406</v>
      </c>
      <c r="H1612" t="s">
        <v>7445</v>
      </c>
      <c r="I1612" t="s">
        <v>7417</v>
      </c>
      <c r="J1612" t="s">
        <v>143</v>
      </c>
      <c r="K1612" t="s">
        <v>143</v>
      </c>
      <c r="L1612" t="s">
        <v>7009</v>
      </c>
      <c r="M1612" t="s">
        <v>6079</v>
      </c>
      <c r="N1612" t="s">
        <v>2798</v>
      </c>
      <c r="O1612" t="b">
        <f t="shared" si="2350"/>
        <v>1</v>
      </c>
      <c r="P1612" t="b">
        <f t="shared" si="2351"/>
        <v>0</v>
      </c>
      <c r="Q1612" t="b">
        <f t="shared" si="2352"/>
        <v>1</v>
      </c>
      <c r="R1612" t="b">
        <f t="shared" si="2353"/>
        <v>1</v>
      </c>
      <c r="S1612" t="b">
        <f t="shared" si="2354"/>
        <v>1</v>
      </c>
      <c r="T1612" t="b">
        <f t="shared" si="2355"/>
        <v>1</v>
      </c>
      <c r="U1612" t="b">
        <f t="shared" si="2356"/>
        <v>1</v>
      </c>
      <c r="V1612" t="b">
        <f t="shared" si="2357"/>
        <v>0</v>
      </c>
      <c r="W1612" t="b">
        <f t="shared" si="2358"/>
        <v>1</v>
      </c>
      <c r="X1612" t="b">
        <f t="shared" si="2359"/>
        <v>1</v>
      </c>
      <c r="Y1612" t="b">
        <f t="shared" si="2360"/>
        <v>0</v>
      </c>
      <c r="Z1612" t="b">
        <f t="shared" si="2361"/>
        <v>0</v>
      </c>
      <c r="AA1612" t="b">
        <f t="shared" si="2362"/>
        <v>0</v>
      </c>
      <c r="AB1612" t="b">
        <f t="shared" si="2363"/>
        <v>0</v>
      </c>
      <c r="AC1612" t="b">
        <f t="shared" si="2364"/>
        <v>0</v>
      </c>
      <c r="AD1612" t="b">
        <f t="shared" si="2365"/>
        <v>0</v>
      </c>
      <c r="AE1612" t="b">
        <f t="shared" si="2366"/>
        <v>0</v>
      </c>
      <c r="AF1612" t="b">
        <f t="shared" si="2367"/>
        <v>0</v>
      </c>
      <c r="AG1612" t="b">
        <f t="shared" si="2368"/>
        <v>0</v>
      </c>
      <c r="AH1612" t="b">
        <f t="shared" si="2369"/>
        <v>1</v>
      </c>
      <c r="AI1612" t="b">
        <f t="shared" si="2370"/>
        <v>0</v>
      </c>
      <c r="AJ1612" t="b">
        <f t="shared" si="2371"/>
        <v>0</v>
      </c>
      <c r="AK1612" t="b">
        <f t="shared" si="2372"/>
        <v>0</v>
      </c>
      <c r="AL1612" t="b">
        <f t="shared" si="2373"/>
        <v>0</v>
      </c>
      <c r="AM1612" t="b">
        <f t="shared" si="2374"/>
        <v>0</v>
      </c>
      <c r="AN1612" t="b">
        <f t="shared" si="2375"/>
        <v>0</v>
      </c>
      <c r="AO1612" t="b">
        <f t="shared" si="2376"/>
        <v>0</v>
      </c>
      <c r="AP1612" t="b">
        <f t="shared" si="2377"/>
        <v>0</v>
      </c>
      <c r="AQ1612" t="b">
        <f t="shared" si="2378"/>
        <v>0</v>
      </c>
      <c r="AR1612" t="b">
        <f t="shared" si="2379"/>
        <v>0</v>
      </c>
      <c r="AS1612" t="b">
        <f t="shared" si="2380"/>
        <v>0</v>
      </c>
      <c r="AT1612" t="b">
        <f t="shared" si="2381"/>
        <v>0</v>
      </c>
      <c r="AU1612" t="b">
        <f t="shared" si="2382"/>
        <v>1</v>
      </c>
      <c r="AV1612" t="b">
        <f t="shared" si="2383"/>
        <v>0</v>
      </c>
      <c r="AW1612" t="b">
        <f t="shared" si="2384"/>
        <v>0</v>
      </c>
      <c r="AX1612" t="b">
        <f t="shared" si="2385"/>
        <v>0</v>
      </c>
      <c r="AY1612" t="b">
        <f t="shared" si="2386"/>
        <v>0</v>
      </c>
      <c r="AZ1612" t="b">
        <f t="shared" si="2387"/>
        <v>1</v>
      </c>
      <c r="BA1612" t="b">
        <f t="shared" si="2388"/>
        <v>0</v>
      </c>
      <c r="BB1612" t="b">
        <f t="shared" si="2389"/>
        <v>0</v>
      </c>
      <c r="BC1612" t="b">
        <f t="shared" si="2390"/>
        <v>0</v>
      </c>
      <c r="BD1612" t="b">
        <f t="shared" si="2391"/>
        <v>1</v>
      </c>
      <c r="BE1612" t="b">
        <f t="shared" si="2392"/>
        <v>1</v>
      </c>
      <c r="BF1612" t="b">
        <f t="shared" si="2393"/>
        <v>0</v>
      </c>
      <c r="BG1612" t="b">
        <f t="shared" si="2394"/>
        <v>0</v>
      </c>
      <c r="BH1612" t="b">
        <f t="shared" si="2395"/>
        <v>1</v>
      </c>
      <c r="BI1612" t="b">
        <f t="shared" si="2396"/>
        <v>0</v>
      </c>
      <c r="BJ1612" t="b">
        <f t="shared" si="2397"/>
        <v>0</v>
      </c>
      <c r="BK1612" t="b">
        <f t="shared" si="2398"/>
        <v>0</v>
      </c>
      <c r="BL1612" t="b">
        <f t="shared" si="2399"/>
        <v>0</v>
      </c>
      <c r="BM1612" t="b">
        <f t="shared" si="2400"/>
        <v>1</v>
      </c>
      <c r="BN1612" t="b">
        <f t="shared" si="2401"/>
        <v>1</v>
      </c>
      <c r="BO1612" t="b">
        <f t="shared" si="2402"/>
        <v>0</v>
      </c>
      <c r="BP1612" t="b">
        <f t="shared" si="2403"/>
        <v>0</v>
      </c>
      <c r="BQ1612" t="b">
        <f t="shared" si="2404"/>
        <v>0</v>
      </c>
      <c r="BR1612" t="b">
        <f t="shared" si="2405"/>
        <v>0</v>
      </c>
      <c r="BS1612" t="b">
        <f t="shared" si="2406"/>
        <v>0</v>
      </c>
      <c r="BT1612" t="b">
        <f t="shared" si="2407"/>
        <v>0</v>
      </c>
      <c r="BU1612" t="b">
        <f t="shared" si="2408"/>
        <v>0</v>
      </c>
      <c r="BV1612" t="b">
        <f t="shared" si="2409"/>
        <v>1</v>
      </c>
      <c r="BW1612" t="b">
        <f t="shared" si="2410"/>
        <v>0</v>
      </c>
      <c r="BX1612" t="b">
        <f t="shared" si="2411"/>
        <v>0</v>
      </c>
      <c r="BY1612" t="b">
        <f t="shared" si="2412"/>
        <v>1</v>
      </c>
      <c r="BZ1612" t="b">
        <f t="shared" si="2413"/>
        <v>0</v>
      </c>
      <c r="CA1612" t="b">
        <f t="shared" si="2414"/>
        <v>0</v>
      </c>
      <c r="CB1612" t="b">
        <f t="shared" si="2415"/>
        <v>0</v>
      </c>
      <c r="CC1612" t="b">
        <f t="shared" si="2416"/>
        <v>1</v>
      </c>
      <c r="CD1612" t="b">
        <f t="shared" si="2417"/>
        <v>1</v>
      </c>
      <c r="CE1612" t="b">
        <f t="shared" si="2418"/>
        <v>0</v>
      </c>
      <c r="CF1612" t="b">
        <f t="shared" si="2419"/>
        <v>0</v>
      </c>
      <c r="CG1612" t="b">
        <f t="shared" si="2420"/>
        <v>0</v>
      </c>
      <c r="CH1612" t="b">
        <f t="shared" si="2421"/>
        <v>0</v>
      </c>
      <c r="CI1612" t="b">
        <f t="shared" si="2422"/>
        <v>0</v>
      </c>
      <c r="CJ1612" t="b">
        <f t="shared" si="2423"/>
        <v>1</v>
      </c>
      <c r="CK1612" t="b">
        <f t="shared" si="2424"/>
        <v>0</v>
      </c>
      <c r="CL1612" t="b">
        <f t="shared" si="2425"/>
        <v>0</v>
      </c>
      <c r="CM1612" t="b">
        <f t="shared" si="2426"/>
        <v>0</v>
      </c>
      <c r="CN1612" t="b">
        <f t="shared" si="2427"/>
        <v>0</v>
      </c>
      <c r="CO1612" t="b">
        <f t="shared" si="2428"/>
        <v>0</v>
      </c>
      <c r="CP1612" t="b">
        <f t="shared" si="2429"/>
        <v>0</v>
      </c>
      <c r="CQ1612" t="b">
        <f t="shared" si="2430"/>
        <v>0</v>
      </c>
      <c r="CR1612" t="b">
        <f t="shared" si="2431"/>
        <v>0</v>
      </c>
      <c r="CS1612" t="b">
        <f t="shared" si="2432"/>
        <v>0</v>
      </c>
      <c r="CT1612" t="b">
        <f t="shared" si="2433"/>
        <v>0</v>
      </c>
      <c r="CU1612" t="b">
        <f t="shared" si="2434"/>
        <v>0</v>
      </c>
      <c r="CV1612" t="b">
        <f t="shared" si="2435"/>
        <v>0</v>
      </c>
      <c r="CW1612" t="b">
        <f t="shared" si="2436"/>
        <v>0</v>
      </c>
      <c r="CX1612" t="b">
        <f t="shared" si="2437"/>
        <v>0</v>
      </c>
      <c r="CY1612" t="b">
        <f t="shared" si="2438"/>
        <v>0</v>
      </c>
      <c r="CZ1612" t="b">
        <f t="shared" si="2439"/>
        <v>0</v>
      </c>
      <c r="DA1612" t="b">
        <f t="shared" si="2440"/>
        <v>0</v>
      </c>
      <c r="DB1612" t="b">
        <f t="shared" si="2441"/>
        <v>0</v>
      </c>
      <c r="DC1612" t="b">
        <f t="shared" si="2442"/>
        <v>0</v>
      </c>
      <c r="DD1612" t="b">
        <f t="shared" si="2443"/>
        <v>0</v>
      </c>
    </row>
    <row r="1613" spans="1:108">
      <c r="A1613" t="s">
        <v>2850</v>
      </c>
      <c r="C1613" t="s">
        <v>2851</v>
      </c>
      <c r="F1613" t="s">
        <v>2852</v>
      </c>
      <c r="G1613" t="s">
        <v>2853</v>
      </c>
      <c r="H1613" t="s">
        <v>7445</v>
      </c>
      <c r="I1613" t="s">
        <v>7417</v>
      </c>
      <c r="J1613" t="s">
        <v>362</v>
      </c>
      <c r="K1613" t="s">
        <v>136</v>
      </c>
      <c r="L1613" t="s">
        <v>7031</v>
      </c>
      <c r="M1613" t="s">
        <v>6079</v>
      </c>
      <c r="N1613" t="s">
        <v>2854</v>
      </c>
      <c r="O1613" t="b">
        <f t="shared" si="2350"/>
        <v>1</v>
      </c>
      <c r="P1613" t="b">
        <f t="shared" si="2351"/>
        <v>1</v>
      </c>
      <c r="Q1613" t="b">
        <f t="shared" si="2352"/>
        <v>0</v>
      </c>
      <c r="R1613" t="b">
        <f t="shared" si="2353"/>
        <v>0</v>
      </c>
      <c r="S1613" t="b">
        <f t="shared" si="2354"/>
        <v>1</v>
      </c>
      <c r="T1613" t="b">
        <f t="shared" si="2355"/>
        <v>0</v>
      </c>
      <c r="U1613" t="b">
        <f t="shared" si="2356"/>
        <v>0</v>
      </c>
      <c r="V1613" t="b">
        <f t="shared" si="2357"/>
        <v>0</v>
      </c>
      <c r="W1613" t="b">
        <f t="shared" si="2358"/>
        <v>0</v>
      </c>
      <c r="X1613" t="b">
        <f t="shared" si="2359"/>
        <v>0</v>
      </c>
      <c r="Y1613" t="b">
        <f t="shared" si="2360"/>
        <v>0</v>
      </c>
      <c r="Z1613" t="b">
        <f t="shared" si="2361"/>
        <v>0</v>
      </c>
      <c r="AA1613" t="b">
        <f t="shared" si="2362"/>
        <v>0</v>
      </c>
      <c r="AB1613" t="b">
        <f t="shared" si="2363"/>
        <v>1</v>
      </c>
      <c r="AC1613" t="b">
        <f t="shared" si="2364"/>
        <v>0</v>
      </c>
      <c r="AD1613" t="b">
        <f t="shared" si="2365"/>
        <v>0</v>
      </c>
      <c r="AE1613" t="b">
        <f t="shared" si="2366"/>
        <v>0</v>
      </c>
      <c r="AF1613" t="b">
        <f t="shared" si="2367"/>
        <v>0</v>
      </c>
      <c r="AG1613" t="b">
        <f t="shared" si="2368"/>
        <v>0</v>
      </c>
      <c r="AH1613" t="b">
        <f t="shared" si="2369"/>
        <v>0</v>
      </c>
      <c r="AI1613" t="b">
        <f t="shared" si="2370"/>
        <v>1</v>
      </c>
      <c r="AJ1613" t="b">
        <f t="shared" si="2371"/>
        <v>0</v>
      </c>
      <c r="AK1613" t="b">
        <f t="shared" si="2372"/>
        <v>0</v>
      </c>
      <c r="AL1613" t="b">
        <f t="shared" si="2373"/>
        <v>0</v>
      </c>
      <c r="AM1613" t="b">
        <f t="shared" si="2374"/>
        <v>0</v>
      </c>
      <c r="AN1613" t="b">
        <f t="shared" si="2375"/>
        <v>0</v>
      </c>
      <c r="AO1613" t="b">
        <f t="shared" si="2376"/>
        <v>0</v>
      </c>
      <c r="AP1613" t="b">
        <f t="shared" si="2377"/>
        <v>0</v>
      </c>
      <c r="AQ1613" t="b">
        <f t="shared" si="2378"/>
        <v>0</v>
      </c>
      <c r="AR1613" t="b">
        <f t="shared" si="2379"/>
        <v>0</v>
      </c>
      <c r="AS1613" t="b">
        <f t="shared" si="2380"/>
        <v>0</v>
      </c>
      <c r="AT1613" t="b">
        <f t="shared" si="2381"/>
        <v>0</v>
      </c>
      <c r="AU1613" t="b">
        <f t="shared" si="2382"/>
        <v>0</v>
      </c>
      <c r="AV1613" t="b">
        <f t="shared" si="2383"/>
        <v>0</v>
      </c>
      <c r="AW1613" t="b">
        <f t="shared" si="2384"/>
        <v>0</v>
      </c>
      <c r="AX1613" t="b">
        <f t="shared" si="2385"/>
        <v>0</v>
      </c>
      <c r="AY1613" t="b">
        <f t="shared" si="2386"/>
        <v>0</v>
      </c>
      <c r="AZ1613" t="b">
        <f t="shared" si="2387"/>
        <v>0</v>
      </c>
      <c r="BA1613" t="b">
        <f t="shared" si="2388"/>
        <v>0</v>
      </c>
      <c r="BB1613" t="b">
        <f t="shared" si="2389"/>
        <v>0</v>
      </c>
      <c r="BC1613" t="b">
        <f t="shared" si="2390"/>
        <v>0</v>
      </c>
      <c r="BD1613" t="b">
        <f t="shared" si="2391"/>
        <v>0</v>
      </c>
      <c r="BE1613" t="b">
        <f t="shared" si="2392"/>
        <v>0</v>
      </c>
      <c r="BF1613" t="b">
        <f t="shared" si="2393"/>
        <v>0</v>
      </c>
      <c r="BG1613" t="b">
        <f t="shared" si="2394"/>
        <v>0</v>
      </c>
      <c r="BH1613" t="b">
        <f t="shared" si="2395"/>
        <v>0</v>
      </c>
      <c r="BI1613" t="b">
        <f t="shared" si="2396"/>
        <v>0</v>
      </c>
      <c r="BJ1613" t="b">
        <f t="shared" si="2397"/>
        <v>0</v>
      </c>
      <c r="BK1613" t="b">
        <f t="shared" si="2398"/>
        <v>0</v>
      </c>
      <c r="BL1613" t="b">
        <f t="shared" si="2399"/>
        <v>1</v>
      </c>
      <c r="BM1613" t="b">
        <f t="shared" si="2400"/>
        <v>0</v>
      </c>
      <c r="BN1613" t="b">
        <f t="shared" si="2401"/>
        <v>0</v>
      </c>
      <c r="BO1613" t="b">
        <f t="shared" si="2402"/>
        <v>0</v>
      </c>
      <c r="BP1613" t="b">
        <f t="shared" si="2403"/>
        <v>0</v>
      </c>
      <c r="BQ1613" t="b">
        <f t="shared" si="2404"/>
        <v>1</v>
      </c>
      <c r="BR1613" t="b">
        <f t="shared" si="2405"/>
        <v>0</v>
      </c>
      <c r="BS1613" t="b">
        <f t="shared" si="2406"/>
        <v>0</v>
      </c>
      <c r="BT1613" t="b">
        <f t="shared" si="2407"/>
        <v>0</v>
      </c>
      <c r="BU1613" t="b">
        <f t="shared" si="2408"/>
        <v>0</v>
      </c>
      <c r="BV1613" t="b">
        <f t="shared" si="2409"/>
        <v>0</v>
      </c>
      <c r="BW1613" t="b">
        <f t="shared" si="2410"/>
        <v>0</v>
      </c>
      <c r="BX1613" t="b">
        <f t="shared" si="2411"/>
        <v>0</v>
      </c>
      <c r="BY1613" t="b">
        <f t="shared" si="2412"/>
        <v>0</v>
      </c>
      <c r="BZ1613" t="b">
        <f t="shared" si="2413"/>
        <v>0</v>
      </c>
      <c r="CA1613" t="b">
        <f t="shared" si="2414"/>
        <v>0</v>
      </c>
      <c r="CB1613" t="b">
        <f t="shared" si="2415"/>
        <v>0</v>
      </c>
      <c r="CC1613" t="b">
        <f t="shared" si="2416"/>
        <v>0</v>
      </c>
      <c r="CD1613" t="b">
        <f t="shared" si="2417"/>
        <v>0</v>
      </c>
      <c r="CE1613" t="b">
        <f t="shared" si="2418"/>
        <v>0</v>
      </c>
      <c r="CF1613" t="b">
        <f t="shared" si="2419"/>
        <v>0</v>
      </c>
      <c r="CG1613" t="b">
        <f t="shared" si="2420"/>
        <v>1</v>
      </c>
      <c r="CH1613" t="b">
        <f t="shared" si="2421"/>
        <v>0</v>
      </c>
      <c r="CI1613" t="b">
        <f t="shared" si="2422"/>
        <v>0</v>
      </c>
      <c r="CJ1613" t="b">
        <f t="shared" si="2423"/>
        <v>0</v>
      </c>
      <c r="CK1613" t="b">
        <f t="shared" si="2424"/>
        <v>0</v>
      </c>
      <c r="CL1613" t="b">
        <f t="shared" si="2425"/>
        <v>0</v>
      </c>
      <c r="CM1613" t="b">
        <f t="shared" si="2426"/>
        <v>1</v>
      </c>
      <c r="CN1613" t="b">
        <f t="shared" si="2427"/>
        <v>0</v>
      </c>
      <c r="CO1613" t="b">
        <f t="shared" si="2428"/>
        <v>0</v>
      </c>
      <c r="CP1613" t="b">
        <f t="shared" si="2429"/>
        <v>0</v>
      </c>
      <c r="CQ1613" t="b">
        <f t="shared" si="2430"/>
        <v>0</v>
      </c>
      <c r="CR1613" t="b">
        <f t="shared" si="2431"/>
        <v>0</v>
      </c>
      <c r="CS1613" t="b">
        <f t="shared" si="2432"/>
        <v>0</v>
      </c>
      <c r="CT1613" t="b">
        <f t="shared" si="2433"/>
        <v>0</v>
      </c>
      <c r="CU1613" t="b">
        <f t="shared" si="2434"/>
        <v>0</v>
      </c>
      <c r="CV1613" t="b">
        <f t="shared" si="2435"/>
        <v>0</v>
      </c>
      <c r="CW1613" t="b">
        <f t="shared" si="2436"/>
        <v>0</v>
      </c>
      <c r="CX1613" t="b">
        <f t="shared" si="2437"/>
        <v>0</v>
      </c>
      <c r="CY1613" t="b">
        <f t="shared" si="2438"/>
        <v>0</v>
      </c>
      <c r="CZ1613" t="b">
        <f t="shared" si="2439"/>
        <v>0</v>
      </c>
      <c r="DA1613" t="b">
        <f t="shared" si="2440"/>
        <v>0</v>
      </c>
      <c r="DB1613" t="b">
        <f t="shared" si="2441"/>
        <v>0</v>
      </c>
      <c r="DC1613" t="b">
        <f t="shared" si="2442"/>
        <v>0</v>
      </c>
      <c r="DD1613" t="b">
        <f t="shared" si="2443"/>
        <v>0</v>
      </c>
    </row>
    <row r="1614" spans="1:108">
      <c r="A1614" t="s">
        <v>2855</v>
      </c>
      <c r="C1614" t="s">
        <v>2851</v>
      </c>
      <c r="F1614" t="s">
        <v>2852</v>
      </c>
      <c r="G1614" t="s">
        <v>2853</v>
      </c>
      <c r="H1614" t="s">
        <v>7445</v>
      </c>
      <c r="I1614" t="s">
        <v>7417</v>
      </c>
      <c r="J1614" t="s">
        <v>204</v>
      </c>
      <c r="K1614" t="s">
        <v>205</v>
      </c>
      <c r="L1614" t="s">
        <v>7032</v>
      </c>
      <c r="M1614" t="s">
        <v>6079</v>
      </c>
      <c r="N1614" t="s">
        <v>79</v>
      </c>
      <c r="O1614" t="b">
        <f t="shared" si="2350"/>
        <v>1</v>
      </c>
      <c r="P1614" t="b">
        <f t="shared" si="2351"/>
        <v>0</v>
      </c>
      <c r="Q1614" t="b">
        <f t="shared" si="2352"/>
        <v>0</v>
      </c>
      <c r="R1614" t="b">
        <f t="shared" si="2353"/>
        <v>0</v>
      </c>
      <c r="S1614" t="b">
        <f t="shared" si="2354"/>
        <v>0</v>
      </c>
      <c r="T1614" t="b">
        <f t="shared" si="2355"/>
        <v>0</v>
      </c>
      <c r="U1614" t="b">
        <f t="shared" si="2356"/>
        <v>0</v>
      </c>
      <c r="V1614" t="b">
        <f t="shared" si="2357"/>
        <v>0</v>
      </c>
      <c r="W1614" t="b">
        <f t="shared" si="2358"/>
        <v>1</v>
      </c>
      <c r="X1614" t="b">
        <f t="shared" si="2359"/>
        <v>0</v>
      </c>
      <c r="Y1614" t="b">
        <f t="shared" si="2360"/>
        <v>0</v>
      </c>
      <c r="Z1614" t="b">
        <f t="shared" si="2361"/>
        <v>0</v>
      </c>
      <c r="AA1614" t="b">
        <f t="shared" si="2362"/>
        <v>0</v>
      </c>
      <c r="AB1614" t="b">
        <f t="shared" si="2363"/>
        <v>0</v>
      </c>
      <c r="AC1614" t="b">
        <f t="shared" si="2364"/>
        <v>0</v>
      </c>
      <c r="AD1614" t="b">
        <f t="shared" si="2365"/>
        <v>0</v>
      </c>
      <c r="AE1614" t="b">
        <f t="shared" si="2366"/>
        <v>0</v>
      </c>
      <c r="AF1614" t="b">
        <f t="shared" si="2367"/>
        <v>0</v>
      </c>
      <c r="AG1614" t="b">
        <f t="shared" si="2368"/>
        <v>0</v>
      </c>
      <c r="AH1614" t="b">
        <f t="shared" si="2369"/>
        <v>0</v>
      </c>
      <c r="AI1614" t="b">
        <f t="shared" si="2370"/>
        <v>0</v>
      </c>
      <c r="AJ1614" t="b">
        <f t="shared" si="2371"/>
        <v>0</v>
      </c>
      <c r="AK1614" t="b">
        <f t="shared" si="2372"/>
        <v>0</v>
      </c>
      <c r="AL1614" t="b">
        <f t="shared" si="2373"/>
        <v>0</v>
      </c>
      <c r="AM1614" t="b">
        <f t="shared" si="2374"/>
        <v>0</v>
      </c>
      <c r="AN1614" t="b">
        <f t="shared" si="2375"/>
        <v>0</v>
      </c>
      <c r="AO1614" t="b">
        <f t="shared" si="2376"/>
        <v>0</v>
      </c>
      <c r="AP1614" t="b">
        <f t="shared" si="2377"/>
        <v>0</v>
      </c>
      <c r="AQ1614" t="b">
        <f t="shared" si="2378"/>
        <v>0</v>
      </c>
      <c r="AR1614" t="b">
        <f t="shared" si="2379"/>
        <v>0</v>
      </c>
      <c r="AS1614" t="b">
        <f t="shared" si="2380"/>
        <v>0</v>
      </c>
      <c r="AT1614" t="b">
        <f t="shared" si="2381"/>
        <v>0</v>
      </c>
      <c r="AU1614" t="b">
        <f t="shared" si="2382"/>
        <v>0</v>
      </c>
      <c r="AV1614" t="b">
        <f t="shared" si="2383"/>
        <v>0</v>
      </c>
      <c r="AW1614" t="b">
        <f t="shared" si="2384"/>
        <v>0</v>
      </c>
      <c r="AX1614" t="b">
        <f t="shared" si="2385"/>
        <v>0</v>
      </c>
      <c r="AY1614" t="b">
        <f t="shared" si="2386"/>
        <v>0</v>
      </c>
      <c r="AZ1614" t="b">
        <f t="shared" si="2387"/>
        <v>0</v>
      </c>
      <c r="BA1614" t="b">
        <f t="shared" si="2388"/>
        <v>0</v>
      </c>
      <c r="BB1614" t="b">
        <f t="shared" si="2389"/>
        <v>0</v>
      </c>
      <c r="BC1614" t="b">
        <f t="shared" si="2390"/>
        <v>0</v>
      </c>
      <c r="BD1614" t="b">
        <f t="shared" si="2391"/>
        <v>0</v>
      </c>
      <c r="BE1614" t="b">
        <f t="shared" si="2392"/>
        <v>0</v>
      </c>
      <c r="BF1614" t="b">
        <f t="shared" si="2393"/>
        <v>0</v>
      </c>
      <c r="BG1614" t="b">
        <f t="shared" si="2394"/>
        <v>0</v>
      </c>
      <c r="BH1614" t="b">
        <f t="shared" si="2395"/>
        <v>0</v>
      </c>
      <c r="BI1614" t="b">
        <f t="shared" si="2396"/>
        <v>0</v>
      </c>
      <c r="BJ1614" t="b">
        <f t="shared" si="2397"/>
        <v>0</v>
      </c>
      <c r="BK1614" t="b">
        <f t="shared" si="2398"/>
        <v>0</v>
      </c>
      <c r="BL1614" t="b">
        <f t="shared" si="2399"/>
        <v>0</v>
      </c>
      <c r="BM1614" t="b">
        <f t="shared" si="2400"/>
        <v>0</v>
      </c>
      <c r="BN1614" t="b">
        <f t="shared" si="2401"/>
        <v>0</v>
      </c>
      <c r="BO1614" t="b">
        <f t="shared" si="2402"/>
        <v>0</v>
      </c>
      <c r="BP1614" t="b">
        <f t="shared" si="2403"/>
        <v>0</v>
      </c>
      <c r="BQ1614" t="b">
        <f t="shared" si="2404"/>
        <v>0</v>
      </c>
      <c r="BR1614" t="b">
        <f t="shared" si="2405"/>
        <v>0</v>
      </c>
      <c r="BS1614" t="b">
        <f t="shared" si="2406"/>
        <v>0</v>
      </c>
      <c r="BT1614" t="b">
        <f t="shared" si="2407"/>
        <v>0</v>
      </c>
      <c r="BU1614" t="b">
        <f t="shared" si="2408"/>
        <v>0</v>
      </c>
      <c r="BV1614" t="b">
        <f t="shared" si="2409"/>
        <v>0</v>
      </c>
      <c r="BW1614" t="b">
        <f t="shared" si="2410"/>
        <v>0</v>
      </c>
      <c r="BX1614" t="b">
        <f t="shared" si="2411"/>
        <v>0</v>
      </c>
      <c r="BY1614" t="b">
        <f t="shared" si="2412"/>
        <v>0</v>
      </c>
      <c r="BZ1614" t="b">
        <f t="shared" si="2413"/>
        <v>0</v>
      </c>
      <c r="CA1614" t="b">
        <f t="shared" si="2414"/>
        <v>0</v>
      </c>
      <c r="CB1614" t="b">
        <f t="shared" si="2415"/>
        <v>0</v>
      </c>
      <c r="CC1614" t="b">
        <f t="shared" si="2416"/>
        <v>0</v>
      </c>
      <c r="CD1614" t="b">
        <f t="shared" si="2417"/>
        <v>0</v>
      </c>
      <c r="CE1614" t="b">
        <f t="shared" si="2418"/>
        <v>0</v>
      </c>
      <c r="CF1614" t="b">
        <f t="shared" si="2419"/>
        <v>1</v>
      </c>
      <c r="CG1614" t="b">
        <f t="shared" si="2420"/>
        <v>0</v>
      </c>
      <c r="CH1614" t="b">
        <f t="shared" si="2421"/>
        <v>0</v>
      </c>
      <c r="CI1614" t="b">
        <f t="shared" si="2422"/>
        <v>0</v>
      </c>
      <c r="CJ1614" t="b">
        <f t="shared" si="2423"/>
        <v>0</v>
      </c>
      <c r="CK1614" t="b">
        <f t="shared" si="2424"/>
        <v>0</v>
      </c>
      <c r="CL1614" t="b">
        <f t="shared" si="2425"/>
        <v>0</v>
      </c>
      <c r="CM1614" t="b">
        <f t="shared" si="2426"/>
        <v>0</v>
      </c>
      <c r="CN1614" t="b">
        <f t="shared" si="2427"/>
        <v>0</v>
      </c>
      <c r="CO1614" t="b">
        <f t="shared" si="2428"/>
        <v>0</v>
      </c>
      <c r="CP1614" t="b">
        <f t="shared" si="2429"/>
        <v>0</v>
      </c>
      <c r="CQ1614" t="b">
        <f t="shared" si="2430"/>
        <v>0</v>
      </c>
      <c r="CR1614" t="b">
        <f t="shared" si="2431"/>
        <v>0</v>
      </c>
      <c r="CS1614" t="b">
        <f t="shared" si="2432"/>
        <v>0</v>
      </c>
      <c r="CT1614" t="b">
        <f t="shared" si="2433"/>
        <v>0</v>
      </c>
      <c r="CU1614" t="b">
        <f t="shared" si="2434"/>
        <v>0</v>
      </c>
      <c r="CV1614" t="b">
        <f t="shared" si="2435"/>
        <v>0</v>
      </c>
      <c r="CW1614" t="b">
        <f t="shared" si="2436"/>
        <v>0</v>
      </c>
      <c r="CX1614" t="b">
        <f t="shared" si="2437"/>
        <v>0</v>
      </c>
      <c r="CY1614" t="b">
        <f t="shared" si="2438"/>
        <v>0</v>
      </c>
      <c r="CZ1614" t="b">
        <f t="shared" si="2439"/>
        <v>0</v>
      </c>
      <c r="DA1614" t="b">
        <f t="shared" si="2440"/>
        <v>0</v>
      </c>
      <c r="DB1614" t="b">
        <f t="shared" si="2441"/>
        <v>0</v>
      </c>
      <c r="DC1614" t="b">
        <f t="shared" si="2442"/>
        <v>0</v>
      </c>
      <c r="DD1614" t="b">
        <f t="shared" si="2443"/>
        <v>0</v>
      </c>
    </row>
    <row r="1615" spans="1:108">
      <c r="A1615" t="s">
        <v>2856</v>
      </c>
      <c r="C1615" t="s">
        <v>2851</v>
      </c>
      <c r="F1615" t="s">
        <v>2852</v>
      </c>
      <c r="G1615" t="s">
        <v>2853</v>
      </c>
      <c r="H1615" t="s">
        <v>7445</v>
      </c>
      <c r="I1615" t="s">
        <v>7417</v>
      </c>
      <c r="J1615" t="s">
        <v>204</v>
      </c>
      <c r="K1615" t="s">
        <v>205</v>
      </c>
      <c r="L1615" t="s">
        <v>7033</v>
      </c>
      <c r="M1615" t="s">
        <v>6079</v>
      </c>
      <c r="N1615" t="s">
        <v>2857</v>
      </c>
      <c r="O1615" t="b">
        <f t="shared" si="2350"/>
        <v>1</v>
      </c>
      <c r="P1615" t="b">
        <f t="shared" si="2351"/>
        <v>0</v>
      </c>
      <c r="Q1615" t="b">
        <f t="shared" si="2352"/>
        <v>0</v>
      </c>
      <c r="R1615" t="b">
        <f t="shared" si="2353"/>
        <v>0</v>
      </c>
      <c r="S1615" t="b">
        <f t="shared" si="2354"/>
        <v>1</v>
      </c>
      <c r="T1615" t="b">
        <f t="shared" si="2355"/>
        <v>0</v>
      </c>
      <c r="U1615" t="b">
        <f t="shared" si="2356"/>
        <v>1</v>
      </c>
      <c r="V1615" t="b">
        <f t="shared" si="2357"/>
        <v>0</v>
      </c>
      <c r="W1615" t="b">
        <f t="shared" si="2358"/>
        <v>0</v>
      </c>
      <c r="X1615" t="b">
        <f t="shared" si="2359"/>
        <v>0</v>
      </c>
      <c r="Y1615" t="b">
        <f t="shared" si="2360"/>
        <v>0</v>
      </c>
      <c r="Z1615" t="b">
        <f t="shared" si="2361"/>
        <v>0</v>
      </c>
      <c r="AA1615" t="b">
        <f t="shared" si="2362"/>
        <v>0</v>
      </c>
      <c r="AB1615" t="b">
        <f t="shared" si="2363"/>
        <v>1</v>
      </c>
      <c r="AC1615" t="b">
        <f t="shared" si="2364"/>
        <v>0</v>
      </c>
      <c r="AD1615" t="b">
        <f t="shared" si="2365"/>
        <v>0</v>
      </c>
      <c r="AE1615" t="b">
        <f t="shared" si="2366"/>
        <v>0</v>
      </c>
      <c r="AF1615" t="b">
        <f t="shared" si="2367"/>
        <v>0</v>
      </c>
      <c r="AG1615" t="b">
        <f t="shared" si="2368"/>
        <v>0</v>
      </c>
      <c r="AH1615" t="b">
        <f t="shared" si="2369"/>
        <v>0</v>
      </c>
      <c r="AI1615" t="b">
        <f t="shared" si="2370"/>
        <v>0</v>
      </c>
      <c r="AJ1615" t="b">
        <f t="shared" si="2371"/>
        <v>0</v>
      </c>
      <c r="AK1615" t="b">
        <f t="shared" si="2372"/>
        <v>0</v>
      </c>
      <c r="AL1615" t="b">
        <f t="shared" si="2373"/>
        <v>0</v>
      </c>
      <c r="AM1615" t="b">
        <f t="shared" si="2374"/>
        <v>0</v>
      </c>
      <c r="AN1615" t="b">
        <f t="shared" si="2375"/>
        <v>0</v>
      </c>
      <c r="AO1615" t="b">
        <f t="shared" si="2376"/>
        <v>0</v>
      </c>
      <c r="AP1615" t="b">
        <f t="shared" si="2377"/>
        <v>0</v>
      </c>
      <c r="AQ1615" t="b">
        <f t="shared" si="2378"/>
        <v>0</v>
      </c>
      <c r="AR1615" t="b">
        <f t="shared" si="2379"/>
        <v>0</v>
      </c>
      <c r="AS1615" t="b">
        <f t="shared" si="2380"/>
        <v>0</v>
      </c>
      <c r="AT1615" t="b">
        <f t="shared" si="2381"/>
        <v>0</v>
      </c>
      <c r="AU1615" t="b">
        <f t="shared" si="2382"/>
        <v>0</v>
      </c>
      <c r="AV1615" t="b">
        <f t="shared" si="2383"/>
        <v>0</v>
      </c>
      <c r="AW1615" t="b">
        <f t="shared" si="2384"/>
        <v>0</v>
      </c>
      <c r="AX1615" t="b">
        <f t="shared" si="2385"/>
        <v>0</v>
      </c>
      <c r="AY1615" t="b">
        <f t="shared" si="2386"/>
        <v>0</v>
      </c>
      <c r="AZ1615" t="b">
        <f t="shared" si="2387"/>
        <v>0</v>
      </c>
      <c r="BA1615" t="b">
        <f t="shared" si="2388"/>
        <v>0</v>
      </c>
      <c r="BB1615" t="b">
        <f t="shared" si="2389"/>
        <v>0</v>
      </c>
      <c r="BC1615" t="b">
        <f t="shared" si="2390"/>
        <v>0</v>
      </c>
      <c r="BD1615" t="b">
        <f t="shared" si="2391"/>
        <v>0</v>
      </c>
      <c r="BE1615" t="b">
        <f t="shared" si="2392"/>
        <v>0</v>
      </c>
      <c r="BF1615" t="b">
        <f t="shared" si="2393"/>
        <v>0</v>
      </c>
      <c r="BG1615" t="b">
        <f t="shared" si="2394"/>
        <v>0</v>
      </c>
      <c r="BH1615" t="b">
        <f t="shared" si="2395"/>
        <v>0</v>
      </c>
      <c r="BI1615" t="b">
        <f t="shared" si="2396"/>
        <v>0</v>
      </c>
      <c r="BJ1615" t="b">
        <f t="shared" si="2397"/>
        <v>0</v>
      </c>
      <c r="BK1615" t="b">
        <f t="shared" si="2398"/>
        <v>0</v>
      </c>
      <c r="BL1615" t="b">
        <f t="shared" si="2399"/>
        <v>1</v>
      </c>
      <c r="BM1615" t="b">
        <f t="shared" si="2400"/>
        <v>0</v>
      </c>
      <c r="BN1615" t="b">
        <f t="shared" si="2401"/>
        <v>0</v>
      </c>
      <c r="BO1615" t="b">
        <f t="shared" si="2402"/>
        <v>0</v>
      </c>
      <c r="BP1615" t="b">
        <f t="shared" si="2403"/>
        <v>0</v>
      </c>
      <c r="BQ1615" t="b">
        <f t="shared" si="2404"/>
        <v>0</v>
      </c>
      <c r="BR1615" t="b">
        <f t="shared" si="2405"/>
        <v>0</v>
      </c>
      <c r="BS1615" t="b">
        <f t="shared" si="2406"/>
        <v>0</v>
      </c>
      <c r="BT1615" t="b">
        <f t="shared" si="2407"/>
        <v>0</v>
      </c>
      <c r="BU1615" t="b">
        <f t="shared" si="2408"/>
        <v>0</v>
      </c>
      <c r="BV1615" t="b">
        <f t="shared" si="2409"/>
        <v>0</v>
      </c>
      <c r="BW1615" t="b">
        <f t="shared" si="2410"/>
        <v>0</v>
      </c>
      <c r="BX1615" t="b">
        <f t="shared" si="2411"/>
        <v>0</v>
      </c>
      <c r="BY1615" t="b">
        <f t="shared" si="2412"/>
        <v>0</v>
      </c>
      <c r="BZ1615" t="b">
        <f t="shared" si="2413"/>
        <v>0</v>
      </c>
      <c r="CA1615" t="b">
        <f t="shared" si="2414"/>
        <v>0</v>
      </c>
      <c r="CB1615" t="b">
        <f t="shared" si="2415"/>
        <v>0</v>
      </c>
      <c r="CC1615" t="b">
        <f t="shared" si="2416"/>
        <v>0</v>
      </c>
      <c r="CD1615" t="b">
        <f t="shared" si="2417"/>
        <v>0</v>
      </c>
      <c r="CE1615" t="b">
        <f t="shared" si="2418"/>
        <v>0</v>
      </c>
      <c r="CF1615" t="b">
        <f t="shared" si="2419"/>
        <v>0</v>
      </c>
      <c r="CG1615" t="b">
        <f t="shared" si="2420"/>
        <v>1</v>
      </c>
      <c r="CH1615" t="b">
        <f t="shared" si="2421"/>
        <v>0</v>
      </c>
      <c r="CI1615" t="b">
        <f t="shared" si="2422"/>
        <v>0</v>
      </c>
      <c r="CJ1615" t="b">
        <f t="shared" si="2423"/>
        <v>0</v>
      </c>
      <c r="CK1615" t="b">
        <f t="shared" si="2424"/>
        <v>1</v>
      </c>
      <c r="CL1615" t="b">
        <f t="shared" si="2425"/>
        <v>0</v>
      </c>
      <c r="CM1615" t="b">
        <f t="shared" si="2426"/>
        <v>0</v>
      </c>
      <c r="CN1615" t="b">
        <f t="shared" si="2427"/>
        <v>0</v>
      </c>
      <c r="CO1615" t="b">
        <f t="shared" si="2428"/>
        <v>0</v>
      </c>
      <c r="CP1615" t="b">
        <f t="shared" si="2429"/>
        <v>0</v>
      </c>
      <c r="CQ1615" t="b">
        <f t="shared" si="2430"/>
        <v>0</v>
      </c>
      <c r="CR1615" t="b">
        <f t="shared" si="2431"/>
        <v>0</v>
      </c>
      <c r="CS1615" t="b">
        <f t="shared" si="2432"/>
        <v>0</v>
      </c>
      <c r="CT1615" t="b">
        <f t="shared" si="2433"/>
        <v>0</v>
      </c>
      <c r="CU1615" t="b">
        <f t="shared" si="2434"/>
        <v>0</v>
      </c>
      <c r="CV1615" t="b">
        <f t="shared" si="2435"/>
        <v>0</v>
      </c>
      <c r="CW1615" t="b">
        <f t="shared" si="2436"/>
        <v>0</v>
      </c>
      <c r="CX1615" t="b">
        <f t="shared" si="2437"/>
        <v>0</v>
      </c>
      <c r="CY1615" t="b">
        <f t="shared" si="2438"/>
        <v>0</v>
      </c>
      <c r="CZ1615" t="b">
        <f t="shared" si="2439"/>
        <v>0</v>
      </c>
      <c r="DA1615" t="b">
        <f t="shared" si="2440"/>
        <v>0</v>
      </c>
      <c r="DB1615" t="b">
        <f t="shared" si="2441"/>
        <v>0</v>
      </c>
      <c r="DC1615" t="b">
        <f t="shared" si="2442"/>
        <v>0</v>
      </c>
      <c r="DD1615" t="b">
        <f t="shared" si="2443"/>
        <v>0</v>
      </c>
    </row>
    <row r="1616" spans="1:108">
      <c r="A1616" t="s">
        <v>2858</v>
      </c>
      <c r="C1616" t="s">
        <v>2851</v>
      </c>
      <c r="F1616" t="s">
        <v>2852</v>
      </c>
      <c r="G1616" t="s">
        <v>2853</v>
      </c>
      <c r="H1616" t="s">
        <v>7445</v>
      </c>
      <c r="I1616" t="s">
        <v>7417</v>
      </c>
      <c r="J1616" t="s">
        <v>355</v>
      </c>
      <c r="K1616" t="s">
        <v>136</v>
      </c>
      <c r="L1616" t="s">
        <v>7034</v>
      </c>
      <c r="M1616" t="s">
        <v>6079</v>
      </c>
      <c r="N1616" t="s">
        <v>2859</v>
      </c>
      <c r="O1616" t="b">
        <f t="shared" si="2350"/>
        <v>1</v>
      </c>
      <c r="P1616" t="b">
        <f t="shared" si="2351"/>
        <v>1</v>
      </c>
      <c r="Q1616" t="b">
        <f t="shared" si="2352"/>
        <v>1</v>
      </c>
      <c r="R1616" t="b">
        <f t="shared" si="2353"/>
        <v>1</v>
      </c>
      <c r="S1616" t="b">
        <f t="shared" si="2354"/>
        <v>1</v>
      </c>
      <c r="T1616" t="b">
        <f t="shared" si="2355"/>
        <v>1</v>
      </c>
      <c r="U1616" t="b">
        <f t="shared" si="2356"/>
        <v>1</v>
      </c>
      <c r="V1616" t="b">
        <f t="shared" si="2357"/>
        <v>1</v>
      </c>
      <c r="W1616" t="b">
        <f t="shared" si="2358"/>
        <v>0</v>
      </c>
      <c r="X1616" t="b">
        <f t="shared" si="2359"/>
        <v>0</v>
      </c>
      <c r="Y1616" t="b">
        <f t="shared" si="2360"/>
        <v>1</v>
      </c>
      <c r="Z1616" t="b">
        <f t="shared" si="2361"/>
        <v>1</v>
      </c>
      <c r="AA1616" t="b">
        <f t="shared" si="2362"/>
        <v>1</v>
      </c>
      <c r="AB1616" t="b">
        <f t="shared" si="2363"/>
        <v>0</v>
      </c>
      <c r="AC1616" t="b">
        <f t="shared" si="2364"/>
        <v>0</v>
      </c>
      <c r="AD1616" t="b">
        <f t="shared" si="2365"/>
        <v>0</v>
      </c>
      <c r="AE1616" t="b">
        <f t="shared" si="2366"/>
        <v>0</v>
      </c>
      <c r="AF1616" t="b">
        <f t="shared" si="2367"/>
        <v>0</v>
      </c>
      <c r="AG1616" t="b">
        <f t="shared" si="2368"/>
        <v>0</v>
      </c>
      <c r="AH1616" t="b">
        <f t="shared" si="2369"/>
        <v>1</v>
      </c>
      <c r="AI1616" t="b">
        <f t="shared" si="2370"/>
        <v>0</v>
      </c>
      <c r="AJ1616" t="b">
        <f t="shared" si="2371"/>
        <v>0</v>
      </c>
      <c r="AK1616" t="b">
        <f t="shared" si="2372"/>
        <v>0</v>
      </c>
      <c r="AL1616" t="b">
        <f t="shared" si="2373"/>
        <v>0</v>
      </c>
      <c r="AM1616" t="b">
        <f t="shared" si="2374"/>
        <v>0</v>
      </c>
      <c r="AN1616" t="b">
        <f t="shared" si="2375"/>
        <v>0</v>
      </c>
      <c r="AO1616" t="b">
        <f t="shared" si="2376"/>
        <v>0</v>
      </c>
      <c r="AP1616" t="b">
        <f t="shared" si="2377"/>
        <v>0</v>
      </c>
      <c r="AQ1616" t="b">
        <f t="shared" si="2378"/>
        <v>0</v>
      </c>
      <c r="AR1616" t="b">
        <f t="shared" si="2379"/>
        <v>0</v>
      </c>
      <c r="AS1616" t="b">
        <f t="shared" si="2380"/>
        <v>0</v>
      </c>
      <c r="AT1616" t="b">
        <f t="shared" si="2381"/>
        <v>0</v>
      </c>
      <c r="AU1616" t="b">
        <f t="shared" si="2382"/>
        <v>1</v>
      </c>
      <c r="AV1616" t="b">
        <f t="shared" si="2383"/>
        <v>0</v>
      </c>
      <c r="AW1616" t="b">
        <f t="shared" si="2384"/>
        <v>0</v>
      </c>
      <c r="AX1616" t="b">
        <f t="shared" si="2385"/>
        <v>0</v>
      </c>
      <c r="AY1616" t="b">
        <f t="shared" si="2386"/>
        <v>0</v>
      </c>
      <c r="AZ1616" t="b">
        <f t="shared" si="2387"/>
        <v>0</v>
      </c>
      <c r="BA1616" t="b">
        <f t="shared" si="2388"/>
        <v>0</v>
      </c>
      <c r="BB1616" t="b">
        <f t="shared" si="2389"/>
        <v>0</v>
      </c>
      <c r="BC1616" t="b">
        <f t="shared" si="2390"/>
        <v>1</v>
      </c>
      <c r="BD1616" t="b">
        <f t="shared" si="2391"/>
        <v>0</v>
      </c>
      <c r="BE1616" t="b">
        <f t="shared" si="2392"/>
        <v>0</v>
      </c>
      <c r="BF1616" t="b">
        <f t="shared" si="2393"/>
        <v>0</v>
      </c>
      <c r="BG1616" t="b">
        <f t="shared" si="2394"/>
        <v>0</v>
      </c>
      <c r="BH1616" t="b">
        <f t="shared" si="2395"/>
        <v>0</v>
      </c>
      <c r="BI1616" t="b">
        <f t="shared" si="2396"/>
        <v>1</v>
      </c>
      <c r="BJ1616" t="b">
        <f t="shared" si="2397"/>
        <v>0</v>
      </c>
      <c r="BK1616" t="b">
        <f t="shared" si="2398"/>
        <v>0</v>
      </c>
      <c r="BL1616" t="b">
        <f t="shared" si="2399"/>
        <v>0</v>
      </c>
      <c r="BM1616" t="b">
        <f t="shared" si="2400"/>
        <v>0</v>
      </c>
      <c r="BN1616" t="b">
        <f t="shared" si="2401"/>
        <v>1</v>
      </c>
      <c r="BO1616" t="b">
        <f t="shared" si="2402"/>
        <v>0</v>
      </c>
      <c r="BP1616" t="b">
        <f t="shared" si="2403"/>
        <v>0</v>
      </c>
      <c r="BQ1616" t="b">
        <f t="shared" si="2404"/>
        <v>1</v>
      </c>
      <c r="BR1616" t="b">
        <f t="shared" si="2405"/>
        <v>0</v>
      </c>
      <c r="BS1616" t="b">
        <f t="shared" si="2406"/>
        <v>0</v>
      </c>
      <c r="BT1616" t="b">
        <f t="shared" si="2407"/>
        <v>0</v>
      </c>
      <c r="BU1616" t="b">
        <f t="shared" si="2408"/>
        <v>0</v>
      </c>
      <c r="BV1616" t="b">
        <f t="shared" si="2409"/>
        <v>0</v>
      </c>
      <c r="BW1616" t="b">
        <f t="shared" si="2410"/>
        <v>0</v>
      </c>
      <c r="BX1616" t="b">
        <f t="shared" si="2411"/>
        <v>1</v>
      </c>
      <c r="BY1616" t="b">
        <f t="shared" si="2412"/>
        <v>0</v>
      </c>
      <c r="BZ1616" t="b">
        <f t="shared" si="2413"/>
        <v>0</v>
      </c>
      <c r="CA1616" t="b">
        <f t="shared" si="2414"/>
        <v>0</v>
      </c>
      <c r="CB1616" t="b">
        <f t="shared" si="2415"/>
        <v>1</v>
      </c>
      <c r="CC1616" t="b">
        <f t="shared" si="2416"/>
        <v>1</v>
      </c>
      <c r="CD1616" t="b">
        <f t="shared" si="2417"/>
        <v>0</v>
      </c>
      <c r="CE1616" t="b">
        <f t="shared" si="2418"/>
        <v>0</v>
      </c>
      <c r="CF1616" t="b">
        <f t="shared" si="2419"/>
        <v>0</v>
      </c>
      <c r="CG1616" t="b">
        <f t="shared" si="2420"/>
        <v>1</v>
      </c>
      <c r="CH1616" t="b">
        <f t="shared" si="2421"/>
        <v>0</v>
      </c>
      <c r="CI1616" t="b">
        <f t="shared" si="2422"/>
        <v>0</v>
      </c>
      <c r="CJ1616" t="b">
        <f t="shared" si="2423"/>
        <v>0</v>
      </c>
      <c r="CK1616" t="b">
        <f t="shared" si="2424"/>
        <v>1</v>
      </c>
      <c r="CL1616" t="b">
        <f t="shared" si="2425"/>
        <v>0</v>
      </c>
      <c r="CM1616" t="b">
        <f t="shared" si="2426"/>
        <v>0</v>
      </c>
      <c r="CN1616" t="b">
        <f t="shared" si="2427"/>
        <v>0</v>
      </c>
      <c r="CO1616" t="b">
        <f t="shared" si="2428"/>
        <v>0</v>
      </c>
      <c r="CP1616" t="b">
        <f t="shared" si="2429"/>
        <v>0</v>
      </c>
      <c r="CQ1616" t="b">
        <f t="shared" si="2430"/>
        <v>0</v>
      </c>
      <c r="CR1616" t="b">
        <f t="shared" si="2431"/>
        <v>0</v>
      </c>
      <c r="CS1616" t="b">
        <f t="shared" si="2432"/>
        <v>0</v>
      </c>
      <c r="CT1616" t="b">
        <f t="shared" si="2433"/>
        <v>0</v>
      </c>
      <c r="CU1616" t="b">
        <f t="shared" si="2434"/>
        <v>0</v>
      </c>
      <c r="CV1616" t="b">
        <f t="shared" si="2435"/>
        <v>1</v>
      </c>
      <c r="CW1616" t="b">
        <f t="shared" si="2436"/>
        <v>1</v>
      </c>
      <c r="CX1616" t="b">
        <f t="shared" si="2437"/>
        <v>0</v>
      </c>
      <c r="CY1616" t="b">
        <f t="shared" si="2438"/>
        <v>0</v>
      </c>
      <c r="CZ1616" t="b">
        <f t="shared" si="2439"/>
        <v>0</v>
      </c>
      <c r="DA1616" t="b">
        <f t="shared" si="2440"/>
        <v>0</v>
      </c>
      <c r="DB1616" t="b">
        <f t="shared" si="2441"/>
        <v>0</v>
      </c>
      <c r="DC1616" t="b">
        <f t="shared" si="2442"/>
        <v>0</v>
      </c>
      <c r="DD1616" t="b">
        <f t="shared" si="2443"/>
        <v>0</v>
      </c>
    </row>
    <row r="1617" spans="1:108">
      <c r="A1617" t="s">
        <v>2860</v>
      </c>
      <c r="C1617" t="s">
        <v>2851</v>
      </c>
      <c r="F1617" t="s">
        <v>2852</v>
      </c>
      <c r="G1617" t="s">
        <v>2853</v>
      </c>
      <c r="H1617" t="s">
        <v>7445</v>
      </c>
      <c r="I1617" t="s">
        <v>7417</v>
      </c>
      <c r="J1617" t="s">
        <v>204</v>
      </c>
      <c r="K1617" t="s">
        <v>205</v>
      </c>
      <c r="L1617" t="s">
        <v>7032</v>
      </c>
      <c r="M1617" t="s">
        <v>6079</v>
      </c>
      <c r="N1617" t="s">
        <v>83</v>
      </c>
      <c r="O1617" t="b">
        <f t="shared" si="2350"/>
        <v>0</v>
      </c>
      <c r="P1617" t="b">
        <f t="shared" si="2351"/>
        <v>0</v>
      </c>
      <c r="Q1617" t="b">
        <f t="shared" si="2352"/>
        <v>1</v>
      </c>
      <c r="R1617" t="b">
        <f t="shared" si="2353"/>
        <v>0</v>
      </c>
      <c r="S1617" t="b">
        <f t="shared" si="2354"/>
        <v>0</v>
      </c>
      <c r="T1617" t="b">
        <f t="shared" si="2355"/>
        <v>0</v>
      </c>
      <c r="U1617" t="b">
        <f t="shared" si="2356"/>
        <v>1</v>
      </c>
      <c r="V1617" t="b">
        <f t="shared" si="2357"/>
        <v>0</v>
      </c>
      <c r="W1617" t="b">
        <f t="shared" si="2358"/>
        <v>0</v>
      </c>
      <c r="X1617" t="b">
        <f t="shared" si="2359"/>
        <v>0</v>
      </c>
      <c r="Y1617" t="b">
        <f t="shared" si="2360"/>
        <v>0</v>
      </c>
      <c r="Z1617" t="b">
        <f t="shared" si="2361"/>
        <v>0</v>
      </c>
      <c r="AA1617" t="b">
        <f t="shared" si="2362"/>
        <v>0</v>
      </c>
      <c r="AB1617" t="b">
        <f t="shared" si="2363"/>
        <v>0</v>
      </c>
      <c r="AC1617" t="b">
        <f t="shared" si="2364"/>
        <v>0</v>
      </c>
      <c r="AD1617" t="b">
        <f t="shared" si="2365"/>
        <v>0</v>
      </c>
      <c r="AE1617" t="b">
        <f t="shared" si="2366"/>
        <v>0</v>
      </c>
      <c r="AF1617" t="b">
        <f t="shared" si="2367"/>
        <v>0</v>
      </c>
      <c r="AG1617" t="b">
        <f t="shared" si="2368"/>
        <v>0</v>
      </c>
      <c r="AH1617" t="b">
        <f t="shared" si="2369"/>
        <v>0</v>
      </c>
      <c r="AI1617" t="b">
        <f t="shared" si="2370"/>
        <v>0</v>
      </c>
      <c r="AJ1617" t="b">
        <f t="shared" si="2371"/>
        <v>0</v>
      </c>
      <c r="AK1617" t="b">
        <f t="shared" si="2372"/>
        <v>0</v>
      </c>
      <c r="AL1617" t="b">
        <f t="shared" si="2373"/>
        <v>0</v>
      </c>
      <c r="AM1617" t="b">
        <f t="shared" si="2374"/>
        <v>0</v>
      </c>
      <c r="AN1617" t="b">
        <f t="shared" si="2375"/>
        <v>0</v>
      </c>
      <c r="AO1617" t="b">
        <f t="shared" si="2376"/>
        <v>0</v>
      </c>
      <c r="AP1617" t="b">
        <f t="shared" si="2377"/>
        <v>0</v>
      </c>
      <c r="AQ1617" t="b">
        <f t="shared" si="2378"/>
        <v>0</v>
      </c>
      <c r="AR1617" t="b">
        <f t="shared" si="2379"/>
        <v>0</v>
      </c>
      <c r="AS1617" t="b">
        <f t="shared" si="2380"/>
        <v>0</v>
      </c>
      <c r="AT1617" t="b">
        <f t="shared" si="2381"/>
        <v>0</v>
      </c>
      <c r="AU1617" t="b">
        <f t="shared" si="2382"/>
        <v>0</v>
      </c>
      <c r="AV1617" t="b">
        <f t="shared" si="2383"/>
        <v>0</v>
      </c>
      <c r="AW1617" t="b">
        <f t="shared" si="2384"/>
        <v>0</v>
      </c>
      <c r="AX1617" t="b">
        <f t="shared" si="2385"/>
        <v>0</v>
      </c>
      <c r="AY1617" t="b">
        <f t="shared" si="2386"/>
        <v>0</v>
      </c>
      <c r="AZ1617" t="b">
        <f t="shared" si="2387"/>
        <v>0</v>
      </c>
      <c r="BA1617" t="b">
        <f t="shared" si="2388"/>
        <v>0</v>
      </c>
      <c r="BB1617" t="b">
        <f t="shared" si="2389"/>
        <v>0</v>
      </c>
      <c r="BC1617" t="b">
        <f t="shared" si="2390"/>
        <v>0</v>
      </c>
      <c r="BD1617" t="b">
        <f t="shared" si="2391"/>
        <v>0</v>
      </c>
      <c r="BE1617" t="b">
        <f t="shared" si="2392"/>
        <v>0</v>
      </c>
      <c r="BF1617" t="b">
        <f t="shared" si="2393"/>
        <v>0</v>
      </c>
      <c r="BG1617" t="b">
        <f t="shared" si="2394"/>
        <v>0</v>
      </c>
      <c r="BH1617" t="b">
        <f t="shared" si="2395"/>
        <v>0</v>
      </c>
      <c r="BI1617" t="b">
        <f t="shared" si="2396"/>
        <v>0</v>
      </c>
      <c r="BJ1617" t="b">
        <f t="shared" si="2397"/>
        <v>0</v>
      </c>
      <c r="BK1617" t="b">
        <f t="shared" si="2398"/>
        <v>0</v>
      </c>
      <c r="BL1617" t="b">
        <f t="shared" si="2399"/>
        <v>0</v>
      </c>
      <c r="BM1617" t="b">
        <f t="shared" si="2400"/>
        <v>0</v>
      </c>
      <c r="BN1617" t="b">
        <f t="shared" si="2401"/>
        <v>0</v>
      </c>
      <c r="BO1617" t="b">
        <f t="shared" si="2402"/>
        <v>0</v>
      </c>
      <c r="BP1617" t="b">
        <f t="shared" si="2403"/>
        <v>0</v>
      </c>
      <c r="BQ1617" t="b">
        <f t="shared" si="2404"/>
        <v>0</v>
      </c>
      <c r="BR1617" t="b">
        <f t="shared" si="2405"/>
        <v>0</v>
      </c>
      <c r="BS1617" t="b">
        <f t="shared" si="2406"/>
        <v>0</v>
      </c>
      <c r="BT1617" t="b">
        <f t="shared" si="2407"/>
        <v>0</v>
      </c>
      <c r="BU1617" t="b">
        <f t="shared" si="2408"/>
        <v>0</v>
      </c>
      <c r="BV1617" t="b">
        <f t="shared" si="2409"/>
        <v>0</v>
      </c>
      <c r="BW1617" t="b">
        <f t="shared" si="2410"/>
        <v>0</v>
      </c>
      <c r="BX1617" t="b">
        <f t="shared" si="2411"/>
        <v>0</v>
      </c>
      <c r="BY1617" t="b">
        <f t="shared" si="2412"/>
        <v>0</v>
      </c>
      <c r="BZ1617" t="b">
        <f t="shared" si="2413"/>
        <v>0</v>
      </c>
      <c r="CA1617" t="b">
        <f t="shared" si="2414"/>
        <v>0</v>
      </c>
      <c r="CB1617" t="b">
        <f t="shared" si="2415"/>
        <v>0</v>
      </c>
      <c r="CC1617" t="b">
        <f t="shared" si="2416"/>
        <v>0</v>
      </c>
      <c r="CD1617" t="b">
        <f t="shared" si="2417"/>
        <v>0</v>
      </c>
      <c r="CE1617" t="b">
        <f t="shared" si="2418"/>
        <v>0</v>
      </c>
      <c r="CF1617" t="b">
        <f t="shared" si="2419"/>
        <v>0</v>
      </c>
      <c r="CG1617" t="b">
        <f t="shared" si="2420"/>
        <v>0</v>
      </c>
      <c r="CH1617" t="b">
        <f t="shared" si="2421"/>
        <v>0</v>
      </c>
      <c r="CI1617" t="b">
        <f t="shared" si="2422"/>
        <v>0</v>
      </c>
      <c r="CJ1617" t="b">
        <f t="shared" si="2423"/>
        <v>1</v>
      </c>
      <c r="CK1617" t="b">
        <f t="shared" si="2424"/>
        <v>0</v>
      </c>
      <c r="CL1617" t="b">
        <f t="shared" si="2425"/>
        <v>0</v>
      </c>
      <c r="CM1617" t="b">
        <f t="shared" si="2426"/>
        <v>0</v>
      </c>
      <c r="CN1617" t="b">
        <f t="shared" si="2427"/>
        <v>0</v>
      </c>
      <c r="CO1617" t="b">
        <f t="shared" si="2428"/>
        <v>0</v>
      </c>
      <c r="CP1617" t="b">
        <f t="shared" si="2429"/>
        <v>0</v>
      </c>
      <c r="CQ1617" t="b">
        <f t="shared" si="2430"/>
        <v>0</v>
      </c>
      <c r="CR1617" t="b">
        <f t="shared" si="2431"/>
        <v>0</v>
      </c>
      <c r="CS1617" t="b">
        <f t="shared" si="2432"/>
        <v>0</v>
      </c>
      <c r="CT1617" t="b">
        <f t="shared" si="2433"/>
        <v>0</v>
      </c>
      <c r="CU1617" t="b">
        <f t="shared" si="2434"/>
        <v>0</v>
      </c>
      <c r="CV1617" t="b">
        <f t="shared" si="2435"/>
        <v>0</v>
      </c>
      <c r="CW1617" t="b">
        <f t="shared" si="2436"/>
        <v>0</v>
      </c>
      <c r="CX1617" t="b">
        <f t="shared" si="2437"/>
        <v>0</v>
      </c>
      <c r="CY1617" t="b">
        <f t="shared" si="2438"/>
        <v>0</v>
      </c>
      <c r="CZ1617" t="b">
        <f t="shared" si="2439"/>
        <v>0</v>
      </c>
      <c r="DA1617" t="b">
        <f t="shared" si="2440"/>
        <v>0</v>
      </c>
      <c r="DB1617" t="b">
        <f t="shared" si="2441"/>
        <v>0</v>
      </c>
      <c r="DC1617" t="b">
        <f t="shared" si="2442"/>
        <v>0</v>
      </c>
      <c r="DD1617" t="b">
        <f t="shared" si="2443"/>
        <v>0</v>
      </c>
    </row>
    <row r="1618" spans="1:108">
      <c r="A1618" t="s">
        <v>2861</v>
      </c>
      <c r="C1618" t="s">
        <v>2851</v>
      </c>
      <c r="F1618" t="s">
        <v>2852</v>
      </c>
      <c r="G1618" t="s">
        <v>2853</v>
      </c>
      <c r="H1618" t="s">
        <v>7445</v>
      </c>
      <c r="I1618" t="s">
        <v>7417</v>
      </c>
      <c r="J1618" t="s">
        <v>204</v>
      </c>
      <c r="K1618" t="s">
        <v>205</v>
      </c>
      <c r="L1618" t="s">
        <v>2862</v>
      </c>
      <c r="M1618" t="s">
        <v>7613</v>
      </c>
      <c r="N1618" t="s">
        <v>7612</v>
      </c>
      <c r="O1618" t="b">
        <f t="shared" si="2350"/>
        <v>1</v>
      </c>
      <c r="P1618" t="b">
        <f t="shared" si="2351"/>
        <v>0</v>
      </c>
      <c r="Q1618" t="b">
        <f t="shared" si="2352"/>
        <v>1</v>
      </c>
      <c r="R1618" t="b">
        <f t="shared" si="2353"/>
        <v>0</v>
      </c>
      <c r="S1618" t="b">
        <f t="shared" si="2354"/>
        <v>1</v>
      </c>
      <c r="T1618" t="b">
        <f t="shared" si="2355"/>
        <v>0</v>
      </c>
      <c r="U1618" t="b">
        <f t="shared" si="2356"/>
        <v>1</v>
      </c>
      <c r="V1618" t="b">
        <f t="shared" si="2357"/>
        <v>0</v>
      </c>
      <c r="W1618" t="b">
        <f t="shared" si="2358"/>
        <v>1</v>
      </c>
      <c r="X1618" t="b">
        <f t="shared" si="2359"/>
        <v>0</v>
      </c>
      <c r="Y1618" t="b">
        <f t="shared" si="2360"/>
        <v>0</v>
      </c>
      <c r="Z1618" t="b">
        <f t="shared" si="2361"/>
        <v>0</v>
      </c>
      <c r="AA1618" t="b">
        <f t="shared" si="2362"/>
        <v>0</v>
      </c>
      <c r="AB1618" t="b">
        <f t="shared" si="2363"/>
        <v>1</v>
      </c>
      <c r="AC1618" t="b">
        <f t="shared" si="2364"/>
        <v>0</v>
      </c>
      <c r="AD1618" t="b">
        <f t="shared" si="2365"/>
        <v>0</v>
      </c>
      <c r="AE1618" t="b">
        <f t="shared" si="2366"/>
        <v>0</v>
      </c>
      <c r="AF1618" t="b">
        <f t="shared" si="2367"/>
        <v>0</v>
      </c>
      <c r="AG1618" t="b">
        <f t="shared" si="2368"/>
        <v>0</v>
      </c>
      <c r="AH1618" t="b">
        <f t="shared" si="2369"/>
        <v>0</v>
      </c>
      <c r="AI1618" t="b">
        <f t="shared" si="2370"/>
        <v>0</v>
      </c>
      <c r="AJ1618" t="b">
        <f t="shared" si="2371"/>
        <v>0</v>
      </c>
      <c r="AK1618" t="b">
        <f t="shared" si="2372"/>
        <v>0</v>
      </c>
      <c r="AL1618" t="b">
        <f t="shared" si="2373"/>
        <v>0</v>
      </c>
      <c r="AM1618" t="b">
        <f t="shared" si="2374"/>
        <v>0</v>
      </c>
      <c r="AN1618" t="b">
        <f t="shared" si="2375"/>
        <v>0</v>
      </c>
      <c r="AO1618" t="b">
        <f t="shared" si="2376"/>
        <v>0</v>
      </c>
      <c r="AP1618" t="b">
        <f t="shared" si="2377"/>
        <v>0</v>
      </c>
      <c r="AQ1618" t="b">
        <f t="shared" si="2378"/>
        <v>0</v>
      </c>
      <c r="AR1618" t="b">
        <f t="shared" si="2379"/>
        <v>0</v>
      </c>
      <c r="AS1618" t="b">
        <f t="shared" si="2380"/>
        <v>0</v>
      </c>
      <c r="AT1618" t="b">
        <f t="shared" si="2381"/>
        <v>0</v>
      </c>
      <c r="AU1618" t="b">
        <f t="shared" si="2382"/>
        <v>0</v>
      </c>
      <c r="AV1618" t="b">
        <f t="shared" si="2383"/>
        <v>0</v>
      </c>
      <c r="AW1618" t="b">
        <f t="shared" si="2384"/>
        <v>0</v>
      </c>
      <c r="AX1618" t="b">
        <f t="shared" si="2385"/>
        <v>0</v>
      </c>
      <c r="AY1618" t="b">
        <f t="shared" si="2386"/>
        <v>0</v>
      </c>
      <c r="AZ1618" t="b">
        <f t="shared" si="2387"/>
        <v>0</v>
      </c>
      <c r="BA1618" t="b">
        <f t="shared" si="2388"/>
        <v>1</v>
      </c>
      <c r="BB1618" t="b">
        <f t="shared" si="2389"/>
        <v>0</v>
      </c>
      <c r="BC1618" t="b">
        <f t="shared" si="2390"/>
        <v>0</v>
      </c>
      <c r="BD1618" t="b">
        <f t="shared" si="2391"/>
        <v>0</v>
      </c>
      <c r="BE1618" t="b">
        <f t="shared" si="2392"/>
        <v>0</v>
      </c>
      <c r="BF1618" t="b">
        <f t="shared" si="2393"/>
        <v>0</v>
      </c>
      <c r="BG1618" t="b">
        <f t="shared" si="2394"/>
        <v>0</v>
      </c>
      <c r="BH1618" t="b">
        <f t="shared" si="2395"/>
        <v>0</v>
      </c>
      <c r="BI1618" t="b">
        <f t="shared" si="2396"/>
        <v>0</v>
      </c>
      <c r="BJ1618" t="b">
        <f t="shared" si="2397"/>
        <v>0</v>
      </c>
      <c r="BK1618" t="b">
        <f t="shared" si="2398"/>
        <v>0</v>
      </c>
      <c r="BL1618" t="b">
        <f t="shared" si="2399"/>
        <v>1</v>
      </c>
      <c r="BM1618" t="b">
        <f t="shared" si="2400"/>
        <v>0</v>
      </c>
      <c r="BN1618" t="b">
        <f t="shared" si="2401"/>
        <v>0</v>
      </c>
      <c r="BO1618" t="b">
        <f t="shared" si="2402"/>
        <v>0</v>
      </c>
      <c r="BP1618" t="b">
        <f t="shared" si="2403"/>
        <v>0</v>
      </c>
      <c r="BQ1618" t="b">
        <f t="shared" si="2404"/>
        <v>0</v>
      </c>
      <c r="BR1618" t="b">
        <f t="shared" si="2405"/>
        <v>0</v>
      </c>
      <c r="BS1618" t="b">
        <f t="shared" si="2406"/>
        <v>0</v>
      </c>
      <c r="BT1618" t="b">
        <f t="shared" si="2407"/>
        <v>0</v>
      </c>
      <c r="BU1618" t="b">
        <f t="shared" si="2408"/>
        <v>0</v>
      </c>
      <c r="BV1618" t="b">
        <f t="shared" si="2409"/>
        <v>0</v>
      </c>
      <c r="BW1618" t="b">
        <f t="shared" si="2410"/>
        <v>0</v>
      </c>
      <c r="BX1618" t="b">
        <f t="shared" si="2411"/>
        <v>0</v>
      </c>
      <c r="BY1618" t="b">
        <f t="shared" si="2412"/>
        <v>0</v>
      </c>
      <c r="BZ1618" t="b">
        <f t="shared" si="2413"/>
        <v>0</v>
      </c>
      <c r="CA1618" t="b">
        <f t="shared" si="2414"/>
        <v>0</v>
      </c>
      <c r="CB1618" t="b">
        <f t="shared" si="2415"/>
        <v>0</v>
      </c>
      <c r="CC1618" t="b">
        <f t="shared" si="2416"/>
        <v>0</v>
      </c>
      <c r="CD1618" t="b">
        <f t="shared" si="2417"/>
        <v>0</v>
      </c>
      <c r="CE1618" t="b">
        <f t="shared" si="2418"/>
        <v>0</v>
      </c>
      <c r="CF1618" t="b">
        <f t="shared" si="2419"/>
        <v>0</v>
      </c>
      <c r="CG1618" t="b">
        <f t="shared" si="2420"/>
        <v>1</v>
      </c>
      <c r="CH1618" t="b">
        <f t="shared" si="2421"/>
        <v>0</v>
      </c>
      <c r="CI1618" t="b">
        <f t="shared" si="2422"/>
        <v>0</v>
      </c>
      <c r="CJ1618" t="b">
        <f t="shared" si="2423"/>
        <v>1</v>
      </c>
      <c r="CK1618" t="b">
        <f t="shared" si="2424"/>
        <v>1</v>
      </c>
      <c r="CL1618" t="b">
        <f t="shared" si="2425"/>
        <v>0</v>
      </c>
      <c r="CM1618" t="b">
        <f t="shared" si="2426"/>
        <v>1</v>
      </c>
      <c r="CN1618" t="b">
        <f t="shared" si="2427"/>
        <v>0</v>
      </c>
      <c r="CO1618" t="b">
        <f t="shared" si="2428"/>
        <v>0</v>
      </c>
      <c r="CP1618" t="b">
        <f t="shared" si="2429"/>
        <v>0</v>
      </c>
      <c r="CQ1618" t="b">
        <f t="shared" si="2430"/>
        <v>0</v>
      </c>
      <c r="CR1618" t="b">
        <f t="shared" si="2431"/>
        <v>0</v>
      </c>
      <c r="CS1618" t="b">
        <f t="shared" si="2432"/>
        <v>0</v>
      </c>
      <c r="CT1618" t="b">
        <f t="shared" si="2433"/>
        <v>0</v>
      </c>
      <c r="CU1618" t="b">
        <f t="shared" si="2434"/>
        <v>0</v>
      </c>
      <c r="CV1618" t="b">
        <f t="shared" si="2435"/>
        <v>0</v>
      </c>
      <c r="CW1618" t="b">
        <f t="shared" si="2436"/>
        <v>0</v>
      </c>
      <c r="CX1618" t="b">
        <f t="shared" si="2437"/>
        <v>0</v>
      </c>
      <c r="CY1618" t="b">
        <f t="shared" si="2438"/>
        <v>0</v>
      </c>
      <c r="CZ1618" t="b">
        <f t="shared" si="2439"/>
        <v>0</v>
      </c>
      <c r="DA1618" t="b">
        <f t="shared" si="2440"/>
        <v>0</v>
      </c>
      <c r="DB1618" t="b">
        <f t="shared" si="2441"/>
        <v>0</v>
      </c>
      <c r="DC1618" t="b">
        <f t="shared" si="2442"/>
        <v>0</v>
      </c>
      <c r="DD1618" t="b">
        <f t="shared" si="2443"/>
        <v>0</v>
      </c>
    </row>
    <row r="1619" spans="1:108">
      <c r="A1619" s="4" t="s">
        <v>2863</v>
      </c>
      <c r="C1619" t="s">
        <v>2851</v>
      </c>
      <c r="D1619" s="4"/>
      <c r="E1619" s="4"/>
      <c r="F1619" t="s">
        <v>2852</v>
      </c>
      <c r="G1619" t="s">
        <v>2853</v>
      </c>
      <c r="H1619" t="s">
        <v>7445</v>
      </c>
      <c r="I1619" t="s">
        <v>7417</v>
      </c>
      <c r="J1619" s="4" t="s">
        <v>165</v>
      </c>
      <c r="K1619" s="4" t="s">
        <v>114</v>
      </c>
      <c r="L1619" s="4" t="s">
        <v>7035</v>
      </c>
      <c r="M1619" t="s">
        <v>6079</v>
      </c>
      <c r="N1619" s="4" t="s">
        <v>2864</v>
      </c>
      <c r="O1619" s="4" t="b">
        <f t="shared" si="2350"/>
        <v>1</v>
      </c>
      <c r="P1619" s="4" t="b">
        <f t="shared" si="2351"/>
        <v>1</v>
      </c>
      <c r="Q1619" s="4" t="b">
        <f t="shared" si="2352"/>
        <v>1</v>
      </c>
      <c r="R1619" s="4" t="b">
        <f t="shared" si="2353"/>
        <v>1</v>
      </c>
      <c r="S1619" s="4" t="b">
        <f t="shared" si="2354"/>
        <v>1</v>
      </c>
      <c r="T1619" s="4" t="b">
        <f t="shared" si="2355"/>
        <v>1</v>
      </c>
      <c r="U1619" s="4" t="b">
        <f t="shared" si="2356"/>
        <v>1</v>
      </c>
      <c r="V1619" s="4" t="b">
        <f t="shared" si="2357"/>
        <v>1</v>
      </c>
      <c r="W1619" s="4" t="b">
        <f t="shared" si="2358"/>
        <v>1</v>
      </c>
      <c r="X1619" s="4" t="b">
        <f t="shared" si="2359"/>
        <v>1</v>
      </c>
      <c r="Y1619" s="4" t="b">
        <f t="shared" si="2360"/>
        <v>1</v>
      </c>
      <c r="Z1619" s="4" t="b">
        <f t="shared" si="2361"/>
        <v>1</v>
      </c>
      <c r="AA1619" s="4" t="b">
        <f t="shared" si="2362"/>
        <v>1</v>
      </c>
      <c r="AB1619" s="4" t="b">
        <f t="shared" si="2363"/>
        <v>1</v>
      </c>
      <c r="AC1619" s="4" t="b">
        <f t="shared" si="2364"/>
        <v>0</v>
      </c>
      <c r="AD1619" s="4" t="b">
        <f t="shared" si="2365"/>
        <v>0</v>
      </c>
      <c r="AE1619" s="4" t="b">
        <f t="shared" si="2366"/>
        <v>0</v>
      </c>
      <c r="AF1619" s="4" t="b">
        <f t="shared" si="2367"/>
        <v>0</v>
      </c>
      <c r="AG1619" s="4" t="b">
        <f t="shared" si="2368"/>
        <v>0</v>
      </c>
      <c r="AH1619" s="4" t="b">
        <f t="shared" si="2369"/>
        <v>1</v>
      </c>
      <c r="AI1619" s="4" t="b">
        <f t="shared" si="2370"/>
        <v>0</v>
      </c>
      <c r="AJ1619" s="4" t="b">
        <f t="shared" si="2371"/>
        <v>0</v>
      </c>
      <c r="AK1619" s="4" t="b">
        <f t="shared" si="2372"/>
        <v>1</v>
      </c>
      <c r="AL1619" s="4" t="b">
        <f t="shared" si="2373"/>
        <v>1</v>
      </c>
      <c r="AM1619" s="4" t="b">
        <f t="shared" si="2374"/>
        <v>1</v>
      </c>
      <c r="AN1619" s="4" t="b">
        <f t="shared" si="2375"/>
        <v>1</v>
      </c>
      <c r="AO1619" s="4" t="b">
        <f t="shared" si="2376"/>
        <v>0</v>
      </c>
      <c r="AP1619" s="4" t="b">
        <f t="shared" si="2377"/>
        <v>1</v>
      </c>
      <c r="AQ1619" s="4" t="b">
        <f t="shared" si="2378"/>
        <v>0</v>
      </c>
      <c r="AR1619" s="4" t="b">
        <f t="shared" si="2379"/>
        <v>0</v>
      </c>
      <c r="AS1619" s="4" t="b">
        <f t="shared" si="2380"/>
        <v>0</v>
      </c>
      <c r="AT1619" s="4" t="b">
        <f t="shared" si="2381"/>
        <v>0</v>
      </c>
      <c r="AU1619" s="4" t="b">
        <f t="shared" si="2382"/>
        <v>1</v>
      </c>
      <c r="AV1619" s="4" t="b">
        <f t="shared" si="2383"/>
        <v>1</v>
      </c>
      <c r="AW1619" s="4" t="b">
        <f t="shared" si="2384"/>
        <v>1</v>
      </c>
      <c r="AX1619" s="4" t="b">
        <f t="shared" si="2385"/>
        <v>1</v>
      </c>
      <c r="AY1619" s="4" t="b">
        <f t="shared" si="2386"/>
        <v>1</v>
      </c>
      <c r="AZ1619" s="4" t="b">
        <f t="shared" si="2387"/>
        <v>0</v>
      </c>
      <c r="BA1619" s="4" t="b">
        <f t="shared" si="2388"/>
        <v>0</v>
      </c>
      <c r="BB1619" s="4" t="b">
        <f t="shared" si="2389"/>
        <v>0</v>
      </c>
      <c r="BC1619" s="4" t="b">
        <f t="shared" si="2390"/>
        <v>1</v>
      </c>
      <c r="BD1619" s="4" t="b">
        <f t="shared" si="2391"/>
        <v>0</v>
      </c>
      <c r="BE1619" s="4" t="b">
        <f t="shared" si="2392"/>
        <v>1</v>
      </c>
      <c r="BF1619" s="4" t="b">
        <f t="shared" si="2393"/>
        <v>1</v>
      </c>
      <c r="BG1619" s="4" t="b">
        <f t="shared" si="2394"/>
        <v>0</v>
      </c>
      <c r="BH1619" s="4" t="b">
        <f t="shared" si="2395"/>
        <v>0</v>
      </c>
      <c r="BI1619" s="4" t="b">
        <f t="shared" si="2396"/>
        <v>1</v>
      </c>
      <c r="BJ1619" s="4" t="b">
        <f t="shared" si="2397"/>
        <v>1</v>
      </c>
      <c r="BK1619" s="4" t="b">
        <f t="shared" si="2398"/>
        <v>0</v>
      </c>
      <c r="BL1619" s="4" t="b">
        <f t="shared" si="2399"/>
        <v>1</v>
      </c>
      <c r="BM1619" s="4" t="b">
        <f t="shared" si="2400"/>
        <v>0</v>
      </c>
      <c r="BN1619" s="4" t="b">
        <f t="shared" si="2401"/>
        <v>0</v>
      </c>
      <c r="BO1619" s="4" t="b">
        <f t="shared" si="2402"/>
        <v>1</v>
      </c>
      <c r="BP1619" s="4" t="b">
        <f t="shared" si="2403"/>
        <v>0</v>
      </c>
      <c r="BQ1619" s="4" t="b">
        <f t="shared" si="2404"/>
        <v>1</v>
      </c>
      <c r="BR1619" s="4" t="b">
        <f t="shared" si="2405"/>
        <v>0</v>
      </c>
      <c r="BS1619" s="4" t="b">
        <f t="shared" si="2406"/>
        <v>1</v>
      </c>
      <c r="BT1619" s="4" t="b">
        <f t="shared" si="2407"/>
        <v>0</v>
      </c>
      <c r="BU1619" s="4" t="b">
        <f t="shared" si="2408"/>
        <v>1</v>
      </c>
      <c r="BV1619" s="4" t="b">
        <f t="shared" si="2409"/>
        <v>1</v>
      </c>
      <c r="BW1619" s="4" t="b">
        <f t="shared" si="2410"/>
        <v>0</v>
      </c>
      <c r="BX1619" s="4" t="b">
        <f t="shared" si="2411"/>
        <v>0</v>
      </c>
      <c r="BY1619" s="4" t="b">
        <f t="shared" si="2412"/>
        <v>1</v>
      </c>
      <c r="BZ1619" s="4" t="b">
        <f t="shared" si="2413"/>
        <v>0</v>
      </c>
      <c r="CA1619" s="4" t="b">
        <f t="shared" si="2414"/>
        <v>0</v>
      </c>
      <c r="CB1619" s="4" t="b">
        <f t="shared" si="2415"/>
        <v>0</v>
      </c>
      <c r="CC1619" s="4" t="b">
        <f t="shared" si="2416"/>
        <v>0</v>
      </c>
      <c r="CD1619" s="4" t="b">
        <f t="shared" si="2417"/>
        <v>0</v>
      </c>
      <c r="CE1619" s="4" t="b">
        <f t="shared" si="2418"/>
        <v>0</v>
      </c>
      <c r="CF1619" s="4" t="b">
        <f t="shared" si="2419"/>
        <v>1</v>
      </c>
      <c r="CG1619" s="4" t="b">
        <f t="shared" si="2420"/>
        <v>1</v>
      </c>
      <c r="CH1619" s="4" t="b">
        <f t="shared" si="2421"/>
        <v>0</v>
      </c>
      <c r="CI1619" s="4" t="b">
        <f t="shared" si="2422"/>
        <v>0</v>
      </c>
      <c r="CJ1619" s="4" t="b">
        <f t="shared" si="2423"/>
        <v>1</v>
      </c>
      <c r="CK1619" s="4" t="b">
        <f t="shared" si="2424"/>
        <v>0</v>
      </c>
      <c r="CL1619" s="4" t="b">
        <f t="shared" si="2425"/>
        <v>1</v>
      </c>
      <c r="CM1619" s="4" t="b">
        <f t="shared" si="2426"/>
        <v>1</v>
      </c>
      <c r="CN1619" s="4" t="b">
        <f t="shared" si="2427"/>
        <v>0</v>
      </c>
      <c r="CO1619" s="4" t="b">
        <f t="shared" si="2428"/>
        <v>0</v>
      </c>
      <c r="CP1619" s="4" t="b">
        <f t="shared" si="2429"/>
        <v>1</v>
      </c>
      <c r="CQ1619" s="4" t="b">
        <f t="shared" si="2430"/>
        <v>0</v>
      </c>
      <c r="CR1619" s="4" t="b">
        <f t="shared" si="2431"/>
        <v>0</v>
      </c>
      <c r="CS1619" s="4" t="b">
        <f t="shared" si="2432"/>
        <v>0</v>
      </c>
      <c r="CT1619" s="4" t="b">
        <f t="shared" si="2433"/>
        <v>0</v>
      </c>
      <c r="CU1619" s="4" t="b">
        <f t="shared" si="2434"/>
        <v>0</v>
      </c>
      <c r="CV1619" s="4" t="b">
        <f t="shared" si="2435"/>
        <v>1</v>
      </c>
      <c r="CW1619" s="4" t="b">
        <f t="shared" si="2436"/>
        <v>1</v>
      </c>
      <c r="CX1619" s="4" t="b">
        <f t="shared" si="2437"/>
        <v>0</v>
      </c>
      <c r="CY1619" s="4" t="b">
        <f t="shared" si="2438"/>
        <v>0</v>
      </c>
      <c r="CZ1619" s="4" t="b">
        <f t="shared" si="2439"/>
        <v>0</v>
      </c>
      <c r="DA1619" s="4" t="b">
        <f t="shared" si="2440"/>
        <v>0</v>
      </c>
      <c r="DB1619" s="4" t="b">
        <f t="shared" si="2441"/>
        <v>0</v>
      </c>
      <c r="DC1619" s="4" t="b">
        <f t="shared" si="2442"/>
        <v>0</v>
      </c>
      <c r="DD1619" s="4" t="b">
        <f t="shared" si="2443"/>
        <v>1</v>
      </c>
    </row>
    <row r="1620" spans="1:108">
      <c r="A1620" t="s">
        <v>3543</v>
      </c>
      <c r="C1620" t="s">
        <v>3544</v>
      </c>
      <c r="F1620" t="s">
        <v>3545</v>
      </c>
      <c r="G1620" t="s">
        <v>3463</v>
      </c>
      <c r="H1620" t="s">
        <v>7445</v>
      </c>
      <c r="I1620" t="s">
        <v>7417</v>
      </c>
      <c r="J1620" t="s">
        <v>16</v>
      </c>
      <c r="K1620" t="s">
        <v>16</v>
      </c>
      <c r="L1620" t="s">
        <v>7247</v>
      </c>
      <c r="M1620" t="s">
        <v>6079</v>
      </c>
      <c r="N1620" t="s">
        <v>3546</v>
      </c>
      <c r="O1620" t="b">
        <f t="shared" si="2350"/>
        <v>1</v>
      </c>
      <c r="P1620" t="b">
        <f t="shared" si="2351"/>
        <v>1</v>
      </c>
      <c r="Q1620" t="b">
        <f t="shared" si="2352"/>
        <v>0</v>
      </c>
      <c r="R1620" t="b">
        <f t="shared" si="2353"/>
        <v>0</v>
      </c>
      <c r="S1620" t="b">
        <f t="shared" si="2354"/>
        <v>1</v>
      </c>
      <c r="T1620" t="b">
        <f t="shared" si="2355"/>
        <v>1</v>
      </c>
      <c r="U1620" t="b">
        <f t="shared" si="2356"/>
        <v>0</v>
      </c>
      <c r="V1620" t="b">
        <f t="shared" si="2357"/>
        <v>0</v>
      </c>
      <c r="W1620" t="b">
        <f t="shared" si="2358"/>
        <v>0</v>
      </c>
      <c r="X1620" t="b">
        <f t="shared" si="2359"/>
        <v>0</v>
      </c>
      <c r="Y1620" t="b">
        <f t="shared" si="2360"/>
        <v>0</v>
      </c>
      <c r="Z1620" t="b">
        <f t="shared" si="2361"/>
        <v>0</v>
      </c>
      <c r="AA1620" t="b">
        <f t="shared" si="2362"/>
        <v>0</v>
      </c>
      <c r="AB1620" t="b">
        <f t="shared" si="2363"/>
        <v>0</v>
      </c>
      <c r="AC1620" t="b">
        <f t="shared" si="2364"/>
        <v>0</v>
      </c>
      <c r="AD1620" t="b">
        <f t="shared" si="2365"/>
        <v>0</v>
      </c>
      <c r="AE1620" t="b">
        <f t="shared" si="2366"/>
        <v>0</v>
      </c>
      <c r="AF1620" t="b">
        <f t="shared" si="2367"/>
        <v>0</v>
      </c>
      <c r="AG1620" t="b">
        <f t="shared" si="2368"/>
        <v>0</v>
      </c>
      <c r="AH1620" t="b">
        <f t="shared" si="2369"/>
        <v>0</v>
      </c>
      <c r="AI1620" t="b">
        <f t="shared" si="2370"/>
        <v>1</v>
      </c>
      <c r="AJ1620" t="b">
        <f t="shared" si="2371"/>
        <v>0</v>
      </c>
      <c r="AK1620" t="b">
        <f t="shared" si="2372"/>
        <v>0</v>
      </c>
      <c r="AL1620" t="b">
        <f t="shared" si="2373"/>
        <v>0</v>
      </c>
      <c r="AM1620" t="b">
        <f t="shared" si="2374"/>
        <v>0</v>
      </c>
      <c r="AN1620" t="b">
        <f t="shared" si="2375"/>
        <v>0</v>
      </c>
      <c r="AO1620" t="b">
        <f t="shared" si="2376"/>
        <v>0</v>
      </c>
      <c r="AP1620" t="b">
        <f t="shared" si="2377"/>
        <v>0</v>
      </c>
      <c r="AQ1620" t="b">
        <f t="shared" si="2378"/>
        <v>0</v>
      </c>
      <c r="AR1620" t="b">
        <f t="shared" si="2379"/>
        <v>0</v>
      </c>
      <c r="AS1620" t="b">
        <f t="shared" si="2380"/>
        <v>0</v>
      </c>
      <c r="AT1620" t="b">
        <f t="shared" si="2381"/>
        <v>0</v>
      </c>
      <c r="AU1620" t="b">
        <f t="shared" si="2382"/>
        <v>0</v>
      </c>
      <c r="AV1620" t="b">
        <f t="shared" si="2383"/>
        <v>0</v>
      </c>
      <c r="AW1620" t="b">
        <f t="shared" si="2384"/>
        <v>0</v>
      </c>
      <c r="AX1620" t="b">
        <f t="shared" si="2385"/>
        <v>0</v>
      </c>
      <c r="AY1620" t="b">
        <f t="shared" si="2386"/>
        <v>0</v>
      </c>
      <c r="AZ1620" t="b">
        <f t="shared" si="2387"/>
        <v>0</v>
      </c>
      <c r="BA1620" t="b">
        <f t="shared" si="2388"/>
        <v>0</v>
      </c>
      <c r="BB1620" t="b">
        <f t="shared" si="2389"/>
        <v>0</v>
      </c>
      <c r="BC1620" t="b">
        <f t="shared" si="2390"/>
        <v>0</v>
      </c>
      <c r="BD1620" t="b">
        <f t="shared" si="2391"/>
        <v>0</v>
      </c>
      <c r="BE1620" t="b">
        <f t="shared" si="2392"/>
        <v>0</v>
      </c>
      <c r="BF1620" t="b">
        <f t="shared" si="2393"/>
        <v>0</v>
      </c>
      <c r="BG1620" t="b">
        <f t="shared" si="2394"/>
        <v>0</v>
      </c>
      <c r="BH1620" t="b">
        <f t="shared" si="2395"/>
        <v>0</v>
      </c>
      <c r="BI1620" t="b">
        <f t="shared" si="2396"/>
        <v>0</v>
      </c>
      <c r="BJ1620" t="b">
        <f t="shared" si="2397"/>
        <v>0</v>
      </c>
      <c r="BK1620" t="b">
        <f t="shared" si="2398"/>
        <v>0</v>
      </c>
      <c r="BL1620" t="b">
        <f t="shared" si="2399"/>
        <v>0</v>
      </c>
      <c r="BM1620" t="b">
        <f t="shared" si="2400"/>
        <v>0</v>
      </c>
      <c r="BN1620" t="b">
        <f t="shared" si="2401"/>
        <v>0</v>
      </c>
      <c r="BO1620" t="b">
        <f t="shared" si="2402"/>
        <v>0</v>
      </c>
      <c r="BP1620" t="b">
        <f t="shared" si="2403"/>
        <v>1</v>
      </c>
      <c r="BQ1620" t="b">
        <f t="shared" si="2404"/>
        <v>0</v>
      </c>
      <c r="BR1620" t="b">
        <f t="shared" si="2405"/>
        <v>0</v>
      </c>
      <c r="BS1620" t="b">
        <f t="shared" si="2406"/>
        <v>0</v>
      </c>
      <c r="BT1620" t="b">
        <f t="shared" si="2407"/>
        <v>0</v>
      </c>
      <c r="BU1620" t="b">
        <f t="shared" si="2408"/>
        <v>0</v>
      </c>
      <c r="BV1620" t="b">
        <f t="shared" si="2409"/>
        <v>0</v>
      </c>
      <c r="BW1620" t="b">
        <f t="shared" si="2410"/>
        <v>0</v>
      </c>
      <c r="BX1620" t="b">
        <f t="shared" si="2411"/>
        <v>0</v>
      </c>
      <c r="BY1620" t="b">
        <f t="shared" si="2412"/>
        <v>0</v>
      </c>
      <c r="BZ1620" t="b">
        <f t="shared" si="2413"/>
        <v>0</v>
      </c>
      <c r="CA1620" t="b">
        <f t="shared" si="2414"/>
        <v>0</v>
      </c>
      <c r="CB1620" t="b">
        <f t="shared" si="2415"/>
        <v>0</v>
      </c>
      <c r="CC1620" t="b">
        <f t="shared" si="2416"/>
        <v>0</v>
      </c>
      <c r="CD1620" t="b">
        <f t="shared" si="2417"/>
        <v>0</v>
      </c>
      <c r="CE1620" t="b">
        <f t="shared" si="2418"/>
        <v>0</v>
      </c>
      <c r="CF1620" t="b">
        <f t="shared" si="2419"/>
        <v>0</v>
      </c>
      <c r="CG1620" t="b">
        <f t="shared" si="2420"/>
        <v>1</v>
      </c>
      <c r="CH1620" t="b">
        <f t="shared" si="2421"/>
        <v>1</v>
      </c>
      <c r="CI1620" t="b">
        <f t="shared" si="2422"/>
        <v>0</v>
      </c>
      <c r="CJ1620" t="b">
        <f t="shared" si="2423"/>
        <v>0</v>
      </c>
      <c r="CK1620" t="b">
        <f t="shared" si="2424"/>
        <v>0</v>
      </c>
      <c r="CL1620" t="b">
        <f t="shared" si="2425"/>
        <v>0</v>
      </c>
      <c r="CM1620" t="b">
        <f t="shared" si="2426"/>
        <v>0</v>
      </c>
      <c r="CN1620" t="b">
        <f t="shared" si="2427"/>
        <v>0</v>
      </c>
      <c r="CO1620" t="b">
        <f t="shared" si="2428"/>
        <v>0</v>
      </c>
      <c r="CP1620" t="b">
        <f t="shared" si="2429"/>
        <v>0</v>
      </c>
      <c r="CQ1620" t="b">
        <f t="shared" si="2430"/>
        <v>0</v>
      </c>
      <c r="CR1620" t="b">
        <f t="shared" si="2431"/>
        <v>0</v>
      </c>
      <c r="CS1620" t="b">
        <f t="shared" si="2432"/>
        <v>0</v>
      </c>
      <c r="CT1620" t="b">
        <f t="shared" si="2433"/>
        <v>0</v>
      </c>
      <c r="CU1620" t="b">
        <f t="shared" si="2434"/>
        <v>0</v>
      </c>
      <c r="CV1620" t="b">
        <f t="shared" si="2435"/>
        <v>0</v>
      </c>
      <c r="CW1620" t="b">
        <f t="shared" si="2436"/>
        <v>0</v>
      </c>
      <c r="CX1620" t="b">
        <f t="shared" si="2437"/>
        <v>0</v>
      </c>
      <c r="CY1620" t="b">
        <f t="shared" si="2438"/>
        <v>0</v>
      </c>
      <c r="CZ1620" t="b">
        <f t="shared" si="2439"/>
        <v>0</v>
      </c>
      <c r="DA1620" t="b">
        <f t="shared" si="2440"/>
        <v>0</v>
      </c>
      <c r="DB1620" t="b">
        <f t="shared" si="2441"/>
        <v>0</v>
      </c>
      <c r="DC1620" t="b">
        <f t="shared" si="2442"/>
        <v>0</v>
      </c>
      <c r="DD1620" t="b">
        <f t="shared" si="2443"/>
        <v>0</v>
      </c>
    </row>
    <row r="1621" spans="1:108">
      <c r="A1621" s="3" t="s">
        <v>3460</v>
      </c>
      <c r="C1621" t="s">
        <v>3461</v>
      </c>
      <c r="F1621" t="s">
        <v>3462</v>
      </c>
      <c r="G1621" t="s">
        <v>3463</v>
      </c>
      <c r="H1621" t="s">
        <v>7445</v>
      </c>
      <c r="I1621" t="s">
        <v>7417</v>
      </c>
      <c r="J1621" s="3" t="s">
        <v>135</v>
      </c>
      <c r="K1621" t="s">
        <v>136</v>
      </c>
      <c r="L1621" t="s">
        <v>7204</v>
      </c>
      <c r="M1621" t="s">
        <v>6079</v>
      </c>
      <c r="N1621" t="s">
        <v>52</v>
      </c>
      <c r="O1621" t="b">
        <f t="shared" si="2350"/>
        <v>0</v>
      </c>
      <c r="P1621" t="b">
        <f t="shared" si="2351"/>
        <v>0</v>
      </c>
      <c r="Q1621" t="b">
        <f t="shared" si="2352"/>
        <v>0</v>
      </c>
      <c r="R1621" t="b">
        <f t="shared" si="2353"/>
        <v>1</v>
      </c>
      <c r="S1621" t="b">
        <f t="shared" si="2354"/>
        <v>0</v>
      </c>
      <c r="T1621" t="b">
        <f t="shared" si="2355"/>
        <v>0</v>
      </c>
      <c r="U1621" t="b">
        <f t="shared" si="2356"/>
        <v>0</v>
      </c>
      <c r="V1621" t="b">
        <f t="shared" si="2357"/>
        <v>0</v>
      </c>
      <c r="W1621" t="b">
        <f t="shared" si="2358"/>
        <v>0</v>
      </c>
      <c r="X1621" t="b">
        <f t="shared" si="2359"/>
        <v>1</v>
      </c>
      <c r="Y1621" t="b">
        <f t="shared" si="2360"/>
        <v>0</v>
      </c>
      <c r="Z1621" t="b">
        <f t="shared" si="2361"/>
        <v>0</v>
      </c>
      <c r="AA1621" t="b">
        <f t="shared" si="2362"/>
        <v>0</v>
      </c>
      <c r="AB1621" t="b">
        <f t="shared" si="2363"/>
        <v>0</v>
      </c>
      <c r="AC1621" t="b">
        <f t="shared" si="2364"/>
        <v>0</v>
      </c>
      <c r="AD1621" t="b">
        <f t="shared" si="2365"/>
        <v>0</v>
      </c>
      <c r="AE1621" t="b">
        <f t="shared" si="2366"/>
        <v>0</v>
      </c>
      <c r="AF1621" t="b">
        <f t="shared" si="2367"/>
        <v>0</v>
      </c>
      <c r="AG1621" t="b">
        <f t="shared" si="2368"/>
        <v>0</v>
      </c>
      <c r="AH1621" t="b">
        <f t="shared" si="2369"/>
        <v>0</v>
      </c>
      <c r="AI1621" t="b">
        <f t="shared" si="2370"/>
        <v>0</v>
      </c>
      <c r="AJ1621" t="b">
        <f t="shared" si="2371"/>
        <v>0</v>
      </c>
      <c r="AK1621" t="b">
        <f t="shared" si="2372"/>
        <v>0</v>
      </c>
      <c r="AL1621" t="b">
        <f t="shared" si="2373"/>
        <v>0</v>
      </c>
      <c r="AM1621" t="b">
        <f t="shared" si="2374"/>
        <v>0</v>
      </c>
      <c r="AN1621" t="b">
        <f t="shared" si="2375"/>
        <v>0</v>
      </c>
      <c r="AO1621" t="b">
        <f t="shared" si="2376"/>
        <v>0</v>
      </c>
      <c r="AP1621" t="b">
        <f t="shared" si="2377"/>
        <v>0</v>
      </c>
      <c r="AQ1621" t="b">
        <f t="shared" si="2378"/>
        <v>0</v>
      </c>
      <c r="AR1621" t="b">
        <f t="shared" si="2379"/>
        <v>0</v>
      </c>
      <c r="AS1621" t="b">
        <f t="shared" si="2380"/>
        <v>0</v>
      </c>
      <c r="AT1621" t="b">
        <f t="shared" si="2381"/>
        <v>0</v>
      </c>
      <c r="AU1621" t="b">
        <f t="shared" si="2382"/>
        <v>0</v>
      </c>
      <c r="AV1621" t="b">
        <f t="shared" si="2383"/>
        <v>0</v>
      </c>
      <c r="AW1621" t="b">
        <f t="shared" si="2384"/>
        <v>0</v>
      </c>
      <c r="AX1621" t="b">
        <f t="shared" si="2385"/>
        <v>0</v>
      </c>
      <c r="AY1621" t="b">
        <f t="shared" si="2386"/>
        <v>0</v>
      </c>
      <c r="AZ1621" t="b">
        <f t="shared" si="2387"/>
        <v>0</v>
      </c>
      <c r="BA1621" t="b">
        <f t="shared" si="2388"/>
        <v>0</v>
      </c>
      <c r="BB1621" t="b">
        <f t="shared" si="2389"/>
        <v>0</v>
      </c>
      <c r="BC1621" t="b">
        <f t="shared" si="2390"/>
        <v>0</v>
      </c>
      <c r="BD1621" t="b">
        <f t="shared" si="2391"/>
        <v>0</v>
      </c>
      <c r="BE1621" t="b">
        <f t="shared" si="2392"/>
        <v>1</v>
      </c>
      <c r="BF1621" t="b">
        <f t="shared" si="2393"/>
        <v>0</v>
      </c>
      <c r="BG1621" t="b">
        <f t="shared" si="2394"/>
        <v>0</v>
      </c>
      <c r="BH1621" t="b">
        <f t="shared" si="2395"/>
        <v>0</v>
      </c>
      <c r="BI1621" t="b">
        <f t="shared" si="2396"/>
        <v>0</v>
      </c>
      <c r="BJ1621" t="b">
        <f t="shared" si="2397"/>
        <v>0</v>
      </c>
      <c r="BK1621" t="b">
        <f t="shared" si="2398"/>
        <v>0</v>
      </c>
      <c r="BL1621" t="b">
        <f t="shared" si="2399"/>
        <v>0</v>
      </c>
      <c r="BM1621" t="b">
        <f t="shared" si="2400"/>
        <v>0</v>
      </c>
      <c r="BN1621" t="b">
        <f t="shared" si="2401"/>
        <v>0</v>
      </c>
      <c r="BO1621" t="b">
        <f t="shared" si="2402"/>
        <v>0</v>
      </c>
      <c r="BP1621" t="b">
        <f t="shared" si="2403"/>
        <v>0</v>
      </c>
      <c r="BQ1621" t="b">
        <f t="shared" si="2404"/>
        <v>0</v>
      </c>
      <c r="BR1621" t="b">
        <f t="shared" si="2405"/>
        <v>0</v>
      </c>
      <c r="BS1621" t="b">
        <f t="shared" si="2406"/>
        <v>0</v>
      </c>
      <c r="BT1621" t="b">
        <f t="shared" si="2407"/>
        <v>0</v>
      </c>
      <c r="BU1621" t="b">
        <f t="shared" si="2408"/>
        <v>0</v>
      </c>
      <c r="BV1621" t="b">
        <f t="shared" si="2409"/>
        <v>0</v>
      </c>
      <c r="BW1621" t="b">
        <f t="shared" si="2410"/>
        <v>0</v>
      </c>
      <c r="BX1621" t="b">
        <f t="shared" si="2411"/>
        <v>0</v>
      </c>
      <c r="BY1621" t="b">
        <f t="shared" si="2412"/>
        <v>0</v>
      </c>
      <c r="BZ1621" t="b">
        <f t="shared" si="2413"/>
        <v>0</v>
      </c>
      <c r="CA1621" t="b">
        <f t="shared" si="2414"/>
        <v>0</v>
      </c>
      <c r="CB1621" t="b">
        <f t="shared" si="2415"/>
        <v>0</v>
      </c>
      <c r="CC1621" t="b">
        <f t="shared" si="2416"/>
        <v>0</v>
      </c>
      <c r="CD1621" t="b">
        <f t="shared" si="2417"/>
        <v>0</v>
      </c>
      <c r="CE1621" t="b">
        <f t="shared" si="2418"/>
        <v>0</v>
      </c>
      <c r="CF1621" t="b">
        <f t="shared" si="2419"/>
        <v>0</v>
      </c>
      <c r="CG1621" t="b">
        <f t="shared" si="2420"/>
        <v>0</v>
      </c>
      <c r="CH1621" t="b">
        <f t="shared" si="2421"/>
        <v>0</v>
      </c>
      <c r="CI1621" t="b">
        <f t="shared" si="2422"/>
        <v>0</v>
      </c>
      <c r="CJ1621" t="b">
        <f t="shared" si="2423"/>
        <v>0</v>
      </c>
      <c r="CK1621" t="b">
        <f t="shared" si="2424"/>
        <v>0</v>
      </c>
      <c r="CL1621" t="b">
        <f t="shared" si="2425"/>
        <v>0</v>
      </c>
      <c r="CM1621" t="b">
        <f t="shared" si="2426"/>
        <v>0</v>
      </c>
      <c r="CN1621" t="b">
        <f t="shared" si="2427"/>
        <v>0</v>
      </c>
      <c r="CO1621" t="b">
        <f t="shared" si="2428"/>
        <v>0</v>
      </c>
      <c r="CP1621" t="b">
        <f t="shared" si="2429"/>
        <v>0</v>
      </c>
      <c r="CQ1621" t="b">
        <f t="shared" si="2430"/>
        <v>0</v>
      </c>
      <c r="CR1621" t="b">
        <f t="shared" si="2431"/>
        <v>0</v>
      </c>
      <c r="CS1621" t="b">
        <f t="shared" si="2432"/>
        <v>0</v>
      </c>
      <c r="CT1621" t="b">
        <f t="shared" si="2433"/>
        <v>0</v>
      </c>
      <c r="CU1621" t="b">
        <f t="shared" si="2434"/>
        <v>0</v>
      </c>
      <c r="CV1621" t="b">
        <f t="shared" si="2435"/>
        <v>0</v>
      </c>
      <c r="CW1621" t="b">
        <f t="shared" si="2436"/>
        <v>0</v>
      </c>
      <c r="CX1621" t="b">
        <f t="shared" si="2437"/>
        <v>0</v>
      </c>
      <c r="CY1621" t="b">
        <f t="shared" si="2438"/>
        <v>0</v>
      </c>
      <c r="CZ1621" t="b">
        <f t="shared" si="2439"/>
        <v>0</v>
      </c>
      <c r="DA1621" t="b">
        <f t="shared" si="2440"/>
        <v>0</v>
      </c>
      <c r="DB1621" t="b">
        <f t="shared" si="2441"/>
        <v>0</v>
      </c>
      <c r="DC1621" t="b">
        <f t="shared" si="2442"/>
        <v>0</v>
      </c>
      <c r="DD1621" t="b">
        <f t="shared" si="2443"/>
        <v>0</v>
      </c>
    </row>
    <row r="1622" spans="1:108">
      <c r="A1622" s="4" t="s">
        <v>3468</v>
      </c>
      <c r="C1622" t="s">
        <v>3469</v>
      </c>
      <c r="D1622" s="4"/>
      <c r="E1622" s="4"/>
      <c r="F1622" t="s">
        <v>3462</v>
      </c>
      <c r="G1622" t="s">
        <v>3463</v>
      </c>
      <c r="H1622" t="s">
        <v>7445</v>
      </c>
      <c r="I1622" t="s">
        <v>7417</v>
      </c>
      <c r="J1622" s="4" t="s">
        <v>183</v>
      </c>
      <c r="K1622" s="4" t="s">
        <v>183</v>
      </c>
      <c r="L1622" s="4" t="s">
        <v>7218</v>
      </c>
      <c r="M1622" t="s">
        <v>6079</v>
      </c>
      <c r="N1622" s="4" t="s">
        <v>3470</v>
      </c>
      <c r="O1622" s="4" t="b">
        <f t="shared" si="2350"/>
        <v>1</v>
      </c>
      <c r="P1622" s="4" t="b">
        <f t="shared" si="2351"/>
        <v>1</v>
      </c>
      <c r="Q1622" s="4" t="b">
        <f t="shared" si="2352"/>
        <v>1</v>
      </c>
      <c r="R1622" s="4" t="b">
        <f t="shared" si="2353"/>
        <v>1</v>
      </c>
      <c r="S1622" s="4" t="b">
        <f t="shared" si="2354"/>
        <v>1</v>
      </c>
      <c r="T1622" s="4" t="b">
        <f t="shared" si="2355"/>
        <v>1</v>
      </c>
      <c r="U1622" s="4" t="b">
        <f t="shared" si="2356"/>
        <v>1</v>
      </c>
      <c r="V1622" s="4" t="b">
        <f t="shared" si="2357"/>
        <v>1</v>
      </c>
      <c r="W1622" s="4" t="b">
        <f t="shared" si="2358"/>
        <v>1</v>
      </c>
      <c r="X1622" s="4" t="b">
        <f t="shared" si="2359"/>
        <v>1</v>
      </c>
      <c r="Y1622" s="4" t="b">
        <f t="shared" si="2360"/>
        <v>1</v>
      </c>
      <c r="Z1622" s="4" t="b">
        <f t="shared" si="2361"/>
        <v>1</v>
      </c>
      <c r="AA1622" s="4" t="b">
        <f t="shared" si="2362"/>
        <v>1</v>
      </c>
      <c r="AB1622" s="4" t="b">
        <f t="shared" si="2363"/>
        <v>1</v>
      </c>
      <c r="AC1622" s="4" t="b">
        <f t="shared" si="2364"/>
        <v>1</v>
      </c>
      <c r="AD1622" s="4" t="b">
        <f t="shared" si="2365"/>
        <v>0</v>
      </c>
      <c r="AE1622" s="4" t="b">
        <f t="shared" si="2366"/>
        <v>0</v>
      </c>
      <c r="AF1622" s="4" t="b">
        <f t="shared" si="2367"/>
        <v>0</v>
      </c>
      <c r="AG1622" s="4" t="b">
        <f t="shared" si="2368"/>
        <v>0</v>
      </c>
      <c r="AH1622" s="4" t="b">
        <f t="shared" si="2369"/>
        <v>1</v>
      </c>
      <c r="AI1622" s="4" t="b">
        <f t="shared" si="2370"/>
        <v>1</v>
      </c>
      <c r="AJ1622" s="4" t="b">
        <f t="shared" si="2371"/>
        <v>0</v>
      </c>
      <c r="AK1622" s="4" t="b">
        <f t="shared" si="2372"/>
        <v>0</v>
      </c>
      <c r="AL1622" s="4" t="b">
        <f t="shared" si="2373"/>
        <v>0</v>
      </c>
      <c r="AM1622" s="4" t="b">
        <f t="shared" si="2374"/>
        <v>1</v>
      </c>
      <c r="AN1622" s="4" t="b">
        <f t="shared" si="2375"/>
        <v>0</v>
      </c>
      <c r="AO1622" s="4" t="b">
        <f t="shared" si="2376"/>
        <v>0</v>
      </c>
      <c r="AP1622" s="4" t="b">
        <f t="shared" si="2377"/>
        <v>0</v>
      </c>
      <c r="AQ1622" s="4" t="b">
        <f t="shared" si="2378"/>
        <v>1</v>
      </c>
      <c r="AR1622" s="4" t="b">
        <f t="shared" si="2379"/>
        <v>1</v>
      </c>
      <c r="AS1622" s="4" t="b">
        <f t="shared" si="2380"/>
        <v>0</v>
      </c>
      <c r="AT1622" s="4" t="b">
        <f t="shared" si="2381"/>
        <v>0</v>
      </c>
      <c r="AU1622" s="4" t="b">
        <f t="shared" si="2382"/>
        <v>0</v>
      </c>
      <c r="AV1622" s="4" t="b">
        <f t="shared" si="2383"/>
        <v>1</v>
      </c>
      <c r="AW1622" s="4" t="b">
        <f t="shared" si="2384"/>
        <v>1</v>
      </c>
      <c r="AX1622" s="4" t="b">
        <f t="shared" si="2385"/>
        <v>1</v>
      </c>
      <c r="AY1622" s="4" t="b">
        <f t="shared" si="2386"/>
        <v>1</v>
      </c>
      <c r="AZ1622" s="4" t="b">
        <f t="shared" si="2387"/>
        <v>0</v>
      </c>
      <c r="BA1622" s="4" t="b">
        <f t="shared" si="2388"/>
        <v>0</v>
      </c>
      <c r="BB1622" s="4" t="b">
        <f t="shared" si="2389"/>
        <v>0</v>
      </c>
      <c r="BC1622" s="4" t="b">
        <f t="shared" si="2390"/>
        <v>1</v>
      </c>
      <c r="BD1622" s="4" t="b">
        <f t="shared" si="2391"/>
        <v>1</v>
      </c>
      <c r="BE1622" s="4" t="b">
        <f t="shared" si="2392"/>
        <v>1</v>
      </c>
      <c r="BF1622" s="4" t="b">
        <f t="shared" si="2393"/>
        <v>1</v>
      </c>
      <c r="BG1622" s="4" t="b">
        <f t="shared" si="2394"/>
        <v>1</v>
      </c>
      <c r="BH1622" s="4" t="b">
        <f t="shared" si="2395"/>
        <v>0</v>
      </c>
      <c r="BI1622" s="4" t="b">
        <f t="shared" si="2396"/>
        <v>1</v>
      </c>
      <c r="BJ1622" s="4" t="b">
        <f t="shared" si="2397"/>
        <v>0</v>
      </c>
      <c r="BK1622" s="4" t="b">
        <f t="shared" si="2398"/>
        <v>0</v>
      </c>
      <c r="BL1622" s="4" t="b">
        <f t="shared" si="2399"/>
        <v>1</v>
      </c>
      <c r="BM1622" s="4" t="b">
        <f t="shared" si="2400"/>
        <v>1</v>
      </c>
      <c r="BN1622" s="4" t="b">
        <f t="shared" si="2401"/>
        <v>1</v>
      </c>
      <c r="BO1622" s="4" t="b">
        <f t="shared" si="2402"/>
        <v>1</v>
      </c>
      <c r="BP1622" s="4" t="b">
        <f t="shared" si="2403"/>
        <v>1</v>
      </c>
      <c r="BQ1622" s="4" t="b">
        <f t="shared" si="2404"/>
        <v>1</v>
      </c>
      <c r="BR1622" s="4" t="b">
        <f t="shared" si="2405"/>
        <v>1</v>
      </c>
      <c r="BS1622" s="4" t="b">
        <f t="shared" si="2406"/>
        <v>1</v>
      </c>
      <c r="BT1622" s="4" t="b">
        <f t="shared" si="2407"/>
        <v>0</v>
      </c>
      <c r="BU1622" s="4" t="b">
        <f t="shared" si="2408"/>
        <v>0</v>
      </c>
      <c r="BV1622" s="4" t="b">
        <f t="shared" si="2409"/>
        <v>0</v>
      </c>
      <c r="BW1622" s="4" t="b">
        <f t="shared" si="2410"/>
        <v>1</v>
      </c>
      <c r="BX1622" s="4" t="b">
        <f t="shared" si="2411"/>
        <v>1</v>
      </c>
      <c r="BY1622" s="4" t="b">
        <f t="shared" si="2412"/>
        <v>0</v>
      </c>
      <c r="BZ1622" s="4" t="b">
        <f t="shared" si="2413"/>
        <v>0</v>
      </c>
      <c r="CA1622" s="4" t="b">
        <f t="shared" si="2414"/>
        <v>0</v>
      </c>
      <c r="CB1622" s="4" t="b">
        <f t="shared" si="2415"/>
        <v>1</v>
      </c>
      <c r="CC1622" s="4" t="b">
        <f t="shared" si="2416"/>
        <v>0</v>
      </c>
      <c r="CD1622" s="4" t="b">
        <f t="shared" si="2417"/>
        <v>0</v>
      </c>
      <c r="CE1622" s="4" t="b">
        <f t="shared" si="2418"/>
        <v>1</v>
      </c>
      <c r="CF1622" s="4" t="b">
        <f t="shared" si="2419"/>
        <v>0</v>
      </c>
      <c r="CG1622" s="4" t="b">
        <f t="shared" si="2420"/>
        <v>1</v>
      </c>
      <c r="CH1622" s="4" t="b">
        <f t="shared" si="2421"/>
        <v>1</v>
      </c>
      <c r="CI1622" s="4" t="b">
        <f t="shared" si="2422"/>
        <v>1</v>
      </c>
      <c r="CJ1622" s="4" t="b">
        <f t="shared" si="2423"/>
        <v>1</v>
      </c>
      <c r="CK1622" s="4" t="b">
        <f t="shared" si="2424"/>
        <v>1</v>
      </c>
      <c r="CL1622" s="4" t="b">
        <f t="shared" si="2425"/>
        <v>0</v>
      </c>
      <c r="CM1622" s="4" t="b">
        <f t="shared" si="2426"/>
        <v>0</v>
      </c>
      <c r="CN1622" s="4" t="b">
        <f t="shared" si="2427"/>
        <v>0</v>
      </c>
      <c r="CO1622" s="4" t="b">
        <f t="shared" si="2428"/>
        <v>1</v>
      </c>
      <c r="CP1622" s="4" t="b">
        <f t="shared" si="2429"/>
        <v>1</v>
      </c>
      <c r="CQ1622" s="4" t="b">
        <f t="shared" si="2430"/>
        <v>0</v>
      </c>
      <c r="CR1622" s="4" t="b">
        <f t="shared" si="2431"/>
        <v>0</v>
      </c>
      <c r="CS1622" s="4" t="b">
        <f t="shared" si="2432"/>
        <v>1</v>
      </c>
      <c r="CT1622" s="4" t="b">
        <f t="shared" si="2433"/>
        <v>0</v>
      </c>
      <c r="CU1622" s="4" t="b">
        <f t="shared" si="2434"/>
        <v>0</v>
      </c>
      <c r="CV1622" s="4" t="b">
        <f t="shared" si="2435"/>
        <v>1</v>
      </c>
      <c r="CW1622" s="4" t="b">
        <f t="shared" si="2436"/>
        <v>0</v>
      </c>
      <c r="CX1622" s="4" t="b">
        <f t="shared" si="2437"/>
        <v>1</v>
      </c>
      <c r="CY1622" s="4" t="b">
        <f t="shared" si="2438"/>
        <v>1</v>
      </c>
      <c r="CZ1622" s="4" t="b">
        <f t="shared" si="2439"/>
        <v>0</v>
      </c>
      <c r="DA1622" s="4" t="b">
        <f t="shared" si="2440"/>
        <v>0</v>
      </c>
      <c r="DB1622" s="4" t="b">
        <f t="shared" si="2441"/>
        <v>0</v>
      </c>
      <c r="DC1622" s="4" t="b">
        <f t="shared" si="2442"/>
        <v>1</v>
      </c>
      <c r="DD1622" s="4" t="b">
        <f t="shared" si="2443"/>
        <v>0</v>
      </c>
    </row>
    <row r="1623" spans="1:108">
      <c r="A1623" t="s">
        <v>3471</v>
      </c>
      <c r="C1623" t="s">
        <v>3469</v>
      </c>
      <c r="F1623" t="s">
        <v>3462</v>
      </c>
      <c r="G1623" t="s">
        <v>3463</v>
      </c>
      <c r="H1623" t="s">
        <v>7445</v>
      </c>
      <c r="I1623" t="s">
        <v>7417</v>
      </c>
      <c r="J1623" t="s">
        <v>204</v>
      </c>
      <c r="K1623" t="s">
        <v>205</v>
      </c>
      <c r="L1623" t="s">
        <v>7219</v>
      </c>
      <c r="M1623" t="s">
        <v>6079</v>
      </c>
      <c r="N1623" t="s">
        <v>63</v>
      </c>
      <c r="O1623" t="b">
        <f t="shared" si="2350"/>
        <v>0</v>
      </c>
      <c r="P1623" t="b">
        <f t="shared" si="2351"/>
        <v>1</v>
      </c>
      <c r="Q1623" t="b">
        <f t="shared" si="2352"/>
        <v>0</v>
      </c>
      <c r="R1623" t="b">
        <f t="shared" si="2353"/>
        <v>0</v>
      </c>
      <c r="S1623" t="b">
        <f t="shared" si="2354"/>
        <v>0</v>
      </c>
      <c r="T1623" t="b">
        <f t="shared" si="2355"/>
        <v>1</v>
      </c>
      <c r="U1623" t="b">
        <f t="shared" si="2356"/>
        <v>0</v>
      </c>
      <c r="V1623" t="b">
        <f t="shared" si="2357"/>
        <v>0</v>
      </c>
      <c r="W1623" t="b">
        <f t="shared" si="2358"/>
        <v>0</v>
      </c>
      <c r="X1623" t="b">
        <f t="shared" si="2359"/>
        <v>0</v>
      </c>
      <c r="Y1623" t="b">
        <f t="shared" si="2360"/>
        <v>0</v>
      </c>
      <c r="Z1623" t="b">
        <f t="shared" si="2361"/>
        <v>0</v>
      </c>
      <c r="AA1623" t="b">
        <f t="shared" si="2362"/>
        <v>0</v>
      </c>
      <c r="AB1623" t="b">
        <f t="shared" si="2363"/>
        <v>0</v>
      </c>
      <c r="AC1623" t="b">
        <f t="shared" si="2364"/>
        <v>0</v>
      </c>
      <c r="AD1623" t="b">
        <f t="shared" si="2365"/>
        <v>0</v>
      </c>
      <c r="AE1623" t="b">
        <f t="shared" si="2366"/>
        <v>0</v>
      </c>
      <c r="AF1623" t="b">
        <f t="shared" si="2367"/>
        <v>0</v>
      </c>
      <c r="AG1623" t="b">
        <f t="shared" si="2368"/>
        <v>0</v>
      </c>
      <c r="AH1623" t="b">
        <f t="shared" si="2369"/>
        <v>0</v>
      </c>
      <c r="AI1623" t="b">
        <f t="shared" si="2370"/>
        <v>0</v>
      </c>
      <c r="AJ1623" t="b">
        <f t="shared" si="2371"/>
        <v>0</v>
      </c>
      <c r="AK1623" t="b">
        <f t="shared" si="2372"/>
        <v>0</v>
      </c>
      <c r="AL1623" t="b">
        <f t="shared" si="2373"/>
        <v>0</v>
      </c>
      <c r="AM1623" t="b">
        <f t="shared" si="2374"/>
        <v>0</v>
      </c>
      <c r="AN1623" t="b">
        <f t="shared" si="2375"/>
        <v>0</v>
      </c>
      <c r="AO1623" t="b">
        <f t="shared" si="2376"/>
        <v>0</v>
      </c>
      <c r="AP1623" t="b">
        <f t="shared" si="2377"/>
        <v>0</v>
      </c>
      <c r="AQ1623" t="b">
        <f t="shared" si="2378"/>
        <v>0</v>
      </c>
      <c r="AR1623" t="b">
        <f t="shared" si="2379"/>
        <v>0</v>
      </c>
      <c r="AS1623" t="b">
        <f t="shared" si="2380"/>
        <v>0</v>
      </c>
      <c r="AT1623" t="b">
        <f t="shared" si="2381"/>
        <v>0</v>
      </c>
      <c r="AU1623" t="b">
        <f t="shared" si="2382"/>
        <v>0</v>
      </c>
      <c r="AV1623" t="b">
        <f t="shared" si="2383"/>
        <v>0</v>
      </c>
      <c r="AW1623" t="b">
        <f t="shared" si="2384"/>
        <v>0</v>
      </c>
      <c r="AX1623" t="b">
        <f t="shared" si="2385"/>
        <v>0</v>
      </c>
      <c r="AY1623" t="b">
        <f t="shared" si="2386"/>
        <v>0</v>
      </c>
      <c r="AZ1623" t="b">
        <f t="shared" si="2387"/>
        <v>0</v>
      </c>
      <c r="BA1623" t="b">
        <f t="shared" si="2388"/>
        <v>0</v>
      </c>
      <c r="BB1623" t="b">
        <f t="shared" si="2389"/>
        <v>0</v>
      </c>
      <c r="BC1623" t="b">
        <f t="shared" si="2390"/>
        <v>0</v>
      </c>
      <c r="BD1623" t="b">
        <f t="shared" si="2391"/>
        <v>0</v>
      </c>
      <c r="BE1623" t="b">
        <f t="shared" si="2392"/>
        <v>0</v>
      </c>
      <c r="BF1623" t="b">
        <f t="shared" si="2393"/>
        <v>0</v>
      </c>
      <c r="BG1623" t="b">
        <f t="shared" si="2394"/>
        <v>0</v>
      </c>
      <c r="BH1623" t="b">
        <f t="shared" si="2395"/>
        <v>0</v>
      </c>
      <c r="BI1623" t="b">
        <f t="shared" si="2396"/>
        <v>0</v>
      </c>
      <c r="BJ1623" t="b">
        <f t="shared" si="2397"/>
        <v>0</v>
      </c>
      <c r="BK1623" t="b">
        <f t="shared" si="2398"/>
        <v>0</v>
      </c>
      <c r="BL1623" t="b">
        <f t="shared" si="2399"/>
        <v>0</v>
      </c>
      <c r="BM1623" t="b">
        <f t="shared" si="2400"/>
        <v>0</v>
      </c>
      <c r="BN1623" t="b">
        <f t="shared" si="2401"/>
        <v>0</v>
      </c>
      <c r="BO1623" t="b">
        <f t="shared" si="2402"/>
        <v>0</v>
      </c>
      <c r="BP1623" t="b">
        <f t="shared" si="2403"/>
        <v>1</v>
      </c>
      <c r="BQ1623" t="b">
        <f t="shared" si="2404"/>
        <v>0</v>
      </c>
      <c r="BR1623" t="b">
        <f t="shared" si="2405"/>
        <v>0</v>
      </c>
      <c r="BS1623" t="b">
        <f t="shared" si="2406"/>
        <v>0</v>
      </c>
      <c r="BT1623" t="b">
        <f t="shared" si="2407"/>
        <v>0</v>
      </c>
      <c r="BU1623" t="b">
        <f t="shared" si="2408"/>
        <v>0</v>
      </c>
      <c r="BV1623" t="b">
        <f t="shared" si="2409"/>
        <v>0</v>
      </c>
      <c r="BW1623" t="b">
        <f t="shared" si="2410"/>
        <v>0</v>
      </c>
      <c r="BX1623" t="b">
        <f t="shared" si="2411"/>
        <v>0</v>
      </c>
      <c r="BY1623" t="b">
        <f t="shared" si="2412"/>
        <v>0</v>
      </c>
      <c r="BZ1623" t="b">
        <f t="shared" si="2413"/>
        <v>0</v>
      </c>
      <c r="CA1623" t="b">
        <f t="shared" si="2414"/>
        <v>0</v>
      </c>
      <c r="CB1623" t="b">
        <f t="shared" si="2415"/>
        <v>0</v>
      </c>
      <c r="CC1623" t="b">
        <f t="shared" si="2416"/>
        <v>0</v>
      </c>
      <c r="CD1623" t="b">
        <f t="shared" si="2417"/>
        <v>0</v>
      </c>
      <c r="CE1623" t="b">
        <f t="shared" si="2418"/>
        <v>0</v>
      </c>
      <c r="CF1623" t="b">
        <f t="shared" si="2419"/>
        <v>0</v>
      </c>
      <c r="CG1623" t="b">
        <f t="shared" si="2420"/>
        <v>0</v>
      </c>
      <c r="CH1623" t="b">
        <f t="shared" si="2421"/>
        <v>0</v>
      </c>
      <c r="CI1623" t="b">
        <f t="shared" si="2422"/>
        <v>0</v>
      </c>
      <c r="CJ1623" t="b">
        <f t="shared" si="2423"/>
        <v>0</v>
      </c>
      <c r="CK1623" t="b">
        <f t="shared" si="2424"/>
        <v>0</v>
      </c>
      <c r="CL1623" t="b">
        <f t="shared" si="2425"/>
        <v>0</v>
      </c>
      <c r="CM1623" t="b">
        <f t="shared" si="2426"/>
        <v>0</v>
      </c>
      <c r="CN1623" t="b">
        <f t="shared" si="2427"/>
        <v>0</v>
      </c>
      <c r="CO1623" t="b">
        <f t="shared" si="2428"/>
        <v>0</v>
      </c>
      <c r="CP1623" t="b">
        <f t="shared" si="2429"/>
        <v>0</v>
      </c>
      <c r="CQ1623" t="b">
        <f t="shared" si="2430"/>
        <v>0</v>
      </c>
      <c r="CR1623" t="b">
        <f t="shared" si="2431"/>
        <v>0</v>
      </c>
      <c r="CS1623" t="b">
        <f t="shared" si="2432"/>
        <v>0</v>
      </c>
      <c r="CT1623" t="b">
        <f t="shared" si="2433"/>
        <v>0</v>
      </c>
      <c r="CU1623" t="b">
        <f t="shared" si="2434"/>
        <v>0</v>
      </c>
      <c r="CV1623" t="b">
        <f t="shared" si="2435"/>
        <v>0</v>
      </c>
      <c r="CW1623" t="b">
        <f t="shared" si="2436"/>
        <v>0</v>
      </c>
      <c r="CX1623" t="b">
        <f t="shared" si="2437"/>
        <v>0</v>
      </c>
      <c r="CY1623" t="b">
        <f t="shared" si="2438"/>
        <v>0</v>
      </c>
      <c r="CZ1623" t="b">
        <f t="shared" si="2439"/>
        <v>0</v>
      </c>
      <c r="DA1623" t="b">
        <f t="shared" si="2440"/>
        <v>0</v>
      </c>
      <c r="DB1623" t="b">
        <f t="shared" si="2441"/>
        <v>0</v>
      </c>
      <c r="DC1623" t="b">
        <f t="shared" si="2442"/>
        <v>0</v>
      </c>
      <c r="DD1623" t="b">
        <f t="shared" si="2443"/>
        <v>0</v>
      </c>
    </row>
    <row r="1624" spans="1:108">
      <c r="A1624" t="s">
        <v>3472</v>
      </c>
      <c r="C1624" t="s">
        <v>3469</v>
      </c>
      <c r="F1624" t="s">
        <v>3462</v>
      </c>
      <c r="G1624" t="s">
        <v>3463</v>
      </c>
      <c r="H1624" t="s">
        <v>7445</v>
      </c>
      <c r="I1624" t="s">
        <v>7417</v>
      </c>
      <c r="J1624" t="s">
        <v>108</v>
      </c>
      <c r="K1624" t="s">
        <v>109</v>
      </c>
      <c r="L1624" t="s">
        <v>7220</v>
      </c>
      <c r="M1624" t="s">
        <v>6079</v>
      </c>
      <c r="N1624" t="s">
        <v>3473</v>
      </c>
      <c r="O1624" t="b">
        <f t="shared" si="2350"/>
        <v>0</v>
      </c>
      <c r="P1624" t="b">
        <f t="shared" si="2351"/>
        <v>0</v>
      </c>
      <c r="Q1624" t="b">
        <f t="shared" si="2352"/>
        <v>1</v>
      </c>
      <c r="R1624" t="b">
        <f t="shared" si="2353"/>
        <v>1</v>
      </c>
      <c r="S1624" t="b">
        <f t="shared" si="2354"/>
        <v>1</v>
      </c>
      <c r="T1624" t="b">
        <f t="shared" si="2355"/>
        <v>0</v>
      </c>
      <c r="U1624" t="b">
        <f t="shared" si="2356"/>
        <v>1</v>
      </c>
      <c r="V1624" t="b">
        <f t="shared" si="2357"/>
        <v>0</v>
      </c>
      <c r="W1624" t="b">
        <f t="shared" si="2358"/>
        <v>0</v>
      </c>
      <c r="X1624" t="b">
        <f t="shared" si="2359"/>
        <v>1</v>
      </c>
      <c r="Y1624" t="b">
        <f t="shared" si="2360"/>
        <v>1</v>
      </c>
      <c r="Z1624" t="b">
        <f t="shared" si="2361"/>
        <v>1</v>
      </c>
      <c r="AA1624" t="b">
        <f t="shared" si="2362"/>
        <v>0</v>
      </c>
      <c r="AB1624" t="b">
        <f t="shared" si="2363"/>
        <v>0</v>
      </c>
      <c r="AC1624" t="b">
        <f t="shared" si="2364"/>
        <v>0</v>
      </c>
      <c r="AD1624" t="b">
        <f t="shared" si="2365"/>
        <v>0</v>
      </c>
      <c r="AE1624" t="b">
        <f t="shared" si="2366"/>
        <v>1</v>
      </c>
      <c r="AF1624" t="b">
        <f t="shared" si="2367"/>
        <v>0</v>
      </c>
      <c r="AG1624" t="b">
        <f t="shared" si="2368"/>
        <v>0</v>
      </c>
      <c r="AH1624" t="b">
        <f t="shared" si="2369"/>
        <v>1</v>
      </c>
      <c r="AI1624" t="b">
        <f t="shared" si="2370"/>
        <v>0</v>
      </c>
      <c r="AJ1624" t="b">
        <f t="shared" si="2371"/>
        <v>1</v>
      </c>
      <c r="AK1624" t="b">
        <f t="shared" si="2372"/>
        <v>1</v>
      </c>
      <c r="AL1624" t="b">
        <f t="shared" si="2373"/>
        <v>0</v>
      </c>
      <c r="AM1624" t="b">
        <f t="shared" si="2374"/>
        <v>0</v>
      </c>
      <c r="AN1624" t="b">
        <f t="shared" si="2375"/>
        <v>0</v>
      </c>
      <c r="AO1624" t="b">
        <f t="shared" si="2376"/>
        <v>0</v>
      </c>
      <c r="AP1624" t="b">
        <f t="shared" si="2377"/>
        <v>0</v>
      </c>
      <c r="AQ1624" t="b">
        <f t="shared" si="2378"/>
        <v>0</v>
      </c>
      <c r="AR1624" t="b">
        <f t="shared" si="2379"/>
        <v>0</v>
      </c>
      <c r="AS1624" t="b">
        <f t="shared" si="2380"/>
        <v>0</v>
      </c>
      <c r="AT1624" t="b">
        <f t="shared" si="2381"/>
        <v>1</v>
      </c>
      <c r="AU1624" t="b">
        <f t="shared" si="2382"/>
        <v>0</v>
      </c>
      <c r="AV1624" t="b">
        <f t="shared" si="2383"/>
        <v>0</v>
      </c>
      <c r="AW1624" t="b">
        <f t="shared" si="2384"/>
        <v>0</v>
      </c>
      <c r="AX1624" t="b">
        <f t="shared" si="2385"/>
        <v>1</v>
      </c>
      <c r="AY1624" t="b">
        <f t="shared" si="2386"/>
        <v>0</v>
      </c>
      <c r="AZ1624" t="b">
        <f t="shared" si="2387"/>
        <v>0</v>
      </c>
      <c r="BA1624" t="b">
        <f t="shared" si="2388"/>
        <v>0</v>
      </c>
      <c r="BB1624" t="b">
        <f t="shared" si="2389"/>
        <v>0</v>
      </c>
      <c r="BC1624" t="b">
        <f t="shared" si="2390"/>
        <v>0</v>
      </c>
      <c r="BD1624" t="b">
        <f t="shared" si="2391"/>
        <v>0</v>
      </c>
      <c r="BE1624" t="b">
        <f t="shared" si="2392"/>
        <v>1</v>
      </c>
      <c r="BF1624" t="b">
        <f t="shared" si="2393"/>
        <v>1</v>
      </c>
      <c r="BG1624" t="b">
        <f t="shared" si="2394"/>
        <v>0</v>
      </c>
      <c r="BH1624" t="b">
        <f t="shared" si="2395"/>
        <v>0</v>
      </c>
      <c r="BI1624" t="b">
        <f t="shared" si="2396"/>
        <v>0</v>
      </c>
      <c r="BJ1624" t="b">
        <f t="shared" si="2397"/>
        <v>1</v>
      </c>
      <c r="BK1624" t="b">
        <f t="shared" si="2398"/>
        <v>0</v>
      </c>
      <c r="BL1624" t="b">
        <f t="shared" si="2399"/>
        <v>0</v>
      </c>
      <c r="BM1624" t="b">
        <f t="shared" si="2400"/>
        <v>1</v>
      </c>
      <c r="BN1624" t="b">
        <f t="shared" si="2401"/>
        <v>1</v>
      </c>
      <c r="BO1624" t="b">
        <f t="shared" si="2402"/>
        <v>0</v>
      </c>
      <c r="BP1624" t="b">
        <f t="shared" si="2403"/>
        <v>0</v>
      </c>
      <c r="BQ1624" t="b">
        <f t="shared" si="2404"/>
        <v>0</v>
      </c>
      <c r="BR1624" t="b">
        <f t="shared" si="2405"/>
        <v>1</v>
      </c>
      <c r="BS1624" t="b">
        <f t="shared" si="2406"/>
        <v>0</v>
      </c>
      <c r="BT1624" t="b">
        <f t="shared" si="2407"/>
        <v>1</v>
      </c>
      <c r="BU1624" t="b">
        <f t="shared" si="2408"/>
        <v>0</v>
      </c>
      <c r="BV1624" t="b">
        <f t="shared" si="2409"/>
        <v>0</v>
      </c>
      <c r="BW1624" t="b">
        <f t="shared" si="2410"/>
        <v>0</v>
      </c>
      <c r="BX1624" t="b">
        <f t="shared" si="2411"/>
        <v>0</v>
      </c>
      <c r="BY1624" t="b">
        <f t="shared" si="2412"/>
        <v>0</v>
      </c>
      <c r="BZ1624" t="b">
        <f t="shared" si="2413"/>
        <v>0</v>
      </c>
      <c r="CA1624" t="b">
        <f t="shared" si="2414"/>
        <v>0</v>
      </c>
      <c r="CB1624" t="b">
        <f t="shared" si="2415"/>
        <v>1</v>
      </c>
      <c r="CC1624" t="b">
        <f t="shared" si="2416"/>
        <v>0</v>
      </c>
      <c r="CD1624" t="b">
        <f t="shared" si="2417"/>
        <v>0</v>
      </c>
      <c r="CE1624" t="b">
        <f t="shared" si="2418"/>
        <v>0</v>
      </c>
      <c r="CF1624" t="b">
        <f t="shared" si="2419"/>
        <v>0</v>
      </c>
      <c r="CG1624" t="b">
        <f t="shared" si="2420"/>
        <v>0</v>
      </c>
      <c r="CH1624" t="b">
        <f t="shared" si="2421"/>
        <v>0</v>
      </c>
      <c r="CI1624" t="b">
        <f t="shared" si="2422"/>
        <v>0</v>
      </c>
      <c r="CJ1624" t="b">
        <f t="shared" si="2423"/>
        <v>0</v>
      </c>
      <c r="CK1624" t="b">
        <f t="shared" si="2424"/>
        <v>0</v>
      </c>
      <c r="CL1624" t="b">
        <f t="shared" si="2425"/>
        <v>0</v>
      </c>
      <c r="CM1624" t="b">
        <f t="shared" si="2426"/>
        <v>0</v>
      </c>
      <c r="CN1624" t="b">
        <f t="shared" si="2427"/>
        <v>0</v>
      </c>
      <c r="CO1624" t="b">
        <f t="shared" si="2428"/>
        <v>0</v>
      </c>
      <c r="CP1624" t="b">
        <f t="shared" si="2429"/>
        <v>0</v>
      </c>
      <c r="CQ1624" t="b">
        <f t="shared" si="2430"/>
        <v>0</v>
      </c>
      <c r="CR1624" t="b">
        <f t="shared" si="2431"/>
        <v>0</v>
      </c>
      <c r="CS1624" t="b">
        <f t="shared" si="2432"/>
        <v>1</v>
      </c>
      <c r="CT1624" t="b">
        <f t="shared" si="2433"/>
        <v>0</v>
      </c>
      <c r="CU1624" t="b">
        <f t="shared" si="2434"/>
        <v>0</v>
      </c>
      <c r="CV1624" t="b">
        <f t="shared" si="2435"/>
        <v>0</v>
      </c>
      <c r="CW1624" t="b">
        <f t="shared" si="2436"/>
        <v>0</v>
      </c>
      <c r="CX1624" t="b">
        <f t="shared" si="2437"/>
        <v>0</v>
      </c>
      <c r="CY1624" t="b">
        <f t="shared" si="2438"/>
        <v>0</v>
      </c>
      <c r="CZ1624" t="b">
        <f t="shared" si="2439"/>
        <v>0</v>
      </c>
      <c r="DA1624" t="b">
        <f t="shared" si="2440"/>
        <v>1</v>
      </c>
      <c r="DB1624" t="b">
        <f t="shared" si="2441"/>
        <v>0</v>
      </c>
      <c r="DC1624" t="b">
        <f t="shared" si="2442"/>
        <v>0</v>
      </c>
      <c r="DD1624" t="b">
        <f t="shared" si="2443"/>
        <v>0</v>
      </c>
    </row>
    <row r="1625" spans="1:108">
      <c r="A1625" t="s">
        <v>3474</v>
      </c>
      <c r="C1625" t="s">
        <v>3469</v>
      </c>
      <c r="F1625" t="s">
        <v>3462</v>
      </c>
      <c r="G1625" t="s">
        <v>3463</v>
      </c>
      <c r="H1625" t="s">
        <v>7445</v>
      </c>
      <c r="I1625" t="s">
        <v>7417</v>
      </c>
      <c r="J1625" t="s">
        <v>16</v>
      </c>
      <c r="K1625" t="s">
        <v>16</v>
      </c>
      <c r="L1625" t="s">
        <v>7221</v>
      </c>
      <c r="M1625" t="s">
        <v>6079</v>
      </c>
      <c r="N1625" t="s">
        <v>3475</v>
      </c>
      <c r="O1625" t="b">
        <f t="shared" si="2350"/>
        <v>1</v>
      </c>
      <c r="P1625" t="b">
        <f t="shared" si="2351"/>
        <v>1</v>
      </c>
      <c r="Q1625" t="b">
        <f t="shared" si="2352"/>
        <v>1</v>
      </c>
      <c r="R1625" t="b">
        <f t="shared" si="2353"/>
        <v>1</v>
      </c>
      <c r="S1625" t="b">
        <f t="shared" si="2354"/>
        <v>0</v>
      </c>
      <c r="T1625" t="b">
        <f t="shared" si="2355"/>
        <v>0</v>
      </c>
      <c r="U1625" t="b">
        <f t="shared" si="2356"/>
        <v>1</v>
      </c>
      <c r="V1625" t="b">
        <f t="shared" si="2357"/>
        <v>1</v>
      </c>
      <c r="W1625" t="b">
        <f t="shared" si="2358"/>
        <v>1</v>
      </c>
      <c r="X1625" t="b">
        <f t="shared" si="2359"/>
        <v>0</v>
      </c>
      <c r="Y1625" t="b">
        <f t="shared" si="2360"/>
        <v>0</v>
      </c>
      <c r="Z1625" t="b">
        <f t="shared" si="2361"/>
        <v>0</v>
      </c>
      <c r="AA1625" t="b">
        <f t="shared" si="2362"/>
        <v>0</v>
      </c>
      <c r="AB1625" t="b">
        <f t="shared" si="2363"/>
        <v>0</v>
      </c>
      <c r="AC1625" t="b">
        <f t="shared" si="2364"/>
        <v>0</v>
      </c>
      <c r="AD1625" t="b">
        <f t="shared" si="2365"/>
        <v>0</v>
      </c>
      <c r="AE1625" t="b">
        <f t="shared" si="2366"/>
        <v>0</v>
      </c>
      <c r="AF1625" t="b">
        <f t="shared" si="2367"/>
        <v>0</v>
      </c>
      <c r="AG1625" t="b">
        <f t="shared" si="2368"/>
        <v>0</v>
      </c>
      <c r="AH1625" t="b">
        <f t="shared" si="2369"/>
        <v>1</v>
      </c>
      <c r="AI1625" t="b">
        <f t="shared" si="2370"/>
        <v>0</v>
      </c>
      <c r="AJ1625" t="b">
        <f t="shared" si="2371"/>
        <v>0</v>
      </c>
      <c r="AK1625" t="b">
        <f t="shared" si="2372"/>
        <v>0</v>
      </c>
      <c r="AL1625" t="b">
        <f t="shared" si="2373"/>
        <v>0</v>
      </c>
      <c r="AM1625" t="b">
        <f t="shared" si="2374"/>
        <v>0</v>
      </c>
      <c r="AN1625" t="b">
        <f t="shared" si="2375"/>
        <v>0</v>
      </c>
      <c r="AO1625" t="b">
        <f t="shared" si="2376"/>
        <v>0</v>
      </c>
      <c r="AP1625" t="b">
        <f t="shared" si="2377"/>
        <v>0</v>
      </c>
      <c r="AQ1625" t="b">
        <f t="shared" si="2378"/>
        <v>0</v>
      </c>
      <c r="AR1625" t="b">
        <f t="shared" si="2379"/>
        <v>0</v>
      </c>
      <c r="AS1625" t="b">
        <f t="shared" si="2380"/>
        <v>0</v>
      </c>
      <c r="AT1625" t="b">
        <f t="shared" si="2381"/>
        <v>0</v>
      </c>
      <c r="AU1625" t="b">
        <f t="shared" si="2382"/>
        <v>0</v>
      </c>
      <c r="AV1625" t="b">
        <f t="shared" si="2383"/>
        <v>1</v>
      </c>
      <c r="AW1625" t="b">
        <f t="shared" si="2384"/>
        <v>0</v>
      </c>
      <c r="AX1625" t="b">
        <f t="shared" si="2385"/>
        <v>1</v>
      </c>
      <c r="AY1625" t="b">
        <f t="shared" si="2386"/>
        <v>0</v>
      </c>
      <c r="AZ1625" t="b">
        <f t="shared" si="2387"/>
        <v>0</v>
      </c>
      <c r="BA1625" t="b">
        <f t="shared" si="2388"/>
        <v>1</v>
      </c>
      <c r="BB1625" t="b">
        <f t="shared" si="2389"/>
        <v>0</v>
      </c>
      <c r="BC1625" t="b">
        <f t="shared" si="2390"/>
        <v>0</v>
      </c>
      <c r="BD1625" t="b">
        <f t="shared" si="2391"/>
        <v>0</v>
      </c>
      <c r="BE1625" t="b">
        <f t="shared" si="2392"/>
        <v>0</v>
      </c>
      <c r="BF1625" t="b">
        <f t="shared" si="2393"/>
        <v>0</v>
      </c>
      <c r="BG1625" t="b">
        <f t="shared" si="2394"/>
        <v>0</v>
      </c>
      <c r="BH1625" t="b">
        <f t="shared" si="2395"/>
        <v>0</v>
      </c>
      <c r="BI1625" t="b">
        <f t="shared" si="2396"/>
        <v>0</v>
      </c>
      <c r="BJ1625" t="b">
        <f t="shared" si="2397"/>
        <v>0</v>
      </c>
      <c r="BK1625" t="b">
        <f t="shared" si="2398"/>
        <v>0</v>
      </c>
      <c r="BL1625" t="b">
        <f t="shared" si="2399"/>
        <v>0</v>
      </c>
      <c r="BM1625" t="b">
        <f t="shared" si="2400"/>
        <v>0</v>
      </c>
      <c r="BN1625" t="b">
        <f t="shared" si="2401"/>
        <v>0</v>
      </c>
      <c r="BO1625" t="b">
        <f t="shared" si="2402"/>
        <v>0</v>
      </c>
      <c r="BP1625" t="b">
        <f t="shared" si="2403"/>
        <v>0</v>
      </c>
      <c r="BQ1625" t="b">
        <f t="shared" si="2404"/>
        <v>0</v>
      </c>
      <c r="BR1625" t="b">
        <f t="shared" si="2405"/>
        <v>0</v>
      </c>
      <c r="BS1625" t="b">
        <f t="shared" si="2406"/>
        <v>0</v>
      </c>
      <c r="BT1625" t="b">
        <f t="shared" si="2407"/>
        <v>0</v>
      </c>
      <c r="BU1625" t="b">
        <f t="shared" si="2408"/>
        <v>0</v>
      </c>
      <c r="BV1625" t="b">
        <f t="shared" si="2409"/>
        <v>0</v>
      </c>
      <c r="BW1625" t="b">
        <f t="shared" si="2410"/>
        <v>0</v>
      </c>
      <c r="BX1625" t="b">
        <f t="shared" si="2411"/>
        <v>0</v>
      </c>
      <c r="BY1625" t="b">
        <f t="shared" si="2412"/>
        <v>1</v>
      </c>
      <c r="BZ1625" t="b">
        <f t="shared" si="2413"/>
        <v>0</v>
      </c>
      <c r="CA1625" t="b">
        <f t="shared" si="2414"/>
        <v>0</v>
      </c>
      <c r="CB1625" t="b">
        <f t="shared" si="2415"/>
        <v>0</v>
      </c>
      <c r="CC1625" t="b">
        <f t="shared" si="2416"/>
        <v>0</v>
      </c>
      <c r="CD1625" t="b">
        <f t="shared" si="2417"/>
        <v>0</v>
      </c>
      <c r="CE1625" t="b">
        <f t="shared" si="2418"/>
        <v>0</v>
      </c>
      <c r="CF1625" t="b">
        <f t="shared" si="2419"/>
        <v>0</v>
      </c>
      <c r="CG1625" t="b">
        <f t="shared" si="2420"/>
        <v>0</v>
      </c>
      <c r="CH1625" t="b">
        <f t="shared" si="2421"/>
        <v>0</v>
      </c>
      <c r="CI1625" t="b">
        <f t="shared" si="2422"/>
        <v>0</v>
      </c>
      <c r="CJ1625" t="b">
        <f t="shared" si="2423"/>
        <v>0</v>
      </c>
      <c r="CK1625" t="b">
        <f t="shared" si="2424"/>
        <v>0</v>
      </c>
      <c r="CL1625" t="b">
        <f t="shared" si="2425"/>
        <v>0</v>
      </c>
      <c r="CM1625" t="b">
        <f t="shared" si="2426"/>
        <v>0</v>
      </c>
      <c r="CN1625" t="b">
        <f t="shared" si="2427"/>
        <v>0</v>
      </c>
      <c r="CO1625" t="b">
        <f t="shared" si="2428"/>
        <v>0</v>
      </c>
      <c r="CP1625" t="b">
        <f t="shared" si="2429"/>
        <v>0</v>
      </c>
      <c r="CQ1625" t="b">
        <f t="shared" si="2430"/>
        <v>0</v>
      </c>
      <c r="CR1625" t="b">
        <f t="shared" si="2431"/>
        <v>0</v>
      </c>
      <c r="CS1625" t="b">
        <f t="shared" si="2432"/>
        <v>1</v>
      </c>
      <c r="CT1625" t="b">
        <f t="shared" si="2433"/>
        <v>0</v>
      </c>
      <c r="CU1625" t="b">
        <f t="shared" si="2434"/>
        <v>0</v>
      </c>
      <c r="CV1625" t="b">
        <f t="shared" si="2435"/>
        <v>0</v>
      </c>
      <c r="CW1625" t="b">
        <f t="shared" si="2436"/>
        <v>0</v>
      </c>
      <c r="CX1625" t="b">
        <f t="shared" si="2437"/>
        <v>0</v>
      </c>
      <c r="CY1625" t="b">
        <f t="shared" si="2438"/>
        <v>0</v>
      </c>
      <c r="CZ1625" t="b">
        <f t="shared" si="2439"/>
        <v>0</v>
      </c>
      <c r="DA1625" t="b">
        <f t="shared" si="2440"/>
        <v>0</v>
      </c>
      <c r="DB1625" t="b">
        <f t="shared" si="2441"/>
        <v>0</v>
      </c>
      <c r="DC1625" t="b">
        <f t="shared" si="2442"/>
        <v>1</v>
      </c>
      <c r="DD1625" t="b">
        <f t="shared" si="2443"/>
        <v>0</v>
      </c>
    </row>
    <row r="1626" spans="1:108">
      <c r="A1626" s="4" t="s">
        <v>3476</v>
      </c>
      <c r="C1626" t="s">
        <v>3469</v>
      </c>
      <c r="D1626" s="4"/>
      <c r="E1626" s="4"/>
      <c r="F1626" t="s">
        <v>3462</v>
      </c>
      <c r="G1626" t="s">
        <v>3463</v>
      </c>
      <c r="H1626" t="s">
        <v>7445</v>
      </c>
      <c r="I1626" t="s">
        <v>7417</v>
      </c>
      <c r="J1626" s="4" t="s">
        <v>250</v>
      </c>
      <c r="K1626" s="4" t="s">
        <v>109</v>
      </c>
      <c r="L1626" s="4" t="s">
        <v>7222</v>
      </c>
      <c r="M1626" t="s">
        <v>6079</v>
      </c>
      <c r="N1626" s="6" t="s">
        <v>219</v>
      </c>
      <c r="O1626" s="6" t="b">
        <f t="shared" si="2350"/>
        <v>1</v>
      </c>
      <c r="P1626" s="4" t="b">
        <f t="shared" si="2351"/>
        <v>1</v>
      </c>
      <c r="Q1626" s="4" t="b">
        <f t="shared" si="2352"/>
        <v>1</v>
      </c>
      <c r="R1626" s="4" t="b">
        <f t="shared" si="2353"/>
        <v>1</v>
      </c>
      <c r="S1626" s="6" t="b">
        <f t="shared" si="2354"/>
        <v>1</v>
      </c>
      <c r="T1626" s="6" t="b">
        <f t="shared" si="2355"/>
        <v>1</v>
      </c>
      <c r="U1626" s="6" t="b">
        <f t="shared" si="2356"/>
        <v>1</v>
      </c>
      <c r="V1626" s="6" t="b">
        <f t="shared" si="2357"/>
        <v>1</v>
      </c>
      <c r="W1626" s="6" t="b">
        <f t="shared" si="2358"/>
        <v>1</v>
      </c>
      <c r="X1626" s="6" t="b">
        <f t="shared" si="2359"/>
        <v>1</v>
      </c>
      <c r="Y1626" s="6" t="b">
        <f t="shared" si="2360"/>
        <v>1</v>
      </c>
      <c r="Z1626" s="6" t="b">
        <f t="shared" si="2361"/>
        <v>1</v>
      </c>
      <c r="AA1626" s="6" t="b">
        <f t="shared" si="2362"/>
        <v>1</v>
      </c>
      <c r="AB1626" s="4" t="b">
        <f t="shared" si="2363"/>
        <v>1</v>
      </c>
      <c r="AC1626" s="4" t="b">
        <f t="shared" si="2364"/>
        <v>1</v>
      </c>
      <c r="AD1626" s="4" t="b">
        <f t="shared" si="2365"/>
        <v>1</v>
      </c>
      <c r="AE1626" s="4" t="b">
        <f t="shared" si="2366"/>
        <v>1</v>
      </c>
      <c r="AF1626" s="4" t="b">
        <f t="shared" si="2367"/>
        <v>1</v>
      </c>
      <c r="AG1626" s="4" t="b">
        <f t="shared" si="2368"/>
        <v>1</v>
      </c>
      <c r="AH1626" s="4" t="b">
        <f t="shared" si="2369"/>
        <v>1</v>
      </c>
      <c r="AI1626" s="4" t="b">
        <f t="shared" si="2370"/>
        <v>1</v>
      </c>
      <c r="AJ1626" s="4" t="b">
        <f t="shared" si="2371"/>
        <v>1</v>
      </c>
      <c r="AK1626" s="4" t="b">
        <f t="shared" si="2372"/>
        <v>1</v>
      </c>
      <c r="AL1626" s="4" t="b">
        <f t="shared" si="2373"/>
        <v>1</v>
      </c>
      <c r="AM1626" s="4" t="b">
        <f t="shared" si="2374"/>
        <v>1</v>
      </c>
      <c r="AN1626" s="4" t="b">
        <f t="shared" si="2375"/>
        <v>1</v>
      </c>
      <c r="AO1626" s="4" t="b">
        <f t="shared" si="2376"/>
        <v>1</v>
      </c>
      <c r="AP1626" s="4" t="b">
        <f t="shared" si="2377"/>
        <v>1</v>
      </c>
      <c r="AQ1626" s="4" t="b">
        <f t="shared" si="2378"/>
        <v>1</v>
      </c>
      <c r="AR1626" s="4" t="b">
        <f t="shared" si="2379"/>
        <v>1</v>
      </c>
      <c r="AS1626" s="4" t="b">
        <f t="shared" si="2380"/>
        <v>1</v>
      </c>
      <c r="AT1626" s="4" t="b">
        <f t="shared" si="2381"/>
        <v>1</v>
      </c>
      <c r="AU1626" s="4" t="b">
        <f t="shared" si="2382"/>
        <v>1</v>
      </c>
      <c r="AV1626" s="4" t="b">
        <f t="shared" si="2383"/>
        <v>1</v>
      </c>
      <c r="AW1626" s="4" t="b">
        <f t="shared" si="2384"/>
        <v>1</v>
      </c>
      <c r="AX1626" s="4" t="b">
        <f t="shared" si="2385"/>
        <v>1</v>
      </c>
      <c r="AY1626" s="4" t="b">
        <f t="shared" si="2386"/>
        <v>1</v>
      </c>
      <c r="AZ1626" s="4" t="b">
        <f t="shared" si="2387"/>
        <v>1</v>
      </c>
      <c r="BA1626" s="4" t="b">
        <f t="shared" si="2388"/>
        <v>1</v>
      </c>
      <c r="BB1626" s="4" t="b">
        <f t="shared" si="2389"/>
        <v>1</v>
      </c>
      <c r="BC1626" s="4" t="b">
        <f t="shared" si="2390"/>
        <v>1</v>
      </c>
      <c r="BD1626" s="4" t="b">
        <f t="shared" si="2391"/>
        <v>1</v>
      </c>
      <c r="BE1626" s="4" t="b">
        <f t="shared" si="2392"/>
        <v>1</v>
      </c>
      <c r="BF1626" s="4" t="b">
        <f t="shared" si="2393"/>
        <v>1</v>
      </c>
      <c r="BG1626" s="4" t="b">
        <f t="shared" si="2394"/>
        <v>1</v>
      </c>
      <c r="BH1626" s="4" t="b">
        <f t="shared" si="2395"/>
        <v>1</v>
      </c>
      <c r="BI1626" s="4" t="b">
        <f t="shared" si="2396"/>
        <v>1</v>
      </c>
      <c r="BJ1626" s="4" t="b">
        <f t="shared" si="2397"/>
        <v>1</v>
      </c>
      <c r="BK1626" s="4" t="b">
        <f t="shared" si="2398"/>
        <v>1</v>
      </c>
      <c r="BL1626" s="4" t="b">
        <f t="shared" si="2399"/>
        <v>1</v>
      </c>
      <c r="BM1626" s="4" t="b">
        <f t="shared" si="2400"/>
        <v>1</v>
      </c>
      <c r="BN1626" s="4" t="b">
        <f t="shared" si="2401"/>
        <v>1</v>
      </c>
      <c r="BO1626" s="4" t="b">
        <f t="shared" si="2402"/>
        <v>1</v>
      </c>
      <c r="BP1626" s="4" t="b">
        <f t="shared" si="2403"/>
        <v>1</v>
      </c>
      <c r="BQ1626" s="4" t="b">
        <f t="shared" si="2404"/>
        <v>1</v>
      </c>
      <c r="BR1626" s="4" t="b">
        <f t="shared" si="2405"/>
        <v>1</v>
      </c>
      <c r="BS1626" s="4" t="b">
        <f t="shared" si="2406"/>
        <v>1</v>
      </c>
      <c r="BT1626" s="4" t="b">
        <f t="shared" si="2407"/>
        <v>1</v>
      </c>
      <c r="BU1626" s="4" t="b">
        <f t="shared" si="2408"/>
        <v>1</v>
      </c>
      <c r="BV1626" s="4" t="b">
        <f t="shared" si="2409"/>
        <v>1</v>
      </c>
      <c r="BW1626" s="4" t="b">
        <f t="shared" si="2410"/>
        <v>1</v>
      </c>
      <c r="BX1626" s="4" t="b">
        <f t="shared" si="2411"/>
        <v>1</v>
      </c>
      <c r="BY1626" s="4" t="b">
        <f t="shared" si="2412"/>
        <v>1</v>
      </c>
      <c r="BZ1626" s="4" t="b">
        <f t="shared" si="2413"/>
        <v>1</v>
      </c>
      <c r="CA1626" s="4" t="b">
        <f t="shared" si="2414"/>
        <v>1</v>
      </c>
      <c r="CB1626" s="4" t="b">
        <f t="shared" si="2415"/>
        <v>1</v>
      </c>
      <c r="CC1626" s="4" t="b">
        <f t="shared" si="2416"/>
        <v>1</v>
      </c>
      <c r="CD1626" s="4" t="b">
        <f t="shared" si="2417"/>
        <v>1</v>
      </c>
      <c r="CE1626" s="4" t="b">
        <f t="shared" si="2418"/>
        <v>1</v>
      </c>
      <c r="CF1626" s="4" t="b">
        <f t="shared" si="2419"/>
        <v>1</v>
      </c>
      <c r="CG1626" s="4" t="b">
        <f t="shared" si="2420"/>
        <v>1</v>
      </c>
      <c r="CH1626" s="4" t="b">
        <f t="shared" si="2421"/>
        <v>1</v>
      </c>
      <c r="CI1626" s="4" t="b">
        <f t="shared" si="2422"/>
        <v>1</v>
      </c>
      <c r="CJ1626" s="4" t="b">
        <f t="shared" si="2423"/>
        <v>1</v>
      </c>
      <c r="CK1626" s="4" t="b">
        <f t="shared" si="2424"/>
        <v>1</v>
      </c>
      <c r="CL1626" s="4" t="b">
        <f t="shared" si="2425"/>
        <v>1</v>
      </c>
      <c r="CM1626" s="4" t="b">
        <f t="shared" si="2426"/>
        <v>1</v>
      </c>
      <c r="CN1626" s="4" t="b">
        <f t="shared" si="2427"/>
        <v>1</v>
      </c>
      <c r="CO1626" s="4" t="b">
        <f t="shared" si="2428"/>
        <v>1</v>
      </c>
      <c r="CP1626" s="4" t="b">
        <f t="shared" si="2429"/>
        <v>1</v>
      </c>
      <c r="CQ1626" s="4" t="b">
        <f t="shared" si="2430"/>
        <v>1</v>
      </c>
      <c r="CR1626" s="4" t="b">
        <f t="shared" si="2431"/>
        <v>1</v>
      </c>
      <c r="CS1626" s="4" t="b">
        <f t="shared" si="2432"/>
        <v>1</v>
      </c>
      <c r="CT1626" s="4" t="b">
        <f t="shared" si="2433"/>
        <v>1</v>
      </c>
      <c r="CU1626" s="4" t="b">
        <f t="shared" si="2434"/>
        <v>1</v>
      </c>
      <c r="CV1626" s="4" t="b">
        <f t="shared" si="2435"/>
        <v>1</v>
      </c>
      <c r="CW1626" s="4" t="b">
        <f t="shared" si="2436"/>
        <v>1</v>
      </c>
      <c r="CX1626" s="4" t="b">
        <f t="shared" si="2437"/>
        <v>1</v>
      </c>
      <c r="CY1626" s="4" t="b">
        <f t="shared" si="2438"/>
        <v>1</v>
      </c>
      <c r="CZ1626" s="4" t="b">
        <f t="shared" si="2439"/>
        <v>1</v>
      </c>
      <c r="DA1626" s="4" t="b">
        <f t="shared" si="2440"/>
        <v>1</v>
      </c>
      <c r="DB1626" s="4" t="b">
        <f t="shared" si="2441"/>
        <v>1</v>
      </c>
      <c r="DC1626" s="4" t="b">
        <f t="shared" si="2442"/>
        <v>1</v>
      </c>
      <c r="DD1626" s="4" t="b">
        <f t="shared" si="2443"/>
        <v>1</v>
      </c>
    </row>
    <row r="1627" spans="1:108">
      <c r="A1627" s="4" t="s">
        <v>3477</v>
      </c>
      <c r="C1627" t="s">
        <v>3469</v>
      </c>
      <c r="D1627" s="4"/>
      <c r="E1627" s="4"/>
      <c r="F1627" t="s">
        <v>3462</v>
      </c>
      <c r="G1627" t="s">
        <v>3463</v>
      </c>
      <c r="H1627" t="s">
        <v>7445</v>
      </c>
      <c r="I1627" t="s">
        <v>7417</v>
      </c>
      <c r="J1627" s="4" t="s">
        <v>113</v>
      </c>
      <c r="K1627" s="4" t="s">
        <v>114</v>
      </c>
      <c r="L1627" s="4" t="s">
        <v>7223</v>
      </c>
      <c r="M1627" t="s">
        <v>6079</v>
      </c>
      <c r="N1627" s="6" t="s">
        <v>219</v>
      </c>
      <c r="O1627" s="6" t="b">
        <f t="shared" si="2350"/>
        <v>1</v>
      </c>
      <c r="P1627" s="4" t="b">
        <f t="shared" si="2351"/>
        <v>1</v>
      </c>
      <c r="Q1627" s="4" t="b">
        <f t="shared" si="2352"/>
        <v>1</v>
      </c>
      <c r="R1627" s="4" t="b">
        <f t="shared" si="2353"/>
        <v>1</v>
      </c>
      <c r="S1627" s="6" t="b">
        <f t="shared" si="2354"/>
        <v>1</v>
      </c>
      <c r="T1627" s="6" t="b">
        <f t="shared" si="2355"/>
        <v>1</v>
      </c>
      <c r="U1627" s="6" t="b">
        <f t="shared" si="2356"/>
        <v>1</v>
      </c>
      <c r="V1627" s="6" t="b">
        <f t="shared" si="2357"/>
        <v>1</v>
      </c>
      <c r="W1627" s="6" t="b">
        <f t="shared" si="2358"/>
        <v>1</v>
      </c>
      <c r="X1627" s="6" t="b">
        <f t="shared" si="2359"/>
        <v>1</v>
      </c>
      <c r="Y1627" s="6" t="b">
        <f t="shared" si="2360"/>
        <v>1</v>
      </c>
      <c r="Z1627" s="6" t="b">
        <f t="shared" si="2361"/>
        <v>1</v>
      </c>
      <c r="AA1627" s="6" t="b">
        <f t="shared" si="2362"/>
        <v>1</v>
      </c>
      <c r="AB1627" s="4" t="b">
        <f t="shared" si="2363"/>
        <v>1</v>
      </c>
      <c r="AC1627" s="4" t="b">
        <f t="shared" si="2364"/>
        <v>1</v>
      </c>
      <c r="AD1627" s="4" t="b">
        <f t="shared" si="2365"/>
        <v>1</v>
      </c>
      <c r="AE1627" s="4" t="b">
        <f t="shared" si="2366"/>
        <v>1</v>
      </c>
      <c r="AF1627" s="4" t="b">
        <f t="shared" si="2367"/>
        <v>1</v>
      </c>
      <c r="AG1627" s="4" t="b">
        <f t="shared" si="2368"/>
        <v>1</v>
      </c>
      <c r="AH1627" s="4" t="b">
        <f t="shared" si="2369"/>
        <v>1</v>
      </c>
      <c r="AI1627" s="4" t="b">
        <f t="shared" si="2370"/>
        <v>1</v>
      </c>
      <c r="AJ1627" s="4" t="b">
        <f t="shared" si="2371"/>
        <v>1</v>
      </c>
      <c r="AK1627" s="4" t="b">
        <f t="shared" si="2372"/>
        <v>1</v>
      </c>
      <c r="AL1627" s="4" t="b">
        <f t="shared" si="2373"/>
        <v>1</v>
      </c>
      <c r="AM1627" s="4" t="b">
        <f t="shared" si="2374"/>
        <v>1</v>
      </c>
      <c r="AN1627" s="4" t="b">
        <f t="shared" si="2375"/>
        <v>1</v>
      </c>
      <c r="AO1627" s="4" t="b">
        <f t="shared" si="2376"/>
        <v>1</v>
      </c>
      <c r="AP1627" s="4" t="b">
        <f t="shared" si="2377"/>
        <v>1</v>
      </c>
      <c r="AQ1627" s="4" t="b">
        <f t="shared" si="2378"/>
        <v>1</v>
      </c>
      <c r="AR1627" s="4" t="b">
        <f t="shared" si="2379"/>
        <v>1</v>
      </c>
      <c r="AS1627" s="4" t="b">
        <f t="shared" si="2380"/>
        <v>1</v>
      </c>
      <c r="AT1627" s="4" t="b">
        <f t="shared" si="2381"/>
        <v>1</v>
      </c>
      <c r="AU1627" s="4" t="b">
        <f t="shared" si="2382"/>
        <v>1</v>
      </c>
      <c r="AV1627" s="4" t="b">
        <f t="shared" si="2383"/>
        <v>1</v>
      </c>
      <c r="AW1627" s="4" t="b">
        <f t="shared" si="2384"/>
        <v>1</v>
      </c>
      <c r="AX1627" s="4" t="b">
        <f t="shared" si="2385"/>
        <v>1</v>
      </c>
      <c r="AY1627" s="4" t="b">
        <f t="shared" si="2386"/>
        <v>1</v>
      </c>
      <c r="AZ1627" s="4" t="b">
        <f t="shared" si="2387"/>
        <v>1</v>
      </c>
      <c r="BA1627" s="4" t="b">
        <f t="shared" si="2388"/>
        <v>1</v>
      </c>
      <c r="BB1627" s="4" t="b">
        <f t="shared" si="2389"/>
        <v>1</v>
      </c>
      <c r="BC1627" s="4" t="b">
        <f t="shared" si="2390"/>
        <v>1</v>
      </c>
      <c r="BD1627" s="4" t="b">
        <f t="shared" si="2391"/>
        <v>1</v>
      </c>
      <c r="BE1627" s="4" t="b">
        <f t="shared" si="2392"/>
        <v>1</v>
      </c>
      <c r="BF1627" s="4" t="b">
        <f t="shared" si="2393"/>
        <v>1</v>
      </c>
      <c r="BG1627" s="4" t="b">
        <f t="shared" si="2394"/>
        <v>1</v>
      </c>
      <c r="BH1627" s="4" t="b">
        <f t="shared" si="2395"/>
        <v>1</v>
      </c>
      <c r="BI1627" s="4" t="b">
        <f t="shared" si="2396"/>
        <v>1</v>
      </c>
      <c r="BJ1627" s="4" t="b">
        <f t="shared" si="2397"/>
        <v>1</v>
      </c>
      <c r="BK1627" s="4" t="b">
        <f t="shared" si="2398"/>
        <v>1</v>
      </c>
      <c r="BL1627" s="4" t="b">
        <f t="shared" si="2399"/>
        <v>1</v>
      </c>
      <c r="BM1627" s="4" t="b">
        <f t="shared" si="2400"/>
        <v>1</v>
      </c>
      <c r="BN1627" s="4" t="b">
        <f t="shared" si="2401"/>
        <v>1</v>
      </c>
      <c r="BO1627" s="4" t="b">
        <f t="shared" si="2402"/>
        <v>1</v>
      </c>
      <c r="BP1627" s="4" t="b">
        <f t="shared" si="2403"/>
        <v>1</v>
      </c>
      <c r="BQ1627" s="4" t="b">
        <f t="shared" si="2404"/>
        <v>1</v>
      </c>
      <c r="BR1627" s="4" t="b">
        <f t="shared" si="2405"/>
        <v>1</v>
      </c>
      <c r="BS1627" s="4" t="b">
        <f t="shared" si="2406"/>
        <v>1</v>
      </c>
      <c r="BT1627" s="4" t="b">
        <f t="shared" si="2407"/>
        <v>1</v>
      </c>
      <c r="BU1627" s="4" t="b">
        <f t="shared" si="2408"/>
        <v>1</v>
      </c>
      <c r="BV1627" s="4" t="b">
        <f t="shared" si="2409"/>
        <v>1</v>
      </c>
      <c r="BW1627" s="4" t="b">
        <f t="shared" si="2410"/>
        <v>1</v>
      </c>
      <c r="BX1627" s="4" t="b">
        <f t="shared" si="2411"/>
        <v>1</v>
      </c>
      <c r="BY1627" s="4" t="b">
        <f t="shared" si="2412"/>
        <v>1</v>
      </c>
      <c r="BZ1627" s="4" t="b">
        <f t="shared" si="2413"/>
        <v>1</v>
      </c>
      <c r="CA1627" s="4" t="b">
        <f t="shared" si="2414"/>
        <v>1</v>
      </c>
      <c r="CB1627" s="4" t="b">
        <f t="shared" si="2415"/>
        <v>1</v>
      </c>
      <c r="CC1627" s="4" t="b">
        <f t="shared" si="2416"/>
        <v>1</v>
      </c>
      <c r="CD1627" s="4" t="b">
        <f t="shared" si="2417"/>
        <v>1</v>
      </c>
      <c r="CE1627" s="4" t="b">
        <f t="shared" si="2418"/>
        <v>1</v>
      </c>
      <c r="CF1627" s="4" t="b">
        <f t="shared" si="2419"/>
        <v>1</v>
      </c>
      <c r="CG1627" s="4" t="b">
        <f t="shared" si="2420"/>
        <v>1</v>
      </c>
      <c r="CH1627" s="4" t="b">
        <f t="shared" si="2421"/>
        <v>1</v>
      </c>
      <c r="CI1627" s="4" t="b">
        <f t="shared" si="2422"/>
        <v>1</v>
      </c>
      <c r="CJ1627" s="4" t="b">
        <f t="shared" si="2423"/>
        <v>1</v>
      </c>
      <c r="CK1627" s="4" t="b">
        <f t="shared" si="2424"/>
        <v>1</v>
      </c>
      <c r="CL1627" s="4" t="b">
        <f t="shared" si="2425"/>
        <v>1</v>
      </c>
      <c r="CM1627" s="4" t="b">
        <f t="shared" si="2426"/>
        <v>1</v>
      </c>
      <c r="CN1627" s="4" t="b">
        <f t="shared" si="2427"/>
        <v>1</v>
      </c>
      <c r="CO1627" s="4" t="b">
        <f t="shared" si="2428"/>
        <v>1</v>
      </c>
      <c r="CP1627" s="4" t="b">
        <f t="shared" si="2429"/>
        <v>1</v>
      </c>
      <c r="CQ1627" s="4" t="b">
        <f t="shared" si="2430"/>
        <v>1</v>
      </c>
      <c r="CR1627" s="4" t="b">
        <f t="shared" si="2431"/>
        <v>1</v>
      </c>
      <c r="CS1627" s="4" t="b">
        <f t="shared" si="2432"/>
        <v>1</v>
      </c>
      <c r="CT1627" s="4" t="b">
        <f t="shared" si="2433"/>
        <v>1</v>
      </c>
      <c r="CU1627" s="4" t="b">
        <f t="shared" si="2434"/>
        <v>1</v>
      </c>
      <c r="CV1627" s="4" t="b">
        <f t="shared" si="2435"/>
        <v>1</v>
      </c>
      <c r="CW1627" s="4" t="b">
        <f t="shared" si="2436"/>
        <v>1</v>
      </c>
      <c r="CX1627" s="4" t="b">
        <f t="shared" si="2437"/>
        <v>1</v>
      </c>
      <c r="CY1627" s="4" t="b">
        <f t="shared" si="2438"/>
        <v>1</v>
      </c>
      <c r="CZ1627" s="4" t="b">
        <f t="shared" si="2439"/>
        <v>1</v>
      </c>
      <c r="DA1627" s="4" t="b">
        <f t="shared" si="2440"/>
        <v>1</v>
      </c>
      <c r="DB1627" s="4" t="b">
        <f t="shared" si="2441"/>
        <v>1</v>
      </c>
      <c r="DC1627" s="4" t="b">
        <f t="shared" si="2442"/>
        <v>1</v>
      </c>
      <c r="DD1627" s="4" t="b">
        <f t="shared" si="2443"/>
        <v>1</v>
      </c>
    </row>
    <row r="1628" spans="1:108">
      <c r="A1628" t="s">
        <v>3478</v>
      </c>
      <c r="C1628" t="s">
        <v>3469</v>
      </c>
      <c r="F1628" t="s">
        <v>3462</v>
      </c>
      <c r="G1628" t="s">
        <v>3463</v>
      </c>
      <c r="H1628" t="s">
        <v>7445</v>
      </c>
      <c r="I1628" t="s">
        <v>7417</v>
      </c>
      <c r="J1628" t="s">
        <v>119</v>
      </c>
      <c r="K1628" t="s">
        <v>109</v>
      </c>
      <c r="L1628" t="s">
        <v>7820</v>
      </c>
      <c r="M1628" t="s">
        <v>174</v>
      </c>
      <c r="N1628" t="s">
        <v>7541</v>
      </c>
      <c r="O1628" t="b">
        <f t="shared" si="2350"/>
        <v>1</v>
      </c>
      <c r="P1628" t="b">
        <f t="shared" si="2351"/>
        <v>1</v>
      </c>
      <c r="Q1628" t="b">
        <f t="shared" si="2352"/>
        <v>1</v>
      </c>
      <c r="R1628" t="b">
        <f t="shared" si="2353"/>
        <v>1</v>
      </c>
      <c r="S1628" t="b">
        <f t="shared" si="2354"/>
        <v>0</v>
      </c>
      <c r="T1628" t="b">
        <f t="shared" si="2355"/>
        <v>0</v>
      </c>
      <c r="U1628" t="b">
        <f t="shared" si="2356"/>
        <v>1</v>
      </c>
      <c r="V1628" t="b">
        <f t="shared" si="2357"/>
        <v>1</v>
      </c>
      <c r="W1628" t="b">
        <f t="shared" si="2358"/>
        <v>0</v>
      </c>
      <c r="X1628" t="b">
        <f t="shared" si="2359"/>
        <v>1</v>
      </c>
      <c r="Y1628" t="b">
        <f t="shared" si="2360"/>
        <v>1</v>
      </c>
      <c r="Z1628" t="b">
        <f t="shared" si="2361"/>
        <v>1</v>
      </c>
      <c r="AA1628" t="b">
        <f t="shared" si="2362"/>
        <v>1</v>
      </c>
      <c r="AB1628" t="b">
        <f t="shared" si="2363"/>
        <v>0</v>
      </c>
      <c r="AC1628" t="b">
        <f t="shared" si="2364"/>
        <v>0</v>
      </c>
      <c r="AD1628" t="b">
        <f t="shared" si="2365"/>
        <v>0</v>
      </c>
      <c r="AE1628" t="b">
        <f t="shared" si="2366"/>
        <v>1</v>
      </c>
      <c r="AF1628" t="b">
        <f t="shared" si="2367"/>
        <v>0</v>
      </c>
      <c r="AG1628" t="b">
        <f t="shared" si="2368"/>
        <v>1</v>
      </c>
      <c r="AH1628" t="b">
        <f t="shared" si="2369"/>
        <v>1</v>
      </c>
      <c r="AI1628" t="b">
        <f t="shared" si="2370"/>
        <v>0</v>
      </c>
      <c r="AJ1628" t="b">
        <f t="shared" si="2371"/>
        <v>1</v>
      </c>
      <c r="AK1628" t="b">
        <f t="shared" si="2372"/>
        <v>1</v>
      </c>
      <c r="AL1628" t="b">
        <f t="shared" si="2373"/>
        <v>0</v>
      </c>
      <c r="AM1628" t="b">
        <f t="shared" si="2374"/>
        <v>0</v>
      </c>
      <c r="AN1628" t="b">
        <f t="shared" si="2375"/>
        <v>1</v>
      </c>
      <c r="AO1628" t="b">
        <f t="shared" si="2376"/>
        <v>0</v>
      </c>
      <c r="AP1628" t="b">
        <f t="shared" si="2377"/>
        <v>0</v>
      </c>
      <c r="AQ1628" t="b">
        <f t="shared" si="2378"/>
        <v>0</v>
      </c>
      <c r="AR1628" t="b">
        <f t="shared" si="2379"/>
        <v>0</v>
      </c>
      <c r="AS1628" t="b">
        <f t="shared" si="2380"/>
        <v>0</v>
      </c>
      <c r="AT1628" t="b">
        <f t="shared" si="2381"/>
        <v>0</v>
      </c>
      <c r="AU1628" t="b">
        <f t="shared" si="2382"/>
        <v>0</v>
      </c>
      <c r="AV1628" t="b">
        <f t="shared" si="2383"/>
        <v>0</v>
      </c>
      <c r="AW1628" t="b">
        <f t="shared" si="2384"/>
        <v>0</v>
      </c>
      <c r="AX1628" t="b">
        <f t="shared" si="2385"/>
        <v>1</v>
      </c>
      <c r="AY1628" t="b">
        <f t="shared" si="2386"/>
        <v>0</v>
      </c>
      <c r="AZ1628" t="b">
        <f t="shared" si="2387"/>
        <v>0</v>
      </c>
      <c r="BA1628" t="b">
        <f t="shared" si="2388"/>
        <v>0</v>
      </c>
      <c r="BB1628" t="b">
        <f t="shared" si="2389"/>
        <v>0</v>
      </c>
      <c r="BC1628" t="b">
        <f t="shared" si="2390"/>
        <v>1</v>
      </c>
      <c r="BD1628" t="b">
        <f t="shared" si="2391"/>
        <v>0</v>
      </c>
      <c r="BE1628" t="b">
        <f t="shared" si="2392"/>
        <v>0</v>
      </c>
      <c r="BF1628" t="b">
        <f t="shared" si="2393"/>
        <v>1</v>
      </c>
      <c r="BG1628" t="b">
        <f t="shared" si="2394"/>
        <v>1</v>
      </c>
      <c r="BH1628" t="b">
        <f t="shared" si="2395"/>
        <v>0</v>
      </c>
      <c r="BI1628" t="b">
        <f t="shared" si="2396"/>
        <v>1</v>
      </c>
      <c r="BJ1628" t="b">
        <f t="shared" si="2397"/>
        <v>1</v>
      </c>
      <c r="BK1628" t="b">
        <f t="shared" si="2398"/>
        <v>1</v>
      </c>
      <c r="BL1628" t="b">
        <f t="shared" si="2399"/>
        <v>0</v>
      </c>
      <c r="BM1628" t="b">
        <f t="shared" si="2400"/>
        <v>0</v>
      </c>
      <c r="BN1628" t="b">
        <f t="shared" si="2401"/>
        <v>0</v>
      </c>
      <c r="BO1628" t="b">
        <f t="shared" si="2402"/>
        <v>1</v>
      </c>
      <c r="BP1628" t="b">
        <f t="shared" si="2403"/>
        <v>0</v>
      </c>
      <c r="BQ1628" t="b">
        <f t="shared" si="2404"/>
        <v>0</v>
      </c>
      <c r="BR1628" t="b">
        <f t="shared" si="2405"/>
        <v>1</v>
      </c>
      <c r="BS1628" t="b">
        <f t="shared" si="2406"/>
        <v>0</v>
      </c>
      <c r="BT1628" t="b">
        <f t="shared" si="2407"/>
        <v>0</v>
      </c>
      <c r="BU1628" t="b">
        <f t="shared" si="2408"/>
        <v>1</v>
      </c>
      <c r="BV1628" t="b">
        <f t="shared" si="2409"/>
        <v>0</v>
      </c>
      <c r="BW1628" t="b">
        <f t="shared" si="2410"/>
        <v>0</v>
      </c>
      <c r="BX1628" t="b">
        <f t="shared" si="2411"/>
        <v>1</v>
      </c>
      <c r="BY1628" t="b">
        <f t="shared" si="2412"/>
        <v>0</v>
      </c>
      <c r="BZ1628" t="b">
        <f t="shared" si="2413"/>
        <v>0</v>
      </c>
      <c r="CA1628" t="b">
        <f t="shared" si="2414"/>
        <v>0</v>
      </c>
      <c r="CB1628" t="b">
        <f t="shared" si="2415"/>
        <v>0</v>
      </c>
      <c r="CC1628" t="b">
        <f t="shared" si="2416"/>
        <v>0</v>
      </c>
      <c r="CD1628" t="b">
        <f t="shared" si="2417"/>
        <v>1</v>
      </c>
      <c r="CE1628" t="b">
        <f t="shared" si="2418"/>
        <v>0</v>
      </c>
      <c r="CF1628" t="b">
        <f t="shared" si="2419"/>
        <v>0</v>
      </c>
      <c r="CG1628" t="b">
        <f t="shared" si="2420"/>
        <v>0</v>
      </c>
      <c r="CH1628" t="b">
        <f t="shared" si="2421"/>
        <v>0</v>
      </c>
      <c r="CI1628" t="b">
        <f t="shared" si="2422"/>
        <v>0</v>
      </c>
      <c r="CJ1628" t="b">
        <f t="shared" si="2423"/>
        <v>0</v>
      </c>
      <c r="CK1628" t="b">
        <f t="shared" si="2424"/>
        <v>0</v>
      </c>
      <c r="CL1628" t="b">
        <f t="shared" si="2425"/>
        <v>1</v>
      </c>
      <c r="CM1628" t="b">
        <f t="shared" si="2426"/>
        <v>0</v>
      </c>
      <c r="CN1628" t="b">
        <f t="shared" si="2427"/>
        <v>0</v>
      </c>
      <c r="CO1628" t="b">
        <f t="shared" si="2428"/>
        <v>0</v>
      </c>
      <c r="CP1628" t="b">
        <f t="shared" si="2429"/>
        <v>1</v>
      </c>
      <c r="CQ1628" t="b">
        <f t="shared" si="2430"/>
        <v>0</v>
      </c>
      <c r="CR1628" t="b">
        <f t="shared" si="2431"/>
        <v>0</v>
      </c>
      <c r="CS1628" t="b">
        <f t="shared" si="2432"/>
        <v>1</v>
      </c>
      <c r="CT1628" t="b">
        <f t="shared" si="2433"/>
        <v>0</v>
      </c>
      <c r="CU1628" t="b">
        <f t="shared" si="2434"/>
        <v>0</v>
      </c>
      <c r="CV1628" t="b">
        <f t="shared" si="2435"/>
        <v>1</v>
      </c>
      <c r="CW1628" t="b">
        <f t="shared" si="2436"/>
        <v>1</v>
      </c>
      <c r="CX1628" t="b">
        <f t="shared" si="2437"/>
        <v>0</v>
      </c>
      <c r="CY1628" t="b">
        <f t="shared" si="2438"/>
        <v>0</v>
      </c>
      <c r="CZ1628" t="b">
        <f t="shared" si="2439"/>
        <v>0</v>
      </c>
      <c r="DA1628" t="b">
        <f t="shared" si="2440"/>
        <v>0</v>
      </c>
      <c r="DB1628" t="b">
        <f t="shared" si="2441"/>
        <v>0</v>
      </c>
      <c r="DC1628" t="b">
        <f t="shared" si="2442"/>
        <v>0</v>
      </c>
      <c r="DD1628" t="b">
        <f t="shared" si="2443"/>
        <v>1</v>
      </c>
    </row>
    <row r="1629" spans="1:108">
      <c r="A1629" t="s">
        <v>3526</v>
      </c>
      <c r="B1629" t="s">
        <v>3527</v>
      </c>
      <c r="C1629" t="s">
        <v>3528</v>
      </c>
      <c r="F1629" t="s">
        <v>3462</v>
      </c>
      <c r="G1629" t="s">
        <v>3463</v>
      </c>
      <c r="H1629" t="s">
        <v>7445</v>
      </c>
      <c r="I1629" t="s">
        <v>7417</v>
      </c>
      <c r="J1629" t="s">
        <v>143</v>
      </c>
      <c r="K1629" t="s">
        <v>143</v>
      </c>
      <c r="L1629" t="s">
        <v>7241</v>
      </c>
      <c r="M1629" t="s">
        <v>6079</v>
      </c>
      <c r="N1629" t="s">
        <v>3411</v>
      </c>
      <c r="O1629" t="b">
        <f t="shared" si="2350"/>
        <v>1</v>
      </c>
      <c r="P1629" t="b">
        <f t="shared" si="2351"/>
        <v>0</v>
      </c>
      <c r="Q1629" t="b">
        <f t="shared" si="2352"/>
        <v>1</v>
      </c>
      <c r="R1629" t="b">
        <f t="shared" si="2353"/>
        <v>0</v>
      </c>
      <c r="S1629" t="b">
        <f t="shared" si="2354"/>
        <v>0</v>
      </c>
      <c r="T1629" t="b">
        <f t="shared" si="2355"/>
        <v>0</v>
      </c>
      <c r="U1629" t="b">
        <f t="shared" si="2356"/>
        <v>1</v>
      </c>
      <c r="V1629" t="b">
        <f t="shared" si="2357"/>
        <v>0</v>
      </c>
      <c r="W1629" t="b">
        <f t="shared" si="2358"/>
        <v>0</v>
      </c>
      <c r="X1629" t="b">
        <f t="shared" si="2359"/>
        <v>0</v>
      </c>
      <c r="Y1629" t="b">
        <f t="shared" si="2360"/>
        <v>0</v>
      </c>
      <c r="Z1629" t="b">
        <f t="shared" si="2361"/>
        <v>0</v>
      </c>
      <c r="AA1629" t="b">
        <f t="shared" si="2362"/>
        <v>0</v>
      </c>
      <c r="AB1629" t="b">
        <f t="shared" si="2363"/>
        <v>0</v>
      </c>
      <c r="AC1629" t="b">
        <f t="shared" si="2364"/>
        <v>0</v>
      </c>
      <c r="AD1629" t="b">
        <f t="shared" si="2365"/>
        <v>0</v>
      </c>
      <c r="AE1629" t="b">
        <f t="shared" si="2366"/>
        <v>0</v>
      </c>
      <c r="AF1629" t="b">
        <f t="shared" si="2367"/>
        <v>0</v>
      </c>
      <c r="AG1629" t="b">
        <f t="shared" si="2368"/>
        <v>0</v>
      </c>
      <c r="AH1629" t="b">
        <f t="shared" si="2369"/>
        <v>1</v>
      </c>
      <c r="AI1629" t="b">
        <f t="shared" si="2370"/>
        <v>0</v>
      </c>
      <c r="AJ1629" t="b">
        <f t="shared" si="2371"/>
        <v>0</v>
      </c>
      <c r="AK1629" t="b">
        <f t="shared" si="2372"/>
        <v>0</v>
      </c>
      <c r="AL1629" t="b">
        <f t="shared" si="2373"/>
        <v>0</v>
      </c>
      <c r="AM1629" t="b">
        <f t="shared" si="2374"/>
        <v>0</v>
      </c>
      <c r="AN1629" t="b">
        <f t="shared" si="2375"/>
        <v>0</v>
      </c>
      <c r="AO1629" t="b">
        <f t="shared" si="2376"/>
        <v>0</v>
      </c>
      <c r="AP1629" t="b">
        <f t="shared" si="2377"/>
        <v>0</v>
      </c>
      <c r="AQ1629" t="b">
        <f t="shared" si="2378"/>
        <v>0</v>
      </c>
      <c r="AR1629" t="b">
        <f t="shared" si="2379"/>
        <v>0</v>
      </c>
      <c r="AS1629" t="b">
        <f t="shared" si="2380"/>
        <v>0</v>
      </c>
      <c r="AT1629" t="b">
        <f t="shared" si="2381"/>
        <v>0</v>
      </c>
      <c r="AU1629" t="b">
        <f t="shared" si="2382"/>
        <v>0</v>
      </c>
      <c r="AV1629" t="b">
        <f t="shared" si="2383"/>
        <v>0</v>
      </c>
      <c r="AW1629" t="b">
        <f t="shared" si="2384"/>
        <v>0</v>
      </c>
      <c r="AX1629" t="b">
        <f t="shared" si="2385"/>
        <v>0</v>
      </c>
      <c r="AY1629" t="b">
        <f t="shared" si="2386"/>
        <v>0</v>
      </c>
      <c r="AZ1629" t="b">
        <f t="shared" si="2387"/>
        <v>0</v>
      </c>
      <c r="BA1629" t="b">
        <f t="shared" si="2388"/>
        <v>0</v>
      </c>
      <c r="BB1629" t="b">
        <f t="shared" si="2389"/>
        <v>0</v>
      </c>
      <c r="BC1629" t="b">
        <f t="shared" si="2390"/>
        <v>0</v>
      </c>
      <c r="BD1629" t="b">
        <f t="shared" si="2391"/>
        <v>0</v>
      </c>
      <c r="BE1629" t="b">
        <f t="shared" si="2392"/>
        <v>0</v>
      </c>
      <c r="BF1629" t="b">
        <f t="shared" si="2393"/>
        <v>0</v>
      </c>
      <c r="BG1629" t="b">
        <f t="shared" si="2394"/>
        <v>0</v>
      </c>
      <c r="BH1629" t="b">
        <f t="shared" si="2395"/>
        <v>0</v>
      </c>
      <c r="BI1629" t="b">
        <f t="shared" si="2396"/>
        <v>0</v>
      </c>
      <c r="BJ1629" t="b">
        <f t="shared" si="2397"/>
        <v>0</v>
      </c>
      <c r="BK1629" t="b">
        <f t="shared" si="2398"/>
        <v>0</v>
      </c>
      <c r="BL1629" t="b">
        <f t="shared" si="2399"/>
        <v>0</v>
      </c>
      <c r="BM1629" t="b">
        <f t="shared" si="2400"/>
        <v>0</v>
      </c>
      <c r="BN1629" t="b">
        <f t="shared" si="2401"/>
        <v>0</v>
      </c>
      <c r="BO1629" t="b">
        <f t="shared" si="2402"/>
        <v>0</v>
      </c>
      <c r="BP1629" t="b">
        <f t="shared" si="2403"/>
        <v>0</v>
      </c>
      <c r="BQ1629" t="b">
        <f t="shared" si="2404"/>
        <v>0</v>
      </c>
      <c r="BR1629" t="b">
        <f t="shared" si="2405"/>
        <v>0</v>
      </c>
      <c r="BS1629" t="b">
        <f t="shared" si="2406"/>
        <v>0</v>
      </c>
      <c r="BT1629" t="b">
        <f t="shared" si="2407"/>
        <v>0</v>
      </c>
      <c r="BU1629" t="b">
        <f t="shared" si="2408"/>
        <v>0</v>
      </c>
      <c r="BV1629" t="b">
        <f t="shared" si="2409"/>
        <v>0</v>
      </c>
      <c r="BW1629" t="b">
        <f t="shared" si="2410"/>
        <v>0</v>
      </c>
      <c r="BX1629" t="b">
        <f t="shared" si="2411"/>
        <v>0</v>
      </c>
      <c r="BY1629" t="b">
        <f t="shared" si="2412"/>
        <v>0</v>
      </c>
      <c r="BZ1629" t="b">
        <f t="shared" si="2413"/>
        <v>0</v>
      </c>
      <c r="CA1629" t="b">
        <f t="shared" si="2414"/>
        <v>0</v>
      </c>
      <c r="CB1629" t="b">
        <f t="shared" si="2415"/>
        <v>0</v>
      </c>
      <c r="CC1629" t="b">
        <f t="shared" si="2416"/>
        <v>0</v>
      </c>
      <c r="CD1629" t="b">
        <f t="shared" si="2417"/>
        <v>0</v>
      </c>
      <c r="CE1629" t="b">
        <f t="shared" si="2418"/>
        <v>0</v>
      </c>
      <c r="CF1629" t="b">
        <f t="shared" si="2419"/>
        <v>0</v>
      </c>
      <c r="CG1629" t="b">
        <f t="shared" si="2420"/>
        <v>0</v>
      </c>
      <c r="CH1629" t="b">
        <f t="shared" si="2421"/>
        <v>0</v>
      </c>
      <c r="CI1629" t="b">
        <f t="shared" si="2422"/>
        <v>0</v>
      </c>
      <c r="CJ1629" t="b">
        <f t="shared" si="2423"/>
        <v>0</v>
      </c>
      <c r="CK1629" t="b">
        <f t="shared" si="2424"/>
        <v>1</v>
      </c>
      <c r="CL1629" t="b">
        <f t="shared" si="2425"/>
        <v>0</v>
      </c>
      <c r="CM1629" t="b">
        <f t="shared" si="2426"/>
        <v>0</v>
      </c>
      <c r="CN1629" t="b">
        <f t="shared" si="2427"/>
        <v>0</v>
      </c>
      <c r="CO1629" t="b">
        <f t="shared" si="2428"/>
        <v>0</v>
      </c>
      <c r="CP1629" t="b">
        <f t="shared" si="2429"/>
        <v>0</v>
      </c>
      <c r="CQ1629" t="b">
        <f t="shared" si="2430"/>
        <v>0</v>
      </c>
      <c r="CR1629" t="b">
        <f t="shared" si="2431"/>
        <v>0</v>
      </c>
      <c r="CS1629" t="b">
        <f t="shared" si="2432"/>
        <v>0</v>
      </c>
      <c r="CT1629" t="b">
        <f t="shared" si="2433"/>
        <v>0</v>
      </c>
      <c r="CU1629" t="b">
        <f t="shared" si="2434"/>
        <v>0</v>
      </c>
      <c r="CV1629" t="b">
        <f t="shared" si="2435"/>
        <v>0</v>
      </c>
      <c r="CW1629" t="b">
        <f t="shared" si="2436"/>
        <v>0</v>
      </c>
      <c r="CX1629" t="b">
        <f t="shared" si="2437"/>
        <v>0</v>
      </c>
      <c r="CY1629" t="b">
        <f t="shared" si="2438"/>
        <v>0</v>
      </c>
      <c r="CZ1629" t="b">
        <f t="shared" si="2439"/>
        <v>0</v>
      </c>
      <c r="DA1629" t="b">
        <f t="shared" si="2440"/>
        <v>0</v>
      </c>
      <c r="DB1629" t="b">
        <f t="shared" si="2441"/>
        <v>0</v>
      </c>
      <c r="DC1629" t="b">
        <f t="shared" si="2442"/>
        <v>0</v>
      </c>
      <c r="DD1629" t="b">
        <f t="shared" si="2443"/>
        <v>0</v>
      </c>
    </row>
    <row r="1630" spans="1:108">
      <c r="A1630" t="s">
        <v>3529</v>
      </c>
      <c r="B1630" t="s">
        <v>3530</v>
      </c>
      <c r="C1630" t="s">
        <v>3531</v>
      </c>
      <c r="F1630" t="s">
        <v>3462</v>
      </c>
      <c r="G1630" t="s">
        <v>3463</v>
      </c>
      <c r="H1630" t="s">
        <v>7445</v>
      </c>
      <c r="I1630" t="s">
        <v>7417</v>
      </c>
      <c r="J1630" t="s">
        <v>1248</v>
      </c>
      <c r="K1630" t="s">
        <v>109</v>
      </c>
      <c r="L1630" t="s">
        <v>7242</v>
      </c>
      <c r="M1630" t="s">
        <v>6079</v>
      </c>
      <c r="N1630" t="s">
        <v>3532</v>
      </c>
      <c r="O1630" t="b">
        <f t="shared" si="2350"/>
        <v>0</v>
      </c>
      <c r="P1630" t="b">
        <f t="shared" si="2351"/>
        <v>1</v>
      </c>
      <c r="Q1630" t="b">
        <f t="shared" si="2352"/>
        <v>1</v>
      </c>
      <c r="R1630" t="b">
        <f t="shared" si="2353"/>
        <v>1</v>
      </c>
      <c r="S1630" t="b">
        <f t="shared" si="2354"/>
        <v>0</v>
      </c>
      <c r="T1630" t="b">
        <f t="shared" si="2355"/>
        <v>0</v>
      </c>
      <c r="U1630" t="b">
        <f t="shared" si="2356"/>
        <v>1</v>
      </c>
      <c r="V1630" t="b">
        <f t="shared" si="2357"/>
        <v>1</v>
      </c>
      <c r="W1630" t="b">
        <f t="shared" si="2358"/>
        <v>0</v>
      </c>
      <c r="X1630" t="b">
        <f t="shared" si="2359"/>
        <v>0</v>
      </c>
      <c r="Y1630" t="b">
        <f t="shared" si="2360"/>
        <v>1</v>
      </c>
      <c r="Z1630" t="b">
        <f t="shared" si="2361"/>
        <v>0</v>
      </c>
      <c r="AA1630" t="b">
        <f t="shared" si="2362"/>
        <v>1</v>
      </c>
      <c r="AB1630" t="b">
        <f t="shared" si="2363"/>
        <v>0</v>
      </c>
      <c r="AC1630" t="b">
        <f t="shared" si="2364"/>
        <v>0</v>
      </c>
      <c r="AD1630" t="b">
        <f t="shared" si="2365"/>
        <v>0</v>
      </c>
      <c r="AE1630" t="b">
        <f t="shared" si="2366"/>
        <v>0</v>
      </c>
      <c r="AF1630" t="b">
        <f t="shared" si="2367"/>
        <v>0</v>
      </c>
      <c r="AG1630" t="b">
        <f t="shared" si="2368"/>
        <v>0</v>
      </c>
      <c r="AH1630" t="b">
        <f t="shared" si="2369"/>
        <v>1</v>
      </c>
      <c r="AI1630" t="b">
        <f t="shared" si="2370"/>
        <v>0</v>
      </c>
      <c r="AJ1630" t="b">
        <f t="shared" si="2371"/>
        <v>0</v>
      </c>
      <c r="AK1630" t="b">
        <f t="shared" si="2372"/>
        <v>0</v>
      </c>
      <c r="AL1630" t="b">
        <f t="shared" si="2373"/>
        <v>0</v>
      </c>
      <c r="AM1630" t="b">
        <f t="shared" si="2374"/>
        <v>0</v>
      </c>
      <c r="AN1630" t="b">
        <f t="shared" si="2375"/>
        <v>0</v>
      </c>
      <c r="AO1630" t="b">
        <f t="shared" si="2376"/>
        <v>0</v>
      </c>
      <c r="AP1630" t="b">
        <f t="shared" si="2377"/>
        <v>0</v>
      </c>
      <c r="AQ1630" t="b">
        <f t="shared" si="2378"/>
        <v>0</v>
      </c>
      <c r="AR1630" t="b">
        <f t="shared" si="2379"/>
        <v>0</v>
      </c>
      <c r="AS1630" t="b">
        <f t="shared" si="2380"/>
        <v>0</v>
      </c>
      <c r="AT1630" t="b">
        <f t="shared" si="2381"/>
        <v>0</v>
      </c>
      <c r="AU1630" t="b">
        <f t="shared" si="2382"/>
        <v>0</v>
      </c>
      <c r="AV1630" t="b">
        <f t="shared" si="2383"/>
        <v>1</v>
      </c>
      <c r="AW1630" t="b">
        <f t="shared" si="2384"/>
        <v>0</v>
      </c>
      <c r="AX1630" t="b">
        <f t="shared" si="2385"/>
        <v>0</v>
      </c>
      <c r="AY1630" t="b">
        <f t="shared" si="2386"/>
        <v>0</v>
      </c>
      <c r="AZ1630" t="b">
        <f t="shared" si="2387"/>
        <v>0</v>
      </c>
      <c r="BA1630" t="b">
        <f t="shared" si="2388"/>
        <v>0</v>
      </c>
      <c r="BB1630" t="b">
        <f t="shared" si="2389"/>
        <v>0</v>
      </c>
      <c r="BC1630" t="b">
        <f t="shared" si="2390"/>
        <v>1</v>
      </c>
      <c r="BD1630" t="b">
        <f t="shared" si="2391"/>
        <v>0</v>
      </c>
      <c r="BE1630" t="b">
        <f t="shared" si="2392"/>
        <v>0</v>
      </c>
      <c r="BF1630" t="b">
        <f t="shared" si="2393"/>
        <v>0</v>
      </c>
      <c r="BG1630" t="b">
        <f t="shared" si="2394"/>
        <v>0</v>
      </c>
      <c r="BH1630" t="b">
        <f t="shared" si="2395"/>
        <v>0</v>
      </c>
      <c r="BI1630" t="b">
        <f t="shared" si="2396"/>
        <v>0</v>
      </c>
      <c r="BJ1630" t="b">
        <f t="shared" si="2397"/>
        <v>0</v>
      </c>
      <c r="BK1630" t="b">
        <f t="shared" si="2398"/>
        <v>0</v>
      </c>
      <c r="BL1630" t="b">
        <f t="shared" si="2399"/>
        <v>0</v>
      </c>
      <c r="BM1630" t="b">
        <f t="shared" si="2400"/>
        <v>0</v>
      </c>
      <c r="BN1630" t="b">
        <f t="shared" si="2401"/>
        <v>0</v>
      </c>
      <c r="BO1630" t="b">
        <f t="shared" si="2402"/>
        <v>0</v>
      </c>
      <c r="BP1630" t="b">
        <f t="shared" si="2403"/>
        <v>0</v>
      </c>
      <c r="BQ1630" t="b">
        <f t="shared" si="2404"/>
        <v>0</v>
      </c>
      <c r="BR1630" t="b">
        <f t="shared" si="2405"/>
        <v>0</v>
      </c>
      <c r="BS1630" t="b">
        <f t="shared" si="2406"/>
        <v>0</v>
      </c>
      <c r="BT1630" t="b">
        <f t="shared" si="2407"/>
        <v>0</v>
      </c>
      <c r="BU1630" t="b">
        <f t="shared" si="2408"/>
        <v>1</v>
      </c>
      <c r="BV1630" t="b">
        <f t="shared" si="2409"/>
        <v>0</v>
      </c>
      <c r="BW1630" t="b">
        <f t="shared" si="2410"/>
        <v>0</v>
      </c>
      <c r="BX1630" t="b">
        <f t="shared" si="2411"/>
        <v>0</v>
      </c>
      <c r="BY1630" t="b">
        <f t="shared" si="2412"/>
        <v>0</v>
      </c>
      <c r="BZ1630" t="b">
        <f t="shared" si="2413"/>
        <v>0</v>
      </c>
      <c r="CA1630" t="b">
        <f t="shared" si="2414"/>
        <v>0</v>
      </c>
      <c r="CB1630" t="b">
        <f t="shared" si="2415"/>
        <v>0</v>
      </c>
      <c r="CC1630" t="b">
        <f t="shared" si="2416"/>
        <v>0</v>
      </c>
      <c r="CD1630" t="b">
        <f t="shared" si="2417"/>
        <v>0</v>
      </c>
      <c r="CE1630" t="b">
        <f t="shared" si="2418"/>
        <v>0</v>
      </c>
      <c r="CF1630" t="b">
        <f t="shared" si="2419"/>
        <v>0</v>
      </c>
      <c r="CG1630" t="b">
        <f t="shared" si="2420"/>
        <v>0</v>
      </c>
      <c r="CH1630" t="b">
        <f t="shared" si="2421"/>
        <v>0</v>
      </c>
      <c r="CI1630" t="b">
        <f t="shared" si="2422"/>
        <v>0</v>
      </c>
      <c r="CJ1630" t="b">
        <f t="shared" si="2423"/>
        <v>0</v>
      </c>
      <c r="CK1630" t="b">
        <f t="shared" si="2424"/>
        <v>0</v>
      </c>
      <c r="CL1630" t="b">
        <f t="shared" si="2425"/>
        <v>0</v>
      </c>
      <c r="CM1630" t="b">
        <f t="shared" si="2426"/>
        <v>0</v>
      </c>
      <c r="CN1630" t="b">
        <f t="shared" si="2427"/>
        <v>0</v>
      </c>
      <c r="CO1630" t="b">
        <f t="shared" si="2428"/>
        <v>0</v>
      </c>
      <c r="CP1630" t="b">
        <f t="shared" si="2429"/>
        <v>0</v>
      </c>
      <c r="CQ1630" t="b">
        <f t="shared" si="2430"/>
        <v>0</v>
      </c>
      <c r="CR1630" t="b">
        <f t="shared" si="2431"/>
        <v>0</v>
      </c>
      <c r="CS1630" t="b">
        <f t="shared" si="2432"/>
        <v>0</v>
      </c>
      <c r="CT1630" t="b">
        <f t="shared" si="2433"/>
        <v>0</v>
      </c>
      <c r="CU1630" t="b">
        <f t="shared" si="2434"/>
        <v>0</v>
      </c>
      <c r="CV1630" t="b">
        <f t="shared" si="2435"/>
        <v>0</v>
      </c>
      <c r="CW1630" t="b">
        <f t="shared" si="2436"/>
        <v>0</v>
      </c>
      <c r="CX1630" t="b">
        <f t="shared" si="2437"/>
        <v>0</v>
      </c>
      <c r="CY1630" t="b">
        <f t="shared" si="2438"/>
        <v>0</v>
      </c>
      <c r="CZ1630" t="b">
        <f t="shared" si="2439"/>
        <v>0</v>
      </c>
      <c r="DA1630" t="b">
        <f t="shared" si="2440"/>
        <v>0</v>
      </c>
      <c r="DB1630" t="b">
        <f t="shared" si="2441"/>
        <v>0</v>
      </c>
      <c r="DC1630" t="b">
        <f t="shared" si="2442"/>
        <v>0</v>
      </c>
      <c r="DD1630" t="b">
        <f t="shared" si="2443"/>
        <v>0</v>
      </c>
    </row>
    <row r="1631" spans="1:108">
      <c r="A1631" t="s">
        <v>3533</v>
      </c>
      <c r="B1631" t="s">
        <v>3530</v>
      </c>
      <c r="C1631" t="s">
        <v>3531</v>
      </c>
      <c r="F1631" t="s">
        <v>3462</v>
      </c>
      <c r="G1631" t="s">
        <v>3463</v>
      </c>
      <c r="H1631" t="s">
        <v>7445</v>
      </c>
      <c r="I1631" t="s">
        <v>7417</v>
      </c>
      <c r="J1631" t="s">
        <v>16</v>
      </c>
      <c r="K1631" t="s">
        <v>16</v>
      </c>
      <c r="L1631" t="s">
        <v>7243</v>
      </c>
      <c r="M1631" t="s">
        <v>345</v>
      </c>
      <c r="N1631" t="s">
        <v>3534</v>
      </c>
      <c r="O1631" t="b">
        <f t="shared" si="2350"/>
        <v>1</v>
      </c>
      <c r="P1631" t="b">
        <f t="shared" si="2351"/>
        <v>1</v>
      </c>
      <c r="Q1631" t="b">
        <f t="shared" si="2352"/>
        <v>1</v>
      </c>
      <c r="R1631" t="b">
        <f t="shared" si="2353"/>
        <v>1</v>
      </c>
      <c r="S1631" t="b">
        <f t="shared" si="2354"/>
        <v>1</v>
      </c>
      <c r="T1631" t="b">
        <f t="shared" si="2355"/>
        <v>1</v>
      </c>
      <c r="U1631" t="b">
        <f t="shared" si="2356"/>
        <v>1</v>
      </c>
      <c r="V1631" t="b">
        <f t="shared" si="2357"/>
        <v>1</v>
      </c>
      <c r="W1631" t="b">
        <f t="shared" si="2358"/>
        <v>1</v>
      </c>
      <c r="X1631" t="b">
        <f t="shared" si="2359"/>
        <v>1</v>
      </c>
      <c r="Y1631" t="b">
        <f t="shared" si="2360"/>
        <v>1</v>
      </c>
      <c r="Z1631" t="b">
        <f t="shared" si="2361"/>
        <v>0</v>
      </c>
      <c r="AA1631" t="b">
        <f t="shared" si="2362"/>
        <v>1</v>
      </c>
      <c r="AB1631" t="b">
        <f t="shared" si="2363"/>
        <v>1</v>
      </c>
      <c r="AC1631" t="b">
        <f t="shared" si="2364"/>
        <v>1</v>
      </c>
      <c r="AD1631" t="b">
        <f t="shared" si="2365"/>
        <v>0</v>
      </c>
      <c r="AE1631" t="b">
        <f t="shared" si="2366"/>
        <v>0</v>
      </c>
      <c r="AF1631" t="b">
        <f t="shared" si="2367"/>
        <v>0</v>
      </c>
      <c r="AG1631" t="b">
        <f t="shared" si="2368"/>
        <v>0</v>
      </c>
      <c r="AH1631" t="b">
        <f t="shared" si="2369"/>
        <v>1</v>
      </c>
      <c r="AI1631" t="b">
        <f t="shared" si="2370"/>
        <v>1</v>
      </c>
      <c r="AJ1631" t="b">
        <f t="shared" si="2371"/>
        <v>0</v>
      </c>
      <c r="AK1631" t="b">
        <f t="shared" si="2372"/>
        <v>0</v>
      </c>
      <c r="AL1631" t="b">
        <f t="shared" si="2373"/>
        <v>1</v>
      </c>
      <c r="AM1631" t="b">
        <f t="shared" si="2374"/>
        <v>0</v>
      </c>
      <c r="AN1631" t="b">
        <f t="shared" si="2375"/>
        <v>0</v>
      </c>
      <c r="AO1631" t="b">
        <f t="shared" si="2376"/>
        <v>0</v>
      </c>
      <c r="AP1631" t="b">
        <f t="shared" si="2377"/>
        <v>0</v>
      </c>
      <c r="AQ1631" t="b">
        <f t="shared" si="2378"/>
        <v>0</v>
      </c>
      <c r="AR1631" t="b">
        <f t="shared" si="2379"/>
        <v>0</v>
      </c>
      <c r="AS1631" t="b">
        <f t="shared" si="2380"/>
        <v>0</v>
      </c>
      <c r="AT1631" t="b">
        <f t="shared" si="2381"/>
        <v>0</v>
      </c>
      <c r="AU1631" t="b">
        <f t="shared" si="2382"/>
        <v>0</v>
      </c>
      <c r="AV1631" t="b">
        <f t="shared" si="2383"/>
        <v>0</v>
      </c>
      <c r="AW1631" t="b">
        <f t="shared" si="2384"/>
        <v>0</v>
      </c>
      <c r="AX1631" t="b">
        <f t="shared" si="2385"/>
        <v>0</v>
      </c>
      <c r="AY1631" t="b">
        <f t="shared" si="2386"/>
        <v>0</v>
      </c>
      <c r="AZ1631" t="b">
        <f t="shared" si="2387"/>
        <v>0</v>
      </c>
      <c r="BA1631" t="b">
        <f t="shared" si="2388"/>
        <v>1</v>
      </c>
      <c r="BB1631" t="b">
        <f t="shared" si="2389"/>
        <v>0</v>
      </c>
      <c r="BC1631" t="b">
        <f t="shared" si="2390"/>
        <v>1</v>
      </c>
      <c r="BD1631" t="b">
        <f t="shared" si="2391"/>
        <v>1</v>
      </c>
      <c r="BE1631" t="b">
        <f t="shared" si="2392"/>
        <v>0</v>
      </c>
      <c r="BF1631" t="b">
        <f t="shared" si="2393"/>
        <v>0</v>
      </c>
      <c r="BG1631" t="b">
        <f t="shared" si="2394"/>
        <v>0</v>
      </c>
      <c r="BH1631" t="b">
        <f t="shared" si="2395"/>
        <v>1</v>
      </c>
      <c r="BI1631" t="b">
        <f t="shared" si="2396"/>
        <v>0</v>
      </c>
      <c r="BJ1631" t="b">
        <f t="shared" si="2397"/>
        <v>0</v>
      </c>
      <c r="BK1631" t="b">
        <f t="shared" si="2398"/>
        <v>0</v>
      </c>
      <c r="BL1631" t="b">
        <f t="shared" si="2399"/>
        <v>1</v>
      </c>
      <c r="BM1631" t="b">
        <f t="shared" si="2400"/>
        <v>0</v>
      </c>
      <c r="BN1631" t="b">
        <f t="shared" si="2401"/>
        <v>0</v>
      </c>
      <c r="BO1631" t="b">
        <f t="shared" si="2402"/>
        <v>0</v>
      </c>
      <c r="BP1631" t="b">
        <f t="shared" si="2403"/>
        <v>1</v>
      </c>
      <c r="BQ1631" t="b">
        <f t="shared" si="2404"/>
        <v>0</v>
      </c>
      <c r="BR1631" t="b">
        <f t="shared" si="2405"/>
        <v>0</v>
      </c>
      <c r="BS1631" t="b">
        <f t="shared" si="2406"/>
        <v>0</v>
      </c>
      <c r="BT1631" t="b">
        <f t="shared" si="2407"/>
        <v>0</v>
      </c>
      <c r="BU1631" t="b">
        <f t="shared" si="2408"/>
        <v>1</v>
      </c>
      <c r="BV1631" t="b">
        <f t="shared" si="2409"/>
        <v>0</v>
      </c>
      <c r="BW1631" t="b">
        <f t="shared" si="2410"/>
        <v>1</v>
      </c>
      <c r="BX1631" t="b">
        <f t="shared" si="2411"/>
        <v>0</v>
      </c>
      <c r="BY1631" t="b">
        <f t="shared" si="2412"/>
        <v>1</v>
      </c>
      <c r="BZ1631" t="b">
        <f t="shared" si="2413"/>
        <v>0</v>
      </c>
      <c r="CA1631" t="b">
        <f t="shared" si="2414"/>
        <v>0</v>
      </c>
      <c r="CB1631" t="b">
        <f t="shared" si="2415"/>
        <v>0</v>
      </c>
      <c r="CC1631" t="b">
        <f t="shared" si="2416"/>
        <v>0</v>
      </c>
      <c r="CD1631" t="b">
        <f t="shared" si="2417"/>
        <v>1</v>
      </c>
      <c r="CE1631" t="b">
        <f t="shared" si="2418"/>
        <v>0</v>
      </c>
      <c r="CF1631" t="b">
        <f t="shared" si="2419"/>
        <v>0</v>
      </c>
      <c r="CG1631" t="b">
        <f t="shared" si="2420"/>
        <v>1</v>
      </c>
      <c r="CH1631" t="b">
        <f t="shared" si="2421"/>
        <v>1</v>
      </c>
      <c r="CI1631" t="b">
        <f t="shared" si="2422"/>
        <v>0</v>
      </c>
      <c r="CJ1631" t="b">
        <f t="shared" si="2423"/>
        <v>0</v>
      </c>
      <c r="CK1631" t="b">
        <f t="shared" si="2424"/>
        <v>0</v>
      </c>
      <c r="CL1631" t="b">
        <f t="shared" si="2425"/>
        <v>0</v>
      </c>
      <c r="CM1631" t="b">
        <f t="shared" si="2426"/>
        <v>0</v>
      </c>
      <c r="CN1631" t="b">
        <f t="shared" si="2427"/>
        <v>0</v>
      </c>
      <c r="CO1631" t="b">
        <f t="shared" si="2428"/>
        <v>0</v>
      </c>
      <c r="CP1631" t="b">
        <f t="shared" si="2429"/>
        <v>0</v>
      </c>
      <c r="CQ1631" t="b">
        <f t="shared" si="2430"/>
        <v>0</v>
      </c>
      <c r="CR1631" t="b">
        <f t="shared" si="2431"/>
        <v>0</v>
      </c>
      <c r="CS1631" t="b">
        <f t="shared" si="2432"/>
        <v>1</v>
      </c>
      <c r="CT1631" t="b">
        <f t="shared" si="2433"/>
        <v>1</v>
      </c>
      <c r="CU1631" t="b">
        <f t="shared" si="2434"/>
        <v>0</v>
      </c>
      <c r="CV1631" t="b">
        <f t="shared" si="2435"/>
        <v>0</v>
      </c>
      <c r="CW1631" t="b">
        <f t="shared" si="2436"/>
        <v>1</v>
      </c>
      <c r="CX1631" t="b">
        <f t="shared" si="2437"/>
        <v>0</v>
      </c>
      <c r="CY1631" t="b">
        <f t="shared" si="2438"/>
        <v>0</v>
      </c>
      <c r="CZ1631" t="b">
        <f t="shared" si="2439"/>
        <v>0</v>
      </c>
      <c r="DA1631" t="b">
        <f t="shared" si="2440"/>
        <v>0</v>
      </c>
      <c r="DB1631" t="b">
        <f t="shared" si="2441"/>
        <v>0</v>
      </c>
      <c r="DC1631" t="b">
        <f t="shared" si="2442"/>
        <v>0</v>
      </c>
      <c r="DD1631" t="b">
        <f t="shared" si="2443"/>
        <v>0</v>
      </c>
    </row>
    <row r="1632" spans="1:108">
      <c r="A1632" t="s">
        <v>3535</v>
      </c>
      <c r="B1632" t="s">
        <v>3531</v>
      </c>
      <c r="C1632" t="s">
        <v>3531</v>
      </c>
      <c r="F1632" t="s">
        <v>3462</v>
      </c>
      <c r="G1632" t="s">
        <v>3463</v>
      </c>
      <c r="H1632" t="s">
        <v>7445</v>
      </c>
      <c r="I1632" t="s">
        <v>7417</v>
      </c>
      <c r="J1632" t="s">
        <v>362</v>
      </c>
      <c r="K1632" t="s">
        <v>136</v>
      </c>
      <c r="L1632" t="s">
        <v>7244</v>
      </c>
      <c r="M1632" t="s">
        <v>6079</v>
      </c>
      <c r="N1632" t="s">
        <v>3536</v>
      </c>
      <c r="O1632" t="b">
        <f t="shared" si="2350"/>
        <v>1</v>
      </c>
      <c r="P1632" t="b">
        <f t="shared" si="2351"/>
        <v>0</v>
      </c>
      <c r="Q1632" t="b">
        <f t="shared" si="2352"/>
        <v>0</v>
      </c>
      <c r="R1632" t="b">
        <f t="shared" si="2353"/>
        <v>0</v>
      </c>
      <c r="S1632" t="b">
        <f t="shared" si="2354"/>
        <v>1</v>
      </c>
      <c r="T1632" t="b">
        <f t="shared" si="2355"/>
        <v>0</v>
      </c>
      <c r="U1632" t="b">
        <f t="shared" si="2356"/>
        <v>0</v>
      </c>
      <c r="V1632" t="b">
        <f t="shared" si="2357"/>
        <v>0</v>
      </c>
      <c r="W1632" t="b">
        <f t="shared" si="2358"/>
        <v>1</v>
      </c>
      <c r="X1632" t="b">
        <f t="shared" si="2359"/>
        <v>1</v>
      </c>
      <c r="Y1632" t="b">
        <f t="shared" si="2360"/>
        <v>0</v>
      </c>
      <c r="Z1632" t="b">
        <f t="shared" si="2361"/>
        <v>0</v>
      </c>
      <c r="AA1632" t="b">
        <f t="shared" si="2362"/>
        <v>0</v>
      </c>
      <c r="AB1632" t="b">
        <f t="shared" si="2363"/>
        <v>0</v>
      </c>
      <c r="AC1632" t="b">
        <f t="shared" si="2364"/>
        <v>1</v>
      </c>
      <c r="AD1632" t="b">
        <f t="shared" si="2365"/>
        <v>0</v>
      </c>
      <c r="AE1632" t="b">
        <f t="shared" si="2366"/>
        <v>0</v>
      </c>
      <c r="AF1632" t="b">
        <f t="shared" si="2367"/>
        <v>0</v>
      </c>
      <c r="AG1632" t="b">
        <f t="shared" si="2368"/>
        <v>0</v>
      </c>
      <c r="AH1632" t="b">
        <f t="shared" si="2369"/>
        <v>0</v>
      </c>
      <c r="AI1632" t="b">
        <f t="shared" si="2370"/>
        <v>0</v>
      </c>
      <c r="AJ1632" t="b">
        <f t="shared" si="2371"/>
        <v>0</v>
      </c>
      <c r="AK1632" t="b">
        <f t="shared" si="2372"/>
        <v>0</v>
      </c>
      <c r="AL1632" t="b">
        <f t="shared" si="2373"/>
        <v>0</v>
      </c>
      <c r="AM1632" t="b">
        <f t="shared" si="2374"/>
        <v>0</v>
      </c>
      <c r="AN1632" t="b">
        <f t="shared" si="2375"/>
        <v>0</v>
      </c>
      <c r="AO1632" t="b">
        <f t="shared" si="2376"/>
        <v>0</v>
      </c>
      <c r="AP1632" t="b">
        <f t="shared" si="2377"/>
        <v>0</v>
      </c>
      <c r="AQ1632" t="b">
        <f t="shared" si="2378"/>
        <v>0</v>
      </c>
      <c r="AR1632" t="b">
        <f t="shared" si="2379"/>
        <v>0</v>
      </c>
      <c r="AS1632" t="b">
        <f t="shared" si="2380"/>
        <v>0</v>
      </c>
      <c r="AT1632" t="b">
        <f t="shared" si="2381"/>
        <v>0</v>
      </c>
      <c r="AU1632" t="b">
        <f t="shared" si="2382"/>
        <v>0</v>
      </c>
      <c r="AV1632" t="b">
        <f t="shared" si="2383"/>
        <v>0</v>
      </c>
      <c r="AW1632" t="b">
        <f t="shared" si="2384"/>
        <v>0</v>
      </c>
      <c r="AX1632" t="b">
        <f t="shared" si="2385"/>
        <v>0</v>
      </c>
      <c r="AY1632" t="b">
        <f t="shared" si="2386"/>
        <v>0</v>
      </c>
      <c r="AZ1632" t="b">
        <f t="shared" si="2387"/>
        <v>0</v>
      </c>
      <c r="BA1632" t="b">
        <f t="shared" si="2388"/>
        <v>0</v>
      </c>
      <c r="BB1632" t="b">
        <f t="shared" si="2389"/>
        <v>0</v>
      </c>
      <c r="BC1632" t="b">
        <f t="shared" si="2390"/>
        <v>0</v>
      </c>
      <c r="BD1632" t="b">
        <f t="shared" si="2391"/>
        <v>1</v>
      </c>
      <c r="BE1632" t="b">
        <f t="shared" si="2392"/>
        <v>0</v>
      </c>
      <c r="BF1632" t="b">
        <f t="shared" si="2393"/>
        <v>0</v>
      </c>
      <c r="BG1632" t="b">
        <f t="shared" si="2394"/>
        <v>0</v>
      </c>
      <c r="BH1632" t="b">
        <f t="shared" si="2395"/>
        <v>0</v>
      </c>
      <c r="BI1632" t="b">
        <f t="shared" si="2396"/>
        <v>0</v>
      </c>
      <c r="BJ1632" t="b">
        <f t="shared" si="2397"/>
        <v>0</v>
      </c>
      <c r="BK1632" t="b">
        <f t="shared" si="2398"/>
        <v>0</v>
      </c>
      <c r="BL1632" t="b">
        <f t="shared" si="2399"/>
        <v>0</v>
      </c>
      <c r="BM1632" t="b">
        <f t="shared" si="2400"/>
        <v>0</v>
      </c>
      <c r="BN1632" t="b">
        <f t="shared" si="2401"/>
        <v>0</v>
      </c>
      <c r="BO1632" t="b">
        <f t="shared" si="2402"/>
        <v>0</v>
      </c>
      <c r="BP1632" t="b">
        <f t="shared" si="2403"/>
        <v>0</v>
      </c>
      <c r="BQ1632" t="b">
        <f t="shared" si="2404"/>
        <v>1</v>
      </c>
      <c r="BR1632" t="b">
        <f t="shared" si="2405"/>
        <v>0</v>
      </c>
      <c r="BS1632" t="b">
        <f t="shared" si="2406"/>
        <v>0</v>
      </c>
      <c r="BT1632" t="b">
        <f t="shared" si="2407"/>
        <v>0</v>
      </c>
      <c r="BU1632" t="b">
        <f t="shared" si="2408"/>
        <v>0</v>
      </c>
      <c r="BV1632" t="b">
        <f t="shared" si="2409"/>
        <v>0</v>
      </c>
      <c r="BW1632" t="b">
        <f t="shared" si="2410"/>
        <v>0</v>
      </c>
      <c r="BX1632" t="b">
        <f t="shared" si="2411"/>
        <v>0</v>
      </c>
      <c r="BY1632" t="b">
        <f t="shared" si="2412"/>
        <v>0</v>
      </c>
      <c r="BZ1632" t="b">
        <f t="shared" si="2413"/>
        <v>0</v>
      </c>
      <c r="CA1632" t="b">
        <f t="shared" si="2414"/>
        <v>0</v>
      </c>
      <c r="CB1632" t="b">
        <f t="shared" si="2415"/>
        <v>0</v>
      </c>
      <c r="CC1632" t="b">
        <f t="shared" si="2416"/>
        <v>0</v>
      </c>
      <c r="CD1632" t="b">
        <f t="shared" si="2417"/>
        <v>0</v>
      </c>
      <c r="CE1632" t="b">
        <f t="shared" si="2418"/>
        <v>0</v>
      </c>
      <c r="CF1632" t="b">
        <f t="shared" si="2419"/>
        <v>0</v>
      </c>
      <c r="CG1632" t="b">
        <f t="shared" si="2420"/>
        <v>0</v>
      </c>
      <c r="CH1632" t="b">
        <f t="shared" si="2421"/>
        <v>0</v>
      </c>
      <c r="CI1632" t="b">
        <f t="shared" si="2422"/>
        <v>0</v>
      </c>
      <c r="CJ1632" t="b">
        <f t="shared" si="2423"/>
        <v>0</v>
      </c>
      <c r="CK1632" t="b">
        <f t="shared" si="2424"/>
        <v>0</v>
      </c>
      <c r="CL1632" t="b">
        <f t="shared" si="2425"/>
        <v>0</v>
      </c>
      <c r="CM1632" t="b">
        <f t="shared" si="2426"/>
        <v>0</v>
      </c>
      <c r="CN1632" t="b">
        <f t="shared" si="2427"/>
        <v>0</v>
      </c>
      <c r="CO1632" t="b">
        <f t="shared" si="2428"/>
        <v>0</v>
      </c>
      <c r="CP1632" t="b">
        <f t="shared" si="2429"/>
        <v>0</v>
      </c>
      <c r="CQ1632" t="b">
        <f t="shared" si="2430"/>
        <v>0</v>
      </c>
      <c r="CR1632" t="b">
        <f t="shared" si="2431"/>
        <v>0</v>
      </c>
      <c r="CS1632" t="b">
        <f t="shared" si="2432"/>
        <v>0</v>
      </c>
      <c r="CT1632" t="b">
        <f t="shared" si="2433"/>
        <v>0</v>
      </c>
      <c r="CU1632" t="b">
        <f t="shared" si="2434"/>
        <v>0</v>
      </c>
      <c r="CV1632" t="b">
        <f t="shared" si="2435"/>
        <v>0</v>
      </c>
      <c r="CW1632" t="b">
        <f t="shared" si="2436"/>
        <v>0</v>
      </c>
      <c r="CX1632" t="b">
        <f t="shared" si="2437"/>
        <v>0</v>
      </c>
      <c r="CY1632" t="b">
        <f t="shared" si="2438"/>
        <v>0</v>
      </c>
      <c r="CZ1632" t="b">
        <f t="shared" si="2439"/>
        <v>0</v>
      </c>
      <c r="DA1632" t="b">
        <f t="shared" si="2440"/>
        <v>0</v>
      </c>
      <c r="DB1632" t="b">
        <f t="shared" si="2441"/>
        <v>0</v>
      </c>
      <c r="DC1632" t="b">
        <f t="shared" si="2442"/>
        <v>0</v>
      </c>
      <c r="DD1632" t="b">
        <f t="shared" si="2443"/>
        <v>0</v>
      </c>
    </row>
    <row r="1633" spans="1:108">
      <c r="A1633" t="s">
        <v>3537</v>
      </c>
      <c r="B1633" t="s">
        <v>3531</v>
      </c>
      <c r="C1633" t="s">
        <v>3531</v>
      </c>
      <c r="F1633" t="s">
        <v>3462</v>
      </c>
      <c r="G1633" t="s">
        <v>3463</v>
      </c>
      <c r="H1633" t="s">
        <v>7445</v>
      </c>
      <c r="I1633" t="s">
        <v>7417</v>
      </c>
      <c r="J1633" t="s">
        <v>393</v>
      </c>
      <c r="K1633" t="s">
        <v>136</v>
      </c>
      <c r="L1633" t="s">
        <v>7245</v>
      </c>
      <c r="M1633" t="s">
        <v>6079</v>
      </c>
      <c r="N1633" t="s">
        <v>3538</v>
      </c>
      <c r="O1633" t="b">
        <f t="shared" si="2350"/>
        <v>1</v>
      </c>
      <c r="P1633" t="b">
        <f t="shared" si="2351"/>
        <v>1</v>
      </c>
      <c r="Q1633" t="b">
        <f t="shared" si="2352"/>
        <v>1</v>
      </c>
      <c r="R1633" t="b">
        <f t="shared" si="2353"/>
        <v>1</v>
      </c>
      <c r="S1633" t="b">
        <f t="shared" si="2354"/>
        <v>0</v>
      </c>
      <c r="T1633" t="b">
        <f t="shared" si="2355"/>
        <v>1</v>
      </c>
      <c r="U1633" t="b">
        <f t="shared" si="2356"/>
        <v>1</v>
      </c>
      <c r="V1633" t="b">
        <f t="shared" si="2357"/>
        <v>1</v>
      </c>
      <c r="W1633" t="b">
        <f t="shared" si="2358"/>
        <v>0</v>
      </c>
      <c r="X1633" t="b">
        <f t="shared" si="2359"/>
        <v>1</v>
      </c>
      <c r="Y1633" t="b">
        <f t="shared" si="2360"/>
        <v>1</v>
      </c>
      <c r="Z1633" t="b">
        <f t="shared" si="2361"/>
        <v>0</v>
      </c>
      <c r="AA1633" t="b">
        <f t="shared" si="2362"/>
        <v>1</v>
      </c>
      <c r="AB1633" t="b">
        <f t="shared" si="2363"/>
        <v>0</v>
      </c>
      <c r="AC1633" t="b">
        <f t="shared" si="2364"/>
        <v>0</v>
      </c>
      <c r="AD1633" t="b">
        <f t="shared" si="2365"/>
        <v>0</v>
      </c>
      <c r="AE1633" t="b">
        <f t="shared" si="2366"/>
        <v>0</v>
      </c>
      <c r="AF1633" t="b">
        <f t="shared" si="2367"/>
        <v>0</v>
      </c>
      <c r="AG1633" t="b">
        <f t="shared" si="2368"/>
        <v>0</v>
      </c>
      <c r="AH1633" t="b">
        <f t="shared" si="2369"/>
        <v>1</v>
      </c>
      <c r="AI1633" t="b">
        <f t="shared" si="2370"/>
        <v>0</v>
      </c>
      <c r="AJ1633" t="b">
        <f t="shared" si="2371"/>
        <v>0</v>
      </c>
      <c r="AK1633" t="b">
        <f t="shared" si="2372"/>
        <v>0</v>
      </c>
      <c r="AL1633" t="b">
        <f t="shared" si="2373"/>
        <v>0</v>
      </c>
      <c r="AM1633" t="b">
        <f t="shared" si="2374"/>
        <v>0</v>
      </c>
      <c r="AN1633" t="b">
        <f t="shared" si="2375"/>
        <v>0</v>
      </c>
      <c r="AO1633" t="b">
        <f t="shared" si="2376"/>
        <v>0</v>
      </c>
      <c r="AP1633" t="b">
        <f t="shared" si="2377"/>
        <v>0</v>
      </c>
      <c r="AQ1633" t="b">
        <f t="shared" si="2378"/>
        <v>0</v>
      </c>
      <c r="AR1633" t="b">
        <f t="shared" si="2379"/>
        <v>0</v>
      </c>
      <c r="AS1633" t="b">
        <f t="shared" si="2380"/>
        <v>0</v>
      </c>
      <c r="AT1633" t="b">
        <f t="shared" si="2381"/>
        <v>1</v>
      </c>
      <c r="AU1633" t="b">
        <f t="shared" si="2382"/>
        <v>0</v>
      </c>
      <c r="AV1633" t="b">
        <f t="shared" si="2383"/>
        <v>1</v>
      </c>
      <c r="AW1633" t="b">
        <f t="shared" si="2384"/>
        <v>0</v>
      </c>
      <c r="AX1633" t="b">
        <f t="shared" si="2385"/>
        <v>0</v>
      </c>
      <c r="AY1633" t="b">
        <f t="shared" si="2386"/>
        <v>0</v>
      </c>
      <c r="AZ1633" t="b">
        <f t="shared" si="2387"/>
        <v>0</v>
      </c>
      <c r="BA1633" t="b">
        <f t="shared" si="2388"/>
        <v>0</v>
      </c>
      <c r="BB1633" t="b">
        <f t="shared" si="2389"/>
        <v>0</v>
      </c>
      <c r="BC1633" t="b">
        <f t="shared" si="2390"/>
        <v>1</v>
      </c>
      <c r="BD1633" t="b">
        <f t="shared" si="2391"/>
        <v>1</v>
      </c>
      <c r="BE1633" t="b">
        <f t="shared" si="2392"/>
        <v>0</v>
      </c>
      <c r="BF1633" t="b">
        <f t="shared" si="2393"/>
        <v>0</v>
      </c>
      <c r="BG1633" t="b">
        <f t="shared" si="2394"/>
        <v>0</v>
      </c>
      <c r="BH1633" t="b">
        <f t="shared" si="2395"/>
        <v>0</v>
      </c>
      <c r="BI1633" t="b">
        <f t="shared" si="2396"/>
        <v>0</v>
      </c>
      <c r="BJ1633" t="b">
        <f t="shared" si="2397"/>
        <v>0</v>
      </c>
      <c r="BK1633" t="b">
        <f t="shared" si="2398"/>
        <v>0</v>
      </c>
      <c r="BL1633" t="b">
        <f t="shared" si="2399"/>
        <v>0</v>
      </c>
      <c r="BM1633" t="b">
        <f t="shared" si="2400"/>
        <v>0</v>
      </c>
      <c r="BN1633" t="b">
        <f t="shared" si="2401"/>
        <v>0</v>
      </c>
      <c r="BO1633" t="b">
        <f t="shared" si="2402"/>
        <v>0</v>
      </c>
      <c r="BP1633" t="b">
        <f t="shared" si="2403"/>
        <v>1</v>
      </c>
      <c r="BQ1633" t="b">
        <f t="shared" si="2404"/>
        <v>0</v>
      </c>
      <c r="BR1633" t="b">
        <f t="shared" si="2405"/>
        <v>0</v>
      </c>
      <c r="BS1633" t="b">
        <f t="shared" si="2406"/>
        <v>0</v>
      </c>
      <c r="BT1633" t="b">
        <f t="shared" si="2407"/>
        <v>1</v>
      </c>
      <c r="BU1633" t="b">
        <f t="shared" si="2408"/>
        <v>0</v>
      </c>
      <c r="BV1633" t="b">
        <f t="shared" si="2409"/>
        <v>0</v>
      </c>
      <c r="BW1633" t="b">
        <f t="shared" si="2410"/>
        <v>0</v>
      </c>
      <c r="BX1633" t="b">
        <f t="shared" si="2411"/>
        <v>0</v>
      </c>
      <c r="BY1633" t="b">
        <f t="shared" si="2412"/>
        <v>1</v>
      </c>
      <c r="BZ1633" t="b">
        <f t="shared" si="2413"/>
        <v>0</v>
      </c>
      <c r="CA1633" t="b">
        <f t="shared" si="2414"/>
        <v>0</v>
      </c>
      <c r="CB1633" t="b">
        <f t="shared" si="2415"/>
        <v>1</v>
      </c>
      <c r="CC1633" t="b">
        <f t="shared" si="2416"/>
        <v>0</v>
      </c>
      <c r="CD1633" t="b">
        <f t="shared" si="2417"/>
        <v>0</v>
      </c>
      <c r="CE1633" t="b">
        <f t="shared" si="2418"/>
        <v>0</v>
      </c>
      <c r="CF1633" t="b">
        <f t="shared" si="2419"/>
        <v>0</v>
      </c>
      <c r="CG1633" t="b">
        <f t="shared" si="2420"/>
        <v>0</v>
      </c>
      <c r="CH1633" t="b">
        <f t="shared" si="2421"/>
        <v>0</v>
      </c>
      <c r="CI1633" t="b">
        <f t="shared" si="2422"/>
        <v>0</v>
      </c>
      <c r="CJ1633" t="b">
        <f t="shared" si="2423"/>
        <v>0</v>
      </c>
      <c r="CK1633" t="b">
        <f t="shared" si="2424"/>
        <v>0</v>
      </c>
      <c r="CL1633" t="b">
        <f t="shared" si="2425"/>
        <v>0</v>
      </c>
      <c r="CM1633" t="b">
        <f t="shared" si="2426"/>
        <v>0</v>
      </c>
      <c r="CN1633" t="b">
        <f t="shared" si="2427"/>
        <v>0</v>
      </c>
      <c r="CO1633" t="b">
        <f t="shared" si="2428"/>
        <v>0</v>
      </c>
      <c r="CP1633" t="b">
        <f t="shared" si="2429"/>
        <v>0</v>
      </c>
      <c r="CQ1633" t="b">
        <f t="shared" si="2430"/>
        <v>0</v>
      </c>
      <c r="CR1633" t="b">
        <f t="shared" si="2431"/>
        <v>0</v>
      </c>
      <c r="CS1633" t="b">
        <f t="shared" si="2432"/>
        <v>0</v>
      </c>
      <c r="CT1633" t="b">
        <f t="shared" si="2433"/>
        <v>0</v>
      </c>
      <c r="CU1633" t="b">
        <f t="shared" si="2434"/>
        <v>0</v>
      </c>
      <c r="CV1633" t="b">
        <f t="shared" si="2435"/>
        <v>0</v>
      </c>
      <c r="CW1633" t="b">
        <f t="shared" si="2436"/>
        <v>0</v>
      </c>
      <c r="CX1633" t="b">
        <f t="shared" si="2437"/>
        <v>0</v>
      </c>
      <c r="CY1633" t="b">
        <f t="shared" si="2438"/>
        <v>0</v>
      </c>
      <c r="CZ1633" t="b">
        <f t="shared" si="2439"/>
        <v>0</v>
      </c>
      <c r="DA1633" t="b">
        <f t="shared" si="2440"/>
        <v>0</v>
      </c>
      <c r="DB1633" t="b">
        <f t="shared" si="2441"/>
        <v>0</v>
      </c>
      <c r="DC1633" t="b">
        <f t="shared" si="2442"/>
        <v>0</v>
      </c>
      <c r="DD1633" t="b">
        <f t="shared" si="2443"/>
        <v>0</v>
      </c>
    </row>
    <row r="1634" spans="1:108">
      <c r="A1634" s="4" t="s">
        <v>3539</v>
      </c>
      <c r="B1634" t="s">
        <v>3531</v>
      </c>
      <c r="C1634" t="s">
        <v>3531</v>
      </c>
      <c r="D1634" s="4"/>
      <c r="E1634" s="4"/>
      <c r="F1634" t="s">
        <v>3462</v>
      </c>
      <c r="G1634" t="s">
        <v>3463</v>
      </c>
      <c r="H1634" t="s">
        <v>7445</v>
      </c>
      <c r="I1634" t="s">
        <v>7417</v>
      </c>
      <c r="J1634" s="4" t="s">
        <v>16</v>
      </c>
      <c r="K1634" s="4" t="s">
        <v>16</v>
      </c>
      <c r="L1634" s="91" t="s">
        <v>7821</v>
      </c>
      <c r="M1634" s="4" t="s">
        <v>3540</v>
      </c>
      <c r="N1634" s="82" t="s">
        <v>7542</v>
      </c>
      <c r="O1634" s="4" t="b">
        <f t="shared" si="2350"/>
        <v>1</v>
      </c>
      <c r="P1634" s="4" t="b">
        <f t="shared" si="2351"/>
        <v>1</v>
      </c>
      <c r="Q1634" s="4" t="b">
        <f t="shared" si="2352"/>
        <v>1</v>
      </c>
      <c r="R1634" s="4" t="b">
        <f t="shared" si="2353"/>
        <v>1</v>
      </c>
      <c r="S1634" s="4" t="b">
        <f t="shared" si="2354"/>
        <v>1</v>
      </c>
      <c r="T1634" s="4" t="b">
        <f t="shared" si="2355"/>
        <v>1</v>
      </c>
      <c r="U1634" s="4" t="b">
        <f t="shared" si="2356"/>
        <v>1</v>
      </c>
      <c r="V1634" s="4" t="b">
        <f t="shared" si="2357"/>
        <v>1</v>
      </c>
      <c r="W1634" s="4" t="b">
        <f t="shared" si="2358"/>
        <v>1</v>
      </c>
      <c r="X1634" s="4" t="b">
        <f t="shared" si="2359"/>
        <v>1</v>
      </c>
      <c r="Y1634" s="4" t="b">
        <f t="shared" si="2360"/>
        <v>1</v>
      </c>
      <c r="Z1634" s="4" t="b">
        <f t="shared" si="2361"/>
        <v>1</v>
      </c>
      <c r="AA1634" s="4" t="b">
        <f t="shared" si="2362"/>
        <v>1</v>
      </c>
      <c r="AB1634" s="4" t="b">
        <f t="shared" si="2363"/>
        <v>1</v>
      </c>
      <c r="AC1634" s="4" t="b">
        <f t="shared" si="2364"/>
        <v>1</v>
      </c>
      <c r="AD1634" s="4" t="b">
        <f t="shared" si="2365"/>
        <v>0</v>
      </c>
      <c r="AE1634" s="4" t="b">
        <f t="shared" si="2366"/>
        <v>0</v>
      </c>
      <c r="AF1634" s="4" t="b">
        <f t="shared" si="2367"/>
        <v>0</v>
      </c>
      <c r="AG1634" s="4" t="b">
        <f t="shared" si="2368"/>
        <v>0</v>
      </c>
      <c r="AH1634" s="4" t="b">
        <f t="shared" si="2369"/>
        <v>0</v>
      </c>
      <c r="AI1634" s="4" t="b">
        <f t="shared" si="2370"/>
        <v>1</v>
      </c>
      <c r="AJ1634" s="4" t="b">
        <f t="shared" si="2371"/>
        <v>0</v>
      </c>
      <c r="AK1634" s="4" t="b">
        <f t="shared" si="2372"/>
        <v>1</v>
      </c>
      <c r="AL1634" s="4" t="b">
        <f t="shared" si="2373"/>
        <v>1</v>
      </c>
      <c r="AM1634" s="4" t="b">
        <f t="shared" si="2374"/>
        <v>0</v>
      </c>
      <c r="AN1634" s="4" t="b">
        <f t="shared" si="2375"/>
        <v>0</v>
      </c>
      <c r="AO1634" s="4" t="b">
        <f t="shared" si="2376"/>
        <v>0</v>
      </c>
      <c r="AP1634" s="4" t="b">
        <f t="shared" si="2377"/>
        <v>0</v>
      </c>
      <c r="AQ1634" s="4" t="b">
        <f t="shared" si="2378"/>
        <v>0</v>
      </c>
      <c r="AR1634" s="4" t="b">
        <f t="shared" si="2379"/>
        <v>1</v>
      </c>
      <c r="AS1634" s="4" t="b">
        <f t="shared" si="2380"/>
        <v>0</v>
      </c>
      <c r="AT1634" s="4" t="b">
        <f t="shared" si="2381"/>
        <v>0</v>
      </c>
      <c r="AU1634" s="4" t="b">
        <f t="shared" si="2382"/>
        <v>0</v>
      </c>
      <c r="AV1634" s="4" t="b">
        <f t="shared" si="2383"/>
        <v>1</v>
      </c>
      <c r="AW1634" s="4" t="b">
        <f t="shared" si="2384"/>
        <v>0</v>
      </c>
      <c r="AX1634" s="4" t="b">
        <f t="shared" si="2385"/>
        <v>1</v>
      </c>
      <c r="AY1634" s="4" t="b">
        <f t="shared" si="2386"/>
        <v>1</v>
      </c>
      <c r="AZ1634" s="4" t="b">
        <f t="shared" si="2387"/>
        <v>0</v>
      </c>
      <c r="BA1634" s="4" t="b">
        <f t="shared" si="2388"/>
        <v>1</v>
      </c>
      <c r="BB1634" s="4" t="b">
        <f t="shared" si="2389"/>
        <v>1</v>
      </c>
      <c r="BC1634" s="4" t="b">
        <f t="shared" si="2390"/>
        <v>1</v>
      </c>
      <c r="BD1634" s="4" t="b">
        <f t="shared" si="2391"/>
        <v>1</v>
      </c>
      <c r="BE1634" s="4" t="b">
        <f t="shared" si="2392"/>
        <v>0</v>
      </c>
      <c r="BF1634" s="4" t="b">
        <f t="shared" si="2393"/>
        <v>1</v>
      </c>
      <c r="BG1634" s="4" t="b">
        <f t="shared" si="2394"/>
        <v>0</v>
      </c>
      <c r="BH1634" s="4" t="b">
        <f t="shared" si="2395"/>
        <v>1</v>
      </c>
      <c r="BI1634" s="4" t="b">
        <f t="shared" si="2396"/>
        <v>0</v>
      </c>
      <c r="BJ1634" s="4" t="b">
        <f t="shared" si="2397"/>
        <v>1</v>
      </c>
      <c r="BK1634" s="4" t="b">
        <f t="shared" si="2398"/>
        <v>0</v>
      </c>
      <c r="BL1634" s="4" t="b">
        <f t="shared" si="2399"/>
        <v>1</v>
      </c>
      <c r="BM1634" s="4" t="b">
        <f t="shared" si="2400"/>
        <v>0</v>
      </c>
      <c r="BN1634" s="4" t="b">
        <f t="shared" si="2401"/>
        <v>0</v>
      </c>
      <c r="BO1634" s="4" t="b">
        <f t="shared" si="2402"/>
        <v>1</v>
      </c>
      <c r="BP1634" s="4" t="b">
        <f t="shared" si="2403"/>
        <v>1</v>
      </c>
      <c r="BQ1634" s="4" t="b">
        <f t="shared" si="2404"/>
        <v>1</v>
      </c>
      <c r="BR1634" s="4" t="b">
        <f t="shared" si="2405"/>
        <v>0</v>
      </c>
      <c r="BS1634" s="4" t="b">
        <f t="shared" si="2406"/>
        <v>1</v>
      </c>
      <c r="BT1634" s="4" t="b">
        <f t="shared" si="2407"/>
        <v>1</v>
      </c>
      <c r="BU1634" s="4" t="b">
        <f t="shared" si="2408"/>
        <v>1</v>
      </c>
      <c r="BV1634" s="4" t="b">
        <f t="shared" si="2409"/>
        <v>1</v>
      </c>
      <c r="BW1634" s="4" t="b">
        <f t="shared" si="2410"/>
        <v>0</v>
      </c>
      <c r="BX1634" s="4" t="b">
        <f t="shared" si="2411"/>
        <v>1</v>
      </c>
      <c r="BY1634" s="4" t="b">
        <f t="shared" si="2412"/>
        <v>0</v>
      </c>
      <c r="BZ1634" s="4" t="b">
        <f t="shared" si="2413"/>
        <v>0</v>
      </c>
      <c r="CA1634" s="4" t="b">
        <f t="shared" si="2414"/>
        <v>0</v>
      </c>
      <c r="CB1634" s="4" t="b">
        <f t="shared" si="2415"/>
        <v>1</v>
      </c>
      <c r="CC1634" s="4" t="b">
        <f t="shared" si="2416"/>
        <v>0</v>
      </c>
      <c r="CD1634" s="4" t="b">
        <f t="shared" si="2417"/>
        <v>0</v>
      </c>
      <c r="CE1634" s="4" t="b">
        <f t="shared" si="2418"/>
        <v>0</v>
      </c>
      <c r="CF1634" s="4" t="b">
        <f t="shared" si="2419"/>
        <v>1</v>
      </c>
      <c r="CG1634" s="4" t="b">
        <f t="shared" si="2420"/>
        <v>1</v>
      </c>
      <c r="CH1634" s="4" t="b">
        <f t="shared" si="2421"/>
        <v>1</v>
      </c>
      <c r="CI1634" s="4" t="b">
        <f t="shared" si="2422"/>
        <v>1</v>
      </c>
      <c r="CJ1634" s="4" t="b">
        <f t="shared" si="2423"/>
        <v>0</v>
      </c>
      <c r="CK1634" s="4" t="b">
        <f t="shared" si="2424"/>
        <v>0</v>
      </c>
      <c r="CL1634" s="4" t="b">
        <f t="shared" si="2425"/>
        <v>0</v>
      </c>
      <c r="CM1634" s="4" t="b">
        <f t="shared" si="2426"/>
        <v>1</v>
      </c>
      <c r="CN1634" s="4" t="b">
        <f t="shared" si="2427"/>
        <v>0</v>
      </c>
      <c r="CO1634" s="4" t="b">
        <f t="shared" si="2428"/>
        <v>0</v>
      </c>
      <c r="CP1634" s="4" t="b">
        <f t="shared" si="2429"/>
        <v>0</v>
      </c>
      <c r="CQ1634" s="4" t="b">
        <f t="shared" si="2430"/>
        <v>0</v>
      </c>
      <c r="CR1634" s="4" t="b">
        <f t="shared" si="2431"/>
        <v>1</v>
      </c>
      <c r="CS1634" s="4" t="b">
        <f t="shared" si="2432"/>
        <v>0</v>
      </c>
      <c r="CT1634" s="4" t="b">
        <f t="shared" si="2433"/>
        <v>0</v>
      </c>
      <c r="CU1634" s="4" t="b">
        <f t="shared" si="2434"/>
        <v>0</v>
      </c>
      <c r="CV1634" s="4" t="b">
        <f t="shared" si="2435"/>
        <v>1</v>
      </c>
      <c r="CW1634" s="4" t="b">
        <f t="shared" si="2436"/>
        <v>1</v>
      </c>
      <c r="CX1634" s="4" t="b">
        <f t="shared" si="2437"/>
        <v>0</v>
      </c>
      <c r="CY1634" s="4" t="b">
        <f t="shared" si="2438"/>
        <v>1</v>
      </c>
      <c r="CZ1634" s="4" t="b">
        <f t="shared" si="2439"/>
        <v>0</v>
      </c>
      <c r="DA1634" s="4" t="b">
        <f t="shared" si="2440"/>
        <v>0</v>
      </c>
      <c r="DB1634" s="4" t="b">
        <f t="shared" si="2441"/>
        <v>0</v>
      </c>
      <c r="DC1634" s="4" t="b">
        <f t="shared" si="2442"/>
        <v>0</v>
      </c>
      <c r="DD1634" s="4" t="b">
        <f t="shared" si="2443"/>
        <v>0</v>
      </c>
    </row>
    <row r="1635" spans="1:108">
      <c r="A1635" t="s">
        <v>3541</v>
      </c>
      <c r="B1635" t="s">
        <v>3531</v>
      </c>
      <c r="C1635" t="s">
        <v>3531</v>
      </c>
      <c r="F1635" t="s">
        <v>3462</v>
      </c>
      <c r="G1635" t="s">
        <v>3463</v>
      </c>
      <c r="H1635" t="s">
        <v>7445</v>
      </c>
      <c r="I1635" t="s">
        <v>7417</v>
      </c>
      <c r="J1635" t="s">
        <v>139</v>
      </c>
      <c r="K1635" t="s">
        <v>139</v>
      </c>
      <c r="L1635" t="s">
        <v>7246</v>
      </c>
      <c r="M1635" t="s">
        <v>6079</v>
      </c>
      <c r="N1635" t="s">
        <v>3542</v>
      </c>
      <c r="O1635" t="b">
        <f t="shared" si="2350"/>
        <v>1</v>
      </c>
      <c r="P1635" t="b">
        <f t="shared" si="2351"/>
        <v>1</v>
      </c>
      <c r="Q1635" t="b">
        <f t="shared" si="2352"/>
        <v>1</v>
      </c>
      <c r="R1635" t="b">
        <f t="shared" si="2353"/>
        <v>0</v>
      </c>
      <c r="S1635" t="b">
        <f t="shared" si="2354"/>
        <v>1</v>
      </c>
      <c r="T1635" t="b">
        <f t="shared" si="2355"/>
        <v>0</v>
      </c>
      <c r="U1635" t="b">
        <f t="shared" si="2356"/>
        <v>1</v>
      </c>
      <c r="V1635" t="b">
        <f t="shared" si="2357"/>
        <v>1</v>
      </c>
      <c r="W1635" t="b">
        <f t="shared" si="2358"/>
        <v>0</v>
      </c>
      <c r="X1635" t="b">
        <f t="shared" si="2359"/>
        <v>0</v>
      </c>
      <c r="Y1635" t="b">
        <f t="shared" si="2360"/>
        <v>0</v>
      </c>
      <c r="Z1635" t="b">
        <f t="shared" si="2361"/>
        <v>0</v>
      </c>
      <c r="AA1635" t="b">
        <f t="shared" si="2362"/>
        <v>1</v>
      </c>
      <c r="AB1635" t="b">
        <f t="shared" si="2363"/>
        <v>1</v>
      </c>
      <c r="AC1635" t="b">
        <f t="shared" si="2364"/>
        <v>0</v>
      </c>
      <c r="AD1635" t="b">
        <f t="shared" si="2365"/>
        <v>0</v>
      </c>
      <c r="AE1635" t="b">
        <f t="shared" si="2366"/>
        <v>0</v>
      </c>
      <c r="AF1635" t="b">
        <f t="shared" si="2367"/>
        <v>0</v>
      </c>
      <c r="AG1635" t="b">
        <f t="shared" si="2368"/>
        <v>0</v>
      </c>
      <c r="AH1635" t="b">
        <f t="shared" si="2369"/>
        <v>1</v>
      </c>
      <c r="AI1635" t="b">
        <f t="shared" si="2370"/>
        <v>0</v>
      </c>
      <c r="AJ1635" t="b">
        <f t="shared" si="2371"/>
        <v>0</v>
      </c>
      <c r="AK1635" t="b">
        <f t="shared" si="2372"/>
        <v>0</v>
      </c>
      <c r="AL1635" t="b">
        <f t="shared" si="2373"/>
        <v>0</v>
      </c>
      <c r="AM1635" t="b">
        <f t="shared" si="2374"/>
        <v>0</v>
      </c>
      <c r="AN1635" t="b">
        <f t="shared" si="2375"/>
        <v>0</v>
      </c>
      <c r="AO1635" t="b">
        <f t="shared" si="2376"/>
        <v>0</v>
      </c>
      <c r="AP1635" t="b">
        <f t="shared" si="2377"/>
        <v>0</v>
      </c>
      <c r="AQ1635" t="b">
        <f t="shared" si="2378"/>
        <v>0</v>
      </c>
      <c r="AR1635" t="b">
        <f t="shared" si="2379"/>
        <v>0</v>
      </c>
      <c r="AS1635" t="b">
        <f t="shared" si="2380"/>
        <v>0</v>
      </c>
      <c r="AT1635" t="b">
        <f t="shared" si="2381"/>
        <v>0</v>
      </c>
      <c r="AU1635" t="b">
        <f t="shared" si="2382"/>
        <v>0</v>
      </c>
      <c r="AV1635" t="b">
        <f t="shared" si="2383"/>
        <v>0</v>
      </c>
      <c r="AW1635" t="b">
        <f t="shared" si="2384"/>
        <v>1</v>
      </c>
      <c r="AX1635" t="b">
        <f t="shared" si="2385"/>
        <v>0</v>
      </c>
      <c r="AY1635" t="b">
        <f t="shared" si="2386"/>
        <v>0</v>
      </c>
      <c r="AZ1635" t="b">
        <f t="shared" si="2387"/>
        <v>0</v>
      </c>
      <c r="BA1635" t="b">
        <f t="shared" si="2388"/>
        <v>0</v>
      </c>
      <c r="BB1635" t="b">
        <f t="shared" si="2389"/>
        <v>0</v>
      </c>
      <c r="BC1635" t="b">
        <f t="shared" si="2390"/>
        <v>0</v>
      </c>
      <c r="BD1635" t="b">
        <f t="shared" si="2391"/>
        <v>0</v>
      </c>
      <c r="BE1635" t="b">
        <f t="shared" si="2392"/>
        <v>0</v>
      </c>
      <c r="BF1635" t="b">
        <f t="shared" si="2393"/>
        <v>0</v>
      </c>
      <c r="BG1635" t="b">
        <f t="shared" si="2394"/>
        <v>0</v>
      </c>
      <c r="BH1635" t="b">
        <f t="shared" si="2395"/>
        <v>0</v>
      </c>
      <c r="BI1635" t="b">
        <f t="shared" si="2396"/>
        <v>0</v>
      </c>
      <c r="BJ1635" t="b">
        <f t="shared" si="2397"/>
        <v>0</v>
      </c>
      <c r="BK1635" t="b">
        <f t="shared" si="2398"/>
        <v>0</v>
      </c>
      <c r="BL1635" t="b">
        <f t="shared" si="2399"/>
        <v>0</v>
      </c>
      <c r="BM1635" t="b">
        <f t="shared" si="2400"/>
        <v>0</v>
      </c>
      <c r="BN1635" t="b">
        <f t="shared" si="2401"/>
        <v>0</v>
      </c>
      <c r="BO1635" t="b">
        <f t="shared" si="2402"/>
        <v>0</v>
      </c>
      <c r="BP1635" t="b">
        <f t="shared" si="2403"/>
        <v>0</v>
      </c>
      <c r="BQ1635" t="b">
        <f t="shared" si="2404"/>
        <v>1</v>
      </c>
      <c r="BR1635" t="b">
        <f t="shared" si="2405"/>
        <v>0</v>
      </c>
      <c r="BS1635" t="b">
        <f t="shared" si="2406"/>
        <v>0</v>
      </c>
      <c r="BT1635" t="b">
        <f t="shared" si="2407"/>
        <v>0</v>
      </c>
      <c r="BU1635" t="b">
        <f t="shared" si="2408"/>
        <v>0</v>
      </c>
      <c r="BV1635" t="b">
        <f t="shared" si="2409"/>
        <v>0</v>
      </c>
      <c r="BW1635" t="b">
        <f t="shared" si="2410"/>
        <v>0</v>
      </c>
      <c r="BX1635" t="b">
        <f t="shared" si="2411"/>
        <v>0</v>
      </c>
      <c r="BY1635" t="b">
        <f t="shared" si="2412"/>
        <v>0</v>
      </c>
      <c r="BZ1635" t="b">
        <f t="shared" si="2413"/>
        <v>0</v>
      </c>
      <c r="CA1635" t="b">
        <f t="shared" si="2414"/>
        <v>0</v>
      </c>
      <c r="CB1635" t="b">
        <f t="shared" si="2415"/>
        <v>0</v>
      </c>
      <c r="CC1635" t="b">
        <f t="shared" si="2416"/>
        <v>0</v>
      </c>
      <c r="CD1635" t="b">
        <f t="shared" si="2417"/>
        <v>0</v>
      </c>
      <c r="CE1635" t="b">
        <f t="shared" si="2418"/>
        <v>0</v>
      </c>
      <c r="CF1635" t="b">
        <f t="shared" si="2419"/>
        <v>0</v>
      </c>
      <c r="CG1635" t="b">
        <f t="shared" si="2420"/>
        <v>0</v>
      </c>
      <c r="CH1635" t="b">
        <f t="shared" si="2421"/>
        <v>0</v>
      </c>
      <c r="CI1635" t="b">
        <f t="shared" si="2422"/>
        <v>0</v>
      </c>
      <c r="CJ1635" t="b">
        <f t="shared" si="2423"/>
        <v>1</v>
      </c>
      <c r="CK1635" t="b">
        <f t="shared" si="2424"/>
        <v>0</v>
      </c>
      <c r="CL1635" t="b">
        <f t="shared" si="2425"/>
        <v>0</v>
      </c>
      <c r="CM1635" t="b">
        <f t="shared" si="2426"/>
        <v>0</v>
      </c>
      <c r="CN1635" t="b">
        <f t="shared" si="2427"/>
        <v>0</v>
      </c>
      <c r="CO1635" t="b">
        <f t="shared" si="2428"/>
        <v>0</v>
      </c>
      <c r="CP1635" t="b">
        <f t="shared" si="2429"/>
        <v>0</v>
      </c>
      <c r="CQ1635" t="b">
        <f t="shared" si="2430"/>
        <v>0</v>
      </c>
      <c r="CR1635" t="b">
        <f t="shared" si="2431"/>
        <v>0</v>
      </c>
      <c r="CS1635" t="b">
        <f t="shared" si="2432"/>
        <v>0</v>
      </c>
      <c r="CT1635" t="b">
        <f t="shared" si="2433"/>
        <v>0</v>
      </c>
      <c r="CU1635" t="b">
        <f t="shared" si="2434"/>
        <v>0</v>
      </c>
      <c r="CV1635" t="b">
        <f t="shared" si="2435"/>
        <v>0</v>
      </c>
      <c r="CW1635" t="b">
        <f t="shared" si="2436"/>
        <v>0</v>
      </c>
      <c r="CX1635" t="b">
        <f t="shared" si="2437"/>
        <v>0</v>
      </c>
      <c r="CY1635" t="b">
        <f t="shared" si="2438"/>
        <v>0</v>
      </c>
      <c r="CZ1635" t="b">
        <f t="shared" si="2439"/>
        <v>0</v>
      </c>
      <c r="DA1635" t="b">
        <f t="shared" si="2440"/>
        <v>0</v>
      </c>
      <c r="DB1635" t="b">
        <f t="shared" si="2441"/>
        <v>0</v>
      </c>
      <c r="DC1635" t="b">
        <f t="shared" si="2442"/>
        <v>0</v>
      </c>
      <c r="DD1635" t="b">
        <f t="shared" si="2443"/>
        <v>0</v>
      </c>
    </row>
    <row r="1636" spans="1:108">
      <c r="A1636" t="s">
        <v>3479</v>
      </c>
      <c r="C1636" t="s">
        <v>3480</v>
      </c>
      <c r="F1636" t="s">
        <v>3481</v>
      </c>
      <c r="G1636" t="s">
        <v>3463</v>
      </c>
      <c r="H1636" t="s">
        <v>7445</v>
      </c>
      <c r="I1636" t="s">
        <v>7417</v>
      </c>
      <c r="J1636" t="s">
        <v>150</v>
      </c>
      <c r="K1636" t="s">
        <v>143</v>
      </c>
      <c r="L1636" t="s">
        <v>7224</v>
      </c>
      <c r="M1636" t="s">
        <v>6079</v>
      </c>
      <c r="N1636" t="s">
        <v>3482</v>
      </c>
      <c r="O1636" t="b">
        <f t="shared" si="2350"/>
        <v>1</v>
      </c>
      <c r="P1636" t="b">
        <f t="shared" si="2351"/>
        <v>1</v>
      </c>
      <c r="Q1636" t="b">
        <f t="shared" si="2352"/>
        <v>0</v>
      </c>
      <c r="R1636" t="b">
        <f t="shared" si="2353"/>
        <v>0</v>
      </c>
      <c r="S1636" t="b">
        <f t="shared" si="2354"/>
        <v>1</v>
      </c>
      <c r="T1636" t="b">
        <f t="shared" si="2355"/>
        <v>0</v>
      </c>
      <c r="U1636" t="b">
        <f t="shared" si="2356"/>
        <v>0</v>
      </c>
      <c r="V1636" t="b">
        <f t="shared" si="2357"/>
        <v>0</v>
      </c>
      <c r="W1636" t="b">
        <f t="shared" si="2358"/>
        <v>1</v>
      </c>
      <c r="X1636" t="b">
        <f t="shared" si="2359"/>
        <v>0</v>
      </c>
      <c r="Y1636" t="b">
        <f t="shared" si="2360"/>
        <v>1</v>
      </c>
      <c r="Z1636" t="b">
        <f t="shared" si="2361"/>
        <v>0</v>
      </c>
      <c r="AA1636" t="b">
        <f t="shared" si="2362"/>
        <v>0</v>
      </c>
      <c r="AB1636" t="b">
        <f t="shared" si="2363"/>
        <v>0</v>
      </c>
      <c r="AC1636" t="b">
        <f t="shared" si="2364"/>
        <v>1</v>
      </c>
      <c r="AD1636" t="b">
        <f t="shared" si="2365"/>
        <v>0</v>
      </c>
      <c r="AE1636" t="b">
        <f t="shared" si="2366"/>
        <v>0</v>
      </c>
      <c r="AF1636" t="b">
        <f t="shared" si="2367"/>
        <v>0</v>
      </c>
      <c r="AG1636" t="b">
        <f t="shared" si="2368"/>
        <v>1</v>
      </c>
      <c r="AH1636" t="b">
        <f t="shared" si="2369"/>
        <v>0</v>
      </c>
      <c r="AI1636" t="b">
        <f t="shared" si="2370"/>
        <v>0</v>
      </c>
      <c r="AJ1636" t="b">
        <f t="shared" si="2371"/>
        <v>0</v>
      </c>
      <c r="AK1636" t="b">
        <f t="shared" si="2372"/>
        <v>0</v>
      </c>
      <c r="AL1636" t="b">
        <f t="shared" si="2373"/>
        <v>0</v>
      </c>
      <c r="AM1636" t="b">
        <f t="shared" si="2374"/>
        <v>0</v>
      </c>
      <c r="AN1636" t="b">
        <f t="shared" si="2375"/>
        <v>0</v>
      </c>
      <c r="AO1636" t="b">
        <f t="shared" si="2376"/>
        <v>0</v>
      </c>
      <c r="AP1636" t="b">
        <f t="shared" si="2377"/>
        <v>0</v>
      </c>
      <c r="AQ1636" t="b">
        <f t="shared" si="2378"/>
        <v>0</v>
      </c>
      <c r="AR1636" t="b">
        <f t="shared" si="2379"/>
        <v>0</v>
      </c>
      <c r="AS1636" t="b">
        <f t="shared" si="2380"/>
        <v>0</v>
      </c>
      <c r="AT1636" t="b">
        <f t="shared" si="2381"/>
        <v>0</v>
      </c>
      <c r="AU1636" t="b">
        <f t="shared" si="2382"/>
        <v>0</v>
      </c>
      <c r="AV1636" t="b">
        <f t="shared" si="2383"/>
        <v>0</v>
      </c>
      <c r="AW1636" t="b">
        <f t="shared" si="2384"/>
        <v>0</v>
      </c>
      <c r="AX1636" t="b">
        <f t="shared" si="2385"/>
        <v>0</v>
      </c>
      <c r="AY1636" t="b">
        <f t="shared" si="2386"/>
        <v>0</v>
      </c>
      <c r="AZ1636" t="b">
        <f t="shared" si="2387"/>
        <v>0</v>
      </c>
      <c r="BA1636" t="b">
        <f t="shared" si="2388"/>
        <v>1</v>
      </c>
      <c r="BB1636" t="b">
        <f t="shared" si="2389"/>
        <v>0</v>
      </c>
      <c r="BC1636" t="b">
        <f t="shared" si="2390"/>
        <v>0</v>
      </c>
      <c r="BD1636" t="b">
        <f t="shared" si="2391"/>
        <v>0</v>
      </c>
      <c r="BE1636" t="b">
        <f t="shared" si="2392"/>
        <v>0</v>
      </c>
      <c r="BF1636" t="b">
        <f t="shared" si="2393"/>
        <v>0</v>
      </c>
      <c r="BG1636" t="b">
        <f t="shared" si="2394"/>
        <v>0</v>
      </c>
      <c r="BH1636" t="b">
        <f t="shared" si="2395"/>
        <v>1</v>
      </c>
      <c r="BI1636" t="b">
        <f t="shared" si="2396"/>
        <v>0</v>
      </c>
      <c r="BJ1636" t="b">
        <f t="shared" si="2397"/>
        <v>0</v>
      </c>
      <c r="BK1636" t="b">
        <f t="shared" si="2398"/>
        <v>0</v>
      </c>
      <c r="BL1636" t="b">
        <f t="shared" si="2399"/>
        <v>1</v>
      </c>
      <c r="BM1636" t="b">
        <f t="shared" si="2400"/>
        <v>0</v>
      </c>
      <c r="BN1636" t="b">
        <f t="shared" si="2401"/>
        <v>0</v>
      </c>
      <c r="BO1636" t="b">
        <f t="shared" si="2402"/>
        <v>0</v>
      </c>
      <c r="BP1636" t="b">
        <f t="shared" si="2403"/>
        <v>0</v>
      </c>
      <c r="BQ1636" t="b">
        <f t="shared" si="2404"/>
        <v>0</v>
      </c>
      <c r="BR1636" t="b">
        <f t="shared" si="2405"/>
        <v>0</v>
      </c>
      <c r="BS1636" t="b">
        <f t="shared" si="2406"/>
        <v>0</v>
      </c>
      <c r="BT1636" t="b">
        <f t="shared" si="2407"/>
        <v>0</v>
      </c>
      <c r="BU1636" t="b">
        <f t="shared" si="2408"/>
        <v>0</v>
      </c>
      <c r="BV1636" t="b">
        <f t="shared" si="2409"/>
        <v>0</v>
      </c>
      <c r="BW1636" t="b">
        <f t="shared" si="2410"/>
        <v>0</v>
      </c>
      <c r="BX1636" t="b">
        <f t="shared" si="2411"/>
        <v>0</v>
      </c>
      <c r="BY1636" t="b">
        <f t="shared" si="2412"/>
        <v>0</v>
      </c>
      <c r="BZ1636" t="b">
        <f t="shared" si="2413"/>
        <v>0</v>
      </c>
      <c r="CA1636" t="b">
        <f t="shared" si="2414"/>
        <v>0</v>
      </c>
      <c r="CB1636" t="b">
        <f t="shared" si="2415"/>
        <v>0</v>
      </c>
      <c r="CC1636" t="b">
        <f t="shared" si="2416"/>
        <v>0</v>
      </c>
      <c r="CD1636" t="b">
        <f t="shared" si="2417"/>
        <v>0</v>
      </c>
      <c r="CE1636" t="b">
        <f t="shared" si="2418"/>
        <v>0</v>
      </c>
      <c r="CF1636" t="b">
        <f t="shared" si="2419"/>
        <v>0</v>
      </c>
      <c r="CG1636" t="b">
        <f t="shared" si="2420"/>
        <v>0</v>
      </c>
      <c r="CH1636" t="b">
        <f t="shared" si="2421"/>
        <v>0</v>
      </c>
      <c r="CI1636" t="b">
        <f t="shared" si="2422"/>
        <v>0</v>
      </c>
      <c r="CJ1636" t="b">
        <f t="shared" si="2423"/>
        <v>0</v>
      </c>
      <c r="CK1636" t="b">
        <f t="shared" si="2424"/>
        <v>0</v>
      </c>
      <c r="CL1636" t="b">
        <f t="shared" si="2425"/>
        <v>0</v>
      </c>
      <c r="CM1636" t="b">
        <f t="shared" si="2426"/>
        <v>0</v>
      </c>
      <c r="CN1636" t="b">
        <f t="shared" si="2427"/>
        <v>0</v>
      </c>
      <c r="CO1636" t="b">
        <f t="shared" si="2428"/>
        <v>0</v>
      </c>
      <c r="CP1636" t="b">
        <f t="shared" si="2429"/>
        <v>0</v>
      </c>
      <c r="CQ1636" t="b">
        <f t="shared" si="2430"/>
        <v>0</v>
      </c>
      <c r="CR1636" t="b">
        <f t="shared" si="2431"/>
        <v>0</v>
      </c>
      <c r="CS1636" t="b">
        <f t="shared" si="2432"/>
        <v>0</v>
      </c>
      <c r="CT1636" t="b">
        <f t="shared" si="2433"/>
        <v>1</v>
      </c>
      <c r="CU1636" t="b">
        <f t="shared" si="2434"/>
        <v>0</v>
      </c>
      <c r="CV1636" t="b">
        <f t="shared" si="2435"/>
        <v>0</v>
      </c>
      <c r="CW1636" t="b">
        <f t="shared" si="2436"/>
        <v>0</v>
      </c>
      <c r="CX1636" t="b">
        <f t="shared" si="2437"/>
        <v>0</v>
      </c>
      <c r="CY1636" t="b">
        <f t="shared" si="2438"/>
        <v>0</v>
      </c>
      <c r="CZ1636" t="b">
        <f t="shared" si="2439"/>
        <v>0</v>
      </c>
      <c r="DA1636" t="b">
        <f t="shared" si="2440"/>
        <v>0</v>
      </c>
      <c r="DB1636" t="b">
        <f t="shared" si="2441"/>
        <v>0</v>
      </c>
      <c r="DC1636" t="b">
        <f t="shared" si="2442"/>
        <v>0</v>
      </c>
      <c r="DD1636" t="b">
        <f t="shared" si="2443"/>
        <v>0</v>
      </c>
    </row>
    <row r="1637" spans="1:108">
      <c r="A1637" t="s">
        <v>3483</v>
      </c>
      <c r="C1637" t="s">
        <v>3480</v>
      </c>
      <c r="F1637" t="s">
        <v>3481</v>
      </c>
      <c r="G1637" t="s">
        <v>3463</v>
      </c>
      <c r="H1637" t="s">
        <v>7445</v>
      </c>
      <c r="I1637" t="s">
        <v>7417</v>
      </c>
      <c r="J1637" t="s">
        <v>16</v>
      </c>
      <c r="K1637" t="s">
        <v>16</v>
      </c>
      <c r="L1637" t="s">
        <v>7822</v>
      </c>
      <c r="M1637" t="s">
        <v>6079</v>
      </c>
      <c r="N1637" t="s">
        <v>7539</v>
      </c>
      <c r="O1637" t="b">
        <f t="shared" si="2350"/>
        <v>1</v>
      </c>
      <c r="P1637" t="b">
        <f t="shared" si="2351"/>
        <v>1</v>
      </c>
      <c r="Q1637" t="b">
        <f t="shared" si="2352"/>
        <v>1</v>
      </c>
      <c r="R1637" t="b">
        <f t="shared" si="2353"/>
        <v>1</v>
      </c>
      <c r="S1637" t="b">
        <f t="shared" si="2354"/>
        <v>1</v>
      </c>
      <c r="T1637" t="b">
        <f t="shared" si="2355"/>
        <v>1</v>
      </c>
      <c r="U1637" t="b">
        <f t="shared" si="2356"/>
        <v>1</v>
      </c>
      <c r="V1637" t="b">
        <f t="shared" si="2357"/>
        <v>1</v>
      </c>
      <c r="W1637" t="b">
        <f t="shared" si="2358"/>
        <v>1</v>
      </c>
      <c r="X1637" t="b">
        <f t="shared" si="2359"/>
        <v>1</v>
      </c>
      <c r="Y1637" t="b">
        <f t="shared" si="2360"/>
        <v>1</v>
      </c>
      <c r="Z1637" t="b">
        <f t="shared" si="2361"/>
        <v>0</v>
      </c>
      <c r="AA1637" t="b">
        <f t="shared" si="2362"/>
        <v>1</v>
      </c>
      <c r="AB1637" t="b">
        <f t="shared" si="2363"/>
        <v>0</v>
      </c>
      <c r="AC1637" t="b">
        <f t="shared" si="2364"/>
        <v>0</v>
      </c>
      <c r="AD1637" t="b">
        <f t="shared" si="2365"/>
        <v>0</v>
      </c>
      <c r="AE1637" t="b">
        <f t="shared" si="2366"/>
        <v>0</v>
      </c>
      <c r="AF1637" t="b">
        <f t="shared" si="2367"/>
        <v>0</v>
      </c>
      <c r="AG1637" t="b">
        <f t="shared" si="2368"/>
        <v>0</v>
      </c>
      <c r="AH1637" t="b">
        <f t="shared" si="2369"/>
        <v>0</v>
      </c>
      <c r="AI1637" t="b">
        <f t="shared" si="2370"/>
        <v>0</v>
      </c>
      <c r="AJ1637" t="b">
        <f t="shared" si="2371"/>
        <v>0</v>
      </c>
      <c r="AK1637" t="b">
        <f t="shared" si="2372"/>
        <v>0</v>
      </c>
      <c r="AL1637" t="b">
        <f t="shared" si="2373"/>
        <v>1</v>
      </c>
      <c r="AM1637" t="b">
        <f t="shared" si="2374"/>
        <v>0</v>
      </c>
      <c r="AN1637" t="b">
        <f t="shared" si="2375"/>
        <v>0</v>
      </c>
      <c r="AO1637" t="b">
        <f t="shared" si="2376"/>
        <v>0</v>
      </c>
      <c r="AP1637" t="b">
        <f t="shared" si="2377"/>
        <v>0</v>
      </c>
      <c r="AQ1637" t="b">
        <f t="shared" si="2378"/>
        <v>0</v>
      </c>
      <c r="AR1637" t="b">
        <f t="shared" si="2379"/>
        <v>0</v>
      </c>
      <c r="AS1637" t="b">
        <f t="shared" si="2380"/>
        <v>0</v>
      </c>
      <c r="AT1637" t="b">
        <f t="shared" si="2381"/>
        <v>0</v>
      </c>
      <c r="AU1637" t="b">
        <f t="shared" si="2382"/>
        <v>0</v>
      </c>
      <c r="AV1637" t="b">
        <f t="shared" si="2383"/>
        <v>0</v>
      </c>
      <c r="AW1637" t="b">
        <f t="shared" si="2384"/>
        <v>0</v>
      </c>
      <c r="AX1637" t="b">
        <f t="shared" si="2385"/>
        <v>0</v>
      </c>
      <c r="AY1637" t="b">
        <f t="shared" si="2386"/>
        <v>0</v>
      </c>
      <c r="AZ1637" t="b">
        <f t="shared" si="2387"/>
        <v>0</v>
      </c>
      <c r="BA1637" t="b">
        <f t="shared" si="2388"/>
        <v>0</v>
      </c>
      <c r="BB1637" t="b">
        <f t="shared" si="2389"/>
        <v>0</v>
      </c>
      <c r="BC1637" t="b">
        <f t="shared" si="2390"/>
        <v>1</v>
      </c>
      <c r="BD1637" t="b">
        <f t="shared" si="2391"/>
        <v>1</v>
      </c>
      <c r="BE1637" t="b">
        <f t="shared" si="2392"/>
        <v>0</v>
      </c>
      <c r="BF1637" t="b">
        <f t="shared" si="2393"/>
        <v>0</v>
      </c>
      <c r="BG1637" t="b">
        <f t="shared" si="2394"/>
        <v>1</v>
      </c>
      <c r="BH1637" t="b">
        <f t="shared" si="2395"/>
        <v>1</v>
      </c>
      <c r="BI1637" t="b">
        <f t="shared" si="2396"/>
        <v>0</v>
      </c>
      <c r="BJ1637" t="b">
        <f t="shared" si="2397"/>
        <v>0</v>
      </c>
      <c r="BK1637" t="b">
        <f t="shared" si="2398"/>
        <v>0</v>
      </c>
      <c r="BL1637" t="b">
        <f t="shared" si="2399"/>
        <v>0</v>
      </c>
      <c r="BM1637" t="b">
        <f t="shared" si="2400"/>
        <v>0</v>
      </c>
      <c r="BN1637" t="b">
        <f t="shared" si="2401"/>
        <v>1</v>
      </c>
      <c r="BO1637" t="b">
        <f t="shared" si="2402"/>
        <v>1</v>
      </c>
      <c r="BP1637" t="b">
        <f t="shared" si="2403"/>
        <v>0</v>
      </c>
      <c r="BQ1637" t="b">
        <f t="shared" si="2404"/>
        <v>1</v>
      </c>
      <c r="BR1637" t="b">
        <f t="shared" si="2405"/>
        <v>0</v>
      </c>
      <c r="BS1637" t="b">
        <f t="shared" si="2406"/>
        <v>0</v>
      </c>
      <c r="BT1637" t="b">
        <f t="shared" si="2407"/>
        <v>0</v>
      </c>
      <c r="BU1637" t="b">
        <f t="shared" si="2408"/>
        <v>0</v>
      </c>
      <c r="BV1637" t="b">
        <f t="shared" si="2409"/>
        <v>0</v>
      </c>
      <c r="BW1637" t="b">
        <f t="shared" si="2410"/>
        <v>0</v>
      </c>
      <c r="BX1637" t="b">
        <f t="shared" si="2411"/>
        <v>0</v>
      </c>
      <c r="BY1637" t="b">
        <f t="shared" si="2412"/>
        <v>0</v>
      </c>
      <c r="BZ1637" t="b">
        <f t="shared" si="2413"/>
        <v>0</v>
      </c>
      <c r="CA1637" t="b">
        <f t="shared" si="2414"/>
        <v>0</v>
      </c>
      <c r="CB1637" t="b">
        <f t="shared" si="2415"/>
        <v>1</v>
      </c>
      <c r="CC1637" t="b">
        <f t="shared" si="2416"/>
        <v>0</v>
      </c>
      <c r="CD1637" t="b">
        <f t="shared" si="2417"/>
        <v>0</v>
      </c>
      <c r="CE1637" t="b">
        <f t="shared" si="2418"/>
        <v>0</v>
      </c>
      <c r="CF1637" t="b">
        <f t="shared" si="2419"/>
        <v>0</v>
      </c>
      <c r="CG1637" t="b">
        <f t="shared" si="2420"/>
        <v>1</v>
      </c>
      <c r="CH1637" t="b">
        <f t="shared" si="2421"/>
        <v>0</v>
      </c>
      <c r="CI1637" t="b">
        <f t="shared" si="2422"/>
        <v>0</v>
      </c>
      <c r="CJ1637" t="b">
        <f t="shared" si="2423"/>
        <v>0</v>
      </c>
      <c r="CK1637" t="b">
        <f t="shared" si="2424"/>
        <v>0</v>
      </c>
      <c r="CL1637" t="b">
        <f t="shared" si="2425"/>
        <v>0</v>
      </c>
      <c r="CM1637" t="b">
        <f t="shared" si="2426"/>
        <v>0</v>
      </c>
      <c r="CN1637" t="b">
        <f t="shared" si="2427"/>
        <v>0</v>
      </c>
      <c r="CO1637" t="b">
        <f t="shared" si="2428"/>
        <v>0</v>
      </c>
      <c r="CP1637" t="b">
        <f t="shared" si="2429"/>
        <v>0</v>
      </c>
      <c r="CQ1637" t="b">
        <f t="shared" si="2430"/>
        <v>0</v>
      </c>
      <c r="CR1637" t="b">
        <f t="shared" si="2431"/>
        <v>0</v>
      </c>
      <c r="CS1637" t="b">
        <f t="shared" si="2432"/>
        <v>0</v>
      </c>
      <c r="CT1637" t="b">
        <f t="shared" si="2433"/>
        <v>0</v>
      </c>
      <c r="CU1637" t="b">
        <f t="shared" si="2434"/>
        <v>0</v>
      </c>
      <c r="CV1637" t="b">
        <f t="shared" si="2435"/>
        <v>0</v>
      </c>
      <c r="CW1637" t="b">
        <f t="shared" si="2436"/>
        <v>1</v>
      </c>
      <c r="CX1637" t="b">
        <f t="shared" si="2437"/>
        <v>0</v>
      </c>
      <c r="CY1637" t="b">
        <f t="shared" si="2438"/>
        <v>0</v>
      </c>
      <c r="CZ1637" t="b">
        <f t="shared" si="2439"/>
        <v>0</v>
      </c>
      <c r="DA1637" t="b">
        <f t="shared" si="2440"/>
        <v>1</v>
      </c>
      <c r="DB1637" t="b">
        <f t="shared" si="2441"/>
        <v>0</v>
      </c>
      <c r="DC1637" t="b">
        <f t="shared" si="2442"/>
        <v>0</v>
      </c>
      <c r="DD1637" t="b">
        <f t="shared" si="2443"/>
        <v>0</v>
      </c>
    </row>
    <row r="1638" spans="1:108">
      <c r="A1638" t="s">
        <v>3484</v>
      </c>
      <c r="C1638" t="s">
        <v>3480</v>
      </c>
      <c r="F1638" t="s">
        <v>3481</v>
      </c>
      <c r="G1638" t="s">
        <v>3463</v>
      </c>
      <c r="H1638" t="s">
        <v>7445</v>
      </c>
      <c r="I1638" t="s">
        <v>7417</v>
      </c>
      <c r="J1638" t="s">
        <v>135</v>
      </c>
      <c r="K1638" t="s">
        <v>136</v>
      </c>
      <c r="L1638" t="s">
        <v>7225</v>
      </c>
      <c r="M1638" t="s">
        <v>6079</v>
      </c>
      <c r="N1638" t="s">
        <v>83</v>
      </c>
      <c r="O1638" t="b">
        <f t="shared" si="2350"/>
        <v>0</v>
      </c>
      <c r="P1638" t="b">
        <f t="shared" si="2351"/>
        <v>0</v>
      </c>
      <c r="Q1638" t="b">
        <f t="shared" si="2352"/>
        <v>1</v>
      </c>
      <c r="R1638" t="b">
        <f t="shared" si="2353"/>
        <v>0</v>
      </c>
      <c r="S1638" t="b">
        <f t="shared" si="2354"/>
        <v>0</v>
      </c>
      <c r="T1638" t="b">
        <f t="shared" si="2355"/>
        <v>0</v>
      </c>
      <c r="U1638" t="b">
        <f t="shared" si="2356"/>
        <v>1</v>
      </c>
      <c r="V1638" t="b">
        <f t="shared" si="2357"/>
        <v>0</v>
      </c>
      <c r="W1638" t="b">
        <f t="shared" si="2358"/>
        <v>0</v>
      </c>
      <c r="X1638" t="b">
        <f t="shared" si="2359"/>
        <v>0</v>
      </c>
      <c r="Y1638" t="b">
        <f t="shared" si="2360"/>
        <v>0</v>
      </c>
      <c r="Z1638" t="b">
        <f t="shared" si="2361"/>
        <v>0</v>
      </c>
      <c r="AA1638" t="b">
        <f t="shared" si="2362"/>
        <v>0</v>
      </c>
      <c r="AB1638" t="b">
        <f t="shared" si="2363"/>
        <v>0</v>
      </c>
      <c r="AC1638" t="b">
        <f t="shared" si="2364"/>
        <v>0</v>
      </c>
      <c r="AD1638" t="b">
        <f t="shared" si="2365"/>
        <v>0</v>
      </c>
      <c r="AE1638" t="b">
        <f t="shared" si="2366"/>
        <v>0</v>
      </c>
      <c r="AF1638" t="b">
        <f t="shared" si="2367"/>
        <v>0</v>
      </c>
      <c r="AG1638" t="b">
        <f t="shared" si="2368"/>
        <v>0</v>
      </c>
      <c r="AH1638" t="b">
        <f t="shared" si="2369"/>
        <v>0</v>
      </c>
      <c r="AI1638" t="b">
        <f t="shared" si="2370"/>
        <v>0</v>
      </c>
      <c r="AJ1638" t="b">
        <f t="shared" si="2371"/>
        <v>0</v>
      </c>
      <c r="AK1638" t="b">
        <f t="shared" si="2372"/>
        <v>0</v>
      </c>
      <c r="AL1638" t="b">
        <f t="shared" si="2373"/>
        <v>0</v>
      </c>
      <c r="AM1638" t="b">
        <f t="shared" si="2374"/>
        <v>0</v>
      </c>
      <c r="AN1638" t="b">
        <f t="shared" si="2375"/>
        <v>0</v>
      </c>
      <c r="AO1638" t="b">
        <f t="shared" si="2376"/>
        <v>0</v>
      </c>
      <c r="AP1638" t="b">
        <f t="shared" si="2377"/>
        <v>0</v>
      </c>
      <c r="AQ1638" t="b">
        <f t="shared" si="2378"/>
        <v>0</v>
      </c>
      <c r="AR1638" t="b">
        <f t="shared" si="2379"/>
        <v>0</v>
      </c>
      <c r="AS1638" t="b">
        <f t="shared" si="2380"/>
        <v>0</v>
      </c>
      <c r="AT1638" t="b">
        <f t="shared" si="2381"/>
        <v>0</v>
      </c>
      <c r="AU1638" t="b">
        <f t="shared" si="2382"/>
        <v>0</v>
      </c>
      <c r="AV1638" t="b">
        <f t="shared" si="2383"/>
        <v>0</v>
      </c>
      <c r="AW1638" t="b">
        <f t="shared" si="2384"/>
        <v>0</v>
      </c>
      <c r="AX1638" t="b">
        <f t="shared" si="2385"/>
        <v>0</v>
      </c>
      <c r="AY1638" t="b">
        <f t="shared" si="2386"/>
        <v>0</v>
      </c>
      <c r="AZ1638" t="b">
        <f t="shared" si="2387"/>
        <v>0</v>
      </c>
      <c r="BA1638" t="b">
        <f t="shared" si="2388"/>
        <v>0</v>
      </c>
      <c r="BB1638" t="b">
        <f t="shared" si="2389"/>
        <v>0</v>
      </c>
      <c r="BC1638" t="b">
        <f t="shared" si="2390"/>
        <v>0</v>
      </c>
      <c r="BD1638" t="b">
        <f t="shared" si="2391"/>
        <v>0</v>
      </c>
      <c r="BE1638" t="b">
        <f t="shared" si="2392"/>
        <v>0</v>
      </c>
      <c r="BF1638" t="b">
        <f t="shared" si="2393"/>
        <v>0</v>
      </c>
      <c r="BG1638" t="b">
        <f t="shared" si="2394"/>
        <v>0</v>
      </c>
      <c r="BH1638" t="b">
        <f t="shared" si="2395"/>
        <v>0</v>
      </c>
      <c r="BI1638" t="b">
        <f t="shared" si="2396"/>
        <v>0</v>
      </c>
      <c r="BJ1638" t="b">
        <f t="shared" si="2397"/>
        <v>0</v>
      </c>
      <c r="BK1638" t="b">
        <f t="shared" si="2398"/>
        <v>0</v>
      </c>
      <c r="BL1638" t="b">
        <f t="shared" si="2399"/>
        <v>0</v>
      </c>
      <c r="BM1638" t="b">
        <f t="shared" si="2400"/>
        <v>0</v>
      </c>
      <c r="BN1638" t="b">
        <f t="shared" si="2401"/>
        <v>0</v>
      </c>
      <c r="BO1638" t="b">
        <f t="shared" si="2402"/>
        <v>0</v>
      </c>
      <c r="BP1638" t="b">
        <f t="shared" si="2403"/>
        <v>0</v>
      </c>
      <c r="BQ1638" t="b">
        <f t="shared" si="2404"/>
        <v>0</v>
      </c>
      <c r="BR1638" t="b">
        <f t="shared" si="2405"/>
        <v>0</v>
      </c>
      <c r="BS1638" t="b">
        <f t="shared" si="2406"/>
        <v>0</v>
      </c>
      <c r="BT1638" t="b">
        <f t="shared" si="2407"/>
        <v>0</v>
      </c>
      <c r="BU1638" t="b">
        <f t="shared" si="2408"/>
        <v>0</v>
      </c>
      <c r="BV1638" t="b">
        <f t="shared" si="2409"/>
        <v>0</v>
      </c>
      <c r="BW1638" t="b">
        <f t="shared" si="2410"/>
        <v>0</v>
      </c>
      <c r="BX1638" t="b">
        <f t="shared" si="2411"/>
        <v>0</v>
      </c>
      <c r="BY1638" t="b">
        <f t="shared" si="2412"/>
        <v>0</v>
      </c>
      <c r="BZ1638" t="b">
        <f t="shared" si="2413"/>
        <v>0</v>
      </c>
      <c r="CA1638" t="b">
        <f t="shared" si="2414"/>
        <v>0</v>
      </c>
      <c r="CB1638" t="b">
        <f t="shared" si="2415"/>
        <v>0</v>
      </c>
      <c r="CC1638" t="b">
        <f t="shared" si="2416"/>
        <v>0</v>
      </c>
      <c r="CD1638" t="b">
        <f t="shared" si="2417"/>
        <v>0</v>
      </c>
      <c r="CE1638" t="b">
        <f t="shared" si="2418"/>
        <v>0</v>
      </c>
      <c r="CF1638" t="b">
        <f t="shared" si="2419"/>
        <v>0</v>
      </c>
      <c r="CG1638" t="b">
        <f t="shared" si="2420"/>
        <v>0</v>
      </c>
      <c r="CH1638" t="b">
        <f t="shared" si="2421"/>
        <v>0</v>
      </c>
      <c r="CI1638" t="b">
        <f t="shared" si="2422"/>
        <v>0</v>
      </c>
      <c r="CJ1638" t="b">
        <f t="shared" si="2423"/>
        <v>1</v>
      </c>
      <c r="CK1638" t="b">
        <f t="shared" si="2424"/>
        <v>0</v>
      </c>
      <c r="CL1638" t="b">
        <f t="shared" si="2425"/>
        <v>0</v>
      </c>
      <c r="CM1638" t="b">
        <f t="shared" si="2426"/>
        <v>0</v>
      </c>
      <c r="CN1638" t="b">
        <f t="shared" si="2427"/>
        <v>0</v>
      </c>
      <c r="CO1638" t="b">
        <f t="shared" si="2428"/>
        <v>0</v>
      </c>
      <c r="CP1638" t="b">
        <f t="shared" si="2429"/>
        <v>0</v>
      </c>
      <c r="CQ1638" t="b">
        <f t="shared" si="2430"/>
        <v>0</v>
      </c>
      <c r="CR1638" t="b">
        <f t="shared" si="2431"/>
        <v>0</v>
      </c>
      <c r="CS1638" t="b">
        <f t="shared" si="2432"/>
        <v>0</v>
      </c>
      <c r="CT1638" t="b">
        <f t="shared" si="2433"/>
        <v>0</v>
      </c>
      <c r="CU1638" t="b">
        <f t="shared" si="2434"/>
        <v>0</v>
      </c>
      <c r="CV1638" t="b">
        <f t="shared" si="2435"/>
        <v>0</v>
      </c>
      <c r="CW1638" t="b">
        <f t="shared" si="2436"/>
        <v>0</v>
      </c>
      <c r="CX1638" t="b">
        <f t="shared" si="2437"/>
        <v>0</v>
      </c>
      <c r="CY1638" t="b">
        <f t="shared" si="2438"/>
        <v>0</v>
      </c>
      <c r="CZ1638" t="b">
        <f t="shared" si="2439"/>
        <v>0</v>
      </c>
      <c r="DA1638" t="b">
        <f t="shared" si="2440"/>
        <v>0</v>
      </c>
      <c r="DB1638" t="b">
        <f t="shared" si="2441"/>
        <v>0</v>
      </c>
      <c r="DC1638" t="b">
        <f t="shared" si="2442"/>
        <v>0</v>
      </c>
      <c r="DD1638" t="b">
        <f t="shared" si="2443"/>
        <v>0</v>
      </c>
    </row>
    <row r="1639" spans="1:108">
      <c r="A1639" t="s">
        <v>3485</v>
      </c>
      <c r="B1639" t="s">
        <v>7414</v>
      </c>
      <c r="C1639" t="s">
        <v>3486</v>
      </c>
      <c r="F1639" t="s">
        <v>3481</v>
      </c>
      <c r="G1639" t="s">
        <v>3463</v>
      </c>
      <c r="H1639" t="s">
        <v>7445</v>
      </c>
      <c r="I1639" t="s">
        <v>7417</v>
      </c>
      <c r="J1639" t="s">
        <v>108</v>
      </c>
      <c r="K1639" t="s">
        <v>109</v>
      </c>
      <c r="L1639" t="s">
        <v>7226</v>
      </c>
      <c r="M1639" t="s">
        <v>6079</v>
      </c>
      <c r="N1639" t="s">
        <v>3487</v>
      </c>
      <c r="O1639" t="b">
        <f t="shared" si="2350"/>
        <v>0</v>
      </c>
      <c r="P1639" t="b">
        <f t="shared" si="2351"/>
        <v>0</v>
      </c>
      <c r="Q1639" t="b">
        <f t="shared" si="2352"/>
        <v>1</v>
      </c>
      <c r="R1639" t="b">
        <f t="shared" si="2353"/>
        <v>0</v>
      </c>
      <c r="S1639" t="b">
        <f t="shared" si="2354"/>
        <v>0</v>
      </c>
      <c r="T1639" t="b">
        <f t="shared" si="2355"/>
        <v>0</v>
      </c>
      <c r="U1639" t="b">
        <f t="shared" si="2356"/>
        <v>1</v>
      </c>
      <c r="V1639" t="b">
        <f t="shared" si="2357"/>
        <v>0</v>
      </c>
      <c r="W1639" t="b">
        <f t="shared" si="2358"/>
        <v>0</v>
      </c>
      <c r="X1639" t="b">
        <f t="shared" si="2359"/>
        <v>0</v>
      </c>
      <c r="Y1639" t="b">
        <f t="shared" si="2360"/>
        <v>1</v>
      </c>
      <c r="Z1639" t="b">
        <f t="shared" si="2361"/>
        <v>0</v>
      </c>
      <c r="AA1639" t="b">
        <f t="shared" si="2362"/>
        <v>0</v>
      </c>
      <c r="AB1639" t="b">
        <f t="shared" si="2363"/>
        <v>0</v>
      </c>
      <c r="AC1639" t="b">
        <f t="shared" si="2364"/>
        <v>0</v>
      </c>
      <c r="AD1639" t="b">
        <f t="shared" si="2365"/>
        <v>0</v>
      </c>
      <c r="AE1639" t="b">
        <f t="shared" si="2366"/>
        <v>0</v>
      </c>
      <c r="AF1639" t="b">
        <f t="shared" si="2367"/>
        <v>0</v>
      </c>
      <c r="AG1639" t="b">
        <f t="shared" si="2368"/>
        <v>0</v>
      </c>
      <c r="AH1639" t="b">
        <f t="shared" si="2369"/>
        <v>0</v>
      </c>
      <c r="AI1639" t="b">
        <f t="shared" si="2370"/>
        <v>0</v>
      </c>
      <c r="AJ1639" t="b">
        <f t="shared" si="2371"/>
        <v>0</v>
      </c>
      <c r="AK1639" t="b">
        <f t="shared" si="2372"/>
        <v>0</v>
      </c>
      <c r="AL1639" t="b">
        <f t="shared" si="2373"/>
        <v>0</v>
      </c>
      <c r="AM1639" t="b">
        <f t="shared" si="2374"/>
        <v>0</v>
      </c>
      <c r="AN1639" t="b">
        <f t="shared" si="2375"/>
        <v>0</v>
      </c>
      <c r="AO1639" t="b">
        <f t="shared" si="2376"/>
        <v>0</v>
      </c>
      <c r="AP1639" t="b">
        <f t="shared" si="2377"/>
        <v>0</v>
      </c>
      <c r="AQ1639" t="b">
        <f t="shared" si="2378"/>
        <v>0</v>
      </c>
      <c r="AR1639" t="b">
        <f t="shared" si="2379"/>
        <v>0</v>
      </c>
      <c r="AS1639" t="b">
        <f t="shared" si="2380"/>
        <v>0</v>
      </c>
      <c r="AT1639" t="b">
        <f t="shared" si="2381"/>
        <v>0</v>
      </c>
      <c r="AU1639" t="b">
        <f t="shared" si="2382"/>
        <v>0</v>
      </c>
      <c r="AV1639" t="b">
        <f t="shared" si="2383"/>
        <v>0</v>
      </c>
      <c r="AW1639" t="b">
        <f t="shared" si="2384"/>
        <v>0</v>
      </c>
      <c r="AX1639" t="b">
        <f t="shared" si="2385"/>
        <v>0</v>
      </c>
      <c r="AY1639" t="b">
        <f t="shared" si="2386"/>
        <v>0</v>
      </c>
      <c r="AZ1639" t="b">
        <f t="shared" si="2387"/>
        <v>0</v>
      </c>
      <c r="BA1639" t="b">
        <f t="shared" si="2388"/>
        <v>0</v>
      </c>
      <c r="BB1639" t="b">
        <f t="shared" si="2389"/>
        <v>0</v>
      </c>
      <c r="BC1639" t="b">
        <f t="shared" si="2390"/>
        <v>0</v>
      </c>
      <c r="BD1639" t="b">
        <f t="shared" si="2391"/>
        <v>0</v>
      </c>
      <c r="BE1639" t="b">
        <f t="shared" si="2392"/>
        <v>0</v>
      </c>
      <c r="BF1639" t="b">
        <f t="shared" si="2393"/>
        <v>0</v>
      </c>
      <c r="BG1639" t="b">
        <f t="shared" si="2394"/>
        <v>0</v>
      </c>
      <c r="BH1639" t="b">
        <f t="shared" si="2395"/>
        <v>0</v>
      </c>
      <c r="BI1639" t="b">
        <f t="shared" si="2396"/>
        <v>0</v>
      </c>
      <c r="BJ1639" t="b">
        <f t="shared" si="2397"/>
        <v>0</v>
      </c>
      <c r="BK1639" t="b">
        <f t="shared" si="2398"/>
        <v>0</v>
      </c>
      <c r="BL1639" t="b">
        <f t="shared" si="2399"/>
        <v>0</v>
      </c>
      <c r="BM1639" t="b">
        <f t="shared" si="2400"/>
        <v>0</v>
      </c>
      <c r="BN1639" t="b">
        <f t="shared" si="2401"/>
        <v>0</v>
      </c>
      <c r="BO1639" t="b">
        <f t="shared" si="2402"/>
        <v>0</v>
      </c>
      <c r="BP1639" t="b">
        <f t="shared" si="2403"/>
        <v>0</v>
      </c>
      <c r="BQ1639" t="b">
        <f t="shared" si="2404"/>
        <v>0</v>
      </c>
      <c r="BR1639" t="b">
        <f t="shared" si="2405"/>
        <v>0</v>
      </c>
      <c r="BS1639" t="b">
        <f t="shared" si="2406"/>
        <v>0</v>
      </c>
      <c r="BT1639" t="b">
        <f t="shared" si="2407"/>
        <v>0</v>
      </c>
      <c r="BU1639" t="b">
        <f t="shared" si="2408"/>
        <v>0</v>
      </c>
      <c r="BV1639" t="b">
        <f t="shared" si="2409"/>
        <v>0</v>
      </c>
      <c r="BW1639" t="b">
        <f t="shared" si="2410"/>
        <v>0</v>
      </c>
      <c r="BX1639" t="b">
        <f t="shared" si="2411"/>
        <v>0</v>
      </c>
      <c r="BY1639" t="b">
        <f t="shared" si="2412"/>
        <v>1</v>
      </c>
      <c r="BZ1639" t="b">
        <f t="shared" si="2413"/>
        <v>0</v>
      </c>
      <c r="CA1639" t="b">
        <f t="shared" si="2414"/>
        <v>0</v>
      </c>
      <c r="CB1639" t="b">
        <f t="shared" si="2415"/>
        <v>1</v>
      </c>
      <c r="CC1639" t="b">
        <f t="shared" si="2416"/>
        <v>0</v>
      </c>
      <c r="CD1639" t="b">
        <f t="shared" si="2417"/>
        <v>0</v>
      </c>
      <c r="CE1639" t="b">
        <f t="shared" si="2418"/>
        <v>0</v>
      </c>
      <c r="CF1639" t="b">
        <f t="shared" si="2419"/>
        <v>0</v>
      </c>
      <c r="CG1639" t="b">
        <f t="shared" si="2420"/>
        <v>0</v>
      </c>
      <c r="CH1639" t="b">
        <f t="shared" si="2421"/>
        <v>0</v>
      </c>
      <c r="CI1639" t="b">
        <f t="shared" si="2422"/>
        <v>0</v>
      </c>
      <c r="CJ1639" t="b">
        <f t="shared" si="2423"/>
        <v>0</v>
      </c>
      <c r="CK1639" t="b">
        <f t="shared" si="2424"/>
        <v>0</v>
      </c>
      <c r="CL1639" t="b">
        <f t="shared" si="2425"/>
        <v>0</v>
      </c>
      <c r="CM1639" t="b">
        <f t="shared" si="2426"/>
        <v>0</v>
      </c>
      <c r="CN1639" t="b">
        <f t="shared" si="2427"/>
        <v>0</v>
      </c>
      <c r="CO1639" t="b">
        <f t="shared" si="2428"/>
        <v>0</v>
      </c>
      <c r="CP1639" t="b">
        <f t="shared" si="2429"/>
        <v>0</v>
      </c>
      <c r="CQ1639" t="b">
        <f t="shared" si="2430"/>
        <v>0</v>
      </c>
      <c r="CR1639" t="b">
        <f t="shared" si="2431"/>
        <v>0</v>
      </c>
      <c r="CS1639" t="b">
        <f t="shared" si="2432"/>
        <v>0</v>
      </c>
      <c r="CT1639" t="b">
        <f t="shared" si="2433"/>
        <v>0</v>
      </c>
      <c r="CU1639" t="b">
        <f t="shared" si="2434"/>
        <v>0</v>
      </c>
      <c r="CV1639" t="b">
        <f t="shared" si="2435"/>
        <v>0</v>
      </c>
      <c r="CW1639" t="b">
        <f t="shared" si="2436"/>
        <v>1</v>
      </c>
      <c r="CX1639" t="b">
        <f t="shared" si="2437"/>
        <v>0</v>
      </c>
      <c r="CY1639" t="b">
        <f t="shared" si="2438"/>
        <v>0</v>
      </c>
      <c r="CZ1639" t="b">
        <f t="shared" si="2439"/>
        <v>0</v>
      </c>
      <c r="DA1639" t="b">
        <f t="shared" si="2440"/>
        <v>0</v>
      </c>
      <c r="DB1639" t="b">
        <f t="shared" si="2441"/>
        <v>0</v>
      </c>
      <c r="DC1639" t="b">
        <f t="shared" si="2442"/>
        <v>0</v>
      </c>
      <c r="DD1639" t="b">
        <f t="shared" si="2443"/>
        <v>0</v>
      </c>
    </row>
    <row r="1640" spans="1:108">
      <c r="A1640" s="4" t="s">
        <v>3488</v>
      </c>
      <c r="B1640" t="s">
        <v>3486</v>
      </c>
      <c r="C1640" t="s">
        <v>3486</v>
      </c>
      <c r="D1640" s="4"/>
      <c r="E1640" s="4"/>
      <c r="F1640" t="s">
        <v>3481</v>
      </c>
      <c r="G1640" t="s">
        <v>3463</v>
      </c>
      <c r="H1640" t="s">
        <v>7445</v>
      </c>
      <c r="I1640" t="s">
        <v>7417</v>
      </c>
      <c r="J1640" s="4" t="s">
        <v>307</v>
      </c>
      <c r="K1640" s="4" t="s">
        <v>143</v>
      </c>
      <c r="L1640" s="91" t="s">
        <v>7823</v>
      </c>
      <c r="M1640" t="s">
        <v>6079</v>
      </c>
      <c r="N1640" s="82" t="s">
        <v>7540</v>
      </c>
      <c r="O1640" s="4" t="b">
        <f t="shared" si="2350"/>
        <v>1</v>
      </c>
      <c r="P1640" s="4" t="b">
        <f t="shared" si="2351"/>
        <v>1</v>
      </c>
      <c r="Q1640" s="4" t="b">
        <f t="shared" si="2352"/>
        <v>1</v>
      </c>
      <c r="R1640" s="4" t="b">
        <f t="shared" si="2353"/>
        <v>1</v>
      </c>
      <c r="S1640" s="4" t="b">
        <f t="shared" si="2354"/>
        <v>1</v>
      </c>
      <c r="T1640" s="4" t="b">
        <f t="shared" si="2355"/>
        <v>1</v>
      </c>
      <c r="U1640" s="4" t="b">
        <f t="shared" si="2356"/>
        <v>1</v>
      </c>
      <c r="V1640" s="4" t="b">
        <f t="shared" si="2357"/>
        <v>1</v>
      </c>
      <c r="W1640" s="4" t="b">
        <f t="shared" si="2358"/>
        <v>0</v>
      </c>
      <c r="X1640" s="4" t="b">
        <f t="shared" si="2359"/>
        <v>1</v>
      </c>
      <c r="Y1640" s="4" t="b">
        <f t="shared" si="2360"/>
        <v>1</v>
      </c>
      <c r="Z1640" s="4" t="b">
        <f t="shared" si="2361"/>
        <v>0</v>
      </c>
      <c r="AA1640" s="4" t="b">
        <f t="shared" si="2362"/>
        <v>0</v>
      </c>
      <c r="AB1640" s="4" t="b">
        <f t="shared" si="2363"/>
        <v>1</v>
      </c>
      <c r="AC1640" s="4" t="b">
        <f t="shared" si="2364"/>
        <v>0</v>
      </c>
      <c r="AD1640" s="4" t="b">
        <f t="shared" si="2365"/>
        <v>0</v>
      </c>
      <c r="AE1640" s="4" t="b">
        <f t="shared" si="2366"/>
        <v>0</v>
      </c>
      <c r="AF1640" s="4" t="b">
        <f t="shared" si="2367"/>
        <v>0</v>
      </c>
      <c r="AG1640" s="4" t="b">
        <f t="shared" si="2368"/>
        <v>0</v>
      </c>
      <c r="AH1640" s="4" t="b">
        <f t="shared" si="2369"/>
        <v>1</v>
      </c>
      <c r="AI1640" s="4" t="b">
        <f t="shared" si="2370"/>
        <v>1</v>
      </c>
      <c r="AJ1640" s="4" t="b">
        <f t="shared" si="2371"/>
        <v>0</v>
      </c>
      <c r="AK1640" s="4" t="b">
        <f t="shared" si="2372"/>
        <v>0</v>
      </c>
      <c r="AL1640" s="4" t="b">
        <f t="shared" si="2373"/>
        <v>0</v>
      </c>
      <c r="AM1640" s="4" t="b">
        <f t="shared" si="2374"/>
        <v>0</v>
      </c>
      <c r="AN1640" s="4" t="b">
        <f t="shared" si="2375"/>
        <v>0</v>
      </c>
      <c r="AO1640" s="4" t="b">
        <f t="shared" si="2376"/>
        <v>0</v>
      </c>
      <c r="AP1640" s="4" t="b">
        <f t="shared" si="2377"/>
        <v>0</v>
      </c>
      <c r="AQ1640" s="4" t="b">
        <f t="shared" si="2378"/>
        <v>1</v>
      </c>
      <c r="AR1640" s="4" t="b">
        <f t="shared" si="2379"/>
        <v>0</v>
      </c>
      <c r="AS1640" s="4" t="b">
        <f t="shared" si="2380"/>
        <v>0</v>
      </c>
      <c r="AT1640" s="4" t="b">
        <f t="shared" si="2381"/>
        <v>0</v>
      </c>
      <c r="AU1640" s="4" t="b">
        <f t="shared" si="2382"/>
        <v>0</v>
      </c>
      <c r="AV1640" s="4" t="b">
        <f t="shared" si="2383"/>
        <v>0</v>
      </c>
      <c r="AW1640" s="4" t="b">
        <f t="shared" si="2384"/>
        <v>0</v>
      </c>
      <c r="AX1640" s="4" t="b">
        <f t="shared" si="2385"/>
        <v>0</v>
      </c>
      <c r="AY1640" s="4" t="b">
        <f t="shared" si="2386"/>
        <v>0</v>
      </c>
      <c r="AZ1640" s="4" t="b">
        <f t="shared" si="2387"/>
        <v>0</v>
      </c>
      <c r="BA1640" s="4" t="b">
        <f t="shared" si="2388"/>
        <v>0</v>
      </c>
      <c r="BB1640" s="4" t="b">
        <f t="shared" si="2389"/>
        <v>0</v>
      </c>
      <c r="BC1640" s="4" t="b">
        <f t="shared" si="2390"/>
        <v>0</v>
      </c>
      <c r="BD1640" s="4" t="b">
        <f t="shared" si="2391"/>
        <v>0</v>
      </c>
      <c r="BE1640" s="4" t="b">
        <f t="shared" si="2392"/>
        <v>0</v>
      </c>
      <c r="BF1640" s="4" t="b">
        <f t="shared" si="2393"/>
        <v>1</v>
      </c>
      <c r="BG1640" s="4" t="b">
        <f t="shared" si="2394"/>
        <v>0</v>
      </c>
      <c r="BH1640" s="4" t="b">
        <f t="shared" si="2395"/>
        <v>0</v>
      </c>
      <c r="BI1640" s="4" t="b">
        <f t="shared" si="2396"/>
        <v>0</v>
      </c>
      <c r="BJ1640" s="4" t="b">
        <f t="shared" si="2397"/>
        <v>0</v>
      </c>
      <c r="BK1640" s="4" t="b">
        <f t="shared" si="2398"/>
        <v>0</v>
      </c>
      <c r="BL1640" s="4" t="b">
        <f t="shared" si="2399"/>
        <v>0</v>
      </c>
      <c r="BM1640" s="4" t="b">
        <f t="shared" si="2400"/>
        <v>0</v>
      </c>
      <c r="BN1640" s="4" t="b">
        <f t="shared" si="2401"/>
        <v>0</v>
      </c>
      <c r="BO1640" s="4" t="b">
        <f t="shared" si="2402"/>
        <v>0</v>
      </c>
      <c r="BP1640" s="4" t="b">
        <f t="shared" si="2403"/>
        <v>1</v>
      </c>
      <c r="BQ1640" s="4" t="b">
        <f t="shared" si="2404"/>
        <v>1</v>
      </c>
      <c r="BR1640" s="4" t="b">
        <f t="shared" si="2405"/>
        <v>1</v>
      </c>
      <c r="BS1640" s="4" t="b">
        <f t="shared" si="2406"/>
        <v>1</v>
      </c>
      <c r="BT1640" s="4" t="b">
        <f t="shared" si="2407"/>
        <v>0</v>
      </c>
      <c r="BU1640" s="4" t="b">
        <f t="shared" si="2408"/>
        <v>1</v>
      </c>
      <c r="BV1640" s="4" t="b">
        <f t="shared" si="2409"/>
        <v>1</v>
      </c>
      <c r="BW1640" s="4" t="b">
        <f t="shared" si="2410"/>
        <v>1</v>
      </c>
      <c r="BX1640" s="4" t="b">
        <f t="shared" si="2411"/>
        <v>0</v>
      </c>
      <c r="BY1640" s="4" t="b">
        <f t="shared" si="2412"/>
        <v>0</v>
      </c>
      <c r="BZ1640" s="4" t="b">
        <f t="shared" si="2413"/>
        <v>0</v>
      </c>
      <c r="CA1640" s="4" t="b">
        <f t="shared" si="2414"/>
        <v>0</v>
      </c>
      <c r="CB1640" s="4" t="b">
        <f t="shared" si="2415"/>
        <v>0</v>
      </c>
      <c r="CC1640" s="4" t="b">
        <f t="shared" si="2416"/>
        <v>0</v>
      </c>
      <c r="CD1640" s="4" t="b">
        <f t="shared" si="2417"/>
        <v>0</v>
      </c>
      <c r="CE1640" s="4" t="b">
        <f t="shared" si="2418"/>
        <v>0</v>
      </c>
      <c r="CF1640" s="4" t="b">
        <f t="shared" si="2419"/>
        <v>0</v>
      </c>
      <c r="CG1640" s="4" t="b">
        <f t="shared" si="2420"/>
        <v>1</v>
      </c>
      <c r="CH1640" s="4" t="b">
        <f t="shared" si="2421"/>
        <v>1</v>
      </c>
      <c r="CI1640" s="4" t="b">
        <f t="shared" si="2422"/>
        <v>0</v>
      </c>
      <c r="CJ1640" s="4" t="b">
        <f t="shared" si="2423"/>
        <v>1</v>
      </c>
      <c r="CK1640" s="4" t="b">
        <f t="shared" si="2424"/>
        <v>1</v>
      </c>
      <c r="CL1640" s="4" t="b">
        <f t="shared" si="2425"/>
        <v>0</v>
      </c>
      <c r="CM1640" s="4" t="b">
        <f t="shared" si="2426"/>
        <v>0</v>
      </c>
      <c r="CN1640" s="4" t="b">
        <f t="shared" si="2427"/>
        <v>0</v>
      </c>
      <c r="CO1640" s="4" t="b">
        <f t="shared" si="2428"/>
        <v>0</v>
      </c>
      <c r="CP1640" s="4" t="b">
        <f t="shared" si="2429"/>
        <v>0</v>
      </c>
      <c r="CQ1640" s="4" t="b">
        <f t="shared" si="2430"/>
        <v>0</v>
      </c>
      <c r="CR1640" s="4" t="b">
        <f t="shared" si="2431"/>
        <v>0</v>
      </c>
      <c r="CS1640" s="4" t="b">
        <f t="shared" si="2432"/>
        <v>0</v>
      </c>
      <c r="CT1640" s="4" t="b">
        <f t="shared" si="2433"/>
        <v>0</v>
      </c>
      <c r="CU1640" s="4" t="b">
        <f t="shared" si="2434"/>
        <v>0</v>
      </c>
      <c r="CV1640" s="4" t="b">
        <f t="shared" si="2435"/>
        <v>0</v>
      </c>
      <c r="CW1640" s="4" t="b">
        <f t="shared" si="2436"/>
        <v>0</v>
      </c>
      <c r="CX1640" s="4" t="b">
        <f t="shared" si="2437"/>
        <v>0</v>
      </c>
      <c r="CY1640" s="4" t="b">
        <f t="shared" si="2438"/>
        <v>0</v>
      </c>
      <c r="CZ1640" s="4" t="b">
        <f t="shared" si="2439"/>
        <v>0</v>
      </c>
      <c r="DA1640" s="4" t="b">
        <f t="shared" si="2440"/>
        <v>1</v>
      </c>
      <c r="DB1640" s="4" t="b">
        <f t="shared" si="2441"/>
        <v>0</v>
      </c>
      <c r="DC1640" s="4" t="b">
        <f t="shared" si="2442"/>
        <v>0</v>
      </c>
      <c r="DD1640" s="4" t="b">
        <f t="shared" si="2443"/>
        <v>0</v>
      </c>
    </row>
    <row r="1641" spans="1:108">
      <c r="A1641" s="4" t="s">
        <v>3489</v>
      </c>
      <c r="B1641" t="s">
        <v>3486</v>
      </c>
      <c r="C1641" t="s">
        <v>3486</v>
      </c>
      <c r="D1641" s="4"/>
      <c r="E1641" s="4"/>
      <c r="F1641" t="s">
        <v>3481</v>
      </c>
      <c r="G1641" t="s">
        <v>3463</v>
      </c>
      <c r="H1641" t="s">
        <v>7445</v>
      </c>
      <c r="I1641" t="s">
        <v>7417</v>
      </c>
      <c r="J1641" s="4" t="s">
        <v>2401</v>
      </c>
      <c r="K1641" s="4" t="s">
        <v>139</v>
      </c>
      <c r="L1641" s="4" t="s">
        <v>7227</v>
      </c>
      <c r="M1641" t="s">
        <v>6079</v>
      </c>
      <c r="N1641" s="4" t="s">
        <v>3490</v>
      </c>
      <c r="O1641" s="4" t="b">
        <f t="shared" si="2350"/>
        <v>1</v>
      </c>
      <c r="P1641" s="4" t="b">
        <f t="shared" si="2351"/>
        <v>1</v>
      </c>
      <c r="Q1641" s="4" t="b">
        <f t="shared" si="2352"/>
        <v>1</v>
      </c>
      <c r="R1641" s="4" t="b">
        <f t="shared" si="2353"/>
        <v>1</v>
      </c>
      <c r="S1641" s="4" t="b">
        <f t="shared" si="2354"/>
        <v>1</v>
      </c>
      <c r="T1641" s="4" t="b">
        <f t="shared" si="2355"/>
        <v>1</v>
      </c>
      <c r="U1641" s="4" t="b">
        <f t="shared" si="2356"/>
        <v>1</v>
      </c>
      <c r="V1641" s="4" t="b">
        <f t="shared" si="2357"/>
        <v>1</v>
      </c>
      <c r="W1641" s="4" t="b">
        <f t="shared" si="2358"/>
        <v>1</v>
      </c>
      <c r="X1641" s="4" t="b">
        <f t="shared" si="2359"/>
        <v>1</v>
      </c>
      <c r="Y1641" s="4" t="b">
        <f t="shared" si="2360"/>
        <v>1</v>
      </c>
      <c r="Z1641" s="4" t="b">
        <f t="shared" si="2361"/>
        <v>0</v>
      </c>
      <c r="AA1641" s="4" t="b">
        <f t="shared" si="2362"/>
        <v>0</v>
      </c>
      <c r="AB1641" s="4" t="b">
        <f t="shared" si="2363"/>
        <v>1</v>
      </c>
      <c r="AC1641" s="4" t="b">
        <f t="shared" si="2364"/>
        <v>0</v>
      </c>
      <c r="AD1641" s="4" t="b">
        <f t="shared" si="2365"/>
        <v>0</v>
      </c>
      <c r="AE1641" s="4" t="b">
        <f t="shared" si="2366"/>
        <v>0</v>
      </c>
      <c r="AF1641" s="4" t="b">
        <f t="shared" si="2367"/>
        <v>0</v>
      </c>
      <c r="AG1641" s="4" t="b">
        <f t="shared" si="2368"/>
        <v>0</v>
      </c>
      <c r="AH1641" s="4" t="b">
        <f t="shared" si="2369"/>
        <v>1</v>
      </c>
      <c r="AI1641" s="4" t="b">
        <f t="shared" si="2370"/>
        <v>1</v>
      </c>
      <c r="AJ1641" s="4" t="b">
        <f t="shared" si="2371"/>
        <v>0</v>
      </c>
      <c r="AK1641" s="4" t="b">
        <f t="shared" si="2372"/>
        <v>0</v>
      </c>
      <c r="AL1641" s="4" t="b">
        <f t="shared" si="2373"/>
        <v>1</v>
      </c>
      <c r="AM1641" s="4" t="b">
        <f t="shared" si="2374"/>
        <v>0</v>
      </c>
      <c r="AN1641" s="4" t="b">
        <f t="shared" si="2375"/>
        <v>0</v>
      </c>
      <c r="AO1641" s="4" t="b">
        <f t="shared" si="2376"/>
        <v>0</v>
      </c>
      <c r="AP1641" s="4" t="b">
        <f t="shared" si="2377"/>
        <v>0</v>
      </c>
      <c r="AQ1641" s="4" t="b">
        <f t="shared" si="2378"/>
        <v>1</v>
      </c>
      <c r="AR1641" s="4" t="b">
        <f t="shared" si="2379"/>
        <v>0</v>
      </c>
      <c r="AS1641" s="4" t="b">
        <f t="shared" si="2380"/>
        <v>0</v>
      </c>
      <c r="AT1641" s="4" t="b">
        <f t="shared" si="2381"/>
        <v>0</v>
      </c>
      <c r="AU1641" s="4" t="b">
        <f t="shared" si="2382"/>
        <v>0</v>
      </c>
      <c r="AV1641" s="4" t="b">
        <f t="shared" si="2383"/>
        <v>1</v>
      </c>
      <c r="AW1641" s="4" t="b">
        <f t="shared" si="2384"/>
        <v>0</v>
      </c>
      <c r="AX1641" s="4" t="b">
        <f t="shared" si="2385"/>
        <v>0</v>
      </c>
      <c r="AY1641" s="4" t="b">
        <f t="shared" si="2386"/>
        <v>1</v>
      </c>
      <c r="AZ1641" s="4" t="b">
        <f t="shared" si="2387"/>
        <v>1</v>
      </c>
      <c r="BA1641" s="4" t="b">
        <f t="shared" si="2388"/>
        <v>0</v>
      </c>
      <c r="BB1641" s="4" t="b">
        <f t="shared" si="2389"/>
        <v>0</v>
      </c>
      <c r="BC1641" s="4" t="b">
        <f t="shared" si="2390"/>
        <v>0</v>
      </c>
      <c r="BD1641" s="4" t="b">
        <f t="shared" si="2391"/>
        <v>1</v>
      </c>
      <c r="BE1641" s="4" t="b">
        <f t="shared" si="2392"/>
        <v>0</v>
      </c>
      <c r="BF1641" s="4" t="b">
        <f t="shared" si="2393"/>
        <v>0</v>
      </c>
      <c r="BG1641" s="4" t="b">
        <f t="shared" si="2394"/>
        <v>0</v>
      </c>
      <c r="BH1641" s="4" t="b">
        <f t="shared" si="2395"/>
        <v>1</v>
      </c>
      <c r="BI1641" s="4" t="b">
        <f t="shared" si="2396"/>
        <v>0</v>
      </c>
      <c r="BJ1641" s="4" t="b">
        <f t="shared" si="2397"/>
        <v>0</v>
      </c>
      <c r="BK1641" s="4" t="b">
        <f t="shared" si="2398"/>
        <v>0</v>
      </c>
      <c r="BL1641" s="4" t="b">
        <f t="shared" si="2399"/>
        <v>1</v>
      </c>
      <c r="BM1641" s="4" t="b">
        <f t="shared" si="2400"/>
        <v>0</v>
      </c>
      <c r="BN1641" s="4" t="b">
        <f t="shared" si="2401"/>
        <v>0</v>
      </c>
      <c r="BO1641" s="4" t="b">
        <f t="shared" si="2402"/>
        <v>0</v>
      </c>
      <c r="BP1641" s="4" t="b">
        <f t="shared" si="2403"/>
        <v>1</v>
      </c>
      <c r="BQ1641" s="4" t="b">
        <f t="shared" si="2404"/>
        <v>1</v>
      </c>
      <c r="BR1641" s="4" t="b">
        <f t="shared" si="2405"/>
        <v>0</v>
      </c>
      <c r="BS1641" s="4" t="b">
        <f t="shared" si="2406"/>
        <v>1</v>
      </c>
      <c r="BT1641" s="4" t="b">
        <f t="shared" si="2407"/>
        <v>0</v>
      </c>
      <c r="BU1641" s="4" t="b">
        <f t="shared" si="2408"/>
        <v>0</v>
      </c>
      <c r="BV1641" s="4" t="b">
        <f t="shared" si="2409"/>
        <v>0</v>
      </c>
      <c r="BW1641" s="4" t="b">
        <f t="shared" si="2410"/>
        <v>0</v>
      </c>
      <c r="BX1641" s="4" t="b">
        <f t="shared" si="2411"/>
        <v>0</v>
      </c>
      <c r="BY1641" s="4" t="b">
        <f t="shared" si="2412"/>
        <v>0</v>
      </c>
      <c r="BZ1641" s="4" t="b">
        <f t="shared" si="2413"/>
        <v>0</v>
      </c>
      <c r="CA1641" s="4" t="b">
        <f t="shared" si="2414"/>
        <v>0</v>
      </c>
      <c r="CB1641" s="4" t="b">
        <f t="shared" si="2415"/>
        <v>1</v>
      </c>
      <c r="CC1641" s="4" t="b">
        <f t="shared" si="2416"/>
        <v>0</v>
      </c>
      <c r="CD1641" s="4" t="b">
        <f t="shared" si="2417"/>
        <v>1</v>
      </c>
      <c r="CE1641" s="4" t="b">
        <f t="shared" si="2418"/>
        <v>0</v>
      </c>
      <c r="CF1641" s="4" t="b">
        <f t="shared" si="2419"/>
        <v>0</v>
      </c>
      <c r="CG1641" s="4" t="b">
        <f t="shared" si="2420"/>
        <v>1</v>
      </c>
      <c r="CH1641" s="4" t="b">
        <f t="shared" si="2421"/>
        <v>0</v>
      </c>
      <c r="CI1641" s="4" t="b">
        <f t="shared" si="2422"/>
        <v>0</v>
      </c>
      <c r="CJ1641" s="4" t="b">
        <f t="shared" si="2423"/>
        <v>0</v>
      </c>
      <c r="CK1641" s="4" t="b">
        <f t="shared" si="2424"/>
        <v>1</v>
      </c>
      <c r="CL1641" s="4" t="b">
        <f t="shared" si="2425"/>
        <v>0</v>
      </c>
      <c r="CM1641" s="4" t="b">
        <f t="shared" si="2426"/>
        <v>0</v>
      </c>
      <c r="CN1641" s="4" t="b">
        <f t="shared" si="2427"/>
        <v>0</v>
      </c>
      <c r="CO1641" s="4" t="b">
        <f t="shared" si="2428"/>
        <v>0</v>
      </c>
      <c r="CP1641" s="4" t="b">
        <f t="shared" si="2429"/>
        <v>0</v>
      </c>
      <c r="CQ1641" s="4" t="b">
        <f t="shared" si="2430"/>
        <v>0</v>
      </c>
      <c r="CR1641" s="4" t="b">
        <f t="shared" si="2431"/>
        <v>0</v>
      </c>
      <c r="CS1641" s="4" t="b">
        <f t="shared" si="2432"/>
        <v>0</v>
      </c>
      <c r="CT1641" s="4" t="b">
        <f t="shared" si="2433"/>
        <v>0</v>
      </c>
      <c r="CU1641" s="4" t="b">
        <f t="shared" si="2434"/>
        <v>0</v>
      </c>
      <c r="CV1641" s="4" t="b">
        <f t="shared" si="2435"/>
        <v>0</v>
      </c>
      <c r="CW1641" s="4" t="b">
        <f t="shared" si="2436"/>
        <v>0</v>
      </c>
      <c r="CX1641" s="4" t="b">
        <f t="shared" si="2437"/>
        <v>0</v>
      </c>
      <c r="CY1641" s="4" t="b">
        <f t="shared" si="2438"/>
        <v>0</v>
      </c>
      <c r="CZ1641" s="4" t="b">
        <f t="shared" si="2439"/>
        <v>0</v>
      </c>
      <c r="DA1641" s="4" t="b">
        <f t="shared" si="2440"/>
        <v>0</v>
      </c>
      <c r="DB1641" s="4" t="b">
        <f t="shared" si="2441"/>
        <v>0</v>
      </c>
      <c r="DC1641" s="4" t="b">
        <f t="shared" si="2442"/>
        <v>0</v>
      </c>
      <c r="DD1641" s="4" t="b">
        <f t="shared" si="2443"/>
        <v>0</v>
      </c>
    </row>
    <row r="1642" spans="1:108">
      <c r="A1642" s="4" t="s">
        <v>3491</v>
      </c>
      <c r="B1642" t="s">
        <v>3486</v>
      </c>
      <c r="C1642" t="s">
        <v>3486</v>
      </c>
      <c r="D1642" s="4"/>
      <c r="E1642" s="4"/>
      <c r="F1642" t="s">
        <v>3481</v>
      </c>
      <c r="G1642" t="s">
        <v>3463</v>
      </c>
      <c r="H1642" t="s">
        <v>7445</v>
      </c>
      <c r="I1642" t="s">
        <v>7417</v>
      </c>
      <c r="J1642" s="4" t="s">
        <v>165</v>
      </c>
      <c r="K1642" s="4" t="s">
        <v>114</v>
      </c>
      <c r="L1642" s="4" t="s">
        <v>7228</v>
      </c>
      <c r="M1642" t="s">
        <v>6079</v>
      </c>
      <c r="N1642" s="4" t="s">
        <v>3492</v>
      </c>
      <c r="O1642" s="4" t="b">
        <f t="shared" si="2350"/>
        <v>1</v>
      </c>
      <c r="P1642" s="4" t="b">
        <f t="shared" si="2351"/>
        <v>1</v>
      </c>
      <c r="Q1642" s="4" t="b">
        <f t="shared" si="2352"/>
        <v>1</v>
      </c>
      <c r="R1642" s="4" t="b">
        <f t="shared" si="2353"/>
        <v>1</v>
      </c>
      <c r="S1642" s="4" t="b">
        <f t="shared" si="2354"/>
        <v>1</v>
      </c>
      <c r="T1642" s="4" t="b">
        <f t="shared" si="2355"/>
        <v>1</v>
      </c>
      <c r="U1642" s="4" t="b">
        <f t="shared" si="2356"/>
        <v>1</v>
      </c>
      <c r="V1642" s="4" t="b">
        <f t="shared" si="2357"/>
        <v>1</v>
      </c>
      <c r="W1642" s="4" t="b">
        <f t="shared" si="2358"/>
        <v>1</v>
      </c>
      <c r="X1642" s="4" t="b">
        <f t="shared" si="2359"/>
        <v>1</v>
      </c>
      <c r="Y1642" s="4" t="b">
        <f t="shared" si="2360"/>
        <v>1</v>
      </c>
      <c r="Z1642" s="4" t="b">
        <f t="shared" si="2361"/>
        <v>1</v>
      </c>
      <c r="AA1642" s="4" t="b">
        <f t="shared" si="2362"/>
        <v>1</v>
      </c>
      <c r="AB1642" s="4" t="b">
        <f t="shared" si="2363"/>
        <v>0</v>
      </c>
      <c r="AC1642" s="4" t="b">
        <f t="shared" si="2364"/>
        <v>0</v>
      </c>
      <c r="AD1642" s="4" t="b">
        <f t="shared" si="2365"/>
        <v>1</v>
      </c>
      <c r="AE1642" s="4" t="b">
        <f t="shared" si="2366"/>
        <v>0</v>
      </c>
      <c r="AF1642" s="4" t="b">
        <f t="shared" si="2367"/>
        <v>0</v>
      </c>
      <c r="AG1642" s="4" t="b">
        <f t="shared" si="2368"/>
        <v>0</v>
      </c>
      <c r="AH1642" s="4" t="b">
        <f t="shared" si="2369"/>
        <v>1</v>
      </c>
      <c r="AI1642" s="4" t="b">
        <f t="shared" si="2370"/>
        <v>0</v>
      </c>
      <c r="AJ1642" s="4" t="b">
        <f t="shared" si="2371"/>
        <v>0</v>
      </c>
      <c r="AK1642" s="4" t="b">
        <f t="shared" si="2372"/>
        <v>0</v>
      </c>
      <c r="AL1642" s="4" t="b">
        <f t="shared" si="2373"/>
        <v>1</v>
      </c>
      <c r="AM1642" s="4" t="b">
        <f t="shared" si="2374"/>
        <v>0</v>
      </c>
      <c r="AN1642" s="4" t="b">
        <f t="shared" si="2375"/>
        <v>1</v>
      </c>
      <c r="AO1642" s="4" t="b">
        <f t="shared" si="2376"/>
        <v>0</v>
      </c>
      <c r="AP1642" s="4" t="b">
        <f t="shared" si="2377"/>
        <v>0</v>
      </c>
      <c r="AQ1642" s="4" t="b">
        <f t="shared" si="2378"/>
        <v>0</v>
      </c>
      <c r="AR1642" s="4" t="b">
        <f t="shared" si="2379"/>
        <v>0</v>
      </c>
      <c r="AS1642" s="4" t="b">
        <f t="shared" si="2380"/>
        <v>0</v>
      </c>
      <c r="AT1642" s="4" t="b">
        <f t="shared" si="2381"/>
        <v>0</v>
      </c>
      <c r="AU1642" s="4" t="b">
        <f t="shared" si="2382"/>
        <v>0</v>
      </c>
      <c r="AV1642" s="4" t="b">
        <f t="shared" si="2383"/>
        <v>1</v>
      </c>
      <c r="AW1642" s="4" t="b">
        <f t="shared" si="2384"/>
        <v>0</v>
      </c>
      <c r="AX1642" s="4" t="b">
        <f t="shared" si="2385"/>
        <v>1</v>
      </c>
      <c r="AY1642" s="4" t="b">
        <f t="shared" si="2386"/>
        <v>0</v>
      </c>
      <c r="AZ1642" s="4" t="b">
        <f t="shared" si="2387"/>
        <v>1</v>
      </c>
      <c r="BA1642" s="4" t="b">
        <f t="shared" si="2388"/>
        <v>1</v>
      </c>
      <c r="BB1642" s="4" t="b">
        <f t="shared" si="2389"/>
        <v>0</v>
      </c>
      <c r="BC1642" s="4" t="b">
        <f t="shared" si="2390"/>
        <v>1</v>
      </c>
      <c r="BD1642" s="4" t="b">
        <f t="shared" si="2391"/>
        <v>1</v>
      </c>
      <c r="BE1642" s="4" t="b">
        <f t="shared" si="2392"/>
        <v>0</v>
      </c>
      <c r="BF1642" s="4" t="b">
        <f t="shared" si="2393"/>
        <v>1</v>
      </c>
      <c r="BG1642" s="4" t="b">
        <f t="shared" si="2394"/>
        <v>0</v>
      </c>
      <c r="BH1642" s="4" t="b">
        <f t="shared" si="2395"/>
        <v>1</v>
      </c>
      <c r="BI1642" s="4" t="b">
        <f t="shared" si="2396"/>
        <v>0</v>
      </c>
      <c r="BJ1642" s="4" t="b">
        <f t="shared" si="2397"/>
        <v>1</v>
      </c>
      <c r="BK1642" s="4" t="b">
        <f t="shared" si="2398"/>
        <v>0</v>
      </c>
      <c r="BL1642" s="4" t="b">
        <f t="shared" si="2399"/>
        <v>1</v>
      </c>
      <c r="BM1642" s="4" t="b">
        <f t="shared" si="2400"/>
        <v>0</v>
      </c>
      <c r="BN1642" s="4" t="b">
        <f t="shared" si="2401"/>
        <v>1</v>
      </c>
      <c r="BO1642" s="4" t="b">
        <f t="shared" si="2402"/>
        <v>0</v>
      </c>
      <c r="BP1642" s="4" t="b">
        <f t="shared" si="2403"/>
        <v>1</v>
      </c>
      <c r="BQ1642" s="4" t="b">
        <f t="shared" si="2404"/>
        <v>1</v>
      </c>
      <c r="BR1642" s="4" t="b">
        <f t="shared" si="2405"/>
        <v>0</v>
      </c>
      <c r="BS1642" s="4" t="b">
        <f t="shared" si="2406"/>
        <v>1</v>
      </c>
      <c r="BT1642" s="4" t="b">
        <f t="shared" si="2407"/>
        <v>0</v>
      </c>
      <c r="BU1642" s="4" t="b">
        <f t="shared" si="2408"/>
        <v>1</v>
      </c>
      <c r="BV1642" s="4" t="b">
        <f t="shared" si="2409"/>
        <v>0</v>
      </c>
      <c r="BW1642" s="4" t="b">
        <f t="shared" si="2410"/>
        <v>1</v>
      </c>
      <c r="BX1642" s="4" t="b">
        <f t="shared" si="2411"/>
        <v>0</v>
      </c>
      <c r="BY1642" s="4" t="b">
        <f t="shared" si="2412"/>
        <v>1</v>
      </c>
      <c r="BZ1642" s="4" t="b">
        <f t="shared" si="2413"/>
        <v>0</v>
      </c>
      <c r="CA1642" s="4" t="b">
        <f t="shared" si="2414"/>
        <v>0</v>
      </c>
      <c r="CB1642" s="4" t="b">
        <f t="shared" si="2415"/>
        <v>1</v>
      </c>
      <c r="CC1642" s="4" t="b">
        <f t="shared" si="2416"/>
        <v>0</v>
      </c>
      <c r="CD1642" s="4" t="b">
        <f t="shared" si="2417"/>
        <v>1</v>
      </c>
      <c r="CE1642" s="4" t="b">
        <f t="shared" si="2418"/>
        <v>0</v>
      </c>
      <c r="CF1642" s="4" t="b">
        <f t="shared" si="2419"/>
        <v>0</v>
      </c>
      <c r="CG1642" s="4" t="b">
        <f t="shared" si="2420"/>
        <v>0</v>
      </c>
      <c r="CH1642" s="4" t="b">
        <f t="shared" si="2421"/>
        <v>0</v>
      </c>
      <c r="CI1642" s="4" t="b">
        <f t="shared" si="2422"/>
        <v>0</v>
      </c>
      <c r="CJ1642" s="4" t="b">
        <f t="shared" si="2423"/>
        <v>0</v>
      </c>
      <c r="CK1642" s="4" t="b">
        <f t="shared" si="2424"/>
        <v>0</v>
      </c>
      <c r="CL1642" s="4" t="b">
        <f t="shared" si="2425"/>
        <v>0</v>
      </c>
      <c r="CM1642" s="4" t="b">
        <f t="shared" si="2426"/>
        <v>0</v>
      </c>
      <c r="CN1642" s="4" t="b">
        <f t="shared" si="2427"/>
        <v>0</v>
      </c>
      <c r="CO1642" s="4" t="b">
        <f t="shared" si="2428"/>
        <v>0</v>
      </c>
      <c r="CP1642" s="4" t="b">
        <f t="shared" si="2429"/>
        <v>0</v>
      </c>
      <c r="CQ1642" s="4" t="b">
        <f t="shared" si="2430"/>
        <v>0</v>
      </c>
      <c r="CR1642" s="4" t="b">
        <f t="shared" si="2431"/>
        <v>0</v>
      </c>
      <c r="CS1642" s="4" t="b">
        <f t="shared" si="2432"/>
        <v>0</v>
      </c>
      <c r="CT1642" s="4" t="b">
        <f t="shared" si="2433"/>
        <v>0</v>
      </c>
      <c r="CU1642" s="4" t="b">
        <f t="shared" si="2434"/>
        <v>0</v>
      </c>
      <c r="CV1642" s="4" t="b">
        <f t="shared" si="2435"/>
        <v>0</v>
      </c>
      <c r="CW1642" s="4" t="b">
        <f t="shared" si="2436"/>
        <v>0</v>
      </c>
      <c r="CX1642" s="4" t="b">
        <f t="shared" si="2437"/>
        <v>0</v>
      </c>
      <c r="CY1642" s="4" t="b">
        <f t="shared" si="2438"/>
        <v>1</v>
      </c>
      <c r="CZ1642" s="4" t="b">
        <f t="shared" si="2439"/>
        <v>0</v>
      </c>
      <c r="DA1642" s="4" t="b">
        <f t="shared" si="2440"/>
        <v>1</v>
      </c>
      <c r="DB1642" s="4" t="b">
        <f t="shared" si="2441"/>
        <v>0</v>
      </c>
      <c r="DC1642" s="4" t="b">
        <f t="shared" si="2442"/>
        <v>0</v>
      </c>
      <c r="DD1642" s="4" t="b">
        <f t="shared" si="2443"/>
        <v>1</v>
      </c>
    </row>
    <row r="1643" spans="1:108">
      <c r="A1643" t="s">
        <v>3493</v>
      </c>
      <c r="B1643" t="s">
        <v>3486</v>
      </c>
      <c r="C1643" t="s">
        <v>3486</v>
      </c>
      <c r="F1643" t="s">
        <v>3481</v>
      </c>
      <c r="G1643" t="s">
        <v>3463</v>
      </c>
      <c r="H1643" t="s">
        <v>7445</v>
      </c>
      <c r="I1643" t="s">
        <v>7417</v>
      </c>
      <c r="J1643" t="s">
        <v>109</v>
      </c>
      <c r="K1643" t="s">
        <v>109</v>
      </c>
      <c r="L1643" t="s">
        <v>7229</v>
      </c>
      <c r="M1643" t="s">
        <v>6079</v>
      </c>
      <c r="N1643" t="s">
        <v>3494</v>
      </c>
      <c r="O1643" t="b">
        <f t="shared" si="2350"/>
        <v>1</v>
      </c>
      <c r="P1643" t="b">
        <f t="shared" si="2351"/>
        <v>1</v>
      </c>
      <c r="Q1643" t="b">
        <f t="shared" si="2352"/>
        <v>0</v>
      </c>
      <c r="R1643" t="b">
        <f t="shared" si="2353"/>
        <v>1</v>
      </c>
      <c r="S1643" t="b">
        <f t="shared" si="2354"/>
        <v>1</v>
      </c>
      <c r="T1643" t="b">
        <f t="shared" si="2355"/>
        <v>0</v>
      </c>
      <c r="U1643" t="b">
        <f t="shared" si="2356"/>
        <v>0</v>
      </c>
      <c r="V1643" t="b">
        <f t="shared" si="2357"/>
        <v>1</v>
      </c>
      <c r="W1643" t="b">
        <f t="shared" si="2358"/>
        <v>0</v>
      </c>
      <c r="X1643" t="b">
        <f t="shared" si="2359"/>
        <v>0</v>
      </c>
      <c r="Y1643" t="b">
        <f t="shared" si="2360"/>
        <v>0</v>
      </c>
      <c r="Z1643" t="b">
        <f t="shared" si="2361"/>
        <v>0</v>
      </c>
      <c r="AA1643" t="b">
        <f t="shared" si="2362"/>
        <v>1</v>
      </c>
      <c r="AB1643" t="b">
        <f t="shared" si="2363"/>
        <v>1</v>
      </c>
      <c r="AC1643" t="b">
        <f t="shared" si="2364"/>
        <v>0</v>
      </c>
      <c r="AD1643" t="b">
        <f t="shared" si="2365"/>
        <v>0</v>
      </c>
      <c r="AE1643" t="b">
        <f t="shared" si="2366"/>
        <v>0</v>
      </c>
      <c r="AF1643" t="b">
        <f t="shared" si="2367"/>
        <v>0</v>
      </c>
      <c r="AG1643" t="b">
        <f t="shared" si="2368"/>
        <v>0</v>
      </c>
      <c r="AH1643" t="b">
        <f t="shared" si="2369"/>
        <v>0</v>
      </c>
      <c r="AI1643" t="b">
        <f t="shared" si="2370"/>
        <v>1</v>
      </c>
      <c r="AJ1643" t="b">
        <f t="shared" si="2371"/>
        <v>0</v>
      </c>
      <c r="AK1643" t="b">
        <f t="shared" si="2372"/>
        <v>0</v>
      </c>
      <c r="AL1643" t="b">
        <f t="shared" si="2373"/>
        <v>0</v>
      </c>
      <c r="AM1643" t="b">
        <f t="shared" si="2374"/>
        <v>0</v>
      </c>
      <c r="AN1643" t="b">
        <f t="shared" si="2375"/>
        <v>0</v>
      </c>
      <c r="AO1643" t="b">
        <f t="shared" si="2376"/>
        <v>0</v>
      </c>
      <c r="AP1643" t="b">
        <f t="shared" si="2377"/>
        <v>0</v>
      </c>
      <c r="AQ1643" t="b">
        <f t="shared" si="2378"/>
        <v>0</v>
      </c>
      <c r="AR1643" t="b">
        <f t="shared" si="2379"/>
        <v>0</v>
      </c>
      <c r="AS1643" t="b">
        <f t="shared" si="2380"/>
        <v>0</v>
      </c>
      <c r="AT1643" t="b">
        <f t="shared" si="2381"/>
        <v>0</v>
      </c>
      <c r="AU1643" t="b">
        <f t="shared" si="2382"/>
        <v>0</v>
      </c>
      <c r="AV1643" t="b">
        <f t="shared" si="2383"/>
        <v>0</v>
      </c>
      <c r="AW1643" t="b">
        <f t="shared" si="2384"/>
        <v>1</v>
      </c>
      <c r="AX1643" t="b">
        <f t="shared" si="2385"/>
        <v>0</v>
      </c>
      <c r="AY1643" t="b">
        <f t="shared" si="2386"/>
        <v>0</v>
      </c>
      <c r="AZ1643" t="b">
        <f t="shared" si="2387"/>
        <v>0</v>
      </c>
      <c r="BA1643" t="b">
        <f t="shared" si="2388"/>
        <v>0</v>
      </c>
      <c r="BB1643" t="b">
        <f t="shared" si="2389"/>
        <v>0</v>
      </c>
      <c r="BC1643" t="b">
        <f t="shared" si="2390"/>
        <v>1</v>
      </c>
      <c r="BD1643" t="b">
        <f t="shared" si="2391"/>
        <v>0</v>
      </c>
      <c r="BE1643" t="b">
        <f t="shared" si="2392"/>
        <v>0</v>
      </c>
      <c r="BF1643" t="b">
        <f t="shared" si="2393"/>
        <v>0</v>
      </c>
      <c r="BG1643" t="b">
        <f t="shared" si="2394"/>
        <v>0</v>
      </c>
      <c r="BH1643" t="b">
        <f t="shared" si="2395"/>
        <v>0</v>
      </c>
      <c r="BI1643" t="b">
        <f t="shared" si="2396"/>
        <v>0</v>
      </c>
      <c r="BJ1643" t="b">
        <f t="shared" si="2397"/>
        <v>0</v>
      </c>
      <c r="BK1643" t="b">
        <f t="shared" si="2398"/>
        <v>0</v>
      </c>
      <c r="BL1643" t="b">
        <f t="shared" si="2399"/>
        <v>0</v>
      </c>
      <c r="BM1643" t="b">
        <f t="shared" si="2400"/>
        <v>0</v>
      </c>
      <c r="BN1643" t="b">
        <f t="shared" si="2401"/>
        <v>0</v>
      </c>
      <c r="BO1643" t="b">
        <f t="shared" si="2402"/>
        <v>1</v>
      </c>
      <c r="BP1643" t="b">
        <f t="shared" si="2403"/>
        <v>0</v>
      </c>
      <c r="BQ1643" t="b">
        <f t="shared" si="2404"/>
        <v>0</v>
      </c>
      <c r="BR1643" t="b">
        <f t="shared" si="2405"/>
        <v>0</v>
      </c>
      <c r="BS1643" t="b">
        <f t="shared" si="2406"/>
        <v>0</v>
      </c>
      <c r="BT1643" t="b">
        <f t="shared" si="2407"/>
        <v>0</v>
      </c>
      <c r="BU1643" t="b">
        <f t="shared" si="2408"/>
        <v>0</v>
      </c>
      <c r="BV1643" t="b">
        <f t="shared" si="2409"/>
        <v>0</v>
      </c>
      <c r="BW1643" t="b">
        <f t="shared" si="2410"/>
        <v>0</v>
      </c>
      <c r="BX1643" t="b">
        <f t="shared" si="2411"/>
        <v>1</v>
      </c>
      <c r="BY1643" t="b">
        <f t="shared" si="2412"/>
        <v>0</v>
      </c>
      <c r="BZ1643" t="b">
        <f t="shared" si="2413"/>
        <v>0</v>
      </c>
      <c r="CA1643" t="b">
        <f t="shared" si="2414"/>
        <v>0</v>
      </c>
      <c r="CB1643" t="b">
        <f t="shared" si="2415"/>
        <v>0</v>
      </c>
      <c r="CC1643" t="b">
        <f t="shared" si="2416"/>
        <v>0</v>
      </c>
      <c r="CD1643" t="b">
        <f t="shared" si="2417"/>
        <v>0</v>
      </c>
      <c r="CE1643" t="b">
        <f t="shared" si="2418"/>
        <v>0</v>
      </c>
      <c r="CF1643" t="b">
        <f t="shared" si="2419"/>
        <v>0</v>
      </c>
      <c r="CG1643" t="b">
        <f t="shared" si="2420"/>
        <v>0</v>
      </c>
      <c r="CH1643" t="b">
        <f t="shared" si="2421"/>
        <v>0</v>
      </c>
      <c r="CI1643" t="b">
        <f t="shared" si="2422"/>
        <v>0</v>
      </c>
      <c r="CJ1643" t="b">
        <f t="shared" si="2423"/>
        <v>0</v>
      </c>
      <c r="CK1643" t="b">
        <f t="shared" si="2424"/>
        <v>0</v>
      </c>
      <c r="CL1643" t="b">
        <f t="shared" si="2425"/>
        <v>0</v>
      </c>
      <c r="CM1643" t="b">
        <f t="shared" si="2426"/>
        <v>0</v>
      </c>
      <c r="CN1643" t="b">
        <f t="shared" si="2427"/>
        <v>0</v>
      </c>
      <c r="CO1643" t="b">
        <f t="shared" si="2428"/>
        <v>0</v>
      </c>
      <c r="CP1643" t="b">
        <f t="shared" si="2429"/>
        <v>0</v>
      </c>
      <c r="CQ1643" t="b">
        <f t="shared" si="2430"/>
        <v>0</v>
      </c>
      <c r="CR1643" t="b">
        <f t="shared" si="2431"/>
        <v>0</v>
      </c>
      <c r="CS1643" t="b">
        <f t="shared" si="2432"/>
        <v>0</v>
      </c>
      <c r="CT1643" t="b">
        <f t="shared" si="2433"/>
        <v>0</v>
      </c>
      <c r="CU1643" t="b">
        <f t="shared" si="2434"/>
        <v>0</v>
      </c>
      <c r="CV1643" t="b">
        <f t="shared" si="2435"/>
        <v>1</v>
      </c>
      <c r="CW1643" t="b">
        <f t="shared" si="2436"/>
        <v>0</v>
      </c>
      <c r="CX1643" t="b">
        <f t="shared" si="2437"/>
        <v>0</v>
      </c>
      <c r="CY1643" t="b">
        <f t="shared" si="2438"/>
        <v>0</v>
      </c>
      <c r="CZ1643" t="b">
        <f t="shared" si="2439"/>
        <v>0</v>
      </c>
      <c r="DA1643" t="b">
        <f t="shared" si="2440"/>
        <v>0</v>
      </c>
      <c r="DB1643" t="b">
        <f t="shared" si="2441"/>
        <v>0</v>
      </c>
      <c r="DC1643" t="b">
        <f t="shared" si="2442"/>
        <v>0</v>
      </c>
      <c r="DD1643" t="b">
        <f t="shared" si="2443"/>
        <v>0</v>
      </c>
    </row>
    <row r="1644" spans="1:108">
      <c r="A1644" t="s">
        <v>3495</v>
      </c>
      <c r="B1644" t="s">
        <v>3486</v>
      </c>
      <c r="C1644" t="s">
        <v>3486</v>
      </c>
      <c r="F1644" t="s">
        <v>3481</v>
      </c>
      <c r="G1644" t="s">
        <v>3463</v>
      </c>
      <c r="H1644" t="s">
        <v>7445</v>
      </c>
      <c r="I1644" t="s">
        <v>7417</v>
      </c>
      <c r="J1644" t="s">
        <v>362</v>
      </c>
      <c r="K1644" t="s">
        <v>136</v>
      </c>
      <c r="L1644" t="s">
        <v>2107</v>
      </c>
      <c r="M1644" t="s">
        <v>6079</v>
      </c>
      <c r="N1644" t="s">
        <v>3496</v>
      </c>
      <c r="O1644" t="b">
        <f t="shared" si="2350"/>
        <v>1</v>
      </c>
      <c r="P1644" t="b">
        <f t="shared" si="2351"/>
        <v>0</v>
      </c>
      <c r="Q1644" t="b">
        <f t="shared" si="2352"/>
        <v>0</v>
      </c>
      <c r="R1644" t="b">
        <f t="shared" si="2353"/>
        <v>1</v>
      </c>
      <c r="S1644" t="b">
        <f t="shared" si="2354"/>
        <v>0</v>
      </c>
      <c r="T1644" t="b">
        <f t="shared" si="2355"/>
        <v>0</v>
      </c>
      <c r="U1644" t="b">
        <f t="shared" si="2356"/>
        <v>0</v>
      </c>
      <c r="V1644" t="b">
        <f t="shared" si="2357"/>
        <v>0</v>
      </c>
      <c r="W1644" t="b">
        <f t="shared" si="2358"/>
        <v>0</v>
      </c>
      <c r="X1644" t="b">
        <f t="shared" si="2359"/>
        <v>1</v>
      </c>
      <c r="Y1644" t="b">
        <f t="shared" si="2360"/>
        <v>0</v>
      </c>
      <c r="Z1644" t="b">
        <f t="shared" si="2361"/>
        <v>0</v>
      </c>
      <c r="AA1644" t="b">
        <f t="shared" si="2362"/>
        <v>0</v>
      </c>
      <c r="AB1644" t="b">
        <f t="shared" si="2363"/>
        <v>0</v>
      </c>
      <c r="AC1644" t="b">
        <f t="shared" si="2364"/>
        <v>0</v>
      </c>
      <c r="AD1644" t="b">
        <f t="shared" si="2365"/>
        <v>0</v>
      </c>
      <c r="AE1644" t="b">
        <f t="shared" si="2366"/>
        <v>1</v>
      </c>
      <c r="AF1644" t="b">
        <f t="shared" si="2367"/>
        <v>0</v>
      </c>
      <c r="AG1644" t="b">
        <f t="shared" si="2368"/>
        <v>0</v>
      </c>
      <c r="AH1644" t="b">
        <f t="shared" si="2369"/>
        <v>0</v>
      </c>
      <c r="AI1644" t="b">
        <f t="shared" si="2370"/>
        <v>0</v>
      </c>
      <c r="AJ1644" t="b">
        <f t="shared" si="2371"/>
        <v>0</v>
      </c>
      <c r="AK1644" t="b">
        <f t="shared" si="2372"/>
        <v>0</v>
      </c>
      <c r="AL1644" t="b">
        <f t="shared" si="2373"/>
        <v>0</v>
      </c>
      <c r="AM1644" t="b">
        <f t="shared" si="2374"/>
        <v>0</v>
      </c>
      <c r="AN1644" t="b">
        <f t="shared" si="2375"/>
        <v>0</v>
      </c>
      <c r="AO1644" t="b">
        <f t="shared" si="2376"/>
        <v>0</v>
      </c>
      <c r="AP1644" t="b">
        <f t="shared" si="2377"/>
        <v>0</v>
      </c>
      <c r="AQ1644" t="b">
        <f t="shared" si="2378"/>
        <v>0</v>
      </c>
      <c r="AR1644" t="b">
        <f t="shared" si="2379"/>
        <v>0</v>
      </c>
      <c r="AS1644" t="b">
        <f t="shared" si="2380"/>
        <v>0</v>
      </c>
      <c r="AT1644" t="b">
        <f t="shared" si="2381"/>
        <v>0</v>
      </c>
      <c r="AU1644" t="b">
        <f t="shared" si="2382"/>
        <v>0</v>
      </c>
      <c r="AV1644" t="b">
        <f t="shared" si="2383"/>
        <v>0</v>
      </c>
      <c r="AW1644" t="b">
        <f t="shared" si="2384"/>
        <v>0</v>
      </c>
      <c r="AX1644" t="b">
        <f t="shared" si="2385"/>
        <v>0</v>
      </c>
      <c r="AY1644" t="b">
        <f t="shared" si="2386"/>
        <v>0</v>
      </c>
      <c r="AZ1644" t="b">
        <f t="shared" si="2387"/>
        <v>0</v>
      </c>
      <c r="BA1644" t="b">
        <f t="shared" si="2388"/>
        <v>0</v>
      </c>
      <c r="BB1644" t="b">
        <f t="shared" si="2389"/>
        <v>0</v>
      </c>
      <c r="BC1644" t="b">
        <f t="shared" si="2390"/>
        <v>0</v>
      </c>
      <c r="BD1644" t="b">
        <f t="shared" si="2391"/>
        <v>1</v>
      </c>
      <c r="BE1644" t="b">
        <f t="shared" si="2392"/>
        <v>0</v>
      </c>
      <c r="BF1644" t="b">
        <f t="shared" si="2393"/>
        <v>0</v>
      </c>
      <c r="BG1644" t="b">
        <f t="shared" si="2394"/>
        <v>0</v>
      </c>
      <c r="BH1644" t="b">
        <f t="shared" si="2395"/>
        <v>0</v>
      </c>
      <c r="BI1644" t="b">
        <f t="shared" si="2396"/>
        <v>0</v>
      </c>
      <c r="BJ1644" t="b">
        <f t="shared" si="2397"/>
        <v>0</v>
      </c>
      <c r="BK1644" t="b">
        <f t="shared" si="2398"/>
        <v>0</v>
      </c>
      <c r="BL1644" t="b">
        <f t="shared" si="2399"/>
        <v>0</v>
      </c>
      <c r="BM1644" t="b">
        <f t="shared" si="2400"/>
        <v>0</v>
      </c>
      <c r="BN1644" t="b">
        <f t="shared" si="2401"/>
        <v>0</v>
      </c>
      <c r="BO1644" t="b">
        <f t="shared" si="2402"/>
        <v>0</v>
      </c>
      <c r="BP1644" t="b">
        <f t="shared" si="2403"/>
        <v>0</v>
      </c>
      <c r="BQ1644" t="b">
        <f t="shared" si="2404"/>
        <v>0</v>
      </c>
      <c r="BR1644" t="b">
        <f t="shared" si="2405"/>
        <v>0</v>
      </c>
      <c r="BS1644" t="b">
        <f t="shared" si="2406"/>
        <v>0</v>
      </c>
      <c r="BT1644" t="b">
        <f t="shared" si="2407"/>
        <v>0</v>
      </c>
      <c r="BU1644" t="b">
        <f t="shared" si="2408"/>
        <v>0</v>
      </c>
      <c r="BV1644" t="b">
        <f t="shared" si="2409"/>
        <v>0</v>
      </c>
      <c r="BW1644" t="b">
        <f t="shared" si="2410"/>
        <v>0</v>
      </c>
      <c r="BX1644" t="b">
        <f t="shared" si="2411"/>
        <v>0</v>
      </c>
      <c r="BY1644" t="b">
        <f t="shared" si="2412"/>
        <v>0</v>
      </c>
      <c r="BZ1644" t="b">
        <f t="shared" si="2413"/>
        <v>0</v>
      </c>
      <c r="CA1644" t="b">
        <f t="shared" si="2414"/>
        <v>0</v>
      </c>
      <c r="CB1644" t="b">
        <f t="shared" si="2415"/>
        <v>0</v>
      </c>
      <c r="CC1644" t="b">
        <f t="shared" si="2416"/>
        <v>0</v>
      </c>
      <c r="CD1644" t="b">
        <f t="shared" si="2417"/>
        <v>0</v>
      </c>
      <c r="CE1644" t="b">
        <f t="shared" si="2418"/>
        <v>0</v>
      </c>
      <c r="CF1644" t="b">
        <f t="shared" si="2419"/>
        <v>0</v>
      </c>
      <c r="CG1644" t="b">
        <f t="shared" si="2420"/>
        <v>0</v>
      </c>
      <c r="CH1644" t="b">
        <f t="shared" si="2421"/>
        <v>0</v>
      </c>
      <c r="CI1644" t="b">
        <f t="shared" si="2422"/>
        <v>0</v>
      </c>
      <c r="CJ1644" t="b">
        <f t="shared" si="2423"/>
        <v>0</v>
      </c>
      <c r="CK1644" t="b">
        <f t="shared" si="2424"/>
        <v>0</v>
      </c>
      <c r="CL1644" t="b">
        <f t="shared" si="2425"/>
        <v>0</v>
      </c>
      <c r="CM1644" t="b">
        <f t="shared" si="2426"/>
        <v>0</v>
      </c>
      <c r="CN1644" t="b">
        <f t="shared" si="2427"/>
        <v>0</v>
      </c>
      <c r="CO1644" t="b">
        <f t="shared" si="2428"/>
        <v>0</v>
      </c>
      <c r="CP1644" t="b">
        <f t="shared" si="2429"/>
        <v>0</v>
      </c>
      <c r="CQ1644" t="b">
        <f t="shared" si="2430"/>
        <v>0</v>
      </c>
      <c r="CR1644" t="b">
        <f t="shared" si="2431"/>
        <v>0</v>
      </c>
      <c r="CS1644" t="b">
        <f t="shared" si="2432"/>
        <v>0</v>
      </c>
      <c r="CT1644" t="b">
        <f t="shared" si="2433"/>
        <v>0</v>
      </c>
      <c r="CU1644" t="b">
        <f t="shared" si="2434"/>
        <v>0</v>
      </c>
      <c r="CV1644" t="b">
        <f t="shared" si="2435"/>
        <v>0</v>
      </c>
      <c r="CW1644" t="b">
        <f t="shared" si="2436"/>
        <v>0</v>
      </c>
      <c r="CX1644" t="b">
        <f t="shared" si="2437"/>
        <v>0</v>
      </c>
      <c r="CY1644" t="b">
        <f t="shared" si="2438"/>
        <v>0</v>
      </c>
      <c r="CZ1644" t="b">
        <f t="shared" si="2439"/>
        <v>0</v>
      </c>
      <c r="DA1644" t="b">
        <f t="shared" si="2440"/>
        <v>0</v>
      </c>
      <c r="DB1644" t="b">
        <f t="shared" si="2441"/>
        <v>0</v>
      </c>
      <c r="DC1644" t="b">
        <f t="shared" si="2442"/>
        <v>0</v>
      </c>
      <c r="DD1644" t="b">
        <f t="shared" si="2443"/>
        <v>0</v>
      </c>
    </row>
    <row r="1645" spans="1:108">
      <c r="A1645" t="s">
        <v>3497</v>
      </c>
      <c r="B1645" t="s">
        <v>3486</v>
      </c>
      <c r="C1645" t="s">
        <v>3486</v>
      </c>
      <c r="F1645" t="s">
        <v>3481</v>
      </c>
      <c r="G1645" t="s">
        <v>3463</v>
      </c>
      <c r="H1645" t="s">
        <v>7445</v>
      </c>
      <c r="I1645" t="s">
        <v>7417</v>
      </c>
      <c r="J1645" t="s">
        <v>124</v>
      </c>
      <c r="K1645" t="s">
        <v>16</v>
      </c>
      <c r="L1645" t="s">
        <v>7230</v>
      </c>
      <c r="M1645" t="s">
        <v>6079</v>
      </c>
      <c r="N1645" t="s">
        <v>3498</v>
      </c>
      <c r="O1645" t="b">
        <f t="shared" si="2350"/>
        <v>1</v>
      </c>
      <c r="P1645" t="b">
        <f t="shared" si="2351"/>
        <v>1</v>
      </c>
      <c r="Q1645" t="b">
        <f t="shared" si="2352"/>
        <v>1</v>
      </c>
      <c r="R1645" t="b">
        <f t="shared" si="2353"/>
        <v>0</v>
      </c>
      <c r="S1645" t="b">
        <f t="shared" si="2354"/>
        <v>1</v>
      </c>
      <c r="T1645" t="b">
        <f t="shared" si="2355"/>
        <v>0</v>
      </c>
      <c r="U1645" t="b">
        <f t="shared" si="2356"/>
        <v>1</v>
      </c>
      <c r="V1645" t="b">
        <f t="shared" si="2357"/>
        <v>1</v>
      </c>
      <c r="W1645" t="b">
        <f t="shared" si="2358"/>
        <v>1</v>
      </c>
      <c r="X1645" t="b">
        <f t="shared" si="2359"/>
        <v>0</v>
      </c>
      <c r="Y1645" t="b">
        <f t="shared" si="2360"/>
        <v>0</v>
      </c>
      <c r="Z1645" t="b">
        <f t="shared" si="2361"/>
        <v>0</v>
      </c>
      <c r="AA1645" t="b">
        <f t="shared" si="2362"/>
        <v>1</v>
      </c>
      <c r="AB1645" t="b">
        <f t="shared" si="2363"/>
        <v>1</v>
      </c>
      <c r="AC1645" t="b">
        <f t="shared" si="2364"/>
        <v>1</v>
      </c>
      <c r="AD1645" t="b">
        <f t="shared" si="2365"/>
        <v>0</v>
      </c>
      <c r="AE1645" t="b">
        <f t="shared" si="2366"/>
        <v>0</v>
      </c>
      <c r="AF1645" t="b">
        <f t="shared" si="2367"/>
        <v>0</v>
      </c>
      <c r="AG1645" t="b">
        <f t="shared" si="2368"/>
        <v>0</v>
      </c>
      <c r="AH1645" t="b">
        <f t="shared" si="2369"/>
        <v>1</v>
      </c>
      <c r="AI1645" t="b">
        <f t="shared" si="2370"/>
        <v>0</v>
      </c>
      <c r="AJ1645" t="b">
        <f t="shared" si="2371"/>
        <v>0</v>
      </c>
      <c r="AK1645" t="b">
        <f t="shared" si="2372"/>
        <v>0</v>
      </c>
      <c r="AL1645" t="b">
        <f t="shared" si="2373"/>
        <v>0</v>
      </c>
      <c r="AM1645" t="b">
        <f t="shared" si="2374"/>
        <v>0</v>
      </c>
      <c r="AN1645" t="b">
        <f t="shared" si="2375"/>
        <v>0</v>
      </c>
      <c r="AO1645" t="b">
        <f t="shared" si="2376"/>
        <v>0</v>
      </c>
      <c r="AP1645" t="b">
        <f t="shared" si="2377"/>
        <v>0</v>
      </c>
      <c r="AQ1645" t="b">
        <f t="shared" si="2378"/>
        <v>0</v>
      </c>
      <c r="AR1645" t="b">
        <f t="shared" si="2379"/>
        <v>0</v>
      </c>
      <c r="AS1645" t="b">
        <f t="shared" si="2380"/>
        <v>0</v>
      </c>
      <c r="AT1645" t="b">
        <f t="shared" si="2381"/>
        <v>0</v>
      </c>
      <c r="AU1645" t="b">
        <f t="shared" si="2382"/>
        <v>0</v>
      </c>
      <c r="AV1645" t="b">
        <f t="shared" si="2383"/>
        <v>1</v>
      </c>
      <c r="AW1645" t="b">
        <f t="shared" si="2384"/>
        <v>0</v>
      </c>
      <c r="AX1645" t="b">
        <f t="shared" si="2385"/>
        <v>0</v>
      </c>
      <c r="AY1645" t="b">
        <f t="shared" si="2386"/>
        <v>0</v>
      </c>
      <c r="AZ1645" t="b">
        <f t="shared" si="2387"/>
        <v>0</v>
      </c>
      <c r="BA1645" t="b">
        <f t="shared" si="2388"/>
        <v>0</v>
      </c>
      <c r="BB1645" t="b">
        <f t="shared" si="2389"/>
        <v>0</v>
      </c>
      <c r="BC1645" t="b">
        <f t="shared" si="2390"/>
        <v>0</v>
      </c>
      <c r="BD1645" t="b">
        <f t="shared" si="2391"/>
        <v>0</v>
      </c>
      <c r="BE1645" t="b">
        <f t="shared" si="2392"/>
        <v>0</v>
      </c>
      <c r="BF1645" t="b">
        <f t="shared" si="2393"/>
        <v>0</v>
      </c>
      <c r="BG1645" t="b">
        <f t="shared" si="2394"/>
        <v>0</v>
      </c>
      <c r="BH1645" t="b">
        <f t="shared" si="2395"/>
        <v>1</v>
      </c>
      <c r="BI1645" t="b">
        <f t="shared" si="2396"/>
        <v>0</v>
      </c>
      <c r="BJ1645" t="b">
        <f t="shared" si="2397"/>
        <v>0</v>
      </c>
      <c r="BK1645" t="b">
        <f t="shared" si="2398"/>
        <v>0</v>
      </c>
      <c r="BL1645" t="b">
        <f t="shared" si="2399"/>
        <v>1</v>
      </c>
      <c r="BM1645" t="b">
        <f t="shared" si="2400"/>
        <v>0</v>
      </c>
      <c r="BN1645" t="b">
        <f t="shared" si="2401"/>
        <v>1</v>
      </c>
      <c r="BO1645" t="b">
        <f t="shared" si="2402"/>
        <v>0</v>
      </c>
      <c r="BP1645" t="b">
        <f t="shared" si="2403"/>
        <v>0</v>
      </c>
      <c r="BQ1645" t="b">
        <f t="shared" si="2404"/>
        <v>1</v>
      </c>
      <c r="BR1645" t="b">
        <f t="shared" si="2405"/>
        <v>0</v>
      </c>
      <c r="BS1645" t="b">
        <f t="shared" si="2406"/>
        <v>0</v>
      </c>
      <c r="BT1645" t="b">
        <f t="shared" si="2407"/>
        <v>0</v>
      </c>
      <c r="BU1645" t="b">
        <f t="shared" si="2408"/>
        <v>0</v>
      </c>
      <c r="BV1645" t="b">
        <f t="shared" si="2409"/>
        <v>0</v>
      </c>
      <c r="BW1645" t="b">
        <f t="shared" si="2410"/>
        <v>0</v>
      </c>
      <c r="BX1645" t="b">
        <f t="shared" si="2411"/>
        <v>1</v>
      </c>
      <c r="BY1645" t="b">
        <f t="shared" si="2412"/>
        <v>0</v>
      </c>
      <c r="BZ1645" t="b">
        <f t="shared" si="2413"/>
        <v>0</v>
      </c>
      <c r="CA1645" t="b">
        <f t="shared" si="2414"/>
        <v>0</v>
      </c>
      <c r="CB1645" t="b">
        <f t="shared" si="2415"/>
        <v>0</v>
      </c>
      <c r="CC1645" t="b">
        <f t="shared" si="2416"/>
        <v>0</v>
      </c>
      <c r="CD1645" t="b">
        <f t="shared" si="2417"/>
        <v>0</v>
      </c>
      <c r="CE1645" t="b">
        <f t="shared" si="2418"/>
        <v>0</v>
      </c>
      <c r="CF1645" t="b">
        <f t="shared" si="2419"/>
        <v>0</v>
      </c>
      <c r="CG1645" t="b">
        <f t="shared" si="2420"/>
        <v>1</v>
      </c>
      <c r="CH1645" t="b">
        <f t="shared" si="2421"/>
        <v>0</v>
      </c>
      <c r="CI1645" t="b">
        <f t="shared" si="2422"/>
        <v>0</v>
      </c>
      <c r="CJ1645" t="b">
        <f t="shared" si="2423"/>
        <v>0</v>
      </c>
      <c r="CK1645" t="b">
        <f t="shared" si="2424"/>
        <v>1</v>
      </c>
      <c r="CL1645" t="b">
        <f t="shared" si="2425"/>
        <v>0</v>
      </c>
      <c r="CM1645" t="b">
        <f t="shared" si="2426"/>
        <v>1</v>
      </c>
      <c r="CN1645" t="b">
        <f t="shared" si="2427"/>
        <v>0</v>
      </c>
      <c r="CO1645" t="b">
        <f t="shared" si="2428"/>
        <v>0</v>
      </c>
      <c r="CP1645" t="b">
        <f t="shared" si="2429"/>
        <v>0</v>
      </c>
      <c r="CQ1645" t="b">
        <f t="shared" si="2430"/>
        <v>0</v>
      </c>
      <c r="CR1645" t="b">
        <f t="shared" si="2431"/>
        <v>0</v>
      </c>
      <c r="CS1645" t="b">
        <f t="shared" si="2432"/>
        <v>0</v>
      </c>
      <c r="CT1645" t="b">
        <f t="shared" si="2433"/>
        <v>0</v>
      </c>
      <c r="CU1645" t="b">
        <f t="shared" si="2434"/>
        <v>0</v>
      </c>
      <c r="CV1645" t="b">
        <f t="shared" si="2435"/>
        <v>1</v>
      </c>
      <c r="CW1645" t="b">
        <f t="shared" si="2436"/>
        <v>0</v>
      </c>
      <c r="CX1645" t="b">
        <f t="shared" si="2437"/>
        <v>0</v>
      </c>
      <c r="CY1645" t="b">
        <f t="shared" si="2438"/>
        <v>0</v>
      </c>
      <c r="CZ1645" t="b">
        <f t="shared" si="2439"/>
        <v>0</v>
      </c>
      <c r="DA1645" t="b">
        <f t="shared" si="2440"/>
        <v>0</v>
      </c>
      <c r="DB1645" t="b">
        <f t="shared" si="2441"/>
        <v>0</v>
      </c>
      <c r="DC1645" t="b">
        <f t="shared" si="2442"/>
        <v>0</v>
      </c>
      <c r="DD1645" t="b">
        <f t="shared" si="2443"/>
        <v>0</v>
      </c>
    </row>
    <row r="1646" spans="1:108">
      <c r="A1646" t="s">
        <v>3464</v>
      </c>
      <c r="C1646" t="s">
        <v>3465</v>
      </c>
      <c r="F1646" t="s">
        <v>3466</v>
      </c>
      <c r="G1646" t="s">
        <v>3463</v>
      </c>
      <c r="H1646" t="s">
        <v>7445</v>
      </c>
      <c r="I1646" t="s">
        <v>7417</v>
      </c>
      <c r="J1646" t="s">
        <v>135</v>
      </c>
      <c r="K1646" t="s">
        <v>136</v>
      </c>
      <c r="L1646" t="s">
        <v>7216</v>
      </c>
      <c r="M1646" t="s">
        <v>6079</v>
      </c>
      <c r="N1646" t="s">
        <v>67</v>
      </c>
      <c r="O1646" t="b">
        <f t="shared" si="2350"/>
        <v>0</v>
      </c>
      <c r="P1646" t="b">
        <f t="shared" si="2351"/>
        <v>0</v>
      </c>
      <c r="Q1646" t="b">
        <f t="shared" si="2352"/>
        <v>0</v>
      </c>
      <c r="R1646" t="b">
        <f t="shared" si="2353"/>
        <v>1</v>
      </c>
      <c r="S1646" t="b">
        <f t="shared" si="2354"/>
        <v>0</v>
      </c>
      <c r="T1646" t="b">
        <f t="shared" si="2355"/>
        <v>0</v>
      </c>
      <c r="U1646" t="b">
        <f t="shared" si="2356"/>
        <v>0</v>
      </c>
      <c r="V1646" t="b">
        <f t="shared" si="2357"/>
        <v>0</v>
      </c>
      <c r="W1646" t="b">
        <f t="shared" si="2358"/>
        <v>0</v>
      </c>
      <c r="X1646" t="b">
        <f t="shared" si="2359"/>
        <v>1</v>
      </c>
      <c r="Y1646" t="b">
        <f t="shared" si="2360"/>
        <v>0</v>
      </c>
      <c r="Z1646" t="b">
        <f t="shared" si="2361"/>
        <v>0</v>
      </c>
      <c r="AA1646" t="b">
        <f t="shared" si="2362"/>
        <v>0</v>
      </c>
      <c r="AB1646" t="b">
        <f t="shared" si="2363"/>
        <v>0</v>
      </c>
      <c r="AC1646" t="b">
        <f t="shared" si="2364"/>
        <v>0</v>
      </c>
      <c r="AD1646" t="b">
        <f t="shared" si="2365"/>
        <v>0</v>
      </c>
      <c r="AE1646" t="b">
        <f t="shared" si="2366"/>
        <v>0</v>
      </c>
      <c r="AF1646" t="b">
        <f t="shared" si="2367"/>
        <v>0</v>
      </c>
      <c r="AG1646" t="b">
        <f t="shared" si="2368"/>
        <v>0</v>
      </c>
      <c r="AH1646" t="b">
        <f t="shared" si="2369"/>
        <v>0</v>
      </c>
      <c r="AI1646" t="b">
        <f t="shared" si="2370"/>
        <v>0</v>
      </c>
      <c r="AJ1646" t="b">
        <f t="shared" si="2371"/>
        <v>0</v>
      </c>
      <c r="AK1646" t="b">
        <f t="shared" si="2372"/>
        <v>0</v>
      </c>
      <c r="AL1646" t="b">
        <f t="shared" si="2373"/>
        <v>0</v>
      </c>
      <c r="AM1646" t="b">
        <f t="shared" si="2374"/>
        <v>0</v>
      </c>
      <c r="AN1646" t="b">
        <f t="shared" si="2375"/>
        <v>0</v>
      </c>
      <c r="AO1646" t="b">
        <f t="shared" si="2376"/>
        <v>0</v>
      </c>
      <c r="AP1646" t="b">
        <f t="shared" si="2377"/>
        <v>0</v>
      </c>
      <c r="AQ1646" t="b">
        <f t="shared" si="2378"/>
        <v>0</v>
      </c>
      <c r="AR1646" t="b">
        <f t="shared" si="2379"/>
        <v>0</v>
      </c>
      <c r="AS1646" t="b">
        <f t="shared" si="2380"/>
        <v>0</v>
      </c>
      <c r="AT1646" t="b">
        <f t="shared" si="2381"/>
        <v>0</v>
      </c>
      <c r="AU1646" t="b">
        <f t="shared" si="2382"/>
        <v>0</v>
      </c>
      <c r="AV1646" t="b">
        <f t="shared" si="2383"/>
        <v>0</v>
      </c>
      <c r="AW1646" t="b">
        <f t="shared" si="2384"/>
        <v>0</v>
      </c>
      <c r="AX1646" t="b">
        <f t="shared" si="2385"/>
        <v>0</v>
      </c>
      <c r="AY1646" t="b">
        <f t="shared" si="2386"/>
        <v>0</v>
      </c>
      <c r="AZ1646" t="b">
        <f t="shared" si="2387"/>
        <v>0</v>
      </c>
      <c r="BA1646" t="b">
        <f t="shared" si="2388"/>
        <v>0</v>
      </c>
      <c r="BB1646" t="b">
        <f t="shared" si="2389"/>
        <v>0</v>
      </c>
      <c r="BC1646" t="b">
        <f t="shared" si="2390"/>
        <v>0</v>
      </c>
      <c r="BD1646" t="b">
        <f t="shared" si="2391"/>
        <v>0</v>
      </c>
      <c r="BE1646" t="b">
        <f t="shared" si="2392"/>
        <v>0</v>
      </c>
      <c r="BF1646" t="b">
        <f t="shared" si="2393"/>
        <v>0</v>
      </c>
      <c r="BG1646" t="b">
        <f t="shared" si="2394"/>
        <v>0</v>
      </c>
      <c r="BH1646" t="b">
        <f t="shared" si="2395"/>
        <v>0</v>
      </c>
      <c r="BI1646" t="b">
        <f t="shared" si="2396"/>
        <v>0</v>
      </c>
      <c r="BJ1646" t="b">
        <f t="shared" si="2397"/>
        <v>0</v>
      </c>
      <c r="BK1646" t="b">
        <f t="shared" si="2398"/>
        <v>0</v>
      </c>
      <c r="BL1646" t="b">
        <f t="shared" si="2399"/>
        <v>0</v>
      </c>
      <c r="BM1646" t="b">
        <f t="shared" si="2400"/>
        <v>0</v>
      </c>
      <c r="BN1646" t="b">
        <f t="shared" si="2401"/>
        <v>0</v>
      </c>
      <c r="BO1646" t="b">
        <f t="shared" si="2402"/>
        <v>0</v>
      </c>
      <c r="BP1646" t="b">
        <f t="shared" si="2403"/>
        <v>0</v>
      </c>
      <c r="BQ1646" t="b">
        <f t="shared" si="2404"/>
        <v>0</v>
      </c>
      <c r="BR1646" t="b">
        <f t="shared" si="2405"/>
        <v>0</v>
      </c>
      <c r="BS1646" t="b">
        <f t="shared" si="2406"/>
        <v>0</v>
      </c>
      <c r="BT1646" t="b">
        <f t="shared" si="2407"/>
        <v>1</v>
      </c>
      <c r="BU1646" t="b">
        <f t="shared" si="2408"/>
        <v>0</v>
      </c>
      <c r="BV1646" t="b">
        <f t="shared" si="2409"/>
        <v>0</v>
      </c>
      <c r="BW1646" t="b">
        <f t="shared" si="2410"/>
        <v>0</v>
      </c>
      <c r="BX1646" t="b">
        <f t="shared" si="2411"/>
        <v>0</v>
      </c>
      <c r="BY1646" t="b">
        <f t="shared" si="2412"/>
        <v>0</v>
      </c>
      <c r="BZ1646" t="b">
        <f t="shared" si="2413"/>
        <v>0</v>
      </c>
      <c r="CA1646" t="b">
        <f t="shared" si="2414"/>
        <v>0</v>
      </c>
      <c r="CB1646" t="b">
        <f t="shared" si="2415"/>
        <v>0</v>
      </c>
      <c r="CC1646" t="b">
        <f t="shared" si="2416"/>
        <v>0</v>
      </c>
      <c r="CD1646" t="b">
        <f t="shared" si="2417"/>
        <v>0</v>
      </c>
      <c r="CE1646" t="b">
        <f t="shared" si="2418"/>
        <v>0</v>
      </c>
      <c r="CF1646" t="b">
        <f t="shared" si="2419"/>
        <v>0</v>
      </c>
      <c r="CG1646" t="b">
        <f t="shared" si="2420"/>
        <v>0</v>
      </c>
      <c r="CH1646" t="b">
        <f t="shared" si="2421"/>
        <v>0</v>
      </c>
      <c r="CI1646" t="b">
        <f t="shared" si="2422"/>
        <v>0</v>
      </c>
      <c r="CJ1646" t="b">
        <f t="shared" si="2423"/>
        <v>0</v>
      </c>
      <c r="CK1646" t="b">
        <f t="shared" si="2424"/>
        <v>0</v>
      </c>
      <c r="CL1646" t="b">
        <f t="shared" si="2425"/>
        <v>0</v>
      </c>
      <c r="CM1646" t="b">
        <f t="shared" si="2426"/>
        <v>0</v>
      </c>
      <c r="CN1646" t="b">
        <f t="shared" si="2427"/>
        <v>0</v>
      </c>
      <c r="CO1646" t="b">
        <f t="shared" si="2428"/>
        <v>0</v>
      </c>
      <c r="CP1646" t="b">
        <f t="shared" si="2429"/>
        <v>0</v>
      </c>
      <c r="CQ1646" t="b">
        <f t="shared" si="2430"/>
        <v>0</v>
      </c>
      <c r="CR1646" t="b">
        <f t="shared" si="2431"/>
        <v>0</v>
      </c>
      <c r="CS1646" t="b">
        <f t="shared" si="2432"/>
        <v>0</v>
      </c>
      <c r="CT1646" t="b">
        <f t="shared" si="2433"/>
        <v>0</v>
      </c>
      <c r="CU1646" t="b">
        <f t="shared" si="2434"/>
        <v>0</v>
      </c>
      <c r="CV1646" t="b">
        <f t="shared" si="2435"/>
        <v>0</v>
      </c>
      <c r="CW1646" t="b">
        <f t="shared" si="2436"/>
        <v>0</v>
      </c>
      <c r="CX1646" t="b">
        <f t="shared" si="2437"/>
        <v>0</v>
      </c>
      <c r="CY1646" t="b">
        <f t="shared" si="2438"/>
        <v>0</v>
      </c>
      <c r="CZ1646" t="b">
        <f t="shared" si="2439"/>
        <v>0</v>
      </c>
      <c r="DA1646" t="b">
        <f t="shared" si="2440"/>
        <v>0</v>
      </c>
      <c r="DB1646" t="b">
        <f t="shared" si="2441"/>
        <v>0</v>
      </c>
      <c r="DC1646" t="b">
        <f t="shared" si="2442"/>
        <v>0</v>
      </c>
      <c r="DD1646" t="b">
        <f t="shared" si="2443"/>
        <v>0</v>
      </c>
    </row>
    <row r="1647" spans="1:108">
      <c r="A1647" t="s">
        <v>3467</v>
      </c>
      <c r="C1647" t="s">
        <v>3465</v>
      </c>
      <c r="F1647" t="s">
        <v>3466</v>
      </c>
      <c r="G1647" t="s">
        <v>3463</v>
      </c>
      <c r="H1647" t="s">
        <v>7445</v>
      </c>
      <c r="I1647" t="s">
        <v>7417</v>
      </c>
      <c r="J1647" t="s">
        <v>362</v>
      </c>
      <c r="K1647" t="s">
        <v>136</v>
      </c>
      <c r="L1647" t="s">
        <v>7217</v>
      </c>
      <c r="M1647" t="s">
        <v>6079</v>
      </c>
      <c r="N1647" t="s">
        <v>3323</v>
      </c>
      <c r="O1647" t="b">
        <f t="shared" si="2350"/>
        <v>1</v>
      </c>
      <c r="P1647" t="b">
        <f t="shared" si="2351"/>
        <v>0</v>
      </c>
      <c r="Q1647" t="b">
        <f t="shared" si="2352"/>
        <v>0</v>
      </c>
      <c r="R1647" t="b">
        <f t="shared" si="2353"/>
        <v>1</v>
      </c>
      <c r="S1647" t="b">
        <f t="shared" si="2354"/>
        <v>1</v>
      </c>
      <c r="T1647" t="b">
        <f t="shared" si="2355"/>
        <v>0</v>
      </c>
      <c r="U1647" t="b">
        <f t="shared" si="2356"/>
        <v>0</v>
      </c>
      <c r="V1647" t="b">
        <f t="shared" si="2357"/>
        <v>0</v>
      </c>
      <c r="W1647" t="b">
        <f t="shared" si="2358"/>
        <v>0</v>
      </c>
      <c r="X1647" t="b">
        <f t="shared" si="2359"/>
        <v>1</v>
      </c>
      <c r="Y1647" t="b">
        <f t="shared" si="2360"/>
        <v>0</v>
      </c>
      <c r="Z1647" t="b">
        <f t="shared" si="2361"/>
        <v>0</v>
      </c>
      <c r="AA1647" t="b">
        <f t="shared" si="2362"/>
        <v>0</v>
      </c>
      <c r="AB1647" t="b">
        <f t="shared" si="2363"/>
        <v>0</v>
      </c>
      <c r="AC1647" t="b">
        <f t="shared" si="2364"/>
        <v>0</v>
      </c>
      <c r="AD1647" t="b">
        <f t="shared" si="2365"/>
        <v>0</v>
      </c>
      <c r="AE1647" t="b">
        <f t="shared" si="2366"/>
        <v>0</v>
      </c>
      <c r="AF1647" t="b">
        <f t="shared" si="2367"/>
        <v>0</v>
      </c>
      <c r="AG1647" t="b">
        <f t="shared" si="2368"/>
        <v>0</v>
      </c>
      <c r="AH1647" t="b">
        <f t="shared" si="2369"/>
        <v>0</v>
      </c>
      <c r="AI1647" t="b">
        <f t="shared" si="2370"/>
        <v>0</v>
      </c>
      <c r="AJ1647" t="b">
        <f t="shared" si="2371"/>
        <v>0</v>
      </c>
      <c r="AK1647" t="b">
        <f t="shared" si="2372"/>
        <v>0</v>
      </c>
      <c r="AL1647" t="b">
        <f t="shared" si="2373"/>
        <v>0</v>
      </c>
      <c r="AM1647" t="b">
        <f t="shared" si="2374"/>
        <v>0</v>
      </c>
      <c r="AN1647" t="b">
        <f t="shared" si="2375"/>
        <v>0</v>
      </c>
      <c r="AO1647" t="b">
        <f t="shared" si="2376"/>
        <v>0</v>
      </c>
      <c r="AP1647" t="b">
        <f t="shared" si="2377"/>
        <v>0</v>
      </c>
      <c r="AQ1647" t="b">
        <f t="shared" si="2378"/>
        <v>0</v>
      </c>
      <c r="AR1647" t="b">
        <f t="shared" si="2379"/>
        <v>0</v>
      </c>
      <c r="AS1647" t="b">
        <f t="shared" si="2380"/>
        <v>0</v>
      </c>
      <c r="AT1647" t="b">
        <f t="shared" si="2381"/>
        <v>0</v>
      </c>
      <c r="AU1647" t="b">
        <f t="shared" si="2382"/>
        <v>0</v>
      </c>
      <c r="AV1647" t="b">
        <f t="shared" si="2383"/>
        <v>0</v>
      </c>
      <c r="AW1647" t="b">
        <f t="shared" si="2384"/>
        <v>0</v>
      </c>
      <c r="AX1647" t="b">
        <f t="shared" si="2385"/>
        <v>0</v>
      </c>
      <c r="AY1647" t="b">
        <f t="shared" si="2386"/>
        <v>0</v>
      </c>
      <c r="AZ1647" t="b">
        <f t="shared" si="2387"/>
        <v>0</v>
      </c>
      <c r="BA1647" t="b">
        <f t="shared" si="2388"/>
        <v>0</v>
      </c>
      <c r="BB1647" t="b">
        <f t="shared" si="2389"/>
        <v>0</v>
      </c>
      <c r="BC1647" t="b">
        <f t="shared" si="2390"/>
        <v>0</v>
      </c>
      <c r="BD1647" t="b">
        <f t="shared" si="2391"/>
        <v>0</v>
      </c>
      <c r="BE1647" t="b">
        <f t="shared" si="2392"/>
        <v>0</v>
      </c>
      <c r="BF1647" t="b">
        <f t="shared" si="2393"/>
        <v>1</v>
      </c>
      <c r="BG1647" t="b">
        <f t="shared" si="2394"/>
        <v>0</v>
      </c>
      <c r="BH1647" t="b">
        <f t="shared" si="2395"/>
        <v>0</v>
      </c>
      <c r="BI1647" t="b">
        <f t="shared" si="2396"/>
        <v>0</v>
      </c>
      <c r="BJ1647" t="b">
        <f t="shared" si="2397"/>
        <v>0</v>
      </c>
      <c r="BK1647" t="b">
        <f t="shared" si="2398"/>
        <v>0</v>
      </c>
      <c r="BL1647" t="b">
        <f t="shared" si="2399"/>
        <v>1</v>
      </c>
      <c r="BM1647" t="b">
        <f t="shared" si="2400"/>
        <v>0</v>
      </c>
      <c r="BN1647" t="b">
        <f t="shared" si="2401"/>
        <v>0</v>
      </c>
      <c r="BO1647" t="b">
        <f t="shared" si="2402"/>
        <v>0</v>
      </c>
      <c r="BP1647" t="b">
        <f t="shared" si="2403"/>
        <v>0</v>
      </c>
      <c r="BQ1647" t="b">
        <f t="shared" si="2404"/>
        <v>0</v>
      </c>
      <c r="BR1647" t="b">
        <f t="shared" si="2405"/>
        <v>0</v>
      </c>
      <c r="BS1647" t="b">
        <f t="shared" si="2406"/>
        <v>0</v>
      </c>
      <c r="BT1647" t="b">
        <f t="shared" si="2407"/>
        <v>0</v>
      </c>
      <c r="BU1647" t="b">
        <f t="shared" si="2408"/>
        <v>0</v>
      </c>
      <c r="BV1647" t="b">
        <f t="shared" si="2409"/>
        <v>0</v>
      </c>
      <c r="BW1647" t="b">
        <f t="shared" si="2410"/>
        <v>0</v>
      </c>
      <c r="BX1647" t="b">
        <f t="shared" si="2411"/>
        <v>0</v>
      </c>
      <c r="BY1647" t="b">
        <f t="shared" si="2412"/>
        <v>0</v>
      </c>
      <c r="BZ1647" t="b">
        <f t="shared" si="2413"/>
        <v>0</v>
      </c>
      <c r="CA1647" t="b">
        <f t="shared" si="2414"/>
        <v>0</v>
      </c>
      <c r="CB1647" t="b">
        <f t="shared" si="2415"/>
        <v>0</v>
      </c>
      <c r="CC1647" t="b">
        <f t="shared" si="2416"/>
        <v>0</v>
      </c>
      <c r="CD1647" t="b">
        <f t="shared" si="2417"/>
        <v>0</v>
      </c>
      <c r="CE1647" t="b">
        <f t="shared" si="2418"/>
        <v>0</v>
      </c>
      <c r="CF1647" t="b">
        <f t="shared" si="2419"/>
        <v>0</v>
      </c>
      <c r="CG1647" t="b">
        <f t="shared" si="2420"/>
        <v>0</v>
      </c>
      <c r="CH1647" t="b">
        <f t="shared" si="2421"/>
        <v>0</v>
      </c>
      <c r="CI1647" t="b">
        <f t="shared" si="2422"/>
        <v>0</v>
      </c>
      <c r="CJ1647" t="b">
        <f t="shared" si="2423"/>
        <v>0</v>
      </c>
      <c r="CK1647" t="b">
        <f t="shared" si="2424"/>
        <v>0</v>
      </c>
      <c r="CL1647" t="b">
        <f t="shared" si="2425"/>
        <v>0</v>
      </c>
      <c r="CM1647" t="b">
        <f t="shared" si="2426"/>
        <v>0</v>
      </c>
      <c r="CN1647" t="b">
        <f t="shared" si="2427"/>
        <v>0</v>
      </c>
      <c r="CO1647" t="b">
        <f t="shared" si="2428"/>
        <v>0</v>
      </c>
      <c r="CP1647" t="b">
        <f t="shared" si="2429"/>
        <v>0</v>
      </c>
      <c r="CQ1647" t="b">
        <f t="shared" si="2430"/>
        <v>0</v>
      </c>
      <c r="CR1647" t="b">
        <f t="shared" si="2431"/>
        <v>0</v>
      </c>
      <c r="CS1647" t="b">
        <f t="shared" si="2432"/>
        <v>0</v>
      </c>
      <c r="CT1647" t="b">
        <f t="shared" si="2433"/>
        <v>0</v>
      </c>
      <c r="CU1647" t="b">
        <f t="shared" si="2434"/>
        <v>0</v>
      </c>
      <c r="CV1647" t="b">
        <f t="shared" si="2435"/>
        <v>0</v>
      </c>
      <c r="CW1647" t="b">
        <f t="shared" si="2436"/>
        <v>0</v>
      </c>
      <c r="CX1647" t="b">
        <f t="shared" si="2437"/>
        <v>0</v>
      </c>
      <c r="CY1647" t="b">
        <f t="shared" si="2438"/>
        <v>0</v>
      </c>
      <c r="CZ1647" t="b">
        <f t="shared" si="2439"/>
        <v>0</v>
      </c>
      <c r="DA1647" t="b">
        <f t="shared" si="2440"/>
        <v>0</v>
      </c>
      <c r="DB1647" t="b">
        <f t="shared" si="2441"/>
        <v>0</v>
      </c>
      <c r="DC1647" t="b">
        <f t="shared" si="2442"/>
        <v>0</v>
      </c>
      <c r="DD1647" t="b">
        <f t="shared" si="2443"/>
        <v>0</v>
      </c>
    </row>
    <row r="1648" spans="1:108">
      <c r="A1648" t="s">
        <v>3499</v>
      </c>
      <c r="C1648" t="s">
        <v>3500</v>
      </c>
      <c r="F1648" t="s">
        <v>3466</v>
      </c>
      <c r="G1648" t="s">
        <v>3463</v>
      </c>
      <c r="H1648" t="s">
        <v>7445</v>
      </c>
      <c r="I1648" t="s">
        <v>7417</v>
      </c>
      <c r="J1648" t="s">
        <v>143</v>
      </c>
      <c r="K1648" t="s">
        <v>143</v>
      </c>
      <c r="L1648" t="s">
        <v>7231</v>
      </c>
      <c r="M1648" t="s">
        <v>6079</v>
      </c>
      <c r="N1648" t="s">
        <v>187</v>
      </c>
      <c r="O1648" t="b">
        <f t="shared" si="2350"/>
        <v>0</v>
      </c>
      <c r="P1648" t="b">
        <f t="shared" si="2351"/>
        <v>0</v>
      </c>
      <c r="Q1648" t="b">
        <f t="shared" si="2352"/>
        <v>0</v>
      </c>
      <c r="R1648" t="b">
        <f t="shared" si="2353"/>
        <v>0</v>
      </c>
      <c r="S1648" t="b">
        <f t="shared" si="2354"/>
        <v>0</v>
      </c>
      <c r="T1648" t="b">
        <f t="shared" si="2355"/>
        <v>0</v>
      </c>
      <c r="U1648" t="b">
        <f t="shared" si="2356"/>
        <v>0</v>
      </c>
      <c r="V1648" t="b">
        <f t="shared" si="2357"/>
        <v>0</v>
      </c>
      <c r="W1648" t="b">
        <f t="shared" si="2358"/>
        <v>0</v>
      </c>
      <c r="X1648" t="b">
        <f t="shared" si="2359"/>
        <v>0</v>
      </c>
      <c r="Y1648" t="b">
        <f t="shared" si="2360"/>
        <v>0</v>
      </c>
      <c r="Z1648" t="b">
        <f t="shared" si="2361"/>
        <v>0</v>
      </c>
      <c r="AA1648" t="b">
        <f t="shared" si="2362"/>
        <v>0</v>
      </c>
      <c r="AB1648" t="b">
        <f t="shared" si="2363"/>
        <v>0</v>
      </c>
      <c r="AC1648" t="b">
        <f t="shared" si="2364"/>
        <v>0</v>
      </c>
      <c r="AD1648" t="b">
        <f t="shared" si="2365"/>
        <v>0</v>
      </c>
      <c r="AE1648" t="b">
        <f t="shared" si="2366"/>
        <v>0</v>
      </c>
      <c r="AF1648" t="b">
        <f t="shared" si="2367"/>
        <v>0</v>
      </c>
      <c r="AG1648" t="b">
        <f t="shared" si="2368"/>
        <v>0</v>
      </c>
      <c r="AH1648" t="b">
        <f t="shared" si="2369"/>
        <v>0</v>
      </c>
      <c r="AI1648" t="b">
        <f t="shared" si="2370"/>
        <v>0</v>
      </c>
      <c r="AJ1648" t="b">
        <f t="shared" si="2371"/>
        <v>0</v>
      </c>
      <c r="AK1648" t="b">
        <f t="shared" si="2372"/>
        <v>0</v>
      </c>
      <c r="AL1648" t="b">
        <f t="shared" si="2373"/>
        <v>0</v>
      </c>
      <c r="AM1648" t="b">
        <f t="shared" si="2374"/>
        <v>0</v>
      </c>
      <c r="AN1648" t="b">
        <f t="shared" si="2375"/>
        <v>0</v>
      </c>
      <c r="AO1648" t="b">
        <f t="shared" si="2376"/>
        <v>0</v>
      </c>
      <c r="AP1648" t="b">
        <f t="shared" si="2377"/>
        <v>0</v>
      </c>
      <c r="AQ1648" t="b">
        <f t="shared" si="2378"/>
        <v>0</v>
      </c>
      <c r="AR1648" t="b">
        <f t="shared" si="2379"/>
        <v>0</v>
      </c>
      <c r="AS1648" t="b">
        <f t="shared" si="2380"/>
        <v>0</v>
      </c>
      <c r="AT1648" t="b">
        <f t="shared" si="2381"/>
        <v>0</v>
      </c>
      <c r="AU1648" t="b">
        <f t="shared" si="2382"/>
        <v>0</v>
      </c>
      <c r="AV1648" t="b">
        <f t="shared" si="2383"/>
        <v>0</v>
      </c>
      <c r="AW1648" t="b">
        <f t="shared" si="2384"/>
        <v>0</v>
      </c>
      <c r="AX1648" t="b">
        <f t="shared" si="2385"/>
        <v>0</v>
      </c>
      <c r="AY1648" t="b">
        <f t="shared" si="2386"/>
        <v>0</v>
      </c>
      <c r="AZ1648" t="b">
        <f t="shared" si="2387"/>
        <v>0</v>
      </c>
      <c r="BA1648" t="b">
        <f t="shared" si="2388"/>
        <v>0</v>
      </c>
      <c r="BB1648" t="b">
        <f t="shared" si="2389"/>
        <v>0</v>
      </c>
      <c r="BC1648" t="b">
        <f t="shared" si="2390"/>
        <v>0</v>
      </c>
      <c r="BD1648" t="b">
        <f t="shared" si="2391"/>
        <v>0</v>
      </c>
      <c r="BE1648" t="b">
        <f t="shared" si="2392"/>
        <v>0</v>
      </c>
      <c r="BF1648" t="b">
        <f t="shared" si="2393"/>
        <v>0</v>
      </c>
      <c r="BG1648" t="b">
        <f t="shared" si="2394"/>
        <v>0</v>
      </c>
      <c r="BH1648" t="b">
        <f t="shared" si="2395"/>
        <v>0</v>
      </c>
      <c r="BI1648" t="b">
        <f t="shared" si="2396"/>
        <v>0</v>
      </c>
      <c r="BJ1648" t="b">
        <f t="shared" si="2397"/>
        <v>0</v>
      </c>
      <c r="BK1648" t="b">
        <f t="shared" si="2398"/>
        <v>0</v>
      </c>
      <c r="BL1648" t="b">
        <f t="shared" si="2399"/>
        <v>0</v>
      </c>
      <c r="BM1648" t="b">
        <f t="shared" si="2400"/>
        <v>0</v>
      </c>
      <c r="BN1648" t="b">
        <f t="shared" si="2401"/>
        <v>0</v>
      </c>
      <c r="BO1648" t="b">
        <f t="shared" si="2402"/>
        <v>0</v>
      </c>
      <c r="BP1648" t="b">
        <f t="shared" si="2403"/>
        <v>0</v>
      </c>
      <c r="BQ1648" t="b">
        <f t="shared" si="2404"/>
        <v>0</v>
      </c>
      <c r="BR1648" t="b">
        <f t="shared" si="2405"/>
        <v>0</v>
      </c>
      <c r="BS1648" t="b">
        <f t="shared" si="2406"/>
        <v>0</v>
      </c>
      <c r="BT1648" t="b">
        <f t="shared" si="2407"/>
        <v>0</v>
      </c>
      <c r="BU1648" t="b">
        <f t="shared" si="2408"/>
        <v>0</v>
      </c>
      <c r="BV1648" t="b">
        <f t="shared" si="2409"/>
        <v>0</v>
      </c>
      <c r="BW1648" t="b">
        <f t="shared" si="2410"/>
        <v>0</v>
      </c>
      <c r="BX1648" t="b">
        <f t="shared" si="2411"/>
        <v>0</v>
      </c>
      <c r="BY1648" t="b">
        <f t="shared" si="2412"/>
        <v>0</v>
      </c>
      <c r="BZ1648" t="b">
        <f t="shared" si="2413"/>
        <v>0</v>
      </c>
      <c r="CA1648" t="b">
        <f t="shared" si="2414"/>
        <v>0</v>
      </c>
      <c r="CB1648" t="b">
        <f t="shared" si="2415"/>
        <v>0</v>
      </c>
      <c r="CC1648" t="b">
        <f t="shared" si="2416"/>
        <v>0</v>
      </c>
      <c r="CD1648" t="b">
        <f t="shared" si="2417"/>
        <v>0</v>
      </c>
      <c r="CE1648" t="b">
        <f t="shared" si="2418"/>
        <v>0</v>
      </c>
      <c r="CF1648" t="b">
        <f t="shared" si="2419"/>
        <v>0</v>
      </c>
      <c r="CG1648" t="b">
        <f t="shared" si="2420"/>
        <v>0</v>
      </c>
      <c r="CH1648" t="b">
        <f t="shared" si="2421"/>
        <v>0</v>
      </c>
      <c r="CI1648" t="b">
        <f t="shared" si="2422"/>
        <v>0</v>
      </c>
      <c r="CJ1648" t="b">
        <f t="shared" si="2423"/>
        <v>0</v>
      </c>
      <c r="CK1648" t="b">
        <f t="shared" si="2424"/>
        <v>0</v>
      </c>
      <c r="CL1648" t="b">
        <f t="shared" si="2425"/>
        <v>0</v>
      </c>
      <c r="CM1648" t="b">
        <f t="shared" si="2426"/>
        <v>0</v>
      </c>
      <c r="CN1648" t="b">
        <f t="shared" si="2427"/>
        <v>0</v>
      </c>
      <c r="CO1648" t="b">
        <f t="shared" si="2428"/>
        <v>0</v>
      </c>
      <c r="CP1648" t="b">
        <f t="shared" si="2429"/>
        <v>0</v>
      </c>
      <c r="CQ1648" t="b">
        <f t="shared" si="2430"/>
        <v>0</v>
      </c>
      <c r="CR1648" t="b">
        <f t="shared" si="2431"/>
        <v>0</v>
      </c>
      <c r="CS1648" t="b">
        <f t="shared" si="2432"/>
        <v>0</v>
      </c>
      <c r="CT1648" t="b">
        <f t="shared" si="2433"/>
        <v>0</v>
      </c>
      <c r="CU1648" t="b">
        <f t="shared" si="2434"/>
        <v>0</v>
      </c>
      <c r="CV1648" t="b">
        <f t="shared" si="2435"/>
        <v>0</v>
      </c>
      <c r="CW1648" t="b">
        <f t="shared" si="2436"/>
        <v>0</v>
      </c>
      <c r="CX1648" t="b">
        <f t="shared" si="2437"/>
        <v>0</v>
      </c>
      <c r="CY1648" t="b">
        <f t="shared" si="2438"/>
        <v>0</v>
      </c>
      <c r="CZ1648" t="b">
        <f t="shared" si="2439"/>
        <v>0</v>
      </c>
      <c r="DA1648" t="b">
        <f t="shared" si="2440"/>
        <v>0</v>
      </c>
      <c r="DB1648" t="b">
        <f t="shared" si="2441"/>
        <v>0</v>
      </c>
      <c r="DC1648" t="b">
        <f t="shared" si="2442"/>
        <v>0</v>
      </c>
      <c r="DD1648" t="b">
        <f t="shared" si="2443"/>
        <v>0</v>
      </c>
    </row>
    <row r="1649" spans="1:108">
      <c r="A1649" t="s">
        <v>3501</v>
      </c>
      <c r="C1649" t="s">
        <v>3500</v>
      </c>
      <c r="F1649" t="s">
        <v>3466</v>
      </c>
      <c r="G1649" t="s">
        <v>3463</v>
      </c>
      <c r="H1649" t="s">
        <v>7445</v>
      </c>
      <c r="I1649" t="s">
        <v>7417</v>
      </c>
      <c r="J1649" t="s">
        <v>362</v>
      </c>
      <c r="K1649" t="s">
        <v>136</v>
      </c>
      <c r="L1649" t="s">
        <v>7824</v>
      </c>
      <c r="M1649" t="s">
        <v>6079</v>
      </c>
      <c r="N1649" t="s">
        <v>7534</v>
      </c>
      <c r="O1649" t="b">
        <f t="shared" si="2350"/>
        <v>1</v>
      </c>
      <c r="P1649" t="b">
        <f t="shared" si="2351"/>
        <v>0</v>
      </c>
      <c r="Q1649" t="b">
        <f t="shared" si="2352"/>
        <v>1</v>
      </c>
      <c r="R1649" t="b">
        <f t="shared" si="2353"/>
        <v>0</v>
      </c>
      <c r="S1649" t="b">
        <f t="shared" si="2354"/>
        <v>0</v>
      </c>
      <c r="T1649" t="b">
        <f t="shared" si="2355"/>
        <v>0</v>
      </c>
      <c r="U1649" t="b">
        <f t="shared" si="2356"/>
        <v>1</v>
      </c>
      <c r="V1649" t="b">
        <f t="shared" si="2357"/>
        <v>0</v>
      </c>
      <c r="W1649" t="b">
        <f t="shared" si="2358"/>
        <v>0</v>
      </c>
      <c r="X1649" t="b">
        <f t="shared" si="2359"/>
        <v>1</v>
      </c>
      <c r="Y1649" t="b">
        <f t="shared" si="2360"/>
        <v>0</v>
      </c>
      <c r="Z1649" t="b">
        <f t="shared" si="2361"/>
        <v>0</v>
      </c>
      <c r="AA1649" t="b">
        <f t="shared" si="2362"/>
        <v>0</v>
      </c>
      <c r="AB1649" t="b">
        <f t="shared" si="2363"/>
        <v>0</v>
      </c>
      <c r="AC1649" t="b">
        <f t="shared" si="2364"/>
        <v>0</v>
      </c>
      <c r="AD1649" t="b">
        <f t="shared" si="2365"/>
        <v>0</v>
      </c>
      <c r="AE1649" t="b">
        <f t="shared" si="2366"/>
        <v>0</v>
      </c>
      <c r="AF1649" t="b">
        <f t="shared" si="2367"/>
        <v>0</v>
      </c>
      <c r="AG1649" t="b">
        <f t="shared" si="2368"/>
        <v>0</v>
      </c>
      <c r="AH1649" t="b">
        <f t="shared" si="2369"/>
        <v>0</v>
      </c>
      <c r="AI1649" t="b">
        <f t="shared" si="2370"/>
        <v>0</v>
      </c>
      <c r="AJ1649" t="b">
        <f t="shared" si="2371"/>
        <v>0</v>
      </c>
      <c r="AK1649" t="b">
        <f t="shared" si="2372"/>
        <v>0</v>
      </c>
      <c r="AL1649" t="b">
        <f t="shared" si="2373"/>
        <v>0</v>
      </c>
      <c r="AM1649" t="b">
        <f t="shared" si="2374"/>
        <v>0</v>
      </c>
      <c r="AN1649" t="b">
        <f t="shared" si="2375"/>
        <v>0</v>
      </c>
      <c r="AO1649" t="b">
        <f t="shared" si="2376"/>
        <v>0</v>
      </c>
      <c r="AP1649" t="b">
        <f t="shared" si="2377"/>
        <v>0</v>
      </c>
      <c r="AQ1649" t="b">
        <f t="shared" si="2378"/>
        <v>0</v>
      </c>
      <c r="AR1649" t="b">
        <f t="shared" si="2379"/>
        <v>0</v>
      </c>
      <c r="AS1649" t="b">
        <f t="shared" si="2380"/>
        <v>0</v>
      </c>
      <c r="AT1649" t="b">
        <f t="shared" si="2381"/>
        <v>0</v>
      </c>
      <c r="AU1649" t="b">
        <f t="shared" si="2382"/>
        <v>0</v>
      </c>
      <c r="AV1649" t="b">
        <f t="shared" si="2383"/>
        <v>0</v>
      </c>
      <c r="AW1649" t="b">
        <f t="shared" si="2384"/>
        <v>0</v>
      </c>
      <c r="AX1649" t="b">
        <f t="shared" si="2385"/>
        <v>0</v>
      </c>
      <c r="AY1649" t="b">
        <f t="shared" si="2386"/>
        <v>0</v>
      </c>
      <c r="AZ1649" t="b">
        <f t="shared" si="2387"/>
        <v>0</v>
      </c>
      <c r="BA1649" t="b">
        <f t="shared" si="2388"/>
        <v>0</v>
      </c>
      <c r="BB1649" t="b">
        <f t="shared" si="2389"/>
        <v>0</v>
      </c>
      <c r="BC1649" t="b">
        <f t="shared" si="2390"/>
        <v>0</v>
      </c>
      <c r="BD1649" t="b">
        <f t="shared" si="2391"/>
        <v>0</v>
      </c>
      <c r="BE1649" t="b">
        <f t="shared" si="2392"/>
        <v>0</v>
      </c>
      <c r="BF1649" t="b">
        <f t="shared" si="2393"/>
        <v>0</v>
      </c>
      <c r="BG1649" t="b">
        <f t="shared" si="2394"/>
        <v>0</v>
      </c>
      <c r="BH1649" t="b">
        <f t="shared" si="2395"/>
        <v>0</v>
      </c>
      <c r="BI1649" t="b">
        <f t="shared" si="2396"/>
        <v>0</v>
      </c>
      <c r="BJ1649" t="b">
        <f t="shared" si="2397"/>
        <v>0</v>
      </c>
      <c r="BK1649" t="b">
        <f t="shared" si="2398"/>
        <v>0</v>
      </c>
      <c r="BL1649" t="b">
        <f t="shared" si="2399"/>
        <v>0</v>
      </c>
      <c r="BM1649" t="b">
        <f t="shared" si="2400"/>
        <v>0</v>
      </c>
      <c r="BN1649" t="b">
        <f t="shared" si="2401"/>
        <v>0</v>
      </c>
      <c r="BO1649" t="b">
        <f t="shared" si="2402"/>
        <v>0</v>
      </c>
      <c r="BP1649" t="b">
        <f t="shared" si="2403"/>
        <v>0</v>
      </c>
      <c r="BQ1649" t="b">
        <f t="shared" si="2404"/>
        <v>0</v>
      </c>
      <c r="BR1649" t="b">
        <f t="shared" si="2405"/>
        <v>0</v>
      </c>
      <c r="BS1649" t="b">
        <f t="shared" si="2406"/>
        <v>0</v>
      </c>
      <c r="BT1649" t="b">
        <f t="shared" si="2407"/>
        <v>0</v>
      </c>
      <c r="BU1649" t="b">
        <f t="shared" si="2408"/>
        <v>0</v>
      </c>
      <c r="BV1649" t="b">
        <f t="shared" si="2409"/>
        <v>0</v>
      </c>
      <c r="BW1649" t="b">
        <f t="shared" si="2410"/>
        <v>0</v>
      </c>
      <c r="BX1649" t="b">
        <f t="shared" si="2411"/>
        <v>0</v>
      </c>
      <c r="BY1649" t="b">
        <f t="shared" si="2412"/>
        <v>0</v>
      </c>
      <c r="BZ1649" t="b">
        <f t="shared" si="2413"/>
        <v>0</v>
      </c>
      <c r="CA1649" t="b">
        <f t="shared" si="2414"/>
        <v>0</v>
      </c>
      <c r="CB1649" t="b">
        <f t="shared" si="2415"/>
        <v>1</v>
      </c>
      <c r="CC1649" t="b">
        <f t="shared" si="2416"/>
        <v>0</v>
      </c>
      <c r="CD1649" t="b">
        <f t="shared" si="2417"/>
        <v>1</v>
      </c>
      <c r="CE1649" t="b">
        <f t="shared" si="2418"/>
        <v>0</v>
      </c>
      <c r="CF1649" t="b">
        <f t="shared" si="2419"/>
        <v>0</v>
      </c>
      <c r="CG1649" t="b">
        <f t="shared" si="2420"/>
        <v>0</v>
      </c>
      <c r="CH1649" t="b">
        <f t="shared" si="2421"/>
        <v>0</v>
      </c>
      <c r="CI1649" t="b">
        <f t="shared" si="2422"/>
        <v>0</v>
      </c>
      <c r="CJ1649" t="b">
        <f t="shared" si="2423"/>
        <v>0</v>
      </c>
      <c r="CK1649" t="b">
        <f t="shared" si="2424"/>
        <v>0</v>
      </c>
      <c r="CL1649" t="b">
        <f t="shared" si="2425"/>
        <v>0</v>
      </c>
      <c r="CM1649" t="b">
        <f t="shared" si="2426"/>
        <v>0</v>
      </c>
      <c r="CN1649" t="b">
        <f t="shared" si="2427"/>
        <v>0</v>
      </c>
      <c r="CO1649" t="b">
        <f t="shared" si="2428"/>
        <v>0</v>
      </c>
      <c r="CP1649" t="b">
        <f t="shared" si="2429"/>
        <v>0</v>
      </c>
      <c r="CQ1649" t="b">
        <f t="shared" si="2430"/>
        <v>0</v>
      </c>
      <c r="CR1649" t="b">
        <f t="shared" si="2431"/>
        <v>0</v>
      </c>
      <c r="CS1649" t="b">
        <f t="shared" si="2432"/>
        <v>0</v>
      </c>
      <c r="CT1649" t="b">
        <f t="shared" si="2433"/>
        <v>0</v>
      </c>
      <c r="CU1649" t="b">
        <f t="shared" si="2434"/>
        <v>0</v>
      </c>
      <c r="CV1649" t="b">
        <f t="shared" si="2435"/>
        <v>0</v>
      </c>
      <c r="CW1649" t="b">
        <f t="shared" si="2436"/>
        <v>0</v>
      </c>
      <c r="CX1649" t="b">
        <f t="shared" si="2437"/>
        <v>0</v>
      </c>
      <c r="CY1649" t="b">
        <f t="shared" si="2438"/>
        <v>0</v>
      </c>
      <c r="CZ1649" t="b">
        <f t="shared" si="2439"/>
        <v>0</v>
      </c>
      <c r="DA1649" t="b">
        <f t="shared" si="2440"/>
        <v>0</v>
      </c>
      <c r="DB1649" t="b">
        <f t="shared" si="2441"/>
        <v>0</v>
      </c>
      <c r="DC1649" t="b">
        <f t="shared" si="2442"/>
        <v>0</v>
      </c>
      <c r="DD1649" t="b">
        <f t="shared" si="2443"/>
        <v>0</v>
      </c>
    </row>
    <row r="1650" spans="1:108">
      <c r="A1650" t="s">
        <v>3502</v>
      </c>
      <c r="C1650" t="s">
        <v>3500</v>
      </c>
      <c r="F1650" t="s">
        <v>3466</v>
      </c>
      <c r="G1650" t="s">
        <v>3463</v>
      </c>
      <c r="H1650" t="s">
        <v>7445</v>
      </c>
      <c r="I1650" t="s">
        <v>7417</v>
      </c>
      <c r="J1650" t="s">
        <v>16</v>
      </c>
      <c r="K1650" t="s">
        <v>16</v>
      </c>
      <c r="L1650" t="s">
        <v>7232</v>
      </c>
      <c r="M1650" t="s">
        <v>6079</v>
      </c>
      <c r="N1650" t="s">
        <v>3503</v>
      </c>
      <c r="O1650" t="b">
        <f t="shared" si="2350"/>
        <v>1</v>
      </c>
      <c r="P1650" t="b">
        <f t="shared" si="2351"/>
        <v>0</v>
      </c>
      <c r="Q1650" t="b">
        <f t="shared" si="2352"/>
        <v>1</v>
      </c>
      <c r="R1650" t="b">
        <f t="shared" si="2353"/>
        <v>1</v>
      </c>
      <c r="S1650" t="b">
        <f t="shared" si="2354"/>
        <v>1</v>
      </c>
      <c r="T1650" t="b">
        <f t="shared" si="2355"/>
        <v>0</v>
      </c>
      <c r="U1650" t="b">
        <f t="shared" si="2356"/>
        <v>1</v>
      </c>
      <c r="V1650" t="b">
        <f t="shared" si="2357"/>
        <v>0</v>
      </c>
      <c r="W1650" t="b">
        <f t="shared" si="2358"/>
        <v>0</v>
      </c>
      <c r="X1650" t="b">
        <f t="shared" si="2359"/>
        <v>0</v>
      </c>
      <c r="Y1650" t="b">
        <f t="shared" si="2360"/>
        <v>0</v>
      </c>
      <c r="Z1650" t="b">
        <f t="shared" si="2361"/>
        <v>0</v>
      </c>
      <c r="AA1650" t="b">
        <f t="shared" si="2362"/>
        <v>0</v>
      </c>
      <c r="AB1650" t="b">
        <f t="shared" si="2363"/>
        <v>1</v>
      </c>
      <c r="AC1650" t="b">
        <f t="shared" si="2364"/>
        <v>0</v>
      </c>
      <c r="AD1650" t="b">
        <f t="shared" si="2365"/>
        <v>0</v>
      </c>
      <c r="AE1650" t="b">
        <f t="shared" si="2366"/>
        <v>0</v>
      </c>
      <c r="AF1650" t="b">
        <f t="shared" si="2367"/>
        <v>0</v>
      </c>
      <c r="AG1650" t="b">
        <f t="shared" si="2368"/>
        <v>0</v>
      </c>
      <c r="AH1650" t="b">
        <f t="shared" si="2369"/>
        <v>0</v>
      </c>
      <c r="AI1650" t="b">
        <f t="shared" si="2370"/>
        <v>0</v>
      </c>
      <c r="AJ1650" t="b">
        <f t="shared" si="2371"/>
        <v>0</v>
      </c>
      <c r="AK1650" t="b">
        <f t="shared" si="2372"/>
        <v>0</v>
      </c>
      <c r="AL1650" t="b">
        <f t="shared" si="2373"/>
        <v>0</v>
      </c>
      <c r="AM1650" t="b">
        <f t="shared" si="2374"/>
        <v>0</v>
      </c>
      <c r="AN1650" t="b">
        <f t="shared" si="2375"/>
        <v>0</v>
      </c>
      <c r="AO1650" t="b">
        <f t="shared" si="2376"/>
        <v>0</v>
      </c>
      <c r="AP1650" t="b">
        <f t="shared" si="2377"/>
        <v>0</v>
      </c>
      <c r="AQ1650" t="b">
        <f t="shared" si="2378"/>
        <v>0</v>
      </c>
      <c r="AR1650" t="b">
        <f t="shared" si="2379"/>
        <v>0</v>
      </c>
      <c r="AS1650" t="b">
        <f t="shared" si="2380"/>
        <v>0</v>
      </c>
      <c r="AT1650" t="b">
        <f t="shared" si="2381"/>
        <v>0</v>
      </c>
      <c r="AU1650" t="b">
        <f t="shared" si="2382"/>
        <v>0</v>
      </c>
      <c r="AV1650" t="b">
        <f t="shared" si="2383"/>
        <v>0</v>
      </c>
      <c r="AW1650" t="b">
        <f t="shared" si="2384"/>
        <v>0</v>
      </c>
      <c r="AX1650" t="b">
        <f t="shared" si="2385"/>
        <v>1</v>
      </c>
      <c r="AY1650" t="b">
        <f t="shared" si="2386"/>
        <v>0</v>
      </c>
      <c r="AZ1650" t="b">
        <f t="shared" si="2387"/>
        <v>0</v>
      </c>
      <c r="BA1650" t="b">
        <f t="shared" si="2388"/>
        <v>0</v>
      </c>
      <c r="BB1650" t="b">
        <f t="shared" si="2389"/>
        <v>0</v>
      </c>
      <c r="BC1650" t="b">
        <f t="shared" si="2390"/>
        <v>0</v>
      </c>
      <c r="BD1650" t="b">
        <f t="shared" si="2391"/>
        <v>0</v>
      </c>
      <c r="BE1650" t="b">
        <f t="shared" si="2392"/>
        <v>0</v>
      </c>
      <c r="BF1650" t="b">
        <f t="shared" si="2393"/>
        <v>0</v>
      </c>
      <c r="BG1650" t="b">
        <f t="shared" si="2394"/>
        <v>0</v>
      </c>
      <c r="BH1650" t="b">
        <f t="shared" si="2395"/>
        <v>0</v>
      </c>
      <c r="BI1650" t="b">
        <f t="shared" si="2396"/>
        <v>0</v>
      </c>
      <c r="BJ1650" t="b">
        <f t="shared" si="2397"/>
        <v>0</v>
      </c>
      <c r="BK1650" t="b">
        <f t="shared" si="2398"/>
        <v>0</v>
      </c>
      <c r="BL1650" t="b">
        <f t="shared" si="2399"/>
        <v>0</v>
      </c>
      <c r="BM1650" t="b">
        <f t="shared" si="2400"/>
        <v>0</v>
      </c>
      <c r="BN1650" t="b">
        <f t="shared" si="2401"/>
        <v>0</v>
      </c>
      <c r="BO1650" t="b">
        <f t="shared" si="2402"/>
        <v>0</v>
      </c>
      <c r="BP1650" t="b">
        <f t="shared" si="2403"/>
        <v>0</v>
      </c>
      <c r="BQ1650" t="b">
        <f t="shared" si="2404"/>
        <v>0</v>
      </c>
      <c r="BR1650" t="b">
        <f t="shared" si="2405"/>
        <v>0</v>
      </c>
      <c r="BS1650" t="b">
        <f t="shared" si="2406"/>
        <v>0</v>
      </c>
      <c r="BT1650" t="b">
        <f t="shared" si="2407"/>
        <v>0</v>
      </c>
      <c r="BU1650" t="b">
        <f t="shared" si="2408"/>
        <v>0</v>
      </c>
      <c r="BV1650" t="b">
        <f t="shared" si="2409"/>
        <v>0</v>
      </c>
      <c r="BW1650" t="b">
        <f t="shared" si="2410"/>
        <v>0</v>
      </c>
      <c r="BX1650" t="b">
        <f t="shared" si="2411"/>
        <v>0</v>
      </c>
      <c r="BY1650" t="b">
        <f t="shared" si="2412"/>
        <v>1</v>
      </c>
      <c r="BZ1650" t="b">
        <f t="shared" si="2413"/>
        <v>0</v>
      </c>
      <c r="CA1650" t="b">
        <f t="shared" si="2414"/>
        <v>0</v>
      </c>
      <c r="CB1650" t="b">
        <f t="shared" si="2415"/>
        <v>0</v>
      </c>
      <c r="CC1650" t="b">
        <f t="shared" si="2416"/>
        <v>0</v>
      </c>
      <c r="CD1650" t="b">
        <f t="shared" si="2417"/>
        <v>0</v>
      </c>
      <c r="CE1650" t="b">
        <f t="shared" si="2418"/>
        <v>0</v>
      </c>
      <c r="CF1650" t="b">
        <f t="shared" si="2419"/>
        <v>0</v>
      </c>
      <c r="CG1650" t="b">
        <f t="shared" si="2420"/>
        <v>0</v>
      </c>
      <c r="CH1650" t="b">
        <f t="shared" si="2421"/>
        <v>0</v>
      </c>
      <c r="CI1650" t="b">
        <f t="shared" si="2422"/>
        <v>0</v>
      </c>
      <c r="CJ1650" t="b">
        <f t="shared" si="2423"/>
        <v>0</v>
      </c>
      <c r="CK1650" t="b">
        <f t="shared" si="2424"/>
        <v>0</v>
      </c>
      <c r="CL1650" t="b">
        <f t="shared" si="2425"/>
        <v>0</v>
      </c>
      <c r="CM1650" t="b">
        <f t="shared" si="2426"/>
        <v>0</v>
      </c>
      <c r="CN1650" t="b">
        <f t="shared" si="2427"/>
        <v>0</v>
      </c>
      <c r="CO1650" t="b">
        <f t="shared" si="2428"/>
        <v>0</v>
      </c>
      <c r="CP1650" t="b">
        <f t="shared" si="2429"/>
        <v>0</v>
      </c>
      <c r="CQ1650" t="b">
        <f t="shared" si="2430"/>
        <v>0</v>
      </c>
      <c r="CR1650" t="b">
        <f t="shared" si="2431"/>
        <v>0</v>
      </c>
      <c r="CS1650" t="b">
        <f t="shared" si="2432"/>
        <v>0</v>
      </c>
      <c r="CT1650" t="b">
        <f t="shared" si="2433"/>
        <v>0</v>
      </c>
      <c r="CU1650" t="b">
        <f t="shared" si="2434"/>
        <v>0</v>
      </c>
      <c r="CV1650" t="b">
        <f t="shared" si="2435"/>
        <v>0</v>
      </c>
      <c r="CW1650" t="b">
        <f t="shared" si="2436"/>
        <v>0</v>
      </c>
      <c r="CX1650" t="b">
        <f t="shared" si="2437"/>
        <v>0</v>
      </c>
      <c r="CY1650" t="b">
        <f t="shared" si="2438"/>
        <v>0</v>
      </c>
      <c r="CZ1650" t="b">
        <f t="shared" si="2439"/>
        <v>0</v>
      </c>
      <c r="DA1650" t="b">
        <f t="shared" si="2440"/>
        <v>0</v>
      </c>
      <c r="DB1650" t="b">
        <f t="shared" si="2441"/>
        <v>0</v>
      </c>
      <c r="DC1650" t="b">
        <f t="shared" si="2442"/>
        <v>0</v>
      </c>
      <c r="DD1650" t="b">
        <f t="shared" si="2443"/>
        <v>0</v>
      </c>
    </row>
    <row r="1651" spans="1:108">
      <c r="A1651" t="s">
        <v>3504</v>
      </c>
      <c r="C1651" t="s">
        <v>3500</v>
      </c>
      <c r="F1651" t="s">
        <v>3466</v>
      </c>
      <c r="G1651" t="s">
        <v>3463</v>
      </c>
      <c r="H1651" t="s">
        <v>7445</v>
      </c>
      <c r="I1651" t="s">
        <v>7417</v>
      </c>
      <c r="J1651" t="s">
        <v>124</v>
      </c>
      <c r="K1651" t="s">
        <v>16</v>
      </c>
      <c r="L1651" t="s">
        <v>7233</v>
      </c>
      <c r="M1651" t="s">
        <v>6079</v>
      </c>
      <c r="N1651" t="s">
        <v>3505</v>
      </c>
      <c r="O1651" t="b">
        <f t="shared" si="2350"/>
        <v>1</v>
      </c>
      <c r="P1651" t="b">
        <f t="shared" si="2351"/>
        <v>1</v>
      </c>
      <c r="Q1651" t="b">
        <f t="shared" si="2352"/>
        <v>0</v>
      </c>
      <c r="R1651" t="b">
        <f t="shared" si="2353"/>
        <v>1</v>
      </c>
      <c r="S1651" t="b">
        <f t="shared" si="2354"/>
        <v>0</v>
      </c>
      <c r="T1651" t="b">
        <f t="shared" si="2355"/>
        <v>0</v>
      </c>
      <c r="U1651" t="b">
        <f t="shared" si="2356"/>
        <v>0</v>
      </c>
      <c r="V1651" t="b">
        <f t="shared" si="2357"/>
        <v>1</v>
      </c>
      <c r="W1651" t="b">
        <f t="shared" si="2358"/>
        <v>1</v>
      </c>
      <c r="X1651" t="b">
        <f t="shared" si="2359"/>
        <v>1</v>
      </c>
      <c r="Y1651" t="b">
        <f t="shared" si="2360"/>
        <v>0</v>
      </c>
      <c r="Z1651" t="b">
        <f t="shared" si="2361"/>
        <v>0</v>
      </c>
      <c r="AA1651" t="b">
        <f t="shared" si="2362"/>
        <v>1</v>
      </c>
      <c r="AB1651" t="b">
        <f t="shared" si="2363"/>
        <v>0</v>
      </c>
      <c r="AC1651" t="b">
        <f t="shared" si="2364"/>
        <v>0</v>
      </c>
      <c r="AD1651" t="b">
        <f t="shared" si="2365"/>
        <v>0</v>
      </c>
      <c r="AE1651" t="b">
        <f t="shared" si="2366"/>
        <v>0</v>
      </c>
      <c r="AF1651" t="b">
        <f t="shared" si="2367"/>
        <v>0</v>
      </c>
      <c r="AG1651" t="b">
        <f t="shared" si="2368"/>
        <v>0</v>
      </c>
      <c r="AH1651" t="b">
        <f t="shared" si="2369"/>
        <v>0</v>
      </c>
      <c r="AI1651" t="b">
        <f t="shared" si="2370"/>
        <v>0</v>
      </c>
      <c r="AJ1651" t="b">
        <f t="shared" si="2371"/>
        <v>0</v>
      </c>
      <c r="AK1651" t="b">
        <f t="shared" si="2372"/>
        <v>0</v>
      </c>
      <c r="AL1651" t="b">
        <f t="shared" si="2373"/>
        <v>0</v>
      </c>
      <c r="AM1651" t="b">
        <f t="shared" si="2374"/>
        <v>0</v>
      </c>
      <c r="AN1651" t="b">
        <f t="shared" si="2375"/>
        <v>0</v>
      </c>
      <c r="AO1651" t="b">
        <f t="shared" si="2376"/>
        <v>0</v>
      </c>
      <c r="AP1651" t="b">
        <f t="shared" si="2377"/>
        <v>0</v>
      </c>
      <c r="AQ1651" t="b">
        <f t="shared" si="2378"/>
        <v>0</v>
      </c>
      <c r="AR1651" t="b">
        <f t="shared" si="2379"/>
        <v>1</v>
      </c>
      <c r="AS1651" t="b">
        <f t="shared" si="2380"/>
        <v>0</v>
      </c>
      <c r="AT1651" t="b">
        <f t="shared" si="2381"/>
        <v>0</v>
      </c>
      <c r="AU1651" t="b">
        <f t="shared" si="2382"/>
        <v>0</v>
      </c>
      <c r="AV1651" t="b">
        <f t="shared" si="2383"/>
        <v>0</v>
      </c>
      <c r="AW1651" t="b">
        <f t="shared" si="2384"/>
        <v>1</v>
      </c>
      <c r="AX1651" t="b">
        <f t="shared" si="2385"/>
        <v>0</v>
      </c>
      <c r="AY1651" t="b">
        <f t="shared" si="2386"/>
        <v>0</v>
      </c>
      <c r="AZ1651" t="b">
        <f t="shared" si="2387"/>
        <v>0</v>
      </c>
      <c r="BA1651" t="b">
        <f t="shared" si="2388"/>
        <v>1</v>
      </c>
      <c r="BB1651" t="b">
        <f t="shared" si="2389"/>
        <v>0</v>
      </c>
      <c r="BC1651" t="b">
        <f t="shared" si="2390"/>
        <v>1</v>
      </c>
      <c r="BD1651" t="b">
        <f t="shared" si="2391"/>
        <v>0</v>
      </c>
      <c r="BE1651" t="b">
        <f t="shared" si="2392"/>
        <v>0</v>
      </c>
      <c r="BF1651" t="b">
        <f t="shared" si="2393"/>
        <v>0</v>
      </c>
      <c r="BG1651" t="b">
        <f t="shared" si="2394"/>
        <v>0</v>
      </c>
      <c r="BH1651" t="b">
        <f t="shared" si="2395"/>
        <v>0</v>
      </c>
      <c r="BI1651" t="b">
        <f t="shared" si="2396"/>
        <v>0</v>
      </c>
      <c r="BJ1651" t="b">
        <f t="shared" si="2397"/>
        <v>0</v>
      </c>
      <c r="BK1651" t="b">
        <f t="shared" si="2398"/>
        <v>0</v>
      </c>
      <c r="BL1651" t="b">
        <f t="shared" si="2399"/>
        <v>0</v>
      </c>
      <c r="BM1651" t="b">
        <f t="shared" si="2400"/>
        <v>0</v>
      </c>
      <c r="BN1651" t="b">
        <f t="shared" si="2401"/>
        <v>0</v>
      </c>
      <c r="BO1651" t="b">
        <f t="shared" si="2402"/>
        <v>1</v>
      </c>
      <c r="BP1651" t="b">
        <f t="shared" si="2403"/>
        <v>0</v>
      </c>
      <c r="BQ1651" t="b">
        <f t="shared" si="2404"/>
        <v>0</v>
      </c>
      <c r="BR1651" t="b">
        <f t="shared" si="2405"/>
        <v>0</v>
      </c>
      <c r="BS1651" t="b">
        <f t="shared" si="2406"/>
        <v>0</v>
      </c>
      <c r="BT1651" t="b">
        <f t="shared" si="2407"/>
        <v>0</v>
      </c>
      <c r="BU1651" t="b">
        <f t="shared" si="2408"/>
        <v>0</v>
      </c>
      <c r="BV1651" t="b">
        <f t="shared" si="2409"/>
        <v>0</v>
      </c>
      <c r="BW1651" t="b">
        <f t="shared" si="2410"/>
        <v>0</v>
      </c>
      <c r="BX1651" t="b">
        <f t="shared" si="2411"/>
        <v>1</v>
      </c>
      <c r="BY1651" t="b">
        <f t="shared" si="2412"/>
        <v>0</v>
      </c>
      <c r="BZ1651" t="b">
        <f t="shared" si="2413"/>
        <v>0</v>
      </c>
      <c r="CA1651" t="b">
        <f t="shared" si="2414"/>
        <v>0</v>
      </c>
      <c r="CB1651" t="b">
        <f t="shared" si="2415"/>
        <v>0</v>
      </c>
      <c r="CC1651" t="b">
        <f t="shared" si="2416"/>
        <v>0</v>
      </c>
      <c r="CD1651" t="b">
        <f t="shared" si="2417"/>
        <v>0</v>
      </c>
      <c r="CE1651" t="b">
        <f t="shared" si="2418"/>
        <v>0</v>
      </c>
      <c r="CF1651" t="b">
        <f t="shared" si="2419"/>
        <v>1</v>
      </c>
      <c r="CG1651" t="b">
        <f t="shared" si="2420"/>
        <v>0</v>
      </c>
      <c r="CH1651" t="b">
        <f t="shared" si="2421"/>
        <v>0</v>
      </c>
      <c r="CI1651" t="b">
        <f t="shared" si="2422"/>
        <v>0</v>
      </c>
      <c r="CJ1651" t="b">
        <f t="shared" si="2423"/>
        <v>0</v>
      </c>
      <c r="CK1651" t="b">
        <f t="shared" si="2424"/>
        <v>0</v>
      </c>
      <c r="CL1651" t="b">
        <f t="shared" si="2425"/>
        <v>0</v>
      </c>
      <c r="CM1651" t="b">
        <f t="shared" si="2426"/>
        <v>0</v>
      </c>
      <c r="CN1651" t="b">
        <f t="shared" si="2427"/>
        <v>0</v>
      </c>
      <c r="CO1651" t="b">
        <f t="shared" si="2428"/>
        <v>0</v>
      </c>
      <c r="CP1651" t="b">
        <f t="shared" si="2429"/>
        <v>0</v>
      </c>
      <c r="CQ1651" t="b">
        <f t="shared" si="2430"/>
        <v>0</v>
      </c>
      <c r="CR1651" t="b">
        <f t="shared" si="2431"/>
        <v>0</v>
      </c>
      <c r="CS1651" t="b">
        <f t="shared" si="2432"/>
        <v>0</v>
      </c>
      <c r="CT1651" t="b">
        <f t="shared" si="2433"/>
        <v>0</v>
      </c>
      <c r="CU1651" t="b">
        <f t="shared" si="2434"/>
        <v>0</v>
      </c>
      <c r="CV1651" t="b">
        <f t="shared" si="2435"/>
        <v>1</v>
      </c>
      <c r="CW1651" t="b">
        <f t="shared" si="2436"/>
        <v>0</v>
      </c>
      <c r="CX1651" t="b">
        <f t="shared" si="2437"/>
        <v>0</v>
      </c>
      <c r="CY1651" t="b">
        <f t="shared" si="2438"/>
        <v>0</v>
      </c>
      <c r="CZ1651" t="b">
        <f t="shared" si="2439"/>
        <v>0</v>
      </c>
      <c r="DA1651" t="b">
        <f t="shared" si="2440"/>
        <v>0</v>
      </c>
      <c r="DB1651" t="b">
        <f t="shared" si="2441"/>
        <v>0</v>
      </c>
      <c r="DC1651" t="b">
        <f t="shared" si="2442"/>
        <v>0</v>
      </c>
      <c r="DD1651" t="b">
        <f t="shared" si="2443"/>
        <v>0</v>
      </c>
    </row>
    <row r="1652" spans="1:108">
      <c r="A1652" t="s">
        <v>3506</v>
      </c>
      <c r="C1652" t="s">
        <v>3500</v>
      </c>
      <c r="F1652" t="s">
        <v>3466</v>
      </c>
      <c r="G1652" t="s">
        <v>3463</v>
      </c>
      <c r="H1652" t="s">
        <v>7445</v>
      </c>
      <c r="I1652" t="s">
        <v>7417</v>
      </c>
      <c r="J1652" t="s">
        <v>16</v>
      </c>
      <c r="K1652" t="s">
        <v>16</v>
      </c>
      <c r="L1652" t="s">
        <v>7234</v>
      </c>
      <c r="M1652" t="s">
        <v>6079</v>
      </c>
      <c r="N1652" t="s">
        <v>3507</v>
      </c>
      <c r="O1652" t="b">
        <f t="shared" si="2350"/>
        <v>1</v>
      </c>
      <c r="P1652" t="b">
        <f t="shared" si="2351"/>
        <v>1</v>
      </c>
      <c r="Q1652" t="b">
        <f t="shared" si="2352"/>
        <v>1</v>
      </c>
      <c r="R1652" t="b">
        <f t="shared" si="2353"/>
        <v>1</v>
      </c>
      <c r="S1652" t="b">
        <f t="shared" si="2354"/>
        <v>1</v>
      </c>
      <c r="T1652" t="b">
        <f t="shared" si="2355"/>
        <v>1</v>
      </c>
      <c r="U1652" t="b">
        <f t="shared" si="2356"/>
        <v>1</v>
      </c>
      <c r="V1652" t="b">
        <f t="shared" si="2357"/>
        <v>1</v>
      </c>
      <c r="W1652" t="b">
        <f t="shared" si="2358"/>
        <v>1</v>
      </c>
      <c r="X1652" t="b">
        <f t="shared" si="2359"/>
        <v>0</v>
      </c>
      <c r="Y1652" t="b">
        <f t="shared" si="2360"/>
        <v>0</v>
      </c>
      <c r="Z1652" t="b">
        <f t="shared" si="2361"/>
        <v>0</v>
      </c>
      <c r="AA1652" t="b">
        <f t="shared" si="2362"/>
        <v>1</v>
      </c>
      <c r="AB1652" t="b">
        <f t="shared" si="2363"/>
        <v>1</v>
      </c>
      <c r="AC1652" t="b">
        <f t="shared" si="2364"/>
        <v>0</v>
      </c>
      <c r="AD1652" t="b">
        <f t="shared" si="2365"/>
        <v>0</v>
      </c>
      <c r="AE1652" t="b">
        <f t="shared" si="2366"/>
        <v>0</v>
      </c>
      <c r="AF1652" t="b">
        <f t="shared" si="2367"/>
        <v>0</v>
      </c>
      <c r="AG1652" t="b">
        <f t="shared" si="2368"/>
        <v>0</v>
      </c>
      <c r="AH1652" t="b">
        <f t="shared" si="2369"/>
        <v>0</v>
      </c>
      <c r="AI1652" t="b">
        <f t="shared" si="2370"/>
        <v>1</v>
      </c>
      <c r="AJ1652" t="b">
        <f t="shared" si="2371"/>
        <v>0</v>
      </c>
      <c r="AK1652" t="b">
        <f t="shared" si="2372"/>
        <v>0</v>
      </c>
      <c r="AL1652" t="b">
        <f t="shared" si="2373"/>
        <v>0</v>
      </c>
      <c r="AM1652" t="b">
        <f t="shared" si="2374"/>
        <v>0</v>
      </c>
      <c r="AN1652" t="b">
        <f t="shared" si="2375"/>
        <v>0</v>
      </c>
      <c r="AO1652" t="b">
        <f t="shared" si="2376"/>
        <v>0</v>
      </c>
      <c r="AP1652" t="b">
        <f t="shared" si="2377"/>
        <v>0</v>
      </c>
      <c r="AQ1652" t="b">
        <f t="shared" si="2378"/>
        <v>0</v>
      </c>
      <c r="AR1652" t="b">
        <f t="shared" si="2379"/>
        <v>0</v>
      </c>
      <c r="AS1652" t="b">
        <f t="shared" si="2380"/>
        <v>0</v>
      </c>
      <c r="AT1652" t="b">
        <f t="shared" si="2381"/>
        <v>0</v>
      </c>
      <c r="AU1652" t="b">
        <f t="shared" si="2382"/>
        <v>1</v>
      </c>
      <c r="AV1652" t="b">
        <f t="shared" si="2383"/>
        <v>0</v>
      </c>
      <c r="AW1652" t="b">
        <f t="shared" si="2384"/>
        <v>1</v>
      </c>
      <c r="AX1652" t="b">
        <f t="shared" si="2385"/>
        <v>0</v>
      </c>
      <c r="AY1652" t="b">
        <f t="shared" si="2386"/>
        <v>0</v>
      </c>
      <c r="AZ1652" t="b">
        <f t="shared" si="2387"/>
        <v>0</v>
      </c>
      <c r="BA1652" t="b">
        <f t="shared" si="2388"/>
        <v>0</v>
      </c>
      <c r="BB1652" t="b">
        <f t="shared" si="2389"/>
        <v>0</v>
      </c>
      <c r="BC1652" t="b">
        <f t="shared" si="2390"/>
        <v>1</v>
      </c>
      <c r="BD1652" t="b">
        <f t="shared" si="2391"/>
        <v>0</v>
      </c>
      <c r="BE1652" t="b">
        <f t="shared" si="2392"/>
        <v>0</v>
      </c>
      <c r="BF1652" t="b">
        <f t="shared" si="2393"/>
        <v>0</v>
      </c>
      <c r="BG1652" t="b">
        <f t="shared" si="2394"/>
        <v>0</v>
      </c>
      <c r="BH1652" t="b">
        <f t="shared" si="2395"/>
        <v>1</v>
      </c>
      <c r="BI1652" t="b">
        <f t="shared" si="2396"/>
        <v>0</v>
      </c>
      <c r="BJ1652" t="b">
        <f t="shared" si="2397"/>
        <v>0</v>
      </c>
      <c r="BK1652" t="b">
        <f t="shared" si="2398"/>
        <v>0</v>
      </c>
      <c r="BL1652" t="b">
        <f t="shared" si="2399"/>
        <v>1</v>
      </c>
      <c r="BM1652" t="b">
        <f t="shared" si="2400"/>
        <v>0</v>
      </c>
      <c r="BN1652" t="b">
        <f t="shared" si="2401"/>
        <v>1</v>
      </c>
      <c r="BO1652" t="b">
        <f t="shared" si="2402"/>
        <v>0</v>
      </c>
      <c r="BP1652" t="b">
        <f t="shared" si="2403"/>
        <v>1</v>
      </c>
      <c r="BQ1652" t="b">
        <f t="shared" si="2404"/>
        <v>1</v>
      </c>
      <c r="BR1652" t="b">
        <f t="shared" si="2405"/>
        <v>0</v>
      </c>
      <c r="BS1652" t="b">
        <f t="shared" si="2406"/>
        <v>0</v>
      </c>
      <c r="BT1652" t="b">
        <f t="shared" si="2407"/>
        <v>0</v>
      </c>
      <c r="BU1652" t="b">
        <f t="shared" si="2408"/>
        <v>0</v>
      </c>
      <c r="BV1652" t="b">
        <f t="shared" si="2409"/>
        <v>0</v>
      </c>
      <c r="BW1652" t="b">
        <f t="shared" si="2410"/>
        <v>0</v>
      </c>
      <c r="BX1652" t="b">
        <f t="shared" si="2411"/>
        <v>0</v>
      </c>
      <c r="BY1652" t="b">
        <f t="shared" si="2412"/>
        <v>0</v>
      </c>
      <c r="BZ1652" t="b">
        <f t="shared" si="2413"/>
        <v>0</v>
      </c>
      <c r="CA1652" t="b">
        <f t="shared" si="2414"/>
        <v>0</v>
      </c>
      <c r="CB1652" t="b">
        <f t="shared" si="2415"/>
        <v>0</v>
      </c>
      <c r="CC1652" t="b">
        <f t="shared" si="2416"/>
        <v>0</v>
      </c>
      <c r="CD1652" t="b">
        <f t="shared" si="2417"/>
        <v>0</v>
      </c>
      <c r="CE1652" t="b">
        <f t="shared" si="2418"/>
        <v>1</v>
      </c>
      <c r="CF1652" t="b">
        <f t="shared" si="2419"/>
        <v>0</v>
      </c>
      <c r="CG1652" t="b">
        <f t="shared" si="2420"/>
        <v>1</v>
      </c>
      <c r="CH1652" t="b">
        <f t="shared" si="2421"/>
        <v>0</v>
      </c>
      <c r="CI1652" t="b">
        <f t="shared" si="2422"/>
        <v>0</v>
      </c>
      <c r="CJ1652" t="b">
        <f t="shared" si="2423"/>
        <v>1</v>
      </c>
      <c r="CK1652" t="b">
        <f t="shared" si="2424"/>
        <v>1</v>
      </c>
      <c r="CL1652" t="b">
        <f t="shared" si="2425"/>
        <v>0</v>
      </c>
      <c r="CM1652" t="b">
        <f t="shared" si="2426"/>
        <v>0</v>
      </c>
      <c r="CN1652" t="b">
        <f t="shared" si="2427"/>
        <v>0</v>
      </c>
      <c r="CO1652" t="b">
        <f t="shared" si="2428"/>
        <v>0</v>
      </c>
      <c r="CP1652" t="b">
        <f t="shared" si="2429"/>
        <v>0</v>
      </c>
      <c r="CQ1652" t="b">
        <f t="shared" si="2430"/>
        <v>0</v>
      </c>
      <c r="CR1652" t="b">
        <f t="shared" si="2431"/>
        <v>0</v>
      </c>
      <c r="CS1652" t="b">
        <f t="shared" si="2432"/>
        <v>0</v>
      </c>
      <c r="CT1652" t="b">
        <f t="shared" si="2433"/>
        <v>0</v>
      </c>
      <c r="CU1652" t="b">
        <f t="shared" si="2434"/>
        <v>0</v>
      </c>
      <c r="CV1652" t="b">
        <f t="shared" si="2435"/>
        <v>1</v>
      </c>
      <c r="CW1652" t="b">
        <f t="shared" si="2436"/>
        <v>0</v>
      </c>
      <c r="CX1652" t="b">
        <f t="shared" si="2437"/>
        <v>0</v>
      </c>
      <c r="CY1652" t="b">
        <f t="shared" si="2438"/>
        <v>0</v>
      </c>
      <c r="CZ1652" t="b">
        <f t="shared" si="2439"/>
        <v>0</v>
      </c>
      <c r="DA1652" t="b">
        <f t="shared" si="2440"/>
        <v>0</v>
      </c>
      <c r="DB1652" t="b">
        <f t="shared" si="2441"/>
        <v>0</v>
      </c>
      <c r="DC1652" t="b">
        <f t="shared" si="2442"/>
        <v>0</v>
      </c>
      <c r="DD1652" t="b">
        <f t="shared" si="2443"/>
        <v>0</v>
      </c>
    </row>
    <row r="1653" spans="1:108">
      <c r="A1653" s="4" t="s">
        <v>3508</v>
      </c>
      <c r="C1653" t="s">
        <v>3500</v>
      </c>
      <c r="D1653" s="4"/>
      <c r="E1653" s="4"/>
      <c r="F1653" t="s">
        <v>3466</v>
      </c>
      <c r="G1653" t="s">
        <v>3463</v>
      </c>
      <c r="H1653" t="s">
        <v>7445</v>
      </c>
      <c r="I1653" t="s">
        <v>7417</v>
      </c>
      <c r="J1653" s="4" t="s">
        <v>143</v>
      </c>
      <c r="K1653" s="4" t="s">
        <v>143</v>
      </c>
      <c r="L1653" s="4" t="s">
        <v>7235</v>
      </c>
      <c r="M1653" s="4" t="s">
        <v>3509</v>
      </c>
      <c r="N1653" s="4" t="s">
        <v>3510</v>
      </c>
      <c r="O1653" s="4" t="b">
        <f t="shared" si="2350"/>
        <v>1</v>
      </c>
      <c r="P1653" s="4" t="b">
        <f t="shared" si="2351"/>
        <v>0</v>
      </c>
      <c r="Q1653" s="4" t="b">
        <f t="shared" si="2352"/>
        <v>1</v>
      </c>
      <c r="R1653" s="4" t="b">
        <f t="shared" si="2353"/>
        <v>1</v>
      </c>
      <c r="S1653" s="4" t="b">
        <f t="shared" si="2354"/>
        <v>1</v>
      </c>
      <c r="T1653" s="4" t="b">
        <f t="shared" si="2355"/>
        <v>0</v>
      </c>
      <c r="U1653" s="4" t="b">
        <f t="shared" si="2356"/>
        <v>1</v>
      </c>
      <c r="V1653" s="4" t="b">
        <f t="shared" si="2357"/>
        <v>0</v>
      </c>
      <c r="W1653" s="4" t="b">
        <f t="shared" si="2358"/>
        <v>1</v>
      </c>
      <c r="X1653" s="4" t="b">
        <f t="shared" si="2359"/>
        <v>1</v>
      </c>
      <c r="Y1653" s="4" t="b">
        <f t="shared" si="2360"/>
        <v>1</v>
      </c>
      <c r="Z1653" s="4" t="b">
        <f t="shared" si="2361"/>
        <v>0</v>
      </c>
      <c r="AA1653" s="4" t="b">
        <f t="shared" si="2362"/>
        <v>0</v>
      </c>
      <c r="AB1653" s="4" t="b">
        <f t="shared" si="2363"/>
        <v>1</v>
      </c>
      <c r="AC1653" s="4" t="b">
        <f t="shared" si="2364"/>
        <v>1</v>
      </c>
      <c r="AD1653" s="4" t="b">
        <f t="shared" si="2365"/>
        <v>0</v>
      </c>
      <c r="AE1653" s="4" t="b">
        <f t="shared" si="2366"/>
        <v>0</v>
      </c>
      <c r="AF1653" s="4" t="b">
        <f t="shared" si="2367"/>
        <v>0</v>
      </c>
      <c r="AG1653" s="4" t="b">
        <f t="shared" si="2368"/>
        <v>0</v>
      </c>
      <c r="AH1653" s="4" t="b">
        <f t="shared" si="2369"/>
        <v>1</v>
      </c>
      <c r="AI1653" s="4" t="b">
        <f t="shared" si="2370"/>
        <v>0</v>
      </c>
      <c r="AJ1653" s="4" t="b">
        <f t="shared" si="2371"/>
        <v>0</v>
      </c>
      <c r="AK1653" s="4" t="b">
        <f t="shared" si="2372"/>
        <v>0</v>
      </c>
      <c r="AL1653" s="4" t="b">
        <f t="shared" si="2373"/>
        <v>0</v>
      </c>
      <c r="AM1653" s="4" t="b">
        <f t="shared" si="2374"/>
        <v>0</v>
      </c>
      <c r="AN1653" s="4" t="b">
        <f t="shared" si="2375"/>
        <v>0</v>
      </c>
      <c r="AO1653" s="4" t="b">
        <f t="shared" si="2376"/>
        <v>0</v>
      </c>
      <c r="AP1653" s="4" t="b">
        <f t="shared" si="2377"/>
        <v>0</v>
      </c>
      <c r="AQ1653" s="4" t="b">
        <f t="shared" si="2378"/>
        <v>0</v>
      </c>
      <c r="AR1653" s="4" t="b">
        <f t="shared" si="2379"/>
        <v>0</v>
      </c>
      <c r="AS1653" s="4" t="b">
        <f t="shared" si="2380"/>
        <v>0</v>
      </c>
      <c r="AT1653" s="4" t="b">
        <f t="shared" si="2381"/>
        <v>0</v>
      </c>
      <c r="AU1653" s="4" t="b">
        <f t="shared" si="2382"/>
        <v>0</v>
      </c>
      <c r="AV1653" s="4" t="b">
        <f t="shared" si="2383"/>
        <v>0</v>
      </c>
      <c r="AW1653" s="4" t="b">
        <f t="shared" si="2384"/>
        <v>0</v>
      </c>
      <c r="AX1653" s="4" t="b">
        <f t="shared" si="2385"/>
        <v>1</v>
      </c>
      <c r="AY1653" s="4" t="b">
        <f t="shared" si="2386"/>
        <v>1</v>
      </c>
      <c r="AZ1653" s="4" t="b">
        <f t="shared" si="2387"/>
        <v>0</v>
      </c>
      <c r="BA1653" s="4" t="b">
        <f t="shared" si="2388"/>
        <v>1</v>
      </c>
      <c r="BB1653" s="4" t="b">
        <f t="shared" si="2389"/>
        <v>0</v>
      </c>
      <c r="BC1653" s="4" t="b">
        <f t="shared" si="2390"/>
        <v>0</v>
      </c>
      <c r="BD1653" s="4" t="b">
        <f t="shared" si="2391"/>
        <v>1</v>
      </c>
      <c r="BE1653" s="4" t="b">
        <f t="shared" si="2392"/>
        <v>0</v>
      </c>
      <c r="BF1653" s="4" t="b">
        <f t="shared" si="2393"/>
        <v>1</v>
      </c>
      <c r="BG1653" s="4" t="b">
        <f t="shared" si="2394"/>
        <v>0</v>
      </c>
      <c r="BH1653" s="4" t="b">
        <f t="shared" si="2395"/>
        <v>0</v>
      </c>
      <c r="BI1653" s="4" t="b">
        <f t="shared" si="2396"/>
        <v>0</v>
      </c>
      <c r="BJ1653" s="4" t="b">
        <f t="shared" si="2397"/>
        <v>0</v>
      </c>
      <c r="BK1653" s="4" t="b">
        <f t="shared" si="2398"/>
        <v>0</v>
      </c>
      <c r="BL1653" s="4" t="b">
        <f t="shared" si="2399"/>
        <v>1</v>
      </c>
      <c r="BM1653" s="4" t="b">
        <f t="shared" si="2400"/>
        <v>1</v>
      </c>
      <c r="BN1653" s="4" t="b">
        <f t="shared" si="2401"/>
        <v>0</v>
      </c>
      <c r="BO1653" s="4" t="b">
        <f t="shared" si="2402"/>
        <v>0</v>
      </c>
      <c r="BP1653" s="4" t="b">
        <f t="shared" si="2403"/>
        <v>0</v>
      </c>
      <c r="BQ1653" s="4" t="b">
        <f t="shared" si="2404"/>
        <v>0</v>
      </c>
      <c r="BR1653" s="4" t="b">
        <f t="shared" si="2405"/>
        <v>1</v>
      </c>
      <c r="BS1653" s="4" t="b">
        <f t="shared" si="2406"/>
        <v>1</v>
      </c>
      <c r="BT1653" s="4" t="b">
        <f t="shared" si="2407"/>
        <v>0</v>
      </c>
      <c r="BU1653" s="4" t="b">
        <f t="shared" si="2408"/>
        <v>0</v>
      </c>
      <c r="BV1653" s="4" t="b">
        <f t="shared" si="2409"/>
        <v>1</v>
      </c>
      <c r="BW1653" s="4" t="b">
        <f t="shared" si="2410"/>
        <v>0</v>
      </c>
      <c r="BX1653" s="4" t="b">
        <f t="shared" si="2411"/>
        <v>0</v>
      </c>
      <c r="BY1653" s="4" t="b">
        <f t="shared" si="2412"/>
        <v>0</v>
      </c>
      <c r="BZ1653" s="4" t="b">
        <f t="shared" si="2413"/>
        <v>0</v>
      </c>
      <c r="CA1653" s="4" t="b">
        <f t="shared" si="2414"/>
        <v>0</v>
      </c>
      <c r="CB1653" s="4" t="b">
        <f t="shared" si="2415"/>
        <v>0</v>
      </c>
      <c r="CC1653" s="4" t="b">
        <f t="shared" si="2416"/>
        <v>0</v>
      </c>
      <c r="CD1653" s="4" t="b">
        <f t="shared" si="2417"/>
        <v>0</v>
      </c>
      <c r="CE1653" s="4" t="b">
        <f t="shared" si="2418"/>
        <v>0</v>
      </c>
      <c r="CF1653" s="4" t="b">
        <f t="shared" si="2419"/>
        <v>1</v>
      </c>
      <c r="CG1653" s="4" t="b">
        <f t="shared" si="2420"/>
        <v>0</v>
      </c>
      <c r="CH1653" s="4" t="b">
        <f t="shared" si="2421"/>
        <v>0</v>
      </c>
      <c r="CI1653" s="4" t="b">
        <f t="shared" si="2422"/>
        <v>1</v>
      </c>
      <c r="CJ1653" s="4" t="b">
        <f t="shared" si="2423"/>
        <v>0</v>
      </c>
      <c r="CK1653" s="4" t="b">
        <f t="shared" si="2424"/>
        <v>0</v>
      </c>
      <c r="CL1653" s="4" t="b">
        <f t="shared" si="2425"/>
        <v>0</v>
      </c>
      <c r="CM1653" s="4" t="b">
        <f t="shared" si="2426"/>
        <v>0</v>
      </c>
      <c r="CN1653" s="4" t="b">
        <f t="shared" si="2427"/>
        <v>0</v>
      </c>
      <c r="CO1653" s="4" t="b">
        <f t="shared" si="2428"/>
        <v>0</v>
      </c>
      <c r="CP1653" s="4" t="b">
        <f t="shared" si="2429"/>
        <v>0</v>
      </c>
      <c r="CQ1653" s="4" t="b">
        <f t="shared" si="2430"/>
        <v>1</v>
      </c>
      <c r="CR1653" s="4" t="b">
        <f t="shared" si="2431"/>
        <v>0</v>
      </c>
      <c r="CS1653" s="4" t="b">
        <f t="shared" si="2432"/>
        <v>0</v>
      </c>
      <c r="CT1653" s="4" t="b">
        <f t="shared" si="2433"/>
        <v>1</v>
      </c>
      <c r="CU1653" s="4" t="b">
        <f t="shared" si="2434"/>
        <v>1</v>
      </c>
      <c r="CV1653" s="4" t="b">
        <f t="shared" si="2435"/>
        <v>0</v>
      </c>
      <c r="CW1653" s="4" t="b">
        <f t="shared" si="2436"/>
        <v>0</v>
      </c>
      <c r="CX1653" s="4" t="b">
        <f t="shared" si="2437"/>
        <v>0</v>
      </c>
      <c r="CY1653" s="4" t="b">
        <f t="shared" si="2438"/>
        <v>1</v>
      </c>
      <c r="CZ1653" s="4" t="b">
        <f t="shared" si="2439"/>
        <v>0</v>
      </c>
      <c r="DA1653" s="4" t="b">
        <f t="shared" si="2440"/>
        <v>0</v>
      </c>
      <c r="DB1653" s="4" t="b">
        <f t="shared" si="2441"/>
        <v>0</v>
      </c>
      <c r="DC1653" s="4" t="b">
        <f t="shared" si="2442"/>
        <v>0</v>
      </c>
      <c r="DD1653" s="4" t="b">
        <f t="shared" si="2443"/>
        <v>1</v>
      </c>
    </row>
    <row r="1654" spans="1:108">
      <c r="A1654" t="s">
        <v>3511</v>
      </c>
      <c r="C1654" t="s">
        <v>3500</v>
      </c>
      <c r="F1654" t="s">
        <v>3466</v>
      </c>
      <c r="G1654" t="s">
        <v>3463</v>
      </c>
      <c r="H1654" t="s">
        <v>7445</v>
      </c>
      <c r="I1654" t="s">
        <v>7417</v>
      </c>
      <c r="J1654" t="s">
        <v>143</v>
      </c>
      <c r="K1654" t="s">
        <v>143</v>
      </c>
      <c r="L1654" t="s">
        <v>7236</v>
      </c>
      <c r="M1654" t="s">
        <v>6079</v>
      </c>
      <c r="N1654" t="s">
        <v>3512</v>
      </c>
      <c r="O1654" t="b">
        <f t="shared" si="2350"/>
        <v>1</v>
      </c>
      <c r="P1654" t="b">
        <f t="shared" si="2351"/>
        <v>0</v>
      </c>
      <c r="Q1654" t="b">
        <f t="shared" si="2352"/>
        <v>1</v>
      </c>
      <c r="R1654" t="b">
        <f t="shared" si="2353"/>
        <v>1</v>
      </c>
      <c r="S1654" t="b">
        <f t="shared" si="2354"/>
        <v>1</v>
      </c>
      <c r="T1654" t="b">
        <f t="shared" si="2355"/>
        <v>0</v>
      </c>
      <c r="U1654" t="b">
        <f t="shared" si="2356"/>
        <v>1</v>
      </c>
      <c r="V1654" t="b">
        <f t="shared" si="2357"/>
        <v>1</v>
      </c>
      <c r="W1654" t="b">
        <f t="shared" si="2358"/>
        <v>1</v>
      </c>
      <c r="X1654" t="b">
        <f t="shared" si="2359"/>
        <v>0</v>
      </c>
      <c r="Y1654" t="b">
        <f t="shared" si="2360"/>
        <v>0</v>
      </c>
      <c r="Z1654" t="b">
        <f t="shared" si="2361"/>
        <v>0</v>
      </c>
      <c r="AA1654" t="b">
        <f t="shared" si="2362"/>
        <v>1</v>
      </c>
      <c r="AB1654" t="b">
        <f t="shared" si="2363"/>
        <v>1</v>
      </c>
      <c r="AC1654" t="b">
        <f t="shared" si="2364"/>
        <v>0</v>
      </c>
      <c r="AD1654" t="b">
        <f t="shared" si="2365"/>
        <v>0</v>
      </c>
      <c r="AE1654" t="b">
        <f t="shared" si="2366"/>
        <v>0</v>
      </c>
      <c r="AF1654" t="b">
        <f t="shared" si="2367"/>
        <v>0</v>
      </c>
      <c r="AG1654" t="b">
        <f t="shared" si="2368"/>
        <v>0</v>
      </c>
      <c r="AH1654" t="b">
        <f t="shared" si="2369"/>
        <v>1</v>
      </c>
      <c r="AI1654" t="b">
        <f t="shared" si="2370"/>
        <v>0</v>
      </c>
      <c r="AJ1654" t="b">
        <f t="shared" si="2371"/>
        <v>0</v>
      </c>
      <c r="AK1654" t="b">
        <f t="shared" si="2372"/>
        <v>0</v>
      </c>
      <c r="AL1654" t="b">
        <f t="shared" si="2373"/>
        <v>0</v>
      </c>
      <c r="AM1654" t="b">
        <f t="shared" si="2374"/>
        <v>0</v>
      </c>
      <c r="AN1654" t="b">
        <f t="shared" si="2375"/>
        <v>0</v>
      </c>
      <c r="AO1654" t="b">
        <f t="shared" si="2376"/>
        <v>0</v>
      </c>
      <c r="AP1654" t="b">
        <f t="shared" si="2377"/>
        <v>0</v>
      </c>
      <c r="AQ1654" t="b">
        <f t="shared" si="2378"/>
        <v>0</v>
      </c>
      <c r="AR1654" t="b">
        <f t="shared" si="2379"/>
        <v>0</v>
      </c>
      <c r="AS1654" t="b">
        <f t="shared" si="2380"/>
        <v>0</v>
      </c>
      <c r="AT1654" t="b">
        <f t="shared" si="2381"/>
        <v>0</v>
      </c>
      <c r="AU1654" t="b">
        <f t="shared" si="2382"/>
        <v>0</v>
      </c>
      <c r="AV1654" t="b">
        <f t="shared" si="2383"/>
        <v>0</v>
      </c>
      <c r="AW1654" t="b">
        <f t="shared" si="2384"/>
        <v>0</v>
      </c>
      <c r="AX1654" t="b">
        <f t="shared" si="2385"/>
        <v>0</v>
      </c>
      <c r="AY1654" t="b">
        <f t="shared" si="2386"/>
        <v>0</v>
      </c>
      <c r="AZ1654" t="b">
        <f t="shared" si="2387"/>
        <v>0</v>
      </c>
      <c r="BA1654" t="b">
        <f t="shared" si="2388"/>
        <v>1</v>
      </c>
      <c r="BB1654" t="b">
        <f t="shared" si="2389"/>
        <v>0</v>
      </c>
      <c r="BC1654" t="b">
        <f t="shared" si="2390"/>
        <v>1</v>
      </c>
      <c r="BD1654" t="b">
        <f t="shared" si="2391"/>
        <v>0</v>
      </c>
      <c r="BE1654" t="b">
        <f t="shared" si="2392"/>
        <v>0</v>
      </c>
      <c r="BF1654" t="b">
        <f t="shared" si="2393"/>
        <v>0</v>
      </c>
      <c r="BG1654" t="b">
        <f t="shared" si="2394"/>
        <v>0</v>
      </c>
      <c r="BH1654" t="b">
        <f t="shared" si="2395"/>
        <v>0</v>
      </c>
      <c r="BI1654" t="b">
        <f t="shared" si="2396"/>
        <v>0</v>
      </c>
      <c r="BJ1654" t="b">
        <f t="shared" si="2397"/>
        <v>0</v>
      </c>
      <c r="BK1654" t="b">
        <f t="shared" si="2398"/>
        <v>0</v>
      </c>
      <c r="BL1654" t="b">
        <f t="shared" si="2399"/>
        <v>0</v>
      </c>
      <c r="BM1654" t="b">
        <f t="shared" si="2400"/>
        <v>0</v>
      </c>
      <c r="BN1654" t="b">
        <f t="shared" si="2401"/>
        <v>0</v>
      </c>
      <c r="BO1654" t="b">
        <f t="shared" si="2402"/>
        <v>0</v>
      </c>
      <c r="BP1654" t="b">
        <f t="shared" si="2403"/>
        <v>0</v>
      </c>
      <c r="BQ1654" t="b">
        <f t="shared" si="2404"/>
        <v>0</v>
      </c>
      <c r="BR1654" t="b">
        <f t="shared" si="2405"/>
        <v>0</v>
      </c>
      <c r="BS1654" t="b">
        <f t="shared" si="2406"/>
        <v>0</v>
      </c>
      <c r="BT1654" t="b">
        <f t="shared" si="2407"/>
        <v>0</v>
      </c>
      <c r="BU1654" t="b">
        <f t="shared" si="2408"/>
        <v>0</v>
      </c>
      <c r="BV1654" t="b">
        <f t="shared" si="2409"/>
        <v>0</v>
      </c>
      <c r="BW1654" t="b">
        <f t="shared" si="2410"/>
        <v>0</v>
      </c>
      <c r="BX1654" t="b">
        <f t="shared" si="2411"/>
        <v>0</v>
      </c>
      <c r="BY1654" t="b">
        <f t="shared" si="2412"/>
        <v>0</v>
      </c>
      <c r="BZ1654" t="b">
        <f t="shared" si="2413"/>
        <v>0</v>
      </c>
      <c r="CA1654" t="b">
        <f t="shared" si="2414"/>
        <v>0</v>
      </c>
      <c r="CB1654" t="b">
        <f t="shared" si="2415"/>
        <v>0</v>
      </c>
      <c r="CC1654" t="b">
        <f t="shared" si="2416"/>
        <v>0</v>
      </c>
      <c r="CD1654" t="b">
        <f t="shared" si="2417"/>
        <v>0</v>
      </c>
      <c r="CE1654" t="b">
        <f t="shared" si="2418"/>
        <v>0</v>
      </c>
      <c r="CF1654" t="b">
        <f t="shared" si="2419"/>
        <v>0</v>
      </c>
      <c r="CG1654" t="b">
        <f t="shared" si="2420"/>
        <v>0</v>
      </c>
      <c r="CH1654" t="b">
        <f t="shared" si="2421"/>
        <v>0</v>
      </c>
      <c r="CI1654" t="b">
        <f t="shared" si="2422"/>
        <v>0</v>
      </c>
      <c r="CJ1654" t="b">
        <f t="shared" si="2423"/>
        <v>0</v>
      </c>
      <c r="CK1654" t="b">
        <f t="shared" si="2424"/>
        <v>1</v>
      </c>
      <c r="CL1654" t="b">
        <f t="shared" si="2425"/>
        <v>0</v>
      </c>
      <c r="CM1654" t="b">
        <f t="shared" si="2426"/>
        <v>0</v>
      </c>
      <c r="CN1654" t="b">
        <f t="shared" si="2427"/>
        <v>0</v>
      </c>
      <c r="CO1654" t="b">
        <f t="shared" si="2428"/>
        <v>0</v>
      </c>
      <c r="CP1654" t="b">
        <f t="shared" si="2429"/>
        <v>0</v>
      </c>
      <c r="CQ1654" t="b">
        <f t="shared" si="2430"/>
        <v>0</v>
      </c>
      <c r="CR1654" t="b">
        <f t="shared" si="2431"/>
        <v>0</v>
      </c>
      <c r="CS1654" t="b">
        <f t="shared" si="2432"/>
        <v>0</v>
      </c>
      <c r="CT1654" t="b">
        <f t="shared" si="2433"/>
        <v>1</v>
      </c>
      <c r="CU1654" t="b">
        <f t="shared" si="2434"/>
        <v>0</v>
      </c>
      <c r="CV1654" t="b">
        <f t="shared" si="2435"/>
        <v>0</v>
      </c>
      <c r="CW1654" t="b">
        <f t="shared" si="2436"/>
        <v>0</v>
      </c>
      <c r="CX1654" t="b">
        <f t="shared" si="2437"/>
        <v>0</v>
      </c>
      <c r="CY1654" t="b">
        <f t="shared" si="2438"/>
        <v>0</v>
      </c>
      <c r="CZ1654" t="b">
        <f t="shared" si="2439"/>
        <v>0</v>
      </c>
      <c r="DA1654" t="b">
        <f t="shared" si="2440"/>
        <v>0</v>
      </c>
      <c r="DB1654" t="b">
        <f t="shared" si="2441"/>
        <v>0</v>
      </c>
      <c r="DC1654" t="b">
        <f t="shared" si="2442"/>
        <v>0</v>
      </c>
      <c r="DD1654" t="b">
        <f t="shared" si="2443"/>
        <v>0</v>
      </c>
    </row>
    <row r="1655" spans="1:108">
      <c r="A1655" t="s">
        <v>3513</v>
      </c>
      <c r="C1655" t="s">
        <v>3500</v>
      </c>
      <c r="F1655" t="s">
        <v>3466</v>
      </c>
      <c r="G1655" t="s">
        <v>3463</v>
      </c>
      <c r="H1655" t="s">
        <v>7445</v>
      </c>
      <c r="I1655" t="s">
        <v>7417</v>
      </c>
      <c r="J1655" t="s">
        <v>362</v>
      </c>
      <c r="K1655" t="s">
        <v>136</v>
      </c>
      <c r="L1655" t="s">
        <v>7237</v>
      </c>
      <c r="M1655" t="s">
        <v>6079</v>
      </c>
      <c r="N1655" t="s">
        <v>3514</v>
      </c>
      <c r="O1655" t="b">
        <f t="shared" si="2350"/>
        <v>1</v>
      </c>
      <c r="P1655" t="b">
        <f t="shared" si="2351"/>
        <v>1</v>
      </c>
      <c r="Q1655" t="b">
        <f t="shared" si="2352"/>
        <v>1</v>
      </c>
      <c r="R1655" t="b">
        <f t="shared" si="2353"/>
        <v>0</v>
      </c>
      <c r="S1655" t="b">
        <f t="shared" si="2354"/>
        <v>1</v>
      </c>
      <c r="T1655" t="b">
        <f t="shared" si="2355"/>
        <v>0</v>
      </c>
      <c r="U1655" t="b">
        <f t="shared" si="2356"/>
        <v>1</v>
      </c>
      <c r="V1655" t="b">
        <f t="shared" si="2357"/>
        <v>0</v>
      </c>
      <c r="W1655" t="b">
        <f t="shared" si="2358"/>
        <v>1</v>
      </c>
      <c r="X1655" t="b">
        <f t="shared" si="2359"/>
        <v>0</v>
      </c>
      <c r="Y1655" t="b">
        <f t="shared" si="2360"/>
        <v>1</v>
      </c>
      <c r="Z1655" t="b">
        <f t="shared" si="2361"/>
        <v>0</v>
      </c>
      <c r="AA1655" t="b">
        <f t="shared" si="2362"/>
        <v>0</v>
      </c>
      <c r="AB1655" t="b">
        <f t="shared" si="2363"/>
        <v>0</v>
      </c>
      <c r="AC1655" t="b">
        <f t="shared" si="2364"/>
        <v>0</v>
      </c>
      <c r="AD1655" t="b">
        <f t="shared" si="2365"/>
        <v>0</v>
      </c>
      <c r="AE1655" t="b">
        <f t="shared" si="2366"/>
        <v>0</v>
      </c>
      <c r="AF1655" t="b">
        <f t="shared" si="2367"/>
        <v>0</v>
      </c>
      <c r="AG1655" t="b">
        <f t="shared" si="2368"/>
        <v>1</v>
      </c>
      <c r="AH1655" t="b">
        <f t="shared" si="2369"/>
        <v>0</v>
      </c>
      <c r="AI1655" t="b">
        <f t="shared" si="2370"/>
        <v>0</v>
      </c>
      <c r="AJ1655" t="b">
        <f t="shared" si="2371"/>
        <v>0</v>
      </c>
      <c r="AK1655" t="b">
        <f t="shared" si="2372"/>
        <v>0</v>
      </c>
      <c r="AL1655" t="b">
        <f t="shared" si="2373"/>
        <v>0</v>
      </c>
      <c r="AM1655" t="b">
        <f t="shared" si="2374"/>
        <v>0</v>
      </c>
      <c r="AN1655" t="b">
        <f t="shared" si="2375"/>
        <v>0</v>
      </c>
      <c r="AO1655" t="b">
        <f t="shared" si="2376"/>
        <v>0</v>
      </c>
      <c r="AP1655" t="b">
        <f t="shared" si="2377"/>
        <v>0</v>
      </c>
      <c r="AQ1655" t="b">
        <f t="shared" si="2378"/>
        <v>0</v>
      </c>
      <c r="AR1655" t="b">
        <f t="shared" si="2379"/>
        <v>0</v>
      </c>
      <c r="AS1655" t="b">
        <f t="shared" si="2380"/>
        <v>0</v>
      </c>
      <c r="AT1655" t="b">
        <f t="shared" si="2381"/>
        <v>0</v>
      </c>
      <c r="AU1655" t="b">
        <f t="shared" si="2382"/>
        <v>0</v>
      </c>
      <c r="AV1655" t="b">
        <f t="shared" si="2383"/>
        <v>0</v>
      </c>
      <c r="AW1655" t="b">
        <f t="shared" si="2384"/>
        <v>0</v>
      </c>
      <c r="AX1655" t="b">
        <f t="shared" si="2385"/>
        <v>0</v>
      </c>
      <c r="AY1655" t="b">
        <f t="shared" si="2386"/>
        <v>0</v>
      </c>
      <c r="AZ1655" t="b">
        <f t="shared" si="2387"/>
        <v>0</v>
      </c>
      <c r="BA1655" t="b">
        <f t="shared" si="2388"/>
        <v>0</v>
      </c>
      <c r="BB1655" t="b">
        <f t="shared" si="2389"/>
        <v>0</v>
      </c>
      <c r="BC1655" t="b">
        <f t="shared" si="2390"/>
        <v>0</v>
      </c>
      <c r="BD1655" t="b">
        <f t="shared" si="2391"/>
        <v>0</v>
      </c>
      <c r="BE1655" t="b">
        <f t="shared" si="2392"/>
        <v>0</v>
      </c>
      <c r="BF1655" t="b">
        <f t="shared" si="2393"/>
        <v>0</v>
      </c>
      <c r="BG1655" t="b">
        <f t="shared" si="2394"/>
        <v>0</v>
      </c>
      <c r="BH1655" t="b">
        <f t="shared" si="2395"/>
        <v>1</v>
      </c>
      <c r="BI1655" t="b">
        <f t="shared" si="2396"/>
        <v>0</v>
      </c>
      <c r="BJ1655" t="b">
        <f t="shared" si="2397"/>
        <v>0</v>
      </c>
      <c r="BK1655" t="b">
        <f t="shared" si="2398"/>
        <v>0</v>
      </c>
      <c r="BL1655" t="b">
        <f t="shared" si="2399"/>
        <v>1</v>
      </c>
      <c r="BM1655" t="b">
        <f t="shared" si="2400"/>
        <v>0</v>
      </c>
      <c r="BN1655" t="b">
        <f t="shared" si="2401"/>
        <v>0</v>
      </c>
      <c r="BO1655" t="b">
        <f t="shared" si="2402"/>
        <v>0</v>
      </c>
      <c r="BP1655" t="b">
        <f t="shared" si="2403"/>
        <v>0</v>
      </c>
      <c r="BQ1655" t="b">
        <f t="shared" si="2404"/>
        <v>1</v>
      </c>
      <c r="BR1655" t="b">
        <f t="shared" si="2405"/>
        <v>0</v>
      </c>
      <c r="BS1655" t="b">
        <f t="shared" si="2406"/>
        <v>0</v>
      </c>
      <c r="BT1655" t="b">
        <f t="shared" si="2407"/>
        <v>0</v>
      </c>
      <c r="BU1655" t="b">
        <f t="shared" si="2408"/>
        <v>0</v>
      </c>
      <c r="BV1655" t="b">
        <f t="shared" si="2409"/>
        <v>0</v>
      </c>
      <c r="BW1655" t="b">
        <f t="shared" si="2410"/>
        <v>0</v>
      </c>
      <c r="BX1655" t="b">
        <f t="shared" si="2411"/>
        <v>0</v>
      </c>
      <c r="BY1655" t="b">
        <f t="shared" si="2412"/>
        <v>0</v>
      </c>
      <c r="BZ1655" t="b">
        <f t="shared" si="2413"/>
        <v>0</v>
      </c>
      <c r="CA1655" t="b">
        <f t="shared" si="2414"/>
        <v>0</v>
      </c>
      <c r="CB1655" t="b">
        <f t="shared" si="2415"/>
        <v>0</v>
      </c>
      <c r="CC1655" t="b">
        <f t="shared" si="2416"/>
        <v>0</v>
      </c>
      <c r="CD1655" t="b">
        <f t="shared" si="2417"/>
        <v>0</v>
      </c>
      <c r="CE1655" t="b">
        <f t="shared" si="2418"/>
        <v>0</v>
      </c>
      <c r="CF1655" t="b">
        <f t="shared" si="2419"/>
        <v>0</v>
      </c>
      <c r="CG1655" t="b">
        <f t="shared" si="2420"/>
        <v>0</v>
      </c>
      <c r="CH1655" t="b">
        <f t="shared" si="2421"/>
        <v>0</v>
      </c>
      <c r="CI1655" t="b">
        <f t="shared" si="2422"/>
        <v>0</v>
      </c>
      <c r="CJ1655" t="b">
        <f t="shared" si="2423"/>
        <v>0</v>
      </c>
      <c r="CK1655" t="b">
        <f t="shared" si="2424"/>
        <v>0</v>
      </c>
      <c r="CL1655" t="b">
        <f t="shared" si="2425"/>
        <v>0</v>
      </c>
      <c r="CM1655" t="b">
        <f t="shared" si="2426"/>
        <v>0</v>
      </c>
      <c r="CN1655" t="b">
        <f t="shared" si="2427"/>
        <v>0</v>
      </c>
      <c r="CO1655" t="b">
        <f t="shared" si="2428"/>
        <v>0</v>
      </c>
      <c r="CP1655" t="b">
        <f t="shared" si="2429"/>
        <v>0</v>
      </c>
      <c r="CQ1655" t="b">
        <f t="shared" si="2430"/>
        <v>0</v>
      </c>
      <c r="CR1655" t="b">
        <f t="shared" si="2431"/>
        <v>0</v>
      </c>
      <c r="CS1655" t="b">
        <f t="shared" si="2432"/>
        <v>1</v>
      </c>
      <c r="CT1655" t="b">
        <f t="shared" si="2433"/>
        <v>0</v>
      </c>
      <c r="CU1655" t="b">
        <f t="shared" si="2434"/>
        <v>0</v>
      </c>
      <c r="CV1655" t="b">
        <f t="shared" si="2435"/>
        <v>0</v>
      </c>
      <c r="CW1655" t="b">
        <f t="shared" si="2436"/>
        <v>0</v>
      </c>
      <c r="CX1655" t="b">
        <f t="shared" si="2437"/>
        <v>0</v>
      </c>
      <c r="CY1655" t="b">
        <f t="shared" si="2438"/>
        <v>0</v>
      </c>
      <c r="CZ1655" t="b">
        <f t="shared" si="2439"/>
        <v>0</v>
      </c>
      <c r="DA1655" t="b">
        <f t="shared" si="2440"/>
        <v>0</v>
      </c>
      <c r="DB1655" t="b">
        <f t="shared" si="2441"/>
        <v>0</v>
      </c>
      <c r="DC1655" t="b">
        <f t="shared" si="2442"/>
        <v>0</v>
      </c>
      <c r="DD1655" t="b">
        <f t="shared" si="2443"/>
        <v>0</v>
      </c>
    </row>
    <row r="1656" spans="1:108">
      <c r="A1656" t="s">
        <v>3515</v>
      </c>
      <c r="C1656" t="s">
        <v>3500</v>
      </c>
      <c r="F1656" t="s">
        <v>3466</v>
      </c>
      <c r="G1656" t="s">
        <v>3463</v>
      </c>
      <c r="H1656" t="s">
        <v>7445</v>
      </c>
      <c r="I1656" t="s">
        <v>7417</v>
      </c>
      <c r="J1656" t="s">
        <v>124</v>
      </c>
      <c r="K1656" t="s">
        <v>16</v>
      </c>
      <c r="L1656" t="s">
        <v>7825</v>
      </c>
      <c r="M1656" t="s">
        <v>6079</v>
      </c>
      <c r="N1656" t="s">
        <v>7535</v>
      </c>
      <c r="O1656" t="b">
        <f t="shared" si="2350"/>
        <v>1</v>
      </c>
      <c r="P1656" t="b">
        <f t="shared" si="2351"/>
        <v>1</v>
      </c>
      <c r="Q1656" t="b">
        <f t="shared" si="2352"/>
        <v>1</v>
      </c>
      <c r="R1656" t="b">
        <f t="shared" si="2353"/>
        <v>0</v>
      </c>
      <c r="S1656" t="b">
        <f t="shared" si="2354"/>
        <v>1</v>
      </c>
      <c r="T1656" t="b">
        <f t="shared" si="2355"/>
        <v>0</v>
      </c>
      <c r="U1656" t="b">
        <f t="shared" si="2356"/>
        <v>1</v>
      </c>
      <c r="V1656" t="b">
        <f t="shared" si="2357"/>
        <v>1</v>
      </c>
      <c r="W1656" t="b">
        <f t="shared" si="2358"/>
        <v>1</v>
      </c>
      <c r="X1656" t="b">
        <f t="shared" si="2359"/>
        <v>1</v>
      </c>
      <c r="Y1656" t="b">
        <f t="shared" si="2360"/>
        <v>1</v>
      </c>
      <c r="Z1656" t="b">
        <f t="shared" si="2361"/>
        <v>0</v>
      </c>
      <c r="AA1656" t="b">
        <f t="shared" si="2362"/>
        <v>1</v>
      </c>
      <c r="AB1656" t="b">
        <f t="shared" si="2363"/>
        <v>0</v>
      </c>
      <c r="AC1656" t="b">
        <f t="shared" si="2364"/>
        <v>0</v>
      </c>
      <c r="AD1656" t="b">
        <f t="shared" si="2365"/>
        <v>0</v>
      </c>
      <c r="AE1656" t="b">
        <f t="shared" si="2366"/>
        <v>0</v>
      </c>
      <c r="AF1656" t="b">
        <f t="shared" si="2367"/>
        <v>0</v>
      </c>
      <c r="AG1656" t="b">
        <f t="shared" si="2368"/>
        <v>1</v>
      </c>
      <c r="AH1656" t="b">
        <f t="shared" si="2369"/>
        <v>1</v>
      </c>
      <c r="AI1656" t="b">
        <f t="shared" si="2370"/>
        <v>0</v>
      </c>
      <c r="AJ1656" t="b">
        <f t="shared" si="2371"/>
        <v>0</v>
      </c>
      <c r="AK1656" t="b">
        <f t="shared" si="2372"/>
        <v>0</v>
      </c>
      <c r="AL1656" t="b">
        <f t="shared" si="2373"/>
        <v>0</v>
      </c>
      <c r="AM1656" t="b">
        <f t="shared" si="2374"/>
        <v>0</v>
      </c>
      <c r="AN1656" t="b">
        <f t="shared" si="2375"/>
        <v>0</v>
      </c>
      <c r="AO1656" t="b">
        <f t="shared" si="2376"/>
        <v>0</v>
      </c>
      <c r="AP1656" t="b">
        <f t="shared" si="2377"/>
        <v>0</v>
      </c>
      <c r="AQ1656" t="b">
        <f t="shared" si="2378"/>
        <v>0</v>
      </c>
      <c r="AR1656" t="b">
        <f t="shared" si="2379"/>
        <v>1</v>
      </c>
      <c r="AS1656" t="b">
        <f t="shared" si="2380"/>
        <v>0</v>
      </c>
      <c r="AT1656" t="b">
        <f t="shared" si="2381"/>
        <v>0</v>
      </c>
      <c r="AU1656" t="b">
        <f t="shared" si="2382"/>
        <v>1</v>
      </c>
      <c r="AV1656" t="b">
        <f t="shared" si="2383"/>
        <v>1</v>
      </c>
      <c r="AW1656" t="b">
        <f t="shared" si="2384"/>
        <v>1</v>
      </c>
      <c r="AX1656" t="b">
        <f t="shared" si="2385"/>
        <v>0</v>
      </c>
      <c r="AY1656" t="b">
        <f t="shared" si="2386"/>
        <v>0</v>
      </c>
      <c r="AZ1656" t="b">
        <f t="shared" si="2387"/>
        <v>0</v>
      </c>
      <c r="BA1656" t="b">
        <f t="shared" si="2388"/>
        <v>1</v>
      </c>
      <c r="BB1656" t="b">
        <f t="shared" si="2389"/>
        <v>0</v>
      </c>
      <c r="BC1656" t="b">
        <f t="shared" si="2390"/>
        <v>0</v>
      </c>
      <c r="BD1656" t="b">
        <f t="shared" si="2391"/>
        <v>1</v>
      </c>
      <c r="BE1656" t="b">
        <f t="shared" si="2392"/>
        <v>0</v>
      </c>
      <c r="BF1656" t="b">
        <f t="shared" si="2393"/>
        <v>0</v>
      </c>
      <c r="BG1656" t="b">
        <f t="shared" si="2394"/>
        <v>0</v>
      </c>
      <c r="BH1656" t="b">
        <f t="shared" si="2395"/>
        <v>1</v>
      </c>
      <c r="BI1656" t="b">
        <f t="shared" si="2396"/>
        <v>0</v>
      </c>
      <c r="BJ1656" t="b">
        <f t="shared" si="2397"/>
        <v>0</v>
      </c>
      <c r="BK1656" t="b">
        <f t="shared" si="2398"/>
        <v>0</v>
      </c>
      <c r="BL1656" t="b">
        <f t="shared" si="2399"/>
        <v>0</v>
      </c>
      <c r="BM1656" t="b">
        <f t="shared" si="2400"/>
        <v>0</v>
      </c>
      <c r="BN1656" t="b">
        <f t="shared" si="2401"/>
        <v>0</v>
      </c>
      <c r="BO1656" t="b">
        <f t="shared" si="2402"/>
        <v>0</v>
      </c>
      <c r="BP1656" t="b">
        <f t="shared" si="2403"/>
        <v>0</v>
      </c>
      <c r="BQ1656" t="b">
        <f t="shared" si="2404"/>
        <v>1</v>
      </c>
      <c r="BR1656" t="b">
        <f t="shared" si="2405"/>
        <v>0</v>
      </c>
      <c r="BS1656" t="b">
        <f t="shared" si="2406"/>
        <v>0</v>
      </c>
      <c r="BT1656" t="b">
        <f t="shared" si="2407"/>
        <v>0</v>
      </c>
      <c r="BU1656" t="b">
        <f t="shared" si="2408"/>
        <v>0</v>
      </c>
      <c r="BV1656" t="b">
        <f t="shared" si="2409"/>
        <v>1</v>
      </c>
      <c r="BW1656" t="b">
        <f t="shared" si="2410"/>
        <v>0</v>
      </c>
      <c r="BX1656" t="b">
        <f t="shared" si="2411"/>
        <v>0</v>
      </c>
      <c r="BY1656" t="b">
        <f t="shared" si="2412"/>
        <v>0</v>
      </c>
      <c r="BZ1656" t="b">
        <f t="shared" si="2413"/>
        <v>1</v>
      </c>
      <c r="CA1656" t="b">
        <f t="shared" si="2414"/>
        <v>0</v>
      </c>
      <c r="CB1656" t="b">
        <f t="shared" si="2415"/>
        <v>1</v>
      </c>
      <c r="CC1656" t="b">
        <f t="shared" si="2416"/>
        <v>0</v>
      </c>
      <c r="CD1656" t="b">
        <f t="shared" si="2417"/>
        <v>1</v>
      </c>
      <c r="CE1656" t="b">
        <f t="shared" si="2418"/>
        <v>0</v>
      </c>
      <c r="CF1656" t="b">
        <f t="shared" si="2419"/>
        <v>1</v>
      </c>
      <c r="CG1656" t="b">
        <f t="shared" si="2420"/>
        <v>0</v>
      </c>
      <c r="CH1656" t="b">
        <f t="shared" si="2421"/>
        <v>0</v>
      </c>
      <c r="CI1656" t="b">
        <f t="shared" si="2422"/>
        <v>0</v>
      </c>
      <c r="CJ1656" t="b">
        <f t="shared" si="2423"/>
        <v>1</v>
      </c>
      <c r="CK1656" t="b">
        <f t="shared" si="2424"/>
        <v>1</v>
      </c>
      <c r="CL1656" t="b">
        <f t="shared" si="2425"/>
        <v>0</v>
      </c>
      <c r="CM1656" t="b">
        <f t="shared" si="2426"/>
        <v>0</v>
      </c>
      <c r="CN1656" t="b">
        <f t="shared" si="2427"/>
        <v>0</v>
      </c>
      <c r="CO1656" t="b">
        <f t="shared" si="2428"/>
        <v>0</v>
      </c>
      <c r="CP1656" t="b">
        <f t="shared" si="2429"/>
        <v>0</v>
      </c>
      <c r="CQ1656" t="b">
        <f t="shared" si="2430"/>
        <v>1</v>
      </c>
      <c r="CR1656" t="b">
        <f t="shared" si="2431"/>
        <v>0</v>
      </c>
      <c r="CS1656" t="b">
        <f t="shared" si="2432"/>
        <v>0</v>
      </c>
      <c r="CT1656" t="b">
        <f t="shared" si="2433"/>
        <v>0</v>
      </c>
      <c r="CU1656" t="b">
        <f t="shared" si="2434"/>
        <v>0</v>
      </c>
      <c r="CV1656" t="b">
        <f t="shared" si="2435"/>
        <v>0</v>
      </c>
      <c r="CW1656" t="b">
        <f t="shared" si="2436"/>
        <v>0</v>
      </c>
      <c r="CX1656" t="b">
        <f t="shared" si="2437"/>
        <v>0</v>
      </c>
      <c r="CY1656" t="b">
        <f t="shared" si="2438"/>
        <v>0</v>
      </c>
      <c r="CZ1656" t="b">
        <f t="shared" si="2439"/>
        <v>0</v>
      </c>
      <c r="DA1656" t="b">
        <f t="shared" si="2440"/>
        <v>0</v>
      </c>
      <c r="DB1656" t="b">
        <f t="shared" si="2441"/>
        <v>0</v>
      </c>
      <c r="DC1656" t="b">
        <f t="shared" si="2442"/>
        <v>0</v>
      </c>
      <c r="DD1656" t="b">
        <f t="shared" si="2443"/>
        <v>0</v>
      </c>
    </row>
    <row r="1657" spans="1:108">
      <c r="A1657" t="s">
        <v>3516</v>
      </c>
      <c r="C1657" t="s">
        <v>3500</v>
      </c>
      <c r="F1657" t="s">
        <v>3466</v>
      </c>
      <c r="G1657" t="s">
        <v>3463</v>
      </c>
      <c r="H1657" t="s">
        <v>7445</v>
      </c>
      <c r="I1657" t="s">
        <v>7417</v>
      </c>
      <c r="J1657" t="s">
        <v>139</v>
      </c>
      <c r="K1657" t="s">
        <v>139</v>
      </c>
      <c r="L1657" t="s">
        <v>7826</v>
      </c>
      <c r="M1657" t="s">
        <v>6079</v>
      </c>
      <c r="N1657" t="s">
        <v>7536</v>
      </c>
      <c r="O1657" t="b">
        <f t="shared" si="2350"/>
        <v>1</v>
      </c>
      <c r="P1657" t="b">
        <f t="shared" si="2351"/>
        <v>1</v>
      </c>
      <c r="Q1657" t="b">
        <f t="shared" si="2352"/>
        <v>1</v>
      </c>
      <c r="R1657" t="b">
        <f t="shared" si="2353"/>
        <v>1</v>
      </c>
      <c r="S1657" t="b">
        <f t="shared" si="2354"/>
        <v>1</v>
      </c>
      <c r="T1657" t="b">
        <f t="shared" si="2355"/>
        <v>0</v>
      </c>
      <c r="U1657" t="b">
        <f t="shared" si="2356"/>
        <v>1</v>
      </c>
      <c r="V1657" t="b">
        <f t="shared" si="2357"/>
        <v>1</v>
      </c>
      <c r="W1657" t="b">
        <f t="shared" si="2358"/>
        <v>1</v>
      </c>
      <c r="X1657" t="b">
        <f t="shared" si="2359"/>
        <v>1</v>
      </c>
      <c r="Y1657" t="b">
        <f t="shared" si="2360"/>
        <v>1</v>
      </c>
      <c r="Z1657" t="b">
        <f t="shared" si="2361"/>
        <v>1</v>
      </c>
      <c r="AA1657" t="b">
        <f t="shared" si="2362"/>
        <v>1</v>
      </c>
      <c r="AB1657" t="b">
        <f t="shared" si="2363"/>
        <v>1</v>
      </c>
      <c r="AC1657" t="b">
        <f t="shared" si="2364"/>
        <v>1</v>
      </c>
      <c r="AD1657" t="b">
        <f t="shared" si="2365"/>
        <v>0</v>
      </c>
      <c r="AE1657" t="b">
        <f t="shared" si="2366"/>
        <v>0</v>
      </c>
      <c r="AF1657" t="b">
        <f t="shared" si="2367"/>
        <v>0</v>
      </c>
      <c r="AG1657" t="b">
        <f t="shared" si="2368"/>
        <v>0</v>
      </c>
      <c r="AH1657" t="b">
        <f t="shared" si="2369"/>
        <v>1</v>
      </c>
      <c r="AI1657" t="b">
        <f t="shared" si="2370"/>
        <v>1</v>
      </c>
      <c r="AJ1657" t="b">
        <f t="shared" si="2371"/>
        <v>0</v>
      </c>
      <c r="AK1657" t="b">
        <f t="shared" si="2372"/>
        <v>1</v>
      </c>
      <c r="AL1657" t="b">
        <f t="shared" si="2373"/>
        <v>0</v>
      </c>
      <c r="AM1657" t="b">
        <f t="shared" si="2374"/>
        <v>0</v>
      </c>
      <c r="AN1657" t="b">
        <f t="shared" si="2375"/>
        <v>0</v>
      </c>
      <c r="AO1657" t="b">
        <f t="shared" si="2376"/>
        <v>0</v>
      </c>
      <c r="AP1657" t="b">
        <f t="shared" si="2377"/>
        <v>1</v>
      </c>
      <c r="AQ1657" t="b">
        <f t="shared" si="2378"/>
        <v>1</v>
      </c>
      <c r="AR1657" t="b">
        <f t="shared" si="2379"/>
        <v>0</v>
      </c>
      <c r="AS1657" t="b">
        <f t="shared" si="2380"/>
        <v>0</v>
      </c>
      <c r="AT1657" t="b">
        <f t="shared" si="2381"/>
        <v>1</v>
      </c>
      <c r="AU1657" t="b">
        <f t="shared" si="2382"/>
        <v>0</v>
      </c>
      <c r="AV1657" t="b">
        <f t="shared" si="2383"/>
        <v>1</v>
      </c>
      <c r="AW1657" t="b">
        <f t="shared" si="2384"/>
        <v>1</v>
      </c>
      <c r="AX1657" t="b">
        <f t="shared" si="2385"/>
        <v>0</v>
      </c>
      <c r="AY1657" t="b">
        <f t="shared" si="2386"/>
        <v>0</v>
      </c>
      <c r="AZ1657" t="b">
        <f t="shared" si="2387"/>
        <v>0</v>
      </c>
      <c r="BA1657" t="b">
        <f t="shared" si="2388"/>
        <v>1</v>
      </c>
      <c r="BB1657" t="b">
        <f t="shared" si="2389"/>
        <v>0</v>
      </c>
      <c r="BC1657" t="b">
        <f t="shared" si="2390"/>
        <v>1</v>
      </c>
      <c r="BD1657" t="b">
        <f t="shared" si="2391"/>
        <v>0</v>
      </c>
      <c r="BE1657" t="b">
        <f t="shared" si="2392"/>
        <v>0</v>
      </c>
      <c r="BF1657" t="b">
        <f t="shared" si="2393"/>
        <v>1</v>
      </c>
      <c r="BG1657" t="b">
        <f t="shared" si="2394"/>
        <v>0</v>
      </c>
      <c r="BH1657" t="b">
        <f t="shared" si="2395"/>
        <v>1</v>
      </c>
      <c r="BI1657" t="b">
        <f t="shared" si="2396"/>
        <v>1</v>
      </c>
      <c r="BJ1657" t="b">
        <f t="shared" si="2397"/>
        <v>1</v>
      </c>
      <c r="BK1657" t="b">
        <f t="shared" si="2398"/>
        <v>0</v>
      </c>
      <c r="BL1657" t="b">
        <f t="shared" si="2399"/>
        <v>1</v>
      </c>
      <c r="BM1657" t="b">
        <f t="shared" si="2400"/>
        <v>1</v>
      </c>
      <c r="BN1657" t="b">
        <f t="shared" si="2401"/>
        <v>1</v>
      </c>
      <c r="BO1657" t="b">
        <f t="shared" si="2402"/>
        <v>1</v>
      </c>
      <c r="BP1657" t="b">
        <f t="shared" si="2403"/>
        <v>0</v>
      </c>
      <c r="BQ1657" t="b">
        <f t="shared" si="2404"/>
        <v>1</v>
      </c>
      <c r="BR1657" t="b">
        <f t="shared" si="2405"/>
        <v>1</v>
      </c>
      <c r="BS1657" t="b">
        <f t="shared" si="2406"/>
        <v>0</v>
      </c>
      <c r="BT1657" t="b">
        <f t="shared" si="2407"/>
        <v>1</v>
      </c>
      <c r="BU1657" t="b">
        <f t="shared" si="2408"/>
        <v>1</v>
      </c>
      <c r="BV1657" t="b">
        <f t="shared" si="2409"/>
        <v>1</v>
      </c>
      <c r="BW1657" t="b">
        <f t="shared" si="2410"/>
        <v>0</v>
      </c>
      <c r="BX1657" t="b">
        <f t="shared" si="2411"/>
        <v>1</v>
      </c>
      <c r="BY1657" t="b">
        <f t="shared" si="2412"/>
        <v>0</v>
      </c>
      <c r="BZ1657" t="b">
        <f t="shared" si="2413"/>
        <v>0</v>
      </c>
      <c r="CA1657" t="b">
        <f t="shared" si="2414"/>
        <v>0</v>
      </c>
      <c r="CB1657" t="b">
        <f t="shared" si="2415"/>
        <v>1</v>
      </c>
      <c r="CC1657" t="b">
        <f t="shared" si="2416"/>
        <v>0</v>
      </c>
      <c r="CD1657" t="b">
        <f t="shared" si="2417"/>
        <v>0</v>
      </c>
      <c r="CE1657" t="b">
        <f t="shared" si="2418"/>
        <v>0</v>
      </c>
      <c r="CF1657" t="b">
        <f t="shared" si="2419"/>
        <v>1</v>
      </c>
      <c r="CG1657" t="b">
        <f t="shared" si="2420"/>
        <v>1</v>
      </c>
      <c r="CH1657" t="b">
        <f t="shared" si="2421"/>
        <v>0</v>
      </c>
      <c r="CI1657" t="b">
        <f t="shared" si="2422"/>
        <v>1</v>
      </c>
      <c r="CJ1657" t="b">
        <f t="shared" si="2423"/>
        <v>0</v>
      </c>
      <c r="CK1657" t="b">
        <f t="shared" si="2424"/>
        <v>0</v>
      </c>
      <c r="CL1657" t="b">
        <f t="shared" si="2425"/>
        <v>0</v>
      </c>
      <c r="CM1657" t="b">
        <f t="shared" si="2426"/>
        <v>0</v>
      </c>
      <c r="CN1657" t="b">
        <f t="shared" si="2427"/>
        <v>1</v>
      </c>
      <c r="CO1657" t="b">
        <f t="shared" si="2428"/>
        <v>0</v>
      </c>
      <c r="CP1657" t="b">
        <f t="shared" si="2429"/>
        <v>0</v>
      </c>
      <c r="CQ1657" t="b">
        <f t="shared" si="2430"/>
        <v>1</v>
      </c>
      <c r="CR1657" t="b">
        <f t="shared" si="2431"/>
        <v>0</v>
      </c>
      <c r="CS1657" t="b">
        <f t="shared" si="2432"/>
        <v>1</v>
      </c>
      <c r="CT1657" t="b">
        <f t="shared" si="2433"/>
        <v>1</v>
      </c>
      <c r="CU1657" t="b">
        <f t="shared" si="2434"/>
        <v>1</v>
      </c>
      <c r="CV1657" t="b">
        <f t="shared" si="2435"/>
        <v>1</v>
      </c>
      <c r="CW1657" t="b">
        <f t="shared" si="2436"/>
        <v>1</v>
      </c>
      <c r="CX1657" t="b">
        <f t="shared" si="2437"/>
        <v>0</v>
      </c>
      <c r="CY1657" t="b">
        <f t="shared" si="2438"/>
        <v>1</v>
      </c>
      <c r="CZ1657" t="b">
        <f t="shared" si="2439"/>
        <v>0</v>
      </c>
      <c r="DA1657" t="b">
        <f t="shared" si="2440"/>
        <v>1</v>
      </c>
      <c r="DB1657" t="b">
        <f t="shared" si="2441"/>
        <v>0</v>
      </c>
      <c r="DC1657" t="b">
        <f t="shared" si="2442"/>
        <v>0</v>
      </c>
      <c r="DD1657" t="b">
        <f t="shared" si="2443"/>
        <v>0</v>
      </c>
    </row>
    <row r="1658" spans="1:108">
      <c r="A1658" s="4" t="s">
        <v>3517</v>
      </c>
      <c r="C1658" t="s">
        <v>3500</v>
      </c>
      <c r="D1658" s="4"/>
      <c r="E1658" s="4"/>
      <c r="F1658" t="s">
        <v>3466</v>
      </c>
      <c r="G1658" t="s">
        <v>3463</v>
      </c>
      <c r="H1658" t="s">
        <v>7445</v>
      </c>
      <c r="I1658" t="s">
        <v>7417</v>
      </c>
      <c r="J1658" s="4" t="s">
        <v>16</v>
      </c>
      <c r="K1658" s="4" t="s">
        <v>16</v>
      </c>
      <c r="L1658" s="91" t="s">
        <v>7827</v>
      </c>
      <c r="M1658" t="s">
        <v>6079</v>
      </c>
      <c r="N1658" s="82" t="s">
        <v>7537</v>
      </c>
      <c r="O1658" s="4" t="b">
        <f t="shared" si="2350"/>
        <v>1</v>
      </c>
      <c r="P1658" s="4" t="b">
        <f t="shared" si="2351"/>
        <v>1</v>
      </c>
      <c r="Q1658" s="4" t="b">
        <f t="shared" si="2352"/>
        <v>1</v>
      </c>
      <c r="R1658" s="4" t="b">
        <f t="shared" si="2353"/>
        <v>1</v>
      </c>
      <c r="S1658" s="4" t="b">
        <f t="shared" si="2354"/>
        <v>1</v>
      </c>
      <c r="T1658" s="4" t="b">
        <f t="shared" si="2355"/>
        <v>1</v>
      </c>
      <c r="U1658" s="4" t="b">
        <f t="shared" si="2356"/>
        <v>1</v>
      </c>
      <c r="V1658" s="4" t="b">
        <f t="shared" si="2357"/>
        <v>1</v>
      </c>
      <c r="W1658" s="4" t="b">
        <f t="shared" si="2358"/>
        <v>1</v>
      </c>
      <c r="X1658" s="4" t="b">
        <f t="shared" si="2359"/>
        <v>1</v>
      </c>
      <c r="Y1658" s="4" t="b">
        <f t="shared" si="2360"/>
        <v>1</v>
      </c>
      <c r="Z1658" s="4" t="b">
        <f t="shared" si="2361"/>
        <v>1</v>
      </c>
      <c r="AA1658" s="4" t="b">
        <f t="shared" si="2362"/>
        <v>1</v>
      </c>
      <c r="AB1658" s="4" t="b">
        <f t="shared" si="2363"/>
        <v>1</v>
      </c>
      <c r="AC1658" s="4" t="b">
        <f t="shared" si="2364"/>
        <v>1</v>
      </c>
      <c r="AD1658" s="4" t="b">
        <f t="shared" si="2365"/>
        <v>1</v>
      </c>
      <c r="AE1658" s="4" t="b">
        <f t="shared" si="2366"/>
        <v>0</v>
      </c>
      <c r="AF1658" s="4" t="b">
        <f t="shared" si="2367"/>
        <v>0</v>
      </c>
      <c r="AG1658" s="4" t="b">
        <f t="shared" si="2368"/>
        <v>0</v>
      </c>
      <c r="AH1658" s="4" t="b">
        <f t="shared" si="2369"/>
        <v>1</v>
      </c>
      <c r="AI1658" s="4" t="b">
        <f t="shared" si="2370"/>
        <v>1</v>
      </c>
      <c r="AJ1658" s="4" t="b">
        <f t="shared" si="2371"/>
        <v>0</v>
      </c>
      <c r="AK1658" s="4" t="b">
        <f t="shared" si="2372"/>
        <v>0</v>
      </c>
      <c r="AL1658" s="4" t="b">
        <f t="shared" si="2373"/>
        <v>1</v>
      </c>
      <c r="AM1658" s="4" t="b">
        <f t="shared" si="2374"/>
        <v>1</v>
      </c>
      <c r="AN1658" s="4" t="b">
        <f t="shared" si="2375"/>
        <v>0</v>
      </c>
      <c r="AO1658" s="4" t="b">
        <f t="shared" si="2376"/>
        <v>1</v>
      </c>
      <c r="AP1658" s="4" t="b">
        <f t="shared" si="2377"/>
        <v>0</v>
      </c>
      <c r="AQ1658" s="4" t="b">
        <f t="shared" si="2378"/>
        <v>1</v>
      </c>
      <c r="AR1658" s="4" t="b">
        <f t="shared" si="2379"/>
        <v>0</v>
      </c>
      <c r="AS1658" s="4" t="b">
        <f t="shared" si="2380"/>
        <v>0</v>
      </c>
      <c r="AT1658" s="4" t="b">
        <f t="shared" si="2381"/>
        <v>1</v>
      </c>
      <c r="AU1658" s="4" t="b">
        <f t="shared" si="2382"/>
        <v>1</v>
      </c>
      <c r="AV1658" s="4" t="b">
        <f t="shared" si="2383"/>
        <v>1</v>
      </c>
      <c r="AW1658" s="4" t="b">
        <f t="shared" si="2384"/>
        <v>1</v>
      </c>
      <c r="AX1658" s="4" t="b">
        <f t="shared" si="2385"/>
        <v>1</v>
      </c>
      <c r="AY1658" s="4" t="b">
        <f t="shared" si="2386"/>
        <v>0</v>
      </c>
      <c r="AZ1658" s="4" t="b">
        <f t="shared" si="2387"/>
        <v>1</v>
      </c>
      <c r="BA1658" s="4" t="b">
        <f t="shared" si="2388"/>
        <v>1</v>
      </c>
      <c r="BB1658" s="4" t="b">
        <f t="shared" si="2389"/>
        <v>1</v>
      </c>
      <c r="BC1658" s="4" t="b">
        <f t="shared" si="2390"/>
        <v>1</v>
      </c>
      <c r="BD1658" s="4" t="b">
        <f t="shared" si="2391"/>
        <v>1</v>
      </c>
      <c r="BE1658" s="4" t="b">
        <f t="shared" si="2392"/>
        <v>0</v>
      </c>
      <c r="BF1658" s="4" t="b">
        <f t="shared" si="2393"/>
        <v>0</v>
      </c>
      <c r="BG1658" s="4" t="b">
        <f t="shared" si="2394"/>
        <v>0</v>
      </c>
      <c r="BH1658" s="4" t="b">
        <f t="shared" si="2395"/>
        <v>1</v>
      </c>
      <c r="BI1658" s="4" t="b">
        <f t="shared" si="2396"/>
        <v>1</v>
      </c>
      <c r="BJ1658" s="4" t="b">
        <f t="shared" si="2397"/>
        <v>0</v>
      </c>
      <c r="BK1658" s="4" t="b">
        <f t="shared" si="2398"/>
        <v>1</v>
      </c>
      <c r="BL1658" s="4" t="b">
        <f t="shared" si="2399"/>
        <v>1</v>
      </c>
      <c r="BM1658" s="4" t="b">
        <f t="shared" si="2400"/>
        <v>0</v>
      </c>
      <c r="BN1658" s="4" t="b">
        <f t="shared" si="2401"/>
        <v>1</v>
      </c>
      <c r="BO1658" s="4" t="b">
        <f t="shared" si="2402"/>
        <v>1</v>
      </c>
      <c r="BP1658" s="4" t="b">
        <f t="shared" si="2403"/>
        <v>1</v>
      </c>
      <c r="BQ1658" s="4" t="b">
        <f t="shared" si="2404"/>
        <v>0</v>
      </c>
      <c r="BR1658" s="4" t="b">
        <f t="shared" si="2405"/>
        <v>0</v>
      </c>
      <c r="BS1658" s="4" t="b">
        <f t="shared" si="2406"/>
        <v>1</v>
      </c>
      <c r="BT1658" s="4" t="b">
        <f t="shared" si="2407"/>
        <v>1</v>
      </c>
      <c r="BU1658" s="4" t="b">
        <f t="shared" si="2408"/>
        <v>1</v>
      </c>
      <c r="BV1658" s="4" t="b">
        <f t="shared" si="2409"/>
        <v>0</v>
      </c>
      <c r="BW1658" s="4" t="b">
        <f t="shared" si="2410"/>
        <v>1</v>
      </c>
      <c r="BX1658" s="4" t="b">
        <f t="shared" si="2411"/>
        <v>1</v>
      </c>
      <c r="BY1658" s="4" t="b">
        <f t="shared" si="2412"/>
        <v>1</v>
      </c>
      <c r="BZ1658" s="4" t="b">
        <f t="shared" si="2413"/>
        <v>0</v>
      </c>
      <c r="CA1658" s="4" t="b">
        <f t="shared" si="2414"/>
        <v>0</v>
      </c>
      <c r="CB1658" s="4" t="b">
        <f t="shared" si="2415"/>
        <v>0</v>
      </c>
      <c r="CC1658" s="4" t="b">
        <f t="shared" si="2416"/>
        <v>0</v>
      </c>
      <c r="CD1658" s="4" t="b">
        <f t="shared" si="2417"/>
        <v>1</v>
      </c>
      <c r="CE1658" s="4" t="b">
        <f t="shared" si="2418"/>
        <v>0</v>
      </c>
      <c r="CF1658" s="4" t="b">
        <f t="shared" si="2419"/>
        <v>1</v>
      </c>
      <c r="CG1658" s="4" t="b">
        <f t="shared" si="2420"/>
        <v>1</v>
      </c>
      <c r="CH1658" s="4" t="b">
        <f t="shared" si="2421"/>
        <v>1</v>
      </c>
      <c r="CI1658" s="4" t="b">
        <f t="shared" si="2422"/>
        <v>0</v>
      </c>
      <c r="CJ1658" s="4" t="b">
        <f t="shared" si="2423"/>
        <v>0</v>
      </c>
      <c r="CK1658" s="4" t="b">
        <f t="shared" si="2424"/>
        <v>0</v>
      </c>
      <c r="CL1658" s="4" t="b">
        <f t="shared" si="2425"/>
        <v>0</v>
      </c>
      <c r="CM1658" s="4" t="b">
        <f t="shared" si="2426"/>
        <v>1</v>
      </c>
      <c r="CN1658" s="4" t="b">
        <f t="shared" si="2427"/>
        <v>0</v>
      </c>
      <c r="CO1658" s="4" t="b">
        <f t="shared" si="2428"/>
        <v>1</v>
      </c>
      <c r="CP1658" s="4" t="b">
        <f t="shared" si="2429"/>
        <v>0</v>
      </c>
      <c r="CQ1658" s="4" t="b">
        <f t="shared" si="2430"/>
        <v>0</v>
      </c>
      <c r="CR1658" s="4" t="b">
        <f t="shared" si="2431"/>
        <v>1</v>
      </c>
      <c r="CS1658" s="4" t="b">
        <f t="shared" si="2432"/>
        <v>1</v>
      </c>
      <c r="CT1658" s="4" t="b">
        <f t="shared" si="2433"/>
        <v>0</v>
      </c>
      <c r="CU1658" s="4" t="b">
        <f t="shared" si="2434"/>
        <v>0</v>
      </c>
      <c r="CV1658" s="4" t="b">
        <f t="shared" si="2435"/>
        <v>1</v>
      </c>
      <c r="CW1658" s="4" t="b">
        <f t="shared" si="2436"/>
        <v>1</v>
      </c>
      <c r="CX1658" s="4" t="b">
        <f t="shared" si="2437"/>
        <v>0</v>
      </c>
      <c r="CY1658" s="4" t="b">
        <f t="shared" si="2438"/>
        <v>0</v>
      </c>
      <c r="CZ1658" s="4" t="b">
        <f t="shared" si="2439"/>
        <v>1</v>
      </c>
      <c r="DA1658" s="4" t="b">
        <f t="shared" si="2440"/>
        <v>1</v>
      </c>
      <c r="DB1658" s="4" t="b">
        <f t="shared" si="2441"/>
        <v>0</v>
      </c>
      <c r="DC1658" s="4" t="b">
        <f t="shared" si="2442"/>
        <v>0</v>
      </c>
      <c r="DD1658" s="4" t="b">
        <f t="shared" si="2443"/>
        <v>0</v>
      </c>
    </row>
    <row r="1659" spans="1:108">
      <c r="A1659" s="4" t="s">
        <v>3518</v>
      </c>
      <c r="C1659" t="s">
        <v>3500</v>
      </c>
      <c r="D1659" s="4"/>
      <c r="E1659" s="4"/>
      <c r="F1659" t="s">
        <v>3466</v>
      </c>
      <c r="G1659" t="s">
        <v>3463</v>
      </c>
      <c r="H1659" t="s">
        <v>7445</v>
      </c>
      <c r="I1659" t="s">
        <v>7417</v>
      </c>
      <c r="J1659" s="4" t="s">
        <v>124</v>
      </c>
      <c r="K1659" s="4" t="s">
        <v>16</v>
      </c>
      <c r="L1659" s="91" t="s">
        <v>7828</v>
      </c>
      <c r="M1659" t="s">
        <v>6079</v>
      </c>
      <c r="N1659" s="82" t="s">
        <v>7538</v>
      </c>
      <c r="O1659" s="4" t="b">
        <f t="shared" si="2350"/>
        <v>1</v>
      </c>
      <c r="P1659" s="4" t="b">
        <f t="shared" si="2351"/>
        <v>1</v>
      </c>
      <c r="Q1659" s="4" t="b">
        <f t="shared" si="2352"/>
        <v>1</v>
      </c>
      <c r="R1659" s="4" t="b">
        <f t="shared" si="2353"/>
        <v>1</v>
      </c>
      <c r="S1659" s="4" t="b">
        <f t="shared" si="2354"/>
        <v>1</v>
      </c>
      <c r="T1659" s="4" t="b">
        <f t="shared" si="2355"/>
        <v>1</v>
      </c>
      <c r="U1659" s="4" t="b">
        <f t="shared" si="2356"/>
        <v>1</v>
      </c>
      <c r="V1659" s="4" t="b">
        <f t="shared" si="2357"/>
        <v>1</v>
      </c>
      <c r="W1659" s="4" t="b">
        <f t="shared" si="2358"/>
        <v>1</v>
      </c>
      <c r="X1659" s="4" t="b">
        <f t="shared" si="2359"/>
        <v>1</v>
      </c>
      <c r="Y1659" s="4" t="b">
        <f t="shared" si="2360"/>
        <v>1</v>
      </c>
      <c r="Z1659" s="4" t="b">
        <f t="shared" si="2361"/>
        <v>1</v>
      </c>
      <c r="AA1659" s="4" t="b">
        <f t="shared" si="2362"/>
        <v>1</v>
      </c>
      <c r="AB1659" s="4" t="b">
        <f t="shared" si="2363"/>
        <v>1</v>
      </c>
      <c r="AC1659" s="4" t="b">
        <f t="shared" si="2364"/>
        <v>1</v>
      </c>
      <c r="AD1659" s="4" t="b">
        <f t="shared" si="2365"/>
        <v>0</v>
      </c>
      <c r="AE1659" s="4" t="b">
        <f t="shared" si="2366"/>
        <v>0</v>
      </c>
      <c r="AF1659" s="4" t="b">
        <f t="shared" si="2367"/>
        <v>0</v>
      </c>
      <c r="AG1659" s="4" t="b">
        <f t="shared" si="2368"/>
        <v>1</v>
      </c>
      <c r="AH1659" s="4" t="b">
        <f t="shared" si="2369"/>
        <v>1</v>
      </c>
      <c r="AI1659" s="4" t="b">
        <f t="shared" si="2370"/>
        <v>1</v>
      </c>
      <c r="AJ1659" s="4" t="b">
        <f t="shared" si="2371"/>
        <v>0</v>
      </c>
      <c r="AK1659" s="4" t="b">
        <f t="shared" si="2372"/>
        <v>1</v>
      </c>
      <c r="AL1659" s="4" t="b">
        <f t="shared" si="2373"/>
        <v>1</v>
      </c>
      <c r="AM1659" s="4" t="b">
        <f t="shared" si="2374"/>
        <v>1</v>
      </c>
      <c r="AN1659" s="4" t="b">
        <f t="shared" si="2375"/>
        <v>0</v>
      </c>
      <c r="AO1659" s="4" t="b">
        <f t="shared" si="2376"/>
        <v>0</v>
      </c>
      <c r="AP1659" s="4" t="b">
        <f t="shared" si="2377"/>
        <v>0</v>
      </c>
      <c r="AQ1659" s="4" t="b">
        <f t="shared" si="2378"/>
        <v>0</v>
      </c>
      <c r="AR1659" s="4" t="b">
        <f t="shared" si="2379"/>
        <v>0</v>
      </c>
      <c r="AS1659" s="4" t="b">
        <f t="shared" si="2380"/>
        <v>0</v>
      </c>
      <c r="AT1659" s="4" t="b">
        <f t="shared" si="2381"/>
        <v>0</v>
      </c>
      <c r="AU1659" s="4" t="b">
        <f t="shared" si="2382"/>
        <v>0</v>
      </c>
      <c r="AV1659" s="4" t="b">
        <f t="shared" si="2383"/>
        <v>1</v>
      </c>
      <c r="AW1659" s="4" t="b">
        <f t="shared" si="2384"/>
        <v>1</v>
      </c>
      <c r="AX1659" s="4" t="b">
        <f t="shared" si="2385"/>
        <v>1</v>
      </c>
      <c r="AY1659" s="4" t="b">
        <f t="shared" si="2386"/>
        <v>0</v>
      </c>
      <c r="AZ1659" s="4" t="b">
        <f t="shared" si="2387"/>
        <v>1</v>
      </c>
      <c r="BA1659" s="4" t="b">
        <f t="shared" si="2388"/>
        <v>1</v>
      </c>
      <c r="BB1659" s="4" t="b">
        <f t="shared" si="2389"/>
        <v>0</v>
      </c>
      <c r="BC1659" s="4" t="b">
        <f t="shared" si="2390"/>
        <v>1</v>
      </c>
      <c r="BD1659" s="4" t="b">
        <f t="shared" si="2391"/>
        <v>1</v>
      </c>
      <c r="BE1659" s="4" t="b">
        <f t="shared" si="2392"/>
        <v>0</v>
      </c>
      <c r="BF1659" s="4" t="b">
        <f t="shared" si="2393"/>
        <v>1</v>
      </c>
      <c r="BG1659" s="4" t="b">
        <f t="shared" si="2394"/>
        <v>0</v>
      </c>
      <c r="BH1659" s="4" t="b">
        <f t="shared" si="2395"/>
        <v>1</v>
      </c>
      <c r="BI1659" s="4" t="b">
        <f t="shared" si="2396"/>
        <v>0</v>
      </c>
      <c r="BJ1659" s="4" t="b">
        <f t="shared" si="2397"/>
        <v>1</v>
      </c>
      <c r="BK1659" s="4" t="b">
        <f t="shared" si="2398"/>
        <v>0</v>
      </c>
      <c r="BL1659" s="4" t="b">
        <f t="shared" si="2399"/>
        <v>1</v>
      </c>
      <c r="BM1659" s="4" t="b">
        <f t="shared" si="2400"/>
        <v>0</v>
      </c>
      <c r="BN1659" s="4" t="b">
        <f t="shared" si="2401"/>
        <v>1</v>
      </c>
      <c r="BO1659" s="4" t="b">
        <f t="shared" si="2402"/>
        <v>1</v>
      </c>
      <c r="BP1659" s="4" t="b">
        <f t="shared" si="2403"/>
        <v>1</v>
      </c>
      <c r="BQ1659" s="4" t="b">
        <f t="shared" si="2404"/>
        <v>1</v>
      </c>
      <c r="BR1659" s="4" t="b">
        <f t="shared" si="2405"/>
        <v>0</v>
      </c>
      <c r="BS1659" s="4" t="b">
        <f t="shared" si="2406"/>
        <v>1</v>
      </c>
      <c r="BT1659" s="4" t="b">
        <f t="shared" si="2407"/>
        <v>1</v>
      </c>
      <c r="BU1659" s="4" t="b">
        <f t="shared" si="2408"/>
        <v>1</v>
      </c>
      <c r="BV1659" s="4" t="b">
        <f t="shared" si="2409"/>
        <v>0</v>
      </c>
      <c r="BW1659" s="4" t="b">
        <f t="shared" si="2410"/>
        <v>0</v>
      </c>
      <c r="BX1659" s="4" t="b">
        <f t="shared" si="2411"/>
        <v>1</v>
      </c>
      <c r="BY1659" s="4" t="b">
        <f t="shared" si="2412"/>
        <v>1</v>
      </c>
      <c r="BZ1659" s="4" t="b">
        <f t="shared" si="2413"/>
        <v>1</v>
      </c>
      <c r="CA1659" s="4" t="b">
        <f t="shared" si="2414"/>
        <v>0</v>
      </c>
      <c r="CB1659" s="4" t="b">
        <f t="shared" si="2415"/>
        <v>1</v>
      </c>
      <c r="CC1659" s="4" t="b">
        <f t="shared" si="2416"/>
        <v>0</v>
      </c>
      <c r="CD1659" s="4" t="b">
        <f t="shared" si="2417"/>
        <v>0</v>
      </c>
      <c r="CE1659" s="4" t="b">
        <f t="shared" si="2418"/>
        <v>1</v>
      </c>
      <c r="CF1659" s="4" t="b">
        <f t="shared" si="2419"/>
        <v>1</v>
      </c>
      <c r="CG1659" s="4" t="b">
        <f t="shared" si="2420"/>
        <v>1</v>
      </c>
      <c r="CH1659" s="4" t="b">
        <f t="shared" si="2421"/>
        <v>1</v>
      </c>
      <c r="CI1659" s="4" t="b">
        <f t="shared" si="2422"/>
        <v>0</v>
      </c>
      <c r="CJ1659" s="4" t="b">
        <f t="shared" si="2423"/>
        <v>1</v>
      </c>
      <c r="CK1659" s="4" t="b">
        <f t="shared" si="2424"/>
        <v>1</v>
      </c>
      <c r="CL1659" s="4" t="b">
        <f t="shared" si="2425"/>
        <v>0</v>
      </c>
      <c r="CM1659" s="4" t="b">
        <f t="shared" si="2426"/>
        <v>1</v>
      </c>
      <c r="CN1659" s="4" t="b">
        <f t="shared" si="2427"/>
        <v>0</v>
      </c>
      <c r="CO1659" s="4" t="b">
        <f t="shared" si="2428"/>
        <v>0</v>
      </c>
      <c r="CP1659" s="4" t="b">
        <f t="shared" si="2429"/>
        <v>0</v>
      </c>
      <c r="CQ1659" s="4" t="b">
        <f t="shared" si="2430"/>
        <v>0</v>
      </c>
      <c r="CR1659" s="4" t="b">
        <f t="shared" si="2431"/>
        <v>1</v>
      </c>
      <c r="CS1659" s="4" t="b">
        <f t="shared" si="2432"/>
        <v>1</v>
      </c>
      <c r="CT1659" s="4" t="b">
        <f t="shared" si="2433"/>
        <v>1</v>
      </c>
      <c r="CU1659" s="4" t="b">
        <f t="shared" si="2434"/>
        <v>0</v>
      </c>
      <c r="CV1659" s="4" t="b">
        <f t="shared" si="2435"/>
        <v>1</v>
      </c>
      <c r="CW1659" s="4" t="b">
        <f t="shared" si="2436"/>
        <v>1</v>
      </c>
      <c r="CX1659" s="4" t="b">
        <f t="shared" si="2437"/>
        <v>0</v>
      </c>
      <c r="CY1659" s="4" t="b">
        <f t="shared" si="2438"/>
        <v>0</v>
      </c>
      <c r="CZ1659" s="4" t="b">
        <f t="shared" si="2439"/>
        <v>0</v>
      </c>
      <c r="DA1659" s="4" t="b">
        <f t="shared" si="2440"/>
        <v>0</v>
      </c>
      <c r="DB1659" s="4" t="b">
        <f t="shared" si="2441"/>
        <v>0</v>
      </c>
      <c r="DC1659" s="4" t="b">
        <f t="shared" si="2442"/>
        <v>0</v>
      </c>
      <c r="DD1659" s="4" t="b">
        <f t="shared" si="2443"/>
        <v>0</v>
      </c>
    </row>
    <row r="1660" spans="1:108">
      <c r="A1660" t="s">
        <v>3519</v>
      </c>
      <c r="C1660" t="s">
        <v>3520</v>
      </c>
      <c r="F1660" t="s">
        <v>3466</v>
      </c>
      <c r="G1660" t="s">
        <v>3463</v>
      </c>
      <c r="H1660" t="s">
        <v>7445</v>
      </c>
      <c r="I1660" t="s">
        <v>7417</v>
      </c>
      <c r="J1660" t="s">
        <v>393</v>
      </c>
      <c r="K1660" t="s">
        <v>136</v>
      </c>
      <c r="L1660" t="s">
        <v>6896</v>
      </c>
      <c r="M1660" t="s">
        <v>6079</v>
      </c>
      <c r="N1660" t="s">
        <v>62</v>
      </c>
      <c r="O1660" t="b">
        <f t="shared" si="2350"/>
        <v>0</v>
      </c>
      <c r="P1660" t="b">
        <f t="shared" si="2351"/>
        <v>1</v>
      </c>
      <c r="Q1660" t="b">
        <f t="shared" si="2352"/>
        <v>0</v>
      </c>
      <c r="R1660" t="b">
        <f t="shared" si="2353"/>
        <v>0</v>
      </c>
      <c r="S1660" t="b">
        <f t="shared" si="2354"/>
        <v>0</v>
      </c>
      <c r="T1660" t="b">
        <f t="shared" si="2355"/>
        <v>0</v>
      </c>
      <c r="U1660" t="b">
        <f t="shared" si="2356"/>
        <v>0</v>
      </c>
      <c r="V1660" t="b">
        <f t="shared" si="2357"/>
        <v>1</v>
      </c>
      <c r="W1660" t="b">
        <f t="shared" si="2358"/>
        <v>0</v>
      </c>
      <c r="X1660" t="b">
        <f t="shared" si="2359"/>
        <v>0</v>
      </c>
      <c r="Y1660" t="b">
        <f t="shared" si="2360"/>
        <v>0</v>
      </c>
      <c r="Z1660" t="b">
        <f t="shared" si="2361"/>
        <v>0</v>
      </c>
      <c r="AA1660" t="b">
        <f t="shared" si="2362"/>
        <v>1</v>
      </c>
      <c r="AB1660" t="b">
        <f t="shared" si="2363"/>
        <v>0</v>
      </c>
      <c r="AC1660" t="b">
        <f t="shared" si="2364"/>
        <v>0</v>
      </c>
      <c r="AD1660" t="b">
        <f t="shared" si="2365"/>
        <v>0</v>
      </c>
      <c r="AE1660" t="b">
        <f t="shared" si="2366"/>
        <v>0</v>
      </c>
      <c r="AF1660" t="b">
        <f t="shared" si="2367"/>
        <v>0</v>
      </c>
      <c r="AG1660" t="b">
        <f t="shared" si="2368"/>
        <v>0</v>
      </c>
      <c r="AH1660" t="b">
        <f t="shared" si="2369"/>
        <v>0</v>
      </c>
      <c r="AI1660" t="b">
        <f t="shared" si="2370"/>
        <v>0</v>
      </c>
      <c r="AJ1660" t="b">
        <f t="shared" si="2371"/>
        <v>0</v>
      </c>
      <c r="AK1660" t="b">
        <f t="shared" si="2372"/>
        <v>0</v>
      </c>
      <c r="AL1660" t="b">
        <f t="shared" si="2373"/>
        <v>0</v>
      </c>
      <c r="AM1660" t="b">
        <f t="shared" si="2374"/>
        <v>0</v>
      </c>
      <c r="AN1660" t="b">
        <f t="shared" si="2375"/>
        <v>0</v>
      </c>
      <c r="AO1660" t="b">
        <f t="shared" si="2376"/>
        <v>0</v>
      </c>
      <c r="AP1660" t="b">
        <f t="shared" si="2377"/>
        <v>0</v>
      </c>
      <c r="AQ1660" t="b">
        <f t="shared" si="2378"/>
        <v>0</v>
      </c>
      <c r="AR1660" t="b">
        <f t="shared" si="2379"/>
        <v>0</v>
      </c>
      <c r="AS1660" t="b">
        <f t="shared" si="2380"/>
        <v>0</v>
      </c>
      <c r="AT1660" t="b">
        <f t="shared" si="2381"/>
        <v>0</v>
      </c>
      <c r="AU1660" t="b">
        <f t="shared" si="2382"/>
        <v>0</v>
      </c>
      <c r="AV1660" t="b">
        <f t="shared" si="2383"/>
        <v>0</v>
      </c>
      <c r="AW1660" t="b">
        <f t="shared" si="2384"/>
        <v>0</v>
      </c>
      <c r="AX1660" t="b">
        <f t="shared" si="2385"/>
        <v>0</v>
      </c>
      <c r="AY1660" t="b">
        <f t="shared" si="2386"/>
        <v>0</v>
      </c>
      <c r="AZ1660" t="b">
        <f t="shared" si="2387"/>
        <v>0</v>
      </c>
      <c r="BA1660" t="b">
        <f t="shared" si="2388"/>
        <v>0</v>
      </c>
      <c r="BB1660" t="b">
        <f t="shared" si="2389"/>
        <v>0</v>
      </c>
      <c r="BC1660" t="b">
        <f t="shared" si="2390"/>
        <v>0</v>
      </c>
      <c r="BD1660" t="b">
        <f t="shared" si="2391"/>
        <v>0</v>
      </c>
      <c r="BE1660" t="b">
        <f t="shared" si="2392"/>
        <v>0</v>
      </c>
      <c r="BF1660" t="b">
        <f t="shared" si="2393"/>
        <v>0</v>
      </c>
      <c r="BG1660" t="b">
        <f t="shared" si="2394"/>
        <v>0</v>
      </c>
      <c r="BH1660" t="b">
        <f t="shared" si="2395"/>
        <v>0</v>
      </c>
      <c r="BI1660" t="b">
        <f t="shared" si="2396"/>
        <v>0</v>
      </c>
      <c r="BJ1660" t="b">
        <f t="shared" si="2397"/>
        <v>0</v>
      </c>
      <c r="BK1660" t="b">
        <f t="shared" si="2398"/>
        <v>0</v>
      </c>
      <c r="BL1660" t="b">
        <f t="shared" si="2399"/>
        <v>0</v>
      </c>
      <c r="BM1660" t="b">
        <f t="shared" si="2400"/>
        <v>0</v>
      </c>
      <c r="BN1660" t="b">
        <f t="shared" si="2401"/>
        <v>0</v>
      </c>
      <c r="BO1660" t="b">
        <f t="shared" si="2402"/>
        <v>1</v>
      </c>
      <c r="BP1660" t="b">
        <f t="shared" si="2403"/>
        <v>0</v>
      </c>
      <c r="BQ1660" t="b">
        <f t="shared" si="2404"/>
        <v>0</v>
      </c>
      <c r="BR1660" t="b">
        <f t="shared" si="2405"/>
        <v>0</v>
      </c>
      <c r="BS1660" t="b">
        <f t="shared" si="2406"/>
        <v>0</v>
      </c>
      <c r="BT1660" t="b">
        <f t="shared" si="2407"/>
        <v>0</v>
      </c>
      <c r="BU1660" t="b">
        <f t="shared" si="2408"/>
        <v>0</v>
      </c>
      <c r="BV1660" t="b">
        <f t="shared" si="2409"/>
        <v>0</v>
      </c>
      <c r="BW1660" t="b">
        <f t="shared" si="2410"/>
        <v>0</v>
      </c>
      <c r="BX1660" t="b">
        <f t="shared" si="2411"/>
        <v>0</v>
      </c>
      <c r="BY1660" t="b">
        <f t="shared" si="2412"/>
        <v>0</v>
      </c>
      <c r="BZ1660" t="b">
        <f t="shared" si="2413"/>
        <v>0</v>
      </c>
      <c r="CA1660" t="b">
        <f t="shared" si="2414"/>
        <v>0</v>
      </c>
      <c r="CB1660" t="b">
        <f t="shared" si="2415"/>
        <v>0</v>
      </c>
      <c r="CC1660" t="b">
        <f t="shared" si="2416"/>
        <v>0</v>
      </c>
      <c r="CD1660" t="b">
        <f t="shared" si="2417"/>
        <v>0</v>
      </c>
      <c r="CE1660" t="b">
        <f t="shared" si="2418"/>
        <v>0</v>
      </c>
      <c r="CF1660" t="b">
        <f t="shared" si="2419"/>
        <v>0</v>
      </c>
      <c r="CG1660" t="b">
        <f t="shared" si="2420"/>
        <v>0</v>
      </c>
      <c r="CH1660" t="b">
        <f t="shared" si="2421"/>
        <v>0</v>
      </c>
      <c r="CI1660" t="b">
        <f t="shared" si="2422"/>
        <v>0</v>
      </c>
      <c r="CJ1660" t="b">
        <f t="shared" si="2423"/>
        <v>0</v>
      </c>
      <c r="CK1660" t="b">
        <f t="shared" si="2424"/>
        <v>0</v>
      </c>
      <c r="CL1660" t="b">
        <f t="shared" si="2425"/>
        <v>0</v>
      </c>
      <c r="CM1660" t="b">
        <f t="shared" si="2426"/>
        <v>0</v>
      </c>
      <c r="CN1660" t="b">
        <f t="shared" si="2427"/>
        <v>0</v>
      </c>
      <c r="CO1660" t="b">
        <f t="shared" si="2428"/>
        <v>0</v>
      </c>
      <c r="CP1660" t="b">
        <f t="shared" si="2429"/>
        <v>0</v>
      </c>
      <c r="CQ1660" t="b">
        <f t="shared" si="2430"/>
        <v>0</v>
      </c>
      <c r="CR1660" t="b">
        <f t="shared" si="2431"/>
        <v>0</v>
      </c>
      <c r="CS1660" t="b">
        <f t="shared" si="2432"/>
        <v>0</v>
      </c>
      <c r="CT1660" t="b">
        <f t="shared" si="2433"/>
        <v>0</v>
      </c>
      <c r="CU1660" t="b">
        <f t="shared" si="2434"/>
        <v>0</v>
      </c>
      <c r="CV1660" t="b">
        <f t="shared" si="2435"/>
        <v>0</v>
      </c>
      <c r="CW1660" t="b">
        <f t="shared" si="2436"/>
        <v>0</v>
      </c>
      <c r="CX1660" t="b">
        <f t="shared" si="2437"/>
        <v>0</v>
      </c>
      <c r="CY1660" t="b">
        <f t="shared" si="2438"/>
        <v>0</v>
      </c>
      <c r="CZ1660" t="b">
        <f t="shared" si="2439"/>
        <v>0</v>
      </c>
      <c r="DA1660" t="b">
        <f t="shared" si="2440"/>
        <v>0</v>
      </c>
      <c r="DB1660" t="b">
        <f t="shared" si="2441"/>
        <v>0</v>
      </c>
      <c r="DC1660" t="b">
        <f t="shared" si="2442"/>
        <v>0</v>
      </c>
      <c r="DD1660" t="b">
        <f t="shared" si="2443"/>
        <v>0</v>
      </c>
    </row>
    <row r="1661" spans="1:108">
      <c r="A1661" s="7" t="s">
        <v>3521</v>
      </c>
      <c r="C1661" t="s">
        <v>3520</v>
      </c>
      <c r="F1661" t="s">
        <v>3466</v>
      </c>
      <c r="G1661" t="s">
        <v>3463</v>
      </c>
      <c r="H1661" t="s">
        <v>7445</v>
      </c>
      <c r="I1661" t="s">
        <v>7417</v>
      </c>
      <c r="J1661" s="4" t="s">
        <v>108</v>
      </c>
      <c r="K1661" t="s">
        <v>109</v>
      </c>
      <c r="L1661" t="s">
        <v>7238</v>
      </c>
      <c r="M1661" t="s">
        <v>6079</v>
      </c>
      <c r="N1661" t="s">
        <v>53</v>
      </c>
      <c r="O1661" t="b">
        <f t="shared" si="2350"/>
        <v>0</v>
      </c>
      <c r="P1661" t="b">
        <f t="shared" si="2351"/>
        <v>0</v>
      </c>
      <c r="Q1661" t="b">
        <f t="shared" si="2352"/>
        <v>0</v>
      </c>
      <c r="R1661" t="b">
        <f t="shared" si="2353"/>
        <v>1</v>
      </c>
      <c r="S1661" t="b">
        <f t="shared" si="2354"/>
        <v>0</v>
      </c>
      <c r="T1661" t="b">
        <f t="shared" si="2355"/>
        <v>0</v>
      </c>
      <c r="U1661" t="b">
        <f t="shared" si="2356"/>
        <v>0</v>
      </c>
      <c r="V1661" t="b">
        <f t="shared" si="2357"/>
        <v>0</v>
      </c>
      <c r="W1661" t="b">
        <f t="shared" si="2358"/>
        <v>0</v>
      </c>
      <c r="X1661" t="b">
        <f t="shared" si="2359"/>
        <v>1</v>
      </c>
      <c r="Y1661" t="b">
        <f t="shared" si="2360"/>
        <v>0</v>
      </c>
      <c r="Z1661" t="b">
        <f t="shared" si="2361"/>
        <v>0</v>
      </c>
      <c r="AA1661" t="b">
        <f t="shared" si="2362"/>
        <v>0</v>
      </c>
      <c r="AB1661" t="b">
        <f t="shared" si="2363"/>
        <v>0</v>
      </c>
      <c r="AC1661" t="b">
        <f t="shared" si="2364"/>
        <v>0</v>
      </c>
      <c r="AD1661" t="b">
        <f t="shared" si="2365"/>
        <v>0</v>
      </c>
      <c r="AE1661" t="b">
        <f t="shared" si="2366"/>
        <v>0</v>
      </c>
      <c r="AF1661" t="b">
        <f t="shared" si="2367"/>
        <v>0</v>
      </c>
      <c r="AG1661" t="b">
        <f t="shared" si="2368"/>
        <v>0</v>
      </c>
      <c r="AH1661" t="b">
        <f t="shared" si="2369"/>
        <v>0</v>
      </c>
      <c r="AI1661" t="b">
        <f t="shared" si="2370"/>
        <v>0</v>
      </c>
      <c r="AJ1661" t="b">
        <f t="shared" si="2371"/>
        <v>0</v>
      </c>
      <c r="AK1661" t="b">
        <f t="shared" si="2372"/>
        <v>0</v>
      </c>
      <c r="AL1661" t="b">
        <f t="shared" si="2373"/>
        <v>0</v>
      </c>
      <c r="AM1661" t="b">
        <f t="shared" si="2374"/>
        <v>0</v>
      </c>
      <c r="AN1661" t="b">
        <f t="shared" si="2375"/>
        <v>0</v>
      </c>
      <c r="AO1661" t="b">
        <f t="shared" si="2376"/>
        <v>0</v>
      </c>
      <c r="AP1661" t="b">
        <f t="shared" si="2377"/>
        <v>0</v>
      </c>
      <c r="AQ1661" t="b">
        <f t="shared" si="2378"/>
        <v>0</v>
      </c>
      <c r="AR1661" t="b">
        <f t="shared" si="2379"/>
        <v>0</v>
      </c>
      <c r="AS1661" t="b">
        <f t="shared" si="2380"/>
        <v>0</v>
      </c>
      <c r="AT1661" t="b">
        <f t="shared" si="2381"/>
        <v>0</v>
      </c>
      <c r="AU1661" t="b">
        <f t="shared" si="2382"/>
        <v>0</v>
      </c>
      <c r="AV1661" t="b">
        <f t="shared" si="2383"/>
        <v>0</v>
      </c>
      <c r="AW1661" t="b">
        <f t="shared" si="2384"/>
        <v>0</v>
      </c>
      <c r="AX1661" t="b">
        <f t="shared" si="2385"/>
        <v>0</v>
      </c>
      <c r="AY1661" t="b">
        <f t="shared" si="2386"/>
        <v>0</v>
      </c>
      <c r="AZ1661" t="b">
        <f t="shared" si="2387"/>
        <v>0</v>
      </c>
      <c r="BA1661" t="b">
        <f t="shared" si="2388"/>
        <v>0</v>
      </c>
      <c r="BB1661" t="b">
        <f t="shared" si="2389"/>
        <v>0</v>
      </c>
      <c r="BC1661" t="b">
        <f t="shared" si="2390"/>
        <v>0</v>
      </c>
      <c r="BD1661" t="b">
        <f t="shared" si="2391"/>
        <v>0</v>
      </c>
      <c r="BE1661" t="b">
        <f t="shared" si="2392"/>
        <v>0</v>
      </c>
      <c r="BF1661" t="b">
        <f t="shared" si="2393"/>
        <v>1</v>
      </c>
      <c r="BG1661" t="b">
        <f t="shared" si="2394"/>
        <v>0</v>
      </c>
      <c r="BH1661" t="b">
        <f t="shared" si="2395"/>
        <v>0</v>
      </c>
      <c r="BI1661" t="b">
        <f t="shared" si="2396"/>
        <v>0</v>
      </c>
      <c r="BJ1661" t="b">
        <f t="shared" si="2397"/>
        <v>0</v>
      </c>
      <c r="BK1661" t="b">
        <f t="shared" si="2398"/>
        <v>0</v>
      </c>
      <c r="BL1661" t="b">
        <f t="shared" si="2399"/>
        <v>0</v>
      </c>
      <c r="BM1661" t="b">
        <f t="shared" si="2400"/>
        <v>0</v>
      </c>
      <c r="BN1661" t="b">
        <f t="shared" si="2401"/>
        <v>0</v>
      </c>
      <c r="BO1661" t="b">
        <f t="shared" si="2402"/>
        <v>0</v>
      </c>
      <c r="BP1661" t="b">
        <f t="shared" si="2403"/>
        <v>0</v>
      </c>
      <c r="BQ1661" t="b">
        <f t="shared" si="2404"/>
        <v>0</v>
      </c>
      <c r="BR1661" t="b">
        <f t="shared" si="2405"/>
        <v>0</v>
      </c>
      <c r="BS1661" t="b">
        <f t="shared" si="2406"/>
        <v>0</v>
      </c>
      <c r="BT1661" t="b">
        <f t="shared" si="2407"/>
        <v>0</v>
      </c>
      <c r="BU1661" t="b">
        <f t="shared" si="2408"/>
        <v>0</v>
      </c>
      <c r="BV1661" t="b">
        <f t="shared" si="2409"/>
        <v>0</v>
      </c>
      <c r="BW1661" t="b">
        <f t="shared" si="2410"/>
        <v>0</v>
      </c>
      <c r="BX1661" t="b">
        <f t="shared" si="2411"/>
        <v>0</v>
      </c>
      <c r="BY1661" t="b">
        <f t="shared" si="2412"/>
        <v>0</v>
      </c>
      <c r="BZ1661" t="b">
        <f t="shared" si="2413"/>
        <v>0</v>
      </c>
      <c r="CA1661" t="b">
        <f t="shared" si="2414"/>
        <v>0</v>
      </c>
      <c r="CB1661" t="b">
        <f t="shared" si="2415"/>
        <v>0</v>
      </c>
      <c r="CC1661" t="b">
        <f t="shared" si="2416"/>
        <v>0</v>
      </c>
      <c r="CD1661" t="b">
        <f t="shared" si="2417"/>
        <v>0</v>
      </c>
      <c r="CE1661" t="b">
        <f t="shared" si="2418"/>
        <v>0</v>
      </c>
      <c r="CF1661" t="b">
        <f t="shared" si="2419"/>
        <v>0</v>
      </c>
      <c r="CG1661" t="b">
        <f t="shared" si="2420"/>
        <v>0</v>
      </c>
      <c r="CH1661" t="b">
        <f t="shared" si="2421"/>
        <v>0</v>
      </c>
      <c r="CI1661" t="b">
        <f t="shared" si="2422"/>
        <v>0</v>
      </c>
      <c r="CJ1661" t="b">
        <f t="shared" si="2423"/>
        <v>0</v>
      </c>
      <c r="CK1661" t="b">
        <f t="shared" si="2424"/>
        <v>0</v>
      </c>
      <c r="CL1661" t="b">
        <f t="shared" si="2425"/>
        <v>0</v>
      </c>
      <c r="CM1661" t="b">
        <f t="shared" si="2426"/>
        <v>0</v>
      </c>
      <c r="CN1661" t="b">
        <f t="shared" si="2427"/>
        <v>0</v>
      </c>
      <c r="CO1661" t="b">
        <f t="shared" si="2428"/>
        <v>0</v>
      </c>
      <c r="CP1661" t="b">
        <f t="shared" si="2429"/>
        <v>0</v>
      </c>
      <c r="CQ1661" t="b">
        <f t="shared" si="2430"/>
        <v>0</v>
      </c>
      <c r="CR1661" t="b">
        <f t="shared" si="2431"/>
        <v>0</v>
      </c>
      <c r="CS1661" t="b">
        <f t="shared" si="2432"/>
        <v>0</v>
      </c>
      <c r="CT1661" t="b">
        <f t="shared" si="2433"/>
        <v>0</v>
      </c>
      <c r="CU1661" t="b">
        <f t="shared" si="2434"/>
        <v>0</v>
      </c>
      <c r="CV1661" t="b">
        <f t="shared" si="2435"/>
        <v>0</v>
      </c>
      <c r="CW1661" t="b">
        <f t="shared" si="2436"/>
        <v>0</v>
      </c>
      <c r="CX1661" t="b">
        <f t="shared" si="2437"/>
        <v>0</v>
      </c>
      <c r="CY1661" t="b">
        <f t="shared" si="2438"/>
        <v>0</v>
      </c>
      <c r="CZ1661" t="b">
        <f t="shared" si="2439"/>
        <v>0</v>
      </c>
      <c r="DA1661" t="b">
        <f t="shared" si="2440"/>
        <v>0</v>
      </c>
      <c r="DB1661" t="b">
        <f t="shared" si="2441"/>
        <v>0</v>
      </c>
      <c r="DC1661" t="b">
        <f t="shared" si="2442"/>
        <v>0</v>
      </c>
      <c r="DD1661" t="b">
        <f t="shared" si="2443"/>
        <v>0</v>
      </c>
    </row>
    <row r="1662" spans="1:108">
      <c r="A1662" t="s">
        <v>3522</v>
      </c>
      <c r="C1662" t="s">
        <v>3520</v>
      </c>
      <c r="F1662" t="s">
        <v>3466</v>
      </c>
      <c r="G1662" t="s">
        <v>3463</v>
      </c>
      <c r="H1662" t="s">
        <v>7445</v>
      </c>
      <c r="I1662" t="s">
        <v>7417</v>
      </c>
      <c r="J1662" t="s">
        <v>150</v>
      </c>
      <c r="K1662" t="s">
        <v>143</v>
      </c>
      <c r="L1662" t="s">
        <v>7239</v>
      </c>
      <c r="M1662" t="s">
        <v>6079</v>
      </c>
      <c r="N1662" t="s">
        <v>3523</v>
      </c>
      <c r="O1662" t="b">
        <f t="shared" si="2350"/>
        <v>1</v>
      </c>
      <c r="P1662" t="b">
        <f t="shared" si="2351"/>
        <v>0</v>
      </c>
      <c r="Q1662" t="b">
        <f t="shared" si="2352"/>
        <v>1</v>
      </c>
      <c r="R1662" t="b">
        <f t="shared" si="2353"/>
        <v>1</v>
      </c>
      <c r="S1662" t="b">
        <f t="shared" si="2354"/>
        <v>1</v>
      </c>
      <c r="T1662" t="b">
        <f t="shared" si="2355"/>
        <v>0</v>
      </c>
      <c r="U1662" t="b">
        <f t="shared" si="2356"/>
        <v>0</v>
      </c>
      <c r="V1662" t="b">
        <f t="shared" si="2357"/>
        <v>0</v>
      </c>
      <c r="W1662" t="b">
        <f t="shared" si="2358"/>
        <v>0</v>
      </c>
      <c r="X1662" t="b">
        <f t="shared" si="2359"/>
        <v>1</v>
      </c>
      <c r="Y1662" t="b">
        <f t="shared" si="2360"/>
        <v>1</v>
      </c>
      <c r="Z1662" t="b">
        <f t="shared" si="2361"/>
        <v>1</v>
      </c>
      <c r="AA1662" t="b">
        <f t="shared" si="2362"/>
        <v>0</v>
      </c>
      <c r="AB1662" t="b">
        <f t="shared" si="2363"/>
        <v>1</v>
      </c>
      <c r="AC1662" t="b">
        <f t="shared" si="2364"/>
        <v>0</v>
      </c>
      <c r="AD1662" t="b">
        <f t="shared" si="2365"/>
        <v>0</v>
      </c>
      <c r="AE1662" t="b">
        <f t="shared" si="2366"/>
        <v>1</v>
      </c>
      <c r="AF1662" t="b">
        <f t="shared" si="2367"/>
        <v>0</v>
      </c>
      <c r="AG1662" t="b">
        <f t="shared" si="2368"/>
        <v>0</v>
      </c>
      <c r="AH1662" t="b">
        <f t="shared" si="2369"/>
        <v>0</v>
      </c>
      <c r="AI1662" t="b">
        <f t="shared" si="2370"/>
        <v>0</v>
      </c>
      <c r="AJ1662" t="b">
        <f t="shared" si="2371"/>
        <v>0</v>
      </c>
      <c r="AK1662" t="b">
        <f t="shared" si="2372"/>
        <v>1</v>
      </c>
      <c r="AL1662" t="b">
        <f t="shared" si="2373"/>
        <v>0</v>
      </c>
      <c r="AM1662" t="b">
        <f t="shared" si="2374"/>
        <v>0</v>
      </c>
      <c r="AN1662" t="b">
        <f t="shared" si="2375"/>
        <v>0</v>
      </c>
      <c r="AO1662" t="b">
        <f t="shared" si="2376"/>
        <v>0</v>
      </c>
      <c r="AP1662" t="b">
        <f t="shared" si="2377"/>
        <v>0</v>
      </c>
      <c r="AQ1662" t="b">
        <f t="shared" si="2378"/>
        <v>0</v>
      </c>
      <c r="AR1662" t="b">
        <f t="shared" si="2379"/>
        <v>0</v>
      </c>
      <c r="AS1662" t="b">
        <f t="shared" si="2380"/>
        <v>0</v>
      </c>
      <c r="AT1662" t="b">
        <f t="shared" si="2381"/>
        <v>0</v>
      </c>
      <c r="AU1662" t="b">
        <f t="shared" si="2382"/>
        <v>0</v>
      </c>
      <c r="AV1662" t="b">
        <f t="shared" si="2383"/>
        <v>0</v>
      </c>
      <c r="AW1662" t="b">
        <f t="shared" si="2384"/>
        <v>0</v>
      </c>
      <c r="AX1662" t="b">
        <f t="shared" si="2385"/>
        <v>0</v>
      </c>
      <c r="AY1662" t="b">
        <f t="shared" si="2386"/>
        <v>0</v>
      </c>
      <c r="AZ1662" t="b">
        <f t="shared" si="2387"/>
        <v>0</v>
      </c>
      <c r="BA1662" t="b">
        <f t="shared" si="2388"/>
        <v>0</v>
      </c>
      <c r="BB1662" t="b">
        <f t="shared" si="2389"/>
        <v>0</v>
      </c>
      <c r="BC1662" t="b">
        <f t="shared" si="2390"/>
        <v>0</v>
      </c>
      <c r="BD1662" t="b">
        <f t="shared" si="2391"/>
        <v>0</v>
      </c>
      <c r="BE1662" t="b">
        <f t="shared" si="2392"/>
        <v>0</v>
      </c>
      <c r="BF1662" t="b">
        <f t="shared" si="2393"/>
        <v>0</v>
      </c>
      <c r="BG1662" t="b">
        <f t="shared" si="2394"/>
        <v>0</v>
      </c>
      <c r="BH1662" t="b">
        <f t="shared" si="2395"/>
        <v>0</v>
      </c>
      <c r="BI1662" t="b">
        <f t="shared" si="2396"/>
        <v>0</v>
      </c>
      <c r="BJ1662" t="b">
        <f t="shared" si="2397"/>
        <v>0</v>
      </c>
      <c r="BK1662" t="b">
        <f t="shared" si="2398"/>
        <v>0</v>
      </c>
      <c r="BL1662" t="b">
        <f t="shared" si="2399"/>
        <v>0</v>
      </c>
      <c r="BM1662" t="b">
        <f t="shared" si="2400"/>
        <v>1</v>
      </c>
      <c r="BN1662" t="b">
        <f t="shared" si="2401"/>
        <v>0</v>
      </c>
      <c r="BO1662" t="b">
        <f t="shared" si="2402"/>
        <v>0</v>
      </c>
      <c r="BP1662" t="b">
        <f t="shared" si="2403"/>
        <v>0</v>
      </c>
      <c r="BQ1662" t="b">
        <f t="shared" si="2404"/>
        <v>0</v>
      </c>
      <c r="BR1662" t="b">
        <f t="shared" si="2405"/>
        <v>0</v>
      </c>
      <c r="BS1662" t="b">
        <f t="shared" si="2406"/>
        <v>0</v>
      </c>
      <c r="BT1662" t="b">
        <f t="shared" si="2407"/>
        <v>0</v>
      </c>
      <c r="BU1662" t="b">
        <f t="shared" si="2408"/>
        <v>0</v>
      </c>
      <c r="BV1662" t="b">
        <f t="shared" si="2409"/>
        <v>0</v>
      </c>
      <c r="BW1662" t="b">
        <f t="shared" si="2410"/>
        <v>0</v>
      </c>
      <c r="BX1662" t="b">
        <f t="shared" si="2411"/>
        <v>0</v>
      </c>
      <c r="BY1662" t="b">
        <f t="shared" si="2412"/>
        <v>0</v>
      </c>
      <c r="BZ1662" t="b">
        <f t="shared" si="2413"/>
        <v>0</v>
      </c>
      <c r="CA1662" t="b">
        <f t="shared" si="2414"/>
        <v>0</v>
      </c>
      <c r="CB1662" t="b">
        <f t="shared" si="2415"/>
        <v>0</v>
      </c>
      <c r="CC1662" t="b">
        <f t="shared" si="2416"/>
        <v>0</v>
      </c>
      <c r="CD1662" t="b">
        <f t="shared" si="2417"/>
        <v>0</v>
      </c>
      <c r="CE1662" t="b">
        <f t="shared" si="2418"/>
        <v>0</v>
      </c>
      <c r="CF1662" t="b">
        <f t="shared" si="2419"/>
        <v>0</v>
      </c>
      <c r="CG1662" t="b">
        <f t="shared" si="2420"/>
        <v>0</v>
      </c>
      <c r="CH1662" t="b">
        <f t="shared" si="2421"/>
        <v>0</v>
      </c>
      <c r="CI1662" t="b">
        <f t="shared" si="2422"/>
        <v>0</v>
      </c>
      <c r="CJ1662" t="b">
        <f t="shared" si="2423"/>
        <v>0</v>
      </c>
      <c r="CK1662" t="b">
        <f t="shared" si="2424"/>
        <v>0</v>
      </c>
      <c r="CL1662" t="b">
        <f t="shared" si="2425"/>
        <v>0</v>
      </c>
      <c r="CM1662" t="b">
        <f t="shared" si="2426"/>
        <v>0</v>
      </c>
      <c r="CN1662" t="b">
        <f t="shared" si="2427"/>
        <v>0</v>
      </c>
      <c r="CO1662" t="b">
        <f t="shared" si="2428"/>
        <v>0</v>
      </c>
      <c r="CP1662" t="b">
        <f t="shared" si="2429"/>
        <v>0</v>
      </c>
      <c r="CQ1662" t="b">
        <f t="shared" si="2430"/>
        <v>0</v>
      </c>
      <c r="CR1662" t="b">
        <f t="shared" si="2431"/>
        <v>0</v>
      </c>
      <c r="CS1662" t="b">
        <f t="shared" si="2432"/>
        <v>0</v>
      </c>
      <c r="CT1662" t="b">
        <f t="shared" si="2433"/>
        <v>0</v>
      </c>
      <c r="CU1662" t="b">
        <f t="shared" si="2434"/>
        <v>0</v>
      </c>
      <c r="CV1662" t="b">
        <f t="shared" si="2435"/>
        <v>0</v>
      </c>
      <c r="CW1662" t="b">
        <f t="shared" si="2436"/>
        <v>0</v>
      </c>
      <c r="CX1662" t="b">
        <f t="shared" si="2437"/>
        <v>0</v>
      </c>
      <c r="CY1662" t="b">
        <f t="shared" si="2438"/>
        <v>0</v>
      </c>
      <c r="CZ1662" t="b">
        <f t="shared" si="2439"/>
        <v>0</v>
      </c>
      <c r="DA1662" t="b">
        <f t="shared" si="2440"/>
        <v>0</v>
      </c>
      <c r="DB1662" t="b">
        <f t="shared" si="2441"/>
        <v>0</v>
      </c>
      <c r="DC1662" t="b">
        <f t="shared" si="2442"/>
        <v>0</v>
      </c>
      <c r="DD1662" t="b">
        <f t="shared" si="2443"/>
        <v>0</v>
      </c>
    </row>
    <row r="1663" spans="1:108">
      <c r="A1663" t="s">
        <v>3524</v>
      </c>
      <c r="C1663" t="s">
        <v>3520</v>
      </c>
      <c r="F1663" t="s">
        <v>3466</v>
      </c>
      <c r="G1663" t="s">
        <v>3463</v>
      </c>
      <c r="H1663" t="s">
        <v>7445</v>
      </c>
      <c r="I1663" t="s">
        <v>7417</v>
      </c>
      <c r="J1663" t="s">
        <v>143</v>
      </c>
      <c r="K1663" t="s">
        <v>143</v>
      </c>
      <c r="L1663" t="s">
        <v>7240</v>
      </c>
      <c r="M1663" t="s">
        <v>6079</v>
      </c>
      <c r="N1663" t="s">
        <v>3525</v>
      </c>
      <c r="O1663" t="b">
        <f t="shared" si="2350"/>
        <v>1</v>
      </c>
      <c r="P1663" t="b">
        <f t="shared" si="2351"/>
        <v>0</v>
      </c>
      <c r="Q1663" t="b">
        <f t="shared" si="2352"/>
        <v>0</v>
      </c>
      <c r="R1663" t="b">
        <f t="shared" si="2353"/>
        <v>0</v>
      </c>
      <c r="S1663" t="b">
        <f t="shared" si="2354"/>
        <v>1</v>
      </c>
      <c r="T1663" t="b">
        <f t="shared" si="2355"/>
        <v>0</v>
      </c>
      <c r="U1663" t="b">
        <f t="shared" si="2356"/>
        <v>0</v>
      </c>
      <c r="V1663" t="b">
        <f t="shared" si="2357"/>
        <v>0</v>
      </c>
      <c r="W1663" t="b">
        <f t="shared" si="2358"/>
        <v>0</v>
      </c>
      <c r="X1663" t="b">
        <f t="shared" si="2359"/>
        <v>0</v>
      </c>
      <c r="Y1663" t="b">
        <f t="shared" si="2360"/>
        <v>1</v>
      </c>
      <c r="Z1663" t="b">
        <f t="shared" si="2361"/>
        <v>1</v>
      </c>
      <c r="AA1663" t="b">
        <f t="shared" si="2362"/>
        <v>0</v>
      </c>
      <c r="AB1663" t="b">
        <f t="shared" si="2363"/>
        <v>0</v>
      </c>
      <c r="AC1663" t="b">
        <f t="shared" si="2364"/>
        <v>0</v>
      </c>
      <c r="AD1663" t="b">
        <f t="shared" si="2365"/>
        <v>0</v>
      </c>
      <c r="AE1663" t="b">
        <f t="shared" si="2366"/>
        <v>0</v>
      </c>
      <c r="AF1663" t="b">
        <f t="shared" si="2367"/>
        <v>0</v>
      </c>
      <c r="AG1663" t="b">
        <f t="shared" si="2368"/>
        <v>0</v>
      </c>
      <c r="AH1663" t="b">
        <f t="shared" si="2369"/>
        <v>0</v>
      </c>
      <c r="AI1663" t="b">
        <f t="shared" si="2370"/>
        <v>0</v>
      </c>
      <c r="AJ1663" t="b">
        <f t="shared" si="2371"/>
        <v>0</v>
      </c>
      <c r="AK1663" t="b">
        <f t="shared" si="2372"/>
        <v>0</v>
      </c>
      <c r="AL1663" t="b">
        <f t="shared" si="2373"/>
        <v>0</v>
      </c>
      <c r="AM1663" t="b">
        <f t="shared" si="2374"/>
        <v>0</v>
      </c>
      <c r="AN1663" t="b">
        <f t="shared" si="2375"/>
        <v>0</v>
      </c>
      <c r="AO1663" t="b">
        <f t="shared" si="2376"/>
        <v>0</v>
      </c>
      <c r="AP1663" t="b">
        <f t="shared" si="2377"/>
        <v>0</v>
      </c>
      <c r="AQ1663" t="b">
        <f t="shared" si="2378"/>
        <v>0</v>
      </c>
      <c r="AR1663" t="b">
        <f t="shared" si="2379"/>
        <v>0</v>
      </c>
      <c r="AS1663" t="b">
        <f t="shared" si="2380"/>
        <v>0</v>
      </c>
      <c r="AT1663" t="b">
        <f t="shared" si="2381"/>
        <v>0</v>
      </c>
      <c r="AU1663" t="b">
        <f t="shared" si="2382"/>
        <v>0</v>
      </c>
      <c r="AV1663" t="b">
        <f t="shared" si="2383"/>
        <v>0</v>
      </c>
      <c r="AW1663" t="b">
        <f t="shared" si="2384"/>
        <v>0</v>
      </c>
      <c r="AX1663" t="b">
        <f t="shared" si="2385"/>
        <v>0</v>
      </c>
      <c r="AY1663" t="b">
        <f t="shared" si="2386"/>
        <v>0</v>
      </c>
      <c r="AZ1663" t="b">
        <f t="shared" si="2387"/>
        <v>0</v>
      </c>
      <c r="BA1663" t="b">
        <f t="shared" si="2388"/>
        <v>0</v>
      </c>
      <c r="BB1663" t="b">
        <f t="shared" si="2389"/>
        <v>0</v>
      </c>
      <c r="BC1663" t="b">
        <f t="shared" si="2390"/>
        <v>0</v>
      </c>
      <c r="BD1663" t="b">
        <f t="shared" si="2391"/>
        <v>0</v>
      </c>
      <c r="BE1663" t="b">
        <f t="shared" si="2392"/>
        <v>0</v>
      </c>
      <c r="BF1663" t="b">
        <f t="shared" si="2393"/>
        <v>0</v>
      </c>
      <c r="BG1663" t="b">
        <f t="shared" si="2394"/>
        <v>0</v>
      </c>
      <c r="BH1663" t="b">
        <f t="shared" si="2395"/>
        <v>0</v>
      </c>
      <c r="BI1663" t="b">
        <f t="shared" si="2396"/>
        <v>1</v>
      </c>
      <c r="BJ1663" t="b">
        <f t="shared" si="2397"/>
        <v>0</v>
      </c>
      <c r="BK1663" t="b">
        <f t="shared" si="2398"/>
        <v>0</v>
      </c>
      <c r="BL1663" t="b">
        <f t="shared" si="2399"/>
        <v>0</v>
      </c>
      <c r="BM1663" t="b">
        <f t="shared" si="2400"/>
        <v>0</v>
      </c>
      <c r="BN1663" t="b">
        <f t="shared" si="2401"/>
        <v>0</v>
      </c>
      <c r="BO1663" t="b">
        <f t="shared" si="2402"/>
        <v>0</v>
      </c>
      <c r="BP1663" t="b">
        <f t="shared" si="2403"/>
        <v>0</v>
      </c>
      <c r="BQ1663" t="b">
        <f t="shared" si="2404"/>
        <v>1</v>
      </c>
      <c r="BR1663" t="b">
        <f t="shared" si="2405"/>
        <v>0</v>
      </c>
      <c r="BS1663" t="b">
        <f t="shared" si="2406"/>
        <v>0</v>
      </c>
      <c r="BT1663" t="b">
        <f t="shared" si="2407"/>
        <v>0</v>
      </c>
      <c r="BU1663" t="b">
        <f t="shared" si="2408"/>
        <v>0</v>
      </c>
      <c r="BV1663" t="b">
        <f t="shared" si="2409"/>
        <v>0</v>
      </c>
      <c r="BW1663" t="b">
        <f t="shared" si="2410"/>
        <v>0</v>
      </c>
      <c r="BX1663" t="b">
        <f t="shared" si="2411"/>
        <v>0</v>
      </c>
      <c r="BY1663" t="b">
        <f t="shared" si="2412"/>
        <v>0</v>
      </c>
      <c r="BZ1663" t="b">
        <f t="shared" si="2413"/>
        <v>0</v>
      </c>
      <c r="CA1663" t="b">
        <f t="shared" si="2414"/>
        <v>0</v>
      </c>
      <c r="CB1663" t="b">
        <f t="shared" si="2415"/>
        <v>0</v>
      </c>
      <c r="CC1663" t="b">
        <f t="shared" si="2416"/>
        <v>0</v>
      </c>
      <c r="CD1663" t="b">
        <f t="shared" si="2417"/>
        <v>0</v>
      </c>
      <c r="CE1663" t="b">
        <f t="shared" si="2418"/>
        <v>0</v>
      </c>
      <c r="CF1663" t="b">
        <f t="shared" si="2419"/>
        <v>0</v>
      </c>
      <c r="CG1663" t="b">
        <f t="shared" si="2420"/>
        <v>0</v>
      </c>
      <c r="CH1663" t="b">
        <f t="shared" si="2421"/>
        <v>0</v>
      </c>
      <c r="CI1663" t="b">
        <f t="shared" si="2422"/>
        <v>0</v>
      </c>
      <c r="CJ1663" t="b">
        <f t="shared" si="2423"/>
        <v>0</v>
      </c>
      <c r="CK1663" t="b">
        <f t="shared" si="2424"/>
        <v>0</v>
      </c>
      <c r="CL1663" t="b">
        <f t="shared" si="2425"/>
        <v>0</v>
      </c>
      <c r="CM1663" t="b">
        <f t="shared" si="2426"/>
        <v>0</v>
      </c>
      <c r="CN1663" t="b">
        <f t="shared" si="2427"/>
        <v>0</v>
      </c>
      <c r="CO1663" t="b">
        <f t="shared" si="2428"/>
        <v>0</v>
      </c>
      <c r="CP1663" t="b">
        <f t="shared" si="2429"/>
        <v>0</v>
      </c>
      <c r="CQ1663" t="b">
        <f t="shared" si="2430"/>
        <v>0</v>
      </c>
      <c r="CR1663" t="b">
        <f t="shared" si="2431"/>
        <v>0</v>
      </c>
      <c r="CS1663" t="b">
        <f t="shared" si="2432"/>
        <v>0</v>
      </c>
      <c r="CT1663" t="b">
        <f t="shared" si="2433"/>
        <v>0</v>
      </c>
      <c r="CU1663" t="b">
        <f t="shared" si="2434"/>
        <v>0</v>
      </c>
      <c r="CV1663" t="b">
        <f t="shared" si="2435"/>
        <v>0</v>
      </c>
      <c r="CW1663" t="b">
        <f t="shared" si="2436"/>
        <v>0</v>
      </c>
      <c r="CX1663" t="b">
        <f t="shared" si="2437"/>
        <v>0</v>
      </c>
      <c r="CY1663" t="b">
        <f t="shared" si="2438"/>
        <v>0</v>
      </c>
      <c r="CZ1663" t="b">
        <f t="shared" si="2439"/>
        <v>0</v>
      </c>
      <c r="DA1663" t="b">
        <f t="shared" si="2440"/>
        <v>0</v>
      </c>
      <c r="DB1663" t="b">
        <f t="shared" si="2441"/>
        <v>0</v>
      </c>
      <c r="DC1663" t="b">
        <f t="shared" si="2442"/>
        <v>0</v>
      </c>
      <c r="DD1663" t="b">
        <f t="shared" si="2443"/>
        <v>0</v>
      </c>
    </row>
    <row r="1664" spans="1:108">
      <c r="A1664" s="1" t="s">
        <v>3562</v>
      </c>
      <c r="C1664" t="s">
        <v>7356</v>
      </c>
      <c r="F1664" t="s">
        <v>3563</v>
      </c>
      <c r="G1664" t="s">
        <v>3564</v>
      </c>
      <c r="H1664" t="s">
        <v>7445</v>
      </c>
      <c r="I1664" t="s">
        <v>7417</v>
      </c>
      <c r="J1664" s="1" t="s">
        <v>16</v>
      </c>
      <c r="K1664" t="s">
        <v>16</v>
      </c>
      <c r="L1664" t="s">
        <v>6971</v>
      </c>
      <c r="M1664" t="s">
        <v>7611</v>
      </c>
      <c r="N1664" t="s">
        <v>1332</v>
      </c>
      <c r="O1664" t="b">
        <f t="shared" si="2350"/>
        <v>0</v>
      </c>
      <c r="P1664" t="b">
        <f t="shared" si="2351"/>
        <v>1</v>
      </c>
      <c r="Q1664" t="b">
        <f t="shared" si="2352"/>
        <v>0</v>
      </c>
      <c r="R1664" t="b">
        <f t="shared" si="2353"/>
        <v>1</v>
      </c>
      <c r="S1664" t="b">
        <f t="shared" si="2354"/>
        <v>0</v>
      </c>
      <c r="T1664" t="b">
        <f t="shared" si="2355"/>
        <v>1</v>
      </c>
      <c r="U1664" t="b">
        <f t="shared" si="2356"/>
        <v>0</v>
      </c>
      <c r="V1664" t="b">
        <f t="shared" si="2357"/>
        <v>1</v>
      </c>
      <c r="W1664" t="b">
        <f t="shared" si="2358"/>
        <v>0</v>
      </c>
      <c r="X1664" t="b">
        <f t="shared" si="2359"/>
        <v>0</v>
      </c>
      <c r="Y1664" t="b">
        <f t="shared" si="2360"/>
        <v>0</v>
      </c>
      <c r="Z1664" t="b">
        <f t="shared" si="2361"/>
        <v>0</v>
      </c>
      <c r="AA1664" t="b">
        <f t="shared" si="2362"/>
        <v>1</v>
      </c>
      <c r="AB1664" t="b">
        <f t="shared" si="2363"/>
        <v>0</v>
      </c>
      <c r="AC1664" t="b">
        <f t="shared" si="2364"/>
        <v>0</v>
      </c>
      <c r="AD1664" t="b">
        <f t="shared" si="2365"/>
        <v>0</v>
      </c>
      <c r="AE1664" t="b">
        <f t="shared" si="2366"/>
        <v>0</v>
      </c>
      <c r="AF1664" t="b">
        <f t="shared" si="2367"/>
        <v>0</v>
      </c>
      <c r="AG1664" t="b">
        <f t="shared" si="2368"/>
        <v>0</v>
      </c>
      <c r="AH1664" t="b">
        <f t="shared" si="2369"/>
        <v>0</v>
      </c>
      <c r="AI1664" t="b">
        <f t="shared" si="2370"/>
        <v>0</v>
      </c>
      <c r="AJ1664" t="b">
        <f t="shared" si="2371"/>
        <v>0</v>
      </c>
      <c r="AK1664" t="b">
        <f t="shared" si="2372"/>
        <v>0</v>
      </c>
      <c r="AL1664" t="b">
        <f t="shared" si="2373"/>
        <v>0</v>
      </c>
      <c r="AM1664" t="b">
        <f t="shared" si="2374"/>
        <v>0</v>
      </c>
      <c r="AN1664" t="b">
        <f t="shared" si="2375"/>
        <v>0</v>
      </c>
      <c r="AO1664" t="b">
        <f t="shared" si="2376"/>
        <v>0</v>
      </c>
      <c r="AP1664" t="b">
        <f t="shared" si="2377"/>
        <v>0</v>
      </c>
      <c r="AQ1664" t="b">
        <f t="shared" si="2378"/>
        <v>0</v>
      </c>
      <c r="AR1664" t="b">
        <f t="shared" si="2379"/>
        <v>0</v>
      </c>
      <c r="AS1664" t="b">
        <f t="shared" si="2380"/>
        <v>0</v>
      </c>
      <c r="AT1664" t="b">
        <f t="shared" si="2381"/>
        <v>0</v>
      </c>
      <c r="AU1664" t="b">
        <f t="shared" si="2382"/>
        <v>0</v>
      </c>
      <c r="AV1664" t="b">
        <f t="shared" si="2383"/>
        <v>0</v>
      </c>
      <c r="AW1664" t="b">
        <f t="shared" si="2384"/>
        <v>0</v>
      </c>
      <c r="AX1664" t="b">
        <f t="shared" si="2385"/>
        <v>0</v>
      </c>
      <c r="AY1664" t="b">
        <f t="shared" si="2386"/>
        <v>0</v>
      </c>
      <c r="AZ1664" t="b">
        <f t="shared" si="2387"/>
        <v>0</v>
      </c>
      <c r="BA1664" t="b">
        <f t="shared" si="2388"/>
        <v>0</v>
      </c>
      <c r="BB1664" t="b">
        <f t="shared" si="2389"/>
        <v>0</v>
      </c>
      <c r="BC1664" t="b">
        <f t="shared" si="2390"/>
        <v>1</v>
      </c>
      <c r="BD1664" t="b">
        <f t="shared" si="2391"/>
        <v>0</v>
      </c>
      <c r="BE1664" t="b">
        <f t="shared" si="2392"/>
        <v>0</v>
      </c>
      <c r="BF1664" t="b">
        <f t="shared" si="2393"/>
        <v>0</v>
      </c>
      <c r="BG1664" t="b">
        <f t="shared" si="2394"/>
        <v>0</v>
      </c>
      <c r="BH1664" t="b">
        <f t="shared" si="2395"/>
        <v>0</v>
      </c>
      <c r="BI1664" t="b">
        <f t="shared" si="2396"/>
        <v>0</v>
      </c>
      <c r="BJ1664" t="b">
        <f t="shared" si="2397"/>
        <v>0</v>
      </c>
      <c r="BK1664" t="b">
        <f t="shared" si="2398"/>
        <v>0</v>
      </c>
      <c r="BL1664" t="b">
        <f t="shared" si="2399"/>
        <v>0</v>
      </c>
      <c r="BM1664" t="b">
        <f t="shared" si="2400"/>
        <v>0</v>
      </c>
      <c r="BN1664" t="b">
        <f t="shared" si="2401"/>
        <v>0</v>
      </c>
      <c r="BO1664" t="b">
        <f t="shared" si="2402"/>
        <v>0</v>
      </c>
      <c r="BP1664" t="b">
        <f t="shared" si="2403"/>
        <v>1</v>
      </c>
      <c r="BQ1664" t="b">
        <f t="shared" si="2404"/>
        <v>0</v>
      </c>
      <c r="BR1664" t="b">
        <f t="shared" si="2405"/>
        <v>0</v>
      </c>
      <c r="BS1664" t="b">
        <f t="shared" si="2406"/>
        <v>0</v>
      </c>
      <c r="BT1664" t="b">
        <f t="shared" si="2407"/>
        <v>0</v>
      </c>
      <c r="BU1664" t="b">
        <f t="shared" si="2408"/>
        <v>0</v>
      </c>
      <c r="BV1664" t="b">
        <f t="shared" si="2409"/>
        <v>0</v>
      </c>
      <c r="BW1664" t="b">
        <f t="shared" si="2410"/>
        <v>0</v>
      </c>
      <c r="BX1664" t="b">
        <f t="shared" si="2411"/>
        <v>0</v>
      </c>
      <c r="BY1664" t="b">
        <f t="shared" si="2412"/>
        <v>0</v>
      </c>
      <c r="BZ1664" t="b">
        <f t="shared" si="2413"/>
        <v>0</v>
      </c>
      <c r="CA1664" t="b">
        <f t="shared" si="2414"/>
        <v>0</v>
      </c>
      <c r="CB1664" t="b">
        <f t="shared" si="2415"/>
        <v>0</v>
      </c>
      <c r="CC1664" t="b">
        <f t="shared" si="2416"/>
        <v>0</v>
      </c>
      <c r="CD1664" t="b">
        <f t="shared" si="2417"/>
        <v>0</v>
      </c>
      <c r="CE1664" t="b">
        <f t="shared" si="2418"/>
        <v>0</v>
      </c>
      <c r="CF1664" t="b">
        <f t="shared" si="2419"/>
        <v>0</v>
      </c>
      <c r="CG1664" t="b">
        <f t="shared" si="2420"/>
        <v>0</v>
      </c>
      <c r="CH1664" t="b">
        <f t="shared" si="2421"/>
        <v>0</v>
      </c>
      <c r="CI1664" t="b">
        <f t="shared" si="2422"/>
        <v>0</v>
      </c>
      <c r="CJ1664" t="b">
        <f t="shared" si="2423"/>
        <v>0</v>
      </c>
      <c r="CK1664" t="b">
        <f t="shared" si="2424"/>
        <v>0</v>
      </c>
      <c r="CL1664" t="b">
        <f t="shared" si="2425"/>
        <v>0</v>
      </c>
      <c r="CM1664" t="b">
        <f t="shared" si="2426"/>
        <v>0</v>
      </c>
      <c r="CN1664" t="b">
        <f t="shared" si="2427"/>
        <v>0</v>
      </c>
      <c r="CO1664" t="b">
        <f t="shared" si="2428"/>
        <v>0</v>
      </c>
      <c r="CP1664" t="b">
        <f t="shared" si="2429"/>
        <v>0</v>
      </c>
      <c r="CQ1664" t="b">
        <f t="shared" si="2430"/>
        <v>0</v>
      </c>
      <c r="CR1664" t="b">
        <f t="shared" si="2431"/>
        <v>0</v>
      </c>
      <c r="CS1664" t="b">
        <f t="shared" si="2432"/>
        <v>0</v>
      </c>
      <c r="CT1664" t="b">
        <f t="shared" si="2433"/>
        <v>0</v>
      </c>
      <c r="CU1664" t="b">
        <f t="shared" si="2434"/>
        <v>0</v>
      </c>
      <c r="CV1664" t="b">
        <f t="shared" si="2435"/>
        <v>0</v>
      </c>
      <c r="CW1664" t="b">
        <f t="shared" si="2436"/>
        <v>0</v>
      </c>
      <c r="CX1664" t="b">
        <f t="shared" si="2437"/>
        <v>0</v>
      </c>
      <c r="CY1664" t="b">
        <f t="shared" si="2438"/>
        <v>0</v>
      </c>
      <c r="CZ1664" t="b">
        <f t="shared" si="2439"/>
        <v>0</v>
      </c>
      <c r="DA1664" t="b">
        <f t="shared" si="2440"/>
        <v>0</v>
      </c>
      <c r="DB1664" t="b">
        <f t="shared" si="2441"/>
        <v>0</v>
      </c>
      <c r="DC1664" t="b">
        <f t="shared" si="2442"/>
        <v>0</v>
      </c>
      <c r="DD1664" t="b">
        <f t="shared" si="2443"/>
        <v>0</v>
      </c>
    </row>
    <row r="1665" spans="1:108">
      <c r="A1665" s="1" t="s">
        <v>3565</v>
      </c>
      <c r="C1665" t="s">
        <v>7356</v>
      </c>
      <c r="F1665" t="s">
        <v>3563</v>
      </c>
      <c r="G1665" t="s">
        <v>3564</v>
      </c>
      <c r="H1665" t="s">
        <v>7445</v>
      </c>
      <c r="I1665" t="s">
        <v>7417</v>
      </c>
      <c r="J1665" s="1" t="s">
        <v>113</v>
      </c>
      <c r="K1665" t="s">
        <v>114</v>
      </c>
      <c r="L1665" t="s">
        <v>7254</v>
      </c>
      <c r="M1665" t="s">
        <v>6079</v>
      </c>
      <c r="N1665" t="s">
        <v>3566</v>
      </c>
      <c r="O1665" t="b">
        <f t="shared" si="2350"/>
        <v>0</v>
      </c>
      <c r="P1665" t="b">
        <f t="shared" si="2351"/>
        <v>1</v>
      </c>
      <c r="Q1665" t="b">
        <f t="shared" si="2352"/>
        <v>1</v>
      </c>
      <c r="R1665" t="b">
        <f t="shared" si="2353"/>
        <v>0</v>
      </c>
      <c r="S1665" t="b">
        <f t="shared" si="2354"/>
        <v>1</v>
      </c>
      <c r="T1665" t="b">
        <f t="shared" si="2355"/>
        <v>1</v>
      </c>
      <c r="U1665" t="b">
        <f t="shared" si="2356"/>
        <v>1</v>
      </c>
      <c r="V1665" t="b">
        <f t="shared" si="2357"/>
        <v>1</v>
      </c>
      <c r="W1665" t="b">
        <f t="shared" si="2358"/>
        <v>0</v>
      </c>
      <c r="X1665" t="b">
        <f t="shared" si="2359"/>
        <v>0</v>
      </c>
      <c r="Y1665" t="b">
        <f t="shared" si="2360"/>
        <v>1</v>
      </c>
      <c r="Z1665" t="b">
        <f t="shared" si="2361"/>
        <v>1</v>
      </c>
      <c r="AA1665" t="b">
        <f t="shared" si="2362"/>
        <v>1</v>
      </c>
      <c r="AB1665" t="b">
        <f t="shared" si="2363"/>
        <v>0</v>
      </c>
      <c r="AC1665" t="b">
        <f t="shared" si="2364"/>
        <v>0</v>
      </c>
      <c r="AD1665" t="b">
        <f t="shared" si="2365"/>
        <v>0</v>
      </c>
      <c r="AE1665" t="b">
        <f t="shared" si="2366"/>
        <v>0</v>
      </c>
      <c r="AF1665" t="b">
        <f t="shared" si="2367"/>
        <v>0</v>
      </c>
      <c r="AG1665" t="b">
        <f t="shared" si="2368"/>
        <v>0</v>
      </c>
      <c r="AH1665" t="b">
        <f t="shared" si="2369"/>
        <v>1</v>
      </c>
      <c r="AI1665" t="b">
        <f t="shared" si="2370"/>
        <v>1</v>
      </c>
      <c r="AJ1665" t="b">
        <f t="shared" si="2371"/>
        <v>0</v>
      </c>
      <c r="AK1665" t="b">
        <f t="shared" si="2372"/>
        <v>0</v>
      </c>
      <c r="AL1665" t="b">
        <f t="shared" si="2373"/>
        <v>0</v>
      </c>
      <c r="AM1665" t="b">
        <f t="shared" si="2374"/>
        <v>0</v>
      </c>
      <c r="AN1665" t="b">
        <f t="shared" si="2375"/>
        <v>0</v>
      </c>
      <c r="AO1665" t="b">
        <f t="shared" si="2376"/>
        <v>0</v>
      </c>
      <c r="AP1665" t="b">
        <f t="shared" si="2377"/>
        <v>0</v>
      </c>
      <c r="AQ1665" t="b">
        <f t="shared" si="2378"/>
        <v>0</v>
      </c>
      <c r="AR1665" t="b">
        <f t="shared" si="2379"/>
        <v>0</v>
      </c>
      <c r="AS1665" t="b">
        <f t="shared" si="2380"/>
        <v>0</v>
      </c>
      <c r="AT1665" t="b">
        <f t="shared" si="2381"/>
        <v>0</v>
      </c>
      <c r="AU1665" t="b">
        <f t="shared" si="2382"/>
        <v>0</v>
      </c>
      <c r="AV1665" t="b">
        <f t="shared" si="2383"/>
        <v>0</v>
      </c>
      <c r="AW1665" t="b">
        <f t="shared" si="2384"/>
        <v>0</v>
      </c>
      <c r="AX1665" t="b">
        <f t="shared" si="2385"/>
        <v>0</v>
      </c>
      <c r="AY1665" t="b">
        <f t="shared" si="2386"/>
        <v>0</v>
      </c>
      <c r="AZ1665" t="b">
        <f t="shared" si="2387"/>
        <v>0</v>
      </c>
      <c r="BA1665" t="b">
        <f t="shared" si="2388"/>
        <v>0</v>
      </c>
      <c r="BB1665" t="b">
        <f t="shared" si="2389"/>
        <v>0</v>
      </c>
      <c r="BC1665" t="b">
        <f t="shared" si="2390"/>
        <v>0</v>
      </c>
      <c r="BD1665" t="b">
        <f t="shared" si="2391"/>
        <v>0</v>
      </c>
      <c r="BE1665" t="b">
        <f t="shared" si="2392"/>
        <v>0</v>
      </c>
      <c r="BF1665" t="b">
        <f t="shared" si="2393"/>
        <v>0</v>
      </c>
      <c r="BG1665" t="b">
        <f t="shared" si="2394"/>
        <v>0</v>
      </c>
      <c r="BH1665" t="b">
        <f t="shared" si="2395"/>
        <v>0</v>
      </c>
      <c r="BI1665" t="b">
        <f t="shared" si="2396"/>
        <v>0</v>
      </c>
      <c r="BJ1665" t="b">
        <f t="shared" si="2397"/>
        <v>1</v>
      </c>
      <c r="BK1665" t="b">
        <f t="shared" si="2398"/>
        <v>0</v>
      </c>
      <c r="BL1665" t="b">
        <f t="shared" si="2399"/>
        <v>0</v>
      </c>
      <c r="BM1665" t="b">
        <f t="shared" si="2400"/>
        <v>0</v>
      </c>
      <c r="BN1665" t="b">
        <f t="shared" si="2401"/>
        <v>1</v>
      </c>
      <c r="BO1665" t="b">
        <f t="shared" si="2402"/>
        <v>1</v>
      </c>
      <c r="BP1665" t="b">
        <f t="shared" si="2403"/>
        <v>1</v>
      </c>
      <c r="BQ1665" t="b">
        <f t="shared" si="2404"/>
        <v>0</v>
      </c>
      <c r="BR1665" t="b">
        <f t="shared" si="2405"/>
        <v>0</v>
      </c>
      <c r="BS1665" t="b">
        <f t="shared" si="2406"/>
        <v>0</v>
      </c>
      <c r="BT1665" t="b">
        <f t="shared" si="2407"/>
        <v>0</v>
      </c>
      <c r="BU1665" t="b">
        <f t="shared" si="2408"/>
        <v>0</v>
      </c>
      <c r="BV1665" t="b">
        <f t="shared" si="2409"/>
        <v>0</v>
      </c>
      <c r="BW1665" t="b">
        <f t="shared" si="2410"/>
        <v>0</v>
      </c>
      <c r="BX1665" t="b">
        <f t="shared" si="2411"/>
        <v>1</v>
      </c>
      <c r="BY1665" t="b">
        <f t="shared" si="2412"/>
        <v>0</v>
      </c>
      <c r="BZ1665" t="b">
        <f t="shared" si="2413"/>
        <v>0</v>
      </c>
      <c r="CA1665" t="b">
        <f t="shared" si="2414"/>
        <v>0</v>
      </c>
      <c r="CB1665" t="b">
        <f t="shared" si="2415"/>
        <v>0</v>
      </c>
      <c r="CC1665" t="b">
        <f t="shared" si="2416"/>
        <v>0</v>
      </c>
      <c r="CD1665" t="b">
        <f t="shared" si="2417"/>
        <v>0</v>
      </c>
      <c r="CE1665" t="b">
        <f t="shared" si="2418"/>
        <v>0</v>
      </c>
      <c r="CF1665" t="b">
        <f t="shared" si="2419"/>
        <v>0</v>
      </c>
      <c r="CG1665" t="b">
        <f t="shared" si="2420"/>
        <v>0</v>
      </c>
      <c r="CH1665" t="b">
        <f t="shared" si="2421"/>
        <v>0</v>
      </c>
      <c r="CI1665" t="b">
        <f t="shared" si="2422"/>
        <v>0</v>
      </c>
      <c r="CJ1665" t="b">
        <f t="shared" si="2423"/>
        <v>1</v>
      </c>
      <c r="CK1665" t="b">
        <f t="shared" si="2424"/>
        <v>0</v>
      </c>
      <c r="CL1665" t="b">
        <f t="shared" si="2425"/>
        <v>0</v>
      </c>
      <c r="CM1665" t="b">
        <f t="shared" si="2426"/>
        <v>0</v>
      </c>
      <c r="CN1665" t="b">
        <f t="shared" si="2427"/>
        <v>0</v>
      </c>
      <c r="CO1665" t="b">
        <f t="shared" si="2428"/>
        <v>0</v>
      </c>
      <c r="CP1665" t="b">
        <f t="shared" si="2429"/>
        <v>0</v>
      </c>
      <c r="CQ1665" t="b">
        <f t="shared" si="2430"/>
        <v>0</v>
      </c>
      <c r="CR1665" t="b">
        <f t="shared" si="2431"/>
        <v>0</v>
      </c>
      <c r="CS1665" t="b">
        <f t="shared" si="2432"/>
        <v>0</v>
      </c>
      <c r="CT1665" t="b">
        <f t="shared" si="2433"/>
        <v>0</v>
      </c>
      <c r="CU1665" t="b">
        <f t="shared" si="2434"/>
        <v>0</v>
      </c>
      <c r="CV1665" t="b">
        <f t="shared" si="2435"/>
        <v>0</v>
      </c>
      <c r="CW1665" t="b">
        <f t="shared" si="2436"/>
        <v>0</v>
      </c>
      <c r="CX1665" t="b">
        <f t="shared" si="2437"/>
        <v>0</v>
      </c>
      <c r="CY1665" t="b">
        <f t="shared" si="2438"/>
        <v>0</v>
      </c>
      <c r="CZ1665" t="b">
        <f t="shared" si="2439"/>
        <v>0</v>
      </c>
      <c r="DA1665" t="b">
        <f t="shared" si="2440"/>
        <v>0</v>
      </c>
      <c r="DB1665" t="b">
        <f t="shared" si="2441"/>
        <v>0</v>
      </c>
      <c r="DC1665" t="b">
        <f t="shared" si="2442"/>
        <v>0</v>
      </c>
      <c r="DD1665" t="b">
        <f t="shared" si="2443"/>
        <v>0</v>
      </c>
    </row>
    <row r="1666" spans="1:108">
      <c r="A1666" s="3" t="s">
        <v>2869</v>
      </c>
      <c r="C1666" t="s">
        <v>2870</v>
      </c>
      <c r="D1666" s="4"/>
      <c r="E1666" s="4"/>
      <c r="G1666" t="s">
        <v>2871</v>
      </c>
      <c r="H1666" t="s">
        <v>7446</v>
      </c>
      <c r="I1666" t="s">
        <v>7417</v>
      </c>
      <c r="J1666" s="4" t="s">
        <v>165</v>
      </c>
      <c r="K1666" s="4" t="s">
        <v>114</v>
      </c>
      <c r="L1666" s="4" t="s">
        <v>7037</v>
      </c>
      <c r="M1666" t="s">
        <v>6079</v>
      </c>
      <c r="N1666" s="6" t="s">
        <v>2872</v>
      </c>
      <c r="O1666" s="6" t="b">
        <f t="shared" si="2350"/>
        <v>1</v>
      </c>
      <c r="P1666" s="4" t="b">
        <f t="shared" si="2351"/>
        <v>1</v>
      </c>
      <c r="Q1666" s="4" t="b">
        <f t="shared" si="2352"/>
        <v>1</v>
      </c>
      <c r="R1666" s="4" t="b">
        <f t="shared" si="2353"/>
        <v>1</v>
      </c>
      <c r="S1666" s="6" t="b">
        <f t="shared" si="2354"/>
        <v>1</v>
      </c>
      <c r="T1666" s="6" t="b">
        <f t="shared" si="2355"/>
        <v>1</v>
      </c>
      <c r="U1666" s="6" t="b">
        <f t="shared" si="2356"/>
        <v>1</v>
      </c>
      <c r="V1666" s="6" t="b">
        <f t="shared" si="2357"/>
        <v>1</v>
      </c>
      <c r="W1666" s="6" t="b">
        <f t="shared" si="2358"/>
        <v>1</v>
      </c>
      <c r="X1666" s="6" t="b">
        <f t="shared" si="2359"/>
        <v>1</v>
      </c>
      <c r="Y1666" s="6" t="b">
        <f t="shared" si="2360"/>
        <v>1</v>
      </c>
      <c r="Z1666" s="6" t="b">
        <f t="shared" si="2361"/>
        <v>1</v>
      </c>
      <c r="AA1666" s="6" t="b">
        <f t="shared" si="2362"/>
        <v>1</v>
      </c>
      <c r="AB1666" s="4" t="b">
        <f t="shared" si="2363"/>
        <v>1</v>
      </c>
      <c r="AC1666" s="4" t="b">
        <f t="shared" si="2364"/>
        <v>1</v>
      </c>
      <c r="AD1666" s="4" t="b">
        <f t="shared" si="2365"/>
        <v>1</v>
      </c>
      <c r="AE1666" s="4" t="b">
        <f t="shared" si="2366"/>
        <v>1</v>
      </c>
      <c r="AF1666" s="4" t="b">
        <f t="shared" si="2367"/>
        <v>0</v>
      </c>
      <c r="AG1666" s="4" t="b">
        <f t="shared" si="2368"/>
        <v>0</v>
      </c>
      <c r="AH1666" s="4" t="b">
        <f t="shared" si="2369"/>
        <v>1</v>
      </c>
      <c r="AI1666" s="4" t="b">
        <f t="shared" si="2370"/>
        <v>1</v>
      </c>
      <c r="AJ1666" s="4" t="b">
        <f t="shared" si="2371"/>
        <v>1</v>
      </c>
      <c r="AK1666" s="4" t="b">
        <f t="shared" si="2372"/>
        <v>1</v>
      </c>
      <c r="AL1666" s="4" t="b">
        <f t="shared" si="2373"/>
        <v>1</v>
      </c>
      <c r="AM1666" s="4" t="b">
        <f t="shared" si="2374"/>
        <v>0</v>
      </c>
      <c r="AN1666" s="4" t="b">
        <f t="shared" si="2375"/>
        <v>0</v>
      </c>
      <c r="AO1666" s="4" t="b">
        <f t="shared" si="2376"/>
        <v>1</v>
      </c>
      <c r="AP1666" s="4" t="b">
        <f t="shared" si="2377"/>
        <v>1</v>
      </c>
      <c r="AQ1666" s="4" t="b">
        <f t="shared" si="2378"/>
        <v>1</v>
      </c>
      <c r="AR1666" s="4" t="b">
        <f t="shared" si="2379"/>
        <v>0</v>
      </c>
      <c r="AS1666" s="4" t="b">
        <f t="shared" si="2380"/>
        <v>1</v>
      </c>
      <c r="AT1666" s="4" t="b">
        <f t="shared" si="2381"/>
        <v>0</v>
      </c>
      <c r="AU1666" s="4" t="b">
        <f t="shared" si="2382"/>
        <v>1</v>
      </c>
      <c r="AV1666" s="4" t="b">
        <f t="shared" si="2383"/>
        <v>1</v>
      </c>
      <c r="AW1666" s="4" t="b">
        <f t="shared" si="2384"/>
        <v>1</v>
      </c>
      <c r="AX1666" s="4" t="b">
        <f t="shared" si="2385"/>
        <v>1</v>
      </c>
      <c r="AY1666" s="4" t="b">
        <f t="shared" si="2386"/>
        <v>1</v>
      </c>
      <c r="AZ1666" s="4" t="b">
        <f t="shared" si="2387"/>
        <v>1</v>
      </c>
      <c r="BA1666" s="4" t="b">
        <f t="shared" si="2388"/>
        <v>0</v>
      </c>
      <c r="BB1666" s="4" t="b">
        <f t="shared" si="2389"/>
        <v>0</v>
      </c>
      <c r="BC1666" s="4" t="b">
        <f t="shared" si="2390"/>
        <v>1</v>
      </c>
      <c r="BD1666" s="4" t="b">
        <f t="shared" si="2391"/>
        <v>1</v>
      </c>
      <c r="BE1666" s="4" t="b">
        <f t="shared" si="2392"/>
        <v>1</v>
      </c>
      <c r="BF1666" s="4" t="b">
        <f t="shared" si="2393"/>
        <v>1</v>
      </c>
      <c r="BG1666" s="4" t="b">
        <f t="shared" si="2394"/>
        <v>1</v>
      </c>
      <c r="BH1666" s="4" t="b">
        <f t="shared" si="2395"/>
        <v>0</v>
      </c>
      <c r="BI1666" s="4" t="b">
        <f t="shared" si="2396"/>
        <v>1</v>
      </c>
      <c r="BJ1666" s="4" t="b">
        <f t="shared" si="2397"/>
        <v>0</v>
      </c>
      <c r="BK1666" s="4" t="b">
        <f t="shared" si="2398"/>
        <v>0</v>
      </c>
      <c r="BL1666" s="4" t="b">
        <f t="shared" si="2399"/>
        <v>1</v>
      </c>
      <c r="BM1666" s="4" t="b">
        <f t="shared" si="2400"/>
        <v>1</v>
      </c>
      <c r="BN1666" s="4" t="b">
        <f t="shared" si="2401"/>
        <v>1</v>
      </c>
      <c r="BO1666" s="4" t="b">
        <f t="shared" si="2402"/>
        <v>1</v>
      </c>
      <c r="BP1666" s="4" t="b">
        <f t="shared" si="2403"/>
        <v>1</v>
      </c>
      <c r="BQ1666" s="4" t="b">
        <f t="shared" si="2404"/>
        <v>1</v>
      </c>
      <c r="BR1666" s="4" t="b">
        <f t="shared" si="2405"/>
        <v>0</v>
      </c>
      <c r="BS1666" s="4" t="b">
        <f t="shared" si="2406"/>
        <v>1</v>
      </c>
      <c r="BT1666" s="4" t="b">
        <f t="shared" si="2407"/>
        <v>1</v>
      </c>
      <c r="BU1666" s="4" t="b">
        <f t="shared" si="2408"/>
        <v>1</v>
      </c>
      <c r="BV1666" s="4" t="b">
        <f t="shared" si="2409"/>
        <v>1</v>
      </c>
      <c r="BW1666" s="4" t="b">
        <f t="shared" si="2410"/>
        <v>0</v>
      </c>
      <c r="BX1666" s="4" t="b">
        <f t="shared" si="2411"/>
        <v>1</v>
      </c>
      <c r="BY1666" s="4" t="b">
        <f t="shared" si="2412"/>
        <v>0</v>
      </c>
      <c r="BZ1666" s="4" t="b">
        <f t="shared" si="2413"/>
        <v>0</v>
      </c>
      <c r="CA1666" s="4" t="b">
        <f t="shared" si="2414"/>
        <v>0</v>
      </c>
      <c r="CB1666" s="4" t="b">
        <f t="shared" si="2415"/>
        <v>1</v>
      </c>
      <c r="CC1666" s="4" t="b">
        <f t="shared" si="2416"/>
        <v>0</v>
      </c>
      <c r="CD1666" s="4" t="b">
        <f t="shared" si="2417"/>
        <v>1</v>
      </c>
      <c r="CE1666" s="4" t="b">
        <f t="shared" si="2418"/>
        <v>1</v>
      </c>
      <c r="CF1666" s="4" t="b">
        <f t="shared" si="2419"/>
        <v>1</v>
      </c>
      <c r="CG1666" s="4" t="b">
        <f t="shared" si="2420"/>
        <v>1</v>
      </c>
      <c r="CH1666" s="4" t="b">
        <f t="shared" si="2421"/>
        <v>1</v>
      </c>
      <c r="CI1666" s="4" t="b">
        <f t="shared" si="2422"/>
        <v>1</v>
      </c>
      <c r="CJ1666" s="4" t="b">
        <f t="shared" si="2423"/>
        <v>1</v>
      </c>
      <c r="CK1666" s="4" t="b">
        <f t="shared" si="2424"/>
        <v>1</v>
      </c>
      <c r="CL1666" s="4" t="b">
        <f t="shared" si="2425"/>
        <v>0</v>
      </c>
      <c r="CM1666" s="4" t="b">
        <f t="shared" si="2426"/>
        <v>0</v>
      </c>
      <c r="CN1666" s="4" t="b">
        <f t="shared" si="2427"/>
        <v>0</v>
      </c>
      <c r="CO1666" s="4" t="b">
        <f t="shared" si="2428"/>
        <v>1</v>
      </c>
      <c r="CP1666" s="4" t="b">
        <f t="shared" si="2429"/>
        <v>1</v>
      </c>
      <c r="CQ1666" s="4" t="b">
        <f t="shared" si="2430"/>
        <v>0</v>
      </c>
      <c r="CR1666" s="4" t="b">
        <f t="shared" si="2431"/>
        <v>0</v>
      </c>
      <c r="CS1666" s="4" t="b">
        <f t="shared" si="2432"/>
        <v>1</v>
      </c>
      <c r="CT1666" s="4" t="b">
        <f t="shared" si="2433"/>
        <v>1</v>
      </c>
      <c r="CU1666" s="4" t="b">
        <f t="shared" si="2434"/>
        <v>0</v>
      </c>
      <c r="CV1666" s="4" t="b">
        <f t="shared" si="2435"/>
        <v>0</v>
      </c>
      <c r="CW1666" s="4" t="b">
        <f t="shared" si="2436"/>
        <v>1</v>
      </c>
      <c r="CX1666" s="4" t="b">
        <f t="shared" si="2437"/>
        <v>1</v>
      </c>
      <c r="CY1666" s="4" t="b">
        <f t="shared" si="2438"/>
        <v>0</v>
      </c>
      <c r="CZ1666" s="4" t="b">
        <f t="shared" si="2439"/>
        <v>0</v>
      </c>
      <c r="DA1666" s="4" t="b">
        <f t="shared" si="2440"/>
        <v>1</v>
      </c>
      <c r="DB1666" s="4" t="b">
        <f t="shared" si="2441"/>
        <v>0</v>
      </c>
      <c r="DC1666" s="4" t="b">
        <f t="shared" si="2442"/>
        <v>0</v>
      </c>
      <c r="DD1666" s="4" t="b">
        <f t="shared" si="2443"/>
        <v>0</v>
      </c>
    </row>
    <row r="1667" spans="1:108">
      <c r="A1667" s="1" t="s">
        <v>2873</v>
      </c>
      <c r="C1667" t="s">
        <v>2870</v>
      </c>
      <c r="G1667" t="s">
        <v>2871</v>
      </c>
      <c r="H1667" t="s">
        <v>7446</v>
      </c>
      <c r="I1667" t="s">
        <v>7417</v>
      </c>
      <c r="J1667" s="1" t="s">
        <v>119</v>
      </c>
      <c r="K1667" t="s">
        <v>109</v>
      </c>
      <c r="L1667" t="s">
        <v>7038</v>
      </c>
      <c r="M1667" t="s">
        <v>221</v>
      </c>
      <c r="N1667" t="s">
        <v>2874</v>
      </c>
      <c r="O1667" t="b">
        <f t="shared" ref="O1667:O1669" si="2444">OR(ISNUMBER(FIND("Adana",N1667)),ISNUMBER(FIND("Hatay",N1667)),ISNUMBER(FIND("Kahramanmaraş",N1667)),ISNUMBER(FIND("Mersin",N1667)),ISNUMBER(FIND("Osmaniye",N1667)),ISNUMBER(FIND("Adıyaman",N1667)),ISNUMBER(FIND("Diyarbakır",N1667)),ISNUMBER(FIND("Gaziantep",N1667)),ISNUMBER(FIND("Mardin",N1667)),ISNUMBER(FIND("Şanlıurfa",N1667)),ISNUMBER(FIND("Siirt",N1667)),ISNUMBER(FIND("Karaman",N1667)),ISNUMBER(FIND("Niğde",N1667)),ISNUMBER(FIND("Elazığ",N1667)),ISNUMBER(FIND("Malatya",N1667)),ISNUMBER(FIND("Tunceli",N1667)))</f>
        <v>1</v>
      </c>
      <c r="P1667" t="b">
        <f t="shared" si="2351"/>
        <v>1</v>
      </c>
      <c r="Q1667" t="b">
        <f t="shared" si="2352"/>
        <v>1</v>
      </c>
      <c r="R1667" t="b">
        <f t="shared" si="2353"/>
        <v>1</v>
      </c>
      <c r="S1667" t="b">
        <f t="shared" si="2354"/>
        <v>1</v>
      </c>
      <c r="T1667" t="b">
        <f t="shared" si="2355"/>
        <v>1</v>
      </c>
      <c r="U1667" t="b">
        <f t="shared" si="2356"/>
        <v>1</v>
      </c>
      <c r="V1667" t="b">
        <f t="shared" si="2357"/>
        <v>1</v>
      </c>
      <c r="W1667" t="b">
        <f t="shared" si="2358"/>
        <v>0</v>
      </c>
      <c r="X1667" t="b">
        <f t="shared" si="2359"/>
        <v>1</v>
      </c>
      <c r="Y1667" t="b">
        <f t="shared" si="2360"/>
        <v>0</v>
      </c>
      <c r="Z1667" t="b">
        <f t="shared" si="2361"/>
        <v>0</v>
      </c>
      <c r="AA1667" t="b">
        <f t="shared" si="2362"/>
        <v>1</v>
      </c>
      <c r="AB1667" t="b">
        <f t="shared" si="2363"/>
        <v>0</v>
      </c>
      <c r="AC1667" t="b">
        <f t="shared" si="2364"/>
        <v>0</v>
      </c>
      <c r="AD1667" t="b">
        <f t="shared" si="2365"/>
        <v>0</v>
      </c>
      <c r="AE1667" t="b">
        <f t="shared" si="2366"/>
        <v>1</v>
      </c>
      <c r="AF1667" t="b">
        <f t="shared" si="2367"/>
        <v>0</v>
      </c>
      <c r="AG1667" t="b">
        <f t="shared" si="2368"/>
        <v>0</v>
      </c>
      <c r="AH1667" t="b">
        <f t="shared" si="2369"/>
        <v>1</v>
      </c>
      <c r="AI1667" t="b">
        <f t="shared" si="2370"/>
        <v>0</v>
      </c>
      <c r="AJ1667" t="b">
        <f t="shared" si="2371"/>
        <v>0</v>
      </c>
      <c r="AK1667" t="b">
        <f t="shared" si="2372"/>
        <v>0</v>
      </c>
      <c r="AL1667" t="b">
        <f t="shared" si="2373"/>
        <v>0</v>
      </c>
      <c r="AM1667" t="b">
        <f t="shared" si="2374"/>
        <v>0</v>
      </c>
      <c r="AN1667" t="b">
        <f t="shared" si="2375"/>
        <v>0</v>
      </c>
      <c r="AO1667" t="b">
        <f t="shared" si="2376"/>
        <v>0</v>
      </c>
      <c r="AP1667" t="b">
        <f t="shared" si="2377"/>
        <v>0</v>
      </c>
      <c r="AQ1667" t="b">
        <f t="shared" si="2378"/>
        <v>0</v>
      </c>
      <c r="AR1667" t="b">
        <f t="shared" si="2379"/>
        <v>0</v>
      </c>
      <c r="AS1667" t="b">
        <f t="shared" si="2380"/>
        <v>0</v>
      </c>
      <c r="AT1667" t="b">
        <f t="shared" si="2381"/>
        <v>0</v>
      </c>
      <c r="AU1667" t="b">
        <f t="shared" si="2382"/>
        <v>0</v>
      </c>
      <c r="AV1667" t="b">
        <f t="shared" si="2383"/>
        <v>0</v>
      </c>
      <c r="AW1667" t="b">
        <f t="shared" si="2384"/>
        <v>0</v>
      </c>
      <c r="AX1667" t="b">
        <f t="shared" si="2385"/>
        <v>1</v>
      </c>
      <c r="AY1667" t="b">
        <f t="shared" si="2386"/>
        <v>0</v>
      </c>
      <c r="AZ1667" t="b">
        <f t="shared" si="2387"/>
        <v>0</v>
      </c>
      <c r="BA1667" t="b">
        <f t="shared" si="2388"/>
        <v>0</v>
      </c>
      <c r="BB1667" t="b">
        <f t="shared" si="2389"/>
        <v>0</v>
      </c>
      <c r="BC1667" t="b">
        <f t="shared" si="2390"/>
        <v>0</v>
      </c>
      <c r="BD1667" t="b">
        <f t="shared" si="2391"/>
        <v>1</v>
      </c>
      <c r="BE1667" t="b">
        <f t="shared" si="2392"/>
        <v>1</v>
      </c>
      <c r="BF1667" t="b">
        <f t="shared" si="2393"/>
        <v>1</v>
      </c>
      <c r="BG1667" t="b">
        <f t="shared" si="2394"/>
        <v>0</v>
      </c>
      <c r="BH1667" t="b">
        <f t="shared" si="2395"/>
        <v>0</v>
      </c>
      <c r="BI1667" t="b">
        <f t="shared" si="2396"/>
        <v>0</v>
      </c>
      <c r="BJ1667" t="b">
        <f t="shared" si="2397"/>
        <v>0</v>
      </c>
      <c r="BK1667" t="b">
        <f t="shared" si="2398"/>
        <v>0</v>
      </c>
      <c r="BL1667" t="b">
        <f t="shared" si="2399"/>
        <v>1</v>
      </c>
      <c r="BM1667" t="b">
        <f t="shared" si="2400"/>
        <v>1</v>
      </c>
      <c r="BN1667" t="b">
        <f t="shared" si="2401"/>
        <v>0</v>
      </c>
      <c r="BO1667" t="b">
        <f t="shared" si="2402"/>
        <v>1</v>
      </c>
      <c r="BP1667" t="b">
        <f t="shared" si="2403"/>
        <v>1</v>
      </c>
      <c r="BQ1667" t="b">
        <f t="shared" si="2404"/>
        <v>1</v>
      </c>
      <c r="BR1667" t="b">
        <f t="shared" si="2405"/>
        <v>0</v>
      </c>
      <c r="BS1667" t="b">
        <f t="shared" si="2406"/>
        <v>0</v>
      </c>
      <c r="BT1667" t="b">
        <f t="shared" si="2407"/>
        <v>0</v>
      </c>
      <c r="BU1667" t="b">
        <f t="shared" si="2408"/>
        <v>0</v>
      </c>
      <c r="BV1667" t="b">
        <f t="shared" si="2409"/>
        <v>1</v>
      </c>
      <c r="BW1667" t="b">
        <f t="shared" si="2410"/>
        <v>0</v>
      </c>
      <c r="BX1667" t="b">
        <f t="shared" si="2411"/>
        <v>0</v>
      </c>
      <c r="BY1667" t="b">
        <f t="shared" si="2412"/>
        <v>0</v>
      </c>
      <c r="BZ1667" t="b">
        <f t="shared" si="2413"/>
        <v>0</v>
      </c>
      <c r="CA1667" t="b">
        <f t="shared" si="2414"/>
        <v>0</v>
      </c>
      <c r="CB1667" t="b">
        <f t="shared" si="2415"/>
        <v>0</v>
      </c>
      <c r="CC1667" t="b">
        <f t="shared" si="2416"/>
        <v>0</v>
      </c>
      <c r="CD1667" t="b">
        <f t="shared" si="2417"/>
        <v>0</v>
      </c>
      <c r="CE1667" t="b">
        <f t="shared" si="2418"/>
        <v>0</v>
      </c>
      <c r="CF1667" t="b">
        <f t="shared" si="2419"/>
        <v>0</v>
      </c>
      <c r="CG1667" t="b">
        <f t="shared" si="2420"/>
        <v>0</v>
      </c>
      <c r="CH1667" t="b">
        <f t="shared" si="2421"/>
        <v>0</v>
      </c>
      <c r="CI1667" t="b">
        <f t="shared" si="2422"/>
        <v>0</v>
      </c>
      <c r="CJ1667" t="b">
        <f t="shared" si="2423"/>
        <v>0</v>
      </c>
      <c r="CK1667" t="b">
        <f t="shared" si="2424"/>
        <v>0</v>
      </c>
      <c r="CL1667" t="b">
        <f t="shared" si="2425"/>
        <v>0</v>
      </c>
      <c r="CM1667" t="b">
        <f t="shared" si="2426"/>
        <v>0</v>
      </c>
      <c r="CN1667" t="b">
        <f t="shared" si="2427"/>
        <v>0</v>
      </c>
      <c r="CO1667" t="b">
        <f t="shared" si="2428"/>
        <v>0</v>
      </c>
      <c r="CP1667" t="b">
        <f t="shared" si="2429"/>
        <v>0</v>
      </c>
      <c r="CQ1667" t="b">
        <f t="shared" si="2430"/>
        <v>0</v>
      </c>
      <c r="CR1667" t="b">
        <f t="shared" si="2431"/>
        <v>0</v>
      </c>
      <c r="CS1667" t="b">
        <f t="shared" si="2432"/>
        <v>0</v>
      </c>
      <c r="CT1667" t="b">
        <f t="shared" si="2433"/>
        <v>0</v>
      </c>
      <c r="CU1667" t="b">
        <f t="shared" si="2434"/>
        <v>0</v>
      </c>
      <c r="CV1667" t="b">
        <f t="shared" si="2435"/>
        <v>0</v>
      </c>
      <c r="CW1667" t="b">
        <f t="shared" si="2436"/>
        <v>0</v>
      </c>
      <c r="CX1667" t="b">
        <f t="shared" si="2437"/>
        <v>0</v>
      </c>
      <c r="CY1667" t="b">
        <f t="shared" si="2438"/>
        <v>1</v>
      </c>
      <c r="CZ1667" t="b">
        <f t="shared" si="2439"/>
        <v>0</v>
      </c>
      <c r="DA1667" t="b">
        <f t="shared" si="2440"/>
        <v>0</v>
      </c>
      <c r="DB1667" t="b">
        <f t="shared" si="2441"/>
        <v>0</v>
      </c>
      <c r="DC1667" t="b">
        <f t="shared" si="2442"/>
        <v>0</v>
      </c>
      <c r="DD1667" t="b">
        <f t="shared" si="2443"/>
        <v>0</v>
      </c>
    </row>
    <row r="1668" spans="1:108">
      <c r="A1668" s="3" t="s">
        <v>2875</v>
      </c>
      <c r="C1668" t="s">
        <v>2876</v>
      </c>
      <c r="D1668" s="4"/>
      <c r="E1668" s="4"/>
      <c r="G1668" t="s">
        <v>2871</v>
      </c>
      <c r="H1668" t="s">
        <v>7446</v>
      </c>
      <c r="I1668" t="s">
        <v>7417</v>
      </c>
      <c r="J1668" s="4" t="s">
        <v>139</v>
      </c>
      <c r="K1668" s="4" t="s">
        <v>139</v>
      </c>
      <c r="L1668" s="4" t="s">
        <v>7039</v>
      </c>
      <c r="M1668" s="4" t="s">
        <v>2877</v>
      </c>
      <c r="N1668" s="4" t="s">
        <v>2878</v>
      </c>
      <c r="O1668" s="4" t="b">
        <f t="shared" si="2444"/>
        <v>1</v>
      </c>
      <c r="P1668" s="4" t="b">
        <f t="shared" si="2351"/>
        <v>1</v>
      </c>
      <c r="Q1668" s="4" t="b">
        <f t="shared" si="2352"/>
        <v>1</v>
      </c>
      <c r="R1668" s="4" t="b">
        <f t="shared" si="2353"/>
        <v>1</v>
      </c>
      <c r="S1668" s="4" t="b">
        <f t="shared" si="2354"/>
        <v>1</v>
      </c>
      <c r="T1668" s="4" t="b">
        <f t="shared" si="2355"/>
        <v>0</v>
      </c>
      <c r="U1668" s="4" t="b">
        <f t="shared" si="2356"/>
        <v>1</v>
      </c>
      <c r="V1668" s="4" t="b">
        <f t="shared" si="2357"/>
        <v>0</v>
      </c>
      <c r="W1668" s="4" t="b">
        <f t="shared" si="2358"/>
        <v>1</v>
      </c>
      <c r="X1668" s="4" t="b">
        <f t="shared" si="2359"/>
        <v>1</v>
      </c>
      <c r="Y1668" s="4" t="b">
        <f t="shared" si="2360"/>
        <v>0</v>
      </c>
      <c r="Z1668" s="4" t="b">
        <f t="shared" si="2361"/>
        <v>0</v>
      </c>
      <c r="AA1668" s="4" t="b">
        <f t="shared" si="2362"/>
        <v>0</v>
      </c>
      <c r="AB1668" s="4" t="b">
        <f t="shared" si="2363"/>
        <v>0</v>
      </c>
      <c r="AC1668" s="4" t="b">
        <f t="shared" si="2364"/>
        <v>0</v>
      </c>
      <c r="AD1668" s="4" t="b">
        <f t="shared" si="2365"/>
        <v>0</v>
      </c>
      <c r="AE1668" s="4" t="b">
        <f t="shared" si="2366"/>
        <v>0</v>
      </c>
      <c r="AF1668" s="4" t="b">
        <f t="shared" si="2367"/>
        <v>0</v>
      </c>
      <c r="AG1668" s="4" t="b">
        <f t="shared" si="2368"/>
        <v>0</v>
      </c>
      <c r="AH1668" s="4" t="b">
        <f t="shared" si="2369"/>
        <v>0</v>
      </c>
      <c r="AI1668" s="4" t="b">
        <f t="shared" si="2370"/>
        <v>1</v>
      </c>
      <c r="AJ1668" s="4" t="b">
        <f t="shared" si="2371"/>
        <v>0</v>
      </c>
      <c r="AK1668" s="4" t="b">
        <f t="shared" si="2372"/>
        <v>0</v>
      </c>
      <c r="AL1668" s="4" t="b">
        <f t="shared" si="2373"/>
        <v>0</v>
      </c>
      <c r="AM1668" s="4" t="b">
        <f t="shared" si="2374"/>
        <v>0</v>
      </c>
      <c r="AN1668" s="4" t="b">
        <f t="shared" si="2375"/>
        <v>0</v>
      </c>
      <c r="AO1668" s="4" t="b">
        <f t="shared" si="2376"/>
        <v>0</v>
      </c>
      <c r="AP1668" s="4" t="b">
        <f t="shared" si="2377"/>
        <v>0</v>
      </c>
      <c r="AQ1668" s="4" t="b">
        <f t="shared" si="2378"/>
        <v>0</v>
      </c>
      <c r="AR1668" s="4" t="b">
        <f t="shared" si="2379"/>
        <v>0</v>
      </c>
      <c r="AS1668" s="4" t="b">
        <f t="shared" si="2380"/>
        <v>0</v>
      </c>
      <c r="AT1668" s="4" t="b">
        <f t="shared" si="2381"/>
        <v>0</v>
      </c>
      <c r="AU1668" s="4" t="b">
        <f t="shared" si="2382"/>
        <v>0</v>
      </c>
      <c r="AV1668" s="4" t="b">
        <f t="shared" si="2383"/>
        <v>0</v>
      </c>
      <c r="AW1668" s="4" t="b">
        <f t="shared" si="2384"/>
        <v>0</v>
      </c>
      <c r="AX1668" s="4" t="b">
        <f t="shared" si="2385"/>
        <v>0</v>
      </c>
      <c r="AY1668" s="4" t="b">
        <f t="shared" si="2386"/>
        <v>0</v>
      </c>
      <c r="AZ1668" s="4" t="b">
        <f t="shared" si="2387"/>
        <v>0</v>
      </c>
      <c r="BA1668" s="4" t="b">
        <f t="shared" si="2388"/>
        <v>1</v>
      </c>
      <c r="BB1668" s="4" t="b">
        <f t="shared" si="2389"/>
        <v>0</v>
      </c>
      <c r="BC1668" s="4" t="b">
        <f t="shared" si="2390"/>
        <v>0</v>
      </c>
      <c r="BD1668" s="4" t="b">
        <f t="shared" si="2391"/>
        <v>1</v>
      </c>
      <c r="BE1668" s="4" t="b">
        <f t="shared" si="2392"/>
        <v>0</v>
      </c>
      <c r="BF1668" s="4" t="b">
        <f t="shared" si="2393"/>
        <v>1</v>
      </c>
      <c r="BG1668" s="4" t="b">
        <f t="shared" si="2394"/>
        <v>0</v>
      </c>
      <c r="BH1668" s="4" t="b">
        <f t="shared" si="2395"/>
        <v>0</v>
      </c>
      <c r="BI1668" s="4" t="b">
        <f t="shared" si="2396"/>
        <v>0</v>
      </c>
      <c r="BJ1668" s="4" t="b">
        <f t="shared" si="2397"/>
        <v>0</v>
      </c>
      <c r="BK1668" s="4" t="b">
        <f t="shared" si="2398"/>
        <v>0</v>
      </c>
      <c r="BL1668" s="4" t="b">
        <f t="shared" si="2399"/>
        <v>1</v>
      </c>
      <c r="BM1668" s="4" t="b">
        <f t="shared" si="2400"/>
        <v>0</v>
      </c>
      <c r="BN1668" s="4" t="b">
        <f t="shared" si="2401"/>
        <v>0</v>
      </c>
      <c r="BO1668" s="4" t="b">
        <f t="shared" si="2402"/>
        <v>0</v>
      </c>
      <c r="BP1668" s="4" t="b">
        <f t="shared" si="2403"/>
        <v>0</v>
      </c>
      <c r="BQ1668" s="4" t="b">
        <f t="shared" si="2404"/>
        <v>1</v>
      </c>
      <c r="BR1668" s="4" t="b">
        <f t="shared" si="2405"/>
        <v>0</v>
      </c>
      <c r="BS1668" s="4" t="b">
        <f t="shared" si="2406"/>
        <v>1</v>
      </c>
      <c r="BT1668" s="4" t="b">
        <f t="shared" si="2407"/>
        <v>0</v>
      </c>
      <c r="BU1668" s="4" t="b">
        <f t="shared" si="2408"/>
        <v>0</v>
      </c>
      <c r="BV1668" s="4" t="b">
        <f t="shared" si="2409"/>
        <v>0</v>
      </c>
      <c r="BW1668" s="4" t="b">
        <f t="shared" si="2410"/>
        <v>0</v>
      </c>
      <c r="BX1668" s="4" t="b">
        <f t="shared" si="2411"/>
        <v>0</v>
      </c>
      <c r="BY1668" s="4" t="b">
        <f t="shared" si="2412"/>
        <v>0</v>
      </c>
      <c r="BZ1668" s="4" t="b">
        <f t="shared" si="2413"/>
        <v>0</v>
      </c>
      <c r="CA1668" s="4" t="b">
        <f t="shared" si="2414"/>
        <v>0</v>
      </c>
      <c r="CB1668" s="4" t="b">
        <f t="shared" si="2415"/>
        <v>1</v>
      </c>
      <c r="CC1668" s="4" t="b">
        <f t="shared" si="2416"/>
        <v>0</v>
      </c>
      <c r="CD1668" s="4" t="b">
        <f t="shared" si="2417"/>
        <v>0</v>
      </c>
      <c r="CE1668" s="4" t="b">
        <f t="shared" si="2418"/>
        <v>0</v>
      </c>
      <c r="CF1668" s="4" t="b">
        <f t="shared" si="2419"/>
        <v>1</v>
      </c>
      <c r="CG1668" s="4" t="b">
        <f t="shared" si="2420"/>
        <v>1</v>
      </c>
      <c r="CH1668" s="4" t="b">
        <f t="shared" si="2421"/>
        <v>0</v>
      </c>
      <c r="CI1668" s="4" t="b">
        <f t="shared" si="2422"/>
        <v>0</v>
      </c>
      <c r="CJ1668" s="4" t="b">
        <f t="shared" si="2423"/>
        <v>0</v>
      </c>
      <c r="CK1668" s="4" t="b">
        <f t="shared" si="2424"/>
        <v>1</v>
      </c>
      <c r="CL1668" s="4" t="b">
        <f t="shared" si="2425"/>
        <v>0</v>
      </c>
      <c r="CM1668" s="4" t="b">
        <f t="shared" si="2426"/>
        <v>1</v>
      </c>
      <c r="CN1668" s="4" t="b">
        <f t="shared" si="2427"/>
        <v>0</v>
      </c>
      <c r="CO1668" s="4" t="b">
        <f t="shared" si="2428"/>
        <v>0</v>
      </c>
      <c r="CP1668" s="4" t="b">
        <f t="shared" si="2429"/>
        <v>0</v>
      </c>
      <c r="CQ1668" s="4" t="b">
        <f t="shared" si="2430"/>
        <v>0</v>
      </c>
      <c r="CR1668" s="4" t="b">
        <f t="shared" si="2431"/>
        <v>0</v>
      </c>
      <c r="CS1668" s="4" t="b">
        <f t="shared" si="2432"/>
        <v>0</v>
      </c>
      <c r="CT1668" s="4" t="b">
        <f t="shared" si="2433"/>
        <v>1</v>
      </c>
      <c r="CU1668" s="4" t="b">
        <f t="shared" si="2434"/>
        <v>0</v>
      </c>
      <c r="CV1668" s="4" t="b">
        <f t="shared" si="2435"/>
        <v>0</v>
      </c>
      <c r="CW1668" s="4" t="b">
        <f t="shared" si="2436"/>
        <v>0</v>
      </c>
      <c r="CX1668" s="4" t="b">
        <f t="shared" si="2437"/>
        <v>0</v>
      </c>
      <c r="CY1668" s="4" t="b">
        <f t="shared" si="2438"/>
        <v>0</v>
      </c>
      <c r="CZ1668" s="4" t="b">
        <f t="shared" si="2439"/>
        <v>0</v>
      </c>
      <c r="DA1668" s="4" t="b">
        <f t="shared" si="2440"/>
        <v>0</v>
      </c>
      <c r="DB1668" s="4" t="b">
        <f t="shared" si="2441"/>
        <v>0</v>
      </c>
      <c r="DC1668" s="4" t="b">
        <f t="shared" si="2442"/>
        <v>0</v>
      </c>
      <c r="DD1668" s="4" t="b">
        <f t="shared" si="2443"/>
        <v>0</v>
      </c>
    </row>
    <row r="1669" spans="1:108">
      <c r="A1669" s="1" t="s">
        <v>2879</v>
      </c>
      <c r="C1669" t="s">
        <v>2876</v>
      </c>
      <c r="G1669" t="s">
        <v>2871</v>
      </c>
      <c r="H1669" t="s">
        <v>7446</v>
      </c>
      <c r="I1669" t="s">
        <v>7417</v>
      </c>
      <c r="J1669" s="1" t="s">
        <v>250</v>
      </c>
      <c r="K1669" t="s">
        <v>109</v>
      </c>
      <c r="L1669" t="s">
        <v>7040</v>
      </c>
      <c r="M1669" t="s">
        <v>2880</v>
      </c>
      <c r="N1669" t="s">
        <v>2881</v>
      </c>
      <c r="O1669" t="b">
        <f t="shared" si="2444"/>
        <v>0</v>
      </c>
      <c r="P1669" t="b">
        <f t="shared" si="2351"/>
        <v>1</v>
      </c>
      <c r="Q1669" t="b">
        <f t="shared" si="2352"/>
        <v>1</v>
      </c>
      <c r="R1669" t="b">
        <f t="shared" si="2353"/>
        <v>1</v>
      </c>
      <c r="S1669" t="b">
        <f t="shared" si="2354"/>
        <v>1</v>
      </c>
      <c r="T1669" t="b">
        <f t="shared" si="2355"/>
        <v>1</v>
      </c>
      <c r="U1669" t="b">
        <f t="shared" si="2356"/>
        <v>1</v>
      </c>
      <c r="V1669" t="b">
        <f t="shared" si="2357"/>
        <v>1</v>
      </c>
      <c r="W1669" t="b">
        <f t="shared" si="2358"/>
        <v>0</v>
      </c>
      <c r="X1669" t="b">
        <f t="shared" si="2359"/>
        <v>0</v>
      </c>
      <c r="Y1669" t="b">
        <f t="shared" si="2360"/>
        <v>1</v>
      </c>
      <c r="Z1669" t="b">
        <f t="shared" si="2361"/>
        <v>0</v>
      </c>
      <c r="AA1669" t="b">
        <f t="shared" si="2362"/>
        <v>1</v>
      </c>
      <c r="AB1669" t="b">
        <f t="shared" si="2363"/>
        <v>0</v>
      </c>
      <c r="AC1669" t="b">
        <f t="shared" si="2364"/>
        <v>0</v>
      </c>
      <c r="AD1669" t="b">
        <f t="shared" si="2365"/>
        <v>1</v>
      </c>
      <c r="AE1669" t="b">
        <f t="shared" si="2366"/>
        <v>0</v>
      </c>
      <c r="AF1669" t="b">
        <f t="shared" si="2367"/>
        <v>0</v>
      </c>
      <c r="AG1669" t="b">
        <f t="shared" si="2368"/>
        <v>0</v>
      </c>
      <c r="AH1669" t="b">
        <f t="shared" si="2369"/>
        <v>1</v>
      </c>
      <c r="AI1669" t="b">
        <f t="shared" si="2370"/>
        <v>0</v>
      </c>
      <c r="AJ1669" t="b">
        <f t="shared" si="2371"/>
        <v>0</v>
      </c>
      <c r="AK1669" t="b">
        <f t="shared" si="2372"/>
        <v>0</v>
      </c>
      <c r="AL1669" t="b">
        <f t="shared" si="2373"/>
        <v>1</v>
      </c>
      <c r="AM1669" t="b">
        <f t="shared" si="2374"/>
        <v>1</v>
      </c>
      <c r="AN1669" t="b">
        <f t="shared" si="2375"/>
        <v>0</v>
      </c>
      <c r="AO1669" t="b">
        <f t="shared" si="2376"/>
        <v>0</v>
      </c>
      <c r="AP1669" t="b">
        <f t="shared" si="2377"/>
        <v>0</v>
      </c>
      <c r="AQ1669" t="b">
        <f t="shared" si="2378"/>
        <v>0</v>
      </c>
      <c r="AR1669" t="b">
        <f t="shared" si="2379"/>
        <v>0</v>
      </c>
      <c r="AS1669" t="b">
        <f t="shared" si="2380"/>
        <v>0</v>
      </c>
      <c r="AT1669" t="b">
        <f t="shared" si="2381"/>
        <v>0</v>
      </c>
      <c r="AU1669" t="b">
        <f t="shared" si="2382"/>
        <v>0</v>
      </c>
      <c r="AV1669" t="b">
        <f t="shared" si="2383"/>
        <v>1</v>
      </c>
      <c r="AW1669" t="b">
        <f t="shared" si="2384"/>
        <v>1</v>
      </c>
      <c r="AX1669" t="b">
        <f t="shared" si="2385"/>
        <v>0</v>
      </c>
      <c r="AY1669" t="b">
        <f t="shared" si="2386"/>
        <v>0</v>
      </c>
      <c r="AZ1669" t="b">
        <f t="shared" si="2387"/>
        <v>1</v>
      </c>
      <c r="BA1669" t="b">
        <f t="shared" si="2388"/>
        <v>0</v>
      </c>
      <c r="BB1669" t="b">
        <f t="shared" si="2389"/>
        <v>0</v>
      </c>
      <c r="BC1669" t="b">
        <f t="shared" si="2390"/>
        <v>1</v>
      </c>
      <c r="BD1669" t="b">
        <f t="shared" si="2391"/>
        <v>0</v>
      </c>
      <c r="BE1669" t="b">
        <f t="shared" si="2392"/>
        <v>0</v>
      </c>
      <c r="BF1669" t="b">
        <f t="shared" si="2393"/>
        <v>0</v>
      </c>
      <c r="BG1669" t="b">
        <f t="shared" si="2394"/>
        <v>1</v>
      </c>
      <c r="BH1669" t="b">
        <f t="shared" si="2395"/>
        <v>0</v>
      </c>
      <c r="BI1669" t="b">
        <f t="shared" si="2396"/>
        <v>0</v>
      </c>
      <c r="BJ1669" t="b">
        <f t="shared" si="2397"/>
        <v>0</v>
      </c>
      <c r="BK1669" t="b">
        <f t="shared" si="2398"/>
        <v>0</v>
      </c>
      <c r="BL1669" t="b">
        <f t="shared" si="2399"/>
        <v>0</v>
      </c>
      <c r="BM1669" t="b">
        <f t="shared" si="2400"/>
        <v>0</v>
      </c>
      <c r="BN1669" t="b">
        <f t="shared" si="2401"/>
        <v>1</v>
      </c>
      <c r="BO1669" t="b">
        <f t="shared" si="2402"/>
        <v>1</v>
      </c>
      <c r="BP1669" t="b">
        <f t="shared" si="2403"/>
        <v>1</v>
      </c>
      <c r="BQ1669" t="b">
        <f t="shared" si="2404"/>
        <v>0</v>
      </c>
      <c r="BR1669" t="b">
        <f t="shared" si="2405"/>
        <v>0</v>
      </c>
      <c r="BS1669" t="b">
        <f t="shared" si="2406"/>
        <v>0</v>
      </c>
      <c r="BT1669" t="b">
        <f t="shared" si="2407"/>
        <v>0</v>
      </c>
      <c r="BU1669" t="b">
        <f t="shared" si="2408"/>
        <v>0</v>
      </c>
      <c r="BV1669" t="b">
        <f t="shared" si="2409"/>
        <v>0</v>
      </c>
      <c r="BW1669" t="b">
        <f t="shared" si="2410"/>
        <v>0</v>
      </c>
      <c r="BX1669" t="b">
        <f t="shared" si="2411"/>
        <v>0</v>
      </c>
      <c r="BY1669" t="b">
        <f t="shared" si="2412"/>
        <v>1</v>
      </c>
      <c r="BZ1669" t="b">
        <f t="shared" si="2413"/>
        <v>0</v>
      </c>
      <c r="CA1669" t="b">
        <f t="shared" si="2414"/>
        <v>0</v>
      </c>
      <c r="CB1669" t="b">
        <f t="shared" si="2415"/>
        <v>0</v>
      </c>
      <c r="CC1669" t="b">
        <f t="shared" si="2416"/>
        <v>0</v>
      </c>
      <c r="CD1669" t="b">
        <f t="shared" si="2417"/>
        <v>0</v>
      </c>
      <c r="CE1669" t="b">
        <f t="shared" si="2418"/>
        <v>1</v>
      </c>
      <c r="CF1669" t="b">
        <f t="shared" si="2419"/>
        <v>0</v>
      </c>
      <c r="CG1669" t="b">
        <f t="shared" si="2420"/>
        <v>0</v>
      </c>
      <c r="CH1669" t="b">
        <f t="shared" si="2421"/>
        <v>1</v>
      </c>
      <c r="CI1669" t="b">
        <f t="shared" si="2422"/>
        <v>0</v>
      </c>
      <c r="CJ1669" t="b">
        <f t="shared" si="2423"/>
        <v>0</v>
      </c>
      <c r="CK1669" t="b">
        <f t="shared" si="2424"/>
        <v>0</v>
      </c>
      <c r="CL1669" t="b">
        <f t="shared" si="2425"/>
        <v>0</v>
      </c>
      <c r="CM1669" t="b">
        <f t="shared" si="2426"/>
        <v>0</v>
      </c>
      <c r="CN1669" t="b">
        <f t="shared" si="2427"/>
        <v>0</v>
      </c>
      <c r="CO1669" t="b">
        <f t="shared" si="2428"/>
        <v>1</v>
      </c>
      <c r="CP1669" t="b">
        <f t="shared" si="2429"/>
        <v>0</v>
      </c>
      <c r="CQ1669" t="b">
        <f t="shared" si="2430"/>
        <v>0</v>
      </c>
      <c r="CR1669" t="b">
        <f t="shared" si="2431"/>
        <v>0</v>
      </c>
      <c r="CS1669" t="b">
        <f t="shared" si="2432"/>
        <v>0</v>
      </c>
      <c r="CT1669" t="b">
        <f t="shared" si="2433"/>
        <v>0</v>
      </c>
      <c r="CU1669" t="b">
        <f t="shared" si="2434"/>
        <v>0</v>
      </c>
      <c r="CV1669" t="b">
        <f t="shared" si="2435"/>
        <v>0</v>
      </c>
      <c r="CW1669" t="b">
        <f t="shared" si="2436"/>
        <v>1</v>
      </c>
      <c r="CX1669" t="b">
        <f t="shared" si="2437"/>
        <v>0</v>
      </c>
      <c r="CY1669" t="b">
        <f t="shared" si="2438"/>
        <v>0</v>
      </c>
      <c r="CZ1669" t="b">
        <f t="shared" si="2439"/>
        <v>0</v>
      </c>
      <c r="DA1669" t="b">
        <f t="shared" si="2440"/>
        <v>0</v>
      </c>
      <c r="DB1669" t="b">
        <f t="shared" si="2441"/>
        <v>0</v>
      </c>
      <c r="DC1669" t="b">
        <f t="shared" si="2442"/>
        <v>0</v>
      </c>
      <c r="DD1669" t="b">
        <f t="shared" si="2443"/>
        <v>1</v>
      </c>
    </row>
    <row r="1670" spans="1:108">
      <c r="N1670" t="s">
        <v>6079</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AD84A-8EF3-45F5-A10B-E2379B8E3989}">
  <dimension ref="A1:C644"/>
  <sheetViews>
    <sheetView workbookViewId="0">
      <selection activeCell="A456" sqref="A456"/>
    </sheetView>
  </sheetViews>
  <sheetFormatPr defaultRowHeight="14.4"/>
  <cols>
    <col min="1" max="1" width="93.109375" bestFit="1" customWidth="1"/>
    <col min="2" max="2" width="7.44140625" style="21" bestFit="1" customWidth="1"/>
    <col min="3" max="3" width="255.77734375" bestFit="1" customWidth="1"/>
  </cols>
  <sheetData>
    <row r="1" spans="1:3">
      <c r="A1" t="s">
        <v>4710</v>
      </c>
      <c r="B1" s="21" t="s">
        <v>4709</v>
      </c>
      <c r="C1" t="s">
        <v>4708</v>
      </c>
    </row>
    <row r="2" spans="1:3">
      <c r="A2" t="s">
        <v>7725</v>
      </c>
      <c r="B2" s="57">
        <v>1831</v>
      </c>
      <c r="C2" t="s">
        <v>7724</v>
      </c>
    </row>
    <row r="3" spans="1:3">
      <c r="A3" t="s">
        <v>7727</v>
      </c>
      <c r="B3" s="57">
        <v>1857</v>
      </c>
      <c r="C3" t="s">
        <v>7726</v>
      </c>
    </row>
    <row r="4" spans="1:3">
      <c r="A4" t="s">
        <v>4454</v>
      </c>
      <c r="B4" s="57">
        <v>1861</v>
      </c>
      <c r="C4" t="s">
        <v>4455</v>
      </c>
    </row>
    <row r="5" spans="1:3">
      <c r="A5" t="s">
        <v>4457</v>
      </c>
      <c r="B5" s="57">
        <v>1864</v>
      </c>
      <c r="C5" t="s">
        <v>4456</v>
      </c>
    </row>
    <row r="6" spans="1:3">
      <c r="A6" t="s">
        <v>4454</v>
      </c>
      <c r="B6" s="57">
        <v>1868</v>
      </c>
      <c r="C6" t="s">
        <v>4453</v>
      </c>
    </row>
    <row r="7" spans="1:3">
      <c r="A7" t="s">
        <v>4561</v>
      </c>
      <c r="B7" s="57">
        <v>1875</v>
      </c>
      <c r="C7" t="s">
        <v>4560</v>
      </c>
    </row>
    <row r="8" spans="1:3">
      <c r="A8" t="s">
        <v>3997</v>
      </c>
      <c r="B8" s="57">
        <v>1877</v>
      </c>
      <c r="C8" t="s">
        <v>3996</v>
      </c>
    </row>
    <row r="9" spans="1:3">
      <c r="A9" t="s">
        <v>4012</v>
      </c>
      <c r="B9" s="57">
        <v>1878</v>
      </c>
      <c r="C9" t="s">
        <v>4029</v>
      </c>
    </row>
    <row r="10" spans="1:3">
      <c r="A10" t="s">
        <v>4360</v>
      </c>
      <c r="B10" s="57">
        <v>1879</v>
      </c>
      <c r="C10" t="s">
        <v>4359</v>
      </c>
    </row>
    <row r="11" spans="1:3">
      <c r="A11" t="s">
        <v>4012</v>
      </c>
      <c r="B11" s="57">
        <v>1879</v>
      </c>
      <c r="C11" t="s">
        <v>4028</v>
      </c>
    </row>
    <row r="12" spans="1:3">
      <c r="A12" t="s">
        <v>4372</v>
      </c>
      <c r="B12" s="57">
        <v>1881</v>
      </c>
      <c r="C12" t="s">
        <v>4399</v>
      </c>
    </row>
    <row r="13" spans="1:3">
      <c r="A13" t="s">
        <v>3923</v>
      </c>
      <c r="B13" s="57">
        <v>1881</v>
      </c>
      <c r="C13" t="s">
        <v>3922</v>
      </c>
    </row>
    <row r="14" spans="1:3">
      <c r="A14" t="s">
        <v>4372</v>
      </c>
      <c r="B14" s="57">
        <v>1883</v>
      </c>
      <c r="C14" t="s">
        <v>4398</v>
      </c>
    </row>
    <row r="15" spans="1:3">
      <c r="A15" t="s">
        <v>4012</v>
      </c>
      <c r="B15" s="57">
        <v>1883</v>
      </c>
      <c r="C15" t="s">
        <v>4027</v>
      </c>
    </row>
    <row r="16" spans="1:3">
      <c r="A16" t="s">
        <v>4012</v>
      </c>
      <c r="B16" s="57">
        <v>1884</v>
      </c>
      <c r="C16" t="s">
        <v>4026</v>
      </c>
    </row>
    <row r="17" spans="1:3">
      <c r="A17" t="s">
        <v>4012</v>
      </c>
      <c r="B17" s="57">
        <v>1885</v>
      </c>
      <c r="C17" t="s">
        <v>4025</v>
      </c>
    </row>
    <row r="18" spans="1:3">
      <c r="A18" t="s">
        <v>4372</v>
      </c>
      <c r="B18" s="57">
        <v>1886</v>
      </c>
      <c r="C18" t="s">
        <v>4397</v>
      </c>
    </row>
    <row r="19" spans="1:3">
      <c r="A19" t="s">
        <v>4372</v>
      </c>
      <c r="B19" s="57">
        <v>1888</v>
      </c>
      <c r="C19" t="s">
        <v>4396</v>
      </c>
    </row>
    <row r="20" spans="1:3">
      <c r="A20" t="s">
        <v>4045</v>
      </c>
      <c r="B20" s="57">
        <v>1888</v>
      </c>
      <c r="C20" t="s">
        <v>4048</v>
      </c>
    </row>
    <row r="21" spans="1:3">
      <c r="A21" t="s">
        <v>4372</v>
      </c>
      <c r="B21" s="57">
        <v>1889</v>
      </c>
      <c r="C21" t="s">
        <v>4395</v>
      </c>
    </row>
    <row r="22" spans="1:3">
      <c r="A22" t="s">
        <v>4185</v>
      </c>
      <c r="B22" s="57">
        <v>1889</v>
      </c>
      <c r="C22" t="s">
        <v>4184</v>
      </c>
    </row>
    <row r="23" spans="1:3">
      <c r="A23" t="s">
        <v>4045</v>
      </c>
      <c r="B23" s="57">
        <v>1892</v>
      </c>
      <c r="C23" t="s">
        <v>4047</v>
      </c>
    </row>
    <row r="24" spans="1:3">
      <c r="A24" t="s">
        <v>4012</v>
      </c>
      <c r="B24" s="57">
        <v>1892</v>
      </c>
      <c r="C24" t="s">
        <v>4020</v>
      </c>
    </row>
    <row r="25" spans="1:3">
      <c r="A25" t="s">
        <v>4372</v>
      </c>
      <c r="B25" s="57">
        <v>1894</v>
      </c>
      <c r="C25" t="s">
        <v>4392</v>
      </c>
    </row>
    <row r="26" spans="1:3">
      <c r="A26" t="s">
        <v>4372</v>
      </c>
      <c r="B26" s="57">
        <v>1895</v>
      </c>
      <c r="C26" t="s">
        <v>4391</v>
      </c>
    </row>
    <row r="27" spans="1:3">
      <c r="A27" t="s">
        <v>4045</v>
      </c>
      <c r="B27" s="57">
        <v>1895</v>
      </c>
      <c r="C27" t="s">
        <v>4046</v>
      </c>
    </row>
    <row r="28" spans="1:3">
      <c r="A28" t="s">
        <v>4043</v>
      </c>
      <c r="B28" s="57">
        <v>1895</v>
      </c>
      <c r="C28" t="s">
        <v>4042</v>
      </c>
    </row>
    <row r="29" spans="1:3">
      <c r="A29" t="s">
        <v>4045</v>
      </c>
      <c r="B29" s="57">
        <v>1896</v>
      </c>
      <c r="C29" t="s">
        <v>4044</v>
      </c>
    </row>
    <row r="30" spans="1:3">
      <c r="A30" t="s">
        <v>4012</v>
      </c>
      <c r="B30" s="57">
        <v>1896</v>
      </c>
      <c r="C30" t="s">
        <v>4019</v>
      </c>
    </row>
    <row r="31" spans="1:3">
      <c r="A31" t="s">
        <v>4497</v>
      </c>
      <c r="B31" s="57">
        <v>1897</v>
      </c>
      <c r="C31" t="s">
        <v>4496</v>
      </c>
    </row>
    <row r="32" spans="1:3">
      <c r="A32" t="s">
        <v>4372</v>
      </c>
      <c r="B32" s="57">
        <v>1897</v>
      </c>
      <c r="C32" t="s">
        <v>4390</v>
      </c>
    </row>
    <row r="33" spans="1:3">
      <c r="A33" t="s">
        <v>4323</v>
      </c>
      <c r="B33" s="57">
        <v>1897</v>
      </c>
      <c r="C33" t="s">
        <v>4322</v>
      </c>
    </row>
    <row r="34" spans="1:3">
      <c r="A34" t="s">
        <v>4372</v>
      </c>
      <c r="B34" s="57">
        <v>1898</v>
      </c>
      <c r="C34" t="s">
        <v>4389</v>
      </c>
    </row>
    <row r="35" spans="1:3">
      <c r="A35" t="s">
        <v>4372</v>
      </c>
      <c r="B35" s="57">
        <v>1898</v>
      </c>
      <c r="C35" t="s">
        <v>4388</v>
      </c>
    </row>
    <row r="36" spans="1:3">
      <c r="A36" t="s">
        <v>4012</v>
      </c>
      <c r="B36" s="57">
        <v>1899</v>
      </c>
      <c r="C36" t="s">
        <v>4018</v>
      </c>
    </row>
    <row r="37" spans="1:3">
      <c r="A37" t="s">
        <v>4372</v>
      </c>
      <c r="B37" s="57">
        <v>1901</v>
      </c>
      <c r="C37" t="s">
        <v>4387</v>
      </c>
    </row>
    <row r="38" spans="1:3">
      <c r="A38" t="s">
        <v>4372</v>
      </c>
      <c r="B38" s="57">
        <v>1903</v>
      </c>
      <c r="C38" t="s">
        <v>4386</v>
      </c>
    </row>
    <row r="39" spans="1:3">
      <c r="A39" t="s">
        <v>4372</v>
      </c>
      <c r="B39" s="57">
        <v>1903</v>
      </c>
      <c r="C39" t="s">
        <v>4385</v>
      </c>
    </row>
    <row r="40" spans="1:3">
      <c r="A40" t="s">
        <v>4372</v>
      </c>
      <c r="B40" s="57">
        <v>1907</v>
      </c>
      <c r="C40" t="s">
        <v>4380</v>
      </c>
    </row>
    <row r="41" spans="1:3">
      <c r="A41" t="s">
        <v>4050</v>
      </c>
      <c r="B41" s="57">
        <v>1909</v>
      </c>
      <c r="C41" t="s">
        <v>4049</v>
      </c>
    </row>
    <row r="42" spans="1:3">
      <c r="A42" t="s">
        <v>4012</v>
      </c>
      <c r="B42" s="57">
        <v>1909</v>
      </c>
      <c r="C42" t="s">
        <v>4013</v>
      </c>
    </row>
    <row r="43" spans="1:3">
      <c r="A43" t="s">
        <v>4010</v>
      </c>
      <c r="B43" s="57">
        <v>1909</v>
      </c>
      <c r="C43" t="s">
        <v>4009</v>
      </c>
    </row>
    <row r="44" spans="1:3">
      <c r="A44" t="s">
        <v>4372</v>
      </c>
      <c r="B44" s="57">
        <v>1911</v>
      </c>
      <c r="C44" t="s">
        <v>4379</v>
      </c>
    </row>
    <row r="45" spans="1:3">
      <c r="A45" t="s">
        <v>4131</v>
      </c>
      <c r="B45" s="57">
        <v>1912</v>
      </c>
      <c r="C45" t="s">
        <v>4130</v>
      </c>
    </row>
    <row r="46" spans="1:3">
      <c r="A46" t="s">
        <v>4012</v>
      </c>
      <c r="B46" s="57">
        <v>1913</v>
      </c>
      <c r="C46" t="s">
        <v>4011</v>
      </c>
    </row>
    <row r="47" spans="1:3">
      <c r="A47" t="s">
        <v>4372</v>
      </c>
      <c r="B47" s="57">
        <v>1916</v>
      </c>
      <c r="C47" t="s">
        <v>4378</v>
      </c>
    </row>
    <row r="48" spans="1:3">
      <c r="A48" t="s">
        <v>4327</v>
      </c>
      <c r="B48" s="57">
        <v>1916</v>
      </c>
      <c r="C48" t="s">
        <v>4331</v>
      </c>
    </row>
    <row r="49" spans="1:3">
      <c r="A49" t="s">
        <v>4372</v>
      </c>
      <c r="B49" s="57">
        <v>1918</v>
      </c>
      <c r="C49" t="s">
        <v>4375</v>
      </c>
    </row>
    <row r="50" spans="1:3">
      <c r="A50" t="s">
        <v>4327</v>
      </c>
      <c r="B50" s="57">
        <v>1918</v>
      </c>
      <c r="C50" t="s">
        <v>4330</v>
      </c>
    </row>
    <row r="51" spans="1:3">
      <c r="A51" t="s">
        <v>4372</v>
      </c>
      <c r="B51" s="57">
        <v>1919</v>
      </c>
      <c r="C51" t="s">
        <v>4374</v>
      </c>
    </row>
    <row r="52" spans="1:3">
      <c r="A52" t="s">
        <v>4495</v>
      </c>
      <c r="B52" s="57">
        <v>1922</v>
      </c>
      <c r="C52" t="s">
        <v>4494</v>
      </c>
    </row>
    <row r="53" spans="1:3">
      <c r="A53" t="s">
        <v>4245</v>
      </c>
      <c r="B53" s="57">
        <v>1922</v>
      </c>
      <c r="C53" t="s">
        <v>4246</v>
      </c>
    </row>
    <row r="54" spans="1:3">
      <c r="A54" t="s">
        <v>4245</v>
      </c>
      <c r="B54" s="57">
        <v>1923</v>
      </c>
      <c r="C54" t="s">
        <v>4244</v>
      </c>
    </row>
    <row r="55" spans="1:3">
      <c r="A55" t="s">
        <v>4327</v>
      </c>
      <c r="B55" s="57">
        <v>1924</v>
      </c>
      <c r="C55" t="s">
        <v>4329</v>
      </c>
    </row>
    <row r="56" spans="1:3">
      <c r="A56" t="s">
        <v>4052</v>
      </c>
      <c r="B56" s="57">
        <v>1925</v>
      </c>
      <c r="C56" t="s">
        <v>4054</v>
      </c>
    </row>
    <row r="57" spans="1:3">
      <c r="A57" t="s">
        <v>3995</v>
      </c>
      <c r="B57" s="57">
        <v>1926</v>
      </c>
      <c r="C57" t="s">
        <v>3994</v>
      </c>
    </row>
    <row r="58" spans="1:3">
      <c r="A58" t="s">
        <v>4052</v>
      </c>
      <c r="B58" s="57">
        <v>1927</v>
      </c>
      <c r="C58" t="s">
        <v>4053</v>
      </c>
    </row>
    <row r="59" spans="1:3">
      <c r="A59" t="s">
        <v>4372</v>
      </c>
      <c r="B59" s="57">
        <v>1929</v>
      </c>
      <c r="C59" t="s">
        <v>4373</v>
      </c>
    </row>
    <row r="60" spans="1:3">
      <c r="A60" t="s">
        <v>4327</v>
      </c>
      <c r="B60" s="57">
        <v>1930</v>
      </c>
      <c r="C60" t="s">
        <v>4328</v>
      </c>
    </row>
    <row r="61" spans="1:3">
      <c r="A61" t="s">
        <v>3778</v>
      </c>
      <c r="B61" s="57">
        <v>1931</v>
      </c>
      <c r="C61" t="s">
        <v>3777</v>
      </c>
    </row>
    <row r="62" spans="1:3">
      <c r="A62" t="s">
        <v>4052</v>
      </c>
      <c r="B62" s="57">
        <v>1933</v>
      </c>
      <c r="C62" t="s">
        <v>4051</v>
      </c>
    </row>
    <row r="63" spans="1:3">
      <c r="A63" t="s">
        <v>4368</v>
      </c>
      <c r="B63" s="57">
        <v>1934</v>
      </c>
      <c r="C63" t="s">
        <v>4367</v>
      </c>
    </row>
    <row r="64" spans="1:3">
      <c r="A64" t="s">
        <v>4362</v>
      </c>
      <c r="B64" s="57">
        <v>1934</v>
      </c>
      <c r="C64" t="s">
        <v>4361</v>
      </c>
    </row>
    <row r="65" spans="1:3">
      <c r="A65" t="s">
        <v>4372</v>
      </c>
      <c r="B65" s="57">
        <v>1936</v>
      </c>
      <c r="C65" t="s">
        <v>4371</v>
      </c>
    </row>
    <row r="66" spans="1:3">
      <c r="A66" t="s">
        <v>4327</v>
      </c>
      <c r="B66" s="57">
        <v>1938</v>
      </c>
      <c r="C66" t="s">
        <v>4326</v>
      </c>
    </row>
    <row r="67" spans="1:3">
      <c r="A67" t="s">
        <v>4452</v>
      </c>
      <c r="B67" s="57">
        <v>1939</v>
      </c>
      <c r="C67" t="s">
        <v>4451</v>
      </c>
    </row>
    <row r="68" spans="1:3">
      <c r="A68" t="s">
        <v>3835</v>
      </c>
      <c r="B68" s="57">
        <v>1939</v>
      </c>
      <c r="C68" t="s">
        <v>3874</v>
      </c>
    </row>
    <row r="69" spans="1:3">
      <c r="A69" t="s">
        <v>3835</v>
      </c>
      <c r="B69" s="57">
        <v>1942</v>
      </c>
      <c r="C69" t="s">
        <v>3873</v>
      </c>
    </row>
    <row r="70" spans="1:3">
      <c r="A70" t="s">
        <v>4401</v>
      </c>
      <c r="B70" s="57">
        <v>1944</v>
      </c>
      <c r="C70" t="s">
        <v>4406</v>
      </c>
    </row>
    <row r="71" spans="1:3">
      <c r="A71" t="s">
        <v>4689</v>
      </c>
      <c r="B71" s="57">
        <v>1948</v>
      </c>
      <c r="C71" t="s">
        <v>4688</v>
      </c>
    </row>
    <row r="72" spans="1:3">
      <c r="A72" t="s">
        <v>4234</v>
      </c>
      <c r="B72" s="57">
        <v>1951</v>
      </c>
      <c r="C72" t="s">
        <v>4241</v>
      </c>
    </row>
    <row r="73" spans="1:3">
      <c r="A73" t="s">
        <v>3914</v>
      </c>
      <c r="B73" s="57">
        <v>1951</v>
      </c>
      <c r="C73" t="s">
        <v>3917</v>
      </c>
    </row>
    <row r="74" spans="1:3">
      <c r="A74" t="s">
        <v>3835</v>
      </c>
      <c r="B74" s="57">
        <v>1951</v>
      </c>
      <c r="C74" t="s">
        <v>3872</v>
      </c>
    </row>
    <row r="75" spans="1:3">
      <c r="A75" t="s">
        <v>4401</v>
      </c>
      <c r="B75" s="57">
        <v>1952</v>
      </c>
      <c r="C75" t="s">
        <v>4405</v>
      </c>
    </row>
    <row r="76" spans="1:3">
      <c r="A76" t="s">
        <v>4234</v>
      </c>
      <c r="B76" s="57">
        <v>1953</v>
      </c>
      <c r="C76" t="s">
        <v>4240</v>
      </c>
    </row>
    <row r="77" spans="1:3">
      <c r="A77" t="s">
        <v>3938</v>
      </c>
      <c r="B77" s="57">
        <v>1953</v>
      </c>
      <c r="C77" t="s">
        <v>3993</v>
      </c>
    </row>
    <row r="78" spans="1:3">
      <c r="A78" t="s">
        <v>3914</v>
      </c>
      <c r="B78" s="57">
        <v>1955</v>
      </c>
      <c r="C78" t="s">
        <v>3916</v>
      </c>
    </row>
    <row r="79" spans="1:3">
      <c r="A79" t="s">
        <v>4401</v>
      </c>
      <c r="B79" s="57">
        <v>1956</v>
      </c>
      <c r="C79" t="s">
        <v>4404</v>
      </c>
    </row>
    <row r="80" spans="1:3">
      <c r="A80" t="s">
        <v>3921</v>
      </c>
      <c r="B80" s="57">
        <v>1956</v>
      </c>
      <c r="C80" t="s">
        <v>3920</v>
      </c>
    </row>
    <row r="81" spans="1:3">
      <c r="A81" t="s">
        <v>3835</v>
      </c>
      <c r="B81" s="57">
        <v>1956</v>
      </c>
      <c r="C81" t="s">
        <v>3863</v>
      </c>
    </row>
    <row r="82" spans="1:3">
      <c r="A82" t="s">
        <v>4541</v>
      </c>
      <c r="B82" s="57">
        <v>1957</v>
      </c>
      <c r="C82" t="s">
        <v>4540</v>
      </c>
    </row>
    <row r="83" spans="1:3">
      <c r="A83" t="s">
        <v>4171</v>
      </c>
      <c r="B83" s="57">
        <v>1957</v>
      </c>
      <c r="C83" t="s">
        <v>4170</v>
      </c>
    </row>
    <row r="84" spans="1:3">
      <c r="A84" t="s">
        <v>3835</v>
      </c>
      <c r="B84" s="57">
        <v>1957</v>
      </c>
      <c r="C84" t="s">
        <v>3862</v>
      </c>
    </row>
    <row r="85" spans="1:3">
      <c r="A85" t="s">
        <v>3938</v>
      </c>
      <c r="B85" s="57">
        <v>1958</v>
      </c>
      <c r="C85" t="s">
        <v>3982</v>
      </c>
    </row>
    <row r="86" spans="1:3">
      <c r="A86" t="s">
        <v>4228</v>
      </c>
      <c r="B86" s="57">
        <v>1959</v>
      </c>
      <c r="C86" t="s">
        <v>4230</v>
      </c>
    </row>
    <row r="87" spans="1:3">
      <c r="A87" t="s">
        <v>4325</v>
      </c>
      <c r="B87" s="57">
        <v>1960</v>
      </c>
      <c r="C87" t="s">
        <v>4324</v>
      </c>
    </row>
    <row r="88" spans="1:3">
      <c r="A88" t="s">
        <v>4228</v>
      </c>
      <c r="B88" s="57">
        <v>1960</v>
      </c>
      <c r="C88" t="s">
        <v>4229</v>
      </c>
    </row>
    <row r="89" spans="1:3">
      <c r="A89" t="s">
        <v>4401</v>
      </c>
      <c r="B89" s="57">
        <v>1961</v>
      </c>
      <c r="C89" t="s">
        <v>4403</v>
      </c>
    </row>
    <row r="90" spans="1:3">
      <c r="A90" t="s">
        <v>4234</v>
      </c>
      <c r="B90" s="57">
        <v>1961</v>
      </c>
      <c r="C90" t="s">
        <v>4239</v>
      </c>
    </row>
    <row r="91" spans="1:3">
      <c r="A91" t="s">
        <v>3938</v>
      </c>
      <c r="B91" s="57">
        <v>1961</v>
      </c>
      <c r="C91" t="s">
        <v>3976</v>
      </c>
    </row>
    <row r="92" spans="1:3">
      <c r="A92" t="s">
        <v>3935</v>
      </c>
      <c r="B92" s="57">
        <v>1961</v>
      </c>
      <c r="C92" t="s">
        <v>3936</v>
      </c>
    </row>
    <row r="93" spans="1:3">
      <c r="A93" t="s">
        <v>4640</v>
      </c>
      <c r="B93" s="57">
        <v>1962</v>
      </c>
      <c r="C93" t="s">
        <v>4639</v>
      </c>
    </row>
    <row r="94" spans="1:3">
      <c r="A94" t="s">
        <v>4638</v>
      </c>
      <c r="B94" s="57">
        <v>1962</v>
      </c>
      <c r="C94" t="s">
        <v>4637</v>
      </c>
    </row>
    <row r="95" spans="1:3">
      <c r="A95" t="s">
        <v>4234</v>
      </c>
      <c r="B95" s="57">
        <v>1962</v>
      </c>
      <c r="C95" t="s">
        <v>4238</v>
      </c>
    </row>
    <row r="96" spans="1:3">
      <c r="A96" t="s">
        <v>3914</v>
      </c>
      <c r="B96" s="57">
        <v>1962</v>
      </c>
      <c r="C96" t="s">
        <v>3915</v>
      </c>
    </row>
    <row r="97" spans="1:3">
      <c r="A97" t="s">
        <v>3835</v>
      </c>
      <c r="B97" s="57">
        <v>1962</v>
      </c>
      <c r="C97" t="s">
        <v>3857</v>
      </c>
    </row>
    <row r="98" spans="1:3">
      <c r="A98" t="s">
        <v>4228</v>
      </c>
      <c r="B98" s="57">
        <v>1963</v>
      </c>
      <c r="C98" t="s">
        <v>4227</v>
      </c>
    </row>
    <row r="99" spans="1:3">
      <c r="A99" t="s">
        <v>3935</v>
      </c>
      <c r="B99" s="57">
        <v>1963</v>
      </c>
      <c r="C99" t="s">
        <v>3934</v>
      </c>
    </row>
    <row r="100" spans="1:3">
      <c r="A100" t="s">
        <v>4031</v>
      </c>
      <c r="B100" s="57">
        <v>1964</v>
      </c>
      <c r="C100" t="s">
        <v>4030</v>
      </c>
    </row>
    <row r="101" spans="1:3">
      <c r="A101" t="s">
        <v>3925</v>
      </c>
      <c r="B101" s="57">
        <v>1964</v>
      </c>
      <c r="C101" t="s">
        <v>3924</v>
      </c>
    </row>
    <row r="102" spans="1:3">
      <c r="A102" t="s">
        <v>4352</v>
      </c>
      <c r="B102" s="57">
        <v>1965</v>
      </c>
      <c r="C102" t="s">
        <v>4356</v>
      </c>
    </row>
    <row r="103" spans="1:3">
      <c r="A103" t="s">
        <v>4248</v>
      </c>
      <c r="B103" s="57">
        <v>1965</v>
      </c>
      <c r="C103" t="s">
        <v>4247</v>
      </c>
    </row>
    <row r="104" spans="1:3">
      <c r="A104" t="s">
        <v>4234</v>
      </c>
      <c r="B104" s="57">
        <v>1965</v>
      </c>
      <c r="C104" t="s">
        <v>4237</v>
      </c>
    </row>
    <row r="105" spans="1:3">
      <c r="A105" t="s">
        <v>4187</v>
      </c>
      <c r="B105" s="57">
        <v>1965</v>
      </c>
      <c r="C105" t="s">
        <v>4186</v>
      </c>
    </row>
    <row r="106" spans="1:3">
      <c r="A106" t="s">
        <v>3888</v>
      </c>
      <c r="B106" s="57">
        <v>1966</v>
      </c>
      <c r="C106" t="s">
        <v>3887</v>
      </c>
    </row>
    <row r="107" spans="1:3">
      <c r="A107" t="s">
        <v>3882</v>
      </c>
      <c r="B107" s="57">
        <v>1966</v>
      </c>
      <c r="C107" t="s">
        <v>3881</v>
      </c>
    </row>
    <row r="108" spans="1:3">
      <c r="A108" t="s">
        <v>4401</v>
      </c>
      <c r="B108" s="57">
        <v>1967</v>
      </c>
      <c r="C108" t="s">
        <v>4402</v>
      </c>
    </row>
    <row r="109" spans="1:3">
      <c r="A109" t="s">
        <v>4352</v>
      </c>
      <c r="B109" s="57">
        <v>1967</v>
      </c>
      <c r="C109" t="s">
        <v>4355</v>
      </c>
    </row>
    <row r="110" spans="1:3">
      <c r="A110" t="s">
        <v>4352</v>
      </c>
      <c r="B110" s="57">
        <v>1967</v>
      </c>
      <c r="C110" t="s">
        <v>4354</v>
      </c>
    </row>
    <row r="111" spans="1:3">
      <c r="A111" t="s">
        <v>3938</v>
      </c>
      <c r="B111" s="57">
        <v>1967</v>
      </c>
      <c r="C111" t="s">
        <v>3957</v>
      </c>
    </row>
    <row r="112" spans="1:3">
      <c r="A112" t="s">
        <v>4121</v>
      </c>
      <c r="B112" s="57">
        <v>1968</v>
      </c>
      <c r="C112" t="s">
        <v>4120</v>
      </c>
    </row>
    <row r="113" spans="1:3">
      <c r="A113" t="s">
        <v>3938</v>
      </c>
      <c r="B113" s="57">
        <v>1969</v>
      </c>
      <c r="C113" t="s">
        <v>3953</v>
      </c>
    </row>
    <row r="114" spans="1:3">
      <c r="A114" t="s">
        <v>4364</v>
      </c>
      <c r="B114" s="57">
        <v>1970</v>
      </c>
      <c r="C114" t="s">
        <v>4363</v>
      </c>
    </row>
    <row r="115" spans="1:3">
      <c r="A115" t="s">
        <v>3938</v>
      </c>
      <c r="B115" s="57">
        <v>1970</v>
      </c>
      <c r="C115" t="s">
        <v>3952</v>
      </c>
    </row>
    <row r="116" spans="1:3">
      <c r="A116" t="s">
        <v>3914</v>
      </c>
      <c r="B116" s="57">
        <v>1970</v>
      </c>
      <c r="C116" t="s">
        <v>3913</v>
      </c>
    </row>
    <row r="117" spans="1:3">
      <c r="A117" t="s">
        <v>4444</v>
      </c>
      <c r="B117" s="57">
        <v>1971</v>
      </c>
      <c r="C117" t="s">
        <v>4443</v>
      </c>
    </row>
    <row r="118" spans="1:3">
      <c r="A118" t="s">
        <v>3835</v>
      </c>
      <c r="B118" s="57">
        <v>1971</v>
      </c>
      <c r="C118" t="s">
        <v>3841</v>
      </c>
    </row>
    <row r="119" spans="1:3">
      <c r="A119" t="s">
        <v>4060</v>
      </c>
      <c r="B119" s="57">
        <v>1972</v>
      </c>
      <c r="C119" t="s">
        <v>4071</v>
      </c>
    </row>
    <row r="120" spans="1:3">
      <c r="A120" t="s">
        <v>3890</v>
      </c>
      <c r="B120" s="57">
        <v>1972</v>
      </c>
      <c r="C120" t="s">
        <v>3889</v>
      </c>
    </row>
    <row r="121" spans="1:3">
      <c r="A121" t="s">
        <v>3884</v>
      </c>
      <c r="B121" s="57">
        <v>1972</v>
      </c>
      <c r="C121" t="s">
        <v>3883</v>
      </c>
    </row>
    <row r="122" spans="1:3">
      <c r="A122" t="s">
        <v>3780</v>
      </c>
      <c r="B122" s="57">
        <v>1972</v>
      </c>
      <c r="C122" t="s">
        <v>3779</v>
      </c>
    </row>
    <row r="123" spans="1:3">
      <c r="A123" t="s">
        <v>3938</v>
      </c>
      <c r="B123" s="57">
        <v>1973</v>
      </c>
      <c r="C123" t="s">
        <v>3946</v>
      </c>
    </row>
    <row r="124" spans="1:3">
      <c r="A124" t="s">
        <v>4665</v>
      </c>
      <c r="B124" s="57">
        <v>1974</v>
      </c>
      <c r="C124" t="s">
        <v>4664</v>
      </c>
    </row>
    <row r="125" spans="1:3">
      <c r="A125" t="s">
        <v>4417</v>
      </c>
      <c r="B125" s="57">
        <v>1974</v>
      </c>
      <c r="C125" t="s">
        <v>4420</v>
      </c>
    </row>
    <row r="126" spans="1:3">
      <c r="A126" t="s">
        <v>4352</v>
      </c>
      <c r="B126" s="57">
        <v>1974</v>
      </c>
      <c r="C126" t="s">
        <v>4353</v>
      </c>
    </row>
    <row r="127" spans="1:3">
      <c r="A127" t="s">
        <v>4035</v>
      </c>
      <c r="B127" s="57">
        <v>1974</v>
      </c>
      <c r="C127" t="s">
        <v>4037</v>
      </c>
    </row>
    <row r="128" spans="1:3">
      <c r="A128" t="s">
        <v>4243</v>
      </c>
      <c r="B128" s="57">
        <v>1975</v>
      </c>
      <c r="C128" t="s">
        <v>4242</v>
      </c>
    </row>
    <row r="129" spans="1:3">
      <c r="A129" t="s">
        <v>4191</v>
      </c>
      <c r="B129" s="57">
        <v>1975</v>
      </c>
      <c r="C129" t="s">
        <v>4190</v>
      </c>
    </row>
    <row r="130" spans="1:3">
      <c r="A130" t="s">
        <v>4035</v>
      </c>
      <c r="B130" s="57">
        <v>1975</v>
      </c>
      <c r="C130" t="s">
        <v>4036</v>
      </c>
    </row>
    <row r="131" spans="1:3">
      <c r="A131" t="s">
        <v>3835</v>
      </c>
      <c r="B131" s="57">
        <v>1975</v>
      </c>
      <c r="C131" t="s">
        <v>3838</v>
      </c>
    </row>
    <row r="132" spans="1:3">
      <c r="A132" t="s">
        <v>4337</v>
      </c>
      <c r="B132" s="57">
        <v>1976</v>
      </c>
      <c r="C132" t="s">
        <v>4340</v>
      </c>
    </row>
    <row r="133" spans="1:3">
      <c r="A133" t="s">
        <v>4154</v>
      </c>
      <c r="B133" s="57">
        <v>1976</v>
      </c>
      <c r="C133" t="s">
        <v>4158</v>
      </c>
    </row>
    <row r="134" spans="1:3">
      <c r="A134" t="s">
        <v>3938</v>
      </c>
      <c r="B134" s="57">
        <v>1976</v>
      </c>
      <c r="C134" t="s">
        <v>3943</v>
      </c>
    </row>
    <row r="135" spans="1:3">
      <c r="A135" t="s">
        <v>4670</v>
      </c>
      <c r="B135" s="57">
        <v>1977</v>
      </c>
      <c r="C135" t="s">
        <v>4669</v>
      </c>
    </row>
    <row r="136" spans="1:3">
      <c r="A136" t="s">
        <v>4442</v>
      </c>
      <c r="B136" s="57">
        <v>1977</v>
      </c>
      <c r="C136" t="s">
        <v>4441</v>
      </c>
    </row>
    <row r="137" spans="1:3">
      <c r="A137" t="s">
        <v>4149</v>
      </c>
      <c r="B137" s="57">
        <v>1977</v>
      </c>
      <c r="C137" t="s">
        <v>4152</v>
      </c>
    </row>
    <row r="138" spans="1:3">
      <c r="A138" t="s">
        <v>3938</v>
      </c>
      <c r="B138" s="57">
        <v>1977</v>
      </c>
      <c r="C138" t="s">
        <v>3942</v>
      </c>
    </row>
    <row r="139" spans="1:3">
      <c r="A139" t="s">
        <v>4648</v>
      </c>
      <c r="B139" s="57">
        <v>1978</v>
      </c>
      <c r="C139" t="s">
        <v>4647</v>
      </c>
    </row>
    <row r="140" spans="1:3">
      <c r="A140" t="s">
        <v>4434</v>
      </c>
      <c r="B140" s="57">
        <v>1978</v>
      </c>
      <c r="C140" t="s">
        <v>4436</v>
      </c>
    </row>
    <row r="141" spans="1:3">
      <c r="A141" t="s">
        <v>4321</v>
      </c>
      <c r="B141" s="57">
        <v>1978</v>
      </c>
      <c r="C141" t="s">
        <v>4320</v>
      </c>
    </row>
    <row r="142" spans="1:3">
      <c r="A142" t="s">
        <v>4221</v>
      </c>
      <c r="B142" s="57">
        <v>1978</v>
      </c>
      <c r="C142" t="s">
        <v>4226</v>
      </c>
    </row>
    <row r="143" spans="1:3">
      <c r="A143" t="s">
        <v>4217</v>
      </c>
      <c r="B143" s="57">
        <v>1978</v>
      </c>
      <c r="C143" t="s">
        <v>4216</v>
      </c>
    </row>
    <row r="144" spans="1:3">
      <c r="A144" t="s">
        <v>3892</v>
      </c>
      <c r="B144" s="57">
        <v>1978</v>
      </c>
      <c r="C144" t="s">
        <v>3891</v>
      </c>
    </row>
    <row r="145" spans="1:3">
      <c r="A145" t="s">
        <v>3833</v>
      </c>
      <c r="B145" s="57">
        <v>1978</v>
      </c>
      <c r="C145" t="s">
        <v>3832</v>
      </c>
    </row>
    <row r="146" spans="1:3">
      <c r="A146" t="s">
        <v>4337</v>
      </c>
      <c r="B146" s="57">
        <v>1979</v>
      </c>
      <c r="C146" t="s">
        <v>4339</v>
      </c>
    </row>
    <row r="147" spans="1:3">
      <c r="A147" t="s">
        <v>4221</v>
      </c>
      <c r="B147" s="57">
        <v>1979</v>
      </c>
      <c r="C147" t="s">
        <v>4225</v>
      </c>
    </row>
    <row r="148" spans="1:3">
      <c r="A148" t="s">
        <v>4154</v>
      </c>
      <c r="B148" s="57">
        <v>1979</v>
      </c>
      <c r="C148" t="s">
        <v>4157</v>
      </c>
    </row>
    <row r="149" spans="1:3">
      <c r="A149" t="s">
        <v>4151</v>
      </c>
      <c r="B149" s="57">
        <v>1979</v>
      </c>
      <c r="C149" t="s">
        <v>4150</v>
      </c>
    </row>
    <row r="150" spans="1:3">
      <c r="A150" t="s">
        <v>4559</v>
      </c>
      <c r="B150" s="57">
        <v>1980</v>
      </c>
      <c r="C150" t="s">
        <v>4558</v>
      </c>
    </row>
    <row r="151" spans="1:3">
      <c r="A151" t="s">
        <v>4440</v>
      </c>
      <c r="B151" s="57">
        <v>1980</v>
      </c>
      <c r="C151" t="s">
        <v>4439</v>
      </c>
    </row>
    <row r="152" spans="1:3">
      <c r="A152" t="s">
        <v>4154</v>
      </c>
      <c r="B152" s="57">
        <v>1980</v>
      </c>
      <c r="C152" t="s">
        <v>4156</v>
      </c>
    </row>
    <row r="153" spans="1:3">
      <c r="A153" t="s">
        <v>4004</v>
      </c>
      <c r="B153" s="57">
        <v>1980</v>
      </c>
      <c r="C153" t="s">
        <v>4003</v>
      </c>
    </row>
    <row r="154" spans="1:3">
      <c r="A154" t="s">
        <v>3938</v>
      </c>
      <c r="B154" s="57">
        <v>1980</v>
      </c>
      <c r="C154" t="s">
        <v>3939</v>
      </c>
    </row>
    <row r="155" spans="1:3">
      <c r="A155" t="s">
        <v>4337</v>
      </c>
      <c r="B155" s="57">
        <v>1981</v>
      </c>
      <c r="C155" t="s">
        <v>4338</v>
      </c>
    </row>
    <row r="156" spans="1:3">
      <c r="A156" t="s">
        <v>4154</v>
      </c>
      <c r="B156" s="57">
        <v>1981</v>
      </c>
      <c r="C156" t="s">
        <v>4155</v>
      </c>
    </row>
    <row r="157" spans="1:3">
      <c r="A157" t="s">
        <v>4143</v>
      </c>
      <c r="B157" s="57">
        <v>1981</v>
      </c>
      <c r="C157" t="s">
        <v>4147</v>
      </c>
    </row>
    <row r="158" spans="1:3">
      <c r="A158" t="s">
        <v>4075</v>
      </c>
      <c r="B158" s="57">
        <v>1981</v>
      </c>
      <c r="C158" t="s">
        <v>4074</v>
      </c>
    </row>
    <row r="159" spans="1:3">
      <c r="A159" t="s">
        <v>4060</v>
      </c>
      <c r="B159" s="57">
        <v>1981</v>
      </c>
      <c r="C159" t="s">
        <v>4070</v>
      </c>
    </row>
    <row r="160" spans="1:3">
      <c r="A160" t="s">
        <v>4503</v>
      </c>
      <c r="B160" s="57">
        <v>1982</v>
      </c>
      <c r="C160" t="s">
        <v>4502</v>
      </c>
    </row>
    <row r="161" spans="1:3">
      <c r="A161" t="s">
        <v>4221</v>
      </c>
      <c r="B161" s="57">
        <v>1982</v>
      </c>
      <c r="C161" t="s">
        <v>4222</v>
      </c>
    </row>
    <row r="162" spans="1:3">
      <c r="A162" t="s">
        <v>4154</v>
      </c>
      <c r="B162" s="57">
        <v>1982</v>
      </c>
      <c r="C162" t="s">
        <v>4153</v>
      </c>
    </row>
    <row r="163" spans="1:3">
      <c r="A163" t="s">
        <v>4058</v>
      </c>
      <c r="B163" s="57">
        <v>1982</v>
      </c>
      <c r="C163" t="s">
        <v>4057</v>
      </c>
    </row>
    <row r="164" spans="1:3">
      <c r="A164" t="s">
        <v>3919</v>
      </c>
      <c r="B164" s="57">
        <v>1982</v>
      </c>
      <c r="C164" t="s">
        <v>3918</v>
      </c>
    </row>
    <row r="165" spans="1:3">
      <c r="A165" t="s">
        <v>3802</v>
      </c>
      <c r="B165" s="57">
        <v>1982</v>
      </c>
      <c r="C165" t="s">
        <v>3801</v>
      </c>
    </row>
    <row r="166" spans="1:3">
      <c r="A166" t="s">
        <v>4412</v>
      </c>
      <c r="B166" s="57">
        <v>1983</v>
      </c>
      <c r="C166" t="s">
        <v>4415</v>
      </c>
    </row>
    <row r="167" spans="1:3">
      <c r="A167" t="s">
        <v>4401</v>
      </c>
      <c r="B167" s="57">
        <v>1983</v>
      </c>
      <c r="C167" t="s">
        <v>4400</v>
      </c>
    </row>
    <row r="168" spans="1:3">
      <c r="A168" t="s">
        <v>4221</v>
      </c>
      <c r="B168" s="57">
        <v>1983</v>
      </c>
      <c r="C168" t="s">
        <v>4220</v>
      </c>
    </row>
    <row r="169" spans="1:3">
      <c r="A169" t="s">
        <v>4149</v>
      </c>
      <c r="B169" s="57">
        <v>1983</v>
      </c>
      <c r="C169" t="s">
        <v>4148</v>
      </c>
    </row>
    <row r="170" spans="1:3">
      <c r="A170" t="s">
        <v>4060</v>
      </c>
      <c r="B170" s="57">
        <v>1983</v>
      </c>
      <c r="C170" t="s">
        <v>4069</v>
      </c>
    </row>
    <row r="171" spans="1:3">
      <c r="A171" t="s">
        <v>4337</v>
      </c>
      <c r="B171" s="57">
        <v>1984</v>
      </c>
      <c r="C171" t="s">
        <v>4336</v>
      </c>
    </row>
    <row r="172" spans="1:3">
      <c r="A172" t="s">
        <v>4234</v>
      </c>
      <c r="B172" s="57">
        <v>1984</v>
      </c>
      <c r="C172" t="s">
        <v>4236</v>
      </c>
    </row>
    <row r="173" spans="1:3">
      <c r="A173" t="s">
        <v>4219</v>
      </c>
      <c r="B173" s="57">
        <v>1984</v>
      </c>
      <c r="C173" t="s">
        <v>4218</v>
      </c>
    </row>
    <row r="174" spans="1:3">
      <c r="A174" t="s">
        <v>4143</v>
      </c>
      <c r="B174" s="57">
        <v>1984</v>
      </c>
      <c r="C174" t="s">
        <v>4142</v>
      </c>
    </row>
    <row r="175" spans="1:3">
      <c r="A175" t="s">
        <v>4060</v>
      </c>
      <c r="B175" s="57">
        <v>1984</v>
      </c>
      <c r="C175" t="s">
        <v>4068</v>
      </c>
    </row>
    <row r="176" spans="1:3">
      <c r="A176" t="s">
        <v>3825</v>
      </c>
      <c r="B176" s="57">
        <v>1984</v>
      </c>
      <c r="C176" t="s">
        <v>3824</v>
      </c>
    </row>
    <row r="177" spans="1:3">
      <c r="A177" t="s">
        <v>4563</v>
      </c>
      <c r="B177" s="57">
        <v>1985</v>
      </c>
      <c r="C177" t="s">
        <v>4564</v>
      </c>
    </row>
    <row r="178" spans="1:3">
      <c r="A178" t="s">
        <v>4499</v>
      </c>
      <c r="B178" s="57">
        <v>1986</v>
      </c>
      <c r="C178" t="s">
        <v>4498</v>
      </c>
    </row>
    <row r="179" spans="1:3">
      <c r="A179" t="s">
        <v>4358</v>
      </c>
      <c r="B179" s="57">
        <v>1986</v>
      </c>
      <c r="C179" t="s">
        <v>4357</v>
      </c>
    </row>
    <row r="180" spans="1:3">
      <c r="A180" t="s">
        <v>4352</v>
      </c>
      <c r="B180" s="57">
        <v>1986</v>
      </c>
      <c r="C180" t="s">
        <v>4351</v>
      </c>
    </row>
    <row r="181" spans="1:3">
      <c r="A181" t="s">
        <v>4234</v>
      </c>
      <c r="B181" s="57">
        <v>1986</v>
      </c>
      <c r="C181" t="s">
        <v>4235</v>
      </c>
    </row>
    <row r="182" spans="1:3">
      <c r="A182" t="s">
        <v>4141</v>
      </c>
      <c r="B182" s="57">
        <v>1986</v>
      </c>
      <c r="C182" t="s">
        <v>4140</v>
      </c>
    </row>
    <row r="183" spans="1:3">
      <c r="A183" t="s">
        <v>4563</v>
      </c>
      <c r="B183" s="57">
        <v>1987</v>
      </c>
      <c r="C183" t="s">
        <v>4562</v>
      </c>
    </row>
    <row r="184" spans="1:3">
      <c r="A184" t="s">
        <v>4629</v>
      </c>
      <c r="B184" s="57">
        <v>1987</v>
      </c>
      <c r="C184" t="s">
        <v>4634</v>
      </c>
    </row>
    <row r="185" spans="1:3">
      <c r="A185" t="s">
        <v>3938</v>
      </c>
      <c r="B185" s="57">
        <v>1987</v>
      </c>
      <c r="C185" t="s">
        <v>3937</v>
      </c>
    </row>
    <row r="186" spans="1:3">
      <c r="A186" t="s">
        <v>3829</v>
      </c>
      <c r="B186" s="57">
        <v>1987</v>
      </c>
      <c r="C186" t="s">
        <v>3828</v>
      </c>
    </row>
    <row r="187" spans="1:3">
      <c r="A187" t="s">
        <v>4129</v>
      </c>
      <c r="B187" s="57">
        <v>1988</v>
      </c>
      <c r="C187" t="s">
        <v>4128</v>
      </c>
    </row>
    <row r="188" spans="1:3">
      <c r="A188" t="s">
        <v>4119</v>
      </c>
      <c r="B188" s="57">
        <v>1988</v>
      </c>
      <c r="C188" t="s">
        <v>4118</v>
      </c>
    </row>
    <row r="189" spans="1:3">
      <c r="A189" t="s">
        <v>4543</v>
      </c>
      <c r="B189" s="57">
        <v>1989</v>
      </c>
      <c r="C189" t="s">
        <v>4544</v>
      </c>
    </row>
    <row r="190" spans="1:3">
      <c r="A190" t="s">
        <v>4417</v>
      </c>
      <c r="B190" s="57">
        <v>1989</v>
      </c>
      <c r="C190" t="s">
        <v>4419</v>
      </c>
    </row>
    <row r="191" spans="1:3">
      <c r="A191" t="s">
        <v>4707</v>
      </c>
      <c r="B191" s="57">
        <v>1990</v>
      </c>
      <c r="C191" t="s">
        <v>4706</v>
      </c>
    </row>
    <row r="192" spans="1:3">
      <c r="A192" t="s">
        <v>4701</v>
      </c>
      <c r="B192" s="57">
        <v>1990</v>
      </c>
      <c r="C192" t="s">
        <v>4700</v>
      </c>
    </row>
    <row r="193" spans="1:3">
      <c r="A193" t="s">
        <v>4691</v>
      </c>
      <c r="B193" s="57">
        <v>1990</v>
      </c>
      <c r="C193" t="s">
        <v>4690</v>
      </c>
    </row>
    <row r="194" spans="1:3">
      <c r="A194" t="s">
        <v>4625</v>
      </c>
      <c r="B194" s="57">
        <v>1990</v>
      </c>
      <c r="C194" t="s">
        <v>4624</v>
      </c>
    </row>
    <row r="195" spans="1:3">
      <c r="A195" t="s">
        <v>4434</v>
      </c>
      <c r="B195" s="57">
        <v>1990</v>
      </c>
      <c r="C195" t="s">
        <v>4435</v>
      </c>
    </row>
    <row r="196" spans="1:3">
      <c r="A196" t="s">
        <v>4417</v>
      </c>
      <c r="B196" s="57">
        <v>1990</v>
      </c>
      <c r="C196" t="s">
        <v>4418</v>
      </c>
    </row>
    <row r="197" spans="1:3">
      <c r="A197" t="s">
        <v>4060</v>
      </c>
      <c r="B197" s="57">
        <v>1990</v>
      </c>
      <c r="C197" t="s">
        <v>4067</v>
      </c>
    </row>
    <row r="198" spans="1:3">
      <c r="A198" t="s">
        <v>3878</v>
      </c>
      <c r="B198" s="57">
        <v>1990</v>
      </c>
      <c r="C198" t="s">
        <v>3877</v>
      </c>
    </row>
    <row r="199" spans="1:3">
      <c r="A199" t="s">
        <v>3827</v>
      </c>
      <c r="B199" s="57">
        <v>1990</v>
      </c>
      <c r="C199" t="s">
        <v>3826</v>
      </c>
    </row>
    <row r="200" spans="1:3">
      <c r="A200" t="s">
        <v>4414</v>
      </c>
      <c r="B200" s="57">
        <v>1991</v>
      </c>
      <c r="C200" t="s">
        <v>4413</v>
      </c>
    </row>
    <row r="201" spans="1:3">
      <c r="A201" t="s">
        <v>4305</v>
      </c>
      <c r="B201" s="57">
        <v>1991</v>
      </c>
      <c r="C201" t="s">
        <v>4304</v>
      </c>
    </row>
    <row r="202" spans="1:3">
      <c r="A202" t="s">
        <v>4642</v>
      </c>
      <c r="B202" s="57">
        <v>1992</v>
      </c>
      <c r="C202" t="s">
        <v>4641</v>
      </c>
    </row>
    <row r="203" spans="1:3">
      <c r="A203" t="s">
        <v>4627</v>
      </c>
      <c r="B203" s="57">
        <v>1992</v>
      </c>
      <c r="C203" t="s">
        <v>4626</v>
      </c>
    </row>
    <row r="204" spans="1:3">
      <c r="A204" t="s">
        <v>4623</v>
      </c>
      <c r="B204" s="57">
        <v>1993</v>
      </c>
      <c r="C204" t="s">
        <v>4622</v>
      </c>
    </row>
    <row r="205" spans="1:3">
      <c r="A205" t="s">
        <v>4543</v>
      </c>
      <c r="B205" s="57">
        <v>1993</v>
      </c>
      <c r="C205" t="s">
        <v>4542</v>
      </c>
    </row>
    <row r="206" spans="1:3">
      <c r="A206" t="s">
        <v>4615</v>
      </c>
      <c r="B206" s="57">
        <v>1994</v>
      </c>
      <c r="C206" t="s">
        <v>4617</v>
      </c>
    </row>
    <row r="207" spans="1:3">
      <c r="A207" t="s">
        <v>4234</v>
      </c>
      <c r="B207" s="57">
        <v>1994</v>
      </c>
      <c r="C207" t="s">
        <v>4233</v>
      </c>
    </row>
    <row r="208" spans="1:3">
      <c r="A208" t="s">
        <v>4035</v>
      </c>
      <c r="B208" s="57">
        <v>1994</v>
      </c>
      <c r="C208" t="s">
        <v>4034</v>
      </c>
    </row>
    <row r="209" spans="1:3">
      <c r="A209" t="s">
        <v>4629</v>
      </c>
      <c r="B209" s="57">
        <v>1995</v>
      </c>
      <c r="C209" t="s">
        <v>4628</v>
      </c>
    </row>
    <row r="210" spans="1:3">
      <c r="A210" t="s">
        <v>4307</v>
      </c>
      <c r="B210" s="57">
        <v>1995</v>
      </c>
      <c r="C210" t="s">
        <v>4313</v>
      </c>
    </row>
    <row r="211" spans="1:3">
      <c r="A211" t="s">
        <v>4180</v>
      </c>
      <c r="B211" s="57">
        <v>1995</v>
      </c>
      <c r="C211" t="s">
        <v>4181</v>
      </c>
    </row>
    <row r="212" spans="1:3">
      <c r="A212" t="s">
        <v>4060</v>
      </c>
      <c r="B212" s="57">
        <v>1995</v>
      </c>
      <c r="C212" t="s">
        <v>4066</v>
      </c>
    </row>
    <row r="213" spans="1:3">
      <c r="A213" t="s">
        <v>4699</v>
      </c>
      <c r="B213" s="57">
        <v>1996</v>
      </c>
      <c r="C213" t="s">
        <v>4698</v>
      </c>
    </row>
    <row r="214" spans="1:3">
      <c r="A214" t="s">
        <v>4572</v>
      </c>
      <c r="B214" s="57">
        <v>1996</v>
      </c>
      <c r="C214" t="s">
        <v>4571</v>
      </c>
    </row>
    <row r="215" spans="1:3">
      <c r="A215" t="s">
        <v>4169</v>
      </c>
      <c r="B215" s="57">
        <v>1996</v>
      </c>
      <c r="C215" t="s">
        <v>4168</v>
      </c>
    </row>
    <row r="216" spans="1:3">
      <c r="A216" t="s">
        <v>4127</v>
      </c>
      <c r="B216" s="57">
        <v>1996</v>
      </c>
      <c r="C216" t="s">
        <v>4126</v>
      </c>
    </row>
    <row r="217" spans="1:3">
      <c r="A217" t="s">
        <v>4060</v>
      </c>
      <c r="B217" s="57">
        <v>1996</v>
      </c>
      <c r="C217" t="s">
        <v>4065</v>
      </c>
    </row>
    <row r="218" spans="1:3">
      <c r="A218" t="s">
        <v>4056</v>
      </c>
      <c r="B218" s="57">
        <v>1996</v>
      </c>
      <c r="C218" t="s">
        <v>4055</v>
      </c>
    </row>
    <row r="219" spans="1:3">
      <c r="A219" t="s">
        <v>4039</v>
      </c>
      <c r="B219" s="57">
        <v>1996</v>
      </c>
      <c r="C219" t="s">
        <v>4038</v>
      </c>
    </row>
    <row r="220" spans="1:3">
      <c r="A220" t="s">
        <v>3784</v>
      </c>
      <c r="B220" s="57">
        <v>1996</v>
      </c>
      <c r="C220" t="s">
        <v>3783</v>
      </c>
    </row>
    <row r="221" spans="1:3">
      <c r="A221" t="s">
        <v>4703</v>
      </c>
      <c r="B221" s="57">
        <v>1997</v>
      </c>
      <c r="C221" t="s">
        <v>4702</v>
      </c>
    </row>
    <row r="222" spans="1:3">
      <c r="A222" t="s">
        <v>4672</v>
      </c>
      <c r="B222" s="57">
        <v>1997</v>
      </c>
      <c r="C222" t="s">
        <v>4673</v>
      </c>
    </row>
    <row r="223" spans="1:3">
      <c r="A223" t="s">
        <v>4672</v>
      </c>
      <c r="B223" s="57">
        <v>1997</v>
      </c>
      <c r="C223" t="s">
        <v>4671</v>
      </c>
    </row>
    <row r="224" spans="1:3">
      <c r="A224" t="s">
        <v>4570</v>
      </c>
      <c r="B224" s="57">
        <v>1997</v>
      </c>
      <c r="C224" t="s">
        <v>4569</v>
      </c>
    </row>
    <row r="225" spans="1:3">
      <c r="A225" t="s">
        <v>4501</v>
      </c>
      <c r="B225" s="57">
        <v>1997</v>
      </c>
      <c r="C225" t="s">
        <v>4500</v>
      </c>
    </row>
    <row r="226" spans="1:3">
      <c r="A226" t="s">
        <v>4615</v>
      </c>
      <c r="B226" s="57">
        <v>1998</v>
      </c>
      <c r="C226" t="s">
        <v>4616</v>
      </c>
    </row>
    <row r="227" spans="1:3">
      <c r="A227" t="s">
        <v>4426</v>
      </c>
      <c r="B227" s="57">
        <v>1998</v>
      </c>
      <c r="C227" t="s">
        <v>4425</v>
      </c>
    </row>
    <row r="228" spans="1:3">
      <c r="A228" t="s">
        <v>4213</v>
      </c>
      <c r="B228" s="57">
        <v>1998</v>
      </c>
      <c r="C228" t="s">
        <v>4215</v>
      </c>
    </row>
    <row r="229" spans="1:3">
      <c r="A229" t="s">
        <v>4210</v>
      </c>
      <c r="B229" s="57">
        <v>1998</v>
      </c>
      <c r="C229" t="s">
        <v>4211</v>
      </c>
    </row>
    <row r="230" spans="1:3">
      <c r="A230" t="s">
        <v>4654</v>
      </c>
      <c r="B230" s="57">
        <v>1999</v>
      </c>
      <c r="C230" t="s">
        <v>4653</v>
      </c>
    </row>
    <row r="231" spans="1:3">
      <c r="A231" t="s">
        <v>4485</v>
      </c>
      <c r="B231" s="57">
        <v>1999</v>
      </c>
      <c r="C231" t="s">
        <v>4489</v>
      </c>
    </row>
    <row r="232" spans="1:3">
      <c r="A232" t="s">
        <v>4335</v>
      </c>
      <c r="B232" s="57">
        <v>1999</v>
      </c>
      <c r="C232" t="s">
        <v>4334</v>
      </c>
    </row>
    <row r="233" spans="1:3">
      <c r="A233" t="s">
        <v>4303</v>
      </c>
      <c r="B233" s="57">
        <v>1999</v>
      </c>
      <c r="C233" t="s">
        <v>4302</v>
      </c>
    </row>
    <row r="234" spans="1:3">
      <c r="A234" t="s">
        <v>4232</v>
      </c>
      <c r="B234" s="57">
        <v>1999</v>
      </c>
      <c r="C234" t="s">
        <v>4231</v>
      </c>
    </row>
    <row r="235" spans="1:3">
      <c r="A235" t="s">
        <v>4213</v>
      </c>
      <c r="B235" s="57">
        <v>1999</v>
      </c>
      <c r="C235" t="s">
        <v>4214</v>
      </c>
    </row>
    <row r="236" spans="1:3">
      <c r="A236" t="s">
        <v>3908</v>
      </c>
      <c r="B236" s="57">
        <v>1999</v>
      </c>
      <c r="C236" t="s">
        <v>3909</v>
      </c>
    </row>
    <row r="237" spans="1:3">
      <c r="A237" t="s">
        <v>3798</v>
      </c>
      <c r="B237" s="57">
        <v>1999</v>
      </c>
      <c r="C237" t="s">
        <v>3797</v>
      </c>
    </row>
    <row r="238" spans="1:3">
      <c r="A238" t="s">
        <v>4675</v>
      </c>
      <c r="B238" s="57">
        <v>2000</v>
      </c>
      <c r="C238" t="s">
        <v>4674</v>
      </c>
    </row>
    <row r="239" spans="1:3">
      <c r="A239" t="s">
        <v>4656</v>
      </c>
      <c r="B239" s="57">
        <v>2000</v>
      </c>
      <c r="C239" t="s">
        <v>4655</v>
      </c>
    </row>
    <row r="240" spans="1:3">
      <c r="A240" t="s">
        <v>4307</v>
      </c>
      <c r="B240" s="57">
        <v>2000</v>
      </c>
      <c r="C240" t="s">
        <v>4312</v>
      </c>
    </row>
    <row r="241" spans="1:3">
      <c r="A241" t="s">
        <v>4301</v>
      </c>
      <c r="B241" s="57">
        <v>2000</v>
      </c>
      <c r="C241" t="s">
        <v>4300</v>
      </c>
    </row>
    <row r="242" spans="1:3">
      <c r="A242" t="s">
        <v>4202</v>
      </c>
      <c r="B242" s="57">
        <v>2000</v>
      </c>
      <c r="C242" t="s">
        <v>4206</v>
      </c>
    </row>
    <row r="243" spans="1:3">
      <c r="A243" t="s">
        <v>4677</v>
      </c>
      <c r="B243" s="57">
        <v>2001</v>
      </c>
      <c r="C243" t="s">
        <v>4676</v>
      </c>
    </row>
    <row r="244" spans="1:3">
      <c r="A244" t="s">
        <v>4197</v>
      </c>
      <c r="B244" s="57">
        <v>2001</v>
      </c>
      <c r="C244" t="s">
        <v>4200</v>
      </c>
    </row>
    <row r="245" spans="1:3">
      <c r="A245" t="s">
        <v>4081</v>
      </c>
      <c r="B245" s="57">
        <v>2001</v>
      </c>
      <c r="C245" t="s">
        <v>4080</v>
      </c>
    </row>
    <row r="246" spans="1:3">
      <c r="A246" t="s">
        <v>4060</v>
      </c>
      <c r="B246" s="57">
        <v>2001</v>
      </c>
      <c r="C246" t="s">
        <v>4061</v>
      </c>
    </row>
    <row r="247" spans="1:3">
      <c r="A247" t="s">
        <v>4650</v>
      </c>
      <c r="B247" s="57">
        <v>2002</v>
      </c>
      <c r="C247" t="s">
        <v>4649</v>
      </c>
    </row>
    <row r="248" spans="1:3">
      <c r="A248" t="s">
        <v>4307</v>
      </c>
      <c r="B248" s="57">
        <v>2002</v>
      </c>
      <c r="C248" t="s">
        <v>4311</v>
      </c>
    </row>
    <row r="249" spans="1:3">
      <c r="A249" t="s">
        <v>4041</v>
      </c>
      <c r="B249" s="57">
        <v>2002</v>
      </c>
      <c r="C249" t="s">
        <v>4040</v>
      </c>
    </row>
    <row r="250" spans="1:3">
      <c r="A250" t="s">
        <v>3800</v>
      </c>
      <c r="B250" s="57">
        <v>2002</v>
      </c>
      <c r="C250" t="s">
        <v>3799</v>
      </c>
    </row>
    <row r="251" spans="1:3">
      <c r="A251" t="s">
        <v>4681</v>
      </c>
      <c r="B251" s="57">
        <v>2003</v>
      </c>
      <c r="C251" t="s">
        <v>4680</v>
      </c>
    </row>
    <row r="252" spans="1:3">
      <c r="A252" t="s">
        <v>4557</v>
      </c>
      <c r="B252" s="57">
        <v>2003</v>
      </c>
      <c r="C252" t="s">
        <v>4556</v>
      </c>
    </row>
    <row r="253" spans="1:3">
      <c r="A253" t="s">
        <v>4213</v>
      </c>
      <c r="B253" s="57">
        <v>2003</v>
      </c>
      <c r="C253" t="s">
        <v>4212</v>
      </c>
    </row>
    <row r="254" spans="1:3">
      <c r="A254" t="s">
        <v>4177</v>
      </c>
      <c r="B254" s="57">
        <v>2003</v>
      </c>
      <c r="C254" t="s">
        <v>4178</v>
      </c>
    </row>
    <row r="255" spans="1:3">
      <c r="A255" t="s">
        <v>3908</v>
      </c>
      <c r="B255" s="57">
        <v>2003</v>
      </c>
      <c r="C255" t="s">
        <v>3907</v>
      </c>
    </row>
    <row r="256" spans="1:3">
      <c r="A256" t="s">
        <v>4446</v>
      </c>
      <c r="B256" s="57">
        <v>2004</v>
      </c>
      <c r="C256" t="s">
        <v>4445</v>
      </c>
    </row>
    <row r="257" spans="1:3">
      <c r="A257" t="s">
        <v>4417</v>
      </c>
      <c r="B257" s="57">
        <v>2004</v>
      </c>
      <c r="C257" t="s">
        <v>4416</v>
      </c>
    </row>
    <row r="258" spans="1:3">
      <c r="A258" t="s">
        <v>4319</v>
      </c>
      <c r="B258" s="57">
        <v>2004</v>
      </c>
      <c r="C258" t="s">
        <v>4318</v>
      </c>
    </row>
    <row r="259" spans="1:3">
      <c r="A259" t="s">
        <v>4256</v>
      </c>
      <c r="B259" s="57">
        <v>2004</v>
      </c>
      <c r="C259" t="s">
        <v>4255</v>
      </c>
    </row>
    <row r="260" spans="1:3">
      <c r="A260" t="s">
        <v>4202</v>
      </c>
      <c r="B260" s="57">
        <v>2004</v>
      </c>
      <c r="C260" t="s">
        <v>4205</v>
      </c>
    </row>
    <row r="261" spans="1:3">
      <c r="A261" t="s">
        <v>4083</v>
      </c>
      <c r="B261" s="57">
        <v>2004</v>
      </c>
      <c r="C261" t="s">
        <v>4082</v>
      </c>
    </row>
    <row r="262" spans="1:3">
      <c r="A262" t="s">
        <v>3831</v>
      </c>
      <c r="B262" s="57">
        <v>2004</v>
      </c>
      <c r="C262" t="s">
        <v>3830</v>
      </c>
    </row>
    <row r="263" spans="1:3">
      <c r="A263" t="s">
        <v>4619</v>
      </c>
      <c r="B263" s="57">
        <v>2005</v>
      </c>
      <c r="C263" t="s">
        <v>4618</v>
      </c>
    </row>
    <row r="264" spans="1:3">
      <c r="A264" t="s">
        <v>4613</v>
      </c>
      <c r="B264" s="57">
        <v>2005</v>
      </c>
      <c r="C264" t="s">
        <v>4612</v>
      </c>
    </row>
    <row r="265" spans="1:3">
      <c r="A265" t="s">
        <v>4553</v>
      </c>
      <c r="B265" s="57">
        <v>2005</v>
      </c>
      <c r="C265" t="s">
        <v>4552</v>
      </c>
    </row>
    <row r="266" spans="1:3">
      <c r="A266" t="s">
        <v>4275</v>
      </c>
      <c r="B266" s="57">
        <v>2005</v>
      </c>
      <c r="C266" t="s">
        <v>4274</v>
      </c>
    </row>
    <row r="267" spans="1:3">
      <c r="A267" t="s">
        <v>4281</v>
      </c>
      <c r="B267" s="57">
        <v>2005</v>
      </c>
      <c r="C267" t="s">
        <v>4282</v>
      </c>
    </row>
    <row r="268" spans="1:3">
      <c r="A268" t="s">
        <v>4661</v>
      </c>
      <c r="B268" s="57">
        <v>2006</v>
      </c>
      <c r="C268" t="s">
        <v>4660</v>
      </c>
    </row>
    <row r="269" spans="1:3">
      <c r="A269" t="s">
        <v>4646</v>
      </c>
      <c r="B269" s="57">
        <v>2006</v>
      </c>
      <c r="C269" t="s">
        <v>4645</v>
      </c>
    </row>
    <row r="270" spans="1:3">
      <c r="A270" t="s">
        <v>4529</v>
      </c>
      <c r="B270" s="57">
        <v>2006</v>
      </c>
      <c r="C270" t="s">
        <v>4532</v>
      </c>
    </row>
    <row r="271" spans="1:3">
      <c r="A271" t="s">
        <v>4434</v>
      </c>
      <c r="B271" s="57">
        <v>2006</v>
      </c>
      <c r="C271" t="s">
        <v>4433</v>
      </c>
    </row>
    <row r="272" spans="1:3">
      <c r="A272" t="s">
        <v>4288</v>
      </c>
      <c r="B272" s="57">
        <v>2006</v>
      </c>
      <c r="C272" t="s">
        <v>4291</v>
      </c>
    </row>
    <row r="273" spans="1:3">
      <c r="A273" t="s">
        <v>4210</v>
      </c>
      <c r="B273" s="57">
        <v>2006</v>
      </c>
      <c r="C273" t="s">
        <v>4209</v>
      </c>
    </row>
    <row r="274" spans="1:3">
      <c r="A274" t="s">
        <v>4135</v>
      </c>
      <c r="B274" s="57">
        <v>2006</v>
      </c>
      <c r="C274" t="s">
        <v>4134</v>
      </c>
    </row>
    <row r="275" spans="1:3">
      <c r="A275" t="s">
        <v>4073</v>
      </c>
      <c r="B275" s="57">
        <v>2006</v>
      </c>
      <c r="C275" t="s">
        <v>4072</v>
      </c>
    </row>
    <row r="276" spans="1:3">
      <c r="A276" t="s">
        <v>4006</v>
      </c>
      <c r="B276" s="57">
        <v>2006</v>
      </c>
      <c r="C276" t="s">
        <v>4005</v>
      </c>
    </row>
    <row r="277" spans="1:3">
      <c r="A277" t="s">
        <v>4546</v>
      </c>
      <c r="B277" s="57">
        <v>2007</v>
      </c>
      <c r="C277" t="s">
        <v>4545</v>
      </c>
    </row>
    <row r="278" spans="1:3">
      <c r="A278" t="s">
        <v>4448</v>
      </c>
      <c r="B278" s="57">
        <v>2007</v>
      </c>
      <c r="C278" t="s">
        <v>4450</v>
      </c>
    </row>
    <row r="279" spans="1:3">
      <c r="A279" t="s">
        <v>4412</v>
      </c>
      <c r="B279" s="57">
        <v>2007</v>
      </c>
      <c r="C279" t="s">
        <v>4411</v>
      </c>
    </row>
    <row r="280" spans="1:3">
      <c r="A280" t="s">
        <v>4290</v>
      </c>
      <c r="B280" s="57">
        <v>2007</v>
      </c>
      <c r="C280" t="s">
        <v>4289</v>
      </c>
    </row>
    <row r="281" spans="1:3">
      <c r="A281" t="s">
        <v>4202</v>
      </c>
      <c r="B281" s="57">
        <v>2007</v>
      </c>
      <c r="C281" t="s">
        <v>4204</v>
      </c>
    </row>
    <row r="282" spans="1:3">
      <c r="A282" t="s">
        <v>4485</v>
      </c>
      <c r="B282" s="57">
        <v>2008</v>
      </c>
      <c r="C282" t="s">
        <v>4486</v>
      </c>
    </row>
    <row r="283" spans="1:3">
      <c r="A283" t="s">
        <v>4448</v>
      </c>
      <c r="B283" s="57">
        <v>2008</v>
      </c>
      <c r="C283" t="s">
        <v>4449</v>
      </c>
    </row>
    <row r="284" spans="1:3">
      <c r="A284" t="s">
        <v>4348</v>
      </c>
      <c r="B284" s="57">
        <v>2008</v>
      </c>
      <c r="C284" t="s">
        <v>4347</v>
      </c>
    </row>
    <row r="285" spans="1:3">
      <c r="A285" t="s">
        <v>4288</v>
      </c>
      <c r="B285" s="57">
        <v>2008</v>
      </c>
      <c r="C285" t="s">
        <v>4287</v>
      </c>
    </row>
    <row r="286" spans="1:3">
      <c r="A286" t="s">
        <v>4281</v>
      </c>
      <c r="B286" s="57">
        <v>2008</v>
      </c>
      <c r="C286" t="s">
        <v>4280</v>
      </c>
    </row>
    <row r="287" spans="1:3">
      <c r="A287" t="s">
        <v>4268</v>
      </c>
      <c r="B287" s="57">
        <v>2008</v>
      </c>
      <c r="C287" t="s">
        <v>4267</v>
      </c>
    </row>
    <row r="288" spans="1:3">
      <c r="A288" t="s">
        <v>4262</v>
      </c>
      <c r="B288" s="57">
        <v>2008</v>
      </c>
      <c r="C288" t="s">
        <v>4261</v>
      </c>
    </row>
    <row r="289" spans="1:3">
      <c r="A289" t="s">
        <v>4189</v>
      </c>
      <c r="B289" s="57">
        <v>2008</v>
      </c>
      <c r="C289" t="s">
        <v>4188</v>
      </c>
    </row>
    <row r="290" spans="1:3">
      <c r="A290" t="s">
        <v>3880</v>
      </c>
      <c r="B290" s="57">
        <v>2008</v>
      </c>
      <c r="C290" t="s">
        <v>3879</v>
      </c>
    </row>
    <row r="291" spans="1:3">
      <c r="A291" t="s">
        <v>4705</v>
      </c>
      <c r="B291" s="57">
        <v>2009</v>
      </c>
      <c r="C291" t="s">
        <v>4704</v>
      </c>
    </row>
    <row r="292" spans="1:3">
      <c r="A292" t="s">
        <v>4615</v>
      </c>
      <c r="B292" s="57">
        <v>2009</v>
      </c>
      <c r="C292" t="s">
        <v>4614</v>
      </c>
    </row>
    <row r="293" spans="1:3">
      <c r="A293" t="s">
        <v>4534</v>
      </c>
      <c r="B293" s="57">
        <v>2009</v>
      </c>
      <c r="C293" t="s">
        <v>4539</v>
      </c>
    </row>
    <row r="294" spans="1:3">
      <c r="A294" t="s">
        <v>4509</v>
      </c>
      <c r="B294" s="57">
        <v>2009</v>
      </c>
      <c r="C294" t="s">
        <v>4527</v>
      </c>
    </row>
    <row r="295" spans="1:3">
      <c r="A295" t="s">
        <v>4485</v>
      </c>
      <c r="B295" s="57">
        <v>2009</v>
      </c>
      <c r="C295" t="s">
        <v>4484</v>
      </c>
    </row>
    <row r="296" spans="1:3">
      <c r="A296" t="s">
        <v>4250</v>
      </c>
      <c r="B296" s="57">
        <v>2009</v>
      </c>
      <c r="C296" t="s">
        <v>4249</v>
      </c>
    </row>
    <row r="297" spans="1:3">
      <c r="A297" t="s">
        <v>4183</v>
      </c>
      <c r="B297" s="57">
        <v>2009</v>
      </c>
      <c r="C297" t="s">
        <v>4182</v>
      </c>
    </row>
    <row r="298" spans="1:3">
      <c r="A298" t="s">
        <v>4177</v>
      </c>
      <c r="B298" s="57">
        <v>2009</v>
      </c>
      <c r="C298" t="s">
        <v>4176</v>
      </c>
    </row>
    <row r="299" spans="1:3">
      <c r="A299" t="s">
        <v>4175</v>
      </c>
      <c r="B299" s="57">
        <v>2009</v>
      </c>
      <c r="C299" t="s">
        <v>4174</v>
      </c>
    </row>
    <row r="300" spans="1:3">
      <c r="A300" t="s">
        <v>4173</v>
      </c>
      <c r="B300" s="57">
        <v>2009</v>
      </c>
      <c r="C300" t="s">
        <v>4172</v>
      </c>
    </row>
    <row r="301" spans="1:3">
      <c r="A301" t="s">
        <v>4001</v>
      </c>
      <c r="B301" s="57">
        <v>2009</v>
      </c>
      <c r="C301" t="s">
        <v>4002</v>
      </c>
    </row>
    <row r="302" spans="1:3">
      <c r="A302" t="s">
        <v>3894</v>
      </c>
      <c r="B302" s="57">
        <v>2009</v>
      </c>
      <c r="C302" t="s">
        <v>3893</v>
      </c>
    </row>
    <row r="303" spans="1:3">
      <c r="A303" t="s">
        <v>4687</v>
      </c>
      <c r="B303" s="57">
        <v>2010</v>
      </c>
      <c r="C303" t="s">
        <v>4686</v>
      </c>
    </row>
    <row r="304" spans="1:3">
      <c r="A304" t="s">
        <v>4509</v>
      </c>
      <c r="B304" s="57">
        <v>2010</v>
      </c>
      <c r="C304" t="s">
        <v>4526</v>
      </c>
    </row>
    <row r="305" spans="1:3">
      <c r="A305" t="s">
        <v>4507</v>
      </c>
      <c r="B305" s="57">
        <v>2010</v>
      </c>
      <c r="C305" t="s">
        <v>4506</v>
      </c>
    </row>
    <row r="306" spans="1:3">
      <c r="A306" t="s">
        <v>4459</v>
      </c>
      <c r="B306" s="57">
        <v>2010</v>
      </c>
      <c r="C306" t="s">
        <v>4458</v>
      </c>
    </row>
    <row r="307" spans="1:3">
      <c r="A307" t="s">
        <v>4469</v>
      </c>
      <c r="B307" s="57">
        <v>2010</v>
      </c>
      <c r="C307" t="s">
        <v>4468</v>
      </c>
    </row>
    <row r="308" spans="1:3">
      <c r="A308" t="s">
        <v>4299</v>
      </c>
      <c r="B308" s="57">
        <v>2010</v>
      </c>
      <c r="C308" t="s">
        <v>4298</v>
      </c>
    </row>
    <row r="309" spans="1:3">
      <c r="A309" t="s">
        <v>4279</v>
      </c>
      <c r="B309" s="57">
        <v>2010</v>
      </c>
      <c r="C309" t="s">
        <v>4278</v>
      </c>
    </row>
    <row r="310" spans="1:3">
      <c r="A310" t="s">
        <v>4270</v>
      </c>
      <c r="B310" s="57">
        <v>2010</v>
      </c>
      <c r="C310" t="s">
        <v>4271</v>
      </c>
    </row>
    <row r="311" spans="1:3">
      <c r="A311" t="s">
        <v>4199</v>
      </c>
      <c r="B311" s="57">
        <v>2010</v>
      </c>
      <c r="C311" t="s">
        <v>4198</v>
      </c>
    </row>
    <row r="312" spans="1:3">
      <c r="A312" t="s">
        <v>4060</v>
      </c>
      <c r="B312" s="57">
        <v>2010</v>
      </c>
      <c r="C312" t="s">
        <v>4059</v>
      </c>
    </row>
    <row r="313" spans="1:3">
      <c r="A313" t="s">
        <v>4033</v>
      </c>
      <c r="B313" s="57">
        <v>2010</v>
      </c>
      <c r="C313" t="s">
        <v>4032</v>
      </c>
    </row>
    <row r="314" spans="1:3">
      <c r="A314" t="s">
        <v>3931</v>
      </c>
      <c r="B314" s="57">
        <v>2010</v>
      </c>
      <c r="C314" t="s">
        <v>3930</v>
      </c>
    </row>
    <row r="315" spans="1:3">
      <c r="A315" t="s">
        <v>3905</v>
      </c>
      <c r="B315" s="57">
        <v>2010</v>
      </c>
      <c r="C315" t="s">
        <v>3906</v>
      </c>
    </row>
    <row r="316" spans="1:3">
      <c r="A316" t="s">
        <v>3899</v>
      </c>
      <c r="B316" s="57">
        <v>2010</v>
      </c>
      <c r="C316" t="s">
        <v>3898</v>
      </c>
    </row>
    <row r="317" spans="1:3">
      <c r="A317" t="s">
        <v>3790</v>
      </c>
      <c r="B317" s="57">
        <v>2010</v>
      </c>
      <c r="C317" t="s">
        <v>3789</v>
      </c>
    </row>
    <row r="318" spans="1:3">
      <c r="A318" t="s">
        <v>4679</v>
      </c>
      <c r="B318" s="57">
        <v>2011</v>
      </c>
      <c r="C318" t="s">
        <v>4678</v>
      </c>
    </row>
    <row r="319" spans="1:3">
      <c r="A319" t="s">
        <v>4667</v>
      </c>
      <c r="B319" s="57">
        <v>2011</v>
      </c>
      <c r="C319" t="s">
        <v>4668</v>
      </c>
    </row>
    <row r="320" spans="1:3">
      <c r="A320" t="s">
        <v>4491</v>
      </c>
      <c r="B320" s="57">
        <v>2011</v>
      </c>
      <c r="C320" t="s">
        <v>4490</v>
      </c>
    </row>
    <row r="321" spans="1:3">
      <c r="A321" t="s">
        <v>4483</v>
      </c>
      <c r="B321" s="57">
        <v>2011</v>
      </c>
      <c r="C321" t="s">
        <v>4482</v>
      </c>
    </row>
    <row r="322" spans="1:3">
      <c r="A322" t="s">
        <v>4461</v>
      </c>
      <c r="B322" s="57">
        <v>2011</v>
      </c>
      <c r="C322" t="s">
        <v>4460</v>
      </c>
    </row>
    <row r="323" spans="1:3">
      <c r="A323" t="s">
        <v>4428</v>
      </c>
      <c r="B323" s="57">
        <v>2011</v>
      </c>
      <c r="C323" t="s">
        <v>4427</v>
      </c>
    </row>
    <row r="324" spans="1:3">
      <c r="A324" t="s">
        <v>4370</v>
      </c>
      <c r="B324" s="57">
        <v>2011</v>
      </c>
      <c r="C324" t="s">
        <v>4369</v>
      </c>
    </row>
    <row r="325" spans="1:3">
      <c r="A325" t="s">
        <v>4350</v>
      </c>
      <c r="B325" s="57">
        <v>2011</v>
      </c>
      <c r="C325" t="s">
        <v>4349</v>
      </c>
    </row>
    <row r="326" spans="1:3">
      <c r="A326" t="s">
        <v>4197</v>
      </c>
      <c r="B326" s="57">
        <v>2011</v>
      </c>
      <c r="C326" t="s">
        <v>4196</v>
      </c>
    </row>
    <row r="327" spans="1:3">
      <c r="A327" t="s">
        <v>4001</v>
      </c>
      <c r="B327" s="57">
        <v>2011</v>
      </c>
      <c r="C327" t="s">
        <v>4000</v>
      </c>
    </row>
    <row r="328" spans="1:3">
      <c r="A328" t="s">
        <v>3896</v>
      </c>
      <c r="B328" s="57">
        <v>2011</v>
      </c>
      <c r="C328" t="s">
        <v>3897</v>
      </c>
    </row>
    <row r="329" spans="1:3">
      <c r="A329" t="s">
        <v>3796</v>
      </c>
      <c r="B329" s="57">
        <v>2011</v>
      </c>
      <c r="C329" t="s">
        <v>3795</v>
      </c>
    </row>
    <row r="330" spans="1:3">
      <c r="A330" t="s">
        <v>4534</v>
      </c>
      <c r="B330" s="57">
        <v>2012</v>
      </c>
      <c r="C330" t="s">
        <v>4535</v>
      </c>
    </row>
    <row r="331" spans="1:3">
      <c r="A331" t="s">
        <v>4481</v>
      </c>
      <c r="B331" s="57">
        <v>2012</v>
      </c>
      <c r="C331" t="s">
        <v>4480</v>
      </c>
    </row>
    <row r="332" spans="1:3">
      <c r="A332" t="s">
        <v>4430</v>
      </c>
      <c r="B332" s="57">
        <v>2012</v>
      </c>
      <c r="C332" t="s">
        <v>4429</v>
      </c>
    </row>
    <row r="333" spans="1:3">
      <c r="A333" t="s">
        <v>4408</v>
      </c>
      <c r="B333" s="57">
        <v>2012</v>
      </c>
      <c r="C333" t="s">
        <v>4407</v>
      </c>
    </row>
    <row r="334" spans="1:3">
      <c r="A334" t="s">
        <v>4277</v>
      </c>
      <c r="B334" s="57">
        <v>2012</v>
      </c>
      <c r="C334" t="s">
        <v>4276</v>
      </c>
    </row>
    <row r="335" spans="1:3">
      <c r="A335" t="s">
        <v>4270</v>
      </c>
      <c r="B335" s="57">
        <v>2012</v>
      </c>
      <c r="C335" t="s">
        <v>4269</v>
      </c>
    </row>
    <row r="336" spans="1:3">
      <c r="A336" t="s">
        <v>4195</v>
      </c>
      <c r="B336" s="57">
        <v>2012</v>
      </c>
      <c r="C336" t="s">
        <v>4194</v>
      </c>
    </row>
    <row r="337" spans="1:3">
      <c r="A337" t="s">
        <v>4117</v>
      </c>
      <c r="B337" s="57">
        <v>2012</v>
      </c>
      <c r="C337" t="s">
        <v>4116</v>
      </c>
    </row>
    <row r="338" spans="1:3">
      <c r="A338" t="s">
        <v>4663</v>
      </c>
      <c r="B338" s="57">
        <v>2013</v>
      </c>
      <c r="C338" t="s">
        <v>4662</v>
      </c>
    </row>
    <row r="339" spans="1:3">
      <c r="A339" t="s">
        <v>4509</v>
      </c>
      <c r="B339" s="57">
        <v>2013</v>
      </c>
      <c r="C339" t="s">
        <v>4523</v>
      </c>
    </row>
    <row r="340" spans="1:3">
      <c r="A340" t="s">
        <v>4522</v>
      </c>
      <c r="B340" s="57">
        <v>2013</v>
      </c>
      <c r="C340" t="s">
        <v>4521</v>
      </c>
    </row>
    <row r="341" spans="1:3">
      <c r="A341" t="s">
        <v>4467</v>
      </c>
      <c r="B341" s="57">
        <v>2013</v>
      </c>
      <c r="C341" t="s">
        <v>4466</v>
      </c>
    </row>
    <row r="342" spans="1:3">
      <c r="A342" t="s">
        <v>4410</v>
      </c>
      <c r="B342" s="57">
        <v>2013</v>
      </c>
      <c r="C342" t="s">
        <v>4409</v>
      </c>
    </row>
    <row r="343" spans="1:3">
      <c r="A343" t="s">
        <v>4342</v>
      </c>
      <c r="B343" s="57">
        <v>2013</v>
      </c>
      <c r="C343" t="s">
        <v>4341</v>
      </c>
    </row>
    <row r="344" spans="1:3">
      <c r="A344" t="s">
        <v>4273</v>
      </c>
      <c r="B344" s="57">
        <v>2013</v>
      </c>
      <c r="C344" t="s">
        <v>4272</v>
      </c>
    </row>
    <row r="345" spans="1:3">
      <c r="A345" t="s">
        <v>7938</v>
      </c>
      <c r="B345" s="57">
        <v>2013</v>
      </c>
      <c r="C345" s="93" t="s">
        <v>7937</v>
      </c>
    </row>
    <row r="346" spans="1:3">
      <c r="A346" t="s">
        <v>4208</v>
      </c>
      <c r="B346" s="57">
        <v>2013</v>
      </c>
      <c r="C346" t="s">
        <v>4207</v>
      </c>
    </row>
    <row r="347" spans="1:3">
      <c r="A347" t="s">
        <v>4008</v>
      </c>
      <c r="B347" s="57">
        <v>2013</v>
      </c>
      <c r="C347" t="s">
        <v>4007</v>
      </c>
    </row>
    <row r="348" spans="1:3">
      <c r="A348" t="s">
        <v>3929</v>
      </c>
      <c r="B348" s="57">
        <v>2013</v>
      </c>
      <c r="C348" t="s">
        <v>3928</v>
      </c>
    </row>
    <row r="349" spans="1:3">
      <c r="A349" t="s">
        <v>3927</v>
      </c>
      <c r="B349" s="57">
        <v>2013</v>
      </c>
      <c r="C349" t="s">
        <v>3926</v>
      </c>
    </row>
    <row r="350" spans="1:3">
      <c r="A350" t="s">
        <v>3912</v>
      </c>
      <c r="B350" s="57">
        <v>2013</v>
      </c>
      <c r="C350" t="s">
        <v>3911</v>
      </c>
    </row>
    <row r="351" spans="1:3">
      <c r="A351" t="s">
        <v>3905</v>
      </c>
      <c r="B351" s="57">
        <v>2013</v>
      </c>
      <c r="C351" t="s">
        <v>3904</v>
      </c>
    </row>
    <row r="352" spans="1:3">
      <c r="A352" t="s">
        <v>3903</v>
      </c>
      <c r="B352" s="57">
        <v>2013</v>
      </c>
      <c r="C352" t="s">
        <v>3902</v>
      </c>
    </row>
    <row r="353" spans="1:3">
      <c r="A353" t="s">
        <v>3896</v>
      </c>
      <c r="B353" s="57">
        <v>2013</v>
      </c>
      <c r="C353" t="s">
        <v>3895</v>
      </c>
    </row>
    <row r="354" spans="1:3">
      <c r="A354" t="s">
        <v>4621</v>
      </c>
      <c r="B354" s="57">
        <v>2014</v>
      </c>
      <c r="C354" t="s">
        <v>4620</v>
      </c>
    </row>
    <row r="355" spans="1:3">
      <c r="A355" t="s">
        <v>4333</v>
      </c>
      <c r="B355" s="57">
        <v>2014</v>
      </c>
      <c r="C355" t="s">
        <v>4332</v>
      </c>
    </row>
    <row r="356" spans="1:3">
      <c r="A356" t="s">
        <v>4254</v>
      </c>
      <c r="B356" s="57">
        <v>2014</v>
      </c>
      <c r="C356" t="s">
        <v>4253</v>
      </c>
    </row>
    <row r="357" spans="1:3">
      <c r="A357" t="s">
        <v>4193</v>
      </c>
      <c r="B357" s="57">
        <v>2014</v>
      </c>
      <c r="C357" t="s">
        <v>4192</v>
      </c>
    </row>
    <row r="358" spans="1:3">
      <c r="A358" t="s">
        <v>3806</v>
      </c>
      <c r="B358" s="57">
        <v>2014</v>
      </c>
      <c r="C358" t="s">
        <v>3809</v>
      </c>
    </row>
    <row r="359" spans="1:3">
      <c r="A359" t="s">
        <v>3792</v>
      </c>
      <c r="B359" s="57">
        <v>2014</v>
      </c>
      <c r="C359" t="s">
        <v>3791</v>
      </c>
    </row>
    <row r="360" spans="1:3">
      <c r="A360" t="s">
        <v>4566</v>
      </c>
      <c r="B360" s="57">
        <v>2015</v>
      </c>
      <c r="C360" t="s">
        <v>4565</v>
      </c>
    </row>
    <row r="361" spans="1:3">
      <c r="A361" t="s">
        <v>4509</v>
      </c>
      <c r="B361" s="57">
        <v>2015</v>
      </c>
      <c r="C361" t="s">
        <v>4520</v>
      </c>
    </row>
    <row r="362" spans="1:3">
      <c r="A362" t="s">
        <v>4252</v>
      </c>
      <c r="B362" s="57">
        <v>2015</v>
      </c>
      <c r="C362" t="s">
        <v>4251</v>
      </c>
    </row>
    <row r="363" spans="1:3">
      <c r="A363" t="s">
        <v>3901</v>
      </c>
      <c r="B363" s="57">
        <v>2015</v>
      </c>
      <c r="C363" t="s">
        <v>3900</v>
      </c>
    </row>
    <row r="364" spans="1:3">
      <c r="A364" t="s">
        <v>3876</v>
      </c>
      <c r="B364" s="57">
        <v>2015</v>
      </c>
      <c r="C364" t="s">
        <v>3875</v>
      </c>
    </row>
    <row r="365" spans="1:3">
      <c r="A365" t="s">
        <v>3808</v>
      </c>
      <c r="B365" s="57">
        <v>2015</v>
      </c>
      <c r="C365" t="s">
        <v>3807</v>
      </c>
    </row>
    <row r="366" spans="1:3">
      <c r="A366" t="s">
        <v>3806</v>
      </c>
      <c r="B366" s="57">
        <v>2015</v>
      </c>
      <c r="C366" t="s">
        <v>3805</v>
      </c>
    </row>
    <row r="367" spans="1:3">
      <c r="A367" t="s">
        <v>4695</v>
      </c>
      <c r="B367" s="57">
        <v>2016</v>
      </c>
      <c r="C367" t="s">
        <v>4694</v>
      </c>
    </row>
    <row r="368" spans="1:3">
      <c r="A368" t="s">
        <v>4658</v>
      </c>
      <c r="B368" s="57">
        <v>2016</v>
      </c>
      <c r="C368" t="s">
        <v>4659</v>
      </c>
    </row>
    <row r="369" spans="1:3">
      <c r="A369" t="s">
        <v>4588</v>
      </c>
      <c r="B369" s="57">
        <v>2016</v>
      </c>
      <c r="C369" t="s">
        <v>4602</v>
      </c>
    </row>
    <row r="370" spans="1:3">
      <c r="A370" t="s">
        <v>4505</v>
      </c>
      <c r="B370" s="57">
        <v>2016</v>
      </c>
      <c r="C370" t="s">
        <v>4504</v>
      </c>
    </row>
    <row r="371" spans="1:3">
      <c r="A371" t="s">
        <v>4473</v>
      </c>
      <c r="B371" s="57">
        <v>2016</v>
      </c>
      <c r="C371" t="s">
        <v>4479</v>
      </c>
    </row>
    <row r="372" spans="1:3">
      <c r="A372" t="s">
        <v>4264</v>
      </c>
      <c r="B372" s="57">
        <v>2016</v>
      </c>
      <c r="C372" t="s">
        <v>4263</v>
      </c>
    </row>
    <row r="373" spans="1:3">
      <c r="A373" t="s">
        <v>3886</v>
      </c>
      <c r="B373" s="57">
        <v>2016</v>
      </c>
      <c r="C373" t="s">
        <v>3885</v>
      </c>
    </row>
    <row r="374" spans="1:3">
      <c r="A374" t="s">
        <v>4652</v>
      </c>
      <c r="B374" s="57">
        <v>2017</v>
      </c>
      <c r="C374" t="s">
        <v>4651</v>
      </c>
    </row>
    <row r="375" spans="1:3">
      <c r="A375" t="s">
        <v>4600</v>
      </c>
      <c r="B375" s="57">
        <v>2017</v>
      </c>
      <c r="C375" t="s">
        <v>4599</v>
      </c>
    </row>
    <row r="376" spans="1:3">
      <c r="A376" t="s">
        <v>4297</v>
      </c>
      <c r="B376" s="57">
        <v>2017</v>
      </c>
      <c r="C376" t="s">
        <v>4296</v>
      </c>
    </row>
    <row r="377" spans="1:3">
      <c r="A377" t="s">
        <v>4258</v>
      </c>
      <c r="B377" s="57">
        <v>2017</v>
      </c>
      <c r="C377" t="s">
        <v>4257</v>
      </c>
    </row>
    <row r="378" spans="1:3">
      <c r="A378" t="s">
        <v>4133</v>
      </c>
      <c r="B378" s="57">
        <v>2017</v>
      </c>
      <c r="C378" t="s">
        <v>4132</v>
      </c>
    </row>
    <row r="379" spans="1:3">
      <c r="A379" t="s">
        <v>4123</v>
      </c>
      <c r="B379" s="57">
        <v>2017</v>
      </c>
      <c r="C379" t="s">
        <v>4122</v>
      </c>
    </row>
    <row r="380" spans="1:3">
      <c r="A380" t="s">
        <v>4105</v>
      </c>
      <c r="B380" s="57">
        <v>2017</v>
      </c>
      <c r="C380" t="s">
        <v>4104</v>
      </c>
    </row>
    <row r="381" spans="1:3">
      <c r="A381" t="s">
        <v>4077</v>
      </c>
      <c r="B381" s="57">
        <v>2017</v>
      </c>
      <c r="C381" t="s">
        <v>4076</v>
      </c>
    </row>
    <row r="382" spans="1:3">
      <c r="A382" t="s">
        <v>3821</v>
      </c>
      <c r="B382" s="57">
        <v>2017</v>
      </c>
      <c r="C382" t="s">
        <v>3823</v>
      </c>
    </row>
    <row r="383" spans="1:3">
      <c r="A383" t="s">
        <v>4685</v>
      </c>
      <c r="B383" s="57">
        <v>2018</v>
      </c>
      <c r="C383" t="s">
        <v>4684</v>
      </c>
    </row>
    <row r="384" spans="1:3">
      <c r="A384" t="s">
        <v>4667</v>
      </c>
      <c r="B384" s="57">
        <v>2018</v>
      </c>
      <c r="C384" t="s">
        <v>4666</v>
      </c>
    </row>
    <row r="385" spans="1:3">
      <c r="A385" t="s">
        <v>4611</v>
      </c>
      <c r="B385" s="57">
        <v>2018</v>
      </c>
      <c r="C385" t="s">
        <v>4610</v>
      </c>
    </row>
    <row r="386" spans="1:3">
      <c r="A386" t="s">
        <v>4586</v>
      </c>
      <c r="B386" s="57">
        <v>2018</v>
      </c>
      <c r="C386" t="s">
        <v>4585</v>
      </c>
    </row>
    <row r="387" spans="1:3">
      <c r="A387" t="s">
        <v>4448</v>
      </c>
      <c r="B387" s="57">
        <v>2018</v>
      </c>
      <c r="C387" t="s">
        <v>4447</v>
      </c>
    </row>
    <row r="388" spans="1:3">
      <c r="A388" t="s">
        <v>4422</v>
      </c>
      <c r="B388" s="57">
        <v>2018</v>
      </c>
      <c r="C388" t="s">
        <v>4421</v>
      </c>
    </row>
    <row r="389" spans="1:3">
      <c r="A389" t="s">
        <v>4344</v>
      </c>
      <c r="B389" s="57">
        <v>2018</v>
      </c>
      <c r="C389" t="s">
        <v>4343</v>
      </c>
    </row>
    <row r="390" spans="1:3">
      <c r="A390" t="s">
        <v>4166</v>
      </c>
      <c r="B390" s="57">
        <v>2018</v>
      </c>
      <c r="C390" t="s">
        <v>4167</v>
      </c>
    </row>
    <row r="391" spans="1:3">
      <c r="A391" t="s">
        <v>4113</v>
      </c>
      <c r="B391" s="57">
        <v>2018</v>
      </c>
      <c r="C391" t="s">
        <v>4112</v>
      </c>
    </row>
    <row r="392" spans="1:3">
      <c r="A392" t="s">
        <v>4110</v>
      </c>
      <c r="B392" s="57">
        <v>2018</v>
      </c>
      <c r="C392" t="s">
        <v>4109</v>
      </c>
    </row>
    <row r="393" spans="1:3">
      <c r="A393" t="s">
        <v>3999</v>
      </c>
      <c r="B393" s="57">
        <v>2018</v>
      </c>
      <c r="C393" t="s">
        <v>3998</v>
      </c>
    </row>
    <row r="394" spans="1:3">
      <c r="A394" t="s">
        <v>3933</v>
      </c>
      <c r="B394" s="57">
        <v>2018</v>
      </c>
      <c r="C394" t="s">
        <v>3932</v>
      </c>
    </row>
    <row r="395" spans="1:3">
      <c r="A395" t="s">
        <v>3813</v>
      </c>
      <c r="B395" s="57">
        <v>2018</v>
      </c>
      <c r="C395" t="s">
        <v>3812</v>
      </c>
    </row>
    <row r="396" spans="1:3">
      <c r="A396" t="s">
        <v>4697</v>
      </c>
      <c r="B396" s="57">
        <v>2019</v>
      </c>
      <c r="C396" t="s">
        <v>4696</v>
      </c>
    </row>
    <row r="397" spans="1:3">
      <c r="A397" t="s">
        <v>4644</v>
      </c>
      <c r="B397" s="57">
        <v>2019</v>
      </c>
      <c r="C397" t="s">
        <v>4643</v>
      </c>
    </row>
    <row r="398" spans="1:3">
      <c r="A398" t="s">
        <v>4568</v>
      </c>
      <c r="B398" s="57">
        <v>2019</v>
      </c>
      <c r="C398" t="s">
        <v>4567</v>
      </c>
    </row>
    <row r="399" spans="1:3">
      <c r="A399" t="s">
        <v>4597</v>
      </c>
      <c r="B399" s="57">
        <v>2019</v>
      </c>
      <c r="C399" t="s">
        <v>4596</v>
      </c>
    </row>
    <row r="400" spans="1:3">
      <c r="A400" t="s">
        <v>4584</v>
      </c>
      <c r="B400" s="57">
        <v>2019</v>
      </c>
      <c r="C400" t="s">
        <v>4583</v>
      </c>
    </row>
    <row r="401" spans="1:3">
      <c r="A401" t="s">
        <v>4548</v>
      </c>
      <c r="B401" s="57">
        <v>2019</v>
      </c>
      <c r="C401" t="s">
        <v>4547</v>
      </c>
    </row>
    <row r="402" spans="1:3">
      <c r="A402" t="s">
        <v>4509</v>
      </c>
      <c r="B402" s="57">
        <v>2019</v>
      </c>
      <c r="C402" t="s">
        <v>4513</v>
      </c>
    </row>
    <row r="403" spans="1:3">
      <c r="A403" t="s">
        <v>4438</v>
      </c>
      <c r="B403" s="57">
        <v>2019</v>
      </c>
      <c r="C403" t="s">
        <v>4437</v>
      </c>
    </row>
    <row r="404" spans="1:3">
      <c r="A404" t="s">
        <v>4424</v>
      </c>
      <c r="B404" s="57">
        <v>2019</v>
      </c>
      <c r="C404" t="s">
        <v>4423</v>
      </c>
    </row>
    <row r="405" spans="1:3">
      <c r="A405" t="s">
        <v>4366</v>
      </c>
      <c r="B405" s="57">
        <v>2019</v>
      </c>
      <c r="C405" t="s">
        <v>4365</v>
      </c>
    </row>
    <row r="406" spans="1:3">
      <c r="A406" t="s">
        <v>4307</v>
      </c>
      <c r="B406" s="57">
        <v>2019</v>
      </c>
      <c r="C406" t="s">
        <v>4309</v>
      </c>
    </row>
    <row r="407" spans="1:3">
      <c r="A407" t="s">
        <v>4286</v>
      </c>
      <c r="B407" s="57">
        <v>2019</v>
      </c>
      <c r="C407" t="s">
        <v>4285</v>
      </c>
    </row>
    <row r="408" spans="1:3">
      <c r="A408" t="s">
        <v>4107</v>
      </c>
      <c r="B408" s="57">
        <v>2019</v>
      </c>
      <c r="C408" t="s">
        <v>4108</v>
      </c>
    </row>
    <row r="409" spans="1:3">
      <c r="A409" t="s">
        <v>4079</v>
      </c>
      <c r="B409" s="57">
        <v>2019</v>
      </c>
      <c r="C409" t="s">
        <v>4078</v>
      </c>
    </row>
    <row r="410" spans="1:3">
      <c r="A410" t="s">
        <v>3782</v>
      </c>
      <c r="B410" s="57">
        <v>2019</v>
      </c>
      <c r="C410" t="s">
        <v>3781</v>
      </c>
    </row>
    <row r="411" spans="1:3">
      <c r="A411" t="s">
        <v>4658</v>
      </c>
      <c r="B411" s="57">
        <v>2020</v>
      </c>
      <c r="C411" t="s">
        <v>4657</v>
      </c>
    </row>
    <row r="412" spans="1:3">
      <c r="A412" t="s">
        <v>4604</v>
      </c>
      <c r="B412" s="57">
        <v>2020</v>
      </c>
      <c r="C412" t="s">
        <v>4607</v>
      </c>
    </row>
    <row r="413" spans="1:3">
      <c r="A413" t="s">
        <v>4590</v>
      </c>
      <c r="B413" s="57">
        <v>2020</v>
      </c>
      <c r="C413" t="s">
        <v>4595</v>
      </c>
    </row>
    <row r="414" spans="1:3">
      <c r="A414" t="s">
        <v>4582</v>
      </c>
      <c r="B414" s="57">
        <v>2020</v>
      </c>
      <c r="C414" t="s">
        <v>4581</v>
      </c>
    </row>
    <row r="415" spans="1:3">
      <c r="A415" t="s">
        <v>4509</v>
      </c>
      <c r="B415" s="57">
        <v>2020</v>
      </c>
      <c r="C415" t="s">
        <v>4512</v>
      </c>
    </row>
    <row r="416" spans="1:3">
      <c r="A416" t="s">
        <v>4295</v>
      </c>
      <c r="B416" s="57">
        <v>2020</v>
      </c>
      <c r="C416" t="s">
        <v>4294</v>
      </c>
    </row>
    <row r="417" spans="1:3">
      <c r="A417" t="s">
        <v>4180</v>
      </c>
      <c r="B417" s="57">
        <v>2020</v>
      </c>
      <c r="C417" t="s">
        <v>4179</v>
      </c>
    </row>
    <row r="418" spans="1:3">
      <c r="A418" t="s">
        <v>4166</v>
      </c>
      <c r="B418" s="57">
        <v>2020</v>
      </c>
      <c r="C418" t="s">
        <v>4165</v>
      </c>
    </row>
    <row r="419" spans="1:3">
      <c r="A419" t="s">
        <v>3821</v>
      </c>
      <c r="B419" s="57">
        <v>2020</v>
      </c>
      <c r="C419" t="s">
        <v>3822</v>
      </c>
    </row>
    <row r="420" spans="1:3">
      <c r="A420" t="s">
        <v>3811</v>
      </c>
      <c r="B420" s="57">
        <v>2020</v>
      </c>
      <c r="C420" t="s">
        <v>3810</v>
      </c>
    </row>
    <row r="421" spans="1:3">
      <c r="A421" t="s">
        <v>4693</v>
      </c>
      <c r="B421" s="57">
        <v>2021</v>
      </c>
      <c r="C421" t="s">
        <v>4692</v>
      </c>
    </row>
    <row r="422" spans="1:3">
      <c r="A422" t="s">
        <v>4683</v>
      </c>
      <c r="B422" s="57">
        <v>2021</v>
      </c>
      <c r="C422" t="s">
        <v>4682</v>
      </c>
    </row>
    <row r="423" spans="1:3">
      <c r="A423" t="s">
        <v>4609</v>
      </c>
      <c r="B423" s="57">
        <v>2021</v>
      </c>
      <c r="C423" t="s">
        <v>4608</v>
      </c>
    </row>
    <row r="424" spans="1:3">
      <c r="A424" t="s">
        <v>4604</v>
      </c>
      <c r="B424" s="57">
        <v>2021</v>
      </c>
      <c r="C424" t="s">
        <v>4606</v>
      </c>
    </row>
    <row r="425" spans="1:3">
      <c r="A425" t="s">
        <v>4592</v>
      </c>
      <c r="B425" s="57">
        <v>2021</v>
      </c>
      <c r="C425" t="s">
        <v>4591</v>
      </c>
    </row>
    <row r="426" spans="1:3">
      <c r="A426" t="s">
        <v>4594</v>
      </c>
      <c r="B426" s="57">
        <v>2021</v>
      </c>
      <c r="C426" t="s">
        <v>4593</v>
      </c>
    </row>
    <row r="427" spans="1:3">
      <c r="A427" t="s">
        <v>4590</v>
      </c>
      <c r="B427" s="57">
        <v>2021</v>
      </c>
      <c r="C427" t="s">
        <v>4589</v>
      </c>
    </row>
    <row r="428" spans="1:3">
      <c r="A428" t="s">
        <v>4534</v>
      </c>
      <c r="B428" s="57">
        <v>2021</v>
      </c>
      <c r="C428" t="s">
        <v>4533</v>
      </c>
    </row>
    <row r="429" spans="1:3">
      <c r="A429" t="s">
        <v>4509</v>
      </c>
      <c r="B429" s="57">
        <v>2021</v>
      </c>
      <c r="C429" t="s">
        <v>4511</v>
      </c>
    </row>
    <row r="430" spans="1:3">
      <c r="A430" t="s">
        <v>4473</v>
      </c>
      <c r="B430" s="57">
        <v>2021</v>
      </c>
      <c r="C430" t="s">
        <v>4474</v>
      </c>
    </row>
    <row r="431" spans="1:3">
      <c r="A431" t="s">
        <v>4432</v>
      </c>
      <c r="B431" s="57">
        <v>2021</v>
      </c>
      <c r="C431" t="s">
        <v>4431</v>
      </c>
    </row>
    <row r="432" spans="1:3">
      <c r="A432" t="s">
        <v>7554</v>
      </c>
      <c r="B432" s="57">
        <v>2021</v>
      </c>
      <c r="C432" t="s">
        <v>7553</v>
      </c>
    </row>
    <row r="433" spans="1:3">
      <c r="A433" t="s">
        <v>4266</v>
      </c>
      <c r="B433" s="57">
        <v>2021</v>
      </c>
      <c r="C433" t="s">
        <v>4265</v>
      </c>
    </row>
    <row r="434" spans="1:3">
      <c r="A434" t="s">
        <v>4260</v>
      </c>
      <c r="B434" s="57">
        <v>2021</v>
      </c>
      <c r="C434" t="s">
        <v>4259</v>
      </c>
    </row>
    <row r="435" spans="1:3">
      <c r="A435" t="s">
        <v>7449</v>
      </c>
      <c r="B435" s="57">
        <v>2021</v>
      </c>
      <c r="C435" t="s">
        <v>7450</v>
      </c>
    </row>
    <row r="436" spans="1:3">
      <c r="A436" t="s">
        <v>4125</v>
      </c>
      <c r="B436" s="57">
        <v>2021</v>
      </c>
      <c r="C436" t="s">
        <v>4124</v>
      </c>
    </row>
    <row r="437" spans="1:3">
      <c r="A437" t="s">
        <v>4093</v>
      </c>
      <c r="B437" s="57">
        <v>2021</v>
      </c>
      <c r="C437" t="s">
        <v>4092</v>
      </c>
    </row>
    <row r="438" spans="1:3">
      <c r="A438" t="s">
        <v>4091</v>
      </c>
      <c r="B438" s="57">
        <v>2021</v>
      </c>
      <c r="C438" t="s">
        <v>4090</v>
      </c>
    </row>
    <row r="439" spans="1:3">
      <c r="A439" t="s">
        <v>4574</v>
      </c>
      <c r="B439" s="57">
        <v>2022</v>
      </c>
      <c r="C439" t="s">
        <v>4573</v>
      </c>
    </row>
    <row r="440" spans="1:3">
      <c r="A440" t="s">
        <v>4465</v>
      </c>
      <c r="B440" s="57">
        <v>2022</v>
      </c>
      <c r="C440" t="s">
        <v>4464</v>
      </c>
    </row>
    <row r="441" spans="1:3">
      <c r="A441" t="s">
        <v>4473</v>
      </c>
      <c r="B441" s="57">
        <v>2022</v>
      </c>
      <c r="C441" t="s">
        <v>4472</v>
      </c>
    </row>
    <row r="442" spans="1:3">
      <c r="A442" t="s">
        <v>4471</v>
      </c>
      <c r="B442" s="57">
        <v>2022</v>
      </c>
      <c r="C442" t="s">
        <v>4470</v>
      </c>
    </row>
    <row r="443" spans="1:3">
      <c r="A443" t="s">
        <v>7554</v>
      </c>
      <c r="B443" s="57">
        <v>2022</v>
      </c>
      <c r="C443" s="87" t="s">
        <v>7556</v>
      </c>
    </row>
    <row r="444" spans="1:3">
      <c r="A444" t="s">
        <v>4107</v>
      </c>
      <c r="B444" s="57">
        <v>2022</v>
      </c>
      <c r="C444" t="s">
        <v>4106</v>
      </c>
    </row>
    <row r="445" spans="1:3">
      <c r="A445" t="s">
        <v>3821</v>
      </c>
      <c r="B445" s="57">
        <v>2022</v>
      </c>
      <c r="C445" t="s">
        <v>3820</v>
      </c>
    </row>
    <row r="446" spans="1:3">
      <c r="A446" t="s">
        <v>3804</v>
      </c>
      <c r="B446" s="57">
        <v>2022</v>
      </c>
      <c r="C446" t="s">
        <v>3803</v>
      </c>
    </row>
    <row r="447" spans="1:3">
      <c r="A447" t="s">
        <v>3786</v>
      </c>
      <c r="B447" s="57">
        <v>2022</v>
      </c>
      <c r="C447" t="s">
        <v>3785</v>
      </c>
    </row>
    <row r="448" spans="1:3">
      <c r="A448" t="s">
        <v>4588</v>
      </c>
      <c r="B448" s="57">
        <v>2023</v>
      </c>
      <c r="C448" t="s">
        <v>4587</v>
      </c>
    </row>
    <row r="449" spans="1:3">
      <c r="A449" t="s">
        <v>4555</v>
      </c>
      <c r="B449" s="57">
        <v>2023</v>
      </c>
      <c r="C449" t="s">
        <v>4554</v>
      </c>
    </row>
    <row r="450" spans="1:3">
      <c r="A450" t="s">
        <v>7661</v>
      </c>
      <c r="B450" s="57">
        <v>2023</v>
      </c>
      <c r="C450" t="s">
        <v>7662</v>
      </c>
    </row>
    <row r="451" spans="1:3">
      <c r="A451" t="s">
        <v>7661</v>
      </c>
      <c r="B451" s="57">
        <v>2023</v>
      </c>
      <c r="C451" t="s">
        <v>7683</v>
      </c>
    </row>
    <row r="452" spans="1:3">
      <c r="A452" t="s">
        <v>4465</v>
      </c>
      <c r="B452" s="57">
        <v>2023</v>
      </c>
      <c r="C452" t="s">
        <v>7640</v>
      </c>
    </row>
    <row r="453" spans="1:3">
      <c r="A453" t="s">
        <v>4463</v>
      </c>
      <c r="B453" s="57">
        <v>2023</v>
      </c>
      <c r="C453" t="s">
        <v>4462</v>
      </c>
    </row>
    <row r="454" spans="1:3">
      <c r="A454" t="s">
        <v>3910</v>
      </c>
      <c r="B454" s="57">
        <v>2023</v>
      </c>
      <c r="C454" t="s">
        <v>7639</v>
      </c>
    </row>
    <row r="455" spans="1:3">
      <c r="A455" t="s">
        <v>7635</v>
      </c>
      <c r="B455" s="57">
        <v>2023</v>
      </c>
      <c r="C455" t="s">
        <v>7636</v>
      </c>
    </row>
    <row r="456" spans="1:3">
      <c r="A456" t="s">
        <v>7661</v>
      </c>
      <c r="B456" s="57">
        <v>2024</v>
      </c>
      <c r="C456" s="93" t="s">
        <v>7940</v>
      </c>
    </row>
    <row r="457" spans="1:3">
      <c r="A457" t="s">
        <v>4372</v>
      </c>
      <c r="B457" s="57" t="s">
        <v>7838</v>
      </c>
      <c r="C457" t="s">
        <v>4393</v>
      </c>
    </row>
    <row r="458" spans="1:3">
      <c r="A458" t="s">
        <v>4012</v>
      </c>
      <c r="B458" s="57" t="s">
        <v>7838</v>
      </c>
      <c r="C458" t="s">
        <v>4023</v>
      </c>
    </row>
    <row r="459" spans="1:3">
      <c r="A459" t="s">
        <v>4372</v>
      </c>
      <c r="B459" s="57" t="s">
        <v>7840</v>
      </c>
      <c r="C459" t="s">
        <v>4394</v>
      </c>
    </row>
    <row r="460" spans="1:3">
      <c r="A460" t="s">
        <v>4012</v>
      </c>
      <c r="B460" s="57" t="s">
        <v>7840</v>
      </c>
      <c r="C460" t="s">
        <v>4024</v>
      </c>
    </row>
    <row r="461" spans="1:3">
      <c r="A461" t="s">
        <v>4012</v>
      </c>
      <c r="B461" s="57" t="s">
        <v>7742</v>
      </c>
      <c r="C461" t="s">
        <v>4022</v>
      </c>
    </row>
    <row r="462" spans="1:3">
      <c r="A462" t="s">
        <v>4012</v>
      </c>
      <c r="B462" s="57" t="s">
        <v>7743</v>
      </c>
      <c r="C462" t="s">
        <v>4021</v>
      </c>
    </row>
    <row r="463" spans="1:3">
      <c r="A463" t="s">
        <v>4012</v>
      </c>
      <c r="B463" s="57" t="s">
        <v>7746</v>
      </c>
      <c r="C463" t="s">
        <v>4017</v>
      </c>
    </row>
    <row r="464" spans="1:3">
      <c r="A464" t="s">
        <v>4012</v>
      </c>
      <c r="B464" s="57" t="s">
        <v>7747</v>
      </c>
      <c r="C464" t="s">
        <v>4016</v>
      </c>
    </row>
    <row r="465" spans="1:3">
      <c r="A465" t="s">
        <v>4012</v>
      </c>
      <c r="B465" s="57" t="s">
        <v>7876</v>
      </c>
      <c r="C465" t="s">
        <v>4014</v>
      </c>
    </row>
    <row r="466" spans="1:3">
      <c r="A466" t="s">
        <v>4012</v>
      </c>
      <c r="B466" s="57" t="s">
        <v>7877</v>
      </c>
      <c r="C466" t="s">
        <v>4015</v>
      </c>
    </row>
    <row r="467" spans="1:3">
      <c r="A467" t="s">
        <v>4372</v>
      </c>
      <c r="B467" s="57" t="s">
        <v>7842</v>
      </c>
      <c r="C467" t="s">
        <v>4384</v>
      </c>
    </row>
    <row r="468" spans="1:3">
      <c r="A468" t="s">
        <v>4372</v>
      </c>
      <c r="B468" s="57" t="s">
        <v>7841</v>
      </c>
      <c r="C468" t="s">
        <v>4383</v>
      </c>
    </row>
    <row r="469" spans="1:3">
      <c r="A469" t="s">
        <v>4372</v>
      </c>
      <c r="B469" s="57" t="s">
        <v>7844</v>
      </c>
      <c r="C469" t="s">
        <v>4382</v>
      </c>
    </row>
    <row r="470" spans="1:3">
      <c r="A470" t="s">
        <v>4372</v>
      </c>
      <c r="B470" s="57" t="s">
        <v>7843</v>
      </c>
      <c r="C470" t="s">
        <v>4381</v>
      </c>
    </row>
    <row r="471" spans="1:3">
      <c r="A471" t="s">
        <v>4372</v>
      </c>
      <c r="B471" s="57" t="s">
        <v>7847</v>
      </c>
      <c r="C471" t="s">
        <v>4377</v>
      </c>
    </row>
    <row r="472" spans="1:3">
      <c r="A472" t="s">
        <v>4372</v>
      </c>
      <c r="B472" s="57" t="s">
        <v>7846</v>
      </c>
      <c r="C472" t="s">
        <v>4376</v>
      </c>
    </row>
    <row r="473" spans="1:3">
      <c r="A473" t="s">
        <v>3835</v>
      </c>
      <c r="B473" s="57" t="s">
        <v>7918</v>
      </c>
      <c r="C473" t="s">
        <v>3871</v>
      </c>
    </row>
    <row r="474" spans="1:3">
      <c r="A474" t="s">
        <v>3835</v>
      </c>
      <c r="B474" s="57" t="s">
        <v>7919</v>
      </c>
      <c r="C474" t="s">
        <v>3870</v>
      </c>
    </row>
    <row r="475" spans="1:3">
      <c r="A475" t="s">
        <v>3938</v>
      </c>
      <c r="B475" s="57" t="s">
        <v>7878</v>
      </c>
      <c r="C475" t="s">
        <v>3992</v>
      </c>
    </row>
    <row r="476" spans="1:3">
      <c r="A476" t="s">
        <v>3835</v>
      </c>
      <c r="B476" s="57" t="s">
        <v>7878</v>
      </c>
      <c r="C476" t="s">
        <v>3869</v>
      </c>
    </row>
    <row r="477" spans="1:3">
      <c r="A477" t="s">
        <v>3938</v>
      </c>
      <c r="B477" s="57" t="s">
        <v>7879</v>
      </c>
      <c r="C477" t="s">
        <v>3991</v>
      </c>
    </row>
    <row r="478" spans="1:3">
      <c r="A478" t="s">
        <v>3835</v>
      </c>
      <c r="B478" s="57" t="s">
        <v>7879</v>
      </c>
      <c r="C478" t="s">
        <v>3868</v>
      </c>
    </row>
    <row r="479" spans="1:3">
      <c r="A479" t="s">
        <v>3938</v>
      </c>
      <c r="B479" s="57" t="s">
        <v>7880</v>
      </c>
      <c r="C479" t="s">
        <v>3990</v>
      </c>
    </row>
    <row r="480" spans="1:3">
      <c r="A480" t="s">
        <v>3835</v>
      </c>
      <c r="B480" s="57" t="s">
        <v>7880</v>
      </c>
      <c r="C480" t="s">
        <v>3867</v>
      </c>
    </row>
    <row r="481" spans="1:3">
      <c r="A481" t="s">
        <v>3938</v>
      </c>
      <c r="B481" s="57" t="s">
        <v>7881</v>
      </c>
      <c r="C481" t="s">
        <v>3989</v>
      </c>
    </row>
    <row r="482" spans="1:3">
      <c r="A482" t="s">
        <v>3835</v>
      </c>
      <c r="B482" s="57" t="s">
        <v>7920</v>
      </c>
      <c r="C482" t="s">
        <v>3866</v>
      </c>
    </row>
    <row r="483" spans="1:3">
      <c r="A483" t="s">
        <v>3835</v>
      </c>
      <c r="B483" s="57" t="s">
        <v>7921</v>
      </c>
      <c r="C483" t="s">
        <v>3865</v>
      </c>
    </row>
    <row r="484" spans="1:3">
      <c r="A484" t="s">
        <v>3835</v>
      </c>
      <c r="B484" s="57" t="s">
        <v>7922</v>
      </c>
      <c r="C484" t="s">
        <v>3864</v>
      </c>
    </row>
    <row r="485" spans="1:3">
      <c r="A485" t="s">
        <v>3938</v>
      </c>
      <c r="B485" s="57" t="s">
        <v>7882</v>
      </c>
      <c r="C485" t="s">
        <v>3988</v>
      </c>
    </row>
    <row r="486" spans="1:3">
      <c r="A486" t="s">
        <v>3938</v>
      </c>
      <c r="B486" s="57" t="s">
        <v>7883</v>
      </c>
      <c r="C486" t="s">
        <v>3987</v>
      </c>
    </row>
    <row r="487" spans="1:3">
      <c r="A487" t="s">
        <v>3938</v>
      </c>
      <c r="B487" s="57" t="s">
        <v>7884</v>
      </c>
      <c r="C487" t="s">
        <v>3986</v>
      </c>
    </row>
    <row r="488" spans="1:3">
      <c r="A488" t="s">
        <v>3938</v>
      </c>
      <c r="B488" s="57" t="s">
        <v>7885</v>
      </c>
      <c r="C488" t="s">
        <v>3985</v>
      </c>
    </row>
    <row r="489" spans="1:3">
      <c r="A489" t="s">
        <v>3938</v>
      </c>
      <c r="B489" s="57" t="s">
        <v>7886</v>
      </c>
      <c r="C489" t="s">
        <v>3984</v>
      </c>
    </row>
    <row r="490" spans="1:3">
      <c r="A490" t="s">
        <v>3938</v>
      </c>
      <c r="B490" s="57" t="s">
        <v>7887</v>
      </c>
      <c r="C490" t="s">
        <v>3983</v>
      </c>
    </row>
    <row r="491" spans="1:3">
      <c r="A491" t="s">
        <v>3938</v>
      </c>
      <c r="B491" s="57" t="s">
        <v>7729</v>
      </c>
      <c r="C491" t="s">
        <v>3981</v>
      </c>
    </row>
    <row r="492" spans="1:3">
      <c r="A492" t="s">
        <v>3835</v>
      </c>
      <c r="B492" s="57" t="s">
        <v>7729</v>
      </c>
      <c r="C492" t="s">
        <v>3861</v>
      </c>
    </row>
    <row r="493" spans="1:3">
      <c r="A493" t="s">
        <v>3938</v>
      </c>
      <c r="B493" s="57" t="s">
        <v>7730</v>
      </c>
      <c r="C493" t="s">
        <v>3980</v>
      </c>
    </row>
    <row r="494" spans="1:3">
      <c r="A494" t="s">
        <v>3835</v>
      </c>
      <c r="B494" s="57" t="s">
        <v>7730</v>
      </c>
      <c r="C494" t="s">
        <v>3860</v>
      </c>
    </row>
    <row r="495" spans="1:3">
      <c r="A495" t="s">
        <v>3938</v>
      </c>
      <c r="B495" s="57" t="s">
        <v>7888</v>
      </c>
      <c r="C495" t="s">
        <v>3979</v>
      </c>
    </row>
    <row r="496" spans="1:3">
      <c r="A496" t="s">
        <v>3835</v>
      </c>
      <c r="B496" s="57" t="s">
        <v>7888</v>
      </c>
      <c r="C496" t="s">
        <v>3859</v>
      </c>
    </row>
    <row r="497" spans="1:3">
      <c r="A497" t="s">
        <v>3938</v>
      </c>
      <c r="B497" s="57" t="s">
        <v>7889</v>
      </c>
      <c r="C497" t="s">
        <v>3978</v>
      </c>
    </row>
    <row r="498" spans="1:3">
      <c r="A498" t="s">
        <v>3835</v>
      </c>
      <c r="B498" s="57" t="s">
        <v>7889</v>
      </c>
      <c r="C498" t="s">
        <v>3858</v>
      </c>
    </row>
    <row r="499" spans="1:3">
      <c r="A499" t="s">
        <v>3938</v>
      </c>
      <c r="B499" s="57" t="s">
        <v>7890</v>
      </c>
      <c r="C499" t="s">
        <v>3977</v>
      </c>
    </row>
    <row r="500" spans="1:3">
      <c r="A500" t="s">
        <v>3938</v>
      </c>
      <c r="B500" s="57" t="s">
        <v>7892</v>
      </c>
      <c r="C500" t="s">
        <v>3975</v>
      </c>
    </row>
    <row r="501" spans="1:3">
      <c r="A501" t="s">
        <v>3938</v>
      </c>
      <c r="B501" s="57" t="s">
        <v>7891</v>
      </c>
      <c r="C501" t="s">
        <v>3974</v>
      </c>
    </row>
    <row r="502" spans="1:3">
      <c r="A502" t="s">
        <v>3938</v>
      </c>
      <c r="B502" s="57" t="s">
        <v>7893</v>
      </c>
      <c r="C502" t="s">
        <v>3973</v>
      </c>
    </row>
    <row r="503" spans="1:3">
      <c r="A503" t="s">
        <v>3835</v>
      </c>
      <c r="B503" s="57" t="s">
        <v>7893</v>
      </c>
      <c r="C503" t="s">
        <v>3856</v>
      </c>
    </row>
    <row r="504" spans="1:3">
      <c r="A504" t="s">
        <v>3938</v>
      </c>
      <c r="B504" s="57" t="s">
        <v>7894</v>
      </c>
      <c r="C504" t="s">
        <v>3972</v>
      </c>
    </row>
    <row r="505" spans="1:3">
      <c r="A505" t="s">
        <v>3835</v>
      </c>
      <c r="B505" s="57" t="s">
        <v>7894</v>
      </c>
      <c r="C505" t="s">
        <v>3855</v>
      </c>
    </row>
    <row r="506" spans="1:3">
      <c r="A506" t="s">
        <v>3938</v>
      </c>
      <c r="B506" s="57" t="s">
        <v>7895</v>
      </c>
      <c r="C506" t="s">
        <v>3971</v>
      </c>
    </row>
    <row r="507" spans="1:3">
      <c r="A507" t="s">
        <v>3835</v>
      </c>
      <c r="B507" s="57" t="s">
        <v>7895</v>
      </c>
      <c r="C507" t="s">
        <v>3854</v>
      </c>
    </row>
    <row r="508" spans="1:3">
      <c r="A508" t="s">
        <v>3938</v>
      </c>
      <c r="B508" s="57" t="s">
        <v>7896</v>
      </c>
      <c r="C508" t="s">
        <v>3970</v>
      </c>
    </row>
    <row r="509" spans="1:3">
      <c r="A509" t="s">
        <v>3835</v>
      </c>
      <c r="B509" s="57" t="s">
        <v>7896</v>
      </c>
      <c r="C509" t="s">
        <v>3853</v>
      </c>
    </row>
    <row r="510" spans="1:3">
      <c r="A510" t="s">
        <v>3835</v>
      </c>
      <c r="B510" s="57" t="s">
        <v>7923</v>
      </c>
      <c r="C510" t="s">
        <v>3852</v>
      </c>
    </row>
    <row r="511" spans="1:3">
      <c r="A511" t="s">
        <v>3835</v>
      </c>
      <c r="B511" s="57" t="s">
        <v>7924</v>
      </c>
      <c r="C511" t="s">
        <v>3851</v>
      </c>
    </row>
    <row r="512" spans="1:3">
      <c r="A512" t="s">
        <v>3938</v>
      </c>
      <c r="B512" s="57" t="s">
        <v>7897</v>
      </c>
      <c r="C512" t="s">
        <v>3969</v>
      </c>
    </row>
    <row r="513" spans="1:3">
      <c r="A513" t="s">
        <v>3938</v>
      </c>
      <c r="B513" s="57" t="s">
        <v>7898</v>
      </c>
      <c r="C513" t="s">
        <v>3968</v>
      </c>
    </row>
    <row r="514" spans="1:3">
      <c r="A514" t="s">
        <v>3938</v>
      </c>
      <c r="B514" s="57" t="s">
        <v>7899</v>
      </c>
      <c r="C514" t="s">
        <v>3967</v>
      </c>
    </row>
    <row r="515" spans="1:3">
      <c r="A515" t="s">
        <v>3938</v>
      </c>
      <c r="B515" s="57" t="s">
        <v>7900</v>
      </c>
      <c r="C515" t="s">
        <v>3966</v>
      </c>
    </row>
    <row r="516" spans="1:3">
      <c r="A516" t="s">
        <v>3938</v>
      </c>
      <c r="B516" s="57" t="s">
        <v>7901</v>
      </c>
      <c r="C516" t="s">
        <v>3965</v>
      </c>
    </row>
    <row r="517" spans="1:3">
      <c r="A517" t="s">
        <v>3938</v>
      </c>
      <c r="B517" s="57" t="s">
        <v>7902</v>
      </c>
      <c r="C517" t="s">
        <v>3964</v>
      </c>
    </row>
    <row r="518" spans="1:3">
      <c r="A518" t="s">
        <v>3835</v>
      </c>
      <c r="B518" s="57" t="s">
        <v>7902</v>
      </c>
      <c r="C518" t="s">
        <v>3850</v>
      </c>
    </row>
    <row r="519" spans="1:3">
      <c r="A519" t="s">
        <v>3938</v>
      </c>
      <c r="B519" s="57" t="s">
        <v>7903</v>
      </c>
      <c r="C519" t="s">
        <v>3963</v>
      </c>
    </row>
    <row r="520" spans="1:3">
      <c r="A520" t="s">
        <v>3835</v>
      </c>
      <c r="B520" s="57" t="s">
        <v>7903</v>
      </c>
      <c r="C520" t="s">
        <v>3849</v>
      </c>
    </row>
    <row r="521" spans="1:3">
      <c r="A521" t="s">
        <v>3938</v>
      </c>
      <c r="B521" s="57" t="s">
        <v>7904</v>
      </c>
      <c r="C521" t="s">
        <v>3962</v>
      </c>
    </row>
    <row r="522" spans="1:3">
      <c r="A522" t="s">
        <v>3835</v>
      </c>
      <c r="B522" s="57" t="s">
        <v>7904</v>
      </c>
      <c r="C522" t="s">
        <v>3848</v>
      </c>
    </row>
    <row r="523" spans="1:3">
      <c r="A523" t="s">
        <v>3938</v>
      </c>
      <c r="B523" s="57" t="s">
        <v>7905</v>
      </c>
      <c r="C523" t="s">
        <v>3961</v>
      </c>
    </row>
    <row r="524" spans="1:3">
      <c r="A524" t="s">
        <v>3938</v>
      </c>
      <c r="B524" s="57" t="s">
        <v>7906</v>
      </c>
      <c r="C524" t="s">
        <v>3960</v>
      </c>
    </row>
    <row r="525" spans="1:3">
      <c r="A525" t="s">
        <v>3835</v>
      </c>
      <c r="B525" s="57" t="s">
        <v>7906</v>
      </c>
      <c r="C525" t="s">
        <v>3847</v>
      </c>
    </row>
    <row r="526" spans="1:3">
      <c r="A526" t="s">
        <v>3938</v>
      </c>
      <c r="B526" s="57" t="s">
        <v>7907</v>
      </c>
      <c r="C526" t="s">
        <v>3959</v>
      </c>
    </row>
    <row r="527" spans="1:3">
      <c r="A527" t="s">
        <v>3835</v>
      </c>
      <c r="B527" s="57" t="s">
        <v>7907</v>
      </c>
      <c r="C527" t="s">
        <v>3846</v>
      </c>
    </row>
    <row r="528" spans="1:3">
      <c r="A528" t="s">
        <v>3938</v>
      </c>
      <c r="B528" s="57" t="s">
        <v>7908</v>
      </c>
      <c r="C528" t="s">
        <v>3958</v>
      </c>
    </row>
    <row r="529" spans="1:3">
      <c r="A529" t="s">
        <v>3938</v>
      </c>
      <c r="B529" s="57" t="s">
        <v>7909</v>
      </c>
      <c r="C529" t="s">
        <v>3956</v>
      </c>
    </row>
    <row r="530" spans="1:3">
      <c r="A530" t="s">
        <v>3835</v>
      </c>
      <c r="B530" s="57" t="s">
        <v>7909</v>
      </c>
      <c r="C530" t="s">
        <v>3845</v>
      </c>
    </row>
    <row r="531" spans="1:3">
      <c r="A531" t="s">
        <v>3938</v>
      </c>
      <c r="B531" s="57" t="s">
        <v>7910</v>
      </c>
      <c r="C531" t="s">
        <v>3955</v>
      </c>
    </row>
    <row r="532" spans="1:3">
      <c r="A532" t="s">
        <v>3835</v>
      </c>
      <c r="B532" s="57" t="s">
        <v>7910</v>
      </c>
      <c r="C532" t="s">
        <v>3844</v>
      </c>
    </row>
    <row r="533" spans="1:3">
      <c r="A533" t="s">
        <v>3938</v>
      </c>
      <c r="B533" s="57" t="s">
        <v>7911</v>
      </c>
      <c r="C533" t="s">
        <v>3954</v>
      </c>
    </row>
    <row r="534" spans="1:3">
      <c r="A534" t="s">
        <v>3835</v>
      </c>
      <c r="B534" s="57" t="s">
        <v>7731</v>
      </c>
      <c r="C534" t="s">
        <v>3843</v>
      </c>
    </row>
    <row r="535" spans="1:3">
      <c r="A535" t="s">
        <v>3835</v>
      </c>
      <c r="B535" s="57" t="s">
        <v>7734</v>
      </c>
      <c r="C535" t="s">
        <v>3842</v>
      </c>
    </row>
    <row r="536" spans="1:3">
      <c r="A536" t="s">
        <v>7459</v>
      </c>
      <c r="B536" s="57" t="s">
        <v>7917</v>
      </c>
      <c r="C536" t="s">
        <v>7460</v>
      </c>
    </row>
    <row r="537" spans="1:3">
      <c r="A537" t="s">
        <v>3938</v>
      </c>
      <c r="B537" s="57" t="s">
        <v>7744</v>
      </c>
      <c r="C537" t="s">
        <v>3951</v>
      </c>
    </row>
    <row r="538" spans="1:3">
      <c r="A538" t="s">
        <v>3938</v>
      </c>
      <c r="B538" s="57" t="s">
        <v>7745</v>
      </c>
      <c r="C538" t="s">
        <v>3950</v>
      </c>
    </row>
    <row r="539" spans="1:3">
      <c r="A539" t="s">
        <v>3938</v>
      </c>
      <c r="B539" s="57" t="s">
        <v>7912</v>
      </c>
      <c r="C539" t="s">
        <v>3949</v>
      </c>
    </row>
    <row r="540" spans="1:3">
      <c r="A540" t="s">
        <v>3938</v>
      </c>
      <c r="B540" s="57" t="s">
        <v>7913</v>
      </c>
      <c r="C540" t="s">
        <v>3948</v>
      </c>
    </row>
    <row r="541" spans="1:3">
      <c r="A541" t="s">
        <v>3938</v>
      </c>
      <c r="B541" s="57" t="s">
        <v>7914</v>
      </c>
      <c r="C541" t="s">
        <v>3947</v>
      </c>
    </row>
    <row r="542" spans="1:3">
      <c r="A542" t="s">
        <v>4154</v>
      </c>
      <c r="B542" s="57" t="s">
        <v>7863</v>
      </c>
      <c r="C542" t="s">
        <v>4160</v>
      </c>
    </row>
    <row r="543" spans="1:3">
      <c r="A543" t="s">
        <v>3835</v>
      </c>
      <c r="B543" s="57" t="s">
        <v>7863</v>
      </c>
      <c r="C543" t="s">
        <v>3840</v>
      </c>
    </row>
    <row r="544" spans="1:3">
      <c r="A544" t="s">
        <v>4154</v>
      </c>
      <c r="B544" s="57" t="s">
        <v>7864</v>
      </c>
      <c r="C544" t="s">
        <v>4159</v>
      </c>
    </row>
    <row r="545" spans="1:3">
      <c r="A545" t="s">
        <v>3835</v>
      </c>
      <c r="B545" s="57" t="s">
        <v>7864</v>
      </c>
      <c r="C545" t="s">
        <v>3839</v>
      </c>
    </row>
    <row r="546" spans="1:3">
      <c r="A546" t="s">
        <v>3938</v>
      </c>
      <c r="B546" s="57" t="s">
        <v>7915</v>
      </c>
      <c r="C546" t="s">
        <v>3945</v>
      </c>
    </row>
    <row r="547" spans="1:3">
      <c r="A547" t="s">
        <v>3938</v>
      </c>
      <c r="B547" s="57" t="s">
        <v>7916</v>
      </c>
      <c r="C547" t="s">
        <v>3944</v>
      </c>
    </row>
    <row r="548" spans="1:3">
      <c r="A548" t="s">
        <v>3835</v>
      </c>
      <c r="B548" s="57" t="s">
        <v>7925</v>
      </c>
      <c r="C548" t="s">
        <v>3837</v>
      </c>
    </row>
    <row r="549" spans="1:3">
      <c r="A549" t="s">
        <v>3835</v>
      </c>
      <c r="B549" s="57" t="s">
        <v>7926</v>
      </c>
      <c r="C549" t="s">
        <v>3836</v>
      </c>
    </row>
    <row r="550" spans="1:3">
      <c r="A550" t="s">
        <v>3835</v>
      </c>
      <c r="B550" s="57" t="s">
        <v>7927</v>
      </c>
      <c r="C550" t="s">
        <v>3834</v>
      </c>
    </row>
    <row r="551" spans="1:3">
      <c r="A551" t="s">
        <v>3938</v>
      </c>
      <c r="B551" s="57" t="s">
        <v>7737</v>
      </c>
      <c r="C551" t="s">
        <v>3941</v>
      </c>
    </row>
    <row r="552" spans="1:3">
      <c r="A552" t="s">
        <v>3938</v>
      </c>
      <c r="B552" s="57" t="s">
        <v>7738</v>
      </c>
      <c r="C552" t="s">
        <v>3940</v>
      </c>
    </row>
    <row r="553" spans="1:3">
      <c r="A553" t="s">
        <v>4221</v>
      </c>
      <c r="B553" s="57" t="s">
        <v>7862</v>
      </c>
      <c r="C553" t="s">
        <v>4224</v>
      </c>
    </row>
    <row r="554" spans="1:3">
      <c r="A554" t="s">
        <v>4221</v>
      </c>
      <c r="B554" s="57" t="s">
        <v>7861</v>
      </c>
      <c r="C554" t="s">
        <v>4223</v>
      </c>
    </row>
    <row r="555" spans="1:3">
      <c r="A555" t="s">
        <v>4145</v>
      </c>
      <c r="B555" s="57" t="s">
        <v>7865</v>
      </c>
      <c r="C555" t="s">
        <v>4146</v>
      </c>
    </row>
    <row r="556" spans="1:3">
      <c r="A556" t="s">
        <v>4145</v>
      </c>
      <c r="B556" s="57" t="s">
        <v>7866</v>
      </c>
      <c r="C556" t="s">
        <v>4144</v>
      </c>
    </row>
    <row r="557" spans="1:3">
      <c r="A557" t="s">
        <v>4629</v>
      </c>
      <c r="B557" s="57" t="s">
        <v>7751</v>
      </c>
      <c r="C557" t="s">
        <v>4636</v>
      </c>
    </row>
    <row r="558" spans="1:3">
      <c r="A558" t="s">
        <v>4629</v>
      </c>
      <c r="B558" s="57" t="s">
        <v>7752</v>
      </c>
      <c r="C558" t="s">
        <v>4635</v>
      </c>
    </row>
    <row r="559" spans="1:3">
      <c r="A559" t="s">
        <v>4629</v>
      </c>
      <c r="B559" s="57" t="s">
        <v>7753</v>
      </c>
      <c r="C559" t="s">
        <v>4633</v>
      </c>
    </row>
    <row r="560" spans="1:3">
      <c r="A560" t="s">
        <v>4629</v>
      </c>
      <c r="B560" s="57" t="s">
        <v>7754</v>
      </c>
      <c r="C560" t="s">
        <v>4632</v>
      </c>
    </row>
    <row r="561" spans="1:3">
      <c r="A561" t="s">
        <v>4629</v>
      </c>
      <c r="B561" s="57" t="s">
        <v>7735</v>
      </c>
      <c r="C561" t="s">
        <v>4631</v>
      </c>
    </row>
    <row r="562" spans="1:3">
      <c r="A562" t="s">
        <v>4629</v>
      </c>
      <c r="B562" s="57" t="s">
        <v>7736</v>
      </c>
      <c r="C562" t="s">
        <v>4630</v>
      </c>
    </row>
    <row r="563" spans="1:3">
      <c r="A563" t="s">
        <v>4307</v>
      </c>
      <c r="B563" s="57" t="s">
        <v>7852</v>
      </c>
      <c r="C563" t="s">
        <v>4316</v>
      </c>
    </row>
    <row r="564" spans="1:3">
      <c r="A564" t="s">
        <v>4307</v>
      </c>
      <c r="B564" s="57" t="s">
        <v>7851</v>
      </c>
      <c r="C564" t="s">
        <v>7850</v>
      </c>
    </row>
    <row r="565" spans="1:3">
      <c r="A565" t="s">
        <v>4307</v>
      </c>
      <c r="B565" s="57" t="s">
        <v>7853</v>
      </c>
      <c r="C565" t="s">
        <v>4317</v>
      </c>
    </row>
    <row r="566" spans="1:3">
      <c r="A566" t="s">
        <v>4307</v>
      </c>
      <c r="B566" s="57" t="s">
        <v>7855</v>
      </c>
      <c r="C566" t="s">
        <v>4315</v>
      </c>
    </row>
    <row r="567" spans="1:3">
      <c r="A567" t="s">
        <v>4307</v>
      </c>
      <c r="B567" s="57" t="s">
        <v>7854</v>
      </c>
      <c r="C567" t="s">
        <v>4314</v>
      </c>
    </row>
    <row r="568" spans="1:3">
      <c r="A568" t="s">
        <v>4139</v>
      </c>
      <c r="B568" s="57" t="s">
        <v>7867</v>
      </c>
      <c r="C568" t="s">
        <v>4138</v>
      </c>
    </row>
    <row r="569" spans="1:3">
      <c r="A569" t="s">
        <v>4137</v>
      </c>
      <c r="B569" s="57" t="s">
        <v>7868</v>
      </c>
      <c r="C569" t="s">
        <v>4136</v>
      </c>
    </row>
    <row r="570" spans="1:3">
      <c r="A570" t="s">
        <v>4060</v>
      </c>
      <c r="B570" s="57" t="s">
        <v>7873</v>
      </c>
      <c r="C570" t="s">
        <v>4064</v>
      </c>
    </row>
    <row r="571" spans="1:3">
      <c r="A571" t="s">
        <v>4060</v>
      </c>
      <c r="B571" s="57" t="s">
        <v>7874</v>
      </c>
      <c r="C571" t="s">
        <v>4063</v>
      </c>
    </row>
    <row r="572" spans="1:3">
      <c r="A572" t="s">
        <v>4060</v>
      </c>
      <c r="B572" s="57" t="s">
        <v>7875</v>
      </c>
      <c r="C572" t="s">
        <v>4062</v>
      </c>
    </row>
    <row r="573" spans="1:3">
      <c r="A573" t="s">
        <v>4085</v>
      </c>
      <c r="B573" s="57" t="s">
        <v>7739</v>
      </c>
      <c r="C573" t="s">
        <v>4086</v>
      </c>
    </row>
    <row r="574" spans="1:3">
      <c r="A574" t="s">
        <v>4085</v>
      </c>
      <c r="B574" s="57" t="s">
        <v>7740</v>
      </c>
      <c r="C574" t="s">
        <v>4084</v>
      </c>
    </row>
    <row r="575" spans="1:3">
      <c r="A575" t="s">
        <v>4293</v>
      </c>
      <c r="B575" s="57" t="s">
        <v>7860</v>
      </c>
      <c r="C575" t="s">
        <v>4292</v>
      </c>
    </row>
    <row r="576" spans="1:3">
      <c r="A576" t="s">
        <v>4284</v>
      </c>
      <c r="B576" s="57" t="s">
        <v>7859</v>
      </c>
      <c r="C576" t="s">
        <v>4283</v>
      </c>
    </row>
    <row r="577" spans="1:3">
      <c r="A577" t="s">
        <v>4088</v>
      </c>
      <c r="B577" s="57" t="s">
        <v>7871</v>
      </c>
      <c r="C577" t="s">
        <v>4089</v>
      </c>
    </row>
    <row r="578" spans="1:3">
      <c r="A578" t="s">
        <v>4088</v>
      </c>
      <c r="B578" s="57" t="s">
        <v>7872</v>
      </c>
      <c r="C578" t="s">
        <v>4087</v>
      </c>
    </row>
    <row r="579" spans="1:3">
      <c r="A579" t="s">
        <v>4485</v>
      </c>
      <c r="B579" s="57" t="s">
        <v>7770</v>
      </c>
      <c r="C579" t="s">
        <v>4488</v>
      </c>
    </row>
    <row r="580" spans="1:3">
      <c r="A580" t="s">
        <v>4485</v>
      </c>
      <c r="B580" s="57" t="s">
        <v>7771</v>
      </c>
      <c r="C580" t="s">
        <v>4487</v>
      </c>
    </row>
    <row r="581" spans="1:3">
      <c r="A581" t="s">
        <v>4529</v>
      </c>
      <c r="B581" s="57" t="s">
        <v>7765</v>
      </c>
      <c r="C581" t="s">
        <v>4531</v>
      </c>
    </row>
    <row r="582" spans="1:3">
      <c r="A582" t="s">
        <v>4529</v>
      </c>
      <c r="B582" s="57" t="s">
        <v>7766</v>
      </c>
      <c r="C582" t="s">
        <v>4530</v>
      </c>
    </row>
    <row r="583" spans="1:3">
      <c r="A583" t="s">
        <v>4529</v>
      </c>
      <c r="B583" s="57" t="s">
        <v>7767</v>
      </c>
      <c r="C583" t="s">
        <v>4528</v>
      </c>
    </row>
    <row r="584" spans="1:3">
      <c r="A584" t="s">
        <v>4491</v>
      </c>
      <c r="B584" s="57" t="s">
        <v>7768</v>
      </c>
      <c r="C584" t="s">
        <v>4493</v>
      </c>
    </row>
    <row r="585" spans="1:3">
      <c r="A585" t="s">
        <v>4164</v>
      </c>
      <c r="B585" s="57" t="s">
        <v>7768</v>
      </c>
      <c r="C585" t="s">
        <v>4163</v>
      </c>
    </row>
    <row r="586" spans="1:3">
      <c r="A586" t="s">
        <v>4491</v>
      </c>
      <c r="B586" s="57" t="s">
        <v>7769</v>
      </c>
      <c r="C586" t="s">
        <v>4492</v>
      </c>
    </row>
    <row r="587" spans="1:3">
      <c r="A587" t="s">
        <v>4162</v>
      </c>
      <c r="B587" s="57" t="s">
        <v>7769</v>
      </c>
      <c r="C587" t="s">
        <v>4161</v>
      </c>
    </row>
    <row r="588" spans="1:3">
      <c r="A588" t="s">
        <v>4534</v>
      </c>
      <c r="B588" s="57" t="s">
        <v>7748</v>
      </c>
      <c r="C588" t="s">
        <v>4538</v>
      </c>
    </row>
    <row r="589" spans="1:3">
      <c r="A589" t="s">
        <v>4509</v>
      </c>
      <c r="B589" s="57" t="s">
        <v>7748</v>
      </c>
      <c r="C589" t="s">
        <v>4525</v>
      </c>
    </row>
    <row r="590" spans="1:3">
      <c r="A590" t="s">
        <v>4534</v>
      </c>
      <c r="B590" s="57" t="s">
        <v>7749</v>
      </c>
      <c r="C590" t="s">
        <v>4537</v>
      </c>
    </row>
    <row r="591" spans="1:3">
      <c r="A591" t="s">
        <v>4509</v>
      </c>
      <c r="B591" s="57" t="s">
        <v>7749</v>
      </c>
      <c r="C591" t="s">
        <v>4524</v>
      </c>
    </row>
    <row r="592" spans="1:3">
      <c r="A592" t="s">
        <v>4534</v>
      </c>
      <c r="B592" s="57" t="s">
        <v>7750</v>
      </c>
      <c r="C592" t="s">
        <v>4536</v>
      </c>
    </row>
    <row r="593" spans="1:3">
      <c r="A593" t="s">
        <v>3794</v>
      </c>
      <c r="B593" s="57" t="s">
        <v>7930</v>
      </c>
      <c r="C593" t="s">
        <v>3793</v>
      </c>
    </row>
    <row r="594" spans="1:3">
      <c r="A594" t="s">
        <v>3788</v>
      </c>
      <c r="B594" s="57" t="s">
        <v>7931</v>
      </c>
      <c r="C594" t="s">
        <v>3787</v>
      </c>
    </row>
    <row r="595" spans="1:3">
      <c r="A595" t="s">
        <v>4344</v>
      </c>
      <c r="B595" s="57" t="s">
        <v>7848</v>
      </c>
      <c r="C595" t="s">
        <v>4345</v>
      </c>
    </row>
    <row r="596" spans="1:3">
      <c r="A596" t="s">
        <v>4344</v>
      </c>
      <c r="B596" s="57" t="s">
        <v>7849</v>
      </c>
      <c r="C596" t="s">
        <v>4346</v>
      </c>
    </row>
    <row r="597" spans="1:3">
      <c r="A597" t="s">
        <v>4509</v>
      </c>
      <c r="B597" s="57" t="s">
        <v>7763</v>
      </c>
      <c r="C597" t="s">
        <v>4519</v>
      </c>
    </row>
    <row r="598" spans="1:3">
      <c r="A598" t="s">
        <v>4307</v>
      </c>
      <c r="B598" s="57" t="s">
        <v>7763</v>
      </c>
      <c r="C598" t="s">
        <v>7856</v>
      </c>
    </row>
    <row r="599" spans="1:3">
      <c r="A599" t="s">
        <v>3813</v>
      </c>
      <c r="B599" s="57" t="s">
        <v>7763</v>
      </c>
      <c r="C599" t="s">
        <v>3819</v>
      </c>
    </row>
    <row r="600" spans="1:3">
      <c r="A600" t="s">
        <v>4509</v>
      </c>
      <c r="B600" s="57" t="s">
        <v>7764</v>
      </c>
      <c r="C600" t="s">
        <v>4518</v>
      </c>
    </row>
    <row r="601" spans="1:3">
      <c r="A601" t="s">
        <v>4307</v>
      </c>
      <c r="B601" s="57" t="s">
        <v>7764</v>
      </c>
      <c r="C601" t="s">
        <v>4310</v>
      </c>
    </row>
    <row r="602" spans="1:3">
      <c r="A602" t="s">
        <v>3813</v>
      </c>
      <c r="B602" s="57" t="s">
        <v>7764</v>
      </c>
      <c r="C602" t="s">
        <v>3818</v>
      </c>
    </row>
    <row r="603" spans="1:3">
      <c r="A603" t="s">
        <v>3813</v>
      </c>
      <c r="B603" s="57" t="s">
        <v>7928</v>
      </c>
      <c r="C603" t="s">
        <v>3817</v>
      </c>
    </row>
    <row r="604" spans="1:3">
      <c r="A604" t="s">
        <v>4588</v>
      </c>
      <c r="B604" s="57" t="s">
        <v>7757</v>
      </c>
      <c r="C604" t="s">
        <v>4601</v>
      </c>
    </row>
    <row r="605" spans="1:3">
      <c r="A605" t="s">
        <v>4509</v>
      </c>
      <c r="B605" s="57" t="s">
        <v>7757</v>
      </c>
      <c r="C605" t="s">
        <v>4517</v>
      </c>
    </row>
    <row r="606" spans="1:3">
      <c r="A606" t="s">
        <v>3813</v>
      </c>
      <c r="B606" s="57" t="s">
        <v>7757</v>
      </c>
      <c r="C606" t="s">
        <v>3816</v>
      </c>
    </row>
    <row r="607" spans="1:3">
      <c r="A607" t="s">
        <v>4588</v>
      </c>
      <c r="B607" s="57" t="s">
        <v>7758</v>
      </c>
      <c r="C607" t="s">
        <v>4598</v>
      </c>
    </row>
    <row r="608" spans="1:3">
      <c r="A608" t="s">
        <v>4509</v>
      </c>
      <c r="B608" s="57" t="s">
        <v>7758</v>
      </c>
      <c r="C608" t="s">
        <v>4516</v>
      </c>
    </row>
    <row r="609" spans="1:3">
      <c r="A609" t="s">
        <v>3813</v>
      </c>
      <c r="B609" s="57" t="s">
        <v>7758</v>
      </c>
      <c r="C609" t="s">
        <v>3815</v>
      </c>
    </row>
    <row r="610" spans="1:3">
      <c r="A610" t="s">
        <v>3813</v>
      </c>
      <c r="B610" s="57" t="s">
        <v>7929</v>
      </c>
      <c r="C610" t="s">
        <v>3814</v>
      </c>
    </row>
    <row r="611" spans="1:3">
      <c r="A611" t="s">
        <v>4550</v>
      </c>
      <c r="B611" s="57" t="s">
        <v>7761</v>
      </c>
      <c r="C611" t="s">
        <v>4551</v>
      </c>
    </row>
    <row r="612" spans="1:3">
      <c r="A612" t="s">
        <v>4509</v>
      </c>
      <c r="B612" s="57" t="s">
        <v>7761</v>
      </c>
      <c r="C612" t="s">
        <v>4515</v>
      </c>
    </row>
    <row r="613" spans="1:3">
      <c r="A613" t="s">
        <v>4473</v>
      </c>
      <c r="B613" s="57" t="s">
        <v>7761</v>
      </c>
      <c r="C613" t="s">
        <v>4478</v>
      </c>
    </row>
    <row r="614" spans="1:3">
      <c r="A614" t="s">
        <v>4103</v>
      </c>
      <c r="B614" s="57" t="s">
        <v>7761</v>
      </c>
      <c r="C614" t="s">
        <v>4102</v>
      </c>
    </row>
    <row r="615" spans="1:3">
      <c r="A615" t="s">
        <v>4107</v>
      </c>
      <c r="B615" s="57" t="s">
        <v>7761</v>
      </c>
      <c r="C615" t="s">
        <v>4115</v>
      </c>
    </row>
    <row r="616" spans="1:3">
      <c r="A616" t="s">
        <v>4550</v>
      </c>
      <c r="B616" s="57" t="s">
        <v>7762</v>
      </c>
      <c r="C616" t="s">
        <v>4549</v>
      </c>
    </row>
    <row r="617" spans="1:3">
      <c r="A617" t="s">
        <v>4509</v>
      </c>
      <c r="B617" s="57" t="s">
        <v>7762</v>
      </c>
      <c r="C617" t="s">
        <v>4514</v>
      </c>
    </row>
    <row r="618" spans="1:3">
      <c r="A618" t="s">
        <v>4473</v>
      </c>
      <c r="B618" s="57" t="s">
        <v>7762</v>
      </c>
      <c r="C618" t="s">
        <v>4477</v>
      </c>
    </row>
    <row r="619" spans="1:3">
      <c r="A619" t="s">
        <v>4101</v>
      </c>
      <c r="B619" s="57" t="s">
        <v>7762</v>
      </c>
      <c r="C619" t="s">
        <v>4100</v>
      </c>
    </row>
    <row r="620" spans="1:3">
      <c r="A620" t="s">
        <v>4107</v>
      </c>
      <c r="B620" s="57" t="s">
        <v>7762</v>
      </c>
      <c r="C620" t="s">
        <v>4114</v>
      </c>
    </row>
    <row r="621" spans="1:3">
      <c r="A621" t="s">
        <v>4107</v>
      </c>
      <c r="B621" s="57" t="s">
        <v>7869</v>
      </c>
      <c r="C621" t="s">
        <v>4111</v>
      </c>
    </row>
    <row r="622" spans="1:3">
      <c r="A622" t="s">
        <v>4473</v>
      </c>
      <c r="B622" s="57" t="s">
        <v>7732</v>
      </c>
      <c r="C622" t="s">
        <v>4476</v>
      </c>
    </row>
    <row r="623" spans="1:3">
      <c r="A623" t="s">
        <v>4202</v>
      </c>
      <c r="B623" s="57" t="s">
        <v>7732</v>
      </c>
      <c r="C623" t="s">
        <v>4203</v>
      </c>
    </row>
    <row r="624" spans="1:3">
      <c r="A624" t="s">
        <v>4473</v>
      </c>
      <c r="B624" s="57" t="s">
        <v>7733</v>
      </c>
      <c r="C624" t="s">
        <v>4475</v>
      </c>
    </row>
    <row r="625" spans="1:3">
      <c r="A625" t="s">
        <v>4202</v>
      </c>
      <c r="B625" s="57" t="s">
        <v>7733</v>
      </c>
      <c r="C625" t="s">
        <v>4201</v>
      </c>
    </row>
    <row r="626" spans="1:3">
      <c r="A626" t="s">
        <v>4307</v>
      </c>
      <c r="B626" s="57" t="s">
        <v>7857</v>
      </c>
      <c r="C626" t="s">
        <v>4308</v>
      </c>
    </row>
    <row r="627" spans="1:3">
      <c r="A627" t="s">
        <v>4099</v>
      </c>
      <c r="B627" s="57" t="s">
        <v>7857</v>
      </c>
      <c r="C627" t="s">
        <v>4098</v>
      </c>
    </row>
    <row r="628" spans="1:3">
      <c r="A628" t="s">
        <v>4307</v>
      </c>
      <c r="B628" s="57" t="s">
        <v>7858</v>
      </c>
      <c r="C628" t="s">
        <v>4306</v>
      </c>
    </row>
    <row r="629" spans="1:3">
      <c r="A629" t="s">
        <v>4097</v>
      </c>
      <c r="B629" s="57" t="s">
        <v>7858</v>
      </c>
      <c r="C629" t="s">
        <v>4096</v>
      </c>
    </row>
    <row r="630" spans="1:3">
      <c r="A630" t="s">
        <v>4095</v>
      </c>
      <c r="B630" s="57" t="s">
        <v>7870</v>
      </c>
      <c r="C630" t="s">
        <v>4094</v>
      </c>
    </row>
    <row r="631" spans="1:3">
      <c r="A631" t="s">
        <v>4580</v>
      </c>
      <c r="B631" s="57" t="s">
        <v>7741</v>
      </c>
      <c r="C631" t="s">
        <v>4579</v>
      </c>
    </row>
    <row r="632" spans="1:3">
      <c r="A632" t="s">
        <v>7486</v>
      </c>
      <c r="B632" s="57" t="s">
        <v>7741</v>
      </c>
      <c r="C632" t="s">
        <v>7487</v>
      </c>
    </row>
    <row r="633" spans="1:3">
      <c r="A633" t="s">
        <v>4578</v>
      </c>
      <c r="B633" s="57" t="s">
        <v>7759</v>
      </c>
      <c r="C633" t="s">
        <v>4577</v>
      </c>
    </row>
    <row r="634" spans="1:3">
      <c r="A634" t="s">
        <v>7486</v>
      </c>
      <c r="B634" s="57" t="s">
        <v>7759</v>
      </c>
      <c r="C634" t="s">
        <v>7507</v>
      </c>
    </row>
    <row r="635" spans="1:3">
      <c r="A635" t="s">
        <v>4576</v>
      </c>
      <c r="B635" s="57" t="s">
        <v>7760</v>
      </c>
      <c r="C635" t="s">
        <v>4575</v>
      </c>
    </row>
    <row r="636" spans="1:3">
      <c r="A636" t="s">
        <v>4604</v>
      </c>
      <c r="B636" s="57" t="s">
        <v>7755</v>
      </c>
      <c r="C636" t="s">
        <v>4605</v>
      </c>
    </row>
    <row r="637" spans="1:3">
      <c r="A637" t="s">
        <v>4509</v>
      </c>
      <c r="B637" s="57" t="s">
        <v>7755</v>
      </c>
      <c r="C637" t="s">
        <v>4510</v>
      </c>
    </row>
    <row r="638" spans="1:3">
      <c r="A638" t="s">
        <v>7486</v>
      </c>
      <c r="B638" s="57" t="s">
        <v>7755</v>
      </c>
      <c r="C638" t="s">
        <v>7502</v>
      </c>
    </row>
    <row r="639" spans="1:3">
      <c r="A639" t="s">
        <v>4604</v>
      </c>
      <c r="B639" s="57" t="s">
        <v>7756</v>
      </c>
      <c r="C639" t="s">
        <v>4603</v>
      </c>
    </row>
    <row r="640" spans="1:3">
      <c r="A640" t="s">
        <v>4509</v>
      </c>
      <c r="B640" s="57" t="s">
        <v>7756</v>
      </c>
      <c r="C640" t="s">
        <v>4508</v>
      </c>
    </row>
    <row r="641" spans="1:3">
      <c r="A641" t="s">
        <v>7486</v>
      </c>
      <c r="B641" s="57" t="s">
        <v>7756</v>
      </c>
      <c r="C641" t="s">
        <v>7514</v>
      </c>
    </row>
    <row r="642" spans="1:3">
      <c r="A642" t="s">
        <v>7486</v>
      </c>
      <c r="B642" s="57" t="s">
        <v>7818</v>
      </c>
      <c r="C642" t="s">
        <v>7533</v>
      </c>
    </row>
    <row r="643" spans="1:3">
      <c r="A643" t="s">
        <v>7486</v>
      </c>
      <c r="B643" s="57" t="s">
        <v>7819</v>
      </c>
      <c r="C643" t="s">
        <v>7543</v>
      </c>
    </row>
    <row r="644" spans="1:3">
      <c r="A644" t="s">
        <v>7486</v>
      </c>
      <c r="B644" s="57" t="s">
        <v>7837</v>
      </c>
      <c r="C644" t="s">
        <v>7522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EEAC1-E88A-4021-A56A-80320272C6BC}">
  <dimension ref="A1:K82"/>
  <sheetViews>
    <sheetView topLeftCell="B1" zoomScaleNormal="100" workbookViewId="0">
      <selection activeCell="C8" sqref="C8"/>
    </sheetView>
  </sheetViews>
  <sheetFormatPr defaultRowHeight="14.4"/>
  <cols>
    <col min="1" max="1" width="21.44140625" bestFit="1" customWidth="1"/>
    <col min="2" max="2" width="14.33203125" bestFit="1" customWidth="1"/>
    <col min="3" max="3" width="23.5546875" bestFit="1" customWidth="1"/>
    <col min="5" max="5" width="9.44140625" customWidth="1"/>
    <col min="6" max="6" width="20.21875" bestFit="1" customWidth="1"/>
    <col min="7" max="7" width="10.77734375" customWidth="1"/>
    <col min="8" max="8" width="15.77734375" customWidth="1"/>
    <col min="9" max="9" width="20.21875" bestFit="1" customWidth="1"/>
    <col min="10" max="10" width="31.77734375" bestFit="1" customWidth="1"/>
    <col min="11" max="11" width="15.44140625" customWidth="1"/>
    <col min="12" max="12" width="10.33203125" customWidth="1"/>
    <col min="13" max="13" width="22.109375" customWidth="1"/>
    <col min="14" max="14" width="12.88671875" customWidth="1"/>
    <col min="16" max="16" width="43.5546875" bestFit="1" customWidth="1"/>
    <col min="19" max="19" width="31.44140625" bestFit="1" customWidth="1"/>
  </cols>
  <sheetData>
    <row r="1" spans="1:11">
      <c r="A1" t="s">
        <v>4730</v>
      </c>
      <c r="B1" t="s">
        <v>7468</v>
      </c>
      <c r="C1" t="s">
        <v>4711</v>
      </c>
      <c r="F1" t="s">
        <v>4712</v>
      </c>
      <c r="G1" t="s">
        <v>4713</v>
      </c>
      <c r="I1" t="s">
        <v>4712</v>
      </c>
      <c r="J1" t="s">
        <v>4714</v>
      </c>
    </row>
    <row r="2" spans="1:11">
      <c r="A2" s="22" t="s">
        <v>18</v>
      </c>
      <c r="B2" t="s">
        <v>29</v>
      </c>
      <c r="C2">
        <f>COUNTIF(Tablo1[Ankara],"TRUE")</f>
        <v>633</v>
      </c>
      <c r="F2" t="s">
        <v>6078</v>
      </c>
      <c r="G2" s="21">
        <f>AVERAGE(Table1[Total number of species])</f>
        <v>212.58024691358025</v>
      </c>
      <c r="I2" t="s">
        <v>6078</v>
      </c>
      <c r="J2" s="23">
        <f>SUM('Chorotypes by province'!B3:B11)</f>
        <v>1668</v>
      </c>
    </row>
    <row r="3" spans="1:11">
      <c r="A3" s="22" t="s">
        <v>17</v>
      </c>
      <c r="B3" t="s">
        <v>63</v>
      </c>
      <c r="C3">
        <f>COUNTIF(Tablo1[İzmir],"TRUE")</f>
        <v>579</v>
      </c>
      <c r="F3" t="s">
        <v>16</v>
      </c>
      <c r="G3" s="21" cm="1">
        <f t="array" ref="G3">AVERAGE(_xlfn.CHOOSECOLS(_xlfn._xlws.FILTER(Table1[],A2:A82=F3, "No result"),3))</f>
        <v>368.875</v>
      </c>
      <c r="I3" t="s">
        <v>16</v>
      </c>
      <c r="J3">
        <f>COUNTIF(Tablo1[Mediterranean],"TRUE")</f>
        <v>1010</v>
      </c>
    </row>
    <row r="4" spans="1:11">
      <c r="A4" s="22" t="s">
        <v>16</v>
      </c>
      <c r="B4" t="s">
        <v>23</v>
      </c>
      <c r="C4">
        <f>COUNTIF(Tablo1[Adana],"TRUE")</f>
        <v>542</v>
      </c>
      <c r="F4" t="s">
        <v>17</v>
      </c>
      <c r="G4" s="21" cm="1">
        <f t="array" ref="G4">AVERAGE(_xlfn.CHOOSECOLS(_xlfn._xlws.FILTER(Table1[],A2:A82=F4, "No result"),3))</f>
        <v>247</v>
      </c>
      <c r="I4" t="s">
        <v>17</v>
      </c>
      <c r="J4">
        <f>COUNTIF(Tablo1[Aegean],"TRUE")</f>
        <v>758</v>
      </c>
    </row>
    <row r="5" spans="1:11">
      <c r="A5" s="22" t="s">
        <v>16</v>
      </c>
      <c r="B5" t="s">
        <v>80</v>
      </c>
      <c r="C5">
        <f>COUNTIF(Tablo1[Mersin],"TRUE")</f>
        <v>509</v>
      </c>
      <c r="F5" t="s">
        <v>18</v>
      </c>
      <c r="G5" s="21" cm="1">
        <f t="array" ref="G5">AVERAGE(_xlfn.CHOOSECOLS(_xlfn._xlws.FILTER(Table1[],A2:A82=F5, "No result"),3))</f>
        <v>264.75</v>
      </c>
      <c r="I5" t="s">
        <v>18</v>
      </c>
      <c r="J5">
        <f>COUNTIF(Tablo1[Central Anatolian],"TRUE")</f>
        <v>1040</v>
      </c>
    </row>
    <row r="6" spans="1:11">
      <c r="A6" s="22" t="s">
        <v>16</v>
      </c>
      <c r="B6" t="s">
        <v>59</v>
      </c>
      <c r="C6">
        <f>COUNTIF(Tablo1[Hatay],"TRUE")</f>
        <v>474</v>
      </c>
      <c r="F6" t="s">
        <v>20</v>
      </c>
      <c r="G6" s="21" cm="1">
        <f t="array" ref="G6">AVERAGE(_xlfn.CHOOSECOLS(_xlfn._xlws.FILTER(Table1[],A2:A82=F6, "No result"),3))</f>
        <v>151</v>
      </c>
      <c r="I6" t="s">
        <v>20</v>
      </c>
      <c r="J6">
        <f>COUNTIF(Tablo1[Southeastern Anatolian],"TRUE")</f>
        <v>587</v>
      </c>
    </row>
    <row r="7" spans="1:11">
      <c r="A7" s="22" t="s">
        <v>16</v>
      </c>
      <c r="B7" t="s">
        <v>30</v>
      </c>
      <c r="C7">
        <f>COUNTIF(Tablo1[Antalya],"TRUE")</f>
        <v>460</v>
      </c>
      <c r="F7" t="s">
        <v>4716</v>
      </c>
      <c r="G7" s="21" cm="1">
        <f t="array" ref="G7">AVERAGE(_xlfn.CHOOSECOLS(_xlfn._xlws.FILTER(Table1[],A2:A82=F7, "No result"),3))</f>
        <v>158</v>
      </c>
      <c r="I7" t="s">
        <v>4716</v>
      </c>
      <c r="J7">
        <f>COUNTIF(Tablo1[East Anatolian],"TRUE")</f>
        <v>741</v>
      </c>
    </row>
    <row r="8" spans="1:11">
      <c r="A8" s="22" t="s">
        <v>18</v>
      </c>
      <c r="B8" t="s">
        <v>66</v>
      </c>
      <c r="C8">
        <f>COUNTIF(Tablo1[Karaman],"TRUE")</f>
        <v>460</v>
      </c>
      <c r="F8" t="s">
        <v>6068</v>
      </c>
      <c r="G8" s="21" cm="1">
        <f t="array" ref="G8">AVERAGE(_xlfn.CHOOSECOLS(_xlfn._xlws.FILTER(Table1[],A2:A82=F8, "No result"),3))</f>
        <v>152.52631578947367</v>
      </c>
      <c r="I8" t="s">
        <v>6068</v>
      </c>
      <c r="J8">
        <f>COUNTIF(Tablo1[Black Sea],"TRUE")</f>
        <v>759</v>
      </c>
    </row>
    <row r="9" spans="1:11">
      <c r="A9" s="22" t="s">
        <v>16</v>
      </c>
      <c r="B9" t="s">
        <v>64</v>
      </c>
      <c r="C9">
        <f>COUNTIF(Tablo1[Kahramanmaraş],"TRUE")</f>
        <v>410</v>
      </c>
      <c r="F9" t="s">
        <v>19</v>
      </c>
      <c r="G9" s="21" cm="1">
        <f t="array" ref="G9">AVERAGE(_xlfn.CHOOSECOLS(_xlfn._xlws.FILTER(Table1[],A2:A82=F9, "No result"),3))</f>
        <v>240.54545454545453</v>
      </c>
      <c r="I9" t="s">
        <v>6070</v>
      </c>
      <c r="J9">
        <f>COUNTIF(Tablo1[Marmara],"TRUE")</f>
        <v>824</v>
      </c>
    </row>
    <row r="10" spans="1:11">
      <c r="A10" s="22" t="s">
        <v>19</v>
      </c>
      <c r="B10" t="s">
        <v>43</v>
      </c>
      <c r="C10">
        <f>COUNTIF(Tablo1[Bursa],"TRUE")</f>
        <v>406</v>
      </c>
      <c r="I10" t="s">
        <v>4717</v>
      </c>
      <c r="J10">
        <f>COUNTIF(Tablo1[Turkish Thrace],"TRUE")</f>
        <v>666</v>
      </c>
    </row>
    <row r="11" spans="1:11">
      <c r="A11" s="22" t="s">
        <v>18</v>
      </c>
      <c r="B11" t="s">
        <v>75</v>
      </c>
      <c r="C11">
        <f>COUNTIF(Tablo1[Konya],"TRUE")</f>
        <v>405</v>
      </c>
      <c r="I11" t="s">
        <v>6069</v>
      </c>
      <c r="J11">
        <f>COUNTIF(Tablo1[Eastern Black Sea],"TRUE")</f>
        <v>361</v>
      </c>
    </row>
    <row r="12" spans="1:11">
      <c r="A12" s="22" t="s">
        <v>19</v>
      </c>
      <c r="B12" t="s">
        <v>50</v>
      </c>
      <c r="C12">
        <f>COUNTIF(Tablo1[Edirne],"TRUE")</f>
        <v>401</v>
      </c>
    </row>
    <row r="13" spans="1:11">
      <c r="A13" s="22" t="s">
        <v>19</v>
      </c>
      <c r="B13" t="s">
        <v>62</v>
      </c>
      <c r="C13">
        <f>COUNTIF(Tablo1[İstanbul],"TRUE")</f>
        <v>390</v>
      </c>
    </row>
    <row r="14" spans="1:11">
      <c r="A14" s="22" t="s">
        <v>18</v>
      </c>
      <c r="B14" t="s">
        <v>69</v>
      </c>
      <c r="C14">
        <f>COUNTIF(Tablo1[Kayseri],"TRUE")</f>
        <v>379</v>
      </c>
      <c r="F14" s="97"/>
      <c r="G14" s="97"/>
      <c r="H14" s="97"/>
      <c r="I14" s="97"/>
      <c r="J14" s="24"/>
    </row>
    <row r="15" spans="1:11">
      <c r="A15" s="22" t="s">
        <v>4716</v>
      </c>
      <c r="B15" t="s">
        <v>53</v>
      </c>
      <c r="C15">
        <f>COUNTIF(Tablo1[Erzurum],"TRUE")</f>
        <v>364</v>
      </c>
      <c r="F15" s="98" t="s">
        <v>4718</v>
      </c>
      <c r="G15" s="98"/>
      <c r="H15" s="98"/>
      <c r="I15" s="98"/>
      <c r="J15" s="98"/>
      <c r="K15" s="64"/>
    </row>
    <row r="16" spans="1:11">
      <c r="A16" s="22" t="s">
        <v>20</v>
      </c>
      <c r="B16" t="s">
        <v>48</v>
      </c>
      <c r="C16">
        <f>COUNTIF(Tablo1[Diyarbakır],"TRUE")</f>
        <v>356</v>
      </c>
      <c r="F16" s="99" t="s">
        <v>4719</v>
      </c>
      <c r="G16" s="99"/>
      <c r="H16" s="99"/>
      <c r="I16" s="65" t="s">
        <v>7464</v>
      </c>
      <c r="J16" s="66" t="s">
        <v>4720</v>
      </c>
      <c r="K16" s="64"/>
    </row>
    <row r="17" spans="1:11" ht="14.4" customHeight="1">
      <c r="A17" s="22" t="s">
        <v>4716</v>
      </c>
      <c r="B17" t="s">
        <v>51</v>
      </c>
      <c r="C17">
        <f>COUNTIF(Tablo1[Elazığ],"TRUE")</f>
        <v>304</v>
      </c>
      <c r="F17" s="100" t="s">
        <v>7465</v>
      </c>
      <c r="G17" s="100" t="s">
        <v>7464</v>
      </c>
      <c r="H17" s="67" t="s">
        <v>7466</v>
      </c>
      <c r="I17" s="68">
        <v>1</v>
      </c>
      <c r="J17" s="69" t="s">
        <v>7467</v>
      </c>
      <c r="K17" s="64"/>
    </row>
    <row r="18" spans="1:11">
      <c r="A18" s="22" t="s">
        <v>18</v>
      </c>
      <c r="B18" t="s">
        <v>84</v>
      </c>
      <c r="C18">
        <f>COUNTIF(Tablo1[Niğde],"TRUE")</f>
        <v>304</v>
      </c>
      <c r="F18" s="101"/>
      <c r="G18" s="101"/>
      <c r="H18" s="70" t="s">
        <v>4721</v>
      </c>
      <c r="I18" s="71"/>
      <c r="J18" s="72">
        <v>1.071856170018651E-13</v>
      </c>
      <c r="K18" s="64"/>
    </row>
    <row r="19" spans="1:11">
      <c r="A19" s="22" t="s">
        <v>17</v>
      </c>
      <c r="B19" t="s">
        <v>81</v>
      </c>
      <c r="C19">
        <f>COUNTIF(Tablo1[Muğla],"TRUE")</f>
        <v>303</v>
      </c>
      <c r="F19" s="101"/>
      <c r="G19" s="103"/>
      <c r="H19" s="73" t="s">
        <v>4722</v>
      </c>
      <c r="I19" s="74">
        <v>81</v>
      </c>
      <c r="J19" s="75">
        <v>81</v>
      </c>
      <c r="K19" s="64"/>
    </row>
    <row r="20" spans="1:11" ht="14.4" customHeight="1">
      <c r="A20" s="22" t="s">
        <v>20</v>
      </c>
      <c r="B20" t="s">
        <v>55</v>
      </c>
      <c r="C20">
        <f>COUNTIF(Tablo1[Gaziantep],"TRUE")</f>
        <v>301</v>
      </c>
      <c r="F20" s="101"/>
      <c r="G20" s="103" t="s">
        <v>4720</v>
      </c>
      <c r="H20" s="70" t="s">
        <v>7466</v>
      </c>
      <c r="I20" s="71" t="s">
        <v>7467</v>
      </c>
      <c r="J20" s="72">
        <v>1</v>
      </c>
      <c r="K20" s="64"/>
    </row>
    <row r="21" spans="1:11">
      <c r="A21" s="22" t="s">
        <v>6068</v>
      </c>
      <c r="B21" t="s">
        <v>68</v>
      </c>
      <c r="C21">
        <f>COUNTIF(Tablo1[Kastamonu],"TRUE")</f>
        <v>274</v>
      </c>
      <c r="F21" s="101"/>
      <c r="G21" s="101"/>
      <c r="H21" s="70" t="s">
        <v>4721</v>
      </c>
      <c r="I21" s="76">
        <v>1.071856170018651E-13</v>
      </c>
      <c r="J21" s="77"/>
      <c r="K21" s="64"/>
    </row>
    <row r="22" spans="1:11">
      <c r="A22" s="22" t="s">
        <v>19</v>
      </c>
      <c r="B22" t="s">
        <v>44</v>
      </c>
      <c r="C22">
        <f>COUNTIF(Tablo1[Çanakkale],"TRUE")</f>
        <v>273</v>
      </c>
      <c r="F22" s="102"/>
      <c r="G22" s="102"/>
      <c r="H22" s="78" t="s">
        <v>4722</v>
      </c>
      <c r="I22" s="79">
        <v>81</v>
      </c>
      <c r="J22" s="80">
        <v>81</v>
      </c>
      <c r="K22" s="64"/>
    </row>
    <row r="23" spans="1:11">
      <c r="A23" s="22" t="s">
        <v>6068</v>
      </c>
      <c r="B23" t="s">
        <v>28</v>
      </c>
      <c r="C23">
        <f>COUNTIF(Tablo1[Amasya],"TRUE")</f>
        <v>294</v>
      </c>
      <c r="F23" s="96" t="s">
        <v>4723</v>
      </c>
      <c r="G23" s="96"/>
      <c r="H23" s="96"/>
      <c r="I23" s="96"/>
      <c r="J23" s="96"/>
      <c r="K23" s="64"/>
    </row>
    <row r="24" spans="1:11">
      <c r="A24" s="22" t="s">
        <v>4716</v>
      </c>
      <c r="B24" t="s">
        <v>67</v>
      </c>
      <c r="C24">
        <f>COUNTIF(Tablo1[Kars],"TRUE")</f>
        <v>238</v>
      </c>
    </row>
    <row r="25" spans="1:11">
      <c r="A25" s="22" t="s">
        <v>17</v>
      </c>
      <c r="B25" t="s">
        <v>33</v>
      </c>
      <c r="C25">
        <f>COUNTIF(Tablo1[Aydın],"TRUE")</f>
        <v>234</v>
      </c>
    </row>
    <row r="26" spans="1:11">
      <c r="A26" s="22" t="s">
        <v>18</v>
      </c>
      <c r="B26" t="s">
        <v>72</v>
      </c>
      <c r="C26">
        <f>COUNTIF(Tablo1[Kırşehir],"TRUE")</f>
        <v>229</v>
      </c>
    </row>
    <row r="27" spans="1:11">
      <c r="A27" s="22" t="s">
        <v>19</v>
      </c>
      <c r="B27" t="s">
        <v>71</v>
      </c>
      <c r="C27">
        <f>COUNTIF(Tablo1[Kırklareli],"TRUE")</f>
        <v>228</v>
      </c>
    </row>
    <row r="28" spans="1:11">
      <c r="A28" s="22" t="s">
        <v>19</v>
      </c>
      <c r="B28" t="s">
        <v>34</v>
      </c>
      <c r="C28">
        <f>COUNTIF(Tablo1[Balıkesir],"TRUE")</f>
        <v>222</v>
      </c>
    </row>
    <row r="29" spans="1:11">
      <c r="A29" s="22" t="s">
        <v>6068</v>
      </c>
      <c r="B29" t="s">
        <v>32</v>
      </c>
      <c r="C29">
        <f>COUNTIF(Tablo1[Artvin],"TRUE")</f>
        <v>218</v>
      </c>
    </row>
    <row r="30" spans="1:11">
      <c r="A30" s="22" t="s">
        <v>16</v>
      </c>
      <c r="B30" t="s">
        <v>61</v>
      </c>
      <c r="C30">
        <f>COUNTIF(Tablo1[Isparta],"TRUE")</f>
        <v>216</v>
      </c>
    </row>
    <row r="31" spans="1:11">
      <c r="A31" s="22" t="s">
        <v>6068</v>
      </c>
      <c r="B31" t="s">
        <v>46</v>
      </c>
      <c r="C31">
        <f>COUNTIF(Tablo1[Çorum],"TRUE")</f>
        <v>214</v>
      </c>
    </row>
    <row r="32" spans="1:11">
      <c r="A32" s="22" t="s">
        <v>17</v>
      </c>
      <c r="B32" t="s">
        <v>78</v>
      </c>
      <c r="C32">
        <f>COUNTIF(Tablo1[Manisa],"TRUE")</f>
        <v>209</v>
      </c>
    </row>
    <row r="33" spans="1:3">
      <c r="A33" s="22" t="s">
        <v>6068</v>
      </c>
      <c r="B33" t="s">
        <v>41</v>
      </c>
      <c r="C33">
        <f>COUNTIF(Tablo1[Bolu],"TRUE")</f>
        <v>208</v>
      </c>
    </row>
    <row r="34" spans="1:3">
      <c r="A34" s="22" t="s">
        <v>20</v>
      </c>
      <c r="B34" t="s">
        <v>79</v>
      </c>
      <c r="C34">
        <f>COUNTIF(Tablo1[Mardin],"TRUE")</f>
        <v>201</v>
      </c>
    </row>
    <row r="35" spans="1:3">
      <c r="A35" s="22" t="s">
        <v>18</v>
      </c>
      <c r="B35" t="s">
        <v>83</v>
      </c>
      <c r="C35">
        <f>COUNTIF(Tablo1[Nevşehir],"TRUE")</f>
        <v>201</v>
      </c>
    </row>
    <row r="36" spans="1:3">
      <c r="A36" s="22" t="s">
        <v>6068</v>
      </c>
      <c r="B36" t="s">
        <v>45</v>
      </c>
      <c r="C36">
        <f>COUNTIF(Tablo1[Çankırı],"TRUE")</f>
        <v>199</v>
      </c>
    </row>
    <row r="37" spans="1:3">
      <c r="A37" s="22" t="s">
        <v>18</v>
      </c>
      <c r="B37" t="s">
        <v>54</v>
      </c>
      <c r="C37">
        <f>COUNTIF(Tablo1[Eskişehir],"TRUE")</f>
        <v>199</v>
      </c>
    </row>
    <row r="38" spans="1:3">
      <c r="A38" s="22" t="s">
        <v>6068</v>
      </c>
      <c r="B38" t="s">
        <v>96</v>
      </c>
      <c r="C38">
        <f>COUNTIF(Tablo1[Tokat],"TRUE")</f>
        <v>195</v>
      </c>
    </row>
    <row r="39" spans="1:3">
      <c r="A39" s="22" t="s">
        <v>17</v>
      </c>
      <c r="B39" t="s">
        <v>47</v>
      </c>
      <c r="C39">
        <f>COUNTIF(Tablo1[Denizli],"TRUE")</f>
        <v>192</v>
      </c>
    </row>
    <row r="40" spans="1:3">
      <c r="A40" s="22" t="s">
        <v>19</v>
      </c>
      <c r="B40" t="s">
        <v>95</v>
      </c>
      <c r="C40">
        <f>COUNTIF(Tablo1[Tekirdağ],"TRUE")</f>
        <v>192</v>
      </c>
    </row>
    <row r="41" spans="1:3">
      <c r="A41" s="22" t="s">
        <v>4716</v>
      </c>
      <c r="B41" t="s">
        <v>100</v>
      </c>
      <c r="C41">
        <f>COUNTIF(Tablo1[Van],"TRUE")</f>
        <v>189</v>
      </c>
    </row>
    <row r="42" spans="1:3">
      <c r="A42" s="22" t="s">
        <v>4716</v>
      </c>
      <c r="B42" t="s">
        <v>52</v>
      </c>
      <c r="C42">
        <f>COUNTIF(Tablo1[Erzincan],"TRUE")</f>
        <v>181</v>
      </c>
    </row>
    <row r="43" spans="1:3">
      <c r="A43" s="22" t="s">
        <v>17</v>
      </c>
      <c r="B43" t="s">
        <v>76</v>
      </c>
      <c r="C43">
        <f>COUNTIF(Tablo1[Kütahya],"TRUE")</f>
        <v>179</v>
      </c>
    </row>
    <row r="44" spans="1:3">
      <c r="A44" s="22" t="s">
        <v>4716</v>
      </c>
      <c r="B44" t="s">
        <v>60</v>
      </c>
      <c r="C44">
        <f>COUNTIF(Tablo1[Iğdır],"TRUE")</f>
        <v>177</v>
      </c>
    </row>
    <row r="45" spans="1:3">
      <c r="A45" s="22" t="s">
        <v>16</v>
      </c>
      <c r="B45" t="s">
        <v>86</v>
      </c>
      <c r="C45">
        <f>COUNTIF(Tablo1[Osmaniye],"TRUE")</f>
        <v>177</v>
      </c>
    </row>
    <row r="46" spans="1:3">
      <c r="A46" s="22" t="s">
        <v>19</v>
      </c>
      <c r="B46" t="s">
        <v>38</v>
      </c>
      <c r="C46">
        <f>COUNTIF(Tablo1[Bilecik],"TRUE")</f>
        <v>172</v>
      </c>
    </row>
    <row r="47" spans="1:3">
      <c r="A47" s="22" t="s">
        <v>17</v>
      </c>
      <c r="B47" t="s">
        <v>25</v>
      </c>
      <c r="C47">
        <f>COUNTIF(Tablo1[Afyonkarahisar],"TRUE")</f>
        <v>166</v>
      </c>
    </row>
    <row r="48" spans="1:3">
      <c r="A48" s="22" t="s">
        <v>16</v>
      </c>
      <c r="B48" t="s">
        <v>42</v>
      </c>
      <c r="C48">
        <f>COUNTIF(Tablo1[Burdur],"TRUE")</f>
        <v>163</v>
      </c>
    </row>
    <row r="49" spans="1:3">
      <c r="A49" s="22" t="s">
        <v>19</v>
      </c>
      <c r="B49" t="s">
        <v>74</v>
      </c>
      <c r="C49">
        <f>COUNTIF(Tablo1[Kocaeli],"TRUE")</f>
        <v>158</v>
      </c>
    </row>
    <row r="50" spans="1:3">
      <c r="A50" s="22" t="s">
        <v>6068</v>
      </c>
      <c r="B50" t="s">
        <v>91</v>
      </c>
      <c r="C50">
        <f>COUNTIF(Tablo1[Sinop],"TRUE")</f>
        <v>156</v>
      </c>
    </row>
    <row r="51" spans="1:3">
      <c r="A51" s="22" t="s">
        <v>19</v>
      </c>
      <c r="B51" t="s">
        <v>88</v>
      </c>
      <c r="C51">
        <f>COUNTIF(Tablo1[Sakarya],"TRUE")</f>
        <v>152</v>
      </c>
    </row>
    <row r="52" spans="1:3">
      <c r="A52" s="22" t="s">
        <v>18</v>
      </c>
      <c r="B52" t="s">
        <v>92</v>
      </c>
      <c r="C52">
        <f>COUNTIF(Tablo1[Sivas],"TRUE")</f>
        <v>147</v>
      </c>
    </row>
    <row r="53" spans="1:3">
      <c r="A53" s="22" t="s">
        <v>4716</v>
      </c>
      <c r="B53" t="s">
        <v>77</v>
      </c>
      <c r="C53">
        <f>COUNTIF(Tablo1[Malatya],"TRUE")</f>
        <v>141</v>
      </c>
    </row>
    <row r="54" spans="1:3">
      <c r="A54" s="22" t="s">
        <v>6068</v>
      </c>
      <c r="B54" t="s">
        <v>103</v>
      </c>
      <c r="C54">
        <f>COUNTIF(Tablo1[Zonguldak],"TRUE")</f>
        <v>141</v>
      </c>
    </row>
    <row r="55" spans="1:3">
      <c r="A55" s="22" t="s">
        <v>4716</v>
      </c>
      <c r="B55" t="s">
        <v>26</v>
      </c>
      <c r="C55">
        <f>COUNTIF(Tablo1[Ağrı],"TRUE")</f>
        <v>140</v>
      </c>
    </row>
    <row r="56" spans="1:3">
      <c r="A56" s="22" t="s">
        <v>6068</v>
      </c>
      <c r="B56" t="s">
        <v>89</v>
      </c>
      <c r="C56">
        <f>COUNTIF(Tablo1[Samsun],"TRUE")</f>
        <v>136</v>
      </c>
    </row>
    <row r="57" spans="1:3">
      <c r="A57" s="22" t="s">
        <v>20</v>
      </c>
      <c r="B57" t="s">
        <v>24</v>
      </c>
      <c r="C57">
        <f>COUNTIF(Tablo1[Adıyaman],"TRUE")</f>
        <v>128</v>
      </c>
    </row>
    <row r="58" spans="1:3">
      <c r="A58" s="22" t="s">
        <v>20</v>
      </c>
      <c r="B58" t="s">
        <v>93</v>
      </c>
      <c r="C58">
        <f>COUNTIF(Tablo1[Şanlıurfa],"TRUE")</f>
        <v>127</v>
      </c>
    </row>
    <row r="59" spans="1:3">
      <c r="A59" s="22" t="s">
        <v>6068</v>
      </c>
      <c r="B59" t="s">
        <v>65</v>
      </c>
      <c r="C59">
        <f>COUNTIF(Tablo1[Karabük],"TRUE")</f>
        <v>126</v>
      </c>
    </row>
    <row r="60" spans="1:3">
      <c r="A60" s="22" t="s">
        <v>20</v>
      </c>
      <c r="B60" t="s">
        <v>90</v>
      </c>
      <c r="C60">
        <f>COUNTIF(Tablo1[Siirt],"TRUE")</f>
        <v>114</v>
      </c>
    </row>
    <row r="61" spans="1:3">
      <c r="A61" s="22" t="s">
        <v>17</v>
      </c>
      <c r="B61" t="s">
        <v>99</v>
      </c>
      <c r="C61">
        <f>COUNTIF(Tablo1[Uşak],"TRUE")</f>
        <v>114</v>
      </c>
    </row>
    <row r="62" spans="1:3">
      <c r="A62" s="22" t="s">
        <v>6068</v>
      </c>
      <c r="B62" t="s">
        <v>56</v>
      </c>
      <c r="C62">
        <f>COUNTIF(Tablo1[Giresun],"TRUE")</f>
        <v>113</v>
      </c>
    </row>
    <row r="63" spans="1:3">
      <c r="A63" s="22" t="s">
        <v>4716</v>
      </c>
      <c r="B63" t="s">
        <v>98</v>
      </c>
      <c r="C63">
        <f>COUNTIF(Tablo1[Tunceli],"TRUE")</f>
        <v>111</v>
      </c>
    </row>
    <row r="64" spans="1:3">
      <c r="A64" s="22" t="s">
        <v>6068</v>
      </c>
      <c r="B64" t="s">
        <v>49</v>
      </c>
      <c r="C64">
        <f>COUNTIF(Tablo1[Düzce],"TRUE")</f>
        <v>105</v>
      </c>
    </row>
    <row r="65" spans="1:3">
      <c r="A65" s="22" t="s">
        <v>6068</v>
      </c>
      <c r="B65" t="s">
        <v>85</v>
      </c>
      <c r="C65">
        <f>COUNTIF(Tablo1[Ordu],"TRUE")</f>
        <v>101</v>
      </c>
    </row>
    <row r="66" spans="1:3">
      <c r="A66" s="22" t="s">
        <v>6068</v>
      </c>
      <c r="B66" t="s">
        <v>57</v>
      </c>
      <c r="C66">
        <f>COUNTIF(Tablo1[Gümüşhane],"TRUE")</f>
        <v>98</v>
      </c>
    </row>
    <row r="67" spans="1:3">
      <c r="A67" s="22" t="s">
        <v>6068</v>
      </c>
      <c r="B67" t="s">
        <v>35</v>
      </c>
      <c r="C67">
        <f>COUNTIF(Tablo1[Bartın],"TRUE")</f>
        <v>94</v>
      </c>
    </row>
    <row r="68" spans="1:3">
      <c r="A68" s="22" t="s">
        <v>6068</v>
      </c>
      <c r="B68" t="s">
        <v>37</v>
      </c>
      <c r="C68">
        <f>COUNTIF(Tablo1[Bayburt],"TRUE")</f>
        <v>91</v>
      </c>
    </row>
    <row r="69" spans="1:3">
      <c r="A69" s="22" t="s">
        <v>4716</v>
      </c>
      <c r="B69" t="s">
        <v>82</v>
      </c>
      <c r="C69">
        <f>COUNTIF(Tablo1[Muş],"TRUE")</f>
        <v>82</v>
      </c>
    </row>
    <row r="70" spans="1:3">
      <c r="A70" s="22" t="s">
        <v>18</v>
      </c>
      <c r="B70" t="s">
        <v>102</v>
      </c>
      <c r="C70">
        <f>COUNTIF(Tablo1[Yozgat],"TRUE")</f>
        <v>82</v>
      </c>
    </row>
    <row r="71" spans="1:3">
      <c r="A71" s="22" t="s">
        <v>4716</v>
      </c>
      <c r="B71" t="s">
        <v>58</v>
      </c>
      <c r="C71">
        <f>COUNTIF(Tablo1[Hakkâri],"TRUE")</f>
        <v>80</v>
      </c>
    </row>
    <row r="72" spans="1:3">
      <c r="A72" s="22" t="s">
        <v>6068</v>
      </c>
      <c r="B72" t="s">
        <v>97</v>
      </c>
      <c r="C72">
        <f>COUNTIF(Tablo1[Trabzon],"TRUE")</f>
        <v>78</v>
      </c>
    </row>
    <row r="73" spans="1:3">
      <c r="A73" s="22" t="s">
        <v>4716</v>
      </c>
      <c r="B73" t="s">
        <v>39</v>
      </c>
      <c r="C73">
        <f>COUNTIF(Tablo1[Bingöl],"TRUE")</f>
        <v>77</v>
      </c>
    </row>
    <row r="74" spans="1:3">
      <c r="A74" s="22" t="s">
        <v>4716</v>
      </c>
      <c r="B74" t="s">
        <v>40</v>
      </c>
      <c r="C74">
        <f>COUNTIF(Tablo1[Bitlis],"TRUE")</f>
        <v>77</v>
      </c>
    </row>
    <row r="75" spans="1:3">
      <c r="A75" s="22" t="s">
        <v>18</v>
      </c>
      <c r="B75" t="s">
        <v>70</v>
      </c>
      <c r="C75">
        <f>COUNTIF(Tablo1[Kırıkkale],"TRUE")</f>
        <v>77</v>
      </c>
    </row>
    <row r="76" spans="1:3">
      <c r="A76" s="22" t="s">
        <v>20</v>
      </c>
      <c r="B76" t="s">
        <v>73</v>
      </c>
      <c r="C76">
        <f>COUNTIF(Tablo1[Kilis],"TRUE")</f>
        <v>77</v>
      </c>
    </row>
    <row r="77" spans="1:3">
      <c r="A77" s="22" t="s">
        <v>18</v>
      </c>
      <c r="B77" t="s">
        <v>27</v>
      </c>
      <c r="C77">
        <f>COUNTIF(Tablo1[Aksaray],"TRUE")</f>
        <v>61</v>
      </c>
    </row>
    <row r="78" spans="1:3">
      <c r="A78" s="22" t="s">
        <v>6068</v>
      </c>
      <c r="B78" t="s">
        <v>87</v>
      </c>
      <c r="C78">
        <f>COUNTIF(Tablo1[Rize],"TRUE")</f>
        <v>57</v>
      </c>
    </row>
    <row r="79" spans="1:3">
      <c r="A79" s="22" t="s">
        <v>19</v>
      </c>
      <c r="B79" t="s">
        <v>101</v>
      </c>
      <c r="C79">
        <f>COUNTIF(Tablo1[Yalova],"TRUE")</f>
        <v>52</v>
      </c>
    </row>
    <row r="80" spans="1:3">
      <c r="A80" s="22" t="s">
        <v>4716</v>
      </c>
      <c r="B80" t="s">
        <v>31</v>
      </c>
      <c r="C80">
        <f>COUNTIF(Tablo1[Ardahan],"TRUE")</f>
        <v>51</v>
      </c>
    </row>
    <row r="81" spans="1:3">
      <c r="A81" s="22" t="s">
        <v>20</v>
      </c>
      <c r="B81" t="s">
        <v>36</v>
      </c>
      <c r="C81">
        <f>COUNTIF(Tablo1[Batman],"TRUE")</f>
        <v>28</v>
      </c>
    </row>
    <row r="82" spans="1:3">
      <c r="A82" s="22" t="s">
        <v>20</v>
      </c>
      <c r="B82" t="s">
        <v>94</v>
      </c>
      <c r="C82">
        <f>COUNTIF(Tablo1[Şırnak],"TRUE")</f>
        <v>27</v>
      </c>
    </row>
  </sheetData>
  <mergeCells count="7">
    <mergeCell ref="F23:J23"/>
    <mergeCell ref="F14:I14"/>
    <mergeCell ref="F15:J15"/>
    <mergeCell ref="F16:H16"/>
    <mergeCell ref="F17:F22"/>
    <mergeCell ref="G17:G19"/>
    <mergeCell ref="G20:G22"/>
  </mergeCells>
  <pageMargins left="0.7" right="0.7" top="0.75" bottom="0.75" header="0.3" footer="0.3"/>
  <pageSetup paperSize="9" orientation="portrait" r:id="rId1"/>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DF09D-41AE-4707-9269-D718C2CFE354}">
  <dimension ref="A1:CP317"/>
  <sheetViews>
    <sheetView zoomScale="94" zoomScaleNormal="94" workbookViewId="0"/>
  </sheetViews>
  <sheetFormatPr defaultRowHeight="14.4"/>
  <cols>
    <col min="1" max="1" width="21" style="25" bestFit="1" customWidth="1"/>
    <col min="2" max="2" width="10" style="26" customWidth="1"/>
    <col min="3" max="3" width="10.88671875" style="26" customWidth="1"/>
    <col min="4" max="5" width="23.21875" style="26" customWidth="1"/>
    <col min="6" max="7" width="15.5546875" style="26" customWidth="1"/>
    <col min="8" max="9" width="22" style="26" customWidth="1"/>
    <col min="10" max="10" width="14.21875" style="26" bestFit="1" customWidth="1"/>
    <col min="11" max="13" width="10" style="26" bestFit="1" customWidth="1"/>
    <col min="14" max="14" width="13.88671875" style="26" bestFit="1" customWidth="1"/>
    <col min="15" max="33" width="10" style="26" bestFit="1" customWidth="1"/>
    <col min="34" max="36" width="7.88671875" style="26" bestFit="1" customWidth="1"/>
    <col min="37" max="37" width="9.5546875" style="26" bestFit="1" customWidth="1"/>
    <col min="38" max="40" width="7.88671875" style="26" bestFit="1" customWidth="1"/>
    <col min="41" max="41" width="8" style="26" bestFit="1" customWidth="1"/>
    <col min="42" max="42" width="8.109375" style="26" bestFit="1" customWidth="1"/>
    <col min="43" max="43" width="8.33203125" style="26" bestFit="1" customWidth="1"/>
    <col min="44" max="44" width="9.44140625" style="26" bestFit="1" customWidth="1"/>
    <col min="45" max="45" width="7.88671875" style="26" bestFit="1" customWidth="1"/>
    <col min="46" max="46" width="11.109375" style="26" bestFit="1" customWidth="1"/>
    <col min="47" max="52" width="7.88671875" style="26" bestFit="1" customWidth="1"/>
    <col min="53" max="53" width="14.77734375" style="26" bestFit="1" customWidth="1"/>
    <col min="54" max="54" width="7.88671875" style="26" bestFit="1" customWidth="1"/>
    <col min="55" max="55" width="8.44140625" style="26" bestFit="1" customWidth="1"/>
    <col min="56" max="56" width="7.88671875" style="26" bestFit="1" customWidth="1"/>
    <col min="57" max="57" width="10.5546875" style="26" bestFit="1" customWidth="1"/>
    <col min="58" max="58" width="7.88671875" style="26" bestFit="1" customWidth="1"/>
    <col min="59" max="59" width="8.109375" style="26" bestFit="1" customWidth="1"/>
    <col min="60" max="60" width="8.33203125" style="26" bestFit="1" customWidth="1"/>
    <col min="61" max="66" width="7.88671875" style="26" bestFit="1" customWidth="1"/>
    <col min="67" max="67" width="7.77734375" style="26" customWidth="1"/>
    <col min="68" max="71" width="7.88671875" style="26" bestFit="1" customWidth="1"/>
    <col min="72" max="72" width="8.33203125" style="26" bestFit="1" customWidth="1"/>
    <col min="73" max="74" width="7.88671875" style="26" bestFit="1" customWidth="1"/>
    <col min="75" max="75" width="9.33203125" style="26" bestFit="1" customWidth="1"/>
    <col min="76" max="81" width="7.88671875" style="26" bestFit="1" customWidth="1"/>
    <col min="82" max="82" width="8.33203125" style="26" bestFit="1" customWidth="1"/>
    <col min="83" max="83" width="7.88671875" style="26" bestFit="1" customWidth="1"/>
    <col min="84" max="84" width="8.109375" style="26" bestFit="1" customWidth="1"/>
    <col min="85" max="91" width="7.88671875" style="26" bestFit="1" customWidth="1"/>
    <col min="92" max="92" width="9.6640625" style="26" bestFit="1" customWidth="1"/>
    <col min="93" max="16384" width="8.88671875" style="25"/>
  </cols>
  <sheetData>
    <row r="1" spans="1:92" ht="15" thickBot="1">
      <c r="A1" s="25" t="s">
        <v>4724</v>
      </c>
    </row>
    <row r="2" spans="1:92">
      <c r="A2" s="27" t="s">
        <v>4725</v>
      </c>
      <c r="B2" s="28" t="s">
        <v>6078</v>
      </c>
      <c r="C2" s="29" t="s">
        <v>16</v>
      </c>
      <c r="D2" s="29" t="s">
        <v>17</v>
      </c>
      <c r="E2" s="29" t="s">
        <v>18</v>
      </c>
      <c r="F2" s="29" t="s">
        <v>19</v>
      </c>
      <c r="G2" s="29" t="s">
        <v>20</v>
      </c>
      <c r="H2" s="29" t="s">
        <v>4716</v>
      </c>
      <c r="I2" s="29" t="s">
        <v>6068</v>
      </c>
      <c r="J2" s="29" t="s">
        <v>6069</v>
      </c>
      <c r="K2" s="29" t="s">
        <v>22</v>
      </c>
      <c r="L2" s="28" t="s">
        <v>23</v>
      </c>
      <c r="M2" s="28" t="s">
        <v>24</v>
      </c>
      <c r="N2" s="28" t="s">
        <v>25</v>
      </c>
      <c r="O2" s="28" t="s">
        <v>26</v>
      </c>
      <c r="P2" s="28" t="s">
        <v>27</v>
      </c>
      <c r="Q2" s="28" t="s">
        <v>28</v>
      </c>
      <c r="R2" s="28" t="s">
        <v>29</v>
      </c>
      <c r="S2" s="28" t="s">
        <v>30</v>
      </c>
      <c r="T2" s="28" t="s">
        <v>31</v>
      </c>
      <c r="U2" s="28" t="s">
        <v>32</v>
      </c>
      <c r="V2" s="28" t="s">
        <v>33</v>
      </c>
      <c r="W2" s="28" t="s">
        <v>34</v>
      </c>
      <c r="X2" s="28" t="s">
        <v>35</v>
      </c>
      <c r="Y2" s="28" t="s">
        <v>36</v>
      </c>
      <c r="Z2" s="28" t="s">
        <v>37</v>
      </c>
      <c r="AA2" s="28" t="s">
        <v>38</v>
      </c>
      <c r="AB2" s="28" t="s">
        <v>39</v>
      </c>
      <c r="AC2" s="28" t="s">
        <v>40</v>
      </c>
      <c r="AD2" s="28" t="s">
        <v>41</v>
      </c>
      <c r="AE2" s="28" t="s">
        <v>42</v>
      </c>
      <c r="AF2" s="28" t="s">
        <v>43</v>
      </c>
      <c r="AG2" s="28" t="s">
        <v>44</v>
      </c>
      <c r="AH2" s="28" t="s">
        <v>45</v>
      </c>
      <c r="AI2" s="28" t="s">
        <v>46</v>
      </c>
      <c r="AJ2" s="28" t="s">
        <v>47</v>
      </c>
      <c r="AK2" s="28" t="s">
        <v>48</v>
      </c>
      <c r="AL2" s="28" t="s">
        <v>49</v>
      </c>
      <c r="AM2" s="28" t="s">
        <v>50</v>
      </c>
      <c r="AN2" s="28" t="s">
        <v>51</v>
      </c>
      <c r="AO2" s="28" t="s">
        <v>52</v>
      </c>
      <c r="AP2" s="28" t="s">
        <v>53</v>
      </c>
      <c r="AQ2" s="28" t="s">
        <v>54</v>
      </c>
      <c r="AR2" s="28" t="s">
        <v>55</v>
      </c>
      <c r="AS2" s="28" t="s">
        <v>56</v>
      </c>
      <c r="AT2" s="28" t="s">
        <v>57</v>
      </c>
      <c r="AU2" s="28" t="s">
        <v>58</v>
      </c>
      <c r="AV2" s="28" t="s">
        <v>59</v>
      </c>
      <c r="AW2" s="28" t="s">
        <v>60</v>
      </c>
      <c r="AX2" s="28" t="s">
        <v>61</v>
      </c>
      <c r="AY2" s="28" t="s">
        <v>62</v>
      </c>
      <c r="AZ2" s="28" t="s">
        <v>63</v>
      </c>
      <c r="BA2" s="28" t="s">
        <v>64</v>
      </c>
      <c r="BB2" s="28" t="s">
        <v>65</v>
      </c>
      <c r="BC2" s="28" t="s">
        <v>66</v>
      </c>
      <c r="BD2" s="28" t="s">
        <v>67</v>
      </c>
      <c r="BE2" s="28" t="s">
        <v>68</v>
      </c>
      <c r="BF2" s="28" t="s">
        <v>69</v>
      </c>
      <c r="BG2" s="28" t="s">
        <v>70</v>
      </c>
      <c r="BH2" s="28" t="s">
        <v>71</v>
      </c>
      <c r="BI2" s="28" t="s">
        <v>72</v>
      </c>
      <c r="BJ2" s="28" t="s">
        <v>73</v>
      </c>
      <c r="BK2" s="28" t="s">
        <v>74</v>
      </c>
      <c r="BL2" s="28" t="s">
        <v>75</v>
      </c>
      <c r="BM2" s="28" t="s">
        <v>76</v>
      </c>
      <c r="BN2" s="28" t="s">
        <v>77</v>
      </c>
      <c r="BO2" s="28" t="s">
        <v>78</v>
      </c>
      <c r="BP2" s="28" t="s">
        <v>79</v>
      </c>
      <c r="BQ2" s="28" t="s">
        <v>80</v>
      </c>
      <c r="BR2" s="28" t="s">
        <v>81</v>
      </c>
      <c r="BS2" s="28" t="s">
        <v>82</v>
      </c>
      <c r="BT2" s="28" t="s">
        <v>83</v>
      </c>
      <c r="BU2" s="28" t="s">
        <v>84</v>
      </c>
      <c r="BV2" s="28" t="s">
        <v>85</v>
      </c>
      <c r="BW2" s="28" t="s">
        <v>86</v>
      </c>
      <c r="BX2" s="28" t="s">
        <v>87</v>
      </c>
      <c r="BY2" s="28" t="s">
        <v>88</v>
      </c>
      <c r="BZ2" s="28" t="s">
        <v>89</v>
      </c>
      <c r="CA2" s="28" t="s">
        <v>90</v>
      </c>
      <c r="CB2" s="28" t="s">
        <v>91</v>
      </c>
      <c r="CC2" s="28" t="s">
        <v>92</v>
      </c>
      <c r="CD2" s="28" t="s">
        <v>93</v>
      </c>
      <c r="CE2" s="28" t="s">
        <v>94</v>
      </c>
      <c r="CF2" s="28" t="s">
        <v>95</v>
      </c>
      <c r="CG2" s="28" t="s">
        <v>96</v>
      </c>
      <c r="CH2" s="28" t="s">
        <v>97</v>
      </c>
      <c r="CI2" s="28" t="s">
        <v>98</v>
      </c>
      <c r="CJ2" s="28" t="s">
        <v>99</v>
      </c>
      <c r="CK2" s="28" t="s">
        <v>100</v>
      </c>
      <c r="CL2" s="28" t="s">
        <v>101</v>
      </c>
      <c r="CM2" s="28" t="s">
        <v>102</v>
      </c>
      <c r="CN2" s="30" t="s">
        <v>103</v>
      </c>
    </row>
    <row r="3" spans="1:92">
      <c r="A3" s="31" t="s">
        <v>160</v>
      </c>
      <c r="B3" s="32">
        <f>COUNTIF(Tablo1[Chorotype-groups],"Alien")</f>
        <v>12</v>
      </c>
      <c r="C3" s="32">
        <f>COUNTIFS(Tablo1[Mediterranean],"TRUE",Tablo1[Chorotype-groups],"Alien")</f>
        <v>4</v>
      </c>
      <c r="D3" s="32">
        <f>COUNTIFS(Tablo1[Aegean],"TRUE",Tablo1[Chorotype-groups],T(A3))</f>
        <v>9</v>
      </c>
      <c r="E3" s="32">
        <f>COUNTIFS(Tablo1[Central Anatolian],"TRUE",Tablo1[Chorotype-groups],T(A3))</f>
        <v>6</v>
      </c>
      <c r="F3" s="32">
        <f>COUNTIFS(Tablo1[Marmara],"TRUE",Tablo1[Chorotype-groups],T(A3))</f>
        <v>7</v>
      </c>
      <c r="G3" s="32">
        <f>COUNTIFS(Tablo1[Southeastern Anatolian],"TRUE",Tablo1[Chorotype-groups],T(A3))</f>
        <v>1</v>
      </c>
      <c r="H3" s="32">
        <f>COUNTIFS(Tablo1[East Anatolian],"TRUE",Tablo1[Chorotype-groups],T(A3))</f>
        <v>1</v>
      </c>
      <c r="I3" s="32">
        <f>COUNTIFS(Tablo1[Black Sea],"TRUE",Tablo1[Chorotype-groups],T(A3))</f>
        <v>7</v>
      </c>
      <c r="J3" s="32">
        <f>COUNTIFS(Tablo1[Eastern Black Sea],"TRUE",Tablo1[Chorotype-groups],T(A3))</f>
        <v>5</v>
      </c>
      <c r="K3" s="32">
        <f>COUNTIFS(Tablo1[Turkish Thrace],"TRUE",Tablo1[Chorotype-groups],T(A3))</f>
        <v>7</v>
      </c>
      <c r="L3" s="32">
        <f>COUNTIFS(Tablo1[Adana],"TRUE",Tablo1[Chorotype-groups],T(A3))</f>
        <v>1</v>
      </c>
      <c r="M3" s="32">
        <f>COUNTIFS(Tablo1[Adıyaman],"TRUE",Tablo1[Chorotype-groups],T(A3))</f>
        <v>0</v>
      </c>
      <c r="N3" s="32">
        <f>COUNTIFS(Tablo1[Afyonkarahisar],"TRUE",Tablo1[Chorotype-groups],T(A3))</f>
        <v>2</v>
      </c>
      <c r="O3" s="32">
        <f>COUNTIFS(Tablo1[Ağrı],"TRUE",Tablo1[Chorotype-groups],T(A3))</f>
        <v>0</v>
      </c>
      <c r="P3" s="32">
        <f>COUNTIFS(Tablo1[Aksaray],"TRUE",Tablo1[Chorotype-groups],T(A3))</f>
        <v>0</v>
      </c>
      <c r="Q3" s="32">
        <f>COUNTIFS(Tablo1[Amasya],"TRUE",Tablo1[Chorotype-groups],T(A3))</f>
        <v>4</v>
      </c>
      <c r="R3" s="32">
        <f>COUNTIFS(Tablo1[Ankara],"TRUE",Tablo1[Chorotype-groups],T(A3))</f>
        <v>5</v>
      </c>
      <c r="S3" s="32">
        <f>COUNTIFS(Tablo1[Antalya],"TRUE",Tablo1[Chorotype-groups],T(A3))</f>
        <v>2</v>
      </c>
      <c r="T3" s="32">
        <f>COUNTIFS(Tablo1[Ardahan],"TRUE",Tablo1[Chorotype-groups],T(A3))</f>
        <v>1</v>
      </c>
      <c r="U3" s="32">
        <f>COUNTIFS(Tablo1[Artvin],"TRUE",Tablo1[Chorotype-groups],T(A3))</f>
        <v>3</v>
      </c>
      <c r="V3" s="32">
        <f>COUNTIFS(Tablo1[Aydın],"TRUE",Tablo1[Chorotype-groups],T(A3))</f>
        <v>3</v>
      </c>
      <c r="W3" s="32">
        <f>COUNTIFS(Tablo1[Balıkesir],"TRUE",Tablo1[Chorotype-groups],T(A3))</f>
        <v>2</v>
      </c>
      <c r="X3" s="32">
        <f>COUNTIFS(Tablo1[Bartın],"TRUE",Tablo1[Chorotype-groups],T(A3))</f>
        <v>2</v>
      </c>
      <c r="Y3" s="32">
        <f>COUNTIFS(Tablo1[Batman],"TRUE",Tablo1[Chorotype-groups],T(A3))</f>
        <v>0</v>
      </c>
      <c r="Z3" s="32">
        <f>COUNTIFS(Tablo1[Bayburt],"TRUE",Tablo1[Chorotype-groups],T(A3))</f>
        <v>0</v>
      </c>
      <c r="AA3" s="32">
        <f>COUNTIFS(Tablo1[Bilecik],"TRUE",Tablo1[Chorotype-groups],T(A3))</f>
        <v>2</v>
      </c>
      <c r="AB3" s="32">
        <f>COUNTIFS(Tablo1[Bingöl],"TRUE",Tablo1[Chorotype-groups],T(A3))</f>
        <v>0</v>
      </c>
      <c r="AC3" s="32">
        <f>COUNTIFS(Tablo1[Bitlis],"TRUE",Tablo1[Chorotype-groups],T(A3))</f>
        <v>0</v>
      </c>
      <c r="AD3" s="32">
        <f>COUNTIFS(Tablo1[Bolu],"TRUE",Tablo1[Chorotype-groups],T(A3))</f>
        <v>4</v>
      </c>
      <c r="AE3" s="32">
        <f>COUNTIFS(Tablo1[Burdur],"TRUE",Tablo1[Chorotype-groups],T(A3))</f>
        <v>1</v>
      </c>
      <c r="AF3" s="32">
        <f>COUNTIFS(Tablo1[Bursa],"TRUE",Tablo1[Chorotype-groups],T(A3))</f>
        <v>5</v>
      </c>
      <c r="AG3" s="32">
        <f>COUNTIFS(Tablo1[Çanakkale],"TRUE",Tablo1[Chorotype-groups],T(A3))</f>
        <v>1</v>
      </c>
      <c r="AH3" s="32">
        <f>COUNTIFS(Tablo1[Çankırı],"TRUE",Tablo1[Chorotype-groups],T(A3))</f>
        <v>2</v>
      </c>
      <c r="AI3" s="32">
        <f>COUNTIFS(Tablo1[Çorum],"TRUE",Tablo1[Chorotype-groups],T(A3))</f>
        <v>5</v>
      </c>
      <c r="AJ3" s="32">
        <f>COUNTIFS(Tablo1[Denizli],"TRUE",Tablo1[Chorotype-groups],T(A3))</f>
        <v>2</v>
      </c>
      <c r="AK3" s="32">
        <f>COUNTIFS(Tablo1[Diyarbakır],"TRUE",Tablo1[Chorotype-groups],T(A3))</f>
        <v>1</v>
      </c>
      <c r="AL3" s="32">
        <f>COUNTIFS(Tablo1[Düzce],"TRUE",Tablo1[Chorotype-groups],T(A3))</f>
        <v>2</v>
      </c>
      <c r="AM3" s="32">
        <f>COUNTIFS(Tablo1[Edirne],"TRUE",Tablo1[Chorotype-groups],T(A3))</f>
        <v>5</v>
      </c>
      <c r="AN3" s="32">
        <f>COUNTIFS(Tablo1[Elazığ],"TRUE",Tablo1[Chorotype-groups],T(A3))</f>
        <v>1</v>
      </c>
      <c r="AO3" s="32">
        <f>COUNTIFS(Tablo1[Erzincan],"TRUE",Tablo1[Chorotype-groups],T(A3))</f>
        <v>0</v>
      </c>
      <c r="AP3" s="32">
        <f>COUNTIFS(Tablo1[Erzurum],"TRUE",Tablo1[Chorotype-groups],T(A3))</f>
        <v>1</v>
      </c>
      <c r="AQ3" s="32">
        <f>COUNTIFS(Tablo1[Eskişehir],"TRUE",Tablo1[Chorotype-groups],T(A3))</f>
        <v>4</v>
      </c>
      <c r="AR3" s="32">
        <f>COUNTIFS(Tablo1[Gaziantep],"TRUE",Tablo1[Chorotype-groups],T(A3))</f>
        <v>0</v>
      </c>
      <c r="AS3" s="32">
        <f>COUNTIFS(Tablo1[Giresun],"TRUE",Tablo1[Chorotype-groups],T(A3))</f>
        <v>2</v>
      </c>
      <c r="AT3" s="32">
        <f>COUNTIFS(Tablo1[Gümüşhane],"TRUE",Tablo1[Chorotype-groups],T(A3))</f>
        <v>0</v>
      </c>
      <c r="AU3" s="32">
        <f>COUNTIFS(Tablo1[Hakkâri],"TRUE",Tablo1[Chorotype-groups],T(A3))</f>
        <v>0</v>
      </c>
      <c r="AV3" s="32">
        <f>COUNTIFS(Tablo1[Hatay],"TRUE",Tablo1[Chorotype-groups],T(A3))</f>
        <v>0</v>
      </c>
      <c r="AW3" s="32">
        <f>COUNTIFS(Tablo1[Iğdır],"TRUE",Tablo1[Chorotype-groups],T(A3))</f>
        <v>0</v>
      </c>
      <c r="AX3" s="32">
        <f>COUNTIFS(Tablo1[Isparta],"TRUE",Tablo1[Chorotype-groups],T(A3))</f>
        <v>1</v>
      </c>
      <c r="AY3" s="32">
        <f>COUNTIFS(Tablo1[İstanbul],"TRUE",Tablo1[Chorotype-groups],T(A3))</f>
        <v>5</v>
      </c>
      <c r="AZ3" s="32">
        <f>COUNTIFS(Tablo1[İzmir],"TRUE",Tablo1[Chorotype-groups],T(A3))</f>
        <v>7</v>
      </c>
      <c r="BA3" s="32">
        <f>COUNTIFS(Tablo1[Kahramanmaraş],"TRUE",Tablo1[Chorotype-groups],T(A3))</f>
        <v>0</v>
      </c>
      <c r="BB3" s="32">
        <f>COUNTIFS(Tablo1[Karabük],"TRUE",Tablo1[Chorotype-groups],T(A3))</f>
        <v>1</v>
      </c>
      <c r="BC3" s="32">
        <f>COUNTIFS(Tablo1[Karaman],"TRUE",Tablo1[Chorotype-groups],T(A3))</f>
        <v>2</v>
      </c>
      <c r="BD3" s="32">
        <f>COUNTIFS(Tablo1[Kars],"TRUE",Tablo1[Chorotype-groups],T(A3))</f>
        <v>0</v>
      </c>
      <c r="BE3" s="32">
        <f>COUNTIFS(Tablo1[Kastamonu],"TRUE",Tablo1[Chorotype-groups],T(A3))</f>
        <v>4</v>
      </c>
      <c r="BF3" s="32">
        <f>COUNTIFS(Tablo1[Kayseri],"TRUE",Tablo1[Chorotype-groups],T(A3))</f>
        <v>1</v>
      </c>
      <c r="BG3" s="32">
        <f>COUNTIFS(Tablo1[Kırıkkale],"TRUE",Tablo1[Chorotype-groups],T(A3))</f>
        <v>0</v>
      </c>
      <c r="BH3" s="32">
        <f>COUNTIFS(Tablo1[Kırklareli],"TRUE",Tablo1[Chorotype-groups],T(A3))</f>
        <v>4</v>
      </c>
      <c r="BI3" s="32">
        <f>COUNTIFS(Tablo1[Kırşehir],"TRUE",Tablo1[Chorotype-groups],T(A3))</f>
        <v>0</v>
      </c>
      <c r="BJ3" s="32">
        <f>COUNTIFS(Tablo1[Kilis],"TRUE",Tablo1[Chorotype-groups],T(A3))</f>
        <v>0</v>
      </c>
      <c r="BK3" s="32">
        <f>COUNTIFS(Tablo1[Kocaeli],"TRUE",Tablo1[Chorotype-groups],T(A3))</f>
        <v>3</v>
      </c>
      <c r="BL3" s="32">
        <f>COUNTIFS(Tablo1[Konya],"TRUE",Tablo1[Chorotype-groups],T(A3))</f>
        <v>0</v>
      </c>
      <c r="BM3" s="32">
        <f>COUNTIFS(Tablo1[Kütahya],"TRUE",Tablo1[Chorotype-groups],T(A3))</f>
        <v>2</v>
      </c>
      <c r="BN3" s="32">
        <f>COUNTIFS(Tablo1[Malatya],"TRUE",Tablo1[Chorotype-groups],T(A3))</f>
        <v>0</v>
      </c>
      <c r="BO3" s="32">
        <f>COUNTIFS(Tablo1[Manisa],"TRUE",Tablo1[Chorotype-groups],T(A3))</f>
        <v>1</v>
      </c>
      <c r="BP3" s="32">
        <f>COUNTIFS(Tablo1[Mardin],"TRUE",Tablo1[Chorotype-groups],T(A3))</f>
        <v>0</v>
      </c>
      <c r="BQ3" s="32">
        <f>COUNTIFS(Tablo1[Mersin],"TRUE",Tablo1[Chorotype-groups],T(A3))</f>
        <v>3</v>
      </c>
      <c r="BR3" s="32">
        <f>COUNTIFS(Tablo1[Muğla],"TRUE",Tablo1[Chorotype-groups],T(A3))</f>
        <v>3</v>
      </c>
      <c r="BS3" s="32">
        <f>COUNTIFS(Tablo1[Muş],"TRUE",Tablo1[Chorotype-groups],T(A3))</f>
        <v>0</v>
      </c>
      <c r="BT3" s="32">
        <f>COUNTIFS(Tablo1[Nevşehir],"TRUE",Tablo1[Chorotype-groups],T(A3))</f>
        <v>0</v>
      </c>
      <c r="BU3" s="32">
        <f>COUNTIFS(Tablo1[Niğde],"TRUE",Tablo1[Chorotype-groups],T(A3))</f>
        <v>1</v>
      </c>
      <c r="BV3" s="32">
        <f>COUNTIFS(Tablo1[Ordu],"TRUE",Tablo1[Chorotype-groups],T(A3))</f>
        <v>3</v>
      </c>
      <c r="BW3" s="32">
        <f>COUNTIFS(Tablo1[Osmaniye],"TRUE",Tablo1[Chorotype-groups],T(A3))</f>
        <v>1</v>
      </c>
      <c r="BX3" s="32">
        <f>COUNTIFS(Tablo1[Rize],"TRUE",Tablo1[Chorotype-groups],T(A3))</f>
        <v>1</v>
      </c>
      <c r="BY3" s="32">
        <f>COUNTIFS(Tablo1[Sakarya],"TRUE",Tablo1[Chorotype-groups],T(A3))</f>
        <v>3</v>
      </c>
      <c r="BZ3" s="32">
        <f>COUNTIFS(Tablo1[Samsun],"TRUE",Tablo1[Chorotype-groups],T(A3))</f>
        <v>4</v>
      </c>
      <c r="CA3" s="32">
        <f>COUNTIFS(Tablo1[Siirt],"TRUE",Tablo1[Chorotype-groups],T(A3))</f>
        <v>0</v>
      </c>
      <c r="CB3" s="32">
        <f>COUNTIFS(Tablo1[Sinop],"TRUE",Tablo1[Chorotype-groups],T(A3))</f>
        <v>1</v>
      </c>
      <c r="CC3" s="32">
        <f>COUNTIFS(Tablo1[Sivas],"TRUE",Tablo1[Chorotype-groups],T(A3))</f>
        <v>0</v>
      </c>
      <c r="CD3" s="32">
        <f>COUNTIFS(Tablo1[Şanlıurfa],"TRUE",Tablo1[Chorotype-groups],T(A3))</f>
        <v>0</v>
      </c>
      <c r="CE3" s="32">
        <f>COUNTIFS(Tablo1[Şırnak],"TRUE",Tablo1[Chorotype-groups],T(A3))</f>
        <v>0</v>
      </c>
      <c r="CF3" s="32">
        <f>COUNTIFS(Tablo1[Tekirdağ],"TRUE",Tablo1[Chorotype-groups],T(A3))</f>
        <v>5</v>
      </c>
      <c r="CG3" s="32">
        <f>COUNTIFS(Tablo1[Tokat],"TRUE",Tablo1[Chorotype-groups],T(A3))</f>
        <v>2</v>
      </c>
      <c r="CH3" s="32">
        <f>COUNTIFS(Tablo1[Trabzon],"TRUE",Tablo1[Chorotype-groups],T(A3))</f>
        <v>3</v>
      </c>
      <c r="CI3" s="32">
        <f>COUNTIFS(Tablo1[Tunceli],"TRUE",Tablo1[Chorotype-groups],T(A3))</f>
        <v>0</v>
      </c>
      <c r="CJ3" s="32">
        <f>COUNTIFS(Tablo1[Uşak],"TRUE",Tablo1[Chorotype-groups],T(A3))</f>
        <v>1</v>
      </c>
      <c r="CK3" s="32">
        <f>COUNTIFS(Tablo1[Van],"TRUE",Tablo1[Chorotype-groups],T(A3))</f>
        <v>0</v>
      </c>
      <c r="CL3" s="32">
        <f>COUNTIFS(Tablo1[Yalova],"TRUE",Tablo1[Chorotype-groups],T(A3))</f>
        <v>3</v>
      </c>
      <c r="CM3" s="32">
        <f>COUNTIFS(Tablo1[Yozgat],"TRUE",Tablo1[Chorotype-groups],T(A3))</f>
        <v>0</v>
      </c>
      <c r="CN3" s="33">
        <f>COUNTIFS(Tablo1[Zonguldak],"TRUE",Tablo1[Chorotype-groups],T(A3))</f>
        <v>4</v>
      </c>
    </row>
    <row r="4" spans="1:92">
      <c r="A4" s="31" t="s">
        <v>205</v>
      </c>
      <c r="B4" s="32">
        <f>COUNTIF(Tablo1[Chorotype-groups],"Endemic")</f>
        <v>128</v>
      </c>
      <c r="C4" s="32">
        <f>COUNTIFS(Tablo1[Mediterranean],"TRUE",Tablo1[Chorotype-groups],"Endemic")</f>
        <v>53</v>
      </c>
      <c r="D4" s="32">
        <f>COUNTIFS(Tablo1[Aegean],"TRUE",Tablo1[Chorotype-groups],T(A4))</f>
        <v>21</v>
      </c>
      <c r="E4" s="32">
        <f>COUNTIFS(Tablo1[Central Anatolian],"TRUE",Tablo1[Chorotype-groups],T(A4))</f>
        <v>77</v>
      </c>
      <c r="F4" s="32">
        <f>COUNTIFS(Tablo1[Marmara],"TRUE",Tablo1[Chorotype-groups],T(A4))</f>
        <v>15</v>
      </c>
      <c r="G4" s="32">
        <f>COUNTIFS(Tablo1[Southeastern Anatolian],"TRUE",Tablo1[Chorotype-groups],T(A4))</f>
        <v>20</v>
      </c>
      <c r="H4" s="32">
        <f>COUNTIFS(Tablo1[East Anatolian],"TRUE",Tablo1[Chorotype-groups],T(A4))</f>
        <v>18</v>
      </c>
      <c r="I4" s="32">
        <f>COUNTIFS(Tablo1[Black Sea],"TRUE",Tablo1[Chorotype-groups],T(A4))</f>
        <v>28</v>
      </c>
      <c r="J4" s="32">
        <f>COUNTIFS(Tablo1[Eastern Black Sea],"TRUE",Tablo1[Chorotype-groups],T(A4))</f>
        <v>8</v>
      </c>
      <c r="K4" s="32">
        <f>COUNTIFS(Tablo1[Turkish Thrace],"TRUE",Tablo1[Chorotype-groups],T(A4))</f>
        <v>9</v>
      </c>
      <c r="L4" s="32">
        <f>COUNTIFS(Tablo1[Adana],"TRUE",Tablo1[Chorotype-groups],T(A4))</f>
        <v>14</v>
      </c>
      <c r="M4" s="32">
        <f>COUNTIFS(Tablo1[Adıyaman],"TRUE",Tablo1[Chorotype-groups],T(A4))</f>
        <v>3</v>
      </c>
      <c r="N4" s="32">
        <f>COUNTIFS(Tablo1[Afyonkarahisar],"TRUE",Tablo1[Chorotype-groups],T(A4))</f>
        <v>2</v>
      </c>
      <c r="O4" s="32">
        <f>COUNTIFS(Tablo1[Ağrı],"TRUE",Tablo1[Chorotype-groups],T(A4))</f>
        <v>5</v>
      </c>
      <c r="P4" s="32">
        <f>COUNTIFS(Tablo1[Aksaray],"TRUE",Tablo1[Chorotype-groups],T(A4))</f>
        <v>4</v>
      </c>
      <c r="Q4" s="32">
        <f>COUNTIFS(Tablo1[Amasya],"TRUE",Tablo1[Chorotype-groups],T(A4))</f>
        <v>2</v>
      </c>
      <c r="R4" s="32">
        <f>COUNTIFS(Tablo1[Ankara],"TRUE",Tablo1[Chorotype-groups],T(A4))</f>
        <v>24</v>
      </c>
      <c r="S4" s="32">
        <f>COUNTIFS(Tablo1[Antalya],"TRUE",Tablo1[Chorotype-groups],T(A4))</f>
        <v>18</v>
      </c>
      <c r="T4" s="32">
        <f>COUNTIFS(Tablo1[Ardahan],"TRUE",Tablo1[Chorotype-groups],T(A4))</f>
        <v>0</v>
      </c>
      <c r="U4" s="32">
        <f>COUNTIFS(Tablo1[Artvin],"TRUE",Tablo1[Chorotype-groups],T(A4))</f>
        <v>2</v>
      </c>
      <c r="V4" s="32">
        <f>COUNTIFS(Tablo1[Aydın],"TRUE",Tablo1[Chorotype-groups],T(A4))</f>
        <v>2</v>
      </c>
      <c r="W4" s="32">
        <f>COUNTIFS(Tablo1[Balıkesir],"TRUE",Tablo1[Chorotype-groups],T(A4))</f>
        <v>1</v>
      </c>
      <c r="X4" s="32">
        <f>COUNTIFS(Tablo1[Bartın],"TRUE",Tablo1[Chorotype-groups],T(A4))</f>
        <v>1</v>
      </c>
      <c r="Y4" s="32">
        <f>COUNTIFS(Tablo1[Batman],"TRUE",Tablo1[Chorotype-groups],T(A4))</f>
        <v>0</v>
      </c>
      <c r="Z4" s="32">
        <f>COUNTIFS(Tablo1[Bayburt],"TRUE",Tablo1[Chorotype-groups],T(A4))</f>
        <v>1</v>
      </c>
      <c r="AA4" s="32">
        <f>COUNTIFS(Tablo1[Bilecik],"TRUE",Tablo1[Chorotype-groups],T(A4))</f>
        <v>3</v>
      </c>
      <c r="AB4" s="32">
        <f>COUNTIFS(Tablo1[Bingöl],"TRUE",Tablo1[Chorotype-groups],T(A4))</f>
        <v>1</v>
      </c>
      <c r="AC4" s="32">
        <f>COUNTIFS(Tablo1[Bitlis],"TRUE",Tablo1[Chorotype-groups],T(A4))</f>
        <v>1</v>
      </c>
      <c r="AD4" s="32">
        <f>COUNTIFS(Tablo1[Bolu],"TRUE",Tablo1[Chorotype-groups],T(A4))</f>
        <v>6</v>
      </c>
      <c r="AE4" s="32">
        <f>COUNTIFS(Tablo1[Burdur],"TRUE",Tablo1[Chorotype-groups],T(A4))</f>
        <v>0</v>
      </c>
      <c r="AF4" s="32">
        <f>COUNTIFS(Tablo1[Bursa],"TRUE",Tablo1[Chorotype-groups],T(A4))</f>
        <v>5</v>
      </c>
      <c r="AG4" s="32">
        <f>COUNTIFS(Tablo1[Çanakkale],"TRUE",Tablo1[Chorotype-groups],T(A4))</f>
        <v>0</v>
      </c>
      <c r="AH4" s="32">
        <f>COUNTIFS(Tablo1[Çankırı],"TRUE",Tablo1[Chorotype-groups],T(A4))</f>
        <v>5</v>
      </c>
      <c r="AI4" s="32">
        <f>COUNTIFS(Tablo1[Çorum],"TRUE",Tablo1[Chorotype-groups],T(A4))</f>
        <v>4</v>
      </c>
      <c r="AJ4" s="32">
        <f>COUNTIFS(Tablo1[Denizli],"TRUE",Tablo1[Chorotype-groups],T(A4))</f>
        <v>1</v>
      </c>
      <c r="AK4" s="32">
        <f>COUNTIFS(Tablo1[Diyarbakır],"TRUE",Tablo1[Chorotype-groups],T(A4))</f>
        <v>9</v>
      </c>
      <c r="AL4" s="32">
        <f>COUNTIFS(Tablo1[Düzce],"TRUE",Tablo1[Chorotype-groups],T(A4))</f>
        <v>2</v>
      </c>
      <c r="AM4" s="32">
        <f>COUNTIFS(Tablo1[Edirne],"TRUE",Tablo1[Chorotype-groups],T(A4))</f>
        <v>3</v>
      </c>
      <c r="AN4" s="32">
        <f>COUNTIFS(Tablo1[Elazığ],"TRUE",Tablo1[Chorotype-groups],T(A4))</f>
        <v>7</v>
      </c>
      <c r="AO4" s="32">
        <f>COUNTIFS(Tablo1[Erzincan],"TRUE",Tablo1[Chorotype-groups],T(A4))</f>
        <v>0</v>
      </c>
      <c r="AP4" s="32">
        <f>COUNTIFS(Tablo1[Erzurum],"TRUE",Tablo1[Chorotype-groups],T(A4))</f>
        <v>4</v>
      </c>
      <c r="AQ4" s="32">
        <f>COUNTIFS(Tablo1[Eskişehir],"TRUE",Tablo1[Chorotype-groups],T(A4))</f>
        <v>4</v>
      </c>
      <c r="AR4" s="32">
        <f>COUNTIFS(Tablo1[Gaziantep],"TRUE",Tablo1[Chorotype-groups],T(A4))</f>
        <v>7</v>
      </c>
      <c r="AS4" s="32">
        <f>COUNTIFS(Tablo1[Giresun],"TRUE",Tablo1[Chorotype-groups],T(A4))</f>
        <v>2</v>
      </c>
      <c r="AT4" s="32">
        <f>COUNTIFS(Tablo1[Gümüşhane],"TRUE",Tablo1[Chorotype-groups],T(A4))</f>
        <v>1</v>
      </c>
      <c r="AU4" s="32">
        <f>COUNTIFS(Tablo1[Hakkâri],"TRUE",Tablo1[Chorotype-groups],T(A4))</f>
        <v>1</v>
      </c>
      <c r="AV4" s="32">
        <f>COUNTIFS(Tablo1[Hatay],"TRUE",Tablo1[Chorotype-groups],T(A4))</f>
        <v>13</v>
      </c>
      <c r="AW4" s="32">
        <f>COUNTIFS(Tablo1[Iğdır],"TRUE",Tablo1[Chorotype-groups],T(A4))</f>
        <v>1</v>
      </c>
      <c r="AX4" s="32">
        <f>COUNTIFS(Tablo1[Isparta],"TRUE",Tablo1[Chorotype-groups],T(A4))</f>
        <v>4</v>
      </c>
      <c r="AY4" s="32">
        <f>COUNTIFS(Tablo1[İstanbul],"TRUE",Tablo1[Chorotype-groups],T(A4))</f>
        <v>4</v>
      </c>
      <c r="AZ4" s="32">
        <f>COUNTIFS(Tablo1[İzmir],"TRUE",Tablo1[Chorotype-groups],T(A4))</f>
        <v>12</v>
      </c>
      <c r="BA4" s="32">
        <f>COUNTIFS(Tablo1[Kahramanmaraş],"TRUE",Tablo1[Chorotype-groups],T(A4))</f>
        <v>16</v>
      </c>
      <c r="BB4" s="32">
        <f>COUNTIFS(Tablo1[Karabük],"TRUE",Tablo1[Chorotype-groups],T(A4))</f>
        <v>5</v>
      </c>
      <c r="BC4" s="32">
        <f>COUNTIFS(Tablo1[Karaman],"TRUE",Tablo1[Chorotype-groups],T(A4))</f>
        <v>32</v>
      </c>
      <c r="BD4" s="32">
        <f>COUNTIFS(Tablo1[Kars],"TRUE",Tablo1[Chorotype-groups],T(A4))</f>
        <v>0</v>
      </c>
      <c r="BE4" s="32">
        <f>COUNTIFS(Tablo1[Kastamonu],"TRUE",Tablo1[Chorotype-groups],T(A4))</f>
        <v>7</v>
      </c>
      <c r="BF4" s="32">
        <f>COUNTIFS(Tablo1[Kayseri],"TRUE",Tablo1[Chorotype-groups],T(A4))</f>
        <v>22</v>
      </c>
      <c r="BG4" s="32">
        <f>COUNTIFS(Tablo1[Kırıkkale],"TRUE",Tablo1[Chorotype-groups],T(A4))</f>
        <v>3</v>
      </c>
      <c r="BH4" s="32">
        <f>COUNTIFS(Tablo1[Kırklareli],"TRUE",Tablo1[Chorotype-groups],T(A4))</f>
        <v>2</v>
      </c>
      <c r="BI4" s="32">
        <f>COUNTIFS(Tablo1[Kırşehir],"TRUE",Tablo1[Chorotype-groups],T(A4))</f>
        <v>5</v>
      </c>
      <c r="BJ4" s="32">
        <f>COUNTIFS(Tablo1[Kilis],"TRUE",Tablo1[Chorotype-groups],T(A4))</f>
        <v>0</v>
      </c>
      <c r="BK4" s="32">
        <f>COUNTIFS(Tablo1[Kocaeli],"TRUE",Tablo1[Chorotype-groups],T(A4))</f>
        <v>0</v>
      </c>
      <c r="BL4" s="32">
        <f>COUNTIFS(Tablo1[Konya],"TRUE",Tablo1[Chorotype-groups],T(A4))</f>
        <v>15</v>
      </c>
      <c r="BM4" s="32">
        <f>COUNTIFS(Tablo1[Kütahya],"TRUE",Tablo1[Chorotype-groups],T(A4))</f>
        <v>4</v>
      </c>
      <c r="BN4" s="32">
        <f>COUNTIFS(Tablo1[Malatya],"TRUE",Tablo1[Chorotype-groups],T(A4))</f>
        <v>3</v>
      </c>
      <c r="BO4" s="32">
        <f>COUNTIFS(Tablo1[Manisa],"TRUE",Tablo1[Chorotype-groups],T(A4))</f>
        <v>2</v>
      </c>
      <c r="BP4" s="32">
        <f>COUNTIFS(Tablo1[Mardin],"TRUE",Tablo1[Chorotype-groups],T(A4))</f>
        <v>6</v>
      </c>
      <c r="BQ4" s="32">
        <f>COUNTIFS(Tablo1[Mersin],"TRUE",Tablo1[Chorotype-groups],T(A4))</f>
        <v>23</v>
      </c>
      <c r="BR4" s="32">
        <f>COUNTIFS(Tablo1[Muğla],"TRUE",Tablo1[Chorotype-groups],T(A4))</f>
        <v>3</v>
      </c>
      <c r="BS4" s="32">
        <f>COUNTIFS(Tablo1[Muş],"TRUE",Tablo1[Chorotype-groups],T(A4))</f>
        <v>1</v>
      </c>
      <c r="BT4" s="32">
        <f>COUNTIFS(Tablo1[Nevşehir],"TRUE",Tablo1[Chorotype-groups],T(A4))</f>
        <v>9</v>
      </c>
      <c r="BU4" s="32">
        <f>COUNTIFS(Tablo1[Niğde],"TRUE",Tablo1[Chorotype-groups],T(A4))</f>
        <v>22</v>
      </c>
      <c r="BV4" s="32">
        <f>COUNTIFS(Tablo1[Ordu],"TRUE",Tablo1[Chorotype-groups],T(A4))</f>
        <v>1</v>
      </c>
      <c r="BW4" s="32">
        <f>COUNTIFS(Tablo1[Osmaniye],"TRUE",Tablo1[Chorotype-groups],T(A4))</f>
        <v>6</v>
      </c>
      <c r="BX4" s="32">
        <f>COUNTIFS(Tablo1[Rize],"TRUE",Tablo1[Chorotype-groups],T(A4))</f>
        <v>2</v>
      </c>
      <c r="BY4" s="32">
        <f>COUNTIFS(Tablo1[Sakarya],"TRUE",Tablo1[Chorotype-groups],T(A4))</f>
        <v>1</v>
      </c>
      <c r="BZ4" s="32">
        <f>COUNTIFS(Tablo1[Samsun],"TRUE",Tablo1[Chorotype-groups],T(A4))</f>
        <v>0</v>
      </c>
      <c r="CA4" s="32">
        <f>COUNTIFS(Tablo1[Siirt],"TRUE",Tablo1[Chorotype-groups],T(A4))</f>
        <v>1</v>
      </c>
      <c r="CB4" s="32">
        <f>COUNTIFS(Tablo1[Sinop],"TRUE",Tablo1[Chorotype-groups],T(A4))</f>
        <v>4</v>
      </c>
      <c r="CC4" s="32">
        <f>COUNTIFS(Tablo1[Sivas],"TRUE",Tablo1[Chorotype-groups],T(A4))</f>
        <v>0</v>
      </c>
      <c r="CD4" s="32">
        <f>COUNTIFS(Tablo1[Şanlıurfa],"TRUE",Tablo1[Chorotype-groups],T(A4))</f>
        <v>2</v>
      </c>
      <c r="CE4" s="32">
        <f>COUNTIFS(Tablo1[Şırnak],"TRUE",Tablo1[Chorotype-groups],T(A4))</f>
        <v>0</v>
      </c>
      <c r="CF4" s="32">
        <f>COUNTIFS(Tablo1[Tekirdağ],"TRUE",Tablo1[Chorotype-groups],T(A4))</f>
        <v>2</v>
      </c>
      <c r="CG4" s="32">
        <f>COUNTIFS(Tablo1[Tokat],"TRUE",Tablo1[Chorotype-groups],T(A4))</f>
        <v>0</v>
      </c>
      <c r="CH4" s="32">
        <f>COUNTIFS(Tablo1[Trabzon],"TRUE",Tablo1[Chorotype-groups],T(A4))</f>
        <v>1</v>
      </c>
      <c r="CI4" s="32">
        <f>COUNTIFS(Tablo1[Tunceli],"TRUE",Tablo1[Chorotype-groups],T(A4))</f>
        <v>1</v>
      </c>
      <c r="CJ4" s="32">
        <f>COUNTIFS(Tablo1[Uşak],"TRUE",Tablo1[Chorotype-groups],T(A4))</f>
        <v>3</v>
      </c>
      <c r="CK4" s="32">
        <f>COUNTIFS(Tablo1[Van],"TRUE",Tablo1[Chorotype-groups],T(A4))</f>
        <v>2</v>
      </c>
      <c r="CL4" s="32">
        <f>COUNTIFS(Tablo1[Yalova],"TRUE",Tablo1[Chorotype-groups],T(A4))</f>
        <v>0</v>
      </c>
      <c r="CM4" s="32">
        <f>COUNTIFS(Tablo1[Yozgat],"TRUE",Tablo1[Chorotype-groups],T(A4))</f>
        <v>4</v>
      </c>
      <c r="CN4" s="33">
        <f>COUNTIFS(Tablo1[Zonguldak],"TRUE",Tablo1[Chorotype-groups],T(A4))</f>
        <v>4</v>
      </c>
    </row>
    <row r="5" spans="1:92">
      <c r="A5" s="31" t="s">
        <v>109</v>
      </c>
      <c r="B5" s="32">
        <f>COUNTIF(Tablo1[Chorotype-groups],"European")</f>
        <v>380</v>
      </c>
      <c r="C5" s="32">
        <f>COUNTIFS(Tablo1[Mediterranean],"TRUE",Tablo1[Chorotype-groups],"European")</f>
        <v>160</v>
      </c>
      <c r="D5" s="32">
        <f>COUNTIFS(Tablo1[Aegean],"TRUE",Tablo1[Chorotype-groups],T(A5))</f>
        <v>161</v>
      </c>
      <c r="E5" s="32">
        <f>COUNTIFS(Tablo1[Central Anatolian],"TRUE",Tablo1[Chorotype-groups],T(A5))</f>
        <v>226</v>
      </c>
      <c r="F5" s="32">
        <f>COUNTIFS(Tablo1[Marmara],"TRUE",Tablo1[Chorotype-groups],T(A5))</f>
        <v>230</v>
      </c>
      <c r="G5" s="32">
        <f>COUNTIFS(Tablo1[Southeastern Anatolian],"TRUE",Tablo1[Chorotype-groups],T(A5))</f>
        <v>69</v>
      </c>
      <c r="H5" s="32">
        <f>COUNTIFS(Tablo1[East Anatolian],"TRUE",Tablo1[Chorotype-groups],T(A5))</f>
        <v>170</v>
      </c>
      <c r="I5" s="32">
        <f>COUNTIFS(Tablo1[Black Sea],"TRUE",Tablo1[Chorotype-groups],T(A5))</f>
        <v>216</v>
      </c>
      <c r="J5" s="32">
        <f>COUNTIFS(Tablo1[Eastern Black Sea],"TRUE",Tablo1[Chorotype-groups],T(A5))</f>
        <v>106</v>
      </c>
      <c r="K5" s="32">
        <f>COUNTIFS(Tablo1[Turkish Thrace],"TRUE",Tablo1[Chorotype-groups],T(A5))</f>
        <v>189</v>
      </c>
      <c r="L5" s="32">
        <f>COUNTIFS(Tablo1[Adana],"TRUE",Tablo1[Chorotype-groups],T(A5))</f>
        <v>76</v>
      </c>
      <c r="M5" s="32">
        <f>COUNTIFS(Tablo1[Adıyaman],"TRUE",Tablo1[Chorotype-groups],T(A5))</f>
        <v>13</v>
      </c>
      <c r="N5" s="32">
        <f>COUNTIFS(Tablo1[Afyonkarahisar],"TRUE",Tablo1[Chorotype-groups],T(A5))</f>
        <v>38</v>
      </c>
      <c r="O5" s="32">
        <f>COUNTIFS(Tablo1[Ağrı],"TRUE",Tablo1[Chorotype-groups],T(A5))</f>
        <v>33</v>
      </c>
      <c r="P5" s="32">
        <f>COUNTIFS(Tablo1[Aksaray],"TRUE",Tablo1[Chorotype-groups],T(A5))</f>
        <v>12</v>
      </c>
      <c r="Q5" s="32">
        <f>COUNTIFS(Tablo1[Amasya],"TRUE",Tablo1[Chorotype-groups],T(A5))</f>
        <v>61</v>
      </c>
      <c r="R5" s="32">
        <f>COUNTIFS(Tablo1[Ankara],"TRUE",Tablo1[Chorotype-groups],T(A5))</f>
        <v>131</v>
      </c>
      <c r="S5" s="32">
        <f>COUNTIFS(Tablo1[Antalya],"TRUE",Tablo1[Chorotype-groups],T(A5))</f>
        <v>72</v>
      </c>
      <c r="T5" s="32">
        <f>COUNTIFS(Tablo1[Ardahan],"TRUE",Tablo1[Chorotype-groups],T(A5))</f>
        <v>18</v>
      </c>
      <c r="U5" s="32">
        <f>COUNTIFS(Tablo1[Artvin],"TRUE",Tablo1[Chorotype-groups],T(A5))</f>
        <v>64</v>
      </c>
      <c r="V5" s="32">
        <f>COUNTIFS(Tablo1[Aydın],"TRUE",Tablo1[Chorotype-groups],T(A5))</f>
        <v>41</v>
      </c>
      <c r="W5" s="32">
        <f>COUNTIFS(Tablo1[Balıkesir],"TRUE",Tablo1[Chorotype-groups],T(A5))</f>
        <v>45</v>
      </c>
      <c r="X5" s="32">
        <f>COUNTIFS(Tablo1[Bartın],"TRUE",Tablo1[Chorotype-groups],T(A5))</f>
        <v>28</v>
      </c>
      <c r="Y5" s="32">
        <f>COUNTIFS(Tablo1[Batman],"TRUE",Tablo1[Chorotype-groups],T(A5))</f>
        <v>4</v>
      </c>
      <c r="Z5" s="32">
        <f>COUNTIFS(Tablo1[Bayburt],"TRUE",Tablo1[Chorotype-groups],T(A5))</f>
        <v>21</v>
      </c>
      <c r="AA5" s="32">
        <f>COUNTIFS(Tablo1[Bilecik],"TRUE",Tablo1[Chorotype-groups],T(A5))</f>
        <v>42</v>
      </c>
      <c r="AB5" s="32">
        <f>COUNTIFS(Tablo1[Bingöl],"TRUE",Tablo1[Chorotype-groups],T(A5))</f>
        <v>15</v>
      </c>
      <c r="AC5" s="32">
        <f>COUNTIFS(Tablo1[Bitlis],"TRUE",Tablo1[Chorotype-groups],T(A5))</f>
        <v>17</v>
      </c>
      <c r="AD5" s="32">
        <f>COUNTIFS(Tablo1[Bolu],"TRUE",Tablo1[Chorotype-groups],T(A5))</f>
        <v>68</v>
      </c>
      <c r="AE5" s="32">
        <f>COUNTIFS(Tablo1[Burdur],"TRUE",Tablo1[Chorotype-groups],T(A5))</f>
        <v>33</v>
      </c>
      <c r="AF5" s="32">
        <f>COUNTIFS(Tablo1[Bursa],"TRUE",Tablo1[Chorotype-groups],T(A5))</f>
        <v>95</v>
      </c>
      <c r="AG5" s="32">
        <f>COUNTIFS(Tablo1[Çanakkale],"TRUE",Tablo1[Chorotype-groups],T(A5))</f>
        <v>45</v>
      </c>
      <c r="AH5" s="32">
        <f>COUNTIFS(Tablo1[Çankırı],"TRUE",Tablo1[Chorotype-groups],T(A5))</f>
        <v>55</v>
      </c>
      <c r="AI5" s="32">
        <f>COUNTIFS(Tablo1[Çorum],"TRUE",Tablo1[Chorotype-groups],T(A5))</f>
        <v>40</v>
      </c>
      <c r="AJ5" s="32">
        <f>COUNTIFS(Tablo1[Denizli],"TRUE",Tablo1[Chorotype-groups],T(A5))</f>
        <v>32</v>
      </c>
      <c r="AK5" s="32">
        <f>COUNTIFS(Tablo1[Diyarbakır],"TRUE",Tablo1[Chorotype-groups],T(A5))</f>
        <v>44</v>
      </c>
      <c r="AL5" s="32">
        <f>COUNTIFS(Tablo1[Düzce],"TRUE",Tablo1[Chorotype-groups],T(A5))</f>
        <v>31</v>
      </c>
      <c r="AM5" s="32">
        <f>COUNTIFS(Tablo1[Edirne],"TRUE",Tablo1[Chorotype-groups],T(A5))</f>
        <v>118</v>
      </c>
      <c r="AN5" s="32">
        <f>COUNTIFS(Tablo1[Elazığ],"TRUE",Tablo1[Chorotype-groups],T(A5))</f>
        <v>40</v>
      </c>
      <c r="AO5" s="32">
        <f>COUNTIFS(Tablo1[Erzincan],"TRUE",Tablo1[Chorotype-groups],T(A5))</f>
        <v>38</v>
      </c>
      <c r="AP5" s="32">
        <f>COUNTIFS(Tablo1[Erzurum],"TRUE",Tablo1[Chorotype-groups],T(A5))</f>
        <v>109</v>
      </c>
      <c r="AQ5" s="32">
        <f>COUNTIFS(Tablo1[Eskişehir],"TRUE",Tablo1[Chorotype-groups],T(A5))</f>
        <v>40</v>
      </c>
      <c r="AR5" s="32">
        <f>COUNTIFS(Tablo1[Gaziantep],"TRUE",Tablo1[Chorotype-groups],T(A5))</f>
        <v>26</v>
      </c>
      <c r="AS5" s="32">
        <f>COUNTIFS(Tablo1[Giresun],"TRUE",Tablo1[Chorotype-groups],T(A5))</f>
        <v>28</v>
      </c>
      <c r="AT5" s="32">
        <f>COUNTIFS(Tablo1[Gümüşhane],"TRUE",Tablo1[Chorotype-groups],T(A5))</f>
        <v>29</v>
      </c>
      <c r="AU5" s="32">
        <f>COUNTIFS(Tablo1[Hakkâri],"TRUE",Tablo1[Chorotype-groups],T(A5))</f>
        <v>10</v>
      </c>
      <c r="AV5" s="32">
        <f>COUNTIFS(Tablo1[Hatay],"TRUE",Tablo1[Chorotype-groups],T(A5))</f>
        <v>57</v>
      </c>
      <c r="AW5" s="32">
        <f>COUNTIFS(Tablo1[Iğdır],"TRUE",Tablo1[Chorotype-groups],T(A5))</f>
        <v>37</v>
      </c>
      <c r="AX5" s="32">
        <f>COUNTIFS(Tablo1[Isparta],"TRUE",Tablo1[Chorotype-groups],T(A5))</f>
        <v>43</v>
      </c>
      <c r="AY5" s="32">
        <f>COUNTIFS(Tablo1[İstanbul],"TRUE",Tablo1[Chorotype-groups],T(A5))</f>
        <v>90</v>
      </c>
      <c r="AZ5" s="32">
        <f>COUNTIFS(Tablo1[İzmir],"TRUE",Tablo1[Chorotype-groups],T(A5))</f>
        <v>113</v>
      </c>
      <c r="BA5" s="32">
        <f>COUNTIFS(Tablo1[Kahramanmaraş],"TRUE",Tablo1[Chorotype-groups],T(A5))</f>
        <v>55</v>
      </c>
      <c r="BB5" s="32">
        <f>COUNTIFS(Tablo1[Karabük],"TRUE",Tablo1[Chorotype-groups],T(A5))</f>
        <v>28</v>
      </c>
      <c r="BC5" s="32">
        <f>COUNTIFS(Tablo1[Karaman],"TRUE",Tablo1[Chorotype-groups],T(A5))</f>
        <v>70</v>
      </c>
      <c r="BD5" s="32">
        <f>COUNTIFS(Tablo1[Kars],"TRUE",Tablo1[Chorotype-groups],T(A5))</f>
        <v>68</v>
      </c>
      <c r="BE5" s="32">
        <f>COUNTIFS(Tablo1[Kastamonu],"TRUE",Tablo1[Chorotype-groups],T(A5))</f>
        <v>78</v>
      </c>
      <c r="BF5" s="32">
        <f>COUNTIFS(Tablo1[Kayseri],"TRUE",Tablo1[Chorotype-groups],T(A5))</f>
        <v>75</v>
      </c>
      <c r="BG5" s="32">
        <f>COUNTIFS(Tablo1[Kırıkkale],"TRUE",Tablo1[Chorotype-groups],T(A5))</f>
        <v>16</v>
      </c>
      <c r="BH5" s="32">
        <f>COUNTIFS(Tablo1[Kırklareli],"TRUE",Tablo1[Chorotype-groups],T(A5))</f>
        <v>49</v>
      </c>
      <c r="BI5" s="32">
        <f>COUNTIFS(Tablo1[Kırşehir],"TRUE",Tablo1[Chorotype-groups],T(A5))</f>
        <v>48</v>
      </c>
      <c r="BJ5" s="32">
        <f>COUNTIFS(Tablo1[Kilis],"TRUE",Tablo1[Chorotype-groups],T(A5))</f>
        <v>5</v>
      </c>
      <c r="BK5" s="32">
        <f>COUNTIFS(Tablo1[Kocaeli],"TRUE",Tablo1[Chorotype-groups],T(A5))</f>
        <v>50</v>
      </c>
      <c r="BL5" s="32">
        <f>COUNTIFS(Tablo1[Konya],"TRUE",Tablo1[Chorotype-groups],T(A5))</f>
        <v>84</v>
      </c>
      <c r="BM5" s="32">
        <f>COUNTIFS(Tablo1[Kütahya],"TRUE",Tablo1[Chorotype-groups],T(A5))</f>
        <v>49</v>
      </c>
      <c r="BN5" s="32">
        <f>COUNTIFS(Tablo1[Malatya],"TRUE",Tablo1[Chorotype-groups],T(A5))</f>
        <v>21</v>
      </c>
      <c r="BO5" s="32">
        <f>COUNTIFS(Tablo1[Manisa],"TRUE",Tablo1[Chorotype-groups],T(A5))</f>
        <v>49</v>
      </c>
      <c r="BP5" s="32">
        <f>COUNTIFS(Tablo1[Mardin],"TRUE",Tablo1[Chorotype-groups],T(A5))</f>
        <v>28</v>
      </c>
      <c r="BQ5" s="32">
        <f>COUNTIFS(Tablo1[Mersin],"TRUE",Tablo1[Chorotype-groups],T(A5))</f>
        <v>69</v>
      </c>
      <c r="BR5" s="32">
        <f>COUNTIFS(Tablo1[Muğla],"TRUE",Tablo1[Chorotype-groups],T(A5))</f>
        <v>49</v>
      </c>
      <c r="BS5" s="32">
        <f>COUNTIFS(Tablo1[Muş],"TRUE",Tablo1[Chorotype-groups],T(A5))</f>
        <v>16</v>
      </c>
      <c r="BT5" s="32">
        <f>COUNTIFS(Tablo1[Nevşehir],"TRUE",Tablo1[Chorotype-groups],T(A5))</f>
        <v>42</v>
      </c>
      <c r="BU5" s="32">
        <f>COUNTIFS(Tablo1[Niğde],"TRUE",Tablo1[Chorotype-groups],T(A5))</f>
        <v>43</v>
      </c>
      <c r="BV5" s="32">
        <f>COUNTIFS(Tablo1[Ordu],"TRUE",Tablo1[Chorotype-groups],T(A5))</f>
        <v>36</v>
      </c>
      <c r="BW5" s="32">
        <f>COUNTIFS(Tablo1[Osmaniye],"TRUE",Tablo1[Chorotype-groups],T(A5))</f>
        <v>24</v>
      </c>
      <c r="BX5" s="32">
        <f>COUNTIFS(Tablo1[Rize],"TRUE",Tablo1[Chorotype-groups],T(A5))</f>
        <v>12</v>
      </c>
      <c r="BY5" s="32">
        <f>COUNTIFS(Tablo1[Sakarya],"TRUE",Tablo1[Chorotype-groups],T(A5))</f>
        <v>41</v>
      </c>
      <c r="BZ5" s="32">
        <f>COUNTIFS(Tablo1[Samsun],"TRUE",Tablo1[Chorotype-groups],T(A5))</f>
        <v>29</v>
      </c>
      <c r="CA5" s="32">
        <f>COUNTIFS(Tablo1[Siirt],"TRUE",Tablo1[Chorotype-groups],T(A5))</f>
        <v>12</v>
      </c>
      <c r="CB5" s="32">
        <f>COUNTIFS(Tablo1[Sinop],"TRUE",Tablo1[Chorotype-groups],T(A5))</f>
        <v>34</v>
      </c>
      <c r="CC5" s="32">
        <f>COUNTIFS(Tablo1[Sivas],"TRUE",Tablo1[Chorotype-groups],T(A5))</f>
        <v>31</v>
      </c>
      <c r="CD5" s="32">
        <f>COUNTIFS(Tablo1[Şanlıurfa],"TRUE",Tablo1[Chorotype-groups],T(A5))</f>
        <v>9</v>
      </c>
      <c r="CE5" s="32">
        <f>COUNTIFS(Tablo1[Şırnak],"TRUE",Tablo1[Chorotype-groups],T(A5))</f>
        <v>4</v>
      </c>
      <c r="CF5" s="32">
        <f>COUNTIFS(Tablo1[Tekirdağ],"TRUE",Tablo1[Chorotype-groups],T(A5))</f>
        <v>36</v>
      </c>
      <c r="CG5" s="32">
        <f>COUNTIFS(Tablo1[Tokat],"TRUE",Tablo1[Chorotype-groups],T(A5))</f>
        <v>46</v>
      </c>
      <c r="CH5" s="32">
        <f>COUNTIFS(Tablo1[Trabzon],"TRUE",Tablo1[Chorotype-groups],T(A5))</f>
        <v>16</v>
      </c>
      <c r="CI5" s="32">
        <f>COUNTIFS(Tablo1[Tunceli],"TRUE",Tablo1[Chorotype-groups],T(A5))</f>
        <v>20</v>
      </c>
      <c r="CJ5" s="32">
        <f>COUNTIFS(Tablo1[Uşak],"TRUE",Tablo1[Chorotype-groups],T(A5))</f>
        <v>24</v>
      </c>
      <c r="CK5" s="32">
        <f>COUNTIFS(Tablo1[Van],"TRUE",Tablo1[Chorotype-groups],T(A5))</f>
        <v>40</v>
      </c>
      <c r="CL5" s="32">
        <f>COUNTIFS(Tablo1[Yalova],"TRUE",Tablo1[Chorotype-groups],T(A5))</f>
        <v>14</v>
      </c>
      <c r="CM5" s="32">
        <f>COUNTIFS(Tablo1[Yozgat],"TRUE",Tablo1[Chorotype-groups],T(A5))</f>
        <v>16</v>
      </c>
      <c r="CN5" s="33">
        <f>COUNTIFS(Tablo1[Zonguldak],"TRUE",Tablo1[Chorotype-groups],T(A5))</f>
        <v>36</v>
      </c>
    </row>
    <row r="6" spans="1:92">
      <c r="A6" s="31" t="s">
        <v>183</v>
      </c>
      <c r="B6" s="32">
        <f>COUNTIF(Tablo1[Chorotype-groups],"Europeo-Mediterranean")</f>
        <v>68</v>
      </c>
      <c r="C6" s="32">
        <f>COUNTIFS(Tablo1[Mediterranean],"TRUE",Tablo1[Chorotype-groups],"Europeo-Mediterranean")</f>
        <v>48</v>
      </c>
      <c r="D6" s="32">
        <f>COUNTIFS(Tablo1[Aegean],"TRUE",Tablo1[Chorotype-groups],T(A6))</f>
        <v>43</v>
      </c>
      <c r="E6" s="32">
        <f>COUNTIFS(Tablo1[Central Anatolian],"TRUE",Tablo1[Chorotype-groups],T(A6))</f>
        <v>47</v>
      </c>
      <c r="F6" s="32">
        <f>COUNTIFS(Tablo1[Marmara],"TRUE",Tablo1[Chorotype-groups],T(A6))</f>
        <v>59</v>
      </c>
      <c r="G6" s="32">
        <f>COUNTIFS(Tablo1[Southeastern Anatolian],"TRUE",Tablo1[Chorotype-groups],T(A6))</f>
        <v>19</v>
      </c>
      <c r="H6" s="32">
        <f>COUNTIFS(Tablo1[East Anatolian],"TRUE",Tablo1[Chorotype-groups],T(A6))</f>
        <v>29</v>
      </c>
      <c r="I6" s="32">
        <f>COUNTIFS(Tablo1[Black Sea],"TRUE",Tablo1[Chorotype-groups],T(A6))</f>
        <v>42</v>
      </c>
      <c r="J6" s="32">
        <f>COUNTIFS(Tablo1[Eastern Black Sea],"TRUE",Tablo1[Chorotype-groups],T(A6))</f>
        <v>19</v>
      </c>
      <c r="K6" s="32">
        <f>COUNTIFS(Tablo1[Turkish Thrace],"TRUE",Tablo1[Chorotype-groups],T(A6))</f>
        <v>48</v>
      </c>
      <c r="L6" s="32">
        <f>COUNTIFS(Tablo1[Adana],"TRUE",Tablo1[Chorotype-groups],T(A6))</f>
        <v>26</v>
      </c>
      <c r="M6" s="32">
        <f>COUNTIFS(Tablo1[Adıyaman],"TRUE",Tablo1[Chorotype-groups],T(A6))</f>
        <v>2</v>
      </c>
      <c r="N6" s="32">
        <f>COUNTIFS(Tablo1[Afyonkarahisar],"TRUE",Tablo1[Chorotype-groups],T(A6))</f>
        <v>9</v>
      </c>
      <c r="O6" s="32">
        <f>COUNTIFS(Tablo1[Ağrı],"TRUE",Tablo1[Chorotype-groups],T(A6))</f>
        <v>4</v>
      </c>
      <c r="P6" s="32">
        <f>COUNTIFS(Tablo1[Aksaray],"TRUE",Tablo1[Chorotype-groups],T(A6))</f>
        <v>2</v>
      </c>
      <c r="Q6" s="32">
        <f>COUNTIFS(Tablo1[Amasya],"TRUE",Tablo1[Chorotype-groups],T(A6))</f>
        <v>12</v>
      </c>
      <c r="R6" s="32">
        <f>COUNTIFS(Tablo1[Ankara],"TRUE",Tablo1[Chorotype-groups],T(A6))</f>
        <v>30</v>
      </c>
      <c r="S6" s="32">
        <f>COUNTIFS(Tablo1[Antalya],"TRUE",Tablo1[Chorotype-groups],T(A6))</f>
        <v>23</v>
      </c>
      <c r="T6" s="32">
        <f>COUNTIFS(Tablo1[Ardahan],"TRUE",Tablo1[Chorotype-groups],T(A6))</f>
        <v>0</v>
      </c>
      <c r="U6" s="32">
        <f>COUNTIFS(Tablo1[Artvin],"TRUE",Tablo1[Chorotype-groups],T(A6))</f>
        <v>15</v>
      </c>
      <c r="V6" s="32">
        <f>COUNTIFS(Tablo1[Aydın],"TRUE",Tablo1[Chorotype-groups],T(A6))</f>
        <v>12</v>
      </c>
      <c r="W6" s="32">
        <f>COUNTIFS(Tablo1[Balıkesir],"TRUE",Tablo1[Chorotype-groups],T(A6))</f>
        <v>14</v>
      </c>
      <c r="X6" s="32">
        <f>COUNTIFS(Tablo1[Bartın],"TRUE",Tablo1[Chorotype-groups],T(A6))</f>
        <v>8</v>
      </c>
      <c r="Y6" s="32">
        <f>COUNTIFS(Tablo1[Batman],"TRUE",Tablo1[Chorotype-groups],T(A6))</f>
        <v>0</v>
      </c>
      <c r="Z6" s="32">
        <f>COUNTIFS(Tablo1[Bayburt],"TRUE",Tablo1[Chorotype-groups],T(A6))</f>
        <v>2</v>
      </c>
      <c r="AA6" s="32">
        <f>COUNTIFS(Tablo1[Bilecik],"TRUE",Tablo1[Chorotype-groups],T(A6))</f>
        <v>13</v>
      </c>
      <c r="AB6" s="32">
        <f>COUNTIFS(Tablo1[Bingöl],"TRUE",Tablo1[Chorotype-groups],T(A6))</f>
        <v>1</v>
      </c>
      <c r="AC6" s="32">
        <f>COUNTIFS(Tablo1[Bitlis],"TRUE",Tablo1[Chorotype-groups],T(A6))</f>
        <v>2</v>
      </c>
      <c r="AD6" s="32">
        <f>COUNTIFS(Tablo1[Bolu],"TRUE",Tablo1[Chorotype-groups],T(A6))</f>
        <v>15</v>
      </c>
      <c r="AE6" s="32">
        <f>COUNTIFS(Tablo1[Burdur],"TRUE",Tablo1[Chorotype-groups],T(A6))</f>
        <v>4</v>
      </c>
      <c r="AF6" s="32">
        <f>COUNTIFS(Tablo1[Bursa],"TRUE",Tablo1[Chorotype-groups],T(A6))</f>
        <v>23</v>
      </c>
      <c r="AG6" s="32">
        <f>COUNTIFS(Tablo1[Çanakkale],"TRUE",Tablo1[Chorotype-groups],T(A6))</f>
        <v>17</v>
      </c>
      <c r="AH6" s="32">
        <f>COUNTIFS(Tablo1[Çankırı],"TRUE",Tablo1[Chorotype-groups],T(A6))</f>
        <v>8</v>
      </c>
      <c r="AI6" s="32">
        <f>COUNTIFS(Tablo1[Çorum],"TRUE",Tablo1[Chorotype-groups],T(A6))</f>
        <v>11</v>
      </c>
      <c r="AJ6" s="32">
        <f>COUNTIFS(Tablo1[Denizli],"TRUE",Tablo1[Chorotype-groups],T(A6))</f>
        <v>9</v>
      </c>
      <c r="AK6" s="32">
        <f>COUNTIFS(Tablo1[Diyarbakır],"TRUE",Tablo1[Chorotype-groups],T(A6))</f>
        <v>9</v>
      </c>
      <c r="AL6" s="32">
        <f>COUNTIFS(Tablo1[Düzce],"TRUE",Tablo1[Chorotype-groups],T(A6))</f>
        <v>7</v>
      </c>
      <c r="AM6" s="32">
        <f>COUNTIFS(Tablo1[Edirne],"TRUE",Tablo1[Chorotype-groups],T(A6))</f>
        <v>26</v>
      </c>
      <c r="AN6" s="32">
        <f>COUNTIFS(Tablo1[Elazığ],"TRUE",Tablo1[Chorotype-groups],T(A6))</f>
        <v>10</v>
      </c>
      <c r="AO6" s="32">
        <f>COUNTIFS(Tablo1[Erzincan],"TRUE",Tablo1[Chorotype-groups],T(A6))</f>
        <v>12</v>
      </c>
      <c r="AP6" s="32">
        <f>COUNTIFS(Tablo1[Erzurum],"TRUE",Tablo1[Chorotype-groups],T(A6))</f>
        <v>20</v>
      </c>
      <c r="AQ6" s="32">
        <f>COUNTIFS(Tablo1[Eskişehir],"TRUE",Tablo1[Chorotype-groups],T(A6))</f>
        <v>13</v>
      </c>
      <c r="AR6" s="32">
        <f>COUNTIFS(Tablo1[Gaziantep],"TRUE",Tablo1[Chorotype-groups],T(A6))</f>
        <v>9</v>
      </c>
      <c r="AS6" s="32">
        <f>COUNTIFS(Tablo1[Giresun],"TRUE",Tablo1[Chorotype-groups],T(A6))</f>
        <v>3</v>
      </c>
      <c r="AT6" s="32">
        <f>COUNTIFS(Tablo1[Gümüşhane],"TRUE",Tablo1[Chorotype-groups],T(A6))</f>
        <v>3</v>
      </c>
      <c r="AU6" s="32">
        <f>COUNTIFS(Tablo1[Hakkâri],"TRUE",Tablo1[Chorotype-groups],T(A6))</f>
        <v>2</v>
      </c>
      <c r="AV6" s="32">
        <f>COUNTIFS(Tablo1[Hatay],"TRUE",Tablo1[Chorotype-groups],T(A6))</f>
        <v>23</v>
      </c>
      <c r="AW6" s="32">
        <f>COUNTIFS(Tablo1[Iğdır],"TRUE",Tablo1[Chorotype-groups],T(A6))</f>
        <v>7</v>
      </c>
      <c r="AX6" s="32">
        <f>COUNTIFS(Tablo1[Isparta],"TRUE",Tablo1[Chorotype-groups],T(A6))</f>
        <v>10</v>
      </c>
      <c r="AY6" s="32">
        <f>COUNTIFS(Tablo1[İstanbul],"TRUE",Tablo1[Chorotype-groups],T(A6))</f>
        <v>32</v>
      </c>
      <c r="AZ6" s="32">
        <f>COUNTIFS(Tablo1[İzmir],"TRUE",Tablo1[Chorotype-groups],T(A6))</f>
        <v>32</v>
      </c>
      <c r="BA6" s="32">
        <f>COUNTIFS(Tablo1[Kahramanmaraş],"TRUE",Tablo1[Chorotype-groups],T(A6))</f>
        <v>16</v>
      </c>
      <c r="BB6" s="32">
        <f>COUNTIFS(Tablo1[Karabük],"TRUE",Tablo1[Chorotype-groups],T(A6))</f>
        <v>8</v>
      </c>
      <c r="BC6" s="32">
        <f>COUNTIFS(Tablo1[Karaman],"TRUE",Tablo1[Chorotype-groups],T(A6))</f>
        <v>19</v>
      </c>
      <c r="BD6" s="32">
        <f>COUNTIFS(Tablo1[Kars],"TRUE",Tablo1[Chorotype-groups],T(A6))</f>
        <v>8</v>
      </c>
      <c r="BE6" s="32">
        <f>COUNTIFS(Tablo1[Kastamonu],"TRUE",Tablo1[Chorotype-groups],T(A6))</f>
        <v>17</v>
      </c>
      <c r="BF6" s="32">
        <f>COUNTIFS(Tablo1[Kayseri],"TRUE",Tablo1[Chorotype-groups],T(A6))</f>
        <v>17</v>
      </c>
      <c r="BG6" s="32">
        <f>COUNTIFS(Tablo1[Kırıkkale],"TRUE",Tablo1[Chorotype-groups],T(A6))</f>
        <v>3</v>
      </c>
      <c r="BH6" s="32">
        <f>COUNTIFS(Tablo1[Kırklareli],"TRUE",Tablo1[Chorotype-groups],T(A6))</f>
        <v>15</v>
      </c>
      <c r="BI6" s="32">
        <f>COUNTIFS(Tablo1[Kırşehir],"TRUE",Tablo1[Chorotype-groups],T(A6))</f>
        <v>9</v>
      </c>
      <c r="BJ6" s="32">
        <f>COUNTIFS(Tablo1[Kilis],"TRUE",Tablo1[Chorotype-groups],T(A6))</f>
        <v>1</v>
      </c>
      <c r="BK6" s="32">
        <f>COUNTIFS(Tablo1[Kocaeli],"TRUE",Tablo1[Chorotype-groups],T(A6))</f>
        <v>11</v>
      </c>
      <c r="BL6" s="32">
        <f>COUNTIFS(Tablo1[Konya],"TRUE",Tablo1[Chorotype-groups],T(A6))</f>
        <v>20</v>
      </c>
      <c r="BM6" s="32">
        <f>COUNTIFS(Tablo1[Kütahya],"TRUE",Tablo1[Chorotype-groups],T(A6))</f>
        <v>10</v>
      </c>
      <c r="BN6" s="32">
        <f>COUNTIFS(Tablo1[Malatya],"TRUE",Tablo1[Chorotype-groups],T(A6))</f>
        <v>0</v>
      </c>
      <c r="BO6" s="32">
        <f>COUNTIFS(Tablo1[Manisa],"TRUE",Tablo1[Chorotype-groups],T(A6))</f>
        <v>10</v>
      </c>
      <c r="BP6" s="32">
        <f>COUNTIFS(Tablo1[Mardin],"TRUE",Tablo1[Chorotype-groups],T(A6))</f>
        <v>5</v>
      </c>
      <c r="BQ6" s="32">
        <f>COUNTIFS(Tablo1[Mersin],"TRUE",Tablo1[Chorotype-groups],T(A6))</f>
        <v>30</v>
      </c>
      <c r="BR6" s="32">
        <f>COUNTIFS(Tablo1[Muğla],"TRUE",Tablo1[Chorotype-groups],T(A6))</f>
        <v>14</v>
      </c>
      <c r="BS6" s="32">
        <f>COUNTIFS(Tablo1[Muş],"TRUE",Tablo1[Chorotype-groups],T(A6))</f>
        <v>4</v>
      </c>
      <c r="BT6" s="32">
        <f>COUNTIFS(Tablo1[Nevşehir],"TRUE",Tablo1[Chorotype-groups],T(A6))</f>
        <v>10</v>
      </c>
      <c r="BU6" s="32">
        <f>COUNTIFS(Tablo1[Niğde],"TRUE",Tablo1[Chorotype-groups],T(A6))</f>
        <v>9</v>
      </c>
      <c r="BV6" s="32">
        <f>COUNTIFS(Tablo1[Ordu],"TRUE",Tablo1[Chorotype-groups],T(A6))</f>
        <v>3</v>
      </c>
      <c r="BW6" s="32">
        <f>COUNTIFS(Tablo1[Osmaniye],"TRUE",Tablo1[Chorotype-groups],T(A6))</f>
        <v>6</v>
      </c>
      <c r="BX6" s="32">
        <f>COUNTIFS(Tablo1[Rize],"TRUE",Tablo1[Chorotype-groups],T(A6))</f>
        <v>4</v>
      </c>
      <c r="BY6" s="32">
        <f>COUNTIFS(Tablo1[Sakarya],"TRUE",Tablo1[Chorotype-groups],T(A6))</f>
        <v>12</v>
      </c>
      <c r="BZ6" s="32">
        <f>COUNTIFS(Tablo1[Samsun],"TRUE",Tablo1[Chorotype-groups],T(A6))</f>
        <v>9</v>
      </c>
      <c r="CA6" s="32">
        <f>COUNTIFS(Tablo1[Siirt],"TRUE",Tablo1[Chorotype-groups],T(A6))</f>
        <v>2</v>
      </c>
      <c r="CB6" s="32">
        <f>COUNTIFS(Tablo1[Sinop],"TRUE",Tablo1[Chorotype-groups],T(A6))</f>
        <v>11</v>
      </c>
      <c r="CC6" s="32">
        <f>COUNTIFS(Tablo1[Sivas],"TRUE",Tablo1[Chorotype-groups],T(A6))</f>
        <v>3</v>
      </c>
      <c r="CD6" s="32">
        <f>COUNTIFS(Tablo1[Şanlıurfa],"TRUE",Tablo1[Chorotype-groups],T(A6))</f>
        <v>1</v>
      </c>
      <c r="CE6" s="32">
        <f>COUNTIFS(Tablo1[Şırnak],"TRUE",Tablo1[Chorotype-groups],T(A6))</f>
        <v>0</v>
      </c>
      <c r="CF6" s="32">
        <f>COUNTIFS(Tablo1[Tekirdağ],"TRUE",Tablo1[Chorotype-groups],T(A6))</f>
        <v>8</v>
      </c>
      <c r="CG6" s="32">
        <f>COUNTIFS(Tablo1[Tokat],"TRUE",Tablo1[Chorotype-groups],T(A6))</f>
        <v>7</v>
      </c>
      <c r="CH6" s="32">
        <f>COUNTIFS(Tablo1[Trabzon],"TRUE",Tablo1[Chorotype-groups],T(A6))</f>
        <v>7</v>
      </c>
      <c r="CI6" s="32">
        <f>COUNTIFS(Tablo1[Tunceli],"TRUE",Tablo1[Chorotype-groups],T(A6))</f>
        <v>4</v>
      </c>
      <c r="CJ6" s="32">
        <f>COUNTIFS(Tablo1[Uşak],"TRUE",Tablo1[Chorotype-groups],T(A6))</f>
        <v>8</v>
      </c>
      <c r="CK6" s="32">
        <f>COUNTIFS(Tablo1[Van],"TRUE",Tablo1[Chorotype-groups],T(A6))</f>
        <v>6</v>
      </c>
      <c r="CL6" s="32">
        <f>COUNTIFS(Tablo1[Yalova],"TRUE",Tablo1[Chorotype-groups],T(A6))</f>
        <v>3</v>
      </c>
      <c r="CM6" s="32">
        <f>COUNTIFS(Tablo1[Yozgat],"TRUE",Tablo1[Chorotype-groups],T(A6))</f>
        <v>5</v>
      </c>
      <c r="CN6" s="33">
        <f>COUNTIFS(Tablo1[Zonguldak],"TRUE",Tablo1[Chorotype-groups],T(A6))</f>
        <v>14</v>
      </c>
    </row>
    <row r="7" spans="1:92">
      <c r="A7" s="31" t="s">
        <v>136</v>
      </c>
      <c r="B7" s="32">
        <f>COUNTIF(Tablo1[Chorotype-groups],T(A7))</f>
        <v>281</v>
      </c>
      <c r="C7" s="32">
        <f>COUNTIFS(Tablo1[Mediterranean],"TRUE",Tablo1[Chorotype-groups],"Local")</f>
        <v>145</v>
      </c>
      <c r="D7" s="32">
        <f>COUNTIFS(Tablo1[Aegean],"TRUE",Tablo1[Chorotype-groups],T(A7))</f>
        <v>66</v>
      </c>
      <c r="E7" s="32">
        <f>COUNTIFS(Tablo1[Central Anatolian],"TRUE",Tablo1[Chorotype-groups],T(A7))</f>
        <v>134</v>
      </c>
      <c r="F7" s="32">
        <f>COUNTIFS(Tablo1[Marmara],"TRUE",Tablo1[Chorotype-groups],T(A7))</f>
        <v>62</v>
      </c>
      <c r="G7" s="32">
        <f>COUNTIFS(Tablo1[Southeastern Anatolian],"TRUE",Tablo1[Chorotype-groups],T(A7))</f>
        <v>100</v>
      </c>
      <c r="H7" s="32">
        <f>COUNTIFS(Tablo1[East Anatolian],"TRUE",Tablo1[Chorotype-groups],T(A7))</f>
        <v>124</v>
      </c>
      <c r="I7" s="32">
        <f>COUNTIFS(Tablo1[Black Sea],"TRUE",Tablo1[Chorotype-groups],T(A7))</f>
        <v>78</v>
      </c>
      <c r="J7" s="32">
        <f>COUNTIFS(Tablo1[Eastern Black Sea],"TRUE",Tablo1[Chorotype-groups],T(A7))</f>
        <v>34</v>
      </c>
      <c r="K7" s="32">
        <f>COUNTIFS(Tablo1[Turkish Thrace],"TRUE",Tablo1[Chorotype-groups],T(A7))</f>
        <v>37</v>
      </c>
      <c r="L7" s="32">
        <f>COUNTIFS(Tablo1[Adana],"TRUE",Tablo1[Chorotype-groups],T(A7))</f>
        <v>57</v>
      </c>
      <c r="M7" s="32">
        <f>COUNTIFS(Tablo1[Adıyaman],"TRUE",Tablo1[Chorotype-groups],T(A7))</f>
        <v>16</v>
      </c>
      <c r="N7" s="32">
        <f>COUNTIFS(Tablo1[Afyonkarahisar],"TRUE",Tablo1[Chorotype-groups],T(A7))</f>
        <v>8</v>
      </c>
      <c r="O7" s="32">
        <f>COUNTIFS(Tablo1[Ağrı],"TRUE",Tablo1[Chorotype-groups],T(A7))</f>
        <v>14</v>
      </c>
      <c r="P7" s="32">
        <f>COUNTIFS(Tablo1[Aksaray],"TRUE",Tablo1[Chorotype-groups],T(A7))</f>
        <v>2</v>
      </c>
      <c r="Q7" s="32">
        <f>COUNTIFS(Tablo1[Amasya],"TRUE",Tablo1[Chorotype-groups],T(A7))</f>
        <v>15</v>
      </c>
      <c r="R7" s="32">
        <f>COUNTIFS(Tablo1[Ankara],"TRUE",Tablo1[Chorotype-groups],T(A7))</f>
        <v>66</v>
      </c>
      <c r="S7" s="32">
        <f>COUNTIFS(Tablo1[Antalya],"TRUE",Tablo1[Chorotype-groups],T(A7))</f>
        <v>32</v>
      </c>
      <c r="T7" s="32">
        <f>COUNTIFS(Tablo1[Ardahan],"TRUE",Tablo1[Chorotype-groups],T(A7))</f>
        <v>6</v>
      </c>
      <c r="U7" s="32">
        <f>COUNTIFS(Tablo1[Artvin],"TRUE",Tablo1[Chorotype-groups],T(A7))</f>
        <v>18</v>
      </c>
      <c r="V7" s="32">
        <f>COUNTIFS(Tablo1[Aydın],"TRUE",Tablo1[Chorotype-groups],T(A7))</f>
        <v>11</v>
      </c>
      <c r="W7" s="32">
        <f>COUNTIFS(Tablo1[Balıkesir],"TRUE",Tablo1[Chorotype-groups],T(A7))</f>
        <v>9</v>
      </c>
      <c r="X7" s="32">
        <f>COUNTIFS(Tablo1[Bartın],"TRUE",Tablo1[Chorotype-groups],T(A7))</f>
        <v>3</v>
      </c>
      <c r="Y7" s="32">
        <f>COUNTIFS(Tablo1[Batman],"TRUE",Tablo1[Chorotype-groups],T(A7))</f>
        <v>1</v>
      </c>
      <c r="Z7" s="32">
        <f>COUNTIFS(Tablo1[Bayburt],"TRUE",Tablo1[Chorotype-groups],T(A7))</f>
        <v>4</v>
      </c>
      <c r="AA7" s="32">
        <f>COUNTIFS(Tablo1[Bilecik],"TRUE",Tablo1[Chorotype-groups],T(A7))</f>
        <v>12</v>
      </c>
      <c r="AB7" s="32">
        <f>COUNTIFS(Tablo1[Bingöl],"TRUE",Tablo1[Chorotype-groups],T(A7))</f>
        <v>13</v>
      </c>
      <c r="AC7" s="32">
        <f>COUNTIFS(Tablo1[Bitlis],"TRUE",Tablo1[Chorotype-groups],T(A7))</f>
        <v>9</v>
      </c>
      <c r="AD7" s="32">
        <f>COUNTIFS(Tablo1[Bolu],"TRUE",Tablo1[Chorotype-groups],T(A7))</f>
        <v>15</v>
      </c>
      <c r="AE7" s="32">
        <f>COUNTIFS(Tablo1[Burdur],"TRUE",Tablo1[Chorotype-groups],T(A7))</f>
        <v>8</v>
      </c>
      <c r="AF7" s="32">
        <f>COUNTIFS(Tablo1[Bursa],"TRUE",Tablo1[Chorotype-groups],T(A7))</f>
        <v>20</v>
      </c>
      <c r="AG7" s="32">
        <f>COUNTIFS(Tablo1[Çanakkale],"TRUE",Tablo1[Chorotype-groups],T(A7))</f>
        <v>14</v>
      </c>
      <c r="AH7" s="32">
        <f>COUNTIFS(Tablo1[Çankırı],"TRUE",Tablo1[Chorotype-groups],T(A7))</f>
        <v>6</v>
      </c>
      <c r="AI7" s="32">
        <f>COUNTIFS(Tablo1[Çorum],"TRUE",Tablo1[Chorotype-groups],T(A7))</f>
        <v>11</v>
      </c>
      <c r="AJ7" s="32">
        <f>COUNTIFS(Tablo1[Denizli],"TRUE",Tablo1[Chorotype-groups],T(A7))</f>
        <v>12</v>
      </c>
      <c r="AK7" s="32">
        <f>COUNTIFS(Tablo1[Diyarbakır],"TRUE",Tablo1[Chorotype-groups],T(A7))</f>
        <v>56</v>
      </c>
      <c r="AL7" s="32">
        <f>COUNTIFS(Tablo1[Düzce],"TRUE",Tablo1[Chorotype-groups],T(A7))</f>
        <v>1</v>
      </c>
      <c r="AM7" s="32">
        <f>COUNTIFS(Tablo1[Edirne],"TRUE",Tablo1[Chorotype-groups],T(A7))</f>
        <v>9</v>
      </c>
      <c r="AN7" s="32">
        <f>COUNTIFS(Tablo1[Elazığ],"TRUE",Tablo1[Chorotype-groups],T(A7))</f>
        <v>49</v>
      </c>
      <c r="AO7" s="32">
        <f>COUNTIFS(Tablo1[Erzincan],"TRUE",Tablo1[Chorotype-groups],T(A7))</f>
        <v>16</v>
      </c>
      <c r="AP7" s="32">
        <f>COUNTIFS(Tablo1[Erzurum],"TRUE",Tablo1[Chorotype-groups],T(A7))</f>
        <v>36</v>
      </c>
      <c r="AQ7" s="32">
        <f>COUNTIFS(Tablo1[Eskişehir],"TRUE",Tablo1[Chorotype-groups],T(A7))</f>
        <v>12</v>
      </c>
      <c r="AR7" s="32">
        <f>COUNTIFS(Tablo1[Gaziantep],"TRUE",Tablo1[Chorotype-groups],T(A7))</f>
        <v>45</v>
      </c>
      <c r="AS7" s="32">
        <f>COUNTIFS(Tablo1[Giresun],"TRUE",Tablo1[Chorotype-groups],T(A7))</f>
        <v>5</v>
      </c>
      <c r="AT7" s="32">
        <f>COUNTIFS(Tablo1[Gümüşhane],"TRUE",Tablo1[Chorotype-groups],T(A7))</f>
        <v>6</v>
      </c>
      <c r="AU7" s="32">
        <f>COUNTIFS(Tablo1[Hakkâri],"TRUE",Tablo1[Chorotype-groups],T(A7))</f>
        <v>12</v>
      </c>
      <c r="AV7" s="32">
        <f>COUNTIFS(Tablo1[Hatay],"TRUE",Tablo1[Chorotype-groups],T(A7))</f>
        <v>64</v>
      </c>
      <c r="AW7" s="32">
        <f>COUNTIFS(Tablo1[Iğdır],"TRUE",Tablo1[Chorotype-groups],T(A7))</f>
        <v>18</v>
      </c>
      <c r="AX7" s="32">
        <f>COUNTIFS(Tablo1[Isparta],"TRUE",Tablo1[Chorotype-groups],T(A7))</f>
        <v>10</v>
      </c>
      <c r="AY7" s="32">
        <f>COUNTIFS(Tablo1[İstanbul],"TRUE",Tablo1[Chorotype-groups],T(A7))</f>
        <v>15</v>
      </c>
      <c r="AZ7" s="32">
        <f>COUNTIFS(Tablo1[İzmir],"TRUE",Tablo1[Chorotype-groups],T(A7))</f>
        <v>40</v>
      </c>
      <c r="BA7" s="32">
        <f>COUNTIFS(Tablo1[Kahramanmaraş],"TRUE",Tablo1[Chorotype-groups],T(A7))</f>
        <v>61</v>
      </c>
      <c r="BB7" s="32">
        <f>COUNTIFS(Tablo1[Karabük],"TRUE",Tablo1[Chorotype-groups],T(A7))</f>
        <v>6</v>
      </c>
      <c r="BC7" s="32">
        <f>COUNTIFS(Tablo1[Karaman],"TRUE",Tablo1[Chorotype-groups],T(A7))</f>
        <v>45</v>
      </c>
      <c r="BD7" s="32">
        <f>COUNTIFS(Tablo1[Kars],"TRUE",Tablo1[Chorotype-groups],T(A7))</f>
        <v>31</v>
      </c>
      <c r="BE7" s="32">
        <f>COUNTIFS(Tablo1[Kastamonu],"TRUE",Tablo1[Chorotype-groups],T(A7))</f>
        <v>11</v>
      </c>
      <c r="BF7" s="32">
        <f>COUNTIFS(Tablo1[Kayseri],"TRUE",Tablo1[Chorotype-groups],T(A7))</f>
        <v>34</v>
      </c>
      <c r="BG7" s="32">
        <f>COUNTIFS(Tablo1[Kırıkkale],"TRUE",Tablo1[Chorotype-groups],T(A7))</f>
        <v>4</v>
      </c>
      <c r="BH7" s="32">
        <f>COUNTIFS(Tablo1[Kırklareli],"TRUE",Tablo1[Chorotype-groups],T(A7))</f>
        <v>9</v>
      </c>
      <c r="BI7" s="32">
        <f>COUNTIFS(Tablo1[Kırşehir],"TRUE",Tablo1[Chorotype-groups],T(A7))</f>
        <v>7</v>
      </c>
      <c r="BJ7" s="32">
        <f>COUNTIFS(Tablo1[Kilis],"TRUE",Tablo1[Chorotype-groups],T(A7))</f>
        <v>10</v>
      </c>
      <c r="BK7" s="32">
        <f>COUNTIFS(Tablo1[Kocaeli],"TRUE",Tablo1[Chorotype-groups],T(A7))</f>
        <v>4</v>
      </c>
      <c r="BL7" s="32">
        <f>COUNTIFS(Tablo1[Konya],"TRUE",Tablo1[Chorotype-groups],T(A7))</f>
        <v>45</v>
      </c>
      <c r="BM7" s="32">
        <f>COUNTIFS(Tablo1[Kütahya],"TRUE",Tablo1[Chorotype-groups],T(A7))</f>
        <v>16</v>
      </c>
      <c r="BN7" s="32">
        <f>COUNTIFS(Tablo1[Malatya],"TRUE",Tablo1[Chorotype-groups],T(A7))</f>
        <v>23</v>
      </c>
      <c r="BO7" s="32">
        <f>COUNTIFS(Tablo1[Manisa],"TRUE",Tablo1[Chorotype-groups],T(A7))</f>
        <v>14</v>
      </c>
      <c r="BP7" s="32">
        <f>COUNTIFS(Tablo1[Mardin],"TRUE",Tablo1[Chorotype-groups],T(A7))</f>
        <v>27</v>
      </c>
      <c r="BQ7" s="32">
        <f>COUNTIFS(Tablo1[Mersin],"TRUE",Tablo1[Chorotype-groups],T(A7))</f>
        <v>56</v>
      </c>
      <c r="BR7" s="32">
        <f>COUNTIFS(Tablo1[Muğla],"TRUE",Tablo1[Chorotype-groups],T(A7))</f>
        <v>14</v>
      </c>
      <c r="BS7" s="32">
        <f>COUNTIFS(Tablo1[Muş],"TRUE",Tablo1[Chorotype-groups],T(A7))</f>
        <v>9</v>
      </c>
      <c r="BT7" s="32">
        <f>COUNTIFS(Tablo1[Nevşehir],"TRUE",Tablo1[Chorotype-groups],T(A7))</f>
        <v>13</v>
      </c>
      <c r="BU7" s="32">
        <f>COUNTIFS(Tablo1[Niğde],"TRUE",Tablo1[Chorotype-groups],T(A7))</f>
        <v>40</v>
      </c>
      <c r="BV7" s="32">
        <f>COUNTIFS(Tablo1[Ordu],"TRUE",Tablo1[Chorotype-groups],T(A7))</f>
        <v>5</v>
      </c>
      <c r="BW7" s="32">
        <f>COUNTIFS(Tablo1[Osmaniye],"TRUE",Tablo1[Chorotype-groups],T(A7))</f>
        <v>20</v>
      </c>
      <c r="BX7" s="32">
        <f>COUNTIFS(Tablo1[Rize],"TRUE",Tablo1[Chorotype-groups],T(A7))</f>
        <v>5</v>
      </c>
      <c r="BY7" s="32">
        <f>COUNTIFS(Tablo1[Sakarya],"TRUE",Tablo1[Chorotype-groups],T(A7))</f>
        <v>3</v>
      </c>
      <c r="BZ7" s="32">
        <f>COUNTIFS(Tablo1[Samsun],"TRUE",Tablo1[Chorotype-groups],T(A7))</f>
        <v>7</v>
      </c>
      <c r="CA7" s="32">
        <f>COUNTIFS(Tablo1[Siirt],"TRUE",Tablo1[Chorotype-groups],T(A7))</f>
        <v>17</v>
      </c>
      <c r="CB7" s="32">
        <f>COUNTIFS(Tablo1[Sinop],"TRUE",Tablo1[Chorotype-groups],T(A7))</f>
        <v>7</v>
      </c>
      <c r="CC7" s="32">
        <f>COUNTIFS(Tablo1[Sivas],"TRUE",Tablo1[Chorotype-groups],T(A7))</f>
        <v>11</v>
      </c>
      <c r="CD7" s="32">
        <f>COUNTIFS(Tablo1[Şanlıurfa],"TRUE",Tablo1[Chorotype-groups],T(A7))</f>
        <v>13</v>
      </c>
      <c r="CE7" s="32">
        <f>COUNTIFS(Tablo1[Şırnak],"TRUE",Tablo1[Chorotype-groups],T(A7))</f>
        <v>4</v>
      </c>
      <c r="CF7" s="32">
        <f>COUNTIFS(Tablo1[Tekirdağ],"TRUE",Tablo1[Chorotype-groups],T(A7))</f>
        <v>11</v>
      </c>
      <c r="CG7" s="32">
        <f>COUNTIFS(Tablo1[Tokat],"TRUE",Tablo1[Chorotype-groups],T(A7))</f>
        <v>15</v>
      </c>
      <c r="CH7" s="32">
        <f>COUNTIFS(Tablo1[Trabzon],"TRUE",Tablo1[Chorotype-groups],T(A7))</f>
        <v>4</v>
      </c>
      <c r="CI7" s="32">
        <f>COUNTIFS(Tablo1[Tunceli],"TRUE",Tablo1[Chorotype-groups],T(A7))</f>
        <v>10</v>
      </c>
      <c r="CJ7" s="32">
        <f>COUNTIFS(Tablo1[Uşak],"TRUE",Tablo1[Chorotype-groups],T(A7))</f>
        <v>4</v>
      </c>
      <c r="CK7" s="32">
        <f>COUNTIFS(Tablo1[Van],"TRUE",Tablo1[Chorotype-groups],T(A7))</f>
        <v>23</v>
      </c>
      <c r="CL7" s="32">
        <f>COUNTIFS(Tablo1[Yalova],"TRUE",Tablo1[Chorotype-groups],T(A7))</f>
        <v>4</v>
      </c>
      <c r="CM7" s="32">
        <f>COUNTIFS(Tablo1[Yozgat],"TRUE",Tablo1[Chorotype-groups],T(A7))</f>
        <v>3</v>
      </c>
      <c r="CN7" s="33">
        <f>COUNTIFS(Tablo1[Zonguldak],"TRUE",Tablo1[Chorotype-groups],T(A7))</f>
        <v>4</v>
      </c>
    </row>
    <row r="8" spans="1:92">
      <c r="A8" s="31" t="s">
        <v>16</v>
      </c>
      <c r="B8" s="32">
        <f>COUNTIF(Tablo1[Chorotype-groups],T(A8))</f>
        <v>399</v>
      </c>
      <c r="C8" s="32">
        <f>COUNTIFS(Tablo1[Mediterranean],"TRUE",Tablo1[Chorotype-groups],"Mediterranean")</f>
        <v>291</v>
      </c>
      <c r="D8" s="32">
        <f>COUNTIFS(Tablo1[Aegean],"TRUE",Tablo1[Chorotype-groups],T(A8))</f>
        <v>215</v>
      </c>
      <c r="E8" s="32">
        <f>COUNTIFS(Tablo1[Central Anatolian],"TRUE",Tablo1[Chorotype-groups],T(A8))</f>
        <v>223</v>
      </c>
      <c r="F8" s="32">
        <f>COUNTIFS(Tablo1[Marmara],"TRUE",Tablo1[Chorotype-groups],T(A8))</f>
        <v>201</v>
      </c>
      <c r="G8" s="32">
        <f>COUNTIFS(Tablo1[Southeastern Anatolian],"TRUE",Tablo1[Chorotype-groups],T(A8))</f>
        <v>178</v>
      </c>
      <c r="H8" s="32">
        <f>COUNTIFS(Tablo1[East Anatolian],"TRUE",Tablo1[Chorotype-groups],T(A8))</f>
        <v>142</v>
      </c>
      <c r="I8" s="32">
        <f>COUNTIFS(Tablo1[Black Sea],"TRUE",Tablo1[Chorotype-groups],T(A8))</f>
        <v>140</v>
      </c>
      <c r="J8" s="32">
        <f>COUNTIFS(Tablo1[Eastern Black Sea],"TRUE",Tablo1[Chorotype-groups],T(A8))</f>
        <v>54</v>
      </c>
      <c r="K8" s="32">
        <f>COUNTIFS(Tablo1[Turkish Thrace],"TRUE",Tablo1[Chorotype-groups],T(A8))</f>
        <v>163</v>
      </c>
      <c r="L8" s="32">
        <f>COUNTIFS(Tablo1[Adana],"TRUE",Tablo1[Chorotype-groups],T(A8))</f>
        <v>157</v>
      </c>
      <c r="M8" s="32">
        <f>COUNTIFS(Tablo1[Adıyaman],"TRUE",Tablo1[Chorotype-groups],T(A8))</f>
        <v>29</v>
      </c>
      <c r="N8" s="32">
        <f>COUNTIFS(Tablo1[Afyonkarahisar],"TRUE",Tablo1[Chorotype-groups],T(A8))</f>
        <v>23</v>
      </c>
      <c r="O8" s="32">
        <f>COUNTIFS(Tablo1[Ağrı],"TRUE",Tablo1[Chorotype-groups],T(A8))</f>
        <v>14</v>
      </c>
      <c r="P8" s="32">
        <f>COUNTIFS(Tablo1[Aksaray],"TRUE",Tablo1[Chorotype-groups],T(A8))</f>
        <v>10</v>
      </c>
      <c r="Q8" s="32">
        <f>COUNTIFS(Tablo1[Amasya],"TRUE",Tablo1[Chorotype-groups],T(A8))</f>
        <v>68</v>
      </c>
      <c r="R8" s="32">
        <f>COUNTIFS(Tablo1[Ankara],"TRUE",Tablo1[Chorotype-groups],T(A8))</f>
        <v>134</v>
      </c>
      <c r="S8" s="32">
        <f>COUNTIFS(Tablo1[Antalya],"TRUE",Tablo1[Chorotype-groups],T(A8))</f>
        <v>152</v>
      </c>
      <c r="T8" s="32">
        <f>COUNTIFS(Tablo1[Ardahan],"TRUE",Tablo1[Chorotype-groups],T(A8))</f>
        <v>5</v>
      </c>
      <c r="U8" s="32">
        <f>COUNTIFS(Tablo1[Artvin],"TRUE",Tablo1[Chorotype-groups],T(A8))</f>
        <v>29</v>
      </c>
      <c r="V8" s="32">
        <f>COUNTIFS(Tablo1[Aydın],"TRUE",Tablo1[Chorotype-groups],T(A8))</f>
        <v>73</v>
      </c>
      <c r="W8" s="32">
        <f>COUNTIFS(Tablo1[Balıkesir],"TRUE",Tablo1[Chorotype-groups],T(A8))</f>
        <v>64</v>
      </c>
      <c r="X8" s="32">
        <f>COUNTIFS(Tablo1[Bartın],"TRUE",Tablo1[Chorotype-groups],T(A8))</f>
        <v>12</v>
      </c>
      <c r="Y8" s="32">
        <f>COUNTIFS(Tablo1[Batman],"TRUE",Tablo1[Chorotype-groups],T(A8))</f>
        <v>3</v>
      </c>
      <c r="Z8" s="32">
        <f>COUNTIFS(Tablo1[Bayburt],"TRUE",Tablo1[Chorotype-groups],T(A8))</f>
        <v>11</v>
      </c>
      <c r="AA8" s="32">
        <f>COUNTIFS(Tablo1[Bilecik],"TRUE",Tablo1[Chorotype-groups],T(A8))</f>
        <v>32</v>
      </c>
      <c r="AB8" s="32">
        <f>COUNTIFS(Tablo1[Bingöl],"TRUE",Tablo1[Chorotype-groups],T(A8))</f>
        <v>17</v>
      </c>
      <c r="AC8" s="32">
        <f>COUNTIFS(Tablo1[Bitlis],"TRUE",Tablo1[Chorotype-groups],T(A8))</f>
        <v>12</v>
      </c>
      <c r="AD8" s="32">
        <f>COUNTIFS(Tablo1[Bolu],"TRUE",Tablo1[Chorotype-groups],T(A8))</f>
        <v>22</v>
      </c>
      <c r="AE8" s="32">
        <f>COUNTIFS(Tablo1[Burdur],"TRUE",Tablo1[Chorotype-groups],T(A8))</f>
        <v>31</v>
      </c>
      <c r="AF8" s="32">
        <f>COUNTIFS(Tablo1[Bursa],"TRUE",Tablo1[Chorotype-groups],T(A8))</f>
        <v>104</v>
      </c>
      <c r="AG8" s="32">
        <f>COUNTIFS(Tablo1[Çanakkale],"TRUE",Tablo1[Chorotype-groups],T(A8))</f>
        <v>85</v>
      </c>
      <c r="AH8" s="32">
        <f>COUNTIFS(Tablo1[Çankırı],"TRUE",Tablo1[Chorotype-groups],T(A8))</f>
        <v>32</v>
      </c>
      <c r="AI8" s="32">
        <f>COUNTIFS(Tablo1[Çorum],"TRUE",Tablo1[Chorotype-groups],T(A8))</f>
        <v>41</v>
      </c>
      <c r="AJ8" s="32">
        <f>COUNTIFS(Tablo1[Denizli],"TRUE",Tablo1[Chorotype-groups],T(A8))</f>
        <v>42</v>
      </c>
      <c r="AK8" s="32">
        <f>COUNTIFS(Tablo1[Diyarbakır],"TRUE",Tablo1[Chorotype-groups],T(A8))</f>
        <v>102</v>
      </c>
      <c r="AL8" s="32">
        <f>COUNTIFS(Tablo1[Düzce],"TRUE",Tablo1[Chorotype-groups],T(A8))</f>
        <v>17</v>
      </c>
      <c r="AM8" s="32">
        <f>COUNTIFS(Tablo1[Edirne],"TRUE",Tablo1[Chorotype-groups],T(A8))</f>
        <v>84</v>
      </c>
      <c r="AN8" s="32">
        <f>COUNTIFS(Tablo1[Elazığ],"TRUE",Tablo1[Chorotype-groups],T(A8))</f>
        <v>74</v>
      </c>
      <c r="AO8" s="32">
        <f>COUNTIFS(Tablo1[Erzincan],"TRUE",Tablo1[Chorotype-groups],T(A8))</f>
        <v>27</v>
      </c>
      <c r="AP8" s="32">
        <f>COUNTIFS(Tablo1[Erzurum],"TRUE",Tablo1[Chorotype-groups],T(A8))</f>
        <v>52</v>
      </c>
      <c r="AQ8" s="32">
        <f>COUNTIFS(Tablo1[Eskişehir],"TRUE",Tablo1[Chorotype-groups],T(A8))</f>
        <v>34</v>
      </c>
      <c r="AR8" s="32">
        <f>COUNTIFS(Tablo1[Gaziantep],"TRUE",Tablo1[Chorotype-groups],T(A8))</f>
        <v>104</v>
      </c>
      <c r="AS8" s="32">
        <f>COUNTIFS(Tablo1[Giresun],"TRUE",Tablo1[Chorotype-groups],T(A8))</f>
        <v>25</v>
      </c>
      <c r="AT8" s="32">
        <f>COUNTIFS(Tablo1[Gümüşhane],"TRUE",Tablo1[Chorotype-groups],T(A8))</f>
        <v>18</v>
      </c>
      <c r="AU8" s="32">
        <f>COUNTIFS(Tablo1[Hakkâri],"TRUE",Tablo1[Chorotype-groups],T(A8))</f>
        <v>14</v>
      </c>
      <c r="AV8" s="32">
        <f>COUNTIFS(Tablo1[Hatay],"TRUE",Tablo1[Chorotype-groups],T(A8))</f>
        <v>161</v>
      </c>
      <c r="AW8" s="32">
        <f>COUNTIFS(Tablo1[Iğdır],"TRUE",Tablo1[Chorotype-groups],T(A8))</f>
        <v>23</v>
      </c>
      <c r="AX8" s="32">
        <f>COUNTIFS(Tablo1[Isparta],"TRUE",Tablo1[Chorotype-groups],T(A8))</f>
        <v>44</v>
      </c>
      <c r="AY8" s="32">
        <f>COUNTIFS(Tablo1[İstanbul],"TRUE",Tablo1[Chorotype-groups],T(A8))</f>
        <v>108</v>
      </c>
      <c r="AZ8" s="32">
        <f>COUNTIFS(Tablo1[İzmir],"TRUE",Tablo1[Chorotype-groups],T(A8))</f>
        <v>174</v>
      </c>
      <c r="BA8" s="32">
        <f>COUNTIFS(Tablo1[Kahramanmaraş],"TRUE",Tablo1[Chorotype-groups],T(A8))</f>
        <v>103</v>
      </c>
      <c r="BB8" s="32">
        <f>COUNTIFS(Tablo1[Karabük],"TRUE",Tablo1[Chorotype-groups],T(A8))</f>
        <v>15</v>
      </c>
      <c r="BC8" s="32">
        <f>COUNTIFS(Tablo1[Karaman],"TRUE",Tablo1[Chorotype-groups],T(A8))</f>
        <v>106</v>
      </c>
      <c r="BD8" s="32">
        <f>COUNTIFS(Tablo1[Kars],"TRUE",Tablo1[Chorotype-groups],T(A8))</f>
        <v>28</v>
      </c>
      <c r="BE8" s="32">
        <f>COUNTIFS(Tablo1[Kastamonu],"TRUE",Tablo1[Chorotype-groups],T(A8))</f>
        <v>43</v>
      </c>
      <c r="BF8" s="32">
        <f>COUNTIFS(Tablo1[Kayseri],"TRUE",Tablo1[Chorotype-groups],T(A8))</f>
        <v>75</v>
      </c>
      <c r="BG8" s="32">
        <f>COUNTIFS(Tablo1[Kırıkkale],"TRUE",Tablo1[Chorotype-groups],T(A8))</f>
        <v>16</v>
      </c>
      <c r="BH8" s="32">
        <f>COUNTIFS(Tablo1[Kırklareli],"TRUE",Tablo1[Chorotype-groups],T(A8))</f>
        <v>51</v>
      </c>
      <c r="BI8" s="32">
        <f>COUNTIFS(Tablo1[Kırşehir],"TRUE",Tablo1[Chorotype-groups],T(A8))</f>
        <v>51</v>
      </c>
      <c r="BJ8" s="32">
        <f>COUNTIFS(Tablo1[Kilis],"TRUE",Tablo1[Chorotype-groups],T(A8))</f>
        <v>22</v>
      </c>
      <c r="BK8" s="32">
        <f>COUNTIFS(Tablo1[Kocaeli],"TRUE",Tablo1[Chorotype-groups],T(A8))</f>
        <v>28</v>
      </c>
      <c r="BL8" s="32">
        <f>COUNTIFS(Tablo1[Konya],"TRUE",Tablo1[Chorotype-groups],T(A8))</f>
        <v>81</v>
      </c>
      <c r="BM8" s="32">
        <f>COUNTIFS(Tablo1[Kütahya],"TRUE",Tablo1[Chorotype-groups],T(A8))</f>
        <v>30</v>
      </c>
      <c r="BN8" s="32">
        <f>COUNTIFS(Tablo1[Malatya],"TRUE",Tablo1[Chorotype-groups],T(A8))</f>
        <v>33</v>
      </c>
      <c r="BO8" s="32">
        <f>COUNTIFS(Tablo1[Manisa],"TRUE",Tablo1[Chorotype-groups],T(A8))</f>
        <v>56</v>
      </c>
      <c r="BP8" s="32">
        <f>COUNTIFS(Tablo1[Mardin],"TRUE",Tablo1[Chorotype-groups],T(A8))</f>
        <v>56</v>
      </c>
      <c r="BQ8" s="32">
        <f>COUNTIFS(Tablo1[Mersin],"TRUE",Tablo1[Chorotype-groups],T(A8))</f>
        <v>156</v>
      </c>
      <c r="BR8" s="32">
        <f>COUNTIFS(Tablo1[Muğla],"TRUE",Tablo1[Chorotype-groups],T(A8))</f>
        <v>102</v>
      </c>
      <c r="BS8" s="32">
        <f>COUNTIFS(Tablo1[Muş],"TRUE",Tablo1[Chorotype-groups],T(A8))</f>
        <v>15</v>
      </c>
      <c r="BT8" s="32">
        <f>COUNTIFS(Tablo1[Nevşehir],"TRUE",Tablo1[Chorotype-groups],T(A8))</f>
        <v>40</v>
      </c>
      <c r="BU8" s="32">
        <f>COUNTIFS(Tablo1[Niğde],"TRUE",Tablo1[Chorotype-groups],T(A8))</f>
        <v>57</v>
      </c>
      <c r="BV8" s="32">
        <f>COUNTIFS(Tablo1[Ordu],"TRUE",Tablo1[Chorotype-groups],T(A8))</f>
        <v>13</v>
      </c>
      <c r="BW8" s="32">
        <f>COUNTIFS(Tablo1[Osmaniye],"TRUE",Tablo1[Chorotype-groups],T(A8))</f>
        <v>51</v>
      </c>
      <c r="BX8" s="32">
        <f>COUNTIFS(Tablo1[Rize],"TRUE",Tablo1[Chorotype-groups],T(A8))</f>
        <v>6</v>
      </c>
      <c r="BY8" s="32">
        <f>COUNTIFS(Tablo1[Sakarya],"TRUE",Tablo1[Chorotype-groups],T(A8))</f>
        <v>26</v>
      </c>
      <c r="BZ8" s="32">
        <f>COUNTIFS(Tablo1[Samsun],"TRUE",Tablo1[Chorotype-groups],T(A8))</f>
        <v>21</v>
      </c>
      <c r="CA8" s="32">
        <f>COUNTIFS(Tablo1[Siirt],"TRUE",Tablo1[Chorotype-groups],T(A8))</f>
        <v>19</v>
      </c>
      <c r="CB8" s="32">
        <f>COUNTIFS(Tablo1[Sinop],"TRUE",Tablo1[Chorotype-groups],T(A8))</f>
        <v>32</v>
      </c>
      <c r="CC8" s="32">
        <f>COUNTIFS(Tablo1[Sivas],"TRUE",Tablo1[Chorotype-groups],T(A8))</f>
        <v>36</v>
      </c>
      <c r="CD8" s="32">
        <f>COUNTIFS(Tablo1[Şanlıurfa],"TRUE",Tablo1[Chorotype-groups],T(A8))</f>
        <v>27</v>
      </c>
      <c r="CE8" s="32">
        <f>COUNTIFS(Tablo1[Şırnak],"TRUE",Tablo1[Chorotype-groups],T(A8))</f>
        <v>3</v>
      </c>
      <c r="CF8" s="32">
        <f>COUNTIFS(Tablo1[Tekirdağ],"TRUE",Tablo1[Chorotype-groups],T(A8))</f>
        <v>53</v>
      </c>
      <c r="CG8" s="32">
        <f>COUNTIFS(Tablo1[Tokat],"TRUE",Tablo1[Chorotype-groups],T(A8))</f>
        <v>43</v>
      </c>
      <c r="CH8" s="32">
        <f>COUNTIFS(Tablo1[Trabzon],"TRUE",Tablo1[Chorotype-groups],T(A8))</f>
        <v>6</v>
      </c>
      <c r="CI8" s="32">
        <f>COUNTIFS(Tablo1[Tunceli],"TRUE",Tablo1[Chorotype-groups],T(A8))</f>
        <v>27</v>
      </c>
      <c r="CJ8" s="32">
        <f>COUNTIFS(Tablo1[Uşak],"TRUE",Tablo1[Chorotype-groups],T(A8))</f>
        <v>25</v>
      </c>
      <c r="CK8" s="32">
        <f>COUNTIFS(Tablo1[Van],"TRUE",Tablo1[Chorotype-groups],T(A8))</f>
        <v>31</v>
      </c>
      <c r="CL8" s="32">
        <f>COUNTIFS(Tablo1[Yalova],"TRUE",Tablo1[Chorotype-groups],T(A8))</f>
        <v>11</v>
      </c>
      <c r="CM8" s="32">
        <f>COUNTIFS(Tablo1[Yozgat],"TRUE",Tablo1[Chorotype-groups],T(A8))</f>
        <v>10</v>
      </c>
      <c r="CN8" s="33">
        <f>COUNTIFS(Tablo1[Zonguldak],"TRUE",Tablo1[Chorotype-groups],T(A8))</f>
        <v>19</v>
      </c>
    </row>
    <row r="9" spans="1:92">
      <c r="A9" s="31" t="s">
        <v>143</v>
      </c>
      <c r="B9" s="32">
        <f>COUNTIF(Tablo1[Chorotype-groups],T(A9))</f>
        <v>127</v>
      </c>
      <c r="C9" s="32">
        <f>COUNTIFS(Tablo1[Mediterranean],"TRUE",Tablo1[Chorotype-groups],"Turanian")</f>
        <v>71</v>
      </c>
      <c r="D9" s="32">
        <f>COUNTIFS(Tablo1[Aegean],"TRUE",Tablo1[Chorotype-groups],T(A9))</f>
        <v>32</v>
      </c>
      <c r="E9" s="32">
        <f>COUNTIFS(Tablo1[Central Anatolian],"TRUE",Tablo1[Chorotype-groups],T(A9))</f>
        <v>82</v>
      </c>
      <c r="F9" s="32">
        <f>COUNTIFS(Tablo1[Marmara],"TRUE",Tablo1[Chorotype-groups],T(A9))</f>
        <v>28</v>
      </c>
      <c r="G9" s="32">
        <f>COUNTIFS(Tablo1[Southeastern Anatolian],"TRUE",Tablo1[Chorotype-groups],T(A9))</f>
        <v>46</v>
      </c>
      <c r="H9" s="32">
        <f>COUNTIFS(Tablo1[East Anatolian],"TRUE",Tablo1[Chorotype-groups],T(A9))</f>
        <v>69</v>
      </c>
      <c r="I9" s="32">
        <f>COUNTIFS(Tablo1[Black Sea],"TRUE",Tablo1[Chorotype-groups],T(A9))</f>
        <v>42</v>
      </c>
      <c r="J9" s="32">
        <f>COUNTIFS(Tablo1[Eastern Black Sea],"TRUE",Tablo1[Chorotype-groups],T(A9))</f>
        <v>15</v>
      </c>
      <c r="K9" s="32">
        <f>COUNTIFS(Tablo1[Turkish Thrace],"TRUE",Tablo1[Chorotype-groups],T(A9))</f>
        <v>16</v>
      </c>
      <c r="L9" s="32">
        <f>COUNTIFS(Tablo1[Adana],"TRUE",Tablo1[Chorotype-groups],T(A9))</f>
        <v>36</v>
      </c>
      <c r="M9" s="32">
        <f>COUNTIFS(Tablo1[Adıyaman],"TRUE",Tablo1[Chorotype-groups],T(A9))</f>
        <v>12</v>
      </c>
      <c r="N9" s="32">
        <f>COUNTIFS(Tablo1[Afyonkarahisar],"TRUE",Tablo1[Chorotype-groups],T(A9))</f>
        <v>5</v>
      </c>
      <c r="O9" s="32">
        <f>COUNTIFS(Tablo1[Ağrı],"TRUE",Tablo1[Chorotype-groups],T(A9))</f>
        <v>10</v>
      </c>
      <c r="P9" s="32">
        <f>COUNTIFS(Tablo1[Aksaray],"TRUE",Tablo1[Chorotype-groups],T(A9))</f>
        <v>6</v>
      </c>
      <c r="Q9" s="32">
        <f>COUNTIFS(Tablo1[Amasya],"TRUE",Tablo1[Chorotype-groups],T(A9))</f>
        <v>16</v>
      </c>
      <c r="R9" s="32">
        <f>COUNTIFS(Tablo1[Ankara],"TRUE",Tablo1[Chorotype-groups],T(A9))</f>
        <v>46</v>
      </c>
      <c r="S9" s="32">
        <f>COUNTIFS(Tablo1[Antalya],"TRUE",Tablo1[Chorotype-groups],T(A9))</f>
        <v>17</v>
      </c>
      <c r="T9" s="32">
        <f>COUNTIFS(Tablo1[Ardahan],"TRUE",Tablo1[Chorotype-groups],T(A9))</f>
        <v>2</v>
      </c>
      <c r="U9" s="32">
        <f>COUNTIFS(Tablo1[Artvin],"TRUE",Tablo1[Chorotype-groups],T(A9))</f>
        <v>8</v>
      </c>
      <c r="V9" s="32">
        <f>COUNTIFS(Tablo1[Aydın],"TRUE",Tablo1[Chorotype-groups],T(A9))</f>
        <v>10</v>
      </c>
      <c r="W9" s="32">
        <f>COUNTIFS(Tablo1[Balıkesir],"TRUE",Tablo1[Chorotype-groups],T(A9))</f>
        <v>8</v>
      </c>
      <c r="X9" s="32">
        <f>COUNTIFS(Tablo1[Bartın],"TRUE",Tablo1[Chorotype-groups],T(A9))</f>
        <v>0</v>
      </c>
      <c r="Y9" s="32">
        <f>COUNTIFS(Tablo1[Batman],"TRUE",Tablo1[Chorotype-groups],T(A9))</f>
        <v>4</v>
      </c>
      <c r="Z9" s="32">
        <f>COUNTIFS(Tablo1[Bayburt],"TRUE",Tablo1[Chorotype-groups],T(A9))</f>
        <v>3</v>
      </c>
      <c r="AA9" s="32">
        <f>COUNTIFS(Tablo1[Bilecik],"TRUE",Tablo1[Chorotype-groups],T(A9))</f>
        <v>4</v>
      </c>
      <c r="AB9" s="32">
        <f>COUNTIFS(Tablo1[Bingöl],"TRUE",Tablo1[Chorotype-groups],T(A9))</f>
        <v>4</v>
      </c>
      <c r="AC9" s="32">
        <f>COUNTIFS(Tablo1[Bitlis],"TRUE",Tablo1[Chorotype-groups],T(A9))</f>
        <v>4</v>
      </c>
      <c r="AD9" s="32">
        <f>COUNTIFS(Tablo1[Bolu],"TRUE",Tablo1[Chorotype-groups],T(A9))</f>
        <v>3</v>
      </c>
      <c r="AE9" s="32">
        <f>COUNTIFS(Tablo1[Burdur],"TRUE",Tablo1[Chorotype-groups],T(A9))</f>
        <v>6</v>
      </c>
      <c r="AF9" s="32">
        <f>COUNTIFS(Tablo1[Bursa],"TRUE",Tablo1[Chorotype-groups],T(A9))</f>
        <v>12</v>
      </c>
      <c r="AG9" s="32">
        <f>COUNTIFS(Tablo1[Çanakkale],"TRUE",Tablo1[Chorotype-groups],T(A9))</f>
        <v>8</v>
      </c>
      <c r="AH9" s="32">
        <f>COUNTIFS(Tablo1[Çankırı],"TRUE",Tablo1[Chorotype-groups],T(A9))</f>
        <v>7</v>
      </c>
      <c r="AI9" s="32">
        <f>COUNTIFS(Tablo1[Çorum],"TRUE",Tablo1[Chorotype-groups],T(A9))</f>
        <v>12</v>
      </c>
      <c r="AJ9" s="32">
        <f>COUNTIFS(Tablo1[Denizli],"TRUE",Tablo1[Chorotype-groups],T(A9))</f>
        <v>10</v>
      </c>
      <c r="AK9" s="32">
        <f>COUNTIFS(Tablo1[Diyarbakır],"TRUE",Tablo1[Chorotype-groups],T(A9))</f>
        <v>31</v>
      </c>
      <c r="AL9" s="32">
        <f>COUNTIFS(Tablo1[Düzce],"TRUE",Tablo1[Chorotype-groups],T(A9))</f>
        <v>0</v>
      </c>
      <c r="AM9" s="32">
        <f>COUNTIFS(Tablo1[Edirne],"TRUE",Tablo1[Chorotype-groups],T(A9))</f>
        <v>7</v>
      </c>
      <c r="AN9" s="32">
        <f>COUNTIFS(Tablo1[Elazığ],"TRUE",Tablo1[Chorotype-groups],T(A9))</f>
        <v>32</v>
      </c>
      <c r="AO9" s="32">
        <f>COUNTIFS(Tablo1[Erzincan],"TRUE",Tablo1[Chorotype-groups],T(A9))</f>
        <v>10</v>
      </c>
      <c r="AP9" s="32">
        <f>COUNTIFS(Tablo1[Erzurum],"TRUE",Tablo1[Chorotype-groups],T(A9))</f>
        <v>16</v>
      </c>
      <c r="AQ9" s="32">
        <f>COUNTIFS(Tablo1[Eskişehir],"TRUE",Tablo1[Chorotype-groups],T(A9))</f>
        <v>11</v>
      </c>
      <c r="AR9" s="32">
        <f>COUNTIFS(Tablo1[Gaziantep],"TRUE",Tablo1[Chorotype-groups],T(A9))</f>
        <v>20</v>
      </c>
      <c r="AS9" s="32">
        <f>COUNTIFS(Tablo1[Giresun],"TRUE",Tablo1[Chorotype-groups],T(A9))</f>
        <v>4</v>
      </c>
      <c r="AT9" s="32">
        <f>COUNTIFS(Tablo1[Gümüşhane],"TRUE",Tablo1[Chorotype-groups],T(A9))</f>
        <v>3</v>
      </c>
      <c r="AU9" s="32">
        <f>COUNTIFS(Tablo1[Hakkâri],"TRUE",Tablo1[Chorotype-groups],T(A9))</f>
        <v>4</v>
      </c>
      <c r="AV9" s="32">
        <f>COUNTIFS(Tablo1[Hatay],"TRUE",Tablo1[Chorotype-groups],T(A9))</f>
        <v>24</v>
      </c>
      <c r="AW9" s="32">
        <f>COUNTIFS(Tablo1[Iğdır],"TRUE",Tablo1[Chorotype-groups],T(A9))</f>
        <v>25</v>
      </c>
      <c r="AX9" s="32">
        <f>COUNTIFS(Tablo1[Isparta],"TRUE",Tablo1[Chorotype-groups],T(A9))</f>
        <v>15</v>
      </c>
      <c r="AY9" s="32">
        <f>COUNTIFS(Tablo1[İstanbul],"TRUE",Tablo1[Chorotype-groups],T(A9))</f>
        <v>4</v>
      </c>
      <c r="AZ9" s="32">
        <f>COUNTIFS(Tablo1[İzmir],"TRUE",Tablo1[Chorotype-groups],T(A9))</f>
        <v>21</v>
      </c>
      <c r="BA9" s="32">
        <f>COUNTIFS(Tablo1[Kahramanmaraş],"TRUE",Tablo1[Chorotype-groups],T(A9))</f>
        <v>31</v>
      </c>
      <c r="BB9" s="32">
        <f>COUNTIFS(Tablo1[Karabük],"TRUE",Tablo1[Chorotype-groups],T(A9))</f>
        <v>4</v>
      </c>
      <c r="BC9" s="32">
        <f>COUNTIFS(Tablo1[Karaman],"TRUE",Tablo1[Chorotype-groups],T(A9))</f>
        <v>36</v>
      </c>
      <c r="BD9" s="32">
        <f>COUNTIFS(Tablo1[Kars],"TRUE",Tablo1[Chorotype-groups],T(A9))</f>
        <v>9</v>
      </c>
      <c r="BE9" s="32">
        <f>COUNTIFS(Tablo1[Kastamonu],"TRUE",Tablo1[Chorotype-groups],T(A9))</f>
        <v>11</v>
      </c>
      <c r="BF9" s="32">
        <f>COUNTIFS(Tablo1[Kayseri],"TRUE",Tablo1[Chorotype-groups],T(A9))</f>
        <v>32</v>
      </c>
      <c r="BG9" s="32">
        <f>COUNTIFS(Tablo1[Kırıkkale],"TRUE",Tablo1[Chorotype-groups],T(A9))</f>
        <v>2</v>
      </c>
      <c r="BH9" s="32">
        <f>COUNTIFS(Tablo1[Kırklareli],"TRUE",Tablo1[Chorotype-groups],T(A9))</f>
        <v>5</v>
      </c>
      <c r="BI9" s="32">
        <f>COUNTIFS(Tablo1[Kırşehir],"TRUE",Tablo1[Chorotype-groups],T(A9))</f>
        <v>11</v>
      </c>
      <c r="BJ9" s="32">
        <f>COUNTIFS(Tablo1[Kilis],"TRUE",Tablo1[Chorotype-groups],T(A9))</f>
        <v>3</v>
      </c>
      <c r="BK9" s="32">
        <f>COUNTIFS(Tablo1[Kocaeli],"TRUE",Tablo1[Chorotype-groups],T(A9))</f>
        <v>1</v>
      </c>
      <c r="BL9" s="32">
        <f>COUNTIFS(Tablo1[Konya],"TRUE",Tablo1[Chorotype-groups],T(A9))</f>
        <v>32</v>
      </c>
      <c r="BM9" s="32">
        <f>COUNTIFS(Tablo1[Kütahya],"TRUE",Tablo1[Chorotype-groups],T(A9))</f>
        <v>5</v>
      </c>
      <c r="BN9" s="32">
        <f>COUNTIFS(Tablo1[Malatya],"TRUE",Tablo1[Chorotype-groups],T(A9))</f>
        <v>14</v>
      </c>
      <c r="BO9" s="32">
        <f>COUNTIFS(Tablo1[Manisa],"TRUE",Tablo1[Chorotype-groups],T(A9))</f>
        <v>4</v>
      </c>
      <c r="BP9" s="32">
        <f>COUNTIFS(Tablo1[Mardin],"TRUE",Tablo1[Chorotype-groups],T(A9))</f>
        <v>16</v>
      </c>
      <c r="BQ9" s="32">
        <f>COUNTIFS(Tablo1[Mersin],"TRUE",Tablo1[Chorotype-groups],T(A9))</f>
        <v>24</v>
      </c>
      <c r="BR9" s="32">
        <f>COUNTIFS(Tablo1[Muğla],"TRUE",Tablo1[Chorotype-groups],T(A9))</f>
        <v>15</v>
      </c>
      <c r="BS9" s="32">
        <f>COUNTIFS(Tablo1[Muş],"TRUE",Tablo1[Chorotype-groups],T(A9))</f>
        <v>3</v>
      </c>
      <c r="BT9" s="32">
        <f>COUNTIFS(Tablo1[Nevşehir],"TRUE",Tablo1[Chorotype-groups],T(A9))</f>
        <v>13</v>
      </c>
      <c r="BU9" s="32">
        <f>COUNTIFS(Tablo1[Niğde],"TRUE",Tablo1[Chorotype-groups],T(A9))</f>
        <v>36</v>
      </c>
      <c r="BV9" s="32">
        <f>COUNTIFS(Tablo1[Ordu],"TRUE",Tablo1[Chorotype-groups],T(A9))</f>
        <v>1</v>
      </c>
      <c r="BW9" s="32">
        <f>COUNTIFS(Tablo1[Osmaniye],"TRUE",Tablo1[Chorotype-groups],T(A9))</f>
        <v>2</v>
      </c>
      <c r="BX9" s="32">
        <f>COUNTIFS(Tablo1[Rize],"TRUE",Tablo1[Chorotype-groups],T(A9))</f>
        <v>0</v>
      </c>
      <c r="BY9" s="32">
        <f>COUNTIFS(Tablo1[Sakarya],"TRUE",Tablo1[Chorotype-groups],T(A9))</f>
        <v>2</v>
      </c>
      <c r="BZ9" s="32">
        <f>COUNTIFS(Tablo1[Samsun],"TRUE",Tablo1[Chorotype-groups],T(A9))</f>
        <v>2</v>
      </c>
      <c r="CA9" s="32">
        <f>COUNTIFS(Tablo1[Siirt],"TRUE",Tablo1[Chorotype-groups],T(A9))</f>
        <v>10</v>
      </c>
      <c r="CB9" s="32">
        <f>COUNTIFS(Tablo1[Sinop],"TRUE",Tablo1[Chorotype-groups],T(A9))</f>
        <v>2</v>
      </c>
      <c r="CC9" s="32">
        <f>COUNTIFS(Tablo1[Sivas],"TRUE",Tablo1[Chorotype-groups],T(A9))</f>
        <v>8</v>
      </c>
      <c r="CD9" s="32">
        <f>COUNTIFS(Tablo1[Şanlıurfa],"TRUE",Tablo1[Chorotype-groups],T(A9))</f>
        <v>13</v>
      </c>
      <c r="CE9" s="32">
        <f>COUNTIFS(Tablo1[Şırnak],"TRUE",Tablo1[Chorotype-groups],T(A9))</f>
        <v>3</v>
      </c>
      <c r="CF9" s="32">
        <f>COUNTIFS(Tablo1[Tekirdağ],"TRUE",Tablo1[Chorotype-groups],T(A9))</f>
        <v>2</v>
      </c>
      <c r="CG9" s="32">
        <f>COUNTIFS(Tablo1[Tokat],"TRUE",Tablo1[Chorotype-groups],T(A9))</f>
        <v>10</v>
      </c>
      <c r="CH9" s="32">
        <f>COUNTIFS(Tablo1[Trabzon],"TRUE",Tablo1[Chorotype-groups],T(A9))</f>
        <v>1</v>
      </c>
      <c r="CI9" s="32">
        <f>COUNTIFS(Tablo1[Tunceli],"TRUE",Tablo1[Chorotype-groups],T(A9))</f>
        <v>11</v>
      </c>
      <c r="CJ9" s="32">
        <f>COUNTIFS(Tablo1[Uşak],"TRUE",Tablo1[Chorotype-groups],T(A9))</f>
        <v>3</v>
      </c>
      <c r="CK9" s="32">
        <f>COUNTIFS(Tablo1[Van],"TRUE",Tablo1[Chorotype-groups],T(A9))</f>
        <v>14</v>
      </c>
      <c r="CL9" s="32">
        <f>COUNTIFS(Tablo1[Yalova],"TRUE",Tablo1[Chorotype-groups],T(A9))</f>
        <v>0</v>
      </c>
      <c r="CM9" s="32">
        <f>COUNTIFS(Tablo1[Yozgat],"TRUE",Tablo1[Chorotype-groups],T(A9))</f>
        <v>2</v>
      </c>
      <c r="CN9" s="33">
        <f>COUNTIFS(Tablo1[Zonguldak],"TRUE",Tablo1[Chorotype-groups],T(A9))</f>
        <v>3</v>
      </c>
    </row>
    <row r="10" spans="1:92">
      <c r="A10" s="31" t="s">
        <v>139</v>
      </c>
      <c r="B10" s="32">
        <f>COUNTIF(Tablo1[Chorotype-groups],T(A10))</f>
        <v>91</v>
      </c>
      <c r="C10" s="32">
        <f>COUNTIFS(Tablo1[Mediterranean],"TRUE",Tablo1[Chorotype-groups],"Turano-Mediterranean")</f>
        <v>82</v>
      </c>
      <c r="D10" s="32">
        <f>COUNTIFS(Tablo1[Aegean],"TRUE",Tablo1[Chorotype-groups],T(A10))</f>
        <v>60</v>
      </c>
      <c r="E10" s="32">
        <f>COUNTIFS(Tablo1[Central Anatolian],"TRUE",Tablo1[Chorotype-groups],T(A10))</f>
        <v>77</v>
      </c>
      <c r="F10" s="32">
        <f>COUNTIFS(Tablo1[Marmara],"TRUE",Tablo1[Chorotype-groups],T(A10))</f>
        <v>60</v>
      </c>
      <c r="G10" s="32">
        <f>COUNTIFS(Tablo1[Southeastern Anatolian],"TRUE",Tablo1[Chorotype-groups],T(A10))</f>
        <v>48</v>
      </c>
      <c r="H10" s="32">
        <f>COUNTIFS(Tablo1[East Anatolian],"TRUE",Tablo1[Chorotype-groups],T(A10))</f>
        <v>54</v>
      </c>
      <c r="I10" s="32">
        <f>COUNTIFS(Tablo1[Black Sea],"TRUE",Tablo1[Chorotype-groups],T(A10))</f>
        <v>53</v>
      </c>
      <c r="J10" s="32">
        <f>COUNTIFS(Tablo1[Eastern Black Sea],"TRUE",Tablo1[Chorotype-groups],T(A10))</f>
        <v>22</v>
      </c>
      <c r="K10" s="32">
        <f>COUNTIFS(Tablo1[Turkish Thrace],"TRUE",Tablo1[Chorotype-groups],T(A10))</f>
        <v>51</v>
      </c>
      <c r="L10" s="32">
        <f>COUNTIFS(Tablo1[Adana],"TRUE",Tablo1[Chorotype-groups],T(A10))</f>
        <v>59</v>
      </c>
      <c r="M10" s="32">
        <f>COUNTIFS(Tablo1[Adıyaman],"TRUE",Tablo1[Chorotype-groups],T(A10))</f>
        <v>17</v>
      </c>
      <c r="N10" s="32">
        <f>COUNTIFS(Tablo1[Afyonkarahisar],"TRUE",Tablo1[Chorotype-groups],T(A10))</f>
        <v>9</v>
      </c>
      <c r="O10" s="32">
        <f>COUNTIFS(Tablo1[Ağrı],"TRUE",Tablo1[Chorotype-groups],T(A10))</f>
        <v>10</v>
      </c>
      <c r="P10" s="32">
        <f>COUNTIFS(Tablo1[Aksaray],"TRUE",Tablo1[Chorotype-groups],T(A10))</f>
        <v>5</v>
      </c>
      <c r="Q10" s="32">
        <f>COUNTIFS(Tablo1[Amasya],"TRUE",Tablo1[Chorotype-groups],T(A10))</f>
        <v>26</v>
      </c>
      <c r="R10" s="32">
        <f>COUNTIFS(Tablo1[Ankara],"TRUE",Tablo1[Chorotype-groups],T(A10))</f>
        <v>56</v>
      </c>
      <c r="S10" s="32">
        <f>COUNTIFS(Tablo1[Antalya],"TRUE",Tablo1[Chorotype-groups],T(A10))</f>
        <v>37</v>
      </c>
      <c r="T10" s="32">
        <f>COUNTIFS(Tablo1[Ardahan],"TRUE",Tablo1[Chorotype-groups],T(A10))</f>
        <v>1</v>
      </c>
      <c r="U10" s="32">
        <f>COUNTIFS(Tablo1[Artvin],"TRUE",Tablo1[Chorotype-groups],T(A10))</f>
        <v>12</v>
      </c>
      <c r="V10" s="32">
        <f>COUNTIFS(Tablo1[Aydın],"TRUE",Tablo1[Chorotype-groups],T(A10))</f>
        <v>14</v>
      </c>
      <c r="W10" s="32">
        <f>COUNTIFS(Tablo1[Balıkesir],"TRUE",Tablo1[Chorotype-groups],T(A10))</f>
        <v>16</v>
      </c>
      <c r="X10" s="32">
        <f>COUNTIFS(Tablo1[Bartın],"TRUE",Tablo1[Chorotype-groups],T(A10))</f>
        <v>2</v>
      </c>
      <c r="Y10" s="32">
        <f>COUNTIFS(Tablo1[Batman],"TRUE",Tablo1[Chorotype-groups],T(A10))</f>
        <v>4</v>
      </c>
      <c r="Z10" s="32">
        <f>COUNTIFS(Tablo1[Bayburt],"TRUE",Tablo1[Chorotype-groups],T(A10))</f>
        <v>5</v>
      </c>
      <c r="AA10" s="32">
        <f>COUNTIFS(Tablo1[Bilecik],"TRUE",Tablo1[Chorotype-groups],T(A10))</f>
        <v>14</v>
      </c>
      <c r="AB10" s="32">
        <f>COUNTIFS(Tablo1[Bingöl],"TRUE",Tablo1[Chorotype-groups],T(A10))</f>
        <v>4</v>
      </c>
      <c r="AC10" s="32">
        <f>COUNTIFS(Tablo1[Bitlis],"TRUE",Tablo1[Chorotype-groups],T(A10))</f>
        <v>4</v>
      </c>
      <c r="AD10" s="32">
        <f>COUNTIFS(Tablo1[Bolu],"TRUE",Tablo1[Chorotype-groups],T(A10))</f>
        <v>7</v>
      </c>
      <c r="AE10" s="32">
        <f>COUNTIFS(Tablo1[Burdur],"TRUE",Tablo1[Chorotype-groups],T(A10))</f>
        <v>15</v>
      </c>
      <c r="AF10" s="32">
        <f>COUNTIFS(Tablo1[Bursa],"TRUE",Tablo1[Chorotype-groups],T(A10))</f>
        <v>33</v>
      </c>
      <c r="AG10" s="32">
        <f>COUNTIFS(Tablo1[Çanakkale],"TRUE",Tablo1[Chorotype-groups],T(A10))</f>
        <v>24</v>
      </c>
      <c r="AH10" s="32">
        <f>COUNTIFS(Tablo1[Çankırı],"TRUE",Tablo1[Chorotype-groups],T(A10))</f>
        <v>13</v>
      </c>
      <c r="AI10" s="32">
        <f>COUNTIFS(Tablo1[Çorum],"TRUE",Tablo1[Chorotype-groups],T(A10))</f>
        <v>15</v>
      </c>
      <c r="AJ10" s="32">
        <f>COUNTIFS(Tablo1[Denizli],"TRUE",Tablo1[Chorotype-groups],T(A10))</f>
        <v>14</v>
      </c>
      <c r="AK10" s="32">
        <f>COUNTIFS(Tablo1[Diyarbakır],"TRUE",Tablo1[Chorotype-groups],T(A10))</f>
        <v>29</v>
      </c>
      <c r="AL10" s="32">
        <f>COUNTIFS(Tablo1[Düzce],"TRUE",Tablo1[Chorotype-groups],T(A10))</f>
        <v>3</v>
      </c>
      <c r="AM10" s="32">
        <f>COUNTIFS(Tablo1[Edirne],"TRUE",Tablo1[Chorotype-groups],T(A10))</f>
        <v>35</v>
      </c>
      <c r="AN10" s="32">
        <f>COUNTIFS(Tablo1[Elazığ],"TRUE",Tablo1[Chorotype-groups],T(A10))</f>
        <v>34</v>
      </c>
      <c r="AO10" s="32">
        <f>COUNTIFS(Tablo1[Erzincan],"TRUE",Tablo1[Chorotype-groups],T(A10))</f>
        <v>10</v>
      </c>
      <c r="AP10" s="32">
        <f>COUNTIFS(Tablo1[Erzurum],"TRUE",Tablo1[Chorotype-groups],T(A10))</f>
        <v>24</v>
      </c>
      <c r="AQ10" s="32">
        <f>COUNTIFS(Tablo1[Eskişehir],"TRUE",Tablo1[Chorotype-groups],T(A10))</f>
        <v>19</v>
      </c>
      <c r="AR10" s="32">
        <f>COUNTIFS(Tablo1[Gaziantep],"TRUE",Tablo1[Chorotype-groups],T(A10))</f>
        <v>26</v>
      </c>
      <c r="AS10" s="32">
        <f>COUNTIFS(Tablo1[Giresun],"TRUE",Tablo1[Chorotype-groups],T(A10))</f>
        <v>6</v>
      </c>
      <c r="AT10" s="32">
        <f>COUNTIFS(Tablo1[Gümüşhane],"TRUE",Tablo1[Chorotype-groups],T(A10))</f>
        <v>7</v>
      </c>
      <c r="AU10" s="32">
        <f>COUNTIFS(Tablo1[Hakkâri],"TRUE",Tablo1[Chorotype-groups],T(A10))</f>
        <v>8</v>
      </c>
      <c r="AV10" s="32">
        <f>COUNTIFS(Tablo1[Hatay],"TRUE",Tablo1[Chorotype-groups],T(A10))</f>
        <v>45</v>
      </c>
      <c r="AW10" s="32">
        <f>COUNTIFS(Tablo1[Iğdır],"TRUE",Tablo1[Chorotype-groups],T(A10))</f>
        <v>12</v>
      </c>
      <c r="AX10" s="32">
        <f>COUNTIFS(Tablo1[Isparta],"TRUE",Tablo1[Chorotype-groups],T(A10))</f>
        <v>20</v>
      </c>
      <c r="AY10" s="32">
        <f>COUNTIFS(Tablo1[İstanbul],"TRUE",Tablo1[Chorotype-groups],T(A10))</f>
        <v>30</v>
      </c>
      <c r="AZ10" s="32">
        <f>COUNTIFS(Tablo1[İzmir],"TRUE",Tablo1[Chorotype-groups],T(A10))</f>
        <v>53</v>
      </c>
      <c r="BA10" s="32">
        <f>COUNTIFS(Tablo1[Kahramanmaraş],"TRUE",Tablo1[Chorotype-groups],T(A10))</f>
        <v>40</v>
      </c>
      <c r="BB10" s="32">
        <f>COUNTIFS(Tablo1[Karabük],"TRUE",Tablo1[Chorotype-groups],T(A10))</f>
        <v>12</v>
      </c>
      <c r="BC10" s="32">
        <f>COUNTIFS(Tablo1[Karaman],"TRUE",Tablo1[Chorotype-groups],T(A10))</f>
        <v>43</v>
      </c>
      <c r="BD10" s="32">
        <f>COUNTIFS(Tablo1[Kars],"TRUE",Tablo1[Chorotype-groups],T(A10))</f>
        <v>16</v>
      </c>
      <c r="BE10" s="32">
        <f>COUNTIFS(Tablo1[Kastamonu],"TRUE",Tablo1[Chorotype-groups],T(A10))</f>
        <v>17</v>
      </c>
      <c r="BF10" s="32">
        <f>COUNTIFS(Tablo1[Kayseri],"TRUE",Tablo1[Chorotype-groups],T(A10))</f>
        <v>33</v>
      </c>
      <c r="BG10" s="32">
        <f>COUNTIFS(Tablo1[Kırıkkale],"TRUE",Tablo1[Chorotype-groups],T(A10))</f>
        <v>5</v>
      </c>
      <c r="BH10" s="32">
        <f>COUNTIFS(Tablo1[Kırklareli],"TRUE",Tablo1[Chorotype-groups],T(A10))</f>
        <v>15</v>
      </c>
      <c r="BI10" s="32">
        <f>COUNTIFS(Tablo1[Kırşehir],"TRUE",Tablo1[Chorotype-groups],T(A10))</f>
        <v>24</v>
      </c>
      <c r="BJ10" s="32">
        <f>COUNTIFS(Tablo1[Kilis],"TRUE",Tablo1[Chorotype-groups],T(A10))</f>
        <v>8</v>
      </c>
      <c r="BK10" s="32">
        <f>COUNTIFS(Tablo1[Kocaeli],"TRUE",Tablo1[Chorotype-groups],T(A10))</f>
        <v>7</v>
      </c>
      <c r="BL10" s="32">
        <f>COUNTIFS(Tablo1[Konya],"TRUE",Tablo1[Chorotype-groups],T(A10))</f>
        <v>37</v>
      </c>
      <c r="BM10" s="32">
        <f>COUNTIFS(Tablo1[Kütahya],"TRUE",Tablo1[Chorotype-groups],T(A10))</f>
        <v>10</v>
      </c>
      <c r="BN10" s="32">
        <f>COUNTIFS(Tablo1[Malatya],"TRUE",Tablo1[Chorotype-groups],T(A10))</f>
        <v>16</v>
      </c>
      <c r="BO10" s="32">
        <f>COUNTIFS(Tablo1[Manisa],"TRUE",Tablo1[Chorotype-groups],T(A10))</f>
        <v>15</v>
      </c>
      <c r="BP10" s="32">
        <f>COUNTIFS(Tablo1[Mardin],"TRUE",Tablo1[Chorotype-groups],T(A10))</f>
        <v>16</v>
      </c>
      <c r="BQ10" s="32">
        <f>COUNTIFS(Tablo1[Mersin],"TRUE",Tablo1[Chorotype-groups],T(A10))</f>
        <v>45</v>
      </c>
      <c r="BR10" s="32">
        <f>COUNTIFS(Tablo1[Muğla],"TRUE",Tablo1[Chorotype-groups],T(A10))</f>
        <v>23</v>
      </c>
      <c r="BS10" s="32">
        <f>COUNTIFS(Tablo1[Muş],"TRUE",Tablo1[Chorotype-groups],T(A10))</f>
        <v>7</v>
      </c>
      <c r="BT10" s="32">
        <f>COUNTIFS(Tablo1[Nevşehir],"TRUE",Tablo1[Chorotype-groups],T(A10))</f>
        <v>14</v>
      </c>
      <c r="BU10" s="32">
        <f>COUNTIFS(Tablo1[Niğde],"TRUE",Tablo1[Chorotype-groups],T(A10))</f>
        <v>31</v>
      </c>
      <c r="BV10" s="32">
        <f>COUNTIFS(Tablo1[Ordu],"TRUE",Tablo1[Chorotype-groups],T(A10))</f>
        <v>3</v>
      </c>
      <c r="BW10" s="32">
        <f>COUNTIFS(Tablo1[Osmaniye],"TRUE",Tablo1[Chorotype-groups],T(A10))</f>
        <v>17</v>
      </c>
      <c r="BX10" s="32">
        <f>COUNTIFS(Tablo1[Rize],"TRUE",Tablo1[Chorotype-groups],T(A10))</f>
        <v>1</v>
      </c>
      <c r="BY10" s="32">
        <f>COUNTIFS(Tablo1[Sakarya],"TRUE",Tablo1[Chorotype-groups],T(A10))</f>
        <v>7</v>
      </c>
      <c r="BZ10" s="32">
        <f>COUNTIFS(Tablo1[Samsun],"TRUE",Tablo1[Chorotype-groups],T(A10))</f>
        <v>8</v>
      </c>
      <c r="CA10" s="32">
        <f>COUNTIFS(Tablo1[Siirt],"TRUE",Tablo1[Chorotype-groups],T(A10))</f>
        <v>19</v>
      </c>
      <c r="CB10" s="32">
        <f>COUNTIFS(Tablo1[Sinop],"TRUE",Tablo1[Chorotype-groups],T(A10))</f>
        <v>11</v>
      </c>
      <c r="CC10" s="32">
        <f>COUNTIFS(Tablo1[Sivas],"TRUE",Tablo1[Chorotype-groups],T(A10))</f>
        <v>13</v>
      </c>
      <c r="CD10" s="32">
        <f>COUNTIFS(Tablo1[Şanlıurfa],"TRUE",Tablo1[Chorotype-groups],T(A10))</f>
        <v>20</v>
      </c>
      <c r="CE10" s="32">
        <f>COUNTIFS(Tablo1[Şırnak],"TRUE",Tablo1[Chorotype-groups],T(A10))</f>
        <v>1</v>
      </c>
      <c r="CF10" s="32">
        <f>COUNTIFS(Tablo1[Tekirdağ],"TRUE",Tablo1[Chorotype-groups],T(A10))</f>
        <v>15</v>
      </c>
      <c r="CG10" s="32">
        <f>COUNTIFS(Tablo1[Tokat],"TRUE",Tablo1[Chorotype-groups],T(A10))</f>
        <v>18</v>
      </c>
      <c r="CH10" s="32">
        <f>COUNTIFS(Tablo1[Trabzon],"TRUE",Tablo1[Chorotype-groups],T(A10))</f>
        <v>3</v>
      </c>
      <c r="CI10" s="32">
        <f>COUNTIFS(Tablo1[Tunceli],"TRUE",Tablo1[Chorotype-groups],T(A10))</f>
        <v>10</v>
      </c>
      <c r="CJ10" s="32">
        <f>COUNTIFS(Tablo1[Uşak],"TRUE",Tablo1[Chorotype-groups],T(A10))</f>
        <v>8</v>
      </c>
      <c r="CK10" s="32">
        <f>COUNTIFS(Tablo1[Van],"TRUE",Tablo1[Chorotype-groups],T(A10))</f>
        <v>19</v>
      </c>
      <c r="CL10" s="32">
        <f>COUNTIFS(Tablo1[Yalova],"TRUE",Tablo1[Chorotype-groups],T(A10))</f>
        <v>1</v>
      </c>
      <c r="CM10" s="32">
        <f>COUNTIFS(Tablo1[Yozgat],"TRUE",Tablo1[Chorotype-groups],T(A10))</f>
        <v>2</v>
      </c>
      <c r="CN10" s="33">
        <f>COUNTIFS(Tablo1[Zonguldak],"TRUE",Tablo1[Chorotype-groups],T(A10))</f>
        <v>7</v>
      </c>
    </row>
    <row r="11" spans="1:92">
      <c r="A11" s="31" t="s">
        <v>114</v>
      </c>
      <c r="B11" s="32">
        <f>COUNTIF(Tablo1[Chorotype-groups],T(A11))</f>
        <v>182</v>
      </c>
      <c r="C11" s="32">
        <f>COUNTIFS(Tablo1[Mediterranean],"TRUE",Tablo1[Chorotype-groups],"Widespread")</f>
        <v>156</v>
      </c>
      <c r="D11" s="32">
        <f>COUNTIFS(Tablo1[Aegean],"TRUE",Tablo1[Chorotype-groups],T(A11))</f>
        <v>151</v>
      </c>
      <c r="E11" s="32">
        <f>COUNTIFS(Tablo1[Central Anatolian],"TRUE",Tablo1[Chorotype-groups],T(A11))</f>
        <v>168</v>
      </c>
      <c r="F11" s="32">
        <f>COUNTIFS(Tablo1[Marmara],"TRUE",Tablo1[Chorotype-groups],T(A11))</f>
        <v>162</v>
      </c>
      <c r="G11" s="32">
        <f>COUNTIFS(Tablo1[Southeastern Anatolian],"TRUE",Tablo1[Chorotype-groups],T(A11))</f>
        <v>106</v>
      </c>
      <c r="H11" s="32">
        <f>COUNTIFS(Tablo1[East Anatolian],"TRUE",Tablo1[Chorotype-groups],T(A11))</f>
        <v>134</v>
      </c>
      <c r="I11" s="32">
        <f>COUNTIFS(Tablo1[Black Sea],"TRUE",Tablo1[Chorotype-groups],T(A11))</f>
        <v>153</v>
      </c>
      <c r="J11" s="32">
        <f>COUNTIFS(Tablo1[Eastern Black Sea],"TRUE",Tablo1[Chorotype-groups],T(A11))</f>
        <v>98</v>
      </c>
      <c r="K11" s="32">
        <f>COUNTIFS(Tablo1[Turkish Thrace],"TRUE",Tablo1[Chorotype-groups],T(A11))</f>
        <v>146</v>
      </c>
      <c r="L11" s="32">
        <f>COUNTIFS(Tablo1[Adana],"TRUE",Tablo1[Chorotype-groups],T(A11))</f>
        <v>116</v>
      </c>
      <c r="M11" s="32">
        <f>COUNTIFS(Tablo1[Adıyaman],"TRUE",Tablo1[Chorotype-groups],T(A11))</f>
        <v>36</v>
      </c>
      <c r="N11" s="32">
        <f>COUNTIFS(Tablo1[Afyonkarahisar],"TRUE",Tablo1[Chorotype-groups],T(A11))</f>
        <v>70</v>
      </c>
      <c r="O11" s="32">
        <f>COUNTIFS(Tablo1[Ağrı],"TRUE",Tablo1[Chorotype-groups],T(A11))</f>
        <v>50</v>
      </c>
      <c r="P11" s="32">
        <f>COUNTIFS(Tablo1[Aksaray],"TRUE",Tablo1[Chorotype-groups],T(A11))</f>
        <v>20</v>
      </c>
      <c r="Q11" s="32">
        <f>COUNTIFS(Tablo1[Amasya],"TRUE",Tablo1[Chorotype-groups],T(A11))</f>
        <v>90</v>
      </c>
      <c r="R11" s="32">
        <f>COUNTIFS(Tablo1[Ankara],"TRUE",Tablo1[Chorotype-groups],T(A11))</f>
        <v>141</v>
      </c>
      <c r="S11" s="32">
        <f>COUNTIFS(Tablo1[Antalya],"TRUE",Tablo1[Chorotype-groups],T(A11))</f>
        <v>107</v>
      </c>
      <c r="T11" s="32">
        <f>COUNTIFS(Tablo1[Ardahan],"TRUE",Tablo1[Chorotype-groups],T(A11))</f>
        <v>18</v>
      </c>
      <c r="U11" s="32">
        <f>COUNTIFS(Tablo1[Artvin],"TRUE",Tablo1[Chorotype-groups],T(A11))</f>
        <v>67</v>
      </c>
      <c r="V11" s="32">
        <f>COUNTIFS(Tablo1[Aydın],"TRUE",Tablo1[Chorotype-groups],T(A11))</f>
        <v>68</v>
      </c>
      <c r="W11" s="32">
        <f>COUNTIFS(Tablo1[Balıkesir],"TRUE",Tablo1[Chorotype-groups],T(A11))</f>
        <v>63</v>
      </c>
      <c r="X11" s="32">
        <f>COUNTIFS(Tablo1[Bartın],"TRUE",Tablo1[Chorotype-groups],T(A11))</f>
        <v>38</v>
      </c>
      <c r="Y11" s="32">
        <f>COUNTIFS(Tablo1[Batman],"TRUE",Tablo1[Chorotype-groups],T(A11))</f>
        <v>12</v>
      </c>
      <c r="Z11" s="32">
        <f>COUNTIFS(Tablo1[Bayburt],"TRUE",Tablo1[Chorotype-groups],T(A11))</f>
        <v>44</v>
      </c>
      <c r="AA11" s="32">
        <f>COUNTIFS(Tablo1[Bilecik],"TRUE",Tablo1[Chorotype-groups],T(A11))</f>
        <v>50</v>
      </c>
      <c r="AB11" s="32">
        <f>COUNTIFS(Tablo1[Bingöl],"TRUE",Tablo1[Chorotype-groups],T(A11))</f>
        <v>22</v>
      </c>
      <c r="AC11" s="32">
        <f>COUNTIFS(Tablo1[Bitlis],"TRUE",Tablo1[Chorotype-groups],T(A11))</f>
        <v>28</v>
      </c>
      <c r="AD11" s="32">
        <f>COUNTIFS(Tablo1[Bolu],"TRUE",Tablo1[Chorotype-groups],T(A11))</f>
        <v>68</v>
      </c>
      <c r="AE11" s="32">
        <f>COUNTIFS(Tablo1[Burdur],"TRUE",Tablo1[Chorotype-groups],T(A11))</f>
        <v>65</v>
      </c>
      <c r="AF11" s="32">
        <f>COUNTIFS(Tablo1[Bursa],"TRUE",Tablo1[Chorotype-groups],T(A11))</f>
        <v>109</v>
      </c>
      <c r="AG11" s="32">
        <f>COUNTIFS(Tablo1[Çanakkale],"TRUE",Tablo1[Chorotype-groups],T(A11))</f>
        <v>79</v>
      </c>
      <c r="AH11" s="32">
        <f>COUNTIFS(Tablo1[Çankırı],"TRUE",Tablo1[Chorotype-groups],T(A11))</f>
        <v>71</v>
      </c>
      <c r="AI11" s="32">
        <f>COUNTIFS(Tablo1[Çorum],"TRUE",Tablo1[Chorotype-groups],T(A11))</f>
        <v>75</v>
      </c>
      <c r="AJ11" s="32">
        <f>COUNTIFS(Tablo1[Denizli],"TRUE",Tablo1[Chorotype-groups],T(A11))</f>
        <v>70</v>
      </c>
      <c r="AK11" s="32">
        <f>COUNTIFS(Tablo1[Diyarbakır],"TRUE",Tablo1[Chorotype-groups],T(A11))</f>
        <v>75</v>
      </c>
      <c r="AL11" s="32">
        <f>COUNTIFS(Tablo1[Düzce],"TRUE",Tablo1[Chorotype-groups],T(A11))</f>
        <v>42</v>
      </c>
      <c r="AM11" s="32">
        <f>COUNTIFS(Tablo1[Edirne],"TRUE",Tablo1[Chorotype-groups],T(A11))</f>
        <v>114</v>
      </c>
      <c r="AN11" s="32">
        <f>COUNTIFS(Tablo1[Elazığ],"TRUE",Tablo1[Chorotype-groups],T(A11))</f>
        <v>57</v>
      </c>
      <c r="AO11" s="32">
        <f>COUNTIFS(Tablo1[Erzincan],"TRUE",Tablo1[Chorotype-groups],T(A11))</f>
        <v>68</v>
      </c>
      <c r="AP11" s="32">
        <f>COUNTIFS(Tablo1[Erzurum],"TRUE",Tablo1[Chorotype-groups],T(A11))</f>
        <v>102</v>
      </c>
      <c r="AQ11" s="32">
        <f>COUNTIFS(Tablo1[Eskişehir],"TRUE",Tablo1[Chorotype-groups],T(A11))</f>
        <v>62</v>
      </c>
      <c r="AR11" s="32">
        <f>COUNTIFS(Tablo1[Gaziantep],"TRUE",Tablo1[Chorotype-groups],T(A11))</f>
        <v>64</v>
      </c>
      <c r="AS11" s="32">
        <f>COUNTIFS(Tablo1[Giresun],"TRUE",Tablo1[Chorotype-groups],T(A11))</f>
        <v>38</v>
      </c>
      <c r="AT11" s="32">
        <f>COUNTIFS(Tablo1[Gümüşhane],"TRUE",Tablo1[Chorotype-groups],T(A11))</f>
        <v>31</v>
      </c>
      <c r="AU11" s="32">
        <f>COUNTIFS(Tablo1[Hakkâri],"TRUE",Tablo1[Chorotype-groups],T(A11))</f>
        <v>29</v>
      </c>
      <c r="AV11" s="32">
        <f>COUNTIFS(Tablo1[Hatay],"TRUE",Tablo1[Chorotype-groups],T(A11))</f>
        <v>87</v>
      </c>
      <c r="AW11" s="32">
        <f>COUNTIFS(Tablo1[Iğdır],"TRUE",Tablo1[Chorotype-groups],T(A11))</f>
        <v>54</v>
      </c>
      <c r="AX11" s="32">
        <f>COUNTIFS(Tablo1[Isparta],"TRUE",Tablo1[Chorotype-groups],T(A11))</f>
        <v>69</v>
      </c>
      <c r="AY11" s="32">
        <f>COUNTIFS(Tablo1[İstanbul],"TRUE",Tablo1[Chorotype-groups],T(A11))</f>
        <v>102</v>
      </c>
      <c r="AZ11" s="32">
        <f>COUNTIFS(Tablo1[İzmir],"TRUE",Tablo1[Chorotype-groups],T(A11))</f>
        <v>127</v>
      </c>
      <c r="BA11" s="32">
        <f>COUNTIFS(Tablo1[Kahramanmaraş],"TRUE",Tablo1[Chorotype-groups],T(A11))</f>
        <v>88</v>
      </c>
      <c r="BB11" s="32">
        <f>COUNTIFS(Tablo1[Karabük],"TRUE",Tablo1[Chorotype-groups],T(A11))</f>
        <v>47</v>
      </c>
      <c r="BC11" s="32">
        <f>COUNTIFS(Tablo1[Karaman],"TRUE",Tablo1[Chorotype-groups],T(A11))</f>
        <v>107</v>
      </c>
      <c r="BD11" s="32">
        <f>COUNTIFS(Tablo1[Kars],"TRUE",Tablo1[Chorotype-groups],T(A11))</f>
        <v>78</v>
      </c>
      <c r="BE11" s="32">
        <f>COUNTIFS(Tablo1[Kastamonu],"TRUE",Tablo1[Chorotype-groups],T(A11))</f>
        <v>86</v>
      </c>
      <c r="BF11" s="32">
        <f>COUNTIFS(Tablo1[Kayseri],"TRUE",Tablo1[Chorotype-groups],T(A11))</f>
        <v>90</v>
      </c>
      <c r="BG11" s="32">
        <f>COUNTIFS(Tablo1[Kırıkkale],"TRUE",Tablo1[Chorotype-groups],T(A11))</f>
        <v>28</v>
      </c>
      <c r="BH11" s="32">
        <f>COUNTIFS(Tablo1[Kırklareli],"TRUE",Tablo1[Chorotype-groups],T(A11))</f>
        <v>78</v>
      </c>
      <c r="BI11" s="32">
        <f>COUNTIFS(Tablo1[Kırşehir],"TRUE",Tablo1[Chorotype-groups],T(A11))</f>
        <v>74</v>
      </c>
      <c r="BJ11" s="32">
        <f>COUNTIFS(Tablo1[Kilis],"TRUE",Tablo1[Chorotype-groups],T(A11))</f>
        <v>28</v>
      </c>
      <c r="BK11" s="32">
        <f>COUNTIFS(Tablo1[Kocaeli],"TRUE",Tablo1[Chorotype-groups],T(A11))</f>
        <v>54</v>
      </c>
      <c r="BL11" s="32">
        <f>COUNTIFS(Tablo1[Konya],"TRUE",Tablo1[Chorotype-groups],T(A11))</f>
        <v>91</v>
      </c>
      <c r="BM11" s="32">
        <f>COUNTIFS(Tablo1[Kütahya],"TRUE",Tablo1[Chorotype-groups],T(A11))</f>
        <v>53</v>
      </c>
      <c r="BN11" s="32">
        <f>COUNTIFS(Tablo1[Malatya],"TRUE",Tablo1[Chorotype-groups],T(A11))</f>
        <v>31</v>
      </c>
      <c r="BO11" s="32">
        <f>COUNTIFS(Tablo1[Manisa],"TRUE",Tablo1[Chorotype-groups],T(A11))</f>
        <v>58</v>
      </c>
      <c r="BP11" s="32">
        <f>COUNTIFS(Tablo1[Mardin],"TRUE",Tablo1[Chorotype-groups],T(A11))</f>
        <v>47</v>
      </c>
      <c r="BQ11" s="32">
        <f>COUNTIFS(Tablo1[Mersin],"TRUE",Tablo1[Chorotype-groups],T(A11))</f>
        <v>103</v>
      </c>
      <c r="BR11" s="32">
        <f>COUNTIFS(Tablo1[Muğla],"TRUE",Tablo1[Chorotype-groups],T(A11))</f>
        <v>80</v>
      </c>
      <c r="BS11" s="32">
        <f>COUNTIFS(Tablo1[Muş],"TRUE",Tablo1[Chorotype-groups],T(A11))</f>
        <v>27</v>
      </c>
      <c r="BT11" s="32">
        <f>COUNTIFS(Tablo1[Nevşehir],"TRUE",Tablo1[Chorotype-groups],T(A11))</f>
        <v>60</v>
      </c>
      <c r="BU11" s="32">
        <f>COUNTIFS(Tablo1[Niğde],"TRUE",Tablo1[Chorotype-groups],T(A11))</f>
        <v>65</v>
      </c>
      <c r="BV11" s="32">
        <f>COUNTIFS(Tablo1[Ordu],"TRUE",Tablo1[Chorotype-groups],T(A11))</f>
        <v>36</v>
      </c>
      <c r="BW11" s="32">
        <f>COUNTIFS(Tablo1[Osmaniye],"TRUE",Tablo1[Chorotype-groups],T(A11))</f>
        <v>50</v>
      </c>
      <c r="BX11" s="32">
        <f>COUNTIFS(Tablo1[Rize],"TRUE",Tablo1[Chorotype-groups],T(A11))</f>
        <v>26</v>
      </c>
      <c r="BY11" s="32">
        <f>COUNTIFS(Tablo1[Sakarya],"TRUE",Tablo1[Chorotype-groups],T(A11))</f>
        <v>57</v>
      </c>
      <c r="BZ11" s="32">
        <f>COUNTIFS(Tablo1[Samsun],"TRUE",Tablo1[Chorotype-groups],T(A11))</f>
        <v>56</v>
      </c>
      <c r="CA11" s="32">
        <f>COUNTIFS(Tablo1[Siirt],"TRUE",Tablo1[Chorotype-groups],T(A11))</f>
        <v>34</v>
      </c>
      <c r="CB11" s="32">
        <f>COUNTIFS(Tablo1[Sinop],"TRUE",Tablo1[Chorotype-groups],T(A11))</f>
        <v>54</v>
      </c>
      <c r="CC11" s="32">
        <f>COUNTIFS(Tablo1[Sivas],"TRUE",Tablo1[Chorotype-groups],T(A11))</f>
        <v>45</v>
      </c>
      <c r="CD11" s="32">
        <f>COUNTIFS(Tablo1[Şanlıurfa],"TRUE",Tablo1[Chorotype-groups],T(A11))</f>
        <v>42</v>
      </c>
      <c r="CE11" s="32">
        <f>COUNTIFS(Tablo1[Şırnak],"TRUE",Tablo1[Chorotype-groups],T(A11))</f>
        <v>12</v>
      </c>
      <c r="CF11" s="32">
        <f>COUNTIFS(Tablo1[Tekirdağ],"TRUE",Tablo1[Chorotype-groups],T(A11))</f>
        <v>60</v>
      </c>
      <c r="CG11" s="32">
        <f>COUNTIFS(Tablo1[Tokat],"TRUE",Tablo1[Chorotype-groups],T(A11))</f>
        <v>54</v>
      </c>
      <c r="CH11" s="32">
        <f>COUNTIFS(Tablo1[Trabzon],"TRUE",Tablo1[Chorotype-groups],T(A11))</f>
        <v>37</v>
      </c>
      <c r="CI11" s="32">
        <f>COUNTIFS(Tablo1[Tunceli],"TRUE",Tablo1[Chorotype-groups],T(A11))</f>
        <v>28</v>
      </c>
      <c r="CJ11" s="32">
        <f>COUNTIFS(Tablo1[Uşak],"TRUE",Tablo1[Chorotype-groups],T(A11))</f>
        <v>38</v>
      </c>
      <c r="CK11" s="32">
        <f>COUNTIFS(Tablo1[Van],"TRUE",Tablo1[Chorotype-groups],T(A11))</f>
        <v>54</v>
      </c>
      <c r="CL11" s="32">
        <f>COUNTIFS(Tablo1[Yalova],"TRUE",Tablo1[Chorotype-groups],T(A11))</f>
        <v>16</v>
      </c>
      <c r="CM11" s="32">
        <f>COUNTIFS(Tablo1[Yozgat],"TRUE",Tablo1[Chorotype-groups],T(A11))</f>
        <v>40</v>
      </c>
      <c r="CN11" s="33">
        <f>COUNTIFS(Tablo1[Zonguldak],"TRUE",Tablo1[Chorotype-groups],T(A11))</f>
        <v>50</v>
      </c>
    </row>
    <row r="12" spans="1:92" ht="15" thickBot="1">
      <c r="A12" s="34" t="s">
        <v>4726</v>
      </c>
      <c r="B12" s="35">
        <f>SUM(B3:B11)</f>
        <v>1668</v>
      </c>
      <c r="C12" s="35">
        <f>COUNTIF(Tablo1[Mediterranean],"TRUE")</f>
        <v>1010</v>
      </c>
      <c r="D12" s="35">
        <f>COUNTIF(Tablo1[Aegean],"TRUE")</f>
        <v>758</v>
      </c>
      <c r="E12" s="35">
        <f>COUNTIF(Tablo1[Central Anatolian],"TRUE")</f>
        <v>1040</v>
      </c>
      <c r="F12" s="35">
        <f>COUNTIF(Tablo1[Marmara],"TRUE")</f>
        <v>824</v>
      </c>
      <c r="G12" s="35">
        <f>COUNTIF(Tablo1[Southeastern Anatolian],"TRUE")</f>
        <v>587</v>
      </c>
      <c r="H12" s="35">
        <f>COUNTIF(Tablo1[East Anatolian],"TRUE")</f>
        <v>741</v>
      </c>
      <c r="I12" s="35">
        <f>COUNTIF(Tablo1[Black Sea],"TRUE")</f>
        <v>759</v>
      </c>
      <c r="J12" s="35">
        <f>COUNTIF(Tablo1[Eastern Black Sea],"TRUE")</f>
        <v>361</v>
      </c>
      <c r="K12" s="35">
        <f>COUNTIF(Tablo1[Turkish Thrace],"TRUE")</f>
        <v>666</v>
      </c>
      <c r="L12" s="35">
        <f>COUNTIF(Tablo1[Adana],"TRUE")</f>
        <v>542</v>
      </c>
      <c r="M12" s="35">
        <f>COUNTIF(Tablo1[Adıyaman],"TRUE")</f>
        <v>128</v>
      </c>
      <c r="N12" s="35">
        <f>COUNTIF(Tablo1[Afyonkarahisar],"TRUE")</f>
        <v>166</v>
      </c>
      <c r="O12" s="35">
        <f>COUNTIF(Tablo1[Ağrı],"TRUE")</f>
        <v>140</v>
      </c>
      <c r="P12" s="35">
        <f>COUNTIF(Tablo1[Aksaray],"TRUE")</f>
        <v>61</v>
      </c>
      <c r="Q12" s="35">
        <f>COUNTIF(Tablo1[Amasya],"TRUE")</f>
        <v>294</v>
      </c>
      <c r="R12" s="35">
        <f>COUNTIF(Tablo1[Ankara],"TRUE")</f>
        <v>633</v>
      </c>
      <c r="S12" s="35">
        <f>COUNTIF(Tablo1[Antalya],"TRUE")</f>
        <v>460</v>
      </c>
      <c r="T12" s="35">
        <f>COUNTIF(Tablo1[Ardahan],"TRUE")</f>
        <v>51</v>
      </c>
      <c r="U12" s="35">
        <f>COUNTIF(Tablo1[Artvin],"TRUE")</f>
        <v>218</v>
      </c>
      <c r="V12" s="35">
        <f>COUNTIF(Tablo1[Aydın],"TRUE")</f>
        <v>234</v>
      </c>
      <c r="W12" s="35">
        <f>COUNTIF(Tablo1[Balıkesir],"TRUE")</f>
        <v>222</v>
      </c>
      <c r="X12" s="35">
        <f>COUNTIF(Tablo1[Bartın],"TRUE")</f>
        <v>94</v>
      </c>
      <c r="Y12" s="35">
        <f>COUNTIF(Tablo1[Batman],"TRUE")</f>
        <v>28</v>
      </c>
      <c r="Z12" s="35">
        <f>COUNTIF(Tablo1[Bayburt],"TRUE")</f>
        <v>91</v>
      </c>
      <c r="AA12" s="35">
        <f>COUNTIF(Tablo1[Bilecik],"TRUE")</f>
        <v>172</v>
      </c>
      <c r="AB12" s="35">
        <f>COUNTIF(Tablo1[Bingöl],"TRUE")</f>
        <v>77</v>
      </c>
      <c r="AC12" s="35">
        <f>COUNTIF(Tablo1[Bitlis],"TRUE")</f>
        <v>77</v>
      </c>
      <c r="AD12" s="35">
        <f>COUNTIF(Tablo1[Bolu],"TRUE")</f>
        <v>208</v>
      </c>
      <c r="AE12" s="35">
        <f>COUNTIF(Tablo1[Burdur],"TRUE")</f>
        <v>163</v>
      </c>
      <c r="AF12" s="35">
        <f>COUNTIF(Tablo1[Bursa],"TRUE")</f>
        <v>406</v>
      </c>
      <c r="AG12" s="35">
        <f>COUNTIF(Tablo1[Çanakkale],"TRUE")</f>
        <v>273</v>
      </c>
      <c r="AH12" s="35">
        <f>COUNTIF(Tablo1[Çankırı],"TRUE")</f>
        <v>199</v>
      </c>
      <c r="AI12" s="35">
        <f>COUNTIF(Tablo1[Çorum],"TRUE")</f>
        <v>214</v>
      </c>
      <c r="AJ12" s="35">
        <f>COUNTIF(Tablo1[Denizli],"TRUE")</f>
        <v>192</v>
      </c>
      <c r="AK12" s="35">
        <f>COUNTIF(Tablo1[Diyarbakır],"TRUE")</f>
        <v>356</v>
      </c>
      <c r="AL12" s="35">
        <f>COUNTIF(Tablo1[Düzce],"TRUE")</f>
        <v>105</v>
      </c>
      <c r="AM12" s="35">
        <f>COUNTIF(Tablo1[Edirne],"TRUE")</f>
        <v>401</v>
      </c>
      <c r="AN12" s="35">
        <f>COUNTIF(Tablo1[Elazığ],"TRUE")</f>
        <v>304</v>
      </c>
      <c r="AO12" s="35">
        <f>COUNTIF(Tablo1[Erzincan],"TRUE")</f>
        <v>181</v>
      </c>
      <c r="AP12" s="35">
        <f>COUNTIF(Tablo1[Erzurum],"TRUE")</f>
        <v>364</v>
      </c>
      <c r="AQ12" s="35">
        <f>COUNTIF(Tablo1[Eskişehir],"TRUE")</f>
        <v>199</v>
      </c>
      <c r="AR12" s="35">
        <f>COUNTIF(Tablo1[Gaziantep],"TRUE")</f>
        <v>301</v>
      </c>
      <c r="AS12" s="35">
        <f>COUNTIF(Tablo1[Giresun],"TRUE")</f>
        <v>113</v>
      </c>
      <c r="AT12" s="35">
        <f>COUNTIF(Tablo1[Gümüşhane],"TRUE")</f>
        <v>98</v>
      </c>
      <c r="AU12" s="35">
        <f>COUNTIF(Tablo1[Hakkâri],"TRUE")</f>
        <v>80</v>
      </c>
      <c r="AV12" s="35">
        <f>COUNTIF(Tablo1[Hatay],"TRUE")</f>
        <v>474</v>
      </c>
      <c r="AW12" s="35">
        <f>COUNTIF(Tablo1[Iğdır],"TRUE")</f>
        <v>177</v>
      </c>
      <c r="AX12" s="35">
        <f>COUNTIF(Tablo1[Isparta],"TRUE")</f>
        <v>216</v>
      </c>
      <c r="AY12" s="35">
        <f>COUNTIF(Tablo1[İstanbul],"TRUE")</f>
        <v>390</v>
      </c>
      <c r="AZ12" s="35">
        <f>COUNTIF(Tablo1[İzmir],"TRUE")</f>
        <v>579</v>
      </c>
      <c r="BA12" s="35">
        <f>COUNTIF(Tablo1[Kahramanmaraş],"TRUE")</f>
        <v>410</v>
      </c>
      <c r="BB12" s="35">
        <f>COUNTIF(Tablo1[Karabük],"TRUE")</f>
        <v>126</v>
      </c>
      <c r="BC12" s="35">
        <f>COUNTIF(Tablo1[Karaman],"TRUE")</f>
        <v>460</v>
      </c>
      <c r="BD12" s="35">
        <f>COUNTIF(Tablo1[Kars],"TRUE")</f>
        <v>238</v>
      </c>
      <c r="BE12" s="35">
        <f>COUNTIF(Tablo1[Kastamonu],"TRUE")</f>
        <v>274</v>
      </c>
      <c r="BF12" s="35">
        <f>COUNTIF(Tablo1[Kayseri],"TRUE")</f>
        <v>379</v>
      </c>
      <c r="BG12" s="35">
        <f>COUNTIF(Tablo1[Kırıkkale],"TRUE")</f>
        <v>77</v>
      </c>
      <c r="BH12" s="35">
        <f>COUNTIF(Tablo1[Kırklareli],"TRUE")</f>
        <v>228</v>
      </c>
      <c r="BI12" s="35">
        <f>COUNTIF(Tablo1[Kırşehir],"TRUE")</f>
        <v>229</v>
      </c>
      <c r="BJ12" s="35">
        <f>COUNTIF(Tablo1[Kilis],"TRUE")</f>
        <v>77</v>
      </c>
      <c r="BK12" s="35">
        <f>COUNTIF(Tablo1[Kocaeli],"TRUE")</f>
        <v>158</v>
      </c>
      <c r="BL12" s="35">
        <f>COUNTIF(Tablo1[Konya],"TRUE")</f>
        <v>405</v>
      </c>
      <c r="BM12" s="35">
        <f>COUNTIF(Tablo1[Kütahya],"TRUE")</f>
        <v>179</v>
      </c>
      <c r="BN12" s="35">
        <f>COUNTIF(Tablo1[Malatya],"TRUE")</f>
        <v>141</v>
      </c>
      <c r="BO12" s="35">
        <f>COUNTIF(Tablo1[Manisa],"TRUE")</f>
        <v>209</v>
      </c>
      <c r="BP12" s="35">
        <f>COUNTIF(Tablo1[Mardin],"TRUE")</f>
        <v>201</v>
      </c>
      <c r="BQ12" s="35">
        <f>COUNTIF(Tablo1[Mersin],"TRUE")</f>
        <v>509</v>
      </c>
      <c r="BR12" s="35">
        <f>COUNTIF(Tablo1[Muğla],"TRUE")</f>
        <v>303</v>
      </c>
      <c r="BS12" s="35">
        <f>COUNTIF(Tablo1[Muş],"TRUE")</f>
        <v>82</v>
      </c>
      <c r="BT12" s="35">
        <f>COUNTIF(Tablo1[Nevşehir],"TRUE")</f>
        <v>201</v>
      </c>
      <c r="BU12" s="35">
        <f>COUNTIF(Tablo1[Niğde],"TRUE")</f>
        <v>304</v>
      </c>
      <c r="BV12" s="35">
        <f>COUNTIF(Tablo1[Ordu],"TRUE")</f>
        <v>101</v>
      </c>
      <c r="BW12" s="35">
        <f>COUNTIF(Tablo1[Osmaniye],"TRUE")</f>
        <v>177</v>
      </c>
      <c r="BX12" s="35">
        <f>COUNTIF(Tablo1[Rize],"TRUE")</f>
        <v>57</v>
      </c>
      <c r="BY12" s="35">
        <f>COUNTIF(Tablo1[Sakarya],"TRUE")</f>
        <v>152</v>
      </c>
      <c r="BZ12" s="35">
        <f>COUNTIF(Tablo1[Samsun],"TRUE")</f>
        <v>136</v>
      </c>
      <c r="CA12" s="35">
        <f>COUNTIF(Tablo1[Siirt],"TRUE")</f>
        <v>114</v>
      </c>
      <c r="CB12" s="35">
        <f>COUNTIF(Tablo1[Sinop],"TRUE")</f>
        <v>156</v>
      </c>
      <c r="CC12" s="35">
        <f>COUNTIF(Tablo1[Sivas],"TRUE")</f>
        <v>147</v>
      </c>
      <c r="CD12" s="35">
        <f>COUNTIF(Tablo1[Şanlıurfa],"TRUE")</f>
        <v>127</v>
      </c>
      <c r="CE12" s="35">
        <f>COUNTIF(Tablo1[Şırnak],"TRUE")</f>
        <v>27</v>
      </c>
      <c r="CF12" s="35">
        <f>COUNTIF(Tablo1[Tekirdağ],"TRUE")</f>
        <v>192</v>
      </c>
      <c r="CG12" s="35">
        <f>COUNTIF(Tablo1[Tokat],"TRUE")</f>
        <v>195</v>
      </c>
      <c r="CH12" s="35">
        <f>COUNTIF(Tablo1[Trabzon],"TRUE")</f>
        <v>78</v>
      </c>
      <c r="CI12" s="35">
        <f>COUNTIF(Tablo1[Tunceli],"TRUE")</f>
        <v>111</v>
      </c>
      <c r="CJ12" s="35">
        <f>COUNTIF(Tablo1[Uşak],"TRUE")</f>
        <v>114</v>
      </c>
      <c r="CK12" s="35">
        <f>COUNTIF(Tablo1[Van],"TRUE")</f>
        <v>189</v>
      </c>
      <c r="CL12" s="35">
        <f>COUNTIF(Tablo1[Yalova],"TRUE")</f>
        <v>52</v>
      </c>
      <c r="CM12" s="35">
        <f>COUNTIF(Tablo1[Yozgat],"TRUE")</f>
        <v>82</v>
      </c>
      <c r="CN12" s="36">
        <f>COUNTIF(Tablo1[Zonguldak],"TRUE")</f>
        <v>141</v>
      </c>
    </row>
    <row r="13" spans="1:92" ht="15" thickBot="1">
      <c r="A13" s="25" t="s">
        <v>4727</v>
      </c>
    </row>
    <row r="14" spans="1:92">
      <c r="A14" s="37"/>
      <c r="B14" s="28" t="s">
        <v>6078</v>
      </c>
      <c r="C14" s="29" t="s">
        <v>16</v>
      </c>
      <c r="D14" s="29" t="s">
        <v>17</v>
      </c>
      <c r="E14" s="29" t="s">
        <v>18</v>
      </c>
      <c r="F14" s="29" t="s">
        <v>19</v>
      </c>
      <c r="G14" s="29" t="s">
        <v>20</v>
      </c>
      <c r="H14" s="29" t="s">
        <v>4716</v>
      </c>
      <c r="I14" s="29" t="s">
        <v>6068</v>
      </c>
      <c r="J14" s="29" t="s">
        <v>6069</v>
      </c>
      <c r="K14" s="29" t="s">
        <v>22</v>
      </c>
      <c r="L14" s="38" t="s">
        <v>23</v>
      </c>
      <c r="M14" s="38" t="s">
        <v>24</v>
      </c>
      <c r="N14" s="38" t="s">
        <v>25</v>
      </c>
      <c r="O14" s="38" t="s">
        <v>26</v>
      </c>
      <c r="P14" s="38" t="s">
        <v>27</v>
      </c>
      <c r="Q14" s="38" t="s">
        <v>28</v>
      </c>
      <c r="R14" s="38" t="s">
        <v>29</v>
      </c>
      <c r="S14" s="38" t="s">
        <v>30</v>
      </c>
      <c r="T14" s="38" t="s">
        <v>31</v>
      </c>
      <c r="U14" s="38" t="s">
        <v>32</v>
      </c>
      <c r="V14" s="38" t="s">
        <v>33</v>
      </c>
      <c r="W14" s="38" t="s">
        <v>34</v>
      </c>
      <c r="X14" s="38" t="s">
        <v>35</v>
      </c>
      <c r="Y14" s="38" t="s">
        <v>36</v>
      </c>
      <c r="Z14" s="38" t="s">
        <v>37</v>
      </c>
      <c r="AA14" s="38" t="s">
        <v>38</v>
      </c>
      <c r="AB14" s="38" t="s">
        <v>39</v>
      </c>
      <c r="AC14" s="38" t="s">
        <v>40</v>
      </c>
      <c r="AD14" s="38" t="s">
        <v>41</v>
      </c>
      <c r="AE14" s="38" t="s">
        <v>42</v>
      </c>
      <c r="AF14" s="38" t="s">
        <v>43</v>
      </c>
      <c r="AG14" s="38" t="s">
        <v>44</v>
      </c>
      <c r="AH14" s="38" t="s">
        <v>45</v>
      </c>
      <c r="AI14" s="38" t="s">
        <v>46</v>
      </c>
      <c r="AJ14" s="38" t="s">
        <v>47</v>
      </c>
      <c r="AK14" s="38" t="s">
        <v>48</v>
      </c>
      <c r="AL14" s="38" t="s">
        <v>49</v>
      </c>
      <c r="AM14" s="38" t="s">
        <v>50</v>
      </c>
      <c r="AN14" s="38" t="s">
        <v>51</v>
      </c>
      <c r="AO14" s="38" t="s">
        <v>52</v>
      </c>
      <c r="AP14" s="38" t="s">
        <v>53</v>
      </c>
      <c r="AQ14" s="38" t="s">
        <v>54</v>
      </c>
      <c r="AR14" s="38" t="s">
        <v>55</v>
      </c>
      <c r="AS14" s="38" t="s">
        <v>56</v>
      </c>
      <c r="AT14" s="38" t="s">
        <v>57</v>
      </c>
      <c r="AU14" s="38" t="s">
        <v>58</v>
      </c>
      <c r="AV14" s="38" t="s">
        <v>59</v>
      </c>
      <c r="AW14" s="38" t="s">
        <v>60</v>
      </c>
      <c r="AX14" s="38" t="s">
        <v>61</v>
      </c>
      <c r="AY14" s="38" t="s">
        <v>62</v>
      </c>
      <c r="AZ14" s="38" t="s">
        <v>63</v>
      </c>
      <c r="BA14" s="38" t="s">
        <v>64</v>
      </c>
      <c r="BB14" s="38" t="s">
        <v>65</v>
      </c>
      <c r="BC14" s="38" t="s">
        <v>66</v>
      </c>
      <c r="BD14" s="38" t="s">
        <v>67</v>
      </c>
      <c r="BE14" s="38" t="s">
        <v>68</v>
      </c>
      <c r="BF14" s="38" t="s">
        <v>69</v>
      </c>
      <c r="BG14" s="38" t="s">
        <v>70</v>
      </c>
      <c r="BH14" s="38" t="s">
        <v>71</v>
      </c>
      <c r="BI14" s="38" t="s">
        <v>72</v>
      </c>
      <c r="BJ14" s="38" t="s">
        <v>73</v>
      </c>
      <c r="BK14" s="38" t="s">
        <v>74</v>
      </c>
      <c r="BL14" s="38" t="s">
        <v>75</v>
      </c>
      <c r="BM14" s="38" t="s">
        <v>76</v>
      </c>
      <c r="BN14" s="38" t="s">
        <v>77</v>
      </c>
      <c r="BO14" s="38" t="s">
        <v>78</v>
      </c>
      <c r="BP14" s="38" t="s">
        <v>79</v>
      </c>
      <c r="BQ14" s="38" t="s">
        <v>80</v>
      </c>
      <c r="BR14" s="38" t="s">
        <v>81</v>
      </c>
      <c r="BS14" s="38" t="s">
        <v>82</v>
      </c>
      <c r="BT14" s="38" t="s">
        <v>83</v>
      </c>
      <c r="BU14" s="38" t="s">
        <v>84</v>
      </c>
      <c r="BV14" s="38" t="s">
        <v>85</v>
      </c>
      <c r="BW14" s="38" t="s">
        <v>86</v>
      </c>
      <c r="BX14" s="38" t="s">
        <v>87</v>
      </c>
      <c r="BY14" s="38" t="s">
        <v>88</v>
      </c>
      <c r="BZ14" s="38" t="s">
        <v>89</v>
      </c>
      <c r="CA14" s="38" t="s">
        <v>90</v>
      </c>
      <c r="CB14" s="38" t="s">
        <v>91</v>
      </c>
      <c r="CC14" s="38" t="s">
        <v>92</v>
      </c>
      <c r="CD14" s="38" t="s">
        <v>93</v>
      </c>
      <c r="CE14" s="38" t="s">
        <v>94</v>
      </c>
      <c r="CF14" s="38" t="s">
        <v>95</v>
      </c>
      <c r="CG14" s="38" t="s">
        <v>96</v>
      </c>
      <c r="CH14" s="38" t="s">
        <v>97</v>
      </c>
      <c r="CI14" s="38" t="s">
        <v>98</v>
      </c>
      <c r="CJ14" s="38" t="s">
        <v>99</v>
      </c>
      <c r="CK14" s="38" t="s">
        <v>100</v>
      </c>
      <c r="CL14" s="38" t="s">
        <v>101</v>
      </c>
      <c r="CM14" s="38" t="s">
        <v>102</v>
      </c>
      <c r="CN14" s="39" t="s">
        <v>103</v>
      </c>
    </row>
    <row r="15" spans="1:92">
      <c r="A15" s="31" t="s">
        <v>160</v>
      </c>
      <c r="B15" s="40">
        <f>(B3)/SUM(B3:B11)</f>
        <v>7.1942446043165471E-3</v>
      </c>
      <c r="C15" s="40">
        <f t="shared" ref="C15:AH15" si="0">(C3)/(SUM(C3:C11))</f>
        <v>3.9603960396039604E-3</v>
      </c>
      <c r="D15" s="40">
        <f t="shared" si="0"/>
        <v>1.1873350923482849E-2</v>
      </c>
      <c r="E15" s="40">
        <f t="shared" si="0"/>
        <v>5.7692307692307696E-3</v>
      </c>
      <c r="F15" s="40">
        <f t="shared" si="0"/>
        <v>8.4951456310679609E-3</v>
      </c>
      <c r="G15" s="40">
        <f t="shared" si="0"/>
        <v>1.7035775127768314E-3</v>
      </c>
      <c r="H15" s="40">
        <f t="shared" si="0"/>
        <v>1.3495276653171389E-3</v>
      </c>
      <c r="I15" s="40">
        <f t="shared" si="0"/>
        <v>9.22266139657444E-3</v>
      </c>
      <c r="J15" s="40">
        <f t="shared" si="0"/>
        <v>1.3850415512465374E-2</v>
      </c>
      <c r="K15" s="40">
        <f t="shared" si="0"/>
        <v>1.0510510510510511E-2</v>
      </c>
      <c r="L15" s="40">
        <f t="shared" si="0"/>
        <v>1.8450184501845018E-3</v>
      </c>
      <c r="M15" s="40">
        <f t="shared" si="0"/>
        <v>0</v>
      </c>
      <c r="N15" s="40">
        <f t="shared" si="0"/>
        <v>1.2048192771084338E-2</v>
      </c>
      <c r="O15" s="40">
        <f t="shared" si="0"/>
        <v>0</v>
      </c>
      <c r="P15" s="40">
        <f t="shared" si="0"/>
        <v>0</v>
      </c>
      <c r="Q15" s="40">
        <f t="shared" si="0"/>
        <v>1.3605442176870748E-2</v>
      </c>
      <c r="R15" s="40">
        <f t="shared" si="0"/>
        <v>7.8988941548183249E-3</v>
      </c>
      <c r="S15" s="40">
        <f t="shared" si="0"/>
        <v>4.3478260869565218E-3</v>
      </c>
      <c r="T15" s="40">
        <f t="shared" si="0"/>
        <v>1.9607843137254902E-2</v>
      </c>
      <c r="U15" s="40">
        <f t="shared" si="0"/>
        <v>1.3761467889908258E-2</v>
      </c>
      <c r="V15" s="40">
        <f t="shared" si="0"/>
        <v>1.282051282051282E-2</v>
      </c>
      <c r="W15" s="40">
        <f t="shared" si="0"/>
        <v>9.0090090090090089E-3</v>
      </c>
      <c r="X15" s="40">
        <f t="shared" si="0"/>
        <v>2.1276595744680851E-2</v>
      </c>
      <c r="Y15" s="40">
        <f t="shared" si="0"/>
        <v>0</v>
      </c>
      <c r="Z15" s="40">
        <f t="shared" si="0"/>
        <v>0</v>
      </c>
      <c r="AA15" s="40">
        <f t="shared" si="0"/>
        <v>1.1627906976744186E-2</v>
      </c>
      <c r="AB15" s="40">
        <f t="shared" si="0"/>
        <v>0</v>
      </c>
      <c r="AC15" s="40">
        <f t="shared" si="0"/>
        <v>0</v>
      </c>
      <c r="AD15" s="40">
        <f t="shared" si="0"/>
        <v>1.9230769230769232E-2</v>
      </c>
      <c r="AE15" s="40">
        <f t="shared" si="0"/>
        <v>6.1349693251533744E-3</v>
      </c>
      <c r="AF15" s="40">
        <f t="shared" si="0"/>
        <v>1.2315270935960592E-2</v>
      </c>
      <c r="AG15" s="40">
        <f t="shared" si="0"/>
        <v>3.663003663003663E-3</v>
      </c>
      <c r="AH15" s="40">
        <f t="shared" si="0"/>
        <v>1.0050251256281407E-2</v>
      </c>
      <c r="AI15" s="40">
        <f t="shared" ref="AI15:BN15" si="1">(AI3)/(SUM(AI3:AI11))</f>
        <v>2.336448598130841E-2</v>
      </c>
      <c r="AJ15" s="40">
        <f t="shared" si="1"/>
        <v>1.0416666666666666E-2</v>
      </c>
      <c r="AK15" s="40">
        <f t="shared" si="1"/>
        <v>2.8089887640449437E-3</v>
      </c>
      <c r="AL15" s="40">
        <f t="shared" si="1"/>
        <v>1.9047619047619049E-2</v>
      </c>
      <c r="AM15" s="40">
        <f t="shared" si="1"/>
        <v>1.2468827930174564E-2</v>
      </c>
      <c r="AN15" s="40">
        <f t="shared" si="1"/>
        <v>3.2894736842105261E-3</v>
      </c>
      <c r="AO15" s="40">
        <f t="shared" si="1"/>
        <v>0</v>
      </c>
      <c r="AP15" s="40">
        <f t="shared" si="1"/>
        <v>2.7472527472527475E-3</v>
      </c>
      <c r="AQ15" s="40">
        <f t="shared" si="1"/>
        <v>2.0100502512562814E-2</v>
      </c>
      <c r="AR15" s="40">
        <f t="shared" si="1"/>
        <v>0</v>
      </c>
      <c r="AS15" s="40">
        <f t="shared" si="1"/>
        <v>1.7699115044247787E-2</v>
      </c>
      <c r="AT15" s="40">
        <f t="shared" si="1"/>
        <v>0</v>
      </c>
      <c r="AU15" s="40">
        <f t="shared" si="1"/>
        <v>0</v>
      </c>
      <c r="AV15" s="40">
        <f t="shared" si="1"/>
        <v>0</v>
      </c>
      <c r="AW15" s="40">
        <f t="shared" si="1"/>
        <v>0</v>
      </c>
      <c r="AX15" s="40">
        <f t="shared" si="1"/>
        <v>4.6296296296296294E-3</v>
      </c>
      <c r="AY15" s="40">
        <f t="shared" si="1"/>
        <v>1.282051282051282E-2</v>
      </c>
      <c r="AZ15" s="40">
        <f t="shared" si="1"/>
        <v>1.2089810017271158E-2</v>
      </c>
      <c r="BA15" s="40">
        <f t="shared" si="1"/>
        <v>0</v>
      </c>
      <c r="BB15" s="40">
        <f t="shared" si="1"/>
        <v>7.9365079365079361E-3</v>
      </c>
      <c r="BC15" s="40">
        <f t="shared" si="1"/>
        <v>4.3478260869565218E-3</v>
      </c>
      <c r="BD15" s="40">
        <f t="shared" si="1"/>
        <v>0</v>
      </c>
      <c r="BE15" s="40">
        <f t="shared" si="1"/>
        <v>1.4598540145985401E-2</v>
      </c>
      <c r="BF15" s="40">
        <f t="shared" si="1"/>
        <v>2.6385224274406332E-3</v>
      </c>
      <c r="BG15" s="40">
        <f t="shared" si="1"/>
        <v>0</v>
      </c>
      <c r="BH15" s="40">
        <f t="shared" si="1"/>
        <v>1.7543859649122806E-2</v>
      </c>
      <c r="BI15" s="40">
        <f t="shared" si="1"/>
        <v>0</v>
      </c>
      <c r="BJ15" s="40">
        <f t="shared" si="1"/>
        <v>0</v>
      </c>
      <c r="BK15" s="40">
        <f t="shared" si="1"/>
        <v>1.8987341772151899E-2</v>
      </c>
      <c r="BL15" s="40">
        <f t="shared" si="1"/>
        <v>0</v>
      </c>
      <c r="BM15" s="40">
        <f t="shared" si="1"/>
        <v>1.11731843575419E-2</v>
      </c>
      <c r="BN15" s="40">
        <f t="shared" si="1"/>
        <v>0</v>
      </c>
      <c r="BO15" s="40">
        <f t="shared" ref="BO15:CN15" si="2">(BO3)/(SUM(BO3:BO11))</f>
        <v>4.7846889952153108E-3</v>
      </c>
      <c r="BP15" s="40">
        <f t="shared" si="2"/>
        <v>0</v>
      </c>
      <c r="BQ15" s="40">
        <f t="shared" si="2"/>
        <v>5.893909626719057E-3</v>
      </c>
      <c r="BR15" s="40">
        <f t="shared" si="2"/>
        <v>9.9009900990099011E-3</v>
      </c>
      <c r="BS15" s="40">
        <f t="shared" si="2"/>
        <v>0</v>
      </c>
      <c r="BT15" s="40">
        <f t="shared" si="2"/>
        <v>0</v>
      </c>
      <c r="BU15" s="40">
        <f t="shared" si="2"/>
        <v>3.2894736842105261E-3</v>
      </c>
      <c r="BV15" s="40">
        <f t="shared" si="2"/>
        <v>2.9702970297029702E-2</v>
      </c>
      <c r="BW15" s="40">
        <f t="shared" si="2"/>
        <v>5.6497175141242938E-3</v>
      </c>
      <c r="BX15" s="40">
        <f t="shared" si="2"/>
        <v>1.7543859649122806E-2</v>
      </c>
      <c r="BY15" s="40">
        <f t="shared" si="2"/>
        <v>1.9736842105263157E-2</v>
      </c>
      <c r="BZ15" s="40">
        <f t="shared" si="2"/>
        <v>2.9411764705882353E-2</v>
      </c>
      <c r="CA15" s="40">
        <f t="shared" si="2"/>
        <v>0</v>
      </c>
      <c r="CB15" s="40">
        <f t="shared" si="2"/>
        <v>6.41025641025641E-3</v>
      </c>
      <c r="CC15" s="40">
        <f t="shared" si="2"/>
        <v>0</v>
      </c>
      <c r="CD15" s="40">
        <f t="shared" si="2"/>
        <v>0</v>
      </c>
      <c r="CE15" s="40">
        <f t="shared" si="2"/>
        <v>0</v>
      </c>
      <c r="CF15" s="40">
        <f t="shared" si="2"/>
        <v>2.6041666666666668E-2</v>
      </c>
      <c r="CG15" s="40">
        <f t="shared" si="2"/>
        <v>1.0256410256410256E-2</v>
      </c>
      <c r="CH15" s="40">
        <f t="shared" si="2"/>
        <v>3.8461538461538464E-2</v>
      </c>
      <c r="CI15" s="40">
        <f t="shared" si="2"/>
        <v>0</v>
      </c>
      <c r="CJ15" s="40">
        <f t="shared" si="2"/>
        <v>8.771929824561403E-3</v>
      </c>
      <c r="CK15" s="40">
        <f t="shared" si="2"/>
        <v>0</v>
      </c>
      <c r="CL15" s="40">
        <f t="shared" si="2"/>
        <v>5.7692307692307696E-2</v>
      </c>
      <c r="CM15" s="40">
        <f t="shared" si="2"/>
        <v>0</v>
      </c>
      <c r="CN15" s="41">
        <f t="shared" si="2"/>
        <v>2.8368794326241134E-2</v>
      </c>
    </row>
    <row r="16" spans="1:92">
      <c r="A16" s="31" t="s">
        <v>205</v>
      </c>
      <c r="B16" s="40">
        <f>(B4)/SUM(B3:B11)</f>
        <v>7.6738609112709827E-2</v>
      </c>
      <c r="C16" s="40">
        <f t="shared" ref="C16:AH16" si="3">(C4)/(SUM(C3:C11))</f>
        <v>5.2475247524752473E-2</v>
      </c>
      <c r="D16" s="40">
        <f t="shared" si="3"/>
        <v>2.7704485488126648E-2</v>
      </c>
      <c r="E16" s="40">
        <f t="shared" si="3"/>
        <v>7.4038461538461539E-2</v>
      </c>
      <c r="F16" s="40">
        <f t="shared" si="3"/>
        <v>1.820388349514563E-2</v>
      </c>
      <c r="G16" s="40">
        <f t="shared" si="3"/>
        <v>3.4071550255536626E-2</v>
      </c>
      <c r="H16" s="40">
        <f t="shared" si="3"/>
        <v>2.4291497975708502E-2</v>
      </c>
      <c r="I16" s="40">
        <f t="shared" si="3"/>
        <v>3.689064558629776E-2</v>
      </c>
      <c r="J16" s="40">
        <f t="shared" si="3"/>
        <v>2.2160664819944598E-2</v>
      </c>
      <c r="K16" s="40">
        <f t="shared" si="3"/>
        <v>1.3513513513513514E-2</v>
      </c>
      <c r="L16" s="40">
        <f t="shared" si="3"/>
        <v>2.5830258302583026E-2</v>
      </c>
      <c r="M16" s="40">
        <f t="shared" si="3"/>
        <v>2.34375E-2</v>
      </c>
      <c r="N16" s="40">
        <f t="shared" si="3"/>
        <v>1.2048192771084338E-2</v>
      </c>
      <c r="O16" s="40">
        <f t="shared" si="3"/>
        <v>3.5714285714285712E-2</v>
      </c>
      <c r="P16" s="40">
        <f t="shared" si="3"/>
        <v>6.5573770491803282E-2</v>
      </c>
      <c r="Q16" s="40">
        <f t="shared" si="3"/>
        <v>6.8027210884353739E-3</v>
      </c>
      <c r="R16" s="40">
        <f t="shared" si="3"/>
        <v>3.7914691943127965E-2</v>
      </c>
      <c r="S16" s="40">
        <f t="shared" si="3"/>
        <v>3.9130434782608699E-2</v>
      </c>
      <c r="T16" s="40">
        <f t="shared" si="3"/>
        <v>0</v>
      </c>
      <c r="U16" s="40">
        <f t="shared" si="3"/>
        <v>9.1743119266055051E-3</v>
      </c>
      <c r="V16" s="40">
        <f t="shared" si="3"/>
        <v>8.5470085470085479E-3</v>
      </c>
      <c r="W16" s="40">
        <f t="shared" si="3"/>
        <v>4.5045045045045045E-3</v>
      </c>
      <c r="X16" s="40">
        <f t="shared" si="3"/>
        <v>1.0638297872340425E-2</v>
      </c>
      <c r="Y16" s="40">
        <f t="shared" si="3"/>
        <v>0</v>
      </c>
      <c r="Z16" s="40">
        <f t="shared" si="3"/>
        <v>1.098901098901099E-2</v>
      </c>
      <c r="AA16" s="40">
        <f t="shared" si="3"/>
        <v>1.7441860465116279E-2</v>
      </c>
      <c r="AB16" s="40">
        <f t="shared" si="3"/>
        <v>1.2987012987012988E-2</v>
      </c>
      <c r="AC16" s="40">
        <f t="shared" si="3"/>
        <v>1.2987012987012988E-2</v>
      </c>
      <c r="AD16" s="40">
        <f t="shared" si="3"/>
        <v>2.8846153846153848E-2</v>
      </c>
      <c r="AE16" s="40">
        <f t="shared" si="3"/>
        <v>0</v>
      </c>
      <c r="AF16" s="40">
        <f t="shared" si="3"/>
        <v>1.2315270935960592E-2</v>
      </c>
      <c r="AG16" s="40">
        <f t="shared" si="3"/>
        <v>0</v>
      </c>
      <c r="AH16" s="40">
        <f t="shared" si="3"/>
        <v>2.5125628140703519E-2</v>
      </c>
      <c r="AI16" s="40">
        <f t="shared" ref="AI16:BN16" si="4">(AI4)/(SUM(AI3:AI11))</f>
        <v>1.8691588785046728E-2</v>
      </c>
      <c r="AJ16" s="40">
        <f t="shared" si="4"/>
        <v>5.208333333333333E-3</v>
      </c>
      <c r="AK16" s="40">
        <f t="shared" si="4"/>
        <v>2.5280898876404494E-2</v>
      </c>
      <c r="AL16" s="40">
        <f t="shared" si="4"/>
        <v>1.9047619047619049E-2</v>
      </c>
      <c r="AM16" s="40">
        <f t="shared" si="4"/>
        <v>7.481296758104738E-3</v>
      </c>
      <c r="AN16" s="40">
        <f t="shared" si="4"/>
        <v>2.3026315789473683E-2</v>
      </c>
      <c r="AO16" s="40">
        <f t="shared" si="4"/>
        <v>0</v>
      </c>
      <c r="AP16" s="40">
        <f t="shared" si="4"/>
        <v>1.098901098901099E-2</v>
      </c>
      <c r="AQ16" s="40">
        <f t="shared" si="4"/>
        <v>2.0100502512562814E-2</v>
      </c>
      <c r="AR16" s="40">
        <f t="shared" si="4"/>
        <v>2.3255813953488372E-2</v>
      </c>
      <c r="AS16" s="40">
        <f t="shared" si="4"/>
        <v>1.7699115044247787E-2</v>
      </c>
      <c r="AT16" s="40">
        <f t="shared" si="4"/>
        <v>1.020408163265306E-2</v>
      </c>
      <c r="AU16" s="40">
        <f t="shared" si="4"/>
        <v>1.2500000000000001E-2</v>
      </c>
      <c r="AV16" s="40">
        <f t="shared" si="4"/>
        <v>2.7426160337552744E-2</v>
      </c>
      <c r="AW16" s="40">
        <f t="shared" si="4"/>
        <v>5.6497175141242938E-3</v>
      </c>
      <c r="AX16" s="40">
        <f t="shared" si="4"/>
        <v>1.8518518518518517E-2</v>
      </c>
      <c r="AY16" s="40">
        <f t="shared" si="4"/>
        <v>1.0256410256410256E-2</v>
      </c>
      <c r="AZ16" s="40">
        <f t="shared" si="4"/>
        <v>2.072538860103627E-2</v>
      </c>
      <c r="BA16" s="40">
        <f t="shared" si="4"/>
        <v>3.9024390243902439E-2</v>
      </c>
      <c r="BB16" s="40">
        <f t="shared" si="4"/>
        <v>3.968253968253968E-2</v>
      </c>
      <c r="BC16" s="40">
        <f t="shared" si="4"/>
        <v>6.9565217391304349E-2</v>
      </c>
      <c r="BD16" s="40">
        <f t="shared" si="4"/>
        <v>0</v>
      </c>
      <c r="BE16" s="40">
        <f t="shared" si="4"/>
        <v>2.5547445255474453E-2</v>
      </c>
      <c r="BF16" s="40">
        <f t="shared" si="4"/>
        <v>5.8047493403693931E-2</v>
      </c>
      <c r="BG16" s="40">
        <f t="shared" si="4"/>
        <v>3.896103896103896E-2</v>
      </c>
      <c r="BH16" s="40">
        <f t="shared" si="4"/>
        <v>8.771929824561403E-3</v>
      </c>
      <c r="BI16" s="40">
        <f t="shared" si="4"/>
        <v>2.1834061135371178E-2</v>
      </c>
      <c r="BJ16" s="40">
        <f t="shared" si="4"/>
        <v>0</v>
      </c>
      <c r="BK16" s="40">
        <f t="shared" si="4"/>
        <v>0</v>
      </c>
      <c r="BL16" s="40">
        <f t="shared" si="4"/>
        <v>3.7037037037037035E-2</v>
      </c>
      <c r="BM16" s="40">
        <f t="shared" si="4"/>
        <v>2.23463687150838E-2</v>
      </c>
      <c r="BN16" s="40">
        <f t="shared" si="4"/>
        <v>2.1276595744680851E-2</v>
      </c>
      <c r="BO16" s="40">
        <f t="shared" ref="BO16:CN16" si="5">(BO4)/(SUM(BO3:BO11))</f>
        <v>9.5693779904306216E-3</v>
      </c>
      <c r="BP16" s="40">
        <f t="shared" si="5"/>
        <v>2.9850746268656716E-2</v>
      </c>
      <c r="BQ16" s="40">
        <f t="shared" si="5"/>
        <v>4.5186640471512773E-2</v>
      </c>
      <c r="BR16" s="40">
        <f t="shared" si="5"/>
        <v>9.9009900990099011E-3</v>
      </c>
      <c r="BS16" s="40">
        <f t="shared" si="5"/>
        <v>1.2195121951219513E-2</v>
      </c>
      <c r="BT16" s="40">
        <f t="shared" si="5"/>
        <v>4.4776119402985072E-2</v>
      </c>
      <c r="BU16" s="40">
        <f t="shared" si="5"/>
        <v>7.2368421052631582E-2</v>
      </c>
      <c r="BV16" s="40">
        <f t="shared" si="5"/>
        <v>9.9009900990099011E-3</v>
      </c>
      <c r="BW16" s="40">
        <f t="shared" si="5"/>
        <v>3.3898305084745763E-2</v>
      </c>
      <c r="BX16" s="40">
        <f t="shared" si="5"/>
        <v>3.5087719298245612E-2</v>
      </c>
      <c r="BY16" s="40">
        <f t="shared" si="5"/>
        <v>6.5789473684210523E-3</v>
      </c>
      <c r="BZ16" s="40">
        <f t="shared" si="5"/>
        <v>0</v>
      </c>
      <c r="CA16" s="40">
        <f t="shared" si="5"/>
        <v>8.771929824561403E-3</v>
      </c>
      <c r="CB16" s="40">
        <f t="shared" si="5"/>
        <v>2.564102564102564E-2</v>
      </c>
      <c r="CC16" s="40">
        <f t="shared" si="5"/>
        <v>0</v>
      </c>
      <c r="CD16" s="40">
        <f t="shared" si="5"/>
        <v>1.5748031496062992E-2</v>
      </c>
      <c r="CE16" s="40">
        <f t="shared" si="5"/>
        <v>0</v>
      </c>
      <c r="CF16" s="40">
        <f t="shared" si="5"/>
        <v>1.0416666666666666E-2</v>
      </c>
      <c r="CG16" s="40">
        <f t="shared" si="5"/>
        <v>0</v>
      </c>
      <c r="CH16" s="40">
        <f t="shared" si="5"/>
        <v>1.282051282051282E-2</v>
      </c>
      <c r="CI16" s="40">
        <f t="shared" si="5"/>
        <v>9.0090090090090089E-3</v>
      </c>
      <c r="CJ16" s="40">
        <f t="shared" si="5"/>
        <v>2.6315789473684209E-2</v>
      </c>
      <c r="CK16" s="40">
        <f t="shared" si="5"/>
        <v>1.0582010582010581E-2</v>
      </c>
      <c r="CL16" s="40">
        <f t="shared" si="5"/>
        <v>0</v>
      </c>
      <c r="CM16" s="40">
        <f t="shared" si="5"/>
        <v>4.878048780487805E-2</v>
      </c>
      <c r="CN16" s="41">
        <f t="shared" si="5"/>
        <v>2.8368794326241134E-2</v>
      </c>
    </row>
    <row r="17" spans="1:92">
      <c r="A17" s="31" t="s">
        <v>109</v>
      </c>
      <c r="B17" s="40">
        <f>(B5)/SUM(B3:B11)</f>
        <v>0.22781774580335731</v>
      </c>
      <c r="C17" s="40">
        <f t="shared" ref="C17:AH17" si="6">(C5)/(SUM(C3:C11))</f>
        <v>0.15841584158415842</v>
      </c>
      <c r="D17" s="40">
        <f t="shared" si="6"/>
        <v>0.21240105540897097</v>
      </c>
      <c r="E17" s="40">
        <f t="shared" si="6"/>
        <v>0.21730769230769231</v>
      </c>
      <c r="F17" s="40">
        <f t="shared" si="6"/>
        <v>0.279126213592233</v>
      </c>
      <c r="G17" s="40">
        <f t="shared" si="6"/>
        <v>0.11754684838160136</v>
      </c>
      <c r="H17" s="40">
        <f t="shared" si="6"/>
        <v>0.22941970310391363</v>
      </c>
      <c r="I17" s="40">
        <f t="shared" si="6"/>
        <v>0.28458498023715417</v>
      </c>
      <c r="J17" s="40">
        <f t="shared" si="6"/>
        <v>0.29362880886426596</v>
      </c>
      <c r="K17" s="40">
        <f t="shared" si="6"/>
        <v>0.28378378378378377</v>
      </c>
      <c r="L17" s="40">
        <f t="shared" si="6"/>
        <v>0.14022140221402213</v>
      </c>
      <c r="M17" s="40">
        <f t="shared" si="6"/>
        <v>0.1015625</v>
      </c>
      <c r="N17" s="40">
        <f t="shared" si="6"/>
        <v>0.2289156626506024</v>
      </c>
      <c r="O17" s="40">
        <f t="shared" si="6"/>
        <v>0.23571428571428571</v>
      </c>
      <c r="P17" s="40">
        <f t="shared" si="6"/>
        <v>0.19672131147540983</v>
      </c>
      <c r="Q17" s="40">
        <f t="shared" si="6"/>
        <v>0.20748299319727892</v>
      </c>
      <c r="R17" s="40">
        <f t="shared" si="6"/>
        <v>0.20695102685624012</v>
      </c>
      <c r="S17" s="40">
        <f t="shared" si="6"/>
        <v>0.15652173913043479</v>
      </c>
      <c r="T17" s="40">
        <f t="shared" si="6"/>
        <v>0.35294117647058826</v>
      </c>
      <c r="U17" s="40">
        <f t="shared" si="6"/>
        <v>0.29357798165137616</v>
      </c>
      <c r="V17" s="40">
        <f t="shared" si="6"/>
        <v>0.1752136752136752</v>
      </c>
      <c r="W17" s="40">
        <f t="shared" si="6"/>
        <v>0.20270270270270271</v>
      </c>
      <c r="X17" s="40">
        <f t="shared" si="6"/>
        <v>0.2978723404255319</v>
      </c>
      <c r="Y17" s="40">
        <f t="shared" si="6"/>
        <v>0.14285714285714285</v>
      </c>
      <c r="Z17" s="40">
        <f t="shared" si="6"/>
        <v>0.23076923076923078</v>
      </c>
      <c r="AA17" s="40">
        <f t="shared" si="6"/>
        <v>0.2441860465116279</v>
      </c>
      <c r="AB17" s="40">
        <f t="shared" si="6"/>
        <v>0.19480519480519481</v>
      </c>
      <c r="AC17" s="40">
        <f t="shared" si="6"/>
        <v>0.22077922077922077</v>
      </c>
      <c r="AD17" s="40">
        <f t="shared" si="6"/>
        <v>0.32692307692307693</v>
      </c>
      <c r="AE17" s="40">
        <f t="shared" si="6"/>
        <v>0.20245398773006135</v>
      </c>
      <c r="AF17" s="40">
        <f t="shared" si="6"/>
        <v>0.23399014778325122</v>
      </c>
      <c r="AG17" s="40">
        <f t="shared" si="6"/>
        <v>0.16483516483516483</v>
      </c>
      <c r="AH17" s="40">
        <f t="shared" si="6"/>
        <v>0.27638190954773867</v>
      </c>
      <c r="AI17" s="40">
        <f t="shared" ref="AI17:BN17" si="7">(AI5)/(SUM(AI3:AI11))</f>
        <v>0.18691588785046728</v>
      </c>
      <c r="AJ17" s="40">
        <f t="shared" si="7"/>
        <v>0.16666666666666666</v>
      </c>
      <c r="AK17" s="40">
        <f t="shared" si="7"/>
        <v>0.12359550561797752</v>
      </c>
      <c r="AL17" s="40">
        <f t="shared" si="7"/>
        <v>0.29523809523809524</v>
      </c>
      <c r="AM17" s="40">
        <f t="shared" si="7"/>
        <v>0.29426433915211969</v>
      </c>
      <c r="AN17" s="40">
        <f t="shared" si="7"/>
        <v>0.13157894736842105</v>
      </c>
      <c r="AO17" s="40">
        <f t="shared" si="7"/>
        <v>0.20994475138121546</v>
      </c>
      <c r="AP17" s="40">
        <f t="shared" si="7"/>
        <v>0.29945054945054944</v>
      </c>
      <c r="AQ17" s="40">
        <f t="shared" si="7"/>
        <v>0.20100502512562815</v>
      </c>
      <c r="AR17" s="40">
        <f t="shared" si="7"/>
        <v>8.6378737541528236E-2</v>
      </c>
      <c r="AS17" s="40">
        <f t="shared" si="7"/>
        <v>0.24778761061946902</v>
      </c>
      <c r="AT17" s="40">
        <f t="shared" si="7"/>
        <v>0.29591836734693877</v>
      </c>
      <c r="AU17" s="40">
        <f t="shared" si="7"/>
        <v>0.125</v>
      </c>
      <c r="AV17" s="40">
        <f t="shared" si="7"/>
        <v>0.12025316455696203</v>
      </c>
      <c r="AW17" s="40">
        <f t="shared" si="7"/>
        <v>0.20903954802259886</v>
      </c>
      <c r="AX17" s="40">
        <f t="shared" si="7"/>
        <v>0.19907407407407407</v>
      </c>
      <c r="AY17" s="40">
        <f t="shared" si="7"/>
        <v>0.23076923076923078</v>
      </c>
      <c r="AZ17" s="40">
        <f t="shared" si="7"/>
        <v>0.19516407599309155</v>
      </c>
      <c r="BA17" s="40">
        <f t="shared" si="7"/>
        <v>0.13414634146341464</v>
      </c>
      <c r="BB17" s="40">
        <f t="shared" si="7"/>
        <v>0.22222222222222221</v>
      </c>
      <c r="BC17" s="40">
        <f t="shared" si="7"/>
        <v>0.15217391304347827</v>
      </c>
      <c r="BD17" s="40">
        <f t="shared" si="7"/>
        <v>0.2857142857142857</v>
      </c>
      <c r="BE17" s="40">
        <f t="shared" si="7"/>
        <v>0.28467153284671531</v>
      </c>
      <c r="BF17" s="40">
        <f t="shared" si="7"/>
        <v>0.19788918205804748</v>
      </c>
      <c r="BG17" s="40">
        <f t="shared" si="7"/>
        <v>0.20779220779220781</v>
      </c>
      <c r="BH17" s="40">
        <f t="shared" si="7"/>
        <v>0.21491228070175439</v>
      </c>
      <c r="BI17" s="40">
        <f t="shared" si="7"/>
        <v>0.20960698689956331</v>
      </c>
      <c r="BJ17" s="40">
        <f t="shared" si="7"/>
        <v>6.4935064935064929E-2</v>
      </c>
      <c r="BK17" s="40">
        <f t="shared" si="7"/>
        <v>0.31645569620253167</v>
      </c>
      <c r="BL17" s="40">
        <f t="shared" si="7"/>
        <v>0.2074074074074074</v>
      </c>
      <c r="BM17" s="40">
        <f t="shared" si="7"/>
        <v>0.27374301675977653</v>
      </c>
      <c r="BN17" s="40">
        <f t="shared" si="7"/>
        <v>0.14893617021276595</v>
      </c>
      <c r="BO17" s="40">
        <f t="shared" ref="BO17:CN17" si="8">(BO5)/(SUM(BO3:BO11))</f>
        <v>0.23444976076555024</v>
      </c>
      <c r="BP17" s="40">
        <f t="shared" si="8"/>
        <v>0.13930348258706468</v>
      </c>
      <c r="BQ17" s="40">
        <f t="shared" si="8"/>
        <v>0.13555992141453832</v>
      </c>
      <c r="BR17" s="40">
        <f t="shared" si="8"/>
        <v>0.1617161716171617</v>
      </c>
      <c r="BS17" s="40">
        <f t="shared" si="8"/>
        <v>0.1951219512195122</v>
      </c>
      <c r="BT17" s="40">
        <f t="shared" si="8"/>
        <v>0.20895522388059701</v>
      </c>
      <c r="BU17" s="40">
        <f t="shared" si="8"/>
        <v>0.14144736842105263</v>
      </c>
      <c r="BV17" s="40">
        <f t="shared" si="8"/>
        <v>0.35643564356435642</v>
      </c>
      <c r="BW17" s="40">
        <f t="shared" si="8"/>
        <v>0.13559322033898305</v>
      </c>
      <c r="BX17" s="40">
        <f t="shared" si="8"/>
        <v>0.21052631578947367</v>
      </c>
      <c r="BY17" s="40">
        <f t="shared" si="8"/>
        <v>0.26973684210526316</v>
      </c>
      <c r="BZ17" s="40">
        <f t="shared" si="8"/>
        <v>0.21323529411764705</v>
      </c>
      <c r="CA17" s="40">
        <f t="shared" si="8"/>
        <v>0.10526315789473684</v>
      </c>
      <c r="CB17" s="40">
        <f t="shared" si="8"/>
        <v>0.21794871794871795</v>
      </c>
      <c r="CC17" s="40">
        <f t="shared" si="8"/>
        <v>0.21088435374149661</v>
      </c>
      <c r="CD17" s="40">
        <f t="shared" si="8"/>
        <v>7.0866141732283464E-2</v>
      </c>
      <c r="CE17" s="40">
        <f t="shared" si="8"/>
        <v>0.14814814814814814</v>
      </c>
      <c r="CF17" s="40">
        <f t="shared" si="8"/>
        <v>0.1875</v>
      </c>
      <c r="CG17" s="40">
        <f t="shared" si="8"/>
        <v>0.23589743589743589</v>
      </c>
      <c r="CH17" s="40">
        <f t="shared" si="8"/>
        <v>0.20512820512820512</v>
      </c>
      <c r="CI17" s="40">
        <f t="shared" si="8"/>
        <v>0.18018018018018017</v>
      </c>
      <c r="CJ17" s="40">
        <f t="shared" si="8"/>
        <v>0.21052631578947367</v>
      </c>
      <c r="CK17" s="40">
        <f t="shared" si="8"/>
        <v>0.21164021164021163</v>
      </c>
      <c r="CL17" s="40">
        <f t="shared" si="8"/>
        <v>0.26923076923076922</v>
      </c>
      <c r="CM17" s="40">
        <f t="shared" si="8"/>
        <v>0.1951219512195122</v>
      </c>
      <c r="CN17" s="41">
        <f t="shared" si="8"/>
        <v>0.25531914893617019</v>
      </c>
    </row>
    <row r="18" spans="1:92">
      <c r="A18" s="31" t="s">
        <v>183</v>
      </c>
      <c r="B18" s="40">
        <f>(B6)/SUM(B3:B11)</f>
        <v>4.0767386091127102E-2</v>
      </c>
      <c r="C18" s="40">
        <f t="shared" ref="C18:AH18" si="9">(C6)/(SUM(C3:C11))</f>
        <v>4.7524752475247525E-2</v>
      </c>
      <c r="D18" s="40">
        <f t="shared" si="9"/>
        <v>5.6728232189973617E-2</v>
      </c>
      <c r="E18" s="40">
        <f t="shared" si="9"/>
        <v>4.5192307692307691E-2</v>
      </c>
      <c r="F18" s="40">
        <f t="shared" si="9"/>
        <v>7.1601941747572811E-2</v>
      </c>
      <c r="G18" s="40">
        <f t="shared" si="9"/>
        <v>3.2367972742759793E-2</v>
      </c>
      <c r="H18" s="40">
        <f t="shared" si="9"/>
        <v>3.9136302294197033E-2</v>
      </c>
      <c r="I18" s="40">
        <f t="shared" si="9"/>
        <v>5.533596837944664E-2</v>
      </c>
      <c r="J18" s="40">
        <f t="shared" si="9"/>
        <v>5.2631578947368418E-2</v>
      </c>
      <c r="K18" s="40">
        <f t="shared" si="9"/>
        <v>7.2072072072072071E-2</v>
      </c>
      <c r="L18" s="40">
        <f t="shared" si="9"/>
        <v>4.797047970479705E-2</v>
      </c>
      <c r="M18" s="40">
        <f t="shared" si="9"/>
        <v>1.5625E-2</v>
      </c>
      <c r="N18" s="40">
        <f t="shared" si="9"/>
        <v>5.4216867469879519E-2</v>
      </c>
      <c r="O18" s="40">
        <f t="shared" si="9"/>
        <v>2.8571428571428571E-2</v>
      </c>
      <c r="P18" s="40">
        <f t="shared" si="9"/>
        <v>3.2786885245901641E-2</v>
      </c>
      <c r="Q18" s="40">
        <f t="shared" si="9"/>
        <v>4.0816326530612242E-2</v>
      </c>
      <c r="R18" s="40">
        <f t="shared" si="9"/>
        <v>4.7393364928909949E-2</v>
      </c>
      <c r="S18" s="40">
        <f t="shared" si="9"/>
        <v>0.05</v>
      </c>
      <c r="T18" s="40">
        <f t="shared" si="9"/>
        <v>0</v>
      </c>
      <c r="U18" s="40">
        <f t="shared" si="9"/>
        <v>6.8807339449541288E-2</v>
      </c>
      <c r="V18" s="40">
        <f t="shared" si="9"/>
        <v>5.128205128205128E-2</v>
      </c>
      <c r="W18" s="40">
        <f t="shared" si="9"/>
        <v>6.3063063063063057E-2</v>
      </c>
      <c r="X18" s="40">
        <f t="shared" si="9"/>
        <v>8.5106382978723402E-2</v>
      </c>
      <c r="Y18" s="40">
        <f t="shared" si="9"/>
        <v>0</v>
      </c>
      <c r="Z18" s="40">
        <f t="shared" si="9"/>
        <v>2.197802197802198E-2</v>
      </c>
      <c r="AA18" s="40">
        <f t="shared" si="9"/>
        <v>7.5581395348837205E-2</v>
      </c>
      <c r="AB18" s="40">
        <f t="shared" si="9"/>
        <v>1.2987012987012988E-2</v>
      </c>
      <c r="AC18" s="40">
        <f t="shared" si="9"/>
        <v>2.5974025974025976E-2</v>
      </c>
      <c r="AD18" s="40">
        <f t="shared" si="9"/>
        <v>7.2115384615384609E-2</v>
      </c>
      <c r="AE18" s="40">
        <f t="shared" si="9"/>
        <v>2.4539877300613498E-2</v>
      </c>
      <c r="AF18" s="40">
        <f t="shared" si="9"/>
        <v>5.6650246305418719E-2</v>
      </c>
      <c r="AG18" s="40">
        <f t="shared" si="9"/>
        <v>6.2271062271062272E-2</v>
      </c>
      <c r="AH18" s="40">
        <f t="shared" si="9"/>
        <v>4.0201005025125629E-2</v>
      </c>
      <c r="AI18" s="40">
        <f t="shared" ref="AI18:BN18" si="10">(AI6)/(SUM(AI3:AI11))</f>
        <v>5.1401869158878503E-2</v>
      </c>
      <c r="AJ18" s="40">
        <f t="shared" si="10"/>
        <v>4.6875E-2</v>
      </c>
      <c r="AK18" s="40">
        <f t="shared" si="10"/>
        <v>2.5280898876404494E-2</v>
      </c>
      <c r="AL18" s="40">
        <f t="shared" si="10"/>
        <v>6.6666666666666666E-2</v>
      </c>
      <c r="AM18" s="40">
        <f t="shared" si="10"/>
        <v>6.4837905236907731E-2</v>
      </c>
      <c r="AN18" s="40">
        <f t="shared" si="10"/>
        <v>3.2894736842105261E-2</v>
      </c>
      <c r="AO18" s="40">
        <f t="shared" si="10"/>
        <v>6.6298342541436461E-2</v>
      </c>
      <c r="AP18" s="40">
        <f t="shared" si="10"/>
        <v>5.4945054945054944E-2</v>
      </c>
      <c r="AQ18" s="40">
        <f t="shared" si="10"/>
        <v>6.5326633165829151E-2</v>
      </c>
      <c r="AR18" s="40">
        <f t="shared" si="10"/>
        <v>2.9900332225913623E-2</v>
      </c>
      <c r="AS18" s="40">
        <f t="shared" si="10"/>
        <v>2.6548672566371681E-2</v>
      </c>
      <c r="AT18" s="40">
        <f t="shared" si="10"/>
        <v>3.0612244897959183E-2</v>
      </c>
      <c r="AU18" s="40">
        <f t="shared" si="10"/>
        <v>2.5000000000000001E-2</v>
      </c>
      <c r="AV18" s="40">
        <f t="shared" si="10"/>
        <v>4.852320675105485E-2</v>
      </c>
      <c r="AW18" s="40">
        <f t="shared" si="10"/>
        <v>3.954802259887006E-2</v>
      </c>
      <c r="AX18" s="40">
        <f t="shared" si="10"/>
        <v>4.6296296296296294E-2</v>
      </c>
      <c r="AY18" s="40">
        <f t="shared" si="10"/>
        <v>8.2051282051282051E-2</v>
      </c>
      <c r="AZ18" s="40">
        <f t="shared" si="10"/>
        <v>5.5267702936096716E-2</v>
      </c>
      <c r="BA18" s="40">
        <f t="shared" si="10"/>
        <v>3.9024390243902439E-2</v>
      </c>
      <c r="BB18" s="40">
        <f t="shared" si="10"/>
        <v>6.3492063492063489E-2</v>
      </c>
      <c r="BC18" s="40">
        <f t="shared" si="10"/>
        <v>4.1304347826086954E-2</v>
      </c>
      <c r="BD18" s="40">
        <f t="shared" si="10"/>
        <v>3.3613445378151259E-2</v>
      </c>
      <c r="BE18" s="40">
        <f t="shared" si="10"/>
        <v>6.2043795620437957E-2</v>
      </c>
      <c r="BF18" s="40">
        <f t="shared" si="10"/>
        <v>4.4854881266490766E-2</v>
      </c>
      <c r="BG18" s="40">
        <f t="shared" si="10"/>
        <v>3.896103896103896E-2</v>
      </c>
      <c r="BH18" s="40">
        <f t="shared" si="10"/>
        <v>6.5789473684210523E-2</v>
      </c>
      <c r="BI18" s="40">
        <f t="shared" si="10"/>
        <v>3.9301310043668124E-2</v>
      </c>
      <c r="BJ18" s="40">
        <f t="shared" si="10"/>
        <v>1.2987012987012988E-2</v>
      </c>
      <c r="BK18" s="40">
        <f t="shared" si="10"/>
        <v>6.9620253164556958E-2</v>
      </c>
      <c r="BL18" s="40">
        <f t="shared" si="10"/>
        <v>4.9382716049382713E-2</v>
      </c>
      <c r="BM18" s="40">
        <f t="shared" si="10"/>
        <v>5.5865921787709494E-2</v>
      </c>
      <c r="BN18" s="40">
        <f t="shared" si="10"/>
        <v>0</v>
      </c>
      <c r="BO18" s="40">
        <f t="shared" ref="BO18:CN18" si="11">(BO6)/(SUM(BO3:BO11))</f>
        <v>4.784688995215311E-2</v>
      </c>
      <c r="BP18" s="40">
        <f t="shared" si="11"/>
        <v>2.4875621890547265E-2</v>
      </c>
      <c r="BQ18" s="40">
        <f t="shared" si="11"/>
        <v>5.8939096267190572E-2</v>
      </c>
      <c r="BR18" s="40">
        <f t="shared" si="11"/>
        <v>4.6204620462046202E-2</v>
      </c>
      <c r="BS18" s="40">
        <f t="shared" si="11"/>
        <v>4.878048780487805E-2</v>
      </c>
      <c r="BT18" s="40">
        <f t="shared" si="11"/>
        <v>4.975124378109453E-2</v>
      </c>
      <c r="BU18" s="40">
        <f t="shared" si="11"/>
        <v>2.9605263157894735E-2</v>
      </c>
      <c r="BV18" s="40">
        <f t="shared" si="11"/>
        <v>2.9702970297029702E-2</v>
      </c>
      <c r="BW18" s="40">
        <f t="shared" si="11"/>
        <v>3.3898305084745763E-2</v>
      </c>
      <c r="BX18" s="40">
        <f t="shared" si="11"/>
        <v>7.0175438596491224E-2</v>
      </c>
      <c r="BY18" s="40">
        <f t="shared" si="11"/>
        <v>7.8947368421052627E-2</v>
      </c>
      <c r="BZ18" s="40">
        <f t="shared" si="11"/>
        <v>6.6176470588235295E-2</v>
      </c>
      <c r="CA18" s="40">
        <f t="shared" si="11"/>
        <v>1.7543859649122806E-2</v>
      </c>
      <c r="CB18" s="40">
        <f t="shared" si="11"/>
        <v>7.0512820512820512E-2</v>
      </c>
      <c r="CC18" s="40">
        <f t="shared" si="11"/>
        <v>2.0408163265306121E-2</v>
      </c>
      <c r="CD18" s="40">
        <f t="shared" si="11"/>
        <v>7.874015748031496E-3</v>
      </c>
      <c r="CE18" s="40">
        <f t="shared" si="11"/>
        <v>0</v>
      </c>
      <c r="CF18" s="40">
        <f t="shared" si="11"/>
        <v>4.1666666666666664E-2</v>
      </c>
      <c r="CG18" s="40">
        <f t="shared" si="11"/>
        <v>3.5897435897435895E-2</v>
      </c>
      <c r="CH18" s="40">
        <f t="shared" si="11"/>
        <v>8.9743589743589744E-2</v>
      </c>
      <c r="CI18" s="40">
        <f t="shared" si="11"/>
        <v>3.6036036036036036E-2</v>
      </c>
      <c r="CJ18" s="40">
        <f t="shared" si="11"/>
        <v>7.0175438596491224E-2</v>
      </c>
      <c r="CK18" s="40">
        <f t="shared" si="11"/>
        <v>3.1746031746031744E-2</v>
      </c>
      <c r="CL18" s="40">
        <f t="shared" si="11"/>
        <v>5.7692307692307696E-2</v>
      </c>
      <c r="CM18" s="40">
        <f t="shared" si="11"/>
        <v>6.097560975609756E-2</v>
      </c>
      <c r="CN18" s="41">
        <f t="shared" si="11"/>
        <v>9.9290780141843976E-2</v>
      </c>
    </row>
    <row r="19" spans="1:92">
      <c r="A19" s="31" t="s">
        <v>136</v>
      </c>
      <c r="B19" s="40">
        <f>(B7)/SUM(B3:B11)</f>
        <v>0.16846522781774581</v>
      </c>
      <c r="C19" s="40">
        <f t="shared" ref="C19:AH19" si="12">(C7)/(SUM(C3:C11))</f>
        <v>0.14356435643564355</v>
      </c>
      <c r="D19" s="40">
        <f t="shared" si="12"/>
        <v>8.7071240105540904E-2</v>
      </c>
      <c r="E19" s="40">
        <f t="shared" si="12"/>
        <v>0.12884615384615383</v>
      </c>
      <c r="F19" s="40">
        <f t="shared" si="12"/>
        <v>7.5242718446601936E-2</v>
      </c>
      <c r="G19" s="40">
        <f t="shared" si="12"/>
        <v>0.17035775127768313</v>
      </c>
      <c r="H19" s="40">
        <f t="shared" si="12"/>
        <v>0.16734143049932523</v>
      </c>
      <c r="I19" s="40">
        <f t="shared" si="12"/>
        <v>0.10276679841897234</v>
      </c>
      <c r="J19" s="40">
        <f t="shared" si="12"/>
        <v>9.4182825484764546E-2</v>
      </c>
      <c r="K19" s="40">
        <f t="shared" si="12"/>
        <v>5.5555555555555552E-2</v>
      </c>
      <c r="L19" s="40">
        <f t="shared" si="12"/>
        <v>0.10516605166051661</v>
      </c>
      <c r="M19" s="40">
        <f t="shared" si="12"/>
        <v>0.125</v>
      </c>
      <c r="N19" s="40">
        <f t="shared" si="12"/>
        <v>4.8192771084337352E-2</v>
      </c>
      <c r="O19" s="40">
        <f t="shared" si="12"/>
        <v>0.1</v>
      </c>
      <c r="P19" s="40">
        <f t="shared" si="12"/>
        <v>3.2786885245901641E-2</v>
      </c>
      <c r="Q19" s="40">
        <f t="shared" si="12"/>
        <v>5.1020408163265307E-2</v>
      </c>
      <c r="R19" s="40">
        <f t="shared" si="12"/>
        <v>0.10426540284360189</v>
      </c>
      <c r="S19" s="40">
        <f t="shared" si="12"/>
        <v>6.9565217391304349E-2</v>
      </c>
      <c r="T19" s="40">
        <f t="shared" si="12"/>
        <v>0.11764705882352941</v>
      </c>
      <c r="U19" s="40">
        <f t="shared" si="12"/>
        <v>8.2568807339449546E-2</v>
      </c>
      <c r="V19" s="40">
        <f t="shared" si="12"/>
        <v>4.7008547008547008E-2</v>
      </c>
      <c r="W19" s="40">
        <f t="shared" si="12"/>
        <v>4.0540540540540543E-2</v>
      </c>
      <c r="X19" s="40">
        <f t="shared" si="12"/>
        <v>3.1914893617021274E-2</v>
      </c>
      <c r="Y19" s="40">
        <f t="shared" si="12"/>
        <v>3.5714285714285712E-2</v>
      </c>
      <c r="Z19" s="40">
        <f t="shared" si="12"/>
        <v>4.3956043956043959E-2</v>
      </c>
      <c r="AA19" s="40">
        <f t="shared" si="12"/>
        <v>6.9767441860465115E-2</v>
      </c>
      <c r="AB19" s="40">
        <f t="shared" si="12"/>
        <v>0.16883116883116883</v>
      </c>
      <c r="AC19" s="40">
        <f t="shared" si="12"/>
        <v>0.11688311688311688</v>
      </c>
      <c r="AD19" s="40">
        <f t="shared" si="12"/>
        <v>7.2115384615384609E-2</v>
      </c>
      <c r="AE19" s="40">
        <f t="shared" si="12"/>
        <v>4.9079754601226995E-2</v>
      </c>
      <c r="AF19" s="40">
        <f t="shared" si="12"/>
        <v>4.9261083743842367E-2</v>
      </c>
      <c r="AG19" s="40">
        <f t="shared" si="12"/>
        <v>5.128205128205128E-2</v>
      </c>
      <c r="AH19" s="40">
        <f t="shared" si="12"/>
        <v>3.015075376884422E-2</v>
      </c>
      <c r="AI19" s="40">
        <f t="shared" ref="AI19:BN19" si="13">(AI7)/(SUM(AI3:AI11))</f>
        <v>5.1401869158878503E-2</v>
      </c>
      <c r="AJ19" s="40">
        <f t="shared" si="13"/>
        <v>6.25E-2</v>
      </c>
      <c r="AK19" s="40">
        <f t="shared" si="13"/>
        <v>0.15730337078651685</v>
      </c>
      <c r="AL19" s="40">
        <f t="shared" si="13"/>
        <v>9.5238095238095247E-3</v>
      </c>
      <c r="AM19" s="40">
        <f t="shared" si="13"/>
        <v>2.2443890274314215E-2</v>
      </c>
      <c r="AN19" s="40">
        <f t="shared" si="13"/>
        <v>0.16118421052631579</v>
      </c>
      <c r="AO19" s="40">
        <f t="shared" si="13"/>
        <v>8.8397790055248615E-2</v>
      </c>
      <c r="AP19" s="40">
        <f t="shared" si="13"/>
        <v>9.8901098901098897E-2</v>
      </c>
      <c r="AQ19" s="40">
        <f t="shared" si="13"/>
        <v>6.030150753768844E-2</v>
      </c>
      <c r="AR19" s="40">
        <f t="shared" si="13"/>
        <v>0.14950166112956811</v>
      </c>
      <c r="AS19" s="40">
        <f t="shared" si="13"/>
        <v>4.4247787610619468E-2</v>
      </c>
      <c r="AT19" s="40">
        <f t="shared" si="13"/>
        <v>6.1224489795918366E-2</v>
      </c>
      <c r="AU19" s="40">
        <f t="shared" si="13"/>
        <v>0.15</v>
      </c>
      <c r="AV19" s="40">
        <f t="shared" si="13"/>
        <v>0.13502109704641349</v>
      </c>
      <c r="AW19" s="40">
        <f t="shared" si="13"/>
        <v>0.10169491525423729</v>
      </c>
      <c r="AX19" s="40">
        <f t="shared" si="13"/>
        <v>4.6296296296296294E-2</v>
      </c>
      <c r="AY19" s="40">
        <f t="shared" si="13"/>
        <v>3.8461538461538464E-2</v>
      </c>
      <c r="AZ19" s="40">
        <f t="shared" si="13"/>
        <v>6.9084628670120898E-2</v>
      </c>
      <c r="BA19" s="40">
        <f t="shared" si="13"/>
        <v>0.14878048780487804</v>
      </c>
      <c r="BB19" s="40">
        <f t="shared" si="13"/>
        <v>4.7619047619047616E-2</v>
      </c>
      <c r="BC19" s="40">
        <f t="shared" si="13"/>
        <v>9.7826086956521743E-2</v>
      </c>
      <c r="BD19" s="40">
        <f t="shared" si="13"/>
        <v>0.13025210084033614</v>
      </c>
      <c r="BE19" s="40">
        <f t="shared" si="13"/>
        <v>4.0145985401459854E-2</v>
      </c>
      <c r="BF19" s="40">
        <f t="shared" si="13"/>
        <v>8.9709762532981532E-2</v>
      </c>
      <c r="BG19" s="40">
        <f t="shared" si="13"/>
        <v>5.1948051948051951E-2</v>
      </c>
      <c r="BH19" s="40">
        <f t="shared" si="13"/>
        <v>3.9473684210526314E-2</v>
      </c>
      <c r="BI19" s="40">
        <f t="shared" si="13"/>
        <v>3.0567685589519649E-2</v>
      </c>
      <c r="BJ19" s="40">
        <f t="shared" si="13"/>
        <v>0.12987012987012986</v>
      </c>
      <c r="BK19" s="40">
        <f t="shared" si="13"/>
        <v>2.5316455696202531E-2</v>
      </c>
      <c r="BL19" s="40">
        <f t="shared" si="13"/>
        <v>0.1111111111111111</v>
      </c>
      <c r="BM19" s="40">
        <f t="shared" si="13"/>
        <v>8.9385474860335198E-2</v>
      </c>
      <c r="BN19" s="40">
        <f t="shared" si="13"/>
        <v>0.16312056737588654</v>
      </c>
      <c r="BO19" s="40">
        <f t="shared" ref="BO19:CN19" si="14">(BO7)/(SUM(BO3:BO11))</f>
        <v>6.6985645933014357E-2</v>
      </c>
      <c r="BP19" s="40">
        <f t="shared" si="14"/>
        <v>0.13432835820895522</v>
      </c>
      <c r="BQ19" s="40">
        <f t="shared" si="14"/>
        <v>0.1100196463654224</v>
      </c>
      <c r="BR19" s="40">
        <f t="shared" si="14"/>
        <v>4.6204620462046202E-2</v>
      </c>
      <c r="BS19" s="40">
        <f t="shared" si="14"/>
        <v>0.10975609756097561</v>
      </c>
      <c r="BT19" s="40">
        <f t="shared" si="14"/>
        <v>6.4676616915422883E-2</v>
      </c>
      <c r="BU19" s="40">
        <f t="shared" si="14"/>
        <v>0.13157894736842105</v>
      </c>
      <c r="BV19" s="40">
        <f t="shared" si="14"/>
        <v>4.9504950495049507E-2</v>
      </c>
      <c r="BW19" s="40">
        <f t="shared" si="14"/>
        <v>0.11299435028248588</v>
      </c>
      <c r="BX19" s="40">
        <f t="shared" si="14"/>
        <v>8.771929824561403E-2</v>
      </c>
      <c r="BY19" s="40">
        <f t="shared" si="14"/>
        <v>1.9736842105263157E-2</v>
      </c>
      <c r="BZ19" s="40">
        <f t="shared" si="14"/>
        <v>5.1470588235294115E-2</v>
      </c>
      <c r="CA19" s="40">
        <f t="shared" si="14"/>
        <v>0.14912280701754385</v>
      </c>
      <c r="CB19" s="40">
        <f t="shared" si="14"/>
        <v>4.4871794871794872E-2</v>
      </c>
      <c r="CC19" s="40">
        <f t="shared" si="14"/>
        <v>7.4829931972789115E-2</v>
      </c>
      <c r="CD19" s="40">
        <f t="shared" si="14"/>
        <v>0.10236220472440945</v>
      </c>
      <c r="CE19" s="40">
        <f t="shared" si="14"/>
        <v>0.14814814814814814</v>
      </c>
      <c r="CF19" s="40">
        <f t="shared" si="14"/>
        <v>5.7291666666666664E-2</v>
      </c>
      <c r="CG19" s="40">
        <f t="shared" si="14"/>
        <v>7.6923076923076927E-2</v>
      </c>
      <c r="CH19" s="40">
        <f t="shared" si="14"/>
        <v>5.128205128205128E-2</v>
      </c>
      <c r="CI19" s="40">
        <f t="shared" si="14"/>
        <v>9.0090090090090086E-2</v>
      </c>
      <c r="CJ19" s="40">
        <f t="shared" si="14"/>
        <v>3.5087719298245612E-2</v>
      </c>
      <c r="CK19" s="40">
        <f t="shared" si="14"/>
        <v>0.12169312169312169</v>
      </c>
      <c r="CL19" s="40">
        <f t="shared" si="14"/>
        <v>7.6923076923076927E-2</v>
      </c>
      <c r="CM19" s="40">
        <f t="shared" si="14"/>
        <v>3.6585365853658534E-2</v>
      </c>
      <c r="CN19" s="41">
        <f t="shared" si="14"/>
        <v>2.8368794326241134E-2</v>
      </c>
    </row>
    <row r="20" spans="1:92">
      <c r="A20" s="31" t="s">
        <v>16</v>
      </c>
      <c r="B20" s="40">
        <f>(B8)/SUM(B3:B11)</f>
        <v>0.23920863309352519</v>
      </c>
      <c r="C20" s="40">
        <f t="shared" ref="C20:AH20" si="15">(C8)/(SUM(C3:C11))</f>
        <v>0.2881188118811881</v>
      </c>
      <c r="D20" s="40">
        <f t="shared" si="15"/>
        <v>0.28364116094986808</v>
      </c>
      <c r="E20" s="40">
        <f t="shared" si="15"/>
        <v>0.21442307692307691</v>
      </c>
      <c r="F20" s="40">
        <f t="shared" si="15"/>
        <v>0.24393203883495146</v>
      </c>
      <c r="G20" s="40">
        <f t="shared" si="15"/>
        <v>0.30323679727427599</v>
      </c>
      <c r="H20" s="40">
        <f t="shared" si="15"/>
        <v>0.19163292847503374</v>
      </c>
      <c r="I20" s="40">
        <f t="shared" si="15"/>
        <v>0.1844532279314888</v>
      </c>
      <c r="J20" s="40">
        <f t="shared" si="15"/>
        <v>0.14958448753462603</v>
      </c>
      <c r="K20" s="40">
        <f t="shared" si="15"/>
        <v>0.24474474474474475</v>
      </c>
      <c r="L20" s="40">
        <f t="shared" si="15"/>
        <v>0.28966789667896681</v>
      </c>
      <c r="M20" s="40">
        <f t="shared" si="15"/>
        <v>0.2265625</v>
      </c>
      <c r="N20" s="40">
        <f t="shared" si="15"/>
        <v>0.13855421686746988</v>
      </c>
      <c r="O20" s="40">
        <f t="shared" si="15"/>
        <v>0.1</v>
      </c>
      <c r="P20" s="40">
        <f t="shared" si="15"/>
        <v>0.16393442622950818</v>
      </c>
      <c r="Q20" s="40">
        <f t="shared" si="15"/>
        <v>0.23129251700680273</v>
      </c>
      <c r="R20" s="40">
        <f t="shared" si="15"/>
        <v>0.21169036334913113</v>
      </c>
      <c r="S20" s="40">
        <f t="shared" si="15"/>
        <v>0.33043478260869563</v>
      </c>
      <c r="T20" s="40">
        <f t="shared" si="15"/>
        <v>9.8039215686274508E-2</v>
      </c>
      <c r="U20" s="40">
        <f t="shared" si="15"/>
        <v>0.13302752293577982</v>
      </c>
      <c r="V20" s="40">
        <f t="shared" si="15"/>
        <v>0.31196581196581197</v>
      </c>
      <c r="W20" s="40">
        <f t="shared" si="15"/>
        <v>0.28828828828828829</v>
      </c>
      <c r="X20" s="40">
        <f t="shared" si="15"/>
        <v>0.1276595744680851</v>
      </c>
      <c r="Y20" s="40">
        <f t="shared" si="15"/>
        <v>0.10714285714285714</v>
      </c>
      <c r="Z20" s="40">
        <f t="shared" si="15"/>
        <v>0.12087912087912088</v>
      </c>
      <c r="AA20" s="40">
        <f t="shared" si="15"/>
        <v>0.18604651162790697</v>
      </c>
      <c r="AB20" s="40">
        <f t="shared" si="15"/>
        <v>0.22077922077922077</v>
      </c>
      <c r="AC20" s="40">
        <f t="shared" si="15"/>
        <v>0.15584415584415584</v>
      </c>
      <c r="AD20" s="40">
        <f t="shared" si="15"/>
        <v>0.10576923076923077</v>
      </c>
      <c r="AE20" s="40">
        <f t="shared" si="15"/>
        <v>0.19018404907975461</v>
      </c>
      <c r="AF20" s="40">
        <f t="shared" si="15"/>
        <v>0.25615763546798032</v>
      </c>
      <c r="AG20" s="40">
        <f t="shared" si="15"/>
        <v>0.31135531135531136</v>
      </c>
      <c r="AH20" s="40">
        <f t="shared" si="15"/>
        <v>0.16080402010050251</v>
      </c>
      <c r="AI20" s="40">
        <f t="shared" ref="AI20:BN20" si="16">(AI8)/(SUM(AI3:AI11))</f>
        <v>0.19158878504672897</v>
      </c>
      <c r="AJ20" s="40">
        <f t="shared" si="16"/>
        <v>0.21875</v>
      </c>
      <c r="AK20" s="40">
        <f t="shared" si="16"/>
        <v>0.28651685393258425</v>
      </c>
      <c r="AL20" s="40">
        <f t="shared" si="16"/>
        <v>0.16190476190476191</v>
      </c>
      <c r="AM20" s="40">
        <f t="shared" si="16"/>
        <v>0.20947630922693267</v>
      </c>
      <c r="AN20" s="40">
        <f t="shared" si="16"/>
        <v>0.24342105263157895</v>
      </c>
      <c r="AO20" s="40">
        <f t="shared" si="16"/>
        <v>0.14917127071823205</v>
      </c>
      <c r="AP20" s="40">
        <f t="shared" si="16"/>
        <v>0.14285714285714285</v>
      </c>
      <c r="AQ20" s="40">
        <f t="shared" si="16"/>
        <v>0.17085427135678391</v>
      </c>
      <c r="AR20" s="40">
        <f t="shared" si="16"/>
        <v>0.34551495016611294</v>
      </c>
      <c r="AS20" s="40">
        <f t="shared" si="16"/>
        <v>0.22123893805309736</v>
      </c>
      <c r="AT20" s="40">
        <f t="shared" si="16"/>
        <v>0.18367346938775511</v>
      </c>
      <c r="AU20" s="40">
        <f t="shared" si="16"/>
        <v>0.17499999999999999</v>
      </c>
      <c r="AV20" s="40">
        <f t="shared" si="16"/>
        <v>0.33966244725738398</v>
      </c>
      <c r="AW20" s="40">
        <f t="shared" si="16"/>
        <v>0.12994350282485875</v>
      </c>
      <c r="AX20" s="40">
        <f t="shared" si="16"/>
        <v>0.20370370370370369</v>
      </c>
      <c r="AY20" s="40">
        <f t="shared" si="16"/>
        <v>0.27692307692307694</v>
      </c>
      <c r="AZ20" s="40">
        <f t="shared" si="16"/>
        <v>0.30051813471502592</v>
      </c>
      <c r="BA20" s="40">
        <f t="shared" si="16"/>
        <v>0.25121951219512195</v>
      </c>
      <c r="BB20" s="40">
        <f t="shared" si="16"/>
        <v>0.11904761904761904</v>
      </c>
      <c r="BC20" s="40">
        <f t="shared" si="16"/>
        <v>0.23043478260869565</v>
      </c>
      <c r="BD20" s="40">
        <f t="shared" si="16"/>
        <v>0.11764705882352941</v>
      </c>
      <c r="BE20" s="40">
        <f t="shared" si="16"/>
        <v>0.15693430656934307</v>
      </c>
      <c r="BF20" s="40">
        <f t="shared" si="16"/>
        <v>0.19788918205804748</v>
      </c>
      <c r="BG20" s="40">
        <f t="shared" si="16"/>
        <v>0.20779220779220781</v>
      </c>
      <c r="BH20" s="40">
        <f t="shared" si="16"/>
        <v>0.22368421052631579</v>
      </c>
      <c r="BI20" s="40">
        <f t="shared" si="16"/>
        <v>0.22270742358078602</v>
      </c>
      <c r="BJ20" s="40">
        <f t="shared" si="16"/>
        <v>0.2857142857142857</v>
      </c>
      <c r="BK20" s="40">
        <f t="shared" si="16"/>
        <v>0.17721518987341772</v>
      </c>
      <c r="BL20" s="40">
        <f t="shared" si="16"/>
        <v>0.2</v>
      </c>
      <c r="BM20" s="40">
        <f t="shared" si="16"/>
        <v>0.16759776536312848</v>
      </c>
      <c r="BN20" s="40">
        <f t="shared" si="16"/>
        <v>0.23404255319148937</v>
      </c>
      <c r="BO20" s="40">
        <f t="shared" ref="BO20:CN20" si="17">(BO8)/(SUM(BO3:BO11))</f>
        <v>0.26794258373205743</v>
      </c>
      <c r="BP20" s="40">
        <f t="shared" si="17"/>
        <v>0.27860696517412936</v>
      </c>
      <c r="BQ20" s="40">
        <f t="shared" si="17"/>
        <v>0.30648330058939094</v>
      </c>
      <c r="BR20" s="40">
        <f t="shared" si="17"/>
        <v>0.33663366336633666</v>
      </c>
      <c r="BS20" s="40">
        <f t="shared" si="17"/>
        <v>0.18292682926829268</v>
      </c>
      <c r="BT20" s="40">
        <f t="shared" si="17"/>
        <v>0.19900497512437812</v>
      </c>
      <c r="BU20" s="40">
        <f t="shared" si="17"/>
        <v>0.1875</v>
      </c>
      <c r="BV20" s="40">
        <f t="shared" si="17"/>
        <v>0.12871287128712872</v>
      </c>
      <c r="BW20" s="40">
        <f t="shared" si="17"/>
        <v>0.28813559322033899</v>
      </c>
      <c r="BX20" s="40">
        <f t="shared" si="17"/>
        <v>0.10526315789473684</v>
      </c>
      <c r="BY20" s="40">
        <f t="shared" si="17"/>
        <v>0.17105263157894737</v>
      </c>
      <c r="BZ20" s="40">
        <f t="shared" si="17"/>
        <v>0.15441176470588236</v>
      </c>
      <c r="CA20" s="40">
        <f t="shared" si="17"/>
        <v>0.16666666666666666</v>
      </c>
      <c r="CB20" s="40">
        <f t="shared" si="17"/>
        <v>0.20512820512820512</v>
      </c>
      <c r="CC20" s="40">
        <f t="shared" si="17"/>
        <v>0.24489795918367346</v>
      </c>
      <c r="CD20" s="40">
        <f t="shared" si="17"/>
        <v>0.2125984251968504</v>
      </c>
      <c r="CE20" s="40">
        <f t="shared" si="17"/>
        <v>0.1111111111111111</v>
      </c>
      <c r="CF20" s="40">
        <f t="shared" si="17"/>
        <v>0.27604166666666669</v>
      </c>
      <c r="CG20" s="40">
        <f t="shared" si="17"/>
        <v>0.22051282051282051</v>
      </c>
      <c r="CH20" s="40">
        <f t="shared" si="17"/>
        <v>7.6923076923076927E-2</v>
      </c>
      <c r="CI20" s="40">
        <f t="shared" si="17"/>
        <v>0.24324324324324326</v>
      </c>
      <c r="CJ20" s="40">
        <f t="shared" si="17"/>
        <v>0.21929824561403508</v>
      </c>
      <c r="CK20" s="40">
        <f t="shared" si="17"/>
        <v>0.16402116402116401</v>
      </c>
      <c r="CL20" s="40">
        <f t="shared" si="17"/>
        <v>0.21153846153846154</v>
      </c>
      <c r="CM20" s="40">
        <f t="shared" si="17"/>
        <v>0.12195121951219512</v>
      </c>
      <c r="CN20" s="41">
        <f t="shared" si="17"/>
        <v>0.13475177304964539</v>
      </c>
    </row>
    <row r="21" spans="1:92">
      <c r="A21" s="31" t="s">
        <v>143</v>
      </c>
      <c r="B21" s="40">
        <f>(B9)/SUM(B3:B11)</f>
        <v>7.6139088729016785E-2</v>
      </c>
      <c r="C21" s="40">
        <f t="shared" ref="C21:AH21" si="18">(C9)/(SUM(C3:C11))</f>
        <v>7.0297029702970304E-2</v>
      </c>
      <c r="D21" s="40">
        <f t="shared" si="18"/>
        <v>4.221635883905013E-2</v>
      </c>
      <c r="E21" s="40">
        <f t="shared" si="18"/>
        <v>7.8846153846153844E-2</v>
      </c>
      <c r="F21" s="40">
        <f t="shared" si="18"/>
        <v>3.3980582524271843E-2</v>
      </c>
      <c r="G21" s="40">
        <f t="shared" si="18"/>
        <v>7.8364565587734247E-2</v>
      </c>
      <c r="H21" s="40">
        <f t="shared" si="18"/>
        <v>9.3117408906882596E-2</v>
      </c>
      <c r="I21" s="40">
        <f t="shared" si="18"/>
        <v>5.533596837944664E-2</v>
      </c>
      <c r="J21" s="40">
        <f t="shared" si="18"/>
        <v>4.1551246537396121E-2</v>
      </c>
      <c r="K21" s="40">
        <f t="shared" si="18"/>
        <v>2.4024024024024024E-2</v>
      </c>
      <c r="L21" s="40">
        <f t="shared" si="18"/>
        <v>6.6420664206642069E-2</v>
      </c>
      <c r="M21" s="40">
        <f t="shared" si="18"/>
        <v>9.375E-2</v>
      </c>
      <c r="N21" s="40">
        <f t="shared" si="18"/>
        <v>3.0120481927710843E-2</v>
      </c>
      <c r="O21" s="40">
        <f t="shared" si="18"/>
        <v>7.1428571428571425E-2</v>
      </c>
      <c r="P21" s="40">
        <f t="shared" si="18"/>
        <v>9.8360655737704916E-2</v>
      </c>
      <c r="Q21" s="40">
        <f t="shared" si="18"/>
        <v>5.4421768707482991E-2</v>
      </c>
      <c r="R21" s="40">
        <f t="shared" si="18"/>
        <v>7.266982622432859E-2</v>
      </c>
      <c r="S21" s="40">
        <f t="shared" si="18"/>
        <v>3.6956521739130437E-2</v>
      </c>
      <c r="T21" s="40">
        <f t="shared" si="18"/>
        <v>3.9215686274509803E-2</v>
      </c>
      <c r="U21" s="40">
        <f t="shared" si="18"/>
        <v>3.669724770642202E-2</v>
      </c>
      <c r="V21" s="40">
        <f t="shared" si="18"/>
        <v>4.2735042735042736E-2</v>
      </c>
      <c r="W21" s="40">
        <f t="shared" si="18"/>
        <v>3.6036036036036036E-2</v>
      </c>
      <c r="X21" s="40">
        <f t="shared" si="18"/>
        <v>0</v>
      </c>
      <c r="Y21" s="40">
        <f t="shared" si="18"/>
        <v>0.14285714285714285</v>
      </c>
      <c r="Z21" s="40">
        <f t="shared" si="18"/>
        <v>3.2967032967032968E-2</v>
      </c>
      <c r="AA21" s="40">
        <f t="shared" si="18"/>
        <v>2.3255813953488372E-2</v>
      </c>
      <c r="AB21" s="40">
        <f t="shared" si="18"/>
        <v>5.1948051948051951E-2</v>
      </c>
      <c r="AC21" s="40">
        <f t="shared" si="18"/>
        <v>5.1948051948051951E-2</v>
      </c>
      <c r="AD21" s="40">
        <f t="shared" si="18"/>
        <v>1.4423076923076924E-2</v>
      </c>
      <c r="AE21" s="40">
        <f t="shared" si="18"/>
        <v>3.6809815950920248E-2</v>
      </c>
      <c r="AF21" s="40">
        <f t="shared" si="18"/>
        <v>2.9556650246305417E-2</v>
      </c>
      <c r="AG21" s="40">
        <f t="shared" si="18"/>
        <v>2.9304029304029304E-2</v>
      </c>
      <c r="AH21" s="40">
        <f t="shared" si="18"/>
        <v>3.5175879396984924E-2</v>
      </c>
      <c r="AI21" s="40">
        <f t="shared" ref="AI21:BN21" si="19">(AI9)/(SUM(AI3:AI11))</f>
        <v>5.6074766355140186E-2</v>
      </c>
      <c r="AJ21" s="40">
        <f t="shared" si="19"/>
        <v>5.2083333333333336E-2</v>
      </c>
      <c r="AK21" s="40">
        <f t="shared" si="19"/>
        <v>8.7078651685393263E-2</v>
      </c>
      <c r="AL21" s="40">
        <f t="shared" si="19"/>
        <v>0</v>
      </c>
      <c r="AM21" s="40">
        <f t="shared" si="19"/>
        <v>1.7456359102244388E-2</v>
      </c>
      <c r="AN21" s="40">
        <f t="shared" si="19"/>
        <v>0.10526315789473684</v>
      </c>
      <c r="AO21" s="40">
        <f t="shared" si="19"/>
        <v>5.5248618784530384E-2</v>
      </c>
      <c r="AP21" s="40">
        <f t="shared" si="19"/>
        <v>4.3956043956043959E-2</v>
      </c>
      <c r="AQ21" s="40">
        <f t="shared" si="19"/>
        <v>5.5276381909547742E-2</v>
      </c>
      <c r="AR21" s="40">
        <f t="shared" si="19"/>
        <v>6.6445182724252497E-2</v>
      </c>
      <c r="AS21" s="40">
        <f t="shared" si="19"/>
        <v>3.5398230088495575E-2</v>
      </c>
      <c r="AT21" s="40">
        <f t="shared" si="19"/>
        <v>3.0612244897959183E-2</v>
      </c>
      <c r="AU21" s="40">
        <f t="shared" si="19"/>
        <v>0.05</v>
      </c>
      <c r="AV21" s="40">
        <f t="shared" si="19"/>
        <v>5.0632911392405063E-2</v>
      </c>
      <c r="AW21" s="40">
        <f t="shared" si="19"/>
        <v>0.14124293785310735</v>
      </c>
      <c r="AX21" s="40">
        <f t="shared" si="19"/>
        <v>6.9444444444444448E-2</v>
      </c>
      <c r="AY21" s="40">
        <f t="shared" si="19"/>
        <v>1.0256410256410256E-2</v>
      </c>
      <c r="AZ21" s="40">
        <f t="shared" si="19"/>
        <v>3.6269430051813469E-2</v>
      </c>
      <c r="BA21" s="40">
        <f t="shared" si="19"/>
        <v>7.5609756097560973E-2</v>
      </c>
      <c r="BB21" s="40">
        <f t="shared" si="19"/>
        <v>3.1746031746031744E-2</v>
      </c>
      <c r="BC21" s="40">
        <f t="shared" si="19"/>
        <v>7.8260869565217397E-2</v>
      </c>
      <c r="BD21" s="40">
        <f t="shared" si="19"/>
        <v>3.7815126050420166E-2</v>
      </c>
      <c r="BE21" s="40">
        <f t="shared" si="19"/>
        <v>4.0145985401459854E-2</v>
      </c>
      <c r="BF21" s="40">
        <f t="shared" si="19"/>
        <v>8.4432717678100261E-2</v>
      </c>
      <c r="BG21" s="40">
        <f t="shared" si="19"/>
        <v>2.5974025974025976E-2</v>
      </c>
      <c r="BH21" s="40">
        <f t="shared" si="19"/>
        <v>2.1929824561403508E-2</v>
      </c>
      <c r="BI21" s="40">
        <f t="shared" si="19"/>
        <v>4.8034934497816595E-2</v>
      </c>
      <c r="BJ21" s="40">
        <f t="shared" si="19"/>
        <v>3.896103896103896E-2</v>
      </c>
      <c r="BK21" s="40">
        <f t="shared" si="19"/>
        <v>6.3291139240506328E-3</v>
      </c>
      <c r="BL21" s="40">
        <f t="shared" si="19"/>
        <v>7.9012345679012344E-2</v>
      </c>
      <c r="BM21" s="40">
        <f t="shared" si="19"/>
        <v>2.7932960893854747E-2</v>
      </c>
      <c r="BN21" s="40">
        <f t="shared" si="19"/>
        <v>9.9290780141843976E-2</v>
      </c>
      <c r="BO21" s="40">
        <f t="shared" ref="BO21:CN21" si="20">(BO9)/(SUM(BO3:BO11))</f>
        <v>1.9138755980861243E-2</v>
      </c>
      <c r="BP21" s="40">
        <f t="shared" si="20"/>
        <v>7.9601990049751242E-2</v>
      </c>
      <c r="BQ21" s="40">
        <f t="shared" si="20"/>
        <v>4.7151277013752456E-2</v>
      </c>
      <c r="BR21" s="40">
        <f t="shared" si="20"/>
        <v>4.9504950495049507E-2</v>
      </c>
      <c r="BS21" s="40">
        <f t="shared" si="20"/>
        <v>3.6585365853658534E-2</v>
      </c>
      <c r="BT21" s="40">
        <f t="shared" si="20"/>
        <v>6.4676616915422883E-2</v>
      </c>
      <c r="BU21" s="40">
        <f t="shared" si="20"/>
        <v>0.11842105263157894</v>
      </c>
      <c r="BV21" s="40">
        <f t="shared" si="20"/>
        <v>9.9009900990099011E-3</v>
      </c>
      <c r="BW21" s="40">
        <f t="shared" si="20"/>
        <v>1.1299435028248588E-2</v>
      </c>
      <c r="BX21" s="40">
        <f t="shared" si="20"/>
        <v>0</v>
      </c>
      <c r="BY21" s="40">
        <f t="shared" si="20"/>
        <v>1.3157894736842105E-2</v>
      </c>
      <c r="BZ21" s="40">
        <f t="shared" si="20"/>
        <v>1.4705882352941176E-2</v>
      </c>
      <c r="CA21" s="40">
        <f t="shared" si="20"/>
        <v>8.771929824561403E-2</v>
      </c>
      <c r="CB21" s="40">
        <f t="shared" si="20"/>
        <v>1.282051282051282E-2</v>
      </c>
      <c r="CC21" s="40">
        <f t="shared" si="20"/>
        <v>5.4421768707482991E-2</v>
      </c>
      <c r="CD21" s="40">
        <f t="shared" si="20"/>
        <v>0.10236220472440945</v>
      </c>
      <c r="CE21" s="40">
        <f t="shared" si="20"/>
        <v>0.1111111111111111</v>
      </c>
      <c r="CF21" s="40">
        <f t="shared" si="20"/>
        <v>1.0416666666666666E-2</v>
      </c>
      <c r="CG21" s="40">
        <f t="shared" si="20"/>
        <v>5.128205128205128E-2</v>
      </c>
      <c r="CH21" s="40">
        <f t="shared" si="20"/>
        <v>1.282051282051282E-2</v>
      </c>
      <c r="CI21" s="40">
        <f t="shared" si="20"/>
        <v>9.90990990990991E-2</v>
      </c>
      <c r="CJ21" s="40">
        <f t="shared" si="20"/>
        <v>2.6315789473684209E-2</v>
      </c>
      <c r="CK21" s="40">
        <f t="shared" si="20"/>
        <v>7.407407407407407E-2</v>
      </c>
      <c r="CL21" s="40">
        <f t="shared" si="20"/>
        <v>0</v>
      </c>
      <c r="CM21" s="40">
        <f t="shared" si="20"/>
        <v>2.4390243902439025E-2</v>
      </c>
      <c r="CN21" s="41">
        <f t="shared" si="20"/>
        <v>2.1276595744680851E-2</v>
      </c>
    </row>
    <row r="22" spans="1:92">
      <c r="A22" s="31" t="s">
        <v>139</v>
      </c>
      <c r="B22" s="40">
        <f>(B10)/SUM(B3:B11)</f>
        <v>5.4556354916067147E-2</v>
      </c>
      <c r="C22" s="40">
        <f t="shared" ref="C22:AH22" si="21">(C10)/(SUM(C3:C11))</f>
        <v>8.1188118811881191E-2</v>
      </c>
      <c r="D22" s="40">
        <f t="shared" si="21"/>
        <v>7.9155672823219003E-2</v>
      </c>
      <c r="E22" s="40">
        <f t="shared" si="21"/>
        <v>7.4038461538461539E-2</v>
      </c>
      <c r="F22" s="40">
        <f t="shared" si="21"/>
        <v>7.281553398058252E-2</v>
      </c>
      <c r="G22" s="40">
        <f t="shared" si="21"/>
        <v>8.1771720613287899E-2</v>
      </c>
      <c r="H22" s="40">
        <f t="shared" si="21"/>
        <v>7.28744939271255E-2</v>
      </c>
      <c r="I22" s="40">
        <f t="shared" si="21"/>
        <v>6.9828722002635041E-2</v>
      </c>
      <c r="J22" s="40">
        <f t="shared" si="21"/>
        <v>6.0941828254847646E-2</v>
      </c>
      <c r="K22" s="40">
        <f t="shared" si="21"/>
        <v>7.6576576576576572E-2</v>
      </c>
      <c r="L22" s="40">
        <f t="shared" si="21"/>
        <v>0.10885608856088561</v>
      </c>
      <c r="M22" s="40">
        <f t="shared" si="21"/>
        <v>0.1328125</v>
      </c>
      <c r="N22" s="40">
        <f t="shared" si="21"/>
        <v>5.4216867469879519E-2</v>
      </c>
      <c r="O22" s="40">
        <f t="shared" si="21"/>
        <v>7.1428571428571425E-2</v>
      </c>
      <c r="P22" s="40">
        <f t="shared" si="21"/>
        <v>8.1967213114754092E-2</v>
      </c>
      <c r="Q22" s="40">
        <f t="shared" si="21"/>
        <v>8.8435374149659865E-2</v>
      </c>
      <c r="R22" s="40">
        <f t="shared" si="21"/>
        <v>8.8467614533965247E-2</v>
      </c>
      <c r="S22" s="40">
        <f t="shared" si="21"/>
        <v>8.0434782608695646E-2</v>
      </c>
      <c r="T22" s="40">
        <f t="shared" si="21"/>
        <v>1.9607843137254902E-2</v>
      </c>
      <c r="U22" s="40">
        <f t="shared" si="21"/>
        <v>5.5045871559633031E-2</v>
      </c>
      <c r="V22" s="40">
        <f t="shared" si="21"/>
        <v>5.9829059829059832E-2</v>
      </c>
      <c r="W22" s="40">
        <f t="shared" si="21"/>
        <v>7.2072072072072071E-2</v>
      </c>
      <c r="X22" s="40">
        <f t="shared" si="21"/>
        <v>2.1276595744680851E-2</v>
      </c>
      <c r="Y22" s="40">
        <f t="shared" si="21"/>
        <v>0.14285714285714285</v>
      </c>
      <c r="Z22" s="40">
        <f t="shared" si="21"/>
        <v>5.4945054945054944E-2</v>
      </c>
      <c r="AA22" s="40">
        <f t="shared" si="21"/>
        <v>8.1395348837209308E-2</v>
      </c>
      <c r="AB22" s="40">
        <f t="shared" si="21"/>
        <v>5.1948051948051951E-2</v>
      </c>
      <c r="AC22" s="40">
        <f t="shared" si="21"/>
        <v>5.1948051948051951E-2</v>
      </c>
      <c r="AD22" s="40">
        <f t="shared" si="21"/>
        <v>3.3653846153846152E-2</v>
      </c>
      <c r="AE22" s="40">
        <f t="shared" si="21"/>
        <v>9.202453987730061E-2</v>
      </c>
      <c r="AF22" s="40">
        <f t="shared" si="21"/>
        <v>8.1280788177339899E-2</v>
      </c>
      <c r="AG22" s="40">
        <f t="shared" si="21"/>
        <v>8.7912087912087919E-2</v>
      </c>
      <c r="AH22" s="40">
        <f t="shared" si="21"/>
        <v>6.5326633165829151E-2</v>
      </c>
      <c r="AI22" s="40">
        <f t="shared" ref="AI22:BN22" si="22">(AI10)/(SUM(AI3:AI11))</f>
        <v>7.0093457943925228E-2</v>
      </c>
      <c r="AJ22" s="40">
        <f t="shared" si="22"/>
        <v>7.2916666666666671E-2</v>
      </c>
      <c r="AK22" s="40">
        <f t="shared" si="22"/>
        <v>8.1460674157303375E-2</v>
      </c>
      <c r="AL22" s="40">
        <f t="shared" si="22"/>
        <v>2.8571428571428571E-2</v>
      </c>
      <c r="AM22" s="40">
        <f t="shared" si="22"/>
        <v>8.7281795511221949E-2</v>
      </c>
      <c r="AN22" s="40">
        <f t="shared" si="22"/>
        <v>0.1118421052631579</v>
      </c>
      <c r="AO22" s="40">
        <f t="shared" si="22"/>
        <v>5.5248618784530384E-2</v>
      </c>
      <c r="AP22" s="40">
        <f t="shared" si="22"/>
        <v>6.5934065934065936E-2</v>
      </c>
      <c r="AQ22" s="40">
        <f t="shared" si="22"/>
        <v>9.5477386934673364E-2</v>
      </c>
      <c r="AR22" s="40">
        <f t="shared" si="22"/>
        <v>8.6378737541528236E-2</v>
      </c>
      <c r="AS22" s="40">
        <f t="shared" si="22"/>
        <v>5.3097345132743362E-2</v>
      </c>
      <c r="AT22" s="40">
        <f t="shared" si="22"/>
        <v>7.1428571428571425E-2</v>
      </c>
      <c r="AU22" s="40">
        <f t="shared" si="22"/>
        <v>0.1</v>
      </c>
      <c r="AV22" s="40">
        <f t="shared" si="22"/>
        <v>9.49367088607595E-2</v>
      </c>
      <c r="AW22" s="40">
        <f t="shared" si="22"/>
        <v>6.7796610169491525E-2</v>
      </c>
      <c r="AX22" s="40">
        <f t="shared" si="22"/>
        <v>9.2592592592592587E-2</v>
      </c>
      <c r="AY22" s="40">
        <f t="shared" si="22"/>
        <v>7.6923076923076927E-2</v>
      </c>
      <c r="AZ22" s="40">
        <f t="shared" si="22"/>
        <v>9.1537132987910191E-2</v>
      </c>
      <c r="BA22" s="40">
        <f t="shared" si="22"/>
        <v>9.7560975609756101E-2</v>
      </c>
      <c r="BB22" s="40">
        <f t="shared" si="22"/>
        <v>9.5238095238095233E-2</v>
      </c>
      <c r="BC22" s="40">
        <f t="shared" si="22"/>
        <v>9.3478260869565219E-2</v>
      </c>
      <c r="BD22" s="40">
        <f t="shared" si="22"/>
        <v>6.7226890756302518E-2</v>
      </c>
      <c r="BE22" s="40">
        <f t="shared" si="22"/>
        <v>6.2043795620437957E-2</v>
      </c>
      <c r="BF22" s="40">
        <f t="shared" si="22"/>
        <v>8.7071240105540904E-2</v>
      </c>
      <c r="BG22" s="40">
        <f t="shared" si="22"/>
        <v>6.4935064935064929E-2</v>
      </c>
      <c r="BH22" s="40">
        <f t="shared" si="22"/>
        <v>6.5789473684210523E-2</v>
      </c>
      <c r="BI22" s="40">
        <f t="shared" si="22"/>
        <v>0.10480349344978165</v>
      </c>
      <c r="BJ22" s="40">
        <f t="shared" si="22"/>
        <v>0.1038961038961039</v>
      </c>
      <c r="BK22" s="40">
        <f t="shared" si="22"/>
        <v>4.4303797468354431E-2</v>
      </c>
      <c r="BL22" s="40">
        <f t="shared" si="22"/>
        <v>9.1358024691358022E-2</v>
      </c>
      <c r="BM22" s="40">
        <f t="shared" si="22"/>
        <v>5.5865921787709494E-2</v>
      </c>
      <c r="BN22" s="40">
        <f t="shared" si="22"/>
        <v>0.11347517730496454</v>
      </c>
      <c r="BO22" s="40">
        <f t="shared" ref="BO22:CN22" si="23">(BO10)/(SUM(BO3:BO11))</f>
        <v>7.1770334928229665E-2</v>
      </c>
      <c r="BP22" s="40">
        <f t="shared" si="23"/>
        <v>7.9601990049751242E-2</v>
      </c>
      <c r="BQ22" s="40">
        <f t="shared" si="23"/>
        <v>8.8408644400785857E-2</v>
      </c>
      <c r="BR22" s="40">
        <f t="shared" si="23"/>
        <v>7.590759075907591E-2</v>
      </c>
      <c r="BS22" s="40">
        <f t="shared" si="23"/>
        <v>8.5365853658536592E-2</v>
      </c>
      <c r="BT22" s="40">
        <f t="shared" si="23"/>
        <v>6.965174129353234E-2</v>
      </c>
      <c r="BU22" s="40">
        <f t="shared" si="23"/>
        <v>0.10197368421052631</v>
      </c>
      <c r="BV22" s="40">
        <f t="shared" si="23"/>
        <v>2.9702970297029702E-2</v>
      </c>
      <c r="BW22" s="40">
        <f t="shared" si="23"/>
        <v>9.6045197740112997E-2</v>
      </c>
      <c r="BX22" s="40">
        <f t="shared" si="23"/>
        <v>1.7543859649122806E-2</v>
      </c>
      <c r="BY22" s="40">
        <f t="shared" si="23"/>
        <v>4.6052631578947366E-2</v>
      </c>
      <c r="BZ22" s="40">
        <f t="shared" si="23"/>
        <v>5.8823529411764705E-2</v>
      </c>
      <c r="CA22" s="40">
        <f t="shared" si="23"/>
        <v>0.16666666666666666</v>
      </c>
      <c r="CB22" s="40">
        <f t="shared" si="23"/>
        <v>7.0512820512820512E-2</v>
      </c>
      <c r="CC22" s="40">
        <f t="shared" si="23"/>
        <v>8.8435374149659865E-2</v>
      </c>
      <c r="CD22" s="40">
        <f t="shared" si="23"/>
        <v>0.15748031496062992</v>
      </c>
      <c r="CE22" s="40">
        <f t="shared" si="23"/>
        <v>3.7037037037037035E-2</v>
      </c>
      <c r="CF22" s="40">
        <f t="shared" si="23"/>
        <v>7.8125E-2</v>
      </c>
      <c r="CG22" s="40">
        <f t="shared" si="23"/>
        <v>9.2307692307692313E-2</v>
      </c>
      <c r="CH22" s="40">
        <f t="shared" si="23"/>
        <v>3.8461538461538464E-2</v>
      </c>
      <c r="CI22" s="40">
        <f t="shared" si="23"/>
        <v>9.0090090090090086E-2</v>
      </c>
      <c r="CJ22" s="40">
        <f t="shared" si="23"/>
        <v>7.0175438596491224E-2</v>
      </c>
      <c r="CK22" s="40">
        <f t="shared" si="23"/>
        <v>0.10052910052910052</v>
      </c>
      <c r="CL22" s="40">
        <f t="shared" si="23"/>
        <v>1.9230769230769232E-2</v>
      </c>
      <c r="CM22" s="40">
        <f t="shared" si="23"/>
        <v>2.4390243902439025E-2</v>
      </c>
      <c r="CN22" s="41">
        <f t="shared" si="23"/>
        <v>4.9645390070921988E-2</v>
      </c>
    </row>
    <row r="23" spans="1:92" ht="15" thickBot="1">
      <c r="A23" s="42" t="s">
        <v>114</v>
      </c>
      <c r="B23" s="43">
        <f>(B11)/SUM(B3:B11)</f>
        <v>0.10911270983213429</v>
      </c>
      <c r="C23" s="43">
        <f t="shared" ref="C23:AH23" si="24">(C11)/(SUM(C3:C11))</f>
        <v>0.15445544554455445</v>
      </c>
      <c r="D23" s="43">
        <f t="shared" si="24"/>
        <v>0.19920844327176782</v>
      </c>
      <c r="E23" s="43">
        <f t="shared" si="24"/>
        <v>0.16153846153846155</v>
      </c>
      <c r="F23" s="43">
        <f t="shared" si="24"/>
        <v>0.19660194174757281</v>
      </c>
      <c r="G23" s="43">
        <f t="shared" si="24"/>
        <v>0.18057921635434412</v>
      </c>
      <c r="H23" s="43">
        <f t="shared" si="24"/>
        <v>0.18083670715249664</v>
      </c>
      <c r="I23" s="43">
        <f t="shared" si="24"/>
        <v>0.20158102766798419</v>
      </c>
      <c r="J23" s="43">
        <f t="shared" si="24"/>
        <v>0.27146814404432135</v>
      </c>
      <c r="K23" s="43">
        <f t="shared" si="24"/>
        <v>0.21921921921921922</v>
      </c>
      <c r="L23" s="43">
        <f t="shared" si="24"/>
        <v>0.2140221402214022</v>
      </c>
      <c r="M23" s="43">
        <f t="shared" si="24"/>
        <v>0.28125</v>
      </c>
      <c r="N23" s="43">
        <f t="shared" si="24"/>
        <v>0.42168674698795183</v>
      </c>
      <c r="O23" s="43">
        <f t="shared" si="24"/>
        <v>0.35714285714285715</v>
      </c>
      <c r="P23" s="43">
        <f t="shared" si="24"/>
        <v>0.32786885245901637</v>
      </c>
      <c r="Q23" s="43">
        <f t="shared" si="24"/>
        <v>0.30612244897959184</v>
      </c>
      <c r="R23" s="43">
        <f t="shared" si="24"/>
        <v>0.22274881516587677</v>
      </c>
      <c r="S23" s="43">
        <f t="shared" si="24"/>
        <v>0.2326086956521739</v>
      </c>
      <c r="T23" s="43">
        <f t="shared" si="24"/>
        <v>0.35294117647058826</v>
      </c>
      <c r="U23" s="43">
        <f t="shared" si="24"/>
        <v>0.30733944954128439</v>
      </c>
      <c r="V23" s="43">
        <f t="shared" si="24"/>
        <v>0.29059829059829062</v>
      </c>
      <c r="W23" s="43">
        <f t="shared" si="24"/>
        <v>0.28378378378378377</v>
      </c>
      <c r="X23" s="43">
        <f t="shared" si="24"/>
        <v>0.40425531914893614</v>
      </c>
      <c r="Y23" s="43">
        <f t="shared" si="24"/>
        <v>0.42857142857142855</v>
      </c>
      <c r="Z23" s="43">
        <f t="shared" si="24"/>
        <v>0.48351648351648352</v>
      </c>
      <c r="AA23" s="43">
        <f t="shared" si="24"/>
        <v>0.29069767441860467</v>
      </c>
      <c r="AB23" s="43">
        <f t="shared" si="24"/>
        <v>0.2857142857142857</v>
      </c>
      <c r="AC23" s="43">
        <f t="shared" si="24"/>
        <v>0.36363636363636365</v>
      </c>
      <c r="AD23" s="43">
        <f t="shared" si="24"/>
        <v>0.32692307692307693</v>
      </c>
      <c r="AE23" s="43">
        <f t="shared" si="24"/>
        <v>0.3987730061349693</v>
      </c>
      <c r="AF23" s="43">
        <f t="shared" si="24"/>
        <v>0.26847290640394089</v>
      </c>
      <c r="AG23" s="43">
        <f t="shared" si="24"/>
        <v>0.2893772893772894</v>
      </c>
      <c r="AH23" s="43">
        <f t="shared" si="24"/>
        <v>0.35678391959798994</v>
      </c>
      <c r="AI23" s="43">
        <f t="shared" ref="AI23:BN23" si="25">(AI11)/(SUM(AI3:AI11))</f>
        <v>0.35046728971962615</v>
      </c>
      <c r="AJ23" s="43">
        <f t="shared" si="25"/>
        <v>0.36458333333333331</v>
      </c>
      <c r="AK23" s="43">
        <f t="shared" si="25"/>
        <v>0.21067415730337077</v>
      </c>
      <c r="AL23" s="43">
        <f t="shared" si="25"/>
        <v>0.4</v>
      </c>
      <c r="AM23" s="43">
        <f t="shared" si="25"/>
        <v>0.28428927680798005</v>
      </c>
      <c r="AN23" s="43">
        <f t="shared" si="25"/>
        <v>0.1875</v>
      </c>
      <c r="AO23" s="43">
        <f t="shared" si="25"/>
        <v>0.37569060773480661</v>
      </c>
      <c r="AP23" s="43">
        <f t="shared" si="25"/>
        <v>0.28021978021978022</v>
      </c>
      <c r="AQ23" s="43">
        <f t="shared" si="25"/>
        <v>0.31155778894472363</v>
      </c>
      <c r="AR23" s="43">
        <f t="shared" si="25"/>
        <v>0.21262458471760798</v>
      </c>
      <c r="AS23" s="43">
        <f t="shared" si="25"/>
        <v>0.33628318584070799</v>
      </c>
      <c r="AT23" s="43">
        <f t="shared" si="25"/>
        <v>0.31632653061224492</v>
      </c>
      <c r="AU23" s="43">
        <f t="shared" si="25"/>
        <v>0.36249999999999999</v>
      </c>
      <c r="AV23" s="43">
        <f t="shared" si="25"/>
        <v>0.18354430379746836</v>
      </c>
      <c r="AW23" s="43">
        <f t="shared" si="25"/>
        <v>0.30508474576271188</v>
      </c>
      <c r="AX23" s="43">
        <f t="shared" si="25"/>
        <v>0.31944444444444442</v>
      </c>
      <c r="AY23" s="43">
        <f t="shared" si="25"/>
        <v>0.26153846153846155</v>
      </c>
      <c r="AZ23" s="43">
        <f t="shared" si="25"/>
        <v>0.21934369602763384</v>
      </c>
      <c r="BA23" s="43">
        <f t="shared" si="25"/>
        <v>0.21463414634146341</v>
      </c>
      <c r="BB23" s="43">
        <f t="shared" si="25"/>
        <v>0.37301587301587302</v>
      </c>
      <c r="BC23" s="43">
        <f t="shared" si="25"/>
        <v>0.2326086956521739</v>
      </c>
      <c r="BD23" s="43">
        <f t="shared" si="25"/>
        <v>0.32773109243697479</v>
      </c>
      <c r="BE23" s="43">
        <f t="shared" si="25"/>
        <v>0.31386861313868614</v>
      </c>
      <c r="BF23" s="43">
        <f t="shared" si="25"/>
        <v>0.23746701846965698</v>
      </c>
      <c r="BG23" s="43">
        <f t="shared" si="25"/>
        <v>0.36363636363636365</v>
      </c>
      <c r="BH23" s="43">
        <f t="shared" si="25"/>
        <v>0.34210526315789475</v>
      </c>
      <c r="BI23" s="43">
        <f t="shared" si="25"/>
        <v>0.32314410480349343</v>
      </c>
      <c r="BJ23" s="43">
        <f t="shared" si="25"/>
        <v>0.36363636363636365</v>
      </c>
      <c r="BK23" s="43">
        <f t="shared" si="25"/>
        <v>0.34177215189873417</v>
      </c>
      <c r="BL23" s="43">
        <f t="shared" si="25"/>
        <v>0.22469135802469137</v>
      </c>
      <c r="BM23" s="43">
        <f t="shared" si="25"/>
        <v>0.29608938547486036</v>
      </c>
      <c r="BN23" s="43">
        <f t="shared" si="25"/>
        <v>0.21985815602836881</v>
      </c>
      <c r="BO23" s="43">
        <f t="shared" ref="BO23:CN23" si="26">(BO11)/(SUM(BO3:BO11))</f>
        <v>0.27751196172248804</v>
      </c>
      <c r="BP23" s="43">
        <f t="shared" si="26"/>
        <v>0.23383084577114427</v>
      </c>
      <c r="BQ23" s="43">
        <f t="shared" si="26"/>
        <v>0.20235756385068762</v>
      </c>
      <c r="BR23" s="43">
        <f t="shared" si="26"/>
        <v>0.264026402640264</v>
      </c>
      <c r="BS23" s="43">
        <f t="shared" si="26"/>
        <v>0.32926829268292684</v>
      </c>
      <c r="BT23" s="43">
        <f t="shared" si="26"/>
        <v>0.29850746268656714</v>
      </c>
      <c r="BU23" s="43">
        <f t="shared" si="26"/>
        <v>0.21381578947368421</v>
      </c>
      <c r="BV23" s="43">
        <f t="shared" si="26"/>
        <v>0.35643564356435642</v>
      </c>
      <c r="BW23" s="43">
        <f t="shared" si="26"/>
        <v>0.2824858757062147</v>
      </c>
      <c r="BX23" s="43">
        <f t="shared" si="26"/>
        <v>0.45614035087719296</v>
      </c>
      <c r="BY23" s="43">
        <f t="shared" si="26"/>
        <v>0.375</v>
      </c>
      <c r="BZ23" s="43">
        <f t="shared" si="26"/>
        <v>0.41176470588235292</v>
      </c>
      <c r="CA23" s="43">
        <f t="shared" si="26"/>
        <v>0.2982456140350877</v>
      </c>
      <c r="CB23" s="43">
        <f t="shared" si="26"/>
        <v>0.34615384615384615</v>
      </c>
      <c r="CC23" s="43">
        <f t="shared" si="26"/>
        <v>0.30612244897959184</v>
      </c>
      <c r="CD23" s="43">
        <f t="shared" si="26"/>
        <v>0.33070866141732286</v>
      </c>
      <c r="CE23" s="43">
        <f t="shared" si="26"/>
        <v>0.44444444444444442</v>
      </c>
      <c r="CF23" s="43">
        <f t="shared" si="26"/>
        <v>0.3125</v>
      </c>
      <c r="CG23" s="43">
        <f t="shared" si="26"/>
        <v>0.27692307692307694</v>
      </c>
      <c r="CH23" s="43">
        <f t="shared" si="26"/>
        <v>0.47435897435897434</v>
      </c>
      <c r="CI23" s="43">
        <f t="shared" si="26"/>
        <v>0.25225225225225223</v>
      </c>
      <c r="CJ23" s="43">
        <f t="shared" si="26"/>
        <v>0.33333333333333331</v>
      </c>
      <c r="CK23" s="43">
        <f t="shared" si="26"/>
        <v>0.2857142857142857</v>
      </c>
      <c r="CL23" s="43">
        <f t="shared" si="26"/>
        <v>0.30769230769230771</v>
      </c>
      <c r="CM23" s="43">
        <f t="shared" si="26"/>
        <v>0.48780487804878048</v>
      </c>
      <c r="CN23" s="44">
        <f t="shared" si="26"/>
        <v>0.3546099290780142</v>
      </c>
    </row>
    <row r="24" spans="1:92" ht="15" thickBot="1">
      <c r="A24" s="25" t="s">
        <v>4728</v>
      </c>
    </row>
    <row r="25" spans="1:92">
      <c r="A25" s="37"/>
      <c r="B25" s="28" t="s">
        <v>4715</v>
      </c>
      <c r="C25" s="29" t="s">
        <v>16</v>
      </c>
      <c r="D25" s="29" t="s">
        <v>17</v>
      </c>
      <c r="E25" s="29" t="s">
        <v>18</v>
      </c>
      <c r="F25" s="29" t="s">
        <v>19</v>
      </c>
      <c r="G25" s="29" t="s">
        <v>20</v>
      </c>
      <c r="H25" s="29" t="s">
        <v>4716</v>
      </c>
      <c r="I25" s="29" t="s">
        <v>6068</v>
      </c>
      <c r="J25" s="29" t="s">
        <v>6069</v>
      </c>
      <c r="K25" s="29" t="s">
        <v>22</v>
      </c>
      <c r="L25" s="38" t="s">
        <v>23</v>
      </c>
      <c r="M25" s="38" t="s">
        <v>24</v>
      </c>
      <c r="N25" s="38" t="s">
        <v>25</v>
      </c>
      <c r="O25" s="38" t="s">
        <v>26</v>
      </c>
      <c r="P25" s="38" t="s">
        <v>27</v>
      </c>
      <c r="Q25" s="38" t="s">
        <v>28</v>
      </c>
      <c r="R25" s="38" t="s">
        <v>29</v>
      </c>
      <c r="S25" s="38" t="s">
        <v>30</v>
      </c>
      <c r="T25" s="38" t="s">
        <v>31</v>
      </c>
      <c r="U25" s="38" t="s">
        <v>32</v>
      </c>
      <c r="V25" s="38" t="s">
        <v>33</v>
      </c>
      <c r="W25" s="38" t="s">
        <v>34</v>
      </c>
      <c r="X25" s="38" t="s">
        <v>35</v>
      </c>
      <c r="Y25" s="38" t="s">
        <v>36</v>
      </c>
      <c r="Z25" s="38" t="s">
        <v>37</v>
      </c>
      <c r="AA25" s="38" t="s">
        <v>38</v>
      </c>
      <c r="AB25" s="38" t="s">
        <v>39</v>
      </c>
      <c r="AC25" s="38" t="s">
        <v>40</v>
      </c>
      <c r="AD25" s="38" t="s">
        <v>41</v>
      </c>
      <c r="AE25" s="38" t="s">
        <v>42</v>
      </c>
      <c r="AF25" s="38" t="s">
        <v>43</v>
      </c>
      <c r="AG25" s="38" t="s">
        <v>44</v>
      </c>
      <c r="AH25" s="38" t="s">
        <v>45</v>
      </c>
      <c r="AI25" s="38" t="s">
        <v>46</v>
      </c>
      <c r="AJ25" s="38" t="s">
        <v>47</v>
      </c>
      <c r="AK25" s="38" t="s">
        <v>48</v>
      </c>
      <c r="AL25" s="38" t="s">
        <v>49</v>
      </c>
      <c r="AM25" s="38" t="s">
        <v>50</v>
      </c>
      <c r="AN25" s="38" t="s">
        <v>51</v>
      </c>
      <c r="AO25" s="38" t="s">
        <v>52</v>
      </c>
      <c r="AP25" s="38" t="s">
        <v>53</v>
      </c>
      <c r="AQ25" s="38" t="s">
        <v>54</v>
      </c>
      <c r="AR25" s="38" t="s">
        <v>55</v>
      </c>
      <c r="AS25" s="38" t="s">
        <v>56</v>
      </c>
      <c r="AT25" s="38" t="s">
        <v>57</v>
      </c>
      <c r="AU25" s="38" t="s">
        <v>58</v>
      </c>
      <c r="AV25" s="38" t="s">
        <v>59</v>
      </c>
      <c r="AW25" s="38" t="s">
        <v>60</v>
      </c>
      <c r="AX25" s="38" t="s">
        <v>61</v>
      </c>
      <c r="AY25" s="38" t="s">
        <v>62</v>
      </c>
      <c r="AZ25" s="38" t="s">
        <v>63</v>
      </c>
      <c r="BA25" s="38" t="s">
        <v>64</v>
      </c>
      <c r="BB25" s="38" t="s">
        <v>65</v>
      </c>
      <c r="BC25" s="38" t="s">
        <v>66</v>
      </c>
      <c r="BD25" s="38" t="s">
        <v>67</v>
      </c>
      <c r="BE25" s="38" t="s">
        <v>68</v>
      </c>
      <c r="BF25" s="38" t="s">
        <v>69</v>
      </c>
      <c r="BG25" s="38" t="s">
        <v>70</v>
      </c>
      <c r="BH25" s="38" t="s">
        <v>71</v>
      </c>
      <c r="BI25" s="38" t="s">
        <v>72</v>
      </c>
      <c r="BJ25" s="38" t="s">
        <v>73</v>
      </c>
      <c r="BK25" s="38" t="s">
        <v>74</v>
      </c>
      <c r="BL25" s="38" t="s">
        <v>75</v>
      </c>
      <c r="BM25" s="38" t="s">
        <v>76</v>
      </c>
      <c r="BN25" s="38" t="s">
        <v>77</v>
      </c>
      <c r="BO25" s="38" t="s">
        <v>78</v>
      </c>
      <c r="BP25" s="38" t="s">
        <v>79</v>
      </c>
      <c r="BQ25" s="38" t="s">
        <v>80</v>
      </c>
      <c r="BR25" s="38" t="s">
        <v>81</v>
      </c>
      <c r="BS25" s="38" t="s">
        <v>82</v>
      </c>
      <c r="BT25" s="38" t="s">
        <v>83</v>
      </c>
      <c r="BU25" s="38" t="s">
        <v>84</v>
      </c>
      <c r="BV25" s="38" t="s">
        <v>85</v>
      </c>
      <c r="BW25" s="38" t="s">
        <v>86</v>
      </c>
      <c r="BX25" s="38" t="s">
        <v>87</v>
      </c>
      <c r="BY25" s="38" t="s">
        <v>88</v>
      </c>
      <c r="BZ25" s="38" t="s">
        <v>89</v>
      </c>
      <c r="CA25" s="38" t="s">
        <v>90</v>
      </c>
      <c r="CB25" s="38" t="s">
        <v>91</v>
      </c>
      <c r="CC25" s="38" t="s">
        <v>92</v>
      </c>
      <c r="CD25" s="38" t="s">
        <v>93</v>
      </c>
      <c r="CE25" s="38" t="s">
        <v>94</v>
      </c>
      <c r="CF25" s="38" t="s">
        <v>95</v>
      </c>
      <c r="CG25" s="38" t="s">
        <v>96</v>
      </c>
      <c r="CH25" s="38" t="s">
        <v>97</v>
      </c>
      <c r="CI25" s="38" t="s">
        <v>98</v>
      </c>
      <c r="CJ25" s="38" t="s">
        <v>99</v>
      </c>
      <c r="CK25" s="38" t="s">
        <v>100</v>
      </c>
      <c r="CL25" s="38" t="s">
        <v>101</v>
      </c>
      <c r="CM25" s="38" t="s">
        <v>102</v>
      </c>
      <c r="CN25" s="39" t="s">
        <v>103</v>
      </c>
    </row>
    <row r="26" spans="1:92">
      <c r="A26" s="31" t="s">
        <v>205</v>
      </c>
      <c r="B26" s="40">
        <f t="shared" ref="B26:BM26" si="27">(B4)/(SUM(B4:B10))</f>
        <v>8.6838534599728623E-2</v>
      </c>
      <c r="C26" s="40">
        <f t="shared" si="27"/>
        <v>6.235294117647059E-2</v>
      </c>
      <c r="D26" s="40">
        <f t="shared" si="27"/>
        <v>3.5117056856187288E-2</v>
      </c>
      <c r="E26" s="40">
        <f t="shared" si="27"/>
        <v>8.8914549653579672E-2</v>
      </c>
      <c r="F26" s="40">
        <f t="shared" si="27"/>
        <v>2.2900763358778626E-2</v>
      </c>
      <c r="G26" s="40">
        <f t="shared" si="27"/>
        <v>4.1666666666666664E-2</v>
      </c>
      <c r="H26" s="40">
        <f t="shared" si="27"/>
        <v>2.9702970297029702E-2</v>
      </c>
      <c r="I26" s="40">
        <f t="shared" si="27"/>
        <v>4.6744574290484141E-2</v>
      </c>
      <c r="J26" s="40">
        <f t="shared" si="27"/>
        <v>3.1007751937984496E-2</v>
      </c>
      <c r="K26" s="40">
        <f t="shared" si="27"/>
        <v>1.7543859649122806E-2</v>
      </c>
      <c r="L26" s="40">
        <f t="shared" si="27"/>
        <v>3.2941176470588238E-2</v>
      </c>
      <c r="M26" s="40">
        <f t="shared" si="27"/>
        <v>3.2608695652173912E-2</v>
      </c>
      <c r="N26" s="40">
        <f t="shared" si="27"/>
        <v>2.1276595744680851E-2</v>
      </c>
      <c r="O26" s="40">
        <f t="shared" si="27"/>
        <v>5.5555555555555552E-2</v>
      </c>
      <c r="P26" s="40">
        <f t="shared" si="27"/>
        <v>9.7560975609756101E-2</v>
      </c>
      <c r="Q26" s="40">
        <f t="shared" si="27"/>
        <v>0.01</v>
      </c>
      <c r="R26" s="40">
        <f t="shared" si="27"/>
        <v>4.9281314168377825E-2</v>
      </c>
      <c r="S26" s="40">
        <f t="shared" si="27"/>
        <v>5.128205128205128E-2</v>
      </c>
      <c r="T26" s="40">
        <f t="shared" si="27"/>
        <v>0</v>
      </c>
      <c r="U26" s="40">
        <f t="shared" si="27"/>
        <v>1.3513513513513514E-2</v>
      </c>
      <c r="V26" s="40">
        <f t="shared" si="27"/>
        <v>1.2269938650306749E-2</v>
      </c>
      <c r="W26" s="40">
        <f t="shared" si="27"/>
        <v>6.369426751592357E-3</v>
      </c>
      <c r="X26" s="40">
        <f t="shared" si="27"/>
        <v>1.8518518518518517E-2</v>
      </c>
      <c r="Y26" s="40">
        <f t="shared" si="27"/>
        <v>0</v>
      </c>
      <c r="Z26" s="40">
        <f t="shared" si="27"/>
        <v>2.1276595744680851E-2</v>
      </c>
      <c r="AA26" s="40">
        <f t="shared" si="27"/>
        <v>2.5000000000000001E-2</v>
      </c>
      <c r="AB26" s="40">
        <f t="shared" si="27"/>
        <v>1.8181818181818181E-2</v>
      </c>
      <c r="AC26" s="40">
        <f t="shared" si="27"/>
        <v>2.0408163265306121E-2</v>
      </c>
      <c r="AD26" s="40">
        <f t="shared" si="27"/>
        <v>4.4117647058823532E-2</v>
      </c>
      <c r="AE26" s="40">
        <f t="shared" si="27"/>
        <v>0</v>
      </c>
      <c r="AF26" s="40">
        <f t="shared" si="27"/>
        <v>1.7123287671232876E-2</v>
      </c>
      <c r="AG26" s="40">
        <f t="shared" si="27"/>
        <v>0</v>
      </c>
      <c r="AH26" s="40">
        <f t="shared" si="27"/>
        <v>3.968253968253968E-2</v>
      </c>
      <c r="AI26" s="40">
        <f t="shared" si="27"/>
        <v>2.9850746268656716E-2</v>
      </c>
      <c r="AJ26" s="40">
        <f t="shared" si="27"/>
        <v>8.3333333333333332E-3</v>
      </c>
      <c r="AK26" s="40">
        <f t="shared" si="27"/>
        <v>3.214285714285714E-2</v>
      </c>
      <c r="AL26" s="40">
        <f t="shared" si="27"/>
        <v>3.2786885245901641E-2</v>
      </c>
      <c r="AM26" s="40">
        <f t="shared" si="27"/>
        <v>1.0638297872340425E-2</v>
      </c>
      <c r="AN26" s="40">
        <f t="shared" si="27"/>
        <v>2.8455284552845527E-2</v>
      </c>
      <c r="AO26" s="40">
        <f t="shared" si="27"/>
        <v>0</v>
      </c>
      <c r="AP26" s="40">
        <f t="shared" si="27"/>
        <v>1.532567049808429E-2</v>
      </c>
      <c r="AQ26" s="40">
        <f t="shared" si="27"/>
        <v>3.007518796992481E-2</v>
      </c>
      <c r="AR26" s="40">
        <f t="shared" si="27"/>
        <v>2.9535864978902954E-2</v>
      </c>
      <c r="AS26" s="40">
        <f t="shared" si="27"/>
        <v>2.7397260273972601E-2</v>
      </c>
      <c r="AT26" s="40">
        <f t="shared" si="27"/>
        <v>1.4925373134328358E-2</v>
      </c>
      <c r="AU26" s="40">
        <f t="shared" si="27"/>
        <v>1.9607843137254902E-2</v>
      </c>
      <c r="AV26" s="40">
        <f t="shared" si="27"/>
        <v>3.3591731266149873E-2</v>
      </c>
      <c r="AW26" s="40">
        <f t="shared" si="27"/>
        <v>8.130081300813009E-3</v>
      </c>
      <c r="AX26" s="40">
        <f t="shared" si="27"/>
        <v>2.7397260273972601E-2</v>
      </c>
      <c r="AY26" s="40">
        <f t="shared" si="27"/>
        <v>1.4134275618374558E-2</v>
      </c>
      <c r="AZ26" s="40">
        <f t="shared" si="27"/>
        <v>2.6966292134831461E-2</v>
      </c>
      <c r="BA26" s="40">
        <f t="shared" si="27"/>
        <v>4.9689440993788817E-2</v>
      </c>
      <c r="BB26" s="40">
        <f t="shared" si="27"/>
        <v>6.4102564102564097E-2</v>
      </c>
      <c r="BC26" s="40">
        <f t="shared" si="27"/>
        <v>9.1168091168091173E-2</v>
      </c>
      <c r="BD26" s="40">
        <f t="shared" si="27"/>
        <v>0</v>
      </c>
      <c r="BE26" s="40">
        <f t="shared" si="27"/>
        <v>3.8043478260869568E-2</v>
      </c>
      <c r="BF26" s="40">
        <f t="shared" si="27"/>
        <v>7.6388888888888895E-2</v>
      </c>
      <c r="BG26" s="40">
        <f t="shared" si="27"/>
        <v>6.1224489795918366E-2</v>
      </c>
      <c r="BH26" s="40">
        <f t="shared" si="27"/>
        <v>1.3698630136986301E-2</v>
      </c>
      <c r="BI26" s="40">
        <f t="shared" si="27"/>
        <v>3.2258064516129031E-2</v>
      </c>
      <c r="BJ26" s="40">
        <f t="shared" si="27"/>
        <v>0</v>
      </c>
      <c r="BK26" s="40">
        <f t="shared" si="27"/>
        <v>0</v>
      </c>
      <c r="BL26" s="40">
        <f t="shared" si="27"/>
        <v>4.7770700636942678E-2</v>
      </c>
      <c r="BM26" s="40">
        <f t="shared" si="27"/>
        <v>3.2258064516129031E-2</v>
      </c>
      <c r="BN26" s="40">
        <f t="shared" ref="BN26:CN26" si="28">(BN4)/(SUM(BN4:BN10))</f>
        <v>2.7272727272727271E-2</v>
      </c>
      <c r="BO26" s="40">
        <f t="shared" si="28"/>
        <v>1.3333333333333334E-2</v>
      </c>
      <c r="BP26" s="40">
        <f t="shared" si="28"/>
        <v>3.896103896103896E-2</v>
      </c>
      <c r="BQ26" s="40">
        <f t="shared" si="28"/>
        <v>5.7071960297766747E-2</v>
      </c>
      <c r="BR26" s="40">
        <f t="shared" si="28"/>
        <v>1.3636363636363636E-2</v>
      </c>
      <c r="BS26" s="40">
        <f t="shared" si="28"/>
        <v>1.8181818181818181E-2</v>
      </c>
      <c r="BT26" s="40">
        <f t="shared" si="28"/>
        <v>6.3829787234042548E-2</v>
      </c>
      <c r="BU26" s="40">
        <f t="shared" si="28"/>
        <v>9.2436974789915971E-2</v>
      </c>
      <c r="BV26" s="40">
        <f t="shared" si="28"/>
        <v>1.6129032258064516E-2</v>
      </c>
      <c r="BW26" s="40">
        <f t="shared" si="28"/>
        <v>4.7619047619047616E-2</v>
      </c>
      <c r="BX26" s="40">
        <f t="shared" si="28"/>
        <v>6.6666666666666666E-2</v>
      </c>
      <c r="BY26" s="40">
        <f t="shared" si="28"/>
        <v>1.0869565217391304E-2</v>
      </c>
      <c r="BZ26" s="40">
        <f t="shared" si="28"/>
        <v>0</v>
      </c>
      <c r="CA26" s="40">
        <f t="shared" si="28"/>
        <v>1.2500000000000001E-2</v>
      </c>
      <c r="CB26" s="40">
        <f t="shared" si="28"/>
        <v>3.9603960396039604E-2</v>
      </c>
      <c r="CC26" s="40">
        <f t="shared" si="28"/>
        <v>0</v>
      </c>
      <c r="CD26" s="40">
        <f t="shared" si="28"/>
        <v>2.3529411764705882E-2</v>
      </c>
      <c r="CE26" s="40">
        <f t="shared" si="28"/>
        <v>0</v>
      </c>
      <c r="CF26" s="40">
        <f t="shared" si="28"/>
        <v>1.5748031496062992E-2</v>
      </c>
      <c r="CG26" s="40">
        <f t="shared" si="28"/>
        <v>0</v>
      </c>
      <c r="CH26" s="40">
        <f t="shared" si="28"/>
        <v>2.6315789473684209E-2</v>
      </c>
      <c r="CI26" s="40">
        <f t="shared" si="28"/>
        <v>1.2048192771084338E-2</v>
      </c>
      <c r="CJ26" s="40">
        <f t="shared" si="28"/>
        <v>0.04</v>
      </c>
      <c r="CK26" s="40">
        <f t="shared" si="28"/>
        <v>1.4814814814814815E-2</v>
      </c>
      <c r="CL26" s="40">
        <f t="shared" si="28"/>
        <v>0</v>
      </c>
      <c r="CM26" s="40">
        <f t="shared" si="28"/>
        <v>9.5238095238095233E-2</v>
      </c>
      <c r="CN26" s="41">
        <f t="shared" si="28"/>
        <v>4.5977011494252873E-2</v>
      </c>
    </row>
    <row r="27" spans="1:92">
      <c r="A27" s="31" t="s">
        <v>109</v>
      </c>
      <c r="B27" s="40">
        <f t="shared" ref="B27:BM27" si="29">(B5)/(SUM(B4:B10))</f>
        <v>0.25780189959294436</v>
      </c>
      <c r="C27" s="40">
        <f t="shared" si="29"/>
        <v>0.18823529411764706</v>
      </c>
      <c r="D27" s="40">
        <f t="shared" si="29"/>
        <v>0.26923076923076922</v>
      </c>
      <c r="E27" s="40">
        <f t="shared" si="29"/>
        <v>0.26096997690531176</v>
      </c>
      <c r="F27" s="40">
        <f t="shared" si="29"/>
        <v>0.35114503816793891</v>
      </c>
      <c r="G27" s="40">
        <f t="shared" si="29"/>
        <v>0.14374999999999999</v>
      </c>
      <c r="H27" s="40">
        <f t="shared" si="29"/>
        <v>0.28052805280528054</v>
      </c>
      <c r="I27" s="40">
        <f t="shared" si="29"/>
        <v>0.36060100166944908</v>
      </c>
      <c r="J27" s="40">
        <f t="shared" si="29"/>
        <v>0.41085271317829458</v>
      </c>
      <c r="K27" s="40">
        <f t="shared" si="29"/>
        <v>0.36842105263157893</v>
      </c>
      <c r="L27" s="40">
        <f t="shared" si="29"/>
        <v>0.17882352941176471</v>
      </c>
      <c r="M27" s="40">
        <f t="shared" si="29"/>
        <v>0.14130434782608695</v>
      </c>
      <c r="N27" s="40">
        <f t="shared" si="29"/>
        <v>0.40425531914893614</v>
      </c>
      <c r="O27" s="40">
        <f t="shared" si="29"/>
        <v>0.36666666666666664</v>
      </c>
      <c r="P27" s="40">
        <f t="shared" si="29"/>
        <v>0.29268292682926828</v>
      </c>
      <c r="Q27" s="40">
        <f t="shared" si="29"/>
        <v>0.30499999999999999</v>
      </c>
      <c r="R27" s="40">
        <f t="shared" si="29"/>
        <v>0.26899383983572894</v>
      </c>
      <c r="S27" s="40">
        <f t="shared" si="29"/>
        <v>0.20512820512820512</v>
      </c>
      <c r="T27" s="40">
        <f t="shared" si="29"/>
        <v>0.5625</v>
      </c>
      <c r="U27" s="40">
        <f t="shared" si="29"/>
        <v>0.43243243243243246</v>
      </c>
      <c r="V27" s="40">
        <f t="shared" si="29"/>
        <v>0.25153374233128833</v>
      </c>
      <c r="W27" s="40">
        <f t="shared" si="29"/>
        <v>0.28662420382165604</v>
      </c>
      <c r="X27" s="40">
        <f t="shared" si="29"/>
        <v>0.51851851851851849</v>
      </c>
      <c r="Y27" s="40">
        <f t="shared" si="29"/>
        <v>0.25</v>
      </c>
      <c r="Z27" s="40">
        <f t="shared" si="29"/>
        <v>0.44680851063829785</v>
      </c>
      <c r="AA27" s="40">
        <f t="shared" si="29"/>
        <v>0.35</v>
      </c>
      <c r="AB27" s="40">
        <f t="shared" si="29"/>
        <v>0.27272727272727271</v>
      </c>
      <c r="AC27" s="40">
        <f t="shared" si="29"/>
        <v>0.34693877551020408</v>
      </c>
      <c r="AD27" s="40">
        <f t="shared" si="29"/>
        <v>0.5</v>
      </c>
      <c r="AE27" s="40">
        <f t="shared" si="29"/>
        <v>0.34020618556701032</v>
      </c>
      <c r="AF27" s="40">
        <f t="shared" si="29"/>
        <v>0.32534246575342468</v>
      </c>
      <c r="AG27" s="40">
        <f t="shared" si="29"/>
        <v>0.23316062176165803</v>
      </c>
      <c r="AH27" s="40">
        <f t="shared" si="29"/>
        <v>0.43650793650793651</v>
      </c>
      <c r="AI27" s="40">
        <f t="shared" si="29"/>
        <v>0.29850746268656714</v>
      </c>
      <c r="AJ27" s="40">
        <f t="shared" si="29"/>
        <v>0.26666666666666666</v>
      </c>
      <c r="AK27" s="40">
        <f t="shared" si="29"/>
        <v>0.15714285714285714</v>
      </c>
      <c r="AL27" s="40">
        <f t="shared" si="29"/>
        <v>0.50819672131147542</v>
      </c>
      <c r="AM27" s="40">
        <f t="shared" si="29"/>
        <v>0.41843971631205673</v>
      </c>
      <c r="AN27" s="40">
        <f t="shared" si="29"/>
        <v>0.16260162601626016</v>
      </c>
      <c r="AO27" s="40">
        <f t="shared" si="29"/>
        <v>0.33628318584070799</v>
      </c>
      <c r="AP27" s="40">
        <f t="shared" si="29"/>
        <v>0.41762452107279696</v>
      </c>
      <c r="AQ27" s="40">
        <f t="shared" si="29"/>
        <v>0.3007518796992481</v>
      </c>
      <c r="AR27" s="40">
        <f t="shared" si="29"/>
        <v>0.10970464135021098</v>
      </c>
      <c r="AS27" s="40">
        <f t="shared" si="29"/>
        <v>0.38356164383561642</v>
      </c>
      <c r="AT27" s="40">
        <f t="shared" si="29"/>
        <v>0.43283582089552236</v>
      </c>
      <c r="AU27" s="40">
        <f t="shared" si="29"/>
        <v>0.19607843137254902</v>
      </c>
      <c r="AV27" s="40">
        <f t="shared" si="29"/>
        <v>0.14728682170542637</v>
      </c>
      <c r="AW27" s="40">
        <f t="shared" si="29"/>
        <v>0.30081300813008133</v>
      </c>
      <c r="AX27" s="40">
        <f t="shared" si="29"/>
        <v>0.29452054794520549</v>
      </c>
      <c r="AY27" s="40">
        <f t="shared" si="29"/>
        <v>0.31802120141342755</v>
      </c>
      <c r="AZ27" s="40">
        <f t="shared" si="29"/>
        <v>0.25393258426966292</v>
      </c>
      <c r="BA27" s="40">
        <f t="shared" si="29"/>
        <v>0.17080745341614906</v>
      </c>
      <c r="BB27" s="40">
        <f t="shared" si="29"/>
        <v>0.35897435897435898</v>
      </c>
      <c r="BC27" s="40">
        <f t="shared" si="29"/>
        <v>0.19943019943019943</v>
      </c>
      <c r="BD27" s="40">
        <f t="shared" si="29"/>
        <v>0.42499999999999999</v>
      </c>
      <c r="BE27" s="40">
        <f t="shared" si="29"/>
        <v>0.42391304347826086</v>
      </c>
      <c r="BF27" s="40">
        <f t="shared" si="29"/>
        <v>0.26041666666666669</v>
      </c>
      <c r="BG27" s="40">
        <f t="shared" si="29"/>
        <v>0.32653061224489793</v>
      </c>
      <c r="BH27" s="40">
        <f t="shared" si="29"/>
        <v>0.33561643835616439</v>
      </c>
      <c r="BI27" s="40">
        <f t="shared" si="29"/>
        <v>0.30967741935483872</v>
      </c>
      <c r="BJ27" s="40">
        <f t="shared" si="29"/>
        <v>0.10204081632653061</v>
      </c>
      <c r="BK27" s="40">
        <f t="shared" si="29"/>
        <v>0.49504950495049505</v>
      </c>
      <c r="BL27" s="40">
        <f t="shared" si="29"/>
        <v>0.26751592356687898</v>
      </c>
      <c r="BM27" s="40">
        <f t="shared" si="29"/>
        <v>0.39516129032258063</v>
      </c>
      <c r="BN27" s="40">
        <f t="shared" ref="BN27:CN27" si="30">(BN5)/(SUM(BN4:BN10))</f>
        <v>0.19090909090909092</v>
      </c>
      <c r="BO27" s="40">
        <f t="shared" si="30"/>
        <v>0.32666666666666666</v>
      </c>
      <c r="BP27" s="40">
        <f t="shared" si="30"/>
        <v>0.18181818181818182</v>
      </c>
      <c r="BQ27" s="40">
        <f t="shared" si="30"/>
        <v>0.17121588089330025</v>
      </c>
      <c r="BR27" s="40">
        <f t="shared" si="30"/>
        <v>0.22272727272727272</v>
      </c>
      <c r="BS27" s="40">
        <f t="shared" si="30"/>
        <v>0.29090909090909089</v>
      </c>
      <c r="BT27" s="40">
        <f t="shared" si="30"/>
        <v>0.2978723404255319</v>
      </c>
      <c r="BU27" s="40">
        <f t="shared" si="30"/>
        <v>0.18067226890756302</v>
      </c>
      <c r="BV27" s="40">
        <f t="shared" si="30"/>
        <v>0.58064516129032262</v>
      </c>
      <c r="BW27" s="40">
        <f t="shared" si="30"/>
        <v>0.19047619047619047</v>
      </c>
      <c r="BX27" s="40">
        <f t="shared" si="30"/>
        <v>0.4</v>
      </c>
      <c r="BY27" s="40">
        <f t="shared" si="30"/>
        <v>0.44565217391304346</v>
      </c>
      <c r="BZ27" s="40">
        <f t="shared" si="30"/>
        <v>0.38157894736842107</v>
      </c>
      <c r="CA27" s="40">
        <f t="shared" si="30"/>
        <v>0.15</v>
      </c>
      <c r="CB27" s="40">
        <f t="shared" si="30"/>
        <v>0.33663366336633666</v>
      </c>
      <c r="CC27" s="40">
        <f t="shared" si="30"/>
        <v>0.30392156862745096</v>
      </c>
      <c r="CD27" s="40">
        <f t="shared" si="30"/>
        <v>0.10588235294117647</v>
      </c>
      <c r="CE27" s="40">
        <f t="shared" si="30"/>
        <v>0.26666666666666666</v>
      </c>
      <c r="CF27" s="40">
        <f t="shared" si="30"/>
        <v>0.28346456692913385</v>
      </c>
      <c r="CG27" s="40">
        <f t="shared" si="30"/>
        <v>0.33093525179856115</v>
      </c>
      <c r="CH27" s="40">
        <f t="shared" si="30"/>
        <v>0.42105263157894735</v>
      </c>
      <c r="CI27" s="40">
        <f t="shared" si="30"/>
        <v>0.24096385542168675</v>
      </c>
      <c r="CJ27" s="40">
        <f t="shared" si="30"/>
        <v>0.32</v>
      </c>
      <c r="CK27" s="40">
        <f t="shared" si="30"/>
        <v>0.29629629629629628</v>
      </c>
      <c r="CL27" s="40">
        <f t="shared" si="30"/>
        <v>0.42424242424242425</v>
      </c>
      <c r="CM27" s="40">
        <f t="shared" si="30"/>
        <v>0.38095238095238093</v>
      </c>
      <c r="CN27" s="41">
        <f t="shared" si="30"/>
        <v>0.41379310344827586</v>
      </c>
    </row>
    <row r="28" spans="1:92">
      <c r="A28" s="31" t="s">
        <v>183</v>
      </c>
      <c r="B28" s="40">
        <f t="shared" ref="B28:BM28" si="31">(B6)/(SUM(B4:B10))</f>
        <v>4.6132971506105833E-2</v>
      </c>
      <c r="C28" s="40">
        <f t="shared" si="31"/>
        <v>5.647058823529412E-2</v>
      </c>
      <c r="D28" s="40">
        <f t="shared" si="31"/>
        <v>7.1906354515050161E-2</v>
      </c>
      <c r="E28" s="40">
        <f t="shared" si="31"/>
        <v>5.4272517321016164E-2</v>
      </c>
      <c r="F28" s="40">
        <f t="shared" si="31"/>
        <v>9.0076335877862596E-2</v>
      </c>
      <c r="G28" s="40">
        <f t="shared" si="31"/>
        <v>3.9583333333333331E-2</v>
      </c>
      <c r="H28" s="40">
        <f t="shared" si="31"/>
        <v>4.7854785478547858E-2</v>
      </c>
      <c r="I28" s="40">
        <f t="shared" si="31"/>
        <v>7.0116861435726208E-2</v>
      </c>
      <c r="J28" s="40">
        <f t="shared" si="31"/>
        <v>7.3643410852713184E-2</v>
      </c>
      <c r="K28" s="40">
        <f t="shared" si="31"/>
        <v>9.3567251461988299E-2</v>
      </c>
      <c r="L28" s="40">
        <f t="shared" si="31"/>
        <v>6.1176470588235297E-2</v>
      </c>
      <c r="M28" s="40">
        <f t="shared" si="31"/>
        <v>2.1739130434782608E-2</v>
      </c>
      <c r="N28" s="40">
        <f t="shared" si="31"/>
        <v>9.5744680851063829E-2</v>
      </c>
      <c r="O28" s="40">
        <f t="shared" si="31"/>
        <v>4.4444444444444446E-2</v>
      </c>
      <c r="P28" s="40">
        <f t="shared" si="31"/>
        <v>4.878048780487805E-2</v>
      </c>
      <c r="Q28" s="40">
        <f t="shared" si="31"/>
        <v>0.06</v>
      </c>
      <c r="R28" s="40">
        <f t="shared" si="31"/>
        <v>6.1601642710472276E-2</v>
      </c>
      <c r="S28" s="40">
        <f t="shared" si="31"/>
        <v>6.5527065527065526E-2</v>
      </c>
      <c r="T28" s="40">
        <f t="shared" si="31"/>
        <v>0</v>
      </c>
      <c r="U28" s="40">
        <f t="shared" si="31"/>
        <v>0.10135135135135136</v>
      </c>
      <c r="V28" s="40">
        <f t="shared" si="31"/>
        <v>7.3619631901840496E-2</v>
      </c>
      <c r="W28" s="40">
        <f t="shared" si="31"/>
        <v>8.9171974522292988E-2</v>
      </c>
      <c r="X28" s="40">
        <f t="shared" si="31"/>
        <v>0.14814814814814814</v>
      </c>
      <c r="Y28" s="40">
        <f t="shared" si="31"/>
        <v>0</v>
      </c>
      <c r="Z28" s="40">
        <f t="shared" si="31"/>
        <v>4.2553191489361701E-2</v>
      </c>
      <c r="AA28" s="40">
        <f t="shared" si="31"/>
        <v>0.10833333333333334</v>
      </c>
      <c r="AB28" s="40">
        <f t="shared" si="31"/>
        <v>1.8181818181818181E-2</v>
      </c>
      <c r="AC28" s="40">
        <f t="shared" si="31"/>
        <v>4.0816326530612242E-2</v>
      </c>
      <c r="AD28" s="40">
        <f t="shared" si="31"/>
        <v>0.11029411764705882</v>
      </c>
      <c r="AE28" s="40">
        <f t="shared" si="31"/>
        <v>4.1237113402061855E-2</v>
      </c>
      <c r="AF28" s="40">
        <f t="shared" si="31"/>
        <v>7.8767123287671229E-2</v>
      </c>
      <c r="AG28" s="40">
        <f t="shared" si="31"/>
        <v>8.8082901554404139E-2</v>
      </c>
      <c r="AH28" s="40">
        <f t="shared" si="31"/>
        <v>6.3492063492063489E-2</v>
      </c>
      <c r="AI28" s="40">
        <f t="shared" si="31"/>
        <v>8.2089552238805971E-2</v>
      </c>
      <c r="AJ28" s="40">
        <f t="shared" si="31"/>
        <v>7.4999999999999997E-2</v>
      </c>
      <c r="AK28" s="40">
        <f t="shared" si="31"/>
        <v>3.214285714285714E-2</v>
      </c>
      <c r="AL28" s="40">
        <f t="shared" si="31"/>
        <v>0.11475409836065574</v>
      </c>
      <c r="AM28" s="40">
        <f t="shared" si="31"/>
        <v>9.2198581560283682E-2</v>
      </c>
      <c r="AN28" s="40">
        <f t="shared" si="31"/>
        <v>4.065040650406504E-2</v>
      </c>
      <c r="AO28" s="40">
        <f t="shared" si="31"/>
        <v>0.10619469026548672</v>
      </c>
      <c r="AP28" s="40">
        <f t="shared" si="31"/>
        <v>7.662835249042145E-2</v>
      </c>
      <c r="AQ28" s="40">
        <f t="shared" si="31"/>
        <v>9.7744360902255634E-2</v>
      </c>
      <c r="AR28" s="40">
        <f t="shared" si="31"/>
        <v>3.7974683544303799E-2</v>
      </c>
      <c r="AS28" s="40">
        <f t="shared" si="31"/>
        <v>4.1095890410958902E-2</v>
      </c>
      <c r="AT28" s="40">
        <f t="shared" si="31"/>
        <v>4.4776119402985072E-2</v>
      </c>
      <c r="AU28" s="40">
        <f t="shared" si="31"/>
        <v>3.9215686274509803E-2</v>
      </c>
      <c r="AV28" s="40">
        <f t="shared" si="31"/>
        <v>5.9431524547803614E-2</v>
      </c>
      <c r="AW28" s="40">
        <f t="shared" si="31"/>
        <v>5.6910569105691054E-2</v>
      </c>
      <c r="AX28" s="40">
        <f t="shared" si="31"/>
        <v>6.8493150684931503E-2</v>
      </c>
      <c r="AY28" s="40">
        <f t="shared" si="31"/>
        <v>0.11307420494699646</v>
      </c>
      <c r="AZ28" s="40">
        <f t="shared" si="31"/>
        <v>7.1910112359550568E-2</v>
      </c>
      <c r="BA28" s="40">
        <f t="shared" si="31"/>
        <v>4.9689440993788817E-2</v>
      </c>
      <c r="BB28" s="40">
        <f t="shared" si="31"/>
        <v>0.10256410256410256</v>
      </c>
      <c r="BC28" s="40">
        <f t="shared" si="31"/>
        <v>5.4131054131054131E-2</v>
      </c>
      <c r="BD28" s="40">
        <f t="shared" si="31"/>
        <v>0.05</v>
      </c>
      <c r="BE28" s="40">
        <f t="shared" si="31"/>
        <v>9.2391304347826081E-2</v>
      </c>
      <c r="BF28" s="40">
        <f t="shared" si="31"/>
        <v>5.9027777777777776E-2</v>
      </c>
      <c r="BG28" s="40">
        <f t="shared" si="31"/>
        <v>6.1224489795918366E-2</v>
      </c>
      <c r="BH28" s="40">
        <f t="shared" si="31"/>
        <v>0.10273972602739725</v>
      </c>
      <c r="BI28" s="40">
        <f t="shared" si="31"/>
        <v>5.8064516129032261E-2</v>
      </c>
      <c r="BJ28" s="40">
        <f t="shared" si="31"/>
        <v>2.0408163265306121E-2</v>
      </c>
      <c r="BK28" s="40">
        <f t="shared" si="31"/>
        <v>0.10891089108910891</v>
      </c>
      <c r="BL28" s="40">
        <f t="shared" si="31"/>
        <v>6.3694267515923567E-2</v>
      </c>
      <c r="BM28" s="40">
        <f t="shared" si="31"/>
        <v>8.0645161290322578E-2</v>
      </c>
      <c r="BN28" s="40">
        <f t="shared" ref="BN28:CN28" si="32">(BN6)/(SUM(BN4:BN10))</f>
        <v>0</v>
      </c>
      <c r="BO28" s="40">
        <f t="shared" si="32"/>
        <v>6.6666666666666666E-2</v>
      </c>
      <c r="BP28" s="40">
        <f t="shared" si="32"/>
        <v>3.2467532467532464E-2</v>
      </c>
      <c r="BQ28" s="40">
        <f t="shared" si="32"/>
        <v>7.4441687344913146E-2</v>
      </c>
      <c r="BR28" s="40">
        <f t="shared" si="32"/>
        <v>6.363636363636363E-2</v>
      </c>
      <c r="BS28" s="40">
        <f t="shared" si="32"/>
        <v>7.2727272727272724E-2</v>
      </c>
      <c r="BT28" s="40">
        <f t="shared" si="32"/>
        <v>7.0921985815602842E-2</v>
      </c>
      <c r="BU28" s="40">
        <f t="shared" si="32"/>
        <v>3.7815126050420166E-2</v>
      </c>
      <c r="BV28" s="40">
        <f t="shared" si="32"/>
        <v>4.8387096774193547E-2</v>
      </c>
      <c r="BW28" s="40">
        <f t="shared" si="32"/>
        <v>4.7619047619047616E-2</v>
      </c>
      <c r="BX28" s="40">
        <f t="shared" si="32"/>
        <v>0.13333333333333333</v>
      </c>
      <c r="BY28" s="40">
        <f t="shared" si="32"/>
        <v>0.13043478260869565</v>
      </c>
      <c r="BZ28" s="40">
        <f t="shared" si="32"/>
        <v>0.11842105263157894</v>
      </c>
      <c r="CA28" s="40">
        <f t="shared" si="32"/>
        <v>2.5000000000000001E-2</v>
      </c>
      <c r="CB28" s="40">
        <f t="shared" si="32"/>
        <v>0.10891089108910891</v>
      </c>
      <c r="CC28" s="40">
        <f t="shared" si="32"/>
        <v>2.9411764705882353E-2</v>
      </c>
      <c r="CD28" s="40">
        <f t="shared" si="32"/>
        <v>1.1764705882352941E-2</v>
      </c>
      <c r="CE28" s="40">
        <f t="shared" si="32"/>
        <v>0</v>
      </c>
      <c r="CF28" s="40">
        <f t="shared" si="32"/>
        <v>6.2992125984251968E-2</v>
      </c>
      <c r="CG28" s="40">
        <f t="shared" si="32"/>
        <v>5.0359712230215826E-2</v>
      </c>
      <c r="CH28" s="40">
        <f t="shared" si="32"/>
        <v>0.18421052631578946</v>
      </c>
      <c r="CI28" s="40">
        <f t="shared" si="32"/>
        <v>4.8192771084337352E-2</v>
      </c>
      <c r="CJ28" s="40">
        <f t="shared" si="32"/>
        <v>0.10666666666666667</v>
      </c>
      <c r="CK28" s="40">
        <f t="shared" si="32"/>
        <v>4.4444444444444446E-2</v>
      </c>
      <c r="CL28" s="40">
        <f t="shared" si="32"/>
        <v>9.0909090909090912E-2</v>
      </c>
      <c r="CM28" s="40">
        <f t="shared" si="32"/>
        <v>0.11904761904761904</v>
      </c>
      <c r="CN28" s="41">
        <f t="shared" si="32"/>
        <v>0.16091954022988506</v>
      </c>
    </row>
    <row r="29" spans="1:92">
      <c r="A29" s="31" t="s">
        <v>136</v>
      </c>
      <c r="B29" s="40">
        <f t="shared" ref="B29:BM29" si="33">(B7)/(SUM(B4:B10))</f>
        <v>0.19063772048846675</v>
      </c>
      <c r="C29" s="40">
        <f t="shared" si="33"/>
        <v>0.17058823529411765</v>
      </c>
      <c r="D29" s="40">
        <f t="shared" si="33"/>
        <v>0.11036789297658862</v>
      </c>
      <c r="E29" s="40">
        <f t="shared" si="33"/>
        <v>0.15473441108545036</v>
      </c>
      <c r="F29" s="40">
        <f t="shared" si="33"/>
        <v>9.465648854961832E-2</v>
      </c>
      <c r="G29" s="40">
        <f t="shared" si="33"/>
        <v>0.20833333333333334</v>
      </c>
      <c r="H29" s="40">
        <f t="shared" si="33"/>
        <v>0.20462046204620463</v>
      </c>
      <c r="I29" s="40">
        <f t="shared" si="33"/>
        <v>0.1302170283806344</v>
      </c>
      <c r="J29" s="40">
        <f t="shared" si="33"/>
        <v>0.13178294573643412</v>
      </c>
      <c r="K29" s="40">
        <f t="shared" si="33"/>
        <v>7.2124756335282647E-2</v>
      </c>
      <c r="L29" s="40">
        <f t="shared" si="33"/>
        <v>0.13411764705882354</v>
      </c>
      <c r="M29" s="40">
        <f t="shared" si="33"/>
        <v>0.17391304347826086</v>
      </c>
      <c r="N29" s="40">
        <f t="shared" si="33"/>
        <v>8.5106382978723402E-2</v>
      </c>
      <c r="O29" s="40">
        <f t="shared" si="33"/>
        <v>0.15555555555555556</v>
      </c>
      <c r="P29" s="40">
        <f t="shared" si="33"/>
        <v>4.878048780487805E-2</v>
      </c>
      <c r="Q29" s="40">
        <f t="shared" si="33"/>
        <v>7.4999999999999997E-2</v>
      </c>
      <c r="R29" s="40">
        <f t="shared" si="33"/>
        <v>0.13552361396303902</v>
      </c>
      <c r="S29" s="40">
        <f t="shared" si="33"/>
        <v>9.1168091168091173E-2</v>
      </c>
      <c r="T29" s="40">
        <f t="shared" si="33"/>
        <v>0.1875</v>
      </c>
      <c r="U29" s="40">
        <f t="shared" si="33"/>
        <v>0.12162162162162163</v>
      </c>
      <c r="V29" s="40">
        <f t="shared" si="33"/>
        <v>6.7484662576687116E-2</v>
      </c>
      <c r="W29" s="40">
        <f t="shared" si="33"/>
        <v>5.7324840764331211E-2</v>
      </c>
      <c r="X29" s="40">
        <f t="shared" si="33"/>
        <v>5.5555555555555552E-2</v>
      </c>
      <c r="Y29" s="40">
        <f t="shared" si="33"/>
        <v>6.25E-2</v>
      </c>
      <c r="Z29" s="40">
        <f t="shared" si="33"/>
        <v>8.5106382978723402E-2</v>
      </c>
      <c r="AA29" s="40">
        <f t="shared" si="33"/>
        <v>0.1</v>
      </c>
      <c r="AB29" s="40">
        <f t="shared" si="33"/>
        <v>0.23636363636363636</v>
      </c>
      <c r="AC29" s="40">
        <f t="shared" si="33"/>
        <v>0.18367346938775511</v>
      </c>
      <c r="AD29" s="40">
        <f t="shared" si="33"/>
        <v>0.11029411764705882</v>
      </c>
      <c r="AE29" s="40">
        <f t="shared" si="33"/>
        <v>8.247422680412371E-2</v>
      </c>
      <c r="AF29" s="40">
        <f t="shared" si="33"/>
        <v>6.8493150684931503E-2</v>
      </c>
      <c r="AG29" s="40">
        <f t="shared" si="33"/>
        <v>7.2538860103626937E-2</v>
      </c>
      <c r="AH29" s="40">
        <f t="shared" si="33"/>
        <v>4.7619047619047616E-2</v>
      </c>
      <c r="AI29" s="40">
        <f t="shared" si="33"/>
        <v>8.2089552238805971E-2</v>
      </c>
      <c r="AJ29" s="40">
        <f t="shared" si="33"/>
        <v>0.1</v>
      </c>
      <c r="AK29" s="40">
        <f t="shared" si="33"/>
        <v>0.2</v>
      </c>
      <c r="AL29" s="40">
        <f t="shared" si="33"/>
        <v>1.6393442622950821E-2</v>
      </c>
      <c r="AM29" s="40">
        <f t="shared" si="33"/>
        <v>3.1914893617021274E-2</v>
      </c>
      <c r="AN29" s="40">
        <f t="shared" si="33"/>
        <v>0.1991869918699187</v>
      </c>
      <c r="AO29" s="40">
        <f t="shared" si="33"/>
        <v>0.1415929203539823</v>
      </c>
      <c r="AP29" s="40">
        <f t="shared" si="33"/>
        <v>0.13793103448275862</v>
      </c>
      <c r="AQ29" s="40">
        <f t="shared" si="33"/>
        <v>9.0225563909774431E-2</v>
      </c>
      <c r="AR29" s="40">
        <f t="shared" si="33"/>
        <v>0.189873417721519</v>
      </c>
      <c r="AS29" s="40">
        <f t="shared" si="33"/>
        <v>6.8493150684931503E-2</v>
      </c>
      <c r="AT29" s="40">
        <f t="shared" si="33"/>
        <v>8.9552238805970144E-2</v>
      </c>
      <c r="AU29" s="40">
        <f t="shared" si="33"/>
        <v>0.23529411764705882</v>
      </c>
      <c r="AV29" s="40">
        <f t="shared" si="33"/>
        <v>0.16537467700258399</v>
      </c>
      <c r="AW29" s="40">
        <f t="shared" si="33"/>
        <v>0.14634146341463414</v>
      </c>
      <c r="AX29" s="40">
        <f t="shared" si="33"/>
        <v>6.8493150684931503E-2</v>
      </c>
      <c r="AY29" s="40">
        <f t="shared" si="33"/>
        <v>5.3003533568904596E-2</v>
      </c>
      <c r="AZ29" s="40">
        <f t="shared" si="33"/>
        <v>8.98876404494382E-2</v>
      </c>
      <c r="BA29" s="40">
        <f t="shared" si="33"/>
        <v>0.18944099378881987</v>
      </c>
      <c r="BB29" s="40">
        <f t="shared" si="33"/>
        <v>7.6923076923076927E-2</v>
      </c>
      <c r="BC29" s="40">
        <f t="shared" si="33"/>
        <v>0.12820512820512819</v>
      </c>
      <c r="BD29" s="40">
        <f t="shared" si="33"/>
        <v>0.19375000000000001</v>
      </c>
      <c r="BE29" s="40">
        <f t="shared" si="33"/>
        <v>5.9782608695652176E-2</v>
      </c>
      <c r="BF29" s="40">
        <f t="shared" si="33"/>
        <v>0.11805555555555555</v>
      </c>
      <c r="BG29" s="40">
        <f t="shared" si="33"/>
        <v>8.1632653061224483E-2</v>
      </c>
      <c r="BH29" s="40">
        <f t="shared" si="33"/>
        <v>6.1643835616438353E-2</v>
      </c>
      <c r="BI29" s="40">
        <f t="shared" si="33"/>
        <v>4.5161290322580643E-2</v>
      </c>
      <c r="BJ29" s="40">
        <f t="shared" si="33"/>
        <v>0.20408163265306123</v>
      </c>
      <c r="BK29" s="40">
        <f t="shared" si="33"/>
        <v>3.9603960396039604E-2</v>
      </c>
      <c r="BL29" s="40">
        <f t="shared" si="33"/>
        <v>0.14331210191082802</v>
      </c>
      <c r="BM29" s="40">
        <f t="shared" si="33"/>
        <v>0.12903225806451613</v>
      </c>
      <c r="BN29" s="40">
        <f t="shared" ref="BN29:CN29" si="34">(BN7)/(SUM(BN4:BN10))</f>
        <v>0.20909090909090908</v>
      </c>
      <c r="BO29" s="40">
        <f t="shared" si="34"/>
        <v>9.3333333333333338E-2</v>
      </c>
      <c r="BP29" s="40">
        <f t="shared" si="34"/>
        <v>0.17532467532467533</v>
      </c>
      <c r="BQ29" s="40">
        <f t="shared" si="34"/>
        <v>0.13895781637717122</v>
      </c>
      <c r="BR29" s="40">
        <f t="shared" si="34"/>
        <v>6.363636363636363E-2</v>
      </c>
      <c r="BS29" s="40">
        <f t="shared" si="34"/>
        <v>0.16363636363636364</v>
      </c>
      <c r="BT29" s="40">
        <f t="shared" si="34"/>
        <v>9.2198581560283682E-2</v>
      </c>
      <c r="BU29" s="40">
        <f t="shared" si="34"/>
        <v>0.16806722689075632</v>
      </c>
      <c r="BV29" s="40">
        <f t="shared" si="34"/>
        <v>8.0645161290322578E-2</v>
      </c>
      <c r="BW29" s="40">
        <f t="shared" si="34"/>
        <v>0.15873015873015872</v>
      </c>
      <c r="BX29" s="40">
        <f t="shared" si="34"/>
        <v>0.16666666666666666</v>
      </c>
      <c r="BY29" s="40">
        <f t="shared" si="34"/>
        <v>3.2608695652173912E-2</v>
      </c>
      <c r="BZ29" s="40">
        <f t="shared" si="34"/>
        <v>9.2105263157894732E-2</v>
      </c>
      <c r="CA29" s="40">
        <f t="shared" si="34"/>
        <v>0.21249999999999999</v>
      </c>
      <c r="CB29" s="40">
        <f t="shared" si="34"/>
        <v>6.9306930693069313E-2</v>
      </c>
      <c r="CC29" s="40">
        <f t="shared" si="34"/>
        <v>0.10784313725490197</v>
      </c>
      <c r="CD29" s="40">
        <f t="shared" si="34"/>
        <v>0.15294117647058825</v>
      </c>
      <c r="CE29" s="40">
        <f t="shared" si="34"/>
        <v>0.26666666666666666</v>
      </c>
      <c r="CF29" s="40">
        <f t="shared" si="34"/>
        <v>8.6614173228346455E-2</v>
      </c>
      <c r="CG29" s="40">
        <f t="shared" si="34"/>
        <v>0.1079136690647482</v>
      </c>
      <c r="CH29" s="40">
        <f t="shared" si="34"/>
        <v>0.10526315789473684</v>
      </c>
      <c r="CI29" s="40">
        <f t="shared" si="34"/>
        <v>0.12048192771084337</v>
      </c>
      <c r="CJ29" s="40">
        <f t="shared" si="34"/>
        <v>5.3333333333333337E-2</v>
      </c>
      <c r="CK29" s="40">
        <f t="shared" si="34"/>
        <v>0.17037037037037037</v>
      </c>
      <c r="CL29" s="40">
        <f t="shared" si="34"/>
        <v>0.12121212121212122</v>
      </c>
      <c r="CM29" s="40">
        <f t="shared" si="34"/>
        <v>7.1428571428571425E-2</v>
      </c>
      <c r="CN29" s="41">
        <f t="shared" si="34"/>
        <v>4.5977011494252873E-2</v>
      </c>
    </row>
    <row r="30" spans="1:92">
      <c r="A30" s="31" t="s">
        <v>16</v>
      </c>
      <c r="B30" s="40">
        <f t="shared" ref="B30:BM30" si="35">(B8)/(SUM(B4:B10))</f>
        <v>0.27069199457259158</v>
      </c>
      <c r="C30" s="40">
        <f t="shared" si="35"/>
        <v>0.34235294117647058</v>
      </c>
      <c r="D30" s="40">
        <f t="shared" si="35"/>
        <v>0.35953177257525082</v>
      </c>
      <c r="E30" s="40">
        <f t="shared" si="35"/>
        <v>0.2575057736720554</v>
      </c>
      <c r="F30" s="40">
        <f t="shared" si="35"/>
        <v>0.30687022900763361</v>
      </c>
      <c r="G30" s="40">
        <f t="shared" si="35"/>
        <v>0.37083333333333335</v>
      </c>
      <c r="H30" s="40">
        <f t="shared" si="35"/>
        <v>0.23432343234323433</v>
      </c>
      <c r="I30" s="40">
        <f t="shared" si="35"/>
        <v>0.23372287145242071</v>
      </c>
      <c r="J30" s="40">
        <f t="shared" si="35"/>
        <v>0.20930232558139536</v>
      </c>
      <c r="K30" s="40">
        <f t="shared" si="35"/>
        <v>0.31773879142300193</v>
      </c>
      <c r="L30" s="40">
        <f t="shared" si="35"/>
        <v>0.36941176470588233</v>
      </c>
      <c r="M30" s="40">
        <f t="shared" si="35"/>
        <v>0.31521739130434784</v>
      </c>
      <c r="N30" s="40">
        <f t="shared" si="35"/>
        <v>0.24468085106382978</v>
      </c>
      <c r="O30" s="40">
        <f t="shared" si="35"/>
        <v>0.15555555555555556</v>
      </c>
      <c r="P30" s="40">
        <f t="shared" si="35"/>
        <v>0.24390243902439024</v>
      </c>
      <c r="Q30" s="40">
        <f t="shared" si="35"/>
        <v>0.34</v>
      </c>
      <c r="R30" s="40">
        <f t="shared" si="35"/>
        <v>0.27515400410677621</v>
      </c>
      <c r="S30" s="40">
        <f t="shared" si="35"/>
        <v>0.43304843304843305</v>
      </c>
      <c r="T30" s="40">
        <f t="shared" si="35"/>
        <v>0.15625</v>
      </c>
      <c r="U30" s="40">
        <f t="shared" si="35"/>
        <v>0.19594594594594594</v>
      </c>
      <c r="V30" s="40">
        <f t="shared" si="35"/>
        <v>0.44785276073619634</v>
      </c>
      <c r="W30" s="40">
        <f t="shared" si="35"/>
        <v>0.40764331210191085</v>
      </c>
      <c r="X30" s="40">
        <f t="shared" si="35"/>
        <v>0.22222222222222221</v>
      </c>
      <c r="Y30" s="40">
        <f t="shared" si="35"/>
        <v>0.1875</v>
      </c>
      <c r="Z30" s="40">
        <f t="shared" si="35"/>
        <v>0.23404255319148937</v>
      </c>
      <c r="AA30" s="40">
        <f t="shared" si="35"/>
        <v>0.26666666666666666</v>
      </c>
      <c r="AB30" s="40">
        <f t="shared" si="35"/>
        <v>0.30909090909090908</v>
      </c>
      <c r="AC30" s="40">
        <f t="shared" si="35"/>
        <v>0.24489795918367346</v>
      </c>
      <c r="AD30" s="40">
        <f t="shared" si="35"/>
        <v>0.16176470588235295</v>
      </c>
      <c r="AE30" s="40">
        <f t="shared" si="35"/>
        <v>0.31958762886597936</v>
      </c>
      <c r="AF30" s="40">
        <f t="shared" si="35"/>
        <v>0.35616438356164382</v>
      </c>
      <c r="AG30" s="40">
        <f t="shared" si="35"/>
        <v>0.44041450777202074</v>
      </c>
      <c r="AH30" s="40">
        <f t="shared" si="35"/>
        <v>0.25396825396825395</v>
      </c>
      <c r="AI30" s="40">
        <f t="shared" si="35"/>
        <v>0.30597014925373134</v>
      </c>
      <c r="AJ30" s="40">
        <f t="shared" si="35"/>
        <v>0.35</v>
      </c>
      <c r="AK30" s="40">
        <f t="shared" si="35"/>
        <v>0.36428571428571427</v>
      </c>
      <c r="AL30" s="40">
        <f t="shared" si="35"/>
        <v>0.27868852459016391</v>
      </c>
      <c r="AM30" s="40">
        <f t="shared" si="35"/>
        <v>0.2978723404255319</v>
      </c>
      <c r="AN30" s="40">
        <f t="shared" si="35"/>
        <v>0.30081300813008133</v>
      </c>
      <c r="AO30" s="40">
        <f t="shared" si="35"/>
        <v>0.23893805309734514</v>
      </c>
      <c r="AP30" s="40">
        <f t="shared" si="35"/>
        <v>0.19923371647509577</v>
      </c>
      <c r="AQ30" s="40">
        <f t="shared" si="35"/>
        <v>0.25563909774436089</v>
      </c>
      <c r="AR30" s="40">
        <f t="shared" si="35"/>
        <v>0.43881856540084391</v>
      </c>
      <c r="AS30" s="40">
        <f t="shared" si="35"/>
        <v>0.34246575342465752</v>
      </c>
      <c r="AT30" s="40">
        <f t="shared" si="35"/>
        <v>0.26865671641791045</v>
      </c>
      <c r="AU30" s="40">
        <f t="shared" si="35"/>
        <v>0.27450980392156865</v>
      </c>
      <c r="AV30" s="40">
        <f t="shared" si="35"/>
        <v>0.41602067183462532</v>
      </c>
      <c r="AW30" s="40">
        <f t="shared" si="35"/>
        <v>0.18699186991869918</v>
      </c>
      <c r="AX30" s="40">
        <f t="shared" si="35"/>
        <v>0.30136986301369861</v>
      </c>
      <c r="AY30" s="40">
        <f t="shared" si="35"/>
        <v>0.38162544169611307</v>
      </c>
      <c r="AZ30" s="40">
        <f t="shared" si="35"/>
        <v>0.39101123595505616</v>
      </c>
      <c r="BA30" s="40">
        <f t="shared" si="35"/>
        <v>0.31987577639751552</v>
      </c>
      <c r="BB30" s="40">
        <f t="shared" si="35"/>
        <v>0.19230769230769232</v>
      </c>
      <c r="BC30" s="40">
        <f t="shared" si="35"/>
        <v>0.30199430199430199</v>
      </c>
      <c r="BD30" s="40">
        <f t="shared" si="35"/>
        <v>0.17499999999999999</v>
      </c>
      <c r="BE30" s="40">
        <f t="shared" si="35"/>
        <v>0.23369565217391305</v>
      </c>
      <c r="BF30" s="40">
        <f t="shared" si="35"/>
        <v>0.26041666666666669</v>
      </c>
      <c r="BG30" s="40">
        <f t="shared" si="35"/>
        <v>0.32653061224489793</v>
      </c>
      <c r="BH30" s="40">
        <f t="shared" si="35"/>
        <v>0.34931506849315069</v>
      </c>
      <c r="BI30" s="40">
        <f t="shared" si="35"/>
        <v>0.32903225806451614</v>
      </c>
      <c r="BJ30" s="40">
        <f t="shared" si="35"/>
        <v>0.44897959183673469</v>
      </c>
      <c r="BK30" s="40">
        <f t="shared" si="35"/>
        <v>0.27722772277227725</v>
      </c>
      <c r="BL30" s="40">
        <f t="shared" si="35"/>
        <v>0.25796178343949044</v>
      </c>
      <c r="BM30" s="40">
        <f t="shared" si="35"/>
        <v>0.24193548387096775</v>
      </c>
      <c r="BN30" s="40">
        <f t="shared" ref="BN30:CN30" si="36">(BN8)/(SUM(BN4:BN10))</f>
        <v>0.3</v>
      </c>
      <c r="BO30" s="40">
        <f t="shared" si="36"/>
        <v>0.37333333333333335</v>
      </c>
      <c r="BP30" s="40">
        <f t="shared" si="36"/>
        <v>0.36363636363636365</v>
      </c>
      <c r="BQ30" s="40">
        <f t="shared" si="36"/>
        <v>0.38709677419354838</v>
      </c>
      <c r="BR30" s="40">
        <f t="shared" si="36"/>
        <v>0.46363636363636362</v>
      </c>
      <c r="BS30" s="40">
        <f t="shared" si="36"/>
        <v>0.27272727272727271</v>
      </c>
      <c r="BT30" s="40">
        <f t="shared" si="36"/>
        <v>0.28368794326241137</v>
      </c>
      <c r="BU30" s="40">
        <f t="shared" si="36"/>
        <v>0.23949579831932774</v>
      </c>
      <c r="BV30" s="40">
        <f t="shared" si="36"/>
        <v>0.20967741935483872</v>
      </c>
      <c r="BW30" s="40">
        <f t="shared" si="36"/>
        <v>0.40476190476190477</v>
      </c>
      <c r="BX30" s="40">
        <f t="shared" si="36"/>
        <v>0.2</v>
      </c>
      <c r="BY30" s="40">
        <f t="shared" si="36"/>
        <v>0.28260869565217389</v>
      </c>
      <c r="BZ30" s="40">
        <f t="shared" si="36"/>
        <v>0.27631578947368424</v>
      </c>
      <c r="CA30" s="40">
        <f t="shared" si="36"/>
        <v>0.23749999999999999</v>
      </c>
      <c r="CB30" s="40">
        <f t="shared" si="36"/>
        <v>0.31683168316831684</v>
      </c>
      <c r="CC30" s="40">
        <f t="shared" si="36"/>
        <v>0.35294117647058826</v>
      </c>
      <c r="CD30" s="40">
        <f t="shared" si="36"/>
        <v>0.31764705882352939</v>
      </c>
      <c r="CE30" s="40">
        <f t="shared" si="36"/>
        <v>0.2</v>
      </c>
      <c r="CF30" s="40">
        <f t="shared" si="36"/>
        <v>0.41732283464566927</v>
      </c>
      <c r="CG30" s="40">
        <f t="shared" si="36"/>
        <v>0.30935251798561153</v>
      </c>
      <c r="CH30" s="40">
        <f t="shared" si="36"/>
        <v>0.15789473684210525</v>
      </c>
      <c r="CI30" s="40">
        <f t="shared" si="36"/>
        <v>0.3253012048192771</v>
      </c>
      <c r="CJ30" s="40">
        <f t="shared" si="36"/>
        <v>0.33333333333333331</v>
      </c>
      <c r="CK30" s="40">
        <f t="shared" si="36"/>
        <v>0.22962962962962963</v>
      </c>
      <c r="CL30" s="40">
        <f t="shared" si="36"/>
        <v>0.33333333333333331</v>
      </c>
      <c r="CM30" s="40">
        <f t="shared" si="36"/>
        <v>0.23809523809523808</v>
      </c>
      <c r="CN30" s="41">
        <f t="shared" si="36"/>
        <v>0.21839080459770116</v>
      </c>
    </row>
    <row r="31" spans="1:92">
      <c r="A31" s="31" t="s">
        <v>143</v>
      </c>
      <c r="B31" s="40">
        <f t="shared" ref="B31:BM31" si="37">(B9)/(SUM(B4:B10))</f>
        <v>8.6160108548168246E-2</v>
      </c>
      <c r="C31" s="40">
        <f t="shared" si="37"/>
        <v>8.352941176470588E-2</v>
      </c>
      <c r="D31" s="40">
        <f t="shared" si="37"/>
        <v>5.3511705685618728E-2</v>
      </c>
      <c r="E31" s="40">
        <f t="shared" si="37"/>
        <v>9.4688221709006926E-2</v>
      </c>
      <c r="F31" s="40">
        <f t="shared" si="37"/>
        <v>4.2748091603053436E-2</v>
      </c>
      <c r="G31" s="40">
        <f t="shared" si="37"/>
        <v>9.583333333333334E-2</v>
      </c>
      <c r="H31" s="40">
        <f t="shared" si="37"/>
        <v>0.11386138613861387</v>
      </c>
      <c r="I31" s="40">
        <f t="shared" si="37"/>
        <v>7.0116861435726208E-2</v>
      </c>
      <c r="J31" s="40">
        <f t="shared" si="37"/>
        <v>5.8139534883720929E-2</v>
      </c>
      <c r="K31" s="40">
        <f t="shared" si="37"/>
        <v>3.1189083820662766E-2</v>
      </c>
      <c r="L31" s="40">
        <f t="shared" si="37"/>
        <v>8.4705882352941173E-2</v>
      </c>
      <c r="M31" s="40">
        <f t="shared" si="37"/>
        <v>0.13043478260869565</v>
      </c>
      <c r="N31" s="40">
        <f t="shared" si="37"/>
        <v>5.3191489361702128E-2</v>
      </c>
      <c r="O31" s="40">
        <f t="shared" si="37"/>
        <v>0.1111111111111111</v>
      </c>
      <c r="P31" s="40">
        <f t="shared" si="37"/>
        <v>0.14634146341463414</v>
      </c>
      <c r="Q31" s="40">
        <f t="shared" si="37"/>
        <v>0.08</v>
      </c>
      <c r="R31" s="40">
        <f t="shared" si="37"/>
        <v>9.4455852156057493E-2</v>
      </c>
      <c r="S31" s="40">
        <f t="shared" si="37"/>
        <v>4.843304843304843E-2</v>
      </c>
      <c r="T31" s="40">
        <f t="shared" si="37"/>
        <v>6.25E-2</v>
      </c>
      <c r="U31" s="40">
        <f t="shared" si="37"/>
        <v>5.4054054054054057E-2</v>
      </c>
      <c r="V31" s="40">
        <f t="shared" si="37"/>
        <v>6.1349693251533742E-2</v>
      </c>
      <c r="W31" s="40">
        <f t="shared" si="37"/>
        <v>5.0955414012738856E-2</v>
      </c>
      <c r="X31" s="40">
        <f t="shared" si="37"/>
        <v>0</v>
      </c>
      <c r="Y31" s="40">
        <f t="shared" si="37"/>
        <v>0.25</v>
      </c>
      <c r="Z31" s="40">
        <f t="shared" si="37"/>
        <v>6.3829787234042548E-2</v>
      </c>
      <c r="AA31" s="40">
        <f t="shared" si="37"/>
        <v>3.3333333333333333E-2</v>
      </c>
      <c r="AB31" s="40">
        <f t="shared" si="37"/>
        <v>7.2727272727272724E-2</v>
      </c>
      <c r="AC31" s="40">
        <f t="shared" si="37"/>
        <v>8.1632653061224483E-2</v>
      </c>
      <c r="AD31" s="40">
        <f t="shared" si="37"/>
        <v>2.2058823529411766E-2</v>
      </c>
      <c r="AE31" s="40">
        <f t="shared" si="37"/>
        <v>6.1855670103092786E-2</v>
      </c>
      <c r="AF31" s="40">
        <f t="shared" si="37"/>
        <v>4.1095890410958902E-2</v>
      </c>
      <c r="AG31" s="40">
        <f t="shared" si="37"/>
        <v>4.145077720207254E-2</v>
      </c>
      <c r="AH31" s="40">
        <f t="shared" si="37"/>
        <v>5.5555555555555552E-2</v>
      </c>
      <c r="AI31" s="40">
        <f t="shared" si="37"/>
        <v>8.9552238805970144E-2</v>
      </c>
      <c r="AJ31" s="40">
        <f t="shared" si="37"/>
        <v>8.3333333333333329E-2</v>
      </c>
      <c r="AK31" s="40">
        <f t="shared" si="37"/>
        <v>0.11071428571428571</v>
      </c>
      <c r="AL31" s="40">
        <f t="shared" si="37"/>
        <v>0</v>
      </c>
      <c r="AM31" s="40">
        <f t="shared" si="37"/>
        <v>2.4822695035460994E-2</v>
      </c>
      <c r="AN31" s="40">
        <f t="shared" si="37"/>
        <v>0.13008130081300814</v>
      </c>
      <c r="AO31" s="40">
        <f t="shared" si="37"/>
        <v>8.8495575221238937E-2</v>
      </c>
      <c r="AP31" s="40">
        <f t="shared" si="37"/>
        <v>6.1302681992337162E-2</v>
      </c>
      <c r="AQ31" s="40">
        <f t="shared" si="37"/>
        <v>8.2706766917293228E-2</v>
      </c>
      <c r="AR31" s="40">
        <f t="shared" si="37"/>
        <v>8.4388185654008435E-2</v>
      </c>
      <c r="AS31" s="40">
        <f t="shared" si="37"/>
        <v>5.4794520547945202E-2</v>
      </c>
      <c r="AT31" s="40">
        <f t="shared" si="37"/>
        <v>4.4776119402985072E-2</v>
      </c>
      <c r="AU31" s="40">
        <f t="shared" si="37"/>
        <v>7.8431372549019607E-2</v>
      </c>
      <c r="AV31" s="40">
        <f t="shared" si="37"/>
        <v>6.2015503875968991E-2</v>
      </c>
      <c r="AW31" s="40">
        <f t="shared" si="37"/>
        <v>0.2032520325203252</v>
      </c>
      <c r="AX31" s="40">
        <f t="shared" si="37"/>
        <v>0.10273972602739725</v>
      </c>
      <c r="AY31" s="40">
        <f t="shared" si="37"/>
        <v>1.4134275618374558E-2</v>
      </c>
      <c r="AZ31" s="40">
        <f t="shared" si="37"/>
        <v>4.7191011235955059E-2</v>
      </c>
      <c r="BA31" s="40">
        <f t="shared" si="37"/>
        <v>9.627329192546584E-2</v>
      </c>
      <c r="BB31" s="40">
        <f t="shared" si="37"/>
        <v>5.128205128205128E-2</v>
      </c>
      <c r="BC31" s="40">
        <f t="shared" si="37"/>
        <v>0.10256410256410256</v>
      </c>
      <c r="BD31" s="40">
        <f t="shared" si="37"/>
        <v>5.6250000000000001E-2</v>
      </c>
      <c r="BE31" s="40">
        <f t="shared" si="37"/>
        <v>5.9782608695652176E-2</v>
      </c>
      <c r="BF31" s="40">
        <f t="shared" si="37"/>
        <v>0.1111111111111111</v>
      </c>
      <c r="BG31" s="40">
        <f t="shared" si="37"/>
        <v>4.0816326530612242E-2</v>
      </c>
      <c r="BH31" s="40">
        <f t="shared" si="37"/>
        <v>3.4246575342465752E-2</v>
      </c>
      <c r="BI31" s="40">
        <f t="shared" si="37"/>
        <v>7.0967741935483872E-2</v>
      </c>
      <c r="BJ31" s="40">
        <f t="shared" si="37"/>
        <v>6.1224489795918366E-2</v>
      </c>
      <c r="BK31" s="40">
        <f t="shared" si="37"/>
        <v>9.9009900990099011E-3</v>
      </c>
      <c r="BL31" s="40">
        <f t="shared" si="37"/>
        <v>0.10191082802547771</v>
      </c>
      <c r="BM31" s="40">
        <f t="shared" si="37"/>
        <v>4.0322580645161289E-2</v>
      </c>
      <c r="BN31" s="40">
        <f t="shared" ref="BN31:CN31" si="38">(BN9)/(SUM(BN4:BN10))</f>
        <v>0.12727272727272726</v>
      </c>
      <c r="BO31" s="40">
        <f t="shared" si="38"/>
        <v>2.6666666666666668E-2</v>
      </c>
      <c r="BP31" s="40">
        <f t="shared" si="38"/>
        <v>0.1038961038961039</v>
      </c>
      <c r="BQ31" s="40">
        <f t="shared" si="38"/>
        <v>5.9553349875930521E-2</v>
      </c>
      <c r="BR31" s="40">
        <f t="shared" si="38"/>
        <v>6.8181818181818177E-2</v>
      </c>
      <c r="BS31" s="40">
        <f t="shared" si="38"/>
        <v>5.4545454545454543E-2</v>
      </c>
      <c r="BT31" s="40">
        <f t="shared" si="38"/>
        <v>9.2198581560283682E-2</v>
      </c>
      <c r="BU31" s="40">
        <f t="shared" si="38"/>
        <v>0.15126050420168066</v>
      </c>
      <c r="BV31" s="40">
        <f t="shared" si="38"/>
        <v>1.6129032258064516E-2</v>
      </c>
      <c r="BW31" s="40">
        <f t="shared" si="38"/>
        <v>1.5873015873015872E-2</v>
      </c>
      <c r="BX31" s="40">
        <f t="shared" si="38"/>
        <v>0</v>
      </c>
      <c r="BY31" s="40">
        <f t="shared" si="38"/>
        <v>2.1739130434782608E-2</v>
      </c>
      <c r="BZ31" s="40">
        <f t="shared" si="38"/>
        <v>2.6315789473684209E-2</v>
      </c>
      <c r="CA31" s="40">
        <f t="shared" si="38"/>
        <v>0.125</v>
      </c>
      <c r="CB31" s="40">
        <f t="shared" si="38"/>
        <v>1.9801980198019802E-2</v>
      </c>
      <c r="CC31" s="40">
        <f t="shared" si="38"/>
        <v>7.8431372549019607E-2</v>
      </c>
      <c r="CD31" s="40">
        <f t="shared" si="38"/>
        <v>0.15294117647058825</v>
      </c>
      <c r="CE31" s="40">
        <f t="shared" si="38"/>
        <v>0.2</v>
      </c>
      <c r="CF31" s="40">
        <f t="shared" si="38"/>
        <v>1.5748031496062992E-2</v>
      </c>
      <c r="CG31" s="40">
        <f t="shared" si="38"/>
        <v>7.1942446043165464E-2</v>
      </c>
      <c r="CH31" s="40">
        <f t="shared" si="38"/>
        <v>2.6315789473684209E-2</v>
      </c>
      <c r="CI31" s="40">
        <f t="shared" si="38"/>
        <v>0.13253012048192772</v>
      </c>
      <c r="CJ31" s="40">
        <f t="shared" si="38"/>
        <v>0.04</v>
      </c>
      <c r="CK31" s="40">
        <f t="shared" si="38"/>
        <v>0.1037037037037037</v>
      </c>
      <c r="CL31" s="40">
        <f t="shared" si="38"/>
        <v>0</v>
      </c>
      <c r="CM31" s="40">
        <f t="shared" si="38"/>
        <v>4.7619047619047616E-2</v>
      </c>
      <c r="CN31" s="41">
        <f t="shared" si="38"/>
        <v>3.4482758620689655E-2</v>
      </c>
    </row>
    <row r="32" spans="1:92" ht="15" thickBot="1">
      <c r="A32" s="42" t="s">
        <v>139</v>
      </c>
      <c r="B32" s="43">
        <f t="shared" ref="B32:BM32" si="39">(B10)/(SUM(B4:B10))</f>
        <v>6.1736770691994569E-2</v>
      </c>
      <c r="C32" s="43">
        <f t="shared" si="39"/>
        <v>9.6470588235294114E-2</v>
      </c>
      <c r="D32" s="43">
        <f t="shared" si="39"/>
        <v>0.10033444816053512</v>
      </c>
      <c r="E32" s="43">
        <f t="shared" si="39"/>
        <v>8.8914549653579672E-2</v>
      </c>
      <c r="F32" s="43">
        <f t="shared" si="39"/>
        <v>9.1603053435114504E-2</v>
      </c>
      <c r="G32" s="43">
        <f t="shared" si="39"/>
        <v>0.1</v>
      </c>
      <c r="H32" s="43">
        <f t="shared" si="39"/>
        <v>8.9108910891089105E-2</v>
      </c>
      <c r="I32" s="43">
        <f t="shared" si="39"/>
        <v>8.8480801335559259E-2</v>
      </c>
      <c r="J32" s="43">
        <f t="shared" si="39"/>
        <v>8.5271317829457363E-2</v>
      </c>
      <c r="K32" s="43">
        <f t="shared" si="39"/>
        <v>9.9415204678362568E-2</v>
      </c>
      <c r="L32" s="43">
        <f t="shared" si="39"/>
        <v>0.13882352941176471</v>
      </c>
      <c r="M32" s="43">
        <f t="shared" si="39"/>
        <v>0.18478260869565216</v>
      </c>
      <c r="N32" s="43">
        <f t="shared" si="39"/>
        <v>9.5744680851063829E-2</v>
      </c>
      <c r="O32" s="43">
        <f t="shared" si="39"/>
        <v>0.1111111111111111</v>
      </c>
      <c r="P32" s="43">
        <f t="shared" si="39"/>
        <v>0.12195121951219512</v>
      </c>
      <c r="Q32" s="43">
        <f t="shared" si="39"/>
        <v>0.13</v>
      </c>
      <c r="R32" s="43">
        <f t="shared" si="39"/>
        <v>0.11498973305954825</v>
      </c>
      <c r="S32" s="43">
        <f t="shared" si="39"/>
        <v>0.10541310541310542</v>
      </c>
      <c r="T32" s="43">
        <f t="shared" si="39"/>
        <v>3.125E-2</v>
      </c>
      <c r="U32" s="43">
        <f t="shared" si="39"/>
        <v>8.1081081081081086E-2</v>
      </c>
      <c r="V32" s="43">
        <f t="shared" si="39"/>
        <v>8.5889570552147243E-2</v>
      </c>
      <c r="W32" s="43">
        <f t="shared" si="39"/>
        <v>0.10191082802547771</v>
      </c>
      <c r="X32" s="43">
        <f t="shared" si="39"/>
        <v>3.7037037037037035E-2</v>
      </c>
      <c r="Y32" s="43">
        <f t="shared" si="39"/>
        <v>0.25</v>
      </c>
      <c r="Z32" s="43">
        <f t="shared" si="39"/>
        <v>0.10638297872340426</v>
      </c>
      <c r="AA32" s="43">
        <f t="shared" si="39"/>
        <v>0.11666666666666667</v>
      </c>
      <c r="AB32" s="43">
        <f t="shared" si="39"/>
        <v>7.2727272727272724E-2</v>
      </c>
      <c r="AC32" s="43">
        <f t="shared" si="39"/>
        <v>8.1632653061224483E-2</v>
      </c>
      <c r="AD32" s="43">
        <f t="shared" si="39"/>
        <v>5.1470588235294115E-2</v>
      </c>
      <c r="AE32" s="43">
        <f t="shared" si="39"/>
        <v>0.15463917525773196</v>
      </c>
      <c r="AF32" s="43">
        <f t="shared" si="39"/>
        <v>0.11301369863013698</v>
      </c>
      <c r="AG32" s="43">
        <f t="shared" si="39"/>
        <v>0.12435233160621761</v>
      </c>
      <c r="AH32" s="43">
        <f t="shared" si="39"/>
        <v>0.10317460317460317</v>
      </c>
      <c r="AI32" s="43">
        <f t="shared" si="39"/>
        <v>0.11194029850746269</v>
      </c>
      <c r="AJ32" s="43">
        <f t="shared" si="39"/>
        <v>0.11666666666666667</v>
      </c>
      <c r="AK32" s="43">
        <f t="shared" si="39"/>
        <v>0.10357142857142858</v>
      </c>
      <c r="AL32" s="43">
        <f t="shared" si="39"/>
        <v>4.9180327868852458E-2</v>
      </c>
      <c r="AM32" s="43">
        <f t="shared" si="39"/>
        <v>0.12411347517730496</v>
      </c>
      <c r="AN32" s="43">
        <f t="shared" si="39"/>
        <v>0.13821138211382114</v>
      </c>
      <c r="AO32" s="43">
        <f t="shared" si="39"/>
        <v>8.8495575221238937E-2</v>
      </c>
      <c r="AP32" s="43">
        <f t="shared" si="39"/>
        <v>9.1954022988505746E-2</v>
      </c>
      <c r="AQ32" s="43">
        <f t="shared" si="39"/>
        <v>0.14285714285714285</v>
      </c>
      <c r="AR32" s="43">
        <f t="shared" si="39"/>
        <v>0.10970464135021098</v>
      </c>
      <c r="AS32" s="43">
        <f t="shared" si="39"/>
        <v>8.2191780821917804E-2</v>
      </c>
      <c r="AT32" s="43">
        <f t="shared" si="39"/>
        <v>0.1044776119402985</v>
      </c>
      <c r="AU32" s="43">
        <f t="shared" si="39"/>
        <v>0.15686274509803921</v>
      </c>
      <c r="AV32" s="43">
        <f t="shared" si="39"/>
        <v>0.11627906976744186</v>
      </c>
      <c r="AW32" s="43">
        <f t="shared" si="39"/>
        <v>9.7560975609756101E-2</v>
      </c>
      <c r="AX32" s="43">
        <f t="shared" si="39"/>
        <v>0.13698630136986301</v>
      </c>
      <c r="AY32" s="43">
        <f t="shared" si="39"/>
        <v>0.10600706713780919</v>
      </c>
      <c r="AZ32" s="43">
        <f t="shared" si="39"/>
        <v>0.11910112359550562</v>
      </c>
      <c r="BA32" s="43">
        <f t="shared" si="39"/>
        <v>0.12422360248447205</v>
      </c>
      <c r="BB32" s="43">
        <f t="shared" si="39"/>
        <v>0.15384615384615385</v>
      </c>
      <c r="BC32" s="43">
        <f t="shared" si="39"/>
        <v>0.12250712250712251</v>
      </c>
      <c r="BD32" s="43">
        <f t="shared" si="39"/>
        <v>0.1</v>
      </c>
      <c r="BE32" s="43">
        <f t="shared" si="39"/>
        <v>9.2391304347826081E-2</v>
      </c>
      <c r="BF32" s="43">
        <f t="shared" si="39"/>
        <v>0.11458333333333333</v>
      </c>
      <c r="BG32" s="43">
        <f t="shared" si="39"/>
        <v>0.10204081632653061</v>
      </c>
      <c r="BH32" s="43">
        <f t="shared" si="39"/>
        <v>0.10273972602739725</v>
      </c>
      <c r="BI32" s="43">
        <f t="shared" si="39"/>
        <v>0.15483870967741936</v>
      </c>
      <c r="BJ32" s="43">
        <f t="shared" si="39"/>
        <v>0.16326530612244897</v>
      </c>
      <c r="BK32" s="43">
        <f t="shared" si="39"/>
        <v>6.9306930693069313E-2</v>
      </c>
      <c r="BL32" s="43">
        <f t="shared" si="39"/>
        <v>0.1178343949044586</v>
      </c>
      <c r="BM32" s="43">
        <f t="shared" si="39"/>
        <v>8.0645161290322578E-2</v>
      </c>
      <c r="BN32" s="43">
        <f t="shared" ref="BN32:CN32" si="40">(BN10)/(SUM(BN4:BN10))</f>
        <v>0.14545454545454545</v>
      </c>
      <c r="BO32" s="43">
        <f t="shared" si="40"/>
        <v>0.1</v>
      </c>
      <c r="BP32" s="43">
        <f t="shared" si="40"/>
        <v>0.1038961038961039</v>
      </c>
      <c r="BQ32" s="43">
        <f t="shared" si="40"/>
        <v>0.11166253101736973</v>
      </c>
      <c r="BR32" s="43">
        <f t="shared" si="40"/>
        <v>0.10454545454545454</v>
      </c>
      <c r="BS32" s="43">
        <f t="shared" si="40"/>
        <v>0.12727272727272726</v>
      </c>
      <c r="BT32" s="43">
        <f t="shared" si="40"/>
        <v>9.9290780141843976E-2</v>
      </c>
      <c r="BU32" s="43">
        <f t="shared" si="40"/>
        <v>0.13025210084033614</v>
      </c>
      <c r="BV32" s="43">
        <f t="shared" si="40"/>
        <v>4.8387096774193547E-2</v>
      </c>
      <c r="BW32" s="43">
        <f t="shared" si="40"/>
        <v>0.13492063492063491</v>
      </c>
      <c r="BX32" s="43">
        <f t="shared" si="40"/>
        <v>3.3333333333333333E-2</v>
      </c>
      <c r="BY32" s="43">
        <f t="shared" si="40"/>
        <v>7.6086956521739135E-2</v>
      </c>
      <c r="BZ32" s="43">
        <f t="shared" si="40"/>
        <v>0.10526315789473684</v>
      </c>
      <c r="CA32" s="43">
        <f t="shared" si="40"/>
        <v>0.23749999999999999</v>
      </c>
      <c r="CB32" s="43">
        <f t="shared" si="40"/>
        <v>0.10891089108910891</v>
      </c>
      <c r="CC32" s="43">
        <f t="shared" si="40"/>
        <v>0.12745098039215685</v>
      </c>
      <c r="CD32" s="43">
        <f t="shared" si="40"/>
        <v>0.23529411764705882</v>
      </c>
      <c r="CE32" s="43">
        <f t="shared" si="40"/>
        <v>6.6666666666666666E-2</v>
      </c>
      <c r="CF32" s="43">
        <f t="shared" si="40"/>
        <v>0.11811023622047244</v>
      </c>
      <c r="CG32" s="43">
        <f t="shared" si="40"/>
        <v>0.12949640287769784</v>
      </c>
      <c r="CH32" s="43">
        <f t="shared" si="40"/>
        <v>7.8947368421052627E-2</v>
      </c>
      <c r="CI32" s="43">
        <f t="shared" si="40"/>
        <v>0.12048192771084337</v>
      </c>
      <c r="CJ32" s="43">
        <f t="shared" si="40"/>
        <v>0.10666666666666667</v>
      </c>
      <c r="CK32" s="43">
        <f t="shared" si="40"/>
        <v>0.14074074074074075</v>
      </c>
      <c r="CL32" s="43">
        <f t="shared" si="40"/>
        <v>3.0303030303030304E-2</v>
      </c>
      <c r="CM32" s="43">
        <f t="shared" si="40"/>
        <v>4.7619047619047616E-2</v>
      </c>
      <c r="CN32" s="44">
        <f t="shared" si="40"/>
        <v>8.0459770114942528E-2</v>
      </c>
    </row>
    <row r="33" spans="1:92" ht="15" thickBot="1">
      <c r="A33" s="25" t="s">
        <v>4729</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row>
    <row r="34" spans="1:92">
      <c r="A34" s="37"/>
      <c r="B34" s="28" t="s">
        <v>6078</v>
      </c>
      <c r="C34" s="29" t="s">
        <v>16</v>
      </c>
      <c r="D34" s="29" t="s">
        <v>17</v>
      </c>
      <c r="E34" s="29" t="s">
        <v>18</v>
      </c>
      <c r="F34" s="29" t="s">
        <v>19</v>
      </c>
      <c r="G34" s="29" t="s">
        <v>20</v>
      </c>
      <c r="H34" s="29" t="s">
        <v>4716</v>
      </c>
      <c r="I34" s="29" t="s">
        <v>6068</v>
      </c>
      <c r="J34" s="29" t="s">
        <v>6069</v>
      </c>
      <c r="K34" s="29" t="s">
        <v>22</v>
      </c>
      <c r="L34" s="38" t="s">
        <v>23</v>
      </c>
      <c r="M34" s="38" t="s">
        <v>24</v>
      </c>
      <c r="N34" s="38" t="s">
        <v>25</v>
      </c>
      <c r="O34" s="38" t="s">
        <v>26</v>
      </c>
      <c r="P34" s="38" t="s">
        <v>27</v>
      </c>
      <c r="Q34" s="38" t="s">
        <v>28</v>
      </c>
      <c r="R34" s="38" t="s">
        <v>29</v>
      </c>
      <c r="S34" s="38" t="s">
        <v>30</v>
      </c>
      <c r="T34" s="38" t="s">
        <v>31</v>
      </c>
      <c r="U34" s="38" t="s">
        <v>32</v>
      </c>
      <c r="V34" s="38" t="s">
        <v>33</v>
      </c>
      <c r="W34" s="38" t="s">
        <v>34</v>
      </c>
      <c r="X34" s="38" t="s">
        <v>35</v>
      </c>
      <c r="Y34" s="38" t="s">
        <v>36</v>
      </c>
      <c r="Z34" s="38" t="s">
        <v>37</v>
      </c>
      <c r="AA34" s="38" t="s">
        <v>38</v>
      </c>
      <c r="AB34" s="38" t="s">
        <v>39</v>
      </c>
      <c r="AC34" s="38" t="s">
        <v>40</v>
      </c>
      <c r="AD34" s="38" t="s">
        <v>41</v>
      </c>
      <c r="AE34" s="38" t="s">
        <v>42</v>
      </c>
      <c r="AF34" s="38" t="s">
        <v>43</v>
      </c>
      <c r="AG34" s="38" t="s">
        <v>44</v>
      </c>
      <c r="AH34" s="38" t="s">
        <v>45</v>
      </c>
      <c r="AI34" s="38" t="s">
        <v>46</v>
      </c>
      <c r="AJ34" s="38" t="s">
        <v>47</v>
      </c>
      <c r="AK34" s="38" t="s">
        <v>48</v>
      </c>
      <c r="AL34" s="38" t="s">
        <v>49</v>
      </c>
      <c r="AM34" s="38" t="s">
        <v>50</v>
      </c>
      <c r="AN34" s="38" t="s">
        <v>51</v>
      </c>
      <c r="AO34" s="38" t="s">
        <v>52</v>
      </c>
      <c r="AP34" s="38" t="s">
        <v>53</v>
      </c>
      <c r="AQ34" s="38" t="s">
        <v>54</v>
      </c>
      <c r="AR34" s="38" t="s">
        <v>55</v>
      </c>
      <c r="AS34" s="38" t="s">
        <v>56</v>
      </c>
      <c r="AT34" s="38" t="s">
        <v>57</v>
      </c>
      <c r="AU34" s="38" t="s">
        <v>58</v>
      </c>
      <c r="AV34" s="38" t="s">
        <v>59</v>
      </c>
      <c r="AW34" s="38" t="s">
        <v>60</v>
      </c>
      <c r="AX34" s="38" t="s">
        <v>61</v>
      </c>
      <c r="AY34" s="38" t="s">
        <v>62</v>
      </c>
      <c r="AZ34" s="38" t="s">
        <v>63</v>
      </c>
      <c r="BA34" s="38" t="s">
        <v>64</v>
      </c>
      <c r="BB34" s="38" t="s">
        <v>65</v>
      </c>
      <c r="BC34" s="38" t="s">
        <v>66</v>
      </c>
      <c r="BD34" s="38" t="s">
        <v>67</v>
      </c>
      <c r="BE34" s="38" t="s">
        <v>68</v>
      </c>
      <c r="BF34" s="38" t="s">
        <v>69</v>
      </c>
      <c r="BG34" s="38" t="s">
        <v>70</v>
      </c>
      <c r="BH34" s="38" t="s">
        <v>71</v>
      </c>
      <c r="BI34" s="38" t="s">
        <v>72</v>
      </c>
      <c r="BJ34" s="38" t="s">
        <v>73</v>
      </c>
      <c r="BK34" s="38" t="s">
        <v>74</v>
      </c>
      <c r="BL34" s="38" t="s">
        <v>75</v>
      </c>
      <c r="BM34" s="38" t="s">
        <v>76</v>
      </c>
      <c r="BN34" s="38" t="s">
        <v>77</v>
      </c>
      <c r="BO34" s="38" t="s">
        <v>78</v>
      </c>
      <c r="BP34" s="38" t="s">
        <v>79</v>
      </c>
      <c r="BQ34" s="38" t="s">
        <v>80</v>
      </c>
      <c r="BR34" s="38" t="s">
        <v>81</v>
      </c>
      <c r="BS34" s="38" t="s">
        <v>82</v>
      </c>
      <c r="BT34" s="38" t="s">
        <v>83</v>
      </c>
      <c r="BU34" s="38" t="s">
        <v>84</v>
      </c>
      <c r="BV34" s="38" t="s">
        <v>85</v>
      </c>
      <c r="BW34" s="38" t="s">
        <v>86</v>
      </c>
      <c r="BX34" s="38" t="s">
        <v>87</v>
      </c>
      <c r="BY34" s="38" t="s">
        <v>88</v>
      </c>
      <c r="BZ34" s="38" t="s">
        <v>89</v>
      </c>
      <c r="CA34" s="38" t="s">
        <v>90</v>
      </c>
      <c r="CB34" s="38" t="s">
        <v>91</v>
      </c>
      <c r="CC34" s="38" t="s">
        <v>92</v>
      </c>
      <c r="CD34" s="38" t="s">
        <v>93</v>
      </c>
      <c r="CE34" s="38" t="s">
        <v>94</v>
      </c>
      <c r="CF34" s="38" t="s">
        <v>95</v>
      </c>
      <c r="CG34" s="38" t="s">
        <v>96</v>
      </c>
      <c r="CH34" s="38" t="s">
        <v>97</v>
      </c>
      <c r="CI34" s="38" t="s">
        <v>98</v>
      </c>
      <c r="CJ34" s="38" t="s">
        <v>99</v>
      </c>
      <c r="CK34" s="38" t="s">
        <v>100</v>
      </c>
      <c r="CL34" s="38" t="s">
        <v>101</v>
      </c>
      <c r="CM34" s="38" t="s">
        <v>102</v>
      </c>
      <c r="CN34" s="39" t="s">
        <v>103</v>
      </c>
    </row>
    <row r="35" spans="1:92">
      <c r="A35" s="45" t="s">
        <v>160</v>
      </c>
      <c r="B35" s="55">
        <f>(COUNTIF(Tablo1[Chorotypes],"Alien"))/(B12)</f>
        <v>7.1942446043165471E-3</v>
      </c>
      <c r="C35" s="25">
        <f>COUNTIFS(Tablo1[Mediterranean],"TRUE",Tablo1[Chorotypes],"Alien")/(VALUE(C12))</f>
        <v>3.9603960396039604E-3</v>
      </c>
      <c r="D35" s="25">
        <f>COUNTIFS(Tablo1[Aegean],"TRUE",Tablo1[Chorotypes],"Alien")/(VALUE(D12))</f>
        <v>1.1873350923482849E-2</v>
      </c>
      <c r="E35" s="25">
        <f>COUNTIFS(Tablo1[Central Anatolian],"TRUE",Tablo1[Chorotypes],"Alien")/(VALUE(E12))</f>
        <v>5.7692307692307696E-3</v>
      </c>
      <c r="F35" s="25">
        <f>COUNTIFS(Tablo1[Marmara],"TRUE",Tablo1[Chorotypes],"Alien")/(VALUE(F12))</f>
        <v>8.4951456310679609E-3</v>
      </c>
      <c r="G35" s="25">
        <f>COUNTIFS(Tablo1[Southeastern Anatolian],"TRUE",Tablo1[Chorotypes],"Alien")/(VALUE(G12))</f>
        <v>1.7035775127768314E-3</v>
      </c>
      <c r="H35" s="25">
        <f>COUNTIFS(Tablo1[East Anatolian],"TRUE",Tablo1[Chorotypes],"Alien")/(VALUE(H12))</f>
        <v>1.3495276653171389E-3</v>
      </c>
      <c r="I35" s="25">
        <f>COUNTIFS(Tablo1[Black Sea],"TRUE",Tablo1[Chorotypes],"Alien")/(VALUE(I12))</f>
        <v>9.22266139657444E-3</v>
      </c>
      <c r="J35" s="25">
        <f>COUNTIFS(Tablo1[Eastern Black Sea],"TRUE",Tablo1[Chorotypes],"Alien")/(VALUE(J12))</f>
        <v>1.3850415512465374E-2</v>
      </c>
      <c r="K35" s="25">
        <f>COUNTIFS(Tablo1[Turkish Thrace],"TRUE",Tablo1[Chorotypes],"Alien")/(VALUE(K12))</f>
        <v>1.0510510510510511E-2</v>
      </c>
      <c r="L35" s="25">
        <f>COUNTIFS(Tablo1[Adana],"TRUE",Tablo1[Chorotypes],"Alien")/(VALUE(L12))</f>
        <v>1.8450184501845018E-3</v>
      </c>
      <c r="M35" s="25">
        <f>COUNTIFS(Tablo1[Adıyaman],"TRUE",Tablo1[Chorotypes],"Alien")/(VALUE(M12))</f>
        <v>0</v>
      </c>
      <c r="N35" s="25">
        <f>COUNTIFS(Tablo1[Afyonkarahisar],"TRUE",Tablo1[Chorotypes],"Alien")/(VALUE(N12))</f>
        <v>1.2048192771084338E-2</v>
      </c>
      <c r="O35" s="25">
        <f>COUNTIFS(Tablo1[Ağrı],"TRUE",Tablo1[Chorotypes],"Alien")/(VALUE(O12))</f>
        <v>0</v>
      </c>
      <c r="P35" s="25">
        <f>COUNTIFS(Tablo1[Aksaray],"TRUE",Tablo1[Chorotypes],"Alien")/(VALUE(P12))</f>
        <v>0</v>
      </c>
      <c r="Q35" s="25">
        <f>COUNTIFS(Tablo1[Amasya],"TRUE",Tablo1[Chorotypes],"Alien")/(VALUE(Q12))</f>
        <v>1.3605442176870748E-2</v>
      </c>
      <c r="R35" s="25">
        <f>COUNTIFS(Tablo1[Ankara],"TRUE",Tablo1[Chorotypes],"Alien")/(VALUE(R12))</f>
        <v>7.8988941548183249E-3</v>
      </c>
      <c r="S35" s="25">
        <f>COUNTIFS(Tablo1[Antalya],"TRUE",Tablo1[Chorotypes],"Alien")/(VALUE(S12))</f>
        <v>4.3478260869565218E-3</v>
      </c>
      <c r="T35" s="25">
        <f>COUNTIFS(Tablo1[Ardahan],"TRUE",Tablo1[Chorotypes],"Alien")/(VALUE(T12))</f>
        <v>1.9607843137254902E-2</v>
      </c>
      <c r="U35" s="25">
        <f>COUNTIFS(Tablo1[Artvin],"TRUE",Tablo1[Chorotypes],"Alien")/(VALUE(U12))</f>
        <v>1.3761467889908258E-2</v>
      </c>
      <c r="V35" s="25">
        <f>COUNTIFS(Tablo1[Aydın],"TRUE",Tablo1[Chorotypes],"Alien")/(VALUE(V12))</f>
        <v>1.282051282051282E-2</v>
      </c>
      <c r="W35" s="25">
        <f>COUNTIFS(Tablo1[Balıkesir],"TRUE",Tablo1[Chorotypes],"Alien")/(VALUE(W12))</f>
        <v>9.0090090090090089E-3</v>
      </c>
      <c r="X35" s="25">
        <f>COUNTIFS(Tablo1[Bartın],"TRUE",Tablo1[Chorotypes],"Alien")/(VALUE(X12))</f>
        <v>2.1276595744680851E-2</v>
      </c>
      <c r="Y35" s="25">
        <f>COUNTIFS(Tablo1[Batman],"TRUE",Tablo1[Chorotypes],"Alien")/(VALUE(Y12))</f>
        <v>0</v>
      </c>
      <c r="Z35" s="25">
        <f>COUNTIFS(Tablo1[Bayburt],"TRUE",Tablo1[Chorotypes],"Alien")/(VALUE(Z12))</f>
        <v>0</v>
      </c>
      <c r="AA35" s="25">
        <f>COUNTIFS(Tablo1[Bilecik],"TRUE",Tablo1[Chorotypes],"Alien")/(VALUE(AA12))</f>
        <v>1.1627906976744186E-2</v>
      </c>
      <c r="AB35" s="25">
        <f>COUNTIFS(Tablo1[Bingöl],"TRUE",Tablo1[Chorotypes],"Alien")/(VALUE(AB12))</f>
        <v>0</v>
      </c>
      <c r="AC35" s="25">
        <f>COUNTIFS(Tablo1[Bitlis],"TRUE",Tablo1[Chorotypes],"Alien")/(VALUE(AC12))</f>
        <v>0</v>
      </c>
      <c r="AD35" s="25">
        <f>COUNTIFS(Tablo1[Bolu],"TRUE",Tablo1[Chorotypes],"Alien")/(VALUE(AD12))</f>
        <v>1.9230769230769232E-2</v>
      </c>
      <c r="AE35" s="25">
        <f>COUNTIFS(Tablo1[Burdur],"TRUE",Tablo1[Chorotypes],"Alien")/(VALUE(AE12))</f>
        <v>6.1349693251533744E-3</v>
      </c>
      <c r="AF35" s="25">
        <f>COUNTIFS(Tablo1[Bursa],"TRUE",Tablo1[Chorotypes],"Alien")/(VALUE(AF12))</f>
        <v>1.2315270935960592E-2</v>
      </c>
      <c r="AG35" s="25">
        <f>COUNTIFS(Tablo1[Çanakkale],"TRUE",Tablo1[Chorotypes],"Alien")/(VALUE(AG12))</f>
        <v>3.663003663003663E-3</v>
      </c>
      <c r="AH35" s="25">
        <f>COUNTIFS(Tablo1[Çankırı],"TRUE",Tablo1[Chorotypes],"Alien")/(VALUE(AH12))</f>
        <v>1.0050251256281407E-2</v>
      </c>
      <c r="AI35" s="25">
        <f>COUNTIFS(Tablo1[Çorum],"TRUE",Tablo1[Chorotypes],"Alien")/(VALUE(AI12))</f>
        <v>2.336448598130841E-2</v>
      </c>
      <c r="AJ35" s="25">
        <f>COUNTIFS(Tablo1[Denizli],"TRUE",Tablo1[Chorotypes],"Alien")/(VALUE(AJ12))</f>
        <v>1.0416666666666666E-2</v>
      </c>
      <c r="AK35" s="25">
        <f>COUNTIFS(Tablo1[Diyarbakır],"TRUE",Tablo1[Chorotypes],"Alien")/(VALUE(AK12))</f>
        <v>2.8089887640449437E-3</v>
      </c>
      <c r="AL35" s="25">
        <f>COUNTIFS(Tablo1[Düzce],"TRUE",Tablo1[Chorotypes],"Alien")/(VALUE(AL12))</f>
        <v>1.9047619047619049E-2</v>
      </c>
      <c r="AM35" s="25">
        <f>COUNTIFS(Tablo1[Edirne],"TRUE",Tablo1[Chorotypes],"Alien")/(VALUE(AM12))</f>
        <v>1.2468827930174564E-2</v>
      </c>
      <c r="AN35" s="25">
        <f>COUNTIFS(Tablo1[Elazığ],"TRUE",Tablo1[Chorotypes],"Alien")/(VALUE(AN12))</f>
        <v>3.2894736842105261E-3</v>
      </c>
      <c r="AO35" s="25">
        <f>COUNTIFS(Tablo1[Erzincan],"TRUE",Tablo1[Chorotypes],"Alien")/(VALUE(AO12))</f>
        <v>0</v>
      </c>
      <c r="AP35" s="25">
        <f>COUNTIFS(Tablo1[Erzurum],"TRUE",Tablo1[Chorotypes],"Alien")/(VALUE(AP12))</f>
        <v>2.7472527472527475E-3</v>
      </c>
      <c r="AQ35" s="25">
        <f>COUNTIFS(Tablo1[Eskişehir],"TRUE",Tablo1[Chorotypes],"Alien")/(VALUE(AQ12))</f>
        <v>2.0100502512562814E-2</v>
      </c>
      <c r="AR35" s="25">
        <f>COUNTIFS(Tablo1[Gaziantep],"TRUE",Tablo1[Chorotypes],"Alien")/(VALUE(AR12))</f>
        <v>0</v>
      </c>
      <c r="AS35" s="25">
        <f>COUNTIFS(Tablo1[Giresun],"TRUE",Tablo1[Chorotypes],"Alien")/(VALUE(AS12))</f>
        <v>1.7699115044247787E-2</v>
      </c>
      <c r="AT35" s="25">
        <f>COUNTIFS(Tablo1[Gümüşhane],"TRUE",Tablo1[Chorotypes],"Alien")/(VALUE(AT12))</f>
        <v>0</v>
      </c>
      <c r="AU35" s="25">
        <f>COUNTIFS(Tablo1[Hakkâri],"TRUE",Tablo1[Chorotypes],"Alien")/(VALUE(AU12))</f>
        <v>0</v>
      </c>
      <c r="AV35" s="25">
        <f>COUNTIFS(Tablo1[Hatay],"TRUE",Tablo1[Chorotypes],"Alien")/(VALUE(AV12))</f>
        <v>0</v>
      </c>
      <c r="AW35" s="25">
        <f>COUNTIFS(Tablo1[Iğdır],"TRUE",Tablo1[Chorotypes],"Alien")/(VALUE(AW12))</f>
        <v>0</v>
      </c>
      <c r="AX35" s="25">
        <f>COUNTIFS(Tablo1[Isparta],"TRUE",Tablo1[Chorotypes],"Alien")/(VALUE(AX12))</f>
        <v>4.6296296296296294E-3</v>
      </c>
      <c r="AY35" s="25">
        <f>COUNTIFS(Tablo1[İstanbul],"TRUE",Tablo1[Chorotypes],"Alien")/(VALUE(AY12))</f>
        <v>1.282051282051282E-2</v>
      </c>
      <c r="AZ35" s="25">
        <f>COUNTIFS(Tablo1[İzmir],"TRUE",Tablo1[Chorotypes],"Alien")/(VALUE(AZ12))</f>
        <v>1.2089810017271158E-2</v>
      </c>
      <c r="BA35" s="25">
        <f>COUNTIFS(Tablo1[Kahramanmaraş],"TRUE",Tablo1[Chorotypes],"Alien")/(VALUE(BA12))</f>
        <v>0</v>
      </c>
      <c r="BB35" s="25">
        <f>COUNTIFS(Tablo1[Karabük],"TRUE",Tablo1[Chorotypes],"Alien")/(VALUE(BB12))</f>
        <v>7.9365079365079361E-3</v>
      </c>
      <c r="BC35" s="25">
        <f>COUNTIFS(Tablo1[Karaman],"TRUE",Tablo1[Chorotypes],"Alien")/(VALUE(BC12))</f>
        <v>4.3478260869565218E-3</v>
      </c>
      <c r="BD35" s="25">
        <f>COUNTIFS(Tablo1[Kars],"TRUE",Tablo1[Chorotypes],"Alien")/(VALUE(BD12))</f>
        <v>0</v>
      </c>
      <c r="BE35" s="25">
        <f>COUNTIFS(Tablo1[Kastamonu],"TRUE",Tablo1[Chorotypes],"Alien")/(VALUE(BE12))</f>
        <v>1.4598540145985401E-2</v>
      </c>
      <c r="BF35" s="25">
        <f>COUNTIFS(Tablo1[Kayseri],"TRUE",Tablo1[Chorotypes],"Alien")/(VALUE(BF12))</f>
        <v>2.6385224274406332E-3</v>
      </c>
      <c r="BG35" s="25">
        <f>COUNTIFS(Tablo1[Kırıkkale],"TRUE",Tablo1[Chorotypes],"Alien")/(VALUE(BG12))</f>
        <v>0</v>
      </c>
      <c r="BH35" s="25">
        <f>COUNTIFS(Tablo1[Kırklareli],"TRUE",Tablo1[Chorotypes],"Alien")/(VALUE(BH12))</f>
        <v>1.7543859649122806E-2</v>
      </c>
      <c r="BI35" s="25">
        <f>COUNTIFS(Tablo1[Kırşehir],"TRUE",Tablo1[Chorotypes],"Alien")/(VALUE(BI12))</f>
        <v>0</v>
      </c>
      <c r="BJ35" s="25">
        <f>COUNTIFS(Tablo1[Kilis],"TRUE",Tablo1[Chorotypes],"Alien")/(VALUE(BJ12))</f>
        <v>0</v>
      </c>
      <c r="BK35" s="25">
        <f>COUNTIFS(Tablo1[Kocaeli],"TRUE",Tablo1[Chorotypes],"Alien")/(VALUE(BK12))</f>
        <v>1.8987341772151899E-2</v>
      </c>
      <c r="BL35" s="25">
        <f>COUNTIFS(Tablo1[Konya],"TRUE",Tablo1[Chorotypes],"Alien")/(VALUE(BL12))</f>
        <v>0</v>
      </c>
      <c r="BM35" s="25">
        <f>COUNTIFS(Tablo1[Kütahya],"TRUE",Tablo1[Chorotypes],"Alien")/(VALUE(BM12))</f>
        <v>1.11731843575419E-2</v>
      </c>
      <c r="BN35" s="25">
        <f>COUNTIFS(Tablo1[Malatya],"TRUE",Tablo1[Chorotypes],"Alien")/(VALUE(BN12))</f>
        <v>0</v>
      </c>
      <c r="BO35" s="25">
        <f>COUNTIFS(Tablo1[Manisa],"TRUE",Tablo1[Chorotypes],"Alien")/(VALUE(BO12))</f>
        <v>4.7846889952153108E-3</v>
      </c>
      <c r="BP35" s="25">
        <f>COUNTIFS(Tablo1[Mardin],"TRUE",Tablo1[Chorotypes],"Alien")/(VALUE(BP12))</f>
        <v>0</v>
      </c>
      <c r="BQ35" s="25">
        <f>COUNTIFS(Tablo1[Mersin],"TRUE",Tablo1[Chorotypes],"Alien")/(VALUE(BQ12))</f>
        <v>5.893909626719057E-3</v>
      </c>
      <c r="BR35" s="25">
        <f>COUNTIFS(Tablo1[Muğla],"TRUE",Tablo1[Chorotypes],"Alien")/(VALUE(BR12))</f>
        <v>9.9009900990099011E-3</v>
      </c>
      <c r="BS35" s="25">
        <f>COUNTIFS(Tablo1[Muş],"TRUE",Tablo1[Chorotypes],"Alien")/(VALUE(BS12))</f>
        <v>0</v>
      </c>
      <c r="BT35" s="25">
        <f>COUNTIFS(Tablo1[Nevşehir],"TRUE",Tablo1[Chorotypes],"Alien")/(VALUE(BT12))</f>
        <v>0</v>
      </c>
      <c r="BU35" s="25">
        <f>COUNTIFS(Tablo1[Niğde],"TRUE",Tablo1[Chorotypes],"Alien")/(VALUE(BU12))</f>
        <v>3.2894736842105261E-3</v>
      </c>
      <c r="BV35" s="25">
        <f>COUNTIFS(Tablo1[Ordu],"TRUE",Tablo1[Chorotypes],"Alien")/(VALUE(BV12))</f>
        <v>2.9702970297029702E-2</v>
      </c>
      <c r="BW35" s="25">
        <f>COUNTIFS(Tablo1[Osmaniye],"TRUE",Tablo1[Chorotypes],"Alien")/(VALUE(BW12))</f>
        <v>5.6497175141242938E-3</v>
      </c>
      <c r="BX35" s="25">
        <f>COUNTIFS(Tablo1[Rize],"TRUE",Tablo1[Chorotypes],"Alien")/(VALUE(BX12))</f>
        <v>1.7543859649122806E-2</v>
      </c>
      <c r="BY35" s="25">
        <f>COUNTIFS(Tablo1[Sakarya],"TRUE",Tablo1[Chorotypes],"Alien")/(VALUE(BY12))</f>
        <v>1.9736842105263157E-2</v>
      </c>
      <c r="BZ35" s="25">
        <f>COUNTIFS(Tablo1[Samsun],"TRUE",Tablo1[Chorotypes],"Alien")/(VALUE(BZ12))</f>
        <v>2.9411764705882353E-2</v>
      </c>
      <c r="CA35" s="25">
        <f>COUNTIFS(Tablo1[Siirt],"TRUE",Tablo1[Chorotypes],"Alien")/(VALUE(CA12))</f>
        <v>0</v>
      </c>
      <c r="CB35" s="25">
        <f>COUNTIFS(Tablo1[Sinop],"TRUE",Tablo1[Chorotypes],"Alien")/(VALUE(CB12))</f>
        <v>6.41025641025641E-3</v>
      </c>
      <c r="CC35" s="25">
        <f>COUNTIFS(Tablo1[Sivas],"TRUE",Tablo1[Chorotypes],"Alien")/(VALUE(CC12))</f>
        <v>0</v>
      </c>
      <c r="CD35" s="25">
        <f>COUNTIFS(Tablo1[Şanlıurfa],"TRUE",Tablo1[Chorotypes],"Alien")/(VALUE(CD12))</f>
        <v>0</v>
      </c>
      <c r="CE35" s="25">
        <f>COUNTIFS(Tablo1[Şırnak],"TRUE",Tablo1[Chorotypes],"Alien")/(VALUE(CE12))</f>
        <v>0</v>
      </c>
      <c r="CF35" s="25">
        <f>COUNTIFS(Tablo1[Tekirdağ],"TRUE",Tablo1[Chorotypes],"Alien")/(VALUE(CF12))</f>
        <v>2.6041666666666668E-2</v>
      </c>
      <c r="CG35" s="25">
        <f>COUNTIFS(Tablo1[Tokat],"TRUE",Tablo1[Chorotypes],"Alien")/(VALUE(CG12))</f>
        <v>1.0256410256410256E-2</v>
      </c>
      <c r="CH35" s="25">
        <f>COUNTIFS(Tablo1[Trabzon],"TRUE",Tablo1[Chorotypes],"Alien")/(VALUE(CH12))</f>
        <v>3.8461538461538464E-2</v>
      </c>
      <c r="CI35" s="25">
        <f>COUNTIFS(Tablo1[Tunceli],"TRUE",Tablo1[Chorotypes],"Alien")/(VALUE(CI12))</f>
        <v>0</v>
      </c>
      <c r="CJ35" s="25">
        <f>COUNTIFS(Tablo1[Uşak],"TRUE",Tablo1[Chorotypes],"Alien")/(VALUE(CJ12))</f>
        <v>8.771929824561403E-3</v>
      </c>
      <c r="CK35" s="25">
        <f>COUNTIFS(Tablo1[Van],"TRUE",Tablo1[Chorotypes],"Alien")/(VALUE(CK12))</f>
        <v>0</v>
      </c>
      <c r="CL35" s="25">
        <f>COUNTIFS(Tablo1[Yalova],"TRUE",Tablo1[Chorotypes],"Alien")/(VALUE(CL12))</f>
        <v>5.7692307692307696E-2</v>
      </c>
      <c r="CM35" s="25">
        <f>COUNTIFS(Tablo1[Yozgat],"TRUE",Tablo1[Chorotypes],"Alien")/(VALUE(CM12))</f>
        <v>0</v>
      </c>
      <c r="CN35" s="46">
        <f>COUNTIFS(Tablo1[Zonguldak],"TRUE",Tablo1[Chorotypes],"Alien")/(VALUE(CN12))</f>
        <v>2.8368794326241134E-2</v>
      </c>
    </row>
    <row r="36" spans="1:92">
      <c r="A36" s="45" t="s">
        <v>204</v>
      </c>
      <c r="B36" s="55">
        <f>(COUNTIF(Tablo1[Chorotypes],"Anatolian endemic"))/(B12)</f>
        <v>7.6738609112709827E-2</v>
      </c>
      <c r="C36" s="25">
        <f>COUNTIFS(Tablo1[Mediterranean],"TRUE",Tablo1[Chorotypes],"Anatolian endemic")/(VALUE(C12))</f>
        <v>5.2475247524752473E-2</v>
      </c>
      <c r="D36" s="25">
        <f>COUNTIFS(Tablo1[Aegean],"TRUE",Tablo1[Chorotypes],"Anatolian endemic")/(VALUE(D12))</f>
        <v>2.7704485488126648E-2</v>
      </c>
      <c r="E36" s="25">
        <f>COUNTIFS(Tablo1[Central Anatolian],"TRUE",Tablo1[Chorotypes],"Anatolian endemic")/(VALUE(E12))</f>
        <v>7.4038461538461539E-2</v>
      </c>
      <c r="F36" s="25">
        <f>COUNTIFS(Tablo1[Marmara],"TRUE",Tablo1[Chorotypes],"Anatolian endemic")/(VALUE(F12))</f>
        <v>1.820388349514563E-2</v>
      </c>
      <c r="G36" s="25">
        <f>COUNTIFS(Tablo1[Southeastern Anatolian],"TRUE",Tablo1[Chorotypes],"Anatolian endemic")/(VALUE(G12))</f>
        <v>3.4071550255536626E-2</v>
      </c>
      <c r="H36" s="25">
        <f>COUNTIFS(Tablo1[East Anatolian],"TRUE",Tablo1[Chorotypes],"Anatolian endemic")/(VALUE(H12))</f>
        <v>2.4291497975708502E-2</v>
      </c>
      <c r="I36" s="25">
        <f>COUNTIFS(Tablo1[Black Sea],"TRUE",Tablo1[Chorotypes],"Anatolian endemic")/(VALUE(I12))</f>
        <v>3.689064558629776E-2</v>
      </c>
      <c r="J36" s="25">
        <f>COUNTIFS(Tablo1[Eastern Black Sea],"TRUE",Tablo1[Chorotypes],"Anatolian endemic")/(VALUE(J12))</f>
        <v>2.2160664819944598E-2</v>
      </c>
      <c r="K36" s="25">
        <f>COUNTIFS(Tablo1[Turkish Thrace],"TRUE",Tablo1[Chorotypes],"Anatolian endemic")/(VALUE(K12))</f>
        <v>1.3513513513513514E-2</v>
      </c>
      <c r="L36" s="25">
        <f>COUNTIFS(Tablo1[Adana],"TRUE",Tablo1[Chorotypes],"Anatolian endemic")/(VALUE(L12))</f>
        <v>2.5830258302583026E-2</v>
      </c>
      <c r="M36" s="25">
        <f>COUNTIFS(Tablo1[Adıyaman],"TRUE",Tablo1[Chorotypes],"Anatolian endemic")/(VALUE(M12))</f>
        <v>2.34375E-2</v>
      </c>
      <c r="N36" s="25">
        <f>COUNTIFS(Tablo1[Afyonkarahisar],"TRUE",Tablo1[Chorotypes],"Anatolian endemic")/(VALUE(N12))</f>
        <v>1.2048192771084338E-2</v>
      </c>
      <c r="O36" s="25">
        <f>COUNTIFS(Tablo1[Ağrı],"TRUE",Tablo1[Chorotypes],"Anatolian endemic")/(VALUE(O12))</f>
        <v>3.5714285714285712E-2</v>
      </c>
      <c r="P36" s="25">
        <f>COUNTIFS(Tablo1[Aksaray],"TRUE",Tablo1[Chorotypes],"Anatolian endemic")/(VALUE(P12))</f>
        <v>6.5573770491803282E-2</v>
      </c>
      <c r="Q36" s="25">
        <f>COUNTIFS(Tablo1[Amasya],"TRUE",Tablo1[Chorotypes],"Anatolian endemic")/(VALUE(Q12))</f>
        <v>6.8027210884353739E-3</v>
      </c>
      <c r="R36" s="25">
        <f>COUNTIFS(Tablo1[Ankara],"TRUE",Tablo1[Chorotypes],"Anatolian endemic")/(VALUE(R12))</f>
        <v>3.7914691943127965E-2</v>
      </c>
      <c r="S36" s="25">
        <f>COUNTIFS(Tablo1[Antalya],"TRUE",Tablo1[Chorotypes],"Anatolian endemic")/(VALUE(S12))</f>
        <v>3.9130434782608699E-2</v>
      </c>
      <c r="T36" s="25">
        <f>COUNTIFS(Tablo1[Ardahan],"TRUE",Tablo1[Chorotypes],"Anatolian endemic")/(VALUE(T12))</f>
        <v>0</v>
      </c>
      <c r="U36" s="25">
        <f>COUNTIFS(Tablo1[Artvin],"TRUE",Tablo1[Chorotypes],"Anatolian endemic")/(VALUE(U12))</f>
        <v>9.1743119266055051E-3</v>
      </c>
      <c r="V36" s="25">
        <f>COUNTIFS(Tablo1[Aydın],"TRUE",Tablo1[Chorotypes],"Anatolian endemic")/(VALUE(V12))</f>
        <v>8.5470085470085479E-3</v>
      </c>
      <c r="W36" s="25">
        <f>COUNTIFS(Tablo1[Balıkesir],"TRUE",Tablo1[Chorotypes],"Anatolian endemic")/(VALUE(W12))</f>
        <v>4.5045045045045045E-3</v>
      </c>
      <c r="X36" s="25">
        <f>COUNTIFS(Tablo1[Bartın],"TRUE",Tablo1[Chorotypes],"Anatolian endemic")/(VALUE(X12))</f>
        <v>1.0638297872340425E-2</v>
      </c>
      <c r="Y36" s="25">
        <f>COUNTIFS(Tablo1[Batman],"TRUE",Tablo1[Chorotypes],"Anatolian endemic")/(VALUE(Y12))</f>
        <v>0</v>
      </c>
      <c r="Z36" s="25">
        <f>COUNTIFS(Tablo1[Bayburt],"TRUE",Tablo1[Chorotypes],"Anatolian endemic")/(VALUE(Z12))</f>
        <v>1.098901098901099E-2</v>
      </c>
      <c r="AA36" s="25">
        <f>COUNTIFS(Tablo1[Bilecik],"TRUE",Tablo1[Chorotypes],"Anatolian endemic")/(VALUE(AA12))</f>
        <v>1.7441860465116279E-2</v>
      </c>
      <c r="AB36" s="25">
        <f>COUNTIFS(Tablo1[Bingöl],"TRUE",Tablo1[Chorotypes],"Anatolian endemic")/(VALUE(AB12))</f>
        <v>1.2987012987012988E-2</v>
      </c>
      <c r="AC36" s="25">
        <f>COUNTIFS(Tablo1[Bitlis],"TRUE",Tablo1[Chorotypes],"Anatolian endemic")/(VALUE(AC12))</f>
        <v>1.2987012987012988E-2</v>
      </c>
      <c r="AD36" s="25">
        <f>COUNTIFS(Tablo1[Bolu],"TRUE",Tablo1[Chorotypes],"Anatolian endemic")/(VALUE(AD12))</f>
        <v>2.8846153846153848E-2</v>
      </c>
      <c r="AE36" s="25">
        <f>COUNTIFS(Tablo1[Burdur],"TRUE",Tablo1[Chorotypes],"Anatolian endemic")/(VALUE(AE12))</f>
        <v>0</v>
      </c>
      <c r="AF36" s="25">
        <f>COUNTIFS(Tablo1[Bursa],"TRUE",Tablo1[Chorotypes],"Anatolian endemic")/(VALUE(AF12))</f>
        <v>1.2315270935960592E-2</v>
      </c>
      <c r="AG36" s="25">
        <f>COUNTIFS(Tablo1[Çanakkale],"TRUE",Tablo1[Chorotypes],"Anatolian endemic")/(VALUE(AG12))</f>
        <v>0</v>
      </c>
      <c r="AH36" s="25">
        <f>COUNTIFS(Tablo1[Çankırı],"TRUE",Tablo1[Chorotypes],"Anatolian endemic")/(VALUE(AH12))</f>
        <v>2.5125628140703519E-2</v>
      </c>
      <c r="AI36" s="25">
        <f>COUNTIFS(Tablo1[Çorum],"TRUE",Tablo1[Chorotypes],"Anatolian endemic")/(VALUE(AI12))</f>
        <v>1.8691588785046728E-2</v>
      </c>
      <c r="AJ36" s="25">
        <f>COUNTIFS(Tablo1[Denizli],"TRUE",Tablo1[Chorotypes],"Anatolian endemic")/(VALUE(AJ12))</f>
        <v>5.208333333333333E-3</v>
      </c>
      <c r="AK36" s="25">
        <f>COUNTIFS(Tablo1[Diyarbakır],"TRUE",Tablo1[Chorotypes],"Anatolian endemic")/(VALUE(AK12))</f>
        <v>2.5280898876404494E-2</v>
      </c>
      <c r="AL36" s="25">
        <f>COUNTIFS(Tablo1[Düzce],"TRUE",Tablo1[Chorotypes],"Anatolian endemic")/(VALUE(AL12))</f>
        <v>1.9047619047619049E-2</v>
      </c>
      <c r="AM36" s="25">
        <f>COUNTIFS(Tablo1[Edirne],"TRUE",Tablo1[Chorotypes],"Anatolian endemic")/(VALUE(AM12))</f>
        <v>7.481296758104738E-3</v>
      </c>
      <c r="AN36" s="25">
        <f>COUNTIFS(Tablo1[Elazığ],"TRUE",Tablo1[Chorotypes],"Anatolian endemic")/(VALUE(AN12))</f>
        <v>2.3026315789473683E-2</v>
      </c>
      <c r="AO36" s="25">
        <f>COUNTIFS(Tablo1[Erzincan],"TRUE",Tablo1[Chorotypes],"Anatolian endemic")/(VALUE(AO12))</f>
        <v>0</v>
      </c>
      <c r="AP36" s="25">
        <f>COUNTIFS(Tablo1[Erzurum],"TRUE",Tablo1[Chorotypes],"Anatolian endemic")/(VALUE(AP12))</f>
        <v>1.098901098901099E-2</v>
      </c>
      <c r="AQ36" s="25">
        <f>COUNTIFS(Tablo1[Eskişehir],"TRUE",Tablo1[Chorotypes],"Anatolian endemic")/(VALUE(AQ12))</f>
        <v>2.0100502512562814E-2</v>
      </c>
      <c r="AR36" s="25">
        <f>COUNTIFS(Tablo1[Gaziantep],"TRUE",Tablo1[Chorotypes],"Anatolian endemic")/(VALUE(AR12))</f>
        <v>2.3255813953488372E-2</v>
      </c>
      <c r="AS36" s="25">
        <f>COUNTIFS(Tablo1[Giresun],"TRUE",Tablo1[Chorotypes],"Anatolian endemic")/(VALUE(AS12))</f>
        <v>1.7699115044247787E-2</v>
      </c>
      <c r="AT36" s="25">
        <f>COUNTIFS(Tablo1[Gümüşhane],"TRUE",Tablo1[Chorotypes],"Anatolian endemic")/(VALUE(AT12))</f>
        <v>1.020408163265306E-2</v>
      </c>
      <c r="AU36" s="25">
        <f>COUNTIFS(Tablo1[Hakkâri],"TRUE",Tablo1[Chorotypes],"Anatolian endemic")/(VALUE(AU12))</f>
        <v>1.2500000000000001E-2</v>
      </c>
      <c r="AV36" s="25">
        <f>COUNTIFS(Tablo1[Hatay],"TRUE",Tablo1[Chorotypes],"Anatolian endemic")/(VALUE(AV12))</f>
        <v>2.7426160337552744E-2</v>
      </c>
      <c r="AW36" s="25">
        <f>COUNTIFS(Tablo1[Iğdır],"TRUE",Tablo1[Chorotypes],"Anatolian endemic")/(VALUE(AW12))</f>
        <v>5.6497175141242938E-3</v>
      </c>
      <c r="AX36" s="25">
        <f>COUNTIFS(Tablo1[Isparta],"TRUE",Tablo1[Chorotypes],"Anatolian endemic")/(VALUE(AX12))</f>
        <v>1.8518518518518517E-2</v>
      </c>
      <c r="AY36" s="25">
        <f>COUNTIFS(Tablo1[İstanbul],"TRUE",Tablo1[Chorotypes],"Anatolian endemic")/(VALUE(AY12))</f>
        <v>1.0256410256410256E-2</v>
      </c>
      <c r="AZ36" s="25">
        <f>COUNTIFS(Tablo1[İzmir],"TRUE",Tablo1[Chorotypes],"Anatolian endemic")/(VALUE(AZ12))</f>
        <v>2.072538860103627E-2</v>
      </c>
      <c r="BA36" s="25">
        <f>COUNTIFS(Tablo1[Kahramanmaraş],"TRUE",Tablo1[Chorotypes],"Anatolian endemic")/(VALUE(BA12))</f>
        <v>3.9024390243902439E-2</v>
      </c>
      <c r="BB36" s="25">
        <f>COUNTIFS(Tablo1[Karabük],"TRUE",Tablo1[Chorotypes],"Anatolian endemic")/(VALUE(BB12))</f>
        <v>3.968253968253968E-2</v>
      </c>
      <c r="BC36" s="25">
        <f>COUNTIFS(Tablo1[Karaman],"TRUE",Tablo1[Chorotypes],"Anatolian endemic")/(VALUE(BC12))</f>
        <v>6.9565217391304349E-2</v>
      </c>
      <c r="BD36" s="25">
        <f>COUNTIFS(Tablo1[Kars],"TRUE",Tablo1[Chorotypes],"Anatolian endemic")/(VALUE(BD12))</f>
        <v>0</v>
      </c>
      <c r="BE36" s="25">
        <f>COUNTIFS(Tablo1[Kastamonu],"TRUE",Tablo1[Chorotypes],"Anatolian endemic")/(VALUE(BE12))</f>
        <v>2.5547445255474453E-2</v>
      </c>
      <c r="BF36" s="25">
        <f>COUNTIFS(Tablo1[Kayseri],"TRUE",Tablo1[Chorotypes],"Anatolian endemic")/(VALUE(BF12))</f>
        <v>5.8047493403693931E-2</v>
      </c>
      <c r="BG36" s="25">
        <f>COUNTIFS(Tablo1[Kırıkkale],"TRUE",Tablo1[Chorotypes],"Anatolian endemic")/(VALUE(BG12))</f>
        <v>3.896103896103896E-2</v>
      </c>
      <c r="BH36" s="25">
        <f>COUNTIFS(Tablo1[Kırklareli],"TRUE",Tablo1[Chorotypes],"Anatolian endemic")/(VALUE(BH12))</f>
        <v>8.771929824561403E-3</v>
      </c>
      <c r="BI36" s="25">
        <f>COUNTIFS(Tablo1[Kırşehir],"TRUE",Tablo1[Chorotypes],"Anatolian endemic")/(VALUE(BI12))</f>
        <v>2.1834061135371178E-2</v>
      </c>
      <c r="BJ36" s="25">
        <f>COUNTIFS(Tablo1[Kilis],"TRUE",Tablo1[Chorotypes],"Anatolian endemic")/(VALUE(BJ12))</f>
        <v>0</v>
      </c>
      <c r="BK36" s="25">
        <f>COUNTIFS(Tablo1[Kocaeli],"TRUE",Tablo1[Chorotypes],"Anatolian endemic")/(VALUE(BK12))</f>
        <v>0</v>
      </c>
      <c r="BL36" s="25">
        <f>COUNTIFS(Tablo1[Konya],"TRUE",Tablo1[Chorotypes],"Anatolian endemic")/(VALUE(BL12))</f>
        <v>3.7037037037037035E-2</v>
      </c>
      <c r="BM36" s="25">
        <f>COUNTIFS(Tablo1[Kütahya],"TRUE",Tablo1[Chorotypes],"Anatolian endemic")/(VALUE(BM12))</f>
        <v>2.23463687150838E-2</v>
      </c>
      <c r="BN36" s="25">
        <f>COUNTIFS(Tablo1[Malatya],"TRUE",Tablo1[Chorotypes],"Anatolian endemic")/(VALUE(BN12))</f>
        <v>2.1276595744680851E-2</v>
      </c>
      <c r="BO36" s="25">
        <f>COUNTIFS(Tablo1[Manisa],"TRUE",Tablo1[Chorotypes],"Anatolian endemic")/(VALUE(BO12))</f>
        <v>9.5693779904306216E-3</v>
      </c>
      <c r="BP36" s="25">
        <f>COUNTIFS(Tablo1[Mardin],"TRUE",Tablo1[Chorotypes],"Anatolian endemic")/(VALUE(BP12))</f>
        <v>2.9850746268656716E-2</v>
      </c>
      <c r="BQ36" s="25">
        <f>COUNTIFS(Tablo1[Mersin],"TRUE",Tablo1[Chorotypes],"Anatolian endemic")/(VALUE(BQ12))</f>
        <v>4.5186640471512773E-2</v>
      </c>
      <c r="BR36" s="25">
        <f>COUNTIFS(Tablo1[Muğla],"TRUE",Tablo1[Chorotypes],"Anatolian endemic")/(VALUE(BR12))</f>
        <v>9.9009900990099011E-3</v>
      </c>
      <c r="BS36" s="25">
        <f>COUNTIFS(Tablo1[Muş],"TRUE",Tablo1[Chorotypes],"Anatolian endemic")/(VALUE(BS12))</f>
        <v>1.2195121951219513E-2</v>
      </c>
      <c r="BT36" s="25">
        <f>COUNTIFS(Tablo1[Nevşehir],"TRUE",Tablo1[Chorotypes],"Anatolian endemic")/(VALUE(BT12))</f>
        <v>4.4776119402985072E-2</v>
      </c>
      <c r="BU36" s="25">
        <f>COUNTIFS(Tablo1[Niğde],"TRUE",Tablo1[Chorotypes],"Anatolian endemic")/(VALUE(BU12))</f>
        <v>7.2368421052631582E-2</v>
      </c>
      <c r="BV36" s="25">
        <f>COUNTIFS(Tablo1[Ordu],"TRUE",Tablo1[Chorotypes],"Anatolian endemic")/(VALUE(BV12))</f>
        <v>9.9009900990099011E-3</v>
      </c>
      <c r="BW36" s="25">
        <f>COUNTIFS(Tablo1[Osmaniye],"TRUE",Tablo1[Chorotypes],"Anatolian endemic")/(VALUE(BW12))</f>
        <v>3.3898305084745763E-2</v>
      </c>
      <c r="BX36" s="25">
        <f>COUNTIFS(Tablo1[Rize],"TRUE",Tablo1[Chorotypes],"Anatolian endemic")/(VALUE(BX12))</f>
        <v>3.5087719298245612E-2</v>
      </c>
      <c r="BY36" s="25">
        <f>COUNTIFS(Tablo1[Sakarya],"TRUE",Tablo1[Chorotypes],"Anatolian endemic")/(VALUE(BY12))</f>
        <v>6.5789473684210523E-3</v>
      </c>
      <c r="BZ36" s="25">
        <f>COUNTIFS(Tablo1[Samsun],"TRUE",Tablo1[Chorotypes],"Anatolian endemic")/(VALUE(BZ12))</f>
        <v>0</v>
      </c>
      <c r="CA36" s="25">
        <f>COUNTIFS(Tablo1[Siirt],"TRUE",Tablo1[Chorotypes],"Anatolian endemic")/(VALUE(CA12))</f>
        <v>8.771929824561403E-3</v>
      </c>
      <c r="CB36" s="25">
        <f>COUNTIFS(Tablo1[Sinop],"TRUE",Tablo1[Chorotypes],"Anatolian endemic")/(VALUE(CB12))</f>
        <v>2.564102564102564E-2</v>
      </c>
      <c r="CC36" s="25">
        <f>COUNTIFS(Tablo1[Sivas],"TRUE",Tablo1[Chorotypes],"Anatolian endemic")/(VALUE(CC12))</f>
        <v>0</v>
      </c>
      <c r="CD36" s="25">
        <f>COUNTIFS(Tablo1[Şanlıurfa],"TRUE",Tablo1[Chorotypes],"Anatolian endemic")/(VALUE(CD12))</f>
        <v>1.5748031496062992E-2</v>
      </c>
      <c r="CE36" s="25">
        <f>COUNTIFS(Tablo1[Şırnak],"TRUE",Tablo1[Chorotypes],"Anatolian endemic")/(VALUE(CE12))</f>
        <v>0</v>
      </c>
      <c r="CF36" s="25">
        <f>COUNTIFS(Tablo1[Tekirdağ],"TRUE",Tablo1[Chorotypes],"Anatolian endemic")/(VALUE(CF12))</f>
        <v>1.0416666666666666E-2</v>
      </c>
      <c r="CG36" s="25">
        <f>COUNTIFS(Tablo1[Tokat],"TRUE",Tablo1[Chorotypes],"Anatolian endemic")/(VALUE(CG12))</f>
        <v>0</v>
      </c>
      <c r="CH36" s="25">
        <f>COUNTIFS(Tablo1[Trabzon],"TRUE",Tablo1[Chorotypes],"Anatolian endemic")/(VALUE(CH12))</f>
        <v>1.282051282051282E-2</v>
      </c>
      <c r="CI36" s="25">
        <f>COUNTIFS(Tablo1[Tunceli],"TRUE",Tablo1[Chorotypes],"Anatolian endemic")/(VALUE(CI12))</f>
        <v>9.0090090090090089E-3</v>
      </c>
      <c r="CJ36" s="25">
        <f>COUNTIFS(Tablo1[Uşak],"TRUE",Tablo1[Chorotypes],"Anatolian endemic")/(VALUE(CJ12))</f>
        <v>2.6315789473684209E-2</v>
      </c>
      <c r="CK36" s="25">
        <f>COUNTIFS(Tablo1[Van],"TRUE",Tablo1[Chorotypes],"Anatolian endemic")/(VALUE(CK12))</f>
        <v>1.0582010582010581E-2</v>
      </c>
      <c r="CL36" s="25">
        <f>COUNTIFS(Tablo1[Yalova],"TRUE",Tablo1[Chorotypes],"Anatolian endemic")/(VALUE(CL12))</f>
        <v>0</v>
      </c>
      <c r="CM36" s="25">
        <f>COUNTIFS(Tablo1[Yozgat],"TRUE",Tablo1[Chorotypes],"Anatolian endemic")/(VALUE(CM12))</f>
        <v>4.878048780487805E-2</v>
      </c>
      <c r="CN36" s="46">
        <f>COUNTIFS(Tablo1[Zonguldak],"TRUE",Tablo1[Chorotypes],"Anatolian endemic")/(VALUE(CN12))</f>
        <v>2.8368794326241134E-2</v>
      </c>
    </row>
    <row r="37" spans="1:92">
      <c r="A37" s="45" t="s">
        <v>362</v>
      </c>
      <c r="B37" s="55">
        <f>(COUNTIF(Tablo1[Chorotypes],T(A37))/(B12))</f>
        <v>7.7338129496402883E-2</v>
      </c>
      <c r="C37" s="25">
        <f>COUNTIFS(Tablo1[Mediterranean],"TRUE",Tablo1[Chorotypes],"Southwest Asiatic")/(VALUE(C12))</f>
        <v>8.8118811881188114E-2</v>
      </c>
      <c r="D37" s="25">
        <f>COUNTIFS(Tablo1[Aegean],"TRUE",Tablo1[Chorotypes],"Southwest Asiatic")/(VALUE(D12))</f>
        <v>3.430079155672823E-2</v>
      </c>
      <c r="E37" s="25">
        <f>COUNTIFS(Tablo1[Central Anatolian],"TRUE",Tablo1[Chorotypes],"Southwest Asiatic")/(VALUE(E12))</f>
        <v>5.1923076923076926E-2</v>
      </c>
      <c r="F37" s="25">
        <f>COUNTIFS(Tablo1[Marmara],"TRUE",Tablo1[Chorotypes],"Southwest Asiatic")/(VALUE(F12))</f>
        <v>2.5485436893203883E-2</v>
      </c>
      <c r="G37" s="25">
        <f>COUNTIFS(Tablo1[Southeastern Anatolian],"TRUE",Tablo1[Chorotypes],"Southwest Asiatic")/(VALUE(G12))</f>
        <v>0.12436115843270869</v>
      </c>
      <c r="H37" s="25">
        <f>COUNTIFS(Tablo1[East Anatolian],"TRUE",Tablo1[Chorotypes],"Southwest Asiatic")/(VALUE(H12))</f>
        <v>8.3670715249662617E-2</v>
      </c>
      <c r="I37" s="25">
        <f>COUNTIFS(Tablo1[Black Sea],"TRUE",Tablo1[Chorotypes],"Southwest Asiatic")/(VALUE(I12))</f>
        <v>3.689064558629776E-2</v>
      </c>
      <c r="J37" s="25">
        <f>COUNTIFS(Tablo1[Eastern Black Sea],"TRUE",Tablo1[Chorotypes],"Southwest Asiatic")/(VALUE(J12))</f>
        <v>2.7700831024930747E-2</v>
      </c>
      <c r="K37" s="25">
        <f>COUNTIFS(Tablo1[Turkish Thrace],"TRUE",Tablo1[Chorotypes],"Southwest Asiatic")/(VALUE(K12))</f>
        <v>1.8018018018018018E-2</v>
      </c>
      <c r="L37" s="25">
        <f>COUNTIFS(Tablo1[Adana],"TRUE",Tablo1[Chorotypes],"Southwest Asiatic")/(VALUE(L12))</f>
        <v>6.6420664206642069E-2</v>
      </c>
      <c r="M37" s="25">
        <f>COUNTIFS(Tablo1[Adıyaman],"TRUE",Tablo1[Chorotypes],"Southwest Asiatic")/(VALUE(M12))</f>
        <v>9.375E-2</v>
      </c>
      <c r="N37" s="25">
        <f>COUNTIFS(Tablo1[Afyonkarahisar],"TRUE",Tablo1[Chorotypes],"Southwest Asiatic")/(VALUE(N12))</f>
        <v>1.8072289156626505E-2</v>
      </c>
      <c r="O37" s="25">
        <f>COUNTIFS(Tablo1[Ağrı],"TRUE",Tablo1[Chorotypes],"Southwest Asiatic")/(VALUE(O12))</f>
        <v>3.5714285714285712E-2</v>
      </c>
      <c r="P37" s="25">
        <f>COUNTIFS(Tablo1[Aksaray],"TRUE",Tablo1[Chorotypes],"Southwest Asiatic")/(VALUE(P12))</f>
        <v>0</v>
      </c>
      <c r="Q37" s="25">
        <f>COUNTIFS(Tablo1[Amasya],"TRUE",Tablo1[Chorotypes],"Southwest Asiatic")/(VALUE(Q12))</f>
        <v>2.3809523809523808E-2</v>
      </c>
      <c r="R37" s="25">
        <f>COUNTIFS(Tablo1[Ankara],"TRUE",Tablo1[Chorotypes],"Southwest Asiatic")/(VALUE(R12))</f>
        <v>3.6334913112164295E-2</v>
      </c>
      <c r="S37" s="25">
        <f>COUNTIFS(Tablo1[Antalya],"TRUE",Tablo1[Chorotypes],"Southwest Asiatic")/(VALUE(S12))</f>
        <v>4.1304347826086954E-2</v>
      </c>
      <c r="T37" s="25">
        <f>COUNTIFS(Tablo1[Ardahan],"TRUE",Tablo1[Chorotypes],"Southwest Asiatic")/(VALUE(T12))</f>
        <v>3.9215686274509803E-2</v>
      </c>
      <c r="U37" s="25">
        <f>COUNTIFS(Tablo1[Artvin],"TRUE",Tablo1[Chorotypes],"Southwest Asiatic")/(VALUE(U12))</f>
        <v>1.3761467889908258E-2</v>
      </c>
      <c r="V37" s="25">
        <f>COUNTIFS(Tablo1[Aydın],"TRUE",Tablo1[Chorotypes],"Southwest Asiatic")/(VALUE(V12))</f>
        <v>1.7094017094017096E-2</v>
      </c>
      <c r="W37" s="25">
        <f>COUNTIFS(Tablo1[Balıkesir],"TRUE",Tablo1[Chorotypes],"Southwest Asiatic")/(VALUE(W12))</f>
        <v>9.0090090090090089E-3</v>
      </c>
      <c r="X37" s="25">
        <f>COUNTIFS(Tablo1[Bartın],"TRUE",Tablo1[Chorotypes],"Southwest Asiatic")/(VALUE(X12))</f>
        <v>0</v>
      </c>
      <c r="Y37" s="25">
        <f>COUNTIFS(Tablo1[Batman],"TRUE",Tablo1[Chorotypes],"Southwest Asiatic")/(VALUE(Y12))</f>
        <v>0</v>
      </c>
      <c r="Z37" s="25">
        <f>COUNTIFS(Tablo1[Bayburt],"TRUE",Tablo1[Chorotypes],"Southwest Asiatic")/(VALUE(Z12))</f>
        <v>2.197802197802198E-2</v>
      </c>
      <c r="AA37" s="25">
        <f>COUNTIFS(Tablo1[Bilecik],"TRUE",Tablo1[Chorotypes],"Southwest Asiatic")/(VALUE(AA12))</f>
        <v>2.3255813953488372E-2</v>
      </c>
      <c r="AB37" s="25">
        <f>COUNTIFS(Tablo1[Bingöl],"TRUE",Tablo1[Chorotypes],"Southwest Asiatic")/(VALUE(AB12))</f>
        <v>0.11688311688311688</v>
      </c>
      <c r="AC37" s="25">
        <f>COUNTIFS(Tablo1[Bitlis],"TRUE",Tablo1[Chorotypes],"Southwest Asiatic")/(VALUE(AC12))</f>
        <v>1.2987012987012988E-2</v>
      </c>
      <c r="AD37" s="25">
        <f>COUNTIFS(Tablo1[Bolu],"TRUE",Tablo1[Chorotypes],"Southwest Asiatic")/(VALUE(AD12))</f>
        <v>1.4423076923076924E-2</v>
      </c>
      <c r="AE37" s="25">
        <f>COUNTIFS(Tablo1[Burdur],"TRUE",Tablo1[Chorotypes],"Southwest Asiatic")/(VALUE(AE12))</f>
        <v>2.4539877300613498E-2</v>
      </c>
      <c r="AF37" s="25">
        <f>COUNTIFS(Tablo1[Bursa],"TRUE",Tablo1[Chorotypes],"Southwest Asiatic")/(VALUE(AF12))</f>
        <v>1.9704433497536946E-2</v>
      </c>
      <c r="AG37" s="25">
        <f>COUNTIFS(Tablo1[Çanakkale],"TRUE",Tablo1[Chorotypes],"Southwest Asiatic")/(VALUE(AG12))</f>
        <v>1.4652014652014652E-2</v>
      </c>
      <c r="AH37" s="25">
        <f>COUNTIFS(Tablo1[Çankırı],"TRUE",Tablo1[Chorotypes],"Southwest Asiatic")/(VALUE(AH12))</f>
        <v>1.507537688442211E-2</v>
      </c>
      <c r="AI37" s="25">
        <f>COUNTIFS(Tablo1[Çorum],"TRUE",Tablo1[Chorotypes],"Southwest Asiatic")/(VALUE(AI12))</f>
        <v>2.336448598130841E-2</v>
      </c>
      <c r="AJ37" s="25">
        <f>COUNTIFS(Tablo1[Denizli],"TRUE",Tablo1[Chorotypes],"Southwest Asiatic")/(VALUE(AJ12))</f>
        <v>3.6458333333333336E-2</v>
      </c>
      <c r="AK37" s="25">
        <f>COUNTIFS(Tablo1[Diyarbakır],"TRUE",Tablo1[Chorotypes],"Southwest Asiatic")/(VALUE(AK12))</f>
        <v>0.11797752808988764</v>
      </c>
      <c r="AL37" s="25">
        <f>COUNTIFS(Tablo1[Düzce],"TRUE",Tablo1[Chorotypes],"Southwest Asiatic")/(VALUE(AL12))</f>
        <v>0</v>
      </c>
      <c r="AM37" s="25">
        <f>COUNTIFS(Tablo1[Edirne],"TRUE",Tablo1[Chorotypes],"Southwest Asiatic")/(VALUE(AM12))</f>
        <v>9.9750623441396506E-3</v>
      </c>
      <c r="AN37" s="25">
        <f>COUNTIFS(Tablo1[Elazığ],"TRUE",Tablo1[Chorotypes],"Southwest Asiatic")/(VALUE(AN12))</f>
        <v>0.11513157894736842</v>
      </c>
      <c r="AO37" s="25">
        <f>COUNTIFS(Tablo1[Erzincan],"TRUE",Tablo1[Chorotypes],"Southwest Asiatic")/(VALUE(AO12))</f>
        <v>3.8674033149171269E-2</v>
      </c>
      <c r="AP37" s="25">
        <f>COUNTIFS(Tablo1[Erzurum],"TRUE",Tablo1[Chorotypes],"Southwest Asiatic")/(VALUE(AP12))</f>
        <v>4.6703296703296704E-2</v>
      </c>
      <c r="AQ37" s="25">
        <f>COUNTIFS(Tablo1[Eskişehir],"TRUE",Tablo1[Chorotypes],"Southwest Asiatic")/(VALUE(AQ12))</f>
        <v>3.5175879396984924E-2</v>
      </c>
      <c r="AR37" s="25">
        <f>COUNTIFS(Tablo1[Gaziantep],"TRUE",Tablo1[Chorotypes],"Southwest Asiatic")/(VALUE(AR12))</f>
        <v>0.11295681063122924</v>
      </c>
      <c r="AS37" s="25">
        <f>COUNTIFS(Tablo1[Giresun],"TRUE",Tablo1[Chorotypes],"Southwest Asiatic")/(VALUE(AS12))</f>
        <v>8.8495575221238937E-3</v>
      </c>
      <c r="AT37" s="25">
        <f>COUNTIFS(Tablo1[Gümüşhane],"TRUE",Tablo1[Chorotypes],"Southwest Asiatic")/(VALUE(AT12))</f>
        <v>4.0816326530612242E-2</v>
      </c>
      <c r="AU37" s="25">
        <f>COUNTIFS(Tablo1[Hakkâri],"TRUE",Tablo1[Chorotypes],"Southwest Asiatic")/(VALUE(AU12))</f>
        <v>7.4999999999999997E-2</v>
      </c>
      <c r="AV37" s="25">
        <f>COUNTIFS(Tablo1[Hatay],"TRUE",Tablo1[Chorotypes],"Southwest Asiatic")/(VALUE(AV12))</f>
        <v>0.10548523206751055</v>
      </c>
      <c r="AW37" s="25">
        <f>COUNTIFS(Tablo1[Iğdır],"TRUE",Tablo1[Chorotypes],"Southwest Asiatic")/(VALUE(AW12))</f>
        <v>2.8248587570621469E-2</v>
      </c>
      <c r="AX37" s="25">
        <f>COUNTIFS(Tablo1[Isparta],"TRUE",Tablo1[Chorotypes],"Southwest Asiatic")/(VALUE(AX12))</f>
        <v>1.3888888888888888E-2</v>
      </c>
      <c r="AY37" s="25">
        <f>COUNTIFS(Tablo1[İstanbul],"TRUE",Tablo1[Chorotypes],"Southwest Asiatic")/(VALUE(AY12))</f>
        <v>1.282051282051282E-2</v>
      </c>
      <c r="AZ37" s="25">
        <f>COUNTIFS(Tablo1[İzmir],"TRUE",Tablo1[Chorotypes],"Southwest Asiatic")/(VALUE(AZ12))</f>
        <v>2.7633851468048358E-2</v>
      </c>
      <c r="BA37" s="25">
        <f>COUNTIFS(Tablo1[Kahramanmaraş],"TRUE",Tablo1[Chorotypes],"Southwest Asiatic")/(VALUE(BA12))</f>
        <v>0.1</v>
      </c>
      <c r="BB37" s="25">
        <f>COUNTIFS(Tablo1[Karabük],"TRUE",Tablo1[Chorotypes],"Southwest Asiatic")/(VALUE(BB12))</f>
        <v>3.968253968253968E-2</v>
      </c>
      <c r="BC37" s="25">
        <f>COUNTIFS(Tablo1[Karaman],"TRUE",Tablo1[Chorotypes],"Southwest Asiatic")/(VALUE(BC12))</f>
        <v>6.0869565217391307E-2</v>
      </c>
      <c r="BD37" s="25">
        <f>COUNTIFS(Tablo1[Kars],"TRUE",Tablo1[Chorotypes],"Southwest Asiatic")/(VALUE(BD12))</f>
        <v>4.6218487394957986E-2</v>
      </c>
      <c r="BE37" s="25">
        <f>COUNTIFS(Tablo1[Kastamonu],"TRUE",Tablo1[Chorotypes],"Southwest Asiatic")/(VALUE(BE12))</f>
        <v>1.4598540145985401E-2</v>
      </c>
      <c r="BF37" s="25">
        <f>COUNTIFS(Tablo1[Kayseri],"TRUE",Tablo1[Chorotypes],"Southwest Asiatic")/(VALUE(BF12))</f>
        <v>4.4854881266490766E-2</v>
      </c>
      <c r="BG37" s="25">
        <f>COUNTIFS(Tablo1[Kırıkkale],"TRUE",Tablo1[Chorotypes],"Southwest Asiatic")/(VALUE(BG12))</f>
        <v>1.2987012987012988E-2</v>
      </c>
      <c r="BH37" s="25">
        <f>COUNTIFS(Tablo1[Kırklareli],"TRUE",Tablo1[Chorotypes],"Southwest Asiatic")/(VALUE(BH12))</f>
        <v>1.3157894736842105E-2</v>
      </c>
      <c r="BI37" s="25">
        <f>COUNTIFS(Tablo1[Kırşehir],"TRUE",Tablo1[Chorotypes],"Southwest Asiatic")/(VALUE(BI12))</f>
        <v>8.7336244541484712E-3</v>
      </c>
      <c r="BJ37" s="25">
        <f>COUNTIFS(Tablo1[Kilis],"TRUE",Tablo1[Chorotypes],"Southwest Asiatic")/(VALUE(BJ12))</f>
        <v>0.11688311688311688</v>
      </c>
      <c r="BK37" s="25">
        <f>COUNTIFS(Tablo1[Kocaeli],"TRUE",Tablo1[Chorotypes],"Southwest Asiatic")/(VALUE(BK12))</f>
        <v>1.2658227848101266E-2</v>
      </c>
      <c r="BL37" s="25">
        <f>COUNTIFS(Tablo1[Konya],"TRUE",Tablo1[Chorotypes],"Southwest Asiatic")/(VALUE(BL12))</f>
        <v>4.6913580246913583E-2</v>
      </c>
      <c r="BM37" s="25">
        <f>COUNTIFS(Tablo1[Kütahya],"TRUE",Tablo1[Chorotypes],"Southwest Asiatic")/(VALUE(BM12))</f>
        <v>2.7932960893854747E-2</v>
      </c>
      <c r="BN37" s="25">
        <f>COUNTIFS(Tablo1[Malatya],"TRUE",Tablo1[Chorotypes],"Southwest Asiatic")/(VALUE(BN12))</f>
        <v>0.11347517730496454</v>
      </c>
      <c r="BO37" s="25">
        <f>COUNTIFS(Tablo1[Manisa],"TRUE",Tablo1[Chorotypes],"Southwest Asiatic")/(VALUE(BO12))</f>
        <v>1.9138755980861243E-2</v>
      </c>
      <c r="BP37" s="25">
        <f>COUNTIFS(Tablo1[Mardin],"TRUE",Tablo1[Chorotypes],"Southwest Asiatic")/(VALUE(BP12))</f>
        <v>0.11442786069651742</v>
      </c>
      <c r="BQ37" s="25">
        <f>COUNTIFS(Tablo1[Mersin],"TRUE",Tablo1[Chorotypes],"Southwest Asiatic")/(VALUE(BQ12))</f>
        <v>5.6974459724950882E-2</v>
      </c>
      <c r="BR37" s="25">
        <f>COUNTIFS(Tablo1[Muğla],"TRUE",Tablo1[Chorotypes],"Southwest Asiatic")/(VALUE(BR12))</f>
        <v>2.6402640264026403E-2</v>
      </c>
      <c r="BS37" s="25">
        <f>COUNTIFS(Tablo1[Muş],"TRUE",Tablo1[Chorotypes],"Southwest Asiatic")/(VALUE(BS12))</f>
        <v>4.878048780487805E-2</v>
      </c>
      <c r="BT37" s="25">
        <f>COUNTIFS(Tablo1[Nevşehir],"TRUE",Tablo1[Chorotypes],"Southwest Asiatic")/(VALUE(BT12))</f>
        <v>1.9900497512437811E-2</v>
      </c>
      <c r="BU37" s="25">
        <f>COUNTIFS(Tablo1[Niğde],"TRUE",Tablo1[Chorotypes],"Southwest Asiatic")/(VALUE(BU12))</f>
        <v>6.25E-2</v>
      </c>
      <c r="BV37" s="25">
        <f>COUNTIFS(Tablo1[Ordu],"TRUE",Tablo1[Chorotypes],"Southwest Asiatic")/(VALUE(BV12))</f>
        <v>9.9009900990099011E-3</v>
      </c>
      <c r="BW37" s="25">
        <f>COUNTIFS(Tablo1[Osmaniye],"TRUE",Tablo1[Chorotypes],"Southwest Asiatic")/(VALUE(BW12))</f>
        <v>5.6497175141242938E-2</v>
      </c>
      <c r="BX37" s="25">
        <f>COUNTIFS(Tablo1[Rize],"TRUE",Tablo1[Chorotypes],"Southwest Asiatic")/(VALUE(BX12))</f>
        <v>3.5087719298245612E-2</v>
      </c>
      <c r="BY37" s="25">
        <f>COUNTIFS(Tablo1[Sakarya],"TRUE",Tablo1[Chorotypes],"Southwest Asiatic")/(VALUE(BY12))</f>
        <v>0</v>
      </c>
      <c r="BZ37" s="25">
        <f>COUNTIFS(Tablo1[Samsun],"TRUE",Tablo1[Chorotypes],"Southwest Asiatic")/(VALUE(BZ12))</f>
        <v>2.2058823529411766E-2</v>
      </c>
      <c r="CA37" s="25">
        <f>COUNTIFS(Tablo1[Siirt],"TRUE",Tablo1[Chorotypes],"Southwest Asiatic")/(VALUE(CA12))</f>
        <v>0.13157894736842105</v>
      </c>
      <c r="CB37" s="25">
        <f>COUNTIFS(Tablo1[Sinop],"TRUE",Tablo1[Chorotypes],"Southwest Asiatic")/(VALUE(CB12))</f>
        <v>1.9230769230769232E-2</v>
      </c>
      <c r="CC37" s="25">
        <f>COUNTIFS(Tablo1[Sivas],"TRUE",Tablo1[Chorotypes],"Southwest Asiatic")/(VALUE(CC12))</f>
        <v>2.7210884353741496E-2</v>
      </c>
      <c r="CD37" s="25">
        <f>COUNTIFS(Tablo1[Şanlıurfa],"TRUE",Tablo1[Chorotypes],"Southwest Asiatic")/(VALUE(CD12))</f>
        <v>6.2992125984251968E-2</v>
      </c>
      <c r="CE37" s="25">
        <f>COUNTIFS(Tablo1[Şırnak],"TRUE",Tablo1[Chorotypes],"Southwest Asiatic")/(VALUE(CE12))</f>
        <v>7.407407407407407E-2</v>
      </c>
      <c r="CF37" s="25">
        <f>COUNTIFS(Tablo1[Tekirdağ],"TRUE",Tablo1[Chorotypes],"Southwest Asiatic")/(VALUE(CF12))</f>
        <v>2.6041666666666668E-2</v>
      </c>
      <c r="CG37" s="25">
        <f>COUNTIFS(Tablo1[Tokat],"TRUE",Tablo1[Chorotypes],"Southwest Asiatic")/(VALUE(CG12))</f>
        <v>2.564102564102564E-2</v>
      </c>
      <c r="CH37" s="25">
        <f>COUNTIFS(Tablo1[Trabzon],"TRUE",Tablo1[Chorotypes],"Southwest Asiatic")/(VALUE(CH12))</f>
        <v>0</v>
      </c>
      <c r="CI37" s="25">
        <f>COUNTIFS(Tablo1[Tunceli],"TRUE",Tablo1[Chorotypes],"Southwest Asiatic")/(VALUE(CI12))</f>
        <v>6.3063063063063057E-2</v>
      </c>
      <c r="CJ37" s="25">
        <f>COUNTIFS(Tablo1[Uşak],"TRUE",Tablo1[Chorotypes],"Southwest Asiatic")/(VALUE(CJ12))</f>
        <v>8.771929824561403E-3</v>
      </c>
      <c r="CK37" s="25">
        <f>COUNTIFS(Tablo1[Van],"TRUE",Tablo1[Chorotypes],"Southwest Asiatic")/(VALUE(CK12))</f>
        <v>5.8201058201058198E-2</v>
      </c>
      <c r="CL37" s="25">
        <f>COUNTIFS(Tablo1[Yalova],"TRUE",Tablo1[Chorotypes],"Southwest Asiatic")/(VALUE(CL12))</f>
        <v>1.9230769230769232E-2</v>
      </c>
      <c r="CM37" s="25">
        <f>COUNTIFS(Tablo1[Yozgat],"TRUE",Tablo1[Chorotypes],"Southwest Asiatic")/(VALUE(CM12))</f>
        <v>2.4390243902439025E-2</v>
      </c>
      <c r="CN37" s="46">
        <f>COUNTIFS(Tablo1[Zonguldak],"TRUE",Tablo1[Chorotypes],"Southwest Asiatic")/(VALUE(CN12))</f>
        <v>0</v>
      </c>
    </row>
    <row r="38" spans="1:92">
      <c r="A38" s="45" t="s">
        <v>135</v>
      </c>
      <c r="B38" s="55">
        <f>(COUNTIF(Tablo1[Chorotypes],T(A38))/(B12))</f>
        <v>4.3764988009592325E-2</v>
      </c>
      <c r="C38" s="25">
        <f>COUNTIFS(Tablo1[Mediterranean],"TRUE",Tablo1[Chorotypes],"Caucaso-Anatolian")/(VALUE(C12))</f>
        <v>2.4752475247524754E-2</v>
      </c>
      <c r="D38" s="25">
        <f>COUNTIFS(Tablo1[Aegean],"TRUE",Tablo1[Chorotypes],"Caucaso-Anatolian")/(VALUE(D12))</f>
        <v>1.4511873350923483E-2</v>
      </c>
      <c r="E38" s="25">
        <f>COUNTIFS(Tablo1[Central Anatolian],"TRUE",Tablo1[Chorotypes],"Caucaso-Anatolian")/(VALUE(E12))</f>
        <v>3.2692307692307694E-2</v>
      </c>
      <c r="F38" s="25">
        <f>COUNTIFS(Tablo1[Marmara],"TRUE",Tablo1[Chorotypes],"Caucaso-Anatolian")/(VALUE(F12))</f>
        <v>3.6407766990291263E-3</v>
      </c>
      <c r="G38" s="25">
        <f>COUNTIFS(Tablo1[Southeastern Anatolian],"TRUE",Tablo1[Chorotypes],"Caucaso-Anatolian")/(VALUE(G12))</f>
        <v>2.7257240204429302E-2</v>
      </c>
      <c r="H38" s="25">
        <f>COUNTIFS(Tablo1[East Anatolian],"TRUE",Tablo1[Chorotypes],"Caucaso-Anatolian")/(VALUE(H12))</f>
        <v>6.2078272604588397E-2</v>
      </c>
      <c r="I38" s="25">
        <f>COUNTIFS(Tablo1[Black Sea],"TRUE",Tablo1[Chorotypes],"Caucaso-Anatolian")/(VALUE(I12))</f>
        <v>3.2938076416337288E-2</v>
      </c>
      <c r="J38" s="25">
        <f>COUNTIFS(Tablo1[Eastern Black Sea],"TRUE",Tablo1[Chorotypes],"Caucaso-Anatolian")/(VALUE(J12))</f>
        <v>4.4321329639889197E-2</v>
      </c>
      <c r="K38" s="25">
        <f>COUNTIFS(Tablo1[Turkish Thrace],"TRUE",Tablo1[Chorotypes],"Caucaso-Anatolian")/(VALUE(K12))</f>
        <v>3.003003003003003E-3</v>
      </c>
      <c r="L38" s="25">
        <f>COUNTIFS(Tablo1[Adana],"TRUE",Tablo1[Chorotypes],"Caucaso-Anatolian")/(VALUE(L12))</f>
        <v>1.8450184501845018E-2</v>
      </c>
      <c r="M38" s="25">
        <f>COUNTIFS(Tablo1[Adıyaman],"TRUE",Tablo1[Chorotypes],"Caucaso-Anatolian")/(VALUE(M12))</f>
        <v>1.5625E-2</v>
      </c>
      <c r="N38" s="25">
        <f>COUNTIFS(Tablo1[Afyonkarahisar],"TRUE",Tablo1[Chorotypes],"Caucaso-Anatolian")/(VALUE(N12))</f>
        <v>1.8072289156626505E-2</v>
      </c>
      <c r="O38" s="25">
        <f>COUNTIFS(Tablo1[Ağrı],"TRUE",Tablo1[Chorotypes],"Caucaso-Anatolian")/(VALUE(O12))</f>
        <v>6.4285714285714279E-2</v>
      </c>
      <c r="P38" s="25">
        <f>COUNTIFS(Tablo1[Aksaray],"TRUE",Tablo1[Chorotypes],"Caucaso-Anatolian")/(VALUE(P12))</f>
        <v>1.6393442622950821E-2</v>
      </c>
      <c r="Q38" s="25">
        <f>COUNTIFS(Tablo1[Amasya],"TRUE",Tablo1[Chorotypes],"Caucaso-Anatolian")/(VALUE(Q12))</f>
        <v>1.3605442176870748E-2</v>
      </c>
      <c r="R38" s="25">
        <f>COUNTIFS(Tablo1[Ankara],"TRUE",Tablo1[Chorotypes],"Caucaso-Anatolian")/(VALUE(R12))</f>
        <v>2.2116903633491312E-2</v>
      </c>
      <c r="S38" s="25">
        <f>COUNTIFS(Tablo1[Antalya],"TRUE",Tablo1[Chorotypes],"Caucaso-Anatolian")/(VALUE(S12))</f>
        <v>8.6956521739130436E-3</v>
      </c>
      <c r="T38" s="25">
        <f>COUNTIFS(Tablo1[Ardahan],"TRUE",Tablo1[Chorotypes],"Caucaso-Anatolian")/(VALUE(T12))</f>
        <v>7.8431372549019607E-2</v>
      </c>
      <c r="U38" s="25">
        <f>COUNTIFS(Tablo1[Artvin],"TRUE",Tablo1[Chorotypes],"Caucaso-Anatolian")/(VALUE(U12))</f>
        <v>4.1284403669724773E-2</v>
      </c>
      <c r="V38" s="25">
        <f>COUNTIFS(Tablo1[Aydın],"TRUE",Tablo1[Chorotypes],"Caucaso-Anatolian")/(VALUE(V12))</f>
        <v>1.282051282051282E-2</v>
      </c>
      <c r="W38" s="25">
        <f>COUNTIFS(Tablo1[Balıkesir],"TRUE",Tablo1[Chorotypes],"Caucaso-Anatolian")/(VALUE(W12))</f>
        <v>4.5045045045045045E-3</v>
      </c>
      <c r="X38" s="25">
        <f>COUNTIFS(Tablo1[Bartın],"TRUE",Tablo1[Chorotypes],"Caucaso-Anatolian")/(VALUE(X12))</f>
        <v>0</v>
      </c>
      <c r="Y38" s="25">
        <f>COUNTIFS(Tablo1[Batman],"TRUE",Tablo1[Chorotypes],"Caucaso-Anatolian")/(VALUE(Y12))</f>
        <v>0</v>
      </c>
      <c r="Z38" s="25">
        <f>COUNTIFS(Tablo1[Bayburt],"TRUE",Tablo1[Chorotypes],"Caucaso-Anatolian")/(VALUE(Z12))</f>
        <v>2.197802197802198E-2</v>
      </c>
      <c r="AA38" s="25">
        <f>COUNTIFS(Tablo1[Bilecik],"TRUE",Tablo1[Chorotypes],"Caucaso-Anatolian")/(VALUE(AA12))</f>
        <v>5.8139534883720929E-3</v>
      </c>
      <c r="AB38" s="25">
        <f>COUNTIFS(Tablo1[Bingöl],"TRUE",Tablo1[Chorotypes],"Caucaso-Anatolian")/(VALUE(AB12))</f>
        <v>3.896103896103896E-2</v>
      </c>
      <c r="AC38" s="25">
        <f>COUNTIFS(Tablo1[Bitlis],"TRUE",Tablo1[Chorotypes],"Caucaso-Anatolian")/(VALUE(AC12))</f>
        <v>6.4935064935064929E-2</v>
      </c>
      <c r="AD38" s="25">
        <f>COUNTIFS(Tablo1[Bolu],"TRUE",Tablo1[Chorotypes],"Caucaso-Anatolian")/(VALUE(AD12))</f>
        <v>1.4423076923076924E-2</v>
      </c>
      <c r="AE38" s="25">
        <f>COUNTIFS(Tablo1[Burdur],"TRUE",Tablo1[Chorotypes],"Caucaso-Anatolian")/(VALUE(AE12))</f>
        <v>6.1349693251533744E-3</v>
      </c>
      <c r="AF38" s="25">
        <f>COUNTIFS(Tablo1[Bursa],"TRUE",Tablo1[Chorotypes],"Caucaso-Anatolian")/(VALUE(AF12))</f>
        <v>2.4630541871921183E-3</v>
      </c>
      <c r="AG38" s="25">
        <f>COUNTIFS(Tablo1[Çanakkale],"TRUE",Tablo1[Chorotypes],"Caucaso-Anatolian")/(VALUE(AG12))</f>
        <v>7.326007326007326E-3</v>
      </c>
      <c r="AH38" s="25">
        <f>COUNTIFS(Tablo1[Çankırı],"TRUE",Tablo1[Chorotypes],"Caucaso-Anatolian")/(VALUE(AH12))</f>
        <v>5.0251256281407036E-3</v>
      </c>
      <c r="AI38" s="25">
        <f>COUNTIFS(Tablo1[Çorum],"TRUE",Tablo1[Chorotypes],"Caucaso-Anatolian")/(VALUE(AI12))</f>
        <v>1.8691588785046728E-2</v>
      </c>
      <c r="AJ38" s="25">
        <f>COUNTIFS(Tablo1[Denizli],"TRUE",Tablo1[Chorotypes],"Caucaso-Anatolian")/(VALUE(AJ12))</f>
        <v>2.0833333333333332E-2</v>
      </c>
      <c r="AK38" s="25">
        <f>COUNTIFS(Tablo1[Diyarbakır],"TRUE",Tablo1[Chorotypes],"Caucaso-Anatolian")/(VALUE(AK12))</f>
        <v>2.247191011235955E-2</v>
      </c>
      <c r="AL38" s="25">
        <f>COUNTIFS(Tablo1[Düzce],"TRUE",Tablo1[Chorotypes],"Caucaso-Anatolian")/(VALUE(AL12))</f>
        <v>0</v>
      </c>
      <c r="AM38" s="25">
        <f>COUNTIFS(Tablo1[Edirne],"TRUE",Tablo1[Chorotypes],"Caucaso-Anatolian")/(VALUE(AM12))</f>
        <v>0</v>
      </c>
      <c r="AN38" s="25">
        <f>COUNTIFS(Tablo1[Elazığ],"TRUE",Tablo1[Chorotypes],"Caucaso-Anatolian")/(VALUE(AN12))</f>
        <v>2.6315789473684209E-2</v>
      </c>
      <c r="AO38" s="25">
        <f>COUNTIFS(Tablo1[Erzincan],"TRUE",Tablo1[Chorotypes],"Caucaso-Anatolian")/(VALUE(AO12))</f>
        <v>3.8674033149171269E-2</v>
      </c>
      <c r="AP38" s="25">
        <f>COUNTIFS(Tablo1[Erzurum],"TRUE",Tablo1[Chorotypes],"Caucaso-Anatolian")/(VALUE(AP12))</f>
        <v>3.8461538461538464E-2</v>
      </c>
      <c r="AQ38" s="25">
        <f>COUNTIFS(Tablo1[Eskişehir],"TRUE",Tablo1[Chorotypes],"Caucaso-Anatolian")/(VALUE(AQ12))</f>
        <v>1.507537688442211E-2</v>
      </c>
      <c r="AR38" s="25">
        <f>COUNTIFS(Tablo1[Gaziantep],"TRUE",Tablo1[Chorotypes],"Caucaso-Anatolian")/(VALUE(AR12))</f>
        <v>1.6611295681063124E-2</v>
      </c>
      <c r="AS38" s="25">
        <f>COUNTIFS(Tablo1[Giresun],"TRUE",Tablo1[Chorotypes],"Caucaso-Anatolian")/(VALUE(AS12))</f>
        <v>2.6548672566371681E-2</v>
      </c>
      <c r="AT38" s="25">
        <f>COUNTIFS(Tablo1[Gümüşhane],"TRUE",Tablo1[Chorotypes],"Caucaso-Anatolian")/(VALUE(AT12))</f>
        <v>2.0408163265306121E-2</v>
      </c>
      <c r="AU38" s="25">
        <f>COUNTIFS(Tablo1[Hakkâri],"TRUE",Tablo1[Chorotypes],"Caucaso-Anatolian")/(VALUE(AU12))</f>
        <v>6.25E-2</v>
      </c>
      <c r="AV38" s="25">
        <f>COUNTIFS(Tablo1[Hatay],"TRUE",Tablo1[Chorotypes],"Caucaso-Anatolian")/(VALUE(AV12))</f>
        <v>1.0548523206751054E-2</v>
      </c>
      <c r="AW38" s="25">
        <f>COUNTIFS(Tablo1[Iğdır],"TRUE",Tablo1[Chorotypes],"Caucaso-Anatolian")/(VALUE(AW12))</f>
        <v>5.6497175141242938E-2</v>
      </c>
      <c r="AX38" s="25">
        <f>COUNTIFS(Tablo1[Isparta],"TRUE",Tablo1[Chorotypes],"Caucaso-Anatolian")/(VALUE(AX12))</f>
        <v>1.8518518518518517E-2</v>
      </c>
      <c r="AY38" s="25">
        <f>COUNTIFS(Tablo1[İstanbul],"TRUE",Tablo1[Chorotypes],"Caucaso-Anatolian")/(VALUE(AY12))</f>
        <v>2.5641025641025641E-3</v>
      </c>
      <c r="AZ38" s="25">
        <f>COUNTIFS(Tablo1[İzmir],"TRUE",Tablo1[Chorotypes],"Caucaso-Anatolian")/(VALUE(AZ12))</f>
        <v>6.9084628670120895E-3</v>
      </c>
      <c r="BA38" s="25">
        <f>COUNTIFS(Tablo1[Kahramanmaraş],"TRUE",Tablo1[Chorotypes],"Caucaso-Anatolian")/(VALUE(BA12))</f>
        <v>2.1951219512195121E-2</v>
      </c>
      <c r="BB38" s="25">
        <f>COUNTIFS(Tablo1[Karabük],"TRUE",Tablo1[Chorotypes],"Caucaso-Anatolian")/(VALUE(BB12))</f>
        <v>0</v>
      </c>
      <c r="BC38" s="25">
        <f>COUNTIFS(Tablo1[Karaman],"TRUE",Tablo1[Chorotypes],"Caucaso-Anatolian")/(VALUE(BC12))</f>
        <v>1.7391304347826087E-2</v>
      </c>
      <c r="BD38" s="25">
        <f>COUNTIFS(Tablo1[Kars],"TRUE",Tablo1[Chorotypes],"Caucaso-Anatolian")/(VALUE(BD12))</f>
        <v>6.3025210084033612E-2</v>
      </c>
      <c r="BE38" s="25">
        <f>COUNTIFS(Tablo1[Kastamonu],"TRUE",Tablo1[Chorotypes],"Caucaso-Anatolian")/(VALUE(BE12))</f>
        <v>7.2992700729927005E-3</v>
      </c>
      <c r="BF38" s="25">
        <f>COUNTIFS(Tablo1[Kayseri],"TRUE",Tablo1[Chorotypes],"Caucaso-Anatolian")/(VALUE(BF12))</f>
        <v>2.1108179419525065E-2</v>
      </c>
      <c r="BG38" s="25">
        <f>COUNTIFS(Tablo1[Kırıkkale],"TRUE",Tablo1[Chorotypes],"Caucaso-Anatolian")/(VALUE(BG12))</f>
        <v>3.896103896103896E-2</v>
      </c>
      <c r="BH38" s="25">
        <f>COUNTIFS(Tablo1[Kırklareli],"TRUE",Tablo1[Chorotypes],"Caucaso-Anatolian")/(VALUE(BH12))</f>
        <v>4.3859649122807015E-3</v>
      </c>
      <c r="BI38" s="25">
        <f>COUNTIFS(Tablo1[Kırşehir],"TRUE",Tablo1[Chorotypes],"Caucaso-Anatolian")/(VALUE(BI12))</f>
        <v>1.3100436681222707E-2</v>
      </c>
      <c r="BJ38" s="25">
        <f>COUNTIFS(Tablo1[Kilis],"TRUE",Tablo1[Chorotypes],"Caucaso-Anatolian")/(VALUE(BJ12))</f>
        <v>0</v>
      </c>
      <c r="BK38" s="25">
        <f>COUNTIFS(Tablo1[Kocaeli],"TRUE",Tablo1[Chorotypes],"Caucaso-Anatolian")/(VALUE(BK12))</f>
        <v>6.3291139240506328E-3</v>
      </c>
      <c r="BL38" s="25">
        <f>COUNTIFS(Tablo1[Konya],"TRUE",Tablo1[Chorotypes],"Caucaso-Anatolian")/(VALUE(BL12))</f>
        <v>2.9629629629629631E-2</v>
      </c>
      <c r="BM38" s="25">
        <f>COUNTIFS(Tablo1[Kütahya],"TRUE",Tablo1[Chorotypes],"Caucaso-Anatolian")/(VALUE(BM12))</f>
        <v>2.7932960893854747E-2</v>
      </c>
      <c r="BN38" s="25">
        <f>COUNTIFS(Tablo1[Malatya],"TRUE",Tablo1[Chorotypes],"Caucaso-Anatolian")/(VALUE(BN12))</f>
        <v>2.1276595744680851E-2</v>
      </c>
      <c r="BO38" s="25">
        <f>COUNTIFS(Tablo1[Manisa],"TRUE",Tablo1[Chorotypes],"Caucaso-Anatolian")/(VALUE(BO12))</f>
        <v>1.9138755980861243E-2</v>
      </c>
      <c r="BP38" s="25">
        <f>COUNTIFS(Tablo1[Mardin],"TRUE",Tablo1[Chorotypes],"Caucaso-Anatolian")/(VALUE(BP12))</f>
        <v>1.4925373134328358E-2</v>
      </c>
      <c r="BQ38" s="25">
        <f>COUNTIFS(Tablo1[Mersin],"TRUE",Tablo1[Chorotypes],"Caucaso-Anatolian")/(VALUE(BQ12))</f>
        <v>1.37524557956778E-2</v>
      </c>
      <c r="BR38" s="25">
        <f>COUNTIFS(Tablo1[Muğla],"TRUE",Tablo1[Chorotypes],"Caucaso-Anatolian")/(VALUE(BR12))</f>
        <v>6.6006600660066007E-3</v>
      </c>
      <c r="BS38" s="25">
        <f>COUNTIFS(Tablo1[Muş],"TRUE",Tablo1[Chorotypes],"Caucaso-Anatolian")/(VALUE(BS12))</f>
        <v>6.097560975609756E-2</v>
      </c>
      <c r="BT38" s="25">
        <f>COUNTIFS(Tablo1[Nevşehir],"TRUE",Tablo1[Chorotypes],"Caucaso-Anatolian")/(VALUE(BT12))</f>
        <v>1.9900497512437811E-2</v>
      </c>
      <c r="BU38" s="25">
        <f>COUNTIFS(Tablo1[Niğde],"TRUE",Tablo1[Chorotypes],"Caucaso-Anatolian")/(VALUE(BU12))</f>
        <v>3.9473684210526314E-2</v>
      </c>
      <c r="BV38" s="25">
        <f>COUNTIFS(Tablo1[Ordu],"TRUE",Tablo1[Chorotypes],"Caucaso-Anatolian")/(VALUE(BV12))</f>
        <v>2.9702970297029702E-2</v>
      </c>
      <c r="BW38" s="25">
        <f>COUNTIFS(Tablo1[Osmaniye],"TRUE",Tablo1[Chorotypes],"Caucaso-Anatolian")/(VALUE(BW12))</f>
        <v>1.6949152542372881E-2</v>
      </c>
      <c r="BX38" s="25">
        <f>COUNTIFS(Tablo1[Rize],"TRUE",Tablo1[Chorotypes],"Caucaso-Anatolian")/(VALUE(BX12))</f>
        <v>3.5087719298245612E-2</v>
      </c>
      <c r="BY38" s="25">
        <f>COUNTIFS(Tablo1[Sakarya],"TRUE",Tablo1[Chorotypes],"Caucaso-Anatolian")/(VALUE(BY12))</f>
        <v>0</v>
      </c>
      <c r="BZ38" s="25">
        <f>COUNTIFS(Tablo1[Samsun],"TRUE",Tablo1[Chorotypes],"Caucaso-Anatolian")/(VALUE(BZ12))</f>
        <v>1.4705882352941176E-2</v>
      </c>
      <c r="CA38" s="25">
        <f>COUNTIFS(Tablo1[Siirt],"TRUE",Tablo1[Chorotypes],"Caucaso-Anatolian")/(VALUE(CA12))</f>
        <v>0</v>
      </c>
      <c r="CB38" s="25">
        <f>COUNTIFS(Tablo1[Sinop],"TRUE",Tablo1[Chorotypes],"Caucaso-Anatolian")/(VALUE(CB12))</f>
        <v>6.41025641025641E-3</v>
      </c>
      <c r="CC38" s="25">
        <f>COUNTIFS(Tablo1[Sivas],"TRUE",Tablo1[Chorotypes],"Caucaso-Anatolian")/(VALUE(CC12))</f>
        <v>4.0816326530612242E-2</v>
      </c>
      <c r="CD38" s="25">
        <f>COUNTIFS(Tablo1[Şanlıurfa],"TRUE",Tablo1[Chorotypes],"Caucaso-Anatolian")/(VALUE(CD12))</f>
        <v>2.3622047244094488E-2</v>
      </c>
      <c r="CE38" s="25">
        <f>COUNTIFS(Tablo1[Şırnak],"TRUE",Tablo1[Chorotypes],"Caucaso-Anatolian")/(VALUE(CE12))</f>
        <v>7.407407407407407E-2</v>
      </c>
      <c r="CF38" s="25">
        <f>COUNTIFS(Tablo1[Tekirdağ],"TRUE",Tablo1[Chorotypes],"Caucaso-Anatolian")/(VALUE(CF12))</f>
        <v>5.208333333333333E-3</v>
      </c>
      <c r="CG38" s="25">
        <f>COUNTIFS(Tablo1[Tokat],"TRUE",Tablo1[Chorotypes],"Caucaso-Anatolian")/(VALUE(CG12))</f>
        <v>3.5897435897435895E-2</v>
      </c>
      <c r="CH38" s="25">
        <f>COUNTIFS(Tablo1[Trabzon],"TRUE",Tablo1[Chorotypes],"Caucaso-Anatolian")/(VALUE(CH12))</f>
        <v>1.282051282051282E-2</v>
      </c>
      <c r="CI38" s="25">
        <f>COUNTIFS(Tablo1[Tunceli],"TRUE",Tablo1[Chorotypes],"Caucaso-Anatolian")/(VALUE(CI12))</f>
        <v>1.8018018018018018E-2</v>
      </c>
      <c r="CJ38" s="25">
        <f>COUNTIFS(Tablo1[Uşak],"TRUE",Tablo1[Chorotypes],"Caucaso-Anatolian")/(VALUE(CJ12))</f>
        <v>8.771929824561403E-3</v>
      </c>
      <c r="CK38" s="25">
        <f>COUNTIFS(Tablo1[Van],"TRUE",Tablo1[Chorotypes],"Caucaso-Anatolian")/(VALUE(CK12))</f>
        <v>6.3492063492063489E-2</v>
      </c>
      <c r="CL38" s="25">
        <f>COUNTIFS(Tablo1[Yalova],"TRUE",Tablo1[Chorotypes],"Caucaso-Anatolian")/(VALUE(CL12))</f>
        <v>1.9230769230769232E-2</v>
      </c>
      <c r="CM38" s="25">
        <f>COUNTIFS(Tablo1[Yozgat],"TRUE",Tablo1[Chorotypes],"Caucaso-Anatolian")/(VALUE(CM12))</f>
        <v>0</v>
      </c>
      <c r="CN38" s="46">
        <f>COUNTIFS(Tablo1[Zonguldak],"TRUE",Tablo1[Chorotypes],"Caucaso-Anatolian")/(VALUE(CN12))</f>
        <v>7.0921985815602835E-3</v>
      </c>
    </row>
    <row r="39" spans="1:92">
      <c r="A39" s="45" t="s">
        <v>355</v>
      </c>
      <c r="B39" s="55">
        <f>(COUNTIF(Tablo1[Chorotypes],T(A39))/(B12))</f>
        <v>2.5779376498800959E-2</v>
      </c>
      <c r="C39" s="25">
        <f>COUNTIFS(Tablo1[Mediterranean],"TRUE",Tablo1[Chorotypes],"Balkano-Anatolian")/(VALUE(C12))</f>
        <v>2.0792079207920793E-2</v>
      </c>
      <c r="D39" s="25">
        <f>COUNTIFS(Tablo1[Aegean],"TRUE",Tablo1[Chorotypes],"Balkano-Anatolian")/(VALUE(D12))</f>
        <v>2.3746701846965697E-2</v>
      </c>
      <c r="E39" s="25">
        <f>COUNTIFS(Tablo1[Central Anatolian],"TRUE",Tablo1[Chorotypes],"Balkano-Anatolian")/(VALUE(E12))</f>
        <v>2.7884615384615386E-2</v>
      </c>
      <c r="F39" s="25">
        <f>COUNTIFS(Tablo1[Marmara],"TRUE",Tablo1[Chorotypes],"Balkano-Anatolian")/(VALUE(F12))</f>
        <v>2.7912621359223302E-2</v>
      </c>
      <c r="G39" s="25">
        <f>COUNTIFS(Tablo1[Southeastern Anatolian],"TRUE",Tablo1[Chorotypes],"Balkano-Anatolian")/(VALUE(G12))</f>
        <v>8.5178875638841564E-3</v>
      </c>
      <c r="H39" s="25">
        <f>COUNTIFS(Tablo1[East Anatolian],"TRUE",Tablo1[Chorotypes],"Balkano-Anatolian")/(VALUE(H12))</f>
        <v>9.4466936572199737E-3</v>
      </c>
      <c r="I39" s="25">
        <f>COUNTIFS(Tablo1[Black Sea],"TRUE",Tablo1[Chorotypes],"Balkano-Anatolian")/(VALUE(I12))</f>
        <v>1.7127799736495388E-2</v>
      </c>
      <c r="J39" s="25">
        <f>COUNTIFS(Tablo1[Eastern Black Sea],"TRUE",Tablo1[Chorotypes],"Balkano-Anatolian")/(VALUE(J12))</f>
        <v>8.3102493074792248E-3</v>
      </c>
      <c r="K39" s="25">
        <f>COUNTIFS(Tablo1[Turkish Thrace],"TRUE",Tablo1[Chorotypes],"Balkano-Anatolian")/(VALUE(K12))</f>
        <v>2.1021021021021023E-2</v>
      </c>
      <c r="L39" s="25">
        <f>COUNTIFS(Tablo1[Adana],"TRUE",Tablo1[Chorotypes],"Balkano-Anatolian")/(VALUE(L12))</f>
        <v>1.107011070110701E-2</v>
      </c>
      <c r="M39" s="25">
        <f>COUNTIFS(Tablo1[Adıyaman],"TRUE",Tablo1[Chorotypes],"Balkano-Anatolian")/(VALUE(M12))</f>
        <v>0</v>
      </c>
      <c r="N39" s="25">
        <f>COUNTIFS(Tablo1[Afyonkarahisar],"TRUE",Tablo1[Chorotypes],"Balkano-Anatolian")/(VALUE(N12))</f>
        <v>0</v>
      </c>
      <c r="O39" s="25">
        <f>COUNTIFS(Tablo1[Ağrı],"TRUE",Tablo1[Chorotypes],"Balkano-Anatolian")/(VALUE(O12))</f>
        <v>0</v>
      </c>
      <c r="P39" s="25">
        <f>COUNTIFS(Tablo1[Aksaray],"TRUE",Tablo1[Chorotypes],"Balkano-Anatolian")/(VALUE(P12))</f>
        <v>0</v>
      </c>
      <c r="Q39" s="25">
        <f>COUNTIFS(Tablo1[Amasya],"TRUE",Tablo1[Chorotypes],"Balkano-Anatolian")/(VALUE(Q12))</f>
        <v>6.8027210884353739E-3</v>
      </c>
      <c r="R39" s="25">
        <f>COUNTIFS(Tablo1[Ankara],"TRUE",Tablo1[Chorotypes],"Balkano-Anatolian")/(VALUE(R12))</f>
        <v>2.843601895734597E-2</v>
      </c>
      <c r="S39" s="25">
        <f>COUNTIFS(Tablo1[Antalya],"TRUE",Tablo1[Chorotypes],"Balkano-Anatolian")/(VALUE(S12))</f>
        <v>1.9565217391304349E-2</v>
      </c>
      <c r="T39" s="25">
        <f>COUNTIFS(Tablo1[Ardahan],"TRUE",Tablo1[Chorotypes],"Balkano-Anatolian")/(VALUE(T12))</f>
        <v>0</v>
      </c>
      <c r="U39" s="25">
        <f>COUNTIFS(Tablo1[Artvin],"TRUE",Tablo1[Chorotypes],"Balkano-Anatolian")/(VALUE(U12))</f>
        <v>4.5871559633027525E-3</v>
      </c>
      <c r="V39" s="25">
        <f>COUNTIFS(Tablo1[Aydın],"TRUE",Tablo1[Chorotypes],"Balkano-Anatolian")/(VALUE(V12))</f>
        <v>1.282051282051282E-2</v>
      </c>
      <c r="W39" s="25">
        <f>COUNTIFS(Tablo1[Balıkesir],"TRUE",Tablo1[Chorotypes],"Balkano-Anatolian")/(VALUE(W12))</f>
        <v>1.8018018018018018E-2</v>
      </c>
      <c r="X39" s="25">
        <f>COUNTIFS(Tablo1[Bartın],"TRUE",Tablo1[Chorotypes],"Balkano-Anatolian")/(VALUE(X12))</f>
        <v>0</v>
      </c>
      <c r="Y39" s="25">
        <f>COUNTIFS(Tablo1[Batman],"TRUE",Tablo1[Chorotypes],"Balkano-Anatolian")/(VALUE(Y12))</f>
        <v>3.5714285714285712E-2</v>
      </c>
      <c r="Z39" s="25">
        <f>COUNTIFS(Tablo1[Bayburt],"TRUE",Tablo1[Chorotypes],"Balkano-Anatolian")/(VALUE(Z12))</f>
        <v>0</v>
      </c>
      <c r="AA39" s="25">
        <f>COUNTIFS(Tablo1[Bilecik],"TRUE",Tablo1[Chorotypes],"Balkano-Anatolian")/(VALUE(AA12))</f>
        <v>3.4883720930232558E-2</v>
      </c>
      <c r="AB39" s="25">
        <f>COUNTIFS(Tablo1[Bingöl],"TRUE",Tablo1[Chorotypes],"Balkano-Anatolian")/(VALUE(AB12))</f>
        <v>0</v>
      </c>
      <c r="AC39" s="25">
        <f>COUNTIFS(Tablo1[Bitlis],"TRUE",Tablo1[Chorotypes],"Balkano-Anatolian")/(VALUE(AC12))</f>
        <v>2.5974025974025976E-2</v>
      </c>
      <c r="AD39" s="25">
        <f>COUNTIFS(Tablo1[Bolu],"TRUE",Tablo1[Chorotypes],"Balkano-Anatolian")/(VALUE(AD12))</f>
        <v>1.9230769230769232E-2</v>
      </c>
      <c r="AE39" s="25">
        <f>COUNTIFS(Tablo1[Burdur],"TRUE",Tablo1[Chorotypes],"Balkano-Anatolian")/(VALUE(AE12))</f>
        <v>1.8404907975460124E-2</v>
      </c>
      <c r="AF39" s="25">
        <f>COUNTIFS(Tablo1[Bursa],"TRUE",Tablo1[Chorotypes],"Balkano-Anatolian")/(VALUE(AF12))</f>
        <v>1.7241379310344827E-2</v>
      </c>
      <c r="AG39" s="25">
        <f>COUNTIFS(Tablo1[Çanakkale],"TRUE",Tablo1[Chorotypes],"Balkano-Anatolian")/(VALUE(AG12))</f>
        <v>2.197802197802198E-2</v>
      </c>
      <c r="AH39" s="25">
        <f>COUNTIFS(Tablo1[Çankırı],"TRUE",Tablo1[Chorotypes],"Balkano-Anatolian")/(VALUE(AH12))</f>
        <v>5.0251256281407036E-3</v>
      </c>
      <c r="AI39" s="25">
        <f>COUNTIFS(Tablo1[Çorum],"TRUE",Tablo1[Chorotypes],"Balkano-Anatolian")/(VALUE(AI12))</f>
        <v>4.6728971962616819E-3</v>
      </c>
      <c r="AJ39" s="25">
        <f>COUNTIFS(Tablo1[Denizli],"TRUE",Tablo1[Chorotypes],"Balkano-Anatolian")/(VALUE(AJ12))</f>
        <v>5.208333333333333E-3</v>
      </c>
      <c r="AK39" s="25">
        <f>COUNTIFS(Tablo1[Diyarbakır],"TRUE",Tablo1[Chorotypes],"Balkano-Anatolian")/(VALUE(AK12))</f>
        <v>1.1235955056179775E-2</v>
      </c>
      <c r="AL39" s="25">
        <f>COUNTIFS(Tablo1[Düzce],"TRUE",Tablo1[Chorotypes],"Balkano-Anatolian")/(VALUE(AL12))</f>
        <v>9.5238095238095247E-3</v>
      </c>
      <c r="AM39" s="25">
        <f>COUNTIFS(Tablo1[Edirne],"TRUE",Tablo1[Chorotypes],"Balkano-Anatolian")/(VALUE(AM12))</f>
        <v>7.481296758104738E-3</v>
      </c>
      <c r="AN39" s="25">
        <f>COUNTIFS(Tablo1[Elazığ],"TRUE",Tablo1[Chorotypes],"Balkano-Anatolian")/(VALUE(AN12))</f>
        <v>9.8684210526315784E-3</v>
      </c>
      <c r="AO39" s="25">
        <f>COUNTIFS(Tablo1[Erzincan],"TRUE",Tablo1[Chorotypes],"Balkano-Anatolian")/(VALUE(AO12))</f>
        <v>5.5248618784530384E-3</v>
      </c>
      <c r="AP39" s="25">
        <f>COUNTIFS(Tablo1[Erzurum],"TRUE",Tablo1[Chorotypes],"Balkano-Anatolian")/(VALUE(AP12))</f>
        <v>2.7472527472527475E-3</v>
      </c>
      <c r="AQ39" s="25">
        <f>COUNTIFS(Tablo1[Eskişehir],"TRUE",Tablo1[Chorotypes],"Balkano-Anatolian")/(VALUE(AQ12))</f>
        <v>1.0050251256281407E-2</v>
      </c>
      <c r="AR39" s="25">
        <f>COUNTIFS(Tablo1[Gaziantep],"TRUE",Tablo1[Chorotypes],"Balkano-Anatolian")/(VALUE(AR12))</f>
        <v>6.6445182724252493E-3</v>
      </c>
      <c r="AS39" s="25">
        <f>COUNTIFS(Tablo1[Giresun],"TRUE",Tablo1[Chorotypes],"Balkano-Anatolian")/(VALUE(AS12))</f>
        <v>8.8495575221238937E-3</v>
      </c>
      <c r="AT39" s="25">
        <f>COUNTIFS(Tablo1[Gümüşhane],"TRUE",Tablo1[Chorotypes],"Balkano-Anatolian")/(VALUE(AT12))</f>
        <v>0</v>
      </c>
      <c r="AU39" s="25">
        <f>COUNTIFS(Tablo1[Hakkâri],"TRUE",Tablo1[Chorotypes],"Balkano-Anatolian")/(VALUE(AU12))</f>
        <v>0</v>
      </c>
      <c r="AV39" s="25">
        <f>COUNTIFS(Tablo1[Hatay],"TRUE",Tablo1[Chorotypes],"Balkano-Anatolian")/(VALUE(AV12))</f>
        <v>1.2658227848101266E-2</v>
      </c>
      <c r="AW39" s="25">
        <f>COUNTIFS(Tablo1[Iğdır],"TRUE",Tablo1[Chorotypes],"Balkano-Anatolian")/(VALUE(AW12))</f>
        <v>5.6497175141242938E-3</v>
      </c>
      <c r="AX39" s="25">
        <f>COUNTIFS(Tablo1[Isparta],"TRUE",Tablo1[Chorotypes],"Balkano-Anatolian")/(VALUE(AX12))</f>
        <v>9.2592592592592587E-3</v>
      </c>
      <c r="AY39" s="25">
        <f>COUNTIFS(Tablo1[İstanbul],"TRUE",Tablo1[Chorotypes],"Balkano-Anatolian")/(VALUE(AY12))</f>
        <v>1.0256410256410256E-2</v>
      </c>
      <c r="AZ39" s="25">
        <f>COUNTIFS(Tablo1[İzmir],"TRUE",Tablo1[Chorotypes],"Balkano-Anatolian")/(VALUE(AZ12))</f>
        <v>2.072538860103627E-2</v>
      </c>
      <c r="BA39" s="25">
        <f>COUNTIFS(Tablo1[Kahramanmaraş],"TRUE",Tablo1[Chorotypes],"Balkano-Anatolian")/(VALUE(BA12))</f>
        <v>1.9512195121951219E-2</v>
      </c>
      <c r="BB39" s="25">
        <f>COUNTIFS(Tablo1[Karabük],"TRUE",Tablo1[Chorotypes],"Balkano-Anatolian")/(VALUE(BB12))</f>
        <v>7.9365079365079361E-3</v>
      </c>
      <c r="BC39" s="25">
        <f>COUNTIFS(Tablo1[Karaman],"TRUE",Tablo1[Chorotypes],"Balkano-Anatolian")/(VALUE(BC12))</f>
        <v>1.9565217391304349E-2</v>
      </c>
      <c r="BD39" s="25">
        <f>COUNTIFS(Tablo1[Kars],"TRUE",Tablo1[Chorotypes],"Balkano-Anatolian")/(VALUE(BD12))</f>
        <v>4.2016806722689074E-3</v>
      </c>
      <c r="BE39" s="25">
        <f>COUNTIFS(Tablo1[Kastamonu],"TRUE",Tablo1[Chorotypes],"Balkano-Anatolian")/(VALUE(BE12))</f>
        <v>1.4598540145985401E-2</v>
      </c>
      <c r="BF39" s="25">
        <f>COUNTIFS(Tablo1[Kayseri],"TRUE",Tablo1[Chorotypes],"Balkano-Anatolian")/(VALUE(BF12))</f>
        <v>1.0554089709762533E-2</v>
      </c>
      <c r="BG39" s="25">
        <f>COUNTIFS(Tablo1[Kırıkkale],"TRUE",Tablo1[Chorotypes],"Balkano-Anatolian")/(VALUE(BG12))</f>
        <v>0</v>
      </c>
      <c r="BH39" s="25">
        <f>COUNTIFS(Tablo1[Kırklareli],"TRUE",Tablo1[Chorotypes],"Balkano-Anatolian")/(VALUE(BH12))</f>
        <v>1.7543859649122806E-2</v>
      </c>
      <c r="BI39" s="25">
        <f>COUNTIFS(Tablo1[Kırşehir],"TRUE",Tablo1[Chorotypes],"Balkano-Anatolian")/(VALUE(BI12))</f>
        <v>4.3668122270742356E-3</v>
      </c>
      <c r="BJ39" s="25">
        <f>COUNTIFS(Tablo1[Kilis],"TRUE",Tablo1[Chorotypes],"Balkano-Anatolian")/(VALUE(BJ12))</f>
        <v>0</v>
      </c>
      <c r="BK39" s="25">
        <f>COUNTIFS(Tablo1[Kocaeli],"TRUE",Tablo1[Chorotypes],"Balkano-Anatolian")/(VALUE(BK12))</f>
        <v>6.3291139240506328E-3</v>
      </c>
      <c r="BL39" s="25">
        <f>COUNTIFS(Tablo1[Konya],"TRUE",Tablo1[Chorotypes],"Balkano-Anatolian")/(VALUE(BL12))</f>
        <v>2.2222222222222223E-2</v>
      </c>
      <c r="BM39" s="25">
        <f>COUNTIFS(Tablo1[Kütahya],"TRUE",Tablo1[Chorotypes],"Balkano-Anatolian")/(VALUE(BM12))</f>
        <v>2.7932960893854747E-2</v>
      </c>
      <c r="BN39" s="25">
        <f>COUNTIFS(Tablo1[Malatya],"TRUE",Tablo1[Chorotypes],"Balkano-Anatolian")/(VALUE(BN12))</f>
        <v>1.4184397163120567E-2</v>
      </c>
      <c r="BO39" s="25">
        <f>COUNTIFS(Tablo1[Manisa],"TRUE",Tablo1[Chorotypes],"Balkano-Anatolian")/(VALUE(BO12))</f>
        <v>1.4354066985645933E-2</v>
      </c>
      <c r="BP39" s="25">
        <f>COUNTIFS(Tablo1[Mardin],"TRUE",Tablo1[Chorotypes],"Balkano-Anatolian")/(VALUE(BP12))</f>
        <v>4.9751243781094526E-3</v>
      </c>
      <c r="BQ39" s="25">
        <f>COUNTIFS(Tablo1[Mersin],"TRUE",Tablo1[Chorotypes],"Balkano-Anatolian")/(VALUE(BQ12))</f>
        <v>2.75049115913556E-2</v>
      </c>
      <c r="BR39" s="25">
        <f>COUNTIFS(Tablo1[Muğla],"TRUE",Tablo1[Chorotypes],"Balkano-Anatolian")/(VALUE(BR12))</f>
        <v>1.3201320132013201E-2</v>
      </c>
      <c r="BS39" s="25">
        <f>COUNTIFS(Tablo1[Muş],"TRUE",Tablo1[Chorotypes],"Balkano-Anatolian")/(VALUE(BS12))</f>
        <v>0</v>
      </c>
      <c r="BT39" s="25">
        <f>COUNTIFS(Tablo1[Nevşehir],"TRUE",Tablo1[Chorotypes],"Balkano-Anatolian")/(VALUE(BT12))</f>
        <v>1.4925373134328358E-2</v>
      </c>
      <c r="BU39" s="25">
        <f>COUNTIFS(Tablo1[Niğde],"TRUE",Tablo1[Chorotypes],"Balkano-Anatolian")/(VALUE(BU12))</f>
        <v>1.6447368421052631E-2</v>
      </c>
      <c r="BV39" s="25">
        <f>COUNTIFS(Tablo1[Ordu],"TRUE",Tablo1[Chorotypes],"Balkano-Anatolian")/(VALUE(BV12))</f>
        <v>0</v>
      </c>
      <c r="BW39" s="25">
        <f>COUNTIFS(Tablo1[Osmaniye],"TRUE",Tablo1[Chorotypes],"Balkano-Anatolian")/(VALUE(BW12))</f>
        <v>2.8248587570621469E-2</v>
      </c>
      <c r="BX39" s="25">
        <f>COUNTIFS(Tablo1[Rize],"TRUE",Tablo1[Chorotypes],"Balkano-Anatolian")/(VALUE(BX12))</f>
        <v>0</v>
      </c>
      <c r="BY39" s="25">
        <f>COUNTIFS(Tablo1[Sakarya],"TRUE",Tablo1[Chorotypes],"Balkano-Anatolian")/(VALUE(BY12))</f>
        <v>6.5789473684210523E-3</v>
      </c>
      <c r="BZ39" s="25">
        <f>COUNTIFS(Tablo1[Samsun],"TRUE",Tablo1[Chorotypes],"Balkano-Anatolian")/(VALUE(BZ12))</f>
        <v>0</v>
      </c>
      <c r="CA39" s="25">
        <f>COUNTIFS(Tablo1[Siirt],"TRUE",Tablo1[Chorotypes],"Balkano-Anatolian")/(VALUE(CA12))</f>
        <v>8.771929824561403E-3</v>
      </c>
      <c r="CB39" s="25">
        <f>COUNTIFS(Tablo1[Sinop],"TRUE",Tablo1[Chorotypes],"Balkano-Anatolian")/(VALUE(CB12))</f>
        <v>1.282051282051282E-2</v>
      </c>
      <c r="CC39" s="25">
        <f>COUNTIFS(Tablo1[Sivas],"TRUE",Tablo1[Chorotypes],"Balkano-Anatolian")/(VALUE(CC12))</f>
        <v>0</v>
      </c>
      <c r="CD39" s="25">
        <f>COUNTIFS(Tablo1[Şanlıurfa],"TRUE",Tablo1[Chorotypes],"Balkano-Anatolian")/(VALUE(CD12))</f>
        <v>0</v>
      </c>
      <c r="CE39" s="25">
        <f>COUNTIFS(Tablo1[Şırnak],"TRUE",Tablo1[Chorotypes],"Balkano-Anatolian")/(VALUE(CE12))</f>
        <v>0</v>
      </c>
      <c r="CF39" s="25">
        <f>COUNTIFS(Tablo1[Tekirdağ],"TRUE",Tablo1[Chorotypes],"Balkano-Anatolian")/(VALUE(CF12))</f>
        <v>2.0833333333333332E-2</v>
      </c>
      <c r="CG39" s="25">
        <f>COUNTIFS(Tablo1[Tokat],"TRUE",Tablo1[Chorotypes],"Balkano-Anatolian")/(VALUE(CG12))</f>
        <v>1.0256410256410256E-2</v>
      </c>
      <c r="CH39" s="25">
        <f>COUNTIFS(Tablo1[Trabzon],"TRUE",Tablo1[Chorotypes],"Balkano-Anatolian")/(VALUE(CH12))</f>
        <v>1.282051282051282E-2</v>
      </c>
      <c r="CI39" s="25">
        <f>COUNTIFS(Tablo1[Tunceli],"TRUE",Tablo1[Chorotypes],"Balkano-Anatolian")/(VALUE(CI12))</f>
        <v>0</v>
      </c>
      <c r="CJ39" s="25">
        <f>COUNTIFS(Tablo1[Uşak],"TRUE",Tablo1[Chorotypes],"Balkano-Anatolian")/(VALUE(CJ12))</f>
        <v>8.771929824561403E-3</v>
      </c>
      <c r="CK39" s="25">
        <f>COUNTIFS(Tablo1[Van],"TRUE",Tablo1[Chorotypes],"Balkano-Anatolian")/(VALUE(CK12))</f>
        <v>0</v>
      </c>
      <c r="CL39" s="25">
        <f>COUNTIFS(Tablo1[Yalova],"TRUE",Tablo1[Chorotypes],"Balkano-Anatolian")/(VALUE(CL12))</f>
        <v>1.9230769230769232E-2</v>
      </c>
      <c r="CM39" s="25">
        <f>COUNTIFS(Tablo1[Yozgat],"TRUE",Tablo1[Chorotypes],"Balkano-Anatolian")/(VALUE(CM12))</f>
        <v>1.2195121951219513E-2</v>
      </c>
      <c r="CN39" s="46">
        <f>COUNTIFS(Tablo1[Zonguldak],"TRUE",Tablo1[Chorotypes],"Balkano-Anatolian")/(VALUE(CN12))</f>
        <v>2.1276595744680851E-2</v>
      </c>
    </row>
    <row r="40" spans="1:92">
      <c r="A40" s="45" t="s">
        <v>1168</v>
      </c>
      <c r="B40" s="55">
        <f>(COUNTIF(Tablo1[Chorotypes],T(A40))/(B12))</f>
        <v>1.0191846522781775E-2</v>
      </c>
      <c r="C40" s="25">
        <f>COUNTIFS(Tablo1[Mediterranean],"TRUE",Tablo1[Chorotypes],"Ponto-Caucasian")/(VALUE(C12))</f>
        <v>5.9405940594059407E-3</v>
      </c>
      <c r="D40" s="25">
        <f>COUNTIFS(Tablo1[Aegean],"TRUE",Tablo1[Chorotypes],"Ponto-Caucasian")/(VALUE(D12))</f>
        <v>3.9577836411609502E-3</v>
      </c>
      <c r="E40" s="25">
        <f>COUNTIFS(Tablo1[Central Anatolian],"TRUE",Tablo1[Chorotypes],"Ponto-Caucasian")/(VALUE(E12))</f>
        <v>8.6538461538461543E-3</v>
      </c>
      <c r="F40" s="25">
        <f>COUNTIFS(Tablo1[Marmara],"TRUE",Tablo1[Chorotypes],"Ponto-Caucasian")/(VALUE(F12))</f>
        <v>8.4951456310679609E-3</v>
      </c>
      <c r="G40" s="25">
        <f>COUNTIFS(Tablo1[Southeastern Anatolian],"TRUE",Tablo1[Chorotypes],"Ponto-Caucasian")/(VALUE(G12))</f>
        <v>5.1107325383304937E-3</v>
      </c>
      <c r="H40" s="25">
        <f>COUNTIFS(Tablo1[East Anatolian],"TRUE",Tablo1[Chorotypes],"Ponto-Caucasian")/(VALUE(H12))</f>
        <v>2.6990553306342779E-3</v>
      </c>
      <c r="I40" s="25">
        <f>COUNTIFS(Tablo1[Black Sea],"TRUE",Tablo1[Chorotypes],"Ponto-Caucasian")/(VALUE(I12))</f>
        <v>1.0540184453227932E-2</v>
      </c>
      <c r="J40" s="25">
        <f>COUNTIFS(Tablo1[Eastern Black Sea],"TRUE",Tablo1[Chorotypes],"Ponto-Caucasian")/(VALUE(J12))</f>
        <v>1.1080332409972299E-2</v>
      </c>
      <c r="K40" s="25">
        <f>COUNTIFS(Tablo1[Turkish Thrace],"TRUE",Tablo1[Chorotypes],"Ponto-Caucasian")/(VALUE(K12))</f>
        <v>3.003003003003003E-3</v>
      </c>
      <c r="L40" s="25">
        <f>COUNTIFS(Tablo1[Adana],"TRUE",Tablo1[Chorotypes],"Ponto-Caucasian")/(VALUE(L12))</f>
        <v>3.6900369003690036E-3</v>
      </c>
      <c r="M40" s="25">
        <f>COUNTIFS(Tablo1[Adıyaman],"TRUE",Tablo1[Chorotypes],"Ponto-Caucasian")/(VALUE(M12))</f>
        <v>0</v>
      </c>
      <c r="N40" s="25">
        <f>COUNTIFS(Tablo1[Afyonkarahisar],"TRUE",Tablo1[Chorotypes],"Ponto-Caucasian")/(VALUE(N12))</f>
        <v>0</v>
      </c>
      <c r="O40" s="25">
        <f>COUNTIFS(Tablo1[Ağrı],"TRUE",Tablo1[Chorotypes],"Ponto-Caucasian")/(VALUE(O12))</f>
        <v>0</v>
      </c>
      <c r="P40" s="25">
        <f>COUNTIFS(Tablo1[Aksaray],"TRUE",Tablo1[Chorotypes],"Ponto-Caucasian")/(VALUE(P12))</f>
        <v>0</v>
      </c>
      <c r="Q40" s="25">
        <f>COUNTIFS(Tablo1[Amasya],"TRUE",Tablo1[Chorotypes],"Ponto-Caucasian")/(VALUE(Q12))</f>
        <v>3.4013605442176869E-3</v>
      </c>
      <c r="R40" s="25">
        <f>COUNTIFS(Tablo1[Ankara],"TRUE",Tablo1[Chorotypes],"Ponto-Caucasian")/(VALUE(R12))</f>
        <v>9.4786729857819912E-3</v>
      </c>
      <c r="S40" s="25">
        <f>COUNTIFS(Tablo1[Antalya],"TRUE",Tablo1[Chorotypes],"Ponto-Caucasian")/(VALUE(S12))</f>
        <v>0</v>
      </c>
      <c r="T40" s="25">
        <f>COUNTIFS(Tablo1[Ardahan],"TRUE",Tablo1[Chorotypes],"Ponto-Caucasian")/(VALUE(T12))</f>
        <v>0</v>
      </c>
      <c r="U40" s="25">
        <f>COUNTIFS(Tablo1[Artvin],"TRUE",Tablo1[Chorotypes],"Ponto-Caucasian")/(VALUE(U12))</f>
        <v>1.834862385321101E-2</v>
      </c>
      <c r="V40" s="25">
        <f>COUNTIFS(Tablo1[Aydın],"TRUE",Tablo1[Chorotypes],"Ponto-Caucasian")/(VALUE(V12))</f>
        <v>0</v>
      </c>
      <c r="W40" s="25">
        <f>COUNTIFS(Tablo1[Balıkesir],"TRUE",Tablo1[Chorotypes],"Ponto-Caucasian")/(VALUE(W12))</f>
        <v>4.5045045045045045E-3</v>
      </c>
      <c r="X40" s="25">
        <f>COUNTIFS(Tablo1[Bartın],"TRUE",Tablo1[Chorotypes],"Ponto-Caucasian")/(VALUE(X12))</f>
        <v>2.1276595744680851E-2</v>
      </c>
      <c r="Y40" s="25">
        <f>COUNTIFS(Tablo1[Batman],"TRUE",Tablo1[Chorotypes],"Ponto-Caucasian")/(VALUE(Y12))</f>
        <v>0</v>
      </c>
      <c r="Z40" s="25">
        <f>COUNTIFS(Tablo1[Bayburt],"TRUE",Tablo1[Chorotypes],"Ponto-Caucasian")/(VALUE(Z12))</f>
        <v>0</v>
      </c>
      <c r="AA40" s="25">
        <f>COUNTIFS(Tablo1[Bilecik],"TRUE",Tablo1[Chorotypes],"Ponto-Caucasian")/(VALUE(AA12))</f>
        <v>0</v>
      </c>
      <c r="AB40" s="25">
        <f>COUNTIFS(Tablo1[Bingöl],"TRUE",Tablo1[Chorotypes],"Ponto-Caucasian")/(VALUE(AB12))</f>
        <v>0</v>
      </c>
      <c r="AC40" s="25">
        <f>COUNTIFS(Tablo1[Bitlis],"TRUE",Tablo1[Chorotypes],"Ponto-Caucasian")/(VALUE(AC12))</f>
        <v>1.2987012987012988E-2</v>
      </c>
      <c r="AD40" s="25">
        <f>COUNTIFS(Tablo1[Bolu],"TRUE",Tablo1[Chorotypes],"Ponto-Caucasian")/(VALUE(AD12))</f>
        <v>1.9230769230769232E-2</v>
      </c>
      <c r="AE40" s="25">
        <f>COUNTIFS(Tablo1[Burdur],"TRUE",Tablo1[Chorotypes],"Ponto-Caucasian")/(VALUE(AE12))</f>
        <v>0</v>
      </c>
      <c r="AF40" s="25">
        <f>COUNTIFS(Tablo1[Bursa],"TRUE",Tablo1[Chorotypes],"Ponto-Caucasian")/(VALUE(AF12))</f>
        <v>2.4630541871921183E-3</v>
      </c>
      <c r="AG40" s="25">
        <f>COUNTIFS(Tablo1[Çanakkale],"TRUE",Tablo1[Chorotypes],"Ponto-Caucasian")/(VALUE(AG12))</f>
        <v>0</v>
      </c>
      <c r="AH40" s="25">
        <f>COUNTIFS(Tablo1[Çankırı],"TRUE",Tablo1[Chorotypes],"Ponto-Caucasian")/(VALUE(AH12))</f>
        <v>5.0251256281407036E-3</v>
      </c>
      <c r="AI40" s="25">
        <f>COUNTIFS(Tablo1[Çorum],"TRUE",Tablo1[Chorotypes],"Ponto-Caucasian")/(VALUE(AI12))</f>
        <v>0</v>
      </c>
      <c r="AJ40" s="25">
        <f>COUNTIFS(Tablo1[Denizli],"TRUE",Tablo1[Chorotypes],"Ponto-Caucasian")/(VALUE(AJ12))</f>
        <v>0</v>
      </c>
      <c r="AK40" s="25">
        <f>COUNTIFS(Tablo1[Diyarbakır],"TRUE",Tablo1[Chorotypes],"Ponto-Caucasian")/(VALUE(AK12))</f>
        <v>2.8089887640449437E-3</v>
      </c>
      <c r="AL40" s="25">
        <f>COUNTIFS(Tablo1[Düzce],"TRUE",Tablo1[Chorotypes],"Ponto-Caucasian")/(VALUE(AL12))</f>
        <v>0</v>
      </c>
      <c r="AM40" s="25">
        <f>COUNTIFS(Tablo1[Edirne],"TRUE",Tablo1[Chorotypes],"Ponto-Caucasian")/(VALUE(AM12))</f>
        <v>2.4937655860349127E-3</v>
      </c>
      <c r="AN40" s="25">
        <f>COUNTIFS(Tablo1[Elazığ],"TRUE",Tablo1[Chorotypes],"Ponto-Caucasian")/(VALUE(AN12))</f>
        <v>0</v>
      </c>
      <c r="AO40" s="25">
        <f>COUNTIFS(Tablo1[Erzincan],"TRUE",Tablo1[Chorotypes],"Ponto-Caucasian")/(VALUE(AO12))</f>
        <v>0</v>
      </c>
      <c r="AP40" s="25">
        <f>COUNTIFS(Tablo1[Erzurum],"TRUE",Tablo1[Chorotypes],"Ponto-Caucasian")/(VALUE(AP12))</f>
        <v>0</v>
      </c>
      <c r="AQ40" s="25">
        <f>COUNTIFS(Tablo1[Eskişehir],"TRUE",Tablo1[Chorotypes],"Ponto-Caucasian")/(VALUE(AQ12))</f>
        <v>0</v>
      </c>
      <c r="AR40" s="25">
        <f>COUNTIFS(Tablo1[Gaziantep],"TRUE",Tablo1[Chorotypes],"Ponto-Caucasian")/(VALUE(AR12))</f>
        <v>6.6445182724252493E-3</v>
      </c>
      <c r="AS40" s="25">
        <f>COUNTIFS(Tablo1[Giresun],"TRUE",Tablo1[Chorotypes],"Ponto-Caucasian")/(VALUE(AS12))</f>
        <v>0</v>
      </c>
      <c r="AT40" s="25">
        <f>COUNTIFS(Tablo1[Gümüşhane],"TRUE",Tablo1[Chorotypes],"Ponto-Caucasian")/(VALUE(AT12))</f>
        <v>0</v>
      </c>
      <c r="AU40" s="25">
        <f>COUNTIFS(Tablo1[Hakkâri],"TRUE",Tablo1[Chorotypes],"Ponto-Caucasian")/(VALUE(AU12))</f>
        <v>0</v>
      </c>
      <c r="AV40" s="25">
        <f>COUNTIFS(Tablo1[Hatay],"TRUE",Tablo1[Chorotypes],"Ponto-Caucasian")/(VALUE(AV12))</f>
        <v>2.1097046413502108E-3</v>
      </c>
      <c r="AW40" s="25">
        <f>COUNTIFS(Tablo1[Iğdır],"TRUE",Tablo1[Chorotypes],"Ponto-Caucasian")/(VALUE(AW12))</f>
        <v>0</v>
      </c>
      <c r="AX40" s="25">
        <f>COUNTIFS(Tablo1[Isparta],"TRUE",Tablo1[Chorotypes],"Ponto-Caucasian")/(VALUE(AX12))</f>
        <v>0</v>
      </c>
      <c r="AY40" s="25">
        <f>COUNTIFS(Tablo1[İstanbul],"TRUE",Tablo1[Chorotypes],"Ponto-Caucasian")/(VALUE(AY12))</f>
        <v>5.1282051282051282E-3</v>
      </c>
      <c r="AZ40" s="25">
        <f>COUNTIFS(Tablo1[İzmir],"TRUE",Tablo1[Chorotypes],"Ponto-Caucasian")/(VALUE(AZ12))</f>
        <v>3.4542314335060447E-3</v>
      </c>
      <c r="BA40" s="25">
        <f>COUNTIFS(Tablo1[Kahramanmaraş],"TRUE",Tablo1[Chorotypes],"Ponto-Caucasian")/(VALUE(BA12))</f>
        <v>2.4390243902439024E-3</v>
      </c>
      <c r="BB40" s="25">
        <f>COUNTIFS(Tablo1[Karabük],"TRUE",Tablo1[Chorotypes],"Ponto-Caucasian")/(VALUE(BB12))</f>
        <v>0</v>
      </c>
      <c r="BC40" s="25">
        <f>COUNTIFS(Tablo1[Karaman],"TRUE",Tablo1[Chorotypes],"Ponto-Caucasian")/(VALUE(BC12))</f>
        <v>0</v>
      </c>
      <c r="BD40" s="25">
        <f>COUNTIFS(Tablo1[Kars],"TRUE",Tablo1[Chorotypes],"Ponto-Caucasian")/(VALUE(BD12))</f>
        <v>0</v>
      </c>
      <c r="BE40" s="25">
        <f>COUNTIFS(Tablo1[Kastamonu],"TRUE",Tablo1[Chorotypes],"Ponto-Caucasian")/(VALUE(BE12))</f>
        <v>3.6496350364963502E-3</v>
      </c>
      <c r="BF40" s="25">
        <f>COUNTIFS(Tablo1[Kayseri],"TRUE",Tablo1[Chorotypes],"Ponto-Caucasian")/(VALUE(BF12))</f>
        <v>1.0554089709762533E-2</v>
      </c>
      <c r="BG40" s="25">
        <f>COUNTIFS(Tablo1[Kırıkkale],"TRUE",Tablo1[Chorotypes],"Ponto-Caucasian")/(VALUE(BG12))</f>
        <v>0</v>
      </c>
      <c r="BH40" s="25">
        <f>COUNTIFS(Tablo1[Kırklareli],"TRUE",Tablo1[Chorotypes],"Ponto-Caucasian")/(VALUE(BH12))</f>
        <v>0</v>
      </c>
      <c r="BI40" s="25">
        <f>COUNTIFS(Tablo1[Kırşehir],"TRUE",Tablo1[Chorotypes],"Ponto-Caucasian")/(VALUE(BI12))</f>
        <v>0</v>
      </c>
      <c r="BJ40" s="25">
        <f>COUNTIFS(Tablo1[Kilis],"TRUE",Tablo1[Chorotypes],"Ponto-Caucasian")/(VALUE(BJ12))</f>
        <v>0</v>
      </c>
      <c r="BK40" s="25">
        <f>COUNTIFS(Tablo1[Kocaeli],"TRUE",Tablo1[Chorotypes],"Ponto-Caucasian")/(VALUE(BK12))</f>
        <v>0</v>
      </c>
      <c r="BL40" s="25">
        <f>COUNTIFS(Tablo1[Konya],"TRUE",Tablo1[Chorotypes],"Ponto-Caucasian")/(VALUE(BL12))</f>
        <v>4.9382716049382715E-3</v>
      </c>
      <c r="BM40" s="25">
        <f>COUNTIFS(Tablo1[Kütahya],"TRUE",Tablo1[Chorotypes],"Ponto-Caucasian")/(VALUE(BM12))</f>
        <v>0</v>
      </c>
      <c r="BN40" s="25">
        <f>COUNTIFS(Tablo1[Malatya],"TRUE",Tablo1[Chorotypes],"Ponto-Caucasian")/(VALUE(BN12))</f>
        <v>7.0921985815602835E-3</v>
      </c>
      <c r="BO40" s="25">
        <f>COUNTIFS(Tablo1[Manisa],"TRUE",Tablo1[Chorotypes],"Ponto-Caucasian")/(VALUE(BO12))</f>
        <v>0</v>
      </c>
      <c r="BP40" s="25">
        <f>COUNTIFS(Tablo1[Mardin],"TRUE",Tablo1[Chorotypes],"Ponto-Caucasian")/(VALUE(BP12))</f>
        <v>0</v>
      </c>
      <c r="BQ40" s="25">
        <f>COUNTIFS(Tablo1[Mersin],"TRUE",Tablo1[Chorotypes],"Ponto-Caucasian")/(VALUE(BQ12))</f>
        <v>7.8585461689587421E-3</v>
      </c>
      <c r="BR40" s="25">
        <f>COUNTIFS(Tablo1[Muğla],"TRUE",Tablo1[Chorotypes],"Ponto-Caucasian")/(VALUE(BR12))</f>
        <v>0</v>
      </c>
      <c r="BS40" s="25">
        <f>COUNTIFS(Tablo1[Muş],"TRUE",Tablo1[Chorotypes],"Ponto-Caucasian")/(VALUE(BS12))</f>
        <v>0</v>
      </c>
      <c r="BT40" s="25">
        <f>COUNTIFS(Tablo1[Nevşehir],"TRUE",Tablo1[Chorotypes],"Ponto-Caucasian")/(VALUE(BT12))</f>
        <v>4.9751243781094526E-3</v>
      </c>
      <c r="BU40" s="25">
        <f>COUNTIFS(Tablo1[Niğde],"TRUE",Tablo1[Chorotypes],"Ponto-Caucasian")/(VALUE(BU12))</f>
        <v>9.8684210526315784E-3</v>
      </c>
      <c r="BV40" s="25">
        <f>COUNTIFS(Tablo1[Ordu],"TRUE",Tablo1[Chorotypes],"Ponto-Caucasian")/(VALUE(BV12))</f>
        <v>9.9009900990099011E-3</v>
      </c>
      <c r="BW40" s="25">
        <f>COUNTIFS(Tablo1[Osmaniye],"TRUE",Tablo1[Chorotypes],"Ponto-Caucasian")/(VALUE(BW12))</f>
        <v>5.6497175141242938E-3</v>
      </c>
      <c r="BX40" s="25">
        <f>COUNTIFS(Tablo1[Rize],"TRUE",Tablo1[Chorotypes],"Ponto-Caucasian")/(VALUE(BX12))</f>
        <v>1.7543859649122806E-2</v>
      </c>
      <c r="BY40" s="25">
        <f>COUNTIFS(Tablo1[Sakarya],"TRUE",Tablo1[Chorotypes],"Ponto-Caucasian")/(VALUE(BY12))</f>
        <v>1.3157894736842105E-2</v>
      </c>
      <c r="BZ40" s="25">
        <f>COUNTIFS(Tablo1[Samsun],"TRUE",Tablo1[Chorotypes],"Ponto-Caucasian")/(VALUE(BZ12))</f>
        <v>7.3529411764705881E-3</v>
      </c>
      <c r="CA40" s="25">
        <f>COUNTIFS(Tablo1[Siirt],"TRUE",Tablo1[Chorotypes],"Ponto-Caucasian")/(VALUE(CA12))</f>
        <v>0</v>
      </c>
      <c r="CB40" s="25">
        <f>COUNTIFS(Tablo1[Sinop],"TRUE",Tablo1[Chorotypes],"Ponto-Caucasian")/(VALUE(CB12))</f>
        <v>6.41025641025641E-3</v>
      </c>
      <c r="CC40" s="25">
        <f>COUNTIFS(Tablo1[Sivas],"TRUE",Tablo1[Chorotypes],"Ponto-Caucasian")/(VALUE(CC12))</f>
        <v>0</v>
      </c>
      <c r="CD40" s="25">
        <f>COUNTIFS(Tablo1[Şanlıurfa],"TRUE",Tablo1[Chorotypes],"Ponto-Caucasian")/(VALUE(CD12))</f>
        <v>7.874015748031496E-3</v>
      </c>
      <c r="CE40" s="25">
        <f>COUNTIFS(Tablo1[Şırnak],"TRUE",Tablo1[Chorotypes],"Ponto-Caucasian")/(VALUE(CE12))</f>
        <v>0</v>
      </c>
      <c r="CF40" s="25">
        <f>COUNTIFS(Tablo1[Tekirdağ],"TRUE",Tablo1[Chorotypes],"Ponto-Caucasian")/(VALUE(CF12))</f>
        <v>0</v>
      </c>
      <c r="CG40" s="25">
        <f>COUNTIFS(Tablo1[Tokat],"TRUE",Tablo1[Chorotypes],"Ponto-Caucasian")/(VALUE(CG12))</f>
        <v>5.1282051282051282E-3</v>
      </c>
      <c r="CH40" s="25">
        <f>COUNTIFS(Tablo1[Trabzon],"TRUE",Tablo1[Chorotypes],"Ponto-Caucasian")/(VALUE(CH12))</f>
        <v>2.564102564102564E-2</v>
      </c>
      <c r="CI40" s="25">
        <f>COUNTIFS(Tablo1[Tunceli],"TRUE",Tablo1[Chorotypes],"Ponto-Caucasian")/(VALUE(CI12))</f>
        <v>0</v>
      </c>
      <c r="CJ40" s="25">
        <f>COUNTIFS(Tablo1[Uşak],"TRUE",Tablo1[Chorotypes],"Ponto-Caucasian")/(VALUE(CJ12))</f>
        <v>8.771929824561403E-3</v>
      </c>
      <c r="CK40" s="25">
        <f>COUNTIFS(Tablo1[Van],"TRUE",Tablo1[Chorotypes],"Ponto-Caucasian")/(VALUE(CK12))</f>
        <v>0</v>
      </c>
      <c r="CL40" s="25">
        <f>COUNTIFS(Tablo1[Yalova],"TRUE",Tablo1[Chorotypes],"Ponto-Caucasian")/(VALUE(CL12))</f>
        <v>1.9230769230769232E-2</v>
      </c>
      <c r="CM40" s="25">
        <f>COUNTIFS(Tablo1[Yozgat],"TRUE",Tablo1[Chorotypes],"Ponto-Caucasian")/(VALUE(CM12))</f>
        <v>0</v>
      </c>
      <c r="CN40" s="46">
        <f>COUNTIFS(Tablo1[Zonguldak],"TRUE",Tablo1[Chorotypes],"Ponto-Caucasian")/(VALUE(CN12))</f>
        <v>0</v>
      </c>
    </row>
    <row r="41" spans="1:92">
      <c r="A41" s="45" t="s">
        <v>393</v>
      </c>
      <c r="B41" s="55">
        <f>(COUNTIF(Tablo1[Chorotypes],T(A41))/(B12))</f>
        <v>7.7937649880095924E-3</v>
      </c>
      <c r="C41" s="25">
        <f>COUNTIFS(Tablo1[Mediterranean],"TRUE",Tablo1[Chorotypes],"Ponto-Caspian")/(VALUE(C12))</f>
        <v>3.9603960396039604E-3</v>
      </c>
      <c r="D41" s="25">
        <f>COUNTIFS(Tablo1[Aegean],"TRUE",Tablo1[Chorotypes],"Ponto-Caspian")/(VALUE(D12))</f>
        <v>6.5963060686015833E-3</v>
      </c>
      <c r="E41" s="25">
        <f>COUNTIFS(Tablo1[Central Anatolian],"TRUE",Tablo1[Chorotypes],"Ponto-Caspian")/(VALUE(E12))</f>
        <v>7.6923076923076927E-3</v>
      </c>
      <c r="F41" s="25">
        <f>COUNTIFS(Tablo1[Marmara],"TRUE",Tablo1[Chorotypes],"Ponto-Caspian")/(VALUE(F12))</f>
        <v>7.2815533980582527E-3</v>
      </c>
      <c r="G41" s="25">
        <f>COUNTIFS(Tablo1[Southeastern Anatolian],"TRUE",Tablo1[Chorotypes],"Ponto-Caspian")/(VALUE(G12))</f>
        <v>5.1107325383304937E-3</v>
      </c>
      <c r="H41" s="25">
        <f>COUNTIFS(Tablo1[East Anatolian],"TRUE",Tablo1[Chorotypes],"Ponto-Caspian")/(VALUE(H12))</f>
        <v>9.4466936572199737E-3</v>
      </c>
      <c r="I41" s="25">
        <f>COUNTIFS(Tablo1[Black Sea],"TRUE",Tablo1[Chorotypes],"Ponto-Caspian")/(VALUE(I12))</f>
        <v>5.270092226613966E-3</v>
      </c>
      <c r="J41" s="25">
        <f>COUNTIFS(Tablo1[Eastern Black Sea],"TRUE",Tablo1[Chorotypes],"Ponto-Caspian")/(VALUE(J12))</f>
        <v>2.7700831024930748E-3</v>
      </c>
      <c r="K41" s="25">
        <f>COUNTIFS(Tablo1[Turkish Thrace],"TRUE",Tablo1[Chorotypes],"Ponto-Caspian")/(VALUE(K12))</f>
        <v>7.5075075075075074E-3</v>
      </c>
      <c r="L41" s="25">
        <f>COUNTIFS(Tablo1[Adana],"TRUE",Tablo1[Chorotypes],"Ponto-Caspian")/(VALUE(L12))</f>
        <v>5.5350553505535052E-3</v>
      </c>
      <c r="M41" s="25">
        <f>COUNTIFS(Tablo1[Adıyaman],"TRUE",Tablo1[Chorotypes],"Ponto-Caspian")/(VALUE(M12))</f>
        <v>1.5625E-2</v>
      </c>
      <c r="N41" s="25">
        <f>COUNTIFS(Tablo1[Afyonkarahisar],"TRUE",Tablo1[Chorotypes],"Ponto-Caspian")/(VALUE(N12))</f>
        <v>1.2048192771084338E-2</v>
      </c>
      <c r="O41" s="25">
        <f>COUNTIFS(Tablo1[Ağrı],"TRUE",Tablo1[Chorotypes],"Ponto-Caspian")/(VALUE(O12))</f>
        <v>0</v>
      </c>
      <c r="P41" s="25">
        <f>COUNTIFS(Tablo1[Aksaray],"TRUE",Tablo1[Chorotypes],"Ponto-Caspian")/(VALUE(P12))</f>
        <v>1.6393442622950821E-2</v>
      </c>
      <c r="Q41" s="25">
        <f>COUNTIFS(Tablo1[Amasya],"TRUE",Tablo1[Chorotypes],"Ponto-Caspian")/(VALUE(Q12))</f>
        <v>3.4013605442176869E-3</v>
      </c>
      <c r="R41" s="25">
        <f>COUNTIFS(Tablo1[Ankara],"TRUE",Tablo1[Chorotypes],"Ponto-Caspian")/(VALUE(R12))</f>
        <v>7.8988941548183249E-3</v>
      </c>
      <c r="S41" s="25">
        <f>COUNTIFS(Tablo1[Antalya],"TRUE",Tablo1[Chorotypes],"Ponto-Caspian")/(VALUE(S12))</f>
        <v>0</v>
      </c>
      <c r="T41" s="25">
        <f>COUNTIFS(Tablo1[Ardahan],"TRUE",Tablo1[Chorotypes],"Ponto-Caspian")/(VALUE(T12))</f>
        <v>0</v>
      </c>
      <c r="U41" s="25">
        <f>COUNTIFS(Tablo1[Artvin],"TRUE",Tablo1[Chorotypes],"Ponto-Caspian")/(VALUE(U12))</f>
        <v>4.5871559633027525E-3</v>
      </c>
      <c r="V41" s="25">
        <f>COUNTIFS(Tablo1[Aydın],"TRUE",Tablo1[Chorotypes],"Ponto-Caspian")/(VALUE(V12))</f>
        <v>4.2735042735042739E-3</v>
      </c>
      <c r="W41" s="25">
        <f>COUNTIFS(Tablo1[Balıkesir],"TRUE",Tablo1[Chorotypes],"Ponto-Caspian")/(VALUE(W12))</f>
        <v>4.5045045045045045E-3</v>
      </c>
      <c r="X41" s="25">
        <f>COUNTIFS(Tablo1[Bartın],"TRUE",Tablo1[Chorotypes],"Ponto-Caspian")/(VALUE(X12))</f>
        <v>1.0638297872340425E-2</v>
      </c>
      <c r="Y41" s="25">
        <f>COUNTIFS(Tablo1[Batman],"TRUE",Tablo1[Chorotypes],"Ponto-Caspian")/(VALUE(Y12))</f>
        <v>0</v>
      </c>
      <c r="Z41" s="25">
        <f>COUNTIFS(Tablo1[Bayburt],"TRUE",Tablo1[Chorotypes],"Ponto-Caspian")/(VALUE(Z12))</f>
        <v>0</v>
      </c>
      <c r="AA41" s="25">
        <f>COUNTIFS(Tablo1[Bilecik],"TRUE",Tablo1[Chorotypes],"Ponto-Caspian")/(VALUE(AA12))</f>
        <v>5.8139534883720929E-3</v>
      </c>
      <c r="AB41" s="25">
        <f>COUNTIFS(Tablo1[Bingöl],"TRUE",Tablo1[Chorotypes],"Ponto-Caspian")/(VALUE(AB12))</f>
        <v>1.2987012987012988E-2</v>
      </c>
      <c r="AC41" s="25">
        <f>COUNTIFS(Tablo1[Bitlis],"TRUE",Tablo1[Chorotypes],"Ponto-Caspian")/(VALUE(AC12))</f>
        <v>0</v>
      </c>
      <c r="AD41" s="25">
        <f>COUNTIFS(Tablo1[Bolu],"TRUE",Tablo1[Chorotypes],"Ponto-Caspian")/(VALUE(AD12))</f>
        <v>4.807692307692308E-3</v>
      </c>
      <c r="AE41" s="25">
        <f>COUNTIFS(Tablo1[Burdur],"TRUE",Tablo1[Chorotypes],"Ponto-Caspian")/(VALUE(AE12))</f>
        <v>0</v>
      </c>
      <c r="AF41" s="25">
        <f>COUNTIFS(Tablo1[Bursa],"TRUE",Tablo1[Chorotypes],"Ponto-Caspian")/(VALUE(AF12))</f>
        <v>7.3891625615763543E-3</v>
      </c>
      <c r="AG41" s="25">
        <f>COUNTIFS(Tablo1[Çanakkale],"TRUE",Tablo1[Chorotypes],"Ponto-Caspian")/(VALUE(AG12))</f>
        <v>7.326007326007326E-3</v>
      </c>
      <c r="AH41" s="25">
        <f>COUNTIFS(Tablo1[Çankırı],"TRUE",Tablo1[Chorotypes],"Ponto-Caspian")/(VALUE(AH12))</f>
        <v>0</v>
      </c>
      <c r="AI41" s="25">
        <f>COUNTIFS(Tablo1[Çorum],"TRUE",Tablo1[Chorotypes],"Ponto-Caspian")/(VALUE(AI12))</f>
        <v>4.6728971962616819E-3</v>
      </c>
      <c r="AJ41" s="25">
        <f>COUNTIFS(Tablo1[Denizli],"TRUE",Tablo1[Chorotypes],"Ponto-Caspian")/(VALUE(AJ12))</f>
        <v>0</v>
      </c>
      <c r="AK41" s="25">
        <f>COUNTIFS(Tablo1[Diyarbakır],"TRUE",Tablo1[Chorotypes],"Ponto-Caspian")/(VALUE(AK12))</f>
        <v>2.8089887640449437E-3</v>
      </c>
      <c r="AL41" s="25">
        <f>COUNTIFS(Tablo1[Düzce],"TRUE",Tablo1[Chorotypes],"Ponto-Caspian")/(VALUE(AL12))</f>
        <v>0</v>
      </c>
      <c r="AM41" s="25">
        <f>COUNTIFS(Tablo1[Edirne],"TRUE",Tablo1[Chorotypes],"Ponto-Caspian")/(VALUE(AM12))</f>
        <v>2.4937655860349127E-3</v>
      </c>
      <c r="AN41" s="25">
        <f>COUNTIFS(Tablo1[Elazığ],"TRUE",Tablo1[Chorotypes],"Ponto-Caspian")/(VALUE(AN12))</f>
        <v>9.8684210526315784E-3</v>
      </c>
      <c r="AO41" s="25">
        <f>COUNTIFS(Tablo1[Erzincan],"TRUE",Tablo1[Chorotypes],"Ponto-Caspian")/(VALUE(AO12))</f>
        <v>5.5248618784530384E-3</v>
      </c>
      <c r="AP41" s="25">
        <f>COUNTIFS(Tablo1[Erzurum],"TRUE",Tablo1[Chorotypes],"Ponto-Caspian")/(VALUE(AP12))</f>
        <v>1.098901098901099E-2</v>
      </c>
      <c r="AQ41" s="25">
        <f>COUNTIFS(Tablo1[Eskişehir],"TRUE",Tablo1[Chorotypes],"Ponto-Caspian")/(VALUE(AQ12))</f>
        <v>0</v>
      </c>
      <c r="AR41" s="25">
        <f>COUNTIFS(Tablo1[Gaziantep],"TRUE",Tablo1[Chorotypes],"Ponto-Caspian")/(VALUE(AR12))</f>
        <v>6.6445182724252493E-3</v>
      </c>
      <c r="AS41" s="25">
        <f>COUNTIFS(Tablo1[Giresun],"TRUE",Tablo1[Chorotypes],"Ponto-Caspian")/(VALUE(AS12))</f>
        <v>0</v>
      </c>
      <c r="AT41" s="25">
        <f>COUNTIFS(Tablo1[Gümüşhane],"TRUE",Tablo1[Chorotypes],"Ponto-Caspian")/(VALUE(AT12))</f>
        <v>0</v>
      </c>
      <c r="AU41" s="25">
        <f>COUNTIFS(Tablo1[Hakkâri],"TRUE",Tablo1[Chorotypes],"Ponto-Caspian")/(VALUE(AU12))</f>
        <v>1.2500000000000001E-2</v>
      </c>
      <c r="AV41" s="25">
        <f>COUNTIFS(Tablo1[Hatay],"TRUE",Tablo1[Chorotypes],"Ponto-Caspian")/(VALUE(AV12))</f>
        <v>4.2194092827004216E-3</v>
      </c>
      <c r="AW41" s="25">
        <f>COUNTIFS(Tablo1[Iğdır],"TRUE",Tablo1[Chorotypes],"Ponto-Caspian")/(VALUE(AW12))</f>
        <v>1.1299435028248588E-2</v>
      </c>
      <c r="AX41" s="25">
        <f>COUNTIFS(Tablo1[Isparta],"TRUE",Tablo1[Chorotypes],"Ponto-Caspian")/(VALUE(AX12))</f>
        <v>4.6296296296296294E-3</v>
      </c>
      <c r="AY41" s="25">
        <f>COUNTIFS(Tablo1[İstanbul],"TRUE",Tablo1[Chorotypes],"Ponto-Caspian")/(VALUE(AY12))</f>
        <v>7.6923076923076927E-3</v>
      </c>
      <c r="AZ41" s="25">
        <f>COUNTIFS(Tablo1[İzmir],"TRUE",Tablo1[Chorotypes],"Ponto-Caspian")/(VALUE(AZ12))</f>
        <v>6.9084628670120895E-3</v>
      </c>
      <c r="BA41" s="25">
        <f>COUNTIFS(Tablo1[Kahramanmaraş],"TRUE",Tablo1[Chorotypes],"Ponto-Caspian")/(VALUE(BA12))</f>
        <v>4.8780487804878049E-3</v>
      </c>
      <c r="BB41" s="25">
        <f>COUNTIFS(Tablo1[Karabük],"TRUE",Tablo1[Chorotypes],"Ponto-Caspian")/(VALUE(BB12))</f>
        <v>0</v>
      </c>
      <c r="BC41" s="25">
        <f>COUNTIFS(Tablo1[Karaman],"TRUE",Tablo1[Chorotypes],"Ponto-Caspian")/(VALUE(BC12))</f>
        <v>0</v>
      </c>
      <c r="BD41" s="25">
        <f>COUNTIFS(Tablo1[Kars],"TRUE",Tablo1[Chorotypes],"Ponto-Caspian")/(VALUE(BD12))</f>
        <v>1.680672268907563E-2</v>
      </c>
      <c r="BE41" s="25">
        <f>COUNTIFS(Tablo1[Kastamonu],"TRUE",Tablo1[Chorotypes],"Ponto-Caspian")/(VALUE(BE12))</f>
        <v>0</v>
      </c>
      <c r="BF41" s="25">
        <f>COUNTIFS(Tablo1[Kayseri],"TRUE",Tablo1[Chorotypes],"Ponto-Caspian")/(VALUE(BF12))</f>
        <v>2.6385224274406332E-3</v>
      </c>
      <c r="BG41" s="25">
        <f>COUNTIFS(Tablo1[Kırıkkale],"TRUE",Tablo1[Chorotypes],"Ponto-Caspian")/(VALUE(BG12))</f>
        <v>0</v>
      </c>
      <c r="BH41" s="25">
        <f>COUNTIFS(Tablo1[Kırklareli],"TRUE",Tablo1[Chorotypes],"Ponto-Caspian")/(VALUE(BH12))</f>
        <v>0</v>
      </c>
      <c r="BI41" s="25">
        <f>COUNTIFS(Tablo1[Kırşehir],"TRUE",Tablo1[Chorotypes],"Ponto-Caspian")/(VALUE(BI12))</f>
        <v>4.3668122270742356E-3</v>
      </c>
      <c r="BJ41" s="25">
        <f>COUNTIFS(Tablo1[Kilis],"TRUE",Tablo1[Chorotypes],"Ponto-Caspian")/(VALUE(BJ12))</f>
        <v>1.2987012987012988E-2</v>
      </c>
      <c r="BK41" s="25">
        <f>COUNTIFS(Tablo1[Kocaeli],"TRUE",Tablo1[Chorotypes],"Ponto-Caspian")/(VALUE(BK12))</f>
        <v>0</v>
      </c>
      <c r="BL41" s="25">
        <f>COUNTIFS(Tablo1[Konya],"TRUE",Tablo1[Chorotypes],"Ponto-Caspian")/(VALUE(BL12))</f>
        <v>7.4074074074074077E-3</v>
      </c>
      <c r="BM41" s="25">
        <f>COUNTIFS(Tablo1[Kütahya],"TRUE",Tablo1[Chorotypes],"Ponto-Caspian")/(VALUE(BM12))</f>
        <v>5.5865921787709499E-3</v>
      </c>
      <c r="BN41" s="25">
        <f>COUNTIFS(Tablo1[Malatya],"TRUE",Tablo1[Chorotypes],"Ponto-Caspian")/(VALUE(BN12))</f>
        <v>7.0921985815602835E-3</v>
      </c>
      <c r="BO41" s="25">
        <f>COUNTIFS(Tablo1[Manisa],"TRUE",Tablo1[Chorotypes],"Ponto-Caspian")/(VALUE(BO12))</f>
        <v>9.5693779904306216E-3</v>
      </c>
      <c r="BP41" s="25">
        <f>COUNTIFS(Tablo1[Mardin],"TRUE",Tablo1[Chorotypes],"Ponto-Caspian")/(VALUE(BP12))</f>
        <v>0</v>
      </c>
      <c r="BQ41" s="25">
        <f>COUNTIFS(Tablo1[Mersin],"TRUE",Tablo1[Chorotypes],"Ponto-Caspian")/(VALUE(BQ12))</f>
        <v>3.929273084479371E-3</v>
      </c>
      <c r="BR41" s="25">
        <f>COUNTIFS(Tablo1[Muğla],"TRUE",Tablo1[Chorotypes],"Ponto-Caspian")/(VALUE(BR12))</f>
        <v>0</v>
      </c>
      <c r="BS41" s="25">
        <f>COUNTIFS(Tablo1[Muş],"TRUE",Tablo1[Chorotypes],"Ponto-Caspian")/(VALUE(BS12))</f>
        <v>0</v>
      </c>
      <c r="BT41" s="25">
        <f>COUNTIFS(Tablo1[Nevşehir],"TRUE",Tablo1[Chorotypes],"Ponto-Caspian")/(VALUE(BT12))</f>
        <v>4.9751243781094526E-3</v>
      </c>
      <c r="BU41" s="25">
        <f>COUNTIFS(Tablo1[Niğde],"TRUE",Tablo1[Chorotypes],"Ponto-Caspian")/(VALUE(BU12))</f>
        <v>3.2894736842105261E-3</v>
      </c>
      <c r="BV41" s="25">
        <f>COUNTIFS(Tablo1[Ordu],"TRUE",Tablo1[Chorotypes],"Ponto-Caspian")/(VALUE(BV12))</f>
        <v>0</v>
      </c>
      <c r="BW41" s="25">
        <f>COUNTIFS(Tablo1[Osmaniye],"TRUE",Tablo1[Chorotypes],"Ponto-Caspian")/(VALUE(BW12))</f>
        <v>5.6497175141242938E-3</v>
      </c>
      <c r="BX41" s="25">
        <f>COUNTIFS(Tablo1[Rize],"TRUE",Tablo1[Chorotypes],"Ponto-Caspian")/(VALUE(BX12))</f>
        <v>0</v>
      </c>
      <c r="BY41" s="25">
        <f>COUNTIFS(Tablo1[Sakarya],"TRUE",Tablo1[Chorotypes],"Ponto-Caspian")/(VALUE(BY12))</f>
        <v>0</v>
      </c>
      <c r="BZ41" s="25">
        <f>COUNTIFS(Tablo1[Samsun],"TRUE",Tablo1[Chorotypes],"Ponto-Caspian")/(VALUE(BZ12))</f>
        <v>7.3529411764705881E-3</v>
      </c>
      <c r="CA41" s="25">
        <f>COUNTIFS(Tablo1[Siirt],"TRUE",Tablo1[Chorotypes],"Ponto-Caspian")/(VALUE(CA12))</f>
        <v>8.771929824561403E-3</v>
      </c>
      <c r="CB41" s="25">
        <f>COUNTIFS(Tablo1[Sinop],"TRUE",Tablo1[Chorotypes],"Ponto-Caspian")/(VALUE(CB12))</f>
        <v>0</v>
      </c>
      <c r="CC41" s="25">
        <f>COUNTIFS(Tablo1[Sivas],"TRUE",Tablo1[Chorotypes],"Ponto-Caspian")/(VALUE(CC12))</f>
        <v>6.8027210884353739E-3</v>
      </c>
      <c r="CD41" s="25">
        <f>COUNTIFS(Tablo1[Şanlıurfa],"TRUE",Tablo1[Chorotypes],"Ponto-Caspian")/(VALUE(CD12))</f>
        <v>7.874015748031496E-3</v>
      </c>
      <c r="CE41" s="25">
        <f>COUNTIFS(Tablo1[Şırnak],"TRUE",Tablo1[Chorotypes],"Ponto-Caspian")/(VALUE(CE12))</f>
        <v>0</v>
      </c>
      <c r="CF41" s="25">
        <f>COUNTIFS(Tablo1[Tekirdağ],"TRUE",Tablo1[Chorotypes],"Ponto-Caspian")/(VALUE(CF12))</f>
        <v>0</v>
      </c>
      <c r="CG41" s="25">
        <f>COUNTIFS(Tablo1[Tokat],"TRUE",Tablo1[Chorotypes],"Ponto-Caspian")/(VALUE(CG12))</f>
        <v>0</v>
      </c>
      <c r="CH41" s="25">
        <f>COUNTIFS(Tablo1[Trabzon],"TRUE",Tablo1[Chorotypes],"Ponto-Caspian")/(VALUE(CH12))</f>
        <v>0</v>
      </c>
      <c r="CI41" s="25">
        <f>COUNTIFS(Tablo1[Tunceli],"TRUE",Tablo1[Chorotypes],"Ponto-Caspian")/(VALUE(CI12))</f>
        <v>9.0090090090090089E-3</v>
      </c>
      <c r="CJ41" s="25">
        <f>COUNTIFS(Tablo1[Uşak],"TRUE",Tablo1[Chorotypes],"Ponto-Caspian")/(VALUE(CJ12))</f>
        <v>0</v>
      </c>
      <c r="CK41" s="25">
        <f>COUNTIFS(Tablo1[Van],"TRUE",Tablo1[Chorotypes],"Ponto-Caspian")/(VALUE(CK12))</f>
        <v>0</v>
      </c>
      <c r="CL41" s="25">
        <f>COUNTIFS(Tablo1[Yalova],"TRUE",Tablo1[Chorotypes],"Ponto-Caspian")/(VALUE(CL12))</f>
        <v>0</v>
      </c>
      <c r="CM41" s="25">
        <f>COUNTIFS(Tablo1[Yozgat],"TRUE",Tablo1[Chorotypes],"Ponto-Caspian")/(VALUE(CM12))</f>
        <v>0</v>
      </c>
      <c r="CN41" s="46">
        <f>COUNTIFS(Tablo1[Zonguldak],"TRUE",Tablo1[Chorotypes],"Ponto-Caspian")/(VALUE(CN12))</f>
        <v>0</v>
      </c>
    </row>
    <row r="42" spans="1:92">
      <c r="A42" s="45" t="s">
        <v>241</v>
      </c>
      <c r="B42" s="55">
        <f>(COUNTIF(Tablo1[Chorotypes],T(A42))/(B12))</f>
        <v>3.5971223021582736E-3</v>
      </c>
      <c r="C42" s="25">
        <f>COUNTIFS(Tablo1[Mediterranean],"TRUE",Tablo1[Chorotypes],"Balkanian")/(VALUE(C12))</f>
        <v>0</v>
      </c>
      <c r="D42" s="25">
        <f>COUNTIFS(Tablo1[Aegean],"TRUE",Tablo1[Chorotypes],"Balkanian")/(VALUE(D12))</f>
        <v>3.9577836411609502E-3</v>
      </c>
      <c r="E42" s="25">
        <f>COUNTIFS(Tablo1[Central Anatolian],"TRUE",Tablo1[Chorotypes],"Balkanian")/(VALUE(E12))</f>
        <v>0</v>
      </c>
      <c r="F42" s="25">
        <f>COUNTIFS(Tablo1[Marmara],"TRUE",Tablo1[Chorotypes],"Balkanian")/(VALUE(F12))</f>
        <v>2.4271844660194173E-3</v>
      </c>
      <c r="G42" s="25">
        <f>COUNTIFS(Tablo1[Southeastern Anatolian],"TRUE",Tablo1[Chorotypes],"Balkanian")/(VALUE(G12))</f>
        <v>0</v>
      </c>
      <c r="H42" s="25">
        <f>COUNTIFS(Tablo1[East Anatolian],"TRUE",Tablo1[Chorotypes],"Balkanian")/(VALUE(H12))</f>
        <v>0</v>
      </c>
      <c r="I42" s="25">
        <f>COUNTIFS(Tablo1[Black Sea],"TRUE",Tablo1[Chorotypes],"Balkanian")/(VALUE(I12))</f>
        <v>0</v>
      </c>
      <c r="J42" s="25">
        <f>COUNTIFS(Tablo1[Eastern Black Sea],"TRUE",Tablo1[Chorotypes],"Balkanian")/(VALUE(J12))</f>
        <v>0</v>
      </c>
      <c r="K42" s="25">
        <f>COUNTIFS(Tablo1[Turkish Thrace],"TRUE",Tablo1[Chorotypes],"Balkanian")/(VALUE(K12))</f>
        <v>3.003003003003003E-3</v>
      </c>
      <c r="L42" s="25">
        <f>COUNTIFS(Tablo1[Adana],"TRUE",Tablo1[Chorotypes],"Balkanian")/(VALUE(L12))</f>
        <v>0</v>
      </c>
      <c r="M42" s="25">
        <f>COUNTIFS(Tablo1[Adıyaman],"TRUE",Tablo1[Chorotypes],"Balkanian")/(VALUE(M12))</f>
        <v>0</v>
      </c>
      <c r="N42" s="25">
        <f>COUNTIFS(Tablo1[Afyonkarahisar],"TRUE",Tablo1[Chorotypes],"Balkanian")/(VALUE(N12))</f>
        <v>0</v>
      </c>
      <c r="O42" s="25">
        <f>COUNTIFS(Tablo1[Ağrı],"TRUE",Tablo1[Chorotypes],"Balkanian")/(VALUE(O12))</f>
        <v>0</v>
      </c>
      <c r="P42" s="25">
        <f>COUNTIFS(Tablo1[Aksaray],"TRUE",Tablo1[Chorotypes],"Balkanian")/(VALUE(P12))</f>
        <v>0</v>
      </c>
      <c r="Q42" s="25">
        <f>COUNTIFS(Tablo1[Amasya],"TRUE",Tablo1[Chorotypes],"Balkanian")/(VALUE(Q12))</f>
        <v>0</v>
      </c>
      <c r="R42" s="25">
        <f>COUNTIFS(Tablo1[Ankara],"TRUE",Tablo1[Chorotypes],"Balkanian")/(VALUE(R12))</f>
        <v>0</v>
      </c>
      <c r="S42" s="25">
        <f>COUNTIFS(Tablo1[Antalya],"TRUE",Tablo1[Chorotypes],"Balkanian")/(VALUE(S12))</f>
        <v>0</v>
      </c>
      <c r="T42" s="25">
        <f>COUNTIFS(Tablo1[Ardahan],"TRUE",Tablo1[Chorotypes],"Balkanian")/(VALUE(T12))</f>
        <v>0</v>
      </c>
      <c r="U42" s="25">
        <f>COUNTIFS(Tablo1[Artvin],"TRUE",Tablo1[Chorotypes],"Balkanian")/(VALUE(U12))</f>
        <v>0</v>
      </c>
      <c r="V42" s="25">
        <f>COUNTIFS(Tablo1[Aydın],"TRUE",Tablo1[Chorotypes],"Balkanian")/(VALUE(V12))</f>
        <v>0</v>
      </c>
      <c r="W42" s="25">
        <f>COUNTIFS(Tablo1[Balıkesir],"TRUE",Tablo1[Chorotypes],"Balkanian")/(VALUE(W12))</f>
        <v>0</v>
      </c>
      <c r="X42" s="25">
        <f>COUNTIFS(Tablo1[Bartın],"TRUE",Tablo1[Chorotypes],"Balkanian")/(VALUE(X12))</f>
        <v>0</v>
      </c>
      <c r="Y42" s="25">
        <f>COUNTIFS(Tablo1[Batman],"TRUE",Tablo1[Chorotypes],"Balkanian")/(VALUE(Y12))</f>
        <v>0</v>
      </c>
      <c r="Z42" s="25">
        <f>COUNTIFS(Tablo1[Bayburt],"TRUE",Tablo1[Chorotypes],"Balkanian")/(VALUE(Z12))</f>
        <v>0</v>
      </c>
      <c r="AA42" s="25">
        <f>COUNTIFS(Tablo1[Bilecik],"TRUE",Tablo1[Chorotypes],"Balkanian")/(VALUE(AA12))</f>
        <v>0</v>
      </c>
      <c r="AB42" s="25">
        <f>COUNTIFS(Tablo1[Bingöl],"TRUE",Tablo1[Chorotypes],"Balkanian")/(VALUE(AB12))</f>
        <v>0</v>
      </c>
      <c r="AC42" s="25">
        <f>COUNTIFS(Tablo1[Bitlis],"TRUE",Tablo1[Chorotypes],"Balkanian")/(VALUE(AC12))</f>
        <v>0</v>
      </c>
      <c r="AD42" s="25">
        <f>COUNTIFS(Tablo1[Bolu],"TRUE",Tablo1[Chorotypes],"Balkanian")/(VALUE(AD12))</f>
        <v>0</v>
      </c>
      <c r="AE42" s="25">
        <f>COUNTIFS(Tablo1[Burdur],"TRUE",Tablo1[Chorotypes],"Balkanian")/(VALUE(AE12))</f>
        <v>0</v>
      </c>
      <c r="AF42" s="25">
        <f>COUNTIFS(Tablo1[Bursa],"TRUE",Tablo1[Chorotypes],"Balkanian")/(VALUE(AF12))</f>
        <v>0</v>
      </c>
      <c r="AG42" s="25">
        <f>COUNTIFS(Tablo1[Çanakkale],"TRUE",Tablo1[Chorotypes],"Balkanian")/(VALUE(AG12))</f>
        <v>0</v>
      </c>
      <c r="AH42" s="25">
        <f>COUNTIFS(Tablo1[Çankırı],"TRUE",Tablo1[Chorotypes],"Balkanian")/(VALUE(AH12))</f>
        <v>0</v>
      </c>
      <c r="AI42" s="25">
        <f>COUNTIFS(Tablo1[Çorum],"TRUE",Tablo1[Chorotypes],"Balkanian")/(VALUE(AI12))</f>
        <v>0</v>
      </c>
      <c r="AJ42" s="25">
        <f>COUNTIFS(Tablo1[Denizli],"TRUE",Tablo1[Chorotypes],"Balkanian")/(VALUE(AJ12))</f>
        <v>0</v>
      </c>
      <c r="AK42" s="25">
        <f>COUNTIFS(Tablo1[Diyarbakır],"TRUE",Tablo1[Chorotypes],"Balkanian")/(VALUE(AK12))</f>
        <v>0</v>
      </c>
      <c r="AL42" s="25">
        <f>COUNTIFS(Tablo1[Düzce],"TRUE",Tablo1[Chorotypes],"Balkanian")/(VALUE(AL12))</f>
        <v>0</v>
      </c>
      <c r="AM42" s="25">
        <f>COUNTIFS(Tablo1[Edirne],"TRUE",Tablo1[Chorotypes],"Balkanian")/(VALUE(AM12))</f>
        <v>0</v>
      </c>
      <c r="AN42" s="25">
        <f>COUNTIFS(Tablo1[Elazığ],"TRUE",Tablo1[Chorotypes],"Balkanian")/(VALUE(AN12))</f>
        <v>0</v>
      </c>
      <c r="AO42" s="25">
        <f>COUNTIFS(Tablo1[Erzincan],"TRUE",Tablo1[Chorotypes],"Balkanian")/(VALUE(AO12))</f>
        <v>0</v>
      </c>
      <c r="AP42" s="25">
        <f>COUNTIFS(Tablo1[Erzurum],"TRUE",Tablo1[Chorotypes],"Balkanian")/(VALUE(AP12))</f>
        <v>0</v>
      </c>
      <c r="AQ42" s="25">
        <f>COUNTIFS(Tablo1[Eskişehir],"TRUE",Tablo1[Chorotypes],"Balkanian")/(VALUE(AQ12))</f>
        <v>0</v>
      </c>
      <c r="AR42" s="25">
        <f>COUNTIFS(Tablo1[Gaziantep],"TRUE",Tablo1[Chorotypes],"Balkanian")/(VALUE(AR12))</f>
        <v>0</v>
      </c>
      <c r="AS42" s="25">
        <f>COUNTIFS(Tablo1[Giresun],"TRUE",Tablo1[Chorotypes],"Balkanian")/(VALUE(AS12))</f>
        <v>0</v>
      </c>
      <c r="AT42" s="25">
        <f>COUNTIFS(Tablo1[Gümüşhane],"TRUE",Tablo1[Chorotypes],"Balkanian")/(VALUE(AT12))</f>
        <v>0</v>
      </c>
      <c r="AU42" s="25">
        <f>COUNTIFS(Tablo1[Hakkâri],"TRUE",Tablo1[Chorotypes],"Balkanian")/(VALUE(AU12))</f>
        <v>0</v>
      </c>
      <c r="AV42" s="25">
        <f>COUNTIFS(Tablo1[Hatay],"TRUE",Tablo1[Chorotypes],"Balkanian")/(VALUE(AV12))</f>
        <v>0</v>
      </c>
      <c r="AW42" s="25">
        <f>COUNTIFS(Tablo1[Iğdır],"TRUE",Tablo1[Chorotypes],"Balkanian")/(VALUE(AW12))</f>
        <v>0</v>
      </c>
      <c r="AX42" s="25">
        <f>COUNTIFS(Tablo1[Isparta],"TRUE",Tablo1[Chorotypes],"Balkanian")/(VALUE(AX12))</f>
        <v>0</v>
      </c>
      <c r="AY42" s="25">
        <f>COUNTIFS(Tablo1[İstanbul],"TRUE",Tablo1[Chorotypes],"Balkanian")/(VALUE(AY12))</f>
        <v>0</v>
      </c>
      <c r="AZ42" s="25">
        <f>COUNTIFS(Tablo1[İzmir],"TRUE",Tablo1[Chorotypes],"Balkanian")/(VALUE(AZ12))</f>
        <v>3.4542314335060447E-3</v>
      </c>
      <c r="BA42" s="25">
        <f>COUNTIFS(Tablo1[Kahramanmaraş],"TRUE",Tablo1[Chorotypes],"Balkanian")/(VALUE(BA12))</f>
        <v>0</v>
      </c>
      <c r="BB42" s="25">
        <f>COUNTIFS(Tablo1[Karabük],"TRUE",Tablo1[Chorotypes],"Balkanian")/(VALUE(BB12))</f>
        <v>0</v>
      </c>
      <c r="BC42" s="25">
        <f>COUNTIFS(Tablo1[Karaman],"TRUE",Tablo1[Chorotypes],"Balkanian")/(VALUE(BC12))</f>
        <v>0</v>
      </c>
      <c r="BD42" s="25">
        <f>COUNTIFS(Tablo1[Kars],"TRUE",Tablo1[Chorotypes],"Balkanian")/(VALUE(BD12))</f>
        <v>0</v>
      </c>
      <c r="BE42" s="25">
        <f>COUNTIFS(Tablo1[Kastamonu],"TRUE",Tablo1[Chorotypes],"Balkanian")/(VALUE(BE12))</f>
        <v>0</v>
      </c>
      <c r="BF42" s="25">
        <f>COUNTIFS(Tablo1[Kayseri],"TRUE",Tablo1[Chorotypes],"Balkanian")/(VALUE(BF12))</f>
        <v>0</v>
      </c>
      <c r="BG42" s="25">
        <f>COUNTIFS(Tablo1[Kırıkkale],"TRUE",Tablo1[Chorotypes],"Balkanian")/(VALUE(BG12))</f>
        <v>0</v>
      </c>
      <c r="BH42" s="25">
        <f>COUNTIFS(Tablo1[Kırklareli],"TRUE",Tablo1[Chorotypes],"Balkanian")/(VALUE(BH12))</f>
        <v>4.3859649122807015E-3</v>
      </c>
      <c r="BI42" s="25">
        <f>COUNTIFS(Tablo1[Kırşehir],"TRUE",Tablo1[Chorotypes],"Balkanian")/(VALUE(BI12))</f>
        <v>0</v>
      </c>
      <c r="BJ42" s="25">
        <f>COUNTIFS(Tablo1[Kilis],"TRUE",Tablo1[Chorotypes],"Balkanian")/(VALUE(BJ12))</f>
        <v>0</v>
      </c>
      <c r="BK42" s="25">
        <f>COUNTIFS(Tablo1[Kocaeli],"TRUE",Tablo1[Chorotypes],"Balkanian")/(VALUE(BK12))</f>
        <v>0</v>
      </c>
      <c r="BL42" s="25">
        <f>COUNTIFS(Tablo1[Konya],"TRUE",Tablo1[Chorotypes],"Balkanian")/(VALUE(BL12))</f>
        <v>0</v>
      </c>
      <c r="BM42" s="25">
        <f>COUNTIFS(Tablo1[Kütahya],"TRUE",Tablo1[Chorotypes],"Balkanian")/(VALUE(BM12))</f>
        <v>0</v>
      </c>
      <c r="BN42" s="25">
        <f>COUNTIFS(Tablo1[Malatya],"TRUE",Tablo1[Chorotypes],"Balkanian")/(VALUE(BN12))</f>
        <v>0</v>
      </c>
      <c r="BO42" s="25">
        <f>COUNTIFS(Tablo1[Manisa],"TRUE",Tablo1[Chorotypes],"Balkanian")/(VALUE(BO12))</f>
        <v>4.7846889952153108E-3</v>
      </c>
      <c r="BP42" s="25">
        <f>COUNTIFS(Tablo1[Mardin],"TRUE",Tablo1[Chorotypes],"Balkanian")/(VALUE(BP12))</f>
        <v>0</v>
      </c>
      <c r="BQ42" s="25">
        <f>COUNTIFS(Tablo1[Mersin],"TRUE",Tablo1[Chorotypes],"Balkanian")/(VALUE(BQ12))</f>
        <v>0</v>
      </c>
      <c r="BR42" s="25">
        <f>COUNTIFS(Tablo1[Muğla],"TRUE",Tablo1[Chorotypes],"Balkanian")/(VALUE(BR12))</f>
        <v>0</v>
      </c>
      <c r="BS42" s="25">
        <f>COUNTIFS(Tablo1[Muş],"TRUE",Tablo1[Chorotypes],"Balkanian")/(VALUE(BS12))</f>
        <v>0</v>
      </c>
      <c r="BT42" s="25">
        <f>COUNTIFS(Tablo1[Nevşehir],"TRUE",Tablo1[Chorotypes],"Balkanian")/(VALUE(BT12))</f>
        <v>0</v>
      </c>
      <c r="BU42" s="25">
        <f>COUNTIFS(Tablo1[Niğde],"TRUE",Tablo1[Chorotypes],"Balkanian")/(VALUE(BU12))</f>
        <v>0</v>
      </c>
      <c r="BV42" s="25">
        <f>COUNTIFS(Tablo1[Ordu],"TRUE",Tablo1[Chorotypes],"Balkanian")/(VALUE(BV12))</f>
        <v>0</v>
      </c>
      <c r="BW42" s="25">
        <f>COUNTIFS(Tablo1[Osmaniye],"TRUE",Tablo1[Chorotypes],"Balkanian")/(VALUE(BW12))</f>
        <v>0</v>
      </c>
      <c r="BX42" s="25">
        <f>COUNTIFS(Tablo1[Rize],"TRUE",Tablo1[Chorotypes],"Balkanian")/(VALUE(BX12))</f>
        <v>0</v>
      </c>
      <c r="BY42" s="25">
        <f>COUNTIFS(Tablo1[Sakarya],"TRUE",Tablo1[Chorotypes],"Balkanian")/(VALUE(BY12))</f>
        <v>0</v>
      </c>
      <c r="BZ42" s="25">
        <f>COUNTIFS(Tablo1[Samsun],"TRUE",Tablo1[Chorotypes],"Balkanian")/(VALUE(BZ12))</f>
        <v>0</v>
      </c>
      <c r="CA42" s="25">
        <f>COUNTIFS(Tablo1[Siirt],"TRUE",Tablo1[Chorotypes],"Balkanian")/(VALUE(CA12))</f>
        <v>0</v>
      </c>
      <c r="CB42" s="25">
        <f>COUNTIFS(Tablo1[Sinop],"TRUE",Tablo1[Chorotypes],"Balkanian")/(VALUE(CB12))</f>
        <v>0</v>
      </c>
      <c r="CC42" s="25">
        <f>COUNTIFS(Tablo1[Sivas],"TRUE",Tablo1[Chorotypes],"Balkanian")/(VALUE(CC12))</f>
        <v>0</v>
      </c>
      <c r="CD42" s="25">
        <f>COUNTIFS(Tablo1[Şanlıurfa],"TRUE",Tablo1[Chorotypes],"Balkanian")/(VALUE(CD12))</f>
        <v>0</v>
      </c>
      <c r="CE42" s="25">
        <f>COUNTIFS(Tablo1[Şırnak],"TRUE",Tablo1[Chorotypes],"Balkanian")/(VALUE(CE12))</f>
        <v>0</v>
      </c>
      <c r="CF42" s="25">
        <f>COUNTIFS(Tablo1[Tekirdağ],"TRUE",Tablo1[Chorotypes],"Balkanian")/(VALUE(CF12))</f>
        <v>5.208333333333333E-3</v>
      </c>
      <c r="CG42" s="25">
        <f>COUNTIFS(Tablo1[Tokat],"TRUE",Tablo1[Chorotypes],"Balkanian")/(VALUE(CG12))</f>
        <v>0</v>
      </c>
      <c r="CH42" s="25">
        <f>COUNTIFS(Tablo1[Trabzon],"TRUE",Tablo1[Chorotypes],"Balkanian")/(VALUE(CH12))</f>
        <v>0</v>
      </c>
      <c r="CI42" s="25">
        <f>COUNTIFS(Tablo1[Tunceli],"TRUE",Tablo1[Chorotypes],"Balkanian")/(VALUE(CI12))</f>
        <v>0</v>
      </c>
      <c r="CJ42" s="25">
        <f>COUNTIFS(Tablo1[Uşak],"TRUE",Tablo1[Chorotypes],"Balkanian")/(VALUE(CJ12))</f>
        <v>0</v>
      </c>
      <c r="CK42" s="25">
        <f>COUNTIFS(Tablo1[Van],"TRUE",Tablo1[Chorotypes],"Balkanian")/(VALUE(CK12))</f>
        <v>0</v>
      </c>
      <c r="CL42" s="25">
        <f>COUNTIFS(Tablo1[Yalova],"TRUE",Tablo1[Chorotypes],"Balkanian")/(VALUE(CL12))</f>
        <v>0</v>
      </c>
      <c r="CM42" s="25">
        <f>COUNTIFS(Tablo1[Yozgat],"TRUE",Tablo1[Chorotypes],"Balkanian")/(VALUE(CM12))</f>
        <v>0</v>
      </c>
      <c r="CN42" s="46">
        <f>COUNTIFS(Tablo1[Zonguldak],"TRUE",Tablo1[Chorotypes],"Balkanian")/(VALUE(CN12))</f>
        <v>0</v>
      </c>
    </row>
    <row r="43" spans="1:92">
      <c r="A43" s="45" t="s">
        <v>143</v>
      </c>
      <c r="B43" s="55">
        <f>(COUNTIF(Tablo1[Chorotypes],T(A43))/(B12))</f>
        <v>4.9160671462829736E-2</v>
      </c>
      <c r="C43" s="25">
        <f>COUNTIFS(Tablo1[Mediterranean],"TRUE",Tablo1[Chorotypes],"Turanian")/(VALUE(C12))</f>
        <v>3.6633663366336632E-2</v>
      </c>
      <c r="D43" s="25">
        <f>COUNTIFS(Tablo1[Aegean],"TRUE",Tablo1[Chorotypes],"Turanian")/(VALUE(D12))</f>
        <v>1.1873350923482849E-2</v>
      </c>
      <c r="E43" s="25">
        <f>COUNTIFS(Tablo1[Central Anatolian],"TRUE",Tablo1[Chorotypes],"Turanian")/(VALUE(E12))</f>
        <v>4.7115384615384615E-2</v>
      </c>
      <c r="F43" s="25">
        <f>COUNTIFS(Tablo1[Marmara],"TRUE",Tablo1[Chorotypes],"Turanian")/(VALUE(F12))</f>
        <v>1.0922330097087379E-2</v>
      </c>
      <c r="G43" s="25">
        <f>COUNTIFS(Tablo1[Southeastern Anatolian],"TRUE",Tablo1[Chorotypes],"Turanian")/(VALUE(G12))</f>
        <v>4.2589437819420782E-2</v>
      </c>
      <c r="H43" s="25">
        <f>COUNTIFS(Tablo1[East Anatolian],"TRUE",Tablo1[Chorotypes],"Turanian")/(VALUE(H12))</f>
        <v>5.5330634278002701E-2</v>
      </c>
      <c r="I43" s="25">
        <f>COUNTIFS(Tablo1[Black Sea],"TRUE",Tablo1[Chorotypes],"Turanian")/(VALUE(I12))</f>
        <v>2.766798418972332E-2</v>
      </c>
      <c r="J43" s="25">
        <f>COUNTIFS(Tablo1[Eastern Black Sea],"TRUE",Tablo1[Chorotypes],"Turanian")/(VALUE(J12))</f>
        <v>2.2160664819944598E-2</v>
      </c>
      <c r="K43" s="25">
        <f>COUNTIFS(Tablo1[Turkish Thrace],"TRUE",Tablo1[Chorotypes],"Turanian")/(VALUE(K12))</f>
        <v>6.006006006006006E-3</v>
      </c>
      <c r="L43" s="25">
        <f>COUNTIFS(Tablo1[Adana],"TRUE",Tablo1[Chorotypes],"Turanian")/(VALUE(L12))</f>
        <v>3.3210332103321034E-2</v>
      </c>
      <c r="M43" s="25">
        <f>COUNTIFS(Tablo1[Adıyaman],"TRUE",Tablo1[Chorotypes],"Turanian")/(VALUE(M12))</f>
        <v>4.6875E-2</v>
      </c>
      <c r="N43" s="25">
        <f>COUNTIFS(Tablo1[Afyonkarahisar],"TRUE",Tablo1[Chorotypes],"Turanian")/(VALUE(N12))</f>
        <v>1.2048192771084338E-2</v>
      </c>
      <c r="O43" s="25">
        <f>COUNTIFS(Tablo1[Ağrı],"TRUE",Tablo1[Chorotypes],"Turanian")/(VALUE(O12))</f>
        <v>2.8571428571428571E-2</v>
      </c>
      <c r="P43" s="25">
        <f>COUNTIFS(Tablo1[Aksaray],"TRUE",Tablo1[Chorotypes],"Turanian")/(VALUE(P12))</f>
        <v>6.5573770491803282E-2</v>
      </c>
      <c r="Q43" s="25">
        <f>COUNTIFS(Tablo1[Amasya],"TRUE",Tablo1[Chorotypes],"Turanian")/(VALUE(Q12))</f>
        <v>2.7210884353741496E-2</v>
      </c>
      <c r="R43" s="25">
        <f>COUNTIFS(Tablo1[Ankara],"TRUE",Tablo1[Chorotypes],"Turanian")/(VALUE(R12))</f>
        <v>4.2654028436018961E-2</v>
      </c>
      <c r="S43" s="25">
        <f>COUNTIFS(Tablo1[Antalya],"TRUE",Tablo1[Chorotypes],"Turanian")/(VALUE(S12))</f>
        <v>1.0869565217391304E-2</v>
      </c>
      <c r="T43" s="25">
        <f>COUNTIFS(Tablo1[Ardahan],"TRUE",Tablo1[Chorotypes],"Turanian")/(VALUE(T12))</f>
        <v>0</v>
      </c>
      <c r="U43" s="25">
        <f>COUNTIFS(Tablo1[Artvin],"TRUE",Tablo1[Chorotypes],"Turanian")/(VALUE(U12))</f>
        <v>9.1743119266055051E-3</v>
      </c>
      <c r="V43" s="25">
        <f>COUNTIFS(Tablo1[Aydın],"TRUE",Tablo1[Chorotypes],"Turanian")/(VALUE(V12))</f>
        <v>1.282051282051282E-2</v>
      </c>
      <c r="W43" s="25">
        <f>COUNTIFS(Tablo1[Balıkesir],"TRUE",Tablo1[Chorotypes],"Turanian")/(VALUE(W12))</f>
        <v>4.5045045045045045E-3</v>
      </c>
      <c r="X43" s="25">
        <f>COUNTIFS(Tablo1[Bartın],"TRUE",Tablo1[Chorotypes],"Turanian")/(VALUE(X12))</f>
        <v>0</v>
      </c>
      <c r="Y43" s="25">
        <f>COUNTIFS(Tablo1[Batman],"TRUE",Tablo1[Chorotypes],"Turanian")/(VALUE(Y12))</f>
        <v>7.1428571428571425E-2</v>
      </c>
      <c r="Z43" s="25">
        <f>COUNTIFS(Tablo1[Bayburt],"TRUE",Tablo1[Chorotypes],"Turanian")/(VALUE(Z12))</f>
        <v>2.197802197802198E-2</v>
      </c>
      <c r="AA43" s="25">
        <f>COUNTIFS(Tablo1[Bilecik],"TRUE",Tablo1[Chorotypes],"Turanian")/(VALUE(AA12))</f>
        <v>5.8139534883720929E-3</v>
      </c>
      <c r="AB43" s="25">
        <f>COUNTIFS(Tablo1[Bingöl],"TRUE",Tablo1[Chorotypes],"Turanian")/(VALUE(AB12))</f>
        <v>2.5974025974025976E-2</v>
      </c>
      <c r="AC43" s="25">
        <f>COUNTIFS(Tablo1[Bitlis],"TRUE",Tablo1[Chorotypes],"Turanian")/(VALUE(AC12))</f>
        <v>1.2987012987012988E-2</v>
      </c>
      <c r="AD43" s="25">
        <f>COUNTIFS(Tablo1[Bolu],"TRUE",Tablo1[Chorotypes],"Turanian")/(VALUE(AD12))</f>
        <v>9.6153846153846159E-3</v>
      </c>
      <c r="AE43" s="25">
        <f>COUNTIFS(Tablo1[Burdur],"TRUE",Tablo1[Chorotypes],"Turanian")/(VALUE(AE12))</f>
        <v>1.2269938650306749E-2</v>
      </c>
      <c r="AF43" s="25">
        <f>COUNTIFS(Tablo1[Bursa],"TRUE",Tablo1[Chorotypes],"Turanian")/(VALUE(AF12))</f>
        <v>9.852216748768473E-3</v>
      </c>
      <c r="AG43" s="25">
        <f>COUNTIFS(Tablo1[Çanakkale],"TRUE",Tablo1[Chorotypes],"Turanian")/(VALUE(AG12))</f>
        <v>7.326007326007326E-3</v>
      </c>
      <c r="AH43" s="25">
        <f>COUNTIFS(Tablo1[Çankırı],"TRUE",Tablo1[Chorotypes],"Turanian")/(VALUE(AH12))</f>
        <v>2.0100502512562814E-2</v>
      </c>
      <c r="AI43" s="25">
        <f>COUNTIFS(Tablo1[Çorum],"TRUE",Tablo1[Chorotypes],"Turanian")/(VALUE(AI12))</f>
        <v>3.2710280373831772E-2</v>
      </c>
      <c r="AJ43" s="25">
        <f>COUNTIFS(Tablo1[Denizli],"TRUE",Tablo1[Chorotypes],"Turanian")/(VALUE(AJ12))</f>
        <v>2.0833333333333332E-2</v>
      </c>
      <c r="AK43" s="25">
        <f>COUNTIFS(Tablo1[Diyarbakır],"TRUE",Tablo1[Chorotypes],"Turanian")/(VALUE(AK12))</f>
        <v>4.49438202247191E-2</v>
      </c>
      <c r="AL43" s="25">
        <f>COUNTIFS(Tablo1[Düzce],"TRUE",Tablo1[Chorotypes],"Turanian")/(VALUE(AL12))</f>
        <v>0</v>
      </c>
      <c r="AM43" s="25">
        <f>COUNTIFS(Tablo1[Edirne],"TRUE",Tablo1[Chorotypes],"Turanian")/(VALUE(AM12))</f>
        <v>2.4937655860349127E-3</v>
      </c>
      <c r="AN43" s="25">
        <f>COUNTIFS(Tablo1[Elazığ],"TRUE",Tablo1[Chorotypes],"Turanian")/(VALUE(AN12))</f>
        <v>6.25E-2</v>
      </c>
      <c r="AO43" s="25">
        <f>COUNTIFS(Tablo1[Erzincan],"TRUE",Tablo1[Chorotypes],"Turanian")/(VALUE(AO12))</f>
        <v>3.3149171270718231E-2</v>
      </c>
      <c r="AP43" s="25">
        <f>COUNTIFS(Tablo1[Erzurum],"TRUE",Tablo1[Chorotypes],"Turanian")/(VALUE(AP12))</f>
        <v>2.7472527472527472E-2</v>
      </c>
      <c r="AQ43" s="25">
        <f>COUNTIFS(Tablo1[Eskişehir],"TRUE",Tablo1[Chorotypes],"Turanian")/(VALUE(AQ12))</f>
        <v>3.015075376884422E-2</v>
      </c>
      <c r="AR43" s="25">
        <f>COUNTIFS(Tablo1[Gaziantep],"TRUE",Tablo1[Chorotypes],"Turanian")/(VALUE(AR12))</f>
        <v>3.9867109634551492E-2</v>
      </c>
      <c r="AS43" s="25">
        <f>COUNTIFS(Tablo1[Giresun],"TRUE",Tablo1[Chorotypes],"Turanian")/(VALUE(AS12))</f>
        <v>1.7699115044247787E-2</v>
      </c>
      <c r="AT43" s="25">
        <f>COUNTIFS(Tablo1[Gümüşhane],"TRUE",Tablo1[Chorotypes],"Turanian")/(VALUE(AT12))</f>
        <v>2.0408163265306121E-2</v>
      </c>
      <c r="AU43" s="25">
        <f>COUNTIFS(Tablo1[Hakkâri],"TRUE",Tablo1[Chorotypes],"Turanian")/(VALUE(AU12))</f>
        <v>3.7499999999999999E-2</v>
      </c>
      <c r="AV43" s="25">
        <f>COUNTIFS(Tablo1[Hatay],"TRUE",Tablo1[Chorotypes],"Turanian")/(VALUE(AV12))</f>
        <v>2.5316455696202531E-2</v>
      </c>
      <c r="AW43" s="25">
        <f>COUNTIFS(Tablo1[Iğdır],"TRUE",Tablo1[Chorotypes],"Turanian")/(VALUE(AW12))</f>
        <v>9.6045197740112997E-2</v>
      </c>
      <c r="AX43" s="25">
        <f>COUNTIFS(Tablo1[Isparta],"TRUE",Tablo1[Chorotypes],"Turanian")/(VALUE(AX12))</f>
        <v>3.7037037037037035E-2</v>
      </c>
      <c r="AY43" s="25">
        <f>COUNTIFS(Tablo1[İstanbul],"TRUE",Tablo1[Chorotypes],"Turanian")/(VALUE(AY12))</f>
        <v>0</v>
      </c>
      <c r="AZ43" s="25">
        <f>COUNTIFS(Tablo1[İzmir],"TRUE",Tablo1[Chorotypes],"Turanian")/(VALUE(AZ12))</f>
        <v>6.9084628670120895E-3</v>
      </c>
      <c r="BA43" s="25">
        <f>COUNTIFS(Tablo1[Kahramanmaraş],"TRUE",Tablo1[Chorotypes],"Turanian")/(VALUE(BA12))</f>
        <v>3.6585365853658534E-2</v>
      </c>
      <c r="BB43" s="25">
        <f>COUNTIFS(Tablo1[Karabük],"TRUE",Tablo1[Chorotypes],"Turanian")/(VALUE(BB12))</f>
        <v>7.9365079365079361E-3</v>
      </c>
      <c r="BC43" s="25">
        <f>COUNTIFS(Tablo1[Karaman],"TRUE",Tablo1[Chorotypes],"Turanian")/(VALUE(BC12))</f>
        <v>3.6956521739130437E-2</v>
      </c>
      <c r="BD43" s="25">
        <f>COUNTIFS(Tablo1[Kars],"TRUE",Tablo1[Chorotypes],"Turanian")/(VALUE(BD12))</f>
        <v>2.5210084033613446E-2</v>
      </c>
      <c r="BE43" s="25">
        <f>COUNTIFS(Tablo1[Kastamonu],"TRUE",Tablo1[Chorotypes],"Turanian")/(VALUE(BE12))</f>
        <v>1.4598540145985401E-2</v>
      </c>
      <c r="BF43" s="25">
        <f>COUNTIFS(Tablo1[Kayseri],"TRUE",Tablo1[Chorotypes],"Turanian")/(VALUE(BF12))</f>
        <v>4.221635883905013E-2</v>
      </c>
      <c r="BG43" s="25">
        <f>COUNTIFS(Tablo1[Kırıkkale],"TRUE",Tablo1[Chorotypes],"Turanian")/(VALUE(BG12))</f>
        <v>0</v>
      </c>
      <c r="BH43" s="25">
        <f>COUNTIFS(Tablo1[Kırklareli],"TRUE",Tablo1[Chorotypes],"Turanian")/(VALUE(BH12))</f>
        <v>4.3859649122807015E-3</v>
      </c>
      <c r="BI43" s="25">
        <f>COUNTIFS(Tablo1[Kırşehir],"TRUE",Tablo1[Chorotypes],"Turanian")/(VALUE(BI12))</f>
        <v>3.4934497816593885E-2</v>
      </c>
      <c r="BJ43" s="25">
        <f>COUNTIFS(Tablo1[Kilis],"TRUE",Tablo1[Chorotypes],"Turanian")/(VALUE(BJ12))</f>
        <v>0</v>
      </c>
      <c r="BK43" s="25">
        <f>COUNTIFS(Tablo1[Kocaeli],"TRUE",Tablo1[Chorotypes],"Turanian")/(VALUE(BK12))</f>
        <v>0</v>
      </c>
      <c r="BL43" s="25">
        <f>COUNTIFS(Tablo1[Konya],"TRUE",Tablo1[Chorotypes],"Turanian")/(VALUE(BL12))</f>
        <v>4.1975308641975309E-2</v>
      </c>
      <c r="BM43" s="25">
        <f>COUNTIFS(Tablo1[Kütahya],"TRUE",Tablo1[Chorotypes],"Turanian")/(VALUE(BM12))</f>
        <v>1.6759776536312849E-2</v>
      </c>
      <c r="BN43" s="25">
        <f>COUNTIFS(Tablo1[Malatya],"TRUE",Tablo1[Chorotypes],"Turanian")/(VALUE(BN12))</f>
        <v>6.3829787234042548E-2</v>
      </c>
      <c r="BO43" s="25">
        <f>COUNTIFS(Tablo1[Manisa],"TRUE",Tablo1[Chorotypes],"Turanian")/(VALUE(BO12))</f>
        <v>4.7846889952153108E-3</v>
      </c>
      <c r="BP43" s="25">
        <f>COUNTIFS(Tablo1[Mardin],"TRUE",Tablo1[Chorotypes],"Turanian")/(VALUE(BP12))</f>
        <v>3.482587064676617E-2</v>
      </c>
      <c r="BQ43" s="25">
        <f>COUNTIFS(Tablo1[Mersin],"TRUE",Tablo1[Chorotypes],"Turanian")/(VALUE(BQ12))</f>
        <v>1.768172888015717E-2</v>
      </c>
      <c r="BR43" s="25">
        <f>COUNTIFS(Tablo1[Muğla],"TRUE",Tablo1[Chorotypes],"Turanian")/(VALUE(BR12))</f>
        <v>6.6006600660066007E-3</v>
      </c>
      <c r="BS43" s="25">
        <f>COUNTIFS(Tablo1[Muş],"TRUE",Tablo1[Chorotypes],"Turanian")/(VALUE(BS12))</f>
        <v>1.2195121951219513E-2</v>
      </c>
      <c r="BT43" s="25">
        <f>COUNTIFS(Tablo1[Nevşehir],"TRUE",Tablo1[Chorotypes],"Turanian")/(VALUE(BT12))</f>
        <v>3.482587064676617E-2</v>
      </c>
      <c r="BU43" s="25">
        <f>COUNTIFS(Tablo1[Niğde],"TRUE",Tablo1[Chorotypes],"Turanian")/(VALUE(BU12))</f>
        <v>7.8947368421052627E-2</v>
      </c>
      <c r="BV43" s="25">
        <f>COUNTIFS(Tablo1[Ordu],"TRUE",Tablo1[Chorotypes],"Turanian")/(VALUE(BV12))</f>
        <v>9.9009900990099011E-3</v>
      </c>
      <c r="BW43" s="25">
        <f>COUNTIFS(Tablo1[Osmaniye],"TRUE",Tablo1[Chorotypes],"Turanian")/(VALUE(BW12))</f>
        <v>0</v>
      </c>
      <c r="BX43" s="25">
        <f>COUNTIFS(Tablo1[Rize],"TRUE",Tablo1[Chorotypes],"Turanian")/(VALUE(BX12))</f>
        <v>0</v>
      </c>
      <c r="BY43" s="25">
        <f>COUNTIFS(Tablo1[Sakarya],"TRUE",Tablo1[Chorotypes],"Turanian")/(VALUE(BY12))</f>
        <v>0</v>
      </c>
      <c r="BZ43" s="25">
        <f>COUNTIFS(Tablo1[Samsun],"TRUE",Tablo1[Chorotypes],"Turanian")/(VALUE(BZ12))</f>
        <v>7.3529411764705881E-3</v>
      </c>
      <c r="CA43" s="25">
        <f>COUNTIFS(Tablo1[Siirt],"TRUE",Tablo1[Chorotypes],"Turanian")/(VALUE(CA12))</f>
        <v>2.6315789473684209E-2</v>
      </c>
      <c r="CB43" s="25">
        <f>COUNTIFS(Tablo1[Sinop],"TRUE",Tablo1[Chorotypes],"Turanian")/(VALUE(CB12))</f>
        <v>6.41025641025641E-3</v>
      </c>
      <c r="CC43" s="25">
        <f>COUNTIFS(Tablo1[Sivas],"TRUE",Tablo1[Chorotypes],"Turanian")/(VALUE(CC12))</f>
        <v>2.7210884353741496E-2</v>
      </c>
      <c r="CD43" s="25">
        <f>COUNTIFS(Tablo1[Şanlıurfa],"TRUE",Tablo1[Chorotypes],"Turanian")/(VALUE(CD12))</f>
        <v>4.7244094488188976E-2</v>
      </c>
      <c r="CE43" s="25">
        <f>COUNTIFS(Tablo1[Şırnak],"TRUE",Tablo1[Chorotypes],"Turanian")/(VALUE(CE12))</f>
        <v>3.7037037037037035E-2</v>
      </c>
      <c r="CF43" s="25">
        <f>COUNTIFS(Tablo1[Tekirdağ],"TRUE",Tablo1[Chorotypes],"Turanian")/(VALUE(CF12))</f>
        <v>0</v>
      </c>
      <c r="CG43" s="25">
        <f>COUNTIFS(Tablo1[Tokat],"TRUE",Tablo1[Chorotypes],"Turanian")/(VALUE(CG12))</f>
        <v>2.564102564102564E-2</v>
      </c>
      <c r="CH43" s="25">
        <f>COUNTIFS(Tablo1[Trabzon],"TRUE",Tablo1[Chorotypes],"Turanian")/(VALUE(CH12))</f>
        <v>0</v>
      </c>
      <c r="CI43" s="25">
        <f>COUNTIFS(Tablo1[Tunceli],"TRUE",Tablo1[Chorotypes],"Turanian")/(VALUE(CI12))</f>
        <v>4.5045045045045043E-2</v>
      </c>
      <c r="CJ43" s="25">
        <f>COUNTIFS(Tablo1[Uşak],"TRUE",Tablo1[Chorotypes],"Turanian")/(VALUE(CJ12))</f>
        <v>1.7543859649122806E-2</v>
      </c>
      <c r="CK43" s="25">
        <f>COUNTIFS(Tablo1[Van],"TRUE",Tablo1[Chorotypes],"Turanian")/(VALUE(CK12))</f>
        <v>2.6455026455026454E-2</v>
      </c>
      <c r="CL43" s="25">
        <f>COUNTIFS(Tablo1[Yalova],"TRUE",Tablo1[Chorotypes],"Turanian")/(VALUE(CL12))</f>
        <v>0</v>
      </c>
      <c r="CM43" s="25">
        <f>COUNTIFS(Tablo1[Yozgat],"TRUE",Tablo1[Chorotypes],"Turanian")/(VALUE(CM12))</f>
        <v>0</v>
      </c>
      <c r="CN43" s="46">
        <f>COUNTIFS(Tablo1[Zonguldak],"TRUE",Tablo1[Chorotypes],"Turanian")/(VALUE(CN12))</f>
        <v>7.0921985815602835E-3</v>
      </c>
    </row>
    <row r="44" spans="1:92">
      <c r="A44" s="45" t="s">
        <v>307</v>
      </c>
      <c r="B44" s="55">
        <f>(COUNTIF(Tablo1[Chorotypes],T(A44))/(B12))</f>
        <v>2.0983213429256596E-2</v>
      </c>
      <c r="C44" s="25">
        <f>COUNTIFS(Tablo1[Mediterranean],"TRUE",Tablo1[Chorotypes],"Turano-East Mediterranean")/(VALUE(C12))</f>
        <v>2.8712871287128714E-2</v>
      </c>
      <c r="D44" s="25">
        <f>COUNTIFS(Tablo1[Aegean],"TRUE",Tablo1[Chorotypes],"Turano-East Mediterranean")/(VALUE(D12))</f>
        <v>2.7704485488126648E-2</v>
      </c>
      <c r="E44" s="25">
        <f>COUNTIFS(Tablo1[Central Anatolian],"TRUE",Tablo1[Chorotypes],"Turano-East Mediterranean")/(VALUE(E12))</f>
        <v>2.6923076923076925E-2</v>
      </c>
      <c r="F44" s="25">
        <f>COUNTIFS(Tablo1[Marmara],"TRUE",Tablo1[Chorotypes],"Turano-East Mediterranean")/(VALUE(F12))</f>
        <v>2.063106796116505E-2</v>
      </c>
      <c r="G44" s="25">
        <f>COUNTIFS(Tablo1[Southeastern Anatolian],"TRUE",Tablo1[Chorotypes],"Turano-East Mediterranean")/(VALUE(G12))</f>
        <v>3.2367972742759793E-2</v>
      </c>
      <c r="H44" s="25">
        <f>COUNTIFS(Tablo1[East Anatolian],"TRUE",Tablo1[Chorotypes],"Turano-East Mediterranean")/(VALUE(H12))</f>
        <v>2.9689608636977057E-2</v>
      </c>
      <c r="I44" s="25">
        <f>COUNTIFS(Tablo1[Black Sea],"TRUE",Tablo1[Chorotypes],"Turano-East Mediterranean")/(VALUE(I12))</f>
        <v>2.3715415019762844E-2</v>
      </c>
      <c r="J44" s="25">
        <f>COUNTIFS(Tablo1[Eastern Black Sea],"TRUE",Tablo1[Chorotypes],"Turano-East Mediterranean")/(VALUE(J12))</f>
        <v>1.3850415512465374E-2</v>
      </c>
      <c r="K44" s="25">
        <f>COUNTIFS(Tablo1[Turkish Thrace],"TRUE",Tablo1[Chorotypes],"Turano-East Mediterranean")/(VALUE(K12))</f>
        <v>1.8018018018018018E-2</v>
      </c>
      <c r="L44" s="25">
        <f>COUNTIFS(Tablo1[Adana],"TRUE",Tablo1[Chorotypes],"Turano-East Mediterranean")/(VALUE(L12))</f>
        <v>3.136531365313653E-2</v>
      </c>
      <c r="M44" s="25">
        <f>COUNTIFS(Tablo1[Adıyaman],"TRUE",Tablo1[Chorotypes],"Turano-East Mediterranean")/(VALUE(M12))</f>
        <v>3.125E-2</v>
      </c>
      <c r="N44" s="25">
        <f>COUNTIFS(Tablo1[Afyonkarahisar],"TRUE",Tablo1[Chorotypes],"Turano-East Mediterranean")/(VALUE(N12))</f>
        <v>1.8072289156626505E-2</v>
      </c>
      <c r="O44" s="25">
        <f>COUNTIFS(Tablo1[Ağrı],"TRUE",Tablo1[Chorotypes],"Turano-East Mediterranean")/(VALUE(O12))</f>
        <v>2.1428571428571429E-2</v>
      </c>
      <c r="P44" s="25">
        <f>COUNTIFS(Tablo1[Aksaray],"TRUE",Tablo1[Chorotypes],"Turano-East Mediterranean")/(VALUE(P12))</f>
        <v>3.2786885245901641E-2</v>
      </c>
      <c r="Q44" s="25">
        <f>COUNTIFS(Tablo1[Amasya],"TRUE",Tablo1[Chorotypes],"Turano-East Mediterranean")/(VALUE(Q12))</f>
        <v>2.0408163265306121E-2</v>
      </c>
      <c r="R44" s="25">
        <f>COUNTIFS(Tablo1[Ankara],"TRUE",Tablo1[Chorotypes],"Turano-East Mediterranean")/(VALUE(R12))</f>
        <v>2.6856240126382307E-2</v>
      </c>
      <c r="S44" s="25">
        <f>COUNTIFS(Tablo1[Antalya],"TRUE",Tablo1[Chorotypes],"Turano-East Mediterranean")/(VALUE(S12))</f>
        <v>2.6086956521739129E-2</v>
      </c>
      <c r="T44" s="25">
        <f>COUNTIFS(Tablo1[Ardahan],"TRUE",Tablo1[Chorotypes],"Turano-East Mediterranean")/(VALUE(T12))</f>
        <v>1.9607843137254902E-2</v>
      </c>
      <c r="U44" s="25">
        <f>COUNTIFS(Tablo1[Artvin],"TRUE",Tablo1[Chorotypes],"Turano-East Mediterranean")/(VALUE(U12))</f>
        <v>1.834862385321101E-2</v>
      </c>
      <c r="V44" s="25">
        <f>COUNTIFS(Tablo1[Aydın],"TRUE",Tablo1[Chorotypes],"Turano-East Mediterranean")/(VALUE(V12))</f>
        <v>2.9914529914529916E-2</v>
      </c>
      <c r="W44" s="25">
        <f>COUNTIFS(Tablo1[Balıkesir],"TRUE",Tablo1[Chorotypes],"Turano-East Mediterranean")/(VALUE(W12))</f>
        <v>2.2522522522522521E-2</v>
      </c>
      <c r="X44" s="25">
        <f>COUNTIFS(Tablo1[Bartın],"TRUE",Tablo1[Chorotypes],"Turano-East Mediterranean")/(VALUE(X12))</f>
        <v>0</v>
      </c>
      <c r="Y44" s="25">
        <f>COUNTIFS(Tablo1[Batman],"TRUE",Tablo1[Chorotypes],"Turano-East Mediterranean")/(VALUE(Y12))</f>
        <v>7.1428571428571425E-2</v>
      </c>
      <c r="Z44" s="25">
        <f>COUNTIFS(Tablo1[Bayburt],"TRUE",Tablo1[Chorotypes],"Turano-East Mediterranean")/(VALUE(Z12))</f>
        <v>1.098901098901099E-2</v>
      </c>
      <c r="AA44" s="25">
        <f>COUNTIFS(Tablo1[Bilecik],"TRUE",Tablo1[Chorotypes],"Turano-East Mediterranean")/(VALUE(AA12))</f>
        <v>1.1627906976744186E-2</v>
      </c>
      <c r="AB44" s="25">
        <f>COUNTIFS(Tablo1[Bingöl],"TRUE",Tablo1[Chorotypes],"Turano-East Mediterranean")/(VALUE(AB12))</f>
        <v>2.5974025974025976E-2</v>
      </c>
      <c r="AC44" s="25">
        <f>COUNTIFS(Tablo1[Bitlis],"TRUE",Tablo1[Chorotypes],"Turano-East Mediterranean")/(VALUE(AC12))</f>
        <v>3.896103896103896E-2</v>
      </c>
      <c r="AD44" s="25">
        <f>COUNTIFS(Tablo1[Bolu],"TRUE",Tablo1[Chorotypes],"Turano-East Mediterranean")/(VALUE(AD12))</f>
        <v>4.807692307692308E-3</v>
      </c>
      <c r="AE44" s="25">
        <f>COUNTIFS(Tablo1[Burdur],"TRUE",Tablo1[Chorotypes],"Turano-East Mediterranean")/(VALUE(AE12))</f>
        <v>2.4539877300613498E-2</v>
      </c>
      <c r="AF44" s="25">
        <f>COUNTIFS(Tablo1[Bursa],"TRUE",Tablo1[Chorotypes],"Turano-East Mediterranean")/(VALUE(AF12))</f>
        <v>1.9704433497536946E-2</v>
      </c>
      <c r="AG44" s="25">
        <f>COUNTIFS(Tablo1[Çanakkale],"TRUE",Tablo1[Chorotypes],"Turano-East Mediterranean")/(VALUE(AG12))</f>
        <v>2.197802197802198E-2</v>
      </c>
      <c r="AH44" s="25">
        <f>COUNTIFS(Tablo1[Çankırı],"TRUE",Tablo1[Chorotypes],"Turano-East Mediterranean")/(VALUE(AH12))</f>
        <v>1.507537688442211E-2</v>
      </c>
      <c r="AI44" s="25">
        <f>COUNTIFS(Tablo1[Çorum],"TRUE",Tablo1[Chorotypes],"Turano-East Mediterranean")/(VALUE(AI12))</f>
        <v>2.336448598130841E-2</v>
      </c>
      <c r="AJ44" s="25">
        <f>COUNTIFS(Tablo1[Denizli],"TRUE",Tablo1[Chorotypes],"Turano-East Mediterranean")/(VALUE(AJ12))</f>
        <v>2.6041666666666668E-2</v>
      </c>
      <c r="AK44" s="25">
        <f>COUNTIFS(Tablo1[Diyarbakır],"TRUE",Tablo1[Chorotypes],"Turano-East Mediterranean")/(VALUE(AK12))</f>
        <v>3.6516853932584269E-2</v>
      </c>
      <c r="AL44" s="25">
        <f>COUNTIFS(Tablo1[Düzce],"TRUE",Tablo1[Chorotypes],"Turano-East Mediterranean")/(VALUE(AL12))</f>
        <v>0</v>
      </c>
      <c r="AM44" s="25">
        <f>COUNTIFS(Tablo1[Edirne],"TRUE",Tablo1[Chorotypes],"Turano-East Mediterranean")/(VALUE(AM12))</f>
        <v>1.4962593516209476E-2</v>
      </c>
      <c r="AN44" s="25">
        <f>COUNTIFS(Tablo1[Elazığ],"TRUE",Tablo1[Chorotypes],"Turano-East Mediterranean")/(VALUE(AN12))</f>
        <v>3.6184210526315791E-2</v>
      </c>
      <c r="AO44" s="25">
        <f>COUNTIFS(Tablo1[Erzincan],"TRUE",Tablo1[Chorotypes],"Turano-East Mediterranean")/(VALUE(AO12))</f>
        <v>2.2099447513812154E-2</v>
      </c>
      <c r="AP44" s="25">
        <f>COUNTIFS(Tablo1[Erzurum],"TRUE",Tablo1[Chorotypes],"Turano-East Mediterranean")/(VALUE(AP12))</f>
        <v>1.3736263736263736E-2</v>
      </c>
      <c r="AQ44" s="25">
        <f>COUNTIFS(Tablo1[Eskişehir],"TRUE",Tablo1[Chorotypes],"Turano-East Mediterranean")/(VALUE(AQ12))</f>
        <v>2.5125628140703519E-2</v>
      </c>
      <c r="AR44" s="25">
        <f>COUNTIFS(Tablo1[Gaziantep],"TRUE",Tablo1[Chorotypes],"Turano-East Mediterranean")/(VALUE(AR12))</f>
        <v>1.9933554817275746E-2</v>
      </c>
      <c r="AS44" s="25">
        <f>COUNTIFS(Tablo1[Giresun],"TRUE",Tablo1[Chorotypes],"Turano-East Mediterranean")/(VALUE(AS12))</f>
        <v>1.7699115044247787E-2</v>
      </c>
      <c r="AT44" s="25">
        <f>COUNTIFS(Tablo1[Gümüşhane],"TRUE",Tablo1[Chorotypes],"Turano-East Mediterranean")/(VALUE(AT12))</f>
        <v>1.020408163265306E-2</v>
      </c>
      <c r="AU44" s="25">
        <f>COUNTIFS(Tablo1[Hakkâri],"TRUE",Tablo1[Chorotypes],"Turano-East Mediterranean")/(VALUE(AU12))</f>
        <v>1.2500000000000001E-2</v>
      </c>
      <c r="AV44" s="25">
        <f>COUNTIFS(Tablo1[Hatay],"TRUE",Tablo1[Chorotypes],"Turano-East Mediterranean")/(VALUE(AV12))</f>
        <v>1.8987341772151899E-2</v>
      </c>
      <c r="AW44" s="25">
        <f>COUNTIFS(Tablo1[Iğdır],"TRUE",Tablo1[Chorotypes],"Turano-East Mediterranean")/(VALUE(AW12))</f>
        <v>2.2598870056497175E-2</v>
      </c>
      <c r="AX44" s="25">
        <f>COUNTIFS(Tablo1[Isparta],"TRUE",Tablo1[Chorotypes],"Turano-East Mediterranean")/(VALUE(AX12))</f>
        <v>2.7777777777777776E-2</v>
      </c>
      <c r="AY44" s="25">
        <f>COUNTIFS(Tablo1[İstanbul],"TRUE",Tablo1[Chorotypes],"Turano-East Mediterranean")/(VALUE(AY12))</f>
        <v>1.0256410256410256E-2</v>
      </c>
      <c r="AZ44" s="25">
        <f>COUNTIFS(Tablo1[İzmir],"TRUE",Tablo1[Chorotypes],"Turano-East Mediterranean")/(VALUE(AZ12))</f>
        <v>2.9360967184801381E-2</v>
      </c>
      <c r="BA44" s="25">
        <f>COUNTIFS(Tablo1[Kahramanmaraş],"TRUE",Tablo1[Chorotypes],"Turano-East Mediterranean")/(VALUE(BA12))</f>
        <v>3.6585365853658534E-2</v>
      </c>
      <c r="BB44" s="25">
        <f>COUNTIFS(Tablo1[Karabük],"TRUE",Tablo1[Chorotypes],"Turano-East Mediterranean")/(VALUE(BB12))</f>
        <v>2.3809523809523808E-2</v>
      </c>
      <c r="BC44" s="25">
        <f>COUNTIFS(Tablo1[Karaman],"TRUE",Tablo1[Chorotypes],"Turano-East Mediterranean")/(VALUE(BC12))</f>
        <v>4.1304347826086954E-2</v>
      </c>
      <c r="BD44" s="25">
        <f>COUNTIFS(Tablo1[Kars],"TRUE",Tablo1[Chorotypes],"Turano-East Mediterranean")/(VALUE(BD12))</f>
        <v>8.4033613445378148E-3</v>
      </c>
      <c r="BE44" s="25">
        <f>COUNTIFS(Tablo1[Kastamonu],"TRUE",Tablo1[Chorotypes],"Turano-East Mediterranean")/(VALUE(BE12))</f>
        <v>2.5547445255474453E-2</v>
      </c>
      <c r="BF44" s="25">
        <f>COUNTIFS(Tablo1[Kayseri],"TRUE",Tablo1[Chorotypes],"Turano-East Mediterranean")/(VALUE(BF12))</f>
        <v>3.6939313984168866E-2</v>
      </c>
      <c r="BG44" s="25">
        <f>COUNTIFS(Tablo1[Kırıkkale],"TRUE",Tablo1[Chorotypes],"Turano-East Mediterranean")/(VALUE(BG12))</f>
        <v>2.5974025974025976E-2</v>
      </c>
      <c r="BH44" s="25">
        <f>COUNTIFS(Tablo1[Kırklareli],"TRUE",Tablo1[Chorotypes],"Turano-East Mediterranean")/(VALUE(BH12))</f>
        <v>1.7543859649122806E-2</v>
      </c>
      <c r="BI44" s="25">
        <f>COUNTIFS(Tablo1[Kırşehir],"TRUE",Tablo1[Chorotypes],"Turano-East Mediterranean")/(VALUE(BI12))</f>
        <v>1.3100436681222707E-2</v>
      </c>
      <c r="BJ44" s="25">
        <f>COUNTIFS(Tablo1[Kilis],"TRUE",Tablo1[Chorotypes],"Turano-East Mediterranean")/(VALUE(BJ12))</f>
        <v>2.5974025974025976E-2</v>
      </c>
      <c r="BK44" s="25">
        <f>COUNTIFS(Tablo1[Kocaeli],"TRUE",Tablo1[Chorotypes],"Turano-East Mediterranean")/(VALUE(BK12))</f>
        <v>6.3291139240506328E-3</v>
      </c>
      <c r="BL44" s="25">
        <f>COUNTIFS(Tablo1[Konya],"TRUE",Tablo1[Chorotypes],"Turano-East Mediterranean")/(VALUE(BL12))</f>
        <v>3.2098765432098768E-2</v>
      </c>
      <c r="BM44" s="25">
        <f>COUNTIFS(Tablo1[Kütahya],"TRUE",Tablo1[Chorotypes],"Turano-East Mediterranean")/(VALUE(BM12))</f>
        <v>1.11731843575419E-2</v>
      </c>
      <c r="BN44" s="25">
        <f>COUNTIFS(Tablo1[Malatya],"TRUE",Tablo1[Chorotypes],"Turano-East Mediterranean")/(VALUE(BN12))</f>
        <v>3.5460992907801421E-2</v>
      </c>
      <c r="BO44" s="25">
        <f>COUNTIFS(Tablo1[Manisa],"TRUE",Tablo1[Chorotypes],"Turano-East Mediterranean")/(VALUE(BO12))</f>
        <v>9.5693779904306216E-3</v>
      </c>
      <c r="BP44" s="25">
        <f>COUNTIFS(Tablo1[Mardin],"TRUE",Tablo1[Chorotypes],"Turano-East Mediterranean")/(VALUE(BP12))</f>
        <v>3.9800995024875621E-2</v>
      </c>
      <c r="BQ44" s="25">
        <f>COUNTIFS(Tablo1[Mersin],"TRUE",Tablo1[Chorotypes],"Turano-East Mediterranean")/(VALUE(BQ12))</f>
        <v>2.9469548133595286E-2</v>
      </c>
      <c r="BR44" s="25">
        <f>COUNTIFS(Tablo1[Muğla],"TRUE",Tablo1[Chorotypes],"Turano-East Mediterranean")/(VALUE(BR12))</f>
        <v>4.2904290429042903E-2</v>
      </c>
      <c r="BS44" s="25">
        <f>COUNTIFS(Tablo1[Muş],"TRUE",Tablo1[Chorotypes],"Turano-East Mediterranean")/(VALUE(BS12))</f>
        <v>2.4390243902439025E-2</v>
      </c>
      <c r="BT44" s="25">
        <f>COUNTIFS(Tablo1[Nevşehir],"TRUE",Tablo1[Chorotypes],"Turano-East Mediterranean")/(VALUE(BT12))</f>
        <v>2.4875621890547265E-2</v>
      </c>
      <c r="BU44" s="25">
        <f>COUNTIFS(Tablo1[Niğde],"TRUE",Tablo1[Chorotypes],"Turano-East Mediterranean")/(VALUE(BU12))</f>
        <v>3.6184210526315791E-2</v>
      </c>
      <c r="BV44" s="25">
        <f>COUNTIFS(Tablo1[Ordu],"TRUE",Tablo1[Chorotypes],"Turano-East Mediterranean")/(VALUE(BV12))</f>
        <v>0</v>
      </c>
      <c r="BW44" s="25">
        <f>COUNTIFS(Tablo1[Osmaniye],"TRUE",Tablo1[Chorotypes],"Turano-East Mediterranean")/(VALUE(BW12))</f>
        <v>1.1299435028248588E-2</v>
      </c>
      <c r="BX44" s="25">
        <f>COUNTIFS(Tablo1[Rize],"TRUE",Tablo1[Chorotypes],"Turano-East Mediterranean")/(VALUE(BX12))</f>
        <v>0</v>
      </c>
      <c r="BY44" s="25">
        <f>COUNTIFS(Tablo1[Sakarya],"TRUE",Tablo1[Chorotypes],"Turano-East Mediterranean")/(VALUE(BY12))</f>
        <v>1.3157894736842105E-2</v>
      </c>
      <c r="BZ44" s="25">
        <f>COUNTIFS(Tablo1[Samsun],"TRUE",Tablo1[Chorotypes],"Turano-East Mediterranean")/(VALUE(BZ12))</f>
        <v>7.3529411764705881E-3</v>
      </c>
      <c r="CA44" s="25">
        <f>COUNTIFS(Tablo1[Siirt],"TRUE",Tablo1[Chorotypes],"Turano-East Mediterranean")/(VALUE(CA12))</f>
        <v>5.2631578947368418E-2</v>
      </c>
      <c r="CB44" s="25">
        <f>COUNTIFS(Tablo1[Sinop],"TRUE",Tablo1[Chorotypes],"Turano-East Mediterranean")/(VALUE(CB12))</f>
        <v>6.41025641025641E-3</v>
      </c>
      <c r="CC44" s="25">
        <f>COUNTIFS(Tablo1[Sivas],"TRUE",Tablo1[Chorotypes],"Turano-East Mediterranean")/(VALUE(CC12))</f>
        <v>2.0408163265306121E-2</v>
      </c>
      <c r="CD44" s="25">
        <f>COUNTIFS(Tablo1[Şanlıurfa],"TRUE",Tablo1[Chorotypes],"Turano-East Mediterranean")/(VALUE(CD12))</f>
        <v>3.937007874015748E-2</v>
      </c>
      <c r="CE44" s="25">
        <f>COUNTIFS(Tablo1[Şırnak],"TRUE",Tablo1[Chorotypes],"Turano-East Mediterranean")/(VALUE(CE12))</f>
        <v>3.7037037037037035E-2</v>
      </c>
      <c r="CF44" s="25">
        <f>COUNTIFS(Tablo1[Tekirdağ],"TRUE",Tablo1[Chorotypes],"Turano-East Mediterranean")/(VALUE(CF12))</f>
        <v>1.0416666666666666E-2</v>
      </c>
      <c r="CG44" s="25">
        <f>COUNTIFS(Tablo1[Tokat],"TRUE",Tablo1[Chorotypes],"Turano-East Mediterranean")/(VALUE(CG12))</f>
        <v>2.564102564102564E-2</v>
      </c>
      <c r="CH44" s="25">
        <f>COUNTIFS(Tablo1[Trabzon],"TRUE",Tablo1[Chorotypes],"Turano-East Mediterranean")/(VALUE(CH12))</f>
        <v>1.282051282051282E-2</v>
      </c>
      <c r="CI44" s="25">
        <f>COUNTIFS(Tablo1[Tunceli],"TRUE",Tablo1[Chorotypes],"Turano-East Mediterranean")/(VALUE(CI12))</f>
        <v>5.4054054054054057E-2</v>
      </c>
      <c r="CJ44" s="25">
        <f>COUNTIFS(Tablo1[Uşak],"TRUE",Tablo1[Chorotypes],"Turano-East Mediterranean")/(VALUE(CJ12))</f>
        <v>8.771929824561403E-3</v>
      </c>
      <c r="CK44" s="25">
        <f>COUNTIFS(Tablo1[Van],"TRUE",Tablo1[Chorotypes],"Turano-East Mediterranean")/(VALUE(CK12))</f>
        <v>3.7037037037037035E-2</v>
      </c>
      <c r="CL44" s="25">
        <f>COUNTIFS(Tablo1[Yalova],"TRUE",Tablo1[Chorotypes],"Turano-East Mediterranean")/(VALUE(CL12))</f>
        <v>0</v>
      </c>
      <c r="CM44" s="25">
        <f>COUNTIFS(Tablo1[Yozgat],"TRUE",Tablo1[Chorotypes],"Turano-East Mediterranean")/(VALUE(CM12))</f>
        <v>2.4390243902439025E-2</v>
      </c>
      <c r="CN44" s="46">
        <f>COUNTIFS(Tablo1[Zonguldak],"TRUE",Tablo1[Chorotypes],"Turano-East Mediterranean")/(VALUE(CN12))</f>
        <v>1.4184397163120567E-2</v>
      </c>
    </row>
    <row r="45" spans="1:92">
      <c r="A45" s="45" t="s">
        <v>150</v>
      </c>
      <c r="B45" s="55">
        <f>(COUNTIF(Tablo1[Chorotypes],T(A45))/(B12))</f>
        <v>5.9952038369304557E-3</v>
      </c>
      <c r="C45" s="25">
        <f>COUNTIFS(Tablo1[Mediterranean],"TRUE",Tablo1[Chorotypes],"Asiatic")/(VALUE(C12))</f>
        <v>4.9504950495049506E-3</v>
      </c>
      <c r="D45" s="25">
        <f>COUNTIFS(Tablo1[Aegean],"TRUE",Tablo1[Chorotypes],"Asiatic")/(VALUE(D12))</f>
        <v>2.6385224274406332E-3</v>
      </c>
      <c r="E45" s="25">
        <f>COUNTIFS(Tablo1[Central Anatolian],"TRUE",Tablo1[Chorotypes],"Asiatic")/(VALUE(E12))</f>
        <v>4.807692307692308E-3</v>
      </c>
      <c r="F45" s="25">
        <f>COUNTIFS(Tablo1[Marmara],"TRUE",Tablo1[Chorotypes],"Asiatic")/(VALUE(F12))</f>
        <v>2.4271844660194173E-3</v>
      </c>
      <c r="G45" s="25">
        <f>COUNTIFS(Tablo1[Southeastern Anatolian],"TRUE",Tablo1[Chorotypes],"Asiatic")/(VALUE(G12))</f>
        <v>3.4071550255536627E-3</v>
      </c>
      <c r="H45" s="25">
        <f>COUNTIFS(Tablo1[East Anatolian],"TRUE",Tablo1[Chorotypes],"Asiatic")/(VALUE(H12))</f>
        <v>8.0971659919028341E-3</v>
      </c>
      <c r="I45" s="25">
        <f>COUNTIFS(Tablo1[Black Sea],"TRUE",Tablo1[Chorotypes],"Asiatic")/(VALUE(I12))</f>
        <v>3.952569169960474E-3</v>
      </c>
      <c r="J45" s="25">
        <f>COUNTIFS(Tablo1[Eastern Black Sea],"TRUE",Tablo1[Chorotypes],"Asiatic")/(VALUE(J12))</f>
        <v>5.5401662049861496E-3</v>
      </c>
      <c r="K45" s="25">
        <f>COUNTIFS(Tablo1[Turkish Thrace],"TRUE",Tablo1[Chorotypes],"Asiatic")/(VALUE(K12))</f>
        <v>0</v>
      </c>
      <c r="L45" s="25">
        <f>COUNTIFS(Tablo1[Adana],"TRUE",Tablo1[Chorotypes],"Asiatic")/(VALUE(L12))</f>
        <v>1.8450184501845018E-3</v>
      </c>
      <c r="M45" s="25">
        <f>COUNTIFS(Tablo1[Adıyaman],"TRUE",Tablo1[Chorotypes],"Asiatic")/(VALUE(M12))</f>
        <v>1.5625E-2</v>
      </c>
      <c r="N45" s="25">
        <f>COUNTIFS(Tablo1[Afyonkarahisar],"TRUE",Tablo1[Chorotypes],"Asiatic")/(VALUE(N12))</f>
        <v>0</v>
      </c>
      <c r="O45" s="25">
        <f>COUNTIFS(Tablo1[Ağrı],"TRUE",Tablo1[Chorotypes],"Asiatic")/(VALUE(O12))</f>
        <v>2.1428571428571429E-2</v>
      </c>
      <c r="P45" s="25">
        <f>COUNTIFS(Tablo1[Aksaray],"TRUE",Tablo1[Chorotypes],"Asiatic")/(VALUE(P12))</f>
        <v>0</v>
      </c>
      <c r="Q45" s="25">
        <f>COUNTIFS(Tablo1[Amasya],"TRUE",Tablo1[Chorotypes],"Asiatic")/(VALUE(Q12))</f>
        <v>6.8027210884353739E-3</v>
      </c>
      <c r="R45" s="25">
        <f>COUNTIFS(Tablo1[Ankara],"TRUE",Tablo1[Chorotypes],"Asiatic")/(VALUE(R12))</f>
        <v>3.1595576619273301E-3</v>
      </c>
      <c r="S45" s="25">
        <f>COUNTIFS(Tablo1[Antalya],"TRUE",Tablo1[Chorotypes],"Asiatic")/(VALUE(S12))</f>
        <v>0</v>
      </c>
      <c r="T45" s="25">
        <f>COUNTIFS(Tablo1[Ardahan],"TRUE",Tablo1[Chorotypes],"Asiatic")/(VALUE(T12))</f>
        <v>1.9607843137254902E-2</v>
      </c>
      <c r="U45" s="25">
        <f>COUNTIFS(Tablo1[Artvin],"TRUE",Tablo1[Chorotypes],"Asiatic")/(VALUE(U12))</f>
        <v>9.1743119266055051E-3</v>
      </c>
      <c r="V45" s="25">
        <f>COUNTIFS(Tablo1[Aydın],"TRUE",Tablo1[Chorotypes],"Asiatic")/(VALUE(V12))</f>
        <v>0</v>
      </c>
      <c r="W45" s="25">
        <f>COUNTIFS(Tablo1[Balıkesir],"TRUE",Tablo1[Chorotypes],"Asiatic")/(VALUE(W12))</f>
        <v>9.0090090090090089E-3</v>
      </c>
      <c r="X45" s="25">
        <f>COUNTIFS(Tablo1[Bartın],"TRUE",Tablo1[Chorotypes],"Asiatic")/(VALUE(X12))</f>
        <v>0</v>
      </c>
      <c r="Y45" s="25">
        <f>COUNTIFS(Tablo1[Batman],"TRUE",Tablo1[Chorotypes],"Asiatic")/(VALUE(Y12))</f>
        <v>0</v>
      </c>
      <c r="Z45" s="25">
        <f>COUNTIFS(Tablo1[Bayburt],"TRUE",Tablo1[Chorotypes],"Asiatic")/(VALUE(Z12))</f>
        <v>0</v>
      </c>
      <c r="AA45" s="25">
        <f>COUNTIFS(Tablo1[Bilecik],"TRUE",Tablo1[Chorotypes],"Asiatic")/(VALUE(AA12))</f>
        <v>5.8139534883720929E-3</v>
      </c>
      <c r="AB45" s="25">
        <f>COUNTIFS(Tablo1[Bingöl],"TRUE",Tablo1[Chorotypes],"Asiatic")/(VALUE(AB12))</f>
        <v>0</v>
      </c>
      <c r="AC45" s="25">
        <f>COUNTIFS(Tablo1[Bitlis],"TRUE",Tablo1[Chorotypes],"Asiatic")/(VALUE(AC12))</f>
        <v>0</v>
      </c>
      <c r="AD45" s="25">
        <f>COUNTIFS(Tablo1[Bolu],"TRUE",Tablo1[Chorotypes],"Asiatic")/(VALUE(AD12))</f>
        <v>0</v>
      </c>
      <c r="AE45" s="25">
        <f>COUNTIFS(Tablo1[Burdur],"TRUE",Tablo1[Chorotypes],"Asiatic")/(VALUE(AE12))</f>
        <v>0</v>
      </c>
      <c r="AF45" s="25">
        <f>COUNTIFS(Tablo1[Bursa],"TRUE",Tablo1[Chorotypes],"Asiatic")/(VALUE(AF12))</f>
        <v>0</v>
      </c>
      <c r="AG45" s="25">
        <f>COUNTIFS(Tablo1[Çanakkale],"TRUE",Tablo1[Chorotypes],"Asiatic")/(VALUE(AG12))</f>
        <v>0</v>
      </c>
      <c r="AH45" s="25">
        <f>COUNTIFS(Tablo1[Çankırı],"TRUE",Tablo1[Chorotypes],"Asiatic")/(VALUE(AH12))</f>
        <v>0</v>
      </c>
      <c r="AI45" s="25">
        <f>COUNTIFS(Tablo1[Çorum],"TRUE",Tablo1[Chorotypes],"Asiatic")/(VALUE(AI12))</f>
        <v>0</v>
      </c>
      <c r="AJ45" s="25">
        <f>COUNTIFS(Tablo1[Denizli],"TRUE",Tablo1[Chorotypes],"Asiatic")/(VALUE(AJ12))</f>
        <v>5.208333333333333E-3</v>
      </c>
      <c r="AK45" s="25">
        <f>COUNTIFS(Tablo1[Diyarbakır],"TRUE",Tablo1[Chorotypes],"Asiatic")/(VALUE(AK12))</f>
        <v>5.6179775280898875E-3</v>
      </c>
      <c r="AL45" s="25">
        <f>COUNTIFS(Tablo1[Düzce],"TRUE",Tablo1[Chorotypes],"Asiatic")/(VALUE(AL12))</f>
        <v>0</v>
      </c>
      <c r="AM45" s="25">
        <f>COUNTIFS(Tablo1[Edirne],"TRUE",Tablo1[Chorotypes],"Asiatic")/(VALUE(AM12))</f>
        <v>0</v>
      </c>
      <c r="AN45" s="25">
        <f>COUNTIFS(Tablo1[Elazığ],"TRUE",Tablo1[Chorotypes],"Asiatic")/(VALUE(AN12))</f>
        <v>6.5789473684210523E-3</v>
      </c>
      <c r="AO45" s="25">
        <f>COUNTIFS(Tablo1[Erzincan],"TRUE",Tablo1[Chorotypes],"Asiatic")/(VALUE(AO12))</f>
        <v>0</v>
      </c>
      <c r="AP45" s="25">
        <f>COUNTIFS(Tablo1[Erzurum],"TRUE",Tablo1[Chorotypes],"Asiatic")/(VALUE(AP12))</f>
        <v>2.7472527472527475E-3</v>
      </c>
      <c r="AQ45" s="25">
        <f>COUNTIFS(Tablo1[Eskişehir],"TRUE",Tablo1[Chorotypes],"Asiatic")/(VALUE(AQ12))</f>
        <v>0</v>
      </c>
      <c r="AR45" s="25">
        <f>COUNTIFS(Tablo1[Gaziantep],"TRUE",Tablo1[Chorotypes],"Asiatic")/(VALUE(AR12))</f>
        <v>6.6445182724252493E-3</v>
      </c>
      <c r="AS45" s="25">
        <f>COUNTIFS(Tablo1[Giresun],"TRUE",Tablo1[Chorotypes],"Asiatic")/(VALUE(AS12))</f>
        <v>0</v>
      </c>
      <c r="AT45" s="25">
        <f>COUNTIFS(Tablo1[Gümüşhane],"TRUE",Tablo1[Chorotypes],"Asiatic")/(VALUE(AT12))</f>
        <v>0</v>
      </c>
      <c r="AU45" s="25">
        <f>COUNTIFS(Tablo1[Hakkâri],"TRUE",Tablo1[Chorotypes],"Asiatic")/(VALUE(AU12))</f>
        <v>0</v>
      </c>
      <c r="AV45" s="25">
        <f>COUNTIFS(Tablo1[Hatay],"TRUE",Tablo1[Chorotypes],"Asiatic")/(VALUE(AV12))</f>
        <v>6.3291139240506328E-3</v>
      </c>
      <c r="AW45" s="25">
        <f>COUNTIFS(Tablo1[Iğdır],"TRUE",Tablo1[Chorotypes],"Asiatic")/(VALUE(AW12))</f>
        <v>2.2598870056497175E-2</v>
      </c>
      <c r="AX45" s="25">
        <f>COUNTIFS(Tablo1[Isparta],"TRUE",Tablo1[Chorotypes],"Asiatic")/(VALUE(AX12))</f>
        <v>4.6296296296296294E-3</v>
      </c>
      <c r="AY45" s="25">
        <f>COUNTIFS(Tablo1[İstanbul],"TRUE",Tablo1[Chorotypes],"Asiatic")/(VALUE(AY12))</f>
        <v>0</v>
      </c>
      <c r="AZ45" s="25">
        <f>COUNTIFS(Tablo1[İzmir],"TRUE",Tablo1[Chorotypes],"Asiatic")/(VALUE(AZ12))</f>
        <v>0</v>
      </c>
      <c r="BA45" s="25">
        <f>COUNTIFS(Tablo1[Kahramanmaraş],"TRUE",Tablo1[Chorotypes],"Asiatic")/(VALUE(BA12))</f>
        <v>2.4390243902439024E-3</v>
      </c>
      <c r="BB45" s="25">
        <f>COUNTIFS(Tablo1[Karabük],"TRUE",Tablo1[Chorotypes],"Asiatic")/(VALUE(BB12))</f>
        <v>0</v>
      </c>
      <c r="BC45" s="25">
        <f>COUNTIFS(Tablo1[Karaman],"TRUE",Tablo1[Chorotypes],"Asiatic")/(VALUE(BC12))</f>
        <v>0</v>
      </c>
      <c r="BD45" s="25">
        <f>COUNTIFS(Tablo1[Kars],"TRUE",Tablo1[Chorotypes],"Asiatic")/(VALUE(BD12))</f>
        <v>4.2016806722689074E-3</v>
      </c>
      <c r="BE45" s="25">
        <f>COUNTIFS(Tablo1[Kastamonu],"TRUE",Tablo1[Chorotypes],"Asiatic")/(VALUE(BE12))</f>
        <v>0</v>
      </c>
      <c r="BF45" s="25">
        <f>COUNTIFS(Tablo1[Kayseri],"TRUE",Tablo1[Chorotypes],"Asiatic")/(VALUE(BF12))</f>
        <v>5.2770448548812663E-3</v>
      </c>
      <c r="BG45" s="25">
        <f>COUNTIFS(Tablo1[Kırıkkale],"TRUE",Tablo1[Chorotypes],"Asiatic")/(VALUE(BG12))</f>
        <v>0</v>
      </c>
      <c r="BH45" s="25">
        <f>COUNTIFS(Tablo1[Kırklareli],"TRUE",Tablo1[Chorotypes],"Asiatic")/(VALUE(BH12))</f>
        <v>0</v>
      </c>
      <c r="BI45" s="25">
        <f>COUNTIFS(Tablo1[Kırşehir],"TRUE",Tablo1[Chorotypes],"Asiatic")/(VALUE(BI12))</f>
        <v>0</v>
      </c>
      <c r="BJ45" s="25">
        <f>COUNTIFS(Tablo1[Kilis],"TRUE",Tablo1[Chorotypes],"Asiatic")/(VALUE(BJ12))</f>
        <v>1.2987012987012988E-2</v>
      </c>
      <c r="BK45" s="25">
        <f>COUNTIFS(Tablo1[Kocaeli],"TRUE",Tablo1[Chorotypes],"Asiatic")/(VALUE(BK12))</f>
        <v>0</v>
      </c>
      <c r="BL45" s="25">
        <f>COUNTIFS(Tablo1[Konya],"TRUE",Tablo1[Chorotypes],"Asiatic")/(VALUE(BL12))</f>
        <v>4.9382716049382715E-3</v>
      </c>
      <c r="BM45" s="25">
        <f>COUNTIFS(Tablo1[Kütahya],"TRUE",Tablo1[Chorotypes],"Asiatic")/(VALUE(BM12))</f>
        <v>0</v>
      </c>
      <c r="BN45" s="25">
        <f>COUNTIFS(Tablo1[Malatya],"TRUE",Tablo1[Chorotypes],"Asiatic")/(VALUE(BN12))</f>
        <v>0</v>
      </c>
      <c r="BO45" s="25">
        <f>COUNTIFS(Tablo1[Manisa],"TRUE",Tablo1[Chorotypes],"Asiatic")/(VALUE(BO12))</f>
        <v>4.7846889952153108E-3</v>
      </c>
      <c r="BP45" s="25">
        <f>COUNTIFS(Tablo1[Mardin],"TRUE",Tablo1[Chorotypes],"Asiatic")/(VALUE(BP12))</f>
        <v>4.9751243781094526E-3</v>
      </c>
      <c r="BQ45" s="25">
        <f>COUNTIFS(Tablo1[Mersin],"TRUE",Tablo1[Chorotypes],"Asiatic")/(VALUE(BQ12))</f>
        <v>0</v>
      </c>
      <c r="BR45" s="25">
        <f>COUNTIFS(Tablo1[Muğla],"TRUE",Tablo1[Chorotypes],"Asiatic")/(VALUE(BR12))</f>
        <v>0</v>
      </c>
      <c r="BS45" s="25">
        <f>COUNTIFS(Tablo1[Muş],"TRUE",Tablo1[Chorotypes],"Asiatic")/(VALUE(BS12))</f>
        <v>0</v>
      </c>
      <c r="BT45" s="25">
        <f>COUNTIFS(Tablo1[Nevşehir],"TRUE",Tablo1[Chorotypes],"Asiatic")/(VALUE(BT12))</f>
        <v>4.9751243781094526E-3</v>
      </c>
      <c r="BU45" s="25">
        <f>COUNTIFS(Tablo1[Niğde],"TRUE",Tablo1[Chorotypes],"Asiatic")/(VALUE(BU12))</f>
        <v>3.2894736842105261E-3</v>
      </c>
      <c r="BV45" s="25">
        <f>COUNTIFS(Tablo1[Ordu],"TRUE",Tablo1[Chorotypes],"Asiatic")/(VALUE(BV12))</f>
        <v>0</v>
      </c>
      <c r="BW45" s="25">
        <f>COUNTIFS(Tablo1[Osmaniye],"TRUE",Tablo1[Chorotypes],"Asiatic")/(VALUE(BW12))</f>
        <v>0</v>
      </c>
      <c r="BX45" s="25">
        <f>COUNTIFS(Tablo1[Rize],"TRUE",Tablo1[Chorotypes],"Asiatic")/(VALUE(BX12))</f>
        <v>0</v>
      </c>
      <c r="BY45" s="25">
        <f>COUNTIFS(Tablo1[Sakarya],"TRUE",Tablo1[Chorotypes],"Asiatic")/(VALUE(BY12))</f>
        <v>0</v>
      </c>
      <c r="BZ45" s="25">
        <f>COUNTIFS(Tablo1[Samsun],"TRUE",Tablo1[Chorotypes],"Asiatic")/(VALUE(BZ12))</f>
        <v>0</v>
      </c>
      <c r="CA45" s="25">
        <f>COUNTIFS(Tablo1[Siirt],"TRUE",Tablo1[Chorotypes],"Asiatic")/(VALUE(CA12))</f>
        <v>8.771929824561403E-3</v>
      </c>
      <c r="CB45" s="25">
        <f>COUNTIFS(Tablo1[Sinop],"TRUE",Tablo1[Chorotypes],"Asiatic")/(VALUE(CB12))</f>
        <v>0</v>
      </c>
      <c r="CC45" s="25">
        <f>COUNTIFS(Tablo1[Sivas],"TRUE",Tablo1[Chorotypes],"Asiatic")/(VALUE(CC12))</f>
        <v>6.8027210884353739E-3</v>
      </c>
      <c r="CD45" s="25">
        <f>COUNTIFS(Tablo1[Şanlıurfa],"TRUE",Tablo1[Chorotypes],"Asiatic")/(VALUE(CD12))</f>
        <v>1.5748031496062992E-2</v>
      </c>
      <c r="CE45" s="25">
        <f>COUNTIFS(Tablo1[Şırnak],"TRUE",Tablo1[Chorotypes],"Asiatic")/(VALUE(CE12))</f>
        <v>3.7037037037037035E-2</v>
      </c>
      <c r="CF45" s="25">
        <f>COUNTIFS(Tablo1[Tekirdağ],"TRUE",Tablo1[Chorotypes],"Asiatic")/(VALUE(CF12))</f>
        <v>0</v>
      </c>
      <c r="CG45" s="25">
        <f>COUNTIFS(Tablo1[Tokat],"TRUE",Tablo1[Chorotypes],"Asiatic")/(VALUE(CG12))</f>
        <v>0</v>
      </c>
      <c r="CH45" s="25">
        <f>COUNTIFS(Tablo1[Trabzon],"TRUE",Tablo1[Chorotypes],"Asiatic")/(VALUE(CH12))</f>
        <v>0</v>
      </c>
      <c r="CI45" s="25">
        <f>COUNTIFS(Tablo1[Tunceli],"TRUE",Tablo1[Chorotypes],"Asiatic")/(VALUE(CI12))</f>
        <v>0</v>
      </c>
      <c r="CJ45" s="25">
        <f>COUNTIFS(Tablo1[Uşak],"TRUE",Tablo1[Chorotypes],"Asiatic")/(VALUE(CJ12))</f>
        <v>0</v>
      </c>
      <c r="CK45" s="25">
        <f>COUNTIFS(Tablo1[Van],"TRUE",Tablo1[Chorotypes],"Asiatic")/(VALUE(CK12))</f>
        <v>1.0582010582010581E-2</v>
      </c>
      <c r="CL45" s="25">
        <f>COUNTIFS(Tablo1[Yalova],"TRUE",Tablo1[Chorotypes],"Asiatic")/(VALUE(CL12))</f>
        <v>0</v>
      </c>
      <c r="CM45" s="25">
        <f>COUNTIFS(Tablo1[Yozgat],"TRUE",Tablo1[Chorotypes],"Asiatic")/(VALUE(CM12))</f>
        <v>0</v>
      </c>
      <c r="CN45" s="46">
        <f>COUNTIFS(Tablo1[Zonguldak],"TRUE",Tablo1[Chorotypes],"Asiatic")/(VALUE(CN12))</f>
        <v>0</v>
      </c>
    </row>
    <row r="46" spans="1:92">
      <c r="A46" s="45" t="s">
        <v>139</v>
      </c>
      <c r="B46" s="55">
        <f>(COUNTIF(Tablo1[Chorotypes],T(A46))/(B12))</f>
        <v>4.9760191846522785E-2</v>
      </c>
      <c r="C46" s="25">
        <f>COUNTIFS(Tablo1[Mediterranean],"TRUE",Tablo1[Chorotypes],"Turano-Mediterranean")/(VALUE(C12))</f>
        <v>7.5247524752475245E-2</v>
      </c>
      <c r="D46" s="25">
        <f>COUNTIFS(Tablo1[Aegean],"TRUE",Tablo1[Chorotypes],"Turano-Mediterranean")/(VALUE(D12))</f>
        <v>7.6517150395778361E-2</v>
      </c>
      <c r="E46" s="25">
        <f>COUNTIFS(Tablo1[Central Anatolian],"TRUE",Tablo1[Chorotypes],"Turano-Mediterranean")/(VALUE(E12))</f>
        <v>6.9230769230769235E-2</v>
      </c>
      <c r="F46" s="25">
        <f>COUNTIFS(Tablo1[Marmara],"TRUE",Tablo1[Chorotypes],"Turano-Mediterranean")/(VALUE(F12))</f>
        <v>7.0388349514563103E-2</v>
      </c>
      <c r="G46" s="25">
        <f>COUNTIFS(Tablo1[Southeastern Anatolian],"TRUE",Tablo1[Chorotypes],"Turano-Mediterranean")/(VALUE(G12))</f>
        <v>7.6660988074957415E-2</v>
      </c>
      <c r="H46" s="25">
        <f>COUNTIFS(Tablo1[East Anatolian],"TRUE",Tablo1[Chorotypes],"Turano-Mediterranean")/(VALUE(H12))</f>
        <v>7.0175438596491224E-2</v>
      </c>
      <c r="I46" s="25">
        <f>COUNTIFS(Tablo1[Black Sea],"TRUE",Tablo1[Chorotypes],"Turano-Mediterranean")/(VALUE(I12))</f>
        <v>6.7193675889328064E-2</v>
      </c>
      <c r="J46" s="25">
        <f>COUNTIFS(Tablo1[Eastern Black Sea],"TRUE",Tablo1[Chorotypes],"Turano-Mediterranean")/(VALUE(J12))</f>
        <v>6.0941828254847646E-2</v>
      </c>
      <c r="K46" s="25">
        <f>COUNTIFS(Tablo1[Turkish Thrace],"TRUE",Tablo1[Chorotypes],"Turano-Mediterranean")/(VALUE(K12))</f>
        <v>7.5075075075075076E-2</v>
      </c>
      <c r="L46" s="25">
        <f>COUNTIFS(Tablo1[Adana],"TRUE",Tablo1[Chorotypes],"Turano-Mediterranean")/(VALUE(L12))</f>
        <v>9.9630996309963096E-2</v>
      </c>
      <c r="M46" s="25">
        <f>COUNTIFS(Tablo1[Adıyaman],"TRUE",Tablo1[Chorotypes],"Turano-Mediterranean")/(VALUE(M12))</f>
        <v>0.125</v>
      </c>
      <c r="N46" s="25">
        <f>COUNTIFS(Tablo1[Afyonkarahisar],"TRUE",Tablo1[Chorotypes],"Turano-Mediterranean")/(VALUE(N12))</f>
        <v>5.4216867469879519E-2</v>
      </c>
      <c r="O46" s="25">
        <f>COUNTIFS(Tablo1[Ağrı],"TRUE",Tablo1[Chorotypes],"Turano-Mediterranean")/(VALUE(O12))</f>
        <v>7.1428571428571425E-2</v>
      </c>
      <c r="P46" s="25">
        <f>COUNTIFS(Tablo1[Aksaray],"TRUE",Tablo1[Chorotypes],"Turano-Mediterranean")/(VALUE(P12))</f>
        <v>8.1967213114754092E-2</v>
      </c>
      <c r="Q46" s="25">
        <f>COUNTIFS(Tablo1[Amasya],"TRUE",Tablo1[Chorotypes],"Turano-Mediterranean")/(VALUE(Q12))</f>
        <v>8.5034013605442174E-2</v>
      </c>
      <c r="R46" s="25">
        <f>COUNTIFS(Tablo1[Ankara],"TRUE",Tablo1[Chorotypes],"Turano-Mediterranean")/(VALUE(R12))</f>
        <v>8.6887835703001584E-2</v>
      </c>
      <c r="S46" s="25">
        <f>COUNTIFS(Tablo1[Antalya],"TRUE",Tablo1[Chorotypes],"Turano-Mediterranean")/(VALUE(S12))</f>
        <v>7.6086956521739135E-2</v>
      </c>
      <c r="T46" s="25">
        <f>COUNTIFS(Tablo1[Ardahan],"TRUE",Tablo1[Chorotypes],"Turano-Mediterranean")/(VALUE(T12))</f>
        <v>1.9607843137254902E-2</v>
      </c>
      <c r="U46" s="25">
        <f>COUNTIFS(Tablo1[Artvin],"TRUE",Tablo1[Chorotypes],"Turano-Mediterranean")/(VALUE(U12))</f>
        <v>5.5045871559633031E-2</v>
      </c>
      <c r="V46" s="25">
        <f>COUNTIFS(Tablo1[Aydın],"TRUE",Tablo1[Chorotypes],"Turano-Mediterranean")/(VALUE(V12))</f>
        <v>5.5555555555555552E-2</v>
      </c>
      <c r="W46" s="25">
        <f>COUNTIFS(Tablo1[Balıkesir],"TRUE",Tablo1[Chorotypes],"Turano-Mediterranean")/(VALUE(W12))</f>
        <v>7.2072072072072071E-2</v>
      </c>
      <c r="X46" s="25">
        <f>COUNTIFS(Tablo1[Bartın],"TRUE",Tablo1[Chorotypes],"Turano-Mediterranean")/(VALUE(X12))</f>
        <v>2.1276595744680851E-2</v>
      </c>
      <c r="Y46" s="25">
        <f>COUNTIFS(Tablo1[Batman],"TRUE",Tablo1[Chorotypes],"Turano-Mediterranean")/(VALUE(Y12))</f>
        <v>0.14285714285714285</v>
      </c>
      <c r="Z46" s="25">
        <f>COUNTIFS(Tablo1[Bayburt],"TRUE",Tablo1[Chorotypes],"Turano-Mediterranean")/(VALUE(Z12))</f>
        <v>5.4945054945054944E-2</v>
      </c>
      <c r="AA46" s="25">
        <f>COUNTIFS(Tablo1[Bilecik],"TRUE",Tablo1[Chorotypes],"Turano-Mediterranean")/(VALUE(AA12))</f>
        <v>7.5581395348837205E-2</v>
      </c>
      <c r="AB46" s="25">
        <f>COUNTIFS(Tablo1[Bingöl],"TRUE",Tablo1[Chorotypes],"Turano-Mediterranean")/(VALUE(AB12))</f>
        <v>5.1948051948051951E-2</v>
      </c>
      <c r="AC46" s="25">
        <f>COUNTIFS(Tablo1[Bitlis],"TRUE",Tablo1[Chorotypes],"Turano-Mediterranean")/(VALUE(AC12))</f>
        <v>5.1948051948051951E-2</v>
      </c>
      <c r="AD46" s="25">
        <f>COUNTIFS(Tablo1[Bolu],"TRUE",Tablo1[Chorotypes],"Turano-Mediterranean")/(VALUE(AD12))</f>
        <v>3.3653846153846152E-2</v>
      </c>
      <c r="AE46" s="25">
        <f>COUNTIFS(Tablo1[Burdur],"TRUE",Tablo1[Chorotypes],"Turano-Mediterranean")/(VALUE(AE12))</f>
        <v>9.202453987730061E-2</v>
      </c>
      <c r="AF46" s="25">
        <f>COUNTIFS(Tablo1[Bursa],"TRUE",Tablo1[Chorotypes],"Turano-Mediterranean")/(VALUE(AF12))</f>
        <v>7.6354679802955669E-2</v>
      </c>
      <c r="AG46" s="25">
        <f>COUNTIFS(Tablo1[Çanakkale],"TRUE",Tablo1[Chorotypes],"Turano-Mediterranean")/(VALUE(AG12))</f>
        <v>8.7912087912087919E-2</v>
      </c>
      <c r="AH46" s="25">
        <f>COUNTIFS(Tablo1[Çankırı],"TRUE",Tablo1[Chorotypes],"Turano-Mediterranean")/(VALUE(AH12))</f>
        <v>6.030150753768844E-2</v>
      </c>
      <c r="AI46" s="25">
        <f>COUNTIFS(Tablo1[Çorum],"TRUE",Tablo1[Chorotypes],"Turano-Mediterranean")/(VALUE(AI12))</f>
        <v>6.5420560747663545E-2</v>
      </c>
      <c r="AJ46" s="25">
        <f>COUNTIFS(Tablo1[Denizli],"TRUE",Tablo1[Chorotypes],"Turano-Mediterranean")/(VALUE(AJ12))</f>
        <v>6.25E-2</v>
      </c>
      <c r="AK46" s="25">
        <f>COUNTIFS(Tablo1[Diyarbakır],"TRUE",Tablo1[Chorotypes],"Turano-Mediterranean")/(VALUE(AK12))</f>
        <v>8.1460674157303375E-2</v>
      </c>
      <c r="AL46" s="25">
        <f>COUNTIFS(Tablo1[Düzce],"TRUE",Tablo1[Chorotypes],"Turano-Mediterranean")/(VALUE(AL12))</f>
        <v>2.8571428571428571E-2</v>
      </c>
      <c r="AM46" s="25">
        <f>COUNTIFS(Tablo1[Edirne],"TRUE",Tablo1[Chorotypes],"Turano-Mediterranean")/(VALUE(AM12))</f>
        <v>8.7281795511221949E-2</v>
      </c>
      <c r="AN46" s="25">
        <f>COUNTIFS(Tablo1[Elazığ],"TRUE",Tablo1[Chorotypes],"Turano-Mediterranean")/(VALUE(AN12))</f>
        <v>0.10526315789473684</v>
      </c>
      <c r="AO46" s="25">
        <f>COUNTIFS(Tablo1[Erzincan],"TRUE",Tablo1[Chorotypes],"Turano-Mediterranean")/(VALUE(AO12))</f>
        <v>5.5248618784530384E-2</v>
      </c>
      <c r="AP46" s="25">
        <f>COUNTIFS(Tablo1[Erzurum],"TRUE",Tablo1[Chorotypes],"Turano-Mediterranean")/(VALUE(AP12))</f>
        <v>6.5934065934065936E-2</v>
      </c>
      <c r="AQ46" s="25">
        <f>COUNTIFS(Tablo1[Eskişehir],"TRUE",Tablo1[Chorotypes],"Turano-Mediterranean")/(VALUE(AQ12))</f>
        <v>9.0452261306532666E-2</v>
      </c>
      <c r="AR46" s="25">
        <f>COUNTIFS(Tablo1[Gaziantep],"TRUE",Tablo1[Chorotypes],"Turano-Mediterranean")/(VALUE(AR12))</f>
        <v>7.9734219269102985E-2</v>
      </c>
      <c r="AS46" s="25">
        <f>COUNTIFS(Tablo1[Giresun],"TRUE",Tablo1[Chorotypes],"Turano-Mediterranean")/(VALUE(AS12))</f>
        <v>5.3097345132743362E-2</v>
      </c>
      <c r="AT46" s="25">
        <f>COUNTIFS(Tablo1[Gümüşhane],"TRUE",Tablo1[Chorotypes],"Turano-Mediterranean")/(VALUE(AT12))</f>
        <v>7.1428571428571425E-2</v>
      </c>
      <c r="AU46" s="25">
        <f>COUNTIFS(Tablo1[Hakkâri],"TRUE",Tablo1[Chorotypes],"Turano-Mediterranean")/(VALUE(AU12))</f>
        <v>0.1</v>
      </c>
      <c r="AV46" s="25">
        <f>COUNTIFS(Tablo1[Hatay],"TRUE",Tablo1[Chorotypes],"Turano-Mediterranean")/(VALUE(AV12))</f>
        <v>9.0717299578059074E-2</v>
      </c>
      <c r="AW46" s="25">
        <f>COUNTIFS(Tablo1[Iğdır],"TRUE",Tablo1[Chorotypes],"Turano-Mediterranean")/(VALUE(AW12))</f>
        <v>6.7796610169491525E-2</v>
      </c>
      <c r="AX46" s="25">
        <f>COUNTIFS(Tablo1[Isparta],"TRUE",Tablo1[Chorotypes],"Turano-Mediterranean")/(VALUE(AX12))</f>
        <v>9.2592592592592587E-2</v>
      </c>
      <c r="AY46" s="25">
        <f>COUNTIFS(Tablo1[İstanbul],"TRUE",Tablo1[Chorotypes],"Turano-Mediterranean")/(VALUE(AY12))</f>
        <v>7.6923076923076927E-2</v>
      </c>
      <c r="AZ46" s="25">
        <f>COUNTIFS(Tablo1[İzmir],"TRUE",Tablo1[Chorotypes],"Turano-Mediterranean")/(VALUE(AZ12))</f>
        <v>8.9810017271157172E-2</v>
      </c>
      <c r="BA46" s="25">
        <f>COUNTIFS(Tablo1[Kahramanmaraş],"TRUE",Tablo1[Chorotypes],"Turano-Mediterranean")/(VALUE(BA12))</f>
        <v>9.5121951219512196E-2</v>
      </c>
      <c r="BB46" s="25">
        <f>COUNTIFS(Tablo1[Karabük],"TRUE",Tablo1[Chorotypes],"Turano-Mediterranean")/(VALUE(BB12))</f>
        <v>9.5238095238095233E-2</v>
      </c>
      <c r="BC46" s="25">
        <f>COUNTIFS(Tablo1[Karaman],"TRUE",Tablo1[Chorotypes],"Turano-Mediterranean")/(VALUE(BC12))</f>
        <v>9.1304347826086957E-2</v>
      </c>
      <c r="BD46" s="25">
        <f>COUNTIFS(Tablo1[Kars],"TRUE",Tablo1[Chorotypes],"Turano-Mediterranean")/(VALUE(BD12))</f>
        <v>6.7226890756302518E-2</v>
      </c>
      <c r="BE46" s="25">
        <f>COUNTIFS(Tablo1[Kastamonu],"TRUE",Tablo1[Chorotypes],"Turano-Mediterranean")/(VALUE(BE12))</f>
        <v>6.2043795620437957E-2</v>
      </c>
      <c r="BF46" s="25">
        <f>COUNTIFS(Tablo1[Kayseri],"TRUE",Tablo1[Chorotypes],"Turano-Mediterranean")/(VALUE(BF12))</f>
        <v>8.4432717678100261E-2</v>
      </c>
      <c r="BG46" s="25">
        <f>COUNTIFS(Tablo1[Kırıkkale],"TRUE",Tablo1[Chorotypes],"Turano-Mediterranean")/(VALUE(BG12))</f>
        <v>6.4935064935064929E-2</v>
      </c>
      <c r="BH46" s="25">
        <f>COUNTIFS(Tablo1[Kırklareli],"TRUE",Tablo1[Chorotypes],"Turano-Mediterranean")/(VALUE(BH12))</f>
        <v>6.5789473684210523E-2</v>
      </c>
      <c r="BI46" s="25">
        <f>COUNTIFS(Tablo1[Kırşehir],"TRUE",Tablo1[Chorotypes],"Turano-Mediterranean")/(VALUE(BI12))</f>
        <v>0.10043668122270742</v>
      </c>
      <c r="BJ46" s="25">
        <f>COUNTIFS(Tablo1[Kilis],"TRUE",Tablo1[Chorotypes],"Turano-Mediterranean")/(VALUE(BJ12))</f>
        <v>0.1038961038961039</v>
      </c>
      <c r="BK46" s="25">
        <f>COUNTIFS(Tablo1[Kocaeli],"TRUE",Tablo1[Chorotypes],"Turano-Mediterranean")/(VALUE(BK12))</f>
        <v>4.4303797468354431E-2</v>
      </c>
      <c r="BL46" s="25">
        <f>COUNTIFS(Tablo1[Konya],"TRUE",Tablo1[Chorotypes],"Turano-Mediterranean")/(VALUE(BL12))</f>
        <v>8.8888888888888892E-2</v>
      </c>
      <c r="BM46" s="25">
        <f>COUNTIFS(Tablo1[Kütahya],"TRUE",Tablo1[Chorotypes],"Turano-Mediterranean")/(VALUE(BM12))</f>
        <v>5.5865921787709494E-2</v>
      </c>
      <c r="BN46" s="25">
        <f>COUNTIFS(Tablo1[Malatya],"TRUE",Tablo1[Chorotypes],"Turano-Mediterranean")/(VALUE(BN12))</f>
        <v>0.10638297872340426</v>
      </c>
      <c r="BO46" s="25">
        <f>COUNTIFS(Tablo1[Manisa],"TRUE",Tablo1[Chorotypes],"Turano-Mediterranean")/(VALUE(BO12))</f>
        <v>7.1770334928229665E-2</v>
      </c>
      <c r="BP46" s="25">
        <f>COUNTIFS(Tablo1[Mardin],"TRUE",Tablo1[Chorotypes],"Turano-Mediterranean")/(VALUE(BP12))</f>
        <v>7.9601990049751242E-2</v>
      </c>
      <c r="BQ46" s="25">
        <f>COUNTIFS(Tablo1[Mersin],"TRUE",Tablo1[Chorotypes],"Turano-Mediterranean")/(VALUE(BQ12))</f>
        <v>8.4479371316306479E-2</v>
      </c>
      <c r="BR46" s="25">
        <f>COUNTIFS(Tablo1[Muğla],"TRUE",Tablo1[Chorotypes],"Turano-Mediterranean")/(VALUE(BR12))</f>
        <v>7.2607260726072612E-2</v>
      </c>
      <c r="BS46" s="25">
        <f>COUNTIFS(Tablo1[Muş],"TRUE",Tablo1[Chorotypes],"Turano-Mediterranean")/(VALUE(BS12))</f>
        <v>8.5365853658536592E-2</v>
      </c>
      <c r="BT46" s="25">
        <f>COUNTIFS(Tablo1[Nevşehir],"TRUE",Tablo1[Chorotypes],"Turano-Mediterranean")/(VALUE(BT12))</f>
        <v>6.965174129353234E-2</v>
      </c>
      <c r="BU46" s="25">
        <f>COUNTIFS(Tablo1[Niğde],"TRUE",Tablo1[Chorotypes],"Turano-Mediterranean")/(VALUE(BU12))</f>
        <v>9.2105263157894732E-2</v>
      </c>
      <c r="BV46" s="25">
        <f>COUNTIFS(Tablo1[Ordu],"TRUE",Tablo1[Chorotypes],"Turano-Mediterranean")/(VALUE(BV12))</f>
        <v>2.9702970297029702E-2</v>
      </c>
      <c r="BW46" s="25">
        <f>COUNTIFS(Tablo1[Osmaniye],"TRUE",Tablo1[Chorotypes],"Turano-Mediterranean")/(VALUE(BW12))</f>
        <v>9.6045197740112997E-2</v>
      </c>
      <c r="BX46" s="25">
        <f>COUNTIFS(Tablo1[Rize],"TRUE",Tablo1[Chorotypes],"Turano-Mediterranean")/(VALUE(BX12))</f>
        <v>1.7543859649122806E-2</v>
      </c>
      <c r="BY46" s="25">
        <f>COUNTIFS(Tablo1[Sakarya],"TRUE",Tablo1[Chorotypes],"Turano-Mediterranean")/(VALUE(BY12))</f>
        <v>4.6052631578947366E-2</v>
      </c>
      <c r="BZ46" s="25">
        <f>COUNTIFS(Tablo1[Samsun],"TRUE",Tablo1[Chorotypes],"Turano-Mediterranean")/(VALUE(BZ12))</f>
        <v>5.8823529411764705E-2</v>
      </c>
      <c r="CA46" s="25">
        <f>COUNTIFS(Tablo1[Siirt],"TRUE",Tablo1[Chorotypes],"Turano-Mediterranean")/(VALUE(CA12))</f>
        <v>0.16666666666666666</v>
      </c>
      <c r="CB46" s="25">
        <f>COUNTIFS(Tablo1[Sinop],"TRUE",Tablo1[Chorotypes],"Turano-Mediterranean")/(VALUE(CB12))</f>
        <v>7.0512820512820512E-2</v>
      </c>
      <c r="CC46" s="25">
        <f>COUNTIFS(Tablo1[Sivas],"TRUE",Tablo1[Chorotypes],"Turano-Mediterranean")/(VALUE(CC12))</f>
        <v>8.8435374149659865E-2</v>
      </c>
      <c r="CD46" s="25">
        <f>COUNTIFS(Tablo1[Şanlıurfa],"TRUE",Tablo1[Chorotypes],"Turano-Mediterranean")/(VALUE(CD12))</f>
        <v>0.15748031496062992</v>
      </c>
      <c r="CE46" s="25">
        <f>COUNTIFS(Tablo1[Şırnak],"TRUE",Tablo1[Chorotypes],"Turano-Mediterranean")/(VALUE(CE12))</f>
        <v>3.7037037037037035E-2</v>
      </c>
      <c r="CF46" s="25">
        <f>COUNTIFS(Tablo1[Tekirdağ],"TRUE",Tablo1[Chorotypes],"Turano-Mediterranean")/(VALUE(CF12))</f>
        <v>7.2916666666666671E-2</v>
      </c>
      <c r="CG46" s="25">
        <f>COUNTIFS(Tablo1[Tokat],"TRUE",Tablo1[Chorotypes],"Turano-Mediterranean")/(VALUE(CG12))</f>
        <v>9.2307692307692313E-2</v>
      </c>
      <c r="CH46" s="25">
        <f>COUNTIFS(Tablo1[Trabzon],"TRUE",Tablo1[Chorotypes],"Turano-Mediterranean")/(VALUE(CH12))</f>
        <v>3.8461538461538464E-2</v>
      </c>
      <c r="CI46" s="25">
        <f>COUNTIFS(Tablo1[Tunceli],"TRUE",Tablo1[Chorotypes],"Turano-Mediterranean")/(VALUE(CI12))</f>
        <v>9.0090090090090086E-2</v>
      </c>
      <c r="CJ46" s="25">
        <f>COUNTIFS(Tablo1[Uşak],"TRUE",Tablo1[Chorotypes],"Turano-Mediterranean")/(VALUE(CJ12))</f>
        <v>7.0175438596491224E-2</v>
      </c>
      <c r="CK46" s="25">
        <f>COUNTIFS(Tablo1[Van],"TRUE",Tablo1[Chorotypes],"Turano-Mediterranean")/(VALUE(CK12))</f>
        <v>0.10052910052910052</v>
      </c>
      <c r="CL46" s="25">
        <f>COUNTIFS(Tablo1[Yalova],"TRUE",Tablo1[Chorotypes],"Turano-Mediterranean")/(VALUE(CL12))</f>
        <v>1.9230769230769232E-2</v>
      </c>
      <c r="CM46" s="25">
        <f>COUNTIFS(Tablo1[Yozgat],"TRUE",Tablo1[Chorotypes],"Turano-Mediterranean")/(VALUE(CM12))</f>
        <v>2.4390243902439025E-2</v>
      </c>
      <c r="CN46" s="46">
        <f>COUNTIFS(Tablo1[Zonguldak],"TRUE",Tablo1[Chorotypes],"Turano-Mediterranean")/(VALUE(CN12))</f>
        <v>4.9645390070921988E-2</v>
      </c>
    </row>
    <row r="47" spans="1:92">
      <c r="A47" s="45" t="s">
        <v>2401</v>
      </c>
      <c r="B47" s="55">
        <f>(COUNTIF(Tablo1[Chorotypes],T(A47))/(B12))</f>
        <v>3.5971223021582736E-3</v>
      </c>
      <c r="C47" s="25">
        <f>COUNTIFS(Tablo1[Mediterranean],"TRUE",Tablo1[Chorotypes],"Saharo-Turano-Sindian")/(VALUE(C12))</f>
        <v>3.9603960396039604E-3</v>
      </c>
      <c r="D47" s="25">
        <f>COUNTIFS(Tablo1[Aegean],"TRUE",Tablo1[Chorotypes],"Saharo-Turano-Sindian")/(VALUE(D12))</f>
        <v>1.3192612137203166E-3</v>
      </c>
      <c r="E47" s="25">
        <f>COUNTIFS(Tablo1[Central Anatolian],"TRUE",Tablo1[Chorotypes],"Saharo-Turano-Sindian")/(VALUE(E12))</f>
        <v>3.8461538461538464E-3</v>
      </c>
      <c r="F47" s="25">
        <f>COUNTIFS(Tablo1[Marmara],"TRUE",Tablo1[Chorotypes],"Saharo-Turano-Sindian")/(VALUE(F12))</f>
        <v>1.2135922330097086E-3</v>
      </c>
      <c r="G47" s="25">
        <f>COUNTIFS(Tablo1[Southeastern Anatolian],"TRUE",Tablo1[Chorotypes],"Saharo-Turano-Sindian")/(VALUE(G12))</f>
        <v>3.4071550255536627E-3</v>
      </c>
      <c r="H47" s="25">
        <f>COUNTIFS(Tablo1[East Anatolian],"TRUE",Tablo1[Chorotypes],"Saharo-Turano-Sindian")/(VALUE(H12))</f>
        <v>1.3495276653171389E-3</v>
      </c>
      <c r="I47" s="25">
        <f>COUNTIFS(Tablo1[Black Sea],"TRUE",Tablo1[Chorotypes],"Saharo-Turano-Sindian")/(VALUE(I12))</f>
        <v>1.3175230566534915E-3</v>
      </c>
      <c r="J47" s="25">
        <f>COUNTIFS(Tablo1[Eastern Black Sea],"TRUE",Tablo1[Chorotypes],"Saharo-Turano-Sindian")/(VALUE(J12))</f>
        <v>0</v>
      </c>
      <c r="K47" s="25">
        <f>COUNTIFS(Tablo1[Turkish Thrace],"TRUE",Tablo1[Chorotypes],"Saharo-Turano-Sindian")/(VALUE(K12))</f>
        <v>0</v>
      </c>
      <c r="L47" s="25">
        <f>COUNTIFS(Tablo1[Adana],"TRUE",Tablo1[Chorotypes],"Saharo-Turano-Sindian")/(VALUE(L12))</f>
        <v>7.3800738007380072E-3</v>
      </c>
      <c r="M47" s="25">
        <f>COUNTIFS(Tablo1[Adıyaman],"TRUE",Tablo1[Chorotypes],"Saharo-Turano-Sindian")/(VALUE(M12))</f>
        <v>7.8125E-3</v>
      </c>
      <c r="N47" s="25">
        <f>COUNTIFS(Tablo1[Afyonkarahisar],"TRUE",Tablo1[Chorotypes],"Saharo-Turano-Sindian")/(VALUE(N12))</f>
        <v>0</v>
      </c>
      <c r="O47" s="25">
        <f>COUNTIFS(Tablo1[Ağrı],"TRUE",Tablo1[Chorotypes],"Saharo-Turano-Sindian")/(VALUE(O12))</f>
        <v>0</v>
      </c>
      <c r="P47" s="25">
        <f>COUNTIFS(Tablo1[Aksaray],"TRUE",Tablo1[Chorotypes],"Saharo-Turano-Sindian")/(VALUE(P12))</f>
        <v>0</v>
      </c>
      <c r="Q47" s="25">
        <f>COUNTIFS(Tablo1[Amasya],"TRUE",Tablo1[Chorotypes],"Saharo-Turano-Sindian")/(VALUE(Q12))</f>
        <v>0</v>
      </c>
      <c r="R47" s="25">
        <f>COUNTIFS(Tablo1[Ankara],"TRUE",Tablo1[Chorotypes],"Saharo-Turano-Sindian")/(VALUE(R12))</f>
        <v>1.5797788309636651E-3</v>
      </c>
      <c r="S47" s="25">
        <f>COUNTIFS(Tablo1[Antalya],"TRUE",Tablo1[Chorotypes],"Saharo-Turano-Sindian")/(VALUE(S12))</f>
        <v>2.1739130434782609E-3</v>
      </c>
      <c r="T47" s="25">
        <f>COUNTIFS(Tablo1[Ardahan],"TRUE",Tablo1[Chorotypes],"Saharo-Turano-Sindian")/(VALUE(T12))</f>
        <v>0</v>
      </c>
      <c r="U47" s="25">
        <f>COUNTIFS(Tablo1[Artvin],"TRUE",Tablo1[Chorotypes],"Saharo-Turano-Sindian")/(VALUE(U12))</f>
        <v>0</v>
      </c>
      <c r="V47" s="25">
        <f>COUNTIFS(Tablo1[Aydın],"TRUE",Tablo1[Chorotypes],"Saharo-Turano-Sindian")/(VALUE(V12))</f>
        <v>4.2735042735042739E-3</v>
      </c>
      <c r="W47" s="25">
        <f>COUNTIFS(Tablo1[Balıkesir],"TRUE",Tablo1[Chorotypes],"Saharo-Turano-Sindian")/(VALUE(W12))</f>
        <v>0</v>
      </c>
      <c r="X47" s="25">
        <f>COUNTIFS(Tablo1[Bartın],"TRUE",Tablo1[Chorotypes],"Saharo-Turano-Sindian")/(VALUE(X12))</f>
        <v>0</v>
      </c>
      <c r="Y47" s="25">
        <f>COUNTIFS(Tablo1[Batman],"TRUE",Tablo1[Chorotypes],"Saharo-Turano-Sindian")/(VALUE(Y12))</f>
        <v>0</v>
      </c>
      <c r="Z47" s="25">
        <f>COUNTIFS(Tablo1[Bayburt],"TRUE",Tablo1[Chorotypes],"Saharo-Turano-Sindian")/(VALUE(Z12))</f>
        <v>0</v>
      </c>
      <c r="AA47" s="25">
        <f>COUNTIFS(Tablo1[Bilecik],"TRUE",Tablo1[Chorotypes],"Saharo-Turano-Sindian")/(VALUE(AA12))</f>
        <v>5.8139534883720929E-3</v>
      </c>
      <c r="AB47" s="25">
        <f>COUNTIFS(Tablo1[Bingöl],"TRUE",Tablo1[Chorotypes],"Saharo-Turano-Sindian")/(VALUE(AB12))</f>
        <v>0</v>
      </c>
      <c r="AC47" s="25">
        <f>COUNTIFS(Tablo1[Bitlis],"TRUE",Tablo1[Chorotypes],"Saharo-Turano-Sindian")/(VALUE(AC12))</f>
        <v>0</v>
      </c>
      <c r="AD47" s="25">
        <f>COUNTIFS(Tablo1[Bolu],"TRUE",Tablo1[Chorotypes],"Saharo-Turano-Sindian")/(VALUE(AD12))</f>
        <v>0</v>
      </c>
      <c r="AE47" s="25">
        <f>COUNTIFS(Tablo1[Burdur],"TRUE",Tablo1[Chorotypes],"Saharo-Turano-Sindian")/(VALUE(AE12))</f>
        <v>0</v>
      </c>
      <c r="AF47" s="25">
        <f>COUNTIFS(Tablo1[Bursa],"TRUE",Tablo1[Chorotypes],"Saharo-Turano-Sindian")/(VALUE(AF12))</f>
        <v>2.4630541871921183E-3</v>
      </c>
      <c r="AG47" s="25">
        <f>COUNTIFS(Tablo1[Çanakkale],"TRUE",Tablo1[Chorotypes],"Saharo-Turano-Sindian")/(VALUE(AG12))</f>
        <v>0</v>
      </c>
      <c r="AH47" s="25">
        <f>COUNTIFS(Tablo1[Çankırı],"TRUE",Tablo1[Chorotypes],"Saharo-Turano-Sindian")/(VALUE(AH12))</f>
        <v>5.0251256281407036E-3</v>
      </c>
      <c r="AI47" s="25">
        <f>COUNTIFS(Tablo1[Çorum],"TRUE",Tablo1[Chorotypes],"Saharo-Turano-Sindian")/(VALUE(AI12))</f>
        <v>4.6728971962616819E-3</v>
      </c>
      <c r="AJ47" s="25">
        <f>COUNTIFS(Tablo1[Denizli],"TRUE",Tablo1[Chorotypes],"Saharo-Turano-Sindian")/(VALUE(AJ12))</f>
        <v>5.208333333333333E-3</v>
      </c>
      <c r="AK47" s="25">
        <f>COUNTIFS(Tablo1[Diyarbakır],"TRUE",Tablo1[Chorotypes],"Saharo-Turano-Sindian")/(VALUE(AK12))</f>
        <v>0</v>
      </c>
      <c r="AL47" s="25">
        <f>COUNTIFS(Tablo1[Düzce],"TRUE",Tablo1[Chorotypes],"Saharo-Turano-Sindian")/(VALUE(AL12))</f>
        <v>0</v>
      </c>
      <c r="AM47" s="25">
        <f>COUNTIFS(Tablo1[Edirne],"TRUE",Tablo1[Chorotypes],"Saharo-Turano-Sindian")/(VALUE(AM12))</f>
        <v>0</v>
      </c>
      <c r="AN47" s="25">
        <f>COUNTIFS(Tablo1[Elazığ],"TRUE",Tablo1[Chorotypes],"Saharo-Turano-Sindian")/(VALUE(AN12))</f>
        <v>3.2894736842105261E-3</v>
      </c>
      <c r="AO47" s="25">
        <f>COUNTIFS(Tablo1[Erzincan],"TRUE",Tablo1[Chorotypes],"Saharo-Turano-Sindian")/(VALUE(AO12))</f>
        <v>0</v>
      </c>
      <c r="AP47" s="25">
        <f>COUNTIFS(Tablo1[Erzurum],"TRUE",Tablo1[Chorotypes],"Saharo-Turano-Sindian")/(VALUE(AP12))</f>
        <v>0</v>
      </c>
      <c r="AQ47" s="25">
        <f>COUNTIFS(Tablo1[Eskişehir],"TRUE",Tablo1[Chorotypes],"Saharo-Turano-Sindian")/(VALUE(AQ12))</f>
        <v>5.0251256281407036E-3</v>
      </c>
      <c r="AR47" s="25">
        <f>COUNTIFS(Tablo1[Gaziantep],"TRUE",Tablo1[Chorotypes],"Saharo-Turano-Sindian")/(VALUE(AR12))</f>
        <v>3.3222591362126247E-3</v>
      </c>
      <c r="AS47" s="25">
        <f>COUNTIFS(Tablo1[Giresun],"TRUE",Tablo1[Chorotypes],"Saharo-Turano-Sindian")/(VALUE(AS12))</f>
        <v>0</v>
      </c>
      <c r="AT47" s="25">
        <f>COUNTIFS(Tablo1[Gümüşhane],"TRUE",Tablo1[Chorotypes],"Saharo-Turano-Sindian")/(VALUE(AT12))</f>
        <v>0</v>
      </c>
      <c r="AU47" s="25">
        <f>COUNTIFS(Tablo1[Hakkâri],"TRUE",Tablo1[Chorotypes],"Saharo-Turano-Sindian")/(VALUE(AU12))</f>
        <v>0</v>
      </c>
      <c r="AV47" s="25">
        <f>COUNTIFS(Tablo1[Hatay],"TRUE",Tablo1[Chorotypes],"Saharo-Turano-Sindian")/(VALUE(AV12))</f>
        <v>2.1097046413502108E-3</v>
      </c>
      <c r="AW47" s="25">
        <f>COUNTIFS(Tablo1[Iğdır],"TRUE",Tablo1[Chorotypes],"Saharo-Turano-Sindian")/(VALUE(AW12))</f>
        <v>0</v>
      </c>
      <c r="AX47" s="25">
        <f>COUNTIFS(Tablo1[Isparta],"TRUE",Tablo1[Chorotypes],"Saharo-Turano-Sindian")/(VALUE(AX12))</f>
        <v>0</v>
      </c>
      <c r="AY47" s="25">
        <f>COUNTIFS(Tablo1[İstanbul],"TRUE",Tablo1[Chorotypes],"Saharo-Turano-Sindian")/(VALUE(AY12))</f>
        <v>0</v>
      </c>
      <c r="AZ47" s="25">
        <f>COUNTIFS(Tablo1[İzmir],"TRUE",Tablo1[Chorotypes],"Saharo-Turano-Sindian")/(VALUE(AZ12))</f>
        <v>1.7271157167530224E-3</v>
      </c>
      <c r="BA47" s="25">
        <f>COUNTIFS(Tablo1[Kahramanmaraş],"TRUE",Tablo1[Chorotypes],"Saharo-Turano-Sindian")/(VALUE(BA12))</f>
        <v>2.4390243902439024E-3</v>
      </c>
      <c r="BB47" s="25">
        <f>COUNTIFS(Tablo1[Karabük],"TRUE",Tablo1[Chorotypes],"Saharo-Turano-Sindian")/(VALUE(BB12))</f>
        <v>0</v>
      </c>
      <c r="BC47" s="25">
        <f>COUNTIFS(Tablo1[Karaman],"TRUE",Tablo1[Chorotypes],"Saharo-Turano-Sindian")/(VALUE(BC12))</f>
        <v>2.1739130434782609E-3</v>
      </c>
      <c r="BD47" s="25">
        <f>COUNTIFS(Tablo1[Kars],"TRUE",Tablo1[Chorotypes],"Saharo-Turano-Sindian")/(VALUE(BD12))</f>
        <v>0</v>
      </c>
      <c r="BE47" s="25">
        <f>COUNTIFS(Tablo1[Kastamonu],"TRUE",Tablo1[Chorotypes],"Saharo-Turano-Sindian")/(VALUE(BE12))</f>
        <v>0</v>
      </c>
      <c r="BF47" s="25">
        <f>COUNTIFS(Tablo1[Kayseri],"TRUE",Tablo1[Chorotypes],"Saharo-Turano-Sindian")/(VALUE(BF12))</f>
        <v>2.6385224274406332E-3</v>
      </c>
      <c r="BG47" s="25">
        <f>COUNTIFS(Tablo1[Kırıkkale],"TRUE",Tablo1[Chorotypes],"Saharo-Turano-Sindian")/(VALUE(BG12))</f>
        <v>0</v>
      </c>
      <c r="BH47" s="25">
        <f>COUNTIFS(Tablo1[Kırklareli],"TRUE",Tablo1[Chorotypes],"Saharo-Turano-Sindian")/(VALUE(BH12))</f>
        <v>0</v>
      </c>
      <c r="BI47" s="25">
        <f>COUNTIFS(Tablo1[Kırşehir],"TRUE",Tablo1[Chorotypes],"Saharo-Turano-Sindian")/(VALUE(BI12))</f>
        <v>0</v>
      </c>
      <c r="BJ47" s="25">
        <f>COUNTIFS(Tablo1[Kilis],"TRUE",Tablo1[Chorotypes],"Saharo-Turano-Sindian")/(VALUE(BJ12))</f>
        <v>0</v>
      </c>
      <c r="BK47" s="25">
        <f>COUNTIFS(Tablo1[Kocaeli],"TRUE",Tablo1[Chorotypes],"Saharo-Turano-Sindian")/(VALUE(BK12))</f>
        <v>0</v>
      </c>
      <c r="BL47" s="25">
        <f>COUNTIFS(Tablo1[Konya],"TRUE",Tablo1[Chorotypes],"Saharo-Turano-Sindian")/(VALUE(BL12))</f>
        <v>2.4691358024691358E-3</v>
      </c>
      <c r="BM47" s="25">
        <f>COUNTIFS(Tablo1[Kütahya],"TRUE",Tablo1[Chorotypes],"Saharo-Turano-Sindian")/(VALUE(BM12))</f>
        <v>0</v>
      </c>
      <c r="BN47" s="25">
        <f>COUNTIFS(Tablo1[Malatya],"TRUE",Tablo1[Chorotypes],"Saharo-Turano-Sindian")/(VALUE(BN12))</f>
        <v>7.0921985815602835E-3</v>
      </c>
      <c r="BO47" s="25">
        <f>COUNTIFS(Tablo1[Manisa],"TRUE",Tablo1[Chorotypes],"Saharo-Turano-Sindian")/(VALUE(BO12))</f>
        <v>0</v>
      </c>
      <c r="BP47" s="25">
        <f>COUNTIFS(Tablo1[Mardin],"TRUE",Tablo1[Chorotypes],"Saharo-Turano-Sindian")/(VALUE(BP12))</f>
        <v>0</v>
      </c>
      <c r="BQ47" s="25">
        <f>COUNTIFS(Tablo1[Mersin],"TRUE",Tablo1[Chorotypes],"Saharo-Turano-Sindian")/(VALUE(BQ12))</f>
        <v>1.9646365422396855E-3</v>
      </c>
      <c r="BR47" s="25">
        <f>COUNTIFS(Tablo1[Muğla],"TRUE",Tablo1[Chorotypes],"Saharo-Turano-Sindian")/(VALUE(BR12))</f>
        <v>0</v>
      </c>
      <c r="BS47" s="25">
        <f>COUNTIFS(Tablo1[Muş],"TRUE",Tablo1[Chorotypes],"Saharo-Turano-Sindian")/(VALUE(BS12))</f>
        <v>0</v>
      </c>
      <c r="BT47" s="25">
        <f>COUNTIFS(Tablo1[Nevşehir],"TRUE",Tablo1[Chorotypes],"Saharo-Turano-Sindian")/(VALUE(BT12))</f>
        <v>0</v>
      </c>
      <c r="BU47" s="25">
        <f>COUNTIFS(Tablo1[Niğde],"TRUE",Tablo1[Chorotypes],"Saharo-Turano-Sindian")/(VALUE(BU12))</f>
        <v>6.5789473684210523E-3</v>
      </c>
      <c r="BV47" s="25">
        <f>COUNTIFS(Tablo1[Ordu],"TRUE",Tablo1[Chorotypes],"Saharo-Turano-Sindian")/(VALUE(BV12))</f>
        <v>0</v>
      </c>
      <c r="BW47" s="25">
        <f>COUNTIFS(Tablo1[Osmaniye],"TRUE",Tablo1[Chorotypes],"Saharo-Turano-Sindian")/(VALUE(BW12))</f>
        <v>0</v>
      </c>
      <c r="BX47" s="25">
        <f>COUNTIFS(Tablo1[Rize],"TRUE",Tablo1[Chorotypes],"Saharo-Turano-Sindian")/(VALUE(BX12))</f>
        <v>0</v>
      </c>
      <c r="BY47" s="25">
        <f>COUNTIFS(Tablo1[Sakarya],"TRUE",Tablo1[Chorotypes],"Saharo-Turano-Sindian")/(VALUE(BY12))</f>
        <v>0</v>
      </c>
      <c r="BZ47" s="25">
        <f>COUNTIFS(Tablo1[Samsun],"TRUE",Tablo1[Chorotypes],"Saharo-Turano-Sindian")/(VALUE(BZ12))</f>
        <v>0</v>
      </c>
      <c r="CA47" s="25">
        <f>COUNTIFS(Tablo1[Siirt],"TRUE",Tablo1[Chorotypes],"Saharo-Turano-Sindian")/(VALUE(CA12))</f>
        <v>0</v>
      </c>
      <c r="CB47" s="25">
        <f>COUNTIFS(Tablo1[Sinop],"TRUE",Tablo1[Chorotypes],"Saharo-Turano-Sindian")/(VALUE(CB12))</f>
        <v>0</v>
      </c>
      <c r="CC47" s="25">
        <f>COUNTIFS(Tablo1[Sivas],"TRUE",Tablo1[Chorotypes],"Saharo-Turano-Sindian")/(VALUE(CC12))</f>
        <v>0</v>
      </c>
      <c r="CD47" s="25">
        <f>COUNTIFS(Tablo1[Şanlıurfa],"TRUE",Tablo1[Chorotypes],"Saharo-Turano-Sindian")/(VALUE(CD12))</f>
        <v>0</v>
      </c>
      <c r="CE47" s="25">
        <f>COUNTIFS(Tablo1[Şırnak],"TRUE",Tablo1[Chorotypes],"Saharo-Turano-Sindian")/(VALUE(CE12))</f>
        <v>0</v>
      </c>
      <c r="CF47" s="25">
        <f>COUNTIFS(Tablo1[Tekirdağ],"TRUE",Tablo1[Chorotypes],"Saharo-Turano-Sindian")/(VALUE(CF12))</f>
        <v>0</v>
      </c>
      <c r="CG47" s="25">
        <f>COUNTIFS(Tablo1[Tokat],"TRUE",Tablo1[Chorotypes],"Saharo-Turano-Sindian")/(VALUE(CG12))</f>
        <v>0</v>
      </c>
      <c r="CH47" s="25">
        <f>COUNTIFS(Tablo1[Trabzon],"TRUE",Tablo1[Chorotypes],"Saharo-Turano-Sindian")/(VALUE(CH12))</f>
        <v>0</v>
      </c>
      <c r="CI47" s="25">
        <f>COUNTIFS(Tablo1[Tunceli],"TRUE",Tablo1[Chorotypes],"Saharo-Turano-Sindian")/(VALUE(CI12))</f>
        <v>0</v>
      </c>
      <c r="CJ47" s="25">
        <f>COUNTIFS(Tablo1[Uşak],"TRUE",Tablo1[Chorotypes],"Saharo-Turano-Sindian")/(VALUE(CJ12))</f>
        <v>0</v>
      </c>
      <c r="CK47" s="25">
        <f>COUNTIFS(Tablo1[Van],"TRUE",Tablo1[Chorotypes],"Saharo-Turano-Sindian")/(VALUE(CK12))</f>
        <v>0</v>
      </c>
      <c r="CL47" s="25">
        <f>COUNTIFS(Tablo1[Yalova],"TRUE",Tablo1[Chorotypes],"Saharo-Turano-Sindian")/(VALUE(CL12))</f>
        <v>0</v>
      </c>
      <c r="CM47" s="25">
        <f>COUNTIFS(Tablo1[Yozgat],"TRUE",Tablo1[Chorotypes],"Saharo-Turano-Sindian")/(VALUE(CM12))</f>
        <v>0</v>
      </c>
      <c r="CN47" s="46">
        <f>COUNTIFS(Tablo1[Zonguldak],"TRUE",Tablo1[Chorotypes],"Saharo-Turano-Sindian")/(VALUE(CN12))</f>
        <v>0</v>
      </c>
    </row>
    <row r="48" spans="1:92">
      <c r="A48" s="45" t="s">
        <v>389</v>
      </c>
      <c r="B48" s="55">
        <f>(COUNTIF(Tablo1[Chorotypes],T(A48))/(B12))</f>
        <v>1.199040767386091E-3</v>
      </c>
      <c r="C48" s="25">
        <f>COUNTIFS(Tablo1[Mediterranean],"TRUE",Tablo1[Chorotypes],"Afrotropico-Indo-Asiatic")/(VALUE(C12))</f>
        <v>1.9801980198019802E-3</v>
      </c>
      <c r="D48" s="25">
        <f>COUNTIFS(Tablo1[Aegean],"TRUE",Tablo1[Chorotypes],"Afrotropico-Indo-Asiatic")/(VALUE(D12))</f>
        <v>1.3192612137203166E-3</v>
      </c>
      <c r="E48" s="25">
        <f>COUNTIFS(Tablo1[Central Anatolian],"TRUE",Tablo1[Chorotypes],"Afrotropico-Indo-Asiatic")/(VALUE(E12))</f>
        <v>9.6153846153846159E-4</v>
      </c>
      <c r="F48" s="25">
        <f>COUNTIFS(Tablo1[Marmara],"TRUE",Tablo1[Chorotypes],"Afrotropico-Indo-Asiatic")/(VALUE(F12))</f>
        <v>1.2135922330097086E-3</v>
      </c>
      <c r="G48" s="25">
        <f>COUNTIFS(Tablo1[Southeastern Anatolian],"TRUE",Tablo1[Chorotypes],"Afrotropico-Indo-Asiatic")/(VALUE(G12))</f>
        <v>1.7035775127768314E-3</v>
      </c>
      <c r="H48" s="25">
        <f>COUNTIFS(Tablo1[East Anatolian],"TRUE",Tablo1[Chorotypes],"Afrotropico-Indo-Asiatic")/(VALUE(H12))</f>
        <v>1.3495276653171389E-3</v>
      </c>
      <c r="I48" s="25">
        <f>COUNTIFS(Tablo1[Black Sea],"TRUE",Tablo1[Chorotypes],"Afrotropico-Indo-Asiatic")/(VALUE(I12))</f>
        <v>1.3175230566534915E-3</v>
      </c>
      <c r="J48" s="25">
        <f>COUNTIFS(Tablo1[Eastern Black Sea],"TRUE",Tablo1[Chorotypes],"Afrotropico-Indo-Asiatic")/(VALUE(J12))</f>
        <v>0</v>
      </c>
      <c r="K48" s="25">
        <f>COUNTIFS(Tablo1[Turkish Thrace],"TRUE",Tablo1[Chorotypes],"Afrotropico-Indo-Asiatic")/(VALUE(K12))</f>
        <v>1.5015015015015015E-3</v>
      </c>
      <c r="L48" s="25">
        <f>COUNTIFS(Tablo1[Adana],"TRUE",Tablo1[Chorotypes],"Afrotropico-Indo-Asiatic")/(VALUE(L12))</f>
        <v>1.8450184501845018E-3</v>
      </c>
      <c r="M48" s="25">
        <f>COUNTIFS(Tablo1[Adıyaman],"TRUE",Tablo1[Chorotypes],"Afrotropico-Indo-Asiatic")/(VALUE(M12))</f>
        <v>0</v>
      </c>
      <c r="N48" s="25">
        <f>COUNTIFS(Tablo1[Afyonkarahisar],"TRUE",Tablo1[Chorotypes],"Afrotropico-Indo-Asiatic")/(VALUE(N12))</f>
        <v>0</v>
      </c>
      <c r="O48" s="25">
        <f>COUNTIFS(Tablo1[Ağrı],"TRUE",Tablo1[Chorotypes],"Afrotropico-Indo-Asiatic")/(VALUE(O12))</f>
        <v>0</v>
      </c>
      <c r="P48" s="25">
        <f>COUNTIFS(Tablo1[Aksaray],"TRUE",Tablo1[Chorotypes],"Afrotropico-Indo-Asiatic")/(VALUE(P12))</f>
        <v>0</v>
      </c>
      <c r="Q48" s="25">
        <f>COUNTIFS(Tablo1[Amasya],"TRUE",Tablo1[Chorotypes],"Afrotropico-Indo-Asiatic")/(VALUE(Q12))</f>
        <v>3.4013605442176869E-3</v>
      </c>
      <c r="R48" s="25">
        <f>COUNTIFS(Tablo1[Ankara],"TRUE",Tablo1[Chorotypes],"Afrotropico-Indo-Asiatic")/(VALUE(R12))</f>
        <v>0</v>
      </c>
      <c r="S48" s="25">
        <f>COUNTIFS(Tablo1[Antalya],"TRUE",Tablo1[Chorotypes],"Afrotropico-Indo-Asiatic")/(VALUE(S12))</f>
        <v>2.1739130434782609E-3</v>
      </c>
      <c r="T48" s="25">
        <f>COUNTIFS(Tablo1[Ardahan],"TRUE",Tablo1[Chorotypes],"Afrotropico-Indo-Asiatic")/(VALUE(T12))</f>
        <v>0</v>
      </c>
      <c r="U48" s="25">
        <f>COUNTIFS(Tablo1[Artvin],"TRUE",Tablo1[Chorotypes],"Afrotropico-Indo-Asiatic")/(VALUE(U12))</f>
        <v>0</v>
      </c>
      <c r="V48" s="25">
        <f>COUNTIFS(Tablo1[Aydın],"TRUE",Tablo1[Chorotypes],"Afrotropico-Indo-Asiatic")/(VALUE(V12))</f>
        <v>0</v>
      </c>
      <c r="W48" s="25">
        <f>COUNTIFS(Tablo1[Balıkesir],"TRUE",Tablo1[Chorotypes],"Afrotropico-Indo-Asiatic")/(VALUE(W12))</f>
        <v>0</v>
      </c>
      <c r="X48" s="25">
        <f>COUNTIFS(Tablo1[Bartın],"TRUE",Tablo1[Chorotypes],"Afrotropico-Indo-Asiatic")/(VALUE(X12))</f>
        <v>0</v>
      </c>
      <c r="Y48" s="25">
        <f>COUNTIFS(Tablo1[Batman],"TRUE",Tablo1[Chorotypes],"Afrotropico-Indo-Asiatic")/(VALUE(Y12))</f>
        <v>0</v>
      </c>
      <c r="Z48" s="25">
        <f>COUNTIFS(Tablo1[Bayburt],"TRUE",Tablo1[Chorotypes],"Afrotropico-Indo-Asiatic")/(VALUE(Z12))</f>
        <v>0</v>
      </c>
      <c r="AA48" s="25">
        <f>COUNTIFS(Tablo1[Bilecik],"TRUE",Tablo1[Chorotypes],"Afrotropico-Indo-Asiatic")/(VALUE(AA12))</f>
        <v>0</v>
      </c>
      <c r="AB48" s="25">
        <f>COUNTIFS(Tablo1[Bingöl],"TRUE",Tablo1[Chorotypes],"Afrotropico-Indo-Asiatic")/(VALUE(AB12))</f>
        <v>0</v>
      </c>
      <c r="AC48" s="25">
        <f>COUNTIFS(Tablo1[Bitlis],"TRUE",Tablo1[Chorotypes],"Afrotropico-Indo-Asiatic")/(VALUE(AC12))</f>
        <v>0</v>
      </c>
      <c r="AD48" s="25">
        <f>COUNTIFS(Tablo1[Bolu],"TRUE",Tablo1[Chorotypes],"Afrotropico-Indo-Asiatic")/(VALUE(AD12))</f>
        <v>0</v>
      </c>
      <c r="AE48" s="25">
        <f>COUNTIFS(Tablo1[Burdur],"TRUE",Tablo1[Chorotypes],"Afrotropico-Indo-Asiatic")/(VALUE(AE12))</f>
        <v>0</v>
      </c>
      <c r="AF48" s="25">
        <f>COUNTIFS(Tablo1[Bursa],"TRUE",Tablo1[Chorotypes],"Afrotropico-Indo-Asiatic")/(VALUE(AF12))</f>
        <v>2.4630541871921183E-3</v>
      </c>
      <c r="AG48" s="25">
        <f>COUNTIFS(Tablo1[Çanakkale],"TRUE",Tablo1[Chorotypes],"Afrotropico-Indo-Asiatic")/(VALUE(AG12))</f>
        <v>0</v>
      </c>
      <c r="AH48" s="25">
        <f>COUNTIFS(Tablo1[Çankırı],"TRUE",Tablo1[Chorotypes],"Afrotropico-Indo-Asiatic")/(VALUE(AH12))</f>
        <v>0</v>
      </c>
      <c r="AI48" s="25">
        <f>COUNTIFS(Tablo1[Çorum],"TRUE",Tablo1[Chorotypes],"Afrotropico-Indo-Asiatic")/(VALUE(AI12))</f>
        <v>0</v>
      </c>
      <c r="AJ48" s="25">
        <f>COUNTIFS(Tablo1[Denizli],"TRUE",Tablo1[Chorotypes],"Afrotropico-Indo-Asiatic")/(VALUE(AJ12))</f>
        <v>5.208333333333333E-3</v>
      </c>
      <c r="AK48" s="25">
        <f>COUNTIFS(Tablo1[Diyarbakır],"TRUE",Tablo1[Chorotypes],"Afrotropico-Indo-Asiatic")/(VALUE(AK12))</f>
        <v>0</v>
      </c>
      <c r="AL48" s="25">
        <f>COUNTIFS(Tablo1[Düzce],"TRUE",Tablo1[Chorotypes],"Afrotropico-Indo-Asiatic")/(VALUE(AL12))</f>
        <v>0</v>
      </c>
      <c r="AM48" s="25">
        <f>COUNTIFS(Tablo1[Edirne],"TRUE",Tablo1[Chorotypes],"Afrotropico-Indo-Asiatic")/(VALUE(AM12))</f>
        <v>0</v>
      </c>
      <c r="AN48" s="25">
        <f>COUNTIFS(Tablo1[Elazığ],"TRUE",Tablo1[Chorotypes],"Afrotropico-Indo-Asiatic")/(VALUE(AN12))</f>
        <v>3.2894736842105261E-3</v>
      </c>
      <c r="AO48" s="25">
        <f>COUNTIFS(Tablo1[Erzincan],"TRUE",Tablo1[Chorotypes],"Afrotropico-Indo-Asiatic")/(VALUE(AO12))</f>
        <v>0</v>
      </c>
      <c r="AP48" s="25">
        <f>COUNTIFS(Tablo1[Erzurum],"TRUE",Tablo1[Chorotypes],"Afrotropico-Indo-Asiatic")/(VALUE(AP12))</f>
        <v>0</v>
      </c>
      <c r="AQ48" s="25">
        <f>COUNTIFS(Tablo1[Eskişehir],"TRUE",Tablo1[Chorotypes],"Afrotropico-Indo-Asiatic")/(VALUE(AQ12))</f>
        <v>0</v>
      </c>
      <c r="AR48" s="25">
        <f>COUNTIFS(Tablo1[Gaziantep],"TRUE",Tablo1[Chorotypes],"Afrotropico-Indo-Asiatic")/(VALUE(AR12))</f>
        <v>3.3222591362126247E-3</v>
      </c>
      <c r="AS48" s="25">
        <f>COUNTIFS(Tablo1[Giresun],"TRUE",Tablo1[Chorotypes],"Afrotropico-Indo-Asiatic")/(VALUE(AS12))</f>
        <v>0</v>
      </c>
      <c r="AT48" s="25">
        <f>COUNTIFS(Tablo1[Gümüşhane],"TRUE",Tablo1[Chorotypes],"Afrotropico-Indo-Asiatic")/(VALUE(AT12))</f>
        <v>0</v>
      </c>
      <c r="AU48" s="25">
        <f>COUNTIFS(Tablo1[Hakkâri],"TRUE",Tablo1[Chorotypes],"Afrotropico-Indo-Asiatic")/(VALUE(AU12))</f>
        <v>0</v>
      </c>
      <c r="AV48" s="25">
        <f>COUNTIFS(Tablo1[Hatay],"TRUE",Tablo1[Chorotypes],"Afrotropico-Indo-Asiatic")/(VALUE(AV12))</f>
        <v>2.1097046413502108E-3</v>
      </c>
      <c r="AW48" s="25">
        <f>COUNTIFS(Tablo1[Iğdır],"TRUE",Tablo1[Chorotypes],"Afrotropico-Indo-Asiatic")/(VALUE(AW12))</f>
        <v>0</v>
      </c>
      <c r="AX48" s="25">
        <f>COUNTIFS(Tablo1[Isparta],"TRUE",Tablo1[Chorotypes],"Afrotropico-Indo-Asiatic")/(VALUE(AX12))</f>
        <v>0</v>
      </c>
      <c r="AY48" s="25">
        <f>COUNTIFS(Tablo1[İstanbul],"TRUE",Tablo1[Chorotypes],"Afrotropico-Indo-Asiatic")/(VALUE(AY12))</f>
        <v>0</v>
      </c>
      <c r="AZ48" s="25">
        <f>COUNTIFS(Tablo1[İzmir],"TRUE",Tablo1[Chorotypes],"Afrotropico-Indo-Asiatic")/(VALUE(AZ12))</f>
        <v>0</v>
      </c>
      <c r="BA48" s="25">
        <f>COUNTIFS(Tablo1[Kahramanmaraş],"TRUE",Tablo1[Chorotypes],"Afrotropico-Indo-Asiatic")/(VALUE(BA12))</f>
        <v>0</v>
      </c>
      <c r="BB48" s="25">
        <f>COUNTIFS(Tablo1[Karabük],"TRUE",Tablo1[Chorotypes],"Afrotropico-Indo-Asiatic")/(VALUE(BB12))</f>
        <v>0</v>
      </c>
      <c r="BC48" s="25">
        <f>COUNTIFS(Tablo1[Karaman],"TRUE",Tablo1[Chorotypes],"Afrotropico-Indo-Asiatic")/(VALUE(BC12))</f>
        <v>0</v>
      </c>
      <c r="BD48" s="25">
        <f>COUNTIFS(Tablo1[Kars],"TRUE",Tablo1[Chorotypes],"Afrotropico-Indo-Asiatic")/(VALUE(BD12))</f>
        <v>0</v>
      </c>
      <c r="BE48" s="25">
        <f>COUNTIFS(Tablo1[Kastamonu],"TRUE",Tablo1[Chorotypes],"Afrotropico-Indo-Asiatic")/(VALUE(BE12))</f>
        <v>0</v>
      </c>
      <c r="BF48" s="25">
        <f>COUNTIFS(Tablo1[Kayseri],"TRUE",Tablo1[Chorotypes],"Afrotropico-Indo-Asiatic")/(VALUE(BF12))</f>
        <v>0</v>
      </c>
      <c r="BG48" s="25">
        <f>COUNTIFS(Tablo1[Kırıkkale],"TRUE",Tablo1[Chorotypes],"Afrotropico-Indo-Asiatic")/(VALUE(BG12))</f>
        <v>0</v>
      </c>
      <c r="BH48" s="25">
        <f>COUNTIFS(Tablo1[Kırklareli],"TRUE",Tablo1[Chorotypes],"Afrotropico-Indo-Asiatic")/(VALUE(BH12))</f>
        <v>0</v>
      </c>
      <c r="BI48" s="25">
        <f>COUNTIFS(Tablo1[Kırşehir],"TRUE",Tablo1[Chorotypes],"Afrotropico-Indo-Asiatic")/(VALUE(BI12))</f>
        <v>4.3668122270742356E-3</v>
      </c>
      <c r="BJ48" s="25">
        <f>COUNTIFS(Tablo1[Kilis],"TRUE",Tablo1[Chorotypes],"Afrotropico-Indo-Asiatic")/(VALUE(BJ12))</f>
        <v>0</v>
      </c>
      <c r="BK48" s="25">
        <f>COUNTIFS(Tablo1[Kocaeli],"TRUE",Tablo1[Chorotypes],"Afrotropico-Indo-Asiatic")/(VALUE(BK12))</f>
        <v>0</v>
      </c>
      <c r="BL48" s="25">
        <f>COUNTIFS(Tablo1[Konya],"TRUE",Tablo1[Chorotypes],"Afrotropico-Indo-Asiatic")/(VALUE(BL12))</f>
        <v>0</v>
      </c>
      <c r="BM48" s="25">
        <f>COUNTIFS(Tablo1[Kütahya],"TRUE",Tablo1[Chorotypes],"Afrotropico-Indo-Asiatic")/(VALUE(BM12))</f>
        <v>0</v>
      </c>
      <c r="BN48" s="25">
        <f>COUNTIFS(Tablo1[Malatya],"TRUE",Tablo1[Chorotypes],"Afrotropico-Indo-Asiatic")/(VALUE(BN12))</f>
        <v>0</v>
      </c>
      <c r="BO48" s="25">
        <f>COUNTIFS(Tablo1[Manisa],"TRUE",Tablo1[Chorotypes],"Afrotropico-Indo-Asiatic")/(VALUE(BO12))</f>
        <v>0</v>
      </c>
      <c r="BP48" s="25">
        <f>COUNTIFS(Tablo1[Mardin],"TRUE",Tablo1[Chorotypes],"Afrotropico-Indo-Asiatic")/(VALUE(BP12))</f>
        <v>0</v>
      </c>
      <c r="BQ48" s="25">
        <f>COUNTIFS(Tablo1[Mersin],"TRUE",Tablo1[Chorotypes],"Afrotropico-Indo-Asiatic")/(VALUE(BQ12))</f>
        <v>1.9646365422396855E-3</v>
      </c>
      <c r="BR48" s="25">
        <f>COUNTIFS(Tablo1[Muğla],"TRUE",Tablo1[Chorotypes],"Afrotropico-Indo-Asiatic")/(VALUE(BR12))</f>
        <v>3.3003300330033004E-3</v>
      </c>
      <c r="BS48" s="25">
        <f>COUNTIFS(Tablo1[Muş],"TRUE",Tablo1[Chorotypes],"Afrotropico-Indo-Asiatic")/(VALUE(BS12))</f>
        <v>0</v>
      </c>
      <c r="BT48" s="25">
        <f>COUNTIFS(Tablo1[Nevşehir],"TRUE",Tablo1[Chorotypes],"Afrotropico-Indo-Asiatic")/(VALUE(BT12))</f>
        <v>0</v>
      </c>
      <c r="BU48" s="25">
        <f>COUNTIFS(Tablo1[Niğde],"TRUE",Tablo1[Chorotypes],"Afrotropico-Indo-Asiatic")/(VALUE(BU12))</f>
        <v>3.2894736842105261E-3</v>
      </c>
      <c r="BV48" s="25">
        <f>COUNTIFS(Tablo1[Ordu],"TRUE",Tablo1[Chorotypes],"Afrotropico-Indo-Asiatic")/(VALUE(BV12))</f>
        <v>0</v>
      </c>
      <c r="BW48" s="25">
        <f>COUNTIFS(Tablo1[Osmaniye],"TRUE",Tablo1[Chorotypes],"Afrotropico-Indo-Asiatic")/(VALUE(BW12))</f>
        <v>0</v>
      </c>
      <c r="BX48" s="25">
        <f>COUNTIFS(Tablo1[Rize],"TRUE",Tablo1[Chorotypes],"Afrotropico-Indo-Asiatic")/(VALUE(BX12))</f>
        <v>0</v>
      </c>
      <c r="BY48" s="25">
        <f>COUNTIFS(Tablo1[Sakarya],"TRUE",Tablo1[Chorotypes],"Afrotropico-Indo-Asiatic")/(VALUE(BY12))</f>
        <v>0</v>
      </c>
      <c r="BZ48" s="25">
        <f>COUNTIFS(Tablo1[Samsun],"TRUE",Tablo1[Chorotypes],"Afrotropico-Indo-Asiatic")/(VALUE(BZ12))</f>
        <v>0</v>
      </c>
      <c r="CA48" s="25">
        <f>COUNTIFS(Tablo1[Siirt],"TRUE",Tablo1[Chorotypes],"Afrotropico-Indo-Asiatic")/(VALUE(CA12))</f>
        <v>0</v>
      </c>
      <c r="CB48" s="25">
        <f>COUNTIFS(Tablo1[Sinop],"TRUE",Tablo1[Chorotypes],"Afrotropico-Indo-Asiatic")/(VALUE(CB12))</f>
        <v>0</v>
      </c>
      <c r="CC48" s="25">
        <f>COUNTIFS(Tablo1[Sivas],"TRUE",Tablo1[Chorotypes],"Afrotropico-Indo-Asiatic")/(VALUE(CC12))</f>
        <v>0</v>
      </c>
      <c r="CD48" s="25">
        <f>COUNTIFS(Tablo1[Şanlıurfa],"TRUE",Tablo1[Chorotypes],"Afrotropico-Indo-Asiatic")/(VALUE(CD12))</f>
        <v>0</v>
      </c>
      <c r="CE48" s="25">
        <f>COUNTIFS(Tablo1[Şırnak],"TRUE",Tablo1[Chorotypes],"Afrotropico-Indo-Asiatic")/(VALUE(CE12))</f>
        <v>0</v>
      </c>
      <c r="CF48" s="25">
        <f>COUNTIFS(Tablo1[Tekirdağ],"TRUE",Tablo1[Chorotypes],"Afrotropico-Indo-Asiatic")/(VALUE(CF12))</f>
        <v>5.208333333333333E-3</v>
      </c>
      <c r="CG48" s="25">
        <f>COUNTIFS(Tablo1[Tokat],"TRUE",Tablo1[Chorotypes],"Afrotropico-Indo-Asiatic")/(VALUE(CG12))</f>
        <v>0</v>
      </c>
      <c r="CH48" s="25">
        <f>COUNTIFS(Tablo1[Trabzon],"TRUE",Tablo1[Chorotypes],"Afrotropico-Indo-Asiatic")/(VALUE(CH12))</f>
        <v>0</v>
      </c>
      <c r="CI48" s="25">
        <f>COUNTIFS(Tablo1[Tunceli],"TRUE",Tablo1[Chorotypes],"Afrotropico-Indo-Asiatic")/(VALUE(CI12))</f>
        <v>0</v>
      </c>
      <c r="CJ48" s="25">
        <f>COUNTIFS(Tablo1[Uşak],"TRUE",Tablo1[Chorotypes],"Afrotropico-Indo-Asiatic")/(VALUE(CJ12))</f>
        <v>0</v>
      </c>
      <c r="CK48" s="25">
        <f>COUNTIFS(Tablo1[Van],"TRUE",Tablo1[Chorotypes],"Afrotropico-Indo-Asiatic")/(VALUE(CK12))</f>
        <v>0</v>
      </c>
      <c r="CL48" s="25">
        <f>COUNTIFS(Tablo1[Yalova],"TRUE",Tablo1[Chorotypes],"Afrotropico-Indo-Asiatic")/(VALUE(CL12))</f>
        <v>0</v>
      </c>
      <c r="CM48" s="25">
        <f>COUNTIFS(Tablo1[Yozgat],"TRUE",Tablo1[Chorotypes],"Afrotropico-Indo-Asiatic")/(VALUE(CM12))</f>
        <v>0</v>
      </c>
      <c r="CN48" s="46">
        <f>COUNTIFS(Tablo1[Zonguldak],"TRUE",Tablo1[Chorotypes],"Afrotropico-Indo-Asiatic")/(VALUE(CN12))</f>
        <v>0</v>
      </c>
    </row>
    <row r="49" spans="1:92">
      <c r="A49" s="45" t="s">
        <v>16</v>
      </c>
      <c r="B49" s="55">
        <f>(COUNTIF(Tablo1[Chorotypes],T(A49))/(B12))</f>
        <v>0.12050359712230216</v>
      </c>
      <c r="C49" s="25">
        <f>COUNTIFS(Tablo1[Mediterranean],"TRUE",Tablo1[Chorotypes],"Mediterranean")/(VALUE(C12))</f>
        <v>0.14455445544554454</v>
      </c>
      <c r="D49" s="25">
        <f>COUNTIFS(Tablo1[Aegean],"TRUE",Tablo1[Chorotypes],"Mediterranean")/(VALUE(D12))</f>
        <v>0.15171503957783641</v>
      </c>
      <c r="E49" s="25">
        <f>COUNTIFS(Tablo1[Central Anatolian],"TRUE",Tablo1[Chorotypes],"Mediterranean")/(VALUE(E12))</f>
        <v>0.1201923076923077</v>
      </c>
      <c r="F49" s="25">
        <f>COUNTIFS(Tablo1[Marmara],"TRUE",Tablo1[Chorotypes],"Mediterranean")/(VALUE(F12))</f>
        <v>0.14563106796116504</v>
      </c>
      <c r="G49" s="25">
        <f>COUNTIFS(Tablo1[Southeastern Anatolian],"TRUE",Tablo1[Chorotypes],"Mediterranean")/(VALUE(G12))</f>
        <v>0.15502555366269166</v>
      </c>
      <c r="H49" s="25">
        <f>COUNTIFS(Tablo1[East Anatolian],"TRUE",Tablo1[Chorotypes],"Mediterranean")/(VALUE(H12))</f>
        <v>0.11201079622132254</v>
      </c>
      <c r="I49" s="25">
        <f>COUNTIFS(Tablo1[Black Sea],"TRUE",Tablo1[Chorotypes],"Mediterranean")/(VALUE(I12))</f>
        <v>0.10935441370223979</v>
      </c>
      <c r="J49" s="25">
        <f>COUNTIFS(Tablo1[Eastern Black Sea],"TRUE",Tablo1[Chorotypes],"Mediterranean")/(VALUE(J12))</f>
        <v>9.6952908587257622E-2</v>
      </c>
      <c r="K49" s="25">
        <f>COUNTIFS(Tablo1[Turkish Thrace],"TRUE",Tablo1[Chorotypes],"Mediterranean")/(VALUE(K12))</f>
        <v>0.14714714714714713</v>
      </c>
      <c r="L49" s="25">
        <f>COUNTIFS(Tablo1[Adana],"TRUE",Tablo1[Chorotypes],"Mediterranean")/(VALUE(L12))</f>
        <v>0.14206642066420663</v>
      </c>
      <c r="M49" s="25">
        <f>COUNTIFS(Tablo1[Adıyaman],"TRUE",Tablo1[Chorotypes],"Mediterranean")/(VALUE(M12))</f>
        <v>0.1015625</v>
      </c>
      <c r="N49" s="25">
        <f>COUNTIFS(Tablo1[Afyonkarahisar],"TRUE",Tablo1[Chorotypes],"Mediterranean")/(VALUE(N12))</f>
        <v>7.2289156626506021E-2</v>
      </c>
      <c r="O49" s="25">
        <f>COUNTIFS(Tablo1[Ağrı],"TRUE",Tablo1[Chorotypes],"Mediterranean")/(VALUE(O12))</f>
        <v>0.05</v>
      </c>
      <c r="P49" s="25">
        <f>COUNTIFS(Tablo1[Aksaray],"TRUE",Tablo1[Chorotypes],"Mediterranean")/(VALUE(P12))</f>
        <v>8.1967213114754092E-2</v>
      </c>
      <c r="Q49" s="25">
        <f>COUNTIFS(Tablo1[Amasya],"TRUE",Tablo1[Chorotypes],"Mediterranean")/(VALUE(Q12))</f>
        <v>0.11224489795918367</v>
      </c>
      <c r="R49" s="25">
        <f>COUNTIFS(Tablo1[Ankara],"TRUE",Tablo1[Chorotypes],"Mediterranean")/(VALUE(R12))</f>
        <v>0.12954186413902052</v>
      </c>
      <c r="S49" s="25">
        <f>COUNTIFS(Tablo1[Antalya],"TRUE",Tablo1[Chorotypes],"Mediterranean")/(VALUE(S12))</f>
        <v>0.17173913043478262</v>
      </c>
      <c r="T49" s="25">
        <f>COUNTIFS(Tablo1[Ardahan],"TRUE",Tablo1[Chorotypes],"Mediterranean")/(VALUE(T12))</f>
        <v>7.8431372549019607E-2</v>
      </c>
      <c r="U49" s="25">
        <f>COUNTIFS(Tablo1[Artvin],"TRUE",Tablo1[Chorotypes],"Mediterranean")/(VALUE(U12))</f>
        <v>9.1743119266055051E-2</v>
      </c>
      <c r="V49" s="25">
        <f>COUNTIFS(Tablo1[Aydın],"TRUE",Tablo1[Chorotypes],"Mediterranean")/(VALUE(V12))</f>
        <v>0.1623931623931624</v>
      </c>
      <c r="W49" s="25">
        <f>COUNTIFS(Tablo1[Balıkesir],"TRUE",Tablo1[Chorotypes],"Mediterranean")/(VALUE(W12))</f>
        <v>0.17567567567567569</v>
      </c>
      <c r="X49" s="25">
        <f>COUNTIFS(Tablo1[Bartın],"TRUE",Tablo1[Chorotypes],"Mediterranean")/(VALUE(X12))</f>
        <v>9.5744680851063829E-2</v>
      </c>
      <c r="Y49" s="25">
        <f>COUNTIFS(Tablo1[Batman],"TRUE",Tablo1[Chorotypes],"Mediterranean")/(VALUE(Y12))</f>
        <v>7.1428571428571425E-2</v>
      </c>
      <c r="Z49" s="25">
        <f>COUNTIFS(Tablo1[Bayburt],"TRUE",Tablo1[Chorotypes],"Mediterranean")/(VALUE(Z12))</f>
        <v>7.6923076923076927E-2</v>
      </c>
      <c r="AA49" s="25">
        <f>COUNTIFS(Tablo1[Bilecik],"TRUE",Tablo1[Chorotypes],"Mediterranean")/(VALUE(AA12))</f>
        <v>0.11046511627906977</v>
      </c>
      <c r="AB49" s="25">
        <f>COUNTIFS(Tablo1[Bingöl],"TRUE",Tablo1[Chorotypes],"Mediterranean")/(VALUE(AB12))</f>
        <v>0.11688311688311688</v>
      </c>
      <c r="AC49" s="25">
        <f>COUNTIFS(Tablo1[Bitlis],"TRUE",Tablo1[Chorotypes],"Mediterranean")/(VALUE(AC12))</f>
        <v>9.0909090909090912E-2</v>
      </c>
      <c r="AD49" s="25">
        <f>COUNTIFS(Tablo1[Bolu],"TRUE",Tablo1[Chorotypes],"Mediterranean")/(VALUE(AD12))</f>
        <v>7.6923076923076927E-2</v>
      </c>
      <c r="AE49" s="25">
        <f>COUNTIFS(Tablo1[Burdur],"TRUE",Tablo1[Chorotypes],"Mediterranean")/(VALUE(AE12))</f>
        <v>9.815950920245399E-2</v>
      </c>
      <c r="AF49" s="25">
        <f>COUNTIFS(Tablo1[Bursa],"TRUE",Tablo1[Chorotypes],"Mediterranean")/(VALUE(AF12))</f>
        <v>0.15024630541871922</v>
      </c>
      <c r="AG49" s="25">
        <f>COUNTIFS(Tablo1[Çanakkale],"TRUE",Tablo1[Chorotypes],"Mediterranean")/(VALUE(AG12))</f>
        <v>0.19047619047619047</v>
      </c>
      <c r="AH49" s="25">
        <f>COUNTIFS(Tablo1[Çankırı],"TRUE",Tablo1[Chorotypes],"Mediterranean")/(VALUE(AH12))</f>
        <v>0.11055276381909548</v>
      </c>
      <c r="AI49" s="25">
        <f>COUNTIFS(Tablo1[Çorum],"TRUE",Tablo1[Chorotypes],"Mediterranean")/(VALUE(AI12))</f>
        <v>0.11214953271028037</v>
      </c>
      <c r="AJ49" s="25">
        <f>COUNTIFS(Tablo1[Denizli],"TRUE",Tablo1[Chorotypes],"Mediterranean")/(VALUE(AJ12))</f>
        <v>0.10416666666666667</v>
      </c>
      <c r="AK49" s="25">
        <f>COUNTIFS(Tablo1[Diyarbakır],"TRUE",Tablo1[Chorotypes],"Mediterranean")/(VALUE(AK12))</f>
        <v>0.13764044943820225</v>
      </c>
      <c r="AL49" s="25">
        <f>COUNTIFS(Tablo1[Düzce],"TRUE",Tablo1[Chorotypes],"Mediterranean")/(VALUE(AL12))</f>
        <v>9.5238095238095233E-2</v>
      </c>
      <c r="AM49" s="25">
        <f>COUNTIFS(Tablo1[Edirne],"TRUE",Tablo1[Chorotypes],"Mediterranean")/(VALUE(AM12))</f>
        <v>0.12219451371571072</v>
      </c>
      <c r="AN49" s="25">
        <f>COUNTIFS(Tablo1[Elazığ],"TRUE",Tablo1[Chorotypes],"Mediterranean")/(VALUE(AN12))</f>
        <v>0.15460526315789475</v>
      </c>
      <c r="AO49" s="25">
        <f>COUNTIFS(Tablo1[Erzincan],"TRUE",Tablo1[Chorotypes],"Mediterranean")/(VALUE(AO12))</f>
        <v>8.8397790055248615E-2</v>
      </c>
      <c r="AP49" s="25">
        <f>COUNTIFS(Tablo1[Erzurum],"TRUE",Tablo1[Chorotypes],"Mediterranean")/(VALUE(AP12))</f>
        <v>9.6153846153846159E-2</v>
      </c>
      <c r="AQ49" s="25">
        <f>COUNTIFS(Tablo1[Eskişehir],"TRUE",Tablo1[Chorotypes],"Mediterranean")/(VALUE(AQ12))</f>
        <v>0.10552763819095477</v>
      </c>
      <c r="AR49" s="25">
        <f>COUNTIFS(Tablo1[Gaziantep],"TRUE",Tablo1[Chorotypes],"Mediterranean")/(VALUE(AR12))</f>
        <v>0.17940199335548174</v>
      </c>
      <c r="AS49" s="25">
        <f>COUNTIFS(Tablo1[Giresun],"TRUE",Tablo1[Chorotypes],"Mediterranean")/(VALUE(AS12))</f>
        <v>0.1415929203539823</v>
      </c>
      <c r="AT49" s="25">
        <f>COUNTIFS(Tablo1[Gümüşhane],"TRUE",Tablo1[Chorotypes],"Mediterranean")/(VALUE(AT12))</f>
        <v>0.10204081632653061</v>
      </c>
      <c r="AU49" s="25">
        <f>COUNTIFS(Tablo1[Hakkâri],"TRUE",Tablo1[Chorotypes],"Mediterranean")/(VALUE(AU12))</f>
        <v>0.1125</v>
      </c>
      <c r="AV49" s="25">
        <f>COUNTIFS(Tablo1[Hatay],"TRUE",Tablo1[Chorotypes],"Mediterranean")/(VALUE(AV12))</f>
        <v>0.17088607594936708</v>
      </c>
      <c r="AW49" s="25">
        <f>COUNTIFS(Tablo1[Iğdır],"TRUE",Tablo1[Chorotypes],"Mediterranean")/(VALUE(AW12))</f>
        <v>7.3446327683615822E-2</v>
      </c>
      <c r="AX49" s="25">
        <f>COUNTIFS(Tablo1[Isparta],"TRUE",Tablo1[Chorotypes],"Mediterranean")/(VALUE(AX12))</f>
        <v>0.1111111111111111</v>
      </c>
      <c r="AY49" s="25">
        <f>COUNTIFS(Tablo1[İstanbul],"TRUE",Tablo1[Chorotypes],"Mediterranean")/(VALUE(AY12))</f>
        <v>0.1641025641025641</v>
      </c>
      <c r="AZ49" s="25">
        <f>COUNTIFS(Tablo1[İzmir],"TRUE",Tablo1[Chorotypes],"Mediterranean")/(VALUE(AZ12))</f>
        <v>0.16407599309153714</v>
      </c>
      <c r="BA49" s="25">
        <f>COUNTIFS(Tablo1[Kahramanmaraş],"TRUE",Tablo1[Chorotypes],"Mediterranean")/(VALUE(BA12))</f>
        <v>0.10975609756097561</v>
      </c>
      <c r="BB49" s="25">
        <f>COUNTIFS(Tablo1[Karabük],"TRUE",Tablo1[Chorotypes],"Mediterranean")/(VALUE(BB12))</f>
        <v>8.7301587301587297E-2</v>
      </c>
      <c r="BC49" s="25">
        <f>COUNTIFS(Tablo1[Karaman],"TRUE",Tablo1[Chorotypes],"Mediterranean")/(VALUE(BC12))</f>
        <v>0.11739130434782609</v>
      </c>
      <c r="BD49" s="25">
        <f>COUNTIFS(Tablo1[Kars],"TRUE",Tablo1[Chorotypes],"Mediterranean")/(VALUE(BD12))</f>
        <v>7.5630252100840331E-2</v>
      </c>
      <c r="BE49" s="25">
        <f>COUNTIFS(Tablo1[Kastamonu],"TRUE",Tablo1[Chorotypes],"Mediterranean")/(VALUE(BE12))</f>
        <v>9.8540145985401464E-2</v>
      </c>
      <c r="BF49" s="25">
        <f>COUNTIFS(Tablo1[Kayseri],"TRUE",Tablo1[Chorotypes],"Mediterranean")/(VALUE(BF12))</f>
        <v>0.11609498680738786</v>
      </c>
      <c r="BG49" s="25">
        <f>COUNTIFS(Tablo1[Kırıkkale],"TRUE",Tablo1[Chorotypes],"Mediterranean")/(VALUE(BG12))</f>
        <v>0.15584415584415584</v>
      </c>
      <c r="BH49" s="25">
        <f>COUNTIFS(Tablo1[Kırklareli],"TRUE",Tablo1[Chorotypes],"Mediterranean")/(VALUE(BH12))</f>
        <v>0.13157894736842105</v>
      </c>
      <c r="BI49" s="25">
        <f>COUNTIFS(Tablo1[Kırşehir],"TRUE",Tablo1[Chorotypes],"Mediterranean")/(VALUE(BI12))</f>
        <v>0.14410480349344978</v>
      </c>
      <c r="BJ49" s="25">
        <f>COUNTIFS(Tablo1[Kilis],"TRUE",Tablo1[Chorotypes],"Mediterranean")/(VALUE(BJ12))</f>
        <v>0.11688311688311688</v>
      </c>
      <c r="BK49" s="25">
        <f>COUNTIFS(Tablo1[Kocaeli],"TRUE",Tablo1[Chorotypes],"Mediterranean")/(VALUE(BK12))</f>
        <v>0.10126582278481013</v>
      </c>
      <c r="BL49" s="25">
        <f>COUNTIFS(Tablo1[Konya],"TRUE",Tablo1[Chorotypes],"Mediterranean")/(VALUE(BL12))</f>
        <v>0.1037037037037037</v>
      </c>
      <c r="BM49" s="25">
        <f>COUNTIFS(Tablo1[Kütahya],"TRUE",Tablo1[Chorotypes],"Mediterranean")/(VALUE(BM12))</f>
        <v>9.4972067039106142E-2</v>
      </c>
      <c r="BN49" s="25">
        <f>COUNTIFS(Tablo1[Malatya],"TRUE",Tablo1[Chorotypes],"Mediterranean")/(VALUE(BN12))</f>
        <v>0.1276595744680851</v>
      </c>
      <c r="BO49" s="25">
        <f>COUNTIFS(Tablo1[Manisa],"TRUE",Tablo1[Chorotypes],"Mediterranean")/(VALUE(BO12))</f>
        <v>0.13875598086124402</v>
      </c>
      <c r="BP49" s="25">
        <f>COUNTIFS(Tablo1[Mardin],"TRUE",Tablo1[Chorotypes],"Mediterranean")/(VALUE(BP12))</f>
        <v>0.13432835820895522</v>
      </c>
      <c r="BQ49" s="25">
        <f>COUNTIFS(Tablo1[Mersin],"TRUE",Tablo1[Chorotypes],"Mediterranean")/(VALUE(BQ12))</f>
        <v>0.15127701375245581</v>
      </c>
      <c r="BR49" s="25">
        <f>COUNTIFS(Tablo1[Muğla],"TRUE",Tablo1[Chorotypes],"Mediterranean")/(VALUE(BR12))</f>
        <v>0.19471947194719472</v>
      </c>
      <c r="BS49" s="25">
        <f>COUNTIFS(Tablo1[Muş],"TRUE",Tablo1[Chorotypes],"Mediterranean")/(VALUE(BS12))</f>
        <v>0.13414634146341464</v>
      </c>
      <c r="BT49" s="25">
        <f>COUNTIFS(Tablo1[Nevşehir],"TRUE",Tablo1[Chorotypes],"Mediterranean")/(VALUE(BT12))</f>
        <v>9.4527363184079602E-2</v>
      </c>
      <c r="BU49" s="25">
        <f>COUNTIFS(Tablo1[Niğde],"TRUE",Tablo1[Chorotypes],"Mediterranean")/(VALUE(BU12))</f>
        <v>9.8684210526315791E-2</v>
      </c>
      <c r="BV49" s="25">
        <f>COUNTIFS(Tablo1[Ordu],"TRUE",Tablo1[Chorotypes],"Mediterranean")/(VALUE(BV12))</f>
        <v>9.9009900990099015E-2</v>
      </c>
      <c r="BW49" s="25">
        <f>COUNTIFS(Tablo1[Osmaniye],"TRUE",Tablo1[Chorotypes],"Mediterranean")/(VALUE(BW12))</f>
        <v>0.12994350282485875</v>
      </c>
      <c r="BX49" s="25">
        <f>COUNTIFS(Tablo1[Rize],"TRUE",Tablo1[Chorotypes],"Mediterranean")/(VALUE(BX12))</f>
        <v>3.5087719298245612E-2</v>
      </c>
      <c r="BY49" s="25">
        <f>COUNTIFS(Tablo1[Sakarya],"TRUE",Tablo1[Chorotypes],"Mediterranean")/(VALUE(BY12))</f>
        <v>9.2105263157894732E-2</v>
      </c>
      <c r="BZ49" s="25">
        <f>COUNTIFS(Tablo1[Samsun],"TRUE",Tablo1[Chorotypes],"Mediterranean")/(VALUE(BZ12))</f>
        <v>0.11764705882352941</v>
      </c>
      <c r="CA49" s="25">
        <f>COUNTIFS(Tablo1[Siirt],"TRUE",Tablo1[Chorotypes],"Mediterranean")/(VALUE(CA12))</f>
        <v>5.2631578947368418E-2</v>
      </c>
      <c r="CB49" s="25">
        <f>COUNTIFS(Tablo1[Sinop],"TRUE",Tablo1[Chorotypes],"Mediterranean")/(VALUE(CB12))</f>
        <v>0.14102564102564102</v>
      </c>
      <c r="CC49" s="25">
        <f>COUNTIFS(Tablo1[Sivas],"TRUE",Tablo1[Chorotypes],"Mediterranean")/(VALUE(CC12))</f>
        <v>0.14965986394557823</v>
      </c>
      <c r="CD49" s="25">
        <f>COUNTIFS(Tablo1[Şanlıurfa],"TRUE",Tablo1[Chorotypes],"Mediterranean")/(VALUE(CD12))</f>
        <v>0.11023622047244094</v>
      </c>
      <c r="CE49" s="25">
        <f>COUNTIFS(Tablo1[Şırnak],"TRUE",Tablo1[Chorotypes],"Mediterranean")/(VALUE(CE12))</f>
        <v>3.7037037037037035E-2</v>
      </c>
      <c r="CF49" s="25">
        <f>COUNTIFS(Tablo1[Tekirdağ],"TRUE",Tablo1[Chorotypes],"Mediterranean")/(VALUE(CF12))</f>
        <v>0.16666666666666666</v>
      </c>
      <c r="CG49" s="25">
        <f>COUNTIFS(Tablo1[Tokat],"TRUE",Tablo1[Chorotypes],"Mediterranean")/(VALUE(CG12))</f>
        <v>0.13846153846153847</v>
      </c>
      <c r="CH49" s="25">
        <f>COUNTIFS(Tablo1[Trabzon],"TRUE",Tablo1[Chorotypes],"Mediterranean")/(VALUE(CH12))</f>
        <v>5.128205128205128E-2</v>
      </c>
      <c r="CI49" s="25">
        <f>COUNTIFS(Tablo1[Tunceli],"TRUE",Tablo1[Chorotypes],"Mediterranean")/(VALUE(CI12))</f>
        <v>0.18018018018018017</v>
      </c>
      <c r="CJ49" s="25">
        <f>COUNTIFS(Tablo1[Uşak],"TRUE",Tablo1[Chorotypes],"Mediterranean")/(VALUE(CJ12))</f>
        <v>0.12280701754385964</v>
      </c>
      <c r="CK49" s="25">
        <f>COUNTIFS(Tablo1[Van],"TRUE",Tablo1[Chorotypes],"Mediterranean")/(VALUE(CK12))</f>
        <v>0.1164021164021164</v>
      </c>
      <c r="CL49" s="25">
        <f>COUNTIFS(Tablo1[Yalova],"TRUE",Tablo1[Chorotypes],"Mediterranean")/(VALUE(CL12))</f>
        <v>0.17307692307692307</v>
      </c>
      <c r="CM49" s="25">
        <f>COUNTIFS(Tablo1[Yozgat],"TRUE",Tablo1[Chorotypes],"Mediterranean")/(VALUE(CM12))</f>
        <v>4.878048780487805E-2</v>
      </c>
      <c r="CN49" s="46">
        <f>COUNTIFS(Tablo1[Zonguldak],"TRUE",Tablo1[Chorotypes],"Mediterranean")/(VALUE(CN12))</f>
        <v>9.9290780141843976E-2</v>
      </c>
    </row>
    <row r="50" spans="1:92">
      <c r="A50" s="45" t="s">
        <v>124</v>
      </c>
      <c r="B50" s="55">
        <f>(COUNTIF(Tablo1[Chorotypes],T(A50))/(B12))</f>
        <v>7.7937649880095924E-2</v>
      </c>
      <c r="C50" s="25">
        <f>COUNTIFS(Tablo1[Mediterranean],"TRUE",Tablo1[Chorotypes],"East Mediterranean")/(VALUE(C12))</f>
        <v>0.100990099009901</v>
      </c>
      <c r="D50" s="25">
        <f>COUNTIFS(Tablo1[Aegean],"TRUE",Tablo1[Chorotypes],"East Mediterranean")/(VALUE(D12))</f>
        <v>9.7625329815303433E-2</v>
      </c>
      <c r="E50" s="25">
        <f>COUNTIFS(Tablo1[Central Anatolian],"TRUE",Tablo1[Chorotypes],"East Mediterranean")/(VALUE(E12))</f>
        <v>7.3076923076923081E-2</v>
      </c>
      <c r="F50" s="25">
        <f>COUNTIFS(Tablo1[Marmara],"TRUE",Tablo1[Chorotypes],"East Mediterranean")/(VALUE(F12))</f>
        <v>7.5242718446601936E-2</v>
      </c>
      <c r="G50" s="25">
        <f>COUNTIFS(Tablo1[Southeastern Anatolian],"TRUE",Tablo1[Chorotypes],"East Mediterranean")/(VALUE(G12))</f>
        <v>0.10221465076660988</v>
      </c>
      <c r="H50" s="25">
        <f>COUNTIFS(Tablo1[East Anatolian],"TRUE",Tablo1[Chorotypes],"East Mediterranean")/(VALUE(H12))</f>
        <v>6.2078272604588397E-2</v>
      </c>
      <c r="I50" s="25">
        <f>COUNTIFS(Tablo1[Black Sea],"TRUE",Tablo1[Chorotypes],"East Mediterranean")/(VALUE(I12))</f>
        <v>5.6653491436100128E-2</v>
      </c>
      <c r="J50" s="25">
        <f>COUNTIFS(Tablo1[Eastern Black Sea],"TRUE",Tablo1[Chorotypes],"East Mediterranean")/(VALUE(J12))</f>
        <v>4.7091412742382273E-2</v>
      </c>
      <c r="K50" s="25">
        <f>COUNTIFS(Tablo1[Turkish Thrace],"TRUE",Tablo1[Chorotypes],"East Mediterranean")/(VALUE(K12))</f>
        <v>7.6576576576576572E-2</v>
      </c>
      <c r="L50" s="25">
        <f>COUNTIFS(Tablo1[Adana],"TRUE",Tablo1[Chorotypes],"East Mediterranean")/(VALUE(L12))</f>
        <v>0.1070110701107011</v>
      </c>
      <c r="M50" s="25">
        <f>COUNTIFS(Tablo1[Adıyaman],"TRUE",Tablo1[Chorotypes],"East Mediterranean")/(VALUE(M12))</f>
        <v>9.375E-2</v>
      </c>
      <c r="N50" s="25">
        <f>COUNTIFS(Tablo1[Afyonkarahisar],"TRUE",Tablo1[Chorotypes],"East Mediterranean")/(VALUE(N12))</f>
        <v>6.6265060240963861E-2</v>
      </c>
      <c r="O50" s="25">
        <f>COUNTIFS(Tablo1[Ağrı],"TRUE",Tablo1[Chorotypes],"East Mediterranean")/(VALUE(O12))</f>
        <v>4.2857142857142858E-2</v>
      </c>
      <c r="P50" s="25">
        <f>COUNTIFS(Tablo1[Aksaray],"TRUE",Tablo1[Chorotypes],"East Mediterranean")/(VALUE(P12))</f>
        <v>4.9180327868852458E-2</v>
      </c>
      <c r="Q50" s="25">
        <f>COUNTIFS(Tablo1[Amasya],"TRUE",Tablo1[Chorotypes],"East Mediterranean")/(VALUE(Q12))</f>
        <v>9.1836734693877556E-2</v>
      </c>
      <c r="R50" s="25">
        <f>COUNTIFS(Tablo1[Ankara],"TRUE",Tablo1[Chorotypes],"East Mediterranean")/(VALUE(R12))</f>
        <v>6.7930489731437602E-2</v>
      </c>
      <c r="S50" s="25">
        <f>COUNTIFS(Tablo1[Antalya],"TRUE",Tablo1[Chorotypes],"East Mediterranean")/(VALUE(S12))</f>
        <v>0.11956521739130435</v>
      </c>
      <c r="T50" s="25">
        <f>COUNTIFS(Tablo1[Ardahan],"TRUE",Tablo1[Chorotypes],"East Mediterranean")/(VALUE(T12))</f>
        <v>1.9607843137254902E-2</v>
      </c>
      <c r="U50" s="25">
        <f>COUNTIFS(Tablo1[Artvin],"TRUE",Tablo1[Chorotypes],"East Mediterranean")/(VALUE(U12))</f>
        <v>3.669724770642202E-2</v>
      </c>
      <c r="V50" s="25">
        <f>COUNTIFS(Tablo1[Aydın],"TRUE",Tablo1[Chorotypes],"East Mediterranean")/(VALUE(V12))</f>
        <v>0.1111111111111111</v>
      </c>
      <c r="W50" s="25">
        <f>COUNTIFS(Tablo1[Balıkesir],"TRUE",Tablo1[Chorotypes],"East Mediterranean")/(VALUE(W12))</f>
        <v>8.1081081081081086E-2</v>
      </c>
      <c r="X50" s="25">
        <f>COUNTIFS(Tablo1[Bartın],"TRUE",Tablo1[Chorotypes],"East Mediterranean")/(VALUE(X12))</f>
        <v>3.1914893617021274E-2</v>
      </c>
      <c r="Y50" s="25">
        <f>COUNTIFS(Tablo1[Batman],"TRUE",Tablo1[Chorotypes],"East Mediterranean")/(VALUE(Y12))</f>
        <v>0</v>
      </c>
      <c r="Z50" s="25">
        <f>COUNTIFS(Tablo1[Bayburt],"TRUE",Tablo1[Chorotypes],"East Mediterranean")/(VALUE(Z12))</f>
        <v>3.2967032967032968E-2</v>
      </c>
      <c r="AA50" s="25">
        <f>COUNTIFS(Tablo1[Bilecik],"TRUE",Tablo1[Chorotypes],"East Mediterranean")/(VALUE(AA12))</f>
        <v>6.9767441860465115E-2</v>
      </c>
      <c r="AB50" s="25">
        <f>COUNTIFS(Tablo1[Bingöl],"TRUE",Tablo1[Chorotypes],"East Mediterranean")/(VALUE(AB12))</f>
        <v>0.1038961038961039</v>
      </c>
      <c r="AC50" s="25">
        <f>COUNTIFS(Tablo1[Bitlis],"TRUE",Tablo1[Chorotypes],"East Mediterranean")/(VALUE(AC12))</f>
        <v>6.4935064935064929E-2</v>
      </c>
      <c r="AD50" s="25">
        <f>COUNTIFS(Tablo1[Bolu],"TRUE",Tablo1[Chorotypes],"East Mediterranean")/(VALUE(AD12))</f>
        <v>2.8846153846153848E-2</v>
      </c>
      <c r="AE50" s="25">
        <f>COUNTIFS(Tablo1[Burdur],"TRUE",Tablo1[Chorotypes],"East Mediterranean")/(VALUE(AE12))</f>
        <v>9.202453987730061E-2</v>
      </c>
      <c r="AF50" s="25">
        <f>COUNTIFS(Tablo1[Bursa],"TRUE",Tablo1[Chorotypes],"East Mediterranean")/(VALUE(AF12))</f>
        <v>9.1133004926108374E-2</v>
      </c>
      <c r="AG50" s="25">
        <f>COUNTIFS(Tablo1[Çanakkale],"TRUE",Tablo1[Chorotypes],"East Mediterranean")/(VALUE(AG12))</f>
        <v>9.8901098901098897E-2</v>
      </c>
      <c r="AH50" s="25">
        <f>COUNTIFS(Tablo1[Çankırı],"TRUE",Tablo1[Chorotypes],"East Mediterranean")/(VALUE(AH12))</f>
        <v>5.0251256281407038E-2</v>
      </c>
      <c r="AI50" s="25">
        <f>COUNTIFS(Tablo1[Çorum],"TRUE",Tablo1[Chorotypes],"East Mediterranean")/(VALUE(AI12))</f>
        <v>5.1401869158878503E-2</v>
      </c>
      <c r="AJ50" s="25">
        <f>COUNTIFS(Tablo1[Denizli],"TRUE",Tablo1[Chorotypes],"East Mediterranean")/(VALUE(AJ12))</f>
        <v>9.375E-2</v>
      </c>
      <c r="AK50" s="25">
        <f>COUNTIFS(Tablo1[Diyarbakır],"TRUE",Tablo1[Chorotypes],"East Mediterranean")/(VALUE(AK12))</f>
        <v>0.10955056179775281</v>
      </c>
      <c r="AL50" s="25">
        <f>COUNTIFS(Tablo1[Düzce],"TRUE",Tablo1[Chorotypes],"East Mediterranean")/(VALUE(AL12))</f>
        <v>5.7142857142857141E-2</v>
      </c>
      <c r="AM50" s="25">
        <f>COUNTIFS(Tablo1[Edirne],"TRUE",Tablo1[Chorotypes],"East Mediterranean")/(VALUE(AM12))</f>
        <v>7.7306733167082295E-2</v>
      </c>
      <c r="AN50" s="25">
        <f>COUNTIFS(Tablo1[Elazığ],"TRUE",Tablo1[Chorotypes],"East Mediterranean")/(VALUE(AN12))</f>
        <v>7.8947368421052627E-2</v>
      </c>
      <c r="AO50" s="25">
        <f>COUNTIFS(Tablo1[Erzincan],"TRUE",Tablo1[Chorotypes],"East Mediterranean")/(VALUE(AO12))</f>
        <v>5.5248618784530384E-2</v>
      </c>
      <c r="AP50" s="25">
        <f>COUNTIFS(Tablo1[Erzurum],"TRUE",Tablo1[Chorotypes],"East Mediterranean")/(VALUE(AP12))</f>
        <v>3.8461538461538464E-2</v>
      </c>
      <c r="AQ50" s="25">
        <f>COUNTIFS(Tablo1[Eskişehir],"TRUE",Tablo1[Chorotypes],"East Mediterranean")/(VALUE(AQ12))</f>
        <v>6.5326633165829151E-2</v>
      </c>
      <c r="AR50" s="25">
        <f>COUNTIFS(Tablo1[Gaziantep],"TRUE",Tablo1[Chorotypes],"East Mediterranean")/(VALUE(AR12))</f>
        <v>0.12956810631229235</v>
      </c>
      <c r="AS50" s="25">
        <f>COUNTIFS(Tablo1[Giresun],"TRUE",Tablo1[Chorotypes],"East Mediterranean")/(VALUE(AS12))</f>
        <v>7.9646017699115043E-2</v>
      </c>
      <c r="AT50" s="25">
        <f>COUNTIFS(Tablo1[Gümüşhane],"TRUE",Tablo1[Chorotypes],"East Mediterranean")/(VALUE(AT12))</f>
        <v>8.1632653061224483E-2</v>
      </c>
      <c r="AU50" s="25">
        <f>COUNTIFS(Tablo1[Hakkâri],"TRUE",Tablo1[Chorotypes],"East Mediterranean")/(VALUE(AU12))</f>
        <v>6.25E-2</v>
      </c>
      <c r="AV50" s="25">
        <f>COUNTIFS(Tablo1[Hatay],"TRUE",Tablo1[Chorotypes],"East Mediterranean")/(VALUE(AV12))</f>
        <v>0.12447257383966245</v>
      </c>
      <c r="AW50" s="25">
        <f>COUNTIFS(Tablo1[Iğdır],"TRUE",Tablo1[Chorotypes],"East Mediterranean")/(VALUE(AW12))</f>
        <v>2.8248587570621469E-2</v>
      </c>
      <c r="AX50" s="25">
        <f>COUNTIFS(Tablo1[Isparta],"TRUE",Tablo1[Chorotypes],"East Mediterranean")/(VALUE(AX12))</f>
        <v>8.3333333333333329E-2</v>
      </c>
      <c r="AY50" s="25">
        <f>COUNTIFS(Tablo1[İstanbul],"TRUE",Tablo1[Chorotypes],"East Mediterranean")/(VALUE(AY12))</f>
        <v>8.7179487179487175E-2</v>
      </c>
      <c r="AZ50" s="25">
        <f>COUNTIFS(Tablo1[İzmir],"TRUE",Tablo1[Chorotypes],"East Mediterranean")/(VALUE(AZ12))</f>
        <v>9.8445595854922283E-2</v>
      </c>
      <c r="BA50" s="25">
        <f>COUNTIFS(Tablo1[Kahramanmaraş],"TRUE",Tablo1[Chorotypes],"East Mediterranean")/(VALUE(BA12))</f>
        <v>0.11951219512195121</v>
      </c>
      <c r="BB50" s="25">
        <f>COUNTIFS(Tablo1[Karabük],"TRUE",Tablo1[Chorotypes],"East Mediterranean")/(VALUE(BB12))</f>
        <v>3.1746031746031744E-2</v>
      </c>
      <c r="BC50" s="25">
        <f>COUNTIFS(Tablo1[Karaman],"TRUE",Tablo1[Chorotypes],"East Mediterranean")/(VALUE(BC12))</f>
        <v>9.7826086956521743E-2</v>
      </c>
      <c r="BD50" s="25">
        <f>COUNTIFS(Tablo1[Kars],"TRUE",Tablo1[Chorotypes],"East Mediterranean")/(VALUE(BD12))</f>
        <v>3.7815126050420166E-2</v>
      </c>
      <c r="BE50" s="25">
        <f>COUNTIFS(Tablo1[Kastamonu],"TRUE",Tablo1[Chorotypes],"East Mediterranean")/(VALUE(BE12))</f>
        <v>4.7445255474452552E-2</v>
      </c>
      <c r="BF50" s="25">
        <f>COUNTIFS(Tablo1[Kayseri],"TRUE",Tablo1[Chorotypes],"East Mediterranean")/(VALUE(BF12))</f>
        <v>6.860158311345646E-2</v>
      </c>
      <c r="BG50" s="25">
        <f>COUNTIFS(Tablo1[Kırıkkale],"TRUE",Tablo1[Chorotypes],"East Mediterranean")/(VALUE(BG12))</f>
        <v>5.1948051948051951E-2</v>
      </c>
      <c r="BH50" s="25">
        <f>COUNTIFS(Tablo1[Kırklareli],"TRUE",Tablo1[Chorotypes],"East Mediterranean")/(VALUE(BH12))</f>
        <v>8.771929824561403E-2</v>
      </c>
      <c r="BI50" s="25">
        <f>COUNTIFS(Tablo1[Kırşehir],"TRUE",Tablo1[Chorotypes],"East Mediterranean")/(VALUE(BI12))</f>
        <v>7.4235807860262015E-2</v>
      </c>
      <c r="BJ50" s="25">
        <f>COUNTIFS(Tablo1[Kilis],"TRUE",Tablo1[Chorotypes],"East Mediterranean")/(VALUE(BJ12))</f>
        <v>0.12987012987012986</v>
      </c>
      <c r="BK50" s="25">
        <f>COUNTIFS(Tablo1[Kocaeli],"TRUE",Tablo1[Chorotypes],"East Mediterranean")/(VALUE(BK12))</f>
        <v>6.3291139240506333E-2</v>
      </c>
      <c r="BL50" s="25">
        <f>COUNTIFS(Tablo1[Konya],"TRUE",Tablo1[Chorotypes],"East Mediterranean")/(VALUE(BL12))</f>
        <v>8.1481481481481488E-2</v>
      </c>
      <c r="BM50" s="25">
        <f>COUNTIFS(Tablo1[Kütahya],"TRUE",Tablo1[Chorotypes],"East Mediterranean")/(VALUE(BM12))</f>
        <v>7.2625698324022353E-2</v>
      </c>
      <c r="BN50" s="25">
        <f>COUNTIFS(Tablo1[Malatya],"TRUE",Tablo1[Chorotypes],"East Mediterranean")/(VALUE(BN12))</f>
        <v>9.9290780141843976E-2</v>
      </c>
      <c r="BO50" s="25">
        <f>COUNTIFS(Tablo1[Manisa],"TRUE",Tablo1[Chorotypes],"East Mediterranean")/(VALUE(BO12))</f>
        <v>0.10526315789473684</v>
      </c>
      <c r="BP50" s="25">
        <f>COUNTIFS(Tablo1[Mardin],"TRUE",Tablo1[Chorotypes],"East Mediterranean")/(VALUE(BP12))</f>
        <v>0.11940298507462686</v>
      </c>
      <c r="BQ50" s="25">
        <f>COUNTIFS(Tablo1[Mersin],"TRUE",Tablo1[Chorotypes],"East Mediterranean")/(VALUE(BQ12))</f>
        <v>0.10805500982318271</v>
      </c>
      <c r="BR50" s="25">
        <f>COUNTIFS(Tablo1[Muğla],"TRUE",Tablo1[Chorotypes],"East Mediterranean")/(VALUE(BR12))</f>
        <v>0.10231023102310231</v>
      </c>
      <c r="BS50" s="25">
        <f>COUNTIFS(Tablo1[Muş],"TRUE",Tablo1[Chorotypes],"East Mediterranean")/(VALUE(BS12))</f>
        <v>4.878048780487805E-2</v>
      </c>
      <c r="BT50" s="25">
        <f>COUNTIFS(Tablo1[Nevşehir],"TRUE",Tablo1[Chorotypes],"East Mediterranean")/(VALUE(BT12))</f>
        <v>8.9552238805970144E-2</v>
      </c>
      <c r="BU50" s="25">
        <f>COUNTIFS(Tablo1[Niğde],"TRUE",Tablo1[Chorotypes],"East Mediterranean")/(VALUE(BU12))</f>
        <v>7.8947368421052627E-2</v>
      </c>
      <c r="BV50" s="25">
        <f>COUNTIFS(Tablo1[Ordu],"TRUE",Tablo1[Chorotypes],"East Mediterranean")/(VALUE(BV12))</f>
        <v>2.9702970297029702E-2</v>
      </c>
      <c r="BW50" s="25">
        <f>COUNTIFS(Tablo1[Osmaniye],"TRUE",Tablo1[Chorotypes],"East Mediterranean")/(VALUE(BW12))</f>
        <v>0.14124293785310735</v>
      </c>
      <c r="BX50" s="25">
        <f>COUNTIFS(Tablo1[Rize],"TRUE",Tablo1[Chorotypes],"East Mediterranean")/(VALUE(BX12))</f>
        <v>7.0175438596491224E-2</v>
      </c>
      <c r="BY50" s="25">
        <f>COUNTIFS(Tablo1[Sakarya],"TRUE",Tablo1[Chorotypes],"East Mediterranean")/(VALUE(BY12))</f>
        <v>5.2631578947368418E-2</v>
      </c>
      <c r="BZ50" s="25">
        <f>COUNTIFS(Tablo1[Samsun],"TRUE",Tablo1[Chorotypes],"East Mediterranean")/(VALUE(BZ12))</f>
        <v>3.6764705882352942E-2</v>
      </c>
      <c r="CA50" s="25">
        <f>COUNTIFS(Tablo1[Siirt],"TRUE",Tablo1[Chorotypes],"East Mediterranean")/(VALUE(CA12))</f>
        <v>7.8947368421052627E-2</v>
      </c>
      <c r="CB50" s="25">
        <f>COUNTIFS(Tablo1[Sinop],"TRUE",Tablo1[Chorotypes],"East Mediterranean")/(VALUE(CB12))</f>
        <v>5.128205128205128E-2</v>
      </c>
      <c r="CC50" s="25">
        <f>COUNTIFS(Tablo1[Sivas],"TRUE",Tablo1[Chorotypes],"East Mediterranean")/(VALUE(CC12))</f>
        <v>9.5238095238095233E-2</v>
      </c>
      <c r="CD50" s="25">
        <f>COUNTIFS(Tablo1[Şanlıurfa],"TRUE",Tablo1[Chorotypes],"East Mediterranean")/(VALUE(CD12))</f>
        <v>6.2992125984251968E-2</v>
      </c>
      <c r="CE50" s="25">
        <f>COUNTIFS(Tablo1[Şırnak],"TRUE",Tablo1[Chorotypes],"East Mediterranean")/(VALUE(CE12))</f>
        <v>3.7037037037037035E-2</v>
      </c>
      <c r="CF50" s="25">
        <f>COUNTIFS(Tablo1[Tekirdağ],"TRUE",Tablo1[Chorotypes],"East Mediterranean")/(VALUE(CF12))</f>
        <v>9.8958333333333329E-2</v>
      </c>
      <c r="CG50" s="25">
        <f>COUNTIFS(Tablo1[Tokat],"TRUE",Tablo1[Chorotypes],"East Mediterranean")/(VALUE(CG12))</f>
        <v>8.2051282051282051E-2</v>
      </c>
      <c r="CH50" s="25">
        <f>COUNTIFS(Tablo1[Trabzon],"TRUE",Tablo1[Chorotypes],"East Mediterranean")/(VALUE(CH12))</f>
        <v>2.564102564102564E-2</v>
      </c>
      <c r="CI50" s="25">
        <f>COUNTIFS(Tablo1[Tunceli],"TRUE",Tablo1[Chorotypes],"East Mediterranean")/(VALUE(CI12))</f>
        <v>5.4054054054054057E-2</v>
      </c>
      <c r="CJ50" s="25">
        <f>COUNTIFS(Tablo1[Uşak],"TRUE",Tablo1[Chorotypes],"East Mediterranean")/(VALUE(CJ12))</f>
        <v>9.6491228070175433E-2</v>
      </c>
      <c r="CK50" s="25">
        <f>COUNTIFS(Tablo1[Van],"TRUE",Tablo1[Chorotypes],"East Mediterranean")/(VALUE(CK12))</f>
        <v>4.2328042328042326E-2</v>
      </c>
      <c r="CL50" s="25">
        <f>COUNTIFS(Tablo1[Yalova],"TRUE",Tablo1[Chorotypes],"East Mediterranean")/(VALUE(CL12))</f>
        <v>3.8461538461538464E-2</v>
      </c>
      <c r="CM50" s="25">
        <f>COUNTIFS(Tablo1[Yozgat],"TRUE",Tablo1[Chorotypes],"East Mediterranean")/(VALUE(CM12))</f>
        <v>6.097560975609756E-2</v>
      </c>
      <c r="CN50" s="46">
        <f>COUNTIFS(Tablo1[Zonguldak],"TRUE",Tablo1[Chorotypes],"East Mediterranean")/(VALUE(CN12))</f>
        <v>3.5460992907801421E-2</v>
      </c>
    </row>
    <row r="51" spans="1:92">
      <c r="A51" s="45" t="s">
        <v>209</v>
      </c>
      <c r="B51" s="55">
        <f>(COUNTIF(Tablo1[Chorotypes],T(A51))/(B12))</f>
        <v>1.9184652278177457E-2</v>
      </c>
      <c r="C51" s="25">
        <f>COUNTIFS(Tablo1[Mediterranean],"TRUE",Tablo1[Chorotypes],"Afrotropico-Mediterranean")/(VALUE(C12))</f>
        <v>2.3762376237623763E-2</v>
      </c>
      <c r="D51" s="25">
        <f>COUNTIFS(Tablo1[Aegean],"TRUE",Tablo1[Chorotypes],"Afrotropico-Mediterranean")/(VALUE(D12))</f>
        <v>1.9788918205804751E-2</v>
      </c>
      <c r="E51" s="25">
        <f>COUNTIFS(Tablo1[Central Anatolian],"TRUE",Tablo1[Chorotypes],"Afrotropico-Mediterranean")/(VALUE(E12))</f>
        <v>9.6153846153846159E-3</v>
      </c>
      <c r="F51" s="25">
        <f>COUNTIFS(Tablo1[Marmara],"TRUE",Tablo1[Chorotypes],"Afrotropico-Mediterranean")/(VALUE(F12))</f>
        <v>1.3349514563106795E-2</v>
      </c>
      <c r="G51" s="25">
        <f>COUNTIFS(Tablo1[Southeastern Anatolian],"TRUE",Tablo1[Chorotypes],"Afrotropico-Mediterranean")/(VALUE(G12))</f>
        <v>2.0442930153321975E-2</v>
      </c>
      <c r="H51" s="25">
        <f>COUNTIFS(Tablo1[East Anatolian],"TRUE",Tablo1[Chorotypes],"Afrotropico-Mediterranean")/(VALUE(H12))</f>
        <v>4.048582995951417E-3</v>
      </c>
      <c r="I51" s="25">
        <f>COUNTIFS(Tablo1[Black Sea],"TRUE",Tablo1[Chorotypes],"Afrotropico-Mediterranean")/(VALUE(I12))</f>
        <v>5.270092226613966E-3</v>
      </c>
      <c r="J51" s="25">
        <f>COUNTIFS(Tablo1[Eastern Black Sea],"TRUE",Tablo1[Chorotypes],"Afrotropico-Mediterranean")/(VALUE(J12))</f>
        <v>2.7700831024930748E-3</v>
      </c>
      <c r="K51" s="25">
        <f>COUNTIFS(Tablo1[Turkish Thrace],"TRUE",Tablo1[Chorotypes],"Afrotropico-Mediterranean")/(VALUE(K12))</f>
        <v>1.2012012012012012E-2</v>
      </c>
      <c r="L51" s="25">
        <f>COUNTIFS(Tablo1[Adana],"TRUE",Tablo1[Chorotypes],"Afrotropico-Mediterranean")/(VALUE(L12))</f>
        <v>2.2140221402214021E-2</v>
      </c>
      <c r="M51" s="25">
        <f>COUNTIFS(Tablo1[Adıyaman],"TRUE",Tablo1[Chorotypes],"Afrotropico-Mediterranean")/(VALUE(M12))</f>
        <v>2.34375E-2</v>
      </c>
      <c r="N51" s="25">
        <f>COUNTIFS(Tablo1[Afyonkarahisar],"TRUE",Tablo1[Chorotypes],"Afrotropico-Mediterranean")/(VALUE(N12))</f>
        <v>0</v>
      </c>
      <c r="O51" s="25">
        <f>COUNTIFS(Tablo1[Ağrı],"TRUE",Tablo1[Chorotypes],"Afrotropico-Mediterranean")/(VALUE(O12))</f>
        <v>7.1428571428571426E-3</v>
      </c>
      <c r="P51" s="25">
        <f>COUNTIFS(Tablo1[Aksaray],"TRUE",Tablo1[Chorotypes],"Afrotropico-Mediterranean")/(VALUE(P12))</f>
        <v>0</v>
      </c>
      <c r="Q51" s="25">
        <f>COUNTIFS(Tablo1[Amasya],"TRUE",Tablo1[Chorotypes],"Afrotropico-Mediterranean")/(VALUE(Q12))</f>
        <v>6.8027210884353739E-3</v>
      </c>
      <c r="R51" s="25">
        <f>COUNTIFS(Tablo1[Ankara],"TRUE",Tablo1[Chorotypes],"Afrotropico-Mediterranean")/(VALUE(R12))</f>
        <v>4.7393364928909956E-3</v>
      </c>
      <c r="S51" s="25">
        <f>COUNTIFS(Tablo1[Antalya],"TRUE",Tablo1[Chorotypes],"Afrotropico-Mediterranean")/(VALUE(S12))</f>
        <v>2.1739130434782608E-2</v>
      </c>
      <c r="T51" s="25">
        <f>COUNTIFS(Tablo1[Ardahan],"TRUE",Tablo1[Chorotypes],"Afrotropico-Mediterranean")/(VALUE(T12))</f>
        <v>0</v>
      </c>
      <c r="U51" s="25">
        <f>COUNTIFS(Tablo1[Artvin],"TRUE",Tablo1[Chorotypes],"Afrotropico-Mediterranean")/(VALUE(U12))</f>
        <v>0</v>
      </c>
      <c r="V51" s="25">
        <f>COUNTIFS(Tablo1[Aydın],"TRUE",Tablo1[Chorotypes],"Afrotropico-Mediterranean")/(VALUE(V12))</f>
        <v>2.564102564102564E-2</v>
      </c>
      <c r="W51" s="25">
        <f>COUNTIFS(Tablo1[Balıkesir],"TRUE",Tablo1[Chorotypes],"Afrotropico-Mediterranean")/(VALUE(W12))</f>
        <v>1.3513513513513514E-2</v>
      </c>
      <c r="X51" s="25">
        <f>COUNTIFS(Tablo1[Bartın],"TRUE",Tablo1[Chorotypes],"Afrotropico-Mediterranean")/(VALUE(X12))</f>
        <v>0</v>
      </c>
      <c r="Y51" s="25">
        <f>COUNTIFS(Tablo1[Batman],"TRUE",Tablo1[Chorotypes],"Afrotropico-Mediterranean")/(VALUE(Y12))</f>
        <v>0</v>
      </c>
      <c r="Z51" s="25">
        <f>COUNTIFS(Tablo1[Bayburt],"TRUE",Tablo1[Chorotypes],"Afrotropico-Mediterranean")/(VALUE(Z12))</f>
        <v>1.098901098901099E-2</v>
      </c>
      <c r="AA51" s="25">
        <f>COUNTIFS(Tablo1[Bilecik],"TRUE",Tablo1[Chorotypes],"Afrotropico-Mediterranean")/(VALUE(AA12))</f>
        <v>0</v>
      </c>
      <c r="AB51" s="25">
        <f>COUNTIFS(Tablo1[Bingöl],"TRUE",Tablo1[Chorotypes],"Afrotropico-Mediterranean")/(VALUE(AB12))</f>
        <v>0</v>
      </c>
      <c r="AC51" s="25">
        <f>COUNTIFS(Tablo1[Bitlis],"TRUE",Tablo1[Chorotypes],"Afrotropico-Mediterranean")/(VALUE(AC12))</f>
        <v>0</v>
      </c>
      <c r="AD51" s="25">
        <f>COUNTIFS(Tablo1[Bolu],"TRUE",Tablo1[Chorotypes],"Afrotropico-Mediterranean")/(VALUE(AD12))</f>
        <v>0</v>
      </c>
      <c r="AE51" s="25">
        <f>COUNTIFS(Tablo1[Burdur],"TRUE",Tablo1[Chorotypes],"Afrotropico-Mediterranean")/(VALUE(AE12))</f>
        <v>0</v>
      </c>
      <c r="AF51" s="25">
        <f>COUNTIFS(Tablo1[Bursa],"TRUE",Tablo1[Chorotypes],"Afrotropico-Mediterranean")/(VALUE(AF12))</f>
        <v>9.852216748768473E-3</v>
      </c>
      <c r="AG51" s="25">
        <f>COUNTIFS(Tablo1[Çanakkale],"TRUE",Tablo1[Chorotypes],"Afrotropico-Mediterranean")/(VALUE(AG12))</f>
        <v>1.098901098901099E-2</v>
      </c>
      <c r="AH51" s="25">
        <f>COUNTIFS(Tablo1[Çankırı],"TRUE",Tablo1[Chorotypes],"Afrotropico-Mediterranean")/(VALUE(AH12))</f>
        <v>0</v>
      </c>
      <c r="AI51" s="25">
        <f>COUNTIFS(Tablo1[Çorum],"TRUE",Tablo1[Chorotypes],"Afrotropico-Mediterranean")/(VALUE(AI12))</f>
        <v>9.3457943925233638E-3</v>
      </c>
      <c r="AJ51" s="25">
        <f>COUNTIFS(Tablo1[Denizli],"TRUE",Tablo1[Chorotypes],"Afrotropico-Mediterranean")/(VALUE(AJ12))</f>
        <v>1.0416666666666666E-2</v>
      </c>
      <c r="AK51" s="25">
        <f>COUNTIFS(Tablo1[Diyarbakır],"TRUE",Tablo1[Chorotypes],"Afrotropico-Mediterranean")/(VALUE(AK12))</f>
        <v>1.6853932584269662E-2</v>
      </c>
      <c r="AL51" s="25">
        <f>COUNTIFS(Tablo1[Düzce],"TRUE",Tablo1[Chorotypes],"Afrotropico-Mediterranean")/(VALUE(AL12))</f>
        <v>9.5238095238095247E-3</v>
      </c>
      <c r="AM51" s="25">
        <f>COUNTIFS(Tablo1[Edirne],"TRUE",Tablo1[Chorotypes],"Afrotropico-Mediterranean")/(VALUE(AM12))</f>
        <v>2.4937655860349127E-3</v>
      </c>
      <c r="AN51" s="25">
        <f>COUNTIFS(Tablo1[Elazığ],"TRUE",Tablo1[Chorotypes],"Afrotropico-Mediterranean")/(VALUE(AN12))</f>
        <v>0</v>
      </c>
      <c r="AO51" s="25">
        <f>COUNTIFS(Tablo1[Erzincan],"TRUE",Tablo1[Chorotypes],"Afrotropico-Mediterranean")/(VALUE(AO12))</f>
        <v>0</v>
      </c>
      <c r="AP51" s="25">
        <f>COUNTIFS(Tablo1[Erzurum],"TRUE",Tablo1[Chorotypes],"Afrotropico-Mediterranean")/(VALUE(AP12))</f>
        <v>2.7472527472527475E-3</v>
      </c>
      <c r="AQ51" s="25">
        <f>COUNTIFS(Tablo1[Eskişehir],"TRUE",Tablo1[Chorotypes],"Afrotropico-Mediterranean")/(VALUE(AQ12))</f>
        <v>0</v>
      </c>
      <c r="AR51" s="25">
        <f>COUNTIFS(Tablo1[Gaziantep],"TRUE",Tablo1[Chorotypes],"Afrotropico-Mediterranean")/(VALUE(AR12))</f>
        <v>1.9933554817275746E-2</v>
      </c>
      <c r="AS51" s="25">
        <f>COUNTIFS(Tablo1[Giresun],"TRUE",Tablo1[Chorotypes],"Afrotropico-Mediterranean")/(VALUE(AS12))</f>
        <v>0</v>
      </c>
      <c r="AT51" s="25">
        <f>COUNTIFS(Tablo1[Gümüşhane],"TRUE",Tablo1[Chorotypes],"Afrotropico-Mediterranean")/(VALUE(AT12))</f>
        <v>0</v>
      </c>
      <c r="AU51" s="25">
        <f>COUNTIFS(Tablo1[Hakkâri],"TRUE",Tablo1[Chorotypes],"Afrotropico-Mediterranean")/(VALUE(AU12))</f>
        <v>0</v>
      </c>
      <c r="AV51" s="25">
        <f>COUNTIFS(Tablo1[Hatay],"TRUE",Tablo1[Chorotypes],"Afrotropico-Mediterranean")/(VALUE(AV12))</f>
        <v>2.3206751054852322E-2</v>
      </c>
      <c r="AW51" s="25">
        <f>COUNTIFS(Tablo1[Iğdır],"TRUE",Tablo1[Chorotypes],"Afrotropico-Mediterranean")/(VALUE(AW12))</f>
        <v>5.6497175141242938E-3</v>
      </c>
      <c r="AX51" s="25">
        <f>COUNTIFS(Tablo1[Isparta],"TRUE",Tablo1[Chorotypes],"Afrotropico-Mediterranean")/(VALUE(AX12))</f>
        <v>4.6296296296296294E-3</v>
      </c>
      <c r="AY51" s="25">
        <f>COUNTIFS(Tablo1[İstanbul],"TRUE",Tablo1[Chorotypes],"Afrotropico-Mediterranean")/(VALUE(AY12))</f>
        <v>1.7948717948717947E-2</v>
      </c>
      <c r="AZ51" s="25">
        <f>COUNTIFS(Tablo1[İzmir],"TRUE",Tablo1[Chorotypes],"Afrotropico-Mediterranean")/(VALUE(AZ12))</f>
        <v>2.4179620034542316E-2</v>
      </c>
      <c r="BA51" s="25">
        <f>COUNTIFS(Tablo1[Kahramanmaraş],"TRUE",Tablo1[Chorotypes],"Afrotropico-Mediterranean")/(VALUE(BA12))</f>
        <v>7.3170731707317077E-3</v>
      </c>
      <c r="BB51" s="25">
        <f>COUNTIFS(Tablo1[Karabük],"TRUE",Tablo1[Chorotypes],"Afrotropico-Mediterranean")/(VALUE(BB12))</f>
        <v>0</v>
      </c>
      <c r="BC51" s="25">
        <f>COUNTIFS(Tablo1[Karaman],"TRUE",Tablo1[Chorotypes],"Afrotropico-Mediterranean")/(VALUE(BC12))</f>
        <v>1.3043478260869565E-2</v>
      </c>
      <c r="BD51" s="25">
        <f>COUNTIFS(Tablo1[Kars],"TRUE",Tablo1[Chorotypes],"Afrotropico-Mediterranean")/(VALUE(BD12))</f>
        <v>0</v>
      </c>
      <c r="BE51" s="25">
        <f>COUNTIFS(Tablo1[Kastamonu],"TRUE",Tablo1[Chorotypes],"Afrotropico-Mediterranean")/(VALUE(BE12))</f>
        <v>3.6496350364963502E-3</v>
      </c>
      <c r="BF51" s="25">
        <f>COUNTIFS(Tablo1[Kayseri],"TRUE",Tablo1[Chorotypes],"Afrotropico-Mediterranean")/(VALUE(BF12))</f>
        <v>2.6385224274406332E-3</v>
      </c>
      <c r="BG51" s="25">
        <f>COUNTIFS(Tablo1[Kırıkkale],"TRUE",Tablo1[Chorotypes],"Afrotropico-Mediterranean")/(VALUE(BG12))</f>
        <v>0</v>
      </c>
      <c r="BH51" s="25">
        <f>COUNTIFS(Tablo1[Kırklareli],"TRUE",Tablo1[Chorotypes],"Afrotropico-Mediterranean")/(VALUE(BH12))</f>
        <v>0</v>
      </c>
      <c r="BI51" s="25">
        <f>COUNTIFS(Tablo1[Kırşehir],"TRUE",Tablo1[Chorotypes],"Afrotropico-Mediterranean")/(VALUE(BI12))</f>
        <v>0</v>
      </c>
      <c r="BJ51" s="25">
        <f>COUNTIFS(Tablo1[Kilis],"TRUE",Tablo1[Chorotypes],"Afrotropico-Mediterranean")/(VALUE(BJ12))</f>
        <v>2.5974025974025976E-2</v>
      </c>
      <c r="BK51" s="25">
        <f>COUNTIFS(Tablo1[Kocaeli],"TRUE",Tablo1[Chorotypes],"Afrotropico-Mediterranean")/(VALUE(BK12))</f>
        <v>1.2658227848101266E-2</v>
      </c>
      <c r="BL51" s="25">
        <f>COUNTIFS(Tablo1[Konya],"TRUE",Tablo1[Chorotypes],"Afrotropico-Mediterranean")/(VALUE(BL12))</f>
        <v>7.4074074074074077E-3</v>
      </c>
      <c r="BM51" s="25">
        <f>COUNTIFS(Tablo1[Kütahya],"TRUE",Tablo1[Chorotypes],"Afrotropico-Mediterranean")/(VALUE(BM12))</f>
        <v>0</v>
      </c>
      <c r="BN51" s="25">
        <f>COUNTIFS(Tablo1[Malatya],"TRUE",Tablo1[Chorotypes],"Afrotropico-Mediterranean")/(VALUE(BN12))</f>
        <v>0</v>
      </c>
      <c r="BO51" s="25">
        <f>COUNTIFS(Tablo1[Manisa],"TRUE",Tablo1[Chorotypes],"Afrotropico-Mediterranean")/(VALUE(BO12))</f>
        <v>1.4354066985645933E-2</v>
      </c>
      <c r="BP51" s="25">
        <f>COUNTIFS(Tablo1[Mardin],"TRUE",Tablo1[Chorotypes],"Afrotropico-Mediterranean")/(VALUE(BP12))</f>
        <v>9.9502487562189053E-3</v>
      </c>
      <c r="BQ51" s="25">
        <f>COUNTIFS(Tablo1[Mersin],"TRUE",Tablo1[Chorotypes],"Afrotropico-Mediterranean")/(VALUE(BQ12))</f>
        <v>2.75049115913556E-2</v>
      </c>
      <c r="BR51" s="25">
        <f>COUNTIFS(Tablo1[Muğla],"TRUE",Tablo1[Chorotypes],"Afrotropico-Mediterranean")/(VALUE(BR12))</f>
        <v>2.6402640264026403E-2</v>
      </c>
      <c r="BS51" s="25">
        <f>COUNTIFS(Tablo1[Muş],"TRUE",Tablo1[Chorotypes],"Afrotropico-Mediterranean")/(VALUE(BS12))</f>
        <v>0</v>
      </c>
      <c r="BT51" s="25">
        <f>COUNTIFS(Tablo1[Nevşehir],"TRUE",Tablo1[Chorotypes],"Afrotropico-Mediterranean")/(VALUE(BT12))</f>
        <v>0</v>
      </c>
      <c r="BU51" s="25">
        <f>COUNTIFS(Tablo1[Niğde],"TRUE",Tablo1[Chorotypes],"Afrotropico-Mediterranean")/(VALUE(BU12))</f>
        <v>3.2894736842105261E-3</v>
      </c>
      <c r="BV51" s="25">
        <f>COUNTIFS(Tablo1[Ordu],"TRUE",Tablo1[Chorotypes],"Afrotropico-Mediterranean")/(VALUE(BV12))</f>
        <v>0</v>
      </c>
      <c r="BW51" s="25">
        <f>COUNTIFS(Tablo1[Osmaniye],"TRUE",Tablo1[Chorotypes],"Afrotropico-Mediterranean")/(VALUE(BW12))</f>
        <v>1.6949152542372881E-2</v>
      </c>
      <c r="BX51" s="25">
        <f>COUNTIFS(Tablo1[Rize],"TRUE",Tablo1[Chorotypes],"Afrotropico-Mediterranean")/(VALUE(BX12))</f>
        <v>0</v>
      </c>
      <c r="BY51" s="25">
        <f>COUNTIFS(Tablo1[Sakarya],"TRUE",Tablo1[Chorotypes],"Afrotropico-Mediterranean")/(VALUE(BY12))</f>
        <v>2.6315789473684209E-2</v>
      </c>
      <c r="BZ51" s="25">
        <f>COUNTIFS(Tablo1[Samsun],"TRUE",Tablo1[Chorotypes],"Afrotropico-Mediterranean")/(VALUE(BZ12))</f>
        <v>0</v>
      </c>
      <c r="CA51" s="25">
        <f>COUNTIFS(Tablo1[Siirt],"TRUE",Tablo1[Chorotypes],"Afrotropico-Mediterranean")/(VALUE(CA12))</f>
        <v>8.771929824561403E-3</v>
      </c>
      <c r="CB51" s="25">
        <f>COUNTIFS(Tablo1[Sinop],"TRUE",Tablo1[Chorotypes],"Afrotropico-Mediterranean")/(VALUE(CB12))</f>
        <v>1.282051282051282E-2</v>
      </c>
      <c r="CC51" s="25">
        <f>COUNTIFS(Tablo1[Sivas],"TRUE",Tablo1[Chorotypes],"Afrotropico-Mediterranean")/(VALUE(CC12))</f>
        <v>0</v>
      </c>
      <c r="CD51" s="25">
        <f>COUNTIFS(Tablo1[Şanlıurfa],"TRUE",Tablo1[Chorotypes],"Afrotropico-Mediterranean")/(VALUE(CD12))</f>
        <v>2.3622047244094488E-2</v>
      </c>
      <c r="CE51" s="25">
        <f>COUNTIFS(Tablo1[Şırnak],"TRUE",Tablo1[Chorotypes],"Afrotropico-Mediterranean")/(VALUE(CE12))</f>
        <v>0</v>
      </c>
      <c r="CF51" s="25">
        <f>COUNTIFS(Tablo1[Tekirdağ],"TRUE",Tablo1[Chorotypes],"Afrotropico-Mediterranean")/(VALUE(CF12))</f>
        <v>5.208333333333333E-3</v>
      </c>
      <c r="CG51" s="25">
        <f>COUNTIFS(Tablo1[Tokat],"TRUE",Tablo1[Chorotypes],"Afrotropico-Mediterranean")/(VALUE(CG12))</f>
        <v>0</v>
      </c>
      <c r="CH51" s="25">
        <f>COUNTIFS(Tablo1[Trabzon],"TRUE",Tablo1[Chorotypes],"Afrotropico-Mediterranean")/(VALUE(CH12))</f>
        <v>0</v>
      </c>
      <c r="CI51" s="25">
        <f>COUNTIFS(Tablo1[Tunceli],"TRUE",Tablo1[Chorotypes],"Afrotropico-Mediterranean")/(VALUE(CI12))</f>
        <v>0</v>
      </c>
      <c r="CJ51" s="25">
        <f>COUNTIFS(Tablo1[Uşak],"TRUE",Tablo1[Chorotypes],"Afrotropico-Mediterranean")/(VALUE(CJ12))</f>
        <v>0</v>
      </c>
      <c r="CK51" s="25">
        <f>COUNTIFS(Tablo1[Van],"TRUE",Tablo1[Chorotypes],"Afrotropico-Mediterranean")/(VALUE(CK12))</f>
        <v>0</v>
      </c>
      <c r="CL51" s="25">
        <f>COUNTIFS(Tablo1[Yalova],"TRUE",Tablo1[Chorotypes],"Afrotropico-Mediterranean")/(VALUE(CL12))</f>
        <v>0</v>
      </c>
      <c r="CM51" s="25">
        <f>COUNTIFS(Tablo1[Yozgat],"TRUE",Tablo1[Chorotypes],"Afrotropico-Mediterranean")/(VALUE(CM12))</f>
        <v>0</v>
      </c>
      <c r="CN51" s="46">
        <f>COUNTIFS(Tablo1[Zonguldak],"TRUE",Tablo1[Chorotypes],"Afrotropico-Mediterranean")/(VALUE(CN12))</f>
        <v>0</v>
      </c>
    </row>
    <row r="52" spans="1:92">
      <c r="A52" s="45" t="s">
        <v>147</v>
      </c>
      <c r="B52" s="55">
        <f>(COUNTIF(Tablo1[Chorotypes],T(A52))/(B12))</f>
        <v>1.6786570743405275E-2</v>
      </c>
      <c r="C52" s="25">
        <f>COUNTIFS(Tablo1[Mediterranean],"TRUE",Tablo1[Chorotypes],"Mediterraneo-Sindian")/(VALUE(C12))</f>
        <v>1.4851485148514851E-2</v>
      </c>
      <c r="D52" s="25">
        <f>COUNTIFS(Tablo1[Aegean],"TRUE",Tablo1[Chorotypes],"Mediterraneo-Sindian")/(VALUE(D12))</f>
        <v>9.2348284960422165E-3</v>
      </c>
      <c r="E52" s="25">
        <f>COUNTIFS(Tablo1[Central Anatolian],"TRUE",Tablo1[Chorotypes],"Mediterraneo-Sindian")/(VALUE(E12))</f>
        <v>8.6538461538461543E-3</v>
      </c>
      <c r="F52" s="25">
        <f>COUNTIFS(Tablo1[Marmara],"TRUE",Tablo1[Chorotypes],"Mediterraneo-Sindian")/(VALUE(F12))</f>
        <v>7.2815533980582527E-3</v>
      </c>
      <c r="G52" s="25">
        <f>COUNTIFS(Tablo1[Southeastern Anatolian],"TRUE",Tablo1[Chorotypes],"Mediterraneo-Sindian")/(VALUE(G12))</f>
        <v>1.8739352640545145E-2</v>
      </c>
      <c r="H52" s="25">
        <f>COUNTIFS(Tablo1[East Anatolian],"TRUE",Tablo1[Chorotypes],"Mediterraneo-Sindian")/(VALUE(H12))</f>
        <v>9.4466936572199737E-3</v>
      </c>
      <c r="I52" s="25">
        <f>COUNTIFS(Tablo1[Black Sea],"TRUE",Tablo1[Chorotypes],"Mediterraneo-Sindian")/(VALUE(I12))</f>
        <v>9.22266139657444E-3</v>
      </c>
      <c r="J52" s="25">
        <f>COUNTIFS(Tablo1[Eastern Black Sea],"TRUE",Tablo1[Chorotypes],"Mediterraneo-Sindian")/(VALUE(J12))</f>
        <v>0</v>
      </c>
      <c r="K52" s="25">
        <f>COUNTIFS(Tablo1[Turkish Thrace],"TRUE",Tablo1[Chorotypes],"Mediterraneo-Sindian")/(VALUE(K12))</f>
        <v>7.5075075075075074E-3</v>
      </c>
      <c r="L52" s="25">
        <f>COUNTIFS(Tablo1[Adana],"TRUE",Tablo1[Chorotypes],"Mediterraneo-Sindian")/(VALUE(L12))</f>
        <v>1.4760147601476014E-2</v>
      </c>
      <c r="M52" s="25">
        <f>COUNTIFS(Tablo1[Adıyaman],"TRUE",Tablo1[Chorotypes],"Mediterraneo-Sindian")/(VALUE(M12))</f>
        <v>7.8125E-3</v>
      </c>
      <c r="N52" s="25">
        <f>COUNTIFS(Tablo1[Afyonkarahisar],"TRUE",Tablo1[Chorotypes],"Mediterraneo-Sindian")/(VALUE(N12))</f>
        <v>0</v>
      </c>
      <c r="O52" s="25">
        <f>COUNTIFS(Tablo1[Ağrı],"TRUE",Tablo1[Chorotypes],"Mediterraneo-Sindian")/(VALUE(O12))</f>
        <v>0</v>
      </c>
      <c r="P52" s="25">
        <f>COUNTIFS(Tablo1[Aksaray],"TRUE",Tablo1[Chorotypes],"Mediterraneo-Sindian")/(VALUE(P12))</f>
        <v>3.2786885245901641E-2</v>
      </c>
      <c r="Q52" s="25">
        <f>COUNTIFS(Tablo1[Amasya],"TRUE",Tablo1[Chorotypes],"Mediterraneo-Sindian")/(VALUE(Q12))</f>
        <v>1.3605442176870748E-2</v>
      </c>
      <c r="R52" s="25">
        <f>COUNTIFS(Tablo1[Ankara],"TRUE",Tablo1[Chorotypes],"Mediterraneo-Sindian")/(VALUE(R12))</f>
        <v>7.8988941548183249E-3</v>
      </c>
      <c r="S52" s="25">
        <f>COUNTIFS(Tablo1[Antalya],"TRUE",Tablo1[Chorotypes],"Mediterraneo-Sindian")/(VALUE(S12))</f>
        <v>1.5217391304347827E-2</v>
      </c>
      <c r="T52" s="25">
        <f>COUNTIFS(Tablo1[Ardahan],"TRUE",Tablo1[Chorotypes],"Mediterraneo-Sindian")/(VALUE(T12))</f>
        <v>0</v>
      </c>
      <c r="U52" s="25">
        <f>COUNTIFS(Tablo1[Artvin],"TRUE",Tablo1[Chorotypes],"Mediterraneo-Sindian")/(VALUE(U12))</f>
        <v>0</v>
      </c>
      <c r="V52" s="25">
        <f>COUNTIFS(Tablo1[Aydın],"TRUE",Tablo1[Chorotypes],"Mediterraneo-Sindian")/(VALUE(V12))</f>
        <v>1.282051282051282E-2</v>
      </c>
      <c r="W52" s="25">
        <f>COUNTIFS(Tablo1[Balıkesir],"TRUE",Tablo1[Chorotypes],"Mediterraneo-Sindian")/(VALUE(W12))</f>
        <v>1.3513513513513514E-2</v>
      </c>
      <c r="X52" s="25">
        <f>COUNTIFS(Tablo1[Bartın],"TRUE",Tablo1[Chorotypes],"Mediterraneo-Sindian")/(VALUE(X12))</f>
        <v>0</v>
      </c>
      <c r="Y52" s="25">
        <f>COUNTIFS(Tablo1[Batman],"TRUE",Tablo1[Chorotypes],"Mediterraneo-Sindian")/(VALUE(Y12))</f>
        <v>0</v>
      </c>
      <c r="Z52" s="25">
        <f>COUNTIFS(Tablo1[Bayburt],"TRUE",Tablo1[Chorotypes],"Mediterraneo-Sindian")/(VALUE(Z12))</f>
        <v>0</v>
      </c>
      <c r="AA52" s="25">
        <f>COUNTIFS(Tablo1[Bilecik],"TRUE",Tablo1[Chorotypes],"Mediterraneo-Sindian")/(VALUE(AA12))</f>
        <v>0</v>
      </c>
      <c r="AB52" s="25">
        <f>COUNTIFS(Tablo1[Bingöl],"TRUE",Tablo1[Chorotypes],"Mediterraneo-Sindian")/(VALUE(AB12))</f>
        <v>0</v>
      </c>
      <c r="AC52" s="25">
        <f>COUNTIFS(Tablo1[Bitlis],"TRUE",Tablo1[Chorotypes],"Mediterraneo-Sindian")/(VALUE(AC12))</f>
        <v>0</v>
      </c>
      <c r="AD52" s="25">
        <f>COUNTIFS(Tablo1[Bolu],"TRUE",Tablo1[Chorotypes],"Mediterraneo-Sindian")/(VALUE(AD12))</f>
        <v>0</v>
      </c>
      <c r="AE52" s="25">
        <f>COUNTIFS(Tablo1[Burdur],"TRUE",Tablo1[Chorotypes],"Mediterraneo-Sindian")/(VALUE(AE12))</f>
        <v>0</v>
      </c>
      <c r="AF52" s="25">
        <f>COUNTIFS(Tablo1[Bursa],"TRUE",Tablo1[Chorotypes],"Mediterraneo-Sindian")/(VALUE(AF12))</f>
        <v>2.4630541871921183E-3</v>
      </c>
      <c r="AG52" s="25">
        <f>COUNTIFS(Tablo1[Çanakkale],"TRUE",Tablo1[Chorotypes],"Mediterraneo-Sindian")/(VALUE(AG12))</f>
        <v>7.326007326007326E-3</v>
      </c>
      <c r="AH52" s="25">
        <f>COUNTIFS(Tablo1[Çankırı],"TRUE",Tablo1[Chorotypes],"Mediterraneo-Sindian")/(VALUE(AH12))</f>
        <v>0</v>
      </c>
      <c r="AI52" s="25">
        <f>COUNTIFS(Tablo1[Çorum],"TRUE",Tablo1[Chorotypes],"Mediterraneo-Sindian")/(VALUE(AI12))</f>
        <v>1.8691588785046728E-2</v>
      </c>
      <c r="AJ52" s="25">
        <f>COUNTIFS(Tablo1[Denizli],"TRUE",Tablo1[Chorotypes],"Mediterraneo-Sindian")/(VALUE(AJ12))</f>
        <v>5.208333333333333E-3</v>
      </c>
      <c r="AK52" s="25">
        <f>COUNTIFS(Tablo1[Diyarbakır],"TRUE",Tablo1[Chorotypes],"Mediterraneo-Sindian")/(VALUE(AK12))</f>
        <v>1.9662921348314606E-2</v>
      </c>
      <c r="AL52" s="25">
        <f>COUNTIFS(Tablo1[Düzce],"TRUE",Tablo1[Chorotypes],"Mediterraneo-Sindian")/(VALUE(AL12))</f>
        <v>0</v>
      </c>
      <c r="AM52" s="25">
        <f>COUNTIFS(Tablo1[Edirne],"TRUE",Tablo1[Chorotypes],"Mediterraneo-Sindian")/(VALUE(AM12))</f>
        <v>4.9875311720698253E-3</v>
      </c>
      <c r="AN52" s="25">
        <f>COUNTIFS(Tablo1[Elazığ],"TRUE",Tablo1[Chorotypes],"Mediterraneo-Sindian")/(VALUE(AN12))</f>
        <v>9.8684210526315784E-3</v>
      </c>
      <c r="AO52" s="25">
        <f>COUNTIFS(Tablo1[Erzincan],"TRUE",Tablo1[Chorotypes],"Mediterraneo-Sindian")/(VALUE(AO12))</f>
        <v>0</v>
      </c>
      <c r="AP52" s="25">
        <f>COUNTIFS(Tablo1[Erzurum],"TRUE",Tablo1[Chorotypes],"Mediterraneo-Sindian")/(VALUE(AP12))</f>
        <v>2.7472527472527475E-3</v>
      </c>
      <c r="AQ52" s="25">
        <f>COUNTIFS(Tablo1[Eskişehir],"TRUE",Tablo1[Chorotypes],"Mediterraneo-Sindian")/(VALUE(AQ12))</f>
        <v>0</v>
      </c>
      <c r="AR52" s="25">
        <f>COUNTIFS(Tablo1[Gaziantep],"TRUE",Tablo1[Chorotypes],"Mediterraneo-Sindian")/(VALUE(AR12))</f>
        <v>1.3289036544850499E-2</v>
      </c>
      <c r="AS52" s="25">
        <f>COUNTIFS(Tablo1[Giresun],"TRUE",Tablo1[Chorotypes],"Mediterraneo-Sindian")/(VALUE(AS12))</f>
        <v>0</v>
      </c>
      <c r="AT52" s="25">
        <f>COUNTIFS(Tablo1[Gümüşhane],"TRUE",Tablo1[Chorotypes],"Mediterraneo-Sindian")/(VALUE(AT12))</f>
        <v>0</v>
      </c>
      <c r="AU52" s="25">
        <f>COUNTIFS(Tablo1[Hakkâri],"TRUE",Tablo1[Chorotypes],"Mediterraneo-Sindian")/(VALUE(AU12))</f>
        <v>0</v>
      </c>
      <c r="AV52" s="25">
        <f>COUNTIFS(Tablo1[Hatay],"TRUE",Tablo1[Chorotypes],"Mediterraneo-Sindian")/(VALUE(AV12))</f>
        <v>1.6877637130801686E-2</v>
      </c>
      <c r="AW52" s="25">
        <f>COUNTIFS(Tablo1[Iğdır],"TRUE",Tablo1[Chorotypes],"Mediterraneo-Sindian")/(VALUE(AW12))</f>
        <v>1.6949152542372881E-2</v>
      </c>
      <c r="AX52" s="25">
        <f>COUNTIFS(Tablo1[Isparta],"TRUE",Tablo1[Chorotypes],"Mediterraneo-Sindian")/(VALUE(AX12))</f>
        <v>0</v>
      </c>
      <c r="AY52" s="25">
        <f>COUNTIFS(Tablo1[İstanbul],"TRUE",Tablo1[Chorotypes],"Mediterraneo-Sindian")/(VALUE(AY12))</f>
        <v>7.6923076923076927E-3</v>
      </c>
      <c r="AZ52" s="25">
        <f>COUNTIFS(Tablo1[İzmir],"TRUE",Tablo1[Chorotypes],"Mediterraneo-Sindian")/(VALUE(AZ12))</f>
        <v>1.0362694300518135E-2</v>
      </c>
      <c r="BA52" s="25">
        <f>COUNTIFS(Tablo1[Kahramanmaraş],"TRUE",Tablo1[Chorotypes],"Mediterraneo-Sindian")/(VALUE(BA12))</f>
        <v>9.7560975609756097E-3</v>
      </c>
      <c r="BB52" s="25">
        <f>COUNTIFS(Tablo1[Karabük],"TRUE",Tablo1[Chorotypes],"Mediterraneo-Sindian")/(VALUE(BB12))</f>
        <v>0</v>
      </c>
      <c r="BC52" s="25">
        <f>COUNTIFS(Tablo1[Karaman],"TRUE",Tablo1[Chorotypes],"Mediterraneo-Sindian")/(VALUE(BC12))</f>
        <v>0</v>
      </c>
      <c r="BD52" s="25">
        <f>COUNTIFS(Tablo1[Kars],"TRUE",Tablo1[Chorotypes],"Mediterraneo-Sindian")/(VALUE(BD12))</f>
        <v>0</v>
      </c>
      <c r="BE52" s="25">
        <f>COUNTIFS(Tablo1[Kastamonu],"TRUE",Tablo1[Chorotypes],"Mediterraneo-Sindian")/(VALUE(BE12))</f>
        <v>7.2992700729927005E-3</v>
      </c>
      <c r="BF52" s="25">
        <f>COUNTIFS(Tablo1[Kayseri],"TRUE",Tablo1[Chorotypes],"Mediterraneo-Sindian")/(VALUE(BF12))</f>
        <v>7.9155672823219003E-3</v>
      </c>
      <c r="BG52" s="25">
        <f>COUNTIFS(Tablo1[Kırıkkale],"TRUE",Tablo1[Chorotypes],"Mediterraneo-Sindian")/(VALUE(BG12))</f>
        <v>0</v>
      </c>
      <c r="BH52" s="25">
        <f>COUNTIFS(Tablo1[Kırklareli],"TRUE",Tablo1[Chorotypes],"Mediterraneo-Sindian")/(VALUE(BH12))</f>
        <v>0</v>
      </c>
      <c r="BI52" s="25">
        <f>COUNTIFS(Tablo1[Kırşehir],"TRUE",Tablo1[Chorotypes],"Mediterraneo-Sindian")/(VALUE(BI12))</f>
        <v>4.3668122270742356E-3</v>
      </c>
      <c r="BJ52" s="25">
        <f>COUNTIFS(Tablo1[Kilis],"TRUE",Tablo1[Chorotypes],"Mediterraneo-Sindian")/(VALUE(BJ12))</f>
        <v>0</v>
      </c>
      <c r="BK52" s="25">
        <f>COUNTIFS(Tablo1[Kocaeli],"TRUE",Tablo1[Chorotypes],"Mediterraneo-Sindian")/(VALUE(BK12))</f>
        <v>0</v>
      </c>
      <c r="BL52" s="25">
        <f>COUNTIFS(Tablo1[Konya],"TRUE",Tablo1[Chorotypes],"Mediterraneo-Sindian")/(VALUE(BL12))</f>
        <v>4.9382716049382715E-3</v>
      </c>
      <c r="BM52" s="25">
        <f>COUNTIFS(Tablo1[Kütahya],"TRUE",Tablo1[Chorotypes],"Mediterraneo-Sindian")/(VALUE(BM12))</f>
        <v>0</v>
      </c>
      <c r="BN52" s="25">
        <f>COUNTIFS(Tablo1[Malatya],"TRUE",Tablo1[Chorotypes],"Mediterraneo-Sindian")/(VALUE(BN12))</f>
        <v>7.0921985815602835E-3</v>
      </c>
      <c r="BO52" s="25">
        <f>COUNTIFS(Tablo1[Manisa],"TRUE",Tablo1[Chorotypes],"Mediterraneo-Sindian")/(VALUE(BO12))</f>
        <v>4.7846889952153108E-3</v>
      </c>
      <c r="BP52" s="25">
        <f>COUNTIFS(Tablo1[Mardin],"TRUE",Tablo1[Chorotypes],"Mediterraneo-Sindian")/(VALUE(BP12))</f>
        <v>9.9502487562189053E-3</v>
      </c>
      <c r="BQ52" s="25">
        <f>COUNTIFS(Tablo1[Mersin],"TRUE",Tablo1[Chorotypes],"Mediterraneo-Sindian")/(VALUE(BQ12))</f>
        <v>1.37524557956778E-2</v>
      </c>
      <c r="BR52" s="25">
        <f>COUNTIFS(Tablo1[Muğla],"TRUE",Tablo1[Chorotypes],"Mediterraneo-Sindian")/(VALUE(BR12))</f>
        <v>9.9009900990099011E-3</v>
      </c>
      <c r="BS52" s="25">
        <f>COUNTIFS(Tablo1[Muş],"TRUE",Tablo1[Chorotypes],"Mediterraneo-Sindian")/(VALUE(BS12))</f>
        <v>0</v>
      </c>
      <c r="BT52" s="25">
        <f>COUNTIFS(Tablo1[Nevşehir],"TRUE",Tablo1[Chorotypes],"Mediterraneo-Sindian")/(VALUE(BT12))</f>
        <v>1.4925373134328358E-2</v>
      </c>
      <c r="BU52" s="25">
        <f>COUNTIFS(Tablo1[Niğde],"TRUE",Tablo1[Chorotypes],"Mediterraneo-Sindian")/(VALUE(BU12))</f>
        <v>3.2894736842105261E-3</v>
      </c>
      <c r="BV52" s="25">
        <f>COUNTIFS(Tablo1[Ordu],"TRUE",Tablo1[Chorotypes],"Mediterraneo-Sindian")/(VALUE(BV12))</f>
        <v>0</v>
      </c>
      <c r="BW52" s="25">
        <f>COUNTIFS(Tablo1[Osmaniye],"TRUE",Tablo1[Chorotypes],"Mediterraneo-Sindian")/(VALUE(BW12))</f>
        <v>0</v>
      </c>
      <c r="BX52" s="25">
        <f>COUNTIFS(Tablo1[Rize],"TRUE",Tablo1[Chorotypes],"Mediterraneo-Sindian")/(VALUE(BX12))</f>
        <v>0</v>
      </c>
      <c r="BY52" s="25">
        <f>COUNTIFS(Tablo1[Sakarya],"TRUE",Tablo1[Chorotypes],"Mediterraneo-Sindian")/(VALUE(BY12))</f>
        <v>0</v>
      </c>
      <c r="BZ52" s="25">
        <f>COUNTIFS(Tablo1[Samsun],"TRUE",Tablo1[Chorotypes],"Mediterraneo-Sindian")/(VALUE(BZ12))</f>
        <v>0</v>
      </c>
      <c r="CA52" s="25">
        <f>COUNTIFS(Tablo1[Siirt],"TRUE",Tablo1[Chorotypes],"Mediterraneo-Sindian")/(VALUE(CA12))</f>
        <v>1.7543859649122806E-2</v>
      </c>
      <c r="CB52" s="25">
        <f>COUNTIFS(Tablo1[Sinop],"TRUE",Tablo1[Chorotypes],"Mediterraneo-Sindian")/(VALUE(CB12))</f>
        <v>0</v>
      </c>
      <c r="CC52" s="25">
        <f>COUNTIFS(Tablo1[Sivas],"TRUE",Tablo1[Chorotypes],"Mediterraneo-Sindian")/(VALUE(CC12))</f>
        <v>0</v>
      </c>
      <c r="CD52" s="25">
        <f>COUNTIFS(Tablo1[Şanlıurfa],"TRUE",Tablo1[Chorotypes],"Mediterraneo-Sindian")/(VALUE(CD12))</f>
        <v>1.5748031496062992E-2</v>
      </c>
      <c r="CE52" s="25">
        <f>COUNTIFS(Tablo1[Şırnak],"TRUE",Tablo1[Chorotypes],"Mediterraneo-Sindian")/(VALUE(CE12))</f>
        <v>3.7037037037037035E-2</v>
      </c>
      <c r="CF52" s="25">
        <f>COUNTIFS(Tablo1[Tekirdağ],"TRUE",Tablo1[Chorotypes],"Mediterraneo-Sindian")/(VALUE(CF12))</f>
        <v>0</v>
      </c>
      <c r="CG52" s="25">
        <f>COUNTIFS(Tablo1[Tokat],"TRUE",Tablo1[Chorotypes],"Mediterraneo-Sindian")/(VALUE(CG12))</f>
        <v>0</v>
      </c>
      <c r="CH52" s="25">
        <f>COUNTIFS(Tablo1[Trabzon],"TRUE",Tablo1[Chorotypes],"Mediterraneo-Sindian")/(VALUE(CH12))</f>
        <v>0</v>
      </c>
      <c r="CI52" s="25">
        <f>COUNTIFS(Tablo1[Tunceli],"TRUE",Tablo1[Chorotypes],"Mediterraneo-Sindian")/(VALUE(CI12))</f>
        <v>0</v>
      </c>
      <c r="CJ52" s="25">
        <f>COUNTIFS(Tablo1[Uşak],"TRUE",Tablo1[Chorotypes],"Mediterraneo-Sindian")/(VALUE(CJ12))</f>
        <v>0</v>
      </c>
      <c r="CK52" s="25">
        <f>COUNTIFS(Tablo1[Van],"TRUE",Tablo1[Chorotypes],"Mediterraneo-Sindian")/(VALUE(CK12))</f>
        <v>0</v>
      </c>
      <c r="CL52" s="25">
        <f>COUNTIFS(Tablo1[Yalova],"TRUE",Tablo1[Chorotypes],"Mediterraneo-Sindian")/(VALUE(CL12))</f>
        <v>0</v>
      </c>
      <c r="CM52" s="25">
        <f>COUNTIFS(Tablo1[Yozgat],"TRUE",Tablo1[Chorotypes],"Mediterraneo-Sindian")/(VALUE(CM12))</f>
        <v>1.2195121951219513E-2</v>
      </c>
      <c r="CN52" s="46">
        <f>COUNTIFS(Tablo1[Zonguldak],"TRUE",Tablo1[Chorotypes],"Mediterraneo-Sindian")/(VALUE(CN12))</f>
        <v>0</v>
      </c>
    </row>
    <row r="53" spans="1:92">
      <c r="A53" s="45" t="s">
        <v>321</v>
      </c>
      <c r="B53" s="55">
        <f>(COUNTIF(Tablo1[Chorotypes],T(A53))/(B12))</f>
        <v>3.5971223021582736E-3</v>
      </c>
      <c r="C53" s="25">
        <f>COUNTIFS(Tablo1[Mediterranean],"TRUE",Tablo1[Chorotypes],"Indo-Mediterranean")/(VALUE(C12))</f>
        <v>3.9603960396039604E-3</v>
      </c>
      <c r="D53" s="25">
        <f>COUNTIFS(Tablo1[Aegean],"TRUE",Tablo1[Chorotypes],"Indo-Mediterranean")/(VALUE(D12))</f>
        <v>3.9577836411609502E-3</v>
      </c>
      <c r="E53" s="25">
        <f>COUNTIFS(Tablo1[Central Anatolian],"TRUE",Tablo1[Chorotypes],"Indo-Mediterranean")/(VALUE(E12))</f>
        <v>2.8846153846153848E-3</v>
      </c>
      <c r="F53" s="25">
        <f>COUNTIFS(Tablo1[Marmara],"TRUE",Tablo1[Chorotypes],"Indo-Mediterranean")/(VALUE(F12))</f>
        <v>2.4271844660194173E-3</v>
      </c>
      <c r="G53" s="25">
        <f>COUNTIFS(Tablo1[Southeastern Anatolian],"TRUE",Tablo1[Chorotypes],"Indo-Mediterranean")/(VALUE(G12))</f>
        <v>5.1107325383304937E-3</v>
      </c>
      <c r="H53" s="25">
        <f>COUNTIFS(Tablo1[East Anatolian],"TRUE",Tablo1[Chorotypes],"Indo-Mediterranean")/(VALUE(H12))</f>
        <v>4.048582995951417E-3</v>
      </c>
      <c r="I53" s="25">
        <f>COUNTIFS(Tablo1[Black Sea],"TRUE",Tablo1[Chorotypes],"Indo-Mediterranean")/(VALUE(I12))</f>
        <v>3.952569169960474E-3</v>
      </c>
      <c r="J53" s="25">
        <f>COUNTIFS(Tablo1[Eastern Black Sea],"TRUE",Tablo1[Chorotypes],"Indo-Mediterranean")/(VALUE(J12))</f>
        <v>2.7700831024930748E-3</v>
      </c>
      <c r="K53" s="25">
        <f>COUNTIFS(Tablo1[Turkish Thrace],"TRUE",Tablo1[Chorotypes],"Indo-Mediterranean")/(VALUE(K12))</f>
        <v>1.5015015015015015E-3</v>
      </c>
      <c r="L53" s="25">
        <f>COUNTIFS(Tablo1[Adana],"TRUE",Tablo1[Chorotypes],"Indo-Mediterranean")/(VALUE(L12))</f>
        <v>3.6900369003690036E-3</v>
      </c>
      <c r="M53" s="25">
        <f>COUNTIFS(Tablo1[Adıyaman],"TRUE",Tablo1[Chorotypes],"Indo-Mediterranean")/(VALUE(M12))</f>
        <v>0</v>
      </c>
      <c r="N53" s="25">
        <f>COUNTIFS(Tablo1[Afyonkarahisar],"TRUE",Tablo1[Chorotypes],"Indo-Mediterranean")/(VALUE(N12))</f>
        <v>0</v>
      </c>
      <c r="O53" s="25">
        <f>COUNTIFS(Tablo1[Ağrı],"TRUE",Tablo1[Chorotypes],"Indo-Mediterranean")/(VALUE(O12))</f>
        <v>0</v>
      </c>
      <c r="P53" s="25">
        <f>COUNTIFS(Tablo1[Aksaray],"TRUE",Tablo1[Chorotypes],"Indo-Mediterranean")/(VALUE(P12))</f>
        <v>0</v>
      </c>
      <c r="Q53" s="25">
        <f>COUNTIFS(Tablo1[Amasya],"TRUE",Tablo1[Chorotypes],"Indo-Mediterranean")/(VALUE(Q12))</f>
        <v>6.8027210884353739E-3</v>
      </c>
      <c r="R53" s="25">
        <f>COUNTIFS(Tablo1[Ankara],"TRUE",Tablo1[Chorotypes],"Indo-Mediterranean")/(VALUE(R12))</f>
        <v>1.5797788309636651E-3</v>
      </c>
      <c r="S53" s="25">
        <f>COUNTIFS(Tablo1[Antalya],"TRUE",Tablo1[Chorotypes],"Indo-Mediterranean")/(VALUE(S12))</f>
        <v>2.1739130434782609E-3</v>
      </c>
      <c r="T53" s="25">
        <f>COUNTIFS(Tablo1[Ardahan],"TRUE",Tablo1[Chorotypes],"Indo-Mediterranean")/(VALUE(T12))</f>
        <v>0</v>
      </c>
      <c r="U53" s="25">
        <f>COUNTIFS(Tablo1[Artvin],"TRUE",Tablo1[Chorotypes],"Indo-Mediterranean")/(VALUE(U12))</f>
        <v>4.5871559633027525E-3</v>
      </c>
      <c r="V53" s="25">
        <f>COUNTIFS(Tablo1[Aydın],"TRUE",Tablo1[Chorotypes],"Indo-Mediterranean")/(VALUE(V12))</f>
        <v>0</v>
      </c>
      <c r="W53" s="25">
        <f>COUNTIFS(Tablo1[Balıkesir],"TRUE",Tablo1[Chorotypes],"Indo-Mediterranean")/(VALUE(W12))</f>
        <v>4.5045045045045045E-3</v>
      </c>
      <c r="X53" s="25">
        <f>COUNTIFS(Tablo1[Bartın],"TRUE",Tablo1[Chorotypes],"Indo-Mediterranean")/(VALUE(X12))</f>
        <v>0</v>
      </c>
      <c r="Y53" s="25">
        <f>COUNTIFS(Tablo1[Batman],"TRUE",Tablo1[Chorotypes],"Indo-Mediterranean")/(VALUE(Y12))</f>
        <v>3.5714285714285712E-2</v>
      </c>
      <c r="Z53" s="25">
        <f>COUNTIFS(Tablo1[Bayburt],"TRUE",Tablo1[Chorotypes],"Indo-Mediterranean")/(VALUE(Z12))</f>
        <v>0</v>
      </c>
      <c r="AA53" s="25">
        <f>COUNTIFS(Tablo1[Bilecik],"TRUE",Tablo1[Chorotypes],"Indo-Mediterranean")/(VALUE(AA12))</f>
        <v>5.8139534883720929E-3</v>
      </c>
      <c r="AB53" s="25">
        <f>COUNTIFS(Tablo1[Bingöl],"TRUE",Tablo1[Chorotypes],"Indo-Mediterranean")/(VALUE(AB12))</f>
        <v>0</v>
      </c>
      <c r="AC53" s="25">
        <f>COUNTIFS(Tablo1[Bitlis],"TRUE",Tablo1[Chorotypes],"Indo-Mediterranean")/(VALUE(AC12))</f>
        <v>0</v>
      </c>
      <c r="AD53" s="25">
        <f>COUNTIFS(Tablo1[Bolu],"TRUE",Tablo1[Chorotypes],"Indo-Mediterranean")/(VALUE(AD12))</f>
        <v>0</v>
      </c>
      <c r="AE53" s="25">
        <f>COUNTIFS(Tablo1[Burdur],"TRUE",Tablo1[Chorotypes],"Indo-Mediterranean")/(VALUE(AE12))</f>
        <v>0</v>
      </c>
      <c r="AF53" s="25">
        <f>COUNTIFS(Tablo1[Bursa],"TRUE",Tablo1[Chorotypes],"Indo-Mediterranean")/(VALUE(AF12))</f>
        <v>2.4630541871921183E-3</v>
      </c>
      <c r="AG53" s="25">
        <f>COUNTIFS(Tablo1[Çanakkale],"TRUE",Tablo1[Chorotypes],"Indo-Mediterranean")/(VALUE(AG12))</f>
        <v>3.663003663003663E-3</v>
      </c>
      <c r="AH53" s="25">
        <f>COUNTIFS(Tablo1[Çankırı],"TRUE",Tablo1[Chorotypes],"Indo-Mediterranean")/(VALUE(AH12))</f>
        <v>0</v>
      </c>
      <c r="AI53" s="25">
        <f>COUNTIFS(Tablo1[Çorum],"TRUE",Tablo1[Chorotypes],"Indo-Mediterranean")/(VALUE(AI12))</f>
        <v>0</v>
      </c>
      <c r="AJ53" s="25">
        <f>COUNTIFS(Tablo1[Denizli],"TRUE",Tablo1[Chorotypes],"Indo-Mediterranean")/(VALUE(AJ12))</f>
        <v>5.208333333333333E-3</v>
      </c>
      <c r="AK53" s="25">
        <f>COUNTIFS(Tablo1[Diyarbakır],"TRUE",Tablo1[Chorotypes],"Indo-Mediterranean")/(VALUE(AK12))</f>
        <v>2.8089887640449437E-3</v>
      </c>
      <c r="AL53" s="25">
        <f>COUNTIFS(Tablo1[Düzce],"TRUE",Tablo1[Chorotypes],"Indo-Mediterranean")/(VALUE(AL12))</f>
        <v>0</v>
      </c>
      <c r="AM53" s="25">
        <f>COUNTIFS(Tablo1[Edirne],"TRUE",Tablo1[Chorotypes],"Indo-Mediterranean")/(VALUE(AM12))</f>
        <v>2.4937655860349127E-3</v>
      </c>
      <c r="AN53" s="25">
        <f>COUNTIFS(Tablo1[Elazığ],"TRUE",Tablo1[Chorotypes],"Indo-Mediterranean")/(VALUE(AN12))</f>
        <v>0</v>
      </c>
      <c r="AO53" s="25">
        <f>COUNTIFS(Tablo1[Erzincan],"TRUE",Tablo1[Chorotypes],"Indo-Mediterranean")/(VALUE(AO12))</f>
        <v>5.5248618784530384E-3</v>
      </c>
      <c r="AP53" s="25">
        <f>COUNTIFS(Tablo1[Erzurum],"TRUE",Tablo1[Chorotypes],"Indo-Mediterranean")/(VALUE(AP12))</f>
        <v>2.7472527472527475E-3</v>
      </c>
      <c r="AQ53" s="25">
        <f>COUNTIFS(Tablo1[Eskişehir],"TRUE",Tablo1[Chorotypes],"Indo-Mediterranean")/(VALUE(AQ12))</f>
        <v>0</v>
      </c>
      <c r="AR53" s="25">
        <f>COUNTIFS(Tablo1[Gaziantep],"TRUE",Tablo1[Chorotypes],"Indo-Mediterranean")/(VALUE(AR12))</f>
        <v>0</v>
      </c>
      <c r="AS53" s="25">
        <f>COUNTIFS(Tablo1[Giresun],"TRUE",Tablo1[Chorotypes],"Indo-Mediterranean")/(VALUE(AS12))</f>
        <v>0</v>
      </c>
      <c r="AT53" s="25">
        <f>COUNTIFS(Tablo1[Gümüşhane],"TRUE",Tablo1[Chorotypes],"Indo-Mediterranean")/(VALUE(AT12))</f>
        <v>0</v>
      </c>
      <c r="AU53" s="25">
        <f>COUNTIFS(Tablo1[Hakkâri],"TRUE",Tablo1[Chorotypes],"Indo-Mediterranean")/(VALUE(AU12))</f>
        <v>0</v>
      </c>
      <c r="AV53" s="25">
        <f>COUNTIFS(Tablo1[Hatay],"TRUE",Tablo1[Chorotypes],"Indo-Mediterranean")/(VALUE(AV12))</f>
        <v>4.2194092827004216E-3</v>
      </c>
      <c r="AW53" s="25">
        <f>COUNTIFS(Tablo1[Iğdır],"TRUE",Tablo1[Chorotypes],"Indo-Mediterranean")/(VALUE(AW12))</f>
        <v>5.6497175141242938E-3</v>
      </c>
      <c r="AX53" s="25">
        <f>COUNTIFS(Tablo1[Isparta],"TRUE",Tablo1[Chorotypes],"Indo-Mediterranean")/(VALUE(AX12))</f>
        <v>4.6296296296296294E-3</v>
      </c>
      <c r="AY53" s="25">
        <f>COUNTIFS(Tablo1[İstanbul],"TRUE",Tablo1[Chorotypes],"Indo-Mediterranean")/(VALUE(AY12))</f>
        <v>0</v>
      </c>
      <c r="AZ53" s="25">
        <f>COUNTIFS(Tablo1[İzmir],"TRUE",Tablo1[Chorotypes],"Indo-Mediterranean")/(VALUE(AZ12))</f>
        <v>1.7271157167530224E-3</v>
      </c>
      <c r="BA53" s="25">
        <f>COUNTIFS(Tablo1[Kahramanmaraş],"TRUE",Tablo1[Chorotypes],"Indo-Mediterranean")/(VALUE(BA12))</f>
        <v>4.8780487804878049E-3</v>
      </c>
      <c r="BB53" s="25">
        <f>COUNTIFS(Tablo1[Karabük],"TRUE",Tablo1[Chorotypes],"Indo-Mediterranean")/(VALUE(BB12))</f>
        <v>0</v>
      </c>
      <c r="BC53" s="25">
        <f>COUNTIFS(Tablo1[Karaman],"TRUE",Tablo1[Chorotypes],"Indo-Mediterranean")/(VALUE(BC12))</f>
        <v>2.1739130434782609E-3</v>
      </c>
      <c r="BD53" s="25">
        <f>COUNTIFS(Tablo1[Kars],"TRUE",Tablo1[Chorotypes],"Indo-Mediterranean")/(VALUE(BD12))</f>
        <v>4.2016806722689074E-3</v>
      </c>
      <c r="BE53" s="25">
        <f>COUNTIFS(Tablo1[Kastamonu],"TRUE",Tablo1[Chorotypes],"Indo-Mediterranean")/(VALUE(BE12))</f>
        <v>0</v>
      </c>
      <c r="BF53" s="25">
        <f>COUNTIFS(Tablo1[Kayseri],"TRUE",Tablo1[Chorotypes],"Indo-Mediterranean")/(VALUE(BF12))</f>
        <v>2.6385224274406332E-3</v>
      </c>
      <c r="BG53" s="25">
        <f>COUNTIFS(Tablo1[Kırıkkale],"TRUE",Tablo1[Chorotypes],"Indo-Mediterranean")/(VALUE(BG12))</f>
        <v>0</v>
      </c>
      <c r="BH53" s="25">
        <f>COUNTIFS(Tablo1[Kırklareli],"TRUE",Tablo1[Chorotypes],"Indo-Mediterranean")/(VALUE(BH12))</f>
        <v>4.3859649122807015E-3</v>
      </c>
      <c r="BI53" s="25">
        <f>COUNTIFS(Tablo1[Kırşehir],"TRUE",Tablo1[Chorotypes],"Indo-Mediterranean")/(VALUE(BI12))</f>
        <v>0</v>
      </c>
      <c r="BJ53" s="25">
        <f>COUNTIFS(Tablo1[Kilis],"TRUE",Tablo1[Chorotypes],"Indo-Mediterranean")/(VALUE(BJ12))</f>
        <v>1.2987012987012988E-2</v>
      </c>
      <c r="BK53" s="25">
        <f>COUNTIFS(Tablo1[Kocaeli],"TRUE",Tablo1[Chorotypes],"Indo-Mediterranean")/(VALUE(BK12))</f>
        <v>0</v>
      </c>
      <c r="BL53" s="25">
        <f>COUNTIFS(Tablo1[Konya],"TRUE",Tablo1[Chorotypes],"Indo-Mediterranean")/(VALUE(BL12))</f>
        <v>2.4691358024691358E-3</v>
      </c>
      <c r="BM53" s="25">
        <f>COUNTIFS(Tablo1[Kütahya],"TRUE",Tablo1[Chorotypes],"Indo-Mediterranean")/(VALUE(BM12))</f>
        <v>0</v>
      </c>
      <c r="BN53" s="25">
        <f>COUNTIFS(Tablo1[Malatya],"TRUE",Tablo1[Chorotypes],"Indo-Mediterranean")/(VALUE(BN12))</f>
        <v>0</v>
      </c>
      <c r="BO53" s="25">
        <f>COUNTIFS(Tablo1[Manisa],"TRUE",Tablo1[Chorotypes],"Indo-Mediterranean")/(VALUE(BO12))</f>
        <v>4.7846889952153108E-3</v>
      </c>
      <c r="BP53" s="25">
        <f>COUNTIFS(Tablo1[Mardin],"TRUE",Tablo1[Chorotypes],"Indo-Mediterranean")/(VALUE(BP12))</f>
        <v>4.9751243781094526E-3</v>
      </c>
      <c r="BQ53" s="25">
        <f>COUNTIFS(Tablo1[Mersin],"TRUE",Tablo1[Chorotypes],"Indo-Mediterranean")/(VALUE(BQ12))</f>
        <v>5.893909626719057E-3</v>
      </c>
      <c r="BR53" s="25">
        <f>COUNTIFS(Tablo1[Muğla],"TRUE",Tablo1[Chorotypes],"Indo-Mediterranean")/(VALUE(BR12))</f>
        <v>3.3003300330033004E-3</v>
      </c>
      <c r="BS53" s="25">
        <f>COUNTIFS(Tablo1[Muş],"TRUE",Tablo1[Chorotypes],"Indo-Mediterranean")/(VALUE(BS12))</f>
        <v>0</v>
      </c>
      <c r="BT53" s="25">
        <f>COUNTIFS(Tablo1[Nevşehir],"TRUE",Tablo1[Chorotypes],"Indo-Mediterranean")/(VALUE(BT12))</f>
        <v>0</v>
      </c>
      <c r="BU53" s="25">
        <f>COUNTIFS(Tablo1[Niğde],"TRUE",Tablo1[Chorotypes],"Indo-Mediterranean")/(VALUE(BU12))</f>
        <v>3.2894736842105261E-3</v>
      </c>
      <c r="BV53" s="25">
        <f>COUNTIFS(Tablo1[Ordu],"TRUE",Tablo1[Chorotypes],"Indo-Mediterranean")/(VALUE(BV12))</f>
        <v>0</v>
      </c>
      <c r="BW53" s="25">
        <f>COUNTIFS(Tablo1[Osmaniye],"TRUE",Tablo1[Chorotypes],"Indo-Mediterranean")/(VALUE(BW12))</f>
        <v>0</v>
      </c>
      <c r="BX53" s="25">
        <f>COUNTIFS(Tablo1[Rize],"TRUE",Tablo1[Chorotypes],"Indo-Mediterranean")/(VALUE(BX12))</f>
        <v>0</v>
      </c>
      <c r="BY53" s="25">
        <f>COUNTIFS(Tablo1[Sakarya],"TRUE",Tablo1[Chorotypes],"Indo-Mediterranean")/(VALUE(BY12))</f>
        <v>0</v>
      </c>
      <c r="BZ53" s="25">
        <f>COUNTIFS(Tablo1[Samsun],"TRUE",Tablo1[Chorotypes],"Indo-Mediterranean")/(VALUE(BZ12))</f>
        <v>0</v>
      </c>
      <c r="CA53" s="25">
        <f>COUNTIFS(Tablo1[Siirt],"TRUE",Tablo1[Chorotypes],"Indo-Mediterranean")/(VALUE(CA12))</f>
        <v>8.771929824561403E-3</v>
      </c>
      <c r="CB53" s="25">
        <f>COUNTIFS(Tablo1[Sinop],"TRUE",Tablo1[Chorotypes],"Indo-Mediterranean")/(VALUE(CB12))</f>
        <v>0</v>
      </c>
      <c r="CC53" s="25">
        <f>COUNTIFS(Tablo1[Sivas],"TRUE",Tablo1[Chorotypes],"Indo-Mediterranean")/(VALUE(CC12))</f>
        <v>0</v>
      </c>
      <c r="CD53" s="25">
        <f>COUNTIFS(Tablo1[Şanlıurfa],"TRUE",Tablo1[Chorotypes],"Indo-Mediterranean")/(VALUE(CD12))</f>
        <v>0</v>
      </c>
      <c r="CE53" s="25">
        <f>COUNTIFS(Tablo1[Şırnak],"TRUE",Tablo1[Chorotypes],"Indo-Mediterranean")/(VALUE(CE12))</f>
        <v>0</v>
      </c>
      <c r="CF53" s="25">
        <f>COUNTIFS(Tablo1[Tekirdağ],"TRUE",Tablo1[Chorotypes],"Indo-Mediterranean")/(VALUE(CF12))</f>
        <v>5.208333333333333E-3</v>
      </c>
      <c r="CG53" s="25">
        <f>COUNTIFS(Tablo1[Tokat],"TRUE",Tablo1[Chorotypes],"Indo-Mediterranean")/(VALUE(CG12))</f>
        <v>0</v>
      </c>
      <c r="CH53" s="25">
        <f>COUNTIFS(Tablo1[Trabzon],"TRUE",Tablo1[Chorotypes],"Indo-Mediterranean")/(VALUE(CH12))</f>
        <v>0</v>
      </c>
      <c r="CI53" s="25">
        <f>COUNTIFS(Tablo1[Tunceli],"TRUE",Tablo1[Chorotypes],"Indo-Mediterranean")/(VALUE(CI12))</f>
        <v>9.0090090090090089E-3</v>
      </c>
      <c r="CJ53" s="25">
        <f>COUNTIFS(Tablo1[Uşak],"TRUE",Tablo1[Chorotypes],"Indo-Mediterranean")/(VALUE(CJ12))</f>
        <v>0</v>
      </c>
      <c r="CK53" s="25">
        <f>COUNTIFS(Tablo1[Van],"TRUE",Tablo1[Chorotypes],"Indo-Mediterranean")/(VALUE(CK12))</f>
        <v>5.2910052910052907E-3</v>
      </c>
      <c r="CL53" s="25">
        <f>COUNTIFS(Tablo1[Yalova],"TRUE",Tablo1[Chorotypes],"Indo-Mediterranean")/(VALUE(CL12))</f>
        <v>0</v>
      </c>
      <c r="CM53" s="25">
        <f>COUNTIFS(Tablo1[Yozgat],"TRUE",Tablo1[Chorotypes],"Indo-Mediterranean")/(VALUE(CM12))</f>
        <v>0</v>
      </c>
      <c r="CN53" s="46">
        <f>COUNTIFS(Tablo1[Zonguldak],"TRUE",Tablo1[Chorotypes],"Indo-Mediterranean")/(VALUE(CN12))</f>
        <v>0</v>
      </c>
    </row>
    <row r="54" spans="1:92">
      <c r="A54" s="45" t="s">
        <v>585</v>
      </c>
      <c r="B54" s="55">
        <f>(COUNTIF(Tablo1[Chorotypes],T(A54))/(B12))</f>
        <v>1.199040767386091E-3</v>
      </c>
      <c r="C54" s="25">
        <f>COUNTIFS(Tablo1[Mediterranean],"TRUE",Tablo1[Chorotypes],"West Mediterranean")/(VALUE(C12))</f>
        <v>0</v>
      </c>
      <c r="D54" s="25">
        <f>COUNTIFS(Tablo1[Aegean],"TRUE",Tablo1[Chorotypes],"West Mediterranean")/(VALUE(D12))</f>
        <v>1.3192612137203166E-3</v>
      </c>
      <c r="E54" s="25">
        <f>COUNTIFS(Tablo1[Central Anatolian],"TRUE",Tablo1[Chorotypes],"West Mediterranean")/(VALUE(E12))</f>
        <v>0</v>
      </c>
      <c r="F54" s="25">
        <f>COUNTIFS(Tablo1[Marmara],"TRUE",Tablo1[Chorotypes],"West Mediterranean")/(VALUE(F12))</f>
        <v>0</v>
      </c>
      <c r="G54" s="25">
        <f>COUNTIFS(Tablo1[Southeastern Anatolian],"TRUE",Tablo1[Chorotypes],"West Mediterranean")/(VALUE(G12))</f>
        <v>1.7035775127768314E-3</v>
      </c>
      <c r="H54" s="25">
        <f>COUNTIFS(Tablo1[East Anatolian],"TRUE",Tablo1[Chorotypes],"West Mediterranean")/(VALUE(H12))</f>
        <v>0</v>
      </c>
      <c r="I54" s="25">
        <f>COUNTIFS(Tablo1[Black Sea],"TRUE",Tablo1[Chorotypes],"West Mediterranean")/(VALUE(I12))</f>
        <v>0</v>
      </c>
      <c r="J54" s="25">
        <f>COUNTIFS(Tablo1[Eastern Black Sea],"TRUE",Tablo1[Chorotypes],"West Mediterranean")/(VALUE(J12))</f>
        <v>0</v>
      </c>
      <c r="K54" s="25">
        <f>COUNTIFS(Tablo1[Turkish Thrace],"TRUE",Tablo1[Chorotypes],"West Mediterranean")/(VALUE(K12))</f>
        <v>0</v>
      </c>
      <c r="L54" s="25">
        <f>COUNTIFS(Tablo1[Adana],"TRUE",Tablo1[Chorotypes],"West Mediterranean")/(VALUE(L12))</f>
        <v>0</v>
      </c>
      <c r="M54" s="25">
        <f>COUNTIFS(Tablo1[Adıyaman],"TRUE",Tablo1[Chorotypes],"West Mediterranean")/(VALUE(M12))</f>
        <v>0</v>
      </c>
      <c r="N54" s="25">
        <f>COUNTIFS(Tablo1[Afyonkarahisar],"TRUE",Tablo1[Chorotypes],"West Mediterranean")/(VALUE(N12))</f>
        <v>0</v>
      </c>
      <c r="O54" s="25">
        <f>COUNTIFS(Tablo1[Ağrı],"TRUE",Tablo1[Chorotypes],"West Mediterranean")/(VALUE(O12))</f>
        <v>0</v>
      </c>
      <c r="P54" s="25">
        <f>COUNTIFS(Tablo1[Aksaray],"TRUE",Tablo1[Chorotypes],"West Mediterranean")/(VALUE(P12))</f>
        <v>0</v>
      </c>
      <c r="Q54" s="25">
        <f>COUNTIFS(Tablo1[Amasya],"TRUE",Tablo1[Chorotypes],"West Mediterranean")/(VALUE(Q12))</f>
        <v>0</v>
      </c>
      <c r="R54" s="25">
        <f>COUNTIFS(Tablo1[Ankara],"TRUE",Tablo1[Chorotypes],"West Mediterranean")/(VALUE(R12))</f>
        <v>0</v>
      </c>
      <c r="S54" s="25">
        <f>COUNTIFS(Tablo1[Antalya],"TRUE",Tablo1[Chorotypes],"West Mediterranean")/(VALUE(S12))</f>
        <v>0</v>
      </c>
      <c r="T54" s="25">
        <f>COUNTIFS(Tablo1[Ardahan],"TRUE",Tablo1[Chorotypes],"West Mediterranean")/(VALUE(T12))</f>
        <v>0</v>
      </c>
      <c r="U54" s="25">
        <f>COUNTIFS(Tablo1[Artvin],"TRUE",Tablo1[Chorotypes],"West Mediterranean")/(VALUE(U12))</f>
        <v>0</v>
      </c>
      <c r="V54" s="25">
        <f>COUNTIFS(Tablo1[Aydın],"TRUE",Tablo1[Chorotypes],"West Mediterranean")/(VALUE(V12))</f>
        <v>0</v>
      </c>
      <c r="W54" s="25">
        <f>COUNTIFS(Tablo1[Balıkesir],"TRUE",Tablo1[Chorotypes],"West Mediterranean")/(VALUE(W12))</f>
        <v>0</v>
      </c>
      <c r="X54" s="25">
        <f>COUNTIFS(Tablo1[Bartın],"TRUE",Tablo1[Chorotypes],"West Mediterranean")/(VALUE(X12))</f>
        <v>0</v>
      </c>
      <c r="Y54" s="25">
        <f>COUNTIFS(Tablo1[Batman],"TRUE",Tablo1[Chorotypes],"West Mediterranean")/(VALUE(Y12))</f>
        <v>0</v>
      </c>
      <c r="Z54" s="25">
        <f>COUNTIFS(Tablo1[Bayburt],"TRUE",Tablo1[Chorotypes],"West Mediterranean")/(VALUE(Z12))</f>
        <v>0</v>
      </c>
      <c r="AA54" s="25">
        <f>COUNTIFS(Tablo1[Bilecik],"TRUE",Tablo1[Chorotypes],"West Mediterranean")/(VALUE(AA12))</f>
        <v>0</v>
      </c>
      <c r="AB54" s="25">
        <f>COUNTIFS(Tablo1[Bingöl],"TRUE",Tablo1[Chorotypes],"West Mediterranean")/(VALUE(AB12))</f>
        <v>0</v>
      </c>
      <c r="AC54" s="25">
        <f>COUNTIFS(Tablo1[Bitlis],"TRUE",Tablo1[Chorotypes],"West Mediterranean")/(VALUE(AC12))</f>
        <v>0</v>
      </c>
      <c r="AD54" s="25">
        <f>COUNTIFS(Tablo1[Bolu],"TRUE",Tablo1[Chorotypes],"West Mediterranean")/(VALUE(AD12))</f>
        <v>0</v>
      </c>
      <c r="AE54" s="25">
        <f>COUNTIFS(Tablo1[Burdur],"TRUE",Tablo1[Chorotypes],"West Mediterranean")/(VALUE(AE12))</f>
        <v>0</v>
      </c>
      <c r="AF54" s="25">
        <f>COUNTIFS(Tablo1[Bursa],"TRUE",Tablo1[Chorotypes],"West Mediterranean")/(VALUE(AF12))</f>
        <v>0</v>
      </c>
      <c r="AG54" s="25">
        <f>COUNTIFS(Tablo1[Çanakkale],"TRUE",Tablo1[Chorotypes],"West Mediterranean")/(VALUE(AG12))</f>
        <v>0</v>
      </c>
      <c r="AH54" s="25">
        <f>COUNTIFS(Tablo1[Çankırı],"TRUE",Tablo1[Chorotypes],"West Mediterranean")/(VALUE(AH12))</f>
        <v>0</v>
      </c>
      <c r="AI54" s="25">
        <f>COUNTIFS(Tablo1[Çorum],"TRUE",Tablo1[Chorotypes],"West Mediterranean")/(VALUE(AI12))</f>
        <v>0</v>
      </c>
      <c r="AJ54" s="25">
        <f>COUNTIFS(Tablo1[Denizli],"TRUE",Tablo1[Chorotypes],"West Mediterranean")/(VALUE(AJ12))</f>
        <v>0</v>
      </c>
      <c r="AK54" s="25">
        <f>COUNTIFS(Tablo1[Diyarbakır],"TRUE",Tablo1[Chorotypes],"West Mediterranean")/(VALUE(AK12))</f>
        <v>0</v>
      </c>
      <c r="AL54" s="25">
        <f>COUNTIFS(Tablo1[Düzce],"TRUE",Tablo1[Chorotypes],"West Mediterranean")/(VALUE(AL12))</f>
        <v>0</v>
      </c>
      <c r="AM54" s="25">
        <f>COUNTIFS(Tablo1[Edirne],"TRUE",Tablo1[Chorotypes],"West Mediterranean")/(VALUE(AM12))</f>
        <v>0</v>
      </c>
      <c r="AN54" s="25">
        <f>COUNTIFS(Tablo1[Elazığ],"TRUE",Tablo1[Chorotypes],"West Mediterranean")/(VALUE(AN12))</f>
        <v>0</v>
      </c>
      <c r="AO54" s="25">
        <f>COUNTIFS(Tablo1[Erzincan],"TRUE",Tablo1[Chorotypes],"West Mediterranean")/(VALUE(AO12))</f>
        <v>0</v>
      </c>
      <c r="AP54" s="25">
        <f>COUNTIFS(Tablo1[Erzurum],"TRUE",Tablo1[Chorotypes],"West Mediterranean")/(VALUE(AP12))</f>
        <v>0</v>
      </c>
      <c r="AQ54" s="25">
        <f>COUNTIFS(Tablo1[Eskişehir],"TRUE",Tablo1[Chorotypes],"West Mediterranean")/(VALUE(AQ12))</f>
        <v>0</v>
      </c>
      <c r="AR54" s="25">
        <f>COUNTIFS(Tablo1[Gaziantep],"TRUE",Tablo1[Chorotypes],"West Mediterranean")/(VALUE(AR12))</f>
        <v>3.3222591362126247E-3</v>
      </c>
      <c r="AS54" s="25">
        <f>COUNTIFS(Tablo1[Giresun],"TRUE",Tablo1[Chorotypes],"West Mediterranean")/(VALUE(AS12))</f>
        <v>0</v>
      </c>
      <c r="AT54" s="25">
        <f>COUNTIFS(Tablo1[Gümüşhane],"TRUE",Tablo1[Chorotypes],"West Mediterranean")/(VALUE(AT12))</f>
        <v>0</v>
      </c>
      <c r="AU54" s="25">
        <f>COUNTIFS(Tablo1[Hakkâri],"TRUE",Tablo1[Chorotypes],"West Mediterranean")/(VALUE(AU12))</f>
        <v>0</v>
      </c>
      <c r="AV54" s="25">
        <f>COUNTIFS(Tablo1[Hatay],"TRUE",Tablo1[Chorotypes],"West Mediterranean")/(VALUE(AV12))</f>
        <v>0</v>
      </c>
      <c r="AW54" s="25">
        <f>COUNTIFS(Tablo1[Iğdır],"TRUE",Tablo1[Chorotypes],"West Mediterranean")/(VALUE(AW12))</f>
        <v>0</v>
      </c>
      <c r="AX54" s="25">
        <f>COUNTIFS(Tablo1[Isparta],"TRUE",Tablo1[Chorotypes],"West Mediterranean")/(VALUE(AX12))</f>
        <v>0</v>
      </c>
      <c r="AY54" s="25">
        <f>COUNTIFS(Tablo1[İstanbul],"TRUE",Tablo1[Chorotypes],"West Mediterranean")/(VALUE(AY12))</f>
        <v>0</v>
      </c>
      <c r="AZ54" s="25">
        <f>COUNTIFS(Tablo1[İzmir],"TRUE",Tablo1[Chorotypes],"West Mediterranean")/(VALUE(AZ12))</f>
        <v>1.7271157167530224E-3</v>
      </c>
      <c r="BA54" s="25">
        <f>COUNTIFS(Tablo1[Kahramanmaraş],"TRUE",Tablo1[Chorotypes],"West Mediterranean")/(VALUE(BA12))</f>
        <v>0</v>
      </c>
      <c r="BB54" s="25">
        <f>COUNTIFS(Tablo1[Karabük],"TRUE",Tablo1[Chorotypes],"West Mediterranean")/(VALUE(BB12))</f>
        <v>0</v>
      </c>
      <c r="BC54" s="25">
        <f>COUNTIFS(Tablo1[Karaman],"TRUE",Tablo1[Chorotypes],"West Mediterranean")/(VALUE(BC12))</f>
        <v>0</v>
      </c>
      <c r="BD54" s="25">
        <f>COUNTIFS(Tablo1[Kars],"TRUE",Tablo1[Chorotypes],"West Mediterranean")/(VALUE(BD12))</f>
        <v>0</v>
      </c>
      <c r="BE54" s="25">
        <f>COUNTIFS(Tablo1[Kastamonu],"TRUE",Tablo1[Chorotypes],"West Mediterranean")/(VALUE(BE12))</f>
        <v>0</v>
      </c>
      <c r="BF54" s="25">
        <f>COUNTIFS(Tablo1[Kayseri],"TRUE",Tablo1[Chorotypes],"West Mediterranean")/(VALUE(BF12))</f>
        <v>0</v>
      </c>
      <c r="BG54" s="25">
        <f>COUNTIFS(Tablo1[Kırıkkale],"TRUE",Tablo1[Chorotypes],"West Mediterranean")/(VALUE(BG12))</f>
        <v>0</v>
      </c>
      <c r="BH54" s="25">
        <f>COUNTIFS(Tablo1[Kırklareli],"TRUE",Tablo1[Chorotypes],"West Mediterranean")/(VALUE(BH12))</f>
        <v>0</v>
      </c>
      <c r="BI54" s="25">
        <f>COUNTIFS(Tablo1[Kırşehir],"TRUE",Tablo1[Chorotypes],"West Mediterranean")/(VALUE(BI12))</f>
        <v>0</v>
      </c>
      <c r="BJ54" s="25">
        <f>COUNTIFS(Tablo1[Kilis],"TRUE",Tablo1[Chorotypes],"West Mediterranean")/(VALUE(BJ12))</f>
        <v>0</v>
      </c>
      <c r="BK54" s="25">
        <f>COUNTIFS(Tablo1[Kocaeli],"TRUE",Tablo1[Chorotypes],"West Mediterranean")/(VALUE(BK12))</f>
        <v>0</v>
      </c>
      <c r="BL54" s="25">
        <f>COUNTIFS(Tablo1[Konya],"TRUE",Tablo1[Chorotypes],"West Mediterranean")/(VALUE(BL12))</f>
        <v>0</v>
      </c>
      <c r="BM54" s="25">
        <f>COUNTIFS(Tablo1[Kütahya],"TRUE",Tablo1[Chorotypes],"West Mediterranean")/(VALUE(BM12))</f>
        <v>0</v>
      </c>
      <c r="BN54" s="25">
        <f>COUNTIFS(Tablo1[Malatya],"TRUE",Tablo1[Chorotypes],"West Mediterranean")/(VALUE(BN12))</f>
        <v>0</v>
      </c>
      <c r="BO54" s="25">
        <f>COUNTIFS(Tablo1[Manisa],"TRUE",Tablo1[Chorotypes],"West Mediterranean")/(VALUE(BO12))</f>
        <v>0</v>
      </c>
      <c r="BP54" s="25">
        <f>COUNTIFS(Tablo1[Mardin],"TRUE",Tablo1[Chorotypes],"West Mediterranean")/(VALUE(BP12))</f>
        <v>0</v>
      </c>
      <c r="BQ54" s="25">
        <f>COUNTIFS(Tablo1[Mersin],"TRUE",Tablo1[Chorotypes],"West Mediterranean")/(VALUE(BQ12))</f>
        <v>0</v>
      </c>
      <c r="BR54" s="25">
        <f>COUNTIFS(Tablo1[Muğla],"TRUE",Tablo1[Chorotypes],"West Mediterranean")/(VALUE(BR12))</f>
        <v>0</v>
      </c>
      <c r="BS54" s="25">
        <f>COUNTIFS(Tablo1[Muş],"TRUE",Tablo1[Chorotypes],"West Mediterranean")/(VALUE(BS12))</f>
        <v>0</v>
      </c>
      <c r="BT54" s="25">
        <f>COUNTIFS(Tablo1[Nevşehir],"TRUE",Tablo1[Chorotypes],"West Mediterranean")/(VALUE(BT12))</f>
        <v>0</v>
      </c>
      <c r="BU54" s="25">
        <f>COUNTIFS(Tablo1[Niğde],"TRUE",Tablo1[Chorotypes],"West Mediterranean")/(VALUE(BU12))</f>
        <v>0</v>
      </c>
      <c r="BV54" s="25">
        <f>COUNTIFS(Tablo1[Ordu],"TRUE",Tablo1[Chorotypes],"West Mediterranean")/(VALUE(BV12))</f>
        <v>0</v>
      </c>
      <c r="BW54" s="25">
        <f>COUNTIFS(Tablo1[Osmaniye],"TRUE",Tablo1[Chorotypes],"West Mediterranean")/(VALUE(BW12))</f>
        <v>0</v>
      </c>
      <c r="BX54" s="25">
        <f>COUNTIFS(Tablo1[Rize],"TRUE",Tablo1[Chorotypes],"West Mediterranean")/(VALUE(BX12))</f>
        <v>0</v>
      </c>
      <c r="BY54" s="25">
        <f>COUNTIFS(Tablo1[Sakarya],"TRUE",Tablo1[Chorotypes],"West Mediterranean")/(VALUE(BY12))</f>
        <v>0</v>
      </c>
      <c r="BZ54" s="25">
        <f>COUNTIFS(Tablo1[Samsun],"TRUE",Tablo1[Chorotypes],"West Mediterranean")/(VALUE(BZ12))</f>
        <v>0</v>
      </c>
      <c r="CA54" s="25">
        <f>COUNTIFS(Tablo1[Siirt],"TRUE",Tablo1[Chorotypes],"West Mediterranean")/(VALUE(CA12))</f>
        <v>0</v>
      </c>
      <c r="CB54" s="25">
        <f>COUNTIFS(Tablo1[Sinop],"TRUE",Tablo1[Chorotypes],"West Mediterranean")/(VALUE(CB12))</f>
        <v>0</v>
      </c>
      <c r="CC54" s="25">
        <f>COUNTIFS(Tablo1[Sivas],"TRUE",Tablo1[Chorotypes],"West Mediterranean")/(VALUE(CC12))</f>
        <v>0</v>
      </c>
      <c r="CD54" s="25">
        <f>COUNTIFS(Tablo1[Şanlıurfa],"TRUE",Tablo1[Chorotypes],"West Mediterranean")/(VALUE(CD12))</f>
        <v>0</v>
      </c>
      <c r="CE54" s="25">
        <f>COUNTIFS(Tablo1[Şırnak],"TRUE",Tablo1[Chorotypes],"West Mediterranean")/(VALUE(CE12))</f>
        <v>0</v>
      </c>
      <c r="CF54" s="25">
        <f>COUNTIFS(Tablo1[Tekirdağ],"TRUE",Tablo1[Chorotypes],"West Mediterranean")/(VALUE(CF12))</f>
        <v>0</v>
      </c>
      <c r="CG54" s="25">
        <f>COUNTIFS(Tablo1[Tokat],"TRUE",Tablo1[Chorotypes],"West Mediterranean")/(VALUE(CG12))</f>
        <v>0</v>
      </c>
      <c r="CH54" s="25">
        <f>COUNTIFS(Tablo1[Trabzon],"TRUE",Tablo1[Chorotypes],"West Mediterranean")/(VALUE(CH12))</f>
        <v>0</v>
      </c>
      <c r="CI54" s="25">
        <f>COUNTIFS(Tablo1[Tunceli],"TRUE",Tablo1[Chorotypes],"West Mediterranean")/(VALUE(CI12))</f>
        <v>0</v>
      </c>
      <c r="CJ54" s="25">
        <f>COUNTIFS(Tablo1[Uşak],"TRUE",Tablo1[Chorotypes],"West Mediterranean")/(VALUE(CJ12))</f>
        <v>0</v>
      </c>
      <c r="CK54" s="25">
        <f>COUNTIFS(Tablo1[Van],"TRUE",Tablo1[Chorotypes],"West Mediterranean")/(VALUE(CK12))</f>
        <v>0</v>
      </c>
      <c r="CL54" s="25">
        <f>COUNTIFS(Tablo1[Yalova],"TRUE",Tablo1[Chorotypes],"West Mediterranean")/(VALUE(CL12))</f>
        <v>0</v>
      </c>
      <c r="CM54" s="25">
        <f>COUNTIFS(Tablo1[Yozgat],"TRUE",Tablo1[Chorotypes],"West Mediterranean")/(VALUE(CM12))</f>
        <v>0</v>
      </c>
      <c r="CN54" s="46">
        <f>COUNTIFS(Tablo1[Zonguldak],"TRUE",Tablo1[Chorotypes],"West Mediterranean")/(VALUE(CN12))</f>
        <v>0</v>
      </c>
    </row>
    <row r="55" spans="1:92">
      <c r="A55" s="45" t="s">
        <v>183</v>
      </c>
      <c r="B55" s="55">
        <f>(COUNTIF(Tablo1[Chorotypes],T(A55))/(B12))</f>
        <v>4.0767386091127102E-2</v>
      </c>
      <c r="C55" s="25">
        <f>COUNTIFS(Tablo1[Mediterranean],"TRUE",Tablo1[Chorotypes],"Europeo-Mediterranean")/(VALUE(C12))</f>
        <v>4.7524752475247525E-2</v>
      </c>
      <c r="D55" s="25">
        <f>COUNTIFS(Tablo1[Aegean],"TRUE",Tablo1[Chorotypes],"Europeo-Mediterranean")/(VALUE(D12))</f>
        <v>5.6728232189973617E-2</v>
      </c>
      <c r="E55" s="25">
        <f>COUNTIFS(Tablo1[Central Anatolian],"TRUE",Tablo1[Chorotypes],"Europeo-Mediterranean")/(VALUE(E12))</f>
        <v>4.5192307692307691E-2</v>
      </c>
      <c r="F55" s="25">
        <f>COUNTIFS(Tablo1[Marmara],"TRUE",Tablo1[Chorotypes],"Europeo-Mediterranean")/(VALUE(F12))</f>
        <v>7.1601941747572811E-2</v>
      </c>
      <c r="G55" s="25">
        <f>COUNTIFS(Tablo1[Southeastern Anatolian],"TRUE",Tablo1[Chorotypes],"Europeo-Mediterranean")/(VALUE(G12))</f>
        <v>3.2367972742759793E-2</v>
      </c>
      <c r="H55" s="25">
        <f>COUNTIFS(Tablo1[East Anatolian],"TRUE",Tablo1[Chorotypes],"Europeo-Mediterranean")/(VALUE(H12))</f>
        <v>3.9136302294197033E-2</v>
      </c>
      <c r="I55" s="25">
        <f>COUNTIFS(Tablo1[Black Sea],"TRUE",Tablo1[Chorotypes],"Europeo-Mediterranean")/(VALUE(I12))</f>
        <v>5.533596837944664E-2</v>
      </c>
      <c r="J55" s="25">
        <f>COUNTIFS(Tablo1[Eastern Black Sea],"TRUE",Tablo1[Chorotypes],"Europeo-Mediterranean")/(VALUE(J12))</f>
        <v>5.2631578947368418E-2</v>
      </c>
      <c r="K55" s="25">
        <f>COUNTIFS(Tablo1[Turkish Thrace],"TRUE",Tablo1[Chorotypes],"Europeo-Mediterranean")/(VALUE(K12))</f>
        <v>7.2072072072072071E-2</v>
      </c>
      <c r="L55" s="25">
        <f>COUNTIFS(Tablo1[Adana],"TRUE",Tablo1[Chorotypes],"Europeo-Mediterranean")/(VALUE(L12))</f>
        <v>4.797047970479705E-2</v>
      </c>
      <c r="M55" s="25">
        <f>COUNTIFS(Tablo1[Adıyaman],"TRUE",Tablo1[Chorotypes],"Europeo-Mediterranean")/(VALUE(M12))</f>
        <v>1.5625E-2</v>
      </c>
      <c r="N55" s="25">
        <f>COUNTIFS(Tablo1[Afyonkarahisar],"TRUE",Tablo1[Chorotypes],"Europeo-Mediterranean")/(VALUE(N12))</f>
        <v>5.4216867469879519E-2</v>
      </c>
      <c r="O55" s="25">
        <f>COUNTIFS(Tablo1[Ağrı],"TRUE",Tablo1[Chorotypes],"Europeo-Mediterranean")/(VALUE(O12))</f>
        <v>2.8571428571428571E-2</v>
      </c>
      <c r="P55" s="25">
        <f>COUNTIFS(Tablo1[Aksaray],"TRUE",Tablo1[Chorotypes],"Europeo-Mediterranean")/(VALUE(P12))</f>
        <v>3.2786885245901641E-2</v>
      </c>
      <c r="Q55" s="25">
        <f>COUNTIFS(Tablo1[Amasya],"TRUE",Tablo1[Chorotypes],"Europeo-Mediterranean")/(VALUE(Q12))</f>
        <v>4.0816326530612242E-2</v>
      </c>
      <c r="R55" s="25">
        <f>COUNTIFS(Tablo1[Ankara],"TRUE",Tablo1[Chorotypes],"Europeo-Mediterranean")/(VALUE(R12))</f>
        <v>4.7393364928909949E-2</v>
      </c>
      <c r="S55" s="25">
        <f>COUNTIFS(Tablo1[Antalya],"TRUE",Tablo1[Chorotypes],"Europeo-Mediterranean")/(VALUE(S12))</f>
        <v>0.05</v>
      </c>
      <c r="T55" s="25">
        <f>COUNTIFS(Tablo1[Ardahan],"TRUE",Tablo1[Chorotypes],"Europeo-Mediterranean")/(VALUE(T12))</f>
        <v>0</v>
      </c>
      <c r="U55" s="25">
        <f>COUNTIFS(Tablo1[Artvin],"TRUE",Tablo1[Chorotypes],"Europeo-Mediterranean")/(VALUE(U12))</f>
        <v>6.8807339449541288E-2</v>
      </c>
      <c r="V55" s="25">
        <f>COUNTIFS(Tablo1[Aydın],"TRUE",Tablo1[Chorotypes],"Europeo-Mediterranean")/(VALUE(V12))</f>
        <v>5.128205128205128E-2</v>
      </c>
      <c r="W55" s="25">
        <f>COUNTIFS(Tablo1[Balıkesir],"TRUE",Tablo1[Chorotypes],"Europeo-Mediterranean")/(VALUE(W12))</f>
        <v>6.3063063063063057E-2</v>
      </c>
      <c r="X55" s="25">
        <f>COUNTIFS(Tablo1[Bartın],"TRUE",Tablo1[Chorotypes],"Europeo-Mediterranean")/(VALUE(X12))</f>
        <v>8.5106382978723402E-2</v>
      </c>
      <c r="Y55" s="25">
        <f>COUNTIFS(Tablo1[Batman],"TRUE",Tablo1[Chorotypes],"Europeo-Mediterranean")/(VALUE(Y12))</f>
        <v>0</v>
      </c>
      <c r="Z55" s="25">
        <f>COUNTIFS(Tablo1[Bayburt],"TRUE",Tablo1[Chorotypes],"Europeo-Mediterranean")/(VALUE(Z12))</f>
        <v>2.197802197802198E-2</v>
      </c>
      <c r="AA55" s="25">
        <f>COUNTIFS(Tablo1[Bilecik],"TRUE",Tablo1[Chorotypes],"Europeo-Mediterranean")/(VALUE(AA12))</f>
        <v>7.5581395348837205E-2</v>
      </c>
      <c r="AB55" s="25">
        <f>COUNTIFS(Tablo1[Bingöl],"TRUE",Tablo1[Chorotypes],"Europeo-Mediterranean")/(VALUE(AB12))</f>
        <v>1.2987012987012988E-2</v>
      </c>
      <c r="AC55" s="25">
        <f>COUNTIFS(Tablo1[Bitlis],"TRUE",Tablo1[Chorotypes],"Europeo-Mediterranean")/(VALUE(AC12))</f>
        <v>2.5974025974025976E-2</v>
      </c>
      <c r="AD55" s="25">
        <f>COUNTIFS(Tablo1[Bolu],"TRUE",Tablo1[Chorotypes],"Europeo-Mediterranean")/(VALUE(AD12))</f>
        <v>7.2115384615384609E-2</v>
      </c>
      <c r="AE55" s="25">
        <f>COUNTIFS(Tablo1[Burdur],"TRUE",Tablo1[Chorotypes],"Europeo-Mediterranean")/(VALUE(AE12))</f>
        <v>2.4539877300613498E-2</v>
      </c>
      <c r="AF55" s="25">
        <f>COUNTIFS(Tablo1[Bursa],"TRUE",Tablo1[Chorotypes],"Europeo-Mediterranean")/(VALUE(AF12))</f>
        <v>5.6650246305418719E-2</v>
      </c>
      <c r="AG55" s="25">
        <f>COUNTIFS(Tablo1[Çanakkale],"TRUE",Tablo1[Chorotypes],"Europeo-Mediterranean")/(VALUE(AG12))</f>
        <v>6.2271062271062272E-2</v>
      </c>
      <c r="AH55" s="25">
        <f>COUNTIFS(Tablo1[Çankırı],"TRUE",Tablo1[Chorotypes],"Europeo-Mediterranean")/(VALUE(AH12))</f>
        <v>4.0201005025125629E-2</v>
      </c>
      <c r="AI55" s="25">
        <f>COUNTIFS(Tablo1[Çorum],"TRUE",Tablo1[Chorotypes],"Europeo-Mediterranean")/(VALUE(AI12))</f>
        <v>5.1401869158878503E-2</v>
      </c>
      <c r="AJ55" s="25">
        <f>COUNTIFS(Tablo1[Denizli],"TRUE",Tablo1[Chorotypes],"Europeo-Mediterranean")/(VALUE(AJ12))</f>
        <v>4.6875E-2</v>
      </c>
      <c r="AK55" s="25">
        <f>COUNTIFS(Tablo1[Diyarbakır],"TRUE",Tablo1[Chorotypes],"Europeo-Mediterranean")/(VALUE(AK12))</f>
        <v>2.5280898876404494E-2</v>
      </c>
      <c r="AL55" s="25">
        <f>COUNTIFS(Tablo1[Düzce],"TRUE",Tablo1[Chorotypes],"Europeo-Mediterranean")/(VALUE(AL12))</f>
        <v>6.6666666666666666E-2</v>
      </c>
      <c r="AM55" s="25">
        <f>COUNTIFS(Tablo1[Edirne],"TRUE",Tablo1[Chorotypes],"Europeo-Mediterranean")/(VALUE(AM12))</f>
        <v>6.4837905236907731E-2</v>
      </c>
      <c r="AN55" s="25">
        <f>COUNTIFS(Tablo1[Elazığ],"TRUE",Tablo1[Chorotypes],"Europeo-Mediterranean")/(VALUE(AN12))</f>
        <v>3.2894736842105261E-2</v>
      </c>
      <c r="AO55" s="25">
        <f>COUNTIFS(Tablo1[Erzincan],"TRUE",Tablo1[Chorotypes],"Europeo-Mediterranean")/(VALUE(AO12))</f>
        <v>6.6298342541436461E-2</v>
      </c>
      <c r="AP55" s="25">
        <f>COUNTIFS(Tablo1[Erzurum],"TRUE",Tablo1[Chorotypes],"Europeo-Mediterranean")/(VALUE(AP12))</f>
        <v>5.4945054945054944E-2</v>
      </c>
      <c r="AQ55" s="25">
        <f>COUNTIFS(Tablo1[Eskişehir],"TRUE",Tablo1[Chorotypes],"Europeo-Mediterranean")/(VALUE(AQ12))</f>
        <v>6.5326633165829151E-2</v>
      </c>
      <c r="AR55" s="25">
        <f>COUNTIFS(Tablo1[Gaziantep],"TRUE",Tablo1[Chorotypes],"Europeo-Mediterranean")/(VALUE(AR12))</f>
        <v>2.9900332225913623E-2</v>
      </c>
      <c r="AS55" s="25">
        <f>COUNTIFS(Tablo1[Giresun],"TRUE",Tablo1[Chorotypes],"Europeo-Mediterranean")/(VALUE(AS12))</f>
        <v>2.6548672566371681E-2</v>
      </c>
      <c r="AT55" s="25">
        <f>COUNTIFS(Tablo1[Gümüşhane],"TRUE",Tablo1[Chorotypes],"Europeo-Mediterranean")/(VALUE(AT12))</f>
        <v>3.0612244897959183E-2</v>
      </c>
      <c r="AU55" s="25">
        <f>COUNTIFS(Tablo1[Hakkâri],"TRUE",Tablo1[Chorotypes],"Europeo-Mediterranean")/(VALUE(AU12))</f>
        <v>2.5000000000000001E-2</v>
      </c>
      <c r="AV55" s="25">
        <f>COUNTIFS(Tablo1[Hatay],"TRUE",Tablo1[Chorotypes],"Europeo-Mediterranean")/(VALUE(AV12))</f>
        <v>4.852320675105485E-2</v>
      </c>
      <c r="AW55" s="25">
        <f>COUNTIFS(Tablo1[Iğdır],"TRUE",Tablo1[Chorotypes],"Europeo-Mediterranean")/(VALUE(AW12))</f>
        <v>3.954802259887006E-2</v>
      </c>
      <c r="AX55" s="25">
        <f>COUNTIFS(Tablo1[Isparta],"TRUE",Tablo1[Chorotypes],"Europeo-Mediterranean")/(VALUE(AX12))</f>
        <v>4.6296296296296294E-2</v>
      </c>
      <c r="AY55" s="25">
        <f>COUNTIFS(Tablo1[İstanbul],"TRUE",Tablo1[Chorotypes],"Europeo-Mediterranean")/(VALUE(AY12))</f>
        <v>8.2051282051282051E-2</v>
      </c>
      <c r="AZ55" s="25">
        <f>COUNTIFS(Tablo1[İzmir],"TRUE",Tablo1[Chorotypes],"Europeo-Mediterranean")/(VALUE(AZ12))</f>
        <v>5.5267702936096716E-2</v>
      </c>
      <c r="BA55" s="25">
        <f>COUNTIFS(Tablo1[Kahramanmaraş],"TRUE",Tablo1[Chorotypes],"Europeo-Mediterranean")/(VALUE(BA12))</f>
        <v>3.9024390243902439E-2</v>
      </c>
      <c r="BB55" s="25">
        <f>COUNTIFS(Tablo1[Karabük],"TRUE",Tablo1[Chorotypes],"Europeo-Mediterranean")/(VALUE(BB12))</f>
        <v>6.3492063492063489E-2</v>
      </c>
      <c r="BC55" s="25">
        <f>COUNTIFS(Tablo1[Karaman],"TRUE",Tablo1[Chorotypes],"Europeo-Mediterranean")/(VALUE(BC12))</f>
        <v>4.1304347826086954E-2</v>
      </c>
      <c r="BD55" s="25">
        <f>COUNTIFS(Tablo1[Kars],"TRUE",Tablo1[Chorotypes],"Europeo-Mediterranean")/(VALUE(BD12))</f>
        <v>3.3613445378151259E-2</v>
      </c>
      <c r="BE55" s="25">
        <f>COUNTIFS(Tablo1[Kastamonu],"TRUE",Tablo1[Chorotypes],"Europeo-Mediterranean")/(VALUE(BE12))</f>
        <v>6.2043795620437957E-2</v>
      </c>
      <c r="BF55" s="25">
        <f>COUNTIFS(Tablo1[Kayseri],"TRUE",Tablo1[Chorotypes],"Europeo-Mediterranean")/(VALUE(BF12))</f>
        <v>4.4854881266490766E-2</v>
      </c>
      <c r="BG55" s="25">
        <f>COUNTIFS(Tablo1[Kırıkkale],"TRUE",Tablo1[Chorotypes],"Europeo-Mediterranean")/(VALUE(BG12))</f>
        <v>3.896103896103896E-2</v>
      </c>
      <c r="BH55" s="25">
        <f>COUNTIFS(Tablo1[Kırklareli],"TRUE",Tablo1[Chorotypes],"Europeo-Mediterranean")/(VALUE(BH12))</f>
        <v>6.5789473684210523E-2</v>
      </c>
      <c r="BI55" s="25">
        <f>COUNTIFS(Tablo1[Kırşehir],"TRUE",Tablo1[Chorotypes],"Europeo-Mediterranean")/(VALUE(BI12))</f>
        <v>3.9301310043668124E-2</v>
      </c>
      <c r="BJ55" s="25">
        <f>COUNTIFS(Tablo1[Kilis],"TRUE",Tablo1[Chorotypes],"Europeo-Mediterranean")/(VALUE(BJ12))</f>
        <v>1.2987012987012988E-2</v>
      </c>
      <c r="BK55" s="25">
        <f>COUNTIFS(Tablo1[Kocaeli],"TRUE",Tablo1[Chorotypes],"Europeo-Mediterranean")/(VALUE(BK12))</f>
        <v>6.9620253164556958E-2</v>
      </c>
      <c r="BL55" s="25">
        <f>COUNTIFS(Tablo1[Konya],"TRUE",Tablo1[Chorotypes],"Europeo-Mediterranean")/(VALUE(BL12))</f>
        <v>4.9382716049382713E-2</v>
      </c>
      <c r="BM55" s="25">
        <f>COUNTIFS(Tablo1[Kütahya],"TRUE",Tablo1[Chorotypes],"Europeo-Mediterranean")/(VALUE(BM12))</f>
        <v>5.5865921787709494E-2</v>
      </c>
      <c r="BN55" s="25">
        <f>COUNTIFS(Tablo1[Malatya],"TRUE",Tablo1[Chorotypes],"Europeo-Mediterranean")/(VALUE(BN12))</f>
        <v>0</v>
      </c>
      <c r="BO55" s="25">
        <f>COUNTIFS(Tablo1[Manisa],"TRUE",Tablo1[Chorotypes],"Europeo-Mediterranean")/(VALUE(BO12))</f>
        <v>4.784688995215311E-2</v>
      </c>
      <c r="BP55" s="25">
        <f>COUNTIFS(Tablo1[Mardin],"TRUE",Tablo1[Chorotypes],"Europeo-Mediterranean")/(VALUE(BP12))</f>
        <v>2.4875621890547265E-2</v>
      </c>
      <c r="BQ55" s="25">
        <f>COUNTIFS(Tablo1[Mersin],"TRUE",Tablo1[Chorotypes],"Europeo-Mediterranean")/(VALUE(BQ12))</f>
        <v>5.8939096267190572E-2</v>
      </c>
      <c r="BR55" s="25">
        <f>COUNTIFS(Tablo1[Muğla],"TRUE",Tablo1[Chorotypes],"Europeo-Mediterranean")/(VALUE(BR12))</f>
        <v>4.6204620462046202E-2</v>
      </c>
      <c r="BS55" s="25">
        <f>COUNTIFS(Tablo1[Muş],"TRUE",Tablo1[Chorotypes],"Europeo-Mediterranean")/(VALUE(BS12))</f>
        <v>4.878048780487805E-2</v>
      </c>
      <c r="BT55" s="25">
        <f>COUNTIFS(Tablo1[Nevşehir],"TRUE",Tablo1[Chorotypes],"Europeo-Mediterranean")/(VALUE(BT12))</f>
        <v>4.975124378109453E-2</v>
      </c>
      <c r="BU55" s="25">
        <f>COUNTIFS(Tablo1[Niğde],"TRUE",Tablo1[Chorotypes],"Europeo-Mediterranean")/(VALUE(BU12))</f>
        <v>2.9605263157894735E-2</v>
      </c>
      <c r="BV55" s="25">
        <f>COUNTIFS(Tablo1[Ordu],"TRUE",Tablo1[Chorotypes],"Europeo-Mediterranean")/(VALUE(BV12))</f>
        <v>2.9702970297029702E-2</v>
      </c>
      <c r="BW55" s="25">
        <f>COUNTIFS(Tablo1[Osmaniye],"TRUE",Tablo1[Chorotypes],"Europeo-Mediterranean")/(VALUE(BW12))</f>
        <v>3.3898305084745763E-2</v>
      </c>
      <c r="BX55" s="25">
        <f>COUNTIFS(Tablo1[Rize],"TRUE",Tablo1[Chorotypes],"Europeo-Mediterranean")/(VALUE(BX12))</f>
        <v>7.0175438596491224E-2</v>
      </c>
      <c r="BY55" s="25">
        <f>COUNTIFS(Tablo1[Sakarya],"TRUE",Tablo1[Chorotypes],"Europeo-Mediterranean")/(VALUE(BY12))</f>
        <v>7.8947368421052627E-2</v>
      </c>
      <c r="BZ55" s="25">
        <f>COUNTIFS(Tablo1[Samsun],"TRUE",Tablo1[Chorotypes],"Europeo-Mediterranean")/(VALUE(BZ12))</f>
        <v>6.6176470588235295E-2</v>
      </c>
      <c r="CA55" s="25">
        <f>COUNTIFS(Tablo1[Siirt],"TRUE",Tablo1[Chorotypes],"Europeo-Mediterranean")/(VALUE(CA12))</f>
        <v>1.7543859649122806E-2</v>
      </c>
      <c r="CB55" s="25">
        <f>COUNTIFS(Tablo1[Sinop],"TRUE",Tablo1[Chorotypes],"Europeo-Mediterranean")/(VALUE(CB12))</f>
        <v>7.0512820512820512E-2</v>
      </c>
      <c r="CC55" s="25">
        <f>COUNTIFS(Tablo1[Sivas],"TRUE",Tablo1[Chorotypes],"Europeo-Mediterranean")/(VALUE(CC12))</f>
        <v>2.0408163265306121E-2</v>
      </c>
      <c r="CD55" s="25">
        <f>COUNTIFS(Tablo1[Şanlıurfa],"TRUE",Tablo1[Chorotypes],"Europeo-Mediterranean")/(VALUE(CD12))</f>
        <v>7.874015748031496E-3</v>
      </c>
      <c r="CE55" s="25">
        <f>COUNTIFS(Tablo1[Şırnak],"TRUE",Tablo1[Chorotypes],"Europeo-Mediterranean")/(VALUE(CE12))</f>
        <v>0</v>
      </c>
      <c r="CF55" s="25">
        <f>COUNTIFS(Tablo1[Tekirdağ],"TRUE",Tablo1[Chorotypes],"Europeo-Mediterranean")/(VALUE(CF12))</f>
        <v>4.1666666666666664E-2</v>
      </c>
      <c r="CG55" s="25">
        <f>COUNTIFS(Tablo1[Tokat],"TRUE",Tablo1[Chorotypes],"Europeo-Mediterranean")/(VALUE(CG12))</f>
        <v>3.5897435897435895E-2</v>
      </c>
      <c r="CH55" s="25">
        <f>COUNTIFS(Tablo1[Trabzon],"TRUE",Tablo1[Chorotypes],"Europeo-Mediterranean")/(VALUE(CH12))</f>
        <v>8.9743589743589744E-2</v>
      </c>
      <c r="CI55" s="25">
        <f>COUNTIFS(Tablo1[Tunceli],"TRUE",Tablo1[Chorotypes],"Europeo-Mediterranean")/(VALUE(CI12))</f>
        <v>3.6036036036036036E-2</v>
      </c>
      <c r="CJ55" s="25">
        <f>COUNTIFS(Tablo1[Uşak],"TRUE",Tablo1[Chorotypes],"Europeo-Mediterranean")/(VALUE(CJ12))</f>
        <v>7.0175438596491224E-2</v>
      </c>
      <c r="CK55" s="25">
        <f>COUNTIFS(Tablo1[Van],"TRUE",Tablo1[Chorotypes],"Europeo-Mediterranean")/(VALUE(CK12))</f>
        <v>3.1746031746031744E-2</v>
      </c>
      <c r="CL55" s="25">
        <f>COUNTIFS(Tablo1[Yalova],"TRUE",Tablo1[Chorotypes],"Europeo-Mediterranean")/(VALUE(CL12))</f>
        <v>5.7692307692307696E-2</v>
      </c>
      <c r="CM55" s="25">
        <f>COUNTIFS(Tablo1[Yozgat],"TRUE",Tablo1[Chorotypes],"Europeo-Mediterranean")/(VALUE(CM12))</f>
        <v>6.097560975609756E-2</v>
      </c>
      <c r="CN55" s="46">
        <f>COUNTIFS(Tablo1[Zonguldak],"TRUE",Tablo1[Chorotypes],"Europeo-Mediterranean")/(VALUE(CN12))</f>
        <v>9.9290780141843976E-2</v>
      </c>
    </row>
    <row r="56" spans="1:92">
      <c r="A56" s="45" t="s">
        <v>108</v>
      </c>
      <c r="B56" s="55">
        <f>(COUNTIF(Tablo1[Chorotypes],T(A56))/(B12))</f>
        <v>6.5947242206235018E-2</v>
      </c>
      <c r="C56" s="25">
        <f>COUNTIFS(Tablo1[Mediterranean],"TRUE",Tablo1[Chorotypes],"Sibero-European")/(VALUE(C12))</f>
        <v>3.9603960396039604E-2</v>
      </c>
      <c r="D56" s="25">
        <f>COUNTIFS(Tablo1[Aegean],"TRUE",Tablo1[Chorotypes],"Sibero-European")/(VALUE(D12))</f>
        <v>5.0131926121372031E-2</v>
      </c>
      <c r="E56" s="25">
        <f>COUNTIFS(Tablo1[Central Anatolian],"TRUE",Tablo1[Chorotypes],"Sibero-European")/(VALUE(E12))</f>
        <v>5.7692307692307696E-2</v>
      </c>
      <c r="F56" s="25">
        <f>COUNTIFS(Tablo1[Marmara],"TRUE",Tablo1[Chorotypes],"Sibero-European")/(VALUE(F12))</f>
        <v>8.1310679611650491E-2</v>
      </c>
      <c r="G56" s="25">
        <f>COUNTIFS(Tablo1[Southeastern Anatolian],"TRUE",Tablo1[Chorotypes],"Sibero-European")/(VALUE(G12))</f>
        <v>2.385008517887564E-2</v>
      </c>
      <c r="H56" s="25">
        <f>COUNTIFS(Tablo1[East Anatolian],"TRUE",Tablo1[Chorotypes],"Sibero-European")/(VALUE(H12))</f>
        <v>6.0728744939271252E-2</v>
      </c>
      <c r="I56" s="25">
        <f>COUNTIFS(Tablo1[Black Sea],"TRUE",Tablo1[Chorotypes],"Sibero-European")/(VALUE(I12))</f>
        <v>7.7733860342555999E-2</v>
      </c>
      <c r="J56" s="25">
        <f>COUNTIFS(Tablo1[Eastern Black Sea],"TRUE",Tablo1[Chorotypes],"Sibero-European")/(VALUE(J12))</f>
        <v>8.5872576177285317E-2</v>
      </c>
      <c r="K56" s="25">
        <f>COUNTIFS(Tablo1[Turkish Thrace],"TRUE",Tablo1[Chorotypes],"Sibero-European")/(VALUE(K12))</f>
        <v>7.5075075075075076E-2</v>
      </c>
      <c r="L56" s="25">
        <f>COUNTIFS(Tablo1[Adana],"TRUE",Tablo1[Chorotypes],"Sibero-European")/(VALUE(L12))</f>
        <v>1.4760147601476014E-2</v>
      </c>
      <c r="M56" s="25">
        <f>COUNTIFS(Tablo1[Adıyaman],"TRUE",Tablo1[Chorotypes],"Sibero-European")/(VALUE(M12))</f>
        <v>0</v>
      </c>
      <c r="N56" s="25">
        <f>COUNTIFS(Tablo1[Afyonkarahisar],"TRUE",Tablo1[Chorotypes],"Sibero-European")/(VALUE(N12))</f>
        <v>4.2168674698795178E-2</v>
      </c>
      <c r="O56" s="25">
        <f>COUNTIFS(Tablo1[Ağrı],"TRUE",Tablo1[Chorotypes],"Sibero-European")/(VALUE(O12))</f>
        <v>7.857142857142857E-2</v>
      </c>
      <c r="P56" s="25">
        <f>COUNTIFS(Tablo1[Aksaray],"TRUE",Tablo1[Chorotypes],"Sibero-European")/(VALUE(P12))</f>
        <v>3.2786885245901641E-2</v>
      </c>
      <c r="Q56" s="25">
        <f>COUNTIFS(Tablo1[Amasya],"TRUE",Tablo1[Chorotypes],"Sibero-European")/(VALUE(Q12))</f>
        <v>4.4217687074829932E-2</v>
      </c>
      <c r="R56" s="25">
        <f>COUNTIFS(Tablo1[Ankara],"TRUE",Tablo1[Chorotypes],"Sibero-European")/(VALUE(R12))</f>
        <v>4.7393364928909949E-2</v>
      </c>
      <c r="S56" s="25">
        <f>COUNTIFS(Tablo1[Antalya],"TRUE",Tablo1[Chorotypes],"Sibero-European")/(VALUE(S12))</f>
        <v>2.6086956521739129E-2</v>
      </c>
      <c r="T56" s="25">
        <f>COUNTIFS(Tablo1[Ardahan],"TRUE",Tablo1[Chorotypes],"Sibero-European")/(VALUE(T12))</f>
        <v>0.11764705882352941</v>
      </c>
      <c r="U56" s="25">
        <f>COUNTIFS(Tablo1[Artvin],"TRUE",Tablo1[Chorotypes],"Sibero-European")/(VALUE(U12))</f>
        <v>8.7155963302752298E-2</v>
      </c>
      <c r="V56" s="25">
        <f>COUNTIFS(Tablo1[Aydın],"TRUE",Tablo1[Chorotypes],"Sibero-European")/(VALUE(V12))</f>
        <v>4.2735042735042736E-2</v>
      </c>
      <c r="W56" s="25">
        <f>COUNTIFS(Tablo1[Balıkesir],"TRUE",Tablo1[Chorotypes],"Sibero-European")/(VALUE(W12))</f>
        <v>3.1531531531531529E-2</v>
      </c>
      <c r="X56" s="25">
        <f>COUNTIFS(Tablo1[Bartın],"TRUE",Tablo1[Chorotypes],"Sibero-European")/(VALUE(X12))</f>
        <v>5.3191489361702128E-2</v>
      </c>
      <c r="Y56" s="25">
        <f>COUNTIFS(Tablo1[Batman],"TRUE",Tablo1[Chorotypes],"Sibero-European")/(VALUE(Y12))</f>
        <v>0</v>
      </c>
      <c r="Z56" s="25">
        <f>COUNTIFS(Tablo1[Bayburt],"TRUE",Tablo1[Chorotypes],"Sibero-European")/(VALUE(Z12))</f>
        <v>4.3956043956043959E-2</v>
      </c>
      <c r="AA56" s="25">
        <f>COUNTIFS(Tablo1[Bilecik],"TRUE",Tablo1[Chorotypes],"Sibero-European")/(VALUE(AA12))</f>
        <v>6.3953488372093026E-2</v>
      </c>
      <c r="AB56" s="25">
        <f>COUNTIFS(Tablo1[Bingöl],"TRUE",Tablo1[Chorotypes],"Sibero-European")/(VALUE(AB12))</f>
        <v>1.2987012987012988E-2</v>
      </c>
      <c r="AC56" s="25">
        <f>COUNTIFS(Tablo1[Bitlis],"TRUE",Tablo1[Chorotypes],"Sibero-European")/(VALUE(AC12))</f>
        <v>6.4935064935064929E-2</v>
      </c>
      <c r="AD56" s="25">
        <f>COUNTIFS(Tablo1[Bolu],"TRUE",Tablo1[Chorotypes],"Sibero-European")/(VALUE(AD12))</f>
        <v>9.6153846153846159E-2</v>
      </c>
      <c r="AE56" s="25">
        <f>COUNTIFS(Tablo1[Burdur],"TRUE",Tablo1[Chorotypes],"Sibero-European")/(VALUE(AE12))</f>
        <v>4.9079754601226995E-2</v>
      </c>
      <c r="AF56" s="25">
        <f>COUNTIFS(Tablo1[Bursa],"TRUE",Tablo1[Chorotypes],"Sibero-European")/(VALUE(AF12))</f>
        <v>6.1576354679802957E-2</v>
      </c>
      <c r="AG56" s="25">
        <f>COUNTIFS(Tablo1[Çanakkale],"TRUE",Tablo1[Chorotypes],"Sibero-European")/(VALUE(AG12))</f>
        <v>3.2967032967032968E-2</v>
      </c>
      <c r="AH56" s="25">
        <f>COUNTIFS(Tablo1[Çankırı],"TRUE",Tablo1[Chorotypes],"Sibero-European")/(VALUE(AH12))</f>
        <v>5.5276381909547742E-2</v>
      </c>
      <c r="AI56" s="25">
        <f>COUNTIFS(Tablo1[Çorum],"TRUE",Tablo1[Chorotypes],"Sibero-European")/(VALUE(AI12))</f>
        <v>2.336448598130841E-2</v>
      </c>
      <c r="AJ56" s="25">
        <f>COUNTIFS(Tablo1[Denizli],"TRUE",Tablo1[Chorotypes],"Sibero-European")/(VALUE(AJ12))</f>
        <v>3.6458333333333336E-2</v>
      </c>
      <c r="AK56" s="25">
        <f>COUNTIFS(Tablo1[Diyarbakır],"TRUE",Tablo1[Chorotypes],"Sibero-European")/(VALUE(AK12))</f>
        <v>1.9662921348314606E-2</v>
      </c>
      <c r="AL56" s="25">
        <f>COUNTIFS(Tablo1[Düzce],"TRUE",Tablo1[Chorotypes],"Sibero-European")/(VALUE(AL12))</f>
        <v>2.8571428571428571E-2</v>
      </c>
      <c r="AM56" s="25">
        <f>COUNTIFS(Tablo1[Edirne],"TRUE",Tablo1[Chorotypes],"Sibero-European")/(VALUE(AM12))</f>
        <v>8.2294264339152115E-2</v>
      </c>
      <c r="AN56" s="25">
        <f>COUNTIFS(Tablo1[Elazığ],"TRUE",Tablo1[Chorotypes],"Sibero-European")/(VALUE(AN12))</f>
        <v>1.6447368421052631E-2</v>
      </c>
      <c r="AO56" s="25">
        <f>COUNTIFS(Tablo1[Erzincan],"TRUE",Tablo1[Chorotypes],"Sibero-European")/(VALUE(AO12))</f>
        <v>4.4198895027624308E-2</v>
      </c>
      <c r="AP56" s="25">
        <f>COUNTIFS(Tablo1[Erzurum],"TRUE",Tablo1[Chorotypes],"Sibero-European")/(VALUE(AP12))</f>
        <v>8.5164835164835168E-2</v>
      </c>
      <c r="AQ56" s="25">
        <f>COUNTIFS(Tablo1[Eskişehir],"TRUE",Tablo1[Chorotypes],"Sibero-European")/(VALUE(AQ12))</f>
        <v>3.5175879396984924E-2</v>
      </c>
      <c r="AR56" s="25">
        <f>COUNTIFS(Tablo1[Gaziantep],"TRUE",Tablo1[Chorotypes],"Sibero-European")/(VALUE(AR12))</f>
        <v>2.3255813953488372E-2</v>
      </c>
      <c r="AS56" s="25">
        <f>COUNTIFS(Tablo1[Giresun],"TRUE",Tablo1[Chorotypes],"Sibero-European")/(VALUE(AS12))</f>
        <v>5.3097345132743362E-2</v>
      </c>
      <c r="AT56" s="25">
        <f>COUNTIFS(Tablo1[Gümüşhane],"TRUE",Tablo1[Chorotypes],"Sibero-European")/(VALUE(AT12))</f>
        <v>7.1428571428571425E-2</v>
      </c>
      <c r="AU56" s="25">
        <f>COUNTIFS(Tablo1[Hakkâri],"TRUE",Tablo1[Chorotypes],"Sibero-European")/(VALUE(AU12))</f>
        <v>0</v>
      </c>
      <c r="AV56" s="25">
        <f>COUNTIFS(Tablo1[Hatay],"TRUE",Tablo1[Chorotypes],"Sibero-European")/(VALUE(AV12))</f>
        <v>2.1097046413502109E-2</v>
      </c>
      <c r="AW56" s="25">
        <f>COUNTIFS(Tablo1[Iğdır],"TRUE",Tablo1[Chorotypes],"Sibero-European")/(VALUE(AW12))</f>
        <v>3.954802259887006E-2</v>
      </c>
      <c r="AX56" s="25">
        <f>COUNTIFS(Tablo1[Isparta],"TRUE",Tablo1[Chorotypes],"Sibero-European")/(VALUE(AX12))</f>
        <v>5.5555555555555552E-2</v>
      </c>
      <c r="AY56" s="25">
        <f>COUNTIFS(Tablo1[İstanbul],"TRUE",Tablo1[Chorotypes],"Sibero-European")/(VALUE(AY12))</f>
        <v>4.6153846153846156E-2</v>
      </c>
      <c r="AZ56" s="25">
        <f>COUNTIFS(Tablo1[İzmir],"TRUE",Tablo1[Chorotypes],"Sibero-European")/(VALUE(AZ12))</f>
        <v>4.8359240069084632E-2</v>
      </c>
      <c r="BA56" s="25">
        <f>COUNTIFS(Tablo1[Kahramanmaraş],"TRUE",Tablo1[Chorotypes],"Sibero-European")/(VALUE(BA12))</f>
        <v>2.9268292682926831E-2</v>
      </c>
      <c r="BB56" s="25">
        <f>COUNTIFS(Tablo1[Karabük],"TRUE",Tablo1[Chorotypes],"Sibero-European")/(VALUE(BB12))</f>
        <v>3.1746031746031744E-2</v>
      </c>
      <c r="BC56" s="25">
        <f>COUNTIFS(Tablo1[Karaman],"TRUE",Tablo1[Chorotypes],"Sibero-European")/(VALUE(BC12))</f>
        <v>1.9565217391304349E-2</v>
      </c>
      <c r="BD56" s="25">
        <f>COUNTIFS(Tablo1[Kars],"TRUE",Tablo1[Chorotypes],"Sibero-European")/(VALUE(BD12))</f>
        <v>6.3025210084033612E-2</v>
      </c>
      <c r="BE56" s="25">
        <f>COUNTIFS(Tablo1[Kastamonu],"TRUE",Tablo1[Chorotypes],"Sibero-European")/(VALUE(BE12))</f>
        <v>5.4744525547445258E-2</v>
      </c>
      <c r="BF56" s="25">
        <f>COUNTIFS(Tablo1[Kayseri],"TRUE",Tablo1[Chorotypes],"Sibero-European")/(VALUE(BF12))</f>
        <v>3.430079155672823E-2</v>
      </c>
      <c r="BG56" s="25">
        <f>COUNTIFS(Tablo1[Kırıkkale],"TRUE",Tablo1[Chorotypes],"Sibero-European")/(VALUE(BG12))</f>
        <v>3.896103896103896E-2</v>
      </c>
      <c r="BH56" s="25">
        <f>COUNTIFS(Tablo1[Kırklareli],"TRUE",Tablo1[Chorotypes],"Sibero-European")/(VALUE(BH12))</f>
        <v>4.8245614035087717E-2</v>
      </c>
      <c r="BI56" s="25">
        <f>COUNTIFS(Tablo1[Kırşehir],"TRUE",Tablo1[Chorotypes],"Sibero-European")/(VALUE(BI12))</f>
        <v>5.6768558951965066E-2</v>
      </c>
      <c r="BJ56" s="25">
        <f>COUNTIFS(Tablo1[Kilis],"TRUE",Tablo1[Chorotypes],"Sibero-European")/(VALUE(BJ12))</f>
        <v>0</v>
      </c>
      <c r="BK56" s="25">
        <f>COUNTIFS(Tablo1[Kocaeli],"TRUE",Tablo1[Chorotypes],"Sibero-European")/(VALUE(BK12))</f>
        <v>5.6962025316455694E-2</v>
      </c>
      <c r="BL56" s="25">
        <f>COUNTIFS(Tablo1[Konya],"TRUE",Tablo1[Chorotypes],"Sibero-European")/(VALUE(BL12))</f>
        <v>5.185185185185185E-2</v>
      </c>
      <c r="BM56" s="25">
        <f>COUNTIFS(Tablo1[Kütahya],"TRUE",Tablo1[Chorotypes],"Sibero-European")/(VALUE(BM12))</f>
        <v>5.5865921787709494E-2</v>
      </c>
      <c r="BN56" s="25">
        <f>COUNTIFS(Tablo1[Malatya],"TRUE",Tablo1[Chorotypes],"Sibero-European")/(VALUE(BN12))</f>
        <v>1.4184397163120567E-2</v>
      </c>
      <c r="BO56" s="25">
        <f>COUNTIFS(Tablo1[Manisa],"TRUE",Tablo1[Chorotypes],"Sibero-European")/(VALUE(BO12))</f>
        <v>5.2631578947368418E-2</v>
      </c>
      <c r="BP56" s="25">
        <f>COUNTIFS(Tablo1[Mardin],"TRUE",Tablo1[Chorotypes],"Sibero-European")/(VALUE(BP12))</f>
        <v>1.4925373134328358E-2</v>
      </c>
      <c r="BQ56" s="25">
        <f>COUNTIFS(Tablo1[Mersin],"TRUE",Tablo1[Chorotypes],"Sibero-European")/(VALUE(BQ12))</f>
        <v>2.5540275049115914E-2</v>
      </c>
      <c r="BR56" s="25">
        <f>COUNTIFS(Tablo1[Muğla],"TRUE",Tablo1[Chorotypes],"Sibero-European")/(VALUE(BR12))</f>
        <v>1.9801980198019802E-2</v>
      </c>
      <c r="BS56" s="25">
        <f>COUNTIFS(Tablo1[Muş],"TRUE",Tablo1[Chorotypes],"Sibero-European")/(VALUE(BS12))</f>
        <v>4.878048780487805E-2</v>
      </c>
      <c r="BT56" s="25">
        <f>COUNTIFS(Tablo1[Nevşehir],"TRUE",Tablo1[Chorotypes],"Sibero-European")/(VALUE(BT12))</f>
        <v>3.9800995024875621E-2</v>
      </c>
      <c r="BU56" s="25">
        <f>COUNTIFS(Tablo1[Niğde],"TRUE",Tablo1[Chorotypes],"Sibero-European")/(VALUE(BU12))</f>
        <v>2.6315789473684209E-2</v>
      </c>
      <c r="BV56" s="25">
        <f>COUNTIFS(Tablo1[Ordu],"TRUE",Tablo1[Chorotypes],"Sibero-European")/(VALUE(BV12))</f>
        <v>6.9306930693069313E-2</v>
      </c>
      <c r="BW56" s="25">
        <f>COUNTIFS(Tablo1[Osmaniye],"TRUE",Tablo1[Chorotypes],"Sibero-European")/(VALUE(BW12))</f>
        <v>5.6497175141242938E-3</v>
      </c>
      <c r="BX56" s="25">
        <f>COUNTIFS(Tablo1[Rize],"TRUE",Tablo1[Chorotypes],"Sibero-European")/(VALUE(BX12))</f>
        <v>5.2631578947368418E-2</v>
      </c>
      <c r="BY56" s="25">
        <f>COUNTIFS(Tablo1[Sakarya],"TRUE",Tablo1[Chorotypes],"Sibero-European")/(VALUE(BY12))</f>
        <v>4.6052631578947366E-2</v>
      </c>
      <c r="BZ56" s="25">
        <f>COUNTIFS(Tablo1[Samsun],"TRUE",Tablo1[Chorotypes],"Sibero-European")/(VALUE(BZ12))</f>
        <v>5.1470588235294115E-2</v>
      </c>
      <c r="CA56" s="25">
        <f>COUNTIFS(Tablo1[Siirt],"TRUE",Tablo1[Chorotypes],"Sibero-European")/(VALUE(CA12))</f>
        <v>8.771929824561403E-3</v>
      </c>
      <c r="CB56" s="25">
        <f>COUNTIFS(Tablo1[Sinop],"TRUE",Tablo1[Chorotypes],"Sibero-European")/(VALUE(CB12))</f>
        <v>6.4102564102564097E-2</v>
      </c>
      <c r="CC56" s="25">
        <f>COUNTIFS(Tablo1[Sivas],"TRUE",Tablo1[Chorotypes],"Sibero-European")/(VALUE(CC12))</f>
        <v>2.0408163265306121E-2</v>
      </c>
      <c r="CD56" s="25">
        <f>COUNTIFS(Tablo1[Şanlıurfa],"TRUE",Tablo1[Chorotypes],"Sibero-European")/(VALUE(CD12))</f>
        <v>1.5748031496062992E-2</v>
      </c>
      <c r="CE56" s="25">
        <f>COUNTIFS(Tablo1[Şırnak],"TRUE",Tablo1[Chorotypes],"Sibero-European")/(VALUE(CE12))</f>
        <v>0</v>
      </c>
      <c r="CF56" s="25">
        <f>COUNTIFS(Tablo1[Tekirdağ],"TRUE",Tablo1[Chorotypes],"Sibero-European")/(VALUE(CF12))</f>
        <v>5.7291666666666664E-2</v>
      </c>
      <c r="CG56" s="25">
        <f>COUNTIFS(Tablo1[Tokat],"TRUE",Tablo1[Chorotypes],"Sibero-European")/(VALUE(CG12))</f>
        <v>3.5897435897435895E-2</v>
      </c>
      <c r="CH56" s="25">
        <f>COUNTIFS(Tablo1[Trabzon],"TRUE",Tablo1[Chorotypes],"Sibero-European")/(VALUE(CH12))</f>
        <v>0</v>
      </c>
      <c r="CI56" s="25">
        <f>COUNTIFS(Tablo1[Tunceli],"TRUE",Tablo1[Chorotypes],"Sibero-European")/(VALUE(CI12))</f>
        <v>0</v>
      </c>
      <c r="CJ56" s="25">
        <f>COUNTIFS(Tablo1[Uşak],"TRUE",Tablo1[Chorotypes],"Sibero-European")/(VALUE(CJ12))</f>
        <v>3.5087719298245612E-2</v>
      </c>
      <c r="CK56" s="25">
        <f>COUNTIFS(Tablo1[Van],"TRUE",Tablo1[Chorotypes],"Sibero-European")/(VALUE(CK12))</f>
        <v>5.8201058201058198E-2</v>
      </c>
      <c r="CL56" s="25">
        <f>COUNTIFS(Tablo1[Yalova],"TRUE",Tablo1[Chorotypes],"Sibero-European")/(VALUE(CL12))</f>
        <v>5.7692307692307696E-2</v>
      </c>
      <c r="CM56" s="25">
        <f>COUNTIFS(Tablo1[Yozgat],"TRUE",Tablo1[Chorotypes],"Sibero-European")/(VALUE(CM12))</f>
        <v>2.4390243902439025E-2</v>
      </c>
      <c r="CN56" s="46">
        <f>COUNTIFS(Tablo1[Zonguldak],"TRUE",Tablo1[Chorotypes],"Sibero-European")/(VALUE(CN12))</f>
        <v>4.2553191489361701E-2</v>
      </c>
    </row>
    <row r="57" spans="1:92">
      <c r="A57" s="45" t="s">
        <v>119</v>
      </c>
      <c r="B57" s="55">
        <f>(COUNTIF(Tablo1[Chorotypes],T(A57))/(B12))</f>
        <v>6.1750599520383691E-2</v>
      </c>
      <c r="C57" s="25">
        <f>COUNTIFS(Tablo1[Mediterranean],"TRUE",Tablo1[Chorotypes],"Asiatic-European")/(VALUE(C12))</f>
        <v>4.8514851485148516E-2</v>
      </c>
      <c r="D57" s="25">
        <f>COUNTIFS(Tablo1[Aegean],"TRUE",Tablo1[Chorotypes],"Asiatic-European")/(VALUE(D12))</f>
        <v>6.9920844327176782E-2</v>
      </c>
      <c r="E57" s="25">
        <f>COUNTIFS(Tablo1[Central Anatolian],"TRUE",Tablo1[Chorotypes],"Asiatic-European")/(VALUE(E12))</f>
        <v>6.6346153846153846E-2</v>
      </c>
      <c r="F57" s="25">
        <f>COUNTIFS(Tablo1[Marmara],"TRUE",Tablo1[Chorotypes],"Asiatic-European")/(VALUE(F12))</f>
        <v>7.6456310679611644E-2</v>
      </c>
      <c r="G57" s="25">
        <f>COUNTIFS(Tablo1[Southeastern Anatolian],"TRUE",Tablo1[Chorotypes],"Asiatic-European")/(VALUE(G12))</f>
        <v>3.9182282793867124E-2</v>
      </c>
      <c r="H57" s="25">
        <f>COUNTIFS(Tablo1[East Anatolian],"TRUE",Tablo1[Chorotypes],"Asiatic-European")/(VALUE(H12))</f>
        <v>8.6369770580296892E-2</v>
      </c>
      <c r="I57" s="25">
        <f>COUNTIFS(Tablo1[Black Sea],"TRUE",Tablo1[Chorotypes],"Asiatic-European")/(VALUE(I12))</f>
        <v>7.9051383399209488E-2</v>
      </c>
      <c r="J57" s="25">
        <f>COUNTIFS(Tablo1[Eastern Black Sea],"TRUE",Tablo1[Chorotypes],"Asiatic-European")/(VALUE(J12))</f>
        <v>0.10803324099722991</v>
      </c>
      <c r="K57" s="25">
        <f>COUNTIFS(Tablo1[Turkish Thrace],"TRUE",Tablo1[Chorotypes],"Asiatic-European")/(VALUE(K12))</f>
        <v>7.9579579579579576E-2</v>
      </c>
      <c r="L57" s="25">
        <f>COUNTIFS(Tablo1[Adana],"TRUE",Tablo1[Chorotypes],"Asiatic-European")/(VALUE(L12))</f>
        <v>4.9815498154981548E-2</v>
      </c>
      <c r="M57" s="25">
        <f>COUNTIFS(Tablo1[Adıyaman],"TRUE",Tablo1[Chorotypes],"Asiatic-European")/(VALUE(M12))</f>
        <v>3.90625E-2</v>
      </c>
      <c r="N57" s="25">
        <f>COUNTIFS(Tablo1[Afyonkarahisar],"TRUE",Tablo1[Chorotypes],"Asiatic-European")/(VALUE(N12))</f>
        <v>8.4337349397590355E-2</v>
      </c>
      <c r="O57" s="25">
        <f>COUNTIFS(Tablo1[Ağrı],"TRUE",Tablo1[Chorotypes],"Asiatic-European")/(VALUE(O12))</f>
        <v>0.10714285714285714</v>
      </c>
      <c r="P57" s="25">
        <f>COUNTIFS(Tablo1[Aksaray],"TRUE",Tablo1[Chorotypes],"Asiatic-European")/(VALUE(P12))</f>
        <v>0.11475409836065574</v>
      </c>
      <c r="Q57" s="25">
        <f>COUNTIFS(Tablo1[Amasya],"TRUE",Tablo1[Chorotypes],"Asiatic-European")/(VALUE(Q12))</f>
        <v>7.4829931972789115E-2</v>
      </c>
      <c r="R57" s="25">
        <f>COUNTIFS(Tablo1[Ankara],"TRUE",Tablo1[Chorotypes],"Asiatic-European")/(VALUE(R12))</f>
        <v>7.582938388625593E-2</v>
      </c>
      <c r="S57" s="25">
        <f>COUNTIFS(Tablo1[Antalya],"TRUE",Tablo1[Chorotypes],"Asiatic-European")/(VALUE(S12))</f>
        <v>6.0869565217391307E-2</v>
      </c>
      <c r="T57" s="25">
        <f>COUNTIFS(Tablo1[Ardahan],"TRUE",Tablo1[Chorotypes],"Asiatic-European")/(VALUE(T12))</f>
        <v>0.19607843137254902</v>
      </c>
      <c r="U57" s="25">
        <f>COUNTIFS(Tablo1[Artvin],"TRUE",Tablo1[Chorotypes],"Asiatic-European")/(VALUE(U12))</f>
        <v>0.10550458715596331</v>
      </c>
      <c r="V57" s="25">
        <f>COUNTIFS(Tablo1[Aydın],"TRUE",Tablo1[Chorotypes],"Asiatic-European")/(VALUE(V12))</f>
        <v>7.2649572649572655E-2</v>
      </c>
      <c r="W57" s="25">
        <f>COUNTIFS(Tablo1[Balıkesir],"TRUE",Tablo1[Chorotypes],"Asiatic-European")/(VALUE(W12))</f>
        <v>8.1081081081081086E-2</v>
      </c>
      <c r="X57" s="25">
        <f>COUNTIFS(Tablo1[Bartın],"TRUE",Tablo1[Chorotypes],"Asiatic-European")/(VALUE(X12))</f>
        <v>0.13829787234042554</v>
      </c>
      <c r="Y57" s="25">
        <f>COUNTIFS(Tablo1[Batman],"TRUE",Tablo1[Chorotypes],"Asiatic-European")/(VALUE(Y12))</f>
        <v>0.10714285714285714</v>
      </c>
      <c r="Z57" s="25">
        <f>COUNTIFS(Tablo1[Bayburt],"TRUE",Tablo1[Chorotypes],"Asiatic-European")/(VALUE(Z12))</f>
        <v>0.12087912087912088</v>
      </c>
      <c r="AA57" s="25">
        <f>COUNTIFS(Tablo1[Bilecik],"TRUE",Tablo1[Chorotypes],"Asiatic-European")/(VALUE(AA12))</f>
        <v>9.3023255813953487E-2</v>
      </c>
      <c r="AB57" s="25">
        <f>COUNTIFS(Tablo1[Bingöl],"TRUE",Tablo1[Chorotypes],"Asiatic-European")/(VALUE(AB12))</f>
        <v>7.792207792207792E-2</v>
      </c>
      <c r="AC57" s="25">
        <f>COUNTIFS(Tablo1[Bitlis],"TRUE",Tablo1[Chorotypes],"Asiatic-European")/(VALUE(AC12))</f>
        <v>7.792207792207792E-2</v>
      </c>
      <c r="AD57" s="25">
        <f>COUNTIFS(Tablo1[Bolu],"TRUE",Tablo1[Chorotypes],"Asiatic-European")/(VALUE(AD12))</f>
        <v>9.1346153846153841E-2</v>
      </c>
      <c r="AE57" s="25">
        <f>COUNTIFS(Tablo1[Burdur],"TRUE",Tablo1[Chorotypes],"Asiatic-European")/(VALUE(AE12))</f>
        <v>8.5889570552147243E-2</v>
      </c>
      <c r="AF57" s="25">
        <f>COUNTIFS(Tablo1[Bursa],"TRUE",Tablo1[Chorotypes],"Asiatic-European")/(VALUE(AF12))</f>
        <v>6.6502463054187194E-2</v>
      </c>
      <c r="AG57" s="25">
        <f>COUNTIFS(Tablo1[Çanakkale],"TRUE",Tablo1[Chorotypes],"Asiatic-European")/(VALUE(AG12))</f>
        <v>5.128205128205128E-2</v>
      </c>
      <c r="AH57" s="25">
        <f>COUNTIFS(Tablo1[Çankırı],"TRUE",Tablo1[Chorotypes],"Asiatic-European")/(VALUE(AH12))</f>
        <v>0.10050251256281408</v>
      </c>
      <c r="AI57" s="25">
        <f>COUNTIFS(Tablo1[Çorum],"TRUE",Tablo1[Chorotypes],"Asiatic-European")/(VALUE(AI12))</f>
        <v>7.476635514018691E-2</v>
      </c>
      <c r="AJ57" s="25">
        <f>COUNTIFS(Tablo1[Denizli],"TRUE",Tablo1[Chorotypes],"Asiatic-European")/(VALUE(AJ12))</f>
        <v>6.7708333333333329E-2</v>
      </c>
      <c r="AK57" s="25">
        <f>COUNTIFS(Tablo1[Diyarbakır],"TRUE",Tablo1[Chorotypes],"Asiatic-European")/(VALUE(AK12))</f>
        <v>4.7752808988764044E-2</v>
      </c>
      <c r="AL57" s="25">
        <f>COUNTIFS(Tablo1[Düzce],"TRUE",Tablo1[Chorotypes],"Asiatic-European")/(VALUE(AL12))</f>
        <v>0.12380952380952381</v>
      </c>
      <c r="AM57" s="25">
        <f>COUNTIFS(Tablo1[Edirne],"TRUE",Tablo1[Chorotypes],"Asiatic-European")/(VALUE(AM12))</f>
        <v>8.2294264339152115E-2</v>
      </c>
      <c r="AN57" s="25">
        <f>COUNTIFS(Tablo1[Elazığ],"TRUE",Tablo1[Chorotypes],"Asiatic-European")/(VALUE(AN12))</f>
        <v>5.2631578947368418E-2</v>
      </c>
      <c r="AO57" s="25">
        <f>COUNTIFS(Tablo1[Erzincan],"TRUE",Tablo1[Chorotypes],"Asiatic-European")/(VALUE(AO12))</f>
        <v>8.2872928176795577E-2</v>
      </c>
      <c r="AP57" s="25">
        <f>COUNTIFS(Tablo1[Erzurum],"TRUE",Tablo1[Chorotypes],"Asiatic-European")/(VALUE(AP12))</f>
        <v>0.11538461538461539</v>
      </c>
      <c r="AQ57" s="25">
        <f>COUNTIFS(Tablo1[Eskişehir],"TRUE",Tablo1[Chorotypes],"Asiatic-European")/(VALUE(AQ12))</f>
        <v>6.5326633165829151E-2</v>
      </c>
      <c r="AR57" s="25">
        <f>COUNTIFS(Tablo1[Gaziantep],"TRUE",Tablo1[Chorotypes],"Asiatic-European")/(VALUE(AR12))</f>
        <v>2.3255813953488372E-2</v>
      </c>
      <c r="AS57" s="25">
        <f>COUNTIFS(Tablo1[Giresun],"TRUE",Tablo1[Chorotypes],"Asiatic-European")/(VALUE(AS12))</f>
        <v>0.10619469026548672</v>
      </c>
      <c r="AT57" s="25">
        <f>COUNTIFS(Tablo1[Gümüşhane],"TRUE",Tablo1[Chorotypes],"Asiatic-European")/(VALUE(AT12))</f>
        <v>0.1326530612244898</v>
      </c>
      <c r="AU57" s="25">
        <f>COUNTIFS(Tablo1[Hakkâri],"TRUE",Tablo1[Chorotypes],"Asiatic-European")/(VALUE(AU12))</f>
        <v>6.25E-2</v>
      </c>
      <c r="AV57" s="25">
        <f>COUNTIFS(Tablo1[Hatay],"TRUE",Tablo1[Chorotypes],"Asiatic-European")/(VALUE(AV12))</f>
        <v>4.2194092827004218E-2</v>
      </c>
      <c r="AW57" s="25">
        <f>COUNTIFS(Tablo1[Iğdır],"TRUE",Tablo1[Chorotypes],"Asiatic-European")/(VALUE(AW12))</f>
        <v>9.6045197740112997E-2</v>
      </c>
      <c r="AX57" s="25">
        <f>COUNTIFS(Tablo1[Isparta],"TRUE",Tablo1[Chorotypes],"Asiatic-European")/(VALUE(AX12))</f>
        <v>6.4814814814814811E-2</v>
      </c>
      <c r="AY57" s="25">
        <f>COUNTIFS(Tablo1[İstanbul],"TRUE",Tablo1[Chorotypes],"Asiatic-European")/(VALUE(AY12))</f>
        <v>7.4358974358974358E-2</v>
      </c>
      <c r="AZ57" s="25">
        <f>COUNTIFS(Tablo1[İzmir],"TRUE",Tablo1[Chorotypes],"Asiatic-European")/(VALUE(AZ12))</f>
        <v>6.2176165803108807E-2</v>
      </c>
      <c r="BA57" s="25">
        <f>COUNTIFS(Tablo1[Kahramanmaraş],"TRUE",Tablo1[Chorotypes],"Asiatic-European")/(VALUE(BA12))</f>
        <v>4.6341463414634146E-2</v>
      </c>
      <c r="BB57" s="25">
        <f>COUNTIFS(Tablo1[Karabük],"TRUE",Tablo1[Chorotypes],"Asiatic-European")/(VALUE(BB12))</f>
        <v>0.1111111111111111</v>
      </c>
      <c r="BC57" s="25">
        <f>COUNTIFS(Tablo1[Karaman],"TRUE",Tablo1[Chorotypes],"Asiatic-European")/(VALUE(BC12))</f>
        <v>5.2173913043478258E-2</v>
      </c>
      <c r="BD57" s="25">
        <f>COUNTIFS(Tablo1[Kars],"TRUE",Tablo1[Chorotypes],"Asiatic-European")/(VALUE(BD12))</f>
        <v>0.11764705882352941</v>
      </c>
      <c r="BE57" s="25">
        <f>COUNTIFS(Tablo1[Kastamonu],"TRUE",Tablo1[Chorotypes],"Asiatic-European")/(VALUE(BE12))</f>
        <v>9.4890510948905105E-2</v>
      </c>
      <c r="BF57" s="25">
        <f>COUNTIFS(Tablo1[Kayseri],"TRUE",Tablo1[Chorotypes],"Asiatic-European")/(VALUE(BF12))</f>
        <v>8.1794195250659632E-2</v>
      </c>
      <c r="BG57" s="25">
        <f>COUNTIFS(Tablo1[Kırıkkale],"TRUE",Tablo1[Chorotypes],"Asiatic-European")/(VALUE(BG12))</f>
        <v>7.792207792207792E-2</v>
      </c>
      <c r="BH57" s="25">
        <f>COUNTIFS(Tablo1[Kırklareli],"TRUE",Tablo1[Chorotypes],"Asiatic-European")/(VALUE(BH12))</f>
        <v>6.1403508771929821E-2</v>
      </c>
      <c r="BI57" s="25">
        <f>COUNTIFS(Tablo1[Kırşehir],"TRUE",Tablo1[Chorotypes],"Asiatic-European")/(VALUE(BI12))</f>
        <v>7.4235807860262015E-2</v>
      </c>
      <c r="BJ57" s="25">
        <f>COUNTIFS(Tablo1[Kilis],"TRUE",Tablo1[Chorotypes],"Asiatic-European")/(VALUE(BJ12))</f>
        <v>3.896103896103896E-2</v>
      </c>
      <c r="BK57" s="25">
        <f>COUNTIFS(Tablo1[Kocaeli],"TRUE",Tablo1[Chorotypes],"Asiatic-European")/(VALUE(BK12))</f>
        <v>0.10759493670886076</v>
      </c>
      <c r="BL57" s="25">
        <f>COUNTIFS(Tablo1[Konya],"TRUE",Tablo1[Chorotypes],"Asiatic-European")/(VALUE(BL12))</f>
        <v>6.1728395061728392E-2</v>
      </c>
      <c r="BM57" s="25">
        <f>COUNTIFS(Tablo1[Kütahya],"TRUE",Tablo1[Chorotypes],"Asiatic-European")/(VALUE(BM12))</f>
        <v>9.4972067039106142E-2</v>
      </c>
      <c r="BN57" s="25">
        <f>COUNTIFS(Tablo1[Malatya],"TRUE",Tablo1[Chorotypes],"Asiatic-European")/(VALUE(BN12))</f>
        <v>8.5106382978723402E-2</v>
      </c>
      <c r="BO57" s="25">
        <f>COUNTIFS(Tablo1[Manisa],"TRUE",Tablo1[Chorotypes],"Asiatic-European")/(VALUE(BO12))</f>
        <v>7.6555023923444973E-2</v>
      </c>
      <c r="BP57" s="25">
        <f>COUNTIFS(Tablo1[Mardin],"TRUE",Tablo1[Chorotypes],"Asiatic-European")/(VALUE(BP12))</f>
        <v>5.9701492537313432E-2</v>
      </c>
      <c r="BQ57" s="25">
        <f>COUNTIFS(Tablo1[Mersin],"TRUE",Tablo1[Chorotypes],"Asiatic-European")/(VALUE(BQ12))</f>
        <v>3.536345776031434E-2</v>
      </c>
      <c r="BR57" s="25">
        <f>COUNTIFS(Tablo1[Muğla],"TRUE",Tablo1[Chorotypes],"Asiatic-European")/(VALUE(BR12))</f>
        <v>5.9405940594059403E-2</v>
      </c>
      <c r="BS57" s="25">
        <f>COUNTIFS(Tablo1[Muş],"TRUE",Tablo1[Chorotypes],"Asiatic-European")/(VALUE(BS12))</f>
        <v>8.5365853658536592E-2</v>
      </c>
      <c r="BT57" s="25">
        <f>COUNTIFS(Tablo1[Nevşehir],"TRUE",Tablo1[Chorotypes],"Asiatic-European")/(VALUE(BT12))</f>
        <v>6.965174129353234E-2</v>
      </c>
      <c r="BU57" s="25">
        <f>COUNTIFS(Tablo1[Niğde],"TRUE",Tablo1[Chorotypes],"Asiatic-European")/(VALUE(BU12))</f>
        <v>5.2631578947368418E-2</v>
      </c>
      <c r="BV57" s="25">
        <f>COUNTIFS(Tablo1[Ordu],"TRUE",Tablo1[Chorotypes],"Asiatic-European")/(VALUE(BV12))</f>
        <v>0.17821782178217821</v>
      </c>
      <c r="BW57" s="25">
        <f>COUNTIFS(Tablo1[Osmaniye],"TRUE",Tablo1[Chorotypes],"Asiatic-European")/(VALUE(BW12))</f>
        <v>6.2146892655367235E-2</v>
      </c>
      <c r="BX57" s="25">
        <f>COUNTIFS(Tablo1[Rize],"TRUE",Tablo1[Chorotypes],"Asiatic-European")/(VALUE(BX12))</f>
        <v>0.12280701754385964</v>
      </c>
      <c r="BY57" s="25">
        <f>COUNTIFS(Tablo1[Sakarya],"TRUE",Tablo1[Chorotypes],"Asiatic-European")/(VALUE(BY12))</f>
        <v>8.5526315789473686E-2</v>
      </c>
      <c r="BZ57" s="25">
        <f>COUNTIFS(Tablo1[Samsun],"TRUE",Tablo1[Chorotypes],"Asiatic-European")/(VALUE(BZ12))</f>
        <v>8.8235294117647065E-2</v>
      </c>
      <c r="CA57" s="25">
        <f>COUNTIFS(Tablo1[Siirt],"TRUE",Tablo1[Chorotypes],"Asiatic-European")/(VALUE(CA12))</f>
        <v>2.6315789473684209E-2</v>
      </c>
      <c r="CB57" s="25">
        <f>COUNTIFS(Tablo1[Sinop],"TRUE",Tablo1[Chorotypes],"Asiatic-European")/(VALUE(CB12))</f>
        <v>0.10256410256410256</v>
      </c>
      <c r="CC57" s="25">
        <f>COUNTIFS(Tablo1[Sivas],"TRUE",Tablo1[Chorotypes],"Asiatic-European")/(VALUE(CC12))</f>
        <v>0.10884353741496598</v>
      </c>
      <c r="CD57" s="25">
        <f>COUNTIFS(Tablo1[Şanlıurfa],"TRUE",Tablo1[Chorotypes],"Asiatic-European")/(VALUE(CD12))</f>
        <v>3.1496062992125984E-2</v>
      </c>
      <c r="CE57" s="25">
        <f>COUNTIFS(Tablo1[Şırnak],"TRUE",Tablo1[Chorotypes],"Asiatic-European")/(VALUE(CE12))</f>
        <v>7.407407407407407E-2</v>
      </c>
      <c r="CF57" s="25">
        <f>COUNTIFS(Tablo1[Tekirdağ],"TRUE",Tablo1[Chorotypes],"Asiatic-European")/(VALUE(CF12))</f>
        <v>4.6875E-2</v>
      </c>
      <c r="CG57" s="25">
        <f>COUNTIFS(Tablo1[Tokat],"TRUE",Tablo1[Chorotypes],"Asiatic-European")/(VALUE(CG12))</f>
        <v>0.10256410256410256</v>
      </c>
      <c r="CH57" s="25">
        <f>COUNTIFS(Tablo1[Trabzon],"TRUE",Tablo1[Chorotypes],"Asiatic-European")/(VALUE(CH12))</f>
        <v>0.15384615384615385</v>
      </c>
      <c r="CI57" s="25">
        <f>COUNTIFS(Tablo1[Tunceli],"TRUE",Tablo1[Chorotypes],"Asiatic-European")/(VALUE(CI12))</f>
        <v>0.10810810810810811</v>
      </c>
      <c r="CJ57" s="25">
        <f>COUNTIFS(Tablo1[Uşak],"TRUE",Tablo1[Chorotypes],"Asiatic-European")/(VALUE(CJ12))</f>
        <v>7.0175438596491224E-2</v>
      </c>
      <c r="CK57" s="25">
        <f>COUNTIFS(Tablo1[Van],"TRUE",Tablo1[Chorotypes],"Asiatic-European")/(VALUE(CK12))</f>
        <v>8.4656084656084651E-2</v>
      </c>
      <c r="CL57" s="25">
        <f>COUNTIFS(Tablo1[Yalova],"TRUE",Tablo1[Chorotypes],"Asiatic-European")/(VALUE(CL12))</f>
        <v>7.6923076923076927E-2</v>
      </c>
      <c r="CM57" s="25">
        <f>COUNTIFS(Tablo1[Yozgat],"TRUE",Tablo1[Chorotypes],"Asiatic-European")/(VALUE(CM12))</f>
        <v>8.5365853658536592E-2</v>
      </c>
      <c r="CN57" s="46">
        <f>COUNTIFS(Tablo1[Zonguldak],"TRUE",Tablo1[Chorotypes],"Asiatic-European")/(VALUE(CN12))</f>
        <v>0.10638297872340426</v>
      </c>
    </row>
    <row r="58" spans="1:92">
      <c r="A58" s="45" t="s">
        <v>109</v>
      </c>
      <c r="B58" s="55">
        <f>(COUNTIF(Tablo1[Chorotypes],T(A58))/(B12))</f>
        <v>6.05515587529976E-2</v>
      </c>
      <c r="C58" s="25">
        <f>COUNTIFS(Tablo1[Mediterranean],"TRUE",Tablo1[Chorotypes],"European")/(VALUE(C12))</f>
        <v>3.5643564356435641E-2</v>
      </c>
      <c r="D58" s="25">
        <f>COUNTIFS(Tablo1[Aegean],"TRUE",Tablo1[Chorotypes],"European")/(VALUE(D12))</f>
        <v>4.7493403693931395E-2</v>
      </c>
      <c r="E58" s="25">
        <f>COUNTIFS(Tablo1[Central Anatolian],"TRUE",Tablo1[Chorotypes],"European")/(VALUE(E12))</f>
        <v>5.2884615384615384E-2</v>
      </c>
      <c r="F58" s="25">
        <f>COUNTIFS(Tablo1[Marmara],"TRUE",Tablo1[Chorotypes],"European")/(VALUE(F12))</f>
        <v>7.1601941747572811E-2</v>
      </c>
      <c r="G58" s="25">
        <f>COUNTIFS(Tablo1[Southeastern Anatolian],"TRUE",Tablo1[Chorotypes],"European")/(VALUE(G12))</f>
        <v>2.0442930153321975E-2</v>
      </c>
      <c r="H58" s="25">
        <f>COUNTIFS(Tablo1[East Anatolian],"TRUE",Tablo1[Chorotypes],"European")/(VALUE(H12))</f>
        <v>4.3184885290148446E-2</v>
      </c>
      <c r="I58" s="25">
        <f>COUNTIFS(Tablo1[Black Sea],"TRUE",Tablo1[Chorotypes],"European")/(VALUE(I12))</f>
        <v>7.9051383399209488E-2</v>
      </c>
      <c r="J58" s="25">
        <f>COUNTIFS(Tablo1[Eastern Black Sea],"TRUE",Tablo1[Chorotypes],"European")/(VALUE(J12))</f>
        <v>6.6481994459833799E-2</v>
      </c>
      <c r="K58" s="25">
        <f>COUNTIFS(Tablo1[Turkish Thrace],"TRUE",Tablo1[Chorotypes],"European")/(VALUE(K12))</f>
        <v>7.2072072072072071E-2</v>
      </c>
      <c r="L58" s="25">
        <f>COUNTIFS(Tablo1[Adana],"TRUE",Tablo1[Chorotypes],"European")/(VALUE(L12))</f>
        <v>3.5055350553505532E-2</v>
      </c>
      <c r="M58" s="25">
        <f>COUNTIFS(Tablo1[Adıyaman],"TRUE",Tablo1[Chorotypes],"European")/(VALUE(M12))</f>
        <v>2.34375E-2</v>
      </c>
      <c r="N58" s="25">
        <f>COUNTIFS(Tablo1[Afyonkarahisar],"TRUE",Tablo1[Chorotypes],"European")/(VALUE(N12))</f>
        <v>6.0240963855421686E-2</v>
      </c>
      <c r="O58" s="25">
        <f>COUNTIFS(Tablo1[Ağrı],"TRUE",Tablo1[Chorotypes],"European")/(VALUE(O12))</f>
        <v>7.1428571428571426E-3</v>
      </c>
      <c r="P58" s="25">
        <f>COUNTIFS(Tablo1[Aksaray],"TRUE",Tablo1[Chorotypes],"European")/(VALUE(P12))</f>
        <v>3.2786885245901641E-2</v>
      </c>
      <c r="Q58" s="25">
        <f>COUNTIFS(Tablo1[Amasya],"TRUE",Tablo1[Chorotypes],"European")/(VALUE(Q12))</f>
        <v>5.4421768707482991E-2</v>
      </c>
      <c r="R58" s="25">
        <f>COUNTIFS(Tablo1[Ankara],"TRUE",Tablo1[Chorotypes],"European")/(VALUE(R12))</f>
        <v>3.9494470774091628E-2</v>
      </c>
      <c r="S58" s="25">
        <f>COUNTIFS(Tablo1[Antalya],"TRUE",Tablo1[Chorotypes],"European")/(VALUE(S12))</f>
        <v>4.1304347826086954E-2</v>
      </c>
      <c r="T58" s="25">
        <f>COUNTIFS(Tablo1[Ardahan],"TRUE",Tablo1[Chorotypes],"European")/(VALUE(T12))</f>
        <v>1.9607843137254902E-2</v>
      </c>
      <c r="U58" s="25">
        <f>COUNTIFS(Tablo1[Artvin],"TRUE",Tablo1[Chorotypes],"European")/(VALUE(U12))</f>
        <v>6.8807339449541288E-2</v>
      </c>
      <c r="V58" s="25">
        <f>COUNTIFS(Tablo1[Aydın],"TRUE",Tablo1[Chorotypes],"European")/(VALUE(V12))</f>
        <v>2.9914529914529916E-2</v>
      </c>
      <c r="W58" s="25">
        <f>COUNTIFS(Tablo1[Balıkesir],"TRUE",Tablo1[Chorotypes],"European")/(VALUE(W12))</f>
        <v>5.4054054054054057E-2</v>
      </c>
      <c r="X58" s="25">
        <f>COUNTIFS(Tablo1[Bartın],"TRUE",Tablo1[Chorotypes],"European")/(VALUE(X12))</f>
        <v>7.4468085106382975E-2</v>
      </c>
      <c r="Y58" s="25">
        <f>COUNTIFS(Tablo1[Batman],"TRUE",Tablo1[Chorotypes],"European")/(VALUE(Y12))</f>
        <v>0</v>
      </c>
      <c r="Z58" s="25">
        <f>COUNTIFS(Tablo1[Bayburt],"TRUE",Tablo1[Chorotypes],"European")/(VALUE(Z12))</f>
        <v>3.2967032967032968E-2</v>
      </c>
      <c r="AA58" s="25">
        <f>COUNTIFS(Tablo1[Bilecik],"TRUE",Tablo1[Chorotypes],"European")/(VALUE(AA12))</f>
        <v>5.232558139534884E-2</v>
      </c>
      <c r="AB58" s="25">
        <f>COUNTIFS(Tablo1[Bingöl],"TRUE",Tablo1[Chorotypes],"European")/(VALUE(AB12))</f>
        <v>5.1948051948051951E-2</v>
      </c>
      <c r="AC58" s="25">
        <f>COUNTIFS(Tablo1[Bitlis],"TRUE",Tablo1[Chorotypes],"European")/(VALUE(AC12))</f>
        <v>1.2987012987012988E-2</v>
      </c>
      <c r="AD58" s="25">
        <f>COUNTIFS(Tablo1[Bolu],"TRUE",Tablo1[Chorotypes],"European")/(VALUE(AD12))</f>
        <v>8.1730769230769232E-2</v>
      </c>
      <c r="AE58" s="25">
        <f>COUNTIFS(Tablo1[Burdur],"TRUE",Tablo1[Chorotypes],"European")/(VALUE(AE12))</f>
        <v>2.4539877300613498E-2</v>
      </c>
      <c r="AF58" s="25">
        <f>COUNTIFS(Tablo1[Bursa],"TRUE",Tablo1[Chorotypes],"European")/(VALUE(AF12))</f>
        <v>5.9113300492610835E-2</v>
      </c>
      <c r="AG58" s="25">
        <f>COUNTIFS(Tablo1[Çanakkale],"TRUE",Tablo1[Chorotypes],"European")/(VALUE(AG12))</f>
        <v>4.3956043956043959E-2</v>
      </c>
      <c r="AH58" s="25">
        <f>COUNTIFS(Tablo1[Çankırı],"TRUE",Tablo1[Chorotypes],"European")/(VALUE(AH12))</f>
        <v>7.5376884422110546E-2</v>
      </c>
      <c r="AI58" s="25">
        <f>COUNTIFS(Tablo1[Çorum],"TRUE",Tablo1[Chorotypes],"European")/(VALUE(AI12))</f>
        <v>2.8037383177570093E-2</v>
      </c>
      <c r="AJ58" s="25">
        <f>COUNTIFS(Tablo1[Denizli],"TRUE",Tablo1[Chorotypes],"European")/(VALUE(AJ12))</f>
        <v>3.125E-2</v>
      </c>
      <c r="AK58" s="25">
        <f>COUNTIFS(Tablo1[Diyarbakır],"TRUE",Tablo1[Chorotypes],"European")/(VALUE(AK12))</f>
        <v>1.6853932584269662E-2</v>
      </c>
      <c r="AL58" s="25">
        <f>COUNTIFS(Tablo1[Düzce],"TRUE",Tablo1[Chorotypes],"European")/(VALUE(AL12))</f>
        <v>9.5238095238095233E-2</v>
      </c>
      <c r="AM58" s="25">
        <f>COUNTIFS(Tablo1[Edirne],"TRUE",Tablo1[Chorotypes],"European")/(VALUE(AM12))</f>
        <v>6.7331670822942641E-2</v>
      </c>
      <c r="AN58" s="25">
        <f>COUNTIFS(Tablo1[Elazığ],"TRUE",Tablo1[Chorotypes],"European")/(VALUE(AN12))</f>
        <v>1.6447368421052631E-2</v>
      </c>
      <c r="AO58" s="25">
        <f>COUNTIFS(Tablo1[Erzincan],"TRUE",Tablo1[Chorotypes],"European")/(VALUE(AO12))</f>
        <v>5.5248618784530384E-2</v>
      </c>
      <c r="AP58" s="25">
        <f>COUNTIFS(Tablo1[Erzurum],"TRUE",Tablo1[Chorotypes],"European")/(VALUE(AP12))</f>
        <v>4.6703296703296704E-2</v>
      </c>
      <c r="AQ58" s="25">
        <f>COUNTIFS(Tablo1[Eskişehir],"TRUE",Tablo1[Chorotypes],"European")/(VALUE(AQ12))</f>
        <v>4.0201005025125629E-2</v>
      </c>
      <c r="AR58" s="25">
        <f>COUNTIFS(Tablo1[Gaziantep],"TRUE",Tablo1[Chorotypes],"European")/(VALUE(AR12))</f>
        <v>1.3289036544850499E-2</v>
      </c>
      <c r="AS58" s="25">
        <f>COUNTIFS(Tablo1[Giresun],"TRUE",Tablo1[Chorotypes],"European")/(VALUE(AS12))</f>
        <v>2.6548672566371681E-2</v>
      </c>
      <c r="AT58" s="25">
        <f>COUNTIFS(Tablo1[Gümüşhane],"TRUE",Tablo1[Chorotypes],"European")/(VALUE(AT12))</f>
        <v>5.1020408163265307E-2</v>
      </c>
      <c r="AU58" s="25">
        <f>COUNTIFS(Tablo1[Hakkâri],"TRUE",Tablo1[Chorotypes],"European")/(VALUE(AU12))</f>
        <v>2.5000000000000001E-2</v>
      </c>
      <c r="AV58" s="25">
        <f>COUNTIFS(Tablo1[Hatay],"TRUE",Tablo1[Chorotypes],"European")/(VALUE(AV12))</f>
        <v>2.5316455696202531E-2</v>
      </c>
      <c r="AW58" s="25">
        <f>COUNTIFS(Tablo1[Iğdır],"TRUE",Tablo1[Chorotypes],"European")/(VALUE(AW12))</f>
        <v>1.6949152542372881E-2</v>
      </c>
      <c r="AX58" s="25">
        <f>COUNTIFS(Tablo1[Isparta],"TRUE",Tablo1[Chorotypes],"European")/(VALUE(AX12))</f>
        <v>4.1666666666666664E-2</v>
      </c>
      <c r="AY58" s="25">
        <f>COUNTIFS(Tablo1[İstanbul],"TRUE",Tablo1[Chorotypes],"European")/(VALUE(AY12))</f>
        <v>6.6666666666666666E-2</v>
      </c>
      <c r="AZ58" s="25">
        <f>COUNTIFS(Tablo1[İzmir],"TRUE",Tablo1[Chorotypes],"European")/(VALUE(AZ12))</f>
        <v>3.9723661485319514E-2</v>
      </c>
      <c r="BA58" s="25">
        <f>COUNTIFS(Tablo1[Kahramanmaraş],"TRUE",Tablo1[Chorotypes],"European")/(VALUE(BA12))</f>
        <v>2.9268292682926831E-2</v>
      </c>
      <c r="BB58" s="25">
        <f>COUNTIFS(Tablo1[Karabük],"TRUE",Tablo1[Chorotypes],"European")/(VALUE(BB12))</f>
        <v>2.3809523809523808E-2</v>
      </c>
      <c r="BC58" s="25">
        <f>COUNTIFS(Tablo1[Karaman],"TRUE",Tablo1[Chorotypes],"European")/(VALUE(BC12))</f>
        <v>4.7826086956521741E-2</v>
      </c>
      <c r="BD58" s="25">
        <f>COUNTIFS(Tablo1[Kars],"TRUE",Tablo1[Chorotypes],"European")/(VALUE(BD12))</f>
        <v>5.4621848739495799E-2</v>
      </c>
      <c r="BE58" s="25">
        <f>COUNTIFS(Tablo1[Kastamonu],"TRUE",Tablo1[Chorotypes],"European")/(VALUE(BE12))</f>
        <v>7.2992700729927001E-2</v>
      </c>
      <c r="BF58" s="25">
        <f>COUNTIFS(Tablo1[Kayseri],"TRUE",Tablo1[Chorotypes],"European")/(VALUE(BF12))</f>
        <v>4.7493403693931395E-2</v>
      </c>
      <c r="BG58" s="25">
        <f>COUNTIFS(Tablo1[Kırıkkale],"TRUE",Tablo1[Chorotypes],"European")/(VALUE(BG12))</f>
        <v>5.1948051948051951E-2</v>
      </c>
      <c r="BH58" s="25">
        <f>COUNTIFS(Tablo1[Kırklareli],"TRUE",Tablo1[Chorotypes],"European")/(VALUE(BH12))</f>
        <v>5.701754385964912E-2</v>
      </c>
      <c r="BI58" s="25">
        <f>COUNTIFS(Tablo1[Kırşehir],"TRUE",Tablo1[Chorotypes],"European")/(VALUE(BI12))</f>
        <v>3.9301310043668124E-2</v>
      </c>
      <c r="BJ58" s="25">
        <f>COUNTIFS(Tablo1[Kilis],"TRUE",Tablo1[Chorotypes],"European")/(VALUE(BJ12))</f>
        <v>0</v>
      </c>
      <c r="BK58" s="25">
        <f>COUNTIFS(Tablo1[Kocaeli],"TRUE",Tablo1[Chorotypes],"European")/(VALUE(BK12))</f>
        <v>0.11392405063291139</v>
      </c>
      <c r="BL58" s="25">
        <f>COUNTIFS(Tablo1[Konya],"TRUE",Tablo1[Chorotypes],"European")/(VALUE(BL12))</f>
        <v>4.6913580246913583E-2</v>
      </c>
      <c r="BM58" s="25">
        <f>COUNTIFS(Tablo1[Kütahya],"TRUE",Tablo1[Chorotypes],"European")/(VALUE(BM12))</f>
        <v>8.3798882681564241E-2</v>
      </c>
      <c r="BN58" s="25">
        <f>COUNTIFS(Tablo1[Malatya],"TRUE",Tablo1[Chorotypes],"European")/(VALUE(BN12))</f>
        <v>1.4184397163120567E-2</v>
      </c>
      <c r="BO58" s="25">
        <f>COUNTIFS(Tablo1[Manisa],"TRUE",Tablo1[Chorotypes],"European")/(VALUE(BO12))</f>
        <v>5.2631578947368418E-2</v>
      </c>
      <c r="BP58" s="25">
        <f>COUNTIFS(Tablo1[Mardin],"TRUE",Tablo1[Chorotypes],"European")/(VALUE(BP12))</f>
        <v>2.4875621890547265E-2</v>
      </c>
      <c r="BQ58" s="25">
        <f>COUNTIFS(Tablo1[Mersin],"TRUE",Tablo1[Chorotypes],"European")/(VALUE(BQ12))</f>
        <v>4.1257367387033402E-2</v>
      </c>
      <c r="BR58" s="25">
        <f>COUNTIFS(Tablo1[Muğla],"TRUE",Tablo1[Chorotypes],"European")/(VALUE(BR12))</f>
        <v>3.6303630363036306E-2</v>
      </c>
      <c r="BS58" s="25">
        <f>COUNTIFS(Tablo1[Muş],"TRUE",Tablo1[Chorotypes],"European")/(VALUE(BS12))</f>
        <v>3.6585365853658534E-2</v>
      </c>
      <c r="BT58" s="25">
        <f>COUNTIFS(Tablo1[Nevşehir],"TRUE",Tablo1[Chorotypes],"European")/(VALUE(BT12))</f>
        <v>4.4776119402985072E-2</v>
      </c>
      <c r="BU58" s="25">
        <f>COUNTIFS(Tablo1[Niğde],"TRUE",Tablo1[Chorotypes],"European")/(VALUE(BU12))</f>
        <v>2.9605263157894735E-2</v>
      </c>
      <c r="BV58" s="25">
        <f>COUNTIFS(Tablo1[Ordu],"TRUE",Tablo1[Chorotypes],"European")/(VALUE(BV12))</f>
        <v>5.9405940594059403E-2</v>
      </c>
      <c r="BW58" s="25">
        <f>COUNTIFS(Tablo1[Osmaniye],"TRUE",Tablo1[Chorotypes],"European")/(VALUE(BW12))</f>
        <v>2.2598870056497175E-2</v>
      </c>
      <c r="BX58" s="25">
        <f>COUNTIFS(Tablo1[Rize],"TRUE",Tablo1[Chorotypes],"European")/(VALUE(BX12))</f>
        <v>1.7543859649122806E-2</v>
      </c>
      <c r="BY58" s="25">
        <f>COUNTIFS(Tablo1[Sakarya],"TRUE",Tablo1[Chorotypes],"European")/(VALUE(BY12))</f>
        <v>8.5526315789473686E-2</v>
      </c>
      <c r="BZ58" s="25">
        <f>COUNTIFS(Tablo1[Samsun],"TRUE",Tablo1[Chorotypes],"European")/(VALUE(BZ12))</f>
        <v>4.4117647058823532E-2</v>
      </c>
      <c r="CA58" s="25">
        <f>COUNTIFS(Tablo1[Siirt],"TRUE",Tablo1[Chorotypes],"European")/(VALUE(CA12))</f>
        <v>2.6315789473684209E-2</v>
      </c>
      <c r="CB58" s="25">
        <f>COUNTIFS(Tablo1[Sinop],"TRUE",Tablo1[Chorotypes],"European")/(VALUE(CB12))</f>
        <v>2.564102564102564E-2</v>
      </c>
      <c r="CC58" s="25">
        <f>COUNTIFS(Tablo1[Sivas],"TRUE",Tablo1[Chorotypes],"European")/(VALUE(CC12))</f>
        <v>2.7210884353741496E-2</v>
      </c>
      <c r="CD58" s="25">
        <f>COUNTIFS(Tablo1[Şanlıurfa],"TRUE",Tablo1[Chorotypes],"European")/(VALUE(CD12))</f>
        <v>7.874015748031496E-3</v>
      </c>
      <c r="CE58" s="25">
        <f>COUNTIFS(Tablo1[Şırnak],"TRUE",Tablo1[Chorotypes],"European")/(VALUE(CE12))</f>
        <v>3.7037037037037035E-2</v>
      </c>
      <c r="CF58" s="25">
        <f>COUNTIFS(Tablo1[Tekirdağ],"TRUE",Tablo1[Chorotypes],"European")/(VALUE(CF12))</f>
        <v>5.2083333333333336E-2</v>
      </c>
      <c r="CG58" s="25">
        <f>COUNTIFS(Tablo1[Tokat],"TRUE",Tablo1[Chorotypes],"European")/(VALUE(CG12))</f>
        <v>6.1538461538461542E-2</v>
      </c>
      <c r="CH58" s="25">
        <f>COUNTIFS(Tablo1[Trabzon],"TRUE",Tablo1[Chorotypes],"European")/(VALUE(CH12))</f>
        <v>2.564102564102564E-2</v>
      </c>
      <c r="CI58" s="25">
        <f>COUNTIFS(Tablo1[Tunceli],"TRUE",Tablo1[Chorotypes],"European")/(VALUE(CI12))</f>
        <v>3.6036036036036036E-2</v>
      </c>
      <c r="CJ58" s="25">
        <f>COUNTIFS(Tablo1[Uşak],"TRUE",Tablo1[Chorotypes],"European")/(VALUE(CJ12))</f>
        <v>5.2631578947368418E-2</v>
      </c>
      <c r="CK58" s="25">
        <f>COUNTIFS(Tablo1[Van],"TRUE",Tablo1[Chorotypes],"European")/(VALUE(CK12))</f>
        <v>4.2328042328042326E-2</v>
      </c>
      <c r="CL58" s="25">
        <f>COUNTIFS(Tablo1[Yalova],"TRUE",Tablo1[Chorotypes],"European")/(VALUE(CL12))</f>
        <v>5.7692307692307696E-2</v>
      </c>
      <c r="CM58" s="25">
        <f>COUNTIFS(Tablo1[Yozgat],"TRUE",Tablo1[Chorotypes],"European")/(VALUE(CM12))</f>
        <v>2.4390243902439025E-2</v>
      </c>
      <c r="CN58" s="46">
        <f>COUNTIFS(Tablo1[Zonguldak],"TRUE",Tablo1[Chorotypes],"European")/(VALUE(CN12))</f>
        <v>4.9645390070921988E-2</v>
      </c>
    </row>
    <row r="59" spans="1:92">
      <c r="A59" s="45" t="s">
        <v>1248</v>
      </c>
      <c r="B59" s="55">
        <f>(COUNTIF(Tablo1[Chorotypes],T(A59))/(B12))</f>
        <v>1.9784172661870502E-2</v>
      </c>
      <c r="C59" s="25">
        <f>COUNTIFS(Tablo1[Mediterranean],"TRUE",Tablo1[Chorotypes],"South European")/(VALUE(C12))</f>
        <v>1.2871287128712871E-2</v>
      </c>
      <c r="D59" s="25">
        <f>COUNTIFS(Tablo1[Aegean],"TRUE",Tablo1[Chorotypes],"South European")/(VALUE(D12))</f>
        <v>2.2427440633245383E-2</v>
      </c>
      <c r="E59" s="25">
        <f>COUNTIFS(Tablo1[Central Anatolian],"TRUE",Tablo1[Chorotypes],"South European")/(VALUE(E12))</f>
        <v>1.5384615384615385E-2</v>
      </c>
      <c r="F59" s="25">
        <f>COUNTIFS(Tablo1[Marmara],"TRUE",Tablo1[Chorotypes],"South European")/(VALUE(F12))</f>
        <v>2.5485436893203883E-2</v>
      </c>
      <c r="G59" s="25">
        <f>COUNTIFS(Tablo1[Southeastern Anatolian],"TRUE",Tablo1[Chorotypes],"South European")/(VALUE(G12))</f>
        <v>1.192504258943782E-2</v>
      </c>
      <c r="H59" s="25">
        <f>COUNTIFS(Tablo1[East Anatolian],"TRUE",Tablo1[Chorotypes],"South European")/(VALUE(H12))</f>
        <v>1.2145748987854251E-2</v>
      </c>
      <c r="I59" s="25">
        <f>COUNTIFS(Tablo1[Black Sea],"TRUE",Tablo1[Chorotypes],"South European")/(VALUE(I12))</f>
        <v>2.3715415019762844E-2</v>
      </c>
      <c r="J59" s="25">
        <f>COUNTIFS(Tablo1[Eastern Black Sea],"TRUE",Tablo1[Chorotypes],"South European")/(VALUE(J12))</f>
        <v>5.5401662049861496E-3</v>
      </c>
      <c r="K59" s="25">
        <f>COUNTIFS(Tablo1[Turkish Thrace],"TRUE",Tablo1[Chorotypes],"South European")/(VALUE(K12))</f>
        <v>2.8528528528528527E-2</v>
      </c>
      <c r="L59" s="25">
        <f>COUNTIFS(Tablo1[Adana],"TRUE",Tablo1[Chorotypes],"South European")/(VALUE(L12))</f>
        <v>1.4760147601476014E-2</v>
      </c>
      <c r="M59" s="25">
        <f>COUNTIFS(Tablo1[Adıyaman],"TRUE",Tablo1[Chorotypes],"South European")/(VALUE(M12))</f>
        <v>1.5625E-2</v>
      </c>
      <c r="N59" s="25">
        <f>COUNTIFS(Tablo1[Afyonkarahisar],"TRUE",Tablo1[Chorotypes],"South European")/(VALUE(N12))</f>
        <v>6.024096385542169E-3</v>
      </c>
      <c r="O59" s="25">
        <f>COUNTIFS(Tablo1[Ağrı],"TRUE",Tablo1[Chorotypes],"South European")/(VALUE(O12))</f>
        <v>7.1428571428571426E-3</v>
      </c>
      <c r="P59" s="25">
        <f>COUNTIFS(Tablo1[Aksaray],"TRUE",Tablo1[Chorotypes],"South European")/(VALUE(P12))</f>
        <v>0</v>
      </c>
      <c r="Q59" s="25">
        <f>COUNTIFS(Tablo1[Amasya],"TRUE",Tablo1[Chorotypes],"South European")/(VALUE(Q12))</f>
        <v>1.020408163265306E-2</v>
      </c>
      <c r="R59" s="25">
        <f>COUNTIFS(Tablo1[Ankara],"TRUE",Tablo1[Chorotypes],"South European")/(VALUE(R12))</f>
        <v>1.4218009478672985E-2</v>
      </c>
      <c r="S59" s="25">
        <f>COUNTIFS(Tablo1[Antalya],"TRUE",Tablo1[Chorotypes],"South European")/(VALUE(S12))</f>
        <v>1.5217391304347827E-2</v>
      </c>
      <c r="T59" s="25">
        <f>COUNTIFS(Tablo1[Ardahan],"TRUE",Tablo1[Chorotypes],"South European")/(VALUE(T12))</f>
        <v>0</v>
      </c>
      <c r="U59" s="25">
        <f>COUNTIFS(Tablo1[Artvin],"TRUE",Tablo1[Chorotypes],"South European")/(VALUE(U12))</f>
        <v>4.5871559633027525E-3</v>
      </c>
      <c r="V59" s="25">
        <f>COUNTIFS(Tablo1[Aydın],"TRUE",Tablo1[Chorotypes],"South European")/(VALUE(V12))</f>
        <v>8.5470085470085479E-3</v>
      </c>
      <c r="W59" s="25">
        <f>COUNTIFS(Tablo1[Balıkesir],"TRUE",Tablo1[Chorotypes],"South European")/(VALUE(W12))</f>
        <v>1.3513513513513514E-2</v>
      </c>
      <c r="X59" s="25">
        <f>COUNTIFS(Tablo1[Bartın],"TRUE",Tablo1[Chorotypes],"South European")/(VALUE(X12))</f>
        <v>0</v>
      </c>
      <c r="Y59" s="25">
        <f>COUNTIFS(Tablo1[Batman],"TRUE",Tablo1[Chorotypes],"South European")/(VALUE(Y12))</f>
        <v>0</v>
      </c>
      <c r="Z59" s="25">
        <f>COUNTIFS(Tablo1[Bayburt],"TRUE",Tablo1[Chorotypes],"South European")/(VALUE(Z12))</f>
        <v>0</v>
      </c>
      <c r="AA59" s="25">
        <f>COUNTIFS(Tablo1[Bilecik],"TRUE",Tablo1[Chorotypes],"South European")/(VALUE(AA12))</f>
        <v>1.1627906976744186E-2</v>
      </c>
      <c r="AB59" s="25">
        <f>COUNTIFS(Tablo1[Bingöl],"TRUE",Tablo1[Chorotypes],"South European")/(VALUE(AB12))</f>
        <v>0</v>
      </c>
      <c r="AC59" s="25">
        <f>COUNTIFS(Tablo1[Bitlis],"TRUE",Tablo1[Chorotypes],"South European")/(VALUE(AC12))</f>
        <v>2.5974025974025976E-2</v>
      </c>
      <c r="AD59" s="25">
        <f>COUNTIFS(Tablo1[Bolu],"TRUE",Tablo1[Chorotypes],"South European")/(VALUE(AD12))</f>
        <v>9.6153846153846159E-3</v>
      </c>
      <c r="AE59" s="25">
        <f>COUNTIFS(Tablo1[Burdur],"TRUE",Tablo1[Chorotypes],"South European")/(VALUE(AE12))</f>
        <v>6.1349693251533744E-3</v>
      </c>
      <c r="AF59" s="25">
        <f>COUNTIFS(Tablo1[Bursa],"TRUE",Tablo1[Chorotypes],"South European")/(VALUE(AF12))</f>
        <v>1.9704433497536946E-2</v>
      </c>
      <c r="AG59" s="25">
        <f>COUNTIFS(Tablo1[Çanakkale],"TRUE",Tablo1[Chorotypes],"South European")/(VALUE(AG12))</f>
        <v>1.4652014652014652E-2</v>
      </c>
      <c r="AH59" s="25">
        <f>COUNTIFS(Tablo1[Çankırı],"TRUE",Tablo1[Chorotypes],"South European")/(VALUE(AH12))</f>
        <v>5.0251256281407036E-3</v>
      </c>
      <c r="AI59" s="25">
        <f>COUNTIFS(Tablo1[Çorum],"TRUE",Tablo1[Chorotypes],"South European")/(VALUE(AI12))</f>
        <v>1.4018691588785047E-2</v>
      </c>
      <c r="AJ59" s="25">
        <f>COUNTIFS(Tablo1[Denizli],"TRUE",Tablo1[Chorotypes],"South European")/(VALUE(AJ12))</f>
        <v>0</v>
      </c>
      <c r="AK59" s="25">
        <f>COUNTIFS(Tablo1[Diyarbakır],"TRUE",Tablo1[Chorotypes],"South European")/(VALUE(AK12))</f>
        <v>1.1235955056179775E-2</v>
      </c>
      <c r="AL59" s="25">
        <f>COUNTIFS(Tablo1[Düzce],"TRUE",Tablo1[Chorotypes],"South European")/(VALUE(AL12))</f>
        <v>2.8571428571428571E-2</v>
      </c>
      <c r="AM59" s="25">
        <f>COUNTIFS(Tablo1[Edirne],"TRUE",Tablo1[Chorotypes],"South European")/(VALUE(AM12))</f>
        <v>2.4937655860349128E-2</v>
      </c>
      <c r="AN59" s="25">
        <f>COUNTIFS(Tablo1[Elazığ],"TRUE",Tablo1[Chorotypes],"South European")/(VALUE(AN12))</f>
        <v>1.3157894736842105E-2</v>
      </c>
      <c r="AO59" s="25">
        <f>COUNTIFS(Tablo1[Erzincan],"TRUE",Tablo1[Chorotypes],"South European")/(VALUE(AO12))</f>
        <v>5.5248618784530384E-3</v>
      </c>
      <c r="AP59" s="25">
        <f>COUNTIFS(Tablo1[Erzurum],"TRUE",Tablo1[Chorotypes],"South European")/(VALUE(AP12))</f>
        <v>1.3736263736263736E-2</v>
      </c>
      <c r="AQ59" s="25">
        <f>COUNTIFS(Tablo1[Eskişehir],"TRUE",Tablo1[Chorotypes],"South European")/(VALUE(AQ12))</f>
        <v>1.507537688442211E-2</v>
      </c>
      <c r="AR59" s="25">
        <f>COUNTIFS(Tablo1[Gaziantep],"TRUE",Tablo1[Chorotypes],"South European")/(VALUE(AR12))</f>
        <v>6.6445182724252493E-3</v>
      </c>
      <c r="AS59" s="25">
        <f>COUNTIFS(Tablo1[Giresun],"TRUE",Tablo1[Chorotypes],"South European")/(VALUE(AS12))</f>
        <v>8.8495575221238937E-3</v>
      </c>
      <c r="AT59" s="25">
        <f>COUNTIFS(Tablo1[Gümüşhane],"TRUE",Tablo1[Chorotypes],"South European")/(VALUE(AT12))</f>
        <v>0</v>
      </c>
      <c r="AU59" s="25">
        <f>COUNTIFS(Tablo1[Hakkâri],"TRUE",Tablo1[Chorotypes],"South European")/(VALUE(AU12))</f>
        <v>0</v>
      </c>
      <c r="AV59" s="25">
        <f>COUNTIFS(Tablo1[Hatay],"TRUE",Tablo1[Chorotypes],"South European")/(VALUE(AV12))</f>
        <v>1.0548523206751054E-2</v>
      </c>
      <c r="AW59" s="25">
        <f>COUNTIFS(Tablo1[Iğdır],"TRUE",Tablo1[Chorotypes],"South European")/(VALUE(AW12))</f>
        <v>1.1299435028248588E-2</v>
      </c>
      <c r="AX59" s="25">
        <f>COUNTIFS(Tablo1[Isparta],"TRUE",Tablo1[Chorotypes],"South European")/(VALUE(AX12))</f>
        <v>9.2592592592592587E-3</v>
      </c>
      <c r="AY59" s="25">
        <f>COUNTIFS(Tablo1[İstanbul],"TRUE",Tablo1[Chorotypes],"South European")/(VALUE(AY12))</f>
        <v>2.0512820512820513E-2</v>
      </c>
      <c r="AZ59" s="25">
        <f>COUNTIFS(Tablo1[İzmir],"TRUE",Tablo1[Chorotypes],"South European")/(VALUE(AZ12))</f>
        <v>2.4179620034542316E-2</v>
      </c>
      <c r="BA59" s="25">
        <f>COUNTIFS(Tablo1[Kahramanmaraş],"TRUE",Tablo1[Chorotypes],"South European")/(VALUE(BA12))</f>
        <v>7.3170731707317077E-3</v>
      </c>
      <c r="BB59" s="25">
        <f>COUNTIFS(Tablo1[Karabük],"TRUE",Tablo1[Chorotypes],"South European")/(VALUE(BB12))</f>
        <v>1.5873015873015872E-2</v>
      </c>
      <c r="BC59" s="25">
        <f>COUNTIFS(Tablo1[Karaman],"TRUE",Tablo1[Chorotypes],"South European")/(VALUE(BC12))</f>
        <v>4.3478260869565218E-3</v>
      </c>
      <c r="BD59" s="25">
        <f>COUNTIFS(Tablo1[Kars],"TRUE",Tablo1[Chorotypes],"South European")/(VALUE(BD12))</f>
        <v>4.2016806722689074E-3</v>
      </c>
      <c r="BE59" s="25">
        <f>COUNTIFS(Tablo1[Kastamonu],"TRUE",Tablo1[Chorotypes],"South European")/(VALUE(BE12))</f>
        <v>3.2846715328467155E-2</v>
      </c>
      <c r="BF59" s="25">
        <f>COUNTIFS(Tablo1[Kayseri],"TRUE",Tablo1[Chorotypes],"South European")/(VALUE(BF12))</f>
        <v>7.9155672823219003E-3</v>
      </c>
      <c r="BG59" s="25">
        <f>COUNTIFS(Tablo1[Kırıkkale],"TRUE",Tablo1[Chorotypes],"South European")/(VALUE(BG12))</f>
        <v>0</v>
      </c>
      <c r="BH59" s="25">
        <f>COUNTIFS(Tablo1[Kırklareli],"TRUE",Tablo1[Chorotypes],"South European")/(VALUE(BH12))</f>
        <v>1.7543859649122806E-2</v>
      </c>
      <c r="BI59" s="25">
        <f>COUNTIFS(Tablo1[Kırşehir],"TRUE",Tablo1[Chorotypes],"South European")/(VALUE(BI12))</f>
        <v>8.7336244541484712E-3</v>
      </c>
      <c r="BJ59" s="25">
        <f>COUNTIFS(Tablo1[Kilis],"TRUE",Tablo1[Chorotypes],"South European")/(VALUE(BJ12))</f>
        <v>0</v>
      </c>
      <c r="BK59" s="25">
        <f>COUNTIFS(Tablo1[Kocaeli],"TRUE",Tablo1[Chorotypes],"South European")/(VALUE(BK12))</f>
        <v>1.8987341772151899E-2</v>
      </c>
      <c r="BL59" s="25">
        <f>COUNTIFS(Tablo1[Konya],"TRUE",Tablo1[Chorotypes],"South European")/(VALUE(BL12))</f>
        <v>1.7283950617283949E-2</v>
      </c>
      <c r="BM59" s="25">
        <f>COUNTIFS(Tablo1[Kütahya],"TRUE",Tablo1[Chorotypes],"South European")/(VALUE(BM12))</f>
        <v>2.23463687150838E-2</v>
      </c>
      <c r="BN59" s="25">
        <f>COUNTIFS(Tablo1[Malatya],"TRUE",Tablo1[Chorotypes],"South European")/(VALUE(BN12))</f>
        <v>7.0921985815602835E-3</v>
      </c>
      <c r="BO59" s="25">
        <f>COUNTIFS(Tablo1[Manisa],"TRUE",Tablo1[Chorotypes],"South European")/(VALUE(BO12))</f>
        <v>1.9138755980861243E-2</v>
      </c>
      <c r="BP59" s="25">
        <f>COUNTIFS(Tablo1[Mardin],"TRUE",Tablo1[Chorotypes],"South European")/(VALUE(BP12))</f>
        <v>4.9751243781094526E-3</v>
      </c>
      <c r="BQ59" s="25">
        <f>COUNTIFS(Tablo1[Mersin],"TRUE",Tablo1[Chorotypes],"South European")/(VALUE(BQ12))</f>
        <v>1.1787819253438114E-2</v>
      </c>
      <c r="BR59" s="25">
        <f>COUNTIFS(Tablo1[Muğla],"TRUE",Tablo1[Chorotypes],"South European")/(VALUE(BR12))</f>
        <v>1.9801980198019802E-2</v>
      </c>
      <c r="BS59" s="25">
        <f>COUNTIFS(Tablo1[Muş],"TRUE",Tablo1[Chorotypes],"South European")/(VALUE(BS12))</f>
        <v>0</v>
      </c>
      <c r="BT59" s="25">
        <f>COUNTIFS(Tablo1[Nevşehir],"TRUE",Tablo1[Chorotypes],"South European")/(VALUE(BT12))</f>
        <v>4.9751243781094526E-3</v>
      </c>
      <c r="BU59" s="25">
        <f>COUNTIFS(Tablo1[Niğde],"TRUE",Tablo1[Chorotypes],"South European")/(VALUE(BU12))</f>
        <v>1.3157894736842105E-2</v>
      </c>
      <c r="BV59" s="25">
        <f>COUNTIFS(Tablo1[Ordu],"TRUE",Tablo1[Chorotypes],"South European")/(VALUE(BV12))</f>
        <v>0</v>
      </c>
      <c r="BW59" s="25">
        <f>COUNTIFS(Tablo1[Osmaniye],"TRUE",Tablo1[Chorotypes],"South European")/(VALUE(BW12))</f>
        <v>1.1299435028248588E-2</v>
      </c>
      <c r="BX59" s="25">
        <f>COUNTIFS(Tablo1[Rize],"TRUE",Tablo1[Chorotypes],"South European")/(VALUE(BX12))</f>
        <v>0</v>
      </c>
      <c r="BY59" s="25">
        <f>COUNTIFS(Tablo1[Sakarya],"TRUE",Tablo1[Chorotypes],"South European")/(VALUE(BY12))</f>
        <v>1.3157894736842105E-2</v>
      </c>
      <c r="BZ59" s="25">
        <f>COUNTIFS(Tablo1[Samsun],"TRUE",Tablo1[Chorotypes],"South European")/(VALUE(BZ12))</f>
        <v>7.3529411764705881E-3</v>
      </c>
      <c r="CA59" s="25">
        <f>COUNTIFS(Tablo1[Siirt],"TRUE",Tablo1[Chorotypes],"South European")/(VALUE(CA12))</f>
        <v>0</v>
      </c>
      <c r="CB59" s="25">
        <f>COUNTIFS(Tablo1[Sinop],"TRUE",Tablo1[Chorotypes],"South European")/(VALUE(CB12))</f>
        <v>6.41025641025641E-3</v>
      </c>
      <c r="CC59" s="25">
        <f>COUNTIFS(Tablo1[Sivas],"TRUE",Tablo1[Chorotypes],"South European")/(VALUE(CC12))</f>
        <v>1.3605442176870748E-2</v>
      </c>
      <c r="CD59" s="25">
        <f>COUNTIFS(Tablo1[Şanlıurfa],"TRUE",Tablo1[Chorotypes],"South European")/(VALUE(CD12))</f>
        <v>0</v>
      </c>
      <c r="CE59" s="25">
        <f>COUNTIFS(Tablo1[Şırnak],"TRUE",Tablo1[Chorotypes],"South European")/(VALUE(CE12))</f>
        <v>0</v>
      </c>
      <c r="CF59" s="25">
        <f>COUNTIFS(Tablo1[Tekirdağ],"TRUE",Tablo1[Chorotypes],"South European")/(VALUE(CF12))</f>
        <v>1.0416666666666666E-2</v>
      </c>
      <c r="CG59" s="25">
        <f>COUNTIFS(Tablo1[Tokat],"TRUE",Tablo1[Chorotypes],"South European")/(VALUE(CG12))</f>
        <v>1.0256410256410256E-2</v>
      </c>
      <c r="CH59" s="25">
        <f>COUNTIFS(Tablo1[Trabzon],"TRUE",Tablo1[Chorotypes],"South European")/(VALUE(CH12))</f>
        <v>0</v>
      </c>
      <c r="CI59" s="25">
        <f>COUNTIFS(Tablo1[Tunceli],"TRUE",Tablo1[Chorotypes],"South European")/(VALUE(CI12))</f>
        <v>0</v>
      </c>
      <c r="CJ59" s="25">
        <f>COUNTIFS(Tablo1[Uşak],"TRUE",Tablo1[Chorotypes],"South European")/(VALUE(CJ12))</f>
        <v>8.771929824561403E-3</v>
      </c>
      <c r="CK59" s="25">
        <f>COUNTIFS(Tablo1[Van],"TRUE",Tablo1[Chorotypes],"South European")/(VALUE(CK12))</f>
        <v>5.2910052910052907E-3</v>
      </c>
      <c r="CL59" s="25">
        <f>COUNTIFS(Tablo1[Yalova],"TRUE",Tablo1[Chorotypes],"South European")/(VALUE(CL12))</f>
        <v>0</v>
      </c>
      <c r="CM59" s="25">
        <f>COUNTIFS(Tablo1[Yozgat],"TRUE",Tablo1[Chorotypes],"South European")/(VALUE(CM12))</f>
        <v>1.2195121951219513E-2</v>
      </c>
      <c r="CN59" s="46">
        <f>COUNTIFS(Tablo1[Zonguldak],"TRUE",Tablo1[Chorotypes],"South European")/(VALUE(CN12))</f>
        <v>1.4184397163120567E-2</v>
      </c>
    </row>
    <row r="60" spans="1:92">
      <c r="A60" s="45" t="s">
        <v>250</v>
      </c>
      <c r="B60" s="55">
        <f>(COUNTIF(Tablo1[Chorotypes],T(A60))/(B12))</f>
        <v>1.6786570743405275E-2</v>
      </c>
      <c r="C60" s="25">
        <f>COUNTIFS(Tablo1[Mediterranean],"TRUE",Tablo1[Chorotypes],"Turano-European")/(VALUE(C12))</f>
        <v>2.1782178217821781E-2</v>
      </c>
      <c r="D60" s="25">
        <f>COUNTIFS(Tablo1[Aegean],"TRUE",Tablo1[Chorotypes],"Turano-European")/(VALUE(D12))</f>
        <v>2.1108179419525065E-2</v>
      </c>
      <c r="E60" s="25">
        <f>COUNTIFS(Tablo1[Central Anatolian],"TRUE",Tablo1[Chorotypes],"Turano-European")/(VALUE(E12))</f>
        <v>2.3076923076923078E-2</v>
      </c>
      <c r="F60" s="25">
        <f>COUNTIFS(Tablo1[Marmara],"TRUE",Tablo1[Chorotypes],"Turano-European")/(VALUE(F12))</f>
        <v>2.3058252427184466E-2</v>
      </c>
      <c r="G60" s="25">
        <f>COUNTIFS(Tablo1[Southeastern Anatolian],"TRUE",Tablo1[Chorotypes],"Turano-European")/(VALUE(G12))</f>
        <v>2.0442930153321975E-2</v>
      </c>
      <c r="H60" s="25">
        <f>COUNTIFS(Tablo1[East Anatolian],"TRUE",Tablo1[Chorotypes],"Turano-European")/(VALUE(H12))</f>
        <v>2.564102564102564E-2</v>
      </c>
      <c r="I60" s="25">
        <f>COUNTIFS(Tablo1[Black Sea],"TRUE",Tablo1[Chorotypes],"Turano-European")/(VALUE(I12))</f>
        <v>2.1080368906455864E-2</v>
      </c>
      <c r="J60" s="25">
        <f>COUNTIFS(Tablo1[Eastern Black Sea],"TRUE",Tablo1[Chorotypes],"Turano-European")/(VALUE(J12))</f>
        <v>2.7700831024930747E-2</v>
      </c>
      <c r="K60" s="25">
        <f>COUNTIFS(Tablo1[Turkish Thrace],"TRUE",Tablo1[Chorotypes],"Turano-European")/(VALUE(K12))</f>
        <v>2.7027027027027029E-2</v>
      </c>
      <c r="L60" s="25">
        <f>COUNTIFS(Tablo1[Adana],"TRUE",Tablo1[Chorotypes],"Turano-European")/(VALUE(L12))</f>
        <v>2.5830258302583026E-2</v>
      </c>
      <c r="M60" s="25">
        <f>COUNTIFS(Tablo1[Adıyaman],"TRUE",Tablo1[Chorotypes],"Turano-European")/(VALUE(M12))</f>
        <v>2.34375E-2</v>
      </c>
      <c r="N60" s="25">
        <f>COUNTIFS(Tablo1[Afyonkarahisar],"TRUE",Tablo1[Chorotypes],"Turano-European")/(VALUE(N12))</f>
        <v>3.0120481927710843E-2</v>
      </c>
      <c r="O60" s="25">
        <f>COUNTIFS(Tablo1[Ağrı],"TRUE",Tablo1[Chorotypes],"Turano-European")/(VALUE(O12))</f>
        <v>3.5714285714285712E-2</v>
      </c>
      <c r="P60" s="25">
        <f>COUNTIFS(Tablo1[Aksaray],"TRUE",Tablo1[Chorotypes],"Turano-European")/(VALUE(P12))</f>
        <v>1.6393442622950821E-2</v>
      </c>
      <c r="Q60" s="25">
        <f>COUNTIFS(Tablo1[Amasya],"TRUE",Tablo1[Chorotypes],"Turano-European")/(VALUE(Q12))</f>
        <v>2.0408163265306121E-2</v>
      </c>
      <c r="R60" s="25">
        <f>COUNTIFS(Tablo1[Ankara],"TRUE",Tablo1[Chorotypes],"Turano-European")/(VALUE(R12))</f>
        <v>2.6856240126382307E-2</v>
      </c>
      <c r="S60" s="25">
        <f>COUNTIFS(Tablo1[Antalya],"TRUE",Tablo1[Chorotypes],"Turano-European")/(VALUE(S12))</f>
        <v>1.3043478260869565E-2</v>
      </c>
      <c r="T60" s="25">
        <f>COUNTIFS(Tablo1[Ardahan],"TRUE",Tablo1[Chorotypes],"Turano-European")/(VALUE(T12))</f>
        <v>1.9607843137254902E-2</v>
      </c>
      <c r="U60" s="25">
        <f>COUNTIFS(Tablo1[Artvin],"TRUE",Tablo1[Chorotypes],"Turano-European")/(VALUE(U12))</f>
        <v>2.7522935779816515E-2</v>
      </c>
      <c r="V60" s="25">
        <f>COUNTIFS(Tablo1[Aydın],"TRUE",Tablo1[Chorotypes],"Turano-European")/(VALUE(V12))</f>
        <v>2.1367521367521368E-2</v>
      </c>
      <c r="W60" s="25">
        <f>COUNTIFS(Tablo1[Balıkesir],"TRUE",Tablo1[Chorotypes],"Turano-European")/(VALUE(W12))</f>
        <v>2.2522522522522521E-2</v>
      </c>
      <c r="X60" s="25">
        <f>COUNTIFS(Tablo1[Bartın],"TRUE",Tablo1[Chorotypes],"Turano-European")/(VALUE(X12))</f>
        <v>3.1914893617021274E-2</v>
      </c>
      <c r="Y60" s="25">
        <f>COUNTIFS(Tablo1[Batman],"TRUE",Tablo1[Chorotypes],"Turano-European")/(VALUE(Y12))</f>
        <v>3.5714285714285712E-2</v>
      </c>
      <c r="Z60" s="25">
        <f>COUNTIFS(Tablo1[Bayburt],"TRUE",Tablo1[Chorotypes],"Turano-European")/(VALUE(Z12))</f>
        <v>3.2967032967032968E-2</v>
      </c>
      <c r="AA60" s="25">
        <f>COUNTIFS(Tablo1[Bilecik],"TRUE",Tablo1[Chorotypes],"Turano-European")/(VALUE(AA12))</f>
        <v>2.3255813953488372E-2</v>
      </c>
      <c r="AB60" s="25">
        <f>COUNTIFS(Tablo1[Bingöl],"TRUE",Tablo1[Chorotypes],"Turano-European")/(VALUE(AB12))</f>
        <v>5.1948051948051951E-2</v>
      </c>
      <c r="AC60" s="25">
        <f>COUNTIFS(Tablo1[Bitlis],"TRUE",Tablo1[Chorotypes],"Turano-European")/(VALUE(AC12))</f>
        <v>3.896103896103896E-2</v>
      </c>
      <c r="AD60" s="25">
        <f>COUNTIFS(Tablo1[Bolu],"TRUE",Tablo1[Chorotypes],"Turano-European")/(VALUE(AD12))</f>
        <v>4.3269230769230768E-2</v>
      </c>
      <c r="AE60" s="25">
        <f>COUNTIFS(Tablo1[Burdur],"TRUE",Tablo1[Chorotypes],"Turano-European")/(VALUE(AE12))</f>
        <v>3.6809815950920248E-2</v>
      </c>
      <c r="AF60" s="25">
        <f>COUNTIFS(Tablo1[Bursa],"TRUE",Tablo1[Chorotypes],"Turano-European")/(VALUE(AF12))</f>
        <v>2.4630541871921183E-2</v>
      </c>
      <c r="AG60" s="25">
        <f>COUNTIFS(Tablo1[Çanakkale],"TRUE",Tablo1[Chorotypes],"Turano-European")/(VALUE(AG12))</f>
        <v>2.197802197802198E-2</v>
      </c>
      <c r="AH60" s="25">
        <f>COUNTIFS(Tablo1[Çankırı],"TRUE",Tablo1[Chorotypes],"Turano-European")/(VALUE(AH12))</f>
        <v>4.0201005025125629E-2</v>
      </c>
      <c r="AI60" s="25">
        <f>COUNTIFS(Tablo1[Çorum],"TRUE",Tablo1[Chorotypes],"Turano-European")/(VALUE(AI12))</f>
        <v>4.2056074766355138E-2</v>
      </c>
      <c r="AJ60" s="25">
        <f>COUNTIFS(Tablo1[Denizli],"TRUE",Tablo1[Chorotypes],"Turano-European")/(VALUE(AJ12))</f>
        <v>3.125E-2</v>
      </c>
      <c r="AK60" s="25">
        <f>COUNTIFS(Tablo1[Diyarbakır],"TRUE",Tablo1[Chorotypes],"Turano-European")/(VALUE(AK12))</f>
        <v>2.5280898876404494E-2</v>
      </c>
      <c r="AL60" s="25">
        <f>COUNTIFS(Tablo1[Düzce],"TRUE",Tablo1[Chorotypes],"Turano-European")/(VALUE(AL12))</f>
        <v>1.9047619047619049E-2</v>
      </c>
      <c r="AM60" s="25">
        <f>COUNTIFS(Tablo1[Edirne],"TRUE",Tablo1[Chorotypes],"Turano-European")/(VALUE(AM12))</f>
        <v>3.4912718204488775E-2</v>
      </c>
      <c r="AN60" s="25">
        <f>COUNTIFS(Tablo1[Elazığ],"TRUE",Tablo1[Chorotypes],"Turano-European")/(VALUE(AN12))</f>
        <v>3.2894736842105261E-2</v>
      </c>
      <c r="AO60" s="25">
        <f>COUNTIFS(Tablo1[Erzincan],"TRUE",Tablo1[Chorotypes],"Turano-European")/(VALUE(AO12))</f>
        <v>2.2099447513812154E-2</v>
      </c>
      <c r="AP60" s="25">
        <f>COUNTIFS(Tablo1[Erzurum],"TRUE",Tablo1[Chorotypes],"Turano-European")/(VALUE(AP12))</f>
        <v>3.5714285714285712E-2</v>
      </c>
      <c r="AQ60" s="25">
        <f>COUNTIFS(Tablo1[Eskişehir],"TRUE",Tablo1[Chorotypes],"Turano-European")/(VALUE(AQ12))</f>
        <v>4.0201005025125629E-2</v>
      </c>
      <c r="AR60" s="25">
        <f>COUNTIFS(Tablo1[Gaziantep],"TRUE",Tablo1[Chorotypes],"Turano-European")/(VALUE(AR12))</f>
        <v>1.9933554817275746E-2</v>
      </c>
      <c r="AS60" s="25">
        <f>COUNTIFS(Tablo1[Giresun],"TRUE",Tablo1[Chorotypes],"Turano-European")/(VALUE(AS12))</f>
        <v>5.3097345132743362E-2</v>
      </c>
      <c r="AT60" s="25">
        <f>COUNTIFS(Tablo1[Gümüşhane],"TRUE",Tablo1[Chorotypes],"Turano-European")/(VALUE(AT12))</f>
        <v>4.0816326530612242E-2</v>
      </c>
      <c r="AU60" s="25">
        <f>COUNTIFS(Tablo1[Hakkâri],"TRUE",Tablo1[Chorotypes],"Turano-European")/(VALUE(AU12))</f>
        <v>3.7499999999999999E-2</v>
      </c>
      <c r="AV60" s="25">
        <f>COUNTIFS(Tablo1[Hatay],"TRUE",Tablo1[Chorotypes],"Turano-European")/(VALUE(AV12))</f>
        <v>2.1097046413502109E-2</v>
      </c>
      <c r="AW60" s="25">
        <f>COUNTIFS(Tablo1[Iğdır],"TRUE",Tablo1[Chorotypes],"Turano-European")/(VALUE(AW12))</f>
        <v>4.519774011299435E-2</v>
      </c>
      <c r="AX60" s="25">
        <f>COUNTIFS(Tablo1[Isparta],"TRUE",Tablo1[Chorotypes],"Turano-European")/(VALUE(AX12))</f>
        <v>2.7777777777777776E-2</v>
      </c>
      <c r="AY60" s="25">
        <f>COUNTIFS(Tablo1[İstanbul],"TRUE",Tablo1[Chorotypes],"Turano-European")/(VALUE(AY12))</f>
        <v>2.0512820512820513E-2</v>
      </c>
      <c r="AZ60" s="25">
        <f>COUNTIFS(Tablo1[İzmir],"TRUE",Tablo1[Chorotypes],"Turano-European")/(VALUE(AZ12))</f>
        <v>2.072538860103627E-2</v>
      </c>
      <c r="BA60" s="25">
        <f>COUNTIFS(Tablo1[Kahramanmaraş],"TRUE",Tablo1[Chorotypes],"Turano-European")/(VALUE(BA12))</f>
        <v>2.1951219512195121E-2</v>
      </c>
      <c r="BB60" s="25">
        <f>COUNTIFS(Tablo1[Karabük],"TRUE",Tablo1[Chorotypes],"Turano-European")/(VALUE(BB12))</f>
        <v>3.1746031746031744E-2</v>
      </c>
      <c r="BC60" s="25">
        <f>COUNTIFS(Tablo1[Karaman],"TRUE",Tablo1[Chorotypes],"Turano-European")/(VALUE(BC12))</f>
        <v>2.8260869565217391E-2</v>
      </c>
      <c r="BD60" s="25">
        <f>COUNTIFS(Tablo1[Kars],"TRUE",Tablo1[Chorotypes],"Turano-European")/(VALUE(BD12))</f>
        <v>4.6218487394957986E-2</v>
      </c>
      <c r="BE60" s="25">
        <f>COUNTIFS(Tablo1[Kastamonu],"TRUE",Tablo1[Chorotypes],"Turano-European")/(VALUE(BE12))</f>
        <v>2.9197080291970802E-2</v>
      </c>
      <c r="BF60" s="25">
        <f>COUNTIFS(Tablo1[Kayseri],"TRUE",Tablo1[Chorotypes],"Turano-European")/(VALUE(BF12))</f>
        <v>2.6385224274406333E-2</v>
      </c>
      <c r="BG60" s="25">
        <f>COUNTIFS(Tablo1[Kırıkkale],"TRUE",Tablo1[Chorotypes],"Turano-European")/(VALUE(BG12))</f>
        <v>3.896103896103896E-2</v>
      </c>
      <c r="BH60" s="25">
        <f>COUNTIFS(Tablo1[Kırklareli],"TRUE",Tablo1[Chorotypes],"Turano-European")/(VALUE(BH12))</f>
        <v>2.6315789473684209E-2</v>
      </c>
      <c r="BI60" s="25">
        <f>COUNTIFS(Tablo1[Kırşehir],"TRUE",Tablo1[Chorotypes],"Turano-European")/(VALUE(BI12))</f>
        <v>2.6200873362445413E-2</v>
      </c>
      <c r="BJ60" s="25">
        <f>COUNTIFS(Tablo1[Kilis],"TRUE",Tablo1[Chorotypes],"Turano-European")/(VALUE(BJ12))</f>
        <v>2.5974025974025976E-2</v>
      </c>
      <c r="BK60" s="25">
        <f>COUNTIFS(Tablo1[Kocaeli],"TRUE",Tablo1[Chorotypes],"Turano-European")/(VALUE(BK12))</f>
        <v>1.8987341772151899E-2</v>
      </c>
      <c r="BL60" s="25">
        <f>COUNTIFS(Tablo1[Konya],"TRUE",Tablo1[Chorotypes],"Turano-European")/(VALUE(BL12))</f>
        <v>2.7160493827160494E-2</v>
      </c>
      <c r="BM60" s="25">
        <f>COUNTIFS(Tablo1[Kütahya],"TRUE",Tablo1[Chorotypes],"Turano-European")/(VALUE(BM12))</f>
        <v>1.6759776536312849E-2</v>
      </c>
      <c r="BN60" s="25">
        <f>COUNTIFS(Tablo1[Malatya],"TRUE",Tablo1[Chorotypes],"Turano-European")/(VALUE(BN12))</f>
        <v>2.8368794326241134E-2</v>
      </c>
      <c r="BO60" s="25">
        <f>COUNTIFS(Tablo1[Manisa],"TRUE",Tablo1[Chorotypes],"Turano-European")/(VALUE(BO12))</f>
        <v>3.3492822966507178E-2</v>
      </c>
      <c r="BP60" s="25">
        <f>COUNTIFS(Tablo1[Mardin],"TRUE",Tablo1[Chorotypes],"Turano-European")/(VALUE(BP12))</f>
        <v>3.482587064676617E-2</v>
      </c>
      <c r="BQ60" s="25">
        <f>COUNTIFS(Tablo1[Mersin],"TRUE",Tablo1[Chorotypes],"Turano-European")/(VALUE(BQ12))</f>
        <v>2.1611001964636542E-2</v>
      </c>
      <c r="BR60" s="25">
        <f>COUNTIFS(Tablo1[Muğla],"TRUE",Tablo1[Chorotypes],"Turano-European")/(VALUE(BR12))</f>
        <v>2.6402640264026403E-2</v>
      </c>
      <c r="BS60" s="25">
        <f>COUNTIFS(Tablo1[Muş],"TRUE",Tablo1[Chorotypes],"Turano-European")/(VALUE(BS12))</f>
        <v>2.4390243902439025E-2</v>
      </c>
      <c r="BT60" s="25">
        <f>COUNTIFS(Tablo1[Nevşehir],"TRUE",Tablo1[Chorotypes],"Turano-European")/(VALUE(BT12))</f>
        <v>4.975124378109453E-2</v>
      </c>
      <c r="BU60" s="25">
        <f>COUNTIFS(Tablo1[Niğde],"TRUE",Tablo1[Chorotypes],"Turano-European")/(VALUE(BU12))</f>
        <v>1.9736842105263157E-2</v>
      </c>
      <c r="BV60" s="25">
        <f>COUNTIFS(Tablo1[Ordu],"TRUE",Tablo1[Chorotypes],"Turano-European")/(VALUE(BV12))</f>
        <v>4.9504950495049507E-2</v>
      </c>
      <c r="BW60" s="25">
        <f>COUNTIFS(Tablo1[Osmaniye],"TRUE",Tablo1[Chorotypes],"Turano-European")/(VALUE(BW12))</f>
        <v>3.3898305084745763E-2</v>
      </c>
      <c r="BX60" s="25">
        <f>COUNTIFS(Tablo1[Rize],"TRUE",Tablo1[Chorotypes],"Turano-European")/(VALUE(BX12))</f>
        <v>1.7543859649122806E-2</v>
      </c>
      <c r="BY60" s="25">
        <f>COUNTIFS(Tablo1[Sakarya],"TRUE",Tablo1[Chorotypes],"Turano-European")/(VALUE(BY12))</f>
        <v>3.9473684210526314E-2</v>
      </c>
      <c r="BZ60" s="25">
        <f>COUNTIFS(Tablo1[Samsun],"TRUE",Tablo1[Chorotypes],"Turano-European")/(VALUE(BZ12))</f>
        <v>2.2058823529411766E-2</v>
      </c>
      <c r="CA60" s="25">
        <f>COUNTIFS(Tablo1[Siirt],"TRUE",Tablo1[Chorotypes],"Turano-European")/(VALUE(CA12))</f>
        <v>4.3859649122807015E-2</v>
      </c>
      <c r="CB60" s="25">
        <f>COUNTIFS(Tablo1[Sinop],"TRUE",Tablo1[Chorotypes],"Turano-European")/(VALUE(CB12))</f>
        <v>1.9230769230769232E-2</v>
      </c>
      <c r="CC60" s="25">
        <f>COUNTIFS(Tablo1[Sivas],"TRUE",Tablo1[Chorotypes],"Turano-European")/(VALUE(CC12))</f>
        <v>4.0816326530612242E-2</v>
      </c>
      <c r="CD60" s="25">
        <f>COUNTIFS(Tablo1[Şanlıurfa],"TRUE",Tablo1[Chorotypes],"Turano-European")/(VALUE(CD12))</f>
        <v>1.5748031496062992E-2</v>
      </c>
      <c r="CE60" s="25">
        <f>COUNTIFS(Tablo1[Şırnak],"TRUE",Tablo1[Chorotypes],"Turano-European")/(VALUE(CE12))</f>
        <v>3.7037037037037035E-2</v>
      </c>
      <c r="CF60" s="25">
        <f>COUNTIFS(Tablo1[Tekirdağ],"TRUE",Tablo1[Chorotypes],"Turano-European")/(VALUE(CF12))</f>
        <v>2.0833333333333332E-2</v>
      </c>
      <c r="CG60" s="25">
        <f>COUNTIFS(Tablo1[Tokat],"TRUE",Tablo1[Chorotypes],"Turano-European")/(VALUE(CG12))</f>
        <v>2.564102564102564E-2</v>
      </c>
      <c r="CH60" s="25">
        <f>COUNTIFS(Tablo1[Trabzon],"TRUE",Tablo1[Chorotypes],"Turano-European")/(VALUE(CH12))</f>
        <v>2.564102564102564E-2</v>
      </c>
      <c r="CI60" s="25">
        <f>COUNTIFS(Tablo1[Tunceli],"TRUE",Tablo1[Chorotypes],"Turano-European")/(VALUE(CI12))</f>
        <v>3.6036036036036036E-2</v>
      </c>
      <c r="CJ60" s="25">
        <f>COUNTIFS(Tablo1[Uşak],"TRUE",Tablo1[Chorotypes],"Turano-European")/(VALUE(CJ12))</f>
        <v>4.3859649122807015E-2</v>
      </c>
      <c r="CK60" s="25">
        <f>COUNTIFS(Tablo1[Van],"TRUE",Tablo1[Chorotypes],"Turano-European")/(VALUE(CK12))</f>
        <v>2.1164021164021163E-2</v>
      </c>
      <c r="CL60" s="25">
        <f>COUNTIFS(Tablo1[Yalova],"TRUE",Tablo1[Chorotypes],"Turano-European")/(VALUE(CL12))</f>
        <v>7.6923076923076927E-2</v>
      </c>
      <c r="CM60" s="25">
        <f>COUNTIFS(Tablo1[Yozgat],"TRUE",Tablo1[Chorotypes],"Turano-European")/(VALUE(CM12))</f>
        <v>4.878048780487805E-2</v>
      </c>
      <c r="CN60" s="46">
        <f>COUNTIFS(Tablo1[Zonguldak],"TRUE",Tablo1[Chorotypes],"Turano-European")/(VALUE(CN12))</f>
        <v>4.2553191489361701E-2</v>
      </c>
    </row>
    <row r="61" spans="1:92">
      <c r="A61" s="45" t="s">
        <v>338</v>
      </c>
      <c r="B61" s="55">
        <f>(COUNTIF(Tablo1[Chorotypes],T(A61))/(B12))</f>
        <v>2.9976019184652278E-3</v>
      </c>
      <c r="C61" s="25">
        <f>COUNTIFS(Tablo1[Mediterranean],"TRUE",Tablo1[Chorotypes],"East European")/(VALUE(C12))</f>
        <v>0</v>
      </c>
      <c r="D61" s="25">
        <f>COUNTIFS(Tablo1[Aegean],"TRUE",Tablo1[Chorotypes],"East European")/(VALUE(D12))</f>
        <v>1.3192612137203166E-3</v>
      </c>
      <c r="E61" s="25">
        <f>COUNTIFS(Tablo1[Central Anatolian],"TRUE",Tablo1[Chorotypes],"East European")/(VALUE(E12))</f>
        <v>1.9230769230769232E-3</v>
      </c>
      <c r="F61" s="25">
        <f>COUNTIFS(Tablo1[Marmara],"TRUE",Tablo1[Chorotypes],"East European")/(VALUE(F12))</f>
        <v>1.2135922330097086E-3</v>
      </c>
      <c r="G61" s="25">
        <f>COUNTIFS(Tablo1[Southeastern Anatolian],"TRUE",Tablo1[Chorotypes],"East European")/(VALUE(G12))</f>
        <v>1.7035775127768314E-3</v>
      </c>
      <c r="H61" s="25">
        <f>COUNTIFS(Tablo1[East Anatolian],"TRUE",Tablo1[Chorotypes],"East European")/(VALUE(H12))</f>
        <v>1.3495276653171389E-3</v>
      </c>
      <c r="I61" s="25">
        <f>COUNTIFS(Tablo1[Black Sea],"TRUE",Tablo1[Chorotypes],"East European")/(VALUE(I12))</f>
        <v>3.952569169960474E-3</v>
      </c>
      <c r="J61" s="25">
        <f>COUNTIFS(Tablo1[Eastern Black Sea],"TRUE",Tablo1[Chorotypes],"East European")/(VALUE(J12))</f>
        <v>0</v>
      </c>
      <c r="K61" s="25">
        <f>COUNTIFS(Tablo1[Turkish Thrace],"TRUE",Tablo1[Chorotypes],"East European")/(VALUE(K12))</f>
        <v>1.5015015015015015E-3</v>
      </c>
      <c r="L61" s="25">
        <f>COUNTIFS(Tablo1[Adana],"TRUE",Tablo1[Chorotypes],"East European")/(VALUE(L12))</f>
        <v>0</v>
      </c>
      <c r="M61" s="25">
        <f>COUNTIFS(Tablo1[Adıyaman],"TRUE",Tablo1[Chorotypes],"East European")/(VALUE(M12))</f>
        <v>0</v>
      </c>
      <c r="N61" s="25">
        <f>COUNTIFS(Tablo1[Afyonkarahisar],"TRUE",Tablo1[Chorotypes],"East European")/(VALUE(N12))</f>
        <v>6.024096385542169E-3</v>
      </c>
      <c r="O61" s="25">
        <f>COUNTIFS(Tablo1[Ağrı],"TRUE",Tablo1[Chorotypes],"East European")/(VALUE(O12))</f>
        <v>0</v>
      </c>
      <c r="P61" s="25">
        <f>COUNTIFS(Tablo1[Aksaray],"TRUE",Tablo1[Chorotypes],"East European")/(VALUE(P12))</f>
        <v>0</v>
      </c>
      <c r="Q61" s="25">
        <f>COUNTIFS(Tablo1[Amasya],"TRUE",Tablo1[Chorotypes],"East European")/(VALUE(Q12))</f>
        <v>3.4013605442176869E-3</v>
      </c>
      <c r="R61" s="25">
        <f>COUNTIFS(Tablo1[Ankara],"TRUE",Tablo1[Chorotypes],"East European")/(VALUE(R12))</f>
        <v>3.1595576619273301E-3</v>
      </c>
      <c r="S61" s="25">
        <f>COUNTIFS(Tablo1[Antalya],"TRUE",Tablo1[Chorotypes],"East European")/(VALUE(S12))</f>
        <v>0</v>
      </c>
      <c r="T61" s="25">
        <f>COUNTIFS(Tablo1[Ardahan],"TRUE",Tablo1[Chorotypes],"East European")/(VALUE(T12))</f>
        <v>0</v>
      </c>
      <c r="U61" s="25">
        <f>COUNTIFS(Tablo1[Artvin],"TRUE",Tablo1[Chorotypes],"East European")/(VALUE(U12))</f>
        <v>0</v>
      </c>
      <c r="V61" s="25">
        <f>COUNTIFS(Tablo1[Aydın],"TRUE",Tablo1[Chorotypes],"East European")/(VALUE(V12))</f>
        <v>0</v>
      </c>
      <c r="W61" s="25">
        <f>COUNTIFS(Tablo1[Balıkesir],"TRUE",Tablo1[Chorotypes],"East European")/(VALUE(W12))</f>
        <v>0</v>
      </c>
      <c r="X61" s="25">
        <f>COUNTIFS(Tablo1[Bartın],"TRUE",Tablo1[Chorotypes],"East European")/(VALUE(X12))</f>
        <v>0</v>
      </c>
      <c r="Y61" s="25">
        <f>COUNTIFS(Tablo1[Batman],"TRUE",Tablo1[Chorotypes],"East European")/(VALUE(Y12))</f>
        <v>0</v>
      </c>
      <c r="Z61" s="25">
        <f>COUNTIFS(Tablo1[Bayburt],"TRUE",Tablo1[Chorotypes],"East European")/(VALUE(Z12))</f>
        <v>0</v>
      </c>
      <c r="AA61" s="25">
        <f>COUNTIFS(Tablo1[Bilecik],"TRUE",Tablo1[Chorotypes],"East European")/(VALUE(AA12))</f>
        <v>0</v>
      </c>
      <c r="AB61" s="25">
        <f>COUNTIFS(Tablo1[Bingöl],"TRUE",Tablo1[Chorotypes],"East European")/(VALUE(AB12))</f>
        <v>0</v>
      </c>
      <c r="AC61" s="25">
        <f>COUNTIFS(Tablo1[Bitlis],"TRUE",Tablo1[Chorotypes],"East European")/(VALUE(AC12))</f>
        <v>0</v>
      </c>
      <c r="AD61" s="25">
        <f>COUNTIFS(Tablo1[Bolu],"TRUE",Tablo1[Chorotypes],"East European")/(VALUE(AD12))</f>
        <v>4.807692307692308E-3</v>
      </c>
      <c r="AE61" s="25">
        <f>COUNTIFS(Tablo1[Burdur],"TRUE",Tablo1[Chorotypes],"East European")/(VALUE(AE12))</f>
        <v>0</v>
      </c>
      <c r="AF61" s="25">
        <f>COUNTIFS(Tablo1[Bursa],"TRUE",Tablo1[Chorotypes],"East European")/(VALUE(AF12))</f>
        <v>2.4630541871921183E-3</v>
      </c>
      <c r="AG61" s="25">
        <f>COUNTIFS(Tablo1[Çanakkale],"TRUE",Tablo1[Chorotypes],"East European")/(VALUE(AG12))</f>
        <v>0</v>
      </c>
      <c r="AH61" s="25">
        <f>COUNTIFS(Tablo1[Çankırı],"TRUE",Tablo1[Chorotypes],"East European")/(VALUE(AH12))</f>
        <v>0</v>
      </c>
      <c r="AI61" s="25">
        <f>COUNTIFS(Tablo1[Çorum],"TRUE",Tablo1[Chorotypes],"East European")/(VALUE(AI12))</f>
        <v>4.6728971962616819E-3</v>
      </c>
      <c r="AJ61" s="25">
        <f>COUNTIFS(Tablo1[Denizli],"TRUE",Tablo1[Chorotypes],"East European")/(VALUE(AJ12))</f>
        <v>0</v>
      </c>
      <c r="AK61" s="25">
        <f>COUNTIFS(Tablo1[Diyarbakır],"TRUE",Tablo1[Chorotypes],"East European")/(VALUE(AK12))</f>
        <v>2.8089887640449437E-3</v>
      </c>
      <c r="AL61" s="25">
        <f>COUNTIFS(Tablo1[Düzce],"TRUE",Tablo1[Chorotypes],"East European")/(VALUE(AL12))</f>
        <v>0</v>
      </c>
      <c r="AM61" s="25">
        <f>COUNTIFS(Tablo1[Edirne],"TRUE",Tablo1[Chorotypes],"East European")/(VALUE(AM12))</f>
        <v>2.4937655860349127E-3</v>
      </c>
      <c r="AN61" s="25">
        <f>COUNTIFS(Tablo1[Elazığ],"TRUE",Tablo1[Chorotypes],"East European")/(VALUE(AN12))</f>
        <v>0</v>
      </c>
      <c r="AO61" s="25">
        <f>COUNTIFS(Tablo1[Erzincan],"TRUE",Tablo1[Chorotypes],"East European")/(VALUE(AO12))</f>
        <v>0</v>
      </c>
      <c r="AP61" s="25">
        <f>COUNTIFS(Tablo1[Erzurum],"TRUE",Tablo1[Chorotypes],"East European")/(VALUE(AP12))</f>
        <v>2.7472527472527475E-3</v>
      </c>
      <c r="AQ61" s="25">
        <f>COUNTIFS(Tablo1[Eskişehir],"TRUE",Tablo1[Chorotypes],"East European")/(VALUE(AQ12))</f>
        <v>5.0251256281407036E-3</v>
      </c>
      <c r="AR61" s="25">
        <f>COUNTIFS(Tablo1[Gaziantep],"TRUE",Tablo1[Chorotypes],"East European")/(VALUE(AR12))</f>
        <v>0</v>
      </c>
      <c r="AS61" s="25">
        <f>COUNTIFS(Tablo1[Giresun],"TRUE",Tablo1[Chorotypes],"East European")/(VALUE(AS12))</f>
        <v>0</v>
      </c>
      <c r="AT61" s="25">
        <f>COUNTIFS(Tablo1[Gümüşhane],"TRUE",Tablo1[Chorotypes],"East European")/(VALUE(AT12))</f>
        <v>0</v>
      </c>
      <c r="AU61" s="25">
        <f>COUNTIFS(Tablo1[Hakkâri],"TRUE",Tablo1[Chorotypes],"East European")/(VALUE(AU12))</f>
        <v>0</v>
      </c>
      <c r="AV61" s="25">
        <f>COUNTIFS(Tablo1[Hatay],"TRUE",Tablo1[Chorotypes],"East European")/(VALUE(AV12))</f>
        <v>0</v>
      </c>
      <c r="AW61" s="25">
        <f>COUNTIFS(Tablo1[Iğdır],"TRUE",Tablo1[Chorotypes],"East European")/(VALUE(AW12))</f>
        <v>0</v>
      </c>
      <c r="AX61" s="25">
        <f>COUNTIFS(Tablo1[Isparta],"TRUE",Tablo1[Chorotypes],"East European")/(VALUE(AX12))</f>
        <v>0</v>
      </c>
      <c r="AY61" s="25">
        <f>COUNTIFS(Tablo1[İstanbul],"TRUE",Tablo1[Chorotypes],"East European")/(VALUE(AY12))</f>
        <v>2.5641025641025641E-3</v>
      </c>
      <c r="AZ61" s="25">
        <f>COUNTIFS(Tablo1[İzmir],"TRUE",Tablo1[Chorotypes],"East European")/(VALUE(AZ12))</f>
        <v>0</v>
      </c>
      <c r="BA61" s="25">
        <f>COUNTIFS(Tablo1[Kahramanmaraş],"TRUE",Tablo1[Chorotypes],"East European")/(VALUE(BA12))</f>
        <v>0</v>
      </c>
      <c r="BB61" s="25">
        <f>COUNTIFS(Tablo1[Karabük],"TRUE",Tablo1[Chorotypes],"East European")/(VALUE(BB12))</f>
        <v>7.9365079365079361E-3</v>
      </c>
      <c r="BC61" s="25">
        <f>COUNTIFS(Tablo1[Karaman],"TRUE",Tablo1[Chorotypes],"East European")/(VALUE(BC12))</f>
        <v>0</v>
      </c>
      <c r="BD61" s="25">
        <f>COUNTIFS(Tablo1[Kars],"TRUE",Tablo1[Chorotypes],"East European")/(VALUE(BD12))</f>
        <v>0</v>
      </c>
      <c r="BE61" s="25">
        <f>COUNTIFS(Tablo1[Kastamonu],"TRUE",Tablo1[Chorotypes],"East European")/(VALUE(BE12))</f>
        <v>0</v>
      </c>
      <c r="BF61" s="25">
        <f>COUNTIFS(Tablo1[Kayseri],"TRUE",Tablo1[Chorotypes],"East European")/(VALUE(BF12))</f>
        <v>0</v>
      </c>
      <c r="BG61" s="25">
        <f>COUNTIFS(Tablo1[Kırıkkale],"TRUE",Tablo1[Chorotypes],"East European")/(VALUE(BG12))</f>
        <v>0</v>
      </c>
      <c r="BH61" s="25">
        <f>COUNTIFS(Tablo1[Kırklareli],"TRUE",Tablo1[Chorotypes],"East European")/(VALUE(BH12))</f>
        <v>4.3859649122807015E-3</v>
      </c>
      <c r="BI61" s="25">
        <f>COUNTIFS(Tablo1[Kırşehir],"TRUE",Tablo1[Chorotypes],"East European")/(VALUE(BI12))</f>
        <v>4.3668122270742356E-3</v>
      </c>
      <c r="BJ61" s="25">
        <f>COUNTIFS(Tablo1[Kilis],"TRUE",Tablo1[Chorotypes],"East European")/(VALUE(BJ12))</f>
        <v>0</v>
      </c>
      <c r="BK61" s="25">
        <f>COUNTIFS(Tablo1[Kocaeli],"TRUE",Tablo1[Chorotypes],"East European")/(VALUE(BK12))</f>
        <v>0</v>
      </c>
      <c r="BL61" s="25">
        <f>COUNTIFS(Tablo1[Konya],"TRUE",Tablo1[Chorotypes],"East European")/(VALUE(BL12))</f>
        <v>2.4691358024691358E-3</v>
      </c>
      <c r="BM61" s="25">
        <f>COUNTIFS(Tablo1[Kütahya],"TRUE",Tablo1[Chorotypes],"East European")/(VALUE(BM12))</f>
        <v>0</v>
      </c>
      <c r="BN61" s="25">
        <f>COUNTIFS(Tablo1[Malatya],"TRUE",Tablo1[Chorotypes],"East European")/(VALUE(BN12))</f>
        <v>0</v>
      </c>
      <c r="BO61" s="25">
        <f>COUNTIFS(Tablo1[Manisa],"TRUE",Tablo1[Chorotypes],"East European")/(VALUE(BO12))</f>
        <v>0</v>
      </c>
      <c r="BP61" s="25">
        <f>COUNTIFS(Tablo1[Mardin],"TRUE",Tablo1[Chorotypes],"East European")/(VALUE(BP12))</f>
        <v>0</v>
      </c>
      <c r="BQ61" s="25">
        <f>COUNTIFS(Tablo1[Mersin],"TRUE",Tablo1[Chorotypes],"East European")/(VALUE(BQ12))</f>
        <v>0</v>
      </c>
      <c r="BR61" s="25">
        <f>COUNTIFS(Tablo1[Muğla],"TRUE",Tablo1[Chorotypes],"East European")/(VALUE(BR12))</f>
        <v>0</v>
      </c>
      <c r="BS61" s="25">
        <f>COUNTIFS(Tablo1[Muş],"TRUE",Tablo1[Chorotypes],"East European")/(VALUE(BS12))</f>
        <v>0</v>
      </c>
      <c r="BT61" s="25">
        <f>COUNTIFS(Tablo1[Nevşehir],"TRUE",Tablo1[Chorotypes],"East European")/(VALUE(BT12))</f>
        <v>0</v>
      </c>
      <c r="BU61" s="25">
        <f>COUNTIFS(Tablo1[Niğde],"TRUE",Tablo1[Chorotypes],"East European")/(VALUE(BU12))</f>
        <v>0</v>
      </c>
      <c r="BV61" s="25">
        <f>COUNTIFS(Tablo1[Ordu],"TRUE",Tablo1[Chorotypes],"East European")/(VALUE(BV12))</f>
        <v>0</v>
      </c>
      <c r="BW61" s="25">
        <f>COUNTIFS(Tablo1[Osmaniye],"TRUE",Tablo1[Chorotypes],"East European")/(VALUE(BW12))</f>
        <v>0</v>
      </c>
      <c r="BX61" s="25">
        <f>COUNTIFS(Tablo1[Rize],"TRUE",Tablo1[Chorotypes],"East European")/(VALUE(BX12))</f>
        <v>0</v>
      </c>
      <c r="BY61" s="25">
        <f>COUNTIFS(Tablo1[Sakarya],"TRUE",Tablo1[Chorotypes],"East European")/(VALUE(BY12))</f>
        <v>0</v>
      </c>
      <c r="BZ61" s="25">
        <f>COUNTIFS(Tablo1[Samsun],"TRUE",Tablo1[Chorotypes],"East European")/(VALUE(BZ12))</f>
        <v>0</v>
      </c>
      <c r="CA61" s="25">
        <f>COUNTIFS(Tablo1[Siirt],"TRUE",Tablo1[Chorotypes],"East European")/(VALUE(CA12))</f>
        <v>0</v>
      </c>
      <c r="CB61" s="25">
        <f>COUNTIFS(Tablo1[Sinop],"TRUE",Tablo1[Chorotypes],"East European")/(VALUE(CB12))</f>
        <v>0</v>
      </c>
      <c r="CC61" s="25">
        <f>COUNTIFS(Tablo1[Sivas],"TRUE",Tablo1[Chorotypes],"East European")/(VALUE(CC12))</f>
        <v>0</v>
      </c>
      <c r="CD61" s="25">
        <f>COUNTIFS(Tablo1[Şanlıurfa],"TRUE",Tablo1[Chorotypes],"East European")/(VALUE(CD12))</f>
        <v>0</v>
      </c>
      <c r="CE61" s="25">
        <f>COUNTIFS(Tablo1[Şırnak],"TRUE",Tablo1[Chorotypes],"East European")/(VALUE(CE12))</f>
        <v>0</v>
      </c>
      <c r="CF61" s="25">
        <f>COUNTIFS(Tablo1[Tekirdağ],"TRUE",Tablo1[Chorotypes],"East European")/(VALUE(CF12))</f>
        <v>0</v>
      </c>
      <c r="CG61" s="25">
        <f>COUNTIFS(Tablo1[Tokat],"TRUE",Tablo1[Chorotypes],"East European")/(VALUE(CG12))</f>
        <v>0</v>
      </c>
      <c r="CH61" s="25">
        <f>COUNTIFS(Tablo1[Trabzon],"TRUE",Tablo1[Chorotypes],"East European")/(VALUE(CH12))</f>
        <v>0</v>
      </c>
      <c r="CI61" s="25">
        <f>COUNTIFS(Tablo1[Tunceli],"TRUE",Tablo1[Chorotypes],"East European")/(VALUE(CI12))</f>
        <v>0</v>
      </c>
      <c r="CJ61" s="25">
        <f>COUNTIFS(Tablo1[Uşak],"TRUE",Tablo1[Chorotypes],"East European")/(VALUE(CJ12))</f>
        <v>0</v>
      </c>
      <c r="CK61" s="25">
        <f>COUNTIFS(Tablo1[Van],"TRUE",Tablo1[Chorotypes],"East European")/(VALUE(CK12))</f>
        <v>0</v>
      </c>
      <c r="CL61" s="25">
        <f>COUNTIFS(Tablo1[Yalova],"TRUE",Tablo1[Chorotypes],"East European")/(VALUE(CL12))</f>
        <v>0</v>
      </c>
      <c r="CM61" s="25">
        <f>COUNTIFS(Tablo1[Yozgat],"TRUE",Tablo1[Chorotypes],"East European")/(VALUE(CM12))</f>
        <v>0</v>
      </c>
      <c r="CN61" s="46">
        <f>COUNTIFS(Tablo1[Zonguldak],"TRUE",Tablo1[Chorotypes],"East European")/(VALUE(CN12))</f>
        <v>0</v>
      </c>
    </row>
    <row r="62" spans="1:92">
      <c r="A62" s="45" t="s">
        <v>113</v>
      </c>
      <c r="B62" s="55">
        <f>(COUNTIF(Tablo1[Chorotypes],T(A62))/(B12))</f>
        <v>4.6762589928057555E-2</v>
      </c>
      <c r="C62" s="25">
        <f>COUNTIFS(Tablo1[Mediterranean],"TRUE",Tablo1[Chorotypes],"West Palearctic")/(VALUE(C12))</f>
        <v>6.8316831683168322E-2</v>
      </c>
      <c r="D62" s="25">
        <f>COUNTIFS(Tablo1[Aegean],"TRUE",Tablo1[Chorotypes],"West Palearctic")/(VALUE(D12))</f>
        <v>8.9709762532981532E-2</v>
      </c>
      <c r="E62" s="25">
        <f>COUNTIFS(Tablo1[Central Anatolian],"TRUE",Tablo1[Chorotypes],"West Palearctic")/(VALUE(E12))</f>
        <v>7.3076923076923081E-2</v>
      </c>
      <c r="F62" s="25">
        <f>COUNTIFS(Tablo1[Marmara],"TRUE",Tablo1[Chorotypes],"West Palearctic")/(VALUE(F12))</f>
        <v>8.2524271844660199E-2</v>
      </c>
      <c r="G62" s="25">
        <f>COUNTIFS(Tablo1[Southeastern Anatolian],"TRUE",Tablo1[Chorotypes],"West Palearctic")/(VALUE(G12))</f>
        <v>7.1550255536626917E-2</v>
      </c>
      <c r="H62" s="25">
        <f>COUNTIFS(Tablo1[East Anatolian],"TRUE",Tablo1[Chorotypes],"West Palearctic")/(VALUE(H12))</f>
        <v>8.0971659919028341E-2</v>
      </c>
      <c r="I62" s="25">
        <f>COUNTIFS(Tablo1[Black Sea],"TRUE",Tablo1[Chorotypes],"West Palearctic")/(VALUE(I12))</f>
        <v>9.22266139657444E-2</v>
      </c>
      <c r="J62" s="25">
        <f>COUNTIFS(Tablo1[Eastern Black Sea],"TRUE",Tablo1[Chorotypes],"West Palearctic")/(VALUE(J12))</f>
        <v>0.11080332409972299</v>
      </c>
      <c r="K62" s="25">
        <f>COUNTIFS(Tablo1[Turkish Thrace],"TRUE",Tablo1[Chorotypes],"West Palearctic")/(VALUE(K12))</f>
        <v>9.45945945945946E-2</v>
      </c>
      <c r="L62" s="25">
        <f>COUNTIFS(Tablo1[Adana],"TRUE",Tablo1[Chorotypes],"West Palearctic")/(VALUE(L12))</f>
        <v>9.4095940959409596E-2</v>
      </c>
      <c r="M62" s="25">
        <f>COUNTIFS(Tablo1[Adıyaman],"TRUE",Tablo1[Chorotypes],"West Palearctic")/(VALUE(M12))</f>
        <v>0.1171875</v>
      </c>
      <c r="N62" s="25">
        <f>COUNTIFS(Tablo1[Afyonkarahisar],"TRUE",Tablo1[Chorotypes],"West Palearctic")/(VALUE(N12))</f>
        <v>0.14457831325301204</v>
      </c>
      <c r="O62" s="25">
        <f>COUNTIFS(Tablo1[Ağrı],"TRUE",Tablo1[Chorotypes],"West Palearctic")/(VALUE(O12))</f>
        <v>0.1</v>
      </c>
      <c r="P62" s="25">
        <f>COUNTIFS(Tablo1[Aksaray],"TRUE",Tablo1[Chorotypes],"West Palearctic")/(VALUE(P12))</f>
        <v>0.18032786885245902</v>
      </c>
      <c r="Q62" s="25">
        <f>COUNTIFS(Tablo1[Amasya],"TRUE",Tablo1[Chorotypes],"West Palearctic")/(VALUE(Q12))</f>
        <v>0.14285714285714285</v>
      </c>
      <c r="R62" s="25">
        <f>COUNTIFS(Tablo1[Ankara],"TRUE",Tablo1[Chorotypes],"West Palearctic")/(VALUE(R12))</f>
        <v>9.9526066350710901E-2</v>
      </c>
      <c r="S62" s="25">
        <f>COUNTIFS(Tablo1[Antalya],"TRUE",Tablo1[Chorotypes],"West Palearctic")/(VALUE(S12))</f>
        <v>0.10217391304347827</v>
      </c>
      <c r="T62" s="25">
        <f>COUNTIFS(Tablo1[Ardahan],"TRUE",Tablo1[Chorotypes],"West Palearctic")/(VALUE(T12))</f>
        <v>0.11764705882352941</v>
      </c>
      <c r="U62" s="25">
        <f>COUNTIFS(Tablo1[Artvin],"TRUE",Tablo1[Chorotypes],"West Palearctic")/(VALUE(U12))</f>
        <v>0.11009174311926606</v>
      </c>
      <c r="V62" s="25">
        <f>COUNTIFS(Tablo1[Aydın],"TRUE",Tablo1[Chorotypes],"West Palearctic")/(VALUE(V12))</f>
        <v>0.11538461538461539</v>
      </c>
      <c r="W62" s="25">
        <f>COUNTIFS(Tablo1[Balıkesir],"TRUE",Tablo1[Chorotypes],"West Palearctic")/(VALUE(W12))</f>
        <v>0.11711711711711711</v>
      </c>
      <c r="X62" s="25">
        <f>COUNTIFS(Tablo1[Bartın],"TRUE",Tablo1[Chorotypes],"West Palearctic")/(VALUE(X12))</f>
        <v>0.14893617021276595</v>
      </c>
      <c r="Y62" s="25">
        <f>COUNTIFS(Tablo1[Batman],"TRUE",Tablo1[Chorotypes],"West Palearctic")/(VALUE(Y12))</f>
        <v>0.17857142857142858</v>
      </c>
      <c r="Z62" s="25">
        <f>COUNTIFS(Tablo1[Bayburt],"TRUE",Tablo1[Chorotypes],"West Palearctic")/(VALUE(Z12))</f>
        <v>0.14285714285714285</v>
      </c>
      <c r="AA62" s="25">
        <f>COUNTIFS(Tablo1[Bilecik],"TRUE",Tablo1[Chorotypes],"West Palearctic")/(VALUE(AA12))</f>
        <v>0.11046511627906977</v>
      </c>
      <c r="AB62" s="25">
        <f>COUNTIFS(Tablo1[Bingöl],"TRUE",Tablo1[Chorotypes],"West Palearctic")/(VALUE(AB12))</f>
        <v>0.15584415584415584</v>
      </c>
      <c r="AC62" s="25">
        <f>COUNTIFS(Tablo1[Bitlis],"TRUE",Tablo1[Chorotypes],"West Palearctic")/(VALUE(AC12))</f>
        <v>0.12987012987012986</v>
      </c>
      <c r="AD62" s="25">
        <f>COUNTIFS(Tablo1[Bolu],"TRUE",Tablo1[Chorotypes],"West Palearctic")/(VALUE(AD12))</f>
        <v>0.1201923076923077</v>
      </c>
      <c r="AE62" s="25">
        <f>COUNTIFS(Tablo1[Burdur],"TRUE",Tablo1[Chorotypes],"West Palearctic")/(VALUE(AE12))</f>
        <v>0.13496932515337423</v>
      </c>
      <c r="AF62" s="25">
        <f>COUNTIFS(Tablo1[Bursa],"TRUE",Tablo1[Chorotypes],"West Palearctic")/(VALUE(AF12))</f>
        <v>0.12561576354679804</v>
      </c>
      <c r="AG62" s="25">
        <f>COUNTIFS(Tablo1[Çanakkale],"TRUE",Tablo1[Chorotypes],"West Palearctic")/(VALUE(AG12))</f>
        <v>0.11721611721611722</v>
      </c>
      <c r="AH62" s="25">
        <f>COUNTIFS(Tablo1[Çankırı],"TRUE",Tablo1[Chorotypes],"West Palearctic")/(VALUE(AH12))</f>
        <v>0.135678391959799</v>
      </c>
      <c r="AI62" s="25">
        <f>COUNTIFS(Tablo1[Çorum],"TRUE",Tablo1[Chorotypes],"West Palearctic")/(VALUE(AI12))</f>
        <v>0.13084112149532709</v>
      </c>
      <c r="AJ62" s="25">
        <f>COUNTIFS(Tablo1[Denizli],"TRUE",Tablo1[Chorotypes],"West Palearctic")/(VALUE(AJ12))</f>
        <v>0.13020833333333334</v>
      </c>
      <c r="AK62" s="25">
        <f>COUNTIFS(Tablo1[Diyarbakır],"TRUE",Tablo1[Chorotypes],"West Palearctic")/(VALUE(AK12))</f>
        <v>9.269662921348315E-2</v>
      </c>
      <c r="AL62" s="25">
        <f>COUNTIFS(Tablo1[Düzce],"TRUE",Tablo1[Chorotypes],"West Palearctic")/(VALUE(AL12))</f>
        <v>0.20952380952380953</v>
      </c>
      <c r="AM62" s="25">
        <f>COUNTIFS(Tablo1[Edirne],"TRUE",Tablo1[Chorotypes],"West Palearctic")/(VALUE(AM12))</f>
        <v>0.11970074812967581</v>
      </c>
      <c r="AN62" s="25">
        <f>COUNTIFS(Tablo1[Elazığ],"TRUE",Tablo1[Chorotypes],"West Palearctic")/(VALUE(AN12))</f>
        <v>7.5657894736842105E-2</v>
      </c>
      <c r="AO62" s="25">
        <f>COUNTIFS(Tablo1[Erzincan],"TRUE",Tablo1[Chorotypes],"West Palearctic")/(VALUE(AO12))</f>
        <v>0.11602209944751381</v>
      </c>
      <c r="AP62" s="25">
        <f>COUNTIFS(Tablo1[Erzurum],"TRUE",Tablo1[Chorotypes],"West Palearctic")/(VALUE(AP12))</f>
        <v>0.11538461538461539</v>
      </c>
      <c r="AQ62" s="25">
        <f>COUNTIFS(Tablo1[Eskişehir],"TRUE",Tablo1[Chorotypes],"West Palearctic")/(VALUE(AQ12))</f>
        <v>0.10552763819095477</v>
      </c>
      <c r="AR62" s="25">
        <f>COUNTIFS(Tablo1[Gaziantep],"TRUE",Tablo1[Chorotypes],"West Palearctic")/(VALUE(AR12))</f>
        <v>7.6411960132890366E-2</v>
      </c>
      <c r="AS62" s="25">
        <f>COUNTIFS(Tablo1[Giresun],"TRUE",Tablo1[Chorotypes],"West Palearctic")/(VALUE(AS12))</f>
        <v>7.9646017699115043E-2</v>
      </c>
      <c r="AT62" s="25">
        <f>COUNTIFS(Tablo1[Gümüşhane],"TRUE",Tablo1[Chorotypes],"West Palearctic")/(VALUE(AT12))</f>
        <v>0.11224489795918367</v>
      </c>
      <c r="AU62" s="25">
        <f>COUNTIFS(Tablo1[Hakkâri],"TRUE",Tablo1[Chorotypes],"West Palearctic")/(VALUE(AU12))</f>
        <v>0.1125</v>
      </c>
      <c r="AV62" s="25">
        <f>COUNTIFS(Tablo1[Hatay],"TRUE",Tablo1[Chorotypes],"West Palearctic")/(VALUE(AV12))</f>
        <v>8.2278481012658222E-2</v>
      </c>
      <c r="AW62" s="25">
        <f>COUNTIFS(Tablo1[Iğdır],"TRUE",Tablo1[Chorotypes],"West Palearctic")/(VALUE(AW12))</f>
        <v>0.12429378531073447</v>
      </c>
      <c r="AX62" s="25">
        <f>COUNTIFS(Tablo1[Isparta],"TRUE",Tablo1[Chorotypes],"West Palearctic")/(VALUE(AX12))</f>
        <v>0.15277777777777779</v>
      </c>
      <c r="AY62" s="25">
        <f>COUNTIFS(Tablo1[İstanbul],"TRUE",Tablo1[Chorotypes],"West Palearctic")/(VALUE(AY12))</f>
        <v>0.11538461538461539</v>
      </c>
      <c r="AZ62" s="25">
        <f>COUNTIFS(Tablo1[İzmir],"TRUE",Tablo1[Chorotypes],"West Palearctic")/(VALUE(AZ12))</f>
        <v>0.10880829015544041</v>
      </c>
      <c r="BA62" s="25">
        <f>COUNTIFS(Tablo1[Kahramanmaraş],"TRUE",Tablo1[Chorotypes],"West Palearctic")/(VALUE(BA12))</f>
        <v>9.0243902439024387E-2</v>
      </c>
      <c r="BB62" s="25">
        <f>COUNTIFS(Tablo1[Karabük],"TRUE",Tablo1[Chorotypes],"West Palearctic")/(VALUE(BB12))</f>
        <v>0.15873015873015872</v>
      </c>
      <c r="BC62" s="25">
        <f>COUNTIFS(Tablo1[Karaman],"TRUE",Tablo1[Chorotypes],"West Palearctic")/(VALUE(BC12))</f>
        <v>0.10652173913043478</v>
      </c>
      <c r="BD62" s="25">
        <f>COUNTIFS(Tablo1[Kars],"TRUE",Tablo1[Chorotypes],"West Palearctic")/(VALUE(BD12))</f>
        <v>0.13025210084033614</v>
      </c>
      <c r="BE62" s="25">
        <f>COUNTIFS(Tablo1[Kastamonu],"TRUE",Tablo1[Chorotypes],"West Palearctic")/(VALUE(BE12))</f>
        <v>0.13503649635036497</v>
      </c>
      <c r="BF62" s="25">
        <f>COUNTIFS(Tablo1[Kayseri],"TRUE",Tablo1[Chorotypes],"West Palearctic")/(VALUE(BF12))</f>
        <v>0.10554089709762533</v>
      </c>
      <c r="BG62" s="25">
        <f>COUNTIFS(Tablo1[Kırıkkale],"TRUE",Tablo1[Chorotypes],"West Palearctic")/(VALUE(BG12))</f>
        <v>0.12987012987012986</v>
      </c>
      <c r="BH62" s="25">
        <f>COUNTIFS(Tablo1[Kırklareli],"TRUE",Tablo1[Chorotypes],"West Palearctic")/(VALUE(BH12))</f>
        <v>0.10087719298245613</v>
      </c>
      <c r="BI62" s="25">
        <f>COUNTIFS(Tablo1[Kırşehir],"TRUE",Tablo1[Chorotypes],"West Palearctic")/(VALUE(BI12))</f>
        <v>0.12663755458515283</v>
      </c>
      <c r="BJ62" s="25">
        <f>COUNTIFS(Tablo1[Kilis],"TRUE",Tablo1[Chorotypes],"West Palearctic")/(VALUE(BJ12))</f>
        <v>0.12987012987012986</v>
      </c>
      <c r="BK62" s="25">
        <f>COUNTIFS(Tablo1[Kocaeli],"TRUE",Tablo1[Chorotypes],"West Palearctic")/(VALUE(BK12))</f>
        <v>0.10759493670886076</v>
      </c>
      <c r="BL62" s="25">
        <f>COUNTIFS(Tablo1[Konya],"TRUE",Tablo1[Chorotypes],"West Palearctic")/(VALUE(BL12))</f>
        <v>9.8765432098765427E-2</v>
      </c>
      <c r="BM62" s="25">
        <f>COUNTIFS(Tablo1[Kütahya],"TRUE",Tablo1[Chorotypes],"West Palearctic")/(VALUE(BM12))</f>
        <v>0.10614525139664804</v>
      </c>
      <c r="BN62" s="25">
        <f>COUNTIFS(Tablo1[Malatya],"TRUE",Tablo1[Chorotypes],"West Palearctic")/(VALUE(BN12))</f>
        <v>7.0921985815602842E-2</v>
      </c>
      <c r="BO62" s="25">
        <f>COUNTIFS(Tablo1[Manisa],"TRUE",Tablo1[Chorotypes],"West Palearctic")/(VALUE(BO12))</f>
        <v>0.11004784688995216</v>
      </c>
      <c r="BP62" s="25">
        <f>COUNTIFS(Tablo1[Mardin],"TRUE",Tablo1[Chorotypes],"West Palearctic")/(VALUE(BP12))</f>
        <v>8.9552238805970144E-2</v>
      </c>
      <c r="BQ62" s="25">
        <f>COUNTIFS(Tablo1[Mersin],"TRUE",Tablo1[Chorotypes],"West Palearctic")/(VALUE(BQ12))</f>
        <v>8.0550098231827114E-2</v>
      </c>
      <c r="BR62" s="25">
        <f>COUNTIFS(Tablo1[Muğla],"TRUE",Tablo1[Chorotypes],"West Palearctic")/(VALUE(BR12))</f>
        <v>0.10231023102310231</v>
      </c>
      <c r="BS62" s="25">
        <f>COUNTIFS(Tablo1[Muş],"TRUE",Tablo1[Chorotypes],"West Palearctic")/(VALUE(BS12))</f>
        <v>0.12195121951219512</v>
      </c>
      <c r="BT62" s="25">
        <f>COUNTIFS(Tablo1[Nevşehir],"TRUE",Tablo1[Chorotypes],"West Palearctic")/(VALUE(BT12))</f>
        <v>0.12437810945273632</v>
      </c>
      <c r="BU62" s="25">
        <f>COUNTIFS(Tablo1[Niğde],"TRUE",Tablo1[Chorotypes],"West Palearctic")/(VALUE(BU12))</f>
        <v>8.8815789473684209E-2</v>
      </c>
      <c r="BV62" s="25">
        <f>COUNTIFS(Tablo1[Ordu],"TRUE",Tablo1[Chorotypes],"West Palearctic")/(VALUE(BV12))</f>
        <v>9.9009900990099015E-2</v>
      </c>
      <c r="BW62" s="25">
        <f>COUNTIFS(Tablo1[Osmaniye],"TRUE",Tablo1[Chorotypes],"West Palearctic")/(VALUE(BW12))</f>
        <v>0.12994350282485875</v>
      </c>
      <c r="BX62" s="25">
        <f>COUNTIFS(Tablo1[Rize],"TRUE",Tablo1[Chorotypes],"West Palearctic")/(VALUE(BX12))</f>
        <v>0.10526315789473684</v>
      </c>
      <c r="BY62" s="25">
        <f>COUNTIFS(Tablo1[Sakarya],"TRUE",Tablo1[Chorotypes],"West Palearctic")/(VALUE(BY12))</f>
        <v>0.14473684210526316</v>
      </c>
      <c r="BZ62" s="25">
        <f>COUNTIFS(Tablo1[Samsun],"TRUE",Tablo1[Chorotypes],"West Palearctic")/(VALUE(BZ12))</f>
        <v>0.125</v>
      </c>
      <c r="CA62" s="25">
        <f>COUNTIFS(Tablo1[Siirt],"TRUE",Tablo1[Chorotypes],"West Palearctic")/(VALUE(CA12))</f>
        <v>0.11403508771929824</v>
      </c>
      <c r="CB62" s="25">
        <f>COUNTIFS(Tablo1[Sinop],"TRUE",Tablo1[Chorotypes],"West Palearctic")/(VALUE(CB12))</f>
        <v>0.12820512820512819</v>
      </c>
      <c r="CC62" s="25">
        <f>COUNTIFS(Tablo1[Sivas],"TRUE",Tablo1[Chorotypes],"West Palearctic")/(VALUE(CC12))</f>
        <v>0.12244897959183673</v>
      </c>
      <c r="CD62" s="25">
        <f>COUNTIFS(Tablo1[Şanlıurfa],"TRUE",Tablo1[Chorotypes],"West Palearctic")/(VALUE(CD12))</f>
        <v>0.12598425196850394</v>
      </c>
      <c r="CE62" s="25">
        <f>COUNTIFS(Tablo1[Şırnak],"TRUE",Tablo1[Chorotypes],"West Palearctic")/(VALUE(CE12))</f>
        <v>0.14814814814814814</v>
      </c>
      <c r="CF62" s="25">
        <f>COUNTIFS(Tablo1[Tekirdağ],"TRUE",Tablo1[Chorotypes],"West Palearctic")/(VALUE(CF12))</f>
        <v>0.11979166666666667</v>
      </c>
      <c r="CG62" s="25">
        <f>COUNTIFS(Tablo1[Tokat],"TRUE",Tablo1[Chorotypes],"West Palearctic")/(VALUE(CG12))</f>
        <v>9.7435897435897437E-2</v>
      </c>
      <c r="CH62" s="25">
        <f>COUNTIFS(Tablo1[Trabzon],"TRUE",Tablo1[Chorotypes],"West Palearctic")/(VALUE(CH12))</f>
        <v>0.11538461538461539</v>
      </c>
      <c r="CI62" s="25">
        <f>COUNTIFS(Tablo1[Tunceli],"TRUE",Tablo1[Chorotypes],"West Palearctic")/(VALUE(CI12))</f>
        <v>8.1081081081081086E-2</v>
      </c>
      <c r="CJ62" s="25">
        <f>COUNTIFS(Tablo1[Uşak],"TRUE",Tablo1[Chorotypes],"West Palearctic")/(VALUE(CJ12))</f>
        <v>0.13157894736842105</v>
      </c>
      <c r="CK62" s="25">
        <f>COUNTIFS(Tablo1[Van],"TRUE",Tablo1[Chorotypes],"West Palearctic")/(VALUE(CK12))</f>
        <v>0.10052910052910052</v>
      </c>
      <c r="CL62" s="25">
        <f>COUNTIFS(Tablo1[Yalova],"TRUE",Tablo1[Chorotypes],"West Palearctic")/(VALUE(CL12))</f>
        <v>0.11538461538461539</v>
      </c>
      <c r="CM62" s="25">
        <f>COUNTIFS(Tablo1[Yozgat],"TRUE",Tablo1[Chorotypes],"West Palearctic")/(VALUE(CM12))</f>
        <v>0.15853658536585366</v>
      </c>
      <c r="CN62" s="46">
        <f>COUNTIFS(Tablo1[Zonguldak],"TRUE",Tablo1[Chorotypes],"West Palearctic")/(VALUE(CN12))</f>
        <v>0.11347517730496454</v>
      </c>
    </row>
    <row r="63" spans="1:92">
      <c r="A63" s="45" t="s">
        <v>165</v>
      </c>
      <c r="B63" s="55">
        <f>(COUNTIF(Tablo1[Chorotypes],T(A63))/(B12))</f>
        <v>4.6762589928057555E-2</v>
      </c>
      <c r="C63" s="25">
        <f>COUNTIFS(Tablo1[Mediterranean],"TRUE",Tablo1[Chorotypes],"Palearctic")/(VALUE(C12))</f>
        <v>6.3366336633663367E-2</v>
      </c>
      <c r="D63" s="25">
        <f>COUNTIFS(Tablo1[Aegean],"TRUE",Tablo1[Chorotypes],"Palearctic")/(VALUE(D12))</f>
        <v>8.1794195250659632E-2</v>
      </c>
      <c r="E63" s="25">
        <f>COUNTIFS(Tablo1[Central Anatolian],"TRUE",Tablo1[Chorotypes],"Palearctic")/(VALUE(E12))</f>
        <v>6.8269230769230763E-2</v>
      </c>
      <c r="F63" s="25">
        <f>COUNTIFS(Tablo1[Marmara],"TRUE",Tablo1[Chorotypes],"Palearctic")/(VALUE(F12))</f>
        <v>9.1019417475728157E-2</v>
      </c>
      <c r="G63" s="25">
        <f>COUNTIFS(Tablo1[Southeastern Anatolian],"TRUE",Tablo1[Chorotypes],"Palearctic")/(VALUE(G12))</f>
        <v>8.006814310051108E-2</v>
      </c>
      <c r="H63" s="25">
        <f>COUNTIFS(Tablo1[East Anatolian],"TRUE",Tablo1[Chorotypes],"Palearctic")/(VALUE(H12))</f>
        <v>7.9622132253711203E-2</v>
      </c>
      <c r="I63" s="25">
        <f>COUNTIFS(Tablo1[Black Sea],"TRUE",Tablo1[Chorotypes],"Palearctic")/(VALUE(I12))</f>
        <v>8.8274044795783921E-2</v>
      </c>
      <c r="J63" s="25">
        <f>COUNTIFS(Tablo1[Eastern Black Sea],"TRUE",Tablo1[Chorotypes],"Palearctic")/(VALUE(J12))</f>
        <v>0.12465373961218837</v>
      </c>
      <c r="K63" s="25">
        <f>COUNTIFS(Tablo1[Turkish Thrace],"TRUE",Tablo1[Chorotypes],"Palearctic")/(VALUE(K12))</f>
        <v>9.90990990990991E-2</v>
      </c>
      <c r="L63" s="25">
        <f>COUNTIFS(Tablo1[Adana],"TRUE",Tablo1[Chorotypes],"Palearctic")/(VALUE(L12))</f>
        <v>8.4870848708487087E-2</v>
      </c>
      <c r="M63" s="25">
        <f>COUNTIFS(Tablo1[Adıyaman],"TRUE",Tablo1[Chorotypes],"Palearctic")/(VALUE(M12))</f>
        <v>0.1015625</v>
      </c>
      <c r="N63" s="25">
        <f>COUNTIFS(Tablo1[Afyonkarahisar],"TRUE",Tablo1[Chorotypes],"Palearctic")/(VALUE(N12))</f>
        <v>0.2289156626506024</v>
      </c>
      <c r="O63" s="25">
        <f>COUNTIFS(Tablo1[Ağrı],"TRUE",Tablo1[Chorotypes],"Palearctic")/(VALUE(O12))</f>
        <v>0.19285714285714287</v>
      </c>
      <c r="P63" s="25">
        <f>COUNTIFS(Tablo1[Aksaray],"TRUE",Tablo1[Chorotypes],"Palearctic")/(VALUE(P12))</f>
        <v>8.1967213114754092E-2</v>
      </c>
      <c r="Q63" s="25">
        <f>COUNTIFS(Tablo1[Amasya],"TRUE",Tablo1[Chorotypes],"Palearctic")/(VALUE(Q12))</f>
        <v>0.1326530612244898</v>
      </c>
      <c r="R63" s="25">
        <f>COUNTIFS(Tablo1[Ankara],"TRUE",Tablo1[Chorotypes],"Palearctic")/(VALUE(R12))</f>
        <v>9.6366508688783575E-2</v>
      </c>
      <c r="S63" s="25">
        <f>COUNTIFS(Tablo1[Antalya],"TRUE",Tablo1[Chorotypes],"Palearctic")/(VALUE(S12))</f>
        <v>9.7826086956521743E-2</v>
      </c>
      <c r="T63" s="25">
        <f>COUNTIFS(Tablo1[Ardahan],"TRUE",Tablo1[Chorotypes],"Palearctic")/(VALUE(T12))</f>
        <v>0.17647058823529413</v>
      </c>
      <c r="U63" s="25">
        <f>COUNTIFS(Tablo1[Artvin],"TRUE",Tablo1[Chorotypes],"Palearctic")/(VALUE(U12))</f>
        <v>0.15596330275229359</v>
      </c>
      <c r="V63" s="25">
        <f>COUNTIFS(Tablo1[Aydın],"TRUE",Tablo1[Chorotypes],"Palearctic")/(VALUE(V12))</f>
        <v>0.14102564102564102</v>
      </c>
      <c r="W63" s="25">
        <f>COUNTIFS(Tablo1[Balıkesir],"TRUE",Tablo1[Chorotypes],"Palearctic")/(VALUE(W12))</f>
        <v>0.11261261261261261</v>
      </c>
      <c r="X63" s="25">
        <f>COUNTIFS(Tablo1[Bartın],"TRUE",Tablo1[Chorotypes],"Palearctic")/(VALUE(X12))</f>
        <v>0.1702127659574468</v>
      </c>
      <c r="Y63" s="25">
        <f>COUNTIFS(Tablo1[Batman],"TRUE",Tablo1[Chorotypes],"Palearctic")/(VALUE(Y12))</f>
        <v>0.14285714285714285</v>
      </c>
      <c r="Z63" s="25">
        <f>COUNTIFS(Tablo1[Bayburt],"TRUE",Tablo1[Chorotypes],"Palearctic")/(VALUE(Z12))</f>
        <v>0.26373626373626374</v>
      </c>
      <c r="AA63" s="25">
        <f>COUNTIFS(Tablo1[Bilecik],"TRUE",Tablo1[Chorotypes],"Palearctic")/(VALUE(AA12))</f>
        <v>0.12209302325581395</v>
      </c>
      <c r="AB63" s="25">
        <f>COUNTIFS(Tablo1[Bingöl],"TRUE",Tablo1[Chorotypes],"Palearctic")/(VALUE(AB12))</f>
        <v>9.0909090909090912E-2</v>
      </c>
      <c r="AC63" s="25">
        <f>COUNTIFS(Tablo1[Bitlis],"TRUE",Tablo1[Chorotypes],"Palearctic")/(VALUE(AC12))</f>
        <v>0.18181818181818182</v>
      </c>
      <c r="AD63" s="25">
        <f>COUNTIFS(Tablo1[Bolu],"TRUE",Tablo1[Chorotypes],"Palearctic")/(VALUE(AD12))</f>
        <v>0.16826923076923078</v>
      </c>
      <c r="AE63" s="25">
        <f>COUNTIFS(Tablo1[Burdur],"TRUE",Tablo1[Chorotypes],"Palearctic")/(VALUE(AE12))</f>
        <v>0.20858895705521471</v>
      </c>
      <c r="AF63" s="25">
        <f>COUNTIFS(Tablo1[Bursa],"TRUE",Tablo1[Chorotypes],"Palearctic")/(VALUE(AF12))</f>
        <v>0.11330049261083744</v>
      </c>
      <c r="AG63" s="25">
        <f>COUNTIFS(Tablo1[Çanakkale],"TRUE",Tablo1[Chorotypes],"Palearctic")/(VALUE(AG12))</f>
        <v>0.1391941391941392</v>
      </c>
      <c r="AH63" s="25">
        <f>COUNTIFS(Tablo1[Çankırı],"TRUE",Tablo1[Chorotypes],"Palearctic")/(VALUE(AH12))</f>
        <v>0.16080402010050251</v>
      </c>
      <c r="AI63" s="25">
        <f>COUNTIFS(Tablo1[Çorum],"TRUE",Tablo1[Chorotypes],"Palearctic")/(VALUE(AI12))</f>
        <v>0.1822429906542056</v>
      </c>
      <c r="AJ63" s="25">
        <f>COUNTIFS(Tablo1[Denizli],"TRUE",Tablo1[Chorotypes],"Palearctic")/(VALUE(AJ12))</f>
        <v>0.171875</v>
      </c>
      <c r="AK63" s="25">
        <f>COUNTIFS(Tablo1[Diyarbakır],"TRUE",Tablo1[Chorotypes],"Palearctic")/(VALUE(AK12))</f>
        <v>9.269662921348315E-2</v>
      </c>
      <c r="AL63" s="25">
        <f>COUNTIFS(Tablo1[Düzce],"TRUE",Tablo1[Chorotypes],"Palearctic")/(VALUE(AL12))</f>
        <v>0.14285714285714285</v>
      </c>
      <c r="AM63" s="25">
        <f>COUNTIFS(Tablo1[Edirne],"TRUE",Tablo1[Chorotypes],"Palearctic")/(VALUE(AM12))</f>
        <v>0.12967581047381546</v>
      </c>
      <c r="AN63" s="25">
        <f>COUNTIFS(Tablo1[Elazığ],"TRUE",Tablo1[Chorotypes],"Palearctic")/(VALUE(AN12))</f>
        <v>8.2236842105263164E-2</v>
      </c>
      <c r="AO63" s="25">
        <f>COUNTIFS(Tablo1[Erzincan],"TRUE",Tablo1[Chorotypes],"Palearctic")/(VALUE(AO12))</f>
        <v>0.20994475138121546</v>
      </c>
      <c r="AP63" s="25">
        <f>COUNTIFS(Tablo1[Erzurum],"TRUE",Tablo1[Chorotypes],"Palearctic")/(VALUE(AP12))</f>
        <v>0.12912087912087913</v>
      </c>
      <c r="AQ63" s="25">
        <f>COUNTIFS(Tablo1[Eskişehir],"TRUE",Tablo1[Chorotypes],"Palearctic")/(VALUE(AQ12))</f>
        <v>0.16080402010050251</v>
      </c>
      <c r="AR63" s="25">
        <f>COUNTIFS(Tablo1[Gaziantep],"TRUE",Tablo1[Chorotypes],"Palearctic")/(VALUE(AR12))</f>
        <v>9.634551495016612E-2</v>
      </c>
      <c r="AS63" s="25">
        <f>COUNTIFS(Tablo1[Giresun],"TRUE",Tablo1[Chorotypes],"Palearctic")/(VALUE(AS12))</f>
        <v>0.19469026548672566</v>
      </c>
      <c r="AT63" s="25">
        <f>COUNTIFS(Tablo1[Gümüşhane],"TRUE",Tablo1[Chorotypes],"Palearctic")/(VALUE(AT12))</f>
        <v>0.17346938775510204</v>
      </c>
      <c r="AU63" s="25">
        <f>COUNTIFS(Tablo1[Hakkâri],"TRUE",Tablo1[Chorotypes],"Palearctic")/(VALUE(AU12))</f>
        <v>0.16250000000000001</v>
      </c>
      <c r="AV63" s="25">
        <f>COUNTIFS(Tablo1[Hatay],"TRUE",Tablo1[Chorotypes],"Palearctic")/(VALUE(AV12))</f>
        <v>7.5949367088607597E-2</v>
      </c>
      <c r="AW63" s="25">
        <f>COUNTIFS(Tablo1[Iğdır],"TRUE",Tablo1[Chorotypes],"Palearctic")/(VALUE(AW12))</f>
        <v>0.12994350282485875</v>
      </c>
      <c r="AX63" s="25">
        <f>COUNTIFS(Tablo1[Isparta],"TRUE",Tablo1[Chorotypes],"Palearctic")/(VALUE(AX12))</f>
        <v>0.12962962962962962</v>
      </c>
      <c r="AY63" s="25">
        <f>COUNTIFS(Tablo1[İstanbul],"TRUE",Tablo1[Chorotypes],"Palearctic")/(VALUE(AY12))</f>
        <v>0.11282051282051282</v>
      </c>
      <c r="AZ63" s="25">
        <f>COUNTIFS(Tablo1[İzmir],"TRUE",Tablo1[Chorotypes],"Palearctic")/(VALUE(AZ12))</f>
        <v>7.426597582037997E-2</v>
      </c>
      <c r="BA63" s="25">
        <f>COUNTIFS(Tablo1[Kahramanmaraş],"TRUE",Tablo1[Chorotypes],"Palearctic")/(VALUE(BA12))</f>
        <v>9.5121951219512196E-2</v>
      </c>
      <c r="BB63" s="25">
        <f>COUNTIFS(Tablo1[Karabük],"TRUE",Tablo1[Chorotypes],"Palearctic")/(VALUE(BB12))</f>
        <v>0.16666666666666666</v>
      </c>
      <c r="BC63" s="25">
        <f>COUNTIFS(Tablo1[Karaman],"TRUE",Tablo1[Chorotypes],"Palearctic")/(VALUE(BC12))</f>
        <v>9.5652173913043481E-2</v>
      </c>
      <c r="BD63" s="25">
        <f>COUNTIFS(Tablo1[Kars],"TRUE",Tablo1[Chorotypes],"Palearctic")/(VALUE(BD12))</f>
        <v>0.15126050420168066</v>
      </c>
      <c r="BE63" s="25">
        <f>COUNTIFS(Tablo1[Kastamonu],"TRUE",Tablo1[Chorotypes],"Palearctic")/(VALUE(BE12))</f>
        <v>0.13503649635036497</v>
      </c>
      <c r="BF63" s="25">
        <f>COUNTIFS(Tablo1[Kayseri],"TRUE",Tablo1[Chorotypes],"Palearctic")/(VALUE(BF12))</f>
        <v>0.10026385224274406</v>
      </c>
      <c r="BG63" s="25">
        <f>COUNTIFS(Tablo1[Kırıkkale],"TRUE",Tablo1[Chorotypes],"Palearctic")/(VALUE(BG12))</f>
        <v>0.18181818181818182</v>
      </c>
      <c r="BH63" s="25">
        <f>COUNTIFS(Tablo1[Kırklareli],"TRUE",Tablo1[Chorotypes],"Palearctic")/(VALUE(BH12))</f>
        <v>0.18421052631578946</v>
      </c>
      <c r="BI63" s="25">
        <f>COUNTIFS(Tablo1[Kırşehir],"TRUE",Tablo1[Chorotypes],"Palearctic")/(VALUE(BI12))</f>
        <v>0.16157205240174671</v>
      </c>
      <c r="BJ63" s="25">
        <f>COUNTIFS(Tablo1[Kilis],"TRUE",Tablo1[Chorotypes],"Palearctic")/(VALUE(BJ12))</f>
        <v>0.14285714285714285</v>
      </c>
      <c r="BK63" s="25">
        <f>COUNTIFS(Tablo1[Kocaeli],"TRUE",Tablo1[Chorotypes],"Palearctic")/(VALUE(BK12))</f>
        <v>0.189873417721519</v>
      </c>
      <c r="BL63" s="25">
        <f>COUNTIFS(Tablo1[Konya],"TRUE",Tablo1[Chorotypes],"Palearctic")/(VALUE(BL12))</f>
        <v>9.8765432098765427E-2</v>
      </c>
      <c r="BM63" s="25">
        <f>COUNTIFS(Tablo1[Kütahya],"TRUE",Tablo1[Chorotypes],"Palearctic")/(VALUE(BM12))</f>
        <v>0.13966480446927373</v>
      </c>
      <c r="BN63" s="25">
        <f>COUNTIFS(Tablo1[Malatya],"TRUE",Tablo1[Chorotypes],"Palearctic")/(VALUE(BN12))</f>
        <v>9.9290780141843976E-2</v>
      </c>
      <c r="BO63" s="25">
        <f>COUNTIFS(Tablo1[Manisa],"TRUE",Tablo1[Chorotypes],"Palearctic")/(VALUE(BO12))</f>
        <v>0.12440191387559808</v>
      </c>
      <c r="BP63" s="25">
        <f>COUNTIFS(Tablo1[Mardin],"TRUE",Tablo1[Chorotypes],"Palearctic")/(VALUE(BP12))</f>
        <v>0.10945273631840796</v>
      </c>
      <c r="BQ63" s="25">
        <f>COUNTIFS(Tablo1[Mersin],"TRUE",Tablo1[Chorotypes],"Palearctic")/(VALUE(BQ12))</f>
        <v>8.4479371316306479E-2</v>
      </c>
      <c r="BR63" s="25">
        <f>COUNTIFS(Tablo1[Muğla],"TRUE",Tablo1[Chorotypes],"Palearctic")/(VALUE(BR12))</f>
        <v>0.11551155115511551</v>
      </c>
      <c r="BS63" s="25">
        <f>COUNTIFS(Tablo1[Muş],"TRUE",Tablo1[Chorotypes],"Palearctic")/(VALUE(BS12))</f>
        <v>0.17073170731707318</v>
      </c>
      <c r="BT63" s="25">
        <f>COUNTIFS(Tablo1[Nevşehir],"TRUE",Tablo1[Chorotypes],"Palearctic")/(VALUE(BT12))</f>
        <v>0.14427860696517414</v>
      </c>
      <c r="BU63" s="25">
        <f>COUNTIFS(Tablo1[Niğde],"TRUE",Tablo1[Chorotypes],"Palearctic")/(VALUE(BU12))</f>
        <v>9.5394736842105268E-2</v>
      </c>
      <c r="BV63" s="25">
        <f>COUNTIFS(Tablo1[Ordu],"TRUE",Tablo1[Chorotypes],"Palearctic")/(VALUE(BV12))</f>
        <v>0.19801980198019803</v>
      </c>
      <c r="BW63" s="25">
        <f>COUNTIFS(Tablo1[Osmaniye],"TRUE",Tablo1[Chorotypes],"Palearctic")/(VALUE(BW12))</f>
        <v>0.10734463276836158</v>
      </c>
      <c r="BX63" s="25">
        <f>COUNTIFS(Tablo1[Rize],"TRUE",Tablo1[Chorotypes],"Palearctic")/(VALUE(BX12))</f>
        <v>0.21052631578947367</v>
      </c>
      <c r="BY63" s="25">
        <f>COUNTIFS(Tablo1[Sakarya],"TRUE",Tablo1[Chorotypes],"Palearctic")/(VALUE(BY12))</f>
        <v>0.17763157894736842</v>
      </c>
      <c r="BZ63" s="25">
        <f>COUNTIFS(Tablo1[Samsun],"TRUE",Tablo1[Chorotypes],"Palearctic")/(VALUE(BZ12))</f>
        <v>0.22794117647058823</v>
      </c>
      <c r="CA63" s="25">
        <f>COUNTIFS(Tablo1[Siirt],"TRUE",Tablo1[Chorotypes],"Palearctic")/(VALUE(CA12))</f>
        <v>0.12280701754385964</v>
      </c>
      <c r="CB63" s="25">
        <f>COUNTIFS(Tablo1[Sinop],"TRUE",Tablo1[Chorotypes],"Palearctic")/(VALUE(CB12))</f>
        <v>0.16025641025641027</v>
      </c>
      <c r="CC63" s="25">
        <f>COUNTIFS(Tablo1[Sivas],"TRUE",Tablo1[Chorotypes],"Palearctic")/(VALUE(CC12))</f>
        <v>0.16326530612244897</v>
      </c>
      <c r="CD63" s="25">
        <f>COUNTIFS(Tablo1[Şanlıurfa],"TRUE",Tablo1[Chorotypes],"Palearctic")/(VALUE(CD12))</f>
        <v>0.13385826771653545</v>
      </c>
      <c r="CE63" s="25">
        <f>COUNTIFS(Tablo1[Şırnak],"TRUE",Tablo1[Chorotypes],"Palearctic")/(VALUE(CE12))</f>
        <v>0.18518518518518517</v>
      </c>
      <c r="CF63" s="25">
        <f>COUNTIFS(Tablo1[Tekirdağ],"TRUE",Tablo1[Chorotypes],"Palearctic")/(VALUE(CF12))</f>
        <v>0.15104166666666666</v>
      </c>
      <c r="CG63" s="25">
        <f>COUNTIFS(Tablo1[Tokat],"TRUE",Tablo1[Chorotypes],"Palearctic")/(VALUE(CG12))</f>
        <v>0.14358974358974358</v>
      </c>
      <c r="CH63" s="25">
        <f>COUNTIFS(Tablo1[Trabzon],"TRUE",Tablo1[Chorotypes],"Palearctic")/(VALUE(CH12))</f>
        <v>0.24358974358974358</v>
      </c>
      <c r="CI63" s="25">
        <f>COUNTIFS(Tablo1[Tunceli],"TRUE",Tablo1[Chorotypes],"Palearctic")/(VALUE(CI12))</f>
        <v>0.11711711711711711</v>
      </c>
      <c r="CJ63" s="25">
        <f>COUNTIFS(Tablo1[Uşak],"TRUE",Tablo1[Chorotypes],"Palearctic")/(VALUE(CJ12))</f>
        <v>0.14912280701754385</v>
      </c>
      <c r="CK63" s="25">
        <f>COUNTIFS(Tablo1[Van],"TRUE",Tablo1[Chorotypes],"Palearctic")/(VALUE(CK12))</f>
        <v>0.14285714285714285</v>
      </c>
      <c r="CL63" s="25">
        <f>COUNTIFS(Tablo1[Yalova],"TRUE",Tablo1[Chorotypes],"Palearctic")/(VALUE(CL12))</f>
        <v>0.13461538461538461</v>
      </c>
      <c r="CM63" s="25">
        <f>COUNTIFS(Tablo1[Yozgat],"TRUE",Tablo1[Chorotypes],"Palearctic")/(VALUE(CM12))</f>
        <v>0.24390243902439024</v>
      </c>
      <c r="CN63" s="46">
        <f>COUNTIFS(Tablo1[Zonguldak],"TRUE",Tablo1[Chorotypes],"Palearctic")/(VALUE(CN12))</f>
        <v>0.1773049645390071</v>
      </c>
    </row>
    <row r="64" spans="1:92">
      <c r="A64" s="45" t="s">
        <v>186</v>
      </c>
      <c r="B64" s="55">
        <f>(COUNTIF(Tablo1[Chorotypes],T(A64))/(B12))</f>
        <v>8.9928057553956831E-3</v>
      </c>
      <c r="C64" s="25">
        <f>COUNTIFS(Tablo1[Mediterranean],"TRUE",Tablo1[Chorotypes],"Subcosmopolitan")/(VALUE(C12))</f>
        <v>1.1881188118811881E-2</v>
      </c>
      <c r="D64" s="25">
        <f>COUNTIFS(Tablo1[Aegean],"TRUE",Tablo1[Chorotypes],"Subcosmopolitan")/(VALUE(D12))</f>
        <v>1.5831134564643801E-2</v>
      </c>
      <c r="E64" s="25">
        <f>COUNTIFS(Tablo1[Central Anatolian],"TRUE",Tablo1[Chorotypes],"Subcosmopolitan")/(VALUE(E12))</f>
        <v>9.6153846153846159E-3</v>
      </c>
      <c r="F64" s="25">
        <f>COUNTIFS(Tablo1[Marmara],"TRUE",Tablo1[Chorotypes],"Subcosmopolitan")/(VALUE(F12))</f>
        <v>1.2135922330097087E-2</v>
      </c>
      <c r="G64" s="25">
        <f>COUNTIFS(Tablo1[Southeastern Anatolian],"TRUE",Tablo1[Chorotypes],"Subcosmopolitan")/(VALUE(G12))</f>
        <v>1.5332197614991482E-2</v>
      </c>
      <c r="H64" s="25">
        <f>COUNTIFS(Tablo1[East Anatolian],"TRUE",Tablo1[Chorotypes],"Subcosmopolitan")/(VALUE(H12))</f>
        <v>9.4466936572199737E-3</v>
      </c>
      <c r="I64" s="25">
        <f>COUNTIFS(Tablo1[Black Sea],"TRUE",Tablo1[Chorotypes],"Subcosmopolitan")/(VALUE(I12))</f>
        <v>9.22266139657444E-3</v>
      </c>
      <c r="J64" s="25">
        <f>COUNTIFS(Tablo1[Eastern Black Sea],"TRUE",Tablo1[Chorotypes],"Subcosmopolitan")/(VALUE(J12))</f>
        <v>1.662049861495845E-2</v>
      </c>
      <c r="K64" s="25">
        <f>COUNTIFS(Tablo1[Turkish Thrace],"TRUE",Tablo1[Chorotypes],"Subcosmopolitan")/(VALUE(K12))</f>
        <v>1.2012012012012012E-2</v>
      </c>
      <c r="L64" s="25">
        <f>COUNTIFS(Tablo1[Adana],"TRUE",Tablo1[Chorotypes],"Subcosmopolitan")/(VALUE(L12))</f>
        <v>1.6605166051660517E-2</v>
      </c>
      <c r="M64" s="25">
        <f>COUNTIFS(Tablo1[Adıyaman],"TRUE",Tablo1[Chorotypes],"Subcosmopolitan")/(VALUE(M12))</f>
        <v>2.34375E-2</v>
      </c>
      <c r="N64" s="25">
        <f>COUNTIFS(Tablo1[Afyonkarahisar],"TRUE",Tablo1[Chorotypes],"Subcosmopolitan")/(VALUE(N12))</f>
        <v>1.8072289156626505E-2</v>
      </c>
      <c r="O64" s="25">
        <f>COUNTIFS(Tablo1[Ağrı],"TRUE",Tablo1[Chorotypes],"Subcosmopolitan")/(VALUE(O12))</f>
        <v>1.4285714285714285E-2</v>
      </c>
      <c r="P64" s="25">
        <f>COUNTIFS(Tablo1[Aksaray],"TRUE",Tablo1[Chorotypes],"Subcosmopolitan")/(VALUE(P12))</f>
        <v>1.6393442622950821E-2</v>
      </c>
      <c r="Q64" s="25">
        <f>COUNTIFS(Tablo1[Amasya],"TRUE",Tablo1[Chorotypes],"Subcosmopolitan")/(VALUE(Q12))</f>
        <v>1.020408163265306E-2</v>
      </c>
      <c r="R64" s="25">
        <f>COUNTIFS(Tablo1[Ankara],"TRUE",Tablo1[Chorotypes],"Subcosmopolitan")/(VALUE(R12))</f>
        <v>1.2638230647709321E-2</v>
      </c>
      <c r="S64" s="25">
        <f>COUNTIFS(Tablo1[Antalya],"TRUE",Tablo1[Chorotypes],"Subcosmopolitan")/(VALUE(S12))</f>
        <v>1.5217391304347827E-2</v>
      </c>
      <c r="T64" s="25">
        <f>COUNTIFS(Tablo1[Ardahan],"TRUE",Tablo1[Chorotypes],"Subcosmopolitan")/(VALUE(T12))</f>
        <v>1.9607843137254902E-2</v>
      </c>
      <c r="U64" s="25">
        <f>COUNTIFS(Tablo1[Artvin],"TRUE",Tablo1[Chorotypes],"Subcosmopolitan")/(VALUE(U12))</f>
        <v>1.834862385321101E-2</v>
      </c>
      <c r="V64" s="25">
        <f>COUNTIFS(Tablo1[Aydın],"TRUE",Tablo1[Chorotypes],"Subcosmopolitan")/(VALUE(V12))</f>
        <v>1.7094017094017096E-2</v>
      </c>
      <c r="W64" s="25">
        <f>COUNTIFS(Tablo1[Balıkesir],"TRUE",Tablo1[Chorotypes],"Subcosmopolitan")/(VALUE(W12))</f>
        <v>2.7027027027027029E-2</v>
      </c>
      <c r="X64" s="25">
        <f>COUNTIFS(Tablo1[Bartın],"TRUE",Tablo1[Chorotypes],"Subcosmopolitan")/(VALUE(X12))</f>
        <v>4.2553191489361701E-2</v>
      </c>
      <c r="Y64" s="25">
        <f>COUNTIFS(Tablo1[Batman],"TRUE",Tablo1[Chorotypes],"Subcosmopolitan")/(VALUE(Y12))</f>
        <v>3.5714285714285712E-2</v>
      </c>
      <c r="Z64" s="25">
        <f>COUNTIFS(Tablo1[Bayburt],"TRUE",Tablo1[Chorotypes],"Subcosmopolitan")/(VALUE(Z12))</f>
        <v>2.197802197802198E-2</v>
      </c>
      <c r="AA64" s="25">
        <f>COUNTIFS(Tablo1[Bilecik],"TRUE",Tablo1[Chorotypes],"Subcosmopolitan")/(VALUE(AA12))</f>
        <v>1.7441860465116279E-2</v>
      </c>
      <c r="AB64" s="25">
        <f>COUNTIFS(Tablo1[Bingöl],"TRUE",Tablo1[Chorotypes],"Subcosmopolitan")/(VALUE(AB12))</f>
        <v>1.2987012987012988E-2</v>
      </c>
      <c r="AC64" s="25">
        <f>COUNTIFS(Tablo1[Bitlis],"TRUE",Tablo1[Chorotypes],"Subcosmopolitan")/(VALUE(AC12))</f>
        <v>1.2987012987012988E-2</v>
      </c>
      <c r="AD64" s="25">
        <f>COUNTIFS(Tablo1[Bolu],"TRUE",Tablo1[Chorotypes],"Subcosmopolitan")/(VALUE(AD12))</f>
        <v>1.4423076923076924E-2</v>
      </c>
      <c r="AE64" s="25">
        <f>COUNTIFS(Tablo1[Burdur],"TRUE",Tablo1[Chorotypes],"Subcosmopolitan")/(VALUE(AE12))</f>
        <v>1.2269938650306749E-2</v>
      </c>
      <c r="AF64" s="25">
        <f>COUNTIFS(Tablo1[Bursa],"TRUE",Tablo1[Chorotypes],"Subcosmopolitan")/(VALUE(AF12))</f>
        <v>1.4778325123152709E-2</v>
      </c>
      <c r="AG64" s="25">
        <f>COUNTIFS(Tablo1[Çanakkale],"TRUE",Tablo1[Chorotypes],"Subcosmopolitan")/(VALUE(AG12))</f>
        <v>1.4652014652014652E-2</v>
      </c>
      <c r="AH64" s="25">
        <f>COUNTIFS(Tablo1[Çankırı],"TRUE",Tablo1[Chorotypes],"Subcosmopolitan")/(VALUE(AH12))</f>
        <v>2.5125628140703519E-2</v>
      </c>
      <c r="AI64" s="25">
        <f>COUNTIFS(Tablo1[Çorum],"TRUE",Tablo1[Chorotypes],"Subcosmopolitan")/(VALUE(AI12))</f>
        <v>4.6728971962616819E-3</v>
      </c>
      <c r="AJ64" s="25">
        <f>COUNTIFS(Tablo1[Denizli],"TRUE",Tablo1[Chorotypes],"Subcosmopolitan")/(VALUE(AJ12))</f>
        <v>2.6041666666666668E-2</v>
      </c>
      <c r="AK64" s="25">
        <f>COUNTIFS(Tablo1[Diyarbakır],"TRUE",Tablo1[Chorotypes],"Subcosmopolitan")/(VALUE(AK12))</f>
        <v>1.4044943820224719E-2</v>
      </c>
      <c r="AL64" s="25">
        <f>COUNTIFS(Tablo1[Düzce],"TRUE",Tablo1[Chorotypes],"Subcosmopolitan")/(VALUE(AL12))</f>
        <v>9.5238095238095247E-3</v>
      </c>
      <c r="AM64" s="25">
        <f>COUNTIFS(Tablo1[Edirne],"TRUE",Tablo1[Chorotypes],"Subcosmopolitan")/(VALUE(AM12))</f>
        <v>1.7456359102244388E-2</v>
      </c>
      <c r="AN64" s="25">
        <f>COUNTIFS(Tablo1[Elazığ],"TRUE",Tablo1[Chorotypes],"Subcosmopolitan")/(VALUE(AN12))</f>
        <v>1.3157894736842105E-2</v>
      </c>
      <c r="AO64" s="25">
        <f>COUNTIFS(Tablo1[Erzincan],"TRUE",Tablo1[Chorotypes],"Subcosmopolitan")/(VALUE(AO12))</f>
        <v>1.6574585635359115E-2</v>
      </c>
      <c r="AP64" s="25">
        <f>COUNTIFS(Tablo1[Erzurum],"TRUE",Tablo1[Chorotypes],"Subcosmopolitan")/(VALUE(AP12))</f>
        <v>1.3736263736263736E-2</v>
      </c>
      <c r="AQ64" s="25">
        <f>COUNTIFS(Tablo1[Eskişehir],"TRUE",Tablo1[Chorotypes],"Subcosmopolitan")/(VALUE(AQ12))</f>
        <v>1.507537688442211E-2</v>
      </c>
      <c r="AR64" s="25">
        <f>COUNTIFS(Tablo1[Gaziantep],"TRUE",Tablo1[Chorotypes],"Subcosmopolitan")/(VALUE(AR12))</f>
        <v>1.6611295681063124E-2</v>
      </c>
      <c r="AS64" s="25">
        <f>COUNTIFS(Tablo1[Giresun],"TRUE",Tablo1[Chorotypes],"Subcosmopolitan")/(VALUE(AS12))</f>
        <v>2.6548672566371681E-2</v>
      </c>
      <c r="AT64" s="25">
        <f>COUNTIFS(Tablo1[Gümüşhane],"TRUE",Tablo1[Chorotypes],"Subcosmopolitan")/(VALUE(AT12))</f>
        <v>1.020408163265306E-2</v>
      </c>
      <c r="AU64" s="25">
        <f>COUNTIFS(Tablo1[Hakkâri],"TRUE",Tablo1[Chorotypes],"Subcosmopolitan")/(VALUE(AU12))</f>
        <v>3.7499999999999999E-2</v>
      </c>
      <c r="AV64" s="25">
        <f>COUNTIFS(Tablo1[Hatay],"TRUE",Tablo1[Chorotypes],"Subcosmopolitan")/(VALUE(AV12))</f>
        <v>1.2658227848101266E-2</v>
      </c>
      <c r="AW64" s="25">
        <f>COUNTIFS(Tablo1[Iğdır],"TRUE",Tablo1[Chorotypes],"Subcosmopolitan")/(VALUE(AW12))</f>
        <v>2.2598870056497175E-2</v>
      </c>
      <c r="AX64" s="25">
        <f>COUNTIFS(Tablo1[Isparta],"TRUE",Tablo1[Chorotypes],"Subcosmopolitan")/(VALUE(AX12))</f>
        <v>1.3888888888888888E-2</v>
      </c>
      <c r="AY64" s="25">
        <f>COUNTIFS(Tablo1[İstanbul],"TRUE",Tablo1[Chorotypes],"Subcosmopolitan")/(VALUE(AY12))</f>
        <v>1.5384615384615385E-2</v>
      </c>
      <c r="AZ64" s="25">
        <f>COUNTIFS(Tablo1[İzmir],"TRUE",Tablo1[Chorotypes],"Subcosmopolitan")/(VALUE(AZ12))</f>
        <v>2.072538860103627E-2</v>
      </c>
      <c r="BA64" s="25">
        <f>COUNTIFS(Tablo1[Kahramanmaraş],"TRUE",Tablo1[Chorotypes],"Subcosmopolitan")/(VALUE(BA12))</f>
        <v>1.2195121951219513E-2</v>
      </c>
      <c r="BB64" s="25">
        <f>COUNTIFS(Tablo1[Karabük],"TRUE",Tablo1[Chorotypes],"Subcosmopolitan")/(VALUE(BB12))</f>
        <v>1.5873015873015872E-2</v>
      </c>
      <c r="BC64" s="25">
        <f>COUNTIFS(Tablo1[Karaman],"TRUE",Tablo1[Chorotypes],"Subcosmopolitan")/(VALUE(BC12))</f>
        <v>8.6956521739130436E-3</v>
      </c>
      <c r="BD64" s="25">
        <f>COUNTIFS(Tablo1[Kars],"TRUE",Tablo1[Chorotypes],"Subcosmopolitan")/(VALUE(BD12))</f>
        <v>1.680672268907563E-2</v>
      </c>
      <c r="BE64" s="25">
        <f>COUNTIFS(Tablo1[Kastamonu],"TRUE",Tablo1[Chorotypes],"Subcosmopolitan")/(VALUE(BE12))</f>
        <v>1.4598540145985401E-2</v>
      </c>
      <c r="BF64" s="25">
        <f>COUNTIFS(Tablo1[Kayseri],"TRUE",Tablo1[Chorotypes],"Subcosmopolitan")/(VALUE(BF12))</f>
        <v>1.3192612137203167E-2</v>
      </c>
      <c r="BG64" s="25">
        <f>COUNTIFS(Tablo1[Kırıkkale],"TRUE",Tablo1[Chorotypes],"Subcosmopolitan")/(VALUE(BG12))</f>
        <v>1.2987012987012988E-2</v>
      </c>
      <c r="BH64" s="25">
        <f>COUNTIFS(Tablo1[Kırklareli],"TRUE",Tablo1[Chorotypes],"Subcosmopolitan")/(VALUE(BH12))</f>
        <v>2.1929824561403508E-2</v>
      </c>
      <c r="BI64" s="25">
        <f>COUNTIFS(Tablo1[Kırşehir],"TRUE",Tablo1[Chorotypes],"Subcosmopolitan")/(VALUE(BI12))</f>
        <v>8.7336244541484712E-3</v>
      </c>
      <c r="BJ64" s="25">
        <f>COUNTIFS(Tablo1[Kilis],"TRUE",Tablo1[Chorotypes],"Subcosmopolitan")/(VALUE(BJ12))</f>
        <v>5.1948051948051951E-2</v>
      </c>
      <c r="BK64" s="25">
        <f>COUNTIFS(Tablo1[Kocaeli],"TRUE",Tablo1[Chorotypes],"Subcosmopolitan")/(VALUE(BK12))</f>
        <v>1.8987341772151899E-2</v>
      </c>
      <c r="BL64" s="25">
        <f>COUNTIFS(Tablo1[Konya],"TRUE",Tablo1[Chorotypes],"Subcosmopolitan")/(VALUE(BL12))</f>
        <v>1.4814814814814815E-2</v>
      </c>
      <c r="BM64" s="25">
        <f>COUNTIFS(Tablo1[Kütahya],"TRUE",Tablo1[Chorotypes],"Subcosmopolitan")/(VALUE(BM12))</f>
        <v>2.23463687150838E-2</v>
      </c>
      <c r="BN64" s="25">
        <f>COUNTIFS(Tablo1[Malatya],"TRUE",Tablo1[Chorotypes],"Subcosmopolitan")/(VALUE(BN12))</f>
        <v>2.1276595744680851E-2</v>
      </c>
      <c r="BO64" s="25">
        <f>COUNTIFS(Tablo1[Manisa],"TRUE",Tablo1[Chorotypes],"Subcosmopolitan")/(VALUE(BO12))</f>
        <v>1.4354066985645933E-2</v>
      </c>
      <c r="BP64" s="25">
        <f>COUNTIFS(Tablo1[Mardin],"TRUE",Tablo1[Chorotypes],"Subcosmopolitan")/(VALUE(BP12))</f>
        <v>1.9900497512437811E-2</v>
      </c>
      <c r="BQ64" s="25">
        <f>COUNTIFS(Tablo1[Mersin],"TRUE",Tablo1[Chorotypes],"Subcosmopolitan")/(VALUE(BQ12))</f>
        <v>1.768172888015717E-2</v>
      </c>
      <c r="BR64" s="25">
        <f>COUNTIFS(Tablo1[Muğla],"TRUE",Tablo1[Chorotypes],"Subcosmopolitan")/(VALUE(BR12))</f>
        <v>2.6402640264026403E-2</v>
      </c>
      <c r="BS64" s="25">
        <f>COUNTIFS(Tablo1[Muş],"TRUE",Tablo1[Chorotypes],"Subcosmopolitan")/(VALUE(BS12))</f>
        <v>1.2195121951219513E-2</v>
      </c>
      <c r="BT64" s="25">
        <f>COUNTIFS(Tablo1[Nevşehir],"TRUE",Tablo1[Chorotypes],"Subcosmopolitan")/(VALUE(BT12))</f>
        <v>4.9751243781094526E-3</v>
      </c>
      <c r="BU64" s="25">
        <f>COUNTIFS(Tablo1[Niğde],"TRUE",Tablo1[Chorotypes],"Subcosmopolitan")/(VALUE(BU12))</f>
        <v>9.8684210526315784E-3</v>
      </c>
      <c r="BV64" s="25">
        <f>COUNTIFS(Tablo1[Ordu],"TRUE",Tablo1[Chorotypes],"Subcosmopolitan")/(VALUE(BV12))</f>
        <v>1.9801980198019802E-2</v>
      </c>
      <c r="BW64" s="25">
        <f>COUNTIFS(Tablo1[Osmaniye],"TRUE",Tablo1[Chorotypes],"Subcosmopolitan")/(VALUE(BW12))</f>
        <v>2.2598870056497175E-2</v>
      </c>
      <c r="BX64" s="25">
        <f>COUNTIFS(Tablo1[Rize],"TRUE",Tablo1[Chorotypes],"Subcosmopolitan")/(VALUE(BX12))</f>
        <v>5.2631578947368418E-2</v>
      </c>
      <c r="BY64" s="25">
        <f>COUNTIFS(Tablo1[Sakarya],"TRUE",Tablo1[Chorotypes],"Subcosmopolitan")/(VALUE(BY12))</f>
        <v>1.3157894736842105E-2</v>
      </c>
      <c r="BZ64" s="25">
        <f>COUNTIFS(Tablo1[Samsun],"TRUE",Tablo1[Chorotypes],"Subcosmopolitan")/(VALUE(BZ12))</f>
        <v>2.2058823529411766E-2</v>
      </c>
      <c r="CA64" s="25">
        <f>COUNTIFS(Tablo1[Siirt],"TRUE",Tablo1[Chorotypes],"Subcosmopolitan")/(VALUE(CA12))</f>
        <v>3.5087719298245612E-2</v>
      </c>
      <c r="CB64" s="25">
        <f>COUNTIFS(Tablo1[Sinop],"TRUE",Tablo1[Chorotypes],"Subcosmopolitan")/(VALUE(CB12))</f>
        <v>1.9230769230769232E-2</v>
      </c>
      <c r="CC64" s="25">
        <f>COUNTIFS(Tablo1[Sivas],"TRUE",Tablo1[Chorotypes],"Subcosmopolitan")/(VALUE(CC12))</f>
        <v>6.8027210884353739E-3</v>
      </c>
      <c r="CD64" s="25">
        <f>COUNTIFS(Tablo1[Şanlıurfa],"TRUE",Tablo1[Chorotypes],"Subcosmopolitan")/(VALUE(CD12))</f>
        <v>2.3622047244094488E-2</v>
      </c>
      <c r="CE64" s="25">
        <f>COUNTIFS(Tablo1[Şırnak],"TRUE",Tablo1[Chorotypes],"Subcosmopolitan")/(VALUE(CE12))</f>
        <v>3.7037037037037035E-2</v>
      </c>
      <c r="CF64" s="25">
        <f>COUNTIFS(Tablo1[Tekirdağ],"TRUE",Tablo1[Chorotypes],"Subcosmopolitan")/(VALUE(CF12))</f>
        <v>1.5625E-2</v>
      </c>
      <c r="CG64" s="25">
        <f>COUNTIFS(Tablo1[Tokat],"TRUE",Tablo1[Chorotypes],"Subcosmopolitan")/(VALUE(CG12))</f>
        <v>1.5384615384615385E-2</v>
      </c>
      <c r="CH64" s="25">
        <f>COUNTIFS(Tablo1[Trabzon],"TRUE",Tablo1[Chorotypes],"Subcosmopolitan")/(VALUE(CH12))</f>
        <v>3.8461538461538464E-2</v>
      </c>
      <c r="CI64" s="25">
        <f>COUNTIFS(Tablo1[Tunceli],"TRUE",Tablo1[Chorotypes],"Subcosmopolitan")/(VALUE(CI12))</f>
        <v>2.7027027027027029E-2</v>
      </c>
      <c r="CJ64" s="25">
        <f>COUNTIFS(Tablo1[Uşak],"TRUE",Tablo1[Chorotypes],"Subcosmopolitan")/(VALUE(CJ12))</f>
        <v>1.7543859649122806E-2</v>
      </c>
      <c r="CK64" s="25">
        <f>COUNTIFS(Tablo1[Van],"TRUE",Tablo1[Chorotypes],"Subcosmopolitan")/(VALUE(CK12))</f>
        <v>2.1164021164021163E-2</v>
      </c>
      <c r="CL64" s="25">
        <f>COUNTIFS(Tablo1[Yalova],"TRUE",Tablo1[Chorotypes],"Subcosmopolitan")/(VALUE(CL12))</f>
        <v>1.9230769230769232E-2</v>
      </c>
      <c r="CM64" s="25">
        <f>COUNTIFS(Tablo1[Yozgat],"TRUE",Tablo1[Chorotypes],"Subcosmopolitan")/(VALUE(CM12))</f>
        <v>1.2195121951219513E-2</v>
      </c>
      <c r="CN64" s="46">
        <f>COUNTIFS(Tablo1[Zonguldak],"TRUE",Tablo1[Chorotypes],"Subcosmopolitan")/(VALUE(CN12))</f>
        <v>2.1276595744680851E-2</v>
      </c>
    </row>
    <row r="65" spans="1:93">
      <c r="A65" s="45" t="s">
        <v>994</v>
      </c>
      <c r="B65" s="55">
        <f>(COUNTIF(Tablo1[Chorotypes],T(A65))/(B12))</f>
        <v>3.5971223021582736E-3</v>
      </c>
      <c r="C65" s="25">
        <f>COUNTIFS(Tablo1[Mediterranean],"TRUE",Tablo1[Chorotypes],"Holarctic")/(VALUE(C12))</f>
        <v>5.9405940594059407E-3</v>
      </c>
      <c r="D65" s="25">
        <f>COUNTIFS(Tablo1[Aegean],"TRUE",Tablo1[Chorotypes],"Holarctic")/(VALUE(D12))</f>
        <v>5.2770448548812663E-3</v>
      </c>
      <c r="E65" s="25">
        <f>COUNTIFS(Tablo1[Central Anatolian],"TRUE",Tablo1[Chorotypes],"Holarctic")/(VALUE(E12))</f>
        <v>5.7692307692307696E-3</v>
      </c>
      <c r="F65" s="25">
        <f>COUNTIFS(Tablo1[Marmara],"TRUE",Tablo1[Chorotypes],"Holarctic")/(VALUE(F12))</f>
        <v>6.0679611650485436E-3</v>
      </c>
      <c r="G65" s="25">
        <f>COUNTIFS(Tablo1[Southeastern Anatolian],"TRUE",Tablo1[Chorotypes],"Holarctic")/(VALUE(G12))</f>
        <v>6.8143100511073255E-3</v>
      </c>
      <c r="H65" s="25">
        <f>COUNTIFS(Tablo1[East Anatolian],"TRUE",Tablo1[Chorotypes],"Holarctic")/(VALUE(H12))</f>
        <v>6.7476383265856954E-3</v>
      </c>
      <c r="I65" s="25">
        <f>COUNTIFS(Tablo1[Black Sea],"TRUE",Tablo1[Chorotypes],"Holarctic")/(VALUE(I12))</f>
        <v>7.9051383399209481E-3</v>
      </c>
      <c r="J65" s="25">
        <f>COUNTIFS(Tablo1[Eastern Black Sea],"TRUE",Tablo1[Chorotypes],"Holarctic")/(VALUE(J12))</f>
        <v>1.1080332409972299E-2</v>
      </c>
      <c r="K65" s="25">
        <f>COUNTIFS(Tablo1[Turkish Thrace],"TRUE",Tablo1[Chorotypes],"Holarctic")/(VALUE(K12))</f>
        <v>7.5075075075075074E-3</v>
      </c>
      <c r="L65" s="25">
        <f>COUNTIFS(Tablo1[Adana],"TRUE",Tablo1[Chorotypes],"Holarctic")/(VALUE(L12))</f>
        <v>9.2250922509225092E-3</v>
      </c>
      <c r="M65" s="25">
        <f>COUNTIFS(Tablo1[Adıyaman],"TRUE",Tablo1[Chorotypes],"Holarctic")/(VALUE(M12))</f>
        <v>1.5625E-2</v>
      </c>
      <c r="N65" s="25">
        <f>COUNTIFS(Tablo1[Afyonkarahisar],"TRUE",Tablo1[Chorotypes],"Holarctic")/(VALUE(N12))</f>
        <v>1.8072289156626505E-2</v>
      </c>
      <c r="O65" s="25">
        <f>COUNTIFS(Tablo1[Ağrı],"TRUE",Tablo1[Chorotypes],"Holarctic")/(VALUE(O12))</f>
        <v>3.5714285714285712E-2</v>
      </c>
      <c r="P65" s="25">
        <f>COUNTIFS(Tablo1[Aksaray],"TRUE",Tablo1[Chorotypes],"Holarctic")/(VALUE(P12))</f>
        <v>1.6393442622950821E-2</v>
      </c>
      <c r="Q65" s="25">
        <f>COUNTIFS(Tablo1[Amasya],"TRUE",Tablo1[Chorotypes],"Holarctic")/(VALUE(Q12))</f>
        <v>1.020408163265306E-2</v>
      </c>
      <c r="R65" s="25">
        <f>COUNTIFS(Tablo1[Ankara],"TRUE",Tablo1[Chorotypes],"Holarctic")/(VALUE(R12))</f>
        <v>7.8988941548183249E-3</v>
      </c>
      <c r="S65" s="25">
        <f>COUNTIFS(Tablo1[Antalya],"TRUE",Tablo1[Chorotypes],"Holarctic")/(VALUE(S12))</f>
        <v>8.6956521739130436E-3</v>
      </c>
      <c r="T65" s="25">
        <f>COUNTIFS(Tablo1[Ardahan],"TRUE",Tablo1[Chorotypes],"Holarctic")/(VALUE(T12))</f>
        <v>0</v>
      </c>
      <c r="U65" s="25">
        <f>COUNTIFS(Tablo1[Artvin],"TRUE",Tablo1[Chorotypes],"Holarctic")/(VALUE(U12))</f>
        <v>1.3761467889908258E-2</v>
      </c>
      <c r="V65" s="25">
        <f>COUNTIFS(Tablo1[Aydın],"TRUE",Tablo1[Chorotypes],"Holarctic")/(VALUE(V12))</f>
        <v>4.2735042735042739E-3</v>
      </c>
      <c r="W65" s="25">
        <f>COUNTIFS(Tablo1[Balıkesir],"TRUE",Tablo1[Chorotypes],"Holarctic")/(VALUE(W12))</f>
        <v>1.3513513513513514E-2</v>
      </c>
      <c r="X65" s="25">
        <f>COUNTIFS(Tablo1[Bartın],"TRUE",Tablo1[Chorotypes],"Holarctic")/(VALUE(X12))</f>
        <v>2.1276595744680851E-2</v>
      </c>
      <c r="Y65" s="25">
        <f>COUNTIFS(Tablo1[Batman],"TRUE",Tablo1[Chorotypes],"Holarctic")/(VALUE(Y12))</f>
        <v>0</v>
      </c>
      <c r="Z65" s="25">
        <f>COUNTIFS(Tablo1[Bayburt],"TRUE",Tablo1[Chorotypes],"Holarctic")/(VALUE(Z12))</f>
        <v>2.197802197802198E-2</v>
      </c>
      <c r="AA65" s="25">
        <f>COUNTIFS(Tablo1[Bilecik],"TRUE",Tablo1[Chorotypes],"Holarctic")/(VALUE(AA12))</f>
        <v>1.7441860465116279E-2</v>
      </c>
      <c r="AB65" s="25">
        <f>COUNTIFS(Tablo1[Bingöl],"TRUE",Tablo1[Chorotypes],"Holarctic")/(VALUE(AB12))</f>
        <v>0</v>
      </c>
      <c r="AC65" s="25">
        <f>COUNTIFS(Tablo1[Bitlis],"TRUE",Tablo1[Chorotypes],"Holarctic")/(VALUE(AC12))</f>
        <v>1.2987012987012988E-2</v>
      </c>
      <c r="AD65" s="25">
        <f>COUNTIFS(Tablo1[Bolu],"TRUE",Tablo1[Chorotypes],"Holarctic")/(VALUE(AD12))</f>
        <v>9.6153846153846159E-3</v>
      </c>
      <c r="AE65" s="25">
        <f>COUNTIFS(Tablo1[Burdur],"TRUE",Tablo1[Chorotypes],"Holarctic")/(VALUE(AE12))</f>
        <v>2.4539877300613498E-2</v>
      </c>
      <c r="AF65" s="25">
        <f>COUNTIFS(Tablo1[Bursa],"TRUE",Tablo1[Chorotypes],"Holarctic")/(VALUE(AF12))</f>
        <v>7.3891625615763543E-3</v>
      </c>
      <c r="AG65" s="25">
        <f>COUNTIFS(Tablo1[Çanakkale],"TRUE",Tablo1[Chorotypes],"Holarctic")/(VALUE(AG12))</f>
        <v>7.326007326007326E-3</v>
      </c>
      <c r="AH65" s="25">
        <f>COUNTIFS(Tablo1[Çankırı],"TRUE",Tablo1[Chorotypes],"Holarctic")/(VALUE(AH12))</f>
        <v>2.0100502512562814E-2</v>
      </c>
      <c r="AI65" s="25">
        <f>COUNTIFS(Tablo1[Çorum],"TRUE",Tablo1[Chorotypes],"Holarctic")/(VALUE(AI12))</f>
        <v>1.8691588785046728E-2</v>
      </c>
      <c r="AJ65" s="25">
        <f>COUNTIFS(Tablo1[Denizli],"TRUE",Tablo1[Chorotypes],"Holarctic")/(VALUE(AJ12))</f>
        <v>2.0833333333333332E-2</v>
      </c>
      <c r="AK65" s="25">
        <f>COUNTIFS(Tablo1[Diyarbakır],"TRUE",Tablo1[Chorotypes],"Holarctic")/(VALUE(AK12))</f>
        <v>5.6179775280898875E-3</v>
      </c>
      <c r="AL65" s="25">
        <f>COUNTIFS(Tablo1[Düzce],"TRUE",Tablo1[Chorotypes],"Holarctic")/(VALUE(AL12))</f>
        <v>9.5238095238095247E-3</v>
      </c>
      <c r="AM65" s="25">
        <f>COUNTIFS(Tablo1[Edirne],"TRUE",Tablo1[Chorotypes],"Holarctic")/(VALUE(AM12))</f>
        <v>9.9750623441396506E-3</v>
      </c>
      <c r="AN65" s="25">
        <f>COUNTIFS(Tablo1[Elazığ],"TRUE",Tablo1[Chorotypes],"Holarctic")/(VALUE(AN12))</f>
        <v>9.8684210526315784E-3</v>
      </c>
      <c r="AO65" s="25">
        <f>COUNTIFS(Tablo1[Erzincan],"TRUE",Tablo1[Chorotypes],"Holarctic")/(VALUE(AO12))</f>
        <v>2.2099447513812154E-2</v>
      </c>
      <c r="AP65" s="25">
        <f>COUNTIFS(Tablo1[Erzurum],"TRUE",Tablo1[Chorotypes],"Holarctic")/(VALUE(AP12))</f>
        <v>1.3736263736263736E-2</v>
      </c>
      <c r="AQ65" s="25">
        <f>COUNTIFS(Tablo1[Eskişehir],"TRUE",Tablo1[Chorotypes],"Holarctic")/(VALUE(AQ12))</f>
        <v>2.0100502512562814E-2</v>
      </c>
      <c r="AR65" s="25">
        <f>COUNTIFS(Tablo1[Gaziantep],"TRUE",Tablo1[Chorotypes],"Holarctic")/(VALUE(AR12))</f>
        <v>1.3289036544850499E-2</v>
      </c>
      <c r="AS65" s="25">
        <f>COUNTIFS(Tablo1[Giresun],"TRUE",Tablo1[Chorotypes],"Holarctic")/(VALUE(AS12))</f>
        <v>8.8495575221238937E-3</v>
      </c>
      <c r="AT65" s="25">
        <f>COUNTIFS(Tablo1[Gümüşhane],"TRUE",Tablo1[Chorotypes],"Holarctic")/(VALUE(AT12))</f>
        <v>0</v>
      </c>
      <c r="AU65" s="25">
        <f>COUNTIFS(Tablo1[Hakkâri],"TRUE",Tablo1[Chorotypes],"Holarctic")/(VALUE(AU12))</f>
        <v>2.5000000000000001E-2</v>
      </c>
      <c r="AV65" s="25">
        <f>COUNTIFS(Tablo1[Hatay],"TRUE",Tablo1[Chorotypes],"Holarctic")/(VALUE(AV12))</f>
        <v>6.3291139240506328E-3</v>
      </c>
      <c r="AW65" s="25">
        <f>COUNTIFS(Tablo1[Iğdır],"TRUE",Tablo1[Chorotypes],"Holarctic")/(VALUE(AW12))</f>
        <v>1.1299435028248588E-2</v>
      </c>
      <c r="AX65" s="25">
        <f>COUNTIFS(Tablo1[Isparta],"TRUE",Tablo1[Chorotypes],"Holarctic")/(VALUE(AX12))</f>
        <v>9.2592592592592587E-3</v>
      </c>
      <c r="AY65" s="25">
        <f>COUNTIFS(Tablo1[İstanbul],"TRUE",Tablo1[Chorotypes],"Holarctic")/(VALUE(AY12))</f>
        <v>7.6923076923076927E-3</v>
      </c>
      <c r="AZ65" s="25">
        <f>COUNTIFS(Tablo1[İzmir],"TRUE",Tablo1[Chorotypes],"Holarctic")/(VALUE(AZ12))</f>
        <v>6.9084628670120895E-3</v>
      </c>
      <c r="BA65" s="25">
        <f>COUNTIFS(Tablo1[Kahramanmaraş],"TRUE",Tablo1[Chorotypes],"Holarctic")/(VALUE(BA12))</f>
        <v>9.7560975609756097E-3</v>
      </c>
      <c r="BB65" s="25">
        <f>COUNTIFS(Tablo1[Karabük],"TRUE",Tablo1[Chorotypes],"Holarctic")/(VALUE(BB12))</f>
        <v>1.5873015873015872E-2</v>
      </c>
      <c r="BC65" s="25">
        <f>COUNTIFS(Tablo1[Karaman],"TRUE",Tablo1[Chorotypes],"Holarctic")/(VALUE(BC12))</f>
        <v>1.3043478260869565E-2</v>
      </c>
      <c r="BD65" s="25">
        <f>COUNTIFS(Tablo1[Kars],"TRUE",Tablo1[Chorotypes],"Holarctic")/(VALUE(BD12))</f>
        <v>1.680672268907563E-2</v>
      </c>
      <c r="BE65" s="25">
        <f>COUNTIFS(Tablo1[Kastamonu],"TRUE",Tablo1[Chorotypes],"Holarctic")/(VALUE(BE12))</f>
        <v>1.824817518248175E-2</v>
      </c>
      <c r="BF65" s="25">
        <f>COUNTIFS(Tablo1[Kayseri],"TRUE",Tablo1[Chorotypes],"Holarctic")/(VALUE(BF12))</f>
        <v>1.3192612137203167E-2</v>
      </c>
      <c r="BG65" s="25">
        <f>COUNTIFS(Tablo1[Kırıkkale],"TRUE",Tablo1[Chorotypes],"Holarctic")/(VALUE(BG12))</f>
        <v>1.2987012987012988E-2</v>
      </c>
      <c r="BH65" s="25">
        <f>COUNTIFS(Tablo1[Kırklareli],"TRUE",Tablo1[Chorotypes],"Holarctic")/(VALUE(BH12))</f>
        <v>2.1929824561403508E-2</v>
      </c>
      <c r="BI65" s="25">
        <f>COUNTIFS(Tablo1[Kırşehir],"TRUE",Tablo1[Chorotypes],"Holarctic")/(VALUE(BI12))</f>
        <v>1.3100436681222707E-2</v>
      </c>
      <c r="BJ65" s="25">
        <f>COUNTIFS(Tablo1[Kilis],"TRUE",Tablo1[Chorotypes],"Holarctic")/(VALUE(BJ12))</f>
        <v>1.2987012987012988E-2</v>
      </c>
      <c r="BK65" s="25">
        <f>COUNTIFS(Tablo1[Kocaeli],"TRUE",Tablo1[Chorotypes],"Holarctic")/(VALUE(BK12))</f>
        <v>6.3291139240506328E-3</v>
      </c>
      <c r="BL65" s="25">
        <f>COUNTIFS(Tablo1[Konya],"TRUE",Tablo1[Chorotypes],"Holarctic")/(VALUE(BL12))</f>
        <v>7.4074074074074077E-3</v>
      </c>
      <c r="BM65" s="25">
        <f>COUNTIFS(Tablo1[Kütahya],"TRUE",Tablo1[Chorotypes],"Holarctic")/(VALUE(BM12))</f>
        <v>1.6759776536312849E-2</v>
      </c>
      <c r="BN65" s="25">
        <f>COUNTIFS(Tablo1[Malatya],"TRUE",Tablo1[Chorotypes],"Holarctic")/(VALUE(BN12))</f>
        <v>7.0921985815602835E-3</v>
      </c>
      <c r="BO65" s="25">
        <f>COUNTIFS(Tablo1[Manisa],"TRUE",Tablo1[Chorotypes],"Holarctic")/(VALUE(BO12))</f>
        <v>1.4354066985645933E-2</v>
      </c>
      <c r="BP65" s="25">
        <f>COUNTIFS(Tablo1[Mardin],"TRUE",Tablo1[Chorotypes],"Holarctic")/(VALUE(BP12))</f>
        <v>4.9751243781094526E-3</v>
      </c>
      <c r="BQ65" s="25">
        <f>COUNTIFS(Tablo1[Mersin],"TRUE",Tablo1[Chorotypes],"Holarctic")/(VALUE(BQ12))</f>
        <v>9.823182711198428E-3</v>
      </c>
      <c r="BR65" s="25">
        <f>COUNTIFS(Tablo1[Muğla],"TRUE",Tablo1[Chorotypes],"Holarctic")/(VALUE(BR12))</f>
        <v>6.6006600660066007E-3</v>
      </c>
      <c r="BS65" s="25">
        <f>COUNTIFS(Tablo1[Muş],"TRUE",Tablo1[Chorotypes],"Holarctic")/(VALUE(BS12))</f>
        <v>0</v>
      </c>
      <c r="BT65" s="25">
        <f>COUNTIFS(Tablo1[Nevşehir],"TRUE",Tablo1[Chorotypes],"Holarctic")/(VALUE(BT12))</f>
        <v>1.4925373134328358E-2</v>
      </c>
      <c r="BU65" s="25">
        <f>COUNTIFS(Tablo1[Niğde],"TRUE",Tablo1[Chorotypes],"Holarctic")/(VALUE(BU12))</f>
        <v>1.3157894736842105E-2</v>
      </c>
      <c r="BV65" s="25">
        <f>COUNTIFS(Tablo1[Ordu],"TRUE",Tablo1[Chorotypes],"Holarctic")/(VALUE(BV12))</f>
        <v>9.9009900990099011E-3</v>
      </c>
      <c r="BW65" s="25">
        <f>COUNTIFS(Tablo1[Osmaniye],"TRUE",Tablo1[Chorotypes],"Holarctic")/(VALUE(BW12))</f>
        <v>5.6497175141242938E-3</v>
      </c>
      <c r="BX65" s="25">
        <f>COUNTIFS(Tablo1[Rize],"TRUE",Tablo1[Chorotypes],"Holarctic")/(VALUE(BX12))</f>
        <v>3.5087719298245612E-2</v>
      </c>
      <c r="BY65" s="25">
        <f>COUNTIFS(Tablo1[Sakarya],"TRUE",Tablo1[Chorotypes],"Holarctic")/(VALUE(BY12))</f>
        <v>1.9736842105263157E-2</v>
      </c>
      <c r="BZ65" s="25">
        <f>COUNTIFS(Tablo1[Samsun],"TRUE",Tablo1[Chorotypes],"Holarctic")/(VALUE(BZ12))</f>
        <v>1.4705882352941176E-2</v>
      </c>
      <c r="CA65" s="25">
        <f>COUNTIFS(Tablo1[Siirt],"TRUE",Tablo1[Chorotypes],"Holarctic")/(VALUE(CA12))</f>
        <v>8.771929824561403E-3</v>
      </c>
      <c r="CB65" s="25">
        <f>COUNTIFS(Tablo1[Sinop],"TRUE",Tablo1[Chorotypes],"Holarctic")/(VALUE(CB12))</f>
        <v>1.9230769230769232E-2</v>
      </c>
      <c r="CC65" s="25">
        <f>COUNTIFS(Tablo1[Sivas],"TRUE",Tablo1[Chorotypes],"Holarctic")/(VALUE(CC12))</f>
        <v>0</v>
      </c>
      <c r="CD65" s="25">
        <f>COUNTIFS(Tablo1[Şanlıurfa],"TRUE",Tablo1[Chorotypes],"Holarctic")/(VALUE(CD12))</f>
        <v>2.3622047244094488E-2</v>
      </c>
      <c r="CE65" s="25">
        <f>COUNTIFS(Tablo1[Şırnak],"TRUE",Tablo1[Chorotypes],"Holarctic")/(VALUE(CE12))</f>
        <v>0</v>
      </c>
      <c r="CF65" s="25">
        <f>COUNTIFS(Tablo1[Tekirdağ],"TRUE",Tablo1[Chorotypes],"Holarctic")/(VALUE(CF12))</f>
        <v>1.0416666666666666E-2</v>
      </c>
      <c r="CG65" s="25">
        <f>COUNTIFS(Tablo1[Tokat],"TRUE",Tablo1[Chorotypes],"Holarctic")/(VALUE(CG12))</f>
        <v>5.1282051282051282E-3</v>
      </c>
      <c r="CH65" s="25">
        <f>COUNTIFS(Tablo1[Trabzon],"TRUE",Tablo1[Chorotypes],"Holarctic")/(VALUE(CH12))</f>
        <v>3.8461538461538464E-2</v>
      </c>
      <c r="CI65" s="25">
        <f>COUNTIFS(Tablo1[Tunceli],"TRUE",Tablo1[Chorotypes],"Holarctic")/(VALUE(CI12))</f>
        <v>0</v>
      </c>
      <c r="CJ65" s="25">
        <f>COUNTIFS(Tablo1[Uşak],"TRUE",Tablo1[Chorotypes],"Holarctic")/(VALUE(CJ12))</f>
        <v>1.7543859649122806E-2</v>
      </c>
      <c r="CK65" s="25">
        <f>COUNTIFS(Tablo1[Van],"TRUE",Tablo1[Chorotypes],"Holarctic")/(VALUE(CK12))</f>
        <v>1.0582010582010581E-2</v>
      </c>
      <c r="CL65" s="25">
        <f>COUNTIFS(Tablo1[Yalova],"TRUE",Tablo1[Chorotypes],"Holarctic")/(VALUE(CL12))</f>
        <v>0</v>
      </c>
      <c r="CM65" s="25">
        <f>COUNTIFS(Tablo1[Yozgat],"TRUE",Tablo1[Chorotypes],"Holarctic")/(VALUE(CM12))</f>
        <v>4.878048780487805E-2</v>
      </c>
      <c r="CN65" s="46">
        <f>COUNTIFS(Tablo1[Zonguldak],"TRUE",Tablo1[Chorotypes],"Holarctic")/(VALUE(CN12))</f>
        <v>2.1276595744680851E-2</v>
      </c>
    </row>
    <row r="66" spans="1:93" ht="15" thickBot="1">
      <c r="A66" s="47" t="s">
        <v>424</v>
      </c>
      <c r="B66" s="56">
        <f>(COUNTIF(Tablo1[Chorotypes],T(A66))/(B12))</f>
        <v>2.9976019184652278E-3</v>
      </c>
      <c r="C66" s="48">
        <f>COUNTIFS(Tablo1[Mediterranean],"TRUE",Tablo1[Chorotypes],"Cosmopolitan")/(VALUE(C12))</f>
        <v>4.9504950495049506E-3</v>
      </c>
      <c r="D66" s="48">
        <f>COUNTIFS(Tablo1[Aegean],"TRUE",Tablo1[Chorotypes],"Cosmopolitan")/(VALUE(D12))</f>
        <v>6.5963060686015833E-3</v>
      </c>
      <c r="E66" s="48">
        <f>COUNTIFS(Tablo1[Central Anatolian],"TRUE",Tablo1[Chorotypes],"Cosmopolitan")/(VALUE(E12))</f>
        <v>4.807692307692308E-3</v>
      </c>
      <c r="F66" s="48">
        <f>COUNTIFS(Tablo1[Marmara],"TRUE",Tablo1[Chorotypes],"Cosmopolitan")/(VALUE(F12))</f>
        <v>4.8543689320388345E-3</v>
      </c>
      <c r="G66" s="48">
        <f>COUNTIFS(Tablo1[Southeastern Anatolian],"TRUE",Tablo1[Chorotypes],"Cosmopolitan")/(VALUE(G12))</f>
        <v>6.8143100511073255E-3</v>
      </c>
      <c r="H66" s="48">
        <f>COUNTIFS(Tablo1[East Anatolian],"TRUE",Tablo1[Chorotypes],"Cosmopolitan")/(VALUE(H12))</f>
        <v>4.048582995951417E-3</v>
      </c>
      <c r="I66" s="48">
        <f>COUNTIFS(Tablo1[Black Sea],"TRUE",Tablo1[Chorotypes],"Cosmopolitan")/(VALUE(I12))</f>
        <v>3.952569169960474E-3</v>
      </c>
      <c r="J66" s="48">
        <f>COUNTIFS(Tablo1[Eastern Black Sea],"TRUE",Tablo1[Chorotypes],"Cosmopolitan")/(VALUE(J12))</f>
        <v>8.3102493074792248E-3</v>
      </c>
      <c r="K66" s="48">
        <f>COUNTIFS(Tablo1[Turkish Thrace],"TRUE",Tablo1[Chorotypes],"Cosmopolitan")/(VALUE(K12))</f>
        <v>6.006006006006006E-3</v>
      </c>
      <c r="L66" s="48">
        <f>COUNTIFS(Tablo1[Adana],"TRUE",Tablo1[Chorotypes],"Cosmopolitan")/(VALUE(L12))</f>
        <v>9.2250922509225092E-3</v>
      </c>
      <c r="M66" s="48">
        <f>COUNTIFS(Tablo1[Adıyaman],"TRUE",Tablo1[Chorotypes],"Cosmopolitan")/(VALUE(M12))</f>
        <v>2.34375E-2</v>
      </c>
      <c r="N66" s="48">
        <f>COUNTIFS(Tablo1[Afyonkarahisar],"TRUE",Tablo1[Chorotypes],"Cosmopolitan")/(VALUE(N12))</f>
        <v>1.2048192771084338E-2</v>
      </c>
      <c r="O66" s="48">
        <f>COUNTIFS(Tablo1[Ağrı],"TRUE",Tablo1[Chorotypes],"Cosmopolitan")/(VALUE(O12))</f>
        <v>1.4285714285714285E-2</v>
      </c>
      <c r="P66" s="48">
        <f>COUNTIFS(Tablo1[Aksaray],"TRUE",Tablo1[Chorotypes],"Cosmopolitan")/(VALUE(P12))</f>
        <v>3.2786885245901641E-2</v>
      </c>
      <c r="Q66" s="48">
        <f>COUNTIFS(Tablo1[Amasya],"TRUE",Tablo1[Chorotypes],"Cosmopolitan")/(VALUE(Q12))</f>
        <v>1.020408163265306E-2</v>
      </c>
      <c r="R66" s="48">
        <f>COUNTIFS(Tablo1[Ankara],"TRUE",Tablo1[Chorotypes],"Cosmopolitan")/(VALUE(R12))</f>
        <v>6.3191153238546603E-3</v>
      </c>
      <c r="S66" s="48">
        <f>COUNTIFS(Tablo1[Antalya],"TRUE",Tablo1[Chorotypes],"Cosmopolitan")/(VALUE(S12))</f>
        <v>8.6956521739130436E-3</v>
      </c>
      <c r="T66" s="48">
        <f>COUNTIFS(Tablo1[Ardahan],"TRUE",Tablo1[Chorotypes],"Cosmopolitan")/(VALUE(T12))</f>
        <v>3.9215686274509803E-2</v>
      </c>
      <c r="U66" s="48">
        <f>COUNTIFS(Tablo1[Artvin],"TRUE",Tablo1[Chorotypes],"Cosmopolitan")/(VALUE(U12))</f>
        <v>9.1743119266055051E-3</v>
      </c>
      <c r="V66" s="48">
        <f>COUNTIFS(Tablo1[Aydın],"TRUE",Tablo1[Chorotypes],"Cosmopolitan")/(VALUE(V12))</f>
        <v>1.282051282051282E-2</v>
      </c>
      <c r="W66" s="48">
        <f>COUNTIFS(Tablo1[Balıkesir],"TRUE",Tablo1[Chorotypes],"Cosmopolitan")/(VALUE(W12))</f>
        <v>1.3513513513513514E-2</v>
      </c>
      <c r="X66" s="48">
        <f>COUNTIFS(Tablo1[Bartın],"TRUE",Tablo1[Chorotypes],"Cosmopolitan")/(VALUE(X12))</f>
        <v>2.1276595744680851E-2</v>
      </c>
      <c r="Y66" s="48">
        <f>COUNTIFS(Tablo1[Batman],"TRUE",Tablo1[Chorotypes],"Cosmopolitan")/(VALUE(Y12))</f>
        <v>7.1428571428571425E-2</v>
      </c>
      <c r="Z66" s="48">
        <f>COUNTIFS(Tablo1[Bayburt],"TRUE",Tablo1[Chorotypes],"Cosmopolitan")/(VALUE(Z12))</f>
        <v>3.2967032967032968E-2</v>
      </c>
      <c r="AA66" s="48">
        <f>COUNTIFS(Tablo1[Bilecik],"TRUE",Tablo1[Chorotypes],"Cosmopolitan")/(VALUE(AA12))</f>
        <v>2.3255813953488372E-2</v>
      </c>
      <c r="AB66" s="48">
        <f>COUNTIFS(Tablo1[Bingöl],"TRUE",Tablo1[Chorotypes],"Cosmopolitan")/(VALUE(AB12))</f>
        <v>2.5974025974025976E-2</v>
      </c>
      <c r="AC66" s="48">
        <f>COUNTIFS(Tablo1[Bitlis],"TRUE",Tablo1[Chorotypes],"Cosmopolitan")/(VALUE(AC12))</f>
        <v>2.5974025974025976E-2</v>
      </c>
      <c r="AD66" s="48">
        <f>COUNTIFS(Tablo1[Bolu],"TRUE",Tablo1[Chorotypes],"Cosmopolitan")/(VALUE(AD12))</f>
        <v>1.4423076923076924E-2</v>
      </c>
      <c r="AE66" s="48">
        <f>COUNTIFS(Tablo1[Burdur],"TRUE",Tablo1[Chorotypes],"Cosmopolitan")/(VALUE(AE12))</f>
        <v>1.8404907975460124E-2</v>
      </c>
      <c r="AF66" s="48">
        <f>COUNTIFS(Tablo1[Bursa],"TRUE",Tablo1[Chorotypes],"Cosmopolitan")/(VALUE(AF12))</f>
        <v>7.3891625615763543E-3</v>
      </c>
      <c r="AG66" s="48">
        <f>COUNTIFS(Tablo1[Çanakkale],"TRUE",Tablo1[Chorotypes],"Cosmopolitan")/(VALUE(AG12))</f>
        <v>1.098901098901099E-2</v>
      </c>
      <c r="AH66" s="48">
        <f>COUNTIFS(Tablo1[Çankırı],"TRUE",Tablo1[Chorotypes],"Cosmopolitan")/(VALUE(AH12))</f>
        <v>1.507537688442211E-2</v>
      </c>
      <c r="AI66" s="48">
        <f>COUNTIFS(Tablo1[Çorum],"TRUE",Tablo1[Chorotypes],"Cosmopolitan")/(VALUE(AI12))</f>
        <v>1.4018691588785047E-2</v>
      </c>
      <c r="AJ66" s="48">
        <f>COUNTIFS(Tablo1[Denizli],"TRUE",Tablo1[Chorotypes],"Cosmopolitan")/(VALUE(AJ12))</f>
        <v>1.5625E-2</v>
      </c>
      <c r="AK66" s="48">
        <f>COUNTIFS(Tablo1[Diyarbakır],"TRUE",Tablo1[Chorotypes],"Cosmopolitan")/(VALUE(AK12))</f>
        <v>5.6179775280898875E-3</v>
      </c>
      <c r="AL66" s="48">
        <f>COUNTIFS(Tablo1[Düzce],"TRUE",Tablo1[Chorotypes],"Cosmopolitan")/(VALUE(AL12))</f>
        <v>2.8571428571428571E-2</v>
      </c>
      <c r="AM66" s="48">
        <f>COUNTIFS(Tablo1[Edirne],"TRUE",Tablo1[Chorotypes],"Cosmopolitan")/(VALUE(AM12))</f>
        <v>7.481296758104738E-3</v>
      </c>
      <c r="AN66" s="48">
        <f>COUNTIFS(Tablo1[Elazığ],"TRUE",Tablo1[Chorotypes],"Cosmopolitan")/(VALUE(AN12))</f>
        <v>6.5789473684210523E-3</v>
      </c>
      <c r="AO66" s="48">
        <f>COUNTIFS(Tablo1[Erzincan],"TRUE",Tablo1[Chorotypes],"Cosmopolitan")/(VALUE(AO12))</f>
        <v>1.1049723756906077E-2</v>
      </c>
      <c r="AP66" s="48">
        <f>COUNTIFS(Tablo1[Erzurum],"TRUE",Tablo1[Chorotypes],"Cosmopolitan")/(VALUE(AP12))</f>
        <v>8.241758241758242E-3</v>
      </c>
      <c r="AQ66" s="48">
        <f>COUNTIFS(Tablo1[Eskişehir],"TRUE",Tablo1[Chorotypes],"Cosmopolitan")/(VALUE(AQ12))</f>
        <v>1.0050251256281407E-2</v>
      </c>
      <c r="AR66" s="48">
        <f>COUNTIFS(Tablo1[Gaziantep],"TRUE",Tablo1[Chorotypes],"Cosmopolitan")/(VALUE(AR12))</f>
        <v>9.9667774086378731E-3</v>
      </c>
      <c r="AS66" s="48">
        <f>COUNTIFS(Tablo1[Giresun],"TRUE",Tablo1[Chorotypes],"Cosmopolitan")/(VALUE(AS12))</f>
        <v>2.6548672566371681E-2</v>
      </c>
      <c r="AT66" s="48">
        <f>COUNTIFS(Tablo1[Gümüşhane],"TRUE",Tablo1[Chorotypes],"Cosmopolitan")/(VALUE(AT12))</f>
        <v>2.0408163265306121E-2</v>
      </c>
      <c r="AU66" s="48">
        <f>COUNTIFS(Tablo1[Hakkâri],"TRUE",Tablo1[Chorotypes],"Cosmopolitan")/(VALUE(AU12))</f>
        <v>2.5000000000000001E-2</v>
      </c>
      <c r="AV66" s="48">
        <f>COUNTIFS(Tablo1[Hatay],"TRUE",Tablo1[Chorotypes],"Cosmopolitan")/(VALUE(AV12))</f>
        <v>6.3291139240506328E-3</v>
      </c>
      <c r="AW66" s="48">
        <f>COUNTIFS(Tablo1[Iğdır],"TRUE",Tablo1[Chorotypes],"Cosmopolitan")/(VALUE(AW12))</f>
        <v>1.6949152542372881E-2</v>
      </c>
      <c r="AX66" s="48">
        <f>COUNTIFS(Tablo1[Isparta],"TRUE",Tablo1[Chorotypes],"Cosmopolitan")/(VALUE(AX12))</f>
        <v>1.3888888888888888E-2</v>
      </c>
      <c r="AY66" s="48">
        <f>COUNTIFS(Tablo1[İstanbul],"TRUE",Tablo1[Chorotypes],"Cosmopolitan")/(VALUE(AY12))</f>
        <v>1.0256410256410256E-2</v>
      </c>
      <c r="AZ66" s="48">
        <f>COUNTIFS(Tablo1[İzmir],"TRUE",Tablo1[Chorotypes],"Cosmopolitan")/(VALUE(AZ12))</f>
        <v>8.6355785837651123E-3</v>
      </c>
      <c r="BA66" s="48">
        <f>COUNTIFS(Tablo1[Kahramanmaraş],"TRUE",Tablo1[Chorotypes],"Cosmopolitan")/(VALUE(BA12))</f>
        <v>7.3170731707317077E-3</v>
      </c>
      <c r="BB66" s="48">
        <f>COUNTIFS(Tablo1[Karabük],"TRUE",Tablo1[Chorotypes],"Cosmopolitan")/(VALUE(BB12))</f>
        <v>1.5873015873015872E-2</v>
      </c>
      <c r="BC66" s="48">
        <f>COUNTIFS(Tablo1[Karaman],"TRUE",Tablo1[Chorotypes],"Cosmopolitan")/(VALUE(BC12))</f>
        <v>8.6956521739130436E-3</v>
      </c>
      <c r="BD66" s="48">
        <f>COUNTIFS(Tablo1[Kars],"TRUE",Tablo1[Chorotypes],"Cosmopolitan")/(VALUE(BD12))</f>
        <v>1.2605042016806723E-2</v>
      </c>
      <c r="BE66" s="48">
        <f>COUNTIFS(Tablo1[Kastamonu],"TRUE",Tablo1[Chorotypes],"Cosmopolitan")/(VALUE(BE12))</f>
        <v>1.0948905109489052E-2</v>
      </c>
      <c r="BF66" s="48">
        <f>COUNTIFS(Tablo1[Kayseri],"TRUE",Tablo1[Chorotypes],"Cosmopolitan")/(VALUE(BF12))</f>
        <v>5.2770448548812663E-3</v>
      </c>
      <c r="BG66" s="48">
        <f>COUNTIFS(Tablo1[Kırıkkale],"TRUE",Tablo1[Chorotypes],"Cosmopolitan")/(VALUE(BG12))</f>
        <v>2.5974025974025976E-2</v>
      </c>
      <c r="BH66" s="48">
        <f>COUNTIFS(Tablo1[Kırklareli],"TRUE",Tablo1[Chorotypes],"Cosmopolitan")/(VALUE(BH12))</f>
        <v>1.3157894736842105E-2</v>
      </c>
      <c r="BI66" s="48">
        <f>COUNTIFS(Tablo1[Kırşehir],"TRUE",Tablo1[Chorotypes],"Cosmopolitan")/(VALUE(BI12))</f>
        <v>1.3100436681222707E-2</v>
      </c>
      <c r="BJ66" s="48">
        <f>COUNTIFS(Tablo1[Kilis],"TRUE",Tablo1[Chorotypes],"Cosmopolitan")/(VALUE(BJ12))</f>
        <v>2.5974025974025976E-2</v>
      </c>
      <c r="BK66" s="48">
        <f>COUNTIFS(Tablo1[Kocaeli],"TRUE",Tablo1[Chorotypes],"Cosmopolitan")/(VALUE(BK12))</f>
        <v>1.8987341772151899E-2</v>
      </c>
      <c r="BL66" s="48">
        <f>COUNTIFS(Tablo1[Konya],"TRUE",Tablo1[Chorotypes],"Cosmopolitan")/(VALUE(BL12))</f>
        <v>4.9382716049382715E-3</v>
      </c>
      <c r="BM66" s="48">
        <f>COUNTIFS(Tablo1[Kütahya],"TRUE",Tablo1[Chorotypes],"Cosmopolitan")/(VALUE(BM12))</f>
        <v>1.11731843575419E-2</v>
      </c>
      <c r="BN66" s="48">
        <f>COUNTIFS(Tablo1[Malatya],"TRUE",Tablo1[Chorotypes],"Cosmopolitan")/(VALUE(BN12))</f>
        <v>2.1276595744680851E-2</v>
      </c>
      <c r="BO66" s="48">
        <f>COUNTIFS(Tablo1[Manisa],"TRUE",Tablo1[Chorotypes],"Cosmopolitan")/(VALUE(BO12))</f>
        <v>1.4354066985645933E-2</v>
      </c>
      <c r="BP66" s="48">
        <f>COUNTIFS(Tablo1[Mardin],"TRUE",Tablo1[Chorotypes],"Cosmopolitan")/(VALUE(BP12))</f>
        <v>9.9502487562189053E-3</v>
      </c>
      <c r="BQ66" s="48">
        <f>COUNTIFS(Tablo1[Mersin],"TRUE",Tablo1[Chorotypes],"Cosmopolitan")/(VALUE(BQ12))</f>
        <v>9.823182711198428E-3</v>
      </c>
      <c r="BR66" s="48">
        <f>COUNTIFS(Tablo1[Muğla],"TRUE",Tablo1[Chorotypes],"Cosmopolitan")/(VALUE(BR12))</f>
        <v>1.3201320132013201E-2</v>
      </c>
      <c r="BS66" s="48">
        <f>COUNTIFS(Tablo1[Muş],"TRUE",Tablo1[Chorotypes],"Cosmopolitan")/(VALUE(BS12))</f>
        <v>2.4390243902439025E-2</v>
      </c>
      <c r="BT66" s="48">
        <f>COUNTIFS(Tablo1[Nevşehir],"TRUE",Tablo1[Chorotypes],"Cosmopolitan")/(VALUE(BT12))</f>
        <v>9.9502487562189053E-3</v>
      </c>
      <c r="BU66" s="48">
        <f>COUNTIFS(Tablo1[Niğde],"TRUE",Tablo1[Chorotypes],"Cosmopolitan")/(VALUE(BU12))</f>
        <v>6.5789473684210523E-3</v>
      </c>
      <c r="BV66" s="48">
        <f>COUNTIFS(Tablo1[Ordu],"TRUE",Tablo1[Chorotypes],"Cosmopolitan")/(VALUE(BV12))</f>
        <v>2.9702970297029702E-2</v>
      </c>
      <c r="BW66" s="48">
        <f>COUNTIFS(Tablo1[Osmaniye],"TRUE",Tablo1[Chorotypes],"Cosmopolitan")/(VALUE(BW12))</f>
        <v>1.6949152542372881E-2</v>
      </c>
      <c r="BX66" s="48">
        <f>COUNTIFS(Tablo1[Rize],"TRUE",Tablo1[Chorotypes],"Cosmopolitan")/(VALUE(BX12))</f>
        <v>5.2631578947368418E-2</v>
      </c>
      <c r="BY66" s="48">
        <f>COUNTIFS(Tablo1[Sakarya],"TRUE",Tablo1[Chorotypes],"Cosmopolitan")/(VALUE(BY12))</f>
        <v>1.9736842105263157E-2</v>
      </c>
      <c r="BZ66" s="48">
        <f>COUNTIFS(Tablo1[Samsun],"TRUE",Tablo1[Chorotypes],"Cosmopolitan")/(VALUE(BZ12))</f>
        <v>2.2058823529411766E-2</v>
      </c>
      <c r="CA66" s="48">
        <f>COUNTIFS(Tablo1[Siirt],"TRUE",Tablo1[Chorotypes],"Cosmopolitan")/(VALUE(CA12))</f>
        <v>1.7543859649122806E-2</v>
      </c>
      <c r="CB66" s="48">
        <f>COUNTIFS(Tablo1[Sinop],"TRUE",Tablo1[Chorotypes],"Cosmopolitan")/(VALUE(CB12))</f>
        <v>1.9230769230769232E-2</v>
      </c>
      <c r="CC66" s="48">
        <f>COUNTIFS(Tablo1[Sivas],"TRUE",Tablo1[Chorotypes],"Cosmopolitan")/(VALUE(CC12))</f>
        <v>1.3605442176870748E-2</v>
      </c>
      <c r="CD66" s="48">
        <f>COUNTIFS(Tablo1[Şanlıurfa],"TRUE",Tablo1[Chorotypes],"Cosmopolitan")/(VALUE(CD12))</f>
        <v>2.3622047244094488E-2</v>
      </c>
      <c r="CE66" s="48">
        <f>COUNTIFS(Tablo1[Şırnak],"TRUE",Tablo1[Chorotypes],"Cosmopolitan")/(VALUE(CE12))</f>
        <v>7.407407407407407E-2</v>
      </c>
      <c r="CF66" s="48">
        <f>COUNTIFS(Tablo1[Tekirdağ],"TRUE",Tablo1[Chorotypes],"Cosmopolitan")/(VALUE(CF12))</f>
        <v>1.5625E-2</v>
      </c>
      <c r="CG66" s="48">
        <f>COUNTIFS(Tablo1[Tokat],"TRUE",Tablo1[Chorotypes],"Cosmopolitan")/(VALUE(CG12))</f>
        <v>1.5384615384615385E-2</v>
      </c>
      <c r="CH66" s="48">
        <f>COUNTIFS(Tablo1[Trabzon],"TRUE",Tablo1[Chorotypes],"Cosmopolitan")/(VALUE(CH12))</f>
        <v>3.8461538461538464E-2</v>
      </c>
      <c r="CI66" s="48">
        <f>COUNTIFS(Tablo1[Tunceli],"TRUE",Tablo1[Chorotypes],"Cosmopolitan")/(VALUE(CI12))</f>
        <v>2.7027027027027029E-2</v>
      </c>
      <c r="CJ66" s="48">
        <f>COUNTIFS(Tablo1[Uşak],"TRUE",Tablo1[Chorotypes],"Cosmopolitan")/(VALUE(CJ12))</f>
        <v>1.7543859649122806E-2</v>
      </c>
      <c r="CK66" s="48">
        <f>COUNTIFS(Tablo1[Van],"TRUE",Tablo1[Chorotypes],"Cosmopolitan")/(VALUE(CK12))</f>
        <v>1.0582010582010581E-2</v>
      </c>
      <c r="CL66" s="48">
        <f>COUNTIFS(Tablo1[Yalova],"TRUE",Tablo1[Chorotypes],"Cosmopolitan")/(VALUE(CL12))</f>
        <v>3.8461538461538464E-2</v>
      </c>
      <c r="CM66" s="48">
        <f>COUNTIFS(Tablo1[Yozgat],"TRUE",Tablo1[Chorotypes],"Cosmopolitan")/(VALUE(CM12))</f>
        <v>2.4390243902439025E-2</v>
      </c>
      <c r="CN66" s="49">
        <f>COUNTIFS(Tablo1[Zonguldak],"TRUE",Tablo1[Chorotypes],"Cosmopolitan")/(VALUE(CN12))</f>
        <v>2.1276595744680851E-2</v>
      </c>
    </row>
    <row r="67" spans="1:93">
      <c r="K67" s="50"/>
      <c r="L67" s="50"/>
      <c r="M67" s="50"/>
      <c r="N67" s="50"/>
      <c r="O67" s="50"/>
      <c r="P67" s="50"/>
      <c r="Q67" s="50"/>
      <c r="R67" s="50"/>
      <c r="S67" s="50"/>
      <c r="T67" s="50"/>
      <c r="U67" s="50"/>
      <c r="V67" s="51"/>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row>
    <row r="68" spans="1:93">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row>
    <row r="69" spans="1:93">
      <c r="A69" s="52" t="s">
        <v>4730</v>
      </c>
      <c r="B69" s="25" t="s">
        <v>4731</v>
      </c>
      <c r="C69" s="25" t="s">
        <v>160</v>
      </c>
      <c r="D69" s="25" t="s">
        <v>205</v>
      </c>
      <c r="E69" s="25" t="s">
        <v>109</v>
      </c>
      <c r="F69" s="25" t="s">
        <v>183</v>
      </c>
      <c r="G69" s="25" t="s">
        <v>136</v>
      </c>
      <c r="H69" s="25" t="s">
        <v>16</v>
      </c>
      <c r="I69" s="25" t="s">
        <v>143</v>
      </c>
      <c r="J69" s="25" t="s">
        <v>139</v>
      </c>
      <c r="K69" s="26" t="s">
        <v>114</v>
      </c>
      <c r="L69" s="50"/>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row>
    <row r="70" spans="1:93">
      <c r="A70" s="22" t="s">
        <v>16</v>
      </c>
      <c r="B70" s="26" t="s">
        <v>23</v>
      </c>
      <c r="C70" s="62">
        <v>1.8450184501845018E-3</v>
      </c>
      <c r="D70" s="62">
        <v>2.5830258302583026E-2</v>
      </c>
      <c r="E70" s="62">
        <v>0.14022140221402213</v>
      </c>
      <c r="F70" s="62">
        <v>4.797047970479705E-2</v>
      </c>
      <c r="G70" s="62">
        <v>0.10516605166051661</v>
      </c>
      <c r="H70" s="62">
        <v>0.28966789667896681</v>
      </c>
      <c r="I70" s="62">
        <v>6.6420664206642069E-2</v>
      </c>
      <c r="J70" s="62">
        <v>0.10885608856088561</v>
      </c>
      <c r="K70" s="62">
        <v>0.2140221402214022</v>
      </c>
      <c r="L70" s="50"/>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row>
    <row r="71" spans="1:93">
      <c r="A71" s="22" t="s">
        <v>20</v>
      </c>
      <c r="B71" s="26" t="s">
        <v>24</v>
      </c>
      <c r="C71" s="62">
        <v>0</v>
      </c>
      <c r="D71" s="62">
        <v>2.34375E-2</v>
      </c>
      <c r="E71" s="62">
        <v>0.1015625</v>
      </c>
      <c r="F71" s="62">
        <v>1.5625E-2</v>
      </c>
      <c r="G71" s="62">
        <v>0.125</v>
      </c>
      <c r="H71" s="62">
        <v>0.2265625</v>
      </c>
      <c r="I71" s="62">
        <v>9.375E-2</v>
      </c>
      <c r="J71" s="62">
        <v>0.1328125</v>
      </c>
      <c r="K71" s="62">
        <v>0.28125</v>
      </c>
      <c r="L71" s="50"/>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row>
    <row r="72" spans="1:93">
      <c r="A72" s="22" t="s">
        <v>17</v>
      </c>
      <c r="B72" s="26" t="s">
        <v>25</v>
      </c>
      <c r="C72" s="62">
        <v>1.2048192771084338E-2</v>
      </c>
      <c r="D72" s="62">
        <v>1.2048192771084338E-2</v>
      </c>
      <c r="E72" s="62">
        <v>0.2289156626506024</v>
      </c>
      <c r="F72" s="62">
        <v>5.4216867469879519E-2</v>
      </c>
      <c r="G72" s="62">
        <v>4.8192771084337352E-2</v>
      </c>
      <c r="H72" s="62">
        <v>0.13855421686746988</v>
      </c>
      <c r="I72" s="62">
        <v>3.0120481927710843E-2</v>
      </c>
      <c r="J72" s="62">
        <v>5.4216867469879519E-2</v>
      </c>
      <c r="K72" s="62">
        <v>0.42168674698795183</v>
      </c>
      <c r="L72" s="50"/>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row>
    <row r="73" spans="1:93">
      <c r="A73" s="22" t="s">
        <v>4716</v>
      </c>
      <c r="B73" s="26" t="s">
        <v>26</v>
      </c>
      <c r="C73" s="62">
        <v>0</v>
      </c>
      <c r="D73" s="62">
        <v>3.5714285714285712E-2</v>
      </c>
      <c r="E73" s="62">
        <v>0.23571428571428571</v>
      </c>
      <c r="F73" s="62">
        <v>2.8571428571428571E-2</v>
      </c>
      <c r="G73" s="62">
        <v>0.1</v>
      </c>
      <c r="H73" s="62">
        <v>0.1</v>
      </c>
      <c r="I73" s="62">
        <v>7.1428571428571425E-2</v>
      </c>
      <c r="J73" s="62">
        <v>7.1428571428571425E-2</v>
      </c>
      <c r="K73" s="62">
        <v>0.35714285714285715</v>
      </c>
      <c r="L73" s="50"/>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row>
    <row r="74" spans="1:93">
      <c r="A74" s="22" t="s">
        <v>18</v>
      </c>
      <c r="B74" s="26" t="s">
        <v>27</v>
      </c>
      <c r="C74" s="62">
        <v>0</v>
      </c>
      <c r="D74" s="62">
        <v>6.5573770491803282E-2</v>
      </c>
      <c r="E74" s="62">
        <v>0.19672131147540983</v>
      </c>
      <c r="F74" s="62">
        <v>3.2786885245901641E-2</v>
      </c>
      <c r="G74" s="62">
        <v>3.2786885245901641E-2</v>
      </c>
      <c r="H74" s="62">
        <v>0.16393442622950818</v>
      </c>
      <c r="I74" s="62">
        <v>9.8360655737704916E-2</v>
      </c>
      <c r="J74" s="62">
        <v>8.1967213114754092E-2</v>
      </c>
      <c r="K74" s="62">
        <v>0.32786885245901637</v>
      </c>
      <c r="L74" s="50"/>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row>
    <row r="75" spans="1:93">
      <c r="A75" s="22" t="s">
        <v>6068</v>
      </c>
      <c r="B75" s="26" t="s">
        <v>28</v>
      </c>
      <c r="C75" s="62">
        <v>1.3605442176870748E-2</v>
      </c>
      <c r="D75" s="62">
        <v>6.8027210884353739E-3</v>
      </c>
      <c r="E75" s="62">
        <v>0.20748299319727892</v>
      </c>
      <c r="F75" s="62">
        <v>4.0816326530612242E-2</v>
      </c>
      <c r="G75" s="62">
        <v>5.1020408163265307E-2</v>
      </c>
      <c r="H75" s="62">
        <v>0.23129251700680273</v>
      </c>
      <c r="I75" s="62">
        <v>5.4421768707482991E-2</v>
      </c>
      <c r="J75" s="62">
        <v>8.8435374149659865E-2</v>
      </c>
      <c r="K75" s="62">
        <v>0.30612244897959184</v>
      </c>
      <c r="L75" s="50"/>
      <c r="M75" s="53"/>
      <c r="N75" s="53"/>
      <c r="O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row>
    <row r="76" spans="1:93">
      <c r="A76" s="22" t="s">
        <v>18</v>
      </c>
      <c r="B76" s="26" t="s">
        <v>29</v>
      </c>
      <c r="C76" s="62">
        <v>7.8988941548183249E-3</v>
      </c>
      <c r="D76" s="62">
        <v>3.7914691943127965E-2</v>
      </c>
      <c r="E76" s="62">
        <v>0.20695102685624012</v>
      </c>
      <c r="F76" s="62">
        <v>4.7393364928909949E-2</v>
      </c>
      <c r="G76" s="62">
        <v>0.10426540284360189</v>
      </c>
      <c r="H76" s="62">
        <v>0.21169036334913113</v>
      </c>
      <c r="I76" s="62">
        <v>7.266982622432859E-2</v>
      </c>
      <c r="J76" s="62">
        <v>8.8467614533965247E-2</v>
      </c>
      <c r="K76" s="62">
        <v>0.22274881516587677</v>
      </c>
      <c r="L76" s="50"/>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row>
    <row r="77" spans="1:93">
      <c r="A77" s="22" t="s">
        <v>16</v>
      </c>
      <c r="B77" s="26" t="s">
        <v>30</v>
      </c>
      <c r="C77" s="62">
        <v>4.3478260869565218E-3</v>
      </c>
      <c r="D77" s="62">
        <v>3.9130434782608699E-2</v>
      </c>
      <c r="E77" s="62">
        <v>0.15652173913043479</v>
      </c>
      <c r="F77" s="62">
        <v>0.05</v>
      </c>
      <c r="G77" s="62">
        <v>6.9565217391304349E-2</v>
      </c>
      <c r="H77" s="62">
        <v>0.33043478260869563</v>
      </c>
      <c r="I77" s="62">
        <v>3.6956521739130437E-2</v>
      </c>
      <c r="J77" s="62">
        <v>8.0434782608695646E-2</v>
      </c>
      <c r="K77" s="62">
        <v>0.2326086956521739</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26"/>
    </row>
    <row r="78" spans="1:93">
      <c r="A78" s="22" t="s">
        <v>4716</v>
      </c>
      <c r="B78" s="26" t="s">
        <v>31</v>
      </c>
      <c r="C78" s="62">
        <v>1.9607843137254902E-2</v>
      </c>
      <c r="D78" s="62">
        <v>0</v>
      </c>
      <c r="E78" s="62">
        <v>0.35294117647058826</v>
      </c>
      <c r="F78" s="62">
        <v>0</v>
      </c>
      <c r="G78" s="62">
        <v>0.11764705882352941</v>
      </c>
      <c r="H78" s="62">
        <v>9.8039215686274508E-2</v>
      </c>
      <c r="I78" s="62">
        <v>3.9215686274509803E-2</v>
      </c>
      <c r="J78" s="62">
        <v>1.9607843137254902E-2</v>
      </c>
      <c r="K78" s="62">
        <v>0.35294117647058826</v>
      </c>
      <c r="L78" s="50"/>
      <c r="M78" s="53"/>
      <c r="N78" s="53"/>
      <c r="O78" s="53"/>
      <c r="P78" s="53"/>
      <c r="Q78" s="53"/>
      <c r="R78" s="53"/>
      <c r="S78" s="53"/>
      <c r="T78" s="53"/>
      <c r="U78" s="53"/>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26"/>
    </row>
    <row r="79" spans="1:93">
      <c r="A79" s="22" t="s">
        <v>6068</v>
      </c>
      <c r="B79" s="26" t="s">
        <v>32</v>
      </c>
      <c r="C79" s="62">
        <v>1.3761467889908258E-2</v>
      </c>
      <c r="D79" s="62">
        <v>9.1743119266055051E-3</v>
      </c>
      <c r="E79" s="62">
        <v>0.29357798165137616</v>
      </c>
      <c r="F79" s="62">
        <v>6.8807339449541288E-2</v>
      </c>
      <c r="G79" s="62">
        <v>8.2568807339449546E-2</v>
      </c>
      <c r="H79" s="62">
        <v>0.13302752293577982</v>
      </c>
      <c r="I79" s="62">
        <v>3.669724770642202E-2</v>
      </c>
      <c r="J79" s="62">
        <v>5.5045871559633031E-2</v>
      </c>
      <c r="K79" s="62">
        <v>0.30733944954128439</v>
      </c>
      <c r="L79" s="50"/>
      <c r="M79" s="53"/>
      <c r="N79" s="53"/>
      <c r="O79" s="53"/>
      <c r="P79" s="53"/>
      <c r="Q79" s="53"/>
      <c r="R79" s="53"/>
      <c r="S79" s="53"/>
      <c r="T79" s="53"/>
      <c r="U79" s="53"/>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26"/>
    </row>
    <row r="80" spans="1:93">
      <c r="A80" s="22" t="s">
        <v>17</v>
      </c>
      <c r="B80" s="26" t="s">
        <v>33</v>
      </c>
      <c r="C80" s="62">
        <v>1.282051282051282E-2</v>
      </c>
      <c r="D80" s="62">
        <v>8.5470085470085479E-3</v>
      </c>
      <c r="E80" s="62">
        <v>0.1752136752136752</v>
      </c>
      <c r="F80" s="62">
        <v>5.128205128205128E-2</v>
      </c>
      <c r="G80" s="62">
        <v>4.7008547008547008E-2</v>
      </c>
      <c r="H80" s="62">
        <v>0.31196581196581197</v>
      </c>
      <c r="I80" s="62">
        <v>4.2735042735042736E-2</v>
      </c>
      <c r="J80" s="62">
        <v>5.9829059829059832E-2</v>
      </c>
      <c r="K80" s="62">
        <v>0.29059829059829062</v>
      </c>
      <c r="L80" s="50"/>
      <c r="M80" s="53"/>
      <c r="N80" s="53"/>
      <c r="O80" s="53"/>
      <c r="P80" s="53"/>
      <c r="Q80" s="53"/>
      <c r="R80" s="53"/>
      <c r="S80" s="53"/>
      <c r="T80" s="53"/>
      <c r="U80" s="53"/>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26"/>
    </row>
    <row r="81" spans="1:93">
      <c r="A81" s="22" t="s">
        <v>19</v>
      </c>
      <c r="B81" s="26" t="s">
        <v>34</v>
      </c>
      <c r="C81" s="62">
        <v>9.0090090090090089E-3</v>
      </c>
      <c r="D81" s="62">
        <v>4.5045045045045045E-3</v>
      </c>
      <c r="E81" s="62">
        <v>0.20270270270270271</v>
      </c>
      <c r="F81" s="62">
        <v>6.3063063063063057E-2</v>
      </c>
      <c r="G81" s="62">
        <v>4.0540540540540543E-2</v>
      </c>
      <c r="H81" s="62">
        <v>0.28828828828828829</v>
      </c>
      <c r="I81" s="62">
        <v>3.6036036036036036E-2</v>
      </c>
      <c r="J81" s="62">
        <v>7.2072072072072071E-2</v>
      </c>
      <c r="K81" s="62">
        <v>0.28378378378378377</v>
      </c>
      <c r="L81" s="50"/>
      <c r="M81" s="53"/>
      <c r="N81" s="53"/>
      <c r="O81" s="53"/>
      <c r="P81" s="53"/>
      <c r="Q81" s="53"/>
      <c r="R81" s="53"/>
      <c r="S81" s="53"/>
      <c r="T81" s="53"/>
      <c r="U81" s="53"/>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26"/>
    </row>
    <row r="82" spans="1:93">
      <c r="A82" s="22" t="s">
        <v>6068</v>
      </c>
      <c r="B82" s="26" t="s">
        <v>35</v>
      </c>
      <c r="C82" s="62">
        <v>2.1276595744680851E-2</v>
      </c>
      <c r="D82" s="62">
        <v>1.0638297872340425E-2</v>
      </c>
      <c r="E82" s="62">
        <v>0.2978723404255319</v>
      </c>
      <c r="F82" s="62">
        <v>8.5106382978723402E-2</v>
      </c>
      <c r="G82" s="62">
        <v>3.1914893617021274E-2</v>
      </c>
      <c r="H82" s="62">
        <v>0.1276595744680851</v>
      </c>
      <c r="I82" s="62">
        <v>0</v>
      </c>
      <c r="J82" s="62">
        <v>2.1276595744680851E-2</v>
      </c>
      <c r="K82" s="62">
        <v>0.40425531914893614</v>
      </c>
      <c r="L82" s="50"/>
      <c r="M82" s="53"/>
      <c r="N82" s="53"/>
      <c r="O82" s="53"/>
      <c r="P82" s="53"/>
      <c r="Q82" s="53"/>
      <c r="R82" s="53"/>
      <c r="S82" s="53"/>
      <c r="T82" s="53"/>
      <c r="U82" s="53"/>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26"/>
    </row>
    <row r="83" spans="1:93">
      <c r="A83" s="22" t="s">
        <v>20</v>
      </c>
      <c r="B83" s="26" t="s">
        <v>36</v>
      </c>
      <c r="C83" s="62">
        <v>0</v>
      </c>
      <c r="D83" s="62">
        <v>0</v>
      </c>
      <c r="E83" s="62">
        <v>0.14285714285714285</v>
      </c>
      <c r="F83" s="62">
        <v>0</v>
      </c>
      <c r="G83" s="62">
        <v>3.5714285714285712E-2</v>
      </c>
      <c r="H83" s="62">
        <v>0.10714285714285714</v>
      </c>
      <c r="I83" s="62">
        <v>0.14285714285714285</v>
      </c>
      <c r="J83" s="62">
        <v>0.14285714285714285</v>
      </c>
      <c r="K83" s="62">
        <v>0.42857142857142855</v>
      </c>
      <c r="L83" s="50"/>
      <c r="M83" s="53"/>
      <c r="N83" s="53"/>
      <c r="O83" s="53"/>
      <c r="P83" s="53"/>
      <c r="Q83" s="53"/>
      <c r="R83" s="53"/>
      <c r="S83" s="53"/>
      <c r="T83" s="53"/>
      <c r="U83" s="5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26"/>
    </row>
    <row r="84" spans="1:93">
      <c r="A84" s="22" t="s">
        <v>6068</v>
      </c>
      <c r="B84" s="26" t="s">
        <v>37</v>
      </c>
      <c r="C84" s="62">
        <v>0</v>
      </c>
      <c r="D84" s="62">
        <v>1.098901098901099E-2</v>
      </c>
      <c r="E84" s="62">
        <v>0.23076923076923078</v>
      </c>
      <c r="F84" s="62">
        <v>2.197802197802198E-2</v>
      </c>
      <c r="G84" s="62">
        <v>4.3956043956043959E-2</v>
      </c>
      <c r="H84" s="62">
        <v>0.12087912087912088</v>
      </c>
      <c r="I84" s="62">
        <v>3.2967032967032968E-2</v>
      </c>
      <c r="J84" s="62">
        <v>5.4945054945054944E-2</v>
      </c>
      <c r="K84" s="62">
        <v>0.48351648351648352</v>
      </c>
      <c r="L84" s="50"/>
      <c r="M84" s="53"/>
      <c r="N84" s="53"/>
      <c r="O84" s="53"/>
      <c r="P84" s="53"/>
      <c r="Q84" s="53"/>
      <c r="R84" s="53"/>
      <c r="S84" s="53"/>
      <c r="T84" s="53"/>
      <c r="U84" s="53"/>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26"/>
    </row>
    <row r="85" spans="1:93">
      <c r="A85" s="22" t="s">
        <v>19</v>
      </c>
      <c r="B85" s="26" t="s">
        <v>38</v>
      </c>
      <c r="C85" s="62">
        <v>1.1627906976744186E-2</v>
      </c>
      <c r="D85" s="62">
        <v>1.7441860465116279E-2</v>
      </c>
      <c r="E85" s="62">
        <v>0.2441860465116279</v>
      </c>
      <c r="F85" s="62">
        <v>7.5581395348837205E-2</v>
      </c>
      <c r="G85" s="62">
        <v>6.9767441860465115E-2</v>
      </c>
      <c r="H85" s="62">
        <v>0.18604651162790697</v>
      </c>
      <c r="I85" s="62">
        <v>2.3255813953488372E-2</v>
      </c>
      <c r="J85" s="62">
        <v>8.1395348837209308E-2</v>
      </c>
      <c r="K85" s="62">
        <v>0.29069767441860467</v>
      </c>
      <c r="L85" s="50"/>
      <c r="M85" s="53"/>
      <c r="N85" s="53"/>
      <c r="O85" s="53"/>
      <c r="P85" s="53"/>
      <c r="Q85" s="53"/>
      <c r="R85" s="53"/>
      <c r="S85" s="53"/>
      <c r="T85" s="53"/>
      <c r="U85" s="53"/>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26"/>
    </row>
    <row r="86" spans="1:93">
      <c r="A86" s="22" t="s">
        <v>4716</v>
      </c>
      <c r="B86" s="26" t="s">
        <v>39</v>
      </c>
      <c r="C86" s="62">
        <v>0</v>
      </c>
      <c r="D86" s="62">
        <v>1.2987012987012988E-2</v>
      </c>
      <c r="E86" s="62">
        <v>0.19480519480519481</v>
      </c>
      <c r="F86" s="62">
        <v>1.2987012987012988E-2</v>
      </c>
      <c r="G86" s="62">
        <v>0.16883116883116883</v>
      </c>
      <c r="H86" s="62">
        <v>0.22077922077922077</v>
      </c>
      <c r="I86" s="62">
        <v>5.1948051948051951E-2</v>
      </c>
      <c r="J86" s="62">
        <v>5.1948051948051951E-2</v>
      </c>
      <c r="K86" s="62">
        <v>0.2857142857142857</v>
      </c>
      <c r="L86" s="50"/>
      <c r="M86" s="53"/>
      <c r="N86" s="53"/>
      <c r="O86" s="53"/>
      <c r="P86" s="53"/>
      <c r="Q86" s="53"/>
      <c r="R86" s="53"/>
      <c r="S86" s="53"/>
      <c r="T86" s="53"/>
      <c r="U86" s="53"/>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26"/>
    </row>
    <row r="87" spans="1:93">
      <c r="A87" s="22" t="s">
        <v>4716</v>
      </c>
      <c r="B87" s="26" t="s">
        <v>40</v>
      </c>
      <c r="C87" s="62">
        <v>0</v>
      </c>
      <c r="D87" s="62">
        <v>1.2987012987012988E-2</v>
      </c>
      <c r="E87" s="62">
        <v>0.22077922077922077</v>
      </c>
      <c r="F87" s="62">
        <v>2.5974025974025976E-2</v>
      </c>
      <c r="G87" s="62">
        <v>0.11688311688311688</v>
      </c>
      <c r="H87" s="62">
        <v>0.15584415584415584</v>
      </c>
      <c r="I87" s="62">
        <v>5.1948051948051951E-2</v>
      </c>
      <c r="J87" s="62">
        <v>5.1948051948051951E-2</v>
      </c>
      <c r="K87" s="62">
        <v>0.36363636363636365</v>
      </c>
      <c r="L87" s="50"/>
      <c r="M87" s="53"/>
      <c r="N87" s="53"/>
      <c r="O87" s="53"/>
      <c r="P87" s="53"/>
      <c r="Q87" s="53"/>
      <c r="R87" s="53"/>
      <c r="S87" s="53"/>
      <c r="T87" s="53"/>
      <c r="U87" s="53"/>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26"/>
    </row>
    <row r="88" spans="1:93">
      <c r="A88" s="22" t="s">
        <v>6068</v>
      </c>
      <c r="B88" s="26" t="s">
        <v>41</v>
      </c>
      <c r="C88" s="62">
        <v>1.9230769230769232E-2</v>
      </c>
      <c r="D88" s="62">
        <v>2.8846153846153848E-2</v>
      </c>
      <c r="E88" s="62">
        <v>0.32692307692307693</v>
      </c>
      <c r="F88" s="62">
        <v>7.2115384615384609E-2</v>
      </c>
      <c r="G88" s="62">
        <v>7.2115384615384609E-2</v>
      </c>
      <c r="H88" s="62">
        <v>0.10576923076923077</v>
      </c>
      <c r="I88" s="62">
        <v>1.4423076923076924E-2</v>
      </c>
      <c r="J88" s="62">
        <v>3.3653846153846152E-2</v>
      </c>
      <c r="K88" s="62">
        <v>0.32692307692307693</v>
      </c>
      <c r="L88" s="50"/>
      <c r="M88" s="53"/>
      <c r="N88" s="53"/>
      <c r="O88" s="53"/>
      <c r="P88" s="53"/>
      <c r="Q88" s="53"/>
      <c r="R88" s="53"/>
      <c r="S88" s="53"/>
      <c r="T88" s="53"/>
      <c r="U88" s="53"/>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26"/>
    </row>
    <row r="89" spans="1:93">
      <c r="A89" s="22" t="s">
        <v>16</v>
      </c>
      <c r="B89" s="26" t="s">
        <v>42</v>
      </c>
      <c r="C89" s="62">
        <v>6.1349693251533744E-3</v>
      </c>
      <c r="D89" s="62">
        <v>0</v>
      </c>
      <c r="E89" s="62">
        <v>0.20245398773006135</v>
      </c>
      <c r="F89" s="62">
        <v>2.4539877300613498E-2</v>
      </c>
      <c r="G89" s="62">
        <v>4.9079754601226995E-2</v>
      </c>
      <c r="H89" s="62">
        <v>0.19018404907975461</v>
      </c>
      <c r="I89" s="62">
        <v>3.6809815950920248E-2</v>
      </c>
      <c r="J89" s="62">
        <v>9.202453987730061E-2</v>
      </c>
      <c r="K89" s="62">
        <v>0.3987730061349693</v>
      </c>
      <c r="L89" s="50"/>
      <c r="M89" s="53"/>
      <c r="N89" s="53"/>
      <c r="O89" s="53"/>
      <c r="P89" s="53"/>
      <c r="Q89" s="53"/>
      <c r="R89" s="53"/>
      <c r="S89" s="53"/>
      <c r="T89" s="53"/>
      <c r="U89" s="53"/>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26"/>
    </row>
    <row r="90" spans="1:93">
      <c r="A90" s="22" t="s">
        <v>19</v>
      </c>
      <c r="B90" s="26" t="s">
        <v>43</v>
      </c>
      <c r="C90" s="62">
        <v>1.2315270935960592E-2</v>
      </c>
      <c r="D90" s="62">
        <v>1.2315270935960592E-2</v>
      </c>
      <c r="E90" s="62">
        <v>0.23399014778325122</v>
      </c>
      <c r="F90" s="62">
        <v>5.6650246305418719E-2</v>
      </c>
      <c r="G90" s="62">
        <v>4.9261083743842367E-2</v>
      </c>
      <c r="H90" s="62">
        <v>0.25615763546798032</v>
      </c>
      <c r="I90" s="62">
        <v>2.9556650246305417E-2</v>
      </c>
      <c r="J90" s="62">
        <v>8.1280788177339899E-2</v>
      </c>
      <c r="K90" s="62">
        <v>0.26847290640394089</v>
      </c>
      <c r="L90" s="50"/>
      <c r="M90" s="53"/>
      <c r="N90" s="53"/>
      <c r="O90" s="53"/>
      <c r="P90" s="53"/>
      <c r="Q90" s="53"/>
      <c r="R90" s="53"/>
      <c r="S90" s="53"/>
      <c r="T90" s="53"/>
      <c r="U90" s="53"/>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26"/>
    </row>
    <row r="91" spans="1:93">
      <c r="A91" s="22" t="s">
        <v>19</v>
      </c>
      <c r="B91" s="26" t="s">
        <v>44</v>
      </c>
      <c r="C91" s="62">
        <v>3.663003663003663E-3</v>
      </c>
      <c r="D91" s="62">
        <v>0</v>
      </c>
      <c r="E91" s="62">
        <v>0.16483516483516483</v>
      </c>
      <c r="F91" s="62">
        <v>6.2271062271062272E-2</v>
      </c>
      <c r="G91" s="62">
        <v>5.128205128205128E-2</v>
      </c>
      <c r="H91" s="62">
        <v>0.31135531135531136</v>
      </c>
      <c r="I91" s="62">
        <v>2.9304029304029304E-2</v>
      </c>
      <c r="J91" s="62">
        <v>8.7912087912087919E-2</v>
      </c>
      <c r="K91" s="62">
        <v>0.2893772893772894</v>
      </c>
      <c r="L91" s="50"/>
      <c r="M91" s="53"/>
      <c r="N91" s="53"/>
      <c r="O91" s="53"/>
      <c r="P91" s="53"/>
      <c r="Q91" s="53"/>
      <c r="R91" s="53"/>
      <c r="S91" s="53"/>
      <c r="T91" s="53"/>
      <c r="U91" s="53"/>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26"/>
    </row>
    <row r="92" spans="1:93">
      <c r="A92" s="22" t="s">
        <v>6068</v>
      </c>
      <c r="B92" s="26" t="s">
        <v>45</v>
      </c>
      <c r="C92" s="62">
        <v>1.0050251256281407E-2</v>
      </c>
      <c r="D92" s="62">
        <v>2.5125628140703519E-2</v>
      </c>
      <c r="E92" s="62">
        <v>0.27638190954773867</v>
      </c>
      <c r="F92" s="62">
        <v>4.0201005025125629E-2</v>
      </c>
      <c r="G92" s="62">
        <v>3.015075376884422E-2</v>
      </c>
      <c r="H92" s="62">
        <v>0.16080402010050251</v>
      </c>
      <c r="I92" s="62">
        <v>3.5175879396984924E-2</v>
      </c>
      <c r="J92" s="62">
        <v>6.5326633165829151E-2</v>
      </c>
      <c r="K92" s="62">
        <v>0.35678391959798994</v>
      </c>
      <c r="L92" s="50"/>
      <c r="M92" s="53"/>
      <c r="N92" s="53"/>
      <c r="O92" s="53"/>
      <c r="P92" s="53"/>
      <c r="Q92" s="53"/>
      <c r="R92" s="53"/>
      <c r="S92" s="53"/>
      <c r="T92" s="53"/>
      <c r="U92" s="53"/>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26"/>
    </row>
    <row r="93" spans="1:93">
      <c r="A93" s="22" t="s">
        <v>6068</v>
      </c>
      <c r="B93" s="26" t="s">
        <v>46</v>
      </c>
      <c r="C93" s="62">
        <v>2.336448598130841E-2</v>
      </c>
      <c r="D93" s="62">
        <v>1.8691588785046728E-2</v>
      </c>
      <c r="E93" s="62">
        <v>0.18691588785046728</v>
      </c>
      <c r="F93" s="62">
        <v>5.1401869158878503E-2</v>
      </c>
      <c r="G93" s="62">
        <v>5.1401869158878503E-2</v>
      </c>
      <c r="H93" s="62">
        <v>0.19158878504672897</v>
      </c>
      <c r="I93" s="62">
        <v>5.6074766355140186E-2</v>
      </c>
      <c r="J93" s="62">
        <v>7.0093457943925228E-2</v>
      </c>
      <c r="K93" s="62">
        <v>0.35046728971962615</v>
      </c>
      <c r="L93" s="50"/>
      <c r="M93" s="53"/>
      <c r="N93" s="53"/>
      <c r="O93" s="53"/>
      <c r="P93" s="53"/>
      <c r="Q93" s="53"/>
      <c r="R93" s="53"/>
      <c r="S93" s="53"/>
      <c r="T93" s="53"/>
      <c r="U93" s="53"/>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26"/>
    </row>
    <row r="94" spans="1:93">
      <c r="A94" s="22" t="s">
        <v>17</v>
      </c>
      <c r="B94" s="26" t="s">
        <v>47</v>
      </c>
      <c r="C94" s="62">
        <v>1.0416666666666666E-2</v>
      </c>
      <c r="D94" s="62">
        <v>5.208333333333333E-3</v>
      </c>
      <c r="E94" s="62">
        <v>0.16666666666666666</v>
      </c>
      <c r="F94" s="62">
        <v>4.6875E-2</v>
      </c>
      <c r="G94" s="62">
        <v>6.25E-2</v>
      </c>
      <c r="H94" s="62">
        <v>0.21875</v>
      </c>
      <c r="I94" s="62">
        <v>5.2083333333333336E-2</v>
      </c>
      <c r="J94" s="62">
        <v>7.2916666666666671E-2</v>
      </c>
      <c r="K94" s="62">
        <v>0.36458333333333331</v>
      </c>
      <c r="L94" s="50"/>
      <c r="M94" s="53"/>
      <c r="N94" s="53"/>
      <c r="O94" s="53"/>
      <c r="P94" s="53"/>
      <c r="Q94" s="53"/>
      <c r="R94" s="53"/>
      <c r="S94" s="53"/>
      <c r="T94" s="53"/>
      <c r="U94" s="53"/>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26"/>
    </row>
    <row r="95" spans="1:93">
      <c r="A95" s="22" t="s">
        <v>20</v>
      </c>
      <c r="B95" s="26" t="s">
        <v>48</v>
      </c>
      <c r="C95" s="62">
        <v>2.8089887640449437E-3</v>
      </c>
      <c r="D95" s="62">
        <v>2.5280898876404494E-2</v>
      </c>
      <c r="E95" s="62">
        <v>0.12359550561797752</v>
      </c>
      <c r="F95" s="62">
        <v>2.5280898876404494E-2</v>
      </c>
      <c r="G95" s="62">
        <v>0.15730337078651685</v>
      </c>
      <c r="H95" s="62">
        <v>0.28651685393258425</v>
      </c>
      <c r="I95" s="62">
        <v>8.7078651685393263E-2</v>
      </c>
      <c r="J95" s="62">
        <v>8.1460674157303375E-2</v>
      </c>
      <c r="K95" s="62">
        <v>0.21067415730337077</v>
      </c>
      <c r="L95" s="50"/>
      <c r="M95" s="53"/>
      <c r="N95" s="53"/>
      <c r="O95" s="53"/>
      <c r="P95" s="53"/>
      <c r="Q95" s="53"/>
      <c r="R95" s="53"/>
      <c r="S95" s="53"/>
      <c r="T95" s="53"/>
      <c r="U95" s="53"/>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26"/>
    </row>
    <row r="96" spans="1:93">
      <c r="A96" s="22" t="s">
        <v>6068</v>
      </c>
      <c r="B96" s="26" t="s">
        <v>49</v>
      </c>
      <c r="C96" s="62">
        <v>1.9047619047619049E-2</v>
      </c>
      <c r="D96" s="62">
        <v>1.9047619047619049E-2</v>
      </c>
      <c r="E96" s="62">
        <v>0.29523809523809524</v>
      </c>
      <c r="F96" s="62">
        <v>6.6666666666666666E-2</v>
      </c>
      <c r="G96" s="62">
        <v>9.5238095238095247E-3</v>
      </c>
      <c r="H96" s="62">
        <v>0.16190476190476191</v>
      </c>
      <c r="I96" s="62">
        <v>0</v>
      </c>
      <c r="J96" s="62">
        <v>2.8571428571428571E-2</v>
      </c>
      <c r="K96" s="62">
        <v>0.4</v>
      </c>
      <c r="L96" s="50"/>
      <c r="M96" s="53"/>
      <c r="N96" s="53"/>
      <c r="O96" s="53"/>
      <c r="P96" s="53"/>
      <c r="Q96" s="53"/>
      <c r="R96" s="53"/>
      <c r="S96" s="53"/>
      <c r="T96" s="53"/>
      <c r="U96" s="53"/>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26"/>
    </row>
    <row r="97" spans="1:93">
      <c r="A97" s="22" t="s">
        <v>19</v>
      </c>
      <c r="B97" s="26" t="s">
        <v>50</v>
      </c>
      <c r="C97" s="62">
        <v>1.2468827930174564E-2</v>
      </c>
      <c r="D97" s="62">
        <v>7.481296758104738E-3</v>
      </c>
      <c r="E97" s="62">
        <v>0.29426433915211969</v>
      </c>
      <c r="F97" s="62">
        <v>6.4837905236907731E-2</v>
      </c>
      <c r="G97" s="62">
        <v>2.2443890274314215E-2</v>
      </c>
      <c r="H97" s="62">
        <v>0.20947630922693267</v>
      </c>
      <c r="I97" s="62">
        <v>1.7456359102244388E-2</v>
      </c>
      <c r="J97" s="62">
        <v>8.7281795511221949E-2</v>
      </c>
      <c r="K97" s="62">
        <v>0.28428927680798005</v>
      </c>
      <c r="L97" s="50"/>
      <c r="M97" s="53"/>
      <c r="N97" s="53"/>
      <c r="O97" s="53"/>
      <c r="P97" s="53"/>
      <c r="Q97" s="53"/>
      <c r="R97" s="53"/>
      <c r="S97" s="53"/>
      <c r="T97" s="53"/>
      <c r="U97" s="53"/>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26"/>
    </row>
    <row r="98" spans="1:93">
      <c r="A98" s="22" t="s">
        <v>4716</v>
      </c>
      <c r="B98" s="26" t="s">
        <v>51</v>
      </c>
      <c r="C98" s="62">
        <v>3.2894736842105261E-3</v>
      </c>
      <c r="D98" s="62">
        <v>2.3026315789473683E-2</v>
      </c>
      <c r="E98" s="62">
        <v>0.13157894736842105</v>
      </c>
      <c r="F98" s="62">
        <v>3.2894736842105261E-2</v>
      </c>
      <c r="G98" s="62">
        <v>0.16118421052631579</v>
      </c>
      <c r="H98" s="62">
        <v>0.24342105263157895</v>
      </c>
      <c r="I98" s="62">
        <v>0.10526315789473684</v>
      </c>
      <c r="J98" s="62">
        <v>0.1118421052631579</v>
      </c>
      <c r="K98" s="62">
        <v>0.1875</v>
      </c>
      <c r="L98" s="50"/>
      <c r="M98" s="53"/>
      <c r="N98" s="53"/>
      <c r="O98" s="53"/>
      <c r="P98" s="53"/>
      <c r="Q98" s="53"/>
      <c r="R98" s="53"/>
      <c r="S98" s="53"/>
      <c r="T98" s="53"/>
      <c r="U98" s="53"/>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26"/>
    </row>
    <row r="99" spans="1:93">
      <c r="A99" s="22" t="s">
        <v>4716</v>
      </c>
      <c r="B99" s="26" t="s">
        <v>52</v>
      </c>
      <c r="C99" s="62">
        <v>0</v>
      </c>
      <c r="D99" s="62">
        <v>0</v>
      </c>
      <c r="E99" s="62">
        <v>0.20994475138121546</v>
      </c>
      <c r="F99" s="62">
        <v>6.6298342541436461E-2</v>
      </c>
      <c r="G99" s="62">
        <v>8.8397790055248615E-2</v>
      </c>
      <c r="H99" s="62">
        <v>0.14917127071823205</v>
      </c>
      <c r="I99" s="62">
        <v>5.5248618784530384E-2</v>
      </c>
      <c r="J99" s="62">
        <v>5.5248618784530384E-2</v>
      </c>
      <c r="K99" s="62">
        <v>0.37569060773480661</v>
      </c>
      <c r="L99" s="50"/>
      <c r="M99" s="53"/>
      <c r="N99" s="53"/>
      <c r="O99" s="53"/>
      <c r="P99" s="53"/>
      <c r="Q99" s="53"/>
      <c r="R99" s="53"/>
      <c r="S99" s="53"/>
      <c r="T99" s="53"/>
      <c r="U99" s="53"/>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26"/>
    </row>
    <row r="100" spans="1:93">
      <c r="A100" s="22" t="s">
        <v>4716</v>
      </c>
      <c r="B100" s="26" t="s">
        <v>53</v>
      </c>
      <c r="C100" s="62">
        <v>2.7472527472527475E-3</v>
      </c>
      <c r="D100" s="62">
        <v>1.098901098901099E-2</v>
      </c>
      <c r="E100" s="62">
        <v>0.29945054945054944</v>
      </c>
      <c r="F100" s="62">
        <v>5.4945054945054944E-2</v>
      </c>
      <c r="G100" s="62">
        <v>9.8901098901098897E-2</v>
      </c>
      <c r="H100" s="62">
        <v>0.14285714285714285</v>
      </c>
      <c r="I100" s="62">
        <v>4.3956043956043959E-2</v>
      </c>
      <c r="J100" s="62">
        <v>6.5934065934065936E-2</v>
      </c>
      <c r="K100" s="62">
        <v>0.28021978021978022</v>
      </c>
      <c r="L100" s="50"/>
      <c r="M100" s="53"/>
      <c r="N100" s="53"/>
      <c r="O100" s="53"/>
      <c r="P100" s="53"/>
      <c r="Q100" s="53"/>
      <c r="R100" s="53"/>
      <c r="S100" s="53"/>
      <c r="T100" s="53"/>
      <c r="U100" s="53"/>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26"/>
    </row>
    <row r="101" spans="1:93">
      <c r="A101" s="22" t="s">
        <v>18</v>
      </c>
      <c r="B101" s="26" t="s">
        <v>54</v>
      </c>
      <c r="C101" s="62">
        <v>2.0100502512562814E-2</v>
      </c>
      <c r="D101" s="62">
        <v>2.0100502512562814E-2</v>
      </c>
      <c r="E101" s="62">
        <v>0.20100502512562815</v>
      </c>
      <c r="F101" s="62">
        <v>6.5326633165829151E-2</v>
      </c>
      <c r="G101" s="62">
        <v>6.030150753768844E-2</v>
      </c>
      <c r="H101" s="62">
        <v>0.17085427135678391</v>
      </c>
      <c r="I101" s="62">
        <v>5.5276381909547742E-2</v>
      </c>
      <c r="J101" s="62">
        <v>9.5477386934673364E-2</v>
      </c>
      <c r="K101" s="62">
        <v>0.31155778894472363</v>
      </c>
      <c r="L101" s="50"/>
      <c r="M101" s="53"/>
      <c r="N101" s="53"/>
      <c r="O101" s="53"/>
      <c r="P101" s="53"/>
      <c r="Q101" s="53"/>
      <c r="R101" s="53"/>
      <c r="S101" s="53"/>
      <c r="T101" s="53"/>
      <c r="U101" s="53"/>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26"/>
    </row>
    <row r="102" spans="1:93">
      <c r="A102" s="22" t="s">
        <v>20</v>
      </c>
      <c r="B102" s="26" t="s">
        <v>55</v>
      </c>
      <c r="C102" s="62">
        <v>0</v>
      </c>
      <c r="D102" s="62">
        <v>2.3255813953488372E-2</v>
      </c>
      <c r="E102" s="62">
        <v>8.6378737541528236E-2</v>
      </c>
      <c r="F102" s="62">
        <v>2.9900332225913623E-2</v>
      </c>
      <c r="G102" s="62">
        <v>0.14950166112956811</v>
      </c>
      <c r="H102" s="62">
        <v>0.34551495016611294</v>
      </c>
      <c r="I102" s="62">
        <v>6.6445182724252497E-2</v>
      </c>
      <c r="J102" s="62">
        <v>8.6378737541528236E-2</v>
      </c>
      <c r="K102" s="62">
        <v>0.21262458471760798</v>
      </c>
      <c r="L102" s="50"/>
      <c r="M102" s="53"/>
      <c r="N102" s="53"/>
      <c r="O102" s="53"/>
      <c r="P102" s="53"/>
      <c r="Q102" s="53"/>
      <c r="R102" s="53"/>
      <c r="S102" s="53"/>
      <c r="T102" s="53"/>
      <c r="U102" s="53"/>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26"/>
    </row>
    <row r="103" spans="1:93">
      <c r="A103" s="22" t="s">
        <v>6068</v>
      </c>
      <c r="B103" s="26" t="s">
        <v>56</v>
      </c>
      <c r="C103" s="62">
        <v>1.7699115044247787E-2</v>
      </c>
      <c r="D103" s="62">
        <v>1.7699115044247787E-2</v>
      </c>
      <c r="E103" s="62">
        <v>0.24778761061946902</v>
      </c>
      <c r="F103" s="62">
        <v>2.6548672566371681E-2</v>
      </c>
      <c r="G103" s="62">
        <v>4.4247787610619468E-2</v>
      </c>
      <c r="H103" s="62">
        <v>0.22123893805309736</v>
      </c>
      <c r="I103" s="62">
        <v>3.5398230088495575E-2</v>
      </c>
      <c r="J103" s="62">
        <v>5.3097345132743362E-2</v>
      </c>
      <c r="K103" s="62">
        <v>0.33628318584070799</v>
      </c>
      <c r="L103" s="50"/>
      <c r="M103" s="53"/>
      <c r="N103" s="53"/>
      <c r="O103" s="53"/>
      <c r="P103" s="53"/>
      <c r="Q103" s="53"/>
      <c r="R103" s="53"/>
      <c r="S103" s="53"/>
      <c r="T103" s="53"/>
      <c r="U103" s="53"/>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26"/>
    </row>
    <row r="104" spans="1:93">
      <c r="A104" s="22" t="s">
        <v>6068</v>
      </c>
      <c r="B104" s="26" t="s">
        <v>57</v>
      </c>
      <c r="C104" s="62">
        <v>0</v>
      </c>
      <c r="D104" s="62">
        <v>1.020408163265306E-2</v>
      </c>
      <c r="E104" s="62">
        <v>0.29591836734693877</v>
      </c>
      <c r="F104" s="62">
        <v>3.0612244897959183E-2</v>
      </c>
      <c r="G104" s="62">
        <v>6.1224489795918366E-2</v>
      </c>
      <c r="H104" s="62">
        <v>0.18367346938775511</v>
      </c>
      <c r="I104" s="62">
        <v>3.0612244897959183E-2</v>
      </c>
      <c r="J104" s="62">
        <v>7.1428571428571425E-2</v>
      </c>
      <c r="K104" s="62">
        <v>0.31632653061224492</v>
      </c>
      <c r="L104" s="50"/>
      <c r="M104" s="53"/>
      <c r="N104" s="53"/>
      <c r="O104" s="53"/>
      <c r="P104" s="53"/>
      <c r="Q104" s="53"/>
      <c r="R104" s="53"/>
      <c r="S104" s="53"/>
      <c r="T104" s="53"/>
      <c r="U104" s="53"/>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26"/>
    </row>
    <row r="105" spans="1:93">
      <c r="A105" s="22" t="s">
        <v>4716</v>
      </c>
      <c r="B105" s="26" t="s">
        <v>58</v>
      </c>
      <c r="C105" s="62">
        <v>0</v>
      </c>
      <c r="D105" s="62">
        <v>1.2500000000000001E-2</v>
      </c>
      <c r="E105" s="62">
        <v>0.125</v>
      </c>
      <c r="F105" s="62">
        <v>2.5000000000000001E-2</v>
      </c>
      <c r="G105" s="62">
        <v>0.15</v>
      </c>
      <c r="H105" s="62">
        <v>0.17499999999999999</v>
      </c>
      <c r="I105" s="62">
        <v>0.05</v>
      </c>
      <c r="J105" s="62">
        <v>0.1</v>
      </c>
      <c r="K105" s="62">
        <v>0.36249999999999999</v>
      </c>
      <c r="L105" s="50"/>
      <c r="M105" s="53"/>
      <c r="N105" s="53"/>
      <c r="O105" s="53"/>
      <c r="P105" s="53"/>
      <c r="Q105" s="53"/>
      <c r="R105" s="53"/>
      <c r="S105" s="53"/>
      <c r="T105" s="53"/>
      <c r="U105" s="53"/>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26"/>
    </row>
    <row r="106" spans="1:93">
      <c r="A106" s="22" t="s">
        <v>16</v>
      </c>
      <c r="B106" s="26" t="s">
        <v>59</v>
      </c>
      <c r="C106" s="62">
        <v>0</v>
      </c>
      <c r="D106" s="62">
        <v>2.748414376321353E-2</v>
      </c>
      <c r="E106" s="62">
        <v>0.12050739957716702</v>
      </c>
      <c r="F106" s="62">
        <v>4.8625792811839326E-2</v>
      </c>
      <c r="G106" s="62">
        <v>0.13530655391120508</v>
      </c>
      <c r="H106" s="62">
        <v>0.34038054968287529</v>
      </c>
      <c r="I106" s="62">
        <v>4.8625792811839326E-2</v>
      </c>
      <c r="J106" s="62">
        <v>9.5137420718816063E-2</v>
      </c>
      <c r="K106" s="62">
        <v>0.1839323467230444</v>
      </c>
      <c r="L106" s="50"/>
      <c r="M106" s="53"/>
      <c r="N106" s="53"/>
      <c r="O106" s="53"/>
      <c r="P106" s="53"/>
      <c r="Q106" s="53"/>
      <c r="R106" s="53"/>
      <c r="S106" s="53"/>
      <c r="T106" s="53"/>
      <c r="U106" s="53"/>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26"/>
    </row>
    <row r="107" spans="1:93">
      <c r="A107" s="22" t="s">
        <v>4716</v>
      </c>
      <c r="B107" s="26" t="s">
        <v>60</v>
      </c>
      <c r="C107" s="62">
        <v>0</v>
      </c>
      <c r="D107" s="62">
        <v>5.6497175141242938E-3</v>
      </c>
      <c r="E107" s="62">
        <v>0.20903954802259886</v>
      </c>
      <c r="F107" s="62">
        <v>3.954802259887006E-2</v>
      </c>
      <c r="G107" s="62">
        <v>0.10169491525423729</v>
      </c>
      <c r="H107" s="62">
        <v>0.12994350282485875</v>
      </c>
      <c r="I107" s="62">
        <v>0.14124293785310735</v>
      </c>
      <c r="J107" s="62">
        <v>6.7796610169491525E-2</v>
      </c>
      <c r="K107" s="62">
        <v>0.30508474576271188</v>
      </c>
      <c r="L107" s="50"/>
      <c r="M107" s="53"/>
      <c r="N107" s="53"/>
      <c r="O107" s="53"/>
      <c r="P107" s="53"/>
      <c r="Q107" s="53"/>
      <c r="R107" s="53"/>
      <c r="S107" s="53"/>
      <c r="T107" s="53"/>
      <c r="U107" s="53"/>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26"/>
    </row>
    <row r="108" spans="1:93">
      <c r="A108" s="22" t="s">
        <v>16</v>
      </c>
      <c r="B108" s="26" t="s">
        <v>61</v>
      </c>
      <c r="C108" s="62">
        <v>4.6296296296296294E-3</v>
      </c>
      <c r="D108" s="62">
        <v>1.8518518518518517E-2</v>
      </c>
      <c r="E108" s="62">
        <v>0.19907407407407407</v>
      </c>
      <c r="F108" s="62">
        <v>4.6296296296296294E-2</v>
      </c>
      <c r="G108" s="62">
        <v>4.6296296296296294E-2</v>
      </c>
      <c r="H108" s="62">
        <v>0.20370370370370369</v>
      </c>
      <c r="I108" s="62">
        <v>6.9444444444444448E-2</v>
      </c>
      <c r="J108" s="62">
        <v>9.2592592592592587E-2</v>
      </c>
      <c r="K108" s="62">
        <v>0.31944444444444442</v>
      </c>
      <c r="L108" s="50"/>
      <c r="M108" s="53"/>
      <c r="N108" s="53"/>
      <c r="O108" s="53"/>
      <c r="P108" s="53"/>
      <c r="Q108" s="53"/>
      <c r="R108" s="53"/>
      <c r="S108" s="53"/>
      <c r="T108" s="53"/>
      <c r="U108" s="53"/>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26"/>
    </row>
    <row r="109" spans="1:93">
      <c r="A109" s="22" t="s">
        <v>19</v>
      </c>
      <c r="B109" s="26" t="s">
        <v>62</v>
      </c>
      <c r="C109" s="62">
        <v>1.282051282051282E-2</v>
      </c>
      <c r="D109" s="62">
        <v>1.0256410256410256E-2</v>
      </c>
      <c r="E109" s="62">
        <v>0.23076923076923078</v>
      </c>
      <c r="F109" s="62">
        <v>8.2051282051282051E-2</v>
      </c>
      <c r="G109" s="62">
        <v>3.8461538461538464E-2</v>
      </c>
      <c r="H109" s="62">
        <v>0.27692307692307694</v>
      </c>
      <c r="I109" s="62">
        <v>1.0256410256410256E-2</v>
      </c>
      <c r="J109" s="62">
        <v>7.6923076923076927E-2</v>
      </c>
      <c r="K109" s="62">
        <v>0.26153846153846155</v>
      </c>
      <c r="L109" s="50"/>
      <c r="M109" s="53"/>
      <c r="N109" s="53"/>
      <c r="O109" s="53"/>
      <c r="P109" s="53"/>
      <c r="Q109" s="53"/>
      <c r="R109" s="53"/>
      <c r="S109" s="53"/>
      <c r="T109" s="53"/>
      <c r="U109" s="53"/>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26"/>
    </row>
    <row r="110" spans="1:93">
      <c r="A110" s="22" t="s">
        <v>17</v>
      </c>
      <c r="B110" s="26" t="s">
        <v>63</v>
      </c>
      <c r="C110" s="62">
        <v>1.2089810017271158E-2</v>
      </c>
      <c r="D110" s="62">
        <v>2.072538860103627E-2</v>
      </c>
      <c r="E110" s="62">
        <v>0.19516407599309155</v>
      </c>
      <c r="F110" s="62">
        <v>5.5267702936096716E-2</v>
      </c>
      <c r="G110" s="62">
        <v>6.9084628670120898E-2</v>
      </c>
      <c r="H110" s="62">
        <v>0.30051813471502592</v>
      </c>
      <c r="I110" s="62">
        <v>3.6269430051813469E-2</v>
      </c>
      <c r="J110" s="62">
        <v>9.1537132987910191E-2</v>
      </c>
      <c r="K110" s="62">
        <v>0.21934369602763384</v>
      </c>
      <c r="L110" s="50"/>
      <c r="M110" s="53"/>
      <c r="N110" s="53"/>
      <c r="O110" s="53"/>
      <c r="P110" s="53"/>
      <c r="Q110" s="53"/>
      <c r="R110" s="53"/>
      <c r="S110" s="53"/>
      <c r="T110" s="53"/>
      <c r="U110" s="53"/>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26"/>
    </row>
    <row r="111" spans="1:93">
      <c r="A111" s="22" t="s">
        <v>16</v>
      </c>
      <c r="B111" s="26" t="s">
        <v>64</v>
      </c>
      <c r="C111" s="62">
        <v>0</v>
      </c>
      <c r="D111" s="62">
        <v>3.9024390243902439E-2</v>
      </c>
      <c r="E111" s="62">
        <v>0.13414634146341464</v>
      </c>
      <c r="F111" s="62">
        <v>3.9024390243902439E-2</v>
      </c>
      <c r="G111" s="62">
        <v>0.14878048780487804</v>
      </c>
      <c r="H111" s="62">
        <v>0.25121951219512195</v>
      </c>
      <c r="I111" s="62">
        <v>7.5609756097560973E-2</v>
      </c>
      <c r="J111" s="62">
        <v>9.7560975609756101E-2</v>
      </c>
      <c r="K111" s="62">
        <v>0.21463414634146341</v>
      </c>
      <c r="L111" s="50"/>
      <c r="M111" s="53"/>
      <c r="N111" s="53"/>
      <c r="O111" s="53"/>
      <c r="P111" s="53"/>
      <c r="Q111" s="53"/>
      <c r="R111" s="53"/>
      <c r="S111" s="53"/>
      <c r="T111" s="53"/>
      <c r="U111" s="53"/>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26"/>
    </row>
    <row r="112" spans="1:93">
      <c r="A112" s="22" t="s">
        <v>6068</v>
      </c>
      <c r="B112" s="26" t="s">
        <v>65</v>
      </c>
      <c r="C112" s="62">
        <v>7.9365079365079361E-3</v>
      </c>
      <c r="D112" s="62">
        <v>3.968253968253968E-2</v>
      </c>
      <c r="E112" s="62">
        <v>0.22222222222222221</v>
      </c>
      <c r="F112" s="62">
        <v>6.3492063492063489E-2</v>
      </c>
      <c r="G112" s="62">
        <v>4.7619047619047616E-2</v>
      </c>
      <c r="H112" s="62">
        <v>0.11904761904761904</v>
      </c>
      <c r="I112" s="62">
        <v>3.1746031746031744E-2</v>
      </c>
      <c r="J112" s="62">
        <v>9.5238095238095233E-2</v>
      </c>
      <c r="K112" s="62">
        <v>0.37301587301587302</v>
      </c>
      <c r="L112" s="50"/>
      <c r="M112" s="53"/>
      <c r="N112" s="53"/>
      <c r="O112" s="53"/>
      <c r="P112" s="53"/>
      <c r="Q112" s="53"/>
      <c r="R112" s="53"/>
      <c r="S112" s="53"/>
      <c r="T112" s="53"/>
      <c r="U112" s="53"/>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26"/>
    </row>
    <row r="113" spans="1:93">
      <c r="A113" s="22" t="s">
        <v>18</v>
      </c>
      <c r="B113" s="26" t="s">
        <v>66</v>
      </c>
      <c r="C113" s="62">
        <v>4.3478260869565218E-3</v>
      </c>
      <c r="D113" s="62">
        <v>6.9565217391304349E-2</v>
      </c>
      <c r="E113" s="62">
        <v>0.15217391304347827</v>
      </c>
      <c r="F113" s="62">
        <v>4.1304347826086954E-2</v>
      </c>
      <c r="G113" s="62">
        <v>9.7826086956521743E-2</v>
      </c>
      <c r="H113" s="62">
        <v>0.23043478260869565</v>
      </c>
      <c r="I113" s="62">
        <v>7.8260869565217397E-2</v>
      </c>
      <c r="J113" s="62">
        <v>9.3478260869565219E-2</v>
      </c>
      <c r="K113" s="62">
        <v>0.2326086956521739</v>
      </c>
      <c r="L113" s="50"/>
      <c r="M113" s="53"/>
      <c r="N113" s="53"/>
      <c r="O113" s="53"/>
      <c r="P113" s="53"/>
      <c r="Q113" s="53"/>
      <c r="R113" s="53"/>
      <c r="S113" s="53"/>
      <c r="T113" s="53"/>
      <c r="U113" s="53"/>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26"/>
    </row>
    <row r="114" spans="1:93">
      <c r="A114" s="22" t="s">
        <v>4716</v>
      </c>
      <c r="B114" s="26" t="s">
        <v>67</v>
      </c>
      <c r="C114" s="62">
        <v>0</v>
      </c>
      <c r="D114" s="62">
        <v>0</v>
      </c>
      <c r="E114" s="62">
        <v>0.2857142857142857</v>
      </c>
      <c r="F114" s="62">
        <v>3.3613445378151259E-2</v>
      </c>
      <c r="G114" s="62">
        <v>0.13025210084033614</v>
      </c>
      <c r="H114" s="62">
        <v>0.11764705882352941</v>
      </c>
      <c r="I114" s="62">
        <v>3.7815126050420166E-2</v>
      </c>
      <c r="J114" s="62">
        <v>6.7226890756302518E-2</v>
      </c>
      <c r="K114" s="62">
        <v>0.32773109243697479</v>
      </c>
      <c r="L114" s="50"/>
      <c r="M114" s="53"/>
      <c r="N114" s="53"/>
      <c r="O114" s="53"/>
      <c r="P114" s="53"/>
      <c r="Q114" s="53"/>
      <c r="R114" s="53"/>
      <c r="S114" s="53"/>
      <c r="T114" s="53"/>
      <c r="U114" s="53"/>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26"/>
    </row>
    <row r="115" spans="1:93">
      <c r="A115" s="22" t="s">
        <v>6068</v>
      </c>
      <c r="B115" s="26" t="s">
        <v>68</v>
      </c>
      <c r="C115" s="62">
        <v>1.4598540145985401E-2</v>
      </c>
      <c r="D115" s="62">
        <v>2.5547445255474453E-2</v>
      </c>
      <c r="E115" s="62">
        <v>0.28467153284671531</v>
      </c>
      <c r="F115" s="62">
        <v>6.2043795620437957E-2</v>
      </c>
      <c r="G115" s="62">
        <v>4.0145985401459854E-2</v>
      </c>
      <c r="H115" s="62">
        <v>0.15693430656934307</v>
      </c>
      <c r="I115" s="62">
        <v>4.0145985401459854E-2</v>
      </c>
      <c r="J115" s="62">
        <v>6.2043795620437957E-2</v>
      </c>
      <c r="K115" s="62">
        <v>0.31386861313868614</v>
      </c>
      <c r="L115" s="50"/>
      <c r="M115" s="53"/>
      <c r="N115" s="53"/>
      <c r="O115" s="53"/>
      <c r="P115" s="53"/>
      <c r="Q115" s="53"/>
      <c r="R115" s="53"/>
      <c r="S115" s="53"/>
      <c r="T115" s="53"/>
      <c r="U115" s="53"/>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26"/>
    </row>
    <row r="116" spans="1:93">
      <c r="A116" s="22" t="s">
        <v>18</v>
      </c>
      <c r="B116" s="26" t="s">
        <v>69</v>
      </c>
      <c r="C116" s="62">
        <v>2.6385224274406332E-3</v>
      </c>
      <c r="D116" s="62">
        <v>5.8047493403693931E-2</v>
      </c>
      <c r="E116" s="62">
        <v>0.19788918205804748</v>
      </c>
      <c r="F116" s="62">
        <v>4.4854881266490766E-2</v>
      </c>
      <c r="G116" s="62">
        <v>8.9709762532981532E-2</v>
      </c>
      <c r="H116" s="62">
        <v>0.19788918205804748</v>
      </c>
      <c r="I116" s="62">
        <v>8.4432717678100261E-2</v>
      </c>
      <c r="J116" s="62">
        <v>8.7071240105540904E-2</v>
      </c>
      <c r="K116" s="62">
        <v>0.23746701846965698</v>
      </c>
      <c r="L116" s="50"/>
      <c r="M116" s="53"/>
      <c r="N116" s="53"/>
      <c r="O116" s="53"/>
      <c r="P116" s="53"/>
      <c r="Q116" s="53"/>
      <c r="R116" s="53"/>
      <c r="S116" s="53"/>
      <c r="T116" s="53"/>
      <c r="U116" s="53"/>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26"/>
    </row>
    <row r="117" spans="1:93">
      <c r="A117" s="22" t="s">
        <v>18</v>
      </c>
      <c r="B117" s="26" t="s">
        <v>70</v>
      </c>
      <c r="C117" s="62">
        <v>0</v>
      </c>
      <c r="D117" s="62">
        <v>3.896103896103896E-2</v>
      </c>
      <c r="E117" s="62">
        <v>0.20779220779220781</v>
      </c>
      <c r="F117" s="62">
        <v>3.896103896103896E-2</v>
      </c>
      <c r="G117" s="62">
        <v>5.1948051948051951E-2</v>
      </c>
      <c r="H117" s="62">
        <v>0.20779220779220781</v>
      </c>
      <c r="I117" s="62">
        <v>2.5974025974025976E-2</v>
      </c>
      <c r="J117" s="62">
        <v>6.4935064935064929E-2</v>
      </c>
      <c r="K117" s="62">
        <v>0.36363636363636365</v>
      </c>
      <c r="L117" s="50"/>
      <c r="M117" s="53"/>
      <c r="N117" s="53"/>
      <c r="O117" s="53"/>
      <c r="P117" s="53"/>
      <c r="Q117" s="53"/>
      <c r="R117" s="53"/>
      <c r="S117" s="53"/>
      <c r="T117" s="53"/>
      <c r="U117" s="53"/>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26"/>
    </row>
    <row r="118" spans="1:93">
      <c r="A118" s="22" t="s">
        <v>19</v>
      </c>
      <c r="B118" s="26" t="s">
        <v>71</v>
      </c>
      <c r="C118" s="62">
        <v>1.7543859649122806E-2</v>
      </c>
      <c r="D118" s="62">
        <v>8.771929824561403E-3</v>
      </c>
      <c r="E118" s="62">
        <v>0.21491228070175439</v>
      </c>
      <c r="F118" s="62">
        <v>6.5789473684210523E-2</v>
      </c>
      <c r="G118" s="62">
        <v>3.9473684210526314E-2</v>
      </c>
      <c r="H118" s="62">
        <v>0.22368421052631579</v>
      </c>
      <c r="I118" s="62">
        <v>2.1929824561403508E-2</v>
      </c>
      <c r="J118" s="62">
        <v>6.5789473684210523E-2</v>
      </c>
      <c r="K118" s="62">
        <v>0.34210526315789475</v>
      </c>
      <c r="L118" s="50"/>
      <c r="M118" s="53"/>
      <c r="N118" s="53"/>
      <c r="O118" s="53"/>
      <c r="P118" s="53"/>
      <c r="Q118" s="53"/>
      <c r="R118" s="53"/>
      <c r="S118" s="53"/>
      <c r="T118" s="53"/>
      <c r="U118" s="53"/>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26"/>
    </row>
    <row r="119" spans="1:93">
      <c r="A119" s="22" t="s">
        <v>18</v>
      </c>
      <c r="B119" s="26" t="s">
        <v>72</v>
      </c>
      <c r="C119" s="62">
        <v>0</v>
      </c>
      <c r="D119" s="62">
        <v>2.1834061135371178E-2</v>
      </c>
      <c r="E119" s="62">
        <v>0.20960698689956331</v>
      </c>
      <c r="F119" s="62">
        <v>3.9301310043668124E-2</v>
      </c>
      <c r="G119" s="62">
        <v>3.0567685589519649E-2</v>
      </c>
      <c r="H119" s="62">
        <v>0.22270742358078602</v>
      </c>
      <c r="I119" s="62">
        <v>4.8034934497816595E-2</v>
      </c>
      <c r="J119" s="62">
        <v>0.10480349344978165</v>
      </c>
      <c r="K119" s="62">
        <v>0.32314410480349343</v>
      </c>
      <c r="L119" s="50"/>
      <c r="M119" s="53"/>
      <c r="N119" s="53"/>
      <c r="O119" s="53"/>
      <c r="P119" s="53"/>
      <c r="Q119" s="53"/>
      <c r="R119" s="53"/>
      <c r="S119" s="53"/>
      <c r="T119" s="53"/>
      <c r="U119" s="53"/>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26"/>
    </row>
    <row r="120" spans="1:93">
      <c r="A120" s="22" t="s">
        <v>20</v>
      </c>
      <c r="B120" s="26" t="s">
        <v>73</v>
      </c>
      <c r="C120" s="62">
        <v>0</v>
      </c>
      <c r="D120" s="62">
        <v>0</v>
      </c>
      <c r="E120" s="62">
        <v>6.4935064935064929E-2</v>
      </c>
      <c r="F120" s="62">
        <v>1.2987012987012988E-2</v>
      </c>
      <c r="G120" s="62">
        <v>0.12987012987012986</v>
      </c>
      <c r="H120" s="62">
        <v>0.2857142857142857</v>
      </c>
      <c r="I120" s="62">
        <v>3.896103896103896E-2</v>
      </c>
      <c r="J120" s="62">
        <v>0.1038961038961039</v>
      </c>
      <c r="K120" s="62">
        <v>0.36363636363636365</v>
      </c>
      <c r="L120" s="50"/>
      <c r="M120" s="53"/>
      <c r="N120" s="53"/>
      <c r="O120" s="53"/>
      <c r="P120" s="53"/>
      <c r="Q120" s="53"/>
      <c r="R120" s="53"/>
      <c r="S120" s="53"/>
      <c r="T120" s="53"/>
      <c r="U120" s="53"/>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26"/>
    </row>
    <row r="121" spans="1:93">
      <c r="A121" s="22" t="s">
        <v>19</v>
      </c>
      <c r="B121" s="26" t="s">
        <v>74</v>
      </c>
      <c r="C121" s="62">
        <v>1.8987341772151899E-2</v>
      </c>
      <c r="D121" s="62">
        <v>0</v>
      </c>
      <c r="E121" s="62">
        <v>0.31645569620253167</v>
      </c>
      <c r="F121" s="62">
        <v>6.9620253164556958E-2</v>
      </c>
      <c r="G121" s="62">
        <v>2.5316455696202531E-2</v>
      </c>
      <c r="H121" s="62">
        <v>0.17721518987341772</v>
      </c>
      <c r="I121" s="62">
        <v>6.3291139240506328E-3</v>
      </c>
      <c r="J121" s="62">
        <v>4.4303797468354431E-2</v>
      </c>
      <c r="K121" s="62">
        <v>0.34177215189873417</v>
      </c>
      <c r="L121" s="50"/>
      <c r="M121" s="53"/>
      <c r="N121" s="53"/>
      <c r="O121" s="53"/>
      <c r="P121" s="53"/>
      <c r="Q121" s="53"/>
      <c r="R121" s="53"/>
      <c r="S121" s="53"/>
      <c r="T121" s="53"/>
      <c r="U121" s="53"/>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26"/>
    </row>
    <row r="122" spans="1:93">
      <c r="A122" s="22" t="s">
        <v>18</v>
      </c>
      <c r="B122" s="26" t="s">
        <v>75</v>
      </c>
      <c r="C122" s="62">
        <v>0</v>
      </c>
      <c r="D122" s="62">
        <v>3.7037037037037035E-2</v>
      </c>
      <c r="E122" s="62">
        <v>0.2074074074074074</v>
      </c>
      <c r="F122" s="62">
        <v>4.9382716049382713E-2</v>
      </c>
      <c r="G122" s="62">
        <v>0.1111111111111111</v>
      </c>
      <c r="H122" s="62">
        <v>0.2</v>
      </c>
      <c r="I122" s="62">
        <v>7.9012345679012344E-2</v>
      </c>
      <c r="J122" s="62">
        <v>9.1358024691358022E-2</v>
      </c>
      <c r="K122" s="62">
        <v>0.22469135802469137</v>
      </c>
      <c r="L122" s="50"/>
      <c r="M122" s="53"/>
      <c r="N122" s="53"/>
      <c r="O122" s="53"/>
      <c r="P122" s="53"/>
      <c r="Q122" s="53"/>
      <c r="R122" s="53"/>
      <c r="S122" s="53"/>
      <c r="T122" s="53"/>
      <c r="U122" s="53"/>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26"/>
    </row>
    <row r="123" spans="1:93">
      <c r="A123" s="22" t="s">
        <v>17</v>
      </c>
      <c r="B123" s="26" t="s">
        <v>76</v>
      </c>
      <c r="C123" s="62">
        <v>1.11731843575419E-2</v>
      </c>
      <c r="D123" s="62">
        <v>2.23463687150838E-2</v>
      </c>
      <c r="E123" s="62">
        <v>0.27374301675977653</v>
      </c>
      <c r="F123" s="62">
        <v>5.5865921787709494E-2</v>
      </c>
      <c r="G123" s="62">
        <v>8.9385474860335198E-2</v>
      </c>
      <c r="H123" s="62">
        <v>0.16759776536312848</v>
      </c>
      <c r="I123" s="62">
        <v>2.7932960893854747E-2</v>
      </c>
      <c r="J123" s="62">
        <v>5.5865921787709494E-2</v>
      </c>
      <c r="K123" s="62">
        <v>0.29608938547486036</v>
      </c>
      <c r="L123" s="50"/>
      <c r="M123" s="53"/>
      <c r="N123" s="53"/>
      <c r="O123" s="53"/>
      <c r="P123" s="53"/>
      <c r="Q123" s="53"/>
      <c r="R123" s="53"/>
      <c r="S123" s="53"/>
      <c r="T123" s="53"/>
      <c r="U123" s="53"/>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26"/>
    </row>
    <row r="124" spans="1:93">
      <c r="A124" s="22" t="s">
        <v>4716</v>
      </c>
      <c r="B124" s="26" t="s">
        <v>77</v>
      </c>
      <c r="C124" s="62">
        <v>0</v>
      </c>
      <c r="D124" s="62">
        <v>2.1276595744680851E-2</v>
      </c>
      <c r="E124" s="62">
        <v>0.14893617021276595</v>
      </c>
      <c r="F124" s="62">
        <v>0</v>
      </c>
      <c r="G124" s="62">
        <v>0.16312056737588654</v>
      </c>
      <c r="H124" s="62">
        <v>0.23404255319148937</v>
      </c>
      <c r="I124" s="62">
        <v>9.9290780141843976E-2</v>
      </c>
      <c r="J124" s="62">
        <v>0.11347517730496454</v>
      </c>
      <c r="K124" s="62">
        <v>0.21985815602836881</v>
      </c>
      <c r="L124" s="50"/>
      <c r="M124" s="53"/>
      <c r="N124" s="53"/>
      <c r="O124" s="53"/>
      <c r="P124" s="53"/>
      <c r="Q124" s="53"/>
      <c r="R124" s="53"/>
      <c r="S124" s="53"/>
      <c r="T124" s="53"/>
      <c r="U124" s="53"/>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26"/>
    </row>
    <row r="125" spans="1:93">
      <c r="A125" s="22" t="s">
        <v>17</v>
      </c>
      <c r="B125" s="26" t="s">
        <v>78</v>
      </c>
      <c r="C125" s="62">
        <v>4.7846889952153108E-3</v>
      </c>
      <c r="D125" s="62">
        <v>9.5693779904306216E-3</v>
      </c>
      <c r="E125" s="62">
        <v>0.23444976076555024</v>
      </c>
      <c r="F125" s="62">
        <v>4.784688995215311E-2</v>
      </c>
      <c r="G125" s="62">
        <v>6.6985645933014357E-2</v>
      </c>
      <c r="H125" s="62">
        <v>0.26794258373205743</v>
      </c>
      <c r="I125" s="62">
        <v>1.9138755980861243E-2</v>
      </c>
      <c r="J125" s="62">
        <v>7.1770334928229665E-2</v>
      </c>
      <c r="K125" s="62">
        <v>0.27751196172248804</v>
      </c>
      <c r="L125" s="50"/>
      <c r="M125" s="53"/>
      <c r="N125" s="53"/>
      <c r="O125" s="53"/>
      <c r="P125" s="53"/>
      <c r="Q125" s="53"/>
      <c r="R125" s="53"/>
      <c r="S125" s="53"/>
      <c r="T125" s="53"/>
      <c r="U125" s="53"/>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26"/>
    </row>
    <row r="126" spans="1:93">
      <c r="A126" s="22" t="s">
        <v>20</v>
      </c>
      <c r="B126" s="26" t="s">
        <v>79</v>
      </c>
      <c r="C126" s="62">
        <v>0</v>
      </c>
      <c r="D126" s="62">
        <v>2.9850746268656716E-2</v>
      </c>
      <c r="E126" s="62">
        <v>0.13930348258706468</v>
      </c>
      <c r="F126" s="62">
        <v>2.4875621890547265E-2</v>
      </c>
      <c r="G126" s="62">
        <v>0.13432835820895522</v>
      </c>
      <c r="H126" s="62">
        <v>0.27860696517412936</v>
      </c>
      <c r="I126" s="62">
        <v>7.9601990049751242E-2</v>
      </c>
      <c r="J126" s="62">
        <v>7.9601990049751242E-2</v>
      </c>
      <c r="K126" s="62">
        <v>0.23383084577114427</v>
      </c>
      <c r="L126" s="50"/>
      <c r="M126" s="53"/>
      <c r="N126" s="53"/>
      <c r="O126" s="53"/>
      <c r="P126" s="53"/>
      <c r="Q126" s="53"/>
      <c r="R126" s="53"/>
      <c r="S126" s="53"/>
      <c r="T126" s="53"/>
      <c r="U126" s="53"/>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26"/>
    </row>
    <row r="127" spans="1:93">
      <c r="A127" s="22" t="s">
        <v>16</v>
      </c>
      <c r="B127" s="26" t="s">
        <v>80</v>
      </c>
      <c r="C127" s="62">
        <v>5.893909626719057E-3</v>
      </c>
      <c r="D127" s="62">
        <v>4.5186640471512773E-2</v>
      </c>
      <c r="E127" s="62">
        <v>0.13555992141453832</v>
      </c>
      <c r="F127" s="62">
        <v>5.8939096267190572E-2</v>
      </c>
      <c r="G127" s="62">
        <v>0.1100196463654224</v>
      </c>
      <c r="H127" s="62">
        <v>0.30648330058939094</v>
      </c>
      <c r="I127" s="62">
        <v>4.7151277013752456E-2</v>
      </c>
      <c r="J127" s="62">
        <v>8.8408644400785857E-2</v>
      </c>
      <c r="K127" s="62">
        <v>0.20235756385068762</v>
      </c>
      <c r="L127" s="50"/>
      <c r="M127" s="53"/>
      <c r="N127" s="53"/>
      <c r="O127" s="53"/>
      <c r="P127" s="53"/>
      <c r="Q127" s="53"/>
      <c r="R127" s="53"/>
      <c r="S127" s="53"/>
      <c r="T127" s="53"/>
      <c r="U127" s="53"/>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26"/>
    </row>
    <row r="128" spans="1:93">
      <c r="A128" s="22" t="s">
        <v>17</v>
      </c>
      <c r="B128" s="26" t="s">
        <v>81</v>
      </c>
      <c r="C128" s="62">
        <v>9.9009900990099011E-3</v>
      </c>
      <c r="D128" s="62">
        <v>9.9009900990099011E-3</v>
      </c>
      <c r="E128" s="62">
        <v>0.1617161716171617</v>
      </c>
      <c r="F128" s="62">
        <v>4.6204620462046202E-2</v>
      </c>
      <c r="G128" s="62">
        <v>4.6204620462046202E-2</v>
      </c>
      <c r="H128" s="62">
        <v>0.33663366336633666</v>
      </c>
      <c r="I128" s="62">
        <v>4.9504950495049507E-2</v>
      </c>
      <c r="J128" s="62">
        <v>7.590759075907591E-2</v>
      </c>
      <c r="K128" s="62">
        <v>0.264026402640264</v>
      </c>
      <c r="L128" s="50"/>
      <c r="M128" s="53"/>
      <c r="N128" s="53"/>
      <c r="O128" s="53"/>
      <c r="P128" s="53"/>
      <c r="Q128" s="53"/>
      <c r="R128" s="53"/>
      <c r="S128" s="53"/>
      <c r="T128" s="53"/>
      <c r="U128" s="53"/>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26"/>
    </row>
    <row r="129" spans="1:93">
      <c r="A129" s="22" t="s">
        <v>4716</v>
      </c>
      <c r="B129" s="26" t="s">
        <v>82</v>
      </c>
      <c r="C129" s="62">
        <v>0</v>
      </c>
      <c r="D129" s="62">
        <v>1.2195121951219513E-2</v>
      </c>
      <c r="E129" s="62">
        <v>0.1951219512195122</v>
      </c>
      <c r="F129" s="62">
        <v>4.878048780487805E-2</v>
      </c>
      <c r="G129" s="62">
        <v>0.10975609756097561</v>
      </c>
      <c r="H129" s="62">
        <v>0.18292682926829268</v>
      </c>
      <c r="I129" s="62">
        <v>3.6585365853658534E-2</v>
      </c>
      <c r="J129" s="62">
        <v>8.5365853658536592E-2</v>
      </c>
      <c r="K129" s="62">
        <v>0.32926829268292684</v>
      </c>
      <c r="L129" s="50"/>
      <c r="M129" s="53"/>
      <c r="N129" s="53"/>
      <c r="O129" s="53"/>
      <c r="P129" s="53"/>
      <c r="Q129" s="53"/>
      <c r="R129" s="53"/>
      <c r="S129" s="53"/>
      <c r="T129" s="53"/>
      <c r="U129" s="53"/>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26"/>
    </row>
    <row r="130" spans="1:93">
      <c r="A130" s="22" t="s">
        <v>18</v>
      </c>
      <c r="B130" s="26" t="s">
        <v>83</v>
      </c>
      <c r="C130" s="62">
        <v>0</v>
      </c>
      <c r="D130" s="62">
        <v>4.4776119402985072E-2</v>
      </c>
      <c r="E130" s="62">
        <v>0.20895522388059701</v>
      </c>
      <c r="F130" s="62">
        <v>4.975124378109453E-2</v>
      </c>
      <c r="G130" s="62">
        <v>6.4676616915422883E-2</v>
      </c>
      <c r="H130" s="62">
        <v>0.19900497512437812</v>
      </c>
      <c r="I130" s="62">
        <v>6.4676616915422883E-2</v>
      </c>
      <c r="J130" s="62">
        <v>6.965174129353234E-2</v>
      </c>
      <c r="K130" s="62">
        <v>0.29850746268656714</v>
      </c>
      <c r="L130" s="50"/>
      <c r="M130" s="53"/>
      <c r="N130" s="53"/>
      <c r="O130" s="53"/>
      <c r="P130" s="53"/>
      <c r="Q130" s="53"/>
      <c r="R130" s="53"/>
      <c r="S130" s="53"/>
      <c r="T130" s="53"/>
      <c r="U130" s="53"/>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26"/>
    </row>
    <row r="131" spans="1:93">
      <c r="A131" s="22" t="s">
        <v>18</v>
      </c>
      <c r="B131" s="26" t="s">
        <v>84</v>
      </c>
      <c r="C131" s="62">
        <v>3.2894736842105261E-3</v>
      </c>
      <c r="D131" s="62">
        <v>7.2368421052631582E-2</v>
      </c>
      <c r="E131" s="62">
        <v>0.14144736842105263</v>
      </c>
      <c r="F131" s="62">
        <v>2.9605263157894735E-2</v>
      </c>
      <c r="G131" s="62">
        <v>0.13157894736842105</v>
      </c>
      <c r="H131" s="62">
        <v>0.1875</v>
      </c>
      <c r="I131" s="62">
        <v>0.11842105263157894</v>
      </c>
      <c r="J131" s="62">
        <v>0.10197368421052631</v>
      </c>
      <c r="K131" s="62">
        <v>0.21381578947368421</v>
      </c>
      <c r="L131" s="50"/>
      <c r="M131" s="53"/>
      <c r="N131" s="53"/>
      <c r="O131" s="53"/>
      <c r="P131" s="53"/>
      <c r="Q131" s="53"/>
      <c r="R131" s="53"/>
      <c r="S131" s="53"/>
      <c r="T131" s="53"/>
      <c r="U131" s="53"/>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26"/>
    </row>
    <row r="132" spans="1:93">
      <c r="A132" s="22" t="s">
        <v>6068</v>
      </c>
      <c r="B132" s="26" t="s">
        <v>85</v>
      </c>
      <c r="C132" s="62">
        <v>2.9702970297029702E-2</v>
      </c>
      <c r="D132" s="62">
        <v>9.9009900990099011E-3</v>
      </c>
      <c r="E132" s="62">
        <v>0.35643564356435642</v>
      </c>
      <c r="F132" s="62">
        <v>2.9702970297029702E-2</v>
      </c>
      <c r="G132" s="62">
        <v>4.9504950495049507E-2</v>
      </c>
      <c r="H132" s="62">
        <v>0.12871287128712872</v>
      </c>
      <c r="I132" s="62">
        <v>9.9009900990099011E-3</v>
      </c>
      <c r="J132" s="62">
        <v>2.9702970297029702E-2</v>
      </c>
      <c r="K132" s="62">
        <v>0.35643564356435642</v>
      </c>
      <c r="L132" s="50"/>
      <c r="M132" s="53"/>
      <c r="N132" s="53"/>
      <c r="O132" s="53"/>
      <c r="P132" s="53"/>
      <c r="Q132" s="53"/>
      <c r="R132" s="53"/>
      <c r="S132" s="53"/>
      <c r="T132" s="53"/>
      <c r="U132" s="53"/>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26"/>
    </row>
    <row r="133" spans="1:93">
      <c r="A133" s="22" t="s">
        <v>16</v>
      </c>
      <c r="B133" s="26" t="s">
        <v>86</v>
      </c>
      <c r="C133" s="62">
        <v>5.6497175141242938E-3</v>
      </c>
      <c r="D133" s="62">
        <v>3.3898305084745763E-2</v>
      </c>
      <c r="E133" s="62">
        <v>0.13559322033898305</v>
      </c>
      <c r="F133" s="62">
        <v>3.3898305084745763E-2</v>
      </c>
      <c r="G133" s="62">
        <v>0.11299435028248588</v>
      </c>
      <c r="H133" s="62">
        <v>0.28813559322033899</v>
      </c>
      <c r="I133" s="62">
        <v>1.1299435028248588E-2</v>
      </c>
      <c r="J133" s="62">
        <v>9.6045197740112997E-2</v>
      </c>
      <c r="K133" s="62">
        <v>0.2824858757062147</v>
      </c>
      <c r="L133" s="50"/>
      <c r="M133" s="53"/>
      <c r="N133" s="53"/>
      <c r="O133" s="53"/>
      <c r="P133" s="53"/>
      <c r="Q133" s="53"/>
      <c r="R133" s="53"/>
      <c r="S133" s="53"/>
      <c r="T133" s="53"/>
      <c r="U133" s="53"/>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26"/>
    </row>
    <row r="134" spans="1:93">
      <c r="A134" s="22" t="s">
        <v>6068</v>
      </c>
      <c r="B134" s="26" t="s">
        <v>87</v>
      </c>
      <c r="C134" s="62">
        <v>1.7543859649122806E-2</v>
      </c>
      <c r="D134" s="62">
        <v>3.5087719298245612E-2</v>
      </c>
      <c r="E134" s="62">
        <v>0.21052631578947367</v>
      </c>
      <c r="F134" s="62">
        <v>7.0175438596491224E-2</v>
      </c>
      <c r="G134" s="62">
        <v>8.771929824561403E-2</v>
      </c>
      <c r="H134" s="62">
        <v>0.10526315789473684</v>
      </c>
      <c r="I134" s="62">
        <v>0</v>
      </c>
      <c r="J134" s="62">
        <v>1.7543859649122806E-2</v>
      </c>
      <c r="K134" s="62">
        <v>0.45614035087719296</v>
      </c>
      <c r="L134" s="50"/>
      <c r="M134" s="53"/>
      <c r="N134" s="53"/>
      <c r="O134" s="53"/>
      <c r="P134" s="53"/>
      <c r="Q134" s="53"/>
      <c r="R134" s="53"/>
      <c r="S134" s="53"/>
      <c r="T134" s="53"/>
      <c r="U134" s="53"/>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26"/>
    </row>
    <row r="135" spans="1:93">
      <c r="A135" s="22" t="s">
        <v>19</v>
      </c>
      <c r="B135" s="26" t="s">
        <v>88</v>
      </c>
      <c r="C135" s="62">
        <v>1.9736842105263157E-2</v>
      </c>
      <c r="D135" s="62">
        <v>6.5789473684210523E-3</v>
      </c>
      <c r="E135" s="62">
        <v>0.26973684210526316</v>
      </c>
      <c r="F135" s="62">
        <v>7.8947368421052627E-2</v>
      </c>
      <c r="G135" s="62">
        <v>1.9736842105263157E-2</v>
      </c>
      <c r="H135" s="62">
        <v>0.17105263157894737</v>
      </c>
      <c r="I135" s="62">
        <v>1.3157894736842105E-2</v>
      </c>
      <c r="J135" s="62">
        <v>4.6052631578947366E-2</v>
      </c>
      <c r="K135" s="62">
        <v>0.375</v>
      </c>
      <c r="L135" s="50"/>
      <c r="M135" s="53"/>
      <c r="N135" s="53"/>
      <c r="O135" s="53"/>
      <c r="P135" s="53"/>
      <c r="Q135" s="53"/>
      <c r="R135" s="53"/>
      <c r="S135" s="53"/>
      <c r="T135" s="53"/>
      <c r="U135" s="53"/>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26"/>
    </row>
    <row r="136" spans="1:93">
      <c r="A136" s="22" t="s">
        <v>6068</v>
      </c>
      <c r="B136" s="26" t="s">
        <v>89</v>
      </c>
      <c r="C136" s="62">
        <v>2.9411764705882353E-2</v>
      </c>
      <c r="D136" s="62">
        <v>0</v>
      </c>
      <c r="E136" s="62">
        <v>0.21323529411764705</v>
      </c>
      <c r="F136" s="62">
        <v>6.6176470588235295E-2</v>
      </c>
      <c r="G136" s="62">
        <v>5.1470588235294115E-2</v>
      </c>
      <c r="H136" s="62">
        <v>0.15441176470588236</v>
      </c>
      <c r="I136" s="62">
        <v>1.4705882352941176E-2</v>
      </c>
      <c r="J136" s="62">
        <v>5.8823529411764705E-2</v>
      </c>
      <c r="K136" s="62">
        <v>0.41176470588235292</v>
      </c>
      <c r="L136" s="50"/>
      <c r="M136" s="53"/>
      <c r="N136" s="53"/>
      <c r="O136" s="53"/>
      <c r="P136" s="53"/>
      <c r="Q136" s="53"/>
      <c r="R136" s="53"/>
      <c r="S136" s="53"/>
      <c r="T136" s="53"/>
      <c r="U136" s="53"/>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26"/>
    </row>
    <row r="137" spans="1:93">
      <c r="A137" s="22" t="s">
        <v>20</v>
      </c>
      <c r="B137" s="26" t="s">
        <v>90</v>
      </c>
      <c r="C137" s="62">
        <v>0</v>
      </c>
      <c r="D137" s="62">
        <v>8.771929824561403E-3</v>
      </c>
      <c r="E137" s="62">
        <v>0.10526315789473684</v>
      </c>
      <c r="F137" s="62">
        <v>1.7543859649122806E-2</v>
      </c>
      <c r="G137" s="62">
        <v>0.14912280701754385</v>
      </c>
      <c r="H137" s="62">
        <v>0.16666666666666666</v>
      </c>
      <c r="I137" s="62">
        <v>8.771929824561403E-2</v>
      </c>
      <c r="J137" s="62">
        <v>0.16666666666666666</v>
      </c>
      <c r="K137" s="62">
        <v>0.2982456140350877</v>
      </c>
      <c r="L137" s="50"/>
      <c r="M137" s="53"/>
      <c r="N137" s="53"/>
      <c r="O137" s="53"/>
      <c r="P137" s="53"/>
      <c r="Q137" s="53"/>
      <c r="R137" s="53"/>
      <c r="S137" s="53"/>
      <c r="T137" s="53"/>
      <c r="U137" s="53"/>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26"/>
    </row>
    <row r="138" spans="1:93">
      <c r="A138" s="22" t="s">
        <v>6068</v>
      </c>
      <c r="B138" s="26" t="s">
        <v>91</v>
      </c>
      <c r="C138" s="62">
        <v>6.41025641025641E-3</v>
      </c>
      <c r="D138" s="62">
        <v>2.564102564102564E-2</v>
      </c>
      <c r="E138" s="62">
        <v>0.21794871794871795</v>
      </c>
      <c r="F138" s="62">
        <v>7.0512820512820512E-2</v>
      </c>
      <c r="G138" s="62">
        <v>4.4871794871794872E-2</v>
      </c>
      <c r="H138" s="62">
        <v>0.20512820512820512</v>
      </c>
      <c r="I138" s="62">
        <v>1.282051282051282E-2</v>
      </c>
      <c r="J138" s="62">
        <v>7.0512820512820512E-2</v>
      </c>
      <c r="K138" s="62">
        <v>0.34615384615384615</v>
      </c>
      <c r="L138" s="50"/>
      <c r="M138" s="53"/>
      <c r="N138" s="53"/>
      <c r="O138" s="53"/>
      <c r="P138" s="53"/>
      <c r="Q138" s="53"/>
      <c r="R138" s="53"/>
      <c r="S138" s="53"/>
      <c r="T138" s="53"/>
      <c r="U138" s="53"/>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26"/>
    </row>
    <row r="139" spans="1:93">
      <c r="A139" s="22" t="s">
        <v>18</v>
      </c>
      <c r="B139" s="26" t="s">
        <v>92</v>
      </c>
      <c r="C139" s="62">
        <v>0</v>
      </c>
      <c r="D139" s="62">
        <v>0</v>
      </c>
      <c r="E139" s="62">
        <v>0.21088435374149661</v>
      </c>
      <c r="F139" s="62">
        <v>2.0408163265306121E-2</v>
      </c>
      <c r="G139" s="62">
        <v>7.4829931972789115E-2</v>
      </c>
      <c r="H139" s="62">
        <v>0.24489795918367346</v>
      </c>
      <c r="I139" s="62">
        <v>5.4421768707482991E-2</v>
      </c>
      <c r="J139" s="62">
        <v>8.8435374149659865E-2</v>
      </c>
      <c r="K139" s="62">
        <v>0.30612244897959184</v>
      </c>
      <c r="L139" s="50"/>
      <c r="M139" s="53"/>
      <c r="N139" s="53"/>
      <c r="O139" s="53"/>
      <c r="P139" s="53"/>
      <c r="Q139" s="53"/>
      <c r="R139" s="53"/>
      <c r="S139" s="53"/>
      <c r="T139" s="53"/>
      <c r="U139" s="53"/>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26"/>
    </row>
    <row r="140" spans="1:93">
      <c r="A140" s="22" t="s">
        <v>20</v>
      </c>
      <c r="B140" s="26" t="s">
        <v>93</v>
      </c>
      <c r="C140" s="62">
        <v>0</v>
      </c>
      <c r="D140" s="62">
        <v>1.5748031496062992E-2</v>
      </c>
      <c r="E140" s="62">
        <v>7.0866141732283464E-2</v>
      </c>
      <c r="F140" s="62">
        <v>7.874015748031496E-3</v>
      </c>
      <c r="G140" s="62">
        <v>0.10236220472440945</v>
      </c>
      <c r="H140" s="62">
        <v>0.2125984251968504</v>
      </c>
      <c r="I140" s="62">
        <v>0.10236220472440945</v>
      </c>
      <c r="J140" s="62">
        <v>0.15748031496062992</v>
      </c>
      <c r="K140" s="62">
        <v>0.33070866141732286</v>
      </c>
      <c r="M140" s="53"/>
      <c r="N140" s="53"/>
      <c r="O140" s="53"/>
      <c r="P140" s="53"/>
      <c r="Q140" s="53"/>
      <c r="R140" s="53"/>
      <c r="S140" s="53"/>
      <c r="T140" s="53"/>
      <c r="U140" s="53"/>
      <c r="CO140" s="26"/>
    </row>
    <row r="141" spans="1:93">
      <c r="A141" s="22" t="s">
        <v>20</v>
      </c>
      <c r="B141" s="26" t="s">
        <v>94</v>
      </c>
      <c r="C141" s="62">
        <v>0</v>
      </c>
      <c r="D141" s="62">
        <v>0</v>
      </c>
      <c r="E141" s="62">
        <v>0.14814814814814814</v>
      </c>
      <c r="F141" s="62">
        <v>0</v>
      </c>
      <c r="G141" s="62">
        <v>0.14814814814814814</v>
      </c>
      <c r="H141" s="62">
        <v>0.1111111111111111</v>
      </c>
      <c r="I141" s="62">
        <v>0.1111111111111111</v>
      </c>
      <c r="J141" s="62">
        <v>3.7037037037037035E-2</v>
      </c>
      <c r="K141" s="62">
        <v>0.44444444444444442</v>
      </c>
      <c r="M141" s="53"/>
      <c r="N141" s="53"/>
      <c r="O141" s="53"/>
      <c r="P141" s="53"/>
      <c r="Q141" s="53"/>
      <c r="R141" s="53"/>
      <c r="S141" s="53"/>
      <c r="T141" s="53"/>
      <c r="U141" s="53"/>
      <c r="CO141" s="26"/>
    </row>
    <row r="142" spans="1:93">
      <c r="A142" s="22" t="s">
        <v>19</v>
      </c>
      <c r="B142" s="26" t="s">
        <v>95</v>
      </c>
      <c r="C142" s="62">
        <v>2.6041666666666668E-2</v>
      </c>
      <c r="D142" s="62">
        <v>1.0416666666666666E-2</v>
      </c>
      <c r="E142" s="62">
        <v>0.1875</v>
      </c>
      <c r="F142" s="62">
        <v>4.1666666666666664E-2</v>
      </c>
      <c r="G142" s="62">
        <v>5.7291666666666664E-2</v>
      </c>
      <c r="H142" s="62">
        <v>0.27604166666666669</v>
      </c>
      <c r="I142" s="62">
        <v>1.0416666666666666E-2</v>
      </c>
      <c r="J142" s="62">
        <v>7.8125E-2</v>
      </c>
      <c r="K142" s="62">
        <v>0.3125</v>
      </c>
      <c r="M142" s="53"/>
      <c r="N142" s="53"/>
      <c r="O142" s="53"/>
      <c r="P142" s="53"/>
      <c r="Q142" s="53"/>
      <c r="R142" s="53"/>
      <c r="S142" s="53"/>
      <c r="T142" s="53"/>
      <c r="U142" s="53"/>
      <c r="CO142" s="26"/>
    </row>
    <row r="143" spans="1:93">
      <c r="A143" s="22" t="s">
        <v>6068</v>
      </c>
      <c r="B143" s="26" t="s">
        <v>96</v>
      </c>
      <c r="C143" s="62">
        <v>1.0256410256410256E-2</v>
      </c>
      <c r="D143" s="62">
        <v>0</v>
      </c>
      <c r="E143" s="62">
        <v>0.23589743589743589</v>
      </c>
      <c r="F143" s="62">
        <v>3.5897435897435895E-2</v>
      </c>
      <c r="G143" s="62">
        <v>7.6923076923076927E-2</v>
      </c>
      <c r="H143" s="62">
        <v>0.22051282051282051</v>
      </c>
      <c r="I143" s="62">
        <v>5.128205128205128E-2</v>
      </c>
      <c r="J143" s="62">
        <v>9.2307692307692313E-2</v>
      </c>
      <c r="K143" s="62">
        <v>0.27692307692307694</v>
      </c>
      <c r="M143" s="53"/>
      <c r="N143" s="53"/>
      <c r="O143" s="53"/>
      <c r="P143" s="53"/>
      <c r="Q143" s="53"/>
      <c r="R143" s="53"/>
      <c r="S143" s="53"/>
      <c r="T143" s="53"/>
      <c r="U143" s="53"/>
      <c r="CO143" s="26"/>
    </row>
    <row r="144" spans="1:93">
      <c r="A144" s="22" t="s">
        <v>6068</v>
      </c>
      <c r="B144" s="26" t="s">
        <v>97</v>
      </c>
      <c r="C144" s="62">
        <v>3.8461538461538464E-2</v>
      </c>
      <c r="D144" s="62">
        <v>1.282051282051282E-2</v>
      </c>
      <c r="E144" s="62">
        <v>0.20512820512820512</v>
      </c>
      <c r="F144" s="62">
        <v>8.9743589743589744E-2</v>
      </c>
      <c r="G144" s="62">
        <v>5.128205128205128E-2</v>
      </c>
      <c r="H144" s="62">
        <v>7.6923076923076927E-2</v>
      </c>
      <c r="I144" s="62">
        <v>1.282051282051282E-2</v>
      </c>
      <c r="J144" s="62">
        <v>3.8461538461538464E-2</v>
      </c>
      <c r="K144" s="62">
        <v>0.47435897435897434</v>
      </c>
      <c r="M144" s="53"/>
      <c r="N144" s="53"/>
      <c r="O144" s="53"/>
      <c r="P144" s="53"/>
      <c r="Q144" s="53"/>
      <c r="R144" s="53"/>
      <c r="S144" s="53"/>
      <c r="T144" s="53"/>
      <c r="U144" s="53"/>
      <c r="CO144" s="26"/>
    </row>
    <row r="145" spans="1:94">
      <c r="A145" s="22" t="s">
        <v>4716</v>
      </c>
      <c r="B145" s="26" t="s">
        <v>98</v>
      </c>
      <c r="C145" s="62">
        <v>0</v>
      </c>
      <c r="D145" s="62">
        <v>9.0090090090090089E-3</v>
      </c>
      <c r="E145" s="62">
        <v>0.18018018018018017</v>
      </c>
      <c r="F145" s="62">
        <v>3.6036036036036036E-2</v>
      </c>
      <c r="G145" s="62">
        <v>9.0090090090090086E-2</v>
      </c>
      <c r="H145" s="62">
        <v>0.24324324324324326</v>
      </c>
      <c r="I145" s="62">
        <v>9.90990990990991E-2</v>
      </c>
      <c r="J145" s="62">
        <v>9.0090090090090086E-2</v>
      </c>
      <c r="K145" s="62">
        <v>0.25225225225225223</v>
      </c>
      <c r="M145" s="53"/>
      <c r="N145" s="53"/>
      <c r="O145" s="53"/>
      <c r="P145" s="53"/>
      <c r="Q145" s="53"/>
      <c r="R145" s="53"/>
      <c r="S145" s="53"/>
      <c r="T145" s="53"/>
      <c r="U145" s="53"/>
      <c r="CO145" s="26"/>
    </row>
    <row r="146" spans="1:94">
      <c r="A146" s="22" t="s">
        <v>17</v>
      </c>
      <c r="B146" s="26" t="s">
        <v>99</v>
      </c>
      <c r="C146" s="62">
        <v>8.771929824561403E-3</v>
      </c>
      <c r="D146" s="62">
        <v>2.6315789473684209E-2</v>
      </c>
      <c r="E146" s="62">
        <v>0.21052631578947367</v>
      </c>
      <c r="F146" s="62">
        <v>7.0175438596491224E-2</v>
      </c>
      <c r="G146" s="62">
        <v>3.5087719298245612E-2</v>
      </c>
      <c r="H146" s="62">
        <v>0.21929824561403508</v>
      </c>
      <c r="I146" s="62">
        <v>2.6315789473684209E-2</v>
      </c>
      <c r="J146" s="62">
        <v>7.0175438596491224E-2</v>
      </c>
      <c r="K146" s="62">
        <v>0.33333333333333331</v>
      </c>
      <c r="M146" s="53"/>
      <c r="N146" s="53"/>
      <c r="O146" s="53"/>
      <c r="P146" s="53"/>
      <c r="Q146" s="53"/>
      <c r="R146" s="53"/>
      <c r="S146" s="53"/>
      <c r="T146" s="53"/>
      <c r="U146" s="53"/>
      <c r="CO146" s="26"/>
    </row>
    <row r="147" spans="1:94">
      <c r="A147" s="22" t="s">
        <v>4716</v>
      </c>
      <c r="B147" s="26" t="s">
        <v>100</v>
      </c>
      <c r="C147" s="62">
        <v>0</v>
      </c>
      <c r="D147" s="62">
        <v>1.0582010582010581E-2</v>
      </c>
      <c r="E147" s="62">
        <v>0.21164021164021163</v>
      </c>
      <c r="F147" s="62">
        <v>3.1746031746031744E-2</v>
      </c>
      <c r="G147" s="62">
        <v>0.12169312169312169</v>
      </c>
      <c r="H147" s="62">
        <v>0.16402116402116401</v>
      </c>
      <c r="I147" s="62">
        <v>7.407407407407407E-2</v>
      </c>
      <c r="J147" s="62">
        <v>0.10052910052910052</v>
      </c>
      <c r="K147" s="62">
        <v>0.2857142857142857</v>
      </c>
      <c r="M147" s="53"/>
      <c r="N147" s="53"/>
      <c r="O147" s="53"/>
      <c r="P147" s="53"/>
      <c r="Q147" s="53"/>
      <c r="R147" s="53"/>
      <c r="S147" s="53"/>
      <c r="T147" s="53"/>
      <c r="U147" s="53"/>
      <c r="CO147" s="26"/>
    </row>
    <row r="148" spans="1:94">
      <c r="A148" s="22" t="s">
        <v>19</v>
      </c>
      <c r="B148" s="26" t="s">
        <v>101</v>
      </c>
      <c r="C148" s="62">
        <v>5.7692307692307696E-2</v>
      </c>
      <c r="D148" s="62">
        <v>0</v>
      </c>
      <c r="E148" s="62">
        <v>0.26923076923076922</v>
      </c>
      <c r="F148" s="62">
        <v>5.7692307692307696E-2</v>
      </c>
      <c r="G148" s="62">
        <v>7.6923076923076927E-2</v>
      </c>
      <c r="H148" s="62">
        <v>0.21153846153846154</v>
      </c>
      <c r="I148" s="62">
        <v>0</v>
      </c>
      <c r="J148" s="62">
        <v>1.9230769230769232E-2</v>
      </c>
      <c r="K148" s="62">
        <v>0.30769230769230771</v>
      </c>
      <c r="M148" s="53"/>
      <c r="N148" s="53"/>
      <c r="O148" s="53"/>
      <c r="P148" s="53"/>
      <c r="Q148" s="53"/>
      <c r="R148" s="53"/>
      <c r="S148" s="53"/>
      <c r="T148" s="53"/>
      <c r="U148" s="53"/>
      <c r="CO148" s="26"/>
    </row>
    <row r="149" spans="1:94">
      <c r="A149" s="22" t="s">
        <v>18</v>
      </c>
      <c r="B149" s="26" t="s">
        <v>102</v>
      </c>
      <c r="C149" s="62">
        <v>0</v>
      </c>
      <c r="D149" s="62">
        <v>4.878048780487805E-2</v>
      </c>
      <c r="E149" s="62">
        <v>0.1951219512195122</v>
      </c>
      <c r="F149" s="62">
        <v>6.097560975609756E-2</v>
      </c>
      <c r="G149" s="62">
        <v>3.6585365853658534E-2</v>
      </c>
      <c r="H149" s="62">
        <v>0.12195121951219512</v>
      </c>
      <c r="I149" s="62">
        <v>2.4390243902439025E-2</v>
      </c>
      <c r="J149" s="62">
        <v>2.4390243902439025E-2</v>
      </c>
      <c r="K149" s="62">
        <v>0.48780487804878048</v>
      </c>
      <c r="M149" s="53"/>
      <c r="N149" s="53"/>
      <c r="O149" s="53"/>
      <c r="P149" s="53"/>
      <c r="Q149" s="53"/>
      <c r="R149" s="53"/>
      <c r="S149" s="53"/>
      <c r="T149" s="53"/>
      <c r="U149" s="53"/>
      <c r="CO149" s="26"/>
    </row>
    <row r="150" spans="1:94">
      <c r="A150" s="22" t="s">
        <v>6068</v>
      </c>
      <c r="B150" s="26" t="s">
        <v>103</v>
      </c>
      <c r="C150" s="62">
        <v>2.8368794326241134E-2</v>
      </c>
      <c r="D150" s="62">
        <v>2.8368794326241134E-2</v>
      </c>
      <c r="E150" s="62">
        <v>0.25531914893617019</v>
      </c>
      <c r="F150" s="62">
        <v>9.9290780141843976E-2</v>
      </c>
      <c r="G150" s="62">
        <v>2.8368794326241134E-2</v>
      </c>
      <c r="H150" s="62">
        <v>0.13475177304964539</v>
      </c>
      <c r="I150" s="62">
        <v>2.1276595744680851E-2</v>
      </c>
      <c r="J150" s="62">
        <v>4.9645390070921988E-2</v>
      </c>
      <c r="K150" s="62">
        <v>0.3546099290780142</v>
      </c>
      <c r="CO150" s="26"/>
    </row>
    <row r="153" spans="1:94">
      <c r="A153" t="s">
        <v>4732</v>
      </c>
      <c r="B153" t="s">
        <v>4712</v>
      </c>
      <c r="C153" t="s">
        <v>4731</v>
      </c>
      <c r="D153" t="s">
        <v>205</v>
      </c>
      <c r="E153" t="s">
        <v>109</v>
      </c>
      <c r="F153" t="s">
        <v>183</v>
      </c>
      <c r="G153" t="s">
        <v>136</v>
      </c>
      <c r="H153" t="s">
        <v>16</v>
      </c>
      <c r="I153" t="s">
        <v>143</v>
      </c>
      <c r="J153" t="s">
        <v>139</v>
      </c>
      <c r="CO153" s="26"/>
      <c r="CP153" s="26"/>
    </row>
    <row r="154" spans="1:94">
      <c r="A154" s="26" t="s">
        <v>4733</v>
      </c>
      <c r="B154" s="22" t="s">
        <v>16</v>
      </c>
      <c r="C154" t="s">
        <v>23</v>
      </c>
      <c r="D154" s="62">
        <v>3.2941176470588238E-2</v>
      </c>
      <c r="E154" s="62">
        <v>0.17882352941176471</v>
      </c>
      <c r="F154" s="62">
        <v>6.1176470588235297E-2</v>
      </c>
      <c r="G154" s="62">
        <v>0.13411764705882354</v>
      </c>
      <c r="H154" s="62">
        <v>0.36941176470588233</v>
      </c>
      <c r="I154" s="62">
        <v>8.4705882352941173E-2</v>
      </c>
      <c r="J154" s="62">
        <v>0.13882352941176471</v>
      </c>
      <c r="CO154" s="26"/>
      <c r="CP154" s="26"/>
    </row>
    <row r="155" spans="1:94">
      <c r="A155" s="26" t="s">
        <v>4733</v>
      </c>
      <c r="B155" s="22" t="s">
        <v>20</v>
      </c>
      <c r="C155" t="s">
        <v>24</v>
      </c>
      <c r="D155" s="62">
        <v>3.2608695652173912E-2</v>
      </c>
      <c r="E155" s="62">
        <v>0.14130434782608695</v>
      </c>
      <c r="F155" s="62">
        <v>2.1739130434782608E-2</v>
      </c>
      <c r="G155" s="62">
        <v>0.17391304347826086</v>
      </c>
      <c r="H155" s="62">
        <v>0.31521739130434784</v>
      </c>
      <c r="I155" s="62">
        <v>0.13043478260869565</v>
      </c>
      <c r="J155" s="62">
        <v>0.18478260869565216</v>
      </c>
      <c r="CO155" s="26"/>
      <c r="CP155" s="26"/>
    </row>
    <row r="156" spans="1:94">
      <c r="A156" s="26" t="s">
        <v>4734</v>
      </c>
      <c r="B156" s="22" t="s">
        <v>17</v>
      </c>
      <c r="C156" t="s">
        <v>25</v>
      </c>
      <c r="D156" s="62">
        <v>2.1276595744680851E-2</v>
      </c>
      <c r="E156" s="62">
        <v>0.40425531914893614</v>
      </c>
      <c r="F156" s="62">
        <v>9.5744680851063829E-2</v>
      </c>
      <c r="G156" s="62">
        <v>8.5106382978723402E-2</v>
      </c>
      <c r="H156" s="62">
        <v>0.24468085106382978</v>
      </c>
      <c r="I156" s="62">
        <v>5.3191489361702128E-2</v>
      </c>
      <c r="J156" s="62">
        <v>9.5744680851063829E-2</v>
      </c>
      <c r="CO156" s="26"/>
      <c r="CP156" s="26"/>
    </row>
    <row r="157" spans="1:94">
      <c r="A157" s="26" t="s">
        <v>4734</v>
      </c>
      <c r="B157" s="22" t="s">
        <v>4716</v>
      </c>
      <c r="C157" t="s">
        <v>26</v>
      </c>
      <c r="D157" s="62">
        <v>5.5555555555555552E-2</v>
      </c>
      <c r="E157" s="62">
        <v>0.36666666666666664</v>
      </c>
      <c r="F157" s="62">
        <v>4.4444444444444446E-2</v>
      </c>
      <c r="G157" s="62">
        <v>0.15555555555555556</v>
      </c>
      <c r="H157" s="62">
        <v>0.15555555555555556</v>
      </c>
      <c r="I157" s="62">
        <v>0.1111111111111111</v>
      </c>
      <c r="J157" s="62">
        <v>0.1111111111111111</v>
      </c>
      <c r="CO157" s="26"/>
      <c r="CP157" s="26"/>
    </row>
    <row r="158" spans="1:94">
      <c r="A158" s="26" t="s">
        <v>4735</v>
      </c>
      <c r="B158" s="22" t="s">
        <v>18</v>
      </c>
      <c r="C158" t="s">
        <v>27</v>
      </c>
      <c r="D158" s="62">
        <v>9.7560975609756101E-2</v>
      </c>
      <c r="E158" s="62">
        <v>0.29268292682926828</v>
      </c>
      <c r="F158" s="62">
        <v>4.878048780487805E-2</v>
      </c>
      <c r="G158" s="62">
        <v>4.878048780487805E-2</v>
      </c>
      <c r="H158" s="62">
        <v>0.24390243902439024</v>
      </c>
      <c r="I158" s="62">
        <v>0.14634146341463414</v>
      </c>
      <c r="J158" s="62">
        <v>0.12195121951219512</v>
      </c>
      <c r="CO158" s="26"/>
      <c r="CP158" s="26"/>
    </row>
    <row r="159" spans="1:94">
      <c r="A159" s="26" t="s">
        <v>4736</v>
      </c>
      <c r="B159" s="22" t="s">
        <v>6068</v>
      </c>
      <c r="C159" t="s">
        <v>28</v>
      </c>
      <c r="D159" s="26">
        <v>0.01</v>
      </c>
      <c r="E159" s="26">
        <v>0.30499999999999999</v>
      </c>
      <c r="F159" s="26">
        <v>0.06</v>
      </c>
      <c r="G159" s="26">
        <v>7.4999999999999997E-2</v>
      </c>
      <c r="H159" s="26">
        <v>0.34</v>
      </c>
      <c r="I159" s="26">
        <v>0.08</v>
      </c>
      <c r="J159" s="26">
        <v>0.13</v>
      </c>
      <c r="CO159" s="26"/>
      <c r="CP159" s="26"/>
    </row>
    <row r="160" spans="1:94">
      <c r="A160" s="26" t="s">
        <v>4737</v>
      </c>
      <c r="B160" s="22" t="s">
        <v>18</v>
      </c>
      <c r="C160" t="s">
        <v>29</v>
      </c>
      <c r="D160" s="62">
        <v>4.9281314168377825E-2</v>
      </c>
      <c r="E160" s="62">
        <v>0.26899383983572894</v>
      </c>
      <c r="F160" s="62">
        <v>6.1601642710472276E-2</v>
      </c>
      <c r="G160" s="62">
        <v>0.13552361396303902</v>
      </c>
      <c r="H160" s="62">
        <v>0.27515400410677621</v>
      </c>
      <c r="I160" s="62">
        <v>9.4455852156057493E-2</v>
      </c>
      <c r="J160" s="62">
        <v>0.11498973305954825</v>
      </c>
      <c r="CO160" s="26"/>
      <c r="CP160" s="26"/>
    </row>
    <row r="161" spans="1:94">
      <c r="A161" s="26" t="s">
        <v>4736</v>
      </c>
      <c r="B161" s="22" t="s">
        <v>16</v>
      </c>
      <c r="C161" t="s">
        <v>30</v>
      </c>
      <c r="D161" s="62">
        <v>5.128205128205128E-2</v>
      </c>
      <c r="E161" s="62">
        <v>0.20512820512820512</v>
      </c>
      <c r="F161" s="62">
        <v>6.5527065527065526E-2</v>
      </c>
      <c r="G161" s="62">
        <v>9.1168091168091173E-2</v>
      </c>
      <c r="H161" s="62">
        <v>0.43304843304843305</v>
      </c>
      <c r="I161" s="62">
        <v>4.843304843304843E-2</v>
      </c>
      <c r="J161" s="62">
        <v>0.10541310541310542</v>
      </c>
      <c r="CO161" s="26"/>
      <c r="CP161" s="26"/>
    </row>
    <row r="162" spans="1:94">
      <c r="A162" s="26" t="s">
        <v>4735</v>
      </c>
      <c r="B162" s="22" t="s">
        <v>4716</v>
      </c>
      <c r="C162" t="s">
        <v>31</v>
      </c>
      <c r="D162" s="62">
        <v>0</v>
      </c>
      <c r="E162" s="62">
        <v>0.5625</v>
      </c>
      <c r="F162" s="62">
        <v>0</v>
      </c>
      <c r="G162" s="62">
        <v>0.1875</v>
      </c>
      <c r="H162" s="62">
        <v>0.15625</v>
      </c>
      <c r="I162" s="62">
        <v>6.25E-2</v>
      </c>
      <c r="J162" s="62">
        <v>3.125E-2</v>
      </c>
      <c r="CO162" s="26"/>
      <c r="CP162" s="26"/>
    </row>
    <row r="163" spans="1:94">
      <c r="A163" s="26" t="s">
        <v>4734</v>
      </c>
      <c r="B163" s="22" t="s">
        <v>6068</v>
      </c>
      <c r="C163" t="s">
        <v>32</v>
      </c>
      <c r="D163" s="62">
        <v>1.3513513513513514E-2</v>
      </c>
      <c r="E163" s="62">
        <v>0.43243243243243246</v>
      </c>
      <c r="F163" s="62">
        <v>0.10135135135135136</v>
      </c>
      <c r="G163" s="62">
        <v>0.12162162162162163</v>
      </c>
      <c r="H163" s="62">
        <v>0.19594594594594594</v>
      </c>
      <c r="I163" s="62">
        <v>5.4054054054054057E-2</v>
      </c>
      <c r="J163" s="62">
        <v>8.1081081081081086E-2</v>
      </c>
      <c r="CO163" s="26"/>
      <c r="CP163" s="26"/>
    </row>
    <row r="164" spans="1:94">
      <c r="A164" s="26" t="s">
        <v>4736</v>
      </c>
      <c r="B164" s="22" t="s">
        <v>17</v>
      </c>
      <c r="C164" t="s">
        <v>33</v>
      </c>
      <c r="D164" s="62">
        <v>1.2269938650306749E-2</v>
      </c>
      <c r="E164" s="62">
        <v>0.25153374233128833</v>
      </c>
      <c r="F164" s="62">
        <v>7.3619631901840496E-2</v>
      </c>
      <c r="G164" s="62">
        <v>6.7484662576687116E-2</v>
      </c>
      <c r="H164" s="62">
        <v>0.44785276073619634</v>
      </c>
      <c r="I164" s="62">
        <v>6.1349693251533742E-2</v>
      </c>
      <c r="J164" s="62">
        <v>8.5889570552147243E-2</v>
      </c>
      <c r="CO164" s="26"/>
      <c r="CP164" s="26"/>
    </row>
    <row r="165" spans="1:94">
      <c r="A165" s="26" t="s">
        <v>4736</v>
      </c>
      <c r="B165" s="22" t="s">
        <v>19</v>
      </c>
      <c r="C165" t="s">
        <v>34</v>
      </c>
      <c r="D165" s="62">
        <v>6.369426751592357E-3</v>
      </c>
      <c r="E165" s="62">
        <v>0.28662420382165604</v>
      </c>
      <c r="F165" s="62">
        <v>8.9171974522292988E-2</v>
      </c>
      <c r="G165" s="62">
        <v>5.7324840764331211E-2</v>
      </c>
      <c r="H165" s="62">
        <v>0.40764331210191085</v>
      </c>
      <c r="I165" s="62">
        <v>5.0955414012738856E-2</v>
      </c>
      <c r="J165" s="62">
        <v>0.10191082802547771</v>
      </c>
      <c r="CO165" s="26"/>
      <c r="CP165" s="26"/>
    </row>
    <row r="166" spans="1:94">
      <c r="A166" s="26" t="s">
        <v>4735</v>
      </c>
      <c r="B166" s="22" t="s">
        <v>6068</v>
      </c>
      <c r="C166" t="s">
        <v>35</v>
      </c>
      <c r="D166" s="62">
        <v>1.8518518518518517E-2</v>
      </c>
      <c r="E166" s="62">
        <v>0.51851851851851849</v>
      </c>
      <c r="F166" s="62">
        <v>0.14814814814814814</v>
      </c>
      <c r="G166" s="62">
        <v>5.5555555555555552E-2</v>
      </c>
      <c r="H166" s="62">
        <v>0.22222222222222221</v>
      </c>
      <c r="I166" s="62">
        <v>0</v>
      </c>
      <c r="J166" s="62">
        <v>3.7037037037037035E-2</v>
      </c>
      <c r="CO166" s="26"/>
      <c r="CP166" s="26"/>
    </row>
    <row r="167" spans="1:94">
      <c r="A167" s="26" t="s">
        <v>4735</v>
      </c>
      <c r="B167" s="22" t="s">
        <v>20</v>
      </c>
      <c r="C167" t="s">
        <v>36</v>
      </c>
      <c r="D167" s="62">
        <v>0</v>
      </c>
      <c r="E167" s="62">
        <v>0.25</v>
      </c>
      <c r="F167" s="62">
        <v>0</v>
      </c>
      <c r="G167" s="62">
        <v>6.25E-2</v>
      </c>
      <c r="H167" s="62">
        <v>0.1875</v>
      </c>
      <c r="I167" s="62">
        <v>0.25</v>
      </c>
      <c r="J167" s="62">
        <v>0.25</v>
      </c>
      <c r="CO167" s="26"/>
      <c r="CP167" s="26"/>
    </row>
    <row r="168" spans="1:94">
      <c r="A168" s="26" t="s">
        <v>4735</v>
      </c>
      <c r="B168" s="22" t="s">
        <v>6068</v>
      </c>
      <c r="C168" t="s">
        <v>37</v>
      </c>
      <c r="D168" s="62">
        <v>2.1276595744680851E-2</v>
      </c>
      <c r="E168" s="62">
        <v>0.44680851063829785</v>
      </c>
      <c r="F168" s="62">
        <v>4.2553191489361701E-2</v>
      </c>
      <c r="G168" s="62">
        <v>8.5106382978723402E-2</v>
      </c>
      <c r="H168" s="62">
        <v>0.23404255319148937</v>
      </c>
      <c r="I168" s="62">
        <v>6.3829787234042548E-2</v>
      </c>
      <c r="J168" s="62">
        <v>0.10638297872340426</v>
      </c>
      <c r="CO168" s="26"/>
      <c r="CP168" s="26"/>
    </row>
    <row r="169" spans="1:94">
      <c r="A169" s="26" t="s">
        <v>4734</v>
      </c>
      <c r="B169" s="22" t="s">
        <v>19</v>
      </c>
      <c r="C169" t="s">
        <v>38</v>
      </c>
      <c r="D169" s="62">
        <v>2.5000000000000001E-2</v>
      </c>
      <c r="E169" s="62">
        <v>0.35</v>
      </c>
      <c r="F169" s="62">
        <v>0.10833333333333334</v>
      </c>
      <c r="G169" s="62">
        <v>0.1</v>
      </c>
      <c r="H169" s="62">
        <v>0.26666666666666666</v>
      </c>
      <c r="I169" s="62">
        <v>3.3333333333333333E-2</v>
      </c>
      <c r="J169" s="62">
        <v>0.11666666666666667</v>
      </c>
      <c r="CO169" s="26"/>
      <c r="CP169" s="26"/>
    </row>
    <row r="170" spans="1:94">
      <c r="A170" s="26" t="s">
        <v>4735</v>
      </c>
      <c r="B170" s="22" t="s">
        <v>4716</v>
      </c>
      <c r="C170" t="s">
        <v>39</v>
      </c>
      <c r="D170" s="62">
        <v>1.8181818181818181E-2</v>
      </c>
      <c r="E170" s="62">
        <v>0.27272727272727271</v>
      </c>
      <c r="F170" s="62">
        <v>1.8181818181818181E-2</v>
      </c>
      <c r="G170" s="62">
        <v>0.23636363636363636</v>
      </c>
      <c r="H170" s="62">
        <v>0.30909090909090908</v>
      </c>
      <c r="I170" s="62">
        <v>7.2727272727272724E-2</v>
      </c>
      <c r="J170" s="62">
        <v>7.2727272727272724E-2</v>
      </c>
      <c r="CO170" s="26"/>
      <c r="CP170" s="26"/>
    </row>
    <row r="171" spans="1:94">
      <c r="A171" s="26" t="s">
        <v>4735</v>
      </c>
      <c r="B171" s="22" t="s">
        <v>4716</v>
      </c>
      <c r="C171" t="s">
        <v>40</v>
      </c>
      <c r="D171" s="62">
        <v>2.0408163265306121E-2</v>
      </c>
      <c r="E171" s="62">
        <v>0.34693877551020408</v>
      </c>
      <c r="F171" s="62">
        <v>4.0816326530612242E-2</v>
      </c>
      <c r="G171" s="62">
        <v>0.18367346938775511</v>
      </c>
      <c r="H171" s="62">
        <v>0.24489795918367346</v>
      </c>
      <c r="I171" s="62">
        <v>8.1632653061224483E-2</v>
      </c>
      <c r="J171" s="62">
        <v>8.1632653061224483E-2</v>
      </c>
      <c r="CO171" s="26"/>
      <c r="CP171" s="26"/>
    </row>
    <row r="172" spans="1:94">
      <c r="A172" s="26" t="s">
        <v>4734</v>
      </c>
      <c r="B172" s="22" t="s">
        <v>6068</v>
      </c>
      <c r="C172" t="s">
        <v>41</v>
      </c>
      <c r="D172" s="62">
        <v>4.4117647058823532E-2</v>
      </c>
      <c r="E172" s="62">
        <v>0.5</v>
      </c>
      <c r="F172" s="62">
        <v>0.11029411764705882</v>
      </c>
      <c r="G172" s="62">
        <v>0.11029411764705882</v>
      </c>
      <c r="H172" s="62">
        <v>0.16176470588235295</v>
      </c>
      <c r="I172" s="62">
        <v>2.2058823529411766E-2</v>
      </c>
      <c r="J172" s="62">
        <v>5.1470588235294115E-2</v>
      </c>
      <c r="CO172" s="26"/>
      <c r="CP172" s="26"/>
    </row>
    <row r="173" spans="1:94">
      <c r="A173" s="26" t="s">
        <v>4737</v>
      </c>
      <c r="B173" s="22" t="s">
        <v>16</v>
      </c>
      <c r="C173" t="s">
        <v>42</v>
      </c>
      <c r="D173" s="62">
        <v>0</v>
      </c>
      <c r="E173" s="62">
        <v>0.34020618556701032</v>
      </c>
      <c r="F173" s="62">
        <v>4.1237113402061855E-2</v>
      </c>
      <c r="G173" s="62">
        <v>8.247422680412371E-2</v>
      </c>
      <c r="H173" s="62">
        <v>0.31958762886597936</v>
      </c>
      <c r="I173" s="62">
        <v>6.1855670103092786E-2</v>
      </c>
      <c r="J173" s="62">
        <v>0.15463917525773196</v>
      </c>
      <c r="CO173" s="26"/>
      <c r="CP173" s="26"/>
    </row>
    <row r="174" spans="1:94">
      <c r="A174" s="26" t="s">
        <v>4736</v>
      </c>
      <c r="B174" s="22" t="s">
        <v>19</v>
      </c>
      <c r="C174" t="s">
        <v>43</v>
      </c>
      <c r="D174" s="62">
        <v>1.7182130584192441E-2</v>
      </c>
      <c r="E174" s="62">
        <v>0.32646048109965636</v>
      </c>
      <c r="F174" s="62">
        <v>7.903780068728522E-2</v>
      </c>
      <c r="G174" s="62">
        <v>6.8728522336769765E-2</v>
      </c>
      <c r="H174" s="62">
        <v>0.35738831615120276</v>
      </c>
      <c r="I174" s="62">
        <v>3.7800687285223365E-2</v>
      </c>
      <c r="J174" s="62">
        <v>0.1134020618556701</v>
      </c>
      <c r="CO174" s="26"/>
      <c r="CP174" s="26"/>
    </row>
    <row r="175" spans="1:94">
      <c r="A175" s="26" t="s">
        <v>4736</v>
      </c>
      <c r="B175" s="22" t="s">
        <v>19</v>
      </c>
      <c r="C175" t="s">
        <v>44</v>
      </c>
      <c r="D175" s="62">
        <v>0</v>
      </c>
      <c r="E175" s="62">
        <v>0.23316062176165803</v>
      </c>
      <c r="F175" s="62">
        <v>8.8082901554404139E-2</v>
      </c>
      <c r="G175" s="62">
        <v>7.2538860103626937E-2</v>
      </c>
      <c r="H175" s="62">
        <v>0.44041450777202074</v>
      </c>
      <c r="I175" s="62">
        <v>4.145077720207254E-2</v>
      </c>
      <c r="J175" s="62">
        <v>0.12435233160621761</v>
      </c>
      <c r="CO175" s="26"/>
      <c r="CP175" s="26"/>
    </row>
    <row r="176" spans="1:94">
      <c r="A176" s="26" t="s">
        <v>4734</v>
      </c>
      <c r="B176" s="22" t="s">
        <v>6068</v>
      </c>
      <c r="C176" t="s">
        <v>45</v>
      </c>
      <c r="D176" s="62">
        <v>3.968253968253968E-2</v>
      </c>
      <c r="E176" s="62">
        <v>0.43650793650793651</v>
      </c>
      <c r="F176" s="62">
        <v>6.3492063492063489E-2</v>
      </c>
      <c r="G176" s="62">
        <v>4.7619047619047616E-2</v>
      </c>
      <c r="H176" s="62">
        <v>0.25396825396825395</v>
      </c>
      <c r="I176" s="62">
        <v>5.5555555555555552E-2</v>
      </c>
      <c r="J176" s="62">
        <v>0.10317460317460317</v>
      </c>
      <c r="CO176" s="26"/>
      <c r="CP176" s="26"/>
    </row>
    <row r="177" spans="1:94">
      <c r="A177" s="26" t="s">
        <v>4737</v>
      </c>
      <c r="B177" s="22" t="s">
        <v>6068</v>
      </c>
      <c r="C177" t="s">
        <v>46</v>
      </c>
      <c r="D177" s="62">
        <v>2.9850746268656716E-2</v>
      </c>
      <c r="E177" s="62">
        <v>0.29850746268656714</v>
      </c>
      <c r="F177" s="62">
        <v>8.2089552238805971E-2</v>
      </c>
      <c r="G177" s="62">
        <v>8.2089552238805971E-2</v>
      </c>
      <c r="H177" s="62">
        <v>0.30597014925373134</v>
      </c>
      <c r="I177" s="62">
        <v>8.9552238805970144E-2</v>
      </c>
      <c r="J177" s="62">
        <v>0.11194029850746269</v>
      </c>
      <c r="CO177" s="26"/>
      <c r="CP177" s="26"/>
    </row>
    <row r="178" spans="1:94">
      <c r="A178" s="26" t="s">
        <v>4736</v>
      </c>
      <c r="B178" s="22" t="s">
        <v>17</v>
      </c>
      <c r="C178" t="s">
        <v>47</v>
      </c>
      <c r="D178" s="62">
        <v>8.3333333333333332E-3</v>
      </c>
      <c r="E178" s="62">
        <v>0.26666666666666666</v>
      </c>
      <c r="F178" s="62">
        <v>7.4999999999999997E-2</v>
      </c>
      <c r="G178" s="62">
        <v>0.1</v>
      </c>
      <c r="H178" s="62">
        <v>0.35</v>
      </c>
      <c r="I178" s="62">
        <v>8.3333333333333329E-2</v>
      </c>
      <c r="J178" s="62">
        <v>0.11666666666666667</v>
      </c>
      <c r="CO178" s="26"/>
      <c r="CP178" s="26"/>
    </row>
    <row r="179" spans="1:94">
      <c r="A179" s="26" t="s">
        <v>4733</v>
      </c>
      <c r="B179" s="22" t="s">
        <v>20</v>
      </c>
      <c r="C179" t="s">
        <v>48</v>
      </c>
      <c r="D179" s="62">
        <v>3.214285714285714E-2</v>
      </c>
      <c r="E179" s="62">
        <v>0.15714285714285714</v>
      </c>
      <c r="F179" s="62">
        <v>3.214285714285714E-2</v>
      </c>
      <c r="G179" s="62">
        <v>0.2</v>
      </c>
      <c r="H179" s="62">
        <v>0.36428571428571427</v>
      </c>
      <c r="I179" s="62">
        <v>0.11071428571428571</v>
      </c>
      <c r="J179" s="62">
        <v>0.10357142857142858</v>
      </c>
      <c r="CO179" s="26"/>
      <c r="CP179" s="26"/>
    </row>
    <row r="180" spans="1:94">
      <c r="A180" s="26" t="s">
        <v>4734</v>
      </c>
      <c r="B180" s="22" t="s">
        <v>6068</v>
      </c>
      <c r="C180" t="s">
        <v>49</v>
      </c>
      <c r="D180" s="62">
        <v>3.2786885245901641E-2</v>
      </c>
      <c r="E180" s="62">
        <v>0.50819672131147542</v>
      </c>
      <c r="F180" s="62">
        <v>0.11475409836065574</v>
      </c>
      <c r="G180" s="62">
        <v>1.6393442622950821E-2</v>
      </c>
      <c r="H180" s="62">
        <v>0.27868852459016391</v>
      </c>
      <c r="I180" s="62">
        <v>0</v>
      </c>
      <c r="J180" s="62">
        <v>4.9180327868852458E-2</v>
      </c>
      <c r="CO180" s="26"/>
      <c r="CP180" s="26"/>
    </row>
    <row r="181" spans="1:94">
      <c r="A181" s="26" t="s">
        <v>4734</v>
      </c>
      <c r="B181" s="22" t="s">
        <v>19</v>
      </c>
      <c r="C181" t="s">
        <v>50</v>
      </c>
      <c r="D181" s="62">
        <v>1.0638297872340425E-2</v>
      </c>
      <c r="E181" s="62">
        <v>0.41843971631205673</v>
      </c>
      <c r="F181" s="62">
        <v>9.2198581560283682E-2</v>
      </c>
      <c r="G181" s="62">
        <v>3.1914893617021274E-2</v>
      </c>
      <c r="H181" s="62">
        <v>0.2978723404255319</v>
      </c>
      <c r="I181" s="62">
        <v>2.4822695035460994E-2</v>
      </c>
      <c r="J181" s="62">
        <v>0.12411347517730496</v>
      </c>
      <c r="CO181" s="26"/>
      <c r="CP181" s="26"/>
    </row>
    <row r="182" spans="1:94">
      <c r="A182" s="26" t="s">
        <v>4733</v>
      </c>
      <c r="B182" s="22" t="s">
        <v>4716</v>
      </c>
      <c r="C182" t="s">
        <v>51</v>
      </c>
      <c r="D182" s="62">
        <v>2.8455284552845527E-2</v>
      </c>
      <c r="E182" s="62">
        <v>0.16260162601626016</v>
      </c>
      <c r="F182" s="62">
        <v>4.065040650406504E-2</v>
      </c>
      <c r="G182" s="62">
        <v>0.1991869918699187</v>
      </c>
      <c r="H182" s="62">
        <v>0.30081300813008133</v>
      </c>
      <c r="I182" s="62">
        <v>0.13008130081300814</v>
      </c>
      <c r="J182" s="62">
        <v>0.13821138211382114</v>
      </c>
      <c r="CO182" s="26"/>
      <c r="CP182" s="26"/>
    </row>
    <row r="183" spans="1:94">
      <c r="A183" s="26" t="s">
        <v>4734</v>
      </c>
      <c r="B183" s="22" t="s">
        <v>4716</v>
      </c>
      <c r="C183" t="s">
        <v>52</v>
      </c>
      <c r="D183" s="62">
        <v>0</v>
      </c>
      <c r="E183" s="62">
        <v>0.33628318584070799</v>
      </c>
      <c r="F183" s="62">
        <v>0.10619469026548672</v>
      </c>
      <c r="G183" s="62">
        <v>0.1415929203539823</v>
      </c>
      <c r="H183" s="62">
        <v>0.23893805309734514</v>
      </c>
      <c r="I183" s="62">
        <v>8.8495575221238937E-2</v>
      </c>
      <c r="J183" s="62">
        <v>8.8495575221238937E-2</v>
      </c>
      <c r="CO183" s="26"/>
      <c r="CP183" s="26"/>
    </row>
    <row r="184" spans="1:94">
      <c r="A184" s="26" t="s">
        <v>4734</v>
      </c>
      <c r="B184" s="22" t="s">
        <v>4716</v>
      </c>
      <c r="C184" t="s">
        <v>53</v>
      </c>
      <c r="D184" s="62">
        <v>1.532567049808429E-2</v>
      </c>
      <c r="E184" s="62">
        <v>0.41762452107279696</v>
      </c>
      <c r="F184" s="62">
        <v>7.662835249042145E-2</v>
      </c>
      <c r="G184" s="62">
        <v>0.13793103448275862</v>
      </c>
      <c r="H184" s="62">
        <v>0.19923371647509577</v>
      </c>
      <c r="I184" s="62">
        <v>6.1302681992337162E-2</v>
      </c>
      <c r="J184" s="62">
        <v>9.1954022988505746E-2</v>
      </c>
      <c r="CO184" s="26"/>
      <c r="CP184" s="26"/>
    </row>
    <row r="185" spans="1:94">
      <c r="A185" s="26" t="s">
        <v>4737</v>
      </c>
      <c r="B185" s="22" t="s">
        <v>18</v>
      </c>
      <c r="C185" t="s">
        <v>54</v>
      </c>
      <c r="D185" s="62">
        <v>3.007518796992481E-2</v>
      </c>
      <c r="E185" s="62">
        <v>0.3007518796992481</v>
      </c>
      <c r="F185" s="62">
        <v>9.7744360902255634E-2</v>
      </c>
      <c r="G185" s="62">
        <v>9.0225563909774431E-2</v>
      </c>
      <c r="H185" s="62">
        <v>0.25563909774436089</v>
      </c>
      <c r="I185" s="62">
        <v>8.2706766917293228E-2</v>
      </c>
      <c r="J185" s="62">
        <v>0.14285714285714285</v>
      </c>
      <c r="CO185" s="26"/>
      <c r="CP185" s="26"/>
    </row>
    <row r="186" spans="1:94">
      <c r="A186" s="26" t="s">
        <v>4733</v>
      </c>
      <c r="B186" s="22" t="s">
        <v>20</v>
      </c>
      <c r="C186" t="s">
        <v>55</v>
      </c>
      <c r="D186" s="62">
        <v>2.9535864978902954E-2</v>
      </c>
      <c r="E186" s="62">
        <v>0.10970464135021098</v>
      </c>
      <c r="F186" s="62">
        <v>3.7974683544303799E-2</v>
      </c>
      <c r="G186" s="62">
        <v>0.189873417721519</v>
      </c>
      <c r="H186" s="62">
        <v>0.43881856540084391</v>
      </c>
      <c r="I186" s="62">
        <v>8.4388185654008435E-2</v>
      </c>
      <c r="J186" s="62">
        <v>0.10970464135021098</v>
      </c>
      <c r="CO186" s="26"/>
      <c r="CP186" s="26"/>
    </row>
    <row r="187" spans="1:94">
      <c r="A187" s="26" t="s">
        <v>4734</v>
      </c>
      <c r="B187" s="22" t="s">
        <v>6068</v>
      </c>
      <c r="C187" t="s">
        <v>56</v>
      </c>
      <c r="D187" s="62">
        <v>2.7397260273972601E-2</v>
      </c>
      <c r="E187" s="62">
        <v>0.38356164383561642</v>
      </c>
      <c r="F187" s="62">
        <v>4.1095890410958902E-2</v>
      </c>
      <c r="G187" s="62">
        <v>6.8493150684931503E-2</v>
      </c>
      <c r="H187" s="62">
        <v>0.34246575342465752</v>
      </c>
      <c r="I187" s="62">
        <v>5.4794520547945202E-2</v>
      </c>
      <c r="J187" s="62">
        <v>8.2191780821917804E-2</v>
      </c>
      <c r="CO187" s="26"/>
      <c r="CP187" s="26"/>
    </row>
    <row r="188" spans="1:94">
      <c r="A188" s="26" t="s">
        <v>4735</v>
      </c>
      <c r="B188" s="22" t="s">
        <v>6068</v>
      </c>
      <c r="C188" t="s">
        <v>57</v>
      </c>
      <c r="D188" s="62">
        <v>1.4925373134328358E-2</v>
      </c>
      <c r="E188" s="62">
        <v>0.43283582089552236</v>
      </c>
      <c r="F188" s="62">
        <v>4.4776119402985072E-2</v>
      </c>
      <c r="G188" s="62">
        <v>8.9552238805970144E-2</v>
      </c>
      <c r="H188" s="62">
        <v>0.26865671641791045</v>
      </c>
      <c r="I188" s="62">
        <v>4.4776119402985072E-2</v>
      </c>
      <c r="J188" s="62">
        <v>0.1044776119402985</v>
      </c>
      <c r="CO188" s="26"/>
      <c r="CP188" s="26"/>
    </row>
    <row r="189" spans="1:94">
      <c r="A189" s="26" t="s">
        <v>4735</v>
      </c>
      <c r="B189" s="22" t="s">
        <v>4716</v>
      </c>
      <c r="C189" t="s">
        <v>58</v>
      </c>
      <c r="D189" s="62">
        <v>1.9607843137254902E-2</v>
      </c>
      <c r="E189" s="62">
        <v>0.19607843137254902</v>
      </c>
      <c r="F189" s="62">
        <v>3.9215686274509803E-2</v>
      </c>
      <c r="G189" s="62">
        <v>0.23529411764705882</v>
      </c>
      <c r="H189" s="62">
        <v>0.27450980392156865</v>
      </c>
      <c r="I189" s="62">
        <v>7.8431372549019607E-2</v>
      </c>
      <c r="J189" s="62">
        <v>0.15686274509803921</v>
      </c>
      <c r="CO189" s="26"/>
      <c r="CP189" s="26"/>
    </row>
    <row r="190" spans="1:94">
      <c r="A190" s="26" t="s">
        <v>4733</v>
      </c>
      <c r="B190" s="22" t="s">
        <v>16</v>
      </c>
      <c r="C190" t="s">
        <v>59</v>
      </c>
      <c r="D190" s="62">
        <v>3.367875647668394E-2</v>
      </c>
      <c r="E190" s="62">
        <v>0.14766839378238342</v>
      </c>
      <c r="F190" s="62">
        <v>5.9585492227979271E-2</v>
      </c>
      <c r="G190" s="62">
        <v>0.16580310880829016</v>
      </c>
      <c r="H190" s="62">
        <v>0.41709844559585491</v>
      </c>
      <c r="I190" s="62">
        <v>5.9585492227979271E-2</v>
      </c>
      <c r="J190" s="62">
        <v>0.11658031088082901</v>
      </c>
      <c r="CO190" s="26"/>
      <c r="CP190" s="26"/>
    </row>
    <row r="191" spans="1:94">
      <c r="A191" s="26" t="s">
        <v>4737</v>
      </c>
      <c r="B191" s="22" t="s">
        <v>4716</v>
      </c>
      <c r="C191" t="s">
        <v>60</v>
      </c>
      <c r="D191" s="62">
        <v>8.130081300813009E-3</v>
      </c>
      <c r="E191" s="62">
        <v>0.30081300813008133</v>
      </c>
      <c r="F191" s="62">
        <v>5.6910569105691054E-2</v>
      </c>
      <c r="G191" s="62">
        <v>0.14634146341463414</v>
      </c>
      <c r="H191" s="62">
        <v>0.18699186991869918</v>
      </c>
      <c r="I191" s="62">
        <v>0.2032520325203252</v>
      </c>
      <c r="J191" s="62">
        <v>9.7560975609756101E-2</v>
      </c>
      <c r="CO191" s="26"/>
      <c r="CP191" s="26"/>
    </row>
    <row r="192" spans="1:94">
      <c r="A192" s="26" t="s">
        <v>4737</v>
      </c>
      <c r="B192" s="22" t="s">
        <v>16</v>
      </c>
      <c r="C192" t="s">
        <v>61</v>
      </c>
      <c r="D192" s="62">
        <v>2.7397260273972601E-2</v>
      </c>
      <c r="E192" s="62">
        <v>0.29452054794520549</v>
      </c>
      <c r="F192" s="62">
        <v>6.8493150684931503E-2</v>
      </c>
      <c r="G192" s="62">
        <v>6.8493150684931503E-2</v>
      </c>
      <c r="H192" s="62">
        <v>0.30136986301369861</v>
      </c>
      <c r="I192" s="62">
        <v>0.10273972602739725</v>
      </c>
      <c r="J192" s="62">
        <v>0.13698630136986301</v>
      </c>
      <c r="CO192" s="26"/>
      <c r="CP192" s="26"/>
    </row>
    <row r="193" spans="1:94">
      <c r="A193" s="26" t="s">
        <v>4736</v>
      </c>
      <c r="B193" s="22" t="s">
        <v>19</v>
      </c>
      <c r="C193" t="s">
        <v>62</v>
      </c>
      <c r="D193" s="62">
        <v>1.4134275618374558E-2</v>
      </c>
      <c r="E193" s="62">
        <v>0.31802120141342755</v>
      </c>
      <c r="F193" s="62">
        <v>0.11307420494699646</v>
      </c>
      <c r="G193" s="62">
        <v>5.3003533568904596E-2</v>
      </c>
      <c r="H193" s="62">
        <v>0.38162544169611307</v>
      </c>
      <c r="I193" s="62">
        <v>1.4134275618374558E-2</v>
      </c>
      <c r="J193" s="62">
        <v>0.10600706713780919</v>
      </c>
      <c r="CO193" s="26"/>
      <c r="CP193" s="26"/>
    </row>
    <row r="194" spans="1:94">
      <c r="A194" s="26" t="s">
        <v>4736</v>
      </c>
      <c r="B194" s="22" t="s">
        <v>17</v>
      </c>
      <c r="C194" t="s">
        <v>63</v>
      </c>
      <c r="D194" s="62">
        <v>2.6966292134831461E-2</v>
      </c>
      <c r="E194" s="62">
        <v>0.25393258426966292</v>
      </c>
      <c r="F194" s="62">
        <v>7.1910112359550568E-2</v>
      </c>
      <c r="G194" s="62">
        <v>8.98876404494382E-2</v>
      </c>
      <c r="H194" s="62">
        <v>0.39101123595505616</v>
      </c>
      <c r="I194" s="62">
        <v>4.7191011235955059E-2</v>
      </c>
      <c r="J194" s="62">
        <v>0.11910112359550562</v>
      </c>
      <c r="CO194" s="26"/>
      <c r="CP194" s="26"/>
    </row>
    <row r="195" spans="1:94">
      <c r="A195" s="26" t="s">
        <v>4733</v>
      </c>
      <c r="B195" s="22" t="s">
        <v>16</v>
      </c>
      <c r="C195" t="s">
        <v>64</v>
      </c>
      <c r="D195" s="62">
        <v>4.9689440993788817E-2</v>
      </c>
      <c r="E195" s="62">
        <v>0.17080745341614906</v>
      </c>
      <c r="F195" s="62">
        <v>4.9689440993788817E-2</v>
      </c>
      <c r="G195" s="62">
        <v>0.18944099378881987</v>
      </c>
      <c r="H195" s="62">
        <v>0.31987577639751552</v>
      </c>
      <c r="I195" s="62">
        <v>9.627329192546584E-2</v>
      </c>
      <c r="J195" s="62">
        <v>0.12422360248447205</v>
      </c>
      <c r="CO195" s="26"/>
      <c r="CP195" s="26"/>
    </row>
    <row r="196" spans="1:94">
      <c r="A196" s="26" t="s">
        <v>4734</v>
      </c>
      <c r="B196" s="22" t="s">
        <v>6068</v>
      </c>
      <c r="C196" t="s">
        <v>65</v>
      </c>
      <c r="D196" s="62">
        <v>6.4102564102564097E-2</v>
      </c>
      <c r="E196" s="62">
        <v>0.35897435897435898</v>
      </c>
      <c r="F196" s="62">
        <v>0.10256410256410256</v>
      </c>
      <c r="G196" s="62">
        <v>7.6923076923076927E-2</v>
      </c>
      <c r="H196" s="62">
        <v>0.19230769230769232</v>
      </c>
      <c r="I196" s="62">
        <v>5.128205128205128E-2</v>
      </c>
      <c r="J196" s="62">
        <v>0.15384615384615385</v>
      </c>
      <c r="CO196" s="26"/>
      <c r="CP196" s="26"/>
    </row>
    <row r="197" spans="1:94">
      <c r="A197" s="26" t="s">
        <v>4733</v>
      </c>
      <c r="B197" s="22" t="s">
        <v>18</v>
      </c>
      <c r="C197" t="s">
        <v>66</v>
      </c>
      <c r="D197" s="26">
        <v>9.1168091168091173E-2</v>
      </c>
      <c r="E197" s="26">
        <v>0.19943019943019943</v>
      </c>
      <c r="F197" s="26">
        <v>5.4131054131054131E-2</v>
      </c>
      <c r="G197" s="26">
        <v>0.12820512820512819</v>
      </c>
      <c r="H197" s="26">
        <v>0.30199430199430199</v>
      </c>
      <c r="I197" s="26">
        <v>0.10256410256410256</v>
      </c>
      <c r="J197" s="26">
        <v>0.12250712250712251</v>
      </c>
      <c r="CO197" s="26"/>
      <c r="CP197" s="26"/>
    </row>
    <row r="198" spans="1:94">
      <c r="A198" s="26" t="s">
        <v>4734</v>
      </c>
      <c r="B198" s="22" t="s">
        <v>4716</v>
      </c>
      <c r="C198" t="s">
        <v>67</v>
      </c>
      <c r="D198" s="62">
        <v>0</v>
      </c>
      <c r="E198" s="62">
        <v>0.42499999999999999</v>
      </c>
      <c r="F198" s="62">
        <v>0.05</v>
      </c>
      <c r="G198" s="62">
        <v>0.19375000000000001</v>
      </c>
      <c r="H198" s="62">
        <v>0.17499999999999999</v>
      </c>
      <c r="I198" s="62">
        <v>5.6250000000000001E-2</v>
      </c>
      <c r="J198" s="62">
        <v>0.1</v>
      </c>
      <c r="CO198" s="26"/>
      <c r="CP198" s="26"/>
    </row>
    <row r="199" spans="1:94">
      <c r="A199" s="26" t="s">
        <v>4734</v>
      </c>
      <c r="B199" s="22" t="s">
        <v>6068</v>
      </c>
      <c r="C199" t="s">
        <v>68</v>
      </c>
      <c r="D199" s="62">
        <v>3.8043478260869568E-2</v>
      </c>
      <c r="E199" s="62">
        <v>0.42391304347826086</v>
      </c>
      <c r="F199" s="62">
        <v>9.2391304347826081E-2</v>
      </c>
      <c r="G199" s="62">
        <v>5.9782608695652176E-2</v>
      </c>
      <c r="H199" s="62">
        <v>0.23369565217391305</v>
      </c>
      <c r="I199" s="62">
        <v>5.9782608695652176E-2</v>
      </c>
      <c r="J199" s="62">
        <v>9.2391304347826081E-2</v>
      </c>
      <c r="CO199" s="26"/>
      <c r="CP199" s="26"/>
    </row>
    <row r="200" spans="1:94">
      <c r="A200" s="26" t="s">
        <v>4737</v>
      </c>
      <c r="B200" s="22" t="s">
        <v>18</v>
      </c>
      <c r="C200" t="s">
        <v>69</v>
      </c>
      <c r="D200" s="62">
        <v>7.6388888888888895E-2</v>
      </c>
      <c r="E200" s="62">
        <v>0.26041666666666669</v>
      </c>
      <c r="F200" s="62">
        <v>5.9027777777777776E-2</v>
      </c>
      <c r="G200" s="62">
        <v>0.11805555555555555</v>
      </c>
      <c r="H200" s="62">
        <v>0.26041666666666669</v>
      </c>
      <c r="I200" s="62">
        <v>0.1111111111111111</v>
      </c>
      <c r="J200" s="62">
        <v>0.11458333333333333</v>
      </c>
      <c r="CO200" s="26"/>
      <c r="CP200" s="26"/>
    </row>
    <row r="201" spans="1:94">
      <c r="A201" s="26" t="s">
        <v>4735</v>
      </c>
      <c r="B201" s="22" t="s">
        <v>18</v>
      </c>
      <c r="C201" t="s">
        <v>70</v>
      </c>
      <c r="D201" s="62">
        <v>6.1224489795918366E-2</v>
      </c>
      <c r="E201" s="62">
        <v>0.32653061224489793</v>
      </c>
      <c r="F201" s="62">
        <v>6.1224489795918366E-2</v>
      </c>
      <c r="G201" s="62">
        <v>8.1632653061224483E-2</v>
      </c>
      <c r="H201" s="62">
        <v>0.32653061224489793</v>
      </c>
      <c r="I201" s="62">
        <v>4.0816326530612242E-2</v>
      </c>
      <c r="J201" s="62">
        <v>0.10204081632653061</v>
      </c>
      <c r="CO201" s="26"/>
      <c r="CP201" s="26"/>
    </row>
    <row r="202" spans="1:94">
      <c r="A202" s="26" t="s">
        <v>4736</v>
      </c>
      <c r="B202" s="22" t="s">
        <v>19</v>
      </c>
      <c r="C202" t="s">
        <v>71</v>
      </c>
      <c r="D202" s="62">
        <v>1.3698630136986301E-2</v>
      </c>
      <c r="E202" s="62">
        <v>0.33561643835616439</v>
      </c>
      <c r="F202" s="62">
        <v>0.10273972602739725</v>
      </c>
      <c r="G202" s="62">
        <v>6.1643835616438353E-2</v>
      </c>
      <c r="H202" s="62">
        <v>0.34931506849315069</v>
      </c>
      <c r="I202" s="62">
        <v>3.4246575342465752E-2</v>
      </c>
      <c r="J202" s="62">
        <v>0.10273972602739725</v>
      </c>
      <c r="CO202" s="26"/>
      <c r="CP202" s="26"/>
    </row>
    <row r="203" spans="1:94">
      <c r="A203" s="26" t="s">
        <v>4737</v>
      </c>
      <c r="B203" s="22" t="s">
        <v>18</v>
      </c>
      <c r="C203" t="s">
        <v>72</v>
      </c>
      <c r="D203" s="62">
        <v>3.2258064516129031E-2</v>
      </c>
      <c r="E203" s="62">
        <v>0.30967741935483872</v>
      </c>
      <c r="F203" s="62">
        <v>5.8064516129032261E-2</v>
      </c>
      <c r="G203" s="62">
        <v>4.5161290322580643E-2</v>
      </c>
      <c r="H203" s="62">
        <v>0.32903225806451614</v>
      </c>
      <c r="I203" s="62">
        <v>7.0967741935483872E-2</v>
      </c>
      <c r="J203" s="62">
        <v>0.15483870967741936</v>
      </c>
      <c r="CO203" s="26"/>
      <c r="CP203" s="26"/>
    </row>
    <row r="204" spans="1:94">
      <c r="A204" s="26" t="s">
        <v>4735</v>
      </c>
      <c r="B204" s="22" t="s">
        <v>20</v>
      </c>
      <c r="C204" t="s">
        <v>73</v>
      </c>
      <c r="D204" s="62">
        <v>0</v>
      </c>
      <c r="E204" s="62">
        <v>0.10204081632653061</v>
      </c>
      <c r="F204" s="62">
        <v>2.0408163265306121E-2</v>
      </c>
      <c r="G204" s="62">
        <v>0.20408163265306123</v>
      </c>
      <c r="H204" s="62">
        <v>0.44897959183673469</v>
      </c>
      <c r="I204" s="62">
        <v>6.1224489795918366E-2</v>
      </c>
      <c r="J204" s="62">
        <v>0.16326530612244897</v>
      </c>
      <c r="CO204" s="26"/>
      <c r="CP204" s="26"/>
    </row>
    <row r="205" spans="1:94">
      <c r="A205" s="26" t="s">
        <v>4734</v>
      </c>
      <c r="B205" s="22" t="s">
        <v>19</v>
      </c>
      <c r="C205" t="s">
        <v>74</v>
      </c>
      <c r="D205" s="62">
        <v>0</v>
      </c>
      <c r="E205" s="62">
        <v>0.49504950495049505</v>
      </c>
      <c r="F205" s="62">
        <v>0.10891089108910891</v>
      </c>
      <c r="G205" s="62">
        <v>3.9603960396039604E-2</v>
      </c>
      <c r="H205" s="62">
        <v>0.27722772277227725</v>
      </c>
      <c r="I205" s="62">
        <v>9.9009900990099011E-3</v>
      </c>
      <c r="J205" s="62">
        <v>6.9306930693069313E-2</v>
      </c>
      <c r="CO205" s="26"/>
      <c r="CP205" s="26"/>
    </row>
    <row r="206" spans="1:94">
      <c r="A206" s="26" t="s">
        <v>4737</v>
      </c>
      <c r="B206" s="22" t="s">
        <v>18</v>
      </c>
      <c r="C206" t="s">
        <v>75</v>
      </c>
      <c r="D206" s="62">
        <v>4.7770700636942678E-2</v>
      </c>
      <c r="E206" s="62">
        <v>0.26751592356687898</v>
      </c>
      <c r="F206" s="62">
        <v>6.3694267515923567E-2</v>
      </c>
      <c r="G206" s="62">
        <v>0.14331210191082802</v>
      </c>
      <c r="H206" s="62">
        <v>0.25796178343949044</v>
      </c>
      <c r="I206" s="62">
        <v>0.10191082802547771</v>
      </c>
      <c r="J206" s="62">
        <v>0.1178343949044586</v>
      </c>
      <c r="CO206" s="26"/>
      <c r="CP206" s="26"/>
    </row>
    <row r="207" spans="1:94">
      <c r="A207" s="26" t="s">
        <v>4734</v>
      </c>
      <c r="B207" s="22" t="s">
        <v>17</v>
      </c>
      <c r="C207" t="s">
        <v>76</v>
      </c>
      <c r="D207" s="62">
        <v>3.2258064516129031E-2</v>
      </c>
      <c r="E207" s="62">
        <v>0.39516129032258063</v>
      </c>
      <c r="F207" s="62">
        <v>8.0645161290322578E-2</v>
      </c>
      <c r="G207" s="62">
        <v>0.12903225806451613</v>
      </c>
      <c r="H207" s="62">
        <v>0.24193548387096775</v>
      </c>
      <c r="I207" s="62">
        <v>4.0322580645161289E-2</v>
      </c>
      <c r="J207" s="62">
        <v>8.0645161290322578E-2</v>
      </c>
      <c r="CO207" s="26"/>
      <c r="CP207" s="26"/>
    </row>
    <row r="208" spans="1:94">
      <c r="A208" s="26" t="s">
        <v>4733</v>
      </c>
      <c r="B208" s="22" t="s">
        <v>4716</v>
      </c>
      <c r="C208" t="s">
        <v>77</v>
      </c>
      <c r="D208" s="62">
        <v>2.7272727272727271E-2</v>
      </c>
      <c r="E208" s="62">
        <v>0.19090909090909092</v>
      </c>
      <c r="F208" s="62">
        <v>0</v>
      </c>
      <c r="G208" s="62">
        <v>0.20909090909090908</v>
      </c>
      <c r="H208" s="62">
        <v>0.3</v>
      </c>
      <c r="I208" s="62">
        <v>0.12727272727272726</v>
      </c>
      <c r="J208" s="62">
        <v>0.14545454545454545</v>
      </c>
      <c r="CO208" s="26"/>
      <c r="CP208" s="26"/>
    </row>
    <row r="209" spans="1:94">
      <c r="A209" s="26" t="s">
        <v>4736</v>
      </c>
      <c r="B209" s="22" t="s">
        <v>17</v>
      </c>
      <c r="C209" t="s">
        <v>78</v>
      </c>
      <c r="D209" s="62">
        <v>1.3333333333333334E-2</v>
      </c>
      <c r="E209" s="62">
        <v>0.32666666666666666</v>
      </c>
      <c r="F209" s="62">
        <v>6.6666666666666666E-2</v>
      </c>
      <c r="G209" s="62">
        <v>9.3333333333333338E-2</v>
      </c>
      <c r="H209" s="62">
        <v>0.37333333333333335</v>
      </c>
      <c r="I209" s="62">
        <v>2.6666666666666668E-2</v>
      </c>
      <c r="J209" s="62">
        <v>0.1</v>
      </c>
      <c r="CO209" s="26"/>
      <c r="CP209" s="26"/>
    </row>
    <row r="210" spans="1:94">
      <c r="A210" s="26" t="s">
        <v>4733</v>
      </c>
      <c r="B210" s="22" t="s">
        <v>20</v>
      </c>
      <c r="C210" t="s">
        <v>79</v>
      </c>
      <c r="D210" s="62">
        <v>3.896103896103896E-2</v>
      </c>
      <c r="E210" s="62">
        <v>0.18181818181818182</v>
      </c>
      <c r="F210" s="62">
        <v>3.2467532467532464E-2</v>
      </c>
      <c r="G210" s="62">
        <v>0.17532467532467533</v>
      </c>
      <c r="H210" s="62">
        <v>0.36363636363636365</v>
      </c>
      <c r="I210" s="62">
        <v>0.1038961038961039</v>
      </c>
      <c r="J210" s="62">
        <v>0.1038961038961039</v>
      </c>
      <c r="CO210" s="26"/>
      <c r="CP210" s="26"/>
    </row>
    <row r="211" spans="1:94">
      <c r="A211" s="26" t="s">
        <v>4733</v>
      </c>
      <c r="B211" s="22" t="s">
        <v>16</v>
      </c>
      <c r="C211" t="s">
        <v>80</v>
      </c>
      <c r="D211" s="62">
        <v>5.7071960297766747E-2</v>
      </c>
      <c r="E211" s="62">
        <v>0.17121588089330025</v>
      </c>
      <c r="F211" s="62">
        <v>7.4441687344913146E-2</v>
      </c>
      <c r="G211" s="62">
        <v>0.13895781637717122</v>
      </c>
      <c r="H211" s="62">
        <v>0.38709677419354838</v>
      </c>
      <c r="I211" s="62">
        <v>5.9553349875930521E-2</v>
      </c>
      <c r="J211" s="62">
        <v>0.11166253101736973</v>
      </c>
      <c r="CO211" s="26"/>
      <c r="CP211" s="26"/>
    </row>
    <row r="212" spans="1:94">
      <c r="A212" s="26" t="s">
        <v>4736</v>
      </c>
      <c r="B212" s="22" t="s">
        <v>17</v>
      </c>
      <c r="C212" t="s">
        <v>81</v>
      </c>
      <c r="D212" s="62">
        <v>1.3636363636363636E-2</v>
      </c>
      <c r="E212" s="62">
        <v>0.22272727272727272</v>
      </c>
      <c r="F212" s="62">
        <v>6.363636363636363E-2</v>
      </c>
      <c r="G212" s="62">
        <v>6.363636363636363E-2</v>
      </c>
      <c r="H212" s="62">
        <v>0.46363636363636362</v>
      </c>
      <c r="I212" s="62">
        <v>6.8181818181818177E-2</v>
      </c>
      <c r="J212" s="62">
        <v>0.10454545454545454</v>
      </c>
      <c r="CO212" s="26"/>
      <c r="CP212" s="26"/>
    </row>
    <row r="213" spans="1:94">
      <c r="A213" s="26" t="s">
        <v>4735</v>
      </c>
      <c r="B213" s="22" t="s">
        <v>4716</v>
      </c>
      <c r="C213" t="s">
        <v>82</v>
      </c>
      <c r="D213" s="62">
        <v>1.8181818181818181E-2</v>
      </c>
      <c r="E213" s="62">
        <v>0.29090909090909089</v>
      </c>
      <c r="F213" s="62">
        <v>7.2727272727272724E-2</v>
      </c>
      <c r="G213" s="62">
        <v>0.16363636363636364</v>
      </c>
      <c r="H213" s="62">
        <v>0.27272727272727271</v>
      </c>
      <c r="I213" s="62">
        <v>5.4545454545454543E-2</v>
      </c>
      <c r="J213" s="62">
        <v>0.12727272727272726</v>
      </c>
      <c r="CO213" s="26"/>
      <c r="CP213" s="26"/>
    </row>
    <row r="214" spans="1:94">
      <c r="A214" s="26" t="s">
        <v>4737</v>
      </c>
      <c r="B214" s="22" t="s">
        <v>18</v>
      </c>
      <c r="C214" t="s">
        <v>83</v>
      </c>
      <c r="D214" s="62">
        <v>6.3829787234042548E-2</v>
      </c>
      <c r="E214" s="62">
        <v>0.2978723404255319</v>
      </c>
      <c r="F214" s="62">
        <v>7.0921985815602842E-2</v>
      </c>
      <c r="G214" s="62">
        <v>9.2198581560283682E-2</v>
      </c>
      <c r="H214" s="62">
        <v>0.28368794326241137</v>
      </c>
      <c r="I214" s="62">
        <v>9.2198581560283682E-2</v>
      </c>
      <c r="J214" s="62">
        <v>9.9290780141843976E-2</v>
      </c>
      <c r="CO214" s="26"/>
      <c r="CP214" s="26"/>
    </row>
    <row r="215" spans="1:94">
      <c r="A215" s="26" t="s">
        <v>4733</v>
      </c>
      <c r="B215" s="22" t="s">
        <v>18</v>
      </c>
      <c r="C215" t="s">
        <v>84</v>
      </c>
      <c r="D215" s="62">
        <v>9.2436974789915971E-2</v>
      </c>
      <c r="E215" s="62">
        <v>0.18067226890756302</v>
      </c>
      <c r="F215" s="62">
        <v>3.7815126050420166E-2</v>
      </c>
      <c r="G215" s="62">
        <v>0.16806722689075632</v>
      </c>
      <c r="H215" s="62">
        <v>0.23949579831932774</v>
      </c>
      <c r="I215" s="62">
        <v>0.15126050420168066</v>
      </c>
      <c r="J215" s="62">
        <v>0.13025210084033614</v>
      </c>
      <c r="CO215" s="26"/>
      <c r="CP215" s="26"/>
    </row>
    <row r="216" spans="1:94">
      <c r="A216" s="26" t="s">
        <v>4734</v>
      </c>
      <c r="B216" s="22" t="s">
        <v>6068</v>
      </c>
      <c r="C216" t="s">
        <v>85</v>
      </c>
      <c r="D216" s="62">
        <v>1.6129032258064516E-2</v>
      </c>
      <c r="E216" s="62">
        <v>0.58064516129032262</v>
      </c>
      <c r="F216" s="62">
        <v>4.8387096774193547E-2</v>
      </c>
      <c r="G216" s="62">
        <v>8.0645161290322578E-2</v>
      </c>
      <c r="H216" s="62">
        <v>0.20967741935483872</v>
      </c>
      <c r="I216" s="62">
        <v>1.6129032258064516E-2</v>
      </c>
      <c r="J216" s="62">
        <v>4.8387096774193547E-2</v>
      </c>
      <c r="CO216" s="26"/>
      <c r="CP216" s="26"/>
    </row>
    <row r="217" spans="1:94">
      <c r="A217" s="26" t="s">
        <v>4733</v>
      </c>
      <c r="B217" s="22" t="s">
        <v>16</v>
      </c>
      <c r="C217" t="s">
        <v>86</v>
      </c>
      <c r="D217" s="62">
        <v>4.7619047619047616E-2</v>
      </c>
      <c r="E217" s="62">
        <v>0.19047619047619047</v>
      </c>
      <c r="F217" s="62">
        <v>4.7619047619047616E-2</v>
      </c>
      <c r="G217" s="62">
        <v>0.15873015873015872</v>
      </c>
      <c r="H217" s="62">
        <v>0.40476190476190477</v>
      </c>
      <c r="I217" s="62">
        <v>1.5873015873015872E-2</v>
      </c>
      <c r="J217" s="62">
        <v>0.13492063492063491</v>
      </c>
      <c r="CO217" s="26"/>
      <c r="CP217" s="26"/>
    </row>
    <row r="218" spans="1:94">
      <c r="A218" s="26" t="s">
        <v>4735</v>
      </c>
      <c r="B218" s="22" t="s">
        <v>6068</v>
      </c>
      <c r="C218" t="s">
        <v>87</v>
      </c>
      <c r="D218" s="62">
        <v>6.6666666666666666E-2</v>
      </c>
      <c r="E218" s="62">
        <v>0.4</v>
      </c>
      <c r="F218" s="62">
        <v>0.13333333333333333</v>
      </c>
      <c r="G218" s="62">
        <v>0.16666666666666666</v>
      </c>
      <c r="H218" s="62">
        <v>0.2</v>
      </c>
      <c r="I218" s="62">
        <v>0</v>
      </c>
      <c r="J218" s="62">
        <v>3.3333333333333333E-2</v>
      </c>
      <c r="CO218" s="26"/>
      <c r="CP218" s="26"/>
    </row>
    <row r="219" spans="1:94">
      <c r="A219" s="26" t="s">
        <v>4734</v>
      </c>
      <c r="B219" s="22" t="s">
        <v>19</v>
      </c>
      <c r="C219" t="s">
        <v>88</v>
      </c>
      <c r="D219" s="62">
        <v>1.0869565217391304E-2</v>
      </c>
      <c r="E219" s="62">
        <v>0.44565217391304346</v>
      </c>
      <c r="F219" s="62">
        <v>0.13043478260869565</v>
      </c>
      <c r="G219" s="62">
        <v>3.2608695652173912E-2</v>
      </c>
      <c r="H219" s="62">
        <v>0.28260869565217389</v>
      </c>
      <c r="I219" s="62">
        <v>2.1739130434782608E-2</v>
      </c>
      <c r="J219" s="62">
        <v>7.6086956521739135E-2</v>
      </c>
      <c r="CO219" s="26"/>
      <c r="CP219" s="26"/>
    </row>
    <row r="220" spans="1:94">
      <c r="A220" s="26" t="s">
        <v>4734</v>
      </c>
      <c r="B220" s="22" t="s">
        <v>6068</v>
      </c>
      <c r="C220" t="s">
        <v>89</v>
      </c>
      <c r="D220" s="62">
        <v>0</v>
      </c>
      <c r="E220" s="62">
        <v>0.38157894736842107</v>
      </c>
      <c r="F220" s="62">
        <v>0.11842105263157894</v>
      </c>
      <c r="G220" s="62">
        <v>9.2105263157894732E-2</v>
      </c>
      <c r="H220" s="62">
        <v>0.27631578947368424</v>
      </c>
      <c r="I220" s="62">
        <v>2.6315789473684209E-2</v>
      </c>
      <c r="J220" s="62">
        <v>0.10526315789473684</v>
      </c>
      <c r="CO220" s="26"/>
      <c r="CP220" s="26"/>
    </row>
    <row r="221" spans="1:94">
      <c r="A221" s="26" t="s">
        <v>4733</v>
      </c>
      <c r="B221" s="22" t="s">
        <v>20</v>
      </c>
      <c r="C221" t="s">
        <v>90</v>
      </c>
      <c r="D221" s="62">
        <v>1.2500000000000001E-2</v>
      </c>
      <c r="E221" s="62">
        <v>0.15</v>
      </c>
      <c r="F221" s="62">
        <v>2.5000000000000001E-2</v>
      </c>
      <c r="G221" s="62">
        <v>0.21249999999999999</v>
      </c>
      <c r="H221" s="62">
        <v>0.23749999999999999</v>
      </c>
      <c r="I221" s="62">
        <v>0.125</v>
      </c>
      <c r="J221" s="62">
        <v>0.23749999999999999</v>
      </c>
      <c r="CO221" s="26"/>
      <c r="CP221" s="26"/>
    </row>
    <row r="222" spans="1:94">
      <c r="A222" s="26" t="s">
        <v>4734</v>
      </c>
      <c r="B222" s="22" t="s">
        <v>6068</v>
      </c>
      <c r="C222" t="s">
        <v>91</v>
      </c>
      <c r="D222" s="62">
        <v>3.9603960396039604E-2</v>
      </c>
      <c r="E222" s="62">
        <v>0.33663366336633666</v>
      </c>
      <c r="F222" s="62">
        <v>0.10891089108910891</v>
      </c>
      <c r="G222" s="62">
        <v>6.9306930693069313E-2</v>
      </c>
      <c r="H222" s="62">
        <v>0.31683168316831684</v>
      </c>
      <c r="I222" s="62">
        <v>1.9801980198019802E-2</v>
      </c>
      <c r="J222" s="62">
        <v>0.10891089108910891</v>
      </c>
      <c r="CO222" s="26"/>
      <c r="CP222" s="26"/>
    </row>
    <row r="223" spans="1:94">
      <c r="A223" s="26" t="s">
        <v>4737</v>
      </c>
      <c r="B223" s="22" t="s">
        <v>18</v>
      </c>
      <c r="C223" t="s">
        <v>92</v>
      </c>
      <c r="D223" s="62">
        <v>0</v>
      </c>
      <c r="E223" s="62">
        <v>0.30392156862745096</v>
      </c>
      <c r="F223" s="62">
        <v>2.9411764705882353E-2</v>
      </c>
      <c r="G223" s="62">
        <v>0.10784313725490197</v>
      </c>
      <c r="H223" s="62">
        <v>0.35294117647058826</v>
      </c>
      <c r="I223" s="62">
        <v>7.8431372549019607E-2</v>
      </c>
      <c r="J223" s="62">
        <v>0.12745098039215685</v>
      </c>
      <c r="CO223" s="26"/>
      <c r="CP223" s="26"/>
    </row>
    <row r="224" spans="1:94">
      <c r="A224" s="26" t="s">
        <v>4733</v>
      </c>
      <c r="B224" s="22" t="s">
        <v>20</v>
      </c>
      <c r="C224" t="s">
        <v>93</v>
      </c>
      <c r="D224" s="62">
        <v>2.3529411764705882E-2</v>
      </c>
      <c r="E224" s="62">
        <v>0.10588235294117647</v>
      </c>
      <c r="F224" s="62">
        <v>1.1764705882352941E-2</v>
      </c>
      <c r="G224" s="62">
        <v>0.15294117647058825</v>
      </c>
      <c r="H224" s="62">
        <v>0.31764705882352939</v>
      </c>
      <c r="I224" s="62">
        <v>0.15294117647058825</v>
      </c>
      <c r="J224" s="62">
        <v>0.23529411764705882</v>
      </c>
      <c r="CO224" s="26"/>
      <c r="CP224" s="26"/>
    </row>
    <row r="225" spans="1:94">
      <c r="A225" s="26" t="s">
        <v>4735</v>
      </c>
      <c r="B225" s="22" t="s">
        <v>20</v>
      </c>
      <c r="C225" t="s">
        <v>94</v>
      </c>
      <c r="D225" s="62">
        <v>0</v>
      </c>
      <c r="E225" s="62">
        <v>0.26666666666666666</v>
      </c>
      <c r="F225" s="62">
        <v>0</v>
      </c>
      <c r="G225" s="62">
        <v>0.26666666666666666</v>
      </c>
      <c r="H225" s="62">
        <v>0.2</v>
      </c>
      <c r="I225" s="62">
        <v>0.2</v>
      </c>
      <c r="J225" s="62">
        <v>6.6666666666666666E-2</v>
      </c>
      <c r="CO225" s="26"/>
      <c r="CP225" s="26"/>
    </row>
    <row r="226" spans="1:94">
      <c r="A226" s="26" t="s">
        <v>4736</v>
      </c>
      <c r="B226" s="22" t="s">
        <v>19</v>
      </c>
      <c r="C226" t="s">
        <v>95</v>
      </c>
      <c r="D226" s="62">
        <v>1.5748031496062992E-2</v>
      </c>
      <c r="E226" s="62">
        <v>0.28346456692913385</v>
      </c>
      <c r="F226" s="62">
        <v>6.2992125984251968E-2</v>
      </c>
      <c r="G226" s="62">
        <v>8.6614173228346455E-2</v>
      </c>
      <c r="H226" s="62">
        <v>0.41732283464566927</v>
      </c>
      <c r="I226" s="62">
        <v>1.5748031496062992E-2</v>
      </c>
      <c r="J226" s="62">
        <v>0.11811023622047244</v>
      </c>
      <c r="CO226" s="26"/>
      <c r="CP226" s="26"/>
    </row>
    <row r="227" spans="1:94">
      <c r="A227" s="26" t="s">
        <v>4737</v>
      </c>
      <c r="B227" s="22" t="s">
        <v>6068</v>
      </c>
      <c r="C227" t="s">
        <v>96</v>
      </c>
      <c r="D227" s="62">
        <v>0</v>
      </c>
      <c r="E227" s="62">
        <v>0.33093525179856115</v>
      </c>
      <c r="F227" s="62">
        <v>5.0359712230215826E-2</v>
      </c>
      <c r="G227" s="62">
        <v>0.1079136690647482</v>
      </c>
      <c r="H227" s="62">
        <v>0.30935251798561153</v>
      </c>
      <c r="I227" s="62">
        <v>7.1942446043165464E-2</v>
      </c>
      <c r="J227" s="62">
        <v>0.12949640287769784</v>
      </c>
      <c r="CO227" s="26"/>
      <c r="CP227" s="26"/>
    </row>
    <row r="228" spans="1:94">
      <c r="A228" s="26" t="s">
        <v>4735</v>
      </c>
      <c r="B228" s="22" t="s">
        <v>6068</v>
      </c>
      <c r="C228" t="s">
        <v>97</v>
      </c>
      <c r="D228" s="62">
        <v>2.6315789473684209E-2</v>
      </c>
      <c r="E228" s="62">
        <v>0.42105263157894735</v>
      </c>
      <c r="F228" s="62">
        <v>0.18421052631578946</v>
      </c>
      <c r="G228" s="62">
        <v>0.10526315789473684</v>
      </c>
      <c r="H228" s="62">
        <v>0.15789473684210525</v>
      </c>
      <c r="I228" s="62">
        <v>2.6315789473684209E-2</v>
      </c>
      <c r="J228" s="62">
        <v>7.8947368421052627E-2</v>
      </c>
      <c r="CO228" s="26"/>
      <c r="CP228" s="26"/>
    </row>
    <row r="229" spans="1:94">
      <c r="A229" s="26" t="s">
        <v>4733</v>
      </c>
      <c r="B229" s="22" t="s">
        <v>4716</v>
      </c>
      <c r="C229" t="s">
        <v>98</v>
      </c>
      <c r="D229" s="62">
        <v>1.2048192771084338E-2</v>
      </c>
      <c r="E229" s="62">
        <v>0.24096385542168675</v>
      </c>
      <c r="F229" s="62">
        <v>4.8192771084337352E-2</v>
      </c>
      <c r="G229" s="62">
        <v>0.12048192771084337</v>
      </c>
      <c r="H229" s="62">
        <v>0.3253012048192771</v>
      </c>
      <c r="I229" s="62">
        <v>0.13253012048192772</v>
      </c>
      <c r="J229" s="62">
        <v>0.12048192771084337</v>
      </c>
      <c r="CO229" s="26"/>
      <c r="CP229" s="26"/>
    </row>
    <row r="230" spans="1:94">
      <c r="A230" s="26" t="s">
        <v>4736</v>
      </c>
      <c r="B230" s="22" t="s">
        <v>17</v>
      </c>
      <c r="C230" t="s">
        <v>99</v>
      </c>
      <c r="D230" s="62">
        <v>0.04</v>
      </c>
      <c r="E230" s="62">
        <v>0.32</v>
      </c>
      <c r="F230" s="62">
        <v>0.10666666666666667</v>
      </c>
      <c r="G230" s="62">
        <v>5.3333333333333337E-2</v>
      </c>
      <c r="H230" s="62">
        <v>0.33333333333333331</v>
      </c>
      <c r="I230" s="62">
        <v>0.04</v>
      </c>
      <c r="J230" s="62">
        <v>0.10666666666666667</v>
      </c>
      <c r="CO230" s="26"/>
      <c r="CP230" s="26"/>
    </row>
    <row r="231" spans="1:94">
      <c r="A231" s="26" t="s">
        <v>4737</v>
      </c>
      <c r="B231" s="22" t="s">
        <v>4716</v>
      </c>
      <c r="C231" t="s">
        <v>100</v>
      </c>
      <c r="D231" s="62">
        <v>1.4814814814814815E-2</v>
      </c>
      <c r="E231" s="62">
        <v>0.29629629629629628</v>
      </c>
      <c r="F231" s="62">
        <v>4.4444444444444446E-2</v>
      </c>
      <c r="G231" s="62">
        <v>0.17037037037037037</v>
      </c>
      <c r="H231" s="62">
        <v>0.22962962962962963</v>
      </c>
      <c r="I231" s="62">
        <v>0.1037037037037037</v>
      </c>
      <c r="J231" s="62">
        <v>0.14074074074074075</v>
      </c>
      <c r="CO231" s="26"/>
      <c r="CP231" s="26"/>
    </row>
    <row r="232" spans="1:94">
      <c r="A232" s="26" t="s">
        <v>4735</v>
      </c>
      <c r="B232" s="22" t="s">
        <v>19</v>
      </c>
      <c r="C232" t="s">
        <v>101</v>
      </c>
      <c r="D232" s="62">
        <v>0</v>
      </c>
      <c r="E232" s="62">
        <v>0.42424242424242425</v>
      </c>
      <c r="F232" s="62">
        <v>9.0909090909090912E-2</v>
      </c>
      <c r="G232" s="62">
        <v>0.12121212121212122</v>
      </c>
      <c r="H232" s="62">
        <v>0.33333333333333331</v>
      </c>
      <c r="I232" s="62">
        <v>0</v>
      </c>
      <c r="J232" s="62">
        <v>3.0303030303030304E-2</v>
      </c>
      <c r="CO232" s="26"/>
      <c r="CP232" s="26"/>
    </row>
    <row r="233" spans="1:94">
      <c r="A233" s="26" t="s">
        <v>4735</v>
      </c>
      <c r="B233" s="22" t="s">
        <v>18</v>
      </c>
      <c r="C233" t="s">
        <v>102</v>
      </c>
      <c r="D233" s="62">
        <v>9.5238095238095233E-2</v>
      </c>
      <c r="E233" s="62">
        <v>0.38095238095238093</v>
      </c>
      <c r="F233" s="62">
        <v>0.11904761904761904</v>
      </c>
      <c r="G233" s="62">
        <v>7.1428571428571425E-2</v>
      </c>
      <c r="H233" s="62">
        <v>0.23809523809523808</v>
      </c>
      <c r="I233" s="62">
        <v>4.7619047619047616E-2</v>
      </c>
      <c r="J233" s="62">
        <v>4.7619047619047616E-2</v>
      </c>
      <c r="CO233" s="26"/>
      <c r="CP233" s="26"/>
    </row>
    <row r="234" spans="1:94">
      <c r="A234" s="26" t="s">
        <v>4734</v>
      </c>
      <c r="B234" s="22" t="s">
        <v>6068</v>
      </c>
      <c r="C234" t="s">
        <v>103</v>
      </c>
      <c r="D234" s="62">
        <v>4.5977011494252873E-2</v>
      </c>
      <c r="E234" s="62">
        <v>0.41379310344827586</v>
      </c>
      <c r="F234" s="62">
        <v>0.16091954022988506</v>
      </c>
      <c r="G234" s="62">
        <v>4.5977011494252873E-2</v>
      </c>
      <c r="H234" s="62">
        <v>0.21839080459770116</v>
      </c>
      <c r="I234" s="62">
        <v>3.4482758620689655E-2</v>
      </c>
      <c r="J234" s="62">
        <v>8.0459770114942528E-2</v>
      </c>
      <c r="CO234" s="26"/>
      <c r="CP234" s="26"/>
    </row>
    <row r="236" spans="1:94">
      <c r="A236" t="s">
        <v>4730</v>
      </c>
      <c r="B236" t="s">
        <v>4731</v>
      </c>
      <c r="C236" t="s">
        <v>160</v>
      </c>
      <c r="D236" t="s">
        <v>204</v>
      </c>
      <c r="E236" t="s">
        <v>362</v>
      </c>
      <c r="F236" t="s">
        <v>135</v>
      </c>
      <c r="G236" t="s">
        <v>355</v>
      </c>
      <c r="H236" t="s">
        <v>1168</v>
      </c>
      <c r="I236" t="s">
        <v>393</v>
      </c>
      <c r="J236" t="s">
        <v>241</v>
      </c>
      <c r="K236" t="s">
        <v>143</v>
      </c>
      <c r="L236" t="s">
        <v>307</v>
      </c>
      <c r="M236" t="s">
        <v>150</v>
      </c>
      <c r="N236" t="s">
        <v>139</v>
      </c>
      <c r="O236" t="s">
        <v>2401</v>
      </c>
      <c r="P236" t="s">
        <v>389</v>
      </c>
      <c r="Q236" t="s">
        <v>16</v>
      </c>
      <c r="R236" t="s">
        <v>124</v>
      </c>
      <c r="S236" t="s">
        <v>209</v>
      </c>
      <c r="T236" t="s">
        <v>147</v>
      </c>
      <c r="U236" t="s">
        <v>321</v>
      </c>
      <c r="V236" t="s">
        <v>585</v>
      </c>
      <c r="W236" t="s">
        <v>183</v>
      </c>
      <c r="X236" t="s">
        <v>108</v>
      </c>
      <c r="Y236" t="s">
        <v>119</v>
      </c>
      <c r="Z236" t="s">
        <v>109</v>
      </c>
      <c r="AA236" t="s">
        <v>1248</v>
      </c>
      <c r="AB236" t="s">
        <v>250</v>
      </c>
      <c r="AC236" t="s">
        <v>338</v>
      </c>
      <c r="AD236" t="s">
        <v>113</v>
      </c>
      <c r="AE236" t="s">
        <v>165</v>
      </c>
      <c r="AF236" t="s">
        <v>186</v>
      </c>
      <c r="AG236" t="s">
        <v>994</v>
      </c>
      <c r="AH236" t="s">
        <v>424</v>
      </c>
    </row>
    <row r="237" spans="1:94">
      <c r="A237" s="22" t="s">
        <v>16</v>
      </c>
      <c r="B237" t="s">
        <v>23</v>
      </c>
      <c r="C237" s="62">
        <v>1.869158878504673E-3</v>
      </c>
      <c r="D237" s="62">
        <v>2.6168224299065422E-2</v>
      </c>
      <c r="E237" s="62">
        <v>6.7289719626168226E-2</v>
      </c>
      <c r="F237" s="62">
        <v>1.8691588785046728E-2</v>
      </c>
      <c r="G237" s="62">
        <v>1.1214953271028037E-2</v>
      </c>
      <c r="H237" s="62">
        <v>3.7383177570093459E-3</v>
      </c>
      <c r="I237" s="62">
        <v>5.6074766355140183E-3</v>
      </c>
      <c r="J237" s="62">
        <v>0</v>
      </c>
      <c r="K237" s="62">
        <v>3.1775700934579439E-2</v>
      </c>
      <c r="L237" s="62">
        <v>2.8037383177570093E-2</v>
      </c>
      <c r="M237" s="62">
        <v>1.869158878504673E-3</v>
      </c>
      <c r="N237" s="62">
        <v>9.9065420560747658E-2</v>
      </c>
      <c r="O237" s="62">
        <v>5.6074766355140183E-3</v>
      </c>
      <c r="P237" s="62">
        <v>1.869158878504673E-3</v>
      </c>
      <c r="Q237" s="62">
        <v>0.14018691588785046</v>
      </c>
      <c r="R237" s="62">
        <v>0.10841121495327102</v>
      </c>
      <c r="S237" s="62">
        <v>2.2429906542056073E-2</v>
      </c>
      <c r="T237" s="62">
        <v>1.4953271028037384E-2</v>
      </c>
      <c r="U237" s="62">
        <v>3.7383177570093459E-3</v>
      </c>
      <c r="V237" s="62">
        <v>0</v>
      </c>
      <c r="W237" s="62">
        <v>4.8598130841121495E-2</v>
      </c>
      <c r="X237" s="62">
        <v>1.4953271028037384E-2</v>
      </c>
      <c r="Y237" s="62">
        <v>5.046728971962617E-2</v>
      </c>
      <c r="Z237" s="62">
        <v>3.5514018691588788E-2</v>
      </c>
      <c r="AA237" s="62">
        <v>1.4953271028037384E-2</v>
      </c>
      <c r="AB237" s="62">
        <v>2.6168224299065422E-2</v>
      </c>
      <c r="AC237" s="62">
        <v>0</v>
      </c>
      <c r="AD237" s="62">
        <v>9.5327102803738323E-2</v>
      </c>
      <c r="AE237" s="62">
        <v>8.5981308411214957E-2</v>
      </c>
      <c r="AF237" s="62">
        <v>1.6822429906542057E-2</v>
      </c>
      <c r="AG237" s="62">
        <v>9.3457943925233638E-3</v>
      </c>
      <c r="AH237" s="62">
        <v>9.3457943925233638E-3</v>
      </c>
    </row>
    <row r="238" spans="1:94">
      <c r="A238" s="22" t="s">
        <v>20</v>
      </c>
      <c r="B238" t="s">
        <v>24</v>
      </c>
      <c r="C238" s="62">
        <v>0</v>
      </c>
      <c r="D238" s="62">
        <v>2.4390243902439025E-2</v>
      </c>
      <c r="E238" s="62">
        <v>8.943089430894309E-2</v>
      </c>
      <c r="F238" s="62">
        <v>1.6260162601626018E-2</v>
      </c>
      <c r="G238" s="62">
        <v>0</v>
      </c>
      <c r="H238" s="62">
        <v>0</v>
      </c>
      <c r="I238" s="62">
        <v>1.6260162601626018E-2</v>
      </c>
      <c r="J238" s="62">
        <v>0</v>
      </c>
      <c r="K238" s="62">
        <v>4.878048780487805E-2</v>
      </c>
      <c r="L238" s="62">
        <v>2.4390243902439025E-2</v>
      </c>
      <c r="M238" s="62">
        <v>1.6260162601626018E-2</v>
      </c>
      <c r="N238" s="62">
        <v>0.12195121951219512</v>
      </c>
      <c r="O238" s="62">
        <v>0</v>
      </c>
      <c r="P238" s="62">
        <v>0</v>
      </c>
      <c r="Q238" s="62">
        <v>0.10569105691056911</v>
      </c>
      <c r="R238" s="62">
        <v>9.7560975609756101E-2</v>
      </c>
      <c r="S238" s="62">
        <v>2.4390243902439025E-2</v>
      </c>
      <c r="T238" s="62">
        <v>8.130081300813009E-3</v>
      </c>
      <c r="U238" s="62">
        <v>0</v>
      </c>
      <c r="V238" s="62">
        <v>0</v>
      </c>
      <c r="W238" s="62">
        <v>1.6260162601626018E-2</v>
      </c>
      <c r="X238" s="62">
        <v>0</v>
      </c>
      <c r="Y238" s="62">
        <v>4.065040650406504E-2</v>
      </c>
      <c r="Z238" s="62">
        <v>2.4390243902439025E-2</v>
      </c>
      <c r="AA238" s="62">
        <v>1.6260162601626018E-2</v>
      </c>
      <c r="AB238" s="62">
        <v>2.4390243902439025E-2</v>
      </c>
      <c r="AC238" s="62">
        <v>0</v>
      </c>
      <c r="AD238" s="62">
        <v>0.11382113821138211</v>
      </c>
      <c r="AE238" s="62">
        <v>0.10569105691056911</v>
      </c>
      <c r="AF238" s="62">
        <v>2.4390243902439025E-2</v>
      </c>
      <c r="AG238" s="62">
        <v>1.6260162601626018E-2</v>
      </c>
      <c r="AH238" s="62">
        <v>2.4390243902439025E-2</v>
      </c>
    </row>
    <row r="239" spans="1:94">
      <c r="A239" s="22" t="s">
        <v>17</v>
      </c>
      <c r="B239" t="s">
        <v>25</v>
      </c>
      <c r="C239" s="62">
        <v>1.2048192771084338E-2</v>
      </c>
      <c r="D239" s="62">
        <v>1.2048192771084338E-2</v>
      </c>
      <c r="E239" s="62">
        <v>1.8072289156626505E-2</v>
      </c>
      <c r="F239" s="62">
        <v>1.8072289156626505E-2</v>
      </c>
      <c r="G239" s="62">
        <v>0</v>
      </c>
      <c r="H239" s="62">
        <v>0</v>
      </c>
      <c r="I239" s="62">
        <v>1.2048192771084338E-2</v>
      </c>
      <c r="J239" s="62">
        <v>0</v>
      </c>
      <c r="K239" s="62">
        <v>1.2048192771084338E-2</v>
      </c>
      <c r="L239" s="62">
        <v>1.8072289156626505E-2</v>
      </c>
      <c r="M239" s="62">
        <v>0</v>
      </c>
      <c r="N239" s="62">
        <v>5.4216867469879519E-2</v>
      </c>
      <c r="O239" s="62">
        <v>0</v>
      </c>
      <c r="P239" s="62">
        <v>0</v>
      </c>
      <c r="Q239" s="62">
        <v>7.2289156626506021E-2</v>
      </c>
      <c r="R239" s="62">
        <v>6.6265060240963861E-2</v>
      </c>
      <c r="S239" s="62">
        <v>0</v>
      </c>
      <c r="T239" s="62">
        <v>0</v>
      </c>
      <c r="U239" s="62">
        <v>0</v>
      </c>
      <c r="V239" s="62">
        <v>0</v>
      </c>
      <c r="W239" s="62">
        <v>5.4216867469879519E-2</v>
      </c>
      <c r="X239" s="62">
        <v>4.2168674698795178E-2</v>
      </c>
      <c r="Y239" s="62">
        <v>8.4337349397590355E-2</v>
      </c>
      <c r="Z239" s="62">
        <v>6.0240963855421686E-2</v>
      </c>
      <c r="AA239" s="62">
        <v>6.024096385542169E-3</v>
      </c>
      <c r="AB239" s="62">
        <v>3.0120481927710843E-2</v>
      </c>
      <c r="AC239" s="62">
        <v>6.024096385542169E-3</v>
      </c>
      <c r="AD239" s="62">
        <v>0.14457831325301204</v>
      </c>
      <c r="AE239" s="62">
        <v>0.2289156626506024</v>
      </c>
      <c r="AF239" s="62">
        <v>1.8072289156626505E-2</v>
      </c>
      <c r="AG239" s="62">
        <v>1.8072289156626505E-2</v>
      </c>
      <c r="AH239" s="62">
        <v>1.2048192771084338E-2</v>
      </c>
    </row>
    <row r="240" spans="1:94">
      <c r="A240" s="22" t="s">
        <v>4716</v>
      </c>
      <c r="B240" t="s">
        <v>26</v>
      </c>
      <c r="C240" s="62">
        <v>0</v>
      </c>
      <c r="D240" s="62">
        <v>3.6496350364963501E-2</v>
      </c>
      <c r="E240" s="62">
        <v>3.6496350364963501E-2</v>
      </c>
      <c r="F240" s="62">
        <v>6.569343065693431E-2</v>
      </c>
      <c r="G240" s="62">
        <v>0</v>
      </c>
      <c r="H240" s="62">
        <v>0</v>
      </c>
      <c r="I240" s="62">
        <v>0</v>
      </c>
      <c r="J240" s="62">
        <v>0</v>
      </c>
      <c r="K240" s="62">
        <v>2.9197080291970802E-2</v>
      </c>
      <c r="L240" s="62">
        <v>2.1897810218978103E-2</v>
      </c>
      <c r="M240" s="62">
        <v>2.1897810218978103E-2</v>
      </c>
      <c r="N240" s="62">
        <v>5.8394160583941604E-2</v>
      </c>
      <c r="O240" s="62">
        <v>0</v>
      </c>
      <c r="P240" s="62">
        <v>0</v>
      </c>
      <c r="Q240" s="62">
        <v>5.1094890510948905E-2</v>
      </c>
      <c r="R240" s="62">
        <v>4.3795620437956206E-2</v>
      </c>
      <c r="S240" s="62">
        <v>7.2992700729927005E-3</v>
      </c>
      <c r="T240" s="62">
        <v>0</v>
      </c>
      <c r="U240" s="62">
        <v>0</v>
      </c>
      <c r="V240" s="62">
        <v>0</v>
      </c>
      <c r="W240" s="62">
        <v>2.9197080291970802E-2</v>
      </c>
      <c r="X240" s="62">
        <v>8.0291970802919707E-2</v>
      </c>
      <c r="Y240" s="62">
        <v>0.10948905109489052</v>
      </c>
      <c r="Z240" s="62">
        <v>7.2992700729927005E-3</v>
      </c>
      <c r="AA240" s="62">
        <v>7.2992700729927005E-3</v>
      </c>
      <c r="AB240" s="62">
        <v>2.9197080291970802E-2</v>
      </c>
      <c r="AC240" s="62">
        <v>0</v>
      </c>
      <c r="AD240" s="62">
        <v>0.10218978102189781</v>
      </c>
      <c r="AE240" s="62">
        <v>0.19708029197080293</v>
      </c>
      <c r="AF240" s="62">
        <v>1.4598540145985401E-2</v>
      </c>
      <c r="AG240" s="62">
        <v>3.6496350364963501E-2</v>
      </c>
      <c r="AH240" s="62">
        <v>1.4598540145985401E-2</v>
      </c>
    </row>
    <row r="241" spans="1:34">
      <c r="A241" s="22" t="s">
        <v>18</v>
      </c>
      <c r="B241" t="s">
        <v>27</v>
      </c>
      <c r="C241" s="62">
        <v>0</v>
      </c>
      <c r="D241" s="62">
        <v>6.6666666666666666E-2</v>
      </c>
      <c r="E241" s="62">
        <v>0</v>
      </c>
      <c r="F241" s="62">
        <v>1.6666666666666666E-2</v>
      </c>
      <c r="G241" s="62">
        <v>0</v>
      </c>
      <c r="H241" s="62">
        <v>0</v>
      </c>
      <c r="I241" s="62">
        <v>1.6666666666666666E-2</v>
      </c>
      <c r="J241" s="62">
        <v>0</v>
      </c>
      <c r="K241" s="62">
        <v>6.6666666666666666E-2</v>
      </c>
      <c r="L241" s="62">
        <v>3.3333333333333333E-2</v>
      </c>
      <c r="M241" s="62">
        <v>0</v>
      </c>
      <c r="N241" s="62">
        <v>6.6666666666666666E-2</v>
      </c>
      <c r="O241" s="62">
        <v>0</v>
      </c>
      <c r="P241" s="62">
        <v>0</v>
      </c>
      <c r="Q241" s="62">
        <v>8.3333333333333329E-2</v>
      </c>
      <c r="R241" s="62">
        <v>0.05</v>
      </c>
      <c r="S241" s="62">
        <v>0</v>
      </c>
      <c r="T241" s="62">
        <v>3.3333333333333333E-2</v>
      </c>
      <c r="U241" s="62">
        <v>0</v>
      </c>
      <c r="V241" s="62">
        <v>0</v>
      </c>
      <c r="W241" s="62">
        <v>3.3333333333333333E-2</v>
      </c>
      <c r="X241" s="62">
        <v>3.3333333333333333E-2</v>
      </c>
      <c r="Y241" s="62">
        <v>0.11666666666666667</v>
      </c>
      <c r="Z241" s="62">
        <v>3.3333333333333333E-2</v>
      </c>
      <c r="AA241" s="62">
        <v>0</v>
      </c>
      <c r="AB241" s="62">
        <v>1.6666666666666666E-2</v>
      </c>
      <c r="AC241" s="62">
        <v>0</v>
      </c>
      <c r="AD241" s="62">
        <v>0.18333333333333332</v>
      </c>
      <c r="AE241" s="62">
        <v>8.3333333333333329E-2</v>
      </c>
      <c r="AF241" s="62">
        <v>1.6666666666666666E-2</v>
      </c>
      <c r="AG241" s="62">
        <v>1.6666666666666666E-2</v>
      </c>
      <c r="AH241" s="62">
        <v>3.3333333333333333E-2</v>
      </c>
    </row>
    <row r="242" spans="1:34">
      <c r="A242" s="22" t="s">
        <v>6068</v>
      </c>
      <c r="B242" t="s">
        <v>28</v>
      </c>
      <c r="C242" s="62">
        <v>1.8604651162790697E-2</v>
      </c>
      <c r="D242" s="62">
        <v>9.3023255813953487E-3</v>
      </c>
      <c r="E242" s="62">
        <v>1.8604651162790697E-2</v>
      </c>
      <c r="F242" s="62">
        <v>1.8604651162790697E-2</v>
      </c>
      <c r="G242" s="62">
        <v>9.3023255813953487E-3</v>
      </c>
      <c r="H242" s="62">
        <v>4.6511627906976744E-3</v>
      </c>
      <c r="I242" s="62">
        <v>0</v>
      </c>
      <c r="J242" s="62">
        <v>0</v>
      </c>
      <c r="K242" s="62">
        <v>2.7906976744186046E-2</v>
      </c>
      <c r="L242" s="62">
        <v>1.8604651162790697E-2</v>
      </c>
      <c r="M242" s="62">
        <v>9.3023255813953487E-3</v>
      </c>
      <c r="N242" s="62">
        <v>5.5813953488372092E-2</v>
      </c>
      <c r="O242" s="62">
        <v>0</v>
      </c>
      <c r="P242" s="62">
        <v>4.6511627906976744E-3</v>
      </c>
      <c r="Q242" s="62">
        <v>0.10232558139534884</v>
      </c>
      <c r="R242" s="62">
        <v>0.11627906976744186</v>
      </c>
      <c r="S242" s="62">
        <v>4.6511627906976744E-3</v>
      </c>
      <c r="T242" s="62">
        <v>1.3953488372093023E-2</v>
      </c>
      <c r="U242" s="62">
        <v>9.3023255813953487E-3</v>
      </c>
      <c r="V242" s="62">
        <v>0</v>
      </c>
      <c r="W242" s="62">
        <v>3.7209302325581395E-2</v>
      </c>
      <c r="X242" s="62">
        <v>5.1162790697674418E-2</v>
      </c>
      <c r="Y242" s="62">
        <v>7.441860465116279E-2</v>
      </c>
      <c r="Z242" s="62">
        <v>5.5813953488372092E-2</v>
      </c>
      <c r="AA242" s="62">
        <v>1.3953488372093023E-2</v>
      </c>
      <c r="AB242" s="62">
        <v>2.7906976744186046E-2</v>
      </c>
      <c r="AC242" s="62">
        <v>4.6511627906976744E-3</v>
      </c>
      <c r="AD242" s="62">
        <v>0.10697674418604651</v>
      </c>
      <c r="AE242" s="62">
        <v>0.14883720930232558</v>
      </c>
      <c r="AF242" s="62">
        <v>9.3023255813953487E-3</v>
      </c>
      <c r="AG242" s="62">
        <v>1.3953488372093023E-2</v>
      </c>
      <c r="AH242" s="62">
        <v>1.3953488372093023E-2</v>
      </c>
    </row>
    <row r="243" spans="1:34">
      <c r="A243" s="22" t="s">
        <v>18</v>
      </c>
      <c r="B243" t="s">
        <v>29</v>
      </c>
      <c r="C243" s="62">
        <v>7.9365079365079361E-3</v>
      </c>
      <c r="D243" s="62">
        <v>3.8095238095238099E-2</v>
      </c>
      <c r="E243" s="62">
        <v>3.650793650793651E-2</v>
      </c>
      <c r="F243" s="62">
        <v>2.0634920634920634E-2</v>
      </c>
      <c r="G243" s="62">
        <v>2.8571428571428571E-2</v>
      </c>
      <c r="H243" s="62">
        <v>9.5238095238095247E-3</v>
      </c>
      <c r="I243" s="62">
        <v>7.9365079365079361E-3</v>
      </c>
      <c r="J243" s="62">
        <v>0</v>
      </c>
      <c r="K243" s="62">
        <v>4.2857142857142858E-2</v>
      </c>
      <c r="L243" s="62">
        <v>2.6984126984126985E-2</v>
      </c>
      <c r="M243" s="62">
        <v>1.5873015873015873E-3</v>
      </c>
      <c r="N243" s="62">
        <v>8.5714285714285715E-2</v>
      </c>
      <c r="O243" s="62">
        <v>1.5873015873015873E-3</v>
      </c>
      <c r="P243" s="62">
        <v>0</v>
      </c>
      <c r="Q243" s="62">
        <v>0.13015873015873017</v>
      </c>
      <c r="R243" s="62">
        <v>6.8253968253968247E-2</v>
      </c>
      <c r="S243" s="62">
        <v>4.7619047619047623E-3</v>
      </c>
      <c r="T243" s="62">
        <v>7.9365079365079361E-3</v>
      </c>
      <c r="U243" s="62">
        <v>1.5873015873015873E-3</v>
      </c>
      <c r="V243" s="62">
        <v>0</v>
      </c>
      <c r="W243" s="62">
        <v>4.7619047619047616E-2</v>
      </c>
      <c r="X243" s="62">
        <v>4.7619047619047616E-2</v>
      </c>
      <c r="Y243" s="62">
        <v>7.6190476190476197E-2</v>
      </c>
      <c r="Z243" s="62">
        <v>3.968253968253968E-2</v>
      </c>
      <c r="AA243" s="62">
        <v>1.4285714285714285E-2</v>
      </c>
      <c r="AB243" s="62">
        <v>2.6984126984126985E-2</v>
      </c>
      <c r="AC243" s="62">
        <v>3.1746031746031746E-3</v>
      </c>
      <c r="AD243" s="62">
        <v>0.1</v>
      </c>
      <c r="AE243" s="62">
        <v>9.6825396825396828E-2</v>
      </c>
      <c r="AF243" s="62">
        <v>1.2698412698412698E-2</v>
      </c>
      <c r="AG243" s="62">
        <v>7.9365079365079361E-3</v>
      </c>
      <c r="AH243" s="62">
        <v>6.3492063492063492E-3</v>
      </c>
    </row>
    <row r="244" spans="1:34">
      <c r="A244" s="22" t="s">
        <v>16</v>
      </c>
      <c r="B244" t="s">
        <v>30</v>
      </c>
      <c r="C244" s="62">
        <v>4.3668122270742356E-3</v>
      </c>
      <c r="D244" s="62">
        <v>4.148471615720524E-2</v>
      </c>
      <c r="E244" s="62">
        <v>4.148471615720524E-2</v>
      </c>
      <c r="F244" s="62">
        <v>8.7336244541484712E-3</v>
      </c>
      <c r="G244" s="62">
        <v>1.9650655021834062E-2</v>
      </c>
      <c r="H244" s="62">
        <v>0</v>
      </c>
      <c r="I244" s="62">
        <v>0</v>
      </c>
      <c r="J244" s="62">
        <v>0</v>
      </c>
      <c r="K244" s="62">
        <v>1.0917030567685589E-2</v>
      </c>
      <c r="L244" s="62">
        <v>2.6200873362445413E-2</v>
      </c>
      <c r="M244" s="62">
        <v>0</v>
      </c>
      <c r="N244" s="62">
        <v>7.6419213973799124E-2</v>
      </c>
      <c r="O244" s="62">
        <v>2.1834061135371178E-3</v>
      </c>
      <c r="P244" s="62">
        <v>2.1834061135371178E-3</v>
      </c>
      <c r="Q244" s="62">
        <v>0.1703056768558952</v>
      </c>
      <c r="R244" s="62">
        <v>0.12008733624454149</v>
      </c>
      <c r="S244" s="62">
        <v>2.1834061135371178E-2</v>
      </c>
      <c r="T244" s="62">
        <v>1.5283842794759825E-2</v>
      </c>
      <c r="U244" s="62">
        <v>2.1834061135371178E-3</v>
      </c>
      <c r="V244" s="62">
        <v>0</v>
      </c>
      <c r="W244" s="62">
        <v>5.0218340611353711E-2</v>
      </c>
      <c r="X244" s="62">
        <v>2.6200873362445413E-2</v>
      </c>
      <c r="Y244" s="62">
        <v>6.1135371179039298E-2</v>
      </c>
      <c r="Z244" s="62">
        <v>3.9301310043668124E-2</v>
      </c>
      <c r="AA244" s="62">
        <v>1.5283842794759825E-2</v>
      </c>
      <c r="AB244" s="62">
        <v>1.3100436681222707E-2</v>
      </c>
      <c r="AC244" s="62">
        <v>0</v>
      </c>
      <c r="AD244" s="62">
        <v>0.10262008733624454</v>
      </c>
      <c r="AE244" s="62">
        <v>9.606986899563319E-2</v>
      </c>
      <c r="AF244" s="62">
        <v>1.5283842794759825E-2</v>
      </c>
      <c r="AG244" s="62">
        <v>8.7336244541484712E-3</v>
      </c>
      <c r="AH244" s="62">
        <v>8.7336244541484712E-3</v>
      </c>
    </row>
    <row r="245" spans="1:34">
      <c r="A245" s="22" t="s">
        <v>4716</v>
      </c>
      <c r="B245" t="s">
        <v>31</v>
      </c>
      <c r="C245" s="62">
        <v>1.9607843137254902E-2</v>
      </c>
      <c r="D245" s="62">
        <v>0</v>
      </c>
      <c r="E245" s="62">
        <v>3.9215686274509803E-2</v>
      </c>
      <c r="F245" s="62">
        <v>7.8431372549019607E-2</v>
      </c>
      <c r="G245" s="62">
        <v>0</v>
      </c>
      <c r="H245" s="62">
        <v>0</v>
      </c>
      <c r="I245" s="62">
        <v>0</v>
      </c>
      <c r="J245" s="62">
        <v>0</v>
      </c>
      <c r="K245" s="62">
        <v>0</v>
      </c>
      <c r="L245" s="62">
        <v>1.9607843137254902E-2</v>
      </c>
      <c r="M245" s="62">
        <v>1.9607843137254902E-2</v>
      </c>
      <c r="N245" s="62">
        <v>1.9607843137254902E-2</v>
      </c>
      <c r="O245" s="62">
        <v>0</v>
      </c>
      <c r="P245" s="62">
        <v>0</v>
      </c>
      <c r="Q245" s="62">
        <v>7.8431372549019607E-2</v>
      </c>
      <c r="R245" s="62">
        <v>1.9607843137254902E-2</v>
      </c>
      <c r="S245" s="62">
        <v>0</v>
      </c>
      <c r="T245" s="62">
        <v>0</v>
      </c>
      <c r="U245" s="62">
        <v>0</v>
      </c>
      <c r="V245" s="62">
        <v>0</v>
      </c>
      <c r="W245" s="62">
        <v>0</v>
      </c>
      <c r="X245" s="62">
        <v>0.11764705882352941</v>
      </c>
      <c r="Y245" s="62">
        <v>0.19607843137254902</v>
      </c>
      <c r="Z245" s="62">
        <v>1.9607843137254902E-2</v>
      </c>
      <c r="AA245" s="62">
        <v>0</v>
      </c>
      <c r="AB245" s="62">
        <v>1.9607843137254902E-2</v>
      </c>
      <c r="AC245" s="62">
        <v>0</v>
      </c>
      <c r="AD245" s="62">
        <v>0.11764705882352941</v>
      </c>
      <c r="AE245" s="62">
        <v>0.17647058823529413</v>
      </c>
      <c r="AF245" s="62">
        <v>1.9607843137254902E-2</v>
      </c>
      <c r="AG245" s="62">
        <v>0</v>
      </c>
      <c r="AH245" s="62">
        <v>3.9215686274509803E-2</v>
      </c>
    </row>
    <row r="246" spans="1:34">
      <c r="A246" s="22" t="s">
        <v>6068</v>
      </c>
      <c r="B246" t="s">
        <v>32</v>
      </c>
      <c r="C246" s="62">
        <v>1.4018691588785047E-2</v>
      </c>
      <c r="D246" s="62">
        <v>9.3457943925233638E-3</v>
      </c>
      <c r="E246" s="62">
        <v>1.4018691588785047E-2</v>
      </c>
      <c r="F246" s="62">
        <v>4.2056074766355138E-2</v>
      </c>
      <c r="G246" s="62">
        <v>4.6728971962616819E-3</v>
      </c>
      <c r="H246" s="62">
        <v>1.8691588785046728E-2</v>
      </c>
      <c r="I246" s="62">
        <v>4.6728971962616819E-3</v>
      </c>
      <c r="J246" s="62">
        <v>0</v>
      </c>
      <c r="K246" s="62">
        <v>9.3457943925233638E-3</v>
      </c>
      <c r="L246" s="62">
        <v>1.8691588785046728E-2</v>
      </c>
      <c r="M246" s="62">
        <v>9.3457943925233638E-3</v>
      </c>
      <c r="N246" s="62">
        <v>5.6074766355140186E-2</v>
      </c>
      <c r="O246" s="62">
        <v>0</v>
      </c>
      <c r="P246" s="62">
        <v>0</v>
      </c>
      <c r="Q246" s="62">
        <v>8.8785046728971959E-2</v>
      </c>
      <c r="R246" s="62">
        <v>3.7383177570093455E-2</v>
      </c>
      <c r="S246" s="62">
        <v>0</v>
      </c>
      <c r="T246" s="62">
        <v>0</v>
      </c>
      <c r="U246" s="62">
        <v>4.6728971962616819E-3</v>
      </c>
      <c r="V246" s="62">
        <v>0</v>
      </c>
      <c r="W246" s="62">
        <v>7.0093457943925228E-2</v>
      </c>
      <c r="X246" s="62">
        <v>8.8785046728971959E-2</v>
      </c>
      <c r="Y246" s="62">
        <v>0.10747663551401869</v>
      </c>
      <c r="Z246" s="62">
        <v>7.0093457943925228E-2</v>
      </c>
      <c r="AA246" s="62">
        <v>4.6728971962616819E-3</v>
      </c>
      <c r="AB246" s="62">
        <v>2.336448598130841E-2</v>
      </c>
      <c r="AC246" s="62">
        <v>0</v>
      </c>
      <c r="AD246" s="62">
        <v>0.10747663551401869</v>
      </c>
      <c r="AE246" s="62">
        <v>0.1542056074766355</v>
      </c>
      <c r="AF246" s="62">
        <v>1.8691588785046728E-2</v>
      </c>
      <c r="AG246" s="62">
        <v>1.4018691588785047E-2</v>
      </c>
      <c r="AH246" s="62">
        <v>9.3457943925233638E-3</v>
      </c>
    </row>
    <row r="247" spans="1:34">
      <c r="A247" s="22" t="s">
        <v>17</v>
      </c>
      <c r="B247" t="s">
        <v>33</v>
      </c>
      <c r="C247" s="62">
        <v>1.2931034482758621E-2</v>
      </c>
      <c r="D247" s="62">
        <v>8.6206896551724137E-3</v>
      </c>
      <c r="E247" s="62">
        <v>1.7241379310344827E-2</v>
      </c>
      <c r="F247" s="62">
        <v>1.2931034482758621E-2</v>
      </c>
      <c r="G247" s="62">
        <v>1.2931034482758621E-2</v>
      </c>
      <c r="H247" s="62">
        <v>0</v>
      </c>
      <c r="I247" s="62">
        <v>4.3103448275862068E-3</v>
      </c>
      <c r="J247" s="62">
        <v>0</v>
      </c>
      <c r="K247" s="62">
        <v>1.2931034482758621E-2</v>
      </c>
      <c r="L247" s="62">
        <v>3.017241379310345E-2</v>
      </c>
      <c r="M247" s="62">
        <v>0</v>
      </c>
      <c r="N247" s="62">
        <v>5.6034482758620691E-2</v>
      </c>
      <c r="O247" s="62">
        <v>4.3103448275862068E-3</v>
      </c>
      <c r="P247" s="62">
        <v>0</v>
      </c>
      <c r="Q247" s="62">
        <v>0.15517241379310345</v>
      </c>
      <c r="R247" s="62">
        <v>0.11206896551724138</v>
      </c>
      <c r="S247" s="62">
        <v>2.5862068965517241E-2</v>
      </c>
      <c r="T247" s="62">
        <v>1.2931034482758621E-2</v>
      </c>
      <c r="U247" s="62">
        <v>0</v>
      </c>
      <c r="V247" s="62">
        <v>0</v>
      </c>
      <c r="W247" s="62">
        <v>5.1724137931034482E-2</v>
      </c>
      <c r="X247" s="62">
        <v>4.3103448275862072E-2</v>
      </c>
      <c r="Y247" s="62">
        <v>7.3275862068965511E-2</v>
      </c>
      <c r="Z247" s="62">
        <v>3.017241379310345E-2</v>
      </c>
      <c r="AA247" s="62">
        <v>8.6206896551724137E-3</v>
      </c>
      <c r="AB247" s="62">
        <v>2.1551724137931036E-2</v>
      </c>
      <c r="AC247" s="62">
        <v>0</v>
      </c>
      <c r="AD247" s="62">
        <v>0.11637931034482758</v>
      </c>
      <c r="AE247" s="62">
        <v>0.14224137931034483</v>
      </c>
      <c r="AF247" s="62">
        <v>1.7241379310344827E-2</v>
      </c>
      <c r="AG247" s="62">
        <v>4.3103448275862068E-3</v>
      </c>
      <c r="AH247" s="62">
        <v>1.2931034482758621E-2</v>
      </c>
    </row>
    <row r="248" spans="1:34">
      <c r="A248" s="22" t="s">
        <v>19</v>
      </c>
      <c r="B248" t="s">
        <v>34</v>
      </c>
      <c r="C248" s="62">
        <v>9.1324200913242004E-3</v>
      </c>
      <c r="D248" s="62">
        <v>4.5662100456621002E-3</v>
      </c>
      <c r="E248" s="62">
        <v>4.5662100456621002E-3</v>
      </c>
      <c r="F248" s="62">
        <v>4.5662100456621002E-3</v>
      </c>
      <c r="G248" s="62">
        <v>1.8264840182648401E-2</v>
      </c>
      <c r="H248" s="62">
        <v>4.5662100456621002E-3</v>
      </c>
      <c r="I248" s="62">
        <v>4.5662100456621002E-3</v>
      </c>
      <c r="J248" s="62">
        <v>0</v>
      </c>
      <c r="K248" s="62">
        <v>4.5662100456621002E-3</v>
      </c>
      <c r="L248" s="62">
        <v>2.2831050228310501E-2</v>
      </c>
      <c r="M248" s="62">
        <v>9.1324200913242004E-3</v>
      </c>
      <c r="N248" s="62">
        <v>7.3059360730593603E-2</v>
      </c>
      <c r="O248" s="62">
        <v>0</v>
      </c>
      <c r="P248" s="62">
        <v>0</v>
      </c>
      <c r="Q248" s="62">
        <v>0.16894977168949771</v>
      </c>
      <c r="R248" s="62">
        <v>8.2191780821917804E-2</v>
      </c>
      <c r="S248" s="62">
        <v>1.3698630136986301E-2</v>
      </c>
      <c r="T248" s="62">
        <v>1.3698630136986301E-2</v>
      </c>
      <c r="U248" s="62">
        <v>4.5662100456621002E-3</v>
      </c>
      <c r="V248" s="62">
        <v>0</v>
      </c>
      <c r="W248" s="62">
        <v>6.3926940639269403E-2</v>
      </c>
      <c r="X248" s="62">
        <v>3.1963470319634701E-2</v>
      </c>
      <c r="Y248" s="62">
        <v>8.2191780821917804E-2</v>
      </c>
      <c r="Z248" s="62">
        <v>5.4794520547945202E-2</v>
      </c>
      <c r="AA248" s="62">
        <v>1.3698630136986301E-2</v>
      </c>
      <c r="AB248" s="62">
        <v>2.2831050228310501E-2</v>
      </c>
      <c r="AC248" s="62">
        <v>0</v>
      </c>
      <c r="AD248" s="62">
        <v>0.11872146118721461</v>
      </c>
      <c r="AE248" s="62">
        <v>0.11415525114155251</v>
      </c>
      <c r="AF248" s="62">
        <v>2.7397260273972601E-2</v>
      </c>
      <c r="AG248" s="62">
        <v>1.3698630136986301E-2</v>
      </c>
      <c r="AH248" s="62">
        <v>1.3698630136986301E-2</v>
      </c>
    </row>
    <row r="249" spans="1:34">
      <c r="A249" s="22" t="s">
        <v>6068</v>
      </c>
      <c r="B249" t="s">
        <v>35</v>
      </c>
      <c r="C249" s="62">
        <v>2.1276595744680851E-2</v>
      </c>
      <c r="D249" s="62">
        <v>1.0638297872340425E-2</v>
      </c>
      <c r="E249" s="62">
        <v>0</v>
      </c>
      <c r="F249" s="62">
        <v>0</v>
      </c>
      <c r="G249" s="62">
        <v>0</v>
      </c>
      <c r="H249" s="62">
        <v>2.1276595744680851E-2</v>
      </c>
      <c r="I249" s="62">
        <v>1.0638297872340425E-2</v>
      </c>
      <c r="J249" s="62">
        <v>0</v>
      </c>
      <c r="K249" s="62">
        <v>0</v>
      </c>
      <c r="L249" s="62">
        <v>0</v>
      </c>
      <c r="M249" s="62">
        <v>0</v>
      </c>
      <c r="N249" s="62">
        <v>2.1276595744680851E-2</v>
      </c>
      <c r="O249" s="62">
        <v>0</v>
      </c>
      <c r="P249" s="62">
        <v>0</v>
      </c>
      <c r="Q249" s="62">
        <v>9.5744680851063829E-2</v>
      </c>
      <c r="R249" s="62">
        <v>3.1914893617021274E-2</v>
      </c>
      <c r="S249" s="62">
        <v>0</v>
      </c>
      <c r="T249" s="62">
        <v>0</v>
      </c>
      <c r="U249" s="62">
        <v>0</v>
      </c>
      <c r="V249" s="62">
        <v>0</v>
      </c>
      <c r="W249" s="62">
        <v>8.5106382978723402E-2</v>
      </c>
      <c r="X249" s="62">
        <v>5.3191489361702128E-2</v>
      </c>
      <c r="Y249" s="62">
        <v>0.13829787234042554</v>
      </c>
      <c r="Z249" s="62">
        <v>7.4468085106382975E-2</v>
      </c>
      <c r="AA249" s="62">
        <v>0</v>
      </c>
      <c r="AB249" s="62">
        <v>3.1914893617021274E-2</v>
      </c>
      <c r="AC249" s="62">
        <v>0</v>
      </c>
      <c r="AD249" s="62">
        <v>0.14893617021276595</v>
      </c>
      <c r="AE249" s="62">
        <v>0.1702127659574468</v>
      </c>
      <c r="AF249" s="62">
        <v>4.2553191489361701E-2</v>
      </c>
      <c r="AG249" s="62">
        <v>2.1276595744680851E-2</v>
      </c>
      <c r="AH249" s="62">
        <v>2.1276595744680851E-2</v>
      </c>
    </row>
    <row r="250" spans="1:34">
      <c r="A250" s="22" t="s">
        <v>20</v>
      </c>
      <c r="B250" t="s">
        <v>36</v>
      </c>
      <c r="C250" s="62">
        <v>0</v>
      </c>
      <c r="D250" s="62">
        <v>0</v>
      </c>
      <c r="E250" s="62">
        <v>0</v>
      </c>
      <c r="F250" s="62">
        <v>0</v>
      </c>
      <c r="G250" s="62">
        <v>3.5714285714285712E-2</v>
      </c>
      <c r="H250" s="62">
        <v>0</v>
      </c>
      <c r="I250" s="62">
        <v>0</v>
      </c>
      <c r="J250" s="62">
        <v>0</v>
      </c>
      <c r="K250" s="62">
        <v>7.1428571428571425E-2</v>
      </c>
      <c r="L250" s="62">
        <v>7.1428571428571425E-2</v>
      </c>
      <c r="M250" s="62">
        <v>0</v>
      </c>
      <c r="N250" s="62">
        <v>0.14285714285714285</v>
      </c>
      <c r="O250" s="62">
        <v>0</v>
      </c>
      <c r="P250" s="62">
        <v>0</v>
      </c>
      <c r="Q250" s="62">
        <v>7.1428571428571425E-2</v>
      </c>
      <c r="R250" s="62">
        <v>0</v>
      </c>
      <c r="S250" s="62">
        <v>0</v>
      </c>
      <c r="T250" s="62">
        <v>0</v>
      </c>
      <c r="U250" s="62">
        <v>3.5714285714285712E-2</v>
      </c>
      <c r="V250" s="62">
        <v>0</v>
      </c>
      <c r="W250" s="62">
        <v>0</v>
      </c>
      <c r="X250" s="62">
        <v>0</v>
      </c>
      <c r="Y250" s="62">
        <v>0.10714285714285714</v>
      </c>
      <c r="Z250" s="62">
        <v>0</v>
      </c>
      <c r="AA250" s="62">
        <v>0</v>
      </c>
      <c r="AB250" s="62">
        <v>3.5714285714285712E-2</v>
      </c>
      <c r="AC250" s="62">
        <v>0</v>
      </c>
      <c r="AD250" s="62">
        <v>0.17857142857142858</v>
      </c>
      <c r="AE250" s="62">
        <v>0.14285714285714285</v>
      </c>
      <c r="AF250" s="62">
        <v>3.5714285714285712E-2</v>
      </c>
      <c r="AG250" s="62">
        <v>0</v>
      </c>
      <c r="AH250" s="62">
        <v>7.1428571428571425E-2</v>
      </c>
    </row>
    <row r="251" spans="1:34">
      <c r="A251" s="22" t="s">
        <v>6068</v>
      </c>
      <c r="B251" t="s">
        <v>37</v>
      </c>
      <c r="C251" s="62">
        <v>0</v>
      </c>
      <c r="D251" s="62">
        <v>1.098901098901099E-2</v>
      </c>
      <c r="E251" s="62">
        <v>2.197802197802198E-2</v>
      </c>
      <c r="F251" s="62">
        <v>2.197802197802198E-2</v>
      </c>
      <c r="G251" s="62">
        <v>0</v>
      </c>
      <c r="H251" s="62">
        <v>0</v>
      </c>
      <c r="I251" s="62">
        <v>0</v>
      </c>
      <c r="J251" s="62">
        <v>0</v>
      </c>
      <c r="K251" s="62">
        <v>2.197802197802198E-2</v>
      </c>
      <c r="L251" s="62">
        <v>1.098901098901099E-2</v>
      </c>
      <c r="M251" s="62">
        <v>0</v>
      </c>
      <c r="N251" s="62">
        <v>5.4945054945054944E-2</v>
      </c>
      <c r="O251" s="62">
        <v>0</v>
      </c>
      <c r="P251" s="62">
        <v>0</v>
      </c>
      <c r="Q251" s="62">
        <v>7.6923076923076927E-2</v>
      </c>
      <c r="R251" s="62">
        <v>3.2967032967032968E-2</v>
      </c>
      <c r="S251" s="62">
        <v>1.098901098901099E-2</v>
      </c>
      <c r="T251" s="62">
        <v>0</v>
      </c>
      <c r="U251" s="62">
        <v>0</v>
      </c>
      <c r="V251" s="62">
        <v>0</v>
      </c>
      <c r="W251" s="62">
        <v>2.197802197802198E-2</v>
      </c>
      <c r="X251" s="62">
        <v>4.3956043956043959E-2</v>
      </c>
      <c r="Y251" s="62">
        <v>0.12087912087912088</v>
      </c>
      <c r="Z251" s="62">
        <v>3.2967032967032968E-2</v>
      </c>
      <c r="AA251" s="62">
        <v>0</v>
      </c>
      <c r="AB251" s="62">
        <v>3.2967032967032968E-2</v>
      </c>
      <c r="AC251" s="62">
        <v>0</v>
      </c>
      <c r="AD251" s="62">
        <v>0.14285714285714285</v>
      </c>
      <c r="AE251" s="62">
        <v>0.26373626373626374</v>
      </c>
      <c r="AF251" s="62">
        <v>2.197802197802198E-2</v>
      </c>
      <c r="AG251" s="62">
        <v>2.197802197802198E-2</v>
      </c>
      <c r="AH251" s="62">
        <v>3.2967032967032968E-2</v>
      </c>
    </row>
    <row r="252" spans="1:34">
      <c r="A252" s="22" t="s">
        <v>19</v>
      </c>
      <c r="B252" t="s">
        <v>38</v>
      </c>
      <c r="C252" s="62">
        <v>1.1834319526627219E-2</v>
      </c>
      <c r="D252" s="62">
        <v>1.7751479289940829E-2</v>
      </c>
      <c r="E252" s="62">
        <v>2.3668639053254437E-2</v>
      </c>
      <c r="F252" s="62">
        <v>5.9171597633136093E-3</v>
      </c>
      <c r="G252" s="62">
        <v>3.5502958579881658E-2</v>
      </c>
      <c r="H252" s="62">
        <v>0</v>
      </c>
      <c r="I252" s="62">
        <v>5.9171597633136093E-3</v>
      </c>
      <c r="J252" s="62">
        <v>0</v>
      </c>
      <c r="K252" s="62">
        <v>5.9171597633136093E-3</v>
      </c>
      <c r="L252" s="62">
        <v>5.9171597633136093E-3</v>
      </c>
      <c r="M252" s="62">
        <v>5.9171597633136093E-3</v>
      </c>
      <c r="N252" s="62">
        <v>7.1005917159763315E-2</v>
      </c>
      <c r="O252" s="62">
        <v>5.9171597633136093E-3</v>
      </c>
      <c r="P252" s="62">
        <v>0</v>
      </c>
      <c r="Q252" s="62">
        <v>0.11242603550295859</v>
      </c>
      <c r="R252" s="62">
        <v>6.5088757396449703E-2</v>
      </c>
      <c r="S252" s="62">
        <v>0</v>
      </c>
      <c r="T252" s="62">
        <v>0</v>
      </c>
      <c r="U252" s="62">
        <v>5.9171597633136093E-3</v>
      </c>
      <c r="V252" s="62">
        <v>0</v>
      </c>
      <c r="W252" s="62">
        <v>7.6923076923076927E-2</v>
      </c>
      <c r="X252" s="62">
        <v>6.5088757396449703E-2</v>
      </c>
      <c r="Y252" s="62">
        <v>9.4674556213017749E-2</v>
      </c>
      <c r="Z252" s="62">
        <v>5.3254437869822487E-2</v>
      </c>
      <c r="AA252" s="62">
        <v>1.1834319526627219E-2</v>
      </c>
      <c r="AB252" s="62">
        <v>2.3668639053254437E-2</v>
      </c>
      <c r="AC252" s="62">
        <v>0</v>
      </c>
      <c r="AD252" s="62">
        <v>0.11242603550295859</v>
      </c>
      <c r="AE252" s="62">
        <v>0.1242603550295858</v>
      </c>
      <c r="AF252" s="62">
        <v>1.7751479289940829E-2</v>
      </c>
      <c r="AG252" s="62">
        <v>1.7751479289940829E-2</v>
      </c>
      <c r="AH252" s="62">
        <v>2.3668639053254437E-2</v>
      </c>
    </row>
    <row r="253" spans="1:34">
      <c r="A253" s="22" t="s">
        <v>4716</v>
      </c>
      <c r="B253" t="s">
        <v>39</v>
      </c>
      <c r="C253" s="62">
        <v>0</v>
      </c>
      <c r="D253" s="62">
        <v>1.4084507042253521E-2</v>
      </c>
      <c r="E253" s="62">
        <v>0.12676056338028169</v>
      </c>
      <c r="F253" s="62">
        <v>4.2253521126760563E-2</v>
      </c>
      <c r="G253" s="62">
        <v>0</v>
      </c>
      <c r="H253" s="62">
        <v>0</v>
      </c>
      <c r="I253" s="62">
        <v>1.4084507042253521E-2</v>
      </c>
      <c r="J253" s="62">
        <v>0</v>
      </c>
      <c r="K253" s="62">
        <v>2.8169014084507043E-2</v>
      </c>
      <c r="L253" s="62">
        <v>2.8169014084507043E-2</v>
      </c>
      <c r="M253" s="62">
        <v>0</v>
      </c>
      <c r="N253" s="62">
        <v>4.2253521126760563E-2</v>
      </c>
      <c r="O253" s="62">
        <v>0</v>
      </c>
      <c r="P253" s="62">
        <v>0</v>
      </c>
      <c r="Q253" s="62">
        <v>0.12676056338028169</v>
      </c>
      <c r="R253" s="62">
        <v>0.11267605633802817</v>
      </c>
      <c r="S253" s="62">
        <v>0</v>
      </c>
      <c r="T253" s="62">
        <v>0</v>
      </c>
      <c r="U253" s="62">
        <v>0</v>
      </c>
      <c r="V253" s="62">
        <v>0</v>
      </c>
      <c r="W253" s="62">
        <v>1.4084507042253521E-2</v>
      </c>
      <c r="X253" s="62">
        <v>1.4084507042253521E-2</v>
      </c>
      <c r="Y253" s="62">
        <v>7.0422535211267609E-2</v>
      </c>
      <c r="Z253" s="62">
        <v>5.6338028169014086E-2</v>
      </c>
      <c r="AA253" s="62">
        <v>0</v>
      </c>
      <c r="AB253" s="62">
        <v>5.6338028169014086E-2</v>
      </c>
      <c r="AC253" s="62">
        <v>0</v>
      </c>
      <c r="AD253" s="62">
        <v>0.12676056338028169</v>
      </c>
      <c r="AE253" s="62">
        <v>8.4507042253521125E-2</v>
      </c>
      <c r="AF253" s="62">
        <v>1.4084507042253521E-2</v>
      </c>
      <c r="AG253" s="62">
        <v>0</v>
      </c>
      <c r="AH253" s="62">
        <v>2.8169014084507043E-2</v>
      </c>
    </row>
    <row r="254" spans="1:34">
      <c r="A254" s="22" t="s">
        <v>4716</v>
      </c>
      <c r="B254" t="s">
        <v>40</v>
      </c>
      <c r="C254" s="62">
        <v>0</v>
      </c>
      <c r="D254" s="62">
        <v>1.3157894736842105E-2</v>
      </c>
      <c r="E254" s="62">
        <v>1.3157894736842105E-2</v>
      </c>
      <c r="F254" s="62">
        <v>6.5789473684210523E-2</v>
      </c>
      <c r="G254" s="62">
        <v>1.3157894736842105E-2</v>
      </c>
      <c r="H254" s="62">
        <v>1.3157894736842105E-2</v>
      </c>
      <c r="I254" s="62">
        <v>0</v>
      </c>
      <c r="J254" s="62">
        <v>0</v>
      </c>
      <c r="K254" s="62">
        <v>1.3157894736842105E-2</v>
      </c>
      <c r="L254" s="62">
        <v>3.9473684210526314E-2</v>
      </c>
      <c r="M254" s="62">
        <v>0</v>
      </c>
      <c r="N254" s="62">
        <v>5.2631578947368418E-2</v>
      </c>
      <c r="O254" s="62">
        <v>0</v>
      </c>
      <c r="P254" s="62">
        <v>0</v>
      </c>
      <c r="Q254" s="62">
        <v>9.2105263157894732E-2</v>
      </c>
      <c r="R254" s="62">
        <v>6.5789473684210523E-2</v>
      </c>
      <c r="S254" s="62">
        <v>0</v>
      </c>
      <c r="T254" s="62">
        <v>0</v>
      </c>
      <c r="U254" s="62">
        <v>0</v>
      </c>
      <c r="V254" s="62">
        <v>0</v>
      </c>
      <c r="W254" s="62">
        <v>2.6315789473684209E-2</v>
      </c>
      <c r="X254" s="62">
        <v>6.5789473684210523E-2</v>
      </c>
      <c r="Y254" s="62">
        <v>7.8947368421052627E-2</v>
      </c>
      <c r="Z254" s="62">
        <v>1.3157894736842105E-2</v>
      </c>
      <c r="AA254" s="62">
        <v>2.6315789473684209E-2</v>
      </c>
      <c r="AB254" s="62">
        <v>3.9473684210526314E-2</v>
      </c>
      <c r="AC254" s="62">
        <v>0</v>
      </c>
      <c r="AD254" s="62">
        <v>0.13157894736842105</v>
      </c>
      <c r="AE254" s="62">
        <v>0.18421052631578946</v>
      </c>
      <c r="AF254" s="62">
        <v>1.3157894736842105E-2</v>
      </c>
      <c r="AG254" s="62">
        <v>1.3157894736842105E-2</v>
      </c>
      <c r="AH254" s="62">
        <v>2.6315789473684209E-2</v>
      </c>
    </row>
    <row r="255" spans="1:34">
      <c r="A255" s="22" t="s">
        <v>6068</v>
      </c>
      <c r="B255" t="s">
        <v>41</v>
      </c>
      <c r="C255" s="62">
        <v>1.932367149758454E-2</v>
      </c>
      <c r="D255" s="62">
        <v>2.8985507246376812E-2</v>
      </c>
      <c r="E255" s="62">
        <v>1.4492753623188406E-2</v>
      </c>
      <c r="F255" s="62">
        <v>1.4492753623188406E-2</v>
      </c>
      <c r="G255" s="62">
        <v>1.932367149758454E-2</v>
      </c>
      <c r="H255" s="62">
        <v>1.932367149758454E-2</v>
      </c>
      <c r="I255" s="62">
        <v>4.830917874396135E-3</v>
      </c>
      <c r="J255" s="62">
        <v>0</v>
      </c>
      <c r="K255" s="62">
        <v>9.6618357487922701E-3</v>
      </c>
      <c r="L255" s="62">
        <v>4.830917874396135E-3</v>
      </c>
      <c r="M255" s="62">
        <v>0</v>
      </c>
      <c r="N255" s="62">
        <v>3.3816425120772944E-2</v>
      </c>
      <c r="O255" s="62">
        <v>0</v>
      </c>
      <c r="P255" s="62">
        <v>0</v>
      </c>
      <c r="Q255" s="62">
        <v>7.7294685990338161E-2</v>
      </c>
      <c r="R255" s="62">
        <v>2.8985507246376812E-2</v>
      </c>
      <c r="S255" s="62">
        <v>0</v>
      </c>
      <c r="T255" s="62">
        <v>0</v>
      </c>
      <c r="U255" s="62">
        <v>0</v>
      </c>
      <c r="V255" s="62">
        <v>0</v>
      </c>
      <c r="W255" s="62">
        <v>7.2463768115942032E-2</v>
      </c>
      <c r="X255" s="62">
        <v>9.6618357487922704E-2</v>
      </c>
      <c r="Y255" s="62">
        <v>9.1787439613526575E-2</v>
      </c>
      <c r="Z255" s="62">
        <v>8.2125603864734303E-2</v>
      </c>
      <c r="AA255" s="62">
        <v>9.6618357487922701E-3</v>
      </c>
      <c r="AB255" s="62">
        <v>4.3478260869565216E-2</v>
      </c>
      <c r="AC255" s="62">
        <v>4.830917874396135E-3</v>
      </c>
      <c r="AD255" s="62">
        <v>0.12077294685990338</v>
      </c>
      <c r="AE255" s="62">
        <v>0.16425120772946861</v>
      </c>
      <c r="AF255" s="62">
        <v>1.4492753623188406E-2</v>
      </c>
      <c r="AG255" s="62">
        <v>9.6618357487922701E-3</v>
      </c>
      <c r="AH255" s="62">
        <v>1.4492753623188406E-2</v>
      </c>
    </row>
    <row r="256" spans="1:34">
      <c r="A256" s="22" t="s">
        <v>16</v>
      </c>
      <c r="B256" t="s">
        <v>42</v>
      </c>
      <c r="C256" s="62">
        <v>6.1349693251533744E-3</v>
      </c>
      <c r="D256" s="62">
        <v>0</v>
      </c>
      <c r="E256" s="62">
        <v>2.4539877300613498E-2</v>
      </c>
      <c r="F256" s="62">
        <v>6.1349693251533744E-3</v>
      </c>
      <c r="G256" s="62">
        <v>1.8404907975460124E-2</v>
      </c>
      <c r="H256" s="62">
        <v>0</v>
      </c>
      <c r="I256" s="62">
        <v>0</v>
      </c>
      <c r="J256" s="62">
        <v>0</v>
      </c>
      <c r="K256" s="62">
        <v>1.2269938650306749E-2</v>
      </c>
      <c r="L256" s="62">
        <v>2.4539877300613498E-2</v>
      </c>
      <c r="M256" s="62">
        <v>0</v>
      </c>
      <c r="N256" s="62">
        <v>9.202453987730061E-2</v>
      </c>
      <c r="O256" s="62">
        <v>0</v>
      </c>
      <c r="P256" s="62">
        <v>0</v>
      </c>
      <c r="Q256" s="62">
        <v>9.815950920245399E-2</v>
      </c>
      <c r="R256" s="62">
        <v>9.202453987730061E-2</v>
      </c>
      <c r="S256" s="62">
        <v>0</v>
      </c>
      <c r="T256" s="62">
        <v>0</v>
      </c>
      <c r="U256" s="62">
        <v>0</v>
      </c>
      <c r="V256" s="62">
        <v>0</v>
      </c>
      <c r="W256" s="62">
        <v>2.4539877300613498E-2</v>
      </c>
      <c r="X256" s="62">
        <v>4.9079754601226995E-2</v>
      </c>
      <c r="Y256" s="62">
        <v>8.5889570552147243E-2</v>
      </c>
      <c r="Z256" s="62">
        <v>2.4539877300613498E-2</v>
      </c>
      <c r="AA256" s="62">
        <v>6.1349693251533744E-3</v>
      </c>
      <c r="AB256" s="62">
        <v>3.6809815950920248E-2</v>
      </c>
      <c r="AC256" s="62">
        <v>0</v>
      </c>
      <c r="AD256" s="62">
        <v>0.13496932515337423</v>
      </c>
      <c r="AE256" s="62">
        <v>0.20858895705521471</v>
      </c>
      <c r="AF256" s="62">
        <v>1.2269938650306749E-2</v>
      </c>
      <c r="AG256" s="62">
        <v>2.4539877300613498E-2</v>
      </c>
      <c r="AH256" s="62">
        <v>1.8404907975460124E-2</v>
      </c>
    </row>
    <row r="257" spans="1:34">
      <c r="A257" s="22" t="s">
        <v>19</v>
      </c>
      <c r="B257" t="s">
        <v>43</v>
      </c>
      <c r="C257" s="62">
        <v>1.2437810945273632E-2</v>
      </c>
      <c r="D257" s="62">
        <v>1.2437810945273632E-2</v>
      </c>
      <c r="E257" s="62">
        <v>1.9900497512437811E-2</v>
      </c>
      <c r="F257" s="62">
        <v>2.4875621890547263E-3</v>
      </c>
      <c r="G257" s="62">
        <v>1.7412935323383085E-2</v>
      </c>
      <c r="H257" s="62">
        <v>2.4875621890547263E-3</v>
      </c>
      <c r="I257" s="62">
        <v>7.462686567164179E-3</v>
      </c>
      <c r="J257" s="62">
        <v>0</v>
      </c>
      <c r="K257" s="62">
        <v>7.462686567164179E-3</v>
      </c>
      <c r="L257" s="62">
        <v>1.9900497512437811E-2</v>
      </c>
      <c r="M257" s="62">
        <v>0</v>
      </c>
      <c r="N257" s="62">
        <v>7.7114427860696513E-2</v>
      </c>
      <c r="O257" s="62">
        <v>2.4875621890547263E-3</v>
      </c>
      <c r="P257" s="62">
        <v>2.4875621890547263E-3</v>
      </c>
      <c r="Q257" s="62">
        <v>0.15174129353233831</v>
      </c>
      <c r="R257" s="62">
        <v>9.2039800995024873E-2</v>
      </c>
      <c r="S257" s="62">
        <v>9.9502487562189053E-3</v>
      </c>
      <c r="T257" s="62">
        <v>2.4875621890547263E-3</v>
      </c>
      <c r="U257" s="62">
        <v>2.4875621890547263E-3</v>
      </c>
      <c r="V257" s="62">
        <v>0</v>
      </c>
      <c r="W257" s="62">
        <v>5.4726368159203981E-2</v>
      </c>
      <c r="X257" s="62">
        <v>6.2189054726368161E-2</v>
      </c>
      <c r="Y257" s="62">
        <v>6.7164179104477612E-2</v>
      </c>
      <c r="Z257" s="62">
        <v>5.9701492537313432E-2</v>
      </c>
      <c r="AA257" s="62">
        <v>1.9900497512437811E-2</v>
      </c>
      <c r="AB257" s="62">
        <v>2.4875621890547265E-2</v>
      </c>
      <c r="AC257" s="62">
        <v>2.4875621890547263E-3</v>
      </c>
      <c r="AD257" s="62">
        <v>0.12437810945273632</v>
      </c>
      <c r="AE257" s="62">
        <v>0.11194029850746269</v>
      </c>
      <c r="AF257" s="62">
        <v>1.4925373134328358E-2</v>
      </c>
      <c r="AG257" s="62">
        <v>7.462686567164179E-3</v>
      </c>
      <c r="AH257" s="62">
        <v>7.462686567164179E-3</v>
      </c>
    </row>
    <row r="258" spans="1:34">
      <c r="A258" s="22" t="s">
        <v>19</v>
      </c>
      <c r="B258" t="s">
        <v>44</v>
      </c>
      <c r="C258" s="62">
        <v>3.6764705882352941E-3</v>
      </c>
      <c r="D258" s="62">
        <v>0</v>
      </c>
      <c r="E258" s="62">
        <v>1.4705882352941176E-2</v>
      </c>
      <c r="F258" s="62">
        <v>7.3529411764705881E-3</v>
      </c>
      <c r="G258" s="62">
        <v>2.2058823529411766E-2</v>
      </c>
      <c r="H258" s="62">
        <v>0</v>
      </c>
      <c r="I258" s="62">
        <v>3.6764705882352941E-3</v>
      </c>
      <c r="J258" s="62">
        <v>0</v>
      </c>
      <c r="K258" s="62">
        <v>7.3529411764705881E-3</v>
      </c>
      <c r="L258" s="62">
        <v>2.2058823529411766E-2</v>
      </c>
      <c r="M258" s="62">
        <v>0</v>
      </c>
      <c r="N258" s="62">
        <v>8.8235294117647065E-2</v>
      </c>
      <c r="O258" s="62">
        <v>0</v>
      </c>
      <c r="P258" s="62">
        <v>0</v>
      </c>
      <c r="Q258" s="62">
        <v>0.19117647058823528</v>
      </c>
      <c r="R258" s="62">
        <v>9.9264705882352935E-2</v>
      </c>
      <c r="S258" s="62">
        <v>1.1029411764705883E-2</v>
      </c>
      <c r="T258" s="62">
        <v>7.3529411764705881E-3</v>
      </c>
      <c r="U258" s="62">
        <v>3.6764705882352941E-3</v>
      </c>
      <c r="V258" s="62">
        <v>0</v>
      </c>
      <c r="W258" s="62">
        <v>6.25E-2</v>
      </c>
      <c r="X258" s="62">
        <v>3.3088235294117647E-2</v>
      </c>
      <c r="Y258" s="62">
        <v>5.1470588235294115E-2</v>
      </c>
      <c r="Z258" s="62">
        <v>4.4117647058823532E-2</v>
      </c>
      <c r="AA258" s="62">
        <v>1.4705882352941176E-2</v>
      </c>
      <c r="AB258" s="62">
        <v>2.2058823529411766E-2</v>
      </c>
      <c r="AC258" s="62">
        <v>0</v>
      </c>
      <c r="AD258" s="62">
        <v>0.11764705882352941</v>
      </c>
      <c r="AE258" s="62">
        <v>0.13970588235294118</v>
      </c>
      <c r="AF258" s="62">
        <v>1.4705882352941176E-2</v>
      </c>
      <c r="AG258" s="62">
        <v>7.3529411764705881E-3</v>
      </c>
      <c r="AH258" s="62">
        <v>1.1029411764705883E-2</v>
      </c>
    </row>
    <row r="259" spans="1:34">
      <c r="A259" s="22" t="s">
        <v>6068</v>
      </c>
      <c r="B259" t="s">
        <v>45</v>
      </c>
      <c r="C259" s="62">
        <v>1.015228426395939E-2</v>
      </c>
      <c r="D259" s="62">
        <v>2.030456852791878E-2</v>
      </c>
      <c r="E259" s="62">
        <v>1.5228426395939087E-2</v>
      </c>
      <c r="F259" s="62">
        <v>5.076142131979695E-3</v>
      </c>
      <c r="G259" s="62">
        <v>5.076142131979695E-3</v>
      </c>
      <c r="H259" s="62">
        <v>5.076142131979695E-3</v>
      </c>
      <c r="I259" s="62">
        <v>0</v>
      </c>
      <c r="J259" s="62">
        <v>0</v>
      </c>
      <c r="K259" s="62">
        <v>2.030456852791878E-2</v>
      </c>
      <c r="L259" s="62">
        <v>1.5228426395939087E-2</v>
      </c>
      <c r="M259" s="62">
        <v>0</v>
      </c>
      <c r="N259" s="62">
        <v>6.0913705583756347E-2</v>
      </c>
      <c r="O259" s="62">
        <v>0</v>
      </c>
      <c r="P259" s="62">
        <v>0</v>
      </c>
      <c r="Q259" s="62">
        <v>0.1116751269035533</v>
      </c>
      <c r="R259" s="62">
        <v>5.0761421319796954E-2</v>
      </c>
      <c r="S259" s="62">
        <v>0</v>
      </c>
      <c r="T259" s="62">
        <v>0</v>
      </c>
      <c r="U259" s="62">
        <v>0</v>
      </c>
      <c r="V259" s="62">
        <v>0</v>
      </c>
      <c r="W259" s="62">
        <v>4.060913705583756E-2</v>
      </c>
      <c r="X259" s="62">
        <v>5.5837563451776651E-2</v>
      </c>
      <c r="Y259" s="62">
        <v>0.10152284263959391</v>
      </c>
      <c r="Z259" s="62">
        <v>7.6142131979695438E-2</v>
      </c>
      <c r="AA259" s="62">
        <v>5.076142131979695E-3</v>
      </c>
      <c r="AB259" s="62">
        <v>4.060913705583756E-2</v>
      </c>
      <c r="AC259" s="62">
        <v>0</v>
      </c>
      <c r="AD259" s="62">
        <v>0.13705583756345177</v>
      </c>
      <c r="AE259" s="62">
        <v>0.16243654822335024</v>
      </c>
      <c r="AF259" s="62">
        <v>2.5380710659898477E-2</v>
      </c>
      <c r="AG259" s="62">
        <v>2.030456852791878E-2</v>
      </c>
      <c r="AH259" s="62">
        <v>1.5228426395939087E-2</v>
      </c>
    </row>
    <row r="260" spans="1:34">
      <c r="A260" s="22" t="s">
        <v>6068</v>
      </c>
      <c r="B260" t="s">
        <v>46</v>
      </c>
      <c r="C260" s="62">
        <v>2.336448598130841E-2</v>
      </c>
      <c r="D260" s="62">
        <v>2.336448598130841E-2</v>
      </c>
      <c r="E260" s="62">
        <v>2.336448598130841E-2</v>
      </c>
      <c r="F260" s="62">
        <v>1.8691588785046728E-2</v>
      </c>
      <c r="G260" s="62">
        <v>4.6728971962616819E-3</v>
      </c>
      <c r="H260" s="62">
        <v>0</v>
      </c>
      <c r="I260" s="62">
        <v>4.6728971962616819E-3</v>
      </c>
      <c r="J260" s="62">
        <v>0</v>
      </c>
      <c r="K260" s="62">
        <v>3.2710280373831772E-2</v>
      </c>
      <c r="L260" s="62">
        <v>2.336448598130841E-2</v>
      </c>
      <c r="M260" s="62">
        <v>0</v>
      </c>
      <c r="N260" s="62">
        <v>6.5420560747663545E-2</v>
      </c>
      <c r="O260" s="62">
        <v>4.6728971962616819E-3</v>
      </c>
      <c r="P260" s="62">
        <v>0</v>
      </c>
      <c r="Q260" s="62">
        <v>0.11214953271028037</v>
      </c>
      <c r="R260" s="62">
        <v>5.1401869158878503E-2</v>
      </c>
      <c r="S260" s="62">
        <v>9.3457943925233638E-3</v>
      </c>
      <c r="T260" s="62">
        <v>1.8691588785046728E-2</v>
      </c>
      <c r="U260" s="62">
        <v>0</v>
      </c>
      <c r="V260" s="62">
        <v>0</v>
      </c>
      <c r="W260" s="62">
        <v>5.1401869158878503E-2</v>
      </c>
      <c r="X260" s="62">
        <v>2.336448598130841E-2</v>
      </c>
      <c r="Y260" s="62">
        <v>7.476635514018691E-2</v>
      </c>
      <c r="Z260" s="62">
        <v>2.8037383177570093E-2</v>
      </c>
      <c r="AA260" s="62">
        <v>1.4018691588785047E-2</v>
      </c>
      <c r="AB260" s="62">
        <v>4.2056074766355138E-2</v>
      </c>
      <c r="AC260" s="62">
        <v>4.6728971962616819E-3</v>
      </c>
      <c r="AD260" s="62">
        <v>0.12616822429906541</v>
      </c>
      <c r="AE260" s="62">
        <v>0.1822429906542056</v>
      </c>
      <c r="AF260" s="62">
        <v>4.6728971962616819E-3</v>
      </c>
      <c r="AG260" s="62">
        <v>1.8691588785046728E-2</v>
      </c>
      <c r="AH260" s="62">
        <v>1.4018691588785047E-2</v>
      </c>
    </row>
    <row r="261" spans="1:34">
      <c r="A261" s="22" t="s">
        <v>17</v>
      </c>
      <c r="B261" t="s">
        <v>47</v>
      </c>
      <c r="C261" s="62">
        <v>1.0416666666666666E-2</v>
      </c>
      <c r="D261" s="62">
        <v>5.208333333333333E-3</v>
      </c>
      <c r="E261" s="62">
        <v>3.6458333333333336E-2</v>
      </c>
      <c r="F261" s="62">
        <v>2.0833333333333332E-2</v>
      </c>
      <c r="G261" s="62">
        <v>5.208333333333333E-3</v>
      </c>
      <c r="H261" s="62">
        <v>0</v>
      </c>
      <c r="I261" s="62">
        <v>0</v>
      </c>
      <c r="J261" s="62">
        <v>0</v>
      </c>
      <c r="K261" s="62">
        <v>2.0833333333333332E-2</v>
      </c>
      <c r="L261" s="62">
        <v>2.6041666666666668E-2</v>
      </c>
      <c r="M261" s="62">
        <v>5.208333333333333E-3</v>
      </c>
      <c r="N261" s="62">
        <v>6.25E-2</v>
      </c>
      <c r="O261" s="62">
        <v>5.208333333333333E-3</v>
      </c>
      <c r="P261" s="62">
        <v>5.208333333333333E-3</v>
      </c>
      <c r="Q261" s="62">
        <v>0.10416666666666667</v>
      </c>
      <c r="R261" s="62">
        <v>9.375E-2</v>
      </c>
      <c r="S261" s="62">
        <v>1.0416666666666666E-2</v>
      </c>
      <c r="T261" s="62">
        <v>5.208333333333333E-3</v>
      </c>
      <c r="U261" s="62">
        <v>5.208333333333333E-3</v>
      </c>
      <c r="V261" s="62">
        <v>0</v>
      </c>
      <c r="W261" s="62">
        <v>4.6875E-2</v>
      </c>
      <c r="X261" s="62">
        <v>3.6458333333333336E-2</v>
      </c>
      <c r="Y261" s="62">
        <v>6.7708333333333329E-2</v>
      </c>
      <c r="Z261" s="62">
        <v>3.125E-2</v>
      </c>
      <c r="AA261" s="62">
        <v>0</v>
      </c>
      <c r="AB261" s="62">
        <v>3.125E-2</v>
      </c>
      <c r="AC261" s="62">
        <v>0</v>
      </c>
      <c r="AD261" s="62">
        <v>0.13020833333333334</v>
      </c>
      <c r="AE261" s="62">
        <v>0.171875</v>
      </c>
      <c r="AF261" s="62">
        <v>2.6041666666666668E-2</v>
      </c>
      <c r="AG261" s="62">
        <v>2.0833333333333332E-2</v>
      </c>
      <c r="AH261" s="62">
        <v>1.5625E-2</v>
      </c>
    </row>
    <row r="262" spans="1:34">
      <c r="A262" s="22" t="s">
        <v>20</v>
      </c>
      <c r="B262" t="s">
        <v>48</v>
      </c>
      <c r="C262" s="62">
        <v>2.8248587570621469E-3</v>
      </c>
      <c r="D262" s="62">
        <v>2.5423728813559324E-2</v>
      </c>
      <c r="E262" s="62">
        <v>0.11864406779661017</v>
      </c>
      <c r="F262" s="62">
        <v>2.2598870056497175E-2</v>
      </c>
      <c r="G262" s="62">
        <v>1.1299435028248588E-2</v>
      </c>
      <c r="H262" s="62">
        <v>2.8248587570621469E-3</v>
      </c>
      <c r="I262" s="62">
        <v>2.8248587570621469E-3</v>
      </c>
      <c r="J262" s="62">
        <v>0</v>
      </c>
      <c r="K262" s="62">
        <v>4.519774011299435E-2</v>
      </c>
      <c r="L262" s="62">
        <v>3.6723163841807911E-2</v>
      </c>
      <c r="M262" s="62">
        <v>5.6497175141242938E-3</v>
      </c>
      <c r="N262" s="62">
        <v>8.1920903954802254E-2</v>
      </c>
      <c r="O262" s="62">
        <v>0</v>
      </c>
      <c r="P262" s="62">
        <v>0</v>
      </c>
      <c r="Q262" s="62">
        <v>0.1384180790960452</v>
      </c>
      <c r="R262" s="62">
        <v>0.10734463276836158</v>
      </c>
      <c r="S262" s="62">
        <v>1.6949152542372881E-2</v>
      </c>
      <c r="T262" s="62">
        <v>1.977401129943503E-2</v>
      </c>
      <c r="U262" s="62">
        <v>2.8248587570621469E-3</v>
      </c>
      <c r="V262" s="62">
        <v>0</v>
      </c>
      <c r="W262" s="62">
        <v>2.5423728813559324E-2</v>
      </c>
      <c r="X262" s="62">
        <v>1.977401129943503E-2</v>
      </c>
      <c r="Y262" s="62">
        <v>4.8022598870056499E-2</v>
      </c>
      <c r="Z262" s="62">
        <v>1.6949152542372881E-2</v>
      </c>
      <c r="AA262" s="62">
        <v>1.1299435028248588E-2</v>
      </c>
      <c r="AB262" s="62">
        <v>2.5423728813559324E-2</v>
      </c>
      <c r="AC262" s="62">
        <v>2.8248587570621469E-3</v>
      </c>
      <c r="AD262" s="62">
        <v>9.03954802259887E-2</v>
      </c>
      <c r="AE262" s="62">
        <v>9.3220338983050849E-2</v>
      </c>
      <c r="AF262" s="62">
        <v>1.4124293785310734E-2</v>
      </c>
      <c r="AG262" s="62">
        <v>5.6497175141242938E-3</v>
      </c>
      <c r="AH262" s="62">
        <v>5.6497175141242938E-3</v>
      </c>
    </row>
    <row r="263" spans="1:34">
      <c r="A263" s="22" t="s">
        <v>6068</v>
      </c>
      <c r="B263" t="s">
        <v>49</v>
      </c>
      <c r="C263" s="62">
        <v>1.9047619047619049E-2</v>
      </c>
      <c r="D263" s="62">
        <v>1.9047619047619049E-2</v>
      </c>
      <c r="E263" s="62">
        <v>0</v>
      </c>
      <c r="F263" s="62">
        <v>0</v>
      </c>
      <c r="G263" s="62">
        <v>9.5238095238095247E-3</v>
      </c>
      <c r="H263" s="62">
        <v>0</v>
      </c>
      <c r="I263" s="62">
        <v>0</v>
      </c>
      <c r="J263" s="62">
        <v>0</v>
      </c>
      <c r="K263" s="62">
        <v>0</v>
      </c>
      <c r="L263" s="62">
        <v>0</v>
      </c>
      <c r="M263" s="62">
        <v>0</v>
      </c>
      <c r="N263" s="62">
        <v>2.8571428571428571E-2</v>
      </c>
      <c r="O263" s="62">
        <v>0</v>
      </c>
      <c r="P263" s="62">
        <v>0</v>
      </c>
      <c r="Q263" s="62">
        <v>9.5238095238095233E-2</v>
      </c>
      <c r="R263" s="62">
        <v>5.7142857142857141E-2</v>
      </c>
      <c r="S263" s="62">
        <v>9.5238095238095247E-3</v>
      </c>
      <c r="T263" s="62">
        <v>0</v>
      </c>
      <c r="U263" s="62">
        <v>0</v>
      </c>
      <c r="V263" s="62">
        <v>0</v>
      </c>
      <c r="W263" s="62">
        <v>6.6666666666666666E-2</v>
      </c>
      <c r="X263" s="62">
        <v>2.8571428571428571E-2</v>
      </c>
      <c r="Y263" s="62">
        <v>0.12380952380952381</v>
      </c>
      <c r="Z263" s="62">
        <v>9.5238095238095233E-2</v>
      </c>
      <c r="AA263" s="62">
        <v>2.8571428571428571E-2</v>
      </c>
      <c r="AB263" s="62">
        <v>1.9047619047619049E-2</v>
      </c>
      <c r="AC263" s="62">
        <v>0</v>
      </c>
      <c r="AD263" s="62">
        <v>0.20952380952380953</v>
      </c>
      <c r="AE263" s="62">
        <v>0.14285714285714285</v>
      </c>
      <c r="AF263" s="62">
        <v>9.5238095238095247E-3</v>
      </c>
      <c r="AG263" s="62">
        <v>9.5238095238095247E-3</v>
      </c>
      <c r="AH263" s="62">
        <v>2.8571428571428571E-2</v>
      </c>
    </row>
    <row r="264" spans="1:34">
      <c r="A264" s="22" t="s">
        <v>19</v>
      </c>
      <c r="B264" t="s">
        <v>50</v>
      </c>
      <c r="C264" s="62">
        <v>1.2468827930174564E-2</v>
      </c>
      <c r="D264" s="62">
        <v>7.481296758104738E-3</v>
      </c>
      <c r="E264" s="62">
        <v>9.9750623441396506E-3</v>
      </c>
      <c r="F264" s="62">
        <v>0</v>
      </c>
      <c r="G264" s="62">
        <v>7.481296758104738E-3</v>
      </c>
      <c r="H264" s="62">
        <v>2.4937655860349127E-3</v>
      </c>
      <c r="I264" s="62">
        <v>2.4937655860349127E-3</v>
      </c>
      <c r="J264" s="62">
        <v>0</v>
      </c>
      <c r="K264" s="62">
        <v>2.4937655860349127E-3</v>
      </c>
      <c r="L264" s="62">
        <v>1.4962593516209476E-2</v>
      </c>
      <c r="M264" s="62">
        <v>0</v>
      </c>
      <c r="N264" s="62">
        <v>8.7281795511221949E-2</v>
      </c>
      <c r="O264" s="62">
        <v>0</v>
      </c>
      <c r="P264" s="62">
        <v>0</v>
      </c>
      <c r="Q264" s="62">
        <v>0.12219451371571072</v>
      </c>
      <c r="R264" s="62">
        <v>7.7306733167082295E-2</v>
      </c>
      <c r="S264" s="62">
        <v>2.4937655860349127E-3</v>
      </c>
      <c r="T264" s="62">
        <v>4.9875311720698253E-3</v>
      </c>
      <c r="U264" s="62">
        <v>2.4937655860349127E-3</v>
      </c>
      <c r="V264" s="62">
        <v>0</v>
      </c>
      <c r="W264" s="62">
        <v>6.4837905236907731E-2</v>
      </c>
      <c r="X264" s="62">
        <v>8.2294264339152115E-2</v>
      </c>
      <c r="Y264" s="62">
        <v>8.2294264339152115E-2</v>
      </c>
      <c r="Z264" s="62">
        <v>6.7331670822942641E-2</v>
      </c>
      <c r="AA264" s="62">
        <v>2.4937655860349128E-2</v>
      </c>
      <c r="AB264" s="62">
        <v>3.4912718204488775E-2</v>
      </c>
      <c r="AC264" s="62">
        <v>2.4937655860349127E-3</v>
      </c>
      <c r="AD264" s="62">
        <v>0.11970074812967581</v>
      </c>
      <c r="AE264" s="62">
        <v>0.12967581047381546</v>
      </c>
      <c r="AF264" s="62">
        <v>1.7456359102244388E-2</v>
      </c>
      <c r="AG264" s="62">
        <v>9.9750623441396506E-3</v>
      </c>
      <c r="AH264" s="62">
        <v>7.481296758104738E-3</v>
      </c>
    </row>
    <row r="265" spans="1:34">
      <c r="A265" s="22" t="s">
        <v>4716</v>
      </c>
      <c r="B265" t="s">
        <v>51</v>
      </c>
      <c r="C265" s="62">
        <v>3.3112582781456954E-3</v>
      </c>
      <c r="D265" s="62">
        <v>2.3178807947019868E-2</v>
      </c>
      <c r="E265" s="62">
        <v>0.11258278145695365</v>
      </c>
      <c r="F265" s="62">
        <v>2.6490066225165563E-2</v>
      </c>
      <c r="G265" s="62">
        <v>9.9337748344370865E-3</v>
      </c>
      <c r="H265" s="62">
        <v>0</v>
      </c>
      <c r="I265" s="62">
        <v>9.9337748344370865E-3</v>
      </c>
      <c r="J265" s="62">
        <v>0</v>
      </c>
      <c r="K265" s="62">
        <v>6.2913907284768214E-2</v>
      </c>
      <c r="L265" s="62">
        <v>3.6423841059602648E-2</v>
      </c>
      <c r="M265" s="62">
        <v>6.6225165562913907E-3</v>
      </c>
      <c r="N265" s="62">
        <v>0.10596026490066225</v>
      </c>
      <c r="O265" s="62">
        <v>3.3112582781456954E-3</v>
      </c>
      <c r="P265" s="62">
        <v>3.3112582781456954E-3</v>
      </c>
      <c r="Q265" s="62">
        <v>0.15562913907284767</v>
      </c>
      <c r="R265" s="62">
        <v>7.9470198675496692E-2</v>
      </c>
      <c r="S265" s="62">
        <v>0</v>
      </c>
      <c r="T265" s="62">
        <v>9.9337748344370865E-3</v>
      </c>
      <c r="U265" s="62">
        <v>0</v>
      </c>
      <c r="V265" s="62">
        <v>0</v>
      </c>
      <c r="W265" s="62">
        <v>3.3112582781456956E-2</v>
      </c>
      <c r="X265" s="62">
        <v>1.6556291390728478E-2</v>
      </c>
      <c r="Y265" s="62">
        <v>4.9668874172185427E-2</v>
      </c>
      <c r="Z265" s="62">
        <v>1.6556291390728478E-2</v>
      </c>
      <c r="AA265" s="62">
        <v>1.3245033112582781E-2</v>
      </c>
      <c r="AB265" s="62">
        <v>3.3112582781456956E-2</v>
      </c>
      <c r="AC265" s="62">
        <v>0</v>
      </c>
      <c r="AD265" s="62">
        <v>7.6158940397350994E-2</v>
      </c>
      <c r="AE265" s="62">
        <v>8.2781456953642391E-2</v>
      </c>
      <c r="AF265" s="62">
        <v>1.3245033112582781E-2</v>
      </c>
      <c r="AG265" s="62">
        <v>9.9337748344370865E-3</v>
      </c>
      <c r="AH265" s="62">
        <v>6.6225165562913907E-3</v>
      </c>
    </row>
    <row r="266" spans="1:34">
      <c r="A266" s="22" t="s">
        <v>4716</v>
      </c>
      <c r="B266" t="s">
        <v>52</v>
      </c>
      <c r="C266" s="62">
        <v>0</v>
      </c>
      <c r="D266" s="62">
        <v>0</v>
      </c>
      <c r="E266" s="62">
        <v>3.8674033149171269E-2</v>
      </c>
      <c r="F266" s="62">
        <v>3.8674033149171269E-2</v>
      </c>
      <c r="G266" s="62">
        <v>5.5248618784530384E-3</v>
      </c>
      <c r="H266" s="62">
        <v>0</v>
      </c>
      <c r="I266" s="62">
        <v>5.5248618784530384E-3</v>
      </c>
      <c r="J266" s="62">
        <v>0</v>
      </c>
      <c r="K266" s="62">
        <v>3.3149171270718231E-2</v>
      </c>
      <c r="L266" s="62">
        <v>2.2099447513812154E-2</v>
      </c>
      <c r="M266" s="62">
        <v>0</v>
      </c>
      <c r="N266" s="62">
        <v>5.5248618784530384E-2</v>
      </c>
      <c r="O266" s="62">
        <v>0</v>
      </c>
      <c r="P266" s="62">
        <v>0</v>
      </c>
      <c r="Q266" s="62">
        <v>8.8397790055248615E-2</v>
      </c>
      <c r="R266" s="62">
        <v>5.5248618784530384E-2</v>
      </c>
      <c r="S266" s="62">
        <v>0</v>
      </c>
      <c r="T266" s="62">
        <v>0</v>
      </c>
      <c r="U266" s="62">
        <v>5.5248618784530384E-3</v>
      </c>
      <c r="V266" s="62">
        <v>0</v>
      </c>
      <c r="W266" s="62">
        <v>6.6298342541436461E-2</v>
      </c>
      <c r="X266" s="62">
        <v>4.4198895027624308E-2</v>
      </c>
      <c r="Y266" s="62">
        <v>8.2872928176795577E-2</v>
      </c>
      <c r="Z266" s="62">
        <v>5.5248618784530384E-2</v>
      </c>
      <c r="AA266" s="62">
        <v>5.5248618784530384E-3</v>
      </c>
      <c r="AB266" s="62">
        <v>2.2099447513812154E-2</v>
      </c>
      <c r="AC266" s="62">
        <v>0</v>
      </c>
      <c r="AD266" s="62">
        <v>0.11602209944751381</v>
      </c>
      <c r="AE266" s="62">
        <v>0.20994475138121546</v>
      </c>
      <c r="AF266" s="62">
        <v>1.6574585635359115E-2</v>
      </c>
      <c r="AG266" s="62">
        <v>2.2099447513812154E-2</v>
      </c>
      <c r="AH266" s="62">
        <v>1.1049723756906077E-2</v>
      </c>
    </row>
    <row r="267" spans="1:34">
      <c r="A267" s="22" t="s">
        <v>4716</v>
      </c>
      <c r="B267" t="s">
        <v>53</v>
      </c>
      <c r="C267" s="62">
        <v>2.7472527472527475E-3</v>
      </c>
      <c r="D267" s="62">
        <v>1.098901098901099E-2</v>
      </c>
      <c r="E267" s="62">
        <v>4.6703296703296704E-2</v>
      </c>
      <c r="F267" s="62">
        <v>3.8461538461538464E-2</v>
      </c>
      <c r="G267" s="62">
        <v>2.7472527472527475E-3</v>
      </c>
      <c r="H267" s="62">
        <v>0</v>
      </c>
      <c r="I267" s="62">
        <v>1.098901098901099E-2</v>
      </c>
      <c r="J267" s="62">
        <v>0</v>
      </c>
      <c r="K267" s="62">
        <v>2.7472527472527472E-2</v>
      </c>
      <c r="L267" s="62">
        <v>1.3736263736263736E-2</v>
      </c>
      <c r="M267" s="62">
        <v>2.7472527472527475E-3</v>
      </c>
      <c r="N267" s="62">
        <v>6.5934065934065936E-2</v>
      </c>
      <c r="O267" s="62">
        <v>0</v>
      </c>
      <c r="P267" s="62">
        <v>0</v>
      </c>
      <c r="Q267" s="62">
        <v>9.6153846153846159E-2</v>
      </c>
      <c r="R267" s="62">
        <v>3.8461538461538464E-2</v>
      </c>
      <c r="S267" s="62">
        <v>2.7472527472527475E-3</v>
      </c>
      <c r="T267" s="62">
        <v>2.7472527472527475E-3</v>
      </c>
      <c r="U267" s="62">
        <v>2.7472527472527475E-3</v>
      </c>
      <c r="V267" s="62">
        <v>0</v>
      </c>
      <c r="W267" s="62">
        <v>5.4945054945054944E-2</v>
      </c>
      <c r="X267" s="62">
        <v>8.5164835164835168E-2</v>
      </c>
      <c r="Y267" s="62">
        <v>0.11538461538461539</v>
      </c>
      <c r="Z267" s="62">
        <v>4.6703296703296704E-2</v>
      </c>
      <c r="AA267" s="62">
        <v>1.3736263736263736E-2</v>
      </c>
      <c r="AB267" s="62">
        <v>3.5714285714285712E-2</v>
      </c>
      <c r="AC267" s="62">
        <v>2.7472527472527475E-3</v>
      </c>
      <c r="AD267" s="62">
        <v>0.11538461538461539</v>
      </c>
      <c r="AE267" s="62">
        <v>0.12912087912087913</v>
      </c>
      <c r="AF267" s="62">
        <v>1.3736263736263736E-2</v>
      </c>
      <c r="AG267" s="62">
        <v>1.3736263736263736E-2</v>
      </c>
      <c r="AH267" s="62">
        <v>8.241758241758242E-3</v>
      </c>
    </row>
    <row r="268" spans="1:34">
      <c r="A268" s="22" t="s">
        <v>18</v>
      </c>
      <c r="B268" t="s">
        <v>54</v>
      </c>
      <c r="C268" s="62">
        <v>2.0202020202020204E-2</v>
      </c>
      <c r="D268" s="62">
        <v>2.0202020202020204E-2</v>
      </c>
      <c r="E268" s="62">
        <v>3.5353535353535352E-2</v>
      </c>
      <c r="F268" s="62">
        <v>1.5151515151515152E-2</v>
      </c>
      <c r="G268" s="62">
        <v>1.0101010101010102E-2</v>
      </c>
      <c r="H268" s="62">
        <v>0</v>
      </c>
      <c r="I268" s="62">
        <v>0</v>
      </c>
      <c r="J268" s="62">
        <v>0</v>
      </c>
      <c r="K268" s="62">
        <v>3.0303030303030304E-2</v>
      </c>
      <c r="L268" s="62">
        <v>2.5252525252525252E-2</v>
      </c>
      <c r="M268" s="62">
        <v>0</v>
      </c>
      <c r="N268" s="62">
        <v>9.0909090909090912E-2</v>
      </c>
      <c r="O268" s="62">
        <v>5.0505050505050509E-3</v>
      </c>
      <c r="P268" s="62">
        <v>0</v>
      </c>
      <c r="Q268" s="62">
        <v>0.10606060606060606</v>
      </c>
      <c r="R268" s="62">
        <v>6.5656565656565663E-2</v>
      </c>
      <c r="S268" s="62">
        <v>0</v>
      </c>
      <c r="T268" s="62">
        <v>0</v>
      </c>
      <c r="U268" s="62">
        <v>0</v>
      </c>
      <c r="V268" s="62">
        <v>0</v>
      </c>
      <c r="W268" s="62">
        <v>6.5656565656565663E-2</v>
      </c>
      <c r="X268" s="62">
        <v>3.5353535353535352E-2</v>
      </c>
      <c r="Y268" s="62">
        <v>6.0606060606060608E-2</v>
      </c>
      <c r="Z268" s="62">
        <v>4.0404040404040407E-2</v>
      </c>
      <c r="AA268" s="62">
        <v>1.5151515151515152E-2</v>
      </c>
      <c r="AB268" s="62">
        <v>4.0404040404040407E-2</v>
      </c>
      <c r="AC268" s="62">
        <v>5.0505050505050509E-3</v>
      </c>
      <c r="AD268" s="62">
        <v>0.10606060606060606</v>
      </c>
      <c r="AE268" s="62">
        <v>0.16161616161616163</v>
      </c>
      <c r="AF268" s="62">
        <v>1.5151515151515152E-2</v>
      </c>
      <c r="AG268" s="62">
        <v>2.0202020202020204E-2</v>
      </c>
      <c r="AH268" s="62">
        <v>1.0101010101010102E-2</v>
      </c>
    </row>
    <row r="269" spans="1:34">
      <c r="A269" s="22" t="s">
        <v>20</v>
      </c>
      <c r="B269" t="s">
        <v>55</v>
      </c>
      <c r="C269" s="62">
        <v>0</v>
      </c>
      <c r="D269" s="62">
        <v>2.3489932885906041E-2</v>
      </c>
      <c r="E269" s="62">
        <v>0.11409395973154363</v>
      </c>
      <c r="F269" s="62">
        <v>1.6778523489932886E-2</v>
      </c>
      <c r="G269" s="62">
        <v>6.7114093959731542E-3</v>
      </c>
      <c r="H269" s="62">
        <v>6.7114093959731542E-3</v>
      </c>
      <c r="I269" s="62">
        <v>6.7114093959731542E-3</v>
      </c>
      <c r="J269" s="62">
        <v>0</v>
      </c>
      <c r="K269" s="62">
        <v>3.6912751677852351E-2</v>
      </c>
      <c r="L269" s="62">
        <v>2.0134228187919462E-2</v>
      </c>
      <c r="M269" s="62">
        <v>6.7114093959731542E-3</v>
      </c>
      <c r="N269" s="62">
        <v>8.0536912751677847E-2</v>
      </c>
      <c r="O269" s="62">
        <v>3.3557046979865771E-3</v>
      </c>
      <c r="P269" s="62">
        <v>3.3557046979865771E-3</v>
      </c>
      <c r="Q269" s="62">
        <v>0.18120805369127516</v>
      </c>
      <c r="R269" s="62">
        <v>0.13087248322147652</v>
      </c>
      <c r="S269" s="62">
        <v>2.0134228187919462E-2</v>
      </c>
      <c r="T269" s="62">
        <v>1.3422818791946308E-2</v>
      </c>
      <c r="U269" s="62">
        <v>0</v>
      </c>
      <c r="V269" s="62">
        <v>3.3557046979865771E-3</v>
      </c>
      <c r="W269" s="62">
        <v>3.0201342281879196E-2</v>
      </c>
      <c r="X269" s="62">
        <v>2.3489932885906041E-2</v>
      </c>
      <c r="Y269" s="62">
        <v>2.3489932885906041E-2</v>
      </c>
      <c r="Z269" s="62">
        <v>1.3422818791946308E-2</v>
      </c>
      <c r="AA269" s="62">
        <v>6.7114093959731542E-3</v>
      </c>
      <c r="AB269" s="62">
        <v>1.6778523489932886E-2</v>
      </c>
      <c r="AC269" s="62">
        <v>0</v>
      </c>
      <c r="AD269" s="62">
        <v>7.7181208053691275E-2</v>
      </c>
      <c r="AE269" s="62">
        <v>9.3959731543624164E-2</v>
      </c>
      <c r="AF269" s="62">
        <v>1.6778523489932886E-2</v>
      </c>
      <c r="AG269" s="62">
        <v>1.3422818791946308E-2</v>
      </c>
      <c r="AH269" s="62">
        <v>1.0067114093959731E-2</v>
      </c>
    </row>
    <row r="270" spans="1:34">
      <c r="A270" s="22" t="s">
        <v>6068</v>
      </c>
      <c r="B270" t="s">
        <v>56</v>
      </c>
      <c r="C270" s="62">
        <v>1.7699115044247787E-2</v>
      </c>
      <c r="D270" s="62">
        <v>1.7699115044247787E-2</v>
      </c>
      <c r="E270" s="62">
        <v>8.8495575221238937E-3</v>
      </c>
      <c r="F270" s="62">
        <v>2.6548672566371681E-2</v>
      </c>
      <c r="G270" s="62">
        <v>8.8495575221238937E-3</v>
      </c>
      <c r="H270" s="62">
        <v>0</v>
      </c>
      <c r="I270" s="62">
        <v>0</v>
      </c>
      <c r="J270" s="62">
        <v>0</v>
      </c>
      <c r="K270" s="62">
        <v>1.7699115044247787E-2</v>
      </c>
      <c r="L270" s="62">
        <v>1.7699115044247787E-2</v>
      </c>
      <c r="M270" s="62">
        <v>0</v>
      </c>
      <c r="N270" s="62">
        <v>5.3097345132743362E-2</v>
      </c>
      <c r="O270" s="62">
        <v>0</v>
      </c>
      <c r="P270" s="62">
        <v>0</v>
      </c>
      <c r="Q270" s="62">
        <v>0.1415929203539823</v>
      </c>
      <c r="R270" s="62">
        <v>7.9646017699115043E-2</v>
      </c>
      <c r="S270" s="62">
        <v>0</v>
      </c>
      <c r="T270" s="62">
        <v>0</v>
      </c>
      <c r="U270" s="62">
        <v>0</v>
      </c>
      <c r="V270" s="62">
        <v>0</v>
      </c>
      <c r="W270" s="62">
        <v>2.6548672566371681E-2</v>
      </c>
      <c r="X270" s="62">
        <v>5.3097345132743362E-2</v>
      </c>
      <c r="Y270" s="62">
        <v>0.10619469026548672</v>
      </c>
      <c r="Z270" s="62">
        <v>2.6548672566371681E-2</v>
      </c>
      <c r="AA270" s="62">
        <v>8.8495575221238937E-3</v>
      </c>
      <c r="AB270" s="62">
        <v>5.3097345132743362E-2</v>
      </c>
      <c r="AC270" s="62">
        <v>0</v>
      </c>
      <c r="AD270" s="62">
        <v>7.9646017699115043E-2</v>
      </c>
      <c r="AE270" s="62">
        <v>0.19469026548672566</v>
      </c>
      <c r="AF270" s="62">
        <v>2.6548672566371681E-2</v>
      </c>
      <c r="AG270" s="62">
        <v>8.8495575221238937E-3</v>
      </c>
      <c r="AH270" s="62">
        <v>2.6548672566371681E-2</v>
      </c>
    </row>
    <row r="271" spans="1:34">
      <c r="A271" s="22" t="s">
        <v>6068</v>
      </c>
      <c r="B271" t="s">
        <v>57</v>
      </c>
      <c r="C271" s="62">
        <v>0</v>
      </c>
      <c r="D271" s="62">
        <v>1.0309278350515464E-2</v>
      </c>
      <c r="E271" s="62">
        <v>4.1237113402061855E-2</v>
      </c>
      <c r="F271" s="62">
        <v>2.0618556701030927E-2</v>
      </c>
      <c r="G271" s="62">
        <v>0</v>
      </c>
      <c r="H271" s="62">
        <v>0</v>
      </c>
      <c r="I271" s="62">
        <v>0</v>
      </c>
      <c r="J271" s="62">
        <v>0</v>
      </c>
      <c r="K271" s="62">
        <v>2.0618556701030927E-2</v>
      </c>
      <c r="L271" s="62">
        <v>1.0309278350515464E-2</v>
      </c>
      <c r="M271" s="62">
        <v>0</v>
      </c>
      <c r="N271" s="62">
        <v>7.2164948453608241E-2</v>
      </c>
      <c r="O271" s="62">
        <v>0</v>
      </c>
      <c r="P271" s="62">
        <v>0</v>
      </c>
      <c r="Q271" s="62">
        <v>0.10309278350515463</v>
      </c>
      <c r="R271" s="62">
        <v>8.247422680412371E-2</v>
      </c>
      <c r="S271" s="62">
        <v>0</v>
      </c>
      <c r="T271" s="62">
        <v>0</v>
      </c>
      <c r="U271" s="62">
        <v>0</v>
      </c>
      <c r="V271" s="62">
        <v>0</v>
      </c>
      <c r="W271" s="62">
        <v>3.0927835051546393E-2</v>
      </c>
      <c r="X271" s="62">
        <v>7.2164948453608241E-2</v>
      </c>
      <c r="Y271" s="62">
        <v>0.13402061855670103</v>
      </c>
      <c r="Z271" s="62">
        <v>5.1546391752577317E-2</v>
      </c>
      <c r="AA271" s="62">
        <v>0</v>
      </c>
      <c r="AB271" s="62">
        <v>4.1237113402061855E-2</v>
      </c>
      <c r="AC271" s="62">
        <v>0</v>
      </c>
      <c r="AD271" s="62">
        <v>0.10309278350515463</v>
      </c>
      <c r="AE271" s="62">
        <v>0.17525773195876287</v>
      </c>
      <c r="AF271" s="62">
        <v>1.0309278350515464E-2</v>
      </c>
      <c r="AG271" s="62">
        <v>0</v>
      </c>
      <c r="AH271" s="62">
        <v>2.0618556701030927E-2</v>
      </c>
    </row>
    <row r="272" spans="1:34">
      <c r="A272" s="22" t="s">
        <v>4716</v>
      </c>
      <c r="B272" t="s">
        <v>58</v>
      </c>
      <c r="C272" s="62">
        <v>0</v>
      </c>
      <c r="D272" s="62">
        <v>1.3333333333333334E-2</v>
      </c>
      <c r="E272" s="62">
        <v>6.6666666666666666E-2</v>
      </c>
      <c r="F272" s="62">
        <v>5.3333333333333337E-2</v>
      </c>
      <c r="G272" s="62">
        <v>0</v>
      </c>
      <c r="H272" s="62">
        <v>0</v>
      </c>
      <c r="I272" s="62">
        <v>1.3333333333333334E-2</v>
      </c>
      <c r="J272" s="62">
        <v>0</v>
      </c>
      <c r="K272" s="62">
        <v>2.6666666666666668E-2</v>
      </c>
      <c r="L272" s="62">
        <v>1.3333333333333334E-2</v>
      </c>
      <c r="M272" s="62">
        <v>0</v>
      </c>
      <c r="N272" s="62">
        <v>0.10666666666666667</v>
      </c>
      <c r="O272" s="62">
        <v>0</v>
      </c>
      <c r="P272" s="62">
        <v>0</v>
      </c>
      <c r="Q272" s="62">
        <v>0.10666666666666667</v>
      </c>
      <c r="R272" s="62">
        <v>6.6666666666666666E-2</v>
      </c>
      <c r="S272" s="62">
        <v>0</v>
      </c>
      <c r="T272" s="62">
        <v>0</v>
      </c>
      <c r="U272" s="62">
        <v>0</v>
      </c>
      <c r="V272" s="62">
        <v>0</v>
      </c>
      <c r="W272" s="62">
        <v>2.6666666666666668E-2</v>
      </c>
      <c r="X272" s="62">
        <v>0</v>
      </c>
      <c r="Y272" s="62">
        <v>5.3333333333333337E-2</v>
      </c>
      <c r="Z272" s="62">
        <v>2.6666666666666668E-2</v>
      </c>
      <c r="AA272" s="62">
        <v>0</v>
      </c>
      <c r="AB272" s="62">
        <v>0.04</v>
      </c>
      <c r="AC272" s="62">
        <v>0</v>
      </c>
      <c r="AD272" s="62">
        <v>0.12</v>
      </c>
      <c r="AE272" s="62">
        <v>0.17333333333333334</v>
      </c>
      <c r="AF272" s="62">
        <v>0.04</v>
      </c>
      <c r="AG272" s="62">
        <v>2.6666666666666668E-2</v>
      </c>
      <c r="AH272" s="62">
        <v>2.6666666666666668E-2</v>
      </c>
    </row>
    <row r="273" spans="1:34">
      <c r="A273" s="22" t="s">
        <v>16</v>
      </c>
      <c r="B273" t="s">
        <v>59</v>
      </c>
      <c r="C273" s="62">
        <v>0</v>
      </c>
      <c r="D273" s="62">
        <v>2.5586353944562899E-2</v>
      </c>
      <c r="E273" s="62">
        <v>0.10660980810234541</v>
      </c>
      <c r="F273" s="62">
        <v>1.0660980810234541E-2</v>
      </c>
      <c r="G273" s="62">
        <v>1.279317697228145E-2</v>
      </c>
      <c r="H273" s="62">
        <v>2.1321961620469083E-3</v>
      </c>
      <c r="I273" s="62">
        <v>4.2643923240938165E-3</v>
      </c>
      <c r="J273" s="62">
        <v>0</v>
      </c>
      <c r="K273" s="62">
        <v>2.3454157782515993E-2</v>
      </c>
      <c r="L273" s="62">
        <v>1.9189765458422176E-2</v>
      </c>
      <c r="M273" s="62">
        <v>6.3965884861407248E-3</v>
      </c>
      <c r="N273" s="62">
        <v>9.1684434968017064E-2</v>
      </c>
      <c r="O273" s="62">
        <v>2.1321961620469083E-3</v>
      </c>
      <c r="P273" s="62">
        <v>2.1321961620469083E-3</v>
      </c>
      <c r="Q273" s="62">
        <v>0.17270788912579957</v>
      </c>
      <c r="R273" s="62">
        <v>0.1257995735607676</v>
      </c>
      <c r="S273" s="62">
        <v>2.3454157782515993E-2</v>
      </c>
      <c r="T273" s="62">
        <v>1.4925373134328358E-2</v>
      </c>
      <c r="U273" s="62">
        <v>4.2643923240938165E-3</v>
      </c>
      <c r="V273" s="62">
        <v>0</v>
      </c>
      <c r="W273" s="62">
        <v>4.6908315565031986E-2</v>
      </c>
      <c r="X273" s="62">
        <v>2.1321961620469083E-2</v>
      </c>
      <c r="Y273" s="62">
        <v>4.2643923240938165E-2</v>
      </c>
      <c r="Z273" s="62">
        <v>2.5586353944562899E-2</v>
      </c>
      <c r="AA273" s="62">
        <v>1.0660980810234541E-2</v>
      </c>
      <c r="AB273" s="62">
        <v>2.1321961620469083E-2</v>
      </c>
      <c r="AC273" s="62">
        <v>0</v>
      </c>
      <c r="AD273" s="62">
        <v>8.3155650319829424E-2</v>
      </c>
      <c r="AE273" s="62">
        <v>7.4626865671641784E-2</v>
      </c>
      <c r="AF273" s="62">
        <v>1.279317697228145E-2</v>
      </c>
      <c r="AG273" s="62">
        <v>6.3965884861407248E-3</v>
      </c>
      <c r="AH273" s="62">
        <v>6.3965884861407248E-3</v>
      </c>
    </row>
    <row r="274" spans="1:34">
      <c r="A274" s="22" t="s">
        <v>4716</v>
      </c>
      <c r="B274" t="s">
        <v>60</v>
      </c>
      <c r="C274" s="62">
        <v>0</v>
      </c>
      <c r="D274" s="62">
        <v>5.6497175141242938E-3</v>
      </c>
      <c r="E274" s="62">
        <v>2.8248587570621469E-2</v>
      </c>
      <c r="F274" s="62">
        <v>5.6497175141242938E-2</v>
      </c>
      <c r="G274" s="62">
        <v>5.6497175141242938E-3</v>
      </c>
      <c r="H274" s="62">
        <v>0</v>
      </c>
      <c r="I274" s="62">
        <v>1.1299435028248588E-2</v>
      </c>
      <c r="J274" s="62">
        <v>0</v>
      </c>
      <c r="K274" s="62">
        <v>9.6045197740112997E-2</v>
      </c>
      <c r="L274" s="62">
        <v>2.2598870056497175E-2</v>
      </c>
      <c r="M274" s="62">
        <v>2.2598870056497175E-2</v>
      </c>
      <c r="N274" s="62">
        <v>6.7796610169491525E-2</v>
      </c>
      <c r="O274" s="62">
        <v>0</v>
      </c>
      <c r="P274" s="62">
        <v>0</v>
      </c>
      <c r="Q274" s="62">
        <v>7.3446327683615822E-2</v>
      </c>
      <c r="R274" s="62">
        <v>2.8248587570621469E-2</v>
      </c>
      <c r="S274" s="62">
        <v>5.6497175141242938E-3</v>
      </c>
      <c r="T274" s="62">
        <v>1.6949152542372881E-2</v>
      </c>
      <c r="U274" s="62">
        <v>5.6497175141242938E-3</v>
      </c>
      <c r="V274" s="62">
        <v>0</v>
      </c>
      <c r="W274" s="62">
        <v>3.954802259887006E-2</v>
      </c>
      <c r="X274" s="62">
        <v>3.954802259887006E-2</v>
      </c>
      <c r="Y274" s="62">
        <v>9.6045197740112997E-2</v>
      </c>
      <c r="Z274" s="62">
        <v>1.6949152542372881E-2</v>
      </c>
      <c r="AA274" s="62">
        <v>1.1299435028248588E-2</v>
      </c>
      <c r="AB274" s="62">
        <v>4.519774011299435E-2</v>
      </c>
      <c r="AC274" s="62">
        <v>0</v>
      </c>
      <c r="AD274" s="62">
        <v>0.12429378531073447</v>
      </c>
      <c r="AE274" s="62">
        <v>0.12994350282485875</v>
      </c>
      <c r="AF274" s="62">
        <v>2.2598870056497175E-2</v>
      </c>
      <c r="AG274" s="62">
        <v>1.1299435028248588E-2</v>
      </c>
      <c r="AH274" s="62">
        <v>1.6949152542372881E-2</v>
      </c>
    </row>
    <row r="275" spans="1:34">
      <c r="A275" s="22" t="s">
        <v>16</v>
      </c>
      <c r="B275" t="s">
        <v>61</v>
      </c>
      <c r="C275" s="62">
        <v>4.6296296296296294E-3</v>
      </c>
      <c r="D275" s="62">
        <v>1.8518518518518517E-2</v>
      </c>
      <c r="E275" s="62">
        <v>1.3888888888888888E-2</v>
      </c>
      <c r="F275" s="62">
        <v>1.8518518518518517E-2</v>
      </c>
      <c r="G275" s="62">
        <v>9.2592592592592587E-3</v>
      </c>
      <c r="H275" s="62">
        <v>0</v>
      </c>
      <c r="I275" s="62">
        <v>4.6296296296296294E-3</v>
      </c>
      <c r="J275" s="62">
        <v>0</v>
      </c>
      <c r="K275" s="62">
        <v>3.7037037037037035E-2</v>
      </c>
      <c r="L275" s="62">
        <v>2.7777777777777776E-2</v>
      </c>
      <c r="M275" s="62">
        <v>4.6296296296296294E-3</v>
      </c>
      <c r="N275" s="62">
        <v>9.2592592592592587E-2</v>
      </c>
      <c r="O275" s="62">
        <v>0</v>
      </c>
      <c r="P275" s="62">
        <v>0</v>
      </c>
      <c r="Q275" s="62">
        <v>0.1111111111111111</v>
      </c>
      <c r="R275" s="62">
        <v>8.3333333333333329E-2</v>
      </c>
      <c r="S275" s="62">
        <v>4.6296296296296294E-3</v>
      </c>
      <c r="T275" s="62">
        <v>0</v>
      </c>
      <c r="U275" s="62">
        <v>4.6296296296296294E-3</v>
      </c>
      <c r="V275" s="62">
        <v>0</v>
      </c>
      <c r="W275" s="62">
        <v>4.6296296296296294E-2</v>
      </c>
      <c r="X275" s="62">
        <v>5.5555555555555552E-2</v>
      </c>
      <c r="Y275" s="62">
        <v>6.4814814814814811E-2</v>
      </c>
      <c r="Z275" s="62">
        <v>4.1666666666666664E-2</v>
      </c>
      <c r="AA275" s="62">
        <v>9.2592592592592587E-3</v>
      </c>
      <c r="AB275" s="62">
        <v>2.7777777777777776E-2</v>
      </c>
      <c r="AC275" s="62">
        <v>0</v>
      </c>
      <c r="AD275" s="62">
        <v>0.15277777777777779</v>
      </c>
      <c r="AE275" s="62">
        <v>0.12962962962962962</v>
      </c>
      <c r="AF275" s="62">
        <v>1.3888888888888888E-2</v>
      </c>
      <c r="AG275" s="62">
        <v>9.2592592592592587E-3</v>
      </c>
      <c r="AH275" s="62">
        <v>1.3888888888888888E-2</v>
      </c>
    </row>
    <row r="276" spans="1:34">
      <c r="A276" s="22" t="s">
        <v>19</v>
      </c>
      <c r="B276" t="s">
        <v>62</v>
      </c>
      <c r="C276" s="62">
        <v>1.2919896640826873E-2</v>
      </c>
      <c r="D276" s="62">
        <v>1.0335917312661499E-2</v>
      </c>
      <c r="E276" s="62">
        <v>1.2919896640826873E-2</v>
      </c>
      <c r="F276" s="62">
        <v>2.5839793281653748E-3</v>
      </c>
      <c r="G276" s="62">
        <v>1.0335917312661499E-2</v>
      </c>
      <c r="H276" s="62">
        <v>5.1679586563307496E-3</v>
      </c>
      <c r="I276" s="62">
        <v>7.7519379844961239E-3</v>
      </c>
      <c r="J276" s="62">
        <v>0</v>
      </c>
      <c r="K276" s="62">
        <v>0</v>
      </c>
      <c r="L276" s="62">
        <v>1.0335917312661499E-2</v>
      </c>
      <c r="M276" s="62">
        <v>0</v>
      </c>
      <c r="N276" s="62">
        <v>7.7519379844961239E-2</v>
      </c>
      <c r="O276" s="62">
        <v>0</v>
      </c>
      <c r="P276" s="62">
        <v>0</v>
      </c>
      <c r="Q276" s="62">
        <v>0.16537467700258399</v>
      </c>
      <c r="R276" s="62">
        <v>8.5271317829457363E-2</v>
      </c>
      <c r="S276" s="62">
        <v>1.8087855297157621E-2</v>
      </c>
      <c r="T276" s="62">
        <v>7.7519379844961239E-3</v>
      </c>
      <c r="U276" s="62">
        <v>0</v>
      </c>
      <c r="V276" s="62">
        <v>0</v>
      </c>
      <c r="W276" s="62">
        <v>8.2687338501291993E-2</v>
      </c>
      <c r="X276" s="62">
        <v>4.6511627906976744E-2</v>
      </c>
      <c r="Y276" s="62">
        <v>7.4935400516795869E-2</v>
      </c>
      <c r="Z276" s="62">
        <v>6.7183462532299745E-2</v>
      </c>
      <c r="AA276" s="62">
        <v>2.0671834625322998E-2</v>
      </c>
      <c r="AB276" s="62">
        <v>2.0671834625322998E-2</v>
      </c>
      <c r="AC276" s="62">
        <v>2.5839793281653748E-3</v>
      </c>
      <c r="AD276" s="62">
        <v>0.11627906976744186</v>
      </c>
      <c r="AE276" s="62">
        <v>0.10852713178294573</v>
      </c>
      <c r="AF276" s="62">
        <v>1.5503875968992248E-2</v>
      </c>
      <c r="AG276" s="62">
        <v>7.7519379844961239E-3</v>
      </c>
      <c r="AH276" s="62">
        <v>1.0335917312661499E-2</v>
      </c>
    </row>
    <row r="277" spans="1:34">
      <c r="A277" s="22" t="s">
        <v>17</v>
      </c>
      <c r="B277" t="s">
        <v>63</v>
      </c>
      <c r="C277" s="62">
        <v>1.2131715771230503E-2</v>
      </c>
      <c r="D277" s="62">
        <v>2.0797227036395149E-2</v>
      </c>
      <c r="E277" s="62">
        <v>2.7729636048526862E-2</v>
      </c>
      <c r="F277" s="62">
        <v>6.9324090121317154E-3</v>
      </c>
      <c r="G277" s="62">
        <v>2.2530329289428077E-2</v>
      </c>
      <c r="H277" s="62">
        <v>3.4662045060658577E-3</v>
      </c>
      <c r="I277" s="62">
        <v>6.9324090121317154E-3</v>
      </c>
      <c r="J277" s="62">
        <v>3.4662045060658577E-3</v>
      </c>
      <c r="K277" s="62">
        <v>6.9324090121317154E-3</v>
      </c>
      <c r="L277" s="62">
        <v>2.9462738301559793E-2</v>
      </c>
      <c r="M277" s="62">
        <v>0</v>
      </c>
      <c r="N277" s="62">
        <v>9.0121317157712308E-2</v>
      </c>
      <c r="O277" s="62">
        <v>1.7331022530329288E-3</v>
      </c>
      <c r="P277" s="62">
        <v>0</v>
      </c>
      <c r="Q277" s="62">
        <v>0.16291161178509533</v>
      </c>
      <c r="R277" s="62">
        <v>9.7053726169844021E-2</v>
      </c>
      <c r="S277" s="62">
        <v>2.4263431542461005E-2</v>
      </c>
      <c r="T277" s="62">
        <v>1.0398613518197574E-2</v>
      </c>
      <c r="U277" s="62">
        <v>1.7331022530329288E-3</v>
      </c>
      <c r="V277" s="62">
        <v>1.7331022530329288E-3</v>
      </c>
      <c r="W277" s="62">
        <v>5.5459272097053723E-2</v>
      </c>
      <c r="X277" s="62">
        <v>4.852686308492201E-2</v>
      </c>
      <c r="Y277" s="62">
        <v>6.2391681109185443E-2</v>
      </c>
      <c r="Z277" s="62">
        <v>3.9861351819757362E-2</v>
      </c>
      <c r="AA277" s="62">
        <v>2.4263431542461005E-2</v>
      </c>
      <c r="AB277" s="62">
        <v>2.0797227036395149E-2</v>
      </c>
      <c r="AC277" s="62">
        <v>0</v>
      </c>
      <c r="AD277" s="62">
        <v>0.10745233968804159</v>
      </c>
      <c r="AE277" s="62">
        <v>7.452339688041594E-2</v>
      </c>
      <c r="AF277" s="62">
        <v>2.0797227036395149E-2</v>
      </c>
      <c r="AG277" s="62">
        <v>6.9324090121317154E-3</v>
      </c>
      <c r="AH277" s="62">
        <v>8.6655112651646445E-3</v>
      </c>
    </row>
    <row r="278" spans="1:34">
      <c r="A278" s="22" t="s">
        <v>16</v>
      </c>
      <c r="B278" t="s">
        <v>64</v>
      </c>
      <c r="C278" s="62">
        <v>0</v>
      </c>
      <c r="D278" s="62">
        <v>3.9215686274509803E-2</v>
      </c>
      <c r="E278" s="62">
        <v>9.8039215686274508E-2</v>
      </c>
      <c r="F278" s="62">
        <v>2.2058823529411766E-2</v>
      </c>
      <c r="G278" s="62">
        <v>1.9607843137254902E-2</v>
      </c>
      <c r="H278" s="62">
        <v>2.4509803921568627E-3</v>
      </c>
      <c r="I278" s="62">
        <v>4.9019607843137254E-3</v>
      </c>
      <c r="J278" s="62">
        <v>0</v>
      </c>
      <c r="K278" s="62">
        <v>3.6764705882352942E-2</v>
      </c>
      <c r="L278" s="62">
        <v>3.4313725490196081E-2</v>
      </c>
      <c r="M278" s="62">
        <v>2.4509803921568627E-3</v>
      </c>
      <c r="N278" s="62">
        <v>9.5588235294117641E-2</v>
      </c>
      <c r="O278" s="62">
        <v>2.4509803921568627E-3</v>
      </c>
      <c r="P278" s="62">
        <v>0</v>
      </c>
      <c r="Q278" s="62">
        <v>0.11029411764705882</v>
      </c>
      <c r="R278" s="62">
        <v>0.12009803921568628</v>
      </c>
      <c r="S278" s="62">
        <v>7.3529411764705881E-3</v>
      </c>
      <c r="T278" s="62">
        <v>9.8039215686274508E-3</v>
      </c>
      <c r="U278" s="62">
        <v>4.9019607843137254E-3</v>
      </c>
      <c r="V278" s="62">
        <v>0</v>
      </c>
      <c r="W278" s="62">
        <v>3.9215686274509803E-2</v>
      </c>
      <c r="X278" s="62">
        <v>2.9411764705882353E-2</v>
      </c>
      <c r="Y278" s="62">
        <v>4.6568627450980393E-2</v>
      </c>
      <c r="Z278" s="62">
        <v>2.9411764705882353E-2</v>
      </c>
      <c r="AA278" s="62">
        <v>7.3529411764705881E-3</v>
      </c>
      <c r="AB278" s="62">
        <v>2.2058823529411766E-2</v>
      </c>
      <c r="AC278" s="62">
        <v>0</v>
      </c>
      <c r="AD278" s="62">
        <v>9.0686274509803919E-2</v>
      </c>
      <c r="AE278" s="62">
        <v>9.5588235294117641E-2</v>
      </c>
      <c r="AF278" s="62">
        <v>1.2254901960784314E-2</v>
      </c>
      <c r="AG278" s="62">
        <v>9.8039215686274508E-3</v>
      </c>
      <c r="AH278" s="62">
        <v>7.3529411764705881E-3</v>
      </c>
    </row>
    <row r="279" spans="1:34">
      <c r="A279" s="22" t="s">
        <v>6068</v>
      </c>
      <c r="B279" t="s">
        <v>65</v>
      </c>
      <c r="C279" s="62">
        <v>7.9365079365079361E-3</v>
      </c>
      <c r="D279" s="62">
        <v>3.968253968253968E-2</v>
      </c>
      <c r="E279" s="62">
        <v>3.968253968253968E-2</v>
      </c>
      <c r="F279" s="62">
        <v>0</v>
      </c>
      <c r="G279" s="62">
        <v>7.9365079365079361E-3</v>
      </c>
      <c r="H279" s="62">
        <v>0</v>
      </c>
      <c r="I279" s="62">
        <v>0</v>
      </c>
      <c r="J279" s="62">
        <v>0</v>
      </c>
      <c r="K279" s="62">
        <v>7.9365079365079361E-3</v>
      </c>
      <c r="L279" s="62">
        <v>2.3809523809523808E-2</v>
      </c>
      <c r="M279" s="62">
        <v>0</v>
      </c>
      <c r="N279" s="62">
        <v>9.5238095238095233E-2</v>
      </c>
      <c r="O279" s="62">
        <v>0</v>
      </c>
      <c r="P279" s="62">
        <v>0</v>
      </c>
      <c r="Q279" s="62">
        <v>8.7301587301587297E-2</v>
      </c>
      <c r="R279" s="62">
        <v>3.1746031746031744E-2</v>
      </c>
      <c r="S279" s="62">
        <v>0</v>
      </c>
      <c r="T279" s="62">
        <v>0</v>
      </c>
      <c r="U279" s="62">
        <v>0</v>
      </c>
      <c r="V279" s="62">
        <v>0</v>
      </c>
      <c r="W279" s="62">
        <v>6.3492063492063489E-2</v>
      </c>
      <c r="X279" s="62">
        <v>3.1746031746031744E-2</v>
      </c>
      <c r="Y279" s="62">
        <v>0.1111111111111111</v>
      </c>
      <c r="Z279" s="62">
        <v>2.3809523809523808E-2</v>
      </c>
      <c r="AA279" s="62">
        <v>1.5873015873015872E-2</v>
      </c>
      <c r="AB279" s="62">
        <v>3.1746031746031744E-2</v>
      </c>
      <c r="AC279" s="62">
        <v>7.9365079365079361E-3</v>
      </c>
      <c r="AD279" s="62">
        <v>0.15873015873015872</v>
      </c>
      <c r="AE279" s="62">
        <v>0.16666666666666666</v>
      </c>
      <c r="AF279" s="62">
        <v>1.5873015873015872E-2</v>
      </c>
      <c r="AG279" s="62">
        <v>1.5873015873015872E-2</v>
      </c>
      <c r="AH279" s="62">
        <v>1.5873015873015872E-2</v>
      </c>
    </row>
    <row r="280" spans="1:34">
      <c r="A280" s="22" t="s">
        <v>18</v>
      </c>
      <c r="B280" t="s">
        <v>66</v>
      </c>
      <c r="C280" s="62">
        <v>4.4247787610619468E-3</v>
      </c>
      <c r="D280" s="62">
        <v>6.8584070796460173E-2</v>
      </c>
      <c r="E280" s="62">
        <v>5.9734513274336286E-2</v>
      </c>
      <c r="F280" s="62">
        <v>1.7699115044247787E-2</v>
      </c>
      <c r="G280" s="62">
        <v>1.9911504424778761E-2</v>
      </c>
      <c r="H280" s="62">
        <v>0</v>
      </c>
      <c r="I280" s="62">
        <v>0</v>
      </c>
      <c r="J280" s="62">
        <v>0</v>
      </c>
      <c r="K280" s="62">
        <v>3.7610619469026552E-2</v>
      </c>
      <c r="L280" s="62">
        <v>4.2035398230088498E-2</v>
      </c>
      <c r="M280" s="62">
        <v>0</v>
      </c>
      <c r="N280" s="62">
        <v>9.0707964601769914E-2</v>
      </c>
      <c r="O280" s="62">
        <v>2.2123893805309734E-3</v>
      </c>
      <c r="P280" s="62">
        <v>0</v>
      </c>
      <c r="Q280" s="62">
        <v>0.11725663716814159</v>
      </c>
      <c r="R280" s="62">
        <v>9.9557522123893807E-2</v>
      </c>
      <c r="S280" s="62">
        <v>1.1061946902654867E-2</v>
      </c>
      <c r="T280" s="62">
        <v>0</v>
      </c>
      <c r="U280" s="62">
        <v>2.2123893805309734E-3</v>
      </c>
      <c r="V280" s="62">
        <v>0</v>
      </c>
      <c r="W280" s="62">
        <v>4.2035398230088498E-2</v>
      </c>
      <c r="X280" s="62">
        <v>1.9911504424778761E-2</v>
      </c>
      <c r="Y280" s="62">
        <v>5.3097345132743362E-2</v>
      </c>
      <c r="Z280" s="62">
        <v>4.6460176991150445E-2</v>
      </c>
      <c r="AA280" s="62">
        <v>4.4247787610619468E-3</v>
      </c>
      <c r="AB280" s="62">
        <v>2.8761061946902654E-2</v>
      </c>
      <c r="AC280" s="62">
        <v>0</v>
      </c>
      <c r="AD280" s="62">
        <v>0.1084070796460177</v>
      </c>
      <c r="AE280" s="62">
        <v>9.5132743362831854E-2</v>
      </c>
      <c r="AF280" s="62">
        <v>6.6371681415929203E-3</v>
      </c>
      <c r="AG280" s="62">
        <v>1.3274336283185841E-2</v>
      </c>
      <c r="AH280" s="62">
        <v>8.8495575221238937E-3</v>
      </c>
    </row>
    <row r="281" spans="1:34">
      <c r="A281" s="22" t="s">
        <v>4716</v>
      </c>
      <c r="B281" t="s">
        <v>67</v>
      </c>
      <c r="C281" s="62">
        <v>0</v>
      </c>
      <c r="D281" s="62">
        <v>0</v>
      </c>
      <c r="E281" s="62">
        <v>4.6808510638297871E-2</v>
      </c>
      <c r="F281" s="62">
        <v>6.3829787234042548E-2</v>
      </c>
      <c r="G281" s="62">
        <v>4.2553191489361703E-3</v>
      </c>
      <c r="H281" s="62">
        <v>0</v>
      </c>
      <c r="I281" s="62">
        <v>1.7021276595744681E-2</v>
      </c>
      <c r="J281" s="62">
        <v>0</v>
      </c>
      <c r="K281" s="62">
        <v>2.553191489361702E-2</v>
      </c>
      <c r="L281" s="62">
        <v>8.5106382978723406E-3</v>
      </c>
      <c r="M281" s="62">
        <v>4.2553191489361703E-3</v>
      </c>
      <c r="N281" s="62">
        <v>6.8085106382978725E-2</v>
      </c>
      <c r="O281" s="62">
        <v>0</v>
      </c>
      <c r="P281" s="62">
        <v>0</v>
      </c>
      <c r="Q281" s="62">
        <v>7.6595744680851063E-2</v>
      </c>
      <c r="R281" s="62">
        <v>3.8297872340425532E-2</v>
      </c>
      <c r="S281" s="62">
        <v>0</v>
      </c>
      <c r="T281" s="62">
        <v>0</v>
      </c>
      <c r="U281" s="62">
        <v>4.2553191489361703E-3</v>
      </c>
      <c r="V281" s="62">
        <v>0</v>
      </c>
      <c r="W281" s="62">
        <v>3.4042553191489362E-2</v>
      </c>
      <c r="X281" s="62">
        <v>6.3829787234042548E-2</v>
      </c>
      <c r="Y281" s="62">
        <v>0.11914893617021277</v>
      </c>
      <c r="Z281" s="62">
        <v>5.106382978723404E-2</v>
      </c>
      <c r="AA281" s="62">
        <v>4.2553191489361703E-3</v>
      </c>
      <c r="AB281" s="62">
        <v>4.6808510638297871E-2</v>
      </c>
      <c r="AC281" s="62">
        <v>0</v>
      </c>
      <c r="AD281" s="62">
        <v>0.13191489361702127</v>
      </c>
      <c r="AE281" s="62">
        <v>0.14893617021276595</v>
      </c>
      <c r="AF281" s="62">
        <v>1.276595744680851E-2</v>
      </c>
      <c r="AG281" s="62">
        <v>1.7021276595744681E-2</v>
      </c>
      <c r="AH281" s="62">
        <v>1.276595744680851E-2</v>
      </c>
    </row>
    <row r="282" spans="1:34">
      <c r="A282" s="22" t="s">
        <v>6068</v>
      </c>
      <c r="B282" t="s">
        <v>68</v>
      </c>
      <c r="C282" s="62">
        <v>1.4652014652014652E-2</v>
      </c>
      <c r="D282" s="62">
        <v>2.564102564102564E-2</v>
      </c>
      <c r="E282" s="62">
        <v>1.4652014652014652E-2</v>
      </c>
      <c r="F282" s="62">
        <v>7.326007326007326E-3</v>
      </c>
      <c r="G282" s="62">
        <v>1.4652014652014652E-2</v>
      </c>
      <c r="H282" s="62">
        <v>3.663003663003663E-3</v>
      </c>
      <c r="I282" s="62">
        <v>0</v>
      </c>
      <c r="J282" s="62">
        <v>0</v>
      </c>
      <c r="K282" s="62">
        <v>1.4652014652014652E-2</v>
      </c>
      <c r="L282" s="62">
        <v>2.564102564102564E-2</v>
      </c>
      <c r="M282" s="62">
        <v>0</v>
      </c>
      <c r="N282" s="62">
        <v>5.8608058608058608E-2</v>
      </c>
      <c r="O282" s="62">
        <v>0</v>
      </c>
      <c r="P282" s="62">
        <v>0</v>
      </c>
      <c r="Q282" s="62">
        <v>9.8901098901098897E-2</v>
      </c>
      <c r="R282" s="62">
        <v>4.7619047619047616E-2</v>
      </c>
      <c r="S282" s="62">
        <v>3.663003663003663E-3</v>
      </c>
      <c r="T282" s="62">
        <v>7.326007326007326E-3</v>
      </c>
      <c r="U282" s="62">
        <v>0</v>
      </c>
      <c r="V282" s="62">
        <v>0</v>
      </c>
      <c r="W282" s="62">
        <v>6.2271062271062272E-2</v>
      </c>
      <c r="X282" s="62">
        <v>5.4945054945054944E-2</v>
      </c>
      <c r="Y282" s="62">
        <v>9.5238095238095233E-2</v>
      </c>
      <c r="Z282" s="62">
        <v>7.3260073260073263E-2</v>
      </c>
      <c r="AA282" s="62">
        <v>3.2967032967032968E-2</v>
      </c>
      <c r="AB282" s="62">
        <v>2.9304029304029304E-2</v>
      </c>
      <c r="AC282" s="62">
        <v>0</v>
      </c>
      <c r="AD282" s="62">
        <v>0.13553113553113552</v>
      </c>
      <c r="AE282" s="62">
        <v>0.13553113553113552</v>
      </c>
      <c r="AF282" s="62">
        <v>1.4652014652014652E-2</v>
      </c>
      <c r="AG282" s="62">
        <v>1.8315018315018316E-2</v>
      </c>
      <c r="AH282" s="62">
        <v>1.098901098901099E-2</v>
      </c>
    </row>
    <row r="283" spans="1:34">
      <c r="A283" s="22" t="s">
        <v>18</v>
      </c>
      <c r="B283" t="s">
        <v>69</v>
      </c>
      <c r="C283" s="62">
        <v>2.6737967914438501E-3</v>
      </c>
      <c r="D283" s="62">
        <v>5.8823529411764705E-2</v>
      </c>
      <c r="E283" s="62">
        <v>4.5454545454545456E-2</v>
      </c>
      <c r="F283" s="62">
        <v>2.1390374331550801E-2</v>
      </c>
      <c r="G283" s="62">
        <v>1.06951871657754E-2</v>
      </c>
      <c r="H283" s="62">
        <v>1.06951871657754E-2</v>
      </c>
      <c r="I283" s="62">
        <v>2.6737967914438501E-3</v>
      </c>
      <c r="J283" s="62">
        <v>0</v>
      </c>
      <c r="K283" s="62">
        <v>4.2780748663101602E-2</v>
      </c>
      <c r="L283" s="62">
        <v>3.2085561497326207E-2</v>
      </c>
      <c r="M283" s="62">
        <v>5.3475935828877002E-3</v>
      </c>
      <c r="N283" s="62">
        <v>8.2887700534759357E-2</v>
      </c>
      <c r="O283" s="62">
        <v>0</v>
      </c>
      <c r="P283" s="62">
        <v>0</v>
      </c>
      <c r="Q283" s="62">
        <v>0.11764705882352941</v>
      </c>
      <c r="R283" s="62">
        <v>6.684491978609626E-2</v>
      </c>
      <c r="S283" s="62">
        <v>2.6737967914438501E-3</v>
      </c>
      <c r="T283" s="62">
        <v>8.0213903743315516E-3</v>
      </c>
      <c r="U283" s="62">
        <v>2.6737967914438501E-3</v>
      </c>
      <c r="V283" s="62">
        <v>0</v>
      </c>
      <c r="W283" s="62">
        <v>4.5454545454545456E-2</v>
      </c>
      <c r="X283" s="62">
        <v>3.4759358288770054E-2</v>
      </c>
      <c r="Y283" s="62">
        <v>8.2887700534759357E-2</v>
      </c>
      <c r="Z283" s="62">
        <v>4.8128342245989303E-2</v>
      </c>
      <c r="AA283" s="62">
        <v>8.0213903743315516E-3</v>
      </c>
      <c r="AB283" s="62">
        <v>2.6737967914438502E-2</v>
      </c>
      <c r="AC283" s="62">
        <v>0</v>
      </c>
      <c r="AD283" s="62">
        <v>0.10695187165775401</v>
      </c>
      <c r="AE283" s="62">
        <v>0.10160427807486631</v>
      </c>
      <c r="AF283" s="62">
        <v>1.3368983957219251E-2</v>
      </c>
      <c r="AG283" s="62">
        <v>1.3368983957219251E-2</v>
      </c>
      <c r="AH283" s="62">
        <v>5.3475935828877002E-3</v>
      </c>
    </row>
    <row r="284" spans="1:34">
      <c r="A284" s="22" t="s">
        <v>18</v>
      </c>
      <c r="B284" t="s">
        <v>70</v>
      </c>
      <c r="C284" s="62">
        <v>0</v>
      </c>
      <c r="D284" s="62">
        <v>4.1095890410958902E-2</v>
      </c>
      <c r="E284" s="62">
        <v>1.3698630136986301E-2</v>
      </c>
      <c r="F284" s="62">
        <v>2.7397260273972601E-2</v>
      </c>
      <c r="G284" s="62">
        <v>0</v>
      </c>
      <c r="H284" s="62">
        <v>0</v>
      </c>
      <c r="I284" s="62">
        <v>0</v>
      </c>
      <c r="J284" s="62">
        <v>0</v>
      </c>
      <c r="K284" s="62">
        <v>0</v>
      </c>
      <c r="L284" s="62">
        <v>2.7397260273972601E-2</v>
      </c>
      <c r="M284" s="62">
        <v>0</v>
      </c>
      <c r="N284" s="62">
        <v>6.8493150684931503E-2</v>
      </c>
      <c r="O284" s="62">
        <v>0</v>
      </c>
      <c r="P284" s="62">
        <v>0</v>
      </c>
      <c r="Q284" s="62">
        <v>0.16438356164383561</v>
      </c>
      <c r="R284" s="62">
        <v>5.4794520547945202E-2</v>
      </c>
      <c r="S284" s="62">
        <v>0</v>
      </c>
      <c r="T284" s="62">
        <v>0</v>
      </c>
      <c r="U284" s="62">
        <v>0</v>
      </c>
      <c r="V284" s="62">
        <v>0</v>
      </c>
      <c r="W284" s="62">
        <v>4.1095890410958902E-2</v>
      </c>
      <c r="X284" s="62">
        <v>4.1095890410958902E-2</v>
      </c>
      <c r="Y284" s="62">
        <v>8.2191780821917804E-2</v>
      </c>
      <c r="Z284" s="62">
        <v>4.1095890410958902E-2</v>
      </c>
      <c r="AA284" s="62">
        <v>0</v>
      </c>
      <c r="AB284" s="62">
        <v>4.1095890410958902E-2</v>
      </c>
      <c r="AC284" s="62">
        <v>0</v>
      </c>
      <c r="AD284" s="62">
        <v>0.12328767123287671</v>
      </c>
      <c r="AE284" s="62">
        <v>0.17808219178082191</v>
      </c>
      <c r="AF284" s="62">
        <v>1.3698630136986301E-2</v>
      </c>
      <c r="AG284" s="62">
        <v>1.3698630136986301E-2</v>
      </c>
      <c r="AH284" s="62">
        <v>2.7397260273972601E-2</v>
      </c>
    </row>
    <row r="285" spans="1:34">
      <c r="A285" s="22" t="s">
        <v>19</v>
      </c>
      <c r="B285" t="s">
        <v>71</v>
      </c>
      <c r="C285" s="62">
        <v>1.7621145374449341E-2</v>
      </c>
      <c r="D285" s="62">
        <v>8.8105726872246704E-3</v>
      </c>
      <c r="E285" s="62">
        <v>1.3215859030837005E-2</v>
      </c>
      <c r="F285" s="62">
        <v>4.4052863436123352E-3</v>
      </c>
      <c r="G285" s="62">
        <v>1.7621145374449341E-2</v>
      </c>
      <c r="H285" s="62">
        <v>0</v>
      </c>
      <c r="I285" s="62">
        <v>0</v>
      </c>
      <c r="J285" s="62">
        <v>4.4052863436123352E-3</v>
      </c>
      <c r="K285" s="62">
        <v>4.4052863436123352E-3</v>
      </c>
      <c r="L285" s="62">
        <v>1.7621145374449341E-2</v>
      </c>
      <c r="M285" s="62">
        <v>0</v>
      </c>
      <c r="N285" s="62">
        <v>6.6079295154185022E-2</v>
      </c>
      <c r="O285" s="62">
        <v>0</v>
      </c>
      <c r="P285" s="62">
        <v>0</v>
      </c>
      <c r="Q285" s="62">
        <v>0.13215859030837004</v>
      </c>
      <c r="R285" s="62">
        <v>8.8105726872246701E-2</v>
      </c>
      <c r="S285" s="62">
        <v>0</v>
      </c>
      <c r="T285" s="62">
        <v>0</v>
      </c>
      <c r="U285" s="62">
        <v>4.4052863436123352E-3</v>
      </c>
      <c r="V285" s="62">
        <v>0</v>
      </c>
      <c r="W285" s="62">
        <v>6.6079295154185022E-2</v>
      </c>
      <c r="X285" s="62">
        <v>4.8458149779735685E-2</v>
      </c>
      <c r="Y285" s="62">
        <v>6.1674008810572688E-2</v>
      </c>
      <c r="Z285" s="62">
        <v>5.7268722466960353E-2</v>
      </c>
      <c r="AA285" s="62">
        <v>1.7621145374449341E-2</v>
      </c>
      <c r="AB285" s="62">
        <v>2.643171806167401E-2</v>
      </c>
      <c r="AC285" s="62">
        <v>4.4052863436123352E-3</v>
      </c>
      <c r="AD285" s="62">
        <v>0.1013215859030837</v>
      </c>
      <c r="AE285" s="62">
        <v>0.18061674008810572</v>
      </c>
      <c r="AF285" s="62">
        <v>2.2026431718061675E-2</v>
      </c>
      <c r="AG285" s="62">
        <v>2.2026431718061675E-2</v>
      </c>
      <c r="AH285" s="62">
        <v>1.3215859030837005E-2</v>
      </c>
    </row>
    <row r="286" spans="1:34">
      <c r="A286" s="22" t="s">
        <v>18</v>
      </c>
      <c r="B286" t="s">
        <v>72</v>
      </c>
      <c r="C286" s="62">
        <v>0</v>
      </c>
      <c r="D286" s="62">
        <v>2.1834061135371178E-2</v>
      </c>
      <c r="E286" s="62">
        <v>8.7336244541484712E-3</v>
      </c>
      <c r="F286" s="62">
        <v>1.3100436681222707E-2</v>
      </c>
      <c r="G286" s="62">
        <v>4.3668122270742356E-3</v>
      </c>
      <c r="H286" s="62">
        <v>0</v>
      </c>
      <c r="I286" s="62">
        <v>4.3668122270742356E-3</v>
      </c>
      <c r="J286" s="62">
        <v>0</v>
      </c>
      <c r="K286" s="62">
        <v>3.4934497816593885E-2</v>
      </c>
      <c r="L286" s="62">
        <v>1.3100436681222707E-2</v>
      </c>
      <c r="M286" s="62">
        <v>0</v>
      </c>
      <c r="N286" s="62">
        <v>0.10043668122270742</v>
      </c>
      <c r="O286" s="62">
        <v>0</v>
      </c>
      <c r="P286" s="62">
        <v>4.3668122270742356E-3</v>
      </c>
      <c r="Q286" s="62">
        <v>0.14410480349344978</v>
      </c>
      <c r="R286" s="62">
        <v>7.4235807860262015E-2</v>
      </c>
      <c r="S286" s="62">
        <v>0</v>
      </c>
      <c r="T286" s="62">
        <v>4.3668122270742356E-3</v>
      </c>
      <c r="U286" s="62">
        <v>0</v>
      </c>
      <c r="V286" s="62">
        <v>0</v>
      </c>
      <c r="W286" s="62">
        <v>3.9301310043668124E-2</v>
      </c>
      <c r="X286" s="62">
        <v>5.6768558951965066E-2</v>
      </c>
      <c r="Y286" s="62">
        <v>7.4235807860262015E-2</v>
      </c>
      <c r="Z286" s="62">
        <v>3.9301310043668124E-2</v>
      </c>
      <c r="AA286" s="62">
        <v>8.7336244541484712E-3</v>
      </c>
      <c r="AB286" s="62">
        <v>2.6200873362445413E-2</v>
      </c>
      <c r="AC286" s="62">
        <v>4.3668122270742356E-3</v>
      </c>
      <c r="AD286" s="62">
        <v>0.12663755458515283</v>
      </c>
      <c r="AE286" s="62">
        <v>0.16157205240174671</v>
      </c>
      <c r="AF286" s="62">
        <v>8.7336244541484712E-3</v>
      </c>
      <c r="AG286" s="62">
        <v>1.3100436681222707E-2</v>
      </c>
      <c r="AH286" s="62">
        <v>1.3100436681222707E-2</v>
      </c>
    </row>
    <row r="287" spans="1:34">
      <c r="A287" s="22" t="s">
        <v>20</v>
      </c>
      <c r="B287" t="s">
        <v>73</v>
      </c>
      <c r="C287" s="62">
        <v>0</v>
      </c>
      <c r="D287" s="62">
        <v>0</v>
      </c>
      <c r="E287" s="62">
        <v>0.11688311688311688</v>
      </c>
      <c r="F287" s="62">
        <v>0</v>
      </c>
      <c r="G287" s="62">
        <v>0</v>
      </c>
      <c r="H287" s="62">
        <v>0</v>
      </c>
      <c r="I287" s="62">
        <v>1.2987012987012988E-2</v>
      </c>
      <c r="J287" s="62">
        <v>0</v>
      </c>
      <c r="K287" s="62">
        <v>0</v>
      </c>
      <c r="L287" s="62">
        <v>2.5974025974025976E-2</v>
      </c>
      <c r="M287" s="62">
        <v>1.2987012987012988E-2</v>
      </c>
      <c r="N287" s="62">
        <v>0.1038961038961039</v>
      </c>
      <c r="O287" s="62">
        <v>0</v>
      </c>
      <c r="P287" s="62">
        <v>0</v>
      </c>
      <c r="Q287" s="62">
        <v>0.11688311688311688</v>
      </c>
      <c r="R287" s="62">
        <v>0.12987012987012986</v>
      </c>
      <c r="S287" s="62">
        <v>2.5974025974025976E-2</v>
      </c>
      <c r="T287" s="62">
        <v>0</v>
      </c>
      <c r="U287" s="62">
        <v>1.2987012987012988E-2</v>
      </c>
      <c r="V287" s="62">
        <v>0</v>
      </c>
      <c r="W287" s="62">
        <v>1.2987012987012988E-2</v>
      </c>
      <c r="X287" s="62">
        <v>0</v>
      </c>
      <c r="Y287" s="62">
        <v>3.896103896103896E-2</v>
      </c>
      <c r="Z287" s="62">
        <v>0</v>
      </c>
      <c r="AA287" s="62">
        <v>0</v>
      </c>
      <c r="AB287" s="62">
        <v>2.5974025974025976E-2</v>
      </c>
      <c r="AC287" s="62">
        <v>0</v>
      </c>
      <c r="AD287" s="62">
        <v>0.12987012987012986</v>
      </c>
      <c r="AE287" s="62">
        <v>0.14285714285714285</v>
      </c>
      <c r="AF287" s="62">
        <v>5.1948051948051951E-2</v>
      </c>
      <c r="AG287" s="62">
        <v>1.2987012987012988E-2</v>
      </c>
      <c r="AH287" s="62">
        <v>2.5974025974025976E-2</v>
      </c>
    </row>
    <row r="288" spans="1:34">
      <c r="A288" s="22" t="s">
        <v>19</v>
      </c>
      <c r="B288" t="s">
        <v>74</v>
      </c>
      <c r="C288" s="62">
        <v>1.9108280254777069E-2</v>
      </c>
      <c r="D288" s="62">
        <v>0</v>
      </c>
      <c r="E288" s="62">
        <v>1.2738853503184714E-2</v>
      </c>
      <c r="F288" s="62">
        <v>6.369426751592357E-3</v>
      </c>
      <c r="G288" s="62">
        <v>6.369426751592357E-3</v>
      </c>
      <c r="H288" s="62">
        <v>0</v>
      </c>
      <c r="I288" s="62">
        <v>0</v>
      </c>
      <c r="J288" s="62">
        <v>0</v>
      </c>
      <c r="K288" s="62">
        <v>0</v>
      </c>
      <c r="L288" s="62">
        <v>6.369426751592357E-3</v>
      </c>
      <c r="M288" s="62">
        <v>0</v>
      </c>
      <c r="N288" s="62">
        <v>4.4585987261146494E-2</v>
      </c>
      <c r="O288" s="62">
        <v>0</v>
      </c>
      <c r="P288" s="62">
        <v>0</v>
      </c>
      <c r="Q288" s="62">
        <v>0.10191082802547771</v>
      </c>
      <c r="R288" s="62">
        <v>5.7324840764331211E-2</v>
      </c>
      <c r="S288" s="62">
        <v>1.2738853503184714E-2</v>
      </c>
      <c r="T288" s="62">
        <v>0</v>
      </c>
      <c r="U288" s="62">
        <v>0</v>
      </c>
      <c r="V288" s="62">
        <v>0</v>
      </c>
      <c r="W288" s="62">
        <v>7.0063694267515922E-2</v>
      </c>
      <c r="X288" s="62">
        <v>5.7324840764331211E-2</v>
      </c>
      <c r="Y288" s="62">
        <v>0.10828025477707007</v>
      </c>
      <c r="Z288" s="62">
        <v>0.11464968152866242</v>
      </c>
      <c r="AA288" s="62">
        <v>1.9108280254777069E-2</v>
      </c>
      <c r="AB288" s="62">
        <v>1.9108280254777069E-2</v>
      </c>
      <c r="AC288" s="62">
        <v>0</v>
      </c>
      <c r="AD288" s="62">
        <v>0.10828025477707007</v>
      </c>
      <c r="AE288" s="62">
        <v>0.19108280254777071</v>
      </c>
      <c r="AF288" s="62">
        <v>1.9108280254777069E-2</v>
      </c>
      <c r="AG288" s="62">
        <v>6.369426751592357E-3</v>
      </c>
      <c r="AH288" s="62">
        <v>1.9108280254777069E-2</v>
      </c>
    </row>
    <row r="289" spans="1:34">
      <c r="A289" s="22" t="s">
        <v>18</v>
      </c>
      <c r="B289" t="s">
        <v>75</v>
      </c>
      <c r="C289" s="62">
        <v>0</v>
      </c>
      <c r="D289" s="62">
        <v>3.7128712871287127E-2</v>
      </c>
      <c r="E289" s="62">
        <v>4.702970297029703E-2</v>
      </c>
      <c r="F289" s="62">
        <v>2.9702970297029702E-2</v>
      </c>
      <c r="G289" s="62">
        <v>2.2277227722772276E-2</v>
      </c>
      <c r="H289" s="62">
        <v>4.9504950495049506E-3</v>
      </c>
      <c r="I289" s="62">
        <v>7.4257425742574254E-3</v>
      </c>
      <c r="J289" s="62">
        <v>0</v>
      </c>
      <c r="K289" s="62">
        <v>4.2079207920792082E-2</v>
      </c>
      <c r="L289" s="62">
        <v>3.2178217821782179E-2</v>
      </c>
      <c r="M289" s="62">
        <v>4.9504950495049506E-3</v>
      </c>
      <c r="N289" s="62">
        <v>8.9108910891089105E-2</v>
      </c>
      <c r="O289" s="62">
        <v>2.4752475247524753E-3</v>
      </c>
      <c r="P289" s="62">
        <v>0</v>
      </c>
      <c r="Q289" s="62">
        <v>0.10396039603960396</v>
      </c>
      <c r="R289" s="62">
        <v>8.1683168316831686E-2</v>
      </c>
      <c r="S289" s="62">
        <v>7.4257425742574254E-3</v>
      </c>
      <c r="T289" s="62">
        <v>4.9504950495049506E-3</v>
      </c>
      <c r="U289" s="62">
        <v>2.4752475247524753E-3</v>
      </c>
      <c r="V289" s="62">
        <v>0</v>
      </c>
      <c r="W289" s="62">
        <v>4.702970297029703E-2</v>
      </c>
      <c r="X289" s="62">
        <v>5.1980198019801978E-2</v>
      </c>
      <c r="Y289" s="62">
        <v>6.1881188118811881E-2</v>
      </c>
      <c r="Z289" s="62">
        <v>4.702970297029703E-2</v>
      </c>
      <c r="AA289" s="62">
        <v>1.7326732673267328E-2</v>
      </c>
      <c r="AB289" s="62">
        <v>2.7227722772277228E-2</v>
      </c>
      <c r="AC289" s="62">
        <v>2.4752475247524753E-3</v>
      </c>
      <c r="AD289" s="62">
        <v>9.9009900990099015E-2</v>
      </c>
      <c r="AE289" s="62">
        <v>9.9009900990099015E-2</v>
      </c>
      <c r="AF289" s="62">
        <v>1.4851485148514851E-2</v>
      </c>
      <c r="AG289" s="62">
        <v>7.4257425742574254E-3</v>
      </c>
      <c r="AH289" s="62">
        <v>4.9504950495049506E-3</v>
      </c>
    </row>
    <row r="290" spans="1:34">
      <c r="A290" s="22" t="s">
        <v>17</v>
      </c>
      <c r="B290" t="s">
        <v>76</v>
      </c>
      <c r="C290" s="62">
        <v>1.11731843575419E-2</v>
      </c>
      <c r="D290" s="62">
        <v>2.23463687150838E-2</v>
      </c>
      <c r="E290" s="62">
        <v>2.7932960893854747E-2</v>
      </c>
      <c r="F290" s="62">
        <v>2.7932960893854747E-2</v>
      </c>
      <c r="G290" s="62">
        <v>2.7932960893854747E-2</v>
      </c>
      <c r="H290" s="62">
        <v>0</v>
      </c>
      <c r="I290" s="62">
        <v>5.5865921787709499E-3</v>
      </c>
      <c r="J290" s="62">
        <v>0</v>
      </c>
      <c r="K290" s="62">
        <v>1.6759776536312849E-2</v>
      </c>
      <c r="L290" s="62">
        <v>1.11731843575419E-2</v>
      </c>
      <c r="M290" s="62">
        <v>0</v>
      </c>
      <c r="N290" s="62">
        <v>5.5865921787709494E-2</v>
      </c>
      <c r="O290" s="62">
        <v>0</v>
      </c>
      <c r="P290" s="62">
        <v>0</v>
      </c>
      <c r="Q290" s="62">
        <v>9.4972067039106142E-2</v>
      </c>
      <c r="R290" s="62">
        <v>7.2625698324022353E-2</v>
      </c>
      <c r="S290" s="62">
        <v>0</v>
      </c>
      <c r="T290" s="62">
        <v>0</v>
      </c>
      <c r="U290" s="62">
        <v>0</v>
      </c>
      <c r="V290" s="62">
        <v>0</v>
      </c>
      <c r="W290" s="62">
        <v>5.5865921787709494E-2</v>
      </c>
      <c r="X290" s="62">
        <v>5.5865921787709494E-2</v>
      </c>
      <c r="Y290" s="62">
        <v>9.4972067039106142E-2</v>
      </c>
      <c r="Z290" s="62">
        <v>8.3798882681564241E-2</v>
      </c>
      <c r="AA290" s="62">
        <v>2.23463687150838E-2</v>
      </c>
      <c r="AB290" s="62">
        <v>1.6759776536312849E-2</v>
      </c>
      <c r="AC290" s="62">
        <v>0</v>
      </c>
      <c r="AD290" s="62">
        <v>0.10614525139664804</v>
      </c>
      <c r="AE290" s="62">
        <v>0.13966480446927373</v>
      </c>
      <c r="AF290" s="62">
        <v>2.23463687150838E-2</v>
      </c>
      <c r="AG290" s="62">
        <v>1.6759776536312849E-2</v>
      </c>
      <c r="AH290" s="62">
        <v>1.11731843575419E-2</v>
      </c>
    </row>
    <row r="291" spans="1:34">
      <c r="A291" s="22" t="s">
        <v>4716</v>
      </c>
      <c r="B291" t="s">
        <v>77</v>
      </c>
      <c r="C291" s="62">
        <v>0</v>
      </c>
      <c r="D291" s="62">
        <v>2.1897810218978103E-2</v>
      </c>
      <c r="E291" s="62">
        <v>0.10948905109489052</v>
      </c>
      <c r="F291" s="62">
        <v>2.1897810218978103E-2</v>
      </c>
      <c r="G291" s="62">
        <v>1.4598540145985401E-2</v>
      </c>
      <c r="H291" s="62">
        <v>7.2992700729927005E-3</v>
      </c>
      <c r="I291" s="62">
        <v>7.2992700729927005E-3</v>
      </c>
      <c r="J291" s="62">
        <v>0</v>
      </c>
      <c r="K291" s="62">
        <v>6.569343065693431E-2</v>
      </c>
      <c r="L291" s="62">
        <v>3.6496350364963501E-2</v>
      </c>
      <c r="M291" s="62">
        <v>0</v>
      </c>
      <c r="N291" s="62">
        <v>9.4890510948905105E-2</v>
      </c>
      <c r="O291" s="62">
        <v>7.2992700729927005E-3</v>
      </c>
      <c r="P291" s="62">
        <v>0</v>
      </c>
      <c r="Q291" s="62">
        <v>0.13138686131386862</v>
      </c>
      <c r="R291" s="62">
        <v>9.4890510948905105E-2</v>
      </c>
      <c r="S291" s="62">
        <v>0</v>
      </c>
      <c r="T291" s="62">
        <v>7.2992700729927005E-3</v>
      </c>
      <c r="U291" s="62">
        <v>0</v>
      </c>
      <c r="V291" s="62">
        <v>0</v>
      </c>
      <c r="W291" s="62">
        <v>0</v>
      </c>
      <c r="X291" s="62">
        <v>1.4598540145985401E-2</v>
      </c>
      <c r="Y291" s="62">
        <v>8.7591240875912413E-2</v>
      </c>
      <c r="Z291" s="62">
        <v>1.4598540145985401E-2</v>
      </c>
      <c r="AA291" s="62">
        <v>7.2992700729927005E-3</v>
      </c>
      <c r="AB291" s="62">
        <v>2.9197080291970802E-2</v>
      </c>
      <c r="AC291" s="62">
        <v>0</v>
      </c>
      <c r="AD291" s="62">
        <v>7.2992700729927001E-2</v>
      </c>
      <c r="AE291" s="62">
        <v>0.10218978102189781</v>
      </c>
      <c r="AF291" s="62">
        <v>2.1897810218978103E-2</v>
      </c>
      <c r="AG291" s="62">
        <v>7.2992700729927005E-3</v>
      </c>
      <c r="AH291" s="62">
        <v>2.1897810218978103E-2</v>
      </c>
    </row>
    <row r="292" spans="1:34">
      <c r="A292" s="22" t="s">
        <v>17</v>
      </c>
      <c r="B292" t="s">
        <v>78</v>
      </c>
      <c r="C292" s="62">
        <v>4.7619047619047623E-3</v>
      </c>
      <c r="D292" s="62">
        <v>9.5238095238095247E-3</v>
      </c>
      <c r="E292" s="62">
        <v>1.9047619047619049E-2</v>
      </c>
      <c r="F292" s="62">
        <v>1.9047619047619049E-2</v>
      </c>
      <c r="G292" s="62">
        <v>1.9047619047619049E-2</v>
      </c>
      <c r="H292" s="62">
        <v>0</v>
      </c>
      <c r="I292" s="62">
        <v>9.5238095238095247E-3</v>
      </c>
      <c r="J292" s="62">
        <v>4.7619047619047623E-3</v>
      </c>
      <c r="K292" s="62">
        <v>4.7619047619047623E-3</v>
      </c>
      <c r="L292" s="62">
        <v>9.5238095238095247E-3</v>
      </c>
      <c r="M292" s="62">
        <v>4.7619047619047623E-3</v>
      </c>
      <c r="N292" s="62">
        <v>7.1428571428571425E-2</v>
      </c>
      <c r="O292" s="62">
        <v>0</v>
      </c>
      <c r="P292" s="62">
        <v>0</v>
      </c>
      <c r="Q292" s="62">
        <v>0.1380952380952381</v>
      </c>
      <c r="R292" s="62">
        <v>0.10476190476190476</v>
      </c>
      <c r="S292" s="62">
        <v>1.4285714285714285E-2</v>
      </c>
      <c r="T292" s="62">
        <v>4.7619047619047623E-3</v>
      </c>
      <c r="U292" s="62">
        <v>4.7619047619047623E-3</v>
      </c>
      <c r="V292" s="62">
        <v>0</v>
      </c>
      <c r="W292" s="62">
        <v>4.7619047619047616E-2</v>
      </c>
      <c r="X292" s="62">
        <v>5.2380952380952382E-2</v>
      </c>
      <c r="Y292" s="62">
        <v>7.6190476190476197E-2</v>
      </c>
      <c r="Z292" s="62">
        <v>5.2380952380952382E-2</v>
      </c>
      <c r="AA292" s="62">
        <v>1.9047619047619049E-2</v>
      </c>
      <c r="AB292" s="62">
        <v>3.3333333333333333E-2</v>
      </c>
      <c r="AC292" s="62">
        <v>0</v>
      </c>
      <c r="AD292" s="62">
        <v>0.10952380952380952</v>
      </c>
      <c r="AE292" s="62">
        <v>0.12380952380952381</v>
      </c>
      <c r="AF292" s="62">
        <v>1.4285714285714285E-2</v>
      </c>
      <c r="AG292" s="62">
        <v>1.4285714285714285E-2</v>
      </c>
      <c r="AH292" s="62">
        <v>1.4285714285714285E-2</v>
      </c>
    </row>
    <row r="293" spans="1:34">
      <c r="A293" s="22" t="s">
        <v>20</v>
      </c>
      <c r="B293" t="s">
        <v>79</v>
      </c>
      <c r="C293" s="62">
        <v>0</v>
      </c>
      <c r="D293" s="62">
        <v>0.03</v>
      </c>
      <c r="E293" s="62">
        <v>0.115</v>
      </c>
      <c r="F293" s="62">
        <v>1.4999999999999999E-2</v>
      </c>
      <c r="G293" s="62">
        <v>5.0000000000000001E-3</v>
      </c>
      <c r="H293" s="62">
        <v>0</v>
      </c>
      <c r="I293" s="62">
        <v>0</v>
      </c>
      <c r="J293" s="62">
        <v>0</v>
      </c>
      <c r="K293" s="62">
        <v>3.5000000000000003E-2</v>
      </c>
      <c r="L293" s="62">
        <v>3.5000000000000003E-2</v>
      </c>
      <c r="M293" s="62">
        <v>5.0000000000000001E-3</v>
      </c>
      <c r="N293" s="62">
        <v>0.08</v>
      </c>
      <c r="O293" s="62">
        <v>0</v>
      </c>
      <c r="P293" s="62">
        <v>0</v>
      </c>
      <c r="Q293" s="62">
        <v>0.13500000000000001</v>
      </c>
      <c r="R293" s="62">
        <v>0.12</v>
      </c>
      <c r="S293" s="62">
        <v>0.01</v>
      </c>
      <c r="T293" s="62">
        <v>0.01</v>
      </c>
      <c r="U293" s="62">
        <v>5.0000000000000001E-3</v>
      </c>
      <c r="V293" s="62">
        <v>0</v>
      </c>
      <c r="W293" s="62">
        <v>2.5000000000000001E-2</v>
      </c>
      <c r="X293" s="62">
        <v>1.4999999999999999E-2</v>
      </c>
      <c r="Y293" s="62">
        <v>0.06</v>
      </c>
      <c r="Z293" s="62">
        <v>2.5000000000000001E-2</v>
      </c>
      <c r="AA293" s="62">
        <v>5.0000000000000001E-3</v>
      </c>
      <c r="AB293" s="62">
        <v>3.5000000000000003E-2</v>
      </c>
      <c r="AC293" s="62">
        <v>0</v>
      </c>
      <c r="AD293" s="62">
        <v>0.09</v>
      </c>
      <c r="AE293" s="62">
        <v>0.11</v>
      </c>
      <c r="AF293" s="62">
        <v>0.02</v>
      </c>
      <c r="AG293" s="62">
        <v>5.0000000000000001E-3</v>
      </c>
      <c r="AH293" s="62">
        <v>0.01</v>
      </c>
    </row>
    <row r="294" spans="1:34">
      <c r="A294" s="22" t="s">
        <v>16</v>
      </c>
      <c r="B294" t="s">
        <v>80</v>
      </c>
      <c r="C294" s="62">
        <v>5.9171597633136093E-3</v>
      </c>
      <c r="D294" s="62">
        <v>4.5364891518737675E-2</v>
      </c>
      <c r="E294" s="62">
        <v>5.7199211045364892E-2</v>
      </c>
      <c r="F294" s="62">
        <v>1.3806706114398421E-2</v>
      </c>
      <c r="G294" s="62">
        <v>2.7613412228796843E-2</v>
      </c>
      <c r="H294" s="62">
        <v>7.889546351084813E-3</v>
      </c>
      <c r="I294" s="62">
        <v>3.9447731755424065E-3</v>
      </c>
      <c r="J294" s="62">
        <v>0</v>
      </c>
      <c r="K294" s="62">
        <v>1.5779092702169626E-2</v>
      </c>
      <c r="L294" s="62">
        <v>2.9585798816568046E-2</v>
      </c>
      <c r="M294" s="62">
        <v>0</v>
      </c>
      <c r="N294" s="62">
        <v>8.4812623274161739E-2</v>
      </c>
      <c r="O294" s="62">
        <v>1.9723865877712033E-3</v>
      </c>
      <c r="P294" s="62">
        <v>1.9723865877712033E-3</v>
      </c>
      <c r="Q294" s="62">
        <v>0.15187376725838264</v>
      </c>
      <c r="R294" s="62">
        <v>0.10650887573964497</v>
      </c>
      <c r="S294" s="62">
        <v>2.7613412228796843E-2</v>
      </c>
      <c r="T294" s="62">
        <v>1.3806706114398421E-2</v>
      </c>
      <c r="U294" s="62">
        <v>5.9171597633136093E-3</v>
      </c>
      <c r="V294" s="62">
        <v>0</v>
      </c>
      <c r="W294" s="62">
        <v>5.9171597633136092E-2</v>
      </c>
      <c r="X294" s="62">
        <v>2.564102564102564E-2</v>
      </c>
      <c r="Y294" s="62">
        <v>3.5502958579881658E-2</v>
      </c>
      <c r="Z294" s="62">
        <v>4.142011834319527E-2</v>
      </c>
      <c r="AA294" s="62">
        <v>1.1834319526627219E-2</v>
      </c>
      <c r="AB294" s="62">
        <v>2.1696252465483234E-2</v>
      </c>
      <c r="AC294" s="62">
        <v>0</v>
      </c>
      <c r="AD294" s="62">
        <v>8.0867850098619326E-2</v>
      </c>
      <c r="AE294" s="62">
        <v>8.4812623274161739E-2</v>
      </c>
      <c r="AF294" s="62">
        <v>1.7751479289940829E-2</v>
      </c>
      <c r="AG294" s="62">
        <v>9.8619329388560158E-3</v>
      </c>
      <c r="AH294" s="62">
        <v>9.8619329388560158E-3</v>
      </c>
    </row>
    <row r="295" spans="1:34">
      <c r="A295" s="22" t="s">
        <v>17</v>
      </c>
      <c r="B295" t="s">
        <v>81</v>
      </c>
      <c r="C295" s="62">
        <v>1.0169491525423728E-2</v>
      </c>
      <c r="D295" s="62">
        <v>1.0169491525423728E-2</v>
      </c>
      <c r="E295" s="62">
        <v>2.7118644067796609E-2</v>
      </c>
      <c r="F295" s="62">
        <v>6.7796610169491523E-3</v>
      </c>
      <c r="G295" s="62">
        <v>1.3559322033898305E-2</v>
      </c>
      <c r="H295" s="62">
        <v>0</v>
      </c>
      <c r="I295" s="62">
        <v>0</v>
      </c>
      <c r="J295" s="62">
        <v>0</v>
      </c>
      <c r="K295" s="62">
        <v>6.7796610169491523E-3</v>
      </c>
      <c r="L295" s="62">
        <v>4.0677966101694912E-2</v>
      </c>
      <c r="M295" s="62">
        <v>0</v>
      </c>
      <c r="N295" s="62">
        <v>7.1186440677966104E-2</v>
      </c>
      <c r="O295" s="62">
        <v>0</v>
      </c>
      <c r="P295" s="62">
        <v>3.3898305084745762E-3</v>
      </c>
      <c r="Q295" s="62">
        <v>0.19661016949152543</v>
      </c>
      <c r="R295" s="62">
        <v>9.8305084745762716E-2</v>
      </c>
      <c r="S295" s="62">
        <v>2.7118644067796609E-2</v>
      </c>
      <c r="T295" s="62">
        <v>1.0169491525423728E-2</v>
      </c>
      <c r="U295" s="62">
        <v>3.3898305084745762E-3</v>
      </c>
      <c r="V295" s="62">
        <v>0</v>
      </c>
      <c r="W295" s="62">
        <v>4.7457627118644069E-2</v>
      </c>
      <c r="X295" s="62">
        <v>2.0338983050847456E-2</v>
      </c>
      <c r="Y295" s="62">
        <v>6.1016949152542375E-2</v>
      </c>
      <c r="Z295" s="62">
        <v>3.7288135593220341E-2</v>
      </c>
      <c r="AA295" s="62">
        <v>2.0338983050847456E-2</v>
      </c>
      <c r="AB295" s="62">
        <v>2.7118644067796609E-2</v>
      </c>
      <c r="AC295" s="62">
        <v>0</v>
      </c>
      <c r="AD295" s="62">
        <v>9.4915254237288138E-2</v>
      </c>
      <c r="AE295" s="62">
        <v>0.11864406779661017</v>
      </c>
      <c r="AF295" s="62">
        <v>2.7118644067796609E-2</v>
      </c>
      <c r="AG295" s="62">
        <v>6.7796610169491523E-3</v>
      </c>
      <c r="AH295" s="62">
        <v>1.3559322033898305E-2</v>
      </c>
    </row>
    <row r="296" spans="1:34">
      <c r="A296" s="22" t="s">
        <v>4716</v>
      </c>
      <c r="B296" t="s">
        <v>82</v>
      </c>
      <c r="C296" s="62">
        <v>0</v>
      </c>
      <c r="D296" s="62">
        <v>1.3333333333333334E-2</v>
      </c>
      <c r="E296" s="62">
        <v>5.3333333333333337E-2</v>
      </c>
      <c r="F296" s="62">
        <v>5.3333333333333337E-2</v>
      </c>
      <c r="G296" s="62">
        <v>0</v>
      </c>
      <c r="H296" s="62">
        <v>0</v>
      </c>
      <c r="I296" s="62">
        <v>0</v>
      </c>
      <c r="J296" s="62">
        <v>0</v>
      </c>
      <c r="K296" s="62">
        <v>1.3333333333333334E-2</v>
      </c>
      <c r="L296" s="62">
        <v>2.6666666666666668E-2</v>
      </c>
      <c r="M296" s="62">
        <v>0</v>
      </c>
      <c r="N296" s="62">
        <v>6.6666666666666666E-2</v>
      </c>
      <c r="O296" s="62">
        <v>0</v>
      </c>
      <c r="P296" s="62">
        <v>0</v>
      </c>
      <c r="Q296" s="62">
        <v>0.13333333333333333</v>
      </c>
      <c r="R296" s="62">
        <v>5.3333333333333337E-2</v>
      </c>
      <c r="S296" s="62">
        <v>0</v>
      </c>
      <c r="T296" s="62">
        <v>0</v>
      </c>
      <c r="U296" s="62">
        <v>0</v>
      </c>
      <c r="V296" s="62">
        <v>0</v>
      </c>
      <c r="W296" s="62">
        <v>5.3333333333333337E-2</v>
      </c>
      <c r="X296" s="62">
        <v>5.3333333333333337E-2</v>
      </c>
      <c r="Y296" s="62">
        <v>9.3333333333333338E-2</v>
      </c>
      <c r="Z296" s="62">
        <v>0.04</v>
      </c>
      <c r="AA296" s="62">
        <v>0</v>
      </c>
      <c r="AB296" s="62">
        <v>2.6666666666666668E-2</v>
      </c>
      <c r="AC296" s="62">
        <v>0</v>
      </c>
      <c r="AD296" s="62">
        <v>0.10666666666666667</v>
      </c>
      <c r="AE296" s="62">
        <v>0.17333333333333334</v>
      </c>
      <c r="AF296" s="62">
        <v>1.3333333333333334E-2</v>
      </c>
      <c r="AG296" s="62">
        <v>0</v>
      </c>
      <c r="AH296" s="62">
        <v>2.6666666666666668E-2</v>
      </c>
    </row>
    <row r="297" spans="1:34">
      <c r="A297" s="22" t="s">
        <v>18</v>
      </c>
      <c r="B297" t="s">
        <v>83</v>
      </c>
      <c r="C297" s="62">
        <v>0</v>
      </c>
      <c r="D297" s="62">
        <v>4.4776119402985072E-2</v>
      </c>
      <c r="E297" s="62">
        <v>1.9900497512437811E-2</v>
      </c>
      <c r="F297" s="62">
        <v>1.9900497512437811E-2</v>
      </c>
      <c r="G297" s="62">
        <v>1.4925373134328358E-2</v>
      </c>
      <c r="H297" s="62">
        <v>4.9751243781094526E-3</v>
      </c>
      <c r="I297" s="62">
        <v>4.9751243781094526E-3</v>
      </c>
      <c r="J297" s="62">
        <v>0</v>
      </c>
      <c r="K297" s="62">
        <v>3.482587064676617E-2</v>
      </c>
      <c r="L297" s="62">
        <v>2.4875621890547265E-2</v>
      </c>
      <c r="M297" s="62">
        <v>4.9751243781094526E-3</v>
      </c>
      <c r="N297" s="62">
        <v>6.965174129353234E-2</v>
      </c>
      <c r="O297" s="62">
        <v>0</v>
      </c>
      <c r="P297" s="62">
        <v>0</v>
      </c>
      <c r="Q297" s="62">
        <v>9.4527363184079602E-2</v>
      </c>
      <c r="R297" s="62">
        <v>8.9552238805970144E-2</v>
      </c>
      <c r="S297" s="62">
        <v>0</v>
      </c>
      <c r="T297" s="62">
        <v>1.4925373134328358E-2</v>
      </c>
      <c r="U297" s="62">
        <v>0</v>
      </c>
      <c r="V297" s="62">
        <v>0</v>
      </c>
      <c r="W297" s="62">
        <v>4.975124378109453E-2</v>
      </c>
      <c r="X297" s="62">
        <v>3.9800995024875621E-2</v>
      </c>
      <c r="Y297" s="62">
        <v>6.965174129353234E-2</v>
      </c>
      <c r="Z297" s="62">
        <v>4.4776119402985072E-2</v>
      </c>
      <c r="AA297" s="62">
        <v>4.9751243781094526E-3</v>
      </c>
      <c r="AB297" s="62">
        <v>4.975124378109453E-2</v>
      </c>
      <c r="AC297" s="62">
        <v>0</v>
      </c>
      <c r="AD297" s="62">
        <v>0.12437810945273632</v>
      </c>
      <c r="AE297" s="62">
        <v>0.14427860696517414</v>
      </c>
      <c r="AF297" s="62">
        <v>4.9751243781094526E-3</v>
      </c>
      <c r="AG297" s="62">
        <v>1.4925373134328358E-2</v>
      </c>
      <c r="AH297" s="62">
        <v>9.9502487562189053E-3</v>
      </c>
    </row>
    <row r="298" spans="1:34">
      <c r="A298" s="22" t="s">
        <v>18</v>
      </c>
      <c r="B298" t="s">
        <v>84</v>
      </c>
      <c r="C298" s="62">
        <v>3.3444816053511705E-3</v>
      </c>
      <c r="D298" s="62">
        <v>7.3578595317725759E-2</v>
      </c>
      <c r="E298" s="62">
        <v>6.0200668896321072E-2</v>
      </c>
      <c r="F298" s="62">
        <v>4.0133779264214048E-2</v>
      </c>
      <c r="G298" s="62">
        <v>1.6722408026755852E-2</v>
      </c>
      <c r="H298" s="62">
        <v>1.0033444816053512E-2</v>
      </c>
      <c r="I298" s="62">
        <v>3.3444816053511705E-3</v>
      </c>
      <c r="J298" s="62">
        <v>0</v>
      </c>
      <c r="K298" s="62">
        <v>8.0267558528428096E-2</v>
      </c>
      <c r="L298" s="62">
        <v>3.678929765886288E-2</v>
      </c>
      <c r="M298" s="62">
        <v>3.3444816053511705E-3</v>
      </c>
      <c r="N298" s="62">
        <v>9.0301003344481601E-2</v>
      </c>
      <c r="O298" s="62">
        <v>6.688963210702341E-3</v>
      </c>
      <c r="P298" s="62">
        <v>3.3444816053511705E-3</v>
      </c>
      <c r="Q298" s="62">
        <v>0.10033444816053512</v>
      </c>
      <c r="R298" s="62">
        <v>7.6923076923076927E-2</v>
      </c>
      <c r="S298" s="62">
        <v>3.3444816053511705E-3</v>
      </c>
      <c r="T298" s="62">
        <v>3.3444816053511705E-3</v>
      </c>
      <c r="U298" s="62">
        <v>3.3444816053511705E-3</v>
      </c>
      <c r="V298" s="62">
        <v>0</v>
      </c>
      <c r="W298" s="62">
        <v>3.0100334448160536E-2</v>
      </c>
      <c r="X298" s="62">
        <v>2.6755852842809364E-2</v>
      </c>
      <c r="Y298" s="62">
        <v>5.3511705685618728E-2</v>
      </c>
      <c r="Z298" s="62">
        <v>3.0100334448160536E-2</v>
      </c>
      <c r="AA298" s="62">
        <v>1.3377926421404682E-2</v>
      </c>
      <c r="AB298" s="62">
        <v>2.0066889632107024E-2</v>
      </c>
      <c r="AC298" s="62">
        <v>0</v>
      </c>
      <c r="AD298" s="62">
        <v>8.6956521739130432E-2</v>
      </c>
      <c r="AE298" s="62">
        <v>9.6989966555183951E-2</v>
      </c>
      <c r="AF298" s="62">
        <v>6.688963210702341E-3</v>
      </c>
      <c r="AG298" s="62">
        <v>1.3377926421404682E-2</v>
      </c>
      <c r="AH298" s="62">
        <v>6.688963210702341E-3</v>
      </c>
    </row>
    <row r="299" spans="1:34">
      <c r="A299" s="22" t="s">
        <v>6068</v>
      </c>
      <c r="B299" t="s">
        <v>85</v>
      </c>
      <c r="C299" s="62">
        <v>3.0303030303030304E-2</v>
      </c>
      <c r="D299" s="62">
        <v>1.0101010101010102E-2</v>
      </c>
      <c r="E299" s="62">
        <v>1.0101010101010102E-2</v>
      </c>
      <c r="F299" s="62">
        <v>3.0303030303030304E-2</v>
      </c>
      <c r="G299" s="62">
        <v>0</v>
      </c>
      <c r="H299" s="62">
        <v>1.0101010101010102E-2</v>
      </c>
      <c r="I299" s="62">
        <v>0</v>
      </c>
      <c r="J299" s="62">
        <v>0</v>
      </c>
      <c r="K299" s="62">
        <v>1.0101010101010102E-2</v>
      </c>
      <c r="L299" s="62">
        <v>0</v>
      </c>
      <c r="M299" s="62">
        <v>0</v>
      </c>
      <c r="N299" s="62">
        <v>3.0303030303030304E-2</v>
      </c>
      <c r="O299" s="62">
        <v>0</v>
      </c>
      <c r="P299" s="62">
        <v>0</v>
      </c>
      <c r="Q299" s="62">
        <v>9.0909090909090912E-2</v>
      </c>
      <c r="R299" s="62">
        <v>3.0303030303030304E-2</v>
      </c>
      <c r="S299" s="62">
        <v>0</v>
      </c>
      <c r="T299" s="62">
        <v>0</v>
      </c>
      <c r="U299" s="62">
        <v>0</v>
      </c>
      <c r="V299" s="62">
        <v>0</v>
      </c>
      <c r="W299" s="62">
        <v>3.0303030303030304E-2</v>
      </c>
      <c r="X299" s="62">
        <v>7.0707070707070704E-2</v>
      </c>
      <c r="Y299" s="62">
        <v>0.18181818181818182</v>
      </c>
      <c r="Z299" s="62">
        <v>6.0606060606060608E-2</v>
      </c>
      <c r="AA299" s="62">
        <v>0</v>
      </c>
      <c r="AB299" s="62">
        <v>5.0505050505050504E-2</v>
      </c>
      <c r="AC299" s="62">
        <v>0</v>
      </c>
      <c r="AD299" s="62">
        <v>0.10101010101010101</v>
      </c>
      <c r="AE299" s="62">
        <v>0.19191919191919191</v>
      </c>
      <c r="AF299" s="62">
        <v>2.0202020202020204E-2</v>
      </c>
      <c r="AG299" s="62">
        <v>1.0101010101010102E-2</v>
      </c>
      <c r="AH299" s="62">
        <v>3.0303030303030304E-2</v>
      </c>
    </row>
    <row r="300" spans="1:34">
      <c r="A300" s="22" t="s">
        <v>16</v>
      </c>
      <c r="B300" t="s">
        <v>86</v>
      </c>
      <c r="C300" s="62">
        <v>5.681818181818182E-3</v>
      </c>
      <c r="D300" s="62">
        <v>3.4090909090909088E-2</v>
      </c>
      <c r="E300" s="62">
        <v>5.6818181818181816E-2</v>
      </c>
      <c r="F300" s="62">
        <v>1.7045454545454544E-2</v>
      </c>
      <c r="G300" s="62">
        <v>2.8409090909090908E-2</v>
      </c>
      <c r="H300" s="62">
        <v>5.681818181818182E-3</v>
      </c>
      <c r="I300" s="62">
        <v>5.681818181818182E-3</v>
      </c>
      <c r="J300" s="62">
        <v>0</v>
      </c>
      <c r="K300" s="62">
        <v>0</v>
      </c>
      <c r="L300" s="62">
        <v>1.1363636363636364E-2</v>
      </c>
      <c r="M300" s="62">
        <v>0</v>
      </c>
      <c r="N300" s="62">
        <v>9.6590909090909088E-2</v>
      </c>
      <c r="O300" s="62">
        <v>0</v>
      </c>
      <c r="P300" s="62">
        <v>0</v>
      </c>
      <c r="Q300" s="62">
        <v>0.13068181818181818</v>
      </c>
      <c r="R300" s="62">
        <v>0.14204545454545456</v>
      </c>
      <c r="S300" s="62">
        <v>1.7045454545454544E-2</v>
      </c>
      <c r="T300" s="62">
        <v>0</v>
      </c>
      <c r="U300" s="62">
        <v>0</v>
      </c>
      <c r="V300" s="62">
        <v>0</v>
      </c>
      <c r="W300" s="62">
        <v>3.4090909090909088E-2</v>
      </c>
      <c r="X300" s="62">
        <v>5.681818181818182E-3</v>
      </c>
      <c r="Y300" s="62">
        <v>6.25E-2</v>
      </c>
      <c r="Z300" s="62">
        <v>2.2727272727272728E-2</v>
      </c>
      <c r="AA300" s="62">
        <v>1.1363636363636364E-2</v>
      </c>
      <c r="AB300" s="62">
        <v>3.4090909090909088E-2</v>
      </c>
      <c r="AC300" s="62">
        <v>0</v>
      </c>
      <c r="AD300" s="62">
        <v>0.13068181818181818</v>
      </c>
      <c r="AE300" s="62">
        <v>0.10227272727272728</v>
      </c>
      <c r="AF300" s="62">
        <v>2.2727272727272728E-2</v>
      </c>
      <c r="AG300" s="62">
        <v>5.681818181818182E-3</v>
      </c>
      <c r="AH300" s="62">
        <v>1.7045454545454544E-2</v>
      </c>
    </row>
    <row r="301" spans="1:34">
      <c r="A301" s="22" t="s">
        <v>6068</v>
      </c>
      <c r="B301" t="s">
        <v>87</v>
      </c>
      <c r="C301" s="62">
        <v>1.7857142857142856E-2</v>
      </c>
      <c r="D301" s="62">
        <v>3.5714285714285712E-2</v>
      </c>
      <c r="E301" s="62">
        <v>3.5714285714285712E-2</v>
      </c>
      <c r="F301" s="62">
        <v>3.5714285714285712E-2</v>
      </c>
      <c r="G301" s="62">
        <v>0</v>
      </c>
      <c r="H301" s="62">
        <v>1.7857142857142856E-2</v>
      </c>
      <c r="I301" s="62">
        <v>0</v>
      </c>
      <c r="J301" s="62">
        <v>0</v>
      </c>
      <c r="K301" s="62">
        <v>0</v>
      </c>
      <c r="L301" s="62">
        <v>0</v>
      </c>
      <c r="M301" s="62">
        <v>0</v>
      </c>
      <c r="N301" s="62">
        <v>1.7857142857142856E-2</v>
      </c>
      <c r="O301" s="62">
        <v>0</v>
      </c>
      <c r="P301" s="62">
        <v>0</v>
      </c>
      <c r="Q301" s="62">
        <v>3.5714285714285712E-2</v>
      </c>
      <c r="R301" s="62">
        <v>7.1428571428571425E-2</v>
      </c>
      <c r="S301" s="62">
        <v>0</v>
      </c>
      <c r="T301" s="62">
        <v>0</v>
      </c>
      <c r="U301" s="62">
        <v>0</v>
      </c>
      <c r="V301" s="62">
        <v>0</v>
      </c>
      <c r="W301" s="62">
        <v>7.1428571428571425E-2</v>
      </c>
      <c r="X301" s="62">
        <v>5.3571428571428568E-2</v>
      </c>
      <c r="Y301" s="62">
        <v>0.125</v>
      </c>
      <c r="Z301" s="62">
        <v>1.7857142857142856E-2</v>
      </c>
      <c r="AA301" s="62">
        <v>0</v>
      </c>
      <c r="AB301" s="62">
        <v>1.7857142857142856E-2</v>
      </c>
      <c r="AC301" s="62">
        <v>0</v>
      </c>
      <c r="AD301" s="62">
        <v>0.10714285714285714</v>
      </c>
      <c r="AE301" s="62">
        <v>0.19642857142857142</v>
      </c>
      <c r="AF301" s="62">
        <v>5.3571428571428568E-2</v>
      </c>
      <c r="AG301" s="62">
        <v>3.5714285714285712E-2</v>
      </c>
      <c r="AH301" s="62">
        <v>5.3571428571428568E-2</v>
      </c>
    </row>
    <row r="302" spans="1:34">
      <c r="A302" s="22" t="s">
        <v>19</v>
      </c>
      <c r="B302" t="s">
        <v>88</v>
      </c>
      <c r="C302" s="62">
        <v>1.9736842105263157E-2</v>
      </c>
      <c r="D302" s="62">
        <v>6.5789473684210523E-3</v>
      </c>
      <c r="E302" s="62">
        <v>0</v>
      </c>
      <c r="F302" s="62">
        <v>0</v>
      </c>
      <c r="G302" s="62">
        <v>6.5789473684210523E-3</v>
      </c>
      <c r="H302" s="62">
        <v>1.3157894736842105E-2</v>
      </c>
      <c r="I302" s="62">
        <v>0</v>
      </c>
      <c r="J302" s="62">
        <v>0</v>
      </c>
      <c r="K302" s="62">
        <v>0</v>
      </c>
      <c r="L302" s="62">
        <v>1.3157894736842105E-2</v>
      </c>
      <c r="M302" s="62">
        <v>0</v>
      </c>
      <c r="N302" s="62">
        <v>4.6052631578947366E-2</v>
      </c>
      <c r="O302" s="62">
        <v>0</v>
      </c>
      <c r="P302" s="62">
        <v>0</v>
      </c>
      <c r="Q302" s="62">
        <v>9.2105263157894732E-2</v>
      </c>
      <c r="R302" s="62">
        <v>5.2631578947368418E-2</v>
      </c>
      <c r="S302" s="62">
        <v>2.6315789473684209E-2</v>
      </c>
      <c r="T302" s="62">
        <v>0</v>
      </c>
      <c r="U302" s="62">
        <v>0</v>
      </c>
      <c r="V302" s="62">
        <v>0</v>
      </c>
      <c r="W302" s="62">
        <v>7.8947368421052627E-2</v>
      </c>
      <c r="X302" s="62">
        <v>4.6052631578947366E-2</v>
      </c>
      <c r="Y302" s="62">
        <v>8.5526315789473686E-2</v>
      </c>
      <c r="Z302" s="62">
        <v>8.5526315789473686E-2</v>
      </c>
      <c r="AA302" s="62">
        <v>1.3157894736842105E-2</v>
      </c>
      <c r="AB302" s="62">
        <v>3.9473684210526314E-2</v>
      </c>
      <c r="AC302" s="62">
        <v>0</v>
      </c>
      <c r="AD302" s="62">
        <v>0.14473684210526316</v>
      </c>
      <c r="AE302" s="62">
        <v>0.17763157894736842</v>
      </c>
      <c r="AF302" s="62">
        <v>1.3157894736842105E-2</v>
      </c>
      <c r="AG302" s="62">
        <v>1.9736842105263157E-2</v>
      </c>
      <c r="AH302" s="62">
        <v>1.9736842105263157E-2</v>
      </c>
    </row>
    <row r="303" spans="1:34">
      <c r="A303" s="22" t="s">
        <v>6068</v>
      </c>
      <c r="B303" t="s">
        <v>89</v>
      </c>
      <c r="C303" s="62">
        <v>2.9629629629629631E-2</v>
      </c>
      <c r="D303" s="62">
        <v>0</v>
      </c>
      <c r="E303" s="62">
        <v>2.2222222222222223E-2</v>
      </c>
      <c r="F303" s="62">
        <v>1.4814814814814815E-2</v>
      </c>
      <c r="G303" s="62">
        <v>0</v>
      </c>
      <c r="H303" s="62">
        <v>7.4074074074074077E-3</v>
      </c>
      <c r="I303" s="62">
        <v>7.4074074074074077E-3</v>
      </c>
      <c r="J303" s="62">
        <v>0</v>
      </c>
      <c r="K303" s="62">
        <v>7.4074074074074077E-3</v>
      </c>
      <c r="L303" s="62">
        <v>7.4074074074074077E-3</v>
      </c>
      <c r="M303" s="62">
        <v>0</v>
      </c>
      <c r="N303" s="62">
        <v>5.9259259259259262E-2</v>
      </c>
      <c r="O303" s="62">
        <v>0</v>
      </c>
      <c r="P303" s="62">
        <v>0</v>
      </c>
      <c r="Q303" s="62">
        <v>0.11851851851851852</v>
      </c>
      <c r="R303" s="62">
        <v>3.7037037037037035E-2</v>
      </c>
      <c r="S303" s="62">
        <v>0</v>
      </c>
      <c r="T303" s="62">
        <v>0</v>
      </c>
      <c r="U303" s="62">
        <v>0</v>
      </c>
      <c r="V303" s="62">
        <v>0</v>
      </c>
      <c r="W303" s="62">
        <v>6.6666666666666666E-2</v>
      </c>
      <c r="X303" s="62">
        <v>4.4444444444444446E-2</v>
      </c>
      <c r="Y303" s="62">
        <v>8.8888888888888892E-2</v>
      </c>
      <c r="Z303" s="62">
        <v>4.4444444444444446E-2</v>
      </c>
      <c r="AA303" s="62">
        <v>7.4074074074074077E-3</v>
      </c>
      <c r="AB303" s="62">
        <v>2.2222222222222223E-2</v>
      </c>
      <c r="AC303" s="62">
        <v>0</v>
      </c>
      <c r="AD303" s="62">
        <v>0.12592592592592591</v>
      </c>
      <c r="AE303" s="62">
        <v>0.22962962962962963</v>
      </c>
      <c r="AF303" s="62">
        <v>2.2222222222222223E-2</v>
      </c>
      <c r="AG303" s="62">
        <v>1.4814814814814815E-2</v>
      </c>
      <c r="AH303" s="62">
        <v>2.2222222222222223E-2</v>
      </c>
    </row>
    <row r="304" spans="1:34">
      <c r="A304" s="22" t="s">
        <v>20</v>
      </c>
      <c r="B304" t="s">
        <v>90</v>
      </c>
      <c r="C304" s="62">
        <v>0</v>
      </c>
      <c r="D304" s="62">
        <v>8.771929824561403E-3</v>
      </c>
      <c r="E304" s="62">
        <v>0.13157894736842105</v>
      </c>
      <c r="F304" s="62">
        <v>0</v>
      </c>
      <c r="G304" s="62">
        <v>8.771929824561403E-3</v>
      </c>
      <c r="H304" s="62">
        <v>0</v>
      </c>
      <c r="I304" s="62">
        <v>8.771929824561403E-3</v>
      </c>
      <c r="J304" s="62">
        <v>0</v>
      </c>
      <c r="K304" s="62">
        <v>2.6315789473684209E-2</v>
      </c>
      <c r="L304" s="62">
        <v>5.2631578947368418E-2</v>
      </c>
      <c r="M304" s="62">
        <v>8.771929824561403E-3</v>
      </c>
      <c r="N304" s="62">
        <v>0.16666666666666666</v>
      </c>
      <c r="O304" s="62">
        <v>0</v>
      </c>
      <c r="P304" s="62">
        <v>0</v>
      </c>
      <c r="Q304" s="62">
        <v>5.2631578947368418E-2</v>
      </c>
      <c r="R304" s="62">
        <v>7.8947368421052627E-2</v>
      </c>
      <c r="S304" s="62">
        <v>8.771929824561403E-3</v>
      </c>
      <c r="T304" s="62">
        <v>1.7543859649122806E-2</v>
      </c>
      <c r="U304" s="62">
        <v>8.771929824561403E-3</v>
      </c>
      <c r="V304" s="62">
        <v>0</v>
      </c>
      <c r="W304" s="62">
        <v>1.7543859649122806E-2</v>
      </c>
      <c r="X304" s="62">
        <v>8.771929824561403E-3</v>
      </c>
      <c r="Y304" s="62">
        <v>2.6315789473684209E-2</v>
      </c>
      <c r="Z304" s="62">
        <v>2.6315789473684209E-2</v>
      </c>
      <c r="AA304" s="62">
        <v>0</v>
      </c>
      <c r="AB304" s="62">
        <v>4.3859649122807015E-2</v>
      </c>
      <c r="AC304" s="62">
        <v>0</v>
      </c>
      <c r="AD304" s="62">
        <v>0.11403508771929824</v>
      </c>
      <c r="AE304" s="62">
        <v>0.12280701754385964</v>
      </c>
      <c r="AF304" s="62">
        <v>3.5087719298245612E-2</v>
      </c>
      <c r="AG304" s="62">
        <v>8.771929824561403E-3</v>
      </c>
      <c r="AH304" s="62">
        <v>1.7543859649122806E-2</v>
      </c>
    </row>
    <row r="305" spans="1:34">
      <c r="A305" s="22" t="s">
        <v>6068</v>
      </c>
      <c r="B305" t="s">
        <v>91</v>
      </c>
      <c r="C305" s="62">
        <v>6.4516129032258064E-3</v>
      </c>
      <c r="D305" s="62">
        <v>2.5806451612903226E-2</v>
      </c>
      <c r="E305" s="62">
        <v>1.935483870967742E-2</v>
      </c>
      <c r="F305" s="62">
        <v>6.4516129032258064E-3</v>
      </c>
      <c r="G305" s="62">
        <v>1.2903225806451613E-2</v>
      </c>
      <c r="H305" s="62">
        <v>6.4516129032258064E-3</v>
      </c>
      <c r="I305" s="62">
        <v>0</v>
      </c>
      <c r="J305" s="62">
        <v>0</v>
      </c>
      <c r="K305" s="62">
        <v>6.4516129032258064E-3</v>
      </c>
      <c r="L305" s="62">
        <v>6.4516129032258064E-3</v>
      </c>
      <c r="M305" s="62">
        <v>0</v>
      </c>
      <c r="N305" s="62">
        <v>7.0967741935483872E-2</v>
      </c>
      <c r="O305" s="62">
        <v>0</v>
      </c>
      <c r="P305" s="62">
        <v>0</v>
      </c>
      <c r="Q305" s="62">
        <v>0.14193548387096774</v>
      </c>
      <c r="R305" s="62">
        <v>5.1612903225806452E-2</v>
      </c>
      <c r="S305" s="62">
        <v>1.2903225806451613E-2</v>
      </c>
      <c r="T305" s="62">
        <v>0</v>
      </c>
      <c r="U305" s="62">
        <v>0</v>
      </c>
      <c r="V305" s="62">
        <v>0</v>
      </c>
      <c r="W305" s="62">
        <v>7.0967741935483872E-2</v>
      </c>
      <c r="X305" s="62">
        <v>6.4516129032258063E-2</v>
      </c>
      <c r="Y305" s="62">
        <v>0.1032258064516129</v>
      </c>
      <c r="Z305" s="62">
        <v>2.5806451612903226E-2</v>
      </c>
      <c r="AA305" s="62">
        <v>6.4516129032258064E-3</v>
      </c>
      <c r="AB305" s="62">
        <v>1.935483870967742E-2</v>
      </c>
      <c r="AC305" s="62">
        <v>0</v>
      </c>
      <c r="AD305" s="62">
        <v>0.12903225806451613</v>
      </c>
      <c r="AE305" s="62">
        <v>0.15483870967741936</v>
      </c>
      <c r="AF305" s="62">
        <v>1.935483870967742E-2</v>
      </c>
      <c r="AG305" s="62">
        <v>1.935483870967742E-2</v>
      </c>
      <c r="AH305" s="62">
        <v>1.935483870967742E-2</v>
      </c>
    </row>
    <row r="306" spans="1:34">
      <c r="A306" s="22" t="s">
        <v>18</v>
      </c>
      <c r="B306" t="s">
        <v>92</v>
      </c>
      <c r="C306" s="62">
        <v>0</v>
      </c>
      <c r="D306" s="62">
        <v>0</v>
      </c>
      <c r="E306" s="62">
        <v>2.0689655172413793E-2</v>
      </c>
      <c r="F306" s="62">
        <v>4.1379310344827586E-2</v>
      </c>
      <c r="G306" s="62">
        <v>0</v>
      </c>
      <c r="H306" s="62">
        <v>0</v>
      </c>
      <c r="I306" s="62">
        <v>6.8965517241379309E-3</v>
      </c>
      <c r="J306" s="62">
        <v>0</v>
      </c>
      <c r="K306" s="62">
        <v>2.7586206896551724E-2</v>
      </c>
      <c r="L306" s="62">
        <v>2.0689655172413793E-2</v>
      </c>
      <c r="M306" s="62">
        <v>6.8965517241379309E-3</v>
      </c>
      <c r="N306" s="62">
        <v>8.9655172413793102E-2</v>
      </c>
      <c r="O306" s="62">
        <v>0</v>
      </c>
      <c r="P306" s="62">
        <v>0</v>
      </c>
      <c r="Q306" s="62">
        <v>0.15172413793103448</v>
      </c>
      <c r="R306" s="62">
        <v>8.9655172413793102E-2</v>
      </c>
      <c r="S306" s="62">
        <v>0</v>
      </c>
      <c r="T306" s="62">
        <v>0</v>
      </c>
      <c r="U306" s="62">
        <v>0</v>
      </c>
      <c r="V306" s="62">
        <v>0</v>
      </c>
      <c r="W306" s="62">
        <v>2.0689655172413793E-2</v>
      </c>
      <c r="X306" s="62">
        <v>2.0689655172413793E-2</v>
      </c>
      <c r="Y306" s="62">
        <v>0.1103448275862069</v>
      </c>
      <c r="Z306" s="62">
        <v>2.7586206896551724E-2</v>
      </c>
      <c r="AA306" s="62">
        <v>1.3793103448275862E-2</v>
      </c>
      <c r="AB306" s="62">
        <v>4.1379310344827586E-2</v>
      </c>
      <c r="AC306" s="62">
        <v>0</v>
      </c>
      <c r="AD306" s="62">
        <v>0.12413793103448276</v>
      </c>
      <c r="AE306" s="62">
        <v>0.16551724137931034</v>
      </c>
      <c r="AF306" s="62">
        <v>6.8965517241379309E-3</v>
      </c>
      <c r="AG306" s="62">
        <v>0</v>
      </c>
      <c r="AH306" s="62">
        <v>1.3793103448275862E-2</v>
      </c>
    </row>
    <row r="307" spans="1:34">
      <c r="A307" s="22" t="s">
        <v>20</v>
      </c>
      <c r="B307" t="s">
        <v>93</v>
      </c>
      <c r="C307" s="62">
        <v>0</v>
      </c>
      <c r="D307" s="62">
        <v>1.5873015873015872E-2</v>
      </c>
      <c r="E307" s="62">
        <v>6.3492063492063489E-2</v>
      </c>
      <c r="F307" s="62">
        <v>1.5873015873015872E-2</v>
      </c>
      <c r="G307" s="62">
        <v>0</v>
      </c>
      <c r="H307" s="62">
        <v>7.9365079365079361E-3</v>
      </c>
      <c r="I307" s="62">
        <v>7.9365079365079361E-3</v>
      </c>
      <c r="J307" s="62">
        <v>0</v>
      </c>
      <c r="K307" s="62">
        <v>4.7619047619047616E-2</v>
      </c>
      <c r="L307" s="62">
        <v>3.968253968253968E-2</v>
      </c>
      <c r="M307" s="62">
        <v>1.5873015873015872E-2</v>
      </c>
      <c r="N307" s="62">
        <v>0.15873015873015872</v>
      </c>
      <c r="O307" s="62">
        <v>0</v>
      </c>
      <c r="P307" s="62">
        <v>0</v>
      </c>
      <c r="Q307" s="62">
        <v>0.1111111111111111</v>
      </c>
      <c r="R307" s="62">
        <v>6.3492063492063489E-2</v>
      </c>
      <c r="S307" s="62">
        <v>2.3809523809523808E-2</v>
      </c>
      <c r="T307" s="62">
        <v>1.5873015873015872E-2</v>
      </c>
      <c r="U307" s="62">
        <v>0</v>
      </c>
      <c r="V307" s="62">
        <v>0</v>
      </c>
      <c r="W307" s="62">
        <v>7.9365079365079361E-3</v>
      </c>
      <c r="X307" s="62">
        <v>1.5873015873015872E-2</v>
      </c>
      <c r="Y307" s="62">
        <v>3.1746031746031744E-2</v>
      </c>
      <c r="Z307" s="62">
        <v>7.9365079365079361E-3</v>
      </c>
      <c r="AA307" s="62">
        <v>0</v>
      </c>
      <c r="AB307" s="62">
        <v>1.5873015873015872E-2</v>
      </c>
      <c r="AC307" s="62">
        <v>0</v>
      </c>
      <c r="AD307" s="62">
        <v>0.12698412698412698</v>
      </c>
      <c r="AE307" s="62">
        <v>0.13492063492063491</v>
      </c>
      <c r="AF307" s="62">
        <v>2.3809523809523808E-2</v>
      </c>
      <c r="AG307" s="62">
        <v>2.3809523809523808E-2</v>
      </c>
      <c r="AH307" s="62">
        <v>2.3809523809523808E-2</v>
      </c>
    </row>
    <row r="308" spans="1:34">
      <c r="A308" s="22" t="s">
        <v>20</v>
      </c>
      <c r="B308" t="s">
        <v>94</v>
      </c>
      <c r="C308" s="62">
        <v>0</v>
      </c>
      <c r="D308" s="62">
        <v>0</v>
      </c>
      <c r="E308" s="62">
        <v>7.407407407407407E-2</v>
      </c>
      <c r="F308" s="62">
        <v>7.407407407407407E-2</v>
      </c>
      <c r="G308" s="62">
        <v>0</v>
      </c>
      <c r="H308" s="62">
        <v>0</v>
      </c>
      <c r="I308" s="62">
        <v>0</v>
      </c>
      <c r="J308" s="62">
        <v>0</v>
      </c>
      <c r="K308" s="62">
        <v>3.7037037037037035E-2</v>
      </c>
      <c r="L308" s="62">
        <v>3.7037037037037035E-2</v>
      </c>
      <c r="M308" s="62">
        <v>3.7037037037037035E-2</v>
      </c>
      <c r="N308" s="62">
        <v>3.7037037037037035E-2</v>
      </c>
      <c r="O308" s="62">
        <v>0</v>
      </c>
      <c r="P308" s="62">
        <v>0</v>
      </c>
      <c r="Q308" s="62">
        <v>3.7037037037037035E-2</v>
      </c>
      <c r="R308" s="62">
        <v>3.7037037037037035E-2</v>
      </c>
      <c r="S308" s="62">
        <v>0</v>
      </c>
      <c r="T308" s="62">
        <v>3.7037037037037035E-2</v>
      </c>
      <c r="U308" s="62">
        <v>0</v>
      </c>
      <c r="V308" s="62">
        <v>0</v>
      </c>
      <c r="W308" s="62">
        <v>0</v>
      </c>
      <c r="X308" s="62">
        <v>0</v>
      </c>
      <c r="Y308" s="62">
        <v>7.407407407407407E-2</v>
      </c>
      <c r="Z308" s="62">
        <v>3.7037037037037035E-2</v>
      </c>
      <c r="AA308" s="62">
        <v>0</v>
      </c>
      <c r="AB308" s="62">
        <v>3.7037037037037035E-2</v>
      </c>
      <c r="AC308" s="62">
        <v>0</v>
      </c>
      <c r="AD308" s="62">
        <v>0.14814814814814814</v>
      </c>
      <c r="AE308" s="62">
        <v>0.18518518518518517</v>
      </c>
      <c r="AF308" s="62">
        <v>3.7037037037037035E-2</v>
      </c>
      <c r="AG308" s="62">
        <v>0</v>
      </c>
      <c r="AH308" s="62">
        <v>7.407407407407407E-2</v>
      </c>
    </row>
    <row r="309" spans="1:34">
      <c r="A309" s="22" t="s">
        <v>19</v>
      </c>
      <c r="B309" t="s">
        <v>95</v>
      </c>
      <c r="C309" s="62">
        <v>2.6041666666666668E-2</v>
      </c>
      <c r="D309" s="62">
        <v>1.0416666666666666E-2</v>
      </c>
      <c r="E309" s="62">
        <v>2.6041666666666668E-2</v>
      </c>
      <c r="F309" s="62">
        <v>5.208333333333333E-3</v>
      </c>
      <c r="G309" s="62">
        <v>2.0833333333333332E-2</v>
      </c>
      <c r="H309" s="62">
        <v>0</v>
      </c>
      <c r="I309" s="62">
        <v>0</v>
      </c>
      <c r="J309" s="62">
        <v>5.208333333333333E-3</v>
      </c>
      <c r="K309" s="62">
        <v>0</v>
      </c>
      <c r="L309" s="62">
        <v>1.0416666666666666E-2</v>
      </c>
      <c r="M309" s="62">
        <v>0</v>
      </c>
      <c r="N309" s="62">
        <v>7.2916666666666671E-2</v>
      </c>
      <c r="O309" s="62">
        <v>0</v>
      </c>
      <c r="P309" s="62">
        <v>5.208333333333333E-3</v>
      </c>
      <c r="Q309" s="62">
        <v>0.16666666666666666</v>
      </c>
      <c r="R309" s="62">
        <v>9.8958333333333329E-2</v>
      </c>
      <c r="S309" s="62">
        <v>5.208333333333333E-3</v>
      </c>
      <c r="T309" s="62">
        <v>0</v>
      </c>
      <c r="U309" s="62">
        <v>5.208333333333333E-3</v>
      </c>
      <c r="V309" s="62">
        <v>0</v>
      </c>
      <c r="W309" s="62">
        <v>4.1666666666666664E-2</v>
      </c>
      <c r="X309" s="62">
        <v>5.7291666666666664E-2</v>
      </c>
      <c r="Y309" s="62">
        <v>4.6875E-2</v>
      </c>
      <c r="Z309" s="62">
        <v>5.2083333333333336E-2</v>
      </c>
      <c r="AA309" s="62">
        <v>1.0416666666666666E-2</v>
      </c>
      <c r="AB309" s="62">
        <v>2.0833333333333332E-2</v>
      </c>
      <c r="AC309" s="62">
        <v>0</v>
      </c>
      <c r="AD309" s="62">
        <v>0.11979166666666667</v>
      </c>
      <c r="AE309" s="62">
        <v>0.15104166666666666</v>
      </c>
      <c r="AF309" s="62">
        <v>1.5625E-2</v>
      </c>
      <c r="AG309" s="62">
        <v>1.0416666666666666E-2</v>
      </c>
      <c r="AH309" s="62">
        <v>1.5625E-2</v>
      </c>
    </row>
    <row r="310" spans="1:34">
      <c r="A310" s="22" t="s">
        <v>6068</v>
      </c>
      <c r="B310" t="s">
        <v>96</v>
      </c>
      <c r="C310" s="62">
        <v>1.0309278350515464E-2</v>
      </c>
      <c r="D310" s="62">
        <v>0</v>
      </c>
      <c r="E310" s="62">
        <v>2.5773195876288658E-2</v>
      </c>
      <c r="F310" s="62">
        <v>3.608247422680412E-2</v>
      </c>
      <c r="G310" s="62">
        <v>1.0309278350515464E-2</v>
      </c>
      <c r="H310" s="62">
        <v>5.1546391752577319E-3</v>
      </c>
      <c r="I310" s="62">
        <v>0</v>
      </c>
      <c r="J310" s="62">
        <v>0</v>
      </c>
      <c r="K310" s="62">
        <v>2.5773195876288658E-2</v>
      </c>
      <c r="L310" s="62">
        <v>2.5773195876288658E-2</v>
      </c>
      <c r="M310" s="62">
        <v>0</v>
      </c>
      <c r="N310" s="62">
        <v>9.2783505154639179E-2</v>
      </c>
      <c r="O310" s="62">
        <v>0</v>
      </c>
      <c r="P310" s="62">
        <v>0</v>
      </c>
      <c r="Q310" s="62">
        <v>0.13917525773195877</v>
      </c>
      <c r="R310" s="62">
        <v>8.247422680412371E-2</v>
      </c>
      <c r="S310" s="62">
        <v>0</v>
      </c>
      <c r="T310" s="62">
        <v>0</v>
      </c>
      <c r="U310" s="62">
        <v>0</v>
      </c>
      <c r="V310" s="62">
        <v>0</v>
      </c>
      <c r="W310" s="62">
        <v>3.608247422680412E-2</v>
      </c>
      <c r="X310" s="62">
        <v>3.608247422680412E-2</v>
      </c>
      <c r="Y310" s="62">
        <v>9.7938144329896906E-2</v>
      </c>
      <c r="Z310" s="62">
        <v>6.1855670103092786E-2</v>
      </c>
      <c r="AA310" s="62">
        <v>1.0309278350515464E-2</v>
      </c>
      <c r="AB310" s="62">
        <v>2.5773195876288658E-2</v>
      </c>
      <c r="AC310" s="62">
        <v>0</v>
      </c>
      <c r="AD310" s="62">
        <v>9.7938144329896906E-2</v>
      </c>
      <c r="AE310" s="62">
        <v>0.14432989690721648</v>
      </c>
      <c r="AF310" s="62">
        <v>1.5463917525773196E-2</v>
      </c>
      <c r="AG310" s="62">
        <v>5.1546391752577319E-3</v>
      </c>
      <c r="AH310" s="62">
        <v>1.5463917525773196E-2</v>
      </c>
    </row>
    <row r="311" spans="1:34">
      <c r="A311" s="22" t="s">
        <v>6068</v>
      </c>
      <c r="B311" t="s">
        <v>97</v>
      </c>
      <c r="C311" s="62">
        <v>3.8461538461538464E-2</v>
      </c>
      <c r="D311" s="62">
        <v>1.282051282051282E-2</v>
      </c>
      <c r="E311" s="62">
        <v>0</v>
      </c>
      <c r="F311" s="62">
        <v>1.282051282051282E-2</v>
      </c>
      <c r="G311" s="62">
        <v>1.282051282051282E-2</v>
      </c>
      <c r="H311" s="62">
        <v>2.564102564102564E-2</v>
      </c>
      <c r="I311" s="62">
        <v>0</v>
      </c>
      <c r="J311" s="62">
        <v>0</v>
      </c>
      <c r="K311" s="62">
        <v>0</v>
      </c>
      <c r="L311" s="62">
        <v>1.282051282051282E-2</v>
      </c>
      <c r="M311" s="62">
        <v>0</v>
      </c>
      <c r="N311" s="62">
        <v>3.8461538461538464E-2</v>
      </c>
      <c r="O311" s="62">
        <v>0</v>
      </c>
      <c r="P311" s="62">
        <v>0</v>
      </c>
      <c r="Q311" s="62">
        <v>5.128205128205128E-2</v>
      </c>
      <c r="R311" s="62">
        <v>2.564102564102564E-2</v>
      </c>
      <c r="S311" s="62">
        <v>0</v>
      </c>
      <c r="T311" s="62">
        <v>0</v>
      </c>
      <c r="U311" s="62">
        <v>0</v>
      </c>
      <c r="V311" s="62">
        <v>0</v>
      </c>
      <c r="W311" s="62">
        <v>8.9743589743589744E-2</v>
      </c>
      <c r="X311" s="62">
        <v>0</v>
      </c>
      <c r="Y311" s="62">
        <v>0.15384615384615385</v>
      </c>
      <c r="Z311" s="62">
        <v>2.564102564102564E-2</v>
      </c>
      <c r="AA311" s="62">
        <v>0</v>
      </c>
      <c r="AB311" s="62">
        <v>2.564102564102564E-2</v>
      </c>
      <c r="AC311" s="62">
        <v>0</v>
      </c>
      <c r="AD311" s="62">
        <v>0.11538461538461539</v>
      </c>
      <c r="AE311" s="62">
        <v>0.24358974358974358</v>
      </c>
      <c r="AF311" s="62">
        <v>3.8461538461538464E-2</v>
      </c>
      <c r="AG311" s="62">
        <v>3.8461538461538464E-2</v>
      </c>
      <c r="AH311" s="62">
        <v>3.8461538461538464E-2</v>
      </c>
    </row>
    <row r="312" spans="1:34">
      <c r="A312" s="22" t="s">
        <v>4716</v>
      </c>
      <c r="B312" t="s">
        <v>98</v>
      </c>
      <c r="C312" s="62">
        <v>0</v>
      </c>
      <c r="D312" s="62">
        <v>9.0909090909090905E-3</v>
      </c>
      <c r="E312" s="62">
        <v>6.363636363636363E-2</v>
      </c>
      <c r="F312" s="62">
        <v>1.8181818181818181E-2</v>
      </c>
      <c r="G312" s="62">
        <v>0</v>
      </c>
      <c r="H312" s="62">
        <v>0</v>
      </c>
      <c r="I312" s="62">
        <v>9.0909090909090905E-3</v>
      </c>
      <c r="J312" s="62">
        <v>0</v>
      </c>
      <c r="K312" s="62">
        <v>4.5454545454545456E-2</v>
      </c>
      <c r="L312" s="62">
        <v>5.4545454545454543E-2</v>
      </c>
      <c r="M312" s="62">
        <v>0</v>
      </c>
      <c r="N312" s="62">
        <v>8.1818181818181818E-2</v>
      </c>
      <c r="O312" s="62">
        <v>0</v>
      </c>
      <c r="P312" s="62">
        <v>0</v>
      </c>
      <c r="Q312" s="62">
        <v>0.18181818181818182</v>
      </c>
      <c r="R312" s="62">
        <v>5.4545454545454543E-2</v>
      </c>
      <c r="S312" s="62">
        <v>0</v>
      </c>
      <c r="T312" s="62">
        <v>0</v>
      </c>
      <c r="U312" s="62">
        <v>9.0909090909090905E-3</v>
      </c>
      <c r="V312" s="62">
        <v>0</v>
      </c>
      <c r="W312" s="62">
        <v>3.6363636363636362E-2</v>
      </c>
      <c r="X312" s="62">
        <v>0</v>
      </c>
      <c r="Y312" s="62">
        <v>0.10909090909090909</v>
      </c>
      <c r="Z312" s="62">
        <v>3.6363636363636362E-2</v>
      </c>
      <c r="AA312" s="62">
        <v>0</v>
      </c>
      <c r="AB312" s="62">
        <v>3.6363636363636362E-2</v>
      </c>
      <c r="AC312" s="62">
        <v>0</v>
      </c>
      <c r="AD312" s="62">
        <v>8.1818181818181818E-2</v>
      </c>
      <c r="AE312" s="62">
        <v>0.11818181818181818</v>
      </c>
      <c r="AF312" s="62">
        <v>2.7272727272727271E-2</v>
      </c>
      <c r="AG312" s="62">
        <v>0</v>
      </c>
      <c r="AH312" s="62">
        <v>2.7272727272727271E-2</v>
      </c>
    </row>
    <row r="313" spans="1:34">
      <c r="A313" s="22" t="s">
        <v>17</v>
      </c>
      <c r="B313" t="s">
        <v>99</v>
      </c>
      <c r="C313" s="62">
        <v>8.8495575221238937E-3</v>
      </c>
      <c r="D313" s="62">
        <v>2.6548672566371681E-2</v>
      </c>
      <c r="E313" s="62">
        <v>8.8495575221238937E-3</v>
      </c>
      <c r="F313" s="62">
        <v>8.8495575221238937E-3</v>
      </c>
      <c r="G313" s="62">
        <v>8.8495575221238937E-3</v>
      </c>
      <c r="H313" s="62">
        <v>8.8495575221238937E-3</v>
      </c>
      <c r="I313" s="62">
        <v>0</v>
      </c>
      <c r="J313" s="62">
        <v>0</v>
      </c>
      <c r="K313" s="62">
        <v>1.7699115044247787E-2</v>
      </c>
      <c r="L313" s="62">
        <v>8.8495575221238937E-3</v>
      </c>
      <c r="M313" s="62">
        <v>0</v>
      </c>
      <c r="N313" s="62">
        <v>6.1946902654867256E-2</v>
      </c>
      <c r="O313" s="62">
        <v>0</v>
      </c>
      <c r="P313" s="62">
        <v>0</v>
      </c>
      <c r="Q313" s="62">
        <v>0.12389380530973451</v>
      </c>
      <c r="R313" s="62">
        <v>9.7345132743362831E-2</v>
      </c>
      <c r="S313" s="62">
        <v>0</v>
      </c>
      <c r="T313" s="62">
        <v>0</v>
      </c>
      <c r="U313" s="62">
        <v>0</v>
      </c>
      <c r="V313" s="62">
        <v>0</v>
      </c>
      <c r="W313" s="62">
        <v>7.0796460176991149E-2</v>
      </c>
      <c r="X313" s="62">
        <v>3.5398230088495575E-2</v>
      </c>
      <c r="Y313" s="62">
        <v>7.0796460176991149E-2</v>
      </c>
      <c r="Z313" s="62">
        <v>5.3097345132743362E-2</v>
      </c>
      <c r="AA313" s="62">
        <v>8.8495575221238937E-3</v>
      </c>
      <c r="AB313" s="62">
        <v>4.4247787610619468E-2</v>
      </c>
      <c r="AC313" s="62">
        <v>0</v>
      </c>
      <c r="AD313" s="62">
        <v>0.13274336283185842</v>
      </c>
      <c r="AE313" s="62">
        <v>0.15044247787610621</v>
      </c>
      <c r="AF313" s="62">
        <v>1.7699115044247787E-2</v>
      </c>
      <c r="AG313" s="62">
        <v>1.7699115044247787E-2</v>
      </c>
      <c r="AH313" s="62">
        <v>1.7699115044247787E-2</v>
      </c>
    </row>
    <row r="314" spans="1:34">
      <c r="A314" s="22" t="s">
        <v>4716</v>
      </c>
      <c r="B314" t="s">
        <v>100</v>
      </c>
      <c r="C314" s="62">
        <v>0</v>
      </c>
      <c r="D314" s="62">
        <v>1.0638297872340425E-2</v>
      </c>
      <c r="E314" s="62">
        <v>5.8510638297872342E-2</v>
      </c>
      <c r="F314" s="62">
        <v>6.3829787234042548E-2</v>
      </c>
      <c r="G314" s="62">
        <v>0</v>
      </c>
      <c r="H314" s="62">
        <v>0</v>
      </c>
      <c r="I314" s="62">
        <v>0</v>
      </c>
      <c r="J314" s="62">
        <v>0</v>
      </c>
      <c r="K314" s="62">
        <v>2.6595744680851064E-2</v>
      </c>
      <c r="L314" s="62">
        <v>3.1914893617021274E-2</v>
      </c>
      <c r="M314" s="62">
        <v>1.0638297872340425E-2</v>
      </c>
      <c r="N314" s="62">
        <v>0.10106382978723404</v>
      </c>
      <c r="O314" s="62">
        <v>0</v>
      </c>
      <c r="P314" s="62">
        <v>0</v>
      </c>
      <c r="Q314" s="62">
        <v>0.11702127659574468</v>
      </c>
      <c r="R314" s="62">
        <v>4.2553191489361701E-2</v>
      </c>
      <c r="S314" s="62">
        <v>0</v>
      </c>
      <c r="T314" s="62">
        <v>0</v>
      </c>
      <c r="U314" s="62">
        <v>5.3191489361702126E-3</v>
      </c>
      <c r="V314" s="62">
        <v>0</v>
      </c>
      <c r="W314" s="62">
        <v>3.1914893617021274E-2</v>
      </c>
      <c r="X314" s="62">
        <v>5.8510638297872342E-2</v>
      </c>
      <c r="Y314" s="62">
        <v>8.5106382978723402E-2</v>
      </c>
      <c r="Z314" s="62">
        <v>4.2553191489361701E-2</v>
      </c>
      <c r="AA314" s="62">
        <v>5.3191489361702126E-3</v>
      </c>
      <c r="AB314" s="62">
        <v>2.1276595744680851E-2</v>
      </c>
      <c r="AC314" s="62">
        <v>0</v>
      </c>
      <c r="AD314" s="62">
        <v>0.10106382978723404</v>
      </c>
      <c r="AE314" s="62">
        <v>0.14361702127659576</v>
      </c>
      <c r="AF314" s="62">
        <v>2.1276595744680851E-2</v>
      </c>
      <c r="AG314" s="62">
        <v>1.0638297872340425E-2</v>
      </c>
      <c r="AH314" s="62">
        <v>1.0638297872340425E-2</v>
      </c>
    </row>
    <row r="315" spans="1:34">
      <c r="A315" s="22" t="s">
        <v>19</v>
      </c>
      <c r="B315" t="s">
        <v>101</v>
      </c>
      <c r="C315" s="62">
        <v>0.06</v>
      </c>
      <c r="D315" s="62">
        <v>0</v>
      </c>
      <c r="E315" s="62">
        <v>0.02</v>
      </c>
      <c r="F315" s="62">
        <v>0.02</v>
      </c>
      <c r="G315" s="62">
        <v>0.02</v>
      </c>
      <c r="H315" s="62">
        <v>0.02</v>
      </c>
      <c r="I315" s="62">
        <v>0</v>
      </c>
      <c r="J315" s="62">
        <v>0</v>
      </c>
      <c r="K315" s="62">
        <v>0</v>
      </c>
      <c r="L315" s="62">
        <v>0</v>
      </c>
      <c r="M315" s="62">
        <v>0</v>
      </c>
      <c r="N315" s="62">
        <v>0.02</v>
      </c>
      <c r="O315" s="62">
        <v>0</v>
      </c>
      <c r="P315" s="62">
        <v>0</v>
      </c>
      <c r="Q315" s="62">
        <v>0.18</v>
      </c>
      <c r="R315" s="62">
        <v>0.04</v>
      </c>
      <c r="S315" s="62">
        <v>0</v>
      </c>
      <c r="T315" s="62">
        <v>0</v>
      </c>
      <c r="U315" s="62">
        <v>0</v>
      </c>
      <c r="V315" s="62">
        <v>0</v>
      </c>
      <c r="W315" s="62">
        <v>0.06</v>
      </c>
      <c r="X315" s="62">
        <v>0.06</v>
      </c>
      <c r="Y315" s="62">
        <v>0.08</v>
      </c>
      <c r="Z315" s="62">
        <v>0.06</v>
      </c>
      <c r="AA315" s="62">
        <v>0</v>
      </c>
      <c r="AB315" s="62">
        <v>0.06</v>
      </c>
      <c r="AC315" s="62">
        <v>0</v>
      </c>
      <c r="AD315" s="62">
        <v>0.12</v>
      </c>
      <c r="AE315" s="62">
        <v>0.12</v>
      </c>
      <c r="AF315" s="62">
        <v>0.02</v>
      </c>
      <c r="AG315" s="62">
        <v>0</v>
      </c>
      <c r="AH315" s="62">
        <v>0.04</v>
      </c>
    </row>
    <row r="316" spans="1:34">
      <c r="A316" s="22" t="s">
        <v>18</v>
      </c>
      <c r="B316" t="s">
        <v>102</v>
      </c>
      <c r="C316" s="62">
        <v>0</v>
      </c>
      <c r="D316" s="62">
        <v>0.05</v>
      </c>
      <c r="E316" s="62">
        <v>2.5000000000000001E-2</v>
      </c>
      <c r="F316" s="62">
        <v>0</v>
      </c>
      <c r="G316" s="62">
        <v>1.2500000000000001E-2</v>
      </c>
      <c r="H316" s="62">
        <v>0</v>
      </c>
      <c r="I316" s="62">
        <v>0</v>
      </c>
      <c r="J316" s="62">
        <v>0</v>
      </c>
      <c r="K316" s="62">
        <v>0</v>
      </c>
      <c r="L316" s="62">
        <v>2.5000000000000001E-2</v>
      </c>
      <c r="M316" s="62">
        <v>0</v>
      </c>
      <c r="N316" s="62">
        <v>2.5000000000000001E-2</v>
      </c>
      <c r="O316" s="62">
        <v>0</v>
      </c>
      <c r="P316" s="62">
        <v>0</v>
      </c>
      <c r="Q316" s="62">
        <v>0.05</v>
      </c>
      <c r="R316" s="62">
        <v>0.05</v>
      </c>
      <c r="S316" s="62">
        <v>0</v>
      </c>
      <c r="T316" s="62">
        <v>0</v>
      </c>
      <c r="U316" s="62">
        <v>0</v>
      </c>
      <c r="V316" s="62">
        <v>0</v>
      </c>
      <c r="W316" s="62">
        <v>6.25E-2</v>
      </c>
      <c r="X316" s="62">
        <v>2.5000000000000001E-2</v>
      </c>
      <c r="Y316" s="62">
        <v>8.7499999999999994E-2</v>
      </c>
      <c r="Z316" s="62">
        <v>2.5000000000000001E-2</v>
      </c>
      <c r="AA316" s="62">
        <v>1.2500000000000001E-2</v>
      </c>
      <c r="AB316" s="62">
        <v>0.05</v>
      </c>
      <c r="AC316" s="62">
        <v>0</v>
      </c>
      <c r="AD316" s="62">
        <v>0.16250000000000001</v>
      </c>
      <c r="AE316" s="62">
        <v>0.25</v>
      </c>
      <c r="AF316" s="62">
        <v>1.2500000000000001E-2</v>
      </c>
      <c r="AG316" s="62">
        <v>0.05</v>
      </c>
      <c r="AH316" s="62">
        <v>2.5000000000000001E-2</v>
      </c>
    </row>
    <row r="317" spans="1:34">
      <c r="A317" s="22" t="s">
        <v>6068</v>
      </c>
      <c r="B317" t="s">
        <v>103</v>
      </c>
      <c r="C317" s="62">
        <v>2.8368794326241134E-2</v>
      </c>
      <c r="D317" s="62">
        <v>2.8368794326241134E-2</v>
      </c>
      <c r="E317" s="62">
        <v>0</v>
      </c>
      <c r="F317" s="62">
        <v>7.0921985815602835E-3</v>
      </c>
      <c r="G317" s="62">
        <v>2.1276595744680851E-2</v>
      </c>
      <c r="H317" s="62">
        <v>0</v>
      </c>
      <c r="I317" s="62">
        <v>0</v>
      </c>
      <c r="J317" s="62">
        <v>0</v>
      </c>
      <c r="K317" s="62">
        <v>7.0921985815602835E-3</v>
      </c>
      <c r="L317" s="62">
        <v>1.4184397163120567E-2</v>
      </c>
      <c r="M317" s="62">
        <v>0</v>
      </c>
      <c r="N317" s="62">
        <v>4.9645390070921988E-2</v>
      </c>
      <c r="O317" s="62">
        <v>0</v>
      </c>
      <c r="P317" s="62">
        <v>0</v>
      </c>
      <c r="Q317" s="62">
        <v>9.9290780141843976E-2</v>
      </c>
      <c r="R317" s="62">
        <v>3.5460992907801421E-2</v>
      </c>
      <c r="S317" s="62">
        <v>0</v>
      </c>
      <c r="T317" s="62">
        <v>0</v>
      </c>
      <c r="U317" s="62">
        <v>0</v>
      </c>
      <c r="V317" s="62">
        <v>0</v>
      </c>
      <c r="W317" s="62">
        <v>9.9290780141843976E-2</v>
      </c>
      <c r="X317" s="62">
        <v>4.2553191489361701E-2</v>
      </c>
      <c r="Y317" s="62">
        <v>0.10638297872340426</v>
      </c>
      <c r="Z317" s="62">
        <v>4.9645390070921988E-2</v>
      </c>
      <c r="AA317" s="62">
        <v>1.4184397163120567E-2</v>
      </c>
      <c r="AB317" s="62">
        <v>4.2553191489361701E-2</v>
      </c>
      <c r="AC317" s="62">
        <v>0</v>
      </c>
      <c r="AD317" s="62">
        <v>0.11347517730496454</v>
      </c>
      <c r="AE317" s="62">
        <v>0.1773049645390071</v>
      </c>
      <c r="AF317" s="62">
        <v>2.1276595744680851E-2</v>
      </c>
      <c r="AG317" s="62">
        <v>2.1276595744680851E-2</v>
      </c>
      <c r="AH317" s="62">
        <v>2.1276595744680851E-2</v>
      </c>
    </row>
  </sheetData>
  <pageMargins left="0.7" right="0.7" top="0.75" bottom="0.75" header="0.3" footer="0.3"/>
  <pageSetup paperSize="9" orientation="portrait" horizontalDpi="1200" verticalDpi="1200" r:id="rId1"/>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8CEEC-2B83-4C5E-8493-F60DDC3DB7D4}">
  <dimension ref="A1:Q44"/>
  <sheetViews>
    <sheetView workbookViewId="0">
      <selection activeCell="H28" sqref="H28"/>
    </sheetView>
  </sheetViews>
  <sheetFormatPr defaultRowHeight="14.4"/>
  <cols>
    <col min="1" max="1" width="20.88671875" bestFit="1" customWidth="1"/>
  </cols>
  <sheetData>
    <row r="1" spans="1:17">
      <c r="A1" s="23" t="s">
        <v>4725</v>
      </c>
      <c r="B1" t="s">
        <v>12</v>
      </c>
      <c r="C1" t="s">
        <v>13</v>
      </c>
      <c r="D1" t="s">
        <v>14</v>
      </c>
      <c r="E1" t="s">
        <v>15</v>
      </c>
    </row>
    <row r="2" spans="1:17">
      <c r="A2" s="23" t="s">
        <v>160</v>
      </c>
      <c r="B2">
        <f>COUNTIFS(Tablo1[t-SEN_aggregate1],"TRUE",Tablo1[Chorotype-groups],T(A2))</f>
        <v>5</v>
      </c>
      <c r="C2">
        <f>COUNTIFS(Tablo1[t-SEN_aggregate2],"TRUE",Tablo1[Chorotype-groups],T(A2))</f>
        <v>11</v>
      </c>
      <c r="D2">
        <f>COUNTIFS(Tablo1[t-SEN_aggregate3],"TRUE",Tablo1[Chorotype-groups],T(A2))</f>
        <v>6</v>
      </c>
      <c r="E2">
        <f>COUNTIFS(Tablo1[t-SEN_aggregate4],"TRUE",Tablo1[Chorotype-groups],T(A2))</f>
        <v>8</v>
      </c>
    </row>
    <row r="3" spans="1:17">
      <c r="A3" s="23" t="s">
        <v>205</v>
      </c>
      <c r="B3">
        <f>COUNTIFS(Tablo1[t-SEN_aggregate1],"TRUE",Tablo1[Chorotype-groups],T(A3))</f>
        <v>80</v>
      </c>
      <c r="C3">
        <f>COUNTIFS(Tablo1[t-SEN_aggregate2],"TRUE",Tablo1[Chorotype-groups],T(A3))</f>
        <v>41</v>
      </c>
      <c r="D3">
        <f>COUNTIFS(Tablo1[t-SEN_aggregate3],"TRUE",Tablo1[Chorotype-groups],T(A3))</f>
        <v>57</v>
      </c>
      <c r="E3">
        <f>COUNTIFS(Tablo1[t-SEN_aggregate4],"TRUE",Tablo1[Chorotype-groups],T(A3))</f>
        <v>36</v>
      </c>
    </row>
    <row r="4" spans="1:17">
      <c r="A4" s="23" t="s">
        <v>109</v>
      </c>
      <c r="B4">
        <f>COUNTIFS(Tablo1[t-SEN_aggregate1],"TRUE",Tablo1[Chorotype-groups],T(A4))</f>
        <v>191</v>
      </c>
      <c r="C4">
        <f>COUNTIFS(Tablo1[t-SEN_aggregate2],"TRUE",Tablo1[Chorotype-groups],T(A4))</f>
        <v>247</v>
      </c>
      <c r="D4">
        <f>COUNTIFS(Tablo1[t-SEN_aggregate3],"TRUE",Tablo1[Chorotype-groups],T(A4))</f>
        <v>222</v>
      </c>
      <c r="E4">
        <f>COUNTIFS(Tablo1[t-SEN_aggregate4],"TRUE",Tablo1[Chorotype-groups],T(A4))</f>
        <v>282</v>
      </c>
    </row>
    <row r="5" spans="1:17">
      <c r="A5" s="23" t="s">
        <v>183</v>
      </c>
      <c r="B5">
        <f>COUNTIFS(Tablo1[t-SEN_aggregate1],"TRUE",Tablo1[Chorotype-groups],T(A5))</f>
        <v>48</v>
      </c>
      <c r="C5">
        <f>COUNTIFS(Tablo1[t-SEN_aggregate2],"TRUE",Tablo1[Chorotype-groups],T(A5))</f>
        <v>61</v>
      </c>
      <c r="D5">
        <f>COUNTIFS(Tablo1[t-SEN_aggregate3],"TRUE",Tablo1[Chorotype-groups],T(A5))</f>
        <v>48</v>
      </c>
      <c r="E5">
        <f>COUNTIFS(Tablo1[t-SEN_aggregate4],"TRUE",Tablo1[Chorotype-groups],T(A5))</f>
        <v>52</v>
      </c>
    </row>
    <row r="6" spans="1:17">
      <c r="A6" s="23" t="s">
        <v>136</v>
      </c>
      <c r="B6">
        <f>COUNTIFS(Tablo1[t-SEN_aggregate1],"TRUE",Tablo1[Chorotype-groups],T(A6))</f>
        <v>199</v>
      </c>
      <c r="C6">
        <f>COUNTIFS(Tablo1[t-SEN_aggregate2],"TRUE",Tablo1[Chorotype-groups],T(A6))</f>
        <v>98</v>
      </c>
      <c r="D6">
        <f>COUNTIFS(Tablo1[t-SEN_aggregate3],"TRUE",Tablo1[Chorotype-groups],T(A6))</f>
        <v>132</v>
      </c>
      <c r="E6">
        <f>COUNTIFS(Tablo1[t-SEN_aggregate4],"TRUE",Tablo1[Chorotype-groups],T(A6))</f>
        <v>111</v>
      </c>
    </row>
    <row r="7" spans="1:17">
      <c r="A7" s="23" t="s">
        <v>16</v>
      </c>
      <c r="B7">
        <f>COUNTIFS(Tablo1[t-SEN_aggregate1],"TRUE",Tablo1[Chorotype-groups],T(A7))</f>
        <v>311</v>
      </c>
      <c r="C7">
        <f>COUNTIFS(Tablo1[t-SEN_aggregate2],"TRUE",Tablo1[Chorotype-groups],T(A7))</f>
        <v>291</v>
      </c>
      <c r="D7">
        <f>COUNTIFS(Tablo1[t-SEN_aggregate3],"TRUE",Tablo1[Chorotype-groups],T(A7))</f>
        <v>217</v>
      </c>
      <c r="E7">
        <f>COUNTIFS(Tablo1[t-SEN_aggregate4],"TRUE",Tablo1[Chorotype-groups],T(A7))</f>
        <v>171</v>
      </c>
    </row>
    <row r="8" spans="1:17">
      <c r="A8" s="23" t="s">
        <v>143</v>
      </c>
      <c r="B8">
        <f>COUNTIFS(Tablo1[t-SEN_aggregate1],"TRUE",Tablo1[Chorotype-groups],T(A8))</f>
        <v>101</v>
      </c>
      <c r="C8">
        <f>COUNTIFS(Tablo1[t-SEN_aggregate2],"TRUE",Tablo1[Chorotype-groups],T(A8))</f>
        <v>47</v>
      </c>
      <c r="D8">
        <f>COUNTIFS(Tablo1[t-SEN_aggregate3],"TRUE",Tablo1[Chorotype-groups],T(A8))</f>
        <v>86</v>
      </c>
      <c r="E8">
        <f>COUNTIFS(Tablo1[t-SEN_aggregate4],"TRUE",Tablo1[Chorotype-groups],T(A8))</f>
        <v>47</v>
      </c>
    </row>
    <row r="9" spans="1:17">
      <c r="A9" s="23" t="s">
        <v>139</v>
      </c>
      <c r="B9">
        <f>COUNTIFS(Tablo1[t-SEN_aggregate1],"TRUE",Tablo1[Chorotype-groups],T(A9))</f>
        <v>85</v>
      </c>
      <c r="C9">
        <f>COUNTIFS(Tablo1[t-SEN_aggregate2],"TRUE",Tablo1[Chorotype-groups],T(A9))</f>
        <v>76</v>
      </c>
      <c r="D9">
        <f>COUNTIFS(Tablo1[t-SEN_aggregate3],"TRUE",Tablo1[Chorotype-groups],T(A9))</f>
        <v>70</v>
      </c>
      <c r="E9">
        <f>COUNTIFS(Tablo1[t-SEN_aggregate4],"TRUE",Tablo1[Chorotype-groups],T(A9))</f>
        <v>60</v>
      </c>
    </row>
    <row r="10" spans="1:17">
      <c r="A10" s="23" t="s">
        <v>114</v>
      </c>
      <c r="B10">
        <f>COUNTIFS(Tablo1[t-SEN_aggregate1],"TRUE",Tablo1[Chorotype-groups],T(A10))</f>
        <v>157</v>
      </c>
      <c r="C10">
        <f>COUNTIFS(Tablo1[t-SEN_aggregate2],"TRUE",Tablo1[Chorotype-groups],T(A10))</f>
        <v>170</v>
      </c>
      <c r="D10">
        <f>COUNTIFS(Tablo1[t-SEN_aggregate3],"TRUE",Tablo1[Chorotype-groups],T(A10))</f>
        <v>163</v>
      </c>
      <c r="E10">
        <f>COUNTIFS(Tablo1[t-SEN_aggregate4],"TRUE",Tablo1[Chorotype-groups],T(A10))</f>
        <v>159</v>
      </c>
    </row>
    <row r="11" spans="1:17">
      <c r="A11" s="25" t="s">
        <v>4726</v>
      </c>
      <c r="B11">
        <f>SUM(B2:B10)</f>
        <v>1177</v>
      </c>
      <c r="C11">
        <f>SUM(C2:C10)</f>
        <v>1042</v>
      </c>
      <c r="D11">
        <f>SUM(D2:D10)</f>
        <v>1001</v>
      </c>
      <c r="E11">
        <f>SUM(E2:E10)</f>
        <v>926</v>
      </c>
    </row>
    <row r="13" spans="1:17">
      <c r="A13" t="s">
        <v>4725</v>
      </c>
    </row>
    <row r="14" spans="1:17">
      <c r="A14" s="23" t="s">
        <v>205</v>
      </c>
      <c r="B14" s="26">
        <f>(B3)/(SUM(B3:B9))</f>
        <v>7.8817733990147784E-2</v>
      </c>
      <c r="C14" s="26">
        <f>(C3)/(SUM(C3:C9))</f>
        <v>4.7619047619047616E-2</v>
      </c>
      <c r="D14" s="26">
        <f>(D3)/(SUM(D3:D9))</f>
        <v>6.8509615384615391E-2</v>
      </c>
      <c r="E14" s="26">
        <f>(E3)/(SUM(E3:E9))</f>
        <v>4.7430830039525688E-2</v>
      </c>
      <c r="F14" s="23"/>
      <c r="G14" s="26"/>
      <c r="H14" s="26"/>
      <c r="I14" s="62"/>
      <c r="J14" s="26"/>
      <c r="K14" s="62"/>
      <c r="L14" s="62"/>
      <c r="M14" s="62"/>
      <c r="N14" s="62"/>
      <c r="O14" s="62"/>
      <c r="P14" s="62"/>
      <c r="Q14" s="62"/>
    </row>
    <row r="15" spans="1:17">
      <c r="A15" s="23" t="s">
        <v>109</v>
      </c>
      <c r="B15" s="26">
        <f>(B4)/(SUM(B3:B9))</f>
        <v>0.18817733990147784</v>
      </c>
      <c r="C15" s="26">
        <f>(C4)/(SUM(C3:C9))</f>
        <v>0.28687572590011612</v>
      </c>
      <c r="D15" s="26">
        <f>(D4)/(SUM(D3:D9))</f>
        <v>0.26682692307692307</v>
      </c>
      <c r="E15" s="26">
        <f>(E4)/(SUM(E3:E9))</f>
        <v>0.3715415019762846</v>
      </c>
      <c r="G15" s="26"/>
      <c r="I15" s="62"/>
    </row>
    <row r="16" spans="1:17">
      <c r="A16" s="23" t="s">
        <v>183</v>
      </c>
      <c r="B16" s="26">
        <f>(B5)/(SUM(B3:B9))</f>
        <v>4.7290640394088673E-2</v>
      </c>
      <c r="C16" s="26">
        <f>(C5)/(SUM(C3:C9))</f>
        <v>7.0847851335656215E-2</v>
      </c>
      <c r="D16" s="26">
        <f>(D5)/(SUM(D3:D9))</f>
        <v>5.7692307692307696E-2</v>
      </c>
      <c r="E16" s="26">
        <f>(E5)/(SUM(E3:E9))</f>
        <v>6.8511198945981552E-2</v>
      </c>
      <c r="F16" s="26"/>
      <c r="G16" s="26"/>
      <c r="H16" s="26"/>
      <c r="I16" s="62"/>
      <c r="J16" s="26"/>
      <c r="K16" s="26"/>
      <c r="L16" s="26"/>
      <c r="M16" s="26"/>
      <c r="N16" s="26"/>
    </row>
    <row r="17" spans="1:17">
      <c r="A17" s="23" t="s">
        <v>136</v>
      </c>
      <c r="B17" s="26">
        <f>(B6)/(SUM(B3:B9))</f>
        <v>0.19605911330049261</v>
      </c>
      <c r="C17" s="26">
        <f>(C6)/(SUM(C3:C9))</f>
        <v>0.11382113821138211</v>
      </c>
      <c r="D17" s="26">
        <f>(D6)/(SUM(D3:D9))</f>
        <v>0.15865384615384615</v>
      </c>
      <c r="E17" s="26">
        <f>(E6)/(SUM(E3:E9))</f>
        <v>0.14624505928853754</v>
      </c>
      <c r="F17" s="26"/>
      <c r="G17" s="26"/>
      <c r="I17" s="62"/>
    </row>
    <row r="18" spans="1:17">
      <c r="A18" s="23" t="s">
        <v>16</v>
      </c>
      <c r="B18" s="26">
        <f>(B7)/(SUM(B3:B9))</f>
        <v>0.30640394088669953</v>
      </c>
      <c r="C18" s="26">
        <f>(C7)/(SUM(C3:C9))</f>
        <v>0.33797909407665505</v>
      </c>
      <c r="D18" s="26">
        <f>(D7)/(SUM(D3:D9))</f>
        <v>0.26081730769230771</v>
      </c>
      <c r="E18" s="26">
        <f>(E7)/(SUM(E3:E9))</f>
        <v>0.22529644268774704</v>
      </c>
      <c r="F18" s="26"/>
      <c r="G18" s="26"/>
      <c r="I18" s="62"/>
    </row>
    <row r="19" spans="1:17">
      <c r="A19" s="23" t="s">
        <v>143</v>
      </c>
      <c r="B19" s="26">
        <f>(B8)/(SUM(B3:B9))</f>
        <v>9.9507389162561577E-2</v>
      </c>
      <c r="C19" s="26">
        <f>(C8)/(SUM(C3:C9))</f>
        <v>5.45876887340302E-2</v>
      </c>
      <c r="D19" s="26">
        <f>(D8)/(SUM(D3:D9))</f>
        <v>0.10336538461538461</v>
      </c>
      <c r="E19" s="26">
        <f>(E8)/(SUM(E3:E9))</f>
        <v>6.1923583662714096E-2</v>
      </c>
      <c r="F19" s="26"/>
      <c r="G19" s="26"/>
      <c r="I19" s="62"/>
    </row>
    <row r="20" spans="1:17">
      <c r="A20" s="23" t="s">
        <v>139</v>
      </c>
      <c r="B20" s="26">
        <f>(B9)/(SUM(B3:B9))</f>
        <v>8.3743842364532015E-2</v>
      </c>
      <c r="C20" s="26">
        <f>(C9)/(SUM(C3:C9))</f>
        <v>8.8269454123112656E-2</v>
      </c>
      <c r="D20" s="26">
        <f>(D9)/(SUM(D3:D9))</f>
        <v>8.4134615384615391E-2</v>
      </c>
      <c r="E20" s="26">
        <f>(E9)/(SUM(E3:E9))</f>
        <v>7.9051383399209488E-2</v>
      </c>
      <c r="F20" s="26"/>
      <c r="G20" s="26"/>
      <c r="I20" s="62"/>
    </row>
    <row r="21" spans="1:17">
      <c r="F21" s="26"/>
    </row>
    <row r="22" spans="1:17">
      <c r="F22" s="26"/>
      <c r="G22" s="26"/>
      <c r="H22" s="26"/>
      <c r="I22" s="62"/>
      <c r="J22" s="26"/>
      <c r="K22" s="62"/>
      <c r="L22" s="62"/>
      <c r="M22" s="62"/>
      <c r="N22" s="62"/>
      <c r="O22" s="62"/>
      <c r="P22" s="62"/>
      <c r="Q22" s="62"/>
    </row>
    <row r="23" spans="1:17">
      <c r="G23" s="26"/>
      <c r="I23" s="62"/>
    </row>
    <row r="24" spans="1:17">
      <c r="G24" s="26"/>
      <c r="I24" s="62"/>
    </row>
    <row r="25" spans="1:17">
      <c r="G25" s="26"/>
      <c r="I25" s="62"/>
    </row>
    <row r="26" spans="1:17">
      <c r="G26" s="26"/>
      <c r="I26" s="62"/>
    </row>
    <row r="27" spans="1:17">
      <c r="G27" s="26"/>
      <c r="I27" s="62"/>
    </row>
    <row r="28" spans="1:17">
      <c r="G28" s="26"/>
      <c r="I28" s="62"/>
    </row>
    <row r="30" spans="1:17">
      <c r="G30" s="26"/>
      <c r="I30" s="62"/>
      <c r="J30" s="26"/>
      <c r="K30" s="62"/>
      <c r="L30" s="62"/>
      <c r="M30" s="62"/>
      <c r="N30" s="62"/>
      <c r="O30" s="62"/>
      <c r="P30" s="62"/>
      <c r="Q30" s="62"/>
    </row>
    <row r="31" spans="1:17">
      <c r="G31" s="26"/>
      <c r="I31" s="62"/>
    </row>
    <row r="32" spans="1:17">
      <c r="G32" s="26"/>
      <c r="I32" s="62"/>
    </row>
    <row r="33" spans="7:17">
      <c r="G33" s="26"/>
      <c r="I33" s="62"/>
    </row>
    <row r="34" spans="7:17">
      <c r="G34" s="26"/>
      <c r="I34" s="62"/>
    </row>
    <row r="35" spans="7:17">
      <c r="G35" s="26"/>
      <c r="I35" s="62"/>
    </row>
    <row r="36" spans="7:17">
      <c r="G36" s="26"/>
      <c r="I36" s="62"/>
    </row>
    <row r="38" spans="7:17">
      <c r="G38" s="26"/>
      <c r="I38" s="62"/>
      <c r="J38" s="26"/>
      <c r="K38" s="62"/>
      <c r="L38" s="62"/>
      <c r="M38" s="62"/>
      <c r="N38" s="62"/>
      <c r="O38" s="62"/>
      <c r="P38" s="62"/>
      <c r="Q38" s="62"/>
    </row>
    <row r="39" spans="7:17">
      <c r="G39" s="26"/>
      <c r="I39" s="62"/>
    </row>
    <row r="40" spans="7:17">
      <c r="G40" s="26"/>
      <c r="I40" s="62"/>
    </row>
    <row r="41" spans="7:17">
      <c r="G41" s="26"/>
      <c r="I41" s="62"/>
    </row>
    <row r="42" spans="7:17">
      <c r="G42" s="26"/>
      <c r="I42" s="62"/>
    </row>
    <row r="43" spans="7:17">
      <c r="G43" s="26"/>
      <c r="I43" s="62"/>
    </row>
    <row r="44" spans="7:17">
      <c r="G44" s="26"/>
      <c r="I44" s="6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10BE-7D8D-4E57-8F0D-59C17A1086BD}">
  <dimension ref="A1:M1256"/>
  <sheetViews>
    <sheetView workbookViewId="0">
      <selection activeCell="A2" sqref="A2"/>
    </sheetView>
  </sheetViews>
  <sheetFormatPr defaultRowHeight="14.4"/>
  <cols>
    <col min="1" max="1" width="62.109375" bestFit="1" customWidth="1"/>
    <col min="2" max="2" width="16.5546875" bestFit="1" customWidth="1"/>
    <col min="3" max="3" width="12.109375" bestFit="1" customWidth="1"/>
    <col min="4" max="4" width="10.33203125" bestFit="1" customWidth="1"/>
    <col min="5" max="5" width="9.6640625" bestFit="1" customWidth="1"/>
    <col min="6" max="6" width="10" bestFit="1" customWidth="1"/>
    <col min="7" max="7" width="9" bestFit="1" customWidth="1"/>
    <col min="8" max="8" width="6.5546875" bestFit="1" customWidth="1"/>
    <col min="9" max="9" width="7.33203125" bestFit="1" customWidth="1"/>
    <col min="10" max="10" width="6.5546875" bestFit="1" customWidth="1"/>
    <col min="11" max="11" width="9" bestFit="1" customWidth="1"/>
  </cols>
  <sheetData>
    <row r="1" spans="1:13">
      <c r="A1" t="s">
        <v>0</v>
      </c>
      <c r="B1" t="s">
        <v>6</v>
      </c>
      <c r="C1" s="4" t="s">
        <v>4738</v>
      </c>
      <c r="D1" t="s">
        <v>4739</v>
      </c>
      <c r="E1" t="s">
        <v>4740</v>
      </c>
      <c r="F1" t="s">
        <v>4741</v>
      </c>
      <c r="G1" t="s">
        <v>4742</v>
      </c>
      <c r="H1" t="s">
        <v>4743</v>
      </c>
      <c r="I1" t="s">
        <v>4744</v>
      </c>
      <c r="J1" t="s">
        <v>4745</v>
      </c>
      <c r="K1" s="4" t="s">
        <v>4746</v>
      </c>
      <c r="L1" s="4" t="s">
        <v>11</v>
      </c>
      <c r="M1" s="54" t="s">
        <v>4747</v>
      </c>
    </row>
    <row r="2" spans="1:13">
      <c r="A2" t="s">
        <v>5782</v>
      </c>
      <c r="B2" t="s">
        <v>2886</v>
      </c>
      <c r="C2" t="s">
        <v>4738</v>
      </c>
      <c r="D2" t="s">
        <v>4739</v>
      </c>
      <c r="E2" t="s">
        <v>4740</v>
      </c>
      <c r="F2" t="s">
        <v>4741</v>
      </c>
      <c r="G2" t="s">
        <v>4742</v>
      </c>
      <c r="H2" t="s">
        <v>4743</v>
      </c>
      <c r="L2" t="s">
        <v>5565</v>
      </c>
      <c r="M2">
        <f t="shared" ref="M2:M64" si="0">COUNTA(C2:K2)</f>
        <v>6</v>
      </c>
    </row>
    <row r="3" spans="1:13">
      <c r="A3" t="s">
        <v>5756</v>
      </c>
      <c r="B3" t="s">
        <v>2837</v>
      </c>
      <c r="C3" t="s">
        <v>4738</v>
      </c>
      <c r="D3" t="s">
        <v>4739</v>
      </c>
      <c r="E3" t="s">
        <v>4740</v>
      </c>
      <c r="F3" t="s">
        <v>4741</v>
      </c>
      <c r="G3" t="s">
        <v>4742</v>
      </c>
      <c r="H3" t="s">
        <v>4743</v>
      </c>
      <c r="L3" t="s">
        <v>5565</v>
      </c>
      <c r="M3">
        <f t="shared" si="0"/>
        <v>6</v>
      </c>
    </row>
    <row r="4" spans="1:13">
      <c r="A4" t="s">
        <v>5564</v>
      </c>
      <c r="B4" t="s">
        <v>970</v>
      </c>
      <c r="C4" t="s">
        <v>4738</v>
      </c>
      <c r="D4" t="s">
        <v>4739</v>
      </c>
      <c r="E4" t="s">
        <v>4740</v>
      </c>
      <c r="F4" t="s">
        <v>4741</v>
      </c>
      <c r="G4" t="s">
        <v>4742</v>
      </c>
      <c r="H4" t="s">
        <v>4743</v>
      </c>
      <c r="L4" t="s">
        <v>5565</v>
      </c>
      <c r="M4">
        <f t="shared" si="0"/>
        <v>6</v>
      </c>
    </row>
    <row r="5" spans="1:13">
      <c r="A5" t="s">
        <v>5643</v>
      </c>
      <c r="B5" t="s">
        <v>2406</v>
      </c>
      <c r="C5" t="s">
        <v>4738</v>
      </c>
      <c r="D5" t="s">
        <v>4739</v>
      </c>
      <c r="G5" t="s">
        <v>4742</v>
      </c>
      <c r="H5" t="s">
        <v>4743</v>
      </c>
      <c r="J5" t="s">
        <v>4745</v>
      </c>
      <c r="L5" t="s">
        <v>5644</v>
      </c>
      <c r="M5">
        <f t="shared" si="0"/>
        <v>5</v>
      </c>
    </row>
    <row r="6" spans="1:13">
      <c r="A6" t="s">
        <v>5949</v>
      </c>
      <c r="B6" t="s">
        <v>3428</v>
      </c>
      <c r="C6" t="s">
        <v>4738</v>
      </c>
      <c r="E6" t="s">
        <v>4740</v>
      </c>
      <c r="F6" t="s">
        <v>4741</v>
      </c>
      <c r="G6" t="s">
        <v>4742</v>
      </c>
      <c r="H6" t="s">
        <v>4743</v>
      </c>
      <c r="L6" t="s">
        <v>4983</v>
      </c>
      <c r="M6">
        <f t="shared" si="0"/>
        <v>5</v>
      </c>
    </row>
    <row r="7" spans="1:13">
      <c r="A7" t="s">
        <v>5147</v>
      </c>
      <c r="B7" t="s">
        <v>970</v>
      </c>
      <c r="C7" t="s">
        <v>4738</v>
      </c>
      <c r="D7" t="s">
        <v>4739</v>
      </c>
      <c r="E7" t="s">
        <v>4740</v>
      </c>
      <c r="F7" t="s">
        <v>4741</v>
      </c>
      <c r="G7" t="s">
        <v>4742</v>
      </c>
      <c r="L7" t="s">
        <v>5148</v>
      </c>
      <c r="M7">
        <f t="shared" si="0"/>
        <v>5</v>
      </c>
    </row>
    <row r="8" spans="1:13">
      <c r="A8" t="s">
        <v>4932</v>
      </c>
      <c r="B8" t="s">
        <v>743</v>
      </c>
      <c r="C8" t="s">
        <v>4738</v>
      </c>
      <c r="D8" t="s">
        <v>4739</v>
      </c>
      <c r="H8" t="s">
        <v>4743</v>
      </c>
      <c r="I8" t="s">
        <v>4744</v>
      </c>
      <c r="J8" t="s">
        <v>4745</v>
      </c>
      <c r="L8" t="s">
        <v>4933</v>
      </c>
      <c r="M8">
        <f t="shared" si="0"/>
        <v>5</v>
      </c>
    </row>
    <row r="9" spans="1:13">
      <c r="A9" t="s">
        <v>5194</v>
      </c>
      <c r="B9" t="s">
        <v>970</v>
      </c>
      <c r="C9" t="s">
        <v>4738</v>
      </c>
      <c r="D9" t="s">
        <v>4739</v>
      </c>
      <c r="E9" t="s">
        <v>4740</v>
      </c>
      <c r="F9" t="s">
        <v>4741</v>
      </c>
      <c r="H9" t="s">
        <v>4743</v>
      </c>
      <c r="L9" t="s">
        <v>5195</v>
      </c>
      <c r="M9">
        <f t="shared" si="0"/>
        <v>5</v>
      </c>
    </row>
    <row r="10" spans="1:13">
      <c r="A10" t="s">
        <v>4982</v>
      </c>
      <c r="B10" t="s">
        <v>851</v>
      </c>
      <c r="C10" t="s">
        <v>4738</v>
      </c>
      <c r="E10" t="s">
        <v>4740</v>
      </c>
      <c r="F10" t="s">
        <v>4741</v>
      </c>
      <c r="G10" t="s">
        <v>4742</v>
      </c>
      <c r="H10" t="s">
        <v>4743</v>
      </c>
      <c r="L10" t="s">
        <v>4983</v>
      </c>
      <c r="M10">
        <f t="shared" si="0"/>
        <v>5</v>
      </c>
    </row>
    <row r="11" spans="1:13">
      <c r="A11" t="s">
        <v>5869</v>
      </c>
      <c r="B11" t="s">
        <v>3027</v>
      </c>
      <c r="D11" t="s">
        <v>4739</v>
      </c>
      <c r="G11" t="s">
        <v>4742</v>
      </c>
      <c r="H11" t="s">
        <v>4743</v>
      </c>
      <c r="J11" t="s">
        <v>4745</v>
      </c>
      <c r="K11" t="s">
        <v>4746</v>
      </c>
      <c r="L11" t="s">
        <v>5870</v>
      </c>
      <c r="M11">
        <f t="shared" si="0"/>
        <v>5</v>
      </c>
    </row>
    <row r="12" spans="1:13">
      <c r="A12" t="s">
        <v>5916</v>
      </c>
      <c r="B12" t="s">
        <v>3097</v>
      </c>
      <c r="C12" t="s">
        <v>4738</v>
      </c>
      <c r="D12" t="s">
        <v>4739</v>
      </c>
      <c r="E12" t="s">
        <v>4740</v>
      </c>
      <c r="F12" t="s">
        <v>4741</v>
      </c>
      <c r="G12" t="s">
        <v>4742</v>
      </c>
      <c r="L12" t="s">
        <v>5148</v>
      </c>
      <c r="M12">
        <f t="shared" si="0"/>
        <v>5</v>
      </c>
    </row>
    <row r="13" spans="1:13">
      <c r="A13" t="s">
        <v>5701</v>
      </c>
      <c r="B13" t="s">
        <v>2406</v>
      </c>
      <c r="C13" t="s">
        <v>4738</v>
      </c>
      <c r="D13" t="s">
        <v>4739</v>
      </c>
      <c r="F13" t="s">
        <v>4741</v>
      </c>
      <c r="H13" t="s">
        <v>4743</v>
      </c>
      <c r="J13" t="s">
        <v>4745</v>
      </c>
      <c r="L13" t="s">
        <v>5702</v>
      </c>
      <c r="M13">
        <f t="shared" si="0"/>
        <v>5</v>
      </c>
    </row>
    <row r="14" spans="1:13">
      <c r="A14" t="s">
        <v>5489</v>
      </c>
      <c r="B14" t="s">
        <v>970</v>
      </c>
      <c r="C14" t="s">
        <v>4738</v>
      </c>
      <c r="D14" t="s">
        <v>4739</v>
      </c>
      <c r="H14" t="s">
        <v>4743</v>
      </c>
      <c r="I14" t="s">
        <v>4744</v>
      </c>
      <c r="J14" t="s">
        <v>4745</v>
      </c>
      <c r="L14" t="s">
        <v>4933</v>
      </c>
      <c r="M14">
        <f t="shared" si="0"/>
        <v>5</v>
      </c>
    </row>
    <row r="15" spans="1:13">
      <c r="A15" t="s">
        <v>4804</v>
      </c>
      <c r="B15" t="s">
        <v>264</v>
      </c>
      <c r="C15" t="s">
        <v>4738</v>
      </c>
      <c r="D15" t="s">
        <v>4739</v>
      </c>
      <c r="E15" t="s">
        <v>4740</v>
      </c>
      <c r="H15" t="s">
        <v>4743</v>
      </c>
      <c r="L15" t="s">
        <v>4805</v>
      </c>
      <c r="M15">
        <f t="shared" si="0"/>
        <v>4</v>
      </c>
    </row>
    <row r="16" spans="1:13">
      <c r="A16" t="s">
        <v>5047</v>
      </c>
      <c r="B16" t="s">
        <v>970</v>
      </c>
      <c r="H16" t="s">
        <v>4743</v>
      </c>
      <c r="I16" t="s">
        <v>4744</v>
      </c>
      <c r="J16" t="s">
        <v>4745</v>
      </c>
      <c r="K16" t="s">
        <v>4746</v>
      </c>
      <c r="L16" t="s">
        <v>4790</v>
      </c>
      <c r="M16">
        <f t="shared" si="0"/>
        <v>4</v>
      </c>
    </row>
    <row r="17" spans="1:13">
      <c r="A17" t="s">
        <v>5662</v>
      </c>
      <c r="B17" t="s">
        <v>2406</v>
      </c>
      <c r="C17" t="s">
        <v>4738</v>
      </c>
      <c r="D17" t="s">
        <v>4739</v>
      </c>
      <c r="H17" t="s">
        <v>4743</v>
      </c>
      <c r="J17" t="s">
        <v>4745</v>
      </c>
      <c r="L17" t="s">
        <v>4842</v>
      </c>
      <c r="M17">
        <f t="shared" si="0"/>
        <v>4</v>
      </c>
    </row>
    <row r="18" spans="1:13">
      <c r="A18" t="s">
        <v>5880</v>
      </c>
      <c r="B18" t="s">
        <v>3097</v>
      </c>
      <c r="C18" t="s">
        <v>4738</v>
      </c>
      <c r="D18" t="s">
        <v>4739</v>
      </c>
      <c r="E18" t="s">
        <v>4740</v>
      </c>
      <c r="H18" t="s">
        <v>4743</v>
      </c>
      <c r="L18" t="s">
        <v>4805</v>
      </c>
      <c r="M18">
        <f t="shared" si="0"/>
        <v>4</v>
      </c>
    </row>
    <row r="19" spans="1:13">
      <c r="A19" t="s">
        <v>4890</v>
      </c>
      <c r="B19" t="s">
        <v>617</v>
      </c>
      <c r="C19" t="s">
        <v>4738</v>
      </c>
      <c r="D19" t="s">
        <v>4739</v>
      </c>
      <c r="F19" t="s">
        <v>4741</v>
      </c>
      <c r="H19" t="s">
        <v>4743</v>
      </c>
      <c r="L19" t="s">
        <v>4891</v>
      </c>
      <c r="M19">
        <f t="shared" si="0"/>
        <v>4</v>
      </c>
    </row>
    <row r="20" spans="1:13">
      <c r="A20" t="s">
        <v>5091</v>
      </c>
      <c r="B20" t="s">
        <v>970</v>
      </c>
      <c r="C20" t="s">
        <v>4738</v>
      </c>
      <c r="D20" t="s">
        <v>4739</v>
      </c>
      <c r="F20" t="s">
        <v>4741</v>
      </c>
      <c r="H20" t="s">
        <v>4743</v>
      </c>
      <c r="L20" t="s">
        <v>4891</v>
      </c>
      <c r="M20">
        <f t="shared" si="0"/>
        <v>4</v>
      </c>
    </row>
    <row r="21" spans="1:13">
      <c r="A21" t="s">
        <v>6014</v>
      </c>
      <c r="B21" t="s">
        <v>3570</v>
      </c>
      <c r="C21" t="s">
        <v>4738</v>
      </c>
      <c r="D21" t="s">
        <v>4739</v>
      </c>
      <c r="E21" t="s">
        <v>4740</v>
      </c>
      <c r="H21" t="s">
        <v>4743</v>
      </c>
      <c r="L21" t="s">
        <v>4805</v>
      </c>
      <c r="M21">
        <f t="shared" si="0"/>
        <v>4</v>
      </c>
    </row>
    <row r="22" spans="1:13">
      <c r="A22" t="s">
        <v>5786</v>
      </c>
      <c r="B22" t="s">
        <v>2886</v>
      </c>
      <c r="C22" t="s">
        <v>4738</v>
      </c>
      <c r="E22" t="s">
        <v>4740</v>
      </c>
      <c r="F22" t="s">
        <v>4741</v>
      </c>
      <c r="H22" t="s">
        <v>4743</v>
      </c>
      <c r="L22" t="s">
        <v>5787</v>
      </c>
      <c r="M22">
        <f t="shared" si="0"/>
        <v>4</v>
      </c>
    </row>
    <row r="23" spans="1:13">
      <c r="A23" t="s">
        <v>5896</v>
      </c>
      <c r="B23" t="s">
        <v>3097</v>
      </c>
      <c r="C23" t="s">
        <v>4738</v>
      </c>
      <c r="D23" t="s">
        <v>4739</v>
      </c>
      <c r="E23" t="s">
        <v>4740</v>
      </c>
      <c r="H23" t="s">
        <v>4743</v>
      </c>
      <c r="L23" t="s">
        <v>4805</v>
      </c>
      <c r="M23">
        <f t="shared" si="0"/>
        <v>4</v>
      </c>
    </row>
    <row r="24" spans="1:13">
      <c r="A24" t="s">
        <v>4868</v>
      </c>
      <c r="B24" t="s">
        <v>550</v>
      </c>
      <c r="C24" t="s">
        <v>4738</v>
      </c>
      <c r="D24" t="s">
        <v>4739</v>
      </c>
      <c r="H24" t="s">
        <v>4743</v>
      </c>
      <c r="J24" t="s">
        <v>4745</v>
      </c>
      <c r="L24" t="s">
        <v>4842</v>
      </c>
      <c r="M24">
        <f t="shared" si="0"/>
        <v>4</v>
      </c>
    </row>
    <row r="25" spans="1:13">
      <c r="A25" t="s">
        <v>5632</v>
      </c>
      <c r="B25" t="s">
        <v>2356</v>
      </c>
      <c r="G25" t="s">
        <v>4742</v>
      </c>
      <c r="H25" t="s">
        <v>4743</v>
      </c>
      <c r="J25" t="s">
        <v>4745</v>
      </c>
      <c r="K25" t="s">
        <v>4746</v>
      </c>
      <c r="L25" t="s">
        <v>5633</v>
      </c>
      <c r="M25">
        <f t="shared" si="0"/>
        <v>4</v>
      </c>
    </row>
    <row r="26" spans="1:13">
      <c r="A26" t="s">
        <v>5236</v>
      </c>
      <c r="B26" t="s">
        <v>970</v>
      </c>
      <c r="C26" t="s">
        <v>4738</v>
      </c>
      <c r="D26" t="s">
        <v>4739</v>
      </c>
      <c r="E26" t="s">
        <v>4740</v>
      </c>
      <c r="H26" t="s">
        <v>4743</v>
      </c>
      <c r="L26" t="s">
        <v>4805</v>
      </c>
      <c r="M26">
        <f t="shared" si="0"/>
        <v>4</v>
      </c>
    </row>
    <row r="27" spans="1:13">
      <c r="A27" t="s">
        <v>4841</v>
      </c>
      <c r="B27" t="s">
        <v>326</v>
      </c>
      <c r="C27" t="s">
        <v>4738</v>
      </c>
      <c r="D27" t="s">
        <v>4739</v>
      </c>
      <c r="H27" t="s">
        <v>4743</v>
      </c>
      <c r="J27" t="s">
        <v>4745</v>
      </c>
      <c r="L27" t="s">
        <v>4842</v>
      </c>
      <c r="M27">
        <f t="shared" si="0"/>
        <v>4</v>
      </c>
    </row>
    <row r="28" spans="1:13">
      <c r="A28" t="s">
        <v>5798</v>
      </c>
      <c r="B28" t="s">
        <v>2886</v>
      </c>
      <c r="C28" t="s">
        <v>4738</v>
      </c>
      <c r="E28" t="s">
        <v>4740</v>
      </c>
      <c r="F28" t="s">
        <v>4741</v>
      </c>
      <c r="G28" t="s">
        <v>4742</v>
      </c>
      <c r="L28" t="s">
        <v>5495</v>
      </c>
      <c r="M28">
        <f t="shared" si="0"/>
        <v>4</v>
      </c>
    </row>
    <row r="29" spans="1:13">
      <c r="A29" t="s">
        <v>5608</v>
      </c>
      <c r="B29" t="s">
        <v>2264</v>
      </c>
      <c r="C29" t="s">
        <v>4738</v>
      </c>
      <c r="D29" t="s">
        <v>4739</v>
      </c>
      <c r="E29" t="s">
        <v>4740</v>
      </c>
      <c r="H29" t="s">
        <v>4743</v>
      </c>
      <c r="L29" t="s">
        <v>4805</v>
      </c>
      <c r="M29">
        <f t="shared" si="0"/>
        <v>4</v>
      </c>
    </row>
    <row r="30" spans="1:13">
      <c r="A30" t="s">
        <v>6034</v>
      </c>
      <c r="B30" t="s">
        <v>3570</v>
      </c>
      <c r="C30" t="s">
        <v>4738</v>
      </c>
      <c r="D30" t="s">
        <v>4739</v>
      </c>
      <c r="E30" t="s">
        <v>4740</v>
      </c>
      <c r="F30" t="s">
        <v>4741</v>
      </c>
      <c r="L30" t="s">
        <v>6035</v>
      </c>
      <c r="M30">
        <f t="shared" si="0"/>
        <v>4</v>
      </c>
    </row>
    <row r="31" spans="1:13">
      <c r="A31" t="s">
        <v>4789</v>
      </c>
      <c r="B31" t="s">
        <v>157</v>
      </c>
      <c r="H31" t="s">
        <v>4743</v>
      </c>
      <c r="I31" t="s">
        <v>4744</v>
      </c>
      <c r="J31" t="s">
        <v>4745</v>
      </c>
      <c r="K31" t="s">
        <v>4746</v>
      </c>
      <c r="L31" t="s">
        <v>4790</v>
      </c>
      <c r="M31">
        <f t="shared" si="0"/>
        <v>4</v>
      </c>
    </row>
    <row r="32" spans="1:13">
      <c r="A32" t="s">
        <v>5316</v>
      </c>
      <c r="B32" t="s">
        <v>970</v>
      </c>
      <c r="C32" t="s">
        <v>4738</v>
      </c>
      <c r="D32" t="s">
        <v>4739</v>
      </c>
      <c r="E32" t="s">
        <v>4740</v>
      </c>
      <c r="H32" t="s">
        <v>4743</v>
      </c>
      <c r="L32" t="s">
        <v>4805</v>
      </c>
      <c r="M32">
        <f t="shared" si="0"/>
        <v>4</v>
      </c>
    </row>
    <row r="33" spans="1:13">
      <c r="A33" t="s">
        <v>5757</v>
      </c>
      <c r="B33" t="s">
        <v>2837</v>
      </c>
      <c r="H33" t="s">
        <v>4743</v>
      </c>
      <c r="I33" t="s">
        <v>4744</v>
      </c>
      <c r="J33" t="s">
        <v>4745</v>
      </c>
      <c r="K33" t="s">
        <v>4746</v>
      </c>
      <c r="L33" t="s">
        <v>4790</v>
      </c>
      <c r="M33">
        <f t="shared" si="0"/>
        <v>4</v>
      </c>
    </row>
    <row r="34" spans="1:13">
      <c r="A34" t="s">
        <v>5445</v>
      </c>
      <c r="B34" t="s">
        <v>970</v>
      </c>
      <c r="C34" t="s">
        <v>4738</v>
      </c>
      <c r="D34" t="s">
        <v>4739</v>
      </c>
      <c r="E34" t="s">
        <v>4740</v>
      </c>
      <c r="H34" t="s">
        <v>4743</v>
      </c>
      <c r="L34" t="s">
        <v>4805</v>
      </c>
      <c r="M34">
        <f t="shared" si="0"/>
        <v>4</v>
      </c>
    </row>
    <row r="35" spans="1:13">
      <c r="A35" t="s">
        <v>5459</v>
      </c>
      <c r="B35" t="s">
        <v>970</v>
      </c>
      <c r="C35" t="s">
        <v>4738</v>
      </c>
      <c r="D35" t="s">
        <v>4739</v>
      </c>
      <c r="E35" t="s">
        <v>4740</v>
      </c>
      <c r="H35" t="s">
        <v>4743</v>
      </c>
      <c r="L35" t="s">
        <v>4805</v>
      </c>
      <c r="M35">
        <f t="shared" si="0"/>
        <v>4</v>
      </c>
    </row>
    <row r="36" spans="1:13">
      <c r="A36" t="s">
        <v>5494</v>
      </c>
      <c r="B36" t="s">
        <v>970</v>
      </c>
      <c r="C36" t="s">
        <v>4738</v>
      </c>
      <c r="E36" t="s">
        <v>4740</v>
      </c>
      <c r="F36" t="s">
        <v>4741</v>
      </c>
      <c r="G36" t="s">
        <v>4742</v>
      </c>
      <c r="L36" t="s">
        <v>5495</v>
      </c>
      <c r="M36">
        <f t="shared" si="0"/>
        <v>4</v>
      </c>
    </row>
    <row r="37" spans="1:13">
      <c r="A37" t="s">
        <v>5621</v>
      </c>
      <c r="B37" t="s">
        <v>2326</v>
      </c>
      <c r="C37" t="s">
        <v>4738</v>
      </c>
      <c r="D37" t="s">
        <v>4739</v>
      </c>
      <c r="H37" t="s">
        <v>4743</v>
      </c>
      <c r="J37" t="s">
        <v>4745</v>
      </c>
      <c r="L37" t="s">
        <v>4842</v>
      </c>
      <c r="M37">
        <f t="shared" si="0"/>
        <v>4</v>
      </c>
    </row>
    <row r="38" spans="1:13">
      <c r="A38" t="s">
        <v>5835</v>
      </c>
      <c r="B38" t="s">
        <v>2886</v>
      </c>
      <c r="C38" t="s">
        <v>4738</v>
      </c>
      <c r="D38" t="s">
        <v>4739</v>
      </c>
      <c r="H38" t="s">
        <v>4743</v>
      </c>
      <c r="J38" t="s">
        <v>4745</v>
      </c>
      <c r="L38" t="s">
        <v>4842</v>
      </c>
      <c r="M38">
        <f t="shared" si="0"/>
        <v>4</v>
      </c>
    </row>
    <row r="39" spans="1:13">
      <c r="A39" t="s">
        <v>4915</v>
      </c>
      <c r="B39" t="s">
        <v>617</v>
      </c>
      <c r="C39" t="s">
        <v>4738</v>
      </c>
      <c r="D39" t="s">
        <v>4739</v>
      </c>
      <c r="F39" t="s">
        <v>4741</v>
      </c>
      <c r="H39" t="s">
        <v>4743</v>
      </c>
      <c r="L39" t="s">
        <v>4891</v>
      </c>
      <c r="M39">
        <f t="shared" si="0"/>
        <v>4</v>
      </c>
    </row>
    <row r="40" spans="1:13">
      <c r="A40" t="s">
        <v>5750</v>
      </c>
      <c r="B40" t="s">
        <v>2406</v>
      </c>
      <c r="C40" t="s">
        <v>4738</v>
      </c>
      <c r="D40" t="s">
        <v>4739</v>
      </c>
      <c r="H40" t="s">
        <v>4743</v>
      </c>
      <c r="J40" t="s">
        <v>4745</v>
      </c>
      <c r="L40" t="s">
        <v>4842</v>
      </c>
      <c r="M40">
        <f t="shared" si="0"/>
        <v>4</v>
      </c>
    </row>
    <row r="41" spans="1:13">
      <c r="A41" t="s">
        <v>4883</v>
      </c>
      <c r="B41" t="s">
        <v>617</v>
      </c>
      <c r="C41" t="s">
        <v>4738</v>
      </c>
      <c r="E41" t="s">
        <v>4740</v>
      </c>
      <c r="F41" t="s">
        <v>4741</v>
      </c>
      <c r="L41" t="s">
        <v>4884</v>
      </c>
      <c r="M41">
        <f t="shared" si="0"/>
        <v>3</v>
      </c>
    </row>
    <row r="42" spans="1:13">
      <c r="A42" t="s">
        <v>5877</v>
      </c>
      <c r="B42" t="s">
        <v>3097</v>
      </c>
      <c r="C42" t="s">
        <v>4738</v>
      </c>
      <c r="D42" t="s">
        <v>4739</v>
      </c>
      <c r="G42" t="s">
        <v>4742</v>
      </c>
      <c r="L42" t="s">
        <v>5203</v>
      </c>
      <c r="M42">
        <f t="shared" si="0"/>
        <v>3</v>
      </c>
    </row>
    <row r="43" spans="1:13">
      <c r="A43" t="s">
        <v>5020</v>
      </c>
      <c r="B43" t="s">
        <v>970</v>
      </c>
      <c r="F43" t="s">
        <v>4741</v>
      </c>
      <c r="G43" t="s">
        <v>4742</v>
      </c>
      <c r="J43" t="s">
        <v>4745</v>
      </c>
      <c r="L43" t="s">
        <v>5021</v>
      </c>
      <c r="M43">
        <f t="shared" si="0"/>
        <v>3</v>
      </c>
    </row>
    <row r="44" spans="1:13">
      <c r="A44" t="s">
        <v>5622</v>
      </c>
      <c r="B44" t="s">
        <v>2334</v>
      </c>
      <c r="G44" t="s">
        <v>4742</v>
      </c>
      <c r="H44" t="s">
        <v>4743</v>
      </c>
      <c r="J44" t="s">
        <v>4745</v>
      </c>
      <c r="L44" t="s">
        <v>4927</v>
      </c>
      <c r="M44">
        <f t="shared" si="0"/>
        <v>3</v>
      </c>
    </row>
    <row r="45" spans="1:13">
      <c r="A45" t="s">
        <v>4778</v>
      </c>
      <c r="B45" t="s">
        <v>157</v>
      </c>
      <c r="F45" t="s">
        <v>4741</v>
      </c>
      <c r="G45" t="s">
        <v>4742</v>
      </c>
      <c r="H45" t="s">
        <v>4743</v>
      </c>
      <c r="L45" t="s">
        <v>4779</v>
      </c>
      <c r="M45">
        <f t="shared" si="0"/>
        <v>3</v>
      </c>
    </row>
    <row r="46" spans="1:13">
      <c r="A46" t="s">
        <v>4813</v>
      </c>
      <c r="B46" t="s">
        <v>264</v>
      </c>
      <c r="E46" t="s">
        <v>4740</v>
      </c>
      <c r="F46" t="s">
        <v>4741</v>
      </c>
      <c r="G46" t="s">
        <v>4742</v>
      </c>
      <c r="L46" t="s">
        <v>4814</v>
      </c>
      <c r="M46">
        <f t="shared" si="0"/>
        <v>3</v>
      </c>
    </row>
    <row r="47" spans="1:13">
      <c r="A47" t="s">
        <v>5660</v>
      </c>
      <c r="B47" t="s">
        <v>2406</v>
      </c>
      <c r="H47" t="s">
        <v>4743</v>
      </c>
      <c r="I47" t="s">
        <v>4744</v>
      </c>
      <c r="J47" t="s">
        <v>4745</v>
      </c>
      <c r="L47" t="s">
        <v>4871</v>
      </c>
      <c r="M47">
        <f t="shared" si="0"/>
        <v>3</v>
      </c>
    </row>
    <row r="48" spans="1:13">
      <c r="A48" t="s">
        <v>4889</v>
      </c>
      <c r="B48" t="s">
        <v>617</v>
      </c>
      <c r="C48" t="s">
        <v>4738</v>
      </c>
      <c r="D48" t="s">
        <v>4739</v>
      </c>
      <c r="H48" t="s">
        <v>4743</v>
      </c>
      <c r="L48" t="s">
        <v>4795</v>
      </c>
      <c r="M48">
        <f t="shared" si="0"/>
        <v>3</v>
      </c>
    </row>
    <row r="49" spans="1:13">
      <c r="A49" t="s">
        <v>4897</v>
      </c>
      <c r="B49" t="s">
        <v>617</v>
      </c>
      <c r="C49" t="s">
        <v>4738</v>
      </c>
      <c r="H49" t="s">
        <v>4743</v>
      </c>
      <c r="J49" t="s">
        <v>4745</v>
      </c>
      <c r="L49" t="s">
        <v>4898</v>
      </c>
      <c r="M49">
        <f t="shared" si="0"/>
        <v>3</v>
      </c>
    </row>
    <row r="50" spans="1:13">
      <c r="A50" t="s">
        <v>5083</v>
      </c>
      <c r="B50" t="s">
        <v>970</v>
      </c>
      <c r="H50" t="s">
        <v>4743</v>
      </c>
      <c r="I50" t="s">
        <v>4744</v>
      </c>
      <c r="J50" t="s">
        <v>4745</v>
      </c>
      <c r="L50" t="s">
        <v>4871</v>
      </c>
      <c r="M50">
        <f t="shared" si="0"/>
        <v>3</v>
      </c>
    </row>
    <row r="51" spans="1:13">
      <c r="A51" t="s">
        <v>4850</v>
      </c>
      <c r="B51" t="s">
        <v>429</v>
      </c>
      <c r="C51" t="s">
        <v>4738</v>
      </c>
      <c r="G51" t="s">
        <v>4742</v>
      </c>
      <c r="J51" t="s">
        <v>4745</v>
      </c>
      <c r="L51" t="s">
        <v>4851</v>
      </c>
      <c r="M51">
        <f t="shared" si="0"/>
        <v>3</v>
      </c>
    </row>
    <row r="52" spans="1:13">
      <c r="A52" t="s">
        <v>5089</v>
      </c>
      <c r="B52" t="s">
        <v>970</v>
      </c>
      <c r="C52" t="s">
        <v>4738</v>
      </c>
      <c r="E52" t="s">
        <v>4740</v>
      </c>
      <c r="F52" t="s">
        <v>4741</v>
      </c>
      <c r="L52" t="s">
        <v>4884</v>
      </c>
      <c r="M52">
        <f t="shared" si="0"/>
        <v>3</v>
      </c>
    </row>
    <row r="53" spans="1:13">
      <c r="A53" t="s">
        <v>5113</v>
      </c>
      <c r="B53" t="s">
        <v>970</v>
      </c>
      <c r="C53" t="s">
        <v>4738</v>
      </c>
      <c r="D53" t="s">
        <v>4739</v>
      </c>
      <c r="H53" t="s">
        <v>4743</v>
      </c>
      <c r="L53" t="s">
        <v>4795</v>
      </c>
      <c r="M53">
        <f t="shared" si="0"/>
        <v>3</v>
      </c>
    </row>
    <row r="54" spans="1:13">
      <c r="A54" t="s">
        <v>5767</v>
      </c>
      <c r="B54" t="s">
        <v>2886</v>
      </c>
      <c r="H54" t="s">
        <v>4743</v>
      </c>
      <c r="I54" t="s">
        <v>4744</v>
      </c>
      <c r="J54" t="s">
        <v>4745</v>
      </c>
      <c r="L54" t="s">
        <v>4871</v>
      </c>
      <c r="M54">
        <f t="shared" si="0"/>
        <v>3</v>
      </c>
    </row>
    <row r="55" spans="1:13">
      <c r="A55" t="s">
        <v>5126</v>
      </c>
      <c r="B55" t="s">
        <v>970</v>
      </c>
      <c r="C55" t="s">
        <v>4738</v>
      </c>
      <c r="D55" t="s">
        <v>4739</v>
      </c>
      <c r="E55" t="s">
        <v>4740</v>
      </c>
      <c r="L55" t="s">
        <v>5127</v>
      </c>
      <c r="M55">
        <f t="shared" si="0"/>
        <v>3</v>
      </c>
    </row>
    <row r="56" spans="1:13">
      <c r="A56" t="s">
        <v>5641</v>
      </c>
      <c r="B56" t="s">
        <v>2395</v>
      </c>
      <c r="H56" t="s">
        <v>4743</v>
      </c>
      <c r="I56" t="s">
        <v>4744</v>
      </c>
      <c r="J56" t="s">
        <v>4745</v>
      </c>
      <c r="L56" t="s">
        <v>4871</v>
      </c>
      <c r="M56">
        <f t="shared" si="0"/>
        <v>3</v>
      </c>
    </row>
    <row r="57" spans="1:13">
      <c r="A57" t="s">
        <v>6015</v>
      </c>
      <c r="B57" t="s">
        <v>3570</v>
      </c>
      <c r="D57" t="s">
        <v>4739</v>
      </c>
      <c r="H57" t="s">
        <v>4743</v>
      </c>
      <c r="J57" t="s">
        <v>4745</v>
      </c>
      <c r="L57" t="s">
        <v>5533</v>
      </c>
      <c r="M57">
        <f t="shared" si="0"/>
        <v>3</v>
      </c>
    </row>
    <row r="58" spans="1:13">
      <c r="A58" t="s">
        <v>5775</v>
      </c>
      <c r="B58" t="s">
        <v>2886</v>
      </c>
      <c r="G58" t="s">
        <v>4742</v>
      </c>
      <c r="H58" t="s">
        <v>4743</v>
      </c>
      <c r="K58" t="s">
        <v>4746</v>
      </c>
      <c r="L58" t="s">
        <v>5776</v>
      </c>
      <c r="M58">
        <f t="shared" si="0"/>
        <v>3</v>
      </c>
    </row>
    <row r="59" spans="1:13">
      <c r="A59" t="s">
        <v>4749</v>
      </c>
      <c r="B59" t="s">
        <v>107</v>
      </c>
      <c r="C59" t="s">
        <v>4738</v>
      </c>
      <c r="G59" t="s">
        <v>4742</v>
      </c>
      <c r="H59" t="s">
        <v>4743</v>
      </c>
      <c r="L59" t="s">
        <v>4750</v>
      </c>
      <c r="M59">
        <f t="shared" si="0"/>
        <v>3</v>
      </c>
    </row>
    <row r="60" spans="1:13">
      <c r="A60" t="s">
        <v>5898</v>
      </c>
      <c r="B60" t="s">
        <v>3097</v>
      </c>
      <c r="C60" t="s">
        <v>4738</v>
      </c>
      <c r="D60" t="s">
        <v>4739</v>
      </c>
      <c r="E60" t="s">
        <v>4740</v>
      </c>
      <c r="L60" t="s">
        <v>5127</v>
      </c>
      <c r="M60">
        <f t="shared" si="0"/>
        <v>3</v>
      </c>
    </row>
    <row r="61" spans="1:13">
      <c r="A61" t="s">
        <v>5170</v>
      </c>
      <c r="B61" t="s">
        <v>970</v>
      </c>
      <c r="C61" t="s">
        <v>4738</v>
      </c>
      <c r="D61" t="s">
        <v>4739</v>
      </c>
      <c r="H61" t="s">
        <v>4743</v>
      </c>
      <c r="L61" t="s">
        <v>4795</v>
      </c>
      <c r="M61">
        <f t="shared" si="0"/>
        <v>3</v>
      </c>
    </row>
    <row r="62" spans="1:13">
      <c r="A62" t="s">
        <v>4905</v>
      </c>
      <c r="B62" t="s">
        <v>617</v>
      </c>
      <c r="C62" t="s">
        <v>4738</v>
      </c>
      <c r="H62" t="s">
        <v>4743</v>
      </c>
      <c r="J62" t="s">
        <v>4745</v>
      </c>
      <c r="L62" t="s">
        <v>4898</v>
      </c>
      <c r="M62">
        <f t="shared" si="0"/>
        <v>3</v>
      </c>
    </row>
    <row r="63" spans="1:13">
      <c r="A63" t="s">
        <v>4926</v>
      </c>
      <c r="B63" t="s">
        <v>743</v>
      </c>
      <c r="G63" t="s">
        <v>4742</v>
      </c>
      <c r="H63" t="s">
        <v>4743</v>
      </c>
      <c r="J63" t="s">
        <v>4745</v>
      </c>
      <c r="L63" t="s">
        <v>4927</v>
      </c>
      <c r="M63">
        <f t="shared" si="0"/>
        <v>3</v>
      </c>
    </row>
    <row r="64" spans="1:13">
      <c r="A64" t="s">
        <v>5180</v>
      </c>
      <c r="B64" t="s">
        <v>970</v>
      </c>
      <c r="H64" t="s">
        <v>4743</v>
      </c>
      <c r="I64" t="s">
        <v>4744</v>
      </c>
      <c r="J64" t="s">
        <v>4745</v>
      </c>
      <c r="L64" t="s">
        <v>4871</v>
      </c>
      <c r="M64">
        <f t="shared" si="0"/>
        <v>3</v>
      </c>
    </row>
    <row r="65" spans="1:13">
      <c r="A65" t="s">
        <v>5684</v>
      </c>
      <c r="B65" t="s">
        <v>2406</v>
      </c>
      <c r="H65" t="s">
        <v>4743</v>
      </c>
      <c r="I65" t="s">
        <v>4744</v>
      </c>
      <c r="J65" t="s">
        <v>4745</v>
      </c>
      <c r="L65" t="s">
        <v>4871</v>
      </c>
      <c r="M65">
        <f t="shared" ref="M65:M128" si="1">COUNTA(C65:K65)</f>
        <v>3</v>
      </c>
    </row>
    <row r="66" spans="1:13">
      <c r="A66" t="s">
        <v>5951</v>
      </c>
      <c r="B66" t="s">
        <v>3428</v>
      </c>
      <c r="C66" t="s">
        <v>4738</v>
      </c>
      <c r="F66" t="s">
        <v>4741</v>
      </c>
      <c r="K66" t="s">
        <v>4746</v>
      </c>
      <c r="L66" t="s">
        <v>5952</v>
      </c>
      <c r="M66">
        <f t="shared" si="1"/>
        <v>3</v>
      </c>
    </row>
    <row r="67" spans="1:13">
      <c r="A67" t="s">
        <v>5202</v>
      </c>
      <c r="B67" t="s">
        <v>970</v>
      </c>
      <c r="C67" t="s">
        <v>4738</v>
      </c>
      <c r="D67" t="s">
        <v>4739</v>
      </c>
      <c r="G67" t="s">
        <v>4742</v>
      </c>
      <c r="L67" t="s">
        <v>5203</v>
      </c>
      <c r="M67">
        <f t="shared" si="1"/>
        <v>3</v>
      </c>
    </row>
    <row r="68" spans="1:13">
      <c r="A68" t="s">
        <v>4870</v>
      </c>
      <c r="B68" t="s">
        <v>550</v>
      </c>
      <c r="H68" t="s">
        <v>4743</v>
      </c>
      <c r="I68" t="s">
        <v>4744</v>
      </c>
      <c r="J68" t="s">
        <v>4745</v>
      </c>
      <c r="L68" t="s">
        <v>4871</v>
      </c>
      <c r="M68">
        <f t="shared" si="1"/>
        <v>3</v>
      </c>
    </row>
    <row r="69" spans="1:13">
      <c r="A69" t="s">
        <v>4962</v>
      </c>
      <c r="B69" t="s">
        <v>816</v>
      </c>
      <c r="C69" t="s">
        <v>4738</v>
      </c>
      <c r="D69" t="s">
        <v>4739</v>
      </c>
      <c r="H69" t="s">
        <v>4743</v>
      </c>
      <c r="L69" t="s">
        <v>4795</v>
      </c>
      <c r="M69">
        <f t="shared" si="1"/>
        <v>3</v>
      </c>
    </row>
    <row r="70" spans="1:13">
      <c r="A70" t="s">
        <v>4980</v>
      </c>
      <c r="B70" t="s">
        <v>851</v>
      </c>
      <c r="G70" t="s">
        <v>4742</v>
      </c>
      <c r="I70" t="s">
        <v>4744</v>
      </c>
      <c r="K70" t="s">
        <v>4746</v>
      </c>
      <c r="L70" t="s">
        <v>4981</v>
      </c>
      <c r="M70">
        <f t="shared" si="1"/>
        <v>3</v>
      </c>
    </row>
    <row r="71" spans="1:13">
      <c r="A71" t="s">
        <v>5968</v>
      </c>
      <c r="B71" t="s">
        <v>3463</v>
      </c>
      <c r="C71" t="s">
        <v>4738</v>
      </c>
      <c r="D71" t="s">
        <v>4739</v>
      </c>
      <c r="H71" t="s">
        <v>4743</v>
      </c>
      <c r="L71" t="s">
        <v>4795</v>
      </c>
      <c r="M71">
        <f t="shared" si="1"/>
        <v>3</v>
      </c>
    </row>
    <row r="72" spans="1:13">
      <c r="A72" t="s">
        <v>5215</v>
      </c>
      <c r="B72" t="s">
        <v>970</v>
      </c>
      <c r="C72" t="s">
        <v>4738</v>
      </c>
      <c r="D72" t="s">
        <v>4739</v>
      </c>
      <c r="E72" t="s">
        <v>4740</v>
      </c>
      <c r="L72" t="s">
        <v>5127</v>
      </c>
      <c r="M72">
        <f t="shared" si="1"/>
        <v>3</v>
      </c>
    </row>
    <row r="73" spans="1:13">
      <c r="A73" t="s">
        <v>6024</v>
      </c>
      <c r="B73" t="s">
        <v>3570</v>
      </c>
      <c r="C73" t="s">
        <v>4738</v>
      </c>
      <c r="D73" t="s">
        <v>4739</v>
      </c>
      <c r="H73" t="s">
        <v>4743</v>
      </c>
      <c r="L73" t="s">
        <v>4795</v>
      </c>
      <c r="M73">
        <f t="shared" si="1"/>
        <v>3</v>
      </c>
    </row>
    <row r="74" spans="1:13">
      <c r="A74" t="s">
        <v>5912</v>
      </c>
      <c r="B74" t="s">
        <v>3097</v>
      </c>
      <c r="C74" t="s">
        <v>4738</v>
      </c>
      <c r="D74" t="s">
        <v>4739</v>
      </c>
      <c r="H74" t="s">
        <v>4743</v>
      </c>
      <c r="L74" t="s">
        <v>4795</v>
      </c>
      <c r="M74">
        <f t="shared" si="1"/>
        <v>3</v>
      </c>
    </row>
    <row r="75" spans="1:13">
      <c r="A75" t="s">
        <v>5237</v>
      </c>
      <c r="B75" t="s">
        <v>970</v>
      </c>
      <c r="C75" t="s">
        <v>4738</v>
      </c>
      <c r="D75" t="s">
        <v>4739</v>
      </c>
      <c r="H75" t="s">
        <v>4743</v>
      </c>
      <c r="L75" t="s">
        <v>4795</v>
      </c>
      <c r="M75">
        <f t="shared" si="1"/>
        <v>3</v>
      </c>
    </row>
    <row r="76" spans="1:13">
      <c r="A76" t="s">
        <v>5002</v>
      </c>
      <c r="B76" t="s">
        <v>961</v>
      </c>
      <c r="E76" t="s">
        <v>4740</v>
      </c>
      <c r="F76" t="s">
        <v>4741</v>
      </c>
      <c r="H76" t="s">
        <v>4743</v>
      </c>
      <c r="L76" t="s">
        <v>5003</v>
      </c>
      <c r="M76">
        <f t="shared" si="1"/>
        <v>3</v>
      </c>
    </row>
    <row r="77" spans="1:13">
      <c r="A77" t="s">
        <v>6060</v>
      </c>
      <c r="B77" t="s">
        <v>3759</v>
      </c>
      <c r="C77" t="s">
        <v>4738</v>
      </c>
      <c r="F77" t="s">
        <v>4741</v>
      </c>
      <c r="H77" t="s">
        <v>4743</v>
      </c>
      <c r="L77" t="s">
        <v>5326</v>
      </c>
      <c r="M77">
        <f t="shared" si="1"/>
        <v>3</v>
      </c>
    </row>
    <row r="78" spans="1:13">
      <c r="A78" t="s">
        <v>6029</v>
      </c>
      <c r="B78" t="s">
        <v>3570</v>
      </c>
      <c r="H78" t="s">
        <v>4743</v>
      </c>
      <c r="I78" t="s">
        <v>4744</v>
      </c>
      <c r="J78" t="s">
        <v>4745</v>
      </c>
      <c r="L78" t="s">
        <v>4871</v>
      </c>
      <c r="M78">
        <f t="shared" si="1"/>
        <v>3</v>
      </c>
    </row>
    <row r="79" spans="1:13">
      <c r="A79" t="s">
        <v>4763</v>
      </c>
      <c r="B79" t="s">
        <v>130</v>
      </c>
      <c r="H79" t="s">
        <v>4743</v>
      </c>
      <c r="J79" t="s">
        <v>4745</v>
      </c>
      <c r="K79" t="s">
        <v>4746</v>
      </c>
      <c r="L79" t="s">
        <v>4764</v>
      </c>
      <c r="M79">
        <f t="shared" si="1"/>
        <v>3</v>
      </c>
    </row>
    <row r="80" spans="1:13">
      <c r="A80" t="s">
        <v>5282</v>
      </c>
      <c r="B80" t="s">
        <v>970</v>
      </c>
      <c r="C80" t="s">
        <v>4738</v>
      </c>
      <c r="E80" t="s">
        <v>4740</v>
      </c>
      <c r="H80" t="s">
        <v>4743</v>
      </c>
      <c r="L80" t="s">
        <v>5283</v>
      </c>
      <c r="M80">
        <f t="shared" si="1"/>
        <v>3</v>
      </c>
    </row>
    <row r="81" spans="1:13">
      <c r="A81" t="s">
        <v>5806</v>
      </c>
      <c r="B81" t="s">
        <v>2886</v>
      </c>
      <c r="C81" t="s">
        <v>4738</v>
      </c>
      <c r="H81" t="s">
        <v>4743</v>
      </c>
      <c r="J81" t="s">
        <v>4745</v>
      </c>
      <c r="L81" t="s">
        <v>4898</v>
      </c>
      <c r="M81">
        <f t="shared" si="1"/>
        <v>3</v>
      </c>
    </row>
    <row r="82" spans="1:13">
      <c r="A82" t="s">
        <v>5298</v>
      </c>
      <c r="B82" t="s">
        <v>970</v>
      </c>
      <c r="C82" t="s">
        <v>4738</v>
      </c>
      <c r="D82" t="s">
        <v>4739</v>
      </c>
      <c r="H82" t="s">
        <v>4743</v>
      </c>
      <c r="L82" t="s">
        <v>4795</v>
      </c>
      <c r="M82">
        <f t="shared" si="1"/>
        <v>3</v>
      </c>
    </row>
    <row r="83" spans="1:13">
      <c r="A83" t="s">
        <v>5306</v>
      </c>
      <c r="B83" t="s">
        <v>970</v>
      </c>
      <c r="C83" t="s">
        <v>4738</v>
      </c>
      <c r="D83" t="s">
        <v>4739</v>
      </c>
      <c r="E83" t="s">
        <v>4740</v>
      </c>
      <c r="L83" t="s">
        <v>5127</v>
      </c>
      <c r="M83">
        <f t="shared" si="1"/>
        <v>3</v>
      </c>
    </row>
    <row r="84" spans="1:13">
      <c r="A84" t="s">
        <v>5325</v>
      </c>
      <c r="B84" t="s">
        <v>970</v>
      </c>
      <c r="C84" t="s">
        <v>4738</v>
      </c>
      <c r="F84" t="s">
        <v>4741</v>
      </c>
      <c r="H84" t="s">
        <v>4743</v>
      </c>
      <c r="L84" t="s">
        <v>5326</v>
      </c>
      <c r="M84">
        <f t="shared" si="1"/>
        <v>3</v>
      </c>
    </row>
    <row r="85" spans="1:13">
      <c r="A85" t="s">
        <v>5924</v>
      </c>
      <c r="B85" t="s">
        <v>3097</v>
      </c>
      <c r="C85" t="s">
        <v>4738</v>
      </c>
      <c r="H85" t="s">
        <v>4743</v>
      </c>
      <c r="J85" t="s">
        <v>4745</v>
      </c>
      <c r="L85" t="s">
        <v>4898</v>
      </c>
      <c r="M85">
        <f t="shared" si="1"/>
        <v>3</v>
      </c>
    </row>
    <row r="86" spans="1:13">
      <c r="A86" t="s">
        <v>5355</v>
      </c>
      <c r="B86" t="s">
        <v>970</v>
      </c>
      <c r="C86" t="s">
        <v>4738</v>
      </c>
      <c r="D86" t="s">
        <v>4739</v>
      </c>
      <c r="E86" t="s">
        <v>4740</v>
      </c>
      <c r="L86" t="s">
        <v>5127</v>
      </c>
      <c r="M86">
        <f t="shared" si="1"/>
        <v>3</v>
      </c>
    </row>
    <row r="87" spans="1:13">
      <c r="A87" t="s">
        <v>5439</v>
      </c>
      <c r="B87" t="s">
        <v>970</v>
      </c>
      <c r="C87" t="s">
        <v>4738</v>
      </c>
      <c r="D87" t="s">
        <v>4739</v>
      </c>
      <c r="E87" t="s">
        <v>4740</v>
      </c>
      <c r="L87" t="s">
        <v>5127</v>
      </c>
      <c r="M87">
        <f t="shared" si="1"/>
        <v>3</v>
      </c>
    </row>
    <row r="88" spans="1:13">
      <c r="A88" t="s">
        <v>5443</v>
      </c>
      <c r="B88" t="s">
        <v>970</v>
      </c>
      <c r="C88" t="s">
        <v>4738</v>
      </c>
      <c r="D88" t="s">
        <v>4739</v>
      </c>
      <c r="F88" t="s">
        <v>4741</v>
      </c>
      <c r="L88" t="s">
        <v>5444</v>
      </c>
      <c r="M88">
        <f t="shared" si="1"/>
        <v>3</v>
      </c>
    </row>
    <row r="89" spans="1:13">
      <c r="A89" t="s">
        <v>5472</v>
      </c>
      <c r="B89" t="s">
        <v>970</v>
      </c>
      <c r="C89" t="s">
        <v>4738</v>
      </c>
      <c r="F89" t="s">
        <v>4741</v>
      </c>
      <c r="G89" t="s">
        <v>4742</v>
      </c>
      <c r="L89" t="s">
        <v>4864</v>
      </c>
      <c r="M89">
        <f t="shared" si="1"/>
        <v>3</v>
      </c>
    </row>
    <row r="90" spans="1:13">
      <c r="A90" t="s">
        <v>5977</v>
      </c>
      <c r="B90" t="s">
        <v>3463</v>
      </c>
      <c r="C90" t="s">
        <v>4738</v>
      </c>
      <c r="D90" t="s">
        <v>4739</v>
      </c>
      <c r="H90" t="s">
        <v>4743</v>
      </c>
      <c r="L90" t="s">
        <v>4795</v>
      </c>
      <c r="M90">
        <f t="shared" si="1"/>
        <v>3</v>
      </c>
    </row>
    <row r="91" spans="1:13">
      <c r="A91" t="s">
        <v>5484</v>
      </c>
      <c r="B91" t="s">
        <v>970</v>
      </c>
      <c r="C91" t="s">
        <v>4738</v>
      </c>
      <c r="D91" t="s">
        <v>4739</v>
      </c>
      <c r="H91" t="s">
        <v>4743</v>
      </c>
      <c r="L91" t="s">
        <v>4795</v>
      </c>
      <c r="M91">
        <f t="shared" si="1"/>
        <v>3</v>
      </c>
    </row>
    <row r="92" spans="1:13">
      <c r="A92" t="s">
        <v>5493</v>
      </c>
      <c r="B92" t="s">
        <v>970</v>
      </c>
      <c r="C92" t="s">
        <v>4738</v>
      </c>
      <c r="D92" t="s">
        <v>4739</v>
      </c>
      <c r="E92" t="s">
        <v>4740</v>
      </c>
      <c r="L92" t="s">
        <v>5127</v>
      </c>
      <c r="M92">
        <f t="shared" si="1"/>
        <v>3</v>
      </c>
    </row>
    <row r="93" spans="1:13">
      <c r="A93" t="s">
        <v>5503</v>
      </c>
      <c r="B93" t="s">
        <v>970</v>
      </c>
      <c r="C93" t="s">
        <v>4738</v>
      </c>
      <c r="D93" t="s">
        <v>4739</v>
      </c>
      <c r="E93" t="s">
        <v>4740</v>
      </c>
      <c r="L93" t="s">
        <v>5127</v>
      </c>
      <c r="M93">
        <f t="shared" si="1"/>
        <v>3</v>
      </c>
    </row>
    <row r="94" spans="1:13">
      <c r="A94" t="s">
        <v>5515</v>
      </c>
      <c r="B94" t="s">
        <v>970</v>
      </c>
      <c r="F94" t="s">
        <v>4741</v>
      </c>
      <c r="G94" t="s">
        <v>4742</v>
      </c>
      <c r="H94" t="s">
        <v>4743</v>
      </c>
      <c r="L94" t="s">
        <v>4779</v>
      </c>
      <c r="M94">
        <f t="shared" si="1"/>
        <v>3</v>
      </c>
    </row>
    <row r="95" spans="1:13">
      <c r="A95" t="s">
        <v>5837</v>
      </c>
      <c r="B95" t="s">
        <v>2886</v>
      </c>
      <c r="H95" t="s">
        <v>4743</v>
      </c>
      <c r="I95" t="s">
        <v>4744</v>
      </c>
      <c r="K95" t="s">
        <v>4746</v>
      </c>
      <c r="L95" t="s">
        <v>5838</v>
      </c>
      <c r="M95">
        <f t="shared" si="1"/>
        <v>3</v>
      </c>
    </row>
    <row r="96" spans="1:13">
      <c r="A96" t="s">
        <v>2126</v>
      </c>
      <c r="B96" t="s">
        <v>970</v>
      </c>
      <c r="D96" t="s">
        <v>4739</v>
      </c>
      <c r="H96" t="s">
        <v>4743</v>
      </c>
      <c r="J96" t="s">
        <v>4745</v>
      </c>
      <c r="L96" t="s">
        <v>5533</v>
      </c>
      <c r="M96">
        <f t="shared" si="1"/>
        <v>3</v>
      </c>
    </row>
    <row r="97" spans="1:13">
      <c r="A97" t="s">
        <v>5764</v>
      </c>
      <c r="B97" t="s">
        <v>2871</v>
      </c>
      <c r="H97" t="s">
        <v>4743</v>
      </c>
      <c r="I97" t="s">
        <v>4744</v>
      </c>
      <c r="J97" t="s">
        <v>4745</v>
      </c>
      <c r="L97" t="s">
        <v>4871</v>
      </c>
      <c r="M97">
        <f t="shared" si="1"/>
        <v>3</v>
      </c>
    </row>
    <row r="98" spans="1:13">
      <c r="A98" t="s">
        <v>5940</v>
      </c>
      <c r="B98" t="s">
        <v>3097</v>
      </c>
      <c r="C98" t="s">
        <v>4738</v>
      </c>
      <c r="D98" t="s">
        <v>4739</v>
      </c>
      <c r="E98" t="s">
        <v>4740</v>
      </c>
      <c r="L98" t="s">
        <v>5127</v>
      </c>
      <c r="M98">
        <f t="shared" si="1"/>
        <v>3</v>
      </c>
    </row>
    <row r="99" spans="1:13">
      <c r="A99" t="s">
        <v>4910</v>
      </c>
      <c r="B99" t="s">
        <v>617</v>
      </c>
      <c r="C99" t="s">
        <v>4738</v>
      </c>
      <c r="H99" t="s">
        <v>4743</v>
      </c>
      <c r="I99" t="s">
        <v>4744</v>
      </c>
      <c r="L99" t="s">
        <v>4911</v>
      </c>
      <c r="M99">
        <f t="shared" si="1"/>
        <v>3</v>
      </c>
    </row>
    <row r="100" spans="1:13">
      <c r="A100" t="s">
        <v>5537</v>
      </c>
      <c r="B100" t="s">
        <v>970</v>
      </c>
      <c r="C100" t="s">
        <v>4738</v>
      </c>
      <c r="D100" t="s">
        <v>4739</v>
      </c>
      <c r="H100" t="s">
        <v>4743</v>
      </c>
      <c r="L100" t="s">
        <v>4795</v>
      </c>
      <c r="M100">
        <f t="shared" si="1"/>
        <v>3</v>
      </c>
    </row>
    <row r="101" spans="1:13">
      <c r="A101" t="s">
        <v>5538</v>
      </c>
      <c r="B101" t="s">
        <v>970</v>
      </c>
      <c r="C101" t="s">
        <v>4738</v>
      </c>
      <c r="E101" t="s">
        <v>4740</v>
      </c>
      <c r="H101" t="s">
        <v>4743</v>
      </c>
      <c r="L101" t="s">
        <v>5283</v>
      </c>
      <c r="M101">
        <f t="shared" si="1"/>
        <v>3</v>
      </c>
    </row>
    <row r="102" spans="1:13">
      <c r="A102" t="s">
        <v>4863</v>
      </c>
      <c r="B102" t="s">
        <v>429</v>
      </c>
      <c r="C102" t="s">
        <v>4738</v>
      </c>
      <c r="F102" t="s">
        <v>4741</v>
      </c>
      <c r="G102" t="s">
        <v>4742</v>
      </c>
      <c r="L102" t="s">
        <v>4864</v>
      </c>
      <c r="M102">
        <f t="shared" si="1"/>
        <v>3</v>
      </c>
    </row>
    <row r="103" spans="1:13">
      <c r="A103" t="s">
        <v>5542</v>
      </c>
      <c r="B103" t="s">
        <v>970</v>
      </c>
      <c r="C103" t="s">
        <v>4738</v>
      </c>
      <c r="D103" t="s">
        <v>4739</v>
      </c>
      <c r="E103" t="s">
        <v>4740</v>
      </c>
      <c r="L103" t="s">
        <v>5127</v>
      </c>
      <c r="M103">
        <f t="shared" si="1"/>
        <v>3</v>
      </c>
    </row>
    <row r="104" spans="1:13">
      <c r="A104" t="s">
        <v>5874</v>
      </c>
      <c r="B104" t="s">
        <v>3027</v>
      </c>
      <c r="C104" t="s">
        <v>4738</v>
      </c>
      <c r="D104" t="s">
        <v>4739</v>
      </c>
      <c r="E104" t="s">
        <v>4740</v>
      </c>
      <c r="L104" t="s">
        <v>5127</v>
      </c>
      <c r="M104">
        <f t="shared" si="1"/>
        <v>3</v>
      </c>
    </row>
    <row r="105" spans="1:13">
      <c r="A105" t="s">
        <v>5555</v>
      </c>
      <c r="B105" t="s">
        <v>970</v>
      </c>
      <c r="D105" t="s">
        <v>4739</v>
      </c>
      <c r="F105" t="s">
        <v>4741</v>
      </c>
      <c r="G105" t="s">
        <v>4742</v>
      </c>
      <c r="L105" t="s">
        <v>5556</v>
      </c>
      <c r="M105">
        <f t="shared" si="1"/>
        <v>3</v>
      </c>
    </row>
    <row r="106" spans="1:13">
      <c r="A106" t="s">
        <v>4794</v>
      </c>
      <c r="B106" t="s">
        <v>157</v>
      </c>
      <c r="C106" t="s">
        <v>4738</v>
      </c>
      <c r="D106" t="s">
        <v>4739</v>
      </c>
      <c r="H106" t="s">
        <v>4743</v>
      </c>
      <c r="L106" t="s">
        <v>4795</v>
      </c>
      <c r="M106">
        <f t="shared" si="1"/>
        <v>3</v>
      </c>
    </row>
    <row r="107" spans="1:13">
      <c r="A107" t="s">
        <v>6047</v>
      </c>
      <c r="B107" t="s">
        <v>3570</v>
      </c>
      <c r="C107" t="s">
        <v>4738</v>
      </c>
      <c r="D107" t="s">
        <v>4739</v>
      </c>
      <c r="F107" t="s">
        <v>4741</v>
      </c>
      <c r="L107" t="s">
        <v>5444</v>
      </c>
      <c r="M107">
        <f t="shared" si="1"/>
        <v>3</v>
      </c>
    </row>
    <row r="108" spans="1:13">
      <c r="A108" t="s">
        <v>6048</v>
      </c>
      <c r="B108" t="s">
        <v>3570</v>
      </c>
      <c r="C108" t="s">
        <v>4738</v>
      </c>
      <c r="D108" t="s">
        <v>4739</v>
      </c>
      <c r="H108" t="s">
        <v>4743</v>
      </c>
      <c r="L108" t="s">
        <v>4795</v>
      </c>
      <c r="M108">
        <f t="shared" si="1"/>
        <v>3</v>
      </c>
    </row>
    <row r="109" spans="1:13">
      <c r="A109" t="s">
        <v>6055</v>
      </c>
      <c r="B109" t="s">
        <v>3570</v>
      </c>
      <c r="H109" t="s">
        <v>4743</v>
      </c>
      <c r="I109" t="s">
        <v>4744</v>
      </c>
      <c r="J109" t="s">
        <v>4745</v>
      </c>
      <c r="L109" t="s">
        <v>4871</v>
      </c>
      <c r="M109">
        <f t="shared" si="1"/>
        <v>3</v>
      </c>
    </row>
    <row r="110" spans="1:13">
      <c r="A110" t="s">
        <v>5605</v>
      </c>
      <c r="B110" t="s">
        <v>970</v>
      </c>
      <c r="C110" t="s">
        <v>4738</v>
      </c>
      <c r="D110" t="s">
        <v>4739</v>
      </c>
      <c r="H110" t="s">
        <v>4743</v>
      </c>
      <c r="L110" t="s">
        <v>4795</v>
      </c>
      <c r="M110">
        <f t="shared" si="1"/>
        <v>3</v>
      </c>
    </row>
    <row r="111" spans="1:13">
      <c r="A111" t="s">
        <v>5991</v>
      </c>
      <c r="B111" t="s">
        <v>3570</v>
      </c>
      <c r="F111" t="s">
        <v>4741</v>
      </c>
      <c r="G111" t="s">
        <v>4742</v>
      </c>
      <c r="L111" t="s">
        <v>4782</v>
      </c>
      <c r="M111">
        <f t="shared" si="1"/>
        <v>2</v>
      </c>
    </row>
    <row r="112" spans="1:13">
      <c r="A112" t="s">
        <v>5993</v>
      </c>
      <c r="B112" t="s">
        <v>3570</v>
      </c>
      <c r="C112" t="s">
        <v>4738</v>
      </c>
      <c r="H112" t="s">
        <v>4743</v>
      </c>
      <c r="L112" t="s">
        <v>4873</v>
      </c>
      <c r="M112">
        <f t="shared" si="1"/>
        <v>2</v>
      </c>
    </row>
    <row r="113" spans="1:13">
      <c r="A113" t="s">
        <v>4769</v>
      </c>
      <c r="B113" t="s">
        <v>157</v>
      </c>
      <c r="E113" t="s">
        <v>4740</v>
      </c>
      <c r="F113" t="s">
        <v>4741</v>
      </c>
      <c r="L113" t="s">
        <v>4770</v>
      </c>
      <c r="M113">
        <f t="shared" si="1"/>
        <v>2</v>
      </c>
    </row>
    <row r="114" spans="1:13">
      <c r="A114" t="s">
        <v>5016</v>
      </c>
      <c r="B114" t="s">
        <v>970</v>
      </c>
      <c r="F114" t="s">
        <v>4741</v>
      </c>
      <c r="G114" t="s">
        <v>4742</v>
      </c>
      <c r="L114" t="s">
        <v>4782</v>
      </c>
      <c r="M114">
        <f t="shared" si="1"/>
        <v>2</v>
      </c>
    </row>
    <row r="115" spans="1:13">
      <c r="A115" t="s">
        <v>5651</v>
      </c>
      <c r="B115" t="s">
        <v>2406</v>
      </c>
      <c r="H115" t="s">
        <v>4743</v>
      </c>
      <c r="J115" t="s">
        <v>4745</v>
      </c>
      <c r="L115" t="s">
        <v>4766</v>
      </c>
      <c r="M115">
        <f t="shared" si="1"/>
        <v>2</v>
      </c>
    </row>
    <row r="116" spans="1:13">
      <c r="A116" t="s">
        <v>5875</v>
      </c>
      <c r="B116" t="s">
        <v>3097</v>
      </c>
      <c r="H116" t="s">
        <v>4743</v>
      </c>
      <c r="J116" t="s">
        <v>4745</v>
      </c>
      <c r="L116" t="s">
        <v>4766</v>
      </c>
      <c r="M116">
        <f t="shared" si="1"/>
        <v>2</v>
      </c>
    </row>
    <row r="117" spans="1:13">
      <c r="A117" t="s">
        <v>5876</v>
      </c>
      <c r="B117" t="s">
        <v>3097</v>
      </c>
      <c r="H117" t="s">
        <v>4743</v>
      </c>
      <c r="K117" t="s">
        <v>4746</v>
      </c>
      <c r="L117" t="s">
        <v>5139</v>
      </c>
      <c r="M117">
        <f t="shared" si="1"/>
        <v>2</v>
      </c>
    </row>
    <row r="118" spans="1:13">
      <c r="A118" t="s">
        <v>5994</v>
      </c>
      <c r="B118" t="s">
        <v>3570</v>
      </c>
      <c r="F118" t="s">
        <v>4741</v>
      </c>
      <c r="H118" t="s">
        <v>4743</v>
      </c>
      <c r="L118" t="s">
        <v>4755</v>
      </c>
      <c r="M118">
        <f t="shared" si="1"/>
        <v>2</v>
      </c>
    </row>
    <row r="119" spans="1:13">
      <c r="A119" t="s">
        <v>5995</v>
      </c>
      <c r="B119" t="s">
        <v>3570</v>
      </c>
      <c r="H119" t="s">
        <v>4743</v>
      </c>
      <c r="J119" t="s">
        <v>4745</v>
      </c>
      <c r="L119" t="s">
        <v>4766</v>
      </c>
      <c r="M119">
        <f t="shared" si="1"/>
        <v>2</v>
      </c>
    </row>
    <row r="120" spans="1:13">
      <c r="A120" t="s">
        <v>4887</v>
      </c>
      <c r="B120" t="s">
        <v>617</v>
      </c>
      <c r="H120" t="s">
        <v>4743</v>
      </c>
      <c r="J120" t="s">
        <v>4745</v>
      </c>
      <c r="L120" t="s">
        <v>4766</v>
      </c>
      <c r="M120">
        <f t="shared" si="1"/>
        <v>2</v>
      </c>
    </row>
    <row r="121" spans="1:13">
      <c r="A121" t="s">
        <v>5962</v>
      </c>
      <c r="B121" t="s">
        <v>3463</v>
      </c>
      <c r="H121" t="s">
        <v>4743</v>
      </c>
      <c r="J121" t="s">
        <v>4745</v>
      </c>
      <c r="L121" t="s">
        <v>4766</v>
      </c>
      <c r="M121">
        <f t="shared" si="1"/>
        <v>2</v>
      </c>
    </row>
    <row r="122" spans="1:13">
      <c r="A122" t="s">
        <v>5766</v>
      </c>
      <c r="B122" t="s">
        <v>2886</v>
      </c>
      <c r="H122" t="s">
        <v>4743</v>
      </c>
      <c r="I122" t="s">
        <v>4744</v>
      </c>
      <c r="L122" t="s">
        <v>4976</v>
      </c>
      <c r="M122">
        <f t="shared" si="1"/>
        <v>2</v>
      </c>
    </row>
    <row r="123" spans="1:13">
      <c r="A123" t="s">
        <v>5025</v>
      </c>
      <c r="B123" t="s">
        <v>970</v>
      </c>
      <c r="C123" t="s">
        <v>4738</v>
      </c>
      <c r="E123" t="s">
        <v>4740</v>
      </c>
      <c r="L123" t="s">
        <v>4824</v>
      </c>
      <c r="M123">
        <f t="shared" si="1"/>
        <v>2</v>
      </c>
    </row>
    <row r="124" spans="1:13">
      <c r="A124" t="s">
        <v>5027</v>
      </c>
      <c r="B124" t="s">
        <v>970</v>
      </c>
      <c r="H124" t="s">
        <v>4743</v>
      </c>
      <c r="J124" t="s">
        <v>4745</v>
      </c>
      <c r="L124" t="s">
        <v>4766</v>
      </c>
      <c r="M124">
        <f t="shared" si="1"/>
        <v>2</v>
      </c>
    </row>
    <row r="125" spans="1:13">
      <c r="A125" t="s">
        <v>5028</v>
      </c>
      <c r="B125" t="s">
        <v>970</v>
      </c>
      <c r="H125" t="s">
        <v>4743</v>
      </c>
      <c r="J125" t="s">
        <v>4745</v>
      </c>
      <c r="L125" t="s">
        <v>4766</v>
      </c>
      <c r="M125">
        <f t="shared" si="1"/>
        <v>2</v>
      </c>
    </row>
    <row r="126" spans="1:13">
      <c r="A126" t="s">
        <v>4771</v>
      </c>
      <c r="B126" t="s">
        <v>157</v>
      </c>
      <c r="C126" t="s">
        <v>4738</v>
      </c>
      <c r="D126" t="s">
        <v>4739</v>
      </c>
      <c r="L126" t="s">
        <v>4772</v>
      </c>
      <c r="M126">
        <f t="shared" si="1"/>
        <v>2</v>
      </c>
    </row>
    <row r="127" spans="1:13">
      <c r="A127" t="s">
        <v>4777</v>
      </c>
      <c r="B127" t="s">
        <v>157</v>
      </c>
      <c r="F127" t="s">
        <v>4741</v>
      </c>
      <c r="H127" t="s">
        <v>4743</v>
      </c>
      <c r="L127" t="s">
        <v>4755</v>
      </c>
      <c r="M127">
        <f t="shared" si="1"/>
        <v>2</v>
      </c>
    </row>
    <row r="128" spans="1:13">
      <c r="A128" t="s">
        <v>4781</v>
      </c>
      <c r="B128" t="s">
        <v>157</v>
      </c>
      <c r="F128" t="s">
        <v>4741</v>
      </c>
      <c r="G128" t="s">
        <v>4742</v>
      </c>
      <c r="L128" t="s">
        <v>4782</v>
      </c>
      <c r="M128">
        <f t="shared" si="1"/>
        <v>2</v>
      </c>
    </row>
    <row r="129" spans="1:13">
      <c r="A129" t="s">
        <v>5030</v>
      </c>
      <c r="B129" t="s">
        <v>970</v>
      </c>
      <c r="H129" t="s">
        <v>4743</v>
      </c>
      <c r="J129" t="s">
        <v>4745</v>
      </c>
      <c r="L129" t="s">
        <v>4766</v>
      </c>
      <c r="M129">
        <f t="shared" ref="M129:M192" si="2">COUNTA(C129:K129)</f>
        <v>2</v>
      </c>
    </row>
    <row r="130" spans="1:13">
      <c r="A130" t="s">
        <v>5031</v>
      </c>
      <c r="B130" t="s">
        <v>970</v>
      </c>
      <c r="F130" t="s">
        <v>4741</v>
      </c>
      <c r="G130" t="s">
        <v>4742</v>
      </c>
      <c r="L130" t="s">
        <v>4782</v>
      </c>
      <c r="M130">
        <f t="shared" si="2"/>
        <v>2</v>
      </c>
    </row>
    <row r="131" spans="1:13">
      <c r="A131" t="s">
        <v>4944</v>
      </c>
      <c r="B131" t="s">
        <v>782</v>
      </c>
      <c r="F131" t="s">
        <v>4741</v>
      </c>
      <c r="G131" t="s">
        <v>4742</v>
      </c>
      <c r="L131" t="s">
        <v>4782</v>
      </c>
      <c r="M131">
        <f t="shared" si="2"/>
        <v>2</v>
      </c>
    </row>
    <row r="132" spans="1:13">
      <c r="A132" t="s">
        <v>4806</v>
      </c>
      <c r="B132" t="s">
        <v>264</v>
      </c>
      <c r="F132" t="s">
        <v>4741</v>
      </c>
      <c r="K132" t="s">
        <v>4746</v>
      </c>
      <c r="L132" t="s">
        <v>4807</v>
      </c>
      <c r="M132">
        <f t="shared" si="2"/>
        <v>2</v>
      </c>
    </row>
    <row r="133" spans="1:13">
      <c r="A133" t="s">
        <v>4812</v>
      </c>
      <c r="B133" t="s">
        <v>264</v>
      </c>
      <c r="F133" t="s">
        <v>4741</v>
      </c>
      <c r="G133" t="s">
        <v>4742</v>
      </c>
      <c r="L133" t="s">
        <v>4782</v>
      </c>
      <c r="M133">
        <f t="shared" si="2"/>
        <v>2</v>
      </c>
    </row>
    <row r="134" spans="1:13">
      <c r="A134" t="s">
        <v>4815</v>
      </c>
      <c r="B134" t="s">
        <v>264</v>
      </c>
      <c r="F134" t="s">
        <v>4741</v>
      </c>
      <c r="G134" t="s">
        <v>4742</v>
      </c>
      <c r="L134" t="s">
        <v>4782</v>
      </c>
      <c r="M134">
        <f t="shared" si="2"/>
        <v>2</v>
      </c>
    </row>
    <row r="135" spans="1:13">
      <c r="A135" t="s">
        <v>4816</v>
      </c>
      <c r="B135" t="s">
        <v>264</v>
      </c>
      <c r="F135" t="s">
        <v>4741</v>
      </c>
      <c r="G135" t="s">
        <v>4742</v>
      </c>
      <c r="L135" t="s">
        <v>4782</v>
      </c>
      <c r="M135">
        <f t="shared" si="2"/>
        <v>2</v>
      </c>
    </row>
    <row r="136" spans="1:13">
      <c r="A136" t="s">
        <v>4817</v>
      </c>
      <c r="B136" t="s">
        <v>264</v>
      </c>
      <c r="F136" t="s">
        <v>4741</v>
      </c>
      <c r="G136" t="s">
        <v>4742</v>
      </c>
      <c r="L136" t="s">
        <v>4782</v>
      </c>
      <c r="M136">
        <f t="shared" si="2"/>
        <v>2</v>
      </c>
    </row>
    <row r="137" spans="1:13">
      <c r="A137" t="s">
        <v>4820</v>
      </c>
      <c r="B137" t="s">
        <v>264</v>
      </c>
      <c r="F137" t="s">
        <v>4741</v>
      </c>
      <c r="G137" t="s">
        <v>4742</v>
      </c>
      <c r="L137" t="s">
        <v>4782</v>
      </c>
      <c r="M137">
        <f t="shared" si="2"/>
        <v>2</v>
      </c>
    </row>
    <row r="138" spans="1:13">
      <c r="A138" t="s">
        <v>4821</v>
      </c>
      <c r="B138" t="s">
        <v>264</v>
      </c>
      <c r="E138" t="s">
        <v>4740</v>
      </c>
      <c r="F138" t="s">
        <v>4741</v>
      </c>
      <c r="L138" t="s">
        <v>4770</v>
      </c>
      <c r="M138">
        <f t="shared" si="2"/>
        <v>2</v>
      </c>
    </row>
    <row r="139" spans="1:13">
      <c r="A139" t="s">
        <v>5032</v>
      </c>
      <c r="B139" t="s">
        <v>970</v>
      </c>
      <c r="H139" t="s">
        <v>4743</v>
      </c>
      <c r="J139" t="s">
        <v>4745</v>
      </c>
      <c r="L139" t="s">
        <v>4766</v>
      </c>
      <c r="M139">
        <f t="shared" si="2"/>
        <v>2</v>
      </c>
    </row>
    <row r="140" spans="1:13">
      <c r="A140" t="s">
        <v>4827</v>
      </c>
      <c r="B140" t="s">
        <v>303</v>
      </c>
      <c r="H140" t="s">
        <v>4743</v>
      </c>
      <c r="J140" t="s">
        <v>4745</v>
      </c>
      <c r="L140" t="s">
        <v>4766</v>
      </c>
      <c r="M140">
        <f t="shared" si="2"/>
        <v>2</v>
      </c>
    </row>
    <row r="141" spans="1:13">
      <c r="A141" t="s">
        <v>4829</v>
      </c>
      <c r="B141" t="s">
        <v>303</v>
      </c>
      <c r="H141" t="s">
        <v>4743</v>
      </c>
      <c r="J141" t="s">
        <v>4745</v>
      </c>
      <c r="L141" t="s">
        <v>4766</v>
      </c>
      <c r="M141">
        <f t="shared" si="2"/>
        <v>2</v>
      </c>
    </row>
    <row r="142" spans="1:13">
      <c r="A142" t="s">
        <v>4830</v>
      </c>
      <c r="B142" t="s">
        <v>303</v>
      </c>
      <c r="H142" t="s">
        <v>4743</v>
      </c>
      <c r="J142" t="s">
        <v>4745</v>
      </c>
      <c r="L142" t="s">
        <v>4766</v>
      </c>
      <c r="M142">
        <f t="shared" si="2"/>
        <v>2</v>
      </c>
    </row>
    <row r="143" spans="1:13">
      <c r="A143" t="s">
        <v>5043</v>
      </c>
      <c r="B143" t="s">
        <v>970</v>
      </c>
      <c r="C143" t="s">
        <v>4738</v>
      </c>
      <c r="D143" t="s">
        <v>4739</v>
      </c>
      <c r="L143" t="s">
        <v>4772</v>
      </c>
      <c r="M143">
        <f t="shared" si="2"/>
        <v>2</v>
      </c>
    </row>
    <row r="144" spans="1:13">
      <c r="A144" t="s">
        <v>5627</v>
      </c>
      <c r="B144" t="s">
        <v>2356</v>
      </c>
      <c r="H144" t="s">
        <v>4743</v>
      </c>
      <c r="J144" t="s">
        <v>4745</v>
      </c>
      <c r="L144" t="s">
        <v>4766</v>
      </c>
      <c r="M144">
        <f t="shared" si="2"/>
        <v>2</v>
      </c>
    </row>
    <row r="145" spans="1:13">
      <c r="A145" t="s">
        <v>5048</v>
      </c>
      <c r="B145" t="s">
        <v>970</v>
      </c>
      <c r="H145" t="s">
        <v>4743</v>
      </c>
      <c r="J145" t="s">
        <v>4745</v>
      </c>
      <c r="L145" t="s">
        <v>4766</v>
      </c>
      <c r="M145">
        <f t="shared" si="2"/>
        <v>2</v>
      </c>
    </row>
    <row r="146" spans="1:13">
      <c r="A146" t="s">
        <v>5051</v>
      </c>
      <c r="B146" t="s">
        <v>970</v>
      </c>
      <c r="H146" t="s">
        <v>4743</v>
      </c>
      <c r="J146" t="s">
        <v>4745</v>
      </c>
      <c r="L146" t="s">
        <v>4766</v>
      </c>
      <c r="M146">
        <f t="shared" si="2"/>
        <v>2</v>
      </c>
    </row>
    <row r="147" spans="1:13">
      <c r="A147" t="s">
        <v>5628</v>
      </c>
      <c r="B147" t="s">
        <v>2356</v>
      </c>
      <c r="H147" t="s">
        <v>4743</v>
      </c>
      <c r="J147" t="s">
        <v>4745</v>
      </c>
      <c r="L147" t="s">
        <v>4766</v>
      </c>
      <c r="M147">
        <f t="shared" si="2"/>
        <v>2</v>
      </c>
    </row>
    <row r="148" spans="1:13">
      <c r="A148" t="s">
        <v>4836</v>
      </c>
      <c r="B148" t="s">
        <v>326</v>
      </c>
      <c r="E148" t="s">
        <v>4740</v>
      </c>
      <c r="F148" t="s">
        <v>4741</v>
      </c>
      <c r="L148" t="s">
        <v>4770</v>
      </c>
      <c r="M148">
        <f t="shared" si="2"/>
        <v>2</v>
      </c>
    </row>
    <row r="149" spans="1:13">
      <c r="A149" t="s">
        <v>5054</v>
      </c>
      <c r="B149" t="s">
        <v>970</v>
      </c>
      <c r="C149" t="s">
        <v>4738</v>
      </c>
      <c r="H149" t="s">
        <v>4743</v>
      </c>
      <c r="L149" t="s">
        <v>4873</v>
      </c>
      <c r="M149">
        <f t="shared" si="2"/>
        <v>2</v>
      </c>
    </row>
    <row r="150" spans="1:13">
      <c r="A150" t="s">
        <v>4888</v>
      </c>
      <c r="B150" t="s">
        <v>617</v>
      </c>
      <c r="F150" t="s">
        <v>4741</v>
      </c>
      <c r="G150" t="s">
        <v>4742</v>
      </c>
      <c r="L150" t="s">
        <v>4782</v>
      </c>
      <c r="M150">
        <f t="shared" si="2"/>
        <v>2</v>
      </c>
    </row>
    <row r="151" spans="1:13">
      <c r="A151" t="s">
        <v>4974</v>
      </c>
      <c r="B151" t="s">
        <v>851</v>
      </c>
      <c r="H151" t="s">
        <v>4743</v>
      </c>
      <c r="J151" t="s">
        <v>4745</v>
      </c>
      <c r="L151" t="s">
        <v>4766</v>
      </c>
      <c r="M151">
        <f t="shared" si="2"/>
        <v>2</v>
      </c>
    </row>
    <row r="152" spans="1:13">
      <c r="A152" t="s">
        <v>5061</v>
      </c>
      <c r="B152" t="s">
        <v>970</v>
      </c>
      <c r="H152" t="s">
        <v>4743</v>
      </c>
      <c r="J152" t="s">
        <v>4745</v>
      </c>
      <c r="L152" t="s">
        <v>4766</v>
      </c>
      <c r="M152">
        <f t="shared" si="2"/>
        <v>2</v>
      </c>
    </row>
    <row r="153" spans="1:13">
      <c r="A153" t="s">
        <v>5065</v>
      </c>
      <c r="B153" t="s">
        <v>970</v>
      </c>
      <c r="H153" t="s">
        <v>4743</v>
      </c>
      <c r="J153" t="s">
        <v>4745</v>
      </c>
      <c r="L153" t="s">
        <v>4766</v>
      </c>
      <c r="M153">
        <f t="shared" si="2"/>
        <v>2</v>
      </c>
    </row>
    <row r="154" spans="1:13">
      <c r="A154" t="s">
        <v>5078</v>
      </c>
      <c r="B154" t="s">
        <v>970</v>
      </c>
      <c r="H154" t="s">
        <v>4743</v>
      </c>
      <c r="J154" t="s">
        <v>4745</v>
      </c>
      <c r="L154" t="s">
        <v>4766</v>
      </c>
      <c r="M154">
        <f t="shared" si="2"/>
        <v>2</v>
      </c>
    </row>
    <row r="155" spans="1:13">
      <c r="A155" t="s">
        <v>5998</v>
      </c>
      <c r="B155" t="s">
        <v>3570</v>
      </c>
      <c r="H155" t="s">
        <v>4743</v>
      </c>
      <c r="J155" t="s">
        <v>4745</v>
      </c>
      <c r="L155" t="s">
        <v>4766</v>
      </c>
      <c r="M155">
        <f t="shared" si="2"/>
        <v>2</v>
      </c>
    </row>
    <row r="156" spans="1:13">
      <c r="A156" t="s">
        <v>5999</v>
      </c>
      <c r="B156" t="s">
        <v>3570</v>
      </c>
      <c r="C156" t="s">
        <v>4738</v>
      </c>
      <c r="H156" t="s">
        <v>4743</v>
      </c>
      <c r="L156" t="s">
        <v>4873</v>
      </c>
      <c r="M156">
        <f t="shared" si="2"/>
        <v>2</v>
      </c>
    </row>
    <row r="157" spans="1:13">
      <c r="A157" t="s">
        <v>6000</v>
      </c>
      <c r="B157" t="s">
        <v>3570</v>
      </c>
      <c r="H157" t="s">
        <v>4743</v>
      </c>
      <c r="J157" t="s">
        <v>4745</v>
      </c>
      <c r="L157" t="s">
        <v>4766</v>
      </c>
      <c r="M157">
        <f t="shared" si="2"/>
        <v>2</v>
      </c>
    </row>
    <row r="158" spans="1:13">
      <c r="A158" t="s">
        <v>4785</v>
      </c>
      <c r="B158" t="s">
        <v>157</v>
      </c>
      <c r="G158" t="s">
        <v>4742</v>
      </c>
      <c r="H158" t="s">
        <v>4743</v>
      </c>
      <c r="L158" t="s">
        <v>4786</v>
      </c>
      <c r="M158">
        <f t="shared" si="2"/>
        <v>2</v>
      </c>
    </row>
    <row r="159" spans="1:13">
      <c r="A159" t="s">
        <v>4852</v>
      </c>
      <c r="B159" t="s">
        <v>429</v>
      </c>
      <c r="H159" t="s">
        <v>4743</v>
      </c>
      <c r="J159" t="s">
        <v>4745</v>
      </c>
      <c r="L159" t="s">
        <v>4766</v>
      </c>
      <c r="M159">
        <f t="shared" si="2"/>
        <v>2</v>
      </c>
    </row>
    <row r="160" spans="1:13">
      <c r="A160" t="s">
        <v>5085</v>
      </c>
      <c r="B160" t="s">
        <v>970</v>
      </c>
      <c r="F160" t="s">
        <v>4741</v>
      </c>
      <c r="H160" t="s">
        <v>4743</v>
      </c>
      <c r="L160" t="s">
        <v>4755</v>
      </c>
      <c r="M160">
        <f t="shared" si="2"/>
        <v>2</v>
      </c>
    </row>
    <row r="161" spans="1:13">
      <c r="A161" t="s">
        <v>4831</v>
      </c>
      <c r="B161" t="s">
        <v>303</v>
      </c>
      <c r="C161" t="s">
        <v>4738</v>
      </c>
      <c r="F161" t="s">
        <v>4741</v>
      </c>
      <c r="L161" t="s">
        <v>4832</v>
      </c>
      <c r="M161">
        <f t="shared" si="2"/>
        <v>2</v>
      </c>
    </row>
    <row r="162" spans="1:13">
      <c r="A162" t="s">
        <v>5087</v>
      </c>
      <c r="B162" t="s">
        <v>970</v>
      </c>
      <c r="F162" t="s">
        <v>4741</v>
      </c>
      <c r="G162" t="s">
        <v>4742</v>
      </c>
      <c r="L162" t="s">
        <v>4782</v>
      </c>
      <c r="M162">
        <f t="shared" si="2"/>
        <v>2</v>
      </c>
    </row>
    <row r="163" spans="1:13">
      <c r="A163" t="s">
        <v>5094</v>
      </c>
      <c r="B163" t="s">
        <v>970</v>
      </c>
      <c r="F163" t="s">
        <v>4741</v>
      </c>
      <c r="G163" t="s">
        <v>4742</v>
      </c>
      <c r="L163" t="s">
        <v>4782</v>
      </c>
      <c r="M163">
        <f t="shared" si="2"/>
        <v>2</v>
      </c>
    </row>
    <row r="164" spans="1:13">
      <c r="A164" t="s">
        <v>5095</v>
      </c>
      <c r="B164" t="s">
        <v>970</v>
      </c>
      <c r="F164" t="s">
        <v>4741</v>
      </c>
      <c r="G164" t="s">
        <v>4742</v>
      </c>
      <c r="L164" t="s">
        <v>4782</v>
      </c>
      <c r="M164">
        <f t="shared" si="2"/>
        <v>2</v>
      </c>
    </row>
    <row r="165" spans="1:13">
      <c r="A165" t="s">
        <v>5098</v>
      </c>
      <c r="B165" t="s">
        <v>970</v>
      </c>
      <c r="G165" t="s">
        <v>4742</v>
      </c>
      <c r="K165" t="s">
        <v>4746</v>
      </c>
      <c r="L165" t="s">
        <v>4838</v>
      </c>
      <c r="M165">
        <f t="shared" si="2"/>
        <v>2</v>
      </c>
    </row>
    <row r="166" spans="1:13">
      <c r="A166" t="s">
        <v>5099</v>
      </c>
      <c r="B166" t="s">
        <v>970</v>
      </c>
      <c r="F166" t="s">
        <v>4741</v>
      </c>
      <c r="G166" t="s">
        <v>4742</v>
      </c>
      <c r="L166" t="s">
        <v>4782</v>
      </c>
      <c r="M166">
        <f t="shared" si="2"/>
        <v>2</v>
      </c>
    </row>
    <row r="167" spans="1:13">
      <c r="A167" t="s">
        <v>5101</v>
      </c>
      <c r="B167" t="s">
        <v>970</v>
      </c>
      <c r="F167" t="s">
        <v>4741</v>
      </c>
      <c r="G167" t="s">
        <v>4742</v>
      </c>
      <c r="L167" t="s">
        <v>4782</v>
      </c>
      <c r="M167">
        <f t="shared" si="2"/>
        <v>2</v>
      </c>
    </row>
    <row r="168" spans="1:13">
      <c r="A168" t="s">
        <v>5102</v>
      </c>
      <c r="B168" t="s">
        <v>970</v>
      </c>
      <c r="F168" t="s">
        <v>4741</v>
      </c>
      <c r="G168" t="s">
        <v>4742</v>
      </c>
      <c r="L168" t="s">
        <v>4782</v>
      </c>
      <c r="M168">
        <f t="shared" si="2"/>
        <v>2</v>
      </c>
    </row>
    <row r="169" spans="1:13">
      <c r="A169" t="s">
        <v>5104</v>
      </c>
      <c r="B169" t="s">
        <v>970</v>
      </c>
      <c r="C169" t="s">
        <v>4738</v>
      </c>
      <c r="J169" t="s">
        <v>4745</v>
      </c>
      <c r="L169" t="s">
        <v>5105</v>
      </c>
      <c r="M169">
        <f t="shared" si="2"/>
        <v>2</v>
      </c>
    </row>
    <row r="170" spans="1:13">
      <c r="A170" t="s">
        <v>5106</v>
      </c>
      <c r="B170" t="s">
        <v>970</v>
      </c>
      <c r="I170" t="s">
        <v>4744</v>
      </c>
      <c r="J170" t="s">
        <v>4745</v>
      </c>
      <c r="L170" t="s">
        <v>4935</v>
      </c>
      <c r="M170">
        <f t="shared" si="2"/>
        <v>2</v>
      </c>
    </row>
    <row r="171" spans="1:13">
      <c r="A171" t="s">
        <v>5108</v>
      </c>
      <c r="B171" t="s">
        <v>970</v>
      </c>
      <c r="C171" t="s">
        <v>4738</v>
      </c>
      <c r="D171" t="s">
        <v>4739</v>
      </c>
      <c r="L171" t="s">
        <v>4772</v>
      </c>
      <c r="M171">
        <f t="shared" si="2"/>
        <v>2</v>
      </c>
    </row>
    <row r="172" spans="1:13">
      <c r="A172" t="s">
        <v>5110</v>
      </c>
      <c r="B172" t="s">
        <v>970</v>
      </c>
      <c r="H172" t="s">
        <v>4743</v>
      </c>
      <c r="J172" t="s">
        <v>4745</v>
      </c>
      <c r="L172" t="s">
        <v>4766</v>
      </c>
      <c r="M172">
        <f t="shared" si="2"/>
        <v>2</v>
      </c>
    </row>
    <row r="173" spans="1:13">
      <c r="A173" t="s">
        <v>5119</v>
      </c>
      <c r="B173" t="s">
        <v>970</v>
      </c>
      <c r="C173" t="s">
        <v>4738</v>
      </c>
      <c r="H173" t="s">
        <v>4743</v>
      </c>
      <c r="L173" t="s">
        <v>4873</v>
      </c>
      <c r="M173">
        <f t="shared" si="2"/>
        <v>2</v>
      </c>
    </row>
    <row r="174" spans="1:13">
      <c r="A174" t="s">
        <v>5770</v>
      </c>
      <c r="B174" t="s">
        <v>2886</v>
      </c>
      <c r="C174" t="s">
        <v>4738</v>
      </c>
      <c r="D174" t="s">
        <v>4739</v>
      </c>
      <c r="L174" t="s">
        <v>4772</v>
      </c>
      <c r="M174">
        <f t="shared" si="2"/>
        <v>2</v>
      </c>
    </row>
    <row r="175" spans="1:13">
      <c r="A175" t="s">
        <v>6003</v>
      </c>
      <c r="B175" t="s">
        <v>3570</v>
      </c>
      <c r="G175" t="s">
        <v>4742</v>
      </c>
      <c r="I175" t="s">
        <v>4744</v>
      </c>
      <c r="L175" t="s">
        <v>5673</v>
      </c>
      <c r="M175">
        <f t="shared" si="2"/>
        <v>2</v>
      </c>
    </row>
    <row r="176" spans="1:13">
      <c r="A176" t="s">
        <v>4975</v>
      </c>
      <c r="B176" t="s">
        <v>851</v>
      </c>
      <c r="H176" t="s">
        <v>4743</v>
      </c>
      <c r="I176" t="s">
        <v>4744</v>
      </c>
      <c r="L176" t="s">
        <v>4976</v>
      </c>
      <c r="M176">
        <f t="shared" si="2"/>
        <v>2</v>
      </c>
    </row>
    <row r="177" spans="1:13">
      <c r="A177" t="s">
        <v>5120</v>
      </c>
      <c r="B177" t="s">
        <v>970</v>
      </c>
      <c r="F177" t="s">
        <v>4741</v>
      </c>
      <c r="G177" t="s">
        <v>4742</v>
      </c>
      <c r="L177" t="s">
        <v>4782</v>
      </c>
      <c r="M177">
        <f t="shared" si="2"/>
        <v>2</v>
      </c>
    </row>
    <row r="178" spans="1:13">
      <c r="A178" t="s">
        <v>5121</v>
      </c>
      <c r="B178" t="s">
        <v>970</v>
      </c>
      <c r="F178" t="s">
        <v>4741</v>
      </c>
      <c r="G178" t="s">
        <v>4742</v>
      </c>
      <c r="L178" t="s">
        <v>4782</v>
      </c>
      <c r="M178">
        <f t="shared" si="2"/>
        <v>2</v>
      </c>
    </row>
    <row r="179" spans="1:13">
      <c r="A179" t="s">
        <v>5123</v>
      </c>
      <c r="B179" t="s">
        <v>970</v>
      </c>
      <c r="C179" t="s">
        <v>4738</v>
      </c>
      <c r="F179" t="s">
        <v>4741</v>
      </c>
      <c r="L179" t="s">
        <v>4832</v>
      </c>
      <c r="M179">
        <f t="shared" si="2"/>
        <v>2</v>
      </c>
    </row>
    <row r="180" spans="1:13">
      <c r="A180" t="s">
        <v>5124</v>
      </c>
      <c r="B180" t="s">
        <v>970</v>
      </c>
      <c r="F180" t="s">
        <v>4741</v>
      </c>
      <c r="G180" t="s">
        <v>4742</v>
      </c>
      <c r="L180" t="s">
        <v>4782</v>
      </c>
      <c r="M180">
        <f t="shared" si="2"/>
        <v>2</v>
      </c>
    </row>
    <row r="181" spans="1:13">
      <c r="A181" t="s">
        <v>5668</v>
      </c>
      <c r="B181" t="s">
        <v>2406</v>
      </c>
      <c r="C181" t="s">
        <v>4738</v>
      </c>
      <c r="F181" t="s">
        <v>4741</v>
      </c>
      <c r="L181" t="s">
        <v>4832</v>
      </c>
      <c r="M181">
        <f t="shared" si="2"/>
        <v>2</v>
      </c>
    </row>
    <row r="182" spans="1:13">
      <c r="A182" t="s">
        <v>4917</v>
      </c>
      <c r="B182" t="s">
        <v>734</v>
      </c>
      <c r="F182" t="s">
        <v>4741</v>
      </c>
      <c r="G182" t="s">
        <v>4742</v>
      </c>
      <c r="L182" t="s">
        <v>4782</v>
      </c>
      <c r="M182">
        <f t="shared" si="2"/>
        <v>2</v>
      </c>
    </row>
    <row r="183" spans="1:13">
      <c r="A183" t="s">
        <v>5125</v>
      </c>
      <c r="B183" t="s">
        <v>970</v>
      </c>
      <c r="C183" t="s">
        <v>4738</v>
      </c>
      <c r="E183" t="s">
        <v>4740</v>
      </c>
      <c r="L183" t="s">
        <v>4824</v>
      </c>
      <c r="M183">
        <f t="shared" si="2"/>
        <v>2</v>
      </c>
    </row>
    <row r="184" spans="1:13">
      <c r="A184" t="s">
        <v>5131</v>
      </c>
      <c r="B184" t="s">
        <v>970</v>
      </c>
      <c r="C184" t="s">
        <v>4738</v>
      </c>
      <c r="H184" t="s">
        <v>4743</v>
      </c>
      <c r="L184" t="s">
        <v>4873</v>
      </c>
      <c r="M184">
        <f t="shared" si="2"/>
        <v>2</v>
      </c>
    </row>
    <row r="185" spans="1:13">
      <c r="A185" t="s">
        <v>5134</v>
      </c>
      <c r="B185" t="s">
        <v>970</v>
      </c>
      <c r="H185" t="s">
        <v>4743</v>
      </c>
      <c r="J185" t="s">
        <v>4745</v>
      </c>
      <c r="L185" t="s">
        <v>4766</v>
      </c>
      <c r="M185">
        <f t="shared" si="2"/>
        <v>2</v>
      </c>
    </row>
    <row r="186" spans="1:13">
      <c r="A186" t="s">
        <v>5136</v>
      </c>
      <c r="B186" t="s">
        <v>970</v>
      </c>
      <c r="F186" t="s">
        <v>4741</v>
      </c>
      <c r="G186" t="s">
        <v>4742</v>
      </c>
      <c r="L186" t="s">
        <v>4782</v>
      </c>
      <c r="M186">
        <f t="shared" si="2"/>
        <v>2</v>
      </c>
    </row>
    <row r="187" spans="1:13">
      <c r="A187" t="s">
        <v>5138</v>
      </c>
      <c r="B187" t="s">
        <v>970</v>
      </c>
      <c r="H187" t="s">
        <v>4743</v>
      </c>
      <c r="K187" t="s">
        <v>4746</v>
      </c>
      <c r="L187" t="s">
        <v>5139</v>
      </c>
      <c r="M187">
        <f t="shared" si="2"/>
        <v>2</v>
      </c>
    </row>
    <row r="188" spans="1:13">
      <c r="A188" t="s">
        <v>6004</v>
      </c>
      <c r="B188" t="s">
        <v>3570</v>
      </c>
      <c r="C188" t="s">
        <v>4738</v>
      </c>
      <c r="D188" t="s">
        <v>4739</v>
      </c>
      <c r="L188" t="s">
        <v>4772</v>
      </c>
      <c r="M188">
        <f t="shared" si="2"/>
        <v>2</v>
      </c>
    </row>
    <row r="189" spans="1:13">
      <c r="A189" t="s">
        <v>6005</v>
      </c>
      <c r="B189" t="s">
        <v>3570</v>
      </c>
      <c r="D189" t="s">
        <v>4739</v>
      </c>
      <c r="H189" t="s">
        <v>4743</v>
      </c>
      <c r="L189" t="s">
        <v>4799</v>
      </c>
      <c r="M189">
        <f t="shared" si="2"/>
        <v>2</v>
      </c>
    </row>
    <row r="190" spans="1:13">
      <c r="A190" t="s">
        <v>5141</v>
      </c>
      <c r="B190" t="s">
        <v>970</v>
      </c>
      <c r="F190" t="s">
        <v>4741</v>
      </c>
      <c r="G190" t="s">
        <v>4742</v>
      </c>
      <c r="L190" t="s">
        <v>4782</v>
      </c>
      <c r="M190">
        <f t="shared" si="2"/>
        <v>2</v>
      </c>
    </row>
    <row r="191" spans="1:13">
      <c r="A191" t="s">
        <v>5980</v>
      </c>
      <c r="B191" t="s">
        <v>3549</v>
      </c>
      <c r="C191" t="s">
        <v>4738</v>
      </c>
      <c r="H191" t="s">
        <v>4743</v>
      </c>
      <c r="L191" t="s">
        <v>4873</v>
      </c>
      <c r="M191">
        <f t="shared" si="2"/>
        <v>2</v>
      </c>
    </row>
    <row r="192" spans="1:13">
      <c r="A192" t="s">
        <v>5982</v>
      </c>
      <c r="B192" t="s">
        <v>3549</v>
      </c>
      <c r="H192" t="s">
        <v>4743</v>
      </c>
      <c r="J192" t="s">
        <v>4745</v>
      </c>
      <c r="L192" t="s">
        <v>4766</v>
      </c>
      <c r="M192">
        <f t="shared" si="2"/>
        <v>2</v>
      </c>
    </row>
    <row r="193" spans="1:13">
      <c r="A193" t="s">
        <v>6018</v>
      </c>
      <c r="B193" t="s">
        <v>3570</v>
      </c>
      <c r="H193" t="s">
        <v>4743</v>
      </c>
      <c r="J193" t="s">
        <v>4745</v>
      </c>
      <c r="L193" t="s">
        <v>4766</v>
      </c>
      <c r="M193">
        <f t="shared" ref="M193:M256" si="3">COUNTA(C193:K193)</f>
        <v>2</v>
      </c>
    </row>
    <row r="194" spans="1:13">
      <c r="A194" t="s">
        <v>5153</v>
      </c>
      <c r="B194" t="s">
        <v>970</v>
      </c>
      <c r="F194" t="s">
        <v>4741</v>
      </c>
      <c r="H194" t="s">
        <v>4743</v>
      </c>
      <c r="L194" t="s">
        <v>4755</v>
      </c>
      <c r="M194">
        <f t="shared" si="3"/>
        <v>2</v>
      </c>
    </row>
    <row r="195" spans="1:13">
      <c r="A195" t="s">
        <v>5154</v>
      </c>
      <c r="B195" t="s">
        <v>970</v>
      </c>
      <c r="D195" t="s">
        <v>4739</v>
      </c>
      <c r="E195" t="s">
        <v>4740</v>
      </c>
      <c r="L195" t="s">
        <v>5155</v>
      </c>
      <c r="M195">
        <f t="shared" si="3"/>
        <v>2</v>
      </c>
    </row>
    <row r="196" spans="1:13">
      <c r="A196" t="s">
        <v>5157</v>
      </c>
      <c r="B196" t="s">
        <v>970</v>
      </c>
      <c r="G196" t="s">
        <v>4742</v>
      </c>
      <c r="H196" t="s">
        <v>4743</v>
      </c>
      <c r="L196" t="s">
        <v>4786</v>
      </c>
      <c r="M196">
        <f t="shared" si="3"/>
        <v>2</v>
      </c>
    </row>
    <row r="197" spans="1:13">
      <c r="A197" t="s">
        <v>5883</v>
      </c>
      <c r="B197" t="s">
        <v>3097</v>
      </c>
      <c r="H197" t="s">
        <v>4743</v>
      </c>
      <c r="J197" t="s">
        <v>4745</v>
      </c>
      <c r="L197" t="s">
        <v>4766</v>
      </c>
      <c r="M197">
        <f t="shared" si="3"/>
        <v>2</v>
      </c>
    </row>
    <row r="198" spans="1:13">
      <c r="A198" t="s">
        <v>5885</v>
      </c>
      <c r="B198" t="s">
        <v>3097</v>
      </c>
      <c r="H198" t="s">
        <v>4743</v>
      </c>
      <c r="J198" t="s">
        <v>4745</v>
      </c>
      <c r="L198" t="s">
        <v>4766</v>
      </c>
      <c r="M198">
        <f t="shared" si="3"/>
        <v>2</v>
      </c>
    </row>
    <row r="199" spans="1:13">
      <c r="A199" t="s">
        <v>5161</v>
      </c>
      <c r="B199" t="s">
        <v>970</v>
      </c>
      <c r="G199" t="s">
        <v>4742</v>
      </c>
      <c r="K199" t="s">
        <v>4746</v>
      </c>
      <c r="L199" t="s">
        <v>4838</v>
      </c>
      <c r="M199">
        <f t="shared" si="3"/>
        <v>2</v>
      </c>
    </row>
    <row r="200" spans="1:13">
      <c r="A200" t="s">
        <v>5165</v>
      </c>
      <c r="B200" t="s">
        <v>970</v>
      </c>
      <c r="G200" t="s">
        <v>4742</v>
      </c>
      <c r="K200" t="s">
        <v>4746</v>
      </c>
      <c r="L200" t="s">
        <v>4838</v>
      </c>
      <c r="M200">
        <f t="shared" si="3"/>
        <v>2</v>
      </c>
    </row>
    <row r="201" spans="1:13">
      <c r="A201" t="s">
        <v>5672</v>
      </c>
      <c r="B201" t="s">
        <v>2406</v>
      </c>
      <c r="G201" t="s">
        <v>4742</v>
      </c>
      <c r="I201" t="s">
        <v>4744</v>
      </c>
      <c r="L201" t="s">
        <v>5673</v>
      </c>
      <c r="M201">
        <f t="shared" si="3"/>
        <v>2</v>
      </c>
    </row>
    <row r="202" spans="1:13">
      <c r="A202" t="s">
        <v>5166</v>
      </c>
      <c r="B202" t="s">
        <v>970</v>
      </c>
      <c r="F202" t="s">
        <v>4741</v>
      </c>
      <c r="G202" t="s">
        <v>4742</v>
      </c>
      <c r="L202" t="s">
        <v>4782</v>
      </c>
      <c r="M202">
        <f t="shared" si="3"/>
        <v>2</v>
      </c>
    </row>
    <row r="203" spans="1:13">
      <c r="A203" t="s">
        <v>5167</v>
      </c>
      <c r="B203" t="s">
        <v>970</v>
      </c>
      <c r="H203" t="s">
        <v>4743</v>
      </c>
      <c r="J203" t="s">
        <v>4745</v>
      </c>
      <c r="L203" t="s">
        <v>4766</v>
      </c>
      <c r="M203">
        <f t="shared" si="3"/>
        <v>2</v>
      </c>
    </row>
    <row r="204" spans="1:13">
      <c r="A204" t="s">
        <v>5774</v>
      </c>
      <c r="B204" t="s">
        <v>2886</v>
      </c>
      <c r="H204" t="s">
        <v>4743</v>
      </c>
      <c r="J204" t="s">
        <v>4745</v>
      </c>
      <c r="L204" t="s">
        <v>4766</v>
      </c>
      <c r="M204">
        <f t="shared" si="3"/>
        <v>2</v>
      </c>
    </row>
    <row r="205" spans="1:13">
      <c r="A205" t="s">
        <v>5777</v>
      </c>
      <c r="B205" t="s">
        <v>2886</v>
      </c>
      <c r="H205" t="s">
        <v>4743</v>
      </c>
      <c r="J205" t="s">
        <v>4745</v>
      </c>
      <c r="L205" t="s">
        <v>4766</v>
      </c>
      <c r="M205">
        <f t="shared" si="3"/>
        <v>2</v>
      </c>
    </row>
    <row r="206" spans="1:13">
      <c r="A206" t="s">
        <v>5889</v>
      </c>
      <c r="B206" t="s">
        <v>3097</v>
      </c>
      <c r="H206" t="s">
        <v>4743</v>
      </c>
      <c r="J206" t="s">
        <v>4745</v>
      </c>
      <c r="L206" t="s">
        <v>4766</v>
      </c>
      <c r="M206">
        <f t="shared" si="3"/>
        <v>2</v>
      </c>
    </row>
    <row r="207" spans="1:13">
      <c r="A207" t="s">
        <v>5893</v>
      </c>
      <c r="B207" t="s">
        <v>3097</v>
      </c>
      <c r="G207" t="s">
        <v>4742</v>
      </c>
      <c r="K207" t="s">
        <v>4746</v>
      </c>
      <c r="L207" t="s">
        <v>4838</v>
      </c>
      <c r="M207">
        <f t="shared" si="3"/>
        <v>2</v>
      </c>
    </row>
    <row r="208" spans="1:13">
      <c r="A208" t="s">
        <v>5895</v>
      </c>
      <c r="B208" t="s">
        <v>3097</v>
      </c>
      <c r="G208" t="s">
        <v>4742</v>
      </c>
      <c r="K208" t="s">
        <v>4746</v>
      </c>
      <c r="L208" t="s">
        <v>4838</v>
      </c>
      <c r="M208">
        <f t="shared" si="3"/>
        <v>2</v>
      </c>
    </row>
    <row r="209" spans="1:13">
      <c r="A209" t="s">
        <v>5171</v>
      </c>
      <c r="B209" t="s">
        <v>970</v>
      </c>
      <c r="F209" t="s">
        <v>4741</v>
      </c>
      <c r="G209" t="s">
        <v>4742</v>
      </c>
      <c r="L209" t="s">
        <v>4782</v>
      </c>
      <c r="M209">
        <f t="shared" si="3"/>
        <v>2</v>
      </c>
    </row>
    <row r="210" spans="1:13">
      <c r="A210" t="s">
        <v>5677</v>
      </c>
      <c r="B210" t="s">
        <v>2406</v>
      </c>
      <c r="C210" t="s">
        <v>4738</v>
      </c>
      <c r="H210" t="s">
        <v>4743</v>
      </c>
      <c r="L210" t="s">
        <v>4873</v>
      </c>
      <c r="M210">
        <f t="shared" si="3"/>
        <v>2</v>
      </c>
    </row>
    <row r="211" spans="1:13">
      <c r="A211" t="s">
        <v>4904</v>
      </c>
      <c r="B211" t="s">
        <v>617</v>
      </c>
      <c r="H211" t="s">
        <v>4743</v>
      </c>
      <c r="J211" t="s">
        <v>4745</v>
      </c>
      <c r="L211" t="s">
        <v>4766</v>
      </c>
      <c r="M211">
        <f t="shared" si="3"/>
        <v>2</v>
      </c>
    </row>
    <row r="212" spans="1:13">
      <c r="A212" t="s">
        <v>5899</v>
      </c>
      <c r="B212" t="s">
        <v>3097</v>
      </c>
      <c r="C212" t="s">
        <v>4738</v>
      </c>
      <c r="D212" t="s">
        <v>4739</v>
      </c>
      <c r="L212" t="s">
        <v>4772</v>
      </c>
      <c r="M212">
        <f t="shared" si="3"/>
        <v>2</v>
      </c>
    </row>
    <row r="213" spans="1:13">
      <c r="A213" t="s">
        <v>4837</v>
      </c>
      <c r="B213" t="s">
        <v>326</v>
      </c>
      <c r="G213" t="s">
        <v>4742</v>
      </c>
      <c r="K213" t="s">
        <v>4746</v>
      </c>
      <c r="L213" t="s">
        <v>4838</v>
      </c>
      <c r="M213">
        <f t="shared" si="3"/>
        <v>2</v>
      </c>
    </row>
    <row r="214" spans="1:13">
      <c r="A214" t="s">
        <v>4839</v>
      </c>
      <c r="B214" t="s">
        <v>326</v>
      </c>
      <c r="F214" t="s">
        <v>4741</v>
      </c>
      <c r="G214" t="s">
        <v>4742</v>
      </c>
      <c r="L214" t="s">
        <v>4782</v>
      </c>
      <c r="M214">
        <f t="shared" si="3"/>
        <v>2</v>
      </c>
    </row>
    <row r="215" spans="1:13">
      <c r="A215" t="s">
        <v>4929</v>
      </c>
      <c r="B215" t="s">
        <v>743</v>
      </c>
      <c r="H215" t="s">
        <v>4743</v>
      </c>
      <c r="J215" t="s">
        <v>4745</v>
      </c>
      <c r="L215" t="s">
        <v>4766</v>
      </c>
      <c r="M215">
        <f t="shared" si="3"/>
        <v>2</v>
      </c>
    </row>
    <row r="216" spans="1:13">
      <c r="A216" t="s">
        <v>4930</v>
      </c>
      <c r="B216" t="s">
        <v>743</v>
      </c>
      <c r="D216" t="s">
        <v>4739</v>
      </c>
      <c r="H216" t="s">
        <v>4743</v>
      </c>
      <c r="L216" t="s">
        <v>4799</v>
      </c>
      <c r="M216">
        <f t="shared" si="3"/>
        <v>2</v>
      </c>
    </row>
    <row r="217" spans="1:13">
      <c r="A217" t="s">
        <v>4934</v>
      </c>
      <c r="B217" t="s">
        <v>743</v>
      </c>
      <c r="I217" t="s">
        <v>4744</v>
      </c>
      <c r="J217" t="s">
        <v>4745</v>
      </c>
      <c r="L217" t="s">
        <v>4935</v>
      </c>
      <c r="M217">
        <f t="shared" si="3"/>
        <v>2</v>
      </c>
    </row>
    <row r="218" spans="1:13">
      <c r="A218" t="s">
        <v>4937</v>
      </c>
      <c r="B218" t="s">
        <v>743</v>
      </c>
      <c r="H218" t="s">
        <v>4743</v>
      </c>
      <c r="J218" t="s">
        <v>4745</v>
      </c>
      <c r="L218" t="s">
        <v>4766</v>
      </c>
      <c r="M218">
        <f t="shared" si="3"/>
        <v>2</v>
      </c>
    </row>
    <row r="219" spans="1:13">
      <c r="A219" t="s">
        <v>4940</v>
      </c>
      <c r="B219" t="s">
        <v>743</v>
      </c>
      <c r="H219" t="s">
        <v>4743</v>
      </c>
      <c r="J219" t="s">
        <v>4745</v>
      </c>
      <c r="L219" t="s">
        <v>4766</v>
      </c>
      <c r="M219">
        <f t="shared" si="3"/>
        <v>2</v>
      </c>
    </row>
    <row r="220" spans="1:13">
      <c r="A220" t="s">
        <v>4941</v>
      </c>
      <c r="B220" t="s">
        <v>743</v>
      </c>
      <c r="H220" t="s">
        <v>4743</v>
      </c>
      <c r="J220" t="s">
        <v>4745</v>
      </c>
      <c r="L220" t="s">
        <v>4766</v>
      </c>
      <c r="M220">
        <f t="shared" si="3"/>
        <v>2</v>
      </c>
    </row>
    <row r="221" spans="1:13">
      <c r="A221" t="s">
        <v>4945</v>
      </c>
      <c r="B221" t="s">
        <v>782</v>
      </c>
      <c r="E221" t="s">
        <v>4740</v>
      </c>
      <c r="F221" t="s">
        <v>4741</v>
      </c>
      <c r="L221" t="s">
        <v>4770</v>
      </c>
      <c r="M221">
        <f t="shared" si="3"/>
        <v>2</v>
      </c>
    </row>
    <row r="222" spans="1:13">
      <c r="A222" t="s">
        <v>4946</v>
      </c>
      <c r="B222" t="s">
        <v>782</v>
      </c>
      <c r="C222" t="s">
        <v>4738</v>
      </c>
      <c r="H222" t="s">
        <v>4743</v>
      </c>
      <c r="L222" t="s">
        <v>4873</v>
      </c>
      <c r="M222">
        <f t="shared" si="3"/>
        <v>2</v>
      </c>
    </row>
    <row r="223" spans="1:13">
      <c r="A223" t="s">
        <v>5179</v>
      </c>
      <c r="B223" t="s">
        <v>970</v>
      </c>
      <c r="C223" t="s">
        <v>4738</v>
      </c>
      <c r="D223" t="s">
        <v>4739</v>
      </c>
      <c r="L223" t="s">
        <v>4772</v>
      </c>
      <c r="M223">
        <f t="shared" si="3"/>
        <v>2</v>
      </c>
    </row>
    <row r="224" spans="1:13">
      <c r="A224" t="s">
        <v>5682</v>
      </c>
      <c r="B224" t="s">
        <v>2406</v>
      </c>
      <c r="H224" t="s">
        <v>4743</v>
      </c>
      <c r="J224" t="s">
        <v>4745</v>
      </c>
      <c r="L224" t="s">
        <v>4766</v>
      </c>
      <c r="M224">
        <f t="shared" si="3"/>
        <v>2</v>
      </c>
    </row>
    <row r="225" spans="1:13">
      <c r="A225" t="s">
        <v>5683</v>
      </c>
      <c r="B225" t="s">
        <v>2406</v>
      </c>
      <c r="H225" t="s">
        <v>4743</v>
      </c>
      <c r="J225" t="s">
        <v>4745</v>
      </c>
      <c r="L225" t="s">
        <v>4766</v>
      </c>
      <c r="M225">
        <f t="shared" si="3"/>
        <v>2</v>
      </c>
    </row>
    <row r="226" spans="1:13">
      <c r="A226" t="s">
        <v>5902</v>
      </c>
      <c r="B226" t="s">
        <v>3097</v>
      </c>
      <c r="C226" t="s">
        <v>4738</v>
      </c>
      <c r="H226" t="s">
        <v>4743</v>
      </c>
      <c r="L226" t="s">
        <v>4873</v>
      </c>
      <c r="M226">
        <f t="shared" si="3"/>
        <v>2</v>
      </c>
    </row>
    <row r="227" spans="1:13">
      <c r="A227" t="s">
        <v>5197</v>
      </c>
      <c r="B227" t="s">
        <v>970</v>
      </c>
      <c r="H227" t="s">
        <v>4743</v>
      </c>
      <c r="J227" t="s">
        <v>4745</v>
      </c>
      <c r="L227" t="s">
        <v>4766</v>
      </c>
      <c r="M227">
        <f t="shared" si="3"/>
        <v>2</v>
      </c>
    </row>
    <row r="228" spans="1:13">
      <c r="A228" t="s">
        <v>5200</v>
      </c>
      <c r="B228" t="s">
        <v>970</v>
      </c>
      <c r="H228" t="s">
        <v>4743</v>
      </c>
      <c r="J228" t="s">
        <v>4745</v>
      </c>
      <c r="L228" t="s">
        <v>4766</v>
      </c>
      <c r="M228">
        <f t="shared" si="3"/>
        <v>2</v>
      </c>
    </row>
    <row r="229" spans="1:13">
      <c r="A229" t="s">
        <v>5201</v>
      </c>
      <c r="B229" t="s">
        <v>970</v>
      </c>
      <c r="F229" t="s">
        <v>4741</v>
      </c>
      <c r="G229" t="s">
        <v>4742</v>
      </c>
      <c r="L229" t="s">
        <v>4782</v>
      </c>
      <c r="M229">
        <f t="shared" si="3"/>
        <v>2</v>
      </c>
    </row>
    <row r="230" spans="1:13">
      <c r="A230" t="s">
        <v>4957</v>
      </c>
      <c r="B230" t="s">
        <v>807</v>
      </c>
      <c r="H230" t="s">
        <v>4743</v>
      </c>
      <c r="J230" t="s">
        <v>4745</v>
      </c>
      <c r="L230" t="s">
        <v>4766</v>
      </c>
      <c r="M230">
        <f t="shared" si="3"/>
        <v>2</v>
      </c>
    </row>
    <row r="231" spans="1:13">
      <c r="A231" t="s">
        <v>5211</v>
      </c>
      <c r="B231" t="s">
        <v>970</v>
      </c>
      <c r="F231" t="s">
        <v>4741</v>
      </c>
      <c r="G231" t="s">
        <v>4742</v>
      </c>
      <c r="L231" t="s">
        <v>4782</v>
      </c>
      <c r="M231">
        <f t="shared" si="3"/>
        <v>2</v>
      </c>
    </row>
    <row r="232" spans="1:13">
      <c r="A232" t="s">
        <v>4834</v>
      </c>
      <c r="B232" t="s">
        <v>303</v>
      </c>
      <c r="H232" t="s">
        <v>4743</v>
      </c>
      <c r="J232" t="s">
        <v>4745</v>
      </c>
      <c r="L232" t="s">
        <v>4766</v>
      </c>
      <c r="M232">
        <f t="shared" si="3"/>
        <v>2</v>
      </c>
    </row>
    <row r="233" spans="1:13">
      <c r="A233" t="s">
        <v>5793</v>
      </c>
      <c r="B233" t="s">
        <v>2886</v>
      </c>
      <c r="C233" t="s">
        <v>4738</v>
      </c>
      <c r="H233" t="s">
        <v>4743</v>
      </c>
      <c r="L233" t="s">
        <v>4873</v>
      </c>
      <c r="M233">
        <f t="shared" si="3"/>
        <v>2</v>
      </c>
    </row>
    <row r="234" spans="1:13">
      <c r="A234" t="s">
        <v>5212</v>
      </c>
      <c r="B234" t="s">
        <v>970</v>
      </c>
      <c r="E234" t="s">
        <v>4740</v>
      </c>
      <c r="H234" t="s">
        <v>4743</v>
      </c>
      <c r="L234" t="s">
        <v>4913</v>
      </c>
      <c r="M234">
        <f t="shared" si="3"/>
        <v>2</v>
      </c>
    </row>
    <row r="235" spans="1:13">
      <c r="A235" t="s">
        <v>6026</v>
      </c>
      <c r="B235" t="s">
        <v>3570</v>
      </c>
      <c r="I235" t="s">
        <v>4744</v>
      </c>
      <c r="J235" t="s">
        <v>4745</v>
      </c>
      <c r="L235" t="s">
        <v>4935</v>
      </c>
      <c r="M235">
        <f t="shared" si="3"/>
        <v>2</v>
      </c>
    </row>
    <row r="236" spans="1:13">
      <c r="A236" t="s">
        <v>5224</v>
      </c>
      <c r="B236" t="s">
        <v>970</v>
      </c>
      <c r="H236" t="s">
        <v>4743</v>
      </c>
      <c r="J236" t="s">
        <v>4745</v>
      </c>
      <c r="L236" t="s">
        <v>4766</v>
      </c>
      <c r="M236">
        <f t="shared" si="3"/>
        <v>2</v>
      </c>
    </row>
    <row r="237" spans="1:13">
      <c r="A237" t="s">
        <v>5910</v>
      </c>
      <c r="B237" t="s">
        <v>3097</v>
      </c>
      <c r="E237" t="s">
        <v>4740</v>
      </c>
      <c r="F237" t="s">
        <v>4741</v>
      </c>
      <c r="L237" t="s">
        <v>4770</v>
      </c>
      <c r="M237">
        <f t="shared" si="3"/>
        <v>2</v>
      </c>
    </row>
    <row r="238" spans="1:13">
      <c r="A238" t="s">
        <v>5230</v>
      </c>
      <c r="B238" t="s">
        <v>970</v>
      </c>
      <c r="C238" t="s">
        <v>4738</v>
      </c>
      <c r="H238" t="s">
        <v>4743</v>
      </c>
      <c r="L238" t="s">
        <v>4873</v>
      </c>
      <c r="M238">
        <f t="shared" si="3"/>
        <v>2</v>
      </c>
    </row>
    <row r="239" spans="1:13">
      <c r="A239" t="s">
        <v>5232</v>
      </c>
      <c r="B239" t="s">
        <v>970</v>
      </c>
      <c r="C239" t="s">
        <v>4738</v>
      </c>
      <c r="H239" t="s">
        <v>4743</v>
      </c>
      <c r="L239" t="s">
        <v>4873</v>
      </c>
      <c r="M239">
        <f t="shared" si="3"/>
        <v>2</v>
      </c>
    </row>
    <row r="240" spans="1:13">
      <c r="A240" t="s">
        <v>5233</v>
      </c>
      <c r="B240" t="s">
        <v>970</v>
      </c>
      <c r="I240" t="s">
        <v>4744</v>
      </c>
      <c r="K240" t="s">
        <v>4746</v>
      </c>
      <c r="L240" t="s">
        <v>5234</v>
      </c>
      <c r="M240">
        <f t="shared" si="3"/>
        <v>2</v>
      </c>
    </row>
    <row r="241" spans="1:13">
      <c r="A241" t="s">
        <v>5797</v>
      </c>
      <c r="B241" t="s">
        <v>2886</v>
      </c>
      <c r="H241" t="s">
        <v>4743</v>
      </c>
      <c r="J241" t="s">
        <v>4745</v>
      </c>
      <c r="L241" t="s">
        <v>4766</v>
      </c>
      <c r="M241">
        <f t="shared" si="3"/>
        <v>2</v>
      </c>
    </row>
    <row r="242" spans="1:13">
      <c r="A242" t="s">
        <v>5913</v>
      </c>
      <c r="B242" t="s">
        <v>3097</v>
      </c>
      <c r="F242" t="s">
        <v>4741</v>
      </c>
      <c r="H242" t="s">
        <v>4743</v>
      </c>
      <c r="L242" t="s">
        <v>4755</v>
      </c>
      <c r="M242">
        <f t="shared" si="3"/>
        <v>2</v>
      </c>
    </row>
    <row r="243" spans="1:13">
      <c r="A243" t="s">
        <v>4907</v>
      </c>
      <c r="B243" t="s">
        <v>617</v>
      </c>
      <c r="H243" t="s">
        <v>4743</v>
      </c>
      <c r="J243" t="s">
        <v>4745</v>
      </c>
      <c r="L243" t="s">
        <v>4766</v>
      </c>
      <c r="M243">
        <f t="shared" si="3"/>
        <v>2</v>
      </c>
    </row>
    <row r="244" spans="1:13">
      <c r="A244" t="s">
        <v>5006</v>
      </c>
      <c r="B244" t="s">
        <v>961</v>
      </c>
      <c r="E244" t="s">
        <v>4740</v>
      </c>
      <c r="F244" t="s">
        <v>4741</v>
      </c>
      <c r="L244" t="s">
        <v>4770</v>
      </c>
      <c r="M244">
        <f t="shared" si="3"/>
        <v>2</v>
      </c>
    </row>
    <row r="245" spans="1:13">
      <c r="A245" t="s">
        <v>5009</v>
      </c>
      <c r="B245" t="s">
        <v>961</v>
      </c>
      <c r="C245" t="s">
        <v>4738</v>
      </c>
      <c r="E245" t="s">
        <v>4740</v>
      </c>
      <c r="L245" t="s">
        <v>4824</v>
      </c>
      <c r="M245">
        <f t="shared" si="3"/>
        <v>2</v>
      </c>
    </row>
    <row r="246" spans="1:13">
      <c r="A246" t="s">
        <v>5010</v>
      </c>
      <c r="B246" t="s">
        <v>961</v>
      </c>
      <c r="F246" t="s">
        <v>4741</v>
      </c>
      <c r="G246" t="s">
        <v>4742</v>
      </c>
      <c r="L246" t="s">
        <v>4782</v>
      </c>
      <c r="M246">
        <f t="shared" si="3"/>
        <v>2</v>
      </c>
    </row>
    <row r="247" spans="1:13">
      <c r="A247" t="s">
        <v>4984</v>
      </c>
      <c r="B247" t="s">
        <v>851</v>
      </c>
      <c r="H247" t="s">
        <v>4743</v>
      </c>
      <c r="J247" t="s">
        <v>4745</v>
      </c>
      <c r="L247" t="s">
        <v>4766</v>
      </c>
      <c r="M247">
        <f t="shared" si="3"/>
        <v>2</v>
      </c>
    </row>
    <row r="248" spans="1:13">
      <c r="A248" t="s">
        <v>5241</v>
      </c>
      <c r="B248" t="s">
        <v>970</v>
      </c>
      <c r="D248" t="s">
        <v>4739</v>
      </c>
      <c r="E248" t="s">
        <v>4740</v>
      </c>
      <c r="L248" t="s">
        <v>5155</v>
      </c>
      <c r="M248">
        <f t="shared" si="3"/>
        <v>2</v>
      </c>
    </row>
    <row r="249" spans="1:13">
      <c r="A249" t="s">
        <v>5634</v>
      </c>
      <c r="B249" t="s">
        <v>2356</v>
      </c>
      <c r="H249" t="s">
        <v>4743</v>
      </c>
      <c r="J249" t="s">
        <v>4745</v>
      </c>
      <c r="L249" t="s">
        <v>4766</v>
      </c>
      <c r="M249">
        <f t="shared" si="3"/>
        <v>2</v>
      </c>
    </row>
    <row r="250" spans="1:13">
      <c r="A250" t="s">
        <v>5250</v>
      </c>
      <c r="B250" t="s">
        <v>970</v>
      </c>
      <c r="E250" t="s">
        <v>4740</v>
      </c>
      <c r="H250" t="s">
        <v>4743</v>
      </c>
      <c r="L250" t="s">
        <v>4913</v>
      </c>
      <c r="M250">
        <f t="shared" si="3"/>
        <v>2</v>
      </c>
    </row>
    <row r="251" spans="1:13">
      <c r="A251" t="s">
        <v>5253</v>
      </c>
      <c r="B251" t="s">
        <v>970</v>
      </c>
      <c r="F251" t="s">
        <v>4741</v>
      </c>
      <c r="G251" t="s">
        <v>4742</v>
      </c>
      <c r="L251" t="s">
        <v>4782</v>
      </c>
      <c r="M251">
        <f t="shared" si="3"/>
        <v>2</v>
      </c>
    </row>
    <row r="252" spans="1:13">
      <c r="A252" t="s">
        <v>5261</v>
      </c>
      <c r="B252" t="s">
        <v>970</v>
      </c>
      <c r="G252" t="s">
        <v>4742</v>
      </c>
      <c r="K252" t="s">
        <v>4746</v>
      </c>
      <c r="L252" t="s">
        <v>4838</v>
      </c>
      <c r="M252">
        <f t="shared" si="3"/>
        <v>2</v>
      </c>
    </row>
    <row r="253" spans="1:13">
      <c r="A253" t="s">
        <v>5689</v>
      </c>
      <c r="B253" t="s">
        <v>2406</v>
      </c>
      <c r="H253" t="s">
        <v>4743</v>
      </c>
      <c r="J253" t="s">
        <v>4745</v>
      </c>
      <c r="L253" t="s">
        <v>4766</v>
      </c>
      <c r="M253">
        <f t="shared" si="3"/>
        <v>2</v>
      </c>
    </row>
    <row r="254" spans="1:13">
      <c r="A254" t="s">
        <v>5262</v>
      </c>
      <c r="B254" t="s">
        <v>970</v>
      </c>
      <c r="C254" t="s">
        <v>4738</v>
      </c>
      <c r="F254" t="s">
        <v>4741</v>
      </c>
      <c r="L254" t="s">
        <v>4832</v>
      </c>
      <c r="M254">
        <f t="shared" si="3"/>
        <v>2</v>
      </c>
    </row>
    <row r="255" spans="1:13">
      <c r="A255" t="s">
        <v>5264</v>
      </c>
      <c r="B255" t="s">
        <v>970</v>
      </c>
      <c r="G255" t="s">
        <v>4742</v>
      </c>
      <c r="K255" t="s">
        <v>4746</v>
      </c>
      <c r="L255" t="s">
        <v>4838</v>
      </c>
      <c r="M255">
        <f t="shared" si="3"/>
        <v>2</v>
      </c>
    </row>
    <row r="256" spans="1:13">
      <c r="A256" t="s">
        <v>5266</v>
      </c>
      <c r="B256" t="s">
        <v>970</v>
      </c>
      <c r="H256" t="s">
        <v>4743</v>
      </c>
      <c r="J256" t="s">
        <v>4745</v>
      </c>
      <c r="L256" t="s">
        <v>4766</v>
      </c>
      <c r="M256">
        <f t="shared" si="3"/>
        <v>2</v>
      </c>
    </row>
    <row r="257" spans="1:13">
      <c r="A257" t="s">
        <v>5269</v>
      </c>
      <c r="B257" t="s">
        <v>970</v>
      </c>
      <c r="H257" t="s">
        <v>4743</v>
      </c>
      <c r="J257" t="s">
        <v>4745</v>
      </c>
      <c r="L257" t="s">
        <v>4766</v>
      </c>
      <c r="M257">
        <f t="shared" ref="M257:M320" si="4">COUNTA(C257:K257)</f>
        <v>2</v>
      </c>
    </row>
    <row r="258" spans="1:13">
      <c r="A258" t="s">
        <v>5271</v>
      </c>
      <c r="B258" t="s">
        <v>970</v>
      </c>
      <c r="F258" t="s">
        <v>4741</v>
      </c>
      <c r="G258" t="s">
        <v>4742</v>
      </c>
      <c r="L258" t="s">
        <v>4782</v>
      </c>
      <c r="M258">
        <f t="shared" si="4"/>
        <v>2</v>
      </c>
    </row>
    <row r="259" spans="1:13">
      <c r="A259" t="s">
        <v>5917</v>
      </c>
      <c r="B259" t="s">
        <v>3097</v>
      </c>
      <c r="C259" t="s">
        <v>4738</v>
      </c>
      <c r="D259" t="s">
        <v>4739</v>
      </c>
      <c r="L259" t="s">
        <v>4772</v>
      </c>
      <c r="M259">
        <f t="shared" si="4"/>
        <v>2</v>
      </c>
    </row>
    <row r="260" spans="1:13">
      <c r="A260" t="s">
        <v>4754</v>
      </c>
      <c r="B260" t="s">
        <v>130</v>
      </c>
      <c r="F260" t="s">
        <v>4741</v>
      </c>
      <c r="H260" t="s">
        <v>4743</v>
      </c>
      <c r="L260" t="s">
        <v>4755</v>
      </c>
      <c r="M260">
        <f t="shared" si="4"/>
        <v>2</v>
      </c>
    </row>
    <row r="261" spans="1:13">
      <c r="A261" t="s">
        <v>4952</v>
      </c>
      <c r="B261" t="s">
        <v>782</v>
      </c>
      <c r="H261" t="s">
        <v>4743</v>
      </c>
      <c r="J261" t="s">
        <v>4745</v>
      </c>
      <c r="L261" t="s">
        <v>4766</v>
      </c>
      <c r="M261">
        <f t="shared" si="4"/>
        <v>2</v>
      </c>
    </row>
    <row r="262" spans="1:13">
      <c r="A262" t="s">
        <v>4823</v>
      </c>
      <c r="B262" t="s">
        <v>264</v>
      </c>
      <c r="C262" t="s">
        <v>4738</v>
      </c>
      <c r="E262" t="s">
        <v>4740</v>
      </c>
      <c r="L262" t="s">
        <v>4824</v>
      </c>
      <c r="M262">
        <f t="shared" si="4"/>
        <v>2</v>
      </c>
    </row>
    <row r="263" spans="1:13">
      <c r="A263" t="s">
        <v>4825</v>
      </c>
      <c r="B263" t="s">
        <v>264</v>
      </c>
      <c r="F263" t="s">
        <v>4741</v>
      </c>
      <c r="G263" t="s">
        <v>4742</v>
      </c>
      <c r="L263" t="s">
        <v>4782</v>
      </c>
      <c r="M263">
        <f t="shared" si="4"/>
        <v>2</v>
      </c>
    </row>
    <row r="264" spans="1:13">
      <c r="A264" t="s">
        <v>5000</v>
      </c>
      <c r="B264" t="s">
        <v>948</v>
      </c>
      <c r="C264" t="s">
        <v>4738</v>
      </c>
      <c r="H264" t="s">
        <v>4743</v>
      </c>
      <c r="L264" t="s">
        <v>4873</v>
      </c>
      <c r="M264">
        <f t="shared" si="4"/>
        <v>2</v>
      </c>
    </row>
    <row r="265" spans="1:13">
      <c r="A265" t="s">
        <v>6062</v>
      </c>
      <c r="B265" t="s">
        <v>3759</v>
      </c>
      <c r="H265" t="s">
        <v>4743</v>
      </c>
      <c r="J265" t="s">
        <v>4745</v>
      </c>
      <c r="L265" t="s">
        <v>4766</v>
      </c>
      <c r="M265">
        <f t="shared" si="4"/>
        <v>2</v>
      </c>
    </row>
    <row r="266" spans="1:13">
      <c r="A266" t="s">
        <v>5275</v>
      </c>
      <c r="B266" t="s">
        <v>970</v>
      </c>
      <c r="C266" t="s">
        <v>4738</v>
      </c>
      <c r="H266" t="s">
        <v>4743</v>
      </c>
      <c r="L266" t="s">
        <v>4873</v>
      </c>
      <c r="M266">
        <f t="shared" si="4"/>
        <v>2</v>
      </c>
    </row>
    <row r="267" spans="1:13">
      <c r="A267" t="s">
        <v>5694</v>
      </c>
      <c r="B267" t="s">
        <v>2406</v>
      </c>
      <c r="H267" t="s">
        <v>4743</v>
      </c>
      <c r="I267" t="s">
        <v>4744</v>
      </c>
      <c r="L267" t="s">
        <v>4976</v>
      </c>
      <c r="M267">
        <f t="shared" si="4"/>
        <v>2</v>
      </c>
    </row>
    <row r="268" spans="1:13">
      <c r="A268" t="s">
        <v>5278</v>
      </c>
      <c r="B268" t="s">
        <v>970</v>
      </c>
      <c r="C268" t="s">
        <v>4738</v>
      </c>
      <c r="H268" t="s">
        <v>4743</v>
      </c>
      <c r="L268" t="s">
        <v>4873</v>
      </c>
      <c r="M268">
        <f t="shared" si="4"/>
        <v>2</v>
      </c>
    </row>
    <row r="269" spans="1:13">
      <c r="A269" t="s">
        <v>4953</v>
      </c>
      <c r="B269" t="s">
        <v>782</v>
      </c>
      <c r="I269" t="s">
        <v>4744</v>
      </c>
      <c r="J269" t="s">
        <v>4745</v>
      </c>
      <c r="L269" t="s">
        <v>4935</v>
      </c>
      <c r="M269">
        <f t="shared" si="4"/>
        <v>2</v>
      </c>
    </row>
    <row r="270" spans="1:13">
      <c r="A270" t="s">
        <v>5799</v>
      </c>
      <c r="B270" t="s">
        <v>2886</v>
      </c>
      <c r="H270" t="s">
        <v>4743</v>
      </c>
      <c r="K270" t="s">
        <v>4746</v>
      </c>
      <c r="L270" t="s">
        <v>5139</v>
      </c>
      <c r="M270">
        <f t="shared" si="4"/>
        <v>2</v>
      </c>
    </row>
    <row r="271" spans="1:13">
      <c r="A271" t="s">
        <v>5287</v>
      </c>
      <c r="B271" t="s">
        <v>970</v>
      </c>
      <c r="H271" t="s">
        <v>4743</v>
      </c>
      <c r="J271" t="s">
        <v>4745</v>
      </c>
      <c r="L271" t="s">
        <v>4766</v>
      </c>
      <c r="M271">
        <f t="shared" si="4"/>
        <v>2</v>
      </c>
    </row>
    <row r="272" spans="1:13">
      <c r="A272" t="s">
        <v>5699</v>
      </c>
      <c r="B272" t="s">
        <v>2406</v>
      </c>
      <c r="C272" t="s">
        <v>4738</v>
      </c>
      <c r="H272" t="s">
        <v>4743</v>
      </c>
      <c r="L272" t="s">
        <v>4873</v>
      </c>
      <c r="M272">
        <f t="shared" si="4"/>
        <v>2</v>
      </c>
    </row>
    <row r="273" spans="1:13">
      <c r="A273" t="s">
        <v>5973</v>
      </c>
      <c r="B273" t="s">
        <v>3463</v>
      </c>
      <c r="F273" t="s">
        <v>4741</v>
      </c>
      <c r="G273" t="s">
        <v>4742</v>
      </c>
      <c r="L273" t="s">
        <v>4782</v>
      </c>
      <c r="M273">
        <f t="shared" si="4"/>
        <v>2</v>
      </c>
    </row>
    <row r="274" spans="1:13">
      <c r="A274" t="s">
        <v>4861</v>
      </c>
      <c r="B274" t="s">
        <v>429</v>
      </c>
      <c r="H274" t="s">
        <v>4743</v>
      </c>
      <c r="J274" t="s">
        <v>4745</v>
      </c>
      <c r="L274" t="s">
        <v>4766</v>
      </c>
      <c r="M274">
        <f t="shared" si="4"/>
        <v>2</v>
      </c>
    </row>
    <row r="275" spans="1:13">
      <c r="A275" t="s">
        <v>5807</v>
      </c>
      <c r="B275" t="s">
        <v>2886</v>
      </c>
      <c r="C275" t="s">
        <v>4738</v>
      </c>
      <c r="D275" t="s">
        <v>4739</v>
      </c>
      <c r="L275" t="s">
        <v>4772</v>
      </c>
      <c r="M275">
        <f t="shared" si="4"/>
        <v>2</v>
      </c>
    </row>
    <row r="276" spans="1:13">
      <c r="A276" t="s">
        <v>5808</v>
      </c>
      <c r="B276" t="s">
        <v>2886</v>
      </c>
      <c r="H276" t="s">
        <v>4743</v>
      </c>
      <c r="J276" t="s">
        <v>4745</v>
      </c>
      <c r="L276" t="s">
        <v>4766</v>
      </c>
      <c r="M276">
        <f t="shared" si="4"/>
        <v>2</v>
      </c>
    </row>
    <row r="277" spans="1:13">
      <c r="A277" t="s">
        <v>5811</v>
      </c>
      <c r="B277" t="s">
        <v>2886</v>
      </c>
      <c r="C277" t="s">
        <v>4738</v>
      </c>
      <c r="H277" t="s">
        <v>4743</v>
      </c>
      <c r="L277" t="s">
        <v>4873</v>
      </c>
      <c r="M277">
        <f t="shared" si="4"/>
        <v>2</v>
      </c>
    </row>
    <row r="278" spans="1:13">
      <c r="A278" t="s">
        <v>5300</v>
      </c>
      <c r="B278" t="s">
        <v>970</v>
      </c>
      <c r="C278" t="s">
        <v>4738</v>
      </c>
      <c r="H278" t="s">
        <v>4743</v>
      </c>
      <c r="L278" t="s">
        <v>4873</v>
      </c>
      <c r="M278">
        <f t="shared" si="4"/>
        <v>2</v>
      </c>
    </row>
    <row r="279" spans="1:13">
      <c r="A279" t="s">
        <v>5304</v>
      </c>
      <c r="B279" t="s">
        <v>970</v>
      </c>
      <c r="C279" t="s">
        <v>4738</v>
      </c>
      <c r="H279" t="s">
        <v>4743</v>
      </c>
      <c r="L279" t="s">
        <v>4873</v>
      </c>
      <c r="M279">
        <f t="shared" si="4"/>
        <v>2</v>
      </c>
    </row>
    <row r="280" spans="1:13">
      <c r="A280" t="s">
        <v>5308</v>
      </c>
      <c r="B280" t="s">
        <v>970</v>
      </c>
      <c r="F280" t="s">
        <v>4741</v>
      </c>
      <c r="G280" t="s">
        <v>4742</v>
      </c>
      <c r="L280" t="s">
        <v>4782</v>
      </c>
      <c r="M280">
        <f t="shared" si="4"/>
        <v>2</v>
      </c>
    </row>
    <row r="281" spans="1:13">
      <c r="A281" t="s">
        <v>5311</v>
      </c>
      <c r="B281" t="s">
        <v>970</v>
      </c>
      <c r="C281" t="s">
        <v>4738</v>
      </c>
      <c r="D281" t="s">
        <v>4739</v>
      </c>
      <c r="L281" t="s">
        <v>4772</v>
      </c>
      <c r="M281">
        <f t="shared" si="4"/>
        <v>2</v>
      </c>
    </row>
    <row r="282" spans="1:13">
      <c r="A282" t="s">
        <v>5318</v>
      </c>
      <c r="B282" t="s">
        <v>970</v>
      </c>
      <c r="H282" t="s">
        <v>4743</v>
      </c>
      <c r="J282" t="s">
        <v>4745</v>
      </c>
      <c r="L282" t="s">
        <v>4766</v>
      </c>
      <c r="M282">
        <f t="shared" si="4"/>
        <v>2</v>
      </c>
    </row>
    <row r="283" spans="1:13">
      <c r="A283" t="s">
        <v>5322</v>
      </c>
      <c r="B283" t="s">
        <v>970</v>
      </c>
      <c r="H283" t="s">
        <v>4743</v>
      </c>
      <c r="J283" t="s">
        <v>4745</v>
      </c>
      <c r="L283" t="s">
        <v>4766</v>
      </c>
      <c r="M283">
        <f t="shared" si="4"/>
        <v>2</v>
      </c>
    </row>
    <row r="284" spans="1:13">
      <c r="A284" t="s">
        <v>5332</v>
      </c>
      <c r="B284" t="s">
        <v>970</v>
      </c>
      <c r="C284" t="s">
        <v>4738</v>
      </c>
      <c r="F284" t="s">
        <v>4741</v>
      </c>
      <c r="L284" t="s">
        <v>4832</v>
      </c>
      <c r="M284">
        <f t="shared" si="4"/>
        <v>2</v>
      </c>
    </row>
    <row r="285" spans="1:13">
      <c r="A285" t="s">
        <v>5334</v>
      </c>
      <c r="B285" t="s">
        <v>970</v>
      </c>
      <c r="C285" t="s">
        <v>4738</v>
      </c>
      <c r="H285" t="s">
        <v>4743</v>
      </c>
      <c r="L285" t="s">
        <v>4873</v>
      </c>
      <c r="M285">
        <f t="shared" si="4"/>
        <v>2</v>
      </c>
    </row>
    <row r="286" spans="1:13">
      <c r="A286" t="s">
        <v>5335</v>
      </c>
      <c r="B286" t="s">
        <v>970</v>
      </c>
      <c r="H286" t="s">
        <v>4743</v>
      </c>
      <c r="J286" t="s">
        <v>4745</v>
      </c>
      <c r="L286" t="s">
        <v>4766</v>
      </c>
      <c r="M286">
        <f t="shared" si="4"/>
        <v>2</v>
      </c>
    </row>
    <row r="287" spans="1:13">
      <c r="A287" t="s">
        <v>5336</v>
      </c>
      <c r="B287" t="s">
        <v>970</v>
      </c>
      <c r="H287" t="s">
        <v>4743</v>
      </c>
      <c r="J287" t="s">
        <v>4745</v>
      </c>
      <c r="L287" t="s">
        <v>4766</v>
      </c>
      <c r="M287">
        <f t="shared" si="4"/>
        <v>2</v>
      </c>
    </row>
    <row r="288" spans="1:13">
      <c r="A288" t="s">
        <v>5341</v>
      </c>
      <c r="B288" t="s">
        <v>970</v>
      </c>
      <c r="F288" t="s">
        <v>4741</v>
      </c>
      <c r="G288" t="s">
        <v>4742</v>
      </c>
      <c r="L288" t="s">
        <v>4782</v>
      </c>
      <c r="M288">
        <f t="shared" si="4"/>
        <v>2</v>
      </c>
    </row>
    <row r="289" spans="1:13">
      <c r="A289" t="s">
        <v>5342</v>
      </c>
      <c r="B289" t="s">
        <v>970</v>
      </c>
      <c r="F289" t="s">
        <v>4741</v>
      </c>
      <c r="G289" t="s">
        <v>4742</v>
      </c>
      <c r="L289" t="s">
        <v>4782</v>
      </c>
      <c r="M289">
        <f t="shared" si="4"/>
        <v>2</v>
      </c>
    </row>
    <row r="290" spans="1:13">
      <c r="A290" t="s">
        <v>4920</v>
      </c>
      <c r="B290" t="s">
        <v>734</v>
      </c>
      <c r="H290" t="s">
        <v>4743</v>
      </c>
      <c r="J290" t="s">
        <v>4745</v>
      </c>
      <c r="L290" t="s">
        <v>4766</v>
      </c>
      <c r="M290">
        <f t="shared" si="4"/>
        <v>2</v>
      </c>
    </row>
    <row r="291" spans="1:13">
      <c r="A291" t="s">
        <v>5347</v>
      </c>
      <c r="B291" t="s">
        <v>970</v>
      </c>
      <c r="F291" t="s">
        <v>4741</v>
      </c>
      <c r="G291" t="s">
        <v>4742</v>
      </c>
      <c r="L291" t="s">
        <v>4782</v>
      </c>
      <c r="M291">
        <f t="shared" si="4"/>
        <v>2</v>
      </c>
    </row>
    <row r="292" spans="1:13">
      <c r="A292" t="s">
        <v>4872</v>
      </c>
      <c r="B292" t="s">
        <v>550</v>
      </c>
      <c r="C292" t="s">
        <v>4738</v>
      </c>
      <c r="H292" t="s">
        <v>4743</v>
      </c>
      <c r="L292" t="s">
        <v>4873</v>
      </c>
      <c r="M292">
        <f t="shared" si="4"/>
        <v>2</v>
      </c>
    </row>
    <row r="293" spans="1:13">
      <c r="A293" t="s">
        <v>5348</v>
      </c>
      <c r="B293" t="s">
        <v>970</v>
      </c>
      <c r="C293" t="s">
        <v>4738</v>
      </c>
      <c r="H293" t="s">
        <v>4743</v>
      </c>
      <c r="L293" t="s">
        <v>4873</v>
      </c>
      <c r="M293">
        <f t="shared" si="4"/>
        <v>2</v>
      </c>
    </row>
    <row r="294" spans="1:13">
      <c r="A294" t="s">
        <v>5758</v>
      </c>
      <c r="B294" t="s">
        <v>2837</v>
      </c>
      <c r="H294" t="s">
        <v>4743</v>
      </c>
      <c r="J294" t="s">
        <v>4745</v>
      </c>
      <c r="L294" t="s">
        <v>4766</v>
      </c>
      <c r="M294">
        <f t="shared" si="4"/>
        <v>2</v>
      </c>
    </row>
    <row r="295" spans="1:13">
      <c r="A295" t="s">
        <v>5759</v>
      </c>
      <c r="B295" t="s">
        <v>2837</v>
      </c>
      <c r="F295" t="s">
        <v>4741</v>
      </c>
      <c r="G295" t="s">
        <v>4742</v>
      </c>
      <c r="L295" t="s">
        <v>4782</v>
      </c>
      <c r="M295">
        <f t="shared" si="4"/>
        <v>2</v>
      </c>
    </row>
    <row r="296" spans="1:13">
      <c r="A296" t="s">
        <v>5974</v>
      </c>
      <c r="B296" t="s">
        <v>3463</v>
      </c>
      <c r="C296" t="s">
        <v>4738</v>
      </c>
      <c r="H296" t="s">
        <v>4743</v>
      </c>
      <c r="L296" t="s">
        <v>4873</v>
      </c>
      <c r="M296">
        <f t="shared" si="4"/>
        <v>2</v>
      </c>
    </row>
    <row r="297" spans="1:13">
      <c r="A297" t="s">
        <v>6036</v>
      </c>
      <c r="B297" t="s">
        <v>3570</v>
      </c>
      <c r="E297" t="s">
        <v>4740</v>
      </c>
      <c r="H297" t="s">
        <v>4743</v>
      </c>
      <c r="L297" t="s">
        <v>4913</v>
      </c>
      <c r="M297">
        <f t="shared" si="4"/>
        <v>2</v>
      </c>
    </row>
    <row r="298" spans="1:13">
      <c r="A298" t="s">
        <v>5925</v>
      </c>
      <c r="B298" t="s">
        <v>3097</v>
      </c>
      <c r="H298" t="s">
        <v>4743</v>
      </c>
      <c r="J298" t="s">
        <v>4745</v>
      </c>
      <c r="L298" t="s">
        <v>4766</v>
      </c>
      <c r="M298">
        <f t="shared" si="4"/>
        <v>2</v>
      </c>
    </row>
    <row r="299" spans="1:13">
      <c r="A299" t="s">
        <v>5706</v>
      </c>
      <c r="B299" t="s">
        <v>2406</v>
      </c>
      <c r="H299" t="s">
        <v>4743</v>
      </c>
      <c r="J299" t="s">
        <v>4745</v>
      </c>
      <c r="L299" t="s">
        <v>4766</v>
      </c>
      <c r="M299">
        <f t="shared" si="4"/>
        <v>2</v>
      </c>
    </row>
    <row r="300" spans="1:13">
      <c r="A300" t="s">
        <v>5708</v>
      </c>
      <c r="B300" t="s">
        <v>2406</v>
      </c>
      <c r="H300" t="s">
        <v>4743</v>
      </c>
      <c r="I300" t="s">
        <v>4744</v>
      </c>
      <c r="L300" t="s">
        <v>4976</v>
      </c>
      <c r="M300">
        <f t="shared" si="4"/>
        <v>2</v>
      </c>
    </row>
    <row r="301" spans="1:13">
      <c r="A301" t="s">
        <v>5381</v>
      </c>
      <c r="B301" t="s">
        <v>970</v>
      </c>
      <c r="D301" t="s">
        <v>4739</v>
      </c>
      <c r="H301" t="s">
        <v>4743</v>
      </c>
      <c r="L301" t="s">
        <v>4799</v>
      </c>
      <c r="M301">
        <f t="shared" si="4"/>
        <v>2</v>
      </c>
    </row>
    <row r="302" spans="1:13">
      <c r="A302" t="s">
        <v>5383</v>
      </c>
      <c r="B302" t="s">
        <v>970</v>
      </c>
      <c r="H302" t="s">
        <v>4743</v>
      </c>
      <c r="J302" t="s">
        <v>4745</v>
      </c>
      <c r="L302" t="s">
        <v>4766</v>
      </c>
      <c r="M302">
        <f t="shared" si="4"/>
        <v>2</v>
      </c>
    </row>
    <row r="303" spans="1:13">
      <c r="A303" t="s">
        <v>5386</v>
      </c>
      <c r="B303" t="s">
        <v>970</v>
      </c>
      <c r="F303" t="s">
        <v>4741</v>
      </c>
      <c r="G303" t="s">
        <v>4742</v>
      </c>
      <c r="L303" t="s">
        <v>4782</v>
      </c>
      <c r="M303">
        <f t="shared" si="4"/>
        <v>2</v>
      </c>
    </row>
    <row r="304" spans="1:13">
      <c r="A304" t="s">
        <v>5409</v>
      </c>
      <c r="B304" t="s">
        <v>970</v>
      </c>
      <c r="H304" t="s">
        <v>4743</v>
      </c>
      <c r="J304" t="s">
        <v>4745</v>
      </c>
      <c r="L304" t="s">
        <v>4766</v>
      </c>
      <c r="M304">
        <f t="shared" si="4"/>
        <v>2</v>
      </c>
    </row>
    <row r="305" spans="1:13">
      <c r="A305" t="s">
        <v>5412</v>
      </c>
      <c r="B305" t="s">
        <v>970</v>
      </c>
      <c r="C305" t="s">
        <v>4738</v>
      </c>
      <c r="D305" t="s">
        <v>4739</v>
      </c>
      <c r="L305" t="s">
        <v>4772</v>
      </c>
      <c r="M305">
        <f t="shared" si="4"/>
        <v>2</v>
      </c>
    </row>
    <row r="306" spans="1:13">
      <c r="A306" t="s">
        <v>5415</v>
      </c>
      <c r="B306" t="s">
        <v>970</v>
      </c>
      <c r="C306" t="s">
        <v>4738</v>
      </c>
      <c r="D306" t="s">
        <v>4739</v>
      </c>
      <c r="L306" t="s">
        <v>4772</v>
      </c>
      <c r="M306">
        <f t="shared" si="4"/>
        <v>2</v>
      </c>
    </row>
    <row r="307" spans="1:13">
      <c r="A307" t="s">
        <v>5429</v>
      </c>
      <c r="B307" t="s">
        <v>970</v>
      </c>
      <c r="F307" t="s">
        <v>4741</v>
      </c>
      <c r="G307" t="s">
        <v>4742</v>
      </c>
      <c r="L307" t="s">
        <v>4782</v>
      </c>
      <c r="M307">
        <f t="shared" si="4"/>
        <v>2</v>
      </c>
    </row>
    <row r="308" spans="1:13">
      <c r="A308" t="s">
        <v>5431</v>
      </c>
      <c r="B308" t="s">
        <v>970</v>
      </c>
      <c r="G308" t="s">
        <v>4742</v>
      </c>
      <c r="K308" t="s">
        <v>4746</v>
      </c>
      <c r="L308" t="s">
        <v>4838</v>
      </c>
      <c r="M308">
        <f t="shared" si="4"/>
        <v>2</v>
      </c>
    </row>
    <row r="309" spans="1:13">
      <c r="A309" t="s">
        <v>5436</v>
      </c>
      <c r="B309" t="s">
        <v>970</v>
      </c>
      <c r="G309" t="s">
        <v>4742</v>
      </c>
      <c r="K309" t="s">
        <v>4746</v>
      </c>
      <c r="L309" t="s">
        <v>4838</v>
      </c>
      <c r="M309">
        <f t="shared" si="4"/>
        <v>2</v>
      </c>
    </row>
    <row r="310" spans="1:13">
      <c r="A310" t="s">
        <v>5447</v>
      </c>
      <c r="B310" t="s">
        <v>970</v>
      </c>
      <c r="F310" t="s">
        <v>4741</v>
      </c>
      <c r="G310" t="s">
        <v>4742</v>
      </c>
      <c r="L310" t="s">
        <v>4782</v>
      </c>
      <c r="M310">
        <f t="shared" si="4"/>
        <v>2</v>
      </c>
    </row>
    <row r="311" spans="1:13">
      <c r="A311" t="s">
        <v>5926</v>
      </c>
      <c r="B311" t="s">
        <v>3097</v>
      </c>
      <c r="H311" t="s">
        <v>4743</v>
      </c>
      <c r="J311" t="s">
        <v>4745</v>
      </c>
      <c r="L311" t="s">
        <v>4766</v>
      </c>
      <c r="M311">
        <f t="shared" si="4"/>
        <v>2</v>
      </c>
    </row>
    <row r="312" spans="1:13">
      <c r="A312" t="s">
        <v>5457</v>
      </c>
      <c r="B312" t="s">
        <v>970</v>
      </c>
      <c r="F312" t="s">
        <v>4741</v>
      </c>
      <c r="G312" t="s">
        <v>4742</v>
      </c>
      <c r="L312" t="s">
        <v>4782</v>
      </c>
      <c r="M312">
        <f t="shared" si="4"/>
        <v>2</v>
      </c>
    </row>
    <row r="313" spans="1:13">
      <c r="A313" t="s">
        <v>5460</v>
      </c>
      <c r="B313" t="s">
        <v>970</v>
      </c>
      <c r="F313" t="s">
        <v>4741</v>
      </c>
      <c r="G313" t="s">
        <v>4742</v>
      </c>
      <c r="L313" t="s">
        <v>4782</v>
      </c>
      <c r="M313">
        <f t="shared" si="4"/>
        <v>2</v>
      </c>
    </row>
    <row r="314" spans="1:13">
      <c r="A314" t="s">
        <v>5465</v>
      </c>
      <c r="B314" t="s">
        <v>970</v>
      </c>
      <c r="C314" t="s">
        <v>4738</v>
      </c>
      <c r="H314" t="s">
        <v>4743</v>
      </c>
      <c r="L314" t="s">
        <v>4873</v>
      </c>
      <c r="M314">
        <f t="shared" si="4"/>
        <v>2</v>
      </c>
    </row>
    <row r="315" spans="1:13">
      <c r="A315" t="s">
        <v>5930</v>
      </c>
      <c r="B315" t="s">
        <v>3097</v>
      </c>
      <c r="C315" t="s">
        <v>4738</v>
      </c>
      <c r="G315" t="s">
        <v>4742</v>
      </c>
      <c r="L315" t="s">
        <v>5500</v>
      </c>
      <c r="M315">
        <f t="shared" si="4"/>
        <v>2</v>
      </c>
    </row>
    <row r="316" spans="1:13">
      <c r="A316" t="s">
        <v>5933</v>
      </c>
      <c r="B316" t="s">
        <v>3097</v>
      </c>
      <c r="C316" t="s">
        <v>4738</v>
      </c>
      <c r="G316" t="s">
        <v>4742</v>
      </c>
      <c r="L316" t="s">
        <v>5500</v>
      </c>
      <c r="M316">
        <f t="shared" si="4"/>
        <v>2</v>
      </c>
    </row>
    <row r="317" spans="1:13">
      <c r="A317" t="s">
        <v>5712</v>
      </c>
      <c r="B317" t="s">
        <v>2406</v>
      </c>
      <c r="C317" t="s">
        <v>4738</v>
      </c>
      <c r="H317" t="s">
        <v>4743</v>
      </c>
      <c r="L317" t="s">
        <v>4873</v>
      </c>
      <c r="M317">
        <f t="shared" si="4"/>
        <v>2</v>
      </c>
    </row>
    <row r="318" spans="1:13">
      <c r="A318" t="s">
        <v>5714</v>
      </c>
      <c r="B318" t="s">
        <v>2406</v>
      </c>
      <c r="C318" t="s">
        <v>4738</v>
      </c>
      <c r="D318" t="s">
        <v>4739</v>
      </c>
      <c r="L318" t="s">
        <v>4772</v>
      </c>
      <c r="M318">
        <f t="shared" si="4"/>
        <v>2</v>
      </c>
    </row>
    <row r="319" spans="1:13">
      <c r="A319" t="s">
        <v>5936</v>
      </c>
      <c r="B319" t="s">
        <v>3097</v>
      </c>
      <c r="H319" t="s">
        <v>4743</v>
      </c>
      <c r="J319" t="s">
        <v>4745</v>
      </c>
      <c r="L319" t="s">
        <v>4766</v>
      </c>
      <c r="M319">
        <f t="shared" si="4"/>
        <v>2</v>
      </c>
    </row>
    <row r="320" spans="1:13">
      <c r="A320" t="s">
        <v>5479</v>
      </c>
      <c r="B320" t="s">
        <v>970</v>
      </c>
      <c r="C320" t="s">
        <v>4738</v>
      </c>
      <c r="D320" t="s">
        <v>4739</v>
      </c>
      <c r="L320" t="s">
        <v>4772</v>
      </c>
      <c r="M320">
        <f t="shared" si="4"/>
        <v>2</v>
      </c>
    </row>
    <row r="321" spans="1:13">
      <c r="A321" t="s">
        <v>5480</v>
      </c>
      <c r="B321" t="s">
        <v>970</v>
      </c>
      <c r="C321" t="s">
        <v>4738</v>
      </c>
      <c r="H321" t="s">
        <v>4743</v>
      </c>
      <c r="L321" t="s">
        <v>4873</v>
      </c>
      <c r="M321">
        <f t="shared" ref="M321:M384" si="5">COUNTA(C321:K321)</f>
        <v>2</v>
      </c>
    </row>
    <row r="322" spans="1:13">
      <c r="A322" t="s">
        <v>5481</v>
      </c>
      <c r="B322" t="s">
        <v>970</v>
      </c>
      <c r="C322" t="s">
        <v>4738</v>
      </c>
      <c r="D322" t="s">
        <v>4739</v>
      </c>
      <c r="L322" t="s">
        <v>4772</v>
      </c>
      <c r="M322">
        <f t="shared" si="5"/>
        <v>2</v>
      </c>
    </row>
    <row r="323" spans="1:13">
      <c r="A323" t="s">
        <v>5482</v>
      </c>
      <c r="B323" t="s">
        <v>970</v>
      </c>
      <c r="H323" t="s">
        <v>4743</v>
      </c>
      <c r="J323" t="s">
        <v>4745</v>
      </c>
      <c r="L323" t="s">
        <v>4766</v>
      </c>
      <c r="M323">
        <f t="shared" si="5"/>
        <v>2</v>
      </c>
    </row>
    <row r="324" spans="1:13">
      <c r="A324" t="s">
        <v>5483</v>
      </c>
      <c r="B324" t="s">
        <v>970</v>
      </c>
      <c r="H324" t="s">
        <v>4743</v>
      </c>
      <c r="J324" t="s">
        <v>4745</v>
      </c>
      <c r="L324" t="s">
        <v>4766</v>
      </c>
      <c r="M324">
        <f t="shared" si="5"/>
        <v>2</v>
      </c>
    </row>
    <row r="325" spans="1:13">
      <c r="A325" t="s">
        <v>5488</v>
      </c>
      <c r="B325" t="s">
        <v>970</v>
      </c>
      <c r="H325" t="s">
        <v>4743</v>
      </c>
      <c r="J325" t="s">
        <v>4745</v>
      </c>
      <c r="L325" t="s">
        <v>4766</v>
      </c>
      <c r="M325">
        <f t="shared" si="5"/>
        <v>2</v>
      </c>
    </row>
    <row r="326" spans="1:13">
      <c r="A326" t="s">
        <v>5498</v>
      </c>
      <c r="B326" t="s">
        <v>970</v>
      </c>
      <c r="H326" t="s">
        <v>4743</v>
      </c>
      <c r="J326" t="s">
        <v>4745</v>
      </c>
      <c r="L326" t="s">
        <v>4766</v>
      </c>
      <c r="M326">
        <f t="shared" si="5"/>
        <v>2</v>
      </c>
    </row>
    <row r="327" spans="1:13">
      <c r="A327" t="s">
        <v>5499</v>
      </c>
      <c r="B327" t="s">
        <v>970</v>
      </c>
      <c r="C327" t="s">
        <v>4738</v>
      </c>
      <c r="G327" t="s">
        <v>4742</v>
      </c>
      <c r="L327" t="s">
        <v>5500</v>
      </c>
      <c r="M327">
        <f t="shared" si="5"/>
        <v>2</v>
      </c>
    </row>
    <row r="328" spans="1:13">
      <c r="A328" t="s">
        <v>5508</v>
      </c>
      <c r="B328" t="s">
        <v>970</v>
      </c>
      <c r="C328" t="s">
        <v>4738</v>
      </c>
      <c r="E328" t="s">
        <v>4740</v>
      </c>
      <c r="L328" t="s">
        <v>4824</v>
      </c>
      <c r="M328">
        <f t="shared" si="5"/>
        <v>2</v>
      </c>
    </row>
    <row r="329" spans="1:13">
      <c r="A329" t="s">
        <v>5511</v>
      </c>
      <c r="B329" t="s">
        <v>970</v>
      </c>
      <c r="C329" t="s">
        <v>4738</v>
      </c>
      <c r="H329" t="s">
        <v>4743</v>
      </c>
      <c r="L329" t="s">
        <v>4873</v>
      </c>
      <c r="M329">
        <f t="shared" si="5"/>
        <v>2</v>
      </c>
    </row>
    <row r="330" spans="1:13">
      <c r="A330" t="s">
        <v>5512</v>
      </c>
      <c r="B330" t="s">
        <v>970</v>
      </c>
      <c r="C330" t="s">
        <v>4738</v>
      </c>
      <c r="F330" t="s">
        <v>4741</v>
      </c>
      <c r="L330" t="s">
        <v>4832</v>
      </c>
      <c r="M330">
        <f t="shared" si="5"/>
        <v>2</v>
      </c>
    </row>
    <row r="331" spans="1:13">
      <c r="A331" t="s">
        <v>4989</v>
      </c>
      <c r="B331" t="s">
        <v>851</v>
      </c>
      <c r="D331" t="s">
        <v>4739</v>
      </c>
      <c r="H331" t="s">
        <v>4743</v>
      </c>
      <c r="L331" t="s">
        <v>4799</v>
      </c>
      <c r="M331">
        <f t="shared" si="5"/>
        <v>2</v>
      </c>
    </row>
    <row r="332" spans="1:13">
      <c r="A332" t="s">
        <v>5937</v>
      </c>
      <c r="B332" t="s">
        <v>3097</v>
      </c>
      <c r="G332" t="s">
        <v>4742</v>
      </c>
      <c r="K332" t="s">
        <v>4746</v>
      </c>
      <c r="L332" t="s">
        <v>4838</v>
      </c>
      <c r="M332">
        <f t="shared" si="5"/>
        <v>2</v>
      </c>
    </row>
    <row r="333" spans="1:13">
      <c r="A333" t="s">
        <v>5620</v>
      </c>
      <c r="B333" t="s">
        <v>2326</v>
      </c>
      <c r="H333" t="s">
        <v>4743</v>
      </c>
      <c r="J333" t="s">
        <v>4745</v>
      </c>
      <c r="L333" t="s">
        <v>4766</v>
      </c>
      <c r="M333">
        <f t="shared" si="5"/>
        <v>2</v>
      </c>
    </row>
    <row r="334" spans="1:13">
      <c r="A334" t="s">
        <v>5828</v>
      </c>
      <c r="B334" t="s">
        <v>2886</v>
      </c>
      <c r="H334" t="s">
        <v>4743</v>
      </c>
      <c r="I334" t="s">
        <v>4744</v>
      </c>
      <c r="L334" t="s">
        <v>4976</v>
      </c>
      <c r="M334">
        <f t="shared" si="5"/>
        <v>2</v>
      </c>
    </row>
    <row r="335" spans="1:13">
      <c r="A335" t="s">
        <v>5833</v>
      </c>
      <c r="B335" t="s">
        <v>2886</v>
      </c>
      <c r="H335" t="s">
        <v>4743</v>
      </c>
      <c r="J335" t="s">
        <v>4745</v>
      </c>
      <c r="L335" t="s">
        <v>4766</v>
      </c>
      <c r="M335">
        <f t="shared" si="5"/>
        <v>2</v>
      </c>
    </row>
    <row r="336" spans="1:13">
      <c r="A336" t="s">
        <v>5522</v>
      </c>
      <c r="B336" t="s">
        <v>970</v>
      </c>
      <c r="C336" t="s">
        <v>4738</v>
      </c>
      <c r="H336" t="s">
        <v>4743</v>
      </c>
      <c r="L336" t="s">
        <v>4873</v>
      </c>
      <c r="M336">
        <f t="shared" si="5"/>
        <v>2</v>
      </c>
    </row>
    <row r="337" spans="1:13">
      <c r="A337" t="s">
        <v>6063</v>
      </c>
      <c r="B337" t="s">
        <v>3759</v>
      </c>
      <c r="G337" t="s">
        <v>4742</v>
      </c>
      <c r="K337" t="s">
        <v>4746</v>
      </c>
      <c r="L337" t="s">
        <v>4838</v>
      </c>
      <c r="M337">
        <f t="shared" si="5"/>
        <v>2</v>
      </c>
    </row>
    <row r="338" spans="1:13">
      <c r="A338" t="s">
        <v>5843</v>
      </c>
      <c r="B338" t="s">
        <v>2886</v>
      </c>
      <c r="H338" t="s">
        <v>4743</v>
      </c>
      <c r="I338" t="s">
        <v>4744</v>
      </c>
      <c r="L338" t="s">
        <v>4976</v>
      </c>
      <c r="M338">
        <f t="shared" si="5"/>
        <v>2</v>
      </c>
    </row>
    <row r="339" spans="1:13">
      <c r="A339" t="s">
        <v>5845</v>
      </c>
      <c r="B339" t="s">
        <v>2886</v>
      </c>
      <c r="I339" t="s">
        <v>4744</v>
      </c>
      <c r="J339" t="s">
        <v>4745</v>
      </c>
      <c r="L339" t="s">
        <v>4935</v>
      </c>
      <c r="M339">
        <f t="shared" si="5"/>
        <v>2</v>
      </c>
    </row>
    <row r="340" spans="1:13">
      <c r="A340" t="s">
        <v>5717</v>
      </c>
      <c r="B340" t="s">
        <v>2406</v>
      </c>
      <c r="H340" t="s">
        <v>4743</v>
      </c>
      <c r="I340" t="s">
        <v>4744</v>
      </c>
      <c r="L340" t="s">
        <v>4976</v>
      </c>
      <c r="M340">
        <f t="shared" si="5"/>
        <v>2</v>
      </c>
    </row>
    <row r="341" spans="1:13">
      <c r="A341" t="s">
        <v>4765</v>
      </c>
      <c r="B341" t="s">
        <v>130</v>
      </c>
      <c r="H341" t="s">
        <v>4743</v>
      </c>
      <c r="J341" t="s">
        <v>4745</v>
      </c>
      <c r="L341" t="s">
        <v>4766</v>
      </c>
      <c r="M341">
        <f t="shared" si="5"/>
        <v>2</v>
      </c>
    </row>
    <row r="342" spans="1:13">
      <c r="A342" t="s">
        <v>4767</v>
      </c>
      <c r="B342" t="s">
        <v>130</v>
      </c>
      <c r="H342" t="s">
        <v>4743</v>
      </c>
      <c r="J342" t="s">
        <v>4745</v>
      </c>
      <c r="L342" t="s">
        <v>4766</v>
      </c>
      <c r="M342">
        <f t="shared" si="5"/>
        <v>2</v>
      </c>
    </row>
    <row r="343" spans="1:13">
      <c r="A343" t="s">
        <v>5531</v>
      </c>
      <c r="B343" t="s">
        <v>970</v>
      </c>
      <c r="C343" t="s">
        <v>4738</v>
      </c>
      <c r="E343" t="s">
        <v>4740</v>
      </c>
      <c r="L343" t="s">
        <v>4824</v>
      </c>
      <c r="M343">
        <f t="shared" si="5"/>
        <v>2</v>
      </c>
    </row>
    <row r="344" spans="1:13">
      <c r="A344" t="s">
        <v>5956</v>
      </c>
      <c r="B344" t="s">
        <v>3428</v>
      </c>
      <c r="F344" t="s">
        <v>4741</v>
      </c>
      <c r="G344" t="s">
        <v>4742</v>
      </c>
      <c r="L344" t="s">
        <v>4782</v>
      </c>
      <c r="M344">
        <f t="shared" si="5"/>
        <v>2</v>
      </c>
    </row>
    <row r="345" spans="1:13">
      <c r="A345" t="s">
        <v>5723</v>
      </c>
      <c r="B345" t="s">
        <v>2406</v>
      </c>
      <c r="H345" t="s">
        <v>4743</v>
      </c>
      <c r="J345" t="s">
        <v>4745</v>
      </c>
      <c r="L345" t="s">
        <v>4766</v>
      </c>
      <c r="M345">
        <f t="shared" si="5"/>
        <v>2</v>
      </c>
    </row>
    <row r="346" spans="1:13">
      <c r="A346" t="s">
        <v>5724</v>
      </c>
      <c r="B346" t="s">
        <v>2406</v>
      </c>
      <c r="H346" t="s">
        <v>4743</v>
      </c>
      <c r="I346" t="s">
        <v>4744</v>
      </c>
      <c r="L346" t="s">
        <v>4976</v>
      </c>
      <c r="M346">
        <f t="shared" si="5"/>
        <v>2</v>
      </c>
    </row>
    <row r="347" spans="1:13">
      <c r="A347" t="s">
        <v>5728</v>
      </c>
      <c r="B347" t="s">
        <v>2406</v>
      </c>
      <c r="H347" t="s">
        <v>4743</v>
      </c>
      <c r="I347" t="s">
        <v>4744</v>
      </c>
      <c r="L347" t="s">
        <v>4976</v>
      </c>
      <c r="M347">
        <f t="shared" si="5"/>
        <v>2</v>
      </c>
    </row>
    <row r="348" spans="1:13">
      <c r="A348" t="s">
        <v>5731</v>
      </c>
      <c r="B348" t="s">
        <v>2406</v>
      </c>
      <c r="C348" t="s">
        <v>4738</v>
      </c>
      <c r="H348" t="s">
        <v>4743</v>
      </c>
      <c r="L348" t="s">
        <v>4873</v>
      </c>
      <c r="M348">
        <f t="shared" si="5"/>
        <v>2</v>
      </c>
    </row>
    <row r="349" spans="1:13">
      <c r="A349" t="s">
        <v>5732</v>
      </c>
      <c r="B349" t="s">
        <v>2406</v>
      </c>
      <c r="C349" t="s">
        <v>4738</v>
      </c>
      <c r="H349" t="s">
        <v>4743</v>
      </c>
      <c r="L349" t="s">
        <v>4873</v>
      </c>
      <c r="M349">
        <f t="shared" si="5"/>
        <v>2</v>
      </c>
    </row>
    <row r="350" spans="1:13">
      <c r="A350" t="s">
        <v>5733</v>
      </c>
      <c r="B350" t="s">
        <v>2406</v>
      </c>
      <c r="C350" t="s">
        <v>4738</v>
      </c>
      <c r="H350" t="s">
        <v>4743</v>
      </c>
      <c r="L350" t="s">
        <v>4873</v>
      </c>
      <c r="M350">
        <f t="shared" si="5"/>
        <v>2</v>
      </c>
    </row>
    <row r="351" spans="1:13">
      <c r="A351" t="s">
        <v>4970</v>
      </c>
      <c r="B351" t="s">
        <v>845</v>
      </c>
      <c r="F351" t="s">
        <v>4741</v>
      </c>
      <c r="G351" t="s">
        <v>4742</v>
      </c>
      <c r="L351" t="s">
        <v>4782</v>
      </c>
      <c r="M351">
        <f t="shared" si="5"/>
        <v>2</v>
      </c>
    </row>
    <row r="352" spans="1:13">
      <c r="A352" t="s">
        <v>5942</v>
      </c>
      <c r="B352" t="s">
        <v>3097</v>
      </c>
      <c r="F352" t="s">
        <v>4741</v>
      </c>
      <c r="G352" t="s">
        <v>4742</v>
      </c>
      <c r="L352" t="s">
        <v>4782</v>
      </c>
      <c r="M352">
        <f t="shared" si="5"/>
        <v>2</v>
      </c>
    </row>
    <row r="353" spans="1:13">
      <c r="A353" t="s">
        <v>4912</v>
      </c>
      <c r="B353" t="s">
        <v>617</v>
      </c>
      <c r="E353" t="s">
        <v>4740</v>
      </c>
      <c r="H353" t="s">
        <v>4743</v>
      </c>
      <c r="L353" t="s">
        <v>4913</v>
      </c>
      <c r="M353">
        <f t="shared" si="5"/>
        <v>2</v>
      </c>
    </row>
    <row r="354" spans="1:13">
      <c r="A354" t="s">
        <v>4881</v>
      </c>
      <c r="B354" t="s">
        <v>550</v>
      </c>
      <c r="H354" t="s">
        <v>4743</v>
      </c>
      <c r="J354" t="s">
        <v>4745</v>
      </c>
      <c r="L354" t="s">
        <v>4766</v>
      </c>
      <c r="M354">
        <f t="shared" si="5"/>
        <v>2</v>
      </c>
    </row>
    <row r="355" spans="1:13">
      <c r="A355" t="s">
        <v>5540</v>
      </c>
      <c r="B355" t="s">
        <v>970</v>
      </c>
      <c r="C355" t="s">
        <v>4738</v>
      </c>
      <c r="H355" t="s">
        <v>4743</v>
      </c>
      <c r="L355" t="s">
        <v>4873</v>
      </c>
      <c r="M355">
        <f t="shared" si="5"/>
        <v>2</v>
      </c>
    </row>
    <row r="356" spans="1:13">
      <c r="A356" t="s">
        <v>4990</v>
      </c>
      <c r="B356" t="s">
        <v>851</v>
      </c>
      <c r="G356" t="s">
        <v>4742</v>
      </c>
      <c r="H356" t="s">
        <v>4743</v>
      </c>
      <c r="L356" t="s">
        <v>4786</v>
      </c>
      <c r="M356">
        <f t="shared" si="5"/>
        <v>2</v>
      </c>
    </row>
    <row r="357" spans="1:13">
      <c r="A357" t="s">
        <v>4993</v>
      </c>
      <c r="B357" t="s">
        <v>851</v>
      </c>
      <c r="H357" t="s">
        <v>4743</v>
      </c>
      <c r="J357" t="s">
        <v>4745</v>
      </c>
      <c r="L357" t="s">
        <v>4766</v>
      </c>
      <c r="M357">
        <f t="shared" si="5"/>
        <v>2</v>
      </c>
    </row>
    <row r="358" spans="1:13">
      <c r="A358" t="s">
        <v>5735</v>
      </c>
      <c r="B358" t="s">
        <v>2406</v>
      </c>
      <c r="G358" t="s">
        <v>4742</v>
      </c>
      <c r="I358" t="s">
        <v>4744</v>
      </c>
      <c r="L358" t="s">
        <v>5673</v>
      </c>
      <c r="M358">
        <f t="shared" si="5"/>
        <v>2</v>
      </c>
    </row>
    <row r="359" spans="1:13">
      <c r="A359" t="s">
        <v>4942</v>
      </c>
      <c r="B359" t="s">
        <v>743</v>
      </c>
      <c r="G359" t="s">
        <v>4742</v>
      </c>
      <c r="K359" t="s">
        <v>4746</v>
      </c>
      <c r="L359" t="s">
        <v>4838</v>
      </c>
      <c r="M359">
        <f t="shared" si="5"/>
        <v>2</v>
      </c>
    </row>
    <row r="360" spans="1:13">
      <c r="A360" t="s">
        <v>5736</v>
      </c>
      <c r="B360" t="s">
        <v>2406</v>
      </c>
      <c r="H360" t="s">
        <v>4743</v>
      </c>
      <c r="J360" t="s">
        <v>4745</v>
      </c>
      <c r="L360" t="s">
        <v>4766</v>
      </c>
      <c r="M360">
        <f t="shared" si="5"/>
        <v>2</v>
      </c>
    </row>
    <row r="361" spans="1:13">
      <c r="A361" t="s">
        <v>5543</v>
      </c>
      <c r="B361" t="s">
        <v>970</v>
      </c>
      <c r="H361" t="s">
        <v>4743</v>
      </c>
      <c r="J361" t="s">
        <v>4745</v>
      </c>
      <c r="L361" t="s">
        <v>4766</v>
      </c>
      <c r="M361">
        <f t="shared" si="5"/>
        <v>2</v>
      </c>
    </row>
    <row r="362" spans="1:13">
      <c r="A362" t="s">
        <v>5872</v>
      </c>
      <c r="B362" t="s">
        <v>3027</v>
      </c>
      <c r="H362" t="s">
        <v>4743</v>
      </c>
      <c r="J362" t="s">
        <v>4745</v>
      </c>
      <c r="L362" t="s">
        <v>4766</v>
      </c>
      <c r="M362">
        <f t="shared" si="5"/>
        <v>2</v>
      </c>
    </row>
    <row r="363" spans="1:13">
      <c r="A363" t="s">
        <v>5873</v>
      </c>
      <c r="B363" t="s">
        <v>3027</v>
      </c>
      <c r="C363" t="s">
        <v>4738</v>
      </c>
      <c r="H363" t="s">
        <v>4743</v>
      </c>
      <c r="L363" t="s">
        <v>4873</v>
      </c>
      <c r="M363">
        <f t="shared" si="5"/>
        <v>2</v>
      </c>
    </row>
    <row r="364" spans="1:13">
      <c r="A364" t="s">
        <v>5860</v>
      </c>
      <c r="B364" t="s">
        <v>2886</v>
      </c>
      <c r="H364" t="s">
        <v>4743</v>
      </c>
      <c r="J364" t="s">
        <v>4745</v>
      </c>
      <c r="L364" t="s">
        <v>4766</v>
      </c>
      <c r="M364">
        <f t="shared" si="5"/>
        <v>2</v>
      </c>
    </row>
    <row r="365" spans="1:13">
      <c r="A365" t="s">
        <v>5864</v>
      </c>
      <c r="B365" t="s">
        <v>2886</v>
      </c>
      <c r="H365" t="s">
        <v>4743</v>
      </c>
      <c r="J365" t="s">
        <v>4745</v>
      </c>
      <c r="L365" t="s">
        <v>4766</v>
      </c>
      <c r="M365">
        <f t="shared" si="5"/>
        <v>2</v>
      </c>
    </row>
    <row r="366" spans="1:13">
      <c r="A366" t="s">
        <v>5985</v>
      </c>
      <c r="B366" t="s">
        <v>5986</v>
      </c>
      <c r="H366" t="s">
        <v>4743</v>
      </c>
      <c r="J366" t="s">
        <v>4745</v>
      </c>
      <c r="L366" t="s">
        <v>4766</v>
      </c>
      <c r="M366">
        <f t="shared" si="5"/>
        <v>2</v>
      </c>
    </row>
    <row r="367" spans="1:13">
      <c r="A367" t="s">
        <v>5746</v>
      </c>
      <c r="B367" t="s">
        <v>2406</v>
      </c>
      <c r="H367" t="s">
        <v>4743</v>
      </c>
      <c r="J367" t="s">
        <v>4745</v>
      </c>
      <c r="L367" t="s">
        <v>4766</v>
      </c>
      <c r="M367">
        <f t="shared" si="5"/>
        <v>2</v>
      </c>
    </row>
    <row r="368" spans="1:13">
      <c r="A368" t="s">
        <v>6045</v>
      </c>
      <c r="B368" t="s">
        <v>3570</v>
      </c>
      <c r="D368" t="s">
        <v>4739</v>
      </c>
      <c r="H368" t="s">
        <v>4743</v>
      </c>
      <c r="L368" t="s">
        <v>4799</v>
      </c>
      <c r="M368">
        <f t="shared" si="5"/>
        <v>2</v>
      </c>
    </row>
    <row r="369" spans="1:13">
      <c r="A369" t="s">
        <v>6050</v>
      </c>
      <c r="B369" t="s">
        <v>3570</v>
      </c>
      <c r="D369" t="s">
        <v>4739</v>
      </c>
      <c r="H369" t="s">
        <v>4743</v>
      </c>
      <c r="L369" t="s">
        <v>4799</v>
      </c>
      <c r="M369">
        <f t="shared" si="5"/>
        <v>2</v>
      </c>
    </row>
    <row r="370" spans="1:13">
      <c r="A370" t="s">
        <v>6053</v>
      </c>
      <c r="B370" t="s">
        <v>3570</v>
      </c>
      <c r="C370" t="s">
        <v>4738</v>
      </c>
      <c r="D370" t="s">
        <v>4739</v>
      </c>
      <c r="L370" t="s">
        <v>4772</v>
      </c>
      <c r="M370">
        <f t="shared" si="5"/>
        <v>2</v>
      </c>
    </row>
    <row r="371" spans="1:13">
      <c r="A371" t="s">
        <v>6056</v>
      </c>
      <c r="B371" t="s">
        <v>3570</v>
      </c>
      <c r="D371" t="s">
        <v>4739</v>
      </c>
      <c r="F371" t="s">
        <v>4741</v>
      </c>
      <c r="L371" t="s">
        <v>6057</v>
      </c>
      <c r="M371">
        <f t="shared" si="5"/>
        <v>2</v>
      </c>
    </row>
    <row r="372" spans="1:13">
      <c r="A372" t="s">
        <v>5563</v>
      </c>
      <c r="B372" t="s">
        <v>970</v>
      </c>
      <c r="H372" t="s">
        <v>4743</v>
      </c>
      <c r="J372" t="s">
        <v>4745</v>
      </c>
      <c r="L372" t="s">
        <v>4766</v>
      </c>
      <c r="M372">
        <f t="shared" si="5"/>
        <v>2</v>
      </c>
    </row>
    <row r="373" spans="1:13">
      <c r="A373" t="s">
        <v>5569</v>
      </c>
      <c r="B373" t="s">
        <v>970</v>
      </c>
      <c r="H373" t="s">
        <v>4743</v>
      </c>
      <c r="J373" t="s">
        <v>4745</v>
      </c>
      <c r="L373" t="s">
        <v>4766</v>
      </c>
      <c r="M373">
        <f t="shared" si="5"/>
        <v>2</v>
      </c>
    </row>
    <row r="374" spans="1:13">
      <c r="A374" t="s">
        <v>5570</v>
      </c>
      <c r="B374" t="s">
        <v>970</v>
      </c>
      <c r="H374" t="s">
        <v>4743</v>
      </c>
      <c r="J374" t="s">
        <v>4745</v>
      </c>
      <c r="L374" t="s">
        <v>4766</v>
      </c>
      <c r="M374">
        <f t="shared" si="5"/>
        <v>2</v>
      </c>
    </row>
    <row r="375" spans="1:13">
      <c r="A375" t="s">
        <v>5573</v>
      </c>
      <c r="B375" t="s">
        <v>970</v>
      </c>
      <c r="H375" t="s">
        <v>4743</v>
      </c>
      <c r="J375" t="s">
        <v>4745</v>
      </c>
      <c r="L375" t="s">
        <v>4766</v>
      </c>
      <c r="M375">
        <f t="shared" si="5"/>
        <v>2</v>
      </c>
    </row>
    <row r="376" spans="1:13">
      <c r="A376" t="s">
        <v>5577</v>
      </c>
      <c r="B376" t="s">
        <v>970</v>
      </c>
      <c r="G376" t="s">
        <v>4742</v>
      </c>
      <c r="K376" t="s">
        <v>4746</v>
      </c>
      <c r="L376" t="s">
        <v>4838</v>
      </c>
      <c r="M376">
        <f t="shared" si="5"/>
        <v>2</v>
      </c>
    </row>
    <row r="377" spans="1:13">
      <c r="A377" t="s">
        <v>5578</v>
      </c>
      <c r="B377" t="s">
        <v>970</v>
      </c>
      <c r="H377" t="s">
        <v>4743</v>
      </c>
      <c r="J377" t="s">
        <v>4745</v>
      </c>
      <c r="L377" t="s">
        <v>4766</v>
      </c>
      <c r="M377">
        <f t="shared" si="5"/>
        <v>2</v>
      </c>
    </row>
    <row r="378" spans="1:13">
      <c r="A378" t="s">
        <v>5585</v>
      </c>
      <c r="B378" t="s">
        <v>970</v>
      </c>
      <c r="H378" t="s">
        <v>4743</v>
      </c>
      <c r="J378" t="s">
        <v>4745</v>
      </c>
      <c r="L378" t="s">
        <v>4766</v>
      </c>
      <c r="M378">
        <f t="shared" si="5"/>
        <v>2</v>
      </c>
    </row>
    <row r="379" spans="1:13">
      <c r="A379" t="s">
        <v>5586</v>
      </c>
      <c r="B379" t="s">
        <v>970</v>
      </c>
      <c r="H379" t="s">
        <v>4743</v>
      </c>
      <c r="J379" t="s">
        <v>4745</v>
      </c>
      <c r="L379" t="s">
        <v>4766</v>
      </c>
      <c r="M379">
        <f t="shared" si="5"/>
        <v>2</v>
      </c>
    </row>
    <row r="380" spans="1:13">
      <c r="A380" t="s">
        <v>6059</v>
      </c>
      <c r="B380" t="s">
        <v>3570</v>
      </c>
      <c r="H380" t="s">
        <v>4743</v>
      </c>
      <c r="J380" t="s">
        <v>4745</v>
      </c>
      <c r="L380" t="s">
        <v>4766</v>
      </c>
      <c r="M380">
        <f t="shared" si="5"/>
        <v>2</v>
      </c>
    </row>
    <row r="381" spans="1:13">
      <c r="A381" t="s">
        <v>4923</v>
      </c>
      <c r="B381" t="s">
        <v>740</v>
      </c>
      <c r="H381" t="s">
        <v>4743</v>
      </c>
      <c r="J381" t="s">
        <v>4745</v>
      </c>
      <c r="L381" t="s">
        <v>4766</v>
      </c>
      <c r="M381">
        <f t="shared" si="5"/>
        <v>2</v>
      </c>
    </row>
    <row r="382" spans="1:13">
      <c r="A382" t="s">
        <v>6065</v>
      </c>
      <c r="B382" t="s">
        <v>3759</v>
      </c>
      <c r="F382" t="s">
        <v>4741</v>
      </c>
      <c r="G382" t="s">
        <v>4742</v>
      </c>
      <c r="L382" t="s">
        <v>4782</v>
      </c>
      <c r="M382">
        <f t="shared" si="5"/>
        <v>2</v>
      </c>
    </row>
    <row r="383" spans="1:13">
      <c r="A383" t="s">
        <v>6066</v>
      </c>
      <c r="B383" t="s">
        <v>3759</v>
      </c>
      <c r="F383" t="s">
        <v>4741</v>
      </c>
      <c r="G383" t="s">
        <v>4742</v>
      </c>
      <c r="L383" t="s">
        <v>4782</v>
      </c>
      <c r="M383">
        <f t="shared" si="5"/>
        <v>2</v>
      </c>
    </row>
    <row r="384" spans="1:13">
      <c r="A384" t="s">
        <v>5753</v>
      </c>
      <c r="B384" t="s">
        <v>2406</v>
      </c>
      <c r="D384" t="s">
        <v>4739</v>
      </c>
      <c r="H384" t="s">
        <v>4743</v>
      </c>
      <c r="L384" t="s">
        <v>4799</v>
      </c>
      <c r="M384">
        <f t="shared" si="5"/>
        <v>2</v>
      </c>
    </row>
    <row r="385" spans="1:13">
      <c r="A385" t="s">
        <v>5979</v>
      </c>
      <c r="B385" t="s">
        <v>3463</v>
      </c>
      <c r="H385" t="s">
        <v>4743</v>
      </c>
      <c r="I385" t="s">
        <v>4744</v>
      </c>
      <c r="L385" t="s">
        <v>4976</v>
      </c>
      <c r="M385">
        <f t="shared" ref="M385:M448" si="6">COUNTA(C385:K385)</f>
        <v>2</v>
      </c>
    </row>
    <row r="386" spans="1:13">
      <c r="A386" t="s">
        <v>4798</v>
      </c>
      <c r="B386" t="s">
        <v>157</v>
      </c>
      <c r="D386" t="s">
        <v>4739</v>
      </c>
      <c r="H386" t="s">
        <v>4743</v>
      </c>
      <c r="L386" t="s">
        <v>4799</v>
      </c>
      <c r="M386">
        <f t="shared" si="6"/>
        <v>2</v>
      </c>
    </row>
    <row r="387" spans="1:13">
      <c r="A387" t="s">
        <v>5600</v>
      </c>
      <c r="B387" t="s">
        <v>970</v>
      </c>
      <c r="H387" t="s">
        <v>4743</v>
      </c>
      <c r="J387" t="s">
        <v>4745</v>
      </c>
      <c r="L387" t="s">
        <v>4766</v>
      </c>
      <c r="M387">
        <f t="shared" si="6"/>
        <v>2</v>
      </c>
    </row>
    <row r="388" spans="1:13">
      <c r="A388" t="s">
        <v>5602</v>
      </c>
      <c r="B388" t="s">
        <v>970</v>
      </c>
      <c r="H388" t="s">
        <v>4743</v>
      </c>
      <c r="J388" t="s">
        <v>4745</v>
      </c>
      <c r="L388" t="s">
        <v>4766</v>
      </c>
      <c r="M388">
        <f t="shared" si="6"/>
        <v>2</v>
      </c>
    </row>
    <row r="389" spans="1:13">
      <c r="A389" t="s">
        <v>5603</v>
      </c>
      <c r="B389" t="s">
        <v>970</v>
      </c>
      <c r="C389" t="s">
        <v>4738</v>
      </c>
      <c r="H389" t="s">
        <v>4743</v>
      </c>
      <c r="L389" t="s">
        <v>4873</v>
      </c>
      <c r="M389">
        <f t="shared" si="6"/>
        <v>2</v>
      </c>
    </row>
    <row r="390" spans="1:13">
      <c r="A390" t="s">
        <v>5989</v>
      </c>
      <c r="B390" t="s">
        <v>3570</v>
      </c>
      <c r="F390" t="s">
        <v>4741</v>
      </c>
      <c r="L390" t="s">
        <v>4741</v>
      </c>
      <c r="M390">
        <f t="shared" si="6"/>
        <v>1</v>
      </c>
    </row>
    <row r="391" spans="1:13">
      <c r="A391" t="s">
        <v>5990</v>
      </c>
      <c r="B391" t="s">
        <v>3570</v>
      </c>
      <c r="F391" t="s">
        <v>4741</v>
      </c>
      <c r="L391" t="s">
        <v>4741</v>
      </c>
      <c r="M391">
        <f t="shared" si="6"/>
        <v>1</v>
      </c>
    </row>
    <row r="392" spans="1:13">
      <c r="A392" t="s">
        <v>5992</v>
      </c>
      <c r="B392" t="s">
        <v>3570</v>
      </c>
      <c r="F392" t="s">
        <v>4741</v>
      </c>
      <c r="L392" t="s">
        <v>4741</v>
      </c>
      <c r="M392">
        <f t="shared" si="6"/>
        <v>1</v>
      </c>
    </row>
    <row r="393" spans="1:13">
      <c r="A393" t="s">
        <v>5011</v>
      </c>
      <c r="B393" t="s">
        <v>970</v>
      </c>
      <c r="G393" t="s">
        <v>4742</v>
      </c>
      <c r="L393" t="s">
        <v>4742</v>
      </c>
      <c r="M393">
        <f t="shared" si="6"/>
        <v>1</v>
      </c>
    </row>
    <row r="394" spans="1:13">
      <c r="A394" t="s">
        <v>5012</v>
      </c>
      <c r="B394" t="s">
        <v>970</v>
      </c>
      <c r="C394" t="s">
        <v>4738</v>
      </c>
      <c r="L394" t="s">
        <v>4738</v>
      </c>
      <c r="M394">
        <f t="shared" si="6"/>
        <v>1</v>
      </c>
    </row>
    <row r="395" spans="1:13">
      <c r="A395" t="s">
        <v>5013</v>
      </c>
      <c r="B395" t="s">
        <v>970</v>
      </c>
      <c r="H395" t="s">
        <v>4743</v>
      </c>
      <c r="L395" t="s">
        <v>4743</v>
      </c>
      <c r="M395">
        <f t="shared" si="6"/>
        <v>1</v>
      </c>
    </row>
    <row r="396" spans="1:13">
      <c r="A396" t="s">
        <v>5645</v>
      </c>
      <c r="B396" t="s">
        <v>2406</v>
      </c>
      <c r="J396" t="s">
        <v>4745</v>
      </c>
      <c r="L396" t="s">
        <v>4745</v>
      </c>
      <c r="M396">
        <f t="shared" si="6"/>
        <v>1</v>
      </c>
    </row>
    <row r="397" spans="1:13">
      <c r="A397" t="s">
        <v>5646</v>
      </c>
      <c r="B397" t="s">
        <v>2406</v>
      </c>
      <c r="G397" t="s">
        <v>4742</v>
      </c>
      <c r="L397" t="s">
        <v>4742</v>
      </c>
      <c r="M397">
        <f t="shared" si="6"/>
        <v>1</v>
      </c>
    </row>
    <row r="398" spans="1:13">
      <c r="A398" t="s">
        <v>5647</v>
      </c>
      <c r="B398" t="s">
        <v>2406</v>
      </c>
      <c r="H398" t="s">
        <v>4743</v>
      </c>
      <c r="L398" t="s">
        <v>4743</v>
      </c>
      <c r="M398">
        <f t="shared" si="6"/>
        <v>1</v>
      </c>
    </row>
    <row r="399" spans="1:13">
      <c r="A399" t="s">
        <v>5014</v>
      </c>
      <c r="B399" t="s">
        <v>970</v>
      </c>
      <c r="G399" t="s">
        <v>4742</v>
      </c>
      <c r="L399" t="s">
        <v>4742</v>
      </c>
      <c r="M399">
        <f t="shared" si="6"/>
        <v>1</v>
      </c>
    </row>
    <row r="400" spans="1:13">
      <c r="A400" t="s">
        <v>5015</v>
      </c>
      <c r="B400" t="s">
        <v>970</v>
      </c>
      <c r="F400" t="s">
        <v>4741</v>
      </c>
      <c r="L400" t="s">
        <v>4741</v>
      </c>
      <c r="M400">
        <f t="shared" si="6"/>
        <v>1</v>
      </c>
    </row>
    <row r="401" spans="1:13">
      <c r="A401" t="s">
        <v>5761</v>
      </c>
      <c r="B401" t="s">
        <v>2871</v>
      </c>
      <c r="H401" t="s">
        <v>4743</v>
      </c>
      <c r="L401" t="s">
        <v>4743</v>
      </c>
      <c r="M401">
        <f t="shared" si="6"/>
        <v>1</v>
      </c>
    </row>
    <row r="402" spans="1:13">
      <c r="A402" t="s">
        <v>5648</v>
      </c>
      <c r="B402" t="s">
        <v>2406</v>
      </c>
      <c r="I402" t="s">
        <v>4744</v>
      </c>
      <c r="L402" t="s">
        <v>4744</v>
      </c>
      <c r="M402">
        <f t="shared" si="6"/>
        <v>1</v>
      </c>
    </row>
    <row r="403" spans="1:13">
      <c r="A403" t="s">
        <v>5649</v>
      </c>
      <c r="B403" t="s">
        <v>2406</v>
      </c>
      <c r="H403" t="s">
        <v>4743</v>
      </c>
      <c r="L403" t="s">
        <v>4743</v>
      </c>
      <c r="M403">
        <f t="shared" si="6"/>
        <v>1</v>
      </c>
    </row>
    <row r="404" spans="1:13">
      <c r="A404" t="s">
        <v>5650</v>
      </c>
      <c r="B404" t="s">
        <v>2406</v>
      </c>
      <c r="H404" t="s">
        <v>4743</v>
      </c>
      <c r="L404" t="s">
        <v>4743</v>
      </c>
      <c r="M404">
        <f t="shared" si="6"/>
        <v>1</v>
      </c>
    </row>
    <row r="405" spans="1:13">
      <c r="A405" t="s">
        <v>4885</v>
      </c>
      <c r="B405" t="s">
        <v>617</v>
      </c>
      <c r="H405" t="s">
        <v>4743</v>
      </c>
      <c r="L405" t="s">
        <v>4743</v>
      </c>
      <c r="M405">
        <f t="shared" si="6"/>
        <v>1</v>
      </c>
    </row>
    <row r="406" spans="1:13">
      <c r="A406" t="s">
        <v>5652</v>
      </c>
      <c r="B406" t="s">
        <v>2406</v>
      </c>
      <c r="H406" t="s">
        <v>4743</v>
      </c>
      <c r="L406" t="s">
        <v>4743</v>
      </c>
      <c r="M406">
        <f t="shared" si="6"/>
        <v>1</v>
      </c>
    </row>
    <row r="407" spans="1:13">
      <c r="A407" t="s">
        <v>5653</v>
      </c>
      <c r="B407" t="s">
        <v>2406</v>
      </c>
      <c r="H407" t="s">
        <v>4743</v>
      </c>
      <c r="L407" t="s">
        <v>4743</v>
      </c>
      <c r="M407">
        <f t="shared" si="6"/>
        <v>1</v>
      </c>
    </row>
    <row r="408" spans="1:13">
      <c r="A408" t="s">
        <v>5654</v>
      </c>
      <c r="B408" t="s">
        <v>2406</v>
      </c>
      <c r="H408" t="s">
        <v>4743</v>
      </c>
      <c r="L408" t="s">
        <v>4743</v>
      </c>
      <c r="M408">
        <f t="shared" si="6"/>
        <v>1</v>
      </c>
    </row>
    <row r="409" spans="1:13">
      <c r="A409" t="s">
        <v>5996</v>
      </c>
      <c r="B409" t="s">
        <v>3570</v>
      </c>
      <c r="H409" t="s">
        <v>4743</v>
      </c>
      <c r="L409" t="s">
        <v>4743</v>
      </c>
      <c r="M409">
        <f t="shared" si="6"/>
        <v>1</v>
      </c>
    </row>
    <row r="410" spans="1:13">
      <c r="A410" t="s">
        <v>5655</v>
      </c>
      <c r="B410" t="s">
        <v>2406</v>
      </c>
      <c r="H410" t="s">
        <v>4743</v>
      </c>
      <c r="L410" t="s">
        <v>4743</v>
      </c>
      <c r="M410">
        <f t="shared" si="6"/>
        <v>1</v>
      </c>
    </row>
    <row r="411" spans="1:13">
      <c r="A411" t="s">
        <v>5017</v>
      </c>
      <c r="B411" t="s">
        <v>970</v>
      </c>
      <c r="J411" t="s">
        <v>4745</v>
      </c>
      <c r="L411" t="s">
        <v>4745</v>
      </c>
      <c r="M411">
        <f t="shared" si="6"/>
        <v>1</v>
      </c>
    </row>
    <row r="412" spans="1:13">
      <c r="A412" t="s">
        <v>5018</v>
      </c>
      <c r="B412" t="s">
        <v>970</v>
      </c>
      <c r="E412" t="s">
        <v>4740</v>
      </c>
      <c r="L412" t="s">
        <v>4740</v>
      </c>
      <c r="M412">
        <f t="shared" si="6"/>
        <v>1</v>
      </c>
    </row>
    <row r="413" spans="1:13">
      <c r="A413" t="s">
        <v>5019</v>
      </c>
      <c r="B413" t="s">
        <v>970</v>
      </c>
      <c r="G413" t="s">
        <v>4742</v>
      </c>
      <c r="L413" t="s">
        <v>4742</v>
      </c>
      <c r="M413">
        <f t="shared" si="6"/>
        <v>1</v>
      </c>
    </row>
    <row r="414" spans="1:13">
      <c r="A414" t="s">
        <v>4886</v>
      </c>
      <c r="B414" t="s">
        <v>617</v>
      </c>
      <c r="H414" t="s">
        <v>4743</v>
      </c>
      <c r="L414" t="s">
        <v>4743</v>
      </c>
      <c r="M414">
        <f t="shared" si="6"/>
        <v>1</v>
      </c>
    </row>
    <row r="415" spans="1:13">
      <c r="A415" t="s">
        <v>5961</v>
      </c>
      <c r="B415" t="s">
        <v>3463</v>
      </c>
      <c r="H415" t="s">
        <v>4743</v>
      </c>
      <c r="L415" t="s">
        <v>4743</v>
      </c>
      <c r="M415">
        <f t="shared" si="6"/>
        <v>1</v>
      </c>
    </row>
    <row r="416" spans="1:13">
      <c r="A416" t="s">
        <v>5963</v>
      </c>
      <c r="B416" t="s">
        <v>3463</v>
      </c>
      <c r="H416" t="s">
        <v>4743</v>
      </c>
      <c r="L416" t="s">
        <v>4743</v>
      </c>
      <c r="M416">
        <f t="shared" si="6"/>
        <v>1</v>
      </c>
    </row>
    <row r="417" spans="1:13">
      <c r="A417" t="s">
        <v>5022</v>
      </c>
      <c r="B417" t="s">
        <v>970</v>
      </c>
      <c r="G417" t="s">
        <v>4742</v>
      </c>
      <c r="L417" t="s">
        <v>4742</v>
      </c>
      <c r="M417">
        <f t="shared" si="6"/>
        <v>1</v>
      </c>
    </row>
    <row r="418" spans="1:13">
      <c r="A418" t="s">
        <v>5023</v>
      </c>
      <c r="B418" t="s">
        <v>970</v>
      </c>
      <c r="H418" t="s">
        <v>4743</v>
      </c>
      <c r="L418" t="s">
        <v>4743</v>
      </c>
      <c r="M418">
        <f t="shared" si="6"/>
        <v>1</v>
      </c>
    </row>
    <row r="419" spans="1:13">
      <c r="A419" t="s">
        <v>5765</v>
      </c>
      <c r="B419" t="s">
        <v>2886</v>
      </c>
      <c r="I419" t="s">
        <v>4744</v>
      </c>
      <c r="L419" t="s">
        <v>4744</v>
      </c>
      <c r="M419">
        <f t="shared" si="6"/>
        <v>1</v>
      </c>
    </row>
    <row r="420" spans="1:13">
      <c r="A420" t="s">
        <v>5024</v>
      </c>
      <c r="B420" t="s">
        <v>970</v>
      </c>
      <c r="H420" t="s">
        <v>4743</v>
      </c>
      <c r="L420" t="s">
        <v>4743</v>
      </c>
      <c r="M420">
        <f t="shared" si="6"/>
        <v>1</v>
      </c>
    </row>
    <row r="421" spans="1:13">
      <c r="A421" t="s">
        <v>5656</v>
      </c>
      <c r="B421" t="s">
        <v>2406</v>
      </c>
      <c r="H421" t="s">
        <v>4743</v>
      </c>
      <c r="L421" t="s">
        <v>4743</v>
      </c>
      <c r="M421">
        <f t="shared" si="6"/>
        <v>1</v>
      </c>
    </row>
    <row r="422" spans="1:13">
      <c r="A422" t="s">
        <v>5878</v>
      </c>
      <c r="B422" t="s">
        <v>3097</v>
      </c>
      <c r="H422" t="s">
        <v>4743</v>
      </c>
      <c r="L422" t="s">
        <v>4743</v>
      </c>
      <c r="M422">
        <f t="shared" si="6"/>
        <v>1</v>
      </c>
    </row>
    <row r="423" spans="1:13">
      <c r="A423" t="s">
        <v>5623</v>
      </c>
      <c r="B423" t="s">
        <v>2334</v>
      </c>
      <c r="G423" t="s">
        <v>4742</v>
      </c>
      <c r="L423" t="s">
        <v>4742</v>
      </c>
      <c r="M423">
        <f t="shared" si="6"/>
        <v>1</v>
      </c>
    </row>
    <row r="424" spans="1:13">
      <c r="A424" t="s">
        <v>5624</v>
      </c>
      <c r="B424" t="s">
        <v>2334</v>
      </c>
      <c r="I424" t="s">
        <v>4744</v>
      </c>
      <c r="L424" t="s">
        <v>4744</v>
      </c>
      <c r="M424">
        <f t="shared" si="6"/>
        <v>1</v>
      </c>
    </row>
    <row r="425" spans="1:13">
      <c r="A425" t="s">
        <v>5026</v>
      </c>
      <c r="B425" t="s">
        <v>970</v>
      </c>
      <c r="H425" t="s">
        <v>4743</v>
      </c>
      <c r="L425" t="s">
        <v>4743</v>
      </c>
      <c r="M425">
        <f t="shared" si="6"/>
        <v>1</v>
      </c>
    </row>
    <row r="426" spans="1:13">
      <c r="A426" t="s">
        <v>5029</v>
      </c>
      <c r="B426" t="s">
        <v>970</v>
      </c>
      <c r="H426" t="s">
        <v>4743</v>
      </c>
      <c r="L426" t="s">
        <v>4743</v>
      </c>
      <c r="M426">
        <f t="shared" si="6"/>
        <v>1</v>
      </c>
    </row>
    <row r="427" spans="1:13">
      <c r="A427" t="s">
        <v>4847</v>
      </c>
      <c r="B427" t="s">
        <v>429</v>
      </c>
      <c r="H427" t="s">
        <v>4743</v>
      </c>
      <c r="L427" t="s">
        <v>4743</v>
      </c>
      <c r="M427">
        <f t="shared" si="6"/>
        <v>1</v>
      </c>
    </row>
    <row r="428" spans="1:13">
      <c r="A428" t="s">
        <v>5657</v>
      </c>
      <c r="B428" t="s">
        <v>2406</v>
      </c>
      <c r="H428" t="s">
        <v>4743</v>
      </c>
      <c r="L428" t="s">
        <v>4743</v>
      </c>
      <c r="M428">
        <f t="shared" si="6"/>
        <v>1</v>
      </c>
    </row>
    <row r="429" spans="1:13">
      <c r="A429" t="s">
        <v>4773</v>
      </c>
      <c r="B429" t="s">
        <v>157</v>
      </c>
      <c r="H429" t="s">
        <v>4743</v>
      </c>
      <c r="L429" t="s">
        <v>4743</v>
      </c>
      <c r="M429">
        <f t="shared" si="6"/>
        <v>1</v>
      </c>
    </row>
    <row r="430" spans="1:13">
      <c r="A430" t="s">
        <v>4774</v>
      </c>
      <c r="B430" t="s">
        <v>157</v>
      </c>
      <c r="H430" t="s">
        <v>4743</v>
      </c>
      <c r="L430" t="s">
        <v>4743</v>
      </c>
      <c r="M430">
        <f t="shared" si="6"/>
        <v>1</v>
      </c>
    </row>
    <row r="431" spans="1:13">
      <c r="A431" t="s">
        <v>4775</v>
      </c>
      <c r="B431" t="s">
        <v>157</v>
      </c>
      <c r="H431" t="s">
        <v>4743</v>
      </c>
      <c r="L431" t="s">
        <v>4743</v>
      </c>
      <c r="M431">
        <f t="shared" si="6"/>
        <v>1</v>
      </c>
    </row>
    <row r="432" spans="1:13">
      <c r="A432" t="s">
        <v>4776</v>
      </c>
      <c r="B432" t="s">
        <v>157</v>
      </c>
      <c r="H432" t="s">
        <v>4743</v>
      </c>
      <c r="L432" t="s">
        <v>4743</v>
      </c>
      <c r="M432">
        <f t="shared" si="6"/>
        <v>1</v>
      </c>
    </row>
    <row r="433" spans="1:13">
      <c r="A433" t="s">
        <v>4780</v>
      </c>
      <c r="B433" t="s">
        <v>157</v>
      </c>
      <c r="H433" t="s">
        <v>4743</v>
      </c>
      <c r="L433" t="s">
        <v>4743</v>
      </c>
      <c r="M433">
        <f t="shared" si="6"/>
        <v>1</v>
      </c>
    </row>
    <row r="434" spans="1:13">
      <c r="A434" t="s">
        <v>4783</v>
      </c>
      <c r="B434" t="s">
        <v>157</v>
      </c>
      <c r="H434" t="s">
        <v>4743</v>
      </c>
      <c r="L434" t="s">
        <v>4743</v>
      </c>
      <c r="M434">
        <f t="shared" si="6"/>
        <v>1</v>
      </c>
    </row>
    <row r="435" spans="1:13">
      <c r="A435" t="s">
        <v>5658</v>
      </c>
      <c r="B435" t="s">
        <v>2406</v>
      </c>
      <c r="H435" t="s">
        <v>4743</v>
      </c>
      <c r="L435" t="s">
        <v>4743</v>
      </c>
      <c r="M435">
        <f t="shared" si="6"/>
        <v>1</v>
      </c>
    </row>
    <row r="436" spans="1:13">
      <c r="A436" t="s">
        <v>5659</v>
      </c>
      <c r="B436" t="s">
        <v>2406</v>
      </c>
      <c r="H436" t="s">
        <v>4743</v>
      </c>
      <c r="L436" t="s">
        <v>4743</v>
      </c>
      <c r="M436">
        <f t="shared" si="6"/>
        <v>1</v>
      </c>
    </row>
    <row r="437" spans="1:13">
      <c r="A437" t="s">
        <v>4835</v>
      </c>
      <c r="B437" t="s">
        <v>320</v>
      </c>
      <c r="J437" t="s">
        <v>4745</v>
      </c>
      <c r="L437" t="s">
        <v>4745</v>
      </c>
      <c r="M437">
        <f t="shared" si="6"/>
        <v>1</v>
      </c>
    </row>
    <row r="438" spans="1:13">
      <c r="A438" t="s">
        <v>4802</v>
      </c>
      <c r="B438" t="s">
        <v>264</v>
      </c>
      <c r="F438" t="s">
        <v>4741</v>
      </c>
      <c r="L438" t="s">
        <v>4741</v>
      </c>
      <c r="M438">
        <f t="shared" si="6"/>
        <v>1</v>
      </c>
    </row>
    <row r="439" spans="1:13">
      <c r="A439" t="s">
        <v>4803</v>
      </c>
      <c r="B439" t="s">
        <v>264</v>
      </c>
      <c r="F439" t="s">
        <v>4741</v>
      </c>
      <c r="L439" t="s">
        <v>4741</v>
      </c>
      <c r="M439">
        <f t="shared" si="6"/>
        <v>1</v>
      </c>
    </row>
    <row r="440" spans="1:13">
      <c r="A440" t="s">
        <v>4808</v>
      </c>
      <c r="B440" t="s">
        <v>264</v>
      </c>
      <c r="H440" t="s">
        <v>4743</v>
      </c>
      <c r="L440" t="s">
        <v>4743</v>
      </c>
      <c r="M440">
        <f t="shared" si="6"/>
        <v>1</v>
      </c>
    </row>
    <row r="441" spans="1:13">
      <c r="A441" t="s">
        <v>4809</v>
      </c>
      <c r="B441" t="s">
        <v>264</v>
      </c>
      <c r="F441" t="s">
        <v>4741</v>
      </c>
      <c r="L441" t="s">
        <v>4741</v>
      </c>
      <c r="M441">
        <f t="shared" si="6"/>
        <v>1</v>
      </c>
    </row>
    <row r="442" spans="1:13">
      <c r="A442" t="s">
        <v>4810</v>
      </c>
      <c r="B442" t="s">
        <v>264</v>
      </c>
      <c r="G442" t="s">
        <v>4742</v>
      </c>
      <c r="L442" t="s">
        <v>4742</v>
      </c>
      <c r="M442">
        <f t="shared" si="6"/>
        <v>1</v>
      </c>
    </row>
    <row r="443" spans="1:13">
      <c r="A443" t="s">
        <v>4811</v>
      </c>
      <c r="B443" t="s">
        <v>264</v>
      </c>
      <c r="G443" t="s">
        <v>4742</v>
      </c>
      <c r="L443" t="s">
        <v>4742</v>
      </c>
      <c r="M443">
        <f t="shared" si="6"/>
        <v>1</v>
      </c>
    </row>
    <row r="444" spans="1:13">
      <c r="A444" t="s">
        <v>4818</v>
      </c>
      <c r="B444" t="s">
        <v>264</v>
      </c>
      <c r="D444" t="s">
        <v>4739</v>
      </c>
      <c r="L444" t="s">
        <v>4739</v>
      </c>
      <c r="M444">
        <f t="shared" si="6"/>
        <v>1</v>
      </c>
    </row>
    <row r="445" spans="1:13">
      <c r="A445" t="s">
        <v>4819</v>
      </c>
      <c r="B445" t="s">
        <v>264</v>
      </c>
      <c r="H445" t="s">
        <v>4743</v>
      </c>
      <c r="L445" t="s">
        <v>4743</v>
      </c>
      <c r="M445">
        <f t="shared" si="6"/>
        <v>1</v>
      </c>
    </row>
    <row r="446" spans="1:13">
      <c r="A446" t="s">
        <v>4822</v>
      </c>
      <c r="B446" t="s">
        <v>264</v>
      </c>
      <c r="E446" t="s">
        <v>4740</v>
      </c>
      <c r="L446" t="s">
        <v>4740</v>
      </c>
      <c r="M446">
        <f t="shared" si="6"/>
        <v>1</v>
      </c>
    </row>
    <row r="447" spans="1:13">
      <c r="A447" t="s">
        <v>4866</v>
      </c>
      <c r="B447" t="s">
        <v>550</v>
      </c>
      <c r="F447" t="s">
        <v>4741</v>
      </c>
      <c r="L447" t="s">
        <v>4741</v>
      </c>
      <c r="M447">
        <f t="shared" si="6"/>
        <v>1</v>
      </c>
    </row>
    <row r="448" spans="1:13">
      <c r="A448" t="s">
        <v>4867</v>
      </c>
      <c r="B448" t="s">
        <v>550</v>
      </c>
      <c r="F448" t="s">
        <v>4741</v>
      </c>
      <c r="L448" t="s">
        <v>4741</v>
      </c>
      <c r="M448">
        <f t="shared" si="6"/>
        <v>1</v>
      </c>
    </row>
    <row r="449" spans="1:13">
      <c r="A449" t="s">
        <v>5879</v>
      </c>
      <c r="B449" t="s">
        <v>3097</v>
      </c>
      <c r="D449" t="s">
        <v>4739</v>
      </c>
      <c r="L449" t="s">
        <v>4739</v>
      </c>
      <c r="M449">
        <f t="shared" ref="M449:M512" si="7">COUNTA(C449:K449)</f>
        <v>1</v>
      </c>
    </row>
    <row r="450" spans="1:13">
      <c r="A450" t="s">
        <v>4972</v>
      </c>
      <c r="B450" t="s">
        <v>851</v>
      </c>
      <c r="H450" t="s">
        <v>4743</v>
      </c>
      <c r="L450" t="s">
        <v>4743</v>
      </c>
      <c r="M450">
        <f t="shared" si="7"/>
        <v>1</v>
      </c>
    </row>
    <row r="451" spans="1:13">
      <c r="A451" t="s">
        <v>301</v>
      </c>
      <c r="B451" t="s">
        <v>303</v>
      </c>
      <c r="H451" t="s">
        <v>4743</v>
      </c>
      <c r="L451" t="s">
        <v>4743</v>
      </c>
      <c r="M451">
        <f t="shared" si="7"/>
        <v>1</v>
      </c>
    </row>
    <row r="452" spans="1:13">
      <c r="A452" t="s">
        <v>4828</v>
      </c>
      <c r="B452" t="s">
        <v>303</v>
      </c>
      <c r="H452" t="s">
        <v>4743</v>
      </c>
      <c r="L452" t="s">
        <v>4743</v>
      </c>
      <c r="M452">
        <f t="shared" si="7"/>
        <v>1</v>
      </c>
    </row>
    <row r="453" spans="1:13">
      <c r="A453" t="s">
        <v>5033</v>
      </c>
      <c r="B453" t="s">
        <v>970</v>
      </c>
      <c r="F453" t="s">
        <v>4741</v>
      </c>
      <c r="L453" t="s">
        <v>4741</v>
      </c>
      <c r="M453">
        <f t="shared" si="7"/>
        <v>1</v>
      </c>
    </row>
    <row r="454" spans="1:13">
      <c r="A454" t="s">
        <v>5034</v>
      </c>
      <c r="B454" t="s">
        <v>970</v>
      </c>
      <c r="J454" t="s">
        <v>4745</v>
      </c>
      <c r="L454" t="s">
        <v>4745</v>
      </c>
      <c r="M454">
        <f t="shared" si="7"/>
        <v>1</v>
      </c>
    </row>
    <row r="455" spans="1:13">
      <c r="A455" t="s">
        <v>5035</v>
      </c>
      <c r="B455" t="s">
        <v>970</v>
      </c>
      <c r="H455" t="s">
        <v>4743</v>
      </c>
      <c r="L455" t="s">
        <v>4743</v>
      </c>
      <c r="M455">
        <f t="shared" si="7"/>
        <v>1</v>
      </c>
    </row>
    <row r="456" spans="1:13">
      <c r="A456" t="s">
        <v>5036</v>
      </c>
      <c r="B456" t="s">
        <v>970</v>
      </c>
      <c r="H456" t="s">
        <v>4743</v>
      </c>
      <c r="L456" t="s">
        <v>4743</v>
      </c>
      <c r="M456">
        <f t="shared" si="7"/>
        <v>1</v>
      </c>
    </row>
    <row r="457" spans="1:13">
      <c r="A457" t="s">
        <v>5037</v>
      </c>
      <c r="B457" t="s">
        <v>970</v>
      </c>
      <c r="H457" t="s">
        <v>4743</v>
      </c>
      <c r="L457" t="s">
        <v>4743</v>
      </c>
      <c r="M457">
        <f t="shared" si="7"/>
        <v>1</v>
      </c>
    </row>
    <row r="458" spans="1:13">
      <c r="A458" t="s">
        <v>5038</v>
      </c>
      <c r="B458" t="s">
        <v>970</v>
      </c>
      <c r="H458" t="s">
        <v>4743</v>
      </c>
      <c r="L458" t="s">
        <v>4743</v>
      </c>
      <c r="M458">
        <f t="shared" si="7"/>
        <v>1</v>
      </c>
    </row>
    <row r="459" spans="1:13">
      <c r="A459" t="s">
        <v>5039</v>
      </c>
      <c r="B459" t="s">
        <v>970</v>
      </c>
      <c r="H459" t="s">
        <v>4743</v>
      </c>
      <c r="L459" t="s">
        <v>4743</v>
      </c>
      <c r="M459">
        <f t="shared" si="7"/>
        <v>1</v>
      </c>
    </row>
    <row r="460" spans="1:13">
      <c r="A460" t="s">
        <v>5040</v>
      </c>
      <c r="B460" t="s">
        <v>970</v>
      </c>
      <c r="H460" t="s">
        <v>4743</v>
      </c>
      <c r="L460" t="s">
        <v>4743</v>
      </c>
      <c r="M460">
        <f t="shared" si="7"/>
        <v>1</v>
      </c>
    </row>
    <row r="461" spans="1:13">
      <c r="A461" t="s">
        <v>5041</v>
      </c>
      <c r="B461" t="s">
        <v>970</v>
      </c>
      <c r="H461" t="s">
        <v>4743</v>
      </c>
      <c r="L461" t="s">
        <v>4743</v>
      </c>
      <c r="M461">
        <f t="shared" si="7"/>
        <v>1</v>
      </c>
    </row>
    <row r="462" spans="1:13">
      <c r="A462" t="s">
        <v>5042</v>
      </c>
      <c r="B462" t="s">
        <v>970</v>
      </c>
      <c r="H462" t="s">
        <v>4743</v>
      </c>
      <c r="L462" t="s">
        <v>4743</v>
      </c>
      <c r="M462">
        <f t="shared" si="7"/>
        <v>1</v>
      </c>
    </row>
    <row r="463" spans="1:13">
      <c r="A463" t="s">
        <v>5044</v>
      </c>
      <c r="B463" t="s">
        <v>970</v>
      </c>
      <c r="G463" t="s">
        <v>4742</v>
      </c>
      <c r="L463" t="s">
        <v>4742</v>
      </c>
      <c r="M463">
        <f t="shared" si="7"/>
        <v>1</v>
      </c>
    </row>
    <row r="464" spans="1:13">
      <c r="A464" t="s">
        <v>5045</v>
      </c>
      <c r="B464" t="s">
        <v>970</v>
      </c>
      <c r="G464" t="s">
        <v>4742</v>
      </c>
      <c r="L464" t="s">
        <v>4742</v>
      </c>
      <c r="M464">
        <f t="shared" si="7"/>
        <v>1</v>
      </c>
    </row>
    <row r="465" spans="1:13">
      <c r="A465" t="s">
        <v>5046</v>
      </c>
      <c r="B465" t="s">
        <v>970</v>
      </c>
      <c r="F465" t="s">
        <v>4741</v>
      </c>
      <c r="L465" t="s">
        <v>4741</v>
      </c>
      <c r="M465">
        <f t="shared" si="7"/>
        <v>1</v>
      </c>
    </row>
    <row r="466" spans="1:13">
      <c r="A466" t="s">
        <v>5625</v>
      </c>
      <c r="B466" t="s">
        <v>2356</v>
      </c>
      <c r="H466" t="s">
        <v>4743</v>
      </c>
      <c r="L466" t="s">
        <v>4743</v>
      </c>
      <c r="M466">
        <f t="shared" si="7"/>
        <v>1</v>
      </c>
    </row>
    <row r="467" spans="1:13">
      <c r="A467" t="s">
        <v>5626</v>
      </c>
      <c r="B467" t="s">
        <v>2356</v>
      </c>
      <c r="H467" t="s">
        <v>4743</v>
      </c>
      <c r="L467" t="s">
        <v>4743</v>
      </c>
      <c r="M467">
        <f t="shared" si="7"/>
        <v>1</v>
      </c>
    </row>
    <row r="468" spans="1:13">
      <c r="A468" t="s">
        <v>5049</v>
      </c>
      <c r="B468" t="s">
        <v>970</v>
      </c>
      <c r="H468" t="s">
        <v>4743</v>
      </c>
      <c r="L468" t="s">
        <v>4743</v>
      </c>
      <c r="M468">
        <f t="shared" si="7"/>
        <v>1</v>
      </c>
    </row>
    <row r="469" spans="1:13">
      <c r="A469" t="s">
        <v>5050</v>
      </c>
      <c r="B469" t="s">
        <v>970</v>
      </c>
      <c r="H469" t="s">
        <v>4743</v>
      </c>
      <c r="L469" t="s">
        <v>4743</v>
      </c>
      <c r="M469">
        <f t="shared" si="7"/>
        <v>1</v>
      </c>
    </row>
    <row r="470" spans="1:13">
      <c r="A470" t="s">
        <v>5661</v>
      </c>
      <c r="B470" t="s">
        <v>2406</v>
      </c>
      <c r="C470" t="s">
        <v>4738</v>
      </c>
      <c r="L470" t="s">
        <v>4738</v>
      </c>
      <c r="M470">
        <f t="shared" si="7"/>
        <v>1</v>
      </c>
    </row>
    <row r="471" spans="1:13">
      <c r="A471" t="s">
        <v>5052</v>
      </c>
      <c r="B471" t="s">
        <v>970</v>
      </c>
      <c r="C471" t="s">
        <v>4738</v>
      </c>
      <c r="L471" t="s">
        <v>4738</v>
      </c>
      <c r="M471">
        <f t="shared" si="7"/>
        <v>1</v>
      </c>
    </row>
    <row r="472" spans="1:13">
      <c r="A472" t="s">
        <v>5881</v>
      </c>
      <c r="B472" t="s">
        <v>3097</v>
      </c>
      <c r="H472" t="s">
        <v>4743</v>
      </c>
      <c r="L472" t="s">
        <v>4743</v>
      </c>
      <c r="M472">
        <f t="shared" si="7"/>
        <v>1</v>
      </c>
    </row>
    <row r="473" spans="1:13">
      <c r="A473" t="s">
        <v>5053</v>
      </c>
      <c r="B473" t="s">
        <v>970</v>
      </c>
      <c r="H473" t="s">
        <v>4743</v>
      </c>
      <c r="L473" t="s">
        <v>4743</v>
      </c>
      <c r="M473">
        <f t="shared" si="7"/>
        <v>1</v>
      </c>
    </row>
    <row r="474" spans="1:13">
      <c r="A474" t="s">
        <v>5055</v>
      </c>
      <c r="B474" t="s">
        <v>970</v>
      </c>
      <c r="H474" t="s">
        <v>4743</v>
      </c>
      <c r="L474" t="s">
        <v>4743</v>
      </c>
      <c r="M474">
        <f t="shared" si="7"/>
        <v>1</v>
      </c>
    </row>
    <row r="475" spans="1:13">
      <c r="A475" t="s">
        <v>5663</v>
      </c>
      <c r="B475" t="s">
        <v>2406</v>
      </c>
      <c r="H475" t="s">
        <v>4743</v>
      </c>
      <c r="L475" t="s">
        <v>4743</v>
      </c>
      <c r="M475">
        <f t="shared" si="7"/>
        <v>1</v>
      </c>
    </row>
    <row r="476" spans="1:13">
      <c r="A476" t="s">
        <v>5664</v>
      </c>
      <c r="B476" t="s">
        <v>2406</v>
      </c>
      <c r="H476" t="s">
        <v>4743</v>
      </c>
      <c r="L476" t="s">
        <v>4743</v>
      </c>
      <c r="M476">
        <f t="shared" si="7"/>
        <v>1</v>
      </c>
    </row>
    <row r="477" spans="1:13">
      <c r="A477" t="s">
        <v>5665</v>
      </c>
      <c r="B477" t="s">
        <v>2406</v>
      </c>
      <c r="F477" t="s">
        <v>4741</v>
      </c>
      <c r="L477" t="s">
        <v>4741</v>
      </c>
      <c r="M477">
        <f t="shared" si="7"/>
        <v>1</v>
      </c>
    </row>
    <row r="478" spans="1:13">
      <c r="A478" t="s">
        <v>4784</v>
      </c>
      <c r="B478" t="s">
        <v>157</v>
      </c>
      <c r="H478" t="s">
        <v>4743</v>
      </c>
      <c r="L478" t="s">
        <v>4743</v>
      </c>
      <c r="M478">
        <f t="shared" si="7"/>
        <v>1</v>
      </c>
    </row>
    <row r="479" spans="1:13">
      <c r="A479" t="s">
        <v>4892</v>
      </c>
      <c r="B479" t="s">
        <v>617</v>
      </c>
      <c r="H479" t="s">
        <v>4743</v>
      </c>
      <c r="L479" t="s">
        <v>4743</v>
      </c>
      <c r="M479">
        <f t="shared" si="7"/>
        <v>1</v>
      </c>
    </row>
    <row r="480" spans="1:13">
      <c r="A480" t="s">
        <v>4893</v>
      </c>
      <c r="B480" t="s">
        <v>617</v>
      </c>
      <c r="H480" t="s">
        <v>4743</v>
      </c>
      <c r="L480" t="s">
        <v>4743</v>
      </c>
      <c r="M480">
        <f t="shared" si="7"/>
        <v>1</v>
      </c>
    </row>
    <row r="481" spans="1:13">
      <c r="A481" t="s">
        <v>4894</v>
      </c>
      <c r="B481" t="s">
        <v>617</v>
      </c>
      <c r="H481" t="s">
        <v>4743</v>
      </c>
      <c r="L481" t="s">
        <v>4743</v>
      </c>
      <c r="M481">
        <f t="shared" si="7"/>
        <v>1</v>
      </c>
    </row>
    <row r="482" spans="1:13">
      <c r="A482" t="s">
        <v>4895</v>
      </c>
      <c r="B482" t="s">
        <v>617</v>
      </c>
      <c r="H482" t="s">
        <v>4743</v>
      </c>
      <c r="L482" t="s">
        <v>4743</v>
      </c>
      <c r="M482">
        <f t="shared" si="7"/>
        <v>1</v>
      </c>
    </row>
    <row r="483" spans="1:13">
      <c r="A483" t="s">
        <v>4896</v>
      </c>
      <c r="B483" t="s">
        <v>617</v>
      </c>
      <c r="H483" t="s">
        <v>4743</v>
      </c>
      <c r="L483" t="s">
        <v>4743</v>
      </c>
      <c r="M483">
        <f t="shared" si="7"/>
        <v>1</v>
      </c>
    </row>
    <row r="484" spans="1:13">
      <c r="A484" t="s">
        <v>4899</v>
      </c>
      <c r="B484" t="s">
        <v>617</v>
      </c>
      <c r="I484" t="s">
        <v>4744</v>
      </c>
      <c r="L484" t="s">
        <v>4744</v>
      </c>
      <c r="M484">
        <f t="shared" si="7"/>
        <v>1</v>
      </c>
    </row>
    <row r="485" spans="1:13">
      <c r="A485" t="s">
        <v>5056</v>
      </c>
      <c r="B485" t="s">
        <v>970</v>
      </c>
      <c r="F485" t="s">
        <v>4741</v>
      </c>
      <c r="L485" t="s">
        <v>4741</v>
      </c>
      <c r="M485">
        <f t="shared" si="7"/>
        <v>1</v>
      </c>
    </row>
    <row r="486" spans="1:13">
      <c r="A486" t="s">
        <v>5057</v>
      </c>
      <c r="B486" t="s">
        <v>970</v>
      </c>
      <c r="H486" t="s">
        <v>4743</v>
      </c>
      <c r="L486" t="s">
        <v>4743</v>
      </c>
      <c r="M486">
        <f t="shared" si="7"/>
        <v>1</v>
      </c>
    </row>
    <row r="487" spans="1:13">
      <c r="A487" t="s">
        <v>4973</v>
      </c>
      <c r="B487" t="s">
        <v>851</v>
      </c>
      <c r="H487" t="s">
        <v>4743</v>
      </c>
      <c r="L487" t="s">
        <v>4743</v>
      </c>
      <c r="M487">
        <f t="shared" si="7"/>
        <v>1</v>
      </c>
    </row>
    <row r="488" spans="1:13">
      <c r="A488" t="s">
        <v>5629</v>
      </c>
      <c r="B488" t="s">
        <v>2356</v>
      </c>
      <c r="H488" t="s">
        <v>4743</v>
      </c>
      <c r="L488" t="s">
        <v>4743</v>
      </c>
      <c r="M488">
        <f t="shared" si="7"/>
        <v>1</v>
      </c>
    </row>
    <row r="489" spans="1:13">
      <c r="A489" t="s">
        <v>5058</v>
      </c>
      <c r="B489" t="s">
        <v>970</v>
      </c>
      <c r="H489" t="s">
        <v>4743</v>
      </c>
      <c r="L489" t="s">
        <v>4743</v>
      </c>
      <c r="M489">
        <f t="shared" si="7"/>
        <v>1</v>
      </c>
    </row>
    <row r="490" spans="1:13">
      <c r="A490" t="s">
        <v>5059</v>
      </c>
      <c r="B490" t="s">
        <v>970</v>
      </c>
      <c r="J490" t="s">
        <v>4745</v>
      </c>
      <c r="L490" t="s">
        <v>4745</v>
      </c>
      <c r="M490">
        <f t="shared" si="7"/>
        <v>1</v>
      </c>
    </row>
    <row r="491" spans="1:13">
      <c r="A491" t="s">
        <v>5060</v>
      </c>
      <c r="B491" t="s">
        <v>970</v>
      </c>
      <c r="J491" t="s">
        <v>4745</v>
      </c>
      <c r="L491" t="s">
        <v>4745</v>
      </c>
      <c r="M491">
        <f t="shared" si="7"/>
        <v>1</v>
      </c>
    </row>
    <row r="492" spans="1:13">
      <c r="A492" t="s">
        <v>5062</v>
      </c>
      <c r="B492" t="s">
        <v>970</v>
      </c>
      <c r="H492" t="s">
        <v>4743</v>
      </c>
      <c r="L492" t="s">
        <v>4743</v>
      </c>
      <c r="M492">
        <f t="shared" si="7"/>
        <v>1</v>
      </c>
    </row>
    <row r="493" spans="1:13">
      <c r="A493" t="s">
        <v>5063</v>
      </c>
      <c r="B493" t="s">
        <v>970</v>
      </c>
      <c r="H493" t="s">
        <v>4743</v>
      </c>
      <c r="L493" t="s">
        <v>4743</v>
      </c>
      <c r="M493">
        <f t="shared" si="7"/>
        <v>1</v>
      </c>
    </row>
    <row r="494" spans="1:13">
      <c r="A494" t="s">
        <v>5064</v>
      </c>
      <c r="B494" t="s">
        <v>970</v>
      </c>
      <c r="H494" t="s">
        <v>4743</v>
      </c>
      <c r="L494" t="s">
        <v>4743</v>
      </c>
      <c r="M494">
        <f t="shared" si="7"/>
        <v>1</v>
      </c>
    </row>
    <row r="495" spans="1:13">
      <c r="A495" t="s">
        <v>5066</v>
      </c>
      <c r="B495" t="s">
        <v>970</v>
      </c>
      <c r="H495" t="s">
        <v>4743</v>
      </c>
      <c r="L495" t="s">
        <v>4743</v>
      </c>
      <c r="M495">
        <f t="shared" si="7"/>
        <v>1</v>
      </c>
    </row>
    <row r="496" spans="1:13">
      <c r="A496" t="s">
        <v>5067</v>
      </c>
      <c r="B496" t="s">
        <v>970</v>
      </c>
      <c r="H496" t="s">
        <v>4743</v>
      </c>
      <c r="L496" t="s">
        <v>4743</v>
      </c>
      <c r="M496">
        <f t="shared" si="7"/>
        <v>1</v>
      </c>
    </row>
    <row r="497" spans="1:13">
      <c r="A497" t="s">
        <v>5068</v>
      </c>
      <c r="B497" t="s">
        <v>970</v>
      </c>
      <c r="H497" t="s">
        <v>4743</v>
      </c>
      <c r="L497" t="s">
        <v>4743</v>
      </c>
      <c r="M497">
        <f t="shared" si="7"/>
        <v>1</v>
      </c>
    </row>
    <row r="498" spans="1:13">
      <c r="A498" t="s">
        <v>5069</v>
      </c>
      <c r="B498" t="s">
        <v>970</v>
      </c>
      <c r="H498" t="s">
        <v>4743</v>
      </c>
      <c r="L498" t="s">
        <v>4743</v>
      </c>
      <c r="M498">
        <f t="shared" si="7"/>
        <v>1</v>
      </c>
    </row>
    <row r="499" spans="1:13">
      <c r="A499" t="s">
        <v>5070</v>
      </c>
      <c r="B499" t="s">
        <v>970</v>
      </c>
      <c r="H499" t="s">
        <v>4743</v>
      </c>
      <c r="L499" t="s">
        <v>4743</v>
      </c>
      <c r="M499">
        <f t="shared" si="7"/>
        <v>1</v>
      </c>
    </row>
    <row r="500" spans="1:13">
      <c r="A500" t="s">
        <v>5071</v>
      </c>
      <c r="B500" t="s">
        <v>970</v>
      </c>
      <c r="H500" t="s">
        <v>4743</v>
      </c>
      <c r="L500" t="s">
        <v>4743</v>
      </c>
      <c r="M500">
        <f t="shared" si="7"/>
        <v>1</v>
      </c>
    </row>
    <row r="501" spans="1:13">
      <c r="A501" t="s">
        <v>5072</v>
      </c>
      <c r="B501" t="s">
        <v>970</v>
      </c>
      <c r="D501" t="s">
        <v>4739</v>
      </c>
      <c r="L501" t="s">
        <v>4739</v>
      </c>
      <c r="M501">
        <f t="shared" si="7"/>
        <v>1</v>
      </c>
    </row>
    <row r="502" spans="1:13">
      <c r="A502" t="s">
        <v>5073</v>
      </c>
      <c r="B502" t="s">
        <v>970</v>
      </c>
      <c r="H502" t="s">
        <v>4743</v>
      </c>
      <c r="L502" t="s">
        <v>4743</v>
      </c>
      <c r="M502">
        <f t="shared" si="7"/>
        <v>1</v>
      </c>
    </row>
    <row r="503" spans="1:13">
      <c r="A503" t="s">
        <v>5074</v>
      </c>
      <c r="B503" t="s">
        <v>970</v>
      </c>
      <c r="H503" t="s">
        <v>4743</v>
      </c>
      <c r="L503" t="s">
        <v>4743</v>
      </c>
      <c r="M503">
        <f t="shared" si="7"/>
        <v>1</v>
      </c>
    </row>
    <row r="504" spans="1:13">
      <c r="A504" t="s">
        <v>5075</v>
      </c>
      <c r="B504" t="s">
        <v>970</v>
      </c>
      <c r="H504" t="s">
        <v>4743</v>
      </c>
      <c r="L504" t="s">
        <v>4743</v>
      </c>
      <c r="M504">
        <f t="shared" si="7"/>
        <v>1</v>
      </c>
    </row>
    <row r="505" spans="1:13">
      <c r="A505" t="s">
        <v>5076</v>
      </c>
      <c r="B505" t="s">
        <v>970</v>
      </c>
      <c r="H505" t="s">
        <v>4743</v>
      </c>
      <c r="L505" t="s">
        <v>4743</v>
      </c>
      <c r="M505">
        <f t="shared" si="7"/>
        <v>1</v>
      </c>
    </row>
    <row r="506" spans="1:13">
      <c r="A506" t="s">
        <v>5077</v>
      </c>
      <c r="B506" t="s">
        <v>970</v>
      </c>
      <c r="H506" t="s">
        <v>4743</v>
      </c>
      <c r="L506" t="s">
        <v>4743</v>
      </c>
      <c r="M506">
        <f t="shared" si="7"/>
        <v>1</v>
      </c>
    </row>
    <row r="507" spans="1:13">
      <c r="A507" t="s">
        <v>5079</v>
      </c>
      <c r="B507" t="s">
        <v>970</v>
      </c>
      <c r="H507" t="s">
        <v>4743</v>
      </c>
      <c r="L507" t="s">
        <v>4743</v>
      </c>
      <c r="M507">
        <f t="shared" si="7"/>
        <v>1</v>
      </c>
    </row>
    <row r="508" spans="1:13">
      <c r="A508" t="s">
        <v>5080</v>
      </c>
      <c r="B508" t="s">
        <v>970</v>
      </c>
      <c r="H508" t="s">
        <v>4743</v>
      </c>
      <c r="L508" t="s">
        <v>4743</v>
      </c>
      <c r="M508">
        <f t="shared" si="7"/>
        <v>1</v>
      </c>
    </row>
    <row r="509" spans="1:13">
      <c r="A509" t="s">
        <v>5081</v>
      </c>
      <c r="B509" t="s">
        <v>970</v>
      </c>
      <c r="H509" t="s">
        <v>4743</v>
      </c>
      <c r="L509" t="s">
        <v>4743</v>
      </c>
      <c r="M509">
        <f t="shared" si="7"/>
        <v>1</v>
      </c>
    </row>
    <row r="510" spans="1:13">
      <c r="A510" t="s">
        <v>5082</v>
      </c>
      <c r="B510" t="s">
        <v>970</v>
      </c>
      <c r="H510" t="s">
        <v>4743</v>
      </c>
      <c r="L510" t="s">
        <v>4743</v>
      </c>
      <c r="M510">
        <f t="shared" si="7"/>
        <v>1</v>
      </c>
    </row>
    <row r="511" spans="1:13">
      <c r="A511" t="s">
        <v>5084</v>
      </c>
      <c r="B511" t="s">
        <v>970</v>
      </c>
      <c r="H511" t="s">
        <v>4743</v>
      </c>
      <c r="L511" t="s">
        <v>4743</v>
      </c>
      <c r="M511">
        <f t="shared" si="7"/>
        <v>1</v>
      </c>
    </row>
    <row r="512" spans="1:13">
      <c r="A512" t="s">
        <v>5997</v>
      </c>
      <c r="B512" t="s">
        <v>3570</v>
      </c>
      <c r="J512" t="s">
        <v>4745</v>
      </c>
      <c r="L512" t="s">
        <v>4745</v>
      </c>
      <c r="M512">
        <f t="shared" si="7"/>
        <v>1</v>
      </c>
    </row>
    <row r="513" spans="1:13">
      <c r="A513" t="s">
        <v>4900</v>
      </c>
      <c r="B513" t="s">
        <v>617</v>
      </c>
      <c r="H513" t="s">
        <v>4743</v>
      </c>
      <c r="L513" t="s">
        <v>4743</v>
      </c>
      <c r="M513">
        <f t="shared" ref="M513:M576" si="8">COUNTA(C513:K513)</f>
        <v>1</v>
      </c>
    </row>
    <row r="514" spans="1:13">
      <c r="A514" t="s">
        <v>4901</v>
      </c>
      <c r="B514" t="s">
        <v>617</v>
      </c>
      <c r="K514" t="s">
        <v>4746</v>
      </c>
      <c r="L514" t="s">
        <v>4746</v>
      </c>
      <c r="M514">
        <f t="shared" si="8"/>
        <v>1</v>
      </c>
    </row>
    <row r="515" spans="1:13">
      <c r="A515" t="s">
        <v>5666</v>
      </c>
      <c r="B515" t="s">
        <v>2406</v>
      </c>
      <c r="C515" t="s">
        <v>4738</v>
      </c>
      <c r="L515" t="s">
        <v>4738</v>
      </c>
      <c r="M515">
        <f t="shared" si="8"/>
        <v>1</v>
      </c>
    </row>
    <row r="516" spans="1:13">
      <c r="A516" t="s">
        <v>6001</v>
      </c>
      <c r="B516" t="s">
        <v>3570</v>
      </c>
      <c r="F516" t="s">
        <v>4741</v>
      </c>
      <c r="L516" t="s">
        <v>4741</v>
      </c>
      <c r="M516">
        <f t="shared" si="8"/>
        <v>1</v>
      </c>
    </row>
    <row r="517" spans="1:13">
      <c r="A517" t="s">
        <v>4848</v>
      </c>
      <c r="B517" t="s">
        <v>429</v>
      </c>
      <c r="H517" t="s">
        <v>4743</v>
      </c>
      <c r="L517" t="s">
        <v>4743</v>
      </c>
      <c r="M517">
        <f t="shared" si="8"/>
        <v>1</v>
      </c>
    </row>
    <row r="518" spans="1:13">
      <c r="A518" t="s">
        <v>4849</v>
      </c>
      <c r="B518" t="s">
        <v>429</v>
      </c>
      <c r="H518" t="s">
        <v>4743</v>
      </c>
      <c r="L518" t="s">
        <v>4743</v>
      </c>
      <c r="M518">
        <f t="shared" si="8"/>
        <v>1</v>
      </c>
    </row>
    <row r="519" spans="1:13">
      <c r="A519" t="s">
        <v>4902</v>
      </c>
      <c r="B519" t="s">
        <v>617</v>
      </c>
      <c r="I519" t="s">
        <v>4744</v>
      </c>
      <c r="L519" t="s">
        <v>4744</v>
      </c>
      <c r="M519">
        <f t="shared" si="8"/>
        <v>1</v>
      </c>
    </row>
    <row r="520" spans="1:13">
      <c r="A520" t="s">
        <v>5667</v>
      </c>
      <c r="B520" t="s">
        <v>2406</v>
      </c>
      <c r="H520" t="s">
        <v>4743</v>
      </c>
      <c r="L520" t="s">
        <v>4743</v>
      </c>
      <c r="M520">
        <f t="shared" si="8"/>
        <v>1</v>
      </c>
    </row>
    <row r="521" spans="1:13">
      <c r="A521" t="s">
        <v>5086</v>
      </c>
      <c r="B521" t="s">
        <v>970</v>
      </c>
      <c r="H521" t="s">
        <v>4743</v>
      </c>
      <c r="L521" t="s">
        <v>4743</v>
      </c>
      <c r="M521">
        <f t="shared" si="8"/>
        <v>1</v>
      </c>
    </row>
    <row r="522" spans="1:13">
      <c r="A522" t="s">
        <v>5948</v>
      </c>
      <c r="B522" t="s">
        <v>3428</v>
      </c>
      <c r="F522" t="s">
        <v>4741</v>
      </c>
      <c r="L522" t="s">
        <v>4741</v>
      </c>
      <c r="M522">
        <f t="shared" si="8"/>
        <v>1</v>
      </c>
    </row>
    <row r="523" spans="1:13">
      <c r="A523" t="s">
        <v>5088</v>
      </c>
      <c r="B523" t="s">
        <v>970</v>
      </c>
      <c r="H523" t="s">
        <v>4743</v>
      </c>
      <c r="L523" t="s">
        <v>4743</v>
      </c>
      <c r="M523">
        <f t="shared" si="8"/>
        <v>1</v>
      </c>
    </row>
    <row r="524" spans="1:13">
      <c r="A524" t="s">
        <v>5090</v>
      </c>
      <c r="B524" t="s">
        <v>970</v>
      </c>
      <c r="H524" t="s">
        <v>4743</v>
      </c>
      <c r="L524" t="s">
        <v>4743</v>
      </c>
      <c r="M524">
        <f t="shared" si="8"/>
        <v>1</v>
      </c>
    </row>
    <row r="525" spans="1:13">
      <c r="A525" t="s">
        <v>5092</v>
      </c>
      <c r="B525" t="s">
        <v>970</v>
      </c>
      <c r="I525" t="s">
        <v>4744</v>
      </c>
      <c r="L525" t="s">
        <v>4744</v>
      </c>
      <c r="M525">
        <f t="shared" si="8"/>
        <v>1</v>
      </c>
    </row>
    <row r="526" spans="1:13">
      <c r="A526" t="s">
        <v>5867</v>
      </c>
      <c r="B526" t="s">
        <v>3027</v>
      </c>
      <c r="H526" t="s">
        <v>4743</v>
      </c>
      <c r="L526" t="s">
        <v>4743</v>
      </c>
      <c r="M526">
        <f t="shared" si="8"/>
        <v>1</v>
      </c>
    </row>
    <row r="527" spans="1:13">
      <c r="A527" t="s">
        <v>4844</v>
      </c>
      <c r="B527" t="s">
        <v>415</v>
      </c>
      <c r="G527" t="s">
        <v>4742</v>
      </c>
      <c r="L527" t="s">
        <v>4742</v>
      </c>
      <c r="M527">
        <f t="shared" si="8"/>
        <v>1</v>
      </c>
    </row>
    <row r="528" spans="1:13">
      <c r="A528" t="s">
        <v>4845</v>
      </c>
      <c r="B528" t="s">
        <v>415</v>
      </c>
      <c r="F528" t="s">
        <v>4741</v>
      </c>
      <c r="L528" t="s">
        <v>4741</v>
      </c>
      <c r="M528">
        <f t="shared" si="8"/>
        <v>1</v>
      </c>
    </row>
    <row r="529" spans="1:13">
      <c r="A529" t="s">
        <v>4853</v>
      </c>
      <c r="B529" t="s">
        <v>429</v>
      </c>
      <c r="H529" t="s">
        <v>4743</v>
      </c>
      <c r="L529" t="s">
        <v>4743</v>
      </c>
      <c r="M529">
        <f t="shared" si="8"/>
        <v>1</v>
      </c>
    </row>
    <row r="530" spans="1:13">
      <c r="A530" t="s">
        <v>4854</v>
      </c>
      <c r="B530" t="s">
        <v>429</v>
      </c>
      <c r="H530" t="s">
        <v>4743</v>
      </c>
      <c r="L530" t="s">
        <v>4743</v>
      </c>
      <c r="M530">
        <f t="shared" si="8"/>
        <v>1</v>
      </c>
    </row>
    <row r="531" spans="1:13">
      <c r="A531" t="s">
        <v>5093</v>
      </c>
      <c r="B531" t="s">
        <v>970</v>
      </c>
      <c r="J531" t="s">
        <v>4745</v>
      </c>
      <c r="L531" t="s">
        <v>4745</v>
      </c>
      <c r="M531">
        <f t="shared" si="8"/>
        <v>1</v>
      </c>
    </row>
    <row r="532" spans="1:13">
      <c r="A532" t="s">
        <v>5096</v>
      </c>
      <c r="B532" t="s">
        <v>970</v>
      </c>
      <c r="K532" t="s">
        <v>4746</v>
      </c>
      <c r="L532" t="s">
        <v>4746</v>
      </c>
      <c r="M532">
        <f t="shared" si="8"/>
        <v>1</v>
      </c>
    </row>
    <row r="533" spans="1:13">
      <c r="A533" t="s">
        <v>5097</v>
      </c>
      <c r="B533" t="s">
        <v>970</v>
      </c>
      <c r="G533" t="s">
        <v>4742</v>
      </c>
      <c r="L533" t="s">
        <v>4742</v>
      </c>
      <c r="M533">
        <f t="shared" si="8"/>
        <v>1</v>
      </c>
    </row>
    <row r="534" spans="1:13">
      <c r="A534" t="s">
        <v>5100</v>
      </c>
      <c r="B534" t="s">
        <v>970</v>
      </c>
      <c r="H534" t="s">
        <v>4743</v>
      </c>
      <c r="L534" t="s">
        <v>4743</v>
      </c>
      <c r="M534">
        <f t="shared" si="8"/>
        <v>1</v>
      </c>
    </row>
    <row r="535" spans="1:13">
      <c r="A535" t="s">
        <v>5103</v>
      </c>
      <c r="B535" t="s">
        <v>970</v>
      </c>
      <c r="H535" t="s">
        <v>4743</v>
      </c>
      <c r="L535" t="s">
        <v>4743</v>
      </c>
      <c r="M535">
        <f t="shared" si="8"/>
        <v>1</v>
      </c>
    </row>
    <row r="536" spans="1:13">
      <c r="A536" t="s">
        <v>5107</v>
      </c>
      <c r="B536" t="s">
        <v>970</v>
      </c>
      <c r="H536" t="s">
        <v>4743</v>
      </c>
      <c r="L536" t="s">
        <v>4743</v>
      </c>
      <c r="M536">
        <f t="shared" si="8"/>
        <v>1</v>
      </c>
    </row>
    <row r="537" spans="1:13">
      <c r="A537" t="s">
        <v>5109</v>
      </c>
      <c r="B537" t="s">
        <v>970</v>
      </c>
      <c r="H537" t="s">
        <v>4743</v>
      </c>
      <c r="L537" t="s">
        <v>4743</v>
      </c>
      <c r="M537">
        <f t="shared" si="8"/>
        <v>1</v>
      </c>
    </row>
    <row r="538" spans="1:13">
      <c r="A538" t="s">
        <v>5111</v>
      </c>
      <c r="B538" t="s">
        <v>970</v>
      </c>
      <c r="J538" t="s">
        <v>4745</v>
      </c>
      <c r="L538" t="s">
        <v>4745</v>
      </c>
      <c r="M538">
        <f t="shared" si="8"/>
        <v>1</v>
      </c>
    </row>
    <row r="539" spans="1:13">
      <c r="A539" t="s">
        <v>5112</v>
      </c>
      <c r="B539" t="s">
        <v>970</v>
      </c>
      <c r="G539" t="s">
        <v>4742</v>
      </c>
      <c r="L539" t="s">
        <v>4742</v>
      </c>
      <c r="M539">
        <f t="shared" si="8"/>
        <v>1</v>
      </c>
    </row>
    <row r="540" spans="1:13">
      <c r="A540" t="s">
        <v>5114</v>
      </c>
      <c r="B540" t="s">
        <v>970</v>
      </c>
      <c r="D540" t="s">
        <v>4739</v>
      </c>
      <c r="L540" t="s">
        <v>4739</v>
      </c>
      <c r="M540">
        <f t="shared" si="8"/>
        <v>1</v>
      </c>
    </row>
    <row r="541" spans="1:13">
      <c r="A541" t="s">
        <v>5115</v>
      </c>
      <c r="B541" t="s">
        <v>970</v>
      </c>
      <c r="J541" t="s">
        <v>4745</v>
      </c>
      <c r="L541" t="s">
        <v>4745</v>
      </c>
      <c r="M541">
        <f t="shared" si="8"/>
        <v>1</v>
      </c>
    </row>
    <row r="542" spans="1:13">
      <c r="A542" t="s">
        <v>5116</v>
      </c>
      <c r="B542" t="s">
        <v>970</v>
      </c>
      <c r="J542" t="s">
        <v>4745</v>
      </c>
      <c r="L542" t="s">
        <v>4745</v>
      </c>
      <c r="M542">
        <f t="shared" si="8"/>
        <v>1</v>
      </c>
    </row>
    <row r="543" spans="1:13">
      <c r="A543" t="s">
        <v>5117</v>
      </c>
      <c r="B543" t="s">
        <v>970</v>
      </c>
      <c r="K543" t="s">
        <v>4746</v>
      </c>
      <c r="L543" t="s">
        <v>4746</v>
      </c>
      <c r="M543">
        <f t="shared" si="8"/>
        <v>1</v>
      </c>
    </row>
    <row r="544" spans="1:13">
      <c r="A544" t="s">
        <v>5118</v>
      </c>
      <c r="B544" t="s">
        <v>970</v>
      </c>
      <c r="H544" t="s">
        <v>4743</v>
      </c>
      <c r="L544" t="s">
        <v>4743</v>
      </c>
      <c r="M544">
        <f t="shared" si="8"/>
        <v>1</v>
      </c>
    </row>
    <row r="545" spans="1:13">
      <c r="A545" t="s">
        <v>6002</v>
      </c>
      <c r="B545" t="s">
        <v>3570</v>
      </c>
      <c r="H545" t="s">
        <v>4743</v>
      </c>
      <c r="L545" t="s">
        <v>4743</v>
      </c>
      <c r="M545">
        <f t="shared" si="8"/>
        <v>1</v>
      </c>
    </row>
    <row r="546" spans="1:13">
      <c r="A546" t="s">
        <v>5768</v>
      </c>
      <c r="B546" t="s">
        <v>2886</v>
      </c>
      <c r="H546" t="s">
        <v>4743</v>
      </c>
      <c r="L546" t="s">
        <v>4743</v>
      </c>
      <c r="M546">
        <f t="shared" si="8"/>
        <v>1</v>
      </c>
    </row>
    <row r="547" spans="1:13">
      <c r="A547" t="s">
        <v>5769</v>
      </c>
      <c r="B547" t="s">
        <v>2886</v>
      </c>
      <c r="I547" t="s">
        <v>4744</v>
      </c>
      <c r="L547" t="s">
        <v>4744</v>
      </c>
      <c r="M547">
        <f t="shared" si="8"/>
        <v>1</v>
      </c>
    </row>
    <row r="548" spans="1:13">
      <c r="A548" t="s">
        <v>5771</v>
      </c>
      <c r="B548" t="s">
        <v>2886</v>
      </c>
      <c r="H548" t="s">
        <v>4743</v>
      </c>
      <c r="L548" t="s">
        <v>4743</v>
      </c>
      <c r="M548">
        <f t="shared" si="8"/>
        <v>1</v>
      </c>
    </row>
    <row r="549" spans="1:13">
      <c r="A549" t="s">
        <v>5772</v>
      </c>
      <c r="B549" t="s">
        <v>2886</v>
      </c>
      <c r="H549" t="s">
        <v>4743</v>
      </c>
      <c r="L549" t="s">
        <v>4743</v>
      </c>
      <c r="M549">
        <f t="shared" si="8"/>
        <v>1</v>
      </c>
    </row>
    <row r="550" spans="1:13">
      <c r="A550" t="s">
        <v>5773</v>
      </c>
      <c r="B550" t="s">
        <v>2886</v>
      </c>
      <c r="H550" t="s">
        <v>4743</v>
      </c>
      <c r="L550" t="s">
        <v>4743</v>
      </c>
      <c r="M550">
        <f t="shared" si="8"/>
        <v>1</v>
      </c>
    </row>
    <row r="551" spans="1:13">
      <c r="A551" t="s">
        <v>5868</v>
      </c>
      <c r="B551" t="s">
        <v>3027</v>
      </c>
      <c r="H551" t="s">
        <v>4743</v>
      </c>
      <c r="L551" t="s">
        <v>4743</v>
      </c>
      <c r="M551">
        <f t="shared" si="8"/>
        <v>1</v>
      </c>
    </row>
    <row r="552" spans="1:13">
      <c r="A552" t="s">
        <v>5122</v>
      </c>
      <c r="B552" t="s">
        <v>970</v>
      </c>
      <c r="G552" t="s">
        <v>4742</v>
      </c>
      <c r="L552" t="s">
        <v>4742</v>
      </c>
      <c r="M552">
        <f t="shared" si="8"/>
        <v>1</v>
      </c>
    </row>
    <row r="553" spans="1:13">
      <c r="A553" t="s">
        <v>5128</v>
      </c>
      <c r="B553" t="s">
        <v>970</v>
      </c>
      <c r="G553" t="s">
        <v>4742</v>
      </c>
      <c r="L553" t="s">
        <v>4742</v>
      </c>
      <c r="M553">
        <f t="shared" si="8"/>
        <v>1</v>
      </c>
    </row>
    <row r="554" spans="1:13">
      <c r="A554" t="s">
        <v>5129</v>
      </c>
      <c r="B554" t="s">
        <v>970</v>
      </c>
      <c r="G554" t="s">
        <v>4742</v>
      </c>
      <c r="L554" t="s">
        <v>4742</v>
      </c>
      <c r="M554">
        <f t="shared" si="8"/>
        <v>1</v>
      </c>
    </row>
    <row r="555" spans="1:13">
      <c r="A555" t="s">
        <v>5130</v>
      </c>
      <c r="B555" t="s">
        <v>970</v>
      </c>
      <c r="H555" t="s">
        <v>4743</v>
      </c>
      <c r="L555" t="s">
        <v>4743</v>
      </c>
      <c r="M555">
        <f t="shared" si="8"/>
        <v>1</v>
      </c>
    </row>
    <row r="556" spans="1:13">
      <c r="A556" t="s">
        <v>5642</v>
      </c>
      <c r="B556" t="s">
        <v>2395</v>
      </c>
      <c r="C556" t="s">
        <v>4738</v>
      </c>
      <c r="L556" t="s">
        <v>4738</v>
      </c>
      <c r="M556">
        <f t="shared" si="8"/>
        <v>1</v>
      </c>
    </row>
    <row r="557" spans="1:13">
      <c r="A557" t="s">
        <v>4916</v>
      </c>
      <c r="B557" t="s">
        <v>716</v>
      </c>
      <c r="I557" t="s">
        <v>4744</v>
      </c>
      <c r="L557" t="s">
        <v>4744</v>
      </c>
      <c r="M557">
        <f t="shared" si="8"/>
        <v>1</v>
      </c>
    </row>
    <row r="558" spans="1:13">
      <c r="A558" t="s">
        <v>5132</v>
      </c>
      <c r="B558" t="s">
        <v>970</v>
      </c>
      <c r="H558" t="s">
        <v>4743</v>
      </c>
      <c r="L558" t="s">
        <v>4743</v>
      </c>
      <c r="M558">
        <f t="shared" si="8"/>
        <v>1</v>
      </c>
    </row>
    <row r="559" spans="1:13">
      <c r="A559" t="s">
        <v>5133</v>
      </c>
      <c r="B559" t="s">
        <v>970</v>
      </c>
      <c r="H559" t="s">
        <v>4743</v>
      </c>
      <c r="L559" t="s">
        <v>4743</v>
      </c>
      <c r="M559">
        <f t="shared" si="8"/>
        <v>1</v>
      </c>
    </row>
    <row r="560" spans="1:13">
      <c r="A560" t="s">
        <v>5135</v>
      </c>
      <c r="B560" t="s">
        <v>970</v>
      </c>
      <c r="G560" t="s">
        <v>4742</v>
      </c>
      <c r="L560" t="s">
        <v>4742</v>
      </c>
      <c r="M560">
        <f t="shared" si="8"/>
        <v>1</v>
      </c>
    </row>
    <row r="561" spans="1:13">
      <c r="A561" t="s">
        <v>5137</v>
      </c>
      <c r="B561" t="s">
        <v>970</v>
      </c>
      <c r="H561" t="s">
        <v>4743</v>
      </c>
      <c r="L561" t="s">
        <v>4743</v>
      </c>
      <c r="M561">
        <f t="shared" si="8"/>
        <v>1</v>
      </c>
    </row>
    <row r="562" spans="1:13">
      <c r="A562" t="s">
        <v>5140</v>
      </c>
      <c r="B562" t="s">
        <v>970</v>
      </c>
      <c r="H562" t="s">
        <v>4743</v>
      </c>
      <c r="L562" t="s">
        <v>4743</v>
      </c>
      <c r="M562">
        <f t="shared" si="8"/>
        <v>1</v>
      </c>
    </row>
    <row r="563" spans="1:13">
      <c r="A563" t="s">
        <v>6006</v>
      </c>
      <c r="B563" t="s">
        <v>3570</v>
      </c>
      <c r="F563" t="s">
        <v>4741</v>
      </c>
      <c r="L563" t="s">
        <v>4741</v>
      </c>
      <c r="M563">
        <f t="shared" si="8"/>
        <v>1</v>
      </c>
    </row>
    <row r="564" spans="1:13">
      <c r="A564" t="s">
        <v>6007</v>
      </c>
      <c r="B564" t="s">
        <v>3570</v>
      </c>
      <c r="D564" t="s">
        <v>4739</v>
      </c>
      <c r="L564" t="s">
        <v>4739</v>
      </c>
      <c r="M564">
        <f t="shared" si="8"/>
        <v>1</v>
      </c>
    </row>
    <row r="565" spans="1:13">
      <c r="A565" t="s">
        <v>5669</v>
      </c>
      <c r="B565" t="s">
        <v>2406</v>
      </c>
      <c r="H565" t="s">
        <v>4743</v>
      </c>
      <c r="L565" t="s">
        <v>4743</v>
      </c>
      <c r="M565">
        <f t="shared" si="8"/>
        <v>1</v>
      </c>
    </row>
    <row r="566" spans="1:13">
      <c r="A566" t="s">
        <v>5670</v>
      </c>
      <c r="B566" t="s">
        <v>2406</v>
      </c>
      <c r="H566" t="s">
        <v>4743</v>
      </c>
      <c r="L566" t="s">
        <v>4743</v>
      </c>
      <c r="M566">
        <f t="shared" si="8"/>
        <v>1</v>
      </c>
    </row>
    <row r="567" spans="1:13">
      <c r="A567" t="s">
        <v>5142</v>
      </c>
      <c r="B567" t="s">
        <v>970</v>
      </c>
      <c r="G567" t="s">
        <v>4742</v>
      </c>
      <c r="L567" t="s">
        <v>4742</v>
      </c>
      <c r="M567">
        <f t="shared" si="8"/>
        <v>1</v>
      </c>
    </row>
    <row r="568" spans="1:13">
      <c r="A568" t="s">
        <v>5143</v>
      </c>
      <c r="B568" t="s">
        <v>970</v>
      </c>
      <c r="K568" t="s">
        <v>4746</v>
      </c>
      <c r="L568" t="s">
        <v>4746</v>
      </c>
      <c r="M568">
        <f t="shared" si="8"/>
        <v>1</v>
      </c>
    </row>
    <row r="569" spans="1:13">
      <c r="A569" t="s">
        <v>5144</v>
      </c>
      <c r="B569" t="s">
        <v>970</v>
      </c>
      <c r="K569" t="s">
        <v>4746</v>
      </c>
      <c r="L569" t="s">
        <v>4746</v>
      </c>
      <c r="M569">
        <f t="shared" si="8"/>
        <v>1</v>
      </c>
    </row>
    <row r="570" spans="1:13">
      <c r="A570" t="s">
        <v>5145</v>
      </c>
      <c r="B570" t="s">
        <v>970</v>
      </c>
      <c r="H570" t="s">
        <v>4743</v>
      </c>
      <c r="L570" t="s">
        <v>4743</v>
      </c>
      <c r="M570">
        <f t="shared" si="8"/>
        <v>1</v>
      </c>
    </row>
    <row r="571" spans="1:13">
      <c r="A571" t="s">
        <v>5981</v>
      </c>
      <c r="B571" t="s">
        <v>3549</v>
      </c>
      <c r="H571" t="s">
        <v>4743</v>
      </c>
      <c r="L571" t="s">
        <v>4743</v>
      </c>
      <c r="M571">
        <f t="shared" si="8"/>
        <v>1</v>
      </c>
    </row>
    <row r="572" spans="1:13">
      <c r="A572" t="s">
        <v>5983</v>
      </c>
      <c r="B572" t="s">
        <v>3549</v>
      </c>
      <c r="H572" t="s">
        <v>4743</v>
      </c>
      <c r="L572" t="s">
        <v>4743</v>
      </c>
      <c r="M572">
        <f t="shared" si="8"/>
        <v>1</v>
      </c>
    </row>
    <row r="573" spans="1:13">
      <c r="A573" t="s">
        <v>5984</v>
      </c>
      <c r="B573" t="s">
        <v>3549</v>
      </c>
      <c r="G573" t="s">
        <v>4742</v>
      </c>
      <c r="L573" t="s">
        <v>4742</v>
      </c>
      <c r="M573">
        <f t="shared" si="8"/>
        <v>1</v>
      </c>
    </row>
    <row r="574" spans="1:13">
      <c r="A574" t="s">
        <v>6008</v>
      </c>
      <c r="B574" t="s">
        <v>3570</v>
      </c>
      <c r="F574" t="s">
        <v>4741</v>
      </c>
      <c r="L574" t="s">
        <v>4741</v>
      </c>
      <c r="M574">
        <f t="shared" si="8"/>
        <v>1</v>
      </c>
    </row>
    <row r="575" spans="1:13">
      <c r="A575" t="s">
        <v>6009</v>
      </c>
      <c r="B575" t="s">
        <v>3570</v>
      </c>
      <c r="H575" t="s">
        <v>4743</v>
      </c>
      <c r="L575" t="s">
        <v>4743</v>
      </c>
      <c r="M575">
        <f t="shared" si="8"/>
        <v>1</v>
      </c>
    </row>
    <row r="576" spans="1:13">
      <c r="A576" t="s">
        <v>6010</v>
      </c>
      <c r="B576" t="s">
        <v>3570</v>
      </c>
      <c r="D576" t="s">
        <v>4739</v>
      </c>
      <c r="L576" t="s">
        <v>4739</v>
      </c>
      <c r="M576">
        <f t="shared" si="8"/>
        <v>1</v>
      </c>
    </row>
    <row r="577" spans="1:13">
      <c r="A577" t="s">
        <v>6011</v>
      </c>
      <c r="B577" t="s">
        <v>3570</v>
      </c>
      <c r="C577" t="s">
        <v>4738</v>
      </c>
      <c r="L577" t="s">
        <v>4738</v>
      </c>
      <c r="M577">
        <f t="shared" ref="M577:M640" si="9">COUNTA(C577:K577)</f>
        <v>1</v>
      </c>
    </row>
    <row r="578" spans="1:13">
      <c r="A578" t="s">
        <v>6012</v>
      </c>
      <c r="B578" t="s">
        <v>3570</v>
      </c>
      <c r="E578" t="s">
        <v>4740</v>
      </c>
      <c r="L578" t="s">
        <v>4740</v>
      </c>
      <c r="M578">
        <f t="shared" si="9"/>
        <v>1</v>
      </c>
    </row>
    <row r="579" spans="1:13">
      <c r="A579" t="s">
        <v>6013</v>
      </c>
      <c r="B579" t="s">
        <v>3570</v>
      </c>
      <c r="H579" t="s">
        <v>4743</v>
      </c>
      <c r="L579" t="s">
        <v>4743</v>
      </c>
      <c r="M579">
        <f t="shared" si="9"/>
        <v>1</v>
      </c>
    </row>
    <row r="580" spans="1:13">
      <c r="A580" t="s">
        <v>6016</v>
      </c>
      <c r="B580" t="s">
        <v>3570</v>
      </c>
      <c r="J580" t="s">
        <v>4745</v>
      </c>
      <c r="L580" t="s">
        <v>4745</v>
      </c>
      <c r="M580">
        <f t="shared" si="9"/>
        <v>1</v>
      </c>
    </row>
    <row r="581" spans="1:13">
      <c r="A581" t="s">
        <v>6017</v>
      </c>
      <c r="B581" t="s">
        <v>3570</v>
      </c>
      <c r="G581" t="s">
        <v>4742</v>
      </c>
      <c r="L581" t="s">
        <v>4742</v>
      </c>
      <c r="M581">
        <f t="shared" si="9"/>
        <v>1</v>
      </c>
    </row>
    <row r="582" spans="1:13">
      <c r="A582" t="s">
        <v>5146</v>
      </c>
      <c r="B582" t="s">
        <v>970</v>
      </c>
      <c r="H582" t="s">
        <v>4743</v>
      </c>
      <c r="L582" t="s">
        <v>4743</v>
      </c>
      <c r="M582">
        <f t="shared" si="9"/>
        <v>1</v>
      </c>
    </row>
    <row r="583" spans="1:13">
      <c r="A583" t="s">
        <v>5149</v>
      </c>
      <c r="B583" t="s">
        <v>970</v>
      </c>
      <c r="H583" t="s">
        <v>4743</v>
      </c>
      <c r="L583" t="s">
        <v>4743</v>
      </c>
      <c r="M583">
        <f t="shared" si="9"/>
        <v>1</v>
      </c>
    </row>
    <row r="584" spans="1:13">
      <c r="A584" t="s">
        <v>5150</v>
      </c>
      <c r="B584" t="s">
        <v>970</v>
      </c>
      <c r="F584" t="s">
        <v>4741</v>
      </c>
      <c r="L584" t="s">
        <v>4741</v>
      </c>
      <c r="M584">
        <f t="shared" si="9"/>
        <v>1</v>
      </c>
    </row>
    <row r="585" spans="1:13">
      <c r="A585" t="s">
        <v>5151</v>
      </c>
      <c r="B585" t="s">
        <v>970</v>
      </c>
      <c r="H585" t="s">
        <v>4743</v>
      </c>
      <c r="L585" t="s">
        <v>4743</v>
      </c>
      <c r="M585">
        <f t="shared" si="9"/>
        <v>1</v>
      </c>
    </row>
    <row r="586" spans="1:13">
      <c r="A586" t="s">
        <v>5152</v>
      </c>
      <c r="B586" t="s">
        <v>970</v>
      </c>
      <c r="F586" t="s">
        <v>4741</v>
      </c>
      <c r="L586" t="s">
        <v>4741</v>
      </c>
      <c r="M586">
        <f t="shared" si="9"/>
        <v>1</v>
      </c>
    </row>
    <row r="587" spans="1:13">
      <c r="A587" t="s">
        <v>5156</v>
      </c>
      <c r="B587" t="s">
        <v>970</v>
      </c>
      <c r="F587" t="s">
        <v>4741</v>
      </c>
      <c r="L587" t="s">
        <v>4741</v>
      </c>
      <c r="M587">
        <f t="shared" si="9"/>
        <v>1</v>
      </c>
    </row>
    <row r="588" spans="1:13">
      <c r="A588" t="s">
        <v>5158</v>
      </c>
      <c r="B588" t="s">
        <v>970</v>
      </c>
      <c r="H588" t="s">
        <v>4743</v>
      </c>
      <c r="L588" t="s">
        <v>4743</v>
      </c>
      <c r="M588">
        <f t="shared" si="9"/>
        <v>1</v>
      </c>
    </row>
    <row r="589" spans="1:13">
      <c r="A589" t="s">
        <v>5882</v>
      </c>
      <c r="B589" t="s">
        <v>3097</v>
      </c>
      <c r="H589" t="s">
        <v>4743</v>
      </c>
      <c r="L589" t="s">
        <v>4743</v>
      </c>
      <c r="M589">
        <f t="shared" si="9"/>
        <v>1</v>
      </c>
    </row>
    <row r="590" spans="1:13">
      <c r="A590" t="s">
        <v>5884</v>
      </c>
      <c r="B590" t="s">
        <v>3097</v>
      </c>
      <c r="H590" t="s">
        <v>4743</v>
      </c>
      <c r="L590" t="s">
        <v>4743</v>
      </c>
      <c r="M590">
        <f t="shared" si="9"/>
        <v>1</v>
      </c>
    </row>
    <row r="591" spans="1:13">
      <c r="A591" t="s">
        <v>5159</v>
      </c>
      <c r="B591" t="s">
        <v>970</v>
      </c>
      <c r="K591" t="s">
        <v>4746</v>
      </c>
      <c r="L591" t="s">
        <v>4746</v>
      </c>
      <c r="M591">
        <f t="shared" si="9"/>
        <v>1</v>
      </c>
    </row>
    <row r="592" spans="1:13">
      <c r="A592" t="s">
        <v>5160</v>
      </c>
      <c r="B592" t="s">
        <v>970</v>
      </c>
      <c r="F592" t="s">
        <v>4741</v>
      </c>
      <c r="L592" t="s">
        <v>4741</v>
      </c>
      <c r="M592">
        <f t="shared" si="9"/>
        <v>1</v>
      </c>
    </row>
    <row r="593" spans="1:13">
      <c r="A593" t="s">
        <v>5162</v>
      </c>
      <c r="B593" t="s">
        <v>970</v>
      </c>
      <c r="I593" t="s">
        <v>4744</v>
      </c>
      <c r="L593" t="s">
        <v>4744</v>
      </c>
      <c r="M593">
        <f t="shared" si="9"/>
        <v>1</v>
      </c>
    </row>
    <row r="594" spans="1:13">
      <c r="A594" t="s">
        <v>5163</v>
      </c>
      <c r="B594" t="s">
        <v>970</v>
      </c>
      <c r="G594" t="s">
        <v>4742</v>
      </c>
      <c r="L594" t="s">
        <v>4742</v>
      </c>
      <c r="M594">
        <f t="shared" si="9"/>
        <v>1</v>
      </c>
    </row>
    <row r="595" spans="1:13">
      <c r="A595" t="s">
        <v>4843</v>
      </c>
      <c r="B595" t="s">
        <v>388</v>
      </c>
      <c r="K595" t="s">
        <v>4746</v>
      </c>
      <c r="L595" t="s">
        <v>4746</v>
      </c>
      <c r="M595">
        <f t="shared" si="9"/>
        <v>1</v>
      </c>
    </row>
    <row r="596" spans="1:13">
      <c r="A596" t="s">
        <v>5886</v>
      </c>
      <c r="B596" t="s">
        <v>3097</v>
      </c>
      <c r="H596" t="s">
        <v>4743</v>
      </c>
      <c r="L596" t="s">
        <v>4743</v>
      </c>
      <c r="M596">
        <f t="shared" si="9"/>
        <v>1</v>
      </c>
    </row>
    <row r="597" spans="1:13">
      <c r="A597" t="s">
        <v>5164</v>
      </c>
      <c r="B597" t="s">
        <v>970</v>
      </c>
      <c r="G597" t="s">
        <v>4742</v>
      </c>
      <c r="L597" t="s">
        <v>4742</v>
      </c>
      <c r="M597">
        <f t="shared" si="9"/>
        <v>1</v>
      </c>
    </row>
    <row r="598" spans="1:13">
      <c r="A598" t="s">
        <v>4787</v>
      </c>
      <c r="B598" t="s">
        <v>157</v>
      </c>
      <c r="J598" t="s">
        <v>4745</v>
      </c>
      <c r="L598" t="s">
        <v>4745</v>
      </c>
      <c r="M598">
        <f t="shared" si="9"/>
        <v>1</v>
      </c>
    </row>
    <row r="599" spans="1:13">
      <c r="A599" t="s">
        <v>5671</v>
      </c>
      <c r="B599" t="s">
        <v>2406</v>
      </c>
      <c r="H599" t="s">
        <v>4743</v>
      </c>
      <c r="L599" t="s">
        <v>4743</v>
      </c>
      <c r="M599">
        <f t="shared" si="9"/>
        <v>1</v>
      </c>
    </row>
    <row r="600" spans="1:13">
      <c r="A600" t="s">
        <v>5674</v>
      </c>
      <c r="B600" t="s">
        <v>2406</v>
      </c>
      <c r="F600" t="s">
        <v>4741</v>
      </c>
      <c r="L600" t="s">
        <v>4741</v>
      </c>
      <c r="M600">
        <f t="shared" si="9"/>
        <v>1</v>
      </c>
    </row>
    <row r="601" spans="1:13">
      <c r="A601" t="s">
        <v>5168</v>
      </c>
      <c r="B601" t="s">
        <v>970</v>
      </c>
      <c r="H601" t="s">
        <v>4743</v>
      </c>
      <c r="L601" t="s">
        <v>4743</v>
      </c>
      <c r="M601">
        <f t="shared" si="9"/>
        <v>1</v>
      </c>
    </row>
    <row r="602" spans="1:13">
      <c r="A602" t="s">
        <v>5778</v>
      </c>
      <c r="B602" t="s">
        <v>2886</v>
      </c>
      <c r="I602" t="s">
        <v>4744</v>
      </c>
      <c r="L602" t="s">
        <v>4744</v>
      </c>
      <c r="M602">
        <f t="shared" si="9"/>
        <v>1</v>
      </c>
    </row>
    <row r="603" spans="1:13">
      <c r="A603" t="s">
        <v>5779</v>
      </c>
      <c r="B603" t="s">
        <v>2886</v>
      </c>
      <c r="J603" t="s">
        <v>4745</v>
      </c>
      <c r="L603" t="s">
        <v>4745</v>
      </c>
      <c r="M603">
        <f t="shared" si="9"/>
        <v>1</v>
      </c>
    </row>
    <row r="604" spans="1:13">
      <c r="A604" t="s">
        <v>5780</v>
      </c>
      <c r="B604" t="s">
        <v>2886</v>
      </c>
      <c r="H604" t="s">
        <v>4743</v>
      </c>
      <c r="L604" t="s">
        <v>4743</v>
      </c>
      <c r="M604">
        <f t="shared" si="9"/>
        <v>1</v>
      </c>
    </row>
    <row r="605" spans="1:13">
      <c r="A605" t="s">
        <v>5888</v>
      </c>
      <c r="B605" t="s">
        <v>3097</v>
      </c>
      <c r="H605" t="s">
        <v>4743</v>
      </c>
      <c r="L605" t="s">
        <v>4743</v>
      </c>
      <c r="M605">
        <f t="shared" si="9"/>
        <v>1</v>
      </c>
    </row>
    <row r="606" spans="1:13">
      <c r="A606" t="s">
        <v>4748</v>
      </c>
      <c r="B606" t="s">
        <v>107</v>
      </c>
      <c r="F606" t="s">
        <v>4741</v>
      </c>
      <c r="L606" t="s">
        <v>4741</v>
      </c>
      <c r="M606">
        <f t="shared" si="9"/>
        <v>1</v>
      </c>
    </row>
    <row r="607" spans="1:13">
      <c r="A607" t="s">
        <v>5964</v>
      </c>
      <c r="B607" t="s">
        <v>3463</v>
      </c>
      <c r="C607" t="s">
        <v>4738</v>
      </c>
      <c r="L607" t="s">
        <v>4738</v>
      </c>
      <c r="M607">
        <f t="shared" si="9"/>
        <v>1</v>
      </c>
    </row>
    <row r="608" spans="1:13">
      <c r="A608" t="s">
        <v>5965</v>
      </c>
      <c r="B608" t="s">
        <v>3463</v>
      </c>
      <c r="H608" t="s">
        <v>4743</v>
      </c>
      <c r="L608" t="s">
        <v>4743</v>
      </c>
      <c r="M608">
        <f t="shared" si="9"/>
        <v>1</v>
      </c>
    </row>
    <row r="609" spans="1:13">
      <c r="A609" t="s">
        <v>5890</v>
      </c>
      <c r="B609" t="s">
        <v>3097</v>
      </c>
      <c r="H609" t="s">
        <v>4743</v>
      </c>
      <c r="L609" t="s">
        <v>4743</v>
      </c>
      <c r="M609">
        <f t="shared" si="9"/>
        <v>1</v>
      </c>
    </row>
    <row r="610" spans="1:13">
      <c r="A610" t="s">
        <v>5891</v>
      </c>
      <c r="B610" t="s">
        <v>3097</v>
      </c>
      <c r="H610" t="s">
        <v>4743</v>
      </c>
      <c r="L610" t="s">
        <v>4743</v>
      </c>
      <c r="M610">
        <f t="shared" si="9"/>
        <v>1</v>
      </c>
    </row>
    <row r="611" spans="1:13">
      <c r="A611" t="s">
        <v>5892</v>
      </c>
      <c r="B611" t="s">
        <v>3097</v>
      </c>
      <c r="G611" t="s">
        <v>4742</v>
      </c>
      <c r="L611" t="s">
        <v>4742</v>
      </c>
      <c r="M611">
        <f t="shared" si="9"/>
        <v>1</v>
      </c>
    </row>
    <row r="612" spans="1:13">
      <c r="A612" t="s">
        <v>5894</v>
      </c>
      <c r="B612" t="s">
        <v>3097</v>
      </c>
      <c r="H612" t="s">
        <v>4743</v>
      </c>
      <c r="L612" t="s">
        <v>4743</v>
      </c>
      <c r="M612">
        <f t="shared" si="9"/>
        <v>1</v>
      </c>
    </row>
    <row r="613" spans="1:13">
      <c r="A613" t="s">
        <v>5781</v>
      </c>
      <c r="B613" t="s">
        <v>2886</v>
      </c>
      <c r="H613" t="s">
        <v>4743</v>
      </c>
      <c r="L613" t="s">
        <v>4743</v>
      </c>
      <c r="M613">
        <f t="shared" si="9"/>
        <v>1</v>
      </c>
    </row>
    <row r="614" spans="1:13">
      <c r="A614" t="s">
        <v>5783</v>
      </c>
      <c r="B614" t="s">
        <v>2886</v>
      </c>
      <c r="C614" t="s">
        <v>4738</v>
      </c>
      <c r="L614" t="s">
        <v>4738</v>
      </c>
      <c r="M614">
        <f t="shared" si="9"/>
        <v>1</v>
      </c>
    </row>
    <row r="615" spans="1:13">
      <c r="A615" t="s">
        <v>5784</v>
      </c>
      <c r="B615" t="s">
        <v>2886</v>
      </c>
      <c r="G615" t="s">
        <v>4742</v>
      </c>
      <c r="L615" t="s">
        <v>4742</v>
      </c>
      <c r="M615">
        <f t="shared" si="9"/>
        <v>1</v>
      </c>
    </row>
    <row r="616" spans="1:13">
      <c r="A616" t="s">
        <v>5785</v>
      </c>
      <c r="B616" t="s">
        <v>2886</v>
      </c>
      <c r="G616" t="s">
        <v>4742</v>
      </c>
      <c r="L616" t="s">
        <v>4742</v>
      </c>
      <c r="M616">
        <f t="shared" si="9"/>
        <v>1</v>
      </c>
    </row>
    <row r="617" spans="1:13">
      <c r="A617" t="s">
        <v>4856</v>
      </c>
      <c r="B617" t="s">
        <v>429</v>
      </c>
      <c r="H617" t="s">
        <v>4743</v>
      </c>
      <c r="L617" t="s">
        <v>4743</v>
      </c>
      <c r="M617">
        <f t="shared" si="9"/>
        <v>1</v>
      </c>
    </row>
    <row r="618" spans="1:13">
      <c r="A618" t="s">
        <v>4857</v>
      </c>
      <c r="B618" t="s">
        <v>429</v>
      </c>
      <c r="H618" t="s">
        <v>4743</v>
      </c>
      <c r="L618" t="s">
        <v>4743</v>
      </c>
      <c r="M618">
        <f t="shared" si="9"/>
        <v>1</v>
      </c>
    </row>
    <row r="619" spans="1:13">
      <c r="A619" t="s">
        <v>5897</v>
      </c>
      <c r="B619" t="s">
        <v>3097</v>
      </c>
      <c r="I619" t="s">
        <v>4744</v>
      </c>
      <c r="L619" t="s">
        <v>4744</v>
      </c>
      <c r="M619">
        <f t="shared" si="9"/>
        <v>1</v>
      </c>
    </row>
    <row r="620" spans="1:13">
      <c r="A620" t="s">
        <v>5169</v>
      </c>
      <c r="B620" t="s">
        <v>970</v>
      </c>
      <c r="H620" t="s">
        <v>4743</v>
      </c>
      <c r="L620" t="s">
        <v>4743</v>
      </c>
      <c r="M620">
        <f t="shared" si="9"/>
        <v>1</v>
      </c>
    </row>
    <row r="621" spans="1:13">
      <c r="A621" t="s">
        <v>5172</v>
      </c>
      <c r="B621" t="s">
        <v>970</v>
      </c>
      <c r="H621" t="s">
        <v>4743</v>
      </c>
      <c r="L621" t="s">
        <v>4743</v>
      </c>
      <c r="M621">
        <f t="shared" si="9"/>
        <v>1</v>
      </c>
    </row>
    <row r="622" spans="1:13">
      <c r="A622" t="s">
        <v>2548</v>
      </c>
      <c r="B622" t="s">
        <v>2406</v>
      </c>
      <c r="G622" t="s">
        <v>4742</v>
      </c>
      <c r="L622" t="s">
        <v>4742</v>
      </c>
      <c r="M622">
        <f t="shared" si="9"/>
        <v>1</v>
      </c>
    </row>
    <row r="623" spans="1:13">
      <c r="A623" t="s">
        <v>5675</v>
      </c>
      <c r="B623" t="s">
        <v>2406</v>
      </c>
      <c r="C623" t="s">
        <v>4738</v>
      </c>
      <c r="L623" t="s">
        <v>4738</v>
      </c>
      <c r="M623">
        <f t="shared" si="9"/>
        <v>1</v>
      </c>
    </row>
    <row r="624" spans="1:13">
      <c r="A624" t="s">
        <v>5676</v>
      </c>
      <c r="B624" t="s">
        <v>2406</v>
      </c>
      <c r="G624" t="s">
        <v>4742</v>
      </c>
      <c r="L624" t="s">
        <v>4742</v>
      </c>
      <c r="M624">
        <f t="shared" si="9"/>
        <v>1</v>
      </c>
    </row>
    <row r="625" spans="1:13">
      <c r="A625" t="s">
        <v>5678</v>
      </c>
      <c r="B625" t="s">
        <v>2406</v>
      </c>
      <c r="H625" t="s">
        <v>4743</v>
      </c>
      <c r="L625" t="s">
        <v>4743</v>
      </c>
      <c r="M625">
        <f t="shared" si="9"/>
        <v>1</v>
      </c>
    </row>
    <row r="626" spans="1:13">
      <c r="A626" t="s">
        <v>5679</v>
      </c>
      <c r="B626" t="s">
        <v>2406</v>
      </c>
      <c r="H626" t="s">
        <v>4743</v>
      </c>
      <c r="L626" t="s">
        <v>4743</v>
      </c>
      <c r="M626">
        <f t="shared" si="9"/>
        <v>1</v>
      </c>
    </row>
    <row r="627" spans="1:13">
      <c r="A627" t="s">
        <v>4751</v>
      </c>
      <c r="B627" t="s">
        <v>130</v>
      </c>
      <c r="H627" t="s">
        <v>4743</v>
      </c>
      <c r="L627" t="s">
        <v>4743</v>
      </c>
      <c r="M627">
        <f t="shared" si="9"/>
        <v>1</v>
      </c>
    </row>
    <row r="628" spans="1:13">
      <c r="A628" t="s">
        <v>4752</v>
      </c>
      <c r="B628" t="s">
        <v>130</v>
      </c>
      <c r="H628" t="s">
        <v>4743</v>
      </c>
      <c r="L628" t="s">
        <v>4743</v>
      </c>
      <c r="M628">
        <f t="shared" si="9"/>
        <v>1</v>
      </c>
    </row>
    <row r="629" spans="1:13">
      <c r="A629" t="s">
        <v>4753</v>
      </c>
      <c r="B629" t="s">
        <v>130</v>
      </c>
      <c r="H629" t="s">
        <v>4743</v>
      </c>
      <c r="L629" t="s">
        <v>4743</v>
      </c>
      <c r="M629">
        <f t="shared" si="9"/>
        <v>1</v>
      </c>
    </row>
    <row r="630" spans="1:13">
      <c r="A630" t="s">
        <v>4903</v>
      </c>
      <c r="B630" t="s">
        <v>617</v>
      </c>
      <c r="J630" t="s">
        <v>4745</v>
      </c>
      <c r="L630" t="s">
        <v>4745</v>
      </c>
      <c r="M630">
        <f t="shared" si="9"/>
        <v>1</v>
      </c>
    </row>
    <row r="631" spans="1:13">
      <c r="A631" t="s">
        <v>5680</v>
      </c>
      <c r="B631" t="s">
        <v>2406</v>
      </c>
      <c r="H631" t="s">
        <v>4743</v>
      </c>
      <c r="L631" t="s">
        <v>4743</v>
      </c>
      <c r="M631">
        <f t="shared" si="9"/>
        <v>1</v>
      </c>
    </row>
    <row r="632" spans="1:13">
      <c r="A632" t="s">
        <v>5173</v>
      </c>
      <c r="B632" t="s">
        <v>970</v>
      </c>
      <c r="H632" t="s">
        <v>4743</v>
      </c>
      <c r="L632" t="s">
        <v>4743</v>
      </c>
      <c r="M632">
        <f t="shared" si="9"/>
        <v>1</v>
      </c>
    </row>
    <row r="633" spans="1:13">
      <c r="A633" t="s">
        <v>5174</v>
      </c>
      <c r="B633" t="s">
        <v>970</v>
      </c>
      <c r="C633" t="s">
        <v>4738</v>
      </c>
      <c r="L633" t="s">
        <v>4738</v>
      </c>
      <c r="M633">
        <f t="shared" si="9"/>
        <v>1</v>
      </c>
    </row>
    <row r="634" spans="1:13">
      <c r="A634" t="s">
        <v>6019</v>
      </c>
      <c r="B634" t="s">
        <v>3570</v>
      </c>
      <c r="F634" t="s">
        <v>4741</v>
      </c>
      <c r="L634" t="s">
        <v>4741</v>
      </c>
      <c r="M634">
        <f t="shared" si="9"/>
        <v>1</v>
      </c>
    </row>
    <row r="635" spans="1:13">
      <c r="A635" t="s">
        <v>6020</v>
      </c>
      <c r="B635" t="s">
        <v>3570</v>
      </c>
      <c r="F635" t="s">
        <v>4741</v>
      </c>
      <c r="L635" t="s">
        <v>4741</v>
      </c>
      <c r="M635">
        <f t="shared" si="9"/>
        <v>1</v>
      </c>
    </row>
    <row r="636" spans="1:13">
      <c r="A636" t="s">
        <v>6021</v>
      </c>
      <c r="B636" t="s">
        <v>3570</v>
      </c>
      <c r="C636" t="s">
        <v>4738</v>
      </c>
      <c r="L636" t="s">
        <v>4738</v>
      </c>
      <c r="M636">
        <f t="shared" si="9"/>
        <v>1</v>
      </c>
    </row>
    <row r="637" spans="1:13">
      <c r="A637" t="s">
        <v>6022</v>
      </c>
      <c r="B637" t="s">
        <v>3570</v>
      </c>
      <c r="F637" t="s">
        <v>4741</v>
      </c>
      <c r="L637" t="s">
        <v>4741</v>
      </c>
      <c r="M637">
        <f t="shared" si="9"/>
        <v>1</v>
      </c>
    </row>
    <row r="638" spans="1:13">
      <c r="A638" t="s">
        <v>6023</v>
      </c>
      <c r="B638" t="s">
        <v>3570</v>
      </c>
      <c r="E638" t="s">
        <v>4740</v>
      </c>
      <c r="L638" t="s">
        <v>4740</v>
      </c>
      <c r="M638">
        <f t="shared" si="9"/>
        <v>1</v>
      </c>
    </row>
    <row r="639" spans="1:13">
      <c r="A639" t="s">
        <v>4840</v>
      </c>
      <c r="B639" t="s">
        <v>326</v>
      </c>
      <c r="H639" t="s">
        <v>4743</v>
      </c>
      <c r="L639" t="s">
        <v>4743</v>
      </c>
      <c r="M639">
        <f t="shared" si="9"/>
        <v>1</v>
      </c>
    </row>
    <row r="640" spans="1:13">
      <c r="A640" t="s">
        <v>5900</v>
      </c>
      <c r="B640" t="s">
        <v>3097</v>
      </c>
      <c r="F640" t="s">
        <v>4741</v>
      </c>
      <c r="L640" t="s">
        <v>4741</v>
      </c>
      <c r="M640">
        <f t="shared" si="9"/>
        <v>1</v>
      </c>
    </row>
    <row r="641" spans="1:13">
      <c r="A641" t="s">
        <v>5175</v>
      </c>
      <c r="B641" t="s">
        <v>970</v>
      </c>
      <c r="H641" t="s">
        <v>4743</v>
      </c>
      <c r="L641" t="s">
        <v>4743</v>
      </c>
      <c r="M641">
        <f t="shared" ref="M641:M704" si="10">COUNTA(C641:K641)</f>
        <v>1</v>
      </c>
    </row>
    <row r="642" spans="1:13">
      <c r="A642" t="s">
        <v>5681</v>
      </c>
      <c r="B642" t="s">
        <v>2406</v>
      </c>
      <c r="H642" t="s">
        <v>4743</v>
      </c>
      <c r="L642" t="s">
        <v>4743</v>
      </c>
      <c r="M642">
        <f t="shared" si="10"/>
        <v>1</v>
      </c>
    </row>
    <row r="643" spans="1:13">
      <c r="A643" t="s">
        <v>4924</v>
      </c>
      <c r="B643" t="s">
        <v>743</v>
      </c>
      <c r="H643" t="s">
        <v>4743</v>
      </c>
      <c r="L643" t="s">
        <v>4743</v>
      </c>
      <c r="M643">
        <f t="shared" si="10"/>
        <v>1</v>
      </c>
    </row>
    <row r="644" spans="1:13">
      <c r="A644" t="s">
        <v>4925</v>
      </c>
      <c r="B644" t="s">
        <v>743</v>
      </c>
      <c r="H644" t="s">
        <v>4743</v>
      </c>
      <c r="L644" t="s">
        <v>4743</v>
      </c>
      <c r="M644">
        <f t="shared" si="10"/>
        <v>1</v>
      </c>
    </row>
    <row r="645" spans="1:13">
      <c r="A645" t="s">
        <v>4928</v>
      </c>
      <c r="B645" t="s">
        <v>743</v>
      </c>
      <c r="I645" t="s">
        <v>4744</v>
      </c>
      <c r="L645" t="s">
        <v>4744</v>
      </c>
      <c r="M645">
        <f t="shared" si="10"/>
        <v>1</v>
      </c>
    </row>
    <row r="646" spans="1:13">
      <c r="A646" t="s">
        <v>4931</v>
      </c>
      <c r="B646" t="s">
        <v>743</v>
      </c>
      <c r="H646" t="s">
        <v>4743</v>
      </c>
      <c r="L646" t="s">
        <v>4743</v>
      </c>
      <c r="M646">
        <f t="shared" si="10"/>
        <v>1</v>
      </c>
    </row>
    <row r="647" spans="1:13">
      <c r="A647" t="s">
        <v>4936</v>
      </c>
      <c r="B647" t="s">
        <v>743</v>
      </c>
      <c r="H647" t="s">
        <v>4743</v>
      </c>
      <c r="L647" t="s">
        <v>4743</v>
      </c>
      <c r="M647">
        <f t="shared" si="10"/>
        <v>1</v>
      </c>
    </row>
    <row r="648" spans="1:13">
      <c r="A648" t="s">
        <v>4938</v>
      </c>
      <c r="B648" t="s">
        <v>743</v>
      </c>
      <c r="H648" t="s">
        <v>4743</v>
      </c>
      <c r="L648" t="s">
        <v>4743</v>
      </c>
      <c r="M648">
        <f t="shared" si="10"/>
        <v>1</v>
      </c>
    </row>
    <row r="649" spans="1:13">
      <c r="A649" t="s">
        <v>4939</v>
      </c>
      <c r="B649" t="s">
        <v>743</v>
      </c>
      <c r="H649" t="s">
        <v>4743</v>
      </c>
      <c r="L649" t="s">
        <v>4743</v>
      </c>
      <c r="M649">
        <f t="shared" si="10"/>
        <v>1</v>
      </c>
    </row>
    <row r="650" spans="1:13">
      <c r="A650" t="s">
        <v>4947</v>
      </c>
      <c r="B650" t="s">
        <v>782</v>
      </c>
      <c r="H650" t="s">
        <v>4743</v>
      </c>
      <c r="L650" t="s">
        <v>4743</v>
      </c>
      <c r="M650">
        <f t="shared" si="10"/>
        <v>1</v>
      </c>
    </row>
    <row r="651" spans="1:13">
      <c r="A651" t="s">
        <v>5176</v>
      </c>
      <c r="B651" t="s">
        <v>970</v>
      </c>
      <c r="H651" t="s">
        <v>4743</v>
      </c>
      <c r="L651" t="s">
        <v>4743</v>
      </c>
      <c r="M651">
        <f t="shared" si="10"/>
        <v>1</v>
      </c>
    </row>
    <row r="652" spans="1:13">
      <c r="A652" t="s">
        <v>5177</v>
      </c>
      <c r="B652" t="s">
        <v>970</v>
      </c>
      <c r="H652" t="s">
        <v>4743</v>
      </c>
      <c r="L652" t="s">
        <v>4743</v>
      </c>
      <c r="M652">
        <f t="shared" si="10"/>
        <v>1</v>
      </c>
    </row>
    <row r="653" spans="1:13">
      <c r="A653" t="s">
        <v>5178</v>
      </c>
      <c r="B653" t="s">
        <v>970</v>
      </c>
      <c r="J653" t="s">
        <v>4745</v>
      </c>
      <c r="L653" t="s">
        <v>4745</v>
      </c>
      <c r="M653">
        <f t="shared" si="10"/>
        <v>1</v>
      </c>
    </row>
    <row r="654" spans="1:13">
      <c r="A654" t="s">
        <v>5181</v>
      </c>
      <c r="B654" t="s">
        <v>970</v>
      </c>
      <c r="J654" t="s">
        <v>4745</v>
      </c>
      <c r="L654" t="s">
        <v>4745</v>
      </c>
      <c r="M654">
        <f t="shared" si="10"/>
        <v>1</v>
      </c>
    </row>
    <row r="655" spans="1:13">
      <c r="A655" t="s">
        <v>5182</v>
      </c>
      <c r="B655" t="s">
        <v>970</v>
      </c>
      <c r="H655" t="s">
        <v>4743</v>
      </c>
      <c r="L655" t="s">
        <v>4743</v>
      </c>
      <c r="M655">
        <f t="shared" si="10"/>
        <v>1</v>
      </c>
    </row>
    <row r="656" spans="1:13">
      <c r="A656" t="s">
        <v>5183</v>
      </c>
      <c r="B656" t="s">
        <v>970</v>
      </c>
      <c r="G656" t="s">
        <v>4742</v>
      </c>
      <c r="L656" t="s">
        <v>4742</v>
      </c>
      <c r="M656">
        <f t="shared" si="10"/>
        <v>1</v>
      </c>
    </row>
    <row r="657" spans="1:13">
      <c r="A657" t="s">
        <v>5184</v>
      </c>
      <c r="B657" t="s">
        <v>970</v>
      </c>
      <c r="K657" t="s">
        <v>4746</v>
      </c>
      <c r="L657" t="s">
        <v>4746</v>
      </c>
      <c r="M657">
        <f t="shared" si="10"/>
        <v>1</v>
      </c>
    </row>
    <row r="658" spans="1:13">
      <c r="A658" t="s">
        <v>5185</v>
      </c>
      <c r="B658" t="s">
        <v>970</v>
      </c>
      <c r="D658" t="s">
        <v>4739</v>
      </c>
      <c r="L658" t="s">
        <v>4739</v>
      </c>
      <c r="M658">
        <f t="shared" si="10"/>
        <v>1</v>
      </c>
    </row>
    <row r="659" spans="1:13">
      <c r="A659" t="s">
        <v>5186</v>
      </c>
      <c r="B659" t="s">
        <v>970</v>
      </c>
      <c r="G659" t="s">
        <v>4742</v>
      </c>
      <c r="L659" t="s">
        <v>4742</v>
      </c>
      <c r="M659">
        <f t="shared" si="10"/>
        <v>1</v>
      </c>
    </row>
    <row r="660" spans="1:13">
      <c r="A660" t="s">
        <v>5187</v>
      </c>
      <c r="B660" t="s">
        <v>970</v>
      </c>
      <c r="H660" t="s">
        <v>4743</v>
      </c>
      <c r="L660" t="s">
        <v>4743</v>
      </c>
      <c r="M660">
        <f t="shared" si="10"/>
        <v>1</v>
      </c>
    </row>
    <row r="661" spans="1:13">
      <c r="A661" t="s">
        <v>5188</v>
      </c>
      <c r="B661" t="s">
        <v>970</v>
      </c>
      <c r="I661" t="s">
        <v>4744</v>
      </c>
      <c r="L661" t="s">
        <v>4744</v>
      </c>
      <c r="M661">
        <f t="shared" si="10"/>
        <v>1</v>
      </c>
    </row>
    <row r="662" spans="1:13">
      <c r="A662" t="s">
        <v>5189</v>
      </c>
      <c r="B662" t="s">
        <v>970</v>
      </c>
      <c r="C662" t="s">
        <v>4738</v>
      </c>
      <c r="L662" t="s">
        <v>4738</v>
      </c>
      <c r="M662">
        <f t="shared" si="10"/>
        <v>1</v>
      </c>
    </row>
    <row r="663" spans="1:13">
      <c r="A663" t="s">
        <v>5190</v>
      </c>
      <c r="B663" t="s">
        <v>970</v>
      </c>
      <c r="H663" t="s">
        <v>4743</v>
      </c>
      <c r="L663" t="s">
        <v>4743</v>
      </c>
      <c r="M663">
        <f t="shared" si="10"/>
        <v>1</v>
      </c>
    </row>
    <row r="664" spans="1:13">
      <c r="A664" t="s">
        <v>5191</v>
      </c>
      <c r="B664" t="s">
        <v>970</v>
      </c>
      <c r="F664" t="s">
        <v>4741</v>
      </c>
      <c r="L664" t="s">
        <v>4741</v>
      </c>
      <c r="M664">
        <f t="shared" si="10"/>
        <v>1</v>
      </c>
    </row>
    <row r="665" spans="1:13">
      <c r="A665" t="s">
        <v>5192</v>
      </c>
      <c r="B665" t="s">
        <v>970</v>
      </c>
      <c r="H665" t="s">
        <v>4743</v>
      </c>
      <c r="L665" t="s">
        <v>4743</v>
      </c>
      <c r="M665">
        <f t="shared" si="10"/>
        <v>1</v>
      </c>
    </row>
    <row r="666" spans="1:13">
      <c r="A666" t="s">
        <v>5901</v>
      </c>
      <c r="B666" t="s">
        <v>3097</v>
      </c>
      <c r="H666" t="s">
        <v>4743</v>
      </c>
      <c r="L666" t="s">
        <v>4743</v>
      </c>
      <c r="M666">
        <f t="shared" si="10"/>
        <v>1</v>
      </c>
    </row>
    <row r="667" spans="1:13">
      <c r="A667" t="s">
        <v>5193</v>
      </c>
      <c r="B667" t="s">
        <v>970</v>
      </c>
      <c r="H667" t="s">
        <v>4743</v>
      </c>
      <c r="L667" t="s">
        <v>4743</v>
      </c>
      <c r="M667">
        <f t="shared" si="10"/>
        <v>1</v>
      </c>
    </row>
    <row r="668" spans="1:13">
      <c r="A668" t="s">
        <v>5196</v>
      </c>
      <c r="B668" t="s">
        <v>970</v>
      </c>
      <c r="H668" t="s">
        <v>4743</v>
      </c>
      <c r="L668" t="s">
        <v>4743</v>
      </c>
      <c r="M668">
        <f t="shared" si="10"/>
        <v>1</v>
      </c>
    </row>
    <row r="669" spans="1:13">
      <c r="A669" t="s">
        <v>5198</v>
      </c>
      <c r="B669" t="s">
        <v>970</v>
      </c>
      <c r="H669" t="s">
        <v>4743</v>
      </c>
      <c r="L669" t="s">
        <v>4743</v>
      </c>
      <c r="M669">
        <f t="shared" si="10"/>
        <v>1</v>
      </c>
    </row>
    <row r="670" spans="1:13">
      <c r="A670" t="s">
        <v>4948</v>
      </c>
      <c r="B670" t="s">
        <v>782</v>
      </c>
      <c r="H670" t="s">
        <v>4743</v>
      </c>
      <c r="L670" t="s">
        <v>4743</v>
      </c>
      <c r="M670">
        <f t="shared" si="10"/>
        <v>1</v>
      </c>
    </row>
    <row r="671" spans="1:13">
      <c r="A671" t="s">
        <v>4949</v>
      </c>
      <c r="B671" t="s">
        <v>782</v>
      </c>
      <c r="H671" t="s">
        <v>4743</v>
      </c>
      <c r="L671" t="s">
        <v>4743</v>
      </c>
      <c r="M671">
        <f t="shared" si="10"/>
        <v>1</v>
      </c>
    </row>
    <row r="672" spans="1:13">
      <c r="A672" t="s">
        <v>4950</v>
      </c>
      <c r="B672" t="s">
        <v>782</v>
      </c>
      <c r="H672" t="s">
        <v>4743</v>
      </c>
      <c r="L672" t="s">
        <v>4743</v>
      </c>
      <c r="M672">
        <f t="shared" si="10"/>
        <v>1</v>
      </c>
    </row>
    <row r="673" spans="1:13">
      <c r="A673" t="s">
        <v>5950</v>
      </c>
      <c r="B673" t="s">
        <v>3428</v>
      </c>
      <c r="G673" t="s">
        <v>4742</v>
      </c>
      <c r="L673" t="s">
        <v>4742</v>
      </c>
      <c r="M673">
        <f t="shared" si="10"/>
        <v>1</v>
      </c>
    </row>
    <row r="674" spans="1:13">
      <c r="A674" t="s">
        <v>5199</v>
      </c>
      <c r="B674" t="s">
        <v>970</v>
      </c>
      <c r="J674" t="s">
        <v>4745</v>
      </c>
      <c r="L674" t="s">
        <v>4745</v>
      </c>
      <c r="M674">
        <f t="shared" si="10"/>
        <v>1</v>
      </c>
    </row>
    <row r="675" spans="1:13">
      <c r="A675" t="s">
        <v>5685</v>
      </c>
      <c r="B675" t="s">
        <v>2406</v>
      </c>
      <c r="H675" t="s">
        <v>4743</v>
      </c>
      <c r="L675" t="s">
        <v>4743</v>
      </c>
      <c r="M675">
        <f t="shared" si="10"/>
        <v>1</v>
      </c>
    </row>
    <row r="676" spans="1:13">
      <c r="A676" t="s">
        <v>5686</v>
      </c>
      <c r="B676" t="s">
        <v>2406</v>
      </c>
      <c r="H676" t="s">
        <v>4743</v>
      </c>
      <c r="L676" t="s">
        <v>4743</v>
      </c>
      <c r="M676">
        <f t="shared" si="10"/>
        <v>1</v>
      </c>
    </row>
    <row r="677" spans="1:13">
      <c r="A677" t="s">
        <v>5687</v>
      </c>
      <c r="B677" t="s">
        <v>2406</v>
      </c>
      <c r="H677" t="s">
        <v>4743</v>
      </c>
      <c r="L677" t="s">
        <v>4743</v>
      </c>
      <c r="M677">
        <f t="shared" si="10"/>
        <v>1</v>
      </c>
    </row>
    <row r="678" spans="1:13">
      <c r="A678" t="s">
        <v>4858</v>
      </c>
      <c r="B678" t="s">
        <v>429</v>
      </c>
      <c r="H678" t="s">
        <v>4743</v>
      </c>
      <c r="L678" t="s">
        <v>4743</v>
      </c>
      <c r="M678">
        <f t="shared" si="10"/>
        <v>1</v>
      </c>
    </row>
    <row r="679" spans="1:13">
      <c r="A679" t="s">
        <v>4859</v>
      </c>
      <c r="B679" t="s">
        <v>429</v>
      </c>
      <c r="H679" t="s">
        <v>4743</v>
      </c>
      <c r="L679" t="s">
        <v>4743</v>
      </c>
      <c r="M679">
        <f t="shared" si="10"/>
        <v>1</v>
      </c>
    </row>
    <row r="680" spans="1:13">
      <c r="A680" t="s">
        <v>5204</v>
      </c>
      <c r="B680" t="s">
        <v>970</v>
      </c>
      <c r="K680" t="s">
        <v>4746</v>
      </c>
      <c r="L680" t="s">
        <v>4746</v>
      </c>
      <c r="M680">
        <f t="shared" si="10"/>
        <v>1</v>
      </c>
    </row>
    <row r="681" spans="1:13">
      <c r="A681" t="s">
        <v>4956</v>
      </c>
      <c r="B681" t="s">
        <v>807</v>
      </c>
      <c r="H681" t="s">
        <v>4743</v>
      </c>
      <c r="L681" t="s">
        <v>4743</v>
      </c>
      <c r="M681">
        <f t="shared" si="10"/>
        <v>1</v>
      </c>
    </row>
    <row r="682" spans="1:13">
      <c r="A682" t="s">
        <v>4958</v>
      </c>
      <c r="B682" t="s">
        <v>807</v>
      </c>
      <c r="K682" t="s">
        <v>4746</v>
      </c>
      <c r="L682" t="s">
        <v>4746</v>
      </c>
      <c r="M682">
        <f t="shared" si="10"/>
        <v>1</v>
      </c>
    </row>
    <row r="683" spans="1:13">
      <c r="A683" t="s">
        <v>4959</v>
      </c>
      <c r="B683" t="s">
        <v>807</v>
      </c>
      <c r="F683" t="s">
        <v>4741</v>
      </c>
      <c r="L683" t="s">
        <v>4741</v>
      </c>
      <c r="M683">
        <f t="shared" si="10"/>
        <v>1</v>
      </c>
    </row>
    <row r="684" spans="1:13">
      <c r="A684" t="s">
        <v>5616</v>
      </c>
      <c r="B684" t="s">
        <v>2320</v>
      </c>
      <c r="I684" t="s">
        <v>4744</v>
      </c>
      <c r="L684" t="s">
        <v>4744</v>
      </c>
      <c r="M684">
        <f t="shared" si="10"/>
        <v>1</v>
      </c>
    </row>
    <row r="685" spans="1:13">
      <c r="A685" t="s">
        <v>4869</v>
      </c>
      <c r="B685" t="s">
        <v>550</v>
      </c>
      <c r="G685" t="s">
        <v>4742</v>
      </c>
      <c r="L685" t="s">
        <v>4742</v>
      </c>
      <c r="M685">
        <f t="shared" si="10"/>
        <v>1</v>
      </c>
    </row>
    <row r="686" spans="1:13">
      <c r="A686" t="s">
        <v>4951</v>
      </c>
      <c r="B686" t="s">
        <v>782</v>
      </c>
      <c r="H686" t="s">
        <v>4743</v>
      </c>
      <c r="L686" t="s">
        <v>4743</v>
      </c>
      <c r="M686">
        <f t="shared" si="10"/>
        <v>1</v>
      </c>
    </row>
    <row r="687" spans="1:13">
      <c r="A687" t="s">
        <v>5205</v>
      </c>
      <c r="B687" t="s">
        <v>970</v>
      </c>
      <c r="G687" t="s">
        <v>4742</v>
      </c>
      <c r="L687" t="s">
        <v>4742</v>
      </c>
      <c r="M687">
        <f t="shared" si="10"/>
        <v>1</v>
      </c>
    </row>
    <row r="688" spans="1:13">
      <c r="A688" t="s">
        <v>5206</v>
      </c>
      <c r="B688" t="s">
        <v>970</v>
      </c>
      <c r="K688" t="s">
        <v>4746</v>
      </c>
      <c r="L688" t="s">
        <v>4746</v>
      </c>
      <c r="M688">
        <f t="shared" si="10"/>
        <v>1</v>
      </c>
    </row>
    <row r="689" spans="1:13">
      <c r="A689" t="s">
        <v>5207</v>
      </c>
      <c r="B689" t="s">
        <v>970</v>
      </c>
      <c r="G689" t="s">
        <v>4742</v>
      </c>
      <c r="L689" t="s">
        <v>4742</v>
      </c>
      <c r="M689">
        <f t="shared" si="10"/>
        <v>1</v>
      </c>
    </row>
    <row r="690" spans="1:13">
      <c r="A690" t="s">
        <v>5208</v>
      </c>
      <c r="B690" t="s">
        <v>970</v>
      </c>
      <c r="F690" t="s">
        <v>4741</v>
      </c>
      <c r="L690" t="s">
        <v>4741</v>
      </c>
      <c r="M690">
        <f t="shared" si="10"/>
        <v>1</v>
      </c>
    </row>
    <row r="691" spans="1:13">
      <c r="A691" t="s">
        <v>5209</v>
      </c>
      <c r="B691" t="s">
        <v>970</v>
      </c>
      <c r="G691" t="s">
        <v>4742</v>
      </c>
      <c r="L691" t="s">
        <v>4742</v>
      </c>
      <c r="M691">
        <f t="shared" si="10"/>
        <v>1</v>
      </c>
    </row>
    <row r="692" spans="1:13">
      <c r="A692" t="s">
        <v>5210</v>
      </c>
      <c r="B692" t="s">
        <v>970</v>
      </c>
      <c r="G692" t="s">
        <v>4742</v>
      </c>
      <c r="L692" t="s">
        <v>4742</v>
      </c>
      <c r="M692">
        <f t="shared" si="10"/>
        <v>1</v>
      </c>
    </row>
    <row r="693" spans="1:13">
      <c r="A693" t="s">
        <v>5606</v>
      </c>
      <c r="B693" t="s">
        <v>2264</v>
      </c>
      <c r="H693" t="s">
        <v>4743</v>
      </c>
      <c r="L693" t="s">
        <v>4743</v>
      </c>
      <c r="M693">
        <f t="shared" si="10"/>
        <v>1</v>
      </c>
    </row>
    <row r="694" spans="1:13">
      <c r="A694" t="s">
        <v>5788</v>
      </c>
      <c r="B694" t="s">
        <v>2886</v>
      </c>
      <c r="H694" t="s">
        <v>4743</v>
      </c>
      <c r="L694" t="s">
        <v>4743</v>
      </c>
      <c r="M694">
        <f t="shared" si="10"/>
        <v>1</v>
      </c>
    </row>
    <row r="695" spans="1:13">
      <c r="A695" t="s">
        <v>4833</v>
      </c>
      <c r="B695" t="s">
        <v>303</v>
      </c>
      <c r="H695" t="s">
        <v>4743</v>
      </c>
      <c r="L695" t="s">
        <v>4743</v>
      </c>
      <c r="M695">
        <f t="shared" si="10"/>
        <v>1</v>
      </c>
    </row>
    <row r="696" spans="1:13">
      <c r="A696" t="s">
        <v>5966</v>
      </c>
      <c r="B696" t="s">
        <v>3463</v>
      </c>
      <c r="H696" t="s">
        <v>4743</v>
      </c>
      <c r="L696" t="s">
        <v>4743</v>
      </c>
      <c r="M696">
        <f t="shared" si="10"/>
        <v>1</v>
      </c>
    </row>
    <row r="697" spans="1:13">
      <c r="A697" t="s">
        <v>5789</v>
      </c>
      <c r="B697" t="s">
        <v>2886</v>
      </c>
      <c r="H697" t="s">
        <v>4743</v>
      </c>
      <c r="L697" t="s">
        <v>4743</v>
      </c>
      <c r="M697">
        <f t="shared" si="10"/>
        <v>1</v>
      </c>
    </row>
    <row r="698" spans="1:13">
      <c r="A698" t="s">
        <v>5790</v>
      </c>
      <c r="B698" t="s">
        <v>2886</v>
      </c>
      <c r="H698" t="s">
        <v>4743</v>
      </c>
      <c r="L698" t="s">
        <v>4743</v>
      </c>
      <c r="M698">
        <f t="shared" si="10"/>
        <v>1</v>
      </c>
    </row>
    <row r="699" spans="1:13">
      <c r="A699" t="s">
        <v>5791</v>
      </c>
      <c r="B699" t="s">
        <v>2886</v>
      </c>
      <c r="H699" t="s">
        <v>4743</v>
      </c>
      <c r="L699" t="s">
        <v>4743</v>
      </c>
      <c r="M699">
        <f t="shared" si="10"/>
        <v>1</v>
      </c>
    </row>
    <row r="700" spans="1:13">
      <c r="A700" t="s">
        <v>5792</v>
      </c>
      <c r="B700" t="s">
        <v>2886</v>
      </c>
      <c r="H700" t="s">
        <v>4743</v>
      </c>
      <c r="L700" t="s">
        <v>4743</v>
      </c>
      <c r="M700">
        <f t="shared" si="10"/>
        <v>1</v>
      </c>
    </row>
    <row r="701" spans="1:13">
      <c r="A701" t="s">
        <v>5794</v>
      </c>
      <c r="B701" t="s">
        <v>2886</v>
      </c>
      <c r="H701" t="s">
        <v>4743</v>
      </c>
      <c r="L701" t="s">
        <v>4743</v>
      </c>
      <c r="M701">
        <f t="shared" si="10"/>
        <v>1</v>
      </c>
    </row>
    <row r="702" spans="1:13">
      <c r="A702" t="s">
        <v>5795</v>
      </c>
      <c r="B702" t="s">
        <v>2886</v>
      </c>
      <c r="G702" t="s">
        <v>4742</v>
      </c>
      <c r="L702" t="s">
        <v>4742</v>
      </c>
      <c r="M702">
        <f t="shared" si="10"/>
        <v>1</v>
      </c>
    </row>
    <row r="703" spans="1:13">
      <c r="A703" t="s">
        <v>5796</v>
      </c>
      <c r="B703" t="s">
        <v>2886</v>
      </c>
      <c r="I703" t="s">
        <v>4744</v>
      </c>
      <c r="L703" t="s">
        <v>4744</v>
      </c>
      <c r="M703">
        <f t="shared" si="10"/>
        <v>1</v>
      </c>
    </row>
    <row r="704" spans="1:13">
      <c r="A704" t="s">
        <v>4977</v>
      </c>
      <c r="B704" t="s">
        <v>851</v>
      </c>
      <c r="J704" t="s">
        <v>4745</v>
      </c>
      <c r="L704" t="s">
        <v>4745</v>
      </c>
      <c r="M704">
        <f t="shared" si="10"/>
        <v>1</v>
      </c>
    </row>
    <row r="705" spans="1:13">
      <c r="A705" t="s">
        <v>4978</v>
      </c>
      <c r="B705" t="s">
        <v>851</v>
      </c>
      <c r="H705" t="s">
        <v>4743</v>
      </c>
      <c r="L705" t="s">
        <v>4743</v>
      </c>
      <c r="M705">
        <f t="shared" ref="M705:M768" si="11">COUNTA(C705:K705)</f>
        <v>1</v>
      </c>
    </row>
    <row r="706" spans="1:13">
      <c r="A706" t="s">
        <v>4979</v>
      </c>
      <c r="B706" t="s">
        <v>851</v>
      </c>
      <c r="J706" t="s">
        <v>4745</v>
      </c>
      <c r="L706" t="s">
        <v>4745</v>
      </c>
      <c r="M706">
        <f t="shared" si="11"/>
        <v>1</v>
      </c>
    </row>
    <row r="707" spans="1:13">
      <c r="A707" t="s">
        <v>5967</v>
      </c>
      <c r="B707" t="s">
        <v>3463</v>
      </c>
      <c r="H707" t="s">
        <v>4743</v>
      </c>
      <c r="L707" t="s">
        <v>4743</v>
      </c>
      <c r="M707">
        <f t="shared" si="11"/>
        <v>1</v>
      </c>
    </row>
    <row r="708" spans="1:13">
      <c r="A708" t="s">
        <v>5903</v>
      </c>
      <c r="B708" t="s">
        <v>3097</v>
      </c>
      <c r="J708" t="s">
        <v>4745</v>
      </c>
      <c r="L708" t="s">
        <v>4745</v>
      </c>
      <c r="M708">
        <f t="shared" si="11"/>
        <v>1</v>
      </c>
    </row>
    <row r="709" spans="1:13">
      <c r="A709" t="s">
        <v>5904</v>
      </c>
      <c r="B709" t="s">
        <v>3097</v>
      </c>
      <c r="H709" t="s">
        <v>4743</v>
      </c>
      <c r="L709" t="s">
        <v>4743</v>
      </c>
      <c r="M709">
        <f t="shared" si="11"/>
        <v>1</v>
      </c>
    </row>
    <row r="710" spans="1:13">
      <c r="A710" t="s">
        <v>4963</v>
      </c>
      <c r="B710" t="s">
        <v>826</v>
      </c>
      <c r="J710" t="s">
        <v>4745</v>
      </c>
      <c r="L710" t="s">
        <v>4745</v>
      </c>
      <c r="M710">
        <f t="shared" si="11"/>
        <v>1</v>
      </c>
    </row>
    <row r="711" spans="1:13">
      <c r="A711" t="s">
        <v>5213</v>
      </c>
      <c r="B711" t="s">
        <v>970</v>
      </c>
      <c r="G711" t="s">
        <v>4742</v>
      </c>
      <c r="L711" t="s">
        <v>4742</v>
      </c>
      <c r="M711">
        <f t="shared" si="11"/>
        <v>1</v>
      </c>
    </row>
    <row r="712" spans="1:13">
      <c r="A712" t="s">
        <v>5214</v>
      </c>
      <c r="B712" t="s">
        <v>970</v>
      </c>
      <c r="K712" t="s">
        <v>4746</v>
      </c>
      <c r="L712" t="s">
        <v>4746</v>
      </c>
      <c r="M712">
        <f t="shared" si="11"/>
        <v>1</v>
      </c>
    </row>
    <row r="713" spans="1:13">
      <c r="A713" t="s">
        <v>5617</v>
      </c>
      <c r="B713" t="s">
        <v>2320</v>
      </c>
      <c r="G713" t="s">
        <v>4742</v>
      </c>
      <c r="L713" t="s">
        <v>4742</v>
      </c>
      <c r="M713">
        <f t="shared" si="11"/>
        <v>1</v>
      </c>
    </row>
    <row r="714" spans="1:13">
      <c r="A714" t="s">
        <v>5905</v>
      </c>
      <c r="B714" t="s">
        <v>3097</v>
      </c>
      <c r="H714" t="s">
        <v>4743</v>
      </c>
      <c r="L714" t="s">
        <v>4743</v>
      </c>
      <c r="M714">
        <f t="shared" si="11"/>
        <v>1</v>
      </c>
    </row>
    <row r="715" spans="1:13">
      <c r="A715" t="s">
        <v>5906</v>
      </c>
      <c r="B715" t="s">
        <v>3097</v>
      </c>
      <c r="G715" t="s">
        <v>4742</v>
      </c>
      <c r="L715" t="s">
        <v>4742</v>
      </c>
      <c r="M715">
        <f t="shared" si="11"/>
        <v>1</v>
      </c>
    </row>
    <row r="716" spans="1:13">
      <c r="A716" t="s">
        <v>5907</v>
      </c>
      <c r="B716" t="s">
        <v>3097</v>
      </c>
      <c r="H716" t="s">
        <v>4743</v>
      </c>
      <c r="L716" t="s">
        <v>4743</v>
      </c>
      <c r="M716">
        <f t="shared" si="11"/>
        <v>1</v>
      </c>
    </row>
    <row r="717" spans="1:13">
      <c r="A717" t="s">
        <v>5908</v>
      </c>
      <c r="B717" t="s">
        <v>3097</v>
      </c>
      <c r="H717" t="s">
        <v>4743</v>
      </c>
      <c r="L717" t="s">
        <v>4743</v>
      </c>
      <c r="M717">
        <f t="shared" si="11"/>
        <v>1</v>
      </c>
    </row>
    <row r="718" spans="1:13">
      <c r="A718" t="s">
        <v>5216</v>
      </c>
      <c r="B718" t="s">
        <v>970</v>
      </c>
      <c r="K718" t="s">
        <v>4746</v>
      </c>
      <c r="L718" t="s">
        <v>4746</v>
      </c>
      <c r="M718">
        <f t="shared" si="11"/>
        <v>1</v>
      </c>
    </row>
    <row r="719" spans="1:13">
      <c r="A719" t="s">
        <v>5217</v>
      </c>
      <c r="B719" t="s">
        <v>970</v>
      </c>
      <c r="K719" t="s">
        <v>4746</v>
      </c>
      <c r="L719" t="s">
        <v>4746</v>
      </c>
      <c r="M719">
        <f t="shared" si="11"/>
        <v>1</v>
      </c>
    </row>
    <row r="720" spans="1:13">
      <c r="A720" t="s">
        <v>5218</v>
      </c>
      <c r="B720" t="s">
        <v>970</v>
      </c>
      <c r="H720" t="s">
        <v>4743</v>
      </c>
      <c r="L720" t="s">
        <v>4743</v>
      </c>
      <c r="M720">
        <f t="shared" si="11"/>
        <v>1</v>
      </c>
    </row>
    <row r="721" spans="1:13">
      <c r="A721" t="s">
        <v>5219</v>
      </c>
      <c r="B721" t="s">
        <v>970</v>
      </c>
      <c r="H721" t="s">
        <v>4743</v>
      </c>
      <c r="L721" t="s">
        <v>4743</v>
      </c>
      <c r="M721">
        <f t="shared" si="11"/>
        <v>1</v>
      </c>
    </row>
    <row r="722" spans="1:13">
      <c r="A722" t="s">
        <v>5220</v>
      </c>
      <c r="B722" t="s">
        <v>970</v>
      </c>
      <c r="F722" t="s">
        <v>4741</v>
      </c>
      <c r="L722" t="s">
        <v>4741</v>
      </c>
      <c r="M722">
        <f t="shared" si="11"/>
        <v>1</v>
      </c>
    </row>
    <row r="723" spans="1:13">
      <c r="A723" t="s">
        <v>5221</v>
      </c>
      <c r="B723" t="s">
        <v>970</v>
      </c>
      <c r="K723" t="s">
        <v>4746</v>
      </c>
      <c r="L723" t="s">
        <v>4746</v>
      </c>
      <c r="M723">
        <f t="shared" si="11"/>
        <v>1</v>
      </c>
    </row>
    <row r="724" spans="1:13">
      <c r="A724" t="s">
        <v>5222</v>
      </c>
      <c r="B724" t="s">
        <v>970</v>
      </c>
      <c r="H724" t="s">
        <v>4743</v>
      </c>
      <c r="L724" t="s">
        <v>4743</v>
      </c>
      <c r="M724">
        <f t="shared" si="11"/>
        <v>1</v>
      </c>
    </row>
    <row r="725" spans="1:13">
      <c r="A725" t="s">
        <v>5630</v>
      </c>
      <c r="B725" t="s">
        <v>2356</v>
      </c>
      <c r="J725" t="s">
        <v>4745</v>
      </c>
      <c r="L725" t="s">
        <v>4745</v>
      </c>
      <c r="M725">
        <f t="shared" si="11"/>
        <v>1</v>
      </c>
    </row>
    <row r="726" spans="1:13">
      <c r="A726" t="s">
        <v>5688</v>
      </c>
      <c r="B726" t="s">
        <v>2406</v>
      </c>
      <c r="H726" t="s">
        <v>4743</v>
      </c>
      <c r="L726" t="s">
        <v>4743</v>
      </c>
      <c r="M726">
        <f t="shared" si="11"/>
        <v>1</v>
      </c>
    </row>
    <row r="727" spans="1:13">
      <c r="A727" t="s">
        <v>6025</v>
      </c>
      <c r="B727" t="s">
        <v>3570</v>
      </c>
      <c r="G727" t="s">
        <v>4742</v>
      </c>
      <c r="L727" t="s">
        <v>4742</v>
      </c>
      <c r="M727">
        <f t="shared" si="11"/>
        <v>1</v>
      </c>
    </row>
    <row r="728" spans="1:13">
      <c r="A728" t="s">
        <v>4921</v>
      </c>
      <c r="B728" t="s">
        <v>740</v>
      </c>
      <c r="H728" t="s">
        <v>4743</v>
      </c>
      <c r="L728" t="s">
        <v>4743</v>
      </c>
      <c r="M728">
        <f t="shared" si="11"/>
        <v>1</v>
      </c>
    </row>
    <row r="729" spans="1:13">
      <c r="A729" t="s">
        <v>5618</v>
      </c>
      <c r="B729" t="s">
        <v>2326</v>
      </c>
      <c r="H729" t="s">
        <v>4743</v>
      </c>
      <c r="L729" t="s">
        <v>4743</v>
      </c>
      <c r="M729">
        <f t="shared" si="11"/>
        <v>1</v>
      </c>
    </row>
    <row r="730" spans="1:13">
      <c r="A730" t="s">
        <v>5619</v>
      </c>
      <c r="B730" t="s">
        <v>2326</v>
      </c>
      <c r="H730" t="s">
        <v>4743</v>
      </c>
      <c r="L730" t="s">
        <v>4743</v>
      </c>
      <c r="M730">
        <f t="shared" si="11"/>
        <v>1</v>
      </c>
    </row>
    <row r="731" spans="1:13">
      <c r="A731" t="s">
        <v>5909</v>
      </c>
      <c r="B731" t="s">
        <v>3097</v>
      </c>
      <c r="H731" t="s">
        <v>4743</v>
      </c>
      <c r="L731" t="s">
        <v>4743</v>
      </c>
      <c r="M731">
        <f t="shared" si="11"/>
        <v>1</v>
      </c>
    </row>
    <row r="732" spans="1:13">
      <c r="A732" t="s">
        <v>5223</v>
      </c>
      <c r="B732" t="s">
        <v>970</v>
      </c>
      <c r="H732" t="s">
        <v>4743</v>
      </c>
      <c r="L732" t="s">
        <v>4743</v>
      </c>
      <c r="M732">
        <f t="shared" si="11"/>
        <v>1</v>
      </c>
    </row>
    <row r="733" spans="1:13">
      <c r="A733" t="s">
        <v>5225</v>
      </c>
      <c r="B733" t="s">
        <v>970</v>
      </c>
      <c r="H733" t="s">
        <v>4743</v>
      </c>
      <c r="L733" t="s">
        <v>4743</v>
      </c>
      <c r="M733">
        <f t="shared" si="11"/>
        <v>1</v>
      </c>
    </row>
    <row r="734" spans="1:13">
      <c r="A734" t="s">
        <v>5226</v>
      </c>
      <c r="B734" t="s">
        <v>970</v>
      </c>
      <c r="H734" t="s">
        <v>4743</v>
      </c>
      <c r="L734" t="s">
        <v>4743</v>
      </c>
      <c r="M734">
        <f t="shared" si="11"/>
        <v>1</v>
      </c>
    </row>
    <row r="735" spans="1:13">
      <c r="A735" t="s">
        <v>5911</v>
      </c>
      <c r="B735" t="s">
        <v>3097</v>
      </c>
      <c r="G735" t="s">
        <v>4742</v>
      </c>
      <c r="L735" t="s">
        <v>4742</v>
      </c>
      <c r="M735">
        <f t="shared" si="11"/>
        <v>1</v>
      </c>
    </row>
    <row r="736" spans="1:13">
      <c r="A736" t="s">
        <v>5227</v>
      </c>
      <c r="B736" t="s">
        <v>970</v>
      </c>
      <c r="I736" t="s">
        <v>4744</v>
      </c>
      <c r="L736" t="s">
        <v>4744</v>
      </c>
      <c r="M736">
        <f t="shared" si="11"/>
        <v>1</v>
      </c>
    </row>
    <row r="737" spans="1:13">
      <c r="A737" t="s">
        <v>5228</v>
      </c>
      <c r="B737" t="s">
        <v>970</v>
      </c>
      <c r="H737" t="s">
        <v>4743</v>
      </c>
      <c r="L737" t="s">
        <v>4743</v>
      </c>
      <c r="M737">
        <f t="shared" si="11"/>
        <v>1</v>
      </c>
    </row>
    <row r="738" spans="1:13">
      <c r="A738" t="s">
        <v>5229</v>
      </c>
      <c r="B738" t="s">
        <v>970</v>
      </c>
      <c r="H738" t="s">
        <v>4743</v>
      </c>
      <c r="L738" t="s">
        <v>4743</v>
      </c>
      <c r="M738">
        <f t="shared" si="11"/>
        <v>1</v>
      </c>
    </row>
    <row r="739" spans="1:13">
      <c r="A739" t="s">
        <v>5231</v>
      </c>
      <c r="B739" t="s">
        <v>970</v>
      </c>
      <c r="H739" t="s">
        <v>4743</v>
      </c>
      <c r="L739" t="s">
        <v>4743</v>
      </c>
      <c r="M739">
        <f t="shared" si="11"/>
        <v>1</v>
      </c>
    </row>
    <row r="740" spans="1:13">
      <c r="A740" t="s">
        <v>5631</v>
      </c>
      <c r="B740" t="s">
        <v>2356</v>
      </c>
      <c r="J740" t="s">
        <v>4745</v>
      </c>
      <c r="L740" t="s">
        <v>4745</v>
      </c>
      <c r="M740">
        <f t="shared" si="11"/>
        <v>1</v>
      </c>
    </row>
    <row r="741" spans="1:13">
      <c r="A741" t="s">
        <v>5235</v>
      </c>
      <c r="B741" t="s">
        <v>970</v>
      </c>
      <c r="G741" t="s">
        <v>4742</v>
      </c>
      <c r="L741" t="s">
        <v>4742</v>
      </c>
      <c r="M741">
        <f t="shared" si="11"/>
        <v>1</v>
      </c>
    </row>
    <row r="742" spans="1:13">
      <c r="A742" t="s">
        <v>4964</v>
      </c>
      <c r="B742" t="s">
        <v>831</v>
      </c>
      <c r="H742" t="s">
        <v>4743</v>
      </c>
      <c r="L742" t="s">
        <v>4743</v>
      </c>
      <c r="M742">
        <f t="shared" si="11"/>
        <v>1</v>
      </c>
    </row>
    <row r="743" spans="1:13">
      <c r="A743" t="s">
        <v>4965</v>
      </c>
      <c r="B743" t="s">
        <v>831</v>
      </c>
      <c r="H743" t="s">
        <v>4743</v>
      </c>
      <c r="L743" t="s">
        <v>4743</v>
      </c>
      <c r="M743">
        <f t="shared" si="11"/>
        <v>1</v>
      </c>
    </row>
    <row r="744" spans="1:13">
      <c r="A744" t="s">
        <v>6027</v>
      </c>
      <c r="B744" t="s">
        <v>3570</v>
      </c>
      <c r="H744" t="s">
        <v>4743</v>
      </c>
      <c r="L744" t="s">
        <v>4743</v>
      </c>
      <c r="M744">
        <f t="shared" si="11"/>
        <v>1</v>
      </c>
    </row>
    <row r="745" spans="1:13">
      <c r="A745" t="s">
        <v>4906</v>
      </c>
      <c r="B745" t="s">
        <v>617</v>
      </c>
      <c r="H745" t="s">
        <v>4743</v>
      </c>
      <c r="L745" t="s">
        <v>4743</v>
      </c>
      <c r="M745">
        <f t="shared" si="11"/>
        <v>1</v>
      </c>
    </row>
    <row r="746" spans="1:13">
      <c r="A746" t="s">
        <v>5004</v>
      </c>
      <c r="B746" t="s">
        <v>961</v>
      </c>
      <c r="F746" t="s">
        <v>4741</v>
      </c>
      <c r="L746" t="s">
        <v>4741</v>
      </c>
      <c r="M746">
        <f t="shared" si="11"/>
        <v>1</v>
      </c>
    </row>
    <row r="747" spans="1:13">
      <c r="A747" t="s">
        <v>5005</v>
      </c>
      <c r="B747" t="s">
        <v>961</v>
      </c>
      <c r="F747" t="s">
        <v>4741</v>
      </c>
      <c r="L747" t="s">
        <v>4741</v>
      </c>
      <c r="M747">
        <f t="shared" si="11"/>
        <v>1</v>
      </c>
    </row>
    <row r="748" spans="1:13">
      <c r="A748" t="s">
        <v>5007</v>
      </c>
      <c r="B748" t="s">
        <v>961</v>
      </c>
      <c r="F748" t="s">
        <v>4741</v>
      </c>
      <c r="L748" t="s">
        <v>4741</v>
      </c>
      <c r="M748">
        <f t="shared" si="11"/>
        <v>1</v>
      </c>
    </row>
    <row r="749" spans="1:13">
      <c r="A749" t="s">
        <v>5008</v>
      </c>
      <c r="B749" t="s">
        <v>961</v>
      </c>
      <c r="F749" t="s">
        <v>4741</v>
      </c>
      <c r="L749" t="s">
        <v>4741</v>
      </c>
      <c r="M749">
        <f t="shared" si="11"/>
        <v>1</v>
      </c>
    </row>
    <row r="750" spans="1:13">
      <c r="A750" t="s">
        <v>4968</v>
      </c>
      <c r="B750" t="s">
        <v>845</v>
      </c>
      <c r="D750" t="s">
        <v>4739</v>
      </c>
      <c r="L750" t="s">
        <v>4739</v>
      </c>
      <c r="M750">
        <f t="shared" si="11"/>
        <v>1</v>
      </c>
    </row>
    <row r="751" spans="1:13">
      <c r="A751" t="s">
        <v>4969</v>
      </c>
      <c r="B751" t="s">
        <v>845</v>
      </c>
      <c r="C751" t="s">
        <v>4738</v>
      </c>
      <c r="L751" t="s">
        <v>4738</v>
      </c>
      <c r="M751">
        <f t="shared" si="11"/>
        <v>1</v>
      </c>
    </row>
    <row r="752" spans="1:13">
      <c r="A752" t="s">
        <v>5238</v>
      </c>
      <c r="B752" t="s">
        <v>970</v>
      </c>
      <c r="H752" t="s">
        <v>4743</v>
      </c>
      <c r="L752" t="s">
        <v>4743</v>
      </c>
      <c r="M752">
        <f t="shared" si="11"/>
        <v>1</v>
      </c>
    </row>
    <row r="753" spans="1:13">
      <c r="A753" t="s">
        <v>5239</v>
      </c>
      <c r="B753" t="s">
        <v>970</v>
      </c>
      <c r="H753" t="s">
        <v>4743</v>
      </c>
      <c r="L753" t="s">
        <v>4743</v>
      </c>
      <c r="M753">
        <f t="shared" si="11"/>
        <v>1</v>
      </c>
    </row>
    <row r="754" spans="1:13">
      <c r="A754" t="s">
        <v>5240</v>
      </c>
      <c r="B754" t="s">
        <v>970</v>
      </c>
      <c r="E754" t="s">
        <v>4740</v>
      </c>
      <c r="L754" t="s">
        <v>4740</v>
      </c>
      <c r="M754">
        <f t="shared" si="11"/>
        <v>1</v>
      </c>
    </row>
    <row r="755" spans="1:13">
      <c r="A755" t="s">
        <v>5871</v>
      </c>
      <c r="B755" t="s">
        <v>3027</v>
      </c>
      <c r="H755" t="s">
        <v>4743</v>
      </c>
      <c r="L755" t="s">
        <v>4743</v>
      </c>
      <c r="M755">
        <f t="shared" si="11"/>
        <v>1</v>
      </c>
    </row>
    <row r="756" spans="1:13">
      <c r="A756" t="s">
        <v>5914</v>
      </c>
      <c r="B756" t="s">
        <v>3097</v>
      </c>
      <c r="F756" t="s">
        <v>4741</v>
      </c>
      <c r="L756" t="s">
        <v>4741</v>
      </c>
      <c r="M756">
        <f t="shared" si="11"/>
        <v>1</v>
      </c>
    </row>
    <row r="757" spans="1:13">
      <c r="A757" t="s">
        <v>5242</v>
      </c>
      <c r="B757" t="s">
        <v>970</v>
      </c>
      <c r="F757" t="s">
        <v>4741</v>
      </c>
      <c r="L757" t="s">
        <v>4741</v>
      </c>
      <c r="M757">
        <f t="shared" si="11"/>
        <v>1</v>
      </c>
    </row>
    <row r="758" spans="1:13">
      <c r="A758" t="s">
        <v>5243</v>
      </c>
      <c r="B758" t="s">
        <v>970</v>
      </c>
      <c r="G758" t="s">
        <v>4742</v>
      </c>
      <c r="L758" t="s">
        <v>4742</v>
      </c>
      <c r="M758">
        <f t="shared" si="11"/>
        <v>1</v>
      </c>
    </row>
    <row r="759" spans="1:13">
      <c r="A759" t="s">
        <v>5244</v>
      </c>
      <c r="B759" t="s">
        <v>970</v>
      </c>
      <c r="E759" t="s">
        <v>4740</v>
      </c>
      <c r="L759" t="s">
        <v>4740</v>
      </c>
      <c r="M759">
        <f t="shared" si="11"/>
        <v>1</v>
      </c>
    </row>
    <row r="760" spans="1:13">
      <c r="A760" t="s">
        <v>5953</v>
      </c>
      <c r="B760" t="s">
        <v>3428</v>
      </c>
      <c r="E760" t="s">
        <v>4740</v>
      </c>
      <c r="L760" t="s">
        <v>4740</v>
      </c>
      <c r="M760">
        <f t="shared" si="11"/>
        <v>1</v>
      </c>
    </row>
    <row r="761" spans="1:13">
      <c r="A761" t="s">
        <v>5954</v>
      </c>
      <c r="B761" t="s">
        <v>3428</v>
      </c>
      <c r="J761" t="s">
        <v>4745</v>
      </c>
      <c r="L761" t="s">
        <v>4745</v>
      </c>
      <c r="M761">
        <f t="shared" si="11"/>
        <v>1</v>
      </c>
    </row>
    <row r="762" spans="1:13">
      <c r="A762" t="s">
        <v>5245</v>
      </c>
      <c r="B762" t="s">
        <v>970</v>
      </c>
      <c r="H762" t="s">
        <v>4743</v>
      </c>
      <c r="L762" t="s">
        <v>4743</v>
      </c>
      <c r="M762">
        <f t="shared" si="11"/>
        <v>1</v>
      </c>
    </row>
    <row r="763" spans="1:13">
      <c r="A763" t="s">
        <v>5246</v>
      </c>
      <c r="B763" t="s">
        <v>970</v>
      </c>
      <c r="J763" t="s">
        <v>4745</v>
      </c>
      <c r="L763" t="s">
        <v>4745</v>
      </c>
      <c r="M763">
        <f t="shared" si="11"/>
        <v>1</v>
      </c>
    </row>
    <row r="764" spans="1:13">
      <c r="A764" t="s">
        <v>5247</v>
      </c>
      <c r="B764" t="s">
        <v>970</v>
      </c>
      <c r="I764" t="s">
        <v>4744</v>
      </c>
      <c r="L764" t="s">
        <v>4744</v>
      </c>
      <c r="M764">
        <f t="shared" si="11"/>
        <v>1</v>
      </c>
    </row>
    <row r="765" spans="1:13">
      <c r="A765" t="s">
        <v>5248</v>
      </c>
      <c r="B765" t="s">
        <v>970</v>
      </c>
      <c r="G765" t="s">
        <v>4742</v>
      </c>
      <c r="L765" t="s">
        <v>4742</v>
      </c>
      <c r="M765">
        <f t="shared" si="11"/>
        <v>1</v>
      </c>
    </row>
    <row r="766" spans="1:13">
      <c r="A766" t="s">
        <v>5249</v>
      </c>
      <c r="B766" t="s">
        <v>970</v>
      </c>
      <c r="G766" t="s">
        <v>4742</v>
      </c>
      <c r="L766" t="s">
        <v>4742</v>
      </c>
      <c r="M766">
        <f t="shared" si="11"/>
        <v>1</v>
      </c>
    </row>
    <row r="767" spans="1:13">
      <c r="A767" t="s">
        <v>5251</v>
      </c>
      <c r="B767" t="s">
        <v>970</v>
      </c>
      <c r="K767" t="s">
        <v>4746</v>
      </c>
      <c r="L767" t="s">
        <v>4746</v>
      </c>
      <c r="M767">
        <f t="shared" si="11"/>
        <v>1</v>
      </c>
    </row>
    <row r="768" spans="1:13">
      <c r="A768" t="s">
        <v>5252</v>
      </c>
      <c r="B768" t="s">
        <v>970</v>
      </c>
      <c r="G768" t="s">
        <v>4742</v>
      </c>
      <c r="L768" t="s">
        <v>4742</v>
      </c>
      <c r="M768">
        <f t="shared" si="11"/>
        <v>1</v>
      </c>
    </row>
    <row r="769" spans="1:13">
      <c r="A769" t="s">
        <v>5254</v>
      </c>
      <c r="B769" t="s">
        <v>970</v>
      </c>
      <c r="K769" t="s">
        <v>4746</v>
      </c>
      <c r="L769" t="s">
        <v>4746</v>
      </c>
      <c r="M769">
        <f t="shared" ref="M769:M832" si="12">COUNTA(C769:K769)</f>
        <v>1</v>
      </c>
    </row>
    <row r="770" spans="1:13">
      <c r="A770" t="s">
        <v>5255</v>
      </c>
      <c r="B770" t="s">
        <v>970</v>
      </c>
      <c r="H770" t="s">
        <v>4743</v>
      </c>
      <c r="L770" t="s">
        <v>4743</v>
      </c>
      <c r="M770">
        <f t="shared" si="12"/>
        <v>1</v>
      </c>
    </row>
    <row r="771" spans="1:13">
      <c r="A771" t="s">
        <v>5256</v>
      </c>
      <c r="B771" t="s">
        <v>970</v>
      </c>
      <c r="I771" t="s">
        <v>4744</v>
      </c>
      <c r="L771" t="s">
        <v>4744</v>
      </c>
      <c r="M771">
        <f t="shared" si="12"/>
        <v>1</v>
      </c>
    </row>
    <row r="772" spans="1:13">
      <c r="A772" t="s">
        <v>5257</v>
      </c>
      <c r="B772" t="s">
        <v>970</v>
      </c>
      <c r="G772" t="s">
        <v>4742</v>
      </c>
      <c r="L772" t="s">
        <v>4742</v>
      </c>
      <c r="M772">
        <f t="shared" si="12"/>
        <v>1</v>
      </c>
    </row>
    <row r="773" spans="1:13">
      <c r="A773" t="s">
        <v>5258</v>
      </c>
      <c r="B773" t="s">
        <v>970</v>
      </c>
      <c r="G773" t="s">
        <v>4742</v>
      </c>
      <c r="L773" t="s">
        <v>4742</v>
      </c>
      <c r="M773">
        <f t="shared" si="12"/>
        <v>1</v>
      </c>
    </row>
    <row r="774" spans="1:13">
      <c r="A774" t="s">
        <v>5259</v>
      </c>
      <c r="B774" t="s">
        <v>970</v>
      </c>
      <c r="G774" t="s">
        <v>4742</v>
      </c>
      <c r="L774" t="s">
        <v>4742</v>
      </c>
      <c r="M774">
        <f t="shared" si="12"/>
        <v>1</v>
      </c>
    </row>
    <row r="775" spans="1:13">
      <c r="A775" t="s">
        <v>5915</v>
      </c>
      <c r="B775" t="s">
        <v>3097</v>
      </c>
      <c r="H775" t="s">
        <v>4743</v>
      </c>
      <c r="L775" t="s">
        <v>4743</v>
      </c>
      <c r="M775">
        <f t="shared" si="12"/>
        <v>1</v>
      </c>
    </row>
    <row r="776" spans="1:13">
      <c r="A776" t="s">
        <v>5260</v>
      </c>
      <c r="B776" t="s">
        <v>970</v>
      </c>
      <c r="C776" t="s">
        <v>4738</v>
      </c>
      <c r="L776" t="s">
        <v>4738</v>
      </c>
      <c r="M776">
        <f t="shared" si="12"/>
        <v>1</v>
      </c>
    </row>
    <row r="777" spans="1:13">
      <c r="A777" t="s">
        <v>5263</v>
      </c>
      <c r="B777" t="s">
        <v>970</v>
      </c>
      <c r="F777" t="s">
        <v>4741</v>
      </c>
      <c r="L777" t="s">
        <v>4741</v>
      </c>
      <c r="M777">
        <f t="shared" si="12"/>
        <v>1</v>
      </c>
    </row>
    <row r="778" spans="1:13">
      <c r="A778" t="s">
        <v>5265</v>
      </c>
      <c r="B778" t="s">
        <v>970</v>
      </c>
      <c r="H778" t="s">
        <v>4743</v>
      </c>
      <c r="L778" t="s">
        <v>4743</v>
      </c>
      <c r="M778">
        <f t="shared" si="12"/>
        <v>1</v>
      </c>
    </row>
    <row r="779" spans="1:13">
      <c r="A779" t="s">
        <v>5267</v>
      </c>
      <c r="B779" t="s">
        <v>970</v>
      </c>
      <c r="H779" t="s">
        <v>4743</v>
      </c>
      <c r="L779" t="s">
        <v>4743</v>
      </c>
      <c r="M779">
        <f t="shared" si="12"/>
        <v>1</v>
      </c>
    </row>
    <row r="780" spans="1:13">
      <c r="A780" t="s">
        <v>5268</v>
      </c>
      <c r="B780" t="s">
        <v>970</v>
      </c>
      <c r="H780" t="s">
        <v>4743</v>
      </c>
      <c r="L780" t="s">
        <v>4743</v>
      </c>
      <c r="M780">
        <f t="shared" si="12"/>
        <v>1</v>
      </c>
    </row>
    <row r="781" spans="1:13">
      <c r="A781" t="s">
        <v>5270</v>
      </c>
      <c r="B781" t="s">
        <v>970</v>
      </c>
      <c r="G781" t="s">
        <v>4742</v>
      </c>
      <c r="L781" t="s">
        <v>4742</v>
      </c>
      <c r="M781">
        <f t="shared" si="12"/>
        <v>1</v>
      </c>
    </row>
    <row r="782" spans="1:13">
      <c r="A782" t="s">
        <v>5272</v>
      </c>
      <c r="B782" t="s">
        <v>970</v>
      </c>
      <c r="H782" t="s">
        <v>4743</v>
      </c>
      <c r="L782" t="s">
        <v>4743</v>
      </c>
      <c r="M782">
        <f t="shared" si="12"/>
        <v>1</v>
      </c>
    </row>
    <row r="783" spans="1:13">
      <c r="A783" t="s">
        <v>5273</v>
      </c>
      <c r="B783" t="s">
        <v>970</v>
      </c>
      <c r="H783" t="s">
        <v>4743</v>
      </c>
      <c r="L783" t="s">
        <v>4743</v>
      </c>
      <c r="M783">
        <f t="shared" si="12"/>
        <v>1</v>
      </c>
    </row>
    <row r="784" spans="1:13">
      <c r="A784" t="s">
        <v>5274</v>
      </c>
      <c r="B784" t="s">
        <v>970</v>
      </c>
      <c r="G784" t="s">
        <v>4742</v>
      </c>
      <c r="L784" t="s">
        <v>4742</v>
      </c>
      <c r="M784">
        <f t="shared" si="12"/>
        <v>1</v>
      </c>
    </row>
    <row r="785" spans="1:13">
      <c r="A785" t="s">
        <v>4756</v>
      </c>
      <c r="B785" t="s">
        <v>130</v>
      </c>
      <c r="H785" t="s">
        <v>4743</v>
      </c>
      <c r="L785" t="s">
        <v>4743</v>
      </c>
      <c r="M785">
        <f t="shared" si="12"/>
        <v>1</v>
      </c>
    </row>
    <row r="786" spans="1:13">
      <c r="A786" t="s">
        <v>5969</v>
      </c>
      <c r="B786" t="s">
        <v>3463</v>
      </c>
      <c r="H786" t="s">
        <v>4743</v>
      </c>
      <c r="L786" t="s">
        <v>4743</v>
      </c>
      <c r="M786">
        <f t="shared" si="12"/>
        <v>1</v>
      </c>
    </row>
    <row r="787" spans="1:13">
      <c r="A787" t="s">
        <v>5690</v>
      </c>
      <c r="B787" t="s">
        <v>2406</v>
      </c>
      <c r="H787" t="s">
        <v>4743</v>
      </c>
      <c r="L787" t="s">
        <v>4743</v>
      </c>
      <c r="M787">
        <f t="shared" si="12"/>
        <v>1</v>
      </c>
    </row>
    <row r="788" spans="1:13">
      <c r="A788" t="s">
        <v>5691</v>
      </c>
      <c r="B788" t="s">
        <v>2406</v>
      </c>
      <c r="H788" t="s">
        <v>4743</v>
      </c>
      <c r="L788" t="s">
        <v>4743</v>
      </c>
      <c r="M788">
        <f t="shared" si="12"/>
        <v>1</v>
      </c>
    </row>
    <row r="789" spans="1:13">
      <c r="A789" t="s">
        <v>5918</v>
      </c>
      <c r="B789" t="s">
        <v>3097</v>
      </c>
      <c r="G789" t="s">
        <v>4742</v>
      </c>
      <c r="L789" t="s">
        <v>4742</v>
      </c>
      <c r="M789">
        <f t="shared" si="12"/>
        <v>1</v>
      </c>
    </row>
    <row r="790" spans="1:13">
      <c r="A790" t="s">
        <v>5635</v>
      </c>
      <c r="B790" t="s">
        <v>2356</v>
      </c>
      <c r="F790" t="s">
        <v>4741</v>
      </c>
      <c r="L790" t="s">
        <v>4741</v>
      </c>
      <c r="M790">
        <f t="shared" si="12"/>
        <v>1</v>
      </c>
    </row>
    <row r="791" spans="1:13">
      <c r="A791" t="s">
        <v>5955</v>
      </c>
      <c r="B791" t="s">
        <v>3428</v>
      </c>
      <c r="H791" t="s">
        <v>4743</v>
      </c>
      <c r="L791" t="s">
        <v>4743</v>
      </c>
      <c r="M791">
        <f t="shared" si="12"/>
        <v>1</v>
      </c>
    </row>
    <row r="792" spans="1:13">
      <c r="A792" t="s">
        <v>4757</v>
      </c>
      <c r="B792" t="s">
        <v>130</v>
      </c>
      <c r="G792" t="s">
        <v>4742</v>
      </c>
      <c r="L792" t="s">
        <v>4742</v>
      </c>
      <c r="M792">
        <f t="shared" si="12"/>
        <v>1</v>
      </c>
    </row>
    <row r="793" spans="1:13">
      <c r="A793" t="s">
        <v>4994</v>
      </c>
      <c r="B793" t="s">
        <v>948</v>
      </c>
      <c r="H793" t="s">
        <v>4743</v>
      </c>
      <c r="L793" t="s">
        <v>4743</v>
      </c>
      <c r="M793">
        <f t="shared" si="12"/>
        <v>1</v>
      </c>
    </row>
    <row r="794" spans="1:13">
      <c r="A794" t="s">
        <v>4995</v>
      </c>
      <c r="B794" t="s">
        <v>948</v>
      </c>
      <c r="I794" t="s">
        <v>4744</v>
      </c>
      <c r="L794" t="s">
        <v>4744</v>
      </c>
      <c r="M794">
        <f t="shared" si="12"/>
        <v>1</v>
      </c>
    </row>
    <row r="795" spans="1:13">
      <c r="A795" t="s">
        <v>4996</v>
      </c>
      <c r="B795" t="s">
        <v>948</v>
      </c>
      <c r="H795" t="s">
        <v>4743</v>
      </c>
      <c r="L795" t="s">
        <v>4743</v>
      </c>
      <c r="M795">
        <f t="shared" si="12"/>
        <v>1</v>
      </c>
    </row>
    <row r="796" spans="1:13">
      <c r="A796" t="s">
        <v>4997</v>
      </c>
      <c r="B796" t="s">
        <v>948</v>
      </c>
      <c r="J796" t="s">
        <v>4745</v>
      </c>
      <c r="L796" t="s">
        <v>4745</v>
      </c>
      <c r="M796">
        <f t="shared" si="12"/>
        <v>1</v>
      </c>
    </row>
    <row r="797" spans="1:13">
      <c r="A797" t="s">
        <v>4998</v>
      </c>
      <c r="B797" t="s">
        <v>948</v>
      </c>
      <c r="H797" t="s">
        <v>4743</v>
      </c>
      <c r="L797" t="s">
        <v>4743</v>
      </c>
      <c r="M797">
        <f t="shared" si="12"/>
        <v>1</v>
      </c>
    </row>
    <row r="798" spans="1:13">
      <c r="A798" t="s">
        <v>4999</v>
      </c>
      <c r="B798" t="s">
        <v>948</v>
      </c>
      <c r="F798" t="s">
        <v>4741</v>
      </c>
      <c r="L798" t="s">
        <v>4741</v>
      </c>
      <c r="M798">
        <f t="shared" si="12"/>
        <v>1</v>
      </c>
    </row>
    <row r="799" spans="1:13">
      <c r="A799" t="s">
        <v>5001</v>
      </c>
      <c r="B799" t="s">
        <v>948</v>
      </c>
      <c r="H799" t="s">
        <v>4743</v>
      </c>
      <c r="L799" t="s">
        <v>4743</v>
      </c>
      <c r="M799">
        <f t="shared" si="12"/>
        <v>1</v>
      </c>
    </row>
    <row r="800" spans="1:13">
      <c r="A800" t="s">
        <v>5636</v>
      </c>
      <c r="B800" t="s">
        <v>2356</v>
      </c>
      <c r="E800" t="s">
        <v>4740</v>
      </c>
      <c r="L800" t="s">
        <v>4740</v>
      </c>
      <c r="M800">
        <f t="shared" si="12"/>
        <v>1</v>
      </c>
    </row>
    <row r="801" spans="1:13">
      <c r="A801" t="s">
        <v>5637</v>
      </c>
      <c r="B801" t="s">
        <v>2356</v>
      </c>
      <c r="H801" t="s">
        <v>4743</v>
      </c>
      <c r="L801" t="s">
        <v>4743</v>
      </c>
      <c r="M801">
        <f t="shared" si="12"/>
        <v>1</v>
      </c>
    </row>
    <row r="802" spans="1:13">
      <c r="A802" t="s">
        <v>5638</v>
      </c>
      <c r="B802" t="s">
        <v>2356</v>
      </c>
      <c r="H802" t="s">
        <v>4743</v>
      </c>
      <c r="L802" t="s">
        <v>4743</v>
      </c>
      <c r="M802">
        <f t="shared" si="12"/>
        <v>1</v>
      </c>
    </row>
    <row r="803" spans="1:13">
      <c r="A803" t="s">
        <v>4860</v>
      </c>
      <c r="B803" t="s">
        <v>429</v>
      </c>
      <c r="H803" t="s">
        <v>4743</v>
      </c>
      <c r="L803" t="s">
        <v>4743</v>
      </c>
      <c r="M803">
        <f t="shared" si="12"/>
        <v>1</v>
      </c>
    </row>
    <row r="804" spans="1:13">
      <c r="A804" t="s">
        <v>5919</v>
      </c>
      <c r="B804" t="s">
        <v>3097</v>
      </c>
      <c r="G804" t="s">
        <v>4742</v>
      </c>
      <c r="L804" t="s">
        <v>4742</v>
      </c>
      <c r="M804">
        <f t="shared" si="12"/>
        <v>1</v>
      </c>
    </row>
    <row r="805" spans="1:13">
      <c r="A805" t="s">
        <v>5920</v>
      </c>
      <c r="B805" t="s">
        <v>3097</v>
      </c>
      <c r="G805" t="s">
        <v>4742</v>
      </c>
      <c r="L805" t="s">
        <v>4742</v>
      </c>
      <c r="M805">
        <f t="shared" si="12"/>
        <v>1</v>
      </c>
    </row>
    <row r="806" spans="1:13">
      <c r="A806" t="s">
        <v>6061</v>
      </c>
      <c r="B806" t="s">
        <v>3759</v>
      </c>
      <c r="J806" t="s">
        <v>4745</v>
      </c>
      <c r="L806" t="s">
        <v>4745</v>
      </c>
      <c r="M806">
        <f t="shared" si="12"/>
        <v>1</v>
      </c>
    </row>
    <row r="807" spans="1:13">
      <c r="A807" t="s">
        <v>4758</v>
      </c>
      <c r="B807" t="s">
        <v>130</v>
      </c>
      <c r="H807" t="s">
        <v>4743</v>
      </c>
      <c r="L807" t="s">
        <v>4743</v>
      </c>
      <c r="M807">
        <f t="shared" si="12"/>
        <v>1</v>
      </c>
    </row>
    <row r="808" spans="1:13">
      <c r="A808" t="s">
        <v>4759</v>
      </c>
      <c r="B808" t="s">
        <v>130</v>
      </c>
      <c r="H808" t="s">
        <v>4743</v>
      </c>
      <c r="L808" t="s">
        <v>4743</v>
      </c>
      <c r="M808">
        <f t="shared" si="12"/>
        <v>1</v>
      </c>
    </row>
    <row r="809" spans="1:13">
      <c r="A809" t="s">
        <v>4960</v>
      </c>
      <c r="B809" t="s">
        <v>4961</v>
      </c>
      <c r="H809" t="s">
        <v>4743</v>
      </c>
      <c r="L809" t="s">
        <v>4743</v>
      </c>
      <c r="M809">
        <f t="shared" si="12"/>
        <v>1</v>
      </c>
    </row>
    <row r="810" spans="1:13">
      <c r="A810" t="s">
        <v>5276</v>
      </c>
      <c r="B810" t="s">
        <v>970</v>
      </c>
      <c r="H810" t="s">
        <v>4743</v>
      </c>
      <c r="L810" t="s">
        <v>4743</v>
      </c>
      <c r="M810">
        <f t="shared" si="12"/>
        <v>1</v>
      </c>
    </row>
    <row r="811" spans="1:13">
      <c r="A811" t="s">
        <v>5277</v>
      </c>
      <c r="B811" t="s">
        <v>970</v>
      </c>
      <c r="J811" t="s">
        <v>4745</v>
      </c>
      <c r="L811" t="s">
        <v>4745</v>
      </c>
      <c r="M811">
        <f t="shared" si="12"/>
        <v>1</v>
      </c>
    </row>
    <row r="812" spans="1:13">
      <c r="A812" t="s">
        <v>6028</v>
      </c>
      <c r="B812" t="s">
        <v>3570</v>
      </c>
      <c r="J812" t="s">
        <v>4745</v>
      </c>
      <c r="L812" t="s">
        <v>4745</v>
      </c>
      <c r="M812">
        <f t="shared" si="12"/>
        <v>1</v>
      </c>
    </row>
    <row r="813" spans="1:13">
      <c r="A813" t="s">
        <v>6030</v>
      </c>
      <c r="B813" t="s">
        <v>3570</v>
      </c>
      <c r="H813" t="s">
        <v>4743</v>
      </c>
      <c r="L813" t="s">
        <v>4743</v>
      </c>
      <c r="M813">
        <f t="shared" si="12"/>
        <v>1</v>
      </c>
    </row>
    <row r="814" spans="1:13">
      <c r="A814" t="s">
        <v>6031</v>
      </c>
      <c r="B814" t="s">
        <v>3570</v>
      </c>
      <c r="J814" t="s">
        <v>4745</v>
      </c>
      <c r="L814" t="s">
        <v>4745</v>
      </c>
      <c r="M814">
        <f t="shared" si="12"/>
        <v>1</v>
      </c>
    </row>
    <row r="815" spans="1:13">
      <c r="A815" t="s">
        <v>6032</v>
      </c>
      <c r="B815" t="s">
        <v>3570</v>
      </c>
      <c r="H815" t="s">
        <v>4743</v>
      </c>
      <c r="L815" t="s">
        <v>4743</v>
      </c>
      <c r="M815">
        <f t="shared" si="12"/>
        <v>1</v>
      </c>
    </row>
    <row r="816" spans="1:13">
      <c r="A816" t="s">
        <v>5692</v>
      </c>
      <c r="B816" t="s">
        <v>2406</v>
      </c>
      <c r="H816" t="s">
        <v>4743</v>
      </c>
      <c r="L816" t="s">
        <v>4743</v>
      </c>
      <c r="M816">
        <f t="shared" si="12"/>
        <v>1</v>
      </c>
    </row>
    <row r="817" spans="1:13">
      <c r="A817" t="s">
        <v>5693</v>
      </c>
      <c r="B817" t="s">
        <v>2406</v>
      </c>
      <c r="H817" t="s">
        <v>4743</v>
      </c>
      <c r="L817" t="s">
        <v>4743</v>
      </c>
      <c r="M817">
        <f t="shared" si="12"/>
        <v>1</v>
      </c>
    </row>
    <row r="818" spans="1:13">
      <c r="A818" t="s">
        <v>5695</v>
      </c>
      <c r="B818" t="s">
        <v>2406</v>
      </c>
      <c r="H818" t="s">
        <v>4743</v>
      </c>
      <c r="L818" t="s">
        <v>4743</v>
      </c>
      <c r="M818">
        <f t="shared" si="12"/>
        <v>1</v>
      </c>
    </row>
    <row r="819" spans="1:13">
      <c r="A819" t="s">
        <v>5279</v>
      </c>
      <c r="B819" t="s">
        <v>970</v>
      </c>
      <c r="E819" t="s">
        <v>4740</v>
      </c>
      <c r="L819" t="s">
        <v>4740</v>
      </c>
      <c r="M819">
        <f t="shared" si="12"/>
        <v>1</v>
      </c>
    </row>
    <row r="820" spans="1:13">
      <c r="A820" t="s">
        <v>5280</v>
      </c>
      <c r="B820" t="s">
        <v>970</v>
      </c>
      <c r="G820" t="s">
        <v>4742</v>
      </c>
      <c r="L820" t="s">
        <v>4742</v>
      </c>
      <c r="M820">
        <f t="shared" si="12"/>
        <v>1</v>
      </c>
    </row>
    <row r="821" spans="1:13">
      <c r="A821" t="s">
        <v>5696</v>
      </c>
      <c r="B821" t="s">
        <v>2406</v>
      </c>
      <c r="H821" t="s">
        <v>4743</v>
      </c>
      <c r="L821" t="s">
        <v>4743</v>
      </c>
      <c r="M821">
        <f t="shared" si="12"/>
        <v>1</v>
      </c>
    </row>
    <row r="822" spans="1:13">
      <c r="A822" t="s">
        <v>5697</v>
      </c>
      <c r="B822" t="s">
        <v>2406</v>
      </c>
      <c r="H822" t="s">
        <v>4743</v>
      </c>
      <c r="L822" t="s">
        <v>4743</v>
      </c>
      <c r="M822">
        <f t="shared" si="12"/>
        <v>1</v>
      </c>
    </row>
    <row r="823" spans="1:13">
      <c r="A823" t="s">
        <v>5607</v>
      </c>
      <c r="B823" t="s">
        <v>2264</v>
      </c>
      <c r="H823" t="s">
        <v>4743</v>
      </c>
      <c r="L823" t="s">
        <v>4743</v>
      </c>
      <c r="M823">
        <f t="shared" si="12"/>
        <v>1</v>
      </c>
    </row>
    <row r="824" spans="1:13">
      <c r="A824" t="s">
        <v>5609</v>
      </c>
      <c r="B824" t="s">
        <v>2264</v>
      </c>
      <c r="D824" t="s">
        <v>4739</v>
      </c>
      <c r="L824" t="s">
        <v>4739</v>
      </c>
      <c r="M824">
        <f t="shared" si="12"/>
        <v>1</v>
      </c>
    </row>
    <row r="825" spans="1:13">
      <c r="A825" t="s">
        <v>5610</v>
      </c>
      <c r="B825" t="s">
        <v>2264</v>
      </c>
      <c r="F825" t="s">
        <v>4741</v>
      </c>
      <c r="L825" t="s">
        <v>4741</v>
      </c>
      <c r="M825">
        <f t="shared" si="12"/>
        <v>1</v>
      </c>
    </row>
    <row r="826" spans="1:13">
      <c r="A826" t="s">
        <v>5611</v>
      </c>
      <c r="B826" t="s">
        <v>2264</v>
      </c>
      <c r="H826" t="s">
        <v>4743</v>
      </c>
      <c r="L826" t="s">
        <v>4743</v>
      </c>
      <c r="M826">
        <f t="shared" si="12"/>
        <v>1</v>
      </c>
    </row>
    <row r="827" spans="1:13">
      <c r="A827" t="s">
        <v>5612</v>
      </c>
      <c r="B827" t="s">
        <v>2264</v>
      </c>
      <c r="G827" t="s">
        <v>4742</v>
      </c>
      <c r="L827" t="s">
        <v>4742</v>
      </c>
      <c r="M827">
        <f t="shared" si="12"/>
        <v>1</v>
      </c>
    </row>
    <row r="828" spans="1:13">
      <c r="A828" t="s">
        <v>5613</v>
      </c>
      <c r="B828" t="s">
        <v>2264</v>
      </c>
      <c r="H828" t="s">
        <v>4743</v>
      </c>
      <c r="L828" t="s">
        <v>4743</v>
      </c>
      <c r="M828">
        <f t="shared" si="12"/>
        <v>1</v>
      </c>
    </row>
    <row r="829" spans="1:13">
      <c r="A829" t="s">
        <v>4954</v>
      </c>
      <c r="B829" t="s">
        <v>782</v>
      </c>
      <c r="J829" t="s">
        <v>4745</v>
      </c>
      <c r="L829" t="s">
        <v>4745</v>
      </c>
      <c r="M829">
        <f t="shared" si="12"/>
        <v>1</v>
      </c>
    </row>
    <row r="830" spans="1:13">
      <c r="A830" t="s">
        <v>4760</v>
      </c>
      <c r="B830" t="s">
        <v>130</v>
      </c>
      <c r="H830" t="s">
        <v>4743</v>
      </c>
      <c r="L830" t="s">
        <v>4743</v>
      </c>
      <c r="M830">
        <f t="shared" si="12"/>
        <v>1</v>
      </c>
    </row>
    <row r="831" spans="1:13">
      <c r="A831" t="s">
        <v>4761</v>
      </c>
      <c r="B831" t="s">
        <v>130</v>
      </c>
      <c r="J831" t="s">
        <v>4745</v>
      </c>
      <c r="L831" t="s">
        <v>4745</v>
      </c>
      <c r="M831">
        <f t="shared" si="12"/>
        <v>1</v>
      </c>
    </row>
    <row r="832" spans="1:13">
      <c r="A832" t="s">
        <v>4762</v>
      </c>
      <c r="B832" t="s">
        <v>130</v>
      </c>
      <c r="J832" t="s">
        <v>4745</v>
      </c>
      <c r="L832" t="s">
        <v>4745</v>
      </c>
      <c r="M832">
        <f t="shared" si="12"/>
        <v>1</v>
      </c>
    </row>
    <row r="833" spans="1:13">
      <c r="A833" t="s">
        <v>5281</v>
      </c>
      <c r="B833" t="s">
        <v>970</v>
      </c>
      <c r="H833" t="s">
        <v>4743</v>
      </c>
      <c r="L833" t="s">
        <v>4743</v>
      </c>
      <c r="M833">
        <f t="shared" ref="M833:M896" si="13">COUNTA(C833:K833)</f>
        <v>1</v>
      </c>
    </row>
    <row r="834" spans="1:13">
      <c r="A834" t="s">
        <v>5284</v>
      </c>
      <c r="B834" t="s">
        <v>970</v>
      </c>
      <c r="H834" t="s">
        <v>4743</v>
      </c>
      <c r="L834" t="s">
        <v>4743</v>
      </c>
      <c r="M834">
        <f t="shared" si="13"/>
        <v>1</v>
      </c>
    </row>
    <row r="835" spans="1:13">
      <c r="A835" t="s">
        <v>5285</v>
      </c>
      <c r="B835" t="s">
        <v>970</v>
      </c>
      <c r="H835" t="s">
        <v>4743</v>
      </c>
      <c r="L835" t="s">
        <v>4743</v>
      </c>
      <c r="M835">
        <f t="shared" si="13"/>
        <v>1</v>
      </c>
    </row>
    <row r="836" spans="1:13">
      <c r="A836" t="s">
        <v>5286</v>
      </c>
      <c r="B836" t="s">
        <v>970</v>
      </c>
      <c r="G836" t="s">
        <v>4742</v>
      </c>
      <c r="L836" t="s">
        <v>4742</v>
      </c>
      <c r="M836">
        <f t="shared" si="13"/>
        <v>1</v>
      </c>
    </row>
    <row r="837" spans="1:13">
      <c r="A837" t="s">
        <v>5288</v>
      </c>
      <c r="B837" t="s">
        <v>970</v>
      </c>
      <c r="J837" t="s">
        <v>4745</v>
      </c>
      <c r="L837" t="s">
        <v>4745</v>
      </c>
      <c r="M837">
        <f t="shared" si="13"/>
        <v>1</v>
      </c>
    </row>
    <row r="838" spans="1:13">
      <c r="A838" t="s">
        <v>4955</v>
      </c>
      <c r="B838" t="s">
        <v>782</v>
      </c>
      <c r="H838" t="s">
        <v>4743</v>
      </c>
      <c r="L838" t="s">
        <v>4743</v>
      </c>
      <c r="M838">
        <f t="shared" si="13"/>
        <v>1</v>
      </c>
    </row>
    <row r="839" spans="1:13">
      <c r="A839" t="s">
        <v>5289</v>
      </c>
      <c r="B839" t="s">
        <v>970</v>
      </c>
      <c r="F839" t="s">
        <v>4741</v>
      </c>
      <c r="L839" t="s">
        <v>4741</v>
      </c>
      <c r="M839">
        <f t="shared" si="13"/>
        <v>1</v>
      </c>
    </row>
    <row r="840" spans="1:13">
      <c r="A840" t="s">
        <v>5290</v>
      </c>
      <c r="B840" t="s">
        <v>970</v>
      </c>
      <c r="F840" t="s">
        <v>4741</v>
      </c>
      <c r="L840" t="s">
        <v>4741</v>
      </c>
      <c r="M840">
        <f t="shared" si="13"/>
        <v>1</v>
      </c>
    </row>
    <row r="841" spans="1:13">
      <c r="A841" t="s">
        <v>5291</v>
      </c>
      <c r="B841" t="s">
        <v>970</v>
      </c>
      <c r="F841" t="s">
        <v>4741</v>
      </c>
      <c r="L841" t="s">
        <v>4741</v>
      </c>
      <c r="M841">
        <f t="shared" si="13"/>
        <v>1</v>
      </c>
    </row>
    <row r="842" spans="1:13">
      <c r="A842" t="s">
        <v>5292</v>
      </c>
      <c r="B842" t="s">
        <v>970</v>
      </c>
      <c r="J842" t="s">
        <v>4745</v>
      </c>
      <c r="L842" t="s">
        <v>4745</v>
      </c>
      <c r="M842">
        <f t="shared" si="13"/>
        <v>1</v>
      </c>
    </row>
    <row r="843" spans="1:13">
      <c r="A843" t="s">
        <v>5698</v>
      </c>
      <c r="B843" t="s">
        <v>2406</v>
      </c>
      <c r="G843" t="s">
        <v>4742</v>
      </c>
      <c r="L843" t="s">
        <v>4742</v>
      </c>
      <c r="M843">
        <f t="shared" si="13"/>
        <v>1</v>
      </c>
    </row>
    <row r="844" spans="1:13">
      <c r="A844" t="s">
        <v>5293</v>
      </c>
      <c r="B844" t="s">
        <v>970</v>
      </c>
      <c r="H844" t="s">
        <v>4743</v>
      </c>
      <c r="L844" t="s">
        <v>4743</v>
      </c>
      <c r="M844">
        <f t="shared" si="13"/>
        <v>1</v>
      </c>
    </row>
    <row r="845" spans="1:13">
      <c r="A845" t="s">
        <v>4908</v>
      </c>
      <c r="B845" t="s">
        <v>617</v>
      </c>
      <c r="H845" t="s">
        <v>4743</v>
      </c>
      <c r="L845" t="s">
        <v>4743</v>
      </c>
      <c r="M845">
        <f t="shared" si="13"/>
        <v>1</v>
      </c>
    </row>
    <row r="846" spans="1:13">
      <c r="A846" t="s">
        <v>4985</v>
      </c>
      <c r="B846" t="s">
        <v>851</v>
      </c>
      <c r="F846" t="s">
        <v>4741</v>
      </c>
      <c r="L846" t="s">
        <v>4741</v>
      </c>
      <c r="M846">
        <f t="shared" si="13"/>
        <v>1</v>
      </c>
    </row>
    <row r="847" spans="1:13">
      <c r="A847" t="s">
        <v>5921</v>
      </c>
      <c r="B847" t="s">
        <v>3097</v>
      </c>
      <c r="G847" t="s">
        <v>4742</v>
      </c>
      <c r="L847" t="s">
        <v>4742</v>
      </c>
      <c r="M847">
        <f t="shared" si="13"/>
        <v>1</v>
      </c>
    </row>
    <row r="848" spans="1:13">
      <c r="A848" t="s">
        <v>5922</v>
      </c>
      <c r="B848" t="s">
        <v>3097</v>
      </c>
      <c r="G848" t="s">
        <v>4742</v>
      </c>
      <c r="L848" t="s">
        <v>4742</v>
      </c>
      <c r="M848">
        <f t="shared" si="13"/>
        <v>1</v>
      </c>
    </row>
    <row r="849" spans="1:13">
      <c r="A849" t="s">
        <v>4986</v>
      </c>
      <c r="B849" t="s">
        <v>851</v>
      </c>
      <c r="J849" t="s">
        <v>4745</v>
      </c>
      <c r="L849" t="s">
        <v>4745</v>
      </c>
      <c r="M849">
        <f t="shared" si="13"/>
        <v>1</v>
      </c>
    </row>
    <row r="850" spans="1:13">
      <c r="A850" t="s">
        <v>4909</v>
      </c>
      <c r="B850" t="s">
        <v>617</v>
      </c>
      <c r="H850" t="s">
        <v>4743</v>
      </c>
      <c r="L850" t="s">
        <v>4743</v>
      </c>
      <c r="M850">
        <f t="shared" si="13"/>
        <v>1</v>
      </c>
    </row>
    <row r="851" spans="1:13">
      <c r="A851" t="s">
        <v>5970</v>
      </c>
      <c r="B851" t="s">
        <v>3463</v>
      </c>
      <c r="H851" t="s">
        <v>4743</v>
      </c>
      <c r="L851" t="s">
        <v>4743</v>
      </c>
      <c r="M851">
        <f t="shared" si="13"/>
        <v>1</v>
      </c>
    </row>
    <row r="852" spans="1:13">
      <c r="A852" t="s">
        <v>5971</v>
      </c>
      <c r="B852" t="s">
        <v>3463</v>
      </c>
      <c r="H852" t="s">
        <v>4743</v>
      </c>
      <c r="L852" t="s">
        <v>4743</v>
      </c>
      <c r="M852">
        <f t="shared" si="13"/>
        <v>1</v>
      </c>
    </row>
    <row r="853" spans="1:13">
      <c r="A853" t="s">
        <v>5972</v>
      </c>
      <c r="B853" t="s">
        <v>3463</v>
      </c>
      <c r="H853" t="s">
        <v>4743</v>
      </c>
      <c r="L853" t="s">
        <v>4743</v>
      </c>
      <c r="M853">
        <f t="shared" si="13"/>
        <v>1</v>
      </c>
    </row>
    <row r="854" spans="1:13">
      <c r="A854" t="s">
        <v>5294</v>
      </c>
      <c r="B854" t="s">
        <v>970</v>
      </c>
      <c r="H854" t="s">
        <v>4743</v>
      </c>
      <c r="L854" t="s">
        <v>4743</v>
      </c>
      <c r="M854">
        <f t="shared" si="13"/>
        <v>1</v>
      </c>
    </row>
    <row r="855" spans="1:13">
      <c r="A855" t="s">
        <v>5295</v>
      </c>
      <c r="B855" t="s">
        <v>970</v>
      </c>
      <c r="F855" t="s">
        <v>4741</v>
      </c>
      <c r="L855" t="s">
        <v>4741</v>
      </c>
      <c r="M855">
        <f t="shared" si="13"/>
        <v>1</v>
      </c>
    </row>
    <row r="856" spans="1:13">
      <c r="A856" t="s">
        <v>5800</v>
      </c>
      <c r="B856" t="s">
        <v>2886</v>
      </c>
      <c r="J856" t="s">
        <v>4745</v>
      </c>
      <c r="L856" t="s">
        <v>4745</v>
      </c>
      <c r="M856">
        <f t="shared" si="13"/>
        <v>1</v>
      </c>
    </row>
    <row r="857" spans="1:13">
      <c r="A857" t="s">
        <v>5801</v>
      </c>
      <c r="B857" t="s">
        <v>2886</v>
      </c>
      <c r="I857" t="s">
        <v>4744</v>
      </c>
      <c r="L857" t="s">
        <v>4744</v>
      </c>
      <c r="M857">
        <f t="shared" si="13"/>
        <v>1</v>
      </c>
    </row>
    <row r="858" spans="1:13">
      <c r="A858" t="s">
        <v>5802</v>
      </c>
      <c r="B858" t="s">
        <v>2886</v>
      </c>
      <c r="H858" t="s">
        <v>4743</v>
      </c>
      <c r="L858" t="s">
        <v>4743</v>
      </c>
      <c r="M858">
        <f t="shared" si="13"/>
        <v>1</v>
      </c>
    </row>
    <row r="859" spans="1:13">
      <c r="A859" t="s">
        <v>5803</v>
      </c>
      <c r="B859" t="s">
        <v>2886</v>
      </c>
      <c r="H859" t="s">
        <v>4743</v>
      </c>
      <c r="L859" t="s">
        <v>4743</v>
      </c>
      <c r="M859">
        <f t="shared" si="13"/>
        <v>1</v>
      </c>
    </row>
    <row r="860" spans="1:13">
      <c r="A860" t="s">
        <v>5804</v>
      </c>
      <c r="B860" t="s">
        <v>2886</v>
      </c>
      <c r="J860" t="s">
        <v>4745</v>
      </c>
      <c r="L860" t="s">
        <v>4745</v>
      </c>
      <c r="M860">
        <f t="shared" si="13"/>
        <v>1</v>
      </c>
    </row>
    <row r="861" spans="1:13">
      <c r="A861" t="s">
        <v>5805</v>
      </c>
      <c r="B861" t="s">
        <v>2886</v>
      </c>
      <c r="H861" t="s">
        <v>4743</v>
      </c>
      <c r="L861" t="s">
        <v>4743</v>
      </c>
      <c r="M861">
        <f t="shared" si="13"/>
        <v>1</v>
      </c>
    </row>
    <row r="862" spans="1:13">
      <c r="A862" t="s">
        <v>5809</v>
      </c>
      <c r="B862" t="s">
        <v>2886</v>
      </c>
      <c r="J862" t="s">
        <v>4745</v>
      </c>
      <c r="L862" t="s">
        <v>4745</v>
      </c>
      <c r="M862">
        <f t="shared" si="13"/>
        <v>1</v>
      </c>
    </row>
    <row r="863" spans="1:13">
      <c r="A863" t="s">
        <v>5810</v>
      </c>
      <c r="B863" t="s">
        <v>2886</v>
      </c>
      <c r="H863" t="s">
        <v>4743</v>
      </c>
      <c r="L863" t="s">
        <v>4743</v>
      </c>
      <c r="M863">
        <f t="shared" si="13"/>
        <v>1</v>
      </c>
    </row>
    <row r="864" spans="1:13">
      <c r="A864" t="s">
        <v>5812</v>
      </c>
      <c r="B864" t="s">
        <v>2886</v>
      </c>
      <c r="I864" t="s">
        <v>4744</v>
      </c>
      <c r="L864" t="s">
        <v>4744</v>
      </c>
      <c r="M864">
        <f t="shared" si="13"/>
        <v>1</v>
      </c>
    </row>
    <row r="865" spans="1:13">
      <c r="A865" t="s">
        <v>6033</v>
      </c>
      <c r="B865" t="s">
        <v>3570</v>
      </c>
      <c r="F865" t="s">
        <v>4741</v>
      </c>
      <c r="L865" t="s">
        <v>4741</v>
      </c>
      <c r="M865">
        <f t="shared" si="13"/>
        <v>1</v>
      </c>
    </row>
    <row r="866" spans="1:13">
      <c r="A866" t="s">
        <v>5296</v>
      </c>
      <c r="B866" t="s">
        <v>970</v>
      </c>
      <c r="D866" t="s">
        <v>4739</v>
      </c>
      <c r="L866" t="s">
        <v>4739</v>
      </c>
      <c r="M866">
        <f t="shared" si="13"/>
        <v>1</v>
      </c>
    </row>
    <row r="867" spans="1:13">
      <c r="A867" t="s">
        <v>5297</v>
      </c>
      <c r="B867" t="s">
        <v>970</v>
      </c>
      <c r="H867" t="s">
        <v>4743</v>
      </c>
      <c r="L867" t="s">
        <v>4743</v>
      </c>
      <c r="M867">
        <f t="shared" si="13"/>
        <v>1</v>
      </c>
    </row>
    <row r="868" spans="1:13">
      <c r="A868" t="s">
        <v>5700</v>
      </c>
      <c r="B868" t="s">
        <v>2406</v>
      </c>
      <c r="H868" t="s">
        <v>4743</v>
      </c>
      <c r="L868" t="s">
        <v>4743</v>
      </c>
      <c r="M868">
        <f t="shared" si="13"/>
        <v>1</v>
      </c>
    </row>
    <row r="869" spans="1:13">
      <c r="A869" t="s">
        <v>4788</v>
      </c>
      <c r="B869" t="s">
        <v>157</v>
      </c>
      <c r="H869" t="s">
        <v>4743</v>
      </c>
      <c r="L869" t="s">
        <v>4743</v>
      </c>
      <c r="M869">
        <f t="shared" si="13"/>
        <v>1</v>
      </c>
    </row>
    <row r="870" spans="1:13">
      <c r="A870" t="s">
        <v>4791</v>
      </c>
      <c r="B870" t="s">
        <v>157</v>
      </c>
      <c r="K870" t="s">
        <v>4746</v>
      </c>
      <c r="L870" t="s">
        <v>4746</v>
      </c>
      <c r="M870">
        <f t="shared" si="13"/>
        <v>1</v>
      </c>
    </row>
    <row r="871" spans="1:13">
      <c r="A871" t="s">
        <v>4792</v>
      </c>
      <c r="B871" t="s">
        <v>157</v>
      </c>
      <c r="H871" t="s">
        <v>4743</v>
      </c>
      <c r="L871" t="s">
        <v>4743</v>
      </c>
      <c r="M871">
        <f t="shared" si="13"/>
        <v>1</v>
      </c>
    </row>
    <row r="872" spans="1:13">
      <c r="A872" t="s">
        <v>4793</v>
      </c>
      <c r="B872" t="s">
        <v>157</v>
      </c>
      <c r="H872" t="s">
        <v>4743</v>
      </c>
      <c r="L872" t="s">
        <v>4743</v>
      </c>
      <c r="M872">
        <f t="shared" si="13"/>
        <v>1</v>
      </c>
    </row>
    <row r="873" spans="1:13">
      <c r="A873" t="s">
        <v>5299</v>
      </c>
      <c r="B873" t="s">
        <v>970</v>
      </c>
      <c r="H873" t="s">
        <v>4743</v>
      </c>
      <c r="L873" t="s">
        <v>4743</v>
      </c>
      <c r="M873">
        <f t="shared" si="13"/>
        <v>1</v>
      </c>
    </row>
    <row r="874" spans="1:13">
      <c r="A874" t="s">
        <v>5301</v>
      </c>
      <c r="B874" t="s">
        <v>970</v>
      </c>
      <c r="G874" t="s">
        <v>4742</v>
      </c>
      <c r="L874" t="s">
        <v>4742</v>
      </c>
      <c r="M874">
        <f t="shared" si="13"/>
        <v>1</v>
      </c>
    </row>
    <row r="875" spans="1:13">
      <c r="A875" t="s">
        <v>5302</v>
      </c>
      <c r="B875" t="s">
        <v>970</v>
      </c>
      <c r="C875" t="s">
        <v>4738</v>
      </c>
      <c r="L875" t="s">
        <v>4738</v>
      </c>
      <c r="M875">
        <f t="shared" si="13"/>
        <v>1</v>
      </c>
    </row>
    <row r="876" spans="1:13">
      <c r="A876" t="s">
        <v>5303</v>
      </c>
      <c r="B876" t="s">
        <v>970</v>
      </c>
      <c r="G876" t="s">
        <v>4742</v>
      </c>
      <c r="L876" t="s">
        <v>4742</v>
      </c>
      <c r="M876">
        <f t="shared" si="13"/>
        <v>1</v>
      </c>
    </row>
    <row r="877" spans="1:13">
      <c r="A877" t="s">
        <v>5305</v>
      </c>
      <c r="B877" t="s">
        <v>970</v>
      </c>
      <c r="G877" t="s">
        <v>4742</v>
      </c>
      <c r="L877" t="s">
        <v>4742</v>
      </c>
      <c r="M877">
        <f t="shared" si="13"/>
        <v>1</v>
      </c>
    </row>
    <row r="878" spans="1:13">
      <c r="A878" t="s">
        <v>5307</v>
      </c>
      <c r="B878" t="s">
        <v>970</v>
      </c>
      <c r="G878" t="s">
        <v>4742</v>
      </c>
      <c r="L878" t="s">
        <v>4742</v>
      </c>
      <c r="M878">
        <f t="shared" si="13"/>
        <v>1</v>
      </c>
    </row>
    <row r="879" spans="1:13">
      <c r="A879" t="s">
        <v>5309</v>
      </c>
      <c r="B879" t="s">
        <v>970</v>
      </c>
      <c r="K879" t="s">
        <v>4746</v>
      </c>
      <c r="L879" t="s">
        <v>4746</v>
      </c>
      <c r="M879">
        <f t="shared" si="13"/>
        <v>1</v>
      </c>
    </row>
    <row r="880" spans="1:13">
      <c r="A880" t="s">
        <v>5310</v>
      </c>
      <c r="B880" t="s">
        <v>970</v>
      </c>
      <c r="H880" t="s">
        <v>4743</v>
      </c>
      <c r="L880" t="s">
        <v>4743</v>
      </c>
      <c r="M880">
        <f t="shared" si="13"/>
        <v>1</v>
      </c>
    </row>
    <row r="881" spans="1:13">
      <c r="A881" t="s">
        <v>5312</v>
      </c>
      <c r="B881" t="s">
        <v>970</v>
      </c>
      <c r="H881" t="s">
        <v>4743</v>
      </c>
      <c r="L881" t="s">
        <v>4743</v>
      </c>
      <c r="M881">
        <f t="shared" si="13"/>
        <v>1</v>
      </c>
    </row>
    <row r="882" spans="1:13">
      <c r="A882" t="s">
        <v>5313</v>
      </c>
      <c r="B882" t="s">
        <v>970</v>
      </c>
      <c r="G882" t="s">
        <v>4742</v>
      </c>
      <c r="L882" t="s">
        <v>4742</v>
      </c>
      <c r="M882">
        <f t="shared" si="13"/>
        <v>1</v>
      </c>
    </row>
    <row r="883" spans="1:13">
      <c r="A883" t="s">
        <v>5314</v>
      </c>
      <c r="B883" t="s">
        <v>970</v>
      </c>
      <c r="K883" t="s">
        <v>4746</v>
      </c>
      <c r="L883" t="s">
        <v>4746</v>
      </c>
      <c r="M883">
        <f t="shared" si="13"/>
        <v>1</v>
      </c>
    </row>
    <row r="884" spans="1:13">
      <c r="A884" t="s">
        <v>5315</v>
      </c>
      <c r="B884" t="s">
        <v>970</v>
      </c>
      <c r="G884" t="s">
        <v>4742</v>
      </c>
      <c r="L884" t="s">
        <v>4742</v>
      </c>
      <c r="M884">
        <f t="shared" si="13"/>
        <v>1</v>
      </c>
    </row>
    <row r="885" spans="1:13">
      <c r="A885" t="s">
        <v>5317</v>
      </c>
      <c r="B885" t="s">
        <v>970</v>
      </c>
      <c r="K885" t="s">
        <v>4746</v>
      </c>
      <c r="L885" t="s">
        <v>4746</v>
      </c>
      <c r="M885">
        <f t="shared" si="13"/>
        <v>1</v>
      </c>
    </row>
    <row r="886" spans="1:13">
      <c r="A886" t="s">
        <v>5319</v>
      </c>
      <c r="B886" t="s">
        <v>970</v>
      </c>
      <c r="G886" t="s">
        <v>4742</v>
      </c>
      <c r="L886" t="s">
        <v>4742</v>
      </c>
      <c r="M886">
        <f t="shared" si="13"/>
        <v>1</v>
      </c>
    </row>
    <row r="887" spans="1:13">
      <c r="A887" t="s">
        <v>5320</v>
      </c>
      <c r="B887" t="s">
        <v>970</v>
      </c>
      <c r="F887" t="s">
        <v>4741</v>
      </c>
      <c r="L887" t="s">
        <v>4741</v>
      </c>
      <c r="M887">
        <f t="shared" si="13"/>
        <v>1</v>
      </c>
    </row>
    <row r="888" spans="1:13">
      <c r="A888" t="s">
        <v>5321</v>
      </c>
      <c r="B888" t="s">
        <v>970</v>
      </c>
      <c r="G888" t="s">
        <v>4742</v>
      </c>
      <c r="L888" t="s">
        <v>4742</v>
      </c>
      <c r="M888">
        <f t="shared" si="13"/>
        <v>1</v>
      </c>
    </row>
    <row r="889" spans="1:13">
      <c r="A889" t="s">
        <v>5323</v>
      </c>
      <c r="B889" t="s">
        <v>970</v>
      </c>
      <c r="H889" t="s">
        <v>4743</v>
      </c>
      <c r="L889" t="s">
        <v>4743</v>
      </c>
      <c r="M889">
        <f t="shared" si="13"/>
        <v>1</v>
      </c>
    </row>
    <row r="890" spans="1:13">
      <c r="A890" t="s">
        <v>5324</v>
      </c>
      <c r="B890" t="s">
        <v>970</v>
      </c>
      <c r="H890" t="s">
        <v>4743</v>
      </c>
      <c r="L890" t="s">
        <v>4743</v>
      </c>
      <c r="M890">
        <f t="shared" si="13"/>
        <v>1</v>
      </c>
    </row>
    <row r="891" spans="1:13">
      <c r="A891" t="s">
        <v>5327</v>
      </c>
      <c r="B891" t="s">
        <v>970</v>
      </c>
      <c r="H891" t="s">
        <v>4743</v>
      </c>
      <c r="L891" t="s">
        <v>4743</v>
      </c>
      <c r="M891">
        <f t="shared" si="13"/>
        <v>1</v>
      </c>
    </row>
    <row r="892" spans="1:13">
      <c r="A892" t="s">
        <v>5328</v>
      </c>
      <c r="B892" t="s">
        <v>970</v>
      </c>
      <c r="H892" t="s">
        <v>4743</v>
      </c>
      <c r="L892" t="s">
        <v>4743</v>
      </c>
      <c r="M892">
        <f t="shared" si="13"/>
        <v>1</v>
      </c>
    </row>
    <row r="893" spans="1:13">
      <c r="A893" t="s">
        <v>5329</v>
      </c>
      <c r="B893" t="s">
        <v>970</v>
      </c>
      <c r="I893" t="s">
        <v>4744</v>
      </c>
      <c r="L893" t="s">
        <v>4744</v>
      </c>
      <c r="M893">
        <f t="shared" si="13"/>
        <v>1</v>
      </c>
    </row>
    <row r="894" spans="1:13">
      <c r="A894" t="s">
        <v>5330</v>
      </c>
      <c r="B894" t="s">
        <v>970</v>
      </c>
      <c r="J894" t="s">
        <v>4745</v>
      </c>
      <c r="L894" t="s">
        <v>4745</v>
      </c>
      <c r="M894">
        <f t="shared" si="13"/>
        <v>1</v>
      </c>
    </row>
    <row r="895" spans="1:13">
      <c r="A895" t="s">
        <v>5331</v>
      </c>
      <c r="B895" t="s">
        <v>970</v>
      </c>
      <c r="K895" t="s">
        <v>4746</v>
      </c>
      <c r="L895" t="s">
        <v>4746</v>
      </c>
      <c r="M895">
        <f t="shared" si="13"/>
        <v>1</v>
      </c>
    </row>
    <row r="896" spans="1:13">
      <c r="A896" t="s">
        <v>5333</v>
      </c>
      <c r="B896" t="s">
        <v>970</v>
      </c>
      <c r="F896" t="s">
        <v>4741</v>
      </c>
      <c r="L896" t="s">
        <v>4741</v>
      </c>
      <c r="M896">
        <f t="shared" si="13"/>
        <v>1</v>
      </c>
    </row>
    <row r="897" spans="1:13">
      <c r="A897" t="s">
        <v>5337</v>
      </c>
      <c r="B897" t="s">
        <v>970</v>
      </c>
      <c r="G897" t="s">
        <v>4742</v>
      </c>
      <c r="L897" t="s">
        <v>4742</v>
      </c>
      <c r="M897">
        <f t="shared" ref="M897:M960" si="14">COUNTA(C897:K897)</f>
        <v>1</v>
      </c>
    </row>
    <row r="898" spans="1:13">
      <c r="A898" t="s">
        <v>5338</v>
      </c>
      <c r="B898" t="s">
        <v>970</v>
      </c>
      <c r="F898" t="s">
        <v>4741</v>
      </c>
      <c r="L898" t="s">
        <v>4741</v>
      </c>
      <c r="M898">
        <f t="shared" si="14"/>
        <v>1</v>
      </c>
    </row>
    <row r="899" spans="1:13">
      <c r="A899" t="s">
        <v>5339</v>
      </c>
      <c r="B899" t="s">
        <v>970</v>
      </c>
      <c r="K899" t="s">
        <v>4746</v>
      </c>
      <c r="L899" t="s">
        <v>4746</v>
      </c>
      <c r="M899">
        <f t="shared" si="14"/>
        <v>1</v>
      </c>
    </row>
    <row r="900" spans="1:13">
      <c r="A900" t="s">
        <v>5340</v>
      </c>
      <c r="B900" t="s">
        <v>970</v>
      </c>
      <c r="F900" t="s">
        <v>4741</v>
      </c>
      <c r="L900" t="s">
        <v>4741</v>
      </c>
      <c r="M900">
        <f t="shared" si="14"/>
        <v>1</v>
      </c>
    </row>
    <row r="901" spans="1:13">
      <c r="A901" t="s">
        <v>5343</v>
      </c>
      <c r="B901" t="s">
        <v>970</v>
      </c>
      <c r="G901" t="s">
        <v>4742</v>
      </c>
      <c r="L901" t="s">
        <v>4742</v>
      </c>
      <c r="M901">
        <f t="shared" si="14"/>
        <v>1</v>
      </c>
    </row>
    <row r="902" spans="1:13">
      <c r="A902" t="s">
        <v>5344</v>
      </c>
      <c r="B902" t="s">
        <v>970</v>
      </c>
      <c r="G902" t="s">
        <v>4742</v>
      </c>
      <c r="L902" t="s">
        <v>4742</v>
      </c>
      <c r="M902">
        <f t="shared" si="14"/>
        <v>1</v>
      </c>
    </row>
    <row r="903" spans="1:13">
      <c r="A903" t="s">
        <v>5345</v>
      </c>
      <c r="B903" t="s">
        <v>970</v>
      </c>
      <c r="H903" t="s">
        <v>4743</v>
      </c>
      <c r="L903" t="s">
        <v>4743</v>
      </c>
      <c r="M903">
        <f t="shared" si="14"/>
        <v>1</v>
      </c>
    </row>
    <row r="904" spans="1:13">
      <c r="A904" t="s">
        <v>5346</v>
      </c>
      <c r="B904" t="s">
        <v>970</v>
      </c>
      <c r="G904" t="s">
        <v>4742</v>
      </c>
      <c r="L904" t="s">
        <v>4742</v>
      </c>
      <c r="M904">
        <f t="shared" si="14"/>
        <v>1</v>
      </c>
    </row>
    <row r="905" spans="1:13">
      <c r="A905" t="s">
        <v>5639</v>
      </c>
      <c r="B905" t="s">
        <v>2356</v>
      </c>
      <c r="H905" t="s">
        <v>4743</v>
      </c>
      <c r="L905" t="s">
        <v>4743</v>
      </c>
      <c r="M905">
        <f t="shared" si="14"/>
        <v>1</v>
      </c>
    </row>
    <row r="906" spans="1:13">
      <c r="A906" t="s">
        <v>5640</v>
      </c>
      <c r="B906" t="s">
        <v>2356</v>
      </c>
      <c r="J906" t="s">
        <v>4745</v>
      </c>
      <c r="L906" t="s">
        <v>4745</v>
      </c>
      <c r="M906">
        <f t="shared" si="14"/>
        <v>1</v>
      </c>
    </row>
    <row r="907" spans="1:13">
      <c r="A907" t="s">
        <v>4918</v>
      </c>
      <c r="B907" t="s">
        <v>734</v>
      </c>
      <c r="H907" t="s">
        <v>4743</v>
      </c>
      <c r="L907" t="s">
        <v>4743</v>
      </c>
      <c r="M907">
        <f t="shared" si="14"/>
        <v>1</v>
      </c>
    </row>
    <row r="908" spans="1:13">
      <c r="A908" t="s">
        <v>4919</v>
      </c>
      <c r="B908" t="s">
        <v>734</v>
      </c>
      <c r="G908" t="s">
        <v>4742</v>
      </c>
      <c r="L908" t="s">
        <v>4742</v>
      </c>
      <c r="M908">
        <f t="shared" si="14"/>
        <v>1</v>
      </c>
    </row>
    <row r="909" spans="1:13">
      <c r="A909" t="s">
        <v>5813</v>
      </c>
      <c r="B909" t="s">
        <v>2886</v>
      </c>
      <c r="J909" t="s">
        <v>4745</v>
      </c>
      <c r="L909" t="s">
        <v>4745</v>
      </c>
      <c r="M909">
        <f t="shared" si="14"/>
        <v>1</v>
      </c>
    </row>
    <row r="910" spans="1:13">
      <c r="A910" t="s">
        <v>5349</v>
      </c>
      <c r="B910" t="s">
        <v>970</v>
      </c>
      <c r="H910" t="s">
        <v>4743</v>
      </c>
      <c r="L910" t="s">
        <v>4743</v>
      </c>
      <c r="M910">
        <f t="shared" si="14"/>
        <v>1</v>
      </c>
    </row>
    <row r="911" spans="1:13">
      <c r="A911" t="s">
        <v>4987</v>
      </c>
      <c r="B911" t="s">
        <v>851</v>
      </c>
      <c r="H911" t="s">
        <v>4743</v>
      </c>
      <c r="L911" t="s">
        <v>4743</v>
      </c>
      <c r="M911">
        <f t="shared" si="14"/>
        <v>1</v>
      </c>
    </row>
    <row r="912" spans="1:13">
      <c r="A912" t="s">
        <v>4988</v>
      </c>
      <c r="B912" t="s">
        <v>851</v>
      </c>
      <c r="H912" t="s">
        <v>4743</v>
      </c>
      <c r="L912" t="s">
        <v>4743</v>
      </c>
      <c r="M912">
        <f t="shared" si="14"/>
        <v>1</v>
      </c>
    </row>
    <row r="913" spans="1:13">
      <c r="A913" t="s">
        <v>5760</v>
      </c>
      <c r="B913" t="s">
        <v>2867</v>
      </c>
      <c r="J913" t="s">
        <v>4745</v>
      </c>
      <c r="L913" t="s">
        <v>4745</v>
      </c>
      <c r="M913">
        <f t="shared" si="14"/>
        <v>1</v>
      </c>
    </row>
    <row r="914" spans="1:13">
      <c r="A914" t="s">
        <v>5923</v>
      </c>
      <c r="B914" t="s">
        <v>3097</v>
      </c>
      <c r="H914" t="s">
        <v>4743</v>
      </c>
      <c r="L914" t="s">
        <v>4743</v>
      </c>
      <c r="M914">
        <f t="shared" si="14"/>
        <v>1</v>
      </c>
    </row>
    <row r="915" spans="1:13">
      <c r="A915" t="s">
        <v>5350</v>
      </c>
      <c r="B915" t="s">
        <v>970</v>
      </c>
      <c r="H915" t="s">
        <v>4743</v>
      </c>
      <c r="L915" t="s">
        <v>4743</v>
      </c>
      <c r="M915">
        <f t="shared" si="14"/>
        <v>1</v>
      </c>
    </row>
    <row r="916" spans="1:13">
      <c r="A916" t="s">
        <v>5351</v>
      </c>
      <c r="B916" t="s">
        <v>970</v>
      </c>
      <c r="H916" t="s">
        <v>4743</v>
      </c>
      <c r="L916" t="s">
        <v>4743</v>
      </c>
      <c r="M916">
        <f t="shared" si="14"/>
        <v>1</v>
      </c>
    </row>
    <row r="917" spans="1:13">
      <c r="A917" t="s">
        <v>5352</v>
      </c>
      <c r="B917" t="s">
        <v>970</v>
      </c>
      <c r="H917" t="s">
        <v>4743</v>
      </c>
      <c r="L917" t="s">
        <v>4743</v>
      </c>
      <c r="M917">
        <f t="shared" si="14"/>
        <v>1</v>
      </c>
    </row>
    <row r="918" spans="1:13">
      <c r="A918" t="s">
        <v>5353</v>
      </c>
      <c r="B918" t="s">
        <v>970</v>
      </c>
      <c r="G918" t="s">
        <v>4742</v>
      </c>
      <c r="L918" t="s">
        <v>4742</v>
      </c>
      <c r="M918">
        <f t="shared" si="14"/>
        <v>1</v>
      </c>
    </row>
    <row r="919" spans="1:13">
      <c r="A919" t="s">
        <v>4966</v>
      </c>
      <c r="B919" t="s">
        <v>831</v>
      </c>
      <c r="H919" t="s">
        <v>4743</v>
      </c>
      <c r="L919" t="s">
        <v>4743</v>
      </c>
      <c r="M919">
        <f t="shared" si="14"/>
        <v>1</v>
      </c>
    </row>
    <row r="920" spans="1:13">
      <c r="A920" t="s">
        <v>5814</v>
      </c>
      <c r="B920" t="s">
        <v>2886</v>
      </c>
      <c r="K920" t="s">
        <v>4746</v>
      </c>
      <c r="L920" t="s">
        <v>4746</v>
      </c>
      <c r="M920">
        <f t="shared" si="14"/>
        <v>1</v>
      </c>
    </row>
    <row r="921" spans="1:13">
      <c r="A921" t="s">
        <v>5815</v>
      </c>
      <c r="B921" t="s">
        <v>2886</v>
      </c>
      <c r="H921" t="s">
        <v>4743</v>
      </c>
      <c r="L921" t="s">
        <v>4743</v>
      </c>
      <c r="M921">
        <f t="shared" si="14"/>
        <v>1</v>
      </c>
    </row>
    <row r="922" spans="1:13">
      <c r="A922" t="s">
        <v>5703</v>
      </c>
      <c r="B922" t="s">
        <v>2406</v>
      </c>
      <c r="H922" t="s">
        <v>4743</v>
      </c>
      <c r="L922" t="s">
        <v>4743</v>
      </c>
      <c r="M922">
        <f t="shared" si="14"/>
        <v>1</v>
      </c>
    </row>
    <row r="923" spans="1:13">
      <c r="A923" t="s">
        <v>5704</v>
      </c>
      <c r="B923" t="s">
        <v>2406</v>
      </c>
      <c r="J923" t="s">
        <v>4745</v>
      </c>
      <c r="L923" t="s">
        <v>4745</v>
      </c>
      <c r="M923">
        <f t="shared" si="14"/>
        <v>1</v>
      </c>
    </row>
    <row r="924" spans="1:13">
      <c r="A924" t="s">
        <v>5705</v>
      </c>
      <c r="B924" t="s">
        <v>2406</v>
      </c>
      <c r="H924" t="s">
        <v>4743</v>
      </c>
      <c r="L924" t="s">
        <v>4743</v>
      </c>
      <c r="M924">
        <f t="shared" si="14"/>
        <v>1</v>
      </c>
    </row>
    <row r="925" spans="1:13">
      <c r="A925" t="s">
        <v>6037</v>
      </c>
      <c r="B925" t="s">
        <v>3570</v>
      </c>
      <c r="J925" t="s">
        <v>4745</v>
      </c>
      <c r="L925" t="s">
        <v>4745</v>
      </c>
      <c r="M925">
        <f t="shared" si="14"/>
        <v>1</v>
      </c>
    </row>
    <row r="926" spans="1:13">
      <c r="A926" t="s">
        <v>6038</v>
      </c>
      <c r="B926" t="s">
        <v>3570</v>
      </c>
      <c r="E926" t="s">
        <v>4740</v>
      </c>
      <c r="L926" t="s">
        <v>4740</v>
      </c>
      <c r="M926">
        <f t="shared" si="14"/>
        <v>1</v>
      </c>
    </row>
    <row r="927" spans="1:13">
      <c r="A927" t="s">
        <v>5975</v>
      </c>
      <c r="B927" t="s">
        <v>3463</v>
      </c>
      <c r="F927" t="s">
        <v>4741</v>
      </c>
      <c r="L927" t="s">
        <v>4741</v>
      </c>
      <c r="M927">
        <f t="shared" si="14"/>
        <v>1</v>
      </c>
    </row>
    <row r="928" spans="1:13">
      <c r="A928" t="s">
        <v>5354</v>
      </c>
      <c r="B928" t="s">
        <v>970</v>
      </c>
      <c r="F928" t="s">
        <v>4741</v>
      </c>
      <c r="L928" t="s">
        <v>4741</v>
      </c>
      <c r="M928">
        <f t="shared" si="14"/>
        <v>1</v>
      </c>
    </row>
    <row r="929" spans="1:13">
      <c r="A929" t="s">
        <v>5707</v>
      </c>
      <c r="B929" t="s">
        <v>2406</v>
      </c>
      <c r="H929" t="s">
        <v>4743</v>
      </c>
      <c r="L929" t="s">
        <v>4743</v>
      </c>
      <c r="M929">
        <f t="shared" si="14"/>
        <v>1</v>
      </c>
    </row>
    <row r="930" spans="1:13">
      <c r="A930" t="s">
        <v>6039</v>
      </c>
      <c r="B930" t="s">
        <v>3570</v>
      </c>
      <c r="F930" t="s">
        <v>4741</v>
      </c>
      <c r="L930" t="s">
        <v>4741</v>
      </c>
      <c r="M930">
        <f t="shared" si="14"/>
        <v>1</v>
      </c>
    </row>
    <row r="931" spans="1:13">
      <c r="A931" t="s">
        <v>6040</v>
      </c>
      <c r="B931" t="s">
        <v>3570</v>
      </c>
      <c r="H931" t="s">
        <v>4743</v>
      </c>
      <c r="L931" t="s">
        <v>4743</v>
      </c>
      <c r="M931">
        <f t="shared" si="14"/>
        <v>1</v>
      </c>
    </row>
    <row r="932" spans="1:13">
      <c r="A932" t="s">
        <v>5356</v>
      </c>
      <c r="B932" t="s">
        <v>970</v>
      </c>
      <c r="H932" t="s">
        <v>4743</v>
      </c>
      <c r="L932" t="s">
        <v>4743</v>
      </c>
      <c r="M932">
        <f t="shared" si="14"/>
        <v>1</v>
      </c>
    </row>
    <row r="933" spans="1:13">
      <c r="A933" t="s">
        <v>5357</v>
      </c>
      <c r="B933" t="s">
        <v>970</v>
      </c>
      <c r="H933" t="s">
        <v>4743</v>
      </c>
      <c r="L933" t="s">
        <v>4743</v>
      </c>
      <c r="M933">
        <f t="shared" si="14"/>
        <v>1</v>
      </c>
    </row>
    <row r="934" spans="1:13">
      <c r="A934" t="s">
        <v>5358</v>
      </c>
      <c r="B934" t="s">
        <v>970</v>
      </c>
      <c r="H934" t="s">
        <v>4743</v>
      </c>
      <c r="L934" t="s">
        <v>4743</v>
      </c>
      <c r="M934">
        <f t="shared" si="14"/>
        <v>1</v>
      </c>
    </row>
    <row r="935" spans="1:13">
      <c r="A935" t="s">
        <v>5359</v>
      </c>
      <c r="B935" t="s">
        <v>970</v>
      </c>
      <c r="H935" t="s">
        <v>4743</v>
      </c>
      <c r="L935" t="s">
        <v>4743</v>
      </c>
      <c r="M935">
        <f t="shared" si="14"/>
        <v>1</v>
      </c>
    </row>
    <row r="936" spans="1:13">
      <c r="A936" t="s">
        <v>5360</v>
      </c>
      <c r="B936" t="s">
        <v>970</v>
      </c>
      <c r="H936" t="s">
        <v>4743</v>
      </c>
      <c r="L936" t="s">
        <v>4743</v>
      </c>
      <c r="M936">
        <f t="shared" si="14"/>
        <v>1</v>
      </c>
    </row>
    <row r="937" spans="1:13">
      <c r="A937" t="s">
        <v>5361</v>
      </c>
      <c r="B937" t="s">
        <v>970</v>
      </c>
      <c r="H937" t="s">
        <v>4743</v>
      </c>
      <c r="L937" t="s">
        <v>4743</v>
      </c>
      <c r="M937">
        <f t="shared" si="14"/>
        <v>1</v>
      </c>
    </row>
    <row r="938" spans="1:13">
      <c r="A938" t="s">
        <v>5362</v>
      </c>
      <c r="B938" t="s">
        <v>970</v>
      </c>
      <c r="H938" t="s">
        <v>4743</v>
      </c>
      <c r="L938" t="s">
        <v>4743</v>
      </c>
      <c r="M938">
        <f t="shared" si="14"/>
        <v>1</v>
      </c>
    </row>
    <row r="939" spans="1:13">
      <c r="A939" t="s">
        <v>5363</v>
      </c>
      <c r="B939" t="s">
        <v>970</v>
      </c>
      <c r="H939" t="s">
        <v>4743</v>
      </c>
      <c r="L939" t="s">
        <v>4743</v>
      </c>
      <c r="M939">
        <f t="shared" si="14"/>
        <v>1</v>
      </c>
    </row>
    <row r="940" spans="1:13">
      <c r="A940" t="s">
        <v>5364</v>
      </c>
      <c r="B940" t="s">
        <v>970</v>
      </c>
      <c r="H940" t="s">
        <v>4743</v>
      </c>
      <c r="L940" t="s">
        <v>4743</v>
      </c>
      <c r="M940">
        <f t="shared" si="14"/>
        <v>1</v>
      </c>
    </row>
    <row r="941" spans="1:13">
      <c r="A941" t="s">
        <v>5365</v>
      </c>
      <c r="B941" t="s">
        <v>970</v>
      </c>
      <c r="H941" t="s">
        <v>4743</v>
      </c>
      <c r="L941" t="s">
        <v>4743</v>
      </c>
      <c r="M941">
        <f t="shared" si="14"/>
        <v>1</v>
      </c>
    </row>
    <row r="942" spans="1:13">
      <c r="A942" t="s">
        <v>5366</v>
      </c>
      <c r="B942" t="s">
        <v>970</v>
      </c>
      <c r="H942" t="s">
        <v>4743</v>
      </c>
      <c r="L942" t="s">
        <v>4743</v>
      </c>
      <c r="M942">
        <f t="shared" si="14"/>
        <v>1</v>
      </c>
    </row>
    <row r="943" spans="1:13">
      <c r="A943" t="s">
        <v>5367</v>
      </c>
      <c r="B943" t="s">
        <v>970</v>
      </c>
      <c r="H943" t="s">
        <v>4743</v>
      </c>
      <c r="L943" t="s">
        <v>4743</v>
      </c>
      <c r="M943">
        <f t="shared" si="14"/>
        <v>1</v>
      </c>
    </row>
    <row r="944" spans="1:13">
      <c r="A944" t="s">
        <v>5368</v>
      </c>
      <c r="B944" t="s">
        <v>970</v>
      </c>
      <c r="H944" t="s">
        <v>4743</v>
      </c>
      <c r="L944" t="s">
        <v>4743</v>
      </c>
      <c r="M944">
        <f t="shared" si="14"/>
        <v>1</v>
      </c>
    </row>
    <row r="945" spans="1:13">
      <c r="A945" t="s">
        <v>5369</v>
      </c>
      <c r="B945" t="s">
        <v>970</v>
      </c>
      <c r="H945" t="s">
        <v>4743</v>
      </c>
      <c r="L945" t="s">
        <v>4743</v>
      </c>
      <c r="M945">
        <f t="shared" si="14"/>
        <v>1</v>
      </c>
    </row>
    <row r="946" spans="1:13">
      <c r="A946" t="s">
        <v>5370</v>
      </c>
      <c r="B946" t="s">
        <v>970</v>
      </c>
      <c r="H946" t="s">
        <v>4743</v>
      </c>
      <c r="L946" t="s">
        <v>4743</v>
      </c>
      <c r="M946">
        <f t="shared" si="14"/>
        <v>1</v>
      </c>
    </row>
    <row r="947" spans="1:13">
      <c r="A947" t="s">
        <v>5371</v>
      </c>
      <c r="B947" t="s">
        <v>970</v>
      </c>
      <c r="H947" t="s">
        <v>4743</v>
      </c>
      <c r="L947" t="s">
        <v>4743</v>
      </c>
      <c r="M947">
        <f t="shared" si="14"/>
        <v>1</v>
      </c>
    </row>
    <row r="948" spans="1:13">
      <c r="A948" t="s">
        <v>5372</v>
      </c>
      <c r="B948" t="s">
        <v>970</v>
      </c>
      <c r="H948" t="s">
        <v>4743</v>
      </c>
      <c r="L948" t="s">
        <v>4743</v>
      </c>
      <c r="M948">
        <f t="shared" si="14"/>
        <v>1</v>
      </c>
    </row>
    <row r="949" spans="1:13">
      <c r="A949" t="s">
        <v>5373</v>
      </c>
      <c r="B949" t="s">
        <v>970</v>
      </c>
      <c r="F949" t="s">
        <v>4741</v>
      </c>
      <c r="L949" t="s">
        <v>4741</v>
      </c>
      <c r="M949">
        <f t="shared" si="14"/>
        <v>1</v>
      </c>
    </row>
    <row r="950" spans="1:13">
      <c r="A950" t="s">
        <v>5374</v>
      </c>
      <c r="B950" t="s">
        <v>970</v>
      </c>
      <c r="H950" t="s">
        <v>4743</v>
      </c>
      <c r="L950" t="s">
        <v>4743</v>
      </c>
      <c r="M950">
        <f t="shared" si="14"/>
        <v>1</v>
      </c>
    </row>
    <row r="951" spans="1:13">
      <c r="A951" t="s">
        <v>5375</v>
      </c>
      <c r="B951" t="s">
        <v>970</v>
      </c>
      <c r="H951" t="s">
        <v>4743</v>
      </c>
      <c r="L951" t="s">
        <v>4743</v>
      </c>
      <c r="M951">
        <f t="shared" si="14"/>
        <v>1</v>
      </c>
    </row>
    <row r="952" spans="1:13">
      <c r="A952" t="s">
        <v>5376</v>
      </c>
      <c r="B952" t="s">
        <v>970</v>
      </c>
      <c r="J952" t="s">
        <v>4745</v>
      </c>
      <c r="L952" t="s">
        <v>4745</v>
      </c>
      <c r="M952">
        <f t="shared" si="14"/>
        <v>1</v>
      </c>
    </row>
    <row r="953" spans="1:13">
      <c r="A953" t="s">
        <v>5377</v>
      </c>
      <c r="B953" t="s">
        <v>970</v>
      </c>
      <c r="C953" t="s">
        <v>4738</v>
      </c>
      <c r="L953" t="s">
        <v>4738</v>
      </c>
      <c r="M953">
        <f t="shared" si="14"/>
        <v>1</v>
      </c>
    </row>
    <row r="954" spans="1:13">
      <c r="A954" t="s">
        <v>5378</v>
      </c>
      <c r="B954" t="s">
        <v>970</v>
      </c>
      <c r="H954" t="s">
        <v>4743</v>
      </c>
      <c r="L954" t="s">
        <v>4743</v>
      </c>
      <c r="M954">
        <f t="shared" si="14"/>
        <v>1</v>
      </c>
    </row>
    <row r="955" spans="1:13">
      <c r="A955" t="s">
        <v>5379</v>
      </c>
      <c r="B955" t="s">
        <v>970</v>
      </c>
      <c r="H955" t="s">
        <v>4743</v>
      </c>
      <c r="L955" t="s">
        <v>4743</v>
      </c>
      <c r="M955">
        <f t="shared" si="14"/>
        <v>1</v>
      </c>
    </row>
    <row r="956" spans="1:13">
      <c r="A956" t="s">
        <v>5380</v>
      </c>
      <c r="B956" t="s">
        <v>970</v>
      </c>
      <c r="H956" t="s">
        <v>4743</v>
      </c>
      <c r="L956" t="s">
        <v>4743</v>
      </c>
      <c r="M956">
        <f t="shared" si="14"/>
        <v>1</v>
      </c>
    </row>
    <row r="957" spans="1:13">
      <c r="A957" t="s">
        <v>5382</v>
      </c>
      <c r="B957" t="s">
        <v>970</v>
      </c>
      <c r="H957" t="s">
        <v>4743</v>
      </c>
      <c r="L957" t="s">
        <v>4743</v>
      </c>
      <c r="M957">
        <f t="shared" si="14"/>
        <v>1</v>
      </c>
    </row>
    <row r="958" spans="1:13">
      <c r="A958" t="s">
        <v>5384</v>
      </c>
      <c r="B958" t="s">
        <v>970</v>
      </c>
      <c r="H958" t="s">
        <v>4743</v>
      </c>
      <c r="L958" t="s">
        <v>4743</v>
      </c>
      <c r="M958">
        <f t="shared" si="14"/>
        <v>1</v>
      </c>
    </row>
    <row r="959" spans="1:13">
      <c r="A959" t="s">
        <v>5385</v>
      </c>
      <c r="B959" t="s">
        <v>970</v>
      </c>
      <c r="H959" t="s">
        <v>4743</v>
      </c>
      <c r="L959" t="s">
        <v>4743</v>
      </c>
      <c r="M959">
        <f t="shared" si="14"/>
        <v>1</v>
      </c>
    </row>
    <row r="960" spans="1:13">
      <c r="A960" t="s">
        <v>5387</v>
      </c>
      <c r="B960" t="s">
        <v>970</v>
      </c>
      <c r="H960" t="s">
        <v>4743</v>
      </c>
      <c r="L960" t="s">
        <v>4743</v>
      </c>
      <c r="M960">
        <f t="shared" si="14"/>
        <v>1</v>
      </c>
    </row>
    <row r="961" spans="1:13">
      <c r="A961" t="s">
        <v>5388</v>
      </c>
      <c r="B961" t="s">
        <v>970</v>
      </c>
      <c r="H961" t="s">
        <v>4743</v>
      </c>
      <c r="L961" t="s">
        <v>4743</v>
      </c>
      <c r="M961">
        <f t="shared" ref="M961:M1024" si="15">COUNTA(C961:K961)</f>
        <v>1</v>
      </c>
    </row>
    <row r="962" spans="1:13">
      <c r="A962" t="s">
        <v>5389</v>
      </c>
      <c r="B962" t="s">
        <v>970</v>
      </c>
      <c r="H962" t="s">
        <v>4743</v>
      </c>
      <c r="L962" t="s">
        <v>4743</v>
      </c>
      <c r="M962">
        <f t="shared" si="15"/>
        <v>1</v>
      </c>
    </row>
    <row r="963" spans="1:13">
      <c r="A963" t="s">
        <v>5390</v>
      </c>
      <c r="B963" t="s">
        <v>970</v>
      </c>
      <c r="H963" t="s">
        <v>4743</v>
      </c>
      <c r="L963" t="s">
        <v>4743</v>
      </c>
      <c r="M963">
        <f t="shared" si="15"/>
        <v>1</v>
      </c>
    </row>
    <row r="964" spans="1:13">
      <c r="A964" t="s">
        <v>5391</v>
      </c>
      <c r="B964" t="s">
        <v>970</v>
      </c>
      <c r="H964" t="s">
        <v>4743</v>
      </c>
      <c r="L964" t="s">
        <v>4743</v>
      </c>
      <c r="M964">
        <f t="shared" si="15"/>
        <v>1</v>
      </c>
    </row>
    <row r="965" spans="1:13">
      <c r="A965" t="s">
        <v>5392</v>
      </c>
      <c r="B965" t="s">
        <v>970</v>
      </c>
      <c r="H965" t="s">
        <v>4743</v>
      </c>
      <c r="L965" t="s">
        <v>4743</v>
      </c>
      <c r="M965">
        <f t="shared" si="15"/>
        <v>1</v>
      </c>
    </row>
    <row r="966" spans="1:13">
      <c r="A966" t="s">
        <v>5393</v>
      </c>
      <c r="B966" t="s">
        <v>970</v>
      </c>
      <c r="H966" t="s">
        <v>4743</v>
      </c>
      <c r="L966" t="s">
        <v>4743</v>
      </c>
      <c r="M966">
        <f t="shared" si="15"/>
        <v>1</v>
      </c>
    </row>
    <row r="967" spans="1:13">
      <c r="A967" t="s">
        <v>5394</v>
      </c>
      <c r="B967" t="s">
        <v>970</v>
      </c>
      <c r="C967" t="s">
        <v>4738</v>
      </c>
      <c r="L967" t="s">
        <v>4738</v>
      </c>
      <c r="M967">
        <f t="shared" si="15"/>
        <v>1</v>
      </c>
    </row>
    <row r="968" spans="1:13">
      <c r="A968" t="s">
        <v>5395</v>
      </c>
      <c r="B968" t="s">
        <v>970</v>
      </c>
      <c r="H968" t="s">
        <v>4743</v>
      </c>
      <c r="L968" t="s">
        <v>4743</v>
      </c>
      <c r="M968">
        <f t="shared" si="15"/>
        <v>1</v>
      </c>
    </row>
    <row r="969" spans="1:13">
      <c r="A969" t="s">
        <v>5396</v>
      </c>
      <c r="B969" t="s">
        <v>970</v>
      </c>
      <c r="H969" t="s">
        <v>4743</v>
      </c>
      <c r="L969" t="s">
        <v>4743</v>
      </c>
      <c r="M969">
        <f t="shared" si="15"/>
        <v>1</v>
      </c>
    </row>
    <row r="970" spans="1:13">
      <c r="A970" t="s">
        <v>5397</v>
      </c>
      <c r="B970" t="s">
        <v>970</v>
      </c>
      <c r="H970" t="s">
        <v>4743</v>
      </c>
      <c r="L970" t="s">
        <v>4743</v>
      </c>
      <c r="M970">
        <f t="shared" si="15"/>
        <v>1</v>
      </c>
    </row>
    <row r="971" spans="1:13">
      <c r="A971" t="s">
        <v>5398</v>
      </c>
      <c r="B971" t="s">
        <v>970</v>
      </c>
      <c r="J971" t="s">
        <v>4745</v>
      </c>
      <c r="L971" t="s">
        <v>4745</v>
      </c>
      <c r="M971">
        <f t="shared" si="15"/>
        <v>1</v>
      </c>
    </row>
    <row r="972" spans="1:13">
      <c r="A972" t="s">
        <v>5399</v>
      </c>
      <c r="B972" t="s">
        <v>970</v>
      </c>
      <c r="C972" t="s">
        <v>4738</v>
      </c>
      <c r="L972" t="s">
        <v>4738</v>
      </c>
      <c r="M972">
        <f t="shared" si="15"/>
        <v>1</v>
      </c>
    </row>
    <row r="973" spans="1:13">
      <c r="A973" t="s">
        <v>5400</v>
      </c>
      <c r="B973" t="s">
        <v>970</v>
      </c>
      <c r="H973" t="s">
        <v>4743</v>
      </c>
      <c r="L973" t="s">
        <v>4743</v>
      </c>
      <c r="M973">
        <f t="shared" si="15"/>
        <v>1</v>
      </c>
    </row>
    <row r="974" spans="1:13">
      <c r="A974" t="s">
        <v>5401</v>
      </c>
      <c r="B974" t="s">
        <v>970</v>
      </c>
      <c r="H974" t="s">
        <v>4743</v>
      </c>
      <c r="L974" t="s">
        <v>4743</v>
      </c>
      <c r="M974">
        <f t="shared" si="15"/>
        <v>1</v>
      </c>
    </row>
    <row r="975" spans="1:13">
      <c r="A975" t="s">
        <v>5402</v>
      </c>
      <c r="B975" t="s">
        <v>970</v>
      </c>
      <c r="H975" t="s">
        <v>4743</v>
      </c>
      <c r="L975" t="s">
        <v>4743</v>
      </c>
      <c r="M975">
        <f t="shared" si="15"/>
        <v>1</v>
      </c>
    </row>
    <row r="976" spans="1:13">
      <c r="A976" t="s">
        <v>5403</v>
      </c>
      <c r="B976" t="s">
        <v>970</v>
      </c>
      <c r="I976" t="s">
        <v>4744</v>
      </c>
      <c r="L976" t="s">
        <v>4744</v>
      </c>
      <c r="M976">
        <f t="shared" si="15"/>
        <v>1</v>
      </c>
    </row>
    <row r="977" spans="1:13">
      <c r="A977" t="s">
        <v>5404</v>
      </c>
      <c r="B977" t="s">
        <v>970</v>
      </c>
      <c r="H977" t="s">
        <v>4743</v>
      </c>
      <c r="L977" t="s">
        <v>4743</v>
      </c>
      <c r="M977">
        <f t="shared" si="15"/>
        <v>1</v>
      </c>
    </row>
    <row r="978" spans="1:13">
      <c r="A978" t="s">
        <v>5405</v>
      </c>
      <c r="B978" t="s">
        <v>970</v>
      </c>
      <c r="H978" t="s">
        <v>4743</v>
      </c>
      <c r="L978" t="s">
        <v>4743</v>
      </c>
      <c r="M978">
        <f t="shared" si="15"/>
        <v>1</v>
      </c>
    </row>
    <row r="979" spans="1:13">
      <c r="A979" t="s">
        <v>5406</v>
      </c>
      <c r="B979" t="s">
        <v>970</v>
      </c>
      <c r="H979" t="s">
        <v>4743</v>
      </c>
      <c r="L979" t="s">
        <v>4743</v>
      </c>
      <c r="M979">
        <f t="shared" si="15"/>
        <v>1</v>
      </c>
    </row>
    <row r="980" spans="1:13">
      <c r="A980" t="s">
        <v>5407</v>
      </c>
      <c r="B980" t="s">
        <v>970</v>
      </c>
      <c r="H980" t="s">
        <v>4743</v>
      </c>
      <c r="L980" t="s">
        <v>4743</v>
      </c>
      <c r="M980">
        <f t="shared" si="15"/>
        <v>1</v>
      </c>
    </row>
    <row r="981" spans="1:13">
      <c r="A981" t="s">
        <v>5408</v>
      </c>
      <c r="B981" t="s">
        <v>970</v>
      </c>
      <c r="H981" t="s">
        <v>4743</v>
      </c>
      <c r="L981" t="s">
        <v>4743</v>
      </c>
      <c r="M981">
        <f t="shared" si="15"/>
        <v>1</v>
      </c>
    </row>
    <row r="982" spans="1:13">
      <c r="A982" t="s">
        <v>5410</v>
      </c>
      <c r="B982" t="s">
        <v>970</v>
      </c>
      <c r="J982" t="s">
        <v>4745</v>
      </c>
      <c r="L982" t="s">
        <v>4745</v>
      </c>
      <c r="M982">
        <f t="shared" si="15"/>
        <v>1</v>
      </c>
    </row>
    <row r="983" spans="1:13">
      <c r="A983" t="s">
        <v>5411</v>
      </c>
      <c r="B983" t="s">
        <v>970</v>
      </c>
      <c r="H983" t="s">
        <v>4743</v>
      </c>
      <c r="L983" t="s">
        <v>4743</v>
      </c>
      <c r="M983">
        <f t="shared" si="15"/>
        <v>1</v>
      </c>
    </row>
    <row r="984" spans="1:13">
      <c r="A984" t="s">
        <v>5413</v>
      </c>
      <c r="B984" t="s">
        <v>970</v>
      </c>
      <c r="J984" t="s">
        <v>4745</v>
      </c>
      <c r="L984" t="s">
        <v>4745</v>
      </c>
      <c r="M984">
        <f t="shared" si="15"/>
        <v>1</v>
      </c>
    </row>
    <row r="985" spans="1:13">
      <c r="A985" t="s">
        <v>5414</v>
      </c>
      <c r="B985" t="s">
        <v>970</v>
      </c>
      <c r="H985" t="s">
        <v>4743</v>
      </c>
      <c r="L985" t="s">
        <v>4743</v>
      </c>
      <c r="M985">
        <f t="shared" si="15"/>
        <v>1</v>
      </c>
    </row>
    <row r="986" spans="1:13">
      <c r="A986" t="s">
        <v>5416</v>
      </c>
      <c r="B986" t="s">
        <v>970</v>
      </c>
      <c r="I986" t="s">
        <v>4744</v>
      </c>
      <c r="L986" t="s">
        <v>4744</v>
      </c>
      <c r="M986">
        <f t="shared" si="15"/>
        <v>1</v>
      </c>
    </row>
    <row r="987" spans="1:13">
      <c r="A987" t="s">
        <v>5417</v>
      </c>
      <c r="B987" t="s">
        <v>970</v>
      </c>
      <c r="H987" t="s">
        <v>4743</v>
      </c>
      <c r="L987" t="s">
        <v>4743</v>
      </c>
      <c r="M987">
        <f t="shared" si="15"/>
        <v>1</v>
      </c>
    </row>
    <row r="988" spans="1:13">
      <c r="A988" t="s">
        <v>5418</v>
      </c>
      <c r="B988" t="s">
        <v>970</v>
      </c>
      <c r="H988" t="s">
        <v>4743</v>
      </c>
      <c r="L988" t="s">
        <v>4743</v>
      </c>
      <c r="M988">
        <f t="shared" si="15"/>
        <v>1</v>
      </c>
    </row>
    <row r="989" spans="1:13">
      <c r="A989" t="s">
        <v>5419</v>
      </c>
      <c r="B989" t="s">
        <v>970</v>
      </c>
      <c r="J989" t="s">
        <v>4745</v>
      </c>
      <c r="L989" t="s">
        <v>4745</v>
      </c>
      <c r="M989">
        <f t="shared" si="15"/>
        <v>1</v>
      </c>
    </row>
    <row r="990" spans="1:13">
      <c r="A990" t="s">
        <v>5420</v>
      </c>
      <c r="B990" t="s">
        <v>970</v>
      </c>
      <c r="D990" t="s">
        <v>4739</v>
      </c>
      <c r="L990" t="s">
        <v>4739</v>
      </c>
      <c r="M990">
        <f t="shared" si="15"/>
        <v>1</v>
      </c>
    </row>
    <row r="991" spans="1:13">
      <c r="A991" t="s">
        <v>5421</v>
      </c>
      <c r="B991" t="s">
        <v>970</v>
      </c>
      <c r="H991" t="s">
        <v>4743</v>
      </c>
      <c r="L991" t="s">
        <v>4743</v>
      </c>
      <c r="M991">
        <f t="shared" si="15"/>
        <v>1</v>
      </c>
    </row>
    <row r="992" spans="1:13">
      <c r="A992" t="s">
        <v>5422</v>
      </c>
      <c r="B992" t="s">
        <v>970</v>
      </c>
      <c r="J992" t="s">
        <v>4745</v>
      </c>
      <c r="L992" t="s">
        <v>4745</v>
      </c>
      <c r="M992">
        <f t="shared" si="15"/>
        <v>1</v>
      </c>
    </row>
    <row r="993" spans="1:13">
      <c r="A993" t="s">
        <v>5423</v>
      </c>
      <c r="B993" t="s">
        <v>970</v>
      </c>
      <c r="H993" t="s">
        <v>4743</v>
      </c>
      <c r="L993" t="s">
        <v>4743</v>
      </c>
      <c r="M993">
        <f t="shared" si="15"/>
        <v>1</v>
      </c>
    </row>
    <row r="994" spans="1:13">
      <c r="A994" t="s">
        <v>5424</v>
      </c>
      <c r="B994" t="s">
        <v>970</v>
      </c>
      <c r="H994" t="s">
        <v>4743</v>
      </c>
      <c r="L994" t="s">
        <v>4743</v>
      </c>
      <c r="M994">
        <f t="shared" si="15"/>
        <v>1</v>
      </c>
    </row>
    <row r="995" spans="1:13">
      <c r="A995" t="s">
        <v>5425</v>
      </c>
      <c r="B995" t="s">
        <v>970</v>
      </c>
      <c r="K995" t="s">
        <v>4746</v>
      </c>
      <c r="L995" t="s">
        <v>4746</v>
      </c>
      <c r="M995">
        <f t="shared" si="15"/>
        <v>1</v>
      </c>
    </row>
    <row r="996" spans="1:13">
      <c r="A996" t="s">
        <v>5426</v>
      </c>
      <c r="B996" t="s">
        <v>970</v>
      </c>
      <c r="H996" t="s">
        <v>4743</v>
      </c>
      <c r="L996" t="s">
        <v>4743</v>
      </c>
      <c r="M996">
        <f t="shared" si="15"/>
        <v>1</v>
      </c>
    </row>
    <row r="997" spans="1:13">
      <c r="A997" t="s">
        <v>5427</v>
      </c>
      <c r="B997" t="s">
        <v>970</v>
      </c>
      <c r="G997" t="s">
        <v>4742</v>
      </c>
      <c r="L997" t="s">
        <v>4742</v>
      </c>
      <c r="M997">
        <f t="shared" si="15"/>
        <v>1</v>
      </c>
    </row>
    <row r="998" spans="1:13">
      <c r="A998" t="s">
        <v>5428</v>
      </c>
      <c r="B998" t="s">
        <v>970</v>
      </c>
      <c r="I998" t="s">
        <v>4744</v>
      </c>
      <c r="L998" t="s">
        <v>4744</v>
      </c>
      <c r="M998">
        <f t="shared" si="15"/>
        <v>1</v>
      </c>
    </row>
    <row r="999" spans="1:13">
      <c r="A999" t="s">
        <v>5430</v>
      </c>
      <c r="B999" t="s">
        <v>970</v>
      </c>
      <c r="G999" t="s">
        <v>4742</v>
      </c>
      <c r="L999" t="s">
        <v>4742</v>
      </c>
      <c r="M999">
        <f t="shared" si="15"/>
        <v>1</v>
      </c>
    </row>
    <row r="1000" spans="1:13">
      <c r="A1000" t="s">
        <v>5432</v>
      </c>
      <c r="B1000" t="s">
        <v>970</v>
      </c>
      <c r="G1000" t="s">
        <v>4742</v>
      </c>
      <c r="L1000" t="s">
        <v>4742</v>
      </c>
      <c r="M1000">
        <f t="shared" si="15"/>
        <v>1</v>
      </c>
    </row>
    <row r="1001" spans="1:13">
      <c r="A1001" t="s">
        <v>5433</v>
      </c>
      <c r="B1001" t="s">
        <v>970</v>
      </c>
      <c r="G1001" t="s">
        <v>4742</v>
      </c>
      <c r="L1001" t="s">
        <v>4742</v>
      </c>
      <c r="M1001">
        <f t="shared" si="15"/>
        <v>1</v>
      </c>
    </row>
    <row r="1002" spans="1:13">
      <c r="A1002" t="s">
        <v>5434</v>
      </c>
      <c r="B1002" t="s">
        <v>970</v>
      </c>
      <c r="G1002" t="s">
        <v>4742</v>
      </c>
      <c r="L1002" t="s">
        <v>4742</v>
      </c>
      <c r="M1002">
        <f t="shared" si="15"/>
        <v>1</v>
      </c>
    </row>
    <row r="1003" spans="1:13">
      <c r="A1003" t="s">
        <v>5435</v>
      </c>
      <c r="B1003" t="s">
        <v>970</v>
      </c>
      <c r="G1003" t="s">
        <v>4742</v>
      </c>
      <c r="L1003" t="s">
        <v>4742</v>
      </c>
      <c r="M1003">
        <f t="shared" si="15"/>
        <v>1</v>
      </c>
    </row>
    <row r="1004" spans="1:13">
      <c r="A1004" t="s">
        <v>5437</v>
      </c>
      <c r="B1004" t="s">
        <v>970</v>
      </c>
      <c r="J1004" t="s">
        <v>4745</v>
      </c>
      <c r="L1004" t="s">
        <v>4745</v>
      </c>
      <c r="M1004">
        <f t="shared" si="15"/>
        <v>1</v>
      </c>
    </row>
    <row r="1005" spans="1:13">
      <c r="A1005" t="s">
        <v>5438</v>
      </c>
      <c r="B1005" t="s">
        <v>970</v>
      </c>
      <c r="G1005" t="s">
        <v>4742</v>
      </c>
      <c r="L1005" t="s">
        <v>4742</v>
      </c>
      <c r="M1005">
        <f t="shared" si="15"/>
        <v>1</v>
      </c>
    </row>
    <row r="1006" spans="1:13">
      <c r="A1006" t="s">
        <v>5440</v>
      </c>
      <c r="B1006" t="s">
        <v>970</v>
      </c>
      <c r="K1006" t="s">
        <v>4746</v>
      </c>
      <c r="L1006" t="s">
        <v>4746</v>
      </c>
      <c r="M1006">
        <f t="shared" si="15"/>
        <v>1</v>
      </c>
    </row>
    <row r="1007" spans="1:13">
      <c r="A1007" t="s">
        <v>5441</v>
      </c>
      <c r="B1007" t="s">
        <v>970</v>
      </c>
      <c r="G1007" t="s">
        <v>4742</v>
      </c>
      <c r="L1007" t="s">
        <v>4742</v>
      </c>
      <c r="M1007">
        <f t="shared" si="15"/>
        <v>1</v>
      </c>
    </row>
    <row r="1008" spans="1:13">
      <c r="A1008" t="s">
        <v>5442</v>
      </c>
      <c r="B1008" t="s">
        <v>970</v>
      </c>
      <c r="G1008" t="s">
        <v>4742</v>
      </c>
      <c r="L1008" t="s">
        <v>4742</v>
      </c>
      <c r="M1008">
        <f t="shared" si="15"/>
        <v>1</v>
      </c>
    </row>
    <row r="1009" spans="1:13">
      <c r="A1009" t="s">
        <v>5446</v>
      </c>
      <c r="B1009" t="s">
        <v>970</v>
      </c>
      <c r="G1009" t="s">
        <v>4742</v>
      </c>
      <c r="L1009" t="s">
        <v>4742</v>
      </c>
      <c r="M1009">
        <f t="shared" si="15"/>
        <v>1</v>
      </c>
    </row>
    <row r="1010" spans="1:13">
      <c r="A1010" t="s">
        <v>5448</v>
      </c>
      <c r="B1010" t="s">
        <v>970</v>
      </c>
      <c r="F1010" t="s">
        <v>4741</v>
      </c>
      <c r="L1010" t="s">
        <v>4741</v>
      </c>
      <c r="M1010">
        <f t="shared" si="15"/>
        <v>1</v>
      </c>
    </row>
    <row r="1011" spans="1:13">
      <c r="A1011" t="s">
        <v>5449</v>
      </c>
      <c r="B1011" t="s">
        <v>970</v>
      </c>
      <c r="F1011" t="s">
        <v>4741</v>
      </c>
      <c r="L1011" t="s">
        <v>4741</v>
      </c>
      <c r="M1011">
        <f t="shared" si="15"/>
        <v>1</v>
      </c>
    </row>
    <row r="1012" spans="1:13">
      <c r="A1012" t="s">
        <v>5450</v>
      </c>
      <c r="B1012" t="s">
        <v>970</v>
      </c>
      <c r="G1012" t="s">
        <v>4742</v>
      </c>
      <c r="L1012" t="s">
        <v>4742</v>
      </c>
      <c r="M1012">
        <f t="shared" si="15"/>
        <v>1</v>
      </c>
    </row>
    <row r="1013" spans="1:13">
      <c r="A1013" t="s">
        <v>5451</v>
      </c>
      <c r="B1013" t="s">
        <v>970</v>
      </c>
      <c r="G1013" t="s">
        <v>4742</v>
      </c>
      <c r="L1013" t="s">
        <v>4742</v>
      </c>
      <c r="M1013">
        <f t="shared" si="15"/>
        <v>1</v>
      </c>
    </row>
    <row r="1014" spans="1:13">
      <c r="A1014" t="s">
        <v>5452</v>
      </c>
      <c r="B1014" t="s">
        <v>970</v>
      </c>
      <c r="K1014" t="s">
        <v>4746</v>
      </c>
      <c r="L1014" t="s">
        <v>4746</v>
      </c>
      <c r="M1014">
        <f t="shared" si="15"/>
        <v>1</v>
      </c>
    </row>
    <row r="1015" spans="1:13">
      <c r="A1015" t="s">
        <v>5453</v>
      </c>
      <c r="B1015" t="s">
        <v>970</v>
      </c>
      <c r="G1015" t="s">
        <v>4742</v>
      </c>
      <c r="L1015" t="s">
        <v>4742</v>
      </c>
      <c r="M1015">
        <f t="shared" si="15"/>
        <v>1</v>
      </c>
    </row>
    <row r="1016" spans="1:13">
      <c r="A1016" t="s">
        <v>5454</v>
      </c>
      <c r="B1016" t="s">
        <v>970</v>
      </c>
      <c r="I1016" t="s">
        <v>4744</v>
      </c>
      <c r="L1016" t="s">
        <v>4744</v>
      </c>
      <c r="M1016">
        <f t="shared" si="15"/>
        <v>1</v>
      </c>
    </row>
    <row r="1017" spans="1:13">
      <c r="A1017" t="s">
        <v>5455</v>
      </c>
      <c r="B1017" t="s">
        <v>970</v>
      </c>
      <c r="K1017" t="s">
        <v>4746</v>
      </c>
      <c r="L1017" t="s">
        <v>4746</v>
      </c>
      <c r="M1017">
        <f t="shared" si="15"/>
        <v>1</v>
      </c>
    </row>
    <row r="1018" spans="1:13">
      <c r="A1018" t="s">
        <v>5709</v>
      </c>
      <c r="B1018" t="s">
        <v>2406</v>
      </c>
      <c r="H1018" t="s">
        <v>4743</v>
      </c>
      <c r="L1018" t="s">
        <v>4743</v>
      </c>
      <c r="M1018">
        <f t="shared" si="15"/>
        <v>1</v>
      </c>
    </row>
    <row r="1019" spans="1:13">
      <c r="A1019" t="s">
        <v>5710</v>
      </c>
      <c r="B1019" t="s">
        <v>2406</v>
      </c>
      <c r="H1019" t="s">
        <v>4743</v>
      </c>
      <c r="L1019" t="s">
        <v>4743</v>
      </c>
      <c r="M1019">
        <f t="shared" si="15"/>
        <v>1</v>
      </c>
    </row>
    <row r="1020" spans="1:13">
      <c r="A1020" t="s">
        <v>5711</v>
      </c>
      <c r="B1020" t="s">
        <v>2406</v>
      </c>
      <c r="H1020" t="s">
        <v>4743</v>
      </c>
      <c r="L1020" t="s">
        <v>4743</v>
      </c>
      <c r="M1020">
        <f t="shared" si="15"/>
        <v>1</v>
      </c>
    </row>
    <row r="1021" spans="1:13">
      <c r="A1021" t="s">
        <v>5927</v>
      </c>
      <c r="B1021" t="s">
        <v>3097</v>
      </c>
      <c r="J1021" t="s">
        <v>4745</v>
      </c>
      <c r="L1021" t="s">
        <v>4745</v>
      </c>
      <c r="M1021">
        <f t="shared" si="15"/>
        <v>1</v>
      </c>
    </row>
    <row r="1022" spans="1:13">
      <c r="A1022" t="s">
        <v>5928</v>
      </c>
      <c r="B1022" t="s">
        <v>3097</v>
      </c>
      <c r="J1022" t="s">
        <v>4745</v>
      </c>
      <c r="L1022" t="s">
        <v>4745</v>
      </c>
      <c r="M1022">
        <f t="shared" si="15"/>
        <v>1</v>
      </c>
    </row>
    <row r="1023" spans="1:13">
      <c r="A1023" t="s">
        <v>5456</v>
      </c>
      <c r="B1023" t="s">
        <v>970</v>
      </c>
      <c r="G1023" t="s">
        <v>4742</v>
      </c>
      <c r="L1023" t="s">
        <v>4742</v>
      </c>
      <c r="M1023">
        <f t="shared" si="15"/>
        <v>1</v>
      </c>
    </row>
    <row r="1024" spans="1:13">
      <c r="A1024" t="s">
        <v>5458</v>
      </c>
      <c r="B1024" t="s">
        <v>970</v>
      </c>
      <c r="H1024" t="s">
        <v>4743</v>
      </c>
      <c r="L1024" t="s">
        <v>4743</v>
      </c>
      <c r="M1024">
        <f t="shared" si="15"/>
        <v>1</v>
      </c>
    </row>
    <row r="1025" spans="1:13">
      <c r="A1025" t="s">
        <v>5461</v>
      </c>
      <c r="B1025" t="s">
        <v>970</v>
      </c>
      <c r="F1025" t="s">
        <v>4741</v>
      </c>
      <c r="L1025" t="s">
        <v>4741</v>
      </c>
      <c r="M1025">
        <f t="shared" ref="M1025:M1088" si="16">COUNTA(C1025:K1025)</f>
        <v>1</v>
      </c>
    </row>
    <row r="1026" spans="1:13">
      <c r="A1026" t="s">
        <v>5929</v>
      </c>
      <c r="B1026" t="s">
        <v>3097</v>
      </c>
      <c r="C1026" t="s">
        <v>4738</v>
      </c>
      <c r="L1026" t="s">
        <v>4738</v>
      </c>
      <c r="M1026">
        <f t="shared" si="16"/>
        <v>1</v>
      </c>
    </row>
    <row r="1027" spans="1:13">
      <c r="A1027" t="s">
        <v>5462</v>
      </c>
      <c r="B1027" t="s">
        <v>970</v>
      </c>
      <c r="H1027" t="s">
        <v>4743</v>
      </c>
      <c r="L1027" t="s">
        <v>4743</v>
      </c>
      <c r="M1027">
        <f t="shared" si="16"/>
        <v>1</v>
      </c>
    </row>
    <row r="1028" spans="1:13">
      <c r="A1028" t="s">
        <v>5463</v>
      </c>
      <c r="B1028" t="s">
        <v>970</v>
      </c>
      <c r="H1028" t="s">
        <v>4743</v>
      </c>
      <c r="L1028" t="s">
        <v>4743</v>
      </c>
      <c r="M1028">
        <f t="shared" si="16"/>
        <v>1</v>
      </c>
    </row>
    <row r="1029" spans="1:13">
      <c r="A1029" t="s">
        <v>5464</v>
      </c>
      <c r="B1029" t="s">
        <v>970</v>
      </c>
      <c r="K1029" t="s">
        <v>4746</v>
      </c>
      <c r="L1029" t="s">
        <v>4746</v>
      </c>
      <c r="M1029">
        <f t="shared" si="16"/>
        <v>1</v>
      </c>
    </row>
    <row r="1030" spans="1:13">
      <c r="A1030" t="s">
        <v>5466</v>
      </c>
      <c r="B1030" t="s">
        <v>970</v>
      </c>
      <c r="G1030" t="s">
        <v>4742</v>
      </c>
      <c r="L1030" t="s">
        <v>4742</v>
      </c>
      <c r="M1030">
        <f t="shared" si="16"/>
        <v>1</v>
      </c>
    </row>
    <row r="1031" spans="1:13">
      <c r="A1031" t="s">
        <v>5467</v>
      </c>
      <c r="B1031" t="s">
        <v>970</v>
      </c>
      <c r="F1031" t="s">
        <v>4741</v>
      </c>
      <c r="L1031" t="s">
        <v>4741</v>
      </c>
      <c r="M1031">
        <f t="shared" si="16"/>
        <v>1</v>
      </c>
    </row>
    <row r="1032" spans="1:13">
      <c r="A1032" t="s">
        <v>5468</v>
      </c>
      <c r="B1032" t="s">
        <v>970</v>
      </c>
      <c r="G1032" t="s">
        <v>4742</v>
      </c>
      <c r="L1032" t="s">
        <v>4742</v>
      </c>
      <c r="M1032">
        <f t="shared" si="16"/>
        <v>1</v>
      </c>
    </row>
    <row r="1033" spans="1:13">
      <c r="A1033" t="s">
        <v>5469</v>
      </c>
      <c r="B1033" t="s">
        <v>970</v>
      </c>
      <c r="I1033" t="s">
        <v>4744</v>
      </c>
      <c r="L1033" t="s">
        <v>4744</v>
      </c>
      <c r="M1033">
        <f t="shared" si="16"/>
        <v>1</v>
      </c>
    </row>
    <row r="1034" spans="1:13">
      <c r="A1034" t="s">
        <v>5470</v>
      </c>
      <c r="B1034" t="s">
        <v>970</v>
      </c>
      <c r="G1034" t="s">
        <v>4742</v>
      </c>
      <c r="L1034" t="s">
        <v>4742</v>
      </c>
      <c r="M1034">
        <f t="shared" si="16"/>
        <v>1</v>
      </c>
    </row>
    <row r="1035" spans="1:13">
      <c r="A1035" t="s">
        <v>5471</v>
      </c>
      <c r="B1035" t="s">
        <v>970</v>
      </c>
      <c r="H1035" t="s">
        <v>4743</v>
      </c>
      <c r="L1035" t="s">
        <v>4743</v>
      </c>
      <c r="M1035">
        <f t="shared" si="16"/>
        <v>1</v>
      </c>
    </row>
    <row r="1036" spans="1:13">
      <c r="A1036" t="s">
        <v>5931</v>
      </c>
      <c r="B1036" t="s">
        <v>3097</v>
      </c>
      <c r="G1036" t="s">
        <v>4742</v>
      </c>
      <c r="L1036" t="s">
        <v>4742</v>
      </c>
      <c r="M1036">
        <f t="shared" si="16"/>
        <v>1</v>
      </c>
    </row>
    <row r="1037" spans="1:13">
      <c r="A1037" t="s">
        <v>5932</v>
      </c>
      <c r="B1037" t="s">
        <v>3097</v>
      </c>
      <c r="H1037" t="s">
        <v>4743</v>
      </c>
      <c r="L1037" t="s">
        <v>4743</v>
      </c>
      <c r="M1037">
        <f t="shared" si="16"/>
        <v>1</v>
      </c>
    </row>
    <row r="1038" spans="1:13">
      <c r="A1038" t="s">
        <v>5816</v>
      </c>
      <c r="B1038" t="s">
        <v>2886</v>
      </c>
      <c r="K1038" t="s">
        <v>4746</v>
      </c>
      <c r="L1038" t="s">
        <v>4746</v>
      </c>
      <c r="M1038">
        <f t="shared" si="16"/>
        <v>1</v>
      </c>
    </row>
    <row r="1039" spans="1:13">
      <c r="A1039" t="s">
        <v>5817</v>
      </c>
      <c r="B1039" t="s">
        <v>2886</v>
      </c>
      <c r="K1039" t="s">
        <v>4746</v>
      </c>
      <c r="L1039" t="s">
        <v>4746</v>
      </c>
      <c r="M1039">
        <f t="shared" si="16"/>
        <v>1</v>
      </c>
    </row>
    <row r="1040" spans="1:13">
      <c r="A1040" t="s">
        <v>5818</v>
      </c>
      <c r="B1040" t="s">
        <v>2886</v>
      </c>
      <c r="K1040" t="s">
        <v>4746</v>
      </c>
      <c r="L1040" t="s">
        <v>4746</v>
      </c>
      <c r="M1040">
        <f t="shared" si="16"/>
        <v>1</v>
      </c>
    </row>
    <row r="1041" spans="1:13">
      <c r="A1041" t="s">
        <v>5819</v>
      </c>
      <c r="B1041" t="s">
        <v>2886</v>
      </c>
      <c r="H1041" t="s">
        <v>4743</v>
      </c>
      <c r="L1041" t="s">
        <v>4743</v>
      </c>
      <c r="M1041">
        <f t="shared" si="16"/>
        <v>1</v>
      </c>
    </row>
    <row r="1042" spans="1:13">
      <c r="A1042" t="s">
        <v>5820</v>
      </c>
      <c r="B1042" t="s">
        <v>2886</v>
      </c>
      <c r="C1042" t="s">
        <v>4738</v>
      </c>
      <c r="L1042" t="s">
        <v>4738</v>
      </c>
      <c r="M1042">
        <f t="shared" si="16"/>
        <v>1</v>
      </c>
    </row>
    <row r="1043" spans="1:13">
      <c r="A1043" t="s">
        <v>5713</v>
      </c>
      <c r="B1043" t="s">
        <v>2406</v>
      </c>
      <c r="G1043" t="s">
        <v>4742</v>
      </c>
      <c r="L1043" t="s">
        <v>4742</v>
      </c>
      <c r="M1043">
        <f t="shared" si="16"/>
        <v>1</v>
      </c>
    </row>
    <row r="1044" spans="1:13">
      <c r="A1044" t="s">
        <v>5821</v>
      </c>
      <c r="B1044" t="s">
        <v>2886</v>
      </c>
      <c r="J1044" t="s">
        <v>4745</v>
      </c>
      <c r="L1044" t="s">
        <v>4745</v>
      </c>
      <c r="M1044">
        <f t="shared" si="16"/>
        <v>1</v>
      </c>
    </row>
    <row r="1045" spans="1:13">
      <c r="A1045" t="s">
        <v>5934</v>
      </c>
      <c r="B1045" t="s">
        <v>3097</v>
      </c>
      <c r="H1045" t="s">
        <v>4743</v>
      </c>
      <c r="L1045" t="s">
        <v>4743</v>
      </c>
      <c r="M1045">
        <f t="shared" si="16"/>
        <v>1</v>
      </c>
    </row>
    <row r="1046" spans="1:13">
      <c r="A1046" t="s">
        <v>5935</v>
      </c>
      <c r="B1046" t="s">
        <v>3097</v>
      </c>
      <c r="H1046" t="s">
        <v>4743</v>
      </c>
      <c r="L1046" t="s">
        <v>4743</v>
      </c>
      <c r="M1046">
        <f t="shared" si="16"/>
        <v>1</v>
      </c>
    </row>
    <row r="1047" spans="1:13">
      <c r="A1047" t="s">
        <v>5473</v>
      </c>
      <c r="B1047" t="s">
        <v>970</v>
      </c>
      <c r="C1047" t="s">
        <v>4738</v>
      </c>
      <c r="L1047" t="s">
        <v>4738</v>
      </c>
      <c r="M1047">
        <f t="shared" si="16"/>
        <v>1</v>
      </c>
    </row>
    <row r="1048" spans="1:13">
      <c r="A1048" t="s">
        <v>5474</v>
      </c>
      <c r="B1048" t="s">
        <v>970</v>
      </c>
      <c r="H1048" t="s">
        <v>4743</v>
      </c>
      <c r="L1048" t="s">
        <v>4743</v>
      </c>
      <c r="M1048">
        <f t="shared" si="16"/>
        <v>1</v>
      </c>
    </row>
    <row r="1049" spans="1:13">
      <c r="A1049" t="s">
        <v>5475</v>
      </c>
      <c r="B1049" t="s">
        <v>970</v>
      </c>
      <c r="G1049" t="s">
        <v>4742</v>
      </c>
      <c r="L1049" t="s">
        <v>4742</v>
      </c>
      <c r="M1049">
        <f t="shared" si="16"/>
        <v>1</v>
      </c>
    </row>
    <row r="1050" spans="1:13">
      <c r="A1050" t="s">
        <v>5476</v>
      </c>
      <c r="B1050" t="s">
        <v>970</v>
      </c>
      <c r="H1050" t="s">
        <v>4743</v>
      </c>
      <c r="L1050" t="s">
        <v>4743</v>
      </c>
      <c r="M1050">
        <f t="shared" si="16"/>
        <v>1</v>
      </c>
    </row>
    <row r="1051" spans="1:13">
      <c r="A1051" t="s">
        <v>5477</v>
      </c>
      <c r="B1051" t="s">
        <v>970</v>
      </c>
      <c r="C1051" t="s">
        <v>4738</v>
      </c>
      <c r="L1051" t="s">
        <v>4738</v>
      </c>
      <c r="M1051">
        <f t="shared" si="16"/>
        <v>1</v>
      </c>
    </row>
    <row r="1052" spans="1:13">
      <c r="A1052" t="s">
        <v>5976</v>
      </c>
      <c r="B1052" t="s">
        <v>3463</v>
      </c>
      <c r="H1052" t="s">
        <v>4743</v>
      </c>
      <c r="L1052" t="s">
        <v>4743</v>
      </c>
      <c r="M1052">
        <f t="shared" si="16"/>
        <v>1</v>
      </c>
    </row>
    <row r="1053" spans="1:13">
      <c r="A1053" t="s">
        <v>5822</v>
      </c>
      <c r="B1053" t="s">
        <v>2886</v>
      </c>
      <c r="G1053" t="s">
        <v>4742</v>
      </c>
      <c r="L1053" t="s">
        <v>4742</v>
      </c>
      <c r="M1053">
        <f t="shared" si="16"/>
        <v>1</v>
      </c>
    </row>
    <row r="1054" spans="1:13">
      <c r="A1054" t="s">
        <v>4862</v>
      </c>
      <c r="B1054" t="s">
        <v>429</v>
      </c>
      <c r="H1054" t="s">
        <v>4743</v>
      </c>
      <c r="L1054" t="s">
        <v>4743</v>
      </c>
      <c r="M1054">
        <f t="shared" si="16"/>
        <v>1</v>
      </c>
    </row>
    <row r="1055" spans="1:13">
      <c r="A1055" t="s">
        <v>5978</v>
      </c>
      <c r="B1055" t="s">
        <v>3463</v>
      </c>
      <c r="H1055" t="s">
        <v>4743</v>
      </c>
      <c r="L1055" t="s">
        <v>4743</v>
      </c>
      <c r="M1055">
        <f t="shared" si="16"/>
        <v>1</v>
      </c>
    </row>
    <row r="1056" spans="1:13">
      <c r="A1056" t="s">
        <v>5478</v>
      </c>
      <c r="B1056" t="s">
        <v>970</v>
      </c>
      <c r="H1056" t="s">
        <v>4743</v>
      </c>
      <c r="L1056" t="s">
        <v>4743</v>
      </c>
      <c r="M1056">
        <f t="shared" si="16"/>
        <v>1</v>
      </c>
    </row>
    <row r="1057" spans="1:13">
      <c r="A1057" t="s">
        <v>5614</v>
      </c>
      <c r="B1057" t="s">
        <v>2264</v>
      </c>
      <c r="H1057" t="s">
        <v>4743</v>
      </c>
      <c r="L1057" t="s">
        <v>4743</v>
      </c>
      <c r="M1057">
        <f t="shared" si="16"/>
        <v>1</v>
      </c>
    </row>
    <row r="1058" spans="1:13">
      <c r="A1058" t="s">
        <v>5615</v>
      </c>
      <c r="B1058" t="s">
        <v>2264</v>
      </c>
      <c r="H1058" t="s">
        <v>4743</v>
      </c>
      <c r="L1058" t="s">
        <v>4743</v>
      </c>
      <c r="M1058">
        <f t="shared" si="16"/>
        <v>1</v>
      </c>
    </row>
    <row r="1059" spans="1:13">
      <c r="A1059" t="s">
        <v>5485</v>
      </c>
      <c r="B1059" t="s">
        <v>970</v>
      </c>
      <c r="H1059" t="s">
        <v>4743</v>
      </c>
      <c r="L1059" t="s">
        <v>4743</v>
      </c>
      <c r="M1059">
        <f t="shared" si="16"/>
        <v>1</v>
      </c>
    </row>
    <row r="1060" spans="1:13">
      <c r="A1060" t="s">
        <v>5486</v>
      </c>
      <c r="B1060" t="s">
        <v>970</v>
      </c>
      <c r="H1060" t="s">
        <v>4743</v>
      </c>
      <c r="L1060" t="s">
        <v>4743</v>
      </c>
      <c r="M1060">
        <f t="shared" si="16"/>
        <v>1</v>
      </c>
    </row>
    <row r="1061" spans="1:13">
      <c r="A1061" t="s">
        <v>5487</v>
      </c>
      <c r="B1061" t="s">
        <v>970</v>
      </c>
      <c r="H1061" t="s">
        <v>4743</v>
      </c>
      <c r="L1061" t="s">
        <v>4743</v>
      </c>
      <c r="M1061">
        <f t="shared" si="16"/>
        <v>1</v>
      </c>
    </row>
    <row r="1062" spans="1:13">
      <c r="A1062" t="s">
        <v>5490</v>
      </c>
      <c r="B1062" t="s">
        <v>970</v>
      </c>
      <c r="K1062" t="s">
        <v>4746</v>
      </c>
      <c r="L1062" t="s">
        <v>4746</v>
      </c>
      <c r="M1062">
        <f t="shared" si="16"/>
        <v>1</v>
      </c>
    </row>
    <row r="1063" spans="1:13">
      <c r="A1063" t="s">
        <v>5491</v>
      </c>
      <c r="B1063" t="s">
        <v>970</v>
      </c>
      <c r="F1063" t="s">
        <v>4741</v>
      </c>
      <c r="L1063" t="s">
        <v>4741</v>
      </c>
      <c r="M1063">
        <f t="shared" si="16"/>
        <v>1</v>
      </c>
    </row>
    <row r="1064" spans="1:13">
      <c r="A1064" t="s">
        <v>5492</v>
      </c>
      <c r="B1064" t="s">
        <v>970</v>
      </c>
      <c r="G1064" t="s">
        <v>4742</v>
      </c>
      <c r="L1064" t="s">
        <v>4742</v>
      </c>
      <c r="M1064">
        <f t="shared" si="16"/>
        <v>1</v>
      </c>
    </row>
    <row r="1065" spans="1:13">
      <c r="A1065" t="s">
        <v>5496</v>
      </c>
      <c r="B1065" t="s">
        <v>970</v>
      </c>
      <c r="C1065" t="s">
        <v>4738</v>
      </c>
      <c r="L1065" t="s">
        <v>4738</v>
      </c>
      <c r="M1065">
        <f t="shared" si="16"/>
        <v>1</v>
      </c>
    </row>
    <row r="1066" spans="1:13">
      <c r="A1066" t="s">
        <v>5497</v>
      </c>
      <c r="B1066" t="s">
        <v>970</v>
      </c>
      <c r="J1066" t="s">
        <v>4745</v>
      </c>
      <c r="L1066" t="s">
        <v>4745</v>
      </c>
      <c r="M1066">
        <f t="shared" si="16"/>
        <v>1</v>
      </c>
    </row>
    <row r="1067" spans="1:13">
      <c r="A1067" t="s">
        <v>5501</v>
      </c>
      <c r="B1067" t="s">
        <v>970</v>
      </c>
      <c r="F1067" t="s">
        <v>4741</v>
      </c>
      <c r="L1067" t="s">
        <v>4741</v>
      </c>
      <c r="M1067">
        <f t="shared" si="16"/>
        <v>1</v>
      </c>
    </row>
    <row r="1068" spans="1:13">
      <c r="A1068" t="s">
        <v>5502</v>
      </c>
      <c r="B1068" t="s">
        <v>970</v>
      </c>
      <c r="C1068" t="s">
        <v>4738</v>
      </c>
      <c r="L1068" t="s">
        <v>4738</v>
      </c>
      <c r="M1068">
        <f t="shared" si="16"/>
        <v>1</v>
      </c>
    </row>
    <row r="1069" spans="1:13">
      <c r="A1069" t="s">
        <v>5504</v>
      </c>
      <c r="B1069" t="s">
        <v>970</v>
      </c>
      <c r="F1069" t="s">
        <v>4741</v>
      </c>
      <c r="L1069" t="s">
        <v>4741</v>
      </c>
      <c r="M1069">
        <f t="shared" si="16"/>
        <v>1</v>
      </c>
    </row>
    <row r="1070" spans="1:13">
      <c r="A1070" t="s">
        <v>5505</v>
      </c>
      <c r="B1070" t="s">
        <v>970</v>
      </c>
      <c r="H1070" t="s">
        <v>4743</v>
      </c>
      <c r="L1070" t="s">
        <v>4743</v>
      </c>
      <c r="M1070">
        <f t="shared" si="16"/>
        <v>1</v>
      </c>
    </row>
    <row r="1071" spans="1:13">
      <c r="A1071" t="s">
        <v>5506</v>
      </c>
      <c r="B1071" t="s">
        <v>970</v>
      </c>
      <c r="G1071" t="s">
        <v>4742</v>
      </c>
      <c r="L1071" t="s">
        <v>4742</v>
      </c>
      <c r="M1071">
        <f t="shared" si="16"/>
        <v>1</v>
      </c>
    </row>
    <row r="1072" spans="1:13">
      <c r="A1072" t="s">
        <v>5507</v>
      </c>
      <c r="B1072" t="s">
        <v>970</v>
      </c>
      <c r="G1072" t="s">
        <v>4742</v>
      </c>
      <c r="L1072" t="s">
        <v>4742</v>
      </c>
      <c r="M1072">
        <f t="shared" si="16"/>
        <v>1</v>
      </c>
    </row>
    <row r="1073" spans="1:13">
      <c r="A1073" t="s">
        <v>5509</v>
      </c>
      <c r="B1073" t="s">
        <v>970</v>
      </c>
      <c r="F1073" t="s">
        <v>4741</v>
      </c>
      <c r="L1073" t="s">
        <v>4741</v>
      </c>
      <c r="M1073">
        <f t="shared" si="16"/>
        <v>1</v>
      </c>
    </row>
    <row r="1074" spans="1:13">
      <c r="A1074" t="s">
        <v>5510</v>
      </c>
      <c r="B1074" t="s">
        <v>970</v>
      </c>
      <c r="E1074" t="s">
        <v>4740</v>
      </c>
      <c r="L1074" t="s">
        <v>4740</v>
      </c>
      <c r="M1074">
        <f t="shared" si="16"/>
        <v>1</v>
      </c>
    </row>
    <row r="1075" spans="1:13">
      <c r="A1075" t="s">
        <v>5513</v>
      </c>
      <c r="B1075" t="s">
        <v>970</v>
      </c>
      <c r="I1075" t="s">
        <v>4744</v>
      </c>
      <c r="L1075" t="s">
        <v>4744</v>
      </c>
      <c r="M1075">
        <f t="shared" si="16"/>
        <v>1</v>
      </c>
    </row>
    <row r="1076" spans="1:13">
      <c r="A1076" t="s">
        <v>5514</v>
      </c>
      <c r="B1076" t="s">
        <v>970</v>
      </c>
      <c r="C1076" t="s">
        <v>4738</v>
      </c>
      <c r="L1076" t="s">
        <v>4738</v>
      </c>
      <c r="M1076">
        <f t="shared" si="16"/>
        <v>1</v>
      </c>
    </row>
    <row r="1077" spans="1:13">
      <c r="A1077" t="s">
        <v>5516</v>
      </c>
      <c r="B1077" t="s">
        <v>970</v>
      </c>
      <c r="H1077" t="s">
        <v>4743</v>
      </c>
      <c r="L1077" t="s">
        <v>4743</v>
      </c>
      <c r="M1077">
        <f t="shared" si="16"/>
        <v>1</v>
      </c>
    </row>
    <row r="1078" spans="1:13">
      <c r="A1078" t="s">
        <v>5517</v>
      </c>
      <c r="B1078" t="s">
        <v>970</v>
      </c>
      <c r="C1078" t="s">
        <v>4738</v>
      </c>
      <c r="L1078" t="s">
        <v>4738</v>
      </c>
      <c r="M1078">
        <f t="shared" si="16"/>
        <v>1</v>
      </c>
    </row>
    <row r="1079" spans="1:13">
      <c r="A1079" t="s">
        <v>5518</v>
      </c>
      <c r="B1079" t="s">
        <v>970</v>
      </c>
      <c r="G1079" t="s">
        <v>4742</v>
      </c>
      <c r="L1079" t="s">
        <v>4742</v>
      </c>
      <c r="M1079">
        <f t="shared" si="16"/>
        <v>1</v>
      </c>
    </row>
    <row r="1080" spans="1:13">
      <c r="A1080" t="s">
        <v>5519</v>
      </c>
      <c r="B1080" t="s">
        <v>970</v>
      </c>
      <c r="C1080" t="s">
        <v>4738</v>
      </c>
      <c r="L1080" t="s">
        <v>4738</v>
      </c>
      <c r="M1080">
        <f t="shared" si="16"/>
        <v>1</v>
      </c>
    </row>
    <row r="1081" spans="1:13">
      <c r="A1081" t="s">
        <v>5715</v>
      </c>
      <c r="B1081" t="s">
        <v>2406</v>
      </c>
      <c r="H1081" t="s">
        <v>4743</v>
      </c>
      <c r="L1081" t="s">
        <v>4743</v>
      </c>
      <c r="M1081">
        <f t="shared" si="16"/>
        <v>1</v>
      </c>
    </row>
    <row r="1082" spans="1:13">
      <c r="A1082" t="s">
        <v>5520</v>
      </c>
      <c r="B1082" t="s">
        <v>970</v>
      </c>
      <c r="H1082" t="s">
        <v>4743</v>
      </c>
      <c r="L1082" t="s">
        <v>4743</v>
      </c>
      <c r="M1082">
        <f t="shared" si="16"/>
        <v>1</v>
      </c>
    </row>
    <row r="1083" spans="1:13">
      <c r="A1083" t="s">
        <v>5716</v>
      </c>
      <c r="B1083" t="s">
        <v>2406</v>
      </c>
      <c r="I1083" t="s">
        <v>4744</v>
      </c>
      <c r="L1083" t="s">
        <v>4744</v>
      </c>
      <c r="M1083">
        <f t="shared" si="16"/>
        <v>1</v>
      </c>
    </row>
    <row r="1084" spans="1:13">
      <c r="A1084" t="s">
        <v>5823</v>
      </c>
      <c r="B1084" t="s">
        <v>2886</v>
      </c>
      <c r="H1084" t="s">
        <v>4743</v>
      </c>
      <c r="L1084" t="s">
        <v>4743</v>
      </c>
      <c r="M1084">
        <f t="shared" si="16"/>
        <v>1</v>
      </c>
    </row>
    <row r="1085" spans="1:13">
      <c r="A1085" t="s">
        <v>5824</v>
      </c>
      <c r="B1085" t="s">
        <v>2886</v>
      </c>
      <c r="H1085" t="s">
        <v>4743</v>
      </c>
      <c r="L1085" t="s">
        <v>4743</v>
      </c>
      <c r="M1085">
        <f t="shared" si="16"/>
        <v>1</v>
      </c>
    </row>
    <row r="1086" spans="1:13">
      <c r="A1086" t="s">
        <v>5825</v>
      </c>
      <c r="B1086" t="s">
        <v>2886</v>
      </c>
      <c r="J1086" t="s">
        <v>4745</v>
      </c>
      <c r="L1086" t="s">
        <v>4745</v>
      </c>
      <c r="M1086">
        <f t="shared" si="16"/>
        <v>1</v>
      </c>
    </row>
    <row r="1087" spans="1:13">
      <c r="A1087" t="s">
        <v>5762</v>
      </c>
      <c r="B1087" t="s">
        <v>2871</v>
      </c>
      <c r="G1087" t="s">
        <v>4742</v>
      </c>
      <c r="L1087" t="s">
        <v>4742</v>
      </c>
      <c r="M1087">
        <f t="shared" si="16"/>
        <v>1</v>
      </c>
    </row>
    <row r="1088" spans="1:13">
      <c r="A1088" t="s">
        <v>5763</v>
      </c>
      <c r="B1088" t="s">
        <v>2871</v>
      </c>
      <c r="H1088" t="s">
        <v>4743</v>
      </c>
      <c r="L1088" t="s">
        <v>4743</v>
      </c>
      <c r="M1088">
        <f t="shared" si="16"/>
        <v>1</v>
      </c>
    </row>
    <row r="1089" spans="1:13">
      <c r="A1089" t="s">
        <v>4826</v>
      </c>
      <c r="B1089" t="s">
        <v>264</v>
      </c>
      <c r="G1089" t="s">
        <v>4742</v>
      </c>
      <c r="L1089" t="s">
        <v>4742</v>
      </c>
      <c r="M1089">
        <f t="shared" ref="M1089:M1152" si="17">COUNTA(C1089:K1089)</f>
        <v>1</v>
      </c>
    </row>
    <row r="1090" spans="1:13">
      <c r="A1090" t="s">
        <v>5938</v>
      </c>
      <c r="B1090" t="s">
        <v>3097</v>
      </c>
      <c r="H1090" t="s">
        <v>4743</v>
      </c>
      <c r="L1090" t="s">
        <v>4743</v>
      </c>
      <c r="M1090">
        <f t="shared" si="17"/>
        <v>1</v>
      </c>
    </row>
    <row r="1091" spans="1:13">
      <c r="A1091" t="s">
        <v>5826</v>
      </c>
      <c r="B1091" t="s">
        <v>2886</v>
      </c>
      <c r="H1091" t="s">
        <v>4743</v>
      </c>
      <c r="L1091" t="s">
        <v>4743</v>
      </c>
      <c r="M1091">
        <f t="shared" si="17"/>
        <v>1</v>
      </c>
    </row>
    <row r="1092" spans="1:13">
      <c r="A1092" t="s">
        <v>5827</v>
      </c>
      <c r="B1092" t="s">
        <v>2886</v>
      </c>
      <c r="J1092" t="s">
        <v>4745</v>
      </c>
      <c r="L1092" t="s">
        <v>4745</v>
      </c>
      <c r="M1092">
        <f t="shared" si="17"/>
        <v>1</v>
      </c>
    </row>
    <row r="1093" spans="1:13">
      <c r="A1093" t="s">
        <v>5829</v>
      </c>
      <c r="B1093" t="s">
        <v>2886</v>
      </c>
      <c r="J1093" t="s">
        <v>4745</v>
      </c>
      <c r="L1093" t="s">
        <v>4745</v>
      </c>
      <c r="M1093">
        <f t="shared" si="17"/>
        <v>1</v>
      </c>
    </row>
    <row r="1094" spans="1:13">
      <c r="A1094" t="s">
        <v>5830</v>
      </c>
      <c r="B1094" t="s">
        <v>2886</v>
      </c>
      <c r="J1094" t="s">
        <v>4745</v>
      </c>
      <c r="L1094" t="s">
        <v>4745</v>
      </c>
      <c r="M1094">
        <f t="shared" si="17"/>
        <v>1</v>
      </c>
    </row>
    <row r="1095" spans="1:13">
      <c r="A1095" t="s">
        <v>5831</v>
      </c>
      <c r="B1095" t="s">
        <v>2886</v>
      </c>
      <c r="H1095" t="s">
        <v>4743</v>
      </c>
      <c r="L1095" t="s">
        <v>4743</v>
      </c>
      <c r="M1095">
        <f t="shared" si="17"/>
        <v>1</v>
      </c>
    </row>
    <row r="1096" spans="1:13">
      <c r="A1096" t="s">
        <v>5832</v>
      </c>
      <c r="B1096" t="s">
        <v>2886</v>
      </c>
      <c r="H1096" t="s">
        <v>4743</v>
      </c>
      <c r="L1096" t="s">
        <v>4743</v>
      </c>
      <c r="M1096">
        <f t="shared" si="17"/>
        <v>1</v>
      </c>
    </row>
    <row r="1097" spans="1:13">
      <c r="A1097" t="s">
        <v>5834</v>
      </c>
      <c r="B1097" t="s">
        <v>2886</v>
      </c>
      <c r="H1097" t="s">
        <v>4743</v>
      </c>
      <c r="L1097" t="s">
        <v>4743</v>
      </c>
      <c r="M1097">
        <f t="shared" si="17"/>
        <v>1</v>
      </c>
    </row>
    <row r="1098" spans="1:13">
      <c r="A1098" t="s">
        <v>5839</v>
      </c>
      <c r="B1098" t="s">
        <v>2886</v>
      </c>
      <c r="H1098" t="s">
        <v>4743</v>
      </c>
      <c r="L1098" t="s">
        <v>4743</v>
      </c>
      <c r="M1098">
        <f t="shared" si="17"/>
        <v>1</v>
      </c>
    </row>
    <row r="1099" spans="1:13">
      <c r="A1099" t="s">
        <v>5840</v>
      </c>
      <c r="B1099" t="s">
        <v>2886</v>
      </c>
      <c r="H1099" t="s">
        <v>4743</v>
      </c>
      <c r="L1099" t="s">
        <v>4743</v>
      </c>
      <c r="M1099">
        <f t="shared" si="17"/>
        <v>1</v>
      </c>
    </row>
    <row r="1100" spans="1:13">
      <c r="A1100" t="s">
        <v>5841</v>
      </c>
      <c r="B1100" t="s">
        <v>2886</v>
      </c>
      <c r="H1100" t="s">
        <v>4743</v>
      </c>
      <c r="L1100" t="s">
        <v>4743</v>
      </c>
      <c r="M1100">
        <f t="shared" si="17"/>
        <v>1</v>
      </c>
    </row>
    <row r="1101" spans="1:13">
      <c r="A1101" t="s">
        <v>5842</v>
      </c>
      <c r="B1101" t="s">
        <v>2886</v>
      </c>
      <c r="H1101" t="s">
        <v>4743</v>
      </c>
      <c r="L1101" t="s">
        <v>4743</v>
      </c>
      <c r="M1101">
        <f t="shared" si="17"/>
        <v>1</v>
      </c>
    </row>
    <row r="1102" spans="1:13">
      <c r="A1102" t="s">
        <v>5521</v>
      </c>
      <c r="B1102" t="s">
        <v>970</v>
      </c>
      <c r="H1102" t="s">
        <v>4743</v>
      </c>
      <c r="L1102" t="s">
        <v>4743</v>
      </c>
      <c r="M1102">
        <f t="shared" si="17"/>
        <v>1</v>
      </c>
    </row>
    <row r="1103" spans="1:13">
      <c r="A1103" t="s">
        <v>5523</v>
      </c>
      <c r="B1103" t="s">
        <v>970</v>
      </c>
      <c r="G1103" t="s">
        <v>4742</v>
      </c>
      <c r="L1103" t="s">
        <v>4742</v>
      </c>
      <c r="M1103">
        <f t="shared" si="17"/>
        <v>1</v>
      </c>
    </row>
    <row r="1104" spans="1:13">
      <c r="A1104" t="s">
        <v>5524</v>
      </c>
      <c r="B1104" t="s">
        <v>970</v>
      </c>
      <c r="J1104" t="s">
        <v>4745</v>
      </c>
      <c r="L1104" t="s">
        <v>4745</v>
      </c>
      <c r="M1104">
        <f t="shared" si="17"/>
        <v>1</v>
      </c>
    </row>
    <row r="1105" spans="1:13">
      <c r="A1105" t="s">
        <v>5525</v>
      </c>
      <c r="B1105" t="s">
        <v>970</v>
      </c>
      <c r="H1105" t="s">
        <v>4743</v>
      </c>
      <c r="L1105" t="s">
        <v>4743</v>
      </c>
      <c r="M1105">
        <f t="shared" si="17"/>
        <v>1</v>
      </c>
    </row>
    <row r="1106" spans="1:13">
      <c r="A1106" t="s">
        <v>5526</v>
      </c>
      <c r="B1106" t="s">
        <v>970</v>
      </c>
      <c r="J1106" t="s">
        <v>4745</v>
      </c>
      <c r="L1106" t="s">
        <v>4745</v>
      </c>
      <c r="M1106">
        <f t="shared" si="17"/>
        <v>1</v>
      </c>
    </row>
    <row r="1107" spans="1:13">
      <c r="A1107" t="s">
        <v>5527</v>
      </c>
      <c r="B1107" t="s">
        <v>970</v>
      </c>
      <c r="H1107" t="s">
        <v>4743</v>
      </c>
      <c r="L1107" t="s">
        <v>4743</v>
      </c>
      <c r="M1107">
        <f t="shared" si="17"/>
        <v>1</v>
      </c>
    </row>
    <row r="1108" spans="1:13">
      <c r="A1108" t="s">
        <v>5528</v>
      </c>
      <c r="B1108" t="s">
        <v>970</v>
      </c>
      <c r="H1108" t="s">
        <v>4743</v>
      </c>
      <c r="L1108" t="s">
        <v>4743</v>
      </c>
      <c r="M1108">
        <f t="shared" si="17"/>
        <v>1</v>
      </c>
    </row>
    <row r="1109" spans="1:13">
      <c r="A1109" t="s">
        <v>5844</v>
      </c>
      <c r="B1109" t="s">
        <v>2886</v>
      </c>
      <c r="J1109" t="s">
        <v>4745</v>
      </c>
      <c r="L1109" t="s">
        <v>4745</v>
      </c>
      <c r="M1109">
        <f t="shared" si="17"/>
        <v>1</v>
      </c>
    </row>
    <row r="1110" spans="1:13">
      <c r="A1110" t="s">
        <v>5846</v>
      </c>
      <c r="B1110" t="s">
        <v>2886</v>
      </c>
      <c r="H1110" t="s">
        <v>4743</v>
      </c>
      <c r="L1110" t="s">
        <v>4743</v>
      </c>
      <c r="M1110">
        <f t="shared" si="17"/>
        <v>1</v>
      </c>
    </row>
    <row r="1111" spans="1:13">
      <c r="A1111" t="s">
        <v>5847</v>
      </c>
      <c r="B1111" t="s">
        <v>2886</v>
      </c>
      <c r="I1111" t="s">
        <v>4744</v>
      </c>
      <c r="L1111" t="s">
        <v>4744</v>
      </c>
      <c r="M1111">
        <f t="shared" si="17"/>
        <v>1</v>
      </c>
    </row>
    <row r="1112" spans="1:13">
      <c r="A1112" t="s">
        <v>5848</v>
      </c>
      <c r="B1112" t="s">
        <v>2886</v>
      </c>
      <c r="H1112" t="s">
        <v>4743</v>
      </c>
      <c r="L1112" t="s">
        <v>4743</v>
      </c>
      <c r="M1112">
        <f t="shared" si="17"/>
        <v>1</v>
      </c>
    </row>
    <row r="1113" spans="1:13">
      <c r="A1113" t="s">
        <v>5849</v>
      </c>
      <c r="B1113" t="s">
        <v>2886</v>
      </c>
      <c r="I1113" t="s">
        <v>4744</v>
      </c>
      <c r="L1113" t="s">
        <v>4744</v>
      </c>
      <c r="M1113">
        <f t="shared" si="17"/>
        <v>1</v>
      </c>
    </row>
    <row r="1114" spans="1:13">
      <c r="A1114" t="s">
        <v>5850</v>
      </c>
      <c r="B1114" t="s">
        <v>2886</v>
      </c>
      <c r="H1114" t="s">
        <v>4743</v>
      </c>
      <c r="L1114" t="s">
        <v>4743</v>
      </c>
      <c r="M1114">
        <f t="shared" si="17"/>
        <v>1</v>
      </c>
    </row>
    <row r="1115" spans="1:13">
      <c r="A1115" t="s">
        <v>5851</v>
      </c>
      <c r="B1115" t="s">
        <v>2886</v>
      </c>
      <c r="H1115" t="s">
        <v>4743</v>
      </c>
      <c r="L1115" t="s">
        <v>4743</v>
      </c>
      <c r="M1115">
        <f t="shared" si="17"/>
        <v>1</v>
      </c>
    </row>
    <row r="1116" spans="1:13">
      <c r="A1116" t="s">
        <v>5852</v>
      </c>
      <c r="B1116" t="s">
        <v>2886</v>
      </c>
      <c r="H1116" t="s">
        <v>4743</v>
      </c>
      <c r="L1116" t="s">
        <v>4743</v>
      </c>
      <c r="M1116">
        <f t="shared" si="17"/>
        <v>1</v>
      </c>
    </row>
    <row r="1117" spans="1:13">
      <c r="A1117" t="s">
        <v>5939</v>
      </c>
      <c r="B1117" t="s">
        <v>3097</v>
      </c>
      <c r="H1117" t="s">
        <v>4743</v>
      </c>
      <c r="L1117" t="s">
        <v>4743</v>
      </c>
      <c r="M1117">
        <f t="shared" si="17"/>
        <v>1</v>
      </c>
    </row>
    <row r="1118" spans="1:13">
      <c r="A1118" t="s">
        <v>5718</v>
      </c>
      <c r="B1118" t="s">
        <v>2406</v>
      </c>
      <c r="H1118" t="s">
        <v>4743</v>
      </c>
      <c r="L1118" t="s">
        <v>4743</v>
      </c>
      <c r="M1118">
        <f t="shared" si="17"/>
        <v>1</v>
      </c>
    </row>
    <row r="1119" spans="1:13">
      <c r="A1119" t="s">
        <v>5719</v>
      </c>
      <c r="B1119" t="s">
        <v>2406</v>
      </c>
      <c r="H1119" t="s">
        <v>4743</v>
      </c>
      <c r="L1119" t="s">
        <v>4743</v>
      </c>
      <c r="M1119">
        <f t="shared" si="17"/>
        <v>1</v>
      </c>
    </row>
    <row r="1120" spans="1:13">
      <c r="A1120" t="s">
        <v>5529</v>
      </c>
      <c r="B1120" t="s">
        <v>970</v>
      </c>
      <c r="H1120" t="s">
        <v>4743</v>
      </c>
      <c r="L1120" t="s">
        <v>4743</v>
      </c>
      <c r="M1120">
        <f t="shared" si="17"/>
        <v>1</v>
      </c>
    </row>
    <row r="1121" spans="1:13">
      <c r="A1121" t="s">
        <v>5530</v>
      </c>
      <c r="B1121" t="s">
        <v>970</v>
      </c>
      <c r="J1121" t="s">
        <v>4745</v>
      </c>
      <c r="L1121" t="s">
        <v>4745</v>
      </c>
      <c r="M1121">
        <f t="shared" si="17"/>
        <v>1</v>
      </c>
    </row>
    <row r="1122" spans="1:13">
      <c r="A1122" t="s">
        <v>5720</v>
      </c>
      <c r="B1122" t="s">
        <v>2406</v>
      </c>
      <c r="F1122" t="s">
        <v>4741</v>
      </c>
      <c r="L1122" t="s">
        <v>4741</v>
      </c>
      <c r="M1122">
        <f t="shared" si="17"/>
        <v>1</v>
      </c>
    </row>
    <row r="1123" spans="1:13">
      <c r="A1123" t="s">
        <v>5957</v>
      </c>
      <c r="B1123" t="s">
        <v>3428</v>
      </c>
      <c r="F1123" t="s">
        <v>4741</v>
      </c>
      <c r="L1123" t="s">
        <v>4741</v>
      </c>
      <c r="M1123">
        <f t="shared" si="17"/>
        <v>1</v>
      </c>
    </row>
    <row r="1124" spans="1:13">
      <c r="A1124" t="s">
        <v>5958</v>
      </c>
      <c r="B1124" t="s">
        <v>3428</v>
      </c>
      <c r="F1124" t="s">
        <v>4741</v>
      </c>
      <c r="L1124" t="s">
        <v>4741</v>
      </c>
      <c r="M1124">
        <f t="shared" si="17"/>
        <v>1</v>
      </c>
    </row>
    <row r="1125" spans="1:13">
      <c r="A1125" t="s">
        <v>5959</v>
      </c>
      <c r="B1125" t="s">
        <v>3428</v>
      </c>
      <c r="H1125" t="s">
        <v>4743</v>
      </c>
      <c r="L1125" t="s">
        <v>4743</v>
      </c>
      <c r="M1125">
        <f t="shared" si="17"/>
        <v>1</v>
      </c>
    </row>
    <row r="1126" spans="1:13">
      <c r="A1126" t="s">
        <v>5532</v>
      </c>
      <c r="B1126" t="s">
        <v>970</v>
      </c>
      <c r="G1126" t="s">
        <v>4742</v>
      </c>
      <c r="L1126" t="s">
        <v>4742</v>
      </c>
      <c r="M1126">
        <f t="shared" si="17"/>
        <v>1</v>
      </c>
    </row>
    <row r="1127" spans="1:13">
      <c r="A1127" t="s">
        <v>5721</v>
      </c>
      <c r="B1127" t="s">
        <v>2406</v>
      </c>
      <c r="H1127" t="s">
        <v>4743</v>
      </c>
      <c r="L1127" t="s">
        <v>4743</v>
      </c>
      <c r="M1127">
        <f t="shared" si="17"/>
        <v>1</v>
      </c>
    </row>
    <row r="1128" spans="1:13">
      <c r="A1128" t="s">
        <v>5534</v>
      </c>
      <c r="B1128" t="s">
        <v>970</v>
      </c>
      <c r="F1128" t="s">
        <v>4741</v>
      </c>
      <c r="L1128" t="s">
        <v>4741</v>
      </c>
      <c r="M1128">
        <f t="shared" si="17"/>
        <v>1</v>
      </c>
    </row>
    <row r="1129" spans="1:13">
      <c r="A1129" t="s">
        <v>5722</v>
      </c>
      <c r="B1129" t="s">
        <v>2406</v>
      </c>
      <c r="H1129" t="s">
        <v>4743</v>
      </c>
      <c r="L1129" t="s">
        <v>4743</v>
      </c>
      <c r="M1129">
        <f t="shared" si="17"/>
        <v>1</v>
      </c>
    </row>
    <row r="1130" spans="1:13">
      <c r="A1130" t="s">
        <v>5725</v>
      </c>
      <c r="B1130" t="s">
        <v>2406</v>
      </c>
      <c r="H1130" t="s">
        <v>4743</v>
      </c>
      <c r="L1130" t="s">
        <v>4743</v>
      </c>
      <c r="M1130">
        <f t="shared" si="17"/>
        <v>1</v>
      </c>
    </row>
    <row r="1131" spans="1:13">
      <c r="A1131" t="s">
        <v>5726</v>
      </c>
      <c r="B1131" t="s">
        <v>2406</v>
      </c>
      <c r="H1131" t="s">
        <v>4743</v>
      </c>
      <c r="L1131" t="s">
        <v>4743</v>
      </c>
      <c r="M1131">
        <f t="shared" si="17"/>
        <v>1</v>
      </c>
    </row>
    <row r="1132" spans="1:13">
      <c r="A1132" t="s">
        <v>5727</v>
      </c>
      <c r="B1132" t="s">
        <v>2406</v>
      </c>
      <c r="H1132" t="s">
        <v>4743</v>
      </c>
      <c r="L1132" t="s">
        <v>4743</v>
      </c>
      <c r="M1132">
        <f t="shared" si="17"/>
        <v>1</v>
      </c>
    </row>
    <row r="1133" spans="1:13">
      <c r="A1133" t="s">
        <v>5729</v>
      </c>
      <c r="B1133" t="s">
        <v>2406</v>
      </c>
      <c r="H1133" t="s">
        <v>4743</v>
      </c>
      <c r="L1133" t="s">
        <v>4743</v>
      </c>
      <c r="M1133">
        <f t="shared" si="17"/>
        <v>1</v>
      </c>
    </row>
    <row r="1134" spans="1:13">
      <c r="A1134" t="s">
        <v>5730</v>
      </c>
      <c r="B1134" t="s">
        <v>2406</v>
      </c>
      <c r="H1134" t="s">
        <v>4743</v>
      </c>
      <c r="L1134" t="s">
        <v>4743</v>
      </c>
      <c r="M1134">
        <f t="shared" si="17"/>
        <v>1</v>
      </c>
    </row>
    <row r="1135" spans="1:13">
      <c r="A1135" t="s">
        <v>5535</v>
      </c>
      <c r="B1135" t="s">
        <v>970</v>
      </c>
      <c r="E1135" t="s">
        <v>4740</v>
      </c>
      <c r="L1135" t="s">
        <v>4740</v>
      </c>
      <c r="M1135">
        <f t="shared" si="17"/>
        <v>1</v>
      </c>
    </row>
    <row r="1136" spans="1:13">
      <c r="A1136" t="s">
        <v>5536</v>
      </c>
      <c r="B1136" t="s">
        <v>970</v>
      </c>
      <c r="C1136" t="s">
        <v>4738</v>
      </c>
      <c r="L1136" t="s">
        <v>4738</v>
      </c>
      <c r="M1136">
        <f t="shared" si="17"/>
        <v>1</v>
      </c>
    </row>
    <row r="1137" spans="1:13">
      <c r="A1137" t="s">
        <v>4971</v>
      </c>
      <c r="B1137" t="s">
        <v>845</v>
      </c>
      <c r="E1137" t="s">
        <v>4740</v>
      </c>
      <c r="L1137" t="s">
        <v>4740</v>
      </c>
      <c r="M1137">
        <f t="shared" si="17"/>
        <v>1</v>
      </c>
    </row>
    <row r="1138" spans="1:13">
      <c r="A1138" t="s">
        <v>5941</v>
      </c>
      <c r="B1138" t="s">
        <v>3097</v>
      </c>
      <c r="F1138" t="s">
        <v>4741</v>
      </c>
      <c r="L1138" t="s">
        <v>4741</v>
      </c>
      <c r="M1138">
        <f t="shared" si="17"/>
        <v>1</v>
      </c>
    </row>
    <row r="1139" spans="1:13">
      <c r="A1139" t="s">
        <v>4874</v>
      </c>
      <c r="B1139" t="s">
        <v>550</v>
      </c>
      <c r="H1139" t="s">
        <v>4743</v>
      </c>
      <c r="L1139" t="s">
        <v>4743</v>
      </c>
      <c r="M1139">
        <f t="shared" si="17"/>
        <v>1</v>
      </c>
    </row>
    <row r="1140" spans="1:13">
      <c r="A1140" t="s">
        <v>4875</v>
      </c>
      <c r="B1140" t="s">
        <v>550</v>
      </c>
      <c r="G1140" t="s">
        <v>4742</v>
      </c>
      <c r="L1140" t="s">
        <v>4742</v>
      </c>
      <c r="M1140">
        <f t="shared" si="17"/>
        <v>1</v>
      </c>
    </row>
    <row r="1141" spans="1:13">
      <c r="A1141" t="s">
        <v>4876</v>
      </c>
      <c r="B1141" t="s">
        <v>550</v>
      </c>
      <c r="F1141" t="s">
        <v>4741</v>
      </c>
      <c r="L1141" t="s">
        <v>4741</v>
      </c>
      <c r="M1141">
        <f t="shared" si="17"/>
        <v>1</v>
      </c>
    </row>
    <row r="1142" spans="1:13">
      <c r="A1142" t="s">
        <v>4877</v>
      </c>
      <c r="B1142" t="s">
        <v>550</v>
      </c>
      <c r="G1142" t="s">
        <v>4742</v>
      </c>
      <c r="L1142" t="s">
        <v>4742</v>
      </c>
      <c r="M1142">
        <f t="shared" si="17"/>
        <v>1</v>
      </c>
    </row>
    <row r="1143" spans="1:13">
      <c r="A1143" t="s">
        <v>4878</v>
      </c>
      <c r="B1143" t="s">
        <v>550</v>
      </c>
      <c r="G1143" t="s">
        <v>4742</v>
      </c>
      <c r="L1143" t="s">
        <v>4742</v>
      </c>
      <c r="M1143">
        <f t="shared" si="17"/>
        <v>1</v>
      </c>
    </row>
    <row r="1144" spans="1:13">
      <c r="A1144" t="s">
        <v>4879</v>
      </c>
      <c r="B1144" t="s">
        <v>550</v>
      </c>
      <c r="H1144" t="s">
        <v>4743</v>
      </c>
      <c r="L1144" t="s">
        <v>4743</v>
      </c>
      <c r="M1144">
        <f t="shared" si="17"/>
        <v>1</v>
      </c>
    </row>
    <row r="1145" spans="1:13">
      <c r="A1145" t="s">
        <v>4880</v>
      </c>
      <c r="B1145" t="s">
        <v>550</v>
      </c>
      <c r="D1145" t="s">
        <v>4739</v>
      </c>
      <c r="L1145" t="s">
        <v>4739</v>
      </c>
      <c r="M1145">
        <f t="shared" si="17"/>
        <v>1</v>
      </c>
    </row>
    <row r="1146" spans="1:13">
      <c r="A1146" t="s">
        <v>4882</v>
      </c>
      <c r="B1146" t="s">
        <v>550</v>
      </c>
      <c r="I1146" t="s">
        <v>4744</v>
      </c>
      <c r="L1146" t="s">
        <v>4744</v>
      </c>
      <c r="M1146">
        <f t="shared" si="17"/>
        <v>1</v>
      </c>
    </row>
    <row r="1147" spans="1:13">
      <c r="A1147" t="s">
        <v>4914</v>
      </c>
      <c r="B1147" t="s">
        <v>617</v>
      </c>
      <c r="G1147" t="s">
        <v>4742</v>
      </c>
      <c r="L1147" t="s">
        <v>4742</v>
      </c>
      <c r="M1147">
        <f t="shared" si="17"/>
        <v>1</v>
      </c>
    </row>
    <row r="1148" spans="1:13">
      <c r="A1148" t="s">
        <v>5853</v>
      </c>
      <c r="B1148" t="s">
        <v>2886</v>
      </c>
      <c r="H1148" t="s">
        <v>4743</v>
      </c>
      <c r="L1148" t="s">
        <v>4743</v>
      </c>
      <c r="M1148">
        <f t="shared" si="17"/>
        <v>1</v>
      </c>
    </row>
    <row r="1149" spans="1:13">
      <c r="A1149" t="s">
        <v>5734</v>
      </c>
      <c r="B1149" t="s">
        <v>2406</v>
      </c>
      <c r="H1149" t="s">
        <v>4743</v>
      </c>
      <c r="L1149" t="s">
        <v>4743</v>
      </c>
      <c r="M1149">
        <f t="shared" si="17"/>
        <v>1</v>
      </c>
    </row>
    <row r="1150" spans="1:13">
      <c r="A1150" t="s">
        <v>5539</v>
      </c>
      <c r="B1150" t="s">
        <v>970</v>
      </c>
      <c r="D1150" t="s">
        <v>4739</v>
      </c>
      <c r="L1150" t="s">
        <v>4739</v>
      </c>
      <c r="M1150">
        <f t="shared" si="17"/>
        <v>1</v>
      </c>
    </row>
    <row r="1151" spans="1:13">
      <c r="A1151" t="s">
        <v>5854</v>
      </c>
      <c r="B1151" t="s">
        <v>2886</v>
      </c>
      <c r="H1151" t="s">
        <v>4743</v>
      </c>
      <c r="L1151" t="s">
        <v>4743</v>
      </c>
      <c r="M1151">
        <f t="shared" si="17"/>
        <v>1</v>
      </c>
    </row>
    <row r="1152" spans="1:13">
      <c r="A1152" t="s">
        <v>5855</v>
      </c>
      <c r="B1152" t="s">
        <v>2886</v>
      </c>
      <c r="H1152" t="s">
        <v>4743</v>
      </c>
      <c r="L1152" t="s">
        <v>4743</v>
      </c>
      <c r="M1152">
        <f t="shared" si="17"/>
        <v>1</v>
      </c>
    </row>
    <row r="1153" spans="1:13">
      <c r="A1153" t="s">
        <v>5856</v>
      </c>
      <c r="B1153" t="s">
        <v>2886</v>
      </c>
      <c r="G1153" t="s">
        <v>4742</v>
      </c>
      <c r="L1153" t="s">
        <v>4742</v>
      </c>
      <c r="M1153">
        <f t="shared" ref="M1153:M1216" si="18">COUNTA(C1153:K1153)</f>
        <v>1</v>
      </c>
    </row>
    <row r="1154" spans="1:13">
      <c r="A1154" t="s">
        <v>4991</v>
      </c>
      <c r="B1154" t="s">
        <v>851</v>
      </c>
      <c r="H1154" t="s">
        <v>4743</v>
      </c>
      <c r="L1154" t="s">
        <v>4743</v>
      </c>
      <c r="M1154">
        <f t="shared" si="18"/>
        <v>1</v>
      </c>
    </row>
    <row r="1155" spans="1:13">
      <c r="A1155" t="s">
        <v>4992</v>
      </c>
      <c r="B1155" t="s">
        <v>851</v>
      </c>
      <c r="H1155" t="s">
        <v>4743</v>
      </c>
      <c r="L1155" t="s">
        <v>4743</v>
      </c>
      <c r="M1155">
        <f t="shared" si="18"/>
        <v>1</v>
      </c>
    </row>
    <row r="1156" spans="1:13">
      <c r="A1156" t="s">
        <v>4943</v>
      </c>
      <c r="B1156" t="s">
        <v>743</v>
      </c>
      <c r="H1156" t="s">
        <v>4743</v>
      </c>
      <c r="L1156" t="s">
        <v>4743</v>
      </c>
      <c r="M1156">
        <f t="shared" si="18"/>
        <v>1</v>
      </c>
    </row>
    <row r="1157" spans="1:13">
      <c r="A1157" t="s">
        <v>5541</v>
      </c>
      <c r="B1157" t="s">
        <v>970</v>
      </c>
      <c r="H1157" t="s">
        <v>4743</v>
      </c>
      <c r="L1157" t="s">
        <v>4743</v>
      </c>
      <c r="M1157">
        <f t="shared" si="18"/>
        <v>1</v>
      </c>
    </row>
    <row r="1158" spans="1:13">
      <c r="A1158" t="s">
        <v>5737</v>
      </c>
      <c r="B1158" t="s">
        <v>2406</v>
      </c>
      <c r="H1158" t="s">
        <v>4743</v>
      </c>
      <c r="L1158" t="s">
        <v>4743</v>
      </c>
      <c r="M1158">
        <f t="shared" si="18"/>
        <v>1</v>
      </c>
    </row>
    <row r="1159" spans="1:13">
      <c r="A1159" t="s">
        <v>6041</v>
      </c>
      <c r="B1159" t="s">
        <v>3570</v>
      </c>
      <c r="G1159" t="s">
        <v>4742</v>
      </c>
      <c r="L1159" t="s">
        <v>4742</v>
      </c>
      <c r="M1159">
        <f t="shared" si="18"/>
        <v>1</v>
      </c>
    </row>
    <row r="1160" spans="1:13">
      <c r="A1160" t="s">
        <v>6042</v>
      </c>
      <c r="B1160" t="s">
        <v>3570</v>
      </c>
      <c r="G1160" t="s">
        <v>4742</v>
      </c>
      <c r="L1160" t="s">
        <v>4742</v>
      </c>
      <c r="M1160">
        <f t="shared" si="18"/>
        <v>1</v>
      </c>
    </row>
    <row r="1161" spans="1:13">
      <c r="A1161" t="s">
        <v>6043</v>
      </c>
      <c r="B1161" t="s">
        <v>3570</v>
      </c>
      <c r="F1161" t="s">
        <v>4741</v>
      </c>
      <c r="L1161" t="s">
        <v>4741</v>
      </c>
      <c r="M1161">
        <f t="shared" si="18"/>
        <v>1</v>
      </c>
    </row>
    <row r="1162" spans="1:13">
      <c r="A1162" t="s">
        <v>5738</v>
      </c>
      <c r="B1162" t="s">
        <v>2406</v>
      </c>
      <c r="F1162" t="s">
        <v>4741</v>
      </c>
      <c r="L1162" t="s">
        <v>4741</v>
      </c>
      <c r="M1162">
        <f t="shared" si="18"/>
        <v>1</v>
      </c>
    </row>
    <row r="1163" spans="1:13">
      <c r="A1163" t="s">
        <v>5544</v>
      </c>
      <c r="B1163" t="s">
        <v>970</v>
      </c>
      <c r="J1163" t="s">
        <v>4745</v>
      </c>
      <c r="L1163" t="s">
        <v>4745</v>
      </c>
      <c r="M1163">
        <f t="shared" si="18"/>
        <v>1</v>
      </c>
    </row>
    <row r="1164" spans="1:13">
      <c r="A1164" t="s">
        <v>5545</v>
      </c>
      <c r="B1164" t="s">
        <v>970</v>
      </c>
      <c r="H1164" t="s">
        <v>4743</v>
      </c>
      <c r="L1164" t="s">
        <v>4743</v>
      </c>
      <c r="M1164">
        <f t="shared" si="18"/>
        <v>1</v>
      </c>
    </row>
    <row r="1165" spans="1:13">
      <c r="A1165" t="s">
        <v>5546</v>
      </c>
      <c r="B1165" t="s">
        <v>970</v>
      </c>
      <c r="H1165" t="s">
        <v>4743</v>
      </c>
      <c r="L1165" t="s">
        <v>4743</v>
      </c>
      <c r="M1165">
        <f t="shared" si="18"/>
        <v>1</v>
      </c>
    </row>
    <row r="1166" spans="1:13">
      <c r="A1166" t="s">
        <v>5547</v>
      </c>
      <c r="B1166" t="s">
        <v>970</v>
      </c>
      <c r="H1166" t="s">
        <v>4743</v>
      </c>
      <c r="L1166" t="s">
        <v>4743</v>
      </c>
      <c r="M1166">
        <f t="shared" si="18"/>
        <v>1</v>
      </c>
    </row>
    <row r="1167" spans="1:13">
      <c r="A1167" t="s">
        <v>5548</v>
      </c>
      <c r="B1167" t="s">
        <v>970</v>
      </c>
      <c r="H1167" t="s">
        <v>4743</v>
      </c>
      <c r="L1167" t="s">
        <v>4743</v>
      </c>
      <c r="M1167">
        <f t="shared" si="18"/>
        <v>1</v>
      </c>
    </row>
    <row r="1168" spans="1:13">
      <c r="A1168" t="s">
        <v>5549</v>
      </c>
      <c r="B1168" t="s">
        <v>970</v>
      </c>
      <c r="H1168" t="s">
        <v>4743</v>
      </c>
      <c r="L1168" t="s">
        <v>4743</v>
      </c>
      <c r="M1168">
        <f t="shared" si="18"/>
        <v>1</v>
      </c>
    </row>
    <row r="1169" spans="1:13">
      <c r="A1169" t="s">
        <v>5550</v>
      </c>
      <c r="B1169" t="s">
        <v>970</v>
      </c>
      <c r="H1169" t="s">
        <v>4743</v>
      </c>
      <c r="L1169" t="s">
        <v>4743</v>
      </c>
      <c r="M1169">
        <f t="shared" si="18"/>
        <v>1</v>
      </c>
    </row>
    <row r="1170" spans="1:13">
      <c r="A1170" t="s">
        <v>5857</v>
      </c>
      <c r="B1170" t="s">
        <v>2886</v>
      </c>
      <c r="H1170" t="s">
        <v>4743</v>
      </c>
      <c r="L1170" t="s">
        <v>4743</v>
      </c>
      <c r="M1170">
        <f t="shared" si="18"/>
        <v>1</v>
      </c>
    </row>
    <row r="1171" spans="1:13">
      <c r="A1171" t="s">
        <v>5858</v>
      </c>
      <c r="B1171" t="s">
        <v>2886</v>
      </c>
      <c r="H1171" t="s">
        <v>4743</v>
      </c>
      <c r="L1171" t="s">
        <v>4743</v>
      </c>
      <c r="M1171">
        <f t="shared" si="18"/>
        <v>1</v>
      </c>
    </row>
    <row r="1172" spans="1:13">
      <c r="A1172" t="s">
        <v>5859</v>
      </c>
      <c r="B1172" t="s">
        <v>2886</v>
      </c>
      <c r="H1172" t="s">
        <v>4743</v>
      </c>
      <c r="L1172" t="s">
        <v>4743</v>
      </c>
      <c r="M1172">
        <f t="shared" si="18"/>
        <v>1</v>
      </c>
    </row>
    <row r="1173" spans="1:13">
      <c r="A1173" t="s">
        <v>5861</v>
      </c>
      <c r="B1173" t="s">
        <v>2886</v>
      </c>
      <c r="H1173" t="s">
        <v>4743</v>
      </c>
      <c r="L1173" t="s">
        <v>4743</v>
      </c>
      <c r="M1173">
        <f t="shared" si="18"/>
        <v>1</v>
      </c>
    </row>
    <row r="1174" spans="1:13">
      <c r="A1174" t="s">
        <v>5862</v>
      </c>
      <c r="B1174" t="s">
        <v>2886</v>
      </c>
      <c r="H1174" t="s">
        <v>4743</v>
      </c>
      <c r="L1174" t="s">
        <v>4743</v>
      </c>
      <c r="M1174">
        <f t="shared" si="18"/>
        <v>1</v>
      </c>
    </row>
    <row r="1175" spans="1:13">
      <c r="A1175" t="s">
        <v>5863</v>
      </c>
      <c r="B1175" t="s">
        <v>2886</v>
      </c>
      <c r="H1175" t="s">
        <v>4743</v>
      </c>
      <c r="L1175" t="s">
        <v>4743</v>
      </c>
      <c r="M1175">
        <f t="shared" si="18"/>
        <v>1</v>
      </c>
    </row>
    <row r="1176" spans="1:13">
      <c r="A1176" t="s">
        <v>5551</v>
      </c>
      <c r="B1176" t="s">
        <v>970</v>
      </c>
      <c r="H1176" t="s">
        <v>4743</v>
      </c>
      <c r="L1176" t="s">
        <v>4743</v>
      </c>
      <c r="M1176">
        <f t="shared" si="18"/>
        <v>1</v>
      </c>
    </row>
    <row r="1177" spans="1:13">
      <c r="A1177" t="s">
        <v>4846</v>
      </c>
      <c r="B1177" t="s">
        <v>415</v>
      </c>
      <c r="H1177" t="s">
        <v>4743</v>
      </c>
      <c r="L1177" t="s">
        <v>4743</v>
      </c>
      <c r="M1177">
        <f t="shared" si="18"/>
        <v>1</v>
      </c>
    </row>
    <row r="1178" spans="1:13">
      <c r="A1178" t="s">
        <v>5552</v>
      </c>
      <c r="B1178" t="s">
        <v>970</v>
      </c>
      <c r="H1178" t="s">
        <v>4743</v>
      </c>
      <c r="L1178" t="s">
        <v>4743</v>
      </c>
      <c r="M1178">
        <f t="shared" si="18"/>
        <v>1</v>
      </c>
    </row>
    <row r="1179" spans="1:13">
      <c r="A1179" t="s">
        <v>5553</v>
      </c>
      <c r="B1179" t="s">
        <v>970</v>
      </c>
      <c r="J1179" t="s">
        <v>4745</v>
      </c>
      <c r="L1179" t="s">
        <v>4745</v>
      </c>
      <c r="M1179">
        <f t="shared" si="18"/>
        <v>1</v>
      </c>
    </row>
    <row r="1180" spans="1:13">
      <c r="A1180" t="s">
        <v>5554</v>
      </c>
      <c r="B1180" t="s">
        <v>970</v>
      </c>
      <c r="F1180" t="s">
        <v>4741</v>
      </c>
      <c r="L1180" t="s">
        <v>4741</v>
      </c>
      <c r="M1180">
        <f t="shared" si="18"/>
        <v>1</v>
      </c>
    </row>
    <row r="1181" spans="1:13">
      <c r="A1181" t="s">
        <v>5943</v>
      </c>
      <c r="B1181" t="s">
        <v>3097</v>
      </c>
      <c r="K1181" t="s">
        <v>4746</v>
      </c>
      <c r="L1181" t="s">
        <v>4746</v>
      </c>
      <c r="M1181">
        <f t="shared" si="18"/>
        <v>1</v>
      </c>
    </row>
    <row r="1182" spans="1:13">
      <c r="A1182" t="s">
        <v>5557</v>
      </c>
      <c r="B1182" t="s">
        <v>970</v>
      </c>
      <c r="H1182" t="s">
        <v>4743</v>
      </c>
      <c r="L1182" t="s">
        <v>4743</v>
      </c>
      <c r="M1182">
        <f t="shared" si="18"/>
        <v>1</v>
      </c>
    </row>
    <row r="1183" spans="1:13">
      <c r="A1183" t="s">
        <v>5558</v>
      </c>
      <c r="B1183" t="s">
        <v>970</v>
      </c>
      <c r="K1183" t="s">
        <v>4746</v>
      </c>
      <c r="L1183" t="s">
        <v>4746</v>
      </c>
      <c r="M1183">
        <f t="shared" si="18"/>
        <v>1</v>
      </c>
    </row>
    <row r="1184" spans="1:13">
      <c r="A1184" t="s">
        <v>5559</v>
      </c>
      <c r="B1184" t="s">
        <v>970</v>
      </c>
      <c r="H1184" t="s">
        <v>4743</v>
      </c>
      <c r="L1184" t="s">
        <v>4743</v>
      </c>
      <c r="M1184">
        <f t="shared" si="18"/>
        <v>1</v>
      </c>
    </row>
    <row r="1185" spans="1:13">
      <c r="A1185" t="s">
        <v>5560</v>
      </c>
      <c r="B1185" t="s">
        <v>970</v>
      </c>
      <c r="C1185" t="s">
        <v>4738</v>
      </c>
      <c r="L1185" t="s">
        <v>4738</v>
      </c>
      <c r="M1185">
        <f t="shared" si="18"/>
        <v>1</v>
      </c>
    </row>
    <row r="1186" spans="1:13">
      <c r="A1186" t="s">
        <v>5944</v>
      </c>
      <c r="B1186" t="s">
        <v>3097</v>
      </c>
      <c r="H1186" t="s">
        <v>4743</v>
      </c>
      <c r="L1186" t="s">
        <v>4743</v>
      </c>
      <c r="M1186">
        <f t="shared" si="18"/>
        <v>1</v>
      </c>
    </row>
    <row r="1187" spans="1:13">
      <c r="A1187" t="s">
        <v>5739</v>
      </c>
      <c r="B1187" t="s">
        <v>2406</v>
      </c>
      <c r="I1187" t="s">
        <v>4744</v>
      </c>
      <c r="L1187" t="s">
        <v>4744</v>
      </c>
      <c r="M1187">
        <f t="shared" si="18"/>
        <v>1</v>
      </c>
    </row>
    <row r="1188" spans="1:13">
      <c r="A1188" t="s">
        <v>5740</v>
      </c>
      <c r="B1188" t="s">
        <v>2406</v>
      </c>
      <c r="J1188" t="s">
        <v>4745</v>
      </c>
      <c r="L1188" t="s">
        <v>4745</v>
      </c>
      <c r="M1188">
        <f t="shared" si="18"/>
        <v>1</v>
      </c>
    </row>
    <row r="1189" spans="1:13">
      <c r="A1189" t="s">
        <v>5741</v>
      </c>
      <c r="B1189" t="s">
        <v>2406</v>
      </c>
      <c r="G1189" t="s">
        <v>4742</v>
      </c>
      <c r="L1189" t="s">
        <v>4742</v>
      </c>
      <c r="M1189">
        <f t="shared" si="18"/>
        <v>1</v>
      </c>
    </row>
    <row r="1190" spans="1:13">
      <c r="A1190" t="s">
        <v>5742</v>
      </c>
      <c r="B1190" t="s">
        <v>2406</v>
      </c>
      <c r="D1190" t="s">
        <v>4739</v>
      </c>
      <c r="L1190" t="s">
        <v>4739</v>
      </c>
      <c r="M1190">
        <f t="shared" si="18"/>
        <v>1</v>
      </c>
    </row>
    <row r="1191" spans="1:13">
      <c r="A1191" t="s">
        <v>5960</v>
      </c>
      <c r="B1191" t="s">
        <v>3428</v>
      </c>
      <c r="E1191" t="s">
        <v>4740</v>
      </c>
      <c r="L1191" t="s">
        <v>4740</v>
      </c>
      <c r="M1191">
        <f t="shared" si="18"/>
        <v>1</v>
      </c>
    </row>
    <row r="1192" spans="1:13">
      <c r="A1192" t="s">
        <v>4768</v>
      </c>
      <c r="B1192" t="s">
        <v>130</v>
      </c>
      <c r="H1192" t="s">
        <v>4743</v>
      </c>
      <c r="L1192" t="s">
        <v>4743</v>
      </c>
      <c r="M1192">
        <f t="shared" si="18"/>
        <v>1</v>
      </c>
    </row>
    <row r="1193" spans="1:13">
      <c r="A1193" t="s">
        <v>4796</v>
      </c>
      <c r="B1193" t="s">
        <v>157</v>
      </c>
      <c r="F1193" t="s">
        <v>4741</v>
      </c>
      <c r="L1193" t="s">
        <v>4741</v>
      </c>
      <c r="M1193">
        <f t="shared" si="18"/>
        <v>1</v>
      </c>
    </row>
    <row r="1194" spans="1:13">
      <c r="A1194" t="s">
        <v>5987</v>
      </c>
      <c r="B1194" t="s">
        <v>5986</v>
      </c>
      <c r="G1194" t="s">
        <v>4742</v>
      </c>
      <c r="L1194" t="s">
        <v>4742</v>
      </c>
      <c r="M1194">
        <f t="shared" si="18"/>
        <v>1</v>
      </c>
    </row>
    <row r="1195" spans="1:13">
      <c r="A1195" t="s">
        <v>5561</v>
      </c>
      <c r="B1195" t="s">
        <v>970</v>
      </c>
      <c r="G1195" t="s">
        <v>4742</v>
      </c>
      <c r="L1195" t="s">
        <v>4742</v>
      </c>
      <c r="M1195">
        <f t="shared" si="18"/>
        <v>1</v>
      </c>
    </row>
    <row r="1196" spans="1:13">
      <c r="A1196" t="s">
        <v>5743</v>
      </c>
      <c r="B1196" t="s">
        <v>2406</v>
      </c>
      <c r="H1196" t="s">
        <v>4743</v>
      </c>
      <c r="L1196" t="s">
        <v>4743</v>
      </c>
      <c r="M1196">
        <f t="shared" si="18"/>
        <v>1</v>
      </c>
    </row>
    <row r="1197" spans="1:13">
      <c r="A1197" t="s">
        <v>5744</v>
      </c>
      <c r="B1197" t="s">
        <v>2406</v>
      </c>
      <c r="H1197" t="s">
        <v>4743</v>
      </c>
      <c r="L1197" t="s">
        <v>4743</v>
      </c>
      <c r="M1197">
        <f t="shared" si="18"/>
        <v>1</v>
      </c>
    </row>
    <row r="1198" spans="1:13">
      <c r="A1198" t="s">
        <v>5745</v>
      </c>
      <c r="B1198" t="s">
        <v>2406</v>
      </c>
      <c r="I1198" t="s">
        <v>4744</v>
      </c>
      <c r="L1198" t="s">
        <v>4744</v>
      </c>
      <c r="M1198">
        <f t="shared" si="18"/>
        <v>1</v>
      </c>
    </row>
    <row r="1199" spans="1:13">
      <c r="A1199" t="s">
        <v>5988</v>
      </c>
      <c r="B1199" t="s">
        <v>3564</v>
      </c>
      <c r="F1199" t="s">
        <v>4741</v>
      </c>
      <c r="L1199" t="s">
        <v>4741</v>
      </c>
      <c r="M1199">
        <f t="shared" si="18"/>
        <v>1</v>
      </c>
    </row>
    <row r="1200" spans="1:13">
      <c r="A1200" t="s">
        <v>6044</v>
      </c>
      <c r="B1200" t="s">
        <v>3570</v>
      </c>
      <c r="C1200" t="s">
        <v>4738</v>
      </c>
      <c r="L1200" t="s">
        <v>4738</v>
      </c>
      <c r="M1200">
        <f t="shared" si="18"/>
        <v>1</v>
      </c>
    </row>
    <row r="1201" spans="1:13">
      <c r="A1201" t="s">
        <v>6046</v>
      </c>
      <c r="B1201" t="s">
        <v>3570</v>
      </c>
      <c r="H1201" t="s">
        <v>4743</v>
      </c>
      <c r="L1201" t="s">
        <v>4743</v>
      </c>
      <c r="M1201">
        <f t="shared" si="18"/>
        <v>1</v>
      </c>
    </row>
    <row r="1202" spans="1:13">
      <c r="A1202" t="s">
        <v>6049</v>
      </c>
      <c r="B1202" t="s">
        <v>3570</v>
      </c>
      <c r="H1202" t="s">
        <v>4743</v>
      </c>
      <c r="L1202" t="s">
        <v>4743</v>
      </c>
      <c r="M1202">
        <f t="shared" si="18"/>
        <v>1</v>
      </c>
    </row>
    <row r="1203" spans="1:13">
      <c r="A1203" t="s">
        <v>6051</v>
      </c>
      <c r="B1203" t="s">
        <v>3570</v>
      </c>
      <c r="H1203" t="s">
        <v>4743</v>
      </c>
      <c r="L1203" t="s">
        <v>4743</v>
      </c>
      <c r="M1203">
        <f t="shared" si="18"/>
        <v>1</v>
      </c>
    </row>
    <row r="1204" spans="1:13">
      <c r="A1204" t="s">
        <v>6052</v>
      </c>
      <c r="B1204" t="s">
        <v>3570</v>
      </c>
      <c r="G1204" t="s">
        <v>4742</v>
      </c>
      <c r="L1204" t="s">
        <v>4742</v>
      </c>
      <c r="M1204">
        <f t="shared" si="18"/>
        <v>1</v>
      </c>
    </row>
    <row r="1205" spans="1:13">
      <c r="A1205" t="s">
        <v>6054</v>
      </c>
      <c r="B1205" t="s">
        <v>3570</v>
      </c>
      <c r="I1205" t="s">
        <v>4744</v>
      </c>
      <c r="L1205" t="s">
        <v>4744</v>
      </c>
      <c r="M1205">
        <f t="shared" si="18"/>
        <v>1</v>
      </c>
    </row>
    <row r="1206" spans="1:13">
      <c r="A1206" t="s">
        <v>6058</v>
      </c>
      <c r="B1206" t="s">
        <v>3570</v>
      </c>
      <c r="H1206" t="s">
        <v>4743</v>
      </c>
      <c r="L1206" t="s">
        <v>4743</v>
      </c>
      <c r="M1206">
        <f t="shared" si="18"/>
        <v>1</v>
      </c>
    </row>
    <row r="1207" spans="1:13">
      <c r="A1207" t="s">
        <v>5562</v>
      </c>
      <c r="B1207" t="s">
        <v>970</v>
      </c>
      <c r="J1207" t="s">
        <v>4745</v>
      </c>
      <c r="L1207" t="s">
        <v>4745</v>
      </c>
      <c r="M1207">
        <f t="shared" si="18"/>
        <v>1</v>
      </c>
    </row>
    <row r="1208" spans="1:13">
      <c r="A1208" t="s">
        <v>5945</v>
      </c>
      <c r="B1208" t="s">
        <v>3097</v>
      </c>
      <c r="F1208" t="s">
        <v>4741</v>
      </c>
      <c r="L1208" t="s">
        <v>4741</v>
      </c>
      <c r="M1208">
        <f t="shared" si="18"/>
        <v>1</v>
      </c>
    </row>
    <row r="1209" spans="1:13">
      <c r="A1209" t="s">
        <v>5566</v>
      </c>
      <c r="B1209" t="s">
        <v>970</v>
      </c>
      <c r="G1209" t="s">
        <v>4742</v>
      </c>
      <c r="L1209" t="s">
        <v>4742</v>
      </c>
      <c r="M1209">
        <f t="shared" si="18"/>
        <v>1</v>
      </c>
    </row>
    <row r="1210" spans="1:13">
      <c r="A1210" t="s">
        <v>5567</v>
      </c>
      <c r="B1210" t="s">
        <v>970</v>
      </c>
      <c r="G1210" t="s">
        <v>4742</v>
      </c>
      <c r="L1210" t="s">
        <v>4742</v>
      </c>
      <c r="M1210">
        <f t="shared" si="18"/>
        <v>1</v>
      </c>
    </row>
    <row r="1211" spans="1:13">
      <c r="A1211" t="s">
        <v>5568</v>
      </c>
      <c r="B1211" t="s">
        <v>970</v>
      </c>
      <c r="H1211" t="s">
        <v>4743</v>
      </c>
      <c r="L1211" t="s">
        <v>4743</v>
      </c>
      <c r="M1211">
        <f t="shared" si="18"/>
        <v>1</v>
      </c>
    </row>
    <row r="1212" spans="1:13">
      <c r="A1212" t="s">
        <v>5946</v>
      </c>
      <c r="B1212" t="s">
        <v>3097</v>
      </c>
      <c r="G1212" t="s">
        <v>4742</v>
      </c>
      <c r="L1212" t="s">
        <v>4742</v>
      </c>
      <c r="M1212">
        <f t="shared" si="18"/>
        <v>1</v>
      </c>
    </row>
    <row r="1213" spans="1:13">
      <c r="A1213" t="s">
        <v>5747</v>
      </c>
      <c r="B1213" t="s">
        <v>2406</v>
      </c>
      <c r="I1213" t="s">
        <v>4744</v>
      </c>
      <c r="L1213" t="s">
        <v>4744</v>
      </c>
      <c r="M1213">
        <f t="shared" si="18"/>
        <v>1</v>
      </c>
    </row>
    <row r="1214" spans="1:13">
      <c r="A1214" t="s">
        <v>5571</v>
      </c>
      <c r="B1214" t="s">
        <v>970</v>
      </c>
      <c r="H1214" t="s">
        <v>4743</v>
      </c>
      <c r="L1214" t="s">
        <v>4743</v>
      </c>
      <c r="M1214">
        <f t="shared" si="18"/>
        <v>1</v>
      </c>
    </row>
    <row r="1215" spans="1:13">
      <c r="A1215" t="s">
        <v>5572</v>
      </c>
      <c r="B1215" t="s">
        <v>970</v>
      </c>
      <c r="H1215" t="s">
        <v>4743</v>
      </c>
      <c r="L1215" t="s">
        <v>4743</v>
      </c>
      <c r="M1215">
        <f t="shared" si="18"/>
        <v>1</v>
      </c>
    </row>
    <row r="1216" spans="1:13">
      <c r="A1216" t="s">
        <v>5574</v>
      </c>
      <c r="B1216" t="s">
        <v>970</v>
      </c>
      <c r="H1216" t="s">
        <v>4743</v>
      </c>
      <c r="L1216" t="s">
        <v>4743</v>
      </c>
      <c r="M1216">
        <f t="shared" si="18"/>
        <v>1</v>
      </c>
    </row>
    <row r="1217" spans="1:13">
      <c r="A1217" t="s">
        <v>5575</v>
      </c>
      <c r="B1217" t="s">
        <v>970</v>
      </c>
      <c r="H1217" t="s">
        <v>4743</v>
      </c>
      <c r="L1217" t="s">
        <v>4743</v>
      </c>
      <c r="M1217">
        <f t="shared" ref="M1217:M1256" si="19">COUNTA(C1217:K1217)</f>
        <v>1</v>
      </c>
    </row>
    <row r="1218" spans="1:13">
      <c r="A1218" t="s">
        <v>5576</v>
      </c>
      <c r="B1218" t="s">
        <v>970</v>
      </c>
      <c r="J1218" t="s">
        <v>4745</v>
      </c>
      <c r="L1218" t="s">
        <v>4745</v>
      </c>
      <c r="M1218">
        <f t="shared" si="19"/>
        <v>1</v>
      </c>
    </row>
    <row r="1219" spans="1:13">
      <c r="A1219" t="s">
        <v>5579</v>
      </c>
      <c r="B1219" t="s">
        <v>970</v>
      </c>
      <c r="K1219" t="s">
        <v>4746</v>
      </c>
      <c r="L1219" t="s">
        <v>4746</v>
      </c>
      <c r="M1219">
        <f t="shared" si="19"/>
        <v>1</v>
      </c>
    </row>
    <row r="1220" spans="1:13">
      <c r="A1220" t="s">
        <v>5580</v>
      </c>
      <c r="B1220" t="s">
        <v>970</v>
      </c>
      <c r="H1220" t="s">
        <v>4743</v>
      </c>
      <c r="L1220" t="s">
        <v>4743</v>
      </c>
      <c r="M1220">
        <f t="shared" si="19"/>
        <v>1</v>
      </c>
    </row>
    <row r="1221" spans="1:13">
      <c r="A1221" t="s">
        <v>5581</v>
      </c>
      <c r="B1221" t="s">
        <v>970</v>
      </c>
      <c r="H1221" t="s">
        <v>4743</v>
      </c>
      <c r="L1221" t="s">
        <v>4743</v>
      </c>
      <c r="M1221">
        <f t="shared" si="19"/>
        <v>1</v>
      </c>
    </row>
    <row r="1222" spans="1:13">
      <c r="A1222" t="s">
        <v>5582</v>
      </c>
      <c r="B1222" t="s">
        <v>970</v>
      </c>
      <c r="H1222" t="s">
        <v>4743</v>
      </c>
      <c r="L1222" t="s">
        <v>4743</v>
      </c>
      <c r="M1222">
        <f t="shared" si="19"/>
        <v>1</v>
      </c>
    </row>
    <row r="1223" spans="1:13">
      <c r="A1223" t="s">
        <v>5583</v>
      </c>
      <c r="B1223" t="s">
        <v>970</v>
      </c>
      <c r="H1223" t="s">
        <v>4743</v>
      </c>
      <c r="L1223" t="s">
        <v>4743</v>
      </c>
      <c r="M1223">
        <f t="shared" si="19"/>
        <v>1</v>
      </c>
    </row>
    <row r="1224" spans="1:13">
      <c r="A1224" t="s">
        <v>5584</v>
      </c>
      <c r="B1224" t="s">
        <v>970</v>
      </c>
      <c r="H1224" t="s">
        <v>4743</v>
      </c>
      <c r="L1224" t="s">
        <v>4743</v>
      </c>
      <c r="M1224">
        <f t="shared" si="19"/>
        <v>1</v>
      </c>
    </row>
    <row r="1225" spans="1:13">
      <c r="A1225" t="s">
        <v>5587</v>
      </c>
      <c r="B1225" t="s">
        <v>970</v>
      </c>
      <c r="H1225" t="s">
        <v>4743</v>
      </c>
      <c r="L1225" t="s">
        <v>4743</v>
      </c>
      <c r="M1225">
        <f t="shared" si="19"/>
        <v>1</v>
      </c>
    </row>
    <row r="1226" spans="1:13">
      <c r="A1226" t="s">
        <v>5588</v>
      </c>
      <c r="B1226" t="s">
        <v>970</v>
      </c>
      <c r="H1226" t="s">
        <v>4743</v>
      </c>
      <c r="L1226" t="s">
        <v>4743</v>
      </c>
      <c r="M1226">
        <f t="shared" si="19"/>
        <v>1</v>
      </c>
    </row>
    <row r="1227" spans="1:13">
      <c r="A1227" t="s">
        <v>5589</v>
      </c>
      <c r="B1227" t="s">
        <v>970</v>
      </c>
      <c r="K1227" t="s">
        <v>4746</v>
      </c>
      <c r="L1227" t="s">
        <v>4746</v>
      </c>
      <c r="M1227">
        <f t="shared" si="19"/>
        <v>1</v>
      </c>
    </row>
    <row r="1228" spans="1:13">
      <c r="A1228" t="s">
        <v>5590</v>
      </c>
      <c r="B1228" t="s">
        <v>970</v>
      </c>
      <c r="H1228" t="s">
        <v>4743</v>
      </c>
      <c r="L1228" t="s">
        <v>4743</v>
      </c>
      <c r="M1228">
        <f t="shared" si="19"/>
        <v>1</v>
      </c>
    </row>
    <row r="1229" spans="1:13">
      <c r="A1229" t="s">
        <v>5591</v>
      </c>
      <c r="B1229" t="s">
        <v>970</v>
      </c>
      <c r="H1229" t="s">
        <v>4743</v>
      </c>
      <c r="L1229" t="s">
        <v>4743</v>
      </c>
      <c r="M1229">
        <f t="shared" si="19"/>
        <v>1</v>
      </c>
    </row>
    <row r="1230" spans="1:13">
      <c r="A1230" t="s">
        <v>5592</v>
      </c>
      <c r="B1230" t="s">
        <v>970</v>
      </c>
      <c r="H1230" t="s">
        <v>4743</v>
      </c>
      <c r="L1230" t="s">
        <v>4743</v>
      </c>
      <c r="M1230">
        <f t="shared" si="19"/>
        <v>1</v>
      </c>
    </row>
    <row r="1231" spans="1:13">
      <c r="A1231" t="s">
        <v>4922</v>
      </c>
      <c r="B1231" t="s">
        <v>740</v>
      </c>
      <c r="J1231" t="s">
        <v>4745</v>
      </c>
      <c r="L1231" t="s">
        <v>4745</v>
      </c>
      <c r="M1231">
        <f t="shared" si="19"/>
        <v>1</v>
      </c>
    </row>
    <row r="1232" spans="1:13">
      <c r="A1232" t="s">
        <v>4865</v>
      </c>
      <c r="B1232" t="s">
        <v>429</v>
      </c>
      <c r="F1232" t="s">
        <v>4741</v>
      </c>
      <c r="L1232" t="s">
        <v>4741</v>
      </c>
      <c r="M1232">
        <f t="shared" si="19"/>
        <v>1</v>
      </c>
    </row>
    <row r="1233" spans="1:13">
      <c r="A1233" t="s">
        <v>5865</v>
      </c>
      <c r="B1233" t="s">
        <v>2886</v>
      </c>
      <c r="H1233" t="s">
        <v>4743</v>
      </c>
      <c r="L1233" t="s">
        <v>4743</v>
      </c>
      <c r="M1233">
        <f t="shared" si="19"/>
        <v>1</v>
      </c>
    </row>
    <row r="1234" spans="1:13">
      <c r="A1234" t="s">
        <v>5866</v>
      </c>
      <c r="B1234" t="s">
        <v>2886</v>
      </c>
      <c r="C1234" t="s">
        <v>4738</v>
      </c>
      <c r="L1234" t="s">
        <v>4738</v>
      </c>
      <c r="M1234">
        <f t="shared" si="19"/>
        <v>1</v>
      </c>
    </row>
    <row r="1235" spans="1:13">
      <c r="A1235" t="s">
        <v>4967</v>
      </c>
      <c r="B1235" t="s">
        <v>831</v>
      </c>
      <c r="H1235" t="s">
        <v>4743</v>
      </c>
      <c r="L1235" t="s">
        <v>4743</v>
      </c>
      <c r="M1235">
        <f t="shared" si="19"/>
        <v>1</v>
      </c>
    </row>
    <row r="1236" spans="1:13">
      <c r="A1236" t="s">
        <v>6064</v>
      </c>
      <c r="B1236" t="s">
        <v>3759</v>
      </c>
      <c r="G1236" t="s">
        <v>4742</v>
      </c>
      <c r="L1236" t="s">
        <v>4742</v>
      </c>
      <c r="M1236">
        <f t="shared" si="19"/>
        <v>1</v>
      </c>
    </row>
    <row r="1237" spans="1:13">
      <c r="A1237" t="s">
        <v>6067</v>
      </c>
      <c r="B1237" t="s">
        <v>3759</v>
      </c>
      <c r="F1237" t="s">
        <v>4741</v>
      </c>
      <c r="L1237" t="s">
        <v>4741</v>
      </c>
      <c r="M1237">
        <f t="shared" si="19"/>
        <v>1</v>
      </c>
    </row>
    <row r="1238" spans="1:13">
      <c r="A1238" t="s">
        <v>5748</v>
      </c>
      <c r="B1238" t="s">
        <v>2406</v>
      </c>
      <c r="H1238" t="s">
        <v>4743</v>
      </c>
      <c r="L1238" t="s">
        <v>4743</v>
      </c>
      <c r="M1238">
        <f t="shared" si="19"/>
        <v>1</v>
      </c>
    </row>
    <row r="1239" spans="1:13">
      <c r="A1239" t="s">
        <v>5749</v>
      </c>
      <c r="B1239" t="s">
        <v>2406</v>
      </c>
      <c r="H1239" t="s">
        <v>4743</v>
      </c>
      <c r="L1239" t="s">
        <v>4743</v>
      </c>
      <c r="M1239">
        <f t="shared" si="19"/>
        <v>1</v>
      </c>
    </row>
    <row r="1240" spans="1:13">
      <c r="A1240" t="s">
        <v>5751</v>
      </c>
      <c r="B1240" t="s">
        <v>2406</v>
      </c>
      <c r="J1240" t="s">
        <v>4745</v>
      </c>
      <c r="L1240" t="s">
        <v>4745</v>
      </c>
      <c r="M1240">
        <f t="shared" si="19"/>
        <v>1</v>
      </c>
    </row>
    <row r="1241" spans="1:13">
      <c r="A1241" t="s">
        <v>5752</v>
      </c>
      <c r="B1241" t="s">
        <v>2406</v>
      </c>
      <c r="H1241" t="s">
        <v>4743</v>
      </c>
      <c r="L1241" t="s">
        <v>4743</v>
      </c>
      <c r="M1241">
        <f t="shared" si="19"/>
        <v>1</v>
      </c>
    </row>
    <row r="1242" spans="1:13">
      <c r="A1242" t="s">
        <v>5754</v>
      </c>
      <c r="B1242" t="s">
        <v>2406</v>
      </c>
      <c r="D1242" t="s">
        <v>4739</v>
      </c>
      <c r="L1242" t="s">
        <v>4739</v>
      </c>
      <c r="M1242">
        <f t="shared" si="19"/>
        <v>1</v>
      </c>
    </row>
    <row r="1243" spans="1:13">
      <c r="A1243" t="s">
        <v>5755</v>
      </c>
      <c r="B1243" t="s">
        <v>2406</v>
      </c>
      <c r="D1243" t="s">
        <v>4739</v>
      </c>
      <c r="L1243" t="s">
        <v>4739</v>
      </c>
      <c r="M1243">
        <f t="shared" si="19"/>
        <v>1</v>
      </c>
    </row>
    <row r="1244" spans="1:13">
      <c r="A1244" t="s">
        <v>5593</v>
      </c>
      <c r="B1244" t="s">
        <v>970</v>
      </c>
      <c r="H1244" t="s">
        <v>4743</v>
      </c>
      <c r="L1244" t="s">
        <v>4743</v>
      </c>
      <c r="M1244">
        <f t="shared" si="19"/>
        <v>1</v>
      </c>
    </row>
    <row r="1245" spans="1:13">
      <c r="A1245" t="s">
        <v>5594</v>
      </c>
      <c r="B1245" t="s">
        <v>970</v>
      </c>
      <c r="H1245" t="s">
        <v>4743</v>
      </c>
      <c r="L1245" t="s">
        <v>4743</v>
      </c>
      <c r="M1245">
        <f t="shared" si="19"/>
        <v>1</v>
      </c>
    </row>
    <row r="1246" spans="1:13">
      <c r="A1246" t="s">
        <v>5595</v>
      </c>
      <c r="B1246" t="s">
        <v>970</v>
      </c>
      <c r="H1246" t="s">
        <v>4743</v>
      </c>
      <c r="L1246" t="s">
        <v>4743</v>
      </c>
      <c r="M1246">
        <f t="shared" si="19"/>
        <v>1</v>
      </c>
    </row>
    <row r="1247" spans="1:13">
      <c r="A1247" t="s">
        <v>5596</v>
      </c>
      <c r="B1247" t="s">
        <v>970</v>
      </c>
      <c r="H1247" t="s">
        <v>4743</v>
      </c>
      <c r="L1247" t="s">
        <v>4743</v>
      </c>
      <c r="M1247">
        <f t="shared" si="19"/>
        <v>1</v>
      </c>
    </row>
    <row r="1248" spans="1:13">
      <c r="A1248" t="s">
        <v>5597</v>
      </c>
      <c r="B1248" t="s">
        <v>970</v>
      </c>
      <c r="H1248" t="s">
        <v>4743</v>
      </c>
      <c r="L1248" t="s">
        <v>4743</v>
      </c>
      <c r="M1248">
        <f t="shared" si="19"/>
        <v>1</v>
      </c>
    </row>
    <row r="1249" spans="1:13">
      <c r="A1249" t="s">
        <v>5598</v>
      </c>
      <c r="B1249" t="s">
        <v>970</v>
      </c>
      <c r="H1249" t="s">
        <v>4743</v>
      </c>
      <c r="L1249" t="s">
        <v>4743</v>
      </c>
      <c r="M1249">
        <f t="shared" si="19"/>
        <v>1</v>
      </c>
    </row>
    <row r="1250" spans="1:13">
      <c r="A1250" t="s">
        <v>5947</v>
      </c>
      <c r="B1250" t="s">
        <v>3097</v>
      </c>
      <c r="H1250" t="s">
        <v>4743</v>
      </c>
      <c r="L1250" t="s">
        <v>4743</v>
      </c>
      <c r="M1250">
        <f t="shared" si="19"/>
        <v>1</v>
      </c>
    </row>
    <row r="1251" spans="1:13">
      <c r="A1251" t="s">
        <v>4797</v>
      </c>
      <c r="B1251" t="s">
        <v>157</v>
      </c>
      <c r="H1251" t="s">
        <v>4743</v>
      </c>
      <c r="L1251" t="s">
        <v>4743</v>
      </c>
      <c r="M1251">
        <f t="shared" si="19"/>
        <v>1</v>
      </c>
    </row>
    <row r="1252" spans="1:13">
      <c r="A1252" t="s">
        <v>4800</v>
      </c>
      <c r="B1252" t="s">
        <v>157</v>
      </c>
      <c r="F1252" t="s">
        <v>4741</v>
      </c>
      <c r="L1252" t="s">
        <v>4741</v>
      </c>
      <c r="M1252">
        <f t="shared" si="19"/>
        <v>1</v>
      </c>
    </row>
    <row r="1253" spans="1:13">
      <c r="A1253" t="s">
        <v>4801</v>
      </c>
      <c r="B1253" t="s">
        <v>157</v>
      </c>
      <c r="D1253" t="s">
        <v>4739</v>
      </c>
      <c r="L1253" t="s">
        <v>4739</v>
      </c>
      <c r="M1253">
        <f t="shared" si="19"/>
        <v>1</v>
      </c>
    </row>
    <row r="1254" spans="1:13">
      <c r="A1254" t="s">
        <v>5599</v>
      </c>
      <c r="B1254" t="s">
        <v>970</v>
      </c>
      <c r="H1254" t="s">
        <v>4743</v>
      </c>
      <c r="L1254" t="s">
        <v>4743</v>
      </c>
      <c r="M1254">
        <f t="shared" si="19"/>
        <v>1</v>
      </c>
    </row>
    <row r="1255" spans="1:13">
      <c r="A1255" t="s">
        <v>5601</v>
      </c>
      <c r="B1255" t="s">
        <v>970</v>
      </c>
      <c r="H1255" t="s">
        <v>4743</v>
      </c>
      <c r="L1255" t="s">
        <v>4743</v>
      </c>
      <c r="M1255">
        <f t="shared" si="19"/>
        <v>1</v>
      </c>
    </row>
    <row r="1256" spans="1:13">
      <c r="A1256" t="s">
        <v>5604</v>
      </c>
      <c r="B1256" t="s">
        <v>970</v>
      </c>
      <c r="H1256" t="s">
        <v>4743</v>
      </c>
      <c r="L1256" t="s">
        <v>4743</v>
      </c>
      <c r="M1256">
        <f t="shared" si="19"/>
        <v>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B4C6C-C5DD-4201-966C-A0F52DC4832B}">
  <dimension ref="A1"/>
  <sheetViews>
    <sheetView topLeftCell="A22" zoomScale="20" zoomScaleNormal="20" workbookViewId="0"/>
  </sheetViews>
  <sheetFormatPr defaultRowHeight="14.4"/>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4921D7B-D15C-402E-9856-F859CA0CE4B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Checklist</vt:lpstr>
      <vt:lpstr>References</vt:lpstr>
      <vt:lpstr>Number of species by provinces </vt:lpstr>
      <vt:lpstr>Chorotypes by province</vt:lpstr>
      <vt:lpstr>t-SNE_subregions</vt:lpstr>
      <vt:lpstr>Absent species</vt:lpstr>
      <vt:lpstr>GEnS_Türkiye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wwwhe</dc:creator>
  <cp:lastModifiedBy>Barış Çerçi</cp:lastModifiedBy>
  <dcterms:created xsi:type="dcterms:W3CDTF">2023-08-04T16:15:51Z</dcterms:created>
  <dcterms:modified xsi:type="dcterms:W3CDTF">2024-05-12T15:21:50Z</dcterms:modified>
</cp:coreProperties>
</file>